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Dell-PC\Desktop\"/>
    </mc:Choice>
  </mc:AlternateContent>
  <xr:revisionPtr revIDLastSave="0" documentId="13_ncr:1_{979BD9F2-4845-4B6A-80F2-9891D53F143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euil1" sheetId="1" r:id="rId1"/>
    <sheet name="Feuil2" sheetId="2" r:id="rId2"/>
    <sheet name="Feuil3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0" hidden="1">Feuil1!$A$1:$EF$59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2999" i="1" l="1"/>
  <c r="AB2999" i="1"/>
  <c r="AA2999" i="1"/>
  <c r="AE2998" i="1"/>
  <c r="AB2998" i="1"/>
  <c r="AA2998" i="1"/>
  <c r="AE2997" i="1"/>
  <c r="AB2997" i="1"/>
  <c r="AA2997" i="1"/>
  <c r="AE2996" i="1"/>
  <c r="AB2996" i="1"/>
  <c r="AA2996" i="1"/>
  <c r="AE2995" i="1"/>
  <c r="AB2995" i="1"/>
  <c r="AA2995" i="1"/>
  <c r="AE2994" i="1"/>
  <c r="AE2993" i="1" s="1"/>
  <c r="AB2994" i="1"/>
  <c r="AB2993" i="1" s="1"/>
  <c r="AA2994" i="1"/>
  <c r="AA2993" i="1" s="1"/>
  <c r="AE2988" i="1"/>
  <c r="AB2988" i="1"/>
  <c r="AA2988" i="1"/>
  <c r="AE2987" i="1"/>
  <c r="AB2987" i="1"/>
  <c r="AA2987" i="1"/>
  <c r="AE2986" i="1"/>
  <c r="AB2986" i="1"/>
  <c r="AA2986" i="1"/>
  <c r="AE2985" i="1"/>
  <c r="AB2985" i="1"/>
  <c r="AA2985" i="1"/>
  <c r="AE2983" i="1"/>
  <c r="AE2981" i="1" s="1"/>
  <c r="AB2983" i="1"/>
  <c r="AA2983" i="1"/>
  <c r="AB2981" i="1"/>
  <c r="EO2968" i="1"/>
  <c r="EL2968" i="1"/>
  <c r="EI2968" i="1"/>
  <c r="EF2968" i="1"/>
  <c r="EC2968" i="1"/>
  <c r="DZ2968" i="1"/>
  <c r="DX2968" i="1"/>
  <c r="DW2968" i="1"/>
  <c r="DV2968" i="1"/>
  <c r="DA2968" i="1"/>
  <c r="CA2968" i="1"/>
  <c r="BO2968" i="1"/>
  <c r="BF2968" i="1"/>
  <c r="AX2968" i="1"/>
  <c r="AS2968" i="1"/>
  <c r="AO2968" i="1"/>
  <c r="AD2968" i="1"/>
  <c r="U2968" i="1"/>
  <c r="EO2967" i="1"/>
  <c r="EL2967" i="1"/>
  <c r="EI2967" i="1"/>
  <c r="EF2967" i="1"/>
  <c r="EC2967" i="1"/>
  <c r="DZ2967" i="1"/>
  <c r="DX2967" i="1"/>
  <c r="DW2967" i="1"/>
  <c r="DV2967" i="1"/>
  <c r="DN2967" i="1"/>
  <c r="DA2967" i="1"/>
  <c r="CL2967" i="1"/>
  <c r="CA2967" i="1"/>
  <c r="BO2967" i="1"/>
  <c r="BF2967" i="1"/>
  <c r="AX2967" i="1"/>
  <c r="AS2967" i="1"/>
  <c r="AO2967" i="1"/>
  <c r="AJ2967" i="1"/>
  <c r="AE2967" i="1"/>
  <c r="AA2967" i="1"/>
  <c r="Z2967" i="1"/>
  <c r="Y2967" i="1"/>
  <c r="X2967" i="1"/>
  <c r="W2967" i="1"/>
  <c r="V2967" i="1"/>
  <c r="U2967" i="1"/>
  <c r="T2967" i="1"/>
  <c r="S2967" i="1"/>
  <c r="R2967" i="1"/>
  <c r="Q2967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E2965" i="1"/>
  <c r="Y2964" i="1"/>
  <c r="EO2928" i="1"/>
  <c r="EL2928" i="1"/>
  <c r="EI2928" i="1"/>
  <c r="EF2928" i="1"/>
  <c r="EC2928" i="1"/>
  <c r="DZ2928" i="1"/>
  <c r="DX2928" i="1"/>
  <c r="DW2928" i="1"/>
  <c r="DV2928" i="1"/>
  <c r="DN2928" i="1"/>
  <c r="DA2928" i="1"/>
  <c r="CL2928" i="1"/>
  <c r="CA2928" i="1"/>
  <c r="BO2928" i="1"/>
  <c r="BF2928" i="1"/>
  <c r="AX2928" i="1"/>
  <c r="AS2928" i="1"/>
  <c r="AO2928" i="1"/>
  <c r="AJ2928" i="1"/>
  <c r="AE2928" i="1"/>
  <c r="AA2928" i="1"/>
  <c r="Z2928" i="1"/>
  <c r="Y2928" i="1"/>
  <c r="X2928" i="1"/>
  <c r="W2928" i="1"/>
  <c r="V2928" i="1"/>
  <c r="U2928" i="1"/>
  <c r="T2928" i="1"/>
  <c r="S2928" i="1"/>
  <c r="R2928" i="1"/>
  <c r="Q2928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EO2927" i="1"/>
  <c r="EL2927" i="1"/>
  <c r="EI2927" i="1"/>
  <c r="EF2927" i="1"/>
  <c r="EC2927" i="1"/>
  <c r="DZ2927" i="1"/>
  <c r="DX2927" i="1"/>
  <c r="DW2927" i="1"/>
  <c r="DV2927" i="1"/>
  <c r="DN2927" i="1"/>
  <c r="DA2927" i="1"/>
  <c r="CL2927" i="1"/>
  <c r="CA2927" i="1"/>
  <c r="BO2927" i="1"/>
  <c r="BF2927" i="1"/>
  <c r="AX2927" i="1"/>
  <c r="AS2927" i="1"/>
  <c r="AO2927" i="1"/>
  <c r="AJ2927" i="1"/>
  <c r="AE2927" i="1"/>
  <c r="AA2927" i="1"/>
  <c r="Z2927" i="1"/>
  <c r="Y2927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EO2926" i="1"/>
  <c r="EL2926" i="1"/>
  <c r="EI2926" i="1"/>
  <c r="EF2926" i="1"/>
  <c r="EC2926" i="1"/>
  <c r="DZ2926" i="1"/>
  <c r="DX2926" i="1"/>
  <c r="DW2926" i="1"/>
  <c r="DV2926" i="1"/>
  <c r="DN2926" i="1"/>
  <c r="DA2926" i="1"/>
  <c r="CL2926" i="1"/>
  <c r="CA2926" i="1"/>
  <c r="BO2926" i="1"/>
  <c r="BF2926" i="1"/>
  <c r="AX2926" i="1"/>
  <c r="AS2926" i="1"/>
  <c r="AO2926" i="1"/>
  <c r="AJ2926" i="1"/>
  <c r="AE2926" i="1"/>
  <c r="AA2926" i="1"/>
  <c r="Z2926" i="1"/>
  <c r="Y2926" i="1"/>
  <c r="X2926" i="1"/>
  <c r="W2926" i="1"/>
  <c r="V2926" i="1"/>
  <c r="U2926" i="1"/>
  <c r="T2926" i="1"/>
  <c r="S2926" i="1"/>
  <c r="R2926" i="1"/>
  <c r="Q2926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EO2925" i="1"/>
  <c r="EL2925" i="1"/>
  <c r="EI2925" i="1"/>
  <c r="EF2925" i="1"/>
  <c r="EC2925" i="1"/>
  <c r="DZ2925" i="1"/>
  <c r="DX2925" i="1"/>
  <c r="DW2925" i="1"/>
  <c r="DV2925" i="1"/>
  <c r="DN2925" i="1"/>
  <c r="DA2925" i="1"/>
  <c r="CL2925" i="1"/>
  <c r="CA2925" i="1"/>
  <c r="BO2925" i="1"/>
  <c r="BF2925" i="1"/>
  <c r="AX2925" i="1"/>
  <c r="AS2925" i="1"/>
  <c r="AO2925" i="1"/>
  <c r="AJ2925" i="1"/>
  <c r="AE2925" i="1"/>
  <c r="AA2925" i="1"/>
  <c r="Z2925" i="1"/>
  <c r="Y2925" i="1"/>
  <c r="X2925" i="1"/>
  <c r="W2925" i="1"/>
  <c r="V2925" i="1"/>
  <c r="U2925" i="1"/>
  <c r="T2925" i="1"/>
  <c r="S2925" i="1"/>
  <c r="R2925" i="1"/>
  <c r="Q2925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EO2924" i="1"/>
  <c r="EL2924" i="1"/>
  <c r="EI2924" i="1"/>
  <c r="EF2924" i="1"/>
  <c r="EC2924" i="1"/>
  <c r="DZ2924" i="1"/>
  <c r="DX2924" i="1"/>
  <c r="DW2924" i="1"/>
  <c r="DV2924" i="1"/>
  <c r="DN2924" i="1"/>
  <c r="DA2924" i="1"/>
  <c r="CL2924" i="1"/>
  <c r="CA2924" i="1"/>
  <c r="BO2924" i="1"/>
  <c r="BF2924" i="1"/>
  <c r="AX2924" i="1"/>
  <c r="AS2924" i="1"/>
  <c r="AO2924" i="1"/>
  <c r="AJ2924" i="1"/>
  <c r="AE2924" i="1"/>
  <c r="AA2924" i="1"/>
  <c r="Z2924" i="1"/>
  <c r="Y2924" i="1"/>
  <c r="X2924" i="1"/>
  <c r="W2924" i="1"/>
  <c r="V2924" i="1"/>
  <c r="U2924" i="1"/>
  <c r="T2924" i="1"/>
  <c r="S2924" i="1"/>
  <c r="R2924" i="1"/>
  <c r="Q2924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EO2923" i="1"/>
  <c r="EO2930" i="1" s="1"/>
  <c r="EL2923" i="1"/>
  <c r="EL2930" i="1" s="1"/>
  <c r="EI2923" i="1"/>
  <c r="EF2923" i="1"/>
  <c r="EC2923" i="1"/>
  <c r="DZ2923" i="1"/>
  <c r="DX2923" i="1"/>
  <c r="DX2930" i="1" s="1"/>
  <c r="DW2923" i="1"/>
  <c r="DV2923" i="1"/>
  <c r="DN2923" i="1"/>
  <c r="DA2923" i="1"/>
  <c r="CL2923" i="1"/>
  <c r="CA2923" i="1"/>
  <c r="BO2923" i="1"/>
  <c r="BO2930" i="1" s="1"/>
  <c r="BF2923" i="1"/>
  <c r="AX2923" i="1"/>
  <c r="AS2923" i="1"/>
  <c r="AO2923" i="1"/>
  <c r="AJ2923" i="1"/>
  <c r="AJ2930" i="1" s="1"/>
  <c r="AE2923" i="1"/>
  <c r="AA2923" i="1"/>
  <c r="Z2923" i="1"/>
  <c r="Y2923" i="1"/>
  <c r="X2923" i="1"/>
  <c r="W2923" i="1"/>
  <c r="V2923" i="1"/>
  <c r="V2930" i="1" s="1"/>
  <c r="U2923" i="1"/>
  <c r="T2923" i="1"/>
  <c r="S2923" i="1"/>
  <c r="R2923" i="1"/>
  <c r="Q2923" i="1"/>
  <c r="Q2930" i="1" s="1"/>
  <c r="P2923" i="1"/>
  <c r="O2923" i="1"/>
  <c r="N2923" i="1"/>
  <c r="M2923" i="1"/>
  <c r="L2923" i="1"/>
  <c r="K2923" i="1"/>
  <c r="K2930" i="1" s="1"/>
  <c r="J2923" i="1"/>
  <c r="J2930" i="1" s="1"/>
  <c r="I2923" i="1"/>
  <c r="H2923" i="1"/>
  <c r="G2923" i="1"/>
  <c r="F2923" i="1"/>
  <c r="E2923" i="1"/>
  <c r="E2930" i="1" s="1"/>
  <c r="D2923" i="1"/>
  <c r="C2923" i="1"/>
  <c r="B2923" i="1"/>
  <c r="EO2916" i="1"/>
  <c r="EL2916" i="1"/>
  <c r="EI2916" i="1"/>
  <c r="EF2916" i="1"/>
  <c r="EC2916" i="1"/>
  <c r="DZ2916" i="1"/>
  <c r="DX2916" i="1"/>
  <c r="DW2916" i="1"/>
  <c r="DV2916" i="1"/>
  <c r="DN2916" i="1"/>
  <c r="DA2916" i="1"/>
  <c r="CL2916" i="1"/>
  <c r="CA2916" i="1"/>
  <c r="BO2916" i="1"/>
  <c r="BF2916" i="1"/>
  <c r="AX2916" i="1"/>
  <c r="AS2916" i="1"/>
  <c r="AO2916" i="1"/>
  <c r="AJ2916" i="1"/>
  <c r="AE2916" i="1"/>
  <c r="AA2916" i="1"/>
  <c r="Z2916" i="1"/>
  <c r="Y2916" i="1"/>
  <c r="X2916" i="1"/>
  <c r="W2916" i="1"/>
  <c r="V2916" i="1"/>
  <c r="U2916" i="1"/>
  <c r="T2916" i="1"/>
  <c r="S2916" i="1"/>
  <c r="R2916" i="1"/>
  <c r="Q2916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EO2915" i="1"/>
  <c r="EL2915" i="1"/>
  <c r="EI2915" i="1"/>
  <c r="EF2915" i="1"/>
  <c r="EC2915" i="1"/>
  <c r="DZ2915" i="1"/>
  <c r="DX2915" i="1"/>
  <c r="DW2915" i="1"/>
  <c r="DV2915" i="1"/>
  <c r="DN2915" i="1"/>
  <c r="DA2915" i="1"/>
  <c r="CL2915" i="1"/>
  <c r="CA2915" i="1"/>
  <c r="BO2915" i="1"/>
  <c r="BF2915" i="1"/>
  <c r="AX2915" i="1"/>
  <c r="AS2915" i="1"/>
  <c r="AO2915" i="1"/>
  <c r="AJ2915" i="1"/>
  <c r="AE2915" i="1"/>
  <c r="AA2915" i="1"/>
  <c r="Z2915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EO2914" i="1"/>
  <c r="EL2914" i="1"/>
  <c r="EI2914" i="1"/>
  <c r="EF2914" i="1"/>
  <c r="EC2914" i="1"/>
  <c r="DZ2914" i="1"/>
  <c r="DX2914" i="1"/>
  <c r="DW2914" i="1"/>
  <c r="DV2914" i="1"/>
  <c r="DN2914" i="1"/>
  <c r="DA2914" i="1"/>
  <c r="CL2914" i="1"/>
  <c r="CA2914" i="1"/>
  <c r="BO2914" i="1"/>
  <c r="BF2914" i="1"/>
  <c r="AX2914" i="1"/>
  <c r="AS2914" i="1"/>
  <c r="AO2914" i="1"/>
  <c r="AJ2914" i="1"/>
  <c r="AE2914" i="1"/>
  <c r="AA2914" i="1"/>
  <c r="Z2914" i="1"/>
  <c r="Y2914" i="1"/>
  <c r="X2914" i="1"/>
  <c r="W2914" i="1"/>
  <c r="V2914" i="1"/>
  <c r="U2914" i="1"/>
  <c r="T2914" i="1"/>
  <c r="S2914" i="1"/>
  <c r="R2914" i="1"/>
  <c r="Q2914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EO2913" i="1"/>
  <c r="EL2913" i="1"/>
  <c r="EI2913" i="1"/>
  <c r="EF2913" i="1"/>
  <c r="EC2913" i="1"/>
  <c r="DZ2913" i="1"/>
  <c r="DX2913" i="1"/>
  <c r="DW2913" i="1"/>
  <c r="DV2913" i="1"/>
  <c r="DN2913" i="1"/>
  <c r="DA2913" i="1"/>
  <c r="CL2913" i="1"/>
  <c r="CA2913" i="1"/>
  <c r="BO2913" i="1"/>
  <c r="BF2913" i="1"/>
  <c r="AX2913" i="1"/>
  <c r="AS2913" i="1"/>
  <c r="AO2913" i="1"/>
  <c r="AJ2913" i="1"/>
  <c r="AE2913" i="1"/>
  <c r="AA2913" i="1"/>
  <c r="Z2913" i="1"/>
  <c r="Y2913" i="1"/>
  <c r="X2913" i="1"/>
  <c r="W2913" i="1"/>
  <c r="V2913" i="1"/>
  <c r="U2913" i="1"/>
  <c r="T2913" i="1"/>
  <c r="S2913" i="1"/>
  <c r="R2913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EO2912" i="1"/>
  <c r="EL2912" i="1"/>
  <c r="EI2912" i="1"/>
  <c r="EF2912" i="1"/>
  <c r="EC2912" i="1"/>
  <c r="DZ2912" i="1"/>
  <c r="DX2912" i="1"/>
  <c r="DW2912" i="1"/>
  <c r="DV2912" i="1"/>
  <c r="DN2912" i="1"/>
  <c r="DA2912" i="1"/>
  <c r="CL2912" i="1"/>
  <c r="CA2912" i="1"/>
  <c r="BO2912" i="1"/>
  <c r="BF2912" i="1"/>
  <c r="AX2912" i="1"/>
  <c r="AS2912" i="1"/>
  <c r="AO2912" i="1"/>
  <c r="AJ2912" i="1"/>
  <c r="AE2912" i="1"/>
  <c r="AA2912" i="1"/>
  <c r="Z2912" i="1"/>
  <c r="Z2918" i="1" s="1"/>
  <c r="Y2912" i="1"/>
  <c r="X2912" i="1"/>
  <c r="W2912" i="1"/>
  <c r="V2912" i="1"/>
  <c r="U2912" i="1"/>
  <c r="T2912" i="1"/>
  <c r="S2912" i="1"/>
  <c r="R2912" i="1"/>
  <c r="Q2912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EO2911" i="1"/>
  <c r="EL2911" i="1"/>
  <c r="EI2911" i="1"/>
  <c r="EI2918" i="1" s="1"/>
  <c r="EF2911" i="1"/>
  <c r="EF2918" i="1" s="1"/>
  <c r="EC2911" i="1"/>
  <c r="DZ2911" i="1"/>
  <c r="DX2911" i="1"/>
  <c r="DW2911" i="1"/>
  <c r="DV2911" i="1"/>
  <c r="DN2911" i="1"/>
  <c r="DA2911" i="1"/>
  <c r="CL2911" i="1"/>
  <c r="CA2911" i="1"/>
  <c r="BO2911" i="1"/>
  <c r="BF2911" i="1"/>
  <c r="BF2918" i="1" s="1"/>
  <c r="AX2911" i="1"/>
  <c r="AX2918" i="1" s="1"/>
  <c r="AS2911" i="1"/>
  <c r="AO2911" i="1"/>
  <c r="AJ2911" i="1"/>
  <c r="AE2911" i="1"/>
  <c r="AA2911" i="1"/>
  <c r="Z2911" i="1"/>
  <c r="Y2911" i="1"/>
  <c r="X2911" i="1"/>
  <c r="W2911" i="1"/>
  <c r="V2911" i="1"/>
  <c r="U2911" i="1"/>
  <c r="U2918" i="1" s="1"/>
  <c r="T2911" i="1"/>
  <c r="T2918" i="1" s="1"/>
  <c r="S2911" i="1"/>
  <c r="R2911" i="1"/>
  <c r="Q2911" i="1"/>
  <c r="P2911" i="1"/>
  <c r="O2911" i="1"/>
  <c r="O2918" i="1" s="1"/>
  <c r="N2911" i="1"/>
  <c r="N2918" i="1" s="1"/>
  <c r="M2911" i="1"/>
  <c r="L2911" i="1"/>
  <c r="K2911" i="1"/>
  <c r="J2911" i="1"/>
  <c r="I2911" i="1"/>
  <c r="I2918" i="1" s="1"/>
  <c r="H2911" i="1"/>
  <c r="H2918" i="1" s="1"/>
  <c r="G2911" i="1"/>
  <c r="F2911" i="1"/>
  <c r="E2911" i="1"/>
  <c r="D2911" i="1"/>
  <c r="C2911" i="1"/>
  <c r="B2911" i="1"/>
  <c r="EO2907" i="1"/>
  <c r="EL2907" i="1"/>
  <c r="EI2907" i="1"/>
  <c r="EF2907" i="1"/>
  <c r="EC2907" i="1"/>
  <c r="DZ2907" i="1"/>
  <c r="DX2907" i="1"/>
  <c r="DW2907" i="1"/>
  <c r="DV2907" i="1"/>
  <c r="DA2907" i="1"/>
  <c r="CA2907" i="1"/>
  <c r="BO2907" i="1"/>
  <c r="BF2907" i="1"/>
  <c r="AX2907" i="1"/>
  <c r="AS2907" i="1"/>
  <c r="AO2907" i="1"/>
  <c r="AD2907" i="1"/>
  <c r="U2907" i="1"/>
  <c r="EO2906" i="1"/>
  <c r="EL2906" i="1"/>
  <c r="EI2906" i="1"/>
  <c r="EF2906" i="1"/>
  <c r="EC2906" i="1"/>
  <c r="DZ2906" i="1"/>
  <c r="DX2906" i="1"/>
  <c r="DW2906" i="1"/>
  <c r="DV2906" i="1"/>
  <c r="DN2906" i="1"/>
  <c r="DA2906" i="1"/>
  <c r="CL2906" i="1"/>
  <c r="CA2906" i="1"/>
  <c r="BO2906" i="1"/>
  <c r="BF2906" i="1"/>
  <c r="AX2906" i="1"/>
  <c r="AS2906" i="1"/>
  <c r="AO2906" i="1"/>
  <c r="AJ2906" i="1"/>
  <c r="AE2906" i="1"/>
  <c r="AA2906" i="1"/>
  <c r="Z2906" i="1"/>
  <c r="Y2906" i="1"/>
  <c r="X2906" i="1"/>
  <c r="W2906" i="1"/>
  <c r="V2906" i="1"/>
  <c r="U2906" i="1"/>
  <c r="T2906" i="1"/>
  <c r="S2906" i="1"/>
  <c r="R2906" i="1"/>
  <c r="Q2906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Y2904" i="1"/>
  <c r="Y2903" i="1"/>
  <c r="EO2846" i="1"/>
  <c r="EL2846" i="1"/>
  <c r="EI2846" i="1"/>
  <c r="EF2846" i="1"/>
  <c r="EC2846" i="1"/>
  <c r="DZ2846" i="1"/>
  <c r="DX2846" i="1"/>
  <c r="DW2846" i="1"/>
  <c r="DV2846" i="1"/>
  <c r="DN2846" i="1"/>
  <c r="DA2846" i="1"/>
  <c r="CL2846" i="1"/>
  <c r="CA2846" i="1"/>
  <c r="BO2846" i="1"/>
  <c r="BF2846" i="1"/>
  <c r="AX2846" i="1"/>
  <c r="AS2846" i="1"/>
  <c r="AO2846" i="1"/>
  <c r="AJ2846" i="1"/>
  <c r="AE2846" i="1"/>
  <c r="AA2846" i="1"/>
  <c r="Z2846" i="1"/>
  <c r="Y2846" i="1"/>
  <c r="X2846" i="1"/>
  <c r="W2846" i="1"/>
  <c r="V2846" i="1"/>
  <c r="U2846" i="1"/>
  <c r="T2846" i="1"/>
  <c r="S2846" i="1"/>
  <c r="R2846" i="1"/>
  <c r="Q2846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EO2845" i="1"/>
  <c r="EL2845" i="1"/>
  <c r="EI2845" i="1"/>
  <c r="EF2845" i="1"/>
  <c r="EC2845" i="1"/>
  <c r="DZ2845" i="1"/>
  <c r="DX2845" i="1"/>
  <c r="DW2845" i="1"/>
  <c r="DV2845" i="1"/>
  <c r="DN2845" i="1"/>
  <c r="DA2845" i="1"/>
  <c r="CL2845" i="1"/>
  <c r="CA2845" i="1"/>
  <c r="BO2845" i="1"/>
  <c r="BF2845" i="1"/>
  <c r="AX2845" i="1"/>
  <c r="AS2845" i="1"/>
  <c r="AO2845" i="1"/>
  <c r="AJ2845" i="1"/>
  <c r="AE2845" i="1"/>
  <c r="AA2845" i="1"/>
  <c r="Z2845" i="1"/>
  <c r="Y2845" i="1"/>
  <c r="X2845" i="1"/>
  <c r="W2845" i="1"/>
  <c r="V2845" i="1"/>
  <c r="U2845" i="1"/>
  <c r="T2845" i="1"/>
  <c r="S2845" i="1"/>
  <c r="R2845" i="1"/>
  <c r="Q2845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EO2844" i="1"/>
  <c r="EL2844" i="1"/>
  <c r="EI2844" i="1"/>
  <c r="EF2844" i="1"/>
  <c r="EC2844" i="1"/>
  <c r="DZ2844" i="1"/>
  <c r="DX2844" i="1"/>
  <c r="DW2844" i="1"/>
  <c r="DV2844" i="1"/>
  <c r="DN2844" i="1"/>
  <c r="DA2844" i="1"/>
  <c r="CL2844" i="1"/>
  <c r="CA2844" i="1"/>
  <c r="BO2844" i="1"/>
  <c r="BF2844" i="1"/>
  <c r="AX2844" i="1"/>
  <c r="AS2844" i="1"/>
  <c r="AO2844" i="1"/>
  <c r="AJ2844" i="1"/>
  <c r="AE2844" i="1"/>
  <c r="AA2844" i="1"/>
  <c r="Z2844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EO2843" i="1"/>
  <c r="EL2843" i="1"/>
  <c r="EI2843" i="1"/>
  <c r="EF2843" i="1"/>
  <c r="EC2843" i="1"/>
  <c r="DZ2843" i="1"/>
  <c r="DX2843" i="1"/>
  <c r="DW2843" i="1"/>
  <c r="DV2843" i="1"/>
  <c r="DN2843" i="1"/>
  <c r="DA2843" i="1"/>
  <c r="CL2843" i="1"/>
  <c r="CA2843" i="1"/>
  <c r="BO2843" i="1"/>
  <c r="BF2843" i="1"/>
  <c r="AX2843" i="1"/>
  <c r="AS2843" i="1"/>
  <c r="AO2843" i="1"/>
  <c r="AJ2843" i="1"/>
  <c r="AE2843" i="1"/>
  <c r="AA2843" i="1"/>
  <c r="Z2843" i="1"/>
  <c r="Y2843" i="1"/>
  <c r="X2843" i="1"/>
  <c r="W2843" i="1"/>
  <c r="V2843" i="1"/>
  <c r="U2843" i="1"/>
  <c r="T2843" i="1"/>
  <c r="S2843" i="1"/>
  <c r="R2843" i="1"/>
  <c r="Q2843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EO2842" i="1"/>
  <c r="EL2842" i="1"/>
  <c r="EI2842" i="1"/>
  <c r="EF2842" i="1"/>
  <c r="EC2842" i="1"/>
  <c r="DZ2842" i="1"/>
  <c r="DX2842" i="1"/>
  <c r="DW2842" i="1"/>
  <c r="DV2842" i="1"/>
  <c r="DN2842" i="1"/>
  <c r="DA2842" i="1"/>
  <c r="CL2842" i="1"/>
  <c r="CA2842" i="1"/>
  <c r="BO2842" i="1"/>
  <c r="BF2842" i="1"/>
  <c r="AX2842" i="1"/>
  <c r="AS2842" i="1"/>
  <c r="AO2842" i="1"/>
  <c r="AJ2842" i="1"/>
  <c r="AE2842" i="1"/>
  <c r="AA2842" i="1"/>
  <c r="Z2842" i="1"/>
  <c r="Y2842" i="1"/>
  <c r="X2842" i="1"/>
  <c r="W2842" i="1"/>
  <c r="V2842" i="1"/>
  <c r="U2842" i="1"/>
  <c r="T2842" i="1"/>
  <c r="S2842" i="1"/>
  <c r="R2842" i="1"/>
  <c r="Q2842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EO2841" i="1"/>
  <c r="EL2841" i="1"/>
  <c r="EI2841" i="1"/>
  <c r="EF2841" i="1"/>
  <c r="EC2841" i="1"/>
  <c r="DZ2841" i="1"/>
  <c r="DZ2848" i="1" s="1"/>
  <c r="DX2841" i="1"/>
  <c r="DW2841" i="1"/>
  <c r="DV2841" i="1"/>
  <c r="DN2841" i="1"/>
  <c r="DN2848" i="1" s="1"/>
  <c r="DA2841" i="1"/>
  <c r="DA2848" i="1" s="1"/>
  <c r="CL2841" i="1"/>
  <c r="CA2841" i="1"/>
  <c r="BO2841" i="1"/>
  <c r="BF2841" i="1"/>
  <c r="AX2841" i="1"/>
  <c r="AS2841" i="1"/>
  <c r="AO2841" i="1"/>
  <c r="AO2848" i="1" s="1"/>
  <c r="AJ2841" i="1"/>
  <c r="AE2841" i="1"/>
  <c r="AA2841" i="1"/>
  <c r="Z2841" i="1"/>
  <c r="Z2848" i="1" s="1"/>
  <c r="Y2841" i="1"/>
  <c r="Y2848" i="1" s="1"/>
  <c r="X2841" i="1"/>
  <c r="W2841" i="1"/>
  <c r="V2841" i="1"/>
  <c r="U2841" i="1"/>
  <c r="T2841" i="1"/>
  <c r="S2841" i="1"/>
  <c r="R2841" i="1"/>
  <c r="R2848" i="1" s="1"/>
  <c r="Q2841" i="1"/>
  <c r="P2841" i="1"/>
  <c r="O2841" i="1"/>
  <c r="N2841" i="1"/>
  <c r="N2848" i="1" s="1"/>
  <c r="M2841" i="1"/>
  <c r="M2848" i="1" s="1"/>
  <c r="L2841" i="1"/>
  <c r="K2841" i="1"/>
  <c r="J2841" i="1"/>
  <c r="I2841" i="1"/>
  <c r="H2841" i="1"/>
  <c r="G2841" i="1"/>
  <c r="F2841" i="1"/>
  <c r="F2848" i="1" s="1"/>
  <c r="E2841" i="1"/>
  <c r="D2841" i="1"/>
  <c r="C2841" i="1"/>
  <c r="B2841" i="1"/>
  <c r="B2848" i="1" s="1"/>
  <c r="EO2815" i="1"/>
  <c r="EL2815" i="1"/>
  <c r="EI2815" i="1"/>
  <c r="EF2815" i="1"/>
  <c r="EC2815" i="1"/>
  <c r="DZ2815" i="1"/>
  <c r="DX2815" i="1"/>
  <c r="DW2815" i="1"/>
  <c r="DV2815" i="1"/>
  <c r="DA2815" i="1"/>
  <c r="CA2815" i="1"/>
  <c r="BO2815" i="1"/>
  <c r="BF2815" i="1"/>
  <c r="AX2815" i="1"/>
  <c r="AS2815" i="1"/>
  <c r="AO2815" i="1"/>
  <c r="AD2815" i="1"/>
  <c r="U2815" i="1"/>
  <c r="EO2814" i="1"/>
  <c r="EL2814" i="1"/>
  <c r="EI2814" i="1"/>
  <c r="EF2814" i="1"/>
  <c r="EC2814" i="1"/>
  <c r="DZ2814" i="1"/>
  <c r="DX2814" i="1"/>
  <c r="DW2814" i="1"/>
  <c r="DV2814" i="1"/>
  <c r="DN2814" i="1"/>
  <c r="DA2814" i="1"/>
  <c r="CL2814" i="1"/>
  <c r="CA2814" i="1"/>
  <c r="BO2814" i="1"/>
  <c r="BF2814" i="1"/>
  <c r="AX2814" i="1"/>
  <c r="AS2814" i="1"/>
  <c r="AO2814" i="1"/>
  <c r="AJ2814" i="1"/>
  <c r="AE2814" i="1"/>
  <c r="AA2814" i="1"/>
  <c r="Z2814" i="1"/>
  <c r="Y2814" i="1"/>
  <c r="X2814" i="1"/>
  <c r="W2814" i="1"/>
  <c r="V2814" i="1"/>
  <c r="U2814" i="1"/>
  <c r="T2814" i="1"/>
  <c r="S2814" i="1"/>
  <c r="R2814" i="1"/>
  <c r="Q2814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Y2812" i="1"/>
  <c r="Y2811" i="1"/>
  <c r="P2768" i="1"/>
  <c r="C2765" i="1"/>
  <c r="P2761" i="1"/>
  <c r="EO2725" i="1"/>
  <c r="EL2725" i="1"/>
  <c r="EI2725" i="1"/>
  <c r="EF2725" i="1"/>
  <c r="EC2725" i="1"/>
  <c r="DZ2725" i="1"/>
  <c r="DX2725" i="1"/>
  <c r="DW2725" i="1"/>
  <c r="DV2725" i="1"/>
  <c r="DA2725" i="1"/>
  <c r="CA2725" i="1"/>
  <c r="BO2725" i="1"/>
  <c r="BF2725" i="1"/>
  <c r="AX2725" i="1"/>
  <c r="AS2725" i="1"/>
  <c r="AO2725" i="1"/>
  <c r="AD2725" i="1"/>
  <c r="U2725" i="1"/>
  <c r="EO2724" i="1"/>
  <c r="EL2724" i="1"/>
  <c r="EI2724" i="1"/>
  <c r="EF2724" i="1"/>
  <c r="EC2724" i="1"/>
  <c r="DZ2724" i="1"/>
  <c r="DX2724" i="1"/>
  <c r="DW2724" i="1"/>
  <c r="DV2724" i="1"/>
  <c r="DN2724" i="1"/>
  <c r="DA2724" i="1"/>
  <c r="CL2724" i="1"/>
  <c r="CA2724" i="1"/>
  <c r="BO2724" i="1"/>
  <c r="BF2724" i="1"/>
  <c r="AX2724" i="1"/>
  <c r="AS2724" i="1"/>
  <c r="AO2724" i="1"/>
  <c r="AJ2724" i="1"/>
  <c r="AE2724" i="1"/>
  <c r="AA2724" i="1"/>
  <c r="Z2724" i="1"/>
  <c r="Y2724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Y2722" i="1"/>
  <c r="Y2721" i="1"/>
  <c r="AD2682" i="1"/>
  <c r="EO2681" i="1"/>
  <c r="EL2681" i="1"/>
  <c r="EI2681" i="1"/>
  <c r="EF2681" i="1"/>
  <c r="EC2681" i="1"/>
  <c r="DZ2681" i="1"/>
  <c r="DX2681" i="1"/>
  <c r="DW2681" i="1"/>
  <c r="DV2681" i="1"/>
  <c r="DN2681" i="1"/>
  <c r="DA2681" i="1"/>
  <c r="CL2681" i="1"/>
  <c r="CA2681" i="1"/>
  <c r="BO2681" i="1"/>
  <c r="BF2681" i="1"/>
  <c r="AX2681" i="1"/>
  <c r="AS2681" i="1"/>
  <c r="AO2681" i="1"/>
  <c r="AJ2681" i="1"/>
  <c r="AG2681" i="1"/>
  <c r="AF2681" i="1"/>
  <c r="AE2681" i="1"/>
  <c r="AD2681" i="1"/>
  <c r="AC2681" i="1"/>
  <c r="AB2681" i="1"/>
  <c r="AA2681" i="1"/>
  <c r="Z2681" i="1"/>
  <c r="Y2681" i="1"/>
  <c r="X2681" i="1"/>
  <c r="W2681" i="1"/>
  <c r="V2681" i="1"/>
  <c r="U2681" i="1"/>
  <c r="T2681" i="1"/>
  <c r="S2681" i="1"/>
  <c r="R2681" i="1"/>
  <c r="EO2680" i="1"/>
  <c r="EL2680" i="1"/>
  <c r="EI2680" i="1"/>
  <c r="EF2680" i="1"/>
  <c r="EC2680" i="1"/>
  <c r="DZ2680" i="1"/>
  <c r="DX2680" i="1"/>
  <c r="DW2680" i="1"/>
  <c r="DV2680" i="1"/>
  <c r="DN2680" i="1"/>
  <c r="DA2680" i="1"/>
  <c r="CL2680" i="1"/>
  <c r="CA2680" i="1"/>
  <c r="BO2680" i="1"/>
  <c r="BF2680" i="1"/>
  <c r="AX2680" i="1"/>
  <c r="AS2680" i="1"/>
  <c r="AO2680" i="1"/>
  <c r="AJ2680" i="1"/>
  <c r="AG2680" i="1"/>
  <c r="AF2680" i="1"/>
  <c r="AE2680" i="1"/>
  <c r="AD2680" i="1"/>
  <c r="AC2680" i="1"/>
  <c r="AB2680" i="1"/>
  <c r="AA2680" i="1"/>
  <c r="Z2680" i="1"/>
  <c r="Y2680" i="1"/>
  <c r="X2680" i="1"/>
  <c r="W2680" i="1"/>
  <c r="V2680" i="1"/>
  <c r="U2680" i="1"/>
  <c r="T2680" i="1"/>
  <c r="S2680" i="1"/>
  <c r="R2680" i="1"/>
  <c r="EO2679" i="1"/>
  <c r="EL2679" i="1"/>
  <c r="EI2679" i="1"/>
  <c r="EF2679" i="1"/>
  <c r="EC2679" i="1"/>
  <c r="DZ2679" i="1"/>
  <c r="DX2679" i="1"/>
  <c r="DW2679" i="1"/>
  <c r="DV2679" i="1"/>
  <c r="DN2679" i="1"/>
  <c r="DA2679" i="1"/>
  <c r="CL2679" i="1"/>
  <c r="CA2679" i="1"/>
  <c r="BO2679" i="1"/>
  <c r="BF2679" i="1"/>
  <c r="AX2679" i="1"/>
  <c r="AS2679" i="1"/>
  <c r="AO2679" i="1"/>
  <c r="AJ2679" i="1"/>
  <c r="AG2679" i="1"/>
  <c r="AF2679" i="1"/>
  <c r="AE2679" i="1"/>
  <c r="AD2679" i="1"/>
  <c r="AC2679" i="1"/>
  <c r="AB2679" i="1"/>
  <c r="AA2679" i="1"/>
  <c r="Z2679" i="1"/>
  <c r="Y2679" i="1"/>
  <c r="X2679" i="1"/>
  <c r="W2679" i="1"/>
  <c r="V2679" i="1"/>
  <c r="U2679" i="1"/>
  <c r="T2679" i="1"/>
  <c r="S2679" i="1"/>
  <c r="R2679" i="1"/>
  <c r="EO2678" i="1"/>
  <c r="EL2678" i="1"/>
  <c r="EI2678" i="1"/>
  <c r="EF2678" i="1"/>
  <c r="EC2678" i="1"/>
  <c r="DZ2678" i="1"/>
  <c r="DX2678" i="1"/>
  <c r="DW2678" i="1"/>
  <c r="DV2678" i="1"/>
  <c r="DN2678" i="1"/>
  <c r="DA2678" i="1"/>
  <c r="CL2678" i="1"/>
  <c r="CA2678" i="1"/>
  <c r="BO2678" i="1"/>
  <c r="BF2678" i="1"/>
  <c r="AX2678" i="1"/>
  <c r="AS2678" i="1"/>
  <c r="AO2678" i="1"/>
  <c r="AJ2678" i="1"/>
  <c r="AG2678" i="1"/>
  <c r="AF2678" i="1"/>
  <c r="AE2678" i="1"/>
  <c r="AD2678" i="1"/>
  <c r="AC2678" i="1"/>
  <c r="AB2678" i="1"/>
  <c r="AA2678" i="1"/>
  <c r="Z2678" i="1"/>
  <c r="Y2678" i="1"/>
  <c r="X2678" i="1"/>
  <c r="W2678" i="1"/>
  <c r="V2678" i="1"/>
  <c r="U2678" i="1"/>
  <c r="T2678" i="1"/>
  <c r="S2678" i="1"/>
  <c r="R2678" i="1"/>
  <c r="EO2677" i="1"/>
  <c r="EL2677" i="1"/>
  <c r="EI2677" i="1"/>
  <c r="EF2677" i="1"/>
  <c r="EC2677" i="1"/>
  <c r="DZ2677" i="1"/>
  <c r="DX2677" i="1"/>
  <c r="DW2677" i="1"/>
  <c r="DV2677" i="1"/>
  <c r="DN2677" i="1"/>
  <c r="DA2677" i="1"/>
  <c r="DA2682" i="1" s="1"/>
  <c r="CL2677" i="1"/>
  <c r="CA2677" i="1"/>
  <c r="BO2677" i="1"/>
  <c r="BF2677" i="1"/>
  <c r="AX2677" i="1"/>
  <c r="AS2677" i="1"/>
  <c r="AO2677" i="1"/>
  <c r="AJ2677" i="1"/>
  <c r="AG2677" i="1"/>
  <c r="AF2677" i="1"/>
  <c r="AE2677" i="1"/>
  <c r="AD2677" i="1"/>
  <c r="AC2677" i="1"/>
  <c r="AB2677" i="1"/>
  <c r="AA2677" i="1"/>
  <c r="Z2677" i="1"/>
  <c r="Y2677" i="1"/>
  <c r="X2677" i="1"/>
  <c r="W2677" i="1"/>
  <c r="V2677" i="1"/>
  <c r="U2677" i="1"/>
  <c r="T2677" i="1"/>
  <c r="S2677" i="1"/>
  <c r="R2677" i="1"/>
  <c r="EO2676" i="1"/>
  <c r="EO2682" i="1" s="1"/>
  <c r="EL2676" i="1"/>
  <c r="EI2676" i="1"/>
  <c r="EF2676" i="1"/>
  <c r="EF2682" i="1" s="1"/>
  <c r="EC2676" i="1"/>
  <c r="DZ2676" i="1"/>
  <c r="DX2676" i="1"/>
  <c r="DW2676" i="1"/>
  <c r="DW2682" i="1" s="1"/>
  <c r="DV2676" i="1"/>
  <c r="DV2682" i="1" s="1"/>
  <c r="DN2676" i="1"/>
  <c r="DA2676" i="1"/>
  <c r="CL2676" i="1"/>
  <c r="CA2676" i="1"/>
  <c r="CA2682" i="1" s="1"/>
  <c r="BO2676" i="1"/>
  <c r="BO2682" i="1" s="1"/>
  <c r="BF2676" i="1"/>
  <c r="AX2676" i="1"/>
  <c r="AX2682" i="1" s="1"/>
  <c r="AS2676" i="1"/>
  <c r="AS2682" i="1" s="1"/>
  <c r="AO2676" i="1"/>
  <c r="AJ2676" i="1"/>
  <c r="AG2676" i="1"/>
  <c r="AG2682" i="1" s="1"/>
  <c r="AF2676" i="1"/>
  <c r="AF2682" i="1" s="1"/>
  <c r="AE2676" i="1"/>
  <c r="AD2676" i="1"/>
  <c r="AC2676" i="1"/>
  <c r="AC2682" i="1" s="1"/>
  <c r="AB2676" i="1"/>
  <c r="AB2682" i="1" s="1"/>
  <c r="AA2676" i="1"/>
  <c r="Z2676" i="1"/>
  <c r="Y2676" i="1"/>
  <c r="Y2682" i="1" s="1"/>
  <c r="X2676" i="1"/>
  <c r="X2682" i="1" s="1"/>
  <c r="W2676" i="1"/>
  <c r="V2676" i="1"/>
  <c r="U2676" i="1"/>
  <c r="U2682" i="1" s="1"/>
  <c r="T2676" i="1"/>
  <c r="T2682" i="1" s="1"/>
  <c r="S2676" i="1"/>
  <c r="R2676" i="1"/>
  <c r="AD2672" i="1"/>
  <c r="AC2672" i="1"/>
  <c r="AB2672" i="1"/>
  <c r="EO2619" i="1"/>
  <c r="EL2619" i="1"/>
  <c r="EI2619" i="1"/>
  <c r="EF2619" i="1"/>
  <c r="EC2619" i="1"/>
  <c r="DZ2619" i="1"/>
  <c r="DX2619" i="1"/>
  <c r="DW2619" i="1"/>
  <c r="DV2619" i="1"/>
  <c r="DN2619" i="1"/>
  <c r="DA2619" i="1"/>
  <c r="CL2619" i="1"/>
  <c r="CA2619" i="1"/>
  <c r="BO2619" i="1"/>
  <c r="BF2619" i="1"/>
  <c r="AX2619" i="1"/>
  <c r="AS2619" i="1"/>
  <c r="AO2619" i="1"/>
  <c r="AJ2619" i="1"/>
  <c r="AE2619" i="1"/>
  <c r="AA2619" i="1"/>
  <c r="Z2619" i="1"/>
  <c r="Y2619" i="1"/>
  <c r="X2619" i="1"/>
  <c r="W2619" i="1"/>
  <c r="V2619" i="1"/>
  <c r="U2619" i="1"/>
  <c r="T2619" i="1"/>
  <c r="S2619" i="1"/>
  <c r="R2619" i="1"/>
  <c r="Q2619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EO2618" i="1"/>
  <c r="EL2618" i="1"/>
  <c r="EI2618" i="1"/>
  <c r="EF2618" i="1"/>
  <c r="EC2618" i="1"/>
  <c r="DZ2618" i="1"/>
  <c r="DX2618" i="1"/>
  <c r="DW2618" i="1"/>
  <c r="DV2618" i="1"/>
  <c r="DN2618" i="1"/>
  <c r="DA2618" i="1"/>
  <c r="CL2618" i="1"/>
  <c r="CA2618" i="1"/>
  <c r="BO2618" i="1"/>
  <c r="BF2618" i="1"/>
  <c r="AX2618" i="1"/>
  <c r="AS2618" i="1"/>
  <c r="AO2618" i="1"/>
  <c r="AJ2618" i="1"/>
  <c r="AE2618" i="1"/>
  <c r="AA2618" i="1"/>
  <c r="Z2618" i="1"/>
  <c r="Y2618" i="1"/>
  <c r="X2618" i="1"/>
  <c r="W2618" i="1"/>
  <c r="V2618" i="1"/>
  <c r="U2618" i="1"/>
  <c r="T2618" i="1"/>
  <c r="S2618" i="1"/>
  <c r="R2618" i="1"/>
  <c r="Q2618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EO2617" i="1"/>
  <c r="EL2617" i="1"/>
  <c r="EI2617" i="1"/>
  <c r="EF2617" i="1"/>
  <c r="EC2617" i="1"/>
  <c r="DZ2617" i="1"/>
  <c r="DX2617" i="1"/>
  <c r="DW2617" i="1"/>
  <c r="DV2617" i="1"/>
  <c r="DN2617" i="1"/>
  <c r="DA2617" i="1"/>
  <c r="CL2617" i="1"/>
  <c r="CA2617" i="1"/>
  <c r="BO2617" i="1"/>
  <c r="BF2617" i="1"/>
  <c r="AX2617" i="1"/>
  <c r="AS2617" i="1"/>
  <c r="AO2617" i="1"/>
  <c r="AJ2617" i="1"/>
  <c r="AE2617" i="1"/>
  <c r="AA2617" i="1"/>
  <c r="Z2617" i="1"/>
  <c r="Y2617" i="1"/>
  <c r="X2617" i="1"/>
  <c r="W2617" i="1"/>
  <c r="V2617" i="1"/>
  <c r="U2617" i="1"/>
  <c r="T2617" i="1"/>
  <c r="S2617" i="1"/>
  <c r="R2617" i="1"/>
  <c r="Q2617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EO2616" i="1"/>
  <c r="EO2614" i="1" s="1"/>
  <c r="EL2616" i="1"/>
  <c r="EI2616" i="1"/>
  <c r="EF2616" i="1"/>
  <c r="EC2616" i="1"/>
  <c r="DZ2616" i="1"/>
  <c r="DX2616" i="1"/>
  <c r="DW2616" i="1"/>
  <c r="DW2614" i="1" s="1"/>
  <c r="DV2616" i="1"/>
  <c r="DN2616" i="1"/>
  <c r="DA2616" i="1"/>
  <c r="CL2616" i="1"/>
  <c r="CL2614" i="1" s="1"/>
  <c r="CA2616" i="1"/>
  <c r="CA2614" i="1" s="1"/>
  <c r="BO2616" i="1"/>
  <c r="BF2616" i="1"/>
  <c r="AX2616" i="1"/>
  <c r="AS2616" i="1"/>
  <c r="AO2616" i="1"/>
  <c r="AJ2616" i="1"/>
  <c r="AE2616" i="1"/>
  <c r="AE2614" i="1" s="1"/>
  <c r="AA2616" i="1"/>
  <c r="Z2616" i="1"/>
  <c r="Y2616" i="1"/>
  <c r="X2616" i="1"/>
  <c r="X2614" i="1" s="1"/>
  <c r="W2616" i="1"/>
  <c r="W2614" i="1" s="1"/>
  <c r="V2616" i="1"/>
  <c r="U2616" i="1"/>
  <c r="T2616" i="1"/>
  <c r="S2616" i="1"/>
  <c r="S2614" i="1" s="1"/>
  <c r="R2616" i="1"/>
  <c r="Q2616" i="1"/>
  <c r="P2616" i="1"/>
  <c r="P2614" i="1" s="1"/>
  <c r="O2616" i="1"/>
  <c r="N2616" i="1"/>
  <c r="M2616" i="1"/>
  <c r="L2616" i="1"/>
  <c r="L2614" i="1" s="1"/>
  <c r="K2616" i="1"/>
  <c r="K2614" i="1" s="1"/>
  <c r="J2616" i="1"/>
  <c r="I2616" i="1"/>
  <c r="H2616" i="1"/>
  <c r="G2616" i="1"/>
  <c r="F2616" i="1"/>
  <c r="E2616" i="1"/>
  <c r="D2616" i="1"/>
  <c r="D2614" i="1" s="1"/>
  <c r="C2616" i="1"/>
  <c r="B2616" i="1"/>
  <c r="EO2615" i="1"/>
  <c r="EL2615" i="1"/>
  <c r="EI2615" i="1"/>
  <c r="EI2614" i="1" s="1"/>
  <c r="EF2615" i="1"/>
  <c r="EC2615" i="1"/>
  <c r="DZ2615" i="1"/>
  <c r="DX2615" i="1"/>
  <c r="DW2615" i="1"/>
  <c r="DV2615" i="1"/>
  <c r="DN2615" i="1"/>
  <c r="DN2614" i="1" s="1"/>
  <c r="DA2615" i="1"/>
  <c r="DA2614" i="1" s="1"/>
  <c r="CL2615" i="1"/>
  <c r="CA2615" i="1"/>
  <c r="BO2615" i="1"/>
  <c r="BF2615" i="1"/>
  <c r="BF2614" i="1" s="1"/>
  <c r="AX2615" i="1"/>
  <c r="AS2615" i="1"/>
  <c r="AO2615" i="1"/>
  <c r="AJ2615" i="1"/>
  <c r="AE2615" i="1"/>
  <c r="AA2615" i="1"/>
  <c r="Z2615" i="1"/>
  <c r="Z2614" i="1" s="1"/>
  <c r="Y2615" i="1"/>
  <c r="X2615" i="1"/>
  <c r="W2615" i="1"/>
  <c r="V2615" i="1"/>
  <c r="U2615" i="1"/>
  <c r="U2614" i="1" s="1"/>
  <c r="T2615" i="1"/>
  <c r="S2615" i="1"/>
  <c r="R2615" i="1"/>
  <c r="Q2615" i="1"/>
  <c r="P2615" i="1"/>
  <c r="O2615" i="1"/>
  <c r="N2615" i="1"/>
  <c r="N2614" i="1" s="1"/>
  <c r="M2615" i="1"/>
  <c r="L2615" i="1"/>
  <c r="K2615" i="1"/>
  <c r="J2615" i="1"/>
  <c r="I2615" i="1"/>
  <c r="I2614" i="1" s="1"/>
  <c r="H2615" i="1"/>
  <c r="G2615" i="1"/>
  <c r="F2615" i="1"/>
  <c r="F2614" i="1" s="1"/>
  <c r="E2615" i="1"/>
  <c r="D2615" i="1"/>
  <c r="C2615" i="1"/>
  <c r="B2615" i="1"/>
  <c r="B2614" i="1" s="1"/>
  <c r="DZ2614" i="1"/>
  <c r="AS2614" i="1"/>
  <c r="AO2614" i="1"/>
  <c r="R2614" i="1"/>
  <c r="M2614" i="1"/>
  <c r="EO2612" i="1"/>
  <c r="EL2612" i="1"/>
  <c r="EI2612" i="1"/>
  <c r="EF2612" i="1"/>
  <c r="EC2612" i="1"/>
  <c r="DZ2612" i="1"/>
  <c r="DX2612" i="1"/>
  <c r="DW2612" i="1"/>
  <c r="DV2612" i="1"/>
  <c r="DA2612" i="1"/>
  <c r="CA2612" i="1"/>
  <c r="BO2612" i="1"/>
  <c r="BF2612" i="1"/>
  <c r="AX2612" i="1"/>
  <c r="AS2612" i="1"/>
  <c r="AO2612" i="1"/>
  <c r="AD2612" i="1"/>
  <c r="U2612" i="1"/>
  <c r="T2611" i="1"/>
  <c r="S2611" i="1"/>
  <c r="R2611" i="1"/>
  <c r="Q2611" i="1"/>
  <c r="EO2610" i="1"/>
  <c r="EL2610" i="1"/>
  <c r="EI2610" i="1"/>
  <c r="EF2610" i="1"/>
  <c r="EC2610" i="1"/>
  <c r="DZ2610" i="1"/>
  <c r="DX2610" i="1"/>
  <c r="DW2610" i="1"/>
  <c r="DV2610" i="1"/>
  <c r="DN2610" i="1"/>
  <c r="DA2610" i="1"/>
  <c r="CL2610" i="1"/>
  <c r="CA2610" i="1"/>
  <c r="BO2610" i="1"/>
  <c r="BF2610" i="1"/>
  <c r="AX2610" i="1"/>
  <c r="AS2610" i="1"/>
  <c r="AO2610" i="1"/>
  <c r="T2609" i="1"/>
  <c r="S2609" i="1"/>
  <c r="R2609" i="1"/>
  <c r="Q2609" i="1"/>
  <c r="BZ2577" i="1"/>
  <c r="BY2577" i="1"/>
  <c r="BX2577" i="1"/>
  <c r="BW2577" i="1"/>
  <c r="BV2577" i="1"/>
  <c r="BU2577" i="1"/>
  <c r="BT2577" i="1"/>
  <c r="BS2577" i="1"/>
  <c r="BR2577" i="1"/>
  <c r="BQ2577" i="1"/>
  <c r="BP2577" i="1"/>
  <c r="BN2577" i="1"/>
  <c r="BM2577" i="1"/>
  <c r="BL2577" i="1"/>
  <c r="BK2577" i="1"/>
  <c r="BJ2577" i="1"/>
  <c r="BI2577" i="1"/>
  <c r="BH2577" i="1"/>
  <c r="BG2577" i="1"/>
  <c r="BE2577" i="1"/>
  <c r="BD2577" i="1"/>
  <c r="BC2577" i="1"/>
  <c r="BB2577" i="1"/>
  <c r="BA2577" i="1"/>
  <c r="AZ2577" i="1"/>
  <c r="AY2577" i="1"/>
  <c r="AW2577" i="1"/>
  <c r="AV2577" i="1"/>
  <c r="AU2577" i="1"/>
  <c r="AT2577" i="1"/>
  <c r="AR2577" i="1"/>
  <c r="AQ2577" i="1"/>
  <c r="AP2577" i="1"/>
  <c r="AN2577" i="1"/>
  <c r="AM2577" i="1"/>
  <c r="AL2577" i="1"/>
  <c r="AK2577" i="1"/>
  <c r="AD2577" i="1"/>
  <c r="AC2577" i="1"/>
  <c r="AB2577" i="1"/>
  <c r="DY2575" i="1"/>
  <c r="DY2573" i="1" s="1"/>
  <c r="BN2575" i="1"/>
  <c r="BM2575" i="1"/>
  <c r="BL2575" i="1"/>
  <c r="BK2575" i="1"/>
  <c r="BJ2575" i="1"/>
  <c r="BI2575" i="1"/>
  <c r="BH2575" i="1"/>
  <c r="BG2575" i="1"/>
  <c r="BE2575" i="1"/>
  <c r="BD2575" i="1"/>
  <c r="BC2575" i="1"/>
  <c r="BB2575" i="1"/>
  <c r="BA2575" i="1"/>
  <c r="AZ2575" i="1"/>
  <c r="AY2575" i="1"/>
  <c r="AW2575" i="1"/>
  <c r="AV2575" i="1"/>
  <c r="AU2575" i="1"/>
  <c r="AT2575" i="1"/>
  <c r="AR2575" i="1"/>
  <c r="AQ2575" i="1"/>
  <c r="AP2575" i="1"/>
  <c r="AN2575" i="1"/>
  <c r="AM2575" i="1"/>
  <c r="AL2575" i="1"/>
  <c r="AK2575" i="1"/>
  <c r="AI2575" i="1"/>
  <c r="AH2575" i="1"/>
  <c r="AG2575" i="1"/>
  <c r="AF2575" i="1"/>
  <c r="AD2575" i="1"/>
  <c r="AC2575" i="1"/>
  <c r="AB2575" i="1"/>
  <c r="EB2569" i="1"/>
  <c r="EE2569" i="1" s="1"/>
  <c r="EE2568" i="1"/>
  <c r="EH2568" i="1" s="1"/>
  <c r="EK2568" i="1" s="1"/>
  <c r="EN2568" i="1" s="1"/>
  <c r="EB2568" i="1"/>
  <c r="EB2567" i="1"/>
  <c r="EB2566" i="1" s="1"/>
  <c r="EB2554" i="1" s="1"/>
  <c r="DY2566" i="1"/>
  <c r="DY2554" i="1" s="1"/>
  <c r="DX2566" i="1"/>
  <c r="DT2566" i="1"/>
  <c r="DS2566" i="1"/>
  <c r="DS2554" i="1" s="1"/>
  <c r="DR2566" i="1"/>
  <c r="DQ2566" i="1"/>
  <c r="DP2566" i="1"/>
  <c r="DO2566" i="1"/>
  <c r="DO2554" i="1" s="1"/>
  <c r="DN2566" i="1"/>
  <c r="DM2566" i="1"/>
  <c r="DM2554" i="1" s="1"/>
  <c r="DL2566" i="1"/>
  <c r="DK2566" i="1"/>
  <c r="DJ2566" i="1"/>
  <c r="DJ2554" i="1" s="1"/>
  <c r="DI2566" i="1"/>
  <c r="DH2566" i="1"/>
  <c r="DG2566" i="1"/>
  <c r="DG2554" i="1" s="1"/>
  <c r="DF2566" i="1"/>
  <c r="DE2566" i="1"/>
  <c r="DD2566" i="1"/>
  <c r="DC2566" i="1"/>
  <c r="DB2566" i="1"/>
  <c r="DA2566" i="1"/>
  <c r="CZ2566" i="1"/>
  <c r="CY2566" i="1"/>
  <c r="CY2554" i="1" s="1"/>
  <c r="CX2566" i="1"/>
  <c r="CW2566" i="1"/>
  <c r="CV2566" i="1"/>
  <c r="CU2566" i="1"/>
  <c r="CU2554" i="1" s="1"/>
  <c r="CT2566" i="1"/>
  <c r="CT2554" i="1" s="1"/>
  <c r="CS2566" i="1"/>
  <c r="CR2566" i="1"/>
  <c r="CQ2566" i="1"/>
  <c r="CQ2554" i="1" s="1"/>
  <c r="CP2566" i="1"/>
  <c r="CP2554" i="1" s="1"/>
  <c r="CO2566" i="1"/>
  <c r="CO2554" i="1" s="1"/>
  <c r="CN2566" i="1"/>
  <c r="CM2566" i="1"/>
  <c r="CL2566" i="1"/>
  <c r="CK2566" i="1"/>
  <c r="CJ2566" i="1"/>
  <c r="CI2566" i="1"/>
  <c r="CH2566" i="1"/>
  <c r="CG2566" i="1"/>
  <c r="CF2566" i="1"/>
  <c r="CE2566" i="1"/>
  <c r="CD2566" i="1"/>
  <c r="CC2566" i="1"/>
  <c r="CB2566" i="1"/>
  <c r="CA2566" i="1"/>
  <c r="BZ2566" i="1"/>
  <c r="BY2566" i="1"/>
  <c r="BX2566" i="1"/>
  <c r="BX2554" i="1" s="1"/>
  <c r="BW2566" i="1"/>
  <c r="BW2554" i="1" s="1"/>
  <c r="BV2566" i="1"/>
  <c r="BV2554" i="1" s="1"/>
  <c r="BU2566" i="1"/>
  <c r="BT2566" i="1"/>
  <c r="BS2566" i="1"/>
  <c r="BS2554" i="1" s="1"/>
  <c r="BR2566" i="1"/>
  <c r="BR2554" i="1" s="1"/>
  <c r="BQ2566" i="1"/>
  <c r="BP2566" i="1"/>
  <c r="BO2566" i="1"/>
  <c r="BN2566" i="1"/>
  <c r="BM2566" i="1"/>
  <c r="BL2566" i="1"/>
  <c r="BK2566" i="1"/>
  <c r="BK2554" i="1" s="1"/>
  <c r="BJ2566" i="1"/>
  <c r="BI2566" i="1"/>
  <c r="BH2566" i="1"/>
  <c r="BG2566" i="1"/>
  <c r="BG2554" i="1" s="1"/>
  <c r="BF2566" i="1"/>
  <c r="BE2566" i="1"/>
  <c r="BE2554" i="1" s="1"/>
  <c r="BD2566" i="1"/>
  <c r="BC2566" i="1"/>
  <c r="BB2566" i="1"/>
  <c r="BB2554" i="1" s="1"/>
  <c r="BA2566" i="1"/>
  <c r="AZ2566" i="1"/>
  <c r="AY2566" i="1"/>
  <c r="AY2554" i="1" s="1"/>
  <c r="AX2566" i="1"/>
  <c r="AW2566" i="1"/>
  <c r="AV2566" i="1"/>
  <c r="AU2566" i="1"/>
  <c r="AU2554" i="1" s="1"/>
  <c r="AT2566" i="1"/>
  <c r="AS2566" i="1"/>
  <c r="AR2566" i="1"/>
  <c r="AQ2566" i="1"/>
  <c r="AQ2554" i="1" s="1"/>
  <c r="AP2566" i="1"/>
  <c r="AP2554" i="1" s="1"/>
  <c r="AO2566" i="1"/>
  <c r="AN2566" i="1"/>
  <c r="AM2566" i="1"/>
  <c r="AL2566" i="1"/>
  <c r="AL2554" i="1" s="1"/>
  <c r="AK2566" i="1"/>
  <c r="AJ2566" i="1"/>
  <c r="AI2566" i="1"/>
  <c r="AH2566" i="1"/>
  <c r="AG2566" i="1"/>
  <c r="AG2554" i="1" s="1"/>
  <c r="AF2566" i="1"/>
  <c r="AE2566" i="1"/>
  <c r="AD2566" i="1"/>
  <c r="AD2554" i="1" s="1"/>
  <c r="AC2566" i="1"/>
  <c r="AB2566" i="1"/>
  <c r="AA2566" i="1"/>
  <c r="Z2566" i="1"/>
  <c r="BA2563" i="1"/>
  <c r="AZ2563" i="1"/>
  <c r="AY2563" i="1"/>
  <c r="AW2563" i="1"/>
  <c r="AV2563" i="1"/>
  <c r="AU2563" i="1"/>
  <c r="AT2563" i="1"/>
  <c r="AR2563" i="1"/>
  <c r="AQ2563" i="1"/>
  <c r="AP2563" i="1"/>
  <c r="AM2563" i="1"/>
  <c r="AL2563" i="1"/>
  <c r="AK2563" i="1"/>
  <c r="AD2563" i="1"/>
  <c r="AC2563" i="1"/>
  <c r="AB2563" i="1"/>
  <c r="AN2562" i="1"/>
  <c r="AM2562" i="1"/>
  <c r="AL2562" i="1"/>
  <c r="AI2562" i="1"/>
  <c r="AH2562" i="1"/>
  <c r="AG2562" i="1"/>
  <c r="AW2561" i="1"/>
  <c r="BA2559" i="1"/>
  <c r="AZ2559" i="1"/>
  <c r="AY2559" i="1"/>
  <c r="AW2559" i="1"/>
  <c r="AV2559" i="1"/>
  <c r="AU2559" i="1"/>
  <c r="AT2559" i="1"/>
  <c r="AR2559" i="1"/>
  <c r="AQ2559" i="1"/>
  <c r="AP2559" i="1"/>
  <c r="AM2559" i="1"/>
  <c r="AL2559" i="1"/>
  <c r="AK2559" i="1"/>
  <c r="AD2559" i="1"/>
  <c r="AC2559" i="1"/>
  <c r="AB2559" i="1"/>
  <c r="AW2555" i="1"/>
  <c r="AV2555" i="1"/>
  <c r="AU2555" i="1"/>
  <c r="AT2555" i="1"/>
  <c r="AS2555" i="1"/>
  <c r="AR2555" i="1"/>
  <c r="AQ2555" i="1"/>
  <c r="AP2555" i="1"/>
  <c r="AO2555" i="1"/>
  <c r="AN2555" i="1"/>
  <c r="AM2555" i="1"/>
  <c r="AL2555" i="1"/>
  <c r="AK2555" i="1"/>
  <c r="AJ2555" i="1"/>
  <c r="AI2555" i="1"/>
  <c r="AH2555" i="1"/>
  <c r="AG2555" i="1"/>
  <c r="AF2555" i="1"/>
  <c r="AE2555" i="1"/>
  <c r="AD2555" i="1"/>
  <c r="AC2555" i="1"/>
  <c r="AB2555" i="1"/>
  <c r="AA2555" i="1"/>
  <c r="Z2555" i="1"/>
  <c r="Y2555" i="1"/>
  <c r="DT2554" i="1"/>
  <c r="DR2554" i="1"/>
  <c r="DQ2554" i="1"/>
  <c r="DP2554" i="1"/>
  <c r="DL2554" i="1"/>
  <c r="DK2554" i="1"/>
  <c r="DI2554" i="1"/>
  <c r="DH2554" i="1"/>
  <c r="DF2554" i="1"/>
  <c r="DE2554" i="1"/>
  <c r="DD2554" i="1"/>
  <c r="DC2554" i="1"/>
  <c r="DB2554" i="1"/>
  <c r="CZ2554" i="1"/>
  <c r="CX2554" i="1"/>
  <c r="CW2554" i="1"/>
  <c r="CV2554" i="1"/>
  <c r="CS2554" i="1"/>
  <c r="CR2554" i="1"/>
  <c r="CN2554" i="1"/>
  <c r="CM2554" i="1"/>
  <c r="CK2554" i="1"/>
  <c r="CJ2554" i="1"/>
  <c r="CI2554" i="1"/>
  <c r="CH2554" i="1"/>
  <c r="CG2554" i="1"/>
  <c r="CF2554" i="1"/>
  <c r="CE2554" i="1"/>
  <c r="CD2554" i="1"/>
  <c r="CC2554" i="1"/>
  <c r="CB2554" i="1"/>
  <c r="BZ2554" i="1"/>
  <c r="BY2554" i="1"/>
  <c r="BU2554" i="1"/>
  <c r="BT2554" i="1"/>
  <c r="BQ2554" i="1"/>
  <c r="BP2554" i="1"/>
  <c r="BN2554" i="1"/>
  <c r="BM2554" i="1"/>
  <c r="BL2554" i="1"/>
  <c r="BJ2554" i="1"/>
  <c r="BI2554" i="1"/>
  <c r="BH2554" i="1"/>
  <c r="BD2554" i="1"/>
  <c r="BC2554" i="1"/>
  <c r="BA2554" i="1"/>
  <c r="AZ2554" i="1"/>
  <c r="AW2554" i="1"/>
  <c r="AV2554" i="1"/>
  <c r="AT2554" i="1"/>
  <c r="AR2554" i="1"/>
  <c r="AN2554" i="1"/>
  <c r="AM2554" i="1"/>
  <c r="AK2554" i="1"/>
  <c r="AI2554" i="1"/>
  <c r="AH2554" i="1"/>
  <c r="AF2554" i="1"/>
  <c r="AC2554" i="1"/>
  <c r="AB2554" i="1"/>
  <c r="AW2553" i="1"/>
  <c r="AV2553" i="1"/>
  <c r="AU2553" i="1"/>
  <c r="AT2553" i="1"/>
  <c r="AS2553" i="1"/>
  <c r="AR2553" i="1"/>
  <c r="AQ2553" i="1"/>
  <c r="AP2553" i="1"/>
  <c r="AO2553" i="1"/>
  <c r="AN2553" i="1"/>
  <c r="AM2553" i="1"/>
  <c r="AL2553" i="1"/>
  <c r="AK2553" i="1"/>
  <c r="AJ2553" i="1"/>
  <c r="AI2553" i="1"/>
  <c r="AH2553" i="1"/>
  <c r="AG2553" i="1"/>
  <c r="AF2553" i="1"/>
  <c r="AE2553" i="1"/>
  <c r="AD2553" i="1"/>
  <c r="AC2553" i="1"/>
  <c r="AB2553" i="1"/>
  <c r="AA2553" i="1"/>
  <c r="Z2553" i="1"/>
  <c r="Y2553" i="1"/>
  <c r="W2546" i="1"/>
  <c r="EO2539" i="1"/>
  <c r="EL2539" i="1"/>
  <c r="EI2539" i="1"/>
  <c r="EF2539" i="1"/>
  <c r="EC2539" i="1"/>
  <c r="DZ2539" i="1"/>
  <c r="DX2539" i="1"/>
  <c r="DW2539" i="1"/>
  <c r="DV2539" i="1"/>
  <c r="DN2539" i="1"/>
  <c r="DA2539" i="1"/>
  <c r="CL2539" i="1"/>
  <c r="CA2539" i="1"/>
  <c r="BO2539" i="1"/>
  <c r="BF2539" i="1"/>
  <c r="AX2539" i="1"/>
  <c r="AS2539" i="1"/>
  <c r="AO2539" i="1"/>
  <c r="AJ2539" i="1"/>
  <c r="AE2539" i="1"/>
  <c r="AA2539" i="1"/>
  <c r="Z2539" i="1"/>
  <c r="Y2539" i="1"/>
  <c r="X2539" i="1"/>
  <c r="W2539" i="1"/>
  <c r="V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EO2538" i="1"/>
  <c r="EL2538" i="1"/>
  <c r="EI2538" i="1"/>
  <c r="EF2538" i="1"/>
  <c r="EC2538" i="1"/>
  <c r="DZ2538" i="1"/>
  <c r="DX2538" i="1"/>
  <c r="DW2538" i="1"/>
  <c r="DV2538" i="1"/>
  <c r="DN2538" i="1"/>
  <c r="DA2538" i="1"/>
  <c r="CL2538" i="1"/>
  <c r="CA2538" i="1"/>
  <c r="BO2538" i="1"/>
  <c r="BF2538" i="1"/>
  <c r="AX2538" i="1"/>
  <c r="AS2538" i="1"/>
  <c r="AO2538" i="1"/>
  <c r="AJ2538" i="1"/>
  <c r="AE2538" i="1"/>
  <c r="AA2538" i="1"/>
  <c r="Z2538" i="1"/>
  <c r="Y2538" i="1"/>
  <c r="X2538" i="1"/>
  <c r="W2538" i="1"/>
  <c r="V2538" i="1"/>
  <c r="U2538" i="1"/>
  <c r="T2538" i="1"/>
  <c r="S2538" i="1"/>
  <c r="R2538" i="1"/>
  <c r="Q2538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P2527" i="1"/>
  <c r="P2526" i="1"/>
  <c r="P2525" i="1"/>
  <c r="P2524" i="1"/>
  <c r="P2523" i="1"/>
  <c r="P2522" i="1"/>
  <c r="P2521" i="1"/>
  <c r="P2520" i="1"/>
  <c r="P2519" i="1"/>
  <c r="P2518" i="1"/>
  <c r="P2517" i="1"/>
  <c r="B2513" i="1"/>
  <c r="B2512" i="1"/>
  <c r="B2511" i="1"/>
  <c r="B2510" i="1"/>
  <c r="B2509" i="1"/>
  <c r="B2508" i="1"/>
  <c r="DA2504" i="1"/>
  <c r="CL2504" i="1"/>
  <c r="CA2504" i="1"/>
  <c r="BO2504" i="1"/>
  <c r="BF2504" i="1"/>
  <c r="AX2504" i="1"/>
  <c r="AS2504" i="1"/>
  <c r="DA2503" i="1"/>
  <c r="CL2503" i="1"/>
  <c r="CA2503" i="1"/>
  <c r="BO2503" i="1"/>
  <c r="BF2503" i="1"/>
  <c r="AX2503" i="1"/>
  <c r="AS2503" i="1"/>
  <c r="DA2502" i="1"/>
  <c r="CL2502" i="1"/>
  <c r="CA2502" i="1"/>
  <c r="BO2502" i="1"/>
  <c r="BF2502" i="1"/>
  <c r="AX2502" i="1"/>
  <c r="AS2502" i="1"/>
  <c r="BO2496" i="1"/>
  <c r="BF2496" i="1"/>
  <c r="AX2496" i="1"/>
  <c r="AS2496" i="1"/>
  <c r="AO2496" i="1"/>
  <c r="AJ2496" i="1"/>
  <c r="AE2496" i="1"/>
  <c r="AA2496" i="1"/>
  <c r="Z2496" i="1"/>
  <c r="Y2496" i="1"/>
  <c r="X2496" i="1"/>
  <c r="W2496" i="1"/>
  <c r="V2496" i="1"/>
  <c r="L2496" i="1"/>
  <c r="K2496" i="1"/>
  <c r="J2496" i="1"/>
  <c r="I2496" i="1"/>
  <c r="H2496" i="1"/>
  <c r="G2496" i="1"/>
  <c r="F2496" i="1"/>
  <c r="E2496" i="1"/>
  <c r="D2496" i="1"/>
  <c r="C2496" i="1"/>
  <c r="B2496" i="1"/>
  <c r="CU2495" i="1"/>
  <c r="AD2495" i="1"/>
  <c r="AC2495" i="1"/>
  <c r="AB2495" i="1"/>
  <c r="B2494" i="1"/>
  <c r="EO2490" i="1"/>
  <c r="EL2490" i="1"/>
  <c r="EI2490" i="1"/>
  <c r="EF2490" i="1"/>
  <c r="EC2490" i="1"/>
  <c r="DZ2490" i="1"/>
  <c r="DX2490" i="1"/>
  <c r="DW2490" i="1"/>
  <c r="DV2490" i="1"/>
  <c r="DN2490" i="1"/>
  <c r="DA2490" i="1"/>
  <c r="CL2490" i="1"/>
  <c r="CA2490" i="1"/>
  <c r="BO2490" i="1"/>
  <c r="BF2490" i="1"/>
  <c r="AX2490" i="1"/>
  <c r="AS2490" i="1"/>
  <c r="AO2490" i="1"/>
  <c r="AJ2490" i="1"/>
  <c r="AE2490" i="1"/>
  <c r="AA2490" i="1"/>
  <c r="Z2490" i="1"/>
  <c r="Y2490" i="1"/>
  <c r="X2490" i="1"/>
  <c r="W2490" i="1"/>
  <c r="V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EO2489" i="1"/>
  <c r="EL2489" i="1"/>
  <c r="EI2489" i="1"/>
  <c r="EF2489" i="1"/>
  <c r="EC2489" i="1"/>
  <c r="DZ2489" i="1"/>
  <c r="DX2489" i="1"/>
  <c r="DW2489" i="1"/>
  <c r="DV2489" i="1"/>
  <c r="DN2489" i="1"/>
  <c r="DA2489" i="1"/>
  <c r="CL2489" i="1"/>
  <c r="CA2489" i="1"/>
  <c r="BO2489" i="1"/>
  <c r="BF2489" i="1"/>
  <c r="AX2489" i="1"/>
  <c r="AS2489" i="1"/>
  <c r="AO2489" i="1"/>
  <c r="AJ2489" i="1"/>
  <c r="AE2489" i="1"/>
  <c r="AA2489" i="1"/>
  <c r="Z2489" i="1"/>
  <c r="Y2489" i="1"/>
  <c r="X2489" i="1"/>
  <c r="W2489" i="1"/>
  <c r="V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EO2487" i="1"/>
  <c r="EL2487" i="1"/>
  <c r="EI2487" i="1"/>
  <c r="EF2487" i="1"/>
  <c r="EC2487" i="1"/>
  <c r="DZ2487" i="1"/>
  <c r="DX2487" i="1"/>
  <c r="DW2487" i="1"/>
  <c r="DV2487" i="1"/>
  <c r="DN2487" i="1"/>
  <c r="DA2487" i="1"/>
  <c r="CL2487" i="1"/>
  <c r="CA2487" i="1"/>
  <c r="BO2487" i="1"/>
  <c r="BF2487" i="1"/>
  <c r="AX2487" i="1"/>
  <c r="AS2487" i="1"/>
  <c r="AO2487" i="1"/>
  <c r="AJ2487" i="1"/>
  <c r="AE2487" i="1"/>
  <c r="AA2487" i="1"/>
  <c r="Z2487" i="1"/>
  <c r="Y2487" i="1"/>
  <c r="X2487" i="1"/>
  <c r="W2487" i="1"/>
  <c r="V2487" i="1"/>
  <c r="U2487" i="1"/>
  <c r="T2487" i="1"/>
  <c r="S2487" i="1"/>
  <c r="R2487" i="1"/>
  <c r="Q2487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EO2486" i="1"/>
  <c r="EL2486" i="1"/>
  <c r="EI2486" i="1"/>
  <c r="EF2486" i="1"/>
  <c r="EC2486" i="1"/>
  <c r="DZ2486" i="1"/>
  <c r="DX2486" i="1"/>
  <c r="DW2486" i="1"/>
  <c r="DV2486" i="1"/>
  <c r="DN2486" i="1"/>
  <c r="DA2486" i="1"/>
  <c r="CL2486" i="1"/>
  <c r="CA2486" i="1"/>
  <c r="BO2486" i="1"/>
  <c r="BF2486" i="1"/>
  <c r="AX2486" i="1"/>
  <c r="AS2486" i="1"/>
  <c r="AO2486" i="1"/>
  <c r="AJ2486" i="1"/>
  <c r="AE2486" i="1"/>
  <c r="AA2486" i="1"/>
  <c r="Z2486" i="1"/>
  <c r="Y2486" i="1"/>
  <c r="X2486" i="1"/>
  <c r="W2486" i="1"/>
  <c r="V2486" i="1"/>
  <c r="U2486" i="1"/>
  <c r="T2486" i="1"/>
  <c r="S2486" i="1"/>
  <c r="R2486" i="1"/>
  <c r="Q2486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DA2482" i="1"/>
  <c r="CL2482" i="1"/>
  <c r="AX2481" i="1"/>
  <c r="B2480" i="1"/>
  <c r="P2479" i="1"/>
  <c r="P2478" i="1"/>
  <c r="EO2477" i="1"/>
  <c r="EL2477" i="1"/>
  <c r="EI2477" i="1"/>
  <c r="EF2477" i="1"/>
  <c r="EC2477" i="1"/>
  <c r="DZ2477" i="1"/>
  <c r="DX2477" i="1"/>
  <c r="DW2477" i="1"/>
  <c r="DV2477" i="1"/>
  <c r="DN2477" i="1"/>
  <c r="DA2477" i="1"/>
  <c r="CL2477" i="1"/>
  <c r="CA2477" i="1"/>
  <c r="BO2477" i="1"/>
  <c r="BF2477" i="1"/>
  <c r="AX2477" i="1"/>
  <c r="AS2477" i="1"/>
  <c r="AO2477" i="1"/>
  <c r="AJ2477" i="1"/>
  <c r="AE2477" i="1"/>
  <c r="AA2477" i="1"/>
  <c r="Z2477" i="1"/>
  <c r="Y2477" i="1"/>
  <c r="X2477" i="1"/>
  <c r="W2477" i="1"/>
  <c r="V2477" i="1"/>
  <c r="U2477" i="1"/>
  <c r="T2477" i="1"/>
  <c r="S2477" i="1"/>
  <c r="R2477" i="1"/>
  <c r="Q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EO2476" i="1"/>
  <c r="EL2476" i="1"/>
  <c r="EI2476" i="1"/>
  <c r="EF2476" i="1"/>
  <c r="EC2476" i="1"/>
  <c r="DZ2476" i="1"/>
  <c r="DX2476" i="1"/>
  <c r="DW2476" i="1"/>
  <c r="DV2476" i="1"/>
  <c r="DN2476" i="1"/>
  <c r="DA2476" i="1"/>
  <c r="CL2476" i="1"/>
  <c r="CA2476" i="1"/>
  <c r="BO2476" i="1"/>
  <c r="BF2476" i="1"/>
  <c r="AX2476" i="1"/>
  <c r="AS2476" i="1"/>
  <c r="AO2476" i="1"/>
  <c r="AJ2476" i="1"/>
  <c r="AE2476" i="1"/>
  <c r="AA2476" i="1"/>
  <c r="Z2476" i="1"/>
  <c r="Y2476" i="1"/>
  <c r="X2476" i="1"/>
  <c r="W2476" i="1"/>
  <c r="V2476" i="1"/>
  <c r="U2476" i="1"/>
  <c r="T2476" i="1"/>
  <c r="S2476" i="1"/>
  <c r="R2476" i="1"/>
  <c r="Q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EO2473" i="1"/>
  <c r="EL2473" i="1"/>
  <c r="EI2473" i="1"/>
  <c r="EF2473" i="1"/>
  <c r="EC2473" i="1"/>
  <c r="DZ2473" i="1"/>
  <c r="DX2473" i="1"/>
  <c r="DW2473" i="1"/>
  <c r="DV2473" i="1"/>
  <c r="DA2473" i="1"/>
  <c r="CA2473" i="1"/>
  <c r="BO2473" i="1"/>
  <c r="BF2473" i="1"/>
  <c r="AX2473" i="1"/>
  <c r="AS2473" i="1"/>
  <c r="AO2473" i="1"/>
  <c r="AD2473" i="1"/>
  <c r="T2472" i="1"/>
  <c r="S2472" i="1"/>
  <c r="R2472" i="1"/>
  <c r="Q2472" i="1"/>
  <c r="EO2471" i="1"/>
  <c r="EL2471" i="1"/>
  <c r="EI2471" i="1"/>
  <c r="EF2471" i="1"/>
  <c r="EC2471" i="1"/>
  <c r="DZ2471" i="1"/>
  <c r="DX2471" i="1"/>
  <c r="DW2471" i="1"/>
  <c r="DV2471" i="1"/>
  <c r="DN2471" i="1"/>
  <c r="DA2471" i="1"/>
  <c r="CL2471" i="1"/>
  <c r="CA2471" i="1"/>
  <c r="BO2471" i="1"/>
  <c r="BF2471" i="1"/>
  <c r="AX2471" i="1"/>
  <c r="AS2471" i="1"/>
  <c r="AO2471" i="1"/>
  <c r="T2471" i="1"/>
  <c r="S2471" i="1"/>
  <c r="R2471" i="1"/>
  <c r="Q2471" i="1"/>
  <c r="P2471" i="1"/>
  <c r="O2471" i="1"/>
  <c r="T2470" i="1"/>
  <c r="S2470" i="1"/>
  <c r="R2470" i="1"/>
  <c r="Q2470" i="1"/>
  <c r="Y2468" i="1"/>
  <c r="BW2467" i="1"/>
  <c r="Y2467" i="1"/>
  <c r="BW2466" i="1"/>
  <c r="BX2467" i="1" s="1"/>
  <c r="EO2436" i="1"/>
  <c r="EL2436" i="1"/>
  <c r="EI2436" i="1"/>
  <c r="EF2436" i="1"/>
  <c r="EC2436" i="1"/>
  <c r="DZ2436" i="1"/>
  <c r="DX2436" i="1"/>
  <c r="DW2436" i="1"/>
  <c r="DV2436" i="1"/>
  <c r="DN2436" i="1"/>
  <c r="DA2436" i="1"/>
  <c r="CL2436" i="1"/>
  <c r="CA2436" i="1"/>
  <c r="BO2436" i="1"/>
  <c r="BF2436" i="1"/>
  <c r="AX2436" i="1"/>
  <c r="AS2436" i="1"/>
  <c r="AO2436" i="1"/>
  <c r="AN2436" i="1"/>
  <c r="AJ2436" i="1"/>
  <c r="AI2436" i="1"/>
  <c r="AH2436" i="1"/>
  <c r="AG2436" i="1"/>
  <c r="AF2436" i="1"/>
  <c r="AE2436" i="1"/>
  <c r="AA2436" i="1"/>
  <c r="Z2436" i="1"/>
  <c r="Y2436" i="1"/>
  <c r="EO2435" i="1"/>
  <c r="EL2435" i="1"/>
  <c r="EI2435" i="1"/>
  <c r="EF2435" i="1"/>
  <c r="EC2435" i="1"/>
  <c r="DZ2435" i="1"/>
  <c r="DX2435" i="1"/>
  <c r="DW2435" i="1"/>
  <c r="DV2435" i="1"/>
  <c r="DN2435" i="1"/>
  <c r="DA2435" i="1"/>
  <c r="CL2435" i="1"/>
  <c r="CA2435" i="1"/>
  <c r="BO2435" i="1"/>
  <c r="BF2435" i="1"/>
  <c r="AX2435" i="1"/>
  <c r="AS2435" i="1"/>
  <c r="AO2435" i="1"/>
  <c r="AN2435" i="1"/>
  <c r="AJ2435" i="1"/>
  <c r="AI2435" i="1"/>
  <c r="AH2435" i="1"/>
  <c r="AG2435" i="1"/>
  <c r="AF2435" i="1"/>
  <c r="AE2435" i="1"/>
  <c r="AA2435" i="1"/>
  <c r="Z2435" i="1"/>
  <c r="Y2435" i="1"/>
  <c r="EO2434" i="1"/>
  <c r="EL2434" i="1"/>
  <c r="EI2434" i="1"/>
  <c r="EF2434" i="1"/>
  <c r="EC2434" i="1"/>
  <c r="DZ2434" i="1"/>
  <c r="DX2434" i="1"/>
  <c r="DW2434" i="1"/>
  <c r="DV2434" i="1"/>
  <c r="DN2434" i="1"/>
  <c r="DA2434" i="1"/>
  <c r="CL2434" i="1"/>
  <c r="CA2434" i="1"/>
  <c r="BO2434" i="1"/>
  <c r="BF2434" i="1"/>
  <c r="AX2434" i="1"/>
  <c r="AS2434" i="1"/>
  <c r="AO2434" i="1"/>
  <c r="AN2434" i="1"/>
  <c r="AJ2434" i="1"/>
  <c r="AI2434" i="1"/>
  <c r="AH2434" i="1"/>
  <c r="AG2434" i="1"/>
  <c r="AF2434" i="1"/>
  <c r="AE2434" i="1"/>
  <c r="AA2434" i="1"/>
  <c r="Z2434" i="1"/>
  <c r="Y2434" i="1"/>
  <c r="EO2433" i="1"/>
  <c r="EL2433" i="1"/>
  <c r="EI2433" i="1"/>
  <c r="EF2433" i="1"/>
  <c r="EC2433" i="1"/>
  <c r="DZ2433" i="1"/>
  <c r="DX2433" i="1"/>
  <c r="DW2433" i="1"/>
  <c r="DV2433" i="1"/>
  <c r="DN2433" i="1"/>
  <c r="DA2433" i="1"/>
  <c r="CL2433" i="1"/>
  <c r="CA2433" i="1"/>
  <c r="BO2433" i="1"/>
  <c r="BF2433" i="1"/>
  <c r="AX2433" i="1"/>
  <c r="AS2433" i="1"/>
  <c r="AO2433" i="1"/>
  <c r="AN2433" i="1"/>
  <c r="AJ2433" i="1"/>
  <c r="AI2433" i="1"/>
  <c r="AH2433" i="1"/>
  <c r="AG2433" i="1"/>
  <c r="AF2433" i="1"/>
  <c r="AE2433" i="1"/>
  <c r="AA2433" i="1"/>
  <c r="Z2433" i="1"/>
  <c r="Y2433" i="1"/>
  <c r="EO2432" i="1"/>
  <c r="EL2432" i="1"/>
  <c r="EI2432" i="1"/>
  <c r="EF2432" i="1"/>
  <c r="EC2432" i="1"/>
  <c r="DZ2432" i="1"/>
  <c r="DX2432" i="1"/>
  <c r="DW2432" i="1"/>
  <c r="DV2432" i="1"/>
  <c r="DN2432" i="1"/>
  <c r="DA2432" i="1"/>
  <c r="CL2432" i="1"/>
  <c r="CA2432" i="1"/>
  <c r="BO2432" i="1"/>
  <c r="BF2432" i="1"/>
  <c r="AX2432" i="1"/>
  <c r="AS2432" i="1"/>
  <c r="AO2432" i="1"/>
  <c r="AN2432" i="1"/>
  <c r="AJ2432" i="1"/>
  <c r="AI2432" i="1"/>
  <c r="AH2432" i="1"/>
  <c r="AG2432" i="1"/>
  <c r="AF2432" i="1"/>
  <c r="AE2432" i="1"/>
  <c r="AA2432" i="1"/>
  <c r="Z2432" i="1"/>
  <c r="Y2432" i="1"/>
  <c r="EO2431" i="1"/>
  <c r="EL2431" i="1"/>
  <c r="EL2437" i="1" s="1"/>
  <c r="EI2431" i="1"/>
  <c r="EI2437" i="1" s="1"/>
  <c r="EF2431" i="1"/>
  <c r="EF2437" i="1" s="1"/>
  <c r="EC2431" i="1"/>
  <c r="EC2437" i="1" s="1"/>
  <c r="DZ2431" i="1"/>
  <c r="DZ2437" i="1" s="1"/>
  <c r="DX2431" i="1"/>
  <c r="DW2431" i="1"/>
  <c r="DW2437" i="1" s="1"/>
  <c r="DV2431" i="1"/>
  <c r="DV2437" i="1" s="1"/>
  <c r="DN2431" i="1"/>
  <c r="DN2437" i="1" s="1"/>
  <c r="DA2431" i="1"/>
  <c r="DA2437" i="1" s="1"/>
  <c r="CL2431" i="1"/>
  <c r="CL2437" i="1" s="1"/>
  <c r="CA2431" i="1"/>
  <c r="BO2431" i="1"/>
  <c r="BO2437" i="1" s="1"/>
  <c r="BF2431" i="1"/>
  <c r="BF2437" i="1" s="1"/>
  <c r="AX2431" i="1"/>
  <c r="AX2437" i="1" s="1"/>
  <c r="AS2431" i="1"/>
  <c r="AS2437" i="1" s="1"/>
  <c r="AO2431" i="1"/>
  <c r="AO2437" i="1" s="1"/>
  <c r="AN2431" i="1"/>
  <c r="AJ2431" i="1"/>
  <c r="AJ2437" i="1" s="1"/>
  <c r="AI2431" i="1"/>
  <c r="AI2437" i="1" s="1"/>
  <c r="AH2431" i="1"/>
  <c r="AH2437" i="1" s="1"/>
  <c r="AG2431" i="1"/>
  <c r="AG2437" i="1" s="1"/>
  <c r="AF2431" i="1"/>
  <c r="AF2437" i="1" s="1"/>
  <c r="AE2431" i="1"/>
  <c r="AA2431" i="1"/>
  <c r="AA2437" i="1" s="1"/>
  <c r="Z2431" i="1"/>
  <c r="Z2437" i="1" s="1"/>
  <c r="Y2431" i="1"/>
  <c r="Y2437" i="1" s="1"/>
  <c r="EO2423" i="1"/>
  <c r="EL2423" i="1"/>
  <c r="EI2423" i="1"/>
  <c r="EF2423" i="1"/>
  <c r="EC2423" i="1"/>
  <c r="DZ2423" i="1"/>
  <c r="DX2423" i="1"/>
  <c r="DW2423" i="1"/>
  <c r="DV2423" i="1"/>
  <c r="DN2423" i="1"/>
  <c r="DA2423" i="1"/>
  <c r="CL2423" i="1"/>
  <c r="CA2423" i="1"/>
  <c r="BO2423" i="1"/>
  <c r="BF2423" i="1"/>
  <c r="AX2423" i="1"/>
  <c r="AS2423" i="1"/>
  <c r="AO2423" i="1"/>
  <c r="AJ2423" i="1"/>
  <c r="AE2423" i="1"/>
  <c r="AA2423" i="1"/>
  <c r="Z2423" i="1"/>
  <c r="Y2423" i="1"/>
  <c r="X2423" i="1"/>
  <c r="W2423" i="1"/>
  <c r="V2423" i="1"/>
  <c r="U2423" i="1"/>
  <c r="T2423" i="1"/>
  <c r="S2423" i="1"/>
  <c r="R2423" i="1"/>
  <c r="Q2423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EO2422" i="1"/>
  <c r="EL2422" i="1"/>
  <c r="EI2422" i="1"/>
  <c r="EF2422" i="1"/>
  <c r="EC2422" i="1"/>
  <c r="DZ2422" i="1"/>
  <c r="DX2422" i="1"/>
  <c r="DW2422" i="1"/>
  <c r="DV2422" i="1"/>
  <c r="DN2422" i="1"/>
  <c r="DA2422" i="1"/>
  <c r="CL2422" i="1"/>
  <c r="CA2422" i="1"/>
  <c r="BO2422" i="1"/>
  <c r="BF2422" i="1"/>
  <c r="AX2422" i="1"/>
  <c r="AS2422" i="1"/>
  <c r="AO2422" i="1"/>
  <c r="AJ2422" i="1"/>
  <c r="AE2422" i="1"/>
  <c r="AA2422" i="1"/>
  <c r="Z2422" i="1"/>
  <c r="Y2422" i="1"/>
  <c r="X2422" i="1"/>
  <c r="W2422" i="1"/>
  <c r="V2422" i="1"/>
  <c r="U2422" i="1"/>
  <c r="T2422" i="1"/>
  <c r="S2422" i="1"/>
  <c r="R2422" i="1"/>
  <c r="Q2422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EO2421" i="1"/>
  <c r="EL2421" i="1"/>
  <c r="EI2421" i="1"/>
  <c r="EF2421" i="1"/>
  <c r="EC2421" i="1"/>
  <c r="DZ2421" i="1"/>
  <c r="DX2421" i="1"/>
  <c r="DW2421" i="1"/>
  <c r="DV2421" i="1"/>
  <c r="DN2421" i="1"/>
  <c r="DA2421" i="1"/>
  <c r="CL2421" i="1"/>
  <c r="CA2421" i="1"/>
  <c r="BO2421" i="1"/>
  <c r="BF2421" i="1"/>
  <c r="AX2421" i="1"/>
  <c r="AS2421" i="1"/>
  <c r="AO2421" i="1"/>
  <c r="AJ2421" i="1"/>
  <c r="AE2421" i="1"/>
  <c r="AA2421" i="1"/>
  <c r="Z2421" i="1"/>
  <c r="Y2421" i="1"/>
  <c r="X2421" i="1"/>
  <c r="W2421" i="1"/>
  <c r="V2421" i="1"/>
  <c r="U2421" i="1"/>
  <c r="T2421" i="1"/>
  <c r="S2421" i="1"/>
  <c r="R2421" i="1"/>
  <c r="Q2421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EO2420" i="1"/>
  <c r="EL2420" i="1"/>
  <c r="EI2420" i="1"/>
  <c r="EF2420" i="1"/>
  <c r="EC2420" i="1"/>
  <c r="DZ2420" i="1"/>
  <c r="DX2420" i="1"/>
  <c r="DW2420" i="1"/>
  <c r="DV2420" i="1"/>
  <c r="DN2420" i="1"/>
  <c r="DA2420" i="1"/>
  <c r="CL2420" i="1"/>
  <c r="CA2420" i="1"/>
  <c r="BO2420" i="1"/>
  <c r="BF2420" i="1"/>
  <c r="AX2420" i="1"/>
  <c r="AS2420" i="1"/>
  <c r="AO2420" i="1"/>
  <c r="AJ2420" i="1"/>
  <c r="AE2420" i="1"/>
  <c r="AA2420" i="1"/>
  <c r="Z2420" i="1"/>
  <c r="Y2420" i="1"/>
  <c r="X2420" i="1"/>
  <c r="W2420" i="1"/>
  <c r="V2420" i="1"/>
  <c r="U2420" i="1"/>
  <c r="T2420" i="1"/>
  <c r="S2420" i="1"/>
  <c r="R2420" i="1"/>
  <c r="Q2420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EO2419" i="1"/>
  <c r="EL2419" i="1"/>
  <c r="EI2419" i="1"/>
  <c r="EF2419" i="1"/>
  <c r="EC2419" i="1"/>
  <c r="DZ2419" i="1"/>
  <c r="DX2419" i="1"/>
  <c r="DW2419" i="1"/>
  <c r="DV2419" i="1"/>
  <c r="DN2419" i="1"/>
  <c r="DA2419" i="1"/>
  <c r="CL2419" i="1"/>
  <c r="CA2419" i="1"/>
  <c r="BO2419" i="1"/>
  <c r="BF2419" i="1"/>
  <c r="AX2419" i="1"/>
  <c r="AS2419" i="1"/>
  <c r="AO2419" i="1"/>
  <c r="AJ2419" i="1"/>
  <c r="AE2419" i="1"/>
  <c r="AA2419" i="1"/>
  <c r="Z2419" i="1"/>
  <c r="Y2419" i="1"/>
  <c r="X2419" i="1"/>
  <c r="W2419" i="1"/>
  <c r="V2419" i="1"/>
  <c r="U2419" i="1"/>
  <c r="T2419" i="1"/>
  <c r="S2419" i="1"/>
  <c r="R2419" i="1"/>
  <c r="Q2419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EO2418" i="1"/>
  <c r="EL2418" i="1"/>
  <c r="EI2418" i="1"/>
  <c r="EF2418" i="1"/>
  <c r="EC2418" i="1"/>
  <c r="DZ2418" i="1"/>
  <c r="DX2418" i="1"/>
  <c r="DW2418" i="1"/>
  <c r="DV2418" i="1"/>
  <c r="DN2418" i="1"/>
  <c r="DA2418" i="1"/>
  <c r="CL2418" i="1"/>
  <c r="CA2418" i="1"/>
  <c r="BO2418" i="1"/>
  <c r="BF2418" i="1"/>
  <c r="AX2418" i="1"/>
  <c r="AS2418" i="1"/>
  <c r="AO2418" i="1"/>
  <c r="AJ2418" i="1"/>
  <c r="AE2418" i="1"/>
  <c r="AA2418" i="1"/>
  <c r="Z2418" i="1"/>
  <c r="Y2418" i="1"/>
  <c r="X2418" i="1"/>
  <c r="W2418" i="1"/>
  <c r="V2418" i="1"/>
  <c r="U2418" i="1"/>
  <c r="T2418" i="1"/>
  <c r="S2418" i="1"/>
  <c r="R2418" i="1"/>
  <c r="Q2418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EO2414" i="1"/>
  <c r="EL2414" i="1"/>
  <c r="EI2414" i="1"/>
  <c r="EF2414" i="1"/>
  <c r="EC2414" i="1"/>
  <c r="DZ2414" i="1"/>
  <c r="DX2414" i="1"/>
  <c r="DW2414" i="1"/>
  <c r="DV2414" i="1"/>
  <c r="DN2414" i="1"/>
  <c r="DA2414" i="1"/>
  <c r="CL2414" i="1"/>
  <c r="CA2414" i="1"/>
  <c r="BO2414" i="1"/>
  <c r="BF2414" i="1"/>
  <c r="AX2414" i="1"/>
  <c r="AS2414" i="1"/>
  <c r="AO2414" i="1"/>
  <c r="AJ2414" i="1"/>
  <c r="AE2414" i="1"/>
  <c r="AA2414" i="1"/>
  <c r="Z2414" i="1"/>
  <c r="Y2414" i="1"/>
  <c r="X2414" i="1"/>
  <c r="W2414" i="1"/>
  <c r="V2414" i="1"/>
  <c r="U2414" i="1"/>
  <c r="T2414" i="1"/>
  <c r="S2414" i="1"/>
  <c r="R2414" i="1"/>
  <c r="Q2414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EO2413" i="1"/>
  <c r="EL2413" i="1"/>
  <c r="EI2413" i="1"/>
  <c r="EF2413" i="1"/>
  <c r="EC2413" i="1"/>
  <c r="DZ2413" i="1"/>
  <c r="DX2413" i="1"/>
  <c r="DW2413" i="1"/>
  <c r="DV2413" i="1"/>
  <c r="DN2413" i="1"/>
  <c r="DA2413" i="1"/>
  <c r="CL2413" i="1"/>
  <c r="CA2413" i="1"/>
  <c r="BO2413" i="1"/>
  <c r="BF2413" i="1"/>
  <c r="AX2413" i="1"/>
  <c r="AS2413" i="1"/>
  <c r="AO2413" i="1"/>
  <c r="AJ2413" i="1"/>
  <c r="AE2413" i="1"/>
  <c r="AA2413" i="1"/>
  <c r="Z2413" i="1"/>
  <c r="Y2413" i="1"/>
  <c r="X2413" i="1"/>
  <c r="W2413" i="1"/>
  <c r="V2413" i="1"/>
  <c r="U2413" i="1"/>
  <c r="T2413" i="1"/>
  <c r="S2413" i="1"/>
  <c r="R2413" i="1"/>
  <c r="Q2413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EO2412" i="1"/>
  <c r="EL2412" i="1"/>
  <c r="EI2412" i="1"/>
  <c r="EF2412" i="1"/>
  <c r="EC2412" i="1"/>
  <c r="DZ2412" i="1"/>
  <c r="DX2412" i="1"/>
  <c r="DW2412" i="1"/>
  <c r="DV2412" i="1"/>
  <c r="DN2412" i="1"/>
  <c r="DA2412" i="1"/>
  <c r="CL2412" i="1"/>
  <c r="CA2412" i="1"/>
  <c r="BO2412" i="1"/>
  <c r="BF2412" i="1"/>
  <c r="AX2412" i="1"/>
  <c r="AS2412" i="1"/>
  <c r="AO2412" i="1"/>
  <c r="AJ2412" i="1"/>
  <c r="AE2412" i="1"/>
  <c r="AA2412" i="1"/>
  <c r="Z2412" i="1"/>
  <c r="Y2412" i="1"/>
  <c r="X2412" i="1"/>
  <c r="W2412" i="1"/>
  <c r="V2412" i="1"/>
  <c r="U2412" i="1"/>
  <c r="T2412" i="1"/>
  <c r="S2412" i="1"/>
  <c r="R2412" i="1"/>
  <c r="Q2412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EO2411" i="1"/>
  <c r="EL2411" i="1"/>
  <c r="EI2411" i="1"/>
  <c r="EF2411" i="1"/>
  <c r="EC2411" i="1"/>
  <c r="DZ2411" i="1"/>
  <c r="DX2411" i="1"/>
  <c r="DW2411" i="1"/>
  <c r="DV2411" i="1"/>
  <c r="DN2411" i="1"/>
  <c r="DA2411" i="1"/>
  <c r="CL2411" i="1"/>
  <c r="CA2411" i="1"/>
  <c r="BO2411" i="1"/>
  <c r="BF2411" i="1"/>
  <c r="AX2411" i="1"/>
  <c r="AS2411" i="1"/>
  <c r="AO2411" i="1"/>
  <c r="AJ2411" i="1"/>
  <c r="AE2411" i="1"/>
  <c r="AA2411" i="1"/>
  <c r="Z2411" i="1"/>
  <c r="Y2411" i="1"/>
  <c r="X2411" i="1"/>
  <c r="W2411" i="1"/>
  <c r="V2411" i="1"/>
  <c r="U2411" i="1"/>
  <c r="T2411" i="1"/>
  <c r="S2411" i="1"/>
  <c r="R2411" i="1"/>
  <c r="Q2411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EO2410" i="1"/>
  <c r="EL2410" i="1"/>
  <c r="EI2410" i="1"/>
  <c r="EF2410" i="1"/>
  <c r="EC2410" i="1"/>
  <c r="DZ2410" i="1"/>
  <c r="DX2410" i="1"/>
  <c r="DW2410" i="1"/>
  <c r="DV2410" i="1"/>
  <c r="DN2410" i="1"/>
  <c r="DA2410" i="1"/>
  <c r="CL2410" i="1"/>
  <c r="CA2410" i="1"/>
  <c r="BO2410" i="1"/>
  <c r="BF2410" i="1"/>
  <c r="AX2410" i="1"/>
  <c r="AS2410" i="1"/>
  <c r="AO2410" i="1"/>
  <c r="AJ2410" i="1"/>
  <c r="AE2410" i="1"/>
  <c r="AA2410" i="1"/>
  <c r="Z2410" i="1"/>
  <c r="Y2410" i="1"/>
  <c r="X2410" i="1"/>
  <c r="W2410" i="1"/>
  <c r="V2410" i="1"/>
  <c r="U2410" i="1"/>
  <c r="T2410" i="1"/>
  <c r="S2410" i="1"/>
  <c r="R2410" i="1"/>
  <c r="Q2410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EO2409" i="1"/>
  <c r="EL2409" i="1"/>
  <c r="EI2409" i="1"/>
  <c r="EF2409" i="1"/>
  <c r="EC2409" i="1"/>
  <c r="DZ2409" i="1"/>
  <c r="DX2409" i="1"/>
  <c r="DW2409" i="1"/>
  <c r="DV2409" i="1"/>
  <c r="DN2409" i="1"/>
  <c r="DA2409" i="1"/>
  <c r="CL2409" i="1"/>
  <c r="CA2409" i="1"/>
  <c r="BO2409" i="1"/>
  <c r="BF2409" i="1"/>
  <c r="AX2409" i="1"/>
  <c r="AS2409" i="1"/>
  <c r="AO2409" i="1"/>
  <c r="AJ2409" i="1"/>
  <c r="AE2409" i="1"/>
  <c r="AA2409" i="1"/>
  <c r="Z2409" i="1"/>
  <c r="Y2409" i="1"/>
  <c r="X2409" i="1"/>
  <c r="W2409" i="1"/>
  <c r="V2409" i="1"/>
  <c r="U2409" i="1"/>
  <c r="T2409" i="1"/>
  <c r="S2409" i="1"/>
  <c r="R2409" i="1"/>
  <c r="Q2409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W2395" i="1"/>
  <c r="AV2395" i="1"/>
  <c r="AU2395" i="1"/>
  <c r="AT2395" i="1"/>
  <c r="AI2395" i="1"/>
  <c r="AH2395" i="1"/>
  <c r="AG2395" i="1"/>
  <c r="AF2395" i="1"/>
  <c r="DV2394" i="1"/>
  <c r="AW2394" i="1"/>
  <c r="AV2394" i="1"/>
  <c r="AU2394" i="1"/>
  <c r="AT2394" i="1"/>
  <c r="AI2394" i="1"/>
  <c r="AH2394" i="1"/>
  <c r="AG2394" i="1"/>
  <c r="AF2394" i="1"/>
  <c r="AW2393" i="1"/>
  <c r="AV2393" i="1"/>
  <c r="AU2393" i="1"/>
  <c r="AT2393" i="1"/>
  <c r="AR2393" i="1"/>
  <c r="AQ2393" i="1"/>
  <c r="AP2393" i="1"/>
  <c r="AI2393" i="1"/>
  <c r="AH2393" i="1"/>
  <c r="AG2393" i="1"/>
  <c r="AF2393" i="1"/>
  <c r="AW2392" i="1"/>
  <c r="AV2392" i="1"/>
  <c r="AU2392" i="1"/>
  <c r="AT2392" i="1"/>
  <c r="AR2392" i="1"/>
  <c r="AQ2392" i="1"/>
  <c r="AP2392" i="1"/>
  <c r="AI2392" i="1"/>
  <c r="AH2392" i="1"/>
  <c r="AG2392" i="1"/>
  <c r="AF2392" i="1"/>
  <c r="AW2391" i="1"/>
  <c r="AV2391" i="1"/>
  <c r="AU2391" i="1"/>
  <c r="AT2391" i="1"/>
  <c r="AR2391" i="1"/>
  <c r="AQ2391" i="1"/>
  <c r="AP2391" i="1"/>
  <c r="AN2391" i="1"/>
  <c r="AM2391" i="1"/>
  <c r="AL2391" i="1"/>
  <c r="AK2391" i="1"/>
  <c r="AI2391" i="1"/>
  <c r="AH2391" i="1"/>
  <c r="AG2391" i="1"/>
  <c r="AF2391" i="1"/>
  <c r="EQ2390" i="1"/>
  <c r="EQ2389" i="1"/>
  <c r="EQ2391" i="1" s="1"/>
  <c r="EQ2388" i="1"/>
  <c r="EB2388" i="1"/>
  <c r="EQ2387" i="1"/>
  <c r="EP2387" i="1"/>
  <c r="EO2387" i="1"/>
  <c r="EL2387" i="1"/>
  <c r="EI2387" i="1"/>
  <c r="EF2387" i="1"/>
  <c r="EC2387" i="1"/>
  <c r="EB2387" i="1"/>
  <c r="DZ2387" i="1"/>
  <c r="DX2387" i="1"/>
  <c r="DW2387" i="1"/>
  <c r="DV2387" i="1"/>
  <c r="DN2387" i="1"/>
  <c r="DA2387" i="1"/>
  <c r="DA2396" i="1" s="1"/>
  <c r="CL2387" i="1"/>
  <c r="CA2387" i="1"/>
  <c r="BO2387" i="1"/>
  <c r="BF2387" i="1"/>
  <c r="AX2387" i="1"/>
  <c r="EQ2386" i="1"/>
  <c r="EO2386" i="1"/>
  <c r="EO2395" i="1" s="1"/>
  <c r="EL2386" i="1"/>
  <c r="EI2386" i="1"/>
  <c r="EF2386" i="1"/>
  <c r="EC2386" i="1"/>
  <c r="DZ2386" i="1"/>
  <c r="DX2386" i="1"/>
  <c r="DW2386" i="1"/>
  <c r="DV2386" i="1"/>
  <c r="DN2386" i="1"/>
  <c r="DA2386" i="1"/>
  <c r="CL2386" i="1"/>
  <c r="EP2386" i="1" s="1"/>
  <c r="CA2386" i="1"/>
  <c r="BO2386" i="1"/>
  <c r="BF2386" i="1"/>
  <c r="AX2386" i="1"/>
  <c r="AS2386" i="1"/>
  <c r="EB2386" i="1" s="1"/>
  <c r="AR2386" i="1"/>
  <c r="AR2395" i="1" s="1"/>
  <c r="AQ2386" i="1"/>
  <c r="AQ2395" i="1" s="1"/>
  <c r="AP2386" i="1"/>
  <c r="AP2395" i="1" s="1"/>
  <c r="AO2386" i="1"/>
  <c r="AN2386" i="1"/>
  <c r="AN2395" i="1" s="1"/>
  <c r="AM2386" i="1"/>
  <c r="AM2395" i="1" s="1"/>
  <c r="AL2386" i="1"/>
  <c r="AL2395" i="1" s="1"/>
  <c r="AK2386" i="1"/>
  <c r="AK2395" i="1" s="1"/>
  <c r="AJ2386" i="1"/>
  <c r="EQ2385" i="1"/>
  <c r="EO2385" i="1"/>
  <c r="EL2385" i="1"/>
  <c r="EI2385" i="1"/>
  <c r="EF2385" i="1"/>
  <c r="EC2385" i="1"/>
  <c r="DZ2385" i="1"/>
  <c r="DX2385" i="1"/>
  <c r="DW2385" i="1"/>
  <c r="DV2385" i="1"/>
  <c r="DN2385" i="1"/>
  <c r="DA2385" i="1"/>
  <c r="CL2385" i="1"/>
  <c r="EP2385" i="1" s="1"/>
  <c r="CA2385" i="1"/>
  <c r="BO2385" i="1"/>
  <c r="BF2385" i="1"/>
  <c r="AX2385" i="1"/>
  <c r="AS2385" i="1"/>
  <c r="EB2385" i="1" s="1"/>
  <c r="AR2385" i="1"/>
  <c r="AR2394" i="1" s="1"/>
  <c r="AQ2385" i="1"/>
  <c r="AQ2394" i="1" s="1"/>
  <c r="AP2385" i="1"/>
  <c r="AP2394" i="1" s="1"/>
  <c r="AO2385" i="1"/>
  <c r="AN2385" i="1"/>
  <c r="AN2394" i="1" s="1"/>
  <c r="AM2385" i="1"/>
  <c r="AM2394" i="1" s="1"/>
  <c r="AL2385" i="1"/>
  <c r="AL2394" i="1" s="1"/>
  <c r="AK2385" i="1"/>
  <c r="AK2394" i="1" s="1"/>
  <c r="AJ2385" i="1"/>
  <c r="EQ2384" i="1"/>
  <c r="EO2384" i="1"/>
  <c r="EL2384" i="1"/>
  <c r="EI2384" i="1"/>
  <c r="EF2384" i="1"/>
  <c r="EC2384" i="1"/>
  <c r="DZ2384" i="1"/>
  <c r="DX2384" i="1"/>
  <c r="DW2384" i="1"/>
  <c r="DV2384" i="1"/>
  <c r="DN2384" i="1"/>
  <c r="DA2384" i="1"/>
  <c r="CL2384" i="1"/>
  <c r="EP2384" i="1" s="1"/>
  <c r="CA2384" i="1"/>
  <c r="BO2384" i="1"/>
  <c r="BF2384" i="1"/>
  <c r="AX2384" i="1"/>
  <c r="AS2384" i="1"/>
  <c r="EB2384" i="1" s="1"/>
  <c r="AO2384" i="1"/>
  <c r="AN2384" i="1"/>
  <c r="AN2393" i="1" s="1"/>
  <c r="AM2384" i="1"/>
  <c r="AM2393" i="1" s="1"/>
  <c r="AL2384" i="1"/>
  <c r="AL2393" i="1" s="1"/>
  <c r="AK2384" i="1"/>
  <c r="AK2393" i="1" s="1"/>
  <c r="AJ2384" i="1"/>
  <c r="EQ2383" i="1"/>
  <c r="EO2383" i="1"/>
  <c r="EL2383" i="1"/>
  <c r="EI2383" i="1"/>
  <c r="EF2383" i="1"/>
  <c r="EC2383" i="1"/>
  <c r="DZ2383" i="1"/>
  <c r="DX2383" i="1"/>
  <c r="DX2392" i="1" s="1"/>
  <c r="DW2383" i="1"/>
  <c r="DV2383" i="1"/>
  <c r="DN2383" i="1"/>
  <c r="DA2383" i="1"/>
  <c r="CL2383" i="1"/>
  <c r="EP2383" i="1" s="1"/>
  <c r="CA2383" i="1"/>
  <c r="BO2383" i="1"/>
  <c r="BF2383" i="1"/>
  <c r="AX2383" i="1"/>
  <c r="AS2383" i="1"/>
  <c r="EB2383" i="1" s="1"/>
  <c r="AO2383" i="1"/>
  <c r="AN2383" i="1"/>
  <c r="AN2392" i="1" s="1"/>
  <c r="AM2383" i="1"/>
  <c r="AM2392" i="1" s="1"/>
  <c r="AL2383" i="1"/>
  <c r="AL2392" i="1" s="1"/>
  <c r="AK2383" i="1"/>
  <c r="AK2392" i="1" s="1"/>
  <c r="AJ2383" i="1"/>
  <c r="EQ2382" i="1"/>
  <c r="EO2382" i="1"/>
  <c r="EL2382" i="1"/>
  <c r="EI2382" i="1"/>
  <c r="EF2382" i="1"/>
  <c r="EC2382" i="1"/>
  <c r="DZ2382" i="1"/>
  <c r="DX2382" i="1"/>
  <c r="DW2382" i="1"/>
  <c r="DV2382" i="1"/>
  <c r="DN2382" i="1"/>
  <c r="DA2382" i="1"/>
  <c r="CL2382" i="1"/>
  <c r="EP2382" i="1" s="1"/>
  <c r="CA2382" i="1"/>
  <c r="BO2382" i="1"/>
  <c r="BF2382" i="1"/>
  <c r="AX2382" i="1"/>
  <c r="AS2382" i="1"/>
  <c r="EB2382" i="1" s="1"/>
  <c r="AO2382" i="1"/>
  <c r="AJ2382" i="1"/>
  <c r="EQ2379" i="1"/>
  <c r="EQ2380" i="1" s="1"/>
  <c r="EQ2378" i="1"/>
  <c r="EO2378" i="1"/>
  <c r="EO2396" i="1" s="1"/>
  <c r="EL2378" i="1"/>
  <c r="EL2396" i="1" s="1"/>
  <c r="EI2378" i="1"/>
  <c r="EF2378" i="1"/>
  <c r="EC2378" i="1"/>
  <c r="EC2396" i="1" s="1"/>
  <c r="DZ2378" i="1"/>
  <c r="DZ2396" i="1" s="1"/>
  <c r="DX2378" i="1"/>
  <c r="DW2378" i="1"/>
  <c r="DW2396" i="1" s="1"/>
  <c r="DV2378" i="1"/>
  <c r="DV2396" i="1" s="1"/>
  <c r="DN2378" i="1"/>
  <c r="DN2396" i="1" s="1"/>
  <c r="DA2378" i="1"/>
  <c r="CL2378" i="1"/>
  <c r="CL2396" i="1" s="1"/>
  <c r="CA2378" i="1"/>
  <c r="CA2396" i="1" s="1"/>
  <c r="BO2378" i="1"/>
  <c r="BO2396" i="1" s="1"/>
  <c r="BF2378" i="1"/>
  <c r="AX2378" i="1"/>
  <c r="AX2396" i="1" s="1"/>
  <c r="AS2378" i="1"/>
  <c r="EB2378" i="1" s="1"/>
  <c r="AO2378" i="1"/>
  <c r="AJ2378" i="1"/>
  <c r="AE2378" i="1"/>
  <c r="AA2378" i="1"/>
  <c r="Z2378" i="1"/>
  <c r="Y2378" i="1"/>
  <c r="X2378" i="1"/>
  <c r="W2378" i="1"/>
  <c r="V2378" i="1"/>
  <c r="U2378" i="1"/>
  <c r="T2378" i="1"/>
  <c r="S2378" i="1"/>
  <c r="R2378" i="1"/>
  <c r="Q2378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EQ2377" i="1"/>
  <c r="EO2377" i="1"/>
  <c r="EL2377" i="1"/>
  <c r="EI2377" i="1"/>
  <c r="EF2377" i="1"/>
  <c r="EF2395" i="1" s="1"/>
  <c r="EC2377" i="1"/>
  <c r="DZ2377" i="1"/>
  <c r="DZ2395" i="1" s="1"/>
  <c r="DX2377" i="1"/>
  <c r="DX2395" i="1" s="1"/>
  <c r="DW2377" i="1"/>
  <c r="DV2377" i="1"/>
  <c r="DN2377" i="1"/>
  <c r="DN2395" i="1" s="1"/>
  <c r="DA2377" i="1"/>
  <c r="DA2395" i="1" s="1"/>
  <c r="CL2377" i="1"/>
  <c r="CL2395" i="1" s="1"/>
  <c r="CA2377" i="1"/>
  <c r="CA2395" i="1" s="1"/>
  <c r="BO2377" i="1"/>
  <c r="BF2377" i="1"/>
  <c r="BF2395" i="1" s="1"/>
  <c r="AX2377" i="1"/>
  <c r="AX2395" i="1" s="1"/>
  <c r="AS2377" i="1"/>
  <c r="AO2377" i="1"/>
  <c r="AO2395" i="1" s="1"/>
  <c r="AJ2377" i="1"/>
  <c r="AE2377" i="1"/>
  <c r="AA2377" i="1"/>
  <c r="Z2377" i="1"/>
  <c r="Y2377" i="1"/>
  <c r="X2377" i="1"/>
  <c r="W2377" i="1"/>
  <c r="V2377" i="1"/>
  <c r="U2377" i="1"/>
  <c r="T2377" i="1"/>
  <c r="S2377" i="1"/>
  <c r="R2377" i="1"/>
  <c r="Q2377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EQ2376" i="1"/>
  <c r="EO2376" i="1"/>
  <c r="EL2376" i="1"/>
  <c r="EI2376" i="1"/>
  <c r="EI2394" i="1" s="1"/>
  <c r="EF2376" i="1"/>
  <c r="EC2376" i="1"/>
  <c r="EC2394" i="1" s="1"/>
  <c r="DZ2376" i="1"/>
  <c r="DX2376" i="1"/>
  <c r="DW2376" i="1"/>
  <c r="DW2394" i="1" s="1"/>
  <c r="DV2376" i="1"/>
  <c r="DN2376" i="1"/>
  <c r="DA2376" i="1"/>
  <c r="DA2394" i="1" s="1"/>
  <c r="CL2376" i="1"/>
  <c r="CA2376" i="1"/>
  <c r="BO2376" i="1"/>
  <c r="BF2376" i="1"/>
  <c r="BF2394" i="1" s="1"/>
  <c r="AX2376" i="1"/>
  <c r="AS2376" i="1"/>
  <c r="AS2394" i="1" s="1"/>
  <c r="AO2376" i="1"/>
  <c r="AJ2376" i="1"/>
  <c r="AE2376" i="1"/>
  <c r="AA2376" i="1"/>
  <c r="Z2376" i="1"/>
  <c r="Y2376" i="1"/>
  <c r="X2376" i="1"/>
  <c r="W2376" i="1"/>
  <c r="V2376" i="1"/>
  <c r="U2376" i="1"/>
  <c r="T2376" i="1"/>
  <c r="S2376" i="1"/>
  <c r="R2376" i="1"/>
  <c r="Q2376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EQ2375" i="1"/>
  <c r="EO2375" i="1"/>
  <c r="EO2393" i="1" s="1"/>
  <c r="EL2375" i="1"/>
  <c r="EI2375" i="1"/>
  <c r="EF2375" i="1"/>
  <c r="EF2393" i="1" s="1"/>
  <c r="EC2375" i="1"/>
  <c r="EC2393" i="1" s="1"/>
  <c r="DZ2375" i="1"/>
  <c r="DX2375" i="1"/>
  <c r="DW2375" i="1"/>
  <c r="DW2393" i="1" s="1"/>
  <c r="DV2375" i="1"/>
  <c r="DV2393" i="1" s="1"/>
  <c r="DN2375" i="1"/>
  <c r="DA2375" i="1"/>
  <c r="DA2393" i="1" s="1"/>
  <c r="CL2375" i="1"/>
  <c r="CA2375" i="1"/>
  <c r="CA2393" i="1" s="1"/>
  <c r="BO2375" i="1"/>
  <c r="BO2393" i="1" s="1"/>
  <c r="BF2375" i="1"/>
  <c r="AX2375" i="1"/>
  <c r="AS2375" i="1"/>
  <c r="AO2375" i="1"/>
  <c r="AJ2375" i="1"/>
  <c r="AE2375" i="1"/>
  <c r="AA2375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EQ2374" i="1"/>
  <c r="EO2374" i="1"/>
  <c r="EO2392" i="1" s="1"/>
  <c r="EL2374" i="1"/>
  <c r="EL2392" i="1" s="1"/>
  <c r="EI2374" i="1"/>
  <c r="EF2374" i="1"/>
  <c r="EF2392" i="1" s="1"/>
  <c r="EC2374" i="1"/>
  <c r="EC2392" i="1" s="1"/>
  <c r="DZ2374" i="1"/>
  <c r="DX2374" i="1"/>
  <c r="DW2374" i="1"/>
  <c r="DW2392" i="1" s="1"/>
  <c r="DV2374" i="1"/>
  <c r="DV2392" i="1" s="1"/>
  <c r="DN2374" i="1"/>
  <c r="DN2392" i="1" s="1"/>
  <c r="DA2374" i="1"/>
  <c r="CL2374" i="1"/>
  <c r="EP2374" i="1" s="1"/>
  <c r="CA2374" i="1"/>
  <c r="CA2392" i="1" s="1"/>
  <c r="BO2374" i="1"/>
  <c r="BO2392" i="1" s="1"/>
  <c r="BF2374" i="1"/>
  <c r="AX2374" i="1"/>
  <c r="AX2392" i="1" s="1"/>
  <c r="AS2374" i="1"/>
  <c r="AS2392" i="1" s="1"/>
  <c r="AO2374" i="1"/>
  <c r="AJ2374" i="1"/>
  <c r="AE2374" i="1"/>
  <c r="AA2374" i="1"/>
  <c r="Z2374" i="1"/>
  <c r="Y2374" i="1"/>
  <c r="X2374" i="1"/>
  <c r="W2374" i="1"/>
  <c r="V2374" i="1"/>
  <c r="U2374" i="1"/>
  <c r="T2374" i="1"/>
  <c r="S2374" i="1"/>
  <c r="R2374" i="1"/>
  <c r="Q2374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EQ2373" i="1"/>
  <c r="EO2373" i="1"/>
  <c r="EO2391" i="1" s="1"/>
  <c r="EL2373" i="1"/>
  <c r="EI2373" i="1"/>
  <c r="EF2373" i="1"/>
  <c r="EC2373" i="1"/>
  <c r="DZ2373" i="1"/>
  <c r="DX2373" i="1"/>
  <c r="DX2391" i="1" s="1"/>
  <c r="DW2373" i="1"/>
  <c r="DV2373" i="1"/>
  <c r="DN2373" i="1"/>
  <c r="DA2373" i="1"/>
  <c r="CL2373" i="1"/>
  <c r="EP2373" i="1" s="1"/>
  <c r="CA2373" i="1"/>
  <c r="CA2391" i="1" s="1"/>
  <c r="BO2373" i="1"/>
  <c r="BF2373" i="1"/>
  <c r="AX2373" i="1"/>
  <c r="AS2373" i="1"/>
  <c r="AO2373" i="1"/>
  <c r="AO2391" i="1" s="1"/>
  <c r="AJ2373" i="1"/>
  <c r="AE2373" i="1"/>
  <c r="AA2373" i="1"/>
  <c r="Z2373" i="1"/>
  <c r="Y2373" i="1"/>
  <c r="X2373" i="1"/>
  <c r="W2373" i="1"/>
  <c r="V2373" i="1"/>
  <c r="U2373" i="1"/>
  <c r="T2373" i="1"/>
  <c r="S2373" i="1"/>
  <c r="R2373" i="1"/>
  <c r="Q2373" i="1"/>
  <c r="P2373" i="1"/>
  <c r="F2373" i="1"/>
  <c r="E2373" i="1"/>
  <c r="D2373" i="1"/>
  <c r="C2373" i="1"/>
  <c r="B2373" i="1"/>
  <c r="EO2371" i="1"/>
  <c r="EL2371" i="1"/>
  <c r="EI2371" i="1"/>
  <c r="EF2371" i="1"/>
  <c r="EC2371" i="1"/>
  <c r="DZ2371" i="1"/>
  <c r="DX2371" i="1"/>
  <c r="DW2371" i="1"/>
  <c r="DV2371" i="1"/>
  <c r="DA2371" i="1"/>
  <c r="CA2371" i="1"/>
  <c r="BO2371" i="1"/>
  <c r="BF2371" i="1"/>
  <c r="AX2371" i="1"/>
  <c r="AS2371" i="1"/>
  <c r="AO2371" i="1"/>
  <c r="AD2371" i="1"/>
  <c r="U2371" i="1"/>
  <c r="T2370" i="1"/>
  <c r="S2370" i="1"/>
  <c r="R2370" i="1"/>
  <c r="Q2370" i="1"/>
  <c r="EO2369" i="1"/>
  <c r="EL2369" i="1"/>
  <c r="EI2369" i="1"/>
  <c r="EF2369" i="1"/>
  <c r="EC2369" i="1"/>
  <c r="DZ2369" i="1"/>
  <c r="DX2369" i="1"/>
  <c r="DW2369" i="1"/>
  <c r="DV2369" i="1"/>
  <c r="DN2369" i="1"/>
  <c r="DA2369" i="1"/>
  <c r="CL2369" i="1"/>
  <c r="CA2369" i="1"/>
  <c r="BO2369" i="1"/>
  <c r="BF2369" i="1"/>
  <c r="AX2369" i="1"/>
  <c r="AS2369" i="1"/>
  <c r="AO2369" i="1"/>
  <c r="T2368" i="1"/>
  <c r="S2368" i="1"/>
  <c r="R2368" i="1"/>
  <c r="Q2368" i="1"/>
  <c r="Y2367" i="1"/>
  <c r="Y2366" i="1"/>
  <c r="D2359" i="1"/>
  <c r="C2359" i="1"/>
  <c r="B2359" i="1"/>
  <c r="EO2358" i="1"/>
  <c r="EL2358" i="1"/>
  <c r="EI2358" i="1"/>
  <c r="EF2358" i="1"/>
  <c r="EC2358" i="1"/>
  <c r="DZ2358" i="1"/>
  <c r="DX2358" i="1"/>
  <c r="DW2358" i="1"/>
  <c r="DV2358" i="1"/>
  <c r="DN2358" i="1"/>
  <c r="DA2358" i="1"/>
  <c r="CL2358" i="1"/>
  <c r="CA2358" i="1"/>
  <c r="BO2358" i="1"/>
  <c r="BF2358" i="1"/>
  <c r="AX2358" i="1"/>
  <c r="AS2358" i="1"/>
  <c r="AO2358" i="1"/>
  <c r="AJ2358" i="1"/>
  <c r="AE2358" i="1"/>
  <c r="AA2358" i="1"/>
  <c r="Z2358" i="1"/>
  <c r="Y2358" i="1"/>
  <c r="X2358" i="1"/>
  <c r="W2358" i="1"/>
  <c r="V2358" i="1"/>
  <c r="U2358" i="1"/>
  <c r="T2358" i="1"/>
  <c r="S2358" i="1"/>
  <c r="R2358" i="1"/>
  <c r="Q2358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EO2357" i="1"/>
  <c r="EL2357" i="1"/>
  <c r="EI2357" i="1"/>
  <c r="EF2357" i="1"/>
  <c r="EC2357" i="1"/>
  <c r="DZ2357" i="1"/>
  <c r="DX2357" i="1"/>
  <c r="DW2357" i="1"/>
  <c r="DV2357" i="1"/>
  <c r="DN2357" i="1"/>
  <c r="DA2357" i="1"/>
  <c r="CL2357" i="1"/>
  <c r="CA2357" i="1"/>
  <c r="BO2357" i="1"/>
  <c r="BF2357" i="1"/>
  <c r="AX2357" i="1"/>
  <c r="AS2357" i="1"/>
  <c r="AO2357" i="1"/>
  <c r="AJ2357" i="1"/>
  <c r="AE2357" i="1"/>
  <c r="AA2357" i="1"/>
  <c r="Z2357" i="1"/>
  <c r="Y2357" i="1"/>
  <c r="X2357" i="1"/>
  <c r="W2357" i="1"/>
  <c r="V2357" i="1"/>
  <c r="U2357" i="1"/>
  <c r="T2357" i="1"/>
  <c r="S2357" i="1"/>
  <c r="R2357" i="1"/>
  <c r="Q2357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EO2356" i="1"/>
  <c r="EL2356" i="1"/>
  <c r="EI2356" i="1"/>
  <c r="EF2356" i="1"/>
  <c r="EC2356" i="1"/>
  <c r="DZ2356" i="1"/>
  <c r="DX2356" i="1"/>
  <c r="DW2356" i="1"/>
  <c r="DV2356" i="1"/>
  <c r="DN2356" i="1"/>
  <c r="DA2356" i="1"/>
  <c r="CL2356" i="1"/>
  <c r="CA2356" i="1"/>
  <c r="BO2356" i="1"/>
  <c r="BF2356" i="1"/>
  <c r="AX2356" i="1"/>
  <c r="AS2356" i="1"/>
  <c r="AO2356" i="1"/>
  <c r="AJ2356" i="1"/>
  <c r="AE2356" i="1"/>
  <c r="AA2356" i="1"/>
  <c r="Z2356" i="1"/>
  <c r="Y2356" i="1"/>
  <c r="X2356" i="1"/>
  <c r="W2356" i="1"/>
  <c r="V2356" i="1"/>
  <c r="U2356" i="1"/>
  <c r="T2356" i="1"/>
  <c r="S2356" i="1"/>
  <c r="R2356" i="1"/>
  <c r="Q2356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EO2355" i="1"/>
  <c r="EL2355" i="1"/>
  <c r="EI2355" i="1"/>
  <c r="EF2355" i="1"/>
  <c r="EC2355" i="1"/>
  <c r="DZ2355" i="1"/>
  <c r="DX2355" i="1"/>
  <c r="DW2355" i="1"/>
  <c r="DV2355" i="1"/>
  <c r="DN2355" i="1"/>
  <c r="DA2355" i="1"/>
  <c r="CL2355" i="1"/>
  <c r="CA2355" i="1"/>
  <c r="BO2355" i="1"/>
  <c r="BF2355" i="1"/>
  <c r="AX2355" i="1"/>
  <c r="AS2355" i="1"/>
  <c r="AO2355" i="1"/>
  <c r="AJ2355" i="1"/>
  <c r="AE2355" i="1"/>
  <c r="AA2355" i="1"/>
  <c r="Z2355" i="1"/>
  <c r="Y2355" i="1"/>
  <c r="X2355" i="1"/>
  <c r="W2355" i="1"/>
  <c r="V2355" i="1"/>
  <c r="U2355" i="1"/>
  <c r="T2355" i="1"/>
  <c r="S2355" i="1"/>
  <c r="R2355" i="1"/>
  <c r="Q2355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EO2354" i="1"/>
  <c r="EL2354" i="1"/>
  <c r="EI2354" i="1"/>
  <c r="EF2354" i="1"/>
  <c r="EC2354" i="1"/>
  <c r="DZ2354" i="1"/>
  <c r="DX2354" i="1"/>
  <c r="DW2354" i="1"/>
  <c r="DV2354" i="1"/>
  <c r="DN2354" i="1"/>
  <c r="DA2354" i="1"/>
  <c r="CL2354" i="1"/>
  <c r="CA2354" i="1"/>
  <c r="BO2354" i="1"/>
  <c r="BF2354" i="1"/>
  <c r="AX2354" i="1"/>
  <c r="AS2354" i="1"/>
  <c r="AO2354" i="1"/>
  <c r="AJ2354" i="1"/>
  <c r="AE2354" i="1"/>
  <c r="AA2354" i="1"/>
  <c r="Z2354" i="1"/>
  <c r="Y2354" i="1"/>
  <c r="X2354" i="1"/>
  <c r="W2354" i="1"/>
  <c r="V2354" i="1"/>
  <c r="U2354" i="1"/>
  <c r="T2354" i="1"/>
  <c r="S2354" i="1"/>
  <c r="R2354" i="1"/>
  <c r="Q2354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EO2353" i="1"/>
  <c r="EL2353" i="1"/>
  <c r="EI2353" i="1"/>
  <c r="EF2353" i="1"/>
  <c r="EC2353" i="1"/>
  <c r="DZ2353" i="1"/>
  <c r="DX2353" i="1"/>
  <c r="DW2353" i="1"/>
  <c r="DV2353" i="1"/>
  <c r="DN2353" i="1"/>
  <c r="DA2353" i="1"/>
  <c r="CL2353" i="1"/>
  <c r="CA2353" i="1"/>
  <c r="BO2353" i="1"/>
  <c r="BF2353" i="1"/>
  <c r="AX2353" i="1"/>
  <c r="AS2353" i="1"/>
  <c r="AO2353" i="1"/>
  <c r="AJ2353" i="1"/>
  <c r="AE2353" i="1"/>
  <c r="AA2353" i="1"/>
  <c r="Z2353" i="1"/>
  <c r="Y2353" i="1"/>
  <c r="X2353" i="1"/>
  <c r="W2353" i="1"/>
  <c r="V2353" i="1"/>
  <c r="U2353" i="1"/>
  <c r="T2353" i="1"/>
  <c r="S2353" i="1"/>
  <c r="R2353" i="1"/>
  <c r="Q2353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EO2343" i="1"/>
  <c r="EL2343" i="1"/>
  <c r="EI2343" i="1"/>
  <c r="EF2343" i="1"/>
  <c r="EC2343" i="1"/>
  <c r="DZ2343" i="1"/>
  <c r="DX2343" i="1"/>
  <c r="DW2343" i="1"/>
  <c r="DV2343" i="1"/>
  <c r="DN2343" i="1"/>
  <c r="DA2343" i="1"/>
  <c r="CL2343" i="1"/>
  <c r="CA2343" i="1"/>
  <c r="BO2343" i="1"/>
  <c r="BF2343" i="1"/>
  <c r="AX2343" i="1"/>
  <c r="AS2343" i="1"/>
  <c r="AO2343" i="1"/>
  <c r="AJ2343" i="1"/>
  <c r="AE2343" i="1"/>
  <c r="AA2343" i="1"/>
  <c r="Z2343" i="1"/>
  <c r="Y2343" i="1"/>
  <c r="X2343" i="1"/>
  <c r="W2343" i="1"/>
  <c r="V2343" i="1"/>
  <c r="U2343" i="1"/>
  <c r="T2343" i="1"/>
  <c r="S2343" i="1"/>
  <c r="R2343" i="1"/>
  <c r="Q2343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EO2342" i="1"/>
  <c r="EL2342" i="1"/>
  <c r="EI2342" i="1"/>
  <c r="EF2342" i="1"/>
  <c r="EC2342" i="1"/>
  <c r="DZ2342" i="1"/>
  <c r="DX2342" i="1"/>
  <c r="DW2342" i="1"/>
  <c r="DV2342" i="1"/>
  <c r="DN2342" i="1"/>
  <c r="DA2342" i="1"/>
  <c r="CL2342" i="1"/>
  <c r="CA2342" i="1"/>
  <c r="BO2342" i="1"/>
  <c r="BF2342" i="1"/>
  <c r="AX2342" i="1"/>
  <c r="AS2342" i="1"/>
  <c r="AO2342" i="1"/>
  <c r="AJ2342" i="1"/>
  <c r="AE2342" i="1"/>
  <c r="AA2342" i="1"/>
  <c r="Z2342" i="1"/>
  <c r="Y2342" i="1"/>
  <c r="X2342" i="1"/>
  <c r="W2342" i="1"/>
  <c r="V2342" i="1"/>
  <c r="U2342" i="1"/>
  <c r="T2342" i="1"/>
  <c r="S2342" i="1"/>
  <c r="R2342" i="1"/>
  <c r="Q2342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EO2341" i="1"/>
  <c r="EL2341" i="1"/>
  <c r="EI2341" i="1"/>
  <c r="EF2341" i="1"/>
  <c r="EC2341" i="1"/>
  <c r="DZ2341" i="1"/>
  <c r="DX2341" i="1"/>
  <c r="DW2341" i="1"/>
  <c r="DV2341" i="1"/>
  <c r="DN2341" i="1"/>
  <c r="DA2341" i="1"/>
  <c r="CL2341" i="1"/>
  <c r="CA2341" i="1"/>
  <c r="BO2341" i="1"/>
  <c r="BF2341" i="1"/>
  <c r="AX2341" i="1"/>
  <c r="AS2341" i="1"/>
  <c r="AO2341" i="1"/>
  <c r="AJ2341" i="1"/>
  <c r="AE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EO2340" i="1"/>
  <c r="EL2340" i="1"/>
  <c r="EI2340" i="1"/>
  <c r="EF2340" i="1"/>
  <c r="EC2340" i="1"/>
  <c r="DZ2340" i="1"/>
  <c r="DX2340" i="1"/>
  <c r="DW2340" i="1"/>
  <c r="DV2340" i="1"/>
  <c r="DN2340" i="1"/>
  <c r="DA2340" i="1"/>
  <c r="CL2340" i="1"/>
  <c r="CA2340" i="1"/>
  <c r="BO2340" i="1"/>
  <c r="BF2340" i="1"/>
  <c r="AX2340" i="1"/>
  <c r="AS2340" i="1"/>
  <c r="AO2340" i="1"/>
  <c r="AJ2340" i="1"/>
  <c r="AE2340" i="1"/>
  <c r="AA2340" i="1"/>
  <c r="AA2347" i="1" s="1"/>
  <c r="Z2340" i="1"/>
  <c r="Z2347" i="1" s="1"/>
  <c r="Y2340" i="1"/>
  <c r="Y2347" i="1" s="1"/>
  <c r="X2340" i="1"/>
  <c r="X2347" i="1" s="1"/>
  <c r="W2340" i="1"/>
  <c r="W2347" i="1" s="1"/>
  <c r="V2340" i="1"/>
  <c r="V2347" i="1" s="1"/>
  <c r="U2340" i="1"/>
  <c r="U2347" i="1" s="1"/>
  <c r="T2340" i="1"/>
  <c r="T2347" i="1" s="1"/>
  <c r="S2340" i="1"/>
  <c r="S2347" i="1" s="1"/>
  <c r="R2340" i="1"/>
  <c r="R2347" i="1" s="1"/>
  <c r="Q2340" i="1"/>
  <c r="Q2347" i="1" s="1"/>
  <c r="P2340" i="1"/>
  <c r="P2347" i="1" s="1"/>
  <c r="O2340" i="1"/>
  <c r="O2347" i="1" s="1"/>
  <c r="N2340" i="1"/>
  <c r="N2347" i="1" s="1"/>
  <c r="M2340" i="1"/>
  <c r="M2347" i="1" s="1"/>
  <c r="L2340" i="1"/>
  <c r="K2340" i="1"/>
  <c r="J2340" i="1"/>
  <c r="I2340" i="1"/>
  <c r="H2340" i="1"/>
  <c r="G2340" i="1"/>
  <c r="F2340" i="1"/>
  <c r="E2340" i="1"/>
  <c r="D2340" i="1"/>
  <c r="C2340" i="1"/>
  <c r="B2340" i="1"/>
  <c r="EO2339" i="1"/>
  <c r="EL2339" i="1"/>
  <c r="EI2339" i="1"/>
  <c r="EF2339" i="1"/>
  <c r="EC2339" i="1"/>
  <c r="DZ2339" i="1"/>
  <c r="DX2339" i="1"/>
  <c r="DW2339" i="1"/>
  <c r="DV2339" i="1"/>
  <c r="DN2339" i="1"/>
  <c r="DA2339" i="1"/>
  <c r="CL2339" i="1"/>
  <c r="CA2339" i="1"/>
  <c r="BO2339" i="1"/>
  <c r="BF2339" i="1"/>
  <c r="AX2339" i="1"/>
  <c r="AS2339" i="1"/>
  <c r="AO2339" i="1"/>
  <c r="AJ2339" i="1"/>
  <c r="AE2339" i="1"/>
  <c r="AA2339" i="1"/>
  <c r="Z2339" i="1"/>
  <c r="Y2339" i="1"/>
  <c r="X2339" i="1"/>
  <c r="W2339" i="1"/>
  <c r="V2339" i="1"/>
  <c r="U2339" i="1"/>
  <c r="T2339" i="1"/>
  <c r="S2339" i="1"/>
  <c r="R2339" i="1"/>
  <c r="Q2339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EO2338" i="1"/>
  <c r="EO2344" i="1" s="1"/>
  <c r="EO2351" i="1" s="1"/>
  <c r="EL2338" i="1"/>
  <c r="EL2344" i="1" s="1"/>
  <c r="EL2351" i="1" s="1"/>
  <c r="EI2338" i="1"/>
  <c r="EI2344" i="1" s="1"/>
  <c r="EI2351" i="1" s="1"/>
  <c r="EF2338" i="1"/>
  <c r="EF2344" i="1" s="1"/>
  <c r="EF2351" i="1" s="1"/>
  <c r="EC2338" i="1"/>
  <c r="EC2344" i="1" s="1"/>
  <c r="EC2351" i="1" s="1"/>
  <c r="DZ2338" i="1"/>
  <c r="DZ2344" i="1" s="1"/>
  <c r="DZ2351" i="1" s="1"/>
  <c r="DX2338" i="1"/>
  <c r="DX2344" i="1" s="1"/>
  <c r="DX2351" i="1" s="1"/>
  <c r="DW2338" i="1"/>
  <c r="DW2344" i="1" s="1"/>
  <c r="DW2351" i="1" s="1"/>
  <c r="DV2338" i="1"/>
  <c r="DV2344" i="1" s="1"/>
  <c r="DV2351" i="1" s="1"/>
  <c r="DN2338" i="1"/>
  <c r="DN2344" i="1" s="1"/>
  <c r="DN2351" i="1" s="1"/>
  <c r="DA2338" i="1"/>
  <c r="DA2344" i="1" s="1"/>
  <c r="DA2351" i="1" s="1"/>
  <c r="CL2338" i="1"/>
  <c r="CL2344" i="1" s="1"/>
  <c r="CL2351" i="1" s="1"/>
  <c r="CA2338" i="1"/>
  <c r="CA2344" i="1" s="1"/>
  <c r="CA2351" i="1" s="1"/>
  <c r="BO2338" i="1"/>
  <c r="BO2344" i="1" s="1"/>
  <c r="BO2351" i="1" s="1"/>
  <c r="BF2338" i="1"/>
  <c r="BF2344" i="1" s="1"/>
  <c r="BF2351" i="1" s="1"/>
  <c r="AX2338" i="1"/>
  <c r="AX2344" i="1" s="1"/>
  <c r="AX2351" i="1" s="1"/>
  <c r="AS2338" i="1"/>
  <c r="AS2344" i="1" s="1"/>
  <c r="AS2351" i="1" s="1"/>
  <c r="AO2338" i="1"/>
  <c r="AO2344" i="1" s="1"/>
  <c r="AO2351" i="1" s="1"/>
  <c r="AJ2338" i="1"/>
  <c r="AJ2344" i="1" s="1"/>
  <c r="AJ2351" i="1" s="1"/>
  <c r="AE2338" i="1"/>
  <c r="AE2344" i="1" s="1"/>
  <c r="AE2351" i="1" s="1"/>
  <c r="AA2338" i="1"/>
  <c r="AA2344" i="1" s="1"/>
  <c r="AA2351" i="1" s="1"/>
  <c r="Z2338" i="1"/>
  <c r="Z2344" i="1" s="1"/>
  <c r="Z2351" i="1" s="1"/>
  <c r="Y2338" i="1"/>
  <c r="X2338" i="1"/>
  <c r="W2338" i="1"/>
  <c r="W2344" i="1" s="1"/>
  <c r="W2351" i="1" s="1"/>
  <c r="V2338" i="1"/>
  <c r="V2344" i="1" s="1"/>
  <c r="V2351" i="1" s="1"/>
  <c r="U2338" i="1"/>
  <c r="T2338" i="1"/>
  <c r="S2338" i="1"/>
  <c r="S2344" i="1" s="1"/>
  <c r="S2351" i="1" s="1"/>
  <c r="R2338" i="1"/>
  <c r="R2344" i="1" s="1"/>
  <c r="R2351" i="1" s="1"/>
  <c r="Q2338" i="1"/>
  <c r="P2338" i="1"/>
  <c r="O2338" i="1"/>
  <c r="O2344" i="1" s="1"/>
  <c r="O2351" i="1" s="1"/>
  <c r="N2338" i="1"/>
  <c r="N2344" i="1" s="1"/>
  <c r="N2351" i="1" s="1"/>
  <c r="M2338" i="1"/>
  <c r="L2338" i="1"/>
  <c r="K2338" i="1"/>
  <c r="K2344" i="1" s="1"/>
  <c r="K2351" i="1" s="1"/>
  <c r="J2338" i="1"/>
  <c r="J2344" i="1" s="1"/>
  <c r="J2351" i="1" s="1"/>
  <c r="I2338" i="1"/>
  <c r="H2338" i="1"/>
  <c r="G2338" i="1"/>
  <c r="G2344" i="1" s="1"/>
  <c r="G2351" i="1" s="1"/>
  <c r="F2338" i="1"/>
  <c r="F2344" i="1" s="1"/>
  <c r="F2351" i="1" s="1"/>
  <c r="E2338" i="1"/>
  <c r="D2338" i="1"/>
  <c r="C2338" i="1"/>
  <c r="C2344" i="1" s="1"/>
  <c r="C2351" i="1" s="1"/>
  <c r="B2338" i="1"/>
  <c r="B2344" i="1" s="1"/>
  <c r="B2351" i="1" s="1"/>
  <c r="EO2327" i="1"/>
  <c r="EL2327" i="1"/>
  <c r="EI2327" i="1"/>
  <c r="EF2327" i="1"/>
  <c r="EC2327" i="1"/>
  <c r="DZ2327" i="1"/>
  <c r="DX2327" i="1"/>
  <c r="DW2327" i="1"/>
  <c r="DV2327" i="1"/>
  <c r="DN2327" i="1"/>
  <c r="DA2327" i="1"/>
  <c r="CL2327" i="1"/>
  <c r="CA2327" i="1"/>
  <c r="BO2327" i="1"/>
  <c r="BF2327" i="1"/>
  <c r="AX2327" i="1"/>
  <c r="AS2327" i="1"/>
  <c r="AO2327" i="1"/>
  <c r="AJ2327" i="1"/>
  <c r="AE2327" i="1"/>
  <c r="AA2327" i="1"/>
  <c r="Z2327" i="1"/>
  <c r="Y2327" i="1"/>
  <c r="X2327" i="1"/>
  <c r="W2327" i="1"/>
  <c r="V2327" i="1"/>
  <c r="U2327" i="1"/>
  <c r="T2327" i="1"/>
  <c r="S2327" i="1"/>
  <c r="R2327" i="1"/>
  <c r="Q2327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EO2326" i="1"/>
  <c r="EL2326" i="1"/>
  <c r="EI2326" i="1"/>
  <c r="EF2326" i="1"/>
  <c r="EC2326" i="1"/>
  <c r="DZ2326" i="1"/>
  <c r="DX2326" i="1"/>
  <c r="DW2326" i="1"/>
  <c r="DV2326" i="1"/>
  <c r="DN2326" i="1"/>
  <c r="DA2326" i="1"/>
  <c r="CL2326" i="1"/>
  <c r="CA2326" i="1"/>
  <c r="BO2326" i="1"/>
  <c r="BF2326" i="1"/>
  <c r="AX2326" i="1"/>
  <c r="AS2326" i="1"/>
  <c r="AO2326" i="1"/>
  <c r="AJ2326" i="1"/>
  <c r="AE2326" i="1"/>
  <c r="AA2326" i="1"/>
  <c r="Z2326" i="1"/>
  <c r="Y2326" i="1"/>
  <c r="X2326" i="1"/>
  <c r="W2326" i="1"/>
  <c r="V2326" i="1"/>
  <c r="U2326" i="1"/>
  <c r="T2326" i="1"/>
  <c r="S2326" i="1"/>
  <c r="R2326" i="1"/>
  <c r="Q2326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EO2325" i="1"/>
  <c r="EL2325" i="1"/>
  <c r="EI2325" i="1"/>
  <c r="EF2325" i="1"/>
  <c r="EC2325" i="1"/>
  <c r="DZ2325" i="1"/>
  <c r="DX2325" i="1"/>
  <c r="DW2325" i="1"/>
  <c r="DV2325" i="1"/>
  <c r="DN2325" i="1"/>
  <c r="DA2325" i="1"/>
  <c r="CL2325" i="1"/>
  <c r="CA2325" i="1"/>
  <c r="BO2325" i="1"/>
  <c r="BF2325" i="1"/>
  <c r="AX2325" i="1"/>
  <c r="AS2325" i="1"/>
  <c r="AO2325" i="1"/>
  <c r="AJ2325" i="1"/>
  <c r="AE2325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EO2324" i="1"/>
  <c r="EL2324" i="1"/>
  <c r="EI2324" i="1"/>
  <c r="EF2324" i="1"/>
  <c r="EC2324" i="1"/>
  <c r="DZ2324" i="1"/>
  <c r="DX2324" i="1"/>
  <c r="DW2324" i="1"/>
  <c r="DV2324" i="1"/>
  <c r="DN2324" i="1"/>
  <c r="DA2324" i="1"/>
  <c r="CL2324" i="1"/>
  <c r="CA2324" i="1"/>
  <c r="BO2324" i="1"/>
  <c r="BF2324" i="1"/>
  <c r="AX2324" i="1"/>
  <c r="AS2324" i="1"/>
  <c r="AO2324" i="1"/>
  <c r="AJ2324" i="1"/>
  <c r="AE2324" i="1"/>
  <c r="AA2324" i="1"/>
  <c r="Z2324" i="1"/>
  <c r="Y2324" i="1"/>
  <c r="X2324" i="1"/>
  <c r="W2324" i="1"/>
  <c r="V2324" i="1"/>
  <c r="U2324" i="1"/>
  <c r="T2324" i="1"/>
  <c r="S2324" i="1"/>
  <c r="R2324" i="1"/>
  <c r="Q2324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EO2323" i="1"/>
  <c r="EL2323" i="1"/>
  <c r="EI2323" i="1"/>
  <c r="EF2323" i="1"/>
  <c r="EC2323" i="1"/>
  <c r="DZ2323" i="1"/>
  <c r="DX2323" i="1"/>
  <c r="DW2323" i="1"/>
  <c r="DV2323" i="1"/>
  <c r="DN2323" i="1"/>
  <c r="DA2323" i="1"/>
  <c r="CL2323" i="1"/>
  <c r="CA2323" i="1"/>
  <c r="BO2323" i="1"/>
  <c r="BF2323" i="1"/>
  <c r="AX2323" i="1"/>
  <c r="AS2323" i="1"/>
  <c r="AO2323" i="1"/>
  <c r="AJ2323" i="1"/>
  <c r="AE2323" i="1"/>
  <c r="AA2323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EO2322" i="1"/>
  <c r="EL2322" i="1"/>
  <c r="EI2322" i="1"/>
  <c r="EF2322" i="1"/>
  <c r="EC2322" i="1"/>
  <c r="DZ2322" i="1"/>
  <c r="DX2322" i="1"/>
  <c r="DW2322" i="1"/>
  <c r="DV2322" i="1"/>
  <c r="DN2322" i="1"/>
  <c r="DA2322" i="1"/>
  <c r="CL2322" i="1"/>
  <c r="CA2322" i="1"/>
  <c r="BO2322" i="1"/>
  <c r="BF2322" i="1"/>
  <c r="AX2322" i="1"/>
  <c r="AS2322" i="1"/>
  <c r="AO2322" i="1"/>
  <c r="AJ2322" i="1"/>
  <c r="AE2322" i="1"/>
  <c r="AA2322" i="1"/>
  <c r="Z2322" i="1"/>
  <c r="Y2322" i="1"/>
  <c r="X2322" i="1"/>
  <c r="W2322" i="1"/>
  <c r="V2322" i="1"/>
  <c r="U2322" i="1"/>
  <c r="T2322" i="1"/>
  <c r="S2322" i="1"/>
  <c r="R2322" i="1"/>
  <c r="Q2322" i="1"/>
  <c r="P2322" i="1"/>
  <c r="EO2311" i="1"/>
  <c r="EO2950" i="1" s="1"/>
  <c r="EL2311" i="1"/>
  <c r="EI2311" i="1"/>
  <c r="EI2950" i="1" s="1"/>
  <c r="EF2311" i="1"/>
  <c r="EF2950" i="1" s="1"/>
  <c r="EC2311" i="1"/>
  <c r="EC2950" i="1" s="1"/>
  <c r="DZ2311" i="1"/>
  <c r="DZ2950" i="1" s="1"/>
  <c r="DX2311" i="1"/>
  <c r="DX2950" i="1" s="1"/>
  <c r="DW2311" i="1"/>
  <c r="DV2311" i="1"/>
  <c r="DV2950" i="1" s="1"/>
  <c r="DN2311" i="1"/>
  <c r="DN2950" i="1" s="1"/>
  <c r="DA2311" i="1"/>
  <c r="DA2950" i="1" s="1"/>
  <c r="CL2311" i="1"/>
  <c r="CL2950" i="1" s="1"/>
  <c r="CA2311" i="1"/>
  <c r="CA2950" i="1" s="1"/>
  <c r="BO2311" i="1"/>
  <c r="BF2311" i="1"/>
  <c r="BF2950" i="1" s="1"/>
  <c r="AX2311" i="1"/>
  <c r="AX2950" i="1" s="1"/>
  <c r="AS2311" i="1"/>
  <c r="AS2950" i="1" s="1"/>
  <c r="AO2311" i="1"/>
  <c r="AO2950" i="1" s="1"/>
  <c r="AJ2311" i="1"/>
  <c r="AJ2950" i="1" s="1"/>
  <c r="AE2311" i="1"/>
  <c r="AA2311" i="1"/>
  <c r="AA2950" i="1" s="1"/>
  <c r="Z2311" i="1"/>
  <c r="Z2950" i="1" s="1"/>
  <c r="Y2311" i="1"/>
  <c r="Y2950" i="1" s="1"/>
  <c r="X2311" i="1"/>
  <c r="X2950" i="1" s="1"/>
  <c r="W2311" i="1"/>
  <c r="W2950" i="1" s="1"/>
  <c r="V2311" i="1"/>
  <c r="U2311" i="1"/>
  <c r="U2950" i="1" s="1"/>
  <c r="T2311" i="1"/>
  <c r="T2950" i="1" s="1"/>
  <c r="S2311" i="1"/>
  <c r="S2950" i="1" s="1"/>
  <c r="R2311" i="1"/>
  <c r="R2950" i="1" s="1"/>
  <c r="Q2311" i="1"/>
  <c r="Q2950" i="1" s="1"/>
  <c r="P2311" i="1"/>
  <c r="O2311" i="1"/>
  <c r="O2950" i="1" s="1"/>
  <c r="N2311" i="1"/>
  <c r="N2950" i="1" s="1"/>
  <c r="M2311" i="1"/>
  <c r="M2950" i="1" s="1"/>
  <c r="L2311" i="1"/>
  <c r="L2950" i="1" s="1"/>
  <c r="K2311" i="1"/>
  <c r="K2950" i="1" s="1"/>
  <c r="J2311" i="1"/>
  <c r="I2311" i="1"/>
  <c r="I2950" i="1" s="1"/>
  <c r="H2311" i="1"/>
  <c r="H2950" i="1" s="1"/>
  <c r="G2311" i="1"/>
  <c r="G2950" i="1" s="1"/>
  <c r="F2311" i="1"/>
  <c r="F2950" i="1" s="1"/>
  <c r="E2311" i="1"/>
  <c r="E2950" i="1" s="1"/>
  <c r="D2311" i="1"/>
  <c r="C2311" i="1"/>
  <c r="C2950" i="1" s="1"/>
  <c r="B2311" i="1"/>
  <c r="B2950" i="1" s="1"/>
  <c r="EO2310" i="1"/>
  <c r="EO2949" i="1" s="1"/>
  <c r="EL2310" i="1"/>
  <c r="EL2949" i="1" s="1"/>
  <c r="EI2310" i="1"/>
  <c r="EI2949" i="1" s="1"/>
  <c r="EF2310" i="1"/>
  <c r="EC2310" i="1"/>
  <c r="EC2949" i="1" s="1"/>
  <c r="DZ2310" i="1"/>
  <c r="DZ2949" i="1" s="1"/>
  <c r="DX2310" i="1"/>
  <c r="DX2949" i="1" s="1"/>
  <c r="DW2310" i="1"/>
  <c r="DW2949" i="1" s="1"/>
  <c r="DV2310" i="1"/>
  <c r="DV2949" i="1" s="1"/>
  <c r="DN2310" i="1"/>
  <c r="DA2310" i="1"/>
  <c r="DA2949" i="1" s="1"/>
  <c r="CL2310" i="1"/>
  <c r="CL2949" i="1" s="1"/>
  <c r="CA2310" i="1"/>
  <c r="CA2949" i="1" s="1"/>
  <c r="BO2310" i="1"/>
  <c r="BO2949" i="1" s="1"/>
  <c r="BF2310" i="1"/>
  <c r="BF2949" i="1" s="1"/>
  <c r="AX2310" i="1"/>
  <c r="AS2310" i="1"/>
  <c r="AS2949" i="1" s="1"/>
  <c r="AO2310" i="1"/>
  <c r="AO2949" i="1" s="1"/>
  <c r="AJ2310" i="1"/>
  <c r="AJ2949" i="1" s="1"/>
  <c r="AE2310" i="1"/>
  <c r="AE2949" i="1" s="1"/>
  <c r="AA2310" i="1"/>
  <c r="AA2949" i="1" s="1"/>
  <c r="Z2310" i="1"/>
  <c r="Y2310" i="1"/>
  <c r="Y2949" i="1" s="1"/>
  <c r="X2310" i="1"/>
  <c r="X2949" i="1" s="1"/>
  <c r="W2310" i="1"/>
  <c r="W2949" i="1" s="1"/>
  <c r="V2310" i="1"/>
  <c r="V2949" i="1" s="1"/>
  <c r="U2310" i="1"/>
  <c r="U2949" i="1" s="1"/>
  <c r="T2310" i="1"/>
  <c r="S2310" i="1"/>
  <c r="S2949" i="1" s="1"/>
  <c r="R2310" i="1"/>
  <c r="R2949" i="1" s="1"/>
  <c r="Q2310" i="1"/>
  <c r="Q2949" i="1" s="1"/>
  <c r="P2310" i="1"/>
  <c r="P2949" i="1" s="1"/>
  <c r="O2310" i="1"/>
  <c r="O2949" i="1" s="1"/>
  <c r="N2310" i="1"/>
  <c r="M2310" i="1"/>
  <c r="M2949" i="1" s="1"/>
  <c r="L2310" i="1"/>
  <c r="L2949" i="1" s="1"/>
  <c r="K2310" i="1"/>
  <c r="K2949" i="1" s="1"/>
  <c r="J2310" i="1"/>
  <c r="J2949" i="1" s="1"/>
  <c r="I2310" i="1"/>
  <c r="I2949" i="1" s="1"/>
  <c r="H2310" i="1"/>
  <c r="G2310" i="1"/>
  <c r="G2949" i="1" s="1"/>
  <c r="F2310" i="1"/>
  <c r="F2949" i="1" s="1"/>
  <c r="E2310" i="1"/>
  <c r="E2949" i="1" s="1"/>
  <c r="D2310" i="1"/>
  <c r="D2949" i="1" s="1"/>
  <c r="C2310" i="1"/>
  <c r="C2949" i="1" s="1"/>
  <c r="B2310" i="1"/>
  <c r="EO2309" i="1"/>
  <c r="EO2948" i="1" s="1"/>
  <c r="EL2309" i="1"/>
  <c r="EL2948" i="1" s="1"/>
  <c r="EI2309" i="1"/>
  <c r="EI2948" i="1" s="1"/>
  <c r="EF2309" i="1"/>
  <c r="EF2948" i="1" s="1"/>
  <c r="EC2309" i="1"/>
  <c r="EC2948" i="1" s="1"/>
  <c r="DZ2309" i="1"/>
  <c r="DX2309" i="1"/>
  <c r="DX2948" i="1" s="1"/>
  <c r="DW2309" i="1"/>
  <c r="DW2948" i="1" s="1"/>
  <c r="DV2309" i="1"/>
  <c r="DV2948" i="1" s="1"/>
  <c r="DN2309" i="1"/>
  <c r="DN2948" i="1" s="1"/>
  <c r="DA2309" i="1"/>
  <c r="DA2948" i="1" s="1"/>
  <c r="CL2309" i="1"/>
  <c r="CA2309" i="1"/>
  <c r="CA2948" i="1" s="1"/>
  <c r="BO2309" i="1"/>
  <c r="BO2948" i="1" s="1"/>
  <c r="BF2309" i="1"/>
  <c r="BF2948" i="1" s="1"/>
  <c r="AX2309" i="1"/>
  <c r="AX2948" i="1" s="1"/>
  <c r="AS2309" i="1"/>
  <c r="AS2948" i="1" s="1"/>
  <c r="AO2309" i="1"/>
  <c r="AJ2309" i="1"/>
  <c r="AJ2948" i="1" s="1"/>
  <c r="AE2309" i="1"/>
  <c r="AE2948" i="1" s="1"/>
  <c r="AA2309" i="1"/>
  <c r="AA2948" i="1" s="1"/>
  <c r="Z2309" i="1"/>
  <c r="Z2948" i="1" s="1"/>
  <c r="Y2309" i="1"/>
  <c r="Y2948" i="1" s="1"/>
  <c r="X2309" i="1"/>
  <c r="W2309" i="1"/>
  <c r="W2948" i="1" s="1"/>
  <c r="V2309" i="1"/>
  <c r="V2948" i="1" s="1"/>
  <c r="U2309" i="1"/>
  <c r="U2948" i="1" s="1"/>
  <c r="T2309" i="1"/>
  <c r="T2948" i="1" s="1"/>
  <c r="S2309" i="1"/>
  <c r="S2948" i="1" s="1"/>
  <c r="R2309" i="1"/>
  <c r="Q2309" i="1"/>
  <c r="Q2948" i="1" s="1"/>
  <c r="P2309" i="1"/>
  <c r="P2948" i="1" s="1"/>
  <c r="O2309" i="1"/>
  <c r="O2948" i="1" s="1"/>
  <c r="N2309" i="1"/>
  <c r="N2948" i="1" s="1"/>
  <c r="M2309" i="1"/>
  <c r="M2948" i="1" s="1"/>
  <c r="L2309" i="1"/>
  <c r="K2309" i="1"/>
  <c r="K2948" i="1" s="1"/>
  <c r="J2309" i="1"/>
  <c r="J2948" i="1" s="1"/>
  <c r="I2309" i="1"/>
  <c r="I2948" i="1" s="1"/>
  <c r="H2309" i="1"/>
  <c r="H2948" i="1" s="1"/>
  <c r="G2309" i="1"/>
  <c r="G2948" i="1" s="1"/>
  <c r="F2309" i="1"/>
  <c r="E2309" i="1"/>
  <c r="E2948" i="1" s="1"/>
  <c r="D2309" i="1"/>
  <c r="D2948" i="1" s="1"/>
  <c r="C2309" i="1"/>
  <c r="C2948" i="1" s="1"/>
  <c r="B2309" i="1"/>
  <c r="B2948" i="1" s="1"/>
  <c r="EO2308" i="1"/>
  <c r="EO2947" i="1" s="1"/>
  <c r="EL2308" i="1"/>
  <c r="EI2308" i="1"/>
  <c r="EI2947" i="1" s="1"/>
  <c r="EF2308" i="1"/>
  <c r="EF2947" i="1" s="1"/>
  <c r="EC2308" i="1"/>
  <c r="EC2947" i="1" s="1"/>
  <c r="DZ2308" i="1"/>
  <c r="DZ2947" i="1" s="1"/>
  <c r="DX2308" i="1"/>
  <c r="DX2947" i="1" s="1"/>
  <c r="DW2308" i="1"/>
  <c r="DV2308" i="1"/>
  <c r="DV2947" i="1" s="1"/>
  <c r="DN2308" i="1"/>
  <c r="DN2947" i="1" s="1"/>
  <c r="DA2308" i="1"/>
  <c r="DA2947" i="1" s="1"/>
  <c r="CL2308" i="1"/>
  <c r="CL2947" i="1" s="1"/>
  <c r="CA2308" i="1"/>
  <c r="CA2947" i="1" s="1"/>
  <c r="BO2308" i="1"/>
  <c r="BF2308" i="1"/>
  <c r="BF2947" i="1" s="1"/>
  <c r="AX2308" i="1"/>
  <c r="AX2947" i="1" s="1"/>
  <c r="AS2308" i="1"/>
  <c r="AS2947" i="1" s="1"/>
  <c r="AO2308" i="1"/>
  <c r="AO2947" i="1" s="1"/>
  <c r="AJ2308" i="1"/>
  <c r="AJ2947" i="1" s="1"/>
  <c r="AE2308" i="1"/>
  <c r="AA2308" i="1"/>
  <c r="AA2947" i="1" s="1"/>
  <c r="Z2308" i="1"/>
  <c r="Z2947" i="1" s="1"/>
  <c r="Y2308" i="1"/>
  <c r="Y2947" i="1" s="1"/>
  <c r="X2308" i="1"/>
  <c r="X2947" i="1" s="1"/>
  <c r="W2308" i="1"/>
  <c r="W2947" i="1" s="1"/>
  <c r="V2308" i="1"/>
  <c r="U2308" i="1"/>
  <c r="U2947" i="1" s="1"/>
  <c r="T2308" i="1"/>
  <c r="T2947" i="1" s="1"/>
  <c r="S2308" i="1"/>
  <c r="S2947" i="1" s="1"/>
  <c r="R2308" i="1"/>
  <c r="R2947" i="1" s="1"/>
  <c r="Q2308" i="1"/>
  <c r="Q2947" i="1" s="1"/>
  <c r="P2308" i="1"/>
  <c r="O2308" i="1"/>
  <c r="O2947" i="1" s="1"/>
  <c r="N2308" i="1"/>
  <c r="N2947" i="1" s="1"/>
  <c r="M2308" i="1"/>
  <c r="M2947" i="1" s="1"/>
  <c r="L2308" i="1"/>
  <c r="L2947" i="1" s="1"/>
  <c r="K2308" i="1"/>
  <c r="K2947" i="1" s="1"/>
  <c r="J2308" i="1"/>
  <c r="I2308" i="1"/>
  <c r="I2947" i="1" s="1"/>
  <c r="H2308" i="1"/>
  <c r="H2947" i="1" s="1"/>
  <c r="G2308" i="1"/>
  <c r="G2947" i="1" s="1"/>
  <c r="F2308" i="1"/>
  <c r="F2947" i="1" s="1"/>
  <c r="E2308" i="1"/>
  <c r="E2947" i="1" s="1"/>
  <c r="D2308" i="1"/>
  <c r="C2308" i="1"/>
  <c r="C2947" i="1" s="1"/>
  <c r="B2308" i="1"/>
  <c r="B2947" i="1" s="1"/>
  <c r="EO2307" i="1"/>
  <c r="EO2946" i="1" s="1"/>
  <c r="EL2307" i="1"/>
  <c r="EL2946" i="1" s="1"/>
  <c r="EI2307" i="1"/>
  <c r="EI2946" i="1" s="1"/>
  <c r="EF2307" i="1"/>
  <c r="EC2307" i="1"/>
  <c r="EC2946" i="1" s="1"/>
  <c r="DZ2307" i="1"/>
  <c r="DZ2946" i="1" s="1"/>
  <c r="DX2307" i="1"/>
  <c r="DX2946" i="1" s="1"/>
  <c r="DW2307" i="1"/>
  <c r="DW2946" i="1" s="1"/>
  <c r="DV2307" i="1"/>
  <c r="DV2946" i="1" s="1"/>
  <c r="DN2307" i="1"/>
  <c r="DA2307" i="1"/>
  <c r="DA2946" i="1" s="1"/>
  <c r="CL2307" i="1"/>
  <c r="CL2946" i="1" s="1"/>
  <c r="CA2307" i="1"/>
  <c r="CA2946" i="1" s="1"/>
  <c r="BO2307" i="1"/>
  <c r="BO2946" i="1" s="1"/>
  <c r="BF2307" i="1"/>
  <c r="BF2946" i="1" s="1"/>
  <c r="AX2307" i="1"/>
  <c r="AS2307" i="1"/>
  <c r="AS2946" i="1" s="1"/>
  <c r="AO2307" i="1"/>
  <c r="AO2946" i="1" s="1"/>
  <c r="AJ2307" i="1"/>
  <c r="AJ2946" i="1" s="1"/>
  <c r="AE2307" i="1"/>
  <c r="AE2946" i="1" s="1"/>
  <c r="AA2307" i="1"/>
  <c r="AA2946" i="1" s="1"/>
  <c r="Z2307" i="1"/>
  <c r="Y2307" i="1"/>
  <c r="Y2946" i="1" s="1"/>
  <c r="X2307" i="1"/>
  <c r="X2946" i="1" s="1"/>
  <c r="W2307" i="1"/>
  <c r="W2946" i="1" s="1"/>
  <c r="V2307" i="1"/>
  <c r="V2946" i="1" s="1"/>
  <c r="U2307" i="1"/>
  <c r="U2946" i="1" s="1"/>
  <c r="T2307" i="1"/>
  <c r="S2307" i="1"/>
  <c r="S2946" i="1" s="1"/>
  <c r="R2307" i="1"/>
  <c r="R2946" i="1" s="1"/>
  <c r="Q2307" i="1"/>
  <c r="Q2946" i="1" s="1"/>
  <c r="P2307" i="1"/>
  <c r="P2946" i="1" s="1"/>
  <c r="O2307" i="1"/>
  <c r="O2946" i="1" s="1"/>
  <c r="N2307" i="1"/>
  <c r="M2307" i="1"/>
  <c r="M2946" i="1" s="1"/>
  <c r="L2307" i="1"/>
  <c r="L2946" i="1" s="1"/>
  <c r="K2307" i="1"/>
  <c r="K2946" i="1" s="1"/>
  <c r="J2307" i="1"/>
  <c r="J2946" i="1" s="1"/>
  <c r="I2307" i="1"/>
  <c r="I2946" i="1" s="1"/>
  <c r="H2307" i="1"/>
  <c r="G2307" i="1"/>
  <c r="G2946" i="1" s="1"/>
  <c r="F2307" i="1"/>
  <c r="F2946" i="1" s="1"/>
  <c r="E2307" i="1"/>
  <c r="E2946" i="1" s="1"/>
  <c r="D2307" i="1"/>
  <c r="D2946" i="1" s="1"/>
  <c r="C2307" i="1"/>
  <c r="C2946" i="1" s="1"/>
  <c r="B2307" i="1"/>
  <c r="EO2306" i="1"/>
  <c r="EO2945" i="1" s="1"/>
  <c r="EL2306" i="1"/>
  <c r="EL2945" i="1" s="1"/>
  <c r="EI2306" i="1"/>
  <c r="EI2945" i="1" s="1"/>
  <c r="EF2306" i="1"/>
  <c r="EF2945" i="1" s="1"/>
  <c r="EC2306" i="1"/>
  <c r="EC2945" i="1" s="1"/>
  <c r="DZ2306" i="1"/>
  <c r="DX2306" i="1"/>
  <c r="DX2945" i="1" s="1"/>
  <c r="DW2306" i="1"/>
  <c r="DW2945" i="1" s="1"/>
  <c r="DV2306" i="1"/>
  <c r="DV2945" i="1" s="1"/>
  <c r="DN2306" i="1"/>
  <c r="DN2945" i="1" s="1"/>
  <c r="DA2306" i="1"/>
  <c r="DA2945" i="1" s="1"/>
  <c r="CL2306" i="1"/>
  <c r="CA2306" i="1"/>
  <c r="CA2945" i="1" s="1"/>
  <c r="BO2306" i="1"/>
  <c r="BO2945" i="1" s="1"/>
  <c r="BF2306" i="1"/>
  <c r="BF2945" i="1" s="1"/>
  <c r="AX2306" i="1"/>
  <c r="AX2945" i="1" s="1"/>
  <c r="AS2306" i="1"/>
  <c r="AS2945" i="1" s="1"/>
  <c r="AO2306" i="1"/>
  <c r="AJ2306" i="1"/>
  <c r="AJ2945" i="1" s="1"/>
  <c r="AE2306" i="1"/>
  <c r="AE2945" i="1" s="1"/>
  <c r="AA2306" i="1"/>
  <c r="AA2945" i="1" s="1"/>
  <c r="Z2306" i="1"/>
  <c r="Z2945" i="1" s="1"/>
  <c r="Y2306" i="1"/>
  <c r="Y2945" i="1" s="1"/>
  <c r="X2306" i="1"/>
  <c r="W2306" i="1"/>
  <c r="W2945" i="1" s="1"/>
  <c r="V2306" i="1"/>
  <c r="V2945" i="1" s="1"/>
  <c r="U2306" i="1"/>
  <c r="U2945" i="1" s="1"/>
  <c r="T2306" i="1"/>
  <c r="T2945" i="1" s="1"/>
  <c r="S2306" i="1"/>
  <c r="S2945" i="1" s="1"/>
  <c r="R2306" i="1"/>
  <c r="Q2306" i="1"/>
  <c r="Q2945" i="1" s="1"/>
  <c r="P2306" i="1"/>
  <c r="P2945" i="1" s="1"/>
  <c r="EO2295" i="1"/>
  <c r="EL2295" i="1"/>
  <c r="EI2295" i="1"/>
  <c r="EF2295" i="1"/>
  <c r="EC2295" i="1"/>
  <c r="DZ2295" i="1"/>
  <c r="DX2295" i="1"/>
  <c r="DW2295" i="1"/>
  <c r="DV2295" i="1"/>
  <c r="DN2295" i="1"/>
  <c r="DA2295" i="1"/>
  <c r="CL2295" i="1"/>
  <c r="CA2295" i="1"/>
  <c r="BO2295" i="1"/>
  <c r="BF2295" i="1"/>
  <c r="AX2295" i="1"/>
  <c r="AS2295" i="1"/>
  <c r="AO2295" i="1"/>
  <c r="AJ2295" i="1"/>
  <c r="AE2295" i="1"/>
  <c r="AA2295" i="1"/>
  <c r="Z2295" i="1"/>
  <c r="Y2295" i="1"/>
  <c r="X2295" i="1"/>
  <c r="W2295" i="1"/>
  <c r="V2295" i="1"/>
  <c r="U2295" i="1"/>
  <c r="T2295" i="1"/>
  <c r="S2295" i="1"/>
  <c r="R2295" i="1"/>
  <c r="Q2295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EO2294" i="1"/>
  <c r="EL2294" i="1"/>
  <c r="EI2294" i="1"/>
  <c r="EF2294" i="1"/>
  <c r="EC2294" i="1"/>
  <c r="DZ2294" i="1"/>
  <c r="DX2294" i="1"/>
  <c r="DW2294" i="1"/>
  <c r="DV2294" i="1"/>
  <c r="DN2294" i="1"/>
  <c r="DA2294" i="1"/>
  <c r="CL2294" i="1"/>
  <c r="CA2294" i="1"/>
  <c r="BO2294" i="1"/>
  <c r="BF2294" i="1"/>
  <c r="AX2294" i="1"/>
  <c r="AS2294" i="1"/>
  <c r="AO2294" i="1"/>
  <c r="AJ2294" i="1"/>
  <c r="AE2294" i="1"/>
  <c r="AA2294" i="1"/>
  <c r="Z2294" i="1"/>
  <c r="Y2294" i="1"/>
  <c r="X2294" i="1"/>
  <c r="W2294" i="1"/>
  <c r="V2294" i="1"/>
  <c r="U2294" i="1"/>
  <c r="T2294" i="1"/>
  <c r="S2294" i="1"/>
  <c r="R2294" i="1"/>
  <c r="Q2294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EO2292" i="1"/>
  <c r="EL2292" i="1"/>
  <c r="EI2292" i="1"/>
  <c r="EF2292" i="1"/>
  <c r="EC2292" i="1"/>
  <c r="DZ2292" i="1"/>
  <c r="DX2292" i="1"/>
  <c r="DW2292" i="1"/>
  <c r="DV2292" i="1"/>
  <c r="DN2292" i="1"/>
  <c r="DA2292" i="1"/>
  <c r="CL2292" i="1"/>
  <c r="CA2292" i="1"/>
  <c r="BO2292" i="1"/>
  <c r="BF2292" i="1"/>
  <c r="AX2292" i="1"/>
  <c r="AS2292" i="1"/>
  <c r="AO2292" i="1"/>
  <c r="AJ2292" i="1"/>
  <c r="AE2292" i="1"/>
  <c r="AA2292" i="1"/>
  <c r="Z2292" i="1"/>
  <c r="Y2292" i="1"/>
  <c r="X2292" i="1"/>
  <c r="W2292" i="1"/>
  <c r="V2292" i="1"/>
  <c r="U2292" i="1"/>
  <c r="T2292" i="1"/>
  <c r="S2292" i="1"/>
  <c r="R2292" i="1"/>
  <c r="Q2292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EO2291" i="1"/>
  <c r="EL2291" i="1"/>
  <c r="EI2291" i="1"/>
  <c r="EF2291" i="1"/>
  <c r="EC2291" i="1"/>
  <c r="DZ2291" i="1"/>
  <c r="DX2291" i="1"/>
  <c r="DW2291" i="1"/>
  <c r="DV2291" i="1"/>
  <c r="DN2291" i="1"/>
  <c r="DA2291" i="1"/>
  <c r="CL2291" i="1"/>
  <c r="CA2291" i="1"/>
  <c r="BO2291" i="1"/>
  <c r="BF2291" i="1"/>
  <c r="AX2291" i="1"/>
  <c r="AS2291" i="1"/>
  <c r="AO2291" i="1"/>
  <c r="AJ2291" i="1"/>
  <c r="AE2291" i="1"/>
  <c r="AA2291" i="1"/>
  <c r="Z2291" i="1"/>
  <c r="Y2291" i="1"/>
  <c r="X2291" i="1"/>
  <c r="W2291" i="1"/>
  <c r="V2291" i="1"/>
  <c r="U2291" i="1"/>
  <c r="T2291" i="1"/>
  <c r="S2291" i="1"/>
  <c r="R2291" i="1"/>
  <c r="Q2291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EO2290" i="1"/>
  <c r="EL2290" i="1"/>
  <c r="EI2290" i="1"/>
  <c r="EF2290" i="1"/>
  <c r="EC2290" i="1"/>
  <c r="DZ2290" i="1"/>
  <c r="DX2290" i="1"/>
  <c r="DW2290" i="1"/>
  <c r="DV2290" i="1"/>
  <c r="DN2290" i="1"/>
  <c r="DA2290" i="1"/>
  <c r="CL2290" i="1"/>
  <c r="CA2290" i="1"/>
  <c r="BO2290" i="1"/>
  <c r="BF2290" i="1"/>
  <c r="AX2290" i="1"/>
  <c r="AS2290" i="1"/>
  <c r="AO2290" i="1"/>
  <c r="AJ2290" i="1"/>
  <c r="AE2290" i="1"/>
  <c r="AA2290" i="1"/>
  <c r="Z2290" i="1"/>
  <c r="Y2290" i="1"/>
  <c r="X2290" i="1"/>
  <c r="W2290" i="1"/>
  <c r="V2290" i="1"/>
  <c r="U2290" i="1"/>
  <c r="T2290" i="1"/>
  <c r="S2290" i="1"/>
  <c r="R2290" i="1"/>
  <c r="Q2290" i="1"/>
  <c r="P2290" i="1"/>
  <c r="EO2279" i="1"/>
  <c r="EL2279" i="1"/>
  <c r="EL2938" i="1" s="1"/>
  <c r="EI2279" i="1"/>
  <c r="EI2938" i="1" s="1"/>
  <c r="EF2279" i="1"/>
  <c r="EF2938" i="1" s="1"/>
  <c r="EC2279" i="1"/>
  <c r="EC2938" i="1" s="1"/>
  <c r="DZ2279" i="1"/>
  <c r="DZ2938" i="1" s="1"/>
  <c r="DX2279" i="1"/>
  <c r="DW2279" i="1"/>
  <c r="DW2938" i="1" s="1"/>
  <c r="DV2279" i="1"/>
  <c r="DV2938" i="1" s="1"/>
  <c r="DN2279" i="1"/>
  <c r="DN2938" i="1" s="1"/>
  <c r="DA2279" i="1"/>
  <c r="DA2938" i="1" s="1"/>
  <c r="CL2279" i="1"/>
  <c r="CL2938" i="1" s="1"/>
  <c r="CA2279" i="1"/>
  <c r="BO2279" i="1"/>
  <c r="BO2938" i="1" s="1"/>
  <c r="BF2279" i="1"/>
  <c r="BF2938" i="1" s="1"/>
  <c r="AX2279" i="1"/>
  <c r="AX2938" i="1" s="1"/>
  <c r="AS2279" i="1"/>
  <c r="AS2938" i="1" s="1"/>
  <c r="AO2279" i="1"/>
  <c r="AO2938" i="1" s="1"/>
  <c r="AJ2279" i="1"/>
  <c r="AE2279" i="1"/>
  <c r="AE2938" i="1" s="1"/>
  <c r="AA2279" i="1"/>
  <c r="AA2938" i="1" s="1"/>
  <c r="Z2279" i="1"/>
  <c r="Z2938" i="1" s="1"/>
  <c r="Y2279" i="1"/>
  <c r="Y2938" i="1" s="1"/>
  <c r="X2279" i="1"/>
  <c r="X2938" i="1" s="1"/>
  <c r="W2279" i="1"/>
  <c r="V2279" i="1"/>
  <c r="V2938" i="1" s="1"/>
  <c r="U2279" i="1"/>
  <c r="U2938" i="1" s="1"/>
  <c r="T2279" i="1"/>
  <c r="T2938" i="1" s="1"/>
  <c r="S2279" i="1"/>
  <c r="S2938" i="1" s="1"/>
  <c r="R2279" i="1"/>
  <c r="R2938" i="1" s="1"/>
  <c r="Q2279" i="1"/>
  <c r="P2279" i="1"/>
  <c r="P2938" i="1" s="1"/>
  <c r="O2279" i="1"/>
  <c r="O2938" i="1" s="1"/>
  <c r="N2279" i="1"/>
  <c r="N2938" i="1" s="1"/>
  <c r="M2279" i="1"/>
  <c r="M2938" i="1" s="1"/>
  <c r="L2279" i="1"/>
  <c r="L2938" i="1" s="1"/>
  <c r="K2279" i="1"/>
  <c r="J2279" i="1"/>
  <c r="J2938" i="1" s="1"/>
  <c r="I2279" i="1"/>
  <c r="I2938" i="1" s="1"/>
  <c r="H2279" i="1"/>
  <c r="H2938" i="1" s="1"/>
  <c r="G2279" i="1"/>
  <c r="G2938" i="1" s="1"/>
  <c r="F2279" i="1"/>
  <c r="F2938" i="1" s="1"/>
  <c r="E2279" i="1"/>
  <c r="D2279" i="1"/>
  <c r="D2938" i="1" s="1"/>
  <c r="C2279" i="1"/>
  <c r="C2938" i="1" s="1"/>
  <c r="B2279" i="1"/>
  <c r="B2938" i="1" s="1"/>
  <c r="EO2278" i="1"/>
  <c r="EL2278" i="1"/>
  <c r="EI2278" i="1"/>
  <c r="EF2278" i="1"/>
  <c r="EC2278" i="1"/>
  <c r="DZ2278" i="1"/>
  <c r="DX2278" i="1"/>
  <c r="DW2278" i="1"/>
  <c r="DV2278" i="1"/>
  <c r="DN2278" i="1"/>
  <c r="DA2278" i="1"/>
  <c r="CL2278" i="1"/>
  <c r="CA2278" i="1"/>
  <c r="BO2278" i="1"/>
  <c r="BF2278" i="1"/>
  <c r="AX2278" i="1"/>
  <c r="AS2278" i="1"/>
  <c r="AO2278" i="1"/>
  <c r="AJ2278" i="1"/>
  <c r="AE2278" i="1"/>
  <c r="AA2278" i="1"/>
  <c r="Z2278" i="1"/>
  <c r="Y2278" i="1"/>
  <c r="X2278" i="1"/>
  <c r="W2278" i="1"/>
  <c r="V2278" i="1"/>
  <c r="U2278" i="1"/>
  <c r="T2278" i="1"/>
  <c r="S2278" i="1"/>
  <c r="R2278" i="1"/>
  <c r="Q2278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EO2277" i="1"/>
  <c r="EO2936" i="1" s="1"/>
  <c r="EL2277" i="1"/>
  <c r="EL2936" i="1" s="1"/>
  <c r="EI2277" i="1"/>
  <c r="EI2936" i="1" s="1"/>
  <c r="EF2277" i="1"/>
  <c r="EF2936" i="1" s="1"/>
  <c r="EC2277" i="1"/>
  <c r="DZ2277" i="1"/>
  <c r="DZ2936" i="1" s="1"/>
  <c r="DX2277" i="1"/>
  <c r="DX2936" i="1" s="1"/>
  <c r="DW2277" i="1"/>
  <c r="DW2936" i="1" s="1"/>
  <c r="DV2277" i="1"/>
  <c r="DV2936" i="1" s="1"/>
  <c r="DN2277" i="1"/>
  <c r="DN2936" i="1" s="1"/>
  <c r="DA2277" i="1"/>
  <c r="CL2277" i="1"/>
  <c r="CL2936" i="1" s="1"/>
  <c r="CA2277" i="1"/>
  <c r="CA2936" i="1" s="1"/>
  <c r="BO2277" i="1"/>
  <c r="BO2936" i="1" s="1"/>
  <c r="BF2277" i="1"/>
  <c r="BF2936" i="1" s="1"/>
  <c r="AX2277" i="1"/>
  <c r="AX2936" i="1" s="1"/>
  <c r="AS2277" i="1"/>
  <c r="AO2277" i="1"/>
  <c r="AO2936" i="1" s="1"/>
  <c r="AJ2277" i="1"/>
  <c r="AJ2936" i="1" s="1"/>
  <c r="AE2277" i="1"/>
  <c r="AE2936" i="1" s="1"/>
  <c r="AA2277" i="1"/>
  <c r="AA2936" i="1" s="1"/>
  <c r="Z2277" i="1"/>
  <c r="Z2936" i="1" s="1"/>
  <c r="Y2277" i="1"/>
  <c r="X2277" i="1"/>
  <c r="X2936" i="1" s="1"/>
  <c r="W2277" i="1"/>
  <c r="W2936" i="1" s="1"/>
  <c r="V2277" i="1"/>
  <c r="V2936" i="1" s="1"/>
  <c r="U2277" i="1"/>
  <c r="U2936" i="1" s="1"/>
  <c r="T2277" i="1"/>
  <c r="T2936" i="1" s="1"/>
  <c r="S2277" i="1"/>
  <c r="R2277" i="1"/>
  <c r="R2936" i="1" s="1"/>
  <c r="Q2277" i="1"/>
  <c r="Q2936" i="1" s="1"/>
  <c r="P2277" i="1"/>
  <c r="P2936" i="1" s="1"/>
  <c r="O2277" i="1"/>
  <c r="O2936" i="1" s="1"/>
  <c r="N2277" i="1"/>
  <c r="N2936" i="1" s="1"/>
  <c r="M2277" i="1"/>
  <c r="L2277" i="1"/>
  <c r="L2936" i="1" s="1"/>
  <c r="K2277" i="1"/>
  <c r="K2936" i="1" s="1"/>
  <c r="J2277" i="1"/>
  <c r="J2936" i="1" s="1"/>
  <c r="I2277" i="1"/>
  <c r="I2936" i="1" s="1"/>
  <c r="H2277" i="1"/>
  <c r="H2936" i="1" s="1"/>
  <c r="G2277" i="1"/>
  <c r="F2277" i="1"/>
  <c r="F2936" i="1" s="1"/>
  <c r="E2277" i="1"/>
  <c r="E2936" i="1" s="1"/>
  <c r="D2277" i="1"/>
  <c r="D2936" i="1" s="1"/>
  <c r="C2277" i="1"/>
  <c r="C2936" i="1" s="1"/>
  <c r="B2277" i="1"/>
  <c r="B2936" i="1" s="1"/>
  <c r="EO2276" i="1"/>
  <c r="EL2276" i="1"/>
  <c r="EL2935" i="1" s="1"/>
  <c r="EI2276" i="1"/>
  <c r="EI2935" i="1" s="1"/>
  <c r="EF2276" i="1"/>
  <c r="EF2935" i="1" s="1"/>
  <c r="EC2276" i="1"/>
  <c r="EC2935" i="1" s="1"/>
  <c r="DZ2276" i="1"/>
  <c r="DZ2935" i="1" s="1"/>
  <c r="DX2276" i="1"/>
  <c r="DW2276" i="1"/>
  <c r="DW2935" i="1" s="1"/>
  <c r="DV2276" i="1"/>
  <c r="DV2935" i="1" s="1"/>
  <c r="DN2276" i="1"/>
  <c r="DN2935" i="1" s="1"/>
  <c r="DA2276" i="1"/>
  <c r="DA2935" i="1" s="1"/>
  <c r="CL2276" i="1"/>
  <c r="CL2935" i="1" s="1"/>
  <c r="CA2276" i="1"/>
  <c r="BO2276" i="1"/>
  <c r="BO2935" i="1" s="1"/>
  <c r="BF2276" i="1"/>
  <c r="BF2935" i="1" s="1"/>
  <c r="AX2276" i="1"/>
  <c r="AX2935" i="1" s="1"/>
  <c r="AS2276" i="1"/>
  <c r="AS2935" i="1" s="1"/>
  <c r="AO2276" i="1"/>
  <c r="AO2935" i="1" s="1"/>
  <c r="AJ2276" i="1"/>
  <c r="AE2276" i="1"/>
  <c r="AE2935" i="1" s="1"/>
  <c r="AA2276" i="1"/>
  <c r="AA2935" i="1" s="1"/>
  <c r="Z2276" i="1"/>
  <c r="Z2935" i="1" s="1"/>
  <c r="Y2276" i="1"/>
  <c r="Y2935" i="1" s="1"/>
  <c r="X2276" i="1"/>
  <c r="X2935" i="1" s="1"/>
  <c r="W2276" i="1"/>
  <c r="V2276" i="1"/>
  <c r="V2935" i="1" s="1"/>
  <c r="U2276" i="1"/>
  <c r="U2935" i="1" s="1"/>
  <c r="T2276" i="1"/>
  <c r="T2935" i="1" s="1"/>
  <c r="S2276" i="1"/>
  <c r="S2935" i="1" s="1"/>
  <c r="R2276" i="1"/>
  <c r="R2935" i="1" s="1"/>
  <c r="Q2276" i="1"/>
  <c r="P2276" i="1"/>
  <c r="P2935" i="1" s="1"/>
  <c r="O2276" i="1"/>
  <c r="O2935" i="1" s="1"/>
  <c r="N2276" i="1"/>
  <c r="N2935" i="1" s="1"/>
  <c r="M2276" i="1"/>
  <c r="M2935" i="1" s="1"/>
  <c r="L2276" i="1"/>
  <c r="L2935" i="1" s="1"/>
  <c r="K2276" i="1"/>
  <c r="J2276" i="1"/>
  <c r="J2935" i="1" s="1"/>
  <c r="I2276" i="1"/>
  <c r="I2935" i="1" s="1"/>
  <c r="H2276" i="1"/>
  <c r="H2935" i="1" s="1"/>
  <c r="G2276" i="1"/>
  <c r="G2935" i="1" s="1"/>
  <c r="F2276" i="1"/>
  <c r="F2935" i="1" s="1"/>
  <c r="E2276" i="1"/>
  <c r="D2276" i="1"/>
  <c r="D2935" i="1" s="1"/>
  <c r="C2276" i="1"/>
  <c r="C2935" i="1" s="1"/>
  <c r="B2276" i="1"/>
  <c r="B2935" i="1" s="1"/>
  <c r="EO2275" i="1"/>
  <c r="EO2934" i="1" s="1"/>
  <c r="EL2275" i="1"/>
  <c r="EL2934" i="1" s="1"/>
  <c r="EI2275" i="1"/>
  <c r="EF2275" i="1"/>
  <c r="EF2934" i="1" s="1"/>
  <c r="EC2275" i="1"/>
  <c r="EC2934" i="1" s="1"/>
  <c r="DZ2275" i="1"/>
  <c r="DZ2934" i="1" s="1"/>
  <c r="DX2275" i="1"/>
  <c r="DX2934" i="1" s="1"/>
  <c r="DW2275" i="1"/>
  <c r="DW2934" i="1" s="1"/>
  <c r="DV2275" i="1"/>
  <c r="DN2275" i="1"/>
  <c r="DN2934" i="1" s="1"/>
  <c r="DA2275" i="1"/>
  <c r="DA2934" i="1" s="1"/>
  <c r="CL2275" i="1"/>
  <c r="CL2934" i="1" s="1"/>
  <c r="CA2275" i="1"/>
  <c r="CA2934" i="1" s="1"/>
  <c r="BO2275" i="1"/>
  <c r="BO2934" i="1" s="1"/>
  <c r="BF2275" i="1"/>
  <c r="AX2275" i="1"/>
  <c r="AX2934" i="1" s="1"/>
  <c r="AS2275" i="1"/>
  <c r="AS2934" i="1" s="1"/>
  <c r="AO2275" i="1"/>
  <c r="AO2934" i="1" s="1"/>
  <c r="AJ2275" i="1"/>
  <c r="AJ2934" i="1" s="1"/>
  <c r="AE2275" i="1"/>
  <c r="AE2934" i="1" s="1"/>
  <c r="AA2275" i="1"/>
  <c r="Z2275" i="1"/>
  <c r="Z2934" i="1" s="1"/>
  <c r="Y2275" i="1"/>
  <c r="Y2934" i="1" s="1"/>
  <c r="X2275" i="1"/>
  <c r="X2934" i="1" s="1"/>
  <c r="W2275" i="1"/>
  <c r="W2934" i="1" s="1"/>
  <c r="V2275" i="1"/>
  <c r="V2934" i="1" s="1"/>
  <c r="U2275" i="1"/>
  <c r="T2275" i="1"/>
  <c r="T2934" i="1" s="1"/>
  <c r="S2275" i="1"/>
  <c r="S2934" i="1" s="1"/>
  <c r="R2275" i="1"/>
  <c r="R2934" i="1" s="1"/>
  <c r="Q2275" i="1"/>
  <c r="Q2934" i="1" s="1"/>
  <c r="P2275" i="1"/>
  <c r="P2934" i="1" s="1"/>
  <c r="O2275" i="1"/>
  <c r="N2275" i="1"/>
  <c r="N2934" i="1" s="1"/>
  <c r="M2275" i="1"/>
  <c r="M2934" i="1" s="1"/>
  <c r="L2275" i="1"/>
  <c r="L2934" i="1" s="1"/>
  <c r="K2275" i="1"/>
  <c r="K2934" i="1" s="1"/>
  <c r="J2275" i="1"/>
  <c r="J2934" i="1" s="1"/>
  <c r="I2275" i="1"/>
  <c r="H2275" i="1"/>
  <c r="H2934" i="1" s="1"/>
  <c r="G2275" i="1"/>
  <c r="G2934" i="1" s="1"/>
  <c r="F2275" i="1"/>
  <c r="F2934" i="1" s="1"/>
  <c r="E2275" i="1"/>
  <c r="E2934" i="1" s="1"/>
  <c r="D2275" i="1"/>
  <c r="D2934" i="1" s="1"/>
  <c r="C2275" i="1"/>
  <c r="B2275" i="1"/>
  <c r="B2934" i="1" s="1"/>
  <c r="EO2274" i="1"/>
  <c r="EO2933" i="1" s="1"/>
  <c r="EL2274" i="1"/>
  <c r="EL2933" i="1" s="1"/>
  <c r="EI2274" i="1"/>
  <c r="EI2933" i="1" s="1"/>
  <c r="EF2274" i="1"/>
  <c r="EF2933" i="1" s="1"/>
  <c r="EC2274" i="1"/>
  <c r="DZ2274" i="1"/>
  <c r="DZ2933" i="1" s="1"/>
  <c r="DX2274" i="1"/>
  <c r="DX2933" i="1" s="1"/>
  <c r="DW2274" i="1"/>
  <c r="DW2933" i="1" s="1"/>
  <c r="DV2274" i="1"/>
  <c r="DV2933" i="1" s="1"/>
  <c r="DN2274" i="1"/>
  <c r="DN2933" i="1" s="1"/>
  <c r="DA2274" i="1"/>
  <c r="CL2274" i="1"/>
  <c r="CL2933" i="1" s="1"/>
  <c r="CA2274" i="1"/>
  <c r="CA2933" i="1" s="1"/>
  <c r="BO2274" i="1"/>
  <c r="BO2933" i="1" s="1"/>
  <c r="BF2274" i="1"/>
  <c r="BF2933" i="1" s="1"/>
  <c r="AX2274" i="1"/>
  <c r="AX2933" i="1" s="1"/>
  <c r="AS2274" i="1"/>
  <c r="AO2274" i="1"/>
  <c r="AO2933" i="1" s="1"/>
  <c r="AJ2274" i="1"/>
  <c r="AJ2933" i="1" s="1"/>
  <c r="AE2274" i="1"/>
  <c r="AE2933" i="1" s="1"/>
  <c r="AA2274" i="1"/>
  <c r="AA2933" i="1" s="1"/>
  <c r="Z2274" i="1"/>
  <c r="Z2933" i="1" s="1"/>
  <c r="Y2274" i="1"/>
  <c r="X2274" i="1"/>
  <c r="X2933" i="1" s="1"/>
  <c r="W2274" i="1"/>
  <c r="W2933" i="1" s="1"/>
  <c r="V2274" i="1"/>
  <c r="V2933" i="1" s="1"/>
  <c r="U2274" i="1"/>
  <c r="U2933" i="1" s="1"/>
  <c r="T2274" i="1"/>
  <c r="T2933" i="1" s="1"/>
  <c r="S2274" i="1"/>
  <c r="R2274" i="1"/>
  <c r="R2933" i="1" s="1"/>
  <c r="Q2274" i="1"/>
  <c r="Q2933" i="1" s="1"/>
  <c r="P2274" i="1"/>
  <c r="P2933" i="1" s="1"/>
  <c r="EO2273" i="1"/>
  <c r="EL2273" i="1"/>
  <c r="EI2273" i="1"/>
  <c r="EF2273" i="1"/>
  <c r="EC2273" i="1"/>
  <c r="DZ2273" i="1"/>
  <c r="DX2273" i="1"/>
  <c r="DW2273" i="1"/>
  <c r="DV2273" i="1"/>
  <c r="DA2273" i="1"/>
  <c r="CA2273" i="1"/>
  <c r="BO2273" i="1"/>
  <c r="BF2273" i="1"/>
  <c r="AX2273" i="1"/>
  <c r="AS2273" i="1"/>
  <c r="AO2273" i="1"/>
  <c r="AD2273" i="1"/>
  <c r="U2273" i="1"/>
  <c r="T2272" i="1"/>
  <c r="S2272" i="1"/>
  <c r="R2272" i="1"/>
  <c r="Q2272" i="1"/>
  <c r="EO2271" i="1"/>
  <c r="EL2271" i="1"/>
  <c r="EI2271" i="1"/>
  <c r="EF2271" i="1"/>
  <c r="EC2271" i="1"/>
  <c r="DZ2271" i="1"/>
  <c r="DX2271" i="1"/>
  <c r="DW2271" i="1"/>
  <c r="DV2271" i="1"/>
  <c r="DN2271" i="1"/>
  <c r="DA2271" i="1"/>
  <c r="CL2271" i="1"/>
  <c r="CA2271" i="1"/>
  <c r="BO2271" i="1"/>
  <c r="BF2271" i="1"/>
  <c r="AX2271" i="1"/>
  <c r="AS2271" i="1"/>
  <c r="AO2271" i="1"/>
  <c r="T2270" i="1"/>
  <c r="S2270" i="1"/>
  <c r="R2270" i="1"/>
  <c r="Q2270" i="1"/>
  <c r="Y2269" i="1"/>
  <c r="Y2268" i="1"/>
  <c r="EO2250" i="1"/>
  <c r="EO2977" i="1" s="1"/>
  <c r="EL2250" i="1"/>
  <c r="EL2977" i="1" s="1"/>
  <c r="EI2250" i="1"/>
  <c r="EI2977" i="1" s="1"/>
  <c r="EF2250" i="1"/>
  <c r="EF2977" i="1" s="1"/>
  <c r="EC2250" i="1"/>
  <c r="DZ2250" i="1"/>
  <c r="DZ2977" i="1" s="1"/>
  <c r="DX2250" i="1"/>
  <c r="DX2977" i="1" s="1"/>
  <c r="DW2250" i="1"/>
  <c r="DW2977" i="1" s="1"/>
  <c r="DV2250" i="1"/>
  <c r="DV2977" i="1" s="1"/>
  <c r="DN2250" i="1"/>
  <c r="DN2977" i="1" s="1"/>
  <c r="DA2250" i="1"/>
  <c r="CL2250" i="1"/>
  <c r="CL2977" i="1" s="1"/>
  <c r="CA2250" i="1"/>
  <c r="CA2977" i="1" s="1"/>
  <c r="BO2250" i="1"/>
  <c r="BO2977" i="1" s="1"/>
  <c r="BF2250" i="1"/>
  <c r="BF2977" i="1" s="1"/>
  <c r="AX2250" i="1"/>
  <c r="AX2977" i="1" s="1"/>
  <c r="AS2250" i="1"/>
  <c r="AO2250" i="1"/>
  <c r="AO2977" i="1" s="1"/>
  <c r="AJ2250" i="1"/>
  <c r="AJ2977" i="1" s="1"/>
  <c r="AE2250" i="1"/>
  <c r="AE2977" i="1" s="1"/>
  <c r="AA2250" i="1"/>
  <c r="AA2977" i="1" s="1"/>
  <c r="Z2250" i="1"/>
  <c r="Z2977" i="1" s="1"/>
  <c r="Y2250" i="1"/>
  <c r="X2250" i="1"/>
  <c r="X2977" i="1" s="1"/>
  <c r="W2250" i="1"/>
  <c r="W2977" i="1" s="1"/>
  <c r="V2250" i="1"/>
  <c r="V2977" i="1" s="1"/>
  <c r="U2250" i="1"/>
  <c r="U2977" i="1" s="1"/>
  <c r="T2250" i="1"/>
  <c r="T2977" i="1" s="1"/>
  <c r="S2250" i="1"/>
  <c r="R2250" i="1"/>
  <c r="R2977" i="1" s="1"/>
  <c r="Q2250" i="1"/>
  <c r="Q2977" i="1" s="1"/>
  <c r="P2250" i="1"/>
  <c r="P2977" i="1" s="1"/>
  <c r="O2250" i="1"/>
  <c r="O2977" i="1" s="1"/>
  <c r="N2250" i="1"/>
  <c r="N2977" i="1" s="1"/>
  <c r="M2250" i="1"/>
  <c r="L2250" i="1"/>
  <c r="L2977" i="1" s="1"/>
  <c r="K2250" i="1"/>
  <c r="K2977" i="1" s="1"/>
  <c r="J2250" i="1"/>
  <c r="J2977" i="1" s="1"/>
  <c r="I2250" i="1"/>
  <c r="I2977" i="1" s="1"/>
  <c r="H2250" i="1"/>
  <c r="H2977" i="1" s="1"/>
  <c r="G2250" i="1"/>
  <c r="F2250" i="1"/>
  <c r="F2977" i="1" s="1"/>
  <c r="E2250" i="1"/>
  <c r="E2977" i="1" s="1"/>
  <c r="D2250" i="1"/>
  <c r="D2977" i="1" s="1"/>
  <c r="C2250" i="1"/>
  <c r="C2977" i="1" s="1"/>
  <c r="B2250" i="1"/>
  <c r="B2977" i="1" s="1"/>
  <c r="EO2249" i="1"/>
  <c r="EL2249" i="1"/>
  <c r="EL2976" i="1" s="1"/>
  <c r="EI2249" i="1"/>
  <c r="EI2976" i="1" s="1"/>
  <c r="EF2249" i="1"/>
  <c r="EF2976" i="1" s="1"/>
  <c r="EC2249" i="1"/>
  <c r="EC2976" i="1" s="1"/>
  <c r="DZ2249" i="1"/>
  <c r="DZ2976" i="1" s="1"/>
  <c r="DX2249" i="1"/>
  <c r="DW2249" i="1"/>
  <c r="DW2976" i="1" s="1"/>
  <c r="DV2249" i="1"/>
  <c r="DV2976" i="1" s="1"/>
  <c r="DN2249" i="1"/>
  <c r="DN2976" i="1" s="1"/>
  <c r="DA2249" i="1"/>
  <c r="DA2976" i="1" s="1"/>
  <c r="CL2249" i="1"/>
  <c r="CL2976" i="1" s="1"/>
  <c r="CA2249" i="1"/>
  <c r="BO2249" i="1"/>
  <c r="BO2976" i="1" s="1"/>
  <c r="BF2249" i="1"/>
  <c r="BF2976" i="1" s="1"/>
  <c r="AX2249" i="1"/>
  <c r="AX2976" i="1" s="1"/>
  <c r="AS2249" i="1"/>
  <c r="AS2976" i="1" s="1"/>
  <c r="AO2249" i="1"/>
  <c r="AO2976" i="1" s="1"/>
  <c r="AJ2249" i="1"/>
  <c r="AE2249" i="1"/>
  <c r="AE2976" i="1" s="1"/>
  <c r="AA2249" i="1"/>
  <c r="AA2976" i="1" s="1"/>
  <c r="Z2249" i="1"/>
  <c r="Z2976" i="1" s="1"/>
  <c r="Y2249" i="1"/>
  <c r="Y2976" i="1" s="1"/>
  <c r="X2249" i="1"/>
  <c r="X2976" i="1" s="1"/>
  <c r="W2249" i="1"/>
  <c r="V2249" i="1"/>
  <c r="V2976" i="1" s="1"/>
  <c r="U2249" i="1"/>
  <c r="U2976" i="1" s="1"/>
  <c r="T2249" i="1"/>
  <c r="T2976" i="1" s="1"/>
  <c r="S2249" i="1"/>
  <c r="S2976" i="1" s="1"/>
  <c r="R2249" i="1"/>
  <c r="R2976" i="1" s="1"/>
  <c r="Q2249" i="1"/>
  <c r="P2249" i="1"/>
  <c r="P2976" i="1" s="1"/>
  <c r="O2249" i="1"/>
  <c r="O2976" i="1" s="1"/>
  <c r="N2249" i="1"/>
  <c r="N2976" i="1" s="1"/>
  <c r="M2249" i="1"/>
  <c r="M2976" i="1" s="1"/>
  <c r="L2249" i="1"/>
  <c r="L2976" i="1" s="1"/>
  <c r="K2249" i="1"/>
  <c r="J2249" i="1"/>
  <c r="J2976" i="1" s="1"/>
  <c r="I2249" i="1"/>
  <c r="I2976" i="1" s="1"/>
  <c r="H2249" i="1"/>
  <c r="H2976" i="1" s="1"/>
  <c r="G2249" i="1"/>
  <c r="G2976" i="1" s="1"/>
  <c r="F2249" i="1"/>
  <c r="F2976" i="1" s="1"/>
  <c r="E2249" i="1"/>
  <c r="D2249" i="1"/>
  <c r="D2976" i="1" s="1"/>
  <c r="C2249" i="1"/>
  <c r="C2976" i="1" s="1"/>
  <c r="B2249" i="1"/>
  <c r="B2976" i="1" s="1"/>
  <c r="EO2248" i="1"/>
  <c r="EO2975" i="1" s="1"/>
  <c r="EL2248" i="1"/>
  <c r="EL2975" i="1" s="1"/>
  <c r="EI2248" i="1"/>
  <c r="EF2248" i="1"/>
  <c r="EF2975" i="1" s="1"/>
  <c r="EC2248" i="1"/>
  <c r="EC2975" i="1" s="1"/>
  <c r="DZ2248" i="1"/>
  <c r="DZ2975" i="1" s="1"/>
  <c r="DX2248" i="1"/>
  <c r="DX2975" i="1" s="1"/>
  <c r="DW2248" i="1"/>
  <c r="DW2975" i="1" s="1"/>
  <c r="DV2248" i="1"/>
  <c r="DN2248" i="1"/>
  <c r="DN2975" i="1" s="1"/>
  <c r="DA2248" i="1"/>
  <c r="DA2975" i="1" s="1"/>
  <c r="CL2248" i="1"/>
  <c r="CL2975" i="1" s="1"/>
  <c r="CA2248" i="1"/>
  <c r="CA2975" i="1" s="1"/>
  <c r="BO2248" i="1"/>
  <c r="BO2975" i="1" s="1"/>
  <c r="BF2248" i="1"/>
  <c r="AX2248" i="1"/>
  <c r="AX2975" i="1" s="1"/>
  <c r="AS2248" i="1"/>
  <c r="AS2975" i="1" s="1"/>
  <c r="AO2248" i="1"/>
  <c r="AO2975" i="1" s="1"/>
  <c r="AJ2248" i="1"/>
  <c r="AJ2975" i="1" s="1"/>
  <c r="AE2248" i="1"/>
  <c r="AE2975" i="1" s="1"/>
  <c r="AA2248" i="1"/>
  <c r="Z2248" i="1"/>
  <c r="Z2975" i="1" s="1"/>
  <c r="Y2248" i="1"/>
  <c r="Y2975" i="1" s="1"/>
  <c r="X2248" i="1"/>
  <c r="X2975" i="1" s="1"/>
  <c r="W2248" i="1"/>
  <c r="W2975" i="1" s="1"/>
  <c r="V2248" i="1"/>
  <c r="V2975" i="1" s="1"/>
  <c r="U2248" i="1"/>
  <c r="T2248" i="1"/>
  <c r="T2975" i="1" s="1"/>
  <c r="S2248" i="1"/>
  <c r="S2975" i="1" s="1"/>
  <c r="R2248" i="1"/>
  <c r="R2975" i="1" s="1"/>
  <c r="Q2248" i="1"/>
  <c r="Q2975" i="1" s="1"/>
  <c r="P2248" i="1"/>
  <c r="P2975" i="1" s="1"/>
  <c r="O2248" i="1"/>
  <c r="N2248" i="1"/>
  <c r="N2975" i="1" s="1"/>
  <c r="M2248" i="1"/>
  <c r="M2975" i="1" s="1"/>
  <c r="L2248" i="1"/>
  <c r="L2975" i="1" s="1"/>
  <c r="K2248" i="1"/>
  <c r="K2975" i="1" s="1"/>
  <c r="J2248" i="1"/>
  <c r="J2975" i="1" s="1"/>
  <c r="I2248" i="1"/>
  <c r="H2248" i="1"/>
  <c r="H2975" i="1" s="1"/>
  <c r="G2248" i="1"/>
  <c r="G2975" i="1" s="1"/>
  <c r="F2248" i="1"/>
  <c r="F2975" i="1" s="1"/>
  <c r="E2248" i="1"/>
  <c r="E2975" i="1" s="1"/>
  <c r="D2248" i="1"/>
  <c r="D2975" i="1" s="1"/>
  <c r="C2248" i="1"/>
  <c r="B2248" i="1"/>
  <c r="B2975" i="1" s="1"/>
  <c r="EO2247" i="1"/>
  <c r="EO2974" i="1" s="1"/>
  <c r="EL2247" i="1"/>
  <c r="EL2974" i="1" s="1"/>
  <c r="EI2247" i="1"/>
  <c r="EI2974" i="1" s="1"/>
  <c r="EF2247" i="1"/>
  <c r="EF2974" i="1" s="1"/>
  <c r="EC2247" i="1"/>
  <c r="DZ2247" i="1"/>
  <c r="DZ2974" i="1" s="1"/>
  <c r="DX2247" i="1"/>
  <c r="DX2974" i="1" s="1"/>
  <c r="DW2247" i="1"/>
  <c r="DW2974" i="1" s="1"/>
  <c r="DV2247" i="1"/>
  <c r="DV2974" i="1" s="1"/>
  <c r="DN2247" i="1"/>
  <c r="DN2974" i="1" s="1"/>
  <c r="DA2247" i="1"/>
  <c r="CL2247" i="1"/>
  <c r="CL2974" i="1" s="1"/>
  <c r="CA2247" i="1"/>
  <c r="CA2974" i="1" s="1"/>
  <c r="BO2247" i="1"/>
  <c r="BO2974" i="1" s="1"/>
  <c r="BF2247" i="1"/>
  <c r="BF2974" i="1" s="1"/>
  <c r="AX2247" i="1"/>
  <c r="AX2974" i="1" s="1"/>
  <c r="AS2247" i="1"/>
  <c r="AO2247" i="1"/>
  <c r="AO2974" i="1" s="1"/>
  <c r="AJ2247" i="1"/>
  <c r="AJ2974" i="1" s="1"/>
  <c r="AE2247" i="1"/>
  <c r="AE2974" i="1" s="1"/>
  <c r="AA2247" i="1"/>
  <c r="AA2974" i="1" s="1"/>
  <c r="Z2247" i="1"/>
  <c r="Z2974" i="1" s="1"/>
  <c r="Y2247" i="1"/>
  <c r="X2247" i="1"/>
  <c r="X2974" i="1" s="1"/>
  <c r="W2247" i="1"/>
  <c r="W2974" i="1" s="1"/>
  <c r="V2247" i="1"/>
  <c r="V2974" i="1" s="1"/>
  <c r="U2247" i="1"/>
  <c r="U2974" i="1" s="1"/>
  <c r="T2247" i="1"/>
  <c r="T2974" i="1" s="1"/>
  <c r="S2247" i="1"/>
  <c r="R2247" i="1"/>
  <c r="R2974" i="1" s="1"/>
  <c r="Q2247" i="1"/>
  <c r="Q2974" i="1" s="1"/>
  <c r="P2247" i="1"/>
  <c r="P2974" i="1" s="1"/>
  <c r="O2247" i="1"/>
  <c r="O2974" i="1" s="1"/>
  <c r="N2247" i="1"/>
  <c r="N2974" i="1" s="1"/>
  <c r="M2247" i="1"/>
  <c r="L2247" i="1"/>
  <c r="L2974" i="1" s="1"/>
  <c r="K2247" i="1"/>
  <c r="K2974" i="1" s="1"/>
  <c r="J2247" i="1"/>
  <c r="J2974" i="1" s="1"/>
  <c r="I2247" i="1"/>
  <c r="I2974" i="1" s="1"/>
  <c r="H2247" i="1"/>
  <c r="H2974" i="1" s="1"/>
  <c r="G2247" i="1"/>
  <c r="F2247" i="1"/>
  <c r="F2974" i="1" s="1"/>
  <c r="E2247" i="1"/>
  <c r="E2974" i="1" s="1"/>
  <c r="D2247" i="1"/>
  <c r="D2974" i="1" s="1"/>
  <c r="C2247" i="1"/>
  <c r="C2974" i="1" s="1"/>
  <c r="B2247" i="1"/>
  <c r="B2974" i="1" s="1"/>
  <c r="EO2246" i="1"/>
  <c r="EL2246" i="1"/>
  <c r="EL2973" i="1" s="1"/>
  <c r="EI2246" i="1"/>
  <c r="EI2973" i="1" s="1"/>
  <c r="EF2246" i="1"/>
  <c r="EF2973" i="1" s="1"/>
  <c r="EC2246" i="1"/>
  <c r="EC2973" i="1" s="1"/>
  <c r="DZ2246" i="1"/>
  <c r="DZ2973" i="1" s="1"/>
  <c r="DX2246" i="1"/>
  <c r="DW2246" i="1"/>
  <c r="DW2973" i="1" s="1"/>
  <c r="DV2246" i="1"/>
  <c r="DV2973" i="1" s="1"/>
  <c r="DN2246" i="1"/>
  <c r="DN2973" i="1" s="1"/>
  <c r="DA2246" i="1"/>
  <c r="DA2973" i="1" s="1"/>
  <c r="CL2246" i="1"/>
  <c r="CL2973" i="1" s="1"/>
  <c r="CA2246" i="1"/>
  <c r="BO2246" i="1"/>
  <c r="BO2973" i="1" s="1"/>
  <c r="BF2246" i="1"/>
  <c r="BF2973" i="1" s="1"/>
  <c r="AX2246" i="1"/>
  <c r="AX2973" i="1" s="1"/>
  <c r="AS2246" i="1"/>
  <c r="AS2973" i="1" s="1"/>
  <c r="AO2246" i="1"/>
  <c r="AO2973" i="1" s="1"/>
  <c r="AJ2246" i="1"/>
  <c r="AE2246" i="1"/>
  <c r="AE2973" i="1" s="1"/>
  <c r="AA2246" i="1"/>
  <c r="AA2973" i="1" s="1"/>
  <c r="Z2246" i="1"/>
  <c r="Z2973" i="1" s="1"/>
  <c r="Y2246" i="1"/>
  <c r="Y2973" i="1" s="1"/>
  <c r="X2246" i="1"/>
  <c r="X2973" i="1" s="1"/>
  <c r="W2246" i="1"/>
  <c r="V2246" i="1"/>
  <c r="V2973" i="1" s="1"/>
  <c r="U2246" i="1"/>
  <c r="U2973" i="1" s="1"/>
  <c r="T2246" i="1"/>
  <c r="T2973" i="1" s="1"/>
  <c r="S2246" i="1"/>
  <c r="S2973" i="1" s="1"/>
  <c r="R2246" i="1"/>
  <c r="R2973" i="1" s="1"/>
  <c r="Q2246" i="1"/>
  <c r="P2246" i="1"/>
  <c r="P2973" i="1" s="1"/>
  <c r="O2246" i="1"/>
  <c r="O2973" i="1" s="1"/>
  <c r="N2246" i="1"/>
  <c r="N2973" i="1" s="1"/>
  <c r="M2246" i="1"/>
  <c r="M2973" i="1" s="1"/>
  <c r="L2246" i="1"/>
  <c r="L2973" i="1" s="1"/>
  <c r="K2246" i="1"/>
  <c r="J2246" i="1"/>
  <c r="J2973" i="1" s="1"/>
  <c r="I2246" i="1"/>
  <c r="I2973" i="1" s="1"/>
  <c r="H2246" i="1"/>
  <c r="H2973" i="1" s="1"/>
  <c r="G2246" i="1"/>
  <c r="G2973" i="1" s="1"/>
  <c r="F2246" i="1"/>
  <c r="F2973" i="1" s="1"/>
  <c r="E2246" i="1"/>
  <c r="D2246" i="1"/>
  <c r="D2973" i="1" s="1"/>
  <c r="C2246" i="1"/>
  <c r="C2973" i="1" s="1"/>
  <c r="B2246" i="1"/>
  <c r="B2973" i="1" s="1"/>
  <c r="EO2245" i="1"/>
  <c r="EO2972" i="1" s="1"/>
  <c r="EL2245" i="1"/>
  <c r="EL2972" i="1" s="1"/>
  <c r="EI2245" i="1"/>
  <c r="EF2245" i="1"/>
  <c r="EF2972" i="1" s="1"/>
  <c r="EC2245" i="1"/>
  <c r="EC2972" i="1" s="1"/>
  <c r="DZ2245" i="1"/>
  <c r="DZ2972" i="1" s="1"/>
  <c r="DX2245" i="1"/>
  <c r="DX2972" i="1" s="1"/>
  <c r="DW2245" i="1"/>
  <c r="DW2972" i="1" s="1"/>
  <c r="DV2245" i="1"/>
  <c r="DN2245" i="1"/>
  <c r="DN2972" i="1" s="1"/>
  <c r="DA2245" i="1"/>
  <c r="DA2972" i="1" s="1"/>
  <c r="CL2245" i="1"/>
  <c r="CL2972" i="1" s="1"/>
  <c r="CA2245" i="1"/>
  <c r="CA2972" i="1" s="1"/>
  <c r="BO2245" i="1"/>
  <c r="BO2972" i="1" s="1"/>
  <c r="BF2245" i="1"/>
  <c r="AX2245" i="1"/>
  <c r="AX2972" i="1" s="1"/>
  <c r="AS2245" i="1"/>
  <c r="AS2972" i="1" s="1"/>
  <c r="AO2245" i="1"/>
  <c r="AO2972" i="1" s="1"/>
  <c r="AJ2245" i="1"/>
  <c r="AJ2972" i="1" s="1"/>
  <c r="AE2245" i="1"/>
  <c r="AE2972" i="1" s="1"/>
  <c r="AA2245" i="1"/>
  <c r="Z2245" i="1"/>
  <c r="Z2972" i="1" s="1"/>
  <c r="Y2245" i="1"/>
  <c r="Y2972" i="1" s="1"/>
  <c r="X2245" i="1"/>
  <c r="X2972" i="1" s="1"/>
  <c r="W2245" i="1"/>
  <c r="W2972" i="1" s="1"/>
  <c r="V2245" i="1"/>
  <c r="V2972" i="1" s="1"/>
  <c r="U2245" i="1"/>
  <c r="T2245" i="1"/>
  <c r="T2972" i="1" s="1"/>
  <c r="S2245" i="1"/>
  <c r="S2972" i="1" s="1"/>
  <c r="R2245" i="1"/>
  <c r="R2972" i="1" s="1"/>
  <c r="Q2245" i="1"/>
  <c r="Q2972" i="1" s="1"/>
  <c r="P2245" i="1"/>
  <c r="P2972" i="1" s="1"/>
  <c r="DA2240" i="1"/>
  <c r="EO2234" i="1"/>
  <c r="EL2234" i="1"/>
  <c r="EI2234" i="1"/>
  <c r="EF2234" i="1"/>
  <c r="EC2234" i="1"/>
  <c r="DZ2234" i="1"/>
  <c r="DX2234" i="1"/>
  <c r="DW2234" i="1"/>
  <c r="DV2234" i="1"/>
  <c r="DN2234" i="1"/>
  <c r="DA2234" i="1"/>
  <c r="CL2234" i="1"/>
  <c r="CA2234" i="1"/>
  <c r="BO2234" i="1"/>
  <c r="BF2234" i="1"/>
  <c r="AX2234" i="1"/>
  <c r="AS2234" i="1"/>
  <c r="AO2234" i="1"/>
  <c r="AJ2234" i="1"/>
  <c r="AE2234" i="1"/>
  <c r="AA2234" i="1"/>
  <c r="Z2234" i="1"/>
  <c r="Y2234" i="1"/>
  <c r="X2234" i="1"/>
  <c r="W2234" i="1"/>
  <c r="V2234" i="1"/>
  <c r="U2234" i="1"/>
  <c r="T2234" i="1"/>
  <c r="S2234" i="1"/>
  <c r="R2234" i="1"/>
  <c r="Q2234" i="1"/>
  <c r="Q2242" i="1" s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EO2233" i="1"/>
  <c r="EL2233" i="1"/>
  <c r="EI2233" i="1"/>
  <c r="EF2233" i="1"/>
  <c r="EC2233" i="1"/>
  <c r="DZ2233" i="1"/>
  <c r="DX2233" i="1"/>
  <c r="DW2233" i="1"/>
  <c r="DV2233" i="1"/>
  <c r="DN2233" i="1"/>
  <c r="DA2233" i="1"/>
  <c r="CL2233" i="1"/>
  <c r="CA2233" i="1"/>
  <c r="BO2233" i="1"/>
  <c r="BF2233" i="1"/>
  <c r="AX2233" i="1"/>
  <c r="AS2233" i="1"/>
  <c r="AO2233" i="1"/>
  <c r="AJ2233" i="1"/>
  <c r="AE2233" i="1"/>
  <c r="AA2233" i="1"/>
  <c r="Z2233" i="1"/>
  <c r="Y2233" i="1"/>
  <c r="X2233" i="1"/>
  <c r="W2233" i="1"/>
  <c r="V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EO2232" i="1"/>
  <c r="EL2232" i="1"/>
  <c r="EI2232" i="1"/>
  <c r="EF2232" i="1"/>
  <c r="EC2232" i="1"/>
  <c r="DZ2232" i="1"/>
  <c r="DX2232" i="1"/>
  <c r="DW2232" i="1"/>
  <c r="DV2232" i="1"/>
  <c r="DN2232" i="1"/>
  <c r="DA2232" i="1"/>
  <c r="CL2232" i="1"/>
  <c r="CA2232" i="1"/>
  <c r="BO2232" i="1"/>
  <c r="BF2232" i="1"/>
  <c r="AX2232" i="1"/>
  <c r="AS2232" i="1"/>
  <c r="AO2232" i="1"/>
  <c r="AJ2232" i="1"/>
  <c r="AE2232" i="1"/>
  <c r="AA2232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EO2231" i="1"/>
  <c r="EL2231" i="1"/>
  <c r="EI2231" i="1"/>
  <c r="EF2231" i="1"/>
  <c r="EC2231" i="1"/>
  <c r="DZ2231" i="1"/>
  <c r="DX2231" i="1"/>
  <c r="DW2231" i="1"/>
  <c r="DV2231" i="1"/>
  <c r="DN2231" i="1"/>
  <c r="DA2231" i="1"/>
  <c r="CL2231" i="1"/>
  <c r="CA2231" i="1"/>
  <c r="BO2231" i="1"/>
  <c r="BF2231" i="1"/>
  <c r="AX2231" i="1"/>
  <c r="AS2231" i="1"/>
  <c r="AO2231" i="1"/>
  <c r="AJ2231" i="1"/>
  <c r="AE2231" i="1"/>
  <c r="AA2231" i="1"/>
  <c r="Z2231" i="1"/>
  <c r="Y2231" i="1"/>
  <c r="X2231" i="1"/>
  <c r="W2231" i="1"/>
  <c r="V2231" i="1"/>
  <c r="U2231" i="1"/>
  <c r="T2231" i="1"/>
  <c r="S2231" i="1"/>
  <c r="R2231" i="1"/>
  <c r="Q2231" i="1"/>
  <c r="P2231" i="1"/>
  <c r="O2231" i="1"/>
  <c r="N2231" i="1"/>
  <c r="M2231" i="1"/>
  <c r="L2231" i="1"/>
  <c r="K2231" i="1"/>
  <c r="K2239" i="1" s="1"/>
  <c r="J2231" i="1"/>
  <c r="I2231" i="1"/>
  <c r="H2231" i="1"/>
  <c r="G2231" i="1"/>
  <c r="F2231" i="1"/>
  <c r="E2231" i="1"/>
  <c r="D2231" i="1"/>
  <c r="C2231" i="1"/>
  <c r="B2231" i="1"/>
  <c r="EO2230" i="1"/>
  <c r="EL2230" i="1"/>
  <c r="EI2230" i="1"/>
  <c r="EF2230" i="1"/>
  <c r="EC2230" i="1"/>
  <c r="DZ2230" i="1"/>
  <c r="DX2230" i="1"/>
  <c r="DW2230" i="1"/>
  <c r="DV2230" i="1"/>
  <c r="DN2230" i="1"/>
  <c r="DA2230" i="1"/>
  <c r="CL2230" i="1"/>
  <c r="CA2230" i="1"/>
  <c r="BO2230" i="1"/>
  <c r="BF2230" i="1"/>
  <c r="AX2230" i="1"/>
  <c r="AS2230" i="1"/>
  <c r="AO2230" i="1"/>
  <c r="AJ2230" i="1"/>
  <c r="AE2230" i="1"/>
  <c r="AA2230" i="1"/>
  <c r="Z2230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EO2229" i="1"/>
  <c r="EL2229" i="1"/>
  <c r="EI2229" i="1"/>
  <c r="EF2229" i="1"/>
  <c r="EC2229" i="1"/>
  <c r="DZ2229" i="1"/>
  <c r="DX2229" i="1"/>
  <c r="DW2229" i="1"/>
  <c r="DV2229" i="1"/>
  <c r="DN2229" i="1"/>
  <c r="DA2229" i="1"/>
  <c r="CL2229" i="1"/>
  <c r="CA2229" i="1"/>
  <c r="BO2229" i="1"/>
  <c r="BF2229" i="1"/>
  <c r="AX2229" i="1"/>
  <c r="AS2229" i="1"/>
  <c r="AS2237" i="1" s="1"/>
  <c r="AO2229" i="1"/>
  <c r="AJ2229" i="1"/>
  <c r="AE2229" i="1"/>
  <c r="AA2229" i="1"/>
  <c r="Z2229" i="1"/>
  <c r="Y2229" i="1"/>
  <c r="X2229" i="1"/>
  <c r="W2229" i="1"/>
  <c r="V2229" i="1"/>
  <c r="U2229" i="1"/>
  <c r="T2229" i="1"/>
  <c r="S2229" i="1"/>
  <c r="R2229" i="1"/>
  <c r="Q2229" i="1"/>
  <c r="P2229" i="1"/>
  <c r="EO2219" i="1"/>
  <c r="EO2242" i="1" s="1"/>
  <c r="EL2219" i="1"/>
  <c r="EI2219" i="1"/>
  <c r="EF2219" i="1"/>
  <c r="EC2219" i="1"/>
  <c r="DZ2219" i="1"/>
  <c r="DX2219" i="1"/>
  <c r="DW2219" i="1"/>
  <c r="DV2219" i="1"/>
  <c r="DN2219" i="1"/>
  <c r="DA2219" i="1"/>
  <c r="CL2219" i="1"/>
  <c r="CA2219" i="1"/>
  <c r="BO2219" i="1"/>
  <c r="BF2219" i="1"/>
  <c r="AX2219" i="1"/>
  <c r="AS2219" i="1"/>
  <c r="AO2219" i="1"/>
  <c r="AJ2219" i="1"/>
  <c r="AE2219" i="1"/>
  <c r="AA2219" i="1"/>
  <c r="Z2219" i="1"/>
  <c r="Y2219" i="1"/>
  <c r="X2219" i="1"/>
  <c r="W2219" i="1"/>
  <c r="W2242" i="1" s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K2242" i="1" s="1"/>
  <c r="J2219" i="1"/>
  <c r="I2219" i="1"/>
  <c r="H2219" i="1"/>
  <c r="G2219" i="1"/>
  <c r="F2219" i="1"/>
  <c r="E2219" i="1"/>
  <c r="D2219" i="1"/>
  <c r="C2219" i="1"/>
  <c r="B2219" i="1"/>
  <c r="EO2218" i="1"/>
  <c r="EL2218" i="1"/>
  <c r="EI2218" i="1"/>
  <c r="EF2218" i="1"/>
  <c r="EC2218" i="1"/>
  <c r="DZ2218" i="1"/>
  <c r="DX2218" i="1"/>
  <c r="DW2218" i="1"/>
  <c r="DV2218" i="1"/>
  <c r="DN2218" i="1"/>
  <c r="DA2218" i="1"/>
  <c r="CL2218" i="1"/>
  <c r="CA2218" i="1"/>
  <c r="BO2218" i="1"/>
  <c r="BF2218" i="1"/>
  <c r="BF2241" i="1" s="1"/>
  <c r="AX2218" i="1"/>
  <c r="AS2218" i="1"/>
  <c r="AO2218" i="1"/>
  <c r="AJ2218" i="1"/>
  <c r="AE2218" i="1"/>
  <c r="AA2218" i="1"/>
  <c r="AA2241" i="1" s="1"/>
  <c r="Z2218" i="1"/>
  <c r="Y2218" i="1"/>
  <c r="X2218" i="1"/>
  <c r="W2218" i="1"/>
  <c r="V2218" i="1"/>
  <c r="U2218" i="1"/>
  <c r="U2241" i="1" s="1"/>
  <c r="T2218" i="1"/>
  <c r="S2218" i="1"/>
  <c r="R2218" i="1"/>
  <c r="Q2218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EO2217" i="1"/>
  <c r="EL2217" i="1"/>
  <c r="EI2217" i="1"/>
  <c r="EF2217" i="1"/>
  <c r="EC2217" i="1"/>
  <c r="EC2240" i="1" s="1"/>
  <c r="DZ2217" i="1"/>
  <c r="DX2217" i="1"/>
  <c r="DW2217" i="1"/>
  <c r="DV2217" i="1"/>
  <c r="DN2217" i="1"/>
  <c r="DA2217" i="1"/>
  <c r="CL2217" i="1"/>
  <c r="CA2217" i="1"/>
  <c r="BO2217" i="1"/>
  <c r="BF2217" i="1"/>
  <c r="AX2217" i="1"/>
  <c r="AS2217" i="1"/>
  <c r="AS2240" i="1" s="1"/>
  <c r="AO2217" i="1"/>
  <c r="AJ2217" i="1"/>
  <c r="AE2217" i="1"/>
  <c r="AA2217" i="1"/>
  <c r="Z2217" i="1"/>
  <c r="Y2217" i="1"/>
  <c r="Y2854" i="1" s="1"/>
  <c r="X2217" i="1"/>
  <c r="W2217" i="1"/>
  <c r="V2217" i="1"/>
  <c r="U2217" i="1"/>
  <c r="T2217" i="1"/>
  <c r="S2217" i="1"/>
  <c r="S2854" i="1" s="1"/>
  <c r="R2217" i="1"/>
  <c r="Q2217" i="1"/>
  <c r="P2217" i="1"/>
  <c r="O2217" i="1"/>
  <c r="N2217" i="1"/>
  <c r="M2217" i="1"/>
  <c r="M2854" i="1" s="1"/>
  <c r="L2217" i="1"/>
  <c r="K2217" i="1"/>
  <c r="J2217" i="1"/>
  <c r="I2217" i="1"/>
  <c r="H2217" i="1"/>
  <c r="G2217" i="1"/>
  <c r="G2854" i="1" s="1"/>
  <c r="F2217" i="1"/>
  <c r="E2217" i="1"/>
  <c r="D2217" i="1"/>
  <c r="C2217" i="1"/>
  <c r="B2217" i="1"/>
  <c r="EO2216" i="1"/>
  <c r="EO2853" i="1" s="1"/>
  <c r="EL2216" i="1"/>
  <c r="EI2216" i="1"/>
  <c r="EF2216" i="1"/>
  <c r="EC2216" i="1"/>
  <c r="DZ2216" i="1"/>
  <c r="DX2216" i="1"/>
  <c r="DX2853" i="1" s="1"/>
  <c r="DW2216" i="1"/>
  <c r="DV2216" i="1"/>
  <c r="DN2216" i="1"/>
  <c r="DA2216" i="1"/>
  <c r="CL2216" i="1"/>
  <c r="CA2216" i="1"/>
  <c r="CA2853" i="1" s="1"/>
  <c r="BO2216" i="1"/>
  <c r="BF2216" i="1"/>
  <c r="AX2216" i="1"/>
  <c r="AS2216" i="1"/>
  <c r="AO2216" i="1"/>
  <c r="AJ2216" i="1"/>
  <c r="AJ2853" i="1" s="1"/>
  <c r="AE2216" i="1"/>
  <c r="AA2216" i="1"/>
  <c r="Z2216" i="1"/>
  <c r="Y2216" i="1"/>
  <c r="X2216" i="1"/>
  <c r="W2216" i="1"/>
  <c r="W2853" i="1" s="1"/>
  <c r="V2216" i="1"/>
  <c r="U2216" i="1"/>
  <c r="T2216" i="1"/>
  <c r="S2216" i="1"/>
  <c r="R2216" i="1"/>
  <c r="Q2216" i="1"/>
  <c r="Q2853" i="1" s="1"/>
  <c r="P2216" i="1"/>
  <c r="O2216" i="1"/>
  <c r="N2216" i="1"/>
  <c r="M2216" i="1"/>
  <c r="L2216" i="1"/>
  <c r="K2216" i="1"/>
  <c r="K2853" i="1" s="1"/>
  <c r="J2216" i="1"/>
  <c r="I2216" i="1"/>
  <c r="H2216" i="1"/>
  <c r="G2216" i="1"/>
  <c r="F2216" i="1"/>
  <c r="E2216" i="1"/>
  <c r="E2853" i="1" s="1"/>
  <c r="D2216" i="1"/>
  <c r="C2216" i="1"/>
  <c r="B2216" i="1"/>
  <c r="EO2215" i="1"/>
  <c r="EL2215" i="1"/>
  <c r="EI2215" i="1"/>
  <c r="EI2852" i="1" s="1"/>
  <c r="EF2215" i="1"/>
  <c r="EC2215" i="1"/>
  <c r="DZ2215" i="1"/>
  <c r="DX2215" i="1"/>
  <c r="DW2215" i="1"/>
  <c r="DV2215" i="1"/>
  <c r="DV2852" i="1" s="1"/>
  <c r="DN2215" i="1"/>
  <c r="DA2215" i="1"/>
  <c r="CL2215" i="1"/>
  <c r="CA2215" i="1"/>
  <c r="BO2215" i="1"/>
  <c r="BF2215" i="1"/>
  <c r="BF2852" i="1" s="1"/>
  <c r="AX2215" i="1"/>
  <c r="AS2215" i="1"/>
  <c r="AO2215" i="1"/>
  <c r="AJ2215" i="1"/>
  <c r="AE2215" i="1"/>
  <c r="AA2215" i="1"/>
  <c r="AA2852" i="1" s="1"/>
  <c r="Z2215" i="1"/>
  <c r="Y2215" i="1"/>
  <c r="X2215" i="1"/>
  <c r="W2215" i="1"/>
  <c r="V2215" i="1"/>
  <c r="U2215" i="1"/>
  <c r="U2852" i="1" s="1"/>
  <c r="T2215" i="1"/>
  <c r="S2215" i="1"/>
  <c r="R2215" i="1"/>
  <c r="Q2215" i="1"/>
  <c r="P2215" i="1"/>
  <c r="O2215" i="1"/>
  <c r="O2852" i="1" s="1"/>
  <c r="N2215" i="1"/>
  <c r="M2215" i="1"/>
  <c r="L2215" i="1"/>
  <c r="K2215" i="1"/>
  <c r="J2215" i="1"/>
  <c r="I2215" i="1"/>
  <c r="I2852" i="1" s="1"/>
  <c r="H2215" i="1"/>
  <c r="G2215" i="1"/>
  <c r="F2215" i="1"/>
  <c r="E2215" i="1"/>
  <c r="D2215" i="1"/>
  <c r="C2215" i="1"/>
  <c r="C2852" i="1" s="1"/>
  <c r="B2215" i="1"/>
  <c r="EO2214" i="1"/>
  <c r="EL2214" i="1"/>
  <c r="EI2214" i="1"/>
  <c r="EF2214" i="1"/>
  <c r="EC2214" i="1"/>
  <c r="EC2851" i="1" s="1"/>
  <c r="DZ2214" i="1"/>
  <c r="DX2214" i="1"/>
  <c r="DW2214" i="1"/>
  <c r="DV2214" i="1"/>
  <c r="DN2214" i="1"/>
  <c r="DA2214" i="1"/>
  <c r="DA2851" i="1" s="1"/>
  <c r="CL2214" i="1"/>
  <c r="CA2214" i="1"/>
  <c r="BO2214" i="1"/>
  <c r="BF2214" i="1"/>
  <c r="AX2214" i="1"/>
  <c r="AS2214" i="1"/>
  <c r="AS2851" i="1" s="1"/>
  <c r="AO2214" i="1"/>
  <c r="AJ2214" i="1"/>
  <c r="AE2214" i="1"/>
  <c r="AA2214" i="1"/>
  <c r="Z2214" i="1"/>
  <c r="Y2214" i="1"/>
  <c r="Y2851" i="1" s="1"/>
  <c r="X2214" i="1"/>
  <c r="W2214" i="1"/>
  <c r="V2214" i="1"/>
  <c r="U2214" i="1"/>
  <c r="T2214" i="1"/>
  <c r="S2214" i="1"/>
  <c r="S2851" i="1" s="1"/>
  <c r="R2214" i="1"/>
  <c r="Q2214" i="1"/>
  <c r="P2214" i="1"/>
  <c r="EO2210" i="1"/>
  <c r="EL2210" i="1"/>
  <c r="EI2210" i="1"/>
  <c r="EF2210" i="1"/>
  <c r="EC2210" i="1"/>
  <c r="DZ2210" i="1"/>
  <c r="DX2210" i="1"/>
  <c r="DW2210" i="1"/>
  <c r="DV2210" i="1"/>
  <c r="DN2210" i="1"/>
  <c r="DA2210" i="1"/>
  <c r="CL2210" i="1"/>
  <c r="CA2210" i="1"/>
  <c r="BO2210" i="1"/>
  <c r="BF2210" i="1"/>
  <c r="AX2210" i="1"/>
  <c r="AS2210" i="1"/>
  <c r="AO2210" i="1"/>
  <c r="AJ2210" i="1"/>
  <c r="AE2210" i="1"/>
  <c r="AA2210" i="1"/>
  <c r="Z2210" i="1"/>
  <c r="Y2210" i="1"/>
  <c r="X2210" i="1"/>
  <c r="W2210" i="1"/>
  <c r="V2210" i="1"/>
  <c r="U2210" i="1"/>
  <c r="T2210" i="1"/>
  <c r="S2210" i="1"/>
  <c r="R2210" i="1"/>
  <c r="Q2210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EO2209" i="1"/>
  <c r="EL2209" i="1"/>
  <c r="EI2209" i="1"/>
  <c r="EF2209" i="1"/>
  <c r="EC2209" i="1"/>
  <c r="DZ2209" i="1"/>
  <c r="DX2209" i="1"/>
  <c r="DW2209" i="1"/>
  <c r="DV2209" i="1"/>
  <c r="DN2209" i="1"/>
  <c r="DA2209" i="1"/>
  <c r="CL2209" i="1"/>
  <c r="CA2209" i="1"/>
  <c r="BO2209" i="1"/>
  <c r="BF2209" i="1"/>
  <c r="AX2209" i="1"/>
  <c r="AS2209" i="1"/>
  <c r="AO2209" i="1"/>
  <c r="AJ2209" i="1"/>
  <c r="AE2209" i="1"/>
  <c r="AA2209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EO2208" i="1"/>
  <c r="EL2208" i="1"/>
  <c r="EI2208" i="1"/>
  <c r="EF2208" i="1"/>
  <c r="EC2208" i="1"/>
  <c r="DZ2208" i="1"/>
  <c r="DX2208" i="1"/>
  <c r="DW2208" i="1"/>
  <c r="DV2208" i="1"/>
  <c r="DN2208" i="1"/>
  <c r="DA2208" i="1"/>
  <c r="CL2208" i="1"/>
  <c r="CA2208" i="1"/>
  <c r="BO2208" i="1"/>
  <c r="BF2208" i="1"/>
  <c r="AX2208" i="1"/>
  <c r="AS2208" i="1"/>
  <c r="AO2208" i="1"/>
  <c r="AJ2208" i="1"/>
  <c r="AE2208" i="1"/>
  <c r="AA2208" i="1"/>
  <c r="Z2208" i="1"/>
  <c r="Y2208" i="1"/>
  <c r="X2208" i="1"/>
  <c r="W2208" i="1"/>
  <c r="V2208" i="1"/>
  <c r="U2208" i="1"/>
  <c r="T2208" i="1"/>
  <c r="S2208" i="1"/>
  <c r="R2208" i="1"/>
  <c r="Q2208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EO2207" i="1"/>
  <c r="EL2207" i="1"/>
  <c r="EI2207" i="1"/>
  <c r="EF2207" i="1"/>
  <c r="EC2207" i="1"/>
  <c r="DZ2207" i="1"/>
  <c r="DX2207" i="1"/>
  <c r="DW2207" i="1"/>
  <c r="DV2207" i="1"/>
  <c r="DN2207" i="1"/>
  <c r="DA2207" i="1"/>
  <c r="CL2207" i="1"/>
  <c r="CA2207" i="1"/>
  <c r="BO2207" i="1"/>
  <c r="BF2207" i="1"/>
  <c r="AX2207" i="1"/>
  <c r="AS2207" i="1"/>
  <c r="AO2207" i="1"/>
  <c r="AJ2207" i="1"/>
  <c r="AE2207" i="1"/>
  <c r="AA2207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EO2206" i="1"/>
  <c r="EL2206" i="1"/>
  <c r="EI2206" i="1"/>
  <c r="EF2206" i="1"/>
  <c r="EC2206" i="1"/>
  <c r="DZ2206" i="1"/>
  <c r="DX2206" i="1"/>
  <c r="DW2206" i="1"/>
  <c r="DV2206" i="1"/>
  <c r="DN2206" i="1"/>
  <c r="DA2206" i="1"/>
  <c r="CL2206" i="1"/>
  <c r="CA2206" i="1"/>
  <c r="BO2206" i="1"/>
  <c r="BF2206" i="1"/>
  <c r="AX2206" i="1"/>
  <c r="AS2206" i="1"/>
  <c r="AO2206" i="1"/>
  <c r="AJ2206" i="1"/>
  <c r="AE2206" i="1"/>
  <c r="AA2206" i="1"/>
  <c r="Z2206" i="1"/>
  <c r="Y2206" i="1"/>
  <c r="X2206" i="1"/>
  <c r="W2206" i="1"/>
  <c r="V2206" i="1"/>
  <c r="U2206" i="1"/>
  <c r="T2206" i="1"/>
  <c r="S2206" i="1"/>
  <c r="R2206" i="1"/>
  <c r="Q2206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EO2205" i="1"/>
  <c r="EL2205" i="1"/>
  <c r="EI2205" i="1"/>
  <c r="EF2205" i="1"/>
  <c r="EC2205" i="1"/>
  <c r="DZ2205" i="1"/>
  <c r="DX2205" i="1"/>
  <c r="DW2205" i="1"/>
  <c r="DV2205" i="1"/>
  <c r="DN2205" i="1"/>
  <c r="DA2205" i="1"/>
  <c r="CL2205" i="1"/>
  <c r="CA2205" i="1"/>
  <c r="BO2205" i="1"/>
  <c r="BF2205" i="1"/>
  <c r="AX2205" i="1"/>
  <c r="AS2205" i="1"/>
  <c r="AO2205" i="1"/>
  <c r="AJ2205" i="1"/>
  <c r="AE2205" i="1"/>
  <c r="AA2205" i="1"/>
  <c r="Z2205" i="1"/>
  <c r="Y2205" i="1"/>
  <c r="X2205" i="1"/>
  <c r="W2205" i="1"/>
  <c r="V2205" i="1"/>
  <c r="U2205" i="1"/>
  <c r="T2205" i="1"/>
  <c r="S2205" i="1"/>
  <c r="R2205" i="1"/>
  <c r="Q2205" i="1"/>
  <c r="P2205" i="1"/>
  <c r="EO2194" i="1"/>
  <c r="EL2194" i="1"/>
  <c r="EI2194" i="1"/>
  <c r="EF2194" i="1"/>
  <c r="EC2194" i="1"/>
  <c r="DZ2194" i="1"/>
  <c r="DX2194" i="1"/>
  <c r="DW2194" i="1"/>
  <c r="DV2194" i="1"/>
  <c r="DN2194" i="1"/>
  <c r="DA2194" i="1"/>
  <c r="CL2194" i="1"/>
  <c r="CA2194" i="1"/>
  <c r="BO2194" i="1"/>
  <c r="BF2194" i="1"/>
  <c r="AX2194" i="1"/>
  <c r="AS2194" i="1"/>
  <c r="AO2194" i="1"/>
  <c r="AJ2194" i="1"/>
  <c r="AE2194" i="1"/>
  <c r="AA2194" i="1"/>
  <c r="Z2194" i="1"/>
  <c r="Y2194" i="1"/>
  <c r="X2194" i="1"/>
  <c r="W2194" i="1"/>
  <c r="V2194" i="1"/>
  <c r="U2194" i="1"/>
  <c r="T2194" i="1"/>
  <c r="S2194" i="1"/>
  <c r="R2194" i="1"/>
  <c r="Q2194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EO2193" i="1"/>
  <c r="EL2193" i="1"/>
  <c r="EI2193" i="1"/>
  <c r="EF2193" i="1"/>
  <c r="EC2193" i="1"/>
  <c r="DZ2193" i="1"/>
  <c r="DX2193" i="1"/>
  <c r="DW2193" i="1"/>
  <c r="DV2193" i="1"/>
  <c r="DN2193" i="1"/>
  <c r="DA2193" i="1"/>
  <c r="CL2193" i="1"/>
  <c r="CA2193" i="1"/>
  <c r="BO2193" i="1"/>
  <c r="BF2193" i="1"/>
  <c r="AX2193" i="1"/>
  <c r="AS2193" i="1"/>
  <c r="AO2193" i="1"/>
  <c r="AJ2193" i="1"/>
  <c r="AE2193" i="1"/>
  <c r="AA2193" i="1"/>
  <c r="Z2193" i="1"/>
  <c r="Y2193" i="1"/>
  <c r="X2193" i="1"/>
  <c r="W2193" i="1"/>
  <c r="V2193" i="1"/>
  <c r="U2193" i="1"/>
  <c r="T2193" i="1"/>
  <c r="S2193" i="1"/>
  <c r="R2193" i="1"/>
  <c r="Q2193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EO2192" i="1"/>
  <c r="EL2192" i="1"/>
  <c r="EI2192" i="1"/>
  <c r="EF2192" i="1"/>
  <c r="EC2192" i="1"/>
  <c r="DZ2192" i="1"/>
  <c r="DX2192" i="1"/>
  <c r="DW2192" i="1"/>
  <c r="DV2192" i="1"/>
  <c r="DN2192" i="1"/>
  <c r="DA2192" i="1"/>
  <c r="CL2192" i="1"/>
  <c r="CA2192" i="1"/>
  <c r="BO2192" i="1"/>
  <c r="BF2192" i="1"/>
  <c r="AX2192" i="1"/>
  <c r="AS2192" i="1"/>
  <c r="AO2192" i="1"/>
  <c r="AJ2192" i="1"/>
  <c r="AE2192" i="1"/>
  <c r="AA2192" i="1"/>
  <c r="Z2192" i="1"/>
  <c r="Y2192" i="1"/>
  <c r="X2192" i="1"/>
  <c r="W2192" i="1"/>
  <c r="V2192" i="1"/>
  <c r="U2192" i="1"/>
  <c r="T2192" i="1"/>
  <c r="S2192" i="1"/>
  <c r="R2192" i="1"/>
  <c r="Q2192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EO2191" i="1"/>
  <c r="EL2191" i="1"/>
  <c r="EI2191" i="1"/>
  <c r="EF2191" i="1"/>
  <c r="EC2191" i="1"/>
  <c r="DZ2191" i="1"/>
  <c r="DX2191" i="1"/>
  <c r="DW2191" i="1"/>
  <c r="DV2191" i="1"/>
  <c r="DN2191" i="1"/>
  <c r="DA2191" i="1"/>
  <c r="CL2191" i="1"/>
  <c r="CA2191" i="1"/>
  <c r="BO2191" i="1"/>
  <c r="BF2191" i="1"/>
  <c r="AX2191" i="1"/>
  <c r="AS2191" i="1"/>
  <c r="AO2191" i="1"/>
  <c r="AJ2191" i="1"/>
  <c r="AE2191" i="1"/>
  <c r="AA2191" i="1"/>
  <c r="Z2191" i="1"/>
  <c r="Y2191" i="1"/>
  <c r="X2191" i="1"/>
  <c r="W2191" i="1"/>
  <c r="V2191" i="1"/>
  <c r="U2191" i="1"/>
  <c r="T2191" i="1"/>
  <c r="S2191" i="1"/>
  <c r="R2191" i="1"/>
  <c r="Q2191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EO2190" i="1"/>
  <c r="EL2190" i="1"/>
  <c r="EI2190" i="1"/>
  <c r="EF2190" i="1"/>
  <c r="EC2190" i="1"/>
  <c r="DZ2190" i="1"/>
  <c r="DX2190" i="1"/>
  <c r="DW2190" i="1"/>
  <c r="DV2190" i="1"/>
  <c r="DN2190" i="1"/>
  <c r="DA2190" i="1"/>
  <c r="CL2190" i="1"/>
  <c r="CA2190" i="1"/>
  <c r="BO2190" i="1"/>
  <c r="BF2190" i="1"/>
  <c r="AX2190" i="1"/>
  <c r="AS2190" i="1"/>
  <c r="AO2190" i="1"/>
  <c r="AJ2190" i="1"/>
  <c r="AE2190" i="1"/>
  <c r="AA2190" i="1"/>
  <c r="Z2190" i="1"/>
  <c r="Y2190" i="1"/>
  <c r="X2190" i="1"/>
  <c r="W2190" i="1"/>
  <c r="V2190" i="1"/>
  <c r="U2190" i="1"/>
  <c r="T2190" i="1"/>
  <c r="S2190" i="1"/>
  <c r="R2190" i="1"/>
  <c r="Q2190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EO2189" i="1"/>
  <c r="EL2189" i="1"/>
  <c r="EI2189" i="1"/>
  <c r="EF2189" i="1"/>
  <c r="EC2189" i="1"/>
  <c r="DZ2189" i="1"/>
  <c r="DX2189" i="1"/>
  <c r="DW2189" i="1"/>
  <c r="DV2189" i="1"/>
  <c r="DN2189" i="1"/>
  <c r="DA2189" i="1"/>
  <c r="CL2189" i="1"/>
  <c r="CA2189" i="1"/>
  <c r="BO2189" i="1"/>
  <c r="BF2189" i="1"/>
  <c r="AX2189" i="1"/>
  <c r="AS2189" i="1"/>
  <c r="AO2189" i="1"/>
  <c r="AJ2189" i="1"/>
  <c r="AE2189" i="1"/>
  <c r="AA2189" i="1"/>
  <c r="Z2189" i="1"/>
  <c r="Y2189" i="1"/>
  <c r="X2189" i="1"/>
  <c r="W2189" i="1"/>
  <c r="V2189" i="1"/>
  <c r="U2189" i="1"/>
  <c r="T2189" i="1"/>
  <c r="S2189" i="1"/>
  <c r="R2189" i="1"/>
  <c r="Q2189" i="1"/>
  <c r="P2189" i="1"/>
  <c r="EO2186" i="1"/>
  <c r="EL2186" i="1"/>
  <c r="EI2186" i="1"/>
  <c r="EF2186" i="1"/>
  <c r="EC2186" i="1"/>
  <c r="DZ2186" i="1"/>
  <c r="DX2186" i="1"/>
  <c r="DW2186" i="1"/>
  <c r="DV2186" i="1"/>
  <c r="DN2186" i="1"/>
  <c r="DA2186" i="1"/>
  <c r="CL2186" i="1"/>
  <c r="CA2186" i="1"/>
  <c r="BO2186" i="1"/>
  <c r="BF2186" i="1"/>
  <c r="AX2186" i="1"/>
  <c r="AS2186" i="1"/>
  <c r="AO2186" i="1"/>
  <c r="AJ2186" i="1"/>
  <c r="AE2186" i="1"/>
  <c r="AA2186" i="1"/>
  <c r="Z2186" i="1"/>
  <c r="Y2186" i="1"/>
  <c r="X2186" i="1"/>
  <c r="W2186" i="1"/>
  <c r="V2186" i="1"/>
  <c r="U2186" i="1"/>
  <c r="T2186" i="1"/>
  <c r="S2186" i="1"/>
  <c r="R2186" i="1"/>
  <c r="Q2186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EO2185" i="1"/>
  <c r="EL2185" i="1"/>
  <c r="EI2185" i="1"/>
  <c r="EF2185" i="1"/>
  <c r="EC2185" i="1"/>
  <c r="DZ2185" i="1"/>
  <c r="DX2185" i="1"/>
  <c r="DW2185" i="1"/>
  <c r="DV2185" i="1"/>
  <c r="DN2185" i="1"/>
  <c r="DA2185" i="1"/>
  <c r="CL2185" i="1"/>
  <c r="CA2185" i="1"/>
  <c r="BO2185" i="1"/>
  <c r="BF2185" i="1"/>
  <c r="AX2185" i="1"/>
  <c r="AS2185" i="1"/>
  <c r="AO2185" i="1"/>
  <c r="AJ2185" i="1"/>
  <c r="AE2185" i="1"/>
  <c r="AA2185" i="1"/>
  <c r="Z2185" i="1"/>
  <c r="Y2185" i="1"/>
  <c r="X2185" i="1"/>
  <c r="W2185" i="1"/>
  <c r="V2185" i="1"/>
  <c r="U2185" i="1"/>
  <c r="T2185" i="1"/>
  <c r="S2185" i="1"/>
  <c r="R2185" i="1"/>
  <c r="Q2185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EO2184" i="1"/>
  <c r="EL2184" i="1"/>
  <c r="EI2184" i="1"/>
  <c r="EF2184" i="1"/>
  <c r="EC2184" i="1"/>
  <c r="DZ2184" i="1"/>
  <c r="DX2184" i="1"/>
  <c r="DW2184" i="1"/>
  <c r="DV2184" i="1"/>
  <c r="DN2184" i="1"/>
  <c r="DA2184" i="1"/>
  <c r="CL2184" i="1"/>
  <c r="CA2184" i="1"/>
  <c r="BO2184" i="1"/>
  <c r="BF2184" i="1"/>
  <c r="AX2184" i="1"/>
  <c r="AS2184" i="1"/>
  <c r="AO2184" i="1"/>
  <c r="AJ2184" i="1"/>
  <c r="AE2184" i="1"/>
  <c r="AA2184" i="1"/>
  <c r="Z2184" i="1"/>
  <c r="Y2184" i="1"/>
  <c r="X2184" i="1"/>
  <c r="W2184" i="1"/>
  <c r="V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EO2183" i="1"/>
  <c r="EL2183" i="1"/>
  <c r="EI2183" i="1"/>
  <c r="EF2183" i="1"/>
  <c r="EC2183" i="1"/>
  <c r="DZ2183" i="1"/>
  <c r="DX2183" i="1"/>
  <c r="DW2183" i="1"/>
  <c r="DV2183" i="1"/>
  <c r="DN2183" i="1"/>
  <c r="DA2183" i="1"/>
  <c r="CL2183" i="1"/>
  <c r="CA2183" i="1"/>
  <c r="BO2183" i="1"/>
  <c r="BF2183" i="1"/>
  <c r="AX2183" i="1"/>
  <c r="AS2183" i="1"/>
  <c r="AO2183" i="1"/>
  <c r="AJ2183" i="1"/>
  <c r="AE2183" i="1"/>
  <c r="AA2183" i="1"/>
  <c r="Z2183" i="1"/>
  <c r="Y2183" i="1"/>
  <c r="X2183" i="1"/>
  <c r="W2183" i="1"/>
  <c r="V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EO2182" i="1"/>
  <c r="EL2182" i="1"/>
  <c r="EI2182" i="1"/>
  <c r="EF2182" i="1"/>
  <c r="EC2182" i="1"/>
  <c r="DZ2182" i="1"/>
  <c r="DX2182" i="1"/>
  <c r="DW2182" i="1"/>
  <c r="DV2182" i="1"/>
  <c r="DN2182" i="1"/>
  <c r="DA2182" i="1"/>
  <c r="CL2182" i="1"/>
  <c r="CA2182" i="1"/>
  <c r="BO2182" i="1"/>
  <c r="BF2182" i="1"/>
  <c r="AX2182" i="1"/>
  <c r="AS2182" i="1"/>
  <c r="AO2182" i="1"/>
  <c r="AJ2182" i="1"/>
  <c r="AE2182" i="1"/>
  <c r="AA2182" i="1"/>
  <c r="Z2182" i="1"/>
  <c r="Y2182" i="1"/>
  <c r="X2182" i="1"/>
  <c r="W2182" i="1"/>
  <c r="V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EO2181" i="1"/>
  <c r="EL2181" i="1"/>
  <c r="EI2181" i="1"/>
  <c r="EF2181" i="1"/>
  <c r="EC2181" i="1"/>
  <c r="DZ2181" i="1"/>
  <c r="DX2181" i="1"/>
  <c r="DW2181" i="1"/>
  <c r="DV2181" i="1"/>
  <c r="DN2181" i="1"/>
  <c r="DA2181" i="1"/>
  <c r="CL2181" i="1"/>
  <c r="CA2181" i="1"/>
  <c r="BO2181" i="1"/>
  <c r="BF2181" i="1"/>
  <c r="AX2181" i="1"/>
  <c r="AS2181" i="1"/>
  <c r="AO2181" i="1"/>
  <c r="AJ2181" i="1"/>
  <c r="AE2181" i="1"/>
  <c r="AA2181" i="1"/>
  <c r="Z2181" i="1"/>
  <c r="Y2181" i="1"/>
  <c r="X2181" i="1"/>
  <c r="W2181" i="1"/>
  <c r="V2181" i="1"/>
  <c r="U2181" i="1"/>
  <c r="T2181" i="1"/>
  <c r="S2181" i="1"/>
  <c r="R2181" i="1"/>
  <c r="Q2181" i="1"/>
  <c r="P2181" i="1"/>
  <c r="EO2179" i="1"/>
  <c r="EL2179" i="1"/>
  <c r="EI2179" i="1"/>
  <c r="EF2179" i="1"/>
  <c r="EC2179" i="1"/>
  <c r="DZ2179" i="1"/>
  <c r="DX2179" i="1"/>
  <c r="DW2179" i="1"/>
  <c r="DV2179" i="1"/>
  <c r="DA2179" i="1"/>
  <c r="CA2179" i="1"/>
  <c r="BO2179" i="1"/>
  <c r="BF2179" i="1"/>
  <c r="AX2179" i="1"/>
  <c r="AS2179" i="1"/>
  <c r="AO2179" i="1"/>
  <c r="AD2179" i="1"/>
  <c r="U2179" i="1"/>
  <c r="T2178" i="1"/>
  <c r="S2178" i="1"/>
  <c r="R2178" i="1"/>
  <c r="Q2178" i="1"/>
  <c r="EO2177" i="1"/>
  <c r="EL2177" i="1"/>
  <c r="EI2177" i="1"/>
  <c r="EF2177" i="1"/>
  <c r="EC2177" i="1"/>
  <c r="DZ2177" i="1"/>
  <c r="DX2177" i="1"/>
  <c r="DW2177" i="1"/>
  <c r="DV2177" i="1"/>
  <c r="DN2177" i="1"/>
  <c r="DA2177" i="1"/>
  <c r="CL2177" i="1"/>
  <c r="CA2177" i="1"/>
  <c r="BO2177" i="1"/>
  <c r="BF2177" i="1"/>
  <c r="AX2177" i="1"/>
  <c r="AS2177" i="1"/>
  <c r="AO2177" i="1"/>
  <c r="T2176" i="1"/>
  <c r="S2176" i="1"/>
  <c r="R2176" i="1"/>
  <c r="Q2176" i="1"/>
  <c r="Y2175" i="1"/>
  <c r="Y2174" i="1"/>
  <c r="EO2166" i="1"/>
  <c r="EL2166" i="1"/>
  <c r="EI2166" i="1"/>
  <c r="EF2166" i="1"/>
  <c r="EC2166" i="1"/>
  <c r="DZ2166" i="1"/>
  <c r="DX2166" i="1"/>
  <c r="DW2166" i="1"/>
  <c r="DV2166" i="1"/>
  <c r="DN2166" i="1"/>
  <c r="DA2166" i="1"/>
  <c r="CL2166" i="1"/>
  <c r="CA2166" i="1"/>
  <c r="BO2166" i="1"/>
  <c r="BF2166" i="1"/>
  <c r="AX2166" i="1"/>
  <c r="AS2166" i="1"/>
  <c r="AO2166" i="1"/>
  <c r="AJ2166" i="1"/>
  <c r="AE2166" i="1"/>
  <c r="AA2166" i="1"/>
  <c r="Z2166" i="1"/>
  <c r="Y2166" i="1"/>
  <c r="X2166" i="1"/>
  <c r="W2166" i="1"/>
  <c r="V2166" i="1"/>
  <c r="U2166" i="1"/>
  <c r="T2166" i="1"/>
  <c r="S2166" i="1"/>
  <c r="R2166" i="1"/>
  <c r="Q2166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D2163" i="1"/>
  <c r="AC2163" i="1"/>
  <c r="AB2163" i="1"/>
  <c r="B2139" i="1"/>
  <c r="EO2138" i="1"/>
  <c r="EL2138" i="1"/>
  <c r="EI2138" i="1"/>
  <c r="EF2138" i="1"/>
  <c r="EC2138" i="1"/>
  <c r="DZ2138" i="1"/>
  <c r="DX2138" i="1"/>
  <c r="DW2138" i="1"/>
  <c r="DV2138" i="1"/>
  <c r="DN2138" i="1"/>
  <c r="DA2138" i="1"/>
  <c r="CL2138" i="1"/>
  <c r="CA2138" i="1"/>
  <c r="BO2138" i="1"/>
  <c r="BF2138" i="1"/>
  <c r="AX2138" i="1"/>
  <c r="AS2138" i="1"/>
  <c r="AO2138" i="1"/>
  <c r="AJ2138" i="1"/>
  <c r="AE2138" i="1"/>
  <c r="AA2138" i="1"/>
  <c r="Z2138" i="1"/>
  <c r="Y2138" i="1"/>
  <c r="X2138" i="1"/>
  <c r="W2138" i="1"/>
  <c r="V2138" i="1"/>
  <c r="U2138" i="1"/>
  <c r="T2138" i="1"/>
  <c r="S2138" i="1"/>
  <c r="R2138" i="1"/>
  <c r="Q2138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EO2137" i="1"/>
  <c r="EL2137" i="1"/>
  <c r="EI2137" i="1"/>
  <c r="EF2137" i="1"/>
  <c r="EC2137" i="1"/>
  <c r="DZ2137" i="1"/>
  <c r="DX2137" i="1"/>
  <c r="DW2137" i="1"/>
  <c r="DV2137" i="1"/>
  <c r="DN2137" i="1"/>
  <c r="DA2137" i="1"/>
  <c r="CL2137" i="1"/>
  <c r="CA2137" i="1"/>
  <c r="BO2137" i="1"/>
  <c r="BF2137" i="1"/>
  <c r="AX2137" i="1"/>
  <c r="AS2137" i="1"/>
  <c r="AO2137" i="1"/>
  <c r="AJ2137" i="1"/>
  <c r="AE2137" i="1"/>
  <c r="AA2137" i="1"/>
  <c r="Z2137" i="1"/>
  <c r="Y2137" i="1"/>
  <c r="X2137" i="1"/>
  <c r="W2137" i="1"/>
  <c r="V2137" i="1"/>
  <c r="U2137" i="1"/>
  <c r="T2137" i="1"/>
  <c r="S2137" i="1"/>
  <c r="R2137" i="1"/>
  <c r="Q2137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EO2136" i="1"/>
  <c r="EL2136" i="1"/>
  <c r="EI2136" i="1"/>
  <c r="EF2136" i="1"/>
  <c r="EC2136" i="1"/>
  <c r="DZ2136" i="1"/>
  <c r="DX2136" i="1"/>
  <c r="DW2136" i="1"/>
  <c r="DV2136" i="1"/>
  <c r="DN2136" i="1"/>
  <c r="DA2136" i="1"/>
  <c r="CL2136" i="1"/>
  <c r="CA2136" i="1"/>
  <c r="BO2136" i="1"/>
  <c r="BF2136" i="1"/>
  <c r="AX2136" i="1"/>
  <c r="AS2136" i="1"/>
  <c r="AO2136" i="1"/>
  <c r="AJ2136" i="1"/>
  <c r="AE2136" i="1"/>
  <c r="AA2136" i="1"/>
  <c r="Z2136" i="1"/>
  <c r="Y2136" i="1"/>
  <c r="X2136" i="1"/>
  <c r="W2136" i="1"/>
  <c r="V2136" i="1"/>
  <c r="U2136" i="1"/>
  <c r="T2136" i="1"/>
  <c r="S2136" i="1"/>
  <c r="R2136" i="1"/>
  <c r="Q2136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EO2135" i="1"/>
  <c r="EL2135" i="1"/>
  <c r="EI2135" i="1"/>
  <c r="EF2135" i="1"/>
  <c r="EC2135" i="1"/>
  <c r="DZ2135" i="1"/>
  <c r="DX2135" i="1"/>
  <c r="DW2135" i="1"/>
  <c r="DV2135" i="1"/>
  <c r="DN2135" i="1"/>
  <c r="DA2135" i="1"/>
  <c r="CL2135" i="1"/>
  <c r="CA2135" i="1"/>
  <c r="BO2135" i="1"/>
  <c r="BF2135" i="1"/>
  <c r="AX2135" i="1"/>
  <c r="AS2135" i="1"/>
  <c r="AO2135" i="1"/>
  <c r="AJ2135" i="1"/>
  <c r="AE2135" i="1"/>
  <c r="AA2135" i="1"/>
  <c r="Z2135" i="1"/>
  <c r="Y2135" i="1"/>
  <c r="X2135" i="1"/>
  <c r="W2135" i="1"/>
  <c r="V2135" i="1"/>
  <c r="U2135" i="1"/>
  <c r="T2135" i="1"/>
  <c r="S2135" i="1"/>
  <c r="R2135" i="1"/>
  <c r="Q2135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EO2134" i="1"/>
  <c r="EL2134" i="1"/>
  <c r="EI2134" i="1"/>
  <c r="EF2134" i="1"/>
  <c r="EC2134" i="1"/>
  <c r="DZ2134" i="1"/>
  <c r="DX2134" i="1"/>
  <c r="DW2134" i="1"/>
  <c r="DV2134" i="1"/>
  <c r="DN2134" i="1"/>
  <c r="DA2134" i="1"/>
  <c r="CL2134" i="1"/>
  <c r="CA2134" i="1"/>
  <c r="BO2134" i="1"/>
  <c r="BF2134" i="1"/>
  <c r="AX2134" i="1"/>
  <c r="AS2134" i="1"/>
  <c r="AO2134" i="1"/>
  <c r="AJ2134" i="1"/>
  <c r="AE2134" i="1"/>
  <c r="AA2134" i="1"/>
  <c r="Z2134" i="1"/>
  <c r="Y2134" i="1"/>
  <c r="X2134" i="1"/>
  <c r="W2134" i="1"/>
  <c r="V2134" i="1"/>
  <c r="U2134" i="1"/>
  <c r="T2134" i="1"/>
  <c r="S2134" i="1"/>
  <c r="R2134" i="1"/>
  <c r="Q2134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EO2133" i="1"/>
  <c r="EL2133" i="1"/>
  <c r="EI2133" i="1"/>
  <c r="EF2133" i="1"/>
  <c r="EC2133" i="1"/>
  <c r="DZ2133" i="1"/>
  <c r="DX2133" i="1"/>
  <c r="DW2133" i="1"/>
  <c r="DV2133" i="1"/>
  <c r="DN2133" i="1"/>
  <c r="DA2133" i="1"/>
  <c r="CL2133" i="1"/>
  <c r="CA2133" i="1"/>
  <c r="BO2133" i="1"/>
  <c r="BF2133" i="1"/>
  <c r="AX2133" i="1"/>
  <c r="AS2133" i="1"/>
  <c r="AO2133" i="1"/>
  <c r="AJ2133" i="1"/>
  <c r="AE2133" i="1"/>
  <c r="AA2133" i="1"/>
  <c r="Z2133" i="1"/>
  <c r="Y2133" i="1"/>
  <c r="X2133" i="1"/>
  <c r="W2133" i="1"/>
  <c r="V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O2122" i="1"/>
  <c r="AJ2122" i="1"/>
  <c r="AE2122" i="1"/>
  <c r="AD2122" i="1"/>
  <c r="AC2122" i="1"/>
  <c r="AB2122" i="1"/>
  <c r="AA2122" i="1"/>
  <c r="Z2122" i="1"/>
  <c r="Y2122" i="1"/>
  <c r="X2122" i="1"/>
  <c r="W2122" i="1"/>
  <c r="V2122" i="1"/>
  <c r="U2122" i="1"/>
  <c r="T2122" i="1"/>
  <c r="S2122" i="1"/>
  <c r="R2122" i="1"/>
  <c r="EO2119" i="1"/>
  <c r="EO2824" i="1" s="1"/>
  <c r="EL2119" i="1"/>
  <c r="EL2824" i="1" s="1"/>
  <c r="EI2119" i="1"/>
  <c r="EI2824" i="1" s="1"/>
  <c r="EF2119" i="1"/>
  <c r="EF2824" i="1" s="1"/>
  <c r="EC2119" i="1"/>
  <c r="EC2824" i="1" s="1"/>
  <c r="DZ2119" i="1"/>
  <c r="DZ2824" i="1" s="1"/>
  <c r="DX2119" i="1"/>
  <c r="DX2824" i="1" s="1"/>
  <c r="DW2119" i="1"/>
  <c r="DW2824" i="1" s="1"/>
  <c r="DV2119" i="1"/>
  <c r="DV2824" i="1" s="1"/>
  <c r="DN2119" i="1"/>
  <c r="DN2824" i="1" s="1"/>
  <c r="DA2119" i="1"/>
  <c r="CL2119" i="1"/>
  <c r="CL2824" i="1" s="1"/>
  <c r="CA2119" i="1"/>
  <c r="CA2824" i="1" s="1"/>
  <c r="BO2119" i="1"/>
  <c r="BO2824" i="1" s="1"/>
  <c r="BF2119" i="1"/>
  <c r="BF2824" i="1" s="1"/>
  <c r="AX2119" i="1"/>
  <c r="AX2824" i="1" s="1"/>
  <c r="AS2119" i="1"/>
  <c r="AO2119" i="1"/>
  <c r="AO2824" i="1" s="1"/>
  <c r="AJ2119" i="1"/>
  <c r="AJ2824" i="1" s="1"/>
  <c r="AE2119" i="1"/>
  <c r="AE2824" i="1" s="1"/>
  <c r="AA2119" i="1"/>
  <c r="AA2824" i="1" s="1"/>
  <c r="Z2119" i="1"/>
  <c r="Z2824" i="1" s="1"/>
  <c r="Y2119" i="1"/>
  <c r="X2119" i="1"/>
  <c r="X2824" i="1" s="1"/>
  <c r="W2119" i="1"/>
  <c r="W2824" i="1" s="1"/>
  <c r="V2119" i="1"/>
  <c r="V2824" i="1" s="1"/>
  <c r="U2119" i="1"/>
  <c r="U2824" i="1" s="1"/>
  <c r="T2119" i="1"/>
  <c r="T2824" i="1" s="1"/>
  <c r="S2119" i="1"/>
  <c r="R2119" i="1"/>
  <c r="R2824" i="1" s="1"/>
  <c r="Q2119" i="1"/>
  <c r="Q2824" i="1" s="1"/>
  <c r="P2119" i="1"/>
  <c r="P2824" i="1" s="1"/>
  <c r="O2119" i="1"/>
  <c r="O2824" i="1" s="1"/>
  <c r="N2119" i="1"/>
  <c r="N2824" i="1" s="1"/>
  <c r="M2119" i="1"/>
  <c r="L2119" i="1"/>
  <c r="L2824" i="1" s="1"/>
  <c r="K2119" i="1"/>
  <c r="K2824" i="1" s="1"/>
  <c r="J2119" i="1"/>
  <c r="J2824" i="1" s="1"/>
  <c r="I2119" i="1"/>
  <c r="I2824" i="1" s="1"/>
  <c r="H2119" i="1"/>
  <c r="H2824" i="1" s="1"/>
  <c r="G2119" i="1"/>
  <c r="F2119" i="1"/>
  <c r="F2824" i="1" s="1"/>
  <c r="E2119" i="1"/>
  <c r="E2824" i="1" s="1"/>
  <c r="D2119" i="1"/>
  <c r="D2824" i="1" s="1"/>
  <c r="C2119" i="1"/>
  <c r="C2824" i="1" s="1"/>
  <c r="B2119" i="1"/>
  <c r="B2824" i="1" s="1"/>
  <c r="EO2118" i="1"/>
  <c r="EL2118" i="1"/>
  <c r="EL2823" i="1" s="1"/>
  <c r="EI2118" i="1"/>
  <c r="EI2823" i="1" s="1"/>
  <c r="EF2118" i="1"/>
  <c r="EF2823" i="1" s="1"/>
  <c r="EC2118" i="1"/>
  <c r="EC2823" i="1" s="1"/>
  <c r="DZ2118" i="1"/>
  <c r="DZ2823" i="1" s="1"/>
  <c r="DX2118" i="1"/>
  <c r="DW2118" i="1"/>
  <c r="DW2823" i="1" s="1"/>
  <c r="DV2118" i="1"/>
  <c r="DV2823" i="1" s="1"/>
  <c r="DN2118" i="1"/>
  <c r="DN2823" i="1" s="1"/>
  <c r="DA2118" i="1"/>
  <c r="DA2823" i="1" s="1"/>
  <c r="CL2118" i="1"/>
  <c r="CL2823" i="1" s="1"/>
  <c r="CA2118" i="1"/>
  <c r="CA2823" i="1" s="1"/>
  <c r="BO2118" i="1"/>
  <c r="BO2823" i="1" s="1"/>
  <c r="BF2118" i="1"/>
  <c r="BF2823" i="1" s="1"/>
  <c r="AX2118" i="1"/>
  <c r="AX2823" i="1" s="1"/>
  <c r="AS2118" i="1"/>
  <c r="AS2823" i="1" s="1"/>
  <c r="AO2118" i="1"/>
  <c r="AO2823" i="1" s="1"/>
  <c r="AJ2118" i="1"/>
  <c r="AE2118" i="1"/>
  <c r="AE2823" i="1" s="1"/>
  <c r="AA2118" i="1"/>
  <c r="AA2823" i="1" s="1"/>
  <c r="Z2118" i="1"/>
  <c r="Z2823" i="1" s="1"/>
  <c r="Y2118" i="1"/>
  <c r="Y2823" i="1" s="1"/>
  <c r="X2118" i="1"/>
  <c r="X2823" i="1" s="1"/>
  <c r="W2118" i="1"/>
  <c r="V2118" i="1"/>
  <c r="V2823" i="1" s="1"/>
  <c r="U2118" i="1"/>
  <c r="U2823" i="1" s="1"/>
  <c r="T2118" i="1"/>
  <c r="T2823" i="1" s="1"/>
  <c r="S2118" i="1"/>
  <c r="S2823" i="1" s="1"/>
  <c r="R2118" i="1"/>
  <c r="R2823" i="1" s="1"/>
  <c r="Q2118" i="1"/>
  <c r="P2118" i="1"/>
  <c r="P2823" i="1" s="1"/>
  <c r="O2118" i="1"/>
  <c r="O2823" i="1" s="1"/>
  <c r="N2118" i="1"/>
  <c r="N2823" i="1" s="1"/>
  <c r="M2118" i="1"/>
  <c r="M2823" i="1" s="1"/>
  <c r="L2118" i="1"/>
  <c r="L2823" i="1" s="1"/>
  <c r="K2118" i="1"/>
  <c r="J2118" i="1"/>
  <c r="J2823" i="1" s="1"/>
  <c r="I2118" i="1"/>
  <c r="I2823" i="1" s="1"/>
  <c r="H2118" i="1"/>
  <c r="H2823" i="1" s="1"/>
  <c r="G2118" i="1"/>
  <c r="G2823" i="1" s="1"/>
  <c r="F2118" i="1"/>
  <c r="F2823" i="1" s="1"/>
  <c r="E2118" i="1"/>
  <c r="D2118" i="1"/>
  <c r="D2823" i="1" s="1"/>
  <c r="C2118" i="1"/>
  <c r="C2823" i="1" s="1"/>
  <c r="B2118" i="1"/>
  <c r="B2823" i="1" s="1"/>
  <c r="EO2117" i="1"/>
  <c r="EO2822" i="1" s="1"/>
  <c r="EL2117" i="1"/>
  <c r="EL2822" i="1" s="1"/>
  <c r="EI2117" i="1"/>
  <c r="EF2117" i="1"/>
  <c r="EF2822" i="1" s="1"/>
  <c r="EC2117" i="1"/>
  <c r="EC2822" i="1" s="1"/>
  <c r="DZ2117" i="1"/>
  <c r="DZ2822" i="1" s="1"/>
  <c r="DX2117" i="1"/>
  <c r="DX2822" i="1" s="1"/>
  <c r="DW2117" i="1"/>
  <c r="DW2822" i="1" s="1"/>
  <c r="DV2117" i="1"/>
  <c r="DN2117" i="1"/>
  <c r="DN2822" i="1" s="1"/>
  <c r="DA2117" i="1"/>
  <c r="DA2822" i="1" s="1"/>
  <c r="CL2117" i="1"/>
  <c r="CL2822" i="1" s="1"/>
  <c r="CA2117" i="1"/>
  <c r="CA2822" i="1" s="1"/>
  <c r="BO2117" i="1"/>
  <c r="BO2822" i="1" s="1"/>
  <c r="BF2117" i="1"/>
  <c r="AX2117" i="1"/>
  <c r="AX2822" i="1" s="1"/>
  <c r="AS2117" i="1"/>
  <c r="AS2822" i="1" s="1"/>
  <c r="AO2117" i="1"/>
  <c r="AO2822" i="1" s="1"/>
  <c r="AJ2117" i="1"/>
  <c r="AJ2822" i="1" s="1"/>
  <c r="AE2117" i="1"/>
  <c r="AE2822" i="1" s="1"/>
  <c r="AA2117" i="1"/>
  <c r="AA2822" i="1" s="1"/>
  <c r="Z2117" i="1"/>
  <c r="Z2822" i="1" s="1"/>
  <c r="Y2117" i="1"/>
  <c r="Y2822" i="1" s="1"/>
  <c r="X2117" i="1"/>
  <c r="X2822" i="1" s="1"/>
  <c r="W2117" i="1"/>
  <c r="W2822" i="1" s="1"/>
  <c r="V2117" i="1"/>
  <c r="V2822" i="1" s="1"/>
  <c r="U2117" i="1"/>
  <c r="T2117" i="1"/>
  <c r="T2822" i="1" s="1"/>
  <c r="S2117" i="1"/>
  <c r="S2822" i="1" s="1"/>
  <c r="R2117" i="1"/>
  <c r="R2822" i="1" s="1"/>
  <c r="Q2117" i="1"/>
  <c r="Q2822" i="1" s="1"/>
  <c r="P2117" i="1"/>
  <c r="P2822" i="1" s="1"/>
  <c r="O2117" i="1"/>
  <c r="N2117" i="1"/>
  <c r="N2822" i="1" s="1"/>
  <c r="M2117" i="1"/>
  <c r="M2822" i="1" s="1"/>
  <c r="L2117" i="1"/>
  <c r="L2822" i="1" s="1"/>
  <c r="K2117" i="1"/>
  <c r="K2822" i="1" s="1"/>
  <c r="J2117" i="1"/>
  <c r="J2822" i="1" s="1"/>
  <c r="I2117" i="1"/>
  <c r="H2117" i="1"/>
  <c r="H2822" i="1" s="1"/>
  <c r="G2117" i="1"/>
  <c r="G2822" i="1" s="1"/>
  <c r="F2117" i="1"/>
  <c r="F2822" i="1" s="1"/>
  <c r="E2117" i="1"/>
  <c r="E2822" i="1" s="1"/>
  <c r="D2117" i="1"/>
  <c r="D2822" i="1" s="1"/>
  <c r="C2117" i="1"/>
  <c r="B2117" i="1"/>
  <c r="B2822" i="1" s="1"/>
  <c r="EO2116" i="1"/>
  <c r="EO2821" i="1" s="1"/>
  <c r="EL2116" i="1"/>
  <c r="EL2821" i="1" s="1"/>
  <c r="EI2116" i="1"/>
  <c r="EI2821" i="1" s="1"/>
  <c r="EF2116" i="1"/>
  <c r="EF2821" i="1" s="1"/>
  <c r="EC2116" i="1"/>
  <c r="DZ2116" i="1"/>
  <c r="DZ2821" i="1" s="1"/>
  <c r="DX2116" i="1"/>
  <c r="DX2821" i="1" s="1"/>
  <c r="DW2116" i="1"/>
  <c r="DW2821" i="1" s="1"/>
  <c r="DV2116" i="1"/>
  <c r="DV2821" i="1" s="1"/>
  <c r="DN2116" i="1"/>
  <c r="DN2821" i="1" s="1"/>
  <c r="DA2116" i="1"/>
  <c r="CL2116" i="1"/>
  <c r="CL2821" i="1" s="1"/>
  <c r="CA2116" i="1"/>
  <c r="CA2821" i="1" s="1"/>
  <c r="BO2116" i="1"/>
  <c r="BO2821" i="1" s="1"/>
  <c r="BF2116" i="1"/>
  <c r="BF2821" i="1" s="1"/>
  <c r="AX2116" i="1"/>
  <c r="AX2821" i="1" s="1"/>
  <c r="AS2116" i="1"/>
  <c r="AO2116" i="1"/>
  <c r="AO2821" i="1" s="1"/>
  <c r="AJ2116" i="1"/>
  <c r="AJ2821" i="1" s="1"/>
  <c r="AE2116" i="1"/>
  <c r="AE2821" i="1" s="1"/>
  <c r="AA2116" i="1"/>
  <c r="AA2821" i="1" s="1"/>
  <c r="Z2116" i="1"/>
  <c r="Z2821" i="1" s="1"/>
  <c r="Y2116" i="1"/>
  <c r="X2116" i="1"/>
  <c r="X2821" i="1" s="1"/>
  <c r="W2116" i="1"/>
  <c r="W2821" i="1" s="1"/>
  <c r="V2116" i="1"/>
  <c r="V2821" i="1" s="1"/>
  <c r="U2116" i="1"/>
  <c r="U2821" i="1" s="1"/>
  <c r="T2116" i="1"/>
  <c r="T2821" i="1" s="1"/>
  <c r="S2116" i="1"/>
  <c r="S2821" i="1" s="1"/>
  <c r="R2116" i="1"/>
  <c r="R2821" i="1" s="1"/>
  <c r="Q2116" i="1"/>
  <c r="Q2821" i="1" s="1"/>
  <c r="P2116" i="1"/>
  <c r="P2821" i="1" s="1"/>
  <c r="O2116" i="1"/>
  <c r="O2821" i="1" s="1"/>
  <c r="N2116" i="1"/>
  <c r="N2821" i="1" s="1"/>
  <c r="M2116" i="1"/>
  <c r="L2116" i="1"/>
  <c r="L2821" i="1" s="1"/>
  <c r="K2116" i="1"/>
  <c r="K2821" i="1" s="1"/>
  <c r="J2116" i="1"/>
  <c r="J2821" i="1" s="1"/>
  <c r="I2116" i="1"/>
  <c r="I2821" i="1" s="1"/>
  <c r="H2116" i="1"/>
  <c r="H2821" i="1" s="1"/>
  <c r="G2116" i="1"/>
  <c r="F2116" i="1"/>
  <c r="F2821" i="1" s="1"/>
  <c r="E2116" i="1"/>
  <c r="E2821" i="1" s="1"/>
  <c r="D2116" i="1"/>
  <c r="D2821" i="1" s="1"/>
  <c r="C2116" i="1"/>
  <c r="C2821" i="1" s="1"/>
  <c r="B2116" i="1"/>
  <c r="B2821" i="1" s="1"/>
  <c r="EO2115" i="1"/>
  <c r="EL2115" i="1"/>
  <c r="EL2820" i="1" s="1"/>
  <c r="EI2115" i="1"/>
  <c r="EI2820" i="1" s="1"/>
  <c r="EF2115" i="1"/>
  <c r="EF2820" i="1" s="1"/>
  <c r="EC2115" i="1"/>
  <c r="EC2820" i="1" s="1"/>
  <c r="DZ2115" i="1"/>
  <c r="DZ2820" i="1" s="1"/>
  <c r="DX2115" i="1"/>
  <c r="DW2115" i="1"/>
  <c r="DW2820" i="1" s="1"/>
  <c r="DV2115" i="1"/>
  <c r="DV2820" i="1" s="1"/>
  <c r="DN2115" i="1"/>
  <c r="DN2820" i="1" s="1"/>
  <c r="DA2115" i="1"/>
  <c r="DA2820" i="1" s="1"/>
  <c r="CL2115" i="1"/>
  <c r="CL2820" i="1" s="1"/>
  <c r="CA2115" i="1"/>
  <c r="BO2115" i="1"/>
  <c r="BO2820" i="1" s="1"/>
  <c r="BF2115" i="1"/>
  <c r="BF2820" i="1" s="1"/>
  <c r="AX2115" i="1"/>
  <c r="AX2820" i="1" s="1"/>
  <c r="AS2115" i="1"/>
  <c r="AS2820" i="1" s="1"/>
  <c r="AO2115" i="1"/>
  <c r="AO2820" i="1" s="1"/>
  <c r="AJ2115" i="1"/>
  <c r="AE2115" i="1"/>
  <c r="AE2820" i="1" s="1"/>
  <c r="AA2115" i="1"/>
  <c r="AA2820" i="1" s="1"/>
  <c r="Z2115" i="1"/>
  <c r="Z2820" i="1" s="1"/>
  <c r="Y2115" i="1"/>
  <c r="Y2820" i="1" s="1"/>
  <c r="X2115" i="1"/>
  <c r="X2820" i="1" s="1"/>
  <c r="W2115" i="1"/>
  <c r="V2115" i="1"/>
  <c r="V2820" i="1" s="1"/>
  <c r="U2115" i="1"/>
  <c r="U2820" i="1" s="1"/>
  <c r="T2115" i="1"/>
  <c r="T2820" i="1" s="1"/>
  <c r="S2115" i="1"/>
  <c r="S2820" i="1" s="1"/>
  <c r="R2115" i="1"/>
  <c r="R2820" i="1" s="1"/>
  <c r="Q2115" i="1"/>
  <c r="P2115" i="1"/>
  <c r="P2820" i="1" s="1"/>
  <c r="O2115" i="1"/>
  <c r="O2820" i="1" s="1"/>
  <c r="N2115" i="1"/>
  <c r="N2820" i="1" s="1"/>
  <c r="M2115" i="1"/>
  <c r="M2820" i="1" s="1"/>
  <c r="L2115" i="1"/>
  <c r="L2820" i="1" s="1"/>
  <c r="K2115" i="1"/>
  <c r="K2820" i="1" s="1"/>
  <c r="J2115" i="1"/>
  <c r="J2820" i="1" s="1"/>
  <c r="I2115" i="1"/>
  <c r="I2820" i="1" s="1"/>
  <c r="H2115" i="1"/>
  <c r="H2820" i="1" s="1"/>
  <c r="G2115" i="1"/>
  <c r="G2820" i="1" s="1"/>
  <c r="F2115" i="1"/>
  <c r="F2820" i="1" s="1"/>
  <c r="E2115" i="1"/>
  <c r="D2115" i="1"/>
  <c r="D2820" i="1" s="1"/>
  <c r="C2115" i="1"/>
  <c r="C2820" i="1" s="1"/>
  <c r="B2115" i="1"/>
  <c r="B2820" i="1" s="1"/>
  <c r="EO2114" i="1"/>
  <c r="EO2819" i="1" s="1"/>
  <c r="EL2114" i="1"/>
  <c r="EL2819" i="1" s="1"/>
  <c r="EI2114" i="1"/>
  <c r="EF2114" i="1"/>
  <c r="EC2114" i="1"/>
  <c r="EC2819" i="1" s="1"/>
  <c r="DZ2114" i="1"/>
  <c r="DZ2819" i="1" s="1"/>
  <c r="DX2114" i="1"/>
  <c r="DX2819" i="1" s="1"/>
  <c r="DW2114" i="1"/>
  <c r="DW2819" i="1" s="1"/>
  <c r="DV2114" i="1"/>
  <c r="DN2114" i="1"/>
  <c r="DA2114" i="1"/>
  <c r="DA2819" i="1" s="1"/>
  <c r="CL2114" i="1"/>
  <c r="CL2819" i="1" s="1"/>
  <c r="CA2114" i="1"/>
  <c r="CA2819" i="1" s="1"/>
  <c r="BO2114" i="1"/>
  <c r="BO2819" i="1" s="1"/>
  <c r="BF2114" i="1"/>
  <c r="AX2114" i="1"/>
  <c r="AX2819" i="1" s="1"/>
  <c r="AS2114" i="1"/>
  <c r="AS2819" i="1" s="1"/>
  <c r="AO2114" i="1"/>
  <c r="AO2819" i="1" s="1"/>
  <c r="AJ2114" i="1"/>
  <c r="AJ2819" i="1" s="1"/>
  <c r="AE2114" i="1"/>
  <c r="AE2819" i="1" s="1"/>
  <c r="AA2114" i="1"/>
  <c r="Z2114" i="1"/>
  <c r="Z2819" i="1" s="1"/>
  <c r="Y2114" i="1"/>
  <c r="Y2819" i="1" s="1"/>
  <c r="X2114" i="1"/>
  <c r="X2819" i="1" s="1"/>
  <c r="W2114" i="1"/>
  <c r="W2819" i="1" s="1"/>
  <c r="V2114" i="1"/>
  <c r="V2819" i="1" s="1"/>
  <c r="U2114" i="1"/>
  <c r="T2114" i="1"/>
  <c r="T2819" i="1" s="1"/>
  <c r="S2114" i="1"/>
  <c r="S2819" i="1" s="1"/>
  <c r="R2114" i="1"/>
  <c r="R2819" i="1" s="1"/>
  <c r="Q2114" i="1"/>
  <c r="Q2819" i="1" s="1"/>
  <c r="P2114" i="1"/>
  <c r="P2819" i="1" s="1"/>
  <c r="O2114" i="1"/>
  <c r="N2114" i="1"/>
  <c r="N2819" i="1" s="1"/>
  <c r="M2114" i="1"/>
  <c r="M2819" i="1" s="1"/>
  <c r="L2114" i="1"/>
  <c r="L2819" i="1" s="1"/>
  <c r="K2114" i="1"/>
  <c r="K2819" i="1" s="1"/>
  <c r="J2114" i="1"/>
  <c r="J2819" i="1" s="1"/>
  <c r="I2114" i="1"/>
  <c r="H2114" i="1"/>
  <c r="H2819" i="1" s="1"/>
  <c r="G2114" i="1"/>
  <c r="G2819" i="1" s="1"/>
  <c r="F2114" i="1"/>
  <c r="F2819" i="1" s="1"/>
  <c r="E2114" i="1"/>
  <c r="E2819" i="1" s="1"/>
  <c r="D2114" i="1"/>
  <c r="D2819" i="1" s="1"/>
  <c r="C2114" i="1"/>
  <c r="C2819" i="1" s="1"/>
  <c r="B2114" i="1"/>
  <c r="B2819" i="1" s="1"/>
  <c r="BA2109" i="1"/>
  <c r="AZ2109" i="1"/>
  <c r="AY2109" i="1"/>
  <c r="AW2109" i="1"/>
  <c r="AV2109" i="1"/>
  <c r="AU2109" i="1"/>
  <c r="AT2109" i="1"/>
  <c r="AR2109" i="1"/>
  <c r="AQ2109" i="1"/>
  <c r="AP2109" i="1"/>
  <c r="AN2109" i="1"/>
  <c r="AM2109" i="1"/>
  <c r="AL2109" i="1"/>
  <c r="AK2109" i="1"/>
  <c r="AI2109" i="1"/>
  <c r="AH2109" i="1"/>
  <c r="AG2109" i="1"/>
  <c r="AF2109" i="1"/>
  <c r="AD2109" i="1"/>
  <c r="AC2109" i="1"/>
  <c r="AB2109" i="1"/>
  <c r="DW2101" i="1"/>
  <c r="BO2101" i="1"/>
  <c r="P2101" i="1"/>
  <c r="EO2100" i="1"/>
  <c r="EL2100" i="1"/>
  <c r="EI2100" i="1"/>
  <c r="EF2100" i="1"/>
  <c r="EC2100" i="1"/>
  <c r="DZ2100" i="1"/>
  <c r="DX2100" i="1"/>
  <c r="DW2100" i="1"/>
  <c r="DV2100" i="1"/>
  <c r="DN2100" i="1"/>
  <c r="DA2100" i="1"/>
  <c r="CL2100" i="1"/>
  <c r="CA2100" i="1"/>
  <c r="BO2100" i="1"/>
  <c r="BF2100" i="1"/>
  <c r="AX2100" i="1"/>
  <c r="AS2100" i="1"/>
  <c r="AO2100" i="1"/>
  <c r="AJ2100" i="1"/>
  <c r="AE2100" i="1"/>
  <c r="AA2100" i="1"/>
  <c r="Z2100" i="1"/>
  <c r="Y2100" i="1"/>
  <c r="X2100" i="1"/>
  <c r="W2100" i="1"/>
  <c r="V2100" i="1"/>
  <c r="U2100" i="1"/>
  <c r="T2100" i="1"/>
  <c r="S2100" i="1"/>
  <c r="R2100" i="1"/>
  <c r="Q2100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EO2099" i="1"/>
  <c r="EL2099" i="1"/>
  <c r="EI2099" i="1"/>
  <c r="EF2099" i="1"/>
  <c r="EC2099" i="1"/>
  <c r="DZ2099" i="1"/>
  <c r="DX2099" i="1"/>
  <c r="DW2099" i="1"/>
  <c r="DV2099" i="1"/>
  <c r="DN2099" i="1"/>
  <c r="DA2099" i="1"/>
  <c r="CL2099" i="1"/>
  <c r="CA2099" i="1"/>
  <c r="BO2099" i="1"/>
  <c r="BF2099" i="1"/>
  <c r="AX2099" i="1"/>
  <c r="AS2099" i="1"/>
  <c r="AO2099" i="1"/>
  <c r="AJ2099" i="1"/>
  <c r="AE2099" i="1"/>
  <c r="AA2099" i="1"/>
  <c r="Z2099" i="1"/>
  <c r="Y2099" i="1"/>
  <c r="X2099" i="1"/>
  <c r="W2099" i="1"/>
  <c r="V2099" i="1"/>
  <c r="U2099" i="1"/>
  <c r="T2099" i="1"/>
  <c r="S2099" i="1"/>
  <c r="R2099" i="1"/>
  <c r="Q2099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EO2098" i="1"/>
  <c r="EL2098" i="1"/>
  <c r="EI2098" i="1"/>
  <c r="EF2098" i="1"/>
  <c r="EC2098" i="1"/>
  <c r="DZ2098" i="1"/>
  <c r="DX2098" i="1"/>
  <c r="DW2098" i="1"/>
  <c r="DV2098" i="1"/>
  <c r="DN2098" i="1"/>
  <c r="DA2098" i="1"/>
  <c r="CL2098" i="1"/>
  <c r="CA2098" i="1"/>
  <c r="BO2098" i="1"/>
  <c r="BF2098" i="1"/>
  <c r="AX2098" i="1"/>
  <c r="AS2098" i="1"/>
  <c r="AO2098" i="1"/>
  <c r="AJ2098" i="1"/>
  <c r="AE2098" i="1"/>
  <c r="AA2098" i="1"/>
  <c r="Z2098" i="1"/>
  <c r="Y2098" i="1"/>
  <c r="X2098" i="1"/>
  <c r="W2098" i="1"/>
  <c r="V2098" i="1"/>
  <c r="U2098" i="1"/>
  <c r="T2098" i="1"/>
  <c r="S2098" i="1"/>
  <c r="R2098" i="1"/>
  <c r="Q2098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EO2097" i="1"/>
  <c r="EL2097" i="1"/>
  <c r="EI2097" i="1"/>
  <c r="EF2097" i="1"/>
  <c r="EC2097" i="1"/>
  <c r="DZ2097" i="1"/>
  <c r="DX2097" i="1"/>
  <c r="DW2097" i="1"/>
  <c r="DV2097" i="1"/>
  <c r="DN2097" i="1"/>
  <c r="DA2097" i="1"/>
  <c r="CL2097" i="1"/>
  <c r="CA2097" i="1"/>
  <c r="BO2097" i="1"/>
  <c r="BF2097" i="1"/>
  <c r="AX2097" i="1"/>
  <c r="AS2097" i="1"/>
  <c r="AO2097" i="1"/>
  <c r="AJ2097" i="1"/>
  <c r="AE2097" i="1"/>
  <c r="AA2097" i="1"/>
  <c r="Z2097" i="1"/>
  <c r="Y2097" i="1"/>
  <c r="X2097" i="1"/>
  <c r="W2097" i="1"/>
  <c r="V2097" i="1"/>
  <c r="U2097" i="1"/>
  <c r="T2097" i="1"/>
  <c r="S2097" i="1"/>
  <c r="R2097" i="1"/>
  <c r="Q2097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EO2096" i="1"/>
  <c r="EL2096" i="1"/>
  <c r="EI2096" i="1"/>
  <c r="EF2096" i="1"/>
  <c r="EC2096" i="1"/>
  <c r="DZ2096" i="1"/>
  <c r="DX2096" i="1"/>
  <c r="DW2096" i="1"/>
  <c r="DV2096" i="1"/>
  <c r="DN2096" i="1"/>
  <c r="DA2096" i="1"/>
  <c r="CL2096" i="1"/>
  <c r="CA2096" i="1"/>
  <c r="BO2096" i="1"/>
  <c r="BF2096" i="1"/>
  <c r="AX2096" i="1"/>
  <c r="AS2096" i="1"/>
  <c r="AO2096" i="1"/>
  <c r="AJ2096" i="1"/>
  <c r="AE2096" i="1"/>
  <c r="AA2096" i="1"/>
  <c r="Z2096" i="1"/>
  <c r="Y2096" i="1"/>
  <c r="X2096" i="1"/>
  <c r="W2096" i="1"/>
  <c r="V2096" i="1"/>
  <c r="V2101" i="1" s="1"/>
  <c r="U2096" i="1"/>
  <c r="T2096" i="1"/>
  <c r="S2096" i="1"/>
  <c r="R2096" i="1"/>
  <c r="Q2096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EO2095" i="1"/>
  <c r="EO2101" i="1" s="1"/>
  <c r="EL2095" i="1"/>
  <c r="EI2095" i="1"/>
  <c r="EF2095" i="1"/>
  <c r="EF2101" i="1" s="1"/>
  <c r="EF2570" i="1" s="1"/>
  <c r="EC2095" i="1"/>
  <c r="DZ2095" i="1"/>
  <c r="DX2095" i="1"/>
  <c r="DW2095" i="1"/>
  <c r="DV2095" i="1"/>
  <c r="DN2095" i="1"/>
  <c r="DA2095" i="1"/>
  <c r="CL2095" i="1"/>
  <c r="CL2101" i="1" s="1"/>
  <c r="CA2095" i="1"/>
  <c r="CA2101" i="1" s="1"/>
  <c r="BO2095" i="1"/>
  <c r="BF2095" i="1"/>
  <c r="AX2095" i="1"/>
  <c r="AX2101" i="1" s="1"/>
  <c r="AX2570" i="1" s="1"/>
  <c r="AS2095" i="1"/>
  <c r="AO2095" i="1"/>
  <c r="AJ2095" i="1"/>
  <c r="AE2095" i="1"/>
  <c r="AE2101" i="1" s="1"/>
  <c r="AA2095" i="1"/>
  <c r="Z2095" i="1"/>
  <c r="Y2095" i="1"/>
  <c r="X2095" i="1"/>
  <c r="X2101" i="1" s="1"/>
  <c r="W2095" i="1"/>
  <c r="W2101" i="1" s="1"/>
  <c r="V2095" i="1"/>
  <c r="U2095" i="1"/>
  <c r="T2095" i="1"/>
  <c r="T2101" i="1" s="1"/>
  <c r="T2570" i="1" s="1"/>
  <c r="S2095" i="1"/>
  <c r="R2095" i="1"/>
  <c r="Q2095" i="1"/>
  <c r="P2095" i="1"/>
  <c r="O2095" i="1"/>
  <c r="N2095" i="1"/>
  <c r="M2095" i="1"/>
  <c r="L2095" i="1"/>
  <c r="L2101" i="1" s="1"/>
  <c r="K2095" i="1"/>
  <c r="K2101" i="1" s="1"/>
  <c r="J2095" i="1"/>
  <c r="I2095" i="1"/>
  <c r="H2095" i="1"/>
  <c r="H2101" i="1" s="1"/>
  <c r="H2570" i="1" s="1"/>
  <c r="G2095" i="1"/>
  <c r="F2095" i="1"/>
  <c r="E2095" i="1"/>
  <c r="D2095" i="1"/>
  <c r="D2101" i="1" s="1"/>
  <c r="C2095" i="1"/>
  <c r="B2095" i="1"/>
  <c r="B2085" i="1"/>
  <c r="C2084" i="1"/>
  <c r="B2084" i="1"/>
  <c r="B2083" i="1"/>
  <c r="B2082" i="1"/>
  <c r="B2081" i="1"/>
  <c r="P2080" i="1"/>
  <c r="B2080" i="1"/>
  <c r="P2079" i="1"/>
  <c r="P2475" i="1" s="1"/>
  <c r="B2079" i="1"/>
  <c r="B2475" i="1" s="1"/>
  <c r="EO2078" i="1"/>
  <c r="EL2078" i="1"/>
  <c r="EI2078" i="1"/>
  <c r="EF2078" i="1"/>
  <c r="EC2078" i="1"/>
  <c r="DZ2078" i="1"/>
  <c r="DX2078" i="1"/>
  <c r="DW2078" i="1"/>
  <c r="DV2078" i="1"/>
  <c r="DA2078" i="1"/>
  <c r="CA2078" i="1"/>
  <c r="BO2078" i="1"/>
  <c r="BF2078" i="1"/>
  <c r="AX2078" i="1"/>
  <c r="AS2078" i="1"/>
  <c r="AO2078" i="1"/>
  <c r="AD2078" i="1"/>
  <c r="U2078" i="1"/>
  <c r="T2077" i="1"/>
  <c r="S2077" i="1"/>
  <c r="R2077" i="1"/>
  <c r="Q2077" i="1"/>
  <c r="EO2076" i="1"/>
  <c r="EL2076" i="1"/>
  <c r="EI2076" i="1"/>
  <c r="EF2076" i="1"/>
  <c r="EC2076" i="1"/>
  <c r="DZ2076" i="1"/>
  <c r="DX2076" i="1"/>
  <c r="DW2076" i="1"/>
  <c r="DV2076" i="1"/>
  <c r="DN2076" i="1"/>
  <c r="DA2076" i="1"/>
  <c r="CL2076" i="1"/>
  <c r="CA2076" i="1"/>
  <c r="BO2076" i="1"/>
  <c r="BF2076" i="1"/>
  <c r="AX2076" i="1"/>
  <c r="AS2076" i="1"/>
  <c r="AO2076" i="1"/>
  <c r="T2075" i="1"/>
  <c r="S2075" i="1"/>
  <c r="R2075" i="1"/>
  <c r="Q2075" i="1"/>
  <c r="Y2074" i="1"/>
  <c r="Y2073" i="1"/>
  <c r="DX2047" i="1"/>
  <c r="E2047" i="1"/>
  <c r="EC2044" i="1"/>
  <c r="G2044" i="1"/>
  <c r="DW2039" i="1"/>
  <c r="AY2032" i="1"/>
  <c r="AW2032" i="1"/>
  <c r="AV2032" i="1"/>
  <c r="AU2032" i="1"/>
  <c r="AT2032" i="1"/>
  <c r="DW2029" i="1"/>
  <c r="DV2028" i="1"/>
  <c r="EO2026" i="1"/>
  <c r="CA2026" i="1"/>
  <c r="EO2021" i="1"/>
  <c r="EL2021" i="1"/>
  <c r="EL2026" i="1" s="1"/>
  <c r="EI2021" i="1"/>
  <c r="EF2021" i="1"/>
  <c r="EC2021" i="1"/>
  <c r="DZ2021" i="1"/>
  <c r="DX2021" i="1"/>
  <c r="DW2021" i="1"/>
  <c r="DV2021" i="1"/>
  <c r="DN2021" i="1"/>
  <c r="DN2028" i="1" s="1"/>
  <c r="DA2021" i="1"/>
  <c r="CL2021" i="1"/>
  <c r="CA2021" i="1"/>
  <c r="BO2021" i="1"/>
  <c r="BO2026" i="1" s="1"/>
  <c r="BH2021" i="1"/>
  <c r="BH2019" i="1" s="1"/>
  <c r="BG2021" i="1"/>
  <c r="BG2019" i="1" s="1"/>
  <c r="BG1829" i="1" s="1"/>
  <c r="BF2021" i="1"/>
  <c r="AE2019" i="1"/>
  <c r="Y2019" i="1"/>
  <c r="EO2018" i="1"/>
  <c r="EO2047" i="1" s="1"/>
  <c r="EL2018" i="1"/>
  <c r="EL2047" i="1" s="1"/>
  <c r="EI2018" i="1"/>
  <c r="EF2018" i="1"/>
  <c r="EC2018" i="1"/>
  <c r="EC2047" i="1" s="1"/>
  <c r="DZ2018" i="1"/>
  <c r="DZ2047" i="1" s="1"/>
  <c r="DX2018" i="1"/>
  <c r="DX2029" i="1" s="1"/>
  <c r="DW2018" i="1"/>
  <c r="DV2018" i="1"/>
  <c r="DN2018" i="1"/>
  <c r="DA2018" i="1"/>
  <c r="DA2047" i="1" s="1"/>
  <c r="CL2018" i="1"/>
  <c r="CA2018" i="1"/>
  <c r="CA2047" i="1" s="1"/>
  <c r="BO2018" i="1"/>
  <c r="BO2047" i="1" s="1"/>
  <c r="BF2018" i="1"/>
  <c r="AX2018" i="1"/>
  <c r="AS2018" i="1"/>
  <c r="AS2047" i="1" s="1"/>
  <c r="AO2018" i="1"/>
  <c r="AO2047" i="1" s="1"/>
  <c r="AJ2018" i="1"/>
  <c r="AJ2047" i="1" s="1"/>
  <c r="AE2018" i="1"/>
  <c r="AE2047" i="1" s="1"/>
  <c r="AA2018" i="1"/>
  <c r="Z2018" i="1"/>
  <c r="Y2018" i="1"/>
  <c r="Y2047" i="1" s="1"/>
  <c r="X2018" i="1"/>
  <c r="W2018" i="1"/>
  <c r="W2047" i="1" s="1"/>
  <c r="V2018" i="1"/>
  <c r="U2018" i="1"/>
  <c r="T2018" i="1"/>
  <c r="S2018" i="1"/>
  <c r="S2047" i="1" s="1"/>
  <c r="R2018" i="1"/>
  <c r="R2047" i="1" s="1"/>
  <c r="Q2018" i="1"/>
  <c r="Q2047" i="1" s="1"/>
  <c r="P2018" i="1"/>
  <c r="O2018" i="1"/>
  <c r="N2018" i="1"/>
  <c r="M2018" i="1"/>
  <c r="M2047" i="1" s="1"/>
  <c r="L2018" i="1"/>
  <c r="K2018" i="1"/>
  <c r="K2047" i="1" s="1"/>
  <c r="J2018" i="1"/>
  <c r="J2047" i="1" s="1"/>
  <c r="I2018" i="1"/>
  <c r="H2018" i="1"/>
  <c r="G2018" i="1"/>
  <c r="G2047" i="1" s="1"/>
  <c r="F2018" i="1"/>
  <c r="F2047" i="1" s="1"/>
  <c r="E2018" i="1"/>
  <c r="D2018" i="1"/>
  <c r="C2018" i="1"/>
  <c r="B2018" i="1"/>
  <c r="EO2017" i="1"/>
  <c r="EO2046" i="1" s="1"/>
  <c r="EL2017" i="1"/>
  <c r="EI2017" i="1"/>
  <c r="EI2046" i="1" s="1"/>
  <c r="EF2017" i="1"/>
  <c r="EC2017" i="1"/>
  <c r="EC2028" i="1" s="1"/>
  <c r="DZ2017" i="1"/>
  <c r="DX2017" i="1"/>
  <c r="DX2046" i="1" s="1"/>
  <c r="DW2017" i="1"/>
  <c r="DW2046" i="1" s="1"/>
  <c r="DV2017" i="1"/>
  <c r="DV2046" i="1" s="1"/>
  <c r="DN2017" i="1"/>
  <c r="DA2017" i="1"/>
  <c r="CL2017" i="1"/>
  <c r="CA2017" i="1"/>
  <c r="CA2046" i="1" s="1"/>
  <c r="BO2017" i="1"/>
  <c r="BF2017" i="1"/>
  <c r="BF2046" i="1" s="1"/>
  <c r="AX2017" i="1"/>
  <c r="AX2046" i="1" s="1"/>
  <c r="AS2017" i="1"/>
  <c r="AO2017" i="1"/>
  <c r="AJ2017" i="1"/>
  <c r="AJ2046" i="1" s="1"/>
  <c r="AE2017" i="1"/>
  <c r="AE2046" i="1" s="1"/>
  <c r="AA2017" i="1"/>
  <c r="AA2046" i="1" s="1"/>
  <c r="Z2017" i="1"/>
  <c r="Y2017" i="1"/>
  <c r="X2017" i="1"/>
  <c r="W2017" i="1"/>
  <c r="W2046" i="1" s="1"/>
  <c r="V2017" i="1"/>
  <c r="U2017" i="1"/>
  <c r="U2046" i="1" s="1"/>
  <c r="T2017" i="1"/>
  <c r="S2017" i="1"/>
  <c r="R2017" i="1"/>
  <c r="Q2017" i="1"/>
  <c r="Q2046" i="1" s="1"/>
  <c r="P2017" i="1"/>
  <c r="P2046" i="1" s="1"/>
  <c r="O2017" i="1"/>
  <c r="O2046" i="1" s="1"/>
  <c r="N2017" i="1"/>
  <c r="N2046" i="1" s="1"/>
  <c r="M2017" i="1"/>
  <c r="L2017" i="1"/>
  <c r="K2017" i="1"/>
  <c r="K2046" i="1" s="1"/>
  <c r="J2017" i="1"/>
  <c r="I2017" i="1"/>
  <c r="I2046" i="1" s="1"/>
  <c r="H2017" i="1"/>
  <c r="G2017" i="1"/>
  <c r="F2017" i="1"/>
  <c r="E2017" i="1"/>
  <c r="E2046" i="1" s="1"/>
  <c r="D2017" i="1"/>
  <c r="D2046" i="1" s="1"/>
  <c r="C2017" i="1"/>
  <c r="C2046" i="1" s="1"/>
  <c r="B2017" i="1"/>
  <c r="EO2016" i="1"/>
  <c r="EO2027" i="1" s="1"/>
  <c r="EL2016" i="1"/>
  <c r="EI2016" i="1"/>
  <c r="EI2045" i="1" s="1"/>
  <c r="EF2016" i="1"/>
  <c r="EC2016" i="1"/>
  <c r="EC2045" i="1" s="1"/>
  <c r="DZ2016" i="1"/>
  <c r="DZ2027" i="1" s="1"/>
  <c r="DX2016" i="1"/>
  <c r="DX2027" i="1" s="1"/>
  <c r="DW2016" i="1"/>
  <c r="DV2016" i="1"/>
  <c r="DV2045" i="1" s="1"/>
  <c r="DN2016" i="1"/>
  <c r="DN2045" i="1" s="1"/>
  <c r="DA2016" i="1"/>
  <c r="DA2045" i="1" s="1"/>
  <c r="CL2016" i="1"/>
  <c r="CL2027" i="1" s="1"/>
  <c r="CA2016" i="1"/>
  <c r="CA2027" i="1" s="1"/>
  <c r="BO2016" i="1"/>
  <c r="BF2016" i="1"/>
  <c r="BF2045" i="1" s="1"/>
  <c r="AX2016" i="1"/>
  <c r="AS2016" i="1"/>
  <c r="AS2045" i="1" s="1"/>
  <c r="AO2016" i="1"/>
  <c r="AJ2016" i="1"/>
  <c r="AJ2045" i="1" s="1"/>
  <c r="AE2016" i="1"/>
  <c r="AA2016" i="1"/>
  <c r="AA2045" i="1" s="1"/>
  <c r="Z2016" i="1"/>
  <c r="Z2045" i="1" s="1"/>
  <c r="Y2016" i="1"/>
  <c r="Y2045" i="1" s="1"/>
  <c r="X2016" i="1"/>
  <c r="W2016" i="1"/>
  <c r="W2045" i="1" s="1"/>
  <c r="V2016" i="1"/>
  <c r="U2016" i="1"/>
  <c r="U2045" i="1" s="1"/>
  <c r="T2016" i="1"/>
  <c r="S2016" i="1"/>
  <c r="S2045" i="1" s="1"/>
  <c r="R2016" i="1"/>
  <c r="Q2016" i="1"/>
  <c r="P2016" i="1"/>
  <c r="O2016" i="1"/>
  <c r="O2045" i="1" s="1"/>
  <c r="N2016" i="1"/>
  <c r="N2045" i="1" s="1"/>
  <c r="M2016" i="1"/>
  <c r="M2045" i="1" s="1"/>
  <c r="L2016" i="1"/>
  <c r="K2016" i="1"/>
  <c r="K2045" i="1" s="1"/>
  <c r="J2016" i="1"/>
  <c r="J2045" i="1" s="1"/>
  <c r="I2016" i="1"/>
  <c r="I2045" i="1" s="1"/>
  <c r="H2016" i="1"/>
  <c r="G2016" i="1"/>
  <c r="G2045" i="1" s="1"/>
  <c r="F2016" i="1"/>
  <c r="E2016" i="1"/>
  <c r="E2045" i="1" s="1"/>
  <c r="D2016" i="1"/>
  <c r="C2016" i="1"/>
  <c r="C2045" i="1" s="1"/>
  <c r="B2016" i="1"/>
  <c r="EO2015" i="1"/>
  <c r="EO2044" i="1" s="1"/>
  <c r="EL2015" i="1"/>
  <c r="EI2015" i="1"/>
  <c r="EF2015" i="1"/>
  <c r="EC2015" i="1"/>
  <c r="EC2026" i="1" s="1"/>
  <c r="DZ2015" i="1"/>
  <c r="DX2015" i="1"/>
  <c r="DX2044" i="1" s="1"/>
  <c r="DW2015" i="1"/>
  <c r="DW2026" i="1" s="1"/>
  <c r="DV2015" i="1"/>
  <c r="DN2015" i="1"/>
  <c r="DA2015" i="1"/>
  <c r="DA2026" i="1" s="1"/>
  <c r="CL2015" i="1"/>
  <c r="CL2044" i="1" s="1"/>
  <c r="CA2015" i="1"/>
  <c r="CA2044" i="1" s="1"/>
  <c r="BO2015" i="1"/>
  <c r="BF2015" i="1"/>
  <c r="AX2015" i="1"/>
  <c r="AX2044" i="1" s="1"/>
  <c r="AS2015" i="1"/>
  <c r="AS2044" i="1" s="1"/>
  <c r="AO2015" i="1"/>
  <c r="AJ2015" i="1"/>
  <c r="AJ2044" i="1" s="1"/>
  <c r="AE2015" i="1"/>
  <c r="AA2015" i="1"/>
  <c r="Z2015" i="1"/>
  <c r="Y2015" i="1"/>
  <c r="Y2044" i="1" s="1"/>
  <c r="X2015" i="1"/>
  <c r="X2044" i="1" s="1"/>
  <c r="W2015" i="1"/>
  <c r="W2044" i="1" s="1"/>
  <c r="V2015" i="1"/>
  <c r="U2015" i="1"/>
  <c r="T2015" i="1"/>
  <c r="T2044" i="1" s="1"/>
  <c r="S2015" i="1"/>
  <c r="S2044" i="1" s="1"/>
  <c r="R2015" i="1"/>
  <c r="Q2015" i="1"/>
  <c r="Q2044" i="1" s="1"/>
  <c r="P2015" i="1"/>
  <c r="O2015" i="1"/>
  <c r="N2015" i="1"/>
  <c r="M2015" i="1"/>
  <c r="M2044" i="1" s="1"/>
  <c r="L2015" i="1"/>
  <c r="L2044" i="1" s="1"/>
  <c r="K2015" i="1"/>
  <c r="K2044" i="1" s="1"/>
  <c r="J2015" i="1"/>
  <c r="I2015" i="1"/>
  <c r="H2015" i="1"/>
  <c r="G2015" i="1"/>
  <c r="F2015" i="1"/>
  <c r="E2015" i="1"/>
  <c r="E2044" i="1" s="1"/>
  <c r="D2015" i="1"/>
  <c r="C2015" i="1"/>
  <c r="B2015" i="1"/>
  <c r="EO2014" i="1"/>
  <c r="EO2025" i="1" s="1"/>
  <c r="EL2014" i="1"/>
  <c r="EL2025" i="1" s="1"/>
  <c r="EI2014" i="1"/>
  <c r="EI2043" i="1" s="1"/>
  <c r="EF2014" i="1"/>
  <c r="EC2014" i="1"/>
  <c r="DZ2014" i="1"/>
  <c r="DX2014" i="1"/>
  <c r="DX2025" i="1" s="1"/>
  <c r="DW2014" i="1"/>
  <c r="DV2014" i="1"/>
  <c r="DV2043" i="1" s="1"/>
  <c r="DN2014" i="1"/>
  <c r="DW2043" i="1" s="1"/>
  <c r="DA2014" i="1"/>
  <c r="CL2014" i="1"/>
  <c r="CA2014" i="1"/>
  <c r="CA2025" i="1" s="1"/>
  <c r="BO2014" i="1"/>
  <c r="BO2025" i="1" s="1"/>
  <c r="BF2014" i="1"/>
  <c r="BF2043" i="1" s="1"/>
  <c r="AX2014" i="1"/>
  <c r="AS2014" i="1"/>
  <c r="AO2014" i="1"/>
  <c r="AJ2014" i="1"/>
  <c r="AJ2043" i="1" s="1"/>
  <c r="AE2014" i="1"/>
  <c r="AA2014" i="1"/>
  <c r="AA2043" i="1" s="1"/>
  <c r="Z2014" i="1"/>
  <c r="Y2014" i="1"/>
  <c r="X2014" i="1"/>
  <c r="W2014" i="1"/>
  <c r="W2043" i="1" s="1"/>
  <c r="V2014" i="1"/>
  <c r="V2043" i="1" s="1"/>
  <c r="U2014" i="1"/>
  <c r="U2043" i="1" s="1"/>
  <c r="T2014" i="1"/>
  <c r="S2014" i="1"/>
  <c r="R2014" i="1"/>
  <c r="Q2014" i="1"/>
  <c r="Q2043" i="1" s="1"/>
  <c r="P2014" i="1"/>
  <c r="O2014" i="1"/>
  <c r="N2014" i="1"/>
  <c r="M2014" i="1"/>
  <c r="L2014" i="1"/>
  <c r="K2014" i="1"/>
  <c r="K2043" i="1" s="1"/>
  <c r="J2014" i="1"/>
  <c r="J2043" i="1" s="1"/>
  <c r="I2014" i="1"/>
  <c r="I2043" i="1" s="1"/>
  <c r="H2014" i="1"/>
  <c r="G2014" i="1"/>
  <c r="F2014" i="1"/>
  <c r="E2014" i="1"/>
  <c r="E2043" i="1" s="1"/>
  <c r="D2014" i="1"/>
  <c r="C2014" i="1"/>
  <c r="B2014" i="1"/>
  <c r="EO2013" i="1"/>
  <c r="EL2013" i="1"/>
  <c r="EI2013" i="1"/>
  <c r="EI2024" i="1" s="1"/>
  <c r="EF2013" i="1"/>
  <c r="EF2024" i="1" s="1"/>
  <c r="EC2013" i="1"/>
  <c r="EC2042" i="1" s="1"/>
  <c r="DZ2013" i="1"/>
  <c r="DZ2024" i="1" s="1"/>
  <c r="DX2013" i="1"/>
  <c r="DW2013" i="1"/>
  <c r="DV2013" i="1"/>
  <c r="DV2024" i="1" s="1"/>
  <c r="DN2013" i="1"/>
  <c r="DA2013" i="1"/>
  <c r="DA2042" i="1" s="1"/>
  <c r="CL2013" i="1"/>
  <c r="CL2024" i="1" s="1"/>
  <c r="CA2013" i="1"/>
  <c r="BO2013" i="1"/>
  <c r="BF2013" i="1"/>
  <c r="BF2024" i="1" s="1"/>
  <c r="AX2013" i="1"/>
  <c r="AS2013" i="1"/>
  <c r="AS2042" i="1" s="1"/>
  <c r="AO2013" i="1"/>
  <c r="AJ2013" i="1"/>
  <c r="AE2013" i="1"/>
  <c r="AA2013" i="1"/>
  <c r="Z2013" i="1"/>
  <c r="Y2013" i="1"/>
  <c r="Y2042" i="1" s="1"/>
  <c r="X2013" i="1"/>
  <c r="W2013" i="1"/>
  <c r="V2013" i="1"/>
  <c r="U2013" i="1"/>
  <c r="T2013" i="1"/>
  <c r="T2042" i="1" s="1"/>
  <c r="S2013" i="1"/>
  <c r="S2042" i="1" s="1"/>
  <c r="R2013" i="1"/>
  <c r="Q2013" i="1"/>
  <c r="P2013" i="1"/>
  <c r="O2013" i="1"/>
  <c r="N2013" i="1"/>
  <c r="M2013" i="1"/>
  <c r="M2042" i="1" s="1"/>
  <c r="L2013" i="1"/>
  <c r="K2013" i="1"/>
  <c r="J2013" i="1"/>
  <c r="I2013" i="1"/>
  <c r="H2013" i="1"/>
  <c r="H2042" i="1" s="1"/>
  <c r="G2013" i="1"/>
  <c r="G2042" i="1" s="1"/>
  <c r="F2013" i="1"/>
  <c r="E2013" i="1"/>
  <c r="D2013" i="1"/>
  <c r="C2013" i="1"/>
  <c r="B2013" i="1"/>
  <c r="EO2011" i="1"/>
  <c r="EL2011" i="1"/>
  <c r="EL2039" i="1" s="1"/>
  <c r="EI2011" i="1"/>
  <c r="EI2039" i="1" s="1"/>
  <c r="EF2011" i="1"/>
  <c r="EF2039" i="1" s="1"/>
  <c r="EC2011" i="1"/>
  <c r="DZ2011" i="1"/>
  <c r="DZ2039" i="1" s="1"/>
  <c r="DX2011" i="1"/>
  <c r="DX2039" i="1" s="1"/>
  <c r="DW2011" i="1"/>
  <c r="DV2011" i="1"/>
  <c r="DN2011" i="1"/>
  <c r="DA2011" i="1"/>
  <c r="DA2065" i="1" s="1"/>
  <c r="DA2494" i="1" s="1"/>
  <c r="CL2011" i="1"/>
  <c r="CL2039" i="1" s="1"/>
  <c r="CA2011" i="1"/>
  <c r="BO2011" i="1"/>
  <c r="BO2039" i="1" s="1"/>
  <c r="BH2011" i="1"/>
  <c r="BH2010" i="1" s="1"/>
  <c r="BG2011" i="1"/>
  <c r="BG2010" i="1" s="1"/>
  <c r="BF2011" i="1"/>
  <c r="BF2039" i="1" s="1"/>
  <c r="EO2009" i="1"/>
  <c r="EL2009" i="1"/>
  <c r="EI2009" i="1"/>
  <c r="EF2009" i="1"/>
  <c r="EC2009" i="1"/>
  <c r="DZ2009" i="1"/>
  <c r="DZ2038" i="1" s="1"/>
  <c r="DX2009" i="1"/>
  <c r="DX2038" i="1" s="1"/>
  <c r="DW2009" i="1"/>
  <c r="DV2009" i="1"/>
  <c r="DN2009" i="1"/>
  <c r="DA2009" i="1"/>
  <c r="DA2064" i="1" s="1"/>
  <c r="CL2009" i="1"/>
  <c r="CL2038" i="1" s="1"/>
  <c r="CA2009" i="1"/>
  <c r="BO2009" i="1"/>
  <c r="CA2064" i="1" s="1"/>
  <c r="BF2009" i="1"/>
  <c r="AX2009" i="1"/>
  <c r="AS2009" i="1"/>
  <c r="AO2009" i="1"/>
  <c r="AJ2009" i="1"/>
  <c r="AE2009" i="1"/>
  <c r="AA2009" i="1"/>
  <c r="Z2009" i="1"/>
  <c r="Y2009" i="1"/>
  <c r="X2009" i="1"/>
  <c r="W2009" i="1"/>
  <c r="V2009" i="1"/>
  <c r="U2009" i="1"/>
  <c r="T2009" i="1"/>
  <c r="S2009" i="1"/>
  <c r="R2009" i="1"/>
  <c r="Q2009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EO2008" i="1"/>
  <c r="EO2063" i="1" s="1"/>
  <c r="EL2008" i="1"/>
  <c r="EI2008" i="1"/>
  <c r="EF2008" i="1"/>
  <c r="EC2008" i="1"/>
  <c r="DZ2008" i="1"/>
  <c r="DX2008" i="1"/>
  <c r="DW2008" i="1"/>
  <c r="DV2008" i="1"/>
  <c r="DV2063" i="1" s="1"/>
  <c r="DN2008" i="1"/>
  <c r="DA2008" i="1"/>
  <c r="CL2008" i="1"/>
  <c r="CA2008" i="1"/>
  <c r="CA2063" i="1" s="1"/>
  <c r="BO2008" i="1"/>
  <c r="BF2008" i="1"/>
  <c r="AX2008" i="1"/>
  <c r="AS2008" i="1"/>
  <c r="AO2008" i="1"/>
  <c r="AJ2008" i="1"/>
  <c r="AE2008" i="1"/>
  <c r="AA2008" i="1"/>
  <c r="Z2008" i="1"/>
  <c r="Y2008" i="1"/>
  <c r="X2008" i="1"/>
  <c r="W2008" i="1"/>
  <c r="V2008" i="1"/>
  <c r="U2008" i="1"/>
  <c r="T2008" i="1"/>
  <c r="S2008" i="1"/>
  <c r="R2008" i="1"/>
  <c r="Q2008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EO2007" i="1"/>
  <c r="EL2007" i="1"/>
  <c r="EI2007" i="1"/>
  <c r="EF2007" i="1"/>
  <c r="EC2007" i="1"/>
  <c r="DZ2007" i="1"/>
  <c r="DX2007" i="1"/>
  <c r="DW2007" i="1"/>
  <c r="DV2007" i="1"/>
  <c r="DN2007" i="1"/>
  <c r="DN2062" i="1" s="1"/>
  <c r="DA2007" i="1"/>
  <c r="DA2062" i="1" s="1"/>
  <c r="CL2007" i="1"/>
  <c r="CL2036" i="1" s="1"/>
  <c r="CA2007" i="1"/>
  <c r="BO2007" i="1"/>
  <c r="BF2007" i="1"/>
  <c r="AX2007" i="1"/>
  <c r="AS2007" i="1"/>
  <c r="AO2007" i="1"/>
  <c r="AJ2007" i="1"/>
  <c r="AE2007" i="1"/>
  <c r="AA2007" i="1"/>
  <c r="Z2007" i="1"/>
  <c r="Y2007" i="1"/>
  <c r="X2007" i="1"/>
  <c r="W2007" i="1"/>
  <c r="V2007" i="1"/>
  <c r="U2007" i="1"/>
  <c r="T2007" i="1"/>
  <c r="S2007" i="1"/>
  <c r="R2007" i="1"/>
  <c r="Q2007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EO2006" i="1"/>
  <c r="EO2061" i="1" s="1"/>
  <c r="EL2006" i="1"/>
  <c r="EI2006" i="1"/>
  <c r="EF2006" i="1"/>
  <c r="EC2006" i="1"/>
  <c r="EC2061" i="1" s="1"/>
  <c r="DZ2006" i="1"/>
  <c r="DX2006" i="1"/>
  <c r="DW2006" i="1"/>
  <c r="DV2006" i="1"/>
  <c r="DN2006" i="1"/>
  <c r="DA2006" i="1"/>
  <c r="CL2006" i="1"/>
  <c r="CL2061" i="1" s="1"/>
  <c r="CA2006" i="1"/>
  <c r="CA2061" i="1" s="1"/>
  <c r="BO2006" i="1"/>
  <c r="BF2006" i="1"/>
  <c r="AX2006" i="1"/>
  <c r="AS2006" i="1"/>
  <c r="AO2006" i="1"/>
  <c r="AJ2006" i="1"/>
  <c r="AE2006" i="1"/>
  <c r="AA2006" i="1"/>
  <c r="Z2006" i="1"/>
  <c r="Y2006" i="1"/>
  <c r="X2006" i="1"/>
  <c r="W2006" i="1"/>
  <c r="V2006" i="1"/>
  <c r="U2006" i="1"/>
  <c r="T2006" i="1"/>
  <c r="S2006" i="1"/>
  <c r="R2006" i="1"/>
  <c r="Q2006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EO2005" i="1"/>
  <c r="EL2005" i="1"/>
  <c r="EI2005" i="1"/>
  <c r="EF2005" i="1"/>
  <c r="EC2005" i="1"/>
  <c r="DZ2005" i="1"/>
  <c r="DZ2060" i="1" s="1"/>
  <c r="DX2005" i="1"/>
  <c r="DX2034" i="1" s="1"/>
  <c r="DW2005" i="1"/>
  <c r="DV2005" i="1"/>
  <c r="DN2005" i="1"/>
  <c r="DA2005" i="1"/>
  <c r="CL2005" i="1"/>
  <c r="CL2034" i="1" s="1"/>
  <c r="CA2005" i="1"/>
  <c r="BO2005" i="1"/>
  <c r="BO2060" i="1" s="1"/>
  <c r="BF2005" i="1"/>
  <c r="AX2005" i="1"/>
  <c r="AS2005" i="1"/>
  <c r="AO2005" i="1"/>
  <c r="AJ2005" i="1"/>
  <c r="AJ2011" i="1" s="1"/>
  <c r="AE2005" i="1"/>
  <c r="AA2005" i="1"/>
  <c r="Z2005" i="1"/>
  <c r="Y2005" i="1"/>
  <c r="X2005" i="1"/>
  <c r="W2005" i="1"/>
  <c r="V2005" i="1"/>
  <c r="U2005" i="1"/>
  <c r="T2005" i="1"/>
  <c r="S2005" i="1"/>
  <c r="R2005" i="1"/>
  <c r="Q2005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EO2004" i="1"/>
  <c r="EO2033" i="1" s="1"/>
  <c r="EL2004" i="1"/>
  <c r="EI2004" i="1"/>
  <c r="EF2004" i="1"/>
  <c r="EF2059" i="1" s="1"/>
  <c r="EC2004" i="1"/>
  <c r="EC2059" i="1" s="1"/>
  <c r="DZ2004" i="1"/>
  <c r="DX2004" i="1"/>
  <c r="DW2004" i="1"/>
  <c r="DV2004" i="1"/>
  <c r="DN2004" i="1"/>
  <c r="DN2059" i="1" s="1"/>
  <c r="DA2004" i="1"/>
  <c r="CL2004" i="1"/>
  <c r="CA2004" i="1"/>
  <c r="BO2004" i="1"/>
  <c r="BF2004" i="1"/>
  <c r="AX2004" i="1"/>
  <c r="AS2004" i="1"/>
  <c r="AO2004" i="1"/>
  <c r="AJ2004" i="1"/>
  <c r="AE2004" i="1"/>
  <c r="AA2004" i="1"/>
  <c r="Z2004" i="1"/>
  <c r="Y2004" i="1"/>
  <c r="X2004" i="1"/>
  <c r="W2004" i="1"/>
  <c r="V2004" i="1"/>
  <c r="U2004" i="1"/>
  <c r="T2004" i="1"/>
  <c r="S2004" i="1"/>
  <c r="R2004" i="1"/>
  <c r="Q2004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EO2002" i="1"/>
  <c r="EL2002" i="1"/>
  <c r="EI2002" i="1"/>
  <c r="EF2002" i="1"/>
  <c r="EC2002" i="1"/>
  <c r="DZ2002" i="1"/>
  <c r="DZ2492" i="1" s="1"/>
  <c r="DX2002" i="1"/>
  <c r="DX2492" i="1" s="1"/>
  <c r="DW2002" i="1"/>
  <c r="DV2002" i="1"/>
  <c r="DN2002" i="1"/>
  <c r="DA2002" i="1"/>
  <c r="CL2002" i="1"/>
  <c r="CA2002" i="1"/>
  <c r="BO2002" i="1"/>
  <c r="BO2492" i="1" s="1"/>
  <c r="BH2002" i="1"/>
  <c r="BH2000" i="1" s="1"/>
  <c r="BG2002" i="1"/>
  <c r="BG2000" i="1" s="1"/>
  <c r="BF2002" i="1"/>
  <c r="C2000" i="1"/>
  <c r="B2000" i="1"/>
  <c r="CA1999" i="1"/>
  <c r="BO1999" i="1"/>
  <c r="BF1999" i="1"/>
  <c r="EO1998" i="1"/>
  <c r="EL1998" i="1"/>
  <c r="EI1998" i="1"/>
  <c r="EF1998" i="1"/>
  <c r="EC1998" i="1"/>
  <c r="DZ1998" i="1"/>
  <c r="DX1998" i="1"/>
  <c r="DW1998" i="1"/>
  <c r="DV1998" i="1"/>
  <c r="DN1998" i="1"/>
  <c r="DA1998" i="1"/>
  <c r="CL1998" i="1"/>
  <c r="CA1998" i="1"/>
  <c r="BO1998" i="1"/>
  <c r="BF1998" i="1"/>
  <c r="AX1998" i="1"/>
  <c r="AS1998" i="1"/>
  <c r="AO1998" i="1"/>
  <c r="AJ1998" i="1"/>
  <c r="AE1998" i="1"/>
  <c r="AA1998" i="1"/>
  <c r="Z1998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EO1997" i="1"/>
  <c r="EL1997" i="1"/>
  <c r="EI1997" i="1"/>
  <c r="EF1997" i="1"/>
  <c r="EC1997" i="1"/>
  <c r="DZ1997" i="1"/>
  <c r="DX1997" i="1"/>
  <c r="DW1997" i="1"/>
  <c r="DV1997" i="1"/>
  <c r="DN1997" i="1"/>
  <c r="DA1997" i="1"/>
  <c r="CL1997" i="1"/>
  <c r="CA1997" i="1"/>
  <c r="BO1997" i="1"/>
  <c r="BF1997" i="1"/>
  <c r="AX1997" i="1"/>
  <c r="AS1997" i="1"/>
  <c r="AO1997" i="1"/>
  <c r="AJ1997" i="1"/>
  <c r="AE1997" i="1"/>
  <c r="AA1997" i="1"/>
  <c r="Z1997" i="1"/>
  <c r="Y1997" i="1"/>
  <c r="X1997" i="1"/>
  <c r="W1997" i="1"/>
  <c r="V1997" i="1"/>
  <c r="U1997" i="1"/>
  <c r="T1997" i="1"/>
  <c r="S1997" i="1"/>
  <c r="R1997" i="1"/>
  <c r="Q1997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EO1996" i="1"/>
  <c r="EL1996" i="1"/>
  <c r="EI1996" i="1"/>
  <c r="EF1996" i="1"/>
  <c r="EC1996" i="1"/>
  <c r="DZ1996" i="1"/>
  <c r="DX1996" i="1"/>
  <c r="DW1996" i="1"/>
  <c r="DV1996" i="1"/>
  <c r="DN1996" i="1"/>
  <c r="DA1996" i="1"/>
  <c r="CL1996" i="1"/>
  <c r="CA1996" i="1"/>
  <c r="BO1996" i="1"/>
  <c r="BF1996" i="1"/>
  <c r="AX1996" i="1"/>
  <c r="AS1996" i="1"/>
  <c r="AO1996" i="1"/>
  <c r="AJ1996" i="1"/>
  <c r="AE1996" i="1"/>
  <c r="AA1996" i="1"/>
  <c r="Z1996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EO1995" i="1"/>
  <c r="EL1995" i="1"/>
  <c r="EI1995" i="1"/>
  <c r="EF1995" i="1"/>
  <c r="EC1995" i="1"/>
  <c r="DZ1995" i="1"/>
  <c r="DX1995" i="1"/>
  <c r="DW1995" i="1"/>
  <c r="DV1995" i="1"/>
  <c r="DN1995" i="1"/>
  <c r="DA1995" i="1"/>
  <c r="CL1995" i="1"/>
  <c r="CA1995" i="1"/>
  <c r="BO1995" i="1"/>
  <c r="BF1995" i="1"/>
  <c r="AX1995" i="1"/>
  <c r="AS1995" i="1"/>
  <c r="AO1995" i="1"/>
  <c r="AJ1995" i="1"/>
  <c r="AE1995" i="1"/>
  <c r="AA1995" i="1"/>
  <c r="Z1995" i="1"/>
  <c r="Y1995" i="1"/>
  <c r="X1995" i="1"/>
  <c r="W1995" i="1"/>
  <c r="V1995" i="1"/>
  <c r="U1995" i="1"/>
  <c r="T1995" i="1"/>
  <c r="S1995" i="1"/>
  <c r="R1995" i="1"/>
  <c r="Q1995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EO1994" i="1"/>
  <c r="EL1994" i="1"/>
  <c r="EI1994" i="1"/>
  <c r="EF1994" i="1"/>
  <c r="EC1994" i="1"/>
  <c r="DZ1994" i="1"/>
  <c r="DX1994" i="1"/>
  <c r="DW1994" i="1"/>
  <c r="DV1994" i="1"/>
  <c r="DN1994" i="1"/>
  <c r="DA1994" i="1"/>
  <c r="CL1994" i="1"/>
  <c r="CA1994" i="1"/>
  <c r="BO1994" i="1"/>
  <c r="BF1994" i="1"/>
  <c r="AX1994" i="1"/>
  <c r="AS1994" i="1"/>
  <c r="AO1994" i="1"/>
  <c r="AJ1994" i="1"/>
  <c r="AE1994" i="1"/>
  <c r="AA1994" i="1"/>
  <c r="Z1994" i="1"/>
  <c r="Y1994" i="1"/>
  <c r="X1994" i="1"/>
  <c r="W1994" i="1"/>
  <c r="V1994" i="1"/>
  <c r="U1994" i="1"/>
  <c r="T1994" i="1"/>
  <c r="S1994" i="1"/>
  <c r="R1994" i="1"/>
  <c r="Q1994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EO1993" i="1"/>
  <c r="EL1993" i="1"/>
  <c r="EI1993" i="1"/>
  <c r="EF1993" i="1"/>
  <c r="EC1993" i="1"/>
  <c r="DZ1993" i="1"/>
  <c r="DX1993" i="1"/>
  <c r="DW1993" i="1"/>
  <c r="DV1993" i="1"/>
  <c r="DN1993" i="1"/>
  <c r="DA1993" i="1"/>
  <c r="CL1993" i="1"/>
  <c r="CA1993" i="1"/>
  <c r="BO1993" i="1"/>
  <c r="BF1993" i="1"/>
  <c r="AX1993" i="1"/>
  <c r="AS1993" i="1"/>
  <c r="AO1993" i="1"/>
  <c r="AJ1993" i="1"/>
  <c r="AE1993" i="1"/>
  <c r="AA1993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EO1991" i="1"/>
  <c r="EL1991" i="1"/>
  <c r="EI1991" i="1"/>
  <c r="EF1991" i="1"/>
  <c r="EC1991" i="1"/>
  <c r="DZ1991" i="1"/>
  <c r="DX1991" i="1"/>
  <c r="DW1991" i="1"/>
  <c r="DV1991" i="1"/>
  <c r="DA1991" i="1"/>
  <c r="CA1991" i="1"/>
  <c r="BO1991" i="1"/>
  <c r="BF1991" i="1"/>
  <c r="AX1991" i="1"/>
  <c r="AS1991" i="1"/>
  <c r="AO1991" i="1"/>
  <c r="AD1991" i="1"/>
  <c r="U1991" i="1"/>
  <c r="T1990" i="1"/>
  <c r="S1990" i="1"/>
  <c r="R1990" i="1"/>
  <c r="Q1990" i="1"/>
  <c r="EO1989" i="1"/>
  <c r="EL1989" i="1"/>
  <c r="EI1989" i="1"/>
  <c r="EF1989" i="1"/>
  <c r="EC1989" i="1"/>
  <c r="DZ1989" i="1"/>
  <c r="DX1989" i="1"/>
  <c r="DW1989" i="1"/>
  <c r="DV1989" i="1"/>
  <c r="DN1989" i="1"/>
  <c r="DA1989" i="1"/>
  <c r="CL1989" i="1"/>
  <c r="CA1989" i="1"/>
  <c r="BO1989" i="1"/>
  <c r="BF1989" i="1"/>
  <c r="AX1989" i="1"/>
  <c r="AS1989" i="1"/>
  <c r="AO1989" i="1"/>
  <c r="T1989" i="1"/>
  <c r="S1989" i="1"/>
  <c r="R1989" i="1"/>
  <c r="Q1989" i="1"/>
  <c r="P1989" i="1"/>
  <c r="O1989" i="1"/>
  <c r="T1988" i="1"/>
  <c r="S1988" i="1"/>
  <c r="R1988" i="1"/>
  <c r="Q1988" i="1"/>
  <c r="Y1987" i="1"/>
  <c r="Y1986" i="1"/>
  <c r="EO1927" i="1"/>
  <c r="EL1927" i="1"/>
  <c r="EI1927" i="1"/>
  <c r="EF1927" i="1"/>
  <c r="EC1927" i="1"/>
  <c r="DZ1927" i="1"/>
  <c r="DX1927" i="1"/>
  <c r="DW1927" i="1"/>
  <c r="DV1927" i="1"/>
  <c r="DN1927" i="1"/>
  <c r="DA1927" i="1"/>
  <c r="CL1927" i="1"/>
  <c r="CA1927" i="1"/>
  <c r="BO1927" i="1"/>
  <c r="BF1927" i="1"/>
  <c r="AX1927" i="1"/>
  <c r="AS1927" i="1"/>
  <c r="AO1927" i="1"/>
  <c r="AJ1927" i="1"/>
  <c r="AE1927" i="1"/>
  <c r="AA1927" i="1"/>
  <c r="Z1927" i="1"/>
  <c r="Y1927" i="1"/>
  <c r="X1927" i="1"/>
  <c r="W1927" i="1"/>
  <c r="V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EO1926" i="1"/>
  <c r="EL1926" i="1"/>
  <c r="EI1926" i="1"/>
  <c r="EF1926" i="1"/>
  <c r="EC1926" i="1"/>
  <c r="DZ1926" i="1"/>
  <c r="DX1926" i="1"/>
  <c r="DW1926" i="1"/>
  <c r="DV1926" i="1"/>
  <c r="DN1926" i="1"/>
  <c r="DA1926" i="1"/>
  <c r="CL1926" i="1"/>
  <c r="CA1926" i="1"/>
  <c r="BO1926" i="1"/>
  <c r="BF1926" i="1"/>
  <c r="AX1926" i="1"/>
  <c r="AS1926" i="1"/>
  <c r="AO1926" i="1"/>
  <c r="AJ1926" i="1"/>
  <c r="AE1926" i="1"/>
  <c r="AA1926" i="1"/>
  <c r="Z1926" i="1"/>
  <c r="Y1926" i="1"/>
  <c r="X1926" i="1"/>
  <c r="W1926" i="1"/>
  <c r="V1926" i="1"/>
  <c r="U1926" i="1"/>
  <c r="T1926" i="1"/>
  <c r="S1926" i="1"/>
  <c r="R1926" i="1"/>
  <c r="Q1926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EO1925" i="1"/>
  <c r="EL1925" i="1"/>
  <c r="EI1925" i="1"/>
  <c r="EF1925" i="1"/>
  <c r="EC1925" i="1"/>
  <c r="DZ1925" i="1"/>
  <c r="DX1925" i="1"/>
  <c r="DW1925" i="1"/>
  <c r="DV1925" i="1"/>
  <c r="DN1925" i="1"/>
  <c r="DA1925" i="1"/>
  <c r="CL1925" i="1"/>
  <c r="CA1925" i="1"/>
  <c r="BO1925" i="1"/>
  <c r="BF1925" i="1"/>
  <c r="AX1925" i="1"/>
  <c r="AS1925" i="1"/>
  <c r="AO1925" i="1"/>
  <c r="AJ1925" i="1"/>
  <c r="AE1925" i="1"/>
  <c r="AA1925" i="1"/>
  <c r="AA1945" i="1" s="1"/>
  <c r="Z1925" i="1"/>
  <c r="Y1925" i="1"/>
  <c r="X1925" i="1"/>
  <c r="W1925" i="1"/>
  <c r="V1925" i="1"/>
  <c r="U1925" i="1"/>
  <c r="T1925" i="1"/>
  <c r="S1925" i="1"/>
  <c r="R1925" i="1"/>
  <c r="Q1925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EO1924" i="1"/>
  <c r="EL1924" i="1"/>
  <c r="EI1924" i="1"/>
  <c r="EF1924" i="1"/>
  <c r="EC1924" i="1"/>
  <c r="DZ1924" i="1"/>
  <c r="DX1924" i="1"/>
  <c r="DW1924" i="1"/>
  <c r="DV1924" i="1"/>
  <c r="DN1924" i="1"/>
  <c r="DA1924" i="1"/>
  <c r="CL1924" i="1"/>
  <c r="CA1924" i="1"/>
  <c r="BO1924" i="1"/>
  <c r="BF1924" i="1"/>
  <c r="AX1924" i="1"/>
  <c r="AS1924" i="1"/>
  <c r="AO1924" i="1"/>
  <c r="AJ1924" i="1"/>
  <c r="AE1924" i="1"/>
  <c r="AA1924" i="1"/>
  <c r="Z1924" i="1"/>
  <c r="Y1924" i="1"/>
  <c r="X1924" i="1"/>
  <c r="W1924" i="1"/>
  <c r="V1924" i="1"/>
  <c r="U1924" i="1"/>
  <c r="T1924" i="1"/>
  <c r="S1924" i="1"/>
  <c r="R1924" i="1"/>
  <c r="Q1924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EO1923" i="1"/>
  <c r="EL1923" i="1"/>
  <c r="EI1923" i="1"/>
  <c r="EF1923" i="1"/>
  <c r="EC1923" i="1"/>
  <c r="DZ1923" i="1"/>
  <c r="DX1923" i="1"/>
  <c r="DW1923" i="1"/>
  <c r="DV1923" i="1"/>
  <c r="DN1923" i="1"/>
  <c r="DA1923" i="1"/>
  <c r="CL1923" i="1"/>
  <c r="CA1923" i="1"/>
  <c r="BO1923" i="1"/>
  <c r="BF1923" i="1"/>
  <c r="AX1923" i="1"/>
  <c r="AS1923" i="1"/>
  <c r="AO1923" i="1"/>
  <c r="AJ1923" i="1"/>
  <c r="AE1923" i="1"/>
  <c r="AA1923" i="1"/>
  <c r="Z1923" i="1"/>
  <c r="Y1923" i="1"/>
  <c r="X1923" i="1"/>
  <c r="W1923" i="1"/>
  <c r="V1923" i="1"/>
  <c r="U1923" i="1"/>
  <c r="T1923" i="1"/>
  <c r="S1923" i="1"/>
  <c r="R1923" i="1"/>
  <c r="Q1923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EO1922" i="1"/>
  <c r="EL1922" i="1"/>
  <c r="EI1922" i="1"/>
  <c r="EI1928" i="1" s="1"/>
  <c r="EF1922" i="1"/>
  <c r="EC1922" i="1"/>
  <c r="DZ1922" i="1"/>
  <c r="DX1922" i="1"/>
  <c r="DW1922" i="1"/>
  <c r="DV1922" i="1"/>
  <c r="DV1928" i="1" s="1"/>
  <c r="DV1942" i="1" s="1"/>
  <c r="DN1922" i="1"/>
  <c r="DN1928" i="1" s="1"/>
  <c r="DN1945" i="1" s="1"/>
  <c r="DA1922" i="1"/>
  <c r="CL1922" i="1"/>
  <c r="CA1922" i="1"/>
  <c r="BO1922" i="1"/>
  <c r="BF1922" i="1"/>
  <c r="BF1928" i="1" s="1"/>
  <c r="AX1922" i="1"/>
  <c r="AX1928" i="1" s="1"/>
  <c r="AX1942" i="1" s="1"/>
  <c r="AS1922" i="1"/>
  <c r="AO1922" i="1"/>
  <c r="AJ1922" i="1"/>
  <c r="AE1922" i="1"/>
  <c r="AA1922" i="1"/>
  <c r="AA1928" i="1" s="1"/>
  <c r="Z1922" i="1"/>
  <c r="Z1928" i="1" s="1"/>
  <c r="Y1922" i="1"/>
  <c r="X1922" i="1"/>
  <c r="W1922" i="1"/>
  <c r="V1922" i="1"/>
  <c r="U1922" i="1"/>
  <c r="U1928" i="1" s="1"/>
  <c r="T1922" i="1"/>
  <c r="T1928" i="1" s="1"/>
  <c r="T1945" i="1" s="1"/>
  <c r="S1922" i="1"/>
  <c r="R1922" i="1"/>
  <c r="Q1922" i="1"/>
  <c r="P1922" i="1"/>
  <c r="O1922" i="1"/>
  <c r="O1928" i="1" s="1"/>
  <c r="N1922" i="1"/>
  <c r="N1928" i="1" s="1"/>
  <c r="N1942" i="1" s="1"/>
  <c r="M1922" i="1"/>
  <c r="L1922" i="1"/>
  <c r="K1922" i="1"/>
  <c r="J1922" i="1"/>
  <c r="I1922" i="1"/>
  <c r="I1928" i="1" s="1"/>
  <c r="I1945" i="1" s="1"/>
  <c r="H1922" i="1"/>
  <c r="H1928" i="1" s="1"/>
  <c r="G1922" i="1"/>
  <c r="F1922" i="1"/>
  <c r="E1922" i="1"/>
  <c r="D1922" i="1"/>
  <c r="C1922" i="1"/>
  <c r="C1928" i="1" s="1"/>
  <c r="B1922" i="1"/>
  <c r="B1928" i="1" s="1"/>
  <c r="B1945" i="1" s="1"/>
  <c r="EO1919" i="1"/>
  <c r="EL1919" i="1"/>
  <c r="EL1959" i="1" s="1"/>
  <c r="EI1919" i="1"/>
  <c r="EF1919" i="1"/>
  <c r="EC1919" i="1"/>
  <c r="DZ1919" i="1"/>
  <c r="DX1919" i="1"/>
  <c r="DW1919" i="1"/>
  <c r="DW1959" i="1" s="1"/>
  <c r="DV1919" i="1"/>
  <c r="DN1919" i="1"/>
  <c r="DA1919" i="1"/>
  <c r="CL1919" i="1"/>
  <c r="CA1919" i="1"/>
  <c r="BO1919" i="1"/>
  <c r="BO1959" i="1" s="1"/>
  <c r="BH1919" i="1"/>
  <c r="BG1919" i="1"/>
  <c r="BG1918" i="1" s="1"/>
  <c r="BG1831" i="1" s="1"/>
  <c r="BF1919" i="1"/>
  <c r="BH1918" i="1"/>
  <c r="EO1917" i="1"/>
  <c r="EL1917" i="1"/>
  <c r="EL1958" i="1" s="1"/>
  <c r="EI1917" i="1"/>
  <c r="EI1937" i="1" s="1"/>
  <c r="EF1917" i="1"/>
  <c r="EF1937" i="1" s="1"/>
  <c r="EC1917" i="1"/>
  <c r="DZ1917" i="1"/>
  <c r="DZ1958" i="1" s="1"/>
  <c r="DX1917" i="1"/>
  <c r="DW1917" i="1"/>
  <c r="DV1917" i="1"/>
  <c r="DV1937" i="1" s="1"/>
  <c r="DN1917" i="1"/>
  <c r="DA1917" i="1"/>
  <c r="CL1917" i="1"/>
  <c r="CL1958" i="1" s="1"/>
  <c r="CA1917" i="1"/>
  <c r="BO1917" i="1"/>
  <c r="BO1958" i="1" s="1"/>
  <c r="BF1917" i="1"/>
  <c r="BF1958" i="1" s="1"/>
  <c r="AX1917" i="1"/>
  <c r="AS1917" i="1"/>
  <c r="AO1917" i="1"/>
  <c r="AO1958" i="1" s="1"/>
  <c r="AJ1917" i="1"/>
  <c r="AE1917" i="1"/>
  <c r="AE1958" i="1" s="1"/>
  <c r="AA1917" i="1"/>
  <c r="AA1958" i="1" s="1"/>
  <c r="Z1917" i="1"/>
  <c r="Y1917" i="1"/>
  <c r="X1917" i="1"/>
  <c r="X1958" i="1" s="1"/>
  <c r="W1917" i="1"/>
  <c r="V1917" i="1"/>
  <c r="V1958" i="1" s="1"/>
  <c r="U1917" i="1"/>
  <c r="U1958" i="1" s="1"/>
  <c r="T1917" i="1"/>
  <c r="S1917" i="1"/>
  <c r="R1917" i="1"/>
  <c r="R1958" i="1" s="1"/>
  <c r="Q1917" i="1"/>
  <c r="P1917" i="1"/>
  <c r="P1958" i="1" s="1"/>
  <c r="O1917" i="1"/>
  <c r="N1917" i="1"/>
  <c r="M1917" i="1"/>
  <c r="L1917" i="1"/>
  <c r="L1958" i="1" s="1"/>
  <c r="K1917" i="1"/>
  <c r="J1917" i="1"/>
  <c r="J1958" i="1" s="1"/>
  <c r="I1917" i="1"/>
  <c r="I1958" i="1" s="1"/>
  <c r="H1917" i="1"/>
  <c r="G1917" i="1"/>
  <c r="F1917" i="1"/>
  <c r="F1958" i="1" s="1"/>
  <c r="E1917" i="1"/>
  <c r="D1917" i="1"/>
  <c r="D1958" i="1" s="1"/>
  <c r="C1917" i="1"/>
  <c r="C1958" i="1" s="1"/>
  <c r="B1917" i="1"/>
  <c r="EO1916" i="1"/>
  <c r="EL1916" i="1"/>
  <c r="EL1957" i="1" s="1"/>
  <c r="EI1916" i="1"/>
  <c r="EF1916" i="1"/>
  <c r="EF1957" i="1" s="1"/>
  <c r="EC1916" i="1"/>
  <c r="DZ1916" i="1"/>
  <c r="DZ1936" i="1" s="1"/>
  <c r="DX1916" i="1"/>
  <c r="DW1916" i="1"/>
  <c r="DW1957" i="1" s="1"/>
  <c r="DV1916" i="1"/>
  <c r="DN1916" i="1"/>
  <c r="DN1957" i="1" s="1"/>
  <c r="DA1916" i="1"/>
  <c r="CL1916" i="1"/>
  <c r="CL1936" i="1" s="1"/>
  <c r="CA1916" i="1"/>
  <c r="BO1916" i="1"/>
  <c r="BO1957" i="1" s="1"/>
  <c r="BF1916" i="1"/>
  <c r="AX1916" i="1"/>
  <c r="AX1957" i="1" s="1"/>
  <c r="AS1916" i="1"/>
  <c r="AO1916" i="1"/>
  <c r="AJ1916" i="1"/>
  <c r="AE1916" i="1"/>
  <c r="AE1957" i="1" s="1"/>
  <c r="AA1916" i="1"/>
  <c r="Z1916" i="1"/>
  <c r="Z1957" i="1" s="1"/>
  <c r="Y1916" i="1"/>
  <c r="X1916" i="1"/>
  <c r="X1957" i="1" s="1"/>
  <c r="W1916" i="1"/>
  <c r="V1916" i="1"/>
  <c r="V1957" i="1" s="1"/>
  <c r="U1916" i="1"/>
  <c r="T1916" i="1"/>
  <c r="T1957" i="1" s="1"/>
  <c r="S1916" i="1"/>
  <c r="R1916" i="1"/>
  <c r="Q1916" i="1"/>
  <c r="P1916" i="1"/>
  <c r="P1957" i="1" s="1"/>
  <c r="O1916" i="1"/>
  <c r="N1916" i="1"/>
  <c r="N1957" i="1" s="1"/>
  <c r="M1916" i="1"/>
  <c r="L1916" i="1"/>
  <c r="K1916" i="1"/>
  <c r="J1916" i="1"/>
  <c r="J1957" i="1" s="1"/>
  <c r="I1916" i="1"/>
  <c r="H1916" i="1"/>
  <c r="H1957" i="1" s="1"/>
  <c r="G1916" i="1"/>
  <c r="F1916" i="1"/>
  <c r="E1916" i="1"/>
  <c r="D1916" i="1"/>
  <c r="D1957" i="1" s="1"/>
  <c r="C1916" i="1"/>
  <c r="B1916" i="1"/>
  <c r="EO1915" i="1"/>
  <c r="EO1935" i="1" s="1"/>
  <c r="EL1915" i="1"/>
  <c r="EL1935" i="1" s="1"/>
  <c r="EI1915" i="1"/>
  <c r="EF1915" i="1"/>
  <c r="EF1935" i="1" s="1"/>
  <c r="EC1915" i="1"/>
  <c r="DZ1915" i="1"/>
  <c r="DZ1956" i="1" s="1"/>
  <c r="DX1915" i="1"/>
  <c r="DW1915" i="1"/>
  <c r="DW1935" i="1" s="1"/>
  <c r="DV1915" i="1"/>
  <c r="DN1915" i="1"/>
  <c r="DN1935" i="1" s="1"/>
  <c r="DA1915" i="1"/>
  <c r="CL1915" i="1"/>
  <c r="CL1956" i="1" s="1"/>
  <c r="CA1915" i="1"/>
  <c r="CA1935" i="1" s="1"/>
  <c r="BO1915" i="1"/>
  <c r="BF1915" i="1"/>
  <c r="AX1915" i="1"/>
  <c r="AX1956" i="1" s="1"/>
  <c r="AS1915" i="1"/>
  <c r="AO1915" i="1"/>
  <c r="AO1956" i="1" s="1"/>
  <c r="AJ1915" i="1"/>
  <c r="AE1915" i="1"/>
  <c r="AA1915" i="1"/>
  <c r="Z1915" i="1"/>
  <c r="Z1956" i="1" s="1"/>
  <c r="Y1915" i="1"/>
  <c r="X1915" i="1"/>
  <c r="X1956" i="1" s="1"/>
  <c r="W1915" i="1"/>
  <c r="V1915" i="1"/>
  <c r="U1915" i="1"/>
  <c r="T1915" i="1"/>
  <c r="T1956" i="1" s="1"/>
  <c r="S1915" i="1"/>
  <c r="R1915" i="1"/>
  <c r="R1956" i="1" s="1"/>
  <c r="Q1915" i="1"/>
  <c r="P1915" i="1"/>
  <c r="O1915" i="1"/>
  <c r="N1915" i="1"/>
  <c r="N1956" i="1" s="1"/>
  <c r="M1915" i="1"/>
  <c r="L1915" i="1"/>
  <c r="L1956" i="1" s="1"/>
  <c r="K1915" i="1"/>
  <c r="J1915" i="1"/>
  <c r="I1915" i="1"/>
  <c r="H1915" i="1"/>
  <c r="H1956" i="1" s="1"/>
  <c r="G1915" i="1"/>
  <c r="F1915" i="1"/>
  <c r="F1956" i="1" s="1"/>
  <c r="E1915" i="1"/>
  <c r="D1915" i="1"/>
  <c r="C1915" i="1"/>
  <c r="B1915" i="1"/>
  <c r="EO1914" i="1"/>
  <c r="EO1934" i="1" s="1"/>
  <c r="EL1914" i="1"/>
  <c r="EL1955" i="1" s="1"/>
  <c r="EI1914" i="1"/>
  <c r="EI1934" i="1" s="1"/>
  <c r="EF1914" i="1"/>
  <c r="EC1914" i="1"/>
  <c r="DZ1914" i="1"/>
  <c r="DZ1934" i="1" s="1"/>
  <c r="DX1914" i="1"/>
  <c r="DW1914" i="1"/>
  <c r="DV1914" i="1"/>
  <c r="DN1914" i="1"/>
  <c r="DN1934" i="1" s="1"/>
  <c r="DA1914" i="1"/>
  <c r="CL1914" i="1"/>
  <c r="CL1934" i="1" s="1"/>
  <c r="CA1914" i="1"/>
  <c r="CA1934" i="1" s="1"/>
  <c r="BO1914" i="1"/>
  <c r="BO1955" i="1" s="1"/>
  <c r="BF1914" i="1"/>
  <c r="AX1914" i="1"/>
  <c r="AS1914" i="1"/>
  <c r="AO1914" i="1"/>
  <c r="AO1955" i="1" s="1"/>
  <c r="AJ1914" i="1"/>
  <c r="AE1914" i="1"/>
  <c r="AE1955" i="1" s="1"/>
  <c r="AA1914" i="1"/>
  <c r="Z1914" i="1"/>
  <c r="Y1914" i="1"/>
  <c r="X1914" i="1"/>
  <c r="X1955" i="1" s="1"/>
  <c r="W1914" i="1"/>
  <c r="W1955" i="1" s="1"/>
  <c r="V1914" i="1"/>
  <c r="V1955" i="1" s="1"/>
  <c r="U1914" i="1"/>
  <c r="T1914" i="1"/>
  <c r="S1914" i="1"/>
  <c r="R1914" i="1"/>
  <c r="R1955" i="1" s="1"/>
  <c r="Q1914" i="1"/>
  <c r="P1914" i="1"/>
  <c r="P1955" i="1" s="1"/>
  <c r="O1914" i="1"/>
  <c r="N1914" i="1"/>
  <c r="M1914" i="1"/>
  <c r="L1914" i="1"/>
  <c r="L1955" i="1" s="1"/>
  <c r="K1914" i="1"/>
  <c r="K1955" i="1" s="1"/>
  <c r="J1914" i="1"/>
  <c r="J1955" i="1" s="1"/>
  <c r="I1914" i="1"/>
  <c r="H1914" i="1"/>
  <c r="G1914" i="1"/>
  <c r="F1914" i="1"/>
  <c r="F1955" i="1" s="1"/>
  <c r="E1914" i="1"/>
  <c r="D1914" i="1"/>
  <c r="D1955" i="1" s="1"/>
  <c r="C1914" i="1"/>
  <c r="B1914" i="1"/>
  <c r="EO1913" i="1"/>
  <c r="EL1913" i="1"/>
  <c r="EL1933" i="1" s="1"/>
  <c r="EI1913" i="1"/>
  <c r="EI1933" i="1" s="1"/>
  <c r="EF1913" i="1"/>
  <c r="EF1933" i="1" s="1"/>
  <c r="EC1913" i="1"/>
  <c r="DZ1913" i="1"/>
  <c r="DZ1954" i="1" s="1"/>
  <c r="DX1913" i="1"/>
  <c r="DW1913" i="1"/>
  <c r="DW1933" i="1" s="1"/>
  <c r="DV1913" i="1"/>
  <c r="DV1933" i="1" s="1"/>
  <c r="DN1913" i="1"/>
  <c r="DA1913" i="1"/>
  <c r="CL1913" i="1"/>
  <c r="CA1913" i="1"/>
  <c r="BO1913" i="1"/>
  <c r="BO1933" i="1" s="1"/>
  <c r="BF1913" i="1"/>
  <c r="BF1954" i="1" s="1"/>
  <c r="AX1913" i="1"/>
  <c r="AX1954" i="1" s="1"/>
  <c r="AS1913" i="1"/>
  <c r="AO1913" i="1"/>
  <c r="AJ1913" i="1"/>
  <c r="AE1913" i="1"/>
  <c r="AA1913" i="1"/>
  <c r="AA1954" i="1" s="1"/>
  <c r="Z1913" i="1"/>
  <c r="Z1954" i="1" s="1"/>
  <c r="Y1913" i="1"/>
  <c r="X1913" i="1"/>
  <c r="W1913" i="1"/>
  <c r="V1913" i="1"/>
  <c r="U1913" i="1"/>
  <c r="U1954" i="1" s="1"/>
  <c r="T1913" i="1"/>
  <c r="T1954" i="1" s="1"/>
  <c r="S1913" i="1"/>
  <c r="R1913" i="1"/>
  <c r="Q1913" i="1"/>
  <c r="P1913" i="1"/>
  <c r="O1913" i="1"/>
  <c r="O1954" i="1" s="1"/>
  <c r="N1913" i="1"/>
  <c r="N1954" i="1" s="1"/>
  <c r="M1913" i="1"/>
  <c r="L1913" i="1"/>
  <c r="K1913" i="1"/>
  <c r="J1913" i="1"/>
  <c r="I1913" i="1"/>
  <c r="I1954" i="1" s="1"/>
  <c r="H1913" i="1"/>
  <c r="H1954" i="1" s="1"/>
  <c r="G1913" i="1"/>
  <c r="F1913" i="1"/>
  <c r="E1913" i="1"/>
  <c r="D1913" i="1"/>
  <c r="C1913" i="1"/>
  <c r="C1954" i="1" s="1"/>
  <c r="B1913" i="1"/>
  <c r="EO1912" i="1"/>
  <c r="EO1932" i="1" s="1"/>
  <c r="EL1912" i="1"/>
  <c r="EI1912" i="1"/>
  <c r="EF1912" i="1"/>
  <c r="EF1932" i="1" s="1"/>
  <c r="EC1912" i="1"/>
  <c r="DZ1912" i="1"/>
  <c r="DX1912" i="1"/>
  <c r="DX1932" i="1" s="1"/>
  <c r="DW1912" i="1"/>
  <c r="DW1932" i="1" s="1"/>
  <c r="DV1912" i="1"/>
  <c r="DN1912" i="1"/>
  <c r="DN1932" i="1" s="1"/>
  <c r="DA1912" i="1"/>
  <c r="CL1912" i="1"/>
  <c r="CL1918" i="1" s="1"/>
  <c r="CA1912" i="1"/>
  <c r="CA1953" i="1" s="1"/>
  <c r="BO1912" i="1"/>
  <c r="BO1932" i="1" s="1"/>
  <c r="BF1912" i="1"/>
  <c r="AX1912" i="1"/>
  <c r="AS1912" i="1"/>
  <c r="AO1912" i="1"/>
  <c r="AO1953" i="1" s="1"/>
  <c r="AJ1912" i="1"/>
  <c r="AE1912" i="1"/>
  <c r="AA1912" i="1"/>
  <c r="Z1912" i="1"/>
  <c r="Y1912" i="1"/>
  <c r="X1912" i="1"/>
  <c r="X1953" i="1" s="1"/>
  <c r="W1912" i="1"/>
  <c r="W1953" i="1" s="1"/>
  <c r="V1912" i="1"/>
  <c r="U1912" i="1"/>
  <c r="T1912" i="1"/>
  <c r="S1912" i="1"/>
  <c r="R1912" i="1"/>
  <c r="R1953" i="1" s="1"/>
  <c r="Q1912" i="1"/>
  <c r="P1912" i="1"/>
  <c r="O1912" i="1"/>
  <c r="N1912" i="1"/>
  <c r="M1912" i="1"/>
  <c r="L1912" i="1"/>
  <c r="L1953" i="1" s="1"/>
  <c r="K1912" i="1"/>
  <c r="J1912" i="1"/>
  <c r="I1912" i="1"/>
  <c r="H1912" i="1"/>
  <c r="G1912" i="1"/>
  <c r="F1912" i="1"/>
  <c r="F1953" i="1" s="1"/>
  <c r="E1912" i="1"/>
  <c r="E1953" i="1" s="1"/>
  <c r="D1912" i="1"/>
  <c r="C1912" i="1"/>
  <c r="B1912" i="1"/>
  <c r="EO1909" i="1"/>
  <c r="EL1909" i="1"/>
  <c r="EI1909" i="1"/>
  <c r="EF1909" i="1"/>
  <c r="EC1909" i="1"/>
  <c r="DZ1909" i="1"/>
  <c r="DX1909" i="1"/>
  <c r="DW1909" i="1"/>
  <c r="DV1909" i="1"/>
  <c r="DA1909" i="1"/>
  <c r="CA1909" i="1"/>
  <c r="BO1909" i="1"/>
  <c r="BF1909" i="1"/>
  <c r="AX1909" i="1"/>
  <c r="AS1909" i="1"/>
  <c r="AO1909" i="1"/>
  <c r="AD1909" i="1"/>
  <c r="U1909" i="1"/>
  <c r="T1908" i="1"/>
  <c r="S1908" i="1"/>
  <c r="R1908" i="1"/>
  <c r="Q1908" i="1"/>
  <c r="EO1907" i="1"/>
  <c r="EL1907" i="1"/>
  <c r="EI1907" i="1"/>
  <c r="EF1907" i="1"/>
  <c r="EC1907" i="1"/>
  <c r="DZ1907" i="1"/>
  <c r="DX1907" i="1"/>
  <c r="DW1907" i="1"/>
  <c r="DV1907" i="1"/>
  <c r="DN1907" i="1"/>
  <c r="DA1907" i="1"/>
  <c r="CL1907" i="1"/>
  <c r="CA1907" i="1"/>
  <c r="BO1907" i="1"/>
  <c r="BF1907" i="1"/>
  <c r="AX1907" i="1"/>
  <c r="AS1907" i="1"/>
  <c r="AO1907" i="1"/>
  <c r="T1907" i="1"/>
  <c r="S1907" i="1"/>
  <c r="R1907" i="1"/>
  <c r="Q1907" i="1"/>
  <c r="P1907" i="1"/>
  <c r="O1907" i="1"/>
  <c r="T1906" i="1"/>
  <c r="S1906" i="1"/>
  <c r="R1906" i="1"/>
  <c r="Q1906" i="1"/>
  <c r="Y1905" i="1"/>
  <c r="Y1904" i="1"/>
  <c r="CA1897" i="1"/>
  <c r="BO1897" i="1"/>
  <c r="BF1897" i="1"/>
  <c r="EO1894" i="1"/>
  <c r="EO1896" i="1" s="1"/>
  <c r="EL1894" i="1"/>
  <c r="EI1894" i="1"/>
  <c r="EF1894" i="1"/>
  <c r="EC1894" i="1"/>
  <c r="DZ1894" i="1"/>
  <c r="DX1894" i="1"/>
  <c r="DX1896" i="1" s="1"/>
  <c r="DW1894" i="1"/>
  <c r="DV1894" i="1"/>
  <c r="DN1894" i="1"/>
  <c r="DA1894" i="1"/>
  <c r="CL1894" i="1"/>
  <c r="CA1894" i="1"/>
  <c r="CA1896" i="1" s="1"/>
  <c r="BO1894" i="1"/>
  <c r="BO1896" i="1" s="1"/>
  <c r="BF1894" i="1"/>
  <c r="AX1894" i="1"/>
  <c r="AX2001" i="1" s="1"/>
  <c r="AS1894" i="1"/>
  <c r="AS2001" i="1" s="1"/>
  <c r="AO1894" i="1"/>
  <c r="AO2001" i="1" s="1"/>
  <c r="AJ1894" i="1"/>
  <c r="AJ2001" i="1" s="1"/>
  <c r="AE1894" i="1"/>
  <c r="AE1918" i="1" s="1"/>
  <c r="AA1894" i="1"/>
  <c r="Z1894" i="1"/>
  <c r="Z2001" i="1" s="1"/>
  <c r="Y1894" i="1"/>
  <c r="Y2001" i="1" s="1"/>
  <c r="X1894" i="1"/>
  <c r="X2001" i="1" s="1"/>
  <c r="W1894" i="1"/>
  <c r="W2001" i="1" s="1"/>
  <c r="V1894" i="1"/>
  <c r="V1918" i="1" s="1"/>
  <c r="U1894" i="1"/>
  <c r="T1894" i="1"/>
  <c r="T2001" i="1" s="1"/>
  <c r="S1894" i="1"/>
  <c r="S2001" i="1" s="1"/>
  <c r="R1894" i="1"/>
  <c r="Q1894" i="1"/>
  <c r="Q2001" i="1" s="1"/>
  <c r="P1894" i="1"/>
  <c r="P1918" i="1" s="1"/>
  <c r="O1894" i="1"/>
  <c r="N1894" i="1"/>
  <c r="N2001" i="1" s="1"/>
  <c r="M1894" i="1"/>
  <c r="M2001" i="1" s="1"/>
  <c r="L1894" i="1"/>
  <c r="L2001" i="1" s="1"/>
  <c r="K1894" i="1"/>
  <c r="K2001" i="1" s="1"/>
  <c r="J1894" i="1"/>
  <c r="J1918" i="1" s="1"/>
  <c r="I1894" i="1"/>
  <c r="H1894" i="1"/>
  <c r="H2001" i="1" s="1"/>
  <c r="G1894" i="1"/>
  <c r="G2001" i="1" s="1"/>
  <c r="F1894" i="1"/>
  <c r="F2001" i="1" s="1"/>
  <c r="E1894" i="1"/>
  <c r="E2001" i="1" s="1"/>
  <c r="D1894" i="1"/>
  <c r="D2001" i="1" s="1"/>
  <c r="C1894" i="1"/>
  <c r="B1894" i="1"/>
  <c r="B2001" i="1" s="1"/>
  <c r="DX1890" i="1"/>
  <c r="AX1890" i="1"/>
  <c r="BF1890" i="1" s="1"/>
  <c r="BF1892" i="1" s="1"/>
  <c r="AS1890" i="1"/>
  <c r="AS2000" i="1" s="1"/>
  <c r="AO1890" i="1"/>
  <c r="AJ1890" i="1"/>
  <c r="AE1890" i="1"/>
  <c r="AE2000" i="1" s="1"/>
  <c r="AA1890" i="1"/>
  <c r="Y1890" i="1"/>
  <c r="Y2000" i="1" s="1"/>
  <c r="W1890" i="1"/>
  <c r="W2000" i="1" s="1"/>
  <c r="V1890" i="1"/>
  <c r="U1890" i="1"/>
  <c r="T1890" i="1"/>
  <c r="S1890" i="1"/>
  <c r="R1890" i="1"/>
  <c r="R2019" i="1" s="1"/>
  <c r="Q1890" i="1"/>
  <c r="P1890" i="1"/>
  <c r="P2000" i="1" s="1"/>
  <c r="O1890" i="1"/>
  <c r="N1890" i="1"/>
  <c r="M1890" i="1"/>
  <c r="L1890" i="1"/>
  <c r="L2019" i="1" s="1"/>
  <c r="K1890" i="1"/>
  <c r="K2019" i="1" s="1"/>
  <c r="J1890" i="1"/>
  <c r="J2000" i="1" s="1"/>
  <c r="I1890" i="1"/>
  <c r="H1890" i="1"/>
  <c r="G1890" i="1"/>
  <c r="F1890" i="1"/>
  <c r="F2019" i="1" s="1"/>
  <c r="E1890" i="1"/>
  <c r="E2000" i="1" s="1"/>
  <c r="D1890" i="1"/>
  <c r="C1890" i="1"/>
  <c r="B1890" i="1"/>
  <c r="EO1883" i="1"/>
  <c r="EL1883" i="1"/>
  <c r="EI1883" i="1"/>
  <c r="EF1883" i="1"/>
  <c r="EC1883" i="1"/>
  <c r="DZ1883" i="1"/>
  <c r="DX1883" i="1"/>
  <c r="DW1883" i="1"/>
  <c r="DV1883" i="1"/>
  <c r="DN1883" i="1"/>
  <c r="DA1883" i="1"/>
  <c r="CL1883" i="1"/>
  <c r="CA1883" i="1"/>
  <c r="BO1883" i="1"/>
  <c r="BF1883" i="1"/>
  <c r="AX1883" i="1"/>
  <c r="AS1883" i="1"/>
  <c r="AO1883" i="1"/>
  <c r="AK1883" i="1"/>
  <c r="AJ1883" i="1"/>
  <c r="AE1883" i="1"/>
  <c r="AA1883" i="1"/>
  <c r="Z1883" i="1"/>
  <c r="Y1883" i="1"/>
  <c r="X1883" i="1"/>
  <c r="W1883" i="1"/>
  <c r="V1883" i="1"/>
  <c r="U1883" i="1"/>
  <c r="T1883" i="1"/>
  <c r="S1883" i="1"/>
  <c r="R1883" i="1"/>
  <c r="Q1883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EO1856" i="1"/>
  <c r="EL1856" i="1"/>
  <c r="EI1856" i="1"/>
  <c r="EF1856" i="1"/>
  <c r="EC1856" i="1"/>
  <c r="DZ1856" i="1"/>
  <c r="DX1856" i="1"/>
  <c r="DW1856" i="1"/>
  <c r="DV1856" i="1"/>
  <c r="DN1856" i="1"/>
  <c r="DA1856" i="1"/>
  <c r="CL1856" i="1"/>
  <c r="CA1856" i="1"/>
  <c r="BO1856" i="1"/>
  <c r="BH1856" i="1"/>
  <c r="BG1856" i="1"/>
  <c r="BF1856" i="1"/>
  <c r="AX1856" i="1"/>
  <c r="AS1856" i="1"/>
  <c r="AO1856" i="1"/>
  <c r="AJ1856" i="1"/>
  <c r="AE1856" i="1"/>
  <c r="AA1856" i="1"/>
  <c r="Z1856" i="1"/>
  <c r="Y1856" i="1"/>
  <c r="X1856" i="1"/>
  <c r="W1856" i="1"/>
  <c r="V1856" i="1"/>
  <c r="U1856" i="1"/>
  <c r="T1856" i="1"/>
  <c r="S1856" i="1"/>
  <c r="R1856" i="1"/>
  <c r="Q1856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EO1854" i="1"/>
  <c r="EL1854" i="1"/>
  <c r="EI1854" i="1"/>
  <c r="EF1854" i="1"/>
  <c r="EC1854" i="1"/>
  <c r="DZ1854" i="1"/>
  <c r="DX1854" i="1"/>
  <c r="DW1854" i="1"/>
  <c r="DV1854" i="1"/>
  <c r="DN1854" i="1"/>
  <c r="DA1854" i="1"/>
  <c r="CL1854" i="1"/>
  <c r="CA1854" i="1"/>
  <c r="BO1854" i="1"/>
  <c r="BH1854" i="1"/>
  <c r="BG1854" i="1"/>
  <c r="BF1854" i="1"/>
  <c r="AX1854" i="1"/>
  <c r="AS1854" i="1"/>
  <c r="AO1854" i="1"/>
  <c r="AJ1854" i="1"/>
  <c r="AE1854" i="1"/>
  <c r="AA1854" i="1"/>
  <c r="Z1854" i="1"/>
  <c r="Y1854" i="1"/>
  <c r="X1854" i="1"/>
  <c r="W1854" i="1"/>
  <c r="V1854" i="1"/>
  <c r="U1854" i="1"/>
  <c r="T1854" i="1"/>
  <c r="S1854" i="1"/>
  <c r="R1854" i="1"/>
  <c r="Q1854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EO1853" i="1"/>
  <c r="EF1853" i="1"/>
  <c r="EC1853" i="1"/>
  <c r="DZ1853" i="1"/>
  <c r="DX1853" i="1"/>
  <c r="DN1853" i="1"/>
  <c r="DA1853" i="1"/>
  <c r="CL1853" i="1"/>
  <c r="CA1853" i="1"/>
  <c r="BH1853" i="1"/>
  <c r="BG1853" i="1"/>
  <c r="AX1853" i="1"/>
  <c r="AS1853" i="1"/>
  <c r="AO1853" i="1"/>
  <c r="AJ1853" i="1"/>
  <c r="AE1853" i="1"/>
  <c r="Z1853" i="1"/>
  <c r="Y1853" i="1"/>
  <c r="X1853" i="1"/>
  <c r="W1853" i="1"/>
  <c r="V1853" i="1"/>
  <c r="T1853" i="1"/>
  <c r="S1853" i="1"/>
  <c r="R1853" i="1"/>
  <c r="Q1853" i="1"/>
  <c r="P1853" i="1"/>
  <c r="N1853" i="1"/>
  <c r="M1853" i="1"/>
  <c r="L1853" i="1"/>
  <c r="K1853" i="1"/>
  <c r="J1853" i="1"/>
  <c r="H1853" i="1"/>
  <c r="G1853" i="1"/>
  <c r="F1853" i="1"/>
  <c r="E1853" i="1"/>
  <c r="D1853" i="1"/>
  <c r="B1853" i="1"/>
  <c r="EO1852" i="1"/>
  <c r="EL1852" i="1"/>
  <c r="EI1852" i="1"/>
  <c r="EF1852" i="1"/>
  <c r="EC1852" i="1"/>
  <c r="EC1896" i="1" s="1"/>
  <c r="DZ1852" i="1"/>
  <c r="DX1852" i="1"/>
  <c r="DW1852" i="1"/>
  <c r="DW1896" i="1" s="1"/>
  <c r="DV1852" i="1"/>
  <c r="DN1852" i="1"/>
  <c r="DA1852" i="1"/>
  <c r="CL1852" i="1"/>
  <c r="CA1852" i="1"/>
  <c r="BO1852" i="1"/>
  <c r="BH1852" i="1"/>
  <c r="BG1852" i="1"/>
  <c r="BF1852" i="1"/>
  <c r="AX1852" i="1"/>
  <c r="AS1852" i="1"/>
  <c r="AO1852" i="1"/>
  <c r="AJ1852" i="1"/>
  <c r="AE1852" i="1"/>
  <c r="Z1852" i="1"/>
  <c r="Y1852" i="1"/>
  <c r="X1852" i="1"/>
  <c r="W1852" i="1"/>
  <c r="V1852" i="1"/>
  <c r="V1896" i="1" s="1"/>
  <c r="T1852" i="1"/>
  <c r="S1852" i="1"/>
  <c r="R1852" i="1"/>
  <c r="Q1852" i="1"/>
  <c r="P1852" i="1"/>
  <c r="P1896" i="1" s="1"/>
  <c r="N1852" i="1"/>
  <c r="M1852" i="1"/>
  <c r="L1852" i="1"/>
  <c r="K1852" i="1"/>
  <c r="J1852" i="1"/>
  <c r="H1852" i="1"/>
  <c r="G1852" i="1"/>
  <c r="F1852" i="1"/>
  <c r="E1852" i="1"/>
  <c r="D1852" i="1"/>
  <c r="D1896" i="1" s="1"/>
  <c r="B1852" i="1"/>
  <c r="EO1851" i="1"/>
  <c r="EL1851" i="1"/>
  <c r="EI1851" i="1"/>
  <c r="EF1851" i="1"/>
  <c r="EC1851" i="1"/>
  <c r="DZ1851" i="1"/>
  <c r="DX1851" i="1"/>
  <c r="DW1851" i="1"/>
  <c r="DV1851" i="1"/>
  <c r="DN1851" i="1"/>
  <c r="DA1851" i="1"/>
  <c r="CL1851" i="1"/>
  <c r="CA1851" i="1"/>
  <c r="BO1851" i="1"/>
  <c r="BH1851" i="1"/>
  <c r="BG1851" i="1"/>
  <c r="BF1851" i="1"/>
  <c r="AX1851" i="1"/>
  <c r="AS1851" i="1"/>
  <c r="AO1851" i="1"/>
  <c r="AJ1851" i="1"/>
  <c r="AE1851" i="1"/>
  <c r="AA1851" i="1"/>
  <c r="Z1851" i="1"/>
  <c r="Y1851" i="1"/>
  <c r="X1851" i="1"/>
  <c r="W1851" i="1"/>
  <c r="V1851" i="1"/>
  <c r="V1850" i="1" s="1"/>
  <c r="U1851" i="1"/>
  <c r="T1851" i="1"/>
  <c r="S1851" i="1"/>
  <c r="R1851" i="1"/>
  <c r="Q1851" i="1"/>
  <c r="P1851" i="1"/>
  <c r="P1850" i="1" s="1"/>
  <c r="O1851" i="1"/>
  <c r="N1851" i="1"/>
  <c r="M1851" i="1"/>
  <c r="L1851" i="1"/>
  <c r="K1851" i="1"/>
  <c r="J1851" i="1"/>
  <c r="J1850" i="1" s="1"/>
  <c r="I1851" i="1"/>
  <c r="H1851" i="1"/>
  <c r="G1851" i="1"/>
  <c r="F1851" i="1"/>
  <c r="E1851" i="1"/>
  <c r="D1851" i="1"/>
  <c r="D1850" i="1" s="1"/>
  <c r="C1851" i="1"/>
  <c r="B1851" i="1"/>
  <c r="EO1850" i="1"/>
  <c r="EL1850" i="1"/>
  <c r="EI1850" i="1"/>
  <c r="EF1850" i="1"/>
  <c r="EC1850" i="1"/>
  <c r="DZ1850" i="1"/>
  <c r="DX1850" i="1"/>
  <c r="DW1850" i="1"/>
  <c r="DV1850" i="1"/>
  <c r="DN1850" i="1"/>
  <c r="DA1850" i="1"/>
  <c r="CL1850" i="1"/>
  <c r="CA1850" i="1"/>
  <c r="BO1850" i="1"/>
  <c r="BH1850" i="1"/>
  <c r="BG1850" i="1"/>
  <c r="BF1850" i="1"/>
  <c r="AX1850" i="1"/>
  <c r="AS1850" i="1"/>
  <c r="AO1850" i="1"/>
  <c r="AJ1850" i="1"/>
  <c r="AE1850" i="1"/>
  <c r="Z1850" i="1"/>
  <c r="Y1850" i="1"/>
  <c r="X1850" i="1"/>
  <c r="W1850" i="1"/>
  <c r="T1850" i="1"/>
  <c r="S1850" i="1"/>
  <c r="R1850" i="1"/>
  <c r="Q1850" i="1"/>
  <c r="N1850" i="1"/>
  <c r="M1850" i="1"/>
  <c r="L1850" i="1"/>
  <c r="K1850" i="1"/>
  <c r="H1850" i="1"/>
  <c r="G1850" i="1"/>
  <c r="F1850" i="1"/>
  <c r="E1850" i="1"/>
  <c r="B1850" i="1"/>
  <c r="EO1849" i="1"/>
  <c r="EL1849" i="1"/>
  <c r="EI1849" i="1"/>
  <c r="EF1849" i="1"/>
  <c r="EC1849" i="1"/>
  <c r="DZ1849" i="1"/>
  <c r="DX1849" i="1"/>
  <c r="DW1849" i="1"/>
  <c r="DV1849" i="1"/>
  <c r="DN1849" i="1"/>
  <c r="DN1848" i="1" s="1"/>
  <c r="DA1849" i="1"/>
  <c r="CL1849" i="1"/>
  <c r="CA1849" i="1"/>
  <c r="BO1849" i="1"/>
  <c r="BH1849" i="1"/>
  <c r="BG1849" i="1"/>
  <c r="BF1849" i="1"/>
  <c r="AX1849" i="1"/>
  <c r="AS1849" i="1"/>
  <c r="AO1849" i="1"/>
  <c r="AJ1849" i="1"/>
  <c r="AE1849" i="1"/>
  <c r="AA1849" i="1"/>
  <c r="Z1849" i="1"/>
  <c r="Y1849" i="1"/>
  <c r="X1849" i="1"/>
  <c r="W1849" i="1"/>
  <c r="V1849" i="1"/>
  <c r="U1849" i="1"/>
  <c r="T1849" i="1"/>
  <c r="S1849" i="1"/>
  <c r="R1849" i="1"/>
  <c r="Q1849" i="1"/>
  <c r="P1849" i="1"/>
  <c r="O1849" i="1"/>
  <c r="N1849" i="1"/>
  <c r="M1849" i="1"/>
  <c r="L1849" i="1"/>
  <c r="K1849" i="1"/>
  <c r="J1849" i="1"/>
  <c r="J1750" i="1" s="1"/>
  <c r="I1849" i="1"/>
  <c r="H1849" i="1"/>
  <c r="G1849" i="1"/>
  <c r="F1849" i="1"/>
  <c r="E1849" i="1"/>
  <c r="D1849" i="1"/>
  <c r="D1750" i="1" s="1"/>
  <c r="C1849" i="1"/>
  <c r="B1849" i="1"/>
  <c r="EO1848" i="1"/>
  <c r="EO2638" i="1" s="1"/>
  <c r="EL1848" i="1"/>
  <c r="EI1848" i="1"/>
  <c r="DZ1848" i="1"/>
  <c r="DZ1874" i="1" s="1"/>
  <c r="DX1848" i="1"/>
  <c r="DX2638" i="1" s="1"/>
  <c r="DW1848" i="1"/>
  <c r="DV1848" i="1"/>
  <c r="CL1848" i="1"/>
  <c r="CL1874" i="1" s="1"/>
  <c r="CA1848" i="1"/>
  <c r="CA2638" i="1" s="1"/>
  <c r="BO1848" i="1"/>
  <c r="BH1848" i="1"/>
  <c r="AX1848" i="1"/>
  <c r="AX1874" i="1" s="1"/>
  <c r="AX2513" i="1" s="1"/>
  <c r="AS1848" i="1"/>
  <c r="AS2638" i="1" s="1"/>
  <c r="AO1848" i="1"/>
  <c r="AO1874" i="1" s="1"/>
  <c r="AJ1848" i="1"/>
  <c r="Z1848" i="1"/>
  <c r="Z1874" i="1" s="1"/>
  <c r="Z2513" i="1" s="1"/>
  <c r="Y1848" i="1"/>
  <c r="Y2638" i="1" s="1"/>
  <c r="X1848" i="1"/>
  <c r="X1874" i="1" s="1"/>
  <c r="W1848" i="1"/>
  <c r="T1848" i="1"/>
  <c r="T1874" i="1" s="1"/>
  <c r="T2513" i="1" s="1"/>
  <c r="S1848" i="1"/>
  <c r="S2638" i="1" s="1"/>
  <c r="R1848" i="1"/>
  <c r="R1874" i="1" s="1"/>
  <c r="Q1848" i="1"/>
  <c r="N1848" i="1"/>
  <c r="N1874" i="1" s="1"/>
  <c r="N2513" i="1" s="1"/>
  <c r="M1848" i="1"/>
  <c r="M2638" i="1" s="1"/>
  <c r="L1848" i="1"/>
  <c r="L1874" i="1" s="1"/>
  <c r="K1848" i="1"/>
  <c r="H1848" i="1"/>
  <c r="H1874" i="1" s="1"/>
  <c r="H2513" i="1" s="1"/>
  <c r="G1848" i="1"/>
  <c r="F1848" i="1"/>
  <c r="F1874" i="1" s="1"/>
  <c r="E1848" i="1"/>
  <c r="B1848" i="1"/>
  <c r="EO1843" i="1"/>
  <c r="EO2020" i="1" s="1"/>
  <c r="EL1843" i="1"/>
  <c r="EL2020" i="1" s="1"/>
  <c r="EI1843" i="1"/>
  <c r="EI2020" i="1" s="1"/>
  <c r="EF1843" i="1"/>
  <c r="EF2020" i="1" s="1"/>
  <c r="EC1843" i="1"/>
  <c r="EC2020" i="1" s="1"/>
  <c r="DZ1843" i="1"/>
  <c r="DZ2020" i="1" s="1"/>
  <c r="DX1843" i="1"/>
  <c r="DX2020" i="1" s="1"/>
  <c r="DW1843" i="1"/>
  <c r="DW2020" i="1" s="1"/>
  <c r="DV1843" i="1"/>
  <c r="DV2020" i="1" s="1"/>
  <c r="DN1843" i="1"/>
  <c r="DN2020" i="1" s="1"/>
  <c r="DA1843" i="1"/>
  <c r="DA2020" i="1" s="1"/>
  <c r="CL1843" i="1"/>
  <c r="CL2020" i="1" s="1"/>
  <c r="CA1843" i="1"/>
  <c r="CA2020" i="1" s="1"/>
  <c r="BO1843" i="1"/>
  <c r="BO2020" i="1" s="1"/>
  <c r="BF1843" i="1"/>
  <c r="BF2020" i="1" s="1"/>
  <c r="AX1843" i="1"/>
  <c r="AX2020" i="1" s="1"/>
  <c r="AS1843" i="1"/>
  <c r="AS2020" i="1" s="1"/>
  <c r="AO1843" i="1"/>
  <c r="AO2020" i="1" s="1"/>
  <c r="AJ1843" i="1"/>
  <c r="AJ2020" i="1" s="1"/>
  <c r="AE1843" i="1"/>
  <c r="AE2020" i="1" s="1"/>
  <c r="AA1843" i="1"/>
  <c r="AA2020" i="1" s="1"/>
  <c r="Z1843" i="1"/>
  <c r="Z2020" i="1" s="1"/>
  <c r="Y1843" i="1"/>
  <c r="Y2020" i="1" s="1"/>
  <c r="X1843" i="1"/>
  <c r="X2020" i="1" s="1"/>
  <c r="W1843" i="1"/>
  <c r="W2020" i="1" s="1"/>
  <c r="V1843" i="1"/>
  <c r="V2020" i="1" s="1"/>
  <c r="U1843" i="1"/>
  <c r="U2020" i="1" s="1"/>
  <c r="T1843" i="1"/>
  <c r="T2020" i="1" s="1"/>
  <c r="S1843" i="1"/>
  <c r="S2020" i="1" s="1"/>
  <c r="R1843" i="1"/>
  <c r="R2020" i="1" s="1"/>
  <c r="Q1843" i="1"/>
  <c r="Q2020" i="1" s="1"/>
  <c r="P1843" i="1"/>
  <c r="P2020" i="1" s="1"/>
  <c r="O1843" i="1"/>
  <c r="O2020" i="1" s="1"/>
  <c r="N1843" i="1"/>
  <c r="N2020" i="1" s="1"/>
  <c r="M1843" i="1"/>
  <c r="M2020" i="1" s="1"/>
  <c r="L1843" i="1"/>
  <c r="L2020" i="1" s="1"/>
  <c r="K1843" i="1"/>
  <c r="K2020" i="1" s="1"/>
  <c r="J1843" i="1"/>
  <c r="J2020" i="1" s="1"/>
  <c r="I1843" i="1"/>
  <c r="I2020" i="1" s="1"/>
  <c r="H1843" i="1"/>
  <c r="H2020" i="1" s="1"/>
  <c r="G1843" i="1"/>
  <c r="G2020" i="1" s="1"/>
  <c r="EO1842" i="1"/>
  <c r="EL1842" i="1"/>
  <c r="EI1842" i="1"/>
  <c r="EF1842" i="1"/>
  <c r="EC1842" i="1"/>
  <c r="DZ1842" i="1"/>
  <c r="DX1842" i="1"/>
  <c r="DW1842" i="1"/>
  <c r="DV1842" i="1"/>
  <c r="DN1842" i="1"/>
  <c r="DA1842" i="1"/>
  <c r="CL1842" i="1"/>
  <c r="CA1842" i="1"/>
  <c r="BO1842" i="1"/>
  <c r="BH1842" i="1"/>
  <c r="BG1842" i="1"/>
  <c r="BF1842" i="1"/>
  <c r="AS1842" i="1"/>
  <c r="AO1842" i="1"/>
  <c r="AA1842" i="1"/>
  <c r="AA2019" i="1" s="1"/>
  <c r="AA2021" i="1" s="1"/>
  <c r="Z1842" i="1"/>
  <c r="Z2019" i="1" s="1"/>
  <c r="W1842" i="1"/>
  <c r="V1842" i="1"/>
  <c r="S1842" i="1"/>
  <c r="R1842" i="1"/>
  <c r="Q1842" i="1"/>
  <c r="P1842" i="1"/>
  <c r="M1842" i="1"/>
  <c r="L1842" i="1"/>
  <c r="K1842" i="1"/>
  <c r="J1842" i="1"/>
  <c r="G1842" i="1"/>
  <c r="F1842" i="1"/>
  <c r="E1842" i="1"/>
  <c r="D1842" i="1"/>
  <c r="EO1841" i="1"/>
  <c r="EL1841" i="1"/>
  <c r="EL2644" i="1" s="1"/>
  <c r="EI1841" i="1"/>
  <c r="EF1841" i="1"/>
  <c r="EC1841" i="1"/>
  <c r="DZ1841" i="1"/>
  <c r="DX1841" i="1"/>
  <c r="DX2644" i="1" s="1"/>
  <c r="DW1841" i="1"/>
  <c r="DV1841" i="1"/>
  <c r="DN1841" i="1"/>
  <c r="DA1841" i="1"/>
  <c r="DA1873" i="1" s="1"/>
  <c r="DA2512" i="1" s="1"/>
  <c r="CL1841" i="1"/>
  <c r="CA1841" i="1"/>
  <c r="CA2644" i="1" s="1"/>
  <c r="BO1841" i="1"/>
  <c r="BH1841" i="1"/>
  <c r="BG1841" i="1"/>
  <c r="BF1841" i="1"/>
  <c r="AS1841" i="1"/>
  <c r="AS2644" i="1" s="1"/>
  <c r="AO1841" i="1"/>
  <c r="AJ1841" i="1"/>
  <c r="AE1841" i="1"/>
  <c r="AA1841" i="1"/>
  <c r="Z1841" i="1"/>
  <c r="Z1873" i="1" s="1"/>
  <c r="Z2512" i="1" s="1"/>
  <c r="Y1841" i="1"/>
  <c r="W1841" i="1"/>
  <c r="V1841" i="1"/>
  <c r="S1841" i="1"/>
  <c r="S2644" i="1" s="1"/>
  <c r="R1841" i="1"/>
  <c r="Q1841" i="1"/>
  <c r="P1841" i="1"/>
  <c r="M1841" i="1"/>
  <c r="M2644" i="1" s="1"/>
  <c r="L1841" i="1"/>
  <c r="K1841" i="1"/>
  <c r="J1841" i="1"/>
  <c r="G1841" i="1"/>
  <c r="G2644" i="1" s="1"/>
  <c r="F1841" i="1"/>
  <c r="E1841" i="1"/>
  <c r="D1841" i="1"/>
  <c r="EO1839" i="1"/>
  <c r="EL1839" i="1"/>
  <c r="EL2643" i="1" s="1"/>
  <c r="EI1839" i="1"/>
  <c r="EF1839" i="1"/>
  <c r="EF2643" i="1" s="1"/>
  <c r="EC1839" i="1"/>
  <c r="DZ1839" i="1"/>
  <c r="DX1839" i="1"/>
  <c r="DX2643" i="1" s="1"/>
  <c r="DW1839" i="1"/>
  <c r="DV1839" i="1"/>
  <c r="DN1839" i="1"/>
  <c r="DN2643" i="1" s="1"/>
  <c r="DA1839" i="1"/>
  <c r="CL1839" i="1"/>
  <c r="CA1839" i="1"/>
  <c r="BO1839" i="1"/>
  <c r="BH1839" i="1"/>
  <c r="BG1839" i="1"/>
  <c r="BF1839" i="1"/>
  <c r="AX1839" i="1"/>
  <c r="AS1839" i="1"/>
  <c r="AO1839" i="1"/>
  <c r="AO2643" i="1" s="1"/>
  <c r="AJ1839" i="1"/>
  <c r="AE1839" i="1"/>
  <c r="AE2643" i="1" s="1"/>
  <c r="AA1839" i="1"/>
  <c r="Z1839" i="1"/>
  <c r="Y1839" i="1"/>
  <c r="X1839" i="1"/>
  <c r="X2643" i="1" s="1"/>
  <c r="W1839" i="1"/>
  <c r="V1839" i="1"/>
  <c r="V2643" i="1" s="1"/>
  <c r="U1839" i="1"/>
  <c r="T1839" i="1"/>
  <c r="S1839" i="1"/>
  <c r="R1839" i="1"/>
  <c r="R2643" i="1" s="1"/>
  <c r="Q1839" i="1"/>
  <c r="P1839" i="1"/>
  <c r="P2643" i="1" s="1"/>
  <c r="O1839" i="1"/>
  <c r="N1839" i="1"/>
  <c r="M1839" i="1"/>
  <c r="L1839" i="1"/>
  <c r="L2643" i="1" s="1"/>
  <c r="K1839" i="1"/>
  <c r="J1839" i="1"/>
  <c r="J2643" i="1" s="1"/>
  <c r="I1839" i="1"/>
  <c r="H1839" i="1"/>
  <c r="G1839" i="1"/>
  <c r="F1839" i="1"/>
  <c r="F2643" i="1" s="1"/>
  <c r="E1839" i="1"/>
  <c r="D1839" i="1"/>
  <c r="D2643" i="1" s="1"/>
  <c r="C1839" i="1"/>
  <c r="B1839" i="1"/>
  <c r="EO1838" i="1"/>
  <c r="EL1838" i="1"/>
  <c r="EL2641" i="1" s="1"/>
  <c r="EI1838" i="1"/>
  <c r="EF1838" i="1"/>
  <c r="EF2641" i="1" s="1"/>
  <c r="EC1838" i="1"/>
  <c r="DZ1838" i="1"/>
  <c r="DX1838" i="1"/>
  <c r="DX2641" i="1" s="1"/>
  <c r="DW1838" i="1"/>
  <c r="DV1838" i="1"/>
  <c r="DN1838" i="1"/>
  <c r="DN2641" i="1" s="1"/>
  <c r="DA1838" i="1"/>
  <c r="CL1838" i="1"/>
  <c r="CA1838" i="1"/>
  <c r="BO1838" i="1"/>
  <c r="BH1838" i="1"/>
  <c r="BG1838" i="1"/>
  <c r="BF1838" i="1"/>
  <c r="AX1838" i="1"/>
  <c r="AS1838" i="1"/>
  <c r="AO1838" i="1"/>
  <c r="AO2641" i="1" s="1"/>
  <c r="AJ1838" i="1"/>
  <c r="AE1838" i="1"/>
  <c r="AA1838" i="1"/>
  <c r="Z1838" i="1"/>
  <c r="Y1838" i="1"/>
  <c r="X1838" i="1"/>
  <c r="W1838" i="1"/>
  <c r="V1838" i="1"/>
  <c r="U1838" i="1"/>
  <c r="T1838" i="1"/>
  <c r="S1838" i="1"/>
  <c r="R1838" i="1"/>
  <c r="R2641" i="1" s="1"/>
  <c r="Q1838" i="1"/>
  <c r="P1838" i="1"/>
  <c r="O1838" i="1"/>
  <c r="N1838" i="1"/>
  <c r="M1838" i="1"/>
  <c r="L1838" i="1"/>
  <c r="L2641" i="1" s="1"/>
  <c r="K1838" i="1"/>
  <c r="J1838" i="1"/>
  <c r="I1838" i="1"/>
  <c r="H1838" i="1"/>
  <c r="G1838" i="1"/>
  <c r="F1838" i="1"/>
  <c r="F2641" i="1" s="1"/>
  <c r="E1838" i="1"/>
  <c r="D1838" i="1"/>
  <c r="C1838" i="1"/>
  <c r="B1838" i="1"/>
  <c r="EO1837" i="1"/>
  <c r="EL1837" i="1"/>
  <c r="EI1837" i="1"/>
  <c r="EF1837" i="1"/>
  <c r="EC1837" i="1"/>
  <c r="DZ1837" i="1"/>
  <c r="DX1837" i="1"/>
  <c r="DW1837" i="1"/>
  <c r="DV1837" i="1"/>
  <c r="DN1837" i="1"/>
  <c r="DA1837" i="1"/>
  <c r="CL1837" i="1"/>
  <c r="CL1872" i="1" s="1"/>
  <c r="CL2511" i="1" s="1"/>
  <c r="CA1837" i="1"/>
  <c r="BO1837" i="1"/>
  <c r="AX1837" i="1"/>
  <c r="AS1837" i="1"/>
  <c r="AO1837" i="1"/>
  <c r="AJ1837" i="1"/>
  <c r="Z1837" i="1"/>
  <c r="Y1837" i="1"/>
  <c r="X1837" i="1"/>
  <c r="W1837" i="1"/>
  <c r="T1837" i="1"/>
  <c r="S1837" i="1"/>
  <c r="R1837" i="1"/>
  <c r="Q1837" i="1"/>
  <c r="N1837" i="1"/>
  <c r="M1837" i="1"/>
  <c r="L1837" i="1"/>
  <c r="K1837" i="1"/>
  <c r="H1837" i="1"/>
  <c r="G1837" i="1"/>
  <c r="F1837" i="1"/>
  <c r="E1837" i="1"/>
  <c r="B1837" i="1"/>
  <c r="EO1835" i="1"/>
  <c r="EL1835" i="1"/>
  <c r="EI1835" i="1"/>
  <c r="DZ1835" i="1"/>
  <c r="DX1835" i="1"/>
  <c r="DW1835" i="1"/>
  <c r="DV1835" i="1"/>
  <c r="CL1835" i="1"/>
  <c r="CA1835" i="1"/>
  <c r="BO1835" i="1"/>
  <c r="AO1835" i="1"/>
  <c r="AJ1835" i="1"/>
  <c r="W1835" i="1"/>
  <c r="R1835" i="1"/>
  <c r="Q1835" i="1"/>
  <c r="L1835" i="1"/>
  <c r="K1835" i="1"/>
  <c r="F1835" i="1"/>
  <c r="E1835" i="1"/>
  <c r="BH1831" i="1"/>
  <c r="AX1831" i="1"/>
  <c r="AS1831" i="1"/>
  <c r="AO1831" i="1"/>
  <c r="AJ1831" i="1"/>
  <c r="AE1831" i="1"/>
  <c r="Z1831" i="1"/>
  <c r="Y1831" i="1"/>
  <c r="X1831" i="1"/>
  <c r="W1831" i="1"/>
  <c r="V1831" i="1"/>
  <c r="T1831" i="1"/>
  <c r="S1831" i="1"/>
  <c r="R1831" i="1"/>
  <c r="Q1831" i="1"/>
  <c r="P1831" i="1"/>
  <c r="N1831" i="1"/>
  <c r="M1831" i="1"/>
  <c r="L1831" i="1"/>
  <c r="K1831" i="1"/>
  <c r="J1831" i="1"/>
  <c r="H1831" i="1"/>
  <c r="G1831" i="1"/>
  <c r="F1831" i="1"/>
  <c r="E1831" i="1"/>
  <c r="D1831" i="1"/>
  <c r="B1831" i="1"/>
  <c r="BH1829" i="1"/>
  <c r="AS1829" i="1"/>
  <c r="AO1829" i="1"/>
  <c r="AJ1829" i="1"/>
  <c r="AE1829" i="1"/>
  <c r="Y1829" i="1"/>
  <c r="W1829" i="1"/>
  <c r="V1829" i="1"/>
  <c r="S1829" i="1"/>
  <c r="R1829" i="1"/>
  <c r="Q1829" i="1"/>
  <c r="P1829" i="1"/>
  <c r="M1829" i="1"/>
  <c r="L1829" i="1"/>
  <c r="K1829" i="1"/>
  <c r="J1829" i="1"/>
  <c r="G1829" i="1"/>
  <c r="F1829" i="1"/>
  <c r="E1829" i="1"/>
  <c r="D1829" i="1"/>
  <c r="EO1828" i="1"/>
  <c r="EL1828" i="1"/>
  <c r="EI1828" i="1"/>
  <c r="EF1828" i="1"/>
  <c r="EC1828" i="1"/>
  <c r="DZ1828" i="1"/>
  <c r="DX1828" i="1"/>
  <c r="DW1828" i="1"/>
  <c r="DV1828" i="1"/>
  <c r="DN1828" i="1"/>
  <c r="DA1828" i="1"/>
  <c r="CL1828" i="1"/>
  <c r="CA1828" i="1"/>
  <c r="BO1828" i="1"/>
  <c r="BH1828" i="1"/>
  <c r="BG1828" i="1"/>
  <c r="BF1828" i="1"/>
  <c r="AS1828" i="1"/>
  <c r="AS1891" i="1" s="1"/>
  <c r="AO1828" i="1"/>
  <c r="AJ1828" i="1"/>
  <c r="AE1828" i="1"/>
  <c r="AE1891" i="1" s="1"/>
  <c r="Y1828" i="1"/>
  <c r="Y1891" i="1" s="1"/>
  <c r="W1828" i="1"/>
  <c r="V1828" i="1"/>
  <c r="S1828" i="1"/>
  <c r="S1891" i="1" s="1"/>
  <c r="R1828" i="1"/>
  <c r="Q1828" i="1"/>
  <c r="P1828" i="1"/>
  <c r="M1828" i="1"/>
  <c r="M1891" i="1" s="1"/>
  <c r="L1828" i="1"/>
  <c r="K1828" i="1"/>
  <c r="J1828" i="1"/>
  <c r="I1828" i="1"/>
  <c r="H1828" i="1"/>
  <c r="G1828" i="1"/>
  <c r="F1828" i="1"/>
  <c r="E1828" i="1"/>
  <c r="EO1827" i="1"/>
  <c r="EO2647" i="1" s="1"/>
  <c r="EL1827" i="1"/>
  <c r="EL2647" i="1" s="1"/>
  <c r="EI1827" i="1"/>
  <c r="EF1827" i="1"/>
  <c r="EF2647" i="1" s="1"/>
  <c r="EC1827" i="1"/>
  <c r="EC2647" i="1" s="1"/>
  <c r="DZ1827" i="1"/>
  <c r="DX1827" i="1"/>
  <c r="DX2647" i="1" s="1"/>
  <c r="DW1827" i="1"/>
  <c r="DV1827" i="1"/>
  <c r="DN1827" i="1"/>
  <c r="DN2647" i="1" s="1"/>
  <c r="DA1827" i="1"/>
  <c r="DA1830" i="1" s="1"/>
  <c r="CL1827" i="1"/>
  <c r="CL2647" i="1" s="1"/>
  <c r="CA1827" i="1"/>
  <c r="BO1827" i="1"/>
  <c r="BH1827" i="1"/>
  <c r="BH1830" i="1" s="1"/>
  <c r="BG1827" i="1"/>
  <c r="BG1830" i="1" s="1"/>
  <c r="BF1827" i="1"/>
  <c r="AS1827" i="1"/>
  <c r="AO1827" i="1"/>
  <c r="AO2647" i="1" s="1"/>
  <c r="AJ1827" i="1"/>
  <c r="AE1827" i="1"/>
  <c r="Y1827" i="1"/>
  <c r="W1827" i="1"/>
  <c r="V1827" i="1"/>
  <c r="V1830" i="1" s="1"/>
  <c r="U1827" i="1"/>
  <c r="T1827" i="1"/>
  <c r="S1827" i="1"/>
  <c r="S2647" i="1" s="1"/>
  <c r="R1827" i="1"/>
  <c r="Q1827" i="1"/>
  <c r="P1827" i="1"/>
  <c r="P1830" i="1" s="1"/>
  <c r="O1827" i="1"/>
  <c r="N1827" i="1"/>
  <c r="M1827" i="1"/>
  <c r="L1827" i="1"/>
  <c r="K1827" i="1"/>
  <c r="J1827" i="1"/>
  <c r="J1830" i="1" s="1"/>
  <c r="I1827" i="1"/>
  <c r="H1827" i="1"/>
  <c r="G1827" i="1"/>
  <c r="F1827" i="1"/>
  <c r="E1827" i="1"/>
  <c r="D1827" i="1"/>
  <c r="C1827" i="1"/>
  <c r="B1827" i="1"/>
  <c r="EO1826" i="1"/>
  <c r="EO2646" i="1" s="1"/>
  <c r="EL1826" i="1"/>
  <c r="EI1826" i="1"/>
  <c r="EF1826" i="1"/>
  <c r="EC1826" i="1"/>
  <c r="DZ1826" i="1"/>
  <c r="DX1826" i="1"/>
  <c r="DX2646" i="1" s="1"/>
  <c r="DW1826" i="1"/>
  <c r="DV1826" i="1"/>
  <c r="DN1826" i="1"/>
  <c r="DA1826" i="1"/>
  <c r="CL1826" i="1"/>
  <c r="CA1826" i="1"/>
  <c r="CA2646" i="1" s="1"/>
  <c r="BO1826" i="1"/>
  <c r="BH1826" i="1"/>
  <c r="BG1826" i="1"/>
  <c r="BF1826" i="1"/>
  <c r="H1826" i="1"/>
  <c r="G1826" i="1"/>
  <c r="G2646" i="1" s="1"/>
  <c r="F1826" i="1"/>
  <c r="F2646" i="1" s="1"/>
  <c r="E1826" i="1"/>
  <c r="D1826" i="1"/>
  <c r="C1826" i="1"/>
  <c r="B1826" i="1"/>
  <c r="EO1825" i="1"/>
  <c r="EL1825" i="1"/>
  <c r="EI1825" i="1"/>
  <c r="EF1825" i="1"/>
  <c r="DZ1825" i="1"/>
  <c r="DX1825" i="1"/>
  <c r="DW1825" i="1"/>
  <c r="DV1825" i="1"/>
  <c r="DN1825" i="1"/>
  <c r="CL1825" i="1"/>
  <c r="CA1825" i="1"/>
  <c r="BO1825" i="1"/>
  <c r="H1825" i="1"/>
  <c r="G1825" i="1"/>
  <c r="F1825" i="1"/>
  <c r="F1861" i="1" s="1"/>
  <c r="E1825" i="1"/>
  <c r="E2002" i="1" s="1"/>
  <c r="B1825" i="1"/>
  <c r="B2002" i="1" s="1"/>
  <c r="EO1822" i="1"/>
  <c r="EL1822" i="1"/>
  <c r="EI1822" i="1"/>
  <c r="EF1822" i="1"/>
  <c r="EC1822" i="1"/>
  <c r="DZ1822" i="1"/>
  <c r="DX1822" i="1"/>
  <c r="DW1822" i="1"/>
  <c r="DV1822" i="1"/>
  <c r="DA1822" i="1"/>
  <c r="CA1822" i="1"/>
  <c r="BO1822" i="1"/>
  <c r="BF1822" i="1"/>
  <c r="AX1822" i="1"/>
  <c r="AS1822" i="1"/>
  <c r="AO1822" i="1"/>
  <c r="AD1822" i="1"/>
  <c r="U1822" i="1"/>
  <c r="T1821" i="1"/>
  <c r="S1821" i="1"/>
  <c r="R1821" i="1"/>
  <c r="Q1821" i="1"/>
  <c r="EO1820" i="1"/>
  <c r="EL1820" i="1"/>
  <c r="EI1820" i="1"/>
  <c r="EF1820" i="1"/>
  <c r="EC1820" i="1"/>
  <c r="DZ1820" i="1"/>
  <c r="DX1820" i="1"/>
  <c r="DW1820" i="1"/>
  <c r="DV1820" i="1"/>
  <c r="DN1820" i="1"/>
  <c r="DA1820" i="1"/>
  <c r="CL1820" i="1"/>
  <c r="CA1820" i="1"/>
  <c r="BO1820" i="1"/>
  <c r="BF1820" i="1"/>
  <c r="AX1820" i="1"/>
  <c r="AS1820" i="1"/>
  <c r="AO1820" i="1"/>
  <c r="T1820" i="1"/>
  <c r="S1820" i="1"/>
  <c r="R1820" i="1"/>
  <c r="Q1820" i="1"/>
  <c r="P1820" i="1"/>
  <c r="O1820" i="1"/>
  <c r="T1819" i="1"/>
  <c r="S1819" i="1"/>
  <c r="R1819" i="1"/>
  <c r="Q1819" i="1"/>
  <c r="Y1817" i="1"/>
  <c r="Y1816" i="1"/>
  <c r="EO1813" i="1"/>
  <c r="EL1813" i="1"/>
  <c r="EI1813" i="1"/>
  <c r="EF1813" i="1"/>
  <c r="EC1813" i="1"/>
  <c r="DZ1813" i="1"/>
  <c r="DX1813" i="1"/>
  <c r="DW1813" i="1"/>
  <c r="DV1813" i="1"/>
  <c r="DN1813" i="1"/>
  <c r="DA1813" i="1"/>
  <c r="CL1813" i="1"/>
  <c r="CA1813" i="1"/>
  <c r="BO1813" i="1"/>
  <c r="BF1813" i="1"/>
  <c r="AX1813" i="1"/>
  <c r="EO1812" i="1"/>
  <c r="EL1812" i="1"/>
  <c r="EI1812" i="1"/>
  <c r="EF1812" i="1"/>
  <c r="EC1812" i="1"/>
  <c r="DZ1812" i="1"/>
  <c r="DX1812" i="1"/>
  <c r="DW1812" i="1"/>
  <c r="DV1812" i="1"/>
  <c r="DN1812" i="1"/>
  <c r="DA1812" i="1"/>
  <c r="CL1812" i="1"/>
  <c r="CA1812" i="1"/>
  <c r="BO1812" i="1"/>
  <c r="BF1812" i="1"/>
  <c r="AY1812" i="1"/>
  <c r="AX1812" i="1"/>
  <c r="AS1812" i="1"/>
  <c r="AR1812" i="1"/>
  <c r="AQ1812" i="1"/>
  <c r="AP1812" i="1"/>
  <c r="AO1812" i="1"/>
  <c r="AN1812" i="1"/>
  <c r="AM1812" i="1"/>
  <c r="AL1812" i="1"/>
  <c r="AK1812" i="1"/>
  <c r="AJ1812" i="1"/>
  <c r="AI1812" i="1"/>
  <c r="AH1812" i="1"/>
  <c r="AG1812" i="1"/>
  <c r="AF1812" i="1"/>
  <c r="AE1812" i="1"/>
  <c r="AD1812" i="1"/>
  <c r="AC1812" i="1"/>
  <c r="AB1812" i="1"/>
  <c r="AA1812" i="1"/>
  <c r="EO1811" i="1"/>
  <c r="EL1811" i="1"/>
  <c r="EI1811" i="1"/>
  <c r="EF1811" i="1"/>
  <c r="EC1811" i="1"/>
  <c r="DZ1811" i="1"/>
  <c r="DX1811" i="1"/>
  <c r="DW1811" i="1"/>
  <c r="DV1811" i="1"/>
  <c r="DN1811" i="1"/>
  <c r="DA1811" i="1"/>
  <c r="CL1811" i="1"/>
  <c r="CA1811" i="1"/>
  <c r="BO1811" i="1"/>
  <c r="BF1811" i="1"/>
  <c r="AY1811" i="1"/>
  <c r="AX1811" i="1"/>
  <c r="AV1811" i="1"/>
  <c r="AU1811" i="1"/>
  <c r="AT1811" i="1"/>
  <c r="AS1811" i="1"/>
  <c r="AR1811" i="1"/>
  <c r="AQ1811" i="1"/>
  <c r="AP1811" i="1"/>
  <c r="AO1811" i="1"/>
  <c r="AN1811" i="1"/>
  <c r="AM1811" i="1"/>
  <c r="AL1811" i="1"/>
  <c r="AK1811" i="1"/>
  <c r="AJ1811" i="1"/>
  <c r="AI1811" i="1"/>
  <c r="AH1811" i="1"/>
  <c r="AG1811" i="1"/>
  <c r="AF1811" i="1"/>
  <c r="AE1811" i="1"/>
  <c r="AA1811" i="1"/>
  <c r="EO1810" i="1"/>
  <c r="EL1810" i="1"/>
  <c r="EI1810" i="1"/>
  <c r="EF1810" i="1"/>
  <c r="EC1810" i="1"/>
  <c r="DZ1810" i="1"/>
  <c r="DX1810" i="1"/>
  <c r="DW1810" i="1"/>
  <c r="DV1810" i="1"/>
  <c r="DN1810" i="1"/>
  <c r="DA1810" i="1"/>
  <c r="CL1810" i="1"/>
  <c r="CA1810" i="1"/>
  <c r="BO1810" i="1"/>
  <c r="BF1810" i="1"/>
  <c r="AY1810" i="1"/>
  <c r="AX1810" i="1"/>
  <c r="AV1810" i="1"/>
  <c r="AU1810" i="1"/>
  <c r="AT1810" i="1"/>
  <c r="AS1810" i="1"/>
  <c r="AR1810" i="1"/>
  <c r="AQ1810" i="1"/>
  <c r="AP1810" i="1"/>
  <c r="AO1810" i="1"/>
  <c r="AN1810" i="1"/>
  <c r="AM1810" i="1"/>
  <c r="AL1810" i="1"/>
  <c r="AK1810" i="1"/>
  <c r="AJ1810" i="1"/>
  <c r="AI1810" i="1"/>
  <c r="AH1810" i="1"/>
  <c r="AG1810" i="1"/>
  <c r="AF1810" i="1"/>
  <c r="AE1810" i="1"/>
  <c r="AA1810" i="1"/>
  <c r="EO1809" i="1"/>
  <c r="EL1809" i="1"/>
  <c r="EI1809" i="1"/>
  <c r="EF1809" i="1"/>
  <c r="EC1809" i="1"/>
  <c r="DZ1809" i="1"/>
  <c r="DX1809" i="1"/>
  <c r="DW1809" i="1"/>
  <c r="DV1809" i="1"/>
  <c r="DN1809" i="1"/>
  <c r="DA1809" i="1"/>
  <c r="CL1809" i="1"/>
  <c r="CA1809" i="1"/>
  <c r="BO1809" i="1"/>
  <c r="BF1809" i="1"/>
  <c r="AY1809" i="1"/>
  <c r="AX1809" i="1"/>
  <c r="AV1809" i="1"/>
  <c r="AU1809" i="1"/>
  <c r="AT1809" i="1"/>
  <c r="AS1809" i="1"/>
  <c r="AR1809" i="1"/>
  <c r="AQ1809" i="1"/>
  <c r="AP1809" i="1"/>
  <c r="AO1809" i="1"/>
  <c r="AN1809" i="1"/>
  <c r="AM1809" i="1"/>
  <c r="AL1809" i="1"/>
  <c r="AK1809" i="1"/>
  <c r="AJ1809" i="1"/>
  <c r="AI1809" i="1"/>
  <c r="AH1809" i="1"/>
  <c r="AG1809" i="1"/>
  <c r="AF1809" i="1"/>
  <c r="AE1809" i="1"/>
  <c r="AA1809" i="1"/>
  <c r="DX1804" i="1"/>
  <c r="CA1804" i="1"/>
  <c r="CL1804" i="1" s="1"/>
  <c r="DA1804" i="1" s="1"/>
  <c r="DN1804" i="1" s="1"/>
  <c r="DV1804" i="1" s="1"/>
  <c r="BO1804" i="1"/>
  <c r="BF1804" i="1"/>
  <c r="AX1804" i="1"/>
  <c r="AS1804" i="1"/>
  <c r="AO1804" i="1"/>
  <c r="AE1804" i="1"/>
  <c r="AA1804" i="1"/>
  <c r="EO1801" i="1"/>
  <c r="EL1801" i="1"/>
  <c r="EI1801" i="1"/>
  <c r="EF1801" i="1"/>
  <c r="EC1801" i="1"/>
  <c r="DZ1801" i="1"/>
  <c r="DX1801" i="1"/>
  <c r="DW1801" i="1"/>
  <c r="DV1801" i="1"/>
  <c r="DN1801" i="1"/>
  <c r="DA1801" i="1"/>
  <c r="CL1801" i="1"/>
  <c r="CA1801" i="1"/>
  <c r="BO1801" i="1"/>
  <c r="BF1801" i="1"/>
  <c r="AX1801" i="1"/>
  <c r="AS1801" i="1"/>
  <c r="AO1801" i="1"/>
  <c r="AJ1801" i="1"/>
  <c r="AE1801" i="1"/>
  <c r="AA1801" i="1"/>
  <c r="Z1801" i="1"/>
  <c r="Y1801" i="1"/>
  <c r="W1801" i="1"/>
  <c r="V1801" i="1"/>
  <c r="U1801" i="1"/>
  <c r="T1801" i="1"/>
  <c r="S1801" i="1"/>
  <c r="R1801" i="1"/>
  <c r="Q1801" i="1"/>
  <c r="P1801" i="1"/>
  <c r="O1801" i="1"/>
  <c r="N1801" i="1"/>
  <c r="N1803" i="1" s="1"/>
  <c r="M1801" i="1"/>
  <c r="M1803" i="1" s="1"/>
  <c r="L1801" i="1"/>
  <c r="L1803" i="1" s="1"/>
  <c r="K1801" i="1"/>
  <c r="K1803" i="1" s="1"/>
  <c r="J1801" i="1"/>
  <c r="J1803" i="1" s="1"/>
  <c r="I1801" i="1"/>
  <c r="I1803" i="1" s="1"/>
  <c r="H1801" i="1"/>
  <c r="G1801" i="1"/>
  <c r="F1801" i="1"/>
  <c r="E1801" i="1"/>
  <c r="D1801" i="1"/>
  <c r="C1801" i="1"/>
  <c r="B1801" i="1"/>
  <c r="EO1800" i="1"/>
  <c r="EL1800" i="1"/>
  <c r="EI1800" i="1"/>
  <c r="EF1800" i="1"/>
  <c r="EC1800" i="1"/>
  <c r="DZ1800" i="1"/>
  <c r="DX1800" i="1"/>
  <c r="DW1800" i="1"/>
  <c r="DV1800" i="1"/>
  <c r="DN1800" i="1"/>
  <c r="DA1800" i="1"/>
  <c r="CL1800" i="1"/>
  <c r="CA1800" i="1"/>
  <c r="BO1800" i="1"/>
  <c r="BF1800" i="1"/>
  <c r="AX1800" i="1"/>
  <c r="AS1800" i="1"/>
  <c r="AO1800" i="1"/>
  <c r="AJ1800" i="1"/>
  <c r="AE1800" i="1"/>
  <c r="AA1800" i="1"/>
  <c r="Z1800" i="1"/>
  <c r="Y1800" i="1"/>
  <c r="W1800" i="1"/>
  <c r="V1800" i="1"/>
  <c r="U1800" i="1"/>
  <c r="T1800" i="1"/>
  <c r="S1800" i="1"/>
  <c r="R1800" i="1"/>
  <c r="Q1800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EO1798" i="1"/>
  <c r="EO1803" i="1" s="1"/>
  <c r="EL1798" i="1"/>
  <c r="EL1803" i="1" s="1"/>
  <c r="EI1798" i="1"/>
  <c r="EI1803" i="1" s="1"/>
  <c r="EF1798" i="1"/>
  <c r="EF1803" i="1" s="1"/>
  <c r="EC1798" i="1"/>
  <c r="EC1803" i="1" s="1"/>
  <c r="DZ1798" i="1"/>
  <c r="DZ1803" i="1" s="1"/>
  <c r="DX1798" i="1"/>
  <c r="DX1803" i="1" s="1"/>
  <c r="DW1798" i="1"/>
  <c r="DW1803" i="1" s="1"/>
  <c r="DV1798" i="1"/>
  <c r="DV1803" i="1" s="1"/>
  <c r="DN1798" i="1"/>
  <c r="DN1803" i="1" s="1"/>
  <c r="DA1798" i="1"/>
  <c r="DA1803" i="1" s="1"/>
  <c r="CL1798" i="1"/>
  <c r="CL1803" i="1" s="1"/>
  <c r="CA1798" i="1"/>
  <c r="CA1803" i="1" s="1"/>
  <c r="BO1798" i="1"/>
  <c r="BO1803" i="1" s="1"/>
  <c r="BF1798" i="1"/>
  <c r="BF1803" i="1" s="1"/>
  <c r="AX1798" i="1"/>
  <c r="AX1803" i="1" s="1"/>
  <c r="AS1798" i="1"/>
  <c r="AS1803" i="1" s="1"/>
  <c r="AO1798" i="1"/>
  <c r="AO1803" i="1" s="1"/>
  <c r="AJ1798" i="1"/>
  <c r="AJ1803" i="1" s="1"/>
  <c r="AE1798" i="1"/>
  <c r="AE1803" i="1" s="1"/>
  <c r="AA1798" i="1"/>
  <c r="AA1803" i="1" s="1"/>
  <c r="Z1798" i="1"/>
  <c r="Z1803" i="1" s="1"/>
  <c r="Y1798" i="1"/>
  <c r="Y1803" i="1" s="1"/>
  <c r="X1798" i="1"/>
  <c r="W1798" i="1"/>
  <c r="W1803" i="1" s="1"/>
  <c r="V1798" i="1"/>
  <c r="U1798" i="1"/>
  <c r="U1803" i="1" s="1"/>
  <c r="T1798" i="1"/>
  <c r="T1803" i="1" s="1"/>
  <c r="S1798" i="1"/>
  <c r="S1803" i="1" s="1"/>
  <c r="R1798" i="1"/>
  <c r="R1803" i="1" s="1"/>
  <c r="Q1798" i="1"/>
  <c r="Q1803" i="1" s="1"/>
  <c r="P1798" i="1"/>
  <c r="O1798" i="1"/>
  <c r="O1803" i="1" s="1"/>
  <c r="EO1797" i="1"/>
  <c r="EL1797" i="1"/>
  <c r="EI1797" i="1"/>
  <c r="EF1797" i="1"/>
  <c r="EC1797" i="1"/>
  <c r="DZ1797" i="1"/>
  <c r="DX1797" i="1"/>
  <c r="DW1797" i="1"/>
  <c r="DV1797" i="1"/>
  <c r="DN1797" i="1"/>
  <c r="DA1797" i="1"/>
  <c r="CL1797" i="1"/>
  <c r="CA1797" i="1"/>
  <c r="BO1797" i="1"/>
  <c r="BF1797" i="1"/>
  <c r="AX1797" i="1"/>
  <c r="AS1797" i="1"/>
  <c r="AO1797" i="1"/>
  <c r="AJ1797" i="1"/>
  <c r="AE1797" i="1"/>
  <c r="AA1797" i="1"/>
  <c r="Z1797" i="1"/>
  <c r="Y1797" i="1"/>
  <c r="X1797" i="1"/>
  <c r="W1797" i="1"/>
  <c r="V1797" i="1"/>
  <c r="U1797" i="1"/>
  <c r="T1797" i="1"/>
  <c r="S1797" i="1"/>
  <c r="R1797" i="1"/>
  <c r="Q1797" i="1"/>
  <c r="P1797" i="1"/>
  <c r="O1797" i="1"/>
  <c r="CA1795" i="1"/>
  <c r="BO1795" i="1"/>
  <c r="BF1795" i="1"/>
  <c r="AS1795" i="1"/>
  <c r="AJ1795" i="1"/>
  <c r="AE1795" i="1"/>
  <c r="AA1795" i="1"/>
  <c r="AA1791" i="1" s="1"/>
  <c r="Z1795" i="1"/>
  <c r="Y1795" i="1"/>
  <c r="X1795" i="1"/>
  <c r="X1800" i="1" s="1"/>
  <c r="DX1794" i="1"/>
  <c r="CA1794" i="1"/>
  <c r="CL1794" i="1" s="1"/>
  <c r="DA1794" i="1" s="1"/>
  <c r="DN1794" i="1" s="1"/>
  <c r="BO1794" i="1"/>
  <c r="BF1794" i="1"/>
  <c r="AS1794" i="1"/>
  <c r="AX1794" i="1" s="1"/>
  <c r="AX1791" i="1" s="1"/>
  <c r="S1794" i="1"/>
  <c r="DX1793" i="1"/>
  <c r="CA1793" i="1"/>
  <c r="CL1793" i="1" s="1"/>
  <c r="DA1793" i="1" s="1"/>
  <c r="DN1793" i="1" s="1"/>
  <c r="BO1793" i="1"/>
  <c r="BF1793" i="1"/>
  <c r="AS1793" i="1"/>
  <c r="T1793" i="1"/>
  <c r="S1793" i="1"/>
  <c r="R1793" i="1"/>
  <c r="Q1793" i="1"/>
  <c r="P1793" i="1"/>
  <c r="N1793" i="1"/>
  <c r="DX1792" i="1"/>
  <c r="CA1792" i="1"/>
  <c r="CL1792" i="1" s="1"/>
  <c r="BO1792" i="1"/>
  <c r="BF1792" i="1"/>
  <c r="AS1792" i="1"/>
  <c r="AS1791" i="1" s="1"/>
  <c r="W1792" i="1"/>
  <c r="U1792" i="1"/>
  <c r="T1792" i="1"/>
  <c r="S1792" i="1"/>
  <c r="R1792" i="1"/>
  <c r="R1791" i="1" s="1"/>
  <c r="Q1792" i="1"/>
  <c r="Q1791" i="1" s="1"/>
  <c r="P1792" i="1"/>
  <c r="N1792" i="1"/>
  <c r="M1792" i="1"/>
  <c r="L1792" i="1"/>
  <c r="K1792" i="1"/>
  <c r="K1791" i="1" s="1"/>
  <c r="G1792" i="1"/>
  <c r="G1791" i="1" s="1"/>
  <c r="F1792" i="1"/>
  <c r="E1792" i="1"/>
  <c r="D1792" i="1"/>
  <c r="C1792" i="1"/>
  <c r="DX1791" i="1"/>
  <c r="CA1791" i="1"/>
  <c r="AO1791" i="1"/>
  <c r="AJ1791" i="1"/>
  <c r="AE1791" i="1"/>
  <c r="Z1791" i="1"/>
  <c r="Y1791" i="1"/>
  <c r="X1791" i="1"/>
  <c r="X1999" i="1" s="1"/>
  <c r="W1791" i="1"/>
  <c r="U1791" i="1"/>
  <c r="U1999" i="1" s="1"/>
  <c r="T1791" i="1"/>
  <c r="T1999" i="1" s="1"/>
  <c r="S1791" i="1"/>
  <c r="S1999" i="1" s="1"/>
  <c r="P1791" i="1"/>
  <c r="O1791" i="1"/>
  <c r="O1999" i="1" s="1"/>
  <c r="N1791" i="1"/>
  <c r="N1999" i="1" s="1"/>
  <c r="M1791" i="1"/>
  <c r="M1999" i="1" s="1"/>
  <c r="L1791" i="1"/>
  <c r="L1999" i="1" s="1"/>
  <c r="J1791" i="1"/>
  <c r="J1826" i="1" s="1"/>
  <c r="I1791" i="1"/>
  <c r="I1999" i="1" s="1"/>
  <c r="H1791" i="1"/>
  <c r="H1999" i="1" s="1"/>
  <c r="F1791" i="1"/>
  <c r="F1999" i="1" s="1"/>
  <c r="E1791" i="1"/>
  <c r="E1999" i="1" s="1"/>
  <c r="D1791" i="1"/>
  <c r="D1999" i="1" s="1"/>
  <c r="C1791" i="1"/>
  <c r="C1999" i="1" s="1"/>
  <c r="B1791" i="1"/>
  <c r="B1999" i="1" s="1"/>
  <c r="CA1785" i="1"/>
  <c r="BO1785" i="1"/>
  <c r="BF1785" i="1"/>
  <c r="AS1785" i="1"/>
  <c r="AO1785" i="1"/>
  <c r="AJ1785" i="1"/>
  <c r="AE1785" i="1"/>
  <c r="AA1785" i="1"/>
  <c r="Z1785" i="1"/>
  <c r="Y1785" i="1"/>
  <c r="EO1784" i="1"/>
  <c r="EL1784" i="1"/>
  <c r="EI1784" i="1"/>
  <c r="EF1784" i="1"/>
  <c r="EC1784" i="1"/>
  <c r="DZ1784" i="1"/>
  <c r="DX1784" i="1"/>
  <c r="DW1784" i="1"/>
  <c r="DV1784" i="1"/>
  <c r="DN1784" i="1"/>
  <c r="DA1784" i="1"/>
  <c r="CL1784" i="1"/>
  <c r="CA1784" i="1"/>
  <c r="BO1784" i="1"/>
  <c r="BF1784" i="1"/>
  <c r="AX1784" i="1"/>
  <c r="AS1784" i="1"/>
  <c r="AO1784" i="1"/>
  <c r="AJ1784" i="1"/>
  <c r="AE1784" i="1"/>
  <c r="AA1784" i="1"/>
  <c r="Z1784" i="1"/>
  <c r="Y1784" i="1"/>
  <c r="X1784" i="1"/>
  <c r="W1784" i="1"/>
  <c r="V1784" i="1"/>
  <c r="U1784" i="1"/>
  <c r="T1784" i="1"/>
  <c r="S1784" i="1"/>
  <c r="R1784" i="1"/>
  <c r="Q1784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EO1783" i="1"/>
  <c r="EL1783" i="1"/>
  <c r="EI1783" i="1"/>
  <c r="EF1783" i="1"/>
  <c r="EC1783" i="1"/>
  <c r="DZ1783" i="1"/>
  <c r="DX1783" i="1"/>
  <c r="DW1783" i="1"/>
  <c r="DV1783" i="1"/>
  <c r="DN1783" i="1"/>
  <c r="DA1783" i="1"/>
  <c r="CL1783" i="1"/>
  <c r="CA1783" i="1"/>
  <c r="BO1783" i="1"/>
  <c r="BF1783" i="1"/>
  <c r="AX1783" i="1"/>
  <c r="AS1783" i="1"/>
  <c r="AO1783" i="1"/>
  <c r="AJ1783" i="1"/>
  <c r="AE1783" i="1"/>
  <c r="AA1783" i="1"/>
  <c r="Z1783" i="1"/>
  <c r="Y1783" i="1"/>
  <c r="X1783" i="1"/>
  <c r="W1783" i="1"/>
  <c r="V1783" i="1"/>
  <c r="U1783" i="1"/>
  <c r="T1783" i="1"/>
  <c r="S1783" i="1"/>
  <c r="R1783" i="1"/>
  <c r="Q1783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EO1782" i="1"/>
  <c r="EL1782" i="1"/>
  <c r="EI1782" i="1"/>
  <c r="EF1782" i="1"/>
  <c r="EC1782" i="1"/>
  <c r="DZ1782" i="1"/>
  <c r="DX1782" i="1"/>
  <c r="DW1782" i="1"/>
  <c r="DV1782" i="1"/>
  <c r="DN1782" i="1"/>
  <c r="DA1782" i="1"/>
  <c r="CL1782" i="1"/>
  <c r="CA1782" i="1"/>
  <c r="BO1782" i="1"/>
  <c r="BF1782" i="1"/>
  <c r="AX1782" i="1"/>
  <c r="AS1782" i="1"/>
  <c r="AO1782" i="1"/>
  <c r="AJ1782" i="1"/>
  <c r="AE1782" i="1"/>
  <c r="AA1782" i="1"/>
  <c r="Z1782" i="1"/>
  <c r="Y1782" i="1"/>
  <c r="X1782" i="1"/>
  <c r="W1782" i="1"/>
  <c r="V1782" i="1"/>
  <c r="U1782" i="1"/>
  <c r="T1782" i="1"/>
  <c r="S1782" i="1"/>
  <c r="R1782" i="1"/>
  <c r="Q1782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EO1781" i="1"/>
  <c r="EL1781" i="1"/>
  <c r="EI1781" i="1"/>
  <c r="EF1781" i="1"/>
  <c r="EC1781" i="1"/>
  <c r="DZ1781" i="1"/>
  <c r="DX1781" i="1"/>
  <c r="DW1781" i="1"/>
  <c r="DV1781" i="1"/>
  <c r="DN1781" i="1"/>
  <c r="DA1781" i="1"/>
  <c r="CL1781" i="1"/>
  <c r="CA1781" i="1"/>
  <c r="BO1781" i="1"/>
  <c r="BF1781" i="1"/>
  <c r="AX1781" i="1"/>
  <c r="AS1781" i="1"/>
  <c r="AO1781" i="1"/>
  <c r="AJ1781" i="1"/>
  <c r="AE1781" i="1"/>
  <c r="AA1781" i="1"/>
  <c r="Z1781" i="1"/>
  <c r="Y1781" i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EO1780" i="1"/>
  <c r="EL1780" i="1"/>
  <c r="EI1780" i="1"/>
  <c r="EF1780" i="1"/>
  <c r="EC1780" i="1"/>
  <c r="DZ1780" i="1"/>
  <c r="DX1780" i="1"/>
  <c r="DW1780" i="1"/>
  <c r="DV1780" i="1"/>
  <c r="DN1780" i="1"/>
  <c r="DA1780" i="1"/>
  <c r="CL1780" i="1"/>
  <c r="CA1780" i="1"/>
  <c r="BO1780" i="1"/>
  <c r="BF1780" i="1"/>
  <c r="AX1780" i="1"/>
  <c r="AS1780" i="1"/>
  <c r="AO1780" i="1"/>
  <c r="AJ1780" i="1"/>
  <c r="AE1780" i="1"/>
  <c r="AA1780" i="1"/>
  <c r="Z1780" i="1"/>
  <c r="Y1780" i="1"/>
  <c r="X1780" i="1"/>
  <c r="W1780" i="1"/>
  <c r="V1780" i="1"/>
  <c r="U1780" i="1"/>
  <c r="T1780" i="1"/>
  <c r="S1780" i="1"/>
  <c r="R1780" i="1"/>
  <c r="Q1780" i="1"/>
  <c r="P1780" i="1"/>
  <c r="O1780" i="1"/>
  <c r="N1780" i="1"/>
  <c r="M1780" i="1"/>
  <c r="M1786" i="1" s="1"/>
  <c r="L1780" i="1"/>
  <c r="K1780" i="1"/>
  <c r="K1786" i="1" s="1"/>
  <c r="J1780" i="1"/>
  <c r="I1780" i="1"/>
  <c r="H1780" i="1"/>
  <c r="G1780" i="1"/>
  <c r="F1780" i="1"/>
  <c r="E1780" i="1"/>
  <c r="D1780" i="1"/>
  <c r="C1780" i="1"/>
  <c r="B1780" i="1"/>
  <c r="EO1779" i="1"/>
  <c r="EL1779" i="1"/>
  <c r="EI1779" i="1"/>
  <c r="EF1779" i="1"/>
  <c r="EC1779" i="1"/>
  <c r="DZ1779" i="1"/>
  <c r="DX1779" i="1"/>
  <c r="DX1785" i="1" s="1"/>
  <c r="DW1779" i="1"/>
  <c r="DV1779" i="1"/>
  <c r="DN1779" i="1"/>
  <c r="DA1779" i="1"/>
  <c r="CL1779" i="1"/>
  <c r="CA1779" i="1"/>
  <c r="CA1786" i="1" s="1"/>
  <c r="BO1779" i="1"/>
  <c r="BF1779" i="1"/>
  <c r="BF1786" i="1" s="1"/>
  <c r="AX1779" i="1"/>
  <c r="AS1779" i="1"/>
  <c r="AO1779" i="1"/>
  <c r="AJ1779" i="1"/>
  <c r="AJ1786" i="1" s="1"/>
  <c r="AE1779" i="1"/>
  <c r="AA1779" i="1"/>
  <c r="Z1779" i="1"/>
  <c r="Z1786" i="1" s="1"/>
  <c r="Y1779" i="1"/>
  <c r="X1779" i="1"/>
  <c r="W1779" i="1"/>
  <c r="W1786" i="1" s="1"/>
  <c r="V1779" i="1"/>
  <c r="U1779" i="1"/>
  <c r="T1779" i="1"/>
  <c r="T1786" i="1" s="1"/>
  <c r="S1779" i="1"/>
  <c r="S1786" i="1" s="1"/>
  <c r="R1779" i="1"/>
  <c r="Q1779" i="1"/>
  <c r="Q1786" i="1" s="1"/>
  <c r="P1779" i="1"/>
  <c r="O1779" i="1"/>
  <c r="O1786" i="1" s="1"/>
  <c r="N1779" i="1"/>
  <c r="N1786" i="1" s="1"/>
  <c r="J1779" i="1"/>
  <c r="I1779" i="1"/>
  <c r="H1779" i="1"/>
  <c r="G1779" i="1"/>
  <c r="F1779" i="1"/>
  <c r="F1786" i="1" s="1"/>
  <c r="E1779" i="1"/>
  <c r="E1786" i="1" s="1"/>
  <c r="D1779" i="1"/>
  <c r="C1779" i="1"/>
  <c r="B1779" i="1"/>
  <c r="AH1776" i="1"/>
  <c r="AG1776" i="1"/>
  <c r="AF1776" i="1"/>
  <c r="AD1776" i="1"/>
  <c r="AC1776" i="1"/>
  <c r="AB1776" i="1"/>
  <c r="DA1775" i="1"/>
  <c r="DA2496" i="1" s="1"/>
  <c r="CL1775" i="1"/>
  <c r="CL2496" i="1" s="1"/>
  <c r="CA1775" i="1"/>
  <c r="CA2496" i="1" s="1"/>
  <c r="EO1774" i="1"/>
  <c r="EL1774" i="1"/>
  <c r="EI1774" i="1"/>
  <c r="EI2496" i="1" s="1"/>
  <c r="EF1774" i="1"/>
  <c r="EF2496" i="1" s="1"/>
  <c r="EC1774" i="1"/>
  <c r="DZ1774" i="1"/>
  <c r="DX1774" i="1"/>
  <c r="DW1774" i="1"/>
  <c r="DV1774" i="1"/>
  <c r="DV2496" i="1" s="1"/>
  <c r="DN1774" i="1"/>
  <c r="DN2496" i="1" s="1"/>
  <c r="DA1774" i="1"/>
  <c r="CL1774" i="1"/>
  <c r="CL1776" i="1" s="1"/>
  <c r="CA1774" i="1"/>
  <c r="AO1774" i="1"/>
  <c r="AO1776" i="1" s="1"/>
  <c r="AJ1774" i="1"/>
  <c r="AJ1776" i="1" s="1"/>
  <c r="AI1774" i="1"/>
  <c r="AI1776" i="1" s="1"/>
  <c r="U1774" i="1"/>
  <c r="U2496" i="1" s="1"/>
  <c r="S1774" i="1"/>
  <c r="S2496" i="1" s="1"/>
  <c r="O1774" i="1"/>
  <c r="O2496" i="1" s="1"/>
  <c r="N1774" i="1"/>
  <c r="N2496" i="1" s="1"/>
  <c r="M1774" i="1"/>
  <c r="M2496" i="1" s="1"/>
  <c r="EO1773" i="1"/>
  <c r="EL1773" i="1"/>
  <c r="EI1773" i="1"/>
  <c r="EF1773" i="1"/>
  <c r="EC1773" i="1"/>
  <c r="DZ1773" i="1"/>
  <c r="DX1773" i="1"/>
  <c r="DW1773" i="1"/>
  <c r="DV1773" i="1"/>
  <c r="DN1773" i="1"/>
  <c r="DA1773" i="1"/>
  <c r="CL1773" i="1"/>
  <c r="CA1773" i="1"/>
  <c r="BO1773" i="1"/>
  <c r="BF1773" i="1"/>
  <c r="AX1773" i="1"/>
  <c r="AS1773" i="1"/>
  <c r="AO1773" i="1"/>
  <c r="AJ1773" i="1"/>
  <c r="AE1773" i="1"/>
  <c r="AA1773" i="1"/>
  <c r="Z1773" i="1"/>
  <c r="Y1773" i="1"/>
  <c r="X1773" i="1"/>
  <c r="W1773" i="1"/>
  <c r="V1773" i="1"/>
  <c r="U1773" i="1"/>
  <c r="T1773" i="1"/>
  <c r="S1773" i="1"/>
  <c r="R1773" i="1"/>
  <c r="Q1773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EO1772" i="1"/>
  <c r="EL1772" i="1"/>
  <c r="EI1772" i="1"/>
  <c r="EF1772" i="1"/>
  <c r="EC1772" i="1"/>
  <c r="DZ1772" i="1"/>
  <c r="DX1772" i="1"/>
  <c r="DW1772" i="1"/>
  <c r="DV1772" i="1"/>
  <c r="DN1772" i="1"/>
  <c r="DA1772" i="1"/>
  <c r="CL1772" i="1"/>
  <c r="CA1772" i="1"/>
  <c r="BO1772" i="1"/>
  <c r="BF1772" i="1"/>
  <c r="AX1772" i="1"/>
  <c r="AS1772" i="1"/>
  <c r="AO1772" i="1"/>
  <c r="AJ1772" i="1"/>
  <c r="AE1772" i="1"/>
  <c r="AA1772" i="1"/>
  <c r="Z1772" i="1"/>
  <c r="Y1772" i="1"/>
  <c r="X1772" i="1"/>
  <c r="W1772" i="1"/>
  <c r="V1772" i="1"/>
  <c r="U1772" i="1"/>
  <c r="T1772" i="1"/>
  <c r="S1772" i="1"/>
  <c r="R1772" i="1"/>
  <c r="Q1772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EO1771" i="1"/>
  <c r="EL1771" i="1"/>
  <c r="EI1771" i="1"/>
  <c r="EF1771" i="1"/>
  <c r="EC1771" i="1"/>
  <c r="DZ1771" i="1"/>
  <c r="DX1771" i="1"/>
  <c r="DW1771" i="1"/>
  <c r="DV1771" i="1"/>
  <c r="DN1771" i="1"/>
  <c r="DA1771" i="1"/>
  <c r="CL1771" i="1"/>
  <c r="CA1771" i="1"/>
  <c r="BO1771" i="1"/>
  <c r="BF1771" i="1"/>
  <c r="AX1771" i="1"/>
  <c r="AS1771" i="1"/>
  <c r="AO1771" i="1"/>
  <c r="AJ1771" i="1"/>
  <c r="AE1771" i="1"/>
  <c r="AA1771" i="1"/>
  <c r="Z1771" i="1"/>
  <c r="Y1771" i="1"/>
  <c r="X1771" i="1"/>
  <c r="W1771" i="1"/>
  <c r="V1771" i="1"/>
  <c r="U1771" i="1"/>
  <c r="T1771" i="1"/>
  <c r="S1771" i="1"/>
  <c r="R1771" i="1"/>
  <c r="Q1771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EO1770" i="1"/>
  <c r="EL1770" i="1"/>
  <c r="EI1770" i="1"/>
  <c r="EF1770" i="1"/>
  <c r="EC1770" i="1"/>
  <c r="DZ1770" i="1"/>
  <c r="DX1770" i="1"/>
  <c r="DW1770" i="1"/>
  <c r="DV1770" i="1"/>
  <c r="DN1770" i="1"/>
  <c r="DA1770" i="1"/>
  <c r="CL1770" i="1"/>
  <c r="CA1770" i="1"/>
  <c r="BO1770" i="1"/>
  <c r="BF1770" i="1"/>
  <c r="AX1770" i="1"/>
  <c r="AS1770" i="1"/>
  <c r="AO1770" i="1"/>
  <c r="AJ1770" i="1"/>
  <c r="AE1770" i="1"/>
  <c r="AA1770" i="1"/>
  <c r="Z1770" i="1"/>
  <c r="Y1770" i="1"/>
  <c r="X1770" i="1"/>
  <c r="W1770" i="1"/>
  <c r="V1770" i="1"/>
  <c r="U1770" i="1"/>
  <c r="T1770" i="1"/>
  <c r="S1770" i="1"/>
  <c r="R1770" i="1"/>
  <c r="Q1770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EO1769" i="1"/>
  <c r="EL1769" i="1"/>
  <c r="EI1769" i="1"/>
  <c r="EF1769" i="1"/>
  <c r="EC1769" i="1"/>
  <c r="DZ1769" i="1"/>
  <c r="DX1769" i="1"/>
  <c r="DW1769" i="1"/>
  <c r="DV1769" i="1"/>
  <c r="DN1769" i="1"/>
  <c r="DA1769" i="1"/>
  <c r="CL1769" i="1"/>
  <c r="CA1769" i="1"/>
  <c r="BO1769" i="1"/>
  <c r="BF1769" i="1"/>
  <c r="AX1769" i="1"/>
  <c r="AS1769" i="1"/>
  <c r="AO1769" i="1"/>
  <c r="AJ1769" i="1"/>
  <c r="AE1769" i="1"/>
  <c r="AA1769" i="1"/>
  <c r="Z1769" i="1"/>
  <c r="Y1769" i="1"/>
  <c r="X1769" i="1"/>
  <c r="W1769" i="1"/>
  <c r="V1769" i="1"/>
  <c r="U1769" i="1"/>
  <c r="T1769" i="1"/>
  <c r="S1769" i="1"/>
  <c r="R1769" i="1"/>
  <c r="Q1769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EO1768" i="1"/>
  <c r="EL1768" i="1"/>
  <c r="EI1768" i="1"/>
  <c r="EF1768" i="1"/>
  <c r="EC1768" i="1"/>
  <c r="DZ1768" i="1"/>
  <c r="DX1768" i="1"/>
  <c r="DW1768" i="1"/>
  <c r="DV1768" i="1"/>
  <c r="DN1768" i="1"/>
  <c r="DA1768" i="1"/>
  <c r="CL1768" i="1"/>
  <c r="CA1768" i="1"/>
  <c r="BO1768" i="1"/>
  <c r="BF1768" i="1"/>
  <c r="AX1768" i="1"/>
  <c r="AS1768" i="1"/>
  <c r="AO1768" i="1"/>
  <c r="AJ1768" i="1"/>
  <c r="AE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B1765" i="1"/>
  <c r="B1762" i="1"/>
  <c r="B1761" i="1"/>
  <c r="EO1754" i="1"/>
  <c r="EL1754" i="1"/>
  <c r="EI1754" i="1"/>
  <c r="EF1754" i="1"/>
  <c r="EC1754" i="1"/>
  <c r="DZ1754" i="1"/>
  <c r="DX1754" i="1"/>
  <c r="DW1754" i="1"/>
  <c r="DV1754" i="1"/>
  <c r="DN1754" i="1"/>
  <c r="DA1754" i="1"/>
  <c r="CL1754" i="1"/>
  <c r="CA1754" i="1"/>
  <c r="BO1754" i="1"/>
  <c r="BH1754" i="1"/>
  <c r="BG1754" i="1"/>
  <c r="BF1754" i="1"/>
  <c r="AX1754" i="1"/>
  <c r="EO1753" i="1"/>
  <c r="EL1753" i="1"/>
  <c r="EI1753" i="1"/>
  <c r="EF1753" i="1"/>
  <c r="EC1753" i="1"/>
  <c r="DZ1753" i="1"/>
  <c r="DX1753" i="1"/>
  <c r="DW1753" i="1"/>
  <c r="DV1753" i="1"/>
  <c r="DN1753" i="1"/>
  <c r="BH1753" i="1"/>
  <c r="BG1753" i="1"/>
  <c r="AX1753" i="1"/>
  <c r="BF1753" i="1" s="1"/>
  <c r="AS1753" i="1"/>
  <c r="AO1753" i="1"/>
  <c r="AJ1753" i="1"/>
  <c r="AE1753" i="1"/>
  <c r="AA1753" i="1"/>
  <c r="Z1753" i="1"/>
  <c r="Y1753" i="1"/>
  <c r="X1753" i="1"/>
  <c r="W1753" i="1"/>
  <c r="V1753" i="1"/>
  <c r="U1753" i="1"/>
  <c r="T1753" i="1"/>
  <c r="S1753" i="1"/>
  <c r="R1753" i="1"/>
  <c r="EO1752" i="1"/>
  <c r="EL1752" i="1"/>
  <c r="EI1752" i="1"/>
  <c r="EF1752" i="1"/>
  <c r="EC1752" i="1"/>
  <c r="DZ1752" i="1"/>
  <c r="DX1752" i="1"/>
  <c r="DW1752" i="1"/>
  <c r="DV1752" i="1"/>
  <c r="DN1752" i="1"/>
  <c r="DA1752" i="1"/>
  <c r="CL1752" i="1"/>
  <c r="CA1752" i="1"/>
  <c r="BO1752" i="1"/>
  <c r="BH1752" i="1"/>
  <c r="BG1752" i="1"/>
  <c r="BF1752" i="1"/>
  <c r="AX1752" i="1"/>
  <c r="AS1752" i="1"/>
  <c r="AO1752" i="1"/>
  <c r="AJ1752" i="1"/>
  <c r="AE1752" i="1"/>
  <c r="AA1752" i="1"/>
  <c r="Z1752" i="1"/>
  <c r="Y1752" i="1"/>
  <c r="X1752" i="1"/>
  <c r="W1752" i="1"/>
  <c r="V1752" i="1"/>
  <c r="U1752" i="1"/>
  <c r="T1752" i="1"/>
  <c r="S1752" i="1"/>
  <c r="R1752" i="1"/>
  <c r="Q1752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EO1751" i="1"/>
  <c r="EL1751" i="1"/>
  <c r="EI1751" i="1"/>
  <c r="EF1751" i="1"/>
  <c r="EC1751" i="1"/>
  <c r="DZ1751" i="1"/>
  <c r="DX1751" i="1"/>
  <c r="DW1751" i="1"/>
  <c r="DV1751" i="1"/>
  <c r="DN1751" i="1"/>
  <c r="DA1751" i="1"/>
  <c r="CL1751" i="1"/>
  <c r="CA1751" i="1"/>
  <c r="BO1751" i="1"/>
  <c r="BH1751" i="1"/>
  <c r="BG1751" i="1"/>
  <c r="BF1751" i="1"/>
  <c r="AX1751" i="1"/>
  <c r="AS1751" i="1"/>
  <c r="AO1751" i="1"/>
  <c r="AJ1751" i="1"/>
  <c r="AE1751" i="1"/>
  <c r="AA1751" i="1"/>
  <c r="Z1751" i="1"/>
  <c r="Y1751" i="1"/>
  <c r="X1751" i="1"/>
  <c r="W1751" i="1"/>
  <c r="V1751" i="1"/>
  <c r="U1751" i="1"/>
  <c r="T1751" i="1"/>
  <c r="S1751" i="1"/>
  <c r="R1751" i="1"/>
  <c r="Q1751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EO1750" i="1"/>
  <c r="EL1750" i="1"/>
  <c r="EI1750" i="1"/>
  <c r="EF1750" i="1"/>
  <c r="EC1750" i="1"/>
  <c r="DZ1750" i="1"/>
  <c r="DX1750" i="1"/>
  <c r="DW1750" i="1"/>
  <c r="DV1750" i="1"/>
  <c r="DN1750" i="1"/>
  <c r="DA1750" i="1"/>
  <c r="CL1750" i="1"/>
  <c r="CA1750" i="1"/>
  <c r="BO1750" i="1"/>
  <c r="BH1750" i="1"/>
  <c r="BG1750" i="1"/>
  <c r="BF1750" i="1"/>
  <c r="AX1750" i="1"/>
  <c r="AS1750" i="1"/>
  <c r="AO1750" i="1"/>
  <c r="AJ1750" i="1"/>
  <c r="AA1750" i="1"/>
  <c r="Z1750" i="1"/>
  <c r="Y1750" i="1"/>
  <c r="X1750" i="1"/>
  <c r="W1750" i="1"/>
  <c r="U1750" i="1"/>
  <c r="T1750" i="1"/>
  <c r="S1750" i="1"/>
  <c r="R1750" i="1"/>
  <c r="Q1750" i="1"/>
  <c r="O1750" i="1"/>
  <c r="N1750" i="1"/>
  <c r="M1750" i="1"/>
  <c r="L1750" i="1"/>
  <c r="K1750" i="1"/>
  <c r="I1750" i="1"/>
  <c r="H1750" i="1"/>
  <c r="G1750" i="1"/>
  <c r="F1750" i="1"/>
  <c r="E1750" i="1"/>
  <c r="C1750" i="1"/>
  <c r="B1750" i="1"/>
  <c r="EO1749" i="1"/>
  <c r="EC1749" i="1"/>
  <c r="AY1749" i="1"/>
  <c r="AX1749" i="1"/>
  <c r="AD1749" i="1"/>
  <c r="AC1749" i="1"/>
  <c r="AB1749" i="1"/>
  <c r="AA1749" i="1"/>
  <c r="X1749" i="1"/>
  <c r="W1749" i="1"/>
  <c r="U1749" i="1"/>
  <c r="O1749" i="1"/>
  <c r="L1749" i="1"/>
  <c r="K1749" i="1"/>
  <c r="I1749" i="1"/>
  <c r="F1749" i="1"/>
  <c r="C1749" i="1"/>
  <c r="D1765" i="1" s="1"/>
  <c r="EO1743" i="1"/>
  <c r="EL1743" i="1"/>
  <c r="EI1743" i="1"/>
  <c r="EF1743" i="1"/>
  <c r="EC1743" i="1"/>
  <c r="DZ1743" i="1"/>
  <c r="DX1743" i="1"/>
  <c r="DW1743" i="1"/>
  <c r="DV1743" i="1"/>
  <c r="DN1743" i="1"/>
  <c r="DA1743" i="1"/>
  <c r="CL1743" i="1"/>
  <c r="CA1743" i="1"/>
  <c r="BO1743" i="1"/>
  <c r="BH1743" i="1"/>
  <c r="BG1743" i="1"/>
  <c r="BF1743" i="1"/>
  <c r="AX1743" i="1"/>
  <c r="AS1743" i="1"/>
  <c r="AO1743" i="1"/>
  <c r="AJ1743" i="1"/>
  <c r="AE1743" i="1"/>
  <c r="AA1743" i="1"/>
  <c r="Z1743" i="1"/>
  <c r="Y1743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EO1742" i="1"/>
  <c r="EL1742" i="1"/>
  <c r="EI1742" i="1"/>
  <c r="EF1742" i="1"/>
  <c r="EF1762" i="1" s="1"/>
  <c r="EC1742" i="1"/>
  <c r="DZ1742" i="1"/>
  <c r="DX1742" i="1"/>
  <c r="DW1742" i="1"/>
  <c r="DV1742" i="1"/>
  <c r="DN1742" i="1"/>
  <c r="DA1742" i="1"/>
  <c r="CL1742" i="1"/>
  <c r="CA1742" i="1"/>
  <c r="BO1742" i="1"/>
  <c r="BH1742" i="1"/>
  <c r="BG1742" i="1"/>
  <c r="BF1742" i="1"/>
  <c r="AX1742" i="1"/>
  <c r="AS1742" i="1"/>
  <c r="AO1742" i="1"/>
  <c r="AJ1742" i="1"/>
  <c r="AE1742" i="1"/>
  <c r="AE1762" i="1" s="1"/>
  <c r="AA1742" i="1"/>
  <c r="Z1742" i="1"/>
  <c r="Y1742" i="1"/>
  <c r="X1742" i="1"/>
  <c r="W1742" i="1"/>
  <c r="V1742" i="1"/>
  <c r="U1742" i="1"/>
  <c r="T1742" i="1"/>
  <c r="S1742" i="1"/>
  <c r="R1742" i="1"/>
  <c r="Q1742" i="1"/>
  <c r="P1742" i="1"/>
  <c r="P1762" i="1" s="1"/>
  <c r="O1742" i="1"/>
  <c r="N1742" i="1"/>
  <c r="M1742" i="1"/>
  <c r="L1742" i="1"/>
  <c r="K1742" i="1"/>
  <c r="J1742" i="1"/>
  <c r="J1762" i="1" s="1"/>
  <c r="I1742" i="1"/>
  <c r="H1742" i="1"/>
  <c r="G1742" i="1"/>
  <c r="F1742" i="1"/>
  <c r="E1742" i="1"/>
  <c r="EO1741" i="1"/>
  <c r="EL1741" i="1"/>
  <c r="EI1741" i="1"/>
  <c r="EF1741" i="1"/>
  <c r="EC1741" i="1"/>
  <c r="DZ1741" i="1"/>
  <c r="DX1741" i="1"/>
  <c r="DW1741" i="1"/>
  <c r="DV1741" i="1"/>
  <c r="DN1741" i="1"/>
  <c r="DA1741" i="1"/>
  <c r="CL1741" i="1"/>
  <c r="CA1741" i="1"/>
  <c r="BO1741" i="1"/>
  <c r="BH1741" i="1"/>
  <c r="BG1741" i="1"/>
  <c r="BF1741" i="1"/>
  <c r="AX1741" i="1"/>
  <c r="AS1741" i="1"/>
  <c r="AO1741" i="1"/>
  <c r="AJ1741" i="1"/>
  <c r="AE1741" i="1"/>
  <c r="AA1741" i="1"/>
  <c r="Z1741" i="1"/>
  <c r="Y1741" i="1"/>
  <c r="X1741" i="1"/>
  <c r="W1741" i="1"/>
  <c r="V1741" i="1"/>
  <c r="U1741" i="1"/>
  <c r="T1741" i="1"/>
  <c r="S1741" i="1"/>
  <c r="R1741" i="1"/>
  <c r="Q1741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EO1740" i="1"/>
  <c r="EL1740" i="1"/>
  <c r="EI1740" i="1"/>
  <c r="EF1740" i="1"/>
  <c r="EC1740" i="1"/>
  <c r="DZ1740" i="1"/>
  <c r="DX1740" i="1"/>
  <c r="DW1740" i="1"/>
  <c r="DV1740" i="1"/>
  <c r="DN1740" i="1"/>
  <c r="DA1740" i="1"/>
  <c r="CL1740" i="1"/>
  <c r="CA1740" i="1"/>
  <c r="BO1740" i="1"/>
  <c r="BH1740" i="1"/>
  <c r="BG1740" i="1"/>
  <c r="BF1740" i="1"/>
  <c r="AX1740" i="1"/>
  <c r="AS1740" i="1"/>
  <c r="AO1740" i="1"/>
  <c r="AJ1740" i="1"/>
  <c r="AE1740" i="1"/>
  <c r="AA1740" i="1"/>
  <c r="Z1740" i="1"/>
  <c r="Y1740" i="1"/>
  <c r="X1740" i="1"/>
  <c r="W1740" i="1"/>
  <c r="V1740" i="1"/>
  <c r="U1740" i="1"/>
  <c r="T1740" i="1"/>
  <c r="S1740" i="1"/>
  <c r="R1740" i="1"/>
  <c r="Q1740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EO1739" i="1"/>
  <c r="EL1739" i="1"/>
  <c r="EI1739" i="1"/>
  <c r="EF1739" i="1"/>
  <c r="EC1739" i="1"/>
  <c r="DZ1739" i="1"/>
  <c r="DX1739" i="1"/>
  <c r="DW1739" i="1"/>
  <c r="DV1739" i="1"/>
  <c r="DN1739" i="1"/>
  <c r="DA1739" i="1"/>
  <c r="CL1739" i="1"/>
  <c r="CA1739" i="1"/>
  <c r="BO1739" i="1"/>
  <c r="BH1739" i="1"/>
  <c r="BG1739" i="1"/>
  <c r="BF1739" i="1"/>
  <c r="AX1739" i="1"/>
  <c r="AS1739" i="1"/>
  <c r="AO1739" i="1"/>
  <c r="AJ1739" i="1"/>
  <c r="AE1739" i="1"/>
  <c r="AA1739" i="1"/>
  <c r="Z1739" i="1"/>
  <c r="Y1739" i="1"/>
  <c r="X1739" i="1"/>
  <c r="W1739" i="1"/>
  <c r="V1739" i="1"/>
  <c r="U1739" i="1"/>
  <c r="T1739" i="1"/>
  <c r="S1739" i="1"/>
  <c r="R1739" i="1"/>
  <c r="Q1739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EO1738" i="1"/>
  <c r="EL1738" i="1"/>
  <c r="EI1738" i="1"/>
  <c r="EF1738" i="1"/>
  <c r="EC1738" i="1"/>
  <c r="EC1737" i="1" s="1"/>
  <c r="DZ1738" i="1"/>
  <c r="DZ1737" i="1" s="1"/>
  <c r="DZ1736" i="1" s="1"/>
  <c r="DX1738" i="1"/>
  <c r="DW1738" i="1"/>
  <c r="DV1738" i="1"/>
  <c r="DN1738" i="1"/>
  <c r="DA1738" i="1"/>
  <c r="DA1737" i="1" s="1"/>
  <c r="CL1738" i="1"/>
  <c r="CL1737" i="1" s="1"/>
  <c r="CA1738" i="1"/>
  <c r="BO1738" i="1"/>
  <c r="BH1738" i="1"/>
  <c r="BG1738" i="1"/>
  <c r="BF1738" i="1"/>
  <c r="BF1737" i="1" s="1"/>
  <c r="BF1736" i="1" s="1"/>
  <c r="AX1738" i="1"/>
  <c r="AX1737" i="1" s="1"/>
  <c r="AS1738" i="1"/>
  <c r="AO1738" i="1"/>
  <c r="AJ1738" i="1"/>
  <c r="AE1738" i="1"/>
  <c r="AA1738" i="1"/>
  <c r="AA1737" i="1" s="1"/>
  <c r="Z1738" i="1"/>
  <c r="Z1737" i="1" s="1"/>
  <c r="Z1736" i="1" s="1"/>
  <c r="Y1738" i="1"/>
  <c r="X1738" i="1"/>
  <c r="W1738" i="1"/>
  <c r="V1738" i="1"/>
  <c r="U1738" i="1"/>
  <c r="U1737" i="1" s="1"/>
  <c r="T1738" i="1"/>
  <c r="T1737" i="1" s="1"/>
  <c r="T1736" i="1" s="1"/>
  <c r="S1738" i="1"/>
  <c r="R1738" i="1"/>
  <c r="Q1738" i="1"/>
  <c r="P1738" i="1"/>
  <c r="O1738" i="1"/>
  <c r="O1737" i="1" s="1"/>
  <c r="O1736" i="1" s="1"/>
  <c r="N1738" i="1"/>
  <c r="N1737" i="1" s="1"/>
  <c r="M1738" i="1"/>
  <c r="L1738" i="1"/>
  <c r="K1738" i="1"/>
  <c r="J1738" i="1"/>
  <c r="I1738" i="1"/>
  <c r="I1737" i="1" s="1"/>
  <c r="H1738" i="1"/>
  <c r="H1737" i="1" s="1"/>
  <c r="H1736" i="1" s="1"/>
  <c r="G1738" i="1"/>
  <c r="F1738" i="1"/>
  <c r="E1738" i="1"/>
  <c r="EO1737" i="1"/>
  <c r="EL1737" i="1"/>
  <c r="EL1736" i="1" s="1"/>
  <c r="EI1737" i="1"/>
  <c r="EI1736" i="1" s="1"/>
  <c r="EF1737" i="1"/>
  <c r="DX1737" i="1"/>
  <c r="DV1737" i="1"/>
  <c r="DV1736" i="1" s="1"/>
  <c r="DN1737" i="1"/>
  <c r="CA1737" i="1"/>
  <c r="BO1737" i="1"/>
  <c r="BO1736" i="1" s="1"/>
  <c r="BG1737" i="1"/>
  <c r="AS1737" i="1"/>
  <c r="AO1737" i="1"/>
  <c r="AO1736" i="1" s="1"/>
  <c r="AE1737" i="1"/>
  <c r="Y1737" i="1"/>
  <c r="W1737" i="1"/>
  <c r="W1736" i="1" s="1"/>
  <c r="V1737" i="1"/>
  <c r="S1737" i="1"/>
  <c r="R1737" i="1"/>
  <c r="R1736" i="1" s="1"/>
  <c r="P1737" i="1"/>
  <c r="M1737" i="1"/>
  <c r="L1737" i="1"/>
  <c r="L1736" i="1" s="1"/>
  <c r="K1737" i="1"/>
  <c r="K1736" i="1" s="1"/>
  <c r="J1737" i="1"/>
  <c r="J1736" i="1" s="1"/>
  <c r="G1737" i="1"/>
  <c r="EO1736" i="1"/>
  <c r="EF1736" i="1"/>
  <c r="EC1736" i="1"/>
  <c r="DX1736" i="1"/>
  <c r="DN1736" i="1"/>
  <c r="DA1736" i="1"/>
  <c r="CL1736" i="1"/>
  <c r="CA1736" i="1"/>
  <c r="BG1736" i="1"/>
  <c r="BG1747" i="1" s="1"/>
  <c r="AX1736" i="1"/>
  <c r="AS1736" i="1"/>
  <c r="AE1736" i="1"/>
  <c r="AA1736" i="1"/>
  <c r="Y1736" i="1"/>
  <c r="V1736" i="1"/>
  <c r="V1761" i="1" s="1"/>
  <c r="U1736" i="1"/>
  <c r="S1736" i="1"/>
  <c r="P1736" i="1"/>
  <c r="N1736" i="1"/>
  <c r="M1736" i="1"/>
  <c r="I1736" i="1"/>
  <c r="G1736" i="1"/>
  <c r="BA1733" i="1"/>
  <c r="AZ1733" i="1"/>
  <c r="EO1732" i="1"/>
  <c r="EL1732" i="1"/>
  <c r="EI1732" i="1"/>
  <c r="EF1732" i="1"/>
  <c r="EC1732" i="1"/>
  <c r="EC1728" i="1" s="1"/>
  <c r="EC1734" i="1" s="1"/>
  <c r="DZ1732" i="1"/>
  <c r="DX1732" i="1"/>
  <c r="DW1732" i="1"/>
  <c r="DV1732" i="1"/>
  <c r="DV1728" i="1" s="1"/>
  <c r="DN1732" i="1"/>
  <c r="DA1732" i="1"/>
  <c r="CL1732" i="1"/>
  <c r="CA1732" i="1"/>
  <c r="BO1732" i="1"/>
  <c r="BH1732" i="1"/>
  <c r="BG1732" i="1"/>
  <c r="BF1732" i="1"/>
  <c r="BF1728" i="1" s="1"/>
  <c r="AX1732" i="1"/>
  <c r="AS1732" i="1"/>
  <c r="AS1808" i="1" s="1"/>
  <c r="AO1732" i="1"/>
  <c r="AJ1732" i="1"/>
  <c r="AE1732" i="1"/>
  <c r="AA1732" i="1"/>
  <c r="Z1732" i="1"/>
  <c r="Y1732" i="1"/>
  <c r="X1732" i="1"/>
  <c r="W1732" i="1"/>
  <c r="V1732" i="1"/>
  <c r="U1732" i="1"/>
  <c r="T1732" i="1"/>
  <c r="S1732" i="1"/>
  <c r="R1732" i="1"/>
  <c r="Q1732" i="1"/>
  <c r="P1732" i="1"/>
  <c r="O1732" i="1"/>
  <c r="O1728" i="1" s="1"/>
  <c r="N1732" i="1"/>
  <c r="M1732" i="1"/>
  <c r="L1732" i="1"/>
  <c r="K1732" i="1"/>
  <c r="J1732" i="1"/>
  <c r="I1732" i="1"/>
  <c r="I1728" i="1" s="1"/>
  <c r="I1734" i="1" s="1"/>
  <c r="H1732" i="1"/>
  <c r="G1732" i="1"/>
  <c r="F1732" i="1"/>
  <c r="E1732" i="1"/>
  <c r="EO1729" i="1"/>
  <c r="EL1729" i="1"/>
  <c r="EI1729" i="1"/>
  <c r="EI2359" i="1" s="1"/>
  <c r="EF1729" i="1"/>
  <c r="EF2359" i="1" s="1"/>
  <c r="EC1729" i="1"/>
  <c r="EC2359" i="1" s="1"/>
  <c r="DZ1729" i="1"/>
  <c r="DZ2359" i="1" s="1"/>
  <c r="DX1729" i="1"/>
  <c r="DW1729" i="1"/>
  <c r="DV1729" i="1"/>
  <c r="DV2359" i="1" s="1"/>
  <c r="DN1729" i="1"/>
  <c r="DN2359" i="1" s="1"/>
  <c r="DA1729" i="1"/>
  <c r="DA2359" i="1" s="1"/>
  <c r="CL1729" i="1"/>
  <c r="CL2359" i="1" s="1"/>
  <c r="CA1729" i="1"/>
  <c r="CA1731" i="1" s="1"/>
  <c r="BO1729" i="1"/>
  <c r="BH1729" i="1"/>
  <c r="BG1729" i="1"/>
  <c r="BF1729" i="1"/>
  <c r="BF2359" i="1" s="1"/>
  <c r="AS1729" i="1"/>
  <c r="AO1729" i="1"/>
  <c r="AE1729" i="1"/>
  <c r="AE2359" i="1" s="1"/>
  <c r="AA1729" i="1"/>
  <c r="AA2359" i="1" s="1"/>
  <c r="Z1729" i="1"/>
  <c r="Z2359" i="1" s="1"/>
  <c r="X1729" i="1"/>
  <c r="U1729" i="1"/>
  <c r="U2359" i="1" s="1"/>
  <c r="T1729" i="1"/>
  <c r="T2359" i="1" s="1"/>
  <c r="S1729" i="1"/>
  <c r="S1728" i="1" s="1"/>
  <c r="S1826" i="1" s="1"/>
  <c r="O1729" i="1"/>
  <c r="O2359" i="1" s="1"/>
  <c r="N1729" i="1"/>
  <c r="N2359" i="1" s="1"/>
  <c r="M1729" i="1"/>
  <c r="L1729" i="1"/>
  <c r="I1729" i="1"/>
  <c r="I2359" i="1" s="1"/>
  <c r="H1729" i="1"/>
  <c r="H2359" i="1" s="1"/>
  <c r="F1729" i="1"/>
  <c r="E1729" i="1"/>
  <c r="E2359" i="1" s="1"/>
  <c r="DA1728" i="1"/>
  <c r="CL1728" i="1"/>
  <c r="AA1728" i="1"/>
  <c r="AA1826" i="1" s="1"/>
  <c r="U1728" i="1"/>
  <c r="U1734" i="1" s="1"/>
  <c r="T1728" i="1"/>
  <c r="T1826" i="1" s="1"/>
  <c r="N1728" i="1"/>
  <c r="N1826" i="1" s="1"/>
  <c r="H1728" i="1"/>
  <c r="D1728" i="1"/>
  <c r="C1728" i="1"/>
  <c r="C1734" i="1" s="1"/>
  <c r="B1728" i="1"/>
  <c r="EA1727" i="1"/>
  <c r="EO1726" i="1"/>
  <c r="EL1726" i="1"/>
  <c r="EI1726" i="1"/>
  <c r="EF1726" i="1"/>
  <c r="EC1726" i="1"/>
  <c r="DZ1726" i="1"/>
  <c r="DX1726" i="1"/>
  <c r="DW1726" i="1"/>
  <c r="DV1726" i="1"/>
  <c r="DA1726" i="1"/>
  <c r="CA1726" i="1"/>
  <c r="BO1726" i="1"/>
  <c r="BF1726" i="1"/>
  <c r="AX1726" i="1"/>
  <c r="AS1726" i="1"/>
  <c r="AO1726" i="1"/>
  <c r="AD1726" i="1"/>
  <c r="U1726" i="1"/>
  <c r="T1725" i="1"/>
  <c r="S1725" i="1"/>
  <c r="R1725" i="1"/>
  <c r="Q1725" i="1"/>
  <c r="EO1724" i="1"/>
  <c r="EL1724" i="1"/>
  <c r="EI1724" i="1"/>
  <c r="EF1724" i="1"/>
  <c r="EC1724" i="1"/>
  <c r="DZ1724" i="1"/>
  <c r="DX1724" i="1"/>
  <c r="DW1724" i="1"/>
  <c r="DV1724" i="1"/>
  <c r="DN1724" i="1"/>
  <c r="DA1724" i="1"/>
  <c r="CL1724" i="1"/>
  <c r="CA1724" i="1"/>
  <c r="BO1724" i="1"/>
  <c r="BF1724" i="1"/>
  <c r="AX1724" i="1"/>
  <c r="AS1724" i="1"/>
  <c r="AO1724" i="1"/>
  <c r="T1724" i="1"/>
  <c r="S1724" i="1"/>
  <c r="R1724" i="1"/>
  <c r="Q1724" i="1"/>
  <c r="P1724" i="1"/>
  <c r="O1724" i="1"/>
  <c r="T1723" i="1"/>
  <c r="S1723" i="1"/>
  <c r="R1723" i="1"/>
  <c r="Q1723" i="1"/>
  <c r="Y1722" i="1"/>
  <c r="Y1721" i="1"/>
  <c r="EO1706" i="1"/>
  <c r="EL1706" i="1"/>
  <c r="EI1706" i="1"/>
  <c r="EF1706" i="1"/>
  <c r="EC1706" i="1"/>
  <c r="DZ1706" i="1"/>
  <c r="DX1706" i="1"/>
  <c r="DW1706" i="1"/>
  <c r="DV1706" i="1"/>
  <c r="DN1706" i="1"/>
  <c r="DA1706" i="1"/>
  <c r="CL1706" i="1"/>
  <c r="CA1706" i="1"/>
  <c r="BO1706" i="1"/>
  <c r="BF1706" i="1"/>
  <c r="AX1706" i="1"/>
  <c r="AS1706" i="1"/>
  <c r="AO1706" i="1"/>
  <c r="AJ1706" i="1"/>
  <c r="AF1706" i="1"/>
  <c r="AE1706" i="1"/>
  <c r="AD1706" i="1"/>
  <c r="AC1706" i="1"/>
  <c r="AB1706" i="1"/>
  <c r="AA1706" i="1"/>
  <c r="EO1705" i="1"/>
  <c r="EL1705" i="1"/>
  <c r="EI1705" i="1"/>
  <c r="EF1705" i="1"/>
  <c r="EC1705" i="1"/>
  <c r="DZ1705" i="1"/>
  <c r="DX1705" i="1"/>
  <c r="DW1705" i="1"/>
  <c r="DV1705" i="1"/>
  <c r="DN1705" i="1"/>
  <c r="DA1705" i="1"/>
  <c r="CL1705" i="1"/>
  <c r="CA1705" i="1"/>
  <c r="BO1705" i="1"/>
  <c r="BF1705" i="1"/>
  <c r="AX1705" i="1"/>
  <c r="AS1705" i="1"/>
  <c r="AO1705" i="1"/>
  <c r="AJ1705" i="1"/>
  <c r="AF1705" i="1"/>
  <c r="AE1705" i="1"/>
  <c r="AD1705" i="1"/>
  <c r="AC1705" i="1"/>
  <c r="AB1705" i="1"/>
  <c r="AA1705" i="1"/>
  <c r="CZ1702" i="1"/>
  <c r="CY1702" i="1"/>
  <c r="CX1702" i="1"/>
  <c r="CW1702" i="1"/>
  <c r="CV1702" i="1"/>
  <c r="CU1702" i="1"/>
  <c r="CT1702" i="1"/>
  <c r="CS1702" i="1"/>
  <c r="CR1702" i="1"/>
  <c r="CQ1702" i="1"/>
  <c r="CP1702" i="1"/>
  <c r="CO1702" i="1"/>
  <c r="CN1702" i="1"/>
  <c r="CM1702" i="1"/>
  <c r="CK1702" i="1"/>
  <c r="CJ1702" i="1"/>
  <c r="CI1702" i="1"/>
  <c r="CH1702" i="1"/>
  <c r="CG1702" i="1"/>
  <c r="CF1702" i="1"/>
  <c r="CE1702" i="1"/>
  <c r="CD1702" i="1"/>
  <c r="CC1702" i="1"/>
  <c r="CB1702" i="1"/>
  <c r="BN1702" i="1"/>
  <c r="BM1702" i="1"/>
  <c r="BL1702" i="1"/>
  <c r="BK1702" i="1"/>
  <c r="BJ1702" i="1"/>
  <c r="BI1702" i="1"/>
  <c r="BH1702" i="1"/>
  <c r="BG1702" i="1"/>
  <c r="BE1702" i="1"/>
  <c r="BD1702" i="1"/>
  <c r="BC1702" i="1"/>
  <c r="BB1702" i="1"/>
  <c r="BA1702" i="1"/>
  <c r="AZ1702" i="1"/>
  <c r="AY1702" i="1"/>
  <c r="AW1702" i="1"/>
  <c r="AV1702" i="1"/>
  <c r="AU1702" i="1"/>
  <c r="AT1702" i="1"/>
  <c r="AR1702" i="1"/>
  <c r="AQ1702" i="1"/>
  <c r="AP1702" i="1"/>
  <c r="AN1702" i="1"/>
  <c r="AM1702" i="1"/>
  <c r="AL1702" i="1"/>
  <c r="AK1702" i="1"/>
  <c r="AI1702" i="1"/>
  <c r="AH1702" i="1"/>
  <c r="AG1702" i="1"/>
  <c r="AF1702" i="1"/>
  <c r="AD1702" i="1"/>
  <c r="AC1702" i="1"/>
  <c r="AB1702" i="1"/>
  <c r="EO1700" i="1"/>
  <c r="EL1700" i="1"/>
  <c r="EI1700" i="1"/>
  <c r="EF1700" i="1"/>
  <c r="EC1700" i="1"/>
  <c r="DZ1700" i="1"/>
  <c r="DX1700" i="1"/>
  <c r="DW1700" i="1"/>
  <c r="DV1700" i="1"/>
  <c r="DN1700" i="1"/>
  <c r="DA1700" i="1"/>
  <c r="CL1700" i="1"/>
  <c r="CA1700" i="1"/>
  <c r="BO1700" i="1"/>
  <c r="BF1700" i="1"/>
  <c r="AX1700" i="1"/>
  <c r="AS1700" i="1"/>
  <c r="AO1700" i="1"/>
  <c r="AJ1700" i="1"/>
  <c r="AE1700" i="1"/>
  <c r="AA1700" i="1"/>
  <c r="Z1700" i="1"/>
  <c r="Y1700" i="1"/>
  <c r="X1700" i="1"/>
  <c r="W1700" i="1"/>
  <c r="V1700" i="1"/>
  <c r="U1700" i="1"/>
  <c r="T1700" i="1"/>
  <c r="S1700" i="1"/>
  <c r="R1700" i="1"/>
  <c r="Q1700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EO1699" i="1"/>
  <c r="EL1699" i="1"/>
  <c r="EI1699" i="1"/>
  <c r="EF1699" i="1"/>
  <c r="EC1699" i="1"/>
  <c r="DZ1699" i="1"/>
  <c r="DX1699" i="1"/>
  <c r="DW1699" i="1"/>
  <c r="DV1699" i="1"/>
  <c r="DV1702" i="1" s="1"/>
  <c r="DN1699" i="1"/>
  <c r="DA1699" i="1"/>
  <c r="CL1699" i="1"/>
  <c r="CA1699" i="1"/>
  <c r="BO1699" i="1"/>
  <c r="BF1699" i="1"/>
  <c r="AX1699" i="1"/>
  <c r="AS1699" i="1"/>
  <c r="AO1699" i="1"/>
  <c r="AO1702" i="1" s="1"/>
  <c r="AJ1699" i="1"/>
  <c r="AJ1702" i="1" s="1"/>
  <c r="AA1699" i="1"/>
  <c r="Z1699" i="1"/>
  <c r="Y1699" i="1"/>
  <c r="X1699" i="1"/>
  <c r="W1699" i="1"/>
  <c r="V1699" i="1"/>
  <c r="U1699" i="1"/>
  <c r="T1699" i="1"/>
  <c r="S1699" i="1"/>
  <c r="R1699" i="1"/>
  <c r="Q1699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EO1698" i="1"/>
  <c r="EL1698" i="1"/>
  <c r="EI1698" i="1"/>
  <c r="EF1698" i="1"/>
  <c r="EC1698" i="1"/>
  <c r="DZ1698" i="1"/>
  <c r="DX1698" i="1"/>
  <c r="DW1698" i="1"/>
  <c r="DV1698" i="1"/>
  <c r="DN1698" i="1"/>
  <c r="DA1698" i="1"/>
  <c r="CL1698" i="1"/>
  <c r="CA1698" i="1"/>
  <c r="BO1698" i="1"/>
  <c r="BF1698" i="1"/>
  <c r="AX1698" i="1"/>
  <c r="AS1698" i="1"/>
  <c r="AO1698" i="1"/>
  <c r="AJ1698" i="1"/>
  <c r="AE1698" i="1"/>
  <c r="AA1698" i="1"/>
  <c r="Z1698" i="1"/>
  <c r="Y1698" i="1"/>
  <c r="X1698" i="1"/>
  <c r="W1698" i="1"/>
  <c r="V1698" i="1"/>
  <c r="U1698" i="1"/>
  <c r="T1698" i="1"/>
  <c r="S1698" i="1"/>
  <c r="R1698" i="1"/>
  <c r="Q1698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EO1697" i="1"/>
  <c r="EL1697" i="1"/>
  <c r="EI1697" i="1"/>
  <c r="EF1697" i="1"/>
  <c r="EC1697" i="1"/>
  <c r="DZ1697" i="1"/>
  <c r="DX1697" i="1"/>
  <c r="DW1697" i="1"/>
  <c r="DV1697" i="1"/>
  <c r="DN1697" i="1"/>
  <c r="DA1697" i="1"/>
  <c r="CL1697" i="1"/>
  <c r="CA1697" i="1"/>
  <c r="BO1697" i="1"/>
  <c r="BF1697" i="1"/>
  <c r="AX1697" i="1"/>
  <c r="AS1697" i="1"/>
  <c r="AO1697" i="1"/>
  <c r="AJ1697" i="1"/>
  <c r="AE1697" i="1"/>
  <c r="AA1697" i="1"/>
  <c r="Z1697" i="1"/>
  <c r="Y1697" i="1"/>
  <c r="X1697" i="1"/>
  <c r="W1697" i="1"/>
  <c r="V1697" i="1"/>
  <c r="U1697" i="1"/>
  <c r="T1697" i="1"/>
  <c r="S1697" i="1"/>
  <c r="R1697" i="1"/>
  <c r="Q1697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EO1696" i="1"/>
  <c r="EL1696" i="1"/>
  <c r="EI1696" i="1"/>
  <c r="EF1696" i="1"/>
  <c r="EC1696" i="1"/>
  <c r="DZ1696" i="1"/>
  <c r="DX1696" i="1"/>
  <c r="DW1696" i="1"/>
  <c r="DV1696" i="1"/>
  <c r="DN1696" i="1"/>
  <c r="DA1696" i="1"/>
  <c r="CL1696" i="1"/>
  <c r="CA1696" i="1"/>
  <c r="BO1696" i="1"/>
  <c r="BF1696" i="1"/>
  <c r="AX1696" i="1"/>
  <c r="AS1696" i="1"/>
  <c r="AO1696" i="1"/>
  <c r="AJ1696" i="1"/>
  <c r="AE1696" i="1"/>
  <c r="AA1696" i="1"/>
  <c r="Z1696" i="1"/>
  <c r="Y1696" i="1"/>
  <c r="X1696" i="1"/>
  <c r="W1696" i="1"/>
  <c r="V1696" i="1"/>
  <c r="U1696" i="1"/>
  <c r="T1696" i="1"/>
  <c r="S1696" i="1"/>
  <c r="R1696" i="1"/>
  <c r="Q1696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EO1695" i="1"/>
  <c r="EL1695" i="1"/>
  <c r="EL1693" i="1" s="1"/>
  <c r="EL1692" i="1" s="1"/>
  <c r="EI1695" i="1"/>
  <c r="EF1695" i="1"/>
  <c r="EC1695" i="1"/>
  <c r="DZ1695" i="1"/>
  <c r="DX1695" i="1"/>
  <c r="DX1693" i="1" s="1"/>
  <c r="DW1695" i="1"/>
  <c r="DV1695" i="1"/>
  <c r="DN1695" i="1"/>
  <c r="DA1695" i="1"/>
  <c r="DA1693" i="1" s="1"/>
  <c r="DA1692" i="1" s="1"/>
  <c r="CL1695" i="1"/>
  <c r="CA1695" i="1"/>
  <c r="BO1695" i="1"/>
  <c r="BO1693" i="1" s="1"/>
  <c r="BO1692" i="1" s="1"/>
  <c r="BF1695" i="1"/>
  <c r="AX1695" i="1"/>
  <c r="AS1695" i="1"/>
  <c r="AO1695" i="1"/>
  <c r="AO1693" i="1" s="1"/>
  <c r="AO1692" i="1" s="1"/>
  <c r="AJ1695" i="1"/>
  <c r="AJ1693" i="1" s="1"/>
  <c r="AJ1692" i="1" s="1"/>
  <c r="AE1695" i="1"/>
  <c r="AA1695" i="1"/>
  <c r="Z1695" i="1"/>
  <c r="Y1695" i="1"/>
  <c r="X1695" i="1"/>
  <c r="W1695" i="1"/>
  <c r="V1695" i="1"/>
  <c r="V1693" i="1" s="1"/>
  <c r="U1695" i="1"/>
  <c r="T1695" i="1"/>
  <c r="S1695" i="1"/>
  <c r="R1695" i="1"/>
  <c r="Q1695" i="1"/>
  <c r="Q1693" i="1" s="1"/>
  <c r="Q1692" i="1" s="1"/>
  <c r="P1695" i="1"/>
  <c r="O1695" i="1"/>
  <c r="N1695" i="1"/>
  <c r="M1695" i="1"/>
  <c r="M1693" i="1" s="1"/>
  <c r="L1695" i="1"/>
  <c r="K1695" i="1"/>
  <c r="J1695" i="1"/>
  <c r="J1693" i="1" s="1"/>
  <c r="I1695" i="1"/>
  <c r="H1695" i="1"/>
  <c r="G1695" i="1"/>
  <c r="F1695" i="1"/>
  <c r="F1693" i="1" s="1"/>
  <c r="E1695" i="1"/>
  <c r="E1693" i="1" s="1"/>
  <c r="D1695" i="1"/>
  <c r="C1695" i="1"/>
  <c r="B1695" i="1"/>
  <c r="EO1694" i="1"/>
  <c r="EL1694" i="1"/>
  <c r="EI1694" i="1"/>
  <c r="EF1694" i="1"/>
  <c r="EF1693" i="1" s="1"/>
  <c r="EF1692" i="1" s="1"/>
  <c r="EC1694" i="1"/>
  <c r="DZ1694" i="1"/>
  <c r="DX1694" i="1"/>
  <c r="DW1694" i="1"/>
  <c r="DV1694" i="1"/>
  <c r="DV1693" i="1" s="1"/>
  <c r="DN1694" i="1"/>
  <c r="DA1694" i="1"/>
  <c r="CL1694" i="1"/>
  <c r="CA1694" i="1"/>
  <c r="BO1694" i="1"/>
  <c r="BF1694" i="1"/>
  <c r="AX1694" i="1"/>
  <c r="AX1693" i="1" s="1"/>
  <c r="AX1692" i="1" s="1"/>
  <c r="AS1694" i="1"/>
  <c r="AO1694" i="1"/>
  <c r="AJ1694" i="1"/>
  <c r="AE1694" i="1"/>
  <c r="AA1694" i="1"/>
  <c r="AA1693" i="1" s="1"/>
  <c r="AA1692" i="1" s="1"/>
  <c r="Z1694" i="1"/>
  <c r="Y1694" i="1"/>
  <c r="X1694" i="1"/>
  <c r="W1694" i="1"/>
  <c r="V1694" i="1"/>
  <c r="U1694" i="1"/>
  <c r="T1694" i="1"/>
  <c r="T1693" i="1" s="1"/>
  <c r="T1692" i="1" s="1"/>
  <c r="S1694" i="1"/>
  <c r="S1693" i="1" s="1"/>
  <c r="S1692" i="1" s="1"/>
  <c r="R1694" i="1"/>
  <c r="Q1694" i="1"/>
  <c r="P1694" i="1"/>
  <c r="O1694" i="1"/>
  <c r="O1693" i="1" s="1"/>
  <c r="O1692" i="1" s="1"/>
  <c r="N1694" i="1"/>
  <c r="M1694" i="1"/>
  <c r="L1694" i="1"/>
  <c r="K1694" i="1"/>
  <c r="J1694" i="1"/>
  <c r="I1694" i="1"/>
  <c r="H1694" i="1"/>
  <c r="H1693" i="1" s="1"/>
  <c r="G1694" i="1"/>
  <c r="F1694" i="1"/>
  <c r="E1694" i="1"/>
  <c r="D1694" i="1"/>
  <c r="C1694" i="1"/>
  <c r="C1693" i="1" s="1"/>
  <c r="B1694" i="1"/>
  <c r="B1693" i="1" s="1"/>
  <c r="AS1693" i="1"/>
  <c r="AS1692" i="1" s="1"/>
  <c r="L1693" i="1"/>
  <c r="G1693" i="1"/>
  <c r="DX1692" i="1"/>
  <c r="V1692" i="1"/>
  <c r="EO1691" i="1"/>
  <c r="EL1691" i="1"/>
  <c r="EI1691" i="1"/>
  <c r="EF1691" i="1"/>
  <c r="EC1691" i="1"/>
  <c r="DZ1691" i="1"/>
  <c r="DX1691" i="1"/>
  <c r="DW1691" i="1"/>
  <c r="DV1691" i="1"/>
  <c r="DN1691" i="1"/>
  <c r="DA1691" i="1"/>
  <c r="CL1691" i="1"/>
  <c r="CA1691" i="1"/>
  <c r="BO1691" i="1"/>
  <c r="BF1691" i="1"/>
  <c r="AX1691" i="1"/>
  <c r="AS1691" i="1"/>
  <c r="AO1691" i="1"/>
  <c r="AJ1691" i="1"/>
  <c r="AE1691" i="1"/>
  <c r="AA1691" i="1"/>
  <c r="Z1691" i="1"/>
  <c r="Y1691" i="1"/>
  <c r="X1691" i="1"/>
  <c r="W1691" i="1"/>
  <c r="V1691" i="1"/>
  <c r="U1691" i="1"/>
  <c r="T1691" i="1"/>
  <c r="S1691" i="1"/>
  <c r="R1691" i="1"/>
  <c r="P1691" i="1"/>
  <c r="O1691" i="1"/>
  <c r="EO1690" i="1"/>
  <c r="EL1690" i="1"/>
  <c r="EI1690" i="1"/>
  <c r="EF1690" i="1"/>
  <c r="EC1690" i="1"/>
  <c r="DZ1690" i="1"/>
  <c r="DX1690" i="1"/>
  <c r="DW1690" i="1"/>
  <c r="DV1690" i="1"/>
  <c r="DN1690" i="1"/>
  <c r="DA1690" i="1"/>
  <c r="CL1690" i="1"/>
  <c r="CA1690" i="1"/>
  <c r="BO1690" i="1"/>
  <c r="BF1690" i="1"/>
  <c r="AX1690" i="1"/>
  <c r="AS1690" i="1"/>
  <c r="AO1690" i="1"/>
  <c r="AJ1690" i="1"/>
  <c r="AE1690" i="1"/>
  <c r="AA1690" i="1"/>
  <c r="Z1690" i="1"/>
  <c r="Y1690" i="1"/>
  <c r="X1690" i="1"/>
  <c r="W1690" i="1"/>
  <c r="V1690" i="1"/>
  <c r="U1690" i="1"/>
  <c r="T1690" i="1"/>
  <c r="S1690" i="1"/>
  <c r="R1690" i="1"/>
  <c r="Q1690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EO1689" i="1"/>
  <c r="EL1689" i="1"/>
  <c r="EI1689" i="1"/>
  <c r="EF1689" i="1"/>
  <c r="EC1689" i="1"/>
  <c r="EB1689" i="1"/>
  <c r="DZ1689" i="1"/>
  <c r="DX1689" i="1"/>
  <c r="DW1689" i="1"/>
  <c r="DV1689" i="1"/>
  <c r="DN1689" i="1"/>
  <c r="DN1702" i="1" s="1"/>
  <c r="DA1689" i="1"/>
  <c r="CL1689" i="1"/>
  <c r="CA1689" i="1"/>
  <c r="BO1689" i="1"/>
  <c r="BF1689" i="1"/>
  <c r="AX1689" i="1"/>
  <c r="AS1689" i="1"/>
  <c r="AO1689" i="1"/>
  <c r="AJ1689" i="1"/>
  <c r="AE1689" i="1"/>
  <c r="AA1689" i="1"/>
  <c r="Z1689" i="1"/>
  <c r="Y1689" i="1"/>
  <c r="X1689" i="1"/>
  <c r="W1689" i="1"/>
  <c r="V1689" i="1"/>
  <c r="U1689" i="1"/>
  <c r="T1689" i="1"/>
  <c r="S1689" i="1"/>
  <c r="R1689" i="1"/>
  <c r="Q1689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EO1688" i="1"/>
  <c r="EL1688" i="1"/>
  <c r="EI1688" i="1"/>
  <c r="EI1685" i="1" s="1"/>
  <c r="EF1688" i="1"/>
  <c r="EF1685" i="1" s="1"/>
  <c r="EC1688" i="1"/>
  <c r="DZ1688" i="1"/>
  <c r="DX1688" i="1"/>
  <c r="DX1685" i="1" s="1"/>
  <c r="DW1688" i="1"/>
  <c r="DV1688" i="1"/>
  <c r="DN1688" i="1"/>
  <c r="DA1688" i="1"/>
  <c r="CL1688" i="1"/>
  <c r="CA1688" i="1"/>
  <c r="BO1688" i="1"/>
  <c r="BF1688" i="1"/>
  <c r="BF1685" i="1" s="1"/>
  <c r="AX1688" i="1"/>
  <c r="AS1688" i="1"/>
  <c r="AO1688" i="1"/>
  <c r="AJ1688" i="1"/>
  <c r="AE1688" i="1"/>
  <c r="AA1688" i="1"/>
  <c r="Z1688" i="1"/>
  <c r="Y1688" i="1"/>
  <c r="X1688" i="1"/>
  <c r="W1688" i="1"/>
  <c r="V1688" i="1"/>
  <c r="U1688" i="1"/>
  <c r="U1685" i="1" s="1"/>
  <c r="T1688" i="1"/>
  <c r="S1688" i="1"/>
  <c r="R1688" i="1"/>
  <c r="Q1688" i="1"/>
  <c r="Q1685" i="1" s="1"/>
  <c r="P1688" i="1"/>
  <c r="O1688" i="1"/>
  <c r="N1688" i="1"/>
  <c r="M1688" i="1"/>
  <c r="L1688" i="1"/>
  <c r="K1688" i="1"/>
  <c r="J1688" i="1"/>
  <c r="I1688" i="1"/>
  <c r="I1685" i="1" s="1"/>
  <c r="H1688" i="1"/>
  <c r="G1688" i="1"/>
  <c r="F1688" i="1"/>
  <c r="E1688" i="1"/>
  <c r="D1688" i="1"/>
  <c r="C1688" i="1"/>
  <c r="B1688" i="1"/>
  <c r="EO1687" i="1"/>
  <c r="EO1685" i="1" s="1"/>
  <c r="EO1188" i="1" s="1"/>
  <c r="EL1687" i="1"/>
  <c r="EI1687" i="1"/>
  <c r="EF1687" i="1"/>
  <c r="EC1687" i="1"/>
  <c r="DZ1687" i="1"/>
  <c r="DZ1685" i="1" s="1"/>
  <c r="DZ1188" i="1" s="1"/>
  <c r="DY1687" i="1"/>
  <c r="DY1685" i="1" s="1"/>
  <c r="DX1687" i="1"/>
  <c r="DW1687" i="1"/>
  <c r="DW1685" i="1" s="1"/>
  <c r="DW1188" i="1" s="1"/>
  <c r="DV1687" i="1"/>
  <c r="DN1687" i="1"/>
  <c r="DA1687" i="1"/>
  <c r="CL1687" i="1"/>
  <c r="CL1685" i="1" s="1"/>
  <c r="CA1687" i="1"/>
  <c r="BO1687" i="1"/>
  <c r="BF1687" i="1"/>
  <c r="AX1687" i="1"/>
  <c r="AS1687" i="1"/>
  <c r="AS1685" i="1" s="1"/>
  <c r="AO1687" i="1"/>
  <c r="AO1685" i="1" s="1"/>
  <c r="AJ1687" i="1"/>
  <c r="AE1687" i="1"/>
  <c r="AE1685" i="1" s="1"/>
  <c r="AE1188" i="1" s="1"/>
  <c r="AA1687" i="1"/>
  <c r="AA1685" i="1" s="1"/>
  <c r="Z1687" i="1"/>
  <c r="Y1687" i="1"/>
  <c r="X1687" i="1"/>
  <c r="X1685" i="1" s="1"/>
  <c r="W1687" i="1"/>
  <c r="W1685" i="1" s="1"/>
  <c r="V1687" i="1"/>
  <c r="U1687" i="1"/>
  <c r="T1687" i="1"/>
  <c r="S1687" i="1"/>
  <c r="S1685" i="1" s="1"/>
  <c r="R1687" i="1"/>
  <c r="R1685" i="1" s="1"/>
  <c r="Q1687" i="1"/>
  <c r="P1687" i="1"/>
  <c r="P1685" i="1" s="1"/>
  <c r="P1188" i="1" s="1"/>
  <c r="O1687" i="1"/>
  <c r="N1687" i="1"/>
  <c r="M1687" i="1"/>
  <c r="L1687" i="1"/>
  <c r="L1685" i="1" s="1"/>
  <c r="K1687" i="1"/>
  <c r="J1687" i="1"/>
  <c r="I1687" i="1"/>
  <c r="H1687" i="1"/>
  <c r="G1687" i="1"/>
  <c r="G1685" i="1" s="1"/>
  <c r="F1687" i="1"/>
  <c r="F1685" i="1" s="1"/>
  <c r="E1687" i="1"/>
  <c r="D1687" i="1"/>
  <c r="D1685" i="1" s="1"/>
  <c r="D1188" i="1" s="1"/>
  <c r="C1687" i="1"/>
  <c r="C1685" i="1" s="1"/>
  <c r="B1687" i="1"/>
  <c r="EL1685" i="1"/>
  <c r="EE1685" i="1"/>
  <c r="ED1685" i="1"/>
  <c r="EB1685" i="1"/>
  <c r="EA1685" i="1"/>
  <c r="DV1685" i="1"/>
  <c r="CA1685" i="1"/>
  <c r="BO1685" i="1"/>
  <c r="AJ1685" i="1"/>
  <c r="V1685" i="1"/>
  <c r="O1685" i="1"/>
  <c r="K1685" i="1"/>
  <c r="J1685" i="1"/>
  <c r="E1685" i="1"/>
  <c r="EO1684" i="1"/>
  <c r="EL1684" i="1"/>
  <c r="EL1682" i="1" s="1"/>
  <c r="EL1681" i="1" s="1"/>
  <c r="EI1684" i="1"/>
  <c r="EI1682" i="1" s="1"/>
  <c r="EF1684" i="1"/>
  <c r="EC1684" i="1"/>
  <c r="DZ1684" i="1"/>
  <c r="DX1684" i="1"/>
  <c r="DW1684" i="1"/>
  <c r="DV1684" i="1"/>
  <c r="DN1684" i="1"/>
  <c r="DN1682" i="1" s="1"/>
  <c r="DA1684" i="1"/>
  <c r="DA1682" i="1" s="1"/>
  <c r="CL1684" i="1"/>
  <c r="CA1684" i="1"/>
  <c r="BO1684" i="1"/>
  <c r="BO1682" i="1" s="1"/>
  <c r="BF1684" i="1"/>
  <c r="BF1682" i="1" s="1"/>
  <c r="AX1684" i="1"/>
  <c r="AS1684" i="1"/>
  <c r="AO1684" i="1"/>
  <c r="AJ1684" i="1"/>
  <c r="AE1684" i="1"/>
  <c r="AA1684" i="1"/>
  <c r="Z1684" i="1"/>
  <c r="Z1682" i="1" s="1"/>
  <c r="Y1684" i="1"/>
  <c r="Y1682" i="1" s="1"/>
  <c r="X1684" i="1"/>
  <c r="W1684" i="1"/>
  <c r="V1684" i="1"/>
  <c r="V1682" i="1" s="1"/>
  <c r="V1681" i="1" s="1"/>
  <c r="U1684" i="1"/>
  <c r="U1682" i="1" s="1"/>
  <c r="U1681" i="1" s="1"/>
  <c r="T1684" i="1"/>
  <c r="T1682" i="1" s="1"/>
  <c r="S1684" i="1"/>
  <c r="R1684" i="1"/>
  <c r="Q1684" i="1"/>
  <c r="P1684" i="1"/>
  <c r="O1684" i="1"/>
  <c r="N1684" i="1"/>
  <c r="N1682" i="1" s="1"/>
  <c r="M1684" i="1"/>
  <c r="M1682" i="1" s="1"/>
  <c r="L1684" i="1"/>
  <c r="K1684" i="1"/>
  <c r="J1684" i="1"/>
  <c r="J1682" i="1" s="1"/>
  <c r="I1684" i="1"/>
  <c r="I1682" i="1" s="1"/>
  <c r="I1681" i="1" s="1"/>
  <c r="H1684" i="1"/>
  <c r="H1682" i="1" s="1"/>
  <c r="G1684" i="1"/>
  <c r="F1684" i="1"/>
  <c r="E1684" i="1"/>
  <c r="D1684" i="1"/>
  <c r="C1684" i="1"/>
  <c r="B1684" i="1"/>
  <c r="B1682" i="1" s="1"/>
  <c r="EO1683" i="1"/>
  <c r="EO1682" i="1" s="1"/>
  <c r="EL1683" i="1"/>
  <c r="EI1683" i="1"/>
  <c r="EF1683" i="1"/>
  <c r="EC1683" i="1"/>
  <c r="DZ1683" i="1"/>
  <c r="DX1683" i="1"/>
  <c r="DW1683" i="1"/>
  <c r="DV1683" i="1"/>
  <c r="DN1683" i="1"/>
  <c r="DA1683" i="1"/>
  <c r="CL1683" i="1"/>
  <c r="CL1682" i="1" s="1"/>
  <c r="CL1681" i="1" s="1"/>
  <c r="CA1683" i="1"/>
  <c r="CA1682" i="1" s="1"/>
  <c r="CA1681" i="1" s="1"/>
  <c r="BO1683" i="1"/>
  <c r="BF1683" i="1"/>
  <c r="AX1683" i="1"/>
  <c r="AS1683" i="1"/>
  <c r="AO1683" i="1"/>
  <c r="AJ1683" i="1"/>
  <c r="AA1683" i="1"/>
  <c r="Z1683" i="1"/>
  <c r="Y1683" i="1"/>
  <c r="X1683" i="1"/>
  <c r="W1683" i="1"/>
  <c r="W1682" i="1" s="1"/>
  <c r="W1681" i="1" s="1"/>
  <c r="V1683" i="1"/>
  <c r="U1683" i="1"/>
  <c r="T1683" i="1"/>
  <c r="S1683" i="1"/>
  <c r="R1683" i="1"/>
  <c r="Q1683" i="1"/>
  <c r="P1683" i="1"/>
  <c r="O1683" i="1"/>
  <c r="O1682" i="1" s="1"/>
  <c r="N1683" i="1"/>
  <c r="M1683" i="1"/>
  <c r="L1683" i="1"/>
  <c r="K1683" i="1"/>
  <c r="K1682" i="1" s="1"/>
  <c r="K1681" i="1" s="1"/>
  <c r="J1683" i="1"/>
  <c r="I1683" i="1"/>
  <c r="H1683" i="1"/>
  <c r="G1683" i="1"/>
  <c r="F1683" i="1"/>
  <c r="E1683" i="1"/>
  <c r="D1683" i="1"/>
  <c r="C1683" i="1"/>
  <c r="B1683" i="1"/>
  <c r="DW1682" i="1"/>
  <c r="DV1682" i="1"/>
  <c r="AA1682" i="1"/>
  <c r="P1682" i="1"/>
  <c r="D1682" i="1"/>
  <c r="C1682" i="1"/>
  <c r="C1681" i="1" s="1"/>
  <c r="R1679" i="1"/>
  <c r="EO1676" i="1"/>
  <c r="EL1676" i="1"/>
  <c r="EI1676" i="1"/>
  <c r="EF1676" i="1"/>
  <c r="EC1676" i="1"/>
  <c r="DZ1676" i="1"/>
  <c r="DX1676" i="1"/>
  <c r="DW1676" i="1"/>
  <c r="DV1676" i="1"/>
  <c r="DV1674" i="1" s="1"/>
  <c r="DN1676" i="1"/>
  <c r="DA1676" i="1"/>
  <c r="CL1676" i="1"/>
  <c r="CA1676" i="1"/>
  <c r="BO1676" i="1"/>
  <c r="BF1676" i="1"/>
  <c r="AX1676" i="1"/>
  <c r="AS1676" i="1"/>
  <c r="AO1676" i="1"/>
  <c r="AJ1676" i="1"/>
  <c r="AE1676" i="1"/>
  <c r="AA1676" i="1"/>
  <c r="AA1674" i="1" s="1"/>
  <c r="Z1676" i="1"/>
  <c r="Y1676" i="1"/>
  <c r="X1676" i="1"/>
  <c r="W1676" i="1"/>
  <c r="V1676" i="1"/>
  <c r="U1676" i="1"/>
  <c r="T1676" i="1"/>
  <c r="S1676" i="1"/>
  <c r="R1676" i="1"/>
  <c r="Q1676" i="1"/>
  <c r="P1676" i="1"/>
  <c r="O1676" i="1"/>
  <c r="O1674" i="1" s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C1674" i="1" s="1"/>
  <c r="B1676" i="1"/>
  <c r="EO1675" i="1"/>
  <c r="EL1675" i="1"/>
  <c r="EI1675" i="1"/>
  <c r="EF1675" i="1"/>
  <c r="EC1675" i="1"/>
  <c r="DZ1675" i="1"/>
  <c r="DX1675" i="1"/>
  <c r="DX1674" i="1" s="1"/>
  <c r="DW1675" i="1"/>
  <c r="DW1674" i="1" s="1"/>
  <c r="DV1675" i="1"/>
  <c r="DN1675" i="1"/>
  <c r="DA1675" i="1"/>
  <c r="DA1674" i="1" s="1"/>
  <c r="CL1675" i="1"/>
  <c r="CL1674" i="1" s="1"/>
  <c r="CL1185" i="1" s="1"/>
  <c r="CL1232" i="1" s="1"/>
  <c r="CA1675" i="1"/>
  <c r="BO1675" i="1"/>
  <c r="BF1675" i="1"/>
  <c r="AX1675" i="1"/>
  <c r="AS1675" i="1"/>
  <c r="AO1675" i="1"/>
  <c r="AJ1675" i="1"/>
  <c r="AJ1674" i="1" s="1"/>
  <c r="AE1675" i="1"/>
  <c r="AE1674" i="1" s="1"/>
  <c r="AA1675" i="1"/>
  <c r="Z1675" i="1"/>
  <c r="Y1675" i="1"/>
  <c r="Y1674" i="1" s="1"/>
  <c r="X1675" i="1"/>
  <c r="X1674" i="1" s="1"/>
  <c r="X1185" i="1" s="1"/>
  <c r="X1232" i="1" s="1"/>
  <c r="W1675" i="1"/>
  <c r="V1675" i="1"/>
  <c r="U1675" i="1"/>
  <c r="T1675" i="1"/>
  <c r="S1675" i="1"/>
  <c r="R1675" i="1"/>
  <c r="Q1675" i="1"/>
  <c r="Q1674" i="1" s="1"/>
  <c r="P1675" i="1"/>
  <c r="P1674" i="1" s="1"/>
  <c r="O1675" i="1"/>
  <c r="N1675" i="1"/>
  <c r="M1675" i="1"/>
  <c r="M1674" i="1" s="1"/>
  <c r="L1675" i="1"/>
  <c r="L1674" i="1" s="1"/>
  <c r="L1185" i="1" s="1"/>
  <c r="L1232" i="1" s="1"/>
  <c r="K1675" i="1"/>
  <c r="J1675" i="1"/>
  <c r="I1675" i="1"/>
  <c r="H1675" i="1"/>
  <c r="G1675" i="1"/>
  <c r="F1675" i="1"/>
  <c r="E1675" i="1"/>
  <c r="E1674" i="1" s="1"/>
  <c r="D1675" i="1"/>
  <c r="D1674" i="1" s="1"/>
  <c r="C1675" i="1"/>
  <c r="B1675" i="1"/>
  <c r="EO1674" i="1"/>
  <c r="EL1674" i="1"/>
  <c r="CA1674" i="1"/>
  <c r="BO1674" i="1"/>
  <c r="W1674" i="1"/>
  <c r="V1674" i="1"/>
  <c r="K1674" i="1"/>
  <c r="J1674" i="1"/>
  <c r="AY1672" i="1"/>
  <c r="AY2546" i="1" s="1"/>
  <c r="AV1672" i="1"/>
  <c r="AV2546" i="1" s="1"/>
  <c r="AU1672" i="1"/>
  <c r="AU2546" i="1" s="1"/>
  <c r="AT1672" i="1"/>
  <c r="AT2546" i="1" s="1"/>
  <c r="AR1672" i="1"/>
  <c r="AR2546" i="1" s="1"/>
  <c r="AQ1672" i="1"/>
  <c r="AQ2546" i="1" s="1"/>
  <c r="AP1672" i="1"/>
  <c r="AP2546" i="1" s="1"/>
  <c r="AN1672" i="1"/>
  <c r="AN2546" i="1" s="1"/>
  <c r="AM1672" i="1"/>
  <c r="AM2546" i="1" s="1"/>
  <c r="AL1672" i="1"/>
  <c r="AL2546" i="1" s="1"/>
  <c r="AK1672" i="1"/>
  <c r="AK2546" i="1" s="1"/>
  <c r="AI1672" i="1"/>
  <c r="AI2546" i="1" s="1"/>
  <c r="AH1672" i="1"/>
  <c r="AH2546" i="1" s="1"/>
  <c r="AG1672" i="1"/>
  <c r="AG2546" i="1" s="1"/>
  <c r="AF1672" i="1"/>
  <c r="AF2546" i="1" s="1"/>
  <c r="AY1666" i="1"/>
  <c r="AY1667" i="1" s="1"/>
  <c r="AY2542" i="1" s="1"/>
  <c r="AH1666" i="1"/>
  <c r="AH1667" i="1" s="1"/>
  <c r="AH2542" i="1" s="1"/>
  <c r="AN1665" i="1"/>
  <c r="AN2541" i="1" s="1"/>
  <c r="AH1665" i="1"/>
  <c r="AH2541" i="1" s="1"/>
  <c r="AY1664" i="1"/>
  <c r="AY1665" i="1" s="1"/>
  <c r="AY2541" i="1" s="1"/>
  <c r="AW1664" i="1"/>
  <c r="AW1666" i="1" s="1"/>
  <c r="AW1667" i="1" s="1"/>
  <c r="AW2542" i="1" s="1"/>
  <c r="AV1664" i="1"/>
  <c r="AV1666" i="1" s="1"/>
  <c r="AV1667" i="1" s="1"/>
  <c r="AV2542" i="1" s="1"/>
  <c r="AU1664" i="1"/>
  <c r="AU1666" i="1" s="1"/>
  <c r="AU1667" i="1" s="1"/>
  <c r="AU2542" i="1" s="1"/>
  <c r="AT1664" i="1"/>
  <c r="AT1665" i="1" s="1"/>
  <c r="AT2541" i="1" s="1"/>
  <c r="AR1664" i="1"/>
  <c r="AR1666" i="1" s="1"/>
  <c r="AR1667" i="1" s="1"/>
  <c r="AR2542" i="1" s="1"/>
  <c r="AQ1664" i="1"/>
  <c r="AQ1666" i="1" s="1"/>
  <c r="AQ1667" i="1" s="1"/>
  <c r="AQ2542" i="1" s="1"/>
  <c r="AP1664" i="1"/>
  <c r="AP1666" i="1" s="1"/>
  <c r="AP1667" i="1" s="1"/>
  <c r="AP2542" i="1" s="1"/>
  <c r="AN1664" i="1"/>
  <c r="AN1666" i="1" s="1"/>
  <c r="AN1667" i="1" s="1"/>
  <c r="AN2542" i="1" s="1"/>
  <c r="AM1664" i="1"/>
  <c r="AL1664" i="1"/>
  <c r="AL1666" i="1" s="1"/>
  <c r="AL1667" i="1" s="1"/>
  <c r="AL2542" i="1" s="1"/>
  <c r="AK1664" i="1"/>
  <c r="AK1666" i="1" s="1"/>
  <c r="AK1667" i="1" s="1"/>
  <c r="AK2542" i="1" s="1"/>
  <c r="AI1664" i="1"/>
  <c r="AI1666" i="1" s="1"/>
  <c r="AI1667" i="1" s="1"/>
  <c r="AI2542" i="1" s="1"/>
  <c r="AH1664" i="1"/>
  <c r="AG1664" i="1"/>
  <c r="AG1666" i="1" s="1"/>
  <c r="AG1667" i="1" s="1"/>
  <c r="AG2542" i="1" s="1"/>
  <c r="AF1664" i="1"/>
  <c r="AF1666" i="1" s="1"/>
  <c r="AF1667" i="1" s="1"/>
  <c r="AF2542" i="1" s="1"/>
  <c r="AD1664" i="1"/>
  <c r="AD1666" i="1" s="1"/>
  <c r="AD1667" i="1" s="1"/>
  <c r="AD2542" i="1" s="1"/>
  <c r="AC1664" i="1"/>
  <c r="AC1666" i="1" s="1"/>
  <c r="AC1667" i="1" s="1"/>
  <c r="AC2542" i="1" s="1"/>
  <c r="AB1664" i="1"/>
  <c r="EO1658" i="1"/>
  <c r="EL1658" i="1"/>
  <c r="EI1658" i="1"/>
  <c r="EF1658" i="1"/>
  <c r="EF1656" i="1" s="1"/>
  <c r="EC1658" i="1"/>
  <c r="EC1656" i="1" s="1"/>
  <c r="DZ1658" i="1"/>
  <c r="DX1658" i="1"/>
  <c r="DW1658" i="1"/>
  <c r="DV1658" i="1"/>
  <c r="DV1656" i="1" s="1"/>
  <c r="DN1658" i="1"/>
  <c r="DA1658" i="1"/>
  <c r="CL1658" i="1"/>
  <c r="CL1656" i="1" s="1"/>
  <c r="CA1658" i="1"/>
  <c r="BO1658" i="1"/>
  <c r="BF1658" i="1"/>
  <c r="AX1658" i="1"/>
  <c r="AX1656" i="1" s="1"/>
  <c r="AS1658" i="1"/>
  <c r="AS1656" i="1" s="1"/>
  <c r="AO1658" i="1"/>
  <c r="AJ1658" i="1"/>
  <c r="AE1658" i="1"/>
  <c r="AA1658" i="1"/>
  <c r="AA1656" i="1" s="1"/>
  <c r="Z1658" i="1"/>
  <c r="Y1658" i="1"/>
  <c r="X1658" i="1"/>
  <c r="X1656" i="1" s="1"/>
  <c r="W1658" i="1"/>
  <c r="V1658" i="1"/>
  <c r="U1658" i="1"/>
  <c r="T1658" i="1"/>
  <c r="T1656" i="1" s="1"/>
  <c r="S1658" i="1"/>
  <c r="S1656" i="1" s="1"/>
  <c r="R1658" i="1"/>
  <c r="Q1658" i="1"/>
  <c r="P1658" i="1"/>
  <c r="O1658" i="1"/>
  <c r="O1656" i="1" s="1"/>
  <c r="N1658" i="1"/>
  <c r="M1658" i="1"/>
  <c r="L1658" i="1"/>
  <c r="L1656" i="1" s="1"/>
  <c r="K1658" i="1"/>
  <c r="J1658" i="1"/>
  <c r="I1658" i="1"/>
  <c r="H1658" i="1"/>
  <c r="H1656" i="1" s="1"/>
  <c r="G1658" i="1"/>
  <c r="G1656" i="1" s="1"/>
  <c r="F1658" i="1"/>
  <c r="E1658" i="1"/>
  <c r="D1658" i="1"/>
  <c r="C1658" i="1"/>
  <c r="C1656" i="1" s="1"/>
  <c r="B1658" i="1"/>
  <c r="EO1657" i="1"/>
  <c r="EL1657" i="1"/>
  <c r="EL1656" i="1" s="1"/>
  <c r="EI1657" i="1"/>
  <c r="EF1657" i="1"/>
  <c r="EC1657" i="1"/>
  <c r="DZ1657" i="1"/>
  <c r="DX1657" i="1"/>
  <c r="DX1656" i="1" s="1"/>
  <c r="DW1657" i="1"/>
  <c r="DV1657" i="1"/>
  <c r="DN1657" i="1"/>
  <c r="DN1656" i="1" s="1"/>
  <c r="DA1657" i="1"/>
  <c r="CL1657" i="1"/>
  <c r="CA1657" i="1"/>
  <c r="BO1657" i="1"/>
  <c r="BO1656" i="1" s="1"/>
  <c r="BF1657" i="1"/>
  <c r="BF1656" i="1" s="1"/>
  <c r="AX1657" i="1"/>
  <c r="AS1657" i="1"/>
  <c r="AO1657" i="1"/>
  <c r="AJ1657" i="1"/>
  <c r="AJ1656" i="1" s="1"/>
  <c r="AE1657" i="1"/>
  <c r="AA1657" i="1"/>
  <c r="Z1657" i="1"/>
  <c r="Y1657" i="1"/>
  <c r="X1657" i="1"/>
  <c r="W1657" i="1"/>
  <c r="V1657" i="1"/>
  <c r="V1656" i="1" s="1"/>
  <c r="U1657" i="1"/>
  <c r="T1657" i="1"/>
  <c r="S1657" i="1"/>
  <c r="R1657" i="1"/>
  <c r="Q1657" i="1"/>
  <c r="Q1656" i="1" s="1"/>
  <c r="P1657" i="1"/>
  <c r="O1657" i="1"/>
  <c r="N1657" i="1"/>
  <c r="N1656" i="1" s="1"/>
  <c r="M1657" i="1"/>
  <c r="L1657" i="1"/>
  <c r="K1657" i="1"/>
  <c r="J1657" i="1"/>
  <c r="J1656" i="1" s="1"/>
  <c r="I1657" i="1"/>
  <c r="I1656" i="1" s="1"/>
  <c r="H1657" i="1"/>
  <c r="G1657" i="1"/>
  <c r="F1657" i="1"/>
  <c r="E1657" i="1"/>
  <c r="E1656" i="1" s="1"/>
  <c r="D1657" i="1"/>
  <c r="C1657" i="1"/>
  <c r="B1657" i="1"/>
  <c r="EI1656" i="1"/>
  <c r="Z1656" i="1"/>
  <c r="U1656" i="1"/>
  <c r="B1656" i="1"/>
  <c r="EO1654" i="1"/>
  <c r="EL1654" i="1"/>
  <c r="EI1654" i="1"/>
  <c r="EF1654" i="1"/>
  <c r="EF1652" i="1" s="1"/>
  <c r="EC1654" i="1"/>
  <c r="EC1652" i="1" s="1"/>
  <c r="DZ1654" i="1"/>
  <c r="DX1654" i="1"/>
  <c r="DW1654" i="1"/>
  <c r="DW1652" i="1" s="1"/>
  <c r="DV1654" i="1"/>
  <c r="DV1652" i="1" s="1"/>
  <c r="DN1654" i="1"/>
  <c r="DA1654" i="1"/>
  <c r="CL1654" i="1"/>
  <c r="CA1654" i="1"/>
  <c r="BO1654" i="1"/>
  <c r="BF1654" i="1"/>
  <c r="AX1654" i="1"/>
  <c r="AX1652" i="1" s="1"/>
  <c r="AS1654" i="1"/>
  <c r="AS1652" i="1" s="1"/>
  <c r="AO1654" i="1"/>
  <c r="AJ1654" i="1"/>
  <c r="AE1654" i="1"/>
  <c r="AE1652" i="1" s="1"/>
  <c r="AA1654" i="1"/>
  <c r="Z1654" i="1"/>
  <c r="Y1654" i="1"/>
  <c r="X1654" i="1"/>
  <c r="W1654" i="1"/>
  <c r="V1654" i="1"/>
  <c r="U1654" i="1"/>
  <c r="T1654" i="1"/>
  <c r="T1652" i="1" s="1"/>
  <c r="S1654" i="1"/>
  <c r="S1652" i="1" s="1"/>
  <c r="R1654" i="1"/>
  <c r="Q1654" i="1"/>
  <c r="P1654" i="1"/>
  <c r="P1652" i="1" s="1"/>
  <c r="O1654" i="1"/>
  <c r="O1652" i="1" s="1"/>
  <c r="N1654" i="1"/>
  <c r="M1654" i="1"/>
  <c r="L1654" i="1"/>
  <c r="K1654" i="1"/>
  <c r="J1654" i="1"/>
  <c r="I1654" i="1"/>
  <c r="H1654" i="1"/>
  <c r="H1652" i="1" s="1"/>
  <c r="G1654" i="1"/>
  <c r="G1652" i="1" s="1"/>
  <c r="F1654" i="1"/>
  <c r="E1654" i="1"/>
  <c r="D1654" i="1"/>
  <c r="D1652" i="1" s="1"/>
  <c r="C1654" i="1"/>
  <c r="C1652" i="1" s="1"/>
  <c r="B1654" i="1"/>
  <c r="EO1653" i="1"/>
  <c r="EL1653" i="1"/>
  <c r="EI1653" i="1"/>
  <c r="EI1652" i="1" s="1"/>
  <c r="EF1653" i="1"/>
  <c r="EC1653" i="1"/>
  <c r="DZ1653" i="1"/>
  <c r="DX1653" i="1"/>
  <c r="DW1653" i="1"/>
  <c r="DV1653" i="1"/>
  <c r="DN1653" i="1"/>
  <c r="DA1653" i="1"/>
  <c r="CL1653" i="1"/>
  <c r="CA1653" i="1"/>
  <c r="BO1653" i="1"/>
  <c r="BO1652" i="1" s="1"/>
  <c r="BF1653" i="1"/>
  <c r="BF1652" i="1" s="1"/>
  <c r="AX1653" i="1"/>
  <c r="AS1653" i="1"/>
  <c r="AO1653" i="1"/>
  <c r="AJ1653" i="1"/>
  <c r="AE1653" i="1"/>
  <c r="AA1653" i="1"/>
  <c r="Z1653" i="1"/>
  <c r="Y1653" i="1"/>
  <c r="X1653" i="1"/>
  <c r="W1653" i="1"/>
  <c r="V1653" i="1"/>
  <c r="U1653" i="1"/>
  <c r="U1652" i="1" s="1"/>
  <c r="T1653" i="1"/>
  <c r="S1653" i="1"/>
  <c r="R1653" i="1"/>
  <c r="Q1653" i="1"/>
  <c r="P1653" i="1"/>
  <c r="O1653" i="1"/>
  <c r="N1653" i="1"/>
  <c r="M1653" i="1"/>
  <c r="L1653" i="1"/>
  <c r="K1653" i="1"/>
  <c r="J1653" i="1"/>
  <c r="J1652" i="1" s="1"/>
  <c r="I1653" i="1"/>
  <c r="I1652" i="1" s="1"/>
  <c r="H1653" i="1"/>
  <c r="G1653" i="1"/>
  <c r="F1653" i="1"/>
  <c r="E1653" i="1"/>
  <c r="D1653" i="1"/>
  <c r="C1653" i="1"/>
  <c r="B1653" i="1"/>
  <c r="EL1652" i="1"/>
  <c r="AA1652" i="1"/>
  <c r="V1652" i="1"/>
  <c r="EO1651" i="1"/>
  <c r="EL1651" i="1"/>
  <c r="EI1651" i="1"/>
  <c r="EF1651" i="1"/>
  <c r="EC1651" i="1"/>
  <c r="DZ1651" i="1"/>
  <c r="DX1651" i="1"/>
  <c r="DW1651" i="1"/>
  <c r="DV1651" i="1"/>
  <c r="DN1651" i="1"/>
  <c r="DA1651" i="1"/>
  <c r="CL1651" i="1"/>
  <c r="CA1651" i="1"/>
  <c r="BO1651" i="1"/>
  <c r="BF1651" i="1"/>
  <c r="AX1651" i="1"/>
  <c r="AS1651" i="1"/>
  <c r="AO1651" i="1"/>
  <c r="AJ1651" i="1"/>
  <c r="AE1651" i="1"/>
  <c r="AA1651" i="1"/>
  <c r="Z1651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EO1650" i="1"/>
  <c r="EL1650" i="1"/>
  <c r="EI1650" i="1"/>
  <c r="EF1650" i="1"/>
  <c r="EC1650" i="1"/>
  <c r="DZ1650" i="1"/>
  <c r="DX1650" i="1"/>
  <c r="DW1650" i="1"/>
  <c r="DV1650" i="1"/>
  <c r="DN1650" i="1"/>
  <c r="DA1650" i="1"/>
  <c r="CL1650" i="1"/>
  <c r="CA1650" i="1"/>
  <c r="BO1650" i="1"/>
  <c r="BF1650" i="1"/>
  <c r="AX1650" i="1"/>
  <c r="AS1650" i="1"/>
  <c r="AO1650" i="1"/>
  <c r="AJ1650" i="1"/>
  <c r="AE1650" i="1"/>
  <c r="AA1650" i="1"/>
  <c r="Z1650" i="1"/>
  <c r="Y1650" i="1"/>
  <c r="X1650" i="1"/>
  <c r="W1650" i="1"/>
  <c r="V1650" i="1"/>
  <c r="U1650" i="1"/>
  <c r="T1650" i="1"/>
  <c r="S1650" i="1"/>
  <c r="R1650" i="1"/>
  <c r="Q1650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EB1645" i="1"/>
  <c r="EA1645" i="1"/>
  <c r="DY1645" i="1"/>
  <c r="AJ1639" i="1"/>
  <c r="AI1639" i="1"/>
  <c r="AH1639" i="1"/>
  <c r="AG1639" i="1"/>
  <c r="AF1639" i="1"/>
  <c r="EO1637" i="1"/>
  <c r="EL1637" i="1"/>
  <c r="EI1637" i="1"/>
  <c r="EF1637" i="1"/>
  <c r="EC1637" i="1"/>
  <c r="DZ1637" i="1"/>
  <c r="DX1637" i="1"/>
  <c r="DW1637" i="1"/>
  <c r="DV1637" i="1"/>
  <c r="DA1637" i="1"/>
  <c r="CA1637" i="1"/>
  <c r="BO1637" i="1"/>
  <c r="BF1637" i="1"/>
  <c r="AX1637" i="1"/>
  <c r="AS1637" i="1"/>
  <c r="AO1637" i="1"/>
  <c r="AD1637" i="1"/>
  <c r="U1637" i="1"/>
  <c r="T1636" i="1"/>
  <c r="S1636" i="1"/>
  <c r="R1636" i="1"/>
  <c r="Q1636" i="1"/>
  <c r="EO1635" i="1"/>
  <c r="EL1635" i="1"/>
  <c r="EI1635" i="1"/>
  <c r="EF1635" i="1"/>
  <c r="EC1635" i="1"/>
  <c r="DZ1635" i="1"/>
  <c r="DX1635" i="1"/>
  <c r="DW1635" i="1"/>
  <c r="DV1635" i="1"/>
  <c r="DN1635" i="1"/>
  <c r="DA1635" i="1"/>
  <c r="CL1635" i="1"/>
  <c r="CA1635" i="1"/>
  <c r="BO1635" i="1"/>
  <c r="BF1635" i="1"/>
  <c r="AX1635" i="1"/>
  <c r="AS1635" i="1"/>
  <c r="AO1635" i="1"/>
  <c r="T1634" i="1"/>
  <c r="S1634" i="1"/>
  <c r="R1634" i="1"/>
  <c r="Q1634" i="1"/>
  <c r="Y1633" i="1"/>
  <c r="Y1632" i="1"/>
  <c r="AV1618" i="1"/>
  <c r="DA1586" i="1"/>
  <c r="Y1586" i="1"/>
  <c r="DX1585" i="1"/>
  <c r="W1585" i="1"/>
  <c r="K1585" i="1"/>
  <c r="AE1584" i="1"/>
  <c r="EC1583" i="1"/>
  <c r="AS1583" i="1"/>
  <c r="S1583" i="1"/>
  <c r="CA1582" i="1"/>
  <c r="Q1582" i="1"/>
  <c r="E1582" i="1"/>
  <c r="V1581" i="1"/>
  <c r="EO1578" i="1"/>
  <c r="EL1578" i="1"/>
  <c r="EI1578" i="1"/>
  <c r="EF1578" i="1"/>
  <c r="EC1578" i="1"/>
  <c r="EC1586" i="1" s="1"/>
  <c r="DZ1578" i="1"/>
  <c r="DX1578" i="1"/>
  <c r="DW1578" i="1"/>
  <c r="DV1578" i="1"/>
  <c r="DN1578" i="1"/>
  <c r="DN1586" i="1" s="1"/>
  <c r="DA1578" i="1"/>
  <c r="CL1578" i="1"/>
  <c r="CA1578" i="1"/>
  <c r="BO1578" i="1"/>
  <c r="BF1578" i="1"/>
  <c r="AX1578" i="1"/>
  <c r="AS1578" i="1"/>
  <c r="AO1578" i="1"/>
  <c r="AJ1578" i="1"/>
  <c r="AE1578" i="1"/>
  <c r="AA1578" i="1"/>
  <c r="Z1578" i="1"/>
  <c r="Z1586" i="1" s="1"/>
  <c r="Y1578" i="1"/>
  <c r="X1578" i="1"/>
  <c r="W1578" i="1"/>
  <c r="V1578" i="1"/>
  <c r="V1586" i="1" s="1"/>
  <c r="U1578" i="1"/>
  <c r="T1578" i="1"/>
  <c r="S1578" i="1"/>
  <c r="R1578" i="1"/>
  <c r="Q1578" i="1"/>
  <c r="P1578" i="1"/>
  <c r="O1578" i="1"/>
  <c r="N1578" i="1"/>
  <c r="N1586" i="1" s="1"/>
  <c r="M1578" i="1"/>
  <c r="L1578" i="1"/>
  <c r="K1578" i="1"/>
  <c r="J1578" i="1"/>
  <c r="J1586" i="1" s="1"/>
  <c r="I1578" i="1"/>
  <c r="H1578" i="1"/>
  <c r="G1578" i="1"/>
  <c r="F1578" i="1"/>
  <c r="E1578" i="1"/>
  <c r="D1578" i="1"/>
  <c r="C1578" i="1"/>
  <c r="B1578" i="1"/>
  <c r="B1586" i="1" s="1"/>
  <c r="EO1577" i="1"/>
  <c r="EL1577" i="1"/>
  <c r="EI1577" i="1"/>
  <c r="EF1577" i="1"/>
  <c r="EF1585" i="1" s="1"/>
  <c r="EC1577" i="1"/>
  <c r="DZ1577" i="1"/>
  <c r="DX1577" i="1"/>
  <c r="DW1577" i="1"/>
  <c r="DV1577" i="1"/>
  <c r="DN1577" i="1"/>
  <c r="DA1577" i="1"/>
  <c r="CL1577" i="1"/>
  <c r="CL1585" i="1" s="1"/>
  <c r="CA1577" i="1"/>
  <c r="BO1577" i="1"/>
  <c r="BF1577" i="1"/>
  <c r="AX1577" i="1"/>
  <c r="AS1577" i="1"/>
  <c r="AO1577" i="1"/>
  <c r="AJ1577" i="1"/>
  <c r="AJ1585" i="1" s="1"/>
  <c r="AE1577" i="1"/>
  <c r="AA1577" i="1"/>
  <c r="Z1577" i="1"/>
  <c r="Y1577" i="1"/>
  <c r="X1577" i="1"/>
  <c r="X1585" i="1" s="1"/>
  <c r="W1577" i="1"/>
  <c r="V1577" i="1"/>
  <c r="U1577" i="1"/>
  <c r="T1577" i="1"/>
  <c r="S1577" i="1"/>
  <c r="R1577" i="1"/>
  <c r="Q1577" i="1"/>
  <c r="Q1585" i="1" s="1"/>
  <c r="P1577" i="1"/>
  <c r="O1577" i="1"/>
  <c r="N1577" i="1"/>
  <c r="M1577" i="1"/>
  <c r="L1577" i="1"/>
  <c r="L1585" i="1" s="1"/>
  <c r="K1577" i="1"/>
  <c r="J1577" i="1"/>
  <c r="I1577" i="1"/>
  <c r="H1577" i="1"/>
  <c r="G1577" i="1"/>
  <c r="F1577" i="1"/>
  <c r="E1577" i="1"/>
  <c r="D1577" i="1"/>
  <c r="C1577" i="1"/>
  <c r="B1577" i="1"/>
  <c r="EO1576" i="1"/>
  <c r="EL1576" i="1"/>
  <c r="EL1584" i="1" s="1"/>
  <c r="EI1576" i="1"/>
  <c r="EF1576" i="1"/>
  <c r="EC1576" i="1"/>
  <c r="DZ1576" i="1"/>
  <c r="DZ1584" i="1" s="1"/>
  <c r="DX1576" i="1"/>
  <c r="DW1576" i="1"/>
  <c r="DV1576" i="1"/>
  <c r="DN1576" i="1"/>
  <c r="DA1576" i="1"/>
  <c r="CL1576" i="1"/>
  <c r="CA1576" i="1"/>
  <c r="BO1576" i="1"/>
  <c r="BO1584" i="1" s="1"/>
  <c r="BF1576" i="1"/>
  <c r="AX1576" i="1"/>
  <c r="AS1576" i="1"/>
  <c r="AO1576" i="1"/>
  <c r="AO1584" i="1" s="1"/>
  <c r="AJ1576" i="1"/>
  <c r="AE1576" i="1"/>
  <c r="AA1576" i="1"/>
  <c r="Z1576" i="1"/>
  <c r="Y1576" i="1"/>
  <c r="X1576" i="1"/>
  <c r="W1576" i="1"/>
  <c r="V1576" i="1"/>
  <c r="V1584" i="1" s="1"/>
  <c r="U1576" i="1"/>
  <c r="T1576" i="1"/>
  <c r="S1576" i="1"/>
  <c r="R1576" i="1"/>
  <c r="R1584" i="1" s="1"/>
  <c r="Q1576" i="1"/>
  <c r="P1576" i="1"/>
  <c r="O1576" i="1"/>
  <c r="O1584" i="1" s="1"/>
  <c r="N1576" i="1"/>
  <c r="M1576" i="1"/>
  <c r="L1576" i="1"/>
  <c r="K1576" i="1"/>
  <c r="J1576" i="1"/>
  <c r="J1584" i="1" s="1"/>
  <c r="I1576" i="1"/>
  <c r="H1576" i="1"/>
  <c r="G1576" i="1"/>
  <c r="F1576" i="1"/>
  <c r="E1576" i="1"/>
  <c r="D1576" i="1"/>
  <c r="C1576" i="1"/>
  <c r="C1584" i="1" s="1"/>
  <c r="B1576" i="1"/>
  <c r="EO1575" i="1"/>
  <c r="EL1575" i="1"/>
  <c r="EI1575" i="1"/>
  <c r="EF1575" i="1"/>
  <c r="EF1583" i="1" s="1"/>
  <c r="EC1575" i="1"/>
  <c r="DZ1575" i="1"/>
  <c r="DX1575" i="1"/>
  <c r="DW1575" i="1"/>
  <c r="DV1575" i="1"/>
  <c r="DN1575" i="1"/>
  <c r="DA1575" i="1"/>
  <c r="DA1583" i="1" s="1"/>
  <c r="CL1575" i="1"/>
  <c r="CA1575" i="1"/>
  <c r="BO1575" i="1"/>
  <c r="BF1575" i="1"/>
  <c r="AX1575" i="1"/>
  <c r="AX1583" i="1" s="1"/>
  <c r="AS1575" i="1"/>
  <c r="AO1575" i="1"/>
  <c r="AJ1575" i="1"/>
  <c r="AE1575" i="1"/>
  <c r="AA1575" i="1"/>
  <c r="Z1575" i="1"/>
  <c r="Y1575" i="1"/>
  <c r="X1575" i="1"/>
  <c r="W1575" i="1"/>
  <c r="V1575" i="1"/>
  <c r="U1575" i="1"/>
  <c r="T1575" i="1"/>
  <c r="T1583" i="1" s="1"/>
  <c r="S1575" i="1"/>
  <c r="R1575" i="1"/>
  <c r="Q1575" i="1"/>
  <c r="P1575" i="1"/>
  <c r="P1583" i="1" s="1"/>
  <c r="O1575" i="1"/>
  <c r="N1575" i="1"/>
  <c r="M1575" i="1"/>
  <c r="L1575" i="1"/>
  <c r="K1575" i="1"/>
  <c r="J1575" i="1"/>
  <c r="I1575" i="1"/>
  <c r="H1575" i="1"/>
  <c r="H1583" i="1" s="1"/>
  <c r="G1575" i="1"/>
  <c r="F1575" i="1"/>
  <c r="E1575" i="1"/>
  <c r="D1575" i="1"/>
  <c r="D1583" i="1" s="1"/>
  <c r="C1575" i="1"/>
  <c r="B1575" i="1"/>
  <c r="EO1574" i="1"/>
  <c r="EL1574" i="1"/>
  <c r="EI1574" i="1"/>
  <c r="EF1574" i="1"/>
  <c r="EC1574" i="1"/>
  <c r="DZ1574" i="1"/>
  <c r="DZ1582" i="1" s="1"/>
  <c r="DX1574" i="1"/>
  <c r="DW1574" i="1"/>
  <c r="DV1574" i="1"/>
  <c r="DN1574" i="1"/>
  <c r="DN1582" i="1" s="1"/>
  <c r="DA1574" i="1"/>
  <c r="CL1574" i="1"/>
  <c r="CA1574" i="1"/>
  <c r="CA1572" i="1" s="1"/>
  <c r="BO1574" i="1"/>
  <c r="BF1574" i="1"/>
  <c r="AX1574" i="1"/>
  <c r="AS1574" i="1"/>
  <c r="AO1574" i="1"/>
  <c r="AO1582" i="1" s="1"/>
  <c r="AJ1574" i="1"/>
  <c r="AE1574" i="1"/>
  <c r="AA1574" i="1"/>
  <c r="Z1574" i="1"/>
  <c r="Y1574" i="1"/>
  <c r="X1574" i="1"/>
  <c r="W1574" i="1"/>
  <c r="W1572" i="1" s="1"/>
  <c r="V1574" i="1"/>
  <c r="U1574" i="1"/>
  <c r="T1574" i="1"/>
  <c r="S1574" i="1"/>
  <c r="R1574" i="1"/>
  <c r="R1582" i="1" s="1"/>
  <c r="Q1574" i="1"/>
  <c r="P1574" i="1"/>
  <c r="O1574" i="1"/>
  <c r="N1574" i="1"/>
  <c r="M1574" i="1"/>
  <c r="L1574" i="1"/>
  <c r="K1574" i="1"/>
  <c r="K1572" i="1" s="1"/>
  <c r="J1574" i="1"/>
  <c r="I1574" i="1"/>
  <c r="H1574" i="1"/>
  <c r="G1574" i="1"/>
  <c r="F1574" i="1"/>
  <c r="F1582" i="1" s="1"/>
  <c r="E1574" i="1"/>
  <c r="D1574" i="1"/>
  <c r="C1574" i="1"/>
  <c r="B1574" i="1"/>
  <c r="EO1573" i="1"/>
  <c r="EL1573" i="1"/>
  <c r="EI1573" i="1"/>
  <c r="EI1572" i="1" s="1"/>
  <c r="EF1573" i="1"/>
  <c r="EC1573" i="1"/>
  <c r="DZ1573" i="1"/>
  <c r="DX1573" i="1"/>
  <c r="DX1572" i="1" s="1"/>
  <c r="DW1573" i="1"/>
  <c r="DV1573" i="1"/>
  <c r="DN1573" i="1"/>
  <c r="DA1573" i="1"/>
  <c r="DA1572" i="1" s="1"/>
  <c r="CL1573" i="1"/>
  <c r="CL1581" i="1" s="1"/>
  <c r="CA1573" i="1"/>
  <c r="BO1573" i="1"/>
  <c r="BF1573" i="1"/>
  <c r="BF1572" i="1" s="1"/>
  <c r="AX1573" i="1"/>
  <c r="AX1572" i="1" s="1"/>
  <c r="AS1573" i="1"/>
  <c r="AO1573" i="1"/>
  <c r="AJ1573" i="1"/>
  <c r="AJ1572" i="1" s="1"/>
  <c r="AE1573" i="1"/>
  <c r="AA1573" i="1"/>
  <c r="Z1573" i="1"/>
  <c r="Y1573" i="1"/>
  <c r="Y1572" i="1" s="1"/>
  <c r="X1573" i="1"/>
  <c r="X1581" i="1" s="1"/>
  <c r="W1573" i="1"/>
  <c r="V1573" i="1"/>
  <c r="U1573" i="1"/>
  <c r="U1572" i="1" s="1"/>
  <c r="T1573" i="1"/>
  <c r="T1572" i="1" s="1"/>
  <c r="S1573" i="1"/>
  <c r="R1573" i="1"/>
  <c r="Q1573" i="1"/>
  <c r="Q1572" i="1" s="1"/>
  <c r="P1573" i="1"/>
  <c r="O1573" i="1"/>
  <c r="N1573" i="1"/>
  <c r="M1573" i="1"/>
  <c r="M1572" i="1" s="1"/>
  <c r="L1573" i="1"/>
  <c r="L1581" i="1" s="1"/>
  <c r="K1573" i="1"/>
  <c r="J1573" i="1"/>
  <c r="I1573" i="1"/>
  <c r="I1572" i="1" s="1"/>
  <c r="H1573" i="1"/>
  <c r="G1573" i="1"/>
  <c r="F1573" i="1"/>
  <c r="E1573" i="1"/>
  <c r="E1572" i="1" s="1"/>
  <c r="D1573" i="1"/>
  <c r="C1573" i="1"/>
  <c r="B1573" i="1"/>
  <c r="EO1572" i="1"/>
  <c r="DZ1572" i="1"/>
  <c r="R1572" i="1"/>
  <c r="EO1570" i="1"/>
  <c r="EL1570" i="1"/>
  <c r="EL1586" i="1" s="1"/>
  <c r="EI1570" i="1"/>
  <c r="EF1570" i="1"/>
  <c r="EF1586" i="1" s="1"/>
  <c r="EC1570" i="1"/>
  <c r="DZ1570" i="1"/>
  <c r="DX1570" i="1"/>
  <c r="DW1570" i="1"/>
  <c r="DW1586" i="1" s="1"/>
  <c r="DV1570" i="1"/>
  <c r="DN1570" i="1"/>
  <c r="DA1570" i="1"/>
  <c r="CL1570" i="1"/>
  <c r="CA1570" i="1"/>
  <c r="BO1570" i="1"/>
  <c r="BO1586" i="1" s="1"/>
  <c r="BF1570" i="1"/>
  <c r="AX1570" i="1"/>
  <c r="AS1570" i="1"/>
  <c r="AS1586" i="1" s="1"/>
  <c r="AO1570" i="1"/>
  <c r="AJ1570" i="1"/>
  <c r="AE1570" i="1"/>
  <c r="AE1586" i="1" s="1"/>
  <c r="AA1570" i="1"/>
  <c r="Z1570" i="1"/>
  <c r="Y1570" i="1"/>
  <c r="X1570" i="1"/>
  <c r="W1570" i="1"/>
  <c r="V1570" i="1"/>
  <c r="U1570" i="1"/>
  <c r="T1570" i="1"/>
  <c r="S1570" i="1"/>
  <c r="S1586" i="1" s="1"/>
  <c r="R1570" i="1"/>
  <c r="Q1570" i="1"/>
  <c r="P1570" i="1"/>
  <c r="P1586" i="1" s="1"/>
  <c r="O1570" i="1"/>
  <c r="N1570" i="1"/>
  <c r="M1570" i="1"/>
  <c r="M1586" i="1" s="1"/>
  <c r="L1570" i="1"/>
  <c r="K1570" i="1"/>
  <c r="J1570" i="1"/>
  <c r="I1570" i="1"/>
  <c r="H1570" i="1"/>
  <c r="H1586" i="1" s="1"/>
  <c r="G1570" i="1"/>
  <c r="G1586" i="1" s="1"/>
  <c r="F1570" i="1"/>
  <c r="E1570" i="1"/>
  <c r="D1570" i="1"/>
  <c r="D1586" i="1" s="1"/>
  <c r="C1570" i="1"/>
  <c r="B1570" i="1"/>
  <c r="EO1569" i="1"/>
  <c r="EO1585" i="1" s="1"/>
  <c r="EL1569" i="1"/>
  <c r="EL1585" i="1" s="1"/>
  <c r="EI1569" i="1"/>
  <c r="EF1569" i="1"/>
  <c r="EC1569" i="1"/>
  <c r="EC1585" i="1" s="1"/>
  <c r="DZ1569" i="1"/>
  <c r="DX1569" i="1"/>
  <c r="DW1569" i="1"/>
  <c r="DV1569" i="1"/>
  <c r="DV1585" i="1" s="1"/>
  <c r="DN1569" i="1"/>
  <c r="DN1585" i="1" s="1"/>
  <c r="DA1569" i="1"/>
  <c r="CL1569" i="1"/>
  <c r="CA1569" i="1"/>
  <c r="CA1585" i="1" s="1"/>
  <c r="BO1569" i="1"/>
  <c r="BO1585" i="1" s="1"/>
  <c r="BF1569" i="1"/>
  <c r="AX1569" i="1"/>
  <c r="AX1585" i="1" s="1"/>
  <c r="AS1569" i="1"/>
  <c r="AS1585" i="1" s="1"/>
  <c r="AO1569" i="1"/>
  <c r="AJ1569" i="1"/>
  <c r="AE1569" i="1"/>
  <c r="AA1569" i="1"/>
  <c r="AA1585" i="1" s="1"/>
  <c r="Z1569" i="1"/>
  <c r="Z1585" i="1" s="1"/>
  <c r="Y1569" i="1"/>
  <c r="X1569" i="1"/>
  <c r="W1569" i="1"/>
  <c r="V1569" i="1"/>
  <c r="V1585" i="1" s="1"/>
  <c r="U1569" i="1"/>
  <c r="T1569" i="1"/>
  <c r="T1585" i="1" s="1"/>
  <c r="S1569" i="1"/>
  <c r="S1585" i="1" s="1"/>
  <c r="R1569" i="1"/>
  <c r="R1585" i="1" s="1"/>
  <c r="Q1569" i="1"/>
  <c r="P1569" i="1"/>
  <c r="O1569" i="1"/>
  <c r="O1585" i="1" s="1"/>
  <c r="N1569" i="1"/>
  <c r="N1585" i="1" s="1"/>
  <c r="M1569" i="1"/>
  <c r="L1569" i="1"/>
  <c r="K1569" i="1"/>
  <c r="J1569" i="1"/>
  <c r="J1585" i="1" s="1"/>
  <c r="I1569" i="1"/>
  <c r="H1569" i="1"/>
  <c r="H1585" i="1" s="1"/>
  <c r="G1569" i="1"/>
  <c r="G1585" i="1" s="1"/>
  <c r="F1569" i="1"/>
  <c r="E1569" i="1"/>
  <c r="E1585" i="1" s="1"/>
  <c r="D1569" i="1"/>
  <c r="C1569" i="1"/>
  <c r="C1585" i="1" s="1"/>
  <c r="B1569" i="1"/>
  <c r="B1585" i="1" s="1"/>
  <c r="EO1568" i="1"/>
  <c r="EL1568" i="1"/>
  <c r="EI1568" i="1"/>
  <c r="EI1584" i="1" s="1"/>
  <c r="EF1568" i="1"/>
  <c r="EF1584" i="1" s="1"/>
  <c r="EC1568" i="1"/>
  <c r="DZ1568" i="1"/>
  <c r="DX1568" i="1"/>
  <c r="DX1584" i="1" s="1"/>
  <c r="DW1568" i="1"/>
  <c r="DV1568" i="1"/>
  <c r="DV1584" i="1" s="1"/>
  <c r="DN1568" i="1"/>
  <c r="DA1568" i="1"/>
  <c r="DA1584" i="1" s="1"/>
  <c r="CL1568" i="1"/>
  <c r="CL1584" i="1" s="1"/>
  <c r="CA1568" i="1"/>
  <c r="BO1568" i="1"/>
  <c r="BF1568" i="1"/>
  <c r="BF1584" i="1" s="1"/>
  <c r="AX1568" i="1"/>
  <c r="AX1584" i="1" s="1"/>
  <c r="AS1568" i="1"/>
  <c r="AO1568" i="1"/>
  <c r="AJ1568" i="1"/>
  <c r="AJ1584" i="1" s="1"/>
  <c r="AE1568" i="1"/>
  <c r="AA1568" i="1"/>
  <c r="AA1584" i="1" s="1"/>
  <c r="Z1568" i="1"/>
  <c r="Y1568" i="1"/>
  <c r="Y1584" i="1" s="1"/>
  <c r="X1568" i="1"/>
  <c r="X1584" i="1" s="1"/>
  <c r="W1568" i="1"/>
  <c r="V1568" i="1"/>
  <c r="U1568" i="1"/>
  <c r="U1584" i="1" s="1"/>
  <c r="T1568" i="1"/>
  <c r="T1584" i="1" s="1"/>
  <c r="S1568" i="1"/>
  <c r="R1568" i="1"/>
  <c r="Q1568" i="1"/>
  <c r="Q1584" i="1" s="1"/>
  <c r="P1568" i="1"/>
  <c r="O1568" i="1"/>
  <c r="N1568" i="1"/>
  <c r="M1568" i="1"/>
  <c r="M1584" i="1" s="1"/>
  <c r="L1568" i="1"/>
  <c r="L1584" i="1" s="1"/>
  <c r="K1568" i="1"/>
  <c r="J1568" i="1"/>
  <c r="I1568" i="1"/>
  <c r="I1584" i="1" s="1"/>
  <c r="H1568" i="1"/>
  <c r="H1584" i="1" s="1"/>
  <c r="G1568" i="1"/>
  <c r="F1568" i="1"/>
  <c r="F1584" i="1" s="1"/>
  <c r="E1568" i="1"/>
  <c r="E1584" i="1" s="1"/>
  <c r="D1568" i="1"/>
  <c r="C1568" i="1"/>
  <c r="B1568" i="1"/>
  <c r="EO1567" i="1"/>
  <c r="EO1583" i="1" s="1"/>
  <c r="EL1567" i="1"/>
  <c r="EL1583" i="1" s="1"/>
  <c r="EI1567" i="1"/>
  <c r="EF1567" i="1"/>
  <c r="EC1567" i="1"/>
  <c r="DZ1567" i="1"/>
  <c r="DZ1583" i="1" s="1"/>
  <c r="DX1567" i="1"/>
  <c r="DW1567" i="1"/>
  <c r="DW1583" i="1" s="1"/>
  <c r="DV1567" i="1"/>
  <c r="DV1583" i="1" s="1"/>
  <c r="DN1567" i="1"/>
  <c r="DN1583" i="1" s="1"/>
  <c r="DA1567" i="1"/>
  <c r="CL1567" i="1"/>
  <c r="CA1567" i="1"/>
  <c r="CA1583" i="1" s="1"/>
  <c r="BO1567" i="1"/>
  <c r="BO1583" i="1" s="1"/>
  <c r="BF1567" i="1"/>
  <c r="AX1567" i="1"/>
  <c r="AS1567" i="1"/>
  <c r="AO1567" i="1"/>
  <c r="AO1583" i="1" s="1"/>
  <c r="AJ1567" i="1"/>
  <c r="AE1567" i="1"/>
  <c r="AE1583" i="1" s="1"/>
  <c r="AA1567" i="1"/>
  <c r="AA1583" i="1" s="1"/>
  <c r="Z1567" i="1"/>
  <c r="Y1567" i="1"/>
  <c r="Y1583" i="1" s="1"/>
  <c r="X1567" i="1"/>
  <c r="W1567" i="1"/>
  <c r="W1583" i="1" s="1"/>
  <c r="V1567" i="1"/>
  <c r="V1583" i="1" s="1"/>
  <c r="U1567" i="1"/>
  <c r="T1567" i="1"/>
  <c r="S1567" i="1"/>
  <c r="R1567" i="1"/>
  <c r="R1583" i="1" s="1"/>
  <c r="Q1567" i="1"/>
  <c r="P1567" i="1"/>
  <c r="O1567" i="1"/>
  <c r="O1583" i="1" s="1"/>
  <c r="N1567" i="1"/>
  <c r="M1567" i="1"/>
  <c r="M1583" i="1" s="1"/>
  <c r="L1567" i="1"/>
  <c r="K1567" i="1"/>
  <c r="K1583" i="1" s="1"/>
  <c r="J1567" i="1"/>
  <c r="J1583" i="1" s="1"/>
  <c r="I1567" i="1"/>
  <c r="H1567" i="1"/>
  <c r="G1567" i="1"/>
  <c r="G1583" i="1" s="1"/>
  <c r="F1567" i="1"/>
  <c r="F1583" i="1" s="1"/>
  <c r="E1567" i="1"/>
  <c r="D1567" i="1"/>
  <c r="C1567" i="1"/>
  <c r="C1583" i="1" s="1"/>
  <c r="B1567" i="1"/>
  <c r="B1583" i="1" s="1"/>
  <c r="EO1566" i="1"/>
  <c r="EO1582" i="1" s="1"/>
  <c r="EL1566" i="1"/>
  <c r="EI1566" i="1"/>
  <c r="EI1582" i="1" s="1"/>
  <c r="EF1566" i="1"/>
  <c r="EF1582" i="1" s="1"/>
  <c r="EC1566" i="1"/>
  <c r="DZ1566" i="1"/>
  <c r="DX1566" i="1"/>
  <c r="DX1582" i="1" s="1"/>
  <c r="DW1566" i="1"/>
  <c r="DV1566" i="1"/>
  <c r="DN1566" i="1"/>
  <c r="DA1566" i="1"/>
  <c r="DA1582" i="1" s="1"/>
  <c r="CL1566" i="1"/>
  <c r="CA1566" i="1"/>
  <c r="BO1566" i="1"/>
  <c r="BF1566" i="1"/>
  <c r="BF1582" i="1" s="1"/>
  <c r="AX1566" i="1"/>
  <c r="AX1582" i="1" s="1"/>
  <c r="AS1566" i="1"/>
  <c r="AO1566" i="1"/>
  <c r="AJ1566" i="1"/>
  <c r="AJ1582" i="1" s="1"/>
  <c r="AE1566" i="1"/>
  <c r="AA1566" i="1"/>
  <c r="Z1566" i="1"/>
  <c r="Z1582" i="1" s="1"/>
  <c r="Y1566" i="1"/>
  <c r="Y1582" i="1" s="1"/>
  <c r="X1566" i="1"/>
  <c r="W1566" i="1"/>
  <c r="V1566" i="1"/>
  <c r="U1566" i="1"/>
  <c r="U1582" i="1" s="1"/>
  <c r="T1566" i="1"/>
  <c r="T1582" i="1" s="1"/>
  <c r="S1566" i="1"/>
  <c r="R1566" i="1"/>
  <c r="Q1566" i="1"/>
  <c r="P1566" i="1"/>
  <c r="O1566" i="1"/>
  <c r="N1566" i="1"/>
  <c r="N1582" i="1" s="1"/>
  <c r="M1566" i="1"/>
  <c r="M1582" i="1" s="1"/>
  <c r="L1566" i="1"/>
  <c r="L1582" i="1" s="1"/>
  <c r="K1566" i="1"/>
  <c r="J1566" i="1"/>
  <c r="I1566" i="1"/>
  <c r="I1582" i="1" s="1"/>
  <c r="H1566" i="1"/>
  <c r="H1582" i="1" s="1"/>
  <c r="G1566" i="1"/>
  <c r="F1566" i="1"/>
  <c r="E1566" i="1"/>
  <c r="D1566" i="1"/>
  <c r="C1566" i="1"/>
  <c r="B1566" i="1"/>
  <c r="B1582" i="1" s="1"/>
  <c r="EO1565" i="1"/>
  <c r="EL1565" i="1"/>
  <c r="EI1565" i="1"/>
  <c r="EI1581" i="1" s="1"/>
  <c r="EF1565" i="1"/>
  <c r="EC1565" i="1"/>
  <c r="EC1581" i="1" s="1"/>
  <c r="DZ1565" i="1"/>
  <c r="DX1565" i="1"/>
  <c r="DW1565" i="1"/>
  <c r="DV1565" i="1"/>
  <c r="DV1581" i="1" s="1"/>
  <c r="DN1565" i="1"/>
  <c r="DA1565" i="1"/>
  <c r="CL1565" i="1"/>
  <c r="CA1565" i="1"/>
  <c r="BO1565" i="1"/>
  <c r="BF1565" i="1"/>
  <c r="BF1581" i="1" s="1"/>
  <c r="AX1565" i="1"/>
  <c r="AS1565" i="1"/>
  <c r="AS1581" i="1" s="1"/>
  <c r="AO1565" i="1"/>
  <c r="AJ1565" i="1"/>
  <c r="AE1565" i="1"/>
  <c r="AA1565" i="1"/>
  <c r="AA1581" i="1" s="1"/>
  <c r="Z1565" i="1"/>
  <c r="Y1565" i="1"/>
  <c r="X1565" i="1"/>
  <c r="W1565" i="1"/>
  <c r="V1565" i="1"/>
  <c r="U1565" i="1"/>
  <c r="U1581" i="1" s="1"/>
  <c r="T1565" i="1"/>
  <c r="S1565" i="1"/>
  <c r="S1581" i="1" s="1"/>
  <c r="R1565" i="1"/>
  <c r="Q1565" i="1"/>
  <c r="P1565" i="1"/>
  <c r="O1565" i="1"/>
  <c r="O1581" i="1" s="1"/>
  <c r="N1565" i="1"/>
  <c r="M1565" i="1"/>
  <c r="L1565" i="1"/>
  <c r="K1565" i="1"/>
  <c r="J1565" i="1"/>
  <c r="I1565" i="1"/>
  <c r="H1565" i="1"/>
  <c r="G1565" i="1"/>
  <c r="G1581" i="1" s="1"/>
  <c r="F1565" i="1"/>
  <c r="F1581" i="1" s="1"/>
  <c r="E1565" i="1"/>
  <c r="D1565" i="1"/>
  <c r="C1565" i="1"/>
  <c r="B1565" i="1"/>
  <c r="DV1564" i="1"/>
  <c r="CL1564" i="1"/>
  <c r="AA1564" i="1"/>
  <c r="X1564" i="1"/>
  <c r="L1564" i="1"/>
  <c r="F1564" i="1"/>
  <c r="EO1561" i="1"/>
  <c r="EL1561" i="1"/>
  <c r="EI1561" i="1"/>
  <c r="EF1561" i="1"/>
  <c r="EC1561" i="1"/>
  <c r="DZ1561" i="1"/>
  <c r="DX1561" i="1"/>
  <c r="DW1561" i="1"/>
  <c r="DV1561" i="1"/>
  <c r="DA1561" i="1"/>
  <c r="CA1561" i="1"/>
  <c r="BO1561" i="1"/>
  <c r="BF1561" i="1"/>
  <c r="AX1561" i="1"/>
  <c r="AS1561" i="1"/>
  <c r="AO1561" i="1"/>
  <c r="AD1561" i="1"/>
  <c r="U1561" i="1"/>
  <c r="T1560" i="1"/>
  <c r="S1560" i="1"/>
  <c r="R1560" i="1"/>
  <c r="Q1560" i="1"/>
  <c r="EO1559" i="1"/>
  <c r="EL1559" i="1"/>
  <c r="EI1559" i="1"/>
  <c r="EF1559" i="1"/>
  <c r="EC1559" i="1"/>
  <c r="DZ1559" i="1"/>
  <c r="DX1559" i="1"/>
  <c r="DW1559" i="1"/>
  <c r="DV1559" i="1"/>
  <c r="DN1559" i="1"/>
  <c r="DA1559" i="1"/>
  <c r="CL1559" i="1"/>
  <c r="CA1559" i="1"/>
  <c r="BO1559" i="1"/>
  <c r="BF1559" i="1"/>
  <c r="AX1559" i="1"/>
  <c r="AS1559" i="1"/>
  <c r="AO1559" i="1"/>
  <c r="T1558" i="1"/>
  <c r="S1558" i="1"/>
  <c r="R1558" i="1"/>
  <c r="Q1558" i="1"/>
  <c r="Y1557" i="1"/>
  <c r="Y1556" i="1"/>
  <c r="BO1522" i="1"/>
  <c r="J1522" i="1"/>
  <c r="EF1521" i="1"/>
  <c r="AX1521" i="1"/>
  <c r="T1521" i="1"/>
  <c r="H1521" i="1"/>
  <c r="AE1519" i="1"/>
  <c r="D1519" i="1"/>
  <c r="EO1495" i="1"/>
  <c r="EO2350" i="1" s="1"/>
  <c r="EL1495" i="1"/>
  <c r="EL2350" i="1" s="1"/>
  <c r="EI1495" i="1"/>
  <c r="EF1495" i="1"/>
  <c r="EF2350" i="1" s="1"/>
  <c r="EC1495" i="1"/>
  <c r="DZ1495" i="1"/>
  <c r="DX1495" i="1"/>
  <c r="DX2350" i="1" s="1"/>
  <c r="DW1495" i="1"/>
  <c r="DW2350" i="1" s="1"/>
  <c r="DV1495" i="1"/>
  <c r="DN1495" i="1"/>
  <c r="DN2350" i="1" s="1"/>
  <c r="DA1495" i="1"/>
  <c r="DA1523" i="1" s="1"/>
  <c r="CL1495" i="1"/>
  <c r="CA1495" i="1"/>
  <c r="CA2350" i="1" s="1"/>
  <c r="BO1495" i="1"/>
  <c r="BO2350" i="1" s="1"/>
  <c r="BF1495" i="1"/>
  <c r="AX1495" i="1"/>
  <c r="AX2350" i="1" s="1"/>
  <c r="AS1495" i="1"/>
  <c r="AO1495" i="1"/>
  <c r="AJ1495" i="1"/>
  <c r="AJ2350" i="1" s="1"/>
  <c r="AE1495" i="1"/>
  <c r="AE2350" i="1" s="1"/>
  <c r="AA1495" i="1"/>
  <c r="Z1495" i="1"/>
  <c r="Z2350" i="1" s="1"/>
  <c r="Y1495" i="1"/>
  <c r="Y1523" i="1" s="1"/>
  <c r="X1495" i="1"/>
  <c r="W1495" i="1"/>
  <c r="W2350" i="1" s="1"/>
  <c r="V1495" i="1"/>
  <c r="V2350" i="1" s="1"/>
  <c r="U1495" i="1"/>
  <c r="T1495" i="1"/>
  <c r="T2350" i="1" s="1"/>
  <c r="S1495" i="1"/>
  <c r="R1495" i="1"/>
  <c r="Q1495" i="1"/>
  <c r="Q2350" i="1" s="1"/>
  <c r="P1495" i="1"/>
  <c r="P2350" i="1" s="1"/>
  <c r="O1495" i="1"/>
  <c r="N1495" i="1"/>
  <c r="N2350" i="1" s="1"/>
  <c r="M1495" i="1"/>
  <c r="M1523" i="1" s="1"/>
  <c r="L1495" i="1"/>
  <c r="K1495" i="1"/>
  <c r="K2350" i="1" s="1"/>
  <c r="J1495" i="1"/>
  <c r="J2350" i="1" s="1"/>
  <c r="I1495" i="1"/>
  <c r="H1495" i="1"/>
  <c r="H2350" i="1" s="1"/>
  <c r="G1495" i="1"/>
  <c r="F1495" i="1"/>
  <c r="E1495" i="1"/>
  <c r="E2350" i="1" s="1"/>
  <c r="D1495" i="1"/>
  <c r="D2350" i="1" s="1"/>
  <c r="C1495" i="1"/>
  <c r="B1495" i="1"/>
  <c r="B2350" i="1" s="1"/>
  <c r="EO1494" i="1"/>
  <c r="EO1522" i="1" s="1"/>
  <c r="EL1494" i="1"/>
  <c r="EL1522" i="1" s="1"/>
  <c r="EI1494" i="1"/>
  <c r="EI2349" i="1" s="1"/>
  <c r="EF1494" i="1"/>
  <c r="EF2349" i="1" s="1"/>
  <c r="EC1494" i="1"/>
  <c r="DZ1494" i="1"/>
  <c r="DZ2349" i="1" s="1"/>
  <c r="DX1494" i="1"/>
  <c r="DW1494" i="1"/>
  <c r="DW1522" i="1" s="1"/>
  <c r="DV1494" i="1"/>
  <c r="DV2349" i="1" s="1"/>
  <c r="DN1494" i="1"/>
  <c r="DN2349" i="1" s="1"/>
  <c r="DA1494" i="1"/>
  <c r="CL1494" i="1"/>
  <c r="CL2349" i="1" s="1"/>
  <c r="CA1494" i="1"/>
  <c r="CA1522" i="1" s="1"/>
  <c r="BO1494" i="1"/>
  <c r="BF1494" i="1"/>
  <c r="BF2349" i="1" s="1"/>
  <c r="AX1494" i="1"/>
  <c r="AX2349" i="1" s="1"/>
  <c r="AS1494" i="1"/>
  <c r="AS1522" i="1" s="1"/>
  <c r="AO1494" i="1"/>
  <c r="AO2349" i="1" s="1"/>
  <c r="AJ1494" i="1"/>
  <c r="AE1494" i="1"/>
  <c r="AA1494" i="1"/>
  <c r="AA2349" i="1" s="1"/>
  <c r="Z1494" i="1"/>
  <c r="Z2349" i="1" s="1"/>
  <c r="Y1494" i="1"/>
  <c r="X1494" i="1"/>
  <c r="X2349" i="1" s="1"/>
  <c r="W1494" i="1"/>
  <c r="W1522" i="1" s="1"/>
  <c r="V1494" i="1"/>
  <c r="V1522" i="1" s="1"/>
  <c r="U1494" i="1"/>
  <c r="U2349" i="1" s="1"/>
  <c r="T1494" i="1"/>
  <c r="T2349" i="1" s="1"/>
  <c r="S1494" i="1"/>
  <c r="R1494" i="1"/>
  <c r="R2349" i="1" s="1"/>
  <c r="Q1494" i="1"/>
  <c r="P1494" i="1"/>
  <c r="O1494" i="1"/>
  <c r="O2349" i="1" s="1"/>
  <c r="N1494" i="1"/>
  <c r="N2349" i="1" s="1"/>
  <c r="M1494" i="1"/>
  <c r="L1494" i="1"/>
  <c r="L2349" i="1" s="1"/>
  <c r="K1494" i="1"/>
  <c r="K1522" i="1" s="1"/>
  <c r="J1494" i="1"/>
  <c r="I1494" i="1"/>
  <c r="I2349" i="1" s="1"/>
  <c r="H1494" i="1"/>
  <c r="H2349" i="1" s="1"/>
  <c r="G1494" i="1"/>
  <c r="F1494" i="1"/>
  <c r="F2349" i="1" s="1"/>
  <c r="E1494" i="1"/>
  <c r="D1494" i="1"/>
  <c r="C1494" i="1"/>
  <c r="C2349" i="1" s="1"/>
  <c r="B1494" i="1"/>
  <c r="B2349" i="1" s="1"/>
  <c r="EO1493" i="1"/>
  <c r="EL1493" i="1"/>
  <c r="EL2348" i="1" s="1"/>
  <c r="EI1493" i="1"/>
  <c r="EF1493" i="1"/>
  <c r="EC1493" i="1"/>
  <c r="EC2348" i="1" s="1"/>
  <c r="DZ1493" i="1"/>
  <c r="DZ2348" i="1" s="1"/>
  <c r="DX1493" i="1"/>
  <c r="DW1493" i="1"/>
  <c r="DW2348" i="1" s="1"/>
  <c r="DV1493" i="1"/>
  <c r="DN1493" i="1"/>
  <c r="DW1521" i="1" s="1"/>
  <c r="DA1493" i="1"/>
  <c r="DA2348" i="1" s="1"/>
  <c r="CL1493" i="1"/>
  <c r="CL2348" i="1" s="1"/>
  <c r="CA1493" i="1"/>
  <c r="BO1493" i="1"/>
  <c r="BO2348" i="1" s="1"/>
  <c r="BF1493" i="1"/>
  <c r="AX1493" i="1"/>
  <c r="AS1493" i="1"/>
  <c r="AS2348" i="1" s="1"/>
  <c r="AO1493" i="1"/>
  <c r="AO2348" i="1" s="1"/>
  <c r="AJ1493" i="1"/>
  <c r="AE1493" i="1"/>
  <c r="AE2348" i="1" s="1"/>
  <c r="AA1493" i="1"/>
  <c r="AE1521" i="1" s="1"/>
  <c r="Z1493" i="1"/>
  <c r="Y1493" i="1"/>
  <c r="Y2348" i="1" s="1"/>
  <c r="X1493" i="1"/>
  <c r="X2348" i="1" s="1"/>
  <c r="W1493" i="1"/>
  <c r="V1493" i="1"/>
  <c r="V2348" i="1" s="1"/>
  <c r="U1493" i="1"/>
  <c r="T1493" i="1"/>
  <c r="S1493" i="1"/>
  <c r="S2348" i="1" s="1"/>
  <c r="R1493" i="1"/>
  <c r="R2348" i="1" s="1"/>
  <c r="Q1493" i="1"/>
  <c r="P1493" i="1"/>
  <c r="P2348" i="1" s="1"/>
  <c r="O1493" i="1"/>
  <c r="P1521" i="1" s="1"/>
  <c r="N1493" i="1"/>
  <c r="M1493" i="1"/>
  <c r="M2348" i="1" s="1"/>
  <c r="L1493" i="1"/>
  <c r="L2348" i="1" s="1"/>
  <c r="K1493" i="1"/>
  <c r="J1493" i="1"/>
  <c r="J2348" i="1" s="1"/>
  <c r="I1493" i="1"/>
  <c r="H1493" i="1"/>
  <c r="G1493" i="1"/>
  <c r="G2348" i="1" s="1"/>
  <c r="F1493" i="1"/>
  <c r="F2348" i="1" s="1"/>
  <c r="E1493" i="1"/>
  <c r="D1493" i="1"/>
  <c r="D2348" i="1" s="1"/>
  <c r="C1493" i="1"/>
  <c r="B1493" i="1"/>
  <c r="EO1492" i="1"/>
  <c r="EO1520" i="1" s="1"/>
  <c r="EL1492" i="1"/>
  <c r="EI1492" i="1"/>
  <c r="EF1492" i="1"/>
  <c r="EC1492" i="1"/>
  <c r="DZ1492" i="1"/>
  <c r="DX1492" i="1"/>
  <c r="DX1520" i="1" s="1"/>
  <c r="DW1492" i="1"/>
  <c r="DW1520" i="1" s="1"/>
  <c r="DV1492" i="1"/>
  <c r="DN1492" i="1"/>
  <c r="DA1492" i="1"/>
  <c r="CL1492" i="1"/>
  <c r="DA1520" i="1" s="1"/>
  <c r="CA1492" i="1"/>
  <c r="CA1520" i="1" s="1"/>
  <c r="BO1492" i="1"/>
  <c r="BF1492" i="1"/>
  <c r="AX1492" i="1"/>
  <c r="AS1492" i="1"/>
  <c r="AO1492" i="1"/>
  <c r="AJ1492" i="1"/>
  <c r="AJ1520" i="1" s="1"/>
  <c r="AE1492" i="1"/>
  <c r="AA1492" i="1"/>
  <c r="Z1492" i="1"/>
  <c r="Y1492" i="1"/>
  <c r="X1492" i="1"/>
  <c r="W1492" i="1"/>
  <c r="W1520" i="1" s="1"/>
  <c r="V1492" i="1"/>
  <c r="U1492" i="1"/>
  <c r="T1492" i="1"/>
  <c r="S1492" i="1"/>
  <c r="R1492" i="1"/>
  <c r="Q1492" i="1"/>
  <c r="P1492" i="1"/>
  <c r="Q1520" i="1" s="1"/>
  <c r="O1492" i="1"/>
  <c r="N1492" i="1"/>
  <c r="M1492" i="1"/>
  <c r="L1492" i="1"/>
  <c r="K1492" i="1"/>
  <c r="K2347" i="1" s="1"/>
  <c r="J1492" i="1"/>
  <c r="J2347" i="1" s="1"/>
  <c r="I1492" i="1"/>
  <c r="H1492" i="1"/>
  <c r="H2347" i="1" s="1"/>
  <c r="G1492" i="1"/>
  <c r="F1492" i="1"/>
  <c r="E1492" i="1"/>
  <c r="E2347" i="1" s="1"/>
  <c r="D1492" i="1"/>
  <c r="D2347" i="1" s="1"/>
  <c r="C1492" i="1"/>
  <c r="B1492" i="1"/>
  <c r="B2347" i="1" s="1"/>
  <c r="EO1491" i="1"/>
  <c r="EL1491" i="1"/>
  <c r="EL1519" i="1" s="1"/>
  <c r="EI1491" i="1"/>
  <c r="EI1519" i="1" s="1"/>
  <c r="EF1491" i="1"/>
  <c r="EC1491" i="1"/>
  <c r="DZ1491" i="1"/>
  <c r="DZ1519" i="1" s="1"/>
  <c r="DX1491" i="1"/>
  <c r="DW1491" i="1"/>
  <c r="DW1519" i="1" s="1"/>
  <c r="DV1491" i="1"/>
  <c r="DV1519" i="1" s="1"/>
  <c r="DN1491" i="1"/>
  <c r="DA1491" i="1"/>
  <c r="CL1491" i="1"/>
  <c r="CA1491" i="1"/>
  <c r="BO1491" i="1"/>
  <c r="BF1491" i="1"/>
  <c r="BF1519" i="1" s="1"/>
  <c r="AX1491" i="1"/>
  <c r="AS1491" i="1"/>
  <c r="AO1491" i="1"/>
  <c r="AJ1491" i="1"/>
  <c r="AE1491" i="1"/>
  <c r="AA1491" i="1"/>
  <c r="AA1519" i="1" s="1"/>
  <c r="Z1491" i="1"/>
  <c r="Y1491" i="1"/>
  <c r="X1491" i="1"/>
  <c r="W1491" i="1"/>
  <c r="V1491" i="1"/>
  <c r="V1519" i="1" s="1"/>
  <c r="U1491" i="1"/>
  <c r="U1519" i="1" s="1"/>
  <c r="T1491" i="1"/>
  <c r="S1491" i="1"/>
  <c r="R1491" i="1"/>
  <c r="Q1491" i="1"/>
  <c r="P1491" i="1"/>
  <c r="O1491" i="1"/>
  <c r="N1491" i="1"/>
  <c r="O1519" i="1" s="1"/>
  <c r="M1491" i="1"/>
  <c r="L1491" i="1"/>
  <c r="L2346" i="1" s="1"/>
  <c r="K1491" i="1"/>
  <c r="K1509" i="1" s="1"/>
  <c r="J1491" i="1"/>
  <c r="J1519" i="1" s="1"/>
  <c r="I1491" i="1"/>
  <c r="I2346" i="1" s="1"/>
  <c r="H1491" i="1"/>
  <c r="H2346" i="1" s="1"/>
  <c r="G1491" i="1"/>
  <c r="F1491" i="1"/>
  <c r="F2346" i="1" s="1"/>
  <c r="E1491" i="1"/>
  <c r="D1491" i="1"/>
  <c r="C1491" i="1"/>
  <c r="C2346" i="1" s="1"/>
  <c r="B1491" i="1"/>
  <c r="B2346" i="1" s="1"/>
  <c r="EO1490" i="1"/>
  <c r="EL1490" i="1"/>
  <c r="EI1490" i="1"/>
  <c r="EF1490" i="1"/>
  <c r="EC1490" i="1"/>
  <c r="EC1508" i="1" s="1"/>
  <c r="DZ1490" i="1"/>
  <c r="DX1490" i="1"/>
  <c r="DW1490" i="1"/>
  <c r="DW1518" i="1" s="1"/>
  <c r="DV1490" i="1"/>
  <c r="DN1490" i="1"/>
  <c r="DA1490" i="1"/>
  <c r="CL1490" i="1"/>
  <c r="DA1518" i="1" s="1"/>
  <c r="CA1490" i="1"/>
  <c r="BO1490" i="1"/>
  <c r="BF1490" i="1"/>
  <c r="AX1490" i="1"/>
  <c r="AS1490" i="1"/>
  <c r="AS1508" i="1" s="1"/>
  <c r="AO1490" i="1"/>
  <c r="AJ1490" i="1"/>
  <c r="AE1490" i="1"/>
  <c r="AA1490" i="1"/>
  <c r="Z1490" i="1"/>
  <c r="Y1490" i="1"/>
  <c r="Y1518" i="1" s="1"/>
  <c r="X1490" i="1"/>
  <c r="W1490" i="1"/>
  <c r="V1490" i="1"/>
  <c r="U1490" i="1"/>
  <c r="T1490" i="1"/>
  <c r="S1490" i="1"/>
  <c r="S1518" i="1" s="1"/>
  <c r="R1490" i="1"/>
  <c r="Q1490" i="1"/>
  <c r="P1490" i="1"/>
  <c r="P1518" i="1" s="1"/>
  <c r="O1490" i="1"/>
  <c r="N1490" i="1"/>
  <c r="M1490" i="1"/>
  <c r="L1490" i="1"/>
  <c r="M1518" i="1" s="1"/>
  <c r="K1490" i="1"/>
  <c r="J1490" i="1"/>
  <c r="I1490" i="1"/>
  <c r="H1490" i="1"/>
  <c r="G1490" i="1"/>
  <c r="G1508" i="1" s="1"/>
  <c r="F1490" i="1"/>
  <c r="E1490" i="1"/>
  <c r="D1490" i="1"/>
  <c r="C1490" i="1"/>
  <c r="D1518" i="1" s="1"/>
  <c r="B1490" i="1"/>
  <c r="CL1489" i="1"/>
  <c r="AO1489" i="1"/>
  <c r="L1489" i="1"/>
  <c r="F1489" i="1"/>
  <c r="EO1487" i="1"/>
  <c r="EL1487" i="1"/>
  <c r="EI1487" i="1"/>
  <c r="EF1487" i="1"/>
  <c r="EC1487" i="1"/>
  <c r="DZ1487" i="1"/>
  <c r="DX1487" i="1"/>
  <c r="DW1487" i="1"/>
  <c r="DV1487" i="1"/>
  <c r="DN1487" i="1"/>
  <c r="DA1487" i="1"/>
  <c r="CL1487" i="1"/>
  <c r="CA1487" i="1"/>
  <c r="BO1487" i="1"/>
  <c r="BF1487" i="1"/>
  <c r="AX1487" i="1"/>
  <c r="AS1487" i="1"/>
  <c r="AO1487" i="1"/>
  <c r="AJ1487" i="1"/>
  <c r="AE1487" i="1"/>
  <c r="AA1487" i="1"/>
  <c r="Z1487" i="1"/>
  <c r="Y1487" i="1"/>
  <c r="X1487" i="1"/>
  <c r="W1487" i="1"/>
  <c r="V1487" i="1"/>
  <c r="U1487" i="1"/>
  <c r="T1487" i="1"/>
  <c r="S1487" i="1"/>
  <c r="R1487" i="1"/>
  <c r="Q1487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E1505" i="1" s="1"/>
  <c r="D1487" i="1"/>
  <c r="C1487" i="1"/>
  <c r="B1487" i="1"/>
  <c r="EO1486" i="1"/>
  <c r="EL1486" i="1"/>
  <c r="EI1486" i="1"/>
  <c r="EF1486" i="1"/>
  <c r="EC1486" i="1"/>
  <c r="DZ1486" i="1"/>
  <c r="DX1486" i="1"/>
  <c r="DW1486" i="1"/>
  <c r="DV1486" i="1"/>
  <c r="DN1486" i="1"/>
  <c r="DA1486" i="1"/>
  <c r="CL1486" i="1"/>
  <c r="CA1486" i="1"/>
  <c r="BO1486" i="1"/>
  <c r="BF1486" i="1"/>
  <c r="AX1486" i="1"/>
  <c r="AS1486" i="1"/>
  <c r="AO1486" i="1"/>
  <c r="AJ1486" i="1"/>
  <c r="AE1486" i="1"/>
  <c r="AA1486" i="1"/>
  <c r="Z1486" i="1"/>
  <c r="Y1486" i="1"/>
  <c r="X1486" i="1"/>
  <c r="W1486" i="1"/>
  <c r="V1486" i="1"/>
  <c r="U1486" i="1"/>
  <c r="T1486" i="1"/>
  <c r="S1486" i="1"/>
  <c r="R1486" i="1"/>
  <c r="R1504" i="1" s="1"/>
  <c r="Q1486" i="1"/>
  <c r="P1486" i="1"/>
  <c r="O1486" i="1"/>
  <c r="N1486" i="1"/>
  <c r="M1486" i="1"/>
  <c r="L1486" i="1"/>
  <c r="K1486" i="1"/>
  <c r="J1486" i="1"/>
  <c r="I1486" i="1"/>
  <c r="H1486" i="1"/>
  <c r="G1486" i="1"/>
  <c r="F1486" i="1"/>
  <c r="F1504" i="1" s="1"/>
  <c r="E1486" i="1"/>
  <c r="D1486" i="1"/>
  <c r="C1486" i="1"/>
  <c r="B1486" i="1"/>
  <c r="EO1485" i="1"/>
  <c r="EL1485" i="1"/>
  <c r="EI1485" i="1"/>
  <c r="EF1485" i="1"/>
  <c r="EC1485" i="1"/>
  <c r="DZ1485" i="1"/>
  <c r="DX1485" i="1"/>
  <c r="DW1485" i="1"/>
  <c r="DV1485" i="1"/>
  <c r="DN1485" i="1"/>
  <c r="DA1485" i="1"/>
  <c r="CL1485" i="1"/>
  <c r="CA1485" i="1"/>
  <c r="BO1485" i="1"/>
  <c r="BF1485" i="1"/>
  <c r="AX1485" i="1"/>
  <c r="AS1485" i="1"/>
  <c r="AO1485" i="1"/>
  <c r="AJ1485" i="1"/>
  <c r="AE1485" i="1"/>
  <c r="AA1485" i="1"/>
  <c r="Z1485" i="1"/>
  <c r="Y1485" i="1"/>
  <c r="X1485" i="1"/>
  <c r="W1485" i="1"/>
  <c r="V1485" i="1"/>
  <c r="U1485" i="1"/>
  <c r="T1485" i="1"/>
  <c r="S1485" i="1"/>
  <c r="R1485" i="1"/>
  <c r="Q1485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EO1484" i="1"/>
  <c r="EL1484" i="1"/>
  <c r="EI1484" i="1"/>
  <c r="EF1484" i="1"/>
  <c r="EC1484" i="1"/>
  <c r="DZ1484" i="1"/>
  <c r="DX1484" i="1"/>
  <c r="DW1484" i="1"/>
  <c r="DV1484" i="1"/>
  <c r="DN1484" i="1"/>
  <c r="DA1484" i="1"/>
  <c r="CL1484" i="1"/>
  <c r="CA1484" i="1"/>
  <c r="BO1484" i="1"/>
  <c r="BF1484" i="1"/>
  <c r="AX1484" i="1"/>
  <c r="AS1484" i="1"/>
  <c r="AO1484" i="1"/>
  <c r="AJ1484" i="1"/>
  <c r="AE1484" i="1"/>
  <c r="AA1484" i="1"/>
  <c r="Z1484" i="1"/>
  <c r="Y1484" i="1"/>
  <c r="X1484" i="1"/>
  <c r="W1484" i="1"/>
  <c r="V1484" i="1"/>
  <c r="U1484" i="1"/>
  <c r="T1484" i="1"/>
  <c r="S1484" i="1"/>
  <c r="R1484" i="1"/>
  <c r="Q1484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EO1483" i="1"/>
  <c r="EL1483" i="1"/>
  <c r="EI1483" i="1"/>
  <c r="EF1483" i="1"/>
  <c r="EC1483" i="1"/>
  <c r="DZ1483" i="1"/>
  <c r="DX1483" i="1"/>
  <c r="DW1483" i="1"/>
  <c r="DV1483" i="1"/>
  <c r="DN1483" i="1"/>
  <c r="DA1483" i="1"/>
  <c r="CL1483" i="1"/>
  <c r="CA1483" i="1"/>
  <c r="BO1483" i="1"/>
  <c r="BO1481" i="1" s="1"/>
  <c r="BF1483" i="1"/>
  <c r="AX1483" i="1"/>
  <c r="AS1483" i="1"/>
  <c r="AO1483" i="1"/>
  <c r="AO1481" i="1" s="1"/>
  <c r="AJ1483" i="1"/>
  <c r="AE1483" i="1"/>
  <c r="AA1483" i="1"/>
  <c r="Z1483" i="1"/>
  <c r="Z1481" i="1" s="1"/>
  <c r="Y1483" i="1"/>
  <c r="X1483" i="1"/>
  <c r="W1483" i="1"/>
  <c r="V1483" i="1"/>
  <c r="V1481" i="1" s="1"/>
  <c r="U1483" i="1"/>
  <c r="T1483" i="1"/>
  <c r="S1483" i="1"/>
  <c r="R1483" i="1"/>
  <c r="Q1483" i="1"/>
  <c r="P1483" i="1"/>
  <c r="O1483" i="1"/>
  <c r="N1483" i="1"/>
  <c r="N1481" i="1" s="1"/>
  <c r="M1483" i="1"/>
  <c r="L1483" i="1"/>
  <c r="L1501" i="1" s="1"/>
  <c r="K1483" i="1"/>
  <c r="J1483" i="1"/>
  <c r="J1481" i="1" s="1"/>
  <c r="I1483" i="1"/>
  <c r="H1483" i="1"/>
  <c r="G1483" i="1"/>
  <c r="F1483" i="1"/>
  <c r="E1483" i="1"/>
  <c r="E1501" i="1" s="1"/>
  <c r="D1483" i="1"/>
  <c r="C1483" i="1"/>
  <c r="B1483" i="1"/>
  <c r="EO1482" i="1"/>
  <c r="EO1481" i="1" s="1"/>
  <c r="EL1482" i="1"/>
  <c r="EI1482" i="1"/>
  <c r="EF1482" i="1"/>
  <c r="EC1482" i="1"/>
  <c r="EC1481" i="1" s="1"/>
  <c r="DZ1482" i="1"/>
  <c r="DX1482" i="1"/>
  <c r="DW1482" i="1"/>
  <c r="DV1482" i="1"/>
  <c r="DN1482" i="1"/>
  <c r="DA1482" i="1"/>
  <c r="CL1482" i="1"/>
  <c r="CA1482" i="1"/>
  <c r="BO1482" i="1"/>
  <c r="BF1482" i="1"/>
  <c r="AX1482" i="1"/>
  <c r="AS1482" i="1"/>
  <c r="AO1482" i="1"/>
  <c r="AJ1482" i="1"/>
  <c r="AE1482" i="1"/>
  <c r="AA1482" i="1"/>
  <c r="Z1482" i="1"/>
  <c r="Y1482" i="1"/>
  <c r="X1482" i="1"/>
  <c r="W1482" i="1"/>
  <c r="V1482" i="1"/>
  <c r="U1482" i="1"/>
  <c r="T1482" i="1"/>
  <c r="S1482" i="1"/>
  <c r="S1481" i="1" s="1"/>
  <c r="R1482" i="1"/>
  <c r="Q1482" i="1"/>
  <c r="P1482" i="1"/>
  <c r="O1482" i="1"/>
  <c r="N1482" i="1"/>
  <c r="M1482" i="1"/>
  <c r="L1482" i="1"/>
  <c r="L1481" i="1" s="1"/>
  <c r="K1482" i="1"/>
  <c r="J1482" i="1"/>
  <c r="I1482" i="1"/>
  <c r="H1482" i="1"/>
  <c r="G1482" i="1"/>
  <c r="F1482" i="1"/>
  <c r="E1482" i="1"/>
  <c r="D1482" i="1"/>
  <c r="C1482" i="1"/>
  <c r="B1482" i="1"/>
  <c r="EL1481" i="1"/>
  <c r="DW1481" i="1"/>
  <c r="AY1481" i="1"/>
  <c r="AW1481" i="1"/>
  <c r="AV1481" i="1"/>
  <c r="AU1481" i="1"/>
  <c r="AT1481" i="1"/>
  <c r="AR1481" i="1"/>
  <c r="AQ1481" i="1"/>
  <c r="AP1481" i="1"/>
  <c r="AN1481" i="1"/>
  <c r="AM1481" i="1"/>
  <c r="AL1481" i="1"/>
  <c r="AK1481" i="1"/>
  <c r="AI1481" i="1"/>
  <c r="AH1481" i="1"/>
  <c r="AG1481" i="1"/>
  <c r="AF1481" i="1"/>
  <c r="AD1481" i="1"/>
  <c r="AC1481" i="1"/>
  <c r="AB1481" i="1"/>
  <c r="X1481" i="1"/>
  <c r="R1481" i="1"/>
  <c r="F1481" i="1"/>
  <c r="B1481" i="1"/>
  <c r="EO1478" i="1"/>
  <c r="EL1478" i="1"/>
  <c r="EI1478" i="1"/>
  <c r="EF1478" i="1"/>
  <c r="EC1478" i="1"/>
  <c r="DZ1478" i="1"/>
  <c r="DX1478" i="1"/>
  <c r="DW1478" i="1"/>
  <c r="DV1478" i="1"/>
  <c r="DA1478" i="1"/>
  <c r="CA1478" i="1"/>
  <c r="BO1478" i="1"/>
  <c r="BF1478" i="1"/>
  <c r="AX1478" i="1"/>
  <c r="AS1478" i="1"/>
  <c r="AO1478" i="1"/>
  <c r="AD1478" i="1"/>
  <c r="U1478" i="1"/>
  <c r="T1477" i="1"/>
  <c r="S1477" i="1"/>
  <c r="R1477" i="1"/>
  <c r="Q1477" i="1"/>
  <c r="EO1476" i="1"/>
  <c r="EL1476" i="1"/>
  <c r="EI1476" i="1"/>
  <c r="EF1476" i="1"/>
  <c r="EC1476" i="1"/>
  <c r="DZ1476" i="1"/>
  <c r="DX1476" i="1"/>
  <c r="DW1476" i="1"/>
  <c r="DV1476" i="1"/>
  <c r="DN1476" i="1"/>
  <c r="DA1476" i="1"/>
  <c r="CL1476" i="1"/>
  <c r="CA1476" i="1"/>
  <c r="BO1476" i="1"/>
  <c r="BF1476" i="1"/>
  <c r="AX1476" i="1"/>
  <c r="AS1476" i="1"/>
  <c r="AO1476" i="1"/>
  <c r="T1475" i="1"/>
  <c r="S1475" i="1"/>
  <c r="R1475" i="1"/>
  <c r="Q1475" i="1"/>
  <c r="P1475" i="1"/>
  <c r="O1475" i="1"/>
  <c r="N1475" i="1"/>
  <c r="Y1474" i="1"/>
  <c r="Y1473" i="1"/>
  <c r="EO1404" i="1"/>
  <c r="EL1404" i="1"/>
  <c r="EI1404" i="1"/>
  <c r="EF1404" i="1"/>
  <c r="EC1404" i="1"/>
  <c r="DZ1404" i="1"/>
  <c r="DX1404" i="1"/>
  <c r="DW1404" i="1"/>
  <c r="DV1404" i="1"/>
  <c r="DA1404" i="1"/>
  <c r="CA1404" i="1"/>
  <c r="BO1404" i="1"/>
  <c r="BF1404" i="1"/>
  <c r="AX1404" i="1"/>
  <c r="AS1404" i="1"/>
  <c r="AO1404" i="1"/>
  <c r="AD1404" i="1"/>
  <c r="U1404" i="1"/>
  <c r="T1403" i="1"/>
  <c r="S1403" i="1"/>
  <c r="R1403" i="1"/>
  <c r="Q1403" i="1"/>
  <c r="EO1402" i="1"/>
  <c r="EL1402" i="1"/>
  <c r="EI1402" i="1"/>
  <c r="EF1402" i="1"/>
  <c r="EC1402" i="1"/>
  <c r="DZ1402" i="1"/>
  <c r="DX1402" i="1"/>
  <c r="DW1402" i="1"/>
  <c r="DV1402" i="1"/>
  <c r="DN1402" i="1"/>
  <c r="DA1402" i="1"/>
  <c r="CL1402" i="1"/>
  <c r="CA1402" i="1"/>
  <c r="BO1402" i="1"/>
  <c r="BF1402" i="1"/>
  <c r="AX1402" i="1"/>
  <c r="AS1402" i="1"/>
  <c r="AO1402" i="1"/>
  <c r="T1401" i="1"/>
  <c r="S1401" i="1"/>
  <c r="R1401" i="1"/>
  <c r="Q1401" i="1"/>
  <c r="Y1400" i="1"/>
  <c r="Y1399" i="1"/>
  <c r="L1370" i="1"/>
  <c r="DW1362" i="1"/>
  <c r="E1362" i="1"/>
  <c r="DV1361" i="1"/>
  <c r="DN1361" i="1"/>
  <c r="AA1361" i="1"/>
  <c r="Z1361" i="1"/>
  <c r="N1361" i="1"/>
  <c r="Y1360" i="1"/>
  <c r="M1360" i="1"/>
  <c r="L1360" i="1"/>
  <c r="EO1359" i="1"/>
  <c r="EL1359" i="1"/>
  <c r="BO1359" i="1"/>
  <c r="EI1358" i="1"/>
  <c r="BF1358" i="1"/>
  <c r="AX1358" i="1"/>
  <c r="U1358" i="1"/>
  <c r="T1358" i="1"/>
  <c r="H1358" i="1"/>
  <c r="S1357" i="1"/>
  <c r="G1357" i="1"/>
  <c r="F1357" i="1"/>
  <c r="EO1354" i="1"/>
  <c r="EL1354" i="1"/>
  <c r="EI1354" i="1"/>
  <c r="EF1354" i="1"/>
  <c r="EC1354" i="1"/>
  <c r="DZ1354" i="1"/>
  <c r="DX1354" i="1"/>
  <c r="DW1354" i="1"/>
  <c r="DV1354" i="1"/>
  <c r="DN1354" i="1"/>
  <c r="DA1354" i="1"/>
  <c r="CL1354" i="1"/>
  <c r="CA1354" i="1"/>
  <c r="BO1354" i="1"/>
  <c r="BF1354" i="1"/>
  <c r="AX1354" i="1"/>
  <c r="AS1354" i="1"/>
  <c r="AO1354" i="1"/>
  <c r="AJ1354" i="1"/>
  <c r="AE1354" i="1"/>
  <c r="AA1354" i="1"/>
  <c r="Z1354" i="1"/>
  <c r="Y1354" i="1"/>
  <c r="X1354" i="1"/>
  <c r="W1354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EO1353" i="1"/>
  <c r="EL1353" i="1"/>
  <c r="EI1353" i="1"/>
  <c r="EF1353" i="1"/>
  <c r="EC1353" i="1"/>
  <c r="DZ1353" i="1"/>
  <c r="DX1353" i="1"/>
  <c r="DW1353" i="1"/>
  <c r="DV1353" i="1"/>
  <c r="DN1353" i="1"/>
  <c r="DA1353" i="1"/>
  <c r="CL1353" i="1"/>
  <c r="CA1353" i="1"/>
  <c r="BO1353" i="1"/>
  <c r="BF1353" i="1"/>
  <c r="AX1353" i="1"/>
  <c r="AS1353" i="1"/>
  <c r="AO1353" i="1"/>
  <c r="AJ1353" i="1"/>
  <c r="AE1353" i="1"/>
  <c r="AA1353" i="1"/>
  <c r="Z1353" i="1"/>
  <c r="Y1353" i="1"/>
  <c r="X1353" i="1"/>
  <c r="W1353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EO1352" i="1"/>
  <c r="EL1352" i="1"/>
  <c r="EI1352" i="1"/>
  <c r="EF1352" i="1"/>
  <c r="EC1352" i="1"/>
  <c r="DZ1352" i="1"/>
  <c r="DX1352" i="1"/>
  <c r="DW1352" i="1"/>
  <c r="DV1352" i="1"/>
  <c r="DN1352" i="1"/>
  <c r="DA1352" i="1"/>
  <c r="CL1352" i="1"/>
  <c r="CA1352" i="1"/>
  <c r="BO1352" i="1"/>
  <c r="BF1352" i="1"/>
  <c r="AX1352" i="1"/>
  <c r="AS1352" i="1"/>
  <c r="AO1352" i="1"/>
  <c r="AJ1352" i="1"/>
  <c r="AE1352" i="1"/>
  <c r="AA1352" i="1"/>
  <c r="Z1352" i="1"/>
  <c r="Y1352" i="1"/>
  <c r="X1352" i="1"/>
  <c r="W1352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EO1351" i="1"/>
  <c r="EL1351" i="1"/>
  <c r="EI1351" i="1"/>
  <c r="EF1351" i="1"/>
  <c r="EC1351" i="1"/>
  <c r="DZ1351" i="1"/>
  <c r="DX1351" i="1"/>
  <c r="DW1351" i="1"/>
  <c r="DV1351" i="1"/>
  <c r="DN1351" i="1"/>
  <c r="DA1351" i="1"/>
  <c r="CL1351" i="1"/>
  <c r="CA1351" i="1"/>
  <c r="BO1351" i="1"/>
  <c r="BF1351" i="1"/>
  <c r="AX1351" i="1"/>
  <c r="AS1351" i="1"/>
  <c r="AO1351" i="1"/>
  <c r="AJ1351" i="1"/>
  <c r="AE1351" i="1"/>
  <c r="AA1351" i="1"/>
  <c r="Z1351" i="1"/>
  <c r="Y1351" i="1"/>
  <c r="X1351" i="1"/>
  <c r="W1351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EO1350" i="1"/>
  <c r="EL1350" i="1"/>
  <c r="EI1350" i="1"/>
  <c r="EF1350" i="1"/>
  <c r="EC1350" i="1"/>
  <c r="DZ1350" i="1"/>
  <c r="DX1350" i="1"/>
  <c r="DW1350" i="1"/>
  <c r="DV1350" i="1"/>
  <c r="DV1348" i="1" s="1"/>
  <c r="DN1350" i="1"/>
  <c r="DA1350" i="1"/>
  <c r="CL1350" i="1"/>
  <c r="CA1350" i="1"/>
  <c r="BO1350" i="1"/>
  <c r="BF1350" i="1"/>
  <c r="AX1350" i="1"/>
  <c r="AS1350" i="1"/>
  <c r="AO1350" i="1"/>
  <c r="AJ1350" i="1"/>
  <c r="AE1350" i="1"/>
  <c r="AA1350" i="1"/>
  <c r="Z1350" i="1"/>
  <c r="Y1350" i="1"/>
  <c r="X1350" i="1"/>
  <c r="W1350" i="1"/>
  <c r="V1350" i="1"/>
  <c r="U1350" i="1"/>
  <c r="T1350" i="1"/>
  <c r="S1350" i="1"/>
  <c r="R1350" i="1"/>
  <c r="Q1350" i="1"/>
  <c r="P1350" i="1"/>
  <c r="O1350" i="1"/>
  <c r="O1348" i="1" s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EO1349" i="1"/>
  <c r="EL1349" i="1"/>
  <c r="EI1349" i="1"/>
  <c r="EF1349" i="1"/>
  <c r="EF1348" i="1" s="1"/>
  <c r="EC1349" i="1"/>
  <c r="DZ1349" i="1"/>
  <c r="DX1349" i="1"/>
  <c r="DW1349" i="1"/>
  <c r="DV1349" i="1"/>
  <c r="DN1349" i="1"/>
  <c r="DA1349" i="1"/>
  <c r="CL1349" i="1"/>
  <c r="CA1349" i="1"/>
  <c r="BO1349" i="1"/>
  <c r="BF1349" i="1"/>
  <c r="AX1349" i="1"/>
  <c r="AX1348" i="1" s="1"/>
  <c r="AS1349" i="1"/>
  <c r="AO1349" i="1"/>
  <c r="AJ1349" i="1"/>
  <c r="AJ1348" i="1" s="1"/>
  <c r="AE1349" i="1"/>
  <c r="AA1349" i="1"/>
  <c r="Z1349" i="1"/>
  <c r="Y1349" i="1"/>
  <c r="X1349" i="1"/>
  <c r="W1349" i="1"/>
  <c r="V1349" i="1"/>
  <c r="U1349" i="1"/>
  <c r="T1349" i="1"/>
  <c r="T1348" i="1" s="1"/>
  <c r="S1349" i="1"/>
  <c r="R1349" i="1"/>
  <c r="Q1349" i="1"/>
  <c r="P1349" i="1"/>
  <c r="O1349" i="1"/>
  <c r="N1349" i="1"/>
  <c r="M1349" i="1"/>
  <c r="L1349" i="1"/>
  <c r="K1349" i="1"/>
  <c r="J1349" i="1"/>
  <c r="I1349" i="1"/>
  <c r="H1349" i="1"/>
  <c r="H1348" i="1" s="1"/>
  <c r="G1349" i="1"/>
  <c r="F1349" i="1"/>
  <c r="E1349" i="1"/>
  <c r="E1348" i="1" s="1"/>
  <c r="E1643" i="1" s="1"/>
  <c r="D1349" i="1"/>
  <c r="D1348" i="1" s="1"/>
  <c r="D1643" i="1" s="1"/>
  <c r="C1349" i="1"/>
  <c r="B1349" i="1"/>
  <c r="DX1348" i="1"/>
  <c r="DX1643" i="1" s="1"/>
  <c r="Q1348" i="1"/>
  <c r="Q1643" i="1" s="1"/>
  <c r="EO1346" i="1"/>
  <c r="EL1346" i="1"/>
  <c r="EL1362" i="1" s="1"/>
  <c r="EI1346" i="1"/>
  <c r="EF1346" i="1"/>
  <c r="EF1362" i="1" s="1"/>
  <c r="EC1346" i="1"/>
  <c r="EC1362" i="1" s="1"/>
  <c r="DZ1346" i="1"/>
  <c r="DZ1362" i="1" s="1"/>
  <c r="DX1346" i="1"/>
  <c r="DX1362" i="1" s="1"/>
  <c r="DW1346" i="1"/>
  <c r="DV1346" i="1"/>
  <c r="DN1346" i="1"/>
  <c r="DN1362" i="1" s="1"/>
  <c r="DA1346" i="1"/>
  <c r="CL1346" i="1"/>
  <c r="CL1362" i="1" s="1"/>
  <c r="CA1346" i="1"/>
  <c r="BO1346" i="1"/>
  <c r="BO1362" i="1" s="1"/>
  <c r="BF1346" i="1"/>
  <c r="AX1346" i="1"/>
  <c r="AX1362" i="1" s="1"/>
  <c r="AS1346" i="1"/>
  <c r="AO1346" i="1"/>
  <c r="AO1362" i="1" s="1"/>
  <c r="AJ1346" i="1"/>
  <c r="AJ1362" i="1" s="1"/>
  <c r="AE1346" i="1"/>
  <c r="AE1362" i="1" s="1"/>
  <c r="AA1346" i="1"/>
  <c r="Z1346" i="1"/>
  <c r="Z1362" i="1" s="1"/>
  <c r="Y1346" i="1"/>
  <c r="X1346" i="1"/>
  <c r="X1362" i="1" s="1"/>
  <c r="W1346" i="1"/>
  <c r="V1346" i="1"/>
  <c r="V1362" i="1" s="1"/>
  <c r="U1346" i="1"/>
  <c r="T1346" i="1"/>
  <c r="T1362" i="1" s="1"/>
  <c r="S1346" i="1"/>
  <c r="S1362" i="1" s="1"/>
  <c r="R1346" i="1"/>
  <c r="R1362" i="1" s="1"/>
  <c r="Q1346" i="1"/>
  <c r="Q1362" i="1" s="1"/>
  <c r="P1346" i="1"/>
  <c r="P1362" i="1" s="1"/>
  <c r="O1346" i="1"/>
  <c r="N1346" i="1"/>
  <c r="N1362" i="1" s="1"/>
  <c r="M1346" i="1"/>
  <c r="L1346" i="1"/>
  <c r="L1362" i="1" s="1"/>
  <c r="K1346" i="1"/>
  <c r="K1370" i="1" s="1"/>
  <c r="K1513" i="1" s="1"/>
  <c r="J1346" i="1"/>
  <c r="J1362" i="1" s="1"/>
  <c r="I1346" i="1"/>
  <c r="I1370" i="1" s="1"/>
  <c r="H1346" i="1"/>
  <c r="H1362" i="1" s="1"/>
  <c r="G1346" i="1"/>
  <c r="G1362" i="1" s="1"/>
  <c r="F1346" i="1"/>
  <c r="F1362" i="1" s="1"/>
  <c r="E1346" i="1"/>
  <c r="E1370" i="1" s="1"/>
  <c r="D1346" i="1"/>
  <c r="D1362" i="1" s="1"/>
  <c r="C1346" i="1"/>
  <c r="B1346" i="1"/>
  <c r="B1362" i="1" s="1"/>
  <c r="EO1345" i="1"/>
  <c r="EL1345" i="1"/>
  <c r="EL1361" i="1" s="1"/>
  <c r="EI1345" i="1"/>
  <c r="EF1345" i="1"/>
  <c r="EF1361" i="1" s="1"/>
  <c r="EC1345" i="1"/>
  <c r="DZ1345" i="1"/>
  <c r="DZ1361" i="1" s="1"/>
  <c r="DX1345" i="1"/>
  <c r="DW1345" i="1"/>
  <c r="DW1361" i="1" s="1"/>
  <c r="DV1345" i="1"/>
  <c r="DN1345" i="1"/>
  <c r="DA1345" i="1"/>
  <c r="CL1345" i="1"/>
  <c r="CL1361" i="1" s="1"/>
  <c r="CA1345" i="1"/>
  <c r="BO1345" i="1"/>
  <c r="BO1361" i="1" s="1"/>
  <c r="BF1345" i="1"/>
  <c r="AX1345" i="1"/>
  <c r="AX1361" i="1" s="1"/>
  <c r="AS1345" i="1"/>
  <c r="AO1345" i="1"/>
  <c r="AO1361" i="1" s="1"/>
  <c r="AJ1345" i="1"/>
  <c r="AJ1361" i="1" s="1"/>
  <c r="AE1345" i="1"/>
  <c r="AE1361" i="1" s="1"/>
  <c r="AA1345" i="1"/>
  <c r="Z1345" i="1"/>
  <c r="Y1345" i="1"/>
  <c r="X1345" i="1"/>
  <c r="X1361" i="1" s="1"/>
  <c r="W1345" i="1"/>
  <c r="V1345" i="1"/>
  <c r="V1361" i="1" s="1"/>
  <c r="U1345" i="1"/>
  <c r="T1345" i="1"/>
  <c r="T1361" i="1" s="1"/>
  <c r="S1345" i="1"/>
  <c r="R1345" i="1"/>
  <c r="R1361" i="1" s="1"/>
  <c r="Q1345" i="1"/>
  <c r="Q1361" i="1" s="1"/>
  <c r="P1345" i="1"/>
  <c r="P1361" i="1" s="1"/>
  <c r="O1345" i="1"/>
  <c r="O1361" i="1" s="1"/>
  <c r="N1345" i="1"/>
  <c r="M1345" i="1"/>
  <c r="L1345" i="1"/>
  <c r="L1361" i="1" s="1"/>
  <c r="K1345" i="1"/>
  <c r="J1345" i="1"/>
  <c r="J1361" i="1" s="1"/>
  <c r="I1345" i="1"/>
  <c r="H1345" i="1"/>
  <c r="H1361" i="1" s="1"/>
  <c r="G1345" i="1"/>
  <c r="F1345" i="1"/>
  <c r="F1361" i="1" s="1"/>
  <c r="E1345" i="1"/>
  <c r="D1345" i="1"/>
  <c r="D1361" i="1" s="1"/>
  <c r="C1345" i="1"/>
  <c r="C1361" i="1" s="1"/>
  <c r="B1345" i="1"/>
  <c r="B1361" i="1" s="1"/>
  <c r="EO1344" i="1"/>
  <c r="EL1344" i="1"/>
  <c r="EL1360" i="1" s="1"/>
  <c r="EI1344" i="1"/>
  <c r="EF1344" i="1"/>
  <c r="EF1360" i="1" s="1"/>
  <c r="EC1344" i="1"/>
  <c r="DZ1344" i="1"/>
  <c r="DZ1360" i="1" s="1"/>
  <c r="DX1344" i="1"/>
  <c r="DW1344" i="1"/>
  <c r="DW1360" i="1" s="1"/>
  <c r="DV1344" i="1"/>
  <c r="DV1360" i="1" s="1"/>
  <c r="DN1344" i="1"/>
  <c r="DN1360" i="1" s="1"/>
  <c r="DA1344" i="1"/>
  <c r="DA1360" i="1" s="1"/>
  <c r="CL1344" i="1"/>
  <c r="CL1360" i="1" s="1"/>
  <c r="CA1344" i="1"/>
  <c r="BO1344" i="1"/>
  <c r="BO1360" i="1" s="1"/>
  <c r="BF1344" i="1"/>
  <c r="AX1344" i="1"/>
  <c r="AX1360" i="1" s="1"/>
  <c r="AS1344" i="1"/>
  <c r="AO1344" i="1"/>
  <c r="AO1360" i="1" s="1"/>
  <c r="AJ1344" i="1"/>
  <c r="AE1344" i="1"/>
  <c r="AE1360" i="1" s="1"/>
  <c r="AA1344" i="1"/>
  <c r="AA1360" i="1" s="1"/>
  <c r="Z1344" i="1"/>
  <c r="Z1360" i="1" s="1"/>
  <c r="Y1344" i="1"/>
  <c r="X1344" i="1"/>
  <c r="X1360" i="1" s="1"/>
  <c r="W1344" i="1"/>
  <c r="V1344" i="1"/>
  <c r="V1360" i="1" s="1"/>
  <c r="U1344" i="1"/>
  <c r="T1344" i="1"/>
  <c r="T1360" i="1" s="1"/>
  <c r="S1344" i="1"/>
  <c r="R1344" i="1"/>
  <c r="R1360" i="1" s="1"/>
  <c r="Q1344" i="1"/>
  <c r="P1344" i="1"/>
  <c r="P1360" i="1" s="1"/>
  <c r="O1344" i="1"/>
  <c r="N1344" i="1"/>
  <c r="N1360" i="1" s="1"/>
  <c r="M1344" i="1"/>
  <c r="L1344" i="1"/>
  <c r="K1344" i="1"/>
  <c r="J1344" i="1"/>
  <c r="J1360" i="1" s="1"/>
  <c r="I1344" i="1"/>
  <c r="H1344" i="1"/>
  <c r="H1360" i="1" s="1"/>
  <c r="G1344" i="1"/>
  <c r="F1344" i="1"/>
  <c r="F1360" i="1" s="1"/>
  <c r="E1344" i="1"/>
  <c r="D1344" i="1"/>
  <c r="D1360" i="1" s="1"/>
  <c r="C1344" i="1"/>
  <c r="C1360" i="1" s="1"/>
  <c r="B1344" i="1"/>
  <c r="B1360" i="1" s="1"/>
  <c r="EO1343" i="1"/>
  <c r="EL1343" i="1"/>
  <c r="EI1343" i="1"/>
  <c r="EF1343" i="1"/>
  <c r="EF1359" i="1" s="1"/>
  <c r="EC1343" i="1"/>
  <c r="DZ1343" i="1"/>
  <c r="DZ1359" i="1" s="1"/>
  <c r="DX1343" i="1"/>
  <c r="DW1343" i="1"/>
  <c r="DW1359" i="1" s="1"/>
  <c r="DV1343" i="1"/>
  <c r="DN1343" i="1"/>
  <c r="DN1359" i="1" s="1"/>
  <c r="DA1343" i="1"/>
  <c r="DA1359" i="1" s="1"/>
  <c r="CL1343" i="1"/>
  <c r="CL1359" i="1" s="1"/>
  <c r="CA1343" i="1"/>
  <c r="CA1359" i="1" s="1"/>
  <c r="BO1343" i="1"/>
  <c r="BF1343" i="1"/>
  <c r="AX1343" i="1"/>
  <c r="AX1359" i="1" s="1"/>
  <c r="AS1343" i="1"/>
  <c r="AO1343" i="1"/>
  <c r="AO1359" i="1" s="1"/>
  <c r="AJ1343" i="1"/>
  <c r="AE1343" i="1"/>
  <c r="AE1359" i="1" s="1"/>
  <c r="AA1343" i="1"/>
  <c r="Z1343" i="1"/>
  <c r="Z1359" i="1" s="1"/>
  <c r="Y1343" i="1"/>
  <c r="X1343" i="1"/>
  <c r="X1359" i="1" s="1"/>
  <c r="W1343" i="1"/>
  <c r="W1359" i="1" s="1"/>
  <c r="V1343" i="1"/>
  <c r="V1359" i="1" s="1"/>
  <c r="U1343" i="1"/>
  <c r="T1343" i="1"/>
  <c r="T1359" i="1" s="1"/>
  <c r="S1343" i="1"/>
  <c r="R1343" i="1"/>
  <c r="R1359" i="1" s="1"/>
  <c r="Q1343" i="1"/>
  <c r="P1343" i="1"/>
  <c r="P1359" i="1" s="1"/>
  <c r="O1343" i="1"/>
  <c r="N1343" i="1"/>
  <c r="N1359" i="1" s="1"/>
  <c r="M1343" i="1"/>
  <c r="M1359" i="1" s="1"/>
  <c r="L1343" i="1"/>
  <c r="L1359" i="1" s="1"/>
  <c r="K1343" i="1"/>
  <c r="K1359" i="1" s="1"/>
  <c r="J1343" i="1"/>
  <c r="J1359" i="1" s="1"/>
  <c r="I1343" i="1"/>
  <c r="H1343" i="1"/>
  <c r="H1359" i="1" s="1"/>
  <c r="G1343" i="1"/>
  <c r="F1343" i="1"/>
  <c r="F1359" i="1" s="1"/>
  <c r="E1343" i="1"/>
  <c r="D1343" i="1"/>
  <c r="D1359" i="1" s="1"/>
  <c r="C1343" i="1"/>
  <c r="B1343" i="1"/>
  <c r="B1359" i="1" s="1"/>
  <c r="EO1342" i="1"/>
  <c r="EO1358" i="1" s="1"/>
  <c r="EL1342" i="1"/>
  <c r="EL1358" i="1" s="1"/>
  <c r="EI1342" i="1"/>
  <c r="EI1366" i="1" s="1"/>
  <c r="EF1342" i="1"/>
  <c r="EF1358" i="1" s="1"/>
  <c r="EC1342" i="1"/>
  <c r="DZ1342" i="1"/>
  <c r="DZ1358" i="1" s="1"/>
  <c r="DX1342" i="1"/>
  <c r="DW1342" i="1"/>
  <c r="DW1358" i="1" s="1"/>
  <c r="DV1342" i="1"/>
  <c r="DV1366" i="1" s="1"/>
  <c r="DN1342" i="1"/>
  <c r="DN1358" i="1" s="1"/>
  <c r="DA1342" i="1"/>
  <c r="CL1342" i="1"/>
  <c r="CL1358" i="1" s="1"/>
  <c r="CA1342" i="1"/>
  <c r="BO1342" i="1"/>
  <c r="BO1358" i="1" s="1"/>
  <c r="BF1342" i="1"/>
  <c r="BF1366" i="1" s="1"/>
  <c r="AX1342" i="1"/>
  <c r="AS1342" i="1"/>
  <c r="AO1342" i="1"/>
  <c r="AO1358" i="1" s="1"/>
  <c r="AJ1342" i="1"/>
  <c r="AE1342" i="1"/>
  <c r="AE1358" i="1" s="1"/>
  <c r="AA1342" i="1"/>
  <c r="AA1366" i="1" s="1"/>
  <c r="Z1342" i="1"/>
  <c r="Z1358" i="1" s="1"/>
  <c r="Y1342" i="1"/>
  <c r="Y1366" i="1" s="1"/>
  <c r="X1342" i="1"/>
  <c r="X1358" i="1" s="1"/>
  <c r="W1342" i="1"/>
  <c r="V1342" i="1"/>
  <c r="V1358" i="1" s="1"/>
  <c r="U1342" i="1"/>
  <c r="U1366" i="1" s="1"/>
  <c r="T1342" i="1"/>
  <c r="S1342" i="1"/>
  <c r="R1342" i="1"/>
  <c r="Q1342" i="1"/>
  <c r="P1342" i="1"/>
  <c r="P1358" i="1" s="1"/>
  <c r="O1342" i="1"/>
  <c r="O1366" i="1" s="1"/>
  <c r="N1342" i="1"/>
  <c r="N1358" i="1" s="1"/>
  <c r="M1342" i="1"/>
  <c r="L1342" i="1"/>
  <c r="L1358" i="1" s="1"/>
  <c r="K1342" i="1"/>
  <c r="K1358" i="1" s="1"/>
  <c r="J1342" i="1"/>
  <c r="J1358" i="1" s="1"/>
  <c r="I1342" i="1"/>
  <c r="I1366" i="1" s="1"/>
  <c r="H1342" i="1"/>
  <c r="G1342" i="1"/>
  <c r="F1342" i="1"/>
  <c r="F1358" i="1" s="1"/>
  <c r="E1342" i="1"/>
  <c r="D1342" i="1"/>
  <c r="D1358" i="1" s="1"/>
  <c r="C1342" i="1"/>
  <c r="B1342" i="1"/>
  <c r="B1358" i="1" s="1"/>
  <c r="EO1341" i="1"/>
  <c r="EL1341" i="1"/>
  <c r="EL1357" i="1" s="1"/>
  <c r="EI1341" i="1"/>
  <c r="EF1341" i="1"/>
  <c r="EC1341" i="1"/>
  <c r="EC1357" i="1" s="1"/>
  <c r="DZ1341" i="1"/>
  <c r="DZ1357" i="1" s="1"/>
  <c r="DX1341" i="1"/>
  <c r="DW1341" i="1"/>
  <c r="DW1357" i="1" s="1"/>
  <c r="DW1356" i="1" s="1"/>
  <c r="DW1644" i="1" s="1"/>
  <c r="DV1341" i="1"/>
  <c r="DN1341" i="1"/>
  <c r="DA1341" i="1"/>
  <c r="DA1340" i="1" s="1"/>
  <c r="CL1341" i="1"/>
  <c r="CA1341" i="1"/>
  <c r="BO1341" i="1"/>
  <c r="BO1357" i="1" s="1"/>
  <c r="BF1341" i="1"/>
  <c r="BF1357" i="1" s="1"/>
  <c r="AX1341" i="1"/>
  <c r="AS1341" i="1"/>
  <c r="AS1357" i="1" s="1"/>
  <c r="AO1341" i="1"/>
  <c r="AO1357" i="1" s="1"/>
  <c r="AJ1341" i="1"/>
  <c r="AE1341" i="1"/>
  <c r="AE1357" i="1" s="1"/>
  <c r="AA1341" i="1"/>
  <c r="Z1341" i="1"/>
  <c r="Y1341" i="1"/>
  <c r="Y1340" i="1" s="1"/>
  <c r="X1341" i="1"/>
  <c r="W1341" i="1"/>
  <c r="V1341" i="1"/>
  <c r="V1357" i="1" s="1"/>
  <c r="U1341" i="1"/>
  <c r="U1357" i="1" s="1"/>
  <c r="T1341" i="1"/>
  <c r="S1341" i="1"/>
  <c r="R1341" i="1"/>
  <c r="R1357" i="1" s="1"/>
  <c r="Q1341" i="1"/>
  <c r="P1341" i="1"/>
  <c r="P1357" i="1" s="1"/>
  <c r="O1341" i="1"/>
  <c r="N1341" i="1"/>
  <c r="M1341" i="1"/>
  <c r="L1341" i="1"/>
  <c r="L1357" i="1" s="1"/>
  <c r="L1356" i="1" s="1"/>
  <c r="L1644" i="1" s="1"/>
  <c r="K1341" i="1"/>
  <c r="J1341" i="1"/>
  <c r="J1357" i="1" s="1"/>
  <c r="I1341" i="1"/>
  <c r="H1341" i="1"/>
  <c r="G1341" i="1"/>
  <c r="F1341" i="1"/>
  <c r="E1341" i="1"/>
  <c r="D1341" i="1"/>
  <c r="D1357" i="1" s="1"/>
  <c r="D1356" i="1" s="1"/>
  <c r="D1644" i="1" s="1"/>
  <c r="C1341" i="1"/>
  <c r="B1341" i="1"/>
  <c r="DV1340" i="1"/>
  <c r="F1340" i="1"/>
  <c r="EO1338" i="1"/>
  <c r="EL1338" i="1"/>
  <c r="EI1338" i="1"/>
  <c r="EI1412" i="1" s="1"/>
  <c r="EF1338" i="1"/>
  <c r="EF1412" i="1" s="1"/>
  <c r="EC1338" i="1"/>
  <c r="DZ1338" i="1"/>
  <c r="DZ1412" i="1" s="1"/>
  <c r="DX1338" i="1"/>
  <c r="DW1338" i="1"/>
  <c r="DW1370" i="1" s="1"/>
  <c r="DV1338" i="1"/>
  <c r="DV1412" i="1" s="1"/>
  <c r="DN1338" i="1"/>
  <c r="DN1412" i="1" s="1"/>
  <c r="DA1338" i="1"/>
  <c r="CL1338" i="1"/>
  <c r="CL1412" i="1" s="1"/>
  <c r="CA1338" i="1"/>
  <c r="BO1338" i="1"/>
  <c r="BF1338" i="1"/>
  <c r="BF1412" i="1" s="1"/>
  <c r="AX1338" i="1"/>
  <c r="AX1412" i="1" s="1"/>
  <c r="AS1338" i="1"/>
  <c r="AS1412" i="1" s="1"/>
  <c r="AO1338" i="1"/>
  <c r="AO1412" i="1" s="1"/>
  <c r="AJ1338" i="1"/>
  <c r="AE1338" i="1"/>
  <c r="AE1370" i="1" s="1"/>
  <c r="AA1338" i="1"/>
  <c r="AA1412" i="1" s="1"/>
  <c r="Z1338" i="1"/>
  <c r="Z1412" i="1" s="1"/>
  <c r="Y1338" i="1"/>
  <c r="X1338" i="1"/>
  <c r="X1412" i="1" s="1"/>
  <c r="W1338" i="1"/>
  <c r="V1338" i="1"/>
  <c r="U1338" i="1"/>
  <c r="U1412" i="1" s="1"/>
  <c r="T1338" i="1"/>
  <c r="T1412" i="1" s="1"/>
  <c r="S1338" i="1"/>
  <c r="R1338" i="1"/>
  <c r="R1412" i="1" s="1"/>
  <c r="Q1338" i="1"/>
  <c r="Q1370" i="1" s="1"/>
  <c r="P1338" i="1"/>
  <c r="P1370" i="1" s="1"/>
  <c r="O1338" i="1"/>
  <c r="N1338" i="1"/>
  <c r="N1370" i="1" s="1"/>
  <c r="M1338" i="1"/>
  <c r="M1370" i="1" s="1"/>
  <c r="L1338" i="1"/>
  <c r="K1338" i="1"/>
  <c r="J1338" i="1"/>
  <c r="I1338" i="1"/>
  <c r="H1338" i="1"/>
  <c r="G1338" i="1"/>
  <c r="F1338" i="1"/>
  <c r="E1338" i="1"/>
  <c r="D1338" i="1"/>
  <c r="C1338" i="1"/>
  <c r="B1338" i="1"/>
  <c r="EO1337" i="1"/>
  <c r="EL1337" i="1"/>
  <c r="EL1369" i="1" s="1"/>
  <c r="EI1337" i="1"/>
  <c r="EF1337" i="1"/>
  <c r="EC1337" i="1"/>
  <c r="EC1411" i="1" s="1"/>
  <c r="DZ1337" i="1"/>
  <c r="DZ1369" i="1" s="1"/>
  <c r="DZ1504" i="1" s="1"/>
  <c r="DX1337" i="1"/>
  <c r="DW1337" i="1"/>
  <c r="DW1411" i="1" s="1"/>
  <c r="DV1337" i="1"/>
  <c r="DV1369" i="1" s="1"/>
  <c r="DN1337" i="1"/>
  <c r="DA1337" i="1"/>
  <c r="DA1411" i="1" s="1"/>
  <c r="CL1337" i="1"/>
  <c r="CA1337" i="1"/>
  <c r="BO1337" i="1"/>
  <c r="BO1411" i="1" s="1"/>
  <c r="BF1337" i="1"/>
  <c r="AX1337" i="1"/>
  <c r="AS1337" i="1"/>
  <c r="AS1411" i="1" s="1"/>
  <c r="AO1337" i="1"/>
  <c r="AO1369" i="1" s="1"/>
  <c r="AO1504" i="1" s="1"/>
  <c r="AJ1337" i="1"/>
  <c r="AJ1411" i="1" s="1"/>
  <c r="AE1337" i="1"/>
  <c r="AE1411" i="1" s="1"/>
  <c r="AA1337" i="1"/>
  <c r="AA1369" i="1" s="1"/>
  <c r="AA1512" i="1" s="1"/>
  <c r="Z1337" i="1"/>
  <c r="Y1337" i="1"/>
  <c r="Y1411" i="1" s="1"/>
  <c r="X1337" i="1"/>
  <c r="W1337" i="1"/>
  <c r="V1337" i="1"/>
  <c r="V1411" i="1" s="1"/>
  <c r="U1337" i="1"/>
  <c r="T1337" i="1"/>
  <c r="S1337" i="1"/>
  <c r="S1411" i="1" s="1"/>
  <c r="R1337" i="1"/>
  <c r="R1369" i="1" s="1"/>
  <c r="Q1337" i="1"/>
  <c r="P1337" i="1"/>
  <c r="P1411" i="1" s="1"/>
  <c r="O1337" i="1"/>
  <c r="O1369" i="1" s="1"/>
  <c r="N1337" i="1"/>
  <c r="M1337" i="1"/>
  <c r="M1411" i="1" s="1"/>
  <c r="L1337" i="1"/>
  <c r="K1337" i="1"/>
  <c r="J1337" i="1"/>
  <c r="J1369" i="1" s="1"/>
  <c r="I1337" i="1"/>
  <c r="H1337" i="1"/>
  <c r="G1337" i="1"/>
  <c r="G1411" i="1" s="1"/>
  <c r="F1337" i="1"/>
  <c r="F1369" i="1" s="1"/>
  <c r="E1337" i="1"/>
  <c r="D1337" i="1"/>
  <c r="C1337" i="1"/>
  <c r="C1369" i="1" s="1"/>
  <c r="C1512" i="1" s="1"/>
  <c r="B1337" i="1"/>
  <c r="B1369" i="1" s="1"/>
  <c r="EO1336" i="1"/>
  <c r="EO1410" i="1" s="1"/>
  <c r="EL1336" i="1"/>
  <c r="EL1410" i="1" s="1"/>
  <c r="EI1336" i="1"/>
  <c r="EI1368" i="1" s="1"/>
  <c r="EF1336" i="1"/>
  <c r="EF1368" i="1" s="1"/>
  <c r="EC1336" i="1"/>
  <c r="DZ1336" i="1"/>
  <c r="DX1336" i="1"/>
  <c r="DX1410" i="1" s="1"/>
  <c r="DW1336" i="1"/>
  <c r="DW1410" i="1" s="1"/>
  <c r="DV1336" i="1"/>
  <c r="DN1336" i="1"/>
  <c r="DN1410" i="1" s="1"/>
  <c r="DA1336" i="1"/>
  <c r="CL1336" i="1"/>
  <c r="CA1336" i="1"/>
  <c r="CA1410" i="1" s="1"/>
  <c r="BO1336" i="1"/>
  <c r="BO1410" i="1" s="1"/>
  <c r="BF1336" i="1"/>
  <c r="AX1336" i="1"/>
  <c r="AX1368" i="1" s="1"/>
  <c r="AS1336" i="1"/>
  <c r="AO1336" i="1"/>
  <c r="AJ1336" i="1"/>
  <c r="AJ1410" i="1" s="1"/>
  <c r="AE1336" i="1"/>
  <c r="AE1410" i="1" s="1"/>
  <c r="AA1336" i="1"/>
  <c r="AA1410" i="1" s="1"/>
  <c r="Z1336" i="1"/>
  <c r="Z1410" i="1" s="1"/>
  <c r="Y1336" i="1"/>
  <c r="X1336" i="1"/>
  <c r="W1336" i="1"/>
  <c r="W1410" i="1" s="1"/>
  <c r="V1336" i="1"/>
  <c r="V1410" i="1" s="1"/>
  <c r="U1336" i="1"/>
  <c r="T1336" i="1"/>
  <c r="T1368" i="1" s="1"/>
  <c r="S1336" i="1"/>
  <c r="R1336" i="1"/>
  <c r="Q1336" i="1"/>
  <c r="Q1410" i="1" s="1"/>
  <c r="P1336" i="1"/>
  <c r="P1410" i="1" s="1"/>
  <c r="O1336" i="1"/>
  <c r="N1336" i="1"/>
  <c r="N1410" i="1" s="1"/>
  <c r="M1336" i="1"/>
  <c r="L1336" i="1"/>
  <c r="K1336" i="1"/>
  <c r="K1410" i="1" s="1"/>
  <c r="J1336" i="1"/>
  <c r="J1410" i="1" s="1"/>
  <c r="I1336" i="1"/>
  <c r="H1336" i="1"/>
  <c r="H1368" i="1" s="1"/>
  <c r="G1336" i="1"/>
  <c r="F1336" i="1"/>
  <c r="E1336" i="1"/>
  <c r="E1410" i="1" s="1"/>
  <c r="D1336" i="1"/>
  <c r="D1410" i="1" s="1"/>
  <c r="C1336" i="1"/>
  <c r="C1410" i="1" s="1"/>
  <c r="B1336" i="1"/>
  <c r="B1410" i="1" s="1"/>
  <c r="EO1335" i="1"/>
  <c r="EL1335" i="1"/>
  <c r="EI1335" i="1"/>
  <c r="EI1409" i="1" s="1"/>
  <c r="EF1335" i="1"/>
  <c r="EF1409" i="1" s="1"/>
  <c r="EC1335" i="1"/>
  <c r="DZ1335" i="1"/>
  <c r="DZ1367" i="1" s="1"/>
  <c r="DX1335" i="1"/>
  <c r="DW1335" i="1"/>
  <c r="DV1335" i="1"/>
  <c r="DV1409" i="1" s="1"/>
  <c r="DN1335" i="1"/>
  <c r="DN1409" i="1" s="1"/>
  <c r="DA1335" i="1"/>
  <c r="CL1335" i="1"/>
  <c r="CA1335" i="1"/>
  <c r="BO1335" i="1"/>
  <c r="BF1335" i="1"/>
  <c r="BF1409" i="1" s="1"/>
  <c r="AX1335" i="1"/>
  <c r="AX1409" i="1" s="1"/>
  <c r="AS1335" i="1"/>
  <c r="AS1409" i="1" s="1"/>
  <c r="AO1335" i="1"/>
  <c r="AO1409" i="1" s="1"/>
  <c r="AJ1335" i="1"/>
  <c r="AE1335" i="1"/>
  <c r="AA1335" i="1"/>
  <c r="AA1409" i="1" s="1"/>
  <c r="Z1335" i="1"/>
  <c r="Z1409" i="1" s="1"/>
  <c r="Y1335" i="1"/>
  <c r="Y1367" i="1" s="1"/>
  <c r="X1335" i="1"/>
  <c r="X1409" i="1" s="1"/>
  <c r="W1335" i="1"/>
  <c r="V1335" i="1"/>
  <c r="U1335" i="1"/>
  <c r="U1409" i="1" s="1"/>
  <c r="T1335" i="1"/>
  <c r="T1409" i="1" s="1"/>
  <c r="S1335" i="1"/>
  <c r="S1409" i="1" s="1"/>
  <c r="R1335" i="1"/>
  <c r="R1367" i="1" s="1"/>
  <c r="Q1335" i="1"/>
  <c r="P1335" i="1"/>
  <c r="O1335" i="1"/>
  <c r="N1335" i="1"/>
  <c r="N1409" i="1" s="1"/>
  <c r="M1335" i="1"/>
  <c r="L1335" i="1"/>
  <c r="L1409" i="1" s="1"/>
  <c r="K1335" i="1"/>
  <c r="J1335" i="1"/>
  <c r="I1335" i="1"/>
  <c r="I1409" i="1" s="1"/>
  <c r="H1335" i="1"/>
  <c r="H1409" i="1" s="1"/>
  <c r="G1335" i="1"/>
  <c r="F1335" i="1"/>
  <c r="F1367" i="1" s="1"/>
  <c r="E1335" i="1"/>
  <c r="D1335" i="1"/>
  <c r="C1335" i="1"/>
  <c r="C1409" i="1" s="1"/>
  <c r="B1335" i="1"/>
  <c r="B1409" i="1" s="1"/>
  <c r="EO1334" i="1"/>
  <c r="EL1334" i="1"/>
  <c r="EI1334" i="1"/>
  <c r="EI1365" i="1" s="1"/>
  <c r="EF1334" i="1"/>
  <c r="EC1334" i="1"/>
  <c r="EC1365" i="1" s="1"/>
  <c r="DZ1334" i="1"/>
  <c r="DZ1365" i="1" s="1"/>
  <c r="DX1334" i="1"/>
  <c r="DW1334" i="1"/>
  <c r="DV1334" i="1"/>
  <c r="DN1334" i="1"/>
  <c r="DN1365" i="1" s="1"/>
  <c r="DA1334" i="1"/>
  <c r="CL1334" i="1"/>
  <c r="CA1334" i="1"/>
  <c r="BO1334" i="1"/>
  <c r="BF1334" i="1"/>
  <c r="BF1365" i="1" s="1"/>
  <c r="AX1334" i="1"/>
  <c r="AS1334" i="1"/>
  <c r="AS1365" i="1" s="1"/>
  <c r="AO1334" i="1"/>
  <c r="AO1365" i="1" s="1"/>
  <c r="AJ1334" i="1"/>
  <c r="AE1334" i="1"/>
  <c r="AA1334" i="1"/>
  <c r="Z1334" i="1"/>
  <c r="Z1365" i="1" s="1"/>
  <c r="Y1334" i="1"/>
  <c r="X1334" i="1"/>
  <c r="W1334" i="1"/>
  <c r="V1334" i="1"/>
  <c r="U1334" i="1"/>
  <c r="U1365" i="1" s="1"/>
  <c r="T1334" i="1"/>
  <c r="S1334" i="1"/>
  <c r="S1365" i="1" s="1"/>
  <c r="R1334" i="1"/>
  <c r="Q1334" i="1"/>
  <c r="P1334" i="1"/>
  <c r="O1334" i="1"/>
  <c r="N1334" i="1"/>
  <c r="N1365" i="1" s="1"/>
  <c r="M1334" i="1"/>
  <c r="L1334" i="1"/>
  <c r="K1334" i="1"/>
  <c r="J1334" i="1"/>
  <c r="I1334" i="1"/>
  <c r="I1365" i="1" s="1"/>
  <c r="H1334" i="1"/>
  <c r="G1334" i="1"/>
  <c r="G1365" i="1" s="1"/>
  <c r="F1334" i="1"/>
  <c r="F1365" i="1" s="1"/>
  <c r="E1334" i="1"/>
  <c r="E1408" i="1" s="1"/>
  <c r="D1334" i="1"/>
  <c r="C1334" i="1"/>
  <c r="B1334" i="1"/>
  <c r="B1365" i="1" s="1"/>
  <c r="DZ1333" i="1"/>
  <c r="AO1333" i="1"/>
  <c r="L1333" i="1"/>
  <c r="L1641" i="1" s="1"/>
  <c r="F1333" i="1"/>
  <c r="EO1331" i="1"/>
  <c r="EL1331" i="1"/>
  <c r="EI1331" i="1"/>
  <c r="EF1331" i="1"/>
  <c r="EC1331" i="1"/>
  <c r="DZ1331" i="1"/>
  <c r="DX1331" i="1"/>
  <c r="DW1331" i="1"/>
  <c r="DV1331" i="1"/>
  <c r="DA1331" i="1"/>
  <c r="CA1331" i="1"/>
  <c r="BO1331" i="1"/>
  <c r="BF1331" i="1"/>
  <c r="AX1331" i="1"/>
  <c r="AS1331" i="1"/>
  <c r="AO1331" i="1"/>
  <c r="AD1331" i="1"/>
  <c r="U1331" i="1"/>
  <c r="T1330" i="1"/>
  <c r="S1330" i="1"/>
  <c r="R1330" i="1"/>
  <c r="Q1330" i="1"/>
  <c r="EO1329" i="1"/>
  <c r="EL1329" i="1"/>
  <c r="EI1329" i="1"/>
  <c r="EF1329" i="1"/>
  <c r="EC1329" i="1"/>
  <c r="DZ1329" i="1"/>
  <c r="DX1329" i="1"/>
  <c r="DW1329" i="1"/>
  <c r="DV1329" i="1"/>
  <c r="DN1329" i="1"/>
  <c r="DA1329" i="1"/>
  <c r="CL1329" i="1"/>
  <c r="CA1329" i="1"/>
  <c r="BO1329" i="1"/>
  <c r="BF1329" i="1"/>
  <c r="AX1329" i="1"/>
  <c r="AS1329" i="1"/>
  <c r="AO1329" i="1"/>
  <c r="T1328" i="1"/>
  <c r="S1328" i="1"/>
  <c r="R1328" i="1"/>
  <c r="Q1328" i="1"/>
  <c r="Y1327" i="1"/>
  <c r="Y1326" i="1"/>
  <c r="EO1256" i="1"/>
  <c r="EL1256" i="1"/>
  <c r="EI1256" i="1"/>
  <c r="EF1256" i="1"/>
  <c r="EC1256" i="1"/>
  <c r="DZ1256" i="1"/>
  <c r="DX1256" i="1"/>
  <c r="DW1256" i="1"/>
  <c r="DV1256" i="1"/>
  <c r="DA1256" i="1"/>
  <c r="CA1256" i="1"/>
  <c r="BO1256" i="1"/>
  <c r="BF1256" i="1"/>
  <c r="AX1256" i="1"/>
  <c r="AS1256" i="1"/>
  <c r="AO1256" i="1"/>
  <c r="AD1256" i="1"/>
  <c r="U1256" i="1"/>
  <c r="T1255" i="1"/>
  <c r="S1255" i="1"/>
  <c r="R1255" i="1"/>
  <c r="Q1255" i="1"/>
  <c r="EO1254" i="1"/>
  <c r="EL1254" i="1"/>
  <c r="EI1254" i="1"/>
  <c r="EF1254" i="1"/>
  <c r="EC1254" i="1"/>
  <c r="DZ1254" i="1"/>
  <c r="DX1254" i="1"/>
  <c r="DW1254" i="1"/>
  <c r="DV1254" i="1"/>
  <c r="DN1254" i="1"/>
  <c r="DA1254" i="1"/>
  <c r="CL1254" i="1"/>
  <c r="CA1254" i="1"/>
  <c r="BO1254" i="1"/>
  <c r="BF1254" i="1"/>
  <c r="AX1254" i="1"/>
  <c r="AS1254" i="1"/>
  <c r="AO1254" i="1"/>
  <c r="Z1254" i="1"/>
  <c r="T1253" i="1"/>
  <c r="S1253" i="1"/>
  <c r="R1253" i="1"/>
  <c r="Q1253" i="1"/>
  <c r="Y1252" i="1"/>
  <c r="Y1251" i="1"/>
  <c r="B1238" i="1"/>
  <c r="EO1227" i="1"/>
  <c r="EL1227" i="1"/>
  <c r="EF1227" i="1"/>
  <c r="EC1227" i="1"/>
  <c r="DX1227" i="1"/>
  <c r="DN1227" i="1"/>
  <c r="CL1227" i="1"/>
  <c r="AO1227" i="1"/>
  <c r="S1227" i="1"/>
  <c r="B1227" i="1"/>
  <c r="EO1226" i="1"/>
  <c r="DX1226" i="1"/>
  <c r="CA1226" i="1"/>
  <c r="G1226" i="1"/>
  <c r="F1226" i="1"/>
  <c r="B1226" i="1"/>
  <c r="B1225" i="1"/>
  <c r="EL1222" i="1"/>
  <c r="DX1222" i="1"/>
  <c r="CA1222" i="1"/>
  <c r="AS1222" i="1"/>
  <c r="S1222" i="1"/>
  <c r="M1222" i="1"/>
  <c r="G1222" i="1"/>
  <c r="B1222" i="1"/>
  <c r="EL1221" i="1"/>
  <c r="EF1221" i="1"/>
  <c r="DX1221" i="1"/>
  <c r="DN1221" i="1"/>
  <c r="AO1221" i="1"/>
  <c r="AE1221" i="1"/>
  <c r="X1221" i="1"/>
  <c r="V1221" i="1"/>
  <c r="R1221" i="1"/>
  <c r="P1221" i="1"/>
  <c r="L1221" i="1"/>
  <c r="J1221" i="1"/>
  <c r="F1221" i="1"/>
  <c r="D1221" i="1"/>
  <c r="B1221" i="1"/>
  <c r="EL1220" i="1"/>
  <c r="EF1220" i="1"/>
  <c r="DX1220" i="1"/>
  <c r="DN1220" i="1"/>
  <c r="AO1220" i="1"/>
  <c r="R1220" i="1"/>
  <c r="L1220" i="1"/>
  <c r="F1220" i="1"/>
  <c r="B1220" i="1"/>
  <c r="B1219" i="1"/>
  <c r="EO1217" i="1"/>
  <c r="DX1217" i="1"/>
  <c r="CA1217" i="1"/>
  <c r="AS1217" i="1"/>
  <c r="Y1217" i="1"/>
  <c r="S1217" i="1"/>
  <c r="M1217" i="1"/>
  <c r="B1217" i="1"/>
  <c r="EL1213" i="1"/>
  <c r="CA1213" i="1"/>
  <c r="AX1213" i="1"/>
  <c r="AE1213" i="1"/>
  <c r="P1213" i="1"/>
  <c r="O1213" i="1"/>
  <c r="H1213" i="1"/>
  <c r="EO1210" i="1"/>
  <c r="DX1210" i="1"/>
  <c r="CA1210" i="1"/>
  <c r="AS1210" i="1"/>
  <c r="Y1210" i="1"/>
  <c r="S1210" i="1"/>
  <c r="M1210" i="1"/>
  <c r="B1210" i="1"/>
  <c r="EO1197" i="1"/>
  <c r="EO1213" i="1" s="1"/>
  <c r="EL1197" i="1"/>
  <c r="EI1197" i="1"/>
  <c r="EI1213" i="1" s="1"/>
  <c r="EF1197" i="1"/>
  <c r="EF1213" i="1" s="1"/>
  <c r="EC1197" i="1"/>
  <c r="DZ1197" i="1"/>
  <c r="DX1197" i="1"/>
  <c r="DW1197" i="1"/>
  <c r="DW1213" i="1" s="1"/>
  <c r="DV1197" i="1"/>
  <c r="DV1213" i="1" s="1"/>
  <c r="DN1197" i="1"/>
  <c r="DN1213" i="1" s="1"/>
  <c r="DA1197" i="1"/>
  <c r="DA1213" i="1" s="1"/>
  <c r="CL1197" i="1"/>
  <c r="CA1197" i="1"/>
  <c r="BO1197" i="1"/>
  <c r="BO1213" i="1" s="1"/>
  <c r="BF1197" i="1"/>
  <c r="BF1213" i="1" s="1"/>
  <c r="AX1197" i="1"/>
  <c r="AS1197" i="1"/>
  <c r="AO1197" i="1"/>
  <c r="AJ1197" i="1"/>
  <c r="AJ1213" i="1" s="1"/>
  <c r="AE1197" i="1"/>
  <c r="AA1197" i="1"/>
  <c r="AA1213" i="1" s="1"/>
  <c r="Z1197" i="1"/>
  <c r="Z1213" i="1" s="1"/>
  <c r="Y1197" i="1"/>
  <c r="X1197" i="1"/>
  <c r="W1197" i="1"/>
  <c r="V1197" i="1"/>
  <c r="V1213" i="1" s="1"/>
  <c r="U1197" i="1"/>
  <c r="U1213" i="1" s="1"/>
  <c r="T1197" i="1"/>
  <c r="T1213" i="1" s="1"/>
  <c r="S1197" i="1"/>
  <c r="R1197" i="1"/>
  <c r="Q1197" i="1"/>
  <c r="Q1213" i="1" s="1"/>
  <c r="P1197" i="1"/>
  <c r="O1197" i="1"/>
  <c r="N1197" i="1"/>
  <c r="N1213" i="1" s="1"/>
  <c r="M1197" i="1"/>
  <c r="M1213" i="1" s="1"/>
  <c r="L1197" i="1"/>
  <c r="K1197" i="1"/>
  <c r="K1213" i="1" s="1"/>
  <c r="J1197" i="1"/>
  <c r="J1213" i="1" s="1"/>
  <c r="I1197" i="1"/>
  <c r="I1213" i="1" s="1"/>
  <c r="H1197" i="1"/>
  <c r="G1197" i="1"/>
  <c r="F1197" i="1"/>
  <c r="E1197" i="1"/>
  <c r="D1197" i="1"/>
  <c r="D1213" i="1" s="1"/>
  <c r="C1197" i="1"/>
  <c r="C1213" i="1" s="1"/>
  <c r="B1197" i="1"/>
  <c r="B1213" i="1" s="1"/>
  <c r="EL1195" i="1"/>
  <c r="EF1195" i="1"/>
  <c r="DX1195" i="1"/>
  <c r="DN1195" i="1"/>
  <c r="AO1195" i="1"/>
  <c r="R1195" i="1"/>
  <c r="L1195" i="1"/>
  <c r="F1195" i="1"/>
  <c r="B1195" i="1"/>
  <c r="EO1192" i="1"/>
  <c r="EL1192" i="1"/>
  <c r="EI1192" i="1"/>
  <c r="EF1192" i="1"/>
  <c r="EC1192" i="1"/>
  <c r="DZ1192" i="1"/>
  <c r="DX1192" i="1"/>
  <c r="DW1192" i="1"/>
  <c r="DV1192" i="1"/>
  <c r="DN1192" i="1"/>
  <c r="DA1192" i="1"/>
  <c r="CL1192" i="1"/>
  <c r="CA1192" i="1"/>
  <c r="BO1192" i="1"/>
  <c r="BF1192" i="1"/>
  <c r="AX1192" i="1"/>
  <c r="AS1192" i="1"/>
  <c r="AO1192" i="1"/>
  <c r="AJ1192" i="1"/>
  <c r="AE1192" i="1"/>
  <c r="AA1192" i="1"/>
  <c r="Z1192" i="1"/>
  <c r="Y1192" i="1"/>
  <c r="X1192" i="1"/>
  <c r="W1192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EO1191" i="1"/>
  <c r="EL1191" i="1"/>
  <c r="EI1191" i="1"/>
  <c r="EF1191" i="1"/>
  <c r="EC1191" i="1"/>
  <c r="DZ1191" i="1"/>
  <c r="DX1191" i="1"/>
  <c r="DW1191" i="1"/>
  <c r="DV1191" i="1"/>
  <c r="DN1191" i="1"/>
  <c r="DA1191" i="1"/>
  <c r="CL1191" i="1"/>
  <c r="CA1191" i="1"/>
  <c r="BO1191" i="1"/>
  <c r="BF1191" i="1"/>
  <c r="AX1191" i="1"/>
  <c r="AS1191" i="1"/>
  <c r="AO1191" i="1"/>
  <c r="AJ1191" i="1"/>
  <c r="AE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EO1190" i="1"/>
  <c r="EL1190" i="1"/>
  <c r="EI1190" i="1"/>
  <c r="EC1190" i="1"/>
  <c r="DZ1190" i="1"/>
  <c r="DX1190" i="1"/>
  <c r="DW1190" i="1"/>
  <c r="DV1190" i="1"/>
  <c r="DA1190" i="1"/>
  <c r="CL1190" i="1"/>
  <c r="CA1190" i="1"/>
  <c r="BO1190" i="1"/>
  <c r="BF1190" i="1"/>
  <c r="AS1190" i="1"/>
  <c r="AO1190" i="1"/>
  <c r="AJ1190" i="1"/>
  <c r="AE1190" i="1"/>
  <c r="AA1190" i="1"/>
  <c r="Y1190" i="1"/>
  <c r="X1190" i="1"/>
  <c r="W1190" i="1"/>
  <c r="V1190" i="1"/>
  <c r="U1190" i="1"/>
  <c r="S1190" i="1"/>
  <c r="R1190" i="1"/>
  <c r="Q1190" i="1"/>
  <c r="P1190" i="1"/>
  <c r="O1190" i="1"/>
  <c r="M1190" i="1"/>
  <c r="L1190" i="1"/>
  <c r="K1190" i="1"/>
  <c r="J1190" i="1"/>
  <c r="I1190" i="1"/>
  <c r="G1190" i="1"/>
  <c r="F1190" i="1"/>
  <c r="E1190" i="1"/>
  <c r="D1190" i="1"/>
  <c r="C1190" i="1"/>
  <c r="EO1189" i="1"/>
  <c r="EL1189" i="1"/>
  <c r="EI1189" i="1"/>
  <c r="EF1189" i="1"/>
  <c r="EC1189" i="1"/>
  <c r="DZ1189" i="1"/>
  <c r="DZ1187" i="1" s="1"/>
  <c r="DX1189" i="1"/>
  <c r="DW1189" i="1"/>
  <c r="DV1189" i="1"/>
  <c r="DN1189" i="1"/>
  <c r="DA1189" i="1"/>
  <c r="CL1189" i="1"/>
  <c r="CA1189" i="1"/>
  <c r="BO1189" i="1"/>
  <c r="BF1189" i="1"/>
  <c r="AX1189" i="1"/>
  <c r="AS1189" i="1"/>
  <c r="AO1189" i="1"/>
  <c r="AJ1189" i="1"/>
  <c r="AE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EL1188" i="1"/>
  <c r="EI1188" i="1"/>
  <c r="EF1188" i="1"/>
  <c r="DX1188" i="1"/>
  <c r="DV1188" i="1"/>
  <c r="CL1188" i="1"/>
  <c r="CL1187" i="1" s="1"/>
  <c r="CL1194" i="1" s="1"/>
  <c r="CA1188" i="1"/>
  <c r="BO1188" i="1"/>
  <c r="BF1188" i="1"/>
  <c r="AS1188" i="1"/>
  <c r="AO1188" i="1"/>
  <c r="AJ1188" i="1"/>
  <c r="AJ1187" i="1" s="1"/>
  <c r="AJ1236" i="1" s="1"/>
  <c r="AA1188" i="1"/>
  <c r="X1188" i="1"/>
  <c r="W1188" i="1"/>
  <c r="V1188" i="1"/>
  <c r="U1188" i="1"/>
  <c r="S1188" i="1"/>
  <c r="R1188" i="1"/>
  <c r="Q1188" i="1"/>
  <c r="O1188" i="1"/>
  <c r="L1188" i="1"/>
  <c r="K1188" i="1"/>
  <c r="J1188" i="1"/>
  <c r="I1188" i="1"/>
  <c r="G1188" i="1"/>
  <c r="F1188" i="1"/>
  <c r="E1188" i="1"/>
  <c r="C1188" i="1"/>
  <c r="AS1187" i="1"/>
  <c r="AO1187" i="1"/>
  <c r="R1187" i="1"/>
  <c r="Q1187" i="1"/>
  <c r="Q1194" i="1" s="1"/>
  <c r="F1187" i="1"/>
  <c r="EO1185" i="1"/>
  <c r="EL1185" i="1"/>
  <c r="DX1185" i="1"/>
  <c r="DW1185" i="1"/>
  <c r="DW1232" i="1" s="1"/>
  <c r="DV1185" i="1"/>
  <c r="DA1185" i="1"/>
  <c r="DA1232" i="1" s="1"/>
  <c r="CA1185" i="1"/>
  <c r="CA1232" i="1" s="1"/>
  <c r="BO1185" i="1"/>
  <c r="AJ1185" i="1"/>
  <c r="AJ1232" i="1" s="1"/>
  <c r="AE1185" i="1"/>
  <c r="AE1232" i="1" s="1"/>
  <c r="AA1185" i="1"/>
  <c r="Y1185" i="1"/>
  <c r="Y1232" i="1" s="1"/>
  <c r="W1185" i="1"/>
  <c r="V1185" i="1"/>
  <c r="Q1185" i="1"/>
  <c r="Q1232" i="1" s="1"/>
  <c r="P1185" i="1"/>
  <c r="O1185" i="1"/>
  <c r="M1185" i="1"/>
  <c r="M1232" i="1" s="1"/>
  <c r="K1185" i="1"/>
  <c r="K1232" i="1" s="1"/>
  <c r="J1185" i="1"/>
  <c r="E1185" i="1"/>
  <c r="D1185" i="1"/>
  <c r="D1232" i="1" s="1"/>
  <c r="C1185" i="1"/>
  <c r="EO1182" i="1"/>
  <c r="EL1182" i="1"/>
  <c r="EI1182" i="1"/>
  <c r="EF1182" i="1"/>
  <c r="EC1182" i="1"/>
  <c r="DZ1182" i="1"/>
  <c r="DX1182" i="1"/>
  <c r="DW1182" i="1"/>
  <c r="DV1182" i="1"/>
  <c r="DA1182" i="1"/>
  <c r="CA1182" i="1"/>
  <c r="BO1182" i="1"/>
  <c r="BF1182" i="1"/>
  <c r="AX1182" i="1"/>
  <c r="AS1182" i="1"/>
  <c r="AO1182" i="1"/>
  <c r="AD1182" i="1"/>
  <c r="U1182" i="1"/>
  <c r="T1181" i="1"/>
  <c r="S1181" i="1"/>
  <c r="R1181" i="1"/>
  <c r="Q1181" i="1"/>
  <c r="EO1180" i="1"/>
  <c r="EL1180" i="1"/>
  <c r="EI1180" i="1"/>
  <c r="EF1180" i="1"/>
  <c r="EC1180" i="1"/>
  <c r="DZ1180" i="1"/>
  <c r="DX1180" i="1"/>
  <c r="DW1180" i="1"/>
  <c r="DV1180" i="1"/>
  <c r="DN1180" i="1"/>
  <c r="DA1180" i="1"/>
  <c r="CL1180" i="1"/>
  <c r="CA1180" i="1"/>
  <c r="BO1180" i="1"/>
  <c r="BF1180" i="1"/>
  <c r="AX1180" i="1"/>
  <c r="AS1180" i="1"/>
  <c r="AO1180" i="1"/>
  <c r="Z1180" i="1"/>
  <c r="T1179" i="1"/>
  <c r="S1179" i="1"/>
  <c r="R1179" i="1"/>
  <c r="Q1179" i="1"/>
  <c r="Y1178" i="1"/>
  <c r="Y1177" i="1"/>
  <c r="AI1136" i="1"/>
  <c r="AH1136" i="1"/>
  <c r="AG1136" i="1"/>
  <c r="AF1136" i="1"/>
  <c r="EO1108" i="1"/>
  <c r="EL1108" i="1"/>
  <c r="EI1108" i="1"/>
  <c r="EF1108" i="1"/>
  <c r="EC1108" i="1"/>
  <c r="DZ1108" i="1"/>
  <c r="DX1108" i="1"/>
  <c r="DW1108" i="1"/>
  <c r="DV1108" i="1"/>
  <c r="DA1108" i="1"/>
  <c r="CA1108" i="1"/>
  <c r="BO1108" i="1"/>
  <c r="BF1108" i="1"/>
  <c r="AX1108" i="1"/>
  <c r="AS1108" i="1"/>
  <c r="AO1108" i="1"/>
  <c r="AD1108" i="1"/>
  <c r="U1108" i="1"/>
  <c r="T1107" i="1"/>
  <c r="S1107" i="1"/>
  <c r="R1107" i="1"/>
  <c r="Q1107" i="1"/>
  <c r="EO1106" i="1"/>
  <c r="EL1106" i="1"/>
  <c r="EI1106" i="1"/>
  <c r="EF1106" i="1"/>
  <c r="EC1106" i="1"/>
  <c r="DZ1106" i="1"/>
  <c r="DX1106" i="1"/>
  <c r="DW1106" i="1"/>
  <c r="DV1106" i="1"/>
  <c r="DN1106" i="1"/>
  <c r="DA1106" i="1"/>
  <c r="CL1106" i="1"/>
  <c r="CA1106" i="1"/>
  <c r="BO1106" i="1"/>
  <c r="BF1106" i="1"/>
  <c r="AX1106" i="1"/>
  <c r="AS1106" i="1"/>
  <c r="AO1106" i="1"/>
  <c r="Z1106" i="1"/>
  <c r="T1105" i="1"/>
  <c r="S1105" i="1"/>
  <c r="R1105" i="1"/>
  <c r="Q1105" i="1"/>
  <c r="Y1104" i="1"/>
  <c r="Y1103" i="1"/>
  <c r="B1062" i="1"/>
  <c r="B1061" i="1"/>
  <c r="B1058" i="1"/>
  <c r="B1057" i="1"/>
  <c r="B1056" i="1"/>
  <c r="B1055" i="1"/>
  <c r="EO1033" i="1"/>
  <c r="EL1033" i="1"/>
  <c r="EI1033" i="1"/>
  <c r="EF1033" i="1"/>
  <c r="EC1033" i="1"/>
  <c r="DZ1033" i="1"/>
  <c r="DX1033" i="1"/>
  <c r="DW1033" i="1"/>
  <c r="DV1033" i="1"/>
  <c r="DA1033" i="1"/>
  <c r="CA1033" i="1"/>
  <c r="BO1033" i="1"/>
  <c r="BF1033" i="1"/>
  <c r="AX1033" i="1"/>
  <c r="AS1033" i="1"/>
  <c r="AO1033" i="1"/>
  <c r="AD1033" i="1"/>
  <c r="U1033" i="1"/>
  <c r="T1032" i="1"/>
  <c r="S1032" i="1"/>
  <c r="R1032" i="1"/>
  <c r="Q1032" i="1"/>
  <c r="EO1031" i="1"/>
  <c r="EL1031" i="1"/>
  <c r="EI1031" i="1"/>
  <c r="EF1031" i="1"/>
  <c r="EC1031" i="1"/>
  <c r="DZ1031" i="1"/>
  <c r="DX1031" i="1"/>
  <c r="DW1031" i="1"/>
  <c r="DV1031" i="1"/>
  <c r="DN1031" i="1"/>
  <c r="DA1031" i="1"/>
  <c r="CL1031" i="1"/>
  <c r="CA1031" i="1"/>
  <c r="BO1031" i="1"/>
  <c r="BF1031" i="1"/>
  <c r="AX1031" i="1"/>
  <c r="AS1031" i="1"/>
  <c r="AO1031" i="1"/>
  <c r="Z1031" i="1"/>
  <c r="T1030" i="1"/>
  <c r="S1030" i="1"/>
  <c r="R1030" i="1"/>
  <c r="Q1030" i="1"/>
  <c r="Y1029" i="1"/>
  <c r="Y1028" i="1"/>
  <c r="EO1017" i="1"/>
  <c r="EL1017" i="1"/>
  <c r="EI1017" i="1"/>
  <c r="EF1017" i="1"/>
  <c r="EC1017" i="1"/>
  <c r="DZ1017" i="1"/>
  <c r="DX1017" i="1"/>
  <c r="DW1017" i="1"/>
  <c r="DV1017" i="1"/>
  <c r="DN1017" i="1"/>
  <c r="DA1017" i="1"/>
  <c r="CL1017" i="1"/>
  <c r="CA1017" i="1"/>
  <c r="BO1017" i="1"/>
  <c r="BF1017" i="1"/>
  <c r="AX1017" i="1"/>
  <c r="AS1017" i="1"/>
  <c r="AO1017" i="1"/>
  <c r="AJ1017" i="1"/>
  <c r="AE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H1017" i="1"/>
  <c r="G1017" i="1"/>
  <c r="F1017" i="1"/>
  <c r="F1009" i="1" s="1"/>
  <c r="E1017" i="1"/>
  <c r="D1017" i="1"/>
  <c r="C1017" i="1"/>
  <c r="B1017" i="1"/>
  <c r="B1060" i="1" s="1"/>
  <c r="B2527" i="1" s="1"/>
  <c r="EO1011" i="1"/>
  <c r="EL1011" i="1"/>
  <c r="EI1011" i="1"/>
  <c r="EI1009" i="1" s="1"/>
  <c r="EF1011" i="1"/>
  <c r="EC1011" i="1"/>
  <c r="DZ1011" i="1"/>
  <c r="DX1011" i="1"/>
  <c r="DW1011" i="1"/>
  <c r="DV1011" i="1"/>
  <c r="DN1011" i="1"/>
  <c r="DA1011" i="1"/>
  <c r="CL1011" i="1"/>
  <c r="CA1011" i="1"/>
  <c r="BO1011" i="1"/>
  <c r="BF1011" i="1"/>
  <c r="BF1009" i="1" s="1"/>
  <c r="AX1011" i="1"/>
  <c r="AS1011" i="1"/>
  <c r="AO1011" i="1"/>
  <c r="AJ1011" i="1"/>
  <c r="AE1011" i="1"/>
  <c r="AA1011" i="1"/>
  <c r="Z1011" i="1"/>
  <c r="Y1011" i="1"/>
  <c r="X1011" i="1"/>
  <c r="W1011" i="1"/>
  <c r="V1011" i="1"/>
  <c r="U1011" i="1"/>
  <c r="U1009" i="1" s="1"/>
  <c r="T1011" i="1"/>
  <c r="T1009" i="1" s="1"/>
  <c r="S1011" i="1"/>
  <c r="R1011" i="1"/>
  <c r="Q1011" i="1"/>
  <c r="P1011" i="1"/>
  <c r="P1009" i="1" s="1"/>
  <c r="O1011" i="1"/>
  <c r="N1011" i="1"/>
  <c r="M1011" i="1"/>
  <c r="L1011" i="1"/>
  <c r="K1011" i="1"/>
  <c r="J1011" i="1"/>
  <c r="I1011" i="1"/>
  <c r="I1009" i="1" s="1"/>
  <c r="H1011" i="1"/>
  <c r="G1011" i="1"/>
  <c r="F1011" i="1"/>
  <c r="E1011" i="1"/>
  <c r="D1011" i="1"/>
  <c r="C1011" i="1"/>
  <c r="C1009" i="1" s="1"/>
  <c r="B1011" i="1"/>
  <c r="B1054" i="1" s="1"/>
  <c r="B2526" i="1" s="1"/>
  <c r="EF1009" i="1"/>
  <c r="EC1009" i="1"/>
  <c r="DV1009" i="1"/>
  <c r="DN1009" i="1"/>
  <c r="AX1009" i="1"/>
  <c r="AA1009" i="1"/>
  <c r="Z1009" i="1"/>
  <c r="O1009" i="1"/>
  <c r="N1009" i="1"/>
  <c r="H1009" i="1"/>
  <c r="B1009" i="1"/>
  <c r="B1052" i="1" s="1"/>
  <c r="B2525" i="1" s="1"/>
  <c r="EO1007" i="1"/>
  <c r="EL1007" i="1"/>
  <c r="EI1007" i="1"/>
  <c r="EF1007" i="1"/>
  <c r="EC1007" i="1"/>
  <c r="DZ1007" i="1"/>
  <c r="DX1007" i="1"/>
  <c r="DW1007" i="1"/>
  <c r="DV1007" i="1"/>
  <c r="DN1007" i="1"/>
  <c r="DA1007" i="1"/>
  <c r="CL1007" i="1"/>
  <c r="CA1007" i="1"/>
  <c r="BO1007" i="1"/>
  <c r="BF1007" i="1"/>
  <c r="AX1007" i="1"/>
  <c r="AS1007" i="1"/>
  <c r="AO1007" i="1"/>
  <c r="AJ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B1050" i="1" s="1"/>
  <c r="EO1005" i="1"/>
  <c r="EL1005" i="1"/>
  <c r="EI1005" i="1"/>
  <c r="EF1005" i="1"/>
  <c r="EC1005" i="1"/>
  <c r="DZ1005" i="1"/>
  <c r="DX1005" i="1"/>
  <c r="DW1005" i="1"/>
  <c r="DV1005" i="1"/>
  <c r="DN1005" i="1"/>
  <c r="DA1005" i="1"/>
  <c r="CL1005" i="1"/>
  <c r="CA1005" i="1"/>
  <c r="BO1005" i="1"/>
  <c r="BF1005" i="1"/>
  <c r="AX1005" i="1"/>
  <c r="AS1005" i="1"/>
  <c r="AO1005" i="1"/>
  <c r="AJ1005" i="1"/>
  <c r="AE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EO1004" i="1"/>
  <c r="EO1006" i="1" s="1"/>
  <c r="EL1004" i="1"/>
  <c r="EI1004" i="1"/>
  <c r="EF1004" i="1"/>
  <c r="EF1006" i="1" s="1"/>
  <c r="EC1004" i="1"/>
  <c r="EC1006" i="1" s="1"/>
  <c r="DZ1004" i="1"/>
  <c r="DX1004" i="1"/>
  <c r="DX1006" i="1" s="1"/>
  <c r="DW1004" i="1"/>
  <c r="DV1004" i="1"/>
  <c r="DN1004" i="1"/>
  <c r="DN1006" i="1" s="1"/>
  <c r="DA1004" i="1"/>
  <c r="DA1006" i="1" s="1"/>
  <c r="CL1004" i="1"/>
  <c r="CA1004" i="1"/>
  <c r="CA1006" i="1" s="1"/>
  <c r="BO1004" i="1"/>
  <c r="BF1004" i="1"/>
  <c r="AX1004" i="1"/>
  <c r="AX1006" i="1" s="1"/>
  <c r="AS1004" i="1"/>
  <c r="AS1006" i="1" s="1"/>
  <c r="AO1004" i="1"/>
  <c r="AJ1004" i="1"/>
  <c r="AJ1006" i="1" s="1"/>
  <c r="AE1004" i="1"/>
  <c r="AA1004" i="1"/>
  <c r="Z1004" i="1"/>
  <c r="Z1006" i="1" s="1"/>
  <c r="Y1004" i="1"/>
  <c r="Y1006" i="1" s="1"/>
  <c r="X1004" i="1"/>
  <c r="W1004" i="1"/>
  <c r="W1006" i="1" s="1"/>
  <c r="V1004" i="1"/>
  <c r="U1004" i="1"/>
  <c r="T1004" i="1"/>
  <c r="T1006" i="1" s="1"/>
  <c r="S1004" i="1"/>
  <c r="S1006" i="1" s="1"/>
  <c r="R1004" i="1"/>
  <c r="Q1004" i="1"/>
  <c r="Q1006" i="1" s="1"/>
  <c r="P1004" i="1"/>
  <c r="O1004" i="1"/>
  <c r="N1004" i="1"/>
  <c r="N1006" i="1" s="1"/>
  <c r="M1004" i="1"/>
  <c r="M1006" i="1" s="1"/>
  <c r="L1004" i="1"/>
  <c r="K1004" i="1"/>
  <c r="J1004" i="1"/>
  <c r="I1004" i="1"/>
  <c r="H1004" i="1"/>
  <c r="G1004" i="1"/>
  <c r="G1006" i="1" s="1"/>
  <c r="F1004" i="1"/>
  <c r="E1004" i="1"/>
  <c r="D1004" i="1"/>
  <c r="C1004" i="1"/>
  <c r="B1004" i="1"/>
  <c r="B1047" i="1" s="1"/>
  <c r="B2524" i="1" s="1"/>
  <c r="EO1003" i="1"/>
  <c r="EL1003" i="1"/>
  <c r="EI1003" i="1"/>
  <c r="EF1003" i="1"/>
  <c r="EC1003" i="1"/>
  <c r="DZ1003" i="1"/>
  <c r="DX1003" i="1"/>
  <c r="DW1003" i="1"/>
  <c r="DV1003" i="1"/>
  <c r="DN1003" i="1"/>
  <c r="DA1003" i="1"/>
  <c r="CL1003" i="1"/>
  <c r="CA1003" i="1"/>
  <c r="BO1003" i="1"/>
  <c r="BF1003" i="1"/>
  <c r="AX1003" i="1"/>
  <c r="AS1003" i="1"/>
  <c r="AO1003" i="1"/>
  <c r="AJ1003" i="1"/>
  <c r="AE1003" i="1"/>
  <c r="AA1003" i="1"/>
  <c r="Z1003" i="1"/>
  <c r="Y1003" i="1"/>
  <c r="X1003" i="1"/>
  <c r="W1003" i="1"/>
  <c r="V1003" i="1"/>
  <c r="U1003" i="1"/>
  <c r="T1003" i="1"/>
  <c r="S1003" i="1"/>
  <c r="R1003" i="1"/>
  <c r="Q1003" i="1"/>
  <c r="P1003" i="1"/>
  <c r="O1003" i="1"/>
  <c r="N1003" i="1"/>
  <c r="M1003" i="1"/>
  <c r="L1003" i="1"/>
  <c r="K1003" i="1"/>
  <c r="J1003" i="1"/>
  <c r="I1003" i="1"/>
  <c r="H1003" i="1"/>
  <c r="G1003" i="1"/>
  <c r="F1003" i="1"/>
  <c r="F1002" i="1" s="1"/>
  <c r="E1003" i="1"/>
  <c r="D1003" i="1"/>
  <c r="C1003" i="1"/>
  <c r="B1003" i="1"/>
  <c r="EO1002" i="1"/>
  <c r="DX1002" i="1"/>
  <c r="CL1002" i="1"/>
  <c r="CA1002" i="1"/>
  <c r="AJ1002" i="1"/>
  <c r="AE1002" i="1"/>
  <c r="X1002" i="1"/>
  <c r="W1002" i="1"/>
  <c r="Q1002" i="1"/>
  <c r="L1002" i="1"/>
  <c r="K1002" i="1"/>
  <c r="E1002" i="1"/>
  <c r="EO998" i="1"/>
  <c r="EL998" i="1"/>
  <c r="EI998" i="1"/>
  <c r="EF998" i="1"/>
  <c r="EC998" i="1"/>
  <c r="DZ998" i="1"/>
  <c r="DX998" i="1"/>
  <c r="DW998" i="1"/>
  <c r="DV998" i="1"/>
  <c r="DN998" i="1"/>
  <c r="DA998" i="1"/>
  <c r="CL998" i="1"/>
  <c r="CA998" i="1"/>
  <c r="BO998" i="1"/>
  <c r="BF998" i="1"/>
  <c r="AX998" i="1"/>
  <c r="AS998" i="1"/>
  <c r="AO998" i="1"/>
  <c r="AJ998" i="1"/>
  <c r="AE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B1041" i="1" s="1"/>
  <c r="B2520" i="1" s="1"/>
  <c r="BF981" i="1"/>
  <c r="AX981" i="1"/>
  <c r="AS981" i="1"/>
  <c r="AO981" i="1"/>
  <c r="AJ981" i="1"/>
  <c r="AE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I979" i="1"/>
  <c r="AH979" i="1"/>
  <c r="AG979" i="1"/>
  <c r="AF979" i="1"/>
  <c r="AW978" i="1"/>
  <c r="AV978" i="1"/>
  <c r="AU978" i="1"/>
  <c r="AT978" i="1"/>
  <c r="AR978" i="1"/>
  <c r="AQ978" i="1"/>
  <c r="AP978" i="1"/>
  <c r="AN978" i="1"/>
  <c r="AM978" i="1"/>
  <c r="AL978" i="1"/>
  <c r="AK978" i="1"/>
  <c r="EO969" i="1"/>
  <c r="EL969" i="1"/>
  <c r="EI969" i="1"/>
  <c r="EF969" i="1"/>
  <c r="EC969" i="1"/>
  <c r="DZ969" i="1"/>
  <c r="DX969" i="1"/>
  <c r="DW969" i="1"/>
  <c r="DV969" i="1"/>
  <c r="DN969" i="1"/>
  <c r="DA969" i="1"/>
  <c r="CL969" i="1"/>
  <c r="CA969" i="1"/>
  <c r="BO969" i="1"/>
  <c r="BF969" i="1"/>
  <c r="AX969" i="1"/>
  <c r="AS969" i="1"/>
  <c r="AO969" i="1"/>
  <c r="AJ969" i="1"/>
  <c r="AE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Y968" i="1"/>
  <c r="AW968" i="1"/>
  <c r="AV968" i="1"/>
  <c r="AU968" i="1"/>
  <c r="AT968" i="1"/>
  <c r="AR968" i="1"/>
  <c r="AQ968" i="1"/>
  <c r="AP968" i="1"/>
  <c r="AN968" i="1"/>
  <c r="AM968" i="1"/>
  <c r="AL968" i="1"/>
  <c r="AK968" i="1"/>
  <c r="AI968" i="1"/>
  <c r="AH968" i="1"/>
  <c r="AG968" i="1"/>
  <c r="AF968" i="1"/>
  <c r="AD968" i="1"/>
  <c r="AC968" i="1"/>
  <c r="AB968" i="1"/>
  <c r="EO967" i="1"/>
  <c r="EL967" i="1"/>
  <c r="EI967" i="1"/>
  <c r="EF967" i="1"/>
  <c r="EC967" i="1"/>
  <c r="DZ967" i="1"/>
  <c r="DX967" i="1"/>
  <c r="DW967" i="1"/>
  <c r="DV967" i="1"/>
  <c r="DN967" i="1"/>
  <c r="DA967" i="1"/>
  <c r="CL967" i="1"/>
  <c r="CA967" i="1"/>
  <c r="BO967" i="1"/>
  <c r="BF967" i="1"/>
  <c r="AX967" i="1"/>
  <c r="AS967" i="1"/>
  <c r="AO967" i="1"/>
  <c r="AJ967" i="1"/>
  <c r="AE967" i="1"/>
  <c r="AA967" i="1"/>
  <c r="Z967" i="1"/>
  <c r="Y967" i="1"/>
  <c r="X967" i="1"/>
  <c r="X968" i="1" s="1"/>
  <c r="W967" i="1"/>
  <c r="W968" i="1" s="1"/>
  <c r="V967" i="1"/>
  <c r="V968" i="1" s="1"/>
  <c r="U967" i="1"/>
  <c r="U968" i="1" s="1"/>
  <c r="T967" i="1"/>
  <c r="S967" i="1"/>
  <c r="R967" i="1"/>
  <c r="R968" i="1" s="1"/>
  <c r="Q967" i="1"/>
  <c r="Q968" i="1" s="1"/>
  <c r="P967" i="1"/>
  <c r="P968" i="1" s="1"/>
  <c r="O967" i="1"/>
  <c r="O968" i="1" s="1"/>
  <c r="N967" i="1"/>
  <c r="M967" i="1"/>
  <c r="L967" i="1"/>
  <c r="L968" i="1" s="1"/>
  <c r="K967" i="1"/>
  <c r="K968" i="1" s="1"/>
  <c r="J967" i="1"/>
  <c r="J968" i="1" s="1"/>
  <c r="I967" i="1"/>
  <c r="I968" i="1" s="1"/>
  <c r="H967" i="1"/>
  <c r="G967" i="1"/>
  <c r="G968" i="1" s="1"/>
  <c r="F967" i="1"/>
  <c r="F968" i="1" s="1"/>
  <c r="E967" i="1"/>
  <c r="E968" i="1" s="1"/>
  <c r="D967" i="1"/>
  <c r="D968" i="1" s="1"/>
  <c r="C967" i="1"/>
  <c r="C968" i="1" s="1"/>
  <c r="B967" i="1"/>
  <c r="B968" i="1" s="1"/>
  <c r="EO966" i="1"/>
  <c r="EL966" i="1"/>
  <c r="EL968" i="1" s="1"/>
  <c r="EI966" i="1"/>
  <c r="EI968" i="1" s="1"/>
  <c r="EF966" i="1"/>
  <c r="EC966" i="1"/>
  <c r="DZ966" i="1"/>
  <c r="DX966" i="1"/>
  <c r="DW966" i="1"/>
  <c r="DW968" i="1" s="1"/>
  <c r="DV966" i="1"/>
  <c r="DV968" i="1" s="1"/>
  <c r="DN966" i="1"/>
  <c r="DA966" i="1"/>
  <c r="CL966" i="1"/>
  <c r="CA966" i="1"/>
  <c r="BO966" i="1"/>
  <c r="BO968" i="1" s="1"/>
  <c r="BF966" i="1"/>
  <c r="BF968" i="1" s="1"/>
  <c r="AX966" i="1"/>
  <c r="AS966" i="1"/>
  <c r="AS968" i="1" s="1"/>
  <c r="AO966" i="1"/>
  <c r="AO968" i="1" s="1"/>
  <c r="AJ966" i="1"/>
  <c r="AE966" i="1"/>
  <c r="AE968" i="1" s="1"/>
  <c r="AA966" i="1"/>
  <c r="AA968" i="1" s="1"/>
  <c r="Z966" i="1"/>
  <c r="Y966" i="1"/>
  <c r="Y968" i="1" s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EO965" i="1"/>
  <c r="EL965" i="1"/>
  <c r="EI965" i="1"/>
  <c r="EF965" i="1"/>
  <c r="EC965" i="1"/>
  <c r="DZ965" i="1"/>
  <c r="DX965" i="1"/>
  <c r="DW965" i="1"/>
  <c r="DV965" i="1"/>
  <c r="DN965" i="1"/>
  <c r="DA965" i="1"/>
  <c r="CL965" i="1"/>
  <c r="CA965" i="1"/>
  <c r="BO965" i="1"/>
  <c r="BF965" i="1"/>
  <c r="AX965" i="1"/>
  <c r="AX964" i="1" s="1"/>
  <c r="AS965" i="1"/>
  <c r="AO965" i="1"/>
  <c r="AJ965" i="1"/>
  <c r="AE965" i="1"/>
  <c r="AA965" i="1"/>
  <c r="Z965" i="1"/>
  <c r="Z964" i="1" s="1"/>
  <c r="Y965" i="1"/>
  <c r="X965" i="1"/>
  <c r="W965" i="1"/>
  <c r="V965" i="1"/>
  <c r="U965" i="1"/>
  <c r="T965" i="1"/>
  <c r="T964" i="1" s="1"/>
  <c r="S965" i="1"/>
  <c r="R965" i="1"/>
  <c r="Q965" i="1"/>
  <c r="P965" i="1"/>
  <c r="O965" i="1"/>
  <c r="N965" i="1"/>
  <c r="N964" i="1" s="1"/>
  <c r="M965" i="1"/>
  <c r="L965" i="1"/>
  <c r="K965" i="1"/>
  <c r="J965" i="1"/>
  <c r="I965" i="1"/>
  <c r="H965" i="1"/>
  <c r="H964" i="1" s="1"/>
  <c r="G965" i="1"/>
  <c r="F965" i="1"/>
  <c r="E965" i="1"/>
  <c r="D965" i="1"/>
  <c r="C965" i="1"/>
  <c r="B965" i="1"/>
  <c r="B964" i="1" s="1"/>
  <c r="EF964" i="1"/>
  <c r="EC964" i="1"/>
  <c r="DN964" i="1"/>
  <c r="DA964" i="1"/>
  <c r="BS964" i="1"/>
  <c r="BP964" i="1"/>
  <c r="BO964" i="1"/>
  <c r="BO963" i="1" s="1"/>
  <c r="BF964" i="1"/>
  <c r="BF963" i="1" s="1"/>
  <c r="BE964" i="1"/>
  <c r="BD964" i="1"/>
  <c r="BC964" i="1"/>
  <c r="BB964" i="1"/>
  <c r="BA964" i="1"/>
  <c r="AZ964" i="1"/>
  <c r="AY964" i="1"/>
  <c r="AW964" i="1"/>
  <c r="AV964" i="1"/>
  <c r="AU964" i="1"/>
  <c r="AT964" i="1"/>
  <c r="AS964" i="1"/>
  <c r="AR964" i="1"/>
  <c r="AQ964" i="1"/>
  <c r="AP964" i="1"/>
  <c r="AN964" i="1"/>
  <c r="AM964" i="1"/>
  <c r="AL964" i="1"/>
  <c r="AK964" i="1"/>
  <c r="AI964" i="1"/>
  <c r="AH964" i="1"/>
  <c r="AG964" i="1"/>
  <c r="AF964" i="1"/>
  <c r="AD964" i="1"/>
  <c r="AC964" i="1"/>
  <c r="AB964" i="1"/>
  <c r="Y964" i="1"/>
  <c r="W964" i="1"/>
  <c r="V964" i="1"/>
  <c r="S964" i="1"/>
  <c r="Q964" i="1"/>
  <c r="P964" i="1"/>
  <c r="M964" i="1"/>
  <c r="K964" i="1"/>
  <c r="J964" i="1"/>
  <c r="G964" i="1"/>
  <c r="E964" i="1"/>
  <c r="D964" i="1"/>
  <c r="EF963" i="1"/>
  <c r="DN963" i="1"/>
  <c r="AX963" i="1"/>
  <c r="AS963" i="1"/>
  <c r="Z963" i="1"/>
  <c r="Y963" i="1"/>
  <c r="T963" i="1"/>
  <c r="S963" i="1"/>
  <c r="N963" i="1"/>
  <c r="M963" i="1"/>
  <c r="H963" i="1"/>
  <c r="G963" i="1"/>
  <c r="B963" i="1"/>
  <c r="EO960" i="1"/>
  <c r="EL960" i="1"/>
  <c r="EI960" i="1"/>
  <c r="EF960" i="1"/>
  <c r="EC960" i="1"/>
  <c r="DZ960" i="1"/>
  <c r="DX960" i="1"/>
  <c r="DW960" i="1"/>
  <c r="DV960" i="1"/>
  <c r="DN960" i="1"/>
  <c r="DA960" i="1"/>
  <c r="CL960" i="1"/>
  <c r="CA960" i="1"/>
  <c r="BO960" i="1"/>
  <c r="BF960" i="1"/>
  <c r="AX960" i="1"/>
  <c r="AS960" i="1"/>
  <c r="AO960" i="1"/>
  <c r="AJ960" i="1"/>
  <c r="AE960" i="1"/>
  <c r="AA960" i="1"/>
  <c r="Z960" i="1"/>
  <c r="Y960" i="1"/>
  <c r="X960" i="1"/>
  <c r="W960" i="1"/>
  <c r="V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EO951" i="1"/>
  <c r="EL951" i="1"/>
  <c r="EI951" i="1"/>
  <c r="EF951" i="1"/>
  <c r="EC951" i="1"/>
  <c r="DZ951" i="1"/>
  <c r="DX951" i="1"/>
  <c r="DW951" i="1"/>
  <c r="DV951" i="1"/>
  <c r="DA951" i="1"/>
  <c r="CA951" i="1"/>
  <c r="BO951" i="1"/>
  <c r="BF951" i="1"/>
  <c r="AX951" i="1"/>
  <c r="AS951" i="1"/>
  <c r="AO951" i="1"/>
  <c r="AD951" i="1"/>
  <c r="U951" i="1"/>
  <c r="T950" i="1"/>
  <c r="S950" i="1"/>
  <c r="R950" i="1"/>
  <c r="Q950" i="1"/>
  <c r="EO949" i="1"/>
  <c r="EL949" i="1"/>
  <c r="EI949" i="1"/>
  <c r="EF949" i="1"/>
  <c r="EC949" i="1"/>
  <c r="DZ949" i="1"/>
  <c r="DX949" i="1"/>
  <c r="DW949" i="1"/>
  <c r="DV949" i="1"/>
  <c r="DN949" i="1"/>
  <c r="DA949" i="1"/>
  <c r="CL949" i="1"/>
  <c r="CA949" i="1"/>
  <c r="BO949" i="1"/>
  <c r="BF949" i="1"/>
  <c r="AX949" i="1"/>
  <c r="AS949" i="1"/>
  <c r="AO949" i="1"/>
  <c r="Z949" i="1"/>
  <c r="T948" i="1"/>
  <c r="S948" i="1"/>
  <c r="R948" i="1"/>
  <c r="Q948" i="1"/>
  <c r="Y947" i="1"/>
  <c r="Y946" i="1"/>
  <c r="EO922" i="1"/>
  <c r="EL922" i="1"/>
  <c r="EI922" i="1"/>
  <c r="EF922" i="1"/>
  <c r="EF931" i="1" s="1"/>
  <c r="EC922" i="1"/>
  <c r="EC931" i="1" s="1"/>
  <c r="DZ922" i="1"/>
  <c r="DX922" i="1"/>
  <c r="DW922" i="1"/>
  <c r="DV922" i="1"/>
  <c r="DN922" i="1"/>
  <c r="DN931" i="1" s="1"/>
  <c r="DA922" i="1"/>
  <c r="DA931" i="1" s="1"/>
  <c r="CL922" i="1"/>
  <c r="CA922" i="1"/>
  <c r="BO922" i="1"/>
  <c r="BF922" i="1"/>
  <c r="AX922" i="1"/>
  <c r="AX931" i="1" s="1"/>
  <c r="AS922" i="1"/>
  <c r="AS931" i="1" s="1"/>
  <c r="AO922" i="1"/>
  <c r="AJ922" i="1"/>
  <c r="AE922" i="1"/>
  <c r="AA922" i="1"/>
  <c r="Z922" i="1"/>
  <c r="Z931" i="1" s="1"/>
  <c r="Y922" i="1"/>
  <c r="X922" i="1"/>
  <c r="W922" i="1"/>
  <c r="V922" i="1"/>
  <c r="U922" i="1"/>
  <c r="T922" i="1"/>
  <c r="T931" i="1" s="1"/>
  <c r="S922" i="1"/>
  <c r="S931" i="1" s="1"/>
  <c r="R922" i="1"/>
  <c r="Q922" i="1"/>
  <c r="P922" i="1"/>
  <c r="O922" i="1"/>
  <c r="N922" i="1"/>
  <c r="N931" i="1" s="1"/>
  <c r="M922" i="1"/>
  <c r="M931" i="1" s="1"/>
  <c r="L922" i="1"/>
  <c r="K922" i="1"/>
  <c r="J922" i="1"/>
  <c r="I922" i="1"/>
  <c r="H922" i="1"/>
  <c r="H931" i="1" s="1"/>
  <c r="G922" i="1"/>
  <c r="F922" i="1"/>
  <c r="E922" i="1"/>
  <c r="D922" i="1"/>
  <c r="C922" i="1"/>
  <c r="B922" i="1"/>
  <c r="EO921" i="1"/>
  <c r="EL921" i="1"/>
  <c r="EL930" i="1" s="1"/>
  <c r="EI921" i="1"/>
  <c r="EF921" i="1"/>
  <c r="EC921" i="1"/>
  <c r="DZ921" i="1"/>
  <c r="DX921" i="1"/>
  <c r="DX930" i="1" s="1"/>
  <c r="DW921" i="1"/>
  <c r="DW930" i="1" s="1"/>
  <c r="DV921" i="1"/>
  <c r="DN921" i="1"/>
  <c r="DA921" i="1"/>
  <c r="CL921" i="1"/>
  <c r="CA921" i="1"/>
  <c r="BO921" i="1"/>
  <c r="BO930" i="1" s="1"/>
  <c r="BF921" i="1"/>
  <c r="AX921" i="1"/>
  <c r="AS921" i="1"/>
  <c r="AS939" i="1" s="1"/>
  <c r="AO921" i="1"/>
  <c r="AJ921" i="1"/>
  <c r="AE921" i="1"/>
  <c r="AE930" i="1" s="1"/>
  <c r="AA921" i="1"/>
  <c r="Z921" i="1"/>
  <c r="Y921" i="1"/>
  <c r="X921" i="1"/>
  <c r="W921" i="1"/>
  <c r="W930" i="1" s="1"/>
  <c r="V921" i="1"/>
  <c r="V930" i="1" s="1"/>
  <c r="U921" i="1"/>
  <c r="T921" i="1"/>
  <c r="S921" i="1"/>
  <c r="R921" i="1"/>
  <c r="Q921" i="1"/>
  <c r="P921" i="1"/>
  <c r="P930" i="1" s="1"/>
  <c r="O921" i="1"/>
  <c r="N921" i="1"/>
  <c r="M921" i="1"/>
  <c r="M939" i="1" s="1"/>
  <c r="L921" i="1"/>
  <c r="K921" i="1"/>
  <c r="J921" i="1"/>
  <c r="J930" i="1" s="1"/>
  <c r="I921" i="1"/>
  <c r="H921" i="1"/>
  <c r="G921" i="1"/>
  <c r="F921" i="1"/>
  <c r="E921" i="1"/>
  <c r="E930" i="1" s="1"/>
  <c r="D921" i="1"/>
  <c r="D930" i="1" s="1"/>
  <c r="C921" i="1"/>
  <c r="B921" i="1"/>
  <c r="B2743" i="1" s="1"/>
  <c r="EO920" i="1"/>
  <c r="EL920" i="1"/>
  <c r="EI920" i="1"/>
  <c r="EF920" i="1"/>
  <c r="EC920" i="1"/>
  <c r="EC929" i="1" s="1"/>
  <c r="DZ920" i="1"/>
  <c r="DX920" i="1"/>
  <c r="DW920" i="1"/>
  <c r="DZ929" i="1" s="1"/>
  <c r="DV920" i="1"/>
  <c r="DN920" i="1"/>
  <c r="DA920" i="1"/>
  <c r="DA929" i="1" s="1"/>
  <c r="CL920" i="1"/>
  <c r="CL929" i="1" s="1"/>
  <c r="CA920" i="1"/>
  <c r="BO920" i="1"/>
  <c r="BF920" i="1"/>
  <c r="AX920" i="1"/>
  <c r="AS920" i="1"/>
  <c r="AS929" i="1" s="1"/>
  <c r="AO920" i="1"/>
  <c r="AO929" i="1" s="1"/>
  <c r="AJ920" i="1"/>
  <c r="AE920" i="1"/>
  <c r="AA920" i="1"/>
  <c r="Z920" i="1"/>
  <c r="Y920" i="1"/>
  <c r="Y929" i="1" s="1"/>
  <c r="X920" i="1"/>
  <c r="X929" i="1" s="1"/>
  <c r="W920" i="1"/>
  <c r="V920" i="1"/>
  <c r="U920" i="1"/>
  <c r="T920" i="1"/>
  <c r="S920" i="1"/>
  <c r="S929" i="1" s="1"/>
  <c r="R920" i="1"/>
  <c r="R929" i="1" s="1"/>
  <c r="Q920" i="1"/>
  <c r="P920" i="1"/>
  <c r="O920" i="1"/>
  <c r="N920" i="1"/>
  <c r="M920" i="1"/>
  <c r="M929" i="1" s="1"/>
  <c r="L920" i="1"/>
  <c r="L929" i="1" s="1"/>
  <c r="K920" i="1"/>
  <c r="J920" i="1"/>
  <c r="I920" i="1"/>
  <c r="H920" i="1"/>
  <c r="G920" i="1"/>
  <c r="G929" i="1" s="1"/>
  <c r="F920" i="1"/>
  <c r="F929" i="1" s="1"/>
  <c r="E920" i="1"/>
  <c r="D920" i="1"/>
  <c r="C920" i="1"/>
  <c r="B920" i="1"/>
  <c r="B2742" i="1" s="1"/>
  <c r="EO919" i="1"/>
  <c r="EL919" i="1"/>
  <c r="EL928" i="1" s="1"/>
  <c r="EI919" i="1"/>
  <c r="EI928" i="1" s="1"/>
  <c r="EF919" i="1"/>
  <c r="EC919" i="1"/>
  <c r="DZ919" i="1"/>
  <c r="DX919" i="1"/>
  <c r="DW919" i="1"/>
  <c r="DW928" i="1" s="1"/>
  <c r="DV919" i="1"/>
  <c r="DN919" i="1"/>
  <c r="DA919" i="1"/>
  <c r="CL919" i="1"/>
  <c r="CA919" i="1"/>
  <c r="BO919" i="1"/>
  <c r="BO928" i="1" s="1"/>
  <c r="BF919" i="1"/>
  <c r="AX919" i="1"/>
  <c r="BF928" i="1" s="1"/>
  <c r="AS919" i="1"/>
  <c r="AO919" i="1"/>
  <c r="AJ919" i="1"/>
  <c r="AE919" i="1"/>
  <c r="AE928" i="1" s="1"/>
  <c r="AA919" i="1"/>
  <c r="AA928" i="1" s="1"/>
  <c r="Z919" i="1"/>
  <c r="Y919" i="1"/>
  <c r="X919" i="1"/>
  <c r="W919" i="1"/>
  <c r="V919" i="1"/>
  <c r="V928" i="1" s="1"/>
  <c r="U919" i="1"/>
  <c r="T919" i="1"/>
  <c r="S919" i="1"/>
  <c r="R919" i="1"/>
  <c r="Q919" i="1"/>
  <c r="P919" i="1"/>
  <c r="P928" i="1" s="1"/>
  <c r="O919" i="1"/>
  <c r="N919" i="1"/>
  <c r="O928" i="1" s="1"/>
  <c r="M919" i="1"/>
  <c r="L919" i="1"/>
  <c r="K919" i="1"/>
  <c r="J919" i="1"/>
  <c r="J928" i="1" s="1"/>
  <c r="I919" i="1"/>
  <c r="I928" i="1" s="1"/>
  <c r="H919" i="1"/>
  <c r="G919" i="1"/>
  <c r="F919" i="1"/>
  <c r="E919" i="1"/>
  <c r="D919" i="1"/>
  <c r="D928" i="1" s="1"/>
  <c r="C919" i="1"/>
  <c r="B919" i="1"/>
  <c r="EO918" i="1"/>
  <c r="EL918" i="1"/>
  <c r="EL927" i="1" s="1"/>
  <c r="EI918" i="1"/>
  <c r="EF918" i="1"/>
  <c r="EF927" i="1" s="1"/>
  <c r="EC918" i="1"/>
  <c r="DZ918" i="1"/>
  <c r="EC927" i="1" s="1"/>
  <c r="DX918" i="1"/>
  <c r="DW918" i="1"/>
  <c r="DV918" i="1"/>
  <c r="DN918" i="1"/>
  <c r="DN927" i="1" s="1"/>
  <c r="DA918" i="1"/>
  <c r="CL918" i="1"/>
  <c r="DA927" i="1" s="1"/>
  <c r="CA918" i="1"/>
  <c r="BO918" i="1"/>
  <c r="BO927" i="1" s="1"/>
  <c r="BF918" i="1"/>
  <c r="AX918" i="1"/>
  <c r="AX927" i="1" s="1"/>
  <c r="AS918" i="1"/>
  <c r="AS927" i="1" s="1"/>
  <c r="AO918" i="1"/>
  <c r="AJ918" i="1"/>
  <c r="AE918" i="1"/>
  <c r="AE927" i="1" s="1"/>
  <c r="AA918" i="1"/>
  <c r="Z918" i="1"/>
  <c r="Z927" i="1" s="1"/>
  <c r="Y918" i="1"/>
  <c r="X918" i="1"/>
  <c r="Y927" i="1" s="1"/>
  <c r="W918" i="1"/>
  <c r="V918" i="1"/>
  <c r="V927" i="1" s="1"/>
  <c r="U918" i="1"/>
  <c r="T918" i="1"/>
  <c r="T927" i="1" s="1"/>
  <c r="S918" i="1"/>
  <c r="R918" i="1"/>
  <c r="S927" i="1" s="1"/>
  <c r="Q918" i="1"/>
  <c r="P918" i="1"/>
  <c r="P927" i="1" s="1"/>
  <c r="O918" i="1"/>
  <c r="N918" i="1"/>
  <c r="N927" i="1" s="1"/>
  <c r="M918" i="1"/>
  <c r="M927" i="1" s="1"/>
  <c r="L918" i="1"/>
  <c r="K918" i="1"/>
  <c r="J918" i="1"/>
  <c r="J927" i="1" s="1"/>
  <c r="I918" i="1"/>
  <c r="H918" i="1"/>
  <c r="H927" i="1" s="1"/>
  <c r="G918" i="1"/>
  <c r="F918" i="1"/>
  <c r="G927" i="1" s="1"/>
  <c r="E918" i="1"/>
  <c r="D918" i="1"/>
  <c r="D927" i="1" s="1"/>
  <c r="C918" i="1"/>
  <c r="B918" i="1"/>
  <c r="B2740" i="1" s="1"/>
  <c r="EO917" i="1"/>
  <c r="EL917" i="1"/>
  <c r="EL926" i="1" s="1"/>
  <c r="EI917" i="1"/>
  <c r="EI926" i="1" s="1"/>
  <c r="EF917" i="1"/>
  <c r="EC917" i="1"/>
  <c r="DZ917" i="1"/>
  <c r="DX917" i="1"/>
  <c r="DW917" i="1"/>
  <c r="DW926" i="1" s="1"/>
  <c r="DV917" i="1"/>
  <c r="DV926" i="1" s="1"/>
  <c r="DN917" i="1"/>
  <c r="DA917" i="1"/>
  <c r="CL917" i="1"/>
  <c r="CA917" i="1"/>
  <c r="BO917" i="1"/>
  <c r="BO926" i="1" s="1"/>
  <c r="BF917" i="1"/>
  <c r="AX917" i="1"/>
  <c r="AS917" i="1"/>
  <c r="AO917" i="1"/>
  <c r="AJ917" i="1"/>
  <c r="AE917" i="1"/>
  <c r="AE926" i="1" s="1"/>
  <c r="AA917" i="1"/>
  <c r="AA926" i="1" s="1"/>
  <c r="Z917" i="1"/>
  <c r="Y917" i="1"/>
  <c r="X917" i="1"/>
  <c r="W917" i="1"/>
  <c r="V917" i="1"/>
  <c r="V926" i="1" s="1"/>
  <c r="U917" i="1"/>
  <c r="U926" i="1" s="1"/>
  <c r="T917" i="1"/>
  <c r="S917" i="1"/>
  <c r="R917" i="1"/>
  <c r="Q917" i="1"/>
  <c r="P917" i="1"/>
  <c r="O917" i="1"/>
  <c r="N917" i="1"/>
  <c r="N926" i="1" s="1"/>
  <c r="M917" i="1"/>
  <c r="L917" i="1"/>
  <c r="K917" i="1"/>
  <c r="J917" i="1"/>
  <c r="I917" i="1"/>
  <c r="H917" i="1"/>
  <c r="F917" i="1"/>
  <c r="E917" i="1"/>
  <c r="D917" i="1"/>
  <c r="C917" i="1"/>
  <c r="C926" i="1" s="1"/>
  <c r="B917" i="1"/>
  <c r="B2739" i="1" s="1"/>
  <c r="DN916" i="1"/>
  <c r="DA916" i="1"/>
  <c r="AX916" i="1"/>
  <c r="AX936" i="1" s="1"/>
  <c r="AS916" i="1"/>
  <c r="AS936" i="1" s="1"/>
  <c r="T916" i="1"/>
  <c r="S916" i="1"/>
  <c r="N916" i="1"/>
  <c r="N936" i="1" s="1"/>
  <c r="M916" i="1"/>
  <c r="M936" i="1" s="1"/>
  <c r="B916" i="1"/>
  <c r="EO877" i="1"/>
  <c r="EO913" i="1" s="1"/>
  <c r="EL877" i="1"/>
  <c r="EI877" i="1"/>
  <c r="EL886" i="1" s="1"/>
  <c r="EL2755" i="1" s="1"/>
  <c r="EF877" i="1"/>
  <c r="EC877" i="1"/>
  <c r="DZ877" i="1"/>
  <c r="DX877" i="1"/>
  <c r="DX913" i="1" s="1"/>
  <c r="DW877" i="1"/>
  <c r="DV877" i="1"/>
  <c r="DN877" i="1"/>
  <c r="DA877" i="1"/>
  <c r="CL877" i="1"/>
  <c r="CA877" i="1"/>
  <c r="CA913" i="1" s="1"/>
  <c r="BO877" i="1"/>
  <c r="BO886" i="1" s="1"/>
  <c r="BO2755" i="1" s="1"/>
  <c r="BF877" i="1"/>
  <c r="AX877" i="1"/>
  <c r="AS877" i="1"/>
  <c r="AO877" i="1"/>
  <c r="AJ877" i="1"/>
  <c r="AJ913" i="1" s="1"/>
  <c r="AE877" i="1"/>
  <c r="AA877" i="1"/>
  <c r="AE886" i="1" s="1"/>
  <c r="AE2755" i="1" s="1"/>
  <c r="Z877" i="1"/>
  <c r="Y877" i="1"/>
  <c r="X877" i="1"/>
  <c r="W877" i="1"/>
  <c r="W913" i="1" s="1"/>
  <c r="V877" i="1"/>
  <c r="V886" i="1" s="1"/>
  <c r="V2755" i="1" s="1"/>
  <c r="U877" i="1"/>
  <c r="T877" i="1"/>
  <c r="S877" i="1"/>
  <c r="S895" i="1" s="1"/>
  <c r="R877" i="1"/>
  <c r="Q877" i="1"/>
  <c r="Q913" i="1" s="1"/>
  <c r="P877" i="1"/>
  <c r="P886" i="1" s="1"/>
  <c r="P2755" i="1" s="1"/>
  <c r="O877" i="1"/>
  <c r="N877" i="1"/>
  <c r="M877" i="1"/>
  <c r="L877" i="1"/>
  <c r="K877" i="1"/>
  <c r="K913" i="1" s="1"/>
  <c r="J877" i="1"/>
  <c r="J886" i="1" s="1"/>
  <c r="J2755" i="1" s="1"/>
  <c r="I877" i="1"/>
  <c r="H877" i="1"/>
  <c r="G877" i="1"/>
  <c r="F877" i="1"/>
  <c r="E877" i="1"/>
  <c r="E913" i="1" s="1"/>
  <c r="D877" i="1"/>
  <c r="D886" i="1" s="1"/>
  <c r="D2755" i="1" s="1"/>
  <c r="C877" i="1"/>
  <c r="B877" i="1"/>
  <c r="EO876" i="1"/>
  <c r="EL876" i="1"/>
  <c r="EI876" i="1"/>
  <c r="EF876" i="1"/>
  <c r="EF885" i="1" s="1"/>
  <c r="EF2754" i="1" s="1"/>
  <c r="EC876" i="1"/>
  <c r="EC885" i="1" s="1"/>
  <c r="EC2754" i="1" s="1"/>
  <c r="DZ876" i="1"/>
  <c r="DX876" i="1"/>
  <c r="DW876" i="1"/>
  <c r="DV876" i="1"/>
  <c r="DN876" i="1"/>
  <c r="DN885" i="1" s="1"/>
  <c r="DN2754" i="1" s="1"/>
  <c r="DA876" i="1"/>
  <c r="CL876" i="1"/>
  <c r="CA876" i="1"/>
  <c r="BO876" i="1"/>
  <c r="BF876" i="1"/>
  <c r="AX876" i="1"/>
  <c r="AX885" i="1" s="1"/>
  <c r="AX2754" i="1" s="1"/>
  <c r="AS876" i="1"/>
  <c r="AO876" i="1"/>
  <c r="AJ876" i="1"/>
  <c r="AE876" i="1"/>
  <c r="AA876" i="1"/>
  <c r="Z876" i="1"/>
  <c r="Z885" i="1" s="1"/>
  <c r="Z2754" i="1" s="1"/>
  <c r="Y876" i="1"/>
  <c r="Y885" i="1" s="1"/>
  <c r="Y2754" i="1" s="1"/>
  <c r="X876" i="1"/>
  <c r="W876" i="1"/>
  <c r="V876" i="1"/>
  <c r="U876" i="1"/>
  <c r="T876" i="1"/>
  <c r="T885" i="1" s="1"/>
  <c r="T2754" i="1" s="1"/>
  <c r="S876" i="1"/>
  <c r="R876" i="1"/>
  <c r="Q876" i="1"/>
  <c r="P876" i="1"/>
  <c r="O876" i="1"/>
  <c r="N876" i="1"/>
  <c r="N885" i="1" s="1"/>
  <c r="N2754" i="1" s="1"/>
  <c r="M876" i="1"/>
  <c r="L876" i="1"/>
  <c r="K876" i="1"/>
  <c r="J876" i="1"/>
  <c r="I876" i="1"/>
  <c r="H876" i="1"/>
  <c r="H885" i="1" s="1"/>
  <c r="H2754" i="1" s="1"/>
  <c r="G876" i="1"/>
  <c r="G885" i="1" s="1"/>
  <c r="G2754" i="1" s="1"/>
  <c r="F876" i="1"/>
  <c r="E876" i="1"/>
  <c r="D876" i="1"/>
  <c r="C876" i="1"/>
  <c r="B876" i="1"/>
  <c r="EO875" i="1"/>
  <c r="EO884" i="1" s="1"/>
  <c r="EO2753" i="1" s="1"/>
  <c r="EL875" i="1"/>
  <c r="EI875" i="1"/>
  <c r="EF875" i="1"/>
  <c r="EC875" i="1"/>
  <c r="DZ875" i="1"/>
  <c r="DZ884" i="1" s="1"/>
  <c r="DZ2753" i="1" s="1"/>
  <c r="DX875" i="1"/>
  <c r="DX884" i="1" s="1"/>
  <c r="DX2753" i="1" s="1"/>
  <c r="DW875" i="1"/>
  <c r="DV875" i="1"/>
  <c r="DN875" i="1"/>
  <c r="DA875" i="1"/>
  <c r="CL875" i="1"/>
  <c r="CA875" i="1"/>
  <c r="CA884" i="1" s="1"/>
  <c r="CA2753" i="1" s="1"/>
  <c r="BO875" i="1"/>
  <c r="BO884" i="1" s="1"/>
  <c r="BO2753" i="1" s="1"/>
  <c r="BF875" i="1"/>
  <c r="AX875" i="1"/>
  <c r="AS875" i="1"/>
  <c r="AO875" i="1"/>
  <c r="AJ875" i="1"/>
  <c r="AJ884" i="1" s="1"/>
  <c r="AJ2753" i="1" s="1"/>
  <c r="AE875" i="1"/>
  <c r="AA875" i="1"/>
  <c r="Z875" i="1"/>
  <c r="Y875" i="1"/>
  <c r="X875" i="1"/>
  <c r="W875" i="1"/>
  <c r="V875" i="1"/>
  <c r="U875" i="1"/>
  <c r="T875" i="1"/>
  <c r="S875" i="1"/>
  <c r="R875" i="1"/>
  <c r="Q875" i="1"/>
  <c r="Q884" i="1" s="1"/>
  <c r="Q2753" i="1" s="1"/>
  <c r="P875" i="1"/>
  <c r="P884" i="1" s="1"/>
  <c r="P2753" i="1" s="1"/>
  <c r="O875" i="1"/>
  <c r="N875" i="1"/>
  <c r="M875" i="1"/>
  <c r="L875" i="1"/>
  <c r="K875" i="1"/>
  <c r="K884" i="1" s="1"/>
  <c r="K2753" i="1" s="1"/>
  <c r="J875" i="1"/>
  <c r="I875" i="1"/>
  <c r="H875" i="1"/>
  <c r="G875" i="1"/>
  <c r="F875" i="1"/>
  <c r="E875" i="1"/>
  <c r="D875" i="1"/>
  <c r="C875" i="1"/>
  <c r="B875" i="1"/>
  <c r="B911" i="1" s="1"/>
  <c r="EO874" i="1"/>
  <c r="EO910" i="1" s="1"/>
  <c r="EL874" i="1"/>
  <c r="EI874" i="1"/>
  <c r="EF874" i="1"/>
  <c r="EF883" i="1" s="1"/>
  <c r="EF2752" i="1" s="1"/>
  <c r="EC874" i="1"/>
  <c r="EC883" i="1" s="1"/>
  <c r="EC2752" i="1" s="1"/>
  <c r="DZ874" i="1"/>
  <c r="DZ910" i="1" s="1"/>
  <c r="DX874" i="1"/>
  <c r="DX910" i="1" s="1"/>
  <c r="DW874" i="1"/>
  <c r="DV874" i="1"/>
  <c r="DN874" i="1"/>
  <c r="DN883" i="1" s="1"/>
  <c r="DN2752" i="1" s="1"/>
  <c r="DA874" i="1"/>
  <c r="CL874" i="1"/>
  <c r="CL910" i="1" s="1"/>
  <c r="CL901" i="1" s="1"/>
  <c r="CA874" i="1"/>
  <c r="CA910" i="1" s="1"/>
  <c r="BO874" i="1"/>
  <c r="BF874" i="1"/>
  <c r="AX874" i="1"/>
  <c r="AS874" i="1"/>
  <c r="AS883" i="1" s="1"/>
  <c r="AS2752" i="1" s="1"/>
  <c r="AO874" i="1"/>
  <c r="AO910" i="1" s="1"/>
  <c r="AJ874" i="1"/>
  <c r="AJ910" i="1" s="1"/>
  <c r="AE874" i="1"/>
  <c r="AA874" i="1"/>
  <c r="Z874" i="1"/>
  <c r="Z883" i="1" s="1"/>
  <c r="Z2752" i="1" s="1"/>
  <c r="Y874" i="1"/>
  <c r="Y883" i="1" s="1"/>
  <c r="Y2752" i="1" s="1"/>
  <c r="X874" i="1"/>
  <c r="X910" i="1" s="1"/>
  <c r="W874" i="1"/>
  <c r="W910" i="1" s="1"/>
  <c r="V874" i="1"/>
  <c r="U874" i="1"/>
  <c r="T874" i="1"/>
  <c r="T883" i="1" s="1"/>
  <c r="T2752" i="1" s="1"/>
  <c r="S874" i="1"/>
  <c r="R874" i="1"/>
  <c r="R910" i="1" s="1"/>
  <c r="R901" i="1" s="1"/>
  <c r="Q874" i="1"/>
  <c r="Q910" i="1" s="1"/>
  <c r="P874" i="1"/>
  <c r="O874" i="1"/>
  <c r="N874" i="1"/>
  <c r="M874" i="1"/>
  <c r="M883" i="1" s="1"/>
  <c r="M2752" i="1" s="1"/>
  <c r="L874" i="1"/>
  <c r="L910" i="1" s="1"/>
  <c r="K874" i="1"/>
  <c r="K910" i="1" s="1"/>
  <c r="J874" i="1"/>
  <c r="I874" i="1"/>
  <c r="H874" i="1"/>
  <c r="H883" i="1" s="1"/>
  <c r="H2752" i="1" s="1"/>
  <c r="G874" i="1"/>
  <c r="G883" i="1" s="1"/>
  <c r="G2752" i="1" s="1"/>
  <c r="F874" i="1"/>
  <c r="F910" i="1" s="1"/>
  <c r="E874" i="1"/>
  <c r="E910" i="1" s="1"/>
  <c r="D874" i="1"/>
  <c r="C874" i="1"/>
  <c r="B874" i="1"/>
  <c r="EO873" i="1"/>
  <c r="EO882" i="1" s="1"/>
  <c r="EO2751" i="1" s="1"/>
  <c r="EL873" i="1"/>
  <c r="EL909" i="1" s="1"/>
  <c r="EL900" i="1" s="1"/>
  <c r="EI873" i="1"/>
  <c r="EI909" i="1" s="1"/>
  <c r="EF873" i="1"/>
  <c r="EC873" i="1"/>
  <c r="DZ873" i="1"/>
  <c r="DX873" i="1"/>
  <c r="DW873" i="1"/>
  <c r="DW909" i="1" s="1"/>
  <c r="DV873" i="1"/>
  <c r="DV909" i="1" s="1"/>
  <c r="DN873" i="1"/>
  <c r="DA873" i="1"/>
  <c r="CL873" i="1"/>
  <c r="CA873" i="1"/>
  <c r="CA882" i="1" s="1"/>
  <c r="CA2751" i="1" s="1"/>
  <c r="BO873" i="1"/>
  <c r="BO909" i="1" s="1"/>
  <c r="BF873" i="1"/>
  <c r="BF909" i="1" s="1"/>
  <c r="AX873" i="1"/>
  <c r="AS873" i="1"/>
  <c r="AO873" i="1"/>
  <c r="AJ873" i="1"/>
  <c r="AJ882" i="1" s="1"/>
  <c r="AJ2751" i="1" s="1"/>
  <c r="AE873" i="1"/>
  <c r="AE909" i="1" s="1"/>
  <c r="AA873" i="1"/>
  <c r="AA909" i="1" s="1"/>
  <c r="Z873" i="1"/>
  <c r="Y873" i="1"/>
  <c r="X873" i="1"/>
  <c r="W873" i="1"/>
  <c r="V873" i="1"/>
  <c r="V909" i="1" s="1"/>
  <c r="V900" i="1" s="1"/>
  <c r="U873" i="1"/>
  <c r="U909" i="1" s="1"/>
  <c r="T873" i="1"/>
  <c r="S873" i="1"/>
  <c r="R873" i="1"/>
  <c r="Q873" i="1"/>
  <c r="Q882" i="1" s="1"/>
  <c r="Q2751" i="1" s="1"/>
  <c r="P873" i="1"/>
  <c r="P909" i="1" s="1"/>
  <c r="O873" i="1"/>
  <c r="O909" i="1" s="1"/>
  <c r="N873" i="1"/>
  <c r="M873" i="1"/>
  <c r="L873" i="1"/>
  <c r="K873" i="1"/>
  <c r="K882" i="1" s="1"/>
  <c r="K2751" i="1" s="1"/>
  <c r="J873" i="1"/>
  <c r="J909" i="1" s="1"/>
  <c r="J900" i="1" s="1"/>
  <c r="I873" i="1"/>
  <c r="I909" i="1" s="1"/>
  <c r="H873" i="1"/>
  <c r="G873" i="1"/>
  <c r="F873" i="1"/>
  <c r="E873" i="1"/>
  <c r="D873" i="1"/>
  <c r="D909" i="1" s="1"/>
  <c r="D900" i="1" s="1"/>
  <c r="C873" i="1"/>
  <c r="C909" i="1" s="1"/>
  <c r="B873" i="1"/>
  <c r="EO872" i="1"/>
  <c r="EL872" i="1"/>
  <c r="EI872" i="1"/>
  <c r="EF872" i="1"/>
  <c r="EF881" i="1" s="1"/>
  <c r="EF2750" i="1" s="1"/>
  <c r="EC872" i="1"/>
  <c r="EC908" i="1" s="1"/>
  <c r="DZ872" i="1"/>
  <c r="DX872" i="1"/>
  <c r="DW872" i="1"/>
  <c r="DV872" i="1"/>
  <c r="DN872" i="1"/>
  <c r="DN881" i="1" s="1"/>
  <c r="DN2750" i="1" s="1"/>
  <c r="DA872" i="1"/>
  <c r="DA908" i="1" s="1"/>
  <c r="CL872" i="1"/>
  <c r="CA872" i="1"/>
  <c r="BO872" i="1"/>
  <c r="BF872" i="1"/>
  <c r="AX872" i="1"/>
  <c r="AX908" i="1" s="1"/>
  <c r="AX899" i="1" s="1"/>
  <c r="AS872" i="1"/>
  <c r="AS908" i="1" s="1"/>
  <c r="AO872" i="1"/>
  <c r="AJ872" i="1"/>
  <c r="AE872" i="1"/>
  <c r="AA872" i="1"/>
  <c r="Z872" i="1"/>
  <c r="Z908" i="1" s="1"/>
  <c r="Z899" i="1" s="1"/>
  <c r="Y872" i="1"/>
  <c r="Y908" i="1" s="1"/>
  <c r="X872" i="1"/>
  <c r="W872" i="1"/>
  <c r="V872" i="1"/>
  <c r="U872" i="1"/>
  <c r="T872" i="1"/>
  <c r="T881" i="1" s="1"/>
  <c r="T2750" i="1" s="1"/>
  <c r="S872" i="1"/>
  <c r="S908" i="1" s="1"/>
  <c r="R872" i="1"/>
  <c r="Q872" i="1"/>
  <c r="P872" i="1"/>
  <c r="O872" i="1"/>
  <c r="N872" i="1"/>
  <c r="N881" i="1" s="1"/>
  <c r="N2750" i="1" s="1"/>
  <c r="M872" i="1"/>
  <c r="M908" i="1" s="1"/>
  <c r="L872" i="1"/>
  <c r="K872" i="1"/>
  <c r="J872" i="1"/>
  <c r="I872" i="1"/>
  <c r="H872" i="1"/>
  <c r="H908" i="1" s="1"/>
  <c r="G872" i="1"/>
  <c r="G881" i="1" s="1"/>
  <c r="G2750" i="1" s="1"/>
  <c r="F872" i="1"/>
  <c r="E872" i="1"/>
  <c r="D872" i="1"/>
  <c r="C872" i="1"/>
  <c r="B872" i="1"/>
  <c r="B908" i="1" s="1"/>
  <c r="EF871" i="1"/>
  <c r="EC871" i="1"/>
  <c r="EC889" i="1" s="1"/>
  <c r="DN871" i="1"/>
  <c r="DN890" i="1" s="1"/>
  <c r="DA871" i="1"/>
  <c r="DA889" i="1" s="1"/>
  <c r="AX871" i="1"/>
  <c r="Z871" i="1"/>
  <c r="Y871" i="1"/>
  <c r="T871" i="1"/>
  <c r="T890" i="1" s="1"/>
  <c r="S871" i="1"/>
  <c r="S889" i="1" s="1"/>
  <c r="N871" i="1"/>
  <c r="H871" i="1"/>
  <c r="B871" i="1"/>
  <c r="B890" i="1" s="1"/>
  <c r="EO868" i="1"/>
  <c r="EL868" i="1"/>
  <c r="EI868" i="1"/>
  <c r="EF868" i="1"/>
  <c r="EC868" i="1"/>
  <c r="DZ868" i="1"/>
  <c r="DX868" i="1"/>
  <c r="DW868" i="1"/>
  <c r="DV868" i="1"/>
  <c r="DA868" i="1"/>
  <c r="CA868" i="1"/>
  <c r="BO868" i="1"/>
  <c r="BF868" i="1"/>
  <c r="AX868" i="1"/>
  <c r="AS868" i="1"/>
  <c r="AO868" i="1"/>
  <c r="AD868" i="1"/>
  <c r="U868" i="1"/>
  <c r="T867" i="1"/>
  <c r="S867" i="1"/>
  <c r="R867" i="1"/>
  <c r="Q867" i="1"/>
  <c r="EO866" i="1"/>
  <c r="EL866" i="1"/>
  <c r="EI866" i="1"/>
  <c r="EF866" i="1"/>
  <c r="EC866" i="1"/>
  <c r="DZ866" i="1"/>
  <c r="DX866" i="1"/>
  <c r="DW866" i="1"/>
  <c r="DV866" i="1"/>
  <c r="DN866" i="1"/>
  <c r="DA866" i="1"/>
  <c r="CL866" i="1"/>
  <c r="CA866" i="1"/>
  <c r="BO866" i="1"/>
  <c r="BF866" i="1"/>
  <c r="AX866" i="1"/>
  <c r="AS866" i="1"/>
  <c r="AO866" i="1"/>
  <c r="Z866" i="1"/>
  <c r="T865" i="1"/>
  <c r="S865" i="1"/>
  <c r="R865" i="1"/>
  <c r="Q865" i="1"/>
  <c r="Y864" i="1"/>
  <c r="Y863" i="1"/>
  <c r="EO820" i="1"/>
  <c r="EL820" i="1"/>
  <c r="EI820" i="1"/>
  <c r="EF820" i="1"/>
  <c r="EC820" i="1"/>
  <c r="DZ820" i="1"/>
  <c r="DX820" i="1"/>
  <c r="DW820" i="1"/>
  <c r="DW849" i="1" s="1"/>
  <c r="DW2478" i="1" s="1"/>
  <c r="DV820" i="1"/>
  <c r="DN820" i="1"/>
  <c r="DA820" i="1"/>
  <c r="CL820" i="1"/>
  <c r="CA820" i="1"/>
  <c r="BO820" i="1"/>
  <c r="BF820" i="1"/>
  <c r="AX820" i="1"/>
  <c r="AS820" i="1"/>
  <c r="AO820" i="1"/>
  <c r="AJ820" i="1"/>
  <c r="AE820" i="1"/>
  <c r="AA820" i="1"/>
  <c r="Z820" i="1"/>
  <c r="Y820" i="1"/>
  <c r="X820" i="1"/>
  <c r="W820" i="1"/>
  <c r="V820" i="1"/>
  <c r="U820" i="1"/>
  <c r="T820" i="1"/>
  <c r="S820" i="1"/>
  <c r="R820" i="1"/>
  <c r="Q820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B849" i="1" s="1"/>
  <c r="DN818" i="1"/>
  <c r="AX818" i="1"/>
  <c r="AS818" i="1"/>
  <c r="AS993" i="1" s="1"/>
  <c r="T818" i="1"/>
  <c r="N818" i="1"/>
  <c r="M818" i="1"/>
  <c r="M822" i="1" s="1"/>
  <c r="B818" i="1"/>
  <c r="EO812" i="1"/>
  <c r="EL812" i="1"/>
  <c r="EI812" i="1"/>
  <c r="EF812" i="1"/>
  <c r="EC812" i="1"/>
  <c r="DZ812" i="1"/>
  <c r="DX812" i="1"/>
  <c r="DW812" i="1"/>
  <c r="DV812" i="1"/>
  <c r="DN812" i="1"/>
  <c r="DA812" i="1"/>
  <c r="CL812" i="1"/>
  <c r="CA812" i="1"/>
  <c r="BO812" i="1"/>
  <c r="BF812" i="1"/>
  <c r="AX812" i="1"/>
  <c r="AS812" i="1"/>
  <c r="AO812" i="1"/>
  <c r="AJ812" i="1"/>
  <c r="AE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B841" i="1" s="1"/>
  <c r="EO809" i="1"/>
  <c r="EL809" i="1"/>
  <c r="EI809" i="1"/>
  <c r="EI811" i="1" s="1"/>
  <c r="EF809" i="1"/>
  <c r="EF811" i="1" s="1"/>
  <c r="EC809" i="1"/>
  <c r="EC811" i="1" s="1"/>
  <c r="DZ809" i="1"/>
  <c r="DZ811" i="1" s="1"/>
  <c r="DX809" i="1"/>
  <c r="DW809" i="1"/>
  <c r="DW811" i="1" s="1"/>
  <c r="DV809" i="1"/>
  <c r="DN809" i="1"/>
  <c r="DN811" i="1" s="1"/>
  <c r="DA809" i="1"/>
  <c r="DA811" i="1" s="1"/>
  <c r="CL809" i="1"/>
  <c r="CL811" i="1" s="1"/>
  <c r="CA809" i="1"/>
  <c r="BO809" i="1"/>
  <c r="BF809" i="1"/>
  <c r="BF811" i="1" s="1"/>
  <c r="AX809" i="1"/>
  <c r="AX811" i="1" s="1"/>
  <c r="AS809" i="1"/>
  <c r="AS811" i="1" s="1"/>
  <c r="AO809" i="1"/>
  <c r="AO811" i="1" s="1"/>
  <c r="AJ809" i="1"/>
  <c r="AE809" i="1"/>
  <c r="AA809" i="1"/>
  <c r="AA811" i="1" s="1"/>
  <c r="Z809" i="1"/>
  <c r="Z811" i="1" s="1"/>
  <c r="Y809" i="1"/>
  <c r="Y811" i="1" s="1"/>
  <c r="X809" i="1"/>
  <c r="X811" i="1" s="1"/>
  <c r="W809" i="1"/>
  <c r="V809" i="1"/>
  <c r="U809" i="1"/>
  <c r="U811" i="1" s="1"/>
  <c r="T809" i="1"/>
  <c r="T811" i="1" s="1"/>
  <c r="S809" i="1"/>
  <c r="S811" i="1" s="1"/>
  <c r="R809" i="1"/>
  <c r="R811" i="1" s="1"/>
  <c r="Q809" i="1"/>
  <c r="P809" i="1"/>
  <c r="P811" i="1" s="1"/>
  <c r="O809" i="1"/>
  <c r="N809" i="1"/>
  <c r="M809" i="1"/>
  <c r="M811" i="1" s="1"/>
  <c r="L809" i="1"/>
  <c r="L811" i="1" s="1"/>
  <c r="K809" i="1"/>
  <c r="J809" i="1"/>
  <c r="I809" i="1"/>
  <c r="H809" i="1"/>
  <c r="G809" i="1"/>
  <c r="G811" i="1" s="1"/>
  <c r="F809" i="1"/>
  <c r="F811" i="1" s="1"/>
  <c r="E809" i="1"/>
  <c r="D809" i="1"/>
  <c r="C809" i="1"/>
  <c r="B809" i="1"/>
  <c r="B838" i="1" s="1"/>
  <c r="EO806" i="1"/>
  <c r="EL806" i="1"/>
  <c r="EI806" i="1"/>
  <c r="EF806" i="1"/>
  <c r="EC806" i="1"/>
  <c r="DZ806" i="1"/>
  <c r="DX806" i="1"/>
  <c r="DW806" i="1"/>
  <c r="DV806" i="1"/>
  <c r="DV835" i="1" s="1"/>
  <c r="DN806" i="1"/>
  <c r="DA806" i="1"/>
  <c r="CL806" i="1"/>
  <c r="CA806" i="1"/>
  <c r="BO806" i="1"/>
  <c r="BF806" i="1"/>
  <c r="AX806" i="1"/>
  <c r="AS806" i="1"/>
  <c r="AX835" i="1" s="1"/>
  <c r="AO806" i="1"/>
  <c r="AJ806" i="1"/>
  <c r="AE806" i="1"/>
  <c r="AA806" i="1"/>
  <c r="Z806" i="1"/>
  <c r="Y806" i="1"/>
  <c r="X806" i="1"/>
  <c r="W806" i="1"/>
  <c r="V806" i="1"/>
  <c r="U806" i="1"/>
  <c r="U835" i="1" s="1"/>
  <c r="T806" i="1"/>
  <c r="S806" i="1"/>
  <c r="R806" i="1"/>
  <c r="Q806" i="1"/>
  <c r="P806" i="1"/>
  <c r="O806" i="1"/>
  <c r="O835" i="1" s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B835" i="1" s="1"/>
  <c r="EO805" i="1"/>
  <c r="EL805" i="1"/>
  <c r="EI805" i="1"/>
  <c r="EF805" i="1"/>
  <c r="EC805" i="1"/>
  <c r="DZ805" i="1"/>
  <c r="DX805" i="1"/>
  <c r="DX834" i="1" s="1"/>
  <c r="DW805" i="1"/>
  <c r="DW834" i="1" s="1"/>
  <c r="DV805" i="1"/>
  <c r="DN805" i="1"/>
  <c r="DA805" i="1"/>
  <c r="CL805" i="1"/>
  <c r="CA805" i="1"/>
  <c r="BO805" i="1"/>
  <c r="BF805" i="1"/>
  <c r="AX805" i="1"/>
  <c r="AX834" i="1" s="1"/>
  <c r="AS805" i="1"/>
  <c r="AO805" i="1"/>
  <c r="AJ805" i="1"/>
  <c r="AE805" i="1"/>
  <c r="AA805" i="1"/>
  <c r="Z805" i="1"/>
  <c r="Y805" i="1"/>
  <c r="X805" i="1"/>
  <c r="W805" i="1"/>
  <c r="V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B834" i="1" s="1"/>
  <c r="EO803" i="1"/>
  <c r="EL803" i="1"/>
  <c r="EI803" i="1"/>
  <c r="EF803" i="1"/>
  <c r="EF807" i="1" s="1"/>
  <c r="EC803" i="1"/>
  <c r="DZ803" i="1"/>
  <c r="DX803" i="1"/>
  <c r="DW803" i="1"/>
  <c r="DW832" i="1" s="1"/>
  <c r="DV803" i="1"/>
  <c r="DN803" i="1"/>
  <c r="DN807" i="1" s="1"/>
  <c r="DA803" i="1"/>
  <c r="CL803" i="1"/>
  <c r="CA803" i="1"/>
  <c r="BO803" i="1"/>
  <c r="BF803" i="1"/>
  <c r="BF807" i="1" s="1"/>
  <c r="AX803" i="1"/>
  <c r="AX832" i="1" s="1"/>
  <c r="AS803" i="1"/>
  <c r="AO803" i="1"/>
  <c r="AJ803" i="1"/>
  <c r="AE803" i="1"/>
  <c r="AA803" i="1"/>
  <c r="AA807" i="1" s="1"/>
  <c r="Z803" i="1"/>
  <c r="Z807" i="1" s="1"/>
  <c r="Y803" i="1"/>
  <c r="X803" i="1"/>
  <c r="W803" i="1"/>
  <c r="V803" i="1"/>
  <c r="U803" i="1"/>
  <c r="T803" i="1"/>
  <c r="T807" i="1" s="1"/>
  <c r="S803" i="1"/>
  <c r="R803" i="1"/>
  <c r="Q803" i="1"/>
  <c r="P803" i="1"/>
  <c r="P807" i="1" s="1"/>
  <c r="O803" i="1"/>
  <c r="N803" i="1"/>
  <c r="M803" i="1"/>
  <c r="L803" i="1"/>
  <c r="L807" i="1" s="1"/>
  <c r="K803" i="1"/>
  <c r="J803" i="1"/>
  <c r="I803" i="1"/>
  <c r="I807" i="1" s="1"/>
  <c r="H803" i="1"/>
  <c r="H807" i="1" s="1"/>
  <c r="G803" i="1"/>
  <c r="F803" i="1"/>
  <c r="F807" i="1" s="1"/>
  <c r="E803" i="1"/>
  <c r="D803" i="1"/>
  <c r="C803" i="1"/>
  <c r="B803" i="1"/>
  <c r="B832" i="1" s="1"/>
  <c r="EO801" i="1"/>
  <c r="EL801" i="1"/>
  <c r="EI801" i="1"/>
  <c r="EF801" i="1"/>
  <c r="EC801" i="1"/>
  <c r="DZ801" i="1"/>
  <c r="DX801" i="1"/>
  <c r="DW801" i="1"/>
  <c r="DV801" i="1"/>
  <c r="DN801" i="1"/>
  <c r="DA801" i="1"/>
  <c r="CL801" i="1"/>
  <c r="CL802" i="1" s="1"/>
  <c r="CA801" i="1"/>
  <c r="BO801" i="1"/>
  <c r="BF801" i="1"/>
  <c r="AX801" i="1"/>
  <c r="AX830" i="1" s="1"/>
  <c r="AS801" i="1"/>
  <c r="AO801" i="1"/>
  <c r="AJ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S801" i="1"/>
  <c r="R801" i="1"/>
  <c r="Q801" i="1"/>
  <c r="P801" i="1"/>
  <c r="O801" i="1"/>
  <c r="N801" i="1"/>
  <c r="N830" i="1" s="1"/>
  <c r="M801" i="1"/>
  <c r="L801" i="1"/>
  <c r="K801" i="1"/>
  <c r="J801" i="1"/>
  <c r="I801" i="1"/>
  <c r="H801" i="1"/>
  <c r="G801" i="1"/>
  <c r="F801" i="1"/>
  <c r="E801" i="1"/>
  <c r="D801" i="1"/>
  <c r="C801" i="1"/>
  <c r="B801" i="1"/>
  <c r="B830" i="1" s="1"/>
  <c r="EO800" i="1"/>
  <c r="EL800" i="1"/>
  <c r="EI800" i="1"/>
  <c r="EF800" i="1"/>
  <c r="EC800" i="1"/>
  <c r="DZ800" i="1"/>
  <c r="DX800" i="1"/>
  <c r="DX829" i="1" s="1"/>
  <c r="DW800" i="1"/>
  <c r="DW829" i="1" s="1"/>
  <c r="DV800" i="1"/>
  <c r="DN800" i="1"/>
  <c r="DA800" i="1"/>
  <c r="CL800" i="1"/>
  <c r="CA800" i="1"/>
  <c r="BO800" i="1"/>
  <c r="BF800" i="1"/>
  <c r="AX800" i="1"/>
  <c r="AX829" i="1" s="1"/>
  <c r="AS800" i="1"/>
  <c r="AO800" i="1"/>
  <c r="AJ800" i="1"/>
  <c r="AE800" i="1"/>
  <c r="AA800" i="1"/>
  <c r="Z800" i="1"/>
  <c r="Y800" i="1"/>
  <c r="X800" i="1"/>
  <c r="W800" i="1"/>
  <c r="V800" i="1"/>
  <c r="U800" i="1"/>
  <c r="T800" i="1"/>
  <c r="S800" i="1"/>
  <c r="R800" i="1"/>
  <c r="Q800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B829" i="1" s="1"/>
  <c r="EO799" i="1"/>
  <c r="EL799" i="1"/>
  <c r="EI799" i="1"/>
  <c r="EF799" i="1"/>
  <c r="EC799" i="1"/>
  <c r="DZ799" i="1"/>
  <c r="DX799" i="1"/>
  <c r="DW799" i="1"/>
  <c r="DV799" i="1"/>
  <c r="DN799" i="1"/>
  <c r="DA799" i="1"/>
  <c r="DA797" i="1" s="1"/>
  <c r="CL799" i="1"/>
  <c r="CA799" i="1"/>
  <c r="BO799" i="1"/>
  <c r="BF799" i="1"/>
  <c r="AX799" i="1"/>
  <c r="AS799" i="1"/>
  <c r="AO799" i="1"/>
  <c r="AJ799" i="1"/>
  <c r="AE799" i="1"/>
  <c r="AD799" i="1"/>
  <c r="AC799" i="1"/>
  <c r="AB799" i="1"/>
  <c r="AA799" i="1"/>
  <c r="Z799" i="1"/>
  <c r="Y799" i="1"/>
  <c r="X799" i="1"/>
  <c r="W799" i="1"/>
  <c r="V799" i="1"/>
  <c r="V797" i="1" s="1"/>
  <c r="V814" i="1" s="1"/>
  <c r="U799" i="1"/>
  <c r="T799" i="1"/>
  <c r="S799" i="1"/>
  <c r="R799" i="1"/>
  <c r="Q799" i="1"/>
  <c r="P799" i="1"/>
  <c r="P797" i="1" s="1"/>
  <c r="P814" i="1" s="1"/>
  <c r="O799" i="1"/>
  <c r="N799" i="1"/>
  <c r="M799" i="1"/>
  <c r="L799" i="1"/>
  <c r="K799" i="1"/>
  <c r="J799" i="1"/>
  <c r="J797" i="1" s="1"/>
  <c r="J814" i="1" s="1"/>
  <c r="I799" i="1"/>
  <c r="H799" i="1"/>
  <c r="G799" i="1"/>
  <c r="F799" i="1"/>
  <c r="E799" i="1"/>
  <c r="D799" i="1"/>
  <c r="D797" i="1" s="1"/>
  <c r="D814" i="1" s="1"/>
  <c r="C799" i="1"/>
  <c r="B799" i="1"/>
  <c r="B828" i="1" s="1"/>
  <c r="EO797" i="1"/>
  <c r="EL797" i="1"/>
  <c r="EL814" i="1" s="1"/>
  <c r="EC797" i="1"/>
  <c r="EC814" i="1" s="1"/>
  <c r="DX797" i="1"/>
  <c r="DX814" i="1" s="1"/>
  <c r="DW797" i="1"/>
  <c r="DW814" i="1" s="1"/>
  <c r="CA797" i="1"/>
  <c r="BO797" i="1"/>
  <c r="AJ797" i="1"/>
  <c r="AE797" i="1"/>
  <c r="AE814" i="1" s="1"/>
  <c r="Z797" i="1"/>
  <c r="Z814" i="1" s="1"/>
  <c r="Y797" i="1"/>
  <c r="Y814" i="1" s="1"/>
  <c r="X797" i="1"/>
  <c r="S797" i="1"/>
  <c r="S814" i="1" s="1"/>
  <c r="R797" i="1"/>
  <c r="N797" i="1"/>
  <c r="M797" i="1"/>
  <c r="M814" i="1" s="1"/>
  <c r="M816" i="1" s="1"/>
  <c r="L797" i="1"/>
  <c r="L814" i="1" s="1"/>
  <c r="G797" i="1"/>
  <c r="G814" i="1" s="1"/>
  <c r="F797" i="1"/>
  <c r="F814" i="1" s="1"/>
  <c r="B797" i="1"/>
  <c r="EO794" i="1"/>
  <c r="EL794" i="1"/>
  <c r="EI794" i="1"/>
  <c r="EF794" i="1"/>
  <c r="EC794" i="1"/>
  <c r="DZ794" i="1"/>
  <c r="DX794" i="1"/>
  <c r="DW794" i="1"/>
  <c r="DV794" i="1"/>
  <c r="DA794" i="1"/>
  <c r="CA794" i="1"/>
  <c r="BO794" i="1"/>
  <c r="BF794" i="1"/>
  <c r="AX794" i="1"/>
  <c r="AS794" i="1"/>
  <c r="AO794" i="1"/>
  <c r="AD794" i="1"/>
  <c r="U794" i="1"/>
  <c r="T793" i="1"/>
  <c r="S793" i="1"/>
  <c r="R793" i="1"/>
  <c r="Q793" i="1"/>
  <c r="EO792" i="1"/>
  <c r="EL792" i="1"/>
  <c r="EI792" i="1"/>
  <c r="EF792" i="1"/>
  <c r="EC792" i="1"/>
  <c r="DZ792" i="1"/>
  <c r="DX792" i="1"/>
  <c r="DW792" i="1"/>
  <c r="DV792" i="1"/>
  <c r="DN792" i="1"/>
  <c r="DA792" i="1"/>
  <c r="CL792" i="1"/>
  <c r="CA792" i="1"/>
  <c r="BO792" i="1"/>
  <c r="BF792" i="1"/>
  <c r="AX792" i="1"/>
  <c r="AS792" i="1"/>
  <c r="AO792" i="1"/>
  <c r="Z792" i="1"/>
  <c r="T791" i="1"/>
  <c r="S791" i="1"/>
  <c r="R791" i="1"/>
  <c r="Q791" i="1"/>
  <c r="Y790" i="1"/>
  <c r="Y789" i="1"/>
  <c r="EO746" i="1"/>
  <c r="EL746" i="1"/>
  <c r="EI746" i="1"/>
  <c r="EF746" i="1"/>
  <c r="EC746" i="1"/>
  <c r="DZ746" i="1"/>
  <c r="DX746" i="1"/>
  <c r="DW746" i="1"/>
  <c r="DV746" i="1"/>
  <c r="DN746" i="1"/>
  <c r="DA746" i="1"/>
  <c r="CL746" i="1"/>
  <c r="CA746" i="1"/>
  <c r="BO746" i="1"/>
  <c r="BF746" i="1"/>
  <c r="AX746" i="1"/>
  <c r="AS746" i="1"/>
  <c r="AO746" i="1"/>
  <c r="AJ746" i="1"/>
  <c r="AE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EO738" i="1"/>
  <c r="EL738" i="1"/>
  <c r="EI738" i="1"/>
  <c r="EF738" i="1"/>
  <c r="EC738" i="1"/>
  <c r="DZ738" i="1"/>
  <c r="DX738" i="1"/>
  <c r="DW738" i="1"/>
  <c r="DV738" i="1"/>
  <c r="DN738" i="1"/>
  <c r="DA738" i="1"/>
  <c r="CL738" i="1"/>
  <c r="CA738" i="1"/>
  <c r="BO738" i="1"/>
  <c r="BF738" i="1"/>
  <c r="AX738" i="1"/>
  <c r="AS738" i="1"/>
  <c r="AO738" i="1"/>
  <c r="AJ738" i="1"/>
  <c r="AE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EO735" i="1"/>
  <c r="EO737" i="1" s="1"/>
  <c r="EL735" i="1"/>
  <c r="EL737" i="1" s="1"/>
  <c r="EI735" i="1"/>
  <c r="EF735" i="1"/>
  <c r="EC735" i="1"/>
  <c r="DZ735" i="1"/>
  <c r="DX735" i="1"/>
  <c r="DX737" i="1" s="1"/>
  <c r="DW735" i="1"/>
  <c r="DW737" i="1" s="1"/>
  <c r="DV735" i="1"/>
  <c r="DN735" i="1"/>
  <c r="DA735" i="1"/>
  <c r="CL735" i="1"/>
  <c r="CA735" i="1"/>
  <c r="CA737" i="1" s="1"/>
  <c r="BO735" i="1"/>
  <c r="BO737" i="1" s="1"/>
  <c r="BF735" i="1"/>
  <c r="AX735" i="1"/>
  <c r="AS735" i="1"/>
  <c r="AO735" i="1"/>
  <c r="AJ735" i="1"/>
  <c r="AJ737" i="1" s="1"/>
  <c r="AE735" i="1"/>
  <c r="AE737" i="1" s="1"/>
  <c r="AA735" i="1"/>
  <c r="Z735" i="1"/>
  <c r="Y735" i="1"/>
  <c r="X735" i="1"/>
  <c r="W735" i="1"/>
  <c r="W737" i="1" s="1"/>
  <c r="V735" i="1"/>
  <c r="V737" i="1" s="1"/>
  <c r="U735" i="1"/>
  <c r="T735" i="1"/>
  <c r="S735" i="1"/>
  <c r="R735" i="1"/>
  <c r="Q735" i="1"/>
  <c r="Q737" i="1" s="1"/>
  <c r="P735" i="1"/>
  <c r="P737" i="1" s="1"/>
  <c r="O735" i="1"/>
  <c r="N735" i="1"/>
  <c r="M735" i="1"/>
  <c r="L735" i="1"/>
  <c r="K735" i="1"/>
  <c r="K737" i="1" s="1"/>
  <c r="J735" i="1"/>
  <c r="J737" i="1" s="1"/>
  <c r="I735" i="1"/>
  <c r="H735" i="1"/>
  <c r="G735" i="1"/>
  <c r="F735" i="1"/>
  <c r="E735" i="1"/>
  <c r="E737" i="1" s="1"/>
  <c r="D735" i="1"/>
  <c r="D737" i="1" s="1"/>
  <c r="C735" i="1"/>
  <c r="B735" i="1"/>
  <c r="EO732" i="1"/>
  <c r="EL732" i="1"/>
  <c r="EI732" i="1"/>
  <c r="EF732" i="1"/>
  <c r="EC732" i="1"/>
  <c r="DZ732" i="1"/>
  <c r="DX732" i="1"/>
  <c r="DW732" i="1"/>
  <c r="DV732" i="1"/>
  <c r="DY732" i="1" s="1"/>
  <c r="DN732" i="1"/>
  <c r="DA732" i="1"/>
  <c r="CL732" i="1"/>
  <c r="CA732" i="1"/>
  <c r="BO732" i="1"/>
  <c r="BF732" i="1"/>
  <c r="AX732" i="1"/>
  <c r="AS732" i="1"/>
  <c r="AO732" i="1"/>
  <c r="AJ732" i="1"/>
  <c r="AE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EO731" i="1"/>
  <c r="EL731" i="1"/>
  <c r="EI731" i="1"/>
  <c r="EF731" i="1"/>
  <c r="EC731" i="1"/>
  <c r="DZ731" i="1"/>
  <c r="DX731" i="1"/>
  <c r="DW731" i="1"/>
  <c r="DV731" i="1"/>
  <c r="DN731" i="1"/>
  <c r="DA731" i="1"/>
  <c r="CL731" i="1"/>
  <c r="CA731" i="1"/>
  <c r="BO731" i="1"/>
  <c r="BF731" i="1"/>
  <c r="AX731" i="1"/>
  <c r="AS731" i="1"/>
  <c r="AO731" i="1"/>
  <c r="AJ731" i="1"/>
  <c r="AE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DY730" i="1"/>
  <c r="EO729" i="1"/>
  <c r="EO733" i="1" s="1"/>
  <c r="EL729" i="1"/>
  <c r="EI729" i="1"/>
  <c r="EF729" i="1"/>
  <c r="EF733" i="1" s="1"/>
  <c r="EC729" i="1"/>
  <c r="DZ729" i="1"/>
  <c r="DX729" i="1"/>
  <c r="DX733" i="1" s="1"/>
  <c r="DW729" i="1"/>
  <c r="DV729" i="1"/>
  <c r="DV733" i="1" s="1"/>
  <c r="DN729" i="1"/>
  <c r="DN733" i="1" s="1"/>
  <c r="DA729" i="1"/>
  <c r="DA733" i="1" s="1"/>
  <c r="CL729" i="1"/>
  <c r="CA729" i="1"/>
  <c r="CA733" i="1" s="1"/>
  <c r="BO729" i="1"/>
  <c r="BF729" i="1"/>
  <c r="BF733" i="1" s="1"/>
  <c r="AX729" i="1"/>
  <c r="AX733" i="1" s="1"/>
  <c r="AS729" i="1"/>
  <c r="AO729" i="1"/>
  <c r="AO733" i="1" s="1"/>
  <c r="AJ729" i="1"/>
  <c r="AJ733" i="1" s="1"/>
  <c r="AE729" i="1"/>
  <c r="AA729" i="1"/>
  <c r="AA733" i="1" s="1"/>
  <c r="Z729" i="1"/>
  <c r="Z733" i="1" s="1"/>
  <c r="Y729" i="1"/>
  <c r="X729" i="1"/>
  <c r="W729" i="1"/>
  <c r="W733" i="1" s="1"/>
  <c r="V729" i="1"/>
  <c r="U729" i="1"/>
  <c r="U733" i="1" s="1"/>
  <c r="T729" i="1"/>
  <c r="T733" i="1" s="1"/>
  <c r="S729" i="1"/>
  <c r="S733" i="1" s="1"/>
  <c r="R729" i="1"/>
  <c r="Q729" i="1"/>
  <c r="Q733" i="1" s="1"/>
  <c r="P729" i="1"/>
  <c r="O729" i="1"/>
  <c r="O733" i="1" s="1"/>
  <c r="N729" i="1"/>
  <c r="N733" i="1" s="1"/>
  <c r="M729" i="1"/>
  <c r="L729" i="1"/>
  <c r="L733" i="1" s="1"/>
  <c r="K729" i="1"/>
  <c r="K733" i="1" s="1"/>
  <c r="J729" i="1"/>
  <c r="I729" i="1"/>
  <c r="I733" i="1" s="1"/>
  <c r="H729" i="1"/>
  <c r="H733" i="1" s="1"/>
  <c r="G729" i="1"/>
  <c r="F729" i="1"/>
  <c r="F733" i="1" s="1"/>
  <c r="E729" i="1"/>
  <c r="E733" i="1" s="1"/>
  <c r="D729" i="1"/>
  <c r="C729" i="1"/>
  <c r="C733" i="1" s="1"/>
  <c r="B729" i="1"/>
  <c r="B733" i="1" s="1"/>
  <c r="EO727" i="1"/>
  <c r="EL727" i="1"/>
  <c r="EI727" i="1"/>
  <c r="EF727" i="1"/>
  <c r="EC727" i="1"/>
  <c r="DZ727" i="1"/>
  <c r="DX727" i="1"/>
  <c r="DW727" i="1"/>
  <c r="DV727" i="1"/>
  <c r="DN727" i="1"/>
  <c r="DA727" i="1"/>
  <c r="CL727" i="1"/>
  <c r="CA727" i="1"/>
  <c r="BO727" i="1"/>
  <c r="BF727" i="1"/>
  <c r="AX727" i="1"/>
  <c r="AS727" i="1"/>
  <c r="AO727" i="1"/>
  <c r="AJ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EO726" i="1"/>
  <c r="EL726" i="1"/>
  <c r="EI726" i="1"/>
  <c r="EF726" i="1"/>
  <c r="EC726" i="1"/>
  <c r="DZ726" i="1"/>
  <c r="DX726" i="1"/>
  <c r="DW726" i="1"/>
  <c r="DV726" i="1"/>
  <c r="DN726" i="1"/>
  <c r="DA726" i="1"/>
  <c r="CL726" i="1"/>
  <c r="CA726" i="1"/>
  <c r="BO726" i="1"/>
  <c r="BF726" i="1"/>
  <c r="AX726" i="1"/>
  <c r="AS726" i="1"/>
  <c r="AO726" i="1"/>
  <c r="AJ726" i="1"/>
  <c r="AE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EO725" i="1"/>
  <c r="EL725" i="1"/>
  <c r="EI725" i="1"/>
  <c r="EI723" i="1" s="1"/>
  <c r="EI740" i="1" s="1"/>
  <c r="EF725" i="1"/>
  <c r="EC725" i="1"/>
  <c r="DZ725" i="1"/>
  <c r="DX725" i="1"/>
  <c r="DW725" i="1"/>
  <c r="DV725" i="1"/>
  <c r="DV723" i="1" s="1"/>
  <c r="DV740" i="1" s="1"/>
  <c r="DN725" i="1"/>
  <c r="DA725" i="1"/>
  <c r="CL725" i="1"/>
  <c r="CA725" i="1"/>
  <c r="BO725" i="1"/>
  <c r="BF725" i="1"/>
  <c r="BF723" i="1" s="1"/>
  <c r="AX725" i="1"/>
  <c r="AS725" i="1"/>
  <c r="AO725" i="1"/>
  <c r="AJ725" i="1"/>
  <c r="AE725" i="1"/>
  <c r="AA725" i="1"/>
  <c r="AA723" i="1" s="1"/>
  <c r="AA740" i="1" s="1"/>
  <c r="Z725" i="1"/>
  <c r="Y725" i="1"/>
  <c r="X725" i="1"/>
  <c r="W725" i="1"/>
  <c r="V725" i="1"/>
  <c r="U725" i="1"/>
  <c r="U723" i="1" s="1"/>
  <c r="T725" i="1"/>
  <c r="S725" i="1"/>
  <c r="R725" i="1"/>
  <c r="Q725" i="1"/>
  <c r="P725" i="1"/>
  <c r="O725" i="1"/>
  <c r="O723" i="1" s="1"/>
  <c r="O740" i="1" s="1"/>
  <c r="N725" i="1"/>
  <c r="M725" i="1"/>
  <c r="L725" i="1"/>
  <c r="K725" i="1"/>
  <c r="J725" i="1"/>
  <c r="I725" i="1"/>
  <c r="I723" i="1" s="1"/>
  <c r="I740" i="1" s="1"/>
  <c r="H725" i="1"/>
  <c r="G725" i="1"/>
  <c r="F725" i="1"/>
  <c r="E725" i="1"/>
  <c r="D725" i="1"/>
  <c r="C725" i="1"/>
  <c r="C723" i="1" s="1"/>
  <c r="B725" i="1"/>
  <c r="EF723" i="1"/>
  <c r="EC723" i="1"/>
  <c r="DN723" i="1"/>
  <c r="DA723" i="1"/>
  <c r="DA740" i="1" s="1"/>
  <c r="AX723" i="1"/>
  <c r="AS723" i="1"/>
  <c r="AS740" i="1" s="1"/>
  <c r="N723" i="1"/>
  <c r="N740" i="1" s="1"/>
  <c r="M723" i="1"/>
  <c r="M740" i="1" s="1"/>
  <c r="EO720" i="1"/>
  <c r="EL720" i="1"/>
  <c r="EI720" i="1"/>
  <c r="EF720" i="1"/>
  <c r="EC720" i="1"/>
  <c r="DZ720" i="1"/>
  <c r="DX720" i="1"/>
  <c r="DW720" i="1"/>
  <c r="DV720" i="1"/>
  <c r="DA720" i="1"/>
  <c r="CA720" i="1"/>
  <c r="BO720" i="1"/>
  <c r="BF720" i="1"/>
  <c r="AX720" i="1"/>
  <c r="AS720" i="1"/>
  <c r="AO720" i="1"/>
  <c r="AD720" i="1"/>
  <c r="U720" i="1"/>
  <c r="T719" i="1"/>
  <c r="S719" i="1"/>
  <c r="R719" i="1"/>
  <c r="Q719" i="1"/>
  <c r="EO718" i="1"/>
  <c r="EL718" i="1"/>
  <c r="EI718" i="1"/>
  <c r="EF718" i="1"/>
  <c r="EC718" i="1"/>
  <c r="DZ718" i="1"/>
  <c r="DX718" i="1"/>
  <c r="DW718" i="1"/>
  <c r="DV718" i="1"/>
  <c r="DN718" i="1"/>
  <c r="DA718" i="1"/>
  <c r="CL718" i="1"/>
  <c r="CA718" i="1"/>
  <c r="BO718" i="1"/>
  <c r="BF718" i="1"/>
  <c r="AX718" i="1"/>
  <c r="AS718" i="1"/>
  <c r="AO718" i="1"/>
  <c r="Z718" i="1"/>
  <c r="T717" i="1"/>
  <c r="S717" i="1"/>
  <c r="R717" i="1"/>
  <c r="Q717" i="1"/>
  <c r="Y716" i="1"/>
  <c r="Y715" i="1"/>
  <c r="AY678" i="1"/>
  <c r="AW678" i="1"/>
  <c r="AV678" i="1"/>
  <c r="AU678" i="1"/>
  <c r="AT678" i="1"/>
  <c r="AR678" i="1"/>
  <c r="AQ678" i="1"/>
  <c r="AP678" i="1"/>
  <c r="AN678" i="1"/>
  <c r="AM678" i="1"/>
  <c r="AL678" i="1"/>
  <c r="AK678" i="1"/>
  <c r="AI678" i="1"/>
  <c r="AH678" i="1"/>
  <c r="AG678" i="1"/>
  <c r="AF678" i="1"/>
  <c r="AD678" i="1"/>
  <c r="AC678" i="1"/>
  <c r="AB678" i="1"/>
  <c r="EO676" i="1"/>
  <c r="EL676" i="1"/>
  <c r="EI676" i="1"/>
  <c r="EF676" i="1"/>
  <c r="EC676" i="1"/>
  <c r="DZ676" i="1"/>
  <c r="DX676" i="1"/>
  <c r="DW676" i="1"/>
  <c r="DV676" i="1"/>
  <c r="AY664" i="1"/>
  <c r="AW664" i="1"/>
  <c r="AV664" i="1"/>
  <c r="AU664" i="1"/>
  <c r="AT664" i="1"/>
  <c r="AR664" i="1"/>
  <c r="AQ664" i="1"/>
  <c r="AP664" i="1"/>
  <c r="AN664" i="1"/>
  <c r="AM664" i="1"/>
  <c r="AL664" i="1"/>
  <c r="AK664" i="1"/>
  <c r="AI664" i="1"/>
  <c r="AH664" i="1"/>
  <c r="AG664" i="1"/>
  <c r="AF664" i="1"/>
  <c r="AD664" i="1"/>
  <c r="AC664" i="1"/>
  <c r="AB664" i="1"/>
  <c r="EO645" i="1"/>
  <c r="EL645" i="1"/>
  <c r="EI645" i="1"/>
  <c r="EF645" i="1"/>
  <c r="EC645" i="1"/>
  <c r="DZ645" i="1"/>
  <c r="DX645" i="1"/>
  <c r="DW645" i="1"/>
  <c r="DV645" i="1"/>
  <c r="DA645" i="1"/>
  <c r="CA645" i="1"/>
  <c r="BO645" i="1"/>
  <c r="BF645" i="1"/>
  <c r="AX645" i="1"/>
  <c r="AS645" i="1"/>
  <c r="AO645" i="1"/>
  <c r="AD645" i="1"/>
  <c r="U645" i="1"/>
  <c r="T644" i="1"/>
  <c r="S644" i="1"/>
  <c r="R644" i="1"/>
  <c r="Q644" i="1"/>
  <c r="EO643" i="1"/>
  <c r="EL643" i="1"/>
  <c r="EI643" i="1"/>
  <c r="EF643" i="1"/>
  <c r="EC643" i="1"/>
  <c r="DZ643" i="1"/>
  <c r="DX643" i="1"/>
  <c r="DW643" i="1"/>
  <c r="DV643" i="1"/>
  <c r="DN643" i="1"/>
  <c r="DA643" i="1"/>
  <c r="CL643" i="1"/>
  <c r="CA643" i="1"/>
  <c r="BO643" i="1"/>
  <c r="BF643" i="1"/>
  <c r="AX643" i="1"/>
  <c r="AS643" i="1"/>
  <c r="AO643" i="1"/>
  <c r="Z643" i="1"/>
  <c r="T642" i="1"/>
  <c r="S642" i="1"/>
  <c r="R642" i="1"/>
  <c r="Q642" i="1"/>
  <c r="Y641" i="1"/>
  <c r="CM640" i="1"/>
  <c r="Y640" i="1"/>
  <c r="EO636" i="1"/>
  <c r="EO571" i="1" s="1"/>
  <c r="EL636" i="1"/>
  <c r="EL571" i="1" s="1"/>
  <c r="EI636" i="1"/>
  <c r="EF636" i="1"/>
  <c r="EC636" i="1"/>
  <c r="DZ636" i="1"/>
  <c r="DX636" i="1"/>
  <c r="DX571" i="1" s="1"/>
  <c r="DW636" i="1"/>
  <c r="DW571" i="1" s="1"/>
  <c r="DV636" i="1"/>
  <c r="DN636" i="1"/>
  <c r="DA636" i="1"/>
  <c r="CL636" i="1"/>
  <c r="CA636" i="1"/>
  <c r="CA571" i="1" s="1"/>
  <c r="BO636" i="1"/>
  <c r="BO571" i="1" s="1"/>
  <c r="BF636" i="1"/>
  <c r="AX636" i="1"/>
  <c r="AS636" i="1"/>
  <c r="AO636" i="1"/>
  <c r="AJ636" i="1"/>
  <c r="AJ571" i="1" s="1"/>
  <c r="AA1710" i="1" s="1"/>
  <c r="AE636" i="1"/>
  <c r="AE571" i="1" s="1"/>
  <c r="AD636" i="1"/>
  <c r="AC636" i="1"/>
  <c r="AB636" i="1"/>
  <c r="AA636" i="1"/>
  <c r="Z636" i="1"/>
  <c r="Z571" i="1" s="1"/>
  <c r="Y636" i="1"/>
  <c r="Y571" i="1" s="1"/>
  <c r="X636" i="1"/>
  <c r="W636" i="1"/>
  <c r="V636" i="1"/>
  <c r="U636" i="1"/>
  <c r="T636" i="1"/>
  <c r="T571" i="1" s="1"/>
  <c r="S636" i="1"/>
  <c r="S571" i="1" s="1"/>
  <c r="R636" i="1"/>
  <c r="Q636" i="1"/>
  <c r="P636" i="1"/>
  <c r="O636" i="1"/>
  <c r="N636" i="1"/>
  <c r="N571" i="1" s="1"/>
  <c r="M636" i="1"/>
  <c r="M571" i="1" s="1"/>
  <c r="L636" i="1"/>
  <c r="K636" i="1"/>
  <c r="J636" i="1"/>
  <c r="I636" i="1"/>
  <c r="H636" i="1"/>
  <c r="H571" i="1" s="1"/>
  <c r="G636" i="1"/>
  <c r="G571" i="1" s="1"/>
  <c r="F636" i="1"/>
  <c r="E636" i="1"/>
  <c r="D636" i="1"/>
  <c r="C636" i="1"/>
  <c r="B636" i="1"/>
  <c r="B571" i="1" s="1"/>
  <c r="AU635" i="1"/>
  <c r="AT635" i="1"/>
  <c r="AR635" i="1"/>
  <c r="AQ635" i="1"/>
  <c r="AP635" i="1"/>
  <c r="AN635" i="1"/>
  <c r="AM635" i="1"/>
  <c r="AL635" i="1"/>
  <c r="AK635" i="1"/>
  <c r="AI635" i="1"/>
  <c r="AH635" i="1"/>
  <c r="AG635" i="1"/>
  <c r="AF635" i="1"/>
  <c r="AD635" i="1"/>
  <c r="AC635" i="1"/>
  <c r="AB635" i="1"/>
  <c r="EO633" i="1"/>
  <c r="EO687" i="1" s="1"/>
  <c r="EL633" i="1"/>
  <c r="EL687" i="1" s="1"/>
  <c r="EI633" i="1"/>
  <c r="EI687" i="1" s="1"/>
  <c r="EF633" i="1"/>
  <c r="EF687" i="1" s="1"/>
  <c r="EC633" i="1"/>
  <c r="EC687" i="1" s="1"/>
  <c r="DZ633" i="1"/>
  <c r="DZ687" i="1" s="1"/>
  <c r="DX633" i="1"/>
  <c r="DX687" i="1" s="1"/>
  <c r="DW633" i="1"/>
  <c r="DW687" i="1" s="1"/>
  <c r="DV633" i="1"/>
  <c r="DV687" i="1" s="1"/>
  <c r="DN633" i="1"/>
  <c r="DN687" i="1" s="1"/>
  <c r="DA633" i="1"/>
  <c r="DA687" i="1" s="1"/>
  <c r="CL633" i="1"/>
  <c r="CL687" i="1" s="1"/>
  <c r="CA633" i="1"/>
  <c r="CA687" i="1" s="1"/>
  <c r="BO633" i="1"/>
  <c r="BO687" i="1" s="1"/>
  <c r="BF633" i="1"/>
  <c r="BF687" i="1" s="1"/>
  <c r="AX633" i="1"/>
  <c r="AX687" i="1" s="1"/>
  <c r="AS633" i="1"/>
  <c r="AS687" i="1" s="1"/>
  <c r="AO633" i="1"/>
  <c r="AO687" i="1" s="1"/>
  <c r="AJ633" i="1"/>
  <c r="AJ687" i="1" s="1"/>
  <c r="AE633" i="1"/>
  <c r="AE687" i="1" s="1"/>
  <c r="AA633" i="1"/>
  <c r="AA687" i="1" s="1"/>
  <c r="Z633" i="1"/>
  <c r="Z687" i="1" s="1"/>
  <c r="Y633" i="1"/>
  <c r="Y687" i="1" s="1"/>
  <c r="X633" i="1"/>
  <c r="X687" i="1" s="1"/>
  <c r="W633" i="1"/>
  <c r="W687" i="1" s="1"/>
  <c r="V633" i="1"/>
  <c r="V687" i="1" s="1"/>
  <c r="U633" i="1"/>
  <c r="U687" i="1" s="1"/>
  <c r="T633" i="1"/>
  <c r="T687" i="1" s="1"/>
  <c r="S633" i="1"/>
  <c r="S687" i="1" s="1"/>
  <c r="R633" i="1"/>
  <c r="R687" i="1" s="1"/>
  <c r="Q633" i="1"/>
  <c r="Q687" i="1" s="1"/>
  <c r="P633" i="1"/>
  <c r="P687" i="1" s="1"/>
  <c r="O633" i="1"/>
  <c r="O687" i="1" s="1"/>
  <c r="N633" i="1"/>
  <c r="N687" i="1" s="1"/>
  <c r="M633" i="1"/>
  <c r="M687" i="1" s="1"/>
  <c r="L633" i="1"/>
  <c r="L687" i="1" s="1"/>
  <c r="K633" i="1"/>
  <c r="K687" i="1" s="1"/>
  <c r="J633" i="1"/>
  <c r="J687" i="1" s="1"/>
  <c r="I633" i="1"/>
  <c r="I687" i="1" s="1"/>
  <c r="H633" i="1"/>
  <c r="H687" i="1" s="1"/>
  <c r="G633" i="1"/>
  <c r="G687" i="1" s="1"/>
  <c r="F633" i="1"/>
  <c r="F687" i="1" s="1"/>
  <c r="E633" i="1"/>
  <c r="E687" i="1" s="1"/>
  <c r="D633" i="1"/>
  <c r="D687" i="1" s="1"/>
  <c r="C633" i="1"/>
  <c r="C687" i="1" s="1"/>
  <c r="B633" i="1"/>
  <c r="B687" i="1" s="1"/>
  <c r="EO632" i="1"/>
  <c r="EO686" i="1" s="1"/>
  <c r="EL632" i="1"/>
  <c r="EL686" i="1" s="1"/>
  <c r="EI632" i="1"/>
  <c r="EI686" i="1" s="1"/>
  <c r="EF632" i="1"/>
  <c r="EF686" i="1" s="1"/>
  <c r="EC632" i="1"/>
  <c r="EC686" i="1" s="1"/>
  <c r="DZ632" i="1"/>
  <c r="DZ686" i="1" s="1"/>
  <c r="DX632" i="1"/>
  <c r="DX686" i="1" s="1"/>
  <c r="DW632" i="1"/>
  <c r="DW686" i="1" s="1"/>
  <c r="DV632" i="1"/>
  <c r="DV686" i="1" s="1"/>
  <c r="DN632" i="1"/>
  <c r="DN686" i="1" s="1"/>
  <c r="DA632" i="1"/>
  <c r="DA686" i="1" s="1"/>
  <c r="CL632" i="1"/>
  <c r="CL686" i="1" s="1"/>
  <c r="CA632" i="1"/>
  <c r="CA686" i="1" s="1"/>
  <c r="BO632" i="1"/>
  <c r="BO686" i="1" s="1"/>
  <c r="BF632" i="1"/>
  <c r="BF686" i="1" s="1"/>
  <c r="AX632" i="1"/>
  <c r="AX686" i="1" s="1"/>
  <c r="AS632" i="1"/>
  <c r="AS686" i="1" s="1"/>
  <c r="AO632" i="1"/>
  <c r="AO686" i="1" s="1"/>
  <c r="AJ632" i="1"/>
  <c r="AJ686" i="1" s="1"/>
  <c r="AE632" i="1"/>
  <c r="AE686" i="1" s="1"/>
  <c r="AA632" i="1"/>
  <c r="AA686" i="1" s="1"/>
  <c r="Z632" i="1"/>
  <c r="Z686" i="1" s="1"/>
  <c r="Y632" i="1"/>
  <c r="Y686" i="1" s="1"/>
  <c r="X632" i="1"/>
  <c r="X686" i="1" s="1"/>
  <c r="W632" i="1"/>
  <c r="W686" i="1" s="1"/>
  <c r="V632" i="1"/>
  <c r="V686" i="1" s="1"/>
  <c r="U632" i="1"/>
  <c r="U686" i="1" s="1"/>
  <c r="T632" i="1"/>
  <c r="T686" i="1" s="1"/>
  <c r="S632" i="1"/>
  <c r="S686" i="1" s="1"/>
  <c r="R632" i="1"/>
  <c r="R686" i="1" s="1"/>
  <c r="Q632" i="1"/>
  <c r="Q686" i="1" s="1"/>
  <c r="P632" i="1"/>
  <c r="P686" i="1" s="1"/>
  <c r="O632" i="1"/>
  <c r="O686" i="1" s="1"/>
  <c r="N632" i="1"/>
  <c r="N686" i="1" s="1"/>
  <c r="M632" i="1"/>
  <c r="M686" i="1" s="1"/>
  <c r="L632" i="1"/>
  <c r="L686" i="1" s="1"/>
  <c r="K632" i="1"/>
  <c r="K686" i="1" s="1"/>
  <c r="J632" i="1"/>
  <c r="J686" i="1" s="1"/>
  <c r="I632" i="1"/>
  <c r="I686" i="1" s="1"/>
  <c r="H632" i="1"/>
  <c r="H686" i="1" s="1"/>
  <c r="G632" i="1"/>
  <c r="G686" i="1" s="1"/>
  <c r="F632" i="1"/>
  <c r="F686" i="1" s="1"/>
  <c r="E632" i="1"/>
  <c r="E686" i="1" s="1"/>
  <c r="D632" i="1"/>
  <c r="D686" i="1" s="1"/>
  <c r="C632" i="1"/>
  <c r="C686" i="1" s="1"/>
  <c r="B632" i="1"/>
  <c r="B686" i="1" s="1"/>
  <c r="EO631" i="1"/>
  <c r="EL631" i="1"/>
  <c r="EI631" i="1"/>
  <c r="EI685" i="1" s="1"/>
  <c r="EF631" i="1"/>
  <c r="EF685" i="1" s="1"/>
  <c r="EC631" i="1"/>
  <c r="EC685" i="1" s="1"/>
  <c r="DZ631" i="1"/>
  <c r="DZ685" i="1" s="1"/>
  <c r="DX631" i="1"/>
  <c r="DW631" i="1"/>
  <c r="DV631" i="1"/>
  <c r="DV685" i="1" s="1"/>
  <c r="DN631" i="1"/>
  <c r="DN685" i="1" s="1"/>
  <c r="DA631" i="1"/>
  <c r="DA685" i="1" s="1"/>
  <c r="CL631" i="1"/>
  <c r="CL685" i="1" s="1"/>
  <c r="CA631" i="1"/>
  <c r="BO631" i="1"/>
  <c r="BF631" i="1"/>
  <c r="BF685" i="1" s="1"/>
  <c r="AX631" i="1"/>
  <c r="AX685" i="1" s="1"/>
  <c r="AS631" i="1"/>
  <c r="AS685" i="1" s="1"/>
  <c r="AO631" i="1"/>
  <c r="AO685" i="1" s="1"/>
  <c r="AJ631" i="1"/>
  <c r="AE631" i="1"/>
  <c r="AA631" i="1"/>
  <c r="AA685" i="1" s="1"/>
  <c r="Z631" i="1"/>
  <c r="Z685" i="1" s="1"/>
  <c r="Y631" i="1"/>
  <c r="Y685" i="1" s="1"/>
  <c r="X631" i="1"/>
  <c r="X685" i="1" s="1"/>
  <c r="W631" i="1"/>
  <c r="V631" i="1"/>
  <c r="U631" i="1"/>
  <c r="U685" i="1" s="1"/>
  <c r="T631" i="1"/>
  <c r="T685" i="1" s="1"/>
  <c r="S631" i="1"/>
  <c r="S685" i="1" s="1"/>
  <c r="R631" i="1"/>
  <c r="R685" i="1" s="1"/>
  <c r="Q631" i="1"/>
  <c r="P631" i="1"/>
  <c r="O631" i="1"/>
  <c r="O685" i="1" s="1"/>
  <c r="N631" i="1"/>
  <c r="N685" i="1" s="1"/>
  <c r="M631" i="1"/>
  <c r="M685" i="1" s="1"/>
  <c r="L631" i="1"/>
  <c r="L685" i="1" s="1"/>
  <c r="K631" i="1"/>
  <c r="J631" i="1"/>
  <c r="I631" i="1"/>
  <c r="I685" i="1" s="1"/>
  <c r="H631" i="1"/>
  <c r="H685" i="1" s="1"/>
  <c r="G631" i="1"/>
  <c r="G685" i="1" s="1"/>
  <c r="F631" i="1"/>
  <c r="F685" i="1" s="1"/>
  <c r="E631" i="1"/>
  <c r="D631" i="1"/>
  <c r="C631" i="1"/>
  <c r="C685" i="1" s="1"/>
  <c r="B631" i="1"/>
  <c r="B685" i="1" s="1"/>
  <c r="EO630" i="1"/>
  <c r="EO684" i="1" s="1"/>
  <c r="EL630" i="1"/>
  <c r="EL684" i="1" s="1"/>
  <c r="EI630" i="1"/>
  <c r="EF630" i="1"/>
  <c r="EC630" i="1"/>
  <c r="EC684" i="1" s="1"/>
  <c r="DZ630" i="1"/>
  <c r="DZ684" i="1" s="1"/>
  <c r="DX630" i="1"/>
  <c r="DX684" i="1" s="1"/>
  <c r="DW630" i="1"/>
  <c r="DW684" i="1" s="1"/>
  <c r="DV630" i="1"/>
  <c r="DN630" i="1"/>
  <c r="DA630" i="1"/>
  <c r="DA684" i="1" s="1"/>
  <c r="CL630" i="1"/>
  <c r="CL684" i="1" s="1"/>
  <c r="CA630" i="1"/>
  <c r="CA684" i="1" s="1"/>
  <c r="BO630" i="1"/>
  <c r="BO684" i="1" s="1"/>
  <c r="BF630" i="1"/>
  <c r="AX630" i="1"/>
  <c r="AS630" i="1"/>
  <c r="AS684" i="1" s="1"/>
  <c r="AO630" i="1"/>
  <c r="AO684" i="1" s="1"/>
  <c r="AJ630" i="1"/>
  <c r="AJ684" i="1" s="1"/>
  <c r="AE630" i="1"/>
  <c r="AE684" i="1" s="1"/>
  <c r="AA630" i="1"/>
  <c r="Z630" i="1"/>
  <c r="Y630" i="1"/>
  <c r="Y684" i="1" s="1"/>
  <c r="X630" i="1"/>
  <c r="X684" i="1" s="1"/>
  <c r="W630" i="1"/>
  <c r="W684" i="1" s="1"/>
  <c r="V630" i="1"/>
  <c r="V684" i="1" s="1"/>
  <c r="U630" i="1"/>
  <c r="T630" i="1"/>
  <c r="S630" i="1"/>
  <c r="S684" i="1" s="1"/>
  <c r="R630" i="1"/>
  <c r="R684" i="1" s="1"/>
  <c r="Q630" i="1"/>
  <c r="Q684" i="1" s="1"/>
  <c r="P630" i="1"/>
  <c r="P684" i="1" s="1"/>
  <c r="O630" i="1"/>
  <c r="N630" i="1"/>
  <c r="M630" i="1"/>
  <c r="M684" i="1" s="1"/>
  <c r="L630" i="1"/>
  <c r="L684" i="1" s="1"/>
  <c r="K630" i="1"/>
  <c r="K684" i="1" s="1"/>
  <c r="J630" i="1"/>
  <c r="J684" i="1" s="1"/>
  <c r="I630" i="1"/>
  <c r="H630" i="1"/>
  <c r="G630" i="1"/>
  <c r="G684" i="1" s="1"/>
  <c r="F630" i="1"/>
  <c r="F684" i="1" s="1"/>
  <c r="E630" i="1"/>
  <c r="E684" i="1" s="1"/>
  <c r="D630" i="1"/>
  <c r="D684" i="1" s="1"/>
  <c r="C630" i="1"/>
  <c r="B630" i="1"/>
  <c r="CL629" i="1"/>
  <c r="AS629" i="1"/>
  <c r="AO629" i="1"/>
  <c r="R629" i="1"/>
  <c r="M629" i="1"/>
  <c r="L629" i="1"/>
  <c r="DA628" i="1"/>
  <c r="DA682" i="1" s="1"/>
  <c r="W628" i="1"/>
  <c r="V628" i="1"/>
  <c r="U628" i="1"/>
  <c r="U682" i="1" s="1"/>
  <c r="T628" i="1"/>
  <c r="T682" i="1" s="1"/>
  <c r="S628" i="1"/>
  <c r="S682" i="1" s="1"/>
  <c r="R628" i="1"/>
  <c r="R682" i="1" s="1"/>
  <c r="Q628" i="1"/>
  <c r="P628" i="1"/>
  <c r="O628" i="1"/>
  <c r="O682" i="1" s="1"/>
  <c r="N628" i="1"/>
  <c r="N682" i="1" s="1"/>
  <c r="M628" i="1"/>
  <c r="M682" i="1" s="1"/>
  <c r="L628" i="1"/>
  <c r="L682" i="1" s="1"/>
  <c r="K628" i="1"/>
  <c r="J628" i="1"/>
  <c r="I628" i="1"/>
  <c r="I682" i="1" s="1"/>
  <c r="H628" i="1"/>
  <c r="H682" i="1" s="1"/>
  <c r="G628" i="1"/>
  <c r="G682" i="1" s="1"/>
  <c r="F628" i="1"/>
  <c r="F682" i="1" s="1"/>
  <c r="E628" i="1"/>
  <c r="D628" i="1"/>
  <c r="C628" i="1"/>
  <c r="C682" i="1" s="1"/>
  <c r="B628" i="1"/>
  <c r="B682" i="1" s="1"/>
  <c r="AW624" i="1"/>
  <c r="AV624" i="1"/>
  <c r="AU624" i="1"/>
  <c r="AT624" i="1"/>
  <c r="AR624" i="1"/>
  <c r="AQ624" i="1"/>
  <c r="AP624" i="1"/>
  <c r="AN624" i="1"/>
  <c r="AM624" i="1"/>
  <c r="AL624" i="1"/>
  <c r="AK624" i="1"/>
  <c r="AI624" i="1"/>
  <c r="AH624" i="1"/>
  <c r="AG624" i="1"/>
  <c r="AF624" i="1"/>
  <c r="EO621" i="1"/>
  <c r="EL621" i="1"/>
  <c r="EI621" i="1"/>
  <c r="EF621" i="1"/>
  <c r="EC621" i="1"/>
  <c r="DZ621" i="1"/>
  <c r="DX621" i="1"/>
  <c r="DW621" i="1"/>
  <c r="DV621" i="1"/>
  <c r="DN621" i="1"/>
  <c r="DA621" i="1"/>
  <c r="CL621" i="1"/>
  <c r="CA621" i="1"/>
  <c r="BO621" i="1"/>
  <c r="BF621" i="1"/>
  <c r="AX621" i="1"/>
  <c r="AS621" i="1"/>
  <c r="AO621" i="1"/>
  <c r="AJ621" i="1"/>
  <c r="AE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EO620" i="1"/>
  <c r="EL620" i="1"/>
  <c r="EI620" i="1"/>
  <c r="EF620" i="1"/>
  <c r="EF619" i="1" s="1"/>
  <c r="EF674" i="1" s="1"/>
  <c r="EF1207" i="1" s="1"/>
  <c r="EC620" i="1"/>
  <c r="EC619" i="1" s="1"/>
  <c r="EC674" i="1" s="1"/>
  <c r="EC1207" i="1" s="1"/>
  <c r="DZ620" i="1"/>
  <c r="DX620" i="1"/>
  <c r="DW620" i="1"/>
  <c r="DV620" i="1"/>
  <c r="DN620" i="1"/>
  <c r="DN619" i="1" s="1"/>
  <c r="DN674" i="1" s="1"/>
  <c r="DA620" i="1"/>
  <c r="DA619" i="1" s="1"/>
  <c r="DA674" i="1" s="1"/>
  <c r="CL620" i="1"/>
  <c r="CA620" i="1"/>
  <c r="BO620" i="1"/>
  <c r="BF620" i="1"/>
  <c r="AX620" i="1"/>
  <c r="AX619" i="1" s="1"/>
  <c r="AX674" i="1" s="1"/>
  <c r="AS620" i="1"/>
  <c r="AS619" i="1" s="1"/>
  <c r="AS674" i="1" s="1"/>
  <c r="AO620" i="1"/>
  <c r="AJ620" i="1"/>
  <c r="AE620" i="1"/>
  <c r="AA620" i="1"/>
  <c r="Z620" i="1"/>
  <c r="Z619" i="1" s="1"/>
  <c r="Z674" i="1" s="1"/>
  <c r="Y620" i="1"/>
  <c r="Y619" i="1" s="1"/>
  <c r="Y674" i="1" s="1"/>
  <c r="X620" i="1"/>
  <c r="W620" i="1"/>
  <c r="V620" i="1"/>
  <c r="U620" i="1"/>
  <c r="T620" i="1"/>
  <c r="T619" i="1" s="1"/>
  <c r="T674" i="1" s="1"/>
  <c r="S620" i="1"/>
  <c r="S619" i="1" s="1"/>
  <c r="S674" i="1" s="1"/>
  <c r="R620" i="1"/>
  <c r="Q620" i="1"/>
  <c r="P620" i="1"/>
  <c r="O620" i="1"/>
  <c r="N620" i="1"/>
  <c r="N619" i="1" s="1"/>
  <c r="N674" i="1" s="1"/>
  <c r="M620" i="1"/>
  <c r="M619" i="1" s="1"/>
  <c r="M674" i="1" s="1"/>
  <c r="L620" i="1"/>
  <c r="K620" i="1"/>
  <c r="J620" i="1"/>
  <c r="I620" i="1"/>
  <c r="H620" i="1"/>
  <c r="H619" i="1" s="1"/>
  <c r="H674" i="1" s="1"/>
  <c r="G620" i="1"/>
  <c r="G619" i="1" s="1"/>
  <c r="G674" i="1" s="1"/>
  <c r="F620" i="1"/>
  <c r="E620" i="1"/>
  <c r="D620" i="1"/>
  <c r="C620" i="1"/>
  <c r="B620" i="1"/>
  <c r="B619" i="1" s="1"/>
  <c r="B674" i="1" s="1"/>
  <c r="EO619" i="1"/>
  <c r="DZ619" i="1"/>
  <c r="DZ674" i="1" s="1"/>
  <c r="DZ1207" i="1" s="1"/>
  <c r="DX619" i="1"/>
  <c r="CL619" i="1"/>
  <c r="CL674" i="1" s="1"/>
  <c r="CA619" i="1"/>
  <c r="AO619" i="1"/>
  <c r="AJ619" i="1"/>
  <c r="X619" i="1"/>
  <c r="W619" i="1"/>
  <c r="R619" i="1"/>
  <c r="R674" i="1" s="1"/>
  <c r="Q619" i="1"/>
  <c r="L619" i="1"/>
  <c r="K619" i="1"/>
  <c r="F619" i="1"/>
  <c r="F674" i="1" s="1"/>
  <c r="E619" i="1"/>
  <c r="EO618" i="1"/>
  <c r="EO672" i="1" s="1"/>
  <c r="EO1206" i="1" s="1"/>
  <c r="EL618" i="1"/>
  <c r="EI618" i="1"/>
  <c r="EI672" i="1" s="1"/>
  <c r="EI1206" i="1" s="1"/>
  <c r="EF618" i="1"/>
  <c r="EF672" i="1" s="1"/>
  <c r="EF1206" i="1" s="1"/>
  <c r="EC618" i="1"/>
  <c r="EC672" i="1" s="1"/>
  <c r="EC1206" i="1" s="1"/>
  <c r="DZ618" i="1"/>
  <c r="DZ672" i="1" s="1"/>
  <c r="DZ1206" i="1" s="1"/>
  <c r="DX618" i="1"/>
  <c r="DX672" i="1" s="1"/>
  <c r="DX1206" i="1" s="1"/>
  <c r="DW618" i="1"/>
  <c r="DV618" i="1"/>
  <c r="DV672" i="1" s="1"/>
  <c r="DV1206" i="1" s="1"/>
  <c r="DN618" i="1"/>
  <c r="DN672" i="1" s="1"/>
  <c r="DN1206" i="1" s="1"/>
  <c r="DA618" i="1"/>
  <c r="DA672" i="1" s="1"/>
  <c r="DA1206" i="1" s="1"/>
  <c r="CL618" i="1"/>
  <c r="CL672" i="1" s="1"/>
  <c r="CL1206" i="1" s="1"/>
  <c r="CA618" i="1"/>
  <c r="CA672" i="1" s="1"/>
  <c r="CA1206" i="1" s="1"/>
  <c r="BO618" i="1"/>
  <c r="BO672" i="1" s="1"/>
  <c r="BO1206" i="1" s="1"/>
  <c r="BF618" i="1"/>
  <c r="BF672" i="1" s="1"/>
  <c r="BF1206" i="1" s="1"/>
  <c r="AX618" i="1"/>
  <c r="AX672" i="1" s="1"/>
  <c r="AX1206" i="1" s="1"/>
  <c r="AS618" i="1"/>
  <c r="AS672" i="1" s="1"/>
  <c r="AS1206" i="1" s="1"/>
  <c r="AO618" i="1"/>
  <c r="AO672" i="1" s="1"/>
  <c r="AO1206" i="1" s="1"/>
  <c r="AJ618" i="1"/>
  <c r="AJ672" i="1" s="1"/>
  <c r="AJ1206" i="1" s="1"/>
  <c r="AE618" i="1"/>
  <c r="AA618" i="1"/>
  <c r="AA672" i="1" s="1"/>
  <c r="AA1206" i="1" s="1"/>
  <c r="Z618" i="1"/>
  <c r="Z672" i="1" s="1"/>
  <c r="Z1206" i="1" s="1"/>
  <c r="Y618" i="1"/>
  <c r="Y672" i="1" s="1"/>
  <c r="Y1206" i="1" s="1"/>
  <c r="X618" i="1"/>
  <c r="X672" i="1" s="1"/>
  <c r="X1206" i="1" s="1"/>
  <c r="W618" i="1"/>
  <c r="W672" i="1" s="1"/>
  <c r="W1206" i="1" s="1"/>
  <c r="V618" i="1"/>
  <c r="U618" i="1"/>
  <c r="U672" i="1" s="1"/>
  <c r="U1206" i="1" s="1"/>
  <c r="T618" i="1"/>
  <c r="T672" i="1" s="1"/>
  <c r="T1206" i="1" s="1"/>
  <c r="S618" i="1"/>
  <c r="S672" i="1" s="1"/>
  <c r="S1206" i="1" s="1"/>
  <c r="R618" i="1"/>
  <c r="R672" i="1" s="1"/>
  <c r="R1206" i="1" s="1"/>
  <c r="Q618" i="1"/>
  <c r="Q672" i="1" s="1"/>
  <c r="Q1206" i="1" s="1"/>
  <c r="P618" i="1"/>
  <c r="P672" i="1" s="1"/>
  <c r="P1206" i="1" s="1"/>
  <c r="O618" i="1"/>
  <c r="O672" i="1" s="1"/>
  <c r="O1206" i="1" s="1"/>
  <c r="N618" i="1"/>
  <c r="N672" i="1" s="1"/>
  <c r="N1206" i="1" s="1"/>
  <c r="M618" i="1"/>
  <c r="M672" i="1" s="1"/>
  <c r="M1206" i="1" s="1"/>
  <c r="L618" i="1"/>
  <c r="L672" i="1" s="1"/>
  <c r="L1206" i="1" s="1"/>
  <c r="K618" i="1"/>
  <c r="K672" i="1" s="1"/>
  <c r="K1206" i="1" s="1"/>
  <c r="J618" i="1"/>
  <c r="I618" i="1"/>
  <c r="I672" i="1" s="1"/>
  <c r="I1206" i="1" s="1"/>
  <c r="H618" i="1"/>
  <c r="H672" i="1" s="1"/>
  <c r="H1206" i="1" s="1"/>
  <c r="G618" i="1"/>
  <c r="G672" i="1" s="1"/>
  <c r="G1206" i="1" s="1"/>
  <c r="F618" i="1"/>
  <c r="F672" i="1" s="1"/>
  <c r="F1206" i="1" s="1"/>
  <c r="E618" i="1"/>
  <c r="E672" i="1" s="1"/>
  <c r="E1206" i="1" s="1"/>
  <c r="D618" i="1"/>
  <c r="C618" i="1"/>
  <c r="C672" i="1" s="1"/>
  <c r="C1206" i="1" s="1"/>
  <c r="B618" i="1"/>
  <c r="B672" i="1" s="1"/>
  <c r="B1206" i="1" s="1"/>
  <c r="EO616" i="1"/>
  <c r="EO670" i="1" s="1"/>
  <c r="EL616" i="1"/>
  <c r="EL670" i="1" s="1"/>
  <c r="EI616" i="1"/>
  <c r="EF616" i="1"/>
  <c r="EF615" i="1" s="1"/>
  <c r="EC616" i="1"/>
  <c r="EC670" i="1" s="1"/>
  <c r="DZ616" i="1"/>
  <c r="DZ670" i="1" s="1"/>
  <c r="DX616" i="1"/>
  <c r="DX670" i="1" s="1"/>
  <c r="DW616" i="1"/>
  <c r="DW670" i="1" s="1"/>
  <c r="DV616" i="1"/>
  <c r="DN616" i="1"/>
  <c r="DN615" i="1" s="1"/>
  <c r="DA616" i="1"/>
  <c r="DA670" i="1" s="1"/>
  <c r="CL616" i="1"/>
  <c r="CL670" i="1" s="1"/>
  <c r="CA616" i="1"/>
  <c r="CA670" i="1" s="1"/>
  <c r="BO616" i="1"/>
  <c r="BO670" i="1" s="1"/>
  <c r="BF616" i="1"/>
  <c r="AX616" i="1"/>
  <c r="AX670" i="1" s="1"/>
  <c r="AS616" i="1"/>
  <c r="AS670" i="1" s="1"/>
  <c r="AO616" i="1"/>
  <c r="AO670" i="1" s="1"/>
  <c r="AJ616" i="1"/>
  <c r="AJ670" i="1" s="1"/>
  <c r="AE616" i="1"/>
  <c r="AE670" i="1" s="1"/>
  <c r="AA616" i="1"/>
  <c r="Z616" i="1"/>
  <c r="Z670" i="1" s="1"/>
  <c r="Y616" i="1"/>
  <c r="Y670" i="1" s="1"/>
  <c r="X616" i="1"/>
  <c r="X670" i="1" s="1"/>
  <c r="W616" i="1"/>
  <c r="W670" i="1" s="1"/>
  <c r="V616" i="1"/>
  <c r="V670" i="1" s="1"/>
  <c r="U616" i="1"/>
  <c r="T616" i="1"/>
  <c r="S616" i="1"/>
  <c r="S670" i="1" s="1"/>
  <c r="R616" i="1"/>
  <c r="R670" i="1" s="1"/>
  <c r="R1205" i="1" s="1"/>
  <c r="Q616" i="1"/>
  <c r="Q670" i="1" s="1"/>
  <c r="P616" i="1"/>
  <c r="P670" i="1" s="1"/>
  <c r="O616" i="1"/>
  <c r="N616" i="1"/>
  <c r="N670" i="1" s="1"/>
  <c r="M616" i="1"/>
  <c r="M670" i="1" s="1"/>
  <c r="L616" i="1"/>
  <c r="L670" i="1" s="1"/>
  <c r="K616" i="1"/>
  <c r="K670" i="1" s="1"/>
  <c r="J616" i="1"/>
  <c r="J670" i="1" s="1"/>
  <c r="I616" i="1"/>
  <c r="H616" i="1"/>
  <c r="H670" i="1" s="1"/>
  <c r="G616" i="1"/>
  <c r="G670" i="1" s="1"/>
  <c r="F616" i="1"/>
  <c r="F670" i="1" s="1"/>
  <c r="E616" i="1"/>
  <c r="E670" i="1" s="1"/>
  <c r="D616" i="1"/>
  <c r="D670" i="1" s="1"/>
  <c r="C616" i="1"/>
  <c r="B616" i="1"/>
  <c r="DA615" i="1"/>
  <c r="CL615" i="1"/>
  <c r="S615" i="1"/>
  <c r="R615" i="1"/>
  <c r="EO614" i="1"/>
  <c r="EL614" i="1"/>
  <c r="EI614" i="1"/>
  <c r="EF614" i="1"/>
  <c r="EC614" i="1"/>
  <c r="DZ614" i="1"/>
  <c r="DX614" i="1"/>
  <c r="DW614" i="1"/>
  <c r="DV614" i="1"/>
  <c r="DN614" i="1"/>
  <c r="DA614" i="1"/>
  <c r="CL614" i="1"/>
  <c r="CA614" i="1"/>
  <c r="BO614" i="1"/>
  <c r="BF614" i="1"/>
  <c r="AX614" i="1"/>
  <c r="AS614" i="1"/>
  <c r="AO614" i="1"/>
  <c r="AJ614" i="1"/>
  <c r="AE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EO613" i="1"/>
  <c r="EL613" i="1"/>
  <c r="EI613" i="1"/>
  <c r="EI612" i="1" s="1"/>
  <c r="EI666" i="1" s="1"/>
  <c r="EF613" i="1"/>
  <c r="EF612" i="1" s="1"/>
  <c r="EC613" i="1"/>
  <c r="DZ613" i="1"/>
  <c r="DX613" i="1"/>
  <c r="DW613" i="1"/>
  <c r="DV613" i="1"/>
  <c r="DV612" i="1" s="1"/>
  <c r="DN613" i="1"/>
  <c r="DN612" i="1" s="1"/>
  <c r="DA613" i="1"/>
  <c r="CL613" i="1"/>
  <c r="CA613" i="1"/>
  <c r="BO613" i="1"/>
  <c r="BF613" i="1"/>
  <c r="BF612" i="1" s="1"/>
  <c r="AX613" i="1"/>
  <c r="AX612" i="1" s="1"/>
  <c r="AS613" i="1"/>
  <c r="AO613" i="1"/>
  <c r="AJ613" i="1"/>
  <c r="AE613" i="1"/>
  <c r="AA613" i="1"/>
  <c r="AA612" i="1" s="1"/>
  <c r="AA666" i="1" s="1"/>
  <c r="Z613" i="1"/>
  <c r="Z612" i="1" s="1"/>
  <c r="Y613" i="1"/>
  <c r="X613" i="1"/>
  <c r="W613" i="1"/>
  <c r="V613" i="1"/>
  <c r="U613" i="1"/>
  <c r="U612" i="1" s="1"/>
  <c r="T613" i="1"/>
  <c r="T612" i="1" s="1"/>
  <c r="S613" i="1"/>
  <c r="R613" i="1"/>
  <c r="Q613" i="1"/>
  <c r="P613" i="1"/>
  <c r="O613" i="1"/>
  <c r="O612" i="1" s="1"/>
  <c r="O666" i="1" s="1"/>
  <c r="N613" i="1"/>
  <c r="N612" i="1" s="1"/>
  <c r="M613" i="1"/>
  <c r="L613" i="1"/>
  <c r="K613" i="1"/>
  <c r="J613" i="1"/>
  <c r="I613" i="1"/>
  <c r="I612" i="1" s="1"/>
  <c r="I666" i="1" s="1"/>
  <c r="H613" i="1"/>
  <c r="H612" i="1" s="1"/>
  <c r="G613" i="1"/>
  <c r="F613" i="1"/>
  <c r="E613" i="1"/>
  <c r="D613" i="1"/>
  <c r="C613" i="1"/>
  <c r="C612" i="1" s="1"/>
  <c r="C666" i="1" s="1"/>
  <c r="B613" i="1"/>
  <c r="B612" i="1" s="1"/>
  <c r="EC612" i="1"/>
  <c r="DZ612" i="1"/>
  <c r="DA612" i="1"/>
  <c r="CL612" i="1"/>
  <c r="AS612" i="1"/>
  <c r="AO612" i="1"/>
  <c r="Y612" i="1"/>
  <c r="X612" i="1"/>
  <c r="S612" i="1"/>
  <c r="R612" i="1"/>
  <c r="M612" i="1"/>
  <c r="L612" i="1"/>
  <c r="G612" i="1"/>
  <c r="F612" i="1"/>
  <c r="DY609" i="1"/>
  <c r="CZ609" i="1"/>
  <c r="CY609" i="1"/>
  <c r="CX609" i="1"/>
  <c r="CW609" i="1"/>
  <c r="CV609" i="1"/>
  <c r="CU609" i="1"/>
  <c r="CT609" i="1"/>
  <c r="CS609" i="1"/>
  <c r="CR609" i="1"/>
  <c r="CQ609" i="1"/>
  <c r="CP609" i="1"/>
  <c r="CO609" i="1"/>
  <c r="CN609" i="1"/>
  <c r="CM609" i="1"/>
  <c r="EO608" i="1"/>
  <c r="EL608" i="1"/>
  <c r="EI608" i="1"/>
  <c r="EF608" i="1"/>
  <c r="EC608" i="1"/>
  <c r="DZ608" i="1"/>
  <c r="DX608" i="1"/>
  <c r="DW608" i="1"/>
  <c r="DV608" i="1"/>
  <c r="DN608" i="1"/>
  <c r="DA608" i="1"/>
  <c r="CL608" i="1"/>
  <c r="CA608" i="1"/>
  <c r="BO608" i="1"/>
  <c r="BF608" i="1"/>
  <c r="AX608" i="1"/>
  <c r="AS608" i="1"/>
  <c r="AO608" i="1"/>
  <c r="AJ608" i="1"/>
  <c r="AE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EO607" i="1"/>
  <c r="EO606" i="1" s="1"/>
  <c r="EO660" i="1" s="1"/>
  <c r="EL607" i="1"/>
  <c r="EL606" i="1" s="1"/>
  <c r="EL660" i="1" s="1"/>
  <c r="EI607" i="1"/>
  <c r="EF607" i="1"/>
  <c r="EC607" i="1"/>
  <c r="DZ607" i="1"/>
  <c r="DX607" i="1"/>
  <c r="DX606" i="1" s="1"/>
  <c r="DX660" i="1" s="1"/>
  <c r="DW607" i="1"/>
  <c r="DW606" i="1" s="1"/>
  <c r="DW660" i="1" s="1"/>
  <c r="DV607" i="1"/>
  <c r="DN607" i="1"/>
  <c r="DA607" i="1"/>
  <c r="CL607" i="1"/>
  <c r="CA607" i="1"/>
  <c r="CA606" i="1" s="1"/>
  <c r="CA660" i="1" s="1"/>
  <c r="BO607" i="1"/>
  <c r="BO606" i="1" s="1"/>
  <c r="BO660" i="1" s="1"/>
  <c r="BF607" i="1"/>
  <c r="AX607" i="1"/>
  <c r="AS607" i="1"/>
  <c r="AO607" i="1"/>
  <c r="AJ607" i="1"/>
  <c r="AJ606" i="1" s="1"/>
  <c r="AJ660" i="1" s="1"/>
  <c r="AE607" i="1"/>
  <c r="AE606" i="1" s="1"/>
  <c r="AE660" i="1" s="1"/>
  <c r="AA607" i="1"/>
  <c r="Z607" i="1"/>
  <c r="Y607" i="1"/>
  <c r="X607" i="1"/>
  <c r="W607" i="1"/>
  <c r="W606" i="1" s="1"/>
  <c r="W660" i="1" s="1"/>
  <c r="V607" i="1"/>
  <c r="V606" i="1" s="1"/>
  <c r="V660" i="1" s="1"/>
  <c r="U607" i="1"/>
  <c r="T607" i="1"/>
  <c r="S607" i="1"/>
  <c r="R607" i="1"/>
  <c r="Q607" i="1"/>
  <c r="Q606" i="1" s="1"/>
  <c r="Q660" i="1" s="1"/>
  <c r="P607" i="1"/>
  <c r="P606" i="1" s="1"/>
  <c r="P660" i="1" s="1"/>
  <c r="O607" i="1"/>
  <c r="N607" i="1"/>
  <c r="M607" i="1"/>
  <c r="L607" i="1"/>
  <c r="K607" i="1"/>
  <c r="K606" i="1" s="1"/>
  <c r="K660" i="1" s="1"/>
  <c r="J607" i="1"/>
  <c r="J606" i="1" s="1"/>
  <c r="J660" i="1" s="1"/>
  <c r="I607" i="1"/>
  <c r="H607" i="1"/>
  <c r="G607" i="1"/>
  <c r="F607" i="1"/>
  <c r="E607" i="1"/>
  <c r="E606" i="1" s="1"/>
  <c r="E660" i="1" s="1"/>
  <c r="D607" i="1"/>
  <c r="D606" i="1" s="1"/>
  <c r="D660" i="1" s="1"/>
  <c r="C607" i="1"/>
  <c r="B607" i="1"/>
  <c r="EI606" i="1"/>
  <c r="EI660" i="1" s="1"/>
  <c r="EF606" i="1"/>
  <c r="EF660" i="1" s="1"/>
  <c r="DV606" i="1"/>
  <c r="DV660" i="1" s="1"/>
  <c r="DN606" i="1"/>
  <c r="DN660" i="1" s="1"/>
  <c r="BF606" i="1"/>
  <c r="BF660" i="1" s="1"/>
  <c r="AX606" i="1"/>
  <c r="AX660" i="1" s="1"/>
  <c r="AA606" i="1"/>
  <c r="AA660" i="1" s="1"/>
  <c r="Z606" i="1"/>
  <c r="Z660" i="1" s="1"/>
  <c r="U606" i="1"/>
  <c r="U660" i="1" s="1"/>
  <c r="T606" i="1"/>
  <c r="T660" i="1" s="1"/>
  <c r="O606" i="1"/>
  <c r="O660" i="1" s="1"/>
  <c r="N606" i="1"/>
  <c r="N660" i="1" s="1"/>
  <c r="I606" i="1"/>
  <c r="I660" i="1" s="1"/>
  <c r="H606" i="1"/>
  <c r="H660" i="1" s="1"/>
  <c r="C606" i="1"/>
  <c r="C660" i="1" s="1"/>
  <c r="B606" i="1"/>
  <c r="B660" i="1" s="1"/>
  <c r="EO605" i="1"/>
  <c r="EL605" i="1"/>
  <c r="EI605" i="1"/>
  <c r="EF605" i="1"/>
  <c r="EC605" i="1"/>
  <c r="DZ605" i="1"/>
  <c r="DX605" i="1"/>
  <c r="DW605" i="1"/>
  <c r="DV605" i="1"/>
  <c r="DN605" i="1"/>
  <c r="DA605" i="1"/>
  <c r="CL605" i="1"/>
  <c r="CA605" i="1"/>
  <c r="BO605" i="1"/>
  <c r="BF605" i="1"/>
  <c r="AX605" i="1"/>
  <c r="AS605" i="1"/>
  <c r="AO605" i="1"/>
  <c r="AJ605" i="1"/>
  <c r="AE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EO604" i="1"/>
  <c r="EL604" i="1"/>
  <c r="EI604" i="1"/>
  <c r="EF604" i="1"/>
  <c r="EC604" i="1"/>
  <c r="DZ604" i="1"/>
  <c r="DX604" i="1"/>
  <c r="DW604" i="1"/>
  <c r="DV604" i="1"/>
  <c r="DN604" i="1"/>
  <c r="DA604" i="1"/>
  <c r="CL604" i="1"/>
  <c r="CA604" i="1"/>
  <c r="BO604" i="1"/>
  <c r="BF604" i="1"/>
  <c r="AX604" i="1"/>
  <c r="AS604" i="1"/>
  <c r="AO604" i="1"/>
  <c r="AJ604" i="1"/>
  <c r="AE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EO603" i="1"/>
  <c r="EL603" i="1"/>
  <c r="EI603" i="1"/>
  <c r="EI602" i="1" s="1"/>
  <c r="EF603" i="1"/>
  <c r="EF602" i="1" s="1"/>
  <c r="EC603" i="1"/>
  <c r="DZ603" i="1"/>
  <c r="DX603" i="1"/>
  <c r="DW603" i="1"/>
  <c r="DV603" i="1"/>
  <c r="DV602" i="1" s="1"/>
  <c r="DN603" i="1"/>
  <c r="DN602" i="1" s="1"/>
  <c r="DA603" i="1"/>
  <c r="CL603" i="1"/>
  <c r="CA603" i="1"/>
  <c r="BO603" i="1"/>
  <c r="BF603" i="1"/>
  <c r="BF602" i="1" s="1"/>
  <c r="AX603" i="1"/>
  <c r="AX602" i="1" s="1"/>
  <c r="AS603" i="1"/>
  <c r="AO603" i="1"/>
  <c r="AJ603" i="1"/>
  <c r="AE603" i="1"/>
  <c r="AA603" i="1"/>
  <c r="AA602" i="1" s="1"/>
  <c r="Z603" i="1"/>
  <c r="Z602" i="1" s="1"/>
  <c r="Y603" i="1"/>
  <c r="X603" i="1"/>
  <c r="W603" i="1"/>
  <c r="V603" i="1"/>
  <c r="U603" i="1"/>
  <c r="U602" i="1" s="1"/>
  <c r="T603" i="1"/>
  <c r="T602" i="1" s="1"/>
  <c r="S603" i="1"/>
  <c r="R603" i="1"/>
  <c r="Q603" i="1"/>
  <c r="P603" i="1"/>
  <c r="O603" i="1"/>
  <c r="O602" i="1" s="1"/>
  <c r="N603" i="1"/>
  <c r="N602" i="1" s="1"/>
  <c r="M603" i="1"/>
  <c r="L603" i="1"/>
  <c r="K603" i="1"/>
  <c r="J603" i="1"/>
  <c r="I603" i="1"/>
  <c r="I602" i="1" s="1"/>
  <c r="H603" i="1"/>
  <c r="H602" i="1" s="1"/>
  <c r="G603" i="1"/>
  <c r="F603" i="1"/>
  <c r="E603" i="1"/>
  <c r="D603" i="1"/>
  <c r="C603" i="1"/>
  <c r="C602" i="1" s="1"/>
  <c r="B603" i="1"/>
  <c r="B602" i="1" s="1"/>
  <c r="EC602" i="1"/>
  <c r="DZ602" i="1"/>
  <c r="DA602" i="1"/>
  <c r="CL602" i="1"/>
  <c r="AS602" i="1"/>
  <c r="AO602" i="1"/>
  <c r="Y602" i="1"/>
  <c r="X602" i="1"/>
  <c r="S602" i="1"/>
  <c r="R602" i="1"/>
  <c r="R661" i="1" s="1"/>
  <c r="M602" i="1"/>
  <c r="L602" i="1"/>
  <c r="G602" i="1"/>
  <c r="F602" i="1"/>
  <c r="EO599" i="1"/>
  <c r="EL599" i="1"/>
  <c r="EI599" i="1"/>
  <c r="EF599" i="1"/>
  <c r="EC599" i="1"/>
  <c r="DZ599" i="1"/>
  <c r="DX599" i="1"/>
  <c r="DW599" i="1"/>
  <c r="DV599" i="1"/>
  <c r="DN599" i="1"/>
  <c r="DA599" i="1"/>
  <c r="CL599" i="1"/>
  <c r="CA599" i="1"/>
  <c r="BO599" i="1"/>
  <c r="BF599" i="1"/>
  <c r="AX599" i="1"/>
  <c r="AS599" i="1"/>
  <c r="AO599" i="1"/>
  <c r="AJ599" i="1"/>
  <c r="AE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EO598" i="1"/>
  <c r="EL598" i="1"/>
  <c r="EI598" i="1"/>
  <c r="EF598" i="1"/>
  <c r="EC598" i="1"/>
  <c r="EC597" i="1" s="1"/>
  <c r="DZ598" i="1"/>
  <c r="DZ597" i="1" s="1"/>
  <c r="DX598" i="1"/>
  <c r="DW598" i="1"/>
  <c r="DV598" i="1"/>
  <c r="DN598" i="1"/>
  <c r="DA598" i="1"/>
  <c r="DA597" i="1" s="1"/>
  <c r="CL598" i="1"/>
  <c r="CL597" i="1" s="1"/>
  <c r="CA598" i="1"/>
  <c r="BO598" i="1"/>
  <c r="BF598" i="1"/>
  <c r="AX598" i="1"/>
  <c r="AS598" i="1"/>
  <c r="AS597" i="1" s="1"/>
  <c r="AO598" i="1"/>
  <c r="AO597" i="1" s="1"/>
  <c r="AJ598" i="1"/>
  <c r="AE598" i="1"/>
  <c r="AA598" i="1"/>
  <c r="Z598" i="1"/>
  <c r="Y598" i="1"/>
  <c r="Y597" i="1" s="1"/>
  <c r="X598" i="1"/>
  <c r="X597" i="1" s="1"/>
  <c r="W598" i="1"/>
  <c r="V598" i="1"/>
  <c r="U598" i="1"/>
  <c r="T598" i="1"/>
  <c r="S598" i="1"/>
  <c r="S597" i="1" s="1"/>
  <c r="R598" i="1"/>
  <c r="R597" i="1" s="1"/>
  <c r="Q598" i="1"/>
  <c r="P598" i="1"/>
  <c r="O598" i="1"/>
  <c r="N598" i="1"/>
  <c r="M598" i="1"/>
  <c r="M597" i="1" s="1"/>
  <c r="L598" i="1"/>
  <c r="L597" i="1" s="1"/>
  <c r="K598" i="1"/>
  <c r="J598" i="1"/>
  <c r="I598" i="1"/>
  <c r="H598" i="1"/>
  <c r="G598" i="1"/>
  <c r="G597" i="1" s="1"/>
  <c r="F598" i="1"/>
  <c r="F597" i="1" s="1"/>
  <c r="E598" i="1"/>
  <c r="D598" i="1"/>
  <c r="C598" i="1"/>
  <c r="B598" i="1"/>
  <c r="EO597" i="1"/>
  <c r="EL597" i="1"/>
  <c r="DX597" i="1"/>
  <c r="DW597" i="1"/>
  <c r="CA597" i="1"/>
  <c r="BO597" i="1"/>
  <c r="AJ597" i="1"/>
  <c r="AE597" i="1"/>
  <c r="W597" i="1"/>
  <c r="V597" i="1"/>
  <c r="Q597" i="1"/>
  <c r="P597" i="1"/>
  <c r="K597" i="1"/>
  <c r="J597" i="1"/>
  <c r="E597" i="1"/>
  <c r="D597" i="1"/>
  <c r="EO596" i="1"/>
  <c r="EL596" i="1"/>
  <c r="EI596" i="1"/>
  <c r="EF596" i="1"/>
  <c r="EC596" i="1"/>
  <c r="DZ596" i="1"/>
  <c r="DX596" i="1"/>
  <c r="DW596" i="1"/>
  <c r="DV596" i="1"/>
  <c r="DN596" i="1"/>
  <c r="DA596" i="1"/>
  <c r="CL596" i="1"/>
  <c r="CA596" i="1"/>
  <c r="BO596" i="1"/>
  <c r="BF596" i="1"/>
  <c r="AX596" i="1"/>
  <c r="AS596" i="1"/>
  <c r="AO596" i="1"/>
  <c r="AJ596" i="1"/>
  <c r="AE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EO595" i="1"/>
  <c r="EL595" i="1"/>
  <c r="EI595" i="1"/>
  <c r="EF595" i="1"/>
  <c r="EC595" i="1"/>
  <c r="EC594" i="1" s="1"/>
  <c r="EC593" i="1" s="1"/>
  <c r="EC657" i="1" s="1"/>
  <c r="EC986" i="1" s="1"/>
  <c r="DZ595" i="1"/>
  <c r="DZ594" i="1" s="1"/>
  <c r="DZ593" i="1" s="1"/>
  <c r="DZ657" i="1" s="1"/>
  <c r="DZ986" i="1" s="1"/>
  <c r="DX595" i="1"/>
  <c r="DW595" i="1"/>
  <c r="DV595" i="1"/>
  <c r="DN595" i="1"/>
  <c r="DA595" i="1"/>
  <c r="DA594" i="1" s="1"/>
  <c r="DA593" i="1" s="1"/>
  <c r="DA657" i="1" s="1"/>
  <c r="DA986" i="1" s="1"/>
  <c r="CL595" i="1"/>
  <c r="CL594" i="1" s="1"/>
  <c r="CL593" i="1" s="1"/>
  <c r="CL657" i="1" s="1"/>
  <c r="CL986" i="1" s="1"/>
  <c r="CA595" i="1"/>
  <c r="BO595" i="1"/>
  <c r="BF595" i="1"/>
  <c r="AX595" i="1"/>
  <c r="AS595" i="1"/>
  <c r="AS594" i="1" s="1"/>
  <c r="AS593" i="1" s="1"/>
  <c r="AS657" i="1" s="1"/>
  <c r="AS986" i="1" s="1"/>
  <c r="AO595" i="1"/>
  <c r="AO594" i="1" s="1"/>
  <c r="AO593" i="1" s="1"/>
  <c r="AO657" i="1" s="1"/>
  <c r="AO986" i="1" s="1"/>
  <c r="AJ595" i="1"/>
  <c r="AE595" i="1"/>
  <c r="AA595" i="1"/>
  <c r="Z595" i="1"/>
  <c r="Y595" i="1"/>
  <c r="Y594" i="1" s="1"/>
  <c r="Y593" i="1" s="1"/>
  <c r="Y657" i="1" s="1"/>
  <c r="Y986" i="1" s="1"/>
  <c r="X595" i="1"/>
  <c r="X594" i="1" s="1"/>
  <c r="X593" i="1" s="1"/>
  <c r="X657" i="1" s="1"/>
  <c r="X986" i="1" s="1"/>
  <c r="W595" i="1"/>
  <c r="V595" i="1"/>
  <c r="U595" i="1"/>
  <c r="T595" i="1"/>
  <c r="S595" i="1"/>
  <c r="S594" i="1" s="1"/>
  <c r="S593" i="1" s="1"/>
  <c r="S657" i="1" s="1"/>
  <c r="S986" i="1" s="1"/>
  <c r="R595" i="1"/>
  <c r="R594" i="1" s="1"/>
  <c r="R593" i="1" s="1"/>
  <c r="R657" i="1" s="1"/>
  <c r="R986" i="1" s="1"/>
  <c r="Q595" i="1"/>
  <c r="P595" i="1"/>
  <c r="O595" i="1"/>
  <c r="N595" i="1"/>
  <c r="M595" i="1"/>
  <c r="M594" i="1" s="1"/>
  <c r="M593" i="1" s="1"/>
  <c r="M657" i="1" s="1"/>
  <c r="M986" i="1" s="1"/>
  <c r="L595" i="1"/>
  <c r="L594" i="1" s="1"/>
  <c r="L593" i="1" s="1"/>
  <c r="L657" i="1" s="1"/>
  <c r="L986" i="1" s="1"/>
  <c r="K595" i="1"/>
  <c r="J595" i="1"/>
  <c r="I595" i="1"/>
  <c r="H595" i="1"/>
  <c r="G595" i="1"/>
  <c r="G594" i="1" s="1"/>
  <c r="G593" i="1" s="1"/>
  <c r="G657" i="1" s="1"/>
  <c r="G986" i="1" s="1"/>
  <c r="F595" i="1"/>
  <c r="F594" i="1" s="1"/>
  <c r="F593" i="1" s="1"/>
  <c r="F657" i="1" s="1"/>
  <c r="F986" i="1" s="1"/>
  <c r="E595" i="1"/>
  <c r="D595" i="1"/>
  <c r="C595" i="1"/>
  <c r="B595" i="1"/>
  <c r="EO594" i="1"/>
  <c r="EO593" i="1" s="1"/>
  <c r="EO657" i="1" s="1"/>
  <c r="EO986" i="1" s="1"/>
  <c r="EL594" i="1"/>
  <c r="EL593" i="1" s="1"/>
  <c r="EL657" i="1" s="1"/>
  <c r="EL986" i="1" s="1"/>
  <c r="DX594" i="1"/>
  <c r="DX593" i="1" s="1"/>
  <c r="DX657" i="1" s="1"/>
  <c r="DX986" i="1" s="1"/>
  <c r="DW594" i="1"/>
  <c r="DW593" i="1" s="1"/>
  <c r="DW657" i="1" s="1"/>
  <c r="DW986" i="1" s="1"/>
  <c r="CA594" i="1"/>
  <c r="CA593" i="1" s="1"/>
  <c r="CA657" i="1" s="1"/>
  <c r="CA986" i="1" s="1"/>
  <c r="BO594" i="1"/>
  <c r="BO593" i="1" s="1"/>
  <c r="BO657" i="1" s="1"/>
  <c r="BO986" i="1" s="1"/>
  <c r="AJ594" i="1"/>
  <c r="AJ593" i="1" s="1"/>
  <c r="AJ657" i="1" s="1"/>
  <c r="AJ986" i="1" s="1"/>
  <c r="AE594" i="1"/>
  <c r="AE593" i="1" s="1"/>
  <c r="AE657" i="1" s="1"/>
  <c r="AE986" i="1" s="1"/>
  <c r="W594" i="1"/>
  <c r="W593" i="1" s="1"/>
  <c r="W657" i="1" s="1"/>
  <c r="W986" i="1" s="1"/>
  <c r="V594" i="1"/>
  <c r="V593" i="1" s="1"/>
  <c r="V657" i="1" s="1"/>
  <c r="V986" i="1" s="1"/>
  <c r="Q594" i="1"/>
  <c r="Q593" i="1" s="1"/>
  <c r="Q657" i="1" s="1"/>
  <c r="Q986" i="1" s="1"/>
  <c r="P594" i="1"/>
  <c r="P593" i="1" s="1"/>
  <c r="P657" i="1" s="1"/>
  <c r="P986" i="1" s="1"/>
  <c r="K594" i="1"/>
  <c r="K593" i="1" s="1"/>
  <c r="K657" i="1" s="1"/>
  <c r="K986" i="1" s="1"/>
  <c r="J594" i="1"/>
  <c r="J593" i="1" s="1"/>
  <c r="J657" i="1" s="1"/>
  <c r="J986" i="1" s="1"/>
  <c r="E594" i="1"/>
  <c r="E593" i="1" s="1"/>
  <c r="E657" i="1" s="1"/>
  <c r="E986" i="1" s="1"/>
  <c r="D594" i="1"/>
  <c r="D593" i="1" s="1"/>
  <c r="D657" i="1" s="1"/>
  <c r="D986" i="1" s="1"/>
  <c r="EO591" i="1"/>
  <c r="EL591" i="1"/>
  <c r="EI591" i="1"/>
  <c r="EF591" i="1"/>
  <c r="EC591" i="1"/>
  <c r="DZ591" i="1"/>
  <c r="DX591" i="1"/>
  <c r="DW591" i="1"/>
  <c r="DV591" i="1"/>
  <c r="DN591" i="1"/>
  <c r="DA591" i="1"/>
  <c r="CL591" i="1"/>
  <c r="CA591" i="1"/>
  <c r="BO591" i="1"/>
  <c r="BF591" i="1"/>
  <c r="AX591" i="1"/>
  <c r="AS591" i="1"/>
  <c r="AO591" i="1"/>
  <c r="AJ591" i="1"/>
  <c r="AE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EO590" i="1"/>
  <c r="EO589" i="1" s="1"/>
  <c r="EL590" i="1"/>
  <c r="EL589" i="1" s="1"/>
  <c r="EI590" i="1"/>
  <c r="EF590" i="1"/>
  <c r="EC590" i="1"/>
  <c r="DZ590" i="1"/>
  <c r="DX590" i="1"/>
  <c r="DX589" i="1" s="1"/>
  <c r="DW590" i="1"/>
  <c r="DW589" i="1" s="1"/>
  <c r="DV590" i="1"/>
  <c r="DN590" i="1"/>
  <c r="DA590" i="1"/>
  <c r="CL590" i="1"/>
  <c r="CA590" i="1"/>
  <c r="CA589" i="1" s="1"/>
  <c r="BO590" i="1"/>
  <c r="BO589" i="1" s="1"/>
  <c r="BF590" i="1"/>
  <c r="AX590" i="1"/>
  <c r="AS590" i="1"/>
  <c r="AO590" i="1"/>
  <c r="AJ590" i="1"/>
  <c r="AJ589" i="1" s="1"/>
  <c r="AE590" i="1"/>
  <c r="AE589" i="1" s="1"/>
  <c r="AA590" i="1"/>
  <c r="Z590" i="1"/>
  <c r="Y590" i="1"/>
  <c r="X590" i="1"/>
  <c r="W590" i="1"/>
  <c r="W589" i="1" s="1"/>
  <c r="V590" i="1"/>
  <c r="V589" i="1" s="1"/>
  <c r="U590" i="1"/>
  <c r="T590" i="1"/>
  <c r="S590" i="1"/>
  <c r="R590" i="1"/>
  <c r="Q590" i="1"/>
  <c r="Q589" i="1" s="1"/>
  <c r="P590" i="1"/>
  <c r="P589" i="1" s="1"/>
  <c r="O590" i="1"/>
  <c r="N590" i="1"/>
  <c r="M590" i="1"/>
  <c r="L590" i="1"/>
  <c r="K590" i="1"/>
  <c r="K589" i="1" s="1"/>
  <c r="J590" i="1"/>
  <c r="J589" i="1" s="1"/>
  <c r="I590" i="1"/>
  <c r="H590" i="1"/>
  <c r="G590" i="1"/>
  <c r="F590" i="1"/>
  <c r="E590" i="1"/>
  <c r="E589" i="1" s="1"/>
  <c r="D590" i="1"/>
  <c r="D589" i="1" s="1"/>
  <c r="C590" i="1"/>
  <c r="B590" i="1"/>
  <c r="EI589" i="1"/>
  <c r="EF589" i="1"/>
  <c r="DV589" i="1"/>
  <c r="DN589" i="1"/>
  <c r="BF589" i="1"/>
  <c r="AX589" i="1"/>
  <c r="AA589" i="1"/>
  <c r="Z589" i="1"/>
  <c r="U589" i="1"/>
  <c r="T589" i="1"/>
  <c r="O589" i="1"/>
  <c r="N589" i="1"/>
  <c r="I589" i="1"/>
  <c r="H589" i="1"/>
  <c r="C589" i="1"/>
  <c r="B589" i="1"/>
  <c r="EO588" i="1"/>
  <c r="EL588" i="1"/>
  <c r="EI588" i="1"/>
  <c r="EF588" i="1"/>
  <c r="EC588" i="1"/>
  <c r="DZ588" i="1"/>
  <c r="DX588" i="1"/>
  <c r="DW588" i="1"/>
  <c r="DV588" i="1"/>
  <c r="DN588" i="1"/>
  <c r="DA588" i="1"/>
  <c r="CL588" i="1"/>
  <c r="CA588" i="1"/>
  <c r="BO588" i="1"/>
  <c r="BF588" i="1"/>
  <c r="AX588" i="1"/>
  <c r="AS588" i="1"/>
  <c r="AO588" i="1"/>
  <c r="AJ588" i="1"/>
  <c r="AE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EO587" i="1"/>
  <c r="EO586" i="1" s="1"/>
  <c r="EL587" i="1"/>
  <c r="EL586" i="1" s="1"/>
  <c r="EI587" i="1"/>
  <c r="EF587" i="1"/>
  <c r="EC587" i="1"/>
  <c r="DZ587" i="1"/>
  <c r="DX587" i="1"/>
  <c r="DX586" i="1" s="1"/>
  <c r="DW587" i="1"/>
  <c r="DW586" i="1" s="1"/>
  <c r="DV587" i="1"/>
  <c r="DN587" i="1"/>
  <c r="DA587" i="1"/>
  <c r="CL587" i="1"/>
  <c r="CA587" i="1"/>
  <c r="CA586" i="1" s="1"/>
  <c r="BO587" i="1"/>
  <c r="BO586" i="1" s="1"/>
  <c r="BF587" i="1"/>
  <c r="AX587" i="1"/>
  <c r="AS587" i="1"/>
  <c r="AO587" i="1"/>
  <c r="AJ587" i="1"/>
  <c r="AJ586" i="1" s="1"/>
  <c r="AE587" i="1"/>
  <c r="AE586" i="1" s="1"/>
  <c r="AA587" i="1"/>
  <c r="Z587" i="1"/>
  <c r="Y587" i="1"/>
  <c r="X587" i="1"/>
  <c r="W587" i="1"/>
  <c r="W586" i="1" s="1"/>
  <c r="V587" i="1"/>
  <c r="V586" i="1" s="1"/>
  <c r="U587" i="1"/>
  <c r="T587" i="1"/>
  <c r="S587" i="1"/>
  <c r="R587" i="1"/>
  <c r="Q587" i="1"/>
  <c r="Q586" i="1" s="1"/>
  <c r="P587" i="1"/>
  <c r="P586" i="1" s="1"/>
  <c r="O587" i="1"/>
  <c r="N587" i="1"/>
  <c r="M587" i="1"/>
  <c r="L587" i="1"/>
  <c r="K587" i="1"/>
  <c r="K586" i="1" s="1"/>
  <c r="J587" i="1"/>
  <c r="J586" i="1" s="1"/>
  <c r="I587" i="1"/>
  <c r="H587" i="1"/>
  <c r="G587" i="1"/>
  <c r="F587" i="1"/>
  <c r="E587" i="1"/>
  <c r="E586" i="1" s="1"/>
  <c r="D587" i="1"/>
  <c r="D586" i="1" s="1"/>
  <c r="C587" i="1"/>
  <c r="B587" i="1"/>
  <c r="EI586" i="1"/>
  <c r="EF586" i="1"/>
  <c r="DV586" i="1"/>
  <c r="DN586" i="1"/>
  <c r="BF586" i="1"/>
  <c r="AX586" i="1"/>
  <c r="AA586" i="1"/>
  <c r="Z586" i="1"/>
  <c r="U586" i="1"/>
  <c r="T586" i="1"/>
  <c r="O586" i="1"/>
  <c r="N586" i="1"/>
  <c r="I586" i="1"/>
  <c r="H586" i="1"/>
  <c r="C586" i="1"/>
  <c r="B586" i="1"/>
  <c r="EO585" i="1"/>
  <c r="EL585" i="1"/>
  <c r="EI585" i="1"/>
  <c r="EF585" i="1"/>
  <c r="EC585" i="1"/>
  <c r="DZ585" i="1"/>
  <c r="DX585" i="1"/>
  <c r="DW585" i="1"/>
  <c r="DV585" i="1"/>
  <c r="DN585" i="1"/>
  <c r="DA585" i="1"/>
  <c r="CL585" i="1"/>
  <c r="CA585" i="1"/>
  <c r="BO585" i="1"/>
  <c r="BF585" i="1"/>
  <c r="AX585" i="1"/>
  <c r="AS585" i="1"/>
  <c r="AO585" i="1"/>
  <c r="AJ585" i="1"/>
  <c r="AE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EO584" i="1"/>
  <c r="EO583" i="1" s="1"/>
  <c r="EL584" i="1"/>
  <c r="EL583" i="1" s="1"/>
  <c r="EI584" i="1"/>
  <c r="EF584" i="1"/>
  <c r="EC584" i="1"/>
  <c r="DZ584" i="1"/>
  <c r="DX584" i="1"/>
  <c r="DX583" i="1" s="1"/>
  <c r="DW584" i="1"/>
  <c r="DW583" i="1" s="1"/>
  <c r="DV584" i="1"/>
  <c r="DN584" i="1"/>
  <c r="DA584" i="1"/>
  <c r="CL584" i="1"/>
  <c r="CA584" i="1"/>
  <c r="CA583" i="1" s="1"/>
  <c r="BO584" i="1"/>
  <c r="BO583" i="1" s="1"/>
  <c r="BF584" i="1"/>
  <c r="AX584" i="1"/>
  <c r="AS584" i="1"/>
  <c r="AO584" i="1"/>
  <c r="AJ584" i="1"/>
  <c r="AJ583" i="1" s="1"/>
  <c r="AE584" i="1"/>
  <c r="AE583" i="1" s="1"/>
  <c r="AA584" i="1"/>
  <c r="Z584" i="1"/>
  <c r="Y584" i="1"/>
  <c r="X584" i="1"/>
  <c r="W584" i="1"/>
  <c r="W583" i="1" s="1"/>
  <c r="V584" i="1"/>
  <c r="V583" i="1" s="1"/>
  <c r="U584" i="1"/>
  <c r="T584" i="1"/>
  <c r="S584" i="1"/>
  <c r="R584" i="1"/>
  <c r="Q584" i="1"/>
  <c r="Q583" i="1" s="1"/>
  <c r="P584" i="1"/>
  <c r="P583" i="1" s="1"/>
  <c r="O584" i="1"/>
  <c r="N584" i="1"/>
  <c r="M584" i="1"/>
  <c r="L584" i="1"/>
  <c r="K584" i="1"/>
  <c r="K583" i="1" s="1"/>
  <c r="J584" i="1"/>
  <c r="J583" i="1" s="1"/>
  <c r="I584" i="1"/>
  <c r="H584" i="1"/>
  <c r="G584" i="1"/>
  <c r="F584" i="1"/>
  <c r="E584" i="1"/>
  <c r="E583" i="1" s="1"/>
  <c r="D584" i="1"/>
  <c r="D583" i="1" s="1"/>
  <c r="C584" i="1"/>
  <c r="B584" i="1"/>
  <c r="EI583" i="1"/>
  <c r="EF583" i="1"/>
  <c r="DV583" i="1"/>
  <c r="DN583" i="1"/>
  <c r="BF583" i="1"/>
  <c r="AX583" i="1"/>
  <c r="AA583" i="1"/>
  <c r="Z583" i="1"/>
  <c r="U583" i="1"/>
  <c r="T583" i="1"/>
  <c r="O583" i="1"/>
  <c r="N583" i="1"/>
  <c r="I583" i="1"/>
  <c r="H583" i="1"/>
  <c r="C583" i="1"/>
  <c r="B583" i="1"/>
  <c r="EO582" i="1"/>
  <c r="EL582" i="1"/>
  <c r="EI582" i="1"/>
  <c r="EF582" i="1"/>
  <c r="EC582" i="1"/>
  <c r="DZ582" i="1"/>
  <c r="DX582" i="1"/>
  <c r="DW582" i="1"/>
  <c r="DV582" i="1"/>
  <c r="DN582" i="1"/>
  <c r="DA582" i="1"/>
  <c r="CL582" i="1"/>
  <c r="CA582" i="1"/>
  <c r="BO582" i="1"/>
  <c r="BF582" i="1"/>
  <c r="AX582" i="1"/>
  <c r="AS582" i="1"/>
  <c r="AO582" i="1"/>
  <c r="AJ582" i="1"/>
  <c r="AE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EO581" i="1"/>
  <c r="EO580" i="1" s="1"/>
  <c r="EL581" i="1"/>
  <c r="EL580" i="1" s="1"/>
  <c r="EI581" i="1"/>
  <c r="EF581" i="1"/>
  <c r="EC581" i="1"/>
  <c r="DZ581" i="1"/>
  <c r="DX581" i="1"/>
  <c r="DX580" i="1" s="1"/>
  <c r="DW581" i="1"/>
  <c r="DW580" i="1" s="1"/>
  <c r="DV581" i="1"/>
  <c r="DN581" i="1"/>
  <c r="DA581" i="1"/>
  <c r="CL581" i="1"/>
  <c r="CA581" i="1"/>
  <c r="CA580" i="1" s="1"/>
  <c r="BO581" i="1"/>
  <c r="BO580" i="1" s="1"/>
  <c r="BF581" i="1"/>
  <c r="AX581" i="1"/>
  <c r="AS581" i="1"/>
  <c r="AO581" i="1"/>
  <c r="AJ581" i="1"/>
  <c r="AJ580" i="1" s="1"/>
  <c r="AE581" i="1"/>
  <c r="AE580" i="1" s="1"/>
  <c r="AA581" i="1"/>
  <c r="Z581" i="1"/>
  <c r="Y581" i="1"/>
  <c r="X581" i="1"/>
  <c r="W581" i="1"/>
  <c r="W580" i="1" s="1"/>
  <c r="V581" i="1"/>
  <c r="V580" i="1" s="1"/>
  <c r="U581" i="1"/>
  <c r="T581" i="1"/>
  <c r="S581" i="1"/>
  <c r="R581" i="1"/>
  <c r="Q581" i="1"/>
  <c r="Q580" i="1" s="1"/>
  <c r="P581" i="1"/>
  <c r="P580" i="1" s="1"/>
  <c r="O581" i="1"/>
  <c r="N581" i="1"/>
  <c r="M581" i="1"/>
  <c r="L581" i="1"/>
  <c r="K581" i="1"/>
  <c r="K580" i="1" s="1"/>
  <c r="J581" i="1"/>
  <c r="J580" i="1" s="1"/>
  <c r="I581" i="1"/>
  <c r="H581" i="1"/>
  <c r="G581" i="1"/>
  <c r="F581" i="1"/>
  <c r="E581" i="1"/>
  <c r="E580" i="1" s="1"/>
  <c r="D581" i="1"/>
  <c r="D580" i="1" s="1"/>
  <c r="C581" i="1"/>
  <c r="B581" i="1"/>
  <c r="EI580" i="1"/>
  <c r="EF580" i="1"/>
  <c r="DV580" i="1"/>
  <c r="DN580" i="1"/>
  <c r="BF580" i="1"/>
  <c r="AX580" i="1"/>
  <c r="AA580" i="1"/>
  <c r="Z580" i="1"/>
  <c r="U580" i="1"/>
  <c r="T580" i="1"/>
  <c r="O580" i="1"/>
  <c r="N580" i="1"/>
  <c r="I580" i="1"/>
  <c r="H580" i="1"/>
  <c r="C580" i="1"/>
  <c r="B580" i="1"/>
  <c r="EO579" i="1"/>
  <c r="EO981" i="1" s="1"/>
  <c r="EL579" i="1"/>
  <c r="EL981" i="1" s="1"/>
  <c r="EI579" i="1"/>
  <c r="EI981" i="1" s="1"/>
  <c r="EF579" i="1"/>
  <c r="EF981" i="1" s="1"/>
  <c r="EC579" i="1"/>
  <c r="DZ579" i="1"/>
  <c r="DX579" i="1"/>
  <c r="DX981" i="1" s="1"/>
  <c r="DW579" i="1"/>
  <c r="DW981" i="1" s="1"/>
  <c r="DV579" i="1"/>
  <c r="DV981" i="1" s="1"/>
  <c r="DN579" i="1"/>
  <c r="DN981" i="1" s="1"/>
  <c r="DA579" i="1"/>
  <c r="CL579" i="1"/>
  <c r="CA579" i="1"/>
  <c r="CA981" i="1" s="1"/>
  <c r="BO579" i="1"/>
  <c r="BO981" i="1" s="1"/>
  <c r="BF579" i="1"/>
  <c r="AX579" i="1"/>
  <c r="AS579" i="1"/>
  <c r="AO579" i="1"/>
  <c r="AJ579" i="1"/>
  <c r="AE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EO578" i="1"/>
  <c r="EL578" i="1"/>
  <c r="EL577" i="1" s="1"/>
  <c r="EL576" i="1" s="1"/>
  <c r="EI578" i="1"/>
  <c r="EI977" i="1" s="1"/>
  <c r="EF578" i="1"/>
  <c r="EF977" i="1" s="1"/>
  <c r="EC578" i="1"/>
  <c r="EC977" i="1" s="1"/>
  <c r="DZ578" i="1"/>
  <c r="DZ977" i="1" s="1"/>
  <c r="DX578" i="1"/>
  <c r="DW578" i="1"/>
  <c r="DV578" i="1"/>
  <c r="DV977" i="1" s="1"/>
  <c r="DN578" i="1"/>
  <c r="DN977" i="1" s="1"/>
  <c r="DA578" i="1"/>
  <c r="DA977" i="1" s="1"/>
  <c r="CL578" i="1"/>
  <c r="CL977" i="1" s="1"/>
  <c r="CA578" i="1"/>
  <c r="BO578" i="1"/>
  <c r="BF578" i="1"/>
  <c r="BF977" i="1" s="1"/>
  <c r="AX578" i="1"/>
  <c r="AX977" i="1" s="1"/>
  <c r="AS578" i="1"/>
  <c r="AS977" i="1" s="1"/>
  <c r="AO578" i="1"/>
  <c r="AO977" i="1" s="1"/>
  <c r="AJ578" i="1"/>
  <c r="AE578" i="1"/>
  <c r="AE577" i="1" s="1"/>
  <c r="AE576" i="1" s="1"/>
  <c r="AA578" i="1"/>
  <c r="AA977" i="1" s="1"/>
  <c r="Z578" i="1"/>
  <c r="Z977" i="1" s="1"/>
  <c r="Y578" i="1"/>
  <c r="Y977" i="1" s="1"/>
  <c r="X578" i="1"/>
  <c r="X977" i="1" s="1"/>
  <c r="W578" i="1"/>
  <c r="V578" i="1"/>
  <c r="U578" i="1"/>
  <c r="U977" i="1" s="1"/>
  <c r="T578" i="1"/>
  <c r="T977" i="1" s="1"/>
  <c r="S578" i="1"/>
  <c r="S977" i="1" s="1"/>
  <c r="R578" i="1"/>
  <c r="R977" i="1" s="1"/>
  <c r="Q578" i="1"/>
  <c r="P578" i="1"/>
  <c r="O578" i="1"/>
  <c r="O977" i="1" s="1"/>
  <c r="N578" i="1"/>
  <c r="N977" i="1" s="1"/>
  <c r="M578" i="1"/>
  <c r="M977" i="1" s="1"/>
  <c r="L578" i="1"/>
  <c r="L977" i="1" s="1"/>
  <c r="K578" i="1"/>
  <c r="J578" i="1"/>
  <c r="I578" i="1"/>
  <c r="I977" i="1" s="1"/>
  <c r="H578" i="1"/>
  <c r="H977" i="1" s="1"/>
  <c r="G578" i="1"/>
  <c r="G977" i="1" s="1"/>
  <c r="F578" i="1"/>
  <c r="F977" i="1" s="1"/>
  <c r="E578" i="1"/>
  <c r="D578" i="1"/>
  <c r="C578" i="1"/>
  <c r="C977" i="1" s="1"/>
  <c r="B578" i="1"/>
  <c r="B977" i="1" s="1"/>
  <c r="EI577" i="1"/>
  <c r="EF577" i="1"/>
  <c r="DV577" i="1"/>
  <c r="DN577" i="1"/>
  <c r="BF577" i="1"/>
  <c r="AX577" i="1"/>
  <c r="AA577" i="1"/>
  <c r="Z577" i="1"/>
  <c r="U577" i="1"/>
  <c r="T577" i="1"/>
  <c r="O577" i="1"/>
  <c r="N577" i="1"/>
  <c r="I577" i="1"/>
  <c r="H577" i="1"/>
  <c r="C577" i="1"/>
  <c r="B577" i="1"/>
  <c r="EO574" i="1"/>
  <c r="EL574" i="1"/>
  <c r="EL573" i="1" s="1"/>
  <c r="EL653" i="1" s="1"/>
  <c r="EI574" i="1"/>
  <c r="EF574" i="1"/>
  <c r="EC574" i="1"/>
  <c r="DZ574" i="1"/>
  <c r="DX574" i="1"/>
  <c r="DW574" i="1"/>
  <c r="DV574" i="1"/>
  <c r="DN574" i="1"/>
  <c r="DA574" i="1"/>
  <c r="CL574" i="1"/>
  <c r="CA574" i="1"/>
  <c r="CA573" i="1" s="1"/>
  <c r="BO574" i="1"/>
  <c r="BO573" i="1" s="1"/>
  <c r="BO653" i="1" s="1"/>
  <c r="BF574" i="1"/>
  <c r="BF980" i="1" s="1"/>
  <c r="AX574" i="1"/>
  <c r="AX978" i="1" s="1"/>
  <c r="AS574" i="1"/>
  <c r="AS980" i="1" s="1"/>
  <c r="AO574" i="1"/>
  <c r="AJ574" i="1"/>
  <c r="AE574" i="1"/>
  <c r="AD574" i="1"/>
  <c r="AC574" i="1"/>
  <c r="AB574" i="1"/>
  <c r="AA574" i="1"/>
  <c r="AA980" i="1" s="1"/>
  <c r="AA979" i="1" s="1"/>
  <c r="Z574" i="1"/>
  <c r="Z980" i="1" s="1"/>
  <c r="Y574" i="1"/>
  <c r="X574" i="1"/>
  <c r="X980" i="1" s="1"/>
  <c r="X979" i="1" s="1"/>
  <c r="W574" i="1"/>
  <c r="W980" i="1" s="1"/>
  <c r="W979" i="1" s="1"/>
  <c r="V574" i="1"/>
  <c r="V980" i="1" s="1"/>
  <c r="U574" i="1"/>
  <c r="U980" i="1" s="1"/>
  <c r="T574" i="1"/>
  <c r="T980" i="1" s="1"/>
  <c r="S574" i="1"/>
  <c r="S573" i="1" s="1"/>
  <c r="S653" i="1" s="1"/>
  <c r="R574" i="1"/>
  <c r="R980" i="1" s="1"/>
  <c r="Q574" i="1"/>
  <c r="Q980" i="1" s="1"/>
  <c r="P574" i="1"/>
  <c r="P980" i="1" s="1"/>
  <c r="O574" i="1"/>
  <c r="O980" i="1" s="1"/>
  <c r="N574" i="1"/>
  <c r="N980" i="1" s="1"/>
  <c r="M574" i="1"/>
  <c r="L574" i="1"/>
  <c r="L980" i="1" s="1"/>
  <c r="L979" i="1" s="1"/>
  <c r="K574" i="1"/>
  <c r="K980" i="1" s="1"/>
  <c r="K979" i="1" s="1"/>
  <c r="J574" i="1"/>
  <c r="J980" i="1" s="1"/>
  <c r="J979" i="1" s="1"/>
  <c r="I574" i="1"/>
  <c r="I980" i="1" s="1"/>
  <c r="I979" i="1" s="1"/>
  <c r="H574" i="1"/>
  <c r="H980" i="1" s="1"/>
  <c r="G574" i="1"/>
  <c r="F574" i="1"/>
  <c r="F980" i="1" s="1"/>
  <c r="E574" i="1"/>
  <c r="E980" i="1" s="1"/>
  <c r="D574" i="1"/>
  <c r="D980" i="1" s="1"/>
  <c r="C574" i="1"/>
  <c r="C980" i="1" s="1"/>
  <c r="B574" i="1"/>
  <c r="B980" i="1" s="1"/>
  <c r="EO573" i="1"/>
  <c r="EO653" i="1" s="1"/>
  <c r="EI573" i="1"/>
  <c r="EI653" i="1" s="1"/>
  <c r="EF573" i="1"/>
  <c r="EF653" i="1" s="1"/>
  <c r="EF692" i="1" s="1"/>
  <c r="EF694" i="1" s="1"/>
  <c r="EC573" i="1"/>
  <c r="EC653" i="1" s="1"/>
  <c r="EC692" i="1" s="1"/>
  <c r="EC694" i="1" s="1"/>
  <c r="DZ573" i="1"/>
  <c r="DZ653" i="1" s="1"/>
  <c r="DX573" i="1"/>
  <c r="DX653" i="1" s="1"/>
  <c r="DV573" i="1"/>
  <c r="DV653" i="1" s="1"/>
  <c r="DN573" i="1"/>
  <c r="DN653" i="1" s="1"/>
  <c r="DA573" i="1"/>
  <c r="DA653" i="1" s="1"/>
  <c r="DA980" i="1" s="1"/>
  <c r="CL573" i="1"/>
  <c r="CL653" i="1" s="1"/>
  <c r="BF573" i="1"/>
  <c r="BF653" i="1" s="1"/>
  <c r="AX573" i="1"/>
  <c r="AX653" i="1" s="1"/>
  <c r="AS573" i="1"/>
  <c r="AS653" i="1" s="1"/>
  <c r="AO573" i="1"/>
  <c r="AO653" i="1" s="1"/>
  <c r="AD573" i="1"/>
  <c r="AC573" i="1"/>
  <c r="AB573" i="1"/>
  <c r="AA573" i="1"/>
  <c r="AA480" i="1" s="1"/>
  <c r="Z573" i="1"/>
  <c r="Z653" i="1" s="1"/>
  <c r="X573" i="1"/>
  <c r="X653" i="1" s="1"/>
  <c r="W573" i="1"/>
  <c r="W653" i="1" s="1"/>
  <c r="V573" i="1"/>
  <c r="V653" i="1" s="1"/>
  <c r="U573" i="1"/>
  <c r="U653" i="1" s="1"/>
  <c r="T573" i="1"/>
  <c r="T653" i="1" s="1"/>
  <c r="R573" i="1"/>
  <c r="R653" i="1" s="1"/>
  <c r="Q573" i="1"/>
  <c r="Q653" i="1" s="1"/>
  <c r="P573" i="1"/>
  <c r="P653" i="1" s="1"/>
  <c r="O573" i="1"/>
  <c r="O653" i="1" s="1"/>
  <c r="N573" i="1"/>
  <c r="N653" i="1" s="1"/>
  <c r="L573" i="1"/>
  <c r="L653" i="1" s="1"/>
  <c r="K573" i="1"/>
  <c r="K653" i="1" s="1"/>
  <c r="J573" i="1"/>
  <c r="J653" i="1" s="1"/>
  <c r="I573" i="1"/>
  <c r="I653" i="1" s="1"/>
  <c r="H573" i="1"/>
  <c r="H653" i="1" s="1"/>
  <c r="F573" i="1"/>
  <c r="F653" i="1" s="1"/>
  <c r="E573" i="1"/>
  <c r="E653" i="1" s="1"/>
  <c r="D573" i="1"/>
  <c r="D653" i="1" s="1"/>
  <c r="C573" i="1"/>
  <c r="C653" i="1" s="1"/>
  <c r="EI571" i="1"/>
  <c r="EF571" i="1"/>
  <c r="EC571" i="1"/>
  <c r="DZ571" i="1"/>
  <c r="DV571" i="1"/>
  <c r="DN571" i="1"/>
  <c r="DA571" i="1"/>
  <c r="CL571" i="1"/>
  <c r="BF571" i="1"/>
  <c r="AX571" i="1"/>
  <c r="AS571" i="1"/>
  <c r="AO571" i="1"/>
  <c r="AD571" i="1"/>
  <c r="AC571" i="1"/>
  <c r="AB571" i="1"/>
  <c r="AA571" i="1"/>
  <c r="X571" i="1"/>
  <c r="W571" i="1"/>
  <c r="V571" i="1"/>
  <c r="U571" i="1"/>
  <c r="R571" i="1"/>
  <c r="Q571" i="1"/>
  <c r="P571" i="1"/>
  <c r="O571" i="1"/>
  <c r="L571" i="1"/>
  <c r="K571" i="1"/>
  <c r="J571" i="1"/>
  <c r="I571" i="1"/>
  <c r="F571" i="1"/>
  <c r="E571" i="1"/>
  <c r="D571" i="1"/>
  <c r="C571" i="1"/>
  <c r="EO542" i="1"/>
  <c r="EL542" i="1"/>
  <c r="EI542" i="1"/>
  <c r="EF542" i="1"/>
  <c r="EC542" i="1"/>
  <c r="DZ542" i="1"/>
  <c r="DX542" i="1"/>
  <c r="DW542" i="1"/>
  <c r="DV542" i="1"/>
  <c r="DA542" i="1"/>
  <c r="CA542" i="1"/>
  <c r="BO542" i="1"/>
  <c r="BF542" i="1"/>
  <c r="AX542" i="1"/>
  <c r="AS542" i="1"/>
  <c r="AO542" i="1"/>
  <c r="AD542" i="1"/>
  <c r="U542" i="1"/>
  <c r="T541" i="1"/>
  <c r="S541" i="1"/>
  <c r="R541" i="1"/>
  <c r="Q541" i="1"/>
  <c r="EO540" i="1"/>
  <c r="EL540" i="1"/>
  <c r="EI540" i="1"/>
  <c r="EF540" i="1"/>
  <c r="EC540" i="1"/>
  <c r="DZ540" i="1"/>
  <c r="DX540" i="1"/>
  <c r="DW540" i="1"/>
  <c r="DV540" i="1"/>
  <c r="DN540" i="1"/>
  <c r="DA540" i="1"/>
  <c r="CL540" i="1"/>
  <c r="CA540" i="1"/>
  <c r="BO540" i="1"/>
  <c r="BF540" i="1"/>
  <c r="AX540" i="1"/>
  <c r="AS540" i="1"/>
  <c r="AO540" i="1"/>
  <c r="Z540" i="1"/>
  <c r="T539" i="1"/>
  <c r="S539" i="1"/>
  <c r="R539" i="1"/>
  <c r="Q539" i="1"/>
  <c r="Y538" i="1"/>
  <c r="Y537" i="1"/>
  <c r="EO526" i="1"/>
  <c r="EL526" i="1"/>
  <c r="EI526" i="1"/>
  <c r="EF526" i="1"/>
  <c r="EC526" i="1"/>
  <c r="DZ526" i="1"/>
  <c r="DX526" i="1"/>
  <c r="DW526" i="1"/>
  <c r="DV526" i="1"/>
  <c r="DN526" i="1"/>
  <c r="DA526" i="1"/>
  <c r="CL526" i="1"/>
  <c r="CA526" i="1"/>
  <c r="BO526" i="1"/>
  <c r="BF526" i="1"/>
  <c r="AX526" i="1"/>
  <c r="AS526" i="1"/>
  <c r="AO526" i="1"/>
  <c r="AJ526" i="1"/>
  <c r="AE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C486" i="1" s="1"/>
  <c r="B526" i="1"/>
  <c r="EO498" i="1"/>
  <c r="EL498" i="1"/>
  <c r="EI498" i="1"/>
  <c r="EF498" i="1"/>
  <c r="EC498" i="1"/>
  <c r="DZ498" i="1"/>
  <c r="DX498" i="1"/>
  <c r="DW498" i="1"/>
  <c r="DV498" i="1"/>
  <c r="DN498" i="1"/>
  <c r="DA498" i="1"/>
  <c r="CL498" i="1"/>
  <c r="CA498" i="1"/>
  <c r="BO498" i="1"/>
  <c r="BF498" i="1"/>
  <c r="AX498" i="1"/>
  <c r="AS498" i="1"/>
  <c r="AO498" i="1"/>
  <c r="AJ498" i="1"/>
  <c r="AE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CL486" i="1"/>
  <c r="DA486" i="1" s="1"/>
  <c r="DN486" i="1" s="1"/>
  <c r="CA486" i="1"/>
  <c r="BO486" i="1"/>
  <c r="BF486" i="1"/>
  <c r="AJ486" i="1"/>
  <c r="AK486" i="1" s="1"/>
  <c r="AL486" i="1" s="1"/>
  <c r="AM486" i="1" s="1"/>
  <c r="AN486" i="1" s="1"/>
  <c r="AO486" i="1" s="1"/>
  <c r="EI480" i="1"/>
  <c r="EF480" i="1"/>
  <c r="EC480" i="1"/>
  <c r="DZ480" i="1"/>
  <c r="DX480" i="1"/>
  <c r="DV480" i="1"/>
  <c r="DN480" i="1"/>
  <c r="DA480" i="1"/>
  <c r="DA496" i="1" s="1"/>
  <c r="CL480" i="1"/>
  <c r="BF480" i="1"/>
  <c r="AX480" i="1"/>
  <c r="AS480" i="1"/>
  <c r="AS496" i="1" s="1"/>
  <c r="Z480" i="1"/>
  <c r="X480" i="1"/>
  <c r="W480" i="1"/>
  <c r="V480" i="1"/>
  <c r="U480" i="1"/>
  <c r="T480" i="1"/>
  <c r="T496" i="1" s="1"/>
  <c r="R480" i="1"/>
  <c r="Q480" i="1"/>
  <c r="Q496" i="1" s="1"/>
  <c r="P480" i="1"/>
  <c r="O480" i="1"/>
  <c r="N480" i="1"/>
  <c r="N496" i="1" s="1"/>
  <c r="L480" i="1"/>
  <c r="L496" i="1" s="1"/>
  <c r="K480" i="1"/>
  <c r="K496" i="1" s="1"/>
  <c r="J480" i="1"/>
  <c r="I480" i="1"/>
  <c r="H480" i="1"/>
  <c r="H496" i="1" s="1"/>
  <c r="F480" i="1"/>
  <c r="F496" i="1" s="1"/>
  <c r="E480" i="1"/>
  <c r="E496" i="1" s="1"/>
  <c r="D480" i="1"/>
  <c r="C480" i="1"/>
  <c r="C496" i="1" s="1"/>
  <c r="EO466" i="1"/>
  <c r="EL466" i="1"/>
  <c r="EI466" i="1"/>
  <c r="EF466" i="1"/>
  <c r="EC466" i="1"/>
  <c r="DZ466" i="1"/>
  <c r="DX466" i="1"/>
  <c r="DW466" i="1"/>
  <c r="DV466" i="1"/>
  <c r="DA466" i="1"/>
  <c r="CA466" i="1"/>
  <c r="BO466" i="1"/>
  <c r="BF466" i="1"/>
  <c r="AX466" i="1"/>
  <c r="AS466" i="1"/>
  <c r="AO466" i="1"/>
  <c r="AD466" i="1"/>
  <c r="U466" i="1"/>
  <c r="T465" i="1"/>
  <c r="S465" i="1"/>
  <c r="R465" i="1"/>
  <c r="Q465" i="1"/>
  <c r="EO464" i="1"/>
  <c r="EL464" i="1"/>
  <c r="EI464" i="1"/>
  <c r="EF464" i="1"/>
  <c r="EC464" i="1"/>
  <c r="DZ464" i="1"/>
  <c r="DX464" i="1"/>
  <c r="DW464" i="1"/>
  <c r="DV464" i="1"/>
  <c r="DN464" i="1"/>
  <c r="DA464" i="1"/>
  <c r="CL464" i="1"/>
  <c r="CA464" i="1"/>
  <c r="BO464" i="1"/>
  <c r="BF464" i="1"/>
  <c r="AX464" i="1"/>
  <c r="AS464" i="1"/>
  <c r="AO464" i="1"/>
  <c r="Z464" i="1"/>
  <c r="T463" i="1"/>
  <c r="S463" i="1"/>
  <c r="R463" i="1"/>
  <c r="Q463" i="1"/>
  <c r="Y462" i="1"/>
  <c r="Y461" i="1"/>
  <c r="AD417" i="1"/>
  <c r="AC417" i="1"/>
  <c r="AB417" i="1"/>
  <c r="AD371" i="1"/>
  <c r="AC371" i="1"/>
  <c r="AB371" i="1"/>
  <c r="EO353" i="1"/>
  <c r="EL353" i="1"/>
  <c r="EI353" i="1"/>
  <c r="EF353" i="1"/>
  <c r="EC353" i="1"/>
  <c r="DZ353" i="1"/>
  <c r="DX353" i="1"/>
  <c r="DW353" i="1"/>
  <c r="DV353" i="1"/>
  <c r="DA353" i="1"/>
  <c r="CA353" i="1"/>
  <c r="BO353" i="1"/>
  <c r="BF353" i="1"/>
  <c r="AX353" i="1"/>
  <c r="AS353" i="1"/>
  <c r="AO353" i="1"/>
  <c r="AD353" i="1"/>
  <c r="U353" i="1"/>
  <c r="T352" i="1"/>
  <c r="S352" i="1"/>
  <c r="R352" i="1"/>
  <c r="Q352" i="1"/>
  <c r="EO351" i="1"/>
  <c r="EL351" i="1"/>
  <c r="EI351" i="1"/>
  <c r="EF351" i="1"/>
  <c r="EC351" i="1"/>
  <c r="DZ351" i="1"/>
  <c r="DX351" i="1"/>
  <c r="DW351" i="1"/>
  <c r="DV351" i="1"/>
  <c r="DN351" i="1"/>
  <c r="DA351" i="1"/>
  <c r="CL351" i="1"/>
  <c r="CA351" i="1"/>
  <c r="BO351" i="1"/>
  <c r="BF351" i="1"/>
  <c r="AX351" i="1"/>
  <c r="AS351" i="1"/>
  <c r="AO351" i="1"/>
  <c r="Z351" i="1"/>
  <c r="T350" i="1"/>
  <c r="S350" i="1"/>
  <c r="R350" i="1"/>
  <c r="Q350" i="1"/>
  <c r="Y349" i="1"/>
  <c r="Y348" i="1"/>
  <c r="EO343" i="1"/>
  <c r="EO570" i="1" s="1"/>
  <c r="EL343" i="1"/>
  <c r="EL570" i="1" s="1"/>
  <c r="EI343" i="1"/>
  <c r="EI570" i="1" s="1"/>
  <c r="EF343" i="1"/>
  <c r="EF570" i="1" s="1"/>
  <c r="EC343" i="1"/>
  <c r="EC570" i="1" s="1"/>
  <c r="DZ343" i="1"/>
  <c r="DZ570" i="1" s="1"/>
  <c r="DX343" i="1"/>
  <c r="DX570" i="1" s="1"/>
  <c r="DW343" i="1"/>
  <c r="DW570" i="1" s="1"/>
  <c r="DV343" i="1"/>
  <c r="DV570" i="1" s="1"/>
  <c r="DN343" i="1"/>
  <c r="DN570" i="1" s="1"/>
  <c r="DA343" i="1"/>
  <c r="DA570" i="1" s="1"/>
  <c r="CL343" i="1"/>
  <c r="CL570" i="1" s="1"/>
  <c r="CA343" i="1"/>
  <c r="CA570" i="1" s="1"/>
  <c r="BO343" i="1"/>
  <c r="BO570" i="1" s="1"/>
  <c r="BF343" i="1"/>
  <c r="BF570" i="1" s="1"/>
  <c r="AX343" i="1"/>
  <c r="AX570" i="1" s="1"/>
  <c r="AS343" i="1"/>
  <c r="AS570" i="1" s="1"/>
  <c r="AO343" i="1"/>
  <c r="AO570" i="1" s="1"/>
  <c r="AJ343" i="1"/>
  <c r="AJ570" i="1" s="1"/>
  <c r="AE343" i="1"/>
  <c r="AE570" i="1" s="1"/>
  <c r="AD343" i="1"/>
  <c r="AC343" i="1"/>
  <c r="AB343" i="1"/>
  <c r="AA343" i="1"/>
  <c r="AA570" i="1" s="1"/>
  <c r="Z343" i="1"/>
  <c r="Z570" i="1" s="1"/>
  <c r="Y343" i="1"/>
  <c r="Y570" i="1" s="1"/>
  <c r="X343" i="1"/>
  <c r="X570" i="1" s="1"/>
  <c r="W343" i="1"/>
  <c r="W570" i="1" s="1"/>
  <c r="V343" i="1"/>
  <c r="V570" i="1" s="1"/>
  <c r="U343" i="1"/>
  <c r="U570" i="1" s="1"/>
  <c r="T343" i="1"/>
  <c r="T570" i="1" s="1"/>
  <c r="S343" i="1"/>
  <c r="S570" i="1" s="1"/>
  <c r="R343" i="1"/>
  <c r="R570" i="1" s="1"/>
  <c r="Q343" i="1"/>
  <c r="Q570" i="1" s="1"/>
  <c r="P343" i="1"/>
  <c r="P570" i="1" s="1"/>
  <c r="O343" i="1"/>
  <c r="O570" i="1" s="1"/>
  <c r="N343" i="1"/>
  <c r="N570" i="1" s="1"/>
  <c r="M343" i="1"/>
  <c r="M570" i="1" s="1"/>
  <c r="L343" i="1"/>
  <c r="L570" i="1" s="1"/>
  <c r="K343" i="1"/>
  <c r="K570" i="1" s="1"/>
  <c r="J343" i="1"/>
  <c r="J570" i="1" s="1"/>
  <c r="I343" i="1"/>
  <c r="I570" i="1" s="1"/>
  <c r="H343" i="1"/>
  <c r="H570" i="1" s="1"/>
  <c r="G343" i="1"/>
  <c r="G570" i="1" s="1"/>
  <c r="F343" i="1"/>
  <c r="F570" i="1" s="1"/>
  <c r="E343" i="1"/>
  <c r="E570" i="1" s="1"/>
  <c r="D343" i="1"/>
  <c r="D570" i="1" s="1"/>
  <c r="C343" i="1"/>
  <c r="C570" i="1" s="1"/>
  <c r="B343" i="1"/>
  <c r="B570" i="1" s="1"/>
  <c r="H317" i="1"/>
  <c r="G317" i="1"/>
  <c r="F317" i="1"/>
  <c r="E317" i="1"/>
  <c r="D317" i="1"/>
  <c r="C317" i="1"/>
  <c r="B317" i="1"/>
  <c r="T313" i="1"/>
  <c r="T395" i="1" s="1"/>
  <c r="S313" i="1"/>
  <c r="S395" i="1" s="1"/>
  <c r="R313" i="1"/>
  <c r="R395" i="1" s="1"/>
  <c r="T289" i="1"/>
  <c r="T372" i="1" s="1"/>
  <c r="S289" i="1"/>
  <c r="R289" i="1"/>
  <c r="R372" i="1" s="1"/>
  <c r="AI283" i="1"/>
  <c r="AH283" i="1"/>
  <c r="AG283" i="1"/>
  <c r="AF283" i="1"/>
  <c r="EO270" i="1"/>
  <c r="EL270" i="1"/>
  <c r="EI270" i="1"/>
  <c r="EF270" i="1"/>
  <c r="EC270" i="1"/>
  <c r="DZ270" i="1"/>
  <c r="DX270" i="1"/>
  <c r="DW270" i="1"/>
  <c r="DV270" i="1"/>
  <c r="DA270" i="1"/>
  <c r="CA270" i="1"/>
  <c r="BO270" i="1"/>
  <c r="BF270" i="1"/>
  <c r="AX270" i="1"/>
  <c r="AS270" i="1"/>
  <c r="AO270" i="1"/>
  <c r="AD270" i="1"/>
  <c r="U270" i="1"/>
  <c r="T269" i="1"/>
  <c r="S269" i="1"/>
  <c r="R269" i="1"/>
  <c r="Q269" i="1"/>
  <c r="EO268" i="1"/>
  <c r="EL268" i="1"/>
  <c r="EI268" i="1"/>
  <c r="EF268" i="1"/>
  <c r="EC268" i="1"/>
  <c r="DZ268" i="1"/>
  <c r="DX268" i="1"/>
  <c r="DW268" i="1"/>
  <c r="DV268" i="1"/>
  <c r="DN268" i="1"/>
  <c r="DA268" i="1"/>
  <c r="CL268" i="1"/>
  <c r="CA268" i="1"/>
  <c r="BO268" i="1"/>
  <c r="BF268" i="1"/>
  <c r="AX268" i="1"/>
  <c r="AS268" i="1"/>
  <c r="AO268" i="1"/>
  <c r="Z268" i="1"/>
  <c r="T267" i="1"/>
  <c r="S267" i="1"/>
  <c r="R267" i="1"/>
  <c r="Q267" i="1"/>
  <c r="Y266" i="1"/>
  <c r="Y265" i="1"/>
  <c r="EO257" i="1"/>
  <c r="EL257" i="1"/>
  <c r="EI257" i="1"/>
  <c r="EF257" i="1"/>
  <c r="EC257" i="1"/>
  <c r="DZ257" i="1"/>
  <c r="DX257" i="1"/>
  <c r="DW257" i="1"/>
  <c r="DV257" i="1"/>
  <c r="DN257" i="1"/>
  <c r="DA257" i="1"/>
  <c r="CL257" i="1"/>
  <c r="CA257" i="1"/>
  <c r="BO257" i="1"/>
  <c r="BF257" i="1"/>
  <c r="AX257" i="1"/>
  <c r="AS257" i="1"/>
  <c r="AO257" i="1"/>
  <c r="AJ257" i="1"/>
  <c r="AE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EO256" i="1"/>
  <c r="EL256" i="1"/>
  <c r="EI256" i="1"/>
  <c r="EF256" i="1"/>
  <c r="EC256" i="1"/>
  <c r="DZ256" i="1"/>
  <c r="DX256" i="1"/>
  <c r="DW256" i="1"/>
  <c r="DV256" i="1"/>
  <c r="DN256" i="1"/>
  <c r="DA256" i="1"/>
  <c r="CL256" i="1"/>
  <c r="CA256" i="1"/>
  <c r="BO256" i="1"/>
  <c r="BF256" i="1"/>
  <c r="AX256" i="1"/>
  <c r="AS256" i="1"/>
  <c r="AO256" i="1"/>
  <c r="AJ256" i="1"/>
  <c r="AE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EO255" i="1"/>
  <c r="EL255" i="1"/>
  <c r="EI255" i="1"/>
  <c r="EF255" i="1"/>
  <c r="EC255" i="1"/>
  <c r="DZ255" i="1"/>
  <c r="DX255" i="1"/>
  <c r="DW255" i="1"/>
  <c r="DV255" i="1"/>
  <c r="DN255" i="1"/>
  <c r="DA255" i="1"/>
  <c r="CL255" i="1"/>
  <c r="CA255" i="1"/>
  <c r="BO255" i="1"/>
  <c r="BF255" i="1"/>
  <c r="AX255" i="1"/>
  <c r="AS255" i="1"/>
  <c r="AO255" i="1"/>
  <c r="AJ255" i="1"/>
  <c r="AE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EO253" i="1"/>
  <c r="EL253" i="1"/>
  <c r="EI253" i="1"/>
  <c r="EF253" i="1"/>
  <c r="EC253" i="1"/>
  <c r="DZ253" i="1"/>
  <c r="DX253" i="1"/>
  <c r="DW253" i="1"/>
  <c r="DV253" i="1"/>
  <c r="DN253" i="1"/>
  <c r="DA253" i="1"/>
  <c r="CL253" i="1"/>
  <c r="CA253" i="1"/>
  <c r="BO253" i="1"/>
  <c r="BF253" i="1"/>
  <c r="AX253" i="1"/>
  <c r="AS253" i="1"/>
  <c r="AO253" i="1"/>
  <c r="AJ253" i="1"/>
  <c r="AE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EO252" i="1"/>
  <c r="EL252" i="1"/>
  <c r="EI252" i="1"/>
  <c r="EF252" i="1"/>
  <c r="EC252" i="1"/>
  <c r="DZ252" i="1"/>
  <c r="DX252" i="1"/>
  <c r="DW252" i="1"/>
  <c r="DV252" i="1"/>
  <c r="DN252" i="1"/>
  <c r="DA252" i="1"/>
  <c r="CL252" i="1"/>
  <c r="CA252" i="1"/>
  <c r="BO252" i="1"/>
  <c r="BF252" i="1"/>
  <c r="AX252" i="1"/>
  <c r="AS252" i="1"/>
  <c r="AO252" i="1"/>
  <c r="AJ252" i="1"/>
  <c r="AE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EO251" i="1"/>
  <c r="EL251" i="1"/>
  <c r="EI251" i="1"/>
  <c r="EF251" i="1"/>
  <c r="EC251" i="1"/>
  <c r="DZ251" i="1"/>
  <c r="DX251" i="1"/>
  <c r="DW251" i="1"/>
  <c r="DV251" i="1"/>
  <c r="DN251" i="1"/>
  <c r="DA251" i="1"/>
  <c r="CL251" i="1"/>
  <c r="CA251" i="1"/>
  <c r="BO251" i="1"/>
  <c r="BF251" i="1"/>
  <c r="AX251" i="1"/>
  <c r="AS251" i="1"/>
  <c r="AO251" i="1"/>
  <c r="AJ251" i="1"/>
  <c r="AE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EO250" i="1"/>
  <c r="EL250" i="1"/>
  <c r="EI250" i="1"/>
  <c r="EF250" i="1"/>
  <c r="EC250" i="1"/>
  <c r="DZ250" i="1"/>
  <c r="DX250" i="1"/>
  <c r="DW250" i="1"/>
  <c r="DV250" i="1"/>
  <c r="DN250" i="1"/>
  <c r="DA250" i="1"/>
  <c r="CL250" i="1"/>
  <c r="CA250" i="1"/>
  <c r="BO250" i="1"/>
  <c r="BF250" i="1"/>
  <c r="AX250" i="1"/>
  <c r="AS250" i="1"/>
  <c r="AO250" i="1"/>
  <c r="AJ250" i="1"/>
  <c r="AE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EO248" i="1"/>
  <c r="EL248" i="1"/>
  <c r="EI248" i="1"/>
  <c r="EF248" i="1"/>
  <c r="EC248" i="1"/>
  <c r="DZ248" i="1"/>
  <c r="DX248" i="1"/>
  <c r="DW248" i="1"/>
  <c r="DV248" i="1"/>
  <c r="DN248" i="1"/>
  <c r="DA248" i="1"/>
  <c r="CL248" i="1"/>
  <c r="CA248" i="1"/>
  <c r="BO248" i="1"/>
  <c r="BF248" i="1"/>
  <c r="AX248" i="1"/>
  <c r="AS248" i="1"/>
  <c r="AO248" i="1"/>
  <c r="AJ248" i="1"/>
  <c r="AE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EO247" i="1"/>
  <c r="EL247" i="1"/>
  <c r="EI247" i="1"/>
  <c r="EF247" i="1"/>
  <c r="EC247" i="1"/>
  <c r="DZ247" i="1"/>
  <c r="DX247" i="1"/>
  <c r="DW247" i="1"/>
  <c r="DV247" i="1"/>
  <c r="DN247" i="1"/>
  <c r="DA247" i="1"/>
  <c r="CL247" i="1"/>
  <c r="CA247" i="1"/>
  <c r="BO247" i="1"/>
  <c r="BF247" i="1"/>
  <c r="AX247" i="1"/>
  <c r="AS247" i="1"/>
  <c r="AO247" i="1"/>
  <c r="AJ247" i="1"/>
  <c r="AE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EO246" i="1"/>
  <c r="EL246" i="1"/>
  <c r="EI246" i="1"/>
  <c r="EF246" i="1"/>
  <c r="EC246" i="1"/>
  <c r="DZ246" i="1"/>
  <c r="DX246" i="1"/>
  <c r="DW246" i="1"/>
  <c r="DV246" i="1"/>
  <c r="DN246" i="1"/>
  <c r="DA246" i="1"/>
  <c r="CL246" i="1"/>
  <c r="CA246" i="1"/>
  <c r="BO246" i="1"/>
  <c r="BF246" i="1"/>
  <c r="AX246" i="1"/>
  <c r="AS246" i="1"/>
  <c r="AO246" i="1"/>
  <c r="AJ246" i="1"/>
  <c r="AE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EO244" i="1"/>
  <c r="EL244" i="1"/>
  <c r="EI244" i="1"/>
  <c r="EF244" i="1"/>
  <c r="EC244" i="1"/>
  <c r="DZ244" i="1"/>
  <c r="DX244" i="1"/>
  <c r="DW244" i="1"/>
  <c r="DV244" i="1"/>
  <c r="DN244" i="1"/>
  <c r="DA244" i="1"/>
  <c r="CL244" i="1"/>
  <c r="CA244" i="1"/>
  <c r="BO244" i="1"/>
  <c r="BF244" i="1"/>
  <c r="AX244" i="1"/>
  <c r="AS244" i="1"/>
  <c r="AO244" i="1"/>
  <c r="AJ244" i="1"/>
  <c r="AE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EO242" i="1"/>
  <c r="EL242" i="1"/>
  <c r="EI242" i="1"/>
  <c r="EF242" i="1"/>
  <c r="EC242" i="1"/>
  <c r="DZ242" i="1"/>
  <c r="DX242" i="1"/>
  <c r="DW242" i="1"/>
  <c r="DV242" i="1"/>
  <c r="DN242" i="1"/>
  <c r="DA242" i="1"/>
  <c r="CL242" i="1"/>
  <c r="CA242" i="1"/>
  <c r="BO242" i="1"/>
  <c r="BF242" i="1"/>
  <c r="AX242" i="1"/>
  <c r="AS242" i="1"/>
  <c r="AO242" i="1"/>
  <c r="AJ242" i="1"/>
  <c r="AE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EO241" i="1"/>
  <c r="EL241" i="1"/>
  <c r="EI241" i="1"/>
  <c r="EF241" i="1"/>
  <c r="EC241" i="1"/>
  <c r="DZ241" i="1"/>
  <c r="DX241" i="1"/>
  <c r="DW241" i="1"/>
  <c r="DV241" i="1"/>
  <c r="DN241" i="1"/>
  <c r="DA241" i="1"/>
  <c r="CL241" i="1"/>
  <c r="CA241" i="1"/>
  <c r="BO241" i="1"/>
  <c r="BF241" i="1"/>
  <c r="AX241" i="1"/>
  <c r="AS241" i="1"/>
  <c r="AO241" i="1"/>
  <c r="AJ241" i="1"/>
  <c r="AE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B524" i="1" s="1"/>
  <c r="B487" i="1" s="1"/>
  <c r="EO240" i="1"/>
  <c r="EL240" i="1"/>
  <c r="EI240" i="1"/>
  <c r="EF240" i="1"/>
  <c r="EC240" i="1"/>
  <c r="DZ240" i="1"/>
  <c r="DX240" i="1"/>
  <c r="DW240" i="1"/>
  <c r="DV240" i="1"/>
  <c r="DN240" i="1"/>
  <c r="DA240" i="1"/>
  <c r="CL240" i="1"/>
  <c r="CA240" i="1"/>
  <c r="BO240" i="1"/>
  <c r="BF240" i="1"/>
  <c r="AX240" i="1"/>
  <c r="AS240" i="1"/>
  <c r="AO240" i="1"/>
  <c r="AJ240" i="1"/>
  <c r="AE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D523" i="1" s="1"/>
  <c r="C240" i="1"/>
  <c r="B240" i="1"/>
  <c r="B523" i="1" s="1"/>
  <c r="EO238" i="1"/>
  <c r="EO317" i="1" s="1"/>
  <c r="EL238" i="1"/>
  <c r="EL317" i="1" s="1"/>
  <c r="EI238" i="1"/>
  <c r="EI317" i="1" s="1"/>
  <c r="EF238" i="1"/>
  <c r="EF317" i="1" s="1"/>
  <c r="EC238" i="1"/>
  <c r="EC317" i="1" s="1"/>
  <c r="DZ238" i="1"/>
  <c r="DZ317" i="1" s="1"/>
  <c r="DX238" i="1"/>
  <c r="DX317" i="1" s="1"/>
  <c r="DW238" i="1"/>
  <c r="DW317" i="1" s="1"/>
  <c r="DV238" i="1"/>
  <c r="DV317" i="1" s="1"/>
  <c r="DN238" i="1"/>
  <c r="DN317" i="1" s="1"/>
  <c r="DA238" i="1"/>
  <c r="DA317" i="1" s="1"/>
  <c r="CL238" i="1"/>
  <c r="CL317" i="1" s="1"/>
  <c r="CA238" i="1"/>
  <c r="CA317" i="1" s="1"/>
  <c r="BO238" i="1"/>
  <c r="BO317" i="1" s="1"/>
  <c r="BF238" i="1"/>
  <c r="BF317" i="1" s="1"/>
  <c r="AX238" i="1"/>
  <c r="AX317" i="1" s="1"/>
  <c r="AS238" i="1"/>
  <c r="AS317" i="1" s="1"/>
  <c r="AO238" i="1"/>
  <c r="AO317" i="1" s="1"/>
  <c r="AJ238" i="1"/>
  <c r="AJ317" i="1" s="1"/>
  <c r="AE238" i="1"/>
  <c r="AE317" i="1" s="1"/>
  <c r="AD238" i="1"/>
  <c r="AD317" i="1" s="1"/>
  <c r="AC238" i="1"/>
  <c r="AC317" i="1" s="1"/>
  <c r="AB238" i="1"/>
  <c r="AB317" i="1" s="1"/>
  <c r="AA238" i="1"/>
  <c r="AA317" i="1" s="1"/>
  <c r="Z238" i="1"/>
  <c r="Z317" i="1" s="1"/>
  <c r="Y238" i="1"/>
  <c r="Y317" i="1" s="1"/>
  <c r="X238" i="1"/>
  <c r="X317" i="1" s="1"/>
  <c r="W238" i="1"/>
  <c r="W317" i="1" s="1"/>
  <c r="V238" i="1"/>
  <c r="V317" i="1" s="1"/>
  <c r="U238" i="1"/>
  <c r="U317" i="1" s="1"/>
  <c r="T238" i="1"/>
  <c r="T317" i="1" s="1"/>
  <c r="C399" i="1" s="1"/>
  <c r="S238" i="1"/>
  <c r="S317" i="1" s="1"/>
  <c r="R238" i="1"/>
  <c r="R317" i="1" s="1"/>
  <c r="Q238" i="1"/>
  <c r="Q317" i="1" s="1"/>
  <c r="P238" i="1"/>
  <c r="P317" i="1" s="1"/>
  <c r="O238" i="1"/>
  <c r="O317" i="1" s="1"/>
  <c r="N238" i="1"/>
  <c r="N317" i="1" s="1"/>
  <c r="N399" i="1" s="1"/>
  <c r="M238" i="1"/>
  <c r="M317" i="1" s="1"/>
  <c r="L238" i="1"/>
  <c r="L317" i="1" s="1"/>
  <c r="K238" i="1"/>
  <c r="K317" i="1" s="1"/>
  <c r="J238" i="1"/>
  <c r="J317" i="1" s="1"/>
  <c r="I238" i="1"/>
  <c r="I317" i="1" s="1"/>
  <c r="EO237" i="1"/>
  <c r="EO316" i="1" s="1"/>
  <c r="EL237" i="1"/>
  <c r="EL316" i="1" s="1"/>
  <c r="EL398" i="1" s="1"/>
  <c r="EI237" i="1"/>
  <c r="EI316" i="1" s="1"/>
  <c r="EF237" i="1"/>
  <c r="EF316" i="1" s="1"/>
  <c r="EC237" i="1"/>
  <c r="EC316" i="1" s="1"/>
  <c r="DZ237" i="1"/>
  <c r="DZ316" i="1" s="1"/>
  <c r="DX237" i="1"/>
  <c r="DX316" i="1" s="1"/>
  <c r="DW237" i="1"/>
  <c r="DW316" i="1" s="1"/>
  <c r="DV237" i="1"/>
  <c r="DV316" i="1" s="1"/>
  <c r="DN237" i="1"/>
  <c r="DN316" i="1" s="1"/>
  <c r="DA237" i="1"/>
  <c r="DA316" i="1" s="1"/>
  <c r="CL237" i="1"/>
  <c r="CL316" i="1" s="1"/>
  <c r="CA237" i="1"/>
  <c r="CA316" i="1" s="1"/>
  <c r="BO237" i="1"/>
  <c r="BO316" i="1" s="1"/>
  <c r="BF237" i="1"/>
  <c r="BF316" i="1" s="1"/>
  <c r="BF398" i="1" s="1"/>
  <c r="AX237" i="1"/>
  <c r="AX316" i="1" s="1"/>
  <c r="AS237" i="1"/>
  <c r="AS316" i="1" s="1"/>
  <c r="AO237" i="1"/>
  <c r="AO316" i="1" s="1"/>
  <c r="AJ237" i="1"/>
  <c r="AJ316" i="1" s="1"/>
  <c r="AE237" i="1"/>
  <c r="AE316" i="1" s="1"/>
  <c r="AE398" i="1" s="1"/>
  <c r="AA237" i="1"/>
  <c r="AA316" i="1" s="1"/>
  <c r="Z237" i="1"/>
  <c r="Z316" i="1" s="1"/>
  <c r="Y237" i="1"/>
  <c r="Y316" i="1" s="1"/>
  <c r="X237" i="1"/>
  <c r="X316" i="1" s="1"/>
  <c r="W237" i="1"/>
  <c r="W316" i="1" s="1"/>
  <c r="V237" i="1"/>
  <c r="V316" i="1" s="1"/>
  <c r="U237" i="1"/>
  <c r="U316" i="1" s="1"/>
  <c r="T237" i="1"/>
  <c r="T316" i="1" s="1"/>
  <c r="T398" i="1" s="1"/>
  <c r="S237" i="1"/>
  <c r="S316" i="1" s="1"/>
  <c r="S398" i="1" s="1"/>
  <c r="R237" i="1"/>
  <c r="R316" i="1" s="1"/>
  <c r="Q237" i="1"/>
  <c r="Q316" i="1" s="1"/>
  <c r="Q398" i="1" s="1"/>
  <c r="P237" i="1"/>
  <c r="P316" i="1" s="1"/>
  <c r="O237" i="1"/>
  <c r="O316" i="1" s="1"/>
  <c r="O398" i="1" s="1"/>
  <c r="N237" i="1"/>
  <c r="N316" i="1" s="1"/>
  <c r="N398" i="1" s="1"/>
  <c r="M237" i="1"/>
  <c r="M316" i="1" s="1"/>
  <c r="M398" i="1" s="1"/>
  <c r="L237" i="1"/>
  <c r="L316" i="1" s="1"/>
  <c r="L398" i="1" s="1"/>
  <c r="K237" i="1"/>
  <c r="K316" i="1" s="1"/>
  <c r="K398" i="1" s="1"/>
  <c r="J237" i="1"/>
  <c r="J316" i="1" s="1"/>
  <c r="J398" i="1" s="1"/>
  <c r="I237" i="1"/>
  <c r="I316" i="1" s="1"/>
  <c r="H237" i="1"/>
  <c r="H316" i="1" s="1"/>
  <c r="H398" i="1" s="1"/>
  <c r="G237" i="1"/>
  <c r="G316" i="1" s="1"/>
  <c r="G398" i="1" s="1"/>
  <c r="F237" i="1"/>
  <c r="F316" i="1" s="1"/>
  <c r="F398" i="1" s="1"/>
  <c r="E237" i="1"/>
  <c r="E316" i="1" s="1"/>
  <c r="E398" i="1" s="1"/>
  <c r="D237" i="1"/>
  <c r="D316" i="1" s="1"/>
  <c r="C237" i="1"/>
  <c r="C316" i="1" s="1"/>
  <c r="B237" i="1"/>
  <c r="B316" i="1" s="1"/>
  <c r="B398" i="1" s="1"/>
  <c r="EO236" i="1"/>
  <c r="EO315" i="1" s="1"/>
  <c r="EL236" i="1"/>
  <c r="EL315" i="1" s="1"/>
  <c r="EI236" i="1"/>
  <c r="EI315" i="1" s="1"/>
  <c r="EF236" i="1"/>
  <c r="EF315" i="1" s="1"/>
  <c r="EC236" i="1"/>
  <c r="EC315" i="1" s="1"/>
  <c r="DZ236" i="1"/>
  <c r="DZ315" i="1" s="1"/>
  <c r="DX236" i="1"/>
  <c r="DX315" i="1" s="1"/>
  <c r="DW236" i="1"/>
  <c r="DW315" i="1" s="1"/>
  <c r="DV236" i="1"/>
  <c r="DV315" i="1" s="1"/>
  <c r="DN236" i="1"/>
  <c r="DN315" i="1" s="1"/>
  <c r="DA236" i="1"/>
  <c r="DA315" i="1" s="1"/>
  <c r="CL236" i="1"/>
  <c r="CL315" i="1" s="1"/>
  <c r="CA236" i="1"/>
  <c r="CA315" i="1" s="1"/>
  <c r="BO236" i="1"/>
  <c r="BO315" i="1" s="1"/>
  <c r="BF236" i="1"/>
  <c r="BF315" i="1" s="1"/>
  <c r="AX236" i="1"/>
  <c r="AX315" i="1" s="1"/>
  <c r="AS236" i="1"/>
  <c r="AS315" i="1" s="1"/>
  <c r="AO236" i="1"/>
  <c r="AO315" i="1" s="1"/>
  <c r="AJ236" i="1"/>
  <c r="AJ315" i="1" s="1"/>
  <c r="AE236" i="1"/>
  <c r="AE315" i="1" s="1"/>
  <c r="AA236" i="1"/>
  <c r="AA315" i="1" s="1"/>
  <c r="Z236" i="1"/>
  <c r="Z315" i="1" s="1"/>
  <c r="Y236" i="1"/>
  <c r="Y315" i="1" s="1"/>
  <c r="X236" i="1"/>
  <c r="X315" i="1" s="1"/>
  <c r="W236" i="1"/>
  <c r="W315" i="1" s="1"/>
  <c r="V236" i="1"/>
  <c r="V315" i="1" s="1"/>
  <c r="U236" i="1"/>
  <c r="U315" i="1" s="1"/>
  <c r="T236" i="1"/>
  <c r="T315" i="1" s="1"/>
  <c r="T397" i="1" s="1"/>
  <c r="S236" i="1"/>
  <c r="S315" i="1" s="1"/>
  <c r="R236" i="1"/>
  <c r="R315" i="1" s="1"/>
  <c r="Q236" i="1"/>
  <c r="Q315" i="1" s="1"/>
  <c r="P236" i="1"/>
  <c r="P315" i="1" s="1"/>
  <c r="O236" i="1"/>
  <c r="O315" i="1" s="1"/>
  <c r="N236" i="1"/>
  <c r="N315" i="1" s="1"/>
  <c r="N397" i="1" s="1"/>
  <c r="M236" i="1"/>
  <c r="M315" i="1" s="1"/>
  <c r="L236" i="1"/>
  <c r="L315" i="1" s="1"/>
  <c r="K236" i="1"/>
  <c r="K315" i="1" s="1"/>
  <c r="J236" i="1"/>
  <c r="J315" i="1" s="1"/>
  <c r="I236" i="1"/>
  <c r="I315" i="1" s="1"/>
  <c r="H236" i="1"/>
  <c r="H315" i="1" s="1"/>
  <c r="H397" i="1" s="1"/>
  <c r="G236" i="1"/>
  <c r="G315" i="1" s="1"/>
  <c r="F236" i="1"/>
  <c r="F315" i="1" s="1"/>
  <c r="E236" i="1"/>
  <c r="E315" i="1" s="1"/>
  <c r="D236" i="1"/>
  <c r="D315" i="1" s="1"/>
  <c r="C236" i="1"/>
  <c r="C315" i="1" s="1"/>
  <c r="B236" i="1"/>
  <c r="B315" i="1" s="1"/>
  <c r="B397" i="1" s="1"/>
  <c r="EO235" i="1"/>
  <c r="EO314" i="1" s="1"/>
  <c r="EL235" i="1"/>
  <c r="EL314" i="1" s="1"/>
  <c r="EI235" i="1"/>
  <c r="EI314" i="1" s="1"/>
  <c r="EF235" i="1"/>
  <c r="EF314" i="1" s="1"/>
  <c r="EC235" i="1"/>
  <c r="EC314" i="1" s="1"/>
  <c r="DZ235" i="1"/>
  <c r="DZ314" i="1" s="1"/>
  <c r="DX235" i="1"/>
  <c r="DX314" i="1" s="1"/>
  <c r="DW235" i="1"/>
  <c r="DW314" i="1" s="1"/>
  <c r="DV235" i="1"/>
  <c r="DV314" i="1" s="1"/>
  <c r="DN235" i="1"/>
  <c r="DN314" i="1" s="1"/>
  <c r="DA235" i="1"/>
  <c r="DA314" i="1" s="1"/>
  <c r="CL235" i="1"/>
  <c r="CL314" i="1" s="1"/>
  <c r="CA235" i="1"/>
  <c r="CA314" i="1" s="1"/>
  <c r="BO235" i="1"/>
  <c r="BO314" i="1" s="1"/>
  <c r="BF235" i="1"/>
  <c r="BF314" i="1" s="1"/>
  <c r="AX235" i="1"/>
  <c r="AX314" i="1" s="1"/>
  <c r="AS235" i="1"/>
  <c r="AS314" i="1" s="1"/>
  <c r="AO235" i="1"/>
  <c r="AO314" i="1" s="1"/>
  <c r="AO396" i="1" s="1"/>
  <c r="AJ235" i="1"/>
  <c r="AJ314" i="1" s="1"/>
  <c r="AE235" i="1"/>
  <c r="AE314" i="1" s="1"/>
  <c r="AA235" i="1"/>
  <c r="AA314" i="1" s="1"/>
  <c r="Z235" i="1"/>
  <c r="Z314" i="1" s="1"/>
  <c r="Y235" i="1"/>
  <c r="Y314" i="1" s="1"/>
  <c r="X235" i="1"/>
  <c r="X314" i="1" s="1"/>
  <c r="W235" i="1"/>
  <c r="W314" i="1" s="1"/>
  <c r="V235" i="1"/>
  <c r="V314" i="1" s="1"/>
  <c r="U235" i="1"/>
  <c r="U314" i="1" s="1"/>
  <c r="T235" i="1"/>
  <c r="T314" i="1" s="1"/>
  <c r="T396" i="1" s="1"/>
  <c r="S235" i="1"/>
  <c r="S314" i="1" s="1"/>
  <c r="S396" i="1" s="1"/>
  <c r="R235" i="1"/>
  <c r="R314" i="1" s="1"/>
  <c r="Q235" i="1"/>
  <c r="Q314" i="1" s="1"/>
  <c r="P235" i="1"/>
  <c r="P314" i="1" s="1"/>
  <c r="O235" i="1"/>
  <c r="O314" i="1" s="1"/>
  <c r="N235" i="1"/>
  <c r="N314" i="1" s="1"/>
  <c r="N396" i="1" s="1"/>
  <c r="M235" i="1"/>
  <c r="M314" i="1" s="1"/>
  <c r="M396" i="1" s="1"/>
  <c r="L235" i="1"/>
  <c r="L314" i="1" s="1"/>
  <c r="L396" i="1" s="1"/>
  <c r="K235" i="1"/>
  <c r="K314" i="1" s="1"/>
  <c r="J235" i="1"/>
  <c r="J314" i="1" s="1"/>
  <c r="I235" i="1"/>
  <c r="I314" i="1" s="1"/>
  <c r="H235" i="1"/>
  <c r="H314" i="1" s="1"/>
  <c r="H396" i="1" s="1"/>
  <c r="G235" i="1"/>
  <c r="G314" i="1" s="1"/>
  <c r="G396" i="1" s="1"/>
  <c r="F235" i="1"/>
  <c r="F314" i="1" s="1"/>
  <c r="E235" i="1"/>
  <c r="E314" i="1" s="1"/>
  <c r="D235" i="1"/>
  <c r="D314" i="1" s="1"/>
  <c r="C235" i="1"/>
  <c r="C314" i="1" s="1"/>
  <c r="B235" i="1"/>
  <c r="B314" i="1" s="1"/>
  <c r="B396" i="1" s="1"/>
  <c r="EO233" i="1"/>
  <c r="EO312" i="1" s="1"/>
  <c r="EL233" i="1"/>
  <c r="EL312" i="1" s="1"/>
  <c r="EI233" i="1"/>
  <c r="EI312" i="1" s="1"/>
  <c r="EF233" i="1"/>
  <c r="EF312" i="1" s="1"/>
  <c r="EC233" i="1"/>
  <c r="EC312" i="1" s="1"/>
  <c r="DZ233" i="1"/>
  <c r="DZ312" i="1" s="1"/>
  <c r="DX233" i="1"/>
  <c r="DX312" i="1" s="1"/>
  <c r="DW233" i="1"/>
  <c r="DW312" i="1" s="1"/>
  <c r="DV233" i="1"/>
  <c r="DV312" i="1" s="1"/>
  <c r="DN233" i="1"/>
  <c r="DN312" i="1" s="1"/>
  <c r="DA233" i="1"/>
  <c r="DA312" i="1" s="1"/>
  <c r="CL233" i="1"/>
  <c r="CL312" i="1" s="1"/>
  <c r="CA233" i="1"/>
  <c r="CA312" i="1" s="1"/>
  <c r="BO233" i="1"/>
  <c r="BO312" i="1" s="1"/>
  <c r="BO394" i="1" s="1"/>
  <c r="BF233" i="1"/>
  <c r="BF312" i="1" s="1"/>
  <c r="BF394" i="1" s="1"/>
  <c r="AX233" i="1"/>
  <c r="AX312" i="1" s="1"/>
  <c r="AS233" i="1"/>
  <c r="AS312" i="1" s="1"/>
  <c r="AO233" i="1"/>
  <c r="AO312" i="1" s="1"/>
  <c r="AJ233" i="1"/>
  <c r="AJ312" i="1" s="1"/>
  <c r="AE233" i="1"/>
  <c r="AE312" i="1" s="1"/>
  <c r="AA233" i="1"/>
  <c r="AA312" i="1" s="1"/>
  <c r="Z233" i="1"/>
  <c r="Z312" i="1" s="1"/>
  <c r="Y233" i="1"/>
  <c r="Y312" i="1" s="1"/>
  <c r="X233" i="1"/>
  <c r="X312" i="1" s="1"/>
  <c r="W233" i="1"/>
  <c r="W312" i="1" s="1"/>
  <c r="V233" i="1"/>
  <c r="V312" i="1" s="1"/>
  <c r="U233" i="1"/>
  <c r="U312" i="1" s="1"/>
  <c r="T233" i="1"/>
  <c r="T312" i="1" s="1"/>
  <c r="AC394" i="1" s="1"/>
  <c r="S233" i="1"/>
  <c r="S312" i="1" s="1"/>
  <c r="S394" i="1" s="1"/>
  <c r="R233" i="1"/>
  <c r="R312" i="1" s="1"/>
  <c r="EO232" i="1"/>
  <c r="EO311" i="1" s="1"/>
  <c r="EL232" i="1"/>
  <c r="EL311" i="1" s="1"/>
  <c r="EL393" i="1" s="1"/>
  <c r="EI232" i="1"/>
  <c r="EI311" i="1" s="1"/>
  <c r="EI393" i="1" s="1"/>
  <c r="EF232" i="1"/>
  <c r="EF311" i="1" s="1"/>
  <c r="EC232" i="1"/>
  <c r="EC311" i="1" s="1"/>
  <c r="DZ232" i="1"/>
  <c r="DZ311" i="1" s="1"/>
  <c r="DX232" i="1"/>
  <c r="DX311" i="1" s="1"/>
  <c r="DW232" i="1"/>
  <c r="DW311" i="1" s="1"/>
  <c r="DV232" i="1"/>
  <c r="DV311" i="1" s="1"/>
  <c r="DN232" i="1"/>
  <c r="DN311" i="1" s="1"/>
  <c r="DA232" i="1"/>
  <c r="DA311" i="1" s="1"/>
  <c r="CL232" i="1"/>
  <c r="CL311" i="1" s="1"/>
  <c r="CA232" i="1"/>
  <c r="CA311" i="1" s="1"/>
  <c r="BO232" i="1"/>
  <c r="BO311" i="1" s="1"/>
  <c r="BF232" i="1"/>
  <c r="BF311" i="1" s="1"/>
  <c r="AX232" i="1"/>
  <c r="AX311" i="1" s="1"/>
  <c r="AS232" i="1"/>
  <c r="AS311" i="1" s="1"/>
  <c r="AO232" i="1"/>
  <c r="AO311" i="1" s="1"/>
  <c r="AJ232" i="1"/>
  <c r="AJ311" i="1" s="1"/>
  <c r="AE232" i="1"/>
  <c r="AE311" i="1" s="1"/>
  <c r="AE393" i="1" s="1"/>
  <c r="AA232" i="1"/>
  <c r="AA311" i="1" s="1"/>
  <c r="AA393" i="1" s="1"/>
  <c r="Z232" i="1"/>
  <c r="Z311" i="1" s="1"/>
  <c r="Y232" i="1"/>
  <c r="Y311" i="1" s="1"/>
  <c r="Y393" i="1" s="1"/>
  <c r="X232" i="1"/>
  <c r="X311" i="1" s="1"/>
  <c r="W232" i="1"/>
  <c r="W311" i="1" s="1"/>
  <c r="W393" i="1" s="1"/>
  <c r="V232" i="1"/>
  <c r="V311" i="1" s="1"/>
  <c r="U232" i="1"/>
  <c r="U311" i="1" s="1"/>
  <c r="T232" i="1"/>
  <c r="T311" i="1" s="1"/>
  <c r="T393" i="1" s="1"/>
  <c r="S232" i="1"/>
  <c r="S311" i="1" s="1"/>
  <c r="S393" i="1" s="1"/>
  <c r="R232" i="1"/>
  <c r="R311" i="1" s="1"/>
  <c r="R393" i="1" s="1"/>
  <c r="Q232" i="1"/>
  <c r="Q311" i="1" s="1"/>
  <c r="Q393" i="1" s="1"/>
  <c r="P232" i="1"/>
  <c r="P311" i="1" s="1"/>
  <c r="O232" i="1"/>
  <c r="O311" i="1" s="1"/>
  <c r="N232" i="1"/>
  <c r="N311" i="1" s="1"/>
  <c r="N393" i="1" s="1"/>
  <c r="M232" i="1"/>
  <c r="M311" i="1" s="1"/>
  <c r="M393" i="1" s="1"/>
  <c r="L232" i="1"/>
  <c r="L311" i="1" s="1"/>
  <c r="L393" i="1" s="1"/>
  <c r="K232" i="1"/>
  <c r="K311" i="1" s="1"/>
  <c r="K393" i="1" s="1"/>
  <c r="J232" i="1"/>
  <c r="J311" i="1" s="1"/>
  <c r="J393" i="1" s="1"/>
  <c r="I232" i="1"/>
  <c r="I311" i="1" s="1"/>
  <c r="I393" i="1" s="1"/>
  <c r="H232" i="1"/>
  <c r="H311" i="1" s="1"/>
  <c r="H393" i="1" s="1"/>
  <c r="G232" i="1"/>
  <c r="G311" i="1" s="1"/>
  <c r="G393" i="1" s="1"/>
  <c r="F232" i="1"/>
  <c r="F311" i="1" s="1"/>
  <c r="F393" i="1" s="1"/>
  <c r="E232" i="1"/>
  <c r="E311" i="1" s="1"/>
  <c r="E393" i="1" s="1"/>
  <c r="D232" i="1"/>
  <c r="D311" i="1" s="1"/>
  <c r="C232" i="1"/>
  <c r="C311" i="1" s="1"/>
  <c r="B232" i="1"/>
  <c r="B311" i="1" s="1"/>
  <c r="B393" i="1" s="1"/>
  <c r="EO231" i="1"/>
  <c r="EO310" i="1" s="1"/>
  <c r="EL231" i="1"/>
  <c r="EL310" i="1" s="1"/>
  <c r="EI231" i="1"/>
  <c r="EI310" i="1" s="1"/>
  <c r="EF231" i="1"/>
  <c r="EF310" i="1" s="1"/>
  <c r="EC231" i="1"/>
  <c r="EC310" i="1" s="1"/>
  <c r="DZ231" i="1"/>
  <c r="DZ310" i="1" s="1"/>
  <c r="DX231" i="1"/>
  <c r="DX310" i="1" s="1"/>
  <c r="DW231" i="1"/>
  <c r="DW310" i="1" s="1"/>
  <c r="DV231" i="1"/>
  <c r="DV310" i="1" s="1"/>
  <c r="DN231" i="1"/>
  <c r="DN310" i="1" s="1"/>
  <c r="DA231" i="1"/>
  <c r="DA310" i="1" s="1"/>
  <c r="CL231" i="1"/>
  <c r="CL310" i="1" s="1"/>
  <c r="CA231" i="1"/>
  <c r="CA310" i="1" s="1"/>
  <c r="BO231" i="1"/>
  <c r="BO310" i="1" s="1"/>
  <c r="BF231" i="1"/>
  <c r="BF310" i="1" s="1"/>
  <c r="AX231" i="1"/>
  <c r="AX310" i="1" s="1"/>
  <c r="AS231" i="1"/>
  <c r="AS310" i="1" s="1"/>
  <c r="AO231" i="1"/>
  <c r="AO310" i="1" s="1"/>
  <c r="AJ231" i="1"/>
  <c r="AJ310" i="1" s="1"/>
  <c r="AE231" i="1"/>
  <c r="AE310" i="1" s="1"/>
  <c r="AA231" i="1"/>
  <c r="AA310" i="1" s="1"/>
  <c r="Z231" i="1"/>
  <c r="Z310" i="1" s="1"/>
  <c r="Y231" i="1"/>
  <c r="Y310" i="1" s="1"/>
  <c r="X231" i="1"/>
  <c r="X310" i="1" s="1"/>
  <c r="W231" i="1"/>
  <c r="W310" i="1" s="1"/>
  <c r="V231" i="1"/>
  <c r="V310" i="1" s="1"/>
  <c r="U231" i="1"/>
  <c r="U310" i="1" s="1"/>
  <c r="T231" i="1"/>
  <c r="T310" i="1" s="1"/>
  <c r="T392" i="1" s="1"/>
  <c r="S231" i="1"/>
  <c r="S310" i="1" s="1"/>
  <c r="R231" i="1"/>
  <c r="R310" i="1" s="1"/>
  <c r="Q231" i="1"/>
  <c r="Q310" i="1" s="1"/>
  <c r="P231" i="1"/>
  <c r="P310" i="1" s="1"/>
  <c r="O231" i="1"/>
  <c r="O310" i="1" s="1"/>
  <c r="N231" i="1"/>
  <c r="N310" i="1" s="1"/>
  <c r="M231" i="1"/>
  <c r="M310" i="1" s="1"/>
  <c r="L231" i="1"/>
  <c r="L310" i="1" s="1"/>
  <c r="K231" i="1"/>
  <c r="K310" i="1" s="1"/>
  <c r="J231" i="1"/>
  <c r="J310" i="1" s="1"/>
  <c r="I231" i="1"/>
  <c r="I310" i="1" s="1"/>
  <c r="H231" i="1"/>
  <c r="H310" i="1" s="1"/>
  <c r="H392" i="1" s="1"/>
  <c r="G231" i="1"/>
  <c r="G310" i="1" s="1"/>
  <c r="F231" i="1"/>
  <c r="F310" i="1" s="1"/>
  <c r="E231" i="1"/>
  <c r="E310" i="1" s="1"/>
  <c r="D231" i="1"/>
  <c r="D310" i="1" s="1"/>
  <c r="C231" i="1"/>
  <c r="C310" i="1" s="1"/>
  <c r="B231" i="1"/>
  <c r="B310" i="1" s="1"/>
  <c r="EO230" i="1"/>
  <c r="EO309" i="1" s="1"/>
  <c r="EO391" i="1" s="1"/>
  <c r="EL230" i="1"/>
  <c r="EL309" i="1" s="1"/>
  <c r="EI230" i="1"/>
  <c r="EI309" i="1" s="1"/>
  <c r="EF230" i="1"/>
  <c r="EF309" i="1" s="1"/>
  <c r="EC230" i="1"/>
  <c r="EC309" i="1" s="1"/>
  <c r="DZ230" i="1"/>
  <c r="DZ309" i="1" s="1"/>
  <c r="DX230" i="1"/>
  <c r="DX309" i="1" s="1"/>
  <c r="DW230" i="1"/>
  <c r="DW309" i="1" s="1"/>
  <c r="DV230" i="1"/>
  <c r="DV309" i="1" s="1"/>
  <c r="DN230" i="1"/>
  <c r="DN309" i="1" s="1"/>
  <c r="DA230" i="1"/>
  <c r="DA309" i="1" s="1"/>
  <c r="CL230" i="1"/>
  <c r="CL309" i="1" s="1"/>
  <c r="CA230" i="1"/>
  <c r="CA309" i="1" s="1"/>
  <c r="BO230" i="1"/>
  <c r="BO309" i="1" s="1"/>
  <c r="BF230" i="1"/>
  <c r="BF309" i="1" s="1"/>
  <c r="AX230" i="1"/>
  <c r="AX309" i="1" s="1"/>
  <c r="AS230" i="1"/>
  <c r="AS309" i="1" s="1"/>
  <c r="AO230" i="1"/>
  <c r="AO309" i="1" s="1"/>
  <c r="AJ230" i="1"/>
  <c r="AJ309" i="1" s="1"/>
  <c r="AJ391" i="1" s="1"/>
  <c r="AE230" i="1"/>
  <c r="AE309" i="1" s="1"/>
  <c r="AA230" i="1"/>
  <c r="AA309" i="1" s="1"/>
  <c r="Z230" i="1"/>
  <c r="Z309" i="1" s="1"/>
  <c r="Y230" i="1"/>
  <c r="Y309" i="1" s="1"/>
  <c r="Y391" i="1" s="1"/>
  <c r="X230" i="1"/>
  <c r="X309" i="1" s="1"/>
  <c r="W230" i="1"/>
  <c r="W309" i="1" s="1"/>
  <c r="V230" i="1"/>
  <c r="V309" i="1" s="1"/>
  <c r="U230" i="1"/>
  <c r="U309" i="1" s="1"/>
  <c r="T230" i="1"/>
  <c r="T309" i="1" s="1"/>
  <c r="T391" i="1" s="1"/>
  <c r="S230" i="1"/>
  <c r="S309" i="1" s="1"/>
  <c r="S391" i="1" s="1"/>
  <c r="R230" i="1"/>
  <c r="R309" i="1" s="1"/>
  <c r="Q230" i="1"/>
  <c r="Q309" i="1" s="1"/>
  <c r="P230" i="1"/>
  <c r="P309" i="1" s="1"/>
  <c r="O230" i="1"/>
  <c r="O309" i="1" s="1"/>
  <c r="N230" i="1"/>
  <c r="N309" i="1" s="1"/>
  <c r="N391" i="1" s="1"/>
  <c r="M230" i="1"/>
  <c r="M309" i="1" s="1"/>
  <c r="M391" i="1" s="1"/>
  <c r="L230" i="1"/>
  <c r="L309" i="1" s="1"/>
  <c r="K230" i="1"/>
  <c r="K309" i="1" s="1"/>
  <c r="K391" i="1" s="1"/>
  <c r="J230" i="1"/>
  <c r="J309" i="1" s="1"/>
  <c r="I230" i="1"/>
  <c r="I309" i="1" s="1"/>
  <c r="H230" i="1"/>
  <c r="H309" i="1" s="1"/>
  <c r="H391" i="1" s="1"/>
  <c r="G230" i="1"/>
  <c r="G309" i="1" s="1"/>
  <c r="G391" i="1" s="1"/>
  <c r="F230" i="1"/>
  <c r="F309" i="1" s="1"/>
  <c r="E230" i="1"/>
  <c r="E309" i="1" s="1"/>
  <c r="D230" i="1"/>
  <c r="D309" i="1" s="1"/>
  <c r="C230" i="1"/>
  <c r="C309" i="1" s="1"/>
  <c r="B230" i="1"/>
  <c r="B309" i="1" s="1"/>
  <c r="B391" i="1" s="1"/>
  <c r="EO229" i="1"/>
  <c r="EO308" i="1" s="1"/>
  <c r="EL229" i="1"/>
  <c r="EL308" i="1" s="1"/>
  <c r="EI229" i="1"/>
  <c r="EI308" i="1" s="1"/>
  <c r="EF229" i="1"/>
  <c r="EF308" i="1" s="1"/>
  <c r="EC229" i="1"/>
  <c r="EC308" i="1" s="1"/>
  <c r="DZ229" i="1"/>
  <c r="DZ308" i="1" s="1"/>
  <c r="DX229" i="1"/>
  <c r="DX308" i="1" s="1"/>
  <c r="DW229" i="1"/>
  <c r="DW308" i="1" s="1"/>
  <c r="DW390" i="1" s="1"/>
  <c r="DV229" i="1"/>
  <c r="DV308" i="1" s="1"/>
  <c r="DV390" i="1" s="1"/>
  <c r="DN229" i="1"/>
  <c r="DN308" i="1" s="1"/>
  <c r="DA229" i="1"/>
  <c r="DA308" i="1" s="1"/>
  <c r="CL229" i="1"/>
  <c r="CL308" i="1" s="1"/>
  <c r="CA229" i="1"/>
  <c r="CA308" i="1" s="1"/>
  <c r="BO229" i="1"/>
  <c r="BO308" i="1" s="1"/>
  <c r="BF229" i="1"/>
  <c r="BF308" i="1" s="1"/>
  <c r="AX229" i="1"/>
  <c r="AX308" i="1" s="1"/>
  <c r="AS229" i="1"/>
  <c r="AS308" i="1" s="1"/>
  <c r="AO229" i="1"/>
  <c r="AO308" i="1" s="1"/>
  <c r="AJ229" i="1"/>
  <c r="AJ308" i="1" s="1"/>
  <c r="AE229" i="1"/>
  <c r="AE308" i="1" s="1"/>
  <c r="AA229" i="1"/>
  <c r="AA308" i="1" s="1"/>
  <c r="Z229" i="1"/>
  <c r="Z308" i="1" s="1"/>
  <c r="Y229" i="1"/>
  <c r="Y308" i="1" s="1"/>
  <c r="X229" i="1"/>
  <c r="X308" i="1" s="1"/>
  <c r="W229" i="1"/>
  <c r="W308" i="1" s="1"/>
  <c r="W390" i="1" s="1"/>
  <c r="V229" i="1"/>
  <c r="V308" i="1" s="1"/>
  <c r="V390" i="1" s="1"/>
  <c r="U229" i="1"/>
  <c r="U308" i="1" s="1"/>
  <c r="U390" i="1" s="1"/>
  <c r="T229" i="1"/>
  <c r="T308" i="1" s="1"/>
  <c r="T390" i="1" s="1"/>
  <c r="S229" i="1"/>
  <c r="S308" i="1" s="1"/>
  <c r="S390" i="1" s="1"/>
  <c r="R229" i="1"/>
  <c r="R308" i="1" s="1"/>
  <c r="R390" i="1" s="1"/>
  <c r="Q229" i="1"/>
  <c r="Q308" i="1" s="1"/>
  <c r="Q390" i="1" s="1"/>
  <c r="P229" i="1"/>
  <c r="P308" i="1" s="1"/>
  <c r="O229" i="1"/>
  <c r="O308" i="1" s="1"/>
  <c r="N229" i="1"/>
  <c r="N308" i="1" s="1"/>
  <c r="N390" i="1" s="1"/>
  <c r="M229" i="1"/>
  <c r="M308" i="1" s="1"/>
  <c r="M390" i="1" s="1"/>
  <c r="L229" i="1"/>
  <c r="L308" i="1" s="1"/>
  <c r="L390" i="1" s="1"/>
  <c r="K229" i="1"/>
  <c r="K308" i="1" s="1"/>
  <c r="K390" i="1" s="1"/>
  <c r="J229" i="1"/>
  <c r="J308" i="1" s="1"/>
  <c r="I229" i="1"/>
  <c r="I308" i="1" s="1"/>
  <c r="H229" i="1"/>
  <c r="H308" i="1" s="1"/>
  <c r="H390" i="1" s="1"/>
  <c r="G229" i="1"/>
  <c r="G308" i="1" s="1"/>
  <c r="G390" i="1" s="1"/>
  <c r="F229" i="1"/>
  <c r="F308" i="1" s="1"/>
  <c r="F390" i="1" s="1"/>
  <c r="E229" i="1"/>
  <c r="E308" i="1" s="1"/>
  <c r="E390" i="1" s="1"/>
  <c r="D229" i="1"/>
  <c r="D308" i="1" s="1"/>
  <c r="D390" i="1" s="1"/>
  <c r="C229" i="1"/>
  <c r="C308" i="1" s="1"/>
  <c r="C390" i="1" s="1"/>
  <c r="B229" i="1"/>
  <c r="B308" i="1" s="1"/>
  <c r="B390" i="1" s="1"/>
  <c r="EO228" i="1"/>
  <c r="EO305" i="1" s="1"/>
  <c r="EL228" i="1"/>
  <c r="EL305" i="1" s="1"/>
  <c r="EI228" i="1"/>
  <c r="EI305" i="1" s="1"/>
  <c r="EF228" i="1"/>
  <c r="EF305" i="1" s="1"/>
  <c r="EC228" i="1"/>
  <c r="EC305" i="1" s="1"/>
  <c r="DZ228" i="1"/>
  <c r="DZ305" i="1" s="1"/>
  <c r="DX228" i="1"/>
  <c r="DX305" i="1" s="1"/>
  <c r="DW228" i="1"/>
  <c r="DW305" i="1" s="1"/>
  <c r="DV228" i="1"/>
  <c r="DV305" i="1" s="1"/>
  <c r="DN228" i="1"/>
  <c r="DN305" i="1" s="1"/>
  <c r="DA228" i="1"/>
  <c r="DA305" i="1" s="1"/>
  <c r="CL228" i="1"/>
  <c r="CL305" i="1" s="1"/>
  <c r="CA228" i="1"/>
  <c r="CA305" i="1" s="1"/>
  <c r="BO228" i="1"/>
  <c r="BO305" i="1" s="1"/>
  <c r="BF228" i="1"/>
  <c r="BF305" i="1" s="1"/>
  <c r="AX228" i="1"/>
  <c r="AX305" i="1" s="1"/>
  <c r="AS228" i="1"/>
  <c r="AS305" i="1" s="1"/>
  <c r="AO228" i="1"/>
  <c r="AO305" i="1" s="1"/>
  <c r="AJ228" i="1"/>
  <c r="AJ305" i="1" s="1"/>
  <c r="AE228" i="1"/>
  <c r="AE305" i="1" s="1"/>
  <c r="AA228" i="1"/>
  <c r="AA305" i="1" s="1"/>
  <c r="Z228" i="1"/>
  <c r="Z305" i="1" s="1"/>
  <c r="Y228" i="1"/>
  <c r="Y305" i="1" s="1"/>
  <c r="X228" i="1"/>
  <c r="X305" i="1" s="1"/>
  <c r="W228" i="1"/>
  <c r="W305" i="1" s="1"/>
  <c r="V228" i="1"/>
  <c r="V305" i="1" s="1"/>
  <c r="U228" i="1"/>
  <c r="U305" i="1" s="1"/>
  <c r="T228" i="1"/>
  <c r="T305" i="1" s="1"/>
  <c r="T387" i="1" s="1"/>
  <c r="S228" i="1"/>
  <c r="S305" i="1" s="1"/>
  <c r="R228" i="1"/>
  <c r="R305" i="1" s="1"/>
  <c r="Q228" i="1"/>
  <c r="Q305" i="1" s="1"/>
  <c r="P228" i="1"/>
  <c r="P305" i="1" s="1"/>
  <c r="O228" i="1"/>
  <c r="O305" i="1" s="1"/>
  <c r="N228" i="1"/>
  <c r="N305" i="1" s="1"/>
  <c r="N387" i="1" s="1"/>
  <c r="M228" i="1"/>
  <c r="M305" i="1" s="1"/>
  <c r="L228" i="1"/>
  <c r="L305" i="1" s="1"/>
  <c r="K228" i="1"/>
  <c r="K305" i="1" s="1"/>
  <c r="J228" i="1"/>
  <c r="J305" i="1" s="1"/>
  <c r="I228" i="1"/>
  <c r="I305" i="1" s="1"/>
  <c r="H228" i="1"/>
  <c r="H305" i="1" s="1"/>
  <c r="G228" i="1"/>
  <c r="G305" i="1" s="1"/>
  <c r="F228" i="1"/>
  <c r="F305" i="1" s="1"/>
  <c r="E228" i="1"/>
  <c r="E305" i="1" s="1"/>
  <c r="D228" i="1"/>
  <c r="D305" i="1" s="1"/>
  <c r="C228" i="1"/>
  <c r="C305" i="1" s="1"/>
  <c r="B228" i="1"/>
  <c r="B305" i="1" s="1"/>
  <c r="B387" i="1" s="1"/>
  <c r="EO227" i="1"/>
  <c r="EO304" i="1" s="1"/>
  <c r="EL227" i="1"/>
  <c r="EL304" i="1" s="1"/>
  <c r="EI227" i="1"/>
  <c r="EI304" i="1" s="1"/>
  <c r="EF227" i="1"/>
  <c r="EF304" i="1" s="1"/>
  <c r="EC227" i="1"/>
  <c r="EC304" i="1" s="1"/>
  <c r="DZ227" i="1"/>
  <c r="DZ304" i="1" s="1"/>
  <c r="DX227" i="1"/>
  <c r="DX304" i="1" s="1"/>
  <c r="DW227" i="1"/>
  <c r="DW304" i="1" s="1"/>
  <c r="DV227" i="1"/>
  <c r="DV304" i="1" s="1"/>
  <c r="DN227" i="1"/>
  <c r="DN304" i="1" s="1"/>
  <c r="DA227" i="1"/>
  <c r="DA304" i="1" s="1"/>
  <c r="CL227" i="1"/>
  <c r="CL304" i="1" s="1"/>
  <c r="CA227" i="1"/>
  <c r="CA304" i="1" s="1"/>
  <c r="BO227" i="1"/>
  <c r="BO304" i="1" s="1"/>
  <c r="BF227" i="1"/>
  <c r="BF304" i="1" s="1"/>
  <c r="AX227" i="1"/>
  <c r="AX304" i="1" s="1"/>
  <c r="AS227" i="1"/>
  <c r="AS304" i="1" s="1"/>
  <c r="AO227" i="1"/>
  <c r="AO304" i="1" s="1"/>
  <c r="AJ227" i="1"/>
  <c r="AJ304" i="1" s="1"/>
  <c r="AE227" i="1"/>
  <c r="AE304" i="1" s="1"/>
  <c r="AA227" i="1"/>
  <c r="AA304" i="1" s="1"/>
  <c r="Z227" i="1"/>
  <c r="Z304" i="1" s="1"/>
  <c r="Y227" i="1"/>
  <c r="Y304" i="1" s="1"/>
  <c r="X227" i="1"/>
  <c r="X304" i="1" s="1"/>
  <c r="W227" i="1"/>
  <c r="W304" i="1" s="1"/>
  <c r="V227" i="1"/>
  <c r="V304" i="1" s="1"/>
  <c r="U227" i="1"/>
  <c r="U304" i="1" s="1"/>
  <c r="T227" i="1"/>
  <c r="T304" i="1" s="1"/>
  <c r="T386" i="1" s="1"/>
  <c r="S227" i="1"/>
  <c r="S304" i="1" s="1"/>
  <c r="R227" i="1"/>
  <c r="R304" i="1" s="1"/>
  <c r="Q227" i="1"/>
  <c r="Q304" i="1" s="1"/>
  <c r="P227" i="1"/>
  <c r="P304" i="1" s="1"/>
  <c r="EO226" i="1"/>
  <c r="EO302" i="1" s="1"/>
  <c r="EL226" i="1"/>
  <c r="EL302" i="1" s="1"/>
  <c r="EI226" i="1"/>
  <c r="EI302" i="1" s="1"/>
  <c r="EF226" i="1"/>
  <c r="EF302" i="1" s="1"/>
  <c r="EC226" i="1"/>
  <c r="EC302" i="1" s="1"/>
  <c r="DZ226" i="1"/>
  <c r="DZ302" i="1" s="1"/>
  <c r="DX226" i="1"/>
  <c r="DX302" i="1" s="1"/>
  <c r="DW226" i="1"/>
  <c r="DW302" i="1" s="1"/>
  <c r="DV226" i="1"/>
  <c r="DV302" i="1" s="1"/>
  <c r="DN226" i="1"/>
  <c r="DN302" i="1" s="1"/>
  <c r="DA226" i="1"/>
  <c r="DA302" i="1" s="1"/>
  <c r="CL226" i="1"/>
  <c r="CL302" i="1" s="1"/>
  <c r="CA226" i="1"/>
  <c r="CA302" i="1" s="1"/>
  <c r="BO226" i="1"/>
  <c r="BO302" i="1" s="1"/>
  <c r="BF226" i="1"/>
  <c r="BF302" i="1" s="1"/>
  <c r="AX226" i="1"/>
  <c r="AX302" i="1" s="1"/>
  <c r="AS226" i="1"/>
  <c r="AS302" i="1" s="1"/>
  <c r="AS384" i="1" s="1"/>
  <c r="AO226" i="1"/>
  <c r="AO302" i="1" s="1"/>
  <c r="AJ226" i="1"/>
  <c r="AJ302" i="1" s="1"/>
  <c r="AE226" i="1"/>
  <c r="AE302" i="1" s="1"/>
  <c r="AA226" i="1"/>
  <c r="AA302" i="1" s="1"/>
  <c r="Z226" i="1"/>
  <c r="Z302" i="1" s="1"/>
  <c r="Y226" i="1"/>
  <c r="Y302" i="1" s="1"/>
  <c r="Y384" i="1" s="1"/>
  <c r="X226" i="1"/>
  <c r="X302" i="1" s="1"/>
  <c r="W226" i="1"/>
  <c r="W302" i="1" s="1"/>
  <c r="V226" i="1"/>
  <c r="V302" i="1" s="1"/>
  <c r="U226" i="1"/>
  <c r="U302" i="1" s="1"/>
  <c r="T226" i="1"/>
  <c r="T302" i="1" s="1"/>
  <c r="T384" i="1" s="1"/>
  <c r="S226" i="1"/>
  <c r="S302" i="1" s="1"/>
  <c r="S384" i="1" s="1"/>
  <c r="R226" i="1"/>
  <c r="R302" i="1" s="1"/>
  <c r="Q226" i="1"/>
  <c r="Q302" i="1" s="1"/>
  <c r="P226" i="1"/>
  <c r="P302" i="1" s="1"/>
  <c r="EO224" i="1"/>
  <c r="EL224" i="1"/>
  <c r="EI224" i="1"/>
  <c r="EF224" i="1"/>
  <c r="EC224" i="1"/>
  <c r="DZ224" i="1"/>
  <c r="DX224" i="1"/>
  <c r="DW224" i="1"/>
  <c r="DV224" i="1"/>
  <c r="DN224" i="1"/>
  <c r="DA224" i="1"/>
  <c r="CL224" i="1"/>
  <c r="CA224" i="1"/>
  <c r="BO224" i="1"/>
  <c r="BF224" i="1"/>
  <c r="AX224" i="1"/>
  <c r="AS224" i="1"/>
  <c r="AO224" i="1"/>
  <c r="AJ224" i="1"/>
  <c r="AE224" i="1"/>
  <c r="AA224" i="1"/>
  <c r="Z224" i="1"/>
  <c r="Y224" i="1"/>
  <c r="X224" i="1"/>
  <c r="W224" i="1"/>
  <c r="V224" i="1"/>
  <c r="U224" i="1"/>
  <c r="EO223" i="1"/>
  <c r="EL223" i="1"/>
  <c r="EI223" i="1"/>
  <c r="EF223" i="1"/>
  <c r="EC223" i="1"/>
  <c r="DZ223" i="1"/>
  <c r="DX223" i="1"/>
  <c r="DW223" i="1"/>
  <c r="DV223" i="1"/>
  <c r="DN223" i="1"/>
  <c r="DA223" i="1"/>
  <c r="CL223" i="1"/>
  <c r="CA223" i="1"/>
  <c r="BO223" i="1"/>
  <c r="BF223" i="1"/>
  <c r="AX223" i="1"/>
  <c r="AX222" i="1" s="1"/>
  <c r="AX313" i="1" s="1"/>
  <c r="AS223" i="1"/>
  <c r="AO223" i="1"/>
  <c r="AJ223" i="1"/>
  <c r="AJ222" i="1" s="1"/>
  <c r="AJ313" i="1" s="1"/>
  <c r="AE223" i="1"/>
  <c r="AA223" i="1"/>
  <c r="AA222" i="1" s="1"/>
  <c r="AA313" i="1" s="1"/>
  <c r="Z223" i="1"/>
  <c r="Z222" i="1" s="1"/>
  <c r="Z313" i="1" s="1"/>
  <c r="Y223" i="1"/>
  <c r="X223" i="1"/>
  <c r="W223" i="1"/>
  <c r="V223" i="1"/>
  <c r="U223" i="1"/>
  <c r="U222" i="1" s="1"/>
  <c r="U313" i="1" s="1"/>
  <c r="U395" i="1" s="1"/>
  <c r="T223" i="1"/>
  <c r="S223" i="1"/>
  <c r="R223" i="1"/>
  <c r="AW222" i="1"/>
  <c r="AV222" i="1"/>
  <c r="AU222" i="1"/>
  <c r="AT222" i="1"/>
  <c r="AS222" i="1"/>
  <c r="AS313" i="1" s="1"/>
  <c r="AR222" i="1"/>
  <c r="AQ222" i="1"/>
  <c r="AP222" i="1"/>
  <c r="AO222" i="1"/>
  <c r="AO313" i="1" s="1"/>
  <c r="AN222" i="1"/>
  <c r="AM222" i="1"/>
  <c r="AL222" i="1"/>
  <c r="AK222" i="1"/>
  <c r="AI222" i="1"/>
  <c r="AH222" i="1"/>
  <c r="AG222" i="1"/>
  <c r="AF222" i="1"/>
  <c r="AE222" i="1"/>
  <c r="AE313" i="1" s="1"/>
  <c r="AD222" i="1"/>
  <c r="AC222" i="1"/>
  <c r="AB222" i="1"/>
  <c r="Y222" i="1"/>
  <c r="Y313" i="1" s="1"/>
  <c r="X222" i="1"/>
  <c r="X313" i="1" s="1"/>
  <c r="W222" i="1"/>
  <c r="W313" i="1" s="1"/>
  <c r="W395" i="1" s="1"/>
  <c r="V222" i="1"/>
  <c r="V313" i="1" s="1"/>
  <c r="V395" i="1" s="1"/>
  <c r="EO220" i="1"/>
  <c r="EO218" i="1" s="1"/>
  <c r="EO307" i="1" s="1"/>
  <c r="EO389" i="1" s="1"/>
  <c r="EL220" i="1"/>
  <c r="EI220" i="1"/>
  <c r="EI218" i="1" s="1"/>
  <c r="EI307" i="1" s="1"/>
  <c r="EI389" i="1" s="1"/>
  <c r="EF220" i="1"/>
  <c r="EF218" i="1" s="1"/>
  <c r="EF307" i="1" s="1"/>
  <c r="EF389" i="1" s="1"/>
  <c r="EC220" i="1"/>
  <c r="EC218" i="1" s="1"/>
  <c r="EC307" i="1" s="1"/>
  <c r="EC389" i="1" s="1"/>
  <c r="DZ220" i="1"/>
  <c r="DX220" i="1"/>
  <c r="DX218" i="1" s="1"/>
  <c r="DX307" i="1" s="1"/>
  <c r="DX389" i="1" s="1"/>
  <c r="DW220" i="1"/>
  <c r="DV220" i="1"/>
  <c r="DV218" i="1" s="1"/>
  <c r="DV307" i="1" s="1"/>
  <c r="DV389" i="1" s="1"/>
  <c r="DN220" i="1"/>
  <c r="DN218" i="1" s="1"/>
  <c r="DN307" i="1" s="1"/>
  <c r="DN389" i="1" s="1"/>
  <c r="DA220" i="1"/>
  <c r="DA218" i="1" s="1"/>
  <c r="DA307" i="1" s="1"/>
  <c r="DA389" i="1" s="1"/>
  <c r="CL220" i="1"/>
  <c r="CA220" i="1"/>
  <c r="CA218" i="1" s="1"/>
  <c r="CA307" i="1" s="1"/>
  <c r="CA389" i="1" s="1"/>
  <c r="BO220" i="1"/>
  <c r="BF220" i="1"/>
  <c r="BF218" i="1" s="1"/>
  <c r="BF307" i="1" s="1"/>
  <c r="BF389" i="1" s="1"/>
  <c r="AX220" i="1"/>
  <c r="AS220" i="1"/>
  <c r="AS218" i="1" s="1"/>
  <c r="AS307" i="1" s="1"/>
  <c r="AS389" i="1" s="1"/>
  <c r="EL218" i="1"/>
  <c r="EL307" i="1" s="1"/>
  <c r="EL389" i="1" s="1"/>
  <c r="DZ218" i="1"/>
  <c r="DZ307" i="1" s="1"/>
  <c r="DZ389" i="1" s="1"/>
  <c r="DW218" i="1"/>
  <c r="DW307" i="1" s="1"/>
  <c r="DW389" i="1" s="1"/>
  <c r="CL218" i="1"/>
  <c r="CL307" i="1" s="1"/>
  <c r="CL389" i="1" s="1"/>
  <c r="BO218" i="1"/>
  <c r="BO307" i="1" s="1"/>
  <c r="BO389" i="1" s="1"/>
  <c r="AY218" i="1"/>
  <c r="AY307" i="1" s="1"/>
  <c r="AY389" i="1" s="1"/>
  <c r="AX218" i="1"/>
  <c r="AX307" i="1" s="1"/>
  <c r="AX389" i="1" s="1"/>
  <c r="AW218" i="1"/>
  <c r="AV218" i="1"/>
  <c r="AU218" i="1"/>
  <c r="AT218" i="1"/>
  <c r="AR218" i="1"/>
  <c r="AQ218" i="1"/>
  <c r="AP218" i="1"/>
  <c r="AO218" i="1"/>
  <c r="AN218" i="1"/>
  <c r="AM218" i="1"/>
  <c r="AL218" i="1"/>
  <c r="AK218" i="1"/>
  <c r="AJ218" i="1"/>
  <c r="AE218" i="1"/>
  <c r="EO216" i="1"/>
  <c r="EL216" i="1"/>
  <c r="EI216" i="1"/>
  <c r="EF216" i="1"/>
  <c r="EC216" i="1"/>
  <c r="DZ216" i="1"/>
  <c r="DX216" i="1"/>
  <c r="DW216" i="1"/>
  <c r="DV216" i="1"/>
  <c r="DN216" i="1"/>
  <c r="DA216" i="1"/>
  <c r="CL216" i="1"/>
  <c r="CA216" i="1"/>
  <c r="BO216" i="1"/>
  <c r="BF216" i="1"/>
  <c r="AX216" i="1"/>
  <c r="AS216" i="1"/>
  <c r="AO216" i="1"/>
  <c r="AJ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EO215" i="1"/>
  <c r="EL215" i="1"/>
  <c r="EI215" i="1"/>
  <c r="EF215" i="1"/>
  <c r="EC215" i="1"/>
  <c r="DZ215" i="1"/>
  <c r="DX215" i="1"/>
  <c r="DW215" i="1"/>
  <c r="DV215" i="1"/>
  <c r="DN215" i="1"/>
  <c r="DA215" i="1"/>
  <c r="CL215" i="1"/>
  <c r="CA215" i="1"/>
  <c r="BO215" i="1"/>
  <c r="BF215" i="1"/>
  <c r="AX215" i="1"/>
  <c r="AS215" i="1"/>
  <c r="AO215" i="1"/>
  <c r="AJ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EO212" i="1"/>
  <c r="EL212" i="1"/>
  <c r="EI212" i="1"/>
  <c r="EF212" i="1"/>
  <c r="EC212" i="1"/>
  <c r="DZ212" i="1"/>
  <c r="DX212" i="1"/>
  <c r="DW212" i="1"/>
  <c r="DV212" i="1"/>
  <c r="DN212" i="1"/>
  <c r="DA212" i="1"/>
  <c r="CL212" i="1"/>
  <c r="CA212" i="1"/>
  <c r="BO212" i="1"/>
  <c r="BF212" i="1"/>
  <c r="AX212" i="1"/>
  <c r="AS212" i="1"/>
  <c r="AO212" i="1"/>
  <c r="AJ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EO211" i="1"/>
  <c r="EL211" i="1"/>
  <c r="EI211" i="1"/>
  <c r="EF211" i="1"/>
  <c r="EC211" i="1"/>
  <c r="DZ211" i="1"/>
  <c r="DX211" i="1"/>
  <c r="DW211" i="1"/>
  <c r="DV211" i="1"/>
  <c r="DN211" i="1"/>
  <c r="DA211" i="1"/>
  <c r="CL211" i="1"/>
  <c r="CA211" i="1"/>
  <c r="BO211" i="1"/>
  <c r="BF211" i="1"/>
  <c r="AX211" i="1"/>
  <c r="AS211" i="1"/>
  <c r="AO211" i="1"/>
  <c r="AJ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EO208" i="1"/>
  <c r="EL208" i="1"/>
  <c r="EI208" i="1"/>
  <c r="EF208" i="1"/>
  <c r="EC208" i="1"/>
  <c r="DZ208" i="1"/>
  <c r="DX208" i="1"/>
  <c r="DW208" i="1"/>
  <c r="DV208" i="1"/>
  <c r="DN208" i="1"/>
  <c r="DA208" i="1"/>
  <c r="CL208" i="1"/>
  <c r="CA208" i="1"/>
  <c r="BO208" i="1"/>
  <c r="BF208" i="1"/>
  <c r="AX208" i="1"/>
  <c r="AS208" i="1"/>
  <c r="AO208" i="1"/>
  <c r="AJ208" i="1"/>
  <c r="AE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EO207" i="1"/>
  <c r="EL207" i="1"/>
  <c r="EI207" i="1"/>
  <c r="EF207" i="1"/>
  <c r="EC207" i="1"/>
  <c r="DZ207" i="1"/>
  <c r="DX207" i="1"/>
  <c r="DW207" i="1"/>
  <c r="DV207" i="1"/>
  <c r="DN207" i="1"/>
  <c r="DA207" i="1"/>
  <c r="CL207" i="1"/>
  <c r="CA207" i="1"/>
  <c r="BO207" i="1"/>
  <c r="BF207" i="1"/>
  <c r="AX207" i="1"/>
  <c r="AS207" i="1"/>
  <c r="AO207" i="1"/>
  <c r="AJ207" i="1"/>
  <c r="AE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EO206" i="1"/>
  <c r="EL206" i="1"/>
  <c r="EI206" i="1"/>
  <c r="EF206" i="1"/>
  <c r="EC206" i="1"/>
  <c r="DZ206" i="1"/>
  <c r="DX206" i="1"/>
  <c r="DW206" i="1"/>
  <c r="DV206" i="1"/>
  <c r="DN206" i="1"/>
  <c r="DA206" i="1"/>
  <c r="CL206" i="1"/>
  <c r="CA206" i="1"/>
  <c r="BO206" i="1"/>
  <c r="BF206" i="1"/>
  <c r="AX206" i="1"/>
  <c r="AS206" i="1"/>
  <c r="AO206" i="1"/>
  <c r="AJ206" i="1"/>
  <c r="AE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EO205" i="1"/>
  <c r="EL205" i="1"/>
  <c r="EI205" i="1"/>
  <c r="EF205" i="1"/>
  <c r="EC205" i="1"/>
  <c r="DZ205" i="1"/>
  <c r="DX205" i="1"/>
  <c r="DW205" i="1"/>
  <c r="DV205" i="1"/>
  <c r="DN205" i="1"/>
  <c r="DA205" i="1"/>
  <c r="CL205" i="1"/>
  <c r="CA205" i="1"/>
  <c r="BO205" i="1"/>
  <c r="BF205" i="1"/>
  <c r="AX205" i="1"/>
  <c r="AS205" i="1"/>
  <c r="AO205" i="1"/>
  <c r="AJ205" i="1"/>
  <c r="AE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EO204" i="1"/>
  <c r="EL204" i="1"/>
  <c r="EI204" i="1"/>
  <c r="EF204" i="1"/>
  <c r="EC204" i="1"/>
  <c r="DZ204" i="1"/>
  <c r="DX204" i="1"/>
  <c r="DW204" i="1"/>
  <c r="DV204" i="1"/>
  <c r="DN204" i="1"/>
  <c r="DA204" i="1"/>
  <c r="CL204" i="1"/>
  <c r="CA204" i="1"/>
  <c r="BO204" i="1"/>
  <c r="BF204" i="1"/>
  <c r="AX204" i="1"/>
  <c r="AS204" i="1"/>
  <c r="AO204" i="1"/>
  <c r="AJ204" i="1"/>
  <c r="AE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EO201" i="1"/>
  <c r="EL201" i="1"/>
  <c r="EI201" i="1"/>
  <c r="EF201" i="1"/>
  <c r="EC201" i="1"/>
  <c r="DZ201" i="1"/>
  <c r="DX201" i="1"/>
  <c r="DW201" i="1"/>
  <c r="DV201" i="1"/>
  <c r="DN201" i="1"/>
  <c r="DA201" i="1"/>
  <c r="CL201" i="1"/>
  <c r="CA201" i="1"/>
  <c r="BO201" i="1"/>
  <c r="BF201" i="1"/>
  <c r="AX201" i="1"/>
  <c r="AS201" i="1"/>
  <c r="AO201" i="1"/>
  <c r="AJ201" i="1"/>
  <c r="AE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EO200" i="1"/>
  <c r="EL200" i="1"/>
  <c r="EI200" i="1"/>
  <c r="EF200" i="1"/>
  <c r="EC200" i="1"/>
  <c r="DZ200" i="1"/>
  <c r="DX200" i="1"/>
  <c r="DW200" i="1"/>
  <c r="DV200" i="1"/>
  <c r="DN200" i="1"/>
  <c r="DA200" i="1"/>
  <c r="CL200" i="1"/>
  <c r="CA200" i="1"/>
  <c r="BO200" i="1"/>
  <c r="BF200" i="1"/>
  <c r="AX200" i="1"/>
  <c r="AS200" i="1"/>
  <c r="AO200" i="1"/>
  <c r="AJ200" i="1"/>
  <c r="AE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EO199" i="1"/>
  <c r="EL199" i="1"/>
  <c r="EI199" i="1"/>
  <c r="EF199" i="1"/>
  <c r="EC199" i="1"/>
  <c r="DZ199" i="1"/>
  <c r="DX199" i="1"/>
  <c r="DW199" i="1"/>
  <c r="DV199" i="1"/>
  <c r="DN199" i="1"/>
  <c r="DA199" i="1"/>
  <c r="CL199" i="1"/>
  <c r="CA199" i="1"/>
  <c r="BO199" i="1"/>
  <c r="BF199" i="1"/>
  <c r="AX199" i="1"/>
  <c r="AS199" i="1"/>
  <c r="AO199" i="1"/>
  <c r="AJ199" i="1"/>
  <c r="AE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EO196" i="1"/>
  <c r="EL196" i="1"/>
  <c r="EI196" i="1"/>
  <c r="EF196" i="1"/>
  <c r="EC196" i="1"/>
  <c r="DZ196" i="1"/>
  <c r="DX196" i="1"/>
  <c r="DW196" i="1"/>
  <c r="DV196" i="1"/>
  <c r="DN196" i="1"/>
  <c r="DA196" i="1"/>
  <c r="CL196" i="1"/>
  <c r="CA196" i="1"/>
  <c r="BO196" i="1"/>
  <c r="BF196" i="1"/>
  <c r="AX196" i="1"/>
  <c r="AS196" i="1"/>
  <c r="AO196" i="1"/>
  <c r="AJ196" i="1"/>
  <c r="AE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EO195" i="1"/>
  <c r="EL195" i="1"/>
  <c r="EI195" i="1"/>
  <c r="EF195" i="1"/>
  <c r="EC195" i="1"/>
  <c r="DZ195" i="1"/>
  <c r="DX195" i="1"/>
  <c r="DW195" i="1"/>
  <c r="DV195" i="1"/>
  <c r="DN195" i="1"/>
  <c r="DA195" i="1"/>
  <c r="CL195" i="1"/>
  <c r="CA195" i="1"/>
  <c r="BO195" i="1"/>
  <c r="BF195" i="1"/>
  <c r="AX195" i="1"/>
  <c r="AS195" i="1"/>
  <c r="AO195" i="1"/>
  <c r="AJ195" i="1"/>
  <c r="AE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EO194" i="1"/>
  <c r="EL194" i="1"/>
  <c r="EI194" i="1"/>
  <c r="EF194" i="1"/>
  <c r="EC194" i="1"/>
  <c r="DZ194" i="1"/>
  <c r="DX194" i="1"/>
  <c r="DW194" i="1"/>
  <c r="DV194" i="1"/>
  <c r="DN194" i="1"/>
  <c r="DA194" i="1"/>
  <c r="CL194" i="1"/>
  <c r="CA194" i="1"/>
  <c r="BO194" i="1"/>
  <c r="BF194" i="1"/>
  <c r="AX194" i="1"/>
  <c r="AS194" i="1"/>
  <c r="AO194" i="1"/>
  <c r="AJ194" i="1"/>
  <c r="AE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EO191" i="1"/>
  <c r="EL191" i="1"/>
  <c r="EI191" i="1"/>
  <c r="EF191" i="1"/>
  <c r="EC191" i="1"/>
  <c r="DZ191" i="1"/>
  <c r="DX191" i="1"/>
  <c r="DW191" i="1"/>
  <c r="DV191" i="1"/>
  <c r="DN191" i="1"/>
  <c r="DA191" i="1"/>
  <c r="CL191" i="1"/>
  <c r="CA191" i="1"/>
  <c r="BO191" i="1"/>
  <c r="BF191" i="1"/>
  <c r="AX191" i="1"/>
  <c r="AS191" i="1"/>
  <c r="AO191" i="1"/>
  <c r="AJ191" i="1"/>
  <c r="AE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EO190" i="1"/>
  <c r="EL190" i="1"/>
  <c r="EI190" i="1"/>
  <c r="EF190" i="1"/>
  <c r="EC190" i="1"/>
  <c r="DZ190" i="1"/>
  <c r="DX190" i="1"/>
  <c r="DW190" i="1"/>
  <c r="DV190" i="1"/>
  <c r="DN190" i="1"/>
  <c r="DA190" i="1"/>
  <c r="CL190" i="1"/>
  <c r="CA190" i="1"/>
  <c r="BO190" i="1"/>
  <c r="BF190" i="1"/>
  <c r="AX190" i="1"/>
  <c r="AS190" i="1"/>
  <c r="AO190" i="1"/>
  <c r="AJ190" i="1"/>
  <c r="AE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EO187" i="1"/>
  <c r="EL187" i="1"/>
  <c r="EI187" i="1"/>
  <c r="EF187" i="1"/>
  <c r="EC187" i="1"/>
  <c r="DZ187" i="1"/>
  <c r="DX187" i="1"/>
  <c r="DW187" i="1"/>
  <c r="DV187" i="1"/>
  <c r="DN187" i="1"/>
  <c r="DA187" i="1"/>
  <c r="CL187" i="1"/>
  <c r="CA187" i="1"/>
  <c r="BO187" i="1"/>
  <c r="BF187" i="1"/>
  <c r="AX187" i="1"/>
  <c r="AS187" i="1"/>
  <c r="AO187" i="1"/>
  <c r="AJ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EO186" i="1"/>
  <c r="EL186" i="1"/>
  <c r="EI186" i="1"/>
  <c r="EF186" i="1"/>
  <c r="EC186" i="1"/>
  <c r="DZ186" i="1"/>
  <c r="DX186" i="1"/>
  <c r="DW186" i="1"/>
  <c r="DV186" i="1"/>
  <c r="DN186" i="1"/>
  <c r="DA186" i="1"/>
  <c r="CL186" i="1"/>
  <c r="CA186" i="1"/>
  <c r="BO186" i="1"/>
  <c r="BF186" i="1"/>
  <c r="AX186" i="1"/>
  <c r="AS186" i="1"/>
  <c r="AO186" i="1"/>
  <c r="AJ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O184" i="1" s="1"/>
  <c r="O297" i="1" s="1"/>
  <c r="N186" i="1"/>
  <c r="N184" i="1" s="1"/>
  <c r="N297" i="1" s="1"/>
  <c r="M186" i="1"/>
  <c r="L186" i="1"/>
  <c r="K186" i="1"/>
  <c r="J186" i="1"/>
  <c r="I186" i="1"/>
  <c r="I184" i="1" s="1"/>
  <c r="I297" i="1" s="1"/>
  <c r="H186" i="1"/>
  <c r="H184" i="1" s="1"/>
  <c r="H297" i="1" s="1"/>
  <c r="G186" i="1"/>
  <c r="F186" i="1"/>
  <c r="E186" i="1"/>
  <c r="D186" i="1"/>
  <c r="C186" i="1"/>
  <c r="C184" i="1" s="1"/>
  <c r="C297" i="1" s="1"/>
  <c r="B186" i="1"/>
  <c r="B184" i="1" s="1"/>
  <c r="B297" i="1" s="1"/>
  <c r="EO185" i="1"/>
  <c r="EL185" i="1"/>
  <c r="EI185" i="1"/>
  <c r="EF185" i="1"/>
  <c r="EC185" i="1"/>
  <c r="DZ185" i="1"/>
  <c r="DX185" i="1"/>
  <c r="DW185" i="1"/>
  <c r="DV185" i="1"/>
  <c r="DN185" i="1"/>
  <c r="DA185" i="1"/>
  <c r="CL185" i="1"/>
  <c r="CA185" i="1"/>
  <c r="BO185" i="1"/>
  <c r="BF185" i="1"/>
  <c r="AX185" i="1"/>
  <c r="AS185" i="1"/>
  <c r="AO185" i="1"/>
  <c r="AJ185" i="1"/>
  <c r="AI185" i="1"/>
  <c r="AE185" i="1"/>
  <c r="AA185" i="1"/>
  <c r="Z185" i="1"/>
  <c r="Y185" i="1"/>
  <c r="X185" i="1"/>
  <c r="W185" i="1"/>
  <c r="V185" i="1"/>
  <c r="L184" i="1"/>
  <c r="L297" i="1" s="1"/>
  <c r="K184" i="1"/>
  <c r="K297" i="1" s="1"/>
  <c r="J184" i="1"/>
  <c r="J297" i="1" s="1"/>
  <c r="F184" i="1"/>
  <c r="F297" i="1" s="1"/>
  <c r="E184" i="1"/>
  <c r="E297" i="1" s="1"/>
  <c r="D184" i="1"/>
  <c r="D297" i="1" s="1"/>
  <c r="EO182" i="1"/>
  <c r="EL182" i="1"/>
  <c r="EI182" i="1"/>
  <c r="EF182" i="1"/>
  <c r="EC182" i="1"/>
  <c r="DZ182" i="1"/>
  <c r="DX182" i="1"/>
  <c r="DW182" i="1"/>
  <c r="DV182" i="1"/>
  <c r="DN182" i="1"/>
  <c r="DA182" i="1"/>
  <c r="CL182" i="1"/>
  <c r="CA182" i="1"/>
  <c r="BO182" i="1"/>
  <c r="BF182" i="1"/>
  <c r="AX182" i="1"/>
  <c r="AS182" i="1"/>
  <c r="AO182" i="1"/>
  <c r="AJ182" i="1"/>
  <c r="AE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EO181" i="1"/>
  <c r="EL181" i="1"/>
  <c r="EI181" i="1"/>
  <c r="EF181" i="1"/>
  <c r="EC181" i="1"/>
  <c r="DZ181" i="1"/>
  <c r="DX181" i="1"/>
  <c r="DW181" i="1"/>
  <c r="DV181" i="1"/>
  <c r="DN181" i="1"/>
  <c r="DA181" i="1"/>
  <c r="CL181" i="1"/>
  <c r="CA181" i="1"/>
  <c r="BO181" i="1"/>
  <c r="BF181" i="1"/>
  <c r="AX181" i="1"/>
  <c r="AS181" i="1"/>
  <c r="AO181" i="1"/>
  <c r="AJ181" i="1"/>
  <c r="AE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EO180" i="1"/>
  <c r="EL180" i="1"/>
  <c r="EI180" i="1"/>
  <c r="EF180" i="1"/>
  <c r="EC180" i="1"/>
  <c r="DZ180" i="1"/>
  <c r="DX180" i="1"/>
  <c r="DW180" i="1"/>
  <c r="DV180" i="1"/>
  <c r="DN180" i="1"/>
  <c r="DA180" i="1"/>
  <c r="CL180" i="1"/>
  <c r="CA180" i="1"/>
  <c r="BO180" i="1"/>
  <c r="BF180" i="1"/>
  <c r="AX180" i="1"/>
  <c r="AS180" i="1"/>
  <c r="AO180" i="1"/>
  <c r="AJ180" i="1"/>
  <c r="AE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EO179" i="1"/>
  <c r="EL179" i="1"/>
  <c r="EI179" i="1"/>
  <c r="EF179" i="1"/>
  <c r="EC179" i="1"/>
  <c r="DZ179" i="1"/>
  <c r="DX179" i="1"/>
  <c r="DW179" i="1"/>
  <c r="DV179" i="1"/>
  <c r="DN179" i="1"/>
  <c r="DA179" i="1"/>
  <c r="CL179" i="1"/>
  <c r="CA179" i="1"/>
  <c r="BO179" i="1"/>
  <c r="BF179" i="1"/>
  <c r="AX179" i="1"/>
  <c r="AS179" i="1"/>
  <c r="AO179" i="1"/>
  <c r="AJ179" i="1"/>
  <c r="AE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EO178" i="1"/>
  <c r="EL178" i="1"/>
  <c r="EI178" i="1"/>
  <c r="EF178" i="1"/>
  <c r="EC178" i="1"/>
  <c r="DZ178" i="1"/>
  <c r="DX178" i="1"/>
  <c r="DW178" i="1"/>
  <c r="DV178" i="1"/>
  <c r="DN178" i="1"/>
  <c r="DA178" i="1"/>
  <c r="CL178" i="1"/>
  <c r="CA178" i="1"/>
  <c r="BO178" i="1"/>
  <c r="BF178" i="1"/>
  <c r="AX178" i="1"/>
  <c r="AS178" i="1"/>
  <c r="AO178" i="1"/>
  <c r="AJ178" i="1"/>
  <c r="AE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EO175" i="1"/>
  <c r="EL175" i="1"/>
  <c r="EI175" i="1"/>
  <c r="EF175" i="1"/>
  <c r="EC175" i="1"/>
  <c r="DZ175" i="1"/>
  <c r="DX175" i="1"/>
  <c r="DW175" i="1"/>
  <c r="DV175" i="1"/>
  <c r="DA175" i="1"/>
  <c r="CA175" i="1"/>
  <c r="BO175" i="1"/>
  <c r="BF175" i="1"/>
  <c r="AX175" i="1"/>
  <c r="AS175" i="1"/>
  <c r="AO175" i="1"/>
  <c r="AD175" i="1"/>
  <c r="U175" i="1"/>
  <c r="T174" i="1"/>
  <c r="S174" i="1"/>
  <c r="R174" i="1"/>
  <c r="Q174" i="1"/>
  <c r="EO173" i="1"/>
  <c r="EL173" i="1"/>
  <c r="EI173" i="1"/>
  <c r="EF173" i="1"/>
  <c r="EC173" i="1"/>
  <c r="DZ173" i="1"/>
  <c r="DX173" i="1"/>
  <c r="DW173" i="1"/>
  <c r="DV173" i="1"/>
  <c r="DN173" i="1"/>
  <c r="DA173" i="1"/>
  <c r="CL173" i="1"/>
  <c r="CA173" i="1"/>
  <c r="BO173" i="1"/>
  <c r="BF173" i="1"/>
  <c r="AX173" i="1"/>
  <c r="AS173" i="1"/>
  <c r="AO173" i="1"/>
  <c r="Z173" i="1"/>
  <c r="T172" i="1"/>
  <c r="S172" i="1"/>
  <c r="R172" i="1"/>
  <c r="Q172" i="1"/>
  <c r="Y171" i="1"/>
  <c r="Y170" i="1"/>
  <c r="EO155" i="1"/>
  <c r="EO293" i="1" s="1"/>
  <c r="EL155" i="1"/>
  <c r="EL293" i="1" s="1"/>
  <c r="EL341" i="1" s="1"/>
  <c r="EI155" i="1"/>
  <c r="EI293" i="1" s="1"/>
  <c r="EF155" i="1"/>
  <c r="EF293" i="1" s="1"/>
  <c r="EF341" i="1" s="1"/>
  <c r="EC155" i="1"/>
  <c r="EC293" i="1" s="1"/>
  <c r="DZ155" i="1"/>
  <c r="DZ293" i="1" s="1"/>
  <c r="DX155" i="1"/>
  <c r="DX293" i="1" s="1"/>
  <c r="DW155" i="1"/>
  <c r="DW293" i="1" s="1"/>
  <c r="DW341" i="1" s="1"/>
  <c r="DV155" i="1"/>
  <c r="DV293" i="1" s="1"/>
  <c r="DN155" i="1"/>
  <c r="DN293" i="1" s="1"/>
  <c r="DA155" i="1"/>
  <c r="DA293" i="1" s="1"/>
  <c r="CL155" i="1"/>
  <c r="CL293" i="1" s="1"/>
  <c r="CA155" i="1"/>
  <c r="CA293" i="1" s="1"/>
  <c r="BO155" i="1"/>
  <c r="BO293" i="1" s="1"/>
  <c r="BO341" i="1" s="1"/>
  <c r="BF155" i="1"/>
  <c r="BF293" i="1" s="1"/>
  <c r="AX155" i="1"/>
  <c r="AX293" i="1" s="1"/>
  <c r="AX341" i="1" s="1"/>
  <c r="AS155" i="1"/>
  <c r="AS293" i="1" s="1"/>
  <c r="AO155" i="1"/>
  <c r="AO293" i="1" s="1"/>
  <c r="AJ155" i="1"/>
  <c r="AJ293" i="1" s="1"/>
  <c r="AE155" i="1"/>
  <c r="AE293" i="1" s="1"/>
  <c r="AD155" i="1"/>
  <c r="AD293" i="1" s="1"/>
  <c r="AC155" i="1"/>
  <c r="AC293" i="1" s="1"/>
  <c r="AC341" i="1" s="1"/>
  <c r="AB155" i="1"/>
  <c r="AB293" i="1" s="1"/>
  <c r="AA155" i="1"/>
  <c r="AA293" i="1" s="1"/>
  <c r="Z155" i="1"/>
  <c r="Z293" i="1" s="1"/>
  <c r="Y155" i="1"/>
  <c r="Y293" i="1" s="1"/>
  <c r="Y341" i="1" s="1"/>
  <c r="X155" i="1"/>
  <c r="X293" i="1" s="1"/>
  <c r="W155" i="1"/>
  <c r="W293" i="1" s="1"/>
  <c r="V155" i="1"/>
  <c r="V293" i="1" s="1"/>
  <c r="U155" i="1"/>
  <c r="U293" i="1" s="1"/>
  <c r="T155" i="1"/>
  <c r="T293" i="1" s="1"/>
  <c r="EF376" i="1" s="1"/>
  <c r="S155" i="1"/>
  <c r="S293" i="1" s="1"/>
  <c r="S341" i="1" s="1"/>
  <c r="R155" i="1"/>
  <c r="R293" i="1" s="1"/>
  <c r="Q155" i="1"/>
  <c r="Q293" i="1" s="1"/>
  <c r="Q341" i="1" s="1"/>
  <c r="P155" i="1"/>
  <c r="P293" i="1" s="1"/>
  <c r="O155" i="1"/>
  <c r="O293" i="1" s="1"/>
  <c r="N155" i="1"/>
  <c r="N293" i="1" s="1"/>
  <c r="M155" i="1"/>
  <c r="M293" i="1" s="1"/>
  <c r="M341" i="1" s="1"/>
  <c r="L155" i="1"/>
  <c r="L293" i="1" s="1"/>
  <c r="K155" i="1"/>
  <c r="K293" i="1" s="1"/>
  <c r="K341" i="1" s="1"/>
  <c r="J155" i="1"/>
  <c r="J293" i="1" s="1"/>
  <c r="I155" i="1"/>
  <c r="I293" i="1" s="1"/>
  <c r="H155" i="1"/>
  <c r="H293" i="1" s="1"/>
  <c r="G155" i="1"/>
  <c r="G293" i="1" s="1"/>
  <c r="G341" i="1" s="1"/>
  <c r="F155" i="1"/>
  <c r="F293" i="1" s="1"/>
  <c r="E155" i="1"/>
  <c r="E293" i="1" s="1"/>
  <c r="E341" i="1" s="1"/>
  <c r="D155" i="1"/>
  <c r="D293" i="1" s="1"/>
  <c r="C155" i="1"/>
  <c r="C293" i="1" s="1"/>
  <c r="EO154" i="1"/>
  <c r="EO292" i="1" s="1"/>
  <c r="EL154" i="1"/>
  <c r="EL292" i="1" s="1"/>
  <c r="EI154" i="1"/>
  <c r="EI292" i="1" s="1"/>
  <c r="EI340" i="1" s="1"/>
  <c r="EF154" i="1"/>
  <c r="EF292" i="1" s="1"/>
  <c r="EC154" i="1"/>
  <c r="EC292" i="1" s="1"/>
  <c r="DZ154" i="1"/>
  <c r="DZ292" i="1" s="1"/>
  <c r="DX154" i="1"/>
  <c r="DX292" i="1" s="1"/>
  <c r="DW154" i="1"/>
  <c r="DW292" i="1" s="1"/>
  <c r="DV154" i="1"/>
  <c r="DV292" i="1" s="1"/>
  <c r="DV340" i="1" s="1"/>
  <c r="DN154" i="1"/>
  <c r="DN292" i="1" s="1"/>
  <c r="DA154" i="1"/>
  <c r="DA292" i="1" s="1"/>
  <c r="CL154" i="1"/>
  <c r="CL292" i="1" s="1"/>
  <c r="CA154" i="1"/>
  <c r="CA292" i="1" s="1"/>
  <c r="BO154" i="1"/>
  <c r="BO292" i="1" s="1"/>
  <c r="BF154" i="1"/>
  <c r="BF292" i="1" s="1"/>
  <c r="AX154" i="1"/>
  <c r="AX292" i="1" s="1"/>
  <c r="AS154" i="1"/>
  <c r="AS292" i="1" s="1"/>
  <c r="AO154" i="1"/>
  <c r="AO292" i="1" s="1"/>
  <c r="AJ154" i="1"/>
  <c r="AJ292" i="1" s="1"/>
  <c r="AE154" i="1"/>
  <c r="AE292" i="1" s="1"/>
  <c r="AA154" i="1"/>
  <c r="AA292" i="1" s="1"/>
  <c r="AA340" i="1" s="1"/>
  <c r="Z154" i="1"/>
  <c r="Z292" i="1" s="1"/>
  <c r="Y154" i="1"/>
  <c r="Y292" i="1" s="1"/>
  <c r="X154" i="1"/>
  <c r="X292" i="1" s="1"/>
  <c r="W154" i="1"/>
  <c r="W292" i="1" s="1"/>
  <c r="V154" i="1"/>
  <c r="V292" i="1" s="1"/>
  <c r="U154" i="1"/>
  <c r="U292" i="1" s="1"/>
  <c r="T154" i="1"/>
  <c r="T292" i="1" s="1"/>
  <c r="T375" i="1" s="1"/>
  <c r="S154" i="1"/>
  <c r="S292" i="1" s="1"/>
  <c r="R154" i="1"/>
  <c r="R292" i="1" s="1"/>
  <c r="Q154" i="1"/>
  <c r="Q292" i="1" s="1"/>
  <c r="P154" i="1"/>
  <c r="P292" i="1" s="1"/>
  <c r="O154" i="1"/>
  <c r="O292" i="1" s="1"/>
  <c r="N154" i="1"/>
  <c r="N292" i="1" s="1"/>
  <c r="N375" i="1" s="1"/>
  <c r="M154" i="1"/>
  <c r="M292" i="1" s="1"/>
  <c r="L154" i="1"/>
  <c r="L292" i="1" s="1"/>
  <c r="K154" i="1"/>
  <c r="K292" i="1" s="1"/>
  <c r="J154" i="1"/>
  <c r="J292" i="1" s="1"/>
  <c r="I154" i="1"/>
  <c r="I292" i="1" s="1"/>
  <c r="I340" i="1" s="1"/>
  <c r="H154" i="1"/>
  <c r="H292" i="1" s="1"/>
  <c r="H375" i="1" s="1"/>
  <c r="G154" i="1"/>
  <c r="G292" i="1" s="1"/>
  <c r="F154" i="1"/>
  <c r="F292" i="1" s="1"/>
  <c r="E154" i="1"/>
  <c r="E292" i="1" s="1"/>
  <c r="D154" i="1"/>
  <c r="D292" i="1" s="1"/>
  <c r="C154" i="1"/>
  <c r="C292" i="1" s="1"/>
  <c r="C340" i="1" s="1"/>
  <c r="B154" i="1"/>
  <c r="B292" i="1" s="1"/>
  <c r="B375" i="1" s="1"/>
  <c r="EO153" i="1"/>
  <c r="EO291" i="1" s="1"/>
  <c r="EL153" i="1"/>
  <c r="EL291" i="1" s="1"/>
  <c r="EI153" i="1"/>
  <c r="EI291" i="1" s="1"/>
  <c r="EF153" i="1"/>
  <c r="EF291" i="1" s="1"/>
  <c r="EC153" i="1"/>
  <c r="EC291" i="1" s="1"/>
  <c r="DZ153" i="1"/>
  <c r="DZ291" i="1" s="1"/>
  <c r="DX153" i="1"/>
  <c r="DX291" i="1" s="1"/>
  <c r="DW153" i="1"/>
  <c r="DW291" i="1" s="1"/>
  <c r="DV153" i="1"/>
  <c r="DV291" i="1" s="1"/>
  <c r="DN153" i="1"/>
  <c r="DN291" i="1" s="1"/>
  <c r="DA153" i="1"/>
  <c r="DA291" i="1" s="1"/>
  <c r="DA339" i="1" s="1"/>
  <c r="CL153" i="1"/>
  <c r="CL291" i="1" s="1"/>
  <c r="CA153" i="1"/>
  <c r="CA291" i="1" s="1"/>
  <c r="BO153" i="1"/>
  <c r="BO291" i="1" s="1"/>
  <c r="BF153" i="1"/>
  <c r="BF291" i="1" s="1"/>
  <c r="AX153" i="1"/>
  <c r="AX291" i="1" s="1"/>
  <c r="AS153" i="1"/>
  <c r="AS291" i="1" s="1"/>
  <c r="AO153" i="1"/>
  <c r="AO291" i="1" s="1"/>
  <c r="AJ153" i="1"/>
  <c r="AJ291" i="1" s="1"/>
  <c r="AE153" i="1"/>
  <c r="AE291" i="1" s="1"/>
  <c r="AA153" i="1"/>
  <c r="AA291" i="1" s="1"/>
  <c r="Z153" i="1"/>
  <c r="Z291" i="1" s="1"/>
  <c r="Y153" i="1"/>
  <c r="Y291" i="1" s="1"/>
  <c r="X153" i="1"/>
  <c r="X291" i="1" s="1"/>
  <c r="W153" i="1"/>
  <c r="W291" i="1" s="1"/>
  <c r="V153" i="1"/>
  <c r="V291" i="1" s="1"/>
  <c r="U153" i="1"/>
  <c r="U291" i="1" s="1"/>
  <c r="T153" i="1"/>
  <c r="T291" i="1" s="1"/>
  <c r="S153" i="1"/>
  <c r="S291" i="1" s="1"/>
  <c r="S339" i="1" s="1"/>
  <c r="R153" i="1"/>
  <c r="R291" i="1" s="1"/>
  <c r="Q153" i="1"/>
  <c r="Q291" i="1" s="1"/>
  <c r="P153" i="1"/>
  <c r="P291" i="1" s="1"/>
  <c r="O153" i="1"/>
  <c r="O291" i="1" s="1"/>
  <c r="N153" i="1"/>
  <c r="N291" i="1" s="1"/>
  <c r="M153" i="1"/>
  <c r="M291" i="1" s="1"/>
  <c r="M339" i="1" s="1"/>
  <c r="L153" i="1"/>
  <c r="L291" i="1" s="1"/>
  <c r="K153" i="1"/>
  <c r="K291" i="1" s="1"/>
  <c r="J153" i="1"/>
  <c r="J291" i="1" s="1"/>
  <c r="I153" i="1"/>
  <c r="I291" i="1" s="1"/>
  <c r="I374" i="1" s="1"/>
  <c r="H153" i="1"/>
  <c r="H291" i="1" s="1"/>
  <c r="G153" i="1"/>
  <c r="G291" i="1" s="1"/>
  <c r="G374" i="1" s="1"/>
  <c r="F153" i="1"/>
  <c r="F291" i="1" s="1"/>
  <c r="F374" i="1" s="1"/>
  <c r="E153" i="1"/>
  <c r="E291" i="1" s="1"/>
  <c r="D153" i="1"/>
  <c r="D291" i="1" s="1"/>
  <c r="C153" i="1"/>
  <c r="C291" i="1" s="1"/>
  <c r="C374" i="1" s="1"/>
  <c r="B153" i="1"/>
  <c r="B291" i="1" s="1"/>
  <c r="EO152" i="1"/>
  <c r="EO290" i="1" s="1"/>
  <c r="EO338" i="1" s="1"/>
  <c r="EL152" i="1"/>
  <c r="EL290" i="1" s="1"/>
  <c r="EI152" i="1"/>
  <c r="EI290" i="1" s="1"/>
  <c r="EF152" i="1"/>
  <c r="EF290" i="1" s="1"/>
  <c r="EC152" i="1"/>
  <c r="EC290" i="1" s="1"/>
  <c r="DZ152" i="1"/>
  <c r="DZ290" i="1" s="1"/>
  <c r="DX152" i="1"/>
  <c r="DX290" i="1" s="1"/>
  <c r="DX338" i="1" s="1"/>
  <c r="DW152" i="1"/>
  <c r="DW290" i="1" s="1"/>
  <c r="DV152" i="1"/>
  <c r="DV290" i="1" s="1"/>
  <c r="DN152" i="1"/>
  <c r="DN290" i="1" s="1"/>
  <c r="DA152" i="1"/>
  <c r="CL152" i="1"/>
  <c r="CL290" i="1" s="1"/>
  <c r="CA152" i="1"/>
  <c r="CA290" i="1" s="1"/>
  <c r="BO152" i="1"/>
  <c r="BO290" i="1" s="1"/>
  <c r="BF152" i="1"/>
  <c r="BF290" i="1" s="1"/>
  <c r="AX152" i="1"/>
  <c r="AX290" i="1" s="1"/>
  <c r="AS152" i="1"/>
  <c r="AS290" i="1" s="1"/>
  <c r="AS373" i="1" s="1"/>
  <c r="AO152" i="1"/>
  <c r="AO290" i="1" s="1"/>
  <c r="AJ152" i="1"/>
  <c r="AJ290" i="1" s="1"/>
  <c r="AJ338" i="1" s="1"/>
  <c r="AE152" i="1"/>
  <c r="AE290" i="1" s="1"/>
  <c r="AA152" i="1"/>
  <c r="AA290" i="1" s="1"/>
  <c r="Z152" i="1"/>
  <c r="Z290" i="1" s="1"/>
  <c r="Y152" i="1"/>
  <c r="Y290" i="1" s="1"/>
  <c r="Y373" i="1" s="1"/>
  <c r="X152" i="1"/>
  <c r="X290" i="1" s="1"/>
  <c r="W152" i="1"/>
  <c r="W290" i="1" s="1"/>
  <c r="W338" i="1" s="1"/>
  <c r="V152" i="1"/>
  <c r="V290" i="1" s="1"/>
  <c r="U152" i="1"/>
  <c r="U290" i="1" s="1"/>
  <c r="T152" i="1"/>
  <c r="T290" i="1" s="1"/>
  <c r="S152" i="1"/>
  <c r="S290" i="1" s="1"/>
  <c r="S373" i="1" s="1"/>
  <c r="R152" i="1"/>
  <c r="R290" i="1" s="1"/>
  <c r="Q152" i="1"/>
  <c r="Q290" i="1" s="1"/>
  <c r="Q373" i="1" s="1"/>
  <c r="P152" i="1"/>
  <c r="P290" i="1" s="1"/>
  <c r="O152" i="1"/>
  <c r="O290" i="1" s="1"/>
  <c r="N152" i="1"/>
  <c r="N290" i="1" s="1"/>
  <c r="M152" i="1"/>
  <c r="M290" i="1" s="1"/>
  <c r="M373" i="1" s="1"/>
  <c r="L152" i="1"/>
  <c r="L290" i="1" s="1"/>
  <c r="K152" i="1"/>
  <c r="K290" i="1" s="1"/>
  <c r="K338" i="1" s="1"/>
  <c r="J152" i="1"/>
  <c r="J290" i="1" s="1"/>
  <c r="I152" i="1"/>
  <c r="I290" i="1" s="1"/>
  <c r="H152" i="1"/>
  <c r="H290" i="1" s="1"/>
  <c r="G152" i="1"/>
  <c r="G290" i="1" s="1"/>
  <c r="G373" i="1" s="1"/>
  <c r="F152" i="1"/>
  <c r="F290" i="1" s="1"/>
  <c r="E152" i="1"/>
  <c r="E290" i="1" s="1"/>
  <c r="E338" i="1" s="1"/>
  <c r="D152" i="1"/>
  <c r="D290" i="1" s="1"/>
  <c r="C152" i="1"/>
  <c r="C290" i="1" s="1"/>
  <c r="B152" i="1"/>
  <c r="B290" i="1" s="1"/>
  <c r="EO150" i="1"/>
  <c r="EO288" i="1" s="1"/>
  <c r="EO371" i="1" s="1"/>
  <c r="EL150" i="1"/>
  <c r="EL288" i="1" s="1"/>
  <c r="EI150" i="1"/>
  <c r="EI288" i="1" s="1"/>
  <c r="EF150" i="1"/>
  <c r="EF288" i="1" s="1"/>
  <c r="EF371" i="1" s="1"/>
  <c r="EC150" i="1"/>
  <c r="EC288" i="1" s="1"/>
  <c r="DZ150" i="1"/>
  <c r="DZ288" i="1" s="1"/>
  <c r="DX150" i="1"/>
  <c r="DX288" i="1" s="1"/>
  <c r="DX371" i="1" s="1"/>
  <c r="DW150" i="1"/>
  <c r="DW288" i="1" s="1"/>
  <c r="DV150" i="1"/>
  <c r="DV288" i="1" s="1"/>
  <c r="DN150" i="1"/>
  <c r="DN288" i="1" s="1"/>
  <c r="DN371" i="1" s="1"/>
  <c r="DA150" i="1"/>
  <c r="DA288" i="1" s="1"/>
  <c r="CL150" i="1"/>
  <c r="CL288" i="1" s="1"/>
  <c r="CA150" i="1"/>
  <c r="CA288" i="1" s="1"/>
  <c r="CA336" i="1" s="1"/>
  <c r="BO150" i="1"/>
  <c r="BO288" i="1" s="1"/>
  <c r="BF150" i="1"/>
  <c r="BF288" i="1" s="1"/>
  <c r="AX150" i="1"/>
  <c r="AX288" i="1" s="1"/>
  <c r="AX371" i="1" s="1"/>
  <c r="AS150" i="1"/>
  <c r="AS288" i="1" s="1"/>
  <c r="AO150" i="1"/>
  <c r="AO288" i="1" s="1"/>
  <c r="AJ150" i="1"/>
  <c r="AJ288" i="1" s="1"/>
  <c r="AJ371" i="1" s="1"/>
  <c r="AE150" i="1"/>
  <c r="AE288" i="1" s="1"/>
  <c r="AA150" i="1"/>
  <c r="AA288" i="1" s="1"/>
  <c r="Z150" i="1"/>
  <c r="Z288" i="1" s="1"/>
  <c r="Z371" i="1" s="1"/>
  <c r="Y150" i="1"/>
  <c r="Y288" i="1" s="1"/>
  <c r="X150" i="1"/>
  <c r="X288" i="1" s="1"/>
  <c r="W150" i="1"/>
  <c r="W288" i="1" s="1"/>
  <c r="W371" i="1" s="1"/>
  <c r="V150" i="1"/>
  <c r="V288" i="1" s="1"/>
  <c r="U150" i="1"/>
  <c r="U288" i="1" s="1"/>
  <c r="T150" i="1"/>
  <c r="T288" i="1" s="1"/>
  <c r="T371" i="1" s="1"/>
  <c r="S150" i="1"/>
  <c r="S288" i="1" s="1"/>
  <c r="R150" i="1"/>
  <c r="R288" i="1" s="1"/>
  <c r="EO149" i="1"/>
  <c r="EO287" i="1" s="1"/>
  <c r="EL149" i="1"/>
  <c r="EL287" i="1" s="1"/>
  <c r="EI149" i="1"/>
  <c r="EI287" i="1" s="1"/>
  <c r="EF149" i="1"/>
  <c r="EF287" i="1" s="1"/>
  <c r="EC149" i="1"/>
  <c r="EC287" i="1" s="1"/>
  <c r="DZ149" i="1"/>
  <c r="DZ287" i="1" s="1"/>
  <c r="DX149" i="1"/>
  <c r="DX287" i="1" s="1"/>
  <c r="DX370" i="1" s="1"/>
  <c r="DW149" i="1"/>
  <c r="DW287" i="1" s="1"/>
  <c r="DV149" i="1"/>
  <c r="DV287" i="1" s="1"/>
  <c r="DN149" i="1"/>
  <c r="DN287" i="1" s="1"/>
  <c r="DA149" i="1"/>
  <c r="DA287" i="1" s="1"/>
  <c r="CL149" i="1"/>
  <c r="CL287" i="1" s="1"/>
  <c r="CA149" i="1"/>
  <c r="CA287" i="1" s="1"/>
  <c r="CA370" i="1" s="1"/>
  <c r="BO149" i="1"/>
  <c r="BO287" i="1" s="1"/>
  <c r="BF149" i="1"/>
  <c r="BF287" i="1" s="1"/>
  <c r="AX149" i="1"/>
  <c r="AX287" i="1" s="1"/>
  <c r="AS149" i="1"/>
  <c r="AS287" i="1" s="1"/>
  <c r="AO149" i="1"/>
  <c r="AO287" i="1" s="1"/>
  <c r="AJ149" i="1"/>
  <c r="AJ287" i="1" s="1"/>
  <c r="AJ370" i="1" s="1"/>
  <c r="AE149" i="1"/>
  <c r="AE287" i="1" s="1"/>
  <c r="AA149" i="1"/>
  <c r="AA287" i="1" s="1"/>
  <c r="Z149" i="1"/>
  <c r="Z287" i="1" s="1"/>
  <c r="Y149" i="1"/>
  <c r="Y287" i="1" s="1"/>
  <c r="X149" i="1"/>
  <c r="X287" i="1" s="1"/>
  <c r="W149" i="1"/>
  <c r="W287" i="1" s="1"/>
  <c r="W370" i="1" s="1"/>
  <c r="V149" i="1"/>
  <c r="V287" i="1" s="1"/>
  <c r="U149" i="1"/>
  <c r="U287" i="1" s="1"/>
  <c r="T149" i="1"/>
  <c r="T287" i="1" s="1"/>
  <c r="T370" i="1" s="1"/>
  <c r="S149" i="1"/>
  <c r="S287" i="1" s="1"/>
  <c r="R149" i="1"/>
  <c r="R287" i="1" s="1"/>
  <c r="Q149" i="1"/>
  <c r="Q287" i="1" s="1"/>
  <c r="Q370" i="1" s="1"/>
  <c r="P149" i="1"/>
  <c r="P287" i="1" s="1"/>
  <c r="O149" i="1"/>
  <c r="O287" i="1" s="1"/>
  <c r="N149" i="1"/>
  <c r="N287" i="1" s="1"/>
  <c r="N370" i="1" s="1"/>
  <c r="M149" i="1"/>
  <c r="M287" i="1" s="1"/>
  <c r="L149" i="1"/>
  <c r="L287" i="1" s="1"/>
  <c r="K149" i="1"/>
  <c r="K287" i="1" s="1"/>
  <c r="K370" i="1" s="1"/>
  <c r="J149" i="1"/>
  <c r="J287" i="1" s="1"/>
  <c r="I149" i="1"/>
  <c r="I287" i="1" s="1"/>
  <c r="H149" i="1"/>
  <c r="H287" i="1" s="1"/>
  <c r="G149" i="1"/>
  <c r="G287" i="1" s="1"/>
  <c r="F149" i="1"/>
  <c r="F287" i="1" s="1"/>
  <c r="E149" i="1"/>
  <c r="E287" i="1" s="1"/>
  <c r="E370" i="1" s="1"/>
  <c r="D149" i="1"/>
  <c r="D287" i="1" s="1"/>
  <c r="C149" i="1"/>
  <c r="C287" i="1" s="1"/>
  <c r="B149" i="1"/>
  <c r="B287" i="1" s="1"/>
  <c r="B370" i="1" s="1"/>
  <c r="EO148" i="1"/>
  <c r="EO286" i="1" s="1"/>
  <c r="EL148" i="1"/>
  <c r="EL286" i="1" s="1"/>
  <c r="EI148" i="1"/>
  <c r="EI286" i="1" s="1"/>
  <c r="EF148" i="1"/>
  <c r="EF286" i="1" s="1"/>
  <c r="EC148" i="1"/>
  <c r="EC286" i="1" s="1"/>
  <c r="DZ148" i="1"/>
  <c r="DZ286" i="1" s="1"/>
  <c r="DX148" i="1"/>
  <c r="DX286" i="1" s="1"/>
  <c r="DW148" i="1"/>
  <c r="DW286" i="1" s="1"/>
  <c r="DV148" i="1"/>
  <c r="DV286" i="1" s="1"/>
  <c r="DV369" i="1" s="1"/>
  <c r="DN148" i="1"/>
  <c r="DN286" i="1" s="1"/>
  <c r="DA148" i="1"/>
  <c r="DA286" i="1" s="1"/>
  <c r="CL148" i="1"/>
  <c r="CL286" i="1" s="1"/>
  <c r="CL334" i="1" s="1"/>
  <c r="CA148" i="1"/>
  <c r="CA286" i="1" s="1"/>
  <c r="BO148" i="1"/>
  <c r="BO286" i="1" s="1"/>
  <c r="BF148" i="1"/>
  <c r="BF286" i="1" s="1"/>
  <c r="BF369" i="1" s="1"/>
  <c r="AX148" i="1"/>
  <c r="AX286" i="1" s="1"/>
  <c r="AS148" i="1"/>
  <c r="AS286" i="1" s="1"/>
  <c r="AO148" i="1"/>
  <c r="AO286" i="1" s="1"/>
  <c r="AJ148" i="1"/>
  <c r="AJ286" i="1" s="1"/>
  <c r="AE148" i="1"/>
  <c r="AE286" i="1" s="1"/>
  <c r="AA148" i="1"/>
  <c r="AA286" i="1" s="1"/>
  <c r="AA369" i="1" s="1"/>
  <c r="Z148" i="1"/>
  <c r="Z286" i="1" s="1"/>
  <c r="Y148" i="1"/>
  <c r="Y286" i="1" s="1"/>
  <c r="X148" i="1"/>
  <c r="X286" i="1" s="1"/>
  <c r="W148" i="1"/>
  <c r="W286" i="1" s="1"/>
  <c r="V148" i="1"/>
  <c r="V286" i="1" s="1"/>
  <c r="U148" i="1"/>
  <c r="U286" i="1" s="1"/>
  <c r="U369" i="1" s="1"/>
  <c r="T148" i="1"/>
  <c r="T286" i="1" s="1"/>
  <c r="CL369" i="1" s="1"/>
  <c r="S148" i="1"/>
  <c r="S286" i="1" s="1"/>
  <c r="R148" i="1"/>
  <c r="R286" i="1" s="1"/>
  <c r="Q148" i="1"/>
  <c r="Q286" i="1" s="1"/>
  <c r="P148" i="1"/>
  <c r="P286" i="1" s="1"/>
  <c r="O148" i="1"/>
  <c r="O286" i="1" s="1"/>
  <c r="O369" i="1" s="1"/>
  <c r="N148" i="1"/>
  <c r="N286" i="1" s="1"/>
  <c r="M148" i="1"/>
  <c r="M286" i="1" s="1"/>
  <c r="L148" i="1"/>
  <c r="L286" i="1" s="1"/>
  <c r="L369" i="1" s="1"/>
  <c r="K148" i="1"/>
  <c r="K286" i="1" s="1"/>
  <c r="J148" i="1"/>
  <c r="J286" i="1" s="1"/>
  <c r="I148" i="1"/>
  <c r="I286" i="1" s="1"/>
  <c r="I369" i="1" s="1"/>
  <c r="H148" i="1"/>
  <c r="H286" i="1" s="1"/>
  <c r="G148" i="1"/>
  <c r="G286" i="1" s="1"/>
  <c r="F148" i="1"/>
  <c r="F286" i="1" s="1"/>
  <c r="E148" i="1"/>
  <c r="E286" i="1" s="1"/>
  <c r="D148" i="1"/>
  <c r="D286" i="1" s="1"/>
  <c r="C148" i="1"/>
  <c r="C286" i="1" s="1"/>
  <c r="C369" i="1" s="1"/>
  <c r="B148" i="1"/>
  <c r="B286" i="1" s="1"/>
  <c r="EO147" i="1"/>
  <c r="EO285" i="1" s="1"/>
  <c r="EL147" i="1"/>
  <c r="EL285" i="1" s="1"/>
  <c r="EL333" i="1" s="1"/>
  <c r="EI147" i="1"/>
  <c r="EI285" i="1" s="1"/>
  <c r="EF147" i="1"/>
  <c r="EF285" i="1" s="1"/>
  <c r="EC147" i="1"/>
  <c r="EC285" i="1" s="1"/>
  <c r="EC368" i="1" s="1"/>
  <c r="DZ147" i="1"/>
  <c r="DZ285" i="1" s="1"/>
  <c r="DX147" i="1"/>
  <c r="DX285" i="1" s="1"/>
  <c r="DW147" i="1"/>
  <c r="DW285" i="1" s="1"/>
  <c r="DV147" i="1"/>
  <c r="DV285" i="1" s="1"/>
  <c r="DN147" i="1"/>
  <c r="DN285" i="1" s="1"/>
  <c r="DA147" i="1"/>
  <c r="DA285" i="1" s="1"/>
  <c r="DA368" i="1" s="1"/>
  <c r="CL147" i="1"/>
  <c r="CL285" i="1" s="1"/>
  <c r="CA147" i="1"/>
  <c r="CA285" i="1" s="1"/>
  <c r="BO147" i="1"/>
  <c r="BO285" i="1" s="1"/>
  <c r="BF147" i="1"/>
  <c r="BF285" i="1" s="1"/>
  <c r="AX147" i="1"/>
  <c r="AX285" i="1" s="1"/>
  <c r="AS147" i="1"/>
  <c r="AS285" i="1" s="1"/>
  <c r="AS368" i="1" s="1"/>
  <c r="AO147" i="1"/>
  <c r="AO285" i="1" s="1"/>
  <c r="AJ147" i="1"/>
  <c r="AJ285" i="1" s="1"/>
  <c r="AE147" i="1"/>
  <c r="AE285" i="1" s="1"/>
  <c r="AE333" i="1" s="1"/>
  <c r="AA147" i="1"/>
  <c r="AA285" i="1" s="1"/>
  <c r="Z147" i="1"/>
  <c r="Z285" i="1" s="1"/>
  <c r="Y147" i="1"/>
  <c r="Y285" i="1" s="1"/>
  <c r="Y368" i="1" s="1"/>
  <c r="X147" i="1"/>
  <c r="X285" i="1" s="1"/>
  <c r="W147" i="1"/>
  <c r="W285" i="1" s="1"/>
  <c r="V147" i="1"/>
  <c r="V285" i="1" s="1"/>
  <c r="V368" i="1" s="1"/>
  <c r="U147" i="1"/>
  <c r="U285" i="1" s="1"/>
  <c r="T147" i="1"/>
  <c r="T285" i="1" s="1"/>
  <c r="DW368" i="1" s="1"/>
  <c r="S147" i="1"/>
  <c r="S285" i="1" s="1"/>
  <c r="S368" i="1" s="1"/>
  <c r="R147" i="1"/>
  <c r="R285" i="1" s="1"/>
  <c r="Q147" i="1"/>
  <c r="Q285" i="1" s="1"/>
  <c r="P147" i="1"/>
  <c r="P285" i="1" s="1"/>
  <c r="O147" i="1"/>
  <c r="O285" i="1" s="1"/>
  <c r="N147" i="1"/>
  <c r="N285" i="1" s="1"/>
  <c r="M147" i="1"/>
  <c r="M285" i="1" s="1"/>
  <c r="M368" i="1" s="1"/>
  <c r="L147" i="1"/>
  <c r="L285" i="1" s="1"/>
  <c r="K147" i="1"/>
  <c r="K285" i="1" s="1"/>
  <c r="J147" i="1"/>
  <c r="J285" i="1" s="1"/>
  <c r="J333" i="1" s="1"/>
  <c r="I147" i="1"/>
  <c r="I285" i="1" s="1"/>
  <c r="H147" i="1"/>
  <c r="H285" i="1" s="1"/>
  <c r="G147" i="1"/>
  <c r="G285" i="1" s="1"/>
  <c r="G368" i="1" s="1"/>
  <c r="F147" i="1"/>
  <c r="F285" i="1" s="1"/>
  <c r="E147" i="1"/>
  <c r="E285" i="1" s="1"/>
  <c r="D147" i="1"/>
  <c r="D285" i="1" s="1"/>
  <c r="C147" i="1"/>
  <c r="C285" i="1" s="1"/>
  <c r="B147" i="1"/>
  <c r="B285" i="1" s="1"/>
  <c r="EO146" i="1"/>
  <c r="EO284" i="1" s="1"/>
  <c r="EO367" i="1" s="1"/>
  <c r="EL146" i="1"/>
  <c r="EL284" i="1" s="1"/>
  <c r="EI146" i="1"/>
  <c r="EI284" i="1" s="1"/>
  <c r="EF146" i="1"/>
  <c r="EF284" i="1" s="1"/>
  <c r="EC146" i="1"/>
  <c r="EC284" i="1" s="1"/>
  <c r="DZ146" i="1"/>
  <c r="DZ284" i="1" s="1"/>
  <c r="DX146" i="1"/>
  <c r="DX284" i="1" s="1"/>
  <c r="DX367" i="1" s="1"/>
  <c r="DW146" i="1"/>
  <c r="DW284" i="1" s="1"/>
  <c r="DV146" i="1"/>
  <c r="DV284" i="1" s="1"/>
  <c r="DN146" i="1"/>
  <c r="DN284" i="1" s="1"/>
  <c r="DA146" i="1"/>
  <c r="DA284" i="1" s="1"/>
  <c r="CL146" i="1"/>
  <c r="CL284" i="1" s="1"/>
  <c r="CA146" i="1"/>
  <c r="CA284" i="1" s="1"/>
  <c r="CA367" i="1" s="1"/>
  <c r="BO146" i="1"/>
  <c r="BO284" i="1" s="1"/>
  <c r="BF146" i="1"/>
  <c r="BF284" i="1" s="1"/>
  <c r="AX146" i="1"/>
  <c r="AX284" i="1" s="1"/>
  <c r="AS146" i="1"/>
  <c r="AS284" i="1" s="1"/>
  <c r="AO146" i="1"/>
  <c r="AO284" i="1" s="1"/>
  <c r="AJ146" i="1"/>
  <c r="AJ284" i="1" s="1"/>
  <c r="AJ367" i="1" s="1"/>
  <c r="AE146" i="1"/>
  <c r="AE284" i="1" s="1"/>
  <c r="AA146" i="1"/>
  <c r="AA284" i="1" s="1"/>
  <c r="Z146" i="1"/>
  <c r="Z284" i="1" s="1"/>
  <c r="Y146" i="1"/>
  <c r="Y284" i="1" s="1"/>
  <c r="X146" i="1"/>
  <c r="X284" i="1" s="1"/>
  <c r="W146" i="1"/>
  <c r="W284" i="1" s="1"/>
  <c r="W367" i="1" s="1"/>
  <c r="V146" i="1"/>
  <c r="V284" i="1" s="1"/>
  <c r="U146" i="1"/>
  <c r="U284" i="1" s="1"/>
  <c r="T146" i="1"/>
  <c r="T284" i="1" s="1"/>
  <c r="S146" i="1"/>
  <c r="S284" i="1" s="1"/>
  <c r="R146" i="1"/>
  <c r="R284" i="1" s="1"/>
  <c r="Q146" i="1"/>
  <c r="Q284" i="1" s="1"/>
  <c r="Q367" i="1" s="1"/>
  <c r="P146" i="1"/>
  <c r="P284" i="1" s="1"/>
  <c r="O146" i="1"/>
  <c r="O284" i="1" s="1"/>
  <c r="N146" i="1"/>
  <c r="N284" i="1" s="1"/>
  <c r="N367" i="1" s="1"/>
  <c r="M146" i="1"/>
  <c r="M284" i="1" s="1"/>
  <c r="L146" i="1"/>
  <c r="L284" i="1" s="1"/>
  <c r="K146" i="1"/>
  <c r="K284" i="1" s="1"/>
  <c r="K367" i="1" s="1"/>
  <c r="J146" i="1"/>
  <c r="J284" i="1" s="1"/>
  <c r="I146" i="1"/>
  <c r="I284" i="1" s="1"/>
  <c r="H146" i="1"/>
  <c r="H284" i="1" s="1"/>
  <c r="H367" i="1" s="1"/>
  <c r="G146" i="1"/>
  <c r="G284" i="1" s="1"/>
  <c r="F146" i="1"/>
  <c r="F284" i="1" s="1"/>
  <c r="E146" i="1"/>
  <c r="E284" i="1" s="1"/>
  <c r="E367" i="1" s="1"/>
  <c r="D146" i="1"/>
  <c r="D284" i="1" s="1"/>
  <c r="C146" i="1"/>
  <c r="C284" i="1" s="1"/>
  <c r="B146" i="1"/>
  <c r="B284" i="1" s="1"/>
  <c r="EO145" i="1"/>
  <c r="EO281" i="1" s="1"/>
  <c r="EL145" i="1"/>
  <c r="EL281" i="1" s="1"/>
  <c r="EL329" i="1" s="1"/>
  <c r="EI145" i="1"/>
  <c r="EI281" i="1" s="1"/>
  <c r="EF145" i="1"/>
  <c r="EF281" i="1" s="1"/>
  <c r="EC145" i="1"/>
  <c r="EC281" i="1" s="1"/>
  <c r="EC364" i="1" s="1"/>
  <c r="DZ145" i="1"/>
  <c r="DZ281" i="1" s="1"/>
  <c r="DX145" i="1"/>
  <c r="DX281" i="1" s="1"/>
  <c r="DW145" i="1"/>
  <c r="DW281" i="1" s="1"/>
  <c r="DW329" i="1" s="1"/>
  <c r="DV145" i="1"/>
  <c r="DV281" i="1" s="1"/>
  <c r="DN145" i="1"/>
  <c r="DN281" i="1" s="1"/>
  <c r="DA145" i="1"/>
  <c r="DA281" i="1" s="1"/>
  <c r="DA329" i="1" s="1"/>
  <c r="CL145" i="1"/>
  <c r="CL281" i="1" s="1"/>
  <c r="CA145" i="1"/>
  <c r="CA281" i="1" s="1"/>
  <c r="BO145" i="1"/>
  <c r="BO281" i="1" s="1"/>
  <c r="BF145" i="1"/>
  <c r="BF281" i="1" s="1"/>
  <c r="AX145" i="1"/>
  <c r="AX281" i="1" s="1"/>
  <c r="AS145" i="1"/>
  <c r="AS281" i="1" s="1"/>
  <c r="AS329" i="1" s="1"/>
  <c r="AO145" i="1"/>
  <c r="AO281" i="1" s="1"/>
  <c r="AJ145" i="1"/>
  <c r="AJ281" i="1" s="1"/>
  <c r="AE145" i="1"/>
  <c r="AE281" i="1" s="1"/>
  <c r="AE329" i="1" s="1"/>
  <c r="AA145" i="1"/>
  <c r="AA281" i="1" s="1"/>
  <c r="Z145" i="1"/>
  <c r="Z281" i="1" s="1"/>
  <c r="Y145" i="1"/>
  <c r="Y281" i="1" s="1"/>
  <c r="Y364" i="1" s="1"/>
  <c r="X145" i="1"/>
  <c r="X281" i="1" s="1"/>
  <c r="W145" i="1"/>
  <c r="W281" i="1" s="1"/>
  <c r="V145" i="1"/>
  <c r="V281" i="1" s="1"/>
  <c r="V329" i="1" s="1"/>
  <c r="U145" i="1"/>
  <c r="U281" i="1" s="1"/>
  <c r="T145" i="1"/>
  <c r="T281" i="1" s="1"/>
  <c r="S145" i="1"/>
  <c r="S281" i="1" s="1"/>
  <c r="R145" i="1"/>
  <c r="R281" i="1" s="1"/>
  <c r="Q145" i="1"/>
  <c r="Q281" i="1" s="1"/>
  <c r="P145" i="1"/>
  <c r="P281" i="1" s="1"/>
  <c r="P329" i="1" s="1"/>
  <c r="O145" i="1"/>
  <c r="O281" i="1" s="1"/>
  <c r="N145" i="1"/>
  <c r="N281" i="1" s="1"/>
  <c r="M145" i="1"/>
  <c r="M281" i="1" s="1"/>
  <c r="L145" i="1"/>
  <c r="L281" i="1" s="1"/>
  <c r="K145" i="1"/>
  <c r="K281" i="1" s="1"/>
  <c r="J145" i="1"/>
  <c r="J281" i="1" s="1"/>
  <c r="J329" i="1" s="1"/>
  <c r="I145" i="1"/>
  <c r="I281" i="1" s="1"/>
  <c r="H145" i="1"/>
  <c r="H281" i="1" s="1"/>
  <c r="G145" i="1"/>
  <c r="G281" i="1" s="1"/>
  <c r="G364" i="1" s="1"/>
  <c r="F145" i="1"/>
  <c r="F281" i="1" s="1"/>
  <c r="E145" i="1"/>
  <c r="E281" i="1" s="1"/>
  <c r="D145" i="1"/>
  <c r="D281" i="1" s="1"/>
  <c r="D329" i="1" s="1"/>
  <c r="C145" i="1"/>
  <c r="C281" i="1" s="1"/>
  <c r="B145" i="1"/>
  <c r="B281" i="1" s="1"/>
  <c r="EO144" i="1"/>
  <c r="EO280" i="1" s="1"/>
  <c r="EO328" i="1" s="1"/>
  <c r="EL144" i="1"/>
  <c r="EL280" i="1" s="1"/>
  <c r="EI144" i="1"/>
  <c r="EI280" i="1" s="1"/>
  <c r="EF144" i="1"/>
  <c r="EF280" i="1" s="1"/>
  <c r="EC144" i="1"/>
  <c r="EC280" i="1" s="1"/>
  <c r="DZ144" i="1"/>
  <c r="DZ280" i="1" s="1"/>
  <c r="DX144" i="1"/>
  <c r="DX280" i="1" s="1"/>
  <c r="DX328" i="1" s="1"/>
  <c r="DW144" i="1"/>
  <c r="DW280" i="1" s="1"/>
  <c r="DV144" i="1"/>
  <c r="DV280" i="1" s="1"/>
  <c r="DN144" i="1"/>
  <c r="DN280" i="1" s="1"/>
  <c r="DN328" i="1" s="1"/>
  <c r="DA144" i="1"/>
  <c r="DA280" i="1" s="1"/>
  <c r="CL144" i="1"/>
  <c r="CL280" i="1" s="1"/>
  <c r="CA144" i="1"/>
  <c r="CA280" i="1" s="1"/>
  <c r="BO144" i="1"/>
  <c r="BO280" i="1" s="1"/>
  <c r="BF144" i="1"/>
  <c r="BF280" i="1" s="1"/>
  <c r="AX144" i="1"/>
  <c r="AX280" i="1" s="1"/>
  <c r="AX328" i="1" s="1"/>
  <c r="AS144" i="1"/>
  <c r="AS280" i="1" s="1"/>
  <c r="AO144" i="1"/>
  <c r="AO280" i="1" s="1"/>
  <c r="AJ144" i="1"/>
  <c r="AJ280" i="1" s="1"/>
  <c r="AE144" i="1"/>
  <c r="AE280" i="1" s="1"/>
  <c r="AA144" i="1"/>
  <c r="AA280" i="1" s="1"/>
  <c r="Z144" i="1"/>
  <c r="Z280" i="1" s="1"/>
  <c r="Z328" i="1" s="1"/>
  <c r="Y144" i="1"/>
  <c r="Y280" i="1" s="1"/>
  <c r="X144" i="1"/>
  <c r="X280" i="1" s="1"/>
  <c r="W144" i="1"/>
  <c r="W280" i="1" s="1"/>
  <c r="V144" i="1"/>
  <c r="V280" i="1" s="1"/>
  <c r="U144" i="1"/>
  <c r="U280" i="1" s="1"/>
  <c r="T144" i="1"/>
  <c r="T280" i="1" s="1"/>
  <c r="T328" i="1" s="1"/>
  <c r="S144" i="1"/>
  <c r="S280" i="1" s="1"/>
  <c r="R144" i="1"/>
  <c r="R280" i="1" s="1"/>
  <c r="Q144" i="1"/>
  <c r="Q280" i="1" s="1"/>
  <c r="P144" i="1"/>
  <c r="P280" i="1" s="1"/>
  <c r="O144" i="1"/>
  <c r="O280" i="1" s="1"/>
  <c r="N144" i="1"/>
  <c r="N227" i="1" s="1"/>
  <c r="N304" i="1" s="1"/>
  <c r="N386" i="1" s="1"/>
  <c r="M144" i="1"/>
  <c r="L144" i="1"/>
  <c r="L227" i="1" s="1"/>
  <c r="L304" i="1" s="1"/>
  <c r="L386" i="1" s="1"/>
  <c r="K144" i="1"/>
  <c r="J144" i="1"/>
  <c r="J280" i="1" s="1"/>
  <c r="I144" i="1"/>
  <c r="I280" i="1" s="1"/>
  <c r="H144" i="1"/>
  <c r="H227" i="1" s="1"/>
  <c r="H304" i="1" s="1"/>
  <c r="H386" i="1" s="1"/>
  <c r="G144" i="1"/>
  <c r="F144" i="1"/>
  <c r="F227" i="1" s="1"/>
  <c r="F304" i="1" s="1"/>
  <c r="F386" i="1" s="1"/>
  <c r="E144" i="1"/>
  <c r="D144" i="1"/>
  <c r="D280" i="1" s="1"/>
  <c r="C144" i="1"/>
  <c r="C280" i="1" s="1"/>
  <c r="B144" i="1"/>
  <c r="B227" i="1" s="1"/>
  <c r="B304" i="1" s="1"/>
  <c r="B386" i="1" s="1"/>
  <c r="EO143" i="1"/>
  <c r="EO278" i="1" s="1"/>
  <c r="EL143" i="1"/>
  <c r="EL278" i="1" s="1"/>
  <c r="EI143" i="1"/>
  <c r="EI278" i="1" s="1"/>
  <c r="EF143" i="1"/>
  <c r="EF278" i="1" s="1"/>
  <c r="EC143" i="1"/>
  <c r="EC278" i="1" s="1"/>
  <c r="DZ143" i="1"/>
  <c r="DZ278" i="1" s="1"/>
  <c r="DX143" i="1"/>
  <c r="DX278" i="1" s="1"/>
  <c r="DW143" i="1"/>
  <c r="DW278" i="1" s="1"/>
  <c r="DW326" i="1" s="1"/>
  <c r="DV143" i="1"/>
  <c r="DV278" i="1" s="1"/>
  <c r="DN143" i="1"/>
  <c r="DN278" i="1" s="1"/>
  <c r="DA143" i="1"/>
  <c r="DA278" i="1" s="1"/>
  <c r="CL143" i="1"/>
  <c r="CL278" i="1" s="1"/>
  <c r="CA143" i="1"/>
  <c r="CA278" i="1" s="1"/>
  <c r="BO143" i="1"/>
  <c r="BO278" i="1" s="1"/>
  <c r="BF143" i="1"/>
  <c r="BF278" i="1" s="1"/>
  <c r="AX143" i="1"/>
  <c r="AX278" i="1" s="1"/>
  <c r="AS143" i="1"/>
  <c r="AS278" i="1" s="1"/>
  <c r="AO143" i="1"/>
  <c r="AO278" i="1" s="1"/>
  <c r="AJ143" i="1"/>
  <c r="AJ278" i="1" s="1"/>
  <c r="AE143" i="1"/>
  <c r="AE278" i="1" s="1"/>
  <c r="AA143" i="1"/>
  <c r="AA278" i="1" s="1"/>
  <c r="Z143" i="1"/>
  <c r="Z278" i="1" s="1"/>
  <c r="Y143" i="1"/>
  <c r="Y278" i="1" s="1"/>
  <c r="X143" i="1"/>
  <c r="X278" i="1" s="1"/>
  <c r="W143" i="1"/>
  <c r="W278" i="1" s="1"/>
  <c r="V143" i="1"/>
  <c r="V278" i="1" s="1"/>
  <c r="V326" i="1" s="1"/>
  <c r="U143" i="1"/>
  <c r="U278" i="1" s="1"/>
  <c r="T143" i="1"/>
  <c r="T278" i="1" s="1"/>
  <c r="DW361" i="1" s="1"/>
  <c r="S143" i="1"/>
  <c r="S278" i="1" s="1"/>
  <c r="R143" i="1"/>
  <c r="R278" i="1" s="1"/>
  <c r="Q143" i="1"/>
  <c r="Q278" i="1" s="1"/>
  <c r="P143" i="1"/>
  <c r="P278" i="1" s="1"/>
  <c r="O143" i="1"/>
  <c r="N143" i="1"/>
  <c r="N278" i="1" s="1"/>
  <c r="M143" i="1"/>
  <c r="M278" i="1" s="1"/>
  <c r="L143" i="1"/>
  <c r="L226" i="1" s="1"/>
  <c r="L302" i="1" s="1"/>
  <c r="K143" i="1"/>
  <c r="J143" i="1"/>
  <c r="I143" i="1"/>
  <c r="H143" i="1"/>
  <c r="H278" i="1" s="1"/>
  <c r="G143" i="1"/>
  <c r="G278" i="1" s="1"/>
  <c r="G361" i="1" s="1"/>
  <c r="F143" i="1"/>
  <c r="F226" i="1" s="1"/>
  <c r="F302" i="1" s="1"/>
  <c r="E143" i="1"/>
  <c r="D143" i="1"/>
  <c r="C143" i="1"/>
  <c r="B143" i="1"/>
  <c r="B278" i="1" s="1"/>
  <c r="EO141" i="1"/>
  <c r="EL141" i="1"/>
  <c r="EI141" i="1"/>
  <c r="EF141" i="1"/>
  <c r="EC141" i="1"/>
  <c r="DZ141" i="1"/>
  <c r="DX141" i="1"/>
  <c r="DW141" i="1"/>
  <c r="DV141" i="1"/>
  <c r="DN141" i="1"/>
  <c r="EO140" i="1"/>
  <c r="EL140" i="1"/>
  <c r="EI140" i="1"/>
  <c r="EF140" i="1"/>
  <c r="EC140" i="1"/>
  <c r="DZ140" i="1"/>
  <c r="DX140" i="1"/>
  <c r="DW140" i="1"/>
  <c r="DV140" i="1"/>
  <c r="DN140" i="1"/>
  <c r="DA140" i="1"/>
  <c r="CL140" i="1"/>
  <c r="CA140" i="1"/>
  <c r="BO140" i="1"/>
  <c r="BF140" i="1"/>
  <c r="AX140" i="1"/>
  <c r="AS140" i="1"/>
  <c r="AO140" i="1"/>
  <c r="AJ140" i="1"/>
  <c r="AE140" i="1"/>
  <c r="AE139" i="1" s="1"/>
  <c r="AE289" i="1" s="1"/>
  <c r="AA140" i="1"/>
  <c r="AA139" i="1" s="1"/>
  <c r="AA289" i="1" s="1"/>
  <c r="Z140" i="1"/>
  <c r="Y140" i="1"/>
  <c r="X140" i="1"/>
  <c r="W140" i="1"/>
  <c r="V140" i="1"/>
  <c r="U140" i="1"/>
  <c r="U139" i="1" s="1"/>
  <c r="U289" i="1" s="1"/>
  <c r="S140" i="1"/>
  <c r="R140" i="1"/>
  <c r="EF139" i="1"/>
  <c r="EF289" i="1" s="1"/>
  <c r="EE139" i="1"/>
  <c r="EE222" i="1" s="1"/>
  <c r="ED139" i="1"/>
  <c r="ED222" i="1" s="1"/>
  <c r="EC139" i="1"/>
  <c r="EC289" i="1" s="1"/>
  <c r="EB139" i="1"/>
  <c r="EB222" i="1" s="1"/>
  <c r="EA139" i="1"/>
  <c r="EA222" i="1" s="1"/>
  <c r="DZ139" i="1"/>
  <c r="DZ289" i="1" s="1"/>
  <c r="DY139" i="1"/>
  <c r="DY222" i="1" s="1"/>
  <c r="DO139" i="1"/>
  <c r="DO222" i="1" s="1"/>
  <c r="DN139" i="1"/>
  <c r="DN289" i="1" s="1"/>
  <c r="DM139" i="1"/>
  <c r="DM222" i="1" s="1"/>
  <c r="DL139" i="1"/>
  <c r="DL222" i="1" s="1"/>
  <c r="DK139" i="1"/>
  <c r="DK222" i="1" s="1"/>
  <c r="DJ139" i="1"/>
  <c r="DJ222" i="1" s="1"/>
  <c r="DI139" i="1"/>
  <c r="DI222" i="1" s="1"/>
  <c r="DH139" i="1"/>
  <c r="DH222" i="1" s="1"/>
  <c r="DG139" i="1"/>
  <c r="DG222" i="1" s="1"/>
  <c r="DF139" i="1"/>
  <c r="DF222" i="1" s="1"/>
  <c r="DE139" i="1"/>
  <c r="DE222" i="1" s="1"/>
  <c r="DD139" i="1"/>
  <c r="DD222" i="1" s="1"/>
  <c r="DC139" i="1"/>
  <c r="DC222" i="1" s="1"/>
  <c r="DB139" i="1"/>
  <c r="DB222" i="1" s="1"/>
  <c r="DA139" i="1"/>
  <c r="DA289" i="1" s="1"/>
  <c r="CZ139" i="1"/>
  <c r="CZ222" i="1" s="1"/>
  <c r="CY139" i="1"/>
  <c r="CY222" i="1" s="1"/>
  <c r="CX139" i="1"/>
  <c r="CX222" i="1" s="1"/>
  <c r="CW139" i="1"/>
  <c r="CW222" i="1" s="1"/>
  <c r="CV139" i="1"/>
  <c r="CV222" i="1" s="1"/>
  <c r="CU139" i="1"/>
  <c r="CU222" i="1" s="1"/>
  <c r="CT139" i="1"/>
  <c r="CT222" i="1" s="1"/>
  <c r="CS139" i="1"/>
  <c r="CS222" i="1" s="1"/>
  <c r="CR139" i="1"/>
  <c r="CR222" i="1" s="1"/>
  <c r="CQ139" i="1"/>
  <c r="CQ222" i="1" s="1"/>
  <c r="CP139" i="1"/>
  <c r="CP222" i="1" s="1"/>
  <c r="CO139" i="1"/>
  <c r="CO222" i="1" s="1"/>
  <c r="CN139" i="1"/>
  <c r="CN222" i="1" s="1"/>
  <c r="CM139" i="1"/>
  <c r="CM222" i="1" s="1"/>
  <c r="CL139" i="1"/>
  <c r="CL289" i="1" s="1"/>
  <c r="CK139" i="1"/>
  <c r="CK222" i="1" s="1"/>
  <c r="CJ139" i="1"/>
  <c r="CJ222" i="1" s="1"/>
  <c r="CI139" i="1"/>
  <c r="CI222" i="1" s="1"/>
  <c r="CH139" i="1"/>
  <c r="CH222" i="1" s="1"/>
  <c r="CG139" i="1"/>
  <c r="CG222" i="1" s="1"/>
  <c r="CF139" i="1"/>
  <c r="CF222" i="1" s="1"/>
  <c r="CE139" i="1"/>
  <c r="CE222" i="1" s="1"/>
  <c r="CD139" i="1"/>
  <c r="CD222" i="1" s="1"/>
  <c r="CC139" i="1"/>
  <c r="CC222" i="1" s="1"/>
  <c r="CB139" i="1"/>
  <c r="CB222" i="1" s="1"/>
  <c r="CA139" i="1"/>
  <c r="CA289" i="1" s="1"/>
  <c r="BZ139" i="1"/>
  <c r="BZ222" i="1" s="1"/>
  <c r="BY139" i="1"/>
  <c r="BY222" i="1" s="1"/>
  <c r="BX139" i="1"/>
  <c r="BX222" i="1" s="1"/>
  <c r="BW139" i="1"/>
  <c r="BW222" i="1" s="1"/>
  <c r="BV139" i="1"/>
  <c r="BV222" i="1" s="1"/>
  <c r="BU139" i="1"/>
  <c r="BU222" i="1" s="1"/>
  <c r="BT139" i="1"/>
  <c r="BT222" i="1" s="1"/>
  <c r="BS139" i="1"/>
  <c r="BS222" i="1" s="1"/>
  <c r="BR139" i="1"/>
  <c r="BR222" i="1" s="1"/>
  <c r="BQ139" i="1"/>
  <c r="BQ222" i="1" s="1"/>
  <c r="BP139" i="1"/>
  <c r="BP222" i="1" s="1"/>
  <c r="BN139" i="1"/>
  <c r="BN222" i="1" s="1"/>
  <c r="BM139" i="1"/>
  <c r="BM222" i="1" s="1"/>
  <c r="BL139" i="1"/>
  <c r="BL222" i="1" s="1"/>
  <c r="BK139" i="1"/>
  <c r="BK222" i="1" s="1"/>
  <c r="BJ139" i="1"/>
  <c r="BJ222" i="1" s="1"/>
  <c r="BI139" i="1"/>
  <c r="BI222" i="1" s="1"/>
  <c r="BH139" i="1"/>
  <c r="BH222" i="1" s="1"/>
  <c r="BG139" i="1"/>
  <c r="BG222" i="1" s="1"/>
  <c r="BE139" i="1"/>
  <c r="BE222" i="1" s="1"/>
  <c r="BD139" i="1"/>
  <c r="BD222" i="1" s="1"/>
  <c r="BC139" i="1"/>
  <c r="BC222" i="1" s="1"/>
  <c r="BB139" i="1"/>
  <c r="BB222" i="1" s="1"/>
  <c r="BA139" i="1"/>
  <c r="BA222" i="1" s="1"/>
  <c r="AZ139" i="1"/>
  <c r="AZ222" i="1" s="1"/>
  <c r="AY139" i="1"/>
  <c r="AY222" i="1" s="1"/>
  <c r="AX139" i="1"/>
  <c r="AX289" i="1" s="1"/>
  <c r="AW139" i="1"/>
  <c r="AV139" i="1"/>
  <c r="AU139" i="1"/>
  <c r="AT139" i="1"/>
  <c r="AS139" i="1"/>
  <c r="AS289" i="1" s="1"/>
  <c r="AR139" i="1"/>
  <c r="AQ139" i="1"/>
  <c r="AP139" i="1"/>
  <c r="AO139" i="1"/>
  <c r="AO289" i="1" s="1"/>
  <c r="AN139" i="1"/>
  <c r="AM139" i="1"/>
  <c r="AL139" i="1"/>
  <c r="AK139" i="1"/>
  <c r="AJ139" i="1"/>
  <c r="AJ289" i="1" s="1"/>
  <c r="AI139" i="1"/>
  <c r="AH139" i="1"/>
  <c r="AG139" i="1"/>
  <c r="AF139" i="1"/>
  <c r="AD139" i="1"/>
  <c r="AC139" i="1"/>
  <c r="AB139" i="1"/>
  <c r="Z139" i="1"/>
  <c r="Z289" i="1" s="1"/>
  <c r="Y139" i="1"/>
  <c r="Y289" i="1" s="1"/>
  <c r="X139" i="1"/>
  <c r="X289" i="1" s="1"/>
  <c r="W139" i="1"/>
  <c r="W289" i="1" s="1"/>
  <c r="W337" i="1" s="1"/>
  <c r="V139" i="1"/>
  <c r="V289" i="1" s="1"/>
  <c r="EO137" i="1"/>
  <c r="EL137" i="1"/>
  <c r="EL135" i="1" s="1"/>
  <c r="EL283" i="1" s="1"/>
  <c r="EI137" i="1"/>
  <c r="EI135" i="1" s="1"/>
  <c r="EI283" i="1" s="1"/>
  <c r="EI366" i="1" s="1"/>
  <c r="EF137" i="1"/>
  <c r="EF135" i="1" s="1"/>
  <c r="EF283" i="1" s="1"/>
  <c r="EC137" i="1"/>
  <c r="DZ137" i="1"/>
  <c r="DZ135" i="1" s="1"/>
  <c r="DZ283" i="1" s="1"/>
  <c r="DX137" i="1"/>
  <c r="DW137" i="1"/>
  <c r="DW135" i="1" s="1"/>
  <c r="DV137" i="1"/>
  <c r="DV135" i="1" s="1"/>
  <c r="DV283" i="1" s="1"/>
  <c r="DN137" i="1"/>
  <c r="DN135" i="1" s="1"/>
  <c r="DN283" i="1" s="1"/>
  <c r="DA137" i="1"/>
  <c r="CL137" i="1"/>
  <c r="CL135" i="1" s="1"/>
  <c r="CL283" i="1" s="1"/>
  <c r="CA137" i="1"/>
  <c r="BO137" i="1"/>
  <c r="BO135" i="1" s="1"/>
  <c r="BO283" i="1" s="1"/>
  <c r="BF137" i="1"/>
  <c r="BF135" i="1" s="1"/>
  <c r="BF283" i="1" s="1"/>
  <c r="AX137" i="1"/>
  <c r="AX135" i="1" s="1"/>
  <c r="AX283" i="1" s="1"/>
  <c r="AS137" i="1"/>
  <c r="EO135" i="1"/>
  <c r="EO283" i="1" s="1"/>
  <c r="EC135" i="1"/>
  <c r="EC283" i="1" s="1"/>
  <c r="DX135" i="1"/>
  <c r="DX283" i="1" s="1"/>
  <c r="DA135" i="1"/>
  <c r="CA135" i="1"/>
  <c r="CA283" i="1" s="1"/>
  <c r="AY135" i="1"/>
  <c r="AY283" i="1" s="1"/>
  <c r="AW135" i="1"/>
  <c r="AW283" i="1" s="1"/>
  <c r="AV135" i="1"/>
  <c r="AV283" i="1" s="1"/>
  <c r="AU135" i="1"/>
  <c r="AU283" i="1" s="1"/>
  <c r="AT135" i="1"/>
  <c r="AT283" i="1" s="1"/>
  <c r="AS135" i="1"/>
  <c r="AS283" i="1" s="1"/>
  <c r="AS331" i="1" s="1"/>
  <c r="AR135" i="1"/>
  <c r="AQ135" i="1"/>
  <c r="AP135" i="1"/>
  <c r="AO135" i="1"/>
  <c r="AO283" i="1" s="1"/>
  <c r="AN135" i="1"/>
  <c r="AM135" i="1"/>
  <c r="AL135" i="1"/>
  <c r="AK135" i="1"/>
  <c r="AJ135" i="1"/>
  <c r="AE135" i="1"/>
  <c r="EO133" i="1"/>
  <c r="EL133" i="1"/>
  <c r="EI133" i="1"/>
  <c r="EF133" i="1"/>
  <c r="EC133" i="1"/>
  <c r="DZ133" i="1"/>
  <c r="DX133" i="1"/>
  <c r="DW133" i="1"/>
  <c r="DV133" i="1"/>
  <c r="DN133" i="1"/>
  <c r="DA133" i="1"/>
  <c r="CL133" i="1"/>
  <c r="CA133" i="1"/>
  <c r="BO133" i="1"/>
  <c r="BF133" i="1"/>
  <c r="AX133" i="1"/>
  <c r="AS133" i="1"/>
  <c r="AO133" i="1"/>
  <c r="AJ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EO132" i="1"/>
  <c r="EL132" i="1"/>
  <c r="EL214" i="1" s="1"/>
  <c r="EL306" i="1" s="1"/>
  <c r="EI132" i="1"/>
  <c r="EF132" i="1"/>
  <c r="EC132" i="1"/>
  <c r="DZ132" i="1"/>
  <c r="DX132" i="1"/>
  <c r="DW132" i="1"/>
  <c r="DW214" i="1" s="1"/>
  <c r="DW306" i="1" s="1"/>
  <c r="DV132" i="1"/>
  <c r="DN132" i="1"/>
  <c r="DA132" i="1"/>
  <c r="CL132" i="1"/>
  <c r="CA132" i="1"/>
  <c r="BO132" i="1"/>
  <c r="BO214" i="1" s="1"/>
  <c r="BO306" i="1" s="1"/>
  <c r="BF132" i="1"/>
  <c r="AX132" i="1"/>
  <c r="AS132" i="1"/>
  <c r="AO132" i="1"/>
  <c r="AJ132" i="1"/>
  <c r="AE132" i="1"/>
  <c r="AE214" i="1" s="1"/>
  <c r="AE306" i="1" s="1"/>
  <c r="AD132" i="1"/>
  <c r="AC132" i="1"/>
  <c r="AB132" i="1"/>
  <c r="AA132" i="1"/>
  <c r="Z132" i="1"/>
  <c r="Y132" i="1"/>
  <c r="Y214" i="1" s="1"/>
  <c r="Y306" i="1" s="1"/>
  <c r="X132" i="1"/>
  <c r="W132" i="1"/>
  <c r="V132" i="1"/>
  <c r="U132" i="1"/>
  <c r="T132" i="1"/>
  <c r="S132" i="1"/>
  <c r="S214" i="1" s="1"/>
  <c r="S306" i="1" s="1"/>
  <c r="R132" i="1"/>
  <c r="Q132" i="1"/>
  <c r="P132" i="1"/>
  <c r="O132" i="1"/>
  <c r="N132" i="1"/>
  <c r="M132" i="1"/>
  <c r="M214" i="1" s="1"/>
  <c r="M306" i="1" s="1"/>
  <c r="L132" i="1"/>
  <c r="K132" i="1"/>
  <c r="J132" i="1"/>
  <c r="I132" i="1"/>
  <c r="H132" i="1"/>
  <c r="G132" i="1"/>
  <c r="G214" i="1" s="1"/>
  <c r="G306" i="1" s="1"/>
  <c r="F132" i="1"/>
  <c r="E132" i="1"/>
  <c r="D132" i="1"/>
  <c r="C132" i="1"/>
  <c r="B132" i="1"/>
  <c r="EL131" i="1"/>
  <c r="EL282" i="1" s="1"/>
  <c r="EI131" i="1"/>
  <c r="EI282" i="1" s="1"/>
  <c r="EF131" i="1"/>
  <c r="EF282" i="1" s="1"/>
  <c r="EC131" i="1"/>
  <c r="EC282" i="1" s="1"/>
  <c r="DW131" i="1"/>
  <c r="DW282" i="1" s="1"/>
  <c r="DV131" i="1"/>
  <c r="DV282" i="1" s="1"/>
  <c r="DN131" i="1"/>
  <c r="DN282" i="1" s="1"/>
  <c r="DA131" i="1"/>
  <c r="BO131" i="1"/>
  <c r="BO282" i="1" s="1"/>
  <c r="BF131" i="1"/>
  <c r="BF282" i="1" s="1"/>
  <c r="AX131" i="1"/>
  <c r="AX282" i="1" s="1"/>
  <c r="AS131" i="1"/>
  <c r="AS282" i="1" s="1"/>
  <c r="AE131" i="1"/>
  <c r="AE282" i="1" s="1"/>
  <c r="AD131" i="1"/>
  <c r="AD282" i="1" s="1"/>
  <c r="AC131" i="1"/>
  <c r="AC282" i="1" s="1"/>
  <c r="AB131" i="1"/>
  <c r="AB282" i="1" s="1"/>
  <c r="Y131" i="1"/>
  <c r="Y282" i="1" s="1"/>
  <c r="X131" i="1"/>
  <c r="X282" i="1" s="1"/>
  <c r="W131" i="1"/>
  <c r="W282" i="1" s="1"/>
  <c r="V131" i="1"/>
  <c r="V282" i="1" s="1"/>
  <c r="S131" i="1"/>
  <c r="S282" i="1" s="1"/>
  <c r="R131" i="1"/>
  <c r="R282" i="1" s="1"/>
  <c r="Q131" i="1"/>
  <c r="Q282" i="1" s="1"/>
  <c r="P131" i="1"/>
  <c r="P282" i="1" s="1"/>
  <c r="M131" i="1"/>
  <c r="M282" i="1" s="1"/>
  <c r="L131" i="1"/>
  <c r="L282" i="1" s="1"/>
  <c r="K131" i="1"/>
  <c r="K282" i="1" s="1"/>
  <c r="J131" i="1"/>
  <c r="J282" i="1" s="1"/>
  <c r="G131" i="1"/>
  <c r="G282" i="1" s="1"/>
  <c r="F131" i="1"/>
  <c r="F282" i="1" s="1"/>
  <c r="E131" i="1"/>
  <c r="E282" i="1" s="1"/>
  <c r="D131" i="1"/>
  <c r="D282" i="1" s="1"/>
  <c r="EO129" i="1"/>
  <c r="EL129" i="1"/>
  <c r="EI129" i="1"/>
  <c r="EF129" i="1"/>
  <c r="EC129" i="1"/>
  <c r="DZ129" i="1"/>
  <c r="DX129" i="1"/>
  <c r="DW129" i="1"/>
  <c r="DV129" i="1"/>
  <c r="DN129" i="1"/>
  <c r="DA129" i="1"/>
  <c r="CL129" i="1"/>
  <c r="CA129" i="1"/>
  <c r="BO129" i="1"/>
  <c r="BF129" i="1"/>
  <c r="AX129" i="1"/>
  <c r="AS129" i="1"/>
  <c r="AO129" i="1"/>
  <c r="AJ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EO128" i="1"/>
  <c r="EL128" i="1"/>
  <c r="EI128" i="1"/>
  <c r="EF128" i="1"/>
  <c r="EF210" i="1" s="1"/>
  <c r="EF303" i="1" s="1"/>
  <c r="EC128" i="1"/>
  <c r="EC210" i="1" s="1"/>
  <c r="EC303" i="1" s="1"/>
  <c r="DZ128" i="1"/>
  <c r="DX128" i="1"/>
  <c r="DW128" i="1"/>
  <c r="DV128" i="1"/>
  <c r="DN128" i="1"/>
  <c r="DN210" i="1" s="1"/>
  <c r="DN303" i="1" s="1"/>
  <c r="DA128" i="1"/>
  <c r="DA210" i="1" s="1"/>
  <c r="DA303" i="1" s="1"/>
  <c r="CL128" i="1"/>
  <c r="CA128" i="1"/>
  <c r="BO128" i="1"/>
  <c r="BF128" i="1"/>
  <c r="AX128" i="1"/>
  <c r="AX210" i="1" s="1"/>
  <c r="AX303" i="1" s="1"/>
  <c r="AS128" i="1"/>
  <c r="AS210" i="1" s="1"/>
  <c r="AS303" i="1" s="1"/>
  <c r="AO128" i="1"/>
  <c r="AJ128" i="1"/>
  <c r="AE128" i="1"/>
  <c r="AD128" i="1"/>
  <c r="AC128" i="1"/>
  <c r="AC210" i="1" s="1"/>
  <c r="AC303" i="1" s="1"/>
  <c r="AB128" i="1"/>
  <c r="AB210" i="1" s="1"/>
  <c r="AB303" i="1" s="1"/>
  <c r="AA128" i="1"/>
  <c r="Z128" i="1"/>
  <c r="Y128" i="1"/>
  <c r="X128" i="1"/>
  <c r="W128" i="1"/>
  <c r="W210" i="1" s="1"/>
  <c r="W303" i="1" s="1"/>
  <c r="V128" i="1"/>
  <c r="V210" i="1" s="1"/>
  <c r="V303" i="1" s="1"/>
  <c r="U128" i="1"/>
  <c r="T128" i="1"/>
  <c r="S128" i="1"/>
  <c r="R128" i="1"/>
  <c r="Q128" i="1"/>
  <c r="Q210" i="1" s="1"/>
  <c r="Q303" i="1" s="1"/>
  <c r="P128" i="1"/>
  <c r="P210" i="1" s="1"/>
  <c r="P303" i="1" s="1"/>
  <c r="O128" i="1"/>
  <c r="N128" i="1"/>
  <c r="M128" i="1"/>
  <c r="L128" i="1"/>
  <c r="K128" i="1"/>
  <c r="K210" i="1" s="1"/>
  <c r="K303" i="1" s="1"/>
  <c r="J128" i="1"/>
  <c r="J210" i="1" s="1"/>
  <c r="J303" i="1" s="1"/>
  <c r="I128" i="1"/>
  <c r="H128" i="1"/>
  <c r="G128" i="1"/>
  <c r="F128" i="1"/>
  <c r="E128" i="1"/>
  <c r="E210" i="1" s="1"/>
  <c r="E303" i="1" s="1"/>
  <c r="D128" i="1"/>
  <c r="D210" i="1" s="1"/>
  <c r="D303" i="1" s="1"/>
  <c r="C128" i="1"/>
  <c r="B128" i="1"/>
  <c r="EI127" i="1"/>
  <c r="EI279" i="1" s="1"/>
  <c r="EF127" i="1"/>
  <c r="EF279" i="1" s="1"/>
  <c r="EC127" i="1"/>
  <c r="EC279" i="1" s="1"/>
  <c r="DZ127" i="1"/>
  <c r="DZ279" i="1" s="1"/>
  <c r="DV127" i="1"/>
  <c r="DV279" i="1" s="1"/>
  <c r="DN127" i="1"/>
  <c r="DN279" i="1" s="1"/>
  <c r="DA127" i="1"/>
  <c r="DA279" i="1" s="1"/>
  <c r="CL127" i="1"/>
  <c r="CL279" i="1" s="1"/>
  <c r="BF127" i="1"/>
  <c r="BF279" i="1" s="1"/>
  <c r="AX127" i="1"/>
  <c r="AX279" i="1" s="1"/>
  <c r="AS127" i="1"/>
  <c r="AS279" i="1" s="1"/>
  <c r="AO127" i="1"/>
  <c r="AO279" i="1" s="1"/>
  <c r="AD127" i="1"/>
  <c r="AD279" i="1" s="1"/>
  <c r="AC127" i="1"/>
  <c r="AC279" i="1" s="1"/>
  <c r="AB127" i="1"/>
  <c r="AB279" i="1" s="1"/>
  <c r="AA127" i="1"/>
  <c r="AA279" i="1" s="1"/>
  <c r="X127" i="1"/>
  <c r="X279" i="1" s="1"/>
  <c r="W127" i="1"/>
  <c r="W279" i="1" s="1"/>
  <c r="V127" i="1"/>
  <c r="V279" i="1" s="1"/>
  <c r="U127" i="1"/>
  <c r="U279" i="1" s="1"/>
  <c r="R127" i="1"/>
  <c r="R279" i="1" s="1"/>
  <c r="Q127" i="1"/>
  <c r="Q279" i="1" s="1"/>
  <c r="P127" i="1"/>
  <c r="P279" i="1" s="1"/>
  <c r="O127" i="1"/>
  <c r="O279" i="1" s="1"/>
  <c r="L127" i="1"/>
  <c r="L279" i="1" s="1"/>
  <c r="K127" i="1"/>
  <c r="K279" i="1" s="1"/>
  <c r="J127" i="1"/>
  <c r="J279" i="1" s="1"/>
  <c r="I127" i="1"/>
  <c r="I279" i="1" s="1"/>
  <c r="F127" i="1"/>
  <c r="F279" i="1" s="1"/>
  <c r="E127" i="1"/>
  <c r="E279" i="1" s="1"/>
  <c r="D127" i="1"/>
  <c r="D279" i="1" s="1"/>
  <c r="C127" i="1"/>
  <c r="C279" i="1" s="1"/>
  <c r="EO125" i="1"/>
  <c r="EL125" i="1"/>
  <c r="EI125" i="1"/>
  <c r="EF125" i="1"/>
  <c r="EC125" i="1"/>
  <c r="DZ125" i="1"/>
  <c r="DX125" i="1"/>
  <c r="DW125" i="1"/>
  <c r="DV125" i="1"/>
  <c r="DN125" i="1"/>
  <c r="DA125" i="1"/>
  <c r="CL125" i="1"/>
  <c r="CA125" i="1"/>
  <c r="BO125" i="1"/>
  <c r="BF125" i="1"/>
  <c r="AX125" i="1"/>
  <c r="AS125" i="1"/>
  <c r="AO125" i="1"/>
  <c r="AJ125" i="1"/>
  <c r="AE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EO124" i="1"/>
  <c r="EL124" i="1"/>
  <c r="EI124" i="1"/>
  <c r="EF124" i="1"/>
  <c r="EC124" i="1"/>
  <c r="DZ124" i="1"/>
  <c r="DX124" i="1"/>
  <c r="DW124" i="1"/>
  <c r="DV124" i="1"/>
  <c r="DN124" i="1"/>
  <c r="DA124" i="1"/>
  <c r="CL124" i="1"/>
  <c r="CA124" i="1"/>
  <c r="BO124" i="1"/>
  <c r="BF124" i="1"/>
  <c r="AX124" i="1"/>
  <c r="AS124" i="1"/>
  <c r="AO124" i="1"/>
  <c r="AJ124" i="1"/>
  <c r="AE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EO123" i="1"/>
  <c r="EL123" i="1"/>
  <c r="EI123" i="1"/>
  <c r="EF123" i="1"/>
  <c r="EC123" i="1"/>
  <c r="DZ123" i="1"/>
  <c r="DX123" i="1"/>
  <c r="DW123" i="1"/>
  <c r="DV123" i="1"/>
  <c r="DN123" i="1"/>
  <c r="DA123" i="1"/>
  <c r="CL123" i="1"/>
  <c r="CA123" i="1"/>
  <c r="BO123" i="1"/>
  <c r="BF123" i="1"/>
  <c r="AX123" i="1"/>
  <c r="AS123" i="1"/>
  <c r="AO123" i="1"/>
  <c r="AJ123" i="1"/>
  <c r="AE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EO122" i="1"/>
  <c r="EL122" i="1"/>
  <c r="EI122" i="1"/>
  <c r="EF122" i="1"/>
  <c r="EC122" i="1"/>
  <c r="DZ122" i="1"/>
  <c r="DX122" i="1"/>
  <c r="DW122" i="1"/>
  <c r="DV122" i="1"/>
  <c r="DN122" i="1"/>
  <c r="DA122" i="1"/>
  <c r="CL122" i="1"/>
  <c r="CA122" i="1"/>
  <c r="BO122" i="1"/>
  <c r="BF122" i="1"/>
  <c r="AX122" i="1"/>
  <c r="AS122" i="1"/>
  <c r="AO122" i="1"/>
  <c r="AJ122" i="1"/>
  <c r="AE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EO121" i="1"/>
  <c r="EL121" i="1"/>
  <c r="EL120" i="1" s="1"/>
  <c r="EL277" i="1" s="1"/>
  <c r="EI121" i="1"/>
  <c r="EF121" i="1"/>
  <c r="EC121" i="1"/>
  <c r="DZ121" i="1"/>
  <c r="DX121" i="1"/>
  <c r="DW121" i="1"/>
  <c r="DV121" i="1"/>
  <c r="DN121" i="1"/>
  <c r="DA121" i="1"/>
  <c r="CL121" i="1"/>
  <c r="CA121" i="1"/>
  <c r="BO121" i="1"/>
  <c r="BF121" i="1"/>
  <c r="AX121" i="1"/>
  <c r="AS121" i="1"/>
  <c r="AO121" i="1"/>
  <c r="AJ121" i="1"/>
  <c r="AE121" i="1"/>
  <c r="AE203" i="1" s="1"/>
  <c r="AE301" i="1" s="1"/>
  <c r="AA121" i="1"/>
  <c r="Z121" i="1"/>
  <c r="Y121" i="1"/>
  <c r="X121" i="1"/>
  <c r="W121" i="1"/>
  <c r="V121" i="1"/>
  <c r="V203" i="1" s="1"/>
  <c r="V301" i="1" s="1"/>
  <c r="U121" i="1"/>
  <c r="T121" i="1"/>
  <c r="S121" i="1"/>
  <c r="R121" i="1"/>
  <c r="Q121" i="1"/>
  <c r="P121" i="1"/>
  <c r="P203" i="1" s="1"/>
  <c r="P301" i="1" s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EI120" i="1"/>
  <c r="EI277" i="1" s="1"/>
  <c r="DW120" i="1"/>
  <c r="DW203" i="1" s="1"/>
  <c r="DW301" i="1" s="1"/>
  <c r="BO120" i="1"/>
  <c r="BO277" i="1" s="1"/>
  <c r="AE120" i="1"/>
  <c r="AE277" i="1" s="1"/>
  <c r="V120" i="1"/>
  <c r="V277" i="1" s="1"/>
  <c r="P120" i="1"/>
  <c r="P277" i="1" s="1"/>
  <c r="J120" i="1"/>
  <c r="J277" i="1" s="1"/>
  <c r="D120" i="1"/>
  <c r="D277" i="1" s="1"/>
  <c r="EO118" i="1"/>
  <c r="EL118" i="1"/>
  <c r="EI118" i="1"/>
  <c r="EF118" i="1"/>
  <c r="EC118" i="1"/>
  <c r="DZ118" i="1"/>
  <c r="DX118" i="1"/>
  <c r="DW118" i="1"/>
  <c r="DV118" i="1"/>
  <c r="DN118" i="1"/>
  <c r="DA118" i="1"/>
  <c r="CL118" i="1"/>
  <c r="CA118" i="1"/>
  <c r="BO118" i="1"/>
  <c r="BF118" i="1"/>
  <c r="AX118" i="1"/>
  <c r="AS118" i="1"/>
  <c r="AO118" i="1"/>
  <c r="AJ118" i="1"/>
  <c r="AE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EO117" i="1"/>
  <c r="EL117" i="1"/>
  <c r="EI117" i="1"/>
  <c r="EF117" i="1"/>
  <c r="EC117" i="1"/>
  <c r="DZ117" i="1"/>
  <c r="DX117" i="1"/>
  <c r="DW117" i="1"/>
  <c r="DV117" i="1"/>
  <c r="DN117" i="1"/>
  <c r="DA117" i="1"/>
  <c r="CL117" i="1"/>
  <c r="CA117" i="1"/>
  <c r="BO117" i="1"/>
  <c r="BF117" i="1"/>
  <c r="AX117" i="1"/>
  <c r="AS117" i="1"/>
  <c r="AO117" i="1"/>
  <c r="AJ117" i="1"/>
  <c r="AE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EO116" i="1"/>
  <c r="EL116" i="1"/>
  <c r="EI116" i="1"/>
  <c r="EF116" i="1"/>
  <c r="EC116" i="1"/>
  <c r="DZ116" i="1"/>
  <c r="DX116" i="1"/>
  <c r="DW116" i="1"/>
  <c r="DV116" i="1"/>
  <c r="DN116" i="1"/>
  <c r="DA116" i="1"/>
  <c r="CL116" i="1"/>
  <c r="CA116" i="1"/>
  <c r="BO116" i="1"/>
  <c r="BF116" i="1"/>
  <c r="AX116" i="1"/>
  <c r="AS116" i="1"/>
  <c r="AO116" i="1"/>
  <c r="AJ116" i="1"/>
  <c r="AE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O199" i="1" s="1"/>
  <c r="N116" i="1"/>
  <c r="N199" i="1" s="1"/>
  <c r="M116" i="1"/>
  <c r="L116" i="1"/>
  <c r="K116" i="1"/>
  <c r="J116" i="1"/>
  <c r="I116" i="1"/>
  <c r="I199" i="1" s="1"/>
  <c r="H116" i="1"/>
  <c r="H199" i="1" s="1"/>
  <c r="G116" i="1"/>
  <c r="F116" i="1"/>
  <c r="E116" i="1"/>
  <c r="E199" i="1" s="1"/>
  <c r="D116" i="1"/>
  <c r="D199" i="1" s="1"/>
  <c r="C116" i="1"/>
  <c r="C199" i="1" s="1"/>
  <c r="B116" i="1"/>
  <c r="B199" i="1" s="1"/>
  <c r="EO115" i="1"/>
  <c r="EO276" i="1" s="1"/>
  <c r="EL115" i="1"/>
  <c r="EL276" i="1" s="1"/>
  <c r="DX115" i="1"/>
  <c r="DX276" i="1" s="1"/>
  <c r="DW115" i="1"/>
  <c r="CA115" i="1"/>
  <c r="CA276" i="1" s="1"/>
  <c r="BO115" i="1"/>
  <c r="BO276" i="1" s="1"/>
  <c r="AJ115" i="1"/>
  <c r="AJ276" i="1" s="1"/>
  <c r="AE115" i="1"/>
  <c r="AE276" i="1" s="1"/>
  <c r="W115" i="1"/>
  <c r="W276" i="1" s="1"/>
  <c r="V115" i="1"/>
  <c r="V276" i="1" s="1"/>
  <c r="Q115" i="1"/>
  <c r="Q276" i="1" s="1"/>
  <c r="P115" i="1"/>
  <c r="P276" i="1" s="1"/>
  <c r="K115" i="1"/>
  <c r="K276" i="1" s="1"/>
  <c r="J115" i="1"/>
  <c r="J276" i="1" s="1"/>
  <c r="E115" i="1"/>
  <c r="E276" i="1" s="1"/>
  <c r="D115" i="1"/>
  <c r="D276" i="1" s="1"/>
  <c r="EO113" i="1"/>
  <c r="EL113" i="1"/>
  <c r="EI113" i="1"/>
  <c r="EF113" i="1"/>
  <c r="EC113" i="1"/>
  <c r="DZ113" i="1"/>
  <c r="DX113" i="1"/>
  <c r="DW113" i="1"/>
  <c r="DV113" i="1"/>
  <c r="DN113" i="1"/>
  <c r="DA113" i="1"/>
  <c r="CL113" i="1"/>
  <c r="CA113" i="1"/>
  <c r="BO113" i="1"/>
  <c r="BF113" i="1"/>
  <c r="AX113" i="1"/>
  <c r="AS113" i="1"/>
  <c r="AO113" i="1"/>
  <c r="AJ113" i="1"/>
  <c r="AE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EO112" i="1"/>
  <c r="EL112" i="1"/>
  <c r="EI112" i="1"/>
  <c r="EF112" i="1"/>
  <c r="EC112" i="1"/>
  <c r="DZ112" i="1"/>
  <c r="DX112" i="1"/>
  <c r="DW112" i="1"/>
  <c r="DV112" i="1"/>
  <c r="DN112" i="1"/>
  <c r="DA112" i="1"/>
  <c r="CL112" i="1"/>
  <c r="CA112" i="1"/>
  <c r="BO112" i="1"/>
  <c r="BF112" i="1"/>
  <c r="AX112" i="1"/>
  <c r="AS112" i="1"/>
  <c r="AO112" i="1"/>
  <c r="AJ112" i="1"/>
  <c r="AE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EO111" i="1"/>
  <c r="EL111" i="1"/>
  <c r="EI111" i="1"/>
  <c r="EF111" i="1"/>
  <c r="EC111" i="1"/>
  <c r="EC110" i="1" s="1"/>
  <c r="EC275" i="1" s="1"/>
  <c r="DZ111" i="1"/>
  <c r="DZ110" i="1" s="1"/>
  <c r="DZ275" i="1" s="1"/>
  <c r="DX111" i="1"/>
  <c r="DW111" i="1"/>
  <c r="DV111" i="1"/>
  <c r="DN111" i="1"/>
  <c r="DA111" i="1"/>
  <c r="CL111" i="1"/>
  <c r="CL110" i="1" s="1"/>
  <c r="CL275" i="1" s="1"/>
  <c r="CA111" i="1"/>
  <c r="BO111" i="1"/>
  <c r="BF111" i="1"/>
  <c r="AX111" i="1"/>
  <c r="AS111" i="1"/>
  <c r="AS110" i="1" s="1"/>
  <c r="AS275" i="1" s="1"/>
  <c r="AO111" i="1"/>
  <c r="AO110" i="1" s="1"/>
  <c r="AO275" i="1" s="1"/>
  <c r="AJ111" i="1"/>
  <c r="AE111" i="1"/>
  <c r="AA111" i="1"/>
  <c r="Z111" i="1"/>
  <c r="Y111" i="1"/>
  <c r="Y110" i="1" s="1"/>
  <c r="Y275" i="1" s="1"/>
  <c r="X111" i="1"/>
  <c r="X110" i="1" s="1"/>
  <c r="X275" i="1" s="1"/>
  <c r="W111" i="1"/>
  <c r="V111" i="1"/>
  <c r="U111" i="1"/>
  <c r="T111" i="1"/>
  <c r="S111" i="1"/>
  <c r="R111" i="1"/>
  <c r="R110" i="1" s="1"/>
  <c r="R275" i="1" s="1"/>
  <c r="Q111" i="1"/>
  <c r="P111" i="1"/>
  <c r="O111" i="1"/>
  <c r="O194" i="1" s="1"/>
  <c r="N111" i="1"/>
  <c r="N194" i="1" s="1"/>
  <c r="M111" i="1"/>
  <c r="M194" i="1" s="1"/>
  <c r="L111" i="1"/>
  <c r="K111" i="1"/>
  <c r="J111" i="1"/>
  <c r="I111" i="1"/>
  <c r="I194" i="1" s="1"/>
  <c r="H111" i="1"/>
  <c r="H194" i="1" s="1"/>
  <c r="G111" i="1"/>
  <c r="G194" i="1" s="1"/>
  <c r="F111" i="1"/>
  <c r="E111" i="1"/>
  <c r="D111" i="1"/>
  <c r="C111" i="1"/>
  <c r="C194" i="1" s="1"/>
  <c r="B111" i="1"/>
  <c r="B194" i="1" s="1"/>
  <c r="EO110" i="1"/>
  <c r="EO275" i="1" s="1"/>
  <c r="EL110" i="1"/>
  <c r="EL275" i="1" s="1"/>
  <c r="DX110" i="1"/>
  <c r="DX275" i="1" s="1"/>
  <c r="CA110" i="1"/>
  <c r="CA275" i="1" s="1"/>
  <c r="AJ110" i="1"/>
  <c r="AJ275" i="1" s="1"/>
  <c r="AE110" i="1"/>
  <c r="AE275" i="1" s="1"/>
  <c r="W110" i="1"/>
  <c r="W275" i="1" s="1"/>
  <c r="Q110" i="1"/>
  <c r="Q275" i="1" s="1"/>
  <c r="K110" i="1"/>
  <c r="K275" i="1" s="1"/>
  <c r="J110" i="1"/>
  <c r="J275" i="1" s="1"/>
  <c r="E110" i="1"/>
  <c r="E275" i="1" s="1"/>
  <c r="EO108" i="1"/>
  <c r="EL108" i="1"/>
  <c r="EI108" i="1"/>
  <c r="EF108" i="1"/>
  <c r="EC108" i="1"/>
  <c r="DZ108" i="1"/>
  <c r="DX108" i="1"/>
  <c r="DW108" i="1"/>
  <c r="DV108" i="1"/>
  <c r="DN108" i="1"/>
  <c r="DA108" i="1"/>
  <c r="CL108" i="1"/>
  <c r="CA108" i="1"/>
  <c r="BO108" i="1"/>
  <c r="BF108" i="1"/>
  <c r="AX108" i="1"/>
  <c r="AS108" i="1"/>
  <c r="AO108" i="1"/>
  <c r="AJ108" i="1"/>
  <c r="AE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EO107" i="1"/>
  <c r="EL107" i="1"/>
  <c r="EI107" i="1"/>
  <c r="EF107" i="1"/>
  <c r="EC107" i="1"/>
  <c r="DZ107" i="1"/>
  <c r="DX107" i="1"/>
  <c r="DW107" i="1"/>
  <c r="DV107" i="1"/>
  <c r="DN107" i="1"/>
  <c r="DA107" i="1"/>
  <c r="CL107" i="1"/>
  <c r="CL189" i="1" s="1"/>
  <c r="CL298" i="1" s="1"/>
  <c r="CA107" i="1"/>
  <c r="BO107" i="1"/>
  <c r="BF107" i="1"/>
  <c r="AX107" i="1"/>
  <c r="AS107" i="1"/>
  <c r="AO107" i="1"/>
  <c r="AO189" i="1" s="1"/>
  <c r="AO298" i="1" s="1"/>
  <c r="AJ107" i="1"/>
  <c r="AE107" i="1"/>
  <c r="AA107" i="1"/>
  <c r="Z107" i="1"/>
  <c r="Y107" i="1"/>
  <c r="X107" i="1"/>
  <c r="X189" i="1" s="1"/>
  <c r="X298" i="1" s="1"/>
  <c r="W107" i="1"/>
  <c r="V107" i="1"/>
  <c r="U107" i="1"/>
  <c r="T107" i="1"/>
  <c r="S107" i="1"/>
  <c r="R107" i="1"/>
  <c r="Q107" i="1"/>
  <c r="P107" i="1"/>
  <c r="O107" i="1"/>
  <c r="N107" i="1"/>
  <c r="N190" i="1" s="1"/>
  <c r="M107" i="1"/>
  <c r="M190" i="1" s="1"/>
  <c r="L107" i="1"/>
  <c r="L190" i="1" s="1"/>
  <c r="K107" i="1"/>
  <c r="J107" i="1"/>
  <c r="I107" i="1"/>
  <c r="H107" i="1"/>
  <c r="G107" i="1"/>
  <c r="G190" i="1" s="1"/>
  <c r="F107" i="1"/>
  <c r="F190" i="1" s="1"/>
  <c r="E107" i="1"/>
  <c r="D107" i="1"/>
  <c r="C107" i="1"/>
  <c r="C190" i="1" s="1"/>
  <c r="B107" i="1"/>
  <c r="EC106" i="1"/>
  <c r="DZ106" i="1"/>
  <c r="DZ274" i="1" s="1"/>
  <c r="DA106" i="1"/>
  <c r="CL106" i="1"/>
  <c r="CL274" i="1" s="1"/>
  <c r="AS106" i="1"/>
  <c r="AO106" i="1"/>
  <c r="AO274" i="1" s="1"/>
  <c r="Y106" i="1"/>
  <c r="X106" i="1"/>
  <c r="X274" i="1" s="1"/>
  <c r="S106" i="1"/>
  <c r="R106" i="1"/>
  <c r="R274" i="1" s="1"/>
  <c r="M106" i="1"/>
  <c r="M274" i="1" s="1"/>
  <c r="L106" i="1"/>
  <c r="L274" i="1" s="1"/>
  <c r="G106" i="1"/>
  <c r="G274" i="1" s="1"/>
  <c r="F106" i="1"/>
  <c r="F274" i="1" s="1"/>
  <c r="EO104" i="1"/>
  <c r="EL104" i="1"/>
  <c r="EI104" i="1"/>
  <c r="EF104" i="1"/>
  <c r="EC104" i="1"/>
  <c r="DZ104" i="1"/>
  <c r="DX104" i="1"/>
  <c r="DW104" i="1"/>
  <c r="DV104" i="1"/>
  <c r="DN104" i="1"/>
  <c r="DA104" i="1"/>
  <c r="CL104" i="1"/>
  <c r="CA104" i="1"/>
  <c r="BO104" i="1"/>
  <c r="BF104" i="1"/>
  <c r="AX104" i="1"/>
  <c r="AS104" i="1"/>
  <c r="AO104" i="1"/>
  <c r="AJ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EO103" i="1"/>
  <c r="EL103" i="1"/>
  <c r="EI103" i="1"/>
  <c r="EF103" i="1"/>
  <c r="EC103" i="1"/>
  <c r="DZ103" i="1"/>
  <c r="DX103" i="1"/>
  <c r="DW103" i="1"/>
  <c r="DV103" i="1"/>
  <c r="DN103" i="1"/>
  <c r="DA103" i="1"/>
  <c r="CL103" i="1"/>
  <c r="CA103" i="1"/>
  <c r="BO103" i="1"/>
  <c r="BF103" i="1"/>
  <c r="AX103" i="1"/>
  <c r="AS103" i="1"/>
  <c r="AO103" i="1"/>
  <c r="AJ103" i="1"/>
  <c r="AE103" i="1"/>
  <c r="AD103" i="1"/>
  <c r="AD101" i="1" s="1"/>
  <c r="AD273" i="1" s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R101" i="1" s="1"/>
  <c r="R273" i="1" s="1"/>
  <c r="Q103" i="1"/>
  <c r="P103" i="1"/>
  <c r="O103" i="1"/>
  <c r="N103" i="1"/>
  <c r="M103" i="1"/>
  <c r="L103" i="1"/>
  <c r="L101" i="1" s="1"/>
  <c r="L273" i="1" s="1"/>
  <c r="L321" i="1" s="1"/>
  <c r="K103" i="1"/>
  <c r="K101" i="1" s="1"/>
  <c r="K273" i="1" s="1"/>
  <c r="J103" i="1"/>
  <c r="I103" i="1"/>
  <c r="H103" i="1"/>
  <c r="G103" i="1"/>
  <c r="F103" i="1"/>
  <c r="F101" i="1" s="1"/>
  <c r="F273" i="1" s="1"/>
  <c r="E103" i="1"/>
  <c r="E101" i="1" s="1"/>
  <c r="E273" i="1" s="1"/>
  <c r="D103" i="1"/>
  <c r="C103" i="1"/>
  <c r="B103" i="1"/>
  <c r="EO102" i="1"/>
  <c r="EL102" i="1"/>
  <c r="EI102" i="1"/>
  <c r="EI101" i="1" s="1"/>
  <c r="EI273" i="1" s="1"/>
  <c r="EF102" i="1"/>
  <c r="EC102" i="1"/>
  <c r="DZ102" i="1"/>
  <c r="DX102" i="1"/>
  <c r="DW102" i="1"/>
  <c r="DW101" i="1" s="1"/>
  <c r="DV102" i="1"/>
  <c r="DV101" i="1" s="1"/>
  <c r="DV273" i="1" s="1"/>
  <c r="DN102" i="1"/>
  <c r="DA102" i="1"/>
  <c r="CL102" i="1"/>
  <c r="CA102" i="1"/>
  <c r="BO102" i="1"/>
  <c r="BO101" i="1" s="1"/>
  <c r="BO273" i="1" s="1"/>
  <c r="BF102" i="1"/>
  <c r="BF101" i="1" s="1"/>
  <c r="BF273" i="1" s="1"/>
  <c r="AX102" i="1"/>
  <c r="AS102" i="1"/>
  <c r="AO102" i="1"/>
  <c r="AO101" i="1" s="1"/>
  <c r="AO273" i="1" s="1"/>
  <c r="AJ102" i="1"/>
  <c r="AI102" i="1"/>
  <c r="AE102" i="1"/>
  <c r="AA102" i="1"/>
  <c r="Z102" i="1"/>
  <c r="Y102" i="1"/>
  <c r="X102" i="1"/>
  <c r="W102" i="1"/>
  <c r="V102" i="1"/>
  <c r="EO101" i="1"/>
  <c r="EO273" i="1" s="1"/>
  <c r="DZ101" i="1"/>
  <c r="DZ273" i="1" s="1"/>
  <c r="DX101" i="1"/>
  <c r="DX273" i="1" s="1"/>
  <c r="CL101" i="1"/>
  <c r="CL273" i="1" s="1"/>
  <c r="CA101" i="1"/>
  <c r="CA273" i="1" s="1"/>
  <c r="AJ101" i="1"/>
  <c r="AJ273" i="1" s="1"/>
  <c r="AA101" i="1"/>
  <c r="AA273" i="1" s="1"/>
  <c r="Z101" i="1"/>
  <c r="Z273" i="1" s="1"/>
  <c r="Y101" i="1"/>
  <c r="Y273" i="1" s="1"/>
  <c r="U101" i="1"/>
  <c r="U273" i="1" s="1"/>
  <c r="T101" i="1"/>
  <c r="T273" i="1" s="1"/>
  <c r="O356" i="1" s="1"/>
  <c r="S101" i="1"/>
  <c r="S273" i="1" s="1"/>
  <c r="O101" i="1"/>
  <c r="O273" i="1" s="1"/>
  <c r="N101" i="1"/>
  <c r="N273" i="1" s="1"/>
  <c r="M101" i="1"/>
  <c r="M273" i="1" s="1"/>
  <c r="I101" i="1"/>
  <c r="I273" i="1" s="1"/>
  <c r="I321" i="1" s="1"/>
  <c r="H101" i="1"/>
  <c r="H273" i="1" s="1"/>
  <c r="G101" i="1"/>
  <c r="G273" i="1" s="1"/>
  <c r="C101" i="1"/>
  <c r="C273" i="1" s="1"/>
  <c r="B101" i="1"/>
  <c r="B273" i="1" s="1"/>
  <c r="EO99" i="1"/>
  <c r="EL99" i="1"/>
  <c r="EI99" i="1"/>
  <c r="EF99" i="1"/>
  <c r="EC99" i="1"/>
  <c r="DZ99" i="1"/>
  <c r="DX99" i="1"/>
  <c r="DW99" i="1"/>
  <c r="DV99" i="1"/>
  <c r="DN99" i="1"/>
  <c r="DA99" i="1"/>
  <c r="CL99" i="1"/>
  <c r="CA99" i="1"/>
  <c r="BO99" i="1"/>
  <c r="BF99" i="1"/>
  <c r="AX99" i="1"/>
  <c r="AS99" i="1"/>
  <c r="AO99" i="1"/>
  <c r="AJ99" i="1"/>
  <c r="AE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EO98" i="1"/>
  <c r="EL98" i="1"/>
  <c r="EI98" i="1"/>
  <c r="EF98" i="1"/>
  <c r="EC98" i="1"/>
  <c r="DZ98" i="1"/>
  <c r="DX98" i="1"/>
  <c r="DW98" i="1"/>
  <c r="DV98" i="1"/>
  <c r="DN98" i="1"/>
  <c r="DA98" i="1"/>
  <c r="CL98" i="1"/>
  <c r="CA98" i="1"/>
  <c r="BO98" i="1"/>
  <c r="BF98" i="1"/>
  <c r="AX98" i="1"/>
  <c r="AS98" i="1"/>
  <c r="AO98" i="1"/>
  <c r="AJ98" i="1"/>
  <c r="AE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EO97" i="1"/>
  <c r="EL97" i="1"/>
  <c r="EI97" i="1"/>
  <c r="EF97" i="1"/>
  <c r="EC97" i="1"/>
  <c r="DZ97" i="1"/>
  <c r="DX97" i="1"/>
  <c r="DW97" i="1"/>
  <c r="DV97" i="1"/>
  <c r="DN97" i="1"/>
  <c r="DA97" i="1"/>
  <c r="CL97" i="1"/>
  <c r="CA97" i="1"/>
  <c r="BO97" i="1"/>
  <c r="BF97" i="1"/>
  <c r="AX97" i="1"/>
  <c r="AS97" i="1"/>
  <c r="AO97" i="1"/>
  <c r="AJ97" i="1"/>
  <c r="AE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EO96" i="1"/>
  <c r="EL96" i="1"/>
  <c r="EI96" i="1"/>
  <c r="EF96" i="1"/>
  <c r="EC96" i="1"/>
  <c r="DZ96" i="1"/>
  <c r="DX96" i="1"/>
  <c r="DW96" i="1"/>
  <c r="DV96" i="1"/>
  <c r="DN96" i="1"/>
  <c r="DA96" i="1"/>
  <c r="CL96" i="1"/>
  <c r="CA96" i="1"/>
  <c r="BO96" i="1"/>
  <c r="BF96" i="1"/>
  <c r="AX96" i="1"/>
  <c r="AS96" i="1"/>
  <c r="AO96" i="1"/>
  <c r="AJ96" i="1"/>
  <c r="AE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EO95" i="1"/>
  <c r="EL95" i="1"/>
  <c r="EI95" i="1"/>
  <c r="EF95" i="1"/>
  <c r="EC95" i="1"/>
  <c r="DZ95" i="1"/>
  <c r="DX95" i="1"/>
  <c r="DW95" i="1"/>
  <c r="DV95" i="1"/>
  <c r="DN95" i="1"/>
  <c r="DA95" i="1"/>
  <c r="CL95" i="1"/>
  <c r="CA95" i="1"/>
  <c r="BO95" i="1"/>
  <c r="BF95" i="1"/>
  <c r="AX95" i="1"/>
  <c r="AS95" i="1"/>
  <c r="AO95" i="1"/>
  <c r="AJ95" i="1"/>
  <c r="AE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N178" i="1" s="1"/>
  <c r="M95" i="1"/>
  <c r="M178" i="1" s="1"/>
  <c r="L95" i="1"/>
  <c r="L178" i="1" s="1"/>
  <c r="K95" i="1"/>
  <c r="J95" i="1"/>
  <c r="I95" i="1"/>
  <c r="H95" i="1"/>
  <c r="H94" i="1" s="1"/>
  <c r="H272" i="1" s="1"/>
  <c r="G95" i="1"/>
  <c r="G178" i="1" s="1"/>
  <c r="F95" i="1"/>
  <c r="F178" i="1" s="1"/>
  <c r="E95" i="1"/>
  <c r="D95" i="1"/>
  <c r="C95" i="1"/>
  <c r="B95" i="1"/>
  <c r="B178" i="1" s="1"/>
  <c r="EF94" i="1"/>
  <c r="EF272" i="1" s="1"/>
  <c r="EC94" i="1"/>
  <c r="EC272" i="1" s="1"/>
  <c r="DN94" i="1"/>
  <c r="DN272" i="1" s="1"/>
  <c r="DA94" i="1"/>
  <c r="DA272" i="1" s="1"/>
  <c r="DA355" i="1" s="1"/>
  <c r="AX94" i="1"/>
  <c r="AX272" i="1" s="1"/>
  <c r="AS94" i="1"/>
  <c r="AS272" i="1" s="1"/>
  <c r="Z94" i="1"/>
  <c r="Z272" i="1" s="1"/>
  <c r="Y94" i="1"/>
  <c r="Y272" i="1" s="1"/>
  <c r="T94" i="1"/>
  <c r="T272" i="1" s="1"/>
  <c r="S94" i="1"/>
  <c r="S272" i="1" s="1"/>
  <c r="S355" i="1" s="1"/>
  <c r="N94" i="1"/>
  <c r="N272" i="1" s="1"/>
  <c r="M94" i="1"/>
  <c r="M272" i="1" s="1"/>
  <c r="G94" i="1"/>
  <c r="G272" i="1" s="1"/>
  <c r="EO92" i="1"/>
  <c r="EL92" i="1"/>
  <c r="EI92" i="1"/>
  <c r="EF92" i="1"/>
  <c r="EC92" i="1"/>
  <c r="DZ92" i="1"/>
  <c r="DX92" i="1"/>
  <c r="DW92" i="1"/>
  <c r="DV92" i="1"/>
  <c r="DA92" i="1"/>
  <c r="CA92" i="1"/>
  <c r="BO92" i="1"/>
  <c r="BF92" i="1"/>
  <c r="AX92" i="1"/>
  <c r="AS92" i="1"/>
  <c r="AO92" i="1"/>
  <c r="AD92" i="1"/>
  <c r="U92" i="1"/>
  <c r="T91" i="1"/>
  <c r="S91" i="1"/>
  <c r="R91" i="1"/>
  <c r="Q91" i="1"/>
  <c r="EO90" i="1"/>
  <c r="EL90" i="1"/>
  <c r="EI90" i="1"/>
  <c r="EF90" i="1"/>
  <c r="EC90" i="1"/>
  <c r="DZ90" i="1"/>
  <c r="DX90" i="1"/>
  <c r="DW90" i="1"/>
  <c r="DV90" i="1"/>
  <c r="DN90" i="1"/>
  <c r="DA90" i="1"/>
  <c r="CL90" i="1"/>
  <c r="CA90" i="1"/>
  <c r="BO90" i="1"/>
  <c r="BF90" i="1"/>
  <c r="AX90" i="1"/>
  <c r="AS90" i="1"/>
  <c r="AO90" i="1"/>
  <c r="Z90" i="1"/>
  <c r="T89" i="1"/>
  <c r="S89" i="1"/>
  <c r="R89" i="1"/>
  <c r="Q89" i="1"/>
  <c r="Y88" i="1"/>
  <c r="Y87" i="1"/>
  <c r="C76" i="1"/>
  <c r="EO73" i="1"/>
  <c r="EL73" i="1"/>
  <c r="EI73" i="1"/>
  <c r="EF73" i="1"/>
  <c r="EC73" i="1"/>
  <c r="DZ73" i="1"/>
  <c r="DX73" i="1"/>
  <c r="DW73" i="1"/>
  <c r="DV73" i="1"/>
  <c r="DN73" i="1"/>
  <c r="DA73" i="1"/>
  <c r="CL73" i="1"/>
  <c r="CA73" i="1"/>
  <c r="BO73" i="1"/>
  <c r="BF73" i="1"/>
  <c r="AX73" i="1"/>
  <c r="AS73" i="1"/>
  <c r="AO73" i="1"/>
  <c r="AJ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B293" i="1" s="1"/>
  <c r="EO72" i="1"/>
  <c r="EL72" i="1"/>
  <c r="EI72" i="1"/>
  <c r="EF72" i="1"/>
  <c r="EC72" i="1"/>
  <c r="DZ72" i="1"/>
  <c r="DX72" i="1"/>
  <c r="DW72" i="1"/>
  <c r="DV72" i="1"/>
  <c r="DN72" i="1"/>
  <c r="DA72" i="1"/>
  <c r="CL72" i="1"/>
  <c r="CA72" i="1"/>
  <c r="BO72" i="1"/>
  <c r="BF72" i="1"/>
  <c r="AX72" i="1"/>
  <c r="AS72" i="1"/>
  <c r="AO72" i="1"/>
  <c r="AJ72" i="1"/>
  <c r="AE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EO71" i="1"/>
  <c r="EL71" i="1"/>
  <c r="EI71" i="1"/>
  <c r="EF71" i="1"/>
  <c r="EC71" i="1"/>
  <c r="DZ71" i="1"/>
  <c r="DX71" i="1"/>
  <c r="DW71" i="1"/>
  <c r="DV71" i="1"/>
  <c r="DN71" i="1"/>
  <c r="DA71" i="1"/>
  <c r="CL71" i="1"/>
  <c r="CA71" i="1"/>
  <c r="BO71" i="1"/>
  <c r="BF71" i="1"/>
  <c r="AX71" i="1"/>
  <c r="AS71" i="1"/>
  <c r="AO71" i="1"/>
  <c r="AJ71" i="1"/>
  <c r="AE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EO70" i="1"/>
  <c r="EL70" i="1"/>
  <c r="EI70" i="1"/>
  <c r="EF70" i="1"/>
  <c r="EC70" i="1"/>
  <c r="DZ70" i="1"/>
  <c r="DX70" i="1"/>
  <c r="DW70" i="1"/>
  <c r="DW75" i="1" s="1"/>
  <c r="DV70" i="1"/>
  <c r="DN70" i="1"/>
  <c r="DA70" i="1"/>
  <c r="CL70" i="1"/>
  <c r="CA70" i="1"/>
  <c r="BO70" i="1"/>
  <c r="BF70" i="1"/>
  <c r="AX70" i="1"/>
  <c r="AS70" i="1"/>
  <c r="AO70" i="1"/>
  <c r="AJ70" i="1"/>
  <c r="AE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EO68" i="1"/>
  <c r="EL68" i="1"/>
  <c r="EI68" i="1"/>
  <c r="EF68" i="1"/>
  <c r="EC68" i="1"/>
  <c r="DZ68" i="1"/>
  <c r="DX68" i="1"/>
  <c r="DW68" i="1"/>
  <c r="DV68" i="1"/>
  <c r="DN68" i="1"/>
  <c r="DA68" i="1"/>
  <c r="CL68" i="1"/>
  <c r="CA68" i="1"/>
  <c r="BO68" i="1"/>
  <c r="BF68" i="1"/>
  <c r="AX68" i="1"/>
  <c r="AS68" i="1"/>
  <c r="AO68" i="1"/>
  <c r="AJ68" i="1"/>
  <c r="AE68" i="1"/>
  <c r="AA68" i="1"/>
  <c r="Z68" i="1"/>
  <c r="Y68" i="1"/>
  <c r="X68" i="1"/>
  <c r="W68" i="1"/>
  <c r="V68" i="1"/>
  <c r="U68" i="1"/>
  <c r="T68" i="1"/>
  <c r="S68" i="1"/>
  <c r="R68" i="1"/>
  <c r="EO67" i="1"/>
  <c r="EL67" i="1"/>
  <c r="EI67" i="1"/>
  <c r="EF67" i="1"/>
  <c r="EC67" i="1"/>
  <c r="DZ67" i="1"/>
  <c r="DX67" i="1"/>
  <c r="DW67" i="1"/>
  <c r="DV67" i="1"/>
  <c r="DN67" i="1"/>
  <c r="DA67" i="1"/>
  <c r="CL67" i="1"/>
  <c r="CA67" i="1"/>
  <c r="BO67" i="1"/>
  <c r="BF67" i="1"/>
  <c r="AX67" i="1"/>
  <c r="AS67" i="1"/>
  <c r="AO67" i="1"/>
  <c r="AJ67" i="1"/>
  <c r="AE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EO66" i="1"/>
  <c r="EL66" i="1"/>
  <c r="EI66" i="1"/>
  <c r="EF66" i="1"/>
  <c r="EC66" i="1"/>
  <c r="DZ66" i="1"/>
  <c r="DX66" i="1"/>
  <c r="DW66" i="1"/>
  <c r="DV66" i="1"/>
  <c r="DN66" i="1"/>
  <c r="DA66" i="1"/>
  <c r="CL66" i="1"/>
  <c r="CA66" i="1"/>
  <c r="BO66" i="1"/>
  <c r="BF66" i="1"/>
  <c r="AX66" i="1"/>
  <c r="AS66" i="1"/>
  <c r="AO66" i="1"/>
  <c r="AJ66" i="1"/>
  <c r="AE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EO65" i="1"/>
  <c r="EL65" i="1"/>
  <c r="EI65" i="1"/>
  <c r="EF65" i="1"/>
  <c r="EC65" i="1"/>
  <c r="DZ65" i="1"/>
  <c r="DX65" i="1"/>
  <c r="DW65" i="1"/>
  <c r="DV65" i="1"/>
  <c r="DN65" i="1"/>
  <c r="DA65" i="1"/>
  <c r="CL65" i="1"/>
  <c r="CA65" i="1"/>
  <c r="BO65" i="1"/>
  <c r="BF65" i="1"/>
  <c r="AX65" i="1"/>
  <c r="AS65" i="1"/>
  <c r="AO65" i="1"/>
  <c r="AJ65" i="1"/>
  <c r="AE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EO64" i="1"/>
  <c r="EL64" i="1"/>
  <c r="EI64" i="1"/>
  <c r="EF64" i="1"/>
  <c r="EC64" i="1"/>
  <c r="DZ64" i="1"/>
  <c r="DX64" i="1"/>
  <c r="DW64" i="1"/>
  <c r="DV64" i="1"/>
  <c r="DN64" i="1"/>
  <c r="DA64" i="1"/>
  <c r="CL64" i="1"/>
  <c r="CA64" i="1"/>
  <c r="BO64" i="1"/>
  <c r="BF64" i="1"/>
  <c r="AX64" i="1"/>
  <c r="AS64" i="1"/>
  <c r="AO64" i="1"/>
  <c r="AJ64" i="1"/>
  <c r="AE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EO63" i="1"/>
  <c r="EL63" i="1"/>
  <c r="EI63" i="1"/>
  <c r="EF63" i="1"/>
  <c r="EC63" i="1"/>
  <c r="DZ63" i="1"/>
  <c r="DX63" i="1"/>
  <c r="DW63" i="1"/>
  <c r="DV63" i="1"/>
  <c r="DN63" i="1"/>
  <c r="DA63" i="1"/>
  <c r="CL63" i="1"/>
  <c r="CA63" i="1"/>
  <c r="BO63" i="1"/>
  <c r="BF63" i="1"/>
  <c r="AX63" i="1"/>
  <c r="AS63" i="1"/>
  <c r="AO63" i="1"/>
  <c r="AJ63" i="1"/>
  <c r="AE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EO62" i="1"/>
  <c r="EL62" i="1"/>
  <c r="EI62" i="1"/>
  <c r="EF62" i="1"/>
  <c r="EC62" i="1"/>
  <c r="DZ62" i="1"/>
  <c r="DX62" i="1"/>
  <c r="DW62" i="1"/>
  <c r="DV62" i="1"/>
  <c r="DN62" i="1"/>
  <c r="DA62" i="1"/>
  <c r="CL62" i="1"/>
  <c r="CA62" i="1"/>
  <c r="BO62" i="1"/>
  <c r="BF62" i="1"/>
  <c r="AX62" i="1"/>
  <c r="AS62" i="1"/>
  <c r="AO62" i="1"/>
  <c r="AJ62" i="1"/>
  <c r="AE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EO61" i="1"/>
  <c r="EL61" i="1"/>
  <c r="EI61" i="1"/>
  <c r="EF61" i="1"/>
  <c r="EC61" i="1"/>
  <c r="DZ61" i="1"/>
  <c r="DX61" i="1"/>
  <c r="DW61" i="1"/>
  <c r="DV61" i="1"/>
  <c r="DN61" i="1"/>
  <c r="DA61" i="1"/>
  <c r="CL61" i="1"/>
  <c r="CA61" i="1"/>
  <c r="BO61" i="1"/>
  <c r="BF61" i="1"/>
  <c r="AX61" i="1"/>
  <c r="AS61" i="1"/>
  <c r="AO61" i="1"/>
  <c r="AJ61" i="1"/>
  <c r="AE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EO59" i="1"/>
  <c r="EL59" i="1"/>
  <c r="EI59" i="1"/>
  <c r="EF59" i="1"/>
  <c r="EC59" i="1"/>
  <c r="DZ59" i="1"/>
  <c r="DX59" i="1"/>
  <c r="DW59" i="1"/>
  <c r="DV59" i="1"/>
  <c r="DN59" i="1"/>
  <c r="EO58" i="1"/>
  <c r="EL58" i="1"/>
  <c r="EI58" i="1"/>
  <c r="EF58" i="1"/>
  <c r="EC58" i="1"/>
  <c r="EC57" i="1" s="1"/>
  <c r="DZ58" i="1"/>
  <c r="DZ57" i="1" s="1"/>
  <c r="DX58" i="1"/>
  <c r="DW58" i="1"/>
  <c r="DV58" i="1"/>
  <c r="DN58" i="1"/>
  <c r="DA58" i="1"/>
  <c r="CL58" i="1"/>
  <c r="CL57" i="1" s="1"/>
  <c r="CA58" i="1"/>
  <c r="BO58" i="1"/>
  <c r="BF58" i="1"/>
  <c r="AX58" i="1"/>
  <c r="AS58" i="1"/>
  <c r="AO58" i="1"/>
  <c r="AO57" i="1" s="1"/>
  <c r="AJ58" i="1"/>
  <c r="AE58" i="1"/>
  <c r="AA58" i="1"/>
  <c r="Z58" i="1"/>
  <c r="Y58" i="1"/>
  <c r="X58" i="1"/>
  <c r="W58" i="1"/>
  <c r="V58" i="1"/>
  <c r="U58" i="1"/>
  <c r="T58" i="1"/>
  <c r="S58" i="1"/>
  <c r="R58" i="1"/>
  <c r="EO57" i="1"/>
  <c r="EL57" i="1"/>
  <c r="EE57" i="1"/>
  <c r="ED57" i="1"/>
  <c r="EB57" i="1"/>
  <c r="EA57" i="1"/>
  <c r="DY57" i="1"/>
  <c r="DX57" i="1"/>
  <c r="DW57" i="1"/>
  <c r="DO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J57" i="1"/>
  <c r="EO55" i="1"/>
  <c r="EO53" i="1" s="1"/>
  <c r="EL55" i="1"/>
  <c r="EL53" i="1" s="1"/>
  <c r="EI55" i="1"/>
  <c r="EF55" i="1"/>
  <c r="EC55" i="1"/>
  <c r="DZ55" i="1"/>
  <c r="DX55" i="1"/>
  <c r="DX53" i="1" s="1"/>
  <c r="DW55" i="1"/>
  <c r="DW53" i="1" s="1"/>
  <c r="DV55" i="1"/>
  <c r="DN55" i="1"/>
  <c r="DA55" i="1"/>
  <c r="CL55" i="1"/>
  <c r="CA55" i="1"/>
  <c r="CA53" i="1" s="1"/>
  <c r="BO55" i="1"/>
  <c r="BO53" i="1" s="1"/>
  <c r="BF55" i="1"/>
  <c r="AX55" i="1"/>
  <c r="AS55" i="1"/>
  <c r="EI53" i="1"/>
  <c r="EF53" i="1"/>
  <c r="EC53" i="1"/>
  <c r="DZ53" i="1"/>
  <c r="DV53" i="1"/>
  <c r="DN53" i="1"/>
  <c r="DA53" i="1"/>
  <c r="CL53" i="1"/>
  <c r="BF53" i="1"/>
  <c r="AY53" i="1"/>
  <c r="AX53" i="1"/>
  <c r="AW53" i="1"/>
  <c r="AV53" i="1"/>
  <c r="AU53" i="1"/>
  <c r="AT53" i="1"/>
  <c r="AS53" i="1"/>
  <c r="AR53" i="1"/>
  <c r="AR283" i="1" s="1"/>
  <c r="AQ53" i="1"/>
  <c r="AQ283" i="1" s="1"/>
  <c r="AP53" i="1"/>
  <c r="AP283" i="1" s="1"/>
  <c r="AO53" i="1"/>
  <c r="AN53" i="1"/>
  <c r="AN283" i="1" s="1"/>
  <c r="AM53" i="1"/>
  <c r="AM283" i="1" s="1"/>
  <c r="AL53" i="1"/>
  <c r="AL283" i="1" s="1"/>
  <c r="AK53" i="1"/>
  <c r="AK283" i="1" s="1"/>
  <c r="AJ53" i="1"/>
  <c r="AJ283" i="1" s="1"/>
  <c r="AE53" i="1"/>
  <c r="AE283" i="1" s="1"/>
  <c r="DA52" i="1"/>
  <c r="EO51" i="1"/>
  <c r="EL51" i="1"/>
  <c r="EI51" i="1"/>
  <c r="EF51" i="1"/>
  <c r="EC51" i="1"/>
  <c r="DZ51" i="1"/>
  <c r="DX51" i="1"/>
  <c r="DW51" i="1"/>
  <c r="DV51" i="1"/>
  <c r="DN51" i="1"/>
  <c r="DA51" i="1"/>
  <c r="CL51" i="1"/>
  <c r="CA51" i="1"/>
  <c r="BO51" i="1"/>
  <c r="BF51" i="1"/>
  <c r="AX51" i="1"/>
  <c r="AS51" i="1"/>
  <c r="AO51" i="1"/>
  <c r="AJ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EO50" i="1"/>
  <c r="EL50" i="1"/>
  <c r="EI50" i="1"/>
  <c r="EF50" i="1"/>
  <c r="EC50" i="1"/>
  <c r="EC49" i="1" s="1"/>
  <c r="DZ50" i="1"/>
  <c r="DX50" i="1"/>
  <c r="DW50" i="1"/>
  <c r="DV50" i="1"/>
  <c r="DN50" i="1"/>
  <c r="DA50" i="1"/>
  <c r="DA49" i="1" s="1"/>
  <c r="CL50" i="1"/>
  <c r="CA50" i="1"/>
  <c r="BO50" i="1"/>
  <c r="BF50" i="1"/>
  <c r="AX50" i="1"/>
  <c r="AS50" i="1"/>
  <c r="AS49" i="1" s="1"/>
  <c r="AO50" i="1"/>
  <c r="AJ50" i="1"/>
  <c r="AE50" i="1"/>
  <c r="AD50" i="1"/>
  <c r="AC50" i="1"/>
  <c r="AB50" i="1"/>
  <c r="AB49" i="1" s="1"/>
  <c r="AA50" i="1"/>
  <c r="Z50" i="1"/>
  <c r="Y50" i="1"/>
  <c r="X50" i="1"/>
  <c r="W50" i="1"/>
  <c r="V50" i="1"/>
  <c r="V49" i="1" s="1"/>
  <c r="U50" i="1"/>
  <c r="T50" i="1"/>
  <c r="S50" i="1"/>
  <c r="R50" i="1"/>
  <c r="Q50" i="1"/>
  <c r="P50" i="1"/>
  <c r="P49" i="1" s="1"/>
  <c r="O50" i="1"/>
  <c r="N50" i="1"/>
  <c r="M50" i="1"/>
  <c r="L50" i="1"/>
  <c r="K50" i="1"/>
  <c r="J50" i="1"/>
  <c r="J49" i="1" s="1"/>
  <c r="I50" i="1"/>
  <c r="H50" i="1"/>
  <c r="G50" i="1"/>
  <c r="F50" i="1"/>
  <c r="E50" i="1"/>
  <c r="D50" i="1"/>
  <c r="D49" i="1" s="1"/>
  <c r="C50" i="1"/>
  <c r="B50" i="1"/>
  <c r="EO49" i="1"/>
  <c r="EL49" i="1"/>
  <c r="EI49" i="1"/>
  <c r="EF49" i="1"/>
  <c r="DX49" i="1"/>
  <c r="DW49" i="1"/>
  <c r="DV49" i="1"/>
  <c r="DN49" i="1"/>
  <c r="DW48" i="1" s="1"/>
  <c r="CA49" i="1"/>
  <c r="BO49" i="1"/>
  <c r="BF49" i="1"/>
  <c r="AX49" i="1"/>
  <c r="AJ49" i="1"/>
  <c r="AE49" i="1"/>
  <c r="AD49" i="1"/>
  <c r="AC49" i="1"/>
  <c r="Z49" i="1"/>
  <c r="Y49" i="1"/>
  <c r="X49" i="1"/>
  <c r="W49" i="1"/>
  <c r="T49" i="1"/>
  <c r="S49" i="1"/>
  <c r="R49" i="1"/>
  <c r="Q49" i="1"/>
  <c r="N49" i="1"/>
  <c r="M49" i="1"/>
  <c r="L49" i="1"/>
  <c r="K49" i="1"/>
  <c r="H49" i="1"/>
  <c r="G49" i="1"/>
  <c r="F49" i="1"/>
  <c r="E49" i="1"/>
  <c r="B49" i="1"/>
  <c r="EO47" i="1"/>
  <c r="EL47" i="1"/>
  <c r="EI47" i="1"/>
  <c r="EF47" i="1"/>
  <c r="EC47" i="1"/>
  <c r="DZ47" i="1"/>
  <c r="DX47" i="1"/>
  <c r="DW47" i="1"/>
  <c r="DV47" i="1"/>
  <c r="DN47" i="1"/>
  <c r="DA47" i="1"/>
  <c r="CL47" i="1"/>
  <c r="CA47" i="1"/>
  <c r="BO47" i="1"/>
  <c r="BF47" i="1"/>
  <c r="AX47" i="1"/>
  <c r="AS47" i="1"/>
  <c r="AO47" i="1"/>
  <c r="AJ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EO46" i="1"/>
  <c r="EL46" i="1"/>
  <c r="EI46" i="1"/>
  <c r="EF46" i="1"/>
  <c r="EC46" i="1"/>
  <c r="EC45" i="1" s="1"/>
  <c r="DZ46" i="1"/>
  <c r="DZ45" i="1" s="1"/>
  <c r="DX46" i="1"/>
  <c r="DW46" i="1"/>
  <c r="DV46" i="1"/>
  <c r="DN46" i="1"/>
  <c r="DA46" i="1"/>
  <c r="DA45" i="1" s="1"/>
  <c r="CL46" i="1"/>
  <c r="CL45" i="1" s="1"/>
  <c r="CA46" i="1"/>
  <c r="BO46" i="1"/>
  <c r="BF46" i="1"/>
  <c r="AX46" i="1"/>
  <c r="AS46" i="1"/>
  <c r="AS45" i="1" s="1"/>
  <c r="AO46" i="1"/>
  <c r="AO45" i="1" s="1"/>
  <c r="AJ46" i="1"/>
  <c r="AE46" i="1"/>
  <c r="AA46" i="1"/>
  <c r="Z46" i="1"/>
  <c r="Y46" i="1"/>
  <c r="X46" i="1"/>
  <c r="X45" i="1" s="1"/>
  <c r="W46" i="1"/>
  <c r="V46" i="1"/>
  <c r="U46" i="1"/>
  <c r="T46" i="1"/>
  <c r="S46" i="1"/>
  <c r="R46" i="1"/>
  <c r="R45" i="1" s="1"/>
  <c r="Q46" i="1"/>
  <c r="P46" i="1"/>
  <c r="P45" i="1" s="1"/>
  <c r="O46" i="1"/>
  <c r="N46" i="1"/>
  <c r="M46" i="1"/>
  <c r="L46" i="1"/>
  <c r="L45" i="1" s="1"/>
  <c r="K46" i="1"/>
  <c r="J46" i="1"/>
  <c r="I46" i="1"/>
  <c r="H46" i="1"/>
  <c r="G46" i="1"/>
  <c r="F46" i="1"/>
  <c r="F45" i="1" s="1"/>
  <c r="E46" i="1"/>
  <c r="D46" i="1"/>
  <c r="D45" i="1" s="1"/>
  <c r="C46" i="1"/>
  <c r="B46" i="1"/>
  <c r="EL45" i="1"/>
  <c r="EI45" i="1"/>
  <c r="EF45" i="1"/>
  <c r="DW45" i="1"/>
  <c r="DV45" i="1"/>
  <c r="DN45" i="1"/>
  <c r="BO45" i="1"/>
  <c r="BF45" i="1"/>
  <c r="AX45" i="1"/>
  <c r="AE45" i="1"/>
  <c r="AD45" i="1"/>
  <c r="AC45" i="1"/>
  <c r="AB45" i="1"/>
  <c r="Y45" i="1"/>
  <c r="W45" i="1"/>
  <c r="V45" i="1"/>
  <c r="S45" i="1"/>
  <c r="Q45" i="1"/>
  <c r="M45" i="1"/>
  <c r="K45" i="1"/>
  <c r="J45" i="1"/>
  <c r="G45" i="1"/>
  <c r="E45" i="1"/>
  <c r="DA44" i="1"/>
  <c r="EO43" i="1"/>
  <c r="EL43" i="1"/>
  <c r="EI43" i="1"/>
  <c r="EF43" i="1"/>
  <c r="EC43" i="1"/>
  <c r="DZ43" i="1"/>
  <c r="DX43" i="1"/>
  <c r="DW43" i="1"/>
  <c r="DV43" i="1"/>
  <c r="DN43" i="1"/>
  <c r="DA43" i="1"/>
  <c r="CL43" i="1"/>
  <c r="CA43" i="1"/>
  <c r="BO43" i="1"/>
  <c r="BF43" i="1"/>
  <c r="AX43" i="1"/>
  <c r="AS43" i="1"/>
  <c r="AO43" i="1"/>
  <c r="AJ43" i="1"/>
  <c r="AE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EO42" i="1"/>
  <c r="EL42" i="1"/>
  <c r="EI42" i="1"/>
  <c r="EF42" i="1"/>
  <c r="EC42" i="1"/>
  <c r="DZ42" i="1"/>
  <c r="DX42" i="1"/>
  <c r="DW42" i="1"/>
  <c r="DV42" i="1"/>
  <c r="DN42" i="1"/>
  <c r="DA42" i="1"/>
  <c r="CL42" i="1"/>
  <c r="CA42" i="1"/>
  <c r="BO42" i="1"/>
  <c r="BF42" i="1"/>
  <c r="AX42" i="1"/>
  <c r="AS42" i="1"/>
  <c r="AO42" i="1"/>
  <c r="AJ42" i="1"/>
  <c r="AE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EO41" i="1"/>
  <c r="EL41" i="1"/>
  <c r="EI41" i="1"/>
  <c r="EF41" i="1"/>
  <c r="EC41" i="1"/>
  <c r="DZ41" i="1"/>
  <c r="DX41" i="1"/>
  <c r="DW41" i="1"/>
  <c r="DV41" i="1"/>
  <c r="DN41" i="1"/>
  <c r="DA41" i="1"/>
  <c r="CL41" i="1"/>
  <c r="CA41" i="1"/>
  <c r="BO41" i="1"/>
  <c r="BF41" i="1"/>
  <c r="AX41" i="1"/>
  <c r="AS41" i="1"/>
  <c r="AO41" i="1"/>
  <c r="AJ41" i="1"/>
  <c r="AE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EO40" i="1"/>
  <c r="EL40" i="1"/>
  <c r="EI40" i="1"/>
  <c r="EF40" i="1"/>
  <c r="EC40" i="1"/>
  <c r="DZ40" i="1"/>
  <c r="DX40" i="1"/>
  <c r="DW40" i="1"/>
  <c r="DV40" i="1"/>
  <c r="DN40" i="1"/>
  <c r="DA40" i="1"/>
  <c r="CL40" i="1"/>
  <c r="CA40" i="1"/>
  <c r="BO40" i="1"/>
  <c r="BF40" i="1"/>
  <c r="AX40" i="1"/>
  <c r="AS40" i="1"/>
  <c r="AO40" i="1"/>
  <c r="AJ40" i="1"/>
  <c r="AE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EO39" i="1"/>
  <c r="EL39" i="1"/>
  <c r="EL38" i="1" s="1"/>
  <c r="EI39" i="1"/>
  <c r="EI38" i="1" s="1"/>
  <c r="EF39" i="1"/>
  <c r="EC39" i="1"/>
  <c r="DZ39" i="1"/>
  <c r="DX39" i="1"/>
  <c r="DW39" i="1"/>
  <c r="DW38" i="1" s="1"/>
  <c r="DV39" i="1"/>
  <c r="DN39" i="1"/>
  <c r="DA39" i="1"/>
  <c r="CL39" i="1"/>
  <c r="CA39" i="1"/>
  <c r="BO39" i="1"/>
  <c r="BO38" i="1" s="1"/>
  <c r="BF39" i="1"/>
  <c r="AX39" i="1"/>
  <c r="AS39" i="1"/>
  <c r="AO39" i="1"/>
  <c r="AJ39" i="1"/>
  <c r="AE39" i="1"/>
  <c r="AE38" i="1" s="1"/>
  <c r="AA39" i="1"/>
  <c r="Z39" i="1"/>
  <c r="Y39" i="1"/>
  <c r="X39" i="1"/>
  <c r="W39" i="1"/>
  <c r="V39" i="1"/>
  <c r="V38" i="1" s="1"/>
  <c r="U39" i="1"/>
  <c r="T39" i="1"/>
  <c r="S39" i="1"/>
  <c r="R39" i="1"/>
  <c r="Q39" i="1"/>
  <c r="P39" i="1"/>
  <c r="P38" i="1" s="1"/>
  <c r="O39" i="1"/>
  <c r="N39" i="1"/>
  <c r="M39" i="1"/>
  <c r="L39" i="1"/>
  <c r="K39" i="1"/>
  <c r="J39" i="1"/>
  <c r="J38" i="1" s="1"/>
  <c r="I39" i="1"/>
  <c r="H39" i="1"/>
  <c r="G39" i="1"/>
  <c r="F39" i="1"/>
  <c r="E39" i="1"/>
  <c r="D39" i="1"/>
  <c r="D38" i="1" s="1"/>
  <c r="C39" i="1"/>
  <c r="B39" i="1"/>
  <c r="EF38" i="1"/>
  <c r="DV38" i="1"/>
  <c r="BF38" i="1"/>
  <c r="AA38" i="1"/>
  <c r="U38" i="1"/>
  <c r="O38" i="1"/>
  <c r="I38" i="1"/>
  <c r="C38" i="1"/>
  <c r="EO36" i="1"/>
  <c r="EL36" i="1"/>
  <c r="EI36" i="1"/>
  <c r="EF36" i="1"/>
  <c r="EC36" i="1"/>
  <c r="DZ36" i="1"/>
  <c r="DX36" i="1"/>
  <c r="DW36" i="1"/>
  <c r="DV36" i="1"/>
  <c r="DN36" i="1"/>
  <c r="DA36" i="1"/>
  <c r="CL36" i="1"/>
  <c r="CA36" i="1"/>
  <c r="BO36" i="1"/>
  <c r="BF36" i="1"/>
  <c r="AX36" i="1"/>
  <c r="AS36" i="1"/>
  <c r="AO36" i="1"/>
  <c r="AJ36" i="1"/>
  <c r="AE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EO35" i="1"/>
  <c r="EL35" i="1"/>
  <c r="EI35" i="1"/>
  <c r="EF35" i="1"/>
  <c r="EC35" i="1"/>
  <c r="DZ35" i="1"/>
  <c r="DX35" i="1"/>
  <c r="DW35" i="1"/>
  <c r="DV35" i="1"/>
  <c r="DN35" i="1"/>
  <c r="DA35" i="1"/>
  <c r="CL35" i="1"/>
  <c r="CA35" i="1"/>
  <c r="BO35" i="1"/>
  <c r="BF35" i="1"/>
  <c r="AX35" i="1"/>
  <c r="AS35" i="1"/>
  <c r="AO35" i="1"/>
  <c r="AJ35" i="1"/>
  <c r="AE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EO34" i="1"/>
  <c r="EL34" i="1"/>
  <c r="EI34" i="1"/>
  <c r="EF34" i="1"/>
  <c r="EC34" i="1"/>
  <c r="EC33" i="1" s="1"/>
  <c r="DZ34" i="1"/>
  <c r="DZ33" i="1" s="1"/>
  <c r="DX34" i="1"/>
  <c r="DW34" i="1"/>
  <c r="DV34" i="1"/>
  <c r="DN34" i="1"/>
  <c r="DA34" i="1"/>
  <c r="DA33" i="1" s="1"/>
  <c r="CL34" i="1"/>
  <c r="CL33" i="1" s="1"/>
  <c r="CA34" i="1"/>
  <c r="BO34" i="1"/>
  <c r="BF34" i="1"/>
  <c r="AX34" i="1"/>
  <c r="AS34" i="1"/>
  <c r="AS33" i="1" s="1"/>
  <c r="AO34" i="1"/>
  <c r="AO33" i="1" s="1"/>
  <c r="AJ34" i="1"/>
  <c r="AE34" i="1"/>
  <c r="AA34" i="1"/>
  <c r="Z34" i="1"/>
  <c r="Y34" i="1"/>
  <c r="Y33" i="1" s="1"/>
  <c r="X34" i="1"/>
  <c r="X33" i="1" s="1"/>
  <c r="W34" i="1"/>
  <c r="V34" i="1"/>
  <c r="U34" i="1"/>
  <c r="T34" i="1"/>
  <c r="S34" i="1"/>
  <c r="S33" i="1" s="1"/>
  <c r="R34" i="1"/>
  <c r="R33" i="1" s="1"/>
  <c r="Q34" i="1"/>
  <c r="P34" i="1"/>
  <c r="O34" i="1"/>
  <c r="N34" i="1"/>
  <c r="M34" i="1"/>
  <c r="M33" i="1" s="1"/>
  <c r="L34" i="1"/>
  <c r="L33" i="1" s="1"/>
  <c r="K34" i="1"/>
  <c r="J34" i="1"/>
  <c r="I34" i="1"/>
  <c r="H34" i="1"/>
  <c r="G34" i="1"/>
  <c r="G33" i="1" s="1"/>
  <c r="F34" i="1"/>
  <c r="F33" i="1" s="1"/>
  <c r="E34" i="1"/>
  <c r="D34" i="1"/>
  <c r="C34" i="1"/>
  <c r="B34" i="1"/>
  <c r="EO33" i="1"/>
  <c r="EL33" i="1"/>
  <c r="DX33" i="1"/>
  <c r="DW33" i="1"/>
  <c r="CA33" i="1"/>
  <c r="BO33" i="1"/>
  <c r="AJ33" i="1"/>
  <c r="AE33" i="1"/>
  <c r="W33" i="1"/>
  <c r="V33" i="1"/>
  <c r="Q33" i="1"/>
  <c r="P33" i="1"/>
  <c r="K33" i="1"/>
  <c r="J33" i="1"/>
  <c r="E33" i="1"/>
  <c r="D33" i="1"/>
  <c r="EO31" i="1"/>
  <c r="EL31" i="1"/>
  <c r="EI31" i="1"/>
  <c r="EF31" i="1"/>
  <c r="EC31" i="1"/>
  <c r="DZ31" i="1"/>
  <c r="DX31" i="1"/>
  <c r="DW31" i="1"/>
  <c r="DV31" i="1"/>
  <c r="DN31" i="1"/>
  <c r="DA31" i="1"/>
  <c r="CL31" i="1"/>
  <c r="CA31" i="1"/>
  <c r="BO31" i="1"/>
  <c r="BF31" i="1"/>
  <c r="AX31" i="1"/>
  <c r="AS31" i="1"/>
  <c r="AO31" i="1"/>
  <c r="AJ31" i="1"/>
  <c r="AE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EO30" i="1"/>
  <c r="EL30" i="1"/>
  <c r="EI30" i="1"/>
  <c r="EF30" i="1"/>
  <c r="EC30" i="1"/>
  <c r="DZ30" i="1"/>
  <c r="DX30" i="1"/>
  <c r="DW30" i="1"/>
  <c r="DV30" i="1"/>
  <c r="DN30" i="1"/>
  <c r="DA30" i="1"/>
  <c r="CL30" i="1"/>
  <c r="CA30" i="1"/>
  <c r="BO30" i="1"/>
  <c r="BF30" i="1"/>
  <c r="AX30" i="1"/>
  <c r="AS30" i="1"/>
  <c r="AO30" i="1"/>
  <c r="AJ30" i="1"/>
  <c r="AE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EO29" i="1"/>
  <c r="EL29" i="1"/>
  <c r="EI29" i="1"/>
  <c r="EF29" i="1"/>
  <c r="EC29" i="1"/>
  <c r="DZ29" i="1"/>
  <c r="DX29" i="1"/>
  <c r="DW29" i="1"/>
  <c r="DV29" i="1"/>
  <c r="DN29" i="1"/>
  <c r="DA29" i="1"/>
  <c r="CL29" i="1"/>
  <c r="CA29" i="1"/>
  <c r="BO29" i="1"/>
  <c r="BF29" i="1"/>
  <c r="AX29" i="1"/>
  <c r="AS29" i="1"/>
  <c r="AO29" i="1"/>
  <c r="AJ29" i="1"/>
  <c r="AE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EO28" i="1"/>
  <c r="EO27" i="1" s="1"/>
  <c r="EL28" i="1"/>
  <c r="EL27" i="1" s="1"/>
  <c r="EI28" i="1"/>
  <c r="EF28" i="1"/>
  <c r="EC28" i="1"/>
  <c r="DZ28" i="1"/>
  <c r="DX28" i="1"/>
  <c r="DX27" i="1" s="1"/>
  <c r="DW28" i="1"/>
  <c r="DW27" i="1" s="1"/>
  <c r="DV28" i="1"/>
  <c r="DN28" i="1"/>
  <c r="DA28" i="1"/>
  <c r="CL28" i="1"/>
  <c r="CA28" i="1"/>
  <c r="CA27" i="1" s="1"/>
  <c r="BO28" i="1"/>
  <c r="BO27" i="1" s="1"/>
  <c r="BF28" i="1"/>
  <c r="AX28" i="1"/>
  <c r="AS28" i="1"/>
  <c r="AO28" i="1"/>
  <c r="AJ28" i="1"/>
  <c r="AJ27" i="1" s="1"/>
  <c r="AE28" i="1"/>
  <c r="AE27" i="1" s="1"/>
  <c r="AA28" i="1"/>
  <c r="Z28" i="1"/>
  <c r="Y28" i="1"/>
  <c r="X28" i="1"/>
  <c r="W28" i="1"/>
  <c r="W27" i="1" s="1"/>
  <c r="V28" i="1"/>
  <c r="V27" i="1" s="1"/>
  <c r="U28" i="1"/>
  <c r="T28" i="1"/>
  <c r="S28" i="1"/>
  <c r="R28" i="1"/>
  <c r="Q28" i="1"/>
  <c r="Q27" i="1" s="1"/>
  <c r="P28" i="1"/>
  <c r="P27" i="1" s="1"/>
  <c r="O28" i="1"/>
  <c r="N28" i="1"/>
  <c r="M28" i="1"/>
  <c r="L28" i="1"/>
  <c r="K28" i="1"/>
  <c r="K27" i="1" s="1"/>
  <c r="J28" i="1"/>
  <c r="J27" i="1" s="1"/>
  <c r="I28" i="1"/>
  <c r="H28" i="1"/>
  <c r="G28" i="1"/>
  <c r="F28" i="1"/>
  <c r="E28" i="1"/>
  <c r="E27" i="1" s="1"/>
  <c r="D28" i="1"/>
  <c r="D27" i="1" s="1"/>
  <c r="C28" i="1"/>
  <c r="B28" i="1"/>
  <c r="EI27" i="1"/>
  <c r="DV27" i="1"/>
  <c r="DN27" i="1"/>
  <c r="BF27" i="1"/>
  <c r="AA27" i="1"/>
  <c r="U27" i="1"/>
  <c r="T27" i="1"/>
  <c r="O27" i="1"/>
  <c r="I27" i="1"/>
  <c r="C27" i="1"/>
  <c r="B27" i="1"/>
  <c r="EO25" i="1"/>
  <c r="EL25" i="1"/>
  <c r="EI25" i="1"/>
  <c r="EF25" i="1"/>
  <c r="EC25" i="1"/>
  <c r="DZ25" i="1"/>
  <c r="DX25" i="1"/>
  <c r="DW25" i="1"/>
  <c r="DV25" i="1"/>
  <c r="DN25" i="1"/>
  <c r="DA25" i="1"/>
  <c r="CL25" i="1"/>
  <c r="CA25" i="1"/>
  <c r="BO25" i="1"/>
  <c r="BF25" i="1"/>
  <c r="AX25" i="1"/>
  <c r="AS25" i="1"/>
  <c r="AO25" i="1"/>
  <c r="AJ25" i="1"/>
  <c r="AE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EO24" i="1"/>
  <c r="EL24" i="1"/>
  <c r="EI24" i="1"/>
  <c r="EF24" i="1"/>
  <c r="EC24" i="1"/>
  <c r="DZ24" i="1"/>
  <c r="DX24" i="1"/>
  <c r="DW24" i="1"/>
  <c r="DV24" i="1"/>
  <c r="DN24" i="1"/>
  <c r="DA24" i="1"/>
  <c r="CL24" i="1"/>
  <c r="CA24" i="1"/>
  <c r="BO24" i="1"/>
  <c r="BF24" i="1"/>
  <c r="AX24" i="1"/>
  <c r="AS24" i="1"/>
  <c r="AO24" i="1"/>
  <c r="AJ24" i="1"/>
  <c r="AE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EO23" i="1"/>
  <c r="EL23" i="1"/>
  <c r="EL22" i="1" s="1"/>
  <c r="EI23" i="1"/>
  <c r="EI22" i="1" s="1"/>
  <c r="EF23" i="1"/>
  <c r="EC23" i="1"/>
  <c r="DZ23" i="1"/>
  <c r="DX23" i="1"/>
  <c r="DW23" i="1"/>
  <c r="DW22" i="1" s="1"/>
  <c r="DV23" i="1"/>
  <c r="DV22" i="1" s="1"/>
  <c r="DN23" i="1"/>
  <c r="DA23" i="1"/>
  <c r="CL23" i="1"/>
  <c r="CA23" i="1"/>
  <c r="BO23" i="1"/>
  <c r="BO22" i="1" s="1"/>
  <c r="BF23" i="1"/>
  <c r="BF22" i="1" s="1"/>
  <c r="AX23" i="1"/>
  <c r="AS23" i="1"/>
  <c r="AO23" i="1"/>
  <c r="AJ23" i="1"/>
  <c r="AE23" i="1"/>
  <c r="AE22" i="1" s="1"/>
  <c r="AA23" i="1"/>
  <c r="AA22" i="1" s="1"/>
  <c r="Z23" i="1"/>
  <c r="Y23" i="1"/>
  <c r="X23" i="1"/>
  <c r="W23" i="1"/>
  <c r="V23" i="1"/>
  <c r="V22" i="1" s="1"/>
  <c r="U23" i="1"/>
  <c r="U22" i="1" s="1"/>
  <c r="T23" i="1"/>
  <c r="S23" i="1"/>
  <c r="R23" i="1"/>
  <c r="Q23" i="1"/>
  <c r="P23" i="1"/>
  <c r="P22" i="1" s="1"/>
  <c r="O23" i="1"/>
  <c r="O22" i="1" s="1"/>
  <c r="N23" i="1"/>
  <c r="M23" i="1"/>
  <c r="L23" i="1"/>
  <c r="K23" i="1"/>
  <c r="J23" i="1"/>
  <c r="J22" i="1" s="1"/>
  <c r="I23" i="1"/>
  <c r="I22" i="1" s="1"/>
  <c r="H23" i="1"/>
  <c r="G23" i="1"/>
  <c r="F23" i="1"/>
  <c r="E23" i="1"/>
  <c r="D23" i="1"/>
  <c r="D22" i="1" s="1"/>
  <c r="C23" i="1"/>
  <c r="C22" i="1" s="1"/>
  <c r="B23" i="1"/>
  <c r="EF22" i="1"/>
  <c r="DN22" i="1"/>
  <c r="AX22" i="1"/>
  <c r="AS22" i="1"/>
  <c r="Z22" i="1"/>
  <c r="T22" i="1"/>
  <c r="N22" i="1"/>
  <c r="M22" i="1"/>
  <c r="H22" i="1"/>
  <c r="B22" i="1"/>
  <c r="EO20" i="1"/>
  <c r="EL20" i="1"/>
  <c r="EI20" i="1"/>
  <c r="EF20" i="1"/>
  <c r="EC20" i="1"/>
  <c r="DZ20" i="1"/>
  <c r="DX20" i="1"/>
  <c r="DW20" i="1"/>
  <c r="DV20" i="1"/>
  <c r="DN20" i="1"/>
  <c r="DA20" i="1"/>
  <c r="CL20" i="1"/>
  <c r="CA20" i="1"/>
  <c r="BO20" i="1"/>
  <c r="BF20" i="1"/>
  <c r="AX20" i="1"/>
  <c r="AS20" i="1"/>
  <c r="AO20" i="1"/>
  <c r="AJ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EO19" i="1"/>
  <c r="EL19" i="1"/>
  <c r="EI19" i="1"/>
  <c r="EF19" i="1"/>
  <c r="EC19" i="1"/>
  <c r="DZ19" i="1"/>
  <c r="DX19" i="1"/>
  <c r="DW19" i="1"/>
  <c r="DV19" i="1"/>
  <c r="DN19" i="1"/>
  <c r="DA19" i="1"/>
  <c r="CL19" i="1"/>
  <c r="CA19" i="1"/>
  <c r="BO19" i="1"/>
  <c r="BF19" i="1"/>
  <c r="AX19" i="1"/>
  <c r="AS19" i="1"/>
  <c r="AO19" i="1"/>
  <c r="AJ19" i="1"/>
  <c r="EO18" i="1"/>
  <c r="EL18" i="1"/>
  <c r="EI18" i="1"/>
  <c r="EF18" i="1"/>
  <c r="EC18" i="1"/>
  <c r="DZ18" i="1"/>
  <c r="DX18" i="1"/>
  <c r="DW18" i="1"/>
  <c r="DV18" i="1"/>
  <c r="DN18" i="1"/>
  <c r="DA18" i="1"/>
  <c r="CL18" i="1"/>
  <c r="CA18" i="1"/>
  <c r="BO18" i="1"/>
  <c r="BF18" i="1"/>
  <c r="AX18" i="1"/>
  <c r="AS18" i="1"/>
  <c r="AO18" i="1"/>
  <c r="AJ18" i="1"/>
  <c r="AE18" i="1"/>
  <c r="AD18" i="1"/>
  <c r="AD16" i="1" s="1"/>
  <c r="AC18" i="1"/>
  <c r="AB18" i="1"/>
  <c r="AA18" i="1"/>
  <c r="Z18" i="1"/>
  <c r="Y18" i="1"/>
  <c r="X18" i="1"/>
  <c r="W18" i="1"/>
  <c r="V18" i="1"/>
  <c r="U18" i="1"/>
  <c r="T18" i="1"/>
  <c r="S18" i="1"/>
  <c r="S16" i="1" s="1"/>
  <c r="R18" i="1"/>
  <c r="R16" i="1" s="1"/>
  <c r="Q18" i="1"/>
  <c r="P18" i="1"/>
  <c r="O18" i="1"/>
  <c r="N18" i="1"/>
  <c r="M18" i="1"/>
  <c r="M16" i="1" s="1"/>
  <c r="L18" i="1"/>
  <c r="L16" i="1" s="1"/>
  <c r="K18" i="1"/>
  <c r="J18" i="1"/>
  <c r="I18" i="1"/>
  <c r="H18" i="1"/>
  <c r="G18" i="1"/>
  <c r="G16" i="1" s="1"/>
  <c r="F18" i="1"/>
  <c r="F16" i="1" s="1"/>
  <c r="E18" i="1"/>
  <c r="D18" i="1"/>
  <c r="C18" i="1"/>
  <c r="B18" i="1"/>
  <c r="EO17" i="1"/>
  <c r="EO16" i="1" s="1"/>
  <c r="EL17" i="1"/>
  <c r="EL16" i="1" s="1"/>
  <c r="EI17" i="1"/>
  <c r="EF17" i="1"/>
  <c r="EC17" i="1"/>
  <c r="DZ17" i="1"/>
  <c r="DX17" i="1"/>
  <c r="DX16" i="1" s="1"/>
  <c r="DW17" i="1"/>
  <c r="DW16" i="1" s="1"/>
  <c r="DV17" i="1"/>
  <c r="DN17" i="1"/>
  <c r="DA17" i="1"/>
  <c r="CL17" i="1"/>
  <c r="CA17" i="1"/>
  <c r="CA16" i="1" s="1"/>
  <c r="BO17" i="1"/>
  <c r="BO16" i="1" s="1"/>
  <c r="BF17" i="1"/>
  <c r="AX17" i="1"/>
  <c r="AS17" i="1"/>
  <c r="AO17" i="1"/>
  <c r="AO16" i="1" s="1"/>
  <c r="AJ17" i="1"/>
  <c r="AJ16" i="1" s="1"/>
  <c r="AI17" i="1"/>
  <c r="AI16" i="1" s="1"/>
  <c r="AE17" i="1"/>
  <c r="AA17" i="1"/>
  <c r="AA16" i="1" s="1"/>
  <c r="Z17" i="1"/>
  <c r="Y17" i="1"/>
  <c r="X17" i="1"/>
  <c r="W17" i="1"/>
  <c r="W16" i="1" s="1"/>
  <c r="V17" i="1"/>
  <c r="EC16" i="1"/>
  <c r="DZ16" i="1"/>
  <c r="DA16" i="1"/>
  <c r="CL16" i="1"/>
  <c r="AS16" i="1"/>
  <c r="AC16" i="1"/>
  <c r="Z16" i="1"/>
  <c r="U16" i="1"/>
  <c r="T16" i="1"/>
  <c r="Q16" i="1"/>
  <c r="O16" i="1"/>
  <c r="N16" i="1"/>
  <c r="K16" i="1"/>
  <c r="I16" i="1"/>
  <c r="H16" i="1"/>
  <c r="E16" i="1"/>
  <c r="C16" i="1"/>
  <c r="B16" i="1"/>
  <c r="EO14" i="1"/>
  <c r="EL14" i="1"/>
  <c r="EI14" i="1"/>
  <c r="EF14" i="1"/>
  <c r="EC14" i="1"/>
  <c r="DZ14" i="1"/>
  <c r="DX14" i="1"/>
  <c r="DW14" i="1"/>
  <c r="DV14" i="1"/>
  <c r="DN14" i="1"/>
  <c r="DA14" i="1"/>
  <c r="CL14" i="1"/>
  <c r="CA14" i="1"/>
  <c r="BO14" i="1"/>
  <c r="BF14" i="1"/>
  <c r="AX14" i="1"/>
  <c r="AS14" i="1"/>
  <c r="AO14" i="1"/>
  <c r="AJ14" i="1"/>
  <c r="AE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EO13" i="1"/>
  <c r="EL13" i="1"/>
  <c r="EI13" i="1"/>
  <c r="EF13" i="1"/>
  <c r="EC13" i="1"/>
  <c r="DZ13" i="1"/>
  <c r="DX13" i="1"/>
  <c r="DW13" i="1"/>
  <c r="DV13" i="1"/>
  <c r="DN13" i="1"/>
  <c r="DA13" i="1"/>
  <c r="CL13" i="1"/>
  <c r="CA13" i="1"/>
  <c r="BO13" i="1"/>
  <c r="BF13" i="1"/>
  <c r="AX13" i="1"/>
  <c r="AS13" i="1"/>
  <c r="AO13" i="1"/>
  <c r="AJ13" i="1"/>
  <c r="AE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EO12" i="1"/>
  <c r="EL12" i="1"/>
  <c r="EI12" i="1"/>
  <c r="EF12" i="1"/>
  <c r="EC12" i="1"/>
  <c r="DZ12" i="1"/>
  <c r="DX12" i="1"/>
  <c r="DW12" i="1"/>
  <c r="DV12" i="1"/>
  <c r="DN12" i="1"/>
  <c r="DA12" i="1"/>
  <c r="CL12" i="1"/>
  <c r="CA12" i="1"/>
  <c r="BO12" i="1"/>
  <c r="BF12" i="1"/>
  <c r="AX12" i="1"/>
  <c r="AS12" i="1"/>
  <c r="AO12" i="1"/>
  <c r="AJ12" i="1"/>
  <c r="AE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EO11" i="1"/>
  <c r="EL11" i="1"/>
  <c r="EI11" i="1"/>
  <c r="EF11" i="1"/>
  <c r="EC11" i="1"/>
  <c r="DZ11" i="1"/>
  <c r="DX11" i="1"/>
  <c r="DW11" i="1"/>
  <c r="DV11" i="1"/>
  <c r="DN11" i="1"/>
  <c r="DA11" i="1"/>
  <c r="CL11" i="1"/>
  <c r="CA11" i="1"/>
  <c r="BO11" i="1"/>
  <c r="BF11" i="1"/>
  <c r="AX11" i="1"/>
  <c r="AS11" i="1"/>
  <c r="AO11" i="1"/>
  <c r="AJ11" i="1"/>
  <c r="AE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EO10" i="1"/>
  <c r="EL10" i="1"/>
  <c r="EL9" i="1" s="1"/>
  <c r="EI10" i="1"/>
  <c r="EI9" i="1" s="1"/>
  <c r="EF10" i="1"/>
  <c r="EF9" i="1" s="1"/>
  <c r="EC10" i="1"/>
  <c r="DZ10" i="1"/>
  <c r="DX10" i="1"/>
  <c r="DW10" i="1"/>
  <c r="DW9" i="1" s="1"/>
  <c r="DV10" i="1"/>
  <c r="DV9" i="1" s="1"/>
  <c r="DN10" i="1"/>
  <c r="DN9" i="1" s="1"/>
  <c r="DA10" i="1"/>
  <c r="CL10" i="1"/>
  <c r="CA10" i="1"/>
  <c r="BO10" i="1"/>
  <c r="BO9" i="1" s="1"/>
  <c r="BF10" i="1"/>
  <c r="BF9" i="1" s="1"/>
  <c r="AX10" i="1"/>
  <c r="AX9" i="1" s="1"/>
  <c r="AS10" i="1"/>
  <c r="AO10" i="1"/>
  <c r="AJ10" i="1"/>
  <c r="AE10" i="1"/>
  <c r="AE9" i="1" s="1"/>
  <c r="AA10" i="1"/>
  <c r="AA9" i="1" s="1"/>
  <c r="Z10" i="1"/>
  <c r="Z9" i="1" s="1"/>
  <c r="Y10" i="1"/>
  <c r="X10" i="1"/>
  <c r="W10" i="1"/>
  <c r="V10" i="1"/>
  <c r="V9" i="1" s="1"/>
  <c r="U10" i="1"/>
  <c r="U9" i="1" s="1"/>
  <c r="T10" i="1"/>
  <c r="T9" i="1" s="1"/>
  <c r="S10" i="1"/>
  <c r="R10" i="1"/>
  <c r="Q10" i="1"/>
  <c r="P10" i="1"/>
  <c r="P9" i="1" s="1"/>
  <c r="O10" i="1"/>
  <c r="O9" i="1" s="1"/>
  <c r="N10" i="1"/>
  <c r="N9" i="1" s="1"/>
  <c r="M10" i="1"/>
  <c r="L10" i="1"/>
  <c r="K10" i="1"/>
  <c r="J10" i="1"/>
  <c r="J9" i="1" s="1"/>
  <c r="I10" i="1"/>
  <c r="I9" i="1" s="1"/>
  <c r="H10" i="1"/>
  <c r="H9" i="1" s="1"/>
  <c r="G10" i="1"/>
  <c r="F10" i="1"/>
  <c r="E10" i="1"/>
  <c r="D10" i="1"/>
  <c r="D9" i="1" s="1"/>
  <c r="C10" i="1"/>
  <c r="C9" i="1" s="1"/>
  <c r="B10" i="1"/>
  <c r="B9" i="1" s="1"/>
  <c r="EC9" i="1"/>
  <c r="DZ9" i="1"/>
  <c r="DA9" i="1"/>
  <c r="CL9" i="1"/>
  <c r="AS9" i="1"/>
  <c r="AO9" i="1"/>
  <c r="Y9" i="1"/>
  <c r="X9" i="1"/>
  <c r="S9" i="1"/>
  <c r="R9" i="1"/>
  <c r="M9" i="1"/>
  <c r="L9" i="1"/>
  <c r="G9" i="1"/>
  <c r="F9" i="1"/>
  <c r="DX8" i="1"/>
  <c r="DW8" i="1"/>
  <c r="DV8" i="1"/>
  <c r="DN8" i="1"/>
  <c r="DN7" i="1" s="1"/>
  <c r="CL7" i="1"/>
  <c r="EI4" i="1"/>
  <c r="EF4" i="1"/>
  <c r="DV4" i="1"/>
  <c r="DN4" i="1"/>
  <c r="DA4" i="1"/>
  <c r="CM4" i="1"/>
  <c r="CL4" i="1"/>
  <c r="EO3" i="1"/>
  <c r="EL3" i="1"/>
  <c r="EI3" i="1"/>
  <c r="EF3" i="1"/>
  <c r="EC3" i="1"/>
  <c r="DZ3" i="1"/>
  <c r="DX3" i="1"/>
  <c r="DW3" i="1"/>
  <c r="DV3" i="1"/>
  <c r="DN3" i="1"/>
  <c r="DA3" i="1"/>
  <c r="CM3" i="1"/>
  <c r="CL3" i="1"/>
  <c r="CA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AN3" i="1"/>
  <c r="AM3" i="1"/>
  <c r="AL3" i="1"/>
  <c r="AK3" i="1"/>
  <c r="AJ3" i="1"/>
  <c r="AI3" i="1"/>
  <c r="AH3" i="1"/>
  <c r="AG3" i="1"/>
  <c r="AF3" i="1"/>
  <c r="AD3" i="1"/>
  <c r="AC3" i="1"/>
  <c r="AA3" i="1"/>
  <c r="Z3" i="1"/>
  <c r="X3" i="1"/>
  <c r="W3" i="1"/>
  <c r="U3" i="1"/>
  <c r="T3" i="1"/>
  <c r="R3" i="1"/>
  <c r="Q3" i="1"/>
  <c r="O3" i="1"/>
  <c r="K3" i="1"/>
  <c r="J3" i="1"/>
  <c r="I3" i="1"/>
  <c r="G3" i="1"/>
  <c r="F3" i="1"/>
  <c r="E3" i="1"/>
  <c r="D3" i="1"/>
  <c r="C3" i="1"/>
  <c r="B3" i="1"/>
  <c r="EO2" i="1"/>
  <c r="EL2" i="1"/>
  <c r="EI2" i="1"/>
  <c r="EF2" i="1"/>
  <c r="EC2" i="1"/>
  <c r="DZ2" i="1"/>
  <c r="DX2" i="1"/>
  <c r="DW2" i="1"/>
  <c r="DV2" i="1"/>
  <c r="DN2" i="1"/>
  <c r="DA2" i="1"/>
  <c r="CM2" i="1"/>
  <c r="CL2" i="1"/>
  <c r="CA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X2" i="1"/>
  <c r="W2" i="1"/>
  <c r="V2" i="1"/>
  <c r="U2" i="1"/>
  <c r="T2" i="1"/>
  <c r="R2" i="1"/>
  <c r="Q2" i="1"/>
  <c r="O2" i="1"/>
  <c r="K2" i="1"/>
  <c r="J2" i="1"/>
  <c r="I2" i="1"/>
  <c r="G2" i="1"/>
  <c r="F2" i="1"/>
  <c r="E2" i="1"/>
  <c r="D2" i="1"/>
  <c r="C2" i="1"/>
  <c r="B2" i="1"/>
  <c r="CM1" i="1"/>
  <c r="BS1" i="1"/>
  <c r="BR1" i="1"/>
  <c r="BQ1" i="1"/>
  <c r="BP1" i="1"/>
  <c r="BN1" i="1"/>
  <c r="BM1" i="1"/>
  <c r="BL1" i="1"/>
  <c r="BK1" i="1"/>
  <c r="BJ1" i="1"/>
  <c r="BI1" i="1"/>
  <c r="BH1" i="1"/>
  <c r="BG1" i="1"/>
  <c r="AN1" i="1"/>
  <c r="AM1" i="1"/>
  <c r="AL1" i="1"/>
  <c r="AK1" i="1"/>
  <c r="AJ1" i="1"/>
  <c r="AI1" i="1"/>
  <c r="AH1" i="1"/>
  <c r="AG1" i="1"/>
  <c r="AF1" i="1"/>
  <c r="AD1" i="1"/>
  <c r="AC1" i="1"/>
  <c r="AA1" i="1"/>
  <c r="Z1" i="1"/>
  <c r="X1" i="1"/>
  <c r="W1" i="1"/>
  <c r="U1" i="1"/>
  <c r="T1" i="1"/>
  <c r="R1" i="1"/>
  <c r="O1" i="1"/>
  <c r="M1" i="1"/>
  <c r="L1" i="1"/>
  <c r="K1" i="1"/>
  <c r="J1" i="1"/>
  <c r="I1" i="1"/>
  <c r="G1" i="1"/>
  <c r="F1" i="1"/>
  <c r="E1" i="1"/>
  <c r="D1" i="1"/>
  <c r="C1" i="1"/>
  <c r="B1" i="1"/>
  <c r="CL868" i="1" l="1"/>
  <c r="CL466" i="1"/>
  <c r="CL353" i="1"/>
  <c r="E9" i="1"/>
  <c r="Q9" i="1"/>
  <c r="AJ9" i="1"/>
  <c r="DX9" i="1"/>
  <c r="DV16" i="1"/>
  <c r="AX16" i="1"/>
  <c r="EF16" i="1"/>
  <c r="J16" i="1"/>
  <c r="V16" i="1"/>
  <c r="E22" i="1"/>
  <c r="Q22" i="1"/>
  <c r="AJ22" i="1"/>
  <c r="DX22" i="1"/>
  <c r="G22" i="1"/>
  <c r="S22" i="1"/>
  <c r="EC22" i="1"/>
  <c r="L27" i="1"/>
  <c r="X27" i="1"/>
  <c r="CL27" i="1"/>
  <c r="N27" i="1"/>
  <c r="Z27" i="1"/>
  <c r="H33" i="1"/>
  <c r="T33" i="1"/>
  <c r="AX33" i="1"/>
  <c r="EF33" i="1"/>
  <c r="F38" i="1"/>
  <c r="R38" i="1"/>
  <c r="AO38" i="1"/>
  <c r="DZ38" i="1"/>
  <c r="B45" i="1"/>
  <c r="N45" i="1"/>
  <c r="Z45" i="1"/>
  <c r="CA45" i="1"/>
  <c r="CL44" i="1" s="1"/>
  <c r="EO45" i="1"/>
  <c r="C49" i="1"/>
  <c r="O49" i="1"/>
  <c r="AA49" i="1"/>
  <c r="CL49" i="1"/>
  <c r="DA48" i="1" s="1"/>
  <c r="DN57" i="1"/>
  <c r="M177" i="1"/>
  <c r="M296" i="1" s="1"/>
  <c r="K94" i="1"/>
  <c r="K272" i="1" s="1"/>
  <c r="W94" i="1"/>
  <c r="W272" i="1" s="1"/>
  <c r="CA94" i="1"/>
  <c r="EO94" i="1"/>
  <c r="EO272" i="1" s="1"/>
  <c r="AA356" i="1"/>
  <c r="AX101" i="1"/>
  <c r="AX273" i="1" s="1"/>
  <c r="EF101" i="1"/>
  <c r="EF273" i="1" s="1"/>
  <c r="J101" i="1"/>
  <c r="J273" i="1" s="1"/>
  <c r="AS101" i="1"/>
  <c r="AS273" i="1" s="1"/>
  <c r="EC101" i="1"/>
  <c r="EC273" i="1" s="1"/>
  <c r="Y189" i="1"/>
  <c r="Y298" i="1" s="1"/>
  <c r="Y274" i="1"/>
  <c r="DA105" i="1"/>
  <c r="DA274" i="1"/>
  <c r="G189" i="1"/>
  <c r="G298" i="1" s="1"/>
  <c r="E106" i="1"/>
  <c r="E274" i="1" s="1"/>
  <c r="Q106" i="1"/>
  <c r="Q274" i="1" s="1"/>
  <c r="AJ106" i="1"/>
  <c r="AJ274" i="1" s="1"/>
  <c r="DX106" i="1"/>
  <c r="DX274" i="1" s="1"/>
  <c r="B110" i="1"/>
  <c r="B275" i="1" s="1"/>
  <c r="N110" i="1"/>
  <c r="N275" i="1" s="1"/>
  <c r="Z110" i="1"/>
  <c r="Z275" i="1" s="1"/>
  <c r="DN110" i="1"/>
  <c r="DN275" i="1" s="1"/>
  <c r="D110" i="1"/>
  <c r="D275" i="1" s="1"/>
  <c r="P110" i="1"/>
  <c r="P275" i="1" s="1"/>
  <c r="DW110" i="1"/>
  <c r="H115" i="1"/>
  <c r="H276" i="1" s="1"/>
  <c r="T115" i="1"/>
  <c r="T276" i="1" s="1"/>
  <c r="AX115" i="1"/>
  <c r="AX276" i="1" s="1"/>
  <c r="EF115" i="1"/>
  <c r="EF276" i="1" s="1"/>
  <c r="F210" i="1"/>
  <c r="F303" i="1" s="1"/>
  <c r="R210" i="1"/>
  <c r="R303" i="1" s="1"/>
  <c r="AD210" i="1"/>
  <c r="AD303" i="1" s="1"/>
  <c r="DV210" i="1"/>
  <c r="DV303" i="1" s="1"/>
  <c r="DV327" i="1" s="1"/>
  <c r="M127" i="1"/>
  <c r="M279" i="1" s="1"/>
  <c r="Y127" i="1"/>
  <c r="Y279" i="1" s="1"/>
  <c r="BO127" i="1"/>
  <c r="BO279" i="1" s="1"/>
  <c r="EL127" i="1"/>
  <c r="EL279" i="1" s="1"/>
  <c r="D214" i="1"/>
  <c r="D306" i="1" s="1"/>
  <c r="DA214" i="1"/>
  <c r="DA306" i="1" s="1"/>
  <c r="DZ331" i="1"/>
  <c r="DZ366" i="1"/>
  <c r="EC222" i="1"/>
  <c r="EC313" i="1" s="1"/>
  <c r="DX139" i="1"/>
  <c r="DX289" i="1" s="1"/>
  <c r="C226" i="1"/>
  <c r="C302" i="1" s="1"/>
  <c r="C278" i="1"/>
  <c r="O226" i="1"/>
  <c r="O302" i="1" s="1"/>
  <c r="O278" i="1"/>
  <c r="S361" i="1"/>
  <c r="AS361" i="1"/>
  <c r="AS326" i="1"/>
  <c r="EC361" i="1"/>
  <c r="E227" i="1"/>
  <c r="E304" i="1" s="1"/>
  <c r="E386" i="1" s="1"/>
  <c r="E280" i="1"/>
  <c r="E328" i="1" s="1"/>
  <c r="EI369" i="1"/>
  <c r="EO370" i="1"/>
  <c r="CA373" i="1"/>
  <c r="EC373" i="1"/>
  <c r="U374" i="1"/>
  <c r="Y374" i="1"/>
  <c r="BF374" i="1"/>
  <c r="EI374" i="1"/>
  <c r="K375" i="1"/>
  <c r="O375" i="1"/>
  <c r="W375" i="1"/>
  <c r="CA375" i="1"/>
  <c r="EO375" i="1"/>
  <c r="EF198" i="1"/>
  <c r="EF300" i="1" s="1"/>
  <c r="B226" i="1"/>
  <c r="B302" i="1" s="1"/>
  <c r="N226" i="1"/>
  <c r="N302" i="1" s="1"/>
  <c r="J227" i="1"/>
  <c r="J304" i="1" s="1"/>
  <c r="J386" i="1" s="1"/>
  <c r="Z386" i="1"/>
  <c r="DZ386" i="1"/>
  <c r="AX387" i="1"/>
  <c r="B392" i="1"/>
  <c r="N392" i="1"/>
  <c r="Z392" i="1"/>
  <c r="DN392" i="1"/>
  <c r="Z397" i="1"/>
  <c r="DN397" i="1"/>
  <c r="DW15" i="1"/>
  <c r="AE16" i="1"/>
  <c r="F22" i="1"/>
  <c r="R22" i="1"/>
  <c r="AO22" i="1"/>
  <c r="DZ22" i="1"/>
  <c r="M27" i="1"/>
  <c r="Y27" i="1"/>
  <c r="DA27" i="1"/>
  <c r="I33" i="1"/>
  <c r="U33" i="1"/>
  <c r="BF33" i="1"/>
  <c r="EI33" i="1"/>
  <c r="EI37" i="1"/>
  <c r="EO38" i="1"/>
  <c r="EO37" i="1" s="1"/>
  <c r="M38" i="1"/>
  <c r="Y38" i="1"/>
  <c r="DA38" i="1"/>
  <c r="C45" i="1"/>
  <c r="O45" i="1"/>
  <c r="AA45" i="1"/>
  <c r="DV57" i="1"/>
  <c r="N177" i="1"/>
  <c r="N296" i="1" s="1"/>
  <c r="Z177" i="1"/>
  <c r="Z296" i="1" s="1"/>
  <c r="DN177" i="1"/>
  <c r="DN296" i="1" s="1"/>
  <c r="L94" i="1"/>
  <c r="L272" i="1" s="1"/>
  <c r="X94" i="1"/>
  <c r="X272" i="1" s="1"/>
  <c r="CL94" i="1"/>
  <c r="AA184" i="1"/>
  <c r="AA297" i="1" s="1"/>
  <c r="X101" i="1"/>
  <c r="X273" i="1" s="1"/>
  <c r="L189" i="1"/>
  <c r="L298" i="1" s="1"/>
  <c r="J106" i="1"/>
  <c r="J274" i="1" s="1"/>
  <c r="V106" i="1"/>
  <c r="V274" i="1" s="1"/>
  <c r="BO106" i="1"/>
  <c r="BO274" i="1" s="1"/>
  <c r="EL106" i="1"/>
  <c r="EL274" i="1" s="1"/>
  <c r="Q193" i="1"/>
  <c r="Q299" i="1" s="1"/>
  <c r="AJ193" i="1"/>
  <c r="AJ299" i="1" s="1"/>
  <c r="DX193" i="1"/>
  <c r="DX299" i="1" s="1"/>
  <c r="C110" i="1"/>
  <c r="C275" i="1" s="1"/>
  <c r="O110" i="1"/>
  <c r="O275" i="1" s="1"/>
  <c r="AA110" i="1"/>
  <c r="AA275" i="1" s="1"/>
  <c r="DV110" i="1"/>
  <c r="DV275" i="1" s="1"/>
  <c r="W198" i="1"/>
  <c r="W300" i="1" s="1"/>
  <c r="CA198" i="1"/>
  <c r="CA300" i="1" s="1"/>
  <c r="EO198" i="1"/>
  <c r="EO300" i="1" s="1"/>
  <c r="I115" i="1"/>
  <c r="I276" i="1" s="1"/>
  <c r="I359" i="1" s="1"/>
  <c r="U115" i="1"/>
  <c r="U276" i="1" s="1"/>
  <c r="U359" i="1" s="1"/>
  <c r="BF115" i="1"/>
  <c r="BF276" i="1" s="1"/>
  <c r="BF359" i="1" s="1"/>
  <c r="EI115" i="1"/>
  <c r="EI276" i="1" s="1"/>
  <c r="EI359" i="1" s="1"/>
  <c r="G120" i="1"/>
  <c r="G277" i="1" s="1"/>
  <c r="S120" i="1"/>
  <c r="S277" i="1" s="1"/>
  <c r="AS120" i="1"/>
  <c r="AS277" i="1" s="1"/>
  <c r="DV366" i="1"/>
  <c r="DV331" i="1"/>
  <c r="CL222" i="1"/>
  <c r="CL313" i="1" s="1"/>
  <c r="D226" i="1"/>
  <c r="D302" i="1" s="1"/>
  <c r="D278" i="1"/>
  <c r="D326" i="1" s="1"/>
  <c r="AE361" i="1"/>
  <c r="B332" i="1"/>
  <c r="B367" i="1"/>
  <c r="Z367" i="1"/>
  <c r="DN332" i="1"/>
  <c r="DN367" i="1"/>
  <c r="R334" i="1"/>
  <c r="R369" i="1"/>
  <c r="H335" i="1"/>
  <c r="H370" i="1"/>
  <c r="AX370" i="1"/>
  <c r="EF335" i="1"/>
  <c r="EF370" i="1"/>
  <c r="DZ374" i="1"/>
  <c r="AX375" i="1"/>
  <c r="EF375" i="1"/>
  <c r="X177" i="1"/>
  <c r="X296" i="1" s="1"/>
  <c r="CL177" i="1"/>
  <c r="CL296" i="1" s="1"/>
  <c r="G184" i="1"/>
  <c r="G297" i="1" s="1"/>
  <c r="S184" i="1"/>
  <c r="S297" i="1" s="1"/>
  <c r="EF222" i="1"/>
  <c r="EF313" i="1" s="1"/>
  <c r="G226" i="1"/>
  <c r="G302" i="1" s="1"/>
  <c r="C227" i="1"/>
  <c r="C304" i="1" s="1"/>
  <c r="O227" i="1"/>
  <c r="O304" i="1" s="1"/>
  <c r="W328" i="1"/>
  <c r="BF387" i="1"/>
  <c r="G392" i="1"/>
  <c r="S392" i="1"/>
  <c r="AS392" i="1"/>
  <c r="EC392" i="1"/>
  <c r="G397" i="1"/>
  <c r="S397" i="1"/>
  <c r="AS397" i="1"/>
  <c r="EC397" i="1"/>
  <c r="K9" i="1"/>
  <c r="W9" i="1"/>
  <c r="CA9" i="1"/>
  <c r="EO9" i="1"/>
  <c r="X16" i="1"/>
  <c r="BF16" i="1"/>
  <c r="EI16" i="1"/>
  <c r="DN16" i="1"/>
  <c r="DW21" i="1" s="1"/>
  <c r="D16" i="1"/>
  <c r="P16" i="1"/>
  <c r="AB16" i="1"/>
  <c r="K22" i="1"/>
  <c r="W22" i="1"/>
  <c r="CA22" i="1"/>
  <c r="EO22" i="1"/>
  <c r="Y22" i="1"/>
  <c r="DA22" i="1"/>
  <c r="F27" i="1"/>
  <c r="R27" i="1"/>
  <c r="AO27" i="1"/>
  <c r="DZ27" i="1"/>
  <c r="H27" i="1"/>
  <c r="AX27" i="1"/>
  <c r="EF27" i="1"/>
  <c r="CL32" i="1"/>
  <c r="B33" i="1"/>
  <c r="N33" i="1"/>
  <c r="Z33" i="1"/>
  <c r="DN33" i="1"/>
  <c r="BO37" i="1"/>
  <c r="L38" i="1"/>
  <c r="X38" i="1"/>
  <c r="CL38" i="1"/>
  <c r="H45" i="1"/>
  <c r="T45" i="1"/>
  <c r="AJ45" i="1"/>
  <c r="DX45" i="1"/>
  <c r="I49" i="1"/>
  <c r="U49" i="1"/>
  <c r="AO49" i="1"/>
  <c r="DZ49" i="1"/>
  <c r="EF57" i="1"/>
  <c r="B94" i="1"/>
  <c r="B272" i="1" s="1"/>
  <c r="E94" i="1"/>
  <c r="E272" i="1" s="1"/>
  <c r="Q94" i="1"/>
  <c r="Q272" i="1" s="1"/>
  <c r="AJ94" i="1"/>
  <c r="AJ272" i="1" s="1"/>
  <c r="DX94" i="1"/>
  <c r="DX272" i="1" s="1"/>
  <c r="DN101" i="1"/>
  <c r="DN273" i="1" s="1"/>
  <c r="D101" i="1"/>
  <c r="D273" i="1" s="1"/>
  <c r="P101" i="1"/>
  <c r="P273" i="1" s="1"/>
  <c r="AB101" i="1"/>
  <c r="AB273" i="1" s="1"/>
  <c r="DA101" i="1"/>
  <c r="S189" i="1"/>
  <c r="S298" i="1" s="1"/>
  <c r="S274" i="1"/>
  <c r="AS189" i="1"/>
  <c r="AS298" i="1" s="1"/>
  <c r="AS274" i="1"/>
  <c r="EC189" i="1"/>
  <c r="EC298" i="1" s="1"/>
  <c r="EC274" i="1"/>
  <c r="M189" i="1"/>
  <c r="M298" i="1" s="1"/>
  <c r="Q189" i="1"/>
  <c r="Q298" i="1" s="1"/>
  <c r="AJ189" i="1"/>
  <c r="AJ298" i="1" s="1"/>
  <c r="DX189" i="1"/>
  <c r="DX298" i="1" s="1"/>
  <c r="K106" i="1"/>
  <c r="K274" i="1" s="1"/>
  <c r="W106" i="1"/>
  <c r="W274" i="1" s="1"/>
  <c r="CA106" i="1"/>
  <c r="CA274" i="1" s="1"/>
  <c r="EO106" i="1"/>
  <c r="EO274" i="1" s="1"/>
  <c r="H110" i="1"/>
  <c r="H275" i="1" s="1"/>
  <c r="T110" i="1"/>
  <c r="T275" i="1" s="1"/>
  <c r="EL358" i="1" s="1"/>
  <c r="AX110" i="1"/>
  <c r="AX275" i="1" s="1"/>
  <c r="EF110" i="1"/>
  <c r="EF275" i="1" s="1"/>
  <c r="V110" i="1"/>
  <c r="V275" i="1" s="1"/>
  <c r="BO110" i="1"/>
  <c r="BO275" i="1" s="1"/>
  <c r="H198" i="1"/>
  <c r="H300" i="1" s="1"/>
  <c r="B115" i="1"/>
  <c r="B276" i="1" s="1"/>
  <c r="N115" i="1"/>
  <c r="N276" i="1" s="1"/>
  <c r="Z115" i="1"/>
  <c r="Z276" i="1" s="1"/>
  <c r="DN115" i="1"/>
  <c r="DN276" i="1" s="1"/>
  <c r="L210" i="1"/>
  <c r="L303" i="1" s="1"/>
  <c r="X210" i="1"/>
  <c r="X303" i="1" s="1"/>
  <c r="BF210" i="1"/>
  <c r="BF303" i="1" s="1"/>
  <c r="EI210" i="1"/>
  <c r="EI303" i="1" s="1"/>
  <c r="EI327" i="1" s="1"/>
  <c r="G127" i="1"/>
  <c r="G279" i="1" s="1"/>
  <c r="S127" i="1"/>
  <c r="S279" i="1" s="1"/>
  <c r="AE127" i="1"/>
  <c r="AE279" i="1" s="1"/>
  <c r="DW127" i="1"/>
  <c r="DW279" i="1" s="1"/>
  <c r="V214" i="1"/>
  <c r="V306" i="1" s="1"/>
  <c r="AJ337" i="1"/>
  <c r="DA222" i="1"/>
  <c r="DA313" i="1" s="1"/>
  <c r="EO139" i="1"/>
  <c r="EO289" i="1" s="1"/>
  <c r="I226" i="1"/>
  <c r="I302" i="1" s="1"/>
  <c r="I278" i="1"/>
  <c r="M361" i="1"/>
  <c r="Y361" i="1"/>
  <c r="Y326" i="1"/>
  <c r="DA361" i="1"/>
  <c r="K227" i="1"/>
  <c r="K304" i="1" s="1"/>
  <c r="K386" i="1" s="1"/>
  <c r="K280" i="1"/>
  <c r="O374" i="1"/>
  <c r="AA374" i="1"/>
  <c r="AS339" i="1"/>
  <c r="AS374" i="1"/>
  <c r="DV374" i="1"/>
  <c r="EC374" i="1"/>
  <c r="E375" i="1"/>
  <c r="Q375" i="1"/>
  <c r="U340" i="1"/>
  <c r="U375" i="1"/>
  <c r="AJ375" i="1"/>
  <c r="BF375" i="1"/>
  <c r="DX375" i="1"/>
  <c r="B198" i="1"/>
  <c r="B300" i="1" s="1"/>
  <c r="J199" i="1"/>
  <c r="J198" i="1" s="1"/>
  <c r="J300" i="1" s="1"/>
  <c r="H226" i="1"/>
  <c r="H302" i="1" s="1"/>
  <c r="D227" i="1"/>
  <c r="D304" i="1" s="1"/>
  <c r="X386" i="1"/>
  <c r="AX392" i="1"/>
  <c r="EF392" i="1"/>
  <c r="AX397" i="1"/>
  <c r="EF397" i="1"/>
  <c r="Y16" i="1"/>
  <c r="L22" i="1"/>
  <c r="X22" i="1"/>
  <c r="CL22" i="1"/>
  <c r="G27" i="1"/>
  <c r="S27" i="1"/>
  <c r="AS27" i="1"/>
  <c r="EC27" i="1"/>
  <c r="DA32" i="1"/>
  <c r="C33" i="1"/>
  <c r="O33" i="1"/>
  <c r="AA33" i="1"/>
  <c r="DV33" i="1"/>
  <c r="G38" i="1"/>
  <c r="S38" i="1"/>
  <c r="AS38" i="1"/>
  <c r="I45" i="1"/>
  <c r="U45" i="1"/>
  <c r="EI57" i="1"/>
  <c r="CL92" i="1"/>
  <c r="L177" i="1"/>
  <c r="L296" i="1" s="1"/>
  <c r="T177" i="1"/>
  <c r="T296" i="1" s="1"/>
  <c r="T378" i="1" s="1"/>
  <c r="AX177" i="1"/>
  <c r="AX296" i="1" s="1"/>
  <c r="AX378" i="1" s="1"/>
  <c r="EF177" i="1"/>
  <c r="EF296" i="1" s="1"/>
  <c r="EF378" i="1" s="1"/>
  <c r="F94" i="1"/>
  <c r="F272" i="1" s="1"/>
  <c r="R94" i="1"/>
  <c r="R272" i="1" s="1"/>
  <c r="AO94" i="1"/>
  <c r="AO272" i="1" s="1"/>
  <c r="DZ94" i="1"/>
  <c r="DZ272" i="1" s="1"/>
  <c r="AX184" i="1"/>
  <c r="AX297" i="1" s="1"/>
  <c r="EF184" i="1"/>
  <c r="EF297" i="1" s="1"/>
  <c r="F189" i="1"/>
  <c r="F298" i="1" s="1"/>
  <c r="D106" i="1"/>
  <c r="D274" i="1" s="1"/>
  <c r="P106" i="1"/>
  <c r="P274" i="1" s="1"/>
  <c r="AE106" i="1"/>
  <c r="AE274" i="1" s="1"/>
  <c r="DW106" i="1"/>
  <c r="W193" i="1"/>
  <c r="W299" i="1" s="1"/>
  <c r="CA193" i="1"/>
  <c r="CA299" i="1" s="1"/>
  <c r="EO193" i="1"/>
  <c r="EO299" i="1" s="1"/>
  <c r="I110" i="1"/>
  <c r="I275" i="1" s="1"/>
  <c r="U110" i="1"/>
  <c r="U275" i="1" s="1"/>
  <c r="BF110" i="1"/>
  <c r="BF275" i="1" s="1"/>
  <c r="EI110" i="1"/>
  <c r="EI275" i="1" s="1"/>
  <c r="E198" i="1"/>
  <c r="E300" i="1" s="1"/>
  <c r="Q198" i="1"/>
  <c r="Q300" i="1" s="1"/>
  <c r="AJ198" i="1"/>
  <c r="AJ300" i="1" s="1"/>
  <c r="DX198" i="1"/>
  <c r="DX300" i="1" s="1"/>
  <c r="C115" i="1"/>
  <c r="C276" i="1" s="1"/>
  <c r="C359" i="1" s="1"/>
  <c r="O115" i="1"/>
  <c r="O276" i="1" s="1"/>
  <c r="O359" i="1" s="1"/>
  <c r="AA115" i="1"/>
  <c r="AA276" i="1" s="1"/>
  <c r="AA359" i="1" s="1"/>
  <c r="DV115" i="1"/>
  <c r="DV276" i="1" s="1"/>
  <c r="DV359" i="1" s="1"/>
  <c r="M120" i="1"/>
  <c r="M277" i="1" s="1"/>
  <c r="Y120" i="1"/>
  <c r="Y277" i="1" s="1"/>
  <c r="DA120" i="1"/>
  <c r="M210" i="1"/>
  <c r="M303" i="1" s="1"/>
  <c r="Y210" i="1"/>
  <c r="Y303" i="1" s="1"/>
  <c r="BO210" i="1"/>
  <c r="BO303" i="1" s="1"/>
  <c r="EL210" i="1"/>
  <c r="EL303" i="1" s="1"/>
  <c r="J226" i="1"/>
  <c r="J302" i="1" s="1"/>
  <c r="J278" i="1"/>
  <c r="BO361" i="1"/>
  <c r="EF328" i="1"/>
  <c r="EF363" i="1"/>
  <c r="BO329" i="1"/>
  <c r="BO364" i="1"/>
  <c r="T332" i="1"/>
  <c r="T367" i="1"/>
  <c r="AX367" i="1"/>
  <c r="EF367" i="1"/>
  <c r="Z335" i="1"/>
  <c r="Z370" i="1"/>
  <c r="DN370" i="1"/>
  <c r="X374" i="1"/>
  <c r="Z375" i="1"/>
  <c r="DN375" i="1"/>
  <c r="H178" i="1"/>
  <c r="H177" i="1" s="1"/>
  <c r="H296" i="1" s="1"/>
  <c r="AO177" i="1"/>
  <c r="AO296" i="1" s="1"/>
  <c r="AO378" i="1" s="1"/>
  <c r="F321" i="1"/>
  <c r="AD184" i="1"/>
  <c r="AD297" i="1" s="1"/>
  <c r="Y184" i="1"/>
  <c r="Y297" i="1" s="1"/>
  <c r="M184" i="1"/>
  <c r="M297" i="1" s="1"/>
  <c r="CL193" i="1"/>
  <c r="CL299" i="1" s="1"/>
  <c r="K199" i="1"/>
  <c r="K198" i="1" s="1"/>
  <c r="K300" i="1" s="1"/>
  <c r="K324" i="1" s="1"/>
  <c r="J203" i="1"/>
  <c r="J301" i="1" s="1"/>
  <c r="DN222" i="1"/>
  <c r="DN313" i="1" s="1"/>
  <c r="M226" i="1"/>
  <c r="M302" i="1" s="1"/>
  <c r="M384" i="1" s="1"/>
  <c r="I227" i="1"/>
  <c r="I304" i="1" s="1"/>
  <c r="I386" i="1" s="1"/>
  <c r="Q328" i="1"/>
  <c r="Q386" i="1"/>
  <c r="AJ328" i="1"/>
  <c r="O387" i="1"/>
  <c r="M392" i="1"/>
  <c r="Y392" i="1"/>
  <c r="DA392" i="1"/>
  <c r="M397" i="1"/>
  <c r="Y397" i="1"/>
  <c r="DA397" i="1"/>
  <c r="CA328" i="1"/>
  <c r="EO386" i="1"/>
  <c r="E387" i="1"/>
  <c r="M329" i="1"/>
  <c r="M387" i="1"/>
  <c r="Q387" i="1"/>
  <c r="Y329" i="1"/>
  <c r="AJ387" i="1"/>
  <c r="DA387" i="1"/>
  <c r="DX387" i="1"/>
  <c r="AS390" i="1"/>
  <c r="CA390" i="1"/>
  <c r="EC390" i="1"/>
  <c r="EO390" i="1"/>
  <c r="DA391" i="1"/>
  <c r="C392" i="1"/>
  <c r="K392" i="1"/>
  <c r="O392" i="1"/>
  <c r="W392" i="1"/>
  <c r="AA392" i="1"/>
  <c r="CA392" i="1"/>
  <c r="DV392" i="1"/>
  <c r="EO392" i="1"/>
  <c r="AJ393" i="1"/>
  <c r="DA393" i="1"/>
  <c r="DX393" i="1"/>
  <c r="W394" i="1"/>
  <c r="AS394" i="1"/>
  <c r="CA394" i="1"/>
  <c r="EC394" i="1"/>
  <c r="EO394" i="1"/>
  <c r="Y396" i="1"/>
  <c r="DA396" i="1"/>
  <c r="C397" i="1"/>
  <c r="K397" i="1"/>
  <c r="O397" i="1"/>
  <c r="W397" i="1"/>
  <c r="AA397" i="1"/>
  <c r="CA397" i="1"/>
  <c r="DV397" i="1"/>
  <c r="EO397" i="1"/>
  <c r="Y398" i="1"/>
  <c r="AJ398" i="1"/>
  <c r="DA398" i="1"/>
  <c r="DX398" i="1"/>
  <c r="Z399" i="1"/>
  <c r="CA399" i="1"/>
  <c r="EO399" i="1"/>
  <c r="E523" i="1"/>
  <c r="I523" i="1"/>
  <c r="Q523" i="1"/>
  <c r="U523" i="1"/>
  <c r="AJ523" i="1"/>
  <c r="BF523" i="1"/>
  <c r="DX523" i="1"/>
  <c r="EI523" i="1"/>
  <c r="C524" i="1"/>
  <c r="G524" i="1"/>
  <c r="K524" i="1"/>
  <c r="O524" i="1"/>
  <c r="S524" i="1"/>
  <c r="W524" i="1"/>
  <c r="AA524" i="1"/>
  <c r="AS524" i="1"/>
  <c r="CA524" i="1"/>
  <c r="CA487" i="1" s="1"/>
  <c r="EC524" i="1"/>
  <c r="EO524" i="1"/>
  <c r="R337" i="1"/>
  <c r="AX386" i="1"/>
  <c r="F387" i="1"/>
  <c r="J387" i="1"/>
  <c r="R387" i="1"/>
  <c r="V387" i="1"/>
  <c r="AO387" i="1"/>
  <c r="BO387" i="1"/>
  <c r="DZ387" i="1"/>
  <c r="EL387" i="1"/>
  <c r="X390" i="1"/>
  <c r="CL390" i="1"/>
  <c r="D392" i="1"/>
  <c r="L392" i="1"/>
  <c r="P392" i="1"/>
  <c r="X392" i="1"/>
  <c r="AE392" i="1"/>
  <c r="CL392" i="1"/>
  <c r="DW392" i="1"/>
  <c r="AO393" i="1"/>
  <c r="DZ393" i="1"/>
  <c r="X394" i="1"/>
  <c r="AX394" i="1"/>
  <c r="CL394" i="1"/>
  <c r="EF394" i="1"/>
  <c r="Z396" i="1"/>
  <c r="DN396" i="1"/>
  <c r="D397" i="1"/>
  <c r="L397" i="1"/>
  <c r="P397" i="1"/>
  <c r="X397" i="1"/>
  <c r="AE397" i="1"/>
  <c r="CL397" i="1"/>
  <c r="DW397" i="1"/>
  <c r="R398" i="1"/>
  <c r="AO398" i="1"/>
  <c r="DZ398" i="1"/>
  <c r="F523" i="1"/>
  <c r="J523" i="1"/>
  <c r="R523" i="1"/>
  <c r="V523" i="1"/>
  <c r="AO523" i="1"/>
  <c r="BO523" i="1"/>
  <c r="DZ523" i="1"/>
  <c r="EL523" i="1"/>
  <c r="D524" i="1"/>
  <c r="H524" i="1"/>
  <c r="L524" i="1"/>
  <c r="P524" i="1"/>
  <c r="T524" i="1"/>
  <c r="X524" i="1"/>
  <c r="AE524" i="1"/>
  <c r="AX524" i="1"/>
  <c r="CL524" i="1"/>
  <c r="CL487" i="1" s="1"/>
  <c r="CL476" i="1" s="1"/>
  <c r="DW524" i="1"/>
  <c r="EF524" i="1"/>
  <c r="DN980" i="1"/>
  <c r="DN979" i="1" s="1"/>
  <c r="DN692" i="1"/>
  <c r="DN694" i="1" s="1"/>
  <c r="DX386" i="1"/>
  <c r="G329" i="1"/>
  <c r="G387" i="1"/>
  <c r="K387" i="1"/>
  <c r="S329" i="1"/>
  <c r="W387" i="1"/>
  <c r="AS387" i="1"/>
  <c r="CA387" i="1"/>
  <c r="EC329" i="1"/>
  <c r="EC387" i="1"/>
  <c r="EO387" i="1"/>
  <c r="Y390" i="1"/>
  <c r="AJ390" i="1"/>
  <c r="DA390" i="1"/>
  <c r="DX390" i="1"/>
  <c r="AS391" i="1"/>
  <c r="EC391" i="1"/>
  <c r="E392" i="1"/>
  <c r="I392" i="1"/>
  <c r="Q392" i="1"/>
  <c r="U392" i="1"/>
  <c r="AJ392" i="1"/>
  <c r="BF392" i="1"/>
  <c r="DX392" i="1"/>
  <c r="EI392" i="1"/>
  <c r="AS393" i="1"/>
  <c r="CA393" i="1"/>
  <c r="EC393" i="1"/>
  <c r="EO393" i="1"/>
  <c r="Y394" i="1"/>
  <c r="AJ394" i="1"/>
  <c r="DA394" i="1"/>
  <c r="DX394" i="1"/>
  <c r="AS396" i="1"/>
  <c r="EC396" i="1"/>
  <c r="E397" i="1"/>
  <c r="I397" i="1"/>
  <c r="Q397" i="1"/>
  <c r="U397" i="1"/>
  <c r="AJ397" i="1"/>
  <c r="BF397" i="1"/>
  <c r="DX397" i="1"/>
  <c r="EI397" i="1"/>
  <c r="W398" i="1"/>
  <c r="AS398" i="1"/>
  <c r="CA398" i="1"/>
  <c r="EC398" i="1"/>
  <c r="EO398" i="1"/>
  <c r="AJ399" i="1"/>
  <c r="DX399" i="1"/>
  <c r="C523" i="1"/>
  <c r="K523" i="1"/>
  <c r="O523" i="1"/>
  <c r="W523" i="1"/>
  <c r="AA523" i="1"/>
  <c r="CA523" i="1"/>
  <c r="DV523" i="1"/>
  <c r="EO523" i="1"/>
  <c r="E524" i="1"/>
  <c r="I524" i="1"/>
  <c r="M524" i="1"/>
  <c r="Q524" i="1"/>
  <c r="U524" i="1"/>
  <c r="Y524" i="1"/>
  <c r="AJ524" i="1"/>
  <c r="AJ487" i="1" s="1"/>
  <c r="DA524" i="1"/>
  <c r="DX524" i="1"/>
  <c r="DN386" i="1"/>
  <c r="D387" i="1"/>
  <c r="L387" i="1"/>
  <c r="P387" i="1"/>
  <c r="X387" i="1"/>
  <c r="AE387" i="1"/>
  <c r="CL387" i="1"/>
  <c r="DW387" i="1"/>
  <c r="AO390" i="1"/>
  <c r="DZ390" i="1"/>
  <c r="F392" i="1"/>
  <c r="J392" i="1"/>
  <c r="R392" i="1"/>
  <c r="V392" i="1"/>
  <c r="AO392" i="1"/>
  <c r="BO392" i="1"/>
  <c r="DZ392" i="1"/>
  <c r="EL392" i="1"/>
  <c r="X393" i="1"/>
  <c r="CL393" i="1"/>
  <c r="R394" i="1"/>
  <c r="AO394" i="1"/>
  <c r="DN394" i="1"/>
  <c r="DZ394" i="1"/>
  <c r="AX396" i="1"/>
  <c r="EF396" i="1"/>
  <c r="F397" i="1"/>
  <c r="J397" i="1"/>
  <c r="R397" i="1"/>
  <c r="V397" i="1"/>
  <c r="AO397" i="1"/>
  <c r="BO397" i="1"/>
  <c r="DZ397" i="1"/>
  <c r="EL397" i="1"/>
  <c r="X398" i="1"/>
  <c r="CL398" i="1"/>
  <c r="L523" i="1"/>
  <c r="P523" i="1"/>
  <c r="X523" i="1"/>
  <c r="AE523" i="1"/>
  <c r="CL523" i="1"/>
  <c r="DW523" i="1"/>
  <c r="F524" i="1"/>
  <c r="J524" i="1"/>
  <c r="N524" i="1"/>
  <c r="R524" i="1"/>
  <c r="V524" i="1"/>
  <c r="Z524" i="1"/>
  <c r="AO524" i="1"/>
  <c r="BO524" i="1"/>
  <c r="BO487" i="1" s="1"/>
  <c r="DN524" i="1"/>
  <c r="DZ524" i="1"/>
  <c r="EL524" i="1"/>
  <c r="DN487" i="1"/>
  <c r="U496" i="1"/>
  <c r="Z496" i="1"/>
  <c r="CL496" i="1"/>
  <c r="DX496" i="1"/>
  <c r="F577" i="1"/>
  <c r="R577" i="1"/>
  <c r="AO577" i="1"/>
  <c r="F580" i="1"/>
  <c r="R580" i="1"/>
  <c r="AO580" i="1"/>
  <c r="DZ580" i="1"/>
  <c r="F583" i="1"/>
  <c r="R583" i="1"/>
  <c r="AO583" i="1"/>
  <c r="DZ583" i="1"/>
  <c r="F586" i="1"/>
  <c r="R586" i="1"/>
  <c r="AO586" i="1"/>
  <c r="DZ586" i="1"/>
  <c r="F589" i="1"/>
  <c r="R589" i="1"/>
  <c r="AO589" i="1"/>
  <c r="DZ589" i="1"/>
  <c r="I594" i="1"/>
  <c r="U594" i="1"/>
  <c r="BF594" i="1"/>
  <c r="EI594" i="1"/>
  <c r="I597" i="1"/>
  <c r="U597" i="1"/>
  <c r="BF597" i="1"/>
  <c r="EI597" i="1"/>
  <c r="K602" i="1"/>
  <c r="W602" i="1"/>
  <c r="CA602" i="1"/>
  <c r="EO602" i="1"/>
  <c r="M606" i="1"/>
  <c r="M660" i="1" s="1"/>
  <c r="Y606" i="1"/>
  <c r="Y660" i="1" s="1"/>
  <c r="DA606" i="1"/>
  <c r="DA660" i="1" s="1"/>
  <c r="E612" i="1"/>
  <c r="E666" i="1" s="1"/>
  <c r="Q612" i="1"/>
  <c r="Q666" i="1" s="1"/>
  <c r="AJ612" i="1"/>
  <c r="AJ666" i="1" s="1"/>
  <c r="DX612" i="1"/>
  <c r="DX666" i="1" s="1"/>
  <c r="AO615" i="1"/>
  <c r="J619" i="1"/>
  <c r="J674" i="1" s="1"/>
  <c r="V619" i="1"/>
  <c r="V674" i="1" s="1"/>
  <c r="BO619" i="1"/>
  <c r="BO674" i="1" s="1"/>
  <c r="EL619" i="1"/>
  <c r="EL674" i="1" s="1"/>
  <c r="EL1207" i="1" s="1"/>
  <c r="R627" i="1"/>
  <c r="E723" i="1"/>
  <c r="Q723" i="1"/>
  <c r="AJ723" i="1"/>
  <c r="DX723" i="1"/>
  <c r="G723" i="1"/>
  <c r="S723" i="1"/>
  <c r="C829" i="1"/>
  <c r="O829" i="1"/>
  <c r="Q797" i="1"/>
  <c r="N834" i="1"/>
  <c r="DW835" i="1"/>
  <c r="N838" i="1"/>
  <c r="N841" i="1"/>
  <c r="N849" i="1"/>
  <c r="N2478" i="1" s="1"/>
  <c r="DW838" i="1"/>
  <c r="BO900" i="1"/>
  <c r="L901" i="1"/>
  <c r="X901" i="1"/>
  <c r="AX883" i="1"/>
  <c r="AX2752" i="1" s="1"/>
  <c r="F884" i="1"/>
  <c r="F2753" i="1" s="1"/>
  <c r="N884" i="1"/>
  <c r="N2753" i="1" s="1"/>
  <c r="N911" i="1"/>
  <c r="R884" i="1"/>
  <c r="R2753" i="1" s="1"/>
  <c r="W884" i="1"/>
  <c r="W2753" i="1" s="1"/>
  <c r="Z884" i="1"/>
  <c r="Z2753" i="1" s="1"/>
  <c r="Z911" i="1"/>
  <c r="AO884" i="1"/>
  <c r="AO2753" i="1" s="1"/>
  <c r="DN884" i="1"/>
  <c r="DN2753" i="1" s="1"/>
  <c r="DN911" i="1"/>
  <c r="D885" i="1"/>
  <c r="D2754" i="1" s="1"/>
  <c r="D912" i="1"/>
  <c r="M885" i="1"/>
  <c r="M2754" i="1" s="1"/>
  <c r="P885" i="1"/>
  <c r="P2754" i="1" s="1"/>
  <c r="P912" i="1"/>
  <c r="AE885" i="1"/>
  <c r="AE2754" i="1" s="1"/>
  <c r="AE912" i="1"/>
  <c r="DW885" i="1"/>
  <c r="DW2754" i="1" s="1"/>
  <c r="DW912" i="1"/>
  <c r="F886" i="1"/>
  <c r="F2755" i="1" s="1"/>
  <c r="F913" i="1"/>
  <c r="F904" i="1" s="1"/>
  <c r="R886" i="1"/>
  <c r="R2755" i="1" s="1"/>
  <c r="R913" i="1"/>
  <c r="R904" i="1" s="1"/>
  <c r="AO886" i="1"/>
  <c r="AO2755" i="1" s="1"/>
  <c r="AO913" i="1"/>
  <c r="AO904" i="1" s="1"/>
  <c r="DX886" i="1"/>
  <c r="DX2755" i="1" s="1"/>
  <c r="DZ886" i="1"/>
  <c r="DZ2755" i="1" s="1"/>
  <c r="DZ913" i="1"/>
  <c r="M881" i="1"/>
  <c r="M2750" i="1" s="1"/>
  <c r="Y881" i="1"/>
  <c r="Y2750" i="1" s="1"/>
  <c r="DA881" i="1"/>
  <c r="DA2750" i="1" s="1"/>
  <c r="D882" i="1"/>
  <c r="D2751" i="1" s="1"/>
  <c r="BO882" i="1"/>
  <c r="BO2751" i="1" s="1"/>
  <c r="E886" i="1"/>
  <c r="E2755" i="1" s="1"/>
  <c r="Q886" i="1"/>
  <c r="Q2755" i="1" s="1"/>
  <c r="AJ886" i="1"/>
  <c r="AJ2755" i="1" s="1"/>
  <c r="EO886" i="1"/>
  <c r="EO2755" i="1" s="1"/>
  <c r="N890" i="1"/>
  <c r="DN893" i="1"/>
  <c r="N908" i="1"/>
  <c r="N899" i="1" s="1"/>
  <c r="DN908" i="1"/>
  <c r="DN899" i="1" s="1"/>
  <c r="DZ496" i="1"/>
  <c r="G577" i="1"/>
  <c r="S577" i="1"/>
  <c r="AS577" i="1"/>
  <c r="G580" i="1"/>
  <c r="S580" i="1"/>
  <c r="AS580" i="1"/>
  <c r="EC580" i="1"/>
  <c r="G583" i="1"/>
  <c r="S583" i="1"/>
  <c r="AS583" i="1"/>
  <c r="EC583" i="1"/>
  <c r="G586" i="1"/>
  <c r="S586" i="1"/>
  <c r="AS586" i="1"/>
  <c r="EC586" i="1"/>
  <c r="G589" i="1"/>
  <c r="S589" i="1"/>
  <c r="AS589" i="1"/>
  <c r="EC589" i="1"/>
  <c r="B594" i="1"/>
  <c r="N594" i="1"/>
  <c r="Z594" i="1"/>
  <c r="DN594" i="1"/>
  <c r="B597" i="1"/>
  <c r="N597" i="1"/>
  <c r="Z597" i="1"/>
  <c r="DN597" i="1"/>
  <c r="D602" i="1"/>
  <c r="P602" i="1"/>
  <c r="AE602" i="1"/>
  <c r="DW602" i="1"/>
  <c r="F606" i="1"/>
  <c r="F660" i="1" s="1"/>
  <c r="R606" i="1"/>
  <c r="R660" i="1" s="1"/>
  <c r="AO606" i="1"/>
  <c r="AO660" i="1" s="1"/>
  <c r="DZ606" i="1"/>
  <c r="DZ660" i="1" s="1"/>
  <c r="J612" i="1"/>
  <c r="J666" i="1" s="1"/>
  <c r="V612" i="1"/>
  <c r="BO612" i="1"/>
  <c r="EL612" i="1"/>
  <c r="EL666" i="1" s="1"/>
  <c r="J615" i="1"/>
  <c r="V615" i="1"/>
  <c r="BO615" i="1"/>
  <c r="EL615" i="1"/>
  <c r="K615" i="1"/>
  <c r="W615" i="1"/>
  <c r="CA615" i="1"/>
  <c r="EO615" i="1"/>
  <c r="C619" i="1"/>
  <c r="C674" i="1" s="1"/>
  <c r="O619" i="1"/>
  <c r="O674" i="1" s="1"/>
  <c r="AA619" i="1"/>
  <c r="AA674" i="1" s="1"/>
  <c r="DV619" i="1"/>
  <c r="DV674" i="1" s="1"/>
  <c r="DV1207" i="1" s="1"/>
  <c r="AS661" i="1"/>
  <c r="H797" i="1"/>
  <c r="T797" i="1"/>
  <c r="DX832" i="1"/>
  <c r="AX807" i="1"/>
  <c r="BF836" i="1" s="1"/>
  <c r="O838" i="1"/>
  <c r="EO814" i="1"/>
  <c r="O834" i="1"/>
  <c r="O849" i="1"/>
  <c r="O2478" i="1" s="1"/>
  <c r="DV849" i="1"/>
  <c r="DV2478" i="1" s="1"/>
  <c r="G884" i="1"/>
  <c r="G2753" i="1" s="1"/>
  <c r="G911" i="1"/>
  <c r="S884" i="1"/>
  <c r="S2753" i="1" s="1"/>
  <c r="S911" i="1"/>
  <c r="AS884" i="1"/>
  <c r="AS2753" i="1" s="1"/>
  <c r="AS911" i="1"/>
  <c r="EC884" i="1"/>
  <c r="EC2753" i="1" s="1"/>
  <c r="EC911" i="1"/>
  <c r="I885" i="1"/>
  <c r="I2754" i="1" s="1"/>
  <c r="I912" i="1"/>
  <c r="U885" i="1"/>
  <c r="U2754" i="1" s="1"/>
  <c r="U912" i="1"/>
  <c r="BF885" i="1"/>
  <c r="BF2754" i="1" s="1"/>
  <c r="BF912" i="1"/>
  <c r="EI885" i="1"/>
  <c r="EI2754" i="1" s="1"/>
  <c r="EI912" i="1"/>
  <c r="Z881" i="1"/>
  <c r="Z2750" i="1" s="1"/>
  <c r="J882" i="1"/>
  <c r="J2751" i="1" s="1"/>
  <c r="V882" i="1"/>
  <c r="V2751" i="1" s="1"/>
  <c r="AX890" i="1"/>
  <c r="T908" i="1"/>
  <c r="T899" i="1" s="1"/>
  <c r="EF908" i="1"/>
  <c r="EF899" i="1" s="1"/>
  <c r="R496" i="1"/>
  <c r="W496" i="1"/>
  <c r="AX496" i="1"/>
  <c r="EC496" i="1"/>
  <c r="J577" i="1"/>
  <c r="J576" i="1" s="1"/>
  <c r="J977" i="1"/>
  <c r="L577" i="1"/>
  <c r="X577" i="1"/>
  <c r="L580" i="1"/>
  <c r="X580" i="1"/>
  <c r="CL580" i="1"/>
  <c r="L583" i="1"/>
  <c r="X583" i="1"/>
  <c r="CL583" i="1"/>
  <c r="L586" i="1"/>
  <c r="X586" i="1"/>
  <c r="CL586" i="1"/>
  <c r="L589" i="1"/>
  <c r="X589" i="1"/>
  <c r="CL589" i="1"/>
  <c r="C594" i="1"/>
  <c r="O594" i="1"/>
  <c r="AA594" i="1"/>
  <c r="DV594" i="1"/>
  <c r="C597" i="1"/>
  <c r="O597" i="1"/>
  <c r="AA597" i="1"/>
  <c r="DV597" i="1"/>
  <c r="M601" i="1"/>
  <c r="M659" i="1" s="1"/>
  <c r="Y601" i="1"/>
  <c r="Y659" i="1" s="1"/>
  <c r="DA601" i="1"/>
  <c r="DA659" i="1" s="1"/>
  <c r="E602" i="1"/>
  <c r="Q602" i="1"/>
  <c r="AJ602" i="1"/>
  <c r="DX602" i="1"/>
  <c r="G606" i="1"/>
  <c r="G660" i="1" s="1"/>
  <c r="S606" i="1"/>
  <c r="S660" i="1" s="1"/>
  <c r="AS606" i="1"/>
  <c r="AS660" i="1" s="1"/>
  <c r="EC606" i="1"/>
  <c r="EC660" i="1" s="1"/>
  <c r="K612" i="1"/>
  <c r="K666" i="1" s="1"/>
  <c r="W612" i="1"/>
  <c r="W666" i="1" s="1"/>
  <c r="CA612" i="1"/>
  <c r="CA666" i="1" s="1"/>
  <c r="EO612" i="1"/>
  <c r="EO666" i="1" s="1"/>
  <c r="L615" i="1"/>
  <c r="X615" i="1"/>
  <c r="D619" i="1"/>
  <c r="D674" i="1" s="1"/>
  <c r="P619" i="1"/>
  <c r="P674" i="1" s="1"/>
  <c r="AE619" i="1"/>
  <c r="AE674" i="1" s="1"/>
  <c r="DW619" i="1"/>
  <c r="DW674" i="1" s="1"/>
  <c r="DW1207" i="1" s="1"/>
  <c r="L627" i="1"/>
  <c r="CL661" i="1"/>
  <c r="EF670" i="1"/>
  <c r="EF1205" i="1" s="1"/>
  <c r="EL672" i="1"/>
  <c r="EL1206" i="1" s="1"/>
  <c r="K723" i="1"/>
  <c r="W723" i="1"/>
  <c r="CA723" i="1"/>
  <c r="EO723" i="1"/>
  <c r="Y723" i="1"/>
  <c r="N828" i="1"/>
  <c r="DV828" i="1"/>
  <c r="U829" i="1"/>
  <c r="W797" i="1"/>
  <c r="N832" i="1"/>
  <c r="N835" i="1"/>
  <c r="N807" i="1"/>
  <c r="AX840" i="1"/>
  <c r="AX841" i="1"/>
  <c r="C849" i="1"/>
  <c r="C2478" i="1" s="1"/>
  <c r="G871" i="1"/>
  <c r="P900" i="1"/>
  <c r="AE900" i="1"/>
  <c r="F901" i="1"/>
  <c r="N883" i="1"/>
  <c r="N2752" i="1" s="1"/>
  <c r="AO901" i="1"/>
  <c r="E884" i="1"/>
  <c r="E2753" i="1" s="1"/>
  <c r="H884" i="1"/>
  <c r="H2753" i="1" s="1"/>
  <c r="H911" i="1"/>
  <c r="H902" i="1" s="1"/>
  <c r="L884" i="1"/>
  <c r="L2753" i="1" s="1"/>
  <c r="T884" i="1"/>
  <c r="T2753" i="1" s="1"/>
  <c r="T911" i="1"/>
  <c r="T902" i="1" s="1"/>
  <c r="X884" i="1"/>
  <c r="X2753" i="1" s="1"/>
  <c r="AX884" i="1"/>
  <c r="AX2753" i="1" s="1"/>
  <c r="AX911" i="1"/>
  <c r="AX902" i="1" s="1"/>
  <c r="CL884" i="1"/>
  <c r="CL2753" i="1" s="1"/>
  <c r="DW884" i="1"/>
  <c r="DW2753" i="1" s="1"/>
  <c r="EF884" i="1"/>
  <c r="EF2753" i="1" s="1"/>
  <c r="EF911" i="1"/>
  <c r="EF902" i="1" s="1"/>
  <c r="J885" i="1"/>
  <c r="J2754" i="1" s="1"/>
  <c r="J912" i="1"/>
  <c r="J903" i="1" s="1"/>
  <c r="V885" i="1"/>
  <c r="V2754" i="1" s="1"/>
  <c r="V912" i="1"/>
  <c r="V903" i="1" s="1"/>
  <c r="AS885" i="1"/>
  <c r="AS2754" i="1" s="1"/>
  <c r="BO885" i="1"/>
  <c r="BO2754" i="1" s="1"/>
  <c r="BO912" i="1"/>
  <c r="BO903" i="1" s="1"/>
  <c r="EL885" i="1"/>
  <c r="EL2754" i="1" s="1"/>
  <c r="EL912" i="1"/>
  <c r="EL903" i="1" s="1"/>
  <c r="L886" i="1"/>
  <c r="L2755" i="1" s="1"/>
  <c r="L913" i="1"/>
  <c r="L904" i="1" s="1"/>
  <c r="X886" i="1"/>
  <c r="X2755" i="1" s="1"/>
  <c r="X913" i="1"/>
  <c r="X904" i="1" s="1"/>
  <c r="CL886" i="1"/>
  <c r="CL2755" i="1" s="1"/>
  <c r="CL913" i="1"/>
  <c r="CL904" i="1" s="1"/>
  <c r="S881" i="1"/>
  <c r="S2750" i="1" s="1"/>
  <c r="AS881" i="1"/>
  <c r="AS2750" i="1" s="1"/>
  <c r="EC881" i="1"/>
  <c r="EC2750" i="1" s="1"/>
  <c r="AE882" i="1"/>
  <c r="AE2751" i="1" s="1"/>
  <c r="DW882" i="1"/>
  <c r="DW2751" i="1" s="1"/>
  <c r="K886" i="1"/>
  <c r="K2755" i="1" s="1"/>
  <c r="W886" i="1"/>
  <c r="W2755" i="1" s="1"/>
  <c r="CA886" i="1"/>
  <c r="CA2755" i="1" s="1"/>
  <c r="B893" i="1"/>
  <c r="X496" i="1"/>
  <c r="DV496" i="1"/>
  <c r="EF496" i="1"/>
  <c r="M577" i="1"/>
  <c r="Y577" i="1"/>
  <c r="M580" i="1"/>
  <c r="Y580" i="1"/>
  <c r="DA580" i="1"/>
  <c r="M583" i="1"/>
  <c r="Y583" i="1"/>
  <c r="DA583" i="1"/>
  <c r="M586" i="1"/>
  <c r="Y586" i="1"/>
  <c r="DA586" i="1"/>
  <c r="M589" i="1"/>
  <c r="Y589" i="1"/>
  <c r="DA589" i="1"/>
  <c r="H594" i="1"/>
  <c r="T594" i="1"/>
  <c r="AX594" i="1"/>
  <c r="EF594" i="1"/>
  <c r="H597" i="1"/>
  <c r="T597" i="1"/>
  <c r="AX597" i="1"/>
  <c r="EF597" i="1"/>
  <c r="F601" i="1"/>
  <c r="F659" i="1" s="1"/>
  <c r="R601" i="1"/>
  <c r="R659" i="1" s="1"/>
  <c r="AO601" i="1"/>
  <c r="AO659" i="1" s="1"/>
  <c r="DZ601" i="1"/>
  <c r="DZ659" i="1" s="1"/>
  <c r="J602" i="1"/>
  <c r="V602" i="1"/>
  <c r="BO602" i="1"/>
  <c r="EL602" i="1"/>
  <c r="L606" i="1"/>
  <c r="L660" i="1" s="1"/>
  <c r="X606" i="1"/>
  <c r="X660" i="1" s="1"/>
  <c r="CL606" i="1"/>
  <c r="CL660" i="1" s="1"/>
  <c r="D612" i="1"/>
  <c r="P612" i="1"/>
  <c r="AE612" i="1"/>
  <c r="AE666" i="1" s="1"/>
  <c r="DW612" i="1"/>
  <c r="D615" i="1"/>
  <c r="P615" i="1"/>
  <c r="AE615" i="1"/>
  <c r="DW615" i="1"/>
  <c r="E615" i="1"/>
  <c r="E610" i="1" s="1"/>
  <c r="Q615" i="1"/>
  <c r="AJ615" i="1"/>
  <c r="DX615" i="1"/>
  <c r="DX610" i="1" s="1"/>
  <c r="I619" i="1"/>
  <c r="I674" i="1" s="1"/>
  <c r="U619" i="1"/>
  <c r="U674" i="1" s="1"/>
  <c r="BF619" i="1"/>
  <c r="BF674" i="1" s="1"/>
  <c r="EI619" i="1"/>
  <c r="EI674" i="1" s="1"/>
  <c r="EI1207" i="1" s="1"/>
  <c r="M627" i="1"/>
  <c r="M661" i="1"/>
  <c r="C828" i="1"/>
  <c r="O828" i="1"/>
  <c r="N829" i="1"/>
  <c r="DN797" i="1"/>
  <c r="O832" i="1"/>
  <c r="EI807" i="1"/>
  <c r="AJ814" i="1"/>
  <c r="AS822" i="1"/>
  <c r="AX838" i="1"/>
  <c r="M884" i="1"/>
  <c r="M2753" i="1" s="1"/>
  <c r="M911" i="1"/>
  <c r="Y884" i="1"/>
  <c r="Y2753" i="1" s="1"/>
  <c r="Y911" i="1"/>
  <c r="DA884" i="1"/>
  <c r="DA2753" i="1" s="1"/>
  <c r="DA911" i="1"/>
  <c r="C885" i="1"/>
  <c r="C2754" i="1" s="1"/>
  <c r="C912" i="1"/>
  <c r="O885" i="1"/>
  <c r="O2754" i="1" s="1"/>
  <c r="O912" i="1"/>
  <c r="AA885" i="1"/>
  <c r="AA2754" i="1" s="1"/>
  <c r="AA912" i="1"/>
  <c r="DV885" i="1"/>
  <c r="DV2754" i="1" s="1"/>
  <c r="DV912" i="1"/>
  <c r="DA895" i="1"/>
  <c r="H881" i="1"/>
  <c r="H2750" i="1" s="1"/>
  <c r="AX881" i="1"/>
  <c r="AX2750" i="1" s="1"/>
  <c r="P882" i="1"/>
  <c r="P2751" i="1" s="1"/>
  <c r="EL882" i="1"/>
  <c r="EL2751" i="1" s="1"/>
  <c r="T893" i="1"/>
  <c r="DW927" i="1"/>
  <c r="Z916" i="1"/>
  <c r="Z818" i="1" s="1"/>
  <c r="AA849" i="1" s="1"/>
  <c r="AA2478" i="1" s="1"/>
  <c r="F964" i="1"/>
  <c r="R964" i="1"/>
  <c r="B1006" i="1"/>
  <c r="G1009" i="1"/>
  <c r="S1009" i="1"/>
  <c r="W1187" i="1"/>
  <c r="Q1236" i="1"/>
  <c r="J1333" i="1"/>
  <c r="J1408" i="1"/>
  <c r="R1365" i="1"/>
  <c r="R1333" i="1"/>
  <c r="V1333" i="1"/>
  <c r="V1408" i="1"/>
  <c r="BO1333" i="1"/>
  <c r="BO1408" i="1"/>
  <c r="EL1333" i="1"/>
  <c r="EL1408" i="1"/>
  <c r="CL1333" i="1"/>
  <c r="CL1641" i="1" s="1"/>
  <c r="CL1409" i="1"/>
  <c r="L1369" i="1"/>
  <c r="L1411" i="1"/>
  <c r="X1369" i="1"/>
  <c r="X1411" i="1"/>
  <c r="CL1369" i="1"/>
  <c r="CL1411" i="1"/>
  <c r="V1370" i="1"/>
  <c r="V1513" i="1" s="1"/>
  <c r="V1412" i="1"/>
  <c r="BO1370" i="1"/>
  <c r="BO1412" i="1"/>
  <c r="EL1370" i="1"/>
  <c r="EL1412" i="1"/>
  <c r="V1356" i="1"/>
  <c r="V1644" i="1" s="1"/>
  <c r="EL1356" i="1"/>
  <c r="EL1644" i="1" s="1"/>
  <c r="I927" i="1"/>
  <c r="U927" i="1"/>
  <c r="BF927" i="1"/>
  <c r="EI927" i="1"/>
  <c r="EC916" i="1"/>
  <c r="K930" i="1"/>
  <c r="EO930" i="1"/>
  <c r="Y931" i="1"/>
  <c r="R927" i="1"/>
  <c r="T936" i="1"/>
  <c r="V1009" i="1"/>
  <c r="BO1009" i="1"/>
  <c r="EL1009" i="1"/>
  <c r="X1333" i="1"/>
  <c r="AO1340" i="1"/>
  <c r="H916" i="1"/>
  <c r="EF916" i="1"/>
  <c r="EF818" i="1" s="1"/>
  <c r="EI835" i="1" s="1"/>
  <c r="L964" i="1"/>
  <c r="X964" i="1"/>
  <c r="DN968" i="1"/>
  <c r="F1006" i="1"/>
  <c r="R1006" i="1"/>
  <c r="X1357" i="1"/>
  <c r="X1340" i="1"/>
  <c r="CL1340" i="1"/>
  <c r="CL1357" i="1"/>
  <c r="CL1356" i="1" s="1"/>
  <c r="CL1644" i="1" s="1"/>
  <c r="R1358" i="1"/>
  <c r="R1340" i="1"/>
  <c r="C1504" i="1"/>
  <c r="I926" i="1"/>
  <c r="BF926" i="1"/>
  <c r="C927" i="1"/>
  <c r="O927" i="1"/>
  <c r="AA927" i="1"/>
  <c r="DV927" i="1"/>
  <c r="Y916" i="1"/>
  <c r="Y936" i="1" s="1"/>
  <c r="AJ930" i="1"/>
  <c r="G931" i="1"/>
  <c r="CL927" i="1"/>
  <c r="X1187" i="1"/>
  <c r="X1194" i="1" s="1"/>
  <c r="M1365" i="1"/>
  <c r="M1508" i="1" s="1"/>
  <c r="M1408" i="1"/>
  <c r="Y1365" i="1"/>
  <c r="Y1508" i="1" s="1"/>
  <c r="Y1408" i="1"/>
  <c r="DA1365" i="1"/>
  <c r="DA1508" i="1" s="1"/>
  <c r="DA1408" i="1"/>
  <c r="DA1333" i="1"/>
  <c r="O1409" i="1"/>
  <c r="O1333" i="1"/>
  <c r="L1340" i="1"/>
  <c r="DZ1340" i="1"/>
  <c r="C1366" i="1"/>
  <c r="C1340" i="1"/>
  <c r="W1358" i="1"/>
  <c r="W1366" i="1"/>
  <c r="D1333" i="1"/>
  <c r="L1365" i="1"/>
  <c r="P1333" i="1"/>
  <c r="X1365" i="1"/>
  <c r="X1508" i="1" s="1"/>
  <c r="AE1333" i="1"/>
  <c r="CL1365" i="1"/>
  <c r="DW1333" i="1"/>
  <c r="AA1340" i="1"/>
  <c r="M1340" i="1"/>
  <c r="C1367" i="1"/>
  <c r="AA1367" i="1"/>
  <c r="E1368" i="1"/>
  <c r="AJ1368" i="1"/>
  <c r="G1369" i="1"/>
  <c r="AS1369" i="1"/>
  <c r="BF1370" i="1"/>
  <c r="BF1509" i="1" s="1"/>
  <c r="K1348" i="1"/>
  <c r="W1348" i="1"/>
  <c r="CA1348" i="1"/>
  <c r="EO1348" i="1"/>
  <c r="I1348" i="1"/>
  <c r="U1348" i="1"/>
  <c r="BF1348" i="1"/>
  <c r="EI1348" i="1"/>
  <c r="EI1643" i="1" s="1"/>
  <c r="C1348" i="1"/>
  <c r="C1643" i="1" s="1"/>
  <c r="P1366" i="1"/>
  <c r="EO1366" i="1"/>
  <c r="AO1367" i="1"/>
  <c r="AA1368" i="1"/>
  <c r="V1369" i="1"/>
  <c r="G1370" i="1"/>
  <c r="CL1370" i="1"/>
  <c r="CL1501" i="1" s="1"/>
  <c r="P1408" i="1"/>
  <c r="AE1408" i="1"/>
  <c r="DW1408" i="1"/>
  <c r="F1409" i="1"/>
  <c r="R1409" i="1"/>
  <c r="DZ1409" i="1"/>
  <c r="H1410" i="1"/>
  <c r="T1410" i="1"/>
  <c r="AX1410" i="1"/>
  <c r="EF1410" i="1"/>
  <c r="B1500" i="1"/>
  <c r="N1500" i="1"/>
  <c r="Z1500" i="1"/>
  <c r="DN1500" i="1"/>
  <c r="D1481" i="1"/>
  <c r="H1481" i="1"/>
  <c r="P1481" i="1"/>
  <c r="T1481" i="1"/>
  <c r="AE1501" i="1"/>
  <c r="AX1481" i="1"/>
  <c r="DW1501" i="1"/>
  <c r="F1502" i="1"/>
  <c r="R1502" i="1"/>
  <c r="AO1502" i="1"/>
  <c r="DZ1502" i="1"/>
  <c r="H1503" i="1"/>
  <c r="T1503" i="1"/>
  <c r="AX1503" i="1"/>
  <c r="EF1503" i="1"/>
  <c r="J1504" i="1"/>
  <c r="V1504" i="1"/>
  <c r="EL1504" i="1"/>
  <c r="L1505" i="1"/>
  <c r="CL1505" i="1"/>
  <c r="C1489" i="1"/>
  <c r="X1489" i="1"/>
  <c r="P1519" i="1"/>
  <c r="X1519" i="1"/>
  <c r="CL1519" i="1"/>
  <c r="N1520" i="1"/>
  <c r="Z1520" i="1"/>
  <c r="DN1520" i="1"/>
  <c r="L1508" i="1"/>
  <c r="CL1508" i="1"/>
  <c r="N1509" i="1"/>
  <c r="Q1513" i="1"/>
  <c r="G1518" i="1"/>
  <c r="EC1518" i="1"/>
  <c r="K1520" i="1"/>
  <c r="S1521" i="1"/>
  <c r="AS1521" i="1"/>
  <c r="EC1521" i="1"/>
  <c r="Z1523" i="1"/>
  <c r="C1581" i="1"/>
  <c r="C1564" i="1"/>
  <c r="F1572" i="1"/>
  <c r="W1582" i="1"/>
  <c r="DW1794" i="1"/>
  <c r="DZ1794" i="1" s="1"/>
  <c r="EC1794" i="1" s="1"/>
  <c r="EF1794" i="1" s="1"/>
  <c r="EI1794" i="1" s="1"/>
  <c r="EL1794" i="1" s="1"/>
  <c r="EO1794" i="1" s="1"/>
  <c r="DV1794" i="1"/>
  <c r="AJ1369" i="1"/>
  <c r="G1408" i="1"/>
  <c r="S1408" i="1"/>
  <c r="AS1408" i="1"/>
  <c r="EC1408" i="1"/>
  <c r="R1411" i="1"/>
  <c r="AO1411" i="1"/>
  <c r="DZ1411" i="1"/>
  <c r="O1504" i="1"/>
  <c r="AA1504" i="1"/>
  <c r="DV1504" i="1"/>
  <c r="Q1505" i="1"/>
  <c r="S1508" i="1"/>
  <c r="O1512" i="1"/>
  <c r="AS1518" i="1"/>
  <c r="C1519" i="1"/>
  <c r="G1521" i="1"/>
  <c r="DN1523" i="1"/>
  <c r="E1359" i="1"/>
  <c r="Q1359" i="1"/>
  <c r="AJ1359" i="1"/>
  <c r="DX1359" i="1"/>
  <c r="G1360" i="1"/>
  <c r="S1360" i="1"/>
  <c r="AS1360" i="1"/>
  <c r="EC1360" i="1"/>
  <c r="I1361" i="1"/>
  <c r="U1361" i="1"/>
  <c r="BF1361" i="1"/>
  <c r="EI1361" i="1"/>
  <c r="K1362" i="1"/>
  <c r="W1362" i="1"/>
  <c r="CA1362" i="1"/>
  <c r="EO1362" i="1"/>
  <c r="AE1366" i="1"/>
  <c r="BO1369" i="1"/>
  <c r="BO1504" i="1" s="1"/>
  <c r="X1370" i="1"/>
  <c r="X1505" i="1" s="1"/>
  <c r="J1411" i="1"/>
  <c r="EL1411" i="1"/>
  <c r="BO1501" i="1"/>
  <c r="EL1501" i="1"/>
  <c r="R1519" i="1"/>
  <c r="AO1519" i="1"/>
  <c r="BO1519" i="1"/>
  <c r="T1520" i="1"/>
  <c r="AX1520" i="1"/>
  <c r="EF1520" i="1"/>
  <c r="D1522" i="1"/>
  <c r="P1522" i="1"/>
  <c r="AE1522" i="1"/>
  <c r="I1509" i="1"/>
  <c r="DV1512" i="1"/>
  <c r="BO1513" i="1"/>
  <c r="Y1521" i="1"/>
  <c r="DA1521" i="1"/>
  <c r="N1523" i="1"/>
  <c r="DW1523" i="1"/>
  <c r="K1582" i="1"/>
  <c r="AB1665" i="1"/>
  <c r="AB2541" i="1" s="1"/>
  <c r="AB1666" i="1"/>
  <c r="AB1667" i="1" s="1"/>
  <c r="AB2542" i="1" s="1"/>
  <c r="E1369" i="1"/>
  <c r="J1356" i="1"/>
  <c r="J1644" i="1" s="1"/>
  <c r="BO1356" i="1"/>
  <c r="BO1644" i="1" s="1"/>
  <c r="J1348" i="1"/>
  <c r="V1348" i="1"/>
  <c r="BO1348" i="1"/>
  <c r="EL1348" i="1"/>
  <c r="B1348" i="1"/>
  <c r="B1643" i="1" s="1"/>
  <c r="I1358" i="1"/>
  <c r="D1366" i="1"/>
  <c r="DW1366" i="1"/>
  <c r="AS1370" i="1"/>
  <c r="D1408" i="1"/>
  <c r="Q1481" i="1"/>
  <c r="K1505" i="1"/>
  <c r="R1489" i="1"/>
  <c r="DZ1489" i="1"/>
  <c r="W1519" i="1"/>
  <c r="CA1519" i="1"/>
  <c r="EO1519" i="1"/>
  <c r="M1520" i="1"/>
  <c r="E1513" i="1"/>
  <c r="EL1513" i="1"/>
  <c r="I1519" i="1"/>
  <c r="E1520" i="1"/>
  <c r="M1521" i="1"/>
  <c r="R1581" i="1"/>
  <c r="R1564" i="1"/>
  <c r="AO1581" i="1"/>
  <c r="AO1564" i="1"/>
  <c r="DZ1581" i="1"/>
  <c r="DZ1564" i="1"/>
  <c r="D1582" i="1"/>
  <c r="D1564" i="1"/>
  <c r="P1582" i="1"/>
  <c r="P1564" i="1"/>
  <c r="AE1582" i="1"/>
  <c r="AE1564" i="1"/>
  <c r="DW1582" i="1"/>
  <c r="DW1564" i="1"/>
  <c r="AO1572" i="1"/>
  <c r="I1581" i="1"/>
  <c r="O1734" i="1"/>
  <c r="O1826" i="1"/>
  <c r="DV1681" i="1"/>
  <c r="F1682" i="1"/>
  <c r="F1681" i="1" s="1"/>
  <c r="R1682" i="1"/>
  <c r="R1681" i="1" s="1"/>
  <c r="EO1681" i="1"/>
  <c r="H1685" i="1"/>
  <c r="H1188" i="1" s="1"/>
  <c r="T1685" i="1"/>
  <c r="AX1685" i="1"/>
  <c r="AX1188" i="1" s="1"/>
  <c r="DV1692" i="1"/>
  <c r="EC1693" i="1"/>
  <c r="EC1692" i="1" s="1"/>
  <c r="BO1702" i="1"/>
  <c r="DZ1731" i="1"/>
  <c r="AE1728" i="1"/>
  <c r="AE628" i="1" s="1"/>
  <c r="DN1728" i="1"/>
  <c r="X1737" i="1"/>
  <c r="X1736" i="1" s="1"/>
  <c r="M1762" i="1"/>
  <c r="Y1762" i="1"/>
  <c r="G1765" i="1"/>
  <c r="X1765" i="1"/>
  <c r="BH1749" i="1"/>
  <c r="R1749" i="1"/>
  <c r="AO1749" i="1"/>
  <c r="DN1776" i="1"/>
  <c r="C1786" i="1"/>
  <c r="AA1786" i="1"/>
  <c r="Z1774" i="1"/>
  <c r="Z1776" i="1" s="1"/>
  <c r="AA1774" i="1"/>
  <c r="AA1776" i="1" s="1"/>
  <c r="DZ2645" i="1"/>
  <c r="DZ1225" i="1" s="1"/>
  <c r="DZ1238" i="1" s="1"/>
  <c r="EO2645" i="1"/>
  <c r="EO1225" i="1" s="1"/>
  <c r="EO1861" i="1"/>
  <c r="I1826" i="1"/>
  <c r="X1693" i="1"/>
  <c r="X1692" i="1" s="1"/>
  <c r="CL1693" i="1"/>
  <c r="CL1692" i="1" s="1"/>
  <c r="AS1702" i="1"/>
  <c r="CA1702" i="1"/>
  <c r="E1728" i="1"/>
  <c r="E1737" i="1"/>
  <c r="E1736" i="1" s="1"/>
  <c r="Q1737" i="1"/>
  <c r="Q1736" i="1" s="1"/>
  <c r="AJ1737" i="1"/>
  <c r="AJ1736" i="1" s="1"/>
  <c r="V1762" i="1"/>
  <c r="EO1764" i="1"/>
  <c r="P1765" i="1"/>
  <c r="AE1765" i="1"/>
  <c r="EL1749" i="1"/>
  <c r="EO1762" i="1" s="1"/>
  <c r="DV1776" i="1"/>
  <c r="H1786" i="1"/>
  <c r="AE1774" i="1"/>
  <c r="AE1776" i="1" s="1"/>
  <c r="AE1999" i="1"/>
  <c r="CL1791" i="1"/>
  <c r="C2647" i="1"/>
  <c r="C1227" i="1" s="1"/>
  <c r="G2647" i="1"/>
  <c r="G1227" i="1" s="1"/>
  <c r="DA2647" i="1"/>
  <c r="DA1227" i="1" s="1"/>
  <c r="DN1830" i="1"/>
  <c r="DX1863" i="1"/>
  <c r="G2641" i="1"/>
  <c r="S2641" i="1"/>
  <c r="AS2641" i="1"/>
  <c r="DA2641" i="1"/>
  <c r="C2643" i="1"/>
  <c r="C1221" i="1" s="1"/>
  <c r="G2643" i="1"/>
  <c r="G1221" i="1" s="1"/>
  <c r="O2643" i="1"/>
  <c r="O1221" i="1" s="1"/>
  <c r="S2643" i="1"/>
  <c r="S1221" i="1" s="1"/>
  <c r="AA2643" i="1"/>
  <c r="AA1221" i="1" s="1"/>
  <c r="AS2643" i="1"/>
  <c r="AS1221" i="1" s="1"/>
  <c r="DA2643" i="1"/>
  <c r="DA1221" i="1" s="1"/>
  <c r="G1891" i="1"/>
  <c r="P1919" i="1"/>
  <c r="P1938" i="1" s="1"/>
  <c r="J1582" i="1"/>
  <c r="V1582" i="1"/>
  <c r="BO1582" i="1"/>
  <c r="EL1582" i="1"/>
  <c r="L1583" i="1"/>
  <c r="X1583" i="1"/>
  <c r="CL1583" i="1"/>
  <c r="B1584" i="1"/>
  <c r="N1584" i="1"/>
  <c r="Z1584" i="1"/>
  <c r="DN1584" i="1"/>
  <c r="D1585" i="1"/>
  <c r="P1585" i="1"/>
  <c r="AE1585" i="1"/>
  <c r="DW1585" i="1"/>
  <c r="M1652" i="1"/>
  <c r="Y1652" i="1"/>
  <c r="DA1652" i="1"/>
  <c r="K1656" i="1"/>
  <c r="W1656" i="1"/>
  <c r="CA1656" i="1"/>
  <c r="EO1656" i="1"/>
  <c r="M1656" i="1"/>
  <c r="Y1656" i="1"/>
  <c r="DA1656" i="1"/>
  <c r="F1674" i="1"/>
  <c r="F1185" i="1" s="1"/>
  <c r="R1674" i="1"/>
  <c r="R1185" i="1" s="1"/>
  <c r="AO1674" i="1"/>
  <c r="AO1185" i="1" s="1"/>
  <c r="DZ1674" i="1"/>
  <c r="DZ1185" i="1" s="1"/>
  <c r="L1682" i="1"/>
  <c r="L1681" i="1" s="1"/>
  <c r="X1682" i="1"/>
  <c r="X1681" i="1" s="1"/>
  <c r="AJ1682" i="1"/>
  <c r="AJ1681" i="1" s="1"/>
  <c r="DX1682" i="1"/>
  <c r="DX1681" i="1" s="1"/>
  <c r="G1682" i="1"/>
  <c r="G1681" i="1" s="1"/>
  <c r="S1682" i="1"/>
  <c r="S1681" i="1" s="1"/>
  <c r="AS1682" i="1"/>
  <c r="AS1681" i="1" s="1"/>
  <c r="EC1682" i="1"/>
  <c r="M1685" i="1"/>
  <c r="M1188" i="1" s="1"/>
  <c r="Y1685" i="1"/>
  <c r="Y1188" i="1" s="1"/>
  <c r="DA1685" i="1"/>
  <c r="DA1188" i="1" s="1"/>
  <c r="DA1187" i="1" s="1"/>
  <c r="B1685" i="1"/>
  <c r="B1188" i="1" s="1"/>
  <c r="N1685" i="1"/>
  <c r="N1188" i="1" s="1"/>
  <c r="Z1685" i="1"/>
  <c r="Z1188" i="1" s="1"/>
  <c r="DN1685" i="1"/>
  <c r="DN1188" i="1" s="1"/>
  <c r="I1693" i="1"/>
  <c r="U1693" i="1"/>
  <c r="U1692" i="1" s="1"/>
  <c r="BF1693" i="1"/>
  <c r="BF1692" i="1" s="1"/>
  <c r="EI1693" i="1"/>
  <c r="EI1692" i="1" s="1"/>
  <c r="K1693" i="1"/>
  <c r="W1693" i="1"/>
  <c r="W1692" i="1" s="1"/>
  <c r="CA1693" i="1"/>
  <c r="CA1692" i="1" s="1"/>
  <c r="EO1693" i="1"/>
  <c r="EO1692" i="1" s="1"/>
  <c r="Y1693" i="1"/>
  <c r="Y1692" i="1" s="1"/>
  <c r="AA1702" i="1"/>
  <c r="AX1702" i="1"/>
  <c r="CL1702" i="1"/>
  <c r="DW1702" i="1"/>
  <c r="Z1728" i="1"/>
  <c r="DA1727" i="1"/>
  <c r="EF1728" i="1"/>
  <c r="EF628" i="1" s="1"/>
  <c r="EF682" i="1" s="1"/>
  <c r="EF1761" i="1"/>
  <c r="P1761" i="1"/>
  <c r="F1737" i="1"/>
  <c r="F1736" i="1" s="1"/>
  <c r="DW1737" i="1"/>
  <c r="DW1736" i="1" s="1"/>
  <c r="G1762" i="1"/>
  <c r="S1762" i="1"/>
  <c r="AS1762" i="1"/>
  <c r="EO1763" i="1"/>
  <c r="EF1764" i="1"/>
  <c r="E1749" i="1"/>
  <c r="Q1749" i="1"/>
  <c r="BF1749" i="1"/>
  <c r="BO1761" i="1" s="1"/>
  <c r="D1761" i="1"/>
  <c r="EF1776" i="1"/>
  <c r="I1786" i="1"/>
  <c r="U1786" i="1"/>
  <c r="AS1999" i="1"/>
  <c r="AA1999" i="1"/>
  <c r="T1774" i="1"/>
  <c r="T2496" i="1" s="1"/>
  <c r="DW1804" i="1"/>
  <c r="DZ1804" i="1" s="1"/>
  <c r="EC1804" i="1" s="1"/>
  <c r="EF1804" i="1" s="1"/>
  <c r="EI1804" i="1" s="1"/>
  <c r="EL1804" i="1" s="1"/>
  <c r="EO1804" i="1" s="1"/>
  <c r="CA2645" i="1"/>
  <c r="CA1225" i="1" s="1"/>
  <c r="CA1238" i="1" s="1"/>
  <c r="CA1861" i="1"/>
  <c r="DZ2646" i="1"/>
  <c r="DZ1226" i="1" s="1"/>
  <c r="AS2647" i="1"/>
  <c r="AS1227" i="1" s="1"/>
  <c r="DZ2647" i="1"/>
  <c r="DZ1227" i="1" s="1"/>
  <c r="DZ1872" i="1"/>
  <c r="DZ2511" i="1" s="1"/>
  <c r="EL1863" i="1"/>
  <c r="EL1872" i="1"/>
  <c r="EL2511" i="1" s="1"/>
  <c r="M1581" i="1"/>
  <c r="Y1581" i="1"/>
  <c r="DA1581" i="1"/>
  <c r="C1582" i="1"/>
  <c r="G1582" i="1"/>
  <c r="G1580" i="1" s="1"/>
  <c r="O1582" i="1"/>
  <c r="S1582" i="1"/>
  <c r="AA1582" i="1"/>
  <c r="AS1582" i="1"/>
  <c r="AS1580" i="1" s="1"/>
  <c r="DV1582" i="1"/>
  <c r="EC1582" i="1"/>
  <c r="E1583" i="1"/>
  <c r="Q1583" i="1"/>
  <c r="AJ1583" i="1"/>
  <c r="DX1583" i="1"/>
  <c r="G1584" i="1"/>
  <c r="S1584" i="1"/>
  <c r="AS1584" i="1"/>
  <c r="EC1584" i="1"/>
  <c r="I1585" i="1"/>
  <c r="U1585" i="1"/>
  <c r="BF1585" i="1"/>
  <c r="EI1585" i="1"/>
  <c r="C1572" i="1"/>
  <c r="G1572" i="1"/>
  <c r="O1572" i="1"/>
  <c r="S1572" i="1"/>
  <c r="AA1572" i="1"/>
  <c r="AS1572" i="1"/>
  <c r="DV1572" i="1"/>
  <c r="EC1572" i="1"/>
  <c r="B1652" i="1"/>
  <c r="N1652" i="1"/>
  <c r="Z1652" i="1"/>
  <c r="DN1652" i="1"/>
  <c r="D1656" i="1"/>
  <c r="P1656" i="1"/>
  <c r="AE1656" i="1"/>
  <c r="DW1656" i="1"/>
  <c r="F1656" i="1"/>
  <c r="R1656" i="1"/>
  <c r="AO1656" i="1"/>
  <c r="DZ1656" i="1"/>
  <c r="G1674" i="1"/>
  <c r="G1185" i="1" s="1"/>
  <c r="S1674" i="1"/>
  <c r="S1185" i="1" s="1"/>
  <c r="AS1674" i="1"/>
  <c r="AS1185" i="1" s="1"/>
  <c r="EC1674" i="1"/>
  <c r="EC1185" i="1" s="1"/>
  <c r="I1674" i="1"/>
  <c r="I1185" i="1" s="1"/>
  <c r="U1674" i="1"/>
  <c r="U1185" i="1" s="1"/>
  <c r="BF1674" i="1"/>
  <c r="BF1185" i="1" s="1"/>
  <c r="EI1674" i="1"/>
  <c r="EI1185" i="1" s="1"/>
  <c r="E1682" i="1"/>
  <c r="E1681" i="1" s="1"/>
  <c r="Q1682" i="1"/>
  <c r="Q1681" i="1" s="1"/>
  <c r="AO1682" i="1"/>
  <c r="AO1681" i="1" s="1"/>
  <c r="DZ1682" i="1"/>
  <c r="AX1682" i="1"/>
  <c r="EF1682" i="1"/>
  <c r="EC1685" i="1"/>
  <c r="EC1188" i="1" s="1"/>
  <c r="EC1187" i="1" s="1"/>
  <c r="N1693" i="1"/>
  <c r="Z1693" i="1"/>
  <c r="Z1692" i="1" s="1"/>
  <c r="DN1693" i="1"/>
  <c r="DN1692" i="1" s="1"/>
  <c r="D1693" i="1"/>
  <c r="P1693" i="1"/>
  <c r="P1692" i="1" s="1"/>
  <c r="AE1693" i="1"/>
  <c r="DW1693" i="1"/>
  <c r="DW1692" i="1" s="1"/>
  <c r="R1693" i="1"/>
  <c r="R1692" i="1" s="1"/>
  <c r="DZ1693" i="1"/>
  <c r="DZ1692" i="1" s="1"/>
  <c r="DA1702" i="1"/>
  <c r="DZ1728" i="1"/>
  <c r="EC628" i="1" s="1"/>
  <c r="EC682" i="1" s="1"/>
  <c r="CL1731" i="1"/>
  <c r="EI1728" i="1"/>
  <c r="EI628" i="1" s="1"/>
  <c r="EO1761" i="1"/>
  <c r="BH1737" i="1"/>
  <c r="BH1736" i="1" s="1"/>
  <c r="BH1747" i="1" s="1"/>
  <c r="J1765" i="1"/>
  <c r="V1765" i="1"/>
  <c r="BG1749" i="1"/>
  <c r="EO1765" i="1"/>
  <c r="DW1749" i="1"/>
  <c r="DZ1761" i="1" s="1"/>
  <c r="EI1776" i="1"/>
  <c r="CL1785" i="1"/>
  <c r="DA1785" i="1" s="1"/>
  <c r="B1786" i="1"/>
  <c r="BO1791" i="1"/>
  <c r="BO1774" i="1" s="1"/>
  <c r="BO1776" i="1" s="1"/>
  <c r="CL2645" i="1"/>
  <c r="CL1225" i="1" s="1"/>
  <c r="CL1238" i="1" s="1"/>
  <c r="DX2645" i="1"/>
  <c r="DX1225" i="1" s="1"/>
  <c r="DX1861" i="1"/>
  <c r="EL2645" i="1"/>
  <c r="EL1225" i="1" s="1"/>
  <c r="EL1238" i="1" s="1"/>
  <c r="EL1861" i="1"/>
  <c r="M2647" i="1"/>
  <c r="M1227" i="1" s="1"/>
  <c r="CA2647" i="1"/>
  <c r="CA1227" i="1" s="1"/>
  <c r="EL2640" i="1"/>
  <c r="EL2642" i="1" s="1"/>
  <c r="F1872" i="1"/>
  <c r="F2511" i="1" s="1"/>
  <c r="L1872" i="1"/>
  <c r="L2511" i="1" s="1"/>
  <c r="R1872" i="1"/>
  <c r="R2511" i="1" s="1"/>
  <c r="X1872" i="1"/>
  <c r="X2511" i="1" s="1"/>
  <c r="AO1872" i="1"/>
  <c r="AO2511" i="1" s="1"/>
  <c r="CA1872" i="1"/>
  <c r="CA2511" i="1" s="1"/>
  <c r="CA1863" i="1"/>
  <c r="EO1872" i="1"/>
  <c r="EO2511" i="1" s="1"/>
  <c r="EO1863" i="1"/>
  <c r="M2641" i="1"/>
  <c r="Y2641" i="1"/>
  <c r="CA2641" i="1"/>
  <c r="EC2641" i="1"/>
  <c r="EO2641" i="1"/>
  <c r="I2643" i="1"/>
  <c r="I1221" i="1" s="1"/>
  <c r="M2643" i="1"/>
  <c r="M1221" i="1" s="1"/>
  <c r="U2643" i="1"/>
  <c r="U1221" i="1" s="1"/>
  <c r="Y2643" i="1"/>
  <c r="Y1221" i="1" s="1"/>
  <c r="BF2643" i="1"/>
  <c r="BF1221" i="1" s="1"/>
  <c r="CA2643" i="1"/>
  <c r="CA1221" i="1" s="1"/>
  <c r="EC2643" i="1"/>
  <c r="EC1221" i="1" s="1"/>
  <c r="EO2643" i="1"/>
  <c r="EO1221" i="1" s="1"/>
  <c r="Z1945" i="1"/>
  <c r="EL2638" i="1"/>
  <c r="BF1848" i="1"/>
  <c r="EC1848" i="1"/>
  <c r="Z1864" i="1"/>
  <c r="EO1865" i="1"/>
  <c r="EO2495" i="1" s="1"/>
  <c r="G1873" i="1"/>
  <c r="G2512" i="1" s="1"/>
  <c r="AS1873" i="1"/>
  <c r="AS2512" i="1" s="1"/>
  <c r="EO1874" i="1"/>
  <c r="V2000" i="1"/>
  <c r="V2019" i="1"/>
  <c r="Q1896" i="1"/>
  <c r="M1954" i="1"/>
  <c r="Y1954" i="1"/>
  <c r="DA1954" i="1"/>
  <c r="C1955" i="1"/>
  <c r="O1955" i="1"/>
  <c r="AA1955" i="1"/>
  <c r="DV1955" i="1"/>
  <c r="E1956" i="1"/>
  <c r="M1956" i="1"/>
  <c r="Q1956" i="1"/>
  <c r="Y1956" i="1"/>
  <c r="AJ1956" i="1"/>
  <c r="BF1935" i="1"/>
  <c r="BF1956" i="1"/>
  <c r="DA1956" i="1"/>
  <c r="DX1956" i="1"/>
  <c r="C1957" i="1"/>
  <c r="G1957" i="1"/>
  <c r="O1957" i="1"/>
  <c r="S1957" i="1"/>
  <c r="AA1957" i="1"/>
  <c r="AS1957" i="1"/>
  <c r="DV1957" i="1"/>
  <c r="EC1957" i="1"/>
  <c r="E1958" i="1"/>
  <c r="Q1958" i="1"/>
  <c r="AJ1958" i="1"/>
  <c r="DX1958" i="1"/>
  <c r="CA1959" i="1"/>
  <c r="EC1959" i="1"/>
  <c r="EO1959" i="1"/>
  <c r="C1943" i="1"/>
  <c r="AA1943" i="1"/>
  <c r="DV1943" i="1"/>
  <c r="I1946" i="1"/>
  <c r="U1946" i="1"/>
  <c r="BF1946" i="1"/>
  <c r="EI1946" i="1"/>
  <c r="U1942" i="1"/>
  <c r="DX1953" i="1"/>
  <c r="EI1954" i="1"/>
  <c r="CA1955" i="1"/>
  <c r="DN1956" i="1"/>
  <c r="DV2010" i="1"/>
  <c r="BF2038" i="1"/>
  <c r="N2042" i="1"/>
  <c r="EO2644" i="1"/>
  <c r="EO1222" i="1" s="1"/>
  <c r="G2638" i="1"/>
  <c r="G1864" i="1"/>
  <c r="AS1864" i="1"/>
  <c r="M1873" i="1"/>
  <c r="M2512" i="1" s="1"/>
  <c r="G1892" i="1"/>
  <c r="S1892" i="1"/>
  <c r="W1896" i="1"/>
  <c r="DN1933" i="1"/>
  <c r="DN1954" i="1"/>
  <c r="DW1955" i="1"/>
  <c r="EF1918" i="1"/>
  <c r="Z1942" i="1"/>
  <c r="H1943" i="1"/>
  <c r="AX1943" i="1"/>
  <c r="Z1944" i="1"/>
  <c r="H1945" i="1"/>
  <c r="AX1945" i="1"/>
  <c r="Z1946" i="1"/>
  <c r="H1947" i="1"/>
  <c r="CA1932" i="1"/>
  <c r="DZ1933" i="1"/>
  <c r="CL1955" i="1"/>
  <c r="EF1956" i="1"/>
  <c r="EI1958" i="1"/>
  <c r="F2000" i="1"/>
  <c r="DN2064" i="1"/>
  <c r="DN2038" i="1"/>
  <c r="F2644" i="1"/>
  <c r="F1222" i="1" s="1"/>
  <c r="L2644" i="1"/>
  <c r="L1222" i="1" s="1"/>
  <c r="R2644" i="1"/>
  <c r="R1222" i="1" s="1"/>
  <c r="DA1848" i="1"/>
  <c r="M1864" i="1"/>
  <c r="CA1865" i="1"/>
  <c r="CA2495" i="1" s="1"/>
  <c r="S1873" i="1"/>
  <c r="S2512" i="1" s="1"/>
  <c r="CA1874" i="1"/>
  <c r="D2000" i="1"/>
  <c r="D2019" i="1"/>
  <c r="AJ1891" i="1"/>
  <c r="AJ2000" i="1"/>
  <c r="P1892" i="1"/>
  <c r="E1896" i="1"/>
  <c r="AJ1896" i="1"/>
  <c r="Q1953" i="1"/>
  <c r="G1954" i="1"/>
  <c r="S1954" i="1"/>
  <c r="AS1954" i="1"/>
  <c r="EC1954" i="1"/>
  <c r="E1955" i="1"/>
  <c r="I1955" i="1"/>
  <c r="Q1955" i="1"/>
  <c r="U1955" i="1"/>
  <c r="AJ1955" i="1"/>
  <c r="BF1955" i="1"/>
  <c r="DX1934" i="1"/>
  <c r="DX1955" i="1"/>
  <c r="EI1955" i="1"/>
  <c r="G1956" i="1"/>
  <c r="K1956" i="1"/>
  <c r="O1956" i="1"/>
  <c r="S1956" i="1"/>
  <c r="W1956" i="1"/>
  <c r="AS1956" i="1"/>
  <c r="CA1956" i="1"/>
  <c r="EC1956" i="1"/>
  <c r="EO1956" i="1"/>
  <c r="I1957" i="1"/>
  <c r="M1957" i="1"/>
  <c r="U1957" i="1"/>
  <c r="Y1957" i="1"/>
  <c r="BF1957" i="1"/>
  <c r="DA1957" i="1"/>
  <c r="DX1936" i="1"/>
  <c r="DX1957" i="1"/>
  <c r="EI1957" i="1"/>
  <c r="K1958" i="1"/>
  <c r="O1958" i="1"/>
  <c r="W1958" i="1"/>
  <c r="CA1958" i="1"/>
  <c r="DV1958" i="1"/>
  <c r="EO1958" i="1"/>
  <c r="DA1959" i="1"/>
  <c r="I1943" i="1"/>
  <c r="U1943" i="1"/>
  <c r="BF1943" i="1"/>
  <c r="EI1943" i="1"/>
  <c r="EI1945" i="1"/>
  <c r="C1946" i="1"/>
  <c r="AA1946" i="1"/>
  <c r="DV1946" i="1"/>
  <c r="B1942" i="1"/>
  <c r="DV1954" i="1"/>
  <c r="DZ1955" i="1"/>
  <c r="K2000" i="1"/>
  <c r="CA2060" i="1"/>
  <c r="DN2010" i="1"/>
  <c r="AO2644" i="1"/>
  <c r="AO1222" i="1" s="1"/>
  <c r="DA2644" i="1"/>
  <c r="DA1222" i="1" s="1"/>
  <c r="S1864" i="1"/>
  <c r="EL1865" i="1"/>
  <c r="EL2495" i="1" s="1"/>
  <c r="EL1874" i="1"/>
  <c r="M1892" i="1"/>
  <c r="Q1891" i="1"/>
  <c r="Q2019" i="1"/>
  <c r="Z1890" i="1"/>
  <c r="K1896" i="1"/>
  <c r="DZ1918" i="1"/>
  <c r="DZ1953" i="1"/>
  <c r="P1933" i="1"/>
  <c r="DW1956" i="1"/>
  <c r="DW1958" i="1"/>
  <c r="D1918" i="1"/>
  <c r="D1919" i="1" s="1"/>
  <c r="DN1918" i="1"/>
  <c r="H1942" i="1"/>
  <c r="Z1943" i="1"/>
  <c r="H1944" i="1"/>
  <c r="N1945" i="1"/>
  <c r="H1946" i="1"/>
  <c r="AX1946" i="1"/>
  <c r="Z1947" i="1"/>
  <c r="EF1928" i="1"/>
  <c r="EF1942" i="1" s="1"/>
  <c r="DV1934" i="1"/>
  <c r="DX1935" i="1"/>
  <c r="DA1936" i="1"/>
  <c r="C1942" i="1"/>
  <c r="CL1953" i="1"/>
  <c r="EF1954" i="1"/>
  <c r="EO1955" i="1"/>
  <c r="DZ1957" i="1"/>
  <c r="BO2000" i="1"/>
  <c r="CA2065" i="1"/>
  <c r="CA2494" i="1" s="1"/>
  <c r="CA2039" i="1"/>
  <c r="EC2065" i="1"/>
  <c r="EC2494" i="1" s="1"/>
  <c r="EF2065" i="1"/>
  <c r="EF2494" i="1" s="1"/>
  <c r="EO2065" i="1"/>
  <c r="EO2494" i="1" s="1"/>
  <c r="EO2039" i="1"/>
  <c r="C2043" i="1"/>
  <c r="D2043" i="1"/>
  <c r="O2043" i="1"/>
  <c r="P2043" i="1"/>
  <c r="DZ2061" i="1"/>
  <c r="DW2062" i="1"/>
  <c r="EF2062" i="1"/>
  <c r="DA2019" i="1"/>
  <c r="DA1829" i="1" s="1"/>
  <c r="T2046" i="1"/>
  <c r="BO2023" i="1"/>
  <c r="EC2024" i="1"/>
  <c r="DX2026" i="1"/>
  <c r="DA2027" i="1"/>
  <c r="BO2029" i="1"/>
  <c r="EL2029" i="1"/>
  <c r="BO2043" i="1"/>
  <c r="EL2043" i="1"/>
  <c r="N2044" i="1"/>
  <c r="S2046" i="1"/>
  <c r="E2101" i="1"/>
  <c r="Q2101" i="1"/>
  <c r="AJ2101" i="1"/>
  <c r="DX2101" i="1"/>
  <c r="CL2122" i="1"/>
  <c r="CL2481" i="1" s="1"/>
  <c r="Y2237" i="1"/>
  <c r="EC2037" i="1"/>
  <c r="AX2021" i="1"/>
  <c r="BO2027" i="1"/>
  <c r="EL2027" i="1"/>
  <c r="EL2045" i="1"/>
  <c r="CL2019" i="1"/>
  <c r="CL1829" i="1" s="1"/>
  <c r="DA2024" i="1"/>
  <c r="CA2023" i="1"/>
  <c r="BF2025" i="1"/>
  <c r="CA2029" i="1"/>
  <c r="EO2029" i="1"/>
  <c r="AX2042" i="1"/>
  <c r="EF2042" i="1"/>
  <c r="CA2043" i="1"/>
  <c r="EO2043" i="1"/>
  <c r="DA2044" i="1"/>
  <c r="AE2045" i="1"/>
  <c r="DZ2122" i="1"/>
  <c r="DZ2481" i="1" s="1"/>
  <c r="DX2239" i="1"/>
  <c r="E2344" i="1"/>
  <c r="E2351" i="1" s="1"/>
  <c r="I2344" i="1"/>
  <c r="I2351" i="1" s="1"/>
  <c r="M2344" i="1"/>
  <c r="M2351" i="1" s="1"/>
  <c r="Q2344" i="1"/>
  <c r="Q2351" i="1" s="1"/>
  <c r="U2344" i="1"/>
  <c r="U2351" i="1" s="1"/>
  <c r="Y2344" i="1"/>
  <c r="Y2351" i="1" s="1"/>
  <c r="DA2028" i="1"/>
  <c r="DA2046" i="1"/>
  <c r="DV2025" i="1"/>
  <c r="AE2043" i="1"/>
  <c r="DX2045" i="1"/>
  <c r="O2238" i="1"/>
  <c r="CA2000" i="1"/>
  <c r="CA2492" i="1"/>
  <c r="EO2492" i="1"/>
  <c r="DA2059" i="1"/>
  <c r="CA2034" i="1"/>
  <c r="EO2034" i="1"/>
  <c r="DA2061" i="1"/>
  <c r="EI2010" i="1"/>
  <c r="EI2061" i="1"/>
  <c r="CA2036" i="1"/>
  <c r="EC2062" i="1"/>
  <c r="EI2037" i="1"/>
  <c r="CA2038" i="1"/>
  <c r="EC2064" i="1"/>
  <c r="EO2064" i="1"/>
  <c r="V2021" i="1"/>
  <c r="V2026" i="1" s="1"/>
  <c r="Z2021" i="1"/>
  <c r="DN2024" i="1"/>
  <c r="DW2025" i="1"/>
  <c r="F2044" i="1"/>
  <c r="R2044" i="1"/>
  <c r="AO2044" i="1"/>
  <c r="DN2044" i="1"/>
  <c r="DZ2044" i="1"/>
  <c r="H2045" i="1"/>
  <c r="T2045" i="1"/>
  <c r="AX2045" i="1"/>
  <c r="DW2027" i="1"/>
  <c r="EF2045" i="1"/>
  <c r="J2046" i="1"/>
  <c r="V2046" i="1"/>
  <c r="BO2046" i="1"/>
  <c r="EL2046" i="1"/>
  <c r="L2047" i="1"/>
  <c r="P2047" i="1"/>
  <c r="X2047" i="1"/>
  <c r="CL2047" i="1"/>
  <c r="EC2027" i="1"/>
  <c r="EI2025" i="1"/>
  <c r="EI2028" i="1"/>
  <c r="Z2042" i="1"/>
  <c r="DN2042" i="1"/>
  <c r="DX2043" i="1"/>
  <c r="CL2064" i="1"/>
  <c r="E2239" i="1"/>
  <c r="B2101" i="1"/>
  <c r="B2570" i="1" s="1"/>
  <c r="F2101" i="1"/>
  <c r="J2101" i="1"/>
  <c r="N2101" i="1"/>
  <c r="N2570" i="1" s="1"/>
  <c r="R2101" i="1"/>
  <c r="Z2101" i="1"/>
  <c r="Z2570" i="1" s="1"/>
  <c r="AO2101" i="1"/>
  <c r="DN2101" i="1"/>
  <c r="DN2570" i="1" s="1"/>
  <c r="DZ2101" i="1"/>
  <c r="EL2101" i="1"/>
  <c r="C2241" i="1"/>
  <c r="DV2241" i="1"/>
  <c r="AJ2242" i="1"/>
  <c r="U2238" i="1"/>
  <c r="EO2239" i="1"/>
  <c r="D2344" i="1"/>
  <c r="D2351" i="1" s="1"/>
  <c r="H2344" i="1"/>
  <c r="H2351" i="1" s="1"/>
  <c r="P2344" i="1"/>
  <c r="P2351" i="1" s="1"/>
  <c r="T2344" i="1"/>
  <c r="T2351" i="1" s="1"/>
  <c r="X2344" i="1"/>
  <c r="X2351" i="1" s="1"/>
  <c r="BF2396" i="1"/>
  <c r="DX2396" i="1"/>
  <c r="EI2396" i="1"/>
  <c r="H2614" i="1"/>
  <c r="T2614" i="1"/>
  <c r="AX2614" i="1"/>
  <c r="EF2614" i="1"/>
  <c r="J2614" i="1"/>
  <c r="V2614" i="1"/>
  <c r="BO2614" i="1"/>
  <c r="EL2614" i="1"/>
  <c r="S2682" i="1"/>
  <c r="AA2682" i="1"/>
  <c r="DN2682" i="1"/>
  <c r="EL2682" i="1"/>
  <c r="AE2682" i="1"/>
  <c r="H2848" i="1"/>
  <c r="L2848" i="1"/>
  <c r="T2848" i="1"/>
  <c r="X2848" i="1"/>
  <c r="AX2848" i="1"/>
  <c r="CL2848" i="1"/>
  <c r="EF2848" i="1"/>
  <c r="C2918" i="1"/>
  <c r="AA2918" i="1"/>
  <c r="DV2918" i="1"/>
  <c r="D2930" i="1"/>
  <c r="P2930" i="1"/>
  <c r="AE2930" i="1"/>
  <c r="DW2930" i="1"/>
  <c r="Y2614" i="1"/>
  <c r="AA2981" i="1"/>
  <c r="EC2682" i="1"/>
  <c r="EI2682" i="1"/>
  <c r="BF2392" i="1"/>
  <c r="DA2392" i="1"/>
  <c r="EI2392" i="1"/>
  <c r="AJ2393" i="1"/>
  <c r="BF2393" i="1"/>
  <c r="DX2393" i="1"/>
  <c r="EI2393" i="1"/>
  <c r="BO2394" i="1"/>
  <c r="DV2395" i="1"/>
  <c r="EC2395" i="1"/>
  <c r="EF2396" i="1"/>
  <c r="EP2378" i="1"/>
  <c r="AO2392" i="1"/>
  <c r="EE2567" i="1"/>
  <c r="C2614" i="1"/>
  <c r="O2614" i="1"/>
  <c r="AA2614" i="1"/>
  <c r="DV2614" i="1"/>
  <c r="E2614" i="1"/>
  <c r="Q2614" i="1"/>
  <c r="AJ2614" i="1"/>
  <c r="DX2614" i="1"/>
  <c r="G2614" i="1"/>
  <c r="EC2614" i="1"/>
  <c r="R2682" i="1"/>
  <c r="V2682" i="1"/>
  <c r="Z2682" i="1"/>
  <c r="AJ2682" i="1"/>
  <c r="BF2682" i="1"/>
  <c r="DX2682" i="1"/>
  <c r="G2848" i="1"/>
  <c r="S2848" i="1"/>
  <c r="AS2848" i="1"/>
  <c r="EC2848" i="1"/>
  <c r="B2918" i="1"/>
  <c r="DN2918" i="1"/>
  <c r="W2930" i="1"/>
  <c r="CA2930" i="1"/>
  <c r="O358" i="1"/>
  <c r="Y569" i="1"/>
  <c r="AJ565" i="1"/>
  <c r="F355" i="1"/>
  <c r="L355" i="1"/>
  <c r="L320" i="1"/>
  <c r="R355" i="1"/>
  <c r="X355" i="1"/>
  <c r="X320" i="1"/>
  <c r="DZ355" i="1"/>
  <c r="W565" i="1"/>
  <c r="F550" i="1"/>
  <c r="AA358" i="1"/>
  <c r="M569" i="1"/>
  <c r="DV556" i="1"/>
  <c r="EI556" i="1"/>
  <c r="AX331" i="1"/>
  <c r="AX366" i="1"/>
  <c r="U358" i="1"/>
  <c r="S569" i="1"/>
  <c r="CA564" i="1"/>
  <c r="Q557" i="1"/>
  <c r="Q409" i="1"/>
  <c r="W557" i="1"/>
  <c r="W409" i="1"/>
  <c r="AJ557" i="1"/>
  <c r="AJ409" i="1"/>
  <c r="CA557" i="1"/>
  <c r="CA409" i="1"/>
  <c r="G558" i="1"/>
  <c r="M558" i="1"/>
  <c r="S558" i="1"/>
  <c r="Y558" i="1"/>
  <c r="EC558" i="1"/>
  <c r="I358" i="1"/>
  <c r="EI358" i="1"/>
  <c r="EL569" i="1"/>
  <c r="D358" i="1"/>
  <c r="P358" i="1"/>
  <c r="V358" i="1"/>
  <c r="BO358" i="1"/>
  <c r="DW275" i="1"/>
  <c r="DW109" i="1"/>
  <c r="W323" i="1"/>
  <c r="W358" i="1"/>
  <c r="K120" i="1"/>
  <c r="K277" i="1" s="1"/>
  <c r="CA120" i="1"/>
  <c r="CA277" i="1" s="1"/>
  <c r="CA203" i="1"/>
  <c r="CA301" i="1" s="1"/>
  <c r="AY331" i="1"/>
  <c r="AY366" i="1"/>
  <c r="AJ326" i="1"/>
  <c r="AJ361" i="1"/>
  <c r="M227" i="1"/>
  <c r="M304" i="1" s="1"/>
  <c r="M386" i="1" s="1"/>
  <c r="M280" i="1"/>
  <c r="DA363" i="1"/>
  <c r="DA328" i="1"/>
  <c r="U364" i="1"/>
  <c r="U329" i="1"/>
  <c r="Z376" i="1"/>
  <c r="Z341" i="1"/>
  <c r="EO376" i="1"/>
  <c r="EO341" i="1"/>
  <c r="G322" i="1"/>
  <c r="W359" i="1"/>
  <c r="W324" i="1"/>
  <c r="DV361" i="1"/>
  <c r="DV326" i="1"/>
  <c r="P328" i="1"/>
  <c r="P363" i="1"/>
  <c r="DZ329" i="1"/>
  <c r="DZ364" i="1"/>
  <c r="T560" i="1"/>
  <c r="T413" i="1"/>
  <c r="R562" i="1"/>
  <c r="DA337" i="1"/>
  <c r="DX374" i="1"/>
  <c r="DX339" i="1"/>
  <c r="AS375" i="1"/>
  <c r="AS340" i="1"/>
  <c r="CL376" i="1"/>
  <c r="CL341" i="1"/>
  <c r="G399" i="1"/>
  <c r="Y555" i="1"/>
  <c r="AS558" i="1"/>
  <c r="S333" i="1"/>
  <c r="BO569" i="1"/>
  <c r="DZ356" i="1"/>
  <c r="DA384" i="1"/>
  <c r="EA38" i="1"/>
  <c r="H355" i="1"/>
  <c r="EF320" i="1"/>
  <c r="EF355" i="1"/>
  <c r="K321" i="1"/>
  <c r="K356" i="1"/>
  <c r="EF321" i="1"/>
  <c r="EF356" i="1"/>
  <c r="AB356" i="1"/>
  <c r="F194" i="1"/>
  <c r="F110" i="1"/>
  <c r="F275" i="1" s="1"/>
  <c r="X358" i="1"/>
  <c r="N358" i="1"/>
  <c r="DN358" i="1"/>
  <c r="P359" i="1"/>
  <c r="BO359" i="1"/>
  <c r="D327" i="1"/>
  <c r="C131" i="1"/>
  <c r="C282" i="1" s="1"/>
  <c r="C214" i="1"/>
  <c r="C306" i="1" s="1"/>
  <c r="O131" i="1"/>
  <c r="O282" i="1" s="1"/>
  <c r="AO131" i="1"/>
  <c r="AO282" i="1" s="1"/>
  <c r="B131" i="1"/>
  <c r="B282" i="1" s="1"/>
  <c r="N131" i="1"/>
  <c r="N282" i="1" s="1"/>
  <c r="CA131" i="1"/>
  <c r="CA282" i="1" s="1"/>
  <c r="EF331" i="1"/>
  <c r="EF366" i="1"/>
  <c r="X326" i="1"/>
  <c r="X361" i="1"/>
  <c r="AO326" i="1"/>
  <c r="AO361" i="1"/>
  <c r="CL326" i="1"/>
  <c r="CL361" i="1"/>
  <c r="DZ326" i="1"/>
  <c r="DZ361" i="1"/>
  <c r="T557" i="1"/>
  <c r="T409" i="1"/>
  <c r="EF557" i="1"/>
  <c r="EF409" i="1"/>
  <c r="P558" i="1"/>
  <c r="BO558" i="1"/>
  <c r="L332" i="1"/>
  <c r="L367" i="1"/>
  <c r="AO367" i="1"/>
  <c r="AO332" i="1"/>
  <c r="H368" i="1"/>
  <c r="H333" i="1"/>
  <c r="Z368" i="1"/>
  <c r="Z333" i="1"/>
  <c r="D334" i="1"/>
  <c r="D369" i="1"/>
  <c r="V334" i="1"/>
  <c r="V369" i="1"/>
  <c r="DW369" i="1"/>
  <c r="DW334" i="1"/>
  <c r="R370" i="1"/>
  <c r="R335" i="1"/>
  <c r="AO370" i="1"/>
  <c r="AO335" i="1"/>
  <c r="X371" i="1"/>
  <c r="X336" i="1"/>
  <c r="DZ371" i="1"/>
  <c r="DZ336" i="1"/>
  <c r="T373" i="1"/>
  <c r="T338" i="1"/>
  <c r="K419" i="1" s="1"/>
  <c r="EF338" i="1"/>
  <c r="EF373" i="1"/>
  <c r="J374" i="1"/>
  <c r="J339" i="1"/>
  <c r="DW339" i="1"/>
  <c r="DW374" i="1"/>
  <c r="CL375" i="1"/>
  <c r="CL340" i="1"/>
  <c r="DZ193" i="1"/>
  <c r="DZ299" i="1" s="1"/>
  <c r="AA384" i="1"/>
  <c r="DN391" i="1"/>
  <c r="O399" i="1"/>
  <c r="CL399" i="1"/>
  <c r="Z356" i="1"/>
  <c r="AJ359" i="1"/>
  <c r="AJ324" i="1"/>
  <c r="DW555" i="1"/>
  <c r="BF368" i="1"/>
  <c r="BF333" i="1"/>
  <c r="M370" i="1"/>
  <c r="M335" i="1"/>
  <c r="DA376" i="1"/>
  <c r="Q384" i="1"/>
  <c r="Y386" i="1"/>
  <c r="Q396" i="1"/>
  <c r="X399" i="1"/>
  <c r="AS555" i="1"/>
  <c r="DA558" i="1"/>
  <c r="CA332" i="1"/>
  <c r="DX335" i="1"/>
  <c r="Q340" i="1"/>
  <c r="DW364" i="1"/>
  <c r="E373" i="1"/>
  <c r="G384" i="1"/>
  <c r="C692" i="1"/>
  <c r="E38" i="1"/>
  <c r="CA38" i="1"/>
  <c r="CA37" i="1" s="1"/>
  <c r="BO356" i="1"/>
  <c r="F356" i="1"/>
  <c r="R356" i="1"/>
  <c r="X356" i="1"/>
  <c r="AJ358" i="1"/>
  <c r="AJ323" i="1"/>
  <c r="Y358" i="1"/>
  <c r="I198" i="1"/>
  <c r="I300" i="1" s="1"/>
  <c r="J325" i="1"/>
  <c r="G203" i="1"/>
  <c r="G301" i="1" s="1"/>
  <c r="S203" i="1"/>
  <c r="S301" i="1" s="1"/>
  <c r="AS203" i="1"/>
  <c r="AS301" i="1" s="1"/>
  <c r="AS325" i="1" s="1"/>
  <c r="B127" i="1"/>
  <c r="B279" i="1" s="1"/>
  <c r="H127" i="1"/>
  <c r="H279" i="1" s="1"/>
  <c r="N127" i="1"/>
  <c r="N279" i="1" s="1"/>
  <c r="T127" i="1"/>
  <c r="T279" i="1" s="1"/>
  <c r="AE362" i="1" s="1"/>
  <c r="Z127" i="1"/>
  <c r="Z279" i="1" s="1"/>
  <c r="AJ127" i="1"/>
  <c r="AJ279" i="1" s="1"/>
  <c r="CA127" i="1"/>
  <c r="CA279" i="1" s="1"/>
  <c r="DX127" i="1"/>
  <c r="DX279" i="1" s="1"/>
  <c r="EO127" i="1"/>
  <c r="EO279" i="1" s="1"/>
  <c r="M327" i="1"/>
  <c r="Y362" i="1"/>
  <c r="Y327" i="1"/>
  <c r="BO327" i="1"/>
  <c r="EL327" i="1"/>
  <c r="J330" i="1"/>
  <c r="J214" i="1"/>
  <c r="J306" i="1" s="1"/>
  <c r="P214" i="1"/>
  <c r="P306" i="1" s="1"/>
  <c r="AB214" i="1"/>
  <c r="AB306" i="1" s="1"/>
  <c r="AS214" i="1"/>
  <c r="AS306" i="1" s="1"/>
  <c r="AS330" i="1" s="1"/>
  <c r="EC214" i="1"/>
  <c r="EC306" i="1" s="1"/>
  <c r="EC330" i="1" s="1"/>
  <c r="DA134" i="1"/>
  <c r="DA283" i="1"/>
  <c r="BF366" i="1"/>
  <c r="DN337" i="1"/>
  <c r="U372" i="1"/>
  <c r="U337" i="1"/>
  <c r="AA337" i="1"/>
  <c r="DV139" i="1"/>
  <c r="DV289" i="1" s="1"/>
  <c r="EI222" i="1"/>
  <c r="EI313" i="1" s="1"/>
  <c r="EI139" i="1"/>
  <c r="EI289" i="1" s="1"/>
  <c r="C328" i="1"/>
  <c r="C363" i="1"/>
  <c r="I363" i="1"/>
  <c r="I328" i="1"/>
  <c r="O328" i="1"/>
  <c r="O363" i="1"/>
  <c r="U328" i="1"/>
  <c r="U363" i="1"/>
  <c r="AA328" i="1"/>
  <c r="AA363" i="1"/>
  <c r="BF363" i="1"/>
  <c r="BF328" i="1"/>
  <c r="DV328" i="1"/>
  <c r="DV363" i="1"/>
  <c r="EI328" i="1"/>
  <c r="EI363" i="1"/>
  <c r="E329" i="1"/>
  <c r="E364" i="1"/>
  <c r="K364" i="1"/>
  <c r="K329" i="1"/>
  <c r="Q329" i="1"/>
  <c r="Q364" i="1"/>
  <c r="W329" i="1"/>
  <c r="W364" i="1"/>
  <c r="AJ329" i="1"/>
  <c r="AJ364" i="1"/>
  <c r="CA364" i="1"/>
  <c r="CA329" i="1"/>
  <c r="DX329" i="1"/>
  <c r="DX364" i="1"/>
  <c r="EO329" i="1"/>
  <c r="EO364" i="1"/>
  <c r="DV184" i="1"/>
  <c r="DV297" i="1" s="1"/>
  <c r="P384" i="1"/>
  <c r="V384" i="1"/>
  <c r="AE384" i="1"/>
  <c r="BO384" i="1"/>
  <c r="DW384" i="1"/>
  <c r="EL384" i="1"/>
  <c r="O386" i="1"/>
  <c r="U386" i="1"/>
  <c r="AA386" i="1"/>
  <c r="BF386" i="1"/>
  <c r="DV386" i="1"/>
  <c r="EI386" i="1"/>
  <c r="C391" i="1"/>
  <c r="I391" i="1"/>
  <c r="O391" i="1"/>
  <c r="U391" i="1"/>
  <c r="AA391" i="1"/>
  <c r="BF391" i="1"/>
  <c r="DV391" i="1"/>
  <c r="EI391" i="1"/>
  <c r="C396" i="1"/>
  <c r="I396" i="1"/>
  <c r="O396" i="1"/>
  <c r="U396" i="1"/>
  <c r="AA396" i="1"/>
  <c r="BF396" i="1"/>
  <c r="DV396" i="1"/>
  <c r="EI396" i="1"/>
  <c r="J399" i="1"/>
  <c r="P399" i="1"/>
  <c r="V399" i="1"/>
  <c r="AB399" i="1"/>
  <c r="AS399" i="1"/>
  <c r="DA399" i="1"/>
  <c r="EC399" i="1"/>
  <c r="AJ356" i="1"/>
  <c r="S322" i="1"/>
  <c r="CA359" i="1"/>
  <c r="CA324" i="1"/>
  <c r="I361" i="1"/>
  <c r="I326" i="1"/>
  <c r="AA361" i="1"/>
  <c r="AA326" i="1"/>
  <c r="EI361" i="1"/>
  <c r="EI326" i="1"/>
  <c r="Q327" i="1"/>
  <c r="AX327" i="1"/>
  <c r="D328" i="1"/>
  <c r="D363" i="1"/>
  <c r="V328" i="1"/>
  <c r="V363" i="1"/>
  <c r="DW328" i="1"/>
  <c r="DW363" i="1"/>
  <c r="L329" i="1"/>
  <c r="L364" i="1"/>
  <c r="AO329" i="1"/>
  <c r="AO364" i="1"/>
  <c r="H332" i="1"/>
  <c r="Z332" i="1"/>
  <c r="EF332" i="1"/>
  <c r="P333" i="1"/>
  <c r="BO333" i="1"/>
  <c r="F334" i="1"/>
  <c r="X334" i="1"/>
  <c r="DZ334" i="1"/>
  <c r="N335" i="1"/>
  <c r="AX335" i="1"/>
  <c r="T336" i="1"/>
  <c r="Y337" i="1"/>
  <c r="C373" i="1"/>
  <c r="C338" i="1"/>
  <c r="U373" i="1"/>
  <c r="U338" i="1"/>
  <c r="DV373" i="1"/>
  <c r="DV338" i="1"/>
  <c r="K374" i="1"/>
  <c r="K339" i="1"/>
  <c r="AJ374" i="1"/>
  <c r="AJ339" i="1"/>
  <c r="EO374" i="1"/>
  <c r="EO339" i="1"/>
  <c r="S375" i="1"/>
  <c r="S340" i="1"/>
  <c r="DA375" i="1"/>
  <c r="DA340" i="1"/>
  <c r="I376" i="1"/>
  <c r="I341" i="1"/>
  <c r="AA376" i="1"/>
  <c r="AA341" i="1"/>
  <c r="DZ376" i="1"/>
  <c r="DZ341" i="1"/>
  <c r="R384" i="1"/>
  <c r="CL384" i="1"/>
  <c r="AO386" i="1"/>
  <c r="DN387" i="1"/>
  <c r="I390" i="1"/>
  <c r="AA390" i="1"/>
  <c r="EI390" i="1"/>
  <c r="Q391" i="1"/>
  <c r="CA391" i="1"/>
  <c r="O393" i="1"/>
  <c r="BF393" i="1"/>
  <c r="U394" i="1"/>
  <c r="DV394" i="1"/>
  <c r="R396" i="1"/>
  <c r="CL396" i="1"/>
  <c r="P398" i="1"/>
  <c r="BO398" i="1"/>
  <c r="K399" i="1"/>
  <c r="AC399" i="1"/>
  <c r="EF399" i="1"/>
  <c r="DA326" i="1"/>
  <c r="E332" i="1"/>
  <c r="DX332" i="1"/>
  <c r="AS333" i="1"/>
  <c r="U334" i="1"/>
  <c r="K335" i="1"/>
  <c r="EO335" i="1"/>
  <c r="G338" i="1"/>
  <c r="EC338" i="1"/>
  <c r="BF339" i="1"/>
  <c r="W340" i="1"/>
  <c r="AS355" i="1"/>
  <c r="U356" i="1"/>
  <c r="D361" i="1"/>
  <c r="T363" i="1"/>
  <c r="J364" i="1"/>
  <c r="EL364" i="1"/>
  <c r="BO368" i="1"/>
  <c r="X369" i="1"/>
  <c r="CA371" i="1"/>
  <c r="K373" i="1"/>
  <c r="EO373" i="1"/>
  <c r="DA374" i="1"/>
  <c r="AA375" i="1"/>
  <c r="Q376" i="1"/>
  <c r="AJ386" i="1"/>
  <c r="S387" i="1"/>
  <c r="Z692" i="1"/>
  <c r="Z694" i="1" s="1"/>
  <c r="F985" i="1"/>
  <c r="R985" i="1"/>
  <c r="X985" i="1"/>
  <c r="CL985" i="1"/>
  <c r="DZ985" i="1"/>
  <c r="N1204" i="1"/>
  <c r="N1205" i="1"/>
  <c r="N668" i="1"/>
  <c r="AX1204" i="1"/>
  <c r="AX1205" i="1"/>
  <c r="AX668" i="1"/>
  <c r="H814" i="1"/>
  <c r="T814" i="1"/>
  <c r="DN814" i="1"/>
  <c r="S356" i="1"/>
  <c r="S321" i="1"/>
  <c r="DX323" i="1"/>
  <c r="DX358" i="1"/>
  <c r="E120" i="1"/>
  <c r="E277" i="1" s="1"/>
  <c r="AJ120" i="1"/>
  <c r="AJ277" i="1" s="1"/>
  <c r="AJ203" i="1"/>
  <c r="AJ301" i="1" s="1"/>
  <c r="AS412" i="1"/>
  <c r="K226" i="1"/>
  <c r="K302" i="1" s="1"/>
  <c r="K384" i="1" s="1"/>
  <c r="K278" i="1"/>
  <c r="CA326" i="1"/>
  <c r="CA361" i="1"/>
  <c r="EO361" i="1"/>
  <c r="EO326" i="1"/>
  <c r="S363" i="1"/>
  <c r="S328" i="1"/>
  <c r="EC363" i="1"/>
  <c r="EC328" i="1"/>
  <c r="O364" i="1"/>
  <c r="O329" i="1"/>
  <c r="DV364" i="1"/>
  <c r="DV329" i="1"/>
  <c r="DA290" i="1"/>
  <c r="DA142" i="1"/>
  <c r="AJ376" i="1"/>
  <c r="AJ341" i="1"/>
  <c r="DN384" i="1"/>
  <c r="T356" i="1"/>
  <c r="K327" i="1"/>
  <c r="F329" i="1"/>
  <c r="F364" i="1"/>
  <c r="DN413" i="1"/>
  <c r="DN560" i="1"/>
  <c r="EL561" i="1"/>
  <c r="Z563" i="1"/>
  <c r="O373" i="1"/>
  <c r="O338" i="1"/>
  <c r="W374" i="1"/>
  <c r="W339" i="1"/>
  <c r="M375" i="1"/>
  <c r="M340" i="1"/>
  <c r="U376" i="1"/>
  <c r="U341" i="1"/>
  <c r="DN399" i="1"/>
  <c r="AJ322" i="1"/>
  <c r="E557" i="1"/>
  <c r="E409" i="1"/>
  <c r="I334" i="1"/>
  <c r="DX336" i="1"/>
  <c r="K340" i="1"/>
  <c r="I356" i="1"/>
  <c r="W372" i="1"/>
  <c r="E376" i="1"/>
  <c r="B399" i="1"/>
  <c r="DZ37" i="1"/>
  <c r="Z320" i="1"/>
  <c r="Z355" i="1"/>
  <c r="V101" i="1"/>
  <c r="V273" i="1" s="1"/>
  <c r="EI356" i="1"/>
  <c r="J356" i="1"/>
  <c r="J321" i="1"/>
  <c r="AS356" i="1"/>
  <c r="F322" i="1"/>
  <c r="R358" i="1"/>
  <c r="DZ323" i="1"/>
  <c r="DZ358" i="1"/>
  <c r="T358" i="1"/>
  <c r="EF358" i="1"/>
  <c r="DA327" i="1"/>
  <c r="U131" i="1"/>
  <c r="U282" i="1" s="1"/>
  <c r="DZ131" i="1"/>
  <c r="DZ282" i="1" s="1"/>
  <c r="DZ214" i="1"/>
  <c r="DZ306" i="1" s="1"/>
  <c r="T131" i="1"/>
  <c r="T282" i="1" s="1"/>
  <c r="J365" i="1" s="1"/>
  <c r="DX131" i="1"/>
  <c r="DX282" i="1" s="1"/>
  <c r="DX214" i="1"/>
  <c r="DX306" i="1" s="1"/>
  <c r="L384" i="1"/>
  <c r="Z409" i="1"/>
  <c r="Z557" i="1"/>
  <c r="J558" i="1"/>
  <c r="DW558" i="1"/>
  <c r="R367" i="1"/>
  <c r="R332" i="1"/>
  <c r="DZ367" i="1"/>
  <c r="DZ332" i="1"/>
  <c r="N333" i="1"/>
  <c r="N368" i="1"/>
  <c r="AX333" i="1"/>
  <c r="AX368" i="1"/>
  <c r="J369" i="1"/>
  <c r="J334" i="1"/>
  <c r="AE369" i="1"/>
  <c r="AE334" i="1"/>
  <c r="EL334" i="1"/>
  <c r="EL369" i="1"/>
  <c r="X370" i="1"/>
  <c r="X335" i="1"/>
  <c r="DZ370" i="1"/>
  <c r="DZ335" i="1"/>
  <c r="CL336" i="1"/>
  <c r="CL371" i="1"/>
  <c r="H338" i="1"/>
  <c r="H373" i="1"/>
  <c r="Z338" i="1"/>
  <c r="Z373" i="1"/>
  <c r="DN373" i="1"/>
  <c r="DN338" i="1"/>
  <c r="D374" i="1"/>
  <c r="D339" i="1"/>
  <c r="V374" i="1"/>
  <c r="V339" i="1"/>
  <c r="EL374" i="1"/>
  <c r="EL339" i="1"/>
  <c r="R375" i="1"/>
  <c r="R340" i="1"/>
  <c r="AO375" i="1"/>
  <c r="AO340" i="1"/>
  <c r="BF184" i="1"/>
  <c r="BF297" i="1" s="1"/>
  <c r="U384" i="1"/>
  <c r="EI384" i="1"/>
  <c r="Z391" i="1"/>
  <c r="EF391" i="1"/>
  <c r="U399" i="1"/>
  <c r="DZ399" i="1"/>
  <c r="C358" i="1"/>
  <c r="L327" i="1"/>
  <c r="Y367" i="1"/>
  <c r="Y332" i="1"/>
  <c r="O368" i="1"/>
  <c r="O333" i="1"/>
  <c r="E369" i="1"/>
  <c r="E334" i="1"/>
  <c r="DX369" i="1"/>
  <c r="DX334" i="1"/>
  <c r="AS370" i="1"/>
  <c r="AS335" i="1"/>
  <c r="DA371" i="1"/>
  <c r="DA336" i="1"/>
  <c r="EC337" i="1"/>
  <c r="BO373" i="1"/>
  <c r="CA384" i="1"/>
  <c r="EC386" i="1"/>
  <c r="AO391" i="1"/>
  <c r="L550" i="1"/>
  <c r="Y333" i="1"/>
  <c r="G569" i="1"/>
  <c r="D364" i="1"/>
  <c r="DX373" i="1"/>
  <c r="EC384" i="1"/>
  <c r="DA26" i="1"/>
  <c r="Q38" i="1"/>
  <c r="DX38" i="1"/>
  <c r="I550" i="1"/>
  <c r="L356" i="1"/>
  <c r="AD356" i="1"/>
  <c r="K358" i="1"/>
  <c r="EO323" i="1"/>
  <c r="EO358" i="1"/>
  <c r="AS358" i="1"/>
  <c r="EC358" i="1"/>
  <c r="C198" i="1"/>
  <c r="C300" i="1" s="1"/>
  <c r="O198" i="1"/>
  <c r="O300" i="1" s="1"/>
  <c r="O324" i="1" s="1"/>
  <c r="M203" i="1"/>
  <c r="M301" i="1" s="1"/>
  <c r="M325" i="1" s="1"/>
  <c r="Y203" i="1"/>
  <c r="Y301" i="1" s="1"/>
  <c r="DA203" i="1"/>
  <c r="DA301" i="1" s="1"/>
  <c r="EA39" i="1"/>
  <c r="N355" i="1"/>
  <c r="N320" i="1"/>
  <c r="AX355" i="1"/>
  <c r="AX320" i="1"/>
  <c r="C94" i="1"/>
  <c r="C272" i="1" s="1"/>
  <c r="C178" i="1"/>
  <c r="C177" i="1" s="1"/>
  <c r="C296" i="1" s="1"/>
  <c r="C378" i="1" s="1"/>
  <c r="I178" i="1"/>
  <c r="I177" i="1" s="1"/>
  <c r="I296" i="1" s="1"/>
  <c r="I378" i="1" s="1"/>
  <c r="I94" i="1"/>
  <c r="I272" i="1" s="1"/>
  <c r="O177" i="1"/>
  <c r="O296" i="1" s="1"/>
  <c r="O378" i="1" s="1"/>
  <c r="O178" i="1"/>
  <c r="O94" i="1"/>
  <c r="O272" i="1" s="1"/>
  <c r="U94" i="1"/>
  <c r="U272" i="1" s="1"/>
  <c r="AA94" i="1"/>
  <c r="AA272" i="1" s="1"/>
  <c r="BF177" i="1"/>
  <c r="BF296" i="1" s="1"/>
  <c r="BF378" i="1" s="1"/>
  <c r="BF94" i="1"/>
  <c r="BF272" i="1" s="1"/>
  <c r="DV94" i="1"/>
  <c r="DV272" i="1" s="1"/>
  <c r="EI94" i="1"/>
  <c r="EI272" i="1" s="1"/>
  <c r="E355" i="1"/>
  <c r="K355" i="1"/>
  <c r="Q355" i="1"/>
  <c r="W355" i="1"/>
  <c r="AJ355" i="1"/>
  <c r="CA272" i="1"/>
  <c r="CA100" i="1"/>
  <c r="DX355" i="1"/>
  <c r="EO355" i="1"/>
  <c r="S177" i="1"/>
  <c r="S296" i="1" s="1"/>
  <c r="S378" i="1" s="1"/>
  <c r="Y177" i="1"/>
  <c r="Y296" i="1" s="1"/>
  <c r="Y378" i="1" s="1"/>
  <c r="AS177" i="1"/>
  <c r="AS296" i="1" s="1"/>
  <c r="AS378" i="1" s="1"/>
  <c r="DA177" i="1"/>
  <c r="DA296" i="1" s="1"/>
  <c r="DA378" i="1" s="1"/>
  <c r="EC177" i="1"/>
  <c r="EC296" i="1" s="1"/>
  <c r="EC378" i="1" s="1"/>
  <c r="M356" i="1"/>
  <c r="M321" i="1"/>
  <c r="Y356" i="1"/>
  <c r="Y321" i="1"/>
  <c r="AJ184" i="1"/>
  <c r="AJ297" i="1" s="1"/>
  <c r="CA184" i="1"/>
  <c r="CA297" i="1" s="1"/>
  <c r="DX184" i="1"/>
  <c r="DX297" i="1" s="1"/>
  <c r="EO184" i="1"/>
  <c r="EO297" i="1" s="1"/>
  <c r="L322" i="1"/>
  <c r="AO322" i="1"/>
  <c r="B106" i="1"/>
  <c r="B274" i="1" s="1"/>
  <c r="H106" i="1"/>
  <c r="H274" i="1" s="1"/>
  <c r="N106" i="1"/>
  <c r="N274" i="1" s="1"/>
  <c r="T106" i="1"/>
  <c r="T274" i="1" s="1"/>
  <c r="F357" i="1" s="1"/>
  <c r="Z189" i="1"/>
  <c r="Z298" i="1" s="1"/>
  <c r="Z106" i="1"/>
  <c r="Z274" i="1" s="1"/>
  <c r="AX106" i="1"/>
  <c r="AX274" i="1" s="1"/>
  <c r="DN106" i="1"/>
  <c r="EF189" i="1"/>
  <c r="EF298" i="1" s="1"/>
  <c r="EF106" i="1"/>
  <c r="EF274" i="1" s="1"/>
  <c r="J357" i="1"/>
  <c r="DW274" i="1"/>
  <c r="DW105" i="1"/>
  <c r="B193" i="1"/>
  <c r="B299" i="1" s="1"/>
  <c r="H193" i="1"/>
  <c r="H299" i="1" s="1"/>
  <c r="N193" i="1"/>
  <c r="N299" i="1" s="1"/>
  <c r="T193" i="1"/>
  <c r="T299" i="1" s="1"/>
  <c r="T381" i="1" s="1"/>
  <c r="Z193" i="1"/>
  <c r="Z299" i="1" s="1"/>
  <c r="AX193" i="1"/>
  <c r="AX299" i="1" s="1"/>
  <c r="DN193" i="1"/>
  <c r="DN299" i="1" s="1"/>
  <c r="DN323" i="1" s="1"/>
  <c r="EF193" i="1"/>
  <c r="EF299" i="1" s="1"/>
  <c r="EF323" i="1" s="1"/>
  <c r="D359" i="1"/>
  <c r="V359" i="1"/>
  <c r="DW276" i="1"/>
  <c r="DW114" i="1"/>
  <c r="D198" i="1"/>
  <c r="D300" i="1" s="1"/>
  <c r="D324" i="1" s="1"/>
  <c r="P198" i="1"/>
  <c r="P300" i="1" s="1"/>
  <c r="V198" i="1"/>
  <c r="V300" i="1" s="1"/>
  <c r="AE198" i="1"/>
  <c r="AE300" i="1" s="1"/>
  <c r="BO198" i="1"/>
  <c r="BO300" i="1" s="1"/>
  <c r="DW198" i="1"/>
  <c r="DW300" i="1" s="1"/>
  <c r="EL198" i="1"/>
  <c r="EL300" i="1" s="1"/>
  <c r="P325" i="1"/>
  <c r="P327" i="1"/>
  <c r="AS327" i="1"/>
  <c r="C210" i="1"/>
  <c r="C303" i="1" s="1"/>
  <c r="C327" i="1" s="1"/>
  <c r="I210" i="1"/>
  <c r="I303" i="1" s="1"/>
  <c r="O210" i="1"/>
  <c r="O303" i="1" s="1"/>
  <c r="U210" i="1"/>
  <c r="U303" i="1" s="1"/>
  <c r="U327" i="1" s="1"/>
  <c r="AA210" i="1"/>
  <c r="AA303" i="1" s="1"/>
  <c r="AA327" i="1" s="1"/>
  <c r="AO210" i="1"/>
  <c r="AO303" i="1" s="1"/>
  <c r="AO327" i="1" s="1"/>
  <c r="CL210" i="1"/>
  <c r="CL303" i="1" s="1"/>
  <c r="DZ210" i="1"/>
  <c r="DZ303" i="1" s="1"/>
  <c r="K365" i="1"/>
  <c r="S330" i="1"/>
  <c r="S365" i="1"/>
  <c r="BO365" i="1"/>
  <c r="BO330" i="1"/>
  <c r="EF365" i="1"/>
  <c r="E214" i="1"/>
  <c r="E306" i="1" s="1"/>
  <c r="K214" i="1"/>
  <c r="K306" i="1" s="1"/>
  <c r="K330" i="1" s="1"/>
  <c r="Q214" i="1"/>
  <c r="Q306" i="1" s="1"/>
  <c r="Q330" i="1" s="1"/>
  <c r="W214" i="1"/>
  <c r="W306" i="1" s="1"/>
  <c r="AC214" i="1"/>
  <c r="AC306" i="1" s="1"/>
  <c r="AX214" i="1"/>
  <c r="AX306" i="1" s="1"/>
  <c r="DN214" i="1"/>
  <c r="DN306" i="1" s="1"/>
  <c r="EF214" i="1"/>
  <c r="EF306" i="1" s="1"/>
  <c r="EF330" i="1" s="1"/>
  <c r="BO331" i="1"/>
  <c r="BO366" i="1"/>
  <c r="DW283" i="1"/>
  <c r="DW134" i="1"/>
  <c r="EL366" i="1"/>
  <c r="EL331" i="1"/>
  <c r="BF139" i="1"/>
  <c r="BF289" i="1" s="1"/>
  <c r="AA372" i="1" s="1"/>
  <c r="AE337" i="1"/>
  <c r="AE372" i="1"/>
  <c r="B326" i="1"/>
  <c r="B361" i="1"/>
  <c r="H361" i="1"/>
  <c r="H326" i="1"/>
  <c r="N361" i="1"/>
  <c r="N326" i="1"/>
  <c r="T361" i="1"/>
  <c r="T326" i="1"/>
  <c r="AS407" i="1" s="1"/>
  <c r="Z326" i="1"/>
  <c r="Z361" i="1"/>
  <c r="AX361" i="1"/>
  <c r="AX326" i="1"/>
  <c r="DN361" i="1"/>
  <c r="DN326" i="1"/>
  <c r="EF361" i="1"/>
  <c r="EF326" i="1"/>
  <c r="E569" i="1"/>
  <c r="K569" i="1"/>
  <c r="Q569" i="1"/>
  <c r="W341" i="1"/>
  <c r="AC569" i="1"/>
  <c r="AX569" i="1"/>
  <c r="DN341" i="1"/>
  <c r="EF569" i="1"/>
  <c r="EI184" i="1"/>
  <c r="EI297" i="1" s="1"/>
  <c r="DZ189" i="1"/>
  <c r="DZ298" i="1" s="1"/>
  <c r="DZ322" i="1" s="1"/>
  <c r="R193" i="1"/>
  <c r="R299" i="1" s="1"/>
  <c r="R323" i="1" s="1"/>
  <c r="T198" i="1"/>
  <c r="T300" i="1" s="1"/>
  <c r="T382" i="1" s="1"/>
  <c r="BO203" i="1"/>
  <c r="BO301" i="1" s="1"/>
  <c r="B384" i="1"/>
  <c r="P386" i="1"/>
  <c r="V386" i="1"/>
  <c r="AE386" i="1"/>
  <c r="BO386" i="1"/>
  <c r="DW386" i="1"/>
  <c r="EL386" i="1"/>
  <c r="Z390" i="1"/>
  <c r="AX390" i="1"/>
  <c r="DN390" i="1"/>
  <c r="EF390" i="1"/>
  <c r="D391" i="1"/>
  <c r="J391" i="1"/>
  <c r="P391" i="1"/>
  <c r="V391" i="1"/>
  <c r="AE391" i="1"/>
  <c r="BO391" i="1"/>
  <c r="DW391" i="1"/>
  <c r="EL391" i="1"/>
  <c r="Z393" i="1"/>
  <c r="AX393" i="1"/>
  <c r="DN393" i="1"/>
  <c r="EF393" i="1"/>
  <c r="AB394" i="1"/>
  <c r="AD394" i="1"/>
  <c r="T394" i="1"/>
  <c r="Z394" i="1"/>
  <c r="D396" i="1"/>
  <c r="J396" i="1"/>
  <c r="P396" i="1"/>
  <c r="V396" i="1"/>
  <c r="AE396" i="1"/>
  <c r="BO396" i="1"/>
  <c r="DW396" i="1"/>
  <c r="EL396" i="1"/>
  <c r="Z398" i="1"/>
  <c r="AX398" i="1"/>
  <c r="DN398" i="1"/>
  <c r="EF398" i="1"/>
  <c r="B356" i="1"/>
  <c r="B321" i="1"/>
  <c r="CA356" i="1"/>
  <c r="Y357" i="1"/>
  <c r="Y322" i="1"/>
  <c r="E359" i="1"/>
  <c r="E324" i="1"/>
  <c r="DX359" i="1"/>
  <c r="DX324" i="1"/>
  <c r="J326" i="1"/>
  <c r="AE326" i="1"/>
  <c r="EL326" i="1"/>
  <c r="R327" i="1"/>
  <c r="BF362" i="1"/>
  <c r="E363" i="1"/>
  <c r="W363" i="1"/>
  <c r="DX363" i="1"/>
  <c r="M364" i="1"/>
  <c r="AS364" i="1"/>
  <c r="CA366" i="1"/>
  <c r="CA331" i="1"/>
  <c r="M367" i="1"/>
  <c r="M332" i="1"/>
  <c r="AS367" i="1"/>
  <c r="AS332" i="1"/>
  <c r="C368" i="1"/>
  <c r="C333" i="1"/>
  <c r="U368" i="1"/>
  <c r="U333" i="1"/>
  <c r="DV368" i="1"/>
  <c r="DV333" i="1"/>
  <c r="K369" i="1"/>
  <c r="K334" i="1"/>
  <c r="AJ369" i="1"/>
  <c r="AJ334" i="1"/>
  <c r="EO369" i="1"/>
  <c r="EO334" i="1"/>
  <c r="S370" i="1"/>
  <c r="S335" i="1"/>
  <c r="DA370" i="1"/>
  <c r="DA335" i="1"/>
  <c r="Y371" i="1"/>
  <c r="Y336" i="1"/>
  <c r="EC371" i="1"/>
  <c r="EC336" i="1"/>
  <c r="Z372" i="1"/>
  <c r="D373" i="1"/>
  <c r="V373" i="1"/>
  <c r="DW373" i="1"/>
  <c r="L374" i="1"/>
  <c r="AO374" i="1"/>
  <c r="J376" i="1"/>
  <c r="AB376" i="1"/>
  <c r="EC376" i="1"/>
  <c r="W384" i="1"/>
  <c r="DX384" i="1"/>
  <c r="AS386" i="1"/>
  <c r="C387" i="1"/>
  <c r="U387" i="1"/>
  <c r="DV387" i="1"/>
  <c r="J390" i="1"/>
  <c r="AE390" i="1"/>
  <c r="EL390" i="1"/>
  <c r="R391" i="1"/>
  <c r="CL391" i="1"/>
  <c r="P393" i="1"/>
  <c r="BO393" i="1"/>
  <c r="V394" i="1"/>
  <c r="DW394" i="1"/>
  <c r="E396" i="1"/>
  <c r="W396" i="1"/>
  <c r="DX396" i="1"/>
  <c r="C398" i="1"/>
  <c r="U398" i="1"/>
  <c r="DV398" i="1"/>
  <c r="D399" i="1"/>
  <c r="L399" i="1"/>
  <c r="AD399" i="1"/>
  <c r="EI399" i="1"/>
  <c r="G326" i="1"/>
  <c r="EC326" i="1"/>
  <c r="BF327" i="1"/>
  <c r="K332" i="1"/>
  <c r="EO332" i="1"/>
  <c r="DA333" i="1"/>
  <c r="AA334" i="1"/>
  <c r="Q335" i="1"/>
  <c r="W336" i="1"/>
  <c r="M338" i="1"/>
  <c r="C339" i="1"/>
  <c r="DV339" i="1"/>
  <c r="AJ340" i="1"/>
  <c r="J361" i="1"/>
  <c r="EL361" i="1"/>
  <c r="CL362" i="1"/>
  <c r="Z363" i="1"/>
  <c r="P364" i="1"/>
  <c r="D368" i="1"/>
  <c r="AO369" i="1"/>
  <c r="W376" i="1"/>
  <c r="CA386" i="1"/>
  <c r="Y387" i="1"/>
  <c r="T399" i="1"/>
  <c r="T2500" i="1"/>
  <c r="T692" i="1"/>
  <c r="T694" i="1" s="1"/>
  <c r="AA496" i="1"/>
  <c r="B979" i="1"/>
  <c r="T979" i="1"/>
  <c r="CA653" i="1"/>
  <c r="CL2500" i="1" s="1"/>
  <c r="CA480" i="1"/>
  <c r="K985" i="1"/>
  <c r="AJ985" i="1"/>
  <c r="EO985" i="1"/>
  <c r="G985" i="1"/>
  <c r="M985" i="1"/>
  <c r="S985" i="1"/>
  <c r="Y985" i="1"/>
  <c r="AS985" i="1"/>
  <c r="DA985" i="1"/>
  <c r="EC985" i="1"/>
  <c r="N742" i="1"/>
  <c r="N744" i="1"/>
  <c r="N769" i="1" s="1"/>
  <c r="DA814" i="1"/>
  <c r="Y320" i="1"/>
  <c r="E358" i="1"/>
  <c r="Q120" i="1"/>
  <c r="Q277" i="1" s="1"/>
  <c r="Q326" i="1"/>
  <c r="Q361" i="1"/>
  <c r="DX326" i="1"/>
  <c r="DX361" i="1"/>
  <c r="Y363" i="1"/>
  <c r="Y328" i="1"/>
  <c r="C364" i="1"/>
  <c r="C329" i="1"/>
  <c r="AA364" i="1"/>
  <c r="AA329" i="1"/>
  <c r="EI364" i="1"/>
  <c r="EI329" i="1"/>
  <c r="H376" i="1"/>
  <c r="H341" i="1"/>
  <c r="T341" i="1"/>
  <c r="K422" i="1" s="1"/>
  <c r="T376" i="1"/>
  <c r="CA341" i="1"/>
  <c r="CA376" i="1"/>
  <c r="EF384" i="1"/>
  <c r="BF358" i="1"/>
  <c r="U361" i="1"/>
  <c r="U326" i="1"/>
  <c r="EF327" i="1"/>
  <c r="X329" i="1"/>
  <c r="X364" i="1"/>
  <c r="B560" i="1"/>
  <c r="B413" i="1"/>
  <c r="AE561" i="1"/>
  <c r="H563" i="1"/>
  <c r="S372" i="1"/>
  <c r="S337" i="1"/>
  <c r="E374" i="1"/>
  <c r="E339" i="1"/>
  <c r="W399" i="1"/>
  <c r="I324" i="1"/>
  <c r="DX557" i="1"/>
  <c r="DX409" i="1"/>
  <c r="AJ332" i="1"/>
  <c r="CA335" i="1"/>
  <c r="U339" i="1"/>
  <c r="X365" i="1"/>
  <c r="DN376" i="1"/>
  <c r="G177" i="1"/>
  <c r="G296" i="1" s="1"/>
  <c r="G378" i="1" s="1"/>
  <c r="BF356" i="1"/>
  <c r="E321" i="1"/>
  <c r="E356" i="1"/>
  <c r="DN356" i="1"/>
  <c r="P356" i="1"/>
  <c r="EC356" i="1"/>
  <c r="L194" i="1"/>
  <c r="L193" i="1" s="1"/>
  <c r="L299" i="1" s="1"/>
  <c r="L110" i="1"/>
  <c r="L275" i="1" s="1"/>
  <c r="CL323" i="1"/>
  <c r="CL358" i="1"/>
  <c r="B358" i="1"/>
  <c r="B323" i="1"/>
  <c r="Z358" i="1"/>
  <c r="Z323" i="1"/>
  <c r="V327" i="1"/>
  <c r="G330" i="1"/>
  <c r="G365" i="1"/>
  <c r="I131" i="1"/>
  <c r="I282" i="1" s="1"/>
  <c r="CL131" i="1"/>
  <c r="CL282" i="1" s="1"/>
  <c r="CL214" i="1"/>
  <c r="CL306" i="1" s="1"/>
  <c r="Z131" i="1"/>
  <c r="Z282" i="1" s="1"/>
  <c r="EO131" i="1"/>
  <c r="EO282" i="1" s="1"/>
  <c r="X372" i="1"/>
  <c r="X337" i="1"/>
  <c r="R326" i="1"/>
  <c r="R361" i="1"/>
  <c r="AX409" i="1"/>
  <c r="AX557" i="1"/>
  <c r="D558" i="1"/>
  <c r="AE558" i="1"/>
  <c r="F367" i="1"/>
  <c r="F332" i="1"/>
  <c r="X367" i="1"/>
  <c r="X332" i="1"/>
  <c r="B368" i="1"/>
  <c r="B333" i="1"/>
  <c r="T368" i="1"/>
  <c r="T333" i="1"/>
  <c r="EL414" i="1" s="1"/>
  <c r="EF368" i="1"/>
  <c r="EF333" i="1"/>
  <c r="BO369" i="1"/>
  <c r="BO334" i="1"/>
  <c r="L370" i="1"/>
  <c r="L335" i="1"/>
  <c r="CL335" i="1"/>
  <c r="CL370" i="1"/>
  <c r="AO371" i="1"/>
  <c r="AO336" i="1"/>
  <c r="B338" i="1"/>
  <c r="B373" i="1"/>
  <c r="AX338" i="1"/>
  <c r="AX373" i="1"/>
  <c r="P339" i="1"/>
  <c r="P374" i="1"/>
  <c r="BO374" i="1"/>
  <c r="BO339" i="1"/>
  <c r="F375" i="1"/>
  <c r="F340" i="1"/>
  <c r="L340" i="1"/>
  <c r="L375" i="1"/>
  <c r="X340" i="1"/>
  <c r="X375" i="1"/>
  <c r="DZ340" i="1"/>
  <c r="DZ375" i="1"/>
  <c r="BF384" i="1"/>
  <c r="I399" i="1"/>
  <c r="AA399" i="1"/>
  <c r="M357" i="1"/>
  <c r="M322" i="1"/>
  <c r="D555" i="1"/>
  <c r="D407" i="1"/>
  <c r="CA363" i="1"/>
  <c r="G367" i="1"/>
  <c r="G332" i="1"/>
  <c r="S371" i="1"/>
  <c r="S336" i="1"/>
  <c r="V376" i="1"/>
  <c r="L391" i="1"/>
  <c r="CA396" i="1"/>
  <c r="DV399" i="1"/>
  <c r="EI321" i="1"/>
  <c r="O334" i="1"/>
  <c r="EO336" i="1"/>
  <c r="AA339" i="1"/>
  <c r="AE358" i="1"/>
  <c r="AE368" i="1"/>
  <c r="W386" i="1"/>
  <c r="H399" i="1"/>
  <c r="K38" i="1"/>
  <c r="AJ38" i="1"/>
  <c r="EA42" i="1"/>
  <c r="S320" i="1"/>
  <c r="DA320" i="1"/>
  <c r="AO184" i="1"/>
  <c r="AO297" i="1" s="1"/>
  <c r="CL184" i="1"/>
  <c r="CL297" i="1" s="1"/>
  <c r="DZ184" i="1"/>
  <c r="DZ297" i="1" s="1"/>
  <c r="DZ379" i="1" s="1"/>
  <c r="T184" i="1"/>
  <c r="T297" i="1" s="1"/>
  <c r="T379" i="1" s="1"/>
  <c r="E357" i="1"/>
  <c r="K357" i="1"/>
  <c r="Q357" i="1"/>
  <c r="AJ357" i="1"/>
  <c r="CA357" i="1"/>
  <c r="DX357" i="1"/>
  <c r="EO357" i="1"/>
  <c r="Q323" i="1"/>
  <c r="Q358" i="1"/>
  <c r="CA323" i="1"/>
  <c r="CA358" i="1"/>
  <c r="C193" i="1"/>
  <c r="C299" i="1" s="1"/>
  <c r="C323" i="1" s="1"/>
  <c r="I193" i="1"/>
  <c r="I299" i="1" s="1"/>
  <c r="I323" i="1" s="1"/>
  <c r="O193" i="1"/>
  <c r="O299" i="1" s="1"/>
  <c r="U193" i="1"/>
  <c r="U299" i="1" s="1"/>
  <c r="AA193" i="1"/>
  <c r="AA299" i="1" s="1"/>
  <c r="AA323" i="1" s="1"/>
  <c r="BF193" i="1"/>
  <c r="BF299" i="1" s="1"/>
  <c r="BF381" i="1" s="1"/>
  <c r="DV193" i="1"/>
  <c r="DV299" i="1" s="1"/>
  <c r="EI193" i="1"/>
  <c r="EI299" i="1" s="1"/>
  <c r="Q382" i="1"/>
  <c r="W382" i="1"/>
  <c r="V325" i="1"/>
  <c r="EI203" i="1"/>
  <c r="EI301" i="1" s="1"/>
  <c r="EI325" i="1" s="1"/>
  <c r="EF120" i="1"/>
  <c r="EF277" i="1" s="1"/>
  <c r="DZ327" i="1"/>
  <c r="D330" i="1"/>
  <c r="D365" i="1"/>
  <c r="L330" i="1"/>
  <c r="V365" i="1"/>
  <c r="V330" i="1"/>
  <c r="DA282" i="1"/>
  <c r="EI365" i="1"/>
  <c r="F214" i="1"/>
  <c r="F306" i="1" s="1"/>
  <c r="L214" i="1"/>
  <c r="L306" i="1" s="1"/>
  <c r="R214" i="1"/>
  <c r="R306" i="1" s="1"/>
  <c r="R330" i="1" s="1"/>
  <c r="X214" i="1"/>
  <c r="X306" i="1" s="1"/>
  <c r="AD214" i="1"/>
  <c r="AD306" i="1" s="1"/>
  <c r="BF214" i="1"/>
  <c r="BF306" i="1" s="1"/>
  <c r="BF330" i="1" s="1"/>
  <c r="DV214" i="1"/>
  <c r="DV306" i="1" s="1"/>
  <c r="EI214" i="1"/>
  <c r="EI306" i="1" s="1"/>
  <c r="EC331" i="1"/>
  <c r="EC366" i="1"/>
  <c r="AO337" i="1"/>
  <c r="CL372" i="1"/>
  <c r="CL337" i="1"/>
  <c r="CA222" i="1"/>
  <c r="CA313" i="1" s="1"/>
  <c r="DX222" i="1"/>
  <c r="DX313" i="1" s="1"/>
  <c r="EO222" i="1"/>
  <c r="EO313" i="1" s="1"/>
  <c r="C384" i="1"/>
  <c r="I384" i="1"/>
  <c r="O384" i="1"/>
  <c r="C367" i="1"/>
  <c r="C332" i="1"/>
  <c r="I332" i="1"/>
  <c r="I367" i="1"/>
  <c r="O332" i="1"/>
  <c r="O367" i="1"/>
  <c r="U367" i="1"/>
  <c r="U332" i="1"/>
  <c r="AA332" i="1"/>
  <c r="AA367" i="1"/>
  <c r="BF332" i="1"/>
  <c r="BF367" i="1"/>
  <c r="DV332" i="1"/>
  <c r="DV367" i="1"/>
  <c r="EI367" i="1"/>
  <c r="EI332" i="1"/>
  <c r="E333" i="1"/>
  <c r="E368" i="1"/>
  <c r="K333" i="1"/>
  <c r="K368" i="1"/>
  <c r="Q333" i="1"/>
  <c r="Q368" i="1"/>
  <c r="W368" i="1"/>
  <c r="W333" i="1"/>
  <c r="AJ333" i="1"/>
  <c r="AJ368" i="1"/>
  <c r="CA333" i="1"/>
  <c r="CA368" i="1"/>
  <c r="DX333" i="1"/>
  <c r="DX368" i="1"/>
  <c r="EO333" i="1"/>
  <c r="EO368" i="1"/>
  <c r="G369" i="1"/>
  <c r="G334" i="1"/>
  <c r="M334" i="1"/>
  <c r="M369" i="1"/>
  <c r="S334" i="1"/>
  <c r="S369" i="1"/>
  <c r="Y334" i="1"/>
  <c r="Y369" i="1"/>
  <c r="AS334" i="1"/>
  <c r="AS369" i="1"/>
  <c r="DA369" i="1"/>
  <c r="DA334" i="1"/>
  <c r="EC334" i="1"/>
  <c r="EC369" i="1"/>
  <c r="C335" i="1"/>
  <c r="C370" i="1"/>
  <c r="I335" i="1"/>
  <c r="I370" i="1"/>
  <c r="O370" i="1"/>
  <c r="O335" i="1"/>
  <c r="U335" i="1"/>
  <c r="U370" i="1"/>
  <c r="AA335" i="1"/>
  <c r="AA370" i="1"/>
  <c r="BF335" i="1"/>
  <c r="BF370" i="1"/>
  <c r="DV335" i="1"/>
  <c r="DV370" i="1"/>
  <c r="EI370" i="1"/>
  <c r="EI335" i="1"/>
  <c r="U336" i="1"/>
  <c r="U371" i="1"/>
  <c r="AA336" i="1"/>
  <c r="AA371" i="1"/>
  <c r="BF371" i="1"/>
  <c r="BF336" i="1"/>
  <c r="DV371" i="1"/>
  <c r="DV336" i="1"/>
  <c r="EI371" i="1"/>
  <c r="EI336" i="1"/>
  <c r="E566" i="1"/>
  <c r="K566" i="1"/>
  <c r="Q338" i="1"/>
  <c r="W566" i="1"/>
  <c r="AJ566" i="1"/>
  <c r="CA338" i="1"/>
  <c r="DX566" i="1"/>
  <c r="EO566" i="1"/>
  <c r="G339" i="1"/>
  <c r="M567" i="1"/>
  <c r="S567" i="1"/>
  <c r="Y339" i="1"/>
  <c r="AS567" i="1"/>
  <c r="DA567" i="1"/>
  <c r="EC339" i="1"/>
  <c r="C568" i="1"/>
  <c r="I568" i="1"/>
  <c r="O340" i="1"/>
  <c r="U568" i="1"/>
  <c r="AA568" i="1"/>
  <c r="BF340" i="1"/>
  <c r="DV568" i="1"/>
  <c r="EI568" i="1"/>
  <c r="F341" i="1"/>
  <c r="F376" i="1"/>
  <c r="L341" i="1"/>
  <c r="L376" i="1"/>
  <c r="R341" i="1"/>
  <c r="R376" i="1"/>
  <c r="X341" i="1"/>
  <c r="X376" i="1"/>
  <c r="AD341" i="1"/>
  <c r="AD376" i="1"/>
  <c r="BF341" i="1"/>
  <c r="BF376" i="1"/>
  <c r="DV341" i="1"/>
  <c r="DV376" i="1"/>
  <c r="EI341" i="1"/>
  <c r="EI376" i="1"/>
  <c r="R184" i="1"/>
  <c r="R297" i="1" s="1"/>
  <c r="R379" i="1" s="1"/>
  <c r="B190" i="1"/>
  <c r="B189" i="1" s="1"/>
  <c r="B298" i="1" s="1"/>
  <c r="X193" i="1"/>
  <c r="X299" i="1" s="1"/>
  <c r="Z198" i="1"/>
  <c r="Z300" i="1" s="1"/>
  <c r="D203" i="1"/>
  <c r="D301" i="1" s="1"/>
  <c r="DZ222" i="1"/>
  <c r="DZ313" i="1" s="1"/>
  <c r="C386" i="1"/>
  <c r="H356" i="1"/>
  <c r="H321" i="1"/>
  <c r="DX356" i="1"/>
  <c r="DX321" i="1"/>
  <c r="AS357" i="1"/>
  <c r="AS322" i="1"/>
  <c r="K359" i="1"/>
  <c r="EO359" i="1"/>
  <c r="EO324" i="1"/>
  <c r="DA277" i="1"/>
  <c r="O361" i="1"/>
  <c r="O326" i="1"/>
  <c r="BF361" i="1"/>
  <c r="BF326" i="1"/>
  <c r="E327" i="1"/>
  <c r="W327" i="1"/>
  <c r="DN327" i="1"/>
  <c r="J328" i="1"/>
  <c r="J363" i="1"/>
  <c r="AE328" i="1"/>
  <c r="AE363" i="1"/>
  <c r="EL328" i="1"/>
  <c r="EL363" i="1"/>
  <c r="R329" i="1"/>
  <c r="R364" i="1"/>
  <c r="CL329" i="1"/>
  <c r="CL364" i="1"/>
  <c r="DX366" i="1"/>
  <c r="DX331" i="1"/>
  <c r="N332" i="1"/>
  <c r="AX332" i="1"/>
  <c r="D333" i="1"/>
  <c r="V333" i="1"/>
  <c r="DW333" i="1"/>
  <c r="L334" i="1"/>
  <c r="AO334" i="1"/>
  <c r="B335" i="1"/>
  <c r="T335" i="1"/>
  <c r="Z416" i="1" s="1"/>
  <c r="DN335" i="1"/>
  <c r="Z336" i="1"/>
  <c r="AS372" i="1"/>
  <c r="AS337" i="1"/>
  <c r="I373" i="1"/>
  <c r="I338" i="1"/>
  <c r="AA373" i="1"/>
  <c r="AA338" i="1"/>
  <c r="EI373" i="1"/>
  <c r="EI338" i="1"/>
  <c r="Q374" i="1"/>
  <c r="Q339" i="1"/>
  <c r="CA374" i="1"/>
  <c r="CA339" i="1"/>
  <c r="G375" i="1"/>
  <c r="G340" i="1"/>
  <c r="Y375" i="1"/>
  <c r="Y340" i="1"/>
  <c r="EC375" i="1"/>
  <c r="EC340" i="1"/>
  <c r="O376" i="1"/>
  <c r="O341" i="1"/>
  <c r="AO376" i="1"/>
  <c r="AO341" i="1"/>
  <c r="X384" i="1"/>
  <c r="DZ384" i="1"/>
  <c r="R386" i="1"/>
  <c r="CL386" i="1"/>
  <c r="H387" i="1"/>
  <c r="Z387" i="1"/>
  <c r="EF387" i="1"/>
  <c r="O390" i="1"/>
  <c r="BF390" i="1"/>
  <c r="E391" i="1"/>
  <c r="W391" i="1"/>
  <c r="DX391" i="1"/>
  <c r="C393" i="1"/>
  <c r="U393" i="1"/>
  <c r="DV393" i="1"/>
  <c r="AA394" i="1"/>
  <c r="EI394" i="1"/>
  <c r="F396" i="1"/>
  <c r="X396" i="1"/>
  <c r="DZ396" i="1"/>
  <c r="D398" i="1"/>
  <c r="V398" i="1"/>
  <c r="DW398" i="1"/>
  <c r="E399" i="1"/>
  <c r="Q399" i="1"/>
  <c r="AX399" i="1"/>
  <c r="AD321" i="1"/>
  <c r="Q322" i="1"/>
  <c r="M326" i="1"/>
  <c r="EI330" i="1"/>
  <c r="Q332" i="1"/>
  <c r="G333" i="1"/>
  <c r="EC333" i="1"/>
  <c r="BF334" i="1"/>
  <c r="W335" i="1"/>
  <c r="AJ336" i="1"/>
  <c r="S338" i="1"/>
  <c r="I339" i="1"/>
  <c r="EI339" i="1"/>
  <c r="CA340" i="1"/>
  <c r="G355" i="1"/>
  <c r="EC355" i="1"/>
  <c r="AO356" i="1"/>
  <c r="J358" i="1"/>
  <c r="P361" i="1"/>
  <c r="AX363" i="1"/>
  <c r="V364" i="1"/>
  <c r="L365" i="1"/>
  <c r="AS366" i="1"/>
  <c r="J368" i="1"/>
  <c r="EL368" i="1"/>
  <c r="W373" i="1"/>
  <c r="M374" i="1"/>
  <c r="C375" i="1"/>
  <c r="DV375" i="1"/>
  <c r="AC376" i="1"/>
  <c r="F379" i="1"/>
  <c r="N692" i="1"/>
  <c r="N694" i="1" s="1"/>
  <c r="U2500" i="1"/>
  <c r="U692" i="1"/>
  <c r="P985" i="1"/>
  <c r="BO985" i="1"/>
  <c r="G321" i="1"/>
  <c r="G356" i="1"/>
  <c r="W203" i="1"/>
  <c r="W301" i="1" s="1"/>
  <c r="W120" i="1"/>
  <c r="W277" i="1" s="1"/>
  <c r="DX120" i="1"/>
  <c r="DX277" i="1" s="1"/>
  <c r="F330" i="1"/>
  <c r="DV365" i="1"/>
  <c r="E226" i="1"/>
  <c r="E302" i="1" s="1"/>
  <c r="E384" i="1" s="1"/>
  <c r="E278" i="1"/>
  <c r="W361" i="1"/>
  <c r="W326" i="1"/>
  <c r="G227" i="1"/>
  <c r="G304" i="1" s="1"/>
  <c r="G386" i="1" s="1"/>
  <c r="G280" i="1"/>
  <c r="AS363" i="1"/>
  <c r="AS328" i="1"/>
  <c r="I364" i="1"/>
  <c r="I329" i="1"/>
  <c r="BF364" i="1"/>
  <c r="BF329" i="1"/>
  <c r="N376" i="1"/>
  <c r="N341" i="1"/>
  <c r="DX376" i="1"/>
  <c r="DX341" i="1"/>
  <c r="Z384" i="1"/>
  <c r="AX384" i="1"/>
  <c r="AO355" i="1"/>
  <c r="AO320" i="1"/>
  <c r="EC357" i="1"/>
  <c r="EC322" i="1"/>
  <c r="C361" i="1"/>
  <c r="C326" i="1"/>
  <c r="BO328" i="1"/>
  <c r="BO363" i="1"/>
  <c r="J561" i="1"/>
  <c r="J414" i="1"/>
  <c r="CL562" i="1"/>
  <c r="EF563" i="1"/>
  <c r="BF373" i="1"/>
  <c r="BF338" i="1"/>
  <c r="C376" i="1"/>
  <c r="C341" i="1"/>
  <c r="D379" i="1"/>
  <c r="AO384" i="1"/>
  <c r="DV412" i="1"/>
  <c r="EI334" i="1"/>
  <c r="AS338" i="1"/>
  <c r="EO340" i="1"/>
  <c r="AP486" i="1"/>
  <c r="AQ486" i="1" s="1"/>
  <c r="AR486" i="1" s="1"/>
  <c r="AS486" i="1" s="1"/>
  <c r="AO487" i="1"/>
  <c r="EL37" i="1"/>
  <c r="AE101" i="1"/>
  <c r="AE273" i="1" s="1"/>
  <c r="DV356" i="1"/>
  <c r="Q101" i="1"/>
  <c r="Q273" i="1" s="1"/>
  <c r="AC101" i="1"/>
  <c r="AC273" i="1" s="1"/>
  <c r="AX321" i="1"/>
  <c r="AX356" i="1"/>
  <c r="D321" i="1"/>
  <c r="D356" i="1"/>
  <c r="DA100" i="1"/>
  <c r="DA273" i="1"/>
  <c r="X357" i="1"/>
  <c r="X322" i="1"/>
  <c r="AO358" i="1"/>
  <c r="H358" i="1"/>
  <c r="H323" i="1"/>
  <c r="AX358" i="1"/>
  <c r="AX323" i="1"/>
  <c r="DW277" i="1"/>
  <c r="Y330" i="1"/>
  <c r="Y365" i="1"/>
  <c r="DW365" i="1"/>
  <c r="DW330" i="1"/>
  <c r="AA131" i="1"/>
  <c r="AA282" i="1" s="1"/>
  <c r="H131" i="1"/>
  <c r="H282" i="1" s="1"/>
  <c r="H214" i="1"/>
  <c r="H306" i="1" s="1"/>
  <c r="AJ131" i="1"/>
  <c r="AJ282" i="1" s="1"/>
  <c r="DN331" i="1"/>
  <c r="DN366" i="1"/>
  <c r="F384" i="1"/>
  <c r="DN557" i="1"/>
  <c r="DN409" i="1"/>
  <c r="V558" i="1"/>
  <c r="EL558" i="1"/>
  <c r="CL332" i="1"/>
  <c r="CL367" i="1"/>
  <c r="DN368" i="1"/>
  <c r="DN333" i="1"/>
  <c r="P369" i="1"/>
  <c r="P334" i="1"/>
  <c r="F370" i="1"/>
  <c r="F335" i="1"/>
  <c r="R371" i="1"/>
  <c r="R336" i="1"/>
  <c r="N373" i="1"/>
  <c r="N338" i="1"/>
  <c r="AE339" i="1"/>
  <c r="AE374" i="1"/>
  <c r="Y379" i="1"/>
  <c r="N379" i="1"/>
  <c r="M379" i="1"/>
  <c r="N384" i="1"/>
  <c r="DV384" i="1"/>
  <c r="EF386" i="1"/>
  <c r="AX391" i="1"/>
  <c r="AO399" i="1"/>
  <c r="DV358" i="1"/>
  <c r="DV323" i="1"/>
  <c r="V555" i="1"/>
  <c r="V407" i="1"/>
  <c r="Q363" i="1"/>
  <c r="EC367" i="1"/>
  <c r="EC332" i="1"/>
  <c r="W369" i="1"/>
  <c r="W334" i="1"/>
  <c r="P373" i="1"/>
  <c r="D376" i="1"/>
  <c r="E379" i="1"/>
  <c r="EO557" i="1"/>
  <c r="EO409" i="1"/>
  <c r="EI331" i="1"/>
  <c r="E335" i="1"/>
  <c r="DW569" i="1"/>
  <c r="DW422" i="1"/>
  <c r="Y355" i="1"/>
  <c r="K376" i="1"/>
  <c r="W38" i="1"/>
  <c r="EA43" i="1"/>
  <c r="B341" i="1"/>
  <c r="B376" i="1"/>
  <c r="M320" i="1"/>
  <c r="B177" i="1"/>
  <c r="B296" i="1" s="1"/>
  <c r="B378" i="1" s="1"/>
  <c r="DW273" i="1"/>
  <c r="DW100" i="1"/>
  <c r="DN2907" i="1"/>
  <c r="DN2968" i="1"/>
  <c r="DN2815" i="1"/>
  <c r="DN2725" i="1"/>
  <c r="DN2612" i="1"/>
  <c r="DN2473" i="1"/>
  <c r="DN2371" i="1"/>
  <c r="DN2273" i="1"/>
  <c r="DN2179" i="1"/>
  <c r="DN2078" i="1"/>
  <c r="DN1822" i="1"/>
  <c r="DN1991" i="1"/>
  <c r="DN1637" i="1"/>
  <c r="DN1726" i="1"/>
  <c r="DN1909" i="1"/>
  <c r="DN1478" i="1"/>
  <c r="DN1256" i="1"/>
  <c r="DN1404" i="1"/>
  <c r="DN1033" i="1"/>
  <c r="DN1108" i="1"/>
  <c r="DN1331" i="1"/>
  <c r="DN868" i="1"/>
  <c r="DN1182" i="1"/>
  <c r="DN645" i="1"/>
  <c r="DN794" i="1"/>
  <c r="DN1561" i="1"/>
  <c r="DN542" i="1"/>
  <c r="DN720" i="1"/>
  <c r="DN270" i="1"/>
  <c r="DN175" i="1"/>
  <c r="DN353" i="1"/>
  <c r="DN951" i="1"/>
  <c r="DN466" i="1"/>
  <c r="DN92" i="1"/>
  <c r="EA41" i="1"/>
  <c r="B38" i="1"/>
  <c r="H38" i="1"/>
  <c r="N38" i="1"/>
  <c r="T38" i="1"/>
  <c r="Z38" i="1"/>
  <c r="AX38" i="1"/>
  <c r="BF37" i="1" s="1"/>
  <c r="DN38" i="1"/>
  <c r="DN37" i="1" s="1"/>
  <c r="EC38" i="1"/>
  <c r="EC37" i="1" s="1"/>
  <c r="B355" i="1"/>
  <c r="T320" i="1"/>
  <c r="T355" i="1"/>
  <c r="DN320" i="1"/>
  <c r="DN355" i="1"/>
  <c r="Q177" i="1"/>
  <c r="Q296" i="1" s="1"/>
  <c r="Q378" i="1" s="1"/>
  <c r="W177" i="1"/>
  <c r="W296" i="1" s="1"/>
  <c r="W378" i="1" s="1"/>
  <c r="AJ177" i="1"/>
  <c r="AJ296" i="1" s="1"/>
  <c r="AJ378" i="1" s="1"/>
  <c r="CA177" i="1"/>
  <c r="CA296" i="1" s="1"/>
  <c r="CA378" i="1" s="1"/>
  <c r="DX177" i="1"/>
  <c r="DX296" i="1" s="1"/>
  <c r="DX378" i="1" s="1"/>
  <c r="EO177" i="1"/>
  <c r="EO296" i="1" s="1"/>
  <c r="EO378" i="1" s="1"/>
  <c r="C321" i="1"/>
  <c r="O321" i="1"/>
  <c r="AA321" i="1"/>
  <c r="DZ321" i="1"/>
  <c r="Z184" i="1"/>
  <c r="Z297" i="1" s="1"/>
  <c r="Z379" i="1" s="1"/>
  <c r="AS184" i="1"/>
  <c r="AS297" i="1" s="1"/>
  <c r="AS379" i="1" s="1"/>
  <c r="DA184" i="1"/>
  <c r="DA297" i="1" s="1"/>
  <c r="DA379" i="1" s="1"/>
  <c r="EC184" i="1"/>
  <c r="EC297" i="1" s="1"/>
  <c r="EC379" i="1" s="1"/>
  <c r="U184" i="1"/>
  <c r="U297" i="1" s="1"/>
  <c r="U379" i="1" s="1"/>
  <c r="R357" i="1"/>
  <c r="CL357" i="1"/>
  <c r="CL322" i="1"/>
  <c r="P189" i="1"/>
  <c r="P298" i="1" s="1"/>
  <c r="V189" i="1"/>
  <c r="V298" i="1" s="1"/>
  <c r="V322" i="1" s="1"/>
  <c r="AE189" i="1"/>
  <c r="AE298" i="1" s="1"/>
  <c r="BO189" i="1"/>
  <c r="BO298" i="1" s="1"/>
  <c r="BO322" i="1" s="1"/>
  <c r="DW189" i="1"/>
  <c r="DW298" i="1" s="1"/>
  <c r="EL189" i="1"/>
  <c r="EL298" i="1" s="1"/>
  <c r="P193" i="1"/>
  <c r="P299" i="1" s="1"/>
  <c r="V193" i="1"/>
  <c r="V299" i="1" s="1"/>
  <c r="V381" i="1" s="1"/>
  <c r="AE193" i="1"/>
  <c r="AE299" i="1" s="1"/>
  <c r="AE323" i="1" s="1"/>
  <c r="BO193" i="1"/>
  <c r="BO299" i="1" s="1"/>
  <c r="DW193" i="1"/>
  <c r="DW299" i="1" s="1"/>
  <c r="EL193" i="1"/>
  <c r="EL299" i="1" s="1"/>
  <c r="EL323" i="1" s="1"/>
  <c r="J359" i="1"/>
  <c r="AE359" i="1"/>
  <c r="AE324" i="1"/>
  <c r="EL359" i="1"/>
  <c r="F199" i="1"/>
  <c r="F115" i="1"/>
  <c r="F276" i="1" s="1"/>
  <c r="L198" i="1"/>
  <c r="L300" i="1" s="1"/>
  <c r="L199" i="1"/>
  <c r="L115" i="1"/>
  <c r="L276" i="1" s="1"/>
  <c r="R115" i="1"/>
  <c r="R276" i="1" s="1"/>
  <c r="X115" i="1"/>
  <c r="X276" i="1" s="1"/>
  <c r="AO115" i="1"/>
  <c r="AO276" i="1" s="1"/>
  <c r="CL115" i="1"/>
  <c r="CL276" i="1" s="1"/>
  <c r="DZ115" i="1"/>
  <c r="DZ276" i="1" s="1"/>
  <c r="B324" i="1"/>
  <c r="B359" i="1"/>
  <c r="H324" i="1"/>
  <c r="H359" i="1"/>
  <c r="N359" i="1"/>
  <c r="T359" i="1"/>
  <c r="Z324" i="1"/>
  <c r="Z359" i="1"/>
  <c r="AX359" i="1"/>
  <c r="DN359" i="1"/>
  <c r="EF324" i="1"/>
  <c r="EF359" i="1"/>
  <c r="AE325" i="1"/>
  <c r="B120" i="1"/>
  <c r="B277" i="1" s="1"/>
  <c r="H120" i="1"/>
  <c r="H277" i="1" s="1"/>
  <c r="N120" i="1"/>
  <c r="N277" i="1" s="1"/>
  <c r="T120" i="1"/>
  <c r="T277" i="1" s="1"/>
  <c r="S360" i="1" s="1"/>
  <c r="Z120" i="1"/>
  <c r="Z277" i="1" s="1"/>
  <c r="AX120" i="1"/>
  <c r="AX277" i="1" s="1"/>
  <c r="DN120" i="1"/>
  <c r="DN277" i="1" s="1"/>
  <c r="EC120" i="1"/>
  <c r="EC277" i="1" s="1"/>
  <c r="C120" i="1"/>
  <c r="C277" i="1" s="1"/>
  <c r="I120" i="1"/>
  <c r="I277" i="1" s="1"/>
  <c r="O120" i="1"/>
  <c r="O277" i="1" s="1"/>
  <c r="U120" i="1"/>
  <c r="U277" i="1" s="1"/>
  <c r="AA120" i="1"/>
  <c r="AA277" i="1" s="1"/>
  <c r="BF120" i="1"/>
  <c r="BF277" i="1" s="1"/>
  <c r="DV120" i="1"/>
  <c r="DV277" i="1" s="1"/>
  <c r="J327" i="1"/>
  <c r="EC327" i="1"/>
  <c r="EC362" i="1"/>
  <c r="E365" i="1"/>
  <c r="E330" i="1"/>
  <c r="M365" i="1"/>
  <c r="M330" i="1"/>
  <c r="W365" i="1"/>
  <c r="W330" i="1"/>
  <c r="AE330" i="1"/>
  <c r="AE365" i="1"/>
  <c r="DN330" i="1"/>
  <c r="DN365" i="1"/>
  <c r="EL365" i="1"/>
  <c r="EL330" i="1"/>
  <c r="CL331" i="1"/>
  <c r="DZ412" i="1"/>
  <c r="V372" i="1"/>
  <c r="V337" i="1"/>
  <c r="AJ372" i="1"/>
  <c r="CA372" i="1"/>
  <c r="DZ372" i="1"/>
  <c r="DZ337" i="1"/>
  <c r="EF372" i="1"/>
  <c r="EF337" i="1"/>
  <c r="D384" i="1"/>
  <c r="J384" i="1"/>
  <c r="R363" i="1"/>
  <c r="R328" i="1"/>
  <c r="X363" i="1"/>
  <c r="X328" i="1"/>
  <c r="AO328" i="1"/>
  <c r="AO363" i="1"/>
  <c r="CL363" i="1"/>
  <c r="CL328" i="1"/>
  <c r="DZ363" i="1"/>
  <c r="DZ328" i="1"/>
  <c r="B364" i="1"/>
  <c r="B329" i="1"/>
  <c r="H364" i="1"/>
  <c r="H329" i="1"/>
  <c r="N329" i="1"/>
  <c r="N364" i="1"/>
  <c r="T364" i="1"/>
  <c r="T329" i="1"/>
  <c r="M410" i="1" s="1"/>
  <c r="Z364" i="1"/>
  <c r="Z329" i="1"/>
  <c r="AX364" i="1"/>
  <c r="AX329" i="1"/>
  <c r="DN364" i="1"/>
  <c r="DN329" i="1"/>
  <c r="EF364" i="1"/>
  <c r="EF329" i="1"/>
  <c r="D332" i="1"/>
  <c r="D367" i="1"/>
  <c r="J332" i="1"/>
  <c r="J367" i="1"/>
  <c r="P332" i="1"/>
  <c r="P367" i="1"/>
  <c r="V332" i="1"/>
  <c r="V367" i="1"/>
  <c r="AE332" i="1"/>
  <c r="AE367" i="1"/>
  <c r="BO332" i="1"/>
  <c r="BO367" i="1"/>
  <c r="DW332" i="1"/>
  <c r="DW367" i="1"/>
  <c r="EL332" i="1"/>
  <c r="EL367" i="1"/>
  <c r="F333" i="1"/>
  <c r="F368" i="1"/>
  <c r="L333" i="1"/>
  <c r="L368" i="1"/>
  <c r="R333" i="1"/>
  <c r="R368" i="1"/>
  <c r="X333" i="1"/>
  <c r="X368" i="1"/>
  <c r="AO333" i="1"/>
  <c r="AO368" i="1"/>
  <c r="CL333" i="1"/>
  <c r="CL368" i="1"/>
  <c r="DZ333" i="1"/>
  <c r="DZ368" i="1"/>
  <c r="B334" i="1"/>
  <c r="B369" i="1"/>
  <c r="H334" i="1"/>
  <c r="H369" i="1"/>
  <c r="N334" i="1"/>
  <c r="N369" i="1"/>
  <c r="T334" i="1"/>
  <c r="R415" i="1" s="1"/>
  <c r="T369" i="1"/>
  <c r="Z334" i="1"/>
  <c r="Z369" i="1"/>
  <c r="AX334" i="1"/>
  <c r="AX369" i="1"/>
  <c r="DN334" i="1"/>
  <c r="DN369" i="1"/>
  <c r="EF334" i="1"/>
  <c r="EF369" i="1"/>
  <c r="D335" i="1"/>
  <c r="D370" i="1"/>
  <c r="J335" i="1"/>
  <c r="J370" i="1"/>
  <c r="P335" i="1"/>
  <c r="P370" i="1"/>
  <c r="V335" i="1"/>
  <c r="V370" i="1"/>
  <c r="AE335" i="1"/>
  <c r="AE370" i="1"/>
  <c r="BO335" i="1"/>
  <c r="BO370" i="1"/>
  <c r="DW335" i="1"/>
  <c r="DW370" i="1"/>
  <c r="EL335" i="1"/>
  <c r="EL370" i="1"/>
  <c r="V336" i="1"/>
  <c r="V371" i="1"/>
  <c r="AE371" i="1"/>
  <c r="AE336" i="1"/>
  <c r="BO371" i="1"/>
  <c r="BO336" i="1"/>
  <c r="DW371" i="1"/>
  <c r="DW336" i="1"/>
  <c r="EL371" i="1"/>
  <c r="EL336" i="1"/>
  <c r="F338" i="1"/>
  <c r="F373" i="1"/>
  <c r="L338" i="1"/>
  <c r="L373" i="1"/>
  <c r="R338" i="1"/>
  <c r="R373" i="1"/>
  <c r="X338" i="1"/>
  <c r="X373" i="1"/>
  <c r="AO338" i="1"/>
  <c r="AO373" i="1"/>
  <c r="CL338" i="1"/>
  <c r="CL373" i="1"/>
  <c r="DZ338" i="1"/>
  <c r="DZ373" i="1"/>
  <c r="B339" i="1"/>
  <c r="B374" i="1"/>
  <c r="H339" i="1"/>
  <c r="H374" i="1"/>
  <c r="N339" i="1"/>
  <c r="N374" i="1"/>
  <c r="T339" i="1"/>
  <c r="T374" i="1"/>
  <c r="Z339" i="1"/>
  <c r="Z374" i="1"/>
  <c r="AX339" i="1"/>
  <c r="AX374" i="1"/>
  <c r="DN339" i="1"/>
  <c r="DN374" i="1"/>
  <c r="EF339" i="1"/>
  <c r="EF374" i="1"/>
  <c r="D340" i="1"/>
  <c r="D375" i="1"/>
  <c r="J340" i="1"/>
  <c r="J375" i="1"/>
  <c r="P340" i="1"/>
  <c r="P375" i="1"/>
  <c r="V340" i="1"/>
  <c r="V375" i="1"/>
  <c r="AE340" i="1"/>
  <c r="AE375" i="1"/>
  <c r="BO340" i="1"/>
  <c r="BO375" i="1"/>
  <c r="DW340" i="1"/>
  <c r="DW375" i="1"/>
  <c r="EL340" i="1"/>
  <c r="EL375" i="1"/>
  <c r="G376" i="1"/>
  <c r="M376" i="1"/>
  <c r="S376" i="1"/>
  <c r="Y376" i="1"/>
  <c r="AE376" i="1"/>
  <c r="BO376" i="1"/>
  <c r="DW376" i="1"/>
  <c r="EL376" i="1"/>
  <c r="X184" i="1"/>
  <c r="X297" i="1" s="1"/>
  <c r="X379" i="1" s="1"/>
  <c r="R189" i="1"/>
  <c r="R298" i="1" s="1"/>
  <c r="R322" i="1" s="1"/>
  <c r="H190" i="1"/>
  <c r="H189" i="1" s="1"/>
  <c r="H298" i="1" s="1"/>
  <c r="AO193" i="1"/>
  <c r="AO299" i="1" s="1"/>
  <c r="AX198" i="1"/>
  <c r="AX300" i="1" s="1"/>
  <c r="EL203" i="1"/>
  <c r="EL301" i="1" s="1"/>
  <c r="EL325" i="1" s="1"/>
  <c r="H384" i="1"/>
  <c r="D386" i="1"/>
  <c r="M399" i="1"/>
  <c r="S399" i="1"/>
  <c r="Y399" i="1"/>
  <c r="AE399" i="1"/>
  <c r="BO399" i="1"/>
  <c r="DW399" i="1"/>
  <c r="EL399" i="1"/>
  <c r="N356" i="1"/>
  <c r="N321" i="1"/>
  <c r="EO356" i="1"/>
  <c r="EO321" i="1"/>
  <c r="DA357" i="1"/>
  <c r="Q359" i="1"/>
  <c r="Q324" i="1"/>
  <c r="P326" i="1"/>
  <c r="BO326" i="1"/>
  <c r="F327" i="1"/>
  <c r="X327" i="1"/>
  <c r="K363" i="1"/>
  <c r="AJ363" i="1"/>
  <c r="EO363" i="1"/>
  <c r="S364" i="1"/>
  <c r="DA364" i="1"/>
  <c r="EO366" i="1"/>
  <c r="EO331" i="1"/>
  <c r="S367" i="1"/>
  <c r="S332" i="1"/>
  <c r="DA367" i="1"/>
  <c r="DA332" i="1"/>
  <c r="I368" i="1"/>
  <c r="I333" i="1"/>
  <c r="AA368" i="1"/>
  <c r="AA333" i="1"/>
  <c r="EI368" i="1"/>
  <c r="EI333" i="1"/>
  <c r="Q369" i="1"/>
  <c r="Q334" i="1"/>
  <c r="CA369" i="1"/>
  <c r="CA334" i="1"/>
  <c r="G370" i="1"/>
  <c r="G335" i="1"/>
  <c r="Y370" i="1"/>
  <c r="Y335" i="1"/>
  <c r="EC370" i="1"/>
  <c r="EC335" i="1"/>
  <c r="AS371" i="1"/>
  <c r="AS336" i="1"/>
  <c r="AX372" i="1"/>
  <c r="J373" i="1"/>
  <c r="AE373" i="1"/>
  <c r="EL373" i="1"/>
  <c r="R374" i="1"/>
  <c r="CL374" i="1"/>
  <c r="P376" i="1"/>
  <c r="AS376" i="1"/>
  <c r="AJ384" i="1"/>
  <c r="EO384" i="1"/>
  <c r="S386" i="1"/>
  <c r="DA386" i="1"/>
  <c r="I387" i="1"/>
  <c r="AA387" i="1"/>
  <c r="EI387" i="1"/>
  <c r="P390" i="1"/>
  <c r="BO390" i="1"/>
  <c r="F391" i="1"/>
  <c r="X391" i="1"/>
  <c r="DZ391" i="1"/>
  <c r="D393" i="1"/>
  <c r="V393" i="1"/>
  <c r="DW393" i="1"/>
  <c r="AE394" i="1"/>
  <c r="EL394" i="1"/>
  <c r="K396" i="1"/>
  <c r="AJ396" i="1"/>
  <c r="EO396" i="1"/>
  <c r="I398" i="1"/>
  <c r="AA398" i="1"/>
  <c r="EI398" i="1"/>
  <c r="F399" i="1"/>
  <c r="R399" i="1"/>
  <c r="BF399" i="1"/>
  <c r="BF321" i="1"/>
  <c r="C324" i="1"/>
  <c r="S326" i="1"/>
  <c r="I327" i="1"/>
  <c r="BF331" i="1"/>
  <c r="W332" i="1"/>
  <c r="M333" i="1"/>
  <c r="C334" i="1"/>
  <c r="DV334" i="1"/>
  <c r="AJ335" i="1"/>
  <c r="CA337" i="1"/>
  <c r="Y338" i="1"/>
  <c r="O339" i="1"/>
  <c r="E340" i="1"/>
  <c r="DX340" i="1"/>
  <c r="AE341" i="1"/>
  <c r="M355" i="1"/>
  <c r="C356" i="1"/>
  <c r="CL356" i="1"/>
  <c r="V361" i="1"/>
  <c r="DN363" i="1"/>
  <c r="AE364" i="1"/>
  <c r="R365" i="1"/>
  <c r="CL366" i="1"/>
  <c r="P368" i="1"/>
  <c r="F369" i="1"/>
  <c r="DZ369" i="1"/>
  <c r="AJ373" i="1"/>
  <c r="S374" i="1"/>
  <c r="I375" i="1"/>
  <c r="EI375" i="1"/>
  <c r="AX376" i="1"/>
  <c r="DN476" i="1"/>
  <c r="DA487" i="1"/>
  <c r="DA476" i="1" s="1"/>
  <c r="C487" i="1"/>
  <c r="C476" i="1" s="1"/>
  <c r="D486" i="1"/>
  <c r="H692" i="1"/>
  <c r="H694" i="1" s="1"/>
  <c r="O2500" i="1"/>
  <c r="O692" i="1"/>
  <c r="G740" i="1"/>
  <c r="S740" i="1"/>
  <c r="Y740" i="1"/>
  <c r="DN496" i="1"/>
  <c r="E2500" i="1"/>
  <c r="E692" i="1"/>
  <c r="E694" i="1" s="1"/>
  <c r="AS2500" i="1"/>
  <c r="U655" i="1"/>
  <c r="U576" i="1"/>
  <c r="Q977" i="1"/>
  <c r="Q577" i="1"/>
  <c r="DX977" i="1"/>
  <c r="DX577" i="1"/>
  <c r="B666" i="1"/>
  <c r="Z666" i="1"/>
  <c r="D1204" i="1"/>
  <c r="D1205" i="1"/>
  <c r="BO1204" i="1"/>
  <c r="BO1205" i="1"/>
  <c r="BO668" i="1"/>
  <c r="E682" i="1"/>
  <c r="O684" i="1"/>
  <c r="O683" i="1" s="1"/>
  <c r="O629" i="1"/>
  <c r="O627" i="1" s="1"/>
  <c r="DV684" i="1"/>
  <c r="DV683" i="1" s="1"/>
  <c r="DV629" i="1"/>
  <c r="Q629" i="1"/>
  <c r="Q685" i="1"/>
  <c r="G1205" i="1"/>
  <c r="G668" i="1"/>
  <c r="EC1205" i="1"/>
  <c r="EC668" i="1"/>
  <c r="W674" i="1"/>
  <c r="C841" i="1"/>
  <c r="EF2735" i="1"/>
  <c r="EF880" i="1"/>
  <c r="EF2757" i="1" s="1"/>
  <c r="EF907" i="1"/>
  <c r="EF889" i="1"/>
  <c r="EF890" i="1"/>
  <c r="EF893" i="1"/>
  <c r="T2762" i="1"/>
  <c r="T2081" i="1"/>
  <c r="EF2762" i="1"/>
  <c r="EF2081" i="1"/>
  <c r="C2761" i="1"/>
  <c r="C2080" i="1"/>
  <c r="AA2577" i="1"/>
  <c r="AA2559" i="1"/>
  <c r="M1187" i="1"/>
  <c r="DV1187" i="1"/>
  <c r="E1187" i="1"/>
  <c r="R1407" i="1"/>
  <c r="R1641" i="1"/>
  <c r="E1489" i="1"/>
  <c r="F1517" i="1" s="1"/>
  <c r="F1518" i="1"/>
  <c r="E1518" i="1"/>
  <c r="DX1489" i="1"/>
  <c r="DX1518" i="1"/>
  <c r="S1519" i="1"/>
  <c r="S1489" i="1"/>
  <c r="T1519" i="1"/>
  <c r="EF1519" i="1"/>
  <c r="EC1519" i="1"/>
  <c r="EC1489" i="1"/>
  <c r="U1520" i="1"/>
  <c r="V1520" i="1"/>
  <c r="DV1520" i="1"/>
  <c r="DV1489" i="1"/>
  <c r="Q2348" i="1"/>
  <c r="Q1521" i="1"/>
  <c r="CA2348" i="1"/>
  <c r="CA1521" i="1"/>
  <c r="Y2349" i="1"/>
  <c r="Y1522" i="1"/>
  <c r="C2350" i="1"/>
  <c r="C1523" i="1"/>
  <c r="D1523" i="1"/>
  <c r="AA2350" i="1"/>
  <c r="AA1523" i="1"/>
  <c r="AE1523" i="1"/>
  <c r="DW184" i="1"/>
  <c r="DW297" i="1" s="1"/>
  <c r="DW379" i="1" s="1"/>
  <c r="DA189" i="1"/>
  <c r="DA298" i="1" s="1"/>
  <c r="DA322" i="1" s="1"/>
  <c r="O190" i="1"/>
  <c r="Y193" i="1"/>
  <c r="Y299" i="1" s="1"/>
  <c r="EC193" i="1"/>
  <c r="EC299" i="1" s="1"/>
  <c r="BF198" i="1"/>
  <c r="BF300" i="1" s="1"/>
  <c r="BF382" i="1" s="1"/>
  <c r="DV486" i="1"/>
  <c r="I496" i="1"/>
  <c r="BF496" i="1"/>
  <c r="EL2500" i="1"/>
  <c r="EL980" i="1"/>
  <c r="EL692" i="1"/>
  <c r="H655" i="1"/>
  <c r="H576" i="1"/>
  <c r="W1205" i="1"/>
  <c r="W1204" i="1"/>
  <c r="DX1205" i="1"/>
  <c r="DX1204" i="1"/>
  <c r="AX2500" i="1"/>
  <c r="R668" i="1"/>
  <c r="Z1204" i="1"/>
  <c r="Z1205" i="1"/>
  <c r="Z668" i="1"/>
  <c r="X674" i="1"/>
  <c r="K740" i="1"/>
  <c r="DX740" i="1"/>
  <c r="AX828" i="1"/>
  <c r="BF830" i="1"/>
  <c r="EI836" i="1"/>
  <c r="G2735" i="1"/>
  <c r="G892" i="1"/>
  <c r="G742" i="1"/>
  <c r="N2766" i="1"/>
  <c r="N2085" i="1"/>
  <c r="EC963" i="1"/>
  <c r="R1236" i="1"/>
  <c r="R1194" i="1"/>
  <c r="DN2638" i="1"/>
  <c r="DN1874" i="1"/>
  <c r="DN1865" i="1"/>
  <c r="DN2495" i="1" s="1"/>
  <c r="DW1874" i="1"/>
  <c r="DW1865" i="1"/>
  <c r="DW2495" i="1" s="1"/>
  <c r="DX1865" i="1"/>
  <c r="DX2495" i="1" s="1"/>
  <c r="DX1874" i="1"/>
  <c r="CL2968" i="1"/>
  <c r="CL2815" i="1"/>
  <c r="CL2907" i="1"/>
  <c r="CL2725" i="1"/>
  <c r="CL2612" i="1"/>
  <c r="CL2473" i="1"/>
  <c r="CL2273" i="1"/>
  <c r="CL2371" i="1"/>
  <c r="CL2078" i="1"/>
  <c r="CL2179" i="1"/>
  <c r="CL1991" i="1"/>
  <c r="CL1909" i="1"/>
  <c r="CL1822" i="1"/>
  <c r="CL1637" i="1"/>
  <c r="CL1726" i="1"/>
  <c r="CL1561" i="1"/>
  <c r="CL1182" i="1"/>
  <c r="CL951" i="1"/>
  <c r="CL1256" i="1"/>
  <c r="CL1478" i="1"/>
  <c r="CL1108" i="1"/>
  <c r="CL1331" i="1"/>
  <c r="CL720" i="1"/>
  <c r="CL542" i="1"/>
  <c r="CL1404" i="1"/>
  <c r="CL645" i="1"/>
  <c r="EA40" i="1"/>
  <c r="W101" i="1"/>
  <c r="W273" i="1" s="1"/>
  <c r="F120" i="1"/>
  <c r="F277" i="1" s="1"/>
  <c r="L120" i="1"/>
  <c r="L277" i="1" s="1"/>
  <c r="R120" i="1"/>
  <c r="R277" i="1" s="1"/>
  <c r="X120" i="1"/>
  <c r="X277" i="1" s="1"/>
  <c r="AO120" i="1"/>
  <c r="AO277" i="1" s="1"/>
  <c r="CL120" i="1"/>
  <c r="EA125" i="1" s="1"/>
  <c r="DZ120" i="1"/>
  <c r="DZ277" i="1" s="1"/>
  <c r="EO120" i="1"/>
  <c r="EO277" i="1" s="1"/>
  <c r="EA121" i="1"/>
  <c r="EL139" i="1"/>
  <c r="EL289" i="1" s="1"/>
  <c r="DW142" i="1"/>
  <c r="CL175" i="1"/>
  <c r="D178" i="1"/>
  <c r="D177" i="1" s="1"/>
  <c r="D296" i="1" s="1"/>
  <c r="D378" i="1" s="1"/>
  <c r="J178" i="1"/>
  <c r="J177" i="1" s="1"/>
  <c r="J296" i="1" s="1"/>
  <c r="J378" i="1" s="1"/>
  <c r="D190" i="1"/>
  <c r="D189" i="1" s="1"/>
  <c r="D298" i="1" s="1"/>
  <c r="J190" i="1"/>
  <c r="J189" i="1" s="1"/>
  <c r="J298" i="1" s="1"/>
  <c r="D194" i="1"/>
  <c r="D193" i="1" s="1"/>
  <c r="D299" i="1" s="1"/>
  <c r="J194" i="1"/>
  <c r="J193" i="1" s="1"/>
  <c r="J299" i="1" s="1"/>
  <c r="CL270" i="1"/>
  <c r="F280" i="1"/>
  <c r="L280" i="1"/>
  <c r="BO480" i="1"/>
  <c r="EL480" i="1"/>
  <c r="DW486" i="1"/>
  <c r="D496" i="1"/>
  <c r="J496" i="1"/>
  <c r="P496" i="1"/>
  <c r="V496" i="1"/>
  <c r="V2500" i="1"/>
  <c r="V692" i="1"/>
  <c r="V694" i="1" s="1"/>
  <c r="DX2500" i="1"/>
  <c r="DX980" i="1"/>
  <c r="DX692" i="1"/>
  <c r="DX694" i="1" s="1"/>
  <c r="H979" i="1"/>
  <c r="N979" i="1"/>
  <c r="Z979" i="1"/>
  <c r="AJ980" i="1"/>
  <c r="AJ982" i="1"/>
  <c r="AJ978" i="1"/>
  <c r="S576" i="1"/>
  <c r="I655" i="1"/>
  <c r="I576" i="1"/>
  <c r="AA655" i="1"/>
  <c r="AA576" i="1"/>
  <c r="EI655" i="1"/>
  <c r="EI576" i="1"/>
  <c r="Q985" i="1"/>
  <c r="CA985" i="1"/>
  <c r="J610" i="1"/>
  <c r="AE610" i="1"/>
  <c r="EL610" i="1"/>
  <c r="R666" i="1"/>
  <c r="R610" i="1"/>
  <c r="CL666" i="1"/>
  <c r="CL610" i="1"/>
  <c r="CL639" i="1" s="1"/>
  <c r="F615" i="1"/>
  <c r="F610" i="1" s="1"/>
  <c r="DZ615" i="1"/>
  <c r="F1205" i="1"/>
  <c r="F1204" i="1"/>
  <c r="L1205" i="1"/>
  <c r="L1204" i="1"/>
  <c r="X1205" i="1"/>
  <c r="X1204" i="1"/>
  <c r="AO1205" i="1"/>
  <c r="AO1204" i="1"/>
  <c r="CL1205" i="1"/>
  <c r="CL1204" i="1"/>
  <c r="DZ1205" i="1"/>
  <c r="DZ1204" i="1"/>
  <c r="S629" i="1"/>
  <c r="S627" i="1" s="1"/>
  <c r="DA629" i="1"/>
  <c r="DA627" i="1" s="1"/>
  <c r="BF2500" i="1"/>
  <c r="BF692" i="1"/>
  <c r="S661" i="1"/>
  <c r="DA661" i="1"/>
  <c r="BF666" i="1"/>
  <c r="W668" i="1"/>
  <c r="W664" i="1" s="1"/>
  <c r="M1204" i="1"/>
  <c r="M1205" i="1"/>
  <c r="M668" i="1"/>
  <c r="AS1205" i="1"/>
  <c r="AS1204" i="1"/>
  <c r="AS668" i="1"/>
  <c r="K674" i="1"/>
  <c r="AJ674" i="1"/>
  <c r="EO674" i="1"/>
  <c r="EO1207" i="1" s="1"/>
  <c r="DA742" i="1"/>
  <c r="D723" i="1"/>
  <c r="J723" i="1"/>
  <c r="P723" i="1"/>
  <c r="V723" i="1"/>
  <c r="AE723" i="1"/>
  <c r="BO723" i="1"/>
  <c r="DW723" i="1"/>
  <c r="EL723" i="1"/>
  <c r="F723" i="1"/>
  <c r="L723" i="1"/>
  <c r="R723" i="1"/>
  <c r="X723" i="1"/>
  <c r="AO723" i="1"/>
  <c r="CL723" i="1"/>
  <c r="DZ723" i="1"/>
  <c r="N756" i="1"/>
  <c r="N761" i="1"/>
  <c r="G733" i="1"/>
  <c r="Y733" i="1"/>
  <c r="EC733" i="1"/>
  <c r="BF740" i="1"/>
  <c r="CL794" i="1"/>
  <c r="BF828" i="1"/>
  <c r="DN993" i="1"/>
  <c r="DN822" i="1"/>
  <c r="DN816" i="1"/>
  <c r="O830" i="1"/>
  <c r="H2735" i="1"/>
  <c r="H880" i="1"/>
  <c r="H2757" i="1" s="1"/>
  <c r="H907" i="1"/>
  <c r="H889" i="1"/>
  <c r="H890" i="1"/>
  <c r="H893" i="1"/>
  <c r="DN2746" i="1"/>
  <c r="DN2087" i="1"/>
  <c r="DN934" i="1"/>
  <c r="DN925" i="1"/>
  <c r="DN939" i="1"/>
  <c r="EI2761" i="1"/>
  <c r="EI2080" i="1"/>
  <c r="I2763" i="1"/>
  <c r="I2082" i="1"/>
  <c r="E2765" i="1"/>
  <c r="E2084" i="1"/>
  <c r="S2766" i="1"/>
  <c r="S2085" i="1"/>
  <c r="DN936" i="1"/>
  <c r="J963" i="1"/>
  <c r="V963" i="1"/>
  <c r="AE977" i="1"/>
  <c r="AX1050" i="1"/>
  <c r="G1204" i="1"/>
  <c r="BF1761" i="1"/>
  <c r="AA2048" i="1"/>
  <c r="AA2025" i="1"/>
  <c r="AA2028" i="1"/>
  <c r="L2500" i="1"/>
  <c r="L692" i="1"/>
  <c r="L694" i="1" s="1"/>
  <c r="E977" i="1"/>
  <c r="E577" i="1"/>
  <c r="AJ977" i="1"/>
  <c r="AJ577" i="1"/>
  <c r="L666" i="1"/>
  <c r="L610" i="1"/>
  <c r="N666" i="1"/>
  <c r="N664" i="1" s="1"/>
  <c r="DN666" i="1"/>
  <c r="DN610" i="1"/>
  <c r="V1204" i="1"/>
  <c r="V1205" i="1"/>
  <c r="Q682" i="1"/>
  <c r="Q627" i="1"/>
  <c r="AA684" i="1"/>
  <c r="AA683" i="1" s="1"/>
  <c r="AA629" i="1"/>
  <c r="E629" i="1"/>
  <c r="E627" i="1" s="1"/>
  <c r="E685" i="1"/>
  <c r="AJ629" i="1"/>
  <c r="AJ685" i="1"/>
  <c r="AJ683" i="1" s="1"/>
  <c r="DX629" i="1"/>
  <c r="DX685" i="1"/>
  <c r="DX683" i="1" s="1"/>
  <c r="AA653" i="1"/>
  <c r="S692" i="1"/>
  <c r="S694" i="1" s="1"/>
  <c r="DV829" i="1"/>
  <c r="DV797" i="1"/>
  <c r="K797" i="1"/>
  <c r="B993" i="1"/>
  <c r="B847" i="1"/>
  <c r="B822" i="1"/>
  <c r="B851" i="1" s="1"/>
  <c r="AX993" i="1"/>
  <c r="AX847" i="1"/>
  <c r="AX822" i="1"/>
  <c r="AX851" i="1" s="1"/>
  <c r="AX2479" i="1" s="1"/>
  <c r="Y2735" i="1"/>
  <c r="Y907" i="1"/>
  <c r="Y892" i="1"/>
  <c r="Y742" i="1"/>
  <c r="B2746" i="1"/>
  <c r="B934" i="1"/>
  <c r="B939" i="1"/>
  <c r="N2762" i="1"/>
  <c r="N2081" i="1"/>
  <c r="DN2762" i="1"/>
  <c r="DN2081" i="1"/>
  <c r="CL2762" i="1"/>
  <c r="CL2081" i="1"/>
  <c r="G1187" i="1"/>
  <c r="L1187" i="1"/>
  <c r="K1489" i="1"/>
  <c r="L1518" i="1"/>
  <c r="K1518" i="1"/>
  <c r="AJ1489" i="1"/>
  <c r="AO1518" i="1"/>
  <c r="AJ1518" i="1"/>
  <c r="M2346" i="1"/>
  <c r="M1509" i="1"/>
  <c r="N1519" i="1"/>
  <c r="M1489" i="1"/>
  <c r="M1519" i="1"/>
  <c r="DA1519" i="1"/>
  <c r="DN1519" i="1"/>
  <c r="I2347" i="1"/>
  <c r="I1520" i="1"/>
  <c r="J1520" i="1"/>
  <c r="BF1520" i="1"/>
  <c r="BO1520" i="1"/>
  <c r="E2348" i="1"/>
  <c r="E1511" i="1"/>
  <c r="E1521" i="1"/>
  <c r="EO2348" i="1"/>
  <c r="EO1521" i="1"/>
  <c r="S2349" i="1"/>
  <c r="S1522" i="1"/>
  <c r="EC2349" i="1"/>
  <c r="EC1522" i="1"/>
  <c r="I2350" i="1"/>
  <c r="I1513" i="1"/>
  <c r="I1523" i="1"/>
  <c r="BF2350" i="1"/>
  <c r="BF1513" i="1"/>
  <c r="BF1523" i="1"/>
  <c r="BO1523" i="1"/>
  <c r="I190" i="1"/>
  <c r="I189" i="1" s="1"/>
  <c r="I298" i="1" s="1"/>
  <c r="AS193" i="1"/>
  <c r="AS299" i="1" s="1"/>
  <c r="AA198" i="1"/>
  <c r="AA300" i="1" s="1"/>
  <c r="EI198" i="1"/>
  <c r="EI300" i="1" s="1"/>
  <c r="O496" i="1"/>
  <c r="EI496" i="1"/>
  <c r="F2500" i="1"/>
  <c r="F692" i="1"/>
  <c r="F694" i="1" s="1"/>
  <c r="EO2500" i="1"/>
  <c r="EO980" i="1"/>
  <c r="EO692" i="1"/>
  <c r="EO694" i="1" s="1"/>
  <c r="G573" i="1"/>
  <c r="G980" i="1"/>
  <c r="M573" i="1"/>
  <c r="M980" i="1"/>
  <c r="AE980" i="1"/>
  <c r="AE573" i="1"/>
  <c r="EF655" i="1"/>
  <c r="EF576" i="1"/>
  <c r="M666" i="1"/>
  <c r="M664" i="1" s="1"/>
  <c r="K1205" i="1"/>
  <c r="K1204" i="1"/>
  <c r="AJ1205" i="1"/>
  <c r="AJ1204" i="1"/>
  <c r="L985" i="1"/>
  <c r="CL668" i="1"/>
  <c r="EF1204" i="1"/>
  <c r="EF668" i="1"/>
  <c r="X683" i="1"/>
  <c r="W740" i="1"/>
  <c r="EO740" i="1"/>
  <c r="N814" i="1"/>
  <c r="N843" i="1" s="1"/>
  <c r="N826" i="1"/>
  <c r="C835" i="1"/>
  <c r="W814" i="1"/>
  <c r="U849" i="1"/>
  <c r="U2478" i="1" s="1"/>
  <c r="Z2735" i="1"/>
  <c r="Z880" i="1"/>
  <c r="Z2757" i="1" s="1"/>
  <c r="Z907" i="1"/>
  <c r="Z889" i="1"/>
  <c r="Z890" i="1"/>
  <c r="Z893" i="1"/>
  <c r="DA2746" i="1"/>
  <c r="DA934" i="1"/>
  <c r="DA936" i="1"/>
  <c r="DA818" i="1"/>
  <c r="DN826" i="1" s="1"/>
  <c r="DA939" i="1"/>
  <c r="AE2765" i="1"/>
  <c r="AE2084" i="1"/>
  <c r="L1001" i="1"/>
  <c r="C1052" i="1"/>
  <c r="C2525" i="1" s="1"/>
  <c r="BO1232" i="1"/>
  <c r="DA1489" i="1"/>
  <c r="D94" i="1"/>
  <c r="D272" i="1" s="1"/>
  <c r="J94" i="1"/>
  <c r="J272" i="1" s="1"/>
  <c r="P94" i="1"/>
  <c r="P272" i="1" s="1"/>
  <c r="V94" i="1"/>
  <c r="V272" i="1" s="1"/>
  <c r="AE94" i="1"/>
  <c r="AE272" i="1" s="1"/>
  <c r="BO94" i="1"/>
  <c r="BO272" i="1" s="1"/>
  <c r="DW94" i="1"/>
  <c r="DW177" i="1" s="1"/>
  <c r="DW296" i="1" s="1"/>
  <c r="DW378" i="1" s="1"/>
  <c r="EL94" i="1"/>
  <c r="EL272" i="1" s="1"/>
  <c r="C106" i="1"/>
  <c r="C274" i="1" s="1"/>
  <c r="I106" i="1"/>
  <c r="I274" i="1" s="1"/>
  <c r="O106" i="1"/>
  <c r="O274" i="1" s="1"/>
  <c r="U106" i="1"/>
  <c r="U274" i="1" s="1"/>
  <c r="AA106" i="1"/>
  <c r="AA274" i="1" s="1"/>
  <c r="BF106" i="1"/>
  <c r="BF274" i="1" s="1"/>
  <c r="DV106" i="1"/>
  <c r="DV274" i="1" s="1"/>
  <c r="EI106" i="1"/>
  <c r="EI274" i="1" s="1"/>
  <c r="G110" i="1"/>
  <c r="G275" i="1" s="1"/>
  <c r="M110" i="1"/>
  <c r="M275" i="1" s="1"/>
  <c r="S110" i="1"/>
  <c r="S275" i="1" s="1"/>
  <c r="DA110" i="1"/>
  <c r="G115" i="1"/>
  <c r="G276" i="1" s="1"/>
  <c r="M115" i="1"/>
  <c r="M276" i="1" s="1"/>
  <c r="S115" i="1"/>
  <c r="S276" i="1" s="1"/>
  <c r="Y115" i="1"/>
  <c r="Y276" i="1" s="1"/>
  <c r="AS115" i="1"/>
  <c r="AS276" i="1" s="1"/>
  <c r="DA115" i="1"/>
  <c r="EC115" i="1"/>
  <c r="EC276" i="1" s="1"/>
  <c r="DW130" i="1"/>
  <c r="BO139" i="1"/>
  <c r="BO289" i="1" s="1"/>
  <c r="DW139" i="1"/>
  <c r="E178" i="1"/>
  <c r="E177" i="1" s="1"/>
  <c r="E296" i="1" s="1"/>
  <c r="K178" i="1"/>
  <c r="K177" i="1" s="1"/>
  <c r="K296" i="1" s="1"/>
  <c r="C189" i="1"/>
  <c r="C298" i="1" s="1"/>
  <c r="E190" i="1"/>
  <c r="E189" i="1" s="1"/>
  <c r="E298" i="1" s="1"/>
  <c r="K190" i="1"/>
  <c r="K189" i="1" s="1"/>
  <c r="K298" i="1" s="1"/>
  <c r="E194" i="1"/>
  <c r="E193" i="1" s="1"/>
  <c r="E299" i="1" s="1"/>
  <c r="K194" i="1"/>
  <c r="K193" i="1" s="1"/>
  <c r="K299" i="1" s="1"/>
  <c r="G199" i="1"/>
  <c r="G198" i="1" s="1"/>
  <c r="G300" i="1" s="1"/>
  <c r="G382" i="1" s="1"/>
  <c r="M199" i="1"/>
  <c r="M198" i="1" s="1"/>
  <c r="M300" i="1" s="1"/>
  <c r="M382" i="1" s="1"/>
  <c r="F278" i="1"/>
  <c r="L278" i="1"/>
  <c r="AX336" i="1"/>
  <c r="DN336" i="1"/>
  <c r="EF336" i="1"/>
  <c r="T337" i="1"/>
  <c r="Z337" i="1"/>
  <c r="AX337" i="1"/>
  <c r="D338" i="1"/>
  <c r="J338" i="1"/>
  <c r="P338" i="1"/>
  <c r="V338" i="1"/>
  <c r="AE338" i="1"/>
  <c r="BO338" i="1"/>
  <c r="DW338" i="1"/>
  <c r="EL338" i="1"/>
  <c r="F339" i="1"/>
  <c r="L339" i="1"/>
  <c r="R339" i="1"/>
  <c r="X339" i="1"/>
  <c r="AO339" i="1"/>
  <c r="CL339" i="1"/>
  <c r="DZ339" i="1"/>
  <c r="B340" i="1"/>
  <c r="H340" i="1"/>
  <c r="N340" i="1"/>
  <c r="T340" i="1"/>
  <c r="C421" i="1" s="1"/>
  <c r="Z340" i="1"/>
  <c r="AX340" i="1"/>
  <c r="DN340" i="1"/>
  <c r="EF340" i="1"/>
  <c r="D341" i="1"/>
  <c r="J341" i="1"/>
  <c r="P341" i="1"/>
  <c r="V341" i="1"/>
  <c r="AB341" i="1"/>
  <c r="AS341" i="1"/>
  <c r="DA341" i="1"/>
  <c r="EC341" i="1"/>
  <c r="EO480" i="1"/>
  <c r="DX486" i="1"/>
  <c r="DX487" i="1" s="1"/>
  <c r="DX476" i="1" s="1"/>
  <c r="B573" i="1"/>
  <c r="P2500" i="1"/>
  <c r="P692" i="1"/>
  <c r="P694" i="1" s="1"/>
  <c r="W2500" i="1"/>
  <c r="W692" i="1"/>
  <c r="W694" i="1" s="1"/>
  <c r="DZ980" i="1"/>
  <c r="DZ692" i="1"/>
  <c r="DZ694" i="1" s="1"/>
  <c r="F576" i="1"/>
  <c r="X576" i="1"/>
  <c r="N655" i="1"/>
  <c r="N576" i="1"/>
  <c r="AX655" i="1"/>
  <c r="AX576" i="1"/>
  <c r="D985" i="1"/>
  <c r="V985" i="1"/>
  <c r="DW985" i="1"/>
  <c r="B601" i="1"/>
  <c r="B659" i="1" s="1"/>
  <c r="B661" i="1"/>
  <c r="H601" i="1"/>
  <c r="H659" i="1" s="1"/>
  <c r="H661" i="1"/>
  <c r="N601" i="1"/>
  <c r="N659" i="1" s="1"/>
  <c r="N661" i="1"/>
  <c r="T601" i="1"/>
  <c r="T659" i="1" s="1"/>
  <c r="T661" i="1"/>
  <c r="Z601" i="1"/>
  <c r="Z659" i="1" s="1"/>
  <c r="Z661" i="1"/>
  <c r="AX601" i="1"/>
  <c r="AX659" i="1" s="1"/>
  <c r="AX661" i="1"/>
  <c r="DN601" i="1"/>
  <c r="DN659" i="1" s="1"/>
  <c r="DN661" i="1"/>
  <c r="EF601" i="1"/>
  <c r="EF659" i="1" s="1"/>
  <c r="EF661" i="1"/>
  <c r="K610" i="1"/>
  <c r="AJ610" i="1"/>
  <c r="EO610" i="1"/>
  <c r="S666" i="1"/>
  <c r="S610" i="1"/>
  <c r="DA666" i="1"/>
  <c r="DA610" i="1"/>
  <c r="G615" i="1"/>
  <c r="Y615" i="1"/>
  <c r="EC615" i="1"/>
  <c r="F629" i="1"/>
  <c r="F627" i="1" s="1"/>
  <c r="X629" i="1"/>
  <c r="DZ629" i="1"/>
  <c r="DN2500" i="1"/>
  <c r="J655" i="1"/>
  <c r="AE655" i="1"/>
  <c r="EL655" i="1"/>
  <c r="F661" i="1"/>
  <c r="X661" i="1"/>
  <c r="DZ661" i="1"/>
  <c r="P666" i="1"/>
  <c r="BO666" i="1"/>
  <c r="F668" i="1"/>
  <c r="X668" i="1"/>
  <c r="DZ668" i="1"/>
  <c r="D672" i="1"/>
  <c r="D1206" i="1" s="1"/>
  <c r="V672" i="1"/>
  <c r="V1206" i="1" s="1"/>
  <c r="DW672" i="1"/>
  <c r="DW1206" i="1" s="1"/>
  <c r="L674" i="1"/>
  <c r="AO674" i="1"/>
  <c r="L683" i="1"/>
  <c r="L680" i="1" s="1"/>
  <c r="AO683" i="1"/>
  <c r="B723" i="1"/>
  <c r="T723" i="1"/>
  <c r="B737" i="1"/>
  <c r="H737" i="1"/>
  <c r="N764" i="1"/>
  <c r="N737" i="1"/>
  <c r="N766" i="1" s="1"/>
  <c r="T737" i="1"/>
  <c r="Z737" i="1"/>
  <c r="AX737" i="1"/>
  <c r="DN737" i="1"/>
  <c r="EF737" i="1"/>
  <c r="DN740" i="1"/>
  <c r="G807" i="1"/>
  <c r="M807" i="1"/>
  <c r="S807" i="1"/>
  <c r="Y807" i="1"/>
  <c r="Z836" i="1" s="1"/>
  <c r="AS807" i="1"/>
  <c r="AX836" i="1" s="1"/>
  <c r="DA807" i="1"/>
  <c r="EC807" i="1"/>
  <c r="U834" i="1"/>
  <c r="BF834" i="1"/>
  <c r="DV834" i="1"/>
  <c r="DX835" i="1"/>
  <c r="O807" i="1"/>
  <c r="O836" i="1" s="1"/>
  <c r="C838" i="1"/>
  <c r="U840" i="1"/>
  <c r="AA840" i="1"/>
  <c r="BF840" i="1"/>
  <c r="DV838" i="1"/>
  <c r="EI840" i="1"/>
  <c r="O841" i="1"/>
  <c r="U841" i="1"/>
  <c r="BF841" i="1"/>
  <c r="DV841" i="1"/>
  <c r="Z993" i="1"/>
  <c r="Z822" i="1"/>
  <c r="Z816" i="1"/>
  <c r="DX849" i="1"/>
  <c r="DX2478" i="1" s="1"/>
  <c r="S2746" i="1"/>
  <c r="S934" i="1"/>
  <c r="S936" i="1"/>
  <c r="S818" i="1"/>
  <c r="T834" i="1" s="1"/>
  <c r="S939" i="1"/>
  <c r="I2761" i="1"/>
  <c r="I2080" i="1"/>
  <c r="BF2761" i="1"/>
  <c r="BF2080" i="1"/>
  <c r="Y2746" i="1"/>
  <c r="Y934" i="1"/>
  <c r="Y939" i="1"/>
  <c r="Y818" i="1"/>
  <c r="Z834" i="1" s="1"/>
  <c r="EC2746" i="1"/>
  <c r="EC934" i="1"/>
  <c r="EC939" i="1"/>
  <c r="EC818" i="1"/>
  <c r="EF835" i="1" s="1"/>
  <c r="K2765" i="1"/>
  <c r="K2084" i="1"/>
  <c r="AJ2765" i="1"/>
  <c r="AJ2084" i="1"/>
  <c r="EO2765" i="1"/>
  <c r="EO2084" i="1"/>
  <c r="G2766" i="1"/>
  <c r="G2085" i="1"/>
  <c r="Y2766" i="1"/>
  <c r="Y2085" i="1"/>
  <c r="EC2766" i="1"/>
  <c r="EC2085" i="1"/>
  <c r="M2762" i="1"/>
  <c r="M2081" i="1"/>
  <c r="DW2763" i="1"/>
  <c r="DW2082" i="1"/>
  <c r="M2764" i="1"/>
  <c r="M2083" i="1"/>
  <c r="AS2764" i="1"/>
  <c r="AS2083" i="1"/>
  <c r="J2765" i="1"/>
  <c r="J2084" i="1"/>
  <c r="EC936" i="1"/>
  <c r="K963" i="1"/>
  <c r="W963" i="1"/>
  <c r="F1213" i="1"/>
  <c r="L1213" i="1"/>
  <c r="R1213" i="1"/>
  <c r="X1213" i="1"/>
  <c r="AO1213" i="1"/>
  <c r="CL1213" i="1"/>
  <c r="DZ1213" i="1"/>
  <c r="R1204" i="1"/>
  <c r="AS2359" i="1"/>
  <c r="AS1728" i="1"/>
  <c r="K977" i="1"/>
  <c r="K577" i="1"/>
  <c r="CA977" i="1"/>
  <c r="CA577" i="1"/>
  <c r="DA981" i="1"/>
  <c r="DA577" i="1"/>
  <c r="AO666" i="1"/>
  <c r="AO610" i="1"/>
  <c r="T666" i="1"/>
  <c r="EF666" i="1"/>
  <c r="EF610" i="1"/>
  <c r="J1204" i="1"/>
  <c r="J1205" i="1"/>
  <c r="DW1204" i="1"/>
  <c r="DW1205" i="1"/>
  <c r="DW668" i="1"/>
  <c r="K682" i="1"/>
  <c r="C684" i="1"/>
  <c r="C683" i="1" s="1"/>
  <c r="C629" i="1"/>
  <c r="C627" i="1" s="1"/>
  <c r="U684" i="1"/>
  <c r="U683" i="1" s="1"/>
  <c r="U629" i="1"/>
  <c r="U627" i="1" s="1"/>
  <c r="EI684" i="1"/>
  <c r="EI683" i="1" s="1"/>
  <c r="EI629" i="1"/>
  <c r="W629" i="1"/>
  <c r="W685" i="1"/>
  <c r="W683" i="1" s="1"/>
  <c r="I2500" i="1"/>
  <c r="I692" i="1"/>
  <c r="Y1204" i="1"/>
  <c r="Y1205" i="1"/>
  <c r="Y668" i="1"/>
  <c r="E674" i="1"/>
  <c r="E668" i="1" s="1"/>
  <c r="E664" i="1" s="1"/>
  <c r="DX674" i="1"/>
  <c r="DX1207" i="1" s="1"/>
  <c r="DA692" i="1"/>
  <c r="DA694" i="1" s="1"/>
  <c r="BF829" i="1"/>
  <c r="BF797" i="1"/>
  <c r="DW843" i="1"/>
  <c r="H2762" i="1"/>
  <c r="H2081" i="1"/>
  <c r="AX2762" i="1"/>
  <c r="AX2081" i="1"/>
  <c r="W2765" i="1"/>
  <c r="W2084" i="1"/>
  <c r="DZ1236" i="1"/>
  <c r="DZ1194" i="1"/>
  <c r="BF1187" i="1"/>
  <c r="BF1194" i="1" s="1"/>
  <c r="AJ1643" i="1"/>
  <c r="AS1501" i="1"/>
  <c r="C1649" i="1"/>
  <c r="C1648" i="1" s="1"/>
  <c r="C1646" i="1" s="1"/>
  <c r="Q1489" i="1"/>
  <c r="R1517" i="1" s="1"/>
  <c r="R1518" i="1"/>
  <c r="Q1518" i="1"/>
  <c r="CA1489" i="1"/>
  <c r="CL1518" i="1"/>
  <c r="G2346" i="1"/>
  <c r="G1509" i="1"/>
  <c r="H1519" i="1"/>
  <c r="G1519" i="1"/>
  <c r="G1489" i="1"/>
  <c r="AS1509" i="1"/>
  <c r="AS1489" i="1"/>
  <c r="AS1519" i="1"/>
  <c r="AX1519" i="1"/>
  <c r="C2347" i="1"/>
  <c r="C1520" i="1"/>
  <c r="C1510" i="1"/>
  <c r="D1520" i="1"/>
  <c r="AA1520" i="1"/>
  <c r="AA1510" i="1"/>
  <c r="AE1520" i="1"/>
  <c r="AA1489" i="1"/>
  <c r="K2348" i="1"/>
  <c r="K1521" i="1"/>
  <c r="DX2348" i="1"/>
  <c r="DX1521" i="1"/>
  <c r="M2349" i="1"/>
  <c r="M1522" i="1"/>
  <c r="DA2349" i="1"/>
  <c r="DA1522" i="1"/>
  <c r="U2350" i="1"/>
  <c r="U1523" i="1"/>
  <c r="V1523" i="1"/>
  <c r="EI2350" i="1"/>
  <c r="EI1523" i="1"/>
  <c r="EL1523" i="1"/>
  <c r="J1523" i="1"/>
  <c r="BO184" i="1"/>
  <c r="BO297" i="1" s="1"/>
  <c r="BO379" i="1" s="1"/>
  <c r="M193" i="1"/>
  <c r="M299" i="1" s="1"/>
  <c r="BO2500" i="1"/>
  <c r="BO980" i="1"/>
  <c r="BO692" i="1"/>
  <c r="BO694" i="1" s="1"/>
  <c r="Z655" i="1"/>
  <c r="Z576" i="1"/>
  <c r="AS666" i="1"/>
  <c r="AS664" i="1" s="1"/>
  <c r="E1205" i="1"/>
  <c r="E1204" i="1"/>
  <c r="CA1205" i="1"/>
  <c r="CA1204" i="1"/>
  <c r="EO1205" i="1"/>
  <c r="EO1204" i="1"/>
  <c r="AO985" i="1"/>
  <c r="DZ683" i="1"/>
  <c r="E740" i="1"/>
  <c r="AJ740" i="1"/>
  <c r="DZ733" i="1"/>
  <c r="B814" i="1"/>
  <c r="B843" i="1" s="1"/>
  <c r="B826" i="1"/>
  <c r="EF797" i="1"/>
  <c r="DN828" i="1"/>
  <c r="DV830" i="1"/>
  <c r="BF835" i="1"/>
  <c r="AA836" i="1"/>
  <c r="BF849" i="1"/>
  <c r="BF2478" i="1" s="1"/>
  <c r="D2763" i="1"/>
  <c r="D2082" i="1"/>
  <c r="P1232" i="1"/>
  <c r="EL101" i="1"/>
  <c r="EL273" i="1" s="1"/>
  <c r="DA126" i="1"/>
  <c r="G523" i="1"/>
  <c r="M523" i="1"/>
  <c r="S523" i="1"/>
  <c r="Y523" i="1"/>
  <c r="AS523" i="1"/>
  <c r="DA523" i="1"/>
  <c r="EC523" i="1"/>
  <c r="BF524" i="1"/>
  <c r="BF487" i="1" s="1"/>
  <c r="BF476" i="1" s="1"/>
  <c r="DV524" i="1"/>
  <c r="EI524" i="1"/>
  <c r="B280" i="1"/>
  <c r="H280" i="1"/>
  <c r="N280" i="1"/>
  <c r="AO480" i="1"/>
  <c r="J2500" i="1"/>
  <c r="J692" i="1"/>
  <c r="J694" i="1" s="1"/>
  <c r="Q2500" i="1"/>
  <c r="Q692" i="1"/>
  <c r="Q694" i="1" s="1"/>
  <c r="X2500" i="1"/>
  <c r="X692" i="1"/>
  <c r="X694" i="1" s="1"/>
  <c r="AJ573" i="1"/>
  <c r="CL980" i="1"/>
  <c r="CL692" i="1"/>
  <c r="CL694" i="1" s="1"/>
  <c r="EC2500" i="1"/>
  <c r="EC980" i="1"/>
  <c r="AS979" i="1"/>
  <c r="G576" i="1"/>
  <c r="Y576" i="1"/>
  <c r="O655" i="1"/>
  <c r="O576" i="1"/>
  <c r="BF655" i="1"/>
  <c r="BF576" i="1"/>
  <c r="E985" i="1"/>
  <c r="W985" i="1"/>
  <c r="DX985" i="1"/>
  <c r="C601" i="1"/>
  <c r="C659" i="1" s="1"/>
  <c r="C661" i="1"/>
  <c r="I601" i="1"/>
  <c r="I659" i="1" s="1"/>
  <c r="I661" i="1"/>
  <c r="O601" i="1"/>
  <c r="O659" i="1" s="1"/>
  <c r="O661" i="1"/>
  <c r="U601" i="1"/>
  <c r="U659" i="1" s="1"/>
  <c r="U661" i="1"/>
  <c r="AA601" i="1"/>
  <c r="AA659" i="1" s="1"/>
  <c r="AA661" i="1"/>
  <c r="BF601" i="1"/>
  <c r="BF659" i="1" s="1"/>
  <c r="BF661" i="1"/>
  <c r="DV601" i="1"/>
  <c r="DV659" i="1" s="1"/>
  <c r="DV661" i="1"/>
  <c r="EI601" i="1"/>
  <c r="EI659" i="1" s="1"/>
  <c r="EI661" i="1"/>
  <c r="F666" i="1"/>
  <c r="X666" i="1"/>
  <c r="X610" i="1"/>
  <c r="DZ666" i="1"/>
  <c r="DZ664" i="1" s="1"/>
  <c r="DZ610" i="1"/>
  <c r="B615" i="1"/>
  <c r="B610" i="1" s="1"/>
  <c r="H615" i="1"/>
  <c r="N615" i="1"/>
  <c r="N610" i="1" s="1"/>
  <c r="T615" i="1"/>
  <c r="T610" i="1" s="1"/>
  <c r="Z615" i="1"/>
  <c r="Z610" i="1" s="1"/>
  <c r="AX615" i="1"/>
  <c r="C680" i="1"/>
  <c r="O680" i="1"/>
  <c r="U680" i="1"/>
  <c r="G629" i="1"/>
  <c r="G627" i="1" s="1"/>
  <c r="Y629" i="1"/>
  <c r="EC629" i="1"/>
  <c r="G683" i="1"/>
  <c r="G680" i="1" s="1"/>
  <c r="M683" i="1"/>
  <c r="M680" i="1" s="1"/>
  <c r="S683" i="1"/>
  <c r="S680" i="1" s="1"/>
  <c r="Y683" i="1"/>
  <c r="AS683" i="1"/>
  <c r="DA683" i="1"/>
  <c r="DA680" i="1" s="1"/>
  <c r="EC683" i="1"/>
  <c r="EC680" i="1" s="1"/>
  <c r="DV2500" i="1"/>
  <c r="DV980" i="1"/>
  <c r="DV692" i="1"/>
  <c r="G661" i="1"/>
  <c r="Y661" i="1"/>
  <c r="EC661" i="1"/>
  <c r="U666" i="1"/>
  <c r="DV666" i="1"/>
  <c r="K668" i="1"/>
  <c r="K664" i="1" s="1"/>
  <c r="AJ668" i="1"/>
  <c r="EO668" i="1"/>
  <c r="S1205" i="1"/>
  <c r="S1204" i="1"/>
  <c r="S668" i="1"/>
  <c r="DA1204" i="1"/>
  <c r="DA1205" i="1"/>
  <c r="DA668" i="1"/>
  <c r="Q674" i="1"/>
  <c r="CA674" i="1"/>
  <c r="Q683" i="1"/>
  <c r="AS692" i="1"/>
  <c r="AS694" i="1" s="1"/>
  <c r="EC740" i="1"/>
  <c r="N755" i="1"/>
  <c r="EI733" i="1"/>
  <c r="N760" i="1"/>
  <c r="M733" i="1"/>
  <c r="AS733" i="1"/>
  <c r="C737" i="1"/>
  <c r="I737" i="1"/>
  <c r="O737" i="1"/>
  <c r="U737" i="1"/>
  <c r="AA737" i="1"/>
  <c r="BF737" i="1"/>
  <c r="DV737" i="1"/>
  <c r="EI737" i="1"/>
  <c r="C740" i="1"/>
  <c r="U740" i="1"/>
  <c r="AS797" i="1"/>
  <c r="DW826" i="1"/>
  <c r="U830" i="1"/>
  <c r="B807" i="1"/>
  <c r="B836" i="1" s="1"/>
  <c r="D811" i="1"/>
  <c r="J811" i="1"/>
  <c r="V811" i="1"/>
  <c r="AE811" i="1"/>
  <c r="BO811" i="1"/>
  <c r="DW840" i="1"/>
  <c r="EL811" i="1"/>
  <c r="BO814" i="1"/>
  <c r="EF993" i="1"/>
  <c r="EI1047" i="1" s="1"/>
  <c r="EF822" i="1"/>
  <c r="DW828" i="1"/>
  <c r="C830" i="1"/>
  <c r="DW830" i="1"/>
  <c r="C834" i="1"/>
  <c r="DW841" i="1"/>
  <c r="Y889" i="1"/>
  <c r="T2746" i="1"/>
  <c r="T2087" i="1"/>
  <c r="T934" i="1"/>
  <c r="T925" i="1"/>
  <c r="T939" i="1"/>
  <c r="AE2761" i="1"/>
  <c r="AE2080" i="1"/>
  <c r="BO2761" i="1"/>
  <c r="BO2080" i="1"/>
  <c r="EL2761" i="1"/>
  <c r="EL2080" i="1"/>
  <c r="G2762" i="1"/>
  <c r="G2081" i="1"/>
  <c r="S2762" i="1"/>
  <c r="S2081" i="1"/>
  <c r="Y2762" i="1"/>
  <c r="Y2081" i="1"/>
  <c r="DA2762" i="1"/>
  <c r="DA2081" i="1"/>
  <c r="EC2762" i="1"/>
  <c r="EC2081" i="1"/>
  <c r="H2746" i="1"/>
  <c r="H934" i="1"/>
  <c r="H936" i="1"/>
  <c r="O2763" i="1"/>
  <c r="O2082" i="1"/>
  <c r="Z2746" i="1"/>
  <c r="Z2087" i="1"/>
  <c r="Z934" i="1"/>
  <c r="Z925" i="1"/>
  <c r="Z936" i="1"/>
  <c r="BF2763" i="1"/>
  <c r="BF2082" i="1"/>
  <c r="EF2746" i="1"/>
  <c r="EF2087" i="1"/>
  <c r="EF934" i="1"/>
  <c r="EF925" i="1"/>
  <c r="EF936" i="1"/>
  <c r="DZ2764" i="1"/>
  <c r="DZ2083" i="1"/>
  <c r="H2766" i="1"/>
  <c r="H2085" i="1"/>
  <c r="T2766" i="1"/>
  <c r="T2085" i="1"/>
  <c r="Z2766" i="1"/>
  <c r="Z2085" i="1"/>
  <c r="DN2766" i="1"/>
  <c r="DN2085" i="1"/>
  <c r="EF2766" i="1"/>
  <c r="EF2085" i="1"/>
  <c r="V2761" i="1"/>
  <c r="V2080" i="1"/>
  <c r="R2762" i="1"/>
  <c r="R2081" i="1"/>
  <c r="EI2763" i="1"/>
  <c r="EI2082" i="1"/>
  <c r="R2764" i="1"/>
  <c r="R2083" i="1"/>
  <c r="CL2764" i="1"/>
  <c r="CL2083" i="1"/>
  <c r="DX2765" i="1"/>
  <c r="DX2084" i="1"/>
  <c r="AX2766" i="1"/>
  <c r="AX2085" i="1"/>
  <c r="B936" i="1"/>
  <c r="Z939" i="1"/>
  <c r="EL977" i="1"/>
  <c r="S980" i="1"/>
  <c r="DW1041" i="1"/>
  <c r="DW2520" i="1" s="1"/>
  <c r="BF1047" i="1"/>
  <c r="DX1048" i="1"/>
  <c r="EC1204" i="1"/>
  <c r="CA1518" i="1"/>
  <c r="EL1592" i="1"/>
  <c r="V1580" i="1"/>
  <c r="D1187" i="1"/>
  <c r="P1187" i="1"/>
  <c r="AE1187" i="1"/>
  <c r="DW1187" i="1"/>
  <c r="Z1826" i="1"/>
  <c r="AA628" i="1"/>
  <c r="M2359" i="1"/>
  <c r="M1728" i="1"/>
  <c r="M1826" i="1" s="1"/>
  <c r="X2359" i="1"/>
  <c r="X1728" i="1"/>
  <c r="X1734" i="1" s="1"/>
  <c r="C655" i="1"/>
  <c r="C576" i="1"/>
  <c r="DV655" i="1"/>
  <c r="DV576" i="1"/>
  <c r="W977" i="1"/>
  <c r="W577" i="1"/>
  <c r="EO977" i="1"/>
  <c r="EO577" i="1"/>
  <c r="EC981" i="1"/>
  <c r="EC577" i="1"/>
  <c r="H666" i="1"/>
  <c r="H610" i="1"/>
  <c r="AX666" i="1"/>
  <c r="AX664" i="1" s="1"/>
  <c r="AX610" i="1"/>
  <c r="P1204" i="1"/>
  <c r="P1205" i="1"/>
  <c r="P668" i="1"/>
  <c r="AE1204" i="1"/>
  <c r="AE1205" i="1"/>
  <c r="EL1204" i="1"/>
  <c r="EL1205" i="1"/>
  <c r="EL668" i="1"/>
  <c r="EL664" i="1" s="1"/>
  <c r="W682" i="1"/>
  <c r="W627" i="1"/>
  <c r="I684" i="1"/>
  <c r="I683" i="1" s="1"/>
  <c r="I680" i="1" s="1"/>
  <c r="I629" i="1"/>
  <c r="I627" i="1" s="1"/>
  <c r="BF684" i="1"/>
  <c r="BF683" i="1" s="1"/>
  <c r="BF629" i="1"/>
  <c r="K629" i="1"/>
  <c r="K627" i="1" s="1"/>
  <c r="K685" i="1"/>
  <c r="K683" i="1" s="1"/>
  <c r="CA629" i="1"/>
  <c r="CA685" i="1"/>
  <c r="CA683" i="1" s="1"/>
  <c r="EO629" i="1"/>
  <c r="EO685" i="1"/>
  <c r="EO683" i="1" s="1"/>
  <c r="EI2500" i="1"/>
  <c r="EI980" i="1"/>
  <c r="EI692" i="1"/>
  <c r="E683" i="1"/>
  <c r="EI829" i="1"/>
  <c r="EI797" i="1"/>
  <c r="E797" i="1"/>
  <c r="Z2762" i="1"/>
  <c r="Z2081" i="1"/>
  <c r="AA2763" i="1"/>
  <c r="AA2082" i="1"/>
  <c r="DX1187" i="1"/>
  <c r="W1489" i="1"/>
  <c r="X1518" i="1"/>
  <c r="W1518" i="1"/>
  <c r="EO1489" i="1"/>
  <c r="EO1518" i="1"/>
  <c r="Z1519" i="1"/>
  <c r="Y1519" i="1"/>
  <c r="Y1489" i="1"/>
  <c r="O1520" i="1"/>
  <c r="P1520" i="1"/>
  <c r="O1489" i="1"/>
  <c r="EI1520" i="1"/>
  <c r="EL1520" i="1"/>
  <c r="W2348" i="1"/>
  <c r="W1521" i="1"/>
  <c r="AJ2348" i="1"/>
  <c r="AJ1511" i="1"/>
  <c r="AJ1521" i="1"/>
  <c r="G2349" i="1"/>
  <c r="G1512" i="1"/>
  <c r="G1522" i="1"/>
  <c r="AS2349" i="1"/>
  <c r="AS1512" i="1"/>
  <c r="O2350" i="1"/>
  <c r="O1523" i="1"/>
  <c r="P1523" i="1"/>
  <c r="DV2350" i="1"/>
  <c r="DV1523" i="1"/>
  <c r="U198" i="1"/>
  <c r="U300" i="1" s="1"/>
  <c r="U382" i="1" s="1"/>
  <c r="DV198" i="1"/>
  <c r="DV300" i="1" s="1"/>
  <c r="DV324" i="1" s="1"/>
  <c r="R565" i="1"/>
  <c r="S2500" i="1"/>
  <c r="Y573" i="1"/>
  <c r="Y980" i="1"/>
  <c r="DW573" i="1"/>
  <c r="DZ572" i="1"/>
  <c r="AJ664" i="1"/>
  <c r="Q1205" i="1"/>
  <c r="Q1204" i="1"/>
  <c r="AE682" i="1"/>
  <c r="AE627" i="1"/>
  <c r="H1204" i="1"/>
  <c r="H668" i="1"/>
  <c r="F683" i="1"/>
  <c r="F680" i="1" s="1"/>
  <c r="N752" i="1"/>
  <c r="Q740" i="1"/>
  <c r="CA740" i="1"/>
  <c r="X733" i="1"/>
  <c r="AX740" i="1"/>
  <c r="N775" i="1"/>
  <c r="EI830" i="1"/>
  <c r="DX843" i="1"/>
  <c r="T993" i="1"/>
  <c r="T822" i="1"/>
  <c r="T816" i="1"/>
  <c r="G889" i="1"/>
  <c r="DW2761" i="1"/>
  <c r="DW2080" i="1"/>
  <c r="DN2577" i="1"/>
  <c r="DN2575" i="1"/>
  <c r="DN2573" i="1" s="1"/>
  <c r="DN2559" i="1"/>
  <c r="H523" i="1"/>
  <c r="N523" i="1"/>
  <c r="T523" i="1"/>
  <c r="Z523" i="1"/>
  <c r="AX523" i="1"/>
  <c r="DN523" i="1"/>
  <c r="EF523" i="1"/>
  <c r="S480" i="1"/>
  <c r="D2500" i="1"/>
  <c r="D692" i="1"/>
  <c r="D694" i="1" s="1"/>
  <c r="K2500" i="1"/>
  <c r="K692" i="1"/>
  <c r="K694" i="1" s="1"/>
  <c r="R2500" i="1"/>
  <c r="R692" i="1"/>
  <c r="R694" i="1" s="1"/>
  <c r="AO692" i="1"/>
  <c r="AO694" i="1" s="1"/>
  <c r="DA2500" i="1"/>
  <c r="B655" i="1"/>
  <c r="B576" i="1"/>
  <c r="T655" i="1"/>
  <c r="T576" i="1"/>
  <c r="DN655" i="1"/>
  <c r="DN576" i="1"/>
  <c r="D977" i="1"/>
  <c r="D577" i="1"/>
  <c r="P977" i="1"/>
  <c r="P577" i="1"/>
  <c r="V977" i="1"/>
  <c r="V577" i="1"/>
  <c r="BO977" i="1"/>
  <c r="BO577" i="1"/>
  <c r="DW977" i="1"/>
  <c r="DW577" i="1"/>
  <c r="CL981" i="1"/>
  <c r="CL577" i="1"/>
  <c r="DZ981" i="1"/>
  <c r="DZ577" i="1"/>
  <c r="J985" i="1"/>
  <c r="AE985" i="1"/>
  <c r="EL985" i="1"/>
  <c r="Q610" i="1"/>
  <c r="CA610" i="1"/>
  <c r="G666" i="1"/>
  <c r="G664" i="1" s="1"/>
  <c r="G610" i="1"/>
  <c r="Y666" i="1"/>
  <c r="Y664" i="1" s="1"/>
  <c r="Y610" i="1"/>
  <c r="EC666" i="1"/>
  <c r="EC610" i="1"/>
  <c r="M615" i="1"/>
  <c r="M610" i="1" s="1"/>
  <c r="AS615" i="1"/>
  <c r="AS610" i="1" s="1"/>
  <c r="C615" i="1"/>
  <c r="C610" i="1" s="1"/>
  <c r="C670" i="1"/>
  <c r="I615" i="1"/>
  <c r="I610" i="1" s="1"/>
  <c r="I670" i="1"/>
  <c r="O615" i="1"/>
  <c r="O610" i="1" s="1"/>
  <c r="O670" i="1"/>
  <c r="U615" i="1"/>
  <c r="U610" i="1" s="1"/>
  <c r="U670" i="1"/>
  <c r="AA615" i="1"/>
  <c r="AA610" i="1" s="1"/>
  <c r="AA670" i="1"/>
  <c r="BF615" i="1"/>
  <c r="BF610" i="1" s="1"/>
  <c r="BF670" i="1"/>
  <c r="DV615" i="1"/>
  <c r="DV610" i="1" s="1"/>
  <c r="DV670" i="1"/>
  <c r="EI615" i="1"/>
  <c r="EI610" i="1" s="1"/>
  <c r="EI670" i="1"/>
  <c r="D682" i="1"/>
  <c r="J682" i="1"/>
  <c r="J627" i="1"/>
  <c r="P682" i="1"/>
  <c r="V682" i="1"/>
  <c r="B684" i="1"/>
  <c r="B683" i="1" s="1"/>
  <c r="B629" i="1"/>
  <c r="B627" i="1" s="1"/>
  <c r="H684" i="1"/>
  <c r="H683" i="1" s="1"/>
  <c r="H680" i="1" s="1"/>
  <c r="H629" i="1"/>
  <c r="H627" i="1" s="1"/>
  <c r="N684" i="1"/>
  <c r="N683" i="1" s="1"/>
  <c r="N680" i="1" s="1"/>
  <c r="N629" i="1"/>
  <c r="N627" i="1" s="1"/>
  <c r="T684" i="1"/>
  <c r="T683" i="1" s="1"/>
  <c r="T629" i="1"/>
  <c r="T627" i="1" s="1"/>
  <c r="Z684" i="1"/>
  <c r="Z683" i="1" s="1"/>
  <c r="Z629" i="1"/>
  <c r="AX684" i="1"/>
  <c r="AX683" i="1" s="1"/>
  <c r="AX629" i="1"/>
  <c r="DN684" i="1"/>
  <c r="DN683" i="1" s="1"/>
  <c r="DN629" i="1"/>
  <c r="EF684" i="1"/>
  <c r="EF683" i="1" s="1"/>
  <c r="EF680" i="1" s="1"/>
  <c r="EF629" i="1"/>
  <c r="D629" i="1"/>
  <c r="D627" i="1" s="1"/>
  <c r="D685" i="1"/>
  <c r="D683" i="1" s="1"/>
  <c r="J629" i="1"/>
  <c r="J685" i="1"/>
  <c r="J683" i="1" s="1"/>
  <c r="P629" i="1"/>
  <c r="P627" i="1" s="1"/>
  <c r="P685" i="1"/>
  <c r="P683" i="1" s="1"/>
  <c r="V629" i="1"/>
  <c r="V627" i="1" s="1"/>
  <c r="V685" i="1"/>
  <c r="V683" i="1" s="1"/>
  <c r="AE629" i="1"/>
  <c r="AE685" i="1"/>
  <c r="AE683" i="1" s="1"/>
  <c r="BO629" i="1"/>
  <c r="BO685" i="1"/>
  <c r="BO683" i="1" s="1"/>
  <c r="DW629" i="1"/>
  <c r="DW685" i="1"/>
  <c r="DW683" i="1" s="1"/>
  <c r="EL629" i="1"/>
  <c r="EL685" i="1"/>
  <c r="EL683" i="1" s="1"/>
  <c r="EF2500" i="1"/>
  <c r="EF980" i="1"/>
  <c r="L661" i="1"/>
  <c r="AO661" i="1"/>
  <c r="L668" i="1"/>
  <c r="B670" i="1"/>
  <c r="T670" i="1"/>
  <c r="DN670" i="1"/>
  <c r="J672" i="1"/>
  <c r="J1206" i="1" s="1"/>
  <c r="AE672" i="1"/>
  <c r="AE1206" i="1" s="1"/>
  <c r="B680" i="1"/>
  <c r="T680" i="1"/>
  <c r="R683" i="1"/>
  <c r="R680" i="1" s="1"/>
  <c r="CL683" i="1"/>
  <c r="AX692" i="1"/>
  <c r="AX694" i="1" s="1"/>
  <c r="H723" i="1"/>
  <c r="Z723" i="1"/>
  <c r="D733" i="1"/>
  <c r="J733" i="1"/>
  <c r="P733" i="1"/>
  <c r="V733" i="1"/>
  <c r="AE733" i="1"/>
  <c r="BO733" i="1"/>
  <c r="DW733" i="1"/>
  <c r="EL733" i="1"/>
  <c r="R733" i="1"/>
  <c r="CL733" i="1"/>
  <c r="EF740" i="1"/>
  <c r="AX797" i="1"/>
  <c r="DX826" i="1"/>
  <c r="C797" i="1"/>
  <c r="I797" i="1"/>
  <c r="O797" i="1"/>
  <c r="U828" i="1"/>
  <c r="U797" i="1"/>
  <c r="AA828" i="1"/>
  <c r="AA797" i="1"/>
  <c r="AO797" i="1"/>
  <c r="CL797" i="1"/>
  <c r="DZ797" i="1"/>
  <c r="C832" i="1"/>
  <c r="U832" i="1"/>
  <c r="BF832" i="1"/>
  <c r="DV832" i="1"/>
  <c r="C807" i="1"/>
  <c r="U807" i="1"/>
  <c r="U836" i="1" s="1"/>
  <c r="DV807" i="1"/>
  <c r="DV836" i="1" s="1"/>
  <c r="E811" i="1"/>
  <c r="K811" i="1"/>
  <c r="Q811" i="1"/>
  <c r="W811" i="1"/>
  <c r="AJ811" i="1"/>
  <c r="CA811" i="1"/>
  <c r="DX838" i="1"/>
  <c r="DX811" i="1"/>
  <c r="DX840" i="1" s="1"/>
  <c r="EO811" i="1"/>
  <c r="Q814" i="1"/>
  <c r="CA814" i="1"/>
  <c r="N993" i="1"/>
  <c r="O1046" i="1" s="1"/>
  <c r="O2523" i="1" s="1"/>
  <c r="N847" i="1"/>
  <c r="N822" i="1"/>
  <c r="N851" i="1" s="1"/>
  <c r="N2479" i="1" s="1"/>
  <c r="DX828" i="1"/>
  <c r="DX830" i="1"/>
  <c r="EI841" i="1"/>
  <c r="EC2735" i="1"/>
  <c r="EC907" i="1"/>
  <c r="EC892" i="1"/>
  <c r="EC742" i="1"/>
  <c r="U903" i="1"/>
  <c r="D2739" i="1"/>
  <c r="D935" i="1"/>
  <c r="D916" i="1"/>
  <c r="D926" i="1"/>
  <c r="AA2761" i="1"/>
  <c r="AA2080" i="1"/>
  <c r="AS2762" i="1"/>
  <c r="AS2081" i="1"/>
  <c r="V2763" i="1"/>
  <c r="V2082" i="1"/>
  <c r="EL2765" i="1"/>
  <c r="EL2084" i="1"/>
  <c r="DA2766" i="1"/>
  <c r="DA2085" i="1"/>
  <c r="DX1041" i="1"/>
  <c r="DX2520" i="1" s="1"/>
  <c r="AE1001" i="1"/>
  <c r="B1046" i="1"/>
  <c r="B2523" i="1" s="1"/>
  <c r="B1002" i="1"/>
  <c r="C1046" i="1"/>
  <c r="C2523" i="1" s="1"/>
  <c r="H1002" i="1"/>
  <c r="N1002" i="1"/>
  <c r="T1002" i="1"/>
  <c r="Z1002" i="1"/>
  <c r="AX1046" i="1"/>
  <c r="AX2523" i="1" s="1"/>
  <c r="AX1002" i="1"/>
  <c r="DN1002" i="1"/>
  <c r="DX1046" i="1"/>
  <c r="DX2523" i="1" s="1"/>
  <c r="DW1046" i="1"/>
  <c r="DW2523" i="1" s="1"/>
  <c r="EF1002" i="1"/>
  <c r="D1006" i="1"/>
  <c r="D1002" i="1"/>
  <c r="J1006" i="1"/>
  <c r="J1002" i="1"/>
  <c r="P1006" i="1"/>
  <c r="P1002" i="1"/>
  <c r="P1001" i="1" s="1"/>
  <c r="V1006" i="1"/>
  <c r="V1002" i="1"/>
  <c r="AE1006" i="1"/>
  <c r="BO1006" i="1"/>
  <c r="BO1002" i="1"/>
  <c r="DW1006" i="1"/>
  <c r="DW1047" i="1"/>
  <c r="DW1002" i="1"/>
  <c r="EL1006" i="1"/>
  <c r="EL1002" i="1"/>
  <c r="L1006" i="1"/>
  <c r="X1006" i="1"/>
  <c r="AO1006" i="1"/>
  <c r="CL1006" i="1"/>
  <c r="DZ1006" i="1"/>
  <c r="DV1052" i="1"/>
  <c r="DV2525" i="1" s="1"/>
  <c r="E1009" i="1"/>
  <c r="K1009" i="1"/>
  <c r="Q1009" i="1"/>
  <c r="W1009" i="1"/>
  <c r="AJ1009" i="1"/>
  <c r="CA1009" i="1"/>
  <c r="DX1009" i="1"/>
  <c r="DX1052" i="1" s="1"/>
  <c r="DX2525" i="1" s="1"/>
  <c r="DX1054" i="1"/>
  <c r="DX2526" i="1" s="1"/>
  <c r="EO1009" i="1"/>
  <c r="M1009" i="1"/>
  <c r="Y1009" i="1"/>
  <c r="AX1060" i="1"/>
  <c r="AX2527" i="1" s="1"/>
  <c r="AS1009" i="1"/>
  <c r="DA1009" i="1"/>
  <c r="CL1033" i="1"/>
  <c r="S1187" i="1"/>
  <c r="Y1187" i="1"/>
  <c r="H1205" i="1"/>
  <c r="O1641" i="1"/>
  <c r="O1407" i="1"/>
  <c r="Y1580" i="1"/>
  <c r="AO980" i="1"/>
  <c r="AO978" i="1"/>
  <c r="EI682" i="1"/>
  <c r="EI680" i="1" s="1"/>
  <c r="DY731" i="1"/>
  <c r="F737" i="1"/>
  <c r="L737" i="1"/>
  <c r="R737" i="1"/>
  <c r="X737" i="1"/>
  <c r="AO737" i="1"/>
  <c r="CL737" i="1"/>
  <c r="DZ737" i="1"/>
  <c r="D807" i="1"/>
  <c r="J807" i="1"/>
  <c r="V807" i="1"/>
  <c r="AE807" i="1"/>
  <c r="BO807" i="1"/>
  <c r="DW807" i="1"/>
  <c r="DW836" i="1" s="1"/>
  <c r="EL807" i="1"/>
  <c r="B811" i="1"/>
  <c r="B840" i="1" s="1"/>
  <c r="H811" i="1"/>
  <c r="N811" i="1"/>
  <c r="N840" i="1" s="1"/>
  <c r="R814" i="1"/>
  <c r="X814" i="1"/>
  <c r="U838" i="1"/>
  <c r="AA838" i="1"/>
  <c r="BF838" i="1"/>
  <c r="M871" i="1"/>
  <c r="M890" i="1" s="1"/>
  <c r="AS871" i="1"/>
  <c r="D884" i="1"/>
  <c r="D2753" i="1" s="1"/>
  <c r="V884" i="1"/>
  <c r="V2753" i="1" s="1"/>
  <c r="DW886" i="1"/>
  <c r="DW2755" i="1" s="1"/>
  <c r="EI903" i="1"/>
  <c r="M935" i="1"/>
  <c r="S935" i="1"/>
  <c r="Y935" i="1"/>
  <c r="AS935" i="1"/>
  <c r="DA935" i="1"/>
  <c r="EC935" i="1"/>
  <c r="C2762" i="1"/>
  <c r="C2081" i="1"/>
  <c r="I2762" i="1"/>
  <c r="I2081" i="1"/>
  <c r="O2762" i="1"/>
  <c r="O2081" i="1"/>
  <c r="U2762" i="1"/>
  <c r="U2081" i="1"/>
  <c r="AA2762" i="1"/>
  <c r="AA2081" i="1"/>
  <c r="BF2762" i="1"/>
  <c r="BF2081" i="1"/>
  <c r="DV2762" i="1"/>
  <c r="DV2081" i="1"/>
  <c r="EI2762" i="1"/>
  <c r="EI2081" i="1"/>
  <c r="E937" i="1"/>
  <c r="M938" i="1"/>
  <c r="S938" i="1"/>
  <c r="Y938" i="1"/>
  <c r="AS938" i="1"/>
  <c r="DA938" i="1"/>
  <c r="EC938" i="1"/>
  <c r="O939" i="1"/>
  <c r="DX940" i="1"/>
  <c r="J2763" i="1"/>
  <c r="J2082" i="1"/>
  <c r="AE2763" i="1"/>
  <c r="AE2082" i="1"/>
  <c r="EL2763" i="1"/>
  <c r="EL2082" i="1"/>
  <c r="S2764" i="1"/>
  <c r="S2083" i="1"/>
  <c r="DA2764" i="1"/>
  <c r="DA2083" i="1"/>
  <c r="N939" i="1"/>
  <c r="AX939" i="1"/>
  <c r="AO964" i="1"/>
  <c r="BF978" i="1"/>
  <c r="O979" i="1"/>
  <c r="U1046" i="1"/>
  <c r="U2523" i="1" s="1"/>
  <c r="AA1046" i="1"/>
  <c r="AA2523" i="1" s="1"/>
  <c r="BF1046" i="1"/>
  <c r="BF2523" i="1" s="1"/>
  <c r="DV1046" i="1"/>
  <c r="DV2523" i="1" s="1"/>
  <c r="EI1046" i="1"/>
  <c r="EI2523" i="1" s="1"/>
  <c r="EC1194" i="1"/>
  <c r="EC1236" i="1"/>
  <c r="G1213" i="1"/>
  <c r="S1213" i="1"/>
  <c r="Y1213" i="1"/>
  <c r="AS1213" i="1"/>
  <c r="EC1213" i="1"/>
  <c r="EO1238" i="1"/>
  <c r="C1333" i="1"/>
  <c r="AA1333" i="1"/>
  <c r="BF1437" i="1"/>
  <c r="DV1333" i="1"/>
  <c r="N1825" i="1"/>
  <c r="D1892" i="1"/>
  <c r="G737" i="1"/>
  <c r="M737" i="1"/>
  <c r="S737" i="1"/>
  <c r="Y737" i="1"/>
  <c r="AS737" i="1"/>
  <c r="DA737" i="1"/>
  <c r="EC737" i="1"/>
  <c r="E807" i="1"/>
  <c r="K807" i="1"/>
  <c r="Q807" i="1"/>
  <c r="W807" i="1"/>
  <c r="AJ807" i="1"/>
  <c r="CA807" i="1"/>
  <c r="DX807" i="1"/>
  <c r="DX836" i="1" s="1"/>
  <c r="EO807" i="1"/>
  <c r="C811" i="1"/>
  <c r="C840" i="1" s="1"/>
  <c r="I811" i="1"/>
  <c r="O811" i="1"/>
  <c r="O840" i="1" s="1"/>
  <c r="DV811" i="1"/>
  <c r="DV840" i="1" s="1"/>
  <c r="DX841" i="1"/>
  <c r="N2735" i="1"/>
  <c r="N907" i="1"/>
  <c r="N889" i="1"/>
  <c r="AX2735" i="1"/>
  <c r="AX880" i="1"/>
  <c r="AX2757" i="1" s="1"/>
  <c r="AX907" i="1"/>
  <c r="AX889" i="1"/>
  <c r="C2630" i="1"/>
  <c r="C2728" i="1"/>
  <c r="C908" i="1"/>
  <c r="C899" i="1" s="1"/>
  <c r="C881" i="1"/>
  <c r="C2750" i="1" s="1"/>
  <c r="C871" i="1"/>
  <c r="I2728" i="1"/>
  <c r="I2630" i="1"/>
  <c r="I908" i="1"/>
  <c r="I899" i="1" s="1"/>
  <c r="I881" i="1"/>
  <c r="I2750" i="1" s="1"/>
  <c r="I871" i="1"/>
  <c r="I894" i="1" s="1"/>
  <c r="O2728" i="1"/>
  <c r="O2630" i="1"/>
  <c r="O908" i="1"/>
  <c r="O899" i="1" s="1"/>
  <c r="O881" i="1"/>
  <c r="O2750" i="1" s="1"/>
  <c r="O871" i="1"/>
  <c r="U2630" i="1"/>
  <c r="U2728" i="1"/>
  <c r="U908" i="1"/>
  <c r="U899" i="1" s="1"/>
  <c r="U881" i="1"/>
  <c r="U2750" i="1" s="1"/>
  <c r="U871" i="1"/>
  <c r="U895" i="1" s="1"/>
  <c r="AA2728" i="1"/>
  <c r="AA2630" i="1"/>
  <c r="AA1591" i="1" s="1"/>
  <c r="AA908" i="1"/>
  <c r="AA899" i="1" s="1"/>
  <c r="AA881" i="1"/>
  <c r="AA2750" i="1" s="1"/>
  <c r="AA871" i="1"/>
  <c r="BF2630" i="1"/>
  <c r="BF2728" i="1"/>
  <c r="BF908" i="1"/>
  <c r="BF899" i="1" s="1"/>
  <c r="BF881" i="1"/>
  <c r="BF2750" i="1" s="1"/>
  <c r="BF871" i="1"/>
  <c r="DV2728" i="1"/>
  <c r="DV2630" i="1"/>
  <c r="DV1591" i="1" s="1"/>
  <c r="DV908" i="1"/>
  <c r="DV899" i="1" s="1"/>
  <c r="DV881" i="1"/>
  <c r="DV2750" i="1" s="1"/>
  <c r="DV871" i="1"/>
  <c r="EI2630" i="1"/>
  <c r="EI1607" i="1" s="1"/>
  <c r="EI2728" i="1"/>
  <c r="EI908" i="1"/>
  <c r="EI899" i="1" s="1"/>
  <c r="EI881" i="1"/>
  <c r="EI2750" i="1" s="1"/>
  <c r="EI871" i="1"/>
  <c r="E2729" i="1"/>
  <c r="E2631" i="1"/>
  <c r="E871" i="1"/>
  <c r="E909" i="1"/>
  <c r="E900" i="1" s="1"/>
  <c r="K2729" i="1"/>
  <c r="K2631" i="1"/>
  <c r="K871" i="1"/>
  <c r="K909" i="1"/>
  <c r="K900" i="1" s="1"/>
  <c r="Q2729" i="1"/>
  <c r="Q2631" i="1"/>
  <c r="Q871" i="1"/>
  <c r="Q909" i="1"/>
  <c r="Q900" i="1" s="1"/>
  <c r="W2631" i="1"/>
  <c r="W2729" i="1"/>
  <c r="W871" i="1"/>
  <c r="W909" i="1"/>
  <c r="W900" i="1" s="1"/>
  <c r="AJ2729" i="1"/>
  <c r="AJ2631" i="1"/>
  <c r="AJ871" i="1"/>
  <c r="AJ909" i="1"/>
  <c r="AJ900" i="1" s="1"/>
  <c r="CA2631" i="1"/>
  <c r="CA2729" i="1"/>
  <c r="CA871" i="1"/>
  <c r="CA909" i="1"/>
  <c r="CA900" i="1" s="1"/>
  <c r="DX2729" i="1"/>
  <c r="DX2631" i="1"/>
  <c r="DX871" i="1"/>
  <c r="DX909" i="1"/>
  <c r="EO2729" i="1"/>
  <c r="EO2631" i="1"/>
  <c r="EO871" i="1"/>
  <c r="EO909" i="1"/>
  <c r="EO900" i="1" s="1"/>
  <c r="G2730" i="1"/>
  <c r="G2632" i="1"/>
  <c r="G910" i="1"/>
  <c r="G901" i="1" s="1"/>
  <c r="M2632" i="1"/>
  <c r="M2730" i="1"/>
  <c r="M910" i="1"/>
  <c r="M901" i="1" s="1"/>
  <c r="S2730" i="1"/>
  <c r="S2632" i="1"/>
  <c r="S1593" i="1" s="1"/>
  <c r="S910" i="1"/>
  <c r="S901" i="1" s="1"/>
  <c r="Y2632" i="1"/>
  <c r="Y1593" i="1" s="1"/>
  <c r="Y2730" i="1"/>
  <c r="Y910" i="1"/>
  <c r="Y901" i="1" s="1"/>
  <c r="AS2730" i="1"/>
  <c r="AS2632" i="1"/>
  <c r="AS910" i="1"/>
  <c r="AS901" i="1" s="1"/>
  <c r="DA2730" i="1"/>
  <c r="DA2632" i="1"/>
  <c r="DA910" i="1"/>
  <c r="DA901" i="1" s="1"/>
  <c r="EC2730" i="1"/>
  <c r="EC2632" i="1"/>
  <c r="EC1609" i="1" s="1"/>
  <c r="EC910" i="1"/>
  <c r="EC901" i="1" s="1"/>
  <c r="C2633" i="1"/>
  <c r="C2731" i="1"/>
  <c r="C884" i="1"/>
  <c r="C2753" i="1" s="1"/>
  <c r="C911" i="1"/>
  <c r="C902" i="1" s="1"/>
  <c r="I2731" i="1"/>
  <c r="I2633" i="1"/>
  <c r="I884" i="1"/>
  <c r="I2753" i="1" s="1"/>
  <c r="I911" i="1"/>
  <c r="I902" i="1" s="1"/>
  <c r="O2633" i="1"/>
  <c r="O1610" i="1" s="1"/>
  <c r="O2731" i="1"/>
  <c r="O884" i="1"/>
  <c r="O2753" i="1" s="1"/>
  <c r="O911" i="1"/>
  <c r="O902" i="1" s="1"/>
  <c r="U2731" i="1"/>
  <c r="U2633" i="1"/>
  <c r="U884" i="1"/>
  <c r="U2753" i="1" s="1"/>
  <c r="U911" i="1"/>
  <c r="U902" i="1" s="1"/>
  <c r="AA2731" i="1"/>
  <c r="AA2633" i="1"/>
  <c r="AA884" i="1"/>
  <c r="AA2753" i="1" s="1"/>
  <c r="AA911" i="1"/>
  <c r="AA902" i="1" s="1"/>
  <c r="BF2731" i="1"/>
  <c r="BF2633" i="1"/>
  <c r="BF884" i="1"/>
  <c r="BF2753" i="1" s="1"/>
  <c r="BF911" i="1"/>
  <c r="BF902" i="1" s="1"/>
  <c r="DV2633" i="1"/>
  <c r="DV2731" i="1"/>
  <c r="DV884" i="1"/>
  <c r="DV2753" i="1" s="1"/>
  <c r="DV911" i="1"/>
  <c r="DV902" i="1" s="1"/>
  <c r="EI2731" i="1"/>
  <c r="EI2633" i="1"/>
  <c r="EI884" i="1"/>
  <c r="EI2753" i="1" s="1"/>
  <c r="EI911" i="1"/>
  <c r="EI902" i="1" s="1"/>
  <c r="E2634" i="1"/>
  <c r="E1441" i="1" s="1"/>
  <c r="E2732" i="1"/>
  <c r="E885" i="1"/>
  <c r="E2754" i="1" s="1"/>
  <c r="E912" i="1"/>
  <c r="E903" i="1" s="1"/>
  <c r="K2732" i="1"/>
  <c r="K2634" i="1"/>
  <c r="K885" i="1"/>
  <c r="K2754" i="1" s="1"/>
  <c r="K912" i="1"/>
  <c r="K903" i="1" s="1"/>
  <c r="Q2732" i="1"/>
  <c r="Q2634" i="1"/>
  <c r="Q885" i="1"/>
  <c r="Q2754" i="1" s="1"/>
  <c r="Q912" i="1"/>
  <c r="Q903" i="1" s="1"/>
  <c r="W2732" i="1"/>
  <c r="W2634" i="1"/>
  <c r="W885" i="1"/>
  <c r="W2754" i="1" s="1"/>
  <c r="W912" i="1"/>
  <c r="W903" i="1" s="1"/>
  <c r="AJ2634" i="1"/>
  <c r="AJ1441" i="1" s="1"/>
  <c r="AJ2732" i="1"/>
  <c r="AJ885" i="1"/>
  <c r="AJ2754" i="1" s="1"/>
  <c r="AJ912" i="1"/>
  <c r="AJ903" i="1" s="1"/>
  <c r="CA2732" i="1"/>
  <c r="CA2634" i="1"/>
  <c r="CA885" i="1"/>
  <c r="CA2754" i="1" s="1"/>
  <c r="CA912" i="1"/>
  <c r="CA903" i="1" s="1"/>
  <c r="DX2634" i="1"/>
  <c r="DX2732" i="1"/>
  <c r="DX885" i="1"/>
  <c r="DX2754" i="1" s="1"/>
  <c r="DX912" i="1"/>
  <c r="EO2732" i="1"/>
  <c r="EO2634" i="1"/>
  <c r="EO885" i="1"/>
  <c r="EO2754" i="1" s="1"/>
  <c r="EO912" i="1"/>
  <c r="EO903" i="1" s="1"/>
  <c r="G2733" i="1"/>
  <c r="G2635" i="1"/>
  <c r="G1612" i="1" s="1"/>
  <c r="G886" i="1"/>
  <c r="G2755" i="1" s="1"/>
  <c r="G913" i="1"/>
  <c r="G904" i="1" s="1"/>
  <c r="M2733" i="1"/>
  <c r="M2635" i="1"/>
  <c r="M886" i="1"/>
  <c r="M2755" i="1" s="1"/>
  <c r="M913" i="1"/>
  <c r="M904" i="1" s="1"/>
  <c r="S2635" i="1"/>
  <c r="S2733" i="1"/>
  <c r="S886" i="1"/>
  <c r="S2755" i="1" s="1"/>
  <c r="S913" i="1"/>
  <c r="S904" i="1" s="1"/>
  <c r="Y2733" i="1"/>
  <c r="Y2635" i="1"/>
  <c r="Y886" i="1"/>
  <c r="Y2755" i="1" s="1"/>
  <c r="Y913" i="1"/>
  <c r="Y904" i="1" s="1"/>
  <c r="AS2635" i="1"/>
  <c r="AS2733" i="1"/>
  <c r="AS886" i="1"/>
  <c r="AS2755" i="1" s="1"/>
  <c r="AS913" i="1"/>
  <c r="AS904" i="1" s="1"/>
  <c r="DA2733" i="1"/>
  <c r="DA2635" i="1"/>
  <c r="DA886" i="1"/>
  <c r="DA2755" i="1" s="1"/>
  <c r="DA913" i="1"/>
  <c r="DA904" i="1" s="1"/>
  <c r="EC2733" i="1"/>
  <c r="EC2635" i="1"/>
  <c r="EC886" i="1"/>
  <c r="EC2755" i="1" s="1"/>
  <c r="EC913" i="1"/>
  <c r="EC904" i="1" s="1"/>
  <c r="E882" i="1"/>
  <c r="E2751" i="1" s="1"/>
  <c r="W882" i="1"/>
  <c r="W2751" i="1" s="1"/>
  <c r="DX882" i="1"/>
  <c r="DX2751" i="1" s="1"/>
  <c r="C890" i="1"/>
  <c r="DV890" i="1"/>
  <c r="K891" i="1"/>
  <c r="AJ891" i="1"/>
  <c r="EO891" i="1"/>
  <c r="S892" i="1"/>
  <c r="DA892" i="1"/>
  <c r="AA893" i="1"/>
  <c r="CA894" i="1"/>
  <c r="G895" i="1"/>
  <c r="Y895" i="1"/>
  <c r="EC895" i="1"/>
  <c r="H935" i="1"/>
  <c r="N935" i="1"/>
  <c r="T935" i="1"/>
  <c r="Z935" i="1"/>
  <c r="AX935" i="1"/>
  <c r="DN935" i="1"/>
  <c r="EF935" i="1"/>
  <c r="D2762" i="1"/>
  <c r="D2081" i="1"/>
  <c r="J2762" i="1"/>
  <c r="J2081" i="1"/>
  <c r="P2762" i="1"/>
  <c r="P2081" i="1"/>
  <c r="V2762" i="1"/>
  <c r="V2081" i="1"/>
  <c r="AE2762" i="1"/>
  <c r="AE2081" i="1"/>
  <c r="BO2762" i="1"/>
  <c r="BO2081" i="1"/>
  <c r="DW2762" i="1"/>
  <c r="DW2081" i="1"/>
  <c r="EL2762" i="1"/>
  <c r="EL2081" i="1"/>
  <c r="H938" i="1"/>
  <c r="N938" i="1"/>
  <c r="T938" i="1"/>
  <c r="Z938" i="1"/>
  <c r="AX938" i="1"/>
  <c r="DN938" i="1"/>
  <c r="EF938" i="1"/>
  <c r="D939" i="1"/>
  <c r="N2761" i="1"/>
  <c r="N2080" i="1"/>
  <c r="F927" i="1"/>
  <c r="X927" i="1"/>
  <c r="DZ927" i="1"/>
  <c r="F2764" i="1"/>
  <c r="F2083" i="1"/>
  <c r="X2764" i="1"/>
  <c r="X2083" i="1"/>
  <c r="P2765" i="1"/>
  <c r="P2084" i="1"/>
  <c r="BO2765" i="1"/>
  <c r="BO2084" i="1"/>
  <c r="D963" i="1"/>
  <c r="P963" i="1"/>
  <c r="C964" i="1"/>
  <c r="I964" i="1"/>
  <c r="O964" i="1"/>
  <c r="U964" i="1"/>
  <c r="AA964" i="1"/>
  <c r="DV964" i="1"/>
  <c r="EI964" i="1"/>
  <c r="AJ968" i="1"/>
  <c r="AJ964" i="1"/>
  <c r="CA964" i="1"/>
  <c r="CA968" i="1"/>
  <c r="DX964" i="1"/>
  <c r="DX968" i="1"/>
  <c r="EO964" i="1"/>
  <c r="EO968" i="1"/>
  <c r="M968" i="1"/>
  <c r="S968" i="1"/>
  <c r="DA968" i="1"/>
  <c r="EC968" i="1"/>
  <c r="AS978" i="1"/>
  <c r="P979" i="1"/>
  <c r="CL1001" i="1"/>
  <c r="D1641" i="1"/>
  <c r="D1407" i="1"/>
  <c r="J1641" i="1"/>
  <c r="J1407" i="1"/>
  <c r="P1641" i="1"/>
  <c r="P1407" i="1"/>
  <c r="V1641" i="1"/>
  <c r="V1407" i="1"/>
  <c r="AE1641" i="1"/>
  <c r="AE1407" i="1"/>
  <c r="BO1641" i="1"/>
  <c r="BO1407" i="1"/>
  <c r="DW1641" i="1"/>
  <c r="DW1407" i="1"/>
  <c r="EL1641" i="1"/>
  <c r="EL1407" i="1"/>
  <c r="C1642" i="1"/>
  <c r="EF1643" i="1"/>
  <c r="I1643" i="1"/>
  <c r="U1643" i="1"/>
  <c r="BF1643" i="1"/>
  <c r="C1368" i="1"/>
  <c r="G1501" i="1"/>
  <c r="R1649" i="1"/>
  <c r="S1500" i="1"/>
  <c r="I1607" i="1"/>
  <c r="DX1611" i="1"/>
  <c r="X1763" i="1"/>
  <c r="E979" i="1"/>
  <c r="Q979" i="1"/>
  <c r="CL617" i="1"/>
  <c r="R807" i="1"/>
  <c r="X807" i="1"/>
  <c r="AO807" i="1"/>
  <c r="CL807" i="1"/>
  <c r="DZ807" i="1"/>
  <c r="T849" i="1"/>
  <c r="T2478" i="1" s="1"/>
  <c r="AX849" i="1"/>
  <c r="AX2478" i="1" s="1"/>
  <c r="S2735" i="1"/>
  <c r="S907" i="1"/>
  <c r="DA2735" i="1"/>
  <c r="DA907" i="1"/>
  <c r="D2728" i="1"/>
  <c r="D2630" i="1"/>
  <c r="D908" i="1"/>
  <c r="D881" i="1"/>
  <c r="D2750" i="1" s="1"/>
  <c r="D871" i="1"/>
  <c r="D890" i="1"/>
  <c r="J2728" i="1"/>
  <c r="J2630" i="1"/>
  <c r="J1599" i="1" s="1"/>
  <c r="J908" i="1"/>
  <c r="J881" i="1"/>
  <c r="J2750" i="1" s="1"/>
  <c r="J871" i="1"/>
  <c r="J890" i="1" s="1"/>
  <c r="P2728" i="1"/>
  <c r="P2630" i="1"/>
  <c r="P908" i="1"/>
  <c r="P899" i="1" s="1"/>
  <c r="P881" i="1"/>
  <c r="P2750" i="1" s="1"/>
  <c r="P871" i="1"/>
  <c r="P890" i="1" s="1"/>
  <c r="V2728" i="1"/>
  <c r="V2630" i="1"/>
  <c r="V908" i="1"/>
  <c r="V899" i="1" s="1"/>
  <c r="V881" i="1"/>
  <c r="V2750" i="1" s="1"/>
  <c r="V871" i="1"/>
  <c r="V890" i="1" s="1"/>
  <c r="AE2728" i="1"/>
  <c r="AE2630" i="1"/>
  <c r="AE1599" i="1" s="1"/>
  <c r="AE908" i="1"/>
  <c r="AE899" i="1" s="1"/>
  <c r="AE881" i="1"/>
  <c r="AE2750" i="1" s="1"/>
  <c r="AE871" i="1"/>
  <c r="AE890" i="1"/>
  <c r="BO2728" i="1"/>
  <c r="BO2630" i="1"/>
  <c r="BO908" i="1"/>
  <c r="BO881" i="1"/>
  <c r="BO2750" i="1" s="1"/>
  <c r="BO871" i="1"/>
  <c r="BO890" i="1" s="1"/>
  <c r="DW2728" i="1"/>
  <c r="DW2630" i="1"/>
  <c r="DW908" i="1"/>
  <c r="DW899" i="1" s="1"/>
  <c r="DW881" i="1"/>
  <c r="DW2750" i="1" s="1"/>
  <c r="DW871" i="1"/>
  <c r="DW890" i="1"/>
  <c r="EL2728" i="1"/>
  <c r="EL2630" i="1"/>
  <c r="EL1599" i="1" s="1"/>
  <c r="EL908" i="1"/>
  <c r="EL899" i="1" s="1"/>
  <c r="EL881" i="1"/>
  <c r="EL2750" i="1" s="1"/>
  <c r="EL871" i="1"/>
  <c r="EL890" i="1" s="1"/>
  <c r="F2729" i="1"/>
  <c r="F2631" i="1"/>
  <c r="F871" i="1"/>
  <c r="G880" i="1" s="1"/>
  <c r="G2757" i="1" s="1"/>
  <c r="F909" i="1"/>
  <c r="F882" i="1"/>
  <c r="F2751" i="1" s="1"/>
  <c r="L2729" i="1"/>
  <c r="L2631" i="1"/>
  <c r="L871" i="1"/>
  <c r="L891" i="1" s="1"/>
  <c r="L909" i="1"/>
  <c r="L882" i="1"/>
  <c r="L2751" i="1" s="1"/>
  <c r="R2729" i="1"/>
  <c r="R2631" i="1"/>
  <c r="R1592" i="1" s="1"/>
  <c r="R871" i="1"/>
  <c r="R891" i="1" s="1"/>
  <c r="R909" i="1"/>
  <c r="R882" i="1"/>
  <c r="R2751" i="1" s="1"/>
  <c r="X2729" i="1"/>
  <c r="X2631" i="1"/>
  <c r="X1592" i="1" s="1"/>
  <c r="X871" i="1"/>
  <c r="X891" i="1" s="1"/>
  <c r="X909" i="1"/>
  <c r="X900" i="1" s="1"/>
  <c r="X882" i="1"/>
  <c r="X2751" i="1" s="1"/>
  <c r="AO2729" i="1"/>
  <c r="AO2631" i="1"/>
  <c r="AO871" i="1"/>
  <c r="AO891" i="1" s="1"/>
  <c r="AO909" i="1"/>
  <c r="AO882" i="1"/>
  <c r="AO2751" i="1" s="1"/>
  <c r="CL2729" i="1"/>
  <c r="CL2631" i="1"/>
  <c r="CL871" i="1"/>
  <c r="DA880" i="1" s="1"/>
  <c r="DA2757" i="1" s="1"/>
  <c r="CL909" i="1"/>
  <c r="CL882" i="1"/>
  <c r="CL2751" i="1" s="1"/>
  <c r="DZ2729" i="1"/>
  <c r="DZ2631" i="1"/>
  <c r="DZ871" i="1"/>
  <c r="EC880" i="1" s="1"/>
  <c r="EC2757" i="1" s="1"/>
  <c r="DZ909" i="1"/>
  <c r="DZ900" i="1" s="1"/>
  <c r="DZ882" i="1"/>
  <c r="DZ2751" i="1" s="1"/>
  <c r="B2730" i="1"/>
  <c r="B2632" i="1"/>
  <c r="B910" i="1"/>
  <c r="B892" i="1"/>
  <c r="H2730" i="1"/>
  <c r="H2632" i="1"/>
  <c r="H910" i="1"/>
  <c r="H901" i="1" s="1"/>
  <c r="H892" i="1"/>
  <c r="N2730" i="1"/>
  <c r="N2632" i="1"/>
  <c r="N910" i="1"/>
  <c r="N901" i="1" s="1"/>
  <c r="N892" i="1"/>
  <c r="T2730" i="1"/>
  <c r="T2632" i="1"/>
  <c r="T910" i="1"/>
  <c r="T892" i="1"/>
  <c r="Z2730" i="1"/>
  <c r="Z2632" i="1"/>
  <c r="Z910" i="1"/>
  <c r="Z892" i="1"/>
  <c r="AX2730" i="1"/>
  <c r="AX2632" i="1"/>
  <c r="AX910" i="1"/>
  <c r="AX892" i="1"/>
  <c r="DN2730" i="1"/>
  <c r="DN2632" i="1"/>
  <c r="DN910" i="1"/>
  <c r="DN901" i="1" s="1"/>
  <c r="DN892" i="1"/>
  <c r="EF2730" i="1"/>
  <c r="EF2632" i="1"/>
  <c r="EF910" i="1"/>
  <c r="EF901" i="1" s="1"/>
  <c r="EF892" i="1"/>
  <c r="D2731" i="1"/>
  <c r="D2633" i="1"/>
  <c r="D911" i="1"/>
  <c r="D902" i="1" s="1"/>
  <c r="D893" i="1"/>
  <c r="J2731" i="1"/>
  <c r="J2633" i="1"/>
  <c r="J1610" i="1" s="1"/>
  <c r="J911" i="1"/>
  <c r="J902" i="1" s="1"/>
  <c r="J893" i="1"/>
  <c r="P2731" i="1"/>
  <c r="P2633" i="1"/>
  <c r="P911" i="1"/>
  <c r="P902" i="1" s="1"/>
  <c r="P893" i="1"/>
  <c r="V2731" i="1"/>
  <c r="V2633" i="1"/>
  <c r="V911" i="1"/>
  <c r="V902" i="1" s="1"/>
  <c r="V893" i="1"/>
  <c r="AE2731" i="1"/>
  <c r="AE2633" i="1"/>
  <c r="AE1610" i="1" s="1"/>
  <c r="AE911" i="1"/>
  <c r="AE902" i="1" s="1"/>
  <c r="AE893" i="1"/>
  <c r="BO2731" i="1"/>
  <c r="BO2633" i="1"/>
  <c r="BO911" i="1"/>
  <c r="BO902" i="1" s="1"/>
  <c r="BO893" i="1"/>
  <c r="DW2731" i="1"/>
  <c r="DW2633" i="1"/>
  <c r="DW911" i="1"/>
  <c r="DW902" i="1" s="1"/>
  <c r="DW893" i="1"/>
  <c r="EL2731" i="1"/>
  <c r="EL2633" i="1"/>
  <c r="EL911" i="1"/>
  <c r="EL902" i="1" s="1"/>
  <c r="EL893" i="1"/>
  <c r="F2732" i="1"/>
  <c r="F2634" i="1"/>
  <c r="F885" i="1"/>
  <c r="F2754" i="1" s="1"/>
  <c r="F912" i="1"/>
  <c r="F903" i="1" s="1"/>
  <c r="L2732" i="1"/>
  <c r="L2634" i="1"/>
  <c r="L885" i="1"/>
  <c r="L2754" i="1" s="1"/>
  <c r="L912" i="1"/>
  <c r="L903" i="1" s="1"/>
  <c r="L894" i="1"/>
  <c r="R2732" i="1"/>
  <c r="R2634" i="1"/>
  <c r="R1611" i="1" s="1"/>
  <c r="R885" i="1"/>
  <c r="R2754" i="1" s="1"/>
  <c r="R912" i="1"/>
  <c r="R903" i="1" s="1"/>
  <c r="R894" i="1"/>
  <c r="X2732" i="1"/>
  <c r="X2634" i="1"/>
  <c r="X885" i="1"/>
  <c r="X2754" i="1" s="1"/>
  <c r="X912" i="1"/>
  <c r="X894" i="1"/>
  <c r="AO2732" i="1"/>
  <c r="AO2634" i="1"/>
  <c r="AO885" i="1"/>
  <c r="AO2754" i="1" s="1"/>
  <c r="AO912" i="1"/>
  <c r="AO903" i="1" s="1"/>
  <c r="CL2732" i="1"/>
  <c r="CL2634" i="1"/>
  <c r="CL885" i="1"/>
  <c r="CL2754" i="1" s="1"/>
  <c r="CL912" i="1"/>
  <c r="CL903" i="1" s="1"/>
  <c r="CL894" i="1"/>
  <c r="DZ2732" i="1"/>
  <c r="DZ2634" i="1"/>
  <c r="DZ1441" i="1" s="1"/>
  <c r="DZ885" i="1"/>
  <c r="DZ2754" i="1" s="1"/>
  <c r="DZ912" i="1"/>
  <c r="DZ903" i="1" s="1"/>
  <c r="DZ894" i="1"/>
  <c r="B2733" i="1"/>
  <c r="B2635" i="1"/>
  <c r="B913" i="1"/>
  <c r="B895" i="1"/>
  <c r="H2733" i="1"/>
  <c r="H2635" i="1"/>
  <c r="H886" i="1"/>
  <c r="H2755" i="1" s="1"/>
  <c r="H913" i="1"/>
  <c r="H904" i="1" s="1"/>
  <c r="H895" i="1"/>
  <c r="N2733" i="1"/>
  <c r="N2635" i="1"/>
  <c r="N886" i="1"/>
  <c r="N2755" i="1" s="1"/>
  <c r="N913" i="1"/>
  <c r="N895" i="1"/>
  <c r="T2733" i="1"/>
  <c r="T2635" i="1"/>
  <c r="T886" i="1"/>
  <c r="T2755" i="1" s="1"/>
  <c r="T913" i="1"/>
  <c r="T904" i="1" s="1"/>
  <c r="T895" i="1"/>
  <c r="Z2733" i="1"/>
  <c r="Z2635" i="1"/>
  <c r="Z1612" i="1" s="1"/>
  <c r="Z886" i="1"/>
  <c r="Z2755" i="1" s="1"/>
  <c r="Z913" i="1"/>
  <c r="Z904" i="1" s="1"/>
  <c r="Z895" i="1"/>
  <c r="AX2733" i="1"/>
  <c r="AX2635" i="1"/>
  <c r="AX886" i="1"/>
  <c r="AX2755" i="1" s="1"/>
  <c r="AX913" i="1"/>
  <c r="AX904" i="1" s="1"/>
  <c r="AX895" i="1"/>
  <c r="DN2733" i="1"/>
  <c r="DN2635" i="1"/>
  <c r="DN886" i="1"/>
  <c r="DN2755" i="1" s="1"/>
  <c r="DN913" i="1"/>
  <c r="DN904" i="1" s="1"/>
  <c r="DN895" i="1"/>
  <c r="EF2733" i="1"/>
  <c r="EF2635" i="1"/>
  <c r="EF886" i="1"/>
  <c r="EF2755" i="1" s="1"/>
  <c r="EF913" i="1"/>
  <c r="EF904" i="1" s="1"/>
  <c r="EF895" i="1"/>
  <c r="S883" i="1"/>
  <c r="S2752" i="1" s="1"/>
  <c r="DA883" i="1"/>
  <c r="DA2752" i="1" s="1"/>
  <c r="J884" i="1"/>
  <c r="J2753" i="1" s="1"/>
  <c r="AE884" i="1"/>
  <c r="AE2753" i="1" s="1"/>
  <c r="EL884" i="1"/>
  <c r="EL2753" i="1" s="1"/>
  <c r="S885" i="1"/>
  <c r="S2754" i="1" s="1"/>
  <c r="DA885" i="1"/>
  <c r="DA2754" i="1" s="1"/>
  <c r="N893" i="1"/>
  <c r="AX893" i="1"/>
  <c r="Y902" i="1"/>
  <c r="M2746" i="1"/>
  <c r="M934" i="1"/>
  <c r="AS2746" i="1"/>
  <c r="AS934" i="1"/>
  <c r="I2739" i="1"/>
  <c r="I2088" i="1"/>
  <c r="I916" i="1"/>
  <c r="I938" i="1" s="1"/>
  <c r="O2739" i="1"/>
  <c r="O2088" i="1"/>
  <c r="O935" i="1"/>
  <c r="O916" i="1"/>
  <c r="U2739" i="1"/>
  <c r="U2088" i="1"/>
  <c r="U935" i="1"/>
  <c r="U916" i="1"/>
  <c r="U939" i="1" s="1"/>
  <c r="AA2739" i="1"/>
  <c r="AA2088" i="1"/>
  <c r="AA916" i="1"/>
  <c r="AA935" i="1" s="1"/>
  <c r="BF2739" i="1"/>
  <c r="BF2088" i="1"/>
  <c r="BF916" i="1"/>
  <c r="BO2089" i="1" s="1"/>
  <c r="DV2739" i="1"/>
  <c r="DV2088" i="1"/>
  <c r="DV916" i="1"/>
  <c r="DV939" i="1" s="1"/>
  <c r="EI2739" i="1"/>
  <c r="EI2088" i="1"/>
  <c r="EI916" i="1"/>
  <c r="EI938" i="1" s="1"/>
  <c r="E2740" i="1"/>
  <c r="E2089" i="1"/>
  <c r="E927" i="1"/>
  <c r="E916" i="1"/>
  <c r="E940" i="1" s="1"/>
  <c r="K2740" i="1"/>
  <c r="K927" i="1"/>
  <c r="K916" i="1"/>
  <c r="L2089" i="1" s="1"/>
  <c r="Q2740" i="1"/>
  <c r="Q927" i="1"/>
  <c r="Q916" i="1"/>
  <c r="Q939" i="1" s="1"/>
  <c r="W2740" i="1"/>
  <c r="W927" i="1"/>
  <c r="W916" i="1"/>
  <c r="W940" i="1" s="1"/>
  <c r="AJ2740" i="1"/>
  <c r="AJ927" i="1"/>
  <c r="AJ916" i="1"/>
  <c r="AJ940" i="1" s="1"/>
  <c r="CA2740" i="1"/>
  <c r="CA927" i="1"/>
  <c r="CA916" i="1"/>
  <c r="DX2740" i="1"/>
  <c r="DX2089" i="1"/>
  <c r="DX927" i="1"/>
  <c r="DX916" i="1"/>
  <c r="DX937" i="1" s="1"/>
  <c r="EO2740" i="1"/>
  <c r="EO927" i="1"/>
  <c r="EO916" i="1"/>
  <c r="EO940" i="1" s="1"/>
  <c r="G2741" i="1"/>
  <c r="G928" i="1"/>
  <c r="M2741" i="1"/>
  <c r="M937" i="1"/>
  <c r="M928" i="1"/>
  <c r="S2741" i="1"/>
  <c r="S937" i="1"/>
  <c r="S928" i="1"/>
  <c r="Y2741" i="1"/>
  <c r="Y937" i="1"/>
  <c r="Y928" i="1"/>
  <c r="AS2741" i="1"/>
  <c r="AS937" i="1"/>
  <c r="AS928" i="1"/>
  <c r="DA2741" i="1"/>
  <c r="DA937" i="1"/>
  <c r="DA928" i="1"/>
  <c r="EC2741" i="1"/>
  <c r="EC937" i="1"/>
  <c r="EC928" i="1"/>
  <c r="C2742" i="1"/>
  <c r="C2091" i="1"/>
  <c r="C929" i="1"/>
  <c r="I2742" i="1"/>
  <c r="I2091" i="1"/>
  <c r="I929" i="1"/>
  <c r="O2742" i="1"/>
  <c r="O2091" i="1"/>
  <c r="O938" i="1"/>
  <c r="O929" i="1"/>
  <c r="U2742" i="1"/>
  <c r="U2091" i="1"/>
  <c r="U938" i="1"/>
  <c r="U929" i="1"/>
  <c r="AA2742" i="1"/>
  <c r="AA2091" i="1"/>
  <c r="AA929" i="1"/>
  <c r="BF2742" i="1"/>
  <c r="BF2091" i="1"/>
  <c r="BF929" i="1"/>
  <c r="DV2742" i="1"/>
  <c r="DV2091" i="1"/>
  <c r="DV929" i="1"/>
  <c r="EI2742" i="1"/>
  <c r="EI2091" i="1"/>
  <c r="EI929" i="1"/>
  <c r="E2743" i="1"/>
  <c r="E2092" i="1"/>
  <c r="E939" i="1"/>
  <c r="K2743" i="1"/>
  <c r="K939" i="1"/>
  <c r="Q2743" i="1"/>
  <c r="W2743" i="1"/>
  <c r="W939" i="1"/>
  <c r="AJ2743" i="1"/>
  <c r="AJ939" i="1"/>
  <c r="CA2743" i="1"/>
  <c r="DX2743" i="1"/>
  <c r="DX2092" i="1"/>
  <c r="DX939" i="1"/>
  <c r="EO2743" i="1"/>
  <c r="G2744" i="1"/>
  <c r="M2744" i="1"/>
  <c r="M940" i="1"/>
  <c r="S2744" i="1"/>
  <c r="S940" i="1"/>
  <c r="Y2744" i="1"/>
  <c r="Y940" i="1"/>
  <c r="AS2744" i="1"/>
  <c r="AS940" i="1"/>
  <c r="DA2744" i="1"/>
  <c r="DA940" i="1"/>
  <c r="EC2744" i="1"/>
  <c r="EC940" i="1"/>
  <c r="O926" i="1"/>
  <c r="P2763" i="1"/>
  <c r="P2082" i="1"/>
  <c r="BO2763" i="1"/>
  <c r="BO2082" i="1"/>
  <c r="G2764" i="1"/>
  <c r="G2083" i="1"/>
  <c r="Y2764" i="1"/>
  <c r="Y2083" i="1"/>
  <c r="EC2764" i="1"/>
  <c r="EC2083" i="1"/>
  <c r="Q930" i="1"/>
  <c r="CA930" i="1"/>
  <c r="E963" i="1"/>
  <c r="Q963" i="1"/>
  <c r="DA963" i="1"/>
  <c r="AE964" i="1"/>
  <c r="DW964" i="1"/>
  <c r="EL964" i="1"/>
  <c r="F963" i="1"/>
  <c r="L963" i="1"/>
  <c r="R963" i="1"/>
  <c r="X963" i="1"/>
  <c r="CL964" i="1"/>
  <c r="CL968" i="1"/>
  <c r="DZ964" i="1"/>
  <c r="DZ968" i="1"/>
  <c r="H968" i="1"/>
  <c r="N968" i="1"/>
  <c r="T968" i="1"/>
  <c r="Z968" i="1"/>
  <c r="AX968" i="1"/>
  <c r="EF968" i="1"/>
  <c r="C979" i="1"/>
  <c r="C2561" i="1" s="1"/>
  <c r="U979" i="1"/>
  <c r="U1041" i="1"/>
  <c r="U2520" i="1" s="1"/>
  <c r="AA1041" i="1"/>
  <c r="AA2520" i="1" s="1"/>
  <c r="BF1041" i="1"/>
  <c r="BF2520" i="1" s="1"/>
  <c r="DV1041" i="1"/>
  <c r="DV2520" i="1" s="1"/>
  <c r="DX1050" i="1"/>
  <c r="O1052" i="1"/>
  <c r="O2525" i="1" s="1"/>
  <c r="C1054" i="1"/>
  <c r="C2526" i="1" s="1"/>
  <c r="O1054" i="1"/>
  <c r="O2526" i="1" s="1"/>
  <c r="U1052" i="1"/>
  <c r="U2525" i="1" s="1"/>
  <c r="BF1052" i="1"/>
  <c r="BF2525" i="1" s="1"/>
  <c r="F1236" i="1"/>
  <c r="F1194" i="1"/>
  <c r="AO1236" i="1"/>
  <c r="AO1194" i="1"/>
  <c r="W1236" i="1"/>
  <c r="EO1187" i="1"/>
  <c r="E1333" i="1"/>
  <c r="E1365" i="1"/>
  <c r="K1333" i="1"/>
  <c r="K1408" i="1"/>
  <c r="K1365" i="1"/>
  <c r="K1508" i="1" s="1"/>
  <c r="Q1333" i="1"/>
  <c r="Q1365" i="1"/>
  <c r="Q1508" i="1" s="1"/>
  <c r="Q1408" i="1"/>
  <c r="W1333" i="1"/>
  <c r="W1408" i="1"/>
  <c r="W1365" i="1"/>
  <c r="W1508" i="1" s="1"/>
  <c r="AJ1333" i="1"/>
  <c r="AJ1365" i="1"/>
  <c r="AJ1408" i="1"/>
  <c r="CA1333" i="1"/>
  <c r="CA1408" i="1"/>
  <c r="CA1365" i="1"/>
  <c r="CA1508" i="1" s="1"/>
  <c r="DX1333" i="1"/>
  <c r="DX1365" i="1"/>
  <c r="DX1408" i="1"/>
  <c r="EO1333" i="1"/>
  <c r="EO1408" i="1"/>
  <c r="EO1365" i="1"/>
  <c r="EO1508" i="1" s="1"/>
  <c r="G1367" i="1"/>
  <c r="G1439" i="1" s="1"/>
  <c r="G1333" i="1"/>
  <c r="G1409" i="1"/>
  <c r="M1409" i="1"/>
  <c r="M1333" i="1"/>
  <c r="M1367" i="1"/>
  <c r="S1367" i="1"/>
  <c r="S1333" i="1"/>
  <c r="Y1409" i="1"/>
  <c r="Y1333" i="1"/>
  <c r="AS1367" i="1"/>
  <c r="AS1439" i="1" s="1"/>
  <c r="AS1333" i="1"/>
  <c r="DA1409" i="1"/>
  <c r="DA1367" i="1"/>
  <c r="EC1367" i="1"/>
  <c r="EC1333" i="1"/>
  <c r="EC1409" i="1"/>
  <c r="I1368" i="1"/>
  <c r="I1410" i="1"/>
  <c r="O1410" i="1"/>
  <c r="O1368" i="1"/>
  <c r="O1503" i="1" s="1"/>
  <c r="U1368" i="1"/>
  <c r="U1440" i="1" s="1"/>
  <c r="U1410" i="1"/>
  <c r="BF1368" i="1"/>
  <c r="BF1440" i="1" s="1"/>
  <c r="BF1410" i="1"/>
  <c r="DV1410" i="1"/>
  <c r="DV1368" i="1"/>
  <c r="EI1440" i="1"/>
  <c r="K1411" i="1"/>
  <c r="K1369" i="1"/>
  <c r="K1441" i="1" s="1"/>
  <c r="Q1411" i="1"/>
  <c r="Q1369" i="1"/>
  <c r="W1411" i="1"/>
  <c r="W1369" i="1"/>
  <c r="W1441" i="1" s="1"/>
  <c r="CA1411" i="1"/>
  <c r="CA1369" i="1"/>
  <c r="DX1411" i="1"/>
  <c r="DX1369" i="1"/>
  <c r="EO1411" i="1"/>
  <c r="EO1369" i="1"/>
  <c r="EO1441" i="1" s="1"/>
  <c r="M1442" i="1"/>
  <c r="M1501" i="1"/>
  <c r="S1412" i="1"/>
  <c r="S1370" i="1"/>
  <c r="S1509" i="1" s="1"/>
  <c r="Y1412" i="1"/>
  <c r="Y1370" i="1"/>
  <c r="DA1412" i="1"/>
  <c r="DA1370" i="1"/>
  <c r="EC1412" i="1"/>
  <c r="EC1370" i="1"/>
  <c r="BF1508" i="1"/>
  <c r="J1600" i="1"/>
  <c r="P1603" i="1"/>
  <c r="F979" i="1"/>
  <c r="R979" i="1"/>
  <c r="BF979" i="1"/>
  <c r="M993" i="1"/>
  <c r="N1046" i="1" s="1"/>
  <c r="N2523" i="1" s="1"/>
  <c r="AX1061" i="1"/>
  <c r="AX1058" i="1"/>
  <c r="AX1056" i="1"/>
  <c r="AX1062" i="1"/>
  <c r="AX1055" i="1"/>
  <c r="AX1057" i="1"/>
  <c r="B2735" i="1"/>
  <c r="B907" i="1"/>
  <c r="B889" i="1"/>
  <c r="T2735" i="1"/>
  <c r="T880" i="1"/>
  <c r="T2757" i="1" s="1"/>
  <c r="T907" i="1"/>
  <c r="T898" i="1" s="1"/>
  <c r="T889" i="1"/>
  <c r="DN2735" i="1"/>
  <c r="DN880" i="1"/>
  <c r="DN2757" i="1" s="1"/>
  <c r="DN907" i="1"/>
  <c r="DN898" i="1" s="1"/>
  <c r="DN889" i="1"/>
  <c r="N2746" i="1"/>
  <c r="N2087" i="1"/>
  <c r="N934" i="1"/>
  <c r="N925" i="1"/>
  <c r="AX2746" i="1"/>
  <c r="AX2087" i="1"/>
  <c r="AX934" i="1"/>
  <c r="AX925" i="1"/>
  <c r="C2739" i="1"/>
  <c r="C2088" i="1"/>
  <c r="C916" i="1"/>
  <c r="C938" i="1" s="1"/>
  <c r="J2739" i="1"/>
  <c r="J2088" i="1"/>
  <c r="J916" i="1"/>
  <c r="K2092" i="1" s="1"/>
  <c r="J926" i="1"/>
  <c r="P2739" i="1"/>
  <c r="P916" i="1"/>
  <c r="Q2091" i="1" s="1"/>
  <c r="V2739" i="1"/>
  <c r="V2088" i="1"/>
  <c r="V916" i="1"/>
  <c r="W2089" i="1" s="1"/>
  <c r="AE2739" i="1"/>
  <c r="AE2088" i="1"/>
  <c r="AE916" i="1"/>
  <c r="AE939" i="1" s="1"/>
  <c r="BO2739" i="1"/>
  <c r="BO2088" i="1"/>
  <c r="BO916" i="1"/>
  <c r="DW2739" i="1"/>
  <c r="DW2088" i="1"/>
  <c r="DW916" i="1"/>
  <c r="DW939" i="1" s="1"/>
  <c r="EL2739" i="1"/>
  <c r="EL2088" i="1"/>
  <c r="EL916" i="1"/>
  <c r="EO2092" i="1" s="1"/>
  <c r="F2740" i="1"/>
  <c r="F2089" i="1"/>
  <c r="F916" i="1"/>
  <c r="F936" i="1" s="1"/>
  <c r="L2740" i="1"/>
  <c r="L916" i="1"/>
  <c r="R2740" i="1"/>
  <c r="R2089" i="1"/>
  <c r="R916" i="1"/>
  <c r="S2087" i="1" s="1"/>
  <c r="X2740" i="1"/>
  <c r="X2089" i="1"/>
  <c r="X916" i="1"/>
  <c r="Y2093" i="1" s="1"/>
  <c r="AO2740" i="1"/>
  <c r="AO916" i="1"/>
  <c r="AO940" i="1" s="1"/>
  <c r="CL2740" i="1"/>
  <c r="CL2089" i="1"/>
  <c r="CL916" i="1"/>
  <c r="DA2093" i="1" s="1"/>
  <c r="DZ2740" i="1"/>
  <c r="DZ916" i="1"/>
  <c r="DZ937" i="1" s="1"/>
  <c r="B2741" i="1"/>
  <c r="B937" i="1"/>
  <c r="H2741" i="1"/>
  <c r="H937" i="1"/>
  <c r="H928" i="1"/>
  <c r="N2741" i="1"/>
  <c r="N2090" i="1"/>
  <c r="N937" i="1"/>
  <c r="N928" i="1"/>
  <c r="T2741" i="1"/>
  <c r="T2090" i="1"/>
  <c r="T937" i="1"/>
  <c r="T928" i="1"/>
  <c r="Z2741" i="1"/>
  <c r="Z2090" i="1"/>
  <c r="Z937" i="1"/>
  <c r="Z928" i="1"/>
  <c r="AX2741" i="1"/>
  <c r="AX2090" i="1"/>
  <c r="AX937" i="1"/>
  <c r="AX928" i="1"/>
  <c r="DN2741" i="1"/>
  <c r="DN2090" i="1"/>
  <c r="DN937" i="1"/>
  <c r="DN928" i="1"/>
  <c r="EF2741" i="1"/>
  <c r="EF2090" i="1"/>
  <c r="EF937" i="1"/>
  <c r="EF928" i="1"/>
  <c r="D2742" i="1"/>
  <c r="D938" i="1"/>
  <c r="D929" i="1"/>
  <c r="J2742" i="1"/>
  <c r="J2091" i="1"/>
  <c r="J938" i="1"/>
  <c r="J929" i="1"/>
  <c r="P2742" i="1"/>
  <c r="P2091" i="1"/>
  <c r="P929" i="1"/>
  <c r="V2742" i="1"/>
  <c r="V2091" i="1"/>
  <c r="V929" i="1"/>
  <c r="AE2742" i="1"/>
  <c r="AE2091" i="1"/>
  <c r="AE929" i="1"/>
  <c r="BO2742" i="1"/>
  <c r="BO2091" i="1"/>
  <c r="BO929" i="1"/>
  <c r="DW2742" i="1"/>
  <c r="DW2091" i="1"/>
  <c r="DW938" i="1"/>
  <c r="DW929" i="1"/>
  <c r="EL2742" i="1"/>
  <c r="EL2091" i="1"/>
  <c r="EL938" i="1"/>
  <c r="EL929" i="1"/>
  <c r="F2743" i="1"/>
  <c r="F2092" i="1"/>
  <c r="F930" i="1"/>
  <c r="L2743" i="1"/>
  <c r="L939" i="1"/>
  <c r="L930" i="1"/>
  <c r="R2743" i="1"/>
  <c r="R939" i="1"/>
  <c r="R930" i="1"/>
  <c r="X2743" i="1"/>
  <c r="X930" i="1"/>
  <c r="AO2743" i="1"/>
  <c r="AO930" i="1"/>
  <c r="CL2743" i="1"/>
  <c r="CL2092" i="1"/>
  <c r="CL930" i="1"/>
  <c r="DZ2743" i="1"/>
  <c r="DZ2092" i="1"/>
  <c r="DZ930" i="1"/>
  <c r="B2744" i="1"/>
  <c r="B940" i="1"/>
  <c r="H2744" i="1"/>
  <c r="H940" i="1"/>
  <c r="N2744" i="1"/>
  <c r="N2093" i="1"/>
  <c r="N940" i="1"/>
  <c r="T2744" i="1"/>
  <c r="T2093" i="1"/>
  <c r="T940" i="1"/>
  <c r="Z2744" i="1"/>
  <c r="Z2093" i="1"/>
  <c r="Z940" i="1"/>
  <c r="AX2744" i="1"/>
  <c r="AX2093" i="1"/>
  <c r="AX940" i="1"/>
  <c r="DN2744" i="1"/>
  <c r="DN2093" i="1"/>
  <c r="DN940" i="1"/>
  <c r="EF2744" i="1"/>
  <c r="EF2093" i="1"/>
  <c r="EF940" i="1"/>
  <c r="U2761" i="1"/>
  <c r="U2080" i="1"/>
  <c r="DV2761" i="1"/>
  <c r="DV2080" i="1"/>
  <c r="L927" i="1"/>
  <c r="AO927" i="1"/>
  <c r="C928" i="1"/>
  <c r="U928" i="1"/>
  <c r="DV928" i="1"/>
  <c r="L2764" i="1"/>
  <c r="L2083" i="1"/>
  <c r="AO2764" i="1"/>
  <c r="AO2083" i="1"/>
  <c r="D2765" i="1"/>
  <c r="D2084" i="1"/>
  <c r="V2765" i="1"/>
  <c r="V2084" i="1"/>
  <c r="DW2765" i="1"/>
  <c r="DW2084" i="1"/>
  <c r="M2766" i="1"/>
  <c r="M2085" i="1"/>
  <c r="AS2766" i="1"/>
  <c r="AS2085" i="1"/>
  <c r="D979" i="1"/>
  <c r="V979" i="1"/>
  <c r="AX980" i="1"/>
  <c r="X1001" i="1"/>
  <c r="F1001" i="1"/>
  <c r="N1049" i="1"/>
  <c r="D1009" i="1"/>
  <c r="J1009" i="1"/>
  <c r="AE1009" i="1"/>
  <c r="DW1009" i="1"/>
  <c r="DW1052" i="1" s="1"/>
  <c r="DW2525" i="1" s="1"/>
  <c r="DW1054" i="1"/>
  <c r="DW2526" i="1" s="1"/>
  <c r="L1009" i="1"/>
  <c r="R1009" i="1"/>
  <c r="X1009" i="1"/>
  <c r="AO1009" i="1"/>
  <c r="CL1009" i="1"/>
  <c r="DZ1009" i="1"/>
  <c r="E1232" i="1"/>
  <c r="O1232" i="1"/>
  <c r="W1232" i="1"/>
  <c r="BF1232" i="1"/>
  <c r="DX1232" i="1"/>
  <c r="AS1236" i="1"/>
  <c r="AS1194" i="1"/>
  <c r="DA1236" i="1"/>
  <c r="DA1194" i="1"/>
  <c r="X1236" i="1"/>
  <c r="W1194" i="1"/>
  <c r="DA1641" i="1"/>
  <c r="DA1407" i="1"/>
  <c r="C1502" i="1"/>
  <c r="AA1502" i="1"/>
  <c r="E1503" i="1"/>
  <c r="AJ1503" i="1"/>
  <c r="G1504" i="1"/>
  <c r="AS1504" i="1"/>
  <c r="I1505" i="1"/>
  <c r="BF1505" i="1"/>
  <c r="BF1442" i="1"/>
  <c r="T1643" i="1"/>
  <c r="X1501" i="1"/>
  <c r="EI1410" i="1"/>
  <c r="G1481" i="1"/>
  <c r="G1500" i="1"/>
  <c r="M1481" i="1"/>
  <c r="M1500" i="1"/>
  <c r="Y1481" i="1"/>
  <c r="Y1500" i="1"/>
  <c r="AS1481" i="1"/>
  <c r="AS1500" i="1"/>
  <c r="DA1500" i="1"/>
  <c r="DA1481" i="1"/>
  <c r="I1501" i="1"/>
  <c r="BF1501" i="1"/>
  <c r="E1481" i="1"/>
  <c r="AJ1481" i="1"/>
  <c r="CA1481" i="1"/>
  <c r="U1504" i="1"/>
  <c r="Y1510" i="1"/>
  <c r="EC1500" i="1"/>
  <c r="I1508" i="1"/>
  <c r="CA1608" i="1"/>
  <c r="E1611" i="1"/>
  <c r="EF1612" i="1"/>
  <c r="E2728" i="1"/>
  <c r="E2630" i="1"/>
  <c r="K2728" i="1"/>
  <c r="K2630" i="1"/>
  <c r="Q2728" i="1"/>
  <c r="Q2630" i="1"/>
  <c r="W2728" i="1"/>
  <c r="W2630" i="1"/>
  <c r="AJ2728" i="1"/>
  <c r="AJ2630" i="1"/>
  <c r="CA2728" i="1"/>
  <c r="CA2630" i="1"/>
  <c r="DX2728" i="1"/>
  <c r="DX2630" i="1"/>
  <c r="EO2728" i="1"/>
  <c r="EO2630" i="1"/>
  <c r="G2729" i="1"/>
  <c r="G2631" i="1"/>
  <c r="M2729" i="1"/>
  <c r="M2631" i="1"/>
  <c r="M1438" i="1" s="1"/>
  <c r="S2729" i="1"/>
  <c r="S2631" i="1"/>
  <c r="Y2729" i="1"/>
  <c r="Y2631" i="1"/>
  <c r="AS2729" i="1"/>
  <c r="AS2631" i="1"/>
  <c r="AS1438" i="1" s="1"/>
  <c r="DA2729" i="1"/>
  <c r="DA2631" i="1"/>
  <c r="EC2729" i="1"/>
  <c r="EC2631" i="1"/>
  <c r="C2730" i="1"/>
  <c r="C2632" i="1"/>
  <c r="I2730" i="1"/>
  <c r="I2632" i="1"/>
  <c r="O2730" i="1"/>
  <c r="O2632" i="1"/>
  <c r="U2730" i="1"/>
  <c r="U2632" i="1"/>
  <c r="AA2730" i="1"/>
  <c r="AA2632" i="1"/>
  <c r="BF2730" i="1"/>
  <c r="BF2632" i="1"/>
  <c r="DV2730" i="1"/>
  <c r="DV2632" i="1"/>
  <c r="EI2730" i="1"/>
  <c r="EI2632" i="1"/>
  <c r="E2731" i="1"/>
  <c r="E2633" i="1"/>
  <c r="E1610" i="1" s="1"/>
  <c r="K2731" i="1"/>
  <c r="K2633" i="1"/>
  <c r="Q2731" i="1"/>
  <c r="Q2633" i="1"/>
  <c r="W2731" i="1"/>
  <c r="W2633" i="1"/>
  <c r="W1594" i="1" s="1"/>
  <c r="AJ2731" i="1"/>
  <c r="AJ2633" i="1"/>
  <c r="CA2731" i="1"/>
  <c r="CA2633" i="1"/>
  <c r="DX2731" i="1"/>
  <c r="DX2633" i="1"/>
  <c r="EO2731" i="1"/>
  <c r="EO2633" i="1"/>
  <c r="G2732" i="1"/>
  <c r="G2634" i="1"/>
  <c r="M2732" i="1"/>
  <c r="M2634" i="1"/>
  <c r="M1603" i="1" s="1"/>
  <c r="S2732" i="1"/>
  <c r="S2634" i="1"/>
  <c r="Y2732" i="1"/>
  <c r="Y2634" i="1"/>
  <c r="AS2732" i="1"/>
  <c r="AS2634" i="1"/>
  <c r="DA2732" i="1"/>
  <c r="DA2634" i="1"/>
  <c r="EC2732" i="1"/>
  <c r="EC2634" i="1"/>
  <c r="C2733" i="1"/>
  <c r="C2635" i="1"/>
  <c r="I2733" i="1"/>
  <c r="I2635" i="1"/>
  <c r="I1442" i="1" s="1"/>
  <c r="O2733" i="1"/>
  <c r="O2635" i="1"/>
  <c r="U2733" i="1"/>
  <c r="U2635" i="1"/>
  <c r="AA2733" i="1"/>
  <c r="AA2635" i="1"/>
  <c r="BF2733" i="1"/>
  <c r="BF2635" i="1"/>
  <c r="DV2733" i="1"/>
  <c r="DV2635" i="1"/>
  <c r="EI2733" i="1"/>
  <c r="EI2635" i="1"/>
  <c r="EI1596" i="1" s="1"/>
  <c r="C883" i="1"/>
  <c r="C2752" i="1" s="1"/>
  <c r="I883" i="1"/>
  <c r="I2752" i="1" s="1"/>
  <c r="O883" i="1"/>
  <c r="O2752" i="1" s="1"/>
  <c r="U883" i="1"/>
  <c r="U2752" i="1" s="1"/>
  <c r="AA883" i="1"/>
  <c r="AA2752" i="1" s="1"/>
  <c r="BF883" i="1"/>
  <c r="BF2752" i="1" s="1"/>
  <c r="DV883" i="1"/>
  <c r="DV2752" i="1" s="1"/>
  <c r="EI883" i="1"/>
  <c r="EI2752" i="1" s="1"/>
  <c r="E2739" i="1"/>
  <c r="E2088" i="1"/>
  <c r="K2739" i="1"/>
  <c r="K2088" i="1"/>
  <c r="Q2739" i="1"/>
  <c r="W2739" i="1"/>
  <c r="W2088" i="1"/>
  <c r="AJ2739" i="1"/>
  <c r="AJ2088" i="1"/>
  <c r="CA2739" i="1"/>
  <c r="DX2739" i="1"/>
  <c r="DX2088" i="1"/>
  <c r="EO2739" i="1"/>
  <c r="G2740" i="1"/>
  <c r="M2740" i="1"/>
  <c r="M2089" i="1"/>
  <c r="S2740" i="1"/>
  <c r="S2089" i="1"/>
  <c r="Y2740" i="1"/>
  <c r="AS2740" i="1"/>
  <c r="AS2089" i="1"/>
  <c r="DA2740" i="1"/>
  <c r="DA2089" i="1"/>
  <c r="EC2740" i="1"/>
  <c r="C2741" i="1"/>
  <c r="C2090" i="1"/>
  <c r="I2741" i="1"/>
  <c r="I2090" i="1"/>
  <c r="O2741" i="1"/>
  <c r="O2090" i="1"/>
  <c r="U2741" i="1"/>
  <c r="U2090" i="1"/>
  <c r="AA2741" i="1"/>
  <c r="AA2090" i="1"/>
  <c r="BF2741" i="1"/>
  <c r="BF2090" i="1"/>
  <c r="DV2741" i="1"/>
  <c r="DV2090" i="1"/>
  <c r="EI2741" i="1"/>
  <c r="EI2090" i="1"/>
  <c r="E2742" i="1"/>
  <c r="E2091" i="1"/>
  <c r="K2742" i="1"/>
  <c r="K2091" i="1"/>
  <c r="Q2742" i="1"/>
  <c r="W2742" i="1"/>
  <c r="W2091" i="1"/>
  <c r="AJ2742" i="1"/>
  <c r="AJ2091" i="1"/>
  <c r="CA2742" i="1"/>
  <c r="DX2742" i="1"/>
  <c r="DX2091" i="1"/>
  <c r="EO2742" i="1"/>
  <c r="G2743" i="1"/>
  <c r="M2743" i="1"/>
  <c r="M2092" i="1"/>
  <c r="S2743" i="1"/>
  <c r="S2092" i="1"/>
  <c r="Y2743" i="1"/>
  <c r="AS2743" i="1"/>
  <c r="AS2092" i="1"/>
  <c r="DA2743" i="1"/>
  <c r="DA2092" i="1"/>
  <c r="EC2743" i="1"/>
  <c r="C2744" i="1"/>
  <c r="C2093" i="1"/>
  <c r="I2744" i="1"/>
  <c r="I2093" i="1"/>
  <c r="O2744" i="1"/>
  <c r="O2093" i="1"/>
  <c r="U2744" i="1"/>
  <c r="U2093" i="1"/>
  <c r="AA2744" i="1"/>
  <c r="AA2093" i="1"/>
  <c r="BF2744" i="1"/>
  <c r="BF2093" i="1"/>
  <c r="DV2744" i="1"/>
  <c r="DV2093" i="1"/>
  <c r="EI2744" i="1"/>
  <c r="EI2093" i="1"/>
  <c r="Q926" i="1"/>
  <c r="W926" i="1"/>
  <c r="AJ926" i="1"/>
  <c r="CA926" i="1"/>
  <c r="DX926" i="1"/>
  <c r="EO926" i="1"/>
  <c r="E928" i="1"/>
  <c r="K928" i="1"/>
  <c r="Q928" i="1"/>
  <c r="W928" i="1"/>
  <c r="AJ928" i="1"/>
  <c r="CA928" i="1"/>
  <c r="DX928" i="1"/>
  <c r="EO928" i="1"/>
  <c r="H929" i="1"/>
  <c r="N929" i="1"/>
  <c r="T929" i="1"/>
  <c r="Z929" i="1"/>
  <c r="AX929" i="1"/>
  <c r="DN929" i="1"/>
  <c r="EF929" i="1"/>
  <c r="C931" i="1"/>
  <c r="I931" i="1"/>
  <c r="O931" i="1"/>
  <c r="U931" i="1"/>
  <c r="AA931" i="1"/>
  <c r="BF931" i="1"/>
  <c r="DV931" i="1"/>
  <c r="EI931" i="1"/>
  <c r="C936" i="1"/>
  <c r="O936" i="1"/>
  <c r="U936" i="1"/>
  <c r="AF2563" i="1"/>
  <c r="AF2577" i="1"/>
  <c r="AB2562" i="1"/>
  <c r="AF2559" i="1"/>
  <c r="E1001" i="1"/>
  <c r="Q1001" i="1"/>
  <c r="AJ1001" i="1"/>
  <c r="DX1045" i="1"/>
  <c r="DX1001" i="1"/>
  <c r="N1048" i="1"/>
  <c r="AX1048" i="1"/>
  <c r="BF1050" i="1"/>
  <c r="DV1050" i="1"/>
  <c r="AX1047" i="1"/>
  <c r="I1232" i="1"/>
  <c r="AA1232" i="1"/>
  <c r="EI1232" i="1"/>
  <c r="K1187" i="1"/>
  <c r="CA1187" i="1"/>
  <c r="U1187" i="1"/>
  <c r="AA1187" i="1"/>
  <c r="AA1348" i="1"/>
  <c r="C1481" i="1"/>
  <c r="I1500" i="1"/>
  <c r="I1481" i="1"/>
  <c r="O1481" i="1"/>
  <c r="U1500" i="1"/>
  <c r="U1481" i="1"/>
  <c r="AA1481" i="1"/>
  <c r="BF1500" i="1"/>
  <c r="BF1481" i="1"/>
  <c r="DV1481" i="1"/>
  <c r="EI1500" i="1"/>
  <c r="EI1481" i="1"/>
  <c r="K1501" i="1"/>
  <c r="K1481" i="1"/>
  <c r="Q1501" i="1"/>
  <c r="W1481" i="1"/>
  <c r="DX1481" i="1"/>
  <c r="M1502" i="1"/>
  <c r="S1502" i="1"/>
  <c r="Y1502" i="1"/>
  <c r="AS1502" i="1"/>
  <c r="DA1502" i="1"/>
  <c r="C1503" i="1"/>
  <c r="I1503" i="1"/>
  <c r="AA1503" i="1"/>
  <c r="BF1503" i="1"/>
  <c r="EI1503" i="1"/>
  <c r="E1504" i="1"/>
  <c r="K1504" i="1"/>
  <c r="Q1504" i="1"/>
  <c r="AJ1504" i="1"/>
  <c r="CA1504" i="1"/>
  <c r="DX1504" i="1"/>
  <c r="G1505" i="1"/>
  <c r="M1505" i="1"/>
  <c r="Y1505" i="1"/>
  <c r="AS1505" i="1"/>
  <c r="DA1505" i="1"/>
  <c r="EC1505" i="1"/>
  <c r="F1649" i="1"/>
  <c r="DZ1649" i="1"/>
  <c r="DZ1517" i="1"/>
  <c r="Y1520" i="1"/>
  <c r="DN1610" i="1"/>
  <c r="D1572" i="1"/>
  <c r="D1581" i="1"/>
  <c r="J1572" i="1"/>
  <c r="P1572" i="1"/>
  <c r="P1581" i="1"/>
  <c r="V1572" i="1"/>
  <c r="AE1572" i="1"/>
  <c r="AE1581" i="1"/>
  <c r="BO1572" i="1"/>
  <c r="DW1572" i="1"/>
  <c r="DW1581" i="1"/>
  <c r="EL1572" i="1"/>
  <c r="L1572" i="1"/>
  <c r="X1600" i="1"/>
  <c r="X1572" i="1"/>
  <c r="CL1572" i="1"/>
  <c r="B1572" i="1"/>
  <c r="N1601" i="1"/>
  <c r="N1572" i="1"/>
  <c r="Z1601" i="1"/>
  <c r="Z1572" i="1"/>
  <c r="AX1609" i="1"/>
  <c r="DN1601" i="1"/>
  <c r="DN1572" i="1"/>
  <c r="DN1655" i="1" s="1"/>
  <c r="EF1609" i="1"/>
  <c r="D1602" i="1"/>
  <c r="P1602" i="1"/>
  <c r="V1610" i="1"/>
  <c r="BO1610" i="1"/>
  <c r="DW1602" i="1"/>
  <c r="F1603" i="1"/>
  <c r="L1611" i="1"/>
  <c r="X1611" i="1"/>
  <c r="B1612" i="1"/>
  <c r="H1604" i="1"/>
  <c r="AX1604" i="1"/>
  <c r="DN1612" i="1"/>
  <c r="EF1604" i="1"/>
  <c r="J1581" i="1"/>
  <c r="EL1581" i="1"/>
  <c r="CL1582" i="1"/>
  <c r="Z1583" i="1"/>
  <c r="Z1609" i="1" s="1"/>
  <c r="P1584" i="1"/>
  <c r="P1610" i="1" s="1"/>
  <c r="F1585" i="1"/>
  <c r="F1611" i="1" s="1"/>
  <c r="DZ1585" i="1"/>
  <c r="DZ1611" i="1" s="1"/>
  <c r="AX1586" i="1"/>
  <c r="AX1612" i="1" s="1"/>
  <c r="DV1593" i="1"/>
  <c r="Q1594" i="1"/>
  <c r="S1595" i="1"/>
  <c r="EC1595" i="1"/>
  <c r="DW1681" i="1"/>
  <c r="DZ1681" i="1"/>
  <c r="B1681" i="1"/>
  <c r="H1681" i="1"/>
  <c r="Z1681" i="1"/>
  <c r="AX1681" i="1"/>
  <c r="DN1681" i="1"/>
  <c r="EF1681" i="1"/>
  <c r="C1747" i="1"/>
  <c r="L1763" i="1"/>
  <c r="G1764" i="1"/>
  <c r="G1749" i="1"/>
  <c r="N1749" i="1"/>
  <c r="O1764" i="1" s="1"/>
  <c r="F2728" i="1"/>
  <c r="F2630" i="1"/>
  <c r="L2728" i="1"/>
  <c r="L2630" i="1"/>
  <c r="R2728" i="1"/>
  <c r="R2630" i="1"/>
  <c r="R1591" i="1" s="1"/>
  <c r="X2728" i="1"/>
  <c r="X2630" i="1"/>
  <c r="AO2728" i="1"/>
  <c r="AO2630" i="1"/>
  <c r="AO1607" i="1" s="1"/>
  <c r="CL2728" i="1"/>
  <c r="CL2630" i="1"/>
  <c r="DZ2728" i="1"/>
  <c r="DZ2630" i="1"/>
  <c r="DZ1591" i="1" s="1"/>
  <c r="B2729" i="1"/>
  <c r="B2631" i="1"/>
  <c r="H2729" i="1"/>
  <c r="H2631" i="1"/>
  <c r="H1600" i="1" s="1"/>
  <c r="N2729" i="1"/>
  <c r="N2631" i="1"/>
  <c r="T2729" i="1"/>
  <c r="T2631" i="1"/>
  <c r="T1608" i="1" s="1"/>
  <c r="Z2729" i="1"/>
  <c r="Z2631" i="1"/>
  <c r="AX2729" i="1"/>
  <c r="AX2631" i="1"/>
  <c r="DN2729" i="1"/>
  <c r="DN2631" i="1"/>
  <c r="EF2729" i="1"/>
  <c r="EF2631" i="1"/>
  <c r="EF1600" i="1" s="1"/>
  <c r="D2730" i="1"/>
  <c r="D2632" i="1"/>
  <c r="J2730" i="1"/>
  <c r="J2632" i="1"/>
  <c r="J1601" i="1" s="1"/>
  <c r="P2730" i="1"/>
  <c r="P2632" i="1"/>
  <c r="V2730" i="1"/>
  <c r="V2632" i="1"/>
  <c r="AE2730" i="1"/>
  <c r="AE2632" i="1"/>
  <c r="BO2730" i="1"/>
  <c r="BO2632" i="1"/>
  <c r="BO1601" i="1" s="1"/>
  <c r="DW2730" i="1"/>
  <c r="DW2632" i="1"/>
  <c r="EL2730" i="1"/>
  <c r="EL2632" i="1"/>
  <c r="EL1593" i="1" s="1"/>
  <c r="F2731" i="1"/>
  <c r="F2633" i="1"/>
  <c r="L2731" i="1"/>
  <c r="L2633" i="1"/>
  <c r="L1610" i="1" s="1"/>
  <c r="R2731" i="1"/>
  <c r="R2633" i="1"/>
  <c r="X2731" i="1"/>
  <c r="X2633" i="1"/>
  <c r="X1602" i="1" s="1"/>
  <c r="AO2731" i="1"/>
  <c r="AO2633" i="1"/>
  <c r="CL2731" i="1"/>
  <c r="CL2633" i="1"/>
  <c r="CL1610" i="1" s="1"/>
  <c r="DZ2731" i="1"/>
  <c r="DZ2633" i="1"/>
  <c r="B2732" i="1"/>
  <c r="B2634" i="1"/>
  <c r="B1603" i="1" s="1"/>
  <c r="H2732" i="1"/>
  <c r="H2634" i="1"/>
  <c r="N2732" i="1"/>
  <c r="N2634" i="1"/>
  <c r="N1603" i="1" s="1"/>
  <c r="T2732" i="1"/>
  <c r="T2634" i="1"/>
  <c r="Z2732" i="1"/>
  <c r="Z2634" i="1"/>
  <c r="Z1595" i="1" s="1"/>
  <c r="AX2732" i="1"/>
  <c r="AX2634" i="1"/>
  <c r="DN2732" i="1"/>
  <c r="DN2634" i="1"/>
  <c r="EF2732" i="1"/>
  <c r="EF2634" i="1"/>
  <c r="D2733" i="1"/>
  <c r="D2635" i="1"/>
  <c r="D1604" i="1" s="1"/>
  <c r="J2733" i="1"/>
  <c r="J2635" i="1"/>
  <c r="P2733" i="1"/>
  <c r="P2635" i="1"/>
  <c r="P1442" i="1" s="1"/>
  <c r="V2733" i="1"/>
  <c r="V2635" i="1"/>
  <c r="AE2733" i="1"/>
  <c r="AE2635" i="1"/>
  <c r="AE1612" i="1" s="1"/>
  <c r="BO2733" i="1"/>
  <c r="BO2635" i="1"/>
  <c r="DW2733" i="1"/>
  <c r="DW2635" i="1"/>
  <c r="DW1442" i="1" s="1"/>
  <c r="EL2733" i="1"/>
  <c r="EL2635" i="1"/>
  <c r="G882" i="1"/>
  <c r="G2751" i="1" s="1"/>
  <c r="M882" i="1"/>
  <c r="M2751" i="1" s="1"/>
  <c r="S882" i="1"/>
  <c r="S2751" i="1" s="1"/>
  <c r="Y882" i="1"/>
  <c r="Y2751" i="1" s="1"/>
  <c r="AS882" i="1"/>
  <c r="AS2751" i="1" s="1"/>
  <c r="DA882" i="1"/>
  <c r="DA2751" i="1" s="1"/>
  <c r="EC882" i="1"/>
  <c r="EC2751" i="1" s="1"/>
  <c r="D883" i="1"/>
  <c r="D2752" i="1" s="1"/>
  <c r="J883" i="1"/>
  <c r="J2752" i="1" s="1"/>
  <c r="P883" i="1"/>
  <c r="P2752" i="1" s="1"/>
  <c r="V883" i="1"/>
  <c r="V2752" i="1" s="1"/>
  <c r="AE883" i="1"/>
  <c r="AE2752" i="1" s="1"/>
  <c r="BO883" i="1"/>
  <c r="BO2752" i="1" s="1"/>
  <c r="DW883" i="1"/>
  <c r="DW2752" i="1" s="1"/>
  <c r="EL883" i="1"/>
  <c r="EL2752" i="1" s="1"/>
  <c r="E890" i="1"/>
  <c r="K890" i="1"/>
  <c r="Q890" i="1"/>
  <c r="W890" i="1"/>
  <c r="AJ890" i="1"/>
  <c r="DX890" i="1"/>
  <c r="EO890" i="1"/>
  <c r="G891" i="1"/>
  <c r="S891" i="1"/>
  <c r="Y891" i="1"/>
  <c r="DA891" i="1"/>
  <c r="EC891" i="1"/>
  <c r="C892" i="1"/>
  <c r="AA892" i="1"/>
  <c r="BF892" i="1"/>
  <c r="DV892" i="1"/>
  <c r="E893" i="1"/>
  <c r="K893" i="1"/>
  <c r="Q893" i="1"/>
  <c r="W893" i="1"/>
  <c r="AJ893" i="1"/>
  <c r="DX893" i="1"/>
  <c r="EO893" i="1"/>
  <c r="G894" i="1"/>
  <c r="M894" i="1"/>
  <c r="S894" i="1"/>
  <c r="Y894" i="1"/>
  <c r="DA894" i="1"/>
  <c r="EC894" i="1"/>
  <c r="C895" i="1"/>
  <c r="AA895" i="1"/>
  <c r="BF895" i="1"/>
  <c r="DV895" i="1"/>
  <c r="F2739" i="1"/>
  <c r="F2088" i="1"/>
  <c r="L2739" i="1"/>
  <c r="L2088" i="1"/>
  <c r="R2739" i="1"/>
  <c r="X2739" i="1"/>
  <c r="X2088" i="1"/>
  <c r="AO2739" i="1"/>
  <c r="CL2739" i="1"/>
  <c r="DZ2739" i="1"/>
  <c r="DZ2088" i="1"/>
  <c r="H2740" i="1"/>
  <c r="N2740" i="1"/>
  <c r="N2089" i="1"/>
  <c r="T2740" i="1"/>
  <c r="T2089" i="1"/>
  <c r="Z2740" i="1"/>
  <c r="Z2089" i="1"/>
  <c r="AX2740" i="1"/>
  <c r="AX2089" i="1"/>
  <c r="DN2740" i="1"/>
  <c r="DN2089" i="1"/>
  <c r="EF2740" i="1"/>
  <c r="EF2089" i="1"/>
  <c r="D2741" i="1"/>
  <c r="D2090" i="1"/>
  <c r="J2741" i="1"/>
  <c r="P2741" i="1"/>
  <c r="P2090" i="1"/>
  <c r="V2741" i="1"/>
  <c r="V2090" i="1"/>
  <c r="AE2741" i="1"/>
  <c r="BO2741" i="1"/>
  <c r="DW2741" i="1"/>
  <c r="DW2090" i="1"/>
  <c r="EL2741" i="1"/>
  <c r="F2742" i="1"/>
  <c r="F2091" i="1"/>
  <c r="L2742" i="1"/>
  <c r="R2742" i="1"/>
  <c r="R2091" i="1"/>
  <c r="X2742" i="1"/>
  <c r="AO2742" i="1"/>
  <c r="CL2742" i="1"/>
  <c r="DZ2742" i="1"/>
  <c r="H2743" i="1"/>
  <c r="N2743" i="1"/>
  <c r="N2092" i="1"/>
  <c r="T2743" i="1"/>
  <c r="T2092" i="1"/>
  <c r="Z2743" i="1"/>
  <c r="Z2092" i="1"/>
  <c r="AX2743" i="1"/>
  <c r="AX2092" i="1"/>
  <c r="DN2743" i="1"/>
  <c r="DN2092" i="1"/>
  <c r="EF2743" i="1"/>
  <c r="EF2092" i="1"/>
  <c r="D2744" i="1"/>
  <c r="D2093" i="1"/>
  <c r="J2744" i="1"/>
  <c r="J2093" i="1"/>
  <c r="P2744" i="1"/>
  <c r="P2093" i="1"/>
  <c r="V2744" i="1"/>
  <c r="V2093" i="1"/>
  <c r="AE2744" i="1"/>
  <c r="BO2744" i="1"/>
  <c r="DW2744" i="1"/>
  <c r="DW2093" i="1"/>
  <c r="EL2744" i="1"/>
  <c r="EL2093" i="1"/>
  <c r="E926" i="1"/>
  <c r="K926" i="1"/>
  <c r="R926" i="1"/>
  <c r="X926" i="1"/>
  <c r="AO926" i="1"/>
  <c r="CL926" i="1"/>
  <c r="DZ926" i="1"/>
  <c r="F928" i="1"/>
  <c r="L928" i="1"/>
  <c r="R928" i="1"/>
  <c r="X928" i="1"/>
  <c r="AO928" i="1"/>
  <c r="CL928" i="1"/>
  <c r="DZ928" i="1"/>
  <c r="G930" i="1"/>
  <c r="M930" i="1"/>
  <c r="S930" i="1"/>
  <c r="Y930" i="1"/>
  <c r="AS930" i="1"/>
  <c r="DA930" i="1"/>
  <c r="EC930" i="1"/>
  <c r="D931" i="1"/>
  <c r="J931" i="1"/>
  <c r="P931" i="1"/>
  <c r="V931" i="1"/>
  <c r="AE931" i="1"/>
  <c r="BO931" i="1"/>
  <c r="DW931" i="1"/>
  <c r="EL931" i="1"/>
  <c r="B935" i="1"/>
  <c r="D936" i="1"/>
  <c r="J936" i="1"/>
  <c r="V936" i="1"/>
  <c r="AE936" i="1"/>
  <c r="BO936" i="1"/>
  <c r="EL936" i="1"/>
  <c r="B938" i="1"/>
  <c r="AG2577" i="1"/>
  <c r="AC2562" i="1"/>
  <c r="AG2559" i="1"/>
  <c r="AG2563" i="1"/>
  <c r="R1002" i="1"/>
  <c r="AO1002" i="1"/>
  <c r="DZ1002" i="1"/>
  <c r="U1048" i="1"/>
  <c r="AA1048" i="1"/>
  <c r="BF1048" i="1"/>
  <c r="DV1048" i="1"/>
  <c r="H1006" i="1"/>
  <c r="C1060" i="1"/>
  <c r="C2527" i="1" s="1"/>
  <c r="O1060" i="1"/>
  <c r="O2527" i="1" s="1"/>
  <c r="J1232" i="1"/>
  <c r="AE1194" i="1"/>
  <c r="EL1232" i="1"/>
  <c r="EL1194" i="1"/>
  <c r="CL1236" i="1"/>
  <c r="I1187" i="1"/>
  <c r="O1187" i="1"/>
  <c r="O1194" i="1" s="1"/>
  <c r="J1187" i="1"/>
  <c r="V1187" i="1"/>
  <c r="BO1187" i="1"/>
  <c r="EL1187" i="1"/>
  <c r="AJ1194" i="1"/>
  <c r="F1641" i="1"/>
  <c r="F1407" i="1"/>
  <c r="DZ1641" i="1"/>
  <c r="DZ1407" i="1"/>
  <c r="C1357" i="1"/>
  <c r="I1340" i="1"/>
  <c r="O1357" i="1"/>
  <c r="U1340" i="1"/>
  <c r="AA1357" i="1"/>
  <c r="BF1340" i="1"/>
  <c r="DV1357" i="1"/>
  <c r="EI1340" i="1"/>
  <c r="E1358" i="1"/>
  <c r="E1366" i="1"/>
  <c r="Q1358" i="1"/>
  <c r="Q1366" i="1"/>
  <c r="AJ1358" i="1"/>
  <c r="AJ1366" i="1"/>
  <c r="DX1358" i="1"/>
  <c r="DX1366" i="1"/>
  <c r="G1359" i="1"/>
  <c r="S1359" i="1"/>
  <c r="AS1359" i="1"/>
  <c r="EC1359" i="1"/>
  <c r="I1360" i="1"/>
  <c r="U1360" i="1"/>
  <c r="BF1360" i="1"/>
  <c r="EI1360" i="1"/>
  <c r="K1361" i="1"/>
  <c r="W1361" i="1"/>
  <c r="CA1361" i="1"/>
  <c r="EO1361" i="1"/>
  <c r="M1362" i="1"/>
  <c r="Y1362" i="1"/>
  <c r="DA1362" i="1"/>
  <c r="X1356" i="1"/>
  <c r="X1644" i="1" s="1"/>
  <c r="DV1411" i="1"/>
  <c r="F1499" i="1"/>
  <c r="O1564" i="1"/>
  <c r="C1591" i="1"/>
  <c r="I1591" i="1"/>
  <c r="O1591" i="1"/>
  <c r="BF1591" i="1"/>
  <c r="G1593" i="1"/>
  <c r="AS1593" i="1"/>
  <c r="DA1593" i="1"/>
  <c r="EC1593" i="1"/>
  <c r="O1594" i="1"/>
  <c r="U1594" i="1"/>
  <c r="AA1594" i="1"/>
  <c r="BF1594" i="1"/>
  <c r="E1595" i="1"/>
  <c r="K1595" i="1"/>
  <c r="Q1595" i="1"/>
  <c r="W1595" i="1"/>
  <c r="DX1595" i="1"/>
  <c r="EO1595" i="1"/>
  <c r="G1596" i="1"/>
  <c r="M1596" i="1"/>
  <c r="AS1596" i="1"/>
  <c r="DA1596" i="1"/>
  <c r="EC1596" i="1"/>
  <c r="E1599" i="1"/>
  <c r="K1599" i="1"/>
  <c r="W1599" i="1"/>
  <c r="AJ1599" i="1"/>
  <c r="DX1599" i="1"/>
  <c r="EO1599" i="1"/>
  <c r="M1600" i="1"/>
  <c r="S1600" i="1"/>
  <c r="AS1600" i="1"/>
  <c r="DA1600" i="1"/>
  <c r="C1601" i="1"/>
  <c r="I1601" i="1"/>
  <c r="U1601" i="1"/>
  <c r="AA1601" i="1"/>
  <c r="DV1601" i="1"/>
  <c r="EI1601" i="1"/>
  <c r="K1602" i="1"/>
  <c r="Q1602" i="1"/>
  <c r="AJ1602" i="1"/>
  <c r="CA1602" i="1"/>
  <c r="EO1602" i="1"/>
  <c r="G1603" i="1"/>
  <c r="S1603" i="1"/>
  <c r="Y1603" i="1"/>
  <c r="DA1603" i="1"/>
  <c r="EC1603" i="1"/>
  <c r="I1604" i="1"/>
  <c r="O1604" i="1"/>
  <c r="AA1604" i="1"/>
  <c r="BF1604" i="1"/>
  <c r="EI1604" i="1"/>
  <c r="L1607" i="1"/>
  <c r="BF1607" i="1"/>
  <c r="B1608" i="1"/>
  <c r="W1608" i="1"/>
  <c r="DN1608" i="1"/>
  <c r="AE1609" i="1"/>
  <c r="R1610" i="1"/>
  <c r="H1611" i="1"/>
  <c r="EF1611" i="1"/>
  <c r="BO1612" i="1"/>
  <c r="D1681" i="1"/>
  <c r="S1825" i="1"/>
  <c r="G1999" i="1"/>
  <c r="G1729" i="1"/>
  <c r="Q1999" i="1"/>
  <c r="Q1774" i="1"/>
  <c r="Q2496" i="1" s="1"/>
  <c r="Q1729" i="1"/>
  <c r="BF1825" i="1"/>
  <c r="DA2646" i="1"/>
  <c r="DA1226" i="1" s="1"/>
  <c r="DA1825" i="1"/>
  <c r="EC2646" i="1"/>
  <c r="EC1226" i="1" s="1"/>
  <c r="EC1825" i="1"/>
  <c r="I2647" i="1"/>
  <c r="I1227" i="1" s="1"/>
  <c r="I1830" i="1"/>
  <c r="O2647" i="1"/>
  <c r="O1227" i="1" s="1"/>
  <c r="EF1848" i="1"/>
  <c r="J1848" i="1"/>
  <c r="DN1938" i="1"/>
  <c r="DN1831" i="1"/>
  <c r="DN1895" i="1" s="1"/>
  <c r="G2728" i="1"/>
  <c r="G2630" i="1"/>
  <c r="M2630" i="1"/>
  <c r="M1591" i="1" s="1"/>
  <c r="M2728" i="1"/>
  <c r="S2728" i="1"/>
  <c r="S2630" i="1"/>
  <c r="Y2728" i="1"/>
  <c r="Y2630" i="1"/>
  <c r="Y1607" i="1" s="1"/>
  <c r="AS2728" i="1"/>
  <c r="AS2630" i="1"/>
  <c r="DA2728" i="1"/>
  <c r="DA2630" i="1"/>
  <c r="DA1437" i="1" s="1"/>
  <c r="EC2728" i="1"/>
  <c r="EC2630" i="1"/>
  <c r="EC1591" i="1" s="1"/>
  <c r="C2729" i="1"/>
  <c r="C2631" i="1"/>
  <c r="I2729" i="1"/>
  <c r="I2631" i="1"/>
  <c r="O2729" i="1"/>
  <c r="O2631" i="1"/>
  <c r="O1608" i="1" s="1"/>
  <c r="U2729" i="1"/>
  <c r="U2631" i="1"/>
  <c r="AA2729" i="1"/>
  <c r="AA2631" i="1"/>
  <c r="BF2729" i="1"/>
  <c r="BF2631" i="1"/>
  <c r="DV2729" i="1"/>
  <c r="DV2631" i="1"/>
  <c r="DV1608" i="1" s="1"/>
  <c r="EI2729" i="1"/>
  <c r="EI2631" i="1"/>
  <c r="E2730" i="1"/>
  <c r="E2632" i="1"/>
  <c r="E1609" i="1" s="1"/>
  <c r="K2730" i="1"/>
  <c r="K2632" i="1"/>
  <c r="Q2730" i="1"/>
  <c r="Q2632" i="1"/>
  <c r="Q1609" i="1" s="1"/>
  <c r="W2730" i="1"/>
  <c r="W2632" i="1"/>
  <c r="AJ2730" i="1"/>
  <c r="AJ2632" i="1"/>
  <c r="AJ1609" i="1" s="1"/>
  <c r="CA2730" i="1"/>
  <c r="CA2632" i="1"/>
  <c r="DX2730" i="1"/>
  <c r="DX2632" i="1"/>
  <c r="EO2730" i="1"/>
  <c r="EO2632" i="1"/>
  <c r="G2731" i="1"/>
  <c r="G2633" i="1"/>
  <c r="G1610" i="1" s="1"/>
  <c r="M2731" i="1"/>
  <c r="M2633" i="1"/>
  <c r="S2731" i="1"/>
  <c r="S2633" i="1"/>
  <c r="S1610" i="1" s="1"/>
  <c r="Y2731" i="1"/>
  <c r="Y2633" i="1"/>
  <c r="AS2731" i="1"/>
  <c r="AS2633" i="1"/>
  <c r="DA2731" i="1"/>
  <c r="DA2633" i="1"/>
  <c r="EC2731" i="1"/>
  <c r="EC2633" i="1"/>
  <c r="EC1610" i="1" s="1"/>
  <c r="C2732" i="1"/>
  <c r="C2634" i="1"/>
  <c r="I2732" i="1"/>
  <c r="I2634" i="1"/>
  <c r="I1611" i="1" s="1"/>
  <c r="O2732" i="1"/>
  <c r="O2634" i="1"/>
  <c r="U2732" i="1"/>
  <c r="U2634" i="1"/>
  <c r="AA2732" i="1"/>
  <c r="AA2634" i="1"/>
  <c r="BF2732" i="1"/>
  <c r="BF2634" i="1"/>
  <c r="BF1611" i="1" s="1"/>
  <c r="DV2732" i="1"/>
  <c r="DV2634" i="1"/>
  <c r="EI2732" i="1"/>
  <c r="EI2634" i="1"/>
  <c r="EI1595" i="1" s="1"/>
  <c r="E2733" i="1"/>
  <c r="E2635" i="1"/>
  <c r="K2733" i="1"/>
  <c r="K2635" i="1"/>
  <c r="Q2733" i="1"/>
  <c r="Q2635" i="1"/>
  <c r="W2733" i="1"/>
  <c r="W2635" i="1"/>
  <c r="AJ2733" i="1"/>
  <c r="AJ2635" i="1"/>
  <c r="CA2733" i="1"/>
  <c r="CA2635" i="1"/>
  <c r="CA1596" i="1" s="1"/>
  <c r="DX2733" i="1"/>
  <c r="DX2635" i="1"/>
  <c r="EO2733" i="1"/>
  <c r="EO2635" i="1"/>
  <c r="E881" i="1"/>
  <c r="E2750" i="1" s="1"/>
  <c r="K881" i="1"/>
  <c r="K2750" i="1" s="1"/>
  <c r="Q881" i="1"/>
  <c r="Q2750" i="1" s="1"/>
  <c r="W881" i="1"/>
  <c r="W2750" i="1" s="1"/>
  <c r="AJ881" i="1"/>
  <c r="AJ2750" i="1" s="1"/>
  <c r="CA881" i="1"/>
  <c r="CA2750" i="1" s="1"/>
  <c r="DX881" i="1"/>
  <c r="DX2750" i="1" s="1"/>
  <c r="EO881" i="1"/>
  <c r="EO2750" i="1" s="1"/>
  <c r="H882" i="1"/>
  <c r="H2751" i="1" s="1"/>
  <c r="N882" i="1"/>
  <c r="N2751" i="1" s="1"/>
  <c r="T882" i="1"/>
  <c r="T2751" i="1" s="1"/>
  <c r="Z882" i="1"/>
  <c r="Z2751" i="1" s="1"/>
  <c r="AX882" i="1"/>
  <c r="AX2751" i="1" s="1"/>
  <c r="DN882" i="1"/>
  <c r="DN2751" i="1" s="1"/>
  <c r="EF882" i="1"/>
  <c r="EF2751" i="1" s="1"/>
  <c r="E883" i="1"/>
  <c r="E2752" i="1" s="1"/>
  <c r="K883" i="1"/>
  <c r="K2752" i="1" s="1"/>
  <c r="Q883" i="1"/>
  <c r="Q2752" i="1" s="1"/>
  <c r="W883" i="1"/>
  <c r="W2752" i="1" s="1"/>
  <c r="AJ883" i="1"/>
  <c r="AJ2752" i="1" s="1"/>
  <c r="CA883" i="1"/>
  <c r="CA2752" i="1" s="1"/>
  <c r="DX883" i="1"/>
  <c r="DX2752" i="1" s="1"/>
  <c r="EO883" i="1"/>
  <c r="EO2752" i="1" s="1"/>
  <c r="F890" i="1"/>
  <c r="L890" i="1"/>
  <c r="R890" i="1"/>
  <c r="X890" i="1"/>
  <c r="AO890" i="1"/>
  <c r="CL890" i="1"/>
  <c r="DZ890" i="1"/>
  <c r="B891" i="1"/>
  <c r="H891" i="1"/>
  <c r="N891" i="1"/>
  <c r="T891" i="1"/>
  <c r="Z891" i="1"/>
  <c r="AX891" i="1"/>
  <c r="DN891" i="1"/>
  <c r="EF891" i="1"/>
  <c r="D892" i="1"/>
  <c r="J892" i="1"/>
  <c r="P892" i="1"/>
  <c r="AE892" i="1"/>
  <c r="BO892" i="1"/>
  <c r="DW892" i="1"/>
  <c r="L893" i="1"/>
  <c r="R893" i="1"/>
  <c r="X893" i="1"/>
  <c r="CL893" i="1"/>
  <c r="DZ893" i="1"/>
  <c r="B894" i="1"/>
  <c r="H894" i="1"/>
  <c r="N894" i="1"/>
  <c r="T894" i="1"/>
  <c r="Z894" i="1"/>
  <c r="AX894" i="1"/>
  <c r="DN894" i="1"/>
  <c r="EF894" i="1"/>
  <c r="D895" i="1"/>
  <c r="P895" i="1"/>
  <c r="AE895" i="1"/>
  <c r="DW895" i="1"/>
  <c r="E908" i="1"/>
  <c r="K908" i="1"/>
  <c r="K899" i="1" s="1"/>
  <c r="Q908" i="1"/>
  <c r="Q899" i="1" s="1"/>
  <c r="W908" i="1"/>
  <c r="W899" i="1" s="1"/>
  <c r="AJ908" i="1"/>
  <c r="CA908" i="1"/>
  <c r="CA899" i="1" s="1"/>
  <c r="DX908" i="1"/>
  <c r="DX899" i="1" s="1"/>
  <c r="EO908" i="1"/>
  <c r="EO899" i="1" s="1"/>
  <c r="G909" i="1"/>
  <c r="G900" i="1" s="1"/>
  <c r="M909" i="1"/>
  <c r="M900" i="1" s="1"/>
  <c r="S909" i="1"/>
  <c r="S900" i="1" s="1"/>
  <c r="Y909" i="1"/>
  <c r="AS909" i="1"/>
  <c r="AS900" i="1" s="1"/>
  <c r="DA909" i="1"/>
  <c r="DA900" i="1" s="1"/>
  <c r="EC909" i="1"/>
  <c r="EC900" i="1" s="1"/>
  <c r="C910" i="1"/>
  <c r="C901" i="1" s="1"/>
  <c r="I910" i="1"/>
  <c r="O910" i="1"/>
  <c r="O901" i="1" s="1"/>
  <c r="U910" i="1"/>
  <c r="U901" i="1" s="1"/>
  <c r="AA910" i="1"/>
  <c r="BF910" i="1"/>
  <c r="BF901" i="1" s="1"/>
  <c r="DV910" i="1"/>
  <c r="DV901" i="1" s="1"/>
  <c r="EI910" i="1"/>
  <c r="E911" i="1"/>
  <c r="E902" i="1" s="1"/>
  <c r="K911" i="1"/>
  <c r="K902" i="1" s="1"/>
  <c r="Q911" i="1"/>
  <c r="W911" i="1"/>
  <c r="W902" i="1" s="1"/>
  <c r="AJ911" i="1"/>
  <c r="AJ902" i="1" s="1"/>
  <c r="CA911" i="1"/>
  <c r="DX911" i="1"/>
  <c r="DX902" i="1" s="1"/>
  <c r="EO911" i="1"/>
  <c r="EO902" i="1" s="1"/>
  <c r="G912" i="1"/>
  <c r="M912" i="1"/>
  <c r="M903" i="1" s="1"/>
  <c r="S912" i="1"/>
  <c r="S903" i="1" s="1"/>
  <c r="Y912" i="1"/>
  <c r="Y903" i="1" s="1"/>
  <c r="AS912" i="1"/>
  <c r="DA912" i="1"/>
  <c r="DA903" i="1" s="1"/>
  <c r="EC912" i="1"/>
  <c r="C913" i="1"/>
  <c r="C904" i="1" s="1"/>
  <c r="I913" i="1"/>
  <c r="I904" i="1" s="1"/>
  <c r="O913" i="1"/>
  <c r="U913" i="1"/>
  <c r="U904" i="1" s="1"/>
  <c r="AA913" i="1"/>
  <c r="BF913" i="1"/>
  <c r="DV913" i="1"/>
  <c r="EI913" i="1"/>
  <c r="EI904" i="1" s="1"/>
  <c r="G917" i="1"/>
  <c r="M2739" i="1"/>
  <c r="M2088" i="1"/>
  <c r="S2739" i="1"/>
  <c r="S2088" i="1"/>
  <c r="Y2739" i="1"/>
  <c r="AS2739" i="1"/>
  <c r="AS2088" i="1"/>
  <c r="DA2739" i="1"/>
  <c r="DA2088" i="1"/>
  <c r="EC2739" i="1"/>
  <c r="C2740" i="1"/>
  <c r="C2089" i="1"/>
  <c r="I2740" i="1"/>
  <c r="I2089" i="1"/>
  <c r="O2740" i="1"/>
  <c r="O2089" i="1"/>
  <c r="U2740" i="1"/>
  <c r="U2089" i="1"/>
  <c r="AA2740" i="1"/>
  <c r="AA2089" i="1"/>
  <c r="BF2740" i="1"/>
  <c r="BF2089" i="1"/>
  <c r="DV2740" i="1"/>
  <c r="DV2089" i="1"/>
  <c r="EI2740" i="1"/>
  <c r="EI2089" i="1"/>
  <c r="E2741" i="1"/>
  <c r="E2090" i="1"/>
  <c r="K2741" i="1"/>
  <c r="K2090" i="1"/>
  <c r="Q2741" i="1"/>
  <c r="Q2090" i="1"/>
  <c r="W2741" i="1"/>
  <c r="W2090" i="1"/>
  <c r="AJ2741" i="1"/>
  <c r="AJ2090" i="1"/>
  <c r="CA2741" i="1"/>
  <c r="CA2090" i="1"/>
  <c r="DX2741" i="1"/>
  <c r="DX2090" i="1"/>
  <c r="EO2741" i="1"/>
  <c r="G2742" i="1"/>
  <c r="G2091" i="1"/>
  <c r="M2742" i="1"/>
  <c r="M2091" i="1"/>
  <c r="S2742" i="1"/>
  <c r="S2091" i="1"/>
  <c r="Y2742" i="1"/>
  <c r="Y2091" i="1"/>
  <c r="AS2742" i="1"/>
  <c r="AS2091" i="1"/>
  <c r="DA2742" i="1"/>
  <c r="DA2091" i="1"/>
  <c r="EC2742" i="1"/>
  <c r="EC2091" i="1"/>
  <c r="C2743" i="1"/>
  <c r="C2092" i="1"/>
  <c r="I2743" i="1"/>
  <c r="I2092" i="1"/>
  <c r="O2743" i="1"/>
  <c r="O2092" i="1"/>
  <c r="U2743" i="1"/>
  <c r="U2092" i="1"/>
  <c r="AA2743" i="1"/>
  <c r="AA2092" i="1"/>
  <c r="BF2743" i="1"/>
  <c r="BF2092" i="1"/>
  <c r="DV2743" i="1"/>
  <c r="DV2092" i="1"/>
  <c r="EI2743" i="1"/>
  <c r="EI2092" i="1"/>
  <c r="E2744" i="1"/>
  <c r="E2093" i="1"/>
  <c r="K2744" i="1"/>
  <c r="K2093" i="1"/>
  <c r="Q2744" i="1"/>
  <c r="W2744" i="1"/>
  <c r="W2093" i="1"/>
  <c r="AJ2744" i="1"/>
  <c r="AJ2093" i="1"/>
  <c r="CA2744" i="1"/>
  <c r="DX2744" i="1"/>
  <c r="DX2093" i="1"/>
  <c r="EO2744" i="1"/>
  <c r="F926" i="1"/>
  <c r="L926" i="1"/>
  <c r="S926" i="1"/>
  <c r="Y926" i="1"/>
  <c r="AS926" i="1"/>
  <c r="DA926" i="1"/>
  <c r="EC926" i="1"/>
  <c r="H930" i="1"/>
  <c r="N930" i="1"/>
  <c r="T930" i="1"/>
  <c r="Z930" i="1"/>
  <c r="AX930" i="1"/>
  <c r="DN930" i="1"/>
  <c r="EF930" i="1"/>
  <c r="E931" i="1"/>
  <c r="K931" i="1"/>
  <c r="Q931" i="1"/>
  <c r="W931" i="1"/>
  <c r="AJ931" i="1"/>
  <c r="CA931" i="1"/>
  <c r="DX931" i="1"/>
  <c r="EO931" i="1"/>
  <c r="AH2577" i="1"/>
  <c r="AD2562" i="1"/>
  <c r="AH2559" i="1"/>
  <c r="AH2563" i="1"/>
  <c r="N1050" i="1"/>
  <c r="N1054" i="1"/>
  <c r="N2526" i="1" s="1"/>
  <c r="AX1054" i="1"/>
  <c r="AX2526" i="1" s="1"/>
  <c r="DW1060" i="1"/>
  <c r="DW2527" i="1" s="1"/>
  <c r="C1232" i="1"/>
  <c r="U1232" i="1"/>
  <c r="U1194" i="1"/>
  <c r="DV1232" i="1"/>
  <c r="DV1194" i="1"/>
  <c r="C1187" i="1"/>
  <c r="C1194" i="1" s="1"/>
  <c r="B1223" i="1"/>
  <c r="B1211" i="1"/>
  <c r="DX1238" i="1"/>
  <c r="EO1232" i="1"/>
  <c r="O1340" i="1"/>
  <c r="P1356" i="1"/>
  <c r="P1644" i="1" s="1"/>
  <c r="AE1356" i="1"/>
  <c r="AE1644" i="1" s="1"/>
  <c r="H1643" i="1"/>
  <c r="AX1643" i="1"/>
  <c r="J1643" i="1"/>
  <c r="J1642" i="1" s="1"/>
  <c r="P1348" i="1"/>
  <c r="V1643" i="1"/>
  <c r="V1642" i="1" s="1"/>
  <c r="AE1348" i="1"/>
  <c r="DW1348" i="1"/>
  <c r="EL1643" i="1"/>
  <c r="EL1642" i="1" s="1"/>
  <c r="N1348" i="1"/>
  <c r="Z1348" i="1"/>
  <c r="DN1348" i="1"/>
  <c r="I1357" i="1"/>
  <c r="EI1357" i="1"/>
  <c r="CA1358" i="1"/>
  <c r="Y1359" i="1"/>
  <c r="O1360" i="1"/>
  <c r="E1361" i="1"/>
  <c r="DX1361" i="1"/>
  <c r="AS1362" i="1"/>
  <c r="K1366" i="1"/>
  <c r="CA1366" i="1"/>
  <c r="AA1411" i="1"/>
  <c r="AO1649" i="1"/>
  <c r="C1518" i="1"/>
  <c r="I1518" i="1"/>
  <c r="J1518" i="1"/>
  <c r="I1489" i="1"/>
  <c r="O1518" i="1"/>
  <c r="U1518" i="1"/>
  <c r="V1518" i="1"/>
  <c r="U1489" i="1"/>
  <c r="AA1518" i="1"/>
  <c r="BF1518" i="1"/>
  <c r="BO1518" i="1"/>
  <c r="BF1489" i="1"/>
  <c r="DV1518" i="1"/>
  <c r="EI1518" i="1"/>
  <c r="EL1518" i="1"/>
  <c r="EI1489" i="1"/>
  <c r="E2346" i="1"/>
  <c r="E1519" i="1"/>
  <c r="E1509" i="1"/>
  <c r="K2346" i="1"/>
  <c r="K1519" i="1"/>
  <c r="Q1519" i="1"/>
  <c r="Q1509" i="1"/>
  <c r="AJ1519" i="1"/>
  <c r="DX1519" i="1"/>
  <c r="G2347" i="1"/>
  <c r="G1520" i="1"/>
  <c r="S1510" i="1"/>
  <c r="S1520" i="1"/>
  <c r="AS1510" i="1"/>
  <c r="AS1520" i="1"/>
  <c r="EC1520" i="1"/>
  <c r="C2348" i="1"/>
  <c r="C1521" i="1"/>
  <c r="I2348" i="1"/>
  <c r="I1521" i="1"/>
  <c r="I1511" i="1"/>
  <c r="J1521" i="1"/>
  <c r="O2348" i="1"/>
  <c r="O1521" i="1"/>
  <c r="U2348" i="1"/>
  <c r="U1521" i="1"/>
  <c r="V1521" i="1"/>
  <c r="AA2348" i="1"/>
  <c r="AA1521" i="1"/>
  <c r="BF2348" i="1"/>
  <c r="BF1521" i="1"/>
  <c r="BF1511" i="1"/>
  <c r="BO1521" i="1"/>
  <c r="DV2348" i="1"/>
  <c r="DV1521" i="1"/>
  <c r="EI2348" i="1"/>
  <c r="EI1521" i="1"/>
  <c r="EI1511" i="1"/>
  <c r="EL1521" i="1"/>
  <c r="E2349" i="1"/>
  <c r="E1522" i="1"/>
  <c r="K2349" i="1"/>
  <c r="K1512" i="1"/>
  <c r="Q2349" i="1"/>
  <c r="Q1522" i="1"/>
  <c r="W2349" i="1"/>
  <c r="AJ2349" i="1"/>
  <c r="AJ1522" i="1"/>
  <c r="CA2349" i="1"/>
  <c r="CA1512" i="1"/>
  <c r="DX2349" i="1"/>
  <c r="DX1522" i="1"/>
  <c r="EO2349" i="1"/>
  <c r="EO1512" i="1"/>
  <c r="G2350" i="1"/>
  <c r="H1523" i="1"/>
  <c r="G1523" i="1"/>
  <c r="M2350" i="1"/>
  <c r="M1513" i="1"/>
  <c r="S2350" i="1"/>
  <c r="T1523" i="1"/>
  <c r="S1523" i="1"/>
  <c r="Y2350" i="1"/>
  <c r="Y1513" i="1"/>
  <c r="AS2350" i="1"/>
  <c r="AX1523" i="1"/>
  <c r="AS1523" i="1"/>
  <c r="DA2350" i="1"/>
  <c r="DA1513" i="1"/>
  <c r="EC2350" i="1"/>
  <c r="EF1523" i="1"/>
  <c r="EC1523" i="1"/>
  <c r="U1508" i="1"/>
  <c r="EI1508" i="1"/>
  <c r="C1511" i="1"/>
  <c r="AA1511" i="1"/>
  <c r="E1512" i="1"/>
  <c r="AJ1512" i="1"/>
  <c r="G1513" i="1"/>
  <c r="AS1513" i="1"/>
  <c r="AE1518" i="1"/>
  <c r="D1521" i="1"/>
  <c r="AE1591" i="1"/>
  <c r="H1593" i="1"/>
  <c r="N1593" i="1"/>
  <c r="Z1593" i="1"/>
  <c r="AX1593" i="1"/>
  <c r="EF1593" i="1"/>
  <c r="D1594" i="1"/>
  <c r="P1594" i="1"/>
  <c r="V1594" i="1"/>
  <c r="BO1594" i="1"/>
  <c r="DW1594" i="1"/>
  <c r="F1595" i="1"/>
  <c r="L1595" i="1"/>
  <c r="R1595" i="1"/>
  <c r="X1595" i="1"/>
  <c r="AO1595" i="1"/>
  <c r="B1596" i="1"/>
  <c r="H1596" i="1"/>
  <c r="T1596" i="1"/>
  <c r="AX1596" i="1"/>
  <c r="DN1596" i="1"/>
  <c r="EF1596" i="1"/>
  <c r="H1572" i="1"/>
  <c r="EF1572" i="1"/>
  <c r="L1599" i="1"/>
  <c r="CL1599" i="1"/>
  <c r="B1600" i="1"/>
  <c r="Z1600" i="1"/>
  <c r="DN1600" i="1"/>
  <c r="P1601" i="1"/>
  <c r="AE1601" i="1"/>
  <c r="F1602" i="1"/>
  <c r="R1602" i="1"/>
  <c r="DZ1602" i="1"/>
  <c r="H1603" i="1"/>
  <c r="AX1603" i="1"/>
  <c r="EF1603" i="1"/>
  <c r="V1604" i="1"/>
  <c r="BO1604" i="1"/>
  <c r="BO1581" i="1"/>
  <c r="X1582" i="1"/>
  <c r="N1583" i="1"/>
  <c r="N1609" i="1" s="1"/>
  <c r="D1584" i="1"/>
  <c r="D1610" i="1" s="1"/>
  <c r="DW1584" i="1"/>
  <c r="DW1610" i="1" s="1"/>
  <c r="AO1585" i="1"/>
  <c r="AO1580" i="1" s="1"/>
  <c r="T1586" i="1"/>
  <c r="T1612" i="1" s="1"/>
  <c r="H1601" i="1"/>
  <c r="AX1601" i="1"/>
  <c r="BO1602" i="1"/>
  <c r="L1603" i="1"/>
  <c r="DN1604" i="1"/>
  <c r="F1232" i="1"/>
  <c r="R1232" i="1"/>
  <c r="AO1232" i="1"/>
  <c r="DZ1232" i="1"/>
  <c r="B1674" i="1"/>
  <c r="B1185" i="1" s="1"/>
  <c r="B1190" i="1"/>
  <c r="B1187" i="1" s="1"/>
  <c r="H1674" i="1"/>
  <c r="H1185" i="1" s="1"/>
  <c r="H1190" i="1"/>
  <c r="N1674" i="1"/>
  <c r="N1185" i="1" s="1"/>
  <c r="N1190" i="1"/>
  <c r="T1674" i="1"/>
  <c r="T1185" i="1" s="1"/>
  <c r="T1190" i="1"/>
  <c r="Z1674" i="1"/>
  <c r="Z1185" i="1" s="1"/>
  <c r="Z1190" i="1"/>
  <c r="AX1674" i="1"/>
  <c r="AX1185" i="1" s="1"/>
  <c r="AX1190" i="1"/>
  <c r="DN1674" i="1"/>
  <c r="DN1185" i="1" s="1"/>
  <c r="DN1190" i="1"/>
  <c r="DN1187" i="1" s="1"/>
  <c r="EF1674" i="1"/>
  <c r="EF1185" i="1" s="1"/>
  <c r="EF1190" i="1"/>
  <c r="AE1683" i="1"/>
  <c r="AE1682" i="1" s="1"/>
  <c r="AE1681" i="1" s="1"/>
  <c r="AE1699" i="1"/>
  <c r="AE1702" i="1" s="1"/>
  <c r="K1999" i="1"/>
  <c r="K1826" i="1"/>
  <c r="K1729" i="1"/>
  <c r="R1999" i="1"/>
  <c r="R1774" i="1"/>
  <c r="R2496" i="1" s="1"/>
  <c r="R1729" i="1"/>
  <c r="B2728" i="1"/>
  <c r="B2630" i="1"/>
  <c r="H2728" i="1"/>
  <c r="H2630" i="1"/>
  <c r="N2630" i="1"/>
  <c r="N2728" i="1"/>
  <c r="T2728" i="1"/>
  <c r="T2630" i="1"/>
  <c r="T1599" i="1" s="1"/>
  <c r="Z2728" i="1"/>
  <c r="Z2630" i="1"/>
  <c r="AX2630" i="1"/>
  <c r="AX2728" i="1"/>
  <c r="DN2728" i="1"/>
  <c r="DN2630" i="1"/>
  <c r="DN1437" i="1" s="1"/>
  <c r="EF2630" i="1"/>
  <c r="EF1599" i="1" s="1"/>
  <c r="EF2728" i="1"/>
  <c r="D2729" i="1"/>
  <c r="D2631" i="1"/>
  <c r="J2729" i="1"/>
  <c r="J2631" i="1"/>
  <c r="J1592" i="1" s="1"/>
  <c r="P2729" i="1"/>
  <c r="P2631" i="1"/>
  <c r="P1438" i="1" s="1"/>
  <c r="V2631" i="1"/>
  <c r="V2729" i="1"/>
  <c r="AE2729" i="1"/>
  <c r="AE2631" i="1"/>
  <c r="AE1608" i="1" s="1"/>
  <c r="BO2631" i="1"/>
  <c r="BO2729" i="1"/>
  <c r="DW2729" i="1"/>
  <c r="DW2631" i="1"/>
  <c r="EL2729" i="1"/>
  <c r="EL2631" i="1"/>
  <c r="EL1600" i="1" s="1"/>
  <c r="F2730" i="1"/>
  <c r="F2632" i="1"/>
  <c r="F1439" i="1" s="1"/>
  <c r="L2632" i="1"/>
  <c r="L2730" i="1"/>
  <c r="R2730" i="1"/>
  <c r="R2632" i="1"/>
  <c r="R1609" i="1" s="1"/>
  <c r="X2632" i="1"/>
  <c r="X1601" i="1" s="1"/>
  <c r="X2730" i="1"/>
  <c r="AO2730" i="1"/>
  <c r="AO2632" i="1"/>
  <c r="CL2730" i="1"/>
  <c r="CL2632" i="1"/>
  <c r="CL1601" i="1" s="1"/>
  <c r="DZ2730" i="1"/>
  <c r="DZ2632" i="1"/>
  <c r="DZ1439" i="1" s="1"/>
  <c r="B2633" i="1"/>
  <c r="B2731" i="1"/>
  <c r="H2731" i="1"/>
  <c r="H2633" i="1"/>
  <c r="H1610" i="1" s="1"/>
  <c r="N2633" i="1"/>
  <c r="N2731" i="1"/>
  <c r="T2731" i="1"/>
  <c r="T2633" i="1"/>
  <c r="Z2731" i="1"/>
  <c r="Z2633" i="1"/>
  <c r="Z1602" i="1" s="1"/>
  <c r="AX2731" i="1"/>
  <c r="AX2633" i="1"/>
  <c r="AX1610" i="1" s="1"/>
  <c r="DN2633" i="1"/>
  <c r="DN2731" i="1"/>
  <c r="EF2731" i="1"/>
  <c r="EF2633" i="1"/>
  <c r="EF1610" i="1" s="1"/>
  <c r="D2634" i="1"/>
  <c r="D1603" i="1" s="1"/>
  <c r="D2732" i="1"/>
  <c r="J2732" i="1"/>
  <c r="J2634" i="1"/>
  <c r="P2732" i="1"/>
  <c r="P2634" i="1"/>
  <c r="V2732" i="1"/>
  <c r="V2634" i="1"/>
  <c r="AE2634" i="1"/>
  <c r="AE2732" i="1"/>
  <c r="BO2732" i="1"/>
  <c r="BO2634" i="1"/>
  <c r="BO1441" i="1" s="1"/>
  <c r="DW2634" i="1"/>
  <c r="DW2732" i="1"/>
  <c r="EL2732" i="1"/>
  <c r="EL2634" i="1"/>
  <c r="F2733" i="1"/>
  <c r="F2635" i="1"/>
  <c r="F1604" i="1" s="1"/>
  <c r="L2733" i="1"/>
  <c r="L2635" i="1"/>
  <c r="L1442" i="1" s="1"/>
  <c r="R2635" i="1"/>
  <c r="R2733" i="1"/>
  <c r="X2733" i="1"/>
  <c r="X2635" i="1"/>
  <c r="X1442" i="1" s="1"/>
  <c r="AO2635" i="1"/>
  <c r="AO1604" i="1" s="1"/>
  <c r="AO2733" i="1"/>
  <c r="CL2733" i="1"/>
  <c r="CL2635" i="1"/>
  <c r="DZ2733" i="1"/>
  <c r="DZ2635" i="1"/>
  <c r="DZ1604" i="1" s="1"/>
  <c r="F881" i="1"/>
  <c r="F2750" i="1" s="1"/>
  <c r="L881" i="1"/>
  <c r="L2750" i="1" s="1"/>
  <c r="R881" i="1"/>
  <c r="R2750" i="1" s="1"/>
  <c r="X881" i="1"/>
  <c r="X2750" i="1" s="1"/>
  <c r="AO881" i="1"/>
  <c r="AO2750" i="1" s="1"/>
  <c r="CL881" i="1"/>
  <c r="CL2750" i="1" s="1"/>
  <c r="DZ881" i="1"/>
  <c r="DZ2750" i="1" s="1"/>
  <c r="C882" i="1"/>
  <c r="C2751" i="1" s="1"/>
  <c r="I882" i="1"/>
  <c r="I2751" i="1" s="1"/>
  <c r="O882" i="1"/>
  <c r="O2751" i="1" s="1"/>
  <c r="U882" i="1"/>
  <c r="U2751" i="1" s="1"/>
  <c r="AA882" i="1"/>
  <c r="AA2751" i="1" s="1"/>
  <c r="BF882" i="1"/>
  <c r="BF2751" i="1" s="1"/>
  <c r="DV882" i="1"/>
  <c r="DV2751" i="1" s="1"/>
  <c r="EI882" i="1"/>
  <c r="EI2751" i="1" s="1"/>
  <c r="F883" i="1"/>
  <c r="F2752" i="1" s="1"/>
  <c r="L883" i="1"/>
  <c r="L2752" i="1" s="1"/>
  <c r="R883" i="1"/>
  <c r="R2752" i="1" s="1"/>
  <c r="X883" i="1"/>
  <c r="X2752" i="1" s="1"/>
  <c r="AO883" i="1"/>
  <c r="AO2752" i="1" s="1"/>
  <c r="CL883" i="1"/>
  <c r="CL2752" i="1" s="1"/>
  <c r="DZ883" i="1"/>
  <c r="DZ2752" i="1" s="1"/>
  <c r="C886" i="1"/>
  <c r="C2755" i="1" s="1"/>
  <c r="I886" i="1"/>
  <c r="I2755" i="1" s="1"/>
  <c r="O886" i="1"/>
  <c r="O2755" i="1" s="1"/>
  <c r="U886" i="1"/>
  <c r="U2755" i="1" s="1"/>
  <c r="AA886" i="1"/>
  <c r="AA2755" i="1" s="1"/>
  <c r="BF886" i="1"/>
  <c r="BF2755" i="1" s="1"/>
  <c r="DV886" i="1"/>
  <c r="DV2755" i="1" s="1"/>
  <c r="EI886" i="1"/>
  <c r="EI2755" i="1" s="1"/>
  <c r="G890" i="1"/>
  <c r="S890" i="1"/>
  <c r="Y890" i="1"/>
  <c r="DA890" i="1"/>
  <c r="EC890" i="1"/>
  <c r="C891" i="1"/>
  <c r="O891" i="1"/>
  <c r="U891" i="1"/>
  <c r="AA891" i="1"/>
  <c r="BF891" i="1"/>
  <c r="DV891" i="1"/>
  <c r="E892" i="1"/>
  <c r="K892" i="1"/>
  <c r="W892" i="1"/>
  <c r="AJ892" i="1"/>
  <c r="CA892" i="1"/>
  <c r="DX892" i="1"/>
  <c r="EO892" i="1"/>
  <c r="G893" i="1"/>
  <c r="S893" i="1"/>
  <c r="Y893" i="1"/>
  <c r="AS893" i="1"/>
  <c r="DA893" i="1"/>
  <c r="EC893" i="1"/>
  <c r="C894" i="1"/>
  <c r="O894" i="1"/>
  <c r="AA894" i="1"/>
  <c r="BF894" i="1"/>
  <c r="DV894" i="1"/>
  <c r="E895" i="1"/>
  <c r="K895" i="1"/>
  <c r="W895" i="1"/>
  <c r="AJ895" i="1"/>
  <c r="DX895" i="1"/>
  <c r="EO895" i="1"/>
  <c r="F908" i="1"/>
  <c r="F899" i="1" s="1"/>
  <c r="L908" i="1"/>
  <c r="R908" i="1"/>
  <c r="X908" i="1"/>
  <c r="AO908" i="1"/>
  <c r="CL908" i="1"/>
  <c r="DZ908" i="1"/>
  <c r="B909" i="1"/>
  <c r="C900" i="1" s="1"/>
  <c r="H909" i="1"/>
  <c r="N909" i="1"/>
  <c r="T909" i="1"/>
  <c r="Z909" i="1"/>
  <c r="AX909" i="1"/>
  <c r="AX900" i="1" s="1"/>
  <c r="DN909" i="1"/>
  <c r="EF909" i="1"/>
  <c r="D910" i="1"/>
  <c r="E901" i="1" s="1"/>
  <c r="J910" i="1"/>
  <c r="J901" i="1" s="1"/>
  <c r="P910" i="1"/>
  <c r="P901" i="1" s="1"/>
  <c r="V910" i="1"/>
  <c r="AE910" i="1"/>
  <c r="AE901" i="1" s="1"/>
  <c r="BO910" i="1"/>
  <c r="DW910" i="1"/>
  <c r="DW901" i="1" s="1"/>
  <c r="EL910" i="1"/>
  <c r="F911" i="1"/>
  <c r="F902" i="1" s="1"/>
  <c r="L911" i="1"/>
  <c r="L902" i="1" s="1"/>
  <c r="R911" i="1"/>
  <c r="R902" i="1" s="1"/>
  <c r="X911" i="1"/>
  <c r="AO911" i="1"/>
  <c r="CL911" i="1"/>
  <c r="CL902" i="1" s="1"/>
  <c r="DZ911" i="1"/>
  <c r="DZ902" i="1" s="1"/>
  <c r="B912" i="1"/>
  <c r="C903" i="1" s="1"/>
  <c r="H912" i="1"/>
  <c r="H903" i="1" s="1"/>
  <c r="N912" i="1"/>
  <c r="T912" i="1"/>
  <c r="Z912" i="1"/>
  <c r="AX912" i="1"/>
  <c r="AX903" i="1" s="1"/>
  <c r="DN912" i="1"/>
  <c r="DN903" i="1" s="1"/>
  <c r="EF912" i="1"/>
  <c r="EF903" i="1" s="1"/>
  <c r="D913" i="1"/>
  <c r="J913" i="1"/>
  <c r="P913" i="1"/>
  <c r="P904" i="1" s="1"/>
  <c r="V913" i="1"/>
  <c r="V904" i="1" s="1"/>
  <c r="AE913" i="1"/>
  <c r="BO913" i="1"/>
  <c r="BO904" i="1" s="1"/>
  <c r="DW913" i="1"/>
  <c r="EL913" i="1"/>
  <c r="H2739" i="1"/>
  <c r="N2739" i="1"/>
  <c r="N2088" i="1"/>
  <c r="T2739" i="1"/>
  <c r="T2088" i="1"/>
  <c r="Z2739" i="1"/>
  <c r="Z2088" i="1"/>
  <c r="AX2739" i="1"/>
  <c r="AX2088" i="1"/>
  <c r="DN2739" i="1"/>
  <c r="DN2088" i="1"/>
  <c r="EF2739" i="1"/>
  <c r="EF2088" i="1"/>
  <c r="D2740" i="1"/>
  <c r="D2089" i="1"/>
  <c r="J2740" i="1"/>
  <c r="P2740" i="1"/>
  <c r="P2089" i="1"/>
  <c r="P2088" i="1" s="1"/>
  <c r="V2740" i="1"/>
  <c r="V2089" i="1"/>
  <c r="AE2740" i="1"/>
  <c r="BO2740" i="1"/>
  <c r="DW2740" i="1"/>
  <c r="DW2089" i="1"/>
  <c r="EL2740" i="1"/>
  <c r="F2741" i="1"/>
  <c r="F2090" i="1"/>
  <c r="L2741" i="1"/>
  <c r="L2090" i="1"/>
  <c r="R2741" i="1"/>
  <c r="X2741" i="1"/>
  <c r="X2090" i="1"/>
  <c r="AO2741" i="1"/>
  <c r="CL2741" i="1"/>
  <c r="DZ2741" i="1"/>
  <c r="DZ2090" i="1"/>
  <c r="H2742" i="1"/>
  <c r="N2742" i="1"/>
  <c r="N2091" i="1"/>
  <c r="T2742" i="1"/>
  <c r="T2091" i="1"/>
  <c r="Z2742" i="1"/>
  <c r="Z2091" i="1"/>
  <c r="AX2742" i="1"/>
  <c r="AX2091" i="1"/>
  <c r="DN2742" i="1"/>
  <c r="DN2091" i="1"/>
  <c r="EF2742" i="1"/>
  <c r="EF2091" i="1"/>
  <c r="D2743" i="1"/>
  <c r="D2092" i="1"/>
  <c r="J2743" i="1"/>
  <c r="J2092" i="1"/>
  <c r="P2743" i="1"/>
  <c r="P2092" i="1"/>
  <c r="V2743" i="1"/>
  <c r="V2092" i="1"/>
  <c r="AE2743" i="1"/>
  <c r="BO2743" i="1"/>
  <c r="DW2743" i="1"/>
  <c r="DW2092" i="1"/>
  <c r="EL2743" i="1"/>
  <c r="EL2092" i="1"/>
  <c r="F2744" i="1"/>
  <c r="F2093" i="1"/>
  <c r="L2744" i="1"/>
  <c r="R2744" i="1"/>
  <c r="X2744" i="1"/>
  <c r="AO2744" i="1"/>
  <c r="CL2744" i="1"/>
  <c r="CL2093" i="1"/>
  <c r="DZ2744" i="1"/>
  <c r="M926" i="1"/>
  <c r="T926" i="1"/>
  <c r="Z926" i="1"/>
  <c r="AX926" i="1"/>
  <c r="DN926" i="1"/>
  <c r="EF926" i="1"/>
  <c r="E929" i="1"/>
  <c r="K929" i="1"/>
  <c r="Q929" i="1"/>
  <c r="W929" i="1"/>
  <c r="AJ929" i="1"/>
  <c r="CA929" i="1"/>
  <c r="DX929" i="1"/>
  <c r="EO929" i="1"/>
  <c r="I930" i="1"/>
  <c r="O930" i="1"/>
  <c r="U930" i="1"/>
  <c r="AA930" i="1"/>
  <c r="BF930" i="1"/>
  <c r="DV930" i="1"/>
  <c r="EI930" i="1"/>
  <c r="F931" i="1"/>
  <c r="L931" i="1"/>
  <c r="R931" i="1"/>
  <c r="X931" i="1"/>
  <c r="AO931" i="1"/>
  <c r="CL931" i="1"/>
  <c r="DZ931" i="1"/>
  <c r="AI2559" i="1"/>
  <c r="AI2563" i="1"/>
  <c r="AI2577" i="1"/>
  <c r="N1041" i="1"/>
  <c r="N2520" i="1" s="1"/>
  <c r="AX1041" i="1"/>
  <c r="AX2520" i="1" s="1"/>
  <c r="K1001" i="1"/>
  <c r="W1001" i="1"/>
  <c r="CA1001" i="1"/>
  <c r="EO1001" i="1"/>
  <c r="G1002" i="1"/>
  <c r="M1002" i="1"/>
  <c r="S1002" i="1"/>
  <c r="Y1002" i="1"/>
  <c r="AS1002" i="1"/>
  <c r="DA1002" i="1"/>
  <c r="EC1002" i="1"/>
  <c r="C1002" i="1"/>
  <c r="C1047" i="1"/>
  <c r="C2524" i="1" s="1"/>
  <c r="C1006" i="1"/>
  <c r="I1002" i="1"/>
  <c r="I1006" i="1"/>
  <c r="O1002" i="1"/>
  <c r="O1047" i="1"/>
  <c r="O1006" i="1"/>
  <c r="U1002" i="1"/>
  <c r="U1006" i="1"/>
  <c r="AA1002" i="1"/>
  <c r="AA1006" i="1"/>
  <c r="BF1002" i="1"/>
  <c r="BF1006" i="1"/>
  <c r="DV1002" i="1"/>
  <c r="DV1006" i="1"/>
  <c r="EI1002" i="1"/>
  <c r="EI1006" i="1"/>
  <c r="U1050" i="1"/>
  <c r="AA1050" i="1"/>
  <c r="U1054" i="1"/>
  <c r="U2526" i="1" s="1"/>
  <c r="AA1054" i="1"/>
  <c r="AA2526" i="1" s="1"/>
  <c r="BF1054" i="1"/>
  <c r="BF2526" i="1" s="1"/>
  <c r="DV1054" i="1"/>
  <c r="DV2526" i="1" s="1"/>
  <c r="DX1060" i="1"/>
  <c r="DX2527" i="1" s="1"/>
  <c r="D1194" i="1"/>
  <c r="V1232" i="1"/>
  <c r="V1194" i="1"/>
  <c r="DW1194" i="1"/>
  <c r="EI1187" i="1"/>
  <c r="EI1194" i="1" s="1"/>
  <c r="E1213" i="1"/>
  <c r="W1213" i="1"/>
  <c r="DX1213" i="1"/>
  <c r="AO1407" i="1"/>
  <c r="AO1641" i="1"/>
  <c r="C1408" i="1"/>
  <c r="C1365" i="1"/>
  <c r="C1500" i="1" s="1"/>
  <c r="I1408" i="1"/>
  <c r="I1333" i="1"/>
  <c r="O1408" i="1"/>
  <c r="O1365" i="1"/>
  <c r="U1408" i="1"/>
  <c r="U1333" i="1"/>
  <c r="AA1408" i="1"/>
  <c r="AA1365" i="1"/>
  <c r="BF1408" i="1"/>
  <c r="BF1333" i="1"/>
  <c r="DV1408" i="1"/>
  <c r="DV1365" i="1"/>
  <c r="DV1508" i="1" s="1"/>
  <c r="EI1408" i="1"/>
  <c r="EI1333" i="1"/>
  <c r="E1409" i="1"/>
  <c r="E1367" i="1"/>
  <c r="K1409" i="1"/>
  <c r="K1367" i="1"/>
  <c r="K1502" i="1" s="1"/>
  <c r="Q1409" i="1"/>
  <c r="Q1367" i="1"/>
  <c r="W1409" i="1"/>
  <c r="W1367" i="1"/>
  <c r="AJ1409" i="1"/>
  <c r="AJ1367" i="1"/>
  <c r="AJ1502" i="1" s="1"/>
  <c r="CA1409" i="1"/>
  <c r="CA1367" i="1"/>
  <c r="DX1409" i="1"/>
  <c r="DX1367" i="1"/>
  <c r="DX1502" i="1" s="1"/>
  <c r="EO1409" i="1"/>
  <c r="EO1367" i="1"/>
  <c r="EO1502" i="1" s="1"/>
  <c r="G1410" i="1"/>
  <c r="G1368" i="1"/>
  <c r="M1410" i="1"/>
  <c r="M1368" i="1"/>
  <c r="S1410" i="1"/>
  <c r="S1368" i="1"/>
  <c r="S1503" i="1" s="1"/>
  <c r="Y1410" i="1"/>
  <c r="Y1368" i="1"/>
  <c r="Y1503" i="1" s="1"/>
  <c r="AS1410" i="1"/>
  <c r="AS1368" i="1"/>
  <c r="DA1410" i="1"/>
  <c r="DA1368" i="1"/>
  <c r="EC1410" i="1"/>
  <c r="EC1368" i="1"/>
  <c r="C1441" i="1"/>
  <c r="I1369" i="1"/>
  <c r="I1411" i="1"/>
  <c r="O1441" i="1"/>
  <c r="U1369" i="1"/>
  <c r="U1411" i="1"/>
  <c r="AA1441" i="1"/>
  <c r="BF1369" i="1"/>
  <c r="BF1411" i="1"/>
  <c r="EI1369" i="1"/>
  <c r="EI1411" i="1"/>
  <c r="Q1442" i="1"/>
  <c r="Q1438" i="1"/>
  <c r="W1370" i="1"/>
  <c r="W1505" i="1" s="1"/>
  <c r="W1412" i="1"/>
  <c r="AJ1370" i="1"/>
  <c r="AJ1505" i="1" s="1"/>
  <c r="AJ1412" i="1"/>
  <c r="CA1370" i="1"/>
  <c r="CA1412" i="1"/>
  <c r="DX1370" i="1"/>
  <c r="DX1505" i="1" s="1"/>
  <c r="DX1412" i="1"/>
  <c r="EO1370" i="1"/>
  <c r="EO1509" i="1" s="1"/>
  <c r="EO1412" i="1"/>
  <c r="E1357" i="1"/>
  <c r="E1340" i="1"/>
  <c r="K1357" i="1"/>
  <c r="K1340" i="1"/>
  <c r="Q1357" i="1"/>
  <c r="Q1340" i="1"/>
  <c r="W1357" i="1"/>
  <c r="W1340" i="1"/>
  <c r="AJ1357" i="1"/>
  <c r="AJ1340" i="1"/>
  <c r="CA1357" i="1"/>
  <c r="CA1340" i="1"/>
  <c r="DX1357" i="1"/>
  <c r="DX1340" i="1"/>
  <c r="EO1357" i="1"/>
  <c r="EO1340" i="1"/>
  <c r="G1358" i="1"/>
  <c r="G1366" i="1"/>
  <c r="G1340" i="1"/>
  <c r="M1358" i="1"/>
  <c r="S1358" i="1"/>
  <c r="S1356" i="1" s="1"/>
  <c r="S1644" i="1" s="1"/>
  <c r="S1366" i="1"/>
  <c r="S1340" i="1"/>
  <c r="Y1358" i="1"/>
  <c r="AS1358" i="1"/>
  <c r="AS1356" i="1" s="1"/>
  <c r="AS1644" i="1" s="1"/>
  <c r="AS1366" i="1"/>
  <c r="AS1340" i="1"/>
  <c r="DA1358" i="1"/>
  <c r="EC1358" i="1"/>
  <c r="EC1356" i="1" s="1"/>
  <c r="EC1644" i="1" s="1"/>
  <c r="EC1366" i="1"/>
  <c r="EC1340" i="1"/>
  <c r="C1359" i="1"/>
  <c r="I1359" i="1"/>
  <c r="I1367" i="1"/>
  <c r="I1510" i="1" s="1"/>
  <c r="O1359" i="1"/>
  <c r="U1359" i="1"/>
  <c r="U1356" i="1" s="1"/>
  <c r="U1644" i="1" s="1"/>
  <c r="U1367" i="1"/>
  <c r="AA1359" i="1"/>
  <c r="BF1359" i="1"/>
  <c r="BF1356" i="1" s="1"/>
  <c r="BF1644" i="1" s="1"/>
  <c r="BF1367" i="1"/>
  <c r="BF1364" i="1" s="1"/>
  <c r="DV1359" i="1"/>
  <c r="EI1359" i="1"/>
  <c r="EI1367" i="1"/>
  <c r="EI1510" i="1" s="1"/>
  <c r="E1360" i="1"/>
  <c r="K1360" i="1"/>
  <c r="K1368" i="1"/>
  <c r="K1511" i="1" s="1"/>
  <c r="Q1360" i="1"/>
  <c r="W1360" i="1"/>
  <c r="W1368" i="1"/>
  <c r="AJ1360" i="1"/>
  <c r="CA1360" i="1"/>
  <c r="CA1368" i="1"/>
  <c r="CA1511" i="1" s="1"/>
  <c r="DX1360" i="1"/>
  <c r="EO1360" i="1"/>
  <c r="EO1368" i="1"/>
  <c r="G1361" i="1"/>
  <c r="M1361" i="1"/>
  <c r="M1369" i="1"/>
  <c r="M1512" i="1" s="1"/>
  <c r="S1361" i="1"/>
  <c r="Y1361" i="1"/>
  <c r="Y1369" i="1"/>
  <c r="Y1512" i="1" s="1"/>
  <c r="AS1361" i="1"/>
  <c r="DA1361" i="1"/>
  <c r="DA1369" i="1"/>
  <c r="DA1512" i="1" s="1"/>
  <c r="EC1361" i="1"/>
  <c r="C1362" i="1"/>
  <c r="C1370" i="1"/>
  <c r="I1362" i="1"/>
  <c r="O1362" i="1"/>
  <c r="O1370" i="1"/>
  <c r="O1501" i="1" s="1"/>
  <c r="U1362" i="1"/>
  <c r="AA1362" i="1"/>
  <c r="AA1370" i="1"/>
  <c r="BF1362" i="1"/>
  <c r="DV1362" i="1"/>
  <c r="DV1370" i="1"/>
  <c r="DV1513" i="1" s="1"/>
  <c r="EI1362" i="1"/>
  <c r="O1643" i="1"/>
  <c r="DV1643" i="1"/>
  <c r="K1643" i="1"/>
  <c r="W1643" i="1"/>
  <c r="CA1643" i="1"/>
  <c r="EO1643" i="1"/>
  <c r="M1366" i="1"/>
  <c r="DA1366" i="1"/>
  <c r="DA1364" i="1" s="1"/>
  <c r="O1367" i="1"/>
  <c r="O1510" i="1" s="1"/>
  <c r="DV1367" i="1"/>
  <c r="DV1510" i="1" s="1"/>
  <c r="Q1368" i="1"/>
  <c r="Q1511" i="1" s="1"/>
  <c r="DX1368" i="1"/>
  <c r="S1369" i="1"/>
  <c r="S1512" i="1" s="1"/>
  <c r="EC1369" i="1"/>
  <c r="U1370" i="1"/>
  <c r="EI1370" i="1"/>
  <c r="EI1501" i="1" s="1"/>
  <c r="O1411" i="1"/>
  <c r="EL1508" i="1"/>
  <c r="E1581" i="1"/>
  <c r="E1564" i="1"/>
  <c r="E1591" i="1"/>
  <c r="K1581" i="1"/>
  <c r="K1564" i="1"/>
  <c r="Q1581" i="1"/>
  <c r="Q1564" i="1"/>
  <c r="W1581" i="1"/>
  <c r="W1564" i="1"/>
  <c r="AJ1581" i="1"/>
  <c r="AJ1564" i="1"/>
  <c r="AJ1591" i="1"/>
  <c r="CA1581" i="1"/>
  <c r="CA1564" i="1"/>
  <c r="DX1581" i="1"/>
  <c r="DX1564" i="1"/>
  <c r="DX1591" i="1"/>
  <c r="EO1581" i="1"/>
  <c r="EO1564" i="1"/>
  <c r="M1608" i="1"/>
  <c r="S1608" i="1"/>
  <c r="AS1608" i="1"/>
  <c r="DA1608" i="1"/>
  <c r="C1609" i="1"/>
  <c r="I1583" i="1"/>
  <c r="I1609" i="1" s="1"/>
  <c r="I1593" i="1"/>
  <c r="I1564" i="1"/>
  <c r="U1583" i="1"/>
  <c r="U1609" i="1" s="1"/>
  <c r="U1593" i="1"/>
  <c r="U1564" i="1"/>
  <c r="AA1609" i="1"/>
  <c r="BF1583" i="1"/>
  <c r="BF1564" i="1"/>
  <c r="DV1609" i="1"/>
  <c r="EI1583" i="1"/>
  <c r="EI1609" i="1" s="1"/>
  <c r="EI1593" i="1"/>
  <c r="EI1564" i="1"/>
  <c r="K1584" i="1"/>
  <c r="K1610" i="1" s="1"/>
  <c r="K1594" i="1"/>
  <c r="Q1610" i="1"/>
  <c r="W1584" i="1"/>
  <c r="AJ1610" i="1"/>
  <c r="CA1584" i="1"/>
  <c r="CA1610" i="1" s="1"/>
  <c r="CA1594" i="1"/>
  <c r="EO1584" i="1"/>
  <c r="EO1610" i="1" s="1"/>
  <c r="EO1594" i="1"/>
  <c r="G1611" i="1"/>
  <c r="M1585" i="1"/>
  <c r="M1580" i="1" s="1"/>
  <c r="M1595" i="1"/>
  <c r="S1611" i="1"/>
  <c r="Y1585" i="1"/>
  <c r="Y1611" i="1" s="1"/>
  <c r="Y1595" i="1"/>
  <c r="DA1585" i="1"/>
  <c r="DA1611" i="1" s="1"/>
  <c r="DA1595" i="1"/>
  <c r="EC1611" i="1"/>
  <c r="C1592" i="1"/>
  <c r="C1586" i="1"/>
  <c r="I1592" i="1"/>
  <c r="I1586" i="1"/>
  <c r="I1612" i="1" s="1"/>
  <c r="O1586" i="1"/>
  <c r="O1612" i="1" s="1"/>
  <c r="O1596" i="1"/>
  <c r="U1592" i="1"/>
  <c r="U1586" i="1"/>
  <c r="AA1592" i="1"/>
  <c r="AA1586" i="1"/>
  <c r="AA1612" i="1" s="1"/>
  <c r="AA1596" i="1"/>
  <c r="BF1586" i="1"/>
  <c r="BF1612" i="1" s="1"/>
  <c r="DV1592" i="1"/>
  <c r="DV1586" i="1"/>
  <c r="DV1612" i="1" s="1"/>
  <c r="EI1592" i="1"/>
  <c r="EI1586" i="1"/>
  <c r="EI1612" i="1" s="1"/>
  <c r="I1600" i="1"/>
  <c r="U1600" i="1"/>
  <c r="EI1600" i="1"/>
  <c r="K1601" i="1"/>
  <c r="CA1601" i="1"/>
  <c r="EO1601" i="1"/>
  <c r="Y1602" i="1"/>
  <c r="DA1602" i="1"/>
  <c r="O1603" i="1"/>
  <c r="AA1603" i="1"/>
  <c r="E1604" i="1"/>
  <c r="Q1604" i="1"/>
  <c r="DX1604" i="1"/>
  <c r="CL1607" i="1"/>
  <c r="Z1608" i="1"/>
  <c r="EO1608" i="1"/>
  <c r="P1609" i="1"/>
  <c r="DA1609" i="1"/>
  <c r="F1610" i="1"/>
  <c r="DZ1610" i="1"/>
  <c r="Q1611" i="1"/>
  <c r="AX1611" i="1"/>
  <c r="V1612" i="1"/>
  <c r="W1591" i="1"/>
  <c r="EO1591" i="1"/>
  <c r="C1593" i="1"/>
  <c r="AA1593" i="1"/>
  <c r="AJ1594" i="1"/>
  <c r="G1595" i="1"/>
  <c r="AS1595" i="1"/>
  <c r="I1596" i="1"/>
  <c r="BF1596" i="1"/>
  <c r="BO1643" i="1"/>
  <c r="BO1642" i="1" s="1"/>
  <c r="E1652" i="1"/>
  <c r="K1652" i="1"/>
  <c r="Q1652" i="1"/>
  <c r="W1652" i="1"/>
  <c r="AJ1652" i="1"/>
  <c r="CA1652" i="1"/>
  <c r="DX1652" i="1"/>
  <c r="EO1652" i="1"/>
  <c r="AO2359" i="1"/>
  <c r="AO1728" i="1"/>
  <c r="AO1730" i="1"/>
  <c r="CA2359" i="1"/>
  <c r="CA1728" i="1"/>
  <c r="DX2359" i="1"/>
  <c r="DX1728" i="1"/>
  <c r="DX628" i="1" s="1"/>
  <c r="DX1730" i="1"/>
  <c r="DX1731" i="1"/>
  <c r="EO2359" i="1"/>
  <c r="EO1728" i="1"/>
  <c r="EO1730" i="1"/>
  <c r="EO1731" i="1"/>
  <c r="U2647" i="1"/>
  <c r="U1227" i="1" s="1"/>
  <c r="C2001" i="1"/>
  <c r="C1853" i="1"/>
  <c r="C1852" i="1"/>
  <c r="C1850" i="1" s="1"/>
  <c r="C1831" i="1"/>
  <c r="C1918" i="1"/>
  <c r="C1919" i="1" s="1"/>
  <c r="I2001" i="1"/>
  <c r="I1853" i="1"/>
  <c r="I1852" i="1"/>
  <c r="I1850" i="1" s="1"/>
  <c r="I1831" i="1"/>
  <c r="I1895" i="1" s="1"/>
  <c r="I1918" i="1"/>
  <c r="O2001" i="1"/>
  <c r="O1853" i="1"/>
  <c r="O1852" i="1"/>
  <c r="O1850" i="1" s="1"/>
  <c r="O1831" i="1"/>
  <c r="O1918" i="1"/>
  <c r="U2001" i="1"/>
  <c r="U1853" i="1"/>
  <c r="U1852" i="1"/>
  <c r="U1850" i="1" s="1"/>
  <c r="U1831" i="1"/>
  <c r="AA2001" i="1"/>
  <c r="AA1853" i="1"/>
  <c r="AA1852" i="1"/>
  <c r="AA1850" i="1" s="1"/>
  <c r="AA1831" i="1"/>
  <c r="AA1918" i="1"/>
  <c r="BF1896" i="1"/>
  <c r="BF1853" i="1"/>
  <c r="DV1896" i="1"/>
  <c r="DV1853" i="1"/>
  <c r="EI1896" i="1"/>
  <c r="EI1853" i="1"/>
  <c r="AJ2039" i="1"/>
  <c r="Z2025" i="1"/>
  <c r="Z2028" i="1"/>
  <c r="AX2028" i="1"/>
  <c r="AX2025" i="1"/>
  <c r="J2025" i="1"/>
  <c r="L1437" i="1"/>
  <c r="CL1437" i="1"/>
  <c r="F1441" i="1"/>
  <c r="L1441" i="1"/>
  <c r="X1441" i="1"/>
  <c r="F1348" i="1"/>
  <c r="L1348" i="1"/>
  <c r="R1348" i="1"/>
  <c r="X1348" i="1"/>
  <c r="AO1348" i="1"/>
  <c r="CL1348" i="1"/>
  <c r="DZ1348" i="1"/>
  <c r="M1357" i="1"/>
  <c r="M1356" i="1" s="1"/>
  <c r="M1644" i="1" s="1"/>
  <c r="Y1357" i="1"/>
  <c r="Y1356" i="1" s="1"/>
  <c r="Y1644" i="1" s="1"/>
  <c r="DA1357" i="1"/>
  <c r="DA1356" i="1" s="1"/>
  <c r="DA1644" i="1" s="1"/>
  <c r="C1358" i="1"/>
  <c r="O1358" i="1"/>
  <c r="AA1358" i="1"/>
  <c r="DV1358" i="1"/>
  <c r="Y1364" i="1"/>
  <c r="C1580" i="1"/>
  <c r="AA1580" i="1"/>
  <c r="AS1609" i="1"/>
  <c r="U1610" i="1"/>
  <c r="BF1610" i="1"/>
  <c r="EI1610" i="1"/>
  <c r="K1611" i="1"/>
  <c r="W1611" i="1"/>
  <c r="EO1611" i="1"/>
  <c r="M1612" i="1"/>
  <c r="Y1612" i="1"/>
  <c r="DA1612" i="1"/>
  <c r="S1599" i="1"/>
  <c r="AS1599" i="1"/>
  <c r="AT1666" i="1"/>
  <c r="AT1667" i="1" s="1"/>
  <c r="AT2542" i="1" s="1"/>
  <c r="J1681" i="1"/>
  <c r="F2359" i="1"/>
  <c r="F1728" i="1"/>
  <c r="F1730" i="1"/>
  <c r="AE1761" i="1"/>
  <c r="H1761" i="1"/>
  <c r="H1762" i="1"/>
  <c r="H1764" i="1"/>
  <c r="H1749" i="1"/>
  <c r="I1764" i="1" s="1"/>
  <c r="O1765" i="1"/>
  <c r="BF1765" i="1"/>
  <c r="R1762" i="1"/>
  <c r="DX1872" i="1"/>
  <c r="DX2511" i="1" s="1"/>
  <c r="D1848" i="1"/>
  <c r="E1873" i="1" s="1"/>
  <c r="E2512" i="1" s="1"/>
  <c r="U1918" i="1"/>
  <c r="DX1047" i="1"/>
  <c r="G1232" i="1"/>
  <c r="S1232" i="1"/>
  <c r="AS1232" i="1"/>
  <c r="EC1232" i="1"/>
  <c r="G1437" i="1"/>
  <c r="S1437" i="1"/>
  <c r="AS1437" i="1"/>
  <c r="EC1437" i="1"/>
  <c r="E1442" i="1"/>
  <c r="G1348" i="1"/>
  <c r="M1348" i="1"/>
  <c r="S1348" i="1"/>
  <c r="Y1348" i="1"/>
  <c r="AS1348" i="1"/>
  <c r="DA1348" i="1"/>
  <c r="EC1348" i="1"/>
  <c r="J1564" i="1"/>
  <c r="V1564" i="1"/>
  <c r="BO1564" i="1"/>
  <c r="EL1564" i="1"/>
  <c r="S1607" i="1"/>
  <c r="AS1607" i="1"/>
  <c r="C1608" i="1"/>
  <c r="I1608" i="1"/>
  <c r="U1608" i="1"/>
  <c r="AA1608" i="1"/>
  <c r="EI1608" i="1"/>
  <c r="K1609" i="1"/>
  <c r="CA1609" i="1"/>
  <c r="EO1609" i="1"/>
  <c r="Y1610" i="1"/>
  <c r="DA1610" i="1"/>
  <c r="O1611" i="1"/>
  <c r="AA1611" i="1"/>
  <c r="E1592" i="1"/>
  <c r="Q1592" i="1"/>
  <c r="W1592" i="1"/>
  <c r="CA1592" i="1"/>
  <c r="DX1592" i="1"/>
  <c r="F1591" i="1"/>
  <c r="BO1593" i="1"/>
  <c r="N1595" i="1"/>
  <c r="DW1596" i="1"/>
  <c r="AM1666" i="1"/>
  <c r="AM1667" i="1" s="1"/>
  <c r="AM2542" i="1" s="1"/>
  <c r="AM1665" i="1"/>
  <c r="AM2541" i="1" s="1"/>
  <c r="S1761" i="1"/>
  <c r="EL1761" i="1"/>
  <c r="F1761" i="1"/>
  <c r="X1761" i="1"/>
  <c r="F1762" i="1"/>
  <c r="L1762" i="1"/>
  <c r="X1762" i="1"/>
  <c r="D1749" i="1"/>
  <c r="D1764" i="1"/>
  <c r="J1749" i="1"/>
  <c r="K1762" i="1" s="1"/>
  <c r="J1764" i="1"/>
  <c r="P1750" i="1"/>
  <c r="P1848" i="1"/>
  <c r="Q1873" i="1" s="1"/>
  <c r="Q2512" i="1" s="1"/>
  <c r="V1750" i="1"/>
  <c r="V1848" i="1"/>
  <c r="AE1750" i="1"/>
  <c r="AE1848" i="1"/>
  <c r="AJ2638" i="1" s="1"/>
  <c r="BG1848" i="1"/>
  <c r="V1919" i="1"/>
  <c r="V1938" i="1" s="1"/>
  <c r="E1006" i="1"/>
  <c r="K1006" i="1"/>
  <c r="L1407" i="1"/>
  <c r="X1641" i="1"/>
  <c r="X1407" i="1"/>
  <c r="CL1407" i="1"/>
  <c r="B1408" i="1"/>
  <c r="B1333" i="1"/>
  <c r="H1408" i="1"/>
  <c r="H1333" i="1"/>
  <c r="N1408" i="1"/>
  <c r="N1333" i="1"/>
  <c r="T1408" i="1"/>
  <c r="T1333" i="1"/>
  <c r="Z1408" i="1"/>
  <c r="Z1333" i="1"/>
  <c r="AX1408" i="1"/>
  <c r="AX1333" i="1"/>
  <c r="DN1408" i="1"/>
  <c r="DN1333" i="1"/>
  <c r="EF1408" i="1"/>
  <c r="EF1333" i="1"/>
  <c r="D1409" i="1"/>
  <c r="D1367" i="1"/>
  <c r="J1409" i="1"/>
  <c r="J1367" i="1"/>
  <c r="P1409" i="1"/>
  <c r="P1367" i="1"/>
  <c r="V1409" i="1"/>
  <c r="V1367" i="1"/>
  <c r="AE1409" i="1"/>
  <c r="AE1367" i="1"/>
  <c r="BO1409" i="1"/>
  <c r="BO1367" i="1"/>
  <c r="DW1409" i="1"/>
  <c r="DW1367" i="1"/>
  <c r="EL1409" i="1"/>
  <c r="EL1367" i="1"/>
  <c r="F1410" i="1"/>
  <c r="F1368" i="1"/>
  <c r="L1410" i="1"/>
  <c r="L1368" i="1"/>
  <c r="L1503" i="1" s="1"/>
  <c r="R1410" i="1"/>
  <c r="R1368" i="1"/>
  <c r="X1410" i="1"/>
  <c r="X1368" i="1"/>
  <c r="AO1410" i="1"/>
  <c r="AO1368" i="1"/>
  <c r="CL1410" i="1"/>
  <c r="CL1368" i="1"/>
  <c r="DZ1410" i="1"/>
  <c r="DZ1368" i="1"/>
  <c r="H1411" i="1"/>
  <c r="H1369" i="1"/>
  <c r="H1504" i="1" s="1"/>
  <c r="N1411" i="1"/>
  <c r="N1369" i="1"/>
  <c r="T1411" i="1"/>
  <c r="T1369" i="1"/>
  <c r="Z1411" i="1"/>
  <c r="Z1369" i="1"/>
  <c r="AX1411" i="1"/>
  <c r="AX1369" i="1"/>
  <c r="DN1411" i="1"/>
  <c r="DN1369" i="1"/>
  <c r="EF1411" i="1"/>
  <c r="EF1369" i="1"/>
  <c r="EF1504" i="1" s="1"/>
  <c r="V1442" i="1"/>
  <c r="BO1442" i="1"/>
  <c r="EL1442" i="1"/>
  <c r="B1357" i="1"/>
  <c r="B1356" i="1" s="1"/>
  <c r="B1644" i="1" s="1"/>
  <c r="B1340" i="1"/>
  <c r="H1357" i="1"/>
  <c r="H1356" i="1" s="1"/>
  <c r="H1644" i="1" s="1"/>
  <c r="H1340" i="1"/>
  <c r="N1357" i="1"/>
  <c r="N1356" i="1" s="1"/>
  <c r="N1644" i="1" s="1"/>
  <c r="N1340" i="1"/>
  <c r="T1357" i="1"/>
  <c r="T1356" i="1" s="1"/>
  <c r="T1644" i="1" s="1"/>
  <c r="T1340" i="1"/>
  <c r="Z1357" i="1"/>
  <c r="Z1356" i="1" s="1"/>
  <c r="Z1644" i="1" s="1"/>
  <c r="Z1340" i="1"/>
  <c r="AX1357" i="1"/>
  <c r="AX1356" i="1" s="1"/>
  <c r="AX1644" i="1" s="1"/>
  <c r="AX1340" i="1"/>
  <c r="DN1357" i="1"/>
  <c r="DN1356" i="1" s="1"/>
  <c r="DN1644" i="1" s="1"/>
  <c r="DN1340" i="1"/>
  <c r="EF1357" i="1"/>
  <c r="EF1356" i="1" s="1"/>
  <c r="EF1644" i="1" s="1"/>
  <c r="EF1340" i="1"/>
  <c r="F1356" i="1"/>
  <c r="F1644" i="1" s="1"/>
  <c r="R1356" i="1"/>
  <c r="R1644" i="1" s="1"/>
  <c r="AO1356" i="1"/>
  <c r="AO1644" i="1" s="1"/>
  <c r="DZ1356" i="1"/>
  <c r="DZ1644" i="1" s="1"/>
  <c r="H1365" i="1"/>
  <c r="H1500" i="1" s="1"/>
  <c r="T1365" i="1"/>
  <c r="T1500" i="1" s="1"/>
  <c r="AX1365" i="1"/>
  <c r="EF1365" i="1"/>
  <c r="EF1500" i="1" s="1"/>
  <c r="J1366" i="1"/>
  <c r="V1366" i="1"/>
  <c r="BO1366" i="1"/>
  <c r="EL1366" i="1"/>
  <c r="L1367" i="1"/>
  <c r="X1367" i="1"/>
  <c r="X1439" i="1" s="1"/>
  <c r="CL1367" i="1"/>
  <c r="CL1439" i="1" s="1"/>
  <c r="B1368" i="1"/>
  <c r="B1440" i="1" s="1"/>
  <c r="N1368" i="1"/>
  <c r="N1440" i="1" s="1"/>
  <c r="Z1368" i="1"/>
  <c r="Z1440" i="1" s="1"/>
  <c r="DN1368" i="1"/>
  <c r="DN1503" i="1" s="1"/>
  <c r="D1369" i="1"/>
  <c r="D1441" i="1" s="1"/>
  <c r="P1369" i="1"/>
  <c r="P1441" i="1" s="1"/>
  <c r="AE1369" i="1"/>
  <c r="AE1441" i="1" s="1"/>
  <c r="DW1369" i="1"/>
  <c r="DW1441" i="1" s="1"/>
  <c r="F1370" i="1"/>
  <c r="F1505" i="1" s="1"/>
  <c r="R1370" i="1"/>
  <c r="AO1370" i="1"/>
  <c r="AO1509" i="1" s="1"/>
  <c r="DZ1370" i="1"/>
  <c r="DZ1513" i="1" s="1"/>
  <c r="AE1412" i="1"/>
  <c r="DW1412" i="1"/>
  <c r="E1438" i="1"/>
  <c r="F1500" i="1"/>
  <c r="L1500" i="1"/>
  <c r="R1500" i="1"/>
  <c r="X1500" i="1"/>
  <c r="AO1500" i="1"/>
  <c r="CL1500" i="1"/>
  <c r="CL1481" i="1"/>
  <c r="DZ1500" i="1"/>
  <c r="DZ1481" i="1"/>
  <c r="N1501" i="1"/>
  <c r="D1502" i="1"/>
  <c r="J1502" i="1"/>
  <c r="P1502" i="1"/>
  <c r="AE1502" i="1"/>
  <c r="AE1481" i="1"/>
  <c r="BO1502" i="1"/>
  <c r="DW1502" i="1"/>
  <c r="EL1502" i="1"/>
  <c r="F1503" i="1"/>
  <c r="R1503" i="1"/>
  <c r="X1503" i="1"/>
  <c r="AO1503" i="1"/>
  <c r="CL1503" i="1"/>
  <c r="DZ1503" i="1"/>
  <c r="B1504" i="1"/>
  <c r="N1504" i="1"/>
  <c r="T1504" i="1"/>
  <c r="AX1504" i="1"/>
  <c r="DN1504" i="1"/>
  <c r="J1505" i="1"/>
  <c r="P1505" i="1"/>
  <c r="V1505" i="1"/>
  <c r="AE1505" i="1"/>
  <c r="BO1505" i="1"/>
  <c r="DW1505" i="1"/>
  <c r="EL1505" i="1"/>
  <c r="L1649" i="1"/>
  <c r="L1517" i="1"/>
  <c r="X1649" i="1"/>
  <c r="X1517" i="1"/>
  <c r="CL1649" i="1"/>
  <c r="CL1517" i="1"/>
  <c r="B1508" i="1"/>
  <c r="B1489" i="1"/>
  <c r="C1517" i="1" s="1"/>
  <c r="H1518" i="1"/>
  <c r="H1508" i="1"/>
  <c r="H1489" i="1"/>
  <c r="N1518" i="1"/>
  <c r="N1508" i="1"/>
  <c r="N1489" i="1"/>
  <c r="T1518" i="1"/>
  <c r="T1489" i="1"/>
  <c r="Z1518" i="1"/>
  <c r="Z1508" i="1"/>
  <c r="Z1489" i="1"/>
  <c r="AX1518" i="1"/>
  <c r="AX1508" i="1"/>
  <c r="AX1489" i="1"/>
  <c r="DN1518" i="1"/>
  <c r="DN1508" i="1"/>
  <c r="DN1489" i="1"/>
  <c r="EF1518" i="1"/>
  <c r="EF1508" i="1"/>
  <c r="EF1489" i="1"/>
  <c r="D2346" i="1"/>
  <c r="J2346" i="1"/>
  <c r="P1509" i="1"/>
  <c r="V1509" i="1"/>
  <c r="AE1509" i="1"/>
  <c r="BO1509" i="1"/>
  <c r="DW1509" i="1"/>
  <c r="EL1509" i="1"/>
  <c r="F2347" i="1"/>
  <c r="F1520" i="1"/>
  <c r="F1510" i="1"/>
  <c r="L2347" i="1"/>
  <c r="L1520" i="1"/>
  <c r="L1510" i="1"/>
  <c r="R1520" i="1"/>
  <c r="R1510" i="1"/>
  <c r="X1520" i="1"/>
  <c r="AO1520" i="1"/>
  <c r="AO1510" i="1"/>
  <c r="CL1520" i="1"/>
  <c r="DZ1520" i="1"/>
  <c r="DZ1510" i="1"/>
  <c r="B2348" i="1"/>
  <c r="B1511" i="1"/>
  <c r="H2348" i="1"/>
  <c r="H1511" i="1"/>
  <c r="N2348" i="1"/>
  <c r="N1511" i="1"/>
  <c r="T2348" i="1"/>
  <c r="T1511" i="1"/>
  <c r="Z2348" i="1"/>
  <c r="AX2348" i="1"/>
  <c r="AX1511" i="1"/>
  <c r="DN2348" i="1"/>
  <c r="DN1511" i="1"/>
  <c r="EF2348" i="1"/>
  <c r="EF1511" i="1"/>
  <c r="D2349" i="1"/>
  <c r="D1512" i="1"/>
  <c r="J2349" i="1"/>
  <c r="J1512" i="1"/>
  <c r="P2349" i="1"/>
  <c r="V2349" i="1"/>
  <c r="V1512" i="1"/>
  <c r="AE2349" i="1"/>
  <c r="BO2349" i="1"/>
  <c r="BO1512" i="1"/>
  <c r="DW2349" i="1"/>
  <c r="DW1512" i="1"/>
  <c r="EL2349" i="1"/>
  <c r="EL1512" i="1"/>
  <c r="F2350" i="1"/>
  <c r="F1523" i="1"/>
  <c r="F1513" i="1"/>
  <c r="L2350" i="1"/>
  <c r="L1523" i="1"/>
  <c r="L1513" i="1"/>
  <c r="R2350" i="1"/>
  <c r="R1523" i="1"/>
  <c r="R1513" i="1"/>
  <c r="X2350" i="1"/>
  <c r="X1523" i="1"/>
  <c r="X1513" i="1"/>
  <c r="AO2350" i="1"/>
  <c r="AO1523" i="1"/>
  <c r="CL2350" i="1"/>
  <c r="CL1523" i="1"/>
  <c r="CL1513" i="1"/>
  <c r="DZ2350" i="1"/>
  <c r="DZ1523" i="1"/>
  <c r="L1504" i="1"/>
  <c r="X1504" i="1"/>
  <c r="CL1504" i="1"/>
  <c r="N1505" i="1"/>
  <c r="F1508" i="1"/>
  <c r="R1508" i="1"/>
  <c r="AO1508" i="1"/>
  <c r="DZ1508" i="1"/>
  <c r="B1512" i="1"/>
  <c r="P1513" i="1"/>
  <c r="AE1513" i="1"/>
  <c r="DW1513" i="1"/>
  <c r="N1521" i="1"/>
  <c r="Z1521" i="1"/>
  <c r="DN1521" i="1"/>
  <c r="B1581" i="1"/>
  <c r="B1564" i="1"/>
  <c r="H1581" i="1"/>
  <c r="H1564" i="1"/>
  <c r="N1581" i="1"/>
  <c r="N1564" i="1"/>
  <c r="T1581" i="1"/>
  <c r="T1564" i="1"/>
  <c r="Z1581" i="1"/>
  <c r="Z1564" i="1"/>
  <c r="AX1581" i="1"/>
  <c r="AX1564" i="1"/>
  <c r="DN1581" i="1"/>
  <c r="DN1564" i="1"/>
  <c r="EF1581" i="1"/>
  <c r="EF1564" i="1"/>
  <c r="J1608" i="1"/>
  <c r="P1608" i="1"/>
  <c r="BO1608" i="1"/>
  <c r="EL1608" i="1"/>
  <c r="F1609" i="1"/>
  <c r="CL1609" i="1"/>
  <c r="Z1610" i="1"/>
  <c r="P1611" i="1"/>
  <c r="F1586" i="1"/>
  <c r="F1612" i="1" s="1"/>
  <c r="L1592" i="1"/>
  <c r="L1586" i="1"/>
  <c r="L1580" i="1" s="1"/>
  <c r="R1586" i="1"/>
  <c r="X1586" i="1"/>
  <c r="X1612" i="1" s="1"/>
  <c r="AO1592" i="1"/>
  <c r="AO1586" i="1"/>
  <c r="AO1612" i="1" s="1"/>
  <c r="CL1586" i="1"/>
  <c r="DZ1586" i="1"/>
  <c r="DZ1612" i="1" s="1"/>
  <c r="E1600" i="1"/>
  <c r="Q1600" i="1"/>
  <c r="W1600" i="1"/>
  <c r="AJ1600" i="1"/>
  <c r="CA1600" i="1"/>
  <c r="DX1600" i="1"/>
  <c r="G1601" i="1"/>
  <c r="S1601" i="1"/>
  <c r="AS1601" i="1"/>
  <c r="DA1601" i="1"/>
  <c r="EC1601" i="1"/>
  <c r="I1602" i="1"/>
  <c r="O1602" i="1"/>
  <c r="U1602" i="1"/>
  <c r="BF1602" i="1"/>
  <c r="EI1602" i="1"/>
  <c r="E1603" i="1"/>
  <c r="K1603" i="1"/>
  <c r="W1603" i="1"/>
  <c r="CA1603" i="1"/>
  <c r="DX1603" i="1"/>
  <c r="EO1603" i="1"/>
  <c r="M1604" i="1"/>
  <c r="Y1604" i="1"/>
  <c r="AS1604" i="1"/>
  <c r="DA1604" i="1"/>
  <c r="H1591" i="1"/>
  <c r="T1591" i="1"/>
  <c r="AX1591" i="1"/>
  <c r="EF1591" i="1"/>
  <c r="X1593" i="1"/>
  <c r="CL1593" i="1"/>
  <c r="B1594" i="1"/>
  <c r="N1594" i="1"/>
  <c r="Z1594" i="1"/>
  <c r="D1595" i="1"/>
  <c r="P1595" i="1"/>
  <c r="AE1595" i="1"/>
  <c r="DW1595" i="1"/>
  <c r="F1596" i="1"/>
  <c r="AO1596" i="1"/>
  <c r="DZ1596" i="1"/>
  <c r="AG1665" i="1"/>
  <c r="AG2541" i="1" s="1"/>
  <c r="BO1730" i="1"/>
  <c r="AE1759" i="1"/>
  <c r="AE1826" i="1"/>
  <c r="DN1727" i="1"/>
  <c r="J1761" i="1"/>
  <c r="I1761" i="1"/>
  <c r="R1761" i="1"/>
  <c r="R1764" i="1"/>
  <c r="Y1764" i="1"/>
  <c r="Y1749" i="1"/>
  <c r="Z1762" i="1" s="1"/>
  <c r="BF1764" i="1"/>
  <c r="DZ1764" i="1"/>
  <c r="DZ1749" i="1"/>
  <c r="L1765" i="1"/>
  <c r="K1765" i="1"/>
  <c r="R1765" i="1"/>
  <c r="AJ1749" i="1"/>
  <c r="AO1762" i="1" s="1"/>
  <c r="DV1765" i="1"/>
  <c r="DV1749" i="1"/>
  <c r="EI1749" i="1"/>
  <c r="R1763" i="1"/>
  <c r="DN1785" i="1"/>
  <c r="Y1774" i="1"/>
  <c r="Y1776" i="1" s="1"/>
  <c r="Y1729" i="1"/>
  <c r="AX1785" i="1"/>
  <c r="AS1774" i="1"/>
  <c r="AS1776" i="1" s="1"/>
  <c r="EL2513" i="1"/>
  <c r="D1365" i="1"/>
  <c r="D1508" i="1" s="1"/>
  <c r="J1365" i="1"/>
  <c r="J1508" i="1" s="1"/>
  <c r="P1365" i="1"/>
  <c r="P1508" i="1" s="1"/>
  <c r="V1365" i="1"/>
  <c r="AE1365" i="1"/>
  <c r="BO1365" i="1"/>
  <c r="BO1508" i="1" s="1"/>
  <c r="DW1365" i="1"/>
  <c r="DW1508" i="1" s="1"/>
  <c r="EL1365" i="1"/>
  <c r="F1366" i="1"/>
  <c r="F1364" i="1" s="1"/>
  <c r="L1366" i="1"/>
  <c r="L1364" i="1" s="1"/>
  <c r="L1507" i="1" s="1"/>
  <c r="R1366" i="1"/>
  <c r="R1364" i="1" s="1"/>
  <c r="R1507" i="1" s="1"/>
  <c r="X1366" i="1"/>
  <c r="AO1366" i="1"/>
  <c r="CL1366" i="1"/>
  <c r="DZ1366" i="1"/>
  <c r="DZ1364" i="1" s="1"/>
  <c r="DZ1507" i="1" s="1"/>
  <c r="B1367" i="1"/>
  <c r="H1367" i="1"/>
  <c r="H1510" i="1" s="1"/>
  <c r="N1367" i="1"/>
  <c r="T1367" i="1"/>
  <c r="Z1367" i="1"/>
  <c r="AX1367" i="1"/>
  <c r="DN1367" i="1"/>
  <c r="EF1367" i="1"/>
  <c r="D1368" i="1"/>
  <c r="J1368" i="1"/>
  <c r="P1368" i="1"/>
  <c r="V1368" i="1"/>
  <c r="V1511" i="1" s="1"/>
  <c r="AE1368" i="1"/>
  <c r="BO1368" i="1"/>
  <c r="BO1511" i="1" s="1"/>
  <c r="DW1368" i="1"/>
  <c r="EL1368" i="1"/>
  <c r="B1370" i="1"/>
  <c r="H1370" i="1"/>
  <c r="T1370" i="1"/>
  <c r="T1501" i="1" s="1"/>
  <c r="Z1370" i="1"/>
  <c r="AX1370" i="1"/>
  <c r="AX1501" i="1" s="1"/>
  <c r="DN1370" i="1"/>
  <c r="DN1501" i="1" s="1"/>
  <c r="EF1370" i="1"/>
  <c r="EF1501" i="1" s="1"/>
  <c r="F1408" i="1"/>
  <c r="L1408" i="1"/>
  <c r="R1408" i="1"/>
  <c r="X1408" i="1"/>
  <c r="AO1408" i="1"/>
  <c r="CL1408" i="1"/>
  <c r="DZ1408" i="1"/>
  <c r="DZ1518" i="1"/>
  <c r="F1522" i="1"/>
  <c r="L1522" i="1"/>
  <c r="R1522" i="1"/>
  <c r="X1522" i="1"/>
  <c r="AO1522" i="1"/>
  <c r="CL1522" i="1"/>
  <c r="DZ1522" i="1"/>
  <c r="S1591" i="1"/>
  <c r="Y1591" i="1"/>
  <c r="AS1591" i="1"/>
  <c r="K1593" i="1"/>
  <c r="Q1593" i="1"/>
  <c r="W1593" i="1"/>
  <c r="CA1593" i="1"/>
  <c r="EO1593" i="1"/>
  <c r="M1594" i="1"/>
  <c r="Y1594" i="1"/>
  <c r="DA1594" i="1"/>
  <c r="C1595" i="1"/>
  <c r="I1595" i="1"/>
  <c r="O1595" i="1"/>
  <c r="AA1595" i="1"/>
  <c r="DV1595" i="1"/>
  <c r="E1596" i="1"/>
  <c r="Q1596" i="1"/>
  <c r="W1596" i="1"/>
  <c r="AJ1596" i="1"/>
  <c r="DX1596" i="1"/>
  <c r="C1599" i="1"/>
  <c r="I1599" i="1"/>
  <c r="O1599" i="1"/>
  <c r="BF1599" i="1"/>
  <c r="DV1599" i="1"/>
  <c r="EI1599" i="1"/>
  <c r="F1652" i="1"/>
  <c r="L1652" i="1"/>
  <c r="R1652" i="1"/>
  <c r="X1652" i="1"/>
  <c r="AO1652" i="1"/>
  <c r="CL1652" i="1"/>
  <c r="DZ1652" i="1"/>
  <c r="AA1681" i="1"/>
  <c r="EI1681" i="1"/>
  <c r="BF1702" i="1"/>
  <c r="O1747" i="1"/>
  <c r="M1761" i="1"/>
  <c r="AS1761" i="1"/>
  <c r="L1761" i="1"/>
  <c r="AO1761" i="1"/>
  <c r="I1762" i="1"/>
  <c r="AA1762" i="1"/>
  <c r="BF1762" i="1"/>
  <c r="EC1762" i="1"/>
  <c r="AA1763" i="1"/>
  <c r="B1764" i="1"/>
  <c r="B1749" i="1"/>
  <c r="X1764" i="1"/>
  <c r="AS1749" i="1"/>
  <c r="AX1765" i="1" s="1"/>
  <c r="AS1764" i="1"/>
  <c r="DN1749" i="1"/>
  <c r="DV1761" i="1" s="1"/>
  <c r="EF1765" i="1"/>
  <c r="EF1749" i="1"/>
  <c r="BO1753" i="1"/>
  <c r="CA1776" i="1"/>
  <c r="DX2496" i="1"/>
  <c r="DX4" i="1" s="1"/>
  <c r="DX1776" i="1"/>
  <c r="EO2496" i="1"/>
  <c r="EO1776" i="1"/>
  <c r="AJ1999" i="1"/>
  <c r="AJ1729" i="1"/>
  <c r="T1872" i="1"/>
  <c r="T2511" i="1" s="1"/>
  <c r="T1863" i="1"/>
  <c r="DA1872" i="1"/>
  <c r="DA2511" i="1" s="1"/>
  <c r="DA1863" i="1"/>
  <c r="DA1835" i="1"/>
  <c r="EC1872" i="1"/>
  <c r="EC2511" i="1" s="1"/>
  <c r="EC1863" i="1"/>
  <c r="EC1835" i="1"/>
  <c r="C2641" i="1"/>
  <c r="C1837" i="1"/>
  <c r="I2641" i="1"/>
  <c r="I1837" i="1"/>
  <c r="O2641" i="1"/>
  <c r="O1837" i="1"/>
  <c r="U2641" i="1"/>
  <c r="U1837" i="1"/>
  <c r="AA2641" i="1"/>
  <c r="AA1837" i="1"/>
  <c r="BF2641" i="1"/>
  <c r="BF1837" i="1"/>
  <c r="BF2638" i="1"/>
  <c r="BF1874" i="1"/>
  <c r="BF1865" i="1"/>
  <c r="BF2495" i="1" s="1"/>
  <c r="BO1874" i="1"/>
  <c r="BO1865" i="1"/>
  <c r="BO2495" i="1" s="1"/>
  <c r="DA2638" i="1"/>
  <c r="DA1874" i="1"/>
  <c r="DA1865" i="1"/>
  <c r="DA2495" i="1" s="1"/>
  <c r="EC2638" i="1"/>
  <c r="EC1874" i="1"/>
  <c r="EC1865" i="1"/>
  <c r="EC2495" i="1" s="1"/>
  <c r="T1919" i="1"/>
  <c r="T1936" i="1" s="1"/>
  <c r="V1933" i="1"/>
  <c r="B1943" i="1"/>
  <c r="N1943" i="1"/>
  <c r="T1943" i="1"/>
  <c r="DN1943" i="1"/>
  <c r="DW1944" i="1"/>
  <c r="B1946" i="1"/>
  <c r="N1946" i="1"/>
  <c r="T1946" i="1"/>
  <c r="DN1946" i="1"/>
  <c r="T1942" i="1"/>
  <c r="AO1763" i="1"/>
  <c r="DZ2496" i="1"/>
  <c r="DZ4" i="1" s="1"/>
  <c r="DZ1776" i="1"/>
  <c r="W1999" i="1"/>
  <c r="W1774" i="1"/>
  <c r="W1776" i="1" s="1"/>
  <c r="W1729" i="1"/>
  <c r="EF2645" i="1"/>
  <c r="EF1225" i="1" s="1"/>
  <c r="EF1861" i="1"/>
  <c r="D2646" i="1"/>
  <c r="D1226" i="1" s="1"/>
  <c r="D1825" i="1"/>
  <c r="E2645" i="1" s="1"/>
  <c r="E1225" i="1" s="1"/>
  <c r="J2646" i="1"/>
  <c r="J1226" i="1" s="1"/>
  <c r="J1825" i="1"/>
  <c r="AO2640" i="1"/>
  <c r="AO2642" i="1" s="1"/>
  <c r="AO1871" i="1"/>
  <c r="AO2510" i="1" s="1"/>
  <c r="AO1862" i="1"/>
  <c r="DX2640" i="1"/>
  <c r="DX2642" i="1" s="1"/>
  <c r="DX1833" i="1"/>
  <c r="M1872" i="1"/>
  <c r="M2511" i="1" s="1"/>
  <c r="M1863" i="1"/>
  <c r="M1835" i="1"/>
  <c r="AS1872" i="1"/>
  <c r="AS2511" i="1" s="1"/>
  <c r="AS1863" i="1"/>
  <c r="AS1835" i="1"/>
  <c r="DN1872" i="1"/>
  <c r="DN2511" i="1" s="1"/>
  <c r="DN1863" i="1"/>
  <c r="DN1835" i="1"/>
  <c r="DX1871" i="1" s="1"/>
  <c r="DX2510" i="1" s="1"/>
  <c r="DW1872" i="1"/>
  <c r="DW2511" i="1" s="1"/>
  <c r="DW1863" i="1"/>
  <c r="EF1872" i="1"/>
  <c r="EF2511" i="1" s="1"/>
  <c r="EF1863" i="1"/>
  <c r="EF1835" i="1"/>
  <c r="D2641" i="1"/>
  <c r="D1837" i="1"/>
  <c r="J2641" i="1"/>
  <c r="J1837" i="1"/>
  <c r="P2641" i="1"/>
  <c r="P1837" i="1"/>
  <c r="V2641" i="1"/>
  <c r="V1837" i="1"/>
  <c r="AE2641" i="1"/>
  <c r="AE1837" i="1"/>
  <c r="C1953" i="1"/>
  <c r="I1953" i="1"/>
  <c r="O1953" i="1"/>
  <c r="U1953" i="1"/>
  <c r="U1919" i="1"/>
  <c r="U1932" i="1" s="1"/>
  <c r="U1939" i="1" s="1"/>
  <c r="AA1953" i="1"/>
  <c r="BF1932" i="1"/>
  <c r="BF1953" i="1"/>
  <c r="DV1932" i="1"/>
  <c r="DV1953" i="1"/>
  <c r="DV1918" i="1"/>
  <c r="EI1932" i="1"/>
  <c r="EI1953" i="1"/>
  <c r="EI1918" i="1"/>
  <c r="E1954" i="1"/>
  <c r="K1954" i="1"/>
  <c r="Q1954" i="1"/>
  <c r="W1954" i="1"/>
  <c r="AJ1954" i="1"/>
  <c r="CA1933" i="1"/>
  <c r="CA1954" i="1"/>
  <c r="DX1933" i="1"/>
  <c r="DX1954" i="1"/>
  <c r="EO1933" i="1"/>
  <c r="EO1954" i="1"/>
  <c r="G1955" i="1"/>
  <c r="M1955" i="1"/>
  <c r="S1955" i="1"/>
  <c r="Y1955" i="1"/>
  <c r="AS1955" i="1"/>
  <c r="DA1934" i="1"/>
  <c r="DA1955" i="1"/>
  <c r="EC1934" i="1"/>
  <c r="EC1955" i="1"/>
  <c r="EC1918" i="1"/>
  <c r="C1956" i="1"/>
  <c r="I1956" i="1"/>
  <c r="U1956" i="1"/>
  <c r="AA1956" i="1"/>
  <c r="DV1935" i="1"/>
  <c r="DV1956" i="1"/>
  <c r="EI1935" i="1"/>
  <c r="EI1956" i="1"/>
  <c r="L1957" i="1"/>
  <c r="K1957" i="1"/>
  <c r="R1957" i="1"/>
  <c r="Q1957" i="1"/>
  <c r="AO1957" i="1"/>
  <c r="AJ1957" i="1"/>
  <c r="CA1936" i="1"/>
  <c r="CL1957" i="1"/>
  <c r="CA1957" i="1"/>
  <c r="EO1936" i="1"/>
  <c r="EO1957" i="1"/>
  <c r="G1958" i="1"/>
  <c r="H1958" i="1"/>
  <c r="M1958" i="1"/>
  <c r="S1958" i="1"/>
  <c r="Y1958" i="1"/>
  <c r="Z1958" i="1"/>
  <c r="AS1958" i="1"/>
  <c r="DA1958" i="1"/>
  <c r="DA1937" i="1"/>
  <c r="EC1958" i="1"/>
  <c r="EC1937" i="1"/>
  <c r="EF1958" i="1"/>
  <c r="EC1942" i="1"/>
  <c r="O1943" i="1"/>
  <c r="O1946" i="1"/>
  <c r="CA1947" i="1"/>
  <c r="E1957" i="1"/>
  <c r="AX1958" i="1"/>
  <c r="S2034" i="1"/>
  <c r="D1340" i="1"/>
  <c r="J1340" i="1"/>
  <c r="P1340" i="1"/>
  <c r="V1340" i="1"/>
  <c r="AE1340" i="1"/>
  <c r="BO1340" i="1"/>
  <c r="DW1340" i="1"/>
  <c r="EL1340" i="1"/>
  <c r="B1366" i="1"/>
  <c r="B1364" i="1" s="1"/>
  <c r="H1366" i="1"/>
  <c r="N1366" i="1"/>
  <c r="N1364" i="1" s="1"/>
  <c r="T1366" i="1"/>
  <c r="Z1366" i="1"/>
  <c r="AX1366" i="1"/>
  <c r="DN1366" i="1"/>
  <c r="DN1364" i="1" s="1"/>
  <c r="EF1366" i="1"/>
  <c r="D1370" i="1"/>
  <c r="D1505" i="1" s="1"/>
  <c r="J1370" i="1"/>
  <c r="J1509" i="1" s="1"/>
  <c r="DN1481" i="1"/>
  <c r="EF1481" i="1"/>
  <c r="D1489" i="1"/>
  <c r="J1489" i="1"/>
  <c r="P1489" i="1"/>
  <c r="V1489" i="1"/>
  <c r="AE1489" i="1"/>
  <c r="BO1489" i="1"/>
  <c r="DW1489" i="1"/>
  <c r="EL1489" i="1"/>
  <c r="D1501" i="1"/>
  <c r="J1501" i="1"/>
  <c r="P1501" i="1"/>
  <c r="V1501" i="1"/>
  <c r="F1509" i="1"/>
  <c r="L1509" i="1"/>
  <c r="R1509" i="1"/>
  <c r="X1509" i="1"/>
  <c r="CL1509" i="1"/>
  <c r="N1510" i="1"/>
  <c r="T1510" i="1"/>
  <c r="Z1510" i="1"/>
  <c r="AX1510" i="1"/>
  <c r="D1511" i="1"/>
  <c r="J1511" i="1"/>
  <c r="P1511" i="1"/>
  <c r="DW1511" i="1"/>
  <c r="EL1511" i="1"/>
  <c r="F1512" i="1"/>
  <c r="L1512" i="1"/>
  <c r="R1512" i="1"/>
  <c r="X1512" i="1"/>
  <c r="AO1512" i="1"/>
  <c r="CL1512" i="1"/>
  <c r="DZ1512" i="1"/>
  <c r="B1513" i="1"/>
  <c r="H1513" i="1"/>
  <c r="N1513" i="1"/>
  <c r="T1513" i="1"/>
  <c r="Z1513" i="1"/>
  <c r="AX1513" i="1"/>
  <c r="DN1513" i="1"/>
  <c r="EF1513" i="1"/>
  <c r="H1520" i="1"/>
  <c r="H1522" i="1"/>
  <c r="N1522" i="1"/>
  <c r="T1522" i="1"/>
  <c r="Z1522" i="1"/>
  <c r="AX1522" i="1"/>
  <c r="DN1522" i="1"/>
  <c r="EF1522" i="1"/>
  <c r="E1523" i="1"/>
  <c r="K1523" i="1"/>
  <c r="Q1523" i="1"/>
  <c r="W1523" i="1"/>
  <c r="AJ1523" i="1"/>
  <c r="CA1523" i="1"/>
  <c r="DX1523" i="1"/>
  <c r="EO1523" i="1"/>
  <c r="G1564" i="1"/>
  <c r="M1564" i="1"/>
  <c r="S1564" i="1"/>
  <c r="Y1564" i="1"/>
  <c r="AS1564" i="1"/>
  <c r="DA1564" i="1"/>
  <c r="EC1564" i="1"/>
  <c r="E1586" i="1"/>
  <c r="E1612" i="1" s="1"/>
  <c r="K1586" i="1"/>
  <c r="Q1586" i="1"/>
  <c r="Q1612" i="1" s="1"/>
  <c r="W1586" i="1"/>
  <c r="AJ1586" i="1"/>
  <c r="CA1586" i="1"/>
  <c r="CA1612" i="1" s="1"/>
  <c r="DX1586" i="1"/>
  <c r="DX1612" i="1" s="1"/>
  <c r="EO1586" i="1"/>
  <c r="O1681" i="1"/>
  <c r="BF1681" i="1"/>
  <c r="T2646" i="1"/>
  <c r="T1226" i="1" s="1"/>
  <c r="T1825" i="1"/>
  <c r="EC1747" i="1"/>
  <c r="S2359" i="1"/>
  <c r="S1730" i="1"/>
  <c r="G1761" i="1"/>
  <c r="Y1761" i="1"/>
  <c r="DX1761" i="1"/>
  <c r="DV1762" i="1"/>
  <c r="F1763" i="1"/>
  <c r="F1734" i="1"/>
  <c r="DX1749" i="1"/>
  <c r="E1764" i="1"/>
  <c r="L1764" i="1"/>
  <c r="S1764" i="1"/>
  <c r="S1749" i="1"/>
  <c r="T1765" i="1" s="1"/>
  <c r="Z1764" i="1"/>
  <c r="Z1749" i="1"/>
  <c r="AA1765" i="1" s="1"/>
  <c r="EC1764" i="1"/>
  <c r="BO1765" i="1"/>
  <c r="DW1765" i="1"/>
  <c r="EL1765" i="1"/>
  <c r="P1999" i="1"/>
  <c r="P1774" i="1"/>
  <c r="P2496" i="1" s="1"/>
  <c r="P1729" i="1"/>
  <c r="DW1793" i="1"/>
  <c r="DZ1793" i="1" s="1"/>
  <c r="EC1793" i="1" s="1"/>
  <c r="EF1793" i="1" s="1"/>
  <c r="EI1793" i="1" s="1"/>
  <c r="EL1793" i="1" s="1"/>
  <c r="EO1793" i="1" s="1"/>
  <c r="DV1793" i="1"/>
  <c r="DN2645" i="1"/>
  <c r="DN1225" i="1" s="1"/>
  <c r="DN1861" i="1"/>
  <c r="DW1861" i="1"/>
  <c r="O2646" i="1"/>
  <c r="O1226" i="1" s="1"/>
  <c r="O1825" i="1"/>
  <c r="AE1830" i="1"/>
  <c r="L2640" i="1"/>
  <c r="L2642" i="1" s="1"/>
  <c r="L1871" i="1"/>
  <c r="L2510" i="1" s="1"/>
  <c r="L1862" i="1"/>
  <c r="EC2644" i="1"/>
  <c r="EC1222" i="1" s="1"/>
  <c r="EC1873" i="1"/>
  <c r="EC2512" i="1" s="1"/>
  <c r="EC1864" i="1"/>
  <c r="EC2048" i="1" s="1"/>
  <c r="DA1864" i="1"/>
  <c r="DA2048" i="1" s="1"/>
  <c r="B2019" i="1"/>
  <c r="B2021" i="1" s="1"/>
  <c r="B2027" i="1" s="1"/>
  <c r="B1842" i="1"/>
  <c r="B1841" i="1"/>
  <c r="B1835" i="1" s="1"/>
  <c r="B1829" i="1"/>
  <c r="H2019" i="1"/>
  <c r="H2021" i="1" s="1"/>
  <c r="H2000" i="1"/>
  <c r="H1842" i="1"/>
  <c r="H1841" i="1"/>
  <c r="H1829" i="1"/>
  <c r="H1891" i="1" s="1"/>
  <c r="N2019" i="1"/>
  <c r="N2021" i="1" s="1"/>
  <c r="N2000" i="1"/>
  <c r="N1842" i="1"/>
  <c r="N1841" i="1"/>
  <c r="N1829" i="1"/>
  <c r="N1828" i="1"/>
  <c r="N1891" i="1" s="1"/>
  <c r="T2019" i="1"/>
  <c r="T2021" i="1" s="1"/>
  <c r="T2000" i="1"/>
  <c r="T1842" i="1"/>
  <c r="T1841" i="1"/>
  <c r="T1892" i="1" s="1"/>
  <c r="T1829" i="1"/>
  <c r="T1828" i="1"/>
  <c r="AA2000" i="1"/>
  <c r="AA1829" i="1"/>
  <c r="AA1828" i="1"/>
  <c r="AA1827" i="1"/>
  <c r="AA1825" i="1" s="1"/>
  <c r="AA1892" i="1"/>
  <c r="BO1890" i="1"/>
  <c r="T1958" i="1"/>
  <c r="DN1958" i="1"/>
  <c r="DA1918" i="1"/>
  <c r="AA1919" i="1"/>
  <c r="Z1948" i="1"/>
  <c r="DW1946" i="1"/>
  <c r="DN1942" i="1"/>
  <c r="F1957" i="1"/>
  <c r="F1519" i="1"/>
  <c r="L1519" i="1"/>
  <c r="F1521" i="1"/>
  <c r="L1521" i="1"/>
  <c r="R1521" i="1"/>
  <c r="X1521" i="1"/>
  <c r="AO1521" i="1"/>
  <c r="CL1521" i="1"/>
  <c r="DZ1521" i="1"/>
  <c r="C1522" i="1"/>
  <c r="I1522" i="1"/>
  <c r="O1522" i="1"/>
  <c r="U1522" i="1"/>
  <c r="AA1522" i="1"/>
  <c r="BF1522" i="1"/>
  <c r="DV1522" i="1"/>
  <c r="EI1522" i="1"/>
  <c r="P1681" i="1"/>
  <c r="BO1681" i="1"/>
  <c r="I1747" i="1"/>
  <c r="U1747" i="1"/>
  <c r="L2359" i="1"/>
  <c r="L1728" i="1"/>
  <c r="L1734" i="1" s="1"/>
  <c r="BO2359" i="1"/>
  <c r="BO1731" i="1"/>
  <c r="BO1728" i="1"/>
  <c r="DW2359" i="1"/>
  <c r="DW1731" i="1"/>
  <c r="DW1728" i="1"/>
  <c r="EL2359" i="1"/>
  <c r="EL1731" i="1"/>
  <c r="EL1728" i="1"/>
  <c r="BO1762" i="1"/>
  <c r="DW1762" i="1"/>
  <c r="EL1762" i="1"/>
  <c r="I1763" i="1"/>
  <c r="F1764" i="1"/>
  <c r="M1764" i="1"/>
  <c r="M1749" i="1"/>
  <c r="N1761" i="1" s="1"/>
  <c r="T1749" i="1"/>
  <c r="U1765" i="1" s="1"/>
  <c r="M1765" i="1"/>
  <c r="S1765" i="1"/>
  <c r="Y1765" i="1"/>
  <c r="AS1765" i="1"/>
  <c r="BF1734" i="1"/>
  <c r="BF1763" i="1"/>
  <c r="DW1763" i="1"/>
  <c r="EL1763" i="1"/>
  <c r="J1999" i="1"/>
  <c r="J1729" i="1"/>
  <c r="AA2644" i="1"/>
  <c r="AA1222" i="1" s="1"/>
  <c r="AA1873" i="1"/>
  <c r="AA2512" i="1" s="1"/>
  <c r="AA1864" i="1"/>
  <c r="DN2644" i="1"/>
  <c r="DN1222" i="1" s="1"/>
  <c r="DN1873" i="1"/>
  <c r="DN2512" i="1" s="1"/>
  <c r="DN1864" i="1"/>
  <c r="DN2048" i="1" s="1"/>
  <c r="EF2644" i="1"/>
  <c r="EF1222" i="1" s="1"/>
  <c r="EF1873" i="1"/>
  <c r="EF2512" i="1" s="1"/>
  <c r="EF1864" i="1"/>
  <c r="EF2048" i="1" s="1"/>
  <c r="C2019" i="1"/>
  <c r="C2021" i="1" s="1"/>
  <c r="C1829" i="1"/>
  <c r="C1842" i="1"/>
  <c r="C1841" i="1"/>
  <c r="D2644" i="1" s="1"/>
  <c r="D1222" i="1" s="1"/>
  <c r="I2019" i="1"/>
  <c r="I2021" i="1" s="1"/>
  <c r="I2000" i="1"/>
  <c r="I1829" i="1"/>
  <c r="I1891" i="1" s="1"/>
  <c r="I1842" i="1"/>
  <c r="I1841" i="1"/>
  <c r="I1892" i="1" s="1"/>
  <c r="O2019" i="1"/>
  <c r="O2000" i="1"/>
  <c r="O1829" i="1"/>
  <c r="O1828" i="1"/>
  <c r="O1842" i="1"/>
  <c r="O1841" i="1"/>
  <c r="U2019" i="1"/>
  <c r="U2021" i="1" s="1"/>
  <c r="V2048" i="1" s="1"/>
  <c r="U2000" i="1"/>
  <c r="U1829" i="1"/>
  <c r="U1891" i="1" s="1"/>
  <c r="U1828" i="1"/>
  <c r="U1830" i="1" s="1"/>
  <c r="U1895" i="1" s="1"/>
  <c r="U1842" i="1"/>
  <c r="U1841" i="1"/>
  <c r="DN1896" i="1"/>
  <c r="EF1896" i="1"/>
  <c r="O1942" i="1"/>
  <c r="BF1942" i="1"/>
  <c r="EC1944" i="1"/>
  <c r="C1945" i="1"/>
  <c r="O1945" i="1"/>
  <c r="U1945" i="1"/>
  <c r="BF1945" i="1"/>
  <c r="DV1945" i="1"/>
  <c r="W1957" i="1"/>
  <c r="N1958" i="1"/>
  <c r="AC1665" i="1"/>
  <c r="AC2541" i="1" s="1"/>
  <c r="AI1665" i="1"/>
  <c r="AI2541" i="1" s="1"/>
  <c r="AU1665" i="1"/>
  <c r="AU2541" i="1" s="1"/>
  <c r="H2561" i="1"/>
  <c r="H2558" i="1"/>
  <c r="H2360" i="1"/>
  <c r="H2560" i="1" s="1"/>
  <c r="N2561" i="1"/>
  <c r="N2558" i="1"/>
  <c r="N2360" i="1"/>
  <c r="N2560" i="1" s="1"/>
  <c r="T2561" i="1"/>
  <c r="T2558" i="1"/>
  <c r="Z2562" i="1"/>
  <c r="Z2558" i="1"/>
  <c r="Z2360" i="1"/>
  <c r="Z2560" i="1" s="1"/>
  <c r="CL2558" i="1"/>
  <c r="CL2562" i="1"/>
  <c r="DZ2558" i="1"/>
  <c r="DZ2360" i="1"/>
  <c r="DZ2560" i="1" s="1"/>
  <c r="E1730" i="1"/>
  <c r="DA1731" i="1"/>
  <c r="EC1731" i="1"/>
  <c r="BD1735" i="1"/>
  <c r="C1763" i="1"/>
  <c r="DA1776" i="1"/>
  <c r="EC2496" i="1"/>
  <c r="EC4" i="1" s="1"/>
  <c r="EC1776" i="1"/>
  <c r="G1786" i="1"/>
  <c r="P1786" i="1"/>
  <c r="V1786" i="1"/>
  <c r="V1792" i="1" s="1"/>
  <c r="V1791" i="1" s="1"/>
  <c r="AE1786" i="1"/>
  <c r="BO1786" i="1"/>
  <c r="L1786" i="1"/>
  <c r="AX1999" i="1"/>
  <c r="P1803" i="1"/>
  <c r="V1803" i="1"/>
  <c r="DN2646" i="1"/>
  <c r="DN1226" i="1" s="1"/>
  <c r="EF2646" i="1"/>
  <c r="EF1226" i="1" s="1"/>
  <c r="D2647" i="1"/>
  <c r="D1227" i="1" s="1"/>
  <c r="J2647" i="1"/>
  <c r="J1227" i="1" s="1"/>
  <c r="P2647" i="1"/>
  <c r="P1227" i="1" s="1"/>
  <c r="V2647" i="1"/>
  <c r="V1227" i="1" s="1"/>
  <c r="EC1830" i="1"/>
  <c r="DZ2640" i="1"/>
  <c r="DZ1871" i="1"/>
  <c r="DZ2510" i="1" s="1"/>
  <c r="DZ1862" i="1"/>
  <c r="N1872" i="1"/>
  <c r="N2511" i="1" s="1"/>
  <c r="N1863" i="1"/>
  <c r="N1835" i="1"/>
  <c r="AX1872" i="1"/>
  <c r="AX2511" i="1" s="1"/>
  <c r="AX1863" i="1"/>
  <c r="DV1872" i="1"/>
  <c r="DV2511" i="1" s="1"/>
  <c r="AE2644" i="1"/>
  <c r="AE1222" i="1" s="1"/>
  <c r="AE1864" i="1"/>
  <c r="F2513" i="1"/>
  <c r="L2513" i="1"/>
  <c r="R2513" i="1"/>
  <c r="X2513" i="1"/>
  <c r="AO2513" i="1"/>
  <c r="EO2513" i="1"/>
  <c r="J2001" i="1"/>
  <c r="J1895" i="1"/>
  <c r="P2001" i="1"/>
  <c r="P1895" i="1"/>
  <c r="V2001" i="1"/>
  <c r="V1895" i="1"/>
  <c r="AE2001" i="1"/>
  <c r="AE1895" i="1"/>
  <c r="BO1853" i="1"/>
  <c r="DW1853" i="1"/>
  <c r="EL1853" i="1"/>
  <c r="J1896" i="1"/>
  <c r="AE1896" i="1"/>
  <c r="EL1896" i="1"/>
  <c r="D1953" i="1"/>
  <c r="J1953" i="1"/>
  <c r="P1953" i="1"/>
  <c r="V1953" i="1"/>
  <c r="AE1953" i="1"/>
  <c r="BO1953" i="1"/>
  <c r="BO1918" i="1"/>
  <c r="DW1953" i="1"/>
  <c r="DW1918" i="1"/>
  <c r="EL1953" i="1"/>
  <c r="EL1918" i="1"/>
  <c r="F1954" i="1"/>
  <c r="L1954" i="1"/>
  <c r="R1954" i="1"/>
  <c r="X1954" i="1"/>
  <c r="AO1954" i="1"/>
  <c r="CL1954" i="1"/>
  <c r="H1955" i="1"/>
  <c r="N1955" i="1"/>
  <c r="T1955" i="1"/>
  <c r="Z1955" i="1"/>
  <c r="AX1955" i="1"/>
  <c r="DN1955" i="1"/>
  <c r="EF1955" i="1"/>
  <c r="D1956" i="1"/>
  <c r="J1956" i="1"/>
  <c r="P1956" i="1"/>
  <c r="V1956" i="1"/>
  <c r="AE1956" i="1"/>
  <c r="BO1956" i="1"/>
  <c r="EL1956" i="1"/>
  <c r="J1919" i="1"/>
  <c r="J1932" i="1" s="1"/>
  <c r="AE1919" i="1"/>
  <c r="AE1938" i="1" s="1"/>
  <c r="EL1932" i="1"/>
  <c r="CL1933" i="1"/>
  <c r="EF1934" i="1"/>
  <c r="P1935" i="1"/>
  <c r="BO1935" i="1"/>
  <c r="K1953" i="1"/>
  <c r="AJ1953" i="1"/>
  <c r="EO1953" i="1"/>
  <c r="D2021" i="1"/>
  <c r="D2024" i="1" s="1"/>
  <c r="D2030" i="1" s="1"/>
  <c r="V2029" i="1"/>
  <c r="I2819" i="1"/>
  <c r="O2819" i="1"/>
  <c r="U2819" i="1"/>
  <c r="AA2819" i="1"/>
  <c r="BF2819" i="1"/>
  <c r="BF2122" i="1"/>
  <c r="BF2481" i="1" s="1"/>
  <c r="DV2819" i="1"/>
  <c r="DV2122" i="1"/>
  <c r="DV2481" i="1" s="1"/>
  <c r="EI2819" i="1"/>
  <c r="EI2122" i="1"/>
  <c r="EI2481" i="1" s="1"/>
  <c r="E2820" i="1"/>
  <c r="Q2820" i="1"/>
  <c r="W2820" i="1"/>
  <c r="AJ2820" i="1"/>
  <c r="CA2820" i="1"/>
  <c r="DX2820" i="1"/>
  <c r="EO2820" i="1"/>
  <c r="G2821" i="1"/>
  <c r="M2821" i="1"/>
  <c r="Y2821" i="1"/>
  <c r="AS2821" i="1"/>
  <c r="DA2821" i="1"/>
  <c r="DA2122" i="1"/>
  <c r="DA2481" i="1" s="1"/>
  <c r="EC2821" i="1"/>
  <c r="EC2122" i="1"/>
  <c r="EC2481" i="1" s="1"/>
  <c r="C2822" i="1"/>
  <c r="I2822" i="1"/>
  <c r="O2822" i="1"/>
  <c r="U2822" i="1"/>
  <c r="BF2822" i="1"/>
  <c r="DV2822" i="1"/>
  <c r="EI2822" i="1"/>
  <c r="E2823" i="1"/>
  <c r="K2823" i="1"/>
  <c r="Q2823" i="1"/>
  <c r="W2823" i="1"/>
  <c r="AJ2823" i="1"/>
  <c r="DX2823" i="1"/>
  <c r="EO2823" i="1"/>
  <c r="G2824" i="1"/>
  <c r="M2824" i="1"/>
  <c r="S2824" i="1"/>
  <c r="Y2824" i="1"/>
  <c r="AS2824" i="1"/>
  <c r="DA2824" i="1"/>
  <c r="AD1665" i="1"/>
  <c r="AD2541" i="1" s="1"/>
  <c r="AP1665" i="1"/>
  <c r="AP2541" i="1" s="1"/>
  <c r="AV1665" i="1"/>
  <c r="AV2541" i="1" s="1"/>
  <c r="I2558" i="1"/>
  <c r="I2561" i="1"/>
  <c r="I2360" i="1"/>
  <c r="I2560" i="1" s="1"/>
  <c r="O2561" i="1"/>
  <c r="O2558" i="1"/>
  <c r="O2360" i="1"/>
  <c r="O2560" i="1" s="1"/>
  <c r="U2561" i="1"/>
  <c r="U2558" i="1"/>
  <c r="AA2558" i="1"/>
  <c r="AA2563" i="1" s="1"/>
  <c r="AA2561" i="1"/>
  <c r="BF2562" i="1"/>
  <c r="BF2561" i="1"/>
  <c r="BF1733" i="1" s="1"/>
  <c r="BF2558" i="1"/>
  <c r="BF2563" i="1" s="1"/>
  <c r="BF2360" i="1"/>
  <c r="BF2560" i="1" s="1"/>
  <c r="DA2558" i="1"/>
  <c r="DA2562" i="1"/>
  <c r="H2" i="1" s="1"/>
  <c r="DA2360" i="1"/>
  <c r="DA2560" i="1" s="1"/>
  <c r="EC2558" i="1"/>
  <c r="EC2360" i="1"/>
  <c r="EC2560" i="1" s="1"/>
  <c r="CL1730" i="1"/>
  <c r="DZ1730" i="1"/>
  <c r="DN1731" i="1"/>
  <c r="EF1731" i="1"/>
  <c r="CL1999" i="1"/>
  <c r="CL2000" i="1" s="1"/>
  <c r="U1826" i="1"/>
  <c r="EF1830" i="1"/>
  <c r="R2640" i="1"/>
  <c r="R2642" i="1" s="1"/>
  <c r="R1871" i="1"/>
  <c r="R2510" i="1" s="1"/>
  <c r="R1862" i="1"/>
  <c r="CA2640" i="1"/>
  <c r="CA2642" i="1" s="1"/>
  <c r="CA1871" i="1"/>
  <c r="CA2510" i="1" s="1"/>
  <c r="CA1862" i="1"/>
  <c r="G1872" i="1"/>
  <c r="G2511" i="1" s="1"/>
  <c r="G1863" i="1"/>
  <c r="G1835" i="1"/>
  <c r="G1845" i="1" s="1"/>
  <c r="Y1872" i="1"/>
  <c r="Y2511" i="1" s="1"/>
  <c r="Y1863" i="1"/>
  <c r="Y1835" i="1"/>
  <c r="V2644" i="1"/>
  <c r="V1222" i="1" s="1"/>
  <c r="AO1891" i="1"/>
  <c r="V1892" i="1"/>
  <c r="CA1918" i="1"/>
  <c r="DX1918" i="1"/>
  <c r="EO1918" i="1"/>
  <c r="DA1933" i="1"/>
  <c r="EC1936" i="1"/>
  <c r="BF1937" i="1"/>
  <c r="I1942" i="1"/>
  <c r="I1948" i="1" s="1"/>
  <c r="AA1942" i="1"/>
  <c r="EI1942" i="1"/>
  <c r="DN2492" i="1"/>
  <c r="EF2492" i="1"/>
  <c r="D2011" i="1"/>
  <c r="D2035" i="1" s="1"/>
  <c r="P2011" i="1"/>
  <c r="Q2059" i="1" s="1"/>
  <c r="V2011" i="1"/>
  <c r="V2033" i="1" s="1"/>
  <c r="BO2059" i="1"/>
  <c r="BO2010" i="1"/>
  <c r="DW2059" i="1"/>
  <c r="DW2010" i="1"/>
  <c r="DW2033" i="1"/>
  <c r="EL2059" i="1"/>
  <c r="EL2010" i="1"/>
  <c r="EL2033" i="1"/>
  <c r="AO2060" i="1"/>
  <c r="DN2061" i="1"/>
  <c r="DN2035" i="1"/>
  <c r="EF2061" i="1"/>
  <c r="EF2035" i="1"/>
  <c r="BO2062" i="1"/>
  <c r="BO2036" i="1"/>
  <c r="EL2062" i="1"/>
  <c r="EL2036" i="1"/>
  <c r="AO2063" i="1"/>
  <c r="CL2063" i="1"/>
  <c r="CL2037" i="1"/>
  <c r="DZ2063" i="1"/>
  <c r="DZ2037" i="1"/>
  <c r="N2064" i="1"/>
  <c r="EF2064" i="1"/>
  <c r="EF2038" i="1"/>
  <c r="J2011" i="1"/>
  <c r="J2033" i="1" s="1"/>
  <c r="DW2036" i="1"/>
  <c r="F2570" i="1"/>
  <c r="F2102" i="1"/>
  <c r="F2480" i="1" s="1"/>
  <c r="L2570" i="1"/>
  <c r="L2102" i="1"/>
  <c r="L2480" i="1" s="1"/>
  <c r="R2570" i="1"/>
  <c r="R2102" i="1"/>
  <c r="R2480" i="1" s="1"/>
  <c r="X2570" i="1"/>
  <c r="X2102" i="1"/>
  <c r="X2480" i="1" s="1"/>
  <c r="AO2570" i="1"/>
  <c r="AO2102" i="1"/>
  <c r="AO2480" i="1" s="1"/>
  <c r="CL2570" i="1"/>
  <c r="CL2102" i="1"/>
  <c r="CL2480" i="1" s="1"/>
  <c r="DZ2570" i="1"/>
  <c r="DZ2102" i="1"/>
  <c r="DZ2480" i="1" s="1"/>
  <c r="AJ2570" i="1"/>
  <c r="AJ2102" i="1"/>
  <c r="AJ2480" i="1" s="1"/>
  <c r="AK1665" i="1"/>
  <c r="AK2541" i="1" s="1"/>
  <c r="AQ1665" i="1"/>
  <c r="AQ2541" i="1" s="1"/>
  <c r="AW1665" i="1"/>
  <c r="AW2541" i="1" s="1"/>
  <c r="AE2558" i="1"/>
  <c r="DN2561" i="1"/>
  <c r="DN1733" i="1" s="1"/>
  <c r="DN2558" i="1"/>
  <c r="DN2563" i="1" s="1"/>
  <c r="DN2360" i="1"/>
  <c r="DN2560" i="1" s="1"/>
  <c r="EF2558" i="1"/>
  <c r="EF2360" i="1"/>
  <c r="EF2560" i="1" s="1"/>
  <c r="DA1730" i="1"/>
  <c r="EC1730" i="1"/>
  <c r="BF1731" i="1"/>
  <c r="DV1731" i="1"/>
  <c r="EI1731" i="1"/>
  <c r="AA1759" i="1"/>
  <c r="R1786" i="1"/>
  <c r="X1786" i="1"/>
  <c r="AO1786" i="1"/>
  <c r="CL1786" i="1"/>
  <c r="DA1792" i="1"/>
  <c r="BF1791" i="1"/>
  <c r="BF1774" i="1" s="1"/>
  <c r="BF1776" i="1" s="1"/>
  <c r="G2645" i="1"/>
  <c r="G1225" i="1" s="1"/>
  <c r="G2002" i="1"/>
  <c r="G1861" i="1"/>
  <c r="BF1830" i="1"/>
  <c r="CL2640" i="1"/>
  <c r="CL1871" i="1"/>
  <c r="CL2510" i="1" s="1"/>
  <c r="CL1862" i="1"/>
  <c r="H1872" i="1"/>
  <c r="H2511" i="1" s="1"/>
  <c r="H1863" i="1"/>
  <c r="H1835" i="1"/>
  <c r="H1845" i="1" s="1"/>
  <c r="Z1872" i="1"/>
  <c r="Z2511" i="1" s="1"/>
  <c r="Z1863" i="1"/>
  <c r="Z1835" i="1"/>
  <c r="P2644" i="1"/>
  <c r="P1222" i="1" s="1"/>
  <c r="P1864" i="1"/>
  <c r="CL2513" i="1"/>
  <c r="DZ2513" i="1"/>
  <c r="CA2513" i="1"/>
  <c r="CL1831" i="1"/>
  <c r="CL1938" i="1"/>
  <c r="DZ1831" i="1"/>
  <c r="DZ1938" i="1"/>
  <c r="BF1918" i="1"/>
  <c r="DN1959" i="1"/>
  <c r="EF1959" i="1"/>
  <c r="B1944" i="1"/>
  <c r="N1944" i="1"/>
  <c r="T1944" i="1"/>
  <c r="AX1944" i="1"/>
  <c r="DN1944" i="1"/>
  <c r="F1946" i="1"/>
  <c r="B1947" i="1"/>
  <c r="N1947" i="1"/>
  <c r="T1947" i="1"/>
  <c r="AX1947" i="1"/>
  <c r="DN1947" i="1"/>
  <c r="P1932" i="1"/>
  <c r="P1939" i="1" s="1"/>
  <c r="DN1937" i="1"/>
  <c r="DX1959" i="1"/>
  <c r="DV2492" i="1"/>
  <c r="EI2492" i="1"/>
  <c r="E2011" i="1"/>
  <c r="F2061" i="1" s="1"/>
  <c r="K2059" i="1"/>
  <c r="Q2011" i="1"/>
  <c r="R2060" i="1" s="1"/>
  <c r="Q2033" i="1"/>
  <c r="W2011" i="1"/>
  <c r="X2063" i="1" s="1"/>
  <c r="CA2059" i="1"/>
  <c r="CA2010" i="1"/>
  <c r="CL2059" i="1"/>
  <c r="CA2033" i="1"/>
  <c r="DX2059" i="1"/>
  <c r="DX2010" i="1"/>
  <c r="DX2033" i="1"/>
  <c r="EO2059" i="1"/>
  <c r="EO2010" i="1"/>
  <c r="DA2060" i="1"/>
  <c r="EC2060" i="1"/>
  <c r="EC2034" i="1"/>
  <c r="BF2035" i="1"/>
  <c r="DV2061" i="1"/>
  <c r="DV2035" i="1"/>
  <c r="K2062" i="1"/>
  <c r="R2062" i="1"/>
  <c r="W2062" i="1"/>
  <c r="W2036" i="1"/>
  <c r="AJ2036" i="1"/>
  <c r="CL2062" i="1"/>
  <c r="CA2062" i="1"/>
  <c r="DX2062" i="1"/>
  <c r="DX2036" i="1"/>
  <c r="EO2062" i="1"/>
  <c r="EO2036" i="1"/>
  <c r="DA2063" i="1"/>
  <c r="DA2037" i="1"/>
  <c r="EC2063" i="1"/>
  <c r="EF2063" i="1"/>
  <c r="C2038" i="1"/>
  <c r="DV2064" i="1"/>
  <c r="DV2038" i="1"/>
  <c r="EI2064" i="1"/>
  <c r="EI2038" i="1"/>
  <c r="K2011" i="1"/>
  <c r="L2060" i="1" s="1"/>
  <c r="DN2019" i="1"/>
  <c r="DN1829" i="1" s="1"/>
  <c r="DN2025" i="1"/>
  <c r="EF2019" i="1"/>
  <c r="EF1829" i="1" s="1"/>
  <c r="EF2025" i="1"/>
  <c r="EF2028" i="1"/>
  <c r="AJ2033" i="1"/>
  <c r="DA2034" i="1"/>
  <c r="EI2035" i="1"/>
  <c r="BO2570" i="1"/>
  <c r="AF1665" i="1"/>
  <c r="AF2541" i="1" s="1"/>
  <c r="AL1665" i="1"/>
  <c r="AL2541" i="1" s="1"/>
  <c r="AR1665" i="1"/>
  <c r="AR2541" i="1" s="1"/>
  <c r="E2558" i="1"/>
  <c r="E2360" i="1"/>
  <c r="E2560" i="1" s="1"/>
  <c r="DV2558" i="1"/>
  <c r="DV2360" i="1"/>
  <c r="DV2560" i="1" s="1"/>
  <c r="EI2558" i="1"/>
  <c r="EI2360" i="1"/>
  <c r="EI2560" i="1" s="1"/>
  <c r="H1730" i="1"/>
  <c r="N1730" i="1"/>
  <c r="T1730" i="1"/>
  <c r="Z1730" i="1"/>
  <c r="DN1730" i="1"/>
  <c r="EF1730" i="1"/>
  <c r="AA1734" i="1"/>
  <c r="D1762" i="1"/>
  <c r="DW2496" i="1"/>
  <c r="DW4" i="1" s="1"/>
  <c r="DW1776" i="1"/>
  <c r="EL2496" i="1"/>
  <c r="EL4" i="1" s="1"/>
  <c r="EL1776" i="1"/>
  <c r="D1786" i="1"/>
  <c r="J1786" i="1"/>
  <c r="Y1786" i="1"/>
  <c r="AS1786" i="1"/>
  <c r="DA1786" i="1"/>
  <c r="DX1999" i="1"/>
  <c r="DX2000" i="1" s="1"/>
  <c r="H2645" i="1"/>
  <c r="H1225" i="1" s="1"/>
  <c r="H2002" i="1"/>
  <c r="H2492" i="1" s="1"/>
  <c r="H1861" i="1"/>
  <c r="C2646" i="1"/>
  <c r="C1226" i="1" s="1"/>
  <c r="C1825" i="1"/>
  <c r="I2646" i="1"/>
  <c r="I1226" i="1" s="1"/>
  <c r="I1825" i="1"/>
  <c r="F2640" i="1"/>
  <c r="F2642" i="1" s="1"/>
  <c r="F1871" i="1"/>
  <c r="F2510" i="1" s="1"/>
  <c r="F1862" i="1"/>
  <c r="DV1871" i="1"/>
  <c r="DV2510" i="1" s="1"/>
  <c r="EO2640" i="1"/>
  <c r="EO2642" i="1" s="1"/>
  <c r="EO1871" i="1"/>
  <c r="EO2510" i="1" s="1"/>
  <c r="EO1862" i="1"/>
  <c r="S1872" i="1"/>
  <c r="S2511" i="1" s="1"/>
  <c r="S1863" i="1"/>
  <c r="S1835" i="1"/>
  <c r="J2644" i="1"/>
  <c r="J1222" i="1" s="1"/>
  <c r="J1864" i="1"/>
  <c r="Z2000" i="1"/>
  <c r="Z1892" i="1"/>
  <c r="Z1827" i="1"/>
  <c r="Z1829" i="1"/>
  <c r="Z1828" i="1"/>
  <c r="Z1891" i="1" s="1"/>
  <c r="AX2000" i="1"/>
  <c r="AX1841" i="1"/>
  <c r="AX1827" i="1"/>
  <c r="BF2647" i="1" s="1"/>
  <c r="BF1227" i="1" s="1"/>
  <c r="AX1842" i="1"/>
  <c r="AX1829" i="1"/>
  <c r="AX1828" i="1"/>
  <c r="J1892" i="1"/>
  <c r="AE1892" i="1"/>
  <c r="DA1932" i="1"/>
  <c r="EC1932" i="1"/>
  <c r="AA1933" i="1"/>
  <c r="BF1933" i="1"/>
  <c r="C1944" i="1"/>
  <c r="I1944" i="1"/>
  <c r="O1944" i="1"/>
  <c r="U1944" i="1"/>
  <c r="AA1944" i="1"/>
  <c r="BF1944" i="1"/>
  <c r="DV1944" i="1"/>
  <c r="DV1948" i="1" s="1"/>
  <c r="EI1944" i="1"/>
  <c r="EC1946" i="1"/>
  <c r="C1947" i="1"/>
  <c r="I1947" i="1"/>
  <c r="O1947" i="1"/>
  <c r="U1947" i="1"/>
  <c r="AA1947" i="1"/>
  <c r="BF1947" i="1"/>
  <c r="DV1947" i="1"/>
  <c r="EI1947" i="1"/>
  <c r="EC1933" i="1"/>
  <c r="BF1934" i="1"/>
  <c r="AE2011" i="1"/>
  <c r="AJ2059" i="1" s="1"/>
  <c r="Y2021" i="1"/>
  <c r="Y2028" i="1" s="1"/>
  <c r="AS2021" i="1"/>
  <c r="AS2026" i="1" s="1"/>
  <c r="BO2033" i="1"/>
  <c r="DZ2034" i="1"/>
  <c r="L2037" i="1"/>
  <c r="CL2060" i="1"/>
  <c r="AO1999" i="1"/>
  <c r="DV2645" i="1"/>
  <c r="DV1225" i="1" s="1"/>
  <c r="EI2645" i="1"/>
  <c r="EI1225" i="1" s="1"/>
  <c r="E2646" i="1"/>
  <c r="E1226" i="1" s="1"/>
  <c r="DV2646" i="1"/>
  <c r="DV1226" i="1" s="1"/>
  <c r="EI2646" i="1"/>
  <c r="EI1226" i="1" s="1"/>
  <c r="E2647" i="1"/>
  <c r="E1227" i="1" s="1"/>
  <c r="K2647" i="1"/>
  <c r="K1227" i="1" s="1"/>
  <c r="Q2647" i="1"/>
  <c r="Q1227" i="1" s="1"/>
  <c r="W2647" i="1"/>
  <c r="W1227" i="1" s="1"/>
  <c r="AJ2647" i="1"/>
  <c r="AJ1227" i="1" s="1"/>
  <c r="DV2647" i="1"/>
  <c r="DV1227" i="1" s="1"/>
  <c r="EI2647" i="1"/>
  <c r="EI1227" i="1" s="1"/>
  <c r="E1830" i="1"/>
  <c r="E1895" i="1" s="1"/>
  <c r="K1830" i="1"/>
  <c r="Q1830" i="1"/>
  <c r="Q1895" i="1" s="1"/>
  <c r="W1830" i="1"/>
  <c r="AJ1830" i="1"/>
  <c r="AJ1895" i="1" s="1"/>
  <c r="DV1830" i="1"/>
  <c r="EI1830" i="1"/>
  <c r="E2641" i="1"/>
  <c r="K2641" i="1"/>
  <c r="Q2641" i="1"/>
  <c r="W2641" i="1"/>
  <c r="AJ2641" i="1"/>
  <c r="DV2641" i="1"/>
  <c r="EI2641" i="1"/>
  <c r="E2643" i="1"/>
  <c r="E1221" i="1" s="1"/>
  <c r="K2643" i="1"/>
  <c r="K1221" i="1" s="1"/>
  <c r="Q2643" i="1"/>
  <c r="Q1221" i="1" s="1"/>
  <c r="W2643" i="1"/>
  <c r="W1221" i="1" s="1"/>
  <c r="AJ2643" i="1"/>
  <c r="AJ1221" i="1" s="1"/>
  <c r="DV2643" i="1"/>
  <c r="DV1221" i="1" s="1"/>
  <c r="EI2643" i="1"/>
  <c r="EI1221" i="1" s="1"/>
  <c r="E2644" i="1"/>
  <c r="E1222" i="1" s="1"/>
  <c r="K2644" i="1"/>
  <c r="K1222" i="1" s="1"/>
  <c r="Q2644" i="1"/>
  <c r="Q1222" i="1" s="1"/>
  <c r="W2644" i="1"/>
  <c r="W1222" i="1" s="1"/>
  <c r="AJ2644" i="1"/>
  <c r="AJ1222" i="1" s="1"/>
  <c r="DV2644" i="1"/>
  <c r="DV1222" i="1" s="1"/>
  <c r="EI2644" i="1"/>
  <c r="EI1222" i="1" s="1"/>
  <c r="DV1845" i="1"/>
  <c r="DV1833" i="1" s="1"/>
  <c r="EI1845" i="1"/>
  <c r="EI1833" i="1" s="1"/>
  <c r="K2638" i="1"/>
  <c r="Q2638" i="1"/>
  <c r="W2638" i="1"/>
  <c r="DV2638" i="1"/>
  <c r="EI2638" i="1"/>
  <c r="CL1861" i="1"/>
  <c r="DZ1861" i="1"/>
  <c r="DV1862" i="1"/>
  <c r="EI1862" i="1"/>
  <c r="F1863" i="1"/>
  <c r="L1863" i="1"/>
  <c r="R1863" i="1"/>
  <c r="X1863" i="1"/>
  <c r="AO1863" i="1"/>
  <c r="CL1863" i="1"/>
  <c r="DZ1863" i="1"/>
  <c r="DV1864" i="1"/>
  <c r="DV2048" i="1" s="1"/>
  <c r="EI1864" i="1"/>
  <c r="EI2048" i="1" s="1"/>
  <c r="F1865" i="1"/>
  <c r="L1865" i="1"/>
  <c r="R1865" i="1"/>
  <c r="X1865" i="1"/>
  <c r="X2495" i="1" s="1"/>
  <c r="AO1865" i="1"/>
  <c r="AO2495" i="1" s="1"/>
  <c r="CL1865" i="1"/>
  <c r="CL2495" i="1" s="1"/>
  <c r="DZ1865" i="1"/>
  <c r="DZ2495" i="1" s="1"/>
  <c r="DV1873" i="1"/>
  <c r="DV2512" i="1" s="1"/>
  <c r="E1892" i="1"/>
  <c r="K1892" i="1"/>
  <c r="Q1892" i="1"/>
  <c r="W1892" i="1"/>
  <c r="AJ1892" i="1"/>
  <c r="DX1892" i="1"/>
  <c r="F1896" i="1"/>
  <c r="L1896" i="1"/>
  <c r="R1896" i="1"/>
  <c r="X1896" i="1"/>
  <c r="AO1896" i="1"/>
  <c r="CL1896" i="1"/>
  <c r="DZ1896" i="1"/>
  <c r="E1918" i="1"/>
  <c r="E1919" i="1" s="1"/>
  <c r="K1918" i="1"/>
  <c r="K1919" i="1" s="1"/>
  <c r="Q1918" i="1"/>
  <c r="Q1919" i="1" s="1"/>
  <c r="W1918" i="1"/>
  <c r="W1919" i="1" s="1"/>
  <c r="W1937" i="1" s="1"/>
  <c r="AJ1918" i="1"/>
  <c r="DV1959" i="1"/>
  <c r="EI1959" i="1"/>
  <c r="D1928" i="1"/>
  <c r="D1943" i="1" s="1"/>
  <c r="J1928" i="1"/>
  <c r="J1942" i="1" s="1"/>
  <c r="P1928" i="1"/>
  <c r="P1946" i="1" s="1"/>
  <c r="V1928" i="1"/>
  <c r="V1943" i="1" s="1"/>
  <c r="AE1928" i="1"/>
  <c r="AE1942" i="1" s="1"/>
  <c r="BO1928" i="1"/>
  <c r="BO1946" i="1" s="1"/>
  <c r="DW1928" i="1"/>
  <c r="DW1943" i="1" s="1"/>
  <c r="EL1928" i="1"/>
  <c r="EL1942" i="1" s="1"/>
  <c r="CL1932" i="1"/>
  <c r="DZ1932" i="1"/>
  <c r="J1934" i="1"/>
  <c r="P1934" i="1"/>
  <c r="V1934" i="1"/>
  <c r="AE1934" i="1"/>
  <c r="BO1934" i="1"/>
  <c r="DW1934" i="1"/>
  <c r="EL1934" i="1"/>
  <c r="CL1935" i="1"/>
  <c r="DZ1935" i="1"/>
  <c r="DN1936" i="1"/>
  <c r="DN1939" i="1" s="1"/>
  <c r="EF1936" i="1"/>
  <c r="J1937" i="1"/>
  <c r="P1937" i="1"/>
  <c r="V1937" i="1"/>
  <c r="AE1937" i="1"/>
  <c r="BO1937" i="1"/>
  <c r="DW1937" i="1"/>
  <c r="EL1937" i="1"/>
  <c r="G1953" i="1"/>
  <c r="M1953" i="1"/>
  <c r="S1953" i="1"/>
  <c r="Y1953" i="1"/>
  <c r="AS1953" i="1"/>
  <c r="DA1953" i="1"/>
  <c r="EC1953" i="1"/>
  <c r="D1954" i="1"/>
  <c r="J1954" i="1"/>
  <c r="P1954" i="1"/>
  <c r="V1954" i="1"/>
  <c r="AE1954" i="1"/>
  <c r="BO1954" i="1"/>
  <c r="DW1954" i="1"/>
  <c r="EL1954" i="1"/>
  <c r="L2000" i="1"/>
  <c r="AO2000" i="1"/>
  <c r="R2001" i="1"/>
  <c r="F2059" i="1"/>
  <c r="L2059" i="1"/>
  <c r="R2059" i="1"/>
  <c r="X2059" i="1"/>
  <c r="AO2059" i="1"/>
  <c r="CL2010" i="1"/>
  <c r="DZ2010" i="1"/>
  <c r="L2062" i="1"/>
  <c r="X2062" i="1"/>
  <c r="AO2062" i="1"/>
  <c r="DZ2062" i="1"/>
  <c r="T2063" i="1"/>
  <c r="DN2063" i="1"/>
  <c r="EF2037" i="1"/>
  <c r="EF2010" i="1"/>
  <c r="C2024" i="1"/>
  <c r="C2030" i="1" s="1"/>
  <c r="I2024" i="1"/>
  <c r="AA2024" i="1"/>
  <c r="E2019" i="1"/>
  <c r="E2021" i="1" s="1"/>
  <c r="W2019" i="1"/>
  <c r="BO2019" i="1"/>
  <c r="BO1829" i="1" s="1"/>
  <c r="DW2019" i="1"/>
  <c r="DW1829" i="1" s="1"/>
  <c r="EL2019" i="1"/>
  <c r="EL1829" i="1" s="1"/>
  <c r="EO2045" i="1"/>
  <c r="DN2046" i="1"/>
  <c r="EI2065" i="1"/>
  <c r="EI2494" i="1" s="1"/>
  <c r="DX1786" i="1"/>
  <c r="Y1999" i="1"/>
  <c r="X1801" i="1"/>
  <c r="X1774" i="1" s="1"/>
  <c r="X1776" i="1" s="1"/>
  <c r="BO2645" i="1"/>
  <c r="BO1225" i="1" s="1"/>
  <c r="DW2645" i="1"/>
  <c r="DW1225" i="1" s="1"/>
  <c r="L1826" i="1"/>
  <c r="BO2646" i="1"/>
  <c r="BO1226" i="1" s="1"/>
  <c r="DW2646" i="1"/>
  <c r="DW1226" i="1" s="1"/>
  <c r="EL2646" i="1"/>
  <c r="EL1226" i="1" s="1"/>
  <c r="F2647" i="1"/>
  <c r="F1227" i="1" s="1"/>
  <c r="L2647" i="1"/>
  <c r="L1227" i="1" s="1"/>
  <c r="R2647" i="1"/>
  <c r="R1227" i="1" s="1"/>
  <c r="BO2647" i="1"/>
  <c r="BO1227" i="1" s="1"/>
  <c r="DW2647" i="1"/>
  <c r="DW1227" i="1" s="1"/>
  <c r="F1830" i="1"/>
  <c r="F1895" i="1" s="1"/>
  <c r="L1830" i="1"/>
  <c r="L1895" i="1" s="1"/>
  <c r="R1830" i="1"/>
  <c r="R1895" i="1" s="1"/>
  <c r="AO1830" i="1"/>
  <c r="AO1895" i="1" s="1"/>
  <c r="BO1830" i="1"/>
  <c r="DW1830" i="1"/>
  <c r="EL1830" i="1"/>
  <c r="X2641" i="1"/>
  <c r="BO2641" i="1"/>
  <c r="DW2641" i="1"/>
  <c r="BO2643" i="1"/>
  <c r="BO1221" i="1" s="1"/>
  <c r="DW2643" i="1"/>
  <c r="DW1221" i="1" s="1"/>
  <c r="BO2644" i="1"/>
  <c r="BO1222" i="1" s="1"/>
  <c r="DW2644" i="1"/>
  <c r="DW1222" i="1" s="1"/>
  <c r="BO1845" i="1"/>
  <c r="BO1833" i="1" s="1"/>
  <c r="DW1845" i="1"/>
  <c r="DW1833" i="1" s="1"/>
  <c r="EL1845" i="1"/>
  <c r="EL1833" i="1" s="1"/>
  <c r="F2638" i="1"/>
  <c r="L2638" i="1"/>
  <c r="R2638" i="1"/>
  <c r="X2638" i="1"/>
  <c r="AO2638" i="1"/>
  <c r="BO2638" i="1"/>
  <c r="DW2638" i="1"/>
  <c r="DW1862" i="1"/>
  <c r="EL1862" i="1"/>
  <c r="BO1864" i="1"/>
  <c r="BO2048" i="1" s="1"/>
  <c r="DW1864" i="1"/>
  <c r="DW2048" i="1" s="1"/>
  <c r="EL1864" i="1"/>
  <c r="EL2048" i="1" s="1"/>
  <c r="G1865" i="1"/>
  <c r="M1865" i="1"/>
  <c r="S1865" i="1"/>
  <c r="Y1865" i="1"/>
  <c r="Y2495" i="1" s="1"/>
  <c r="AS1865" i="1"/>
  <c r="AS2495" i="1" s="1"/>
  <c r="EL1871" i="1"/>
  <c r="EL2510" i="1" s="1"/>
  <c r="BO1873" i="1"/>
  <c r="BO2512" i="1" s="1"/>
  <c r="DW1873" i="1"/>
  <c r="DW2512" i="1" s="1"/>
  <c r="EL1873" i="1"/>
  <c r="EL2512" i="1" s="1"/>
  <c r="G1874" i="1"/>
  <c r="M1874" i="1"/>
  <c r="S1874" i="1"/>
  <c r="Y1874" i="1"/>
  <c r="AS1874" i="1"/>
  <c r="J1891" i="1"/>
  <c r="P1891" i="1"/>
  <c r="V1891" i="1"/>
  <c r="F1892" i="1"/>
  <c r="L1892" i="1"/>
  <c r="R1892" i="1"/>
  <c r="AO1892" i="1"/>
  <c r="K1895" i="1"/>
  <c r="W1895" i="1"/>
  <c r="G1896" i="1"/>
  <c r="M1896" i="1"/>
  <c r="S1896" i="1"/>
  <c r="Y1896" i="1"/>
  <c r="AS1896" i="1"/>
  <c r="DA1896" i="1"/>
  <c r="F1918" i="1"/>
  <c r="F1919" i="1" s="1"/>
  <c r="L1918" i="1"/>
  <c r="L1919" i="1" s="1"/>
  <c r="L1932" i="1" s="1"/>
  <c r="R1918" i="1"/>
  <c r="X1918" i="1"/>
  <c r="AO1918" i="1"/>
  <c r="E1928" i="1"/>
  <c r="E1944" i="1" s="1"/>
  <c r="K1928" i="1"/>
  <c r="K1943" i="1" s="1"/>
  <c r="Q1928" i="1"/>
  <c r="Q1946" i="1" s="1"/>
  <c r="W1928" i="1"/>
  <c r="W1945" i="1" s="1"/>
  <c r="AJ1928" i="1"/>
  <c r="AJ1943" i="1" s="1"/>
  <c r="CA1928" i="1"/>
  <c r="CA1946" i="1" s="1"/>
  <c r="DX1928" i="1"/>
  <c r="DX1943" i="1" s="1"/>
  <c r="EO1928" i="1"/>
  <c r="EO1943" i="1" s="1"/>
  <c r="DA1935" i="1"/>
  <c r="EC1935" i="1"/>
  <c r="AA1936" i="1"/>
  <c r="BF1936" i="1"/>
  <c r="DV1936" i="1"/>
  <c r="EI1936" i="1"/>
  <c r="CA1937" i="1"/>
  <c r="DX1937" i="1"/>
  <c r="EO1937" i="1"/>
  <c r="EO1939" i="1" s="1"/>
  <c r="H1953" i="1"/>
  <c r="N1953" i="1"/>
  <c r="T1953" i="1"/>
  <c r="Z1953" i="1"/>
  <c r="AX1953" i="1"/>
  <c r="DN1953" i="1"/>
  <c r="EF1953" i="1"/>
  <c r="Q2000" i="1"/>
  <c r="U2063" i="1"/>
  <c r="K2064" i="1"/>
  <c r="Q2038" i="1"/>
  <c r="W2038" i="1"/>
  <c r="DN2065" i="1"/>
  <c r="DN2494" i="1" s="1"/>
  <c r="DN2039" i="1"/>
  <c r="D2042" i="1"/>
  <c r="J2042" i="1"/>
  <c r="P2042" i="1"/>
  <c r="V2024" i="1"/>
  <c r="V2030" i="1" s="1"/>
  <c r="V2042" i="1"/>
  <c r="AE2042" i="1"/>
  <c r="BO2024" i="1"/>
  <c r="BO2042" i="1"/>
  <c r="DW2024" i="1"/>
  <c r="DW2042" i="1"/>
  <c r="EL2024" i="1"/>
  <c r="EL2042" i="1"/>
  <c r="F2043" i="1"/>
  <c r="L2043" i="1"/>
  <c r="R2043" i="1"/>
  <c r="X2043" i="1"/>
  <c r="AO2043" i="1"/>
  <c r="CL2025" i="1"/>
  <c r="CL2043" i="1"/>
  <c r="DZ2025" i="1"/>
  <c r="DZ2043" i="1"/>
  <c r="Z2026" i="1"/>
  <c r="AX2026" i="1"/>
  <c r="DN2026" i="1"/>
  <c r="EF2026" i="1"/>
  <c r="V2027" i="1"/>
  <c r="F2046" i="1"/>
  <c r="L2046" i="1"/>
  <c r="R2046" i="1"/>
  <c r="X2046" i="1"/>
  <c r="AO2046" i="1"/>
  <c r="CL2046" i="1"/>
  <c r="CL2028" i="1"/>
  <c r="DZ2046" i="1"/>
  <c r="DZ2028" i="1"/>
  <c r="H2047" i="1"/>
  <c r="N2047" i="1"/>
  <c r="T2047" i="1"/>
  <c r="Z2047" i="1"/>
  <c r="Z2029" i="1"/>
  <c r="AX2047" i="1"/>
  <c r="AX2029" i="1"/>
  <c r="DN2047" i="1"/>
  <c r="DN2029" i="1"/>
  <c r="EF2047" i="1"/>
  <c r="EF2029" i="1"/>
  <c r="J2019" i="1"/>
  <c r="DZ2019" i="1"/>
  <c r="DZ1829" i="1" s="1"/>
  <c r="P2045" i="1"/>
  <c r="BO2045" i="1"/>
  <c r="G2046" i="1"/>
  <c r="Y2046" i="1"/>
  <c r="EC2046" i="1"/>
  <c r="K2570" i="1"/>
  <c r="K2102" i="1"/>
  <c r="K2480" i="1" s="1"/>
  <c r="EO2570" i="1"/>
  <c r="EO2102" i="1"/>
  <c r="EO2480" i="1" s="1"/>
  <c r="Z1999" i="1"/>
  <c r="G1830" i="1"/>
  <c r="M1830" i="1"/>
  <c r="S1830" i="1"/>
  <c r="S1895" i="1" s="1"/>
  <c r="Y1830" i="1"/>
  <c r="AS1830" i="1"/>
  <c r="AS1893" i="1" s="1"/>
  <c r="CA1830" i="1"/>
  <c r="DX1830" i="1"/>
  <c r="EO1830" i="1"/>
  <c r="DV2640" i="1"/>
  <c r="EI2640" i="1"/>
  <c r="EI2642" i="1" s="1"/>
  <c r="E1845" i="1"/>
  <c r="E1833" i="1" s="1"/>
  <c r="CA1845" i="1"/>
  <c r="CA1833" i="1" s="1"/>
  <c r="DX1845" i="1"/>
  <c r="EO1845" i="1"/>
  <c r="EO1833" i="1" s="1"/>
  <c r="E1864" i="1"/>
  <c r="K1864" i="1"/>
  <c r="Q1864" i="1"/>
  <c r="W1864" i="1"/>
  <c r="AJ1864" i="1"/>
  <c r="CA1864" i="1"/>
  <c r="CA2048" i="1" s="1"/>
  <c r="DX1864" i="1"/>
  <c r="DX2048" i="1" s="1"/>
  <c r="EO1864" i="1"/>
  <c r="EO2048" i="1" s="1"/>
  <c r="H1865" i="1"/>
  <c r="N1865" i="1"/>
  <c r="T1865" i="1"/>
  <c r="Z1865" i="1"/>
  <c r="Z2495" i="1" s="1"/>
  <c r="AX1865" i="1"/>
  <c r="AX2495" i="1" s="1"/>
  <c r="K1873" i="1"/>
  <c r="K2512" i="1" s="1"/>
  <c r="W1873" i="1"/>
  <c r="W2512" i="1" s="1"/>
  <c r="CA1873" i="1"/>
  <c r="CA2512" i="1" s="1"/>
  <c r="DX1873" i="1"/>
  <c r="DX2512" i="1" s="1"/>
  <c r="EO1873" i="1"/>
  <c r="EO2512" i="1" s="1"/>
  <c r="BO1889" i="1"/>
  <c r="X1890" i="1"/>
  <c r="E1891" i="1"/>
  <c r="K1891" i="1"/>
  <c r="W1891" i="1"/>
  <c r="Y1892" i="1"/>
  <c r="AS1892" i="1"/>
  <c r="B1896" i="1"/>
  <c r="H1896" i="1"/>
  <c r="N1896" i="1"/>
  <c r="T1896" i="1"/>
  <c r="Z1896" i="1"/>
  <c r="AX1896" i="1"/>
  <c r="G1918" i="1"/>
  <c r="G1919" i="1" s="1"/>
  <c r="M1918" i="1"/>
  <c r="M1919" i="1" s="1"/>
  <c r="S1918" i="1"/>
  <c r="S1919" i="1" s="1"/>
  <c r="Y1918" i="1"/>
  <c r="Y1919" i="1" s="1"/>
  <c r="Y1932" i="1" s="1"/>
  <c r="Y1939" i="1" s="1"/>
  <c r="AS1918" i="1"/>
  <c r="F1928" i="1"/>
  <c r="F1947" i="1" s="1"/>
  <c r="L1928" i="1"/>
  <c r="L1944" i="1" s="1"/>
  <c r="R1928" i="1"/>
  <c r="R1943" i="1" s="1"/>
  <c r="X1928" i="1"/>
  <c r="X1947" i="1" s="1"/>
  <c r="AO1928" i="1"/>
  <c r="AO1944" i="1" s="1"/>
  <c r="CL1928" i="1"/>
  <c r="CL1943" i="1" s="1"/>
  <c r="DZ1928" i="1"/>
  <c r="DZ1947" i="1" s="1"/>
  <c r="J1936" i="1"/>
  <c r="P1936" i="1"/>
  <c r="V1936" i="1"/>
  <c r="AE1936" i="1"/>
  <c r="BO1936" i="1"/>
  <c r="DW1936" i="1"/>
  <c r="EL1936" i="1"/>
  <c r="CL1937" i="1"/>
  <c r="DZ1937" i="1"/>
  <c r="R2000" i="1"/>
  <c r="T2033" i="1"/>
  <c r="DN2033" i="1"/>
  <c r="L2064" i="1"/>
  <c r="AO2064" i="1"/>
  <c r="DV2065" i="1"/>
  <c r="DV2494" i="1" s="1"/>
  <c r="DV2039" i="1"/>
  <c r="E2042" i="1"/>
  <c r="K2042" i="1"/>
  <c r="K2021" i="1"/>
  <c r="K2027" i="1" s="1"/>
  <c r="Q2042" i="1"/>
  <c r="Q2021" i="1"/>
  <c r="Q2025" i="1" s="1"/>
  <c r="W2024" i="1"/>
  <c r="W2030" i="1" s="1"/>
  <c r="W2042" i="1"/>
  <c r="W2021" i="1"/>
  <c r="AJ2024" i="1"/>
  <c r="AJ2042" i="1"/>
  <c r="AJ2021" i="1"/>
  <c r="AJ2025" i="1" s="1"/>
  <c r="CA2024" i="1"/>
  <c r="CA2019" i="1"/>
  <c r="CA1829" i="1" s="1"/>
  <c r="CA2042" i="1"/>
  <c r="DX2024" i="1"/>
  <c r="DX2019" i="1"/>
  <c r="DX1829" i="1" s="1"/>
  <c r="DX1891" i="1" s="1"/>
  <c r="DX2042" i="1"/>
  <c r="EO2024" i="1"/>
  <c r="EO2019" i="1"/>
  <c r="EO1829" i="1" s="1"/>
  <c r="EO2042" i="1"/>
  <c r="G2043" i="1"/>
  <c r="M2043" i="1"/>
  <c r="S2043" i="1"/>
  <c r="Y2043" i="1"/>
  <c r="AS2043" i="1"/>
  <c r="DA2025" i="1"/>
  <c r="DA2043" i="1"/>
  <c r="EC2025" i="1"/>
  <c r="EC2030" i="1" s="1"/>
  <c r="EC2043" i="1"/>
  <c r="C2026" i="1"/>
  <c r="C2044" i="1"/>
  <c r="I2026" i="1"/>
  <c r="I2044" i="1"/>
  <c r="O2044" i="1"/>
  <c r="U2044" i="1"/>
  <c r="AA2026" i="1"/>
  <c r="AA2044" i="1"/>
  <c r="BF2026" i="1"/>
  <c r="BF2044" i="1"/>
  <c r="DV2026" i="1"/>
  <c r="DV2030" i="1" s="1"/>
  <c r="DV2044" i="1"/>
  <c r="EI2026" i="1"/>
  <c r="EI2044" i="1"/>
  <c r="W2027" i="1"/>
  <c r="AJ2027" i="1"/>
  <c r="C2047" i="1"/>
  <c r="C2029" i="1"/>
  <c r="I2047" i="1"/>
  <c r="I2029" i="1"/>
  <c r="O2047" i="1"/>
  <c r="U2047" i="1"/>
  <c r="AA2047" i="1"/>
  <c r="AA2029" i="1"/>
  <c r="BF2047" i="1"/>
  <c r="BF2029" i="1"/>
  <c r="DV2047" i="1"/>
  <c r="DV2029" i="1"/>
  <c r="EI2047" i="1"/>
  <c r="EI2029" i="1"/>
  <c r="EC2019" i="1"/>
  <c r="EC1829" i="1" s="1"/>
  <c r="J2021" i="1"/>
  <c r="J2024" i="1" s="1"/>
  <c r="AE2021" i="1"/>
  <c r="AE2027" i="1" s="1"/>
  <c r="H2044" i="1"/>
  <c r="Z2044" i="1"/>
  <c r="EF2044" i="1"/>
  <c r="Q2045" i="1"/>
  <c r="CA2045" i="1"/>
  <c r="H2046" i="1"/>
  <c r="Z2046" i="1"/>
  <c r="EF2046" i="1"/>
  <c r="EI2063" i="1"/>
  <c r="J2570" i="1"/>
  <c r="AE2570" i="1"/>
  <c r="EL2570" i="1"/>
  <c r="P2570" i="1"/>
  <c r="U2851" i="1"/>
  <c r="U2237" i="1"/>
  <c r="AA2851" i="1"/>
  <c r="AA2237" i="1"/>
  <c r="BF2851" i="1"/>
  <c r="BF2237" i="1"/>
  <c r="DV2851" i="1"/>
  <c r="DV2237" i="1"/>
  <c r="EI2851" i="1"/>
  <c r="EI2237" i="1"/>
  <c r="E2852" i="1"/>
  <c r="E2238" i="1"/>
  <c r="K2852" i="1"/>
  <c r="K2238" i="1"/>
  <c r="Q2852" i="1"/>
  <c r="Q2238" i="1"/>
  <c r="W2852" i="1"/>
  <c r="W2238" i="1"/>
  <c r="AJ2852" i="1"/>
  <c r="AJ2238" i="1"/>
  <c r="CA2852" i="1"/>
  <c r="CA2238" i="1"/>
  <c r="DX2852" i="1"/>
  <c r="DX2238" i="1"/>
  <c r="EO2852" i="1"/>
  <c r="EO2238" i="1"/>
  <c r="G2853" i="1"/>
  <c r="G2239" i="1"/>
  <c r="M2853" i="1"/>
  <c r="M2239" i="1"/>
  <c r="S2853" i="1"/>
  <c r="S2239" i="1"/>
  <c r="Y2853" i="1"/>
  <c r="Y2239" i="1"/>
  <c r="AS2853" i="1"/>
  <c r="AS2239" i="1"/>
  <c r="DA2853" i="1"/>
  <c r="DA2239" i="1"/>
  <c r="EC2853" i="1"/>
  <c r="EC2239" i="1"/>
  <c r="C2854" i="1"/>
  <c r="C2240" i="1"/>
  <c r="I2854" i="1"/>
  <c r="I2240" i="1"/>
  <c r="O2854" i="1"/>
  <c r="O2240" i="1"/>
  <c r="U2854" i="1"/>
  <c r="U2240" i="1"/>
  <c r="AA2854" i="1"/>
  <c r="AA2240" i="1"/>
  <c r="BF2854" i="1"/>
  <c r="BF2240" i="1"/>
  <c r="DV2854" i="1"/>
  <c r="DV2240" i="1"/>
  <c r="EI2854" i="1"/>
  <c r="EI2240" i="1"/>
  <c r="E2855" i="1"/>
  <c r="E2241" i="1"/>
  <c r="K2855" i="1"/>
  <c r="K2241" i="1"/>
  <c r="Q2855" i="1"/>
  <c r="Q2241" i="1"/>
  <c r="W2855" i="1"/>
  <c r="W2241" i="1"/>
  <c r="AJ2855" i="1"/>
  <c r="AJ2241" i="1"/>
  <c r="CA2855" i="1"/>
  <c r="CA2241" i="1"/>
  <c r="DX2855" i="1"/>
  <c r="DX2241" i="1"/>
  <c r="EO2855" i="1"/>
  <c r="EO2241" i="1"/>
  <c r="G2856" i="1"/>
  <c r="G2242" i="1"/>
  <c r="M2856" i="1"/>
  <c r="M2242" i="1"/>
  <c r="S2856" i="1"/>
  <c r="S2242" i="1"/>
  <c r="Y2856" i="1"/>
  <c r="Y2242" i="1"/>
  <c r="AS2856" i="1"/>
  <c r="AS2242" i="1"/>
  <c r="DA2856" i="1"/>
  <c r="DA2242" i="1"/>
  <c r="EC2856" i="1"/>
  <c r="EC2242" i="1"/>
  <c r="F2645" i="1"/>
  <c r="F1225" i="1" s="1"/>
  <c r="F2002" i="1"/>
  <c r="F2492" i="1" s="1"/>
  <c r="H2646" i="1"/>
  <c r="H1226" i="1" s="1"/>
  <c r="CL2646" i="1"/>
  <c r="CL1226" i="1" s="1"/>
  <c r="H2647" i="1"/>
  <c r="H1227" i="1" s="1"/>
  <c r="N2647" i="1"/>
  <c r="N1227" i="1" s="1"/>
  <c r="T2647" i="1"/>
  <c r="T1227" i="1" s="1"/>
  <c r="H1830" i="1"/>
  <c r="H1895" i="1" s="1"/>
  <c r="T1830" i="1"/>
  <c r="T1895" i="1" s="1"/>
  <c r="CL1830" i="1"/>
  <c r="CL1895" i="1" s="1"/>
  <c r="DZ1830" i="1"/>
  <c r="DZ1895" i="1" s="1"/>
  <c r="DW2640" i="1"/>
  <c r="DW2642" i="1" s="1"/>
  <c r="H2641" i="1"/>
  <c r="N2641" i="1"/>
  <c r="T2641" i="1"/>
  <c r="Z2641" i="1"/>
  <c r="AX2641" i="1"/>
  <c r="CL2641" i="1"/>
  <c r="DZ2641" i="1"/>
  <c r="H2643" i="1"/>
  <c r="H1221" i="1" s="1"/>
  <c r="N2643" i="1"/>
  <c r="N1221" i="1" s="1"/>
  <c r="T2643" i="1"/>
  <c r="T1221" i="1" s="1"/>
  <c r="Z2643" i="1"/>
  <c r="Z1221" i="1" s="1"/>
  <c r="AX2643" i="1"/>
  <c r="AX1221" i="1" s="1"/>
  <c r="CL2643" i="1"/>
  <c r="CL1221" i="1" s="1"/>
  <c r="DZ2643" i="1"/>
  <c r="DZ1221" i="1" s="1"/>
  <c r="Z2644" i="1"/>
  <c r="Z1222" i="1" s="1"/>
  <c r="CL2644" i="1"/>
  <c r="CL1222" i="1" s="1"/>
  <c r="DZ2644" i="1"/>
  <c r="DZ1222" i="1" s="1"/>
  <c r="F1845" i="1"/>
  <c r="F1833" i="1" s="1"/>
  <c r="CL1845" i="1"/>
  <c r="CL1833" i="1" s="1"/>
  <c r="DZ1845" i="1"/>
  <c r="DZ1833" i="1" s="1"/>
  <c r="H2638" i="1"/>
  <c r="N2638" i="1"/>
  <c r="T2638" i="1"/>
  <c r="Z2638" i="1"/>
  <c r="AX2638" i="1"/>
  <c r="CL2638" i="1"/>
  <c r="DZ2638" i="1"/>
  <c r="DV1861" i="1"/>
  <c r="EI1861" i="1"/>
  <c r="DV1863" i="1"/>
  <c r="EI1863" i="1"/>
  <c r="F1864" i="1"/>
  <c r="L1864" i="1"/>
  <c r="R1864" i="1"/>
  <c r="AO1864" i="1"/>
  <c r="CL1864" i="1"/>
  <c r="CL2048" i="1" s="1"/>
  <c r="DZ1864" i="1"/>
  <c r="DZ2048" i="1" s="1"/>
  <c r="DV1865" i="1"/>
  <c r="DV2495" i="1" s="1"/>
  <c r="F1873" i="1"/>
  <c r="F2512" i="1" s="1"/>
  <c r="L1873" i="1"/>
  <c r="L2512" i="1" s="1"/>
  <c r="R1873" i="1"/>
  <c r="R2512" i="1" s="1"/>
  <c r="AO1873" i="1"/>
  <c r="AO2512" i="1" s="1"/>
  <c r="CL1873" i="1"/>
  <c r="CL2512" i="1" s="1"/>
  <c r="DZ1873" i="1"/>
  <c r="DZ2512" i="1" s="1"/>
  <c r="DV1874" i="1"/>
  <c r="CA1889" i="1"/>
  <c r="G2019" i="1"/>
  <c r="G2021" i="1" s="1"/>
  <c r="G2000" i="1"/>
  <c r="M2019" i="1"/>
  <c r="M2021" i="1" s="1"/>
  <c r="M2000" i="1"/>
  <c r="S2019" i="1"/>
  <c r="S2021" i="1" s="1"/>
  <c r="S2000" i="1"/>
  <c r="F1891" i="1"/>
  <c r="L1891" i="1"/>
  <c r="R1891" i="1"/>
  <c r="G1895" i="1"/>
  <c r="M1895" i="1"/>
  <c r="Y1895" i="1"/>
  <c r="B1918" i="1"/>
  <c r="B1919" i="1" s="1"/>
  <c r="H1918" i="1"/>
  <c r="N1918" i="1"/>
  <c r="N1919" i="1" s="1"/>
  <c r="T1918" i="1"/>
  <c r="Z1918" i="1"/>
  <c r="Z1919" i="1" s="1"/>
  <c r="AX1918" i="1"/>
  <c r="CL1959" i="1"/>
  <c r="DZ1959" i="1"/>
  <c r="G1928" i="1"/>
  <c r="G1947" i="1" s="1"/>
  <c r="M1928" i="1"/>
  <c r="M1942" i="1" s="1"/>
  <c r="S1928" i="1"/>
  <c r="S1944" i="1" s="1"/>
  <c r="Y1928" i="1"/>
  <c r="Y1947" i="1" s="1"/>
  <c r="AS1928" i="1"/>
  <c r="AS1945" i="1" s="1"/>
  <c r="DA1928" i="1"/>
  <c r="DA1944" i="1" s="1"/>
  <c r="EC1928" i="1"/>
  <c r="EC1947" i="1" s="1"/>
  <c r="BF2000" i="1"/>
  <c r="DV2033" i="1"/>
  <c r="EI2059" i="1"/>
  <c r="K2034" i="1"/>
  <c r="Q2034" i="1"/>
  <c r="W2034" i="1"/>
  <c r="AJ2034" i="1"/>
  <c r="F2042" i="1"/>
  <c r="L2042" i="1"/>
  <c r="R2042" i="1"/>
  <c r="X2042" i="1"/>
  <c r="AO2042" i="1"/>
  <c r="CL2042" i="1"/>
  <c r="DZ2042" i="1"/>
  <c r="H2043" i="1"/>
  <c r="N2043" i="1"/>
  <c r="T2043" i="1"/>
  <c r="Z2043" i="1"/>
  <c r="AX2043" i="1"/>
  <c r="DN2043" i="1"/>
  <c r="EF2043" i="1"/>
  <c r="D2044" i="1"/>
  <c r="J2044" i="1"/>
  <c r="P2044" i="1"/>
  <c r="V2044" i="1"/>
  <c r="AE2044" i="1"/>
  <c r="BO2044" i="1"/>
  <c r="DW2044" i="1"/>
  <c r="EL2044" i="1"/>
  <c r="F2045" i="1"/>
  <c r="L2045" i="1"/>
  <c r="R2045" i="1"/>
  <c r="X2045" i="1"/>
  <c r="AO2045" i="1"/>
  <c r="CL2045" i="1"/>
  <c r="DZ2045" i="1"/>
  <c r="P2019" i="1"/>
  <c r="P2021" i="1" s="1"/>
  <c r="BF2019" i="1"/>
  <c r="BF1829" i="1" s="1"/>
  <c r="BF1891" i="1" s="1"/>
  <c r="O2021" i="1"/>
  <c r="O2029" i="1" s="1"/>
  <c r="BF2023" i="1"/>
  <c r="BF2028" i="1"/>
  <c r="D2045" i="1"/>
  <c r="V2045" i="1"/>
  <c r="DW2045" i="1"/>
  <c r="M2046" i="1"/>
  <c r="AS2046" i="1"/>
  <c r="D2047" i="1"/>
  <c r="V2047" i="1"/>
  <c r="DW2047" i="1"/>
  <c r="E2570" i="1"/>
  <c r="E2102" i="1"/>
  <c r="E2480" i="1" s="1"/>
  <c r="Q2570" i="1"/>
  <c r="Q2102" i="1"/>
  <c r="Q2480" i="1" s="1"/>
  <c r="W2570" i="1"/>
  <c r="W2102" i="1"/>
  <c r="W2480" i="1" s="1"/>
  <c r="CA2570" i="1"/>
  <c r="CA2102" i="1"/>
  <c r="CA2480" i="1" s="1"/>
  <c r="DX2570" i="1"/>
  <c r="DX2102" i="1"/>
  <c r="DX2480" i="1" s="1"/>
  <c r="DW2492" i="1"/>
  <c r="EL2492" i="1"/>
  <c r="EP2492" i="1" s="1"/>
  <c r="DN2060" i="1"/>
  <c r="EF2060" i="1"/>
  <c r="BO2061" i="1"/>
  <c r="DW2061" i="1"/>
  <c r="EL2061" i="1"/>
  <c r="BO2064" i="1"/>
  <c r="DW2064" i="1"/>
  <c r="EL2064" i="1"/>
  <c r="F2011" i="1"/>
  <c r="L2011" i="1"/>
  <c r="L2034" i="1" s="1"/>
  <c r="R2011" i="1"/>
  <c r="R2033" i="1" s="1"/>
  <c r="X2011" i="1"/>
  <c r="Y2063" i="1" s="1"/>
  <c r="AO2011" i="1"/>
  <c r="AS2064" i="1" s="1"/>
  <c r="BO2065" i="1"/>
  <c r="BO2494" i="1" s="1"/>
  <c r="DW2065" i="1"/>
  <c r="DW2494" i="1" s="1"/>
  <c r="EL2065" i="1"/>
  <c r="EL2494" i="1" s="1"/>
  <c r="Z2024" i="1"/>
  <c r="AX2024" i="1"/>
  <c r="CL2026" i="1"/>
  <c r="DZ2026" i="1"/>
  <c r="Z2027" i="1"/>
  <c r="AX2027" i="1"/>
  <c r="DN2027" i="1"/>
  <c r="EF2027" i="1"/>
  <c r="J2028" i="1"/>
  <c r="P2028" i="1"/>
  <c r="V2028" i="1"/>
  <c r="BO2028" i="1"/>
  <c r="DW2028" i="1"/>
  <c r="EL2028" i="1"/>
  <c r="F2029" i="1"/>
  <c r="CL2029" i="1"/>
  <c r="DZ2029" i="1"/>
  <c r="L2033" i="1"/>
  <c r="X2033" i="1"/>
  <c r="CL2033" i="1"/>
  <c r="DZ2033" i="1"/>
  <c r="DN2034" i="1"/>
  <c r="EF2034" i="1"/>
  <c r="J2035" i="1"/>
  <c r="P2035" i="1"/>
  <c r="V2035" i="1"/>
  <c r="BO2035" i="1"/>
  <c r="DW2035" i="1"/>
  <c r="EL2035" i="1"/>
  <c r="L2036" i="1"/>
  <c r="X2036" i="1"/>
  <c r="AO2036" i="1"/>
  <c r="DZ2036" i="1"/>
  <c r="T2037" i="1"/>
  <c r="DN2037" i="1"/>
  <c r="J2038" i="1"/>
  <c r="V2038" i="1"/>
  <c r="AE2038" i="1"/>
  <c r="BO2038" i="1"/>
  <c r="DW2038" i="1"/>
  <c r="EL2038" i="1"/>
  <c r="C2042" i="1"/>
  <c r="I2042" i="1"/>
  <c r="O2042" i="1"/>
  <c r="U2042" i="1"/>
  <c r="AA2042" i="1"/>
  <c r="BF2042" i="1"/>
  <c r="DV2042" i="1"/>
  <c r="EI2042" i="1"/>
  <c r="DV2059" i="1"/>
  <c r="DX2060" i="1"/>
  <c r="DX2064" i="1"/>
  <c r="G2101" i="1"/>
  <c r="M2101" i="1"/>
  <c r="N2102" i="1" s="1"/>
  <c r="N2480" i="1" s="1"/>
  <c r="S2101" i="1"/>
  <c r="Y2101" i="1"/>
  <c r="AS2101" i="1"/>
  <c r="DA2101" i="1"/>
  <c r="EC2101" i="1"/>
  <c r="H2102" i="1"/>
  <c r="H2480" i="1" s="1"/>
  <c r="P2851" i="1"/>
  <c r="P2237" i="1"/>
  <c r="V2851" i="1"/>
  <c r="V2237" i="1"/>
  <c r="AE2851" i="1"/>
  <c r="AE2237" i="1"/>
  <c r="BO2851" i="1"/>
  <c r="BO2237" i="1"/>
  <c r="DW2851" i="1"/>
  <c r="DW2237" i="1"/>
  <c r="EL2851" i="1"/>
  <c r="EL2237" i="1"/>
  <c r="F2852" i="1"/>
  <c r="F2238" i="1"/>
  <c r="L2852" i="1"/>
  <c r="L2238" i="1"/>
  <c r="R2852" i="1"/>
  <c r="R2238" i="1"/>
  <c r="X2852" i="1"/>
  <c r="X2238" i="1"/>
  <c r="AO2852" i="1"/>
  <c r="AO2238" i="1"/>
  <c r="CL2852" i="1"/>
  <c r="CL2238" i="1"/>
  <c r="DZ2852" i="1"/>
  <c r="DZ2238" i="1"/>
  <c r="B2853" i="1"/>
  <c r="B2239" i="1"/>
  <c r="H2853" i="1"/>
  <c r="H2239" i="1"/>
  <c r="N2853" i="1"/>
  <c r="N2239" i="1"/>
  <c r="T2853" i="1"/>
  <c r="T2239" i="1"/>
  <c r="Z2853" i="1"/>
  <c r="Z2239" i="1"/>
  <c r="AX2853" i="1"/>
  <c r="AX2239" i="1"/>
  <c r="DN2853" i="1"/>
  <c r="DN2239" i="1"/>
  <c r="EF2853" i="1"/>
  <c r="EF2239" i="1"/>
  <c r="D2854" i="1"/>
  <c r="D2240" i="1"/>
  <c r="J2854" i="1"/>
  <c r="J2240" i="1"/>
  <c r="P2854" i="1"/>
  <c r="P2240" i="1"/>
  <c r="V2854" i="1"/>
  <c r="V2240" i="1"/>
  <c r="AE2854" i="1"/>
  <c r="AE2240" i="1"/>
  <c r="BO2854" i="1"/>
  <c r="BO2240" i="1"/>
  <c r="DW2854" i="1"/>
  <c r="DW2240" i="1"/>
  <c r="EL2854" i="1"/>
  <c r="EL2240" i="1"/>
  <c r="F2855" i="1"/>
  <c r="F2241" i="1"/>
  <c r="L2855" i="1"/>
  <c r="L2241" i="1"/>
  <c r="R2855" i="1"/>
  <c r="R2241" i="1"/>
  <c r="X2855" i="1"/>
  <c r="X2241" i="1"/>
  <c r="AO2855" i="1"/>
  <c r="AO2241" i="1"/>
  <c r="CL2855" i="1"/>
  <c r="CL2241" i="1"/>
  <c r="DZ2855" i="1"/>
  <c r="DZ2241" i="1"/>
  <c r="B2856" i="1"/>
  <c r="B2242" i="1"/>
  <c r="H2856" i="1"/>
  <c r="H2242" i="1"/>
  <c r="N2856" i="1"/>
  <c r="N2242" i="1"/>
  <c r="T2856" i="1"/>
  <c r="T2242" i="1"/>
  <c r="Z2856" i="1"/>
  <c r="Z2242" i="1"/>
  <c r="AX2856" i="1"/>
  <c r="AX2242" i="1"/>
  <c r="DN2856" i="1"/>
  <c r="DN2242" i="1"/>
  <c r="EF2856" i="1"/>
  <c r="EF2242" i="1"/>
  <c r="DV2060" i="1"/>
  <c r="EI2060" i="1"/>
  <c r="K2061" i="1"/>
  <c r="DX2061" i="1"/>
  <c r="M2062" i="1"/>
  <c r="AS2062" i="1"/>
  <c r="G2011" i="1"/>
  <c r="M2011" i="1"/>
  <c r="N2060" i="1" s="1"/>
  <c r="S2011" i="1"/>
  <c r="S2037" i="1" s="1"/>
  <c r="Y2011" i="1"/>
  <c r="Z2060" i="1" s="1"/>
  <c r="AS2011" i="1"/>
  <c r="AS2037" i="1" s="1"/>
  <c r="DX2065" i="1"/>
  <c r="DX2494" i="1" s="1"/>
  <c r="DV2019" i="1"/>
  <c r="DV1829" i="1" s="1"/>
  <c r="EI2019" i="1"/>
  <c r="EI1829" i="1" s="1"/>
  <c r="F2021" i="1"/>
  <c r="F2028" i="1" s="1"/>
  <c r="L2021" i="1"/>
  <c r="R2021" i="1"/>
  <c r="R2029" i="1" s="1"/>
  <c r="AO2021" i="1"/>
  <c r="AO2028" i="1" s="1"/>
  <c r="C2027" i="1"/>
  <c r="I2027" i="1"/>
  <c r="AA2027" i="1"/>
  <c r="BF2027" i="1"/>
  <c r="DV2027" i="1"/>
  <c r="EI2027" i="1"/>
  <c r="K2028" i="1"/>
  <c r="W2028" i="1"/>
  <c r="AJ2028" i="1"/>
  <c r="CA2028" i="1"/>
  <c r="DX2028" i="1"/>
  <c r="EO2028" i="1"/>
  <c r="Y2029" i="1"/>
  <c r="DA2029" i="1"/>
  <c r="EC2029" i="1"/>
  <c r="DA2033" i="1"/>
  <c r="EC2033" i="1"/>
  <c r="BF2034" i="1"/>
  <c r="DV2034" i="1"/>
  <c r="EI2034" i="1"/>
  <c r="K2035" i="1"/>
  <c r="Q2035" i="1"/>
  <c r="W2035" i="1"/>
  <c r="AJ2035" i="1"/>
  <c r="CA2035" i="1"/>
  <c r="DX2035" i="1"/>
  <c r="EO2035" i="1"/>
  <c r="M2036" i="1"/>
  <c r="AS2036" i="1"/>
  <c r="DA2036" i="1"/>
  <c r="EC2036" i="1"/>
  <c r="BF2037" i="1"/>
  <c r="DV2037" i="1"/>
  <c r="K2038" i="1"/>
  <c r="AJ2038" i="1"/>
  <c r="EO2038" i="1"/>
  <c r="DA2039" i="1"/>
  <c r="EC2039" i="1"/>
  <c r="DZ2059" i="1"/>
  <c r="X2064" i="1"/>
  <c r="DZ2064" i="1"/>
  <c r="D2570" i="1"/>
  <c r="D2102" i="1"/>
  <c r="D2480" i="1" s="1"/>
  <c r="V2570" i="1"/>
  <c r="DW2570" i="1"/>
  <c r="DW2102" i="1"/>
  <c r="DW2480" i="1" s="1"/>
  <c r="R2945" i="1"/>
  <c r="X2945" i="1"/>
  <c r="AO2945" i="1"/>
  <c r="CL2945" i="1"/>
  <c r="DZ2945" i="1"/>
  <c r="B2946" i="1"/>
  <c r="H2946" i="1"/>
  <c r="N2946" i="1"/>
  <c r="T2946" i="1"/>
  <c r="Z2946" i="1"/>
  <c r="AX2946" i="1"/>
  <c r="DN2946" i="1"/>
  <c r="EF2946" i="1"/>
  <c r="D2947" i="1"/>
  <c r="J2947" i="1"/>
  <c r="P2947" i="1"/>
  <c r="V2947" i="1"/>
  <c r="AE2947" i="1"/>
  <c r="BO2947" i="1"/>
  <c r="DW2947" i="1"/>
  <c r="EL2947" i="1"/>
  <c r="F2948" i="1"/>
  <c r="L2948" i="1"/>
  <c r="R2948" i="1"/>
  <c r="X2948" i="1"/>
  <c r="AO2948" i="1"/>
  <c r="CL2948" i="1"/>
  <c r="DZ2948" i="1"/>
  <c r="B2949" i="1"/>
  <c r="H2949" i="1"/>
  <c r="N2949" i="1"/>
  <c r="T2949" i="1"/>
  <c r="Z2949" i="1"/>
  <c r="AX2949" i="1"/>
  <c r="DN2949" i="1"/>
  <c r="EF2949" i="1"/>
  <c r="D2950" i="1"/>
  <c r="J2950" i="1"/>
  <c r="P2950" i="1"/>
  <c r="V2950" i="1"/>
  <c r="AE2950" i="1"/>
  <c r="BO2950" i="1"/>
  <c r="DW2950" i="1"/>
  <c r="EL2950" i="1"/>
  <c r="CL2492" i="1"/>
  <c r="DW2060" i="1"/>
  <c r="EL2060" i="1"/>
  <c r="L2061" i="1"/>
  <c r="R2061" i="1"/>
  <c r="X2061" i="1"/>
  <c r="AO2061" i="1"/>
  <c r="T2062" i="1"/>
  <c r="AX2062" i="1"/>
  <c r="BO2063" i="1"/>
  <c r="DW2063" i="1"/>
  <c r="EL2063" i="1"/>
  <c r="B2011" i="1"/>
  <c r="B2037" i="1" s="1"/>
  <c r="H2011" i="1"/>
  <c r="I2061" i="1" s="1"/>
  <c r="N2011" i="1"/>
  <c r="O2059" i="1" s="1"/>
  <c r="T2011" i="1"/>
  <c r="U2059" i="1" s="1"/>
  <c r="Z2011" i="1"/>
  <c r="AA2059" i="1" s="1"/>
  <c r="AX2011" i="1"/>
  <c r="AX2037" i="1" s="1"/>
  <c r="CL2065" i="1"/>
  <c r="CL2494" i="1" s="1"/>
  <c r="DZ2065" i="1"/>
  <c r="DZ2494" i="1" s="1"/>
  <c r="EP2494" i="1" s="1"/>
  <c r="AX2033" i="1"/>
  <c r="EF2033" i="1"/>
  <c r="J2034" i="1"/>
  <c r="P2034" i="1"/>
  <c r="V2034" i="1"/>
  <c r="BO2034" i="1"/>
  <c r="DW2034" i="1"/>
  <c r="EL2034" i="1"/>
  <c r="L2035" i="1"/>
  <c r="X2035" i="1"/>
  <c r="AO2035" i="1"/>
  <c r="CL2035" i="1"/>
  <c r="DZ2035" i="1"/>
  <c r="H2036" i="1"/>
  <c r="N2036" i="1"/>
  <c r="T2036" i="1"/>
  <c r="AX2036" i="1"/>
  <c r="DN2036" i="1"/>
  <c r="EF2036" i="1"/>
  <c r="J2037" i="1"/>
  <c r="V2037" i="1"/>
  <c r="BO2037" i="1"/>
  <c r="DW2037" i="1"/>
  <c r="EL2037" i="1"/>
  <c r="L2038" i="1"/>
  <c r="AO2038" i="1"/>
  <c r="K2060" i="1"/>
  <c r="AJ2060" i="1"/>
  <c r="EO2060" i="1"/>
  <c r="C2101" i="1"/>
  <c r="I2101" i="1"/>
  <c r="O2101" i="1"/>
  <c r="U2101" i="1"/>
  <c r="AA2101" i="1"/>
  <c r="BF2101" i="1"/>
  <c r="BO2102" i="1" s="1"/>
  <c r="BO2480" i="1" s="1"/>
  <c r="DV2101" i="1"/>
  <c r="EI2101" i="1"/>
  <c r="AX2102" i="1"/>
  <c r="AX2480" i="1" s="1"/>
  <c r="DA2492" i="1"/>
  <c r="EC2492" i="1"/>
  <c r="G2061" i="1"/>
  <c r="M2061" i="1"/>
  <c r="S2061" i="1"/>
  <c r="Y2061" i="1"/>
  <c r="AS2061" i="1"/>
  <c r="I2062" i="1"/>
  <c r="U2062" i="1"/>
  <c r="BF2062" i="1"/>
  <c r="DV2062" i="1"/>
  <c r="EI2062" i="1"/>
  <c r="K2063" i="1"/>
  <c r="W2063" i="1"/>
  <c r="DX2063" i="1"/>
  <c r="M2064" i="1"/>
  <c r="Y2064" i="1"/>
  <c r="BF2010" i="1"/>
  <c r="DA2010" i="1"/>
  <c r="EC2010" i="1"/>
  <c r="C2011" i="1"/>
  <c r="D2064" i="1" s="1"/>
  <c r="I2011" i="1"/>
  <c r="J2064" i="1" s="1"/>
  <c r="O2011" i="1"/>
  <c r="O2037" i="1" s="1"/>
  <c r="U2011" i="1"/>
  <c r="V2062" i="1" s="1"/>
  <c r="BF2033" i="1"/>
  <c r="EI2033" i="1"/>
  <c r="M2035" i="1"/>
  <c r="S2035" i="1"/>
  <c r="AS2035" i="1"/>
  <c r="DA2035" i="1"/>
  <c r="EC2035" i="1"/>
  <c r="C2036" i="1"/>
  <c r="I2036" i="1"/>
  <c r="BF2036" i="1"/>
  <c r="DV2036" i="1"/>
  <c r="EI2036" i="1"/>
  <c r="K2037" i="1"/>
  <c r="Q2037" i="1"/>
  <c r="W2037" i="1"/>
  <c r="AJ2037" i="1"/>
  <c r="CA2037" i="1"/>
  <c r="DX2037" i="1"/>
  <c r="EO2037" i="1"/>
  <c r="S2038" i="1"/>
  <c r="AS2038" i="1"/>
  <c r="DA2038" i="1"/>
  <c r="EC2038" i="1"/>
  <c r="DN2819" i="1"/>
  <c r="DN2122" i="1"/>
  <c r="DN2481" i="1" s="1"/>
  <c r="EF2819" i="1"/>
  <c r="EF2122" i="1"/>
  <c r="EF2481" i="1" s="1"/>
  <c r="AS2122" i="1"/>
  <c r="AS2481" i="1" s="1"/>
  <c r="Q2851" i="1"/>
  <c r="Q2237" i="1"/>
  <c r="W2851" i="1"/>
  <c r="W2237" i="1"/>
  <c r="AJ2851" i="1"/>
  <c r="AJ2237" i="1"/>
  <c r="CA2851" i="1"/>
  <c r="CA2237" i="1"/>
  <c r="DX2851" i="1"/>
  <c r="DX2237" i="1"/>
  <c r="EO2851" i="1"/>
  <c r="EO2237" i="1"/>
  <c r="G2852" i="1"/>
  <c r="G2238" i="1"/>
  <c r="M2852" i="1"/>
  <c r="M2238" i="1"/>
  <c r="S2852" i="1"/>
  <c r="S2238" i="1"/>
  <c r="Y2852" i="1"/>
  <c r="Y2238" i="1"/>
  <c r="AS2852" i="1"/>
  <c r="AS2238" i="1"/>
  <c r="DA2852" i="1"/>
  <c r="DA2238" i="1"/>
  <c r="EC2852" i="1"/>
  <c r="EC2238" i="1"/>
  <c r="C2853" i="1"/>
  <c r="C2239" i="1"/>
  <c r="I2853" i="1"/>
  <c r="I2239" i="1"/>
  <c r="O2853" i="1"/>
  <c r="O2239" i="1"/>
  <c r="U2853" i="1"/>
  <c r="U2239" i="1"/>
  <c r="AA2853" i="1"/>
  <c r="AA2239" i="1"/>
  <c r="BF2853" i="1"/>
  <c r="BF2239" i="1"/>
  <c r="DV2853" i="1"/>
  <c r="DV2239" i="1"/>
  <c r="EI2853" i="1"/>
  <c r="EI2239" i="1"/>
  <c r="E2854" i="1"/>
  <c r="E2240" i="1"/>
  <c r="K2854" i="1"/>
  <c r="K2240" i="1"/>
  <c r="Q2854" i="1"/>
  <c r="Q2240" i="1"/>
  <c r="W2854" i="1"/>
  <c r="W2240" i="1"/>
  <c r="AJ2854" i="1"/>
  <c r="AJ2240" i="1"/>
  <c r="CA2854" i="1"/>
  <c r="CA2240" i="1"/>
  <c r="DX2854" i="1"/>
  <c r="DX2240" i="1"/>
  <c r="EO2854" i="1"/>
  <c r="EO2240" i="1"/>
  <c r="G2855" i="1"/>
  <c r="G2241" i="1"/>
  <c r="M2855" i="1"/>
  <c r="M2241" i="1"/>
  <c r="S2855" i="1"/>
  <c r="S2241" i="1"/>
  <c r="Y2855" i="1"/>
  <c r="Y2241" i="1"/>
  <c r="AS2855" i="1"/>
  <c r="AS2241" i="1"/>
  <c r="DA2855" i="1"/>
  <c r="DA2241" i="1"/>
  <c r="EC2855" i="1"/>
  <c r="EC2241" i="1"/>
  <c r="C2856" i="1"/>
  <c r="C2242" i="1"/>
  <c r="I2856" i="1"/>
  <c r="I2242" i="1"/>
  <c r="O2856" i="1"/>
  <c r="O2242" i="1"/>
  <c r="U2856" i="1"/>
  <c r="U2242" i="1"/>
  <c r="AA2856" i="1"/>
  <c r="AA2242" i="1"/>
  <c r="BF2856" i="1"/>
  <c r="BF2242" i="1"/>
  <c r="DV2856" i="1"/>
  <c r="DV2242" i="1"/>
  <c r="EI2856" i="1"/>
  <c r="EI2242" i="1"/>
  <c r="DA2237" i="1"/>
  <c r="AA2238" i="1"/>
  <c r="Q2239" i="1"/>
  <c r="G2240" i="1"/>
  <c r="S2933" i="1"/>
  <c r="Y2933" i="1"/>
  <c r="AS2933" i="1"/>
  <c r="DA2933" i="1"/>
  <c r="EC2933" i="1"/>
  <c r="C2934" i="1"/>
  <c r="I2934" i="1"/>
  <c r="O2934" i="1"/>
  <c r="U2934" i="1"/>
  <c r="AA2934" i="1"/>
  <c r="BF2934" i="1"/>
  <c r="DV2934" i="1"/>
  <c r="EI2934" i="1"/>
  <c r="E2935" i="1"/>
  <c r="K2935" i="1"/>
  <c r="Q2935" i="1"/>
  <c r="W2935" i="1"/>
  <c r="AJ2935" i="1"/>
  <c r="CA2935" i="1"/>
  <c r="DX2935" i="1"/>
  <c r="EO2935" i="1"/>
  <c r="G2936" i="1"/>
  <c r="M2936" i="1"/>
  <c r="S2936" i="1"/>
  <c r="Y2936" i="1"/>
  <c r="AS2936" i="1"/>
  <c r="DA2936" i="1"/>
  <c r="EC2936" i="1"/>
  <c r="E2938" i="1"/>
  <c r="K2938" i="1"/>
  <c r="Q2938" i="1"/>
  <c r="W2938" i="1"/>
  <c r="AJ2938" i="1"/>
  <c r="CA2938" i="1"/>
  <c r="DX2938" i="1"/>
  <c r="EO2938" i="1"/>
  <c r="AJ2394" i="1"/>
  <c r="CA2394" i="1"/>
  <c r="DX2394" i="1"/>
  <c r="R2851" i="1"/>
  <c r="R2237" i="1"/>
  <c r="X2851" i="1"/>
  <c r="X2237" i="1"/>
  <c r="AO2851" i="1"/>
  <c r="AO2237" i="1"/>
  <c r="CL2851" i="1"/>
  <c r="CL2237" i="1"/>
  <c r="DZ2851" i="1"/>
  <c r="DZ2237" i="1"/>
  <c r="B2852" i="1"/>
  <c r="B2238" i="1"/>
  <c r="H2852" i="1"/>
  <c r="H2238" i="1"/>
  <c r="N2852" i="1"/>
  <c r="N2238" i="1"/>
  <c r="T2852" i="1"/>
  <c r="T2238" i="1"/>
  <c r="Z2852" i="1"/>
  <c r="Z2238" i="1"/>
  <c r="AX2852" i="1"/>
  <c r="AX2238" i="1"/>
  <c r="DN2852" i="1"/>
  <c r="DN2238" i="1"/>
  <c r="EF2852" i="1"/>
  <c r="EF2238" i="1"/>
  <c r="D2853" i="1"/>
  <c r="D2239" i="1"/>
  <c r="J2853" i="1"/>
  <c r="J2239" i="1"/>
  <c r="P2853" i="1"/>
  <c r="P2239" i="1"/>
  <c r="V2853" i="1"/>
  <c r="V2239" i="1"/>
  <c r="AE2853" i="1"/>
  <c r="AE2239" i="1"/>
  <c r="BO2853" i="1"/>
  <c r="BO2239" i="1"/>
  <c r="DW2853" i="1"/>
  <c r="DW2239" i="1"/>
  <c r="EL2853" i="1"/>
  <c r="EL2239" i="1"/>
  <c r="F2854" i="1"/>
  <c r="F2240" i="1"/>
  <c r="L2854" i="1"/>
  <c r="L2240" i="1"/>
  <c r="R2854" i="1"/>
  <c r="R2240" i="1"/>
  <c r="X2854" i="1"/>
  <c r="X2240" i="1"/>
  <c r="AO2854" i="1"/>
  <c r="AO2240" i="1"/>
  <c r="CL2854" i="1"/>
  <c r="CL2240" i="1"/>
  <c r="DZ2854" i="1"/>
  <c r="DZ2240" i="1"/>
  <c r="B2855" i="1"/>
  <c r="B2241" i="1"/>
  <c r="H2855" i="1"/>
  <c r="H2241" i="1"/>
  <c r="N2855" i="1"/>
  <c r="N2241" i="1"/>
  <c r="T2855" i="1"/>
  <c r="T2241" i="1"/>
  <c r="Z2855" i="1"/>
  <c r="Z2241" i="1"/>
  <c r="AX2855" i="1"/>
  <c r="AX2241" i="1"/>
  <c r="DN2855" i="1"/>
  <c r="DN2241" i="1"/>
  <c r="EF2855" i="1"/>
  <c r="EF2241" i="1"/>
  <c r="D2856" i="1"/>
  <c r="D2242" i="1"/>
  <c r="J2856" i="1"/>
  <c r="J2242" i="1"/>
  <c r="P2856" i="1"/>
  <c r="P2242" i="1"/>
  <c r="V2856" i="1"/>
  <c r="V2242" i="1"/>
  <c r="AE2856" i="1"/>
  <c r="AE2242" i="1"/>
  <c r="BO2856" i="1"/>
  <c r="BO2242" i="1"/>
  <c r="DW2856" i="1"/>
  <c r="DW2242" i="1"/>
  <c r="EL2856" i="1"/>
  <c r="EL2242" i="1"/>
  <c r="EC2237" i="1"/>
  <c r="BF2238" i="1"/>
  <c r="W2239" i="1"/>
  <c r="M2240" i="1"/>
  <c r="BO2122" i="1"/>
  <c r="BO2481" i="1" s="1"/>
  <c r="DW2122" i="1"/>
  <c r="DW2481" i="1" s="1"/>
  <c r="EL2122" i="1"/>
  <c r="EL2481" i="1" s="1"/>
  <c r="AS2854" i="1"/>
  <c r="DA2854" i="1"/>
  <c r="EC2854" i="1"/>
  <c r="C2855" i="1"/>
  <c r="I2855" i="1"/>
  <c r="O2855" i="1"/>
  <c r="U2855" i="1"/>
  <c r="AA2855" i="1"/>
  <c r="BF2855" i="1"/>
  <c r="DV2855" i="1"/>
  <c r="EI2855" i="1"/>
  <c r="E2856" i="1"/>
  <c r="K2856" i="1"/>
  <c r="Q2856" i="1"/>
  <c r="W2856" i="1"/>
  <c r="AJ2856" i="1"/>
  <c r="CA2856" i="1"/>
  <c r="DX2856" i="1"/>
  <c r="EO2856" i="1"/>
  <c r="C2238" i="1"/>
  <c r="DV2238" i="1"/>
  <c r="AJ2239" i="1"/>
  <c r="S2240" i="1"/>
  <c r="I2241" i="1"/>
  <c r="EI2241" i="1"/>
  <c r="CA2242" i="1"/>
  <c r="U2972" i="1"/>
  <c r="AA2972" i="1"/>
  <c r="BF2972" i="1"/>
  <c r="DV2972" i="1"/>
  <c r="EI2972" i="1"/>
  <c r="E2973" i="1"/>
  <c r="K2973" i="1"/>
  <c r="Q2973" i="1"/>
  <c r="W2973" i="1"/>
  <c r="AJ2973" i="1"/>
  <c r="CA2973" i="1"/>
  <c r="DX2973" i="1"/>
  <c r="EO2973" i="1"/>
  <c r="G2974" i="1"/>
  <c r="M2974" i="1"/>
  <c r="S2974" i="1"/>
  <c r="Y2974" i="1"/>
  <c r="AS2974" i="1"/>
  <c r="DA2974" i="1"/>
  <c r="EC2974" i="1"/>
  <c r="C2975" i="1"/>
  <c r="I2975" i="1"/>
  <c r="O2975" i="1"/>
  <c r="U2975" i="1"/>
  <c r="AA2975" i="1"/>
  <c r="BF2975" i="1"/>
  <c r="DV2975" i="1"/>
  <c r="EI2975" i="1"/>
  <c r="E2976" i="1"/>
  <c r="K2976" i="1"/>
  <c r="Q2976" i="1"/>
  <c r="W2976" i="1"/>
  <c r="AJ2976" i="1"/>
  <c r="CA2976" i="1"/>
  <c r="DX2976" i="1"/>
  <c r="EO2976" i="1"/>
  <c r="G2977" i="1"/>
  <c r="M2977" i="1"/>
  <c r="S2977" i="1"/>
  <c r="Y2977" i="1"/>
  <c r="AS2977" i="1"/>
  <c r="DA2977" i="1"/>
  <c r="EC2977" i="1"/>
  <c r="CA2122" i="1"/>
  <c r="CA2481" i="1" s="1"/>
  <c r="CA2482" i="1" s="1"/>
  <c r="DX2122" i="1"/>
  <c r="DX2481" i="1" s="1"/>
  <c r="DX2482" i="1" s="1"/>
  <c r="EO2122" i="1"/>
  <c r="EO2481" i="1" s="1"/>
  <c r="T2851" i="1"/>
  <c r="T2237" i="1"/>
  <c r="Z2851" i="1"/>
  <c r="Z2237" i="1"/>
  <c r="AX2851" i="1"/>
  <c r="AX2237" i="1"/>
  <c r="DN2851" i="1"/>
  <c r="DN2237" i="1"/>
  <c r="EF2851" i="1"/>
  <c r="EF2237" i="1"/>
  <c r="D2852" i="1"/>
  <c r="D2238" i="1"/>
  <c r="J2852" i="1"/>
  <c r="J2238" i="1"/>
  <c r="P2852" i="1"/>
  <c r="P2238" i="1"/>
  <c r="V2852" i="1"/>
  <c r="V2238" i="1"/>
  <c r="AE2852" i="1"/>
  <c r="AE2238" i="1"/>
  <c r="BO2852" i="1"/>
  <c r="BO2238" i="1"/>
  <c r="DW2852" i="1"/>
  <c r="DW2238" i="1"/>
  <c r="EL2852" i="1"/>
  <c r="EL2238" i="1"/>
  <c r="F2853" i="1"/>
  <c r="F2239" i="1"/>
  <c r="L2853" i="1"/>
  <c r="L2239" i="1"/>
  <c r="R2853" i="1"/>
  <c r="R2239" i="1"/>
  <c r="X2853" i="1"/>
  <c r="X2239" i="1"/>
  <c r="AO2853" i="1"/>
  <c r="AO2239" i="1"/>
  <c r="CL2853" i="1"/>
  <c r="CL2239" i="1"/>
  <c r="DZ2853" i="1"/>
  <c r="DZ2239" i="1"/>
  <c r="B2854" i="1"/>
  <c r="B2240" i="1"/>
  <c r="H2854" i="1"/>
  <c r="H2240" i="1"/>
  <c r="N2854" i="1"/>
  <c r="N2240" i="1"/>
  <c r="T2854" i="1"/>
  <c r="T2240" i="1"/>
  <c r="Z2854" i="1"/>
  <c r="Z2240" i="1"/>
  <c r="AX2854" i="1"/>
  <c r="AX2240" i="1"/>
  <c r="DN2854" i="1"/>
  <c r="DN2240" i="1"/>
  <c r="EF2854" i="1"/>
  <c r="EF2240" i="1"/>
  <c r="D2855" i="1"/>
  <c r="D2241" i="1"/>
  <c r="J2855" i="1"/>
  <c r="J2241" i="1"/>
  <c r="P2855" i="1"/>
  <c r="P2241" i="1"/>
  <c r="V2855" i="1"/>
  <c r="V2241" i="1"/>
  <c r="AE2855" i="1"/>
  <c r="AE2241" i="1"/>
  <c r="BO2855" i="1"/>
  <c r="BO2241" i="1"/>
  <c r="DW2855" i="1"/>
  <c r="DW2241" i="1"/>
  <c r="EL2855" i="1"/>
  <c r="EL2241" i="1"/>
  <c r="F2856" i="1"/>
  <c r="F2242" i="1"/>
  <c r="L2856" i="1"/>
  <c r="L2242" i="1"/>
  <c r="R2856" i="1"/>
  <c r="R2242" i="1"/>
  <c r="X2856" i="1"/>
  <c r="X2242" i="1"/>
  <c r="AO2856" i="1"/>
  <c r="AO2242" i="1"/>
  <c r="CL2856" i="1"/>
  <c r="CL2242" i="1"/>
  <c r="DZ2856" i="1"/>
  <c r="DZ2242" i="1"/>
  <c r="S2237" i="1"/>
  <c r="I2238" i="1"/>
  <c r="EI2238" i="1"/>
  <c r="CA2239" i="1"/>
  <c r="Y2240" i="1"/>
  <c r="O2241" i="1"/>
  <c r="E2242" i="1"/>
  <c r="DX2242" i="1"/>
  <c r="L2344" i="1"/>
  <c r="L2351" i="1" s="1"/>
  <c r="EB2374" i="1"/>
  <c r="AO2393" i="1"/>
  <c r="CL2393" i="1"/>
  <c r="EP2375" i="1"/>
  <c r="DZ2393" i="1"/>
  <c r="D2558" i="1"/>
  <c r="D2561" i="1"/>
  <c r="EC2391" i="1"/>
  <c r="EI2395" i="1"/>
  <c r="AX2391" i="1"/>
  <c r="DN2391" i="1"/>
  <c r="BO2395" i="1"/>
  <c r="DW2395" i="1"/>
  <c r="EL2394" i="1"/>
  <c r="EB2375" i="1"/>
  <c r="AJ2391" i="1"/>
  <c r="CL2391" i="1"/>
  <c r="DZ2391" i="1"/>
  <c r="AJ2392" i="1"/>
  <c r="CL2392" i="1"/>
  <c r="DZ2392" i="1"/>
  <c r="AX2393" i="1"/>
  <c r="DN2393" i="1"/>
  <c r="AJ2395" i="1"/>
  <c r="EB2376" i="1"/>
  <c r="EP2376" i="1"/>
  <c r="DA2391" i="1"/>
  <c r="AS2393" i="1"/>
  <c r="AO2394" i="1"/>
  <c r="EO2394" i="1"/>
  <c r="AE2437" i="1"/>
  <c r="AN2437" i="1"/>
  <c r="CA2437" i="1"/>
  <c r="DX2437" i="1"/>
  <c r="EO2437" i="1"/>
  <c r="EB2377" i="1"/>
  <c r="EP2377" i="1"/>
  <c r="EF2391" i="1"/>
  <c r="EL2393" i="1"/>
  <c r="CL2394" i="1"/>
  <c r="DZ2394" i="1"/>
  <c r="B2561" i="1"/>
  <c r="B2558" i="1"/>
  <c r="AS2391" i="1"/>
  <c r="BF2391" i="1"/>
  <c r="DV2391" i="1"/>
  <c r="EI2391" i="1"/>
  <c r="AS2395" i="1"/>
  <c r="C2558" i="1"/>
  <c r="EB2373" i="1"/>
  <c r="BO2391" i="1"/>
  <c r="DW2391" i="1"/>
  <c r="EL2391" i="1"/>
  <c r="AX2394" i="1"/>
  <c r="DN2394" i="1"/>
  <c r="EF2394" i="1"/>
  <c r="EL2395" i="1"/>
  <c r="EP2566" i="1"/>
  <c r="EE2566" i="1"/>
  <c r="EH2567" i="1"/>
  <c r="EK2567" i="1" s="1"/>
  <c r="EN2567" i="1" s="1"/>
  <c r="W2682" i="1"/>
  <c r="AO2682" i="1"/>
  <c r="CL2682" i="1"/>
  <c r="DZ2682" i="1"/>
  <c r="C2848" i="1"/>
  <c r="I2848" i="1"/>
  <c r="O2848" i="1"/>
  <c r="U2848" i="1"/>
  <c r="AA2848" i="1"/>
  <c r="BF2848" i="1"/>
  <c r="DV2848" i="1"/>
  <c r="EI2848" i="1"/>
  <c r="D2848" i="1"/>
  <c r="J2848" i="1"/>
  <c r="P2848" i="1"/>
  <c r="V2848" i="1"/>
  <c r="AE2848" i="1"/>
  <c r="BO2848" i="1"/>
  <c r="DW2848" i="1"/>
  <c r="EL2848" i="1"/>
  <c r="G2918" i="1"/>
  <c r="M2918" i="1"/>
  <c r="S2918" i="1"/>
  <c r="Y2918" i="1"/>
  <c r="AS2918" i="1"/>
  <c r="DA2918" i="1"/>
  <c r="E2848" i="1"/>
  <c r="K2848" i="1"/>
  <c r="Q2848" i="1"/>
  <c r="W2848" i="1"/>
  <c r="AJ2848" i="1"/>
  <c r="CA2848" i="1"/>
  <c r="DX2848" i="1"/>
  <c r="EO2848" i="1"/>
  <c r="D2918" i="1"/>
  <c r="J2918" i="1"/>
  <c r="P2918" i="1"/>
  <c r="V2918" i="1"/>
  <c r="AE2918" i="1"/>
  <c r="BO2918" i="1"/>
  <c r="DW2918" i="1"/>
  <c r="EL2918" i="1"/>
  <c r="F2930" i="1"/>
  <c r="L2930" i="1"/>
  <c r="R2930" i="1"/>
  <c r="X2930" i="1"/>
  <c r="AO2930" i="1"/>
  <c r="CL2930" i="1"/>
  <c r="DZ2930" i="1"/>
  <c r="E2918" i="1"/>
  <c r="K2918" i="1"/>
  <c r="Q2918" i="1"/>
  <c r="W2918" i="1"/>
  <c r="AJ2918" i="1"/>
  <c r="CA2918" i="1"/>
  <c r="DX2918" i="1"/>
  <c r="EO2918" i="1"/>
  <c r="G2930" i="1"/>
  <c r="M2930" i="1"/>
  <c r="S2930" i="1"/>
  <c r="Y2930" i="1"/>
  <c r="AS2930" i="1"/>
  <c r="DA2930" i="1"/>
  <c r="EC2930" i="1"/>
  <c r="F2918" i="1"/>
  <c r="L2918" i="1"/>
  <c r="R2918" i="1"/>
  <c r="X2918" i="1"/>
  <c r="AO2918" i="1"/>
  <c r="CL2918" i="1"/>
  <c r="DZ2918" i="1"/>
  <c r="B2930" i="1"/>
  <c r="H2930" i="1"/>
  <c r="N2930" i="1"/>
  <c r="T2930" i="1"/>
  <c r="Z2930" i="1"/>
  <c r="AX2930" i="1"/>
  <c r="DN2930" i="1"/>
  <c r="EF2930" i="1"/>
  <c r="EC2918" i="1"/>
  <c r="C2930" i="1"/>
  <c r="I2930" i="1"/>
  <c r="O2930" i="1"/>
  <c r="U2930" i="1"/>
  <c r="AA2930" i="1"/>
  <c r="BF2930" i="1"/>
  <c r="DV2930" i="1"/>
  <c r="EI2930" i="1"/>
  <c r="E2027" i="1" l="1"/>
  <c r="E2024" i="1"/>
  <c r="E2030" i="1" s="1"/>
  <c r="E2028" i="1"/>
  <c r="H378" i="1"/>
  <c r="H320" i="1"/>
  <c r="Q1934" i="1"/>
  <c r="Q1937" i="1"/>
  <c r="Z1936" i="1"/>
  <c r="Z1933" i="1"/>
  <c r="D1932" i="1"/>
  <c r="D1939" i="1" s="1"/>
  <c r="D1936" i="1"/>
  <c r="D1933" i="1"/>
  <c r="D1934" i="1"/>
  <c r="D1937" i="1"/>
  <c r="D1935" i="1"/>
  <c r="J382" i="1"/>
  <c r="J324" i="1"/>
  <c r="AO2026" i="1"/>
  <c r="R2038" i="1"/>
  <c r="AE2024" i="1"/>
  <c r="BO1939" i="1"/>
  <c r="DN2030" i="1"/>
  <c r="V1942" i="1"/>
  <c r="P2062" i="1"/>
  <c r="M1945" i="1"/>
  <c r="N1948" i="1"/>
  <c r="X1580" i="1"/>
  <c r="DX1509" i="1"/>
  <c r="T1761" i="1"/>
  <c r="DV1500" i="1"/>
  <c r="EO2089" i="1"/>
  <c r="EL939" i="1"/>
  <c r="AE668" i="1"/>
  <c r="AE664" i="1" s="1"/>
  <c r="EF1608" i="1"/>
  <c r="DW1504" i="1"/>
  <c r="DN840" i="1"/>
  <c r="O189" i="1"/>
  <c r="O298" i="1" s="1"/>
  <c r="E680" i="1"/>
  <c r="AE360" i="1"/>
  <c r="AC184" i="1"/>
  <c r="AC297" i="1" s="1"/>
  <c r="AC379" i="1" s="1"/>
  <c r="CL415" i="1"/>
  <c r="I421" i="1"/>
  <c r="G379" i="1"/>
  <c r="AE414" i="1"/>
  <c r="AA379" i="1"/>
  <c r="Q422" i="1"/>
  <c r="AO357" i="1"/>
  <c r="DX379" i="1"/>
  <c r="EO320" i="1"/>
  <c r="BF379" i="1"/>
  <c r="T321" i="1"/>
  <c r="I402" i="1" s="1"/>
  <c r="EF829" i="1"/>
  <c r="O214" i="1"/>
  <c r="O306" i="1" s="1"/>
  <c r="Y410" i="1"/>
  <c r="G410" i="1"/>
  <c r="BF222" i="1"/>
  <c r="BF313" i="1" s="1"/>
  <c r="EF1946" i="1"/>
  <c r="EF1944" i="1"/>
  <c r="H1948" i="1"/>
  <c r="EF1943" i="1"/>
  <c r="EF1948" i="1" s="1"/>
  <c r="EF1938" i="1"/>
  <c r="EF1831" i="1"/>
  <c r="EF1895" i="1" s="1"/>
  <c r="EL1217" i="1"/>
  <c r="EL1210" i="1"/>
  <c r="CA1220" i="1"/>
  <c r="CA1195" i="1"/>
  <c r="EF1945" i="1"/>
  <c r="AS1220" i="1"/>
  <c r="AS1195" i="1"/>
  <c r="DV628" i="1"/>
  <c r="DV682" i="1" s="1"/>
  <c r="DN628" i="1"/>
  <c r="DN682" i="1" s="1"/>
  <c r="DN680" i="1" s="1"/>
  <c r="DZ1765" i="1"/>
  <c r="H939" i="1"/>
  <c r="H818" i="1"/>
  <c r="AA835" i="1"/>
  <c r="P610" i="1"/>
  <c r="J661" i="1"/>
  <c r="J601" i="1"/>
  <c r="J659" i="1" s="1"/>
  <c r="H593" i="1"/>
  <c r="H657" i="1" s="1"/>
  <c r="H986" i="1" s="1"/>
  <c r="H985" i="1" s="1"/>
  <c r="AA830" i="1"/>
  <c r="E661" i="1"/>
  <c r="E601" i="1"/>
  <c r="E659" i="1" s="1"/>
  <c r="DV593" i="1"/>
  <c r="DV657" i="1" s="1"/>
  <c r="DV986" i="1" s="1"/>
  <c r="DV985" i="1" s="1"/>
  <c r="X655" i="1"/>
  <c r="DW661" i="1"/>
  <c r="DW601" i="1"/>
  <c r="DW659" i="1" s="1"/>
  <c r="CL601" i="1"/>
  <c r="CL659" i="1" s="1"/>
  <c r="Z593" i="1"/>
  <c r="Z657" i="1" s="1"/>
  <c r="Z986" i="1" s="1"/>
  <c r="Z985" i="1" s="1"/>
  <c r="S655" i="1"/>
  <c r="D903" i="1"/>
  <c r="W661" i="1"/>
  <c r="W601" i="1"/>
  <c r="W659" i="1" s="1"/>
  <c r="S601" i="1"/>
  <c r="S659" i="1" s="1"/>
  <c r="U593" i="1"/>
  <c r="U657" i="1" s="1"/>
  <c r="U986" i="1" s="1"/>
  <c r="U985" i="1" s="1"/>
  <c r="F655" i="1"/>
  <c r="EI849" i="1"/>
  <c r="EI2478" i="1" s="1"/>
  <c r="L378" i="1"/>
  <c r="K328" i="1"/>
  <c r="DA21" i="1"/>
  <c r="DW210" i="1"/>
  <c r="DW303" i="1" s="1"/>
  <c r="DW327" i="1" s="1"/>
  <c r="CL100" i="1"/>
  <c r="CL272" i="1"/>
  <c r="Z378" i="1"/>
  <c r="Z2062" i="1"/>
  <c r="AS2033" i="1"/>
  <c r="U2027" i="1"/>
  <c r="Y2062" i="1"/>
  <c r="W2061" i="1"/>
  <c r="AS2059" i="1"/>
  <c r="W2060" i="1"/>
  <c r="AX2034" i="1"/>
  <c r="AO2033" i="1"/>
  <c r="AX2060" i="1"/>
  <c r="Q2027" i="1"/>
  <c r="BF2030" i="1"/>
  <c r="U2026" i="1"/>
  <c r="Y2025" i="1"/>
  <c r="K2024" i="1"/>
  <c r="O2063" i="1"/>
  <c r="Y2026" i="1"/>
  <c r="U2024" i="1"/>
  <c r="U2030" i="1" s="1"/>
  <c r="G1946" i="1"/>
  <c r="O2038" i="1"/>
  <c r="W2033" i="1"/>
  <c r="EL1945" i="1"/>
  <c r="AX1948" i="1"/>
  <c r="T1933" i="1"/>
  <c r="J2036" i="1"/>
  <c r="X2060" i="1"/>
  <c r="M1947" i="1"/>
  <c r="CA1943" i="1"/>
  <c r="F1944" i="1"/>
  <c r="J1938" i="1"/>
  <c r="E1947" i="1"/>
  <c r="AJ1944" i="1"/>
  <c r="G1942" i="1"/>
  <c r="DX1862" i="1"/>
  <c r="D1944" i="1"/>
  <c r="B1948" i="1"/>
  <c r="J1933" i="1"/>
  <c r="O1763" i="1"/>
  <c r="U1762" i="1"/>
  <c r="BF1595" i="1"/>
  <c r="S1594" i="1"/>
  <c r="AO1765" i="1"/>
  <c r="AX1764" i="1"/>
  <c r="BO1611" i="1"/>
  <c r="X1510" i="1"/>
  <c r="T1508" i="1"/>
  <c r="P1596" i="1"/>
  <c r="CL1594" i="1"/>
  <c r="J1593" i="1"/>
  <c r="DA1607" i="1"/>
  <c r="AO1764" i="1"/>
  <c r="O1580" i="1"/>
  <c r="R1441" i="1"/>
  <c r="AO1437" i="1"/>
  <c r="R2093" i="1"/>
  <c r="AE2092" i="1"/>
  <c r="AE904" i="1"/>
  <c r="Z903" i="1"/>
  <c r="EL901" i="1"/>
  <c r="V901" i="1"/>
  <c r="DZ899" i="1"/>
  <c r="U894" i="1"/>
  <c r="P1604" i="1"/>
  <c r="Z1603" i="1"/>
  <c r="CL1602" i="1"/>
  <c r="EL1601" i="1"/>
  <c r="T1600" i="1"/>
  <c r="AO1599" i="1"/>
  <c r="Z1596" i="1"/>
  <c r="DZ1595" i="1"/>
  <c r="C1508" i="1"/>
  <c r="BO895" i="1"/>
  <c r="J895" i="1"/>
  <c r="AO893" i="1"/>
  <c r="F893" i="1"/>
  <c r="EI1591" i="1"/>
  <c r="DV1356" i="1"/>
  <c r="DV1644" i="1" s="1"/>
  <c r="DW936" i="1"/>
  <c r="BO2093" i="1"/>
  <c r="BO2090" i="1"/>
  <c r="U892" i="1"/>
  <c r="DZ1603" i="1"/>
  <c r="G1502" i="1"/>
  <c r="W1501" i="1"/>
  <c r="DV936" i="1"/>
  <c r="EL935" i="1"/>
  <c r="O1761" i="1"/>
  <c r="AS2093" i="1"/>
  <c r="DV938" i="1"/>
  <c r="BF938" i="1"/>
  <c r="W936" i="1"/>
  <c r="Q936" i="1"/>
  <c r="K936" i="1"/>
  <c r="DV935" i="1"/>
  <c r="BF935" i="1"/>
  <c r="Z901" i="1"/>
  <c r="DZ940" i="1"/>
  <c r="P939" i="1"/>
  <c r="K940" i="1"/>
  <c r="EO901" i="1"/>
  <c r="D2088" i="1"/>
  <c r="W901" i="1"/>
  <c r="O1513" i="1"/>
  <c r="P1612" i="1"/>
  <c r="DZ1580" i="1"/>
  <c r="F664" i="1"/>
  <c r="DA664" i="1"/>
  <c r="Z898" i="1"/>
  <c r="Y880" i="1"/>
  <c r="Y2757" i="1" s="1"/>
  <c r="U1761" i="1"/>
  <c r="EF834" i="1"/>
  <c r="EF898" i="1"/>
  <c r="V410" i="1"/>
  <c r="U421" i="1"/>
  <c r="CL379" i="1"/>
  <c r="B379" i="1"/>
  <c r="EO214" i="1"/>
  <c r="EO306" i="1" s="1"/>
  <c r="H416" i="1"/>
  <c r="Y198" i="1"/>
  <c r="Y300" i="1" s="1"/>
  <c r="Y382" i="1" s="1"/>
  <c r="K379" i="1"/>
  <c r="EF422" i="1"/>
  <c r="E422" i="1"/>
  <c r="EL382" i="1"/>
  <c r="AE357" i="1"/>
  <c r="D357" i="1"/>
  <c r="CA379" i="1"/>
  <c r="E203" i="1"/>
  <c r="E301" i="1" s="1"/>
  <c r="B214" i="1"/>
  <c r="B306" i="1" s="1"/>
  <c r="CL203" i="1"/>
  <c r="CL301" i="1" s="1"/>
  <c r="DA372" i="1"/>
  <c r="AS365" i="1"/>
  <c r="AX379" i="1"/>
  <c r="Y1220" i="1"/>
  <c r="Y1195" i="1"/>
  <c r="DZ1762" i="1"/>
  <c r="EC1580" i="1"/>
  <c r="S1580" i="1"/>
  <c r="S1220" i="1"/>
  <c r="S1195" i="1"/>
  <c r="DA1681" i="1"/>
  <c r="BO1764" i="1"/>
  <c r="EI834" i="1"/>
  <c r="D666" i="1"/>
  <c r="D610" i="1"/>
  <c r="EL661" i="1"/>
  <c r="EL601" i="1"/>
  <c r="EL659" i="1" s="1"/>
  <c r="EF593" i="1"/>
  <c r="EF657" i="1" s="1"/>
  <c r="EF986" i="1" s="1"/>
  <c r="EF985" i="1" s="1"/>
  <c r="Y655" i="1"/>
  <c r="DX661" i="1"/>
  <c r="DX601" i="1"/>
  <c r="DX659" i="1" s="1"/>
  <c r="AA593" i="1"/>
  <c r="AA657" i="1" s="1"/>
  <c r="AA986" i="1" s="1"/>
  <c r="AA985" i="1" s="1"/>
  <c r="L655" i="1"/>
  <c r="L576" i="1"/>
  <c r="AA834" i="1"/>
  <c r="BO610" i="1"/>
  <c r="AE661" i="1"/>
  <c r="AE601" i="1"/>
  <c r="AE659" i="1" s="1"/>
  <c r="X601" i="1"/>
  <c r="X659" i="1" s="1"/>
  <c r="N593" i="1"/>
  <c r="N657" i="1" s="1"/>
  <c r="N986" i="1" s="1"/>
  <c r="N985" i="1" s="1"/>
  <c r="G655" i="1"/>
  <c r="P903" i="1"/>
  <c r="Z902" i="1"/>
  <c r="N902" i="1"/>
  <c r="K661" i="1"/>
  <c r="K601" i="1"/>
  <c r="K659" i="1" s="1"/>
  <c r="G601" i="1"/>
  <c r="G659" i="1" s="1"/>
  <c r="I593" i="1"/>
  <c r="I657" i="1" s="1"/>
  <c r="I986" i="1" s="1"/>
  <c r="I985" i="1" s="1"/>
  <c r="CL378" i="1"/>
  <c r="AE210" i="1"/>
  <c r="AE303" i="1" s="1"/>
  <c r="AE327" i="1" s="1"/>
  <c r="P184" i="1"/>
  <c r="P297" i="1" s="1"/>
  <c r="P321" i="1" s="1"/>
  <c r="N378" i="1"/>
  <c r="DX322" i="1"/>
  <c r="DX551" i="1" s="1"/>
  <c r="EO189" i="1"/>
  <c r="EO298" i="1" s="1"/>
  <c r="DN198" i="1"/>
  <c r="DN300" i="1" s="1"/>
  <c r="DN324" i="1" s="1"/>
  <c r="DX2030" i="1"/>
  <c r="Q2024" i="1"/>
  <c r="Q2030" i="1" s="1"/>
  <c r="D2027" i="1"/>
  <c r="CL2030" i="1"/>
  <c r="R2025" i="1"/>
  <c r="EL2030" i="1"/>
  <c r="Y2033" i="1"/>
  <c r="E2638" i="1"/>
  <c r="Q1945" i="1"/>
  <c r="C1948" i="1"/>
  <c r="EF2030" i="1"/>
  <c r="AS2063" i="1"/>
  <c r="U2061" i="1"/>
  <c r="Y2060" i="1"/>
  <c r="DZ1946" i="1"/>
  <c r="P1945" i="1"/>
  <c r="L1943" i="1"/>
  <c r="AX2038" i="1"/>
  <c r="R2063" i="1"/>
  <c r="T2061" i="1"/>
  <c r="DV2482" i="1"/>
  <c r="EF1939" i="1"/>
  <c r="E1946" i="1"/>
  <c r="W1943" i="1"/>
  <c r="T1891" i="1"/>
  <c r="W1612" i="1"/>
  <c r="W1944" i="1"/>
  <c r="CA1939" i="1"/>
  <c r="DX1939" i="1"/>
  <c r="CL1942" i="1"/>
  <c r="O1762" i="1"/>
  <c r="EC1594" i="1"/>
  <c r="AJ1593" i="1"/>
  <c r="DA1591" i="1"/>
  <c r="L1612" i="1"/>
  <c r="AO1513" i="1"/>
  <c r="Z1511" i="1"/>
  <c r="D1596" i="1"/>
  <c r="X1594" i="1"/>
  <c r="AO1591" i="1"/>
  <c r="EI1611" i="1"/>
  <c r="R1437" i="1"/>
  <c r="EO1356" i="1"/>
  <c r="EO1644" i="1" s="1"/>
  <c r="CA1356" i="1"/>
  <c r="CA1644" i="1" s="1"/>
  <c r="W1356" i="1"/>
  <c r="W1644" i="1" s="1"/>
  <c r="K1356" i="1"/>
  <c r="K1644" i="1" s="1"/>
  <c r="DZ2093" i="1"/>
  <c r="R2090" i="1"/>
  <c r="DW1604" i="1"/>
  <c r="R1599" i="1"/>
  <c r="G1510" i="1"/>
  <c r="I1356" i="1"/>
  <c r="I1644" i="1" s="1"/>
  <c r="EO2093" i="1"/>
  <c r="EO2090" i="1"/>
  <c r="DV904" i="1"/>
  <c r="O904" i="1"/>
  <c r="AJ899" i="1"/>
  <c r="E899" i="1"/>
  <c r="EL892" i="1"/>
  <c r="V892" i="1"/>
  <c r="DZ2091" i="1"/>
  <c r="X2091" i="1"/>
  <c r="L2091" i="1"/>
  <c r="R2088" i="1"/>
  <c r="EO1501" i="1"/>
  <c r="BF936" i="1"/>
  <c r="EO2091" i="1"/>
  <c r="DV1501" i="1"/>
  <c r="R1439" i="1"/>
  <c r="X2092" i="1"/>
  <c r="R2092" i="1"/>
  <c r="L2092" i="1"/>
  <c r="CL936" i="1"/>
  <c r="J935" i="1"/>
  <c r="EC1439" i="1"/>
  <c r="S1439" i="1"/>
  <c r="S2093" i="1"/>
  <c r="AJ2092" i="1"/>
  <c r="EO936" i="1"/>
  <c r="L900" i="1"/>
  <c r="J899" i="1"/>
  <c r="S880" i="1"/>
  <c r="S2757" i="1" s="1"/>
  <c r="CL940" i="1"/>
  <c r="J939" i="1"/>
  <c r="U890" i="1"/>
  <c r="AJ901" i="1"/>
  <c r="N816" i="1"/>
  <c r="N845" i="1" s="1"/>
  <c r="Z830" i="1"/>
  <c r="B816" i="1"/>
  <c r="B845" i="1" s="1"/>
  <c r="EA122" i="1"/>
  <c r="F198" i="1"/>
  <c r="F300" i="1" s="1"/>
  <c r="F382" i="1" s="1"/>
  <c r="Q184" i="1"/>
  <c r="Q297" i="1" s="1"/>
  <c r="Q379" i="1" s="1"/>
  <c r="BO360" i="1"/>
  <c r="AA421" i="1"/>
  <c r="BF203" i="1"/>
  <c r="BF301" i="1" s="1"/>
  <c r="BF383" i="1" s="1"/>
  <c r="EI189" i="1"/>
  <c r="EI298" i="1" s="1"/>
  <c r="AO379" i="1"/>
  <c r="EL184" i="1"/>
  <c r="EL297" i="1" s="1"/>
  <c r="EL379" i="1" s="1"/>
  <c r="Z214" i="1"/>
  <c r="Z306" i="1" s="1"/>
  <c r="AC422" i="1"/>
  <c r="BO222" i="1"/>
  <c r="BO313" i="1" s="1"/>
  <c r="BO395" i="1" s="1"/>
  <c r="T203" i="1"/>
  <c r="T301" i="1" s="1"/>
  <c r="T383" i="1" s="1"/>
  <c r="EL357" i="1"/>
  <c r="V357" i="1"/>
  <c r="AJ379" i="1"/>
  <c r="AJ320" i="1"/>
  <c r="G422" i="1"/>
  <c r="X203" i="1"/>
  <c r="X301" i="1" s="1"/>
  <c r="G320" i="1"/>
  <c r="R321" i="1"/>
  <c r="O379" i="1"/>
  <c r="EO372" i="1"/>
  <c r="DV222" i="1"/>
  <c r="DV313" i="1" s="1"/>
  <c r="DV395" i="1" s="1"/>
  <c r="F203" i="1"/>
  <c r="F301" i="1" s="1"/>
  <c r="AS410" i="1"/>
  <c r="G357" i="1"/>
  <c r="EL422" i="1"/>
  <c r="Y360" i="1"/>
  <c r="AO372" i="1"/>
  <c r="Y422" i="1"/>
  <c r="EF1947" i="1"/>
  <c r="G1217" i="1"/>
  <c r="G1210" i="1"/>
  <c r="EO1220" i="1"/>
  <c r="EO1195" i="1"/>
  <c r="M1220" i="1"/>
  <c r="M1195" i="1"/>
  <c r="F1765" i="1"/>
  <c r="E1734" i="1"/>
  <c r="E1747" i="1" s="1"/>
  <c r="G1220" i="1"/>
  <c r="G1195" i="1"/>
  <c r="Y1681" i="1"/>
  <c r="AA832" i="1"/>
  <c r="DW666" i="1"/>
  <c r="DW610" i="1"/>
  <c r="BO661" i="1"/>
  <c r="BO601" i="1"/>
  <c r="BO659" i="1" s="1"/>
  <c r="AX593" i="1"/>
  <c r="AX657" i="1" s="1"/>
  <c r="AX986" i="1" s="1"/>
  <c r="AX985" i="1" s="1"/>
  <c r="M655" i="1"/>
  <c r="M576" i="1"/>
  <c r="EF939" i="1"/>
  <c r="AJ661" i="1"/>
  <c r="AJ601" i="1"/>
  <c r="AJ659" i="1" s="1"/>
  <c r="O593" i="1"/>
  <c r="O657" i="1" s="1"/>
  <c r="O986" i="1" s="1"/>
  <c r="O985" i="1" s="1"/>
  <c r="EI832" i="1"/>
  <c r="W610" i="1"/>
  <c r="V666" i="1"/>
  <c r="V610" i="1"/>
  <c r="P661" i="1"/>
  <c r="P601" i="1"/>
  <c r="P659" i="1" s="1"/>
  <c r="L601" i="1"/>
  <c r="L659" i="1" s="1"/>
  <c r="B593" i="1"/>
  <c r="B657" i="1" s="1"/>
  <c r="B986" i="1" s="1"/>
  <c r="B985" i="1" s="1"/>
  <c r="DN902" i="1"/>
  <c r="EI828" i="1"/>
  <c r="EO661" i="1"/>
  <c r="EO601" i="1"/>
  <c r="EO659" i="1" s="1"/>
  <c r="EC601" i="1"/>
  <c r="EC659" i="1" s="1"/>
  <c r="EI593" i="1"/>
  <c r="EI657" i="1" s="1"/>
  <c r="EI986" i="1" s="1"/>
  <c r="EI985" i="1" s="1"/>
  <c r="AO655" i="1"/>
  <c r="AO576" i="1"/>
  <c r="X378" i="1"/>
  <c r="S210" i="1"/>
  <c r="S303" i="1" s="1"/>
  <c r="S327" i="1" s="1"/>
  <c r="DN184" i="1"/>
  <c r="DN297" i="1" s="1"/>
  <c r="DN321" i="1" s="1"/>
  <c r="F177" i="1"/>
  <c r="F296" i="1" s="1"/>
  <c r="CA189" i="1"/>
  <c r="CA298" i="1" s="1"/>
  <c r="CA322" i="1" s="1"/>
  <c r="DZ177" i="1"/>
  <c r="DZ296" i="1" s="1"/>
  <c r="Y2038" i="1"/>
  <c r="S2064" i="1"/>
  <c r="AA2062" i="1"/>
  <c r="C2062" i="1"/>
  <c r="P2060" i="1"/>
  <c r="Q2028" i="1"/>
  <c r="S2062" i="1"/>
  <c r="Z2034" i="1"/>
  <c r="AE2028" i="1"/>
  <c r="P2064" i="1"/>
  <c r="M2038" i="1"/>
  <c r="Y2035" i="1"/>
  <c r="O2062" i="1"/>
  <c r="Z2036" i="1"/>
  <c r="R2035" i="1"/>
  <c r="N2062" i="1"/>
  <c r="J2060" i="1"/>
  <c r="Y2036" i="1"/>
  <c r="W2064" i="1"/>
  <c r="C2059" i="1"/>
  <c r="EI2030" i="1"/>
  <c r="U2029" i="1"/>
  <c r="Z2033" i="1"/>
  <c r="DZ2030" i="1"/>
  <c r="S2033" i="1"/>
  <c r="Z2037" i="1"/>
  <c r="DW1939" i="1"/>
  <c r="T2038" i="1"/>
  <c r="U1948" i="1"/>
  <c r="AX1891" i="1"/>
  <c r="AA2064" i="1"/>
  <c r="M2063" i="1"/>
  <c r="S2060" i="1"/>
  <c r="W2059" i="1"/>
  <c r="CL1946" i="1"/>
  <c r="J1945" i="1"/>
  <c r="N2038" i="1"/>
  <c r="L2063" i="1"/>
  <c r="N2061" i="1"/>
  <c r="D2059" i="1"/>
  <c r="O1891" i="1"/>
  <c r="L1947" i="1"/>
  <c r="AA1891" i="1"/>
  <c r="AE2647" i="1"/>
  <c r="AE1227" i="1" s="1"/>
  <c r="Z1364" i="1"/>
  <c r="DX1947" i="1"/>
  <c r="S1945" i="1"/>
  <c r="DV1939" i="1"/>
  <c r="AO1945" i="1"/>
  <c r="AO1942" i="1"/>
  <c r="G1594" i="1"/>
  <c r="X1364" i="1"/>
  <c r="AE1512" i="1"/>
  <c r="AA1761" i="1"/>
  <c r="S1609" i="1"/>
  <c r="U1580" i="1"/>
  <c r="EC1364" i="1"/>
  <c r="EC1499" i="1" s="1"/>
  <c r="S1364" i="1"/>
  <c r="S1499" i="1" s="1"/>
  <c r="G1364" i="1"/>
  <c r="X2093" i="1"/>
  <c r="L2093" i="1"/>
  <c r="BO2092" i="1"/>
  <c r="DW904" i="1"/>
  <c r="AS903" i="1"/>
  <c r="Y900" i="1"/>
  <c r="EL895" i="1"/>
  <c r="V895" i="1"/>
  <c r="EI1871" i="1"/>
  <c r="EI2510" i="1" s="1"/>
  <c r="AE2093" i="1"/>
  <c r="R1603" i="1"/>
  <c r="EO2088" i="1"/>
  <c r="EO1505" i="1"/>
  <c r="Y1499" i="1"/>
  <c r="CL939" i="1"/>
  <c r="AO939" i="1"/>
  <c r="AE938" i="1"/>
  <c r="V938" i="1"/>
  <c r="D2091" i="1"/>
  <c r="DZ2089" i="1"/>
  <c r="R936" i="1"/>
  <c r="AE935" i="1"/>
  <c r="V935" i="1"/>
  <c r="EO939" i="1"/>
  <c r="K2089" i="1"/>
  <c r="AS2087" i="1"/>
  <c r="DX904" i="1"/>
  <c r="AO894" i="1"/>
  <c r="F894" i="1"/>
  <c r="AO900" i="1"/>
  <c r="F900" i="1"/>
  <c r="F940" i="1"/>
  <c r="AO937" i="1"/>
  <c r="DX903" i="1"/>
  <c r="Q904" i="1"/>
  <c r="DA1580" i="1"/>
  <c r="EI1437" i="1"/>
  <c r="N1060" i="1"/>
  <c r="N2527" i="1" s="1"/>
  <c r="DV903" i="1"/>
  <c r="EF664" i="1"/>
  <c r="DN830" i="1"/>
  <c r="V668" i="1"/>
  <c r="V664" i="1" s="1"/>
  <c r="EF841" i="1"/>
  <c r="AO198" i="1"/>
  <c r="AO300" i="1" s="1"/>
  <c r="V360" i="1"/>
  <c r="EL177" i="1"/>
  <c r="EL296" i="1" s="1"/>
  <c r="EL378" i="1" s="1"/>
  <c r="EC321" i="1"/>
  <c r="EF379" i="1"/>
  <c r="BO383" i="1"/>
  <c r="EI379" i="1"/>
  <c r="AX422" i="1"/>
  <c r="N203" i="1"/>
  <c r="N301" i="1" s="1"/>
  <c r="EO379" i="1"/>
  <c r="EC372" i="1"/>
  <c r="U214" i="1"/>
  <c r="U306" i="1" s="1"/>
  <c r="I379" i="1"/>
  <c r="DN372" i="1"/>
  <c r="EO210" i="1"/>
  <c r="EO303" i="1" s="1"/>
  <c r="AJ210" i="1"/>
  <c r="AJ303" i="1" s="1"/>
  <c r="N210" i="1"/>
  <c r="N303" i="1" s="1"/>
  <c r="G360" i="1"/>
  <c r="V2025" i="1"/>
  <c r="EC1220" i="1"/>
  <c r="EC1195" i="1"/>
  <c r="EC1681" i="1"/>
  <c r="DA1220" i="1"/>
  <c r="DA1195" i="1"/>
  <c r="T1681" i="1"/>
  <c r="T1188" i="1"/>
  <c r="T1187" i="1" s="1"/>
  <c r="M1681" i="1"/>
  <c r="N1681" i="1"/>
  <c r="V661" i="1"/>
  <c r="V601" i="1"/>
  <c r="V659" i="1" s="1"/>
  <c r="T593" i="1"/>
  <c r="T657" i="1" s="1"/>
  <c r="T986" i="1" s="1"/>
  <c r="T985" i="1" s="1"/>
  <c r="Q661" i="1"/>
  <c r="Q601" i="1"/>
  <c r="Q659" i="1" s="1"/>
  <c r="C593" i="1"/>
  <c r="C657" i="1" s="1"/>
  <c r="C986" i="1" s="1"/>
  <c r="C985" i="1" s="1"/>
  <c r="EI838" i="1"/>
  <c r="AA841" i="1"/>
  <c r="D661" i="1"/>
  <c r="D601" i="1"/>
  <c r="D659" i="1" s="1"/>
  <c r="DN593" i="1"/>
  <c r="DN657" i="1" s="1"/>
  <c r="DN986" i="1" s="1"/>
  <c r="DN985" i="1" s="1"/>
  <c r="AS655" i="1"/>
  <c r="AS576" i="1"/>
  <c r="AE903" i="1"/>
  <c r="AA829" i="1"/>
  <c r="CA661" i="1"/>
  <c r="CA601" i="1"/>
  <c r="CA659" i="1" s="1"/>
  <c r="AS601" i="1"/>
  <c r="AS659" i="1" s="1"/>
  <c r="BF593" i="1"/>
  <c r="BF657" i="1" s="1"/>
  <c r="BF986" i="1" s="1"/>
  <c r="BF985" i="1" s="1"/>
  <c r="R655" i="1"/>
  <c r="R576" i="1"/>
  <c r="EO322" i="1"/>
  <c r="EO551" i="1" s="1"/>
  <c r="G210" i="1"/>
  <c r="G303" i="1" s="1"/>
  <c r="G327" i="1" s="1"/>
  <c r="AB184" i="1"/>
  <c r="AB297" i="1" s="1"/>
  <c r="AB321" i="1" s="1"/>
  <c r="DN378" i="1"/>
  <c r="DA37" i="1"/>
  <c r="N198" i="1"/>
  <c r="N300" i="1" s="1"/>
  <c r="W189" i="1"/>
  <c r="W298" i="1" s="1"/>
  <c r="W322" i="1" s="1"/>
  <c r="M378" i="1"/>
  <c r="R177" i="1"/>
  <c r="R296" i="1" s="1"/>
  <c r="DZ2639" i="1"/>
  <c r="DZ1219" i="1" s="1"/>
  <c r="DZ1870" i="1"/>
  <c r="N2028" i="1"/>
  <c r="N2025" i="1"/>
  <c r="N2048" i="1"/>
  <c r="N2029" i="1"/>
  <c r="N2026" i="1"/>
  <c r="N2024" i="1"/>
  <c r="N2027" i="1"/>
  <c r="B1499" i="1"/>
  <c r="EI554" i="1"/>
  <c r="Q559" i="1"/>
  <c r="C556" i="1"/>
  <c r="M2048" i="1"/>
  <c r="M2024" i="1"/>
  <c r="M2027" i="1"/>
  <c r="M2026" i="1"/>
  <c r="M2025" i="1"/>
  <c r="M2029" i="1"/>
  <c r="M2028" i="1"/>
  <c r="CL2639" i="1"/>
  <c r="CL1219" i="1" s="1"/>
  <c r="CL1870" i="1"/>
  <c r="B1845" i="1"/>
  <c r="B1833" i="1" s="1"/>
  <c r="AJ1217" i="1"/>
  <c r="AJ1210" i="1"/>
  <c r="C552" i="1"/>
  <c r="AS554" i="1"/>
  <c r="B1937" i="1"/>
  <c r="B1934" i="1"/>
  <c r="B1935" i="1"/>
  <c r="B1933" i="1"/>
  <c r="B1936" i="1"/>
  <c r="B1932" i="1"/>
  <c r="B1939" i="1" s="1"/>
  <c r="F2639" i="1"/>
  <c r="F1219" i="1" s="1"/>
  <c r="F1870" i="1"/>
  <c r="F1933" i="1"/>
  <c r="F1959" i="1"/>
  <c r="F1934" i="1"/>
  <c r="F1937" i="1"/>
  <c r="F1932" i="1"/>
  <c r="F1939" i="1" s="1"/>
  <c r="F1936" i="1"/>
  <c r="F1935" i="1"/>
  <c r="Z2485" i="1"/>
  <c r="Z1499" i="1"/>
  <c r="DV553" i="1"/>
  <c r="EI2524" i="1"/>
  <c r="K378" i="1"/>
  <c r="K320" i="1"/>
  <c r="J381" i="1"/>
  <c r="J323" i="1"/>
  <c r="AA556" i="1"/>
  <c r="EC559" i="1"/>
  <c r="CA2639" i="1"/>
  <c r="CA1219" i="1" s="1"/>
  <c r="CA1870" i="1"/>
  <c r="DN2485" i="1"/>
  <c r="G2027" i="1"/>
  <c r="G2048" i="1"/>
  <c r="G2024" i="1"/>
  <c r="G2030" i="1" s="1"/>
  <c r="G2025" i="1"/>
  <c r="G2028" i="1"/>
  <c r="G2026" i="1"/>
  <c r="G2029" i="1"/>
  <c r="L1747" i="1"/>
  <c r="AA2002" i="1"/>
  <c r="C1959" i="1"/>
  <c r="C1937" i="1"/>
  <c r="C1934" i="1"/>
  <c r="C1936" i="1"/>
  <c r="C1932" i="1"/>
  <c r="C1939" i="1" s="1"/>
  <c r="D1959" i="1"/>
  <c r="C1935" i="1"/>
  <c r="C1933" i="1"/>
  <c r="K381" i="1"/>
  <c r="K323" i="1"/>
  <c r="E378" i="1"/>
  <c r="E320" i="1"/>
  <c r="D381" i="1"/>
  <c r="D323" i="1"/>
  <c r="BO551" i="1"/>
  <c r="BF559" i="1"/>
  <c r="AA552" i="1"/>
  <c r="U556" i="1"/>
  <c r="N1959" i="1"/>
  <c r="N1934" i="1"/>
  <c r="N1932" i="1"/>
  <c r="N1937" i="1"/>
  <c r="N1936" i="1"/>
  <c r="N1935" i="1"/>
  <c r="N1933" i="1"/>
  <c r="G1959" i="1"/>
  <c r="G1933" i="1"/>
  <c r="G1936" i="1"/>
  <c r="G1932" i="1"/>
  <c r="G1939" i="1" s="1"/>
  <c r="G1934" i="1"/>
  <c r="G1937" i="1"/>
  <c r="G1935" i="1"/>
  <c r="T2048" i="1"/>
  <c r="T2025" i="1"/>
  <c r="T2028" i="1"/>
  <c r="T2026" i="1"/>
  <c r="T2029" i="1"/>
  <c r="T2024" i="1"/>
  <c r="T2030" i="1" s="1"/>
  <c r="T2027" i="1"/>
  <c r="S1933" i="1"/>
  <c r="S1936" i="1"/>
  <c r="S1934" i="1"/>
  <c r="S1935" i="1"/>
  <c r="S1932" i="1"/>
  <c r="S1939" i="1" s="1"/>
  <c r="S1937" i="1"/>
  <c r="EO2639" i="1"/>
  <c r="EO1219" i="1" s="1"/>
  <c r="EO1870" i="1"/>
  <c r="K1959" i="1"/>
  <c r="K1932" i="1"/>
  <c r="K1935" i="1"/>
  <c r="K1933" i="1"/>
  <c r="K1936" i="1"/>
  <c r="K1937" i="1"/>
  <c r="K1934" i="1"/>
  <c r="N1499" i="1"/>
  <c r="E381" i="1"/>
  <c r="E323" i="1"/>
  <c r="J322" i="1"/>
  <c r="R551" i="1"/>
  <c r="M554" i="1"/>
  <c r="S2024" i="1"/>
  <c r="S2030" i="1" s="1"/>
  <c r="S2027" i="1"/>
  <c r="S2048" i="1"/>
  <c r="S2026" i="1"/>
  <c r="S2029" i="1"/>
  <c r="S2025" i="1"/>
  <c r="S2028" i="1"/>
  <c r="M1959" i="1"/>
  <c r="M1936" i="1"/>
  <c r="M1933" i="1"/>
  <c r="M1935" i="1"/>
  <c r="M1932" i="1"/>
  <c r="M1934" i="1"/>
  <c r="M1937" i="1"/>
  <c r="E1959" i="1"/>
  <c r="E1935" i="1"/>
  <c r="E1932" i="1"/>
  <c r="E1939" i="1" s="1"/>
  <c r="E1936" i="1"/>
  <c r="E1933" i="1"/>
  <c r="E1937" i="1"/>
  <c r="E1934" i="1"/>
  <c r="H2048" i="1"/>
  <c r="H2025" i="1"/>
  <c r="H2028" i="1"/>
  <c r="H2026" i="1"/>
  <c r="H2029" i="1"/>
  <c r="H2024" i="1"/>
  <c r="H2027" i="1"/>
  <c r="M2488" i="1"/>
  <c r="DN1236" i="1"/>
  <c r="B1236" i="1"/>
  <c r="AS2488" i="1"/>
  <c r="K322" i="1"/>
  <c r="D322" i="1"/>
  <c r="O553" i="1"/>
  <c r="AA2570" i="1"/>
  <c r="AA2102" i="1"/>
  <c r="AA2480" i="1" s="1"/>
  <c r="U2034" i="1"/>
  <c r="G2065" i="1"/>
  <c r="G2494" i="1" s="1"/>
  <c r="G2039" i="1"/>
  <c r="H2059" i="1"/>
  <c r="H2061" i="1"/>
  <c r="F2065" i="1"/>
  <c r="F2494" i="1" s="1"/>
  <c r="F2039" i="1"/>
  <c r="G2059" i="1"/>
  <c r="F2034" i="1"/>
  <c r="U2033" i="1"/>
  <c r="DV2513" i="1"/>
  <c r="N1210" i="1"/>
  <c r="N1217" i="1"/>
  <c r="Z1220" i="1"/>
  <c r="Z1195" i="1"/>
  <c r="X1195" i="1"/>
  <c r="X1220" i="1"/>
  <c r="DV1238" i="1"/>
  <c r="AX2644" i="1"/>
  <c r="AX1222" i="1" s="1"/>
  <c r="AX1873" i="1"/>
  <c r="AX2512" i="1" s="1"/>
  <c r="AX1864" i="1"/>
  <c r="AX2048" i="1" s="1"/>
  <c r="V2059" i="1"/>
  <c r="V2493" i="1"/>
  <c r="DN1238" i="1"/>
  <c r="F1760" i="1"/>
  <c r="F1747" i="1"/>
  <c r="AE1835" i="1"/>
  <c r="AJ1872" i="1"/>
  <c r="AJ2511" i="1" s="1"/>
  <c r="AJ1863" i="1"/>
  <c r="AE1863" i="1"/>
  <c r="EF1439" i="1"/>
  <c r="EF1502" i="1"/>
  <c r="Y1643" i="1"/>
  <c r="Y1642" i="1" s="1"/>
  <c r="N1762" i="1"/>
  <c r="I1938" i="1"/>
  <c r="I1919" i="1"/>
  <c r="U1438" i="1"/>
  <c r="U1505" i="1"/>
  <c r="U1442" i="1"/>
  <c r="U1509" i="1"/>
  <c r="I1441" i="1"/>
  <c r="I1512" i="1"/>
  <c r="E1439" i="1"/>
  <c r="E1510" i="1"/>
  <c r="DV1045" i="1"/>
  <c r="DV1001" i="1"/>
  <c r="DA1001" i="1"/>
  <c r="S1001" i="1"/>
  <c r="F2766" i="1"/>
  <c r="F2085" i="1"/>
  <c r="AX2761" i="1"/>
  <c r="AX2080" i="1"/>
  <c r="DA899" i="1"/>
  <c r="CL899" i="1"/>
  <c r="CL2627" i="1"/>
  <c r="CL2110" i="1"/>
  <c r="CL1604" i="1"/>
  <c r="CL1596" i="1"/>
  <c r="EL2626" i="1"/>
  <c r="EL2109" i="1"/>
  <c r="EL1595" i="1"/>
  <c r="EL1611" i="1"/>
  <c r="EL1603" i="1"/>
  <c r="J2626" i="1"/>
  <c r="J2109" i="1"/>
  <c r="J1611" i="1"/>
  <c r="J1603" i="1"/>
  <c r="J1595" i="1"/>
  <c r="T2625" i="1"/>
  <c r="T2293" i="1"/>
  <c r="T2108" i="1"/>
  <c r="T1594" i="1"/>
  <c r="T1610" i="1"/>
  <c r="T1602" i="1"/>
  <c r="AO2624" i="1"/>
  <c r="AO2107" i="1"/>
  <c r="AO1609" i="1"/>
  <c r="AO1601" i="1"/>
  <c r="AO1593" i="1"/>
  <c r="DW2623" i="1"/>
  <c r="DW2106" i="1"/>
  <c r="DW1592" i="1"/>
  <c r="DW1600" i="1"/>
  <c r="D2623" i="1"/>
  <c r="D2106" i="1"/>
  <c r="D1600" i="1"/>
  <c r="D1592" i="1"/>
  <c r="BO1607" i="1"/>
  <c r="BO1580" i="1"/>
  <c r="Q2766" i="1"/>
  <c r="Q2085" i="1"/>
  <c r="EL1196" i="1"/>
  <c r="DZ2761" i="1"/>
  <c r="DZ2080" i="1"/>
  <c r="DN2626" i="1"/>
  <c r="DN2109" i="1"/>
  <c r="AO2625" i="1"/>
  <c r="AO2293" i="1"/>
  <c r="AO2108" i="1"/>
  <c r="AO1594" i="1"/>
  <c r="DW2624" i="1"/>
  <c r="DW2107" i="1"/>
  <c r="DW1593" i="1"/>
  <c r="AX2623" i="1"/>
  <c r="AX2106" i="1"/>
  <c r="AX1592" i="1"/>
  <c r="N2623" i="1"/>
  <c r="N2106" i="1"/>
  <c r="N1592" i="1"/>
  <c r="F2629" i="1"/>
  <c r="F2622" i="1"/>
  <c r="F2322" i="1"/>
  <c r="F2330" i="1" s="1"/>
  <c r="F2274" i="1"/>
  <c r="F2245" i="1"/>
  <c r="F2306" i="1"/>
  <c r="F2290" i="1"/>
  <c r="F2298" i="1" s="1"/>
  <c r="F2181" i="1"/>
  <c r="F2214" i="1"/>
  <c r="F2189" i="1"/>
  <c r="F2105" i="1"/>
  <c r="F2205" i="1"/>
  <c r="AA1236" i="1"/>
  <c r="Z2764" i="1"/>
  <c r="Z2083" i="1"/>
  <c r="U2627" i="1"/>
  <c r="U2110" i="1"/>
  <c r="DX2625" i="1"/>
  <c r="DX2293" i="1"/>
  <c r="DX2108" i="1"/>
  <c r="BF2624" i="1"/>
  <c r="BF2107" i="1"/>
  <c r="EC2623" i="1"/>
  <c r="EC2106" i="1"/>
  <c r="EC1592" i="1"/>
  <c r="G2623" i="1"/>
  <c r="G2106" i="1"/>
  <c r="G1592" i="1"/>
  <c r="Q2629" i="1"/>
  <c r="Q2211" i="1" s="1"/>
  <c r="Q2622" i="1"/>
  <c r="Q2105" i="1"/>
  <c r="Q2253" i="1"/>
  <c r="E1440" i="1"/>
  <c r="U2763" i="1"/>
  <c r="U2082" i="1"/>
  <c r="EO1641" i="1"/>
  <c r="EO1407" i="1"/>
  <c r="Q2765" i="1"/>
  <c r="Q2084" i="1"/>
  <c r="Q2762" i="1"/>
  <c r="Q2081" i="1"/>
  <c r="EL2625" i="1"/>
  <c r="EL2293" i="1"/>
  <c r="EL2108" i="1"/>
  <c r="EL1602" i="1"/>
  <c r="B2624" i="1"/>
  <c r="B1419" i="1" s="1"/>
  <c r="B2107" i="1"/>
  <c r="CL2623" i="1"/>
  <c r="CL2106" i="1"/>
  <c r="L2623" i="1"/>
  <c r="L2106" i="1"/>
  <c r="F2623" i="1"/>
  <c r="F2299" i="1"/>
  <c r="F2106" i="1"/>
  <c r="F1608" i="1"/>
  <c r="BO2629" i="1"/>
  <c r="BO2388" i="1" s="1"/>
  <c r="BO2553" i="1" s="1"/>
  <c r="BO2622" i="1"/>
  <c r="BO2105" i="1"/>
  <c r="V2629" i="1"/>
  <c r="V2622" i="1"/>
  <c r="V2105" i="1"/>
  <c r="P2629" i="1"/>
  <c r="P2622" i="1"/>
  <c r="P2105" i="1"/>
  <c r="P1599" i="1"/>
  <c r="D2629" i="1"/>
  <c r="D2315" i="1" s="1"/>
  <c r="D2622" i="1"/>
  <c r="D2306" i="1"/>
  <c r="D2290" i="1"/>
  <c r="D2322" i="1"/>
  <c r="D2330" i="1" s="1"/>
  <c r="D2274" i="1"/>
  <c r="D2245" i="1"/>
  <c r="D2205" i="1"/>
  <c r="D2211" i="1" s="1"/>
  <c r="D2181" i="1"/>
  <c r="D2189" i="1"/>
  <c r="D2214" i="1"/>
  <c r="D2105" i="1"/>
  <c r="X1747" i="1"/>
  <c r="R1499" i="1"/>
  <c r="CA963" i="1"/>
  <c r="EI2735" i="1"/>
  <c r="EI880" i="1"/>
  <c r="EI2757" i="1" s="1"/>
  <c r="EI907" i="1"/>
  <c r="EI898" i="1" s="1"/>
  <c r="EI889" i="1"/>
  <c r="EI890" i="1"/>
  <c r="EI742" i="1"/>
  <c r="DW1609" i="1"/>
  <c r="AS2735" i="1"/>
  <c r="AS880" i="1"/>
  <c r="AS2757" i="1" s="1"/>
  <c r="AS907" i="1"/>
  <c r="AS895" i="1"/>
  <c r="AS889" i="1"/>
  <c r="AS742" i="1"/>
  <c r="AS892" i="1"/>
  <c r="D1001" i="1"/>
  <c r="CL814" i="1"/>
  <c r="DN1204" i="1"/>
  <c r="DN1205" i="1"/>
  <c r="DN668" i="1"/>
  <c r="U1204" i="1"/>
  <c r="U1205" i="1"/>
  <c r="U668" i="1"/>
  <c r="U664" i="1" s="1"/>
  <c r="D576" i="1"/>
  <c r="D655" i="1"/>
  <c r="B1611" i="1"/>
  <c r="AO496" i="1"/>
  <c r="AO476" i="1"/>
  <c r="U1513" i="1"/>
  <c r="AO1610" i="1"/>
  <c r="AB422" i="1"/>
  <c r="AB569" i="1"/>
  <c r="L420" i="1"/>
  <c r="L567" i="1"/>
  <c r="C322" i="1"/>
  <c r="C357" i="1"/>
  <c r="G1236" i="1"/>
  <c r="G1194" i="1"/>
  <c r="AO740" i="1"/>
  <c r="D740" i="1"/>
  <c r="R360" i="1"/>
  <c r="DW2513" i="1"/>
  <c r="EL979" i="1"/>
  <c r="BF550" i="1"/>
  <c r="BF402" i="1"/>
  <c r="EI561" i="1"/>
  <c r="EI414" i="1"/>
  <c r="X556" i="1"/>
  <c r="AX558" i="1"/>
  <c r="AX410" i="1"/>
  <c r="X557" i="1"/>
  <c r="X409" i="1"/>
  <c r="CL359" i="1"/>
  <c r="D402" i="1"/>
  <c r="D550" i="1"/>
  <c r="M555" i="1"/>
  <c r="M407" i="1"/>
  <c r="V561" i="1"/>
  <c r="V414" i="1"/>
  <c r="O555" i="1"/>
  <c r="O407" i="1"/>
  <c r="G567" i="1"/>
  <c r="G420" i="1"/>
  <c r="Q414" i="1"/>
  <c r="Q561" i="1"/>
  <c r="DZ556" i="1"/>
  <c r="EF561" i="1"/>
  <c r="EF414" i="1"/>
  <c r="X565" i="1"/>
  <c r="B552" i="1"/>
  <c r="AJ560" i="1"/>
  <c r="AJ413" i="1"/>
  <c r="X330" i="1"/>
  <c r="K559" i="1"/>
  <c r="P556" i="1"/>
  <c r="U355" i="1"/>
  <c r="AJ383" i="1"/>
  <c r="K567" i="1"/>
  <c r="K420" i="1"/>
  <c r="D557" i="1"/>
  <c r="D409" i="1"/>
  <c r="DW556" i="1"/>
  <c r="EF550" i="1"/>
  <c r="EF402" i="1"/>
  <c r="L549" i="1"/>
  <c r="L401" i="1"/>
  <c r="L426" i="1"/>
  <c r="L448" i="1" s="1"/>
  <c r="L342" i="1"/>
  <c r="D2400" i="1"/>
  <c r="D2405" i="1" s="1"/>
  <c r="F2120" i="1"/>
  <c r="F2125" i="1"/>
  <c r="AE2037" i="1"/>
  <c r="AJ2061" i="1"/>
  <c r="EC2570" i="1"/>
  <c r="EC2102" i="1"/>
  <c r="EC2480" i="1" s="1"/>
  <c r="O2033" i="1"/>
  <c r="H1210" i="1"/>
  <c r="H1217" i="1"/>
  <c r="T1220" i="1"/>
  <c r="T1195" i="1"/>
  <c r="AE2102" i="1"/>
  <c r="AE2480" i="1" s="1"/>
  <c r="R1947" i="1"/>
  <c r="R1944" i="1"/>
  <c r="D2051" i="1"/>
  <c r="L1210" i="1"/>
  <c r="L1217" i="1"/>
  <c r="AE1946" i="1"/>
  <c r="AE1943" i="1"/>
  <c r="DA1946" i="1"/>
  <c r="E1942" i="1"/>
  <c r="U2038" i="1"/>
  <c r="O2035" i="1"/>
  <c r="Q1959" i="1"/>
  <c r="Q1969" i="1" s="1"/>
  <c r="Q2495" i="1" s="1"/>
  <c r="Q1932" i="1"/>
  <c r="Q1939" i="1" s="1"/>
  <c r="Q1935" i="1"/>
  <c r="DA2573" i="1"/>
  <c r="AS1944" i="1"/>
  <c r="L2558" i="1"/>
  <c r="L2561" i="1"/>
  <c r="L2360" i="1"/>
  <c r="L2560" i="1" s="1"/>
  <c r="BO1943" i="1"/>
  <c r="BF2644" i="1"/>
  <c r="BF1222" i="1" s="1"/>
  <c r="F1759" i="1"/>
  <c r="BO2536" i="1"/>
  <c r="DA1942" i="1"/>
  <c r="U1935" i="1"/>
  <c r="AE1220" i="1"/>
  <c r="AE1195" i="1"/>
  <c r="EC2513" i="1"/>
  <c r="BF1872" i="1"/>
  <c r="BF2511" i="1" s="1"/>
  <c r="BF1863" i="1"/>
  <c r="BF1835" i="1"/>
  <c r="BO1872" i="1"/>
  <c r="BO2511" i="1" s="1"/>
  <c r="BO1863" i="1"/>
  <c r="T1835" i="1"/>
  <c r="EF1734" i="1"/>
  <c r="EI1764" i="1"/>
  <c r="EF1763" i="1"/>
  <c r="T1438" i="1"/>
  <c r="T1442" i="1"/>
  <c r="T1509" i="1"/>
  <c r="T1505" i="1"/>
  <c r="B1439" i="1"/>
  <c r="B1502" i="1"/>
  <c r="C1602" i="1"/>
  <c r="N1607" i="1"/>
  <c r="N1580" i="1"/>
  <c r="Z1649" i="1"/>
  <c r="Z1648" i="1" s="1"/>
  <c r="Z1646" i="1" s="1"/>
  <c r="Z1507" i="1"/>
  <c r="Z1517" i="1"/>
  <c r="DW1439" i="1"/>
  <c r="DW1510" i="1"/>
  <c r="N1641" i="1"/>
  <c r="N1407" i="1"/>
  <c r="EO1592" i="1"/>
  <c r="S1643" i="1"/>
  <c r="S1642" i="1" s="1"/>
  <c r="E1865" i="1"/>
  <c r="E1874" i="1"/>
  <c r="L1643" i="1"/>
  <c r="L1642" i="1" s="1"/>
  <c r="L1640" i="1" s="1"/>
  <c r="X1437" i="1"/>
  <c r="DX682" i="1"/>
  <c r="DX680" i="1" s="1"/>
  <c r="EC2485" i="1"/>
  <c r="I2765" i="1"/>
  <c r="I2084" i="1"/>
  <c r="I891" i="1"/>
  <c r="R2627" i="1"/>
  <c r="R2110" i="1"/>
  <c r="AE2626" i="1"/>
  <c r="AE2109" i="1"/>
  <c r="DN2625" i="1"/>
  <c r="DN2293" i="1"/>
  <c r="DN2108" i="1"/>
  <c r="B2625" i="1"/>
  <c r="B1420" i="1" s="1"/>
  <c r="B2293" i="1"/>
  <c r="B2108" i="1"/>
  <c r="L2624" i="1"/>
  <c r="L2107" i="1"/>
  <c r="V2623" i="1"/>
  <c r="V2106" i="1"/>
  <c r="V1438" i="1"/>
  <c r="N2622" i="1"/>
  <c r="N2629" i="1"/>
  <c r="N2227" i="1" s="1"/>
  <c r="N2322" i="1"/>
  <c r="N2306" i="1"/>
  <c r="N2373" i="1"/>
  <c r="N2245" i="1"/>
  <c r="N2290" i="1"/>
  <c r="N2274" i="1"/>
  <c r="N2214" i="1"/>
  <c r="N2189" i="1"/>
  <c r="N2197" i="1" s="1"/>
  <c r="N2105" i="1"/>
  <c r="N2205" i="1"/>
  <c r="N2211" i="1" s="1"/>
  <c r="N2120" i="1"/>
  <c r="N2181" i="1"/>
  <c r="N1591" i="1"/>
  <c r="N1599" i="1"/>
  <c r="N1604" i="1"/>
  <c r="J1604" i="1"/>
  <c r="D1601" i="1"/>
  <c r="N1596" i="1"/>
  <c r="N1643" i="1"/>
  <c r="N1642" i="1" s="1"/>
  <c r="Y2761" i="1"/>
  <c r="Y2080" i="1"/>
  <c r="EO2627" i="1"/>
  <c r="EO2110" i="1"/>
  <c r="EO1604" i="1"/>
  <c r="DV2626" i="1"/>
  <c r="DV2109" i="1"/>
  <c r="DV1611" i="1"/>
  <c r="C2626" i="1"/>
  <c r="C2109" i="1"/>
  <c r="C1611" i="1"/>
  <c r="M2625" i="1"/>
  <c r="M2293" i="1"/>
  <c r="M2108" i="1"/>
  <c r="M1610" i="1"/>
  <c r="W2624" i="1"/>
  <c r="W2107" i="1"/>
  <c r="W1609" i="1"/>
  <c r="BF2623" i="1"/>
  <c r="BF2106" i="1"/>
  <c r="O2623" i="1"/>
  <c r="O2106" i="1"/>
  <c r="O1600" i="1"/>
  <c r="Y2629" i="1"/>
  <c r="Y2056" i="1" s="1"/>
  <c r="Y2622" i="1"/>
  <c r="Y2105" i="1"/>
  <c r="Y1599" i="1"/>
  <c r="DV1610" i="1"/>
  <c r="L1438" i="1"/>
  <c r="C1356" i="1"/>
  <c r="C1644" i="1" s="1"/>
  <c r="Y2765" i="1"/>
  <c r="Y2084" i="1"/>
  <c r="P1580" i="1"/>
  <c r="P1607" i="1"/>
  <c r="CA1236" i="1"/>
  <c r="CA1194" i="1"/>
  <c r="T2764" i="1"/>
  <c r="T2083" i="1"/>
  <c r="DA1499" i="1"/>
  <c r="BO2746" i="1"/>
  <c r="BO2087" i="1"/>
  <c r="BO925" i="1"/>
  <c r="BO934" i="1"/>
  <c r="BO937" i="1"/>
  <c r="BO818" i="1"/>
  <c r="BO940" i="1"/>
  <c r="EC1438" i="1"/>
  <c r="EC1442" i="1"/>
  <c r="EC1501" i="1"/>
  <c r="EC1513" i="1"/>
  <c r="DV1440" i="1"/>
  <c r="DV1511" i="1"/>
  <c r="E1364" i="1"/>
  <c r="E1499" i="1" s="1"/>
  <c r="E1500" i="1"/>
  <c r="E1437" i="1"/>
  <c r="EC2093" i="1"/>
  <c r="DV2764" i="1"/>
  <c r="DV2083" i="1"/>
  <c r="C2764" i="1"/>
  <c r="C2083" i="1"/>
  <c r="Y2090" i="1"/>
  <c r="CA2746" i="1"/>
  <c r="CA2087" i="1"/>
  <c r="CA934" i="1"/>
  <c r="CA938" i="1"/>
  <c r="CA818" i="1"/>
  <c r="CL826" i="1" s="1"/>
  <c r="CA925" i="1"/>
  <c r="CA935" i="1"/>
  <c r="T2627" i="1"/>
  <c r="T2110" i="1"/>
  <c r="AJ963" i="1"/>
  <c r="X937" i="1"/>
  <c r="Y2627" i="1"/>
  <c r="Y2287" i="1"/>
  <c r="Y2110" i="1"/>
  <c r="CA2626" i="1"/>
  <c r="CA2109" i="1"/>
  <c r="CA2735" i="1"/>
  <c r="CA889" i="1"/>
  <c r="CA891" i="1"/>
  <c r="CA880" i="1"/>
  <c r="CA2757" i="1" s="1"/>
  <c r="CA907" i="1"/>
  <c r="CA742" i="1"/>
  <c r="CA744" i="1" s="1"/>
  <c r="Q2735" i="1"/>
  <c r="Q889" i="1"/>
  <c r="Q891" i="1"/>
  <c r="Q742" i="1"/>
  <c r="Q880" i="1"/>
  <c r="Q2757" i="1" s="1"/>
  <c r="Q907" i="1"/>
  <c r="O2735" i="1"/>
  <c r="O880" i="1"/>
  <c r="O2757" i="1" s="1"/>
  <c r="O907" i="1"/>
  <c r="O898" i="1" s="1"/>
  <c r="O889" i="1"/>
  <c r="O893" i="1"/>
  <c r="O742" i="1"/>
  <c r="O890" i="1"/>
  <c r="X1607" i="1"/>
  <c r="Y2488" i="1"/>
  <c r="Y1606" i="1"/>
  <c r="Y2537" i="1" s="1"/>
  <c r="DN1001" i="1"/>
  <c r="DW572" i="1"/>
  <c r="DW653" i="1"/>
  <c r="DW480" i="1"/>
  <c r="DX1236" i="1"/>
  <c r="E814" i="1"/>
  <c r="EO576" i="1"/>
  <c r="EO655" i="1"/>
  <c r="Z1825" i="1"/>
  <c r="AA2645" i="1" s="1"/>
  <c r="AA1225" i="1" s="1"/>
  <c r="N328" i="1"/>
  <c r="N363" i="1"/>
  <c r="T830" i="1"/>
  <c r="V569" i="1"/>
  <c r="V422" i="1"/>
  <c r="F567" i="1"/>
  <c r="F420" i="1"/>
  <c r="DA276" i="1"/>
  <c r="DA114" i="1"/>
  <c r="AJ1649" i="1"/>
  <c r="AJ1648" i="1" s="1"/>
  <c r="AJ1646" i="1" s="1"/>
  <c r="AJ1517" i="1"/>
  <c r="DN834" i="1"/>
  <c r="EO360" i="1"/>
  <c r="EC381" i="1"/>
  <c r="E1236" i="1"/>
  <c r="AJ563" i="1"/>
  <c r="AJ416" i="1"/>
  <c r="F556" i="1"/>
  <c r="DW568" i="1"/>
  <c r="DW421" i="1"/>
  <c r="N567" i="1"/>
  <c r="N420" i="1"/>
  <c r="EL563" i="1"/>
  <c r="EL416" i="1"/>
  <c r="AO561" i="1"/>
  <c r="AO414" i="1"/>
  <c r="V565" i="1"/>
  <c r="AX360" i="1"/>
  <c r="EF553" i="1"/>
  <c r="H553" i="1"/>
  <c r="CL560" i="1"/>
  <c r="CL413" i="1"/>
  <c r="DX569" i="1"/>
  <c r="DX422" i="1"/>
  <c r="U1730" i="1"/>
  <c r="U694" i="1"/>
  <c r="CA568" i="1"/>
  <c r="CA421" i="1"/>
  <c r="Y568" i="1"/>
  <c r="Y421" i="1"/>
  <c r="D414" i="1"/>
  <c r="D561" i="1"/>
  <c r="W362" i="1"/>
  <c r="L569" i="1"/>
  <c r="L447" i="1"/>
  <c r="L422" i="1"/>
  <c r="DX419" i="1"/>
  <c r="DX395" i="1"/>
  <c r="DX337" i="1"/>
  <c r="EO564" i="1"/>
  <c r="EO417" i="1"/>
  <c r="DZ568" i="1"/>
  <c r="DZ421" i="1"/>
  <c r="CL330" i="1"/>
  <c r="CL365" i="1"/>
  <c r="E550" i="1"/>
  <c r="E402" i="1"/>
  <c r="X558" i="1"/>
  <c r="X410" i="1"/>
  <c r="Y564" i="1"/>
  <c r="Y417" i="1"/>
  <c r="N383" i="1"/>
  <c r="F193" i="1"/>
  <c r="F299" i="1" s="1"/>
  <c r="F381" i="1" s="1"/>
  <c r="X563" i="1"/>
  <c r="X416" i="1"/>
  <c r="J402" i="1"/>
  <c r="J550" i="1"/>
  <c r="EC557" i="1"/>
  <c r="EC409" i="1"/>
  <c r="AO362" i="1"/>
  <c r="S551" i="1"/>
  <c r="DX563" i="1"/>
  <c r="DX416" i="1"/>
  <c r="B330" i="1"/>
  <c r="B365" i="1"/>
  <c r="H382" i="1"/>
  <c r="BO2314" i="1"/>
  <c r="N2258" i="1"/>
  <c r="Q2302" i="1"/>
  <c r="Y2300" i="1"/>
  <c r="F2379" i="1"/>
  <c r="V2284" i="1"/>
  <c r="D2254" i="1"/>
  <c r="D2300" i="1"/>
  <c r="D2255" i="1"/>
  <c r="N2254" i="1"/>
  <c r="Y2258" i="1"/>
  <c r="P2400" i="1"/>
  <c r="P2405" i="1" s="1"/>
  <c r="G2035" i="1"/>
  <c r="I2039" i="1"/>
  <c r="I2065" i="1"/>
  <c r="I2494" i="1" s="1"/>
  <c r="I2035" i="1"/>
  <c r="O2570" i="1"/>
  <c r="O2102" i="1"/>
  <c r="O2480" i="1" s="1"/>
  <c r="AX2039" i="1"/>
  <c r="AX2065" i="1"/>
  <c r="AX2494" i="1" s="1"/>
  <c r="J2063" i="1"/>
  <c r="H2062" i="1"/>
  <c r="D2060" i="1"/>
  <c r="BO2298" i="1"/>
  <c r="BF2065" i="1"/>
  <c r="BF2494" i="1" s="1"/>
  <c r="U2037" i="1"/>
  <c r="I2034" i="1"/>
  <c r="AS2029" i="1"/>
  <c r="O2027" i="1"/>
  <c r="L2048" i="1"/>
  <c r="L2024" i="1"/>
  <c r="L2027" i="1"/>
  <c r="AS2065" i="1"/>
  <c r="AS2494" i="1" s="1"/>
  <c r="AS2039" i="1"/>
  <c r="BF2060" i="1"/>
  <c r="DA2570" i="1"/>
  <c r="DA2102" i="1"/>
  <c r="DA2480" i="1" s="1"/>
  <c r="DN2102" i="1"/>
  <c r="DN2480" i="1" s="1"/>
  <c r="P2038" i="1"/>
  <c r="N2037" i="1"/>
  <c r="T2034" i="1"/>
  <c r="AO2029" i="1"/>
  <c r="D2028" i="1"/>
  <c r="R2026" i="1"/>
  <c r="AO2065" i="1"/>
  <c r="AO2494" i="1" s="1"/>
  <c r="AO2039" i="1"/>
  <c r="AO2037" i="1"/>
  <c r="P2061" i="1"/>
  <c r="Y2197" i="1"/>
  <c r="D2052" i="1"/>
  <c r="F2051" i="1"/>
  <c r="I2033" i="1"/>
  <c r="AS1895" i="1"/>
  <c r="CL1210" i="1"/>
  <c r="CL1217" i="1"/>
  <c r="N1220" i="1"/>
  <c r="N1195" i="1"/>
  <c r="W2048" i="1"/>
  <c r="W2029" i="1"/>
  <c r="W2026" i="1"/>
  <c r="K2048" i="1"/>
  <c r="K2026" i="1"/>
  <c r="K2029" i="1"/>
  <c r="F2038" i="1"/>
  <c r="N2033" i="1"/>
  <c r="DX2493" i="1"/>
  <c r="DX2032" i="1" s="1"/>
  <c r="D2223" i="1"/>
  <c r="N2056" i="1"/>
  <c r="R2028" i="1"/>
  <c r="B2026" i="1"/>
  <c r="AO2025" i="1"/>
  <c r="L2025" i="1"/>
  <c r="DW2030" i="1"/>
  <c r="I2037" i="1"/>
  <c r="M2033" i="1"/>
  <c r="U1936" i="1"/>
  <c r="S2513" i="1"/>
  <c r="EL2493" i="1"/>
  <c r="EL2032" i="1" s="1"/>
  <c r="DW1217" i="1"/>
  <c r="DW1210" i="1"/>
  <c r="F1210" i="1"/>
  <c r="F1217" i="1"/>
  <c r="W2025" i="1"/>
  <c r="N2063" i="1"/>
  <c r="R2036" i="1"/>
  <c r="BO1964" i="1"/>
  <c r="EI1873" i="1"/>
  <c r="EI2512" i="1" s="1"/>
  <c r="W1220" i="1"/>
  <c r="W1195" i="1"/>
  <c r="D2036" i="1"/>
  <c r="Y2027" i="1"/>
  <c r="Y2024" i="1"/>
  <c r="AS1946" i="1"/>
  <c r="DX1945" i="1"/>
  <c r="E1945" i="1"/>
  <c r="Y1943" i="1"/>
  <c r="CA1942" i="1"/>
  <c r="AA1747" i="1"/>
  <c r="U2064" i="1"/>
  <c r="G2063" i="1"/>
  <c r="K2036" i="1"/>
  <c r="O2061" i="1"/>
  <c r="M2034" i="1"/>
  <c r="Q2065" i="1"/>
  <c r="Q2494" i="1" s="1"/>
  <c r="Q2039" i="1"/>
  <c r="R2064" i="1"/>
  <c r="Q2036" i="1"/>
  <c r="AO1946" i="1"/>
  <c r="DW1945" i="1"/>
  <c r="D1945" i="1"/>
  <c r="DZ1943" i="1"/>
  <c r="F1943" i="1"/>
  <c r="P1942" i="1"/>
  <c r="BF1938" i="1"/>
  <c r="BF1831" i="1"/>
  <c r="BF1895" i="1" s="1"/>
  <c r="Z2640" i="1"/>
  <c r="Z2642" i="1" s="1"/>
  <c r="Z1871" i="1"/>
  <c r="Z2510" i="1" s="1"/>
  <c r="Z1862" i="1"/>
  <c r="DA1791" i="1"/>
  <c r="DA1999" i="1" s="1"/>
  <c r="DA2000" i="1" s="1"/>
  <c r="DN1792" i="1"/>
  <c r="AX2064" i="1"/>
  <c r="H2038" i="1"/>
  <c r="F2037" i="1"/>
  <c r="AE2036" i="1"/>
  <c r="J2062" i="1"/>
  <c r="AX2061" i="1"/>
  <c r="H2035" i="1"/>
  <c r="R2034" i="1"/>
  <c r="AE2033" i="1"/>
  <c r="P2059" i="1"/>
  <c r="EO1831" i="1"/>
  <c r="EO1938" i="1"/>
  <c r="Y2129" i="1"/>
  <c r="AE1932" i="1"/>
  <c r="AE1939" i="1" s="1"/>
  <c r="BO1966" i="1"/>
  <c r="BO1831" i="1"/>
  <c r="BO1895" i="1" s="1"/>
  <c r="BO1938" i="1"/>
  <c r="D1963" i="1"/>
  <c r="N2640" i="1"/>
  <c r="N2642" i="1" s="1"/>
  <c r="N1871" i="1"/>
  <c r="N2510" i="1" s="1"/>
  <c r="N1862" i="1"/>
  <c r="DZ2642" i="1"/>
  <c r="Z2563" i="1"/>
  <c r="DX1946" i="1"/>
  <c r="Y1944" i="1"/>
  <c r="Q1943" i="1"/>
  <c r="U2048" i="1"/>
  <c r="U2025" i="1"/>
  <c r="U2028" i="1"/>
  <c r="DN2493" i="1"/>
  <c r="DN2032" i="1" s="1"/>
  <c r="J2359" i="1"/>
  <c r="J1728" i="1"/>
  <c r="J1730" i="1"/>
  <c r="EL1734" i="1"/>
  <c r="EL628" i="1"/>
  <c r="BO1759" i="1"/>
  <c r="BO628" i="1"/>
  <c r="V1946" i="1"/>
  <c r="P1943" i="1"/>
  <c r="N2644" i="1"/>
  <c r="N1222" i="1" s="1"/>
  <c r="N1864" i="1"/>
  <c r="N1873" i="1"/>
  <c r="N2512" i="1" s="1"/>
  <c r="H2644" i="1"/>
  <c r="H1222" i="1" s="1"/>
  <c r="H1873" i="1"/>
  <c r="H2512" i="1" s="1"/>
  <c r="H1864" i="1"/>
  <c r="EC2493" i="1"/>
  <c r="EC2032" i="1" s="1"/>
  <c r="O2645" i="1"/>
  <c r="O1225" i="1" s="1"/>
  <c r="O2002" i="1"/>
  <c r="O1861" i="1"/>
  <c r="EI1762" i="1"/>
  <c r="S2558" i="1"/>
  <c r="S2360" i="1"/>
  <c r="S2560" i="1" s="1"/>
  <c r="EO1612" i="1"/>
  <c r="K1612" i="1"/>
  <c r="EF1510" i="1"/>
  <c r="P1649" i="1"/>
  <c r="P1648" i="1" s="1"/>
  <c r="P1646" i="1" s="1"/>
  <c r="P1517" i="1"/>
  <c r="D1442" i="1"/>
  <c r="D1513" i="1"/>
  <c r="D1438" i="1"/>
  <c r="K2033" i="1"/>
  <c r="AJ1947" i="1"/>
  <c r="EC1945" i="1"/>
  <c r="G1945" i="1"/>
  <c r="Q1944" i="1"/>
  <c r="AS1942" i="1"/>
  <c r="Y1965" i="1"/>
  <c r="Q1964" i="1"/>
  <c r="EI1938" i="1"/>
  <c r="EI1831" i="1"/>
  <c r="EI1895" i="1" s="1"/>
  <c r="V1835" i="1"/>
  <c r="V1863" i="1"/>
  <c r="W1872" i="1"/>
  <c r="W2511" i="1" s="1"/>
  <c r="W1863" i="1"/>
  <c r="D1835" i="1"/>
  <c r="D1863" i="1"/>
  <c r="E1872" i="1"/>
  <c r="E2511" i="1" s="1"/>
  <c r="E1863" i="1"/>
  <c r="D2645" i="1"/>
  <c r="D1225" i="1" s="1"/>
  <c r="D2002" i="1"/>
  <c r="D1861" i="1"/>
  <c r="E1861" i="1"/>
  <c r="V1947" i="1"/>
  <c r="R1945" i="1"/>
  <c r="AE1944" i="1"/>
  <c r="X1942" i="1"/>
  <c r="T1935" i="1"/>
  <c r="EC1210" i="1"/>
  <c r="EC1217" i="1"/>
  <c r="BF1195" i="1"/>
  <c r="BF1220" i="1"/>
  <c r="O1220" i="1"/>
  <c r="O1195" i="1"/>
  <c r="O1196" i="1" s="1"/>
  <c r="EP2496" i="1"/>
  <c r="EO4" i="1"/>
  <c r="AS1734" i="1"/>
  <c r="AS1763" i="1"/>
  <c r="H1438" i="1"/>
  <c r="H1442" i="1"/>
  <c r="H1509" i="1"/>
  <c r="H1505" i="1"/>
  <c r="V1440" i="1"/>
  <c r="V1503" i="1"/>
  <c r="AX1439" i="1"/>
  <c r="AX1502" i="1"/>
  <c r="F1436" i="1"/>
  <c r="F2534" i="1" s="1"/>
  <c r="P1364" i="1"/>
  <c r="P1437" i="1"/>
  <c r="P1500" i="1"/>
  <c r="DW1785" i="1"/>
  <c r="DV1785" i="1"/>
  <c r="DV1786" i="1" s="1"/>
  <c r="DZ1763" i="1"/>
  <c r="DZ1734" i="1"/>
  <c r="EC1763" i="1"/>
  <c r="AE2646" i="1"/>
  <c r="AE1226" i="1" s="1"/>
  <c r="AE1825" i="1"/>
  <c r="DZ1592" i="1"/>
  <c r="F1592" i="1"/>
  <c r="D1509" i="1"/>
  <c r="X1648" i="1"/>
  <c r="X1646" i="1" s="1"/>
  <c r="H1501" i="1"/>
  <c r="AO1438" i="1"/>
  <c r="AO1501" i="1"/>
  <c r="AO1442" i="1"/>
  <c r="EF1364" i="1"/>
  <c r="EF1437" i="1"/>
  <c r="DN1441" i="1"/>
  <c r="DN1512" i="1"/>
  <c r="T1441" i="1"/>
  <c r="T1512" i="1"/>
  <c r="B1441" i="1"/>
  <c r="W1874" i="1"/>
  <c r="W1865" i="1"/>
  <c r="W2495" i="1" s="1"/>
  <c r="M1607" i="1"/>
  <c r="M1643" i="1"/>
  <c r="M1642" i="1" s="1"/>
  <c r="EC1599" i="1"/>
  <c r="DV1580" i="1"/>
  <c r="Y2485" i="1"/>
  <c r="Y1436" i="1"/>
  <c r="Y2534" i="1" s="1"/>
  <c r="DZ1643" i="1"/>
  <c r="DZ1642" i="1" s="1"/>
  <c r="F1643" i="1"/>
  <c r="F1642" i="1" s="1"/>
  <c r="N1438" i="1"/>
  <c r="Z2048" i="1"/>
  <c r="AJ2065" i="1"/>
  <c r="AJ2494" i="1" s="1"/>
  <c r="O1848" i="1"/>
  <c r="I1848" i="1"/>
  <c r="J1874" i="1" s="1"/>
  <c r="DX2558" i="1"/>
  <c r="DX2360" i="1"/>
  <c r="DX2560" i="1" s="1"/>
  <c r="AO2558" i="1"/>
  <c r="AO2562" i="1"/>
  <c r="AO2360" i="1"/>
  <c r="AO2560" i="1" s="1"/>
  <c r="EC1612" i="1"/>
  <c r="AA1610" i="1"/>
  <c r="K1608" i="1"/>
  <c r="AJ1604" i="1"/>
  <c r="C1603" i="1"/>
  <c r="W1601" i="1"/>
  <c r="C1596" i="1"/>
  <c r="AS1611" i="1"/>
  <c r="BF1593" i="1"/>
  <c r="O1609" i="1"/>
  <c r="CA1580" i="1"/>
  <c r="CA1607" i="1"/>
  <c r="Q1591" i="1"/>
  <c r="S1504" i="1"/>
  <c r="S1441" i="1"/>
  <c r="AA1438" i="1"/>
  <c r="AA1509" i="1"/>
  <c r="AA1442" i="1"/>
  <c r="AA1505" i="1"/>
  <c r="EO1440" i="1"/>
  <c r="EO1503" i="1"/>
  <c r="U1439" i="1"/>
  <c r="U1502" i="1"/>
  <c r="Q2536" i="1"/>
  <c r="E1642" i="1"/>
  <c r="EC1440" i="1"/>
  <c r="EC1511" i="1"/>
  <c r="Y1440" i="1"/>
  <c r="Y1511" i="1"/>
  <c r="G1440" i="1"/>
  <c r="G1511" i="1"/>
  <c r="CA1439" i="1"/>
  <c r="CA1510" i="1"/>
  <c r="Q1439" i="1"/>
  <c r="Q1510" i="1"/>
  <c r="EI1641" i="1"/>
  <c r="EI1407" i="1"/>
  <c r="AA1437" i="1"/>
  <c r="AA1364" i="1"/>
  <c r="I1641" i="1"/>
  <c r="I1407" i="1"/>
  <c r="EI1054" i="1"/>
  <c r="EI2526" i="1" s="1"/>
  <c r="BF1001" i="1"/>
  <c r="BF1045" i="1"/>
  <c r="O2524" i="1"/>
  <c r="AS1001" i="1"/>
  <c r="M1001" i="1"/>
  <c r="AO2766" i="1"/>
  <c r="AO2085" i="1"/>
  <c r="DV2765" i="1"/>
  <c r="DV2084" i="1"/>
  <c r="EO2764" i="1"/>
  <c r="EO2083" i="1"/>
  <c r="K2764" i="1"/>
  <c r="K2083" i="1"/>
  <c r="T2761" i="1"/>
  <c r="T2080" i="1"/>
  <c r="AO2093" i="1"/>
  <c r="CL2090" i="1"/>
  <c r="EL2089" i="1"/>
  <c r="AE2089" i="1"/>
  <c r="J2089" i="1"/>
  <c r="EL904" i="1"/>
  <c r="J904" i="1"/>
  <c r="T903" i="1"/>
  <c r="AO902" i="1"/>
  <c r="D901" i="1"/>
  <c r="N900" i="1"/>
  <c r="X899" i="1"/>
  <c r="CA895" i="1"/>
  <c r="EI894" i="1"/>
  <c r="L2627" i="1"/>
  <c r="L2110" i="1"/>
  <c r="L1604" i="1"/>
  <c r="L1596" i="1"/>
  <c r="V2626" i="1"/>
  <c r="V2109" i="1"/>
  <c r="V1595" i="1"/>
  <c r="V1603" i="1"/>
  <c r="AX2625" i="1"/>
  <c r="AX2293" i="1"/>
  <c r="AX2108" i="1"/>
  <c r="AX1602" i="1"/>
  <c r="AX1594" i="1"/>
  <c r="DZ2624" i="1"/>
  <c r="DZ2107" i="1"/>
  <c r="DZ1593" i="1"/>
  <c r="DZ1601" i="1"/>
  <c r="F2624" i="1"/>
  <c r="F2316" i="1"/>
  <c r="F2107" i="1"/>
  <c r="F2126" i="1"/>
  <c r="F1601" i="1"/>
  <c r="F1593" i="1"/>
  <c r="P2623" i="1"/>
  <c r="P2315" i="1"/>
  <c r="P2106" i="1"/>
  <c r="P2125" i="1"/>
  <c r="P1592" i="1"/>
  <c r="P1600" i="1"/>
  <c r="Z2629" i="1"/>
  <c r="Z2314" i="1" s="1"/>
  <c r="Z2622" i="1"/>
  <c r="Z2105" i="1"/>
  <c r="Z2120" i="1"/>
  <c r="Z1599" i="1"/>
  <c r="Z1591" i="1"/>
  <c r="H2629" i="1"/>
  <c r="H2120" i="1" s="1"/>
  <c r="H2622" i="1"/>
  <c r="H2322" i="1"/>
  <c r="H2330" i="1" s="1"/>
  <c r="H2306" i="1"/>
  <c r="H2245" i="1"/>
  <c r="H2373" i="1"/>
  <c r="H2290" i="1"/>
  <c r="H2298" i="1" s="1"/>
  <c r="H2274" i="1"/>
  <c r="H2214" i="1"/>
  <c r="H2189" i="1"/>
  <c r="H2197" i="1" s="1"/>
  <c r="H2105" i="1"/>
  <c r="H2205" i="1"/>
  <c r="H2211" i="1" s="1"/>
  <c r="H2124" i="1"/>
  <c r="H2181" i="1"/>
  <c r="AX1232" i="1"/>
  <c r="N1232" i="1"/>
  <c r="CL1603" i="1"/>
  <c r="AO1600" i="1"/>
  <c r="AE1594" i="1"/>
  <c r="DN1593" i="1"/>
  <c r="B1593" i="1"/>
  <c r="P1591" i="1"/>
  <c r="W1512" i="1"/>
  <c r="AA1508" i="1"/>
  <c r="AE1643" i="1"/>
  <c r="AE1642" i="1" s="1"/>
  <c r="DX2766" i="1"/>
  <c r="DX2085" i="1"/>
  <c r="E2766" i="1"/>
  <c r="E2085" i="1"/>
  <c r="N2765" i="1"/>
  <c r="N2084" i="1"/>
  <c r="S2761" i="1"/>
  <c r="S2080" i="1"/>
  <c r="BF904" i="1"/>
  <c r="EC903" i="1"/>
  <c r="G903" i="1"/>
  <c r="Q902" i="1"/>
  <c r="AA901" i="1"/>
  <c r="J2638" i="1"/>
  <c r="K1874" i="1"/>
  <c r="K1865" i="1"/>
  <c r="J1865" i="1"/>
  <c r="EC2645" i="1"/>
  <c r="EC1225" i="1" s="1"/>
  <c r="EC1861" i="1"/>
  <c r="DV1604" i="1"/>
  <c r="C1604" i="1"/>
  <c r="W1602" i="1"/>
  <c r="BF1601" i="1"/>
  <c r="EC1600" i="1"/>
  <c r="G1600" i="1"/>
  <c r="Q1599" i="1"/>
  <c r="Z1437" i="1"/>
  <c r="EL2766" i="1"/>
  <c r="EL2085" i="1"/>
  <c r="J2766" i="1"/>
  <c r="J2085" i="1"/>
  <c r="S2765" i="1"/>
  <c r="S2084" i="1"/>
  <c r="X2763" i="1"/>
  <c r="X2082" i="1"/>
  <c r="AO2761" i="1"/>
  <c r="AO2080" i="1"/>
  <c r="AS891" i="1"/>
  <c r="DW2627" i="1"/>
  <c r="DW2110" i="1"/>
  <c r="V2627" i="1"/>
  <c r="V2110" i="1"/>
  <c r="V2202" i="1"/>
  <c r="V1596" i="1"/>
  <c r="D2627" i="1"/>
  <c r="D2335" i="1"/>
  <c r="D2110" i="1"/>
  <c r="D2202" i="1"/>
  <c r="AX2626" i="1"/>
  <c r="AX2109" i="1"/>
  <c r="AX1595" i="1"/>
  <c r="N2626" i="1"/>
  <c r="N2334" i="1"/>
  <c r="N2109" i="1"/>
  <c r="N2201" i="1"/>
  <c r="DZ2625" i="1"/>
  <c r="DZ2293" i="1"/>
  <c r="DZ2108" i="1"/>
  <c r="DZ1594" i="1"/>
  <c r="X2625" i="1"/>
  <c r="X2293" i="1"/>
  <c r="X2108" i="1"/>
  <c r="F2625" i="1"/>
  <c r="F2333" i="1"/>
  <c r="F2293" i="1"/>
  <c r="F2301" i="1" s="1"/>
  <c r="F2108" i="1"/>
  <c r="F2200" i="1"/>
  <c r="F2225" i="1"/>
  <c r="F1594" i="1"/>
  <c r="BO2624" i="1"/>
  <c r="BO2332" i="1"/>
  <c r="BO2107" i="1"/>
  <c r="BO2199" i="1"/>
  <c r="BO2224" i="1"/>
  <c r="P2624" i="1"/>
  <c r="P2332" i="1"/>
  <c r="P2107" i="1"/>
  <c r="P2199" i="1"/>
  <c r="P2224" i="1"/>
  <c r="P1593" i="1"/>
  <c r="EF2623" i="1"/>
  <c r="EF2106" i="1"/>
  <c r="EF1592" i="1"/>
  <c r="Z2623" i="1"/>
  <c r="Z2331" i="1"/>
  <c r="Z2106" i="1"/>
  <c r="Z2198" i="1"/>
  <c r="Z2223" i="1"/>
  <c r="Z1592" i="1"/>
  <c r="H2623" i="1"/>
  <c r="H2331" i="1"/>
  <c r="H2106" i="1"/>
  <c r="H2198" i="1"/>
  <c r="H2223" i="1"/>
  <c r="H1592" i="1"/>
  <c r="CL2629" i="1"/>
  <c r="CL2319" i="1" s="1"/>
  <c r="CL2622" i="1"/>
  <c r="CL2105" i="1"/>
  <c r="CL1591" i="1"/>
  <c r="R2629" i="1"/>
  <c r="R2319" i="1" s="1"/>
  <c r="R2622" i="1"/>
  <c r="R2330" i="1"/>
  <c r="R2105" i="1"/>
  <c r="R2197" i="1"/>
  <c r="R2222" i="1"/>
  <c r="Z1765" i="1"/>
  <c r="N1734" i="1"/>
  <c r="N1763" i="1"/>
  <c r="EC1761" i="1"/>
  <c r="O1593" i="1"/>
  <c r="CL1608" i="1"/>
  <c r="CL1611" i="1"/>
  <c r="EL1610" i="1"/>
  <c r="Z1598" i="1"/>
  <c r="B1601" i="1"/>
  <c r="L1600" i="1"/>
  <c r="BO1598" i="1"/>
  <c r="P1598" i="1"/>
  <c r="B1610" i="1"/>
  <c r="DZ1648" i="1"/>
  <c r="DZ1646" i="1" s="1"/>
  <c r="DZ1645" i="1" s="1"/>
  <c r="DX1501" i="1"/>
  <c r="BF1499" i="1"/>
  <c r="AA1643" i="1"/>
  <c r="U1236" i="1"/>
  <c r="K1236" i="1"/>
  <c r="K1194" i="1"/>
  <c r="AA936" i="1"/>
  <c r="DV2766" i="1"/>
  <c r="DV2085" i="1"/>
  <c r="C2766" i="1"/>
  <c r="C2085" i="1"/>
  <c r="N2764" i="1"/>
  <c r="N2083" i="1"/>
  <c r="W2763" i="1"/>
  <c r="W2082" i="1"/>
  <c r="CA2761" i="1"/>
  <c r="CA2080" i="1"/>
  <c r="EC2089" i="1"/>
  <c r="Y2089" i="1"/>
  <c r="G2089" i="1"/>
  <c r="CA2088" i="1"/>
  <c r="Q2088" i="1"/>
  <c r="BF2627" i="1"/>
  <c r="BF2110" i="1"/>
  <c r="O2627" i="1"/>
  <c r="O2110" i="1"/>
  <c r="EC2626" i="1"/>
  <c r="EC2109" i="1"/>
  <c r="Y2626" i="1"/>
  <c r="Y2257" i="1"/>
  <c r="Y2109" i="1"/>
  <c r="Y2226" i="1"/>
  <c r="Y2201" i="1"/>
  <c r="G2626" i="1"/>
  <c r="G2109" i="1"/>
  <c r="CA2625" i="1"/>
  <c r="CA2293" i="1"/>
  <c r="CA2108" i="1"/>
  <c r="Q2625" i="1"/>
  <c r="Q2108" i="1"/>
  <c r="Q2293" i="1"/>
  <c r="Q2301" i="1" s="1"/>
  <c r="Q2200" i="1"/>
  <c r="Q2256" i="1"/>
  <c r="EI2624" i="1"/>
  <c r="EI2107" i="1"/>
  <c r="AA2624" i="1"/>
  <c r="AA2107" i="1"/>
  <c r="I2624" i="1"/>
  <c r="I2107" i="1"/>
  <c r="DA2623" i="1"/>
  <c r="DA2106" i="1"/>
  <c r="DA1592" i="1"/>
  <c r="S2623" i="1"/>
  <c r="S2106" i="1"/>
  <c r="S1592" i="1"/>
  <c r="EO2629" i="1"/>
  <c r="EO2254" i="1" s="1"/>
  <c r="EO2622" i="1"/>
  <c r="EO2400" i="1"/>
  <c r="EO2405" i="1" s="1"/>
  <c r="EO2105" i="1"/>
  <c r="EO2253" i="1"/>
  <c r="EO2197" i="1"/>
  <c r="EO2222" i="1"/>
  <c r="AJ2629" i="1"/>
  <c r="AJ2201" i="1" s="1"/>
  <c r="AJ2622" i="1"/>
  <c r="AJ2105" i="1"/>
  <c r="AJ2197" i="1"/>
  <c r="K2629" i="1"/>
  <c r="K2052" i="1" s="1"/>
  <c r="K2622" i="1"/>
  <c r="K2306" i="1"/>
  <c r="K2373" i="1"/>
  <c r="K2322" i="1"/>
  <c r="K2274" i="1"/>
  <c r="K2245" i="1"/>
  <c r="K2290" i="1"/>
  <c r="K2181" i="1"/>
  <c r="K2214" i="1"/>
  <c r="K2189" i="1"/>
  <c r="K2197" i="1" s="1"/>
  <c r="K2105" i="1"/>
  <c r="K2205" i="1"/>
  <c r="K2211" i="1" s="1"/>
  <c r="CA1591" i="1"/>
  <c r="I1504" i="1"/>
  <c r="G1503" i="1"/>
  <c r="Q1502" i="1"/>
  <c r="AA1501" i="1"/>
  <c r="N1437" i="1"/>
  <c r="BF1438" i="1"/>
  <c r="G1441" i="1"/>
  <c r="AA1439" i="1"/>
  <c r="AX979" i="1"/>
  <c r="AO2762" i="1"/>
  <c r="AO2081" i="1"/>
  <c r="DZ939" i="1"/>
  <c r="X939" i="1"/>
  <c r="F939" i="1"/>
  <c r="BO938" i="1"/>
  <c r="P938" i="1"/>
  <c r="DZ936" i="1"/>
  <c r="X936" i="1"/>
  <c r="BO935" i="1"/>
  <c r="P935" i="1"/>
  <c r="T1611" i="1"/>
  <c r="R1604" i="1"/>
  <c r="DN1602" i="1"/>
  <c r="L1601" i="1"/>
  <c r="AX1599" i="1"/>
  <c r="DX1441" i="1"/>
  <c r="DX1512" i="1"/>
  <c r="Q1441" i="1"/>
  <c r="Q1512" i="1"/>
  <c r="DA1439" i="1"/>
  <c r="DA1510" i="1"/>
  <c r="S1641" i="1"/>
  <c r="S1407" i="1"/>
  <c r="G1641" i="1"/>
  <c r="G1407" i="1"/>
  <c r="DX1364" i="1"/>
  <c r="DX1437" i="1"/>
  <c r="DX1500" i="1"/>
  <c r="AJ1364" i="1"/>
  <c r="AJ1499" i="1" s="1"/>
  <c r="AJ1500" i="1"/>
  <c r="AJ1437" i="1"/>
  <c r="Q1364" i="1"/>
  <c r="Q1437" i="1"/>
  <c r="Q1500" i="1"/>
  <c r="E1641" i="1"/>
  <c r="E1407" i="1"/>
  <c r="DX2746" i="1"/>
  <c r="DX2087" i="1"/>
  <c r="DX934" i="1"/>
  <c r="DX935" i="1"/>
  <c r="DX925" i="1"/>
  <c r="DX818" i="1"/>
  <c r="DX938" i="1"/>
  <c r="CA936" i="1"/>
  <c r="AJ2762" i="1"/>
  <c r="AJ2081" i="1"/>
  <c r="E2746" i="1"/>
  <c r="E2087" i="1"/>
  <c r="E934" i="1"/>
  <c r="E925" i="1"/>
  <c r="E935" i="1"/>
  <c r="E818" i="1"/>
  <c r="F826" i="1" s="1"/>
  <c r="E938" i="1"/>
  <c r="EI935" i="1"/>
  <c r="I935" i="1"/>
  <c r="W904" i="1"/>
  <c r="G902" i="1"/>
  <c r="Z2627" i="1"/>
  <c r="Z2110" i="1"/>
  <c r="Z1604" i="1"/>
  <c r="DZ2626" i="1"/>
  <c r="DZ2109" i="1"/>
  <c r="F2626" i="1"/>
  <c r="F2109" i="1"/>
  <c r="BO2625" i="1"/>
  <c r="BO2293" i="1"/>
  <c r="BO2301" i="1" s="1"/>
  <c r="BO2108" i="1"/>
  <c r="P2625" i="1"/>
  <c r="P2293" i="1"/>
  <c r="P2301" i="1" s="1"/>
  <c r="P2108" i="1"/>
  <c r="EF2624" i="1"/>
  <c r="EF2107" i="1"/>
  <c r="EF1601" i="1"/>
  <c r="Z2624" i="1"/>
  <c r="Z2107" i="1"/>
  <c r="H2624" i="1"/>
  <c r="H2300" i="1"/>
  <c r="H2107" i="1"/>
  <c r="H1609" i="1"/>
  <c r="EF849" i="1"/>
  <c r="EF2478" i="1" s="1"/>
  <c r="EF838" i="1"/>
  <c r="BF1642" i="1"/>
  <c r="I1642" i="1"/>
  <c r="EO963" i="1"/>
  <c r="AA963" i="1"/>
  <c r="I963" i="1"/>
  <c r="X2762" i="1"/>
  <c r="X2081" i="1"/>
  <c r="R937" i="1"/>
  <c r="Q894" i="1"/>
  <c r="EC2624" i="1"/>
  <c r="EC2107" i="1"/>
  <c r="AS2624" i="1"/>
  <c r="AS2107" i="1"/>
  <c r="S2624" i="1"/>
  <c r="S2107" i="1"/>
  <c r="G2624" i="1"/>
  <c r="G2107" i="1"/>
  <c r="G1609" i="1"/>
  <c r="DX900" i="1"/>
  <c r="Q2623" i="1"/>
  <c r="Q2283" i="1"/>
  <c r="Q2106" i="1"/>
  <c r="Q1608" i="1"/>
  <c r="DV2629" i="1"/>
  <c r="DV2317" i="1" s="1"/>
  <c r="DV2622" i="1"/>
  <c r="DV2105" i="1"/>
  <c r="DV1607" i="1"/>
  <c r="BF2629" i="1"/>
  <c r="BF1436" i="1" s="1"/>
  <c r="BF2534" i="1" s="1"/>
  <c r="BF2622" i="1"/>
  <c r="BF2282" i="1"/>
  <c r="BF2105" i="1"/>
  <c r="U2735" i="1"/>
  <c r="U880" i="1"/>
  <c r="U2757" i="1" s="1"/>
  <c r="U907" i="1"/>
  <c r="U898" i="1" s="1"/>
  <c r="U889" i="1"/>
  <c r="U742" i="1"/>
  <c r="U893" i="1"/>
  <c r="CA940" i="1"/>
  <c r="EI939" i="1"/>
  <c r="I939" i="1"/>
  <c r="AJ937" i="1"/>
  <c r="AA903" i="1"/>
  <c r="K901" i="1"/>
  <c r="AO979" i="1"/>
  <c r="AO2561" i="1" s="1"/>
  <c r="S1194" i="1"/>
  <c r="S1236" i="1"/>
  <c r="DW1045" i="1"/>
  <c r="DW1001" i="1"/>
  <c r="DW1044" i="1" s="1"/>
  <c r="DW2522" i="1" s="1"/>
  <c r="BF900" i="1"/>
  <c r="CA840" i="1"/>
  <c r="CL840" i="1"/>
  <c r="AO814" i="1"/>
  <c r="I814" i="1"/>
  <c r="I826" i="1"/>
  <c r="B1204" i="1"/>
  <c r="B1205" i="1"/>
  <c r="B668" i="1"/>
  <c r="BF1204" i="1"/>
  <c r="BF668" i="1"/>
  <c r="BF1205" i="1"/>
  <c r="O1204" i="1"/>
  <c r="O1205" i="1"/>
  <c r="O668" i="1"/>
  <c r="O664" i="1" s="1"/>
  <c r="CL655" i="1"/>
  <c r="CL576" i="1"/>
  <c r="V576" i="1"/>
  <c r="V655" i="1"/>
  <c r="AX742" i="1"/>
  <c r="AE680" i="1"/>
  <c r="Y979" i="1"/>
  <c r="Y1649" i="1"/>
  <c r="Y1648" i="1" s="1"/>
  <c r="Y1646" i="1" s="1"/>
  <c r="Y1507" i="1"/>
  <c r="Y1517" i="1"/>
  <c r="DW903" i="1"/>
  <c r="EI814" i="1"/>
  <c r="EI826" i="1"/>
  <c r="W680" i="1"/>
  <c r="DW1612" i="1"/>
  <c r="D1612" i="1"/>
  <c r="X1610" i="1"/>
  <c r="AX1608" i="1"/>
  <c r="R1607" i="1"/>
  <c r="AS814" i="1"/>
  <c r="X664" i="1"/>
  <c r="AS2577" i="1"/>
  <c r="AS2559" i="1"/>
  <c r="AS972" i="1"/>
  <c r="CL979" i="1"/>
  <c r="H328" i="1"/>
  <c r="H363" i="1"/>
  <c r="EF814" i="1"/>
  <c r="EF826" i="1"/>
  <c r="EO1203" i="1"/>
  <c r="EI1513" i="1"/>
  <c r="AA1507" i="1"/>
  <c r="AA1649" i="1"/>
  <c r="AA1648" i="1" s="1"/>
  <c r="AA1646" i="1" s="1"/>
  <c r="AA1517" i="1"/>
  <c r="G1649" i="1"/>
  <c r="G1648" i="1" s="1"/>
  <c r="G1646" i="1" s="1"/>
  <c r="G1517" i="1"/>
  <c r="G1507" i="1"/>
  <c r="CA1649" i="1"/>
  <c r="CA1648" i="1" s="1"/>
  <c r="CA1646" i="1" s="1"/>
  <c r="CA1517" i="1"/>
  <c r="X1502" i="1"/>
  <c r="EF830" i="1"/>
  <c r="DW1203" i="1"/>
  <c r="CA576" i="1"/>
  <c r="CA655" i="1"/>
  <c r="AS1730" i="1"/>
  <c r="S925" i="1"/>
  <c r="Z826" i="1"/>
  <c r="Z847" i="1"/>
  <c r="B740" i="1"/>
  <c r="S664" i="1"/>
  <c r="P422" i="1"/>
  <c r="P569" i="1"/>
  <c r="Z421" i="1"/>
  <c r="Z568" i="1"/>
  <c r="CL420" i="1"/>
  <c r="CL567" i="1"/>
  <c r="EL419" i="1"/>
  <c r="EL566" i="1"/>
  <c r="J419" i="1"/>
  <c r="J566" i="1"/>
  <c r="DN564" i="1"/>
  <c r="DN417" i="1"/>
  <c r="AS359" i="1"/>
  <c r="S358" i="1"/>
  <c r="AA357" i="1"/>
  <c r="DW272" i="1"/>
  <c r="DW93" i="1"/>
  <c r="D355" i="1"/>
  <c r="D320" i="1"/>
  <c r="EO664" i="1"/>
  <c r="G979" i="1"/>
  <c r="EI382" i="1"/>
  <c r="AJ1508" i="1"/>
  <c r="K814" i="1"/>
  <c r="L664" i="1"/>
  <c r="AA2493" i="1"/>
  <c r="Y1439" i="1"/>
  <c r="Z841" i="1"/>
  <c r="T840" i="1"/>
  <c r="DZ740" i="1"/>
  <c r="X740" i="1"/>
  <c r="F740" i="1"/>
  <c r="BO740" i="1"/>
  <c r="P740" i="1"/>
  <c r="CL664" i="1"/>
  <c r="DX979" i="1"/>
  <c r="DX2561" i="1" s="1"/>
  <c r="DX1733" i="1" s="1"/>
  <c r="DZ360" i="1"/>
  <c r="F360" i="1"/>
  <c r="F325" i="1"/>
  <c r="DX2513" i="1"/>
  <c r="DN2513" i="1"/>
  <c r="Y381" i="1"/>
  <c r="Y323" i="1"/>
  <c r="AA1513" i="1"/>
  <c r="EC1509" i="1"/>
  <c r="DX1649" i="1"/>
  <c r="DX1648" i="1" s="1"/>
  <c r="DX1646" i="1" s="1"/>
  <c r="DX1517" i="1"/>
  <c r="DX1507" i="1"/>
  <c r="AO1505" i="1"/>
  <c r="Z664" i="1"/>
  <c r="G769" i="1"/>
  <c r="G744" i="1"/>
  <c r="DX568" i="1"/>
  <c r="DX421" i="1"/>
  <c r="DV562" i="1"/>
  <c r="DV415" i="1"/>
  <c r="S555" i="1"/>
  <c r="S407" i="1"/>
  <c r="EC563" i="1"/>
  <c r="EC416" i="1"/>
  <c r="CA562" i="1"/>
  <c r="CA415" i="1"/>
  <c r="AA561" i="1"/>
  <c r="AA414" i="1"/>
  <c r="S560" i="1"/>
  <c r="S413" i="1"/>
  <c r="BO555" i="1"/>
  <c r="BO407" i="1"/>
  <c r="EO550" i="1"/>
  <c r="EO402" i="1"/>
  <c r="EL383" i="1"/>
  <c r="EL564" i="1"/>
  <c r="EL417" i="1"/>
  <c r="AE564" i="1"/>
  <c r="AE417" i="1"/>
  <c r="EF558" i="1"/>
  <c r="EF410" i="1"/>
  <c r="Z558" i="1"/>
  <c r="Z410" i="1"/>
  <c r="H558" i="1"/>
  <c r="H410" i="1"/>
  <c r="CL557" i="1"/>
  <c r="CL409" i="1"/>
  <c r="R557" i="1"/>
  <c r="R409" i="1"/>
  <c r="M559" i="1"/>
  <c r="J362" i="1"/>
  <c r="O360" i="1"/>
  <c r="Z360" i="1"/>
  <c r="EL360" i="1"/>
  <c r="AO324" i="1"/>
  <c r="AO359" i="1"/>
  <c r="L324" i="1"/>
  <c r="L359" i="1"/>
  <c r="EL324" i="1"/>
  <c r="EL381" i="1"/>
  <c r="B320" i="1"/>
  <c r="N566" i="1"/>
  <c r="N419" i="1"/>
  <c r="P562" i="1"/>
  <c r="P415" i="1"/>
  <c r="EL410" i="1"/>
  <c r="H330" i="1"/>
  <c r="H365" i="1"/>
  <c r="Y559" i="1"/>
  <c r="H552" i="1"/>
  <c r="AX550" i="1"/>
  <c r="AX402" i="1"/>
  <c r="AE184" i="1"/>
  <c r="AE297" i="1" s="1"/>
  <c r="AE379" i="1" s="1"/>
  <c r="EO568" i="1"/>
  <c r="EO421" i="1"/>
  <c r="BO557" i="1"/>
  <c r="BO409" i="1"/>
  <c r="C362" i="1"/>
  <c r="BO325" i="1"/>
  <c r="G550" i="1"/>
  <c r="G402" i="1"/>
  <c r="EI567" i="1"/>
  <c r="EI420" i="1"/>
  <c r="EC561" i="1"/>
  <c r="EC414" i="1"/>
  <c r="EC323" i="1"/>
  <c r="B563" i="1"/>
  <c r="B416" i="1"/>
  <c r="AX413" i="1"/>
  <c r="AX560" i="1"/>
  <c r="E556" i="1"/>
  <c r="DA360" i="1"/>
  <c r="DA325" i="1"/>
  <c r="Z382" i="1"/>
  <c r="DA420" i="1"/>
  <c r="EO419" i="1"/>
  <c r="AA563" i="1"/>
  <c r="AA416" i="1"/>
  <c r="I416" i="1"/>
  <c r="I563" i="1"/>
  <c r="S562" i="1"/>
  <c r="S415" i="1"/>
  <c r="EO561" i="1"/>
  <c r="EO414" i="1"/>
  <c r="AJ414" i="1"/>
  <c r="AJ561" i="1"/>
  <c r="K561" i="1"/>
  <c r="K414" i="1"/>
  <c r="DV560" i="1"/>
  <c r="DV413" i="1"/>
  <c r="CA395" i="1"/>
  <c r="I362" i="1"/>
  <c r="U203" i="1"/>
  <c r="U301" i="1" s="1"/>
  <c r="U383" i="1" s="1"/>
  <c r="EO382" i="1"/>
  <c r="K382" i="1"/>
  <c r="U381" i="1"/>
  <c r="W357" i="1"/>
  <c r="BF189" i="1"/>
  <c r="BF298" i="1" s="1"/>
  <c r="BO177" i="1"/>
  <c r="BO296" i="1" s="1"/>
  <c r="BO378" i="1" s="1"/>
  <c r="DA549" i="1"/>
  <c r="DA401" i="1"/>
  <c r="O562" i="1"/>
  <c r="O415" i="1"/>
  <c r="G560" i="1"/>
  <c r="G413" i="1"/>
  <c r="BO567" i="1"/>
  <c r="BO420" i="1"/>
  <c r="L563" i="1"/>
  <c r="L441" i="1"/>
  <c r="L416" i="1"/>
  <c r="T561" i="1"/>
  <c r="T414" i="1"/>
  <c r="F560" i="1"/>
  <c r="F413" i="1"/>
  <c r="EO365" i="1"/>
  <c r="EO330" i="1"/>
  <c r="I214" i="1"/>
  <c r="I306" i="1" s="1"/>
  <c r="DZ203" i="1"/>
  <c r="DZ301" i="1" s="1"/>
  <c r="DZ383" i="1" s="1"/>
  <c r="E567" i="1"/>
  <c r="E420" i="1"/>
  <c r="EF362" i="1"/>
  <c r="T569" i="1"/>
  <c r="T422" i="1"/>
  <c r="DX555" i="1"/>
  <c r="DX407" i="1"/>
  <c r="Q563" i="1"/>
  <c r="Q416" i="1"/>
  <c r="EC555" i="1"/>
  <c r="EC407" i="1"/>
  <c r="EL407" i="1"/>
  <c r="EL555" i="1"/>
  <c r="R381" i="1"/>
  <c r="DN555" i="1"/>
  <c r="DN407" i="1"/>
  <c r="T555" i="1"/>
  <c r="T407" i="1"/>
  <c r="AE565" i="1"/>
  <c r="BO559" i="1"/>
  <c r="EF203" i="1"/>
  <c r="EF301" i="1" s="1"/>
  <c r="EF383" i="1" s="1"/>
  <c r="H203" i="1"/>
  <c r="H301" i="1" s="1"/>
  <c r="H383" i="1" s="1"/>
  <c r="BO382" i="1"/>
  <c r="EF381" i="1"/>
  <c r="H381" i="1"/>
  <c r="BO357" i="1"/>
  <c r="P357" i="1"/>
  <c r="EF322" i="1"/>
  <c r="EF357" i="1"/>
  <c r="Z322" i="1"/>
  <c r="Z357" i="1"/>
  <c r="H322" i="1"/>
  <c r="H357" i="1"/>
  <c r="L551" i="1"/>
  <c r="L428" i="1"/>
  <c r="CL321" i="1"/>
  <c r="DX320" i="1"/>
  <c r="W320" i="1"/>
  <c r="BF320" i="1"/>
  <c r="BF355" i="1"/>
  <c r="O320" i="1"/>
  <c r="O355" i="1"/>
  <c r="S193" i="1"/>
  <c r="S299" i="1" s="1"/>
  <c r="S381" i="1" s="1"/>
  <c r="DA564" i="1"/>
  <c r="DA417" i="1"/>
  <c r="E562" i="1"/>
  <c r="E415" i="1"/>
  <c r="EI362" i="1"/>
  <c r="H566" i="1"/>
  <c r="H419" i="1"/>
  <c r="T214" i="1"/>
  <c r="T306" i="1" s="1"/>
  <c r="DX388" i="1" s="1"/>
  <c r="AX365" i="1"/>
  <c r="D360" i="1"/>
  <c r="DZ357" i="1"/>
  <c r="DX564" i="1"/>
  <c r="DX417" i="1"/>
  <c r="EI324" i="1"/>
  <c r="M568" i="1"/>
  <c r="M421" i="1"/>
  <c r="DA373" i="1"/>
  <c r="DA338" i="1"/>
  <c r="CA555" i="1"/>
  <c r="CA407" i="1"/>
  <c r="P330" i="1"/>
  <c r="E360" i="1"/>
  <c r="E325" i="1"/>
  <c r="DN843" i="1"/>
  <c r="DW664" i="1"/>
  <c r="G566" i="1"/>
  <c r="G419" i="1"/>
  <c r="E560" i="1"/>
  <c r="E413" i="1"/>
  <c r="I569" i="1"/>
  <c r="I422" i="1"/>
  <c r="EO567" i="1"/>
  <c r="EO420" i="1"/>
  <c r="DV566" i="1"/>
  <c r="DV419" i="1"/>
  <c r="Y565" i="1"/>
  <c r="X562" i="1"/>
  <c r="X415" i="1"/>
  <c r="H560" i="1"/>
  <c r="H413" i="1"/>
  <c r="DW557" i="1"/>
  <c r="DW409" i="1"/>
  <c r="AX556" i="1"/>
  <c r="S357" i="1"/>
  <c r="C379" i="1"/>
  <c r="DX410" i="1"/>
  <c r="DX558" i="1"/>
  <c r="W558" i="1"/>
  <c r="W410" i="1"/>
  <c r="E558" i="1"/>
  <c r="E410" i="1"/>
  <c r="O557" i="1"/>
  <c r="O409" i="1"/>
  <c r="DX372" i="1"/>
  <c r="DA331" i="1"/>
  <c r="DA366" i="1"/>
  <c r="J388" i="1"/>
  <c r="BO362" i="1"/>
  <c r="S556" i="1"/>
  <c r="EO362" i="1"/>
  <c r="EO327" i="1"/>
  <c r="AJ362" i="1"/>
  <c r="AJ327" i="1"/>
  <c r="N327" i="1"/>
  <c r="N362" i="1"/>
  <c r="O362" i="1"/>
  <c r="J360" i="1"/>
  <c r="BO321" i="1"/>
  <c r="CA560" i="1"/>
  <c r="CA413" i="1"/>
  <c r="DW407" i="1"/>
  <c r="Z321" i="1"/>
  <c r="DZ381" i="1"/>
  <c r="J567" i="1"/>
  <c r="J420" i="1"/>
  <c r="DZ564" i="1"/>
  <c r="DZ417" i="1"/>
  <c r="R563" i="1"/>
  <c r="R416" i="1"/>
  <c r="AO560" i="1"/>
  <c r="AO413" i="1"/>
  <c r="BO410" i="1"/>
  <c r="CA214" i="1"/>
  <c r="CA306" i="1" s="1"/>
  <c r="CA388" i="1" s="1"/>
  <c r="AO214" i="1"/>
  <c r="AO306" i="1" s="1"/>
  <c r="AO388" i="1" s="1"/>
  <c r="BO324" i="1"/>
  <c r="K550" i="1"/>
  <c r="K402" i="1"/>
  <c r="CL37" i="1"/>
  <c r="BO422" i="1"/>
  <c r="AS568" i="1"/>
  <c r="AS421" i="1"/>
  <c r="DV555" i="1"/>
  <c r="DV407" i="1"/>
  <c r="U558" i="1"/>
  <c r="U410" i="1"/>
  <c r="EC198" i="1"/>
  <c r="EC300" i="1" s="1"/>
  <c r="EC382" i="1" s="1"/>
  <c r="EC320" i="1"/>
  <c r="DX381" i="1"/>
  <c r="U323" i="1"/>
  <c r="AX412" i="1"/>
  <c r="AX395" i="1"/>
  <c r="X549" i="1"/>
  <c r="X401" i="1"/>
  <c r="Z2030" i="1"/>
  <c r="D2053" i="1"/>
  <c r="Y2052" i="1"/>
  <c r="N1963" i="1"/>
  <c r="DA1943" i="1"/>
  <c r="Y1933" i="1"/>
  <c r="Y1936" i="1"/>
  <c r="E2065" i="1"/>
  <c r="E2494" i="1" s="1"/>
  <c r="E2039" i="1"/>
  <c r="L1959" i="1"/>
  <c r="L1936" i="1"/>
  <c r="L1933" i="1"/>
  <c r="W1935" i="1"/>
  <c r="W1959" i="1"/>
  <c r="W1932" i="1"/>
  <c r="W1939" i="1" s="1"/>
  <c r="DW1831" i="1"/>
  <c r="DW1895" i="1" s="1"/>
  <c r="DW1938" i="1"/>
  <c r="M1734" i="1"/>
  <c r="M1763" i="1"/>
  <c r="DA2493" i="1"/>
  <c r="DA2032" i="1" s="1"/>
  <c r="DN1499" i="1"/>
  <c r="D1642" i="1"/>
  <c r="D1640" i="1" s="1"/>
  <c r="J1835" i="1"/>
  <c r="K1872" i="1"/>
  <c r="K2511" i="1" s="1"/>
  <c r="K1863" i="1"/>
  <c r="J1872" i="1"/>
  <c r="J2511" i="1" s="1"/>
  <c r="J1863" i="1"/>
  <c r="DX2639" i="1"/>
  <c r="DX1219" i="1" s="1"/>
  <c r="Z1959" i="1"/>
  <c r="Z1969" i="1" s="1"/>
  <c r="Z1937" i="1"/>
  <c r="BO1440" i="1"/>
  <c r="BO1503" i="1"/>
  <c r="H1439" i="1"/>
  <c r="H1502" i="1"/>
  <c r="AE1364" i="1"/>
  <c r="AE1499" i="1" s="1"/>
  <c r="AE1437" i="1"/>
  <c r="AE1500" i="1"/>
  <c r="H1441" i="1"/>
  <c r="H1512" i="1"/>
  <c r="AE1845" i="1"/>
  <c r="AJ1874" i="1"/>
  <c r="AJ1865" i="1"/>
  <c r="AJ2495" i="1" s="1"/>
  <c r="B2025" i="1"/>
  <c r="B2028" i="1"/>
  <c r="DX1580" i="1"/>
  <c r="DX1607" i="1"/>
  <c r="M1440" i="1"/>
  <c r="M1511" i="1"/>
  <c r="W1439" i="1"/>
  <c r="W1510" i="1"/>
  <c r="W1502" i="1"/>
  <c r="O1437" i="1"/>
  <c r="O1364" i="1"/>
  <c r="U1001" i="1"/>
  <c r="U1045" i="1"/>
  <c r="DZ2766" i="1"/>
  <c r="DZ2085" i="1"/>
  <c r="O2765" i="1"/>
  <c r="O2084" i="1"/>
  <c r="W2764" i="1"/>
  <c r="W2083" i="1"/>
  <c r="Z900" i="1"/>
  <c r="AA900" i="1"/>
  <c r="DN1232" i="1"/>
  <c r="DN1194" i="1"/>
  <c r="EI1356" i="1"/>
  <c r="EI1644" i="1" s="1"/>
  <c r="EI1642" i="1" s="1"/>
  <c r="P1643" i="1"/>
  <c r="P1642" i="1" s="1"/>
  <c r="P1640" i="1" s="1"/>
  <c r="Z2765" i="1"/>
  <c r="Z2084" i="1"/>
  <c r="EF2638" i="1"/>
  <c r="EF1874" i="1"/>
  <c r="EF1865" i="1"/>
  <c r="EF2495" i="1" s="1"/>
  <c r="EF1845" i="1"/>
  <c r="BO1236" i="1"/>
  <c r="AS2765" i="1"/>
  <c r="AS2084" i="1"/>
  <c r="J2627" i="1"/>
  <c r="J2110" i="1"/>
  <c r="J1596" i="1"/>
  <c r="V2624" i="1"/>
  <c r="V2107" i="1"/>
  <c r="V2199" i="1"/>
  <c r="EO2761" i="1"/>
  <c r="EO2080" i="1"/>
  <c r="M2626" i="1"/>
  <c r="M2109" i="1"/>
  <c r="E2625" i="1"/>
  <c r="E1420" i="1" s="1"/>
  <c r="E2293" i="1"/>
  <c r="E2108" i="1"/>
  <c r="Y2623" i="1"/>
  <c r="Y2254" i="1"/>
  <c r="Y2106" i="1"/>
  <c r="Y2198" i="1"/>
  <c r="Y2223" i="1"/>
  <c r="Y1592" i="1"/>
  <c r="T1440" i="1"/>
  <c r="EC1641" i="1"/>
  <c r="EC1407" i="1"/>
  <c r="CA1641" i="1"/>
  <c r="CA1407" i="1"/>
  <c r="AO1196" i="1"/>
  <c r="DW963" i="1"/>
  <c r="N2627" i="1"/>
  <c r="N2110" i="1"/>
  <c r="N2303" i="1"/>
  <c r="J2625" i="1"/>
  <c r="J2293" i="1"/>
  <c r="J2108" i="1"/>
  <c r="X2623" i="1"/>
  <c r="X2106" i="1"/>
  <c r="DW2629" i="1"/>
  <c r="DW2197" i="1" s="1"/>
  <c r="DW2622" i="1"/>
  <c r="DW2388" i="1"/>
  <c r="DW2553" i="1" s="1"/>
  <c r="DW2105" i="1"/>
  <c r="DW1599" i="1"/>
  <c r="S2627" i="1"/>
  <c r="S2110" i="1"/>
  <c r="C2625" i="1"/>
  <c r="C1420" i="1" s="1"/>
  <c r="C2293" i="1"/>
  <c r="C2108" i="1"/>
  <c r="M2624" i="1"/>
  <c r="M2107" i="1"/>
  <c r="AJ2623" i="1"/>
  <c r="AJ2283" i="1"/>
  <c r="AJ2106" i="1"/>
  <c r="AJ1608" i="1"/>
  <c r="U2629" i="1"/>
  <c r="U2330" i="1" s="1"/>
  <c r="U2622" i="1"/>
  <c r="U2282" i="1"/>
  <c r="U2105" i="1"/>
  <c r="DV2535" i="1"/>
  <c r="DV1641" i="1"/>
  <c r="DV1407" i="1"/>
  <c r="Y1236" i="1"/>
  <c r="Y1194" i="1"/>
  <c r="BO576" i="1"/>
  <c r="BO655" i="1"/>
  <c r="EI1061" i="1"/>
  <c r="EI1058" i="1"/>
  <c r="EI1056" i="1"/>
  <c r="EI1057" i="1"/>
  <c r="EI1060" i="1"/>
  <c r="EI2527" i="1" s="1"/>
  <c r="EI1062" i="1"/>
  <c r="EI1055" i="1"/>
  <c r="CA668" i="1"/>
  <c r="CA664" i="1" s="1"/>
  <c r="BO979" i="1"/>
  <c r="AS1649" i="1"/>
  <c r="AS1648" i="1" s="1"/>
  <c r="AS1646" i="1" s="1"/>
  <c r="AS1517" i="1"/>
  <c r="DN421" i="1"/>
  <c r="DN568" i="1"/>
  <c r="V419" i="1"/>
  <c r="V566" i="1"/>
  <c r="T565" i="1"/>
  <c r="EC359" i="1"/>
  <c r="P355" i="1"/>
  <c r="V740" i="1"/>
  <c r="G771" i="1"/>
  <c r="DX1203" i="1"/>
  <c r="DA560" i="1"/>
  <c r="DA413" i="1"/>
  <c r="DZ557" i="1"/>
  <c r="DZ409" i="1"/>
  <c r="DN360" i="1"/>
  <c r="F563" i="1"/>
  <c r="F416" i="1"/>
  <c r="AX552" i="1"/>
  <c r="BF421" i="1"/>
  <c r="BF568" i="1"/>
  <c r="U564" i="1"/>
  <c r="U417" i="1"/>
  <c r="EC415" i="1"/>
  <c r="EC562" i="1"/>
  <c r="CA561" i="1"/>
  <c r="CA414" i="1"/>
  <c r="EO395" i="1"/>
  <c r="EO337" i="1"/>
  <c r="DA330" i="1"/>
  <c r="DA365" i="1"/>
  <c r="CL388" i="1"/>
  <c r="BF323" i="1"/>
  <c r="K560" i="1"/>
  <c r="K413" i="1"/>
  <c r="AX388" i="1"/>
  <c r="AX357" i="1"/>
  <c r="EO549" i="1"/>
  <c r="EO401" i="1"/>
  <c r="DV355" i="1"/>
  <c r="DX562" i="1"/>
  <c r="DX415" i="1"/>
  <c r="X383" i="1"/>
  <c r="U569" i="1"/>
  <c r="U422" i="1"/>
  <c r="G549" i="1"/>
  <c r="G401" i="1"/>
  <c r="R550" i="1"/>
  <c r="R402" i="1"/>
  <c r="S568" i="1"/>
  <c r="S421" i="1"/>
  <c r="EF560" i="1"/>
  <c r="EF413" i="1"/>
  <c r="EO410" i="1"/>
  <c r="EO558" i="1"/>
  <c r="DV557" i="1"/>
  <c r="DV409" i="1"/>
  <c r="U557" i="1"/>
  <c r="U409" i="1"/>
  <c r="S383" i="1"/>
  <c r="BF561" i="1"/>
  <c r="BF414" i="1"/>
  <c r="T566" i="1"/>
  <c r="T419" i="1"/>
  <c r="B388" i="1"/>
  <c r="S561" i="1"/>
  <c r="S414" i="1"/>
  <c r="M363" i="1"/>
  <c r="M328" i="1"/>
  <c r="L381" i="1"/>
  <c r="Q381" i="1"/>
  <c r="BF2316" i="1"/>
  <c r="BO2379" i="1"/>
  <c r="D2401" i="1"/>
  <c r="K2331" i="1"/>
  <c r="D2331" i="1"/>
  <c r="F2283" i="1"/>
  <c r="K2401" i="1"/>
  <c r="P2124" i="1"/>
  <c r="AJ2063" i="1"/>
  <c r="U2570" i="1"/>
  <c r="U2102" i="1"/>
  <c r="U2480" i="1" s="1"/>
  <c r="F2035" i="1"/>
  <c r="P2063" i="1"/>
  <c r="E2035" i="1"/>
  <c r="F2223" i="1"/>
  <c r="Y2211" i="1"/>
  <c r="V2061" i="1"/>
  <c r="DW2054" i="1"/>
  <c r="EO2493" i="1"/>
  <c r="EO2057" i="1"/>
  <c r="Y2055" i="1"/>
  <c r="Y2513" i="1"/>
  <c r="DV2054" i="1"/>
  <c r="K1945" i="1"/>
  <c r="H1238" i="1"/>
  <c r="G2037" i="1"/>
  <c r="H2063" i="1"/>
  <c r="E2059" i="1"/>
  <c r="EL1939" i="1"/>
  <c r="R1964" i="1"/>
  <c r="U2644" i="1"/>
  <c r="U1222" i="1" s="1"/>
  <c r="U1873" i="1"/>
  <c r="U2512" i="1" s="1"/>
  <c r="U1864" i="1"/>
  <c r="DW2558" i="1"/>
  <c r="Q1936" i="1"/>
  <c r="W1933" i="1"/>
  <c r="B2038" i="1"/>
  <c r="Z1935" i="1"/>
  <c r="BO2513" i="1"/>
  <c r="AE1440" i="1"/>
  <c r="AE1503" i="1"/>
  <c r="DN1439" i="1"/>
  <c r="DN1502" i="1"/>
  <c r="V1364" i="1"/>
  <c r="V1437" i="1"/>
  <c r="V1500" i="1"/>
  <c r="S1604" i="1"/>
  <c r="M1601" i="1"/>
  <c r="AX1607" i="1"/>
  <c r="AX1580" i="1"/>
  <c r="N1649" i="1"/>
  <c r="N1648" i="1" s="1"/>
  <c r="N1646" i="1" s="1"/>
  <c r="N1507" i="1"/>
  <c r="N1517" i="1"/>
  <c r="AO1440" i="1"/>
  <c r="AO1511" i="1"/>
  <c r="D1439" i="1"/>
  <c r="D1510" i="1"/>
  <c r="J1763" i="1"/>
  <c r="J1734" i="1"/>
  <c r="AE1596" i="1"/>
  <c r="K1592" i="1"/>
  <c r="N1442" i="1"/>
  <c r="BF1590" i="1"/>
  <c r="G1608" i="1"/>
  <c r="EC1504" i="1"/>
  <c r="EC1441" i="1"/>
  <c r="CA1642" i="1"/>
  <c r="CI1639" i="1" s="1"/>
  <c r="I1502" i="1"/>
  <c r="I1439" i="1"/>
  <c r="G2485" i="1"/>
  <c r="CA1442" i="1"/>
  <c r="CA1513" i="1"/>
  <c r="CA1438" i="1"/>
  <c r="CA1509" i="1"/>
  <c r="CL2766" i="1"/>
  <c r="CL2085" i="1"/>
  <c r="Q2764" i="1"/>
  <c r="Q2083" i="1"/>
  <c r="AS899" i="1"/>
  <c r="AO899" i="1"/>
  <c r="T1603" i="1"/>
  <c r="H1598" i="1"/>
  <c r="O1508" i="1"/>
  <c r="T2765" i="1"/>
  <c r="T2084" i="1"/>
  <c r="K2627" i="1"/>
  <c r="K2110" i="1"/>
  <c r="K1604" i="1"/>
  <c r="AS2625" i="1"/>
  <c r="AS2293" i="1"/>
  <c r="AS2108" i="1"/>
  <c r="AS1602" i="1"/>
  <c r="E2624" i="1"/>
  <c r="E1419" i="1" s="1"/>
  <c r="E2107" i="1"/>
  <c r="E1601" i="1"/>
  <c r="G2629" i="1"/>
  <c r="G2303" i="1" s="1"/>
  <c r="G2622" i="1"/>
  <c r="G2373" i="1"/>
  <c r="G2322" i="1"/>
  <c r="G2306" i="1"/>
  <c r="G2245" i="1"/>
  <c r="G2290" i="1"/>
  <c r="G2298" i="1" s="1"/>
  <c r="G2214" i="1"/>
  <c r="G2189" i="1"/>
  <c r="G2197" i="1" s="1"/>
  <c r="G2105" i="1"/>
  <c r="G2274" i="1"/>
  <c r="G2205" i="1"/>
  <c r="G2181" i="1"/>
  <c r="I1236" i="1"/>
  <c r="P2766" i="1"/>
  <c r="P2085" i="1"/>
  <c r="CL2761" i="1"/>
  <c r="CL2080" i="1"/>
  <c r="EO1504" i="1"/>
  <c r="EI1050" i="1"/>
  <c r="I2766" i="1"/>
  <c r="I2085" i="1"/>
  <c r="M1503" i="1"/>
  <c r="P2764" i="1"/>
  <c r="P2083" i="1"/>
  <c r="F2746" i="1"/>
  <c r="F2087" i="1"/>
  <c r="F934" i="1"/>
  <c r="F925" i="1"/>
  <c r="F935" i="1"/>
  <c r="F818" i="1"/>
  <c r="F938" i="1"/>
  <c r="Q2092" i="1"/>
  <c r="U2764" i="1"/>
  <c r="U2083" i="1"/>
  <c r="AS2763" i="1"/>
  <c r="AS2082" i="1"/>
  <c r="Q2089" i="1"/>
  <c r="AA2746" i="1"/>
  <c r="AA2087" i="1"/>
  <c r="AA925" i="1"/>
  <c r="AA937" i="1"/>
  <c r="AA940" i="1"/>
  <c r="AA818" i="1"/>
  <c r="AA934" i="1"/>
  <c r="G1438" i="1"/>
  <c r="DZ2762" i="1"/>
  <c r="DZ2081" i="1"/>
  <c r="Q2626" i="1"/>
  <c r="Q2109" i="1"/>
  <c r="CA937" i="1"/>
  <c r="M2735" i="1"/>
  <c r="M880" i="1"/>
  <c r="M2757" i="1" s="1"/>
  <c r="M907" i="1"/>
  <c r="M895" i="1"/>
  <c r="M889" i="1"/>
  <c r="M742" i="1"/>
  <c r="M892" i="1"/>
  <c r="T1204" i="1"/>
  <c r="T1205" i="1"/>
  <c r="T668" i="1"/>
  <c r="J680" i="1"/>
  <c r="P1236" i="1"/>
  <c r="AS1826" i="1"/>
  <c r="AS1759" i="1"/>
  <c r="AS628" i="1"/>
  <c r="Y993" i="1"/>
  <c r="Y822" i="1"/>
  <c r="Z851" i="1" s="1"/>
  <c r="Z2479" i="1" s="1"/>
  <c r="Y816" i="1"/>
  <c r="Z838" i="1"/>
  <c r="DZ567" i="1"/>
  <c r="DZ420" i="1"/>
  <c r="EF417" i="1"/>
  <c r="EF564" i="1"/>
  <c r="BF322" i="1"/>
  <c r="BF357" i="1"/>
  <c r="J355" i="1"/>
  <c r="J320" i="1"/>
  <c r="DA993" i="1"/>
  <c r="DN1045" i="1" s="1"/>
  <c r="DN835" i="1"/>
  <c r="DA822" i="1"/>
  <c r="DA816" i="1"/>
  <c r="DN845" i="1" s="1"/>
  <c r="DN832" i="1"/>
  <c r="DN829" i="1"/>
  <c r="Z2559" i="1"/>
  <c r="E1508" i="1"/>
  <c r="I556" i="1"/>
  <c r="D568" i="1"/>
  <c r="D421" i="1"/>
  <c r="DZ566" i="1"/>
  <c r="DZ419" i="1"/>
  <c r="AE563" i="1"/>
  <c r="AE416" i="1"/>
  <c r="B562" i="1"/>
  <c r="B415" i="1"/>
  <c r="V560" i="1"/>
  <c r="V413" i="1"/>
  <c r="EF565" i="1"/>
  <c r="U360" i="1"/>
  <c r="U325" i="1"/>
  <c r="Z553" i="1"/>
  <c r="P381" i="1"/>
  <c r="EF832" i="1"/>
  <c r="AS487" i="1"/>
  <c r="AS476" i="1" s="1"/>
  <c r="AT486" i="1"/>
  <c r="AU486" i="1" s="1"/>
  <c r="AV486" i="1" s="1"/>
  <c r="AW486" i="1" s="1"/>
  <c r="AX486" i="1" s="1"/>
  <c r="W407" i="1"/>
  <c r="W555" i="1"/>
  <c r="DZ362" i="1"/>
  <c r="I566" i="1"/>
  <c r="I419" i="1"/>
  <c r="D383" i="1"/>
  <c r="EI563" i="1"/>
  <c r="EI416" i="1"/>
  <c r="DA562" i="1"/>
  <c r="DA415" i="1"/>
  <c r="U560" i="1"/>
  <c r="U413" i="1"/>
  <c r="EC412" i="1"/>
  <c r="AA203" i="1"/>
  <c r="AA301" i="1" s="1"/>
  <c r="AA383" i="1" s="1"/>
  <c r="V554" i="1"/>
  <c r="CA552" i="1"/>
  <c r="AX566" i="1"/>
  <c r="AX419" i="1"/>
  <c r="V362" i="1"/>
  <c r="W564" i="1"/>
  <c r="W417" i="1"/>
  <c r="EO562" i="1"/>
  <c r="EO415" i="1"/>
  <c r="R556" i="1"/>
  <c r="EF559" i="1"/>
  <c r="P362" i="1"/>
  <c r="N381" i="1"/>
  <c r="N189" i="1"/>
  <c r="N298" i="1" s="1"/>
  <c r="DV177" i="1"/>
  <c r="DV296" i="1" s="1"/>
  <c r="DV378" i="1" s="1"/>
  <c r="N401" i="1"/>
  <c r="N549" i="1"/>
  <c r="N342" i="1"/>
  <c r="N444" i="1" s="1"/>
  <c r="Y561" i="1"/>
  <c r="Y414" i="1"/>
  <c r="D567" i="1"/>
  <c r="D420" i="1"/>
  <c r="DZ560" i="1"/>
  <c r="DZ413" i="1"/>
  <c r="L203" i="1"/>
  <c r="L301" i="1" s="1"/>
  <c r="L383" i="1" s="1"/>
  <c r="Z401" i="1"/>
  <c r="Z549" i="1"/>
  <c r="Z342" i="1"/>
  <c r="Z430" i="1" s="1"/>
  <c r="AJ360" i="1"/>
  <c r="AJ325" i="1"/>
  <c r="EC566" i="1"/>
  <c r="EC419" i="1"/>
  <c r="DZ562" i="1"/>
  <c r="DZ415" i="1"/>
  <c r="AX362" i="1"/>
  <c r="BF409" i="1"/>
  <c r="BF557" i="1"/>
  <c r="AO556" i="1"/>
  <c r="F383" i="1"/>
  <c r="AS559" i="1"/>
  <c r="DN395" i="1"/>
  <c r="EE2554" i="1"/>
  <c r="EH2566" i="1"/>
  <c r="EK2566" i="1" s="1"/>
  <c r="EN2566" i="1" s="1"/>
  <c r="DV2403" i="1"/>
  <c r="N2319" i="1"/>
  <c r="R2315" i="1"/>
  <c r="Q2404" i="1"/>
  <c r="F2331" i="1"/>
  <c r="P2330" i="1"/>
  <c r="DW2283" i="1"/>
  <c r="D2283" i="1"/>
  <c r="V2253" i="1"/>
  <c r="Y2332" i="1"/>
  <c r="U2404" i="1"/>
  <c r="DV2388" i="1"/>
  <c r="DV2553" i="1" s="1"/>
  <c r="AJ2303" i="1"/>
  <c r="DV2302" i="1"/>
  <c r="BF2284" i="1"/>
  <c r="G2283" i="1"/>
  <c r="Q2282" i="1"/>
  <c r="DW2282" i="1"/>
  <c r="DV2303" i="1"/>
  <c r="AJ2299" i="1"/>
  <c r="DV2227" i="1"/>
  <c r="R2227" i="1"/>
  <c r="AJ2129" i="1"/>
  <c r="DV2128" i="1"/>
  <c r="BF2125" i="1"/>
  <c r="G2124" i="1"/>
  <c r="V2126" i="1"/>
  <c r="F2124" i="1"/>
  <c r="DV2129" i="1"/>
  <c r="BF2126" i="1"/>
  <c r="G2125" i="1"/>
  <c r="Q2124" i="1"/>
  <c r="AJ2120" i="1"/>
  <c r="BF2223" i="1"/>
  <c r="DW2124" i="1"/>
  <c r="D2124" i="1"/>
  <c r="P2211" i="1"/>
  <c r="G2038" i="1"/>
  <c r="C2065" i="1"/>
  <c r="C2494" i="1" s="1"/>
  <c r="C2039" i="1"/>
  <c r="Q2063" i="1"/>
  <c r="Y2299" i="1"/>
  <c r="EI2570" i="1"/>
  <c r="EI2102" i="1"/>
  <c r="EI2480" i="1" s="1"/>
  <c r="I2570" i="1"/>
  <c r="I2102" i="1"/>
  <c r="I2480" i="1" s="1"/>
  <c r="P2037" i="1"/>
  <c r="D2034" i="1"/>
  <c r="Z2039" i="1"/>
  <c r="Z2065" i="1"/>
  <c r="Z2494" i="1" s="1"/>
  <c r="AA2063" i="1"/>
  <c r="D2063" i="1"/>
  <c r="BO2197" i="1"/>
  <c r="S2036" i="1"/>
  <c r="F2048" i="1"/>
  <c r="F2027" i="1"/>
  <c r="F2024" i="1"/>
  <c r="F2030" i="1" s="1"/>
  <c r="Y2065" i="1"/>
  <c r="Y2494" i="1" s="1"/>
  <c r="Y2039" i="1"/>
  <c r="Z2059" i="1"/>
  <c r="Y2037" i="1"/>
  <c r="Q2061" i="1"/>
  <c r="AA2060" i="1"/>
  <c r="DV2335" i="1"/>
  <c r="BF2332" i="1"/>
  <c r="G2331" i="1"/>
  <c r="Q2330" i="1"/>
  <c r="G2202" i="1"/>
  <c r="Q2201" i="1"/>
  <c r="EO2198" i="1"/>
  <c r="K2198" i="1"/>
  <c r="U2197" i="1"/>
  <c r="AS2570" i="1"/>
  <c r="AS2102" i="1"/>
  <c r="AS2480" i="1" s="1"/>
  <c r="BO2483" i="1" s="1"/>
  <c r="BF2051" i="1"/>
  <c r="N2034" i="1"/>
  <c r="L2026" i="1"/>
  <c r="X2065" i="1"/>
  <c r="X2494" i="1" s="1"/>
  <c r="X2039" i="1"/>
  <c r="Y2059" i="1"/>
  <c r="J2061" i="1"/>
  <c r="T2060" i="1"/>
  <c r="D2054" i="1"/>
  <c r="P2048" i="1"/>
  <c r="P2026" i="1"/>
  <c r="P2029" i="1"/>
  <c r="CL2051" i="1"/>
  <c r="C2033" i="1"/>
  <c r="Z1938" i="1"/>
  <c r="DZ2493" i="1"/>
  <c r="DZ2032" i="1" s="1"/>
  <c r="AX1210" i="1"/>
  <c r="AX1217" i="1"/>
  <c r="DZ1195" i="1"/>
  <c r="DZ1220" i="1"/>
  <c r="H1220" i="1"/>
  <c r="H1195" i="1"/>
  <c r="N1830" i="1"/>
  <c r="N1895" i="1" s="1"/>
  <c r="AJ2223" i="1"/>
  <c r="P2102" i="1"/>
  <c r="P2480" i="1" s="1"/>
  <c r="J2102" i="1"/>
  <c r="J2480" i="1" s="1"/>
  <c r="Z2055" i="1"/>
  <c r="H2053" i="1"/>
  <c r="AE2048" i="1"/>
  <c r="AE2026" i="1"/>
  <c r="AE2029" i="1"/>
  <c r="DV2056" i="1"/>
  <c r="U2056" i="1"/>
  <c r="DA2030" i="1"/>
  <c r="K2051" i="1"/>
  <c r="B2036" i="1"/>
  <c r="H2033" i="1"/>
  <c r="AJ1873" i="1"/>
  <c r="AJ2512" i="1" s="1"/>
  <c r="CA2493" i="1"/>
  <c r="CA2032" i="1" s="1"/>
  <c r="DV2642" i="1"/>
  <c r="CL2211" i="1"/>
  <c r="BO2054" i="1"/>
  <c r="CL2055" i="1"/>
  <c r="R2055" i="1"/>
  <c r="F2052" i="1"/>
  <c r="BO2051" i="1"/>
  <c r="P2051" i="1"/>
  <c r="E2038" i="1"/>
  <c r="C2063" i="1"/>
  <c r="G2033" i="1"/>
  <c r="Y1935" i="1"/>
  <c r="M2513" i="1"/>
  <c r="DW2493" i="1"/>
  <c r="DW2032" i="1" s="1"/>
  <c r="DW2057" i="1"/>
  <c r="BO1217" i="1"/>
  <c r="BO1210" i="1"/>
  <c r="EL2639" i="1"/>
  <c r="EL1219" i="1" s="1"/>
  <c r="EL1870" i="1"/>
  <c r="EO2056" i="1"/>
  <c r="AJ2052" i="1"/>
  <c r="AA2030" i="1"/>
  <c r="H2037" i="1"/>
  <c r="DZ1939" i="1"/>
  <c r="W1938" i="1"/>
  <c r="W1217" i="1"/>
  <c r="W1210" i="1"/>
  <c r="Q1220" i="1"/>
  <c r="Q1195" i="1"/>
  <c r="U2055" i="1"/>
  <c r="Y1946" i="1"/>
  <c r="CA1945" i="1"/>
  <c r="S1943" i="1"/>
  <c r="AJ1942" i="1"/>
  <c r="EC1939" i="1"/>
  <c r="C2645" i="1"/>
  <c r="C1225" i="1" s="1"/>
  <c r="C2002" i="1"/>
  <c r="C2492" i="1" s="1"/>
  <c r="C1861" i="1"/>
  <c r="O2064" i="1"/>
  <c r="BF2061" i="1"/>
  <c r="AS2034" i="1"/>
  <c r="M2060" i="1"/>
  <c r="Q1963" i="1"/>
  <c r="X1946" i="1"/>
  <c r="BO1945" i="1"/>
  <c r="AO1919" i="1"/>
  <c r="AX2035" i="1"/>
  <c r="Z2038" i="1"/>
  <c r="H2064" i="1"/>
  <c r="X2037" i="1"/>
  <c r="F2063" i="1"/>
  <c r="D2062" i="1"/>
  <c r="Z2061" i="1"/>
  <c r="B2035" i="1"/>
  <c r="DX1831" i="1"/>
  <c r="DX1938" i="1"/>
  <c r="U2120" i="1"/>
  <c r="EO1963" i="1"/>
  <c r="Z1934" i="1"/>
  <c r="F1964" i="1"/>
  <c r="BO1963" i="1"/>
  <c r="EI1872" i="1"/>
  <c r="EI2511" i="1" s="1"/>
  <c r="CL2360" i="1"/>
  <c r="CL2560" i="1" s="1"/>
  <c r="Z2561" i="1"/>
  <c r="N1968" i="1"/>
  <c r="DA1947" i="1"/>
  <c r="AJ1946" i="1"/>
  <c r="M1944" i="1"/>
  <c r="E1943" i="1"/>
  <c r="U1892" i="1"/>
  <c r="O2644" i="1"/>
  <c r="O1222" i="1" s="1"/>
  <c r="O1873" i="1"/>
  <c r="O2512" i="1" s="1"/>
  <c r="O1864" i="1"/>
  <c r="O1892" i="1"/>
  <c r="C2048" i="1"/>
  <c r="C2025" i="1"/>
  <c r="C2028" i="1"/>
  <c r="U1763" i="1"/>
  <c r="F1967" i="1"/>
  <c r="D1946" i="1"/>
  <c r="P2359" i="1"/>
  <c r="P1728" i="1"/>
  <c r="P1826" i="1" s="1"/>
  <c r="P1730" i="1"/>
  <c r="AE1511" i="1"/>
  <c r="DN1510" i="1"/>
  <c r="B1510" i="1"/>
  <c r="EL1517" i="1"/>
  <c r="EL1649" i="1"/>
  <c r="EL1648" i="1" s="1"/>
  <c r="EL1646" i="1" s="1"/>
  <c r="J1649" i="1"/>
  <c r="J1648" i="1" s="1"/>
  <c r="J1646" i="1" s="1"/>
  <c r="J1517" i="1"/>
  <c r="V2536" i="1"/>
  <c r="N1964" i="1"/>
  <c r="W1947" i="1"/>
  <c r="DA1945" i="1"/>
  <c r="EO1944" i="1"/>
  <c r="K1944" i="1"/>
  <c r="Y1942" i="1"/>
  <c r="Y1934" i="1"/>
  <c r="Q1933" i="1"/>
  <c r="BF1939" i="1"/>
  <c r="O1919" i="1"/>
  <c r="V1220" i="1"/>
  <c r="V1195" i="1"/>
  <c r="V1196" i="1" s="1"/>
  <c r="D1195" i="1"/>
  <c r="D1220" i="1"/>
  <c r="DN2640" i="1"/>
  <c r="DN2642" i="1" s="1"/>
  <c r="DN1871" i="1"/>
  <c r="DN2510" i="1" s="1"/>
  <c r="DN1862" i="1"/>
  <c r="M2640" i="1"/>
  <c r="M2642" i="1" s="1"/>
  <c r="M1871" i="1"/>
  <c r="M2510" i="1" s="1"/>
  <c r="M1862" i="1"/>
  <c r="T1948" i="1"/>
  <c r="P1947" i="1"/>
  <c r="L1945" i="1"/>
  <c r="V1944" i="1"/>
  <c r="V1948" i="1" s="1"/>
  <c r="R1942" i="1"/>
  <c r="L1934" i="1"/>
  <c r="H1919" i="1"/>
  <c r="AA2010" i="1"/>
  <c r="AA2011" i="1" s="1"/>
  <c r="AA1872" i="1"/>
  <c r="AA2511" i="1" s="1"/>
  <c r="AA1863" i="1"/>
  <c r="AA1835" i="1"/>
  <c r="I1872" i="1"/>
  <c r="I2511" i="1" s="1"/>
  <c r="I1863" i="1"/>
  <c r="I1835" i="1"/>
  <c r="DN1734" i="1"/>
  <c r="DW1764" i="1"/>
  <c r="DX1765" i="1"/>
  <c r="DV1764" i="1"/>
  <c r="DX1762" i="1"/>
  <c r="EO1596" i="1"/>
  <c r="K1596" i="1"/>
  <c r="U1595" i="1"/>
  <c r="AS1594" i="1"/>
  <c r="DX1593" i="1"/>
  <c r="E1593" i="1"/>
  <c r="EF1438" i="1"/>
  <c r="EF1442" i="1"/>
  <c r="EF1509" i="1"/>
  <c r="EF1505" i="1"/>
  <c r="B1438" i="1"/>
  <c r="B1442" i="1"/>
  <c r="B1505" i="1"/>
  <c r="B1509" i="1"/>
  <c r="P1440" i="1"/>
  <c r="P1503" i="1"/>
  <c r="Z1439" i="1"/>
  <c r="Z1502" i="1"/>
  <c r="CL1364" i="1"/>
  <c r="EL1364" i="1"/>
  <c r="EL1507" i="1" s="1"/>
  <c r="EL1437" i="1"/>
  <c r="EL1500" i="1"/>
  <c r="J1364" i="1"/>
  <c r="J1507" i="1" s="1"/>
  <c r="J1437" i="1"/>
  <c r="J1500" i="1"/>
  <c r="R2202" i="1"/>
  <c r="V2198" i="1"/>
  <c r="EI1734" i="1"/>
  <c r="EI1763" i="1"/>
  <c r="EL1764" i="1"/>
  <c r="EC1604" i="1"/>
  <c r="G1604" i="1"/>
  <c r="Q1603" i="1"/>
  <c r="AA1602" i="1"/>
  <c r="EO1600" i="1"/>
  <c r="K1600" i="1"/>
  <c r="CL1612" i="1"/>
  <c r="R1612" i="1"/>
  <c r="EF1607" i="1"/>
  <c r="EF1580" i="1"/>
  <c r="Z1607" i="1"/>
  <c r="Z1580" i="1"/>
  <c r="H1607" i="1"/>
  <c r="H1580" i="1"/>
  <c r="B1501" i="1"/>
  <c r="R1438" i="1"/>
  <c r="R1501" i="1"/>
  <c r="R1442" i="1"/>
  <c r="DN1440" i="1"/>
  <c r="L1439" i="1"/>
  <c r="AX1364" i="1"/>
  <c r="AX1437" i="1"/>
  <c r="N2536" i="1"/>
  <c r="AE1442" i="1"/>
  <c r="DZ1440" i="1"/>
  <c r="DZ1511" i="1"/>
  <c r="X1440" i="1"/>
  <c r="X1511" i="1"/>
  <c r="F1440" i="1"/>
  <c r="F1511" i="1"/>
  <c r="BO1439" i="1"/>
  <c r="BO1510" i="1"/>
  <c r="P1439" i="1"/>
  <c r="P1510" i="1"/>
  <c r="EF1641" i="1"/>
  <c r="EF1407" i="1"/>
  <c r="Z2535" i="1"/>
  <c r="Z1641" i="1"/>
  <c r="Z1407" i="1"/>
  <c r="H2535" i="1"/>
  <c r="H1641" i="1"/>
  <c r="H1407" i="1"/>
  <c r="V1749" i="1"/>
  <c r="V1764" i="1"/>
  <c r="D1763" i="1"/>
  <c r="E1765" i="1"/>
  <c r="E1762" i="1"/>
  <c r="D1734" i="1"/>
  <c r="AE1692" i="1"/>
  <c r="BF1608" i="1"/>
  <c r="EC1607" i="1"/>
  <c r="G1607" i="1"/>
  <c r="EC1643" i="1"/>
  <c r="EC1642" i="1" s="1"/>
  <c r="G1643" i="1"/>
  <c r="Y1437" i="1"/>
  <c r="H1734" i="1"/>
  <c r="H1763" i="1"/>
  <c r="AX1762" i="1"/>
  <c r="Z1761" i="1"/>
  <c r="M1364" i="1"/>
  <c r="N2485" i="1" s="1"/>
  <c r="CL1643" i="1"/>
  <c r="CL1642" i="1" s="1"/>
  <c r="CL1640" i="1" s="1"/>
  <c r="R2056" i="1"/>
  <c r="AA1896" i="1"/>
  <c r="U1896" i="1"/>
  <c r="C1848" i="1"/>
  <c r="D1874" i="1" s="1"/>
  <c r="EO1734" i="1"/>
  <c r="EO628" i="1"/>
  <c r="E1594" i="1"/>
  <c r="BF1592" i="1"/>
  <c r="C1612" i="1"/>
  <c r="BF1609" i="1"/>
  <c r="EO1580" i="1"/>
  <c r="EO1607" i="1"/>
  <c r="Q1590" i="1"/>
  <c r="E1580" i="1"/>
  <c r="E1607" i="1"/>
  <c r="DX1503" i="1"/>
  <c r="DX1440" i="1"/>
  <c r="DV1438" i="1"/>
  <c r="DV1509" i="1"/>
  <c r="DV1505" i="1"/>
  <c r="DV1442" i="1"/>
  <c r="M1504" i="1"/>
  <c r="M1441" i="1"/>
  <c r="BF1502" i="1"/>
  <c r="BF1439" i="1"/>
  <c r="G1356" i="1"/>
  <c r="G1644" i="1" s="1"/>
  <c r="DX1356" i="1"/>
  <c r="DX1644" i="1" s="1"/>
  <c r="DX1642" i="1" s="1"/>
  <c r="AJ1356" i="1"/>
  <c r="AJ1644" i="1" s="1"/>
  <c r="Q1356" i="1"/>
  <c r="Q1644" i="1" s="1"/>
  <c r="Q1642" i="1" s="1"/>
  <c r="E1356" i="1"/>
  <c r="E1644" i="1" s="1"/>
  <c r="EO1442" i="1"/>
  <c r="EO1513" i="1"/>
  <c r="EO1438" i="1"/>
  <c r="AJ1442" i="1"/>
  <c r="AJ1438" i="1"/>
  <c r="AJ1513" i="1"/>
  <c r="EI1441" i="1"/>
  <c r="EI1512" i="1"/>
  <c r="U1441" i="1"/>
  <c r="U1512" i="1"/>
  <c r="O1045" i="1"/>
  <c r="O1001" i="1"/>
  <c r="C1045" i="1"/>
  <c r="C1001" i="1"/>
  <c r="X2766" i="1"/>
  <c r="X2085" i="1"/>
  <c r="BF2765" i="1"/>
  <c r="BF2084" i="1"/>
  <c r="DX2764" i="1"/>
  <c r="DX2083" i="1"/>
  <c r="E2764" i="1"/>
  <c r="E2083" i="1"/>
  <c r="M2761" i="1"/>
  <c r="M2080" i="1"/>
  <c r="D904" i="1"/>
  <c r="N903" i="1"/>
  <c r="X902" i="1"/>
  <c r="BO901" i="1"/>
  <c r="EF900" i="1"/>
  <c r="EI900" i="1"/>
  <c r="H900" i="1"/>
  <c r="I900" i="1"/>
  <c r="S899" i="1"/>
  <c r="R899" i="1"/>
  <c r="M893" i="1"/>
  <c r="AO2627" i="1"/>
  <c r="AO2110" i="1"/>
  <c r="DW2626" i="1"/>
  <c r="DW2318" i="1"/>
  <c r="DW2109" i="1"/>
  <c r="DW2128" i="1"/>
  <c r="DW1611" i="1"/>
  <c r="D2626" i="1"/>
  <c r="D2318" i="1"/>
  <c r="D2109" i="1"/>
  <c r="D2128" i="1"/>
  <c r="D1611" i="1"/>
  <c r="N2625" i="1"/>
  <c r="N2317" i="1"/>
  <c r="N2293" i="1"/>
  <c r="N2301" i="1" s="1"/>
  <c r="N2108" i="1"/>
  <c r="N2127" i="1"/>
  <c r="N1610" i="1"/>
  <c r="X2624" i="1"/>
  <c r="X2107" i="1"/>
  <c r="X1609" i="1"/>
  <c r="BO2623" i="1"/>
  <c r="BO2315" i="1"/>
  <c r="BO2106" i="1"/>
  <c r="BO2125" i="1"/>
  <c r="BO1438" i="1"/>
  <c r="EF2629" i="1"/>
  <c r="EF1963" i="1" s="1"/>
  <c r="EF2622" i="1"/>
  <c r="EF2105" i="1"/>
  <c r="EF2298" i="1"/>
  <c r="EF2120" i="1"/>
  <c r="K2359" i="1"/>
  <c r="K1728" i="1"/>
  <c r="K1734" i="1" s="1"/>
  <c r="K1730" i="1"/>
  <c r="F1600" i="1"/>
  <c r="EL1591" i="1"/>
  <c r="J1591" i="1"/>
  <c r="W1509" i="1"/>
  <c r="AJ1509" i="1"/>
  <c r="I1649" i="1"/>
  <c r="I1648" i="1" s="1"/>
  <c r="I1646" i="1" s="1"/>
  <c r="I1517" i="1"/>
  <c r="AO1517" i="1"/>
  <c r="C1236" i="1"/>
  <c r="CA2766" i="1"/>
  <c r="CA2085" i="1"/>
  <c r="EF2765" i="1"/>
  <c r="EF2084" i="1"/>
  <c r="H2765" i="1"/>
  <c r="H2084" i="1"/>
  <c r="L2761" i="1"/>
  <c r="L2080" i="1"/>
  <c r="CA2093" i="1"/>
  <c r="Q2093" i="1"/>
  <c r="AA904" i="1"/>
  <c r="DX2627" i="1"/>
  <c r="DX2110" i="1"/>
  <c r="W2627" i="1"/>
  <c r="W2110" i="1"/>
  <c r="W1604" i="1"/>
  <c r="E2627" i="1"/>
  <c r="E2110" i="1"/>
  <c r="BF2626" i="1"/>
  <c r="BF2109" i="1"/>
  <c r="BF1603" i="1"/>
  <c r="O2626" i="1"/>
  <c r="O2109" i="1"/>
  <c r="EC2625" i="1"/>
  <c r="EC2293" i="1"/>
  <c r="EC2108" i="1"/>
  <c r="EC1602" i="1"/>
  <c r="Y2625" i="1"/>
  <c r="Y2293" i="1"/>
  <c r="Y2301" i="1" s="1"/>
  <c r="Y2108" i="1"/>
  <c r="G2625" i="1"/>
  <c r="G2293" i="1"/>
  <c r="G2301" i="1" s="1"/>
  <c r="G2108" i="1"/>
  <c r="G1602" i="1"/>
  <c r="CA2624" i="1"/>
  <c r="CA2107" i="1"/>
  <c r="Q2624" i="1"/>
  <c r="Q2107" i="1"/>
  <c r="Q1601" i="1"/>
  <c r="EI2623" i="1"/>
  <c r="EI2106" i="1"/>
  <c r="AA2623" i="1"/>
  <c r="AA2106" i="1"/>
  <c r="AA1600" i="1"/>
  <c r="I2623" i="1"/>
  <c r="I2106" i="1"/>
  <c r="DA2629" i="1"/>
  <c r="DA1963" i="1" s="1"/>
  <c r="DA2622" i="1"/>
  <c r="DA2105" i="1"/>
  <c r="DA1599" i="1"/>
  <c r="S2629" i="1"/>
  <c r="S2052" i="1" s="1"/>
  <c r="S2622" i="1"/>
  <c r="S2105" i="1"/>
  <c r="O1830" i="1"/>
  <c r="O1895" i="1" s="1"/>
  <c r="X1803" i="1"/>
  <c r="S1612" i="1"/>
  <c r="C1610" i="1"/>
  <c r="J1441" i="1"/>
  <c r="BF2536" i="1"/>
  <c r="O1356" i="1"/>
  <c r="O1644" i="1" s="1"/>
  <c r="F1640" i="1"/>
  <c r="EL1236" i="1"/>
  <c r="V1236" i="1"/>
  <c r="AE1196" i="1"/>
  <c r="DW2766" i="1"/>
  <c r="DW2085" i="1"/>
  <c r="D2766" i="1"/>
  <c r="D2085" i="1"/>
  <c r="M2765" i="1"/>
  <c r="M2084" i="1"/>
  <c r="R2763" i="1"/>
  <c r="R2082" i="1"/>
  <c r="X2761" i="1"/>
  <c r="X2080" i="1"/>
  <c r="CL2091" i="1"/>
  <c r="EL2090" i="1"/>
  <c r="AE2090" i="1"/>
  <c r="J2090" i="1"/>
  <c r="AS894" i="1"/>
  <c r="O892" i="1"/>
  <c r="CA890" i="1"/>
  <c r="N1764" i="1"/>
  <c r="EL1607" i="1"/>
  <c r="EL1580" i="1"/>
  <c r="T1604" i="1"/>
  <c r="AO1603" i="1"/>
  <c r="CL1598" i="1"/>
  <c r="AE1580" i="1"/>
  <c r="AE1607" i="1"/>
  <c r="DZ1609" i="1"/>
  <c r="F1507" i="1"/>
  <c r="CA1501" i="1"/>
  <c r="O1500" i="1"/>
  <c r="N1187" i="1"/>
  <c r="N1194" i="1" s="1"/>
  <c r="AX2524" i="1"/>
  <c r="AX1049" i="1"/>
  <c r="BF2766" i="1"/>
  <c r="BF2085" i="1"/>
  <c r="EF2764" i="1"/>
  <c r="EF2083" i="1"/>
  <c r="H2764" i="1"/>
  <c r="H2083" i="1"/>
  <c r="Q2763" i="1"/>
  <c r="Q2082" i="1"/>
  <c r="AJ2761" i="1"/>
  <c r="AJ2080" i="1"/>
  <c r="U1596" i="1"/>
  <c r="K1591" i="1"/>
  <c r="CA1505" i="1"/>
  <c r="EC1503" i="1"/>
  <c r="M1499" i="1"/>
  <c r="DA1671" i="1"/>
  <c r="DA1639" i="1"/>
  <c r="AS1196" i="1"/>
  <c r="E1194" i="1"/>
  <c r="L2762" i="1"/>
  <c r="L2081" i="1"/>
  <c r="AO2765" i="1"/>
  <c r="AO2084" i="1"/>
  <c r="L2765" i="1"/>
  <c r="L2084" i="1"/>
  <c r="DW2764" i="1"/>
  <c r="DW2083" i="1"/>
  <c r="V2764" i="1"/>
  <c r="V2083" i="1"/>
  <c r="D2764" i="1"/>
  <c r="D2083" i="1"/>
  <c r="AX2763" i="1"/>
  <c r="AX2082" i="1"/>
  <c r="N2763" i="1"/>
  <c r="N2082" i="1"/>
  <c r="AO2746" i="1"/>
  <c r="AO2087" i="1"/>
  <c r="AO934" i="1"/>
  <c r="AO938" i="1"/>
  <c r="AO818" i="1"/>
  <c r="AO925" i="1"/>
  <c r="AO935" i="1"/>
  <c r="L2746" i="1"/>
  <c r="L2087" i="1"/>
  <c r="L934" i="1"/>
  <c r="L925" i="1"/>
  <c r="L938" i="1"/>
  <c r="L818" i="1"/>
  <c r="L935" i="1"/>
  <c r="DW2746" i="1"/>
  <c r="DW2087" i="1"/>
  <c r="DW925" i="1"/>
  <c r="DW937" i="1"/>
  <c r="DW940" i="1"/>
  <c r="DW818" i="1"/>
  <c r="DW934" i="1"/>
  <c r="V2746" i="1"/>
  <c r="V2087" i="1"/>
  <c r="V925" i="1"/>
  <c r="V937" i="1"/>
  <c r="V940" i="1"/>
  <c r="V818" i="1"/>
  <c r="V934" i="1"/>
  <c r="C2746" i="1"/>
  <c r="C2087" i="1"/>
  <c r="C925" i="1"/>
  <c r="C934" i="1"/>
  <c r="C937" i="1"/>
  <c r="C940" i="1"/>
  <c r="C818" i="1"/>
  <c r="DZ904" i="1"/>
  <c r="D1609" i="1"/>
  <c r="DA1442" i="1"/>
  <c r="DA1501" i="1"/>
  <c r="DA1438" i="1"/>
  <c r="DX1641" i="1"/>
  <c r="DX1407" i="1"/>
  <c r="AJ2535" i="1"/>
  <c r="AJ1407" i="1"/>
  <c r="AJ1641" i="1"/>
  <c r="AJ1332" i="1"/>
  <c r="Q2535" i="1"/>
  <c r="Q1641" i="1"/>
  <c r="R1671" i="1" s="1"/>
  <c r="Q1407" i="1"/>
  <c r="F1196" i="1"/>
  <c r="EI1041" i="1"/>
  <c r="EI2520" i="1" s="1"/>
  <c r="EL963" i="1"/>
  <c r="CA939" i="1"/>
  <c r="EI2764" i="1"/>
  <c r="EI2083" i="1"/>
  <c r="AA2764" i="1"/>
  <c r="AA2083" i="1"/>
  <c r="I2764" i="1"/>
  <c r="I2083" i="1"/>
  <c r="DA2763" i="1"/>
  <c r="DA2082" i="1"/>
  <c r="AS2090" i="1"/>
  <c r="S2763" i="1"/>
  <c r="S2082" i="1"/>
  <c r="M2090" i="1"/>
  <c r="EO2746" i="1"/>
  <c r="EO2087" i="1"/>
  <c r="EO934" i="1"/>
  <c r="EO935" i="1"/>
  <c r="EO925" i="1"/>
  <c r="EO938" i="1"/>
  <c r="EO818" i="1"/>
  <c r="DX936" i="1"/>
  <c r="CA2762" i="1"/>
  <c r="CA2081" i="1"/>
  <c r="AJ2089" i="1"/>
  <c r="K2746" i="1"/>
  <c r="K2087" i="1"/>
  <c r="K934" i="1"/>
  <c r="K935" i="1"/>
  <c r="K938" i="1"/>
  <c r="K818" i="1"/>
  <c r="K925" i="1"/>
  <c r="E936" i="1"/>
  <c r="BF2746" i="1"/>
  <c r="BF2087" i="1"/>
  <c r="BF925" i="1"/>
  <c r="BF940" i="1"/>
  <c r="BF934" i="1"/>
  <c r="BF818" i="1"/>
  <c r="BO826" i="1" s="1"/>
  <c r="BF937" i="1"/>
  <c r="O2746" i="1"/>
  <c r="O2087" i="1"/>
  <c r="O925" i="1"/>
  <c r="O940" i="1"/>
  <c r="O934" i="1"/>
  <c r="O937" i="1"/>
  <c r="O818" i="1"/>
  <c r="M925" i="1"/>
  <c r="E904" i="1"/>
  <c r="CA901" i="1"/>
  <c r="AX2627" i="1"/>
  <c r="AX2110" i="1"/>
  <c r="B2627" i="1"/>
  <c r="B2110" i="1"/>
  <c r="B1604" i="1"/>
  <c r="X903" i="1"/>
  <c r="L2626" i="1"/>
  <c r="L2109" i="1"/>
  <c r="AX901" i="1"/>
  <c r="DZ891" i="1"/>
  <c r="CL891" i="1"/>
  <c r="F891" i="1"/>
  <c r="EL2735" i="1"/>
  <c r="EL907" i="1"/>
  <c r="EL898" i="1" s="1"/>
  <c r="EL889" i="1"/>
  <c r="EL880" i="1"/>
  <c r="EL2757" i="1" s="1"/>
  <c r="EL891" i="1"/>
  <c r="EL894" i="1"/>
  <c r="DW2735" i="1"/>
  <c r="DW907" i="1"/>
  <c r="DW898" i="1" s="1"/>
  <c r="DW889" i="1"/>
  <c r="DW894" i="1"/>
  <c r="DW880" i="1"/>
  <c r="DW2757" i="1" s="1"/>
  <c r="DW891" i="1"/>
  <c r="BO2735" i="1"/>
  <c r="BO907" i="1"/>
  <c r="BO889" i="1"/>
  <c r="BO891" i="1"/>
  <c r="BO894" i="1"/>
  <c r="BO742" i="1"/>
  <c r="BO880" i="1"/>
  <c r="BO2757" i="1" s="1"/>
  <c r="AE2735" i="1"/>
  <c r="AE907" i="1"/>
  <c r="AE889" i="1"/>
  <c r="AE880" i="1"/>
  <c r="AE2757" i="1" s="1"/>
  <c r="AE891" i="1"/>
  <c r="AE894" i="1"/>
  <c r="V2735" i="1"/>
  <c r="V907" i="1"/>
  <c r="V898" i="1" s="1"/>
  <c r="V889" i="1"/>
  <c r="V894" i="1"/>
  <c r="V880" i="1"/>
  <c r="V2757" i="1" s="1"/>
  <c r="V891" i="1"/>
  <c r="V742" i="1"/>
  <c r="P2735" i="1"/>
  <c r="P907" i="1"/>
  <c r="P898" i="1" s="1"/>
  <c r="P889" i="1"/>
  <c r="P891" i="1"/>
  <c r="P894" i="1"/>
  <c r="P742" i="1"/>
  <c r="P880" i="1"/>
  <c r="P2757" i="1" s="1"/>
  <c r="J2735" i="1"/>
  <c r="J907" i="1"/>
  <c r="J889" i="1"/>
  <c r="J880" i="1"/>
  <c r="J2757" i="1" s="1"/>
  <c r="J891" i="1"/>
  <c r="J894" i="1"/>
  <c r="D2735" i="1"/>
  <c r="D907" i="1"/>
  <c r="D889" i="1"/>
  <c r="D894" i="1"/>
  <c r="D880" i="1"/>
  <c r="D2757" i="1" s="1"/>
  <c r="D891" i="1"/>
  <c r="D742" i="1"/>
  <c r="DN849" i="1"/>
  <c r="DN2478" i="1" s="1"/>
  <c r="DN838" i="1"/>
  <c r="C1440" i="1"/>
  <c r="EF1642" i="1"/>
  <c r="EI963" i="1"/>
  <c r="F2762" i="1"/>
  <c r="F2081" i="1"/>
  <c r="X940" i="1"/>
  <c r="BO939" i="1"/>
  <c r="L937" i="1"/>
  <c r="EI893" i="1"/>
  <c r="M2627" i="1"/>
  <c r="M2110" i="1"/>
  <c r="W2626" i="1"/>
  <c r="W2109" i="1"/>
  <c r="BF2625" i="1"/>
  <c r="BF2293" i="1"/>
  <c r="BF2301" i="1" s="1"/>
  <c r="BF2285" i="1"/>
  <c r="BF2108" i="1"/>
  <c r="DX2735" i="1"/>
  <c r="DX889" i="1"/>
  <c r="DX894" i="1"/>
  <c r="DX880" i="1"/>
  <c r="DX2757" i="1" s="1"/>
  <c r="DX907" i="1"/>
  <c r="DX898" i="1" s="1"/>
  <c r="DX891" i="1"/>
  <c r="DX742" i="1"/>
  <c r="DX744" i="1" s="1"/>
  <c r="DX769" i="1" s="1"/>
  <c r="CA2623" i="1"/>
  <c r="CA2106" i="1"/>
  <c r="W2735" i="1"/>
  <c r="W889" i="1"/>
  <c r="W894" i="1"/>
  <c r="W880" i="1"/>
  <c r="W2757" i="1" s="1"/>
  <c r="W907" i="1"/>
  <c r="W891" i="1"/>
  <c r="W742" i="1"/>
  <c r="E2735" i="1"/>
  <c r="E889" i="1"/>
  <c r="E894" i="1"/>
  <c r="E880" i="1"/>
  <c r="E2757" i="1" s="1"/>
  <c r="E907" i="1"/>
  <c r="E898" i="1" s="1"/>
  <c r="E742" i="1"/>
  <c r="E891" i="1"/>
  <c r="AA2735" i="1"/>
  <c r="AA880" i="1"/>
  <c r="AA2757" i="1" s="1"/>
  <c r="AA907" i="1"/>
  <c r="AA898" i="1" s="1"/>
  <c r="AA889" i="1"/>
  <c r="AA890" i="1"/>
  <c r="AA742" i="1"/>
  <c r="I2622" i="1"/>
  <c r="I2629" i="1"/>
  <c r="I1590" i="1" s="1"/>
  <c r="I2322" i="1"/>
  <c r="I2330" i="1" s="1"/>
  <c r="I2306" i="1"/>
  <c r="I2373" i="1"/>
  <c r="I2290" i="1"/>
  <c r="I2298" i="1" s="1"/>
  <c r="I2274" i="1"/>
  <c r="I2205" i="1"/>
  <c r="I2211" i="1" s="1"/>
  <c r="I2245" i="1"/>
  <c r="I2181" i="1"/>
  <c r="I2214" i="1"/>
  <c r="I2105" i="1"/>
  <c r="I2189" i="1"/>
  <c r="I2197" i="1" s="1"/>
  <c r="C2629" i="1"/>
  <c r="C2051" i="1" s="1"/>
  <c r="C2622" i="1"/>
  <c r="C2322" i="1"/>
  <c r="C2330" i="1" s="1"/>
  <c r="C2306" i="1"/>
  <c r="C2290" i="1"/>
  <c r="C2298" i="1" s="1"/>
  <c r="C2274" i="1"/>
  <c r="C2205" i="1"/>
  <c r="C2211" i="1" s="1"/>
  <c r="C2245" i="1"/>
  <c r="C2181" i="1"/>
  <c r="C2189" i="1"/>
  <c r="C2197" i="1" s="1"/>
  <c r="C2214" i="1"/>
  <c r="C2105" i="1"/>
  <c r="C2124" i="1"/>
  <c r="C2120" i="1"/>
  <c r="C1607" i="1"/>
  <c r="N2002" i="1"/>
  <c r="N1845" i="1"/>
  <c r="N1833" i="1" s="1"/>
  <c r="AA1641" i="1"/>
  <c r="AA1407" i="1"/>
  <c r="AO963" i="1"/>
  <c r="C939" i="1"/>
  <c r="W937" i="1"/>
  <c r="I903" i="1"/>
  <c r="U1611" i="1"/>
  <c r="DW2524" i="1"/>
  <c r="J1001" i="1"/>
  <c r="EF1001" i="1"/>
  <c r="AX1045" i="1"/>
  <c r="AX1001" i="1"/>
  <c r="AX1044" i="1" s="1"/>
  <c r="AX2522" i="1" s="1"/>
  <c r="N1045" i="1"/>
  <c r="N1001" i="1"/>
  <c r="N1044" i="1" s="1"/>
  <c r="N2522" i="1" s="1"/>
  <c r="B1045" i="1"/>
  <c r="B1001" i="1"/>
  <c r="B1044" i="1" s="1"/>
  <c r="B2522" i="1" s="1"/>
  <c r="EO904" i="1"/>
  <c r="AS902" i="1"/>
  <c r="O900" i="1"/>
  <c r="C836" i="1"/>
  <c r="AA814" i="1"/>
  <c r="AA826" i="1"/>
  <c r="C814" i="1"/>
  <c r="C826" i="1"/>
  <c r="AO668" i="1"/>
  <c r="AO664" i="1" s="1"/>
  <c r="V680" i="1"/>
  <c r="D680" i="1"/>
  <c r="T847" i="1"/>
  <c r="Y653" i="1"/>
  <c r="Y480" i="1"/>
  <c r="D1504" i="1"/>
  <c r="DZ901" i="1"/>
  <c r="H664" i="1"/>
  <c r="W576" i="1"/>
  <c r="W655" i="1"/>
  <c r="M2558" i="1"/>
  <c r="DW1236" i="1"/>
  <c r="D1236" i="1"/>
  <c r="EI1580" i="1"/>
  <c r="BO1592" i="1"/>
  <c r="DN1611" i="1"/>
  <c r="R1580" i="1"/>
  <c r="BF2524" i="1"/>
  <c r="BF1049" i="1"/>
  <c r="T2768" i="1"/>
  <c r="T2079" i="1"/>
  <c r="T2475" i="1" s="1"/>
  <c r="BO840" i="1"/>
  <c r="DA744" i="1"/>
  <c r="DA771" i="1" s="1"/>
  <c r="B328" i="1"/>
  <c r="B363" i="1"/>
  <c r="EL356" i="1"/>
  <c r="EL321" i="1"/>
  <c r="M381" i="1"/>
  <c r="DX1511" i="1"/>
  <c r="J668" i="1"/>
  <c r="J664" i="1" s="1"/>
  <c r="T664" i="1"/>
  <c r="AS2558" i="1"/>
  <c r="AS2563" i="1" s="1"/>
  <c r="AS2561" i="1"/>
  <c r="AS2562" i="1"/>
  <c r="AS2360" i="1"/>
  <c r="AS2560" i="1" s="1"/>
  <c r="EC925" i="1"/>
  <c r="Y925" i="1"/>
  <c r="AA1061" i="1"/>
  <c r="AA1058" i="1"/>
  <c r="AA1056" i="1"/>
  <c r="AA1060" i="1"/>
  <c r="AA2527" i="1" s="1"/>
  <c r="Z1036" i="1"/>
  <c r="Z2517" i="1" s="1"/>
  <c r="AA1062" i="1"/>
  <c r="AA1055" i="1"/>
  <c r="AA1057" i="1"/>
  <c r="AA1047" i="1"/>
  <c r="AA1052" i="1"/>
  <c r="AA2525" i="1" s="1"/>
  <c r="BO664" i="1"/>
  <c r="DZ979" i="1"/>
  <c r="EC422" i="1"/>
  <c r="EC569" i="1"/>
  <c r="J422" i="1"/>
  <c r="J569" i="1"/>
  <c r="T421" i="1"/>
  <c r="T568" i="1"/>
  <c r="AO420" i="1"/>
  <c r="AO567" i="1"/>
  <c r="DW419" i="1"/>
  <c r="DW566" i="1"/>
  <c r="D419" i="1"/>
  <c r="D566" i="1"/>
  <c r="AX564" i="1"/>
  <c r="AX417" i="1"/>
  <c r="DW138" i="1"/>
  <c r="DW289" i="1"/>
  <c r="Y324" i="1"/>
  <c r="Y359" i="1"/>
  <c r="M358" i="1"/>
  <c r="M323" i="1"/>
  <c r="U357" i="1"/>
  <c r="BO355" i="1"/>
  <c r="BO320" i="1"/>
  <c r="DA1649" i="1"/>
  <c r="DA1648" i="1" s="1"/>
  <c r="DA1646" i="1" s="1"/>
  <c r="DA1507" i="1"/>
  <c r="DA1517" i="1"/>
  <c r="DA925" i="1"/>
  <c r="W843" i="1"/>
  <c r="W744" i="1"/>
  <c r="G653" i="1"/>
  <c r="G480" i="1"/>
  <c r="AA382" i="1"/>
  <c r="EC1512" i="1"/>
  <c r="EO1511" i="1"/>
  <c r="BF1510" i="1"/>
  <c r="N1503" i="1"/>
  <c r="C1062" i="1"/>
  <c r="C1057" i="1"/>
  <c r="C1055" i="1"/>
  <c r="C1061" i="1"/>
  <c r="C1056" i="1"/>
  <c r="B1036" i="1"/>
  <c r="C1041" i="1"/>
  <c r="C2520" i="1" s="1"/>
  <c r="C1050" i="1"/>
  <c r="B997" i="1"/>
  <c r="C1058" i="1"/>
  <c r="DV814" i="1"/>
  <c r="DV843" i="1" s="1"/>
  <c r="DV826" i="1"/>
  <c r="AJ576" i="1"/>
  <c r="AJ655" i="1"/>
  <c r="K1761" i="1"/>
  <c r="U1364" i="1"/>
  <c r="DN851" i="1"/>
  <c r="DN2479" i="1" s="1"/>
  <c r="T841" i="1"/>
  <c r="DW487" i="1"/>
  <c r="DZ486" i="1"/>
  <c r="CL277" i="1"/>
  <c r="EA120" i="1"/>
  <c r="EA123" i="1"/>
  <c r="W356" i="1"/>
  <c r="DN1210" i="1"/>
  <c r="DN1217" i="1"/>
  <c r="U1510" i="1"/>
  <c r="DX1508" i="1"/>
  <c r="Q576" i="1"/>
  <c r="Q655" i="1"/>
  <c r="Y744" i="1"/>
  <c r="Y769" i="1" s="1"/>
  <c r="E568" i="1"/>
  <c r="E421" i="1"/>
  <c r="C562" i="1"/>
  <c r="C415" i="1"/>
  <c r="P555" i="1"/>
  <c r="P407" i="1"/>
  <c r="AS395" i="1"/>
  <c r="AX382" i="1"/>
  <c r="BO568" i="1"/>
  <c r="BO421" i="1"/>
  <c r="P568" i="1"/>
  <c r="P421" i="1"/>
  <c r="EF567" i="1"/>
  <c r="EF420" i="1"/>
  <c r="Z567" i="1"/>
  <c r="Z420" i="1"/>
  <c r="Z445" i="1"/>
  <c r="H567" i="1"/>
  <c r="H420" i="1"/>
  <c r="CL566" i="1"/>
  <c r="CL419" i="1"/>
  <c r="R566" i="1"/>
  <c r="R419" i="1"/>
  <c r="DW563" i="1"/>
  <c r="DW416" i="1"/>
  <c r="V563" i="1"/>
  <c r="V416" i="1"/>
  <c r="D563" i="1"/>
  <c r="D416" i="1"/>
  <c r="AX562" i="1"/>
  <c r="AX415" i="1"/>
  <c r="N562" i="1"/>
  <c r="N440" i="1"/>
  <c r="N415" i="1"/>
  <c r="DZ561" i="1"/>
  <c r="DZ414" i="1"/>
  <c r="X561" i="1"/>
  <c r="X414" i="1"/>
  <c r="F561" i="1"/>
  <c r="F414" i="1"/>
  <c r="BO560" i="1"/>
  <c r="BO413" i="1"/>
  <c r="P560" i="1"/>
  <c r="P413" i="1"/>
  <c r="DZ565" i="1"/>
  <c r="DN559" i="1"/>
  <c r="J556" i="1"/>
  <c r="I360" i="1"/>
  <c r="T325" i="1"/>
  <c r="T360" i="1"/>
  <c r="EL554" i="1"/>
  <c r="DN553" i="1"/>
  <c r="T324" i="1"/>
  <c r="Z405" i="1" s="1"/>
  <c r="B553" i="1"/>
  <c r="B405" i="1"/>
  <c r="AO382" i="1"/>
  <c r="DW381" i="1"/>
  <c r="DZ550" i="1"/>
  <c r="DZ402" i="1"/>
  <c r="B569" i="1"/>
  <c r="B422" i="1"/>
  <c r="E563" i="1"/>
  <c r="E416" i="1"/>
  <c r="CA551" i="1"/>
  <c r="EC560" i="1"/>
  <c r="EC413" i="1"/>
  <c r="AA214" i="1"/>
  <c r="AA306" i="1" s="1"/>
  <c r="AA388" i="1" s="1"/>
  <c r="AO203" i="1"/>
  <c r="AO301" i="1" s="1"/>
  <c r="AO383" i="1" s="1"/>
  <c r="DA321" i="1"/>
  <c r="DA356" i="1"/>
  <c r="AC321" i="1"/>
  <c r="AC356" i="1"/>
  <c r="AE321" i="1"/>
  <c r="AE356" i="1"/>
  <c r="AS566" i="1"/>
  <c r="AS419" i="1"/>
  <c r="C569" i="1"/>
  <c r="C422" i="1"/>
  <c r="EF416" i="1"/>
  <c r="C555" i="1"/>
  <c r="C407" i="1"/>
  <c r="N569" i="1"/>
  <c r="N447" i="1"/>
  <c r="N422" i="1"/>
  <c r="AS557" i="1"/>
  <c r="AS409" i="1"/>
  <c r="E326" i="1"/>
  <c r="E361" i="1"/>
  <c r="DX203" i="1"/>
  <c r="DX301" i="1" s="1"/>
  <c r="DX383" i="1" s="1"/>
  <c r="AS198" i="1"/>
  <c r="AS300" i="1" s="1"/>
  <c r="AS382" i="1" s="1"/>
  <c r="I567" i="1"/>
  <c r="I420" i="1"/>
  <c r="G561" i="1"/>
  <c r="G414" i="1"/>
  <c r="Q551" i="1"/>
  <c r="O569" i="1"/>
  <c r="O422" i="1"/>
  <c r="G568" i="1"/>
  <c r="G421" i="1"/>
  <c r="EI566" i="1"/>
  <c r="EI419" i="1"/>
  <c r="AS565" i="1"/>
  <c r="AO562" i="1"/>
  <c r="AO415" i="1"/>
  <c r="N413" i="1"/>
  <c r="N560" i="1"/>
  <c r="N438" i="1"/>
  <c r="R558" i="1"/>
  <c r="R410" i="1"/>
  <c r="J557" i="1"/>
  <c r="J409" i="1"/>
  <c r="E362" i="1"/>
  <c r="EO553" i="1"/>
  <c r="EO405" i="1"/>
  <c r="DX550" i="1"/>
  <c r="DX402" i="1"/>
  <c r="X395" i="1"/>
  <c r="X381" i="1"/>
  <c r="DV569" i="1"/>
  <c r="DV422" i="1"/>
  <c r="X569" i="1"/>
  <c r="X422" i="1"/>
  <c r="F569" i="1"/>
  <c r="F422" i="1"/>
  <c r="O568" i="1"/>
  <c r="O421" i="1"/>
  <c r="Y567" i="1"/>
  <c r="Y420" i="1"/>
  <c r="CA566" i="1"/>
  <c r="CA419" i="1"/>
  <c r="EI417" i="1"/>
  <c r="EI564" i="1"/>
  <c r="W561" i="1"/>
  <c r="W414" i="1"/>
  <c r="CL565" i="1"/>
  <c r="DV388" i="1"/>
  <c r="F388" i="1"/>
  <c r="L559" i="1"/>
  <c r="L436" i="1"/>
  <c r="EF325" i="1"/>
  <c r="EF360" i="1"/>
  <c r="O203" i="1"/>
  <c r="O301" i="1" s="1"/>
  <c r="O383" i="1" s="1"/>
  <c r="DX382" i="1"/>
  <c r="E382" i="1"/>
  <c r="O381" i="1"/>
  <c r="Q552" i="1"/>
  <c r="AA189" i="1"/>
  <c r="AA298" i="1" s="1"/>
  <c r="AA322" i="1" s="1"/>
  <c r="AE177" i="1"/>
  <c r="AE296" i="1" s="1"/>
  <c r="AE378" i="1" s="1"/>
  <c r="S549" i="1"/>
  <c r="S401" i="1"/>
  <c r="M551" i="1"/>
  <c r="V383" i="1"/>
  <c r="X568" i="1"/>
  <c r="X421" i="1"/>
  <c r="B566" i="1"/>
  <c r="B419" i="1"/>
  <c r="EO388" i="1"/>
  <c r="I365" i="1"/>
  <c r="R203" i="1"/>
  <c r="R301" i="1" s="1"/>
  <c r="R383" i="1" s="1"/>
  <c r="CL552" i="1"/>
  <c r="P550" i="1"/>
  <c r="P402" i="1"/>
  <c r="AO321" i="1"/>
  <c r="EF556" i="1"/>
  <c r="H569" i="1"/>
  <c r="H422" i="1"/>
  <c r="C558" i="1"/>
  <c r="C410" i="1"/>
  <c r="DA119" i="1"/>
  <c r="AJ568" i="1"/>
  <c r="AJ421" i="1"/>
  <c r="AA562" i="1"/>
  <c r="AA415" i="1"/>
  <c r="G555" i="1"/>
  <c r="G407" i="1"/>
  <c r="DA563" i="1"/>
  <c r="DA416" i="1"/>
  <c r="AJ562" i="1"/>
  <c r="AJ415" i="1"/>
  <c r="U561" i="1"/>
  <c r="U414" i="1"/>
  <c r="M560" i="1"/>
  <c r="M413" i="1"/>
  <c r="AE555" i="1"/>
  <c r="AE407" i="1"/>
  <c r="Y551" i="1"/>
  <c r="DN569" i="1"/>
  <c r="DN422" i="1"/>
  <c r="B555" i="1"/>
  <c r="B407" i="1"/>
  <c r="DH372" i="1"/>
  <c r="DB372" i="1"/>
  <c r="CV372" i="1"/>
  <c r="CP372" i="1"/>
  <c r="CJ372" i="1"/>
  <c r="CD372" i="1"/>
  <c r="BX372" i="1"/>
  <c r="BR372" i="1"/>
  <c r="BL372" i="1"/>
  <c r="BF372" i="1"/>
  <c r="AZ372" i="1"/>
  <c r="AT372" i="1"/>
  <c r="AN372" i="1"/>
  <c r="AH372" i="1"/>
  <c r="AB372" i="1"/>
  <c r="CX372" i="1"/>
  <c r="BZ372" i="1"/>
  <c r="AV372" i="1"/>
  <c r="EE372" i="1"/>
  <c r="DY372" i="1"/>
  <c r="DM372" i="1"/>
  <c r="DG372" i="1"/>
  <c r="CU372" i="1"/>
  <c r="CO372" i="1"/>
  <c r="CI372" i="1"/>
  <c r="CC372" i="1"/>
  <c r="BW372" i="1"/>
  <c r="BQ372" i="1"/>
  <c r="BK372" i="1"/>
  <c r="BE372" i="1"/>
  <c r="AY372" i="1"/>
  <c r="AM372" i="1"/>
  <c r="AG372" i="1"/>
  <c r="BF337" i="1"/>
  <c r="Y418" i="1" s="1"/>
  <c r="DD372" i="1"/>
  <c r="CF372" i="1"/>
  <c r="BH372" i="1"/>
  <c r="ED372" i="1"/>
  <c r="DL372" i="1"/>
  <c r="DF372" i="1"/>
  <c r="CZ372" i="1"/>
  <c r="CT372" i="1"/>
  <c r="CN372" i="1"/>
  <c r="CH372" i="1"/>
  <c r="CB372" i="1"/>
  <c r="BV372" i="1"/>
  <c r="BP372" i="1"/>
  <c r="BJ372" i="1"/>
  <c r="BD372" i="1"/>
  <c r="AR372" i="1"/>
  <c r="AL372" i="1"/>
  <c r="AF372" i="1"/>
  <c r="DJ372" i="1"/>
  <c r="BT372" i="1"/>
  <c r="BB372" i="1"/>
  <c r="AD372" i="1"/>
  <c r="DK372" i="1"/>
  <c r="DE372" i="1"/>
  <c r="CY372" i="1"/>
  <c r="CS372" i="1"/>
  <c r="CM372" i="1"/>
  <c r="CG372" i="1"/>
  <c r="BU372" i="1"/>
  <c r="BI372" i="1"/>
  <c r="BC372" i="1"/>
  <c r="AW372" i="1"/>
  <c r="AQ372" i="1"/>
  <c r="AK372" i="1"/>
  <c r="EB372" i="1"/>
  <c r="CR372" i="1"/>
  <c r="BN372" i="1"/>
  <c r="AP372" i="1"/>
  <c r="EA372" i="1"/>
  <c r="CK372" i="1"/>
  <c r="BA372" i="1"/>
  <c r="CW372" i="1"/>
  <c r="DO372" i="1"/>
  <c r="CE372" i="1"/>
  <c r="AU372" i="1"/>
  <c r="BG372" i="1"/>
  <c r="DI372" i="1"/>
  <c r="BY372" i="1"/>
  <c r="BM372" i="1"/>
  <c r="DC372" i="1"/>
  <c r="BS372" i="1"/>
  <c r="AI372" i="1"/>
  <c r="AC372" i="1"/>
  <c r="CQ372" i="1"/>
  <c r="BO412" i="1"/>
  <c r="Q388" i="1"/>
  <c r="DN203" i="1"/>
  <c r="DN301" i="1" s="1"/>
  <c r="DN383" i="1" s="1"/>
  <c r="B203" i="1"/>
  <c r="B301" i="1" s="1"/>
  <c r="B383" i="1" s="1"/>
  <c r="AE382" i="1"/>
  <c r="DW324" i="1"/>
  <c r="DW359" i="1"/>
  <c r="DN381" i="1"/>
  <c r="B381" i="1"/>
  <c r="P322" i="1"/>
  <c r="L357" i="1"/>
  <c r="Y550" i="1"/>
  <c r="Y402" i="1"/>
  <c r="C320" i="1"/>
  <c r="C355" i="1"/>
  <c r="EI360" i="1"/>
  <c r="DX37" i="1"/>
  <c r="L556" i="1"/>
  <c r="L433" i="1"/>
  <c r="S379" i="1"/>
  <c r="EL567" i="1"/>
  <c r="EL420" i="1"/>
  <c r="DN566" i="1"/>
  <c r="DN419" i="1"/>
  <c r="R560" i="1"/>
  <c r="R413" i="1"/>
  <c r="J410" i="1"/>
  <c r="T330" i="1"/>
  <c r="Y411" i="1" s="1"/>
  <c r="T365" i="1"/>
  <c r="AX330" i="1"/>
  <c r="D325" i="1"/>
  <c r="DZ552" i="1"/>
  <c r="DW37" i="1"/>
  <c r="I562" i="1"/>
  <c r="I415" i="1"/>
  <c r="AJ551" i="1"/>
  <c r="F558" i="1"/>
  <c r="F410" i="1"/>
  <c r="DV558" i="1"/>
  <c r="DV410" i="1"/>
  <c r="S557" i="1"/>
  <c r="S409" i="1"/>
  <c r="K326" i="1"/>
  <c r="K361" i="1"/>
  <c r="P365" i="1"/>
  <c r="E383" i="1"/>
  <c r="DN379" i="1"/>
  <c r="Z829" i="1"/>
  <c r="EO563" i="1"/>
  <c r="EO416" i="1"/>
  <c r="J379" i="1"/>
  <c r="Y372" i="1"/>
  <c r="F562" i="1"/>
  <c r="F415" i="1"/>
  <c r="Q556" i="1"/>
  <c r="I555" i="1"/>
  <c r="I407" i="1"/>
  <c r="AJ321" i="1"/>
  <c r="DV379" i="1"/>
  <c r="DV321" i="1"/>
  <c r="CA410" i="1"/>
  <c r="CA558" i="1"/>
  <c r="I409" i="1"/>
  <c r="I557" i="1"/>
  <c r="EI337" i="1"/>
  <c r="EI372" i="1"/>
  <c r="U565" i="1"/>
  <c r="U418" i="1"/>
  <c r="EL556" i="1"/>
  <c r="AE556" i="1"/>
  <c r="M362" i="1"/>
  <c r="DX210" i="1"/>
  <c r="DX303" i="1" s="1"/>
  <c r="Z210" i="1"/>
  <c r="Z303" i="1" s="1"/>
  <c r="H210" i="1"/>
  <c r="H303" i="1" s="1"/>
  <c r="EA124" i="1"/>
  <c r="J554" i="1"/>
  <c r="DA410" i="1"/>
  <c r="H379" i="1"/>
  <c r="D562" i="1"/>
  <c r="D415" i="1"/>
  <c r="AO555" i="1"/>
  <c r="AO407" i="1"/>
  <c r="CA365" i="1"/>
  <c r="CA330" i="1"/>
  <c r="AO330" i="1"/>
  <c r="AO365" i="1"/>
  <c r="Q365" i="1"/>
  <c r="N323" i="1"/>
  <c r="DN382" i="1"/>
  <c r="AJ407" i="1"/>
  <c r="AJ555" i="1"/>
  <c r="CL327" i="1"/>
  <c r="S198" i="1"/>
  <c r="S300" i="1" s="1"/>
  <c r="S382" i="1" s="1"/>
  <c r="L379" i="1"/>
  <c r="DW323" i="1"/>
  <c r="DW358" i="1"/>
  <c r="P323" i="1"/>
  <c r="EC410" i="1"/>
  <c r="CA381" i="1"/>
  <c r="AB379" i="1"/>
  <c r="S422" i="1"/>
  <c r="DV330" i="1"/>
  <c r="E322" i="1"/>
  <c r="J383" i="1"/>
  <c r="H2039" i="1"/>
  <c r="H2065" i="1"/>
  <c r="H2494" i="1" s="1"/>
  <c r="I2063" i="1"/>
  <c r="DW2053" i="1"/>
  <c r="BF2053" i="1"/>
  <c r="G2052" i="1"/>
  <c r="Q2051" i="1"/>
  <c r="S1938" i="1"/>
  <c r="DV2493" i="1"/>
  <c r="DV2032" i="1" s="1"/>
  <c r="DV2057" i="1"/>
  <c r="EI1217" i="1"/>
  <c r="EI1210" i="1"/>
  <c r="E1217" i="1"/>
  <c r="E1210" i="1"/>
  <c r="DV1220" i="1"/>
  <c r="DV1195" i="1"/>
  <c r="AE2039" i="1"/>
  <c r="K1942" i="1"/>
  <c r="D2065" i="1"/>
  <c r="D2494" i="1" s="1"/>
  <c r="D2039" i="1"/>
  <c r="E2060" i="1"/>
  <c r="DW2536" i="1"/>
  <c r="U1959" i="1"/>
  <c r="U1969" i="1" s="1"/>
  <c r="U2495" i="1" s="1"/>
  <c r="U1937" i="1"/>
  <c r="U1934" i="1"/>
  <c r="W2359" i="1"/>
  <c r="W1728" i="1"/>
  <c r="W1730" i="1"/>
  <c r="BO1947" i="1"/>
  <c r="C1220" i="1"/>
  <c r="C1195" i="1"/>
  <c r="C1196" i="1" s="1"/>
  <c r="Y2359" i="1"/>
  <c r="Y1728" i="1"/>
  <c r="EF1441" i="1"/>
  <c r="EF1512" i="1"/>
  <c r="DX2524" i="1"/>
  <c r="DX1049" i="1"/>
  <c r="R1643" i="1"/>
  <c r="R1642" i="1" s="1"/>
  <c r="R1640" i="1" s="1"/>
  <c r="U1606" i="1"/>
  <c r="U2537" i="1" s="1"/>
  <c r="K1580" i="1"/>
  <c r="K1607" i="1"/>
  <c r="O1502" i="1"/>
  <c r="O1439" i="1"/>
  <c r="W1440" i="1"/>
  <c r="W1503" i="1"/>
  <c r="AS1440" i="1"/>
  <c r="AS1511" i="1"/>
  <c r="BF2535" i="1"/>
  <c r="BF1641" i="1"/>
  <c r="BF1407" i="1"/>
  <c r="B1232" i="1"/>
  <c r="B1194" i="1"/>
  <c r="EI1649" i="1"/>
  <c r="EI1648" i="1" s="1"/>
  <c r="EI1646" i="1" s="1"/>
  <c r="EI1645" i="1" s="1"/>
  <c r="EI1517" i="1"/>
  <c r="M2629" i="1"/>
  <c r="M1606" i="1" s="1"/>
  <c r="M2537" i="1" s="1"/>
  <c r="M2622" i="1"/>
  <c r="M2373" i="1"/>
  <c r="M2322" i="1"/>
  <c r="M2330" i="1" s="1"/>
  <c r="M2306" i="1"/>
  <c r="M2245" i="1"/>
  <c r="M2290" i="1"/>
  <c r="M2298" i="1" s="1"/>
  <c r="M2274" i="1"/>
  <c r="M2214" i="1"/>
  <c r="M2189" i="1"/>
  <c r="M2197" i="1" s="1"/>
  <c r="M2105" i="1"/>
  <c r="M2205" i="1"/>
  <c r="M2181" i="1"/>
  <c r="M1599" i="1"/>
  <c r="BF1889" i="1"/>
  <c r="BO1861" i="1"/>
  <c r="J1236" i="1"/>
  <c r="R1001" i="1"/>
  <c r="V2766" i="1"/>
  <c r="V2085" i="1"/>
  <c r="CL2763" i="1"/>
  <c r="CL2082" i="1"/>
  <c r="EL2627" i="1"/>
  <c r="EL2110" i="1"/>
  <c r="EL1596" i="1"/>
  <c r="T2626" i="1"/>
  <c r="T2109" i="1"/>
  <c r="T1595" i="1"/>
  <c r="L2625" i="1"/>
  <c r="L2293" i="1"/>
  <c r="L2108" i="1"/>
  <c r="DZ2629" i="1"/>
  <c r="DZ2622" i="1"/>
  <c r="DZ2105" i="1"/>
  <c r="D1598" i="1"/>
  <c r="CA2763" i="1"/>
  <c r="CA2082" i="1"/>
  <c r="C2627" i="1"/>
  <c r="C2110" i="1"/>
  <c r="C2202" i="1"/>
  <c r="C2258" i="1"/>
  <c r="Y2535" i="1"/>
  <c r="Y1641" i="1"/>
  <c r="Y1407" i="1"/>
  <c r="W1641" i="1"/>
  <c r="W1407" i="1"/>
  <c r="AJ2746" i="1"/>
  <c r="AJ2087" i="1"/>
  <c r="AJ934" i="1"/>
  <c r="AJ935" i="1"/>
  <c r="AJ925" i="1"/>
  <c r="AJ938" i="1"/>
  <c r="AJ818" i="1"/>
  <c r="AO826" i="1" s="1"/>
  <c r="EC902" i="1"/>
  <c r="AE2625" i="1"/>
  <c r="AE2293" i="1"/>
  <c r="AE2108" i="1"/>
  <c r="T2624" i="1"/>
  <c r="T2107" i="1"/>
  <c r="T1601" i="1"/>
  <c r="AO2623" i="1"/>
  <c r="AO2106" i="1"/>
  <c r="AO1608" i="1"/>
  <c r="EL2629" i="1"/>
  <c r="EL2318" i="1" s="1"/>
  <c r="EL2622" i="1"/>
  <c r="EL2105" i="1"/>
  <c r="J2629" i="1"/>
  <c r="J1968" i="1" s="1"/>
  <c r="J2622" i="1"/>
  <c r="J2306" i="1"/>
  <c r="J2373" i="1"/>
  <c r="J2290" i="1"/>
  <c r="J2322" i="1"/>
  <c r="J2274" i="1"/>
  <c r="J2245" i="1"/>
  <c r="J2205" i="1"/>
  <c r="J2181" i="1"/>
  <c r="J2214" i="1"/>
  <c r="J2105" i="1"/>
  <c r="J2189" i="1"/>
  <c r="J2197" i="1" s="1"/>
  <c r="AO836" i="1"/>
  <c r="O963" i="1"/>
  <c r="AJ2626" i="1"/>
  <c r="AJ2109" i="1"/>
  <c r="DV2625" i="1"/>
  <c r="DV2293" i="1"/>
  <c r="DV2301" i="1" s="1"/>
  <c r="DV2285" i="1"/>
  <c r="DV2108" i="1"/>
  <c r="Y2624" i="1"/>
  <c r="Y2284" i="1"/>
  <c r="Y2107" i="1"/>
  <c r="I2735" i="1"/>
  <c r="I880" i="1"/>
  <c r="I2757" i="1" s="1"/>
  <c r="I907" i="1"/>
  <c r="I898" i="1" s="1"/>
  <c r="I889" i="1"/>
  <c r="I890" i="1"/>
  <c r="I742" i="1"/>
  <c r="H1001" i="1"/>
  <c r="W840" i="1"/>
  <c r="S496" i="1"/>
  <c r="DA655" i="1"/>
  <c r="DA576" i="1"/>
  <c r="S993" i="1"/>
  <c r="T829" i="1"/>
  <c r="S822" i="1"/>
  <c r="T851" i="1" s="1"/>
  <c r="T2479" i="1" s="1"/>
  <c r="S816" i="1"/>
  <c r="T838" i="1"/>
  <c r="T835" i="1"/>
  <c r="T832" i="1"/>
  <c r="B653" i="1"/>
  <c r="B480" i="1"/>
  <c r="G324" i="1"/>
  <c r="G359" i="1"/>
  <c r="M979" i="1"/>
  <c r="L1236" i="1"/>
  <c r="L1194" i="1"/>
  <c r="L740" i="1"/>
  <c r="M1236" i="1"/>
  <c r="M1194" i="1"/>
  <c r="BF412" i="1"/>
  <c r="AS564" i="1"/>
  <c r="AS417" i="1"/>
  <c r="BO564" i="1"/>
  <c r="BO417" i="1"/>
  <c r="W559" i="1"/>
  <c r="AA325" i="1"/>
  <c r="AA360" i="1"/>
  <c r="R359" i="1"/>
  <c r="J553" i="1"/>
  <c r="J405" i="1"/>
  <c r="EL552" i="1"/>
  <c r="F411" i="1"/>
  <c r="F559" i="1"/>
  <c r="DN416" i="1"/>
  <c r="DN563" i="1"/>
  <c r="W556" i="1"/>
  <c r="Y562" i="1"/>
  <c r="Y415" i="1"/>
  <c r="I413" i="1"/>
  <c r="I560" i="1"/>
  <c r="AA567" i="1"/>
  <c r="AA420" i="1"/>
  <c r="CA569" i="1"/>
  <c r="CA422" i="1"/>
  <c r="Q360" i="1"/>
  <c r="CA2500" i="1"/>
  <c r="CA980" i="1"/>
  <c r="CA692" i="1"/>
  <c r="D553" i="1"/>
  <c r="D405" i="1"/>
  <c r="N322" i="1"/>
  <c r="N357" i="1"/>
  <c r="Y560" i="1"/>
  <c r="Y413" i="1"/>
  <c r="U388" i="1"/>
  <c r="AE552" i="1"/>
  <c r="O566" i="1"/>
  <c r="O419" i="1"/>
  <c r="T550" i="1"/>
  <c r="T402" i="1"/>
  <c r="AS561" i="1"/>
  <c r="AS414" i="1"/>
  <c r="N563" i="1"/>
  <c r="N441" i="1"/>
  <c r="N416" i="1"/>
  <c r="AJ558" i="1"/>
  <c r="AJ410" i="1"/>
  <c r="G556" i="1"/>
  <c r="B362" i="1"/>
  <c r="Q568" i="1"/>
  <c r="Q421" i="1"/>
  <c r="CL383" i="1"/>
  <c r="H549" i="1"/>
  <c r="H401" i="1"/>
  <c r="CL569" i="1"/>
  <c r="CL422" i="1"/>
  <c r="G551" i="1"/>
  <c r="K360" i="1"/>
  <c r="EF395" i="1"/>
  <c r="C2319" i="1"/>
  <c r="N2335" i="1"/>
  <c r="EO2331" i="1"/>
  <c r="CL2335" i="1"/>
  <c r="EO2379" i="1"/>
  <c r="P2282" i="1"/>
  <c r="G2120" i="1"/>
  <c r="DZ2120" i="1"/>
  <c r="BO2120" i="1"/>
  <c r="DW2298" i="1"/>
  <c r="CL2198" i="1"/>
  <c r="DV2200" i="1"/>
  <c r="BO2053" i="1"/>
  <c r="CL1969" i="1"/>
  <c r="DZ1210" i="1"/>
  <c r="DZ1217" i="1"/>
  <c r="I2056" i="1"/>
  <c r="M1938" i="1"/>
  <c r="E1238" i="1"/>
  <c r="F2055" i="1"/>
  <c r="DW2051" i="1"/>
  <c r="H1963" i="1"/>
  <c r="EO2054" i="1"/>
  <c r="DW1964" i="1"/>
  <c r="AJ1220" i="1"/>
  <c r="AJ1195" i="1"/>
  <c r="AJ1196" i="1" s="1"/>
  <c r="AS2048" i="1"/>
  <c r="AS2024" i="1"/>
  <c r="AS2027" i="1"/>
  <c r="AS1943" i="1"/>
  <c r="AX1892" i="1"/>
  <c r="V1965" i="1"/>
  <c r="U1968" i="1"/>
  <c r="D1966" i="1"/>
  <c r="J1963" i="1"/>
  <c r="BO1891" i="1"/>
  <c r="CA1890" i="1"/>
  <c r="BO1892" i="1"/>
  <c r="S1734" i="1"/>
  <c r="S1763" i="1"/>
  <c r="Y1590" i="1"/>
  <c r="V1649" i="1"/>
  <c r="V1648" i="1" s="1"/>
  <c r="V1646" i="1" s="1"/>
  <c r="V1507" i="1"/>
  <c r="V1517" i="1"/>
  <c r="G1968" i="1"/>
  <c r="EC1938" i="1"/>
  <c r="EC1831" i="1"/>
  <c r="EC1895" i="1" s="1"/>
  <c r="J1195" i="1"/>
  <c r="J1220" i="1"/>
  <c r="X1945" i="1"/>
  <c r="EC2640" i="1"/>
  <c r="EC2642" i="1" s="1"/>
  <c r="EC1871" i="1"/>
  <c r="EC2510" i="1" s="1"/>
  <c r="EC1862" i="1"/>
  <c r="DV1602" i="1"/>
  <c r="DW1608" i="1"/>
  <c r="DN1649" i="1"/>
  <c r="DN1648" i="1" s="1"/>
  <c r="DN1507" i="1"/>
  <c r="DN1517" i="1"/>
  <c r="DZ1438" i="1"/>
  <c r="DZ1501" i="1"/>
  <c r="DZ1442" i="1"/>
  <c r="B1642" i="1"/>
  <c r="V1439" i="1"/>
  <c r="V1510" i="1"/>
  <c r="AX1641" i="1"/>
  <c r="AX1407" i="1"/>
  <c r="AE1749" i="1"/>
  <c r="AJ1763" i="1" s="1"/>
  <c r="AE1764" i="1"/>
  <c r="V1593" i="1"/>
  <c r="J1590" i="1"/>
  <c r="DA1436" i="1"/>
  <c r="DA2534" i="1" s="1"/>
  <c r="U1848" i="1"/>
  <c r="V2638" i="1" s="1"/>
  <c r="AO1826" i="1"/>
  <c r="M1611" i="1"/>
  <c r="W1580" i="1"/>
  <c r="X2488" i="1" s="1"/>
  <c r="W1607" i="1"/>
  <c r="K1642" i="1"/>
  <c r="CA1503" i="1"/>
  <c r="CA1440" i="1"/>
  <c r="AS1364" i="1"/>
  <c r="EI2765" i="1"/>
  <c r="EI2084" i="1"/>
  <c r="Z2761" i="1"/>
  <c r="Z2080" i="1"/>
  <c r="T900" i="1"/>
  <c r="U900" i="1"/>
  <c r="EI891" i="1"/>
  <c r="AX2622" i="1"/>
  <c r="AX2629" i="1"/>
  <c r="AX2223" i="1" s="1"/>
  <c r="AX2314" i="1"/>
  <c r="AX2105" i="1"/>
  <c r="AO1611" i="1"/>
  <c r="AO1602" i="1"/>
  <c r="N1600" i="1"/>
  <c r="K2766" i="1"/>
  <c r="K2085" i="1"/>
  <c r="G2359" i="1"/>
  <c r="G1728" i="1"/>
  <c r="U2536" i="1"/>
  <c r="AO2088" i="1"/>
  <c r="BO1599" i="1"/>
  <c r="DX1499" i="1"/>
  <c r="AJ2763" i="1"/>
  <c r="AJ2082" i="1"/>
  <c r="BF1196" i="1"/>
  <c r="X2765" i="1"/>
  <c r="X2084" i="1"/>
  <c r="BO2764" i="1"/>
  <c r="BO2083" i="1"/>
  <c r="EF2763" i="1"/>
  <c r="EF2082" i="1"/>
  <c r="H2763" i="1"/>
  <c r="H2082" i="1"/>
  <c r="AX2768" i="1"/>
  <c r="AX2079" i="1"/>
  <c r="AX2475" i="1" s="1"/>
  <c r="S1438" i="1"/>
  <c r="S1442" i="1"/>
  <c r="S1513" i="1"/>
  <c r="S1501" i="1"/>
  <c r="O1440" i="1"/>
  <c r="O1511" i="1"/>
  <c r="EC2090" i="1"/>
  <c r="G2090" i="1"/>
  <c r="W2762" i="1"/>
  <c r="W2081" i="1"/>
  <c r="CL2626" i="1"/>
  <c r="CL2109" i="1"/>
  <c r="EI2625" i="1"/>
  <c r="EI2293" i="1"/>
  <c r="EI2108" i="1"/>
  <c r="I2625" i="1"/>
  <c r="I2293" i="1"/>
  <c r="I2301" i="1" s="1"/>
  <c r="I2285" i="1"/>
  <c r="I2108" i="1"/>
  <c r="W836" i="1"/>
  <c r="H740" i="1"/>
  <c r="EF979" i="1"/>
  <c r="T845" i="1"/>
  <c r="EO1649" i="1"/>
  <c r="EO1648" i="1" s="1"/>
  <c r="EO1646" i="1" s="1"/>
  <c r="EO1645" i="1" s="1"/>
  <c r="EO1517" i="1"/>
  <c r="M2646" i="1"/>
  <c r="M1226" i="1" s="1"/>
  <c r="M1825" i="1"/>
  <c r="N2645" i="1" s="1"/>
  <c r="N1225" i="1" s="1"/>
  <c r="DN1609" i="1"/>
  <c r="EC993" i="1"/>
  <c r="EF1045" i="1" s="1"/>
  <c r="EC822" i="1"/>
  <c r="EC816" i="1"/>
  <c r="AX568" i="1"/>
  <c r="AX421" i="1"/>
  <c r="DA275" i="1"/>
  <c r="DA109" i="1"/>
  <c r="EL355" i="1"/>
  <c r="EL320" i="1"/>
  <c r="AE1504" i="1"/>
  <c r="U1437" i="1"/>
  <c r="DN841" i="1"/>
  <c r="F363" i="1"/>
  <c r="F328" i="1"/>
  <c r="DX576" i="1"/>
  <c r="DX655" i="1"/>
  <c r="V568" i="1"/>
  <c r="V421" i="1"/>
  <c r="F566" i="1"/>
  <c r="F419" i="1"/>
  <c r="DN562" i="1"/>
  <c r="DN415" i="1"/>
  <c r="DW560" i="1"/>
  <c r="DW413" i="1"/>
  <c r="N558" i="1"/>
  <c r="N435" i="1"/>
  <c r="N410" i="1"/>
  <c r="R198" i="1"/>
  <c r="R300" i="1" s="1"/>
  <c r="R382" i="1" s="1"/>
  <c r="M549" i="1"/>
  <c r="M342" i="1"/>
  <c r="M432" i="1" s="1"/>
  <c r="M401" i="1"/>
  <c r="AE567" i="1"/>
  <c r="AE420" i="1"/>
  <c r="H388" i="1"/>
  <c r="X551" i="1"/>
  <c r="AO549" i="1"/>
  <c r="AO401" i="1"/>
  <c r="BF324" i="1"/>
  <c r="Q567" i="1"/>
  <c r="Q420" i="1"/>
  <c r="CL558" i="1"/>
  <c r="CL410" i="1"/>
  <c r="AS551" i="1"/>
  <c r="AD569" i="1"/>
  <c r="AD422" i="1"/>
  <c r="BF564" i="1"/>
  <c r="BF417" i="1"/>
  <c r="C413" i="1"/>
  <c r="C560" i="1"/>
  <c r="V559" i="1"/>
  <c r="V411" i="1"/>
  <c r="AA381" i="1"/>
  <c r="DV189" i="1"/>
  <c r="DV298" i="1" s="1"/>
  <c r="EI550" i="1"/>
  <c r="EI402" i="1"/>
  <c r="CL563" i="1"/>
  <c r="CL416" i="1"/>
  <c r="AA558" i="1"/>
  <c r="AA410" i="1"/>
  <c r="Y549" i="1"/>
  <c r="Y342" i="1"/>
  <c r="Y443" i="1" s="1"/>
  <c r="Y401" i="1"/>
  <c r="BF556" i="1"/>
  <c r="DV561" i="1"/>
  <c r="DV414" i="1"/>
  <c r="B550" i="1"/>
  <c r="B402" i="1"/>
  <c r="Z555" i="1"/>
  <c r="Z432" i="1"/>
  <c r="Z407" i="1"/>
  <c r="DW366" i="1"/>
  <c r="DW331" i="1"/>
  <c r="O327" i="1"/>
  <c r="D382" i="1"/>
  <c r="V551" i="1"/>
  <c r="U177" i="1"/>
  <c r="U296" i="1" s="1"/>
  <c r="U378" i="1" s="1"/>
  <c r="DN836" i="1"/>
  <c r="R568" i="1"/>
  <c r="R421" i="1"/>
  <c r="J562" i="1"/>
  <c r="J415" i="1"/>
  <c r="DX365" i="1"/>
  <c r="DX330" i="1"/>
  <c r="AA565" i="1"/>
  <c r="AA418" i="1"/>
  <c r="BO556" i="1"/>
  <c r="S362" i="1"/>
  <c r="G383" i="1"/>
  <c r="V562" i="1"/>
  <c r="V415" i="1"/>
  <c r="EF412" i="1"/>
  <c r="P557" i="1"/>
  <c r="P409" i="1"/>
  <c r="I552" i="1"/>
  <c r="S325" i="1"/>
  <c r="EO2319" i="1"/>
  <c r="K2319" i="1"/>
  <c r="U2318" i="1"/>
  <c r="Y2314" i="1"/>
  <c r="U2319" i="1"/>
  <c r="Y2315" i="1"/>
  <c r="Y2400" i="1"/>
  <c r="Y2405" i="1" s="1"/>
  <c r="CL2388" i="1"/>
  <c r="P2379" i="1"/>
  <c r="EL2404" i="1"/>
  <c r="G2319" i="1"/>
  <c r="Q2318" i="1"/>
  <c r="EO2315" i="1"/>
  <c r="K2315" i="1"/>
  <c r="U2314" i="1"/>
  <c r="V2401" i="1"/>
  <c r="CL2331" i="1"/>
  <c r="EL2330" i="1"/>
  <c r="F2254" i="1"/>
  <c r="P2253" i="1"/>
  <c r="J2404" i="1"/>
  <c r="AX2400" i="1"/>
  <c r="AX2405" i="1" s="1"/>
  <c r="Y2335" i="1"/>
  <c r="I2333" i="1"/>
  <c r="AJ2331" i="1"/>
  <c r="M2300" i="1"/>
  <c r="D2360" i="1"/>
  <c r="D2560" i="1" s="1"/>
  <c r="R2335" i="1"/>
  <c r="BF2388" i="1"/>
  <c r="BF2553" i="1" s="1"/>
  <c r="DZ2379" i="1"/>
  <c r="EO2335" i="1"/>
  <c r="K2335" i="1"/>
  <c r="U2334" i="1"/>
  <c r="Y2330" i="1"/>
  <c r="C2287" i="1"/>
  <c r="EO2258" i="1"/>
  <c r="K2258" i="1"/>
  <c r="U2257" i="1"/>
  <c r="Y2253" i="1"/>
  <c r="R2401" i="1"/>
  <c r="AJ2379" i="1"/>
  <c r="BO2282" i="1"/>
  <c r="Y2401" i="1"/>
  <c r="C2227" i="1"/>
  <c r="Y2120" i="1"/>
  <c r="S2258" i="1"/>
  <c r="AJ2257" i="1"/>
  <c r="DV2256" i="1"/>
  <c r="C2256" i="1"/>
  <c r="M2255" i="1"/>
  <c r="EO2227" i="1"/>
  <c r="AJ2227" i="1"/>
  <c r="K2227" i="1"/>
  <c r="DV2226" i="1"/>
  <c r="C2226" i="1"/>
  <c r="AJ2401" i="1"/>
  <c r="DW2400" i="1"/>
  <c r="DW2405" i="1" s="1"/>
  <c r="M2285" i="1"/>
  <c r="BF2283" i="1"/>
  <c r="Y2282" i="1"/>
  <c r="BO2124" i="1"/>
  <c r="P2120" i="1"/>
  <c r="EL2211" i="1"/>
  <c r="U2036" i="1"/>
  <c r="BF2211" i="1"/>
  <c r="DV2570" i="1"/>
  <c r="DV2102" i="1"/>
  <c r="DV2480" i="1" s="1"/>
  <c r="C2570" i="1"/>
  <c r="C2102" i="1"/>
  <c r="C2480" i="1" s="1"/>
  <c r="T2065" i="1"/>
  <c r="T2494" i="1" s="1"/>
  <c r="T2039" i="1"/>
  <c r="EL2319" i="1"/>
  <c r="J2319" i="1"/>
  <c r="DW2316" i="1"/>
  <c r="D2316" i="1"/>
  <c r="N2315" i="1"/>
  <c r="DZ2314" i="1"/>
  <c r="R2299" i="1"/>
  <c r="N2202" i="1"/>
  <c r="R2198" i="1"/>
  <c r="V2102" i="1"/>
  <c r="V2480" i="1" s="1"/>
  <c r="C2037" i="1"/>
  <c r="S2065" i="1"/>
  <c r="S2494" i="1" s="1"/>
  <c r="S2039" i="1"/>
  <c r="T2059" i="1"/>
  <c r="U2060" i="1"/>
  <c r="CL2223" i="1"/>
  <c r="EL2222" i="1"/>
  <c r="BO2222" i="1"/>
  <c r="EF2102" i="1"/>
  <c r="EF2480" i="1" s="1"/>
  <c r="Y2570" i="1"/>
  <c r="Y2102" i="1"/>
  <c r="Y2480" i="1" s="1"/>
  <c r="E2064" i="1"/>
  <c r="D2038" i="1"/>
  <c r="H2034" i="1"/>
  <c r="F2026" i="1"/>
  <c r="B2024" i="1"/>
  <c r="B2030" i="1" s="1"/>
  <c r="R2065" i="1"/>
  <c r="R2494" i="1" s="1"/>
  <c r="R2039" i="1"/>
  <c r="S2059" i="1"/>
  <c r="D2061" i="1"/>
  <c r="D2056" i="1"/>
  <c r="M2051" i="1"/>
  <c r="DZ2054" i="1"/>
  <c r="F2054" i="1"/>
  <c r="P2053" i="1"/>
  <c r="Z2052" i="1"/>
  <c r="BF2059" i="1"/>
  <c r="T1938" i="1"/>
  <c r="CL2493" i="1"/>
  <c r="CL2032" i="1" s="1"/>
  <c r="CL2057" i="1"/>
  <c r="Z1210" i="1"/>
  <c r="Z1217" i="1"/>
  <c r="CL1195" i="1"/>
  <c r="CL1220" i="1"/>
  <c r="Y2227" i="1"/>
  <c r="H2055" i="1"/>
  <c r="J2048" i="1"/>
  <c r="J2026" i="1"/>
  <c r="J2029" i="1"/>
  <c r="AS2028" i="1"/>
  <c r="DV2053" i="1"/>
  <c r="U2053" i="1"/>
  <c r="C2053" i="1"/>
  <c r="M2052" i="1"/>
  <c r="EO2030" i="1"/>
  <c r="CA2030" i="1"/>
  <c r="B2033" i="1"/>
  <c r="Z1932" i="1"/>
  <c r="CL1947" i="1"/>
  <c r="CL1944" i="1"/>
  <c r="CL1948" i="1" s="1"/>
  <c r="X2019" i="1"/>
  <c r="X2021" i="1" s="1"/>
  <c r="X1842" i="1"/>
  <c r="X1841" i="1"/>
  <c r="X1827" i="1"/>
  <c r="X2000" i="1"/>
  <c r="X1829" i="1"/>
  <c r="X1828" i="1"/>
  <c r="EO1895" i="1"/>
  <c r="P2054" i="1"/>
  <c r="EF2056" i="1"/>
  <c r="Z2056" i="1"/>
  <c r="H2056" i="1"/>
  <c r="L2028" i="1"/>
  <c r="P2027" i="1"/>
  <c r="F2025" i="1"/>
  <c r="BO2030" i="1"/>
  <c r="P2024" i="1"/>
  <c r="P2030" i="1" s="1"/>
  <c r="BF2063" i="1"/>
  <c r="I2060" i="1"/>
  <c r="Z1963" i="1"/>
  <c r="G2513" i="1"/>
  <c r="BO2493" i="1"/>
  <c r="BO2032" i="1" s="1"/>
  <c r="BO2057" i="1"/>
  <c r="AO1210" i="1"/>
  <c r="AO1217" i="1"/>
  <c r="DW1220" i="1"/>
  <c r="DW1195" i="1"/>
  <c r="L2646" i="1"/>
  <c r="L1226" i="1" s="1"/>
  <c r="L1825" i="1"/>
  <c r="EO2211" i="1"/>
  <c r="AJ2056" i="1"/>
  <c r="K2025" i="1"/>
  <c r="F2062" i="1"/>
  <c r="CL1939" i="1"/>
  <c r="EL1946" i="1"/>
  <c r="EL1943" i="1"/>
  <c r="J1946" i="1"/>
  <c r="J1943" i="1"/>
  <c r="J1948" i="1" s="1"/>
  <c r="Q1938" i="1"/>
  <c r="Q1217" i="1"/>
  <c r="Q1210" i="1"/>
  <c r="K1220" i="1"/>
  <c r="K1195" i="1"/>
  <c r="M2054" i="1"/>
  <c r="S1946" i="1"/>
  <c r="AJ1945" i="1"/>
  <c r="M1943" i="1"/>
  <c r="W1942" i="1"/>
  <c r="DA1939" i="1"/>
  <c r="Z2063" i="1"/>
  <c r="BF2064" i="1"/>
  <c r="I2038" i="1"/>
  <c r="S2063" i="1"/>
  <c r="AJ2062" i="1"/>
  <c r="E2036" i="1"/>
  <c r="AA2061" i="1"/>
  <c r="C2035" i="1"/>
  <c r="AS2060" i="1"/>
  <c r="G2034" i="1"/>
  <c r="R1946" i="1"/>
  <c r="AE1945" i="1"/>
  <c r="AO1943" i="1"/>
  <c r="DW1942" i="1"/>
  <c r="D1942" i="1"/>
  <c r="DW1965" i="1"/>
  <c r="X1919" i="1"/>
  <c r="X1938" i="1" s="1"/>
  <c r="EF2563" i="1"/>
  <c r="V3" i="1" s="1"/>
  <c r="X2034" i="1"/>
  <c r="J2065" i="1"/>
  <c r="J2494" i="1" s="1"/>
  <c r="J2039" i="1"/>
  <c r="Z2064" i="1"/>
  <c r="Z2035" i="1"/>
  <c r="AO2034" i="1"/>
  <c r="J2059" i="1"/>
  <c r="EI1948" i="1"/>
  <c r="M1967" i="1"/>
  <c r="Y1964" i="1"/>
  <c r="CA1831" i="1"/>
  <c r="CA1895" i="1" s="1"/>
  <c r="CA1938" i="1"/>
  <c r="S2129" i="1"/>
  <c r="I2127" i="1"/>
  <c r="Y2126" i="1"/>
  <c r="AJ2125" i="1"/>
  <c r="DV2120" i="1"/>
  <c r="U2124" i="1"/>
  <c r="AJ1963" i="1"/>
  <c r="AE1959" i="1"/>
  <c r="AE1935" i="1"/>
  <c r="AX1965" i="1"/>
  <c r="CL1964" i="1"/>
  <c r="EL1831" i="1"/>
  <c r="EL1895" i="1" s="1"/>
  <c r="EL1938" i="1"/>
  <c r="AS1947" i="1"/>
  <c r="W1946" i="1"/>
  <c r="G1944" i="1"/>
  <c r="BF1948" i="1"/>
  <c r="I2644" i="1"/>
  <c r="I1222" i="1" s="1"/>
  <c r="I1873" i="1"/>
  <c r="I2512" i="1" s="1"/>
  <c r="I1864" i="1"/>
  <c r="I2048" i="1"/>
  <c r="I2025" i="1"/>
  <c r="I2028" i="1"/>
  <c r="BF1747" i="1"/>
  <c r="T1734" i="1"/>
  <c r="T1763" i="1"/>
  <c r="U1764" i="1"/>
  <c r="EL2561" i="1"/>
  <c r="EL2558" i="1"/>
  <c r="EL2563" i="1" s="1"/>
  <c r="AB3" i="1" s="1"/>
  <c r="EL2360" i="1"/>
  <c r="EL2560" i="1" s="1"/>
  <c r="BO2558" i="1"/>
  <c r="BO2563" i="1" s="1"/>
  <c r="BO2562" i="1"/>
  <c r="BO2360" i="1"/>
  <c r="BO2560" i="1" s="1"/>
  <c r="DN1948" i="1"/>
  <c r="DZ1944" i="1"/>
  <c r="AA1959" i="1"/>
  <c r="AA1934" i="1"/>
  <c r="AA1937" i="1"/>
  <c r="AA2647" i="1"/>
  <c r="AA1227" i="1" s="1"/>
  <c r="AA1830" i="1"/>
  <c r="AA1895" i="1" s="1"/>
  <c r="N1892" i="1"/>
  <c r="H1892" i="1"/>
  <c r="B1892" i="1"/>
  <c r="T2645" i="1"/>
  <c r="T1225" i="1" s="1"/>
  <c r="T2002" i="1"/>
  <c r="T1861" i="1"/>
  <c r="T1845" i="1"/>
  <c r="G1590" i="1"/>
  <c r="DZ1509" i="1"/>
  <c r="DW1517" i="1"/>
  <c r="DW1649" i="1"/>
  <c r="DW1648" i="1" s="1"/>
  <c r="DW1646" i="1" s="1"/>
  <c r="D1517" i="1"/>
  <c r="D1649" i="1"/>
  <c r="D1648" i="1" s="1"/>
  <c r="D1646" i="1" s="1"/>
  <c r="P2536" i="1"/>
  <c r="Q1947" i="1"/>
  <c r="DX1944" i="1"/>
  <c r="S1942" i="1"/>
  <c r="Z1968" i="1"/>
  <c r="M1968" i="1"/>
  <c r="W1936" i="1"/>
  <c r="DA1965" i="1"/>
  <c r="S1965" i="1"/>
  <c r="EO1964" i="1"/>
  <c r="AJ1964" i="1"/>
  <c r="K1964" i="1"/>
  <c r="EI1939" i="1"/>
  <c r="P1835" i="1"/>
  <c r="Q1872" i="1"/>
  <c r="Q2511" i="1" s="1"/>
  <c r="Q1863" i="1"/>
  <c r="P1872" i="1"/>
  <c r="P2511" i="1" s="1"/>
  <c r="P1863" i="1"/>
  <c r="EF2640" i="1"/>
  <c r="EF2642" i="1" s="1"/>
  <c r="EF1833" i="1"/>
  <c r="EI2639" i="1" s="1"/>
  <c r="EI1219" i="1" s="1"/>
  <c r="EF1871" i="1"/>
  <c r="EF2510" i="1" s="1"/>
  <c r="EF1862" i="1"/>
  <c r="AJ2055" i="1"/>
  <c r="EL1947" i="1"/>
  <c r="J1947" i="1"/>
  <c r="DZ1945" i="1"/>
  <c r="F1945" i="1"/>
  <c r="P1944" i="1"/>
  <c r="L1942" i="1"/>
  <c r="CL1968" i="1"/>
  <c r="EL1967" i="1"/>
  <c r="DA2513" i="1"/>
  <c r="BF2513" i="1"/>
  <c r="AA1220" i="1"/>
  <c r="AA1195" i="1"/>
  <c r="I1220" i="1"/>
  <c r="I1195" i="1"/>
  <c r="DA2640" i="1"/>
  <c r="DA2642" i="1" s="1"/>
  <c r="DA1871" i="1"/>
  <c r="DA2510" i="1" s="1"/>
  <c r="DA1862" i="1"/>
  <c r="AA2646" i="1"/>
  <c r="AA1226" i="1" s="1"/>
  <c r="AA1599" i="1"/>
  <c r="G1591" i="1"/>
  <c r="DN1438" i="1"/>
  <c r="DN1442" i="1"/>
  <c r="DN1505" i="1"/>
  <c r="DN1509" i="1"/>
  <c r="EL1440" i="1"/>
  <c r="EL1503" i="1"/>
  <c r="J1440" i="1"/>
  <c r="J1503" i="1"/>
  <c r="T1439" i="1"/>
  <c r="T1502" i="1"/>
  <c r="AO1364" i="1"/>
  <c r="DW1364" i="1"/>
  <c r="DW1437" i="1"/>
  <c r="DW1500" i="1"/>
  <c r="D1364" i="1"/>
  <c r="D1507" i="1" s="1"/>
  <c r="D1437" i="1"/>
  <c r="D1500" i="1"/>
  <c r="DN1786" i="1"/>
  <c r="EI1765" i="1"/>
  <c r="K1764" i="1"/>
  <c r="R1596" i="1"/>
  <c r="DN1594" i="1"/>
  <c r="L1593" i="1"/>
  <c r="CL1592" i="1"/>
  <c r="L1609" i="1"/>
  <c r="V1608" i="1"/>
  <c r="P1512" i="1"/>
  <c r="CL1510" i="1"/>
  <c r="EF1649" i="1"/>
  <c r="EF1648" i="1" s="1"/>
  <c r="EF1646" i="1" s="1"/>
  <c r="EF1645" i="1" s="1"/>
  <c r="EF1507" i="1"/>
  <c r="EF1517" i="1"/>
  <c r="AX1649" i="1"/>
  <c r="AX1648" i="1" s="1"/>
  <c r="AX1646" i="1" s="1"/>
  <c r="AX1507" i="1"/>
  <c r="AX1517" i="1"/>
  <c r="T1649" i="1"/>
  <c r="T1648" i="1" s="1"/>
  <c r="T1646" i="1" s="1"/>
  <c r="T1517" i="1"/>
  <c r="H1649" i="1"/>
  <c r="H1648" i="1" s="1"/>
  <c r="H1646" i="1" s="1"/>
  <c r="H1517" i="1"/>
  <c r="V1502" i="1"/>
  <c r="DZ1499" i="1"/>
  <c r="L1499" i="1"/>
  <c r="F1438" i="1"/>
  <c r="F1501" i="1"/>
  <c r="F1442" i="1"/>
  <c r="T1364" i="1"/>
  <c r="T1507" i="1" s="1"/>
  <c r="T1437" i="1"/>
  <c r="AX1441" i="1"/>
  <c r="AX1512" i="1"/>
  <c r="N1441" i="1"/>
  <c r="N1512" i="1"/>
  <c r="P2638" i="1"/>
  <c r="Q1874" i="1"/>
  <c r="Q1865" i="1"/>
  <c r="P1874" i="1"/>
  <c r="P1865" i="1"/>
  <c r="DW1761" i="1"/>
  <c r="DN1595" i="1"/>
  <c r="L1594" i="1"/>
  <c r="AJ1592" i="1"/>
  <c r="EL1590" i="1"/>
  <c r="DA1643" i="1"/>
  <c r="DA1642" i="1" s="1"/>
  <c r="DA1640" i="1" s="1"/>
  <c r="K1442" i="1"/>
  <c r="CA1611" i="1"/>
  <c r="I1610" i="1"/>
  <c r="O2488" i="1"/>
  <c r="AO1643" i="1"/>
  <c r="AO1642" i="1" s="1"/>
  <c r="AO1640" i="1" s="1"/>
  <c r="CL1441" i="1"/>
  <c r="DZ1437" i="1"/>
  <c r="F1437" i="1"/>
  <c r="AE2025" i="1"/>
  <c r="AE2030" i="1" s="1"/>
  <c r="AA1938" i="1"/>
  <c r="O1896" i="1"/>
  <c r="EO2558" i="1"/>
  <c r="EO2360" i="1"/>
  <c r="EO2560" i="1" s="1"/>
  <c r="CL1727" i="1"/>
  <c r="CL628" i="1"/>
  <c r="CA628" i="1"/>
  <c r="CL1580" i="1"/>
  <c r="W1610" i="1"/>
  <c r="Y1608" i="1"/>
  <c r="AJ1590" i="1"/>
  <c r="Q1580" i="1"/>
  <c r="Q1607" i="1"/>
  <c r="AE1508" i="1"/>
  <c r="Q1503" i="1"/>
  <c r="Q1440" i="1"/>
  <c r="EO1642" i="1"/>
  <c r="W1642" i="1"/>
  <c r="DV1642" i="1"/>
  <c r="Y1441" i="1"/>
  <c r="Y1504" i="1"/>
  <c r="EI1439" i="1"/>
  <c r="EI1502" i="1"/>
  <c r="DV1441" i="1"/>
  <c r="DA1440" i="1"/>
  <c r="DA1511" i="1"/>
  <c r="S1440" i="1"/>
  <c r="S1511" i="1"/>
  <c r="EO1439" i="1"/>
  <c r="EO1510" i="1"/>
  <c r="AJ1439" i="1"/>
  <c r="AJ1510" i="1"/>
  <c r="K1439" i="1"/>
  <c r="K1510" i="1"/>
  <c r="DV1437" i="1"/>
  <c r="DV1364" i="1"/>
  <c r="DV1499" i="1" s="1"/>
  <c r="U2535" i="1"/>
  <c r="U1641" i="1"/>
  <c r="U1407" i="1"/>
  <c r="C1437" i="1"/>
  <c r="C1364" i="1"/>
  <c r="C1499" i="1" s="1"/>
  <c r="D1196" i="1"/>
  <c r="EI1001" i="1"/>
  <c r="EI1045" i="1"/>
  <c r="AA1045" i="1"/>
  <c r="AA1001" i="1"/>
  <c r="EC1001" i="1"/>
  <c r="Y1001" i="1"/>
  <c r="G1001" i="1"/>
  <c r="R2766" i="1"/>
  <c r="R2085" i="1"/>
  <c r="AA2765" i="1"/>
  <c r="AA2084" i="1"/>
  <c r="CA2764" i="1"/>
  <c r="CA2083" i="1"/>
  <c r="EF2761" i="1"/>
  <c r="EF2080" i="1"/>
  <c r="AO2090" i="1"/>
  <c r="DN900" i="1"/>
  <c r="DW900" i="1"/>
  <c r="DV900" i="1"/>
  <c r="M899" i="1"/>
  <c r="L899" i="1"/>
  <c r="Q892" i="1"/>
  <c r="DZ2627" i="1"/>
  <c r="DZ2110" i="1"/>
  <c r="X2627" i="1"/>
  <c r="X2110" i="1"/>
  <c r="X1596" i="1"/>
  <c r="X1604" i="1"/>
  <c r="F2627" i="1"/>
  <c r="F2319" i="1"/>
  <c r="F2110" i="1"/>
  <c r="BO2626" i="1"/>
  <c r="BO2318" i="1"/>
  <c r="BO2109" i="1"/>
  <c r="BO1603" i="1"/>
  <c r="BO1595" i="1"/>
  <c r="P2626" i="1"/>
  <c r="P2109" i="1"/>
  <c r="P2318" i="1"/>
  <c r="EF2625" i="1"/>
  <c r="EF2317" i="1"/>
  <c r="EF2293" i="1"/>
  <c r="EF2301" i="1" s="1"/>
  <c r="EF2108" i="1"/>
  <c r="EF1594" i="1"/>
  <c r="EF1602" i="1"/>
  <c r="Z2625" i="1"/>
  <c r="Z2293" i="1"/>
  <c r="Z2301" i="1" s="1"/>
  <c r="Z2108" i="1"/>
  <c r="Z2317" i="1"/>
  <c r="H2625" i="1"/>
  <c r="H2317" i="1"/>
  <c r="H2293" i="1"/>
  <c r="H2301" i="1" s="1"/>
  <c r="H2108" i="1"/>
  <c r="H1602" i="1"/>
  <c r="H1594" i="1"/>
  <c r="CL2624" i="1"/>
  <c r="CL2107" i="1"/>
  <c r="CL2316" i="1"/>
  <c r="R2624" i="1"/>
  <c r="R2316" i="1"/>
  <c r="R2107" i="1"/>
  <c r="R1593" i="1"/>
  <c r="R1601" i="1"/>
  <c r="EL2623" i="1"/>
  <c r="EL2315" i="1"/>
  <c r="EL2106" i="1"/>
  <c r="EL1438" i="1"/>
  <c r="AE2623" i="1"/>
  <c r="AE2106" i="1"/>
  <c r="AE1600" i="1"/>
  <c r="AE1592" i="1"/>
  <c r="J2623" i="1"/>
  <c r="J2106" i="1"/>
  <c r="J2315" i="1"/>
  <c r="DN2629" i="1"/>
  <c r="DN1436" i="1" s="1"/>
  <c r="DN2534" i="1" s="1"/>
  <c r="DN2622" i="1"/>
  <c r="DN2314" i="1"/>
  <c r="DN2105" i="1"/>
  <c r="DN1591" i="1"/>
  <c r="DN1599" i="1"/>
  <c r="T2629" i="1"/>
  <c r="T2127" i="1" s="1"/>
  <c r="T2622" i="1"/>
  <c r="T2105" i="1"/>
  <c r="B2629" i="1"/>
  <c r="B2317" i="1" s="1"/>
  <c r="B2622" i="1"/>
  <c r="B2322" i="1"/>
  <c r="B2306" i="1"/>
  <c r="B2245" i="1"/>
  <c r="B2290" i="1"/>
  <c r="B2274" i="1"/>
  <c r="B2214" i="1"/>
  <c r="B2189" i="1"/>
  <c r="B2105" i="1"/>
  <c r="B2205" i="1"/>
  <c r="B2181" i="1"/>
  <c r="B1599" i="1"/>
  <c r="B1591" i="1"/>
  <c r="K2646" i="1"/>
  <c r="K1226" i="1" s="1"/>
  <c r="K1825" i="1"/>
  <c r="EF1232" i="1"/>
  <c r="Z1232" i="1"/>
  <c r="H1232" i="1"/>
  <c r="AE1604" i="1"/>
  <c r="DN1603" i="1"/>
  <c r="L1602" i="1"/>
  <c r="V1601" i="1"/>
  <c r="AX1600" i="1"/>
  <c r="DZ1599" i="1"/>
  <c r="F1599" i="1"/>
  <c r="DW1591" i="1"/>
  <c r="D1591" i="1"/>
  <c r="U1507" i="1"/>
  <c r="U1517" i="1"/>
  <c r="U1649" i="1"/>
  <c r="U1648" i="1" s="1"/>
  <c r="U1646" i="1" s="1"/>
  <c r="AO1648" i="1"/>
  <c r="AO1646" i="1" s="1"/>
  <c r="Z1643" i="1"/>
  <c r="Z1642" i="1" s="1"/>
  <c r="AX1642" i="1"/>
  <c r="DW1438" i="1"/>
  <c r="AJ2766" i="1"/>
  <c r="AJ2085" i="1"/>
  <c r="DN2765" i="1"/>
  <c r="DN2084" i="1"/>
  <c r="EC2761" i="1"/>
  <c r="EC2080" i="1"/>
  <c r="F2761" i="1"/>
  <c r="F2080" i="1"/>
  <c r="DA2645" i="1"/>
  <c r="DA1225" i="1" s="1"/>
  <c r="DA1861" i="1"/>
  <c r="DA1845" i="1"/>
  <c r="DA1833" i="1" s="1"/>
  <c r="Q2359" i="1"/>
  <c r="Q1728" i="1"/>
  <c r="Q1730" i="1"/>
  <c r="S2002" i="1"/>
  <c r="S1845" i="1"/>
  <c r="BF1580" i="1"/>
  <c r="Y1596" i="1"/>
  <c r="CA1595" i="1"/>
  <c r="EI1594" i="1"/>
  <c r="I1594" i="1"/>
  <c r="CL1442" i="1"/>
  <c r="AX1440" i="1"/>
  <c r="B1437" i="1"/>
  <c r="DZ1001" i="1"/>
  <c r="P936" i="1"/>
  <c r="BO2766" i="1"/>
  <c r="BO2085" i="1"/>
  <c r="EC2765" i="1"/>
  <c r="EC2084" i="1"/>
  <c r="G2765" i="1"/>
  <c r="G2084" i="1"/>
  <c r="L2763" i="1"/>
  <c r="L2082" i="1"/>
  <c r="R2761" i="1"/>
  <c r="R2080" i="1"/>
  <c r="O895" i="1"/>
  <c r="CA893" i="1"/>
  <c r="EI892" i="1"/>
  <c r="I892" i="1"/>
  <c r="BO2627" i="1"/>
  <c r="BO2110" i="1"/>
  <c r="BO2202" i="1"/>
  <c r="BO2335" i="1"/>
  <c r="BO1596" i="1"/>
  <c r="P2627" i="1"/>
  <c r="P2335" i="1"/>
  <c r="P2110" i="1"/>
  <c r="P2202" i="1"/>
  <c r="EF2626" i="1"/>
  <c r="EF2334" i="1"/>
  <c r="EF2109" i="1"/>
  <c r="EF2201" i="1"/>
  <c r="EF1595" i="1"/>
  <c r="Z2626" i="1"/>
  <c r="Z2334" i="1"/>
  <c r="Z2109" i="1"/>
  <c r="Z2201" i="1"/>
  <c r="H2626" i="1"/>
  <c r="H2334" i="1"/>
  <c r="H2109" i="1"/>
  <c r="H2201" i="1"/>
  <c r="H1595" i="1"/>
  <c r="CL2625" i="1"/>
  <c r="CL2333" i="1"/>
  <c r="CL2293" i="1"/>
  <c r="CL2301" i="1" s="1"/>
  <c r="CL2108" i="1"/>
  <c r="CL2225" i="1"/>
  <c r="CL2200" i="1"/>
  <c r="R2625" i="1"/>
  <c r="R2403" i="1"/>
  <c r="R2293" i="1"/>
  <c r="R2301" i="1" s="1"/>
  <c r="R2333" i="1"/>
  <c r="R2108" i="1"/>
  <c r="R2200" i="1"/>
  <c r="R1594" i="1"/>
  <c r="EL2624" i="1"/>
  <c r="EL2332" i="1"/>
  <c r="EL2107" i="1"/>
  <c r="EL2199" i="1"/>
  <c r="EL2224" i="1"/>
  <c r="AE2624" i="1"/>
  <c r="AE2107" i="1"/>
  <c r="AE1593" i="1"/>
  <c r="J2624" i="1"/>
  <c r="J2107" i="1"/>
  <c r="J1609" i="1"/>
  <c r="DN2623" i="1"/>
  <c r="DN2106" i="1"/>
  <c r="DN2198" i="1"/>
  <c r="DN2331" i="1"/>
  <c r="DN2223" i="1"/>
  <c r="DN1592" i="1"/>
  <c r="T2623" i="1"/>
  <c r="T2331" i="1"/>
  <c r="T2106" i="1"/>
  <c r="T2198" i="1"/>
  <c r="T2223" i="1"/>
  <c r="T1592" i="1"/>
  <c r="B2623" i="1"/>
  <c r="B2106" i="1"/>
  <c r="B1592" i="1"/>
  <c r="AO2629" i="1"/>
  <c r="AO2054" i="1" s="1"/>
  <c r="AO2622" i="1"/>
  <c r="AO2105" i="1"/>
  <c r="AO2211" i="1"/>
  <c r="L2629" i="1"/>
  <c r="L2331" i="1" s="1"/>
  <c r="L2622" i="1"/>
  <c r="L2373" i="1"/>
  <c r="L2322" i="1"/>
  <c r="L2274" i="1"/>
  <c r="L2306" i="1"/>
  <c r="L2245" i="1"/>
  <c r="L2290" i="1"/>
  <c r="L2298" i="1" s="1"/>
  <c r="L2181" i="1"/>
  <c r="L2214" i="1"/>
  <c r="L2189" i="1"/>
  <c r="L2197" i="1" s="1"/>
  <c r="L2105" i="1"/>
  <c r="L2205" i="1"/>
  <c r="L2211" i="1" s="1"/>
  <c r="L1591" i="1"/>
  <c r="N1765" i="1"/>
  <c r="G1734" i="1"/>
  <c r="G1763" i="1"/>
  <c r="J1607" i="1"/>
  <c r="J1580" i="1"/>
  <c r="N1612" i="1"/>
  <c r="T1609" i="1"/>
  <c r="CL1600" i="1"/>
  <c r="EL1598" i="1"/>
  <c r="AE1611" i="1"/>
  <c r="S1505" i="1"/>
  <c r="DV1503" i="1"/>
  <c r="AJ1501" i="1"/>
  <c r="AA1499" i="1"/>
  <c r="AA2766" i="1"/>
  <c r="AA2085" i="1"/>
  <c r="DN2764" i="1"/>
  <c r="DN2083" i="1"/>
  <c r="EO2763" i="1"/>
  <c r="EO2082" i="1"/>
  <c r="K2763" i="1"/>
  <c r="K2082" i="1"/>
  <c r="W2761" i="1"/>
  <c r="W2080" i="1"/>
  <c r="EC2092" i="1"/>
  <c r="Y2092" i="1"/>
  <c r="G2092" i="1"/>
  <c r="CA2091" i="1"/>
  <c r="EI2627" i="1"/>
  <c r="EI2110" i="1"/>
  <c r="AA2627" i="1"/>
  <c r="AA2110" i="1"/>
  <c r="I2627" i="1"/>
  <c r="I2110" i="1"/>
  <c r="I2258" i="1"/>
  <c r="I2202" i="1"/>
  <c r="I2227" i="1"/>
  <c r="DA2626" i="1"/>
  <c r="DA2257" i="1"/>
  <c r="DA2109" i="1"/>
  <c r="DA2201" i="1"/>
  <c r="S2626" i="1"/>
  <c r="S2257" i="1"/>
  <c r="S2109" i="1"/>
  <c r="S2201" i="1"/>
  <c r="S2226" i="1"/>
  <c r="EO2625" i="1"/>
  <c r="EO2293" i="1"/>
  <c r="EO2301" i="1" s="1"/>
  <c r="EO2256" i="1"/>
  <c r="EO2108" i="1"/>
  <c r="EO2200" i="1"/>
  <c r="AJ2625" i="1"/>
  <c r="AJ2293" i="1"/>
  <c r="AJ2301" i="1" s="1"/>
  <c r="AJ2256" i="1"/>
  <c r="AJ2108" i="1"/>
  <c r="AJ2200" i="1"/>
  <c r="K2625" i="1"/>
  <c r="K2293" i="1"/>
  <c r="K2301" i="1" s="1"/>
  <c r="K2256" i="1"/>
  <c r="K2108" i="1"/>
  <c r="K2200" i="1"/>
  <c r="K2225" i="1"/>
  <c r="DV2624" i="1"/>
  <c r="DV2402" i="1"/>
  <c r="DV2255" i="1"/>
  <c r="DV2107" i="1"/>
  <c r="DV2199" i="1"/>
  <c r="DV2224" i="1"/>
  <c r="U2624" i="1"/>
  <c r="U2402" i="1"/>
  <c r="U2255" i="1"/>
  <c r="U2107" i="1"/>
  <c r="U2199" i="1"/>
  <c r="U2224" i="1"/>
  <c r="C2624" i="1"/>
  <c r="C1419" i="1" s="1"/>
  <c r="C2402" i="1"/>
  <c r="C2255" i="1"/>
  <c r="C2107" i="1"/>
  <c r="C2199" i="1"/>
  <c r="C2224" i="1"/>
  <c r="AS2623" i="1"/>
  <c r="AS2106" i="1"/>
  <c r="AS1592" i="1"/>
  <c r="M2623" i="1"/>
  <c r="M2254" i="1"/>
  <c r="M2106" i="1"/>
  <c r="M2198" i="1"/>
  <c r="M2223" i="1"/>
  <c r="M1592" i="1"/>
  <c r="DX2629" i="1"/>
  <c r="DX2379" i="1" s="1"/>
  <c r="DX2622" i="1"/>
  <c r="DX2253" i="1"/>
  <c r="DX2105" i="1"/>
  <c r="DX2197" i="1"/>
  <c r="DX2222" i="1"/>
  <c r="W2629" i="1"/>
  <c r="W1964" i="1" s="1"/>
  <c r="W2622" i="1"/>
  <c r="W2105" i="1"/>
  <c r="W2222" i="1"/>
  <c r="E2629" i="1"/>
  <c r="E2225" i="1" s="1"/>
  <c r="E2622" i="1"/>
  <c r="E2306" i="1"/>
  <c r="E2322" i="1"/>
  <c r="E2274" i="1"/>
  <c r="E2245" i="1"/>
  <c r="E2290" i="1"/>
  <c r="E2181" i="1"/>
  <c r="E2214" i="1"/>
  <c r="E2189" i="1"/>
  <c r="E2105" i="1"/>
  <c r="E2205" i="1"/>
  <c r="E2211" i="1" s="1"/>
  <c r="DA1503" i="1"/>
  <c r="AS1499" i="1"/>
  <c r="X1438" i="1"/>
  <c r="AJ1440" i="1"/>
  <c r="C1439" i="1"/>
  <c r="AO936" i="1"/>
  <c r="L936" i="1"/>
  <c r="DW935" i="1"/>
  <c r="J2761" i="1"/>
  <c r="J2080" i="1"/>
  <c r="C935" i="1"/>
  <c r="BF2577" i="1"/>
  <c r="BF2559" i="1"/>
  <c r="BF972" i="1"/>
  <c r="DW1603" i="1"/>
  <c r="N1602" i="1"/>
  <c r="BO1600" i="1"/>
  <c r="H1599" i="1"/>
  <c r="CA1441" i="1"/>
  <c r="I1440" i="1"/>
  <c r="AS1641" i="1"/>
  <c r="AS1407" i="1"/>
  <c r="M1439" i="1"/>
  <c r="M1510" i="1"/>
  <c r="EO1364" i="1"/>
  <c r="EO1500" i="1"/>
  <c r="EO1437" i="1"/>
  <c r="CA1364" i="1"/>
  <c r="CA1499" i="1" s="1"/>
  <c r="CA1500" i="1"/>
  <c r="CA1437" i="1"/>
  <c r="W1364" i="1"/>
  <c r="W1500" i="1"/>
  <c r="W1437" i="1"/>
  <c r="K1364" i="1"/>
  <c r="L2485" i="1" s="1"/>
  <c r="K1500" i="1"/>
  <c r="K1437" i="1"/>
  <c r="DZ963" i="1"/>
  <c r="AE963" i="1"/>
  <c r="M2093" i="1"/>
  <c r="CA2092" i="1"/>
  <c r="W2092" i="1"/>
  <c r="AA938" i="1"/>
  <c r="DX2762" i="1"/>
  <c r="DX2081" i="1"/>
  <c r="CA2089" i="1"/>
  <c r="Q2746" i="1"/>
  <c r="Q2087" i="1"/>
  <c r="Q934" i="1"/>
  <c r="Q938" i="1"/>
  <c r="Q818" i="1"/>
  <c r="R836" i="1" s="1"/>
  <c r="Q925" i="1"/>
  <c r="Q935" i="1"/>
  <c r="E2762" i="1"/>
  <c r="E2081" i="1"/>
  <c r="BF903" i="1"/>
  <c r="Q901" i="1"/>
  <c r="DN2627" i="1"/>
  <c r="DN2110" i="1"/>
  <c r="N904" i="1"/>
  <c r="R2626" i="1"/>
  <c r="R2109" i="1"/>
  <c r="DW2625" i="1"/>
  <c r="DW2293" i="1"/>
  <c r="DW2301" i="1" s="1"/>
  <c r="DW2108" i="1"/>
  <c r="V2625" i="1"/>
  <c r="V2293" i="1"/>
  <c r="V2301" i="1" s="1"/>
  <c r="V2108" i="1"/>
  <c r="V1602" i="1"/>
  <c r="D2625" i="1"/>
  <c r="D1420" i="1" s="1"/>
  <c r="D2293" i="1"/>
  <c r="D2301" i="1" s="1"/>
  <c r="D2108" i="1"/>
  <c r="AX2624" i="1"/>
  <c r="AX2107" i="1"/>
  <c r="N2624" i="1"/>
  <c r="N2107" i="1"/>
  <c r="CL900" i="1"/>
  <c r="R900" i="1"/>
  <c r="DZ836" i="1"/>
  <c r="N1966" i="1"/>
  <c r="Y1609" i="1"/>
  <c r="EI1364" i="1"/>
  <c r="EI1507" i="1" s="1"/>
  <c r="EL1671" i="1"/>
  <c r="EL1640" i="1"/>
  <c r="BO1640" i="1"/>
  <c r="V1640" i="1"/>
  <c r="J1671" i="1"/>
  <c r="J1640" i="1"/>
  <c r="DX963" i="1"/>
  <c r="U963" i="1"/>
  <c r="C963" i="1"/>
  <c r="R940" i="1"/>
  <c r="F937" i="1"/>
  <c r="AS2627" i="1"/>
  <c r="AS2110" i="1"/>
  <c r="DX2626" i="1"/>
  <c r="DX2109" i="1"/>
  <c r="DX2055" i="1"/>
  <c r="E2626" i="1"/>
  <c r="E2109" i="1"/>
  <c r="O2625" i="1"/>
  <c r="O2293" i="1"/>
  <c r="O2108" i="1"/>
  <c r="DX2283" i="1"/>
  <c r="DX2106" i="1"/>
  <c r="DX1608" i="1"/>
  <c r="DX2623" i="1"/>
  <c r="E2623" i="1"/>
  <c r="E2106" i="1"/>
  <c r="E1608" i="1"/>
  <c r="EI2622" i="1"/>
  <c r="EI2629" i="1"/>
  <c r="EI2056" i="1" s="1"/>
  <c r="EI2282" i="1"/>
  <c r="EI2105" i="1"/>
  <c r="BF2735" i="1"/>
  <c r="BF880" i="1"/>
  <c r="BF2757" i="1" s="1"/>
  <c r="BF907" i="1"/>
  <c r="BF898" i="1" s="1"/>
  <c r="BF889" i="1"/>
  <c r="BF893" i="1"/>
  <c r="BF742" i="1"/>
  <c r="BF890" i="1"/>
  <c r="O2629" i="1"/>
  <c r="O1965" i="1" s="1"/>
  <c r="O2622" i="1"/>
  <c r="O2322" i="1"/>
  <c r="O2306" i="1"/>
  <c r="O2373" i="1"/>
  <c r="O2290" i="1"/>
  <c r="O2274" i="1"/>
  <c r="O2245" i="1"/>
  <c r="O2205" i="1"/>
  <c r="O2181" i="1"/>
  <c r="O2189" i="1"/>
  <c r="O2214" i="1"/>
  <c r="O2105" i="1"/>
  <c r="O1607" i="1"/>
  <c r="N880" i="1"/>
  <c r="N2757" i="1" s="1"/>
  <c r="Y766" i="1"/>
  <c r="N2646" i="1"/>
  <c r="N1226" i="1" s="1"/>
  <c r="EL1441" i="1"/>
  <c r="I1437" i="1"/>
  <c r="BF939" i="1"/>
  <c r="Q937" i="1"/>
  <c r="DA902" i="1"/>
  <c r="DV680" i="1"/>
  <c r="AS1610" i="1"/>
  <c r="AX1187" i="1"/>
  <c r="V1001" i="1"/>
  <c r="D2761" i="1"/>
  <c r="D2080" i="1"/>
  <c r="AJ904" i="1"/>
  <c r="M902" i="1"/>
  <c r="EC899" i="1"/>
  <c r="O1062" i="1"/>
  <c r="O1057" i="1"/>
  <c r="O1055" i="1"/>
  <c r="O1061" i="1"/>
  <c r="N997" i="1"/>
  <c r="O1056" i="1"/>
  <c r="O1050" i="1"/>
  <c r="O1058" i="1"/>
  <c r="O1048" i="1"/>
  <c r="O1049" i="1" s="1"/>
  <c r="N1036" i="1"/>
  <c r="N2517" i="1" s="1"/>
  <c r="O1041" i="1"/>
  <c r="O2520" i="1" s="1"/>
  <c r="DZ826" i="1"/>
  <c r="DZ814" i="1"/>
  <c r="EI1204" i="1"/>
  <c r="EI668" i="1"/>
  <c r="EI1205" i="1"/>
  <c r="AA1204" i="1"/>
  <c r="AA1205" i="1"/>
  <c r="AA668" i="1"/>
  <c r="AA664" i="1" s="1"/>
  <c r="I1204" i="1"/>
  <c r="I668" i="1"/>
  <c r="I664" i="1" s="1"/>
  <c r="I1205" i="1"/>
  <c r="DW576" i="1"/>
  <c r="DW655" i="1"/>
  <c r="P576" i="1"/>
  <c r="P655" i="1"/>
  <c r="U1061" i="1"/>
  <c r="U1058" i="1"/>
  <c r="U1056" i="1"/>
  <c r="U1057" i="1"/>
  <c r="U1060" i="1"/>
  <c r="U2527" i="1" s="1"/>
  <c r="T1036" i="1"/>
  <c r="T2517" i="1" s="1"/>
  <c r="U1055" i="1"/>
  <c r="U1062" i="1"/>
  <c r="O1507" i="1"/>
  <c r="O1649" i="1"/>
  <c r="O1648" i="1" s="1"/>
  <c r="O1646" i="1" s="1"/>
  <c r="O1517" i="1"/>
  <c r="Z1503" i="1"/>
  <c r="EI1730" i="1"/>
  <c r="EI694" i="1"/>
  <c r="X1730" i="1"/>
  <c r="AS1612" i="1"/>
  <c r="V2488" i="1"/>
  <c r="Z1611" i="1"/>
  <c r="EL1609" i="1"/>
  <c r="H1608" i="1"/>
  <c r="F1607" i="1"/>
  <c r="U1047" i="1"/>
  <c r="EF2768" i="1"/>
  <c r="EF2079" i="1"/>
  <c r="EF2475" i="1" s="1"/>
  <c r="EF1" i="1" s="1"/>
  <c r="EF851" i="1"/>
  <c r="EF2479" i="1" s="1"/>
  <c r="Z828" i="1"/>
  <c r="U744" i="1"/>
  <c r="U766" i="1" s="1"/>
  <c r="EC744" i="1"/>
  <c r="EC771" i="1" s="1"/>
  <c r="DV1730" i="1"/>
  <c r="DV694" i="1"/>
  <c r="EC979" i="1"/>
  <c r="EC2563" i="1" s="1"/>
  <c r="S3" i="1" s="1"/>
  <c r="AX1500" i="1"/>
  <c r="AJ1642" i="1"/>
  <c r="DA979" i="1"/>
  <c r="BF814" i="1"/>
  <c r="BO843" i="1" s="1"/>
  <c r="BF826" i="1"/>
  <c r="K576" i="1"/>
  <c r="K655" i="1"/>
  <c r="M836" i="1"/>
  <c r="DN742" i="1"/>
  <c r="DN744" i="1" s="1"/>
  <c r="P664" i="1"/>
  <c r="DA569" i="1"/>
  <c r="DA422" i="1"/>
  <c r="D569" i="1"/>
  <c r="D422" i="1"/>
  <c r="N568" i="1"/>
  <c r="N421" i="1"/>
  <c r="N446" i="1"/>
  <c r="X567" i="1"/>
  <c r="X420" i="1"/>
  <c r="BO566" i="1"/>
  <c r="BO419" i="1"/>
  <c r="AX565" i="1"/>
  <c r="AX418" i="1"/>
  <c r="L326" i="1"/>
  <c r="L361" i="1"/>
  <c r="BO337" i="1"/>
  <c r="BO372" i="1"/>
  <c r="S359" i="1"/>
  <c r="S324" i="1"/>
  <c r="G358" i="1"/>
  <c r="O322" i="1"/>
  <c r="O357" i="1"/>
  <c r="AE355" i="1"/>
  <c r="EF1203" i="1"/>
  <c r="AE653" i="1"/>
  <c r="AE480" i="1"/>
  <c r="AS381" i="1"/>
  <c r="B1503" i="1"/>
  <c r="Z1187" i="1"/>
  <c r="DN664" i="1"/>
  <c r="DN847" i="1"/>
  <c r="AO840" i="1"/>
  <c r="Y762" i="1"/>
  <c r="CL740" i="1"/>
  <c r="CL742" i="1" s="1"/>
  <c r="R740" i="1"/>
  <c r="EL740" i="1"/>
  <c r="EL742" i="1" s="1"/>
  <c r="AE740" i="1"/>
  <c r="J740" i="1"/>
  <c r="BF1730" i="1"/>
  <c r="BF694" i="1"/>
  <c r="R664" i="1"/>
  <c r="EL496" i="1"/>
  <c r="AO360" i="1"/>
  <c r="AO325" i="1"/>
  <c r="DN1845" i="1"/>
  <c r="DN1833" i="1" s="1"/>
  <c r="R1196" i="1"/>
  <c r="S1649" i="1"/>
  <c r="S1648" i="1" s="1"/>
  <c r="S1646" i="1" s="1"/>
  <c r="S1517" i="1"/>
  <c r="S1507" i="1"/>
  <c r="DV1236" i="1"/>
  <c r="EF742" i="1"/>
  <c r="EF744" i="1" s="1"/>
  <c r="D668" i="1"/>
  <c r="D664" i="1" s="1"/>
  <c r="B664" i="1"/>
  <c r="O567" i="1"/>
  <c r="O420" i="1"/>
  <c r="M561" i="1"/>
  <c r="M414" i="1"/>
  <c r="C553" i="1"/>
  <c r="C405" i="1"/>
  <c r="AE395" i="1"/>
  <c r="Y563" i="1"/>
  <c r="Y416" i="1"/>
  <c r="Y441" i="1"/>
  <c r="Q562" i="1"/>
  <c r="Q415" i="1"/>
  <c r="I561" i="1"/>
  <c r="I414" i="1"/>
  <c r="EO412" i="1"/>
  <c r="Q553" i="1"/>
  <c r="Q405" i="1"/>
  <c r="N550" i="1"/>
  <c r="N402" i="1"/>
  <c r="N427" i="1"/>
  <c r="Y395" i="1"/>
  <c r="AO381" i="1"/>
  <c r="DW564" i="1"/>
  <c r="DW417" i="1"/>
  <c r="DN558" i="1"/>
  <c r="DN410" i="1"/>
  <c r="T558" i="1"/>
  <c r="T410" i="1"/>
  <c r="B558" i="1"/>
  <c r="B410" i="1"/>
  <c r="E559" i="1"/>
  <c r="E411" i="1"/>
  <c r="DV360" i="1"/>
  <c r="C360" i="1"/>
  <c r="N325" i="1"/>
  <c r="N360" i="1"/>
  <c r="DZ359" i="1"/>
  <c r="X359" i="1"/>
  <c r="L382" i="1"/>
  <c r="AE553" i="1"/>
  <c r="AE405" i="1"/>
  <c r="BO381" i="1"/>
  <c r="AA550" i="1"/>
  <c r="AA402" i="1"/>
  <c r="DN401" i="1"/>
  <c r="DN549" i="1"/>
  <c r="EI412" i="1"/>
  <c r="DV552" i="1"/>
  <c r="R564" i="1"/>
  <c r="R417" i="1"/>
  <c r="DN561" i="1"/>
  <c r="DN414" i="1"/>
  <c r="DN412" i="1"/>
  <c r="AA365" i="1"/>
  <c r="AA330" i="1"/>
  <c r="DW119" i="1"/>
  <c r="EI562" i="1"/>
  <c r="EI415" i="1"/>
  <c r="DX360" i="1"/>
  <c r="DX325" i="1"/>
  <c r="S566" i="1"/>
  <c r="S419" i="1"/>
  <c r="Q560" i="1"/>
  <c r="Q413" i="1"/>
  <c r="AD550" i="1"/>
  <c r="AD548" i="1" s="1"/>
  <c r="AD624" i="1" s="1"/>
  <c r="AD402" i="1"/>
  <c r="AD342" i="1"/>
  <c r="AD447" i="1" s="1"/>
  <c r="L440" i="1"/>
  <c r="L415" i="1"/>
  <c r="L562" i="1"/>
  <c r="DX412" i="1"/>
  <c r="DN362" i="1"/>
  <c r="BF555" i="1"/>
  <c r="BF407" i="1"/>
  <c r="DV421" i="1"/>
  <c r="M420" i="1"/>
  <c r="AJ419" i="1"/>
  <c r="W419" i="1"/>
  <c r="AA417" i="1"/>
  <c r="AA564" i="1"/>
  <c r="DV416" i="1"/>
  <c r="DV563" i="1"/>
  <c r="U416" i="1"/>
  <c r="U563" i="1"/>
  <c r="C563" i="1"/>
  <c r="C416" i="1"/>
  <c r="AS415" i="1"/>
  <c r="AS562" i="1"/>
  <c r="M415" i="1"/>
  <c r="M562" i="1"/>
  <c r="M440" i="1"/>
  <c r="DX414" i="1"/>
  <c r="DX561" i="1"/>
  <c r="E414" i="1"/>
  <c r="E561" i="1"/>
  <c r="BF413" i="1"/>
  <c r="BF560" i="1"/>
  <c r="O560" i="1"/>
  <c r="O413" i="1"/>
  <c r="BF388" i="1"/>
  <c r="EI383" i="1"/>
  <c r="I203" i="1"/>
  <c r="I301" i="1" s="1"/>
  <c r="I383" i="1" s="1"/>
  <c r="CA382" i="1"/>
  <c r="EI381" i="1"/>
  <c r="I381" i="1"/>
  <c r="U189" i="1"/>
  <c r="U298" i="1" s="1"/>
  <c r="V177" i="1"/>
  <c r="V296" i="1" s="1"/>
  <c r="V378" i="1" s="1"/>
  <c r="AO564" i="1"/>
  <c r="AO417" i="1"/>
  <c r="BO562" i="1"/>
  <c r="BO415" i="1"/>
  <c r="B561" i="1"/>
  <c r="B414" i="1"/>
  <c r="D410" i="1"/>
  <c r="Z388" i="1"/>
  <c r="Z552" i="1"/>
  <c r="Z429" i="1"/>
  <c r="L323" i="1"/>
  <c r="L358" i="1"/>
  <c r="U567" i="1"/>
  <c r="U420" i="1"/>
  <c r="S565" i="1"/>
  <c r="S418" i="1"/>
  <c r="U555" i="1"/>
  <c r="U407" i="1"/>
  <c r="CL381" i="1"/>
  <c r="Q555" i="1"/>
  <c r="Q407" i="1"/>
  <c r="EO203" i="1"/>
  <c r="EO301" i="1" s="1"/>
  <c r="EO383" i="1" s="1"/>
  <c r="N748" i="1"/>
  <c r="N777" i="1" s="1"/>
  <c r="N955" i="1"/>
  <c r="N1141" i="1" s="1"/>
  <c r="N762" i="1"/>
  <c r="N773" i="1"/>
  <c r="N758" i="1"/>
  <c r="N767" i="1"/>
  <c r="N754" i="1"/>
  <c r="DV567" i="1"/>
  <c r="DV420" i="1"/>
  <c r="DA561" i="1"/>
  <c r="DA414" i="1"/>
  <c r="AA324" i="1"/>
  <c r="J555" i="1"/>
  <c r="J407" i="1"/>
  <c r="AX555" i="1"/>
  <c r="AX407" i="1"/>
  <c r="N555" i="1"/>
  <c r="N432" i="1"/>
  <c r="N407" i="1"/>
  <c r="EL222" i="1"/>
  <c r="EL313" i="1" s="1"/>
  <c r="EL395" i="1" s="1"/>
  <c r="EL412" i="1"/>
  <c r="EF388" i="1"/>
  <c r="K388" i="1"/>
  <c r="AS362" i="1"/>
  <c r="AX203" i="1"/>
  <c r="AX301" i="1" s="1"/>
  <c r="AX383" i="1" s="1"/>
  <c r="P360" i="1"/>
  <c r="V382" i="1"/>
  <c r="V324" i="1"/>
  <c r="AX381" i="1"/>
  <c r="DN274" i="1"/>
  <c r="DN105" i="1"/>
  <c r="T357" i="1"/>
  <c r="B322" i="1"/>
  <c r="B357" i="1"/>
  <c r="Q320" i="1"/>
  <c r="EI355" i="1"/>
  <c r="AA355" i="1"/>
  <c r="DV37" i="1"/>
  <c r="O382" i="1"/>
  <c r="EO552" i="1"/>
  <c r="L402" i="1"/>
  <c r="AS563" i="1"/>
  <c r="AS416" i="1"/>
  <c r="O561" i="1"/>
  <c r="O414" i="1"/>
  <c r="CL564" i="1"/>
  <c r="CL417" i="1"/>
  <c r="EL562" i="1"/>
  <c r="EL415" i="1"/>
  <c r="AX561" i="1"/>
  <c r="AX414" i="1"/>
  <c r="DZ388" i="1"/>
  <c r="DA362" i="1"/>
  <c r="EF552" i="1"/>
  <c r="F551" i="1"/>
  <c r="V356" i="1"/>
  <c r="W567" i="1"/>
  <c r="W420" i="1"/>
  <c r="K556" i="1"/>
  <c r="P383" i="1"/>
  <c r="DA198" i="1"/>
  <c r="DA300" i="1" s="1"/>
  <c r="DA382" i="1" s="1"/>
  <c r="S550" i="1"/>
  <c r="S402" i="1"/>
  <c r="Z835" i="1"/>
  <c r="T826" i="1"/>
  <c r="K563" i="1"/>
  <c r="K416" i="1"/>
  <c r="DA555" i="1"/>
  <c r="DA407" i="1"/>
  <c r="DZ569" i="1"/>
  <c r="DZ422" i="1"/>
  <c r="DA568" i="1"/>
  <c r="DA421" i="1"/>
  <c r="AJ567" i="1"/>
  <c r="AJ420" i="1"/>
  <c r="U566" i="1"/>
  <c r="U419" i="1"/>
  <c r="T564" i="1"/>
  <c r="T417" i="1"/>
  <c r="BO561" i="1"/>
  <c r="BO414" i="1"/>
  <c r="AO558" i="1"/>
  <c r="AO410" i="1"/>
  <c r="V557" i="1"/>
  <c r="V409" i="1"/>
  <c r="Q362" i="1"/>
  <c r="AJ395" i="1"/>
  <c r="AE383" i="1"/>
  <c r="Q410" i="1"/>
  <c r="Q558" i="1"/>
  <c r="EI409" i="1"/>
  <c r="EI557" i="1"/>
  <c r="AA409" i="1"/>
  <c r="AA557" i="1"/>
  <c r="EI395" i="1"/>
  <c r="EC388" i="1"/>
  <c r="EC365" i="1"/>
  <c r="EL362" i="1"/>
  <c r="M556" i="1"/>
  <c r="DX362" i="1"/>
  <c r="DX327" i="1"/>
  <c r="Z327" i="1"/>
  <c r="Z362" i="1"/>
  <c r="H327" i="1"/>
  <c r="H362" i="1"/>
  <c r="EC203" i="1"/>
  <c r="EC301" i="1" s="1"/>
  <c r="EC383" i="1" s="1"/>
  <c r="I382" i="1"/>
  <c r="U321" i="1"/>
  <c r="Z832" i="1"/>
  <c r="C2360" i="1"/>
  <c r="C2560" i="1" s="1"/>
  <c r="C694" i="1"/>
  <c r="M563" i="1"/>
  <c r="M416" i="1"/>
  <c r="CL568" i="1"/>
  <c r="CL421" i="1"/>
  <c r="X564" i="1"/>
  <c r="X417" i="1"/>
  <c r="DW562" i="1"/>
  <c r="DW415" i="1"/>
  <c r="Z561" i="1"/>
  <c r="Z439" i="1"/>
  <c r="Z414" i="1"/>
  <c r="P410" i="1"/>
  <c r="N365" i="1"/>
  <c r="O388" i="1"/>
  <c r="D556" i="1"/>
  <c r="AB342" i="1"/>
  <c r="AB447" i="1" s="1"/>
  <c r="AB402" i="1"/>
  <c r="AB550" i="1"/>
  <c r="AB548" i="1" s="1"/>
  <c r="AB624" i="1" s="1"/>
  <c r="AB427" i="1"/>
  <c r="AB448" i="1" s="1"/>
  <c r="EF549" i="1"/>
  <c r="EF401" i="1"/>
  <c r="DX567" i="1"/>
  <c r="DX420" i="1"/>
  <c r="W553" i="1"/>
  <c r="W405" i="1"/>
  <c r="EO569" i="1"/>
  <c r="EO422" i="1"/>
  <c r="DA557" i="1"/>
  <c r="DA409" i="1"/>
  <c r="CA383" i="1"/>
  <c r="AS360" i="1"/>
  <c r="M360" i="1"/>
  <c r="AJ381" i="1"/>
  <c r="P379" i="1"/>
  <c r="F365" i="1"/>
  <c r="AD379" i="1"/>
  <c r="F402" i="1"/>
  <c r="O323" i="1"/>
  <c r="U2065" i="1"/>
  <c r="U2494" i="1" s="1"/>
  <c r="U2039" i="1"/>
  <c r="V2063" i="1"/>
  <c r="M2570" i="1"/>
  <c r="M2102" i="1"/>
  <c r="M2480" i="1" s="1"/>
  <c r="N2052" i="1"/>
  <c r="Q2054" i="1"/>
  <c r="AJ2051" i="1"/>
  <c r="AS2513" i="1"/>
  <c r="R1210" i="1"/>
  <c r="R1217" i="1"/>
  <c r="BO1238" i="1"/>
  <c r="I2030" i="1"/>
  <c r="S1963" i="1"/>
  <c r="EO1942" i="1"/>
  <c r="G1238" i="1"/>
  <c r="U2646" i="1"/>
  <c r="U1226" i="1" s="1"/>
  <c r="U1825" i="1"/>
  <c r="T1965" i="1"/>
  <c r="V1999" i="1"/>
  <c r="V1774" i="1"/>
  <c r="V1776" i="1" s="1"/>
  <c r="V1729" i="1"/>
  <c r="C2644" i="1"/>
  <c r="C1222" i="1" s="1"/>
  <c r="C1873" i="1"/>
  <c r="C2512" i="1" s="1"/>
  <c r="C1864" i="1"/>
  <c r="T2644" i="1"/>
  <c r="T1222" i="1" s="1"/>
  <c r="T1873" i="1"/>
  <c r="T2512" i="1" s="1"/>
  <c r="T1864" i="1"/>
  <c r="BF1873" i="1"/>
  <c r="BF2512" i="1" s="1"/>
  <c r="AE1649" i="1"/>
  <c r="AE1648" i="1" s="1"/>
  <c r="AE1646" i="1" s="1"/>
  <c r="AE1507" i="1"/>
  <c r="AE1517" i="1"/>
  <c r="R1967" i="1"/>
  <c r="M1965" i="1"/>
  <c r="DV1963" i="1"/>
  <c r="AS2640" i="1"/>
  <c r="AS2642" i="1" s="1"/>
  <c r="AS1871" i="1"/>
  <c r="AS2510" i="1" s="1"/>
  <c r="AS1862" i="1"/>
  <c r="J2645" i="1"/>
  <c r="J1225" i="1" s="1"/>
  <c r="J2002" i="1"/>
  <c r="J1861" i="1"/>
  <c r="U1220" i="1"/>
  <c r="U1195" i="1"/>
  <c r="U1196" i="1" s="1"/>
  <c r="BO1749" i="1"/>
  <c r="DA1753" i="1"/>
  <c r="DA1749" i="1" s="1"/>
  <c r="CL1753" i="1"/>
  <c r="CL1749" i="1" s="1"/>
  <c r="CA1753" i="1"/>
  <c r="CA1749" i="1" s="1"/>
  <c r="Z1438" i="1"/>
  <c r="Z1442" i="1"/>
  <c r="Z1505" i="1"/>
  <c r="Z1509" i="1"/>
  <c r="R2485" i="1"/>
  <c r="R1436" i="1"/>
  <c r="R2534" i="1" s="1"/>
  <c r="N1590" i="1"/>
  <c r="Z1441" i="1"/>
  <c r="Z1512" i="1"/>
  <c r="AA1848" i="1"/>
  <c r="AE1872" i="1" s="1"/>
  <c r="AE2511" i="1" s="1"/>
  <c r="C1438" i="1"/>
  <c r="C1509" i="1"/>
  <c r="C1442" i="1"/>
  <c r="C1505" i="1"/>
  <c r="BF1441" i="1"/>
  <c r="BF1512" i="1"/>
  <c r="DX1439" i="1"/>
  <c r="DX1510" i="1"/>
  <c r="I1001" i="1"/>
  <c r="R2359" i="1"/>
  <c r="R1728" i="1"/>
  <c r="R1730" i="1"/>
  <c r="T1232" i="1"/>
  <c r="H1642" i="1"/>
  <c r="AS2761" i="1"/>
  <c r="AS2080" i="1"/>
  <c r="AO1439" i="1"/>
  <c r="DZ1640" i="1"/>
  <c r="E2761" i="1"/>
  <c r="E2080" i="1"/>
  <c r="AE2627" i="1"/>
  <c r="AE2110" i="1"/>
  <c r="B2626" i="1"/>
  <c r="B2334" i="1"/>
  <c r="B2109" i="1"/>
  <c r="D2624" i="1"/>
  <c r="D1419" i="1" s="1"/>
  <c r="D2332" i="1"/>
  <c r="D2107" i="1"/>
  <c r="D2224" i="1"/>
  <c r="D2199" i="1"/>
  <c r="D1593" i="1"/>
  <c r="X2629" i="1"/>
  <c r="X2315" i="1" s="1"/>
  <c r="X2622" i="1"/>
  <c r="X2105" i="1"/>
  <c r="X2222" i="1"/>
  <c r="X1591" i="1"/>
  <c r="DW1598" i="1"/>
  <c r="O2766" i="1"/>
  <c r="O2085" i="1"/>
  <c r="DV2627" i="1"/>
  <c r="DV2110" i="1"/>
  <c r="DV2202" i="1"/>
  <c r="DV2258" i="1"/>
  <c r="AS2626" i="1"/>
  <c r="AS2109" i="1"/>
  <c r="W2625" i="1"/>
  <c r="W2108" i="1"/>
  <c r="W2293" i="1"/>
  <c r="W2301" i="1" s="1"/>
  <c r="W2256" i="1"/>
  <c r="O2624" i="1"/>
  <c r="O2107" i="1"/>
  <c r="O2199" i="1"/>
  <c r="CA2629" i="1"/>
  <c r="CA2120" i="1" s="1"/>
  <c r="CA2622" i="1"/>
  <c r="CA2105" i="1"/>
  <c r="CA2222" i="1"/>
  <c r="BF1504" i="1"/>
  <c r="AS1441" i="1"/>
  <c r="K2535" i="1"/>
  <c r="K1641" i="1"/>
  <c r="K1407" i="1"/>
  <c r="CL963" i="1"/>
  <c r="AO2626" i="1"/>
  <c r="AO2109" i="1"/>
  <c r="DN2624" i="1"/>
  <c r="DN2107" i="1"/>
  <c r="DZ2623" i="1"/>
  <c r="DZ2106" i="1"/>
  <c r="DZ1608" i="1"/>
  <c r="DZ1600" i="1"/>
  <c r="R2623" i="1"/>
  <c r="R2106" i="1"/>
  <c r="R1608" i="1"/>
  <c r="R1600" i="1"/>
  <c r="AE2629" i="1"/>
  <c r="AE2318" i="1" s="1"/>
  <c r="AE2622" i="1"/>
  <c r="AE2105" i="1"/>
  <c r="U1642" i="1"/>
  <c r="EO2623" i="1"/>
  <c r="EO2106" i="1"/>
  <c r="EO2283" i="1"/>
  <c r="K2623" i="1"/>
  <c r="K2106" i="1"/>
  <c r="K2125" i="1"/>
  <c r="K2283" i="1"/>
  <c r="K1438" i="1"/>
  <c r="AA2622" i="1"/>
  <c r="AA2629" i="1"/>
  <c r="AA2255" i="1" s="1"/>
  <c r="AA2105" i="1"/>
  <c r="AA1607" i="1"/>
  <c r="D1873" i="1"/>
  <c r="D2512" i="1" s="1"/>
  <c r="C1641" i="1"/>
  <c r="C1640" i="1" s="1"/>
  <c r="C1407" i="1"/>
  <c r="EC1196" i="1"/>
  <c r="DA2488" i="1"/>
  <c r="DA1606" i="1"/>
  <c r="DA2537" i="1" s="1"/>
  <c r="Z740" i="1"/>
  <c r="DV1204" i="1"/>
  <c r="DV1205" i="1"/>
  <c r="DV668" i="1"/>
  <c r="C1204" i="1"/>
  <c r="C1205" i="1"/>
  <c r="C668" i="1"/>
  <c r="C664" i="1" s="1"/>
  <c r="DZ655" i="1"/>
  <c r="DZ576" i="1"/>
  <c r="X2558" i="1"/>
  <c r="X2561" i="1"/>
  <c r="X2360" i="1"/>
  <c r="X2560" i="1" s="1"/>
  <c r="V1609" i="1"/>
  <c r="Q1649" i="1"/>
  <c r="Q1648" i="1" s="1"/>
  <c r="Q1646" i="1" s="1"/>
  <c r="Q1517" i="1"/>
  <c r="Q1507" i="1"/>
  <c r="Z845" i="1"/>
  <c r="B421" i="1"/>
  <c r="B568" i="1"/>
  <c r="DV322" i="1"/>
  <c r="DV357" i="1"/>
  <c r="BO1194" i="1"/>
  <c r="AA2549" i="1"/>
  <c r="AA2500" i="1"/>
  <c r="AA692" i="1"/>
  <c r="DW740" i="1"/>
  <c r="AJ979" i="1"/>
  <c r="L363" i="1"/>
  <c r="L328" i="1"/>
  <c r="C1513" i="1"/>
  <c r="E1649" i="1"/>
  <c r="E1648" i="1" s="1"/>
  <c r="E1646" i="1" s="1"/>
  <c r="E1517" i="1"/>
  <c r="CA565" i="1"/>
  <c r="CA418" i="1"/>
  <c r="G563" i="1"/>
  <c r="G416" i="1"/>
  <c r="DA551" i="1"/>
  <c r="EL559" i="1"/>
  <c r="EL411" i="1"/>
  <c r="B325" i="1"/>
  <c r="B360" i="1"/>
  <c r="CL551" i="1"/>
  <c r="C550" i="1"/>
  <c r="C402" i="1"/>
  <c r="T401" i="1"/>
  <c r="T549" i="1"/>
  <c r="AJ365" i="1"/>
  <c r="W563" i="1"/>
  <c r="W416" i="1"/>
  <c r="EC420" i="1"/>
  <c r="EC567" i="1"/>
  <c r="Q419" i="1"/>
  <c r="Q566" i="1"/>
  <c r="BF416" i="1"/>
  <c r="BF563" i="1"/>
  <c r="AA413" i="1"/>
  <c r="AA560" i="1"/>
  <c r="S564" i="1"/>
  <c r="S417" i="1"/>
  <c r="F568" i="1"/>
  <c r="F421" i="1"/>
  <c r="X560" i="1"/>
  <c r="X413" i="1"/>
  <c r="V556" i="1"/>
  <c r="M566" i="1"/>
  <c r="M444" i="1"/>
  <c r="M419" i="1"/>
  <c r="EF555" i="1"/>
  <c r="EF407" i="1"/>
  <c r="H555" i="1"/>
  <c r="H407" i="1"/>
  <c r="Y383" i="1"/>
  <c r="EC565" i="1"/>
  <c r="EC418" i="1"/>
  <c r="Z566" i="1"/>
  <c r="Z444" i="1"/>
  <c r="Z419" i="1"/>
  <c r="N561" i="1"/>
  <c r="N439" i="1"/>
  <c r="N414" i="1"/>
  <c r="T323" i="1"/>
  <c r="EF404" i="1" s="1"/>
  <c r="BF567" i="1"/>
  <c r="BF420" i="1"/>
  <c r="AA569" i="1"/>
  <c r="AA422" i="1"/>
  <c r="C566" i="1"/>
  <c r="C419" i="1"/>
  <c r="L558" i="1"/>
  <c r="L435" i="1"/>
  <c r="L410" i="1"/>
  <c r="C409" i="1"/>
  <c r="C557" i="1"/>
  <c r="R559" i="1"/>
  <c r="R411" i="1"/>
  <c r="CA362" i="1"/>
  <c r="T362" i="1"/>
  <c r="L362" i="1"/>
  <c r="R362" i="1"/>
  <c r="F362" i="1"/>
  <c r="X362" i="1"/>
  <c r="AJ553" i="1"/>
  <c r="AJ405" i="1"/>
  <c r="AO563" i="1"/>
  <c r="AO416" i="1"/>
  <c r="H561" i="1"/>
  <c r="H414" i="1"/>
  <c r="F323" i="1"/>
  <c r="F358" i="1"/>
  <c r="DA565" i="1"/>
  <c r="DA418" i="1"/>
  <c r="Z569" i="1"/>
  <c r="Z447" i="1"/>
  <c r="Z422" i="1"/>
  <c r="DK395" i="1"/>
  <c r="DE395" i="1"/>
  <c r="CY395" i="1"/>
  <c r="CS395" i="1"/>
  <c r="CM395" i="1"/>
  <c r="CG395" i="1"/>
  <c r="BU395" i="1"/>
  <c r="BI395" i="1"/>
  <c r="BC395" i="1"/>
  <c r="AW395" i="1"/>
  <c r="AQ395" i="1"/>
  <c r="AK395" i="1"/>
  <c r="DG395" i="1"/>
  <c r="CI395" i="1"/>
  <c r="BK395" i="1"/>
  <c r="AM395" i="1"/>
  <c r="EB395" i="1"/>
  <c r="DJ395" i="1"/>
  <c r="DD395" i="1"/>
  <c r="CX395" i="1"/>
  <c r="CR395" i="1"/>
  <c r="CF395" i="1"/>
  <c r="BZ395" i="1"/>
  <c r="BT395" i="1"/>
  <c r="BN395" i="1"/>
  <c r="BH395" i="1"/>
  <c r="BB395" i="1"/>
  <c r="AV395" i="1"/>
  <c r="AP395" i="1"/>
  <c r="AD395" i="1"/>
  <c r="DM395" i="1"/>
  <c r="CC395" i="1"/>
  <c r="BE395" i="1"/>
  <c r="AG395" i="1"/>
  <c r="EA395" i="1"/>
  <c r="DO395" i="1"/>
  <c r="DI395" i="1"/>
  <c r="DC395" i="1"/>
  <c r="CW395" i="1"/>
  <c r="CQ395" i="1"/>
  <c r="CK395" i="1"/>
  <c r="CE395" i="1"/>
  <c r="BY395" i="1"/>
  <c r="BS395" i="1"/>
  <c r="BM395" i="1"/>
  <c r="BG395" i="1"/>
  <c r="BA395" i="1"/>
  <c r="AU395" i="1"/>
  <c r="AI395" i="1"/>
  <c r="AC395" i="1"/>
  <c r="EE395" i="1"/>
  <c r="CU395" i="1"/>
  <c r="BW395" i="1"/>
  <c r="AY395" i="1"/>
  <c r="DZ395" i="1"/>
  <c r="DH395" i="1"/>
  <c r="DB395" i="1"/>
  <c r="CV395" i="1"/>
  <c r="CP395" i="1"/>
  <c r="CJ395" i="1"/>
  <c r="CD395" i="1"/>
  <c r="BX395" i="1"/>
  <c r="BR395" i="1"/>
  <c r="BL395" i="1"/>
  <c r="BF395" i="1"/>
  <c r="AZ395" i="1"/>
  <c r="AT395" i="1"/>
  <c r="AN395" i="1"/>
  <c r="AH395" i="1"/>
  <c r="AB395" i="1"/>
  <c r="DY395" i="1"/>
  <c r="CO395" i="1"/>
  <c r="BQ395" i="1"/>
  <c r="CH395" i="1"/>
  <c r="Z395" i="1"/>
  <c r="CN395" i="1"/>
  <c r="DL395" i="1"/>
  <c r="CB395" i="1"/>
  <c r="AR395" i="1"/>
  <c r="BD395" i="1"/>
  <c r="DF395" i="1"/>
  <c r="BV395" i="1"/>
  <c r="AL395" i="1"/>
  <c r="BJ395" i="1"/>
  <c r="ED395" i="1"/>
  <c r="CZ395" i="1"/>
  <c r="BP395" i="1"/>
  <c r="AF395" i="1"/>
  <c r="CT395" i="1"/>
  <c r="DN2404" i="1"/>
  <c r="DV2319" i="1"/>
  <c r="Q2314" i="1"/>
  <c r="EL2317" i="1"/>
  <c r="AO2315" i="1"/>
  <c r="AJ2404" i="1"/>
  <c r="BO2253" i="1"/>
  <c r="DW2331" i="1"/>
  <c r="J2287" i="1"/>
  <c r="DZ2125" i="1"/>
  <c r="O2039" i="1"/>
  <c r="O2065" i="1"/>
  <c r="O2494" i="1" s="1"/>
  <c r="B2039" i="1"/>
  <c r="C2060" i="1"/>
  <c r="B2300" i="1"/>
  <c r="O2034" i="1"/>
  <c r="R2048" i="1"/>
  <c r="R2024" i="1"/>
  <c r="R2030" i="1" s="1"/>
  <c r="R2027" i="1"/>
  <c r="T2224" i="1"/>
  <c r="R2223" i="1"/>
  <c r="P2222" i="1"/>
  <c r="S2202" i="1"/>
  <c r="M2199" i="1"/>
  <c r="G2570" i="1"/>
  <c r="G2102" i="1"/>
  <c r="G2480" i="1" s="1"/>
  <c r="F2036" i="1"/>
  <c r="O2048" i="1"/>
  <c r="O2028" i="1"/>
  <c r="O2025" i="1"/>
  <c r="H2052" i="1"/>
  <c r="E2034" i="1"/>
  <c r="EI1865" i="1"/>
  <c r="EI2495" i="1" s="1"/>
  <c r="EP2495" i="1" s="1"/>
  <c r="DV2225" i="1"/>
  <c r="AA2056" i="1"/>
  <c r="O2026" i="1"/>
  <c r="C2054" i="1"/>
  <c r="D1964" i="1"/>
  <c r="DV1969" i="1"/>
  <c r="DV1217" i="1"/>
  <c r="DV1210" i="1"/>
  <c r="EO1945" i="1"/>
  <c r="DX1942" i="1"/>
  <c r="DX1948" i="1" s="1"/>
  <c r="S2640" i="1"/>
  <c r="S2642" i="1" s="1"/>
  <c r="S1833" i="1"/>
  <c r="S1862" i="1"/>
  <c r="S1871" i="1"/>
  <c r="S2510" i="1" s="1"/>
  <c r="I2645" i="1"/>
  <c r="I1225" i="1" s="1"/>
  <c r="I2002" i="1"/>
  <c r="I2492" i="1" s="1"/>
  <c r="I1861" i="1"/>
  <c r="C2064" i="1"/>
  <c r="L1966" i="1"/>
  <c r="P2065" i="1"/>
  <c r="P2494" i="1" s="1"/>
  <c r="Q2064" i="1"/>
  <c r="Q2060" i="1"/>
  <c r="P2039" i="1"/>
  <c r="BF1965" i="1"/>
  <c r="D2048" i="1"/>
  <c r="D2029" i="1"/>
  <c r="D2026" i="1"/>
  <c r="DW1963" i="1"/>
  <c r="EO1946" i="1"/>
  <c r="DN1968" i="1"/>
  <c r="J1442" i="1"/>
  <c r="J1513" i="1"/>
  <c r="J1438" i="1"/>
  <c r="DA1968" i="1"/>
  <c r="AE1947" i="1"/>
  <c r="BO1944" i="1"/>
  <c r="T1959" i="1"/>
  <c r="T1969" i="1" s="1"/>
  <c r="T2495" i="1" s="1"/>
  <c r="T1937" i="1"/>
  <c r="T1934" i="1"/>
  <c r="O1872" i="1"/>
  <c r="O2511" i="1" s="1"/>
  <c r="O1863" i="1"/>
  <c r="O1835" i="1"/>
  <c r="Y1734" i="1"/>
  <c r="Y1763" i="1"/>
  <c r="AJ1603" i="1"/>
  <c r="D1608" i="1"/>
  <c r="B1649" i="1"/>
  <c r="B1648" i="1" s="1"/>
  <c r="B1646" i="1" s="1"/>
  <c r="B1507" i="1"/>
  <c r="DN2536" i="1"/>
  <c r="L1440" i="1"/>
  <c r="L1511" i="1"/>
  <c r="B1595" i="1"/>
  <c r="D2025" i="1"/>
  <c r="U1612" i="1"/>
  <c r="EC1608" i="1"/>
  <c r="O1438" i="1"/>
  <c r="O1509" i="1"/>
  <c r="O1505" i="1"/>
  <c r="O1442" i="1"/>
  <c r="S2485" i="1"/>
  <c r="S1436" i="1"/>
  <c r="S2534" i="1" s="1"/>
  <c r="EL1604" i="1"/>
  <c r="DW1601" i="1"/>
  <c r="X1599" i="1"/>
  <c r="V1591" i="1"/>
  <c r="DN1643" i="1"/>
  <c r="DN1642" i="1" s="1"/>
  <c r="EO2766" i="1"/>
  <c r="EO2085" i="1"/>
  <c r="AJ2627" i="1"/>
  <c r="AJ2110" i="1"/>
  <c r="U2626" i="1"/>
  <c r="U2109" i="1"/>
  <c r="U1603" i="1"/>
  <c r="DX2624" i="1"/>
  <c r="DX2107" i="1"/>
  <c r="DX1601" i="1"/>
  <c r="EC2629" i="1"/>
  <c r="EC2052" i="1" s="1"/>
  <c r="EC2622" i="1"/>
  <c r="EC2105" i="1"/>
  <c r="AO2763" i="1"/>
  <c r="AO2082" i="1"/>
  <c r="L1598" i="1"/>
  <c r="U1503" i="1"/>
  <c r="AA1194" i="1"/>
  <c r="EI2766" i="1"/>
  <c r="EI2085" i="1"/>
  <c r="DX2761" i="1"/>
  <c r="DX2080" i="1"/>
  <c r="C2763" i="1"/>
  <c r="C2082" i="1"/>
  <c r="DZ2765" i="1"/>
  <c r="DZ2084" i="1"/>
  <c r="F2765" i="1"/>
  <c r="F2084" i="1"/>
  <c r="Z2763" i="1"/>
  <c r="Z2082" i="1"/>
  <c r="DZ2746" i="1"/>
  <c r="DZ2087" i="1"/>
  <c r="DZ934" i="1"/>
  <c r="DZ935" i="1"/>
  <c r="DZ925" i="1"/>
  <c r="DZ818" i="1"/>
  <c r="DZ938" i="1"/>
  <c r="X2746" i="1"/>
  <c r="X2087" i="1"/>
  <c r="X934" i="1"/>
  <c r="X935" i="1"/>
  <c r="X925" i="1"/>
  <c r="X818" i="1"/>
  <c r="Y836" i="1" s="1"/>
  <c r="X938" i="1"/>
  <c r="P2746" i="1"/>
  <c r="P934" i="1"/>
  <c r="P937" i="1"/>
  <c r="P818" i="1"/>
  <c r="Q836" i="1" s="1"/>
  <c r="P940" i="1"/>
  <c r="EO1236" i="1"/>
  <c r="EO1194" i="1"/>
  <c r="G2093" i="1"/>
  <c r="M2763" i="1"/>
  <c r="M2082" i="1"/>
  <c r="AJ936" i="1"/>
  <c r="EI2746" i="1"/>
  <c r="EI2087" i="1"/>
  <c r="EI925" i="1"/>
  <c r="EI937" i="1"/>
  <c r="EI940" i="1"/>
  <c r="EI934" i="1"/>
  <c r="EI818" i="1"/>
  <c r="EL826" i="1" s="1"/>
  <c r="I2746" i="1"/>
  <c r="I2087" i="1"/>
  <c r="I925" i="1"/>
  <c r="I937" i="1"/>
  <c r="I940" i="1"/>
  <c r="I934" i="1"/>
  <c r="I818" i="1"/>
  <c r="I1580" i="1"/>
  <c r="AE1671" i="1"/>
  <c r="AE1640" i="1"/>
  <c r="EC2627" i="1"/>
  <c r="EC2110" i="1"/>
  <c r="EC2287" i="1"/>
  <c r="EC2056" i="1"/>
  <c r="EC2129" i="1"/>
  <c r="G2627" i="1"/>
  <c r="G2110" i="1"/>
  <c r="G2287" i="1"/>
  <c r="G2056" i="1"/>
  <c r="G1442" i="1"/>
  <c r="AA2625" i="1"/>
  <c r="AA2293" i="1"/>
  <c r="AA2301" i="1" s="1"/>
  <c r="AA2108" i="1"/>
  <c r="AA2285" i="1"/>
  <c r="AA2127" i="1"/>
  <c r="AA1440" i="1"/>
  <c r="G766" i="1"/>
  <c r="T1045" i="1"/>
  <c r="T1001" i="1"/>
  <c r="O814" i="1"/>
  <c r="O843" i="1" s="1"/>
  <c r="O826" i="1"/>
  <c r="Q744" i="1"/>
  <c r="Q769" i="1" s="1"/>
  <c r="DZ1505" i="1"/>
  <c r="S979" i="1"/>
  <c r="Q668" i="1"/>
  <c r="Q664" i="1" s="1"/>
  <c r="P1504" i="1"/>
  <c r="N1608" i="1"/>
  <c r="T740" i="1"/>
  <c r="P566" i="1"/>
  <c r="P419" i="1"/>
  <c r="M653" i="1"/>
  <c r="M480" i="1"/>
  <c r="M1649" i="1"/>
  <c r="M1648" i="1" s="1"/>
  <c r="M1646" i="1" s="1"/>
  <c r="M1507" i="1"/>
  <c r="M1517" i="1"/>
  <c r="Z840" i="1"/>
  <c r="BF664" i="1"/>
  <c r="L360" i="1"/>
  <c r="L325" i="1"/>
  <c r="AE569" i="1"/>
  <c r="AE422" i="1"/>
  <c r="AX567" i="1"/>
  <c r="AX420" i="1"/>
  <c r="X566" i="1"/>
  <c r="X419" i="1"/>
  <c r="J563" i="1"/>
  <c r="J416" i="1"/>
  <c r="T562" i="1"/>
  <c r="T415" i="1"/>
  <c r="L561" i="1"/>
  <c r="L439" i="1"/>
  <c r="L414" i="1"/>
  <c r="D560" i="1"/>
  <c r="D413" i="1"/>
  <c r="EC556" i="1"/>
  <c r="CL198" i="1"/>
  <c r="CL300" i="1" s="1"/>
  <c r="CL382" i="1" s="1"/>
  <c r="W562" i="1"/>
  <c r="W415" i="1"/>
  <c r="AO395" i="1"/>
  <c r="I558" i="1"/>
  <c r="I410" i="1"/>
  <c r="BF562" i="1"/>
  <c r="BF415" i="1"/>
  <c r="AO569" i="1"/>
  <c r="AO422" i="1"/>
  <c r="T563" i="1"/>
  <c r="T416" i="1"/>
  <c r="AE557" i="1"/>
  <c r="AE409" i="1"/>
  <c r="EI569" i="1"/>
  <c r="EI422" i="1"/>
  <c r="AS420" i="1"/>
  <c r="R388" i="1"/>
  <c r="AA362" i="1"/>
  <c r="EC550" i="1"/>
  <c r="EC402" i="1"/>
  <c r="AS560" i="1"/>
  <c r="AS413" i="1"/>
  <c r="E553" i="1"/>
  <c r="E405" i="1"/>
  <c r="DW382" i="1"/>
  <c r="DW322" i="1"/>
  <c r="DW357" i="1"/>
  <c r="AX189" i="1"/>
  <c r="AX298" i="1" s="1"/>
  <c r="AX322" i="1" s="1"/>
  <c r="AO551" i="1"/>
  <c r="AJ549" i="1"/>
  <c r="AJ401" i="1"/>
  <c r="M383" i="1"/>
  <c r="U365" i="1"/>
  <c r="U330" i="1"/>
  <c r="DZ551" i="1"/>
  <c r="K568" i="1"/>
  <c r="K421" i="1"/>
  <c r="DX404" i="1"/>
  <c r="DX552" i="1"/>
  <c r="DX560" i="1"/>
  <c r="DX413" i="1"/>
  <c r="Z560" i="1"/>
  <c r="Z438" i="1"/>
  <c r="Z413" i="1"/>
  <c r="AA555" i="1"/>
  <c r="AA407" i="1"/>
  <c r="J559" i="1"/>
  <c r="J411" i="1"/>
  <c r="AJ552" i="1"/>
  <c r="DW567" i="1"/>
  <c r="DW420" i="1"/>
  <c r="CL555" i="1"/>
  <c r="CL407" i="1"/>
  <c r="C365" i="1"/>
  <c r="C330" i="1"/>
  <c r="DN552" i="1"/>
  <c r="DN404" i="1"/>
  <c r="K203" i="1"/>
  <c r="K301" i="1" s="1"/>
  <c r="K383" i="1" s="1"/>
  <c r="V323" i="1"/>
  <c r="EO381" i="1"/>
  <c r="EI2403" i="1"/>
  <c r="J2403" i="1"/>
  <c r="CL2379" i="1"/>
  <c r="AA2403" i="1"/>
  <c r="DN2403" i="1"/>
  <c r="AN2559" i="1"/>
  <c r="AN2563" i="1"/>
  <c r="EI2379" i="1"/>
  <c r="D2379" i="1"/>
  <c r="F2315" i="1"/>
  <c r="P2314" i="1"/>
  <c r="DV2379" i="1"/>
  <c r="DZ2388" i="1"/>
  <c r="DZ2553" i="1" s="1"/>
  <c r="DZ2569" i="1" s="1"/>
  <c r="AA2400" i="1"/>
  <c r="AA2405" i="1" s="1"/>
  <c r="CL2334" i="1"/>
  <c r="EL2333" i="1"/>
  <c r="T2332" i="1"/>
  <c r="DW2330" i="1"/>
  <c r="CL2287" i="1"/>
  <c r="CL2254" i="1"/>
  <c r="EL2253" i="1"/>
  <c r="EO2388" i="1"/>
  <c r="EO2553" i="1" s="1"/>
  <c r="S2335" i="1"/>
  <c r="AJ2334" i="1"/>
  <c r="DV2333" i="1"/>
  <c r="C2333" i="1"/>
  <c r="M2332" i="1"/>
  <c r="Y2303" i="1"/>
  <c r="CA2302" i="1"/>
  <c r="Y2402" i="1"/>
  <c r="N2401" i="1"/>
  <c r="R2303" i="1"/>
  <c r="AE2302" i="1"/>
  <c r="DW2284" i="1"/>
  <c r="D2284" i="1"/>
  <c r="N2283" i="1"/>
  <c r="X2282" i="1"/>
  <c r="R2258" i="1"/>
  <c r="AE2257" i="1"/>
  <c r="DN2256" i="1"/>
  <c r="L2255" i="1"/>
  <c r="AO2379" i="1"/>
  <c r="DX2300" i="1"/>
  <c r="L2403" i="1"/>
  <c r="EO2401" i="1"/>
  <c r="L2401" i="1"/>
  <c r="T2287" i="1"/>
  <c r="R2283" i="1"/>
  <c r="AE2282" i="1"/>
  <c r="AE2258" i="1"/>
  <c r="DN2257" i="1"/>
  <c r="L2256" i="1"/>
  <c r="AX2254" i="1"/>
  <c r="AA2298" i="1"/>
  <c r="M2226" i="1"/>
  <c r="S2120" i="1"/>
  <c r="CL2302" i="1"/>
  <c r="AX2298" i="1"/>
  <c r="DW2482" i="1"/>
  <c r="DZ2482" i="1" s="1"/>
  <c r="EC2482" i="1" s="1"/>
  <c r="EF2482" i="1" s="1"/>
  <c r="EI2482" i="1" s="1"/>
  <c r="EL2482" i="1" s="1"/>
  <c r="EO2482" i="1" s="1"/>
  <c r="R2120" i="1"/>
  <c r="BO2400" i="1"/>
  <c r="BO2405" i="1" s="1"/>
  <c r="EL2227" i="1"/>
  <c r="J2227" i="1"/>
  <c r="T2226" i="1"/>
  <c r="Q2120" i="1"/>
  <c r="D2402" i="1"/>
  <c r="N2129" i="1"/>
  <c r="R2125" i="1"/>
  <c r="AE2124" i="1"/>
  <c r="EL2120" i="1"/>
  <c r="DW2211" i="1"/>
  <c r="E2037" i="1"/>
  <c r="O2036" i="1"/>
  <c r="G2064" i="1"/>
  <c r="E2063" i="1"/>
  <c r="AA2211" i="1"/>
  <c r="BF2570" i="1"/>
  <c r="BF2102" i="1"/>
  <c r="BF2480" i="1" s="1"/>
  <c r="D2037" i="1"/>
  <c r="AE2034" i="1"/>
  <c r="N2039" i="1"/>
  <c r="N2065" i="1"/>
  <c r="N2494" i="1" s="1"/>
  <c r="N2035" i="1"/>
  <c r="V2060" i="1"/>
  <c r="T2300" i="1"/>
  <c r="L2299" i="1"/>
  <c r="P2298" i="1"/>
  <c r="AE2200" i="1"/>
  <c r="DN2199" i="1"/>
  <c r="B2199" i="1"/>
  <c r="L2198" i="1"/>
  <c r="F2064" i="1"/>
  <c r="G2036" i="1"/>
  <c r="AO2048" i="1"/>
  <c r="AO2024" i="1"/>
  <c r="AO2027" i="1"/>
  <c r="M2065" i="1"/>
  <c r="M2494" i="1" s="1"/>
  <c r="M2039" i="1"/>
  <c r="N2059" i="1"/>
  <c r="G2062" i="1"/>
  <c r="E2061" i="1"/>
  <c r="O2060" i="1"/>
  <c r="T2227" i="1"/>
  <c r="AE2225" i="1"/>
  <c r="Y2199" i="1"/>
  <c r="Z2102" i="1"/>
  <c r="Z2480" i="1" s="1"/>
  <c r="S2570" i="1"/>
  <c r="S2102" i="1"/>
  <c r="S2480" i="1" s="1"/>
  <c r="T2102" i="1"/>
  <c r="T2480" i="1" s="1"/>
  <c r="I2059" i="1"/>
  <c r="U2051" i="1"/>
  <c r="AE2035" i="1"/>
  <c r="F2033" i="1"/>
  <c r="L2029" i="1"/>
  <c r="AX2030" i="1"/>
  <c r="L2065" i="1"/>
  <c r="L2494" i="1" s="1"/>
  <c r="L2039" i="1"/>
  <c r="M2059" i="1"/>
  <c r="V2064" i="1"/>
  <c r="H2060" i="1"/>
  <c r="AJ2202" i="1"/>
  <c r="DV2201" i="1"/>
  <c r="C2201" i="1"/>
  <c r="M2200" i="1"/>
  <c r="W2199" i="1"/>
  <c r="BF2198" i="1"/>
  <c r="EC2197" i="1"/>
  <c r="M2053" i="1"/>
  <c r="CL2054" i="1"/>
  <c r="EL2053" i="1"/>
  <c r="T2052" i="1"/>
  <c r="X2051" i="1"/>
  <c r="N1938" i="1"/>
  <c r="EI1874" i="1"/>
  <c r="T1210" i="1"/>
  <c r="T1217" i="1"/>
  <c r="AX1220" i="1"/>
  <c r="AX1195" i="1"/>
  <c r="F1238" i="1"/>
  <c r="EL2102" i="1"/>
  <c r="EL2480" i="1" s="1"/>
  <c r="CA2054" i="1"/>
  <c r="BF2056" i="1"/>
  <c r="O2056" i="1"/>
  <c r="AS2025" i="1"/>
  <c r="DX2051" i="1"/>
  <c r="AJ2048" i="1"/>
  <c r="AJ2026" i="1"/>
  <c r="AJ2029" i="1"/>
  <c r="Q2048" i="1"/>
  <c r="Q2026" i="1"/>
  <c r="Q2029" i="1"/>
  <c r="E2048" i="1"/>
  <c r="E2029" i="1"/>
  <c r="E2026" i="1"/>
  <c r="X2038" i="1"/>
  <c r="AX2059" i="1"/>
  <c r="L1937" i="1"/>
  <c r="T1932" i="1"/>
  <c r="T1939" i="1" s="1"/>
  <c r="Y1938" i="1"/>
  <c r="DX1895" i="1"/>
  <c r="B2225" i="1"/>
  <c r="L2224" i="1"/>
  <c r="R2211" i="1"/>
  <c r="Y2051" i="1"/>
  <c r="B2029" i="1"/>
  <c r="L2055" i="1"/>
  <c r="J2027" i="1"/>
  <c r="CL2052" i="1"/>
  <c r="R2052" i="1"/>
  <c r="EL2051" i="1"/>
  <c r="AE2051" i="1"/>
  <c r="AJ2064" i="1"/>
  <c r="C2034" i="1"/>
  <c r="T1963" i="1"/>
  <c r="L1938" i="1"/>
  <c r="X1210" i="1"/>
  <c r="X1217" i="1"/>
  <c r="BO1220" i="1"/>
  <c r="BO1195" i="1"/>
  <c r="DW1238" i="1"/>
  <c r="DX2211" i="1"/>
  <c r="K2056" i="1"/>
  <c r="E2025" i="1"/>
  <c r="O2024" i="1"/>
  <c r="O2030" i="1" s="1"/>
  <c r="AX2063" i="1"/>
  <c r="B2034" i="1"/>
  <c r="P1964" i="1"/>
  <c r="Y1963" i="1"/>
  <c r="L1935" i="1"/>
  <c r="K1938" i="1"/>
  <c r="EI2493" i="1"/>
  <c r="EI2032" i="1" s="1"/>
  <c r="EI2057" i="1"/>
  <c r="K1217" i="1"/>
  <c r="K1210" i="1"/>
  <c r="EI1220" i="1"/>
  <c r="EI1195" i="1"/>
  <c r="EI1196" i="1" s="1"/>
  <c r="E1195" i="1"/>
  <c r="E1220" i="1"/>
  <c r="EI1238" i="1"/>
  <c r="M1946" i="1"/>
  <c r="EC1943" i="1"/>
  <c r="EC1948" i="1" s="1"/>
  <c r="G1943" i="1"/>
  <c r="G1948" i="1" s="1"/>
  <c r="Q1942" i="1"/>
  <c r="Q1948" i="1" s="1"/>
  <c r="U1967" i="1"/>
  <c r="W1934" i="1"/>
  <c r="U1933" i="1"/>
  <c r="AS1919" i="1"/>
  <c r="AX2647" i="1"/>
  <c r="AX1227" i="1" s="1"/>
  <c r="AX1830" i="1"/>
  <c r="Z2647" i="1"/>
  <c r="Z1227" i="1" s="1"/>
  <c r="Z1830" i="1"/>
  <c r="Z1895" i="1" s="1"/>
  <c r="E2561" i="1"/>
  <c r="K2065" i="1"/>
  <c r="K2494" i="1" s="1"/>
  <c r="K2039" i="1"/>
  <c r="I2064" i="1"/>
  <c r="M2037" i="1"/>
  <c r="E2062" i="1"/>
  <c r="U2035" i="1"/>
  <c r="C2061" i="1"/>
  <c r="Y2034" i="1"/>
  <c r="G2060" i="1"/>
  <c r="W2065" i="1"/>
  <c r="W2494" i="1" s="1"/>
  <c r="W2039" i="1"/>
  <c r="E2033" i="1"/>
  <c r="DX1969" i="1"/>
  <c r="L1946" i="1"/>
  <c r="V1945" i="1"/>
  <c r="X1943" i="1"/>
  <c r="BO1942" i="1"/>
  <c r="BO1948" i="1" s="1"/>
  <c r="EF1969" i="1"/>
  <c r="T1967" i="1"/>
  <c r="R1919" i="1"/>
  <c r="R1938" i="1" s="1"/>
  <c r="H2640" i="1"/>
  <c r="H2642" i="1" s="1"/>
  <c r="H1833" i="1"/>
  <c r="H1871" i="1"/>
  <c r="H2510" i="1" s="1"/>
  <c r="H1862" i="1"/>
  <c r="CL2642" i="1"/>
  <c r="G2492" i="1"/>
  <c r="P2033" i="1"/>
  <c r="T2064" i="1"/>
  <c r="R2037" i="1"/>
  <c r="P2036" i="1"/>
  <c r="T2035" i="1"/>
  <c r="F2060" i="1"/>
  <c r="V2065" i="1"/>
  <c r="V2494" i="1" s="1"/>
  <c r="V2039" i="1"/>
  <c r="V2036" i="1"/>
  <c r="D2033" i="1"/>
  <c r="AA1948" i="1"/>
  <c r="AJ1919" i="1"/>
  <c r="AJ1938" i="1" s="1"/>
  <c r="V1864" i="1"/>
  <c r="G2640" i="1"/>
  <c r="G2642" i="1" s="1"/>
  <c r="G1833" i="1"/>
  <c r="G1871" i="1"/>
  <c r="G2510" i="1" s="1"/>
  <c r="G1862" i="1"/>
  <c r="U2360" i="1"/>
  <c r="U2560" i="1" s="1"/>
  <c r="K1963" i="1"/>
  <c r="J1959" i="1"/>
  <c r="J1969" i="1" s="1"/>
  <c r="J2495" i="1" s="1"/>
  <c r="J1935" i="1"/>
  <c r="J1939" i="1" s="1"/>
  <c r="P1966" i="1"/>
  <c r="Z1965" i="1"/>
  <c r="EL1963" i="1"/>
  <c r="AX1835" i="1"/>
  <c r="CL2563" i="1"/>
  <c r="T2360" i="1"/>
  <c r="T2560" i="1" s="1"/>
  <c r="S1947" i="1"/>
  <c r="K1946" i="1"/>
  <c r="O1948" i="1"/>
  <c r="C1892" i="1"/>
  <c r="EF2493" i="1"/>
  <c r="EF2032" i="1" s="1"/>
  <c r="EF2057" i="1"/>
  <c r="T1764" i="1"/>
  <c r="DZ1727" i="1"/>
  <c r="DW1727" i="1"/>
  <c r="DW1734" i="1"/>
  <c r="DZ628" i="1"/>
  <c r="DW628" i="1"/>
  <c r="L1730" i="1"/>
  <c r="AO1947" i="1"/>
  <c r="X1944" i="1"/>
  <c r="DA1938" i="1"/>
  <c r="DA1831" i="1"/>
  <c r="DA1895" i="1" s="1"/>
  <c r="BF1864" i="1"/>
  <c r="BF2048" i="1" s="1"/>
  <c r="Z1734" i="1"/>
  <c r="AA1764" i="1"/>
  <c r="Z1763" i="1"/>
  <c r="DX1763" i="1"/>
  <c r="DX1734" i="1"/>
  <c r="AJ1612" i="1"/>
  <c r="DA1590" i="1"/>
  <c r="BO1649" i="1"/>
  <c r="BO1648" i="1" s="1"/>
  <c r="BO1646" i="1" s="1"/>
  <c r="BO1517" i="1"/>
  <c r="EF1499" i="1"/>
  <c r="EL2536" i="1"/>
  <c r="Q2062" i="1"/>
  <c r="DX1965" i="1"/>
  <c r="EO1947" i="1"/>
  <c r="K1947" i="1"/>
  <c r="Y1945" i="1"/>
  <c r="CA1944" i="1"/>
  <c r="EC1968" i="1"/>
  <c r="Y1937" i="1"/>
  <c r="H1968" i="1"/>
  <c r="CL1967" i="1"/>
  <c r="Q1967" i="1"/>
  <c r="AA1935" i="1"/>
  <c r="C1966" i="1"/>
  <c r="DV1938" i="1"/>
  <c r="DV1831" i="1"/>
  <c r="DV1895" i="1" s="1"/>
  <c r="AA1932" i="1"/>
  <c r="AA1939" i="1" s="1"/>
  <c r="P1220" i="1"/>
  <c r="P1195" i="1"/>
  <c r="EF1238" i="1"/>
  <c r="AO1734" i="1"/>
  <c r="Q2055" i="1"/>
  <c r="DW1947" i="1"/>
  <c r="D1947" i="1"/>
  <c r="CL1945" i="1"/>
  <c r="EL1944" i="1"/>
  <c r="J1944" i="1"/>
  <c r="DZ1942" i="1"/>
  <c r="DZ1948" i="1" s="1"/>
  <c r="F1942" i="1"/>
  <c r="F1948" i="1" s="1"/>
  <c r="AE1933" i="1"/>
  <c r="AX1919" i="1"/>
  <c r="EC1845" i="1"/>
  <c r="EC1833" i="1" s="1"/>
  <c r="DA1210" i="1"/>
  <c r="DA1217" i="1"/>
  <c r="BF1217" i="1"/>
  <c r="BF1210" i="1"/>
  <c r="U1872" i="1"/>
  <c r="U2511" i="1" s="1"/>
  <c r="U1863" i="1"/>
  <c r="U1835" i="1"/>
  <c r="C1872" i="1"/>
  <c r="C2511" i="1" s="1"/>
  <c r="C1863" i="1"/>
  <c r="C1835" i="1"/>
  <c r="DW1871" i="1"/>
  <c r="DW2510" i="1" s="1"/>
  <c r="AJ2359" i="1"/>
  <c r="AJ1728" i="1"/>
  <c r="AJ1734" i="1" s="1"/>
  <c r="DX1764" i="1"/>
  <c r="C1765" i="1"/>
  <c r="C1762" i="1"/>
  <c r="B1734" i="1"/>
  <c r="B1763" i="1"/>
  <c r="C1761" i="1"/>
  <c r="C1764" i="1"/>
  <c r="U1599" i="1"/>
  <c r="AX1438" i="1"/>
  <c r="AX1442" i="1"/>
  <c r="AX1509" i="1"/>
  <c r="AX1505" i="1"/>
  <c r="DW1440" i="1"/>
  <c r="DW1503" i="1"/>
  <c r="D1440" i="1"/>
  <c r="D1503" i="1"/>
  <c r="N1439" i="1"/>
  <c r="N1502" i="1"/>
  <c r="X2485" i="1"/>
  <c r="X1436" i="1"/>
  <c r="X2534" i="1" s="1"/>
  <c r="BO1364" i="1"/>
  <c r="BO1437" i="1"/>
  <c r="BO1500" i="1"/>
  <c r="AX1774" i="1"/>
  <c r="AX1776" i="1" s="1"/>
  <c r="AX1729" i="1"/>
  <c r="AX1786" i="1"/>
  <c r="DV1734" i="1"/>
  <c r="DV1763" i="1"/>
  <c r="AX1763" i="1"/>
  <c r="Y1601" i="1"/>
  <c r="DN1607" i="1"/>
  <c r="DN1580" i="1"/>
  <c r="T1607" i="1"/>
  <c r="T1580" i="1"/>
  <c r="B1607" i="1"/>
  <c r="B1580" i="1"/>
  <c r="B1606" i="1" s="1"/>
  <c r="B2537" i="1" s="1"/>
  <c r="CL1648" i="1"/>
  <c r="CL1646" i="1" s="1"/>
  <c r="L1648" i="1"/>
  <c r="L1646" i="1" s="1"/>
  <c r="Z1504" i="1"/>
  <c r="Z1501" i="1"/>
  <c r="H1364" i="1"/>
  <c r="H1507" i="1" s="1"/>
  <c r="H1437" i="1"/>
  <c r="EF2536" i="1"/>
  <c r="Z2536" i="1"/>
  <c r="H2536" i="1"/>
  <c r="CL1440" i="1"/>
  <c r="CL1511" i="1"/>
  <c r="R1440" i="1"/>
  <c r="R1511" i="1"/>
  <c r="EL1439" i="1"/>
  <c r="EL1510" i="1"/>
  <c r="AE1439" i="1"/>
  <c r="AE1510" i="1"/>
  <c r="J1439" i="1"/>
  <c r="J1510" i="1"/>
  <c r="DN2535" i="1"/>
  <c r="DN1641" i="1"/>
  <c r="DN1407" i="1"/>
  <c r="T2535" i="1"/>
  <c r="T1641" i="1"/>
  <c r="T1407" i="1"/>
  <c r="B1641" i="1"/>
  <c r="B1640" i="1" s="1"/>
  <c r="B1407" i="1"/>
  <c r="V1959" i="1"/>
  <c r="V1935" i="1"/>
  <c r="V1932" i="1"/>
  <c r="V1939" i="1" s="1"/>
  <c r="P1749" i="1"/>
  <c r="P1764" i="1"/>
  <c r="BO1590" i="1"/>
  <c r="AS1643" i="1"/>
  <c r="AS1642" i="1" s="1"/>
  <c r="M1437" i="1"/>
  <c r="U1938" i="1"/>
  <c r="EC1765" i="1"/>
  <c r="I1765" i="1"/>
  <c r="T1762" i="1"/>
  <c r="EI1761" i="1"/>
  <c r="F2558" i="1"/>
  <c r="F2561" i="1"/>
  <c r="F2360" i="1"/>
  <c r="F2560" i="1" s="1"/>
  <c r="G1599" i="1"/>
  <c r="C1606" i="1"/>
  <c r="C2537" i="1" s="1"/>
  <c r="X1643" i="1"/>
  <c r="X1642" i="1" s="1"/>
  <c r="X1640" i="1" s="1"/>
  <c r="AO1441" i="1"/>
  <c r="J2055" i="1"/>
  <c r="T2054" i="1"/>
  <c r="P2025" i="1"/>
  <c r="I1896" i="1"/>
  <c r="C1896" i="1"/>
  <c r="E1763" i="1"/>
  <c r="CA2558" i="1"/>
  <c r="CA2562" i="1"/>
  <c r="CA2360" i="1"/>
  <c r="CA2560" i="1" s="1"/>
  <c r="U1607" i="1"/>
  <c r="DV1603" i="1"/>
  <c r="M1602" i="1"/>
  <c r="BF1600" i="1"/>
  <c r="DV1596" i="1"/>
  <c r="O1592" i="1"/>
  <c r="DX1610" i="1"/>
  <c r="U1590" i="1"/>
  <c r="DX1590" i="1"/>
  <c r="AJ1580" i="1"/>
  <c r="AO2488" i="1" s="1"/>
  <c r="AJ1607" i="1"/>
  <c r="K1590" i="1"/>
  <c r="V1508" i="1"/>
  <c r="EI1438" i="1"/>
  <c r="EI1505" i="1"/>
  <c r="EI1442" i="1"/>
  <c r="EI1509" i="1"/>
  <c r="DV1502" i="1"/>
  <c r="DV1439" i="1"/>
  <c r="O1642" i="1"/>
  <c r="O1640" i="1" s="1"/>
  <c r="DA1504" i="1"/>
  <c r="DA1441" i="1"/>
  <c r="K1503" i="1"/>
  <c r="K1440" i="1"/>
  <c r="EO2536" i="1"/>
  <c r="CA2536" i="1"/>
  <c r="K2536" i="1"/>
  <c r="DX1442" i="1"/>
  <c r="DX1438" i="1"/>
  <c r="DX1513" i="1"/>
  <c r="W1442" i="1"/>
  <c r="W1513" i="1"/>
  <c r="W1438" i="1"/>
  <c r="EI1236" i="1"/>
  <c r="DW1196" i="1"/>
  <c r="L2766" i="1"/>
  <c r="L2085" i="1"/>
  <c r="U2765" i="1"/>
  <c r="U2084" i="1"/>
  <c r="AJ2764" i="1"/>
  <c r="AJ2083" i="1"/>
  <c r="DN2761" i="1"/>
  <c r="DN2080" i="1"/>
  <c r="Q895" i="1"/>
  <c r="AS890" i="1"/>
  <c r="J1602" i="1"/>
  <c r="D1599" i="1"/>
  <c r="X1608" i="1"/>
  <c r="EF1598" i="1"/>
  <c r="CL1595" i="1"/>
  <c r="EL1594" i="1"/>
  <c r="J1594" i="1"/>
  <c r="T1593" i="1"/>
  <c r="BO1591" i="1"/>
  <c r="U1511" i="1"/>
  <c r="EC1510" i="1"/>
  <c r="BF1507" i="1"/>
  <c r="BF1649" i="1"/>
  <c r="BF1648" i="1" s="1"/>
  <c r="BF1646" i="1" s="1"/>
  <c r="BF1517" i="1"/>
  <c r="DW1643" i="1"/>
  <c r="DW1642" i="1" s="1"/>
  <c r="DW1640" i="1" s="1"/>
  <c r="AE1438" i="1"/>
  <c r="EF1187" i="1"/>
  <c r="EF1194" i="1" s="1"/>
  <c r="W2766" i="1"/>
  <c r="W2085" i="1"/>
  <c r="AX2765" i="1"/>
  <c r="AX2084" i="1"/>
  <c r="DA2761" i="1"/>
  <c r="DA2080" i="1"/>
  <c r="EC2088" i="1"/>
  <c r="Y2088" i="1"/>
  <c r="G2739" i="1"/>
  <c r="G2088" i="1"/>
  <c r="G926" i="1"/>
  <c r="G916" i="1"/>
  <c r="G908" i="1"/>
  <c r="H926" i="1"/>
  <c r="CA902" i="1"/>
  <c r="EI901" i="1"/>
  <c r="I901" i="1"/>
  <c r="CA2627" i="1"/>
  <c r="CA2110" i="1"/>
  <c r="CA1604" i="1"/>
  <c r="Q2627" i="1"/>
  <c r="Q2110" i="1"/>
  <c r="EI2626" i="1"/>
  <c r="EI2109" i="1"/>
  <c r="EI1603" i="1"/>
  <c r="AA2626" i="1"/>
  <c r="AA2404" i="1"/>
  <c r="AA2109" i="1"/>
  <c r="I2626" i="1"/>
  <c r="I2109" i="1"/>
  <c r="I1603" i="1"/>
  <c r="DA2625" i="1"/>
  <c r="DA2403" i="1"/>
  <c r="DA2293" i="1"/>
  <c r="DA2301" i="1" s="1"/>
  <c r="DA2108" i="1"/>
  <c r="DA2054" i="1"/>
  <c r="S2625" i="1"/>
  <c r="S2293" i="1"/>
  <c r="S2301" i="1" s="1"/>
  <c r="S2108" i="1"/>
  <c r="S2225" i="1"/>
  <c r="S1602" i="1"/>
  <c r="EO2624" i="1"/>
  <c r="EO2402" i="1"/>
  <c r="EO2107" i="1"/>
  <c r="AJ2624" i="1"/>
  <c r="AJ2107" i="1"/>
  <c r="AJ1601" i="1"/>
  <c r="K2624" i="1"/>
  <c r="K2107" i="1"/>
  <c r="DV2623" i="1"/>
  <c r="DV2106" i="1"/>
  <c r="DV1600" i="1"/>
  <c r="U2623" i="1"/>
  <c r="U2106" i="1"/>
  <c r="C2623" i="1"/>
  <c r="C2106" i="1"/>
  <c r="C1600" i="1"/>
  <c r="AS2629" i="1"/>
  <c r="AS2054" i="1" s="1"/>
  <c r="AS2622" i="1"/>
  <c r="AS2105" i="1"/>
  <c r="AS2298" i="1"/>
  <c r="AJ1611" i="1"/>
  <c r="M1609" i="1"/>
  <c r="U1604" i="1"/>
  <c r="AS1603" i="1"/>
  <c r="DX1602" i="1"/>
  <c r="E1602" i="1"/>
  <c r="O1601" i="1"/>
  <c r="Y1600" i="1"/>
  <c r="CA1599" i="1"/>
  <c r="S1596" i="1"/>
  <c r="AJ1595" i="1"/>
  <c r="DV1594" i="1"/>
  <c r="C1594" i="1"/>
  <c r="M1593" i="1"/>
  <c r="U1591" i="1"/>
  <c r="CL1438" i="1"/>
  <c r="H1440" i="1"/>
  <c r="EI2536" i="1"/>
  <c r="AA1356" i="1"/>
  <c r="AA1644" i="1" s="1"/>
  <c r="I2536" i="1"/>
  <c r="O1236" i="1"/>
  <c r="J1194" i="1"/>
  <c r="EI1048" i="1"/>
  <c r="EI1049" i="1" s="1"/>
  <c r="AO1001" i="1"/>
  <c r="AE2766" i="1"/>
  <c r="AE2085" i="1"/>
  <c r="DA2765" i="1"/>
  <c r="DA2084" i="1"/>
  <c r="DZ2763" i="1"/>
  <c r="DZ2082" i="1"/>
  <c r="F2763" i="1"/>
  <c r="F2082" i="1"/>
  <c r="K2761" i="1"/>
  <c r="K2080" i="1"/>
  <c r="AO2091" i="1"/>
  <c r="CL2088" i="1"/>
  <c r="EI895" i="1"/>
  <c r="I895" i="1"/>
  <c r="M891" i="1"/>
  <c r="H1765" i="1"/>
  <c r="E1761" i="1"/>
  <c r="DX1594" i="1"/>
  <c r="AE1602" i="1"/>
  <c r="DN1598" i="1"/>
  <c r="N1598" i="1"/>
  <c r="X1598" i="1"/>
  <c r="DW1580" i="1"/>
  <c r="DW1607" i="1"/>
  <c r="V1599" i="1"/>
  <c r="D1580" i="1"/>
  <c r="D1607" i="1"/>
  <c r="V1611" i="1"/>
  <c r="F1648" i="1"/>
  <c r="F1646" i="1" s="1"/>
  <c r="W1504" i="1"/>
  <c r="EC1502" i="1"/>
  <c r="W1499" i="1"/>
  <c r="AA1500" i="1"/>
  <c r="H1187" i="1"/>
  <c r="H1194" i="1" s="1"/>
  <c r="I1194" i="1"/>
  <c r="EI936" i="1"/>
  <c r="I936" i="1"/>
  <c r="U2766" i="1"/>
  <c r="U2085" i="1"/>
  <c r="AX2764" i="1"/>
  <c r="AX2083" i="1"/>
  <c r="DX2763" i="1"/>
  <c r="DX2082" i="1"/>
  <c r="E2763" i="1"/>
  <c r="E2082" i="1"/>
  <c r="Q2761" i="1"/>
  <c r="Q2080" i="1"/>
  <c r="L1608" i="1"/>
  <c r="EC2488" i="1"/>
  <c r="EI1504" i="1"/>
  <c r="AS1503" i="1"/>
  <c r="CA1502" i="1"/>
  <c r="E1502" i="1"/>
  <c r="C1501" i="1"/>
  <c r="G1499" i="1"/>
  <c r="V1441" i="1"/>
  <c r="T1642" i="1"/>
  <c r="I1438" i="1"/>
  <c r="DA1196" i="1"/>
  <c r="DX1194" i="1"/>
  <c r="DV2763" i="1"/>
  <c r="DV2082" i="1"/>
  <c r="CL2765" i="1"/>
  <c r="CL2084" i="1"/>
  <c r="AO2092" i="1"/>
  <c r="R2765" i="1"/>
  <c r="R2084" i="1"/>
  <c r="EL2764" i="1"/>
  <c r="EL2083" i="1"/>
  <c r="AE2764" i="1"/>
  <c r="AE2083" i="1"/>
  <c r="J2764" i="1"/>
  <c r="J2083" i="1"/>
  <c r="DN2763" i="1"/>
  <c r="DN2082" i="1"/>
  <c r="T2763" i="1"/>
  <c r="T2082" i="1"/>
  <c r="CL2746" i="1"/>
  <c r="CL2087" i="1"/>
  <c r="CL934" i="1"/>
  <c r="CL818" i="1"/>
  <c r="DA847" i="1" s="1"/>
  <c r="CL935" i="1"/>
  <c r="CL925" i="1"/>
  <c r="CL938" i="1"/>
  <c r="AO2089" i="1"/>
  <c r="R2746" i="1"/>
  <c r="R2087" i="1"/>
  <c r="R934" i="1"/>
  <c r="R818" i="1"/>
  <c r="S847" i="1" s="1"/>
  <c r="R935" i="1"/>
  <c r="R925" i="1"/>
  <c r="R938" i="1"/>
  <c r="EL2746" i="1"/>
  <c r="EL2087" i="1"/>
  <c r="EL925" i="1"/>
  <c r="EL940" i="1"/>
  <c r="EL934" i="1"/>
  <c r="EL818" i="1"/>
  <c r="EO840" i="1" s="1"/>
  <c r="EL937" i="1"/>
  <c r="AE2746" i="1"/>
  <c r="AE2087" i="1"/>
  <c r="AE925" i="1"/>
  <c r="AE940" i="1"/>
  <c r="AE934" i="1"/>
  <c r="AE818" i="1"/>
  <c r="AJ836" i="1" s="1"/>
  <c r="AE937" i="1"/>
  <c r="J2746" i="1"/>
  <c r="J2087" i="1"/>
  <c r="J925" i="1"/>
  <c r="J940" i="1"/>
  <c r="J934" i="1"/>
  <c r="J818" i="1"/>
  <c r="K826" i="1" s="1"/>
  <c r="J937" i="1"/>
  <c r="N2768" i="1"/>
  <c r="N2079" i="1"/>
  <c r="N2475" i="1" s="1"/>
  <c r="N1061" i="1"/>
  <c r="N1058" i="1"/>
  <c r="N1056" i="1"/>
  <c r="N1062" i="1"/>
  <c r="N1055" i="1"/>
  <c r="M997" i="1"/>
  <c r="N1057" i="1"/>
  <c r="N1047" i="1"/>
  <c r="N2524" i="1" s="1"/>
  <c r="K1763" i="1"/>
  <c r="AE1603" i="1"/>
  <c r="B1602" i="1"/>
  <c r="V1600" i="1"/>
  <c r="Y1442" i="1"/>
  <c r="Y1501" i="1"/>
  <c r="Y1438" i="1"/>
  <c r="M2535" i="1"/>
  <c r="M1641" i="1"/>
  <c r="O1671" i="1" s="1"/>
  <c r="M1407" i="1"/>
  <c r="EI1052" i="1"/>
  <c r="EI2525" i="1" s="1"/>
  <c r="AX1052" i="1"/>
  <c r="AX2525" i="1" s="1"/>
  <c r="CA2765" i="1"/>
  <c r="CA2084" i="1"/>
  <c r="O2761" i="1"/>
  <c r="O2080" i="1"/>
  <c r="BF2764" i="1"/>
  <c r="BF2083" i="1"/>
  <c r="O2764" i="1"/>
  <c r="O2083" i="1"/>
  <c r="EC2763" i="1"/>
  <c r="EC2082" i="1"/>
  <c r="DA2090" i="1"/>
  <c r="Y2763" i="1"/>
  <c r="Y2082" i="1"/>
  <c r="S2090" i="1"/>
  <c r="G2763" i="1"/>
  <c r="G2082" i="1"/>
  <c r="EO2762" i="1"/>
  <c r="EO2081" i="1"/>
  <c r="W2746" i="1"/>
  <c r="W2087" i="1"/>
  <c r="W934" i="1"/>
  <c r="W935" i="1"/>
  <c r="W925" i="1"/>
  <c r="W818" i="1"/>
  <c r="X836" i="1" s="1"/>
  <c r="W938" i="1"/>
  <c r="K2762" i="1"/>
  <c r="K2081" i="1"/>
  <c r="DV2746" i="1"/>
  <c r="DV2087" i="1"/>
  <c r="DV925" i="1"/>
  <c r="DV934" i="1"/>
  <c r="DV937" i="1"/>
  <c r="DV940" i="1"/>
  <c r="DV818" i="1"/>
  <c r="U2746" i="1"/>
  <c r="U2087" i="1"/>
  <c r="U925" i="1"/>
  <c r="U934" i="1"/>
  <c r="U937" i="1"/>
  <c r="U940" i="1"/>
  <c r="U818" i="1"/>
  <c r="AS925" i="1"/>
  <c r="M2087" i="1"/>
  <c r="O903" i="1"/>
  <c r="EF2627" i="1"/>
  <c r="EF2110" i="1"/>
  <c r="H2627" i="1"/>
  <c r="H2110" i="1"/>
  <c r="X2626" i="1"/>
  <c r="X2302" i="1"/>
  <c r="X2109" i="1"/>
  <c r="X1603" i="1"/>
  <c r="T901" i="1"/>
  <c r="DZ2735" i="1"/>
  <c r="DZ880" i="1"/>
  <c r="DZ2757" i="1" s="1"/>
  <c r="DZ892" i="1"/>
  <c r="DZ907" i="1"/>
  <c r="DZ898" i="1" s="1"/>
  <c r="DZ895" i="1"/>
  <c r="DZ742" i="1"/>
  <c r="DZ889" i="1"/>
  <c r="CL2735" i="1"/>
  <c r="CL880" i="1"/>
  <c r="CL2757" i="1" s="1"/>
  <c r="CL889" i="1"/>
  <c r="CL892" i="1"/>
  <c r="CL895" i="1"/>
  <c r="CL907" i="1"/>
  <c r="CL898" i="1" s="1"/>
  <c r="AO2735" i="1"/>
  <c r="AO880" i="1"/>
  <c r="AO2757" i="1" s="1"/>
  <c r="AO907" i="1"/>
  <c r="AO895" i="1"/>
  <c r="AO889" i="1"/>
  <c r="AO742" i="1"/>
  <c r="AO892" i="1"/>
  <c r="X2735" i="1"/>
  <c r="X880" i="1"/>
  <c r="X2757" i="1" s="1"/>
  <c r="X892" i="1"/>
  <c r="X907" i="1"/>
  <c r="X898" i="1" s="1"/>
  <c r="X895" i="1"/>
  <c r="X742" i="1"/>
  <c r="X889" i="1"/>
  <c r="R2735" i="1"/>
  <c r="R880" i="1"/>
  <c r="R2757" i="1" s="1"/>
  <c r="R889" i="1"/>
  <c r="R892" i="1"/>
  <c r="R742" i="1"/>
  <c r="R895" i="1"/>
  <c r="R907" i="1"/>
  <c r="L2735" i="1"/>
  <c r="L880" i="1"/>
  <c r="L2757" i="1" s="1"/>
  <c r="L907" i="1"/>
  <c r="L895" i="1"/>
  <c r="L889" i="1"/>
  <c r="L742" i="1"/>
  <c r="L892" i="1"/>
  <c r="F2735" i="1"/>
  <c r="F880" i="1"/>
  <c r="F2757" i="1" s="1"/>
  <c r="F892" i="1"/>
  <c r="F907" i="1"/>
  <c r="F895" i="1"/>
  <c r="F742" i="1"/>
  <c r="F889" i="1"/>
  <c r="BO899" i="1"/>
  <c r="D899" i="1"/>
  <c r="Z849" i="1"/>
  <c r="Z2478" i="1" s="1"/>
  <c r="CL836" i="1"/>
  <c r="F1963" i="1"/>
  <c r="B1609" i="1"/>
  <c r="R1648" i="1"/>
  <c r="R1646" i="1" s="1"/>
  <c r="DV963" i="1"/>
  <c r="L940" i="1"/>
  <c r="V939" i="1"/>
  <c r="CL937" i="1"/>
  <c r="I893" i="1"/>
  <c r="DA2627" i="1"/>
  <c r="DA2110" i="1"/>
  <c r="DA2287" i="1"/>
  <c r="DA2056" i="1"/>
  <c r="EO2626" i="1"/>
  <c r="EO2109" i="1"/>
  <c r="K2626" i="1"/>
  <c r="K2109" i="1"/>
  <c r="U2625" i="1"/>
  <c r="U2293" i="1"/>
  <c r="U2301" i="1" s="1"/>
  <c r="U2285" i="1"/>
  <c r="U2108" i="1"/>
  <c r="DA2624" i="1"/>
  <c r="DA2284" i="1"/>
  <c r="DA2107" i="1"/>
  <c r="EO2735" i="1"/>
  <c r="EO889" i="1"/>
  <c r="EO880" i="1"/>
  <c r="EO2757" i="1" s="1"/>
  <c r="EO907" i="1"/>
  <c r="EO898" i="1" s="1"/>
  <c r="EO742" i="1"/>
  <c r="EO894" i="1"/>
  <c r="AJ2735" i="1"/>
  <c r="AJ889" i="1"/>
  <c r="AJ880" i="1"/>
  <c r="AJ2757" i="1" s="1"/>
  <c r="AJ907" i="1"/>
  <c r="AJ894" i="1"/>
  <c r="AJ742" i="1"/>
  <c r="W2623" i="1"/>
  <c r="W2106" i="1"/>
  <c r="K2735" i="1"/>
  <c r="K889" i="1"/>
  <c r="K880" i="1"/>
  <c r="K2757" i="1" s="1"/>
  <c r="K907" i="1"/>
  <c r="K898" i="1" s="1"/>
  <c r="K894" i="1"/>
  <c r="K742" i="1"/>
  <c r="K744" i="1" s="1"/>
  <c r="DV2735" i="1"/>
  <c r="DV880" i="1"/>
  <c r="DV2757" i="1" s="1"/>
  <c r="DV907" i="1"/>
  <c r="DV898" i="1" s="1"/>
  <c r="DV889" i="1"/>
  <c r="DV742" i="1"/>
  <c r="DV893" i="1"/>
  <c r="C2735" i="1"/>
  <c r="C880" i="1"/>
  <c r="C2757" i="1" s="1"/>
  <c r="C907" i="1"/>
  <c r="C898" i="1" s="1"/>
  <c r="C889" i="1"/>
  <c r="C742" i="1"/>
  <c r="C893" i="1"/>
  <c r="AX898" i="1"/>
  <c r="I840" i="1"/>
  <c r="CA836" i="1"/>
  <c r="D1864" i="1"/>
  <c r="J1612" i="1"/>
  <c r="EF1440" i="1"/>
  <c r="I1364" i="1"/>
  <c r="Q940" i="1"/>
  <c r="AA939" i="1"/>
  <c r="EO937" i="1"/>
  <c r="K937" i="1"/>
  <c r="CA904" i="1"/>
  <c r="S902" i="1"/>
  <c r="DX1609" i="1"/>
  <c r="U1501" i="1"/>
  <c r="N1052" i="1"/>
  <c r="N2525" i="1" s="1"/>
  <c r="EL1001" i="1"/>
  <c r="BO1001" i="1"/>
  <c r="Z1045" i="1"/>
  <c r="Z1001" i="1"/>
  <c r="Z1044" i="1" s="1"/>
  <c r="Z2522" i="1" s="1"/>
  <c r="D2746" i="1"/>
  <c r="D2087" i="1"/>
  <c r="D937" i="1"/>
  <c r="D925" i="1"/>
  <c r="D940" i="1"/>
  <c r="D818" i="1"/>
  <c r="E836" i="1" s="1"/>
  <c r="D934" i="1"/>
  <c r="K904" i="1"/>
  <c r="DX901" i="1"/>
  <c r="Y899" i="1"/>
  <c r="CA843" i="1"/>
  <c r="E840" i="1"/>
  <c r="U814" i="1"/>
  <c r="U826" i="1"/>
  <c r="AX814" i="1"/>
  <c r="AX826" i="1"/>
  <c r="P680" i="1"/>
  <c r="EC664" i="1"/>
  <c r="Z843" i="1"/>
  <c r="DV382" i="1"/>
  <c r="W1511" i="1"/>
  <c r="Y1509" i="1"/>
  <c r="W1649" i="1"/>
  <c r="W1648" i="1" s="1"/>
  <c r="W1646" i="1" s="1"/>
  <c r="W1517" i="1"/>
  <c r="W1507" i="1"/>
  <c r="CL1502" i="1"/>
  <c r="X840" i="1"/>
  <c r="V826" i="1"/>
  <c r="EI979" i="1"/>
  <c r="EI2563" i="1" s="1"/>
  <c r="EL1203" i="1"/>
  <c r="EC655" i="1"/>
  <c r="EC576" i="1"/>
  <c r="X1826" i="1"/>
  <c r="X628" i="1"/>
  <c r="AA682" i="1"/>
  <c r="AA680" i="1" s="1"/>
  <c r="AA627" i="1"/>
  <c r="AE1236" i="1"/>
  <c r="H1612" i="1"/>
  <c r="V1607" i="1"/>
  <c r="V1592" i="1"/>
  <c r="N1611" i="1"/>
  <c r="BO1609" i="1"/>
  <c r="DZ1607" i="1"/>
  <c r="F1580" i="1"/>
  <c r="EC1203" i="1"/>
  <c r="Z2768" i="1"/>
  <c r="Z2079" i="1"/>
  <c r="Z2475" i="1" s="1"/>
  <c r="EF847" i="1"/>
  <c r="AE840" i="1"/>
  <c r="T828" i="1"/>
  <c r="C744" i="1"/>
  <c r="C766" i="1" s="1"/>
  <c r="DV664" i="1"/>
  <c r="DV979" i="1"/>
  <c r="DV2563" i="1" s="1"/>
  <c r="L3" i="1" s="1"/>
  <c r="AJ653" i="1"/>
  <c r="AJ480" i="1"/>
  <c r="P1194" i="1"/>
  <c r="E744" i="1"/>
  <c r="R1505" i="1"/>
  <c r="AS1442" i="1"/>
  <c r="BF1236" i="1"/>
  <c r="EF836" i="1"/>
  <c r="I1730" i="1"/>
  <c r="I694" i="1"/>
  <c r="K680" i="1"/>
  <c r="EL1612" i="1"/>
  <c r="EC2087" i="1"/>
  <c r="Y2087" i="1"/>
  <c r="EC836" i="1"/>
  <c r="G836" i="1"/>
  <c r="EO496" i="1"/>
  <c r="AS422" i="1"/>
  <c r="AS569" i="1"/>
  <c r="EF421" i="1"/>
  <c r="EF568" i="1"/>
  <c r="H421" i="1"/>
  <c r="H568" i="1"/>
  <c r="R420" i="1"/>
  <c r="R567" i="1"/>
  <c r="AE419" i="1"/>
  <c r="AE566" i="1"/>
  <c r="Z565" i="1"/>
  <c r="Z443" i="1"/>
  <c r="Z418" i="1"/>
  <c r="F326" i="1"/>
  <c r="F361" i="1"/>
  <c r="M324" i="1"/>
  <c r="M359" i="1"/>
  <c r="EI322" i="1"/>
  <c r="EI357" i="1"/>
  <c r="I357" i="1"/>
  <c r="I322" i="1"/>
  <c r="V355" i="1"/>
  <c r="DA2087" i="1"/>
  <c r="EF828" i="1"/>
  <c r="AE979" i="1"/>
  <c r="EO979" i="1"/>
  <c r="EO2561" i="1" s="1"/>
  <c r="G193" i="1"/>
  <c r="G299" i="1" s="1"/>
  <c r="G381" i="1" s="1"/>
  <c r="DA1509" i="1"/>
  <c r="K1649" i="1"/>
  <c r="K1648" i="1" s="1"/>
  <c r="K1646" i="1" s="1"/>
  <c r="K1517" i="1"/>
  <c r="K1507" i="1"/>
  <c r="L1502" i="1"/>
  <c r="BF1061" i="1"/>
  <c r="BF1058" i="1"/>
  <c r="BF1056" i="1"/>
  <c r="BF1057" i="1"/>
  <c r="BF1060" i="1"/>
  <c r="BF2527" i="1" s="1"/>
  <c r="AX1036" i="1"/>
  <c r="AX2517" i="1" s="1"/>
  <c r="AX997" i="1"/>
  <c r="BF1062" i="1"/>
  <c r="BF1055" i="1"/>
  <c r="Q680" i="1"/>
  <c r="E576" i="1"/>
  <c r="E655" i="1"/>
  <c r="AX1761" i="1"/>
  <c r="DN2768" i="1"/>
  <c r="DN2079" i="1"/>
  <c r="DN2475" i="1" s="1"/>
  <c r="DN1" i="1" s="1"/>
  <c r="DV1061" i="1"/>
  <c r="DV1058" i="1"/>
  <c r="DV1056" i="1"/>
  <c r="DX1062" i="1"/>
  <c r="DX1057" i="1"/>
  <c r="DX1055" i="1"/>
  <c r="DW1062" i="1"/>
  <c r="DW1057" i="1"/>
  <c r="DW1055" i="1"/>
  <c r="DX1061" i="1"/>
  <c r="DV1060" i="1"/>
  <c r="DV2527" i="1" s="1"/>
  <c r="DN1036" i="1"/>
  <c r="DN2517" i="1" s="1"/>
  <c r="DN997" i="1"/>
  <c r="DW1061" i="1"/>
  <c r="DV1062" i="1"/>
  <c r="DX1056" i="1"/>
  <c r="DV1055" i="1"/>
  <c r="DW1056" i="1"/>
  <c r="DV1057" i="1"/>
  <c r="DV1047" i="1"/>
  <c r="DX1058" i="1"/>
  <c r="DW1050" i="1"/>
  <c r="DW1058" i="1"/>
  <c r="DW1048" i="1"/>
  <c r="DW1049" i="1" s="1"/>
  <c r="EF840" i="1"/>
  <c r="N836" i="1"/>
  <c r="F836" i="1"/>
  <c r="AE826" i="1"/>
  <c r="G762" i="1"/>
  <c r="DX668" i="1"/>
  <c r="DZ1203" i="1"/>
  <c r="BO476" i="1"/>
  <c r="BO496" i="1"/>
  <c r="EL337" i="1"/>
  <c r="EL372" i="1"/>
  <c r="X325" i="1"/>
  <c r="X360" i="1"/>
  <c r="EL1730" i="1"/>
  <c r="EL694" i="1"/>
  <c r="DV487" i="1"/>
  <c r="DV476" i="1" s="1"/>
  <c r="DV1507" i="1"/>
  <c r="DV1517" i="1"/>
  <c r="DV1649" i="1"/>
  <c r="DV1648" i="1" s="1"/>
  <c r="DV1646" i="1" s="1"/>
  <c r="EC1649" i="1"/>
  <c r="EC1648" i="1" s="1"/>
  <c r="EC1646" i="1" s="1"/>
  <c r="EC1645" i="1" s="1"/>
  <c r="EC1517" i="1"/>
  <c r="EC1507" i="1"/>
  <c r="F840" i="1"/>
  <c r="S742" i="1"/>
  <c r="O1730" i="1"/>
  <c r="O694" i="1"/>
  <c r="D487" i="1"/>
  <c r="D476" i="1" s="1"/>
  <c r="E486" i="1"/>
  <c r="Y566" i="1"/>
  <c r="Y444" i="1"/>
  <c r="Y419" i="1"/>
  <c r="W560" i="1"/>
  <c r="W413" i="1"/>
  <c r="W551" i="1"/>
  <c r="DV362" i="1"/>
  <c r="EL568" i="1"/>
  <c r="EL421" i="1"/>
  <c r="AE568" i="1"/>
  <c r="AE421" i="1"/>
  <c r="J568" i="1"/>
  <c r="J421" i="1"/>
  <c r="DN567" i="1"/>
  <c r="DN420" i="1"/>
  <c r="T567" i="1"/>
  <c r="T420" i="1"/>
  <c r="B567" i="1"/>
  <c r="B420" i="1"/>
  <c r="AO566" i="1"/>
  <c r="AO419" i="1"/>
  <c r="L566" i="1"/>
  <c r="L419" i="1"/>
  <c r="L444" i="1"/>
  <c r="V564" i="1"/>
  <c r="V417" i="1"/>
  <c r="BO563" i="1"/>
  <c r="BO416" i="1"/>
  <c r="P563" i="1"/>
  <c r="P416" i="1"/>
  <c r="EF562" i="1"/>
  <c r="EF415" i="1"/>
  <c r="Z562" i="1"/>
  <c r="Z440" i="1"/>
  <c r="Z415" i="1"/>
  <c r="H562" i="1"/>
  <c r="H415" i="1"/>
  <c r="CL561" i="1"/>
  <c r="CL414" i="1"/>
  <c r="R561" i="1"/>
  <c r="R414" i="1"/>
  <c r="EL560" i="1"/>
  <c r="EL413" i="1"/>
  <c r="AE560" i="1"/>
  <c r="AE413" i="1"/>
  <c r="J560" i="1"/>
  <c r="J413" i="1"/>
  <c r="AO557" i="1"/>
  <c r="AO409" i="1"/>
  <c r="CL412" i="1"/>
  <c r="AE559" i="1"/>
  <c r="AE411" i="1"/>
  <c r="BF325" i="1"/>
  <c r="BF360" i="1"/>
  <c r="EC360" i="1"/>
  <c r="EC325" i="1"/>
  <c r="H325" i="1"/>
  <c r="H342" i="1" s="1"/>
  <c r="H430" i="1" s="1"/>
  <c r="H360" i="1"/>
  <c r="AE554" i="1"/>
  <c r="AE406" i="1"/>
  <c r="AX324" i="1"/>
  <c r="DZ198" i="1"/>
  <c r="DZ300" i="1" s="1"/>
  <c r="DZ382" i="1" s="1"/>
  <c r="X198" i="1"/>
  <c r="X300" i="1" s="1"/>
  <c r="X382" i="1" s="1"/>
  <c r="F324" i="1"/>
  <c r="F359" i="1"/>
  <c r="AE381" i="1"/>
  <c r="O550" i="1"/>
  <c r="O402" i="1"/>
  <c r="DW356" i="1"/>
  <c r="DW321" i="1"/>
  <c r="AJ214" i="1"/>
  <c r="AJ306" i="1" s="1"/>
  <c r="AJ388" i="1" s="1"/>
  <c r="DW559" i="1"/>
  <c r="DW411" i="1"/>
  <c r="DW325" i="1"/>
  <c r="DW360" i="1"/>
  <c r="AO323" i="1"/>
  <c r="Q321" i="1"/>
  <c r="Q356" i="1"/>
  <c r="BF566" i="1"/>
  <c r="BF419" i="1"/>
  <c r="EC551" i="1"/>
  <c r="B382" i="1"/>
  <c r="BF558" i="1"/>
  <c r="BF410" i="1"/>
  <c r="G363" i="1"/>
  <c r="G328" i="1"/>
  <c r="W360" i="1"/>
  <c r="W325" i="1"/>
  <c r="AJ564" i="1"/>
  <c r="AJ417" i="1"/>
  <c r="EI559" i="1"/>
  <c r="EI411" i="1"/>
  <c r="EC568" i="1"/>
  <c r="EC421" i="1"/>
  <c r="CA567" i="1"/>
  <c r="CA420" i="1"/>
  <c r="AA566" i="1"/>
  <c r="AA419" i="1"/>
  <c r="Z564" i="1"/>
  <c r="Z442" i="1"/>
  <c r="Z417" i="1"/>
  <c r="DW561" i="1"/>
  <c r="DW414" i="1"/>
  <c r="EL557" i="1"/>
  <c r="EL409" i="1"/>
  <c r="DN556" i="1"/>
  <c r="K553" i="1"/>
  <c r="K405" i="1"/>
  <c r="H550" i="1"/>
  <c r="H402" i="1"/>
  <c r="BF569" i="1"/>
  <c r="BF422" i="1"/>
  <c r="R569" i="1"/>
  <c r="R422" i="1"/>
  <c r="EI421" i="1"/>
  <c r="S420" i="1"/>
  <c r="E419" i="1"/>
  <c r="DV417" i="1"/>
  <c r="DV564" i="1"/>
  <c r="O563" i="1"/>
  <c r="O416" i="1"/>
  <c r="G415" i="1"/>
  <c r="G562" i="1"/>
  <c r="EI560" i="1"/>
  <c r="EI413" i="1"/>
  <c r="AO565" i="1"/>
  <c r="AO418" i="1"/>
  <c r="DA130" i="1"/>
  <c r="D559" i="1"/>
  <c r="D411" i="1"/>
  <c r="DV203" i="1"/>
  <c r="DV301" i="1" s="1"/>
  <c r="DV383" i="1" s="1"/>
  <c r="C203" i="1"/>
  <c r="C301" i="1" s="1"/>
  <c r="C383" i="1" s="1"/>
  <c r="AJ382" i="1"/>
  <c r="DV381" i="1"/>
  <c r="C381" i="1"/>
  <c r="P177" i="1"/>
  <c r="P296" i="1" s="1"/>
  <c r="P378" i="1" s="1"/>
  <c r="EF37" i="1"/>
  <c r="L568" i="1"/>
  <c r="L446" i="1"/>
  <c r="L421" i="1"/>
  <c r="P567" i="1"/>
  <c r="P420" i="1"/>
  <c r="AE410" i="1"/>
  <c r="R555" i="1"/>
  <c r="R407" i="1"/>
  <c r="Z330" i="1"/>
  <c r="Z365" i="1"/>
  <c r="G559" i="1"/>
  <c r="G411" i="1"/>
  <c r="DN550" i="1"/>
  <c r="DN402" i="1"/>
  <c r="CA563" i="1"/>
  <c r="CA416" i="1"/>
  <c r="I553" i="1"/>
  <c r="I405" i="1"/>
  <c r="EI558" i="1"/>
  <c r="EI410" i="1"/>
  <c r="Y557" i="1"/>
  <c r="Y409" i="1"/>
  <c r="Y434" i="1"/>
  <c r="DA395" i="1"/>
  <c r="Q203" i="1"/>
  <c r="Q301" i="1" s="1"/>
  <c r="Q383" i="1" s="1"/>
  <c r="DA826" i="1"/>
  <c r="N771" i="1"/>
  <c r="CA476" i="1"/>
  <c r="CA496" i="1"/>
  <c r="C567" i="1"/>
  <c r="C420" i="1"/>
  <c r="EO560" i="1"/>
  <c r="EO413" i="1"/>
  <c r="X321" i="1"/>
  <c r="EC564" i="1"/>
  <c r="EC417" i="1"/>
  <c r="S563" i="1"/>
  <c r="S416" i="1"/>
  <c r="K562" i="1"/>
  <c r="K415" i="1"/>
  <c r="C561" i="1"/>
  <c r="C414" i="1"/>
  <c r="CA412" i="1"/>
  <c r="DX553" i="1"/>
  <c r="DX405" i="1"/>
  <c r="CA321" i="1"/>
  <c r="W569" i="1"/>
  <c r="W422" i="1"/>
  <c r="DW222" i="1"/>
  <c r="DW313" i="1" s="1"/>
  <c r="DW395" i="1" s="1"/>
  <c r="DN388" i="1"/>
  <c r="E388" i="1"/>
  <c r="S411" i="1"/>
  <c r="S559" i="1"/>
  <c r="AS556" i="1"/>
  <c r="Z203" i="1"/>
  <c r="Z301" i="1" s="1"/>
  <c r="Z383" i="1" s="1"/>
  <c r="P554" i="1"/>
  <c r="P406" i="1"/>
  <c r="P382" i="1"/>
  <c r="Z381" i="1"/>
  <c r="EL322" i="1"/>
  <c r="AE322" i="1"/>
  <c r="DN189" i="1"/>
  <c r="DN298" i="1" s="1"/>
  <c r="T189" i="1"/>
  <c r="T298" i="1" s="1"/>
  <c r="V380" i="1" s="1"/>
  <c r="M550" i="1"/>
  <c r="M402" i="1"/>
  <c r="CA355" i="1"/>
  <c r="CA320" i="1"/>
  <c r="EI177" i="1"/>
  <c r="EI296" i="1" s="1"/>
  <c r="EI378" i="1" s="1"/>
  <c r="AA177" i="1"/>
  <c r="AA296" i="1" s="1"/>
  <c r="AA378" i="1" s="1"/>
  <c r="I320" i="1"/>
  <c r="I355" i="1"/>
  <c r="AX549" i="1"/>
  <c r="AX401" i="1"/>
  <c r="DA383" i="1"/>
  <c r="C382" i="1"/>
  <c r="W184" i="1"/>
  <c r="W297" i="1" s="1"/>
  <c r="W379" i="1" s="1"/>
  <c r="AO568" i="1"/>
  <c r="AO421" i="1"/>
  <c r="V567" i="1"/>
  <c r="V420" i="1"/>
  <c r="DZ563" i="1"/>
  <c r="DZ416" i="1"/>
  <c r="AE562" i="1"/>
  <c r="AE415" i="1"/>
  <c r="DW410" i="1"/>
  <c r="DZ330" i="1"/>
  <c r="DZ365" i="1"/>
  <c r="DA556" i="1"/>
  <c r="R552" i="1"/>
  <c r="AS321" i="1"/>
  <c r="V184" i="1"/>
  <c r="V297" i="1" s="1"/>
  <c r="V379" i="1" s="1"/>
  <c r="K362" i="1"/>
  <c r="AJ569" i="1"/>
  <c r="AJ422" i="1"/>
  <c r="O558" i="1"/>
  <c r="O410" i="1"/>
  <c r="EO407" i="1"/>
  <c r="EO555" i="1"/>
  <c r="EC395" i="1"/>
  <c r="U362" i="1"/>
  <c r="T843" i="1"/>
  <c r="W568" i="1"/>
  <c r="W421" i="1"/>
  <c r="U562" i="1"/>
  <c r="U415" i="1"/>
  <c r="U324" i="1"/>
  <c r="AX563" i="1"/>
  <c r="AX416" i="1"/>
  <c r="P561" i="1"/>
  <c r="P414" i="1"/>
  <c r="EI555" i="1"/>
  <c r="EI407" i="1"/>
  <c r="CA553" i="1"/>
  <c r="CA405" i="1"/>
  <c r="K410" i="1"/>
  <c r="K558" i="1"/>
  <c r="DV372" i="1"/>
  <c r="DV337" i="1"/>
  <c r="DN418" i="1"/>
  <c r="DN565" i="1"/>
  <c r="AS388" i="1"/>
  <c r="BF365" i="1"/>
  <c r="DW362" i="1"/>
  <c r="Y556" i="1"/>
  <c r="Y433" i="1"/>
  <c r="G362" i="1"/>
  <c r="CA210" i="1"/>
  <c r="CA303" i="1" s="1"/>
  <c r="T210" i="1"/>
  <c r="T303" i="1" s="1"/>
  <c r="DZ385" i="1" s="1"/>
  <c r="B210" i="1"/>
  <c r="B303" i="1" s="1"/>
  <c r="B327" i="1" s="1"/>
  <c r="AS383" i="1"/>
  <c r="DA193" i="1"/>
  <c r="DA299" i="1" s="1"/>
  <c r="DA381" i="1" s="1"/>
  <c r="AS320" i="1"/>
  <c r="T836" i="1"/>
  <c r="EF566" i="1"/>
  <c r="EF419" i="1"/>
  <c r="L560" i="1"/>
  <c r="L438" i="1"/>
  <c r="L413" i="1"/>
  <c r="DZ555" i="1"/>
  <c r="DZ407" i="1"/>
  <c r="X555" i="1"/>
  <c r="X407" i="1"/>
  <c r="N214" i="1"/>
  <c r="N306" i="1" s="1"/>
  <c r="N388" i="1" s="1"/>
  <c r="O365" i="1"/>
  <c r="O330" i="1"/>
  <c r="D362" i="1"/>
  <c r="P324" i="1"/>
  <c r="X323" i="1"/>
  <c r="Y407" i="1"/>
  <c r="DZ558" i="1"/>
  <c r="DZ410" i="1"/>
  <c r="AY437" i="1"/>
  <c r="AY412" i="1"/>
  <c r="CA360" i="1"/>
  <c r="CA325" i="1"/>
  <c r="W552" i="1"/>
  <c r="DW383" i="1"/>
  <c r="BO323" i="1"/>
  <c r="EI323" i="1"/>
  <c r="S410" i="1"/>
  <c r="Y325" i="1"/>
  <c r="G325" i="1"/>
  <c r="W381" i="1"/>
  <c r="CA417" i="1"/>
  <c r="EF382" i="1"/>
  <c r="M422" i="1"/>
  <c r="AS323" i="1"/>
  <c r="T1236" i="1" l="1"/>
  <c r="T1194" i="1"/>
  <c r="EC2388" i="1"/>
  <c r="EC2553" i="1" s="1"/>
  <c r="EL840" i="1"/>
  <c r="AS2257" i="1"/>
  <c r="EL836" i="1"/>
  <c r="DX2400" i="1"/>
  <c r="DX2405" i="1" s="1"/>
  <c r="L1948" i="1"/>
  <c r="AA1966" i="1"/>
  <c r="S1948" i="1"/>
  <c r="W1967" i="1"/>
  <c r="AS1963" i="1"/>
  <c r="X1891" i="1"/>
  <c r="AE2319" i="1"/>
  <c r="AS2225" i="1"/>
  <c r="M426" i="1"/>
  <c r="M448" i="1" s="1"/>
  <c r="AX2535" i="1"/>
  <c r="L1436" i="1"/>
  <c r="L2534" i="1" s="1"/>
  <c r="Q325" i="1"/>
  <c r="AE2301" i="1"/>
  <c r="W2535" i="1"/>
  <c r="L2333" i="1"/>
  <c r="DX1964" i="1"/>
  <c r="DN2056" i="1"/>
  <c r="DZ418" i="1"/>
  <c r="DX2053" i="1"/>
  <c r="X2316" i="1"/>
  <c r="AS1968" i="1"/>
  <c r="CA2211" i="1"/>
  <c r="W2224" i="1"/>
  <c r="EL2400" i="1"/>
  <c r="EL2405" i="1" s="1"/>
  <c r="M2302" i="1"/>
  <c r="EC2400" i="1"/>
  <c r="EC2405" i="1" s="1"/>
  <c r="L2254" i="1"/>
  <c r="G2211" i="1"/>
  <c r="G2330" i="1"/>
  <c r="X2054" i="1"/>
  <c r="C2301" i="1"/>
  <c r="EC2535" i="1"/>
  <c r="EC2536" i="1"/>
  <c r="U1966" i="1"/>
  <c r="I388" i="1"/>
  <c r="Y436" i="1"/>
  <c r="I2224" i="1"/>
  <c r="CL2197" i="1"/>
  <c r="EF1590" i="1"/>
  <c r="D1872" i="1"/>
  <c r="D2511" i="1" s="1"/>
  <c r="EO1967" i="1"/>
  <c r="H1965" i="1"/>
  <c r="C1968" i="1"/>
  <c r="EO1968" i="1"/>
  <c r="DW2223" i="1"/>
  <c r="K2030" i="1"/>
  <c r="EI2053" i="1"/>
  <c r="U2201" i="1"/>
  <c r="EL2225" i="1"/>
  <c r="CL2201" i="1"/>
  <c r="AE2227" i="1"/>
  <c r="B2379" i="1"/>
  <c r="T2256" i="1"/>
  <c r="U2379" i="1"/>
  <c r="I2403" i="1"/>
  <c r="Y442" i="1"/>
  <c r="Q898" i="1"/>
  <c r="CA2128" i="1"/>
  <c r="Y2298" i="1"/>
  <c r="N2124" i="1"/>
  <c r="L2126" i="1"/>
  <c r="DN2301" i="1"/>
  <c r="R2129" i="1"/>
  <c r="U1963" i="1"/>
  <c r="X2055" i="1"/>
  <c r="AJ2226" i="1"/>
  <c r="S2379" i="1"/>
  <c r="C388" i="1"/>
  <c r="CL2299" i="1"/>
  <c r="Q2400" i="1"/>
  <c r="Q2405" i="1" s="1"/>
  <c r="G2254" i="1"/>
  <c r="BF2224" i="1"/>
  <c r="DX2200" i="1"/>
  <c r="U2258" i="1"/>
  <c r="F2197" i="1"/>
  <c r="EL2128" i="1"/>
  <c r="S2211" i="1"/>
  <c r="AX2197" i="1"/>
  <c r="R320" i="1"/>
  <c r="R378" i="1"/>
  <c r="X1499" i="1"/>
  <c r="X1507" i="1"/>
  <c r="DZ378" i="1"/>
  <c r="DZ320" i="1"/>
  <c r="W383" i="1"/>
  <c r="AJ2030" i="1"/>
  <c r="X843" i="1"/>
  <c r="CA2253" i="1"/>
  <c r="EO404" i="1"/>
  <c r="EC769" i="1"/>
  <c r="AA1963" i="1"/>
  <c r="EL1948" i="1"/>
  <c r="AE2197" i="1"/>
  <c r="X2314" i="1"/>
  <c r="AS2285" i="1"/>
  <c r="L2332" i="1"/>
  <c r="X2400" i="1"/>
  <c r="X2405" i="1" s="1"/>
  <c r="K325" i="1"/>
  <c r="EI1966" i="1"/>
  <c r="Y445" i="1"/>
  <c r="EC762" i="1"/>
  <c r="EF1044" i="1"/>
  <c r="EF2522" i="1" s="1"/>
  <c r="DX2535" i="1"/>
  <c r="F1671" i="1"/>
  <c r="I2225" i="1"/>
  <c r="T2202" i="1"/>
  <c r="CA2298" i="1"/>
  <c r="M2225" i="1"/>
  <c r="EC2125" i="1"/>
  <c r="EC2124" i="1"/>
  <c r="AA2314" i="1"/>
  <c r="CA404" i="1"/>
  <c r="G1436" i="1"/>
  <c r="G2534" i="1" s="1"/>
  <c r="CA2388" i="1"/>
  <c r="CA2553" i="1" s="1"/>
  <c r="DV320" i="1"/>
  <c r="T418" i="1"/>
  <c r="AE1865" i="1"/>
  <c r="AE2495" i="1" s="1"/>
  <c r="M411" i="1"/>
  <c r="Z446" i="1"/>
  <c r="G2284" i="1"/>
  <c r="EF2300" i="1"/>
  <c r="EI2199" i="1"/>
  <c r="CA2225" i="1"/>
  <c r="G2257" i="1"/>
  <c r="BF2202" i="1"/>
  <c r="EF2223" i="1"/>
  <c r="EO1590" i="1"/>
  <c r="S1968" i="1"/>
  <c r="Z2053" i="1"/>
  <c r="AE2120" i="1"/>
  <c r="M2124" i="1"/>
  <c r="DW2300" i="1"/>
  <c r="R2254" i="1"/>
  <c r="DW2402" i="1"/>
  <c r="H405" i="1"/>
  <c r="V418" i="1"/>
  <c r="D1865" i="1"/>
  <c r="E1948" i="1"/>
  <c r="G2198" i="1"/>
  <c r="EC2198" i="1"/>
  <c r="BF2199" i="1"/>
  <c r="T2301" i="1"/>
  <c r="CL2129" i="1"/>
  <c r="N1289" i="1"/>
  <c r="R2051" i="1"/>
  <c r="O405" i="1"/>
  <c r="D1965" i="1"/>
  <c r="I2120" i="1"/>
  <c r="X1606" i="1"/>
  <c r="X2537" i="1" s="1"/>
  <c r="CA2314" i="1"/>
  <c r="AA395" i="1"/>
  <c r="CL395" i="1"/>
  <c r="DN627" i="1"/>
  <c r="C769" i="1"/>
  <c r="AA2282" i="1"/>
  <c r="AA320" i="1"/>
  <c r="G323" i="1"/>
  <c r="AE2315" i="1"/>
  <c r="DW1948" i="1"/>
  <c r="M1948" i="1"/>
  <c r="J2030" i="1"/>
  <c r="L2317" i="1"/>
  <c r="EC2282" i="1"/>
  <c r="AS2256" i="1"/>
  <c r="AE2317" i="1"/>
  <c r="DX2316" i="1"/>
  <c r="Y426" i="1"/>
  <c r="Y448" i="1" s="1"/>
  <c r="AO1759" i="1"/>
  <c r="DA836" i="1"/>
  <c r="M2055" i="1"/>
  <c r="S2298" i="1"/>
  <c r="C2056" i="1"/>
  <c r="AA2200" i="1"/>
  <c r="AE2298" i="1"/>
  <c r="T2126" i="1"/>
  <c r="Y439" i="1"/>
  <c r="DN2388" i="1"/>
  <c r="DN2553" i="1" s="1"/>
  <c r="X2299" i="1"/>
  <c r="AE1874" i="1"/>
  <c r="S2198" i="1"/>
  <c r="EF2198" i="1"/>
  <c r="DW2335" i="1"/>
  <c r="Z2124" i="1"/>
  <c r="BF1963" i="1"/>
  <c r="G1965" i="1"/>
  <c r="S1590" i="1"/>
  <c r="Y2030" i="1"/>
  <c r="CA2051" i="1"/>
  <c r="AJ2287" i="1"/>
  <c r="AA2256" i="1"/>
  <c r="W2300" i="1"/>
  <c r="Y446" i="1"/>
  <c r="N2298" i="1"/>
  <c r="N2330" i="1"/>
  <c r="EF2052" i="1"/>
  <c r="EL2197" i="1"/>
  <c r="G2315" i="1"/>
  <c r="X388" i="1"/>
  <c r="EL2301" i="1"/>
  <c r="F2211" i="1"/>
  <c r="J2128" i="1"/>
  <c r="DX2284" i="1"/>
  <c r="Z1436" i="1"/>
  <c r="Z2534" i="1" s="1"/>
  <c r="F378" i="1"/>
  <c r="F320" i="1"/>
  <c r="AS2403" i="1"/>
  <c r="AE2202" i="1"/>
  <c r="Z404" i="1"/>
  <c r="AS2535" i="1"/>
  <c r="AS2254" i="1"/>
  <c r="EI2227" i="1"/>
  <c r="DN1590" i="1"/>
  <c r="AE2054" i="1"/>
  <c r="AO1948" i="1"/>
  <c r="DX2317" i="1"/>
  <c r="AE2222" i="1"/>
  <c r="DX2120" i="1"/>
  <c r="EL2202" i="1"/>
  <c r="CL418" i="1"/>
  <c r="CA2283" i="1"/>
  <c r="EC2301" i="1"/>
  <c r="L2199" i="1"/>
  <c r="L1967" i="1"/>
  <c r="AE1964" i="1"/>
  <c r="EC2331" i="1"/>
  <c r="L2127" i="1"/>
  <c r="T2284" i="1"/>
  <c r="C2302" i="1"/>
  <c r="L2300" i="1"/>
  <c r="EF411" i="1"/>
  <c r="L2051" i="1"/>
  <c r="L1939" i="1"/>
  <c r="EL1964" i="1"/>
  <c r="W388" i="1"/>
  <c r="DZ325" i="1"/>
  <c r="AS324" i="1"/>
  <c r="DA766" i="1"/>
  <c r="AJ2400" i="1"/>
  <c r="AJ2405" i="1" s="1"/>
  <c r="AJ2536" i="1"/>
  <c r="L1964" i="1"/>
  <c r="BF2120" i="1"/>
  <c r="AS1967" i="1"/>
  <c r="DV1967" i="1"/>
  <c r="EO2051" i="1"/>
  <c r="AS2200" i="1"/>
  <c r="AA2197" i="1"/>
  <c r="EO2287" i="1"/>
  <c r="DN2332" i="1"/>
  <c r="CL2404" i="1"/>
  <c r="CA898" i="1"/>
  <c r="AE1948" i="1"/>
  <c r="CL2401" i="1"/>
  <c r="M2318" i="1"/>
  <c r="N2223" i="1"/>
  <c r="DW2224" i="1"/>
  <c r="DN2334" i="1"/>
  <c r="N1436" i="1"/>
  <c r="N2534" i="1" s="1"/>
  <c r="AJ2254" i="1"/>
  <c r="N324" i="1"/>
  <c r="N382" i="1"/>
  <c r="CL355" i="1"/>
  <c r="CL320" i="1"/>
  <c r="K557" i="1"/>
  <c r="K409" i="1"/>
  <c r="I829" i="1"/>
  <c r="I832" i="1"/>
  <c r="H993" i="1"/>
  <c r="I841" i="1"/>
  <c r="I834" i="1"/>
  <c r="I849" i="1"/>
  <c r="I2478" i="1" s="1"/>
  <c r="H822" i="1"/>
  <c r="I836" i="1"/>
  <c r="I830" i="1"/>
  <c r="I828" i="1"/>
  <c r="I835" i="1"/>
  <c r="H816" i="1"/>
  <c r="I838" i="1"/>
  <c r="B556" i="1"/>
  <c r="EO1733" i="1"/>
  <c r="AE1" i="1"/>
  <c r="EC2639" i="1"/>
  <c r="EC1219" i="1" s="1"/>
  <c r="EC1870" i="1"/>
  <c r="J2513" i="1"/>
  <c r="CA955" i="1"/>
  <c r="CA1291" i="1" s="1"/>
  <c r="CA773" i="1"/>
  <c r="CA760" i="1"/>
  <c r="CA764" i="1"/>
  <c r="CA748" i="1"/>
  <c r="CA777" i="1" s="1"/>
  <c r="CA775" i="1"/>
  <c r="CA730" i="1"/>
  <c r="CA767" i="1"/>
  <c r="CA755" i="1"/>
  <c r="CA752" i="1"/>
  <c r="CA766" i="1"/>
  <c r="CA756" i="1"/>
  <c r="CA754" i="1"/>
  <c r="CA722" i="1"/>
  <c r="CA761" i="1"/>
  <c r="CA758" i="1"/>
  <c r="CA762" i="1"/>
  <c r="CA769" i="1"/>
  <c r="DW1662" i="1"/>
  <c r="DW1663" i="1" s="1"/>
  <c r="DW2296" i="1" s="1"/>
  <c r="DW1660" i="1"/>
  <c r="DW1669" i="1"/>
  <c r="DW2424" i="1"/>
  <c r="DW2556" i="1" s="1"/>
  <c r="O1669" i="1"/>
  <c r="O1662" i="1"/>
  <c r="O1663" i="1" s="1"/>
  <c r="O2296" i="1" s="1"/>
  <c r="O1660" i="1"/>
  <c r="O1661" i="1" s="1"/>
  <c r="O2280" i="1" s="1"/>
  <c r="O2424" i="1"/>
  <c r="O2556" i="1" s="1"/>
  <c r="X1660" i="1"/>
  <c r="X1661" i="1" s="1"/>
  <c r="X2280" i="1" s="1"/>
  <c r="X1669" i="1"/>
  <c r="X1662" i="1"/>
  <c r="X1663" i="1" s="1"/>
  <c r="X2296" i="1" s="1"/>
  <c r="X2424" i="1"/>
  <c r="X2556" i="1" s="1"/>
  <c r="DA2639" i="1"/>
  <c r="DA1219" i="1" s="1"/>
  <c r="DA1870" i="1"/>
  <c r="D1662" i="1"/>
  <c r="D1663" i="1" s="1"/>
  <c r="D2296" i="1" s="1"/>
  <c r="D1660" i="1"/>
  <c r="D1661" i="1" s="1"/>
  <c r="D2280" i="1" s="1"/>
  <c r="D1669" i="1"/>
  <c r="D2424" i="1"/>
  <c r="D2556" i="1" s="1"/>
  <c r="DN955" i="1"/>
  <c r="DN748" i="1"/>
  <c r="DN777" i="1" s="1"/>
  <c r="DN767" i="1"/>
  <c r="DN754" i="1"/>
  <c r="DN762" i="1"/>
  <c r="DN773" i="1"/>
  <c r="DN758" i="1"/>
  <c r="DN760" i="1"/>
  <c r="DN752" i="1"/>
  <c r="DN761" i="1"/>
  <c r="DN764" i="1"/>
  <c r="DN755" i="1"/>
  <c r="DN756" i="1"/>
  <c r="DN775" i="1"/>
  <c r="DN769" i="1"/>
  <c r="DN766" i="1"/>
  <c r="EI1211" i="1"/>
  <c r="EI1223" i="1"/>
  <c r="R1660" i="1"/>
  <c r="R1661" i="1" s="1"/>
  <c r="R2280" i="1" s="1"/>
  <c r="R1669" i="1"/>
  <c r="R1662" i="1"/>
  <c r="R1663" i="1" s="1"/>
  <c r="R2296" i="1" s="1"/>
  <c r="R2424" i="1"/>
  <c r="R2556" i="1" s="1"/>
  <c r="K955" i="1"/>
  <c r="K773" i="1"/>
  <c r="K775" i="1"/>
  <c r="K764" i="1"/>
  <c r="K748" i="1"/>
  <c r="K777" i="1" s="1"/>
  <c r="K755" i="1"/>
  <c r="K758" i="1"/>
  <c r="K761" i="1"/>
  <c r="K752" i="1"/>
  <c r="K754" i="1"/>
  <c r="K767" i="1"/>
  <c r="K766" i="1"/>
  <c r="K756" i="1"/>
  <c r="K760" i="1"/>
  <c r="K762" i="1"/>
  <c r="K769" i="1"/>
  <c r="EF748" i="1"/>
  <c r="EF777" i="1" s="1"/>
  <c r="EF955" i="1"/>
  <c r="EF1310" i="1" s="1"/>
  <c r="EF773" i="1"/>
  <c r="EF758" i="1"/>
  <c r="EF754" i="1"/>
  <c r="EF767" i="1"/>
  <c r="EF762" i="1"/>
  <c r="EF775" i="1"/>
  <c r="EF752" i="1"/>
  <c r="EF755" i="1"/>
  <c r="EF764" i="1"/>
  <c r="EF761" i="1"/>
  <c r="EF756" i="1"/>
  <c r="EF760" i="1"/>
  <c r="EF766" i="1"/>
  <c r="EF769" i="1"/>
  <c r="DN2639" i="1"/>
  <c r="DN1219" i="1" s="1"/>
  <c r="DN1870" i="1"/>
  <c r="DV1870" i="1"/>
  <c r="DV2639" i="1"/>
  <c r="DV1219" i="1" s="1"/>
  <c r="DW1870" i="1"/>
  <c r="DX1870" i="1"/>
  <c r="DW2639" i="1"/>
  <c r="DW1219" i="1" s="1"/>
  <c r="DX2552" i="1"/>
  <c r="DX2406" i="1"/>
  <c r="DA1660" i="1"/>
  <c r="DA1669" i="1"/>
  <c r="DA1662" i="1"/>
  <c r="DA1663" i="1" s="1"/>
  <c r="DA2296" i="1" s="1"/>
  <c r="DA2424" i="1"/>
  <c r="DA2556" i="1" s="1"/>
  <c r="D2513" i="1"/>
  <c r="H2826" i="1"/>
  <c r="H2481" i="1"/>
  <c r="H2130" i="1"/>
  <c r="EF1196" i="1"/>
  <c r="EF1270" i="1" s="1"/>
  <c r="AJ1747" i="1"/>
  <c r="CA2826" i="1"/>
  <c r="CA2130" i="1"/>
  <c r="AO1660" i="1"/>
  <c r="AO1669" i="1"/>
  <c r="AO1662" i="1"/>
  <c r="AO1663" i="1" s="1"/>
  <c r="AO2296" i="1" s="1"/>
  <c r="AO2424" i="1"/>
  <c r="AO2556" i="1" s="1"/>
  <c r="N1196" i="1"/>
  <c r="N1270" i="1" s="1"/>
  <c r="N1268" i="1"/>
  <c r="P1662" i="1"/>
  <c r="P1663" i="1" s="1"/>
  <c r="P2296" i="1" s="1"/>
  <c r="P1660" i="1"/>
  <c r="P1661" i="1" s="1"/>
  <c r="P2280" i="1" s="1"/>
  <c r="P1669" i="1"/>
  <c r="P2424" i="1"/>
  <c r="P2556" i="1" s="1"/>
  <c r="CA554" i="1"/>
  <c r="CA406" i="1"/>
  <c r="X1421" i="1"/>
  <c r="X1431" i="1"/>
  <c r="M999" i="1"/>
  <c r="M995" i="1"/>
  <c r="K1419" i="1"/>
  <c r="K1429" i="1"/>
  <c r="DN1640" i="1"/>
  <c r="DN1639" i="1"/>
  <c r="DN1671" i="1"/>
  <c r="AS1959" i="1"/>
  <c r="AS1969" i="1" s="1"/>
  <c r="AS1936" i="1"/>
  <c r="AS1933" i="1"/>
  <c r="AS1934" i="1"/>
  <c r="AS1937" i="1"/>
  <c r="AS1935" i="1"/>
  <c r="AS1932" i="1"/>
  <c r="M2549" i="1"/>
  <c r="M2500" i="1"/>
  <c r="M692" i="1"/>
  <c r="N2500" i="1"/>
  <c r="G1432" i="1"/>
  <c r="G1422" i="1"/>
  <c r="Y1747" i="1"/>
  <c r="Y1760" i="1"/>
  <c r="AE1432" i="1"/>
  <c r="AE1422" i="1"/>
  <c r="DA380" i="1"/>
  <c r="T1428" i="1"/>
  <c r="T1418" i="1"/>
  <c r="DN1418" i="1"/>
  <c r="DN1428" i="1"/>
  <c r="R1430" i="1"/>
  <c r="R1420" i="1"/>
  <c r="T1238" i="1"/>
  <c r="O2331" i="1"/>
  <c r="BF1640" i="1"/>
  <c r="BF1671" i="1"/>
  <c r="CL1671" i="1"/>
  <c r="D554" i="1"/>
  <c r="D406" i="1"/>
  <c r="AO550" i="1"/>
  <c r="AO402" i="1"/>
  <c r="BO549" i="1"/>
  <c r="BO426" i="1"/>
  <c r="BO448" i="1" s="1"/>
  <c r="BO342" i="1"/>
  <c r="BO401" i="1"/>
  <c r="C993" i="1"/>
  <c r="C847" i="1"/>
  <c r="C822" i="1"/>
  <c r="C851" i="1" s="1"/>
  <c r="C2479" i="1" s="1"/>
  <c r="C816" i="1"/>
  <c r="C845" i="1" s="1"/>
  <c r="D830" i="1"/>
  <c r="D835" i="1"/>
  <c r="D838" i="1"/>
  <c r="D832" i="1"/>
  <c r="D828" i="1"/>
  <c r="D841" i="1"/>
  <c r="D826" i="1"/>
  <c r="D834" i="1"/>
  <c r="D829" i="1"/>
  <c r="D849" i="1"/>
  <c r="D2478" i="1" s="1"/>
  <c r="AO993" i="1"/>
  <c r="AO847" i="1"/>
  <c r="AO822" i="1"/>
  <c r="AS838" i="1"/>
  <c r="AS832" i="1"/>
  <c r="AS829" i="1"/>
  <c r="AO816" i="1"/>
  <c r="AS847" i="1"/>
  <c r="AS828" i="1"/>
  <c r="AS840" i="1"/>
  <c r="AS830" i="1"/>
  <c r="AS835" i="1"/>
  <c r="AS849" i="1"/>
  <c r="AS2478" i="1" s="1"/>
  <c r="AS841" i="1"/>
  <c r="AS834" i="1"/>
  <c r="BF1431" i="1"/>
  <c r="BF1421" i="1"/>
  <c r="DW1431" i="1"/>
  <c r="DW1421" i="1"/>
  <c r="EO682" i="1"/>
  <c r="EO680" i="1" s="1"/>
  <c r="DN1747" i="1"/>
  <c r="AO2403" i="1"/>
  <c r="Q1431" i="1"/>
  <c r="Q1421" i="1"/>
  <c r="F2768" i="1"/>
  <c r="F2079" i="1"/>
  <c r="F2475" i="1" s="1"/>
  <c r="J1747" i="1"/>
  <c r="J1760" i="1"/>
  <c r="EL553" i="1"/>
  <c r="EL405" i="1"/>
  <c r="H435" i="1"/>
  <c r="DZ554" i="1"/>
  <c r="DZ406" i="1"/>
  <c r="K2379" i="1"/>
  <c r="K2400" i="1"/>
  <c r="K2405" i="1" s="1"/>
  <c r="DA1428" i="1"/>
  <c r="DA1418" i="1"/>
  <c r="J1217" i="1"/>
  <c r="J1210" i="1"/>
  <c r="Z2826" i="1"/>
  <c r="Z2130" i="1"/>
  <c r="V1421" i="1"/>
  <c r="V1431" i="1"/>
  <c r="V2640" i="1"/>
  <c r="V2642" i="1" s="1"/>
  <c r="V1871" i="1"/>
  <c r="V2510" i="1" s="1"/>
  <c r="V1862" i="1"/>
  <c r="W2640" i="1"/>
  <c r="W2642" i="1" s="1"/>
  <c r="W1862" i="1"/>
  <c r="W1871" i="1"/>
  <c r="W2510" i="1" s="1"/>
  <c r="Y1432" i="1"/>
  <c r="Y1422" i="1"/>
  <c r="EI744" i="1"/>
  <c r="EI771" i="1" s="1"/>
  <c r="V2565" i="1"/>
  <c r="V2546" i="1" s="1"/>
  <c r="V2111" i="1"/>
  <c r="V2571" i="1" s="1"/>
  <c r="V2535" i="1"/>
  <c r="V1968" i="1"/>
  <c r="V2227" i="1"/>
  <c r="V2287" i="1"/>
  <c r="V2334" i="1"/>
  <c r="V2317" i="1"/>
  <c r="V2303" i="1"/>
  <c r="V2124" i="1"/>
  <c r="V2258" i="1"/>
  <c r="V2257" i="1"/>
  <c r="V2302" i="1"/>
  <c r="V2201" i="1"/>
  <c r="V2129" i="1"/>
  <c r="V2256" i="1"/>
  <c r="V2127" i="1"/>
  <c r="V2285" i="1"/>
  <c r="V2200" i="1"/>
  <c r="V2283" i="1"/>
  <c r="V2055" i="1"/>
  <c r="V2333" i="1"/>
  <c r="V2403" i="1"/>
  <c r="V2319" i="1"/>
  <c r="V2226" i="1"/>
  <c r="V2282" i="1"/>
  <c r="V1967" i="1"/>
  <c r="V2225" i="1"/>
  <c r="V2404" i="1"/>
  <c r="V2549" i="1"/>
  <c r="V2052" i="1"/>
  <c r="DN1310" i="1"/>
  <c r="X1196" i="1"/>
  <c r="AO1606" i="1"/>
  <c r="AO2537" i="1" s="1"/>
  <c r="J551" i="1"/>
  <c r="DW550" i="1"/>
  <c r="DW402" i="1"/>
  <c r="I551" i="1"/>
  <c r="EL1237" i="1"/>
  <c r="I1431" i="1"/>
  <c r="I1421" i="1"/>
  <c r="B1669" i="1"/>
  <c r="B1662" i="1"/>
  <c r="B1663" i="1" s="1"/>
  <c r="B2296" i="1" s="1"/>
  <c r="B1660" i="1"/>
  <c r="B1661" i="1" s="1"/>
  <c r="B2280" i="1" s="1"/>
  <c r="B2424" i="1"/>
  <c r="B2556" i="1" s="1"/>
  <c r="H2485" i="1"/>
  <c r="H1436" i="1"/>
  <c r="H2534" i="1" s="1"/>
  <c r="H1499" i="1"/>
  <c r="AO1760" i="1"/>
  <c r="AO1747" i="1"/>
  <c r="Z1747" i="1"/>
  <c r="Z1760" i="1"/>
  <c r="EI2513" i="1"/>
  <c r="DZ1418" i="1"/>
  <c r="DZ1428" i="1"/>
  <c r="L555" i="1"/>
  <c r="L432" i="1"/>
  <c r="L407" i="1"/>
  <c r="N1298" i="1"/>
  <c r="B2565" i="1"/>
  <c r="B2546" i="1" s="1"/>
  <c r="B2111" i="1"/>
  <c r="B2571" i="1" s="1"/>
  <c r="B2319" i="1"/>
  <c r="B2129" i="1"/>
  <c r="B2283" i="1"/>
  <c r="B2401" i="1"/>
  <c r="B2202" i="1"/>
  <c r="B2126" i="1"/>
  <c r="B2285" i="1"/>
  <c r="B2254" i="1"/>
  <c r="B2258" i="1"/>
  <c r="B2403" i="1"/>
  <c r="B2303" i="1"/>
  <c r="B2335" i="1"/>
  <c r="B2124" i="1"/>
  <c r="B2302" i="1"/>
  <c r="B2227" i="1"/>
  <c r="B2315" i="1"/>
  <c r="B2299" i="1"/>
  <c r="B2125" i="1"/>
  <c r="B2287" i="1"/>
  <c r="B2400" i="1"/>
  <c r="B2405" i="1" s="1"/>
  <c r="B2284" i="1"/>
  <c r="B2402" i="1"/>
  <c r="BO1421" i="1"/>
  <c r="BO1431" i="1"/>
  <c r="V1966" i="1"/>
  <c r="L2645" i="1"/>
  <c r="L1225" i="1" s="1"/>
  <c r="L2002" i="1"/>
  <c r="L1845" i="1"/>
  <c r="L1833" i="1" s="1"/>
  <c r="L1861" i="1"/>
  <c r="X2048" i="1"/>
  <c r="X2027" i="1"/>
  <c r="X2024" i="1"/>
  <c r="X2030" i="1" s="1"/>
  <c r="X2025" i="1"/>
  <c r="X2026" i="1"/>
  <c r="X2028" i="1"/>
  <c r="X2029" i="1"/>
  <c r="O2283" i="1"/>
  <c r="E2402" i="1"/>
  <c r="E2332" i="1"/>
  <c r="DZ2552" i="1"/>
  <c r="DZ2406" i="1"/>
  <c r="DZ2397" i="1"/>
  <c r="DZ2555" i="1" s="1"/>
  <c r="B2333" i="1"/>
  <c r="P2552" i="1"/>
  <c r="P2406" i="1"/>
  <c r="O385" i="1"/>
  <c r="M344" i="1"/>
  <c r="M447" i="1"/>
  <c r="M435" i="1"/>
  <c r="M445" i="1"/>
  <c r="G2558" i="1"/>
  <c r="G2561" i="1"/>
  <c r="AX2565" i="1"/>
  <c r="AX2111" i="1"/>
  <c r="AX2571" i="1" s="1"/>
  <c r="AX2053" i="1"/>
  <c r="AX1966" i="1"/>
  <c r="AX2227" i="1"/>
  <c r="AX2226" i="1"/>
  <c r="AX2303" i="1"/>
  <c r="AX2333" i="1"/>
  <c r="AX2258" i="1"/>
  <c r="AX2316" i="1"/>
  <c r="AX2285" i="1"/>
  <c r="AX2318" i="1"/>
  <c r="AX2200" i="1"/>
  <c r="AX2055" i="1"/>
  <c r="AX2128" i="1"/>
  <c r="AX2255" i="1"/>
  <c r="AX2335" i="1"/>
  <c r="AX2224" i="1"/>
  <c r="AX2257" i="1"/>
  <c r="AX2401" i="1"/>
  <c r="AX2549" i="1"/>
  <c r="AX2054" i="1"/>
  <c r="AX1967" i="1"/>
  <c r="AX2300" i="1"/>
  <c r="AX2287" i="1"/>
  <c r="AX2332" i="1"/>
  <c r="AX2202" i="1"/>
  <c r="AX2126" i="1"/>
  <c r="AX2302" i="1"/>
  <c r="AX1598" i="1"/>
  <c r="AX2051" i="1"/>
  <c r="AX2256" i="1"/>
  <c r="AX2319" i="1"/>
  <c r="AX2129" i="1"/>
  <c r="AX2404" i="1"/>
  <c r="AX2284" i="1"/>
  <c r="AX2402" i="1"/>
  <c r="AX2199" i="1"/>
  <c r="AX2225" i="1"/>
  <c r="AX2282" i="1"/>
  <c r="AX2403" i="1"/>
  <c r="AO1825" i="1"/>
  <c r="DZ2826" i="1"/>
  <c r="DZ2130" i="1"/>
  <c r="K554" i="1"/>
  <c r="K406" i="1"/>
  <c r="H426" i="1"/>
  <c r="H448" i="1" s="1"/>
  <c r="EL404" i="1"/>
  <c r="DZ1196" i="1"/>
  <c r="I744" i="1"/>
  <c r="DV1430" i="1"/>
  <c r="DV1420" i="1"/>
  <c r="J2933" i="1"/>
  <c r="J2282" i="1"/>
  <c r="J2565" i="1"/>
  <c r="J2111" i="1"/>
  <c r="J2571" i="1" s="1"/>
  <c r="J2535" i="1"/>
  <c r="J2198" i="1"/>
  <c r="J2126" i="1"/>
  <c r="J2299" i="1"/>
  <c r="J2255" i="1"/>
  <c r="J2226" i="1"/>
  <c r="J2401" i="1"/>
  <c r="J2125" i="1"/>
  <c r="J2402" i="1"/>
  <c r="J2284" i="1"/>
  <c r="J2223" i="1"/>
  <c r="J2254" i="1"/>
  <c r="J2054" i="1"/>
  <c r="J2129" i="1"/>
  <c r="J1965" i="1"/>
  <c r="J2052" i="1"/>
  <c r="J2201" i="1"/>
  <c r="J2056" i="1"/>
  <c r="J2256" i="1"/>
  <c r="J2549" i="1"/>
  <c r="J2316" i="1"/>
  <c r="J2283" i="1"/>
  <c r="J2300" i="1"/>
  <c r="J2331" i="1"/>
  <c r="AO1418" i="1"/>
  <c r="AO1428" i="1"/>
  <c r="AE1420" i="1"/>
  <c r="AE1430" i="1"/>
  <c r="DZ2565" i="1"/>
  <c r="DZ2111" i="1"/>
  <c r="DZ2571" i="1" s="1"/>
  <c r="DZ2549" i="1"/>
  <c r="DZ1598" i="1"/>
  <c r="DZ2056" i="1"/>
  <c r="DZ2202" i="1"/>
  <c r="DZ2226" i="1"/>
  <c r="DZ2225" i="1"/>
  <c r="DZ2332" i="1"/>
  <c r="DZ2257" i="1"/>
  <c r="DZ2535" i="1"/>
  <c r="DZ2201" i="1"/>
  <c r="DZ2404" i="1"/>
  <c r="DZ1963" i="1"/>
  <c r="DZ2224" i="1"/>
  <c r="DZ2198" i="1"/>
  <c r="DZ2317" i="1"/>
  <c r="DZ2199" i="1"/>
  <c r="DZ1965" i="1"/>
  <c r="DZ2129" i="1"/>
  <c r="DZ2127" i="1"/>
  <c r="DZ2302" i="1"/>
  <c r="DZ2402" i="1"/>
  <c r="DZ2300" i="1"/>
  <c r="DZ2287" i="1"/>
  <c r="DZ2334" i="1"/>
  <c r="DZ2258" i="1"/>
  <c r="DZ2303" i="1"/>
  <c r="DZ2284" i="1"/>
  <c r="DZ2403" i="1"/>
  <c r="DZ2335" i="1"/>
  <c r="DZ1590" i="1"/>
  <c r="DZ2053" i="1"/>
  <c r="DZ1968" i="1"/>
  <c r="DZ2227" i="1"/>
  <c r="DZ2285" i="1"/>
  <c r="DZ2536" i="1"/>
  <c r="DZ2401" i="1"/>
  <c r="DZ1967" i="1"/>
  <c r="DZ1966" i="1"/>
  <c r="DZ2128" i="1"/>
  <c r="DZ2256" i="1"/>
  <c r="DZ2255" i="1"/>
  <c r="DZ2318" i="1"/>
  <c r="L1430" i="1"/>
  <c r="L1420" i="1"/>
  <c r="M2851" i="1"/>
  <c r="M2222" i="1"/>
  <c r="M2379" i="1"/>
  <c r="M2400" i="1"/>
  <c r="M2405" i="1" s="1"/>
  <c r="W1826" i="1"/>
  <c r="W1734" i="1"/>
  <c r="E551" i="1"/>
  <c r="P552" i="1"/>
  <c r="P404" i="1"/>
  <c r="AJ550" i="1"/>
  <c r="AJ402" i="1"/>
  <c r="AX559" i="1"/>
  <c r="AX411" i="1"/>
  <c r="C549" i="1"/>
  <c r="C342" i="1"/>
  <c r="C401" i="1"/>
  <c r="Z380" i="1"/>
  <c r="DW553" i="1"/>
  <c r="DW405" i="1"/>
  <c r="M438" i="1"/>
  <c r="AC550" i="1"/>
  <c r="AC548" i="1" s="1"/>
  <c r="AC624" i="1" s="1"/>
  <c r="AC342" i="1"/>
  <c r="AC447" i="1" s="1"/>
  <c r="AC402" i="1"/>
  <c r="T554" i="1"/>
  <c r="T406" i="1"/>
  <c r="W321" i="1"/>
  <c r="Y405" i="1"/>
  <c r="Y553" i="1"/>
  <c r="Y430" i="1"/>
  <c r="N1297" i="1"/>
  <c r="N1238" i="1"/>
  <c r="N1310" i="1" s="1"/>
  <c r="C2826" i="1"/>
  <c r="C2481" i="1"/>
  <c r="C2130" i="1"/>
  <c r="C2972" i="1"/>
  <c r="C2253" i="1"/>
  <c r="C2621" i="1"/>
  <c r="C2229" i="1"/>
  <c r="C1417" i="1"/>
  <c r="I2972" i="1"/>
  <c r="I2253" i="1"/>
  <c r="W898" i="1"/>
  <c r="BF1430" i="1"/>
  <c r="BF1420" i="1"/>
  <c r="M1432" i="1"/>
  <c r="M1422" i="1"/>
  <c r="O1968" i="1"/>
  <c r="AE898" i="1"/>
  <c r="O2768" i="1"/>
  <c r="O2079" i="1"/>
  <c r="O2475" i="1" s="1"/>
  <c r="K847" i="1"/>
  <c r="K822" i="1"/>
  <c r="K816" i="1"/>
  <c r="K993" i="1"/>
  <c r="L832" i="1"/>
  <c r="L829" i="1"/>
  <c r="L830" i="1"/>
  <c r="L849" i="1"/>
  <c r="L2478" i="1" s="1"/>
  <c r="L838" i="1"/>
  <c r="L835" i="1"/>
  <c r="L834" i="1"/>
  <c r="L828" i="1"/>
  <c r="L841" i="1"/>
  <c r="EO2768" i="1"/>
  <c r="EO2079" i="1"/>
  <c r="EO2475" i="1" s="1"/>
  <c r="EO1" i="1" s="1"/>
  <c r="AJ1671" i="1"/>
  <c r="AJ1640" i="1"/>
  <c r="E1196" i="1"/>
  <c r="F1660" i="1"/>
  <c r="F1661" i="1" s="1"/>
  <c r="F2280" i="1" s="1"/>
  <c r="F1669" i="1"/>
  <c r="F1662" i="1"/>
  <c r="F1663" i="1" s="1"/>
  <c r="F2296" i="1" s="1"/>
  <c r="F2424" i="1"/>
  <c r="F2556" i="1" s="1"/>
  <c r="DA2621" i="1"/>
  <c r="DA1417" i="1"/>
  <c r="DA1427" i="1"/>
  <c r="AA1418" i="1"/>
  <c r="AA1428" i="1"/>
  <c r="EC1430" i="1"/>
  <c r="EC1420" i="1"/>
  <c r="E1968" i="1"/>
  <c r="D1421" i="1"/>
  <c r="D1431" i="1"/>
  <c r="AO2129" i="1"/>
  <c r="EO1760" i="1"/>
  <c r="EO1759" i="1" s="1"/>
  <c r="EO1747" i="1"/>
  <c r="Z1640" i="1"/>
  <c r="Z1671" i="1"/>
  <c r="AC1671" i="1"/>
  <c r="AC1672" i="1" s="1"/>
  <c r="AC2546" i="1" s="1"/>
  <c r="Z2488" i="1"/>
  <c r="Z1606" i="1"/>
  <c r="Z2537" i="1" s="1"/>
  <c r="I2640" i="1"/>
  <c r="I2642" i="1" s="1"/>
  <c r="I1871" i="1"/>
  <c r="I2510" i="1" s="1"/>
  <c r="I1862" i="1"/>
  <c r="AA2039" i="1"/>
  <c r="AA2065" i="1"/>
  <c r="AA2494" i="1" s="1"/>
  <c r="AA2038" i="1"/>
  <c r="AA2037" i="1"/>
  <c r="AA2033" i="1"/>
  <c r="AA2034" i="1"/>
  <c r="AE2063" i="1"/>
  <c r="AA2035" i="1"/>
  <c r="AE2061" i="1"/>
  <c r="AE2064" i="1"/>
  <c r="AE2060" i="1"/>
  <c r="AE2059" i="1"/>
  <c r="AE2062" i="1"/>
  <c r="AA2036" i="1"/>
  <c r="P2558" i="1"/>
  <c r="P2561" i="1"/>
  <c r="P2360" i="1"/>
  <c r="P2560" i="1" s="1"/>
  <c r="AO1959" i="1"/>
  <c r="AO1969" i="1" s="1"/>
  <c r="AO1936" i="1"/>
  <c r="AO1933" i="1"/>
  <c r="AO1932" i="1"/>
  <c r="AO1939" i="1" s="1"/>
  <c r="AO1934" i="1"/>
  <c r="AO1935" i="1"/>
  <c r="AO1937" i="1"/>
  <c r="F2493" i="1"/>
  <c r="F2057" i="1"/>
  <c r="J2285" i="1"/>
  <c r="Q2937" i="1"/>
  <c r="Q2286" i="1"/>
  <c r="AO2284" i="1"/>
  <c r="V2379" i="1"/>
  <c r="B1598" i="1"/>
  <c r="G2379" i="1"/>
  <c r="G2400" i="1"/>
  <c r="G2405" i="1" s="1"/>
  <c r="K1432" i="1"/>
  <c r="K1422" i="1"/>
  <c r="J1759" i="1"/>
  <c r="AO2257" i="1"/>
  <c r="AX551" i="1"/>
  <c r="EO565" i="1"/>
  <c r="EO418" i="1"/>
  <c r="AX404" i="1"/>
  <c r="V744" i="1"/>
  <c r="V771" i="1" s="1"/>
  <c r="U2621" i="1"/>
  <c r="U1417" i="1"/>
  <c r="U1427" i="1"/>
  <c r="E2256" i="1"/>
  <c r="M1421" i="1"/>
  <c r="M1431" i="1"/>
  <c r="V2224" i="1"/>
  <c r="J2202" i="1"/>
  <c r="EF2513" i="1"/>
  <c r="AO1671" i="1"/>
  <c r="AE2513" i="1"/>
  <c r="J2640" i="1"/>
  <c r="J2642" i="1" s="1"/>
  <c r="J1871" i="1"/>
  <c r="J2510" i="1" s="1"/>
  <c r="J1862" i="1"/>
  <c r="K2640" i="1"/>
  <c r="K2642" i="1" s="1"/>
  <c r="K1871" i="1"/>
  <c r="K2510" i="1" s="1"/>
  <c r="K1862" i="1"/>
  <c r="H438" i="1"/>
  <c r="E554" i="1"/>
  <c r="E406" i="1"/>
  <c r="CL550" i="1"/>
  <c r="CL402" i="1"/>
  <c r="H551" i="1"/>
  <c r="H428" i="1"/>
  <c r="I385" i="1"/>
  <c r="EO559" i="1"/>
  <c r="EO411" i="1"/>
  <c r="Z325" i="1"/>
  <c r="Y552" i="1"/>
  <c r="Y429" i="1"/>
  <c r="Y404" i="1"/>
  <c r="DZ744" i="1"/>
  <c r="K843" i="1"/>
  <c r="L843" i="1"/>
  <c r="AA551" i="1"/>
  <c r="EO1237" i="1"/>
  <c r="CL2577" i="1"/>
  <c r="CL2575" i="1"/>
  <c r="CL2559" i="1"/>
  <c r="CL972" i="1"/>
  <c r="CL2561" i="1"/>
  <c r="CL1733" i="1" s="1"/>
  <c r="Q840" i="1"/>
  <c r="G1429" i="1"/>
  <c r="G1419" i="1"/>
  <c r="AS2284" i="1"/>
  <c r="DX847" i="1"/>
  <c r="DX822" i="1"/>
  <c r="DX851" i="1" s="1"/>
  <c r="DX2479" i="1" s="1"/>
  <c r="DX816" i="1"/>
  <c r="DX845" i="1" s="1"/>
  <c r="DX993" i="1"/>
  <c r="G1671" i="1"/>
  <c r="K2945" i="1"/>
  <c r="K2314" i="1"/>
  <c r="AA2199" i="1"/>
  <c r="Y1421" i="1"/>
  <c r="Y1431" i="1"/>
  <c r="O2227" i="1"/>
  <c r="AA1642" i="1"/>
  <c r="AA1640" i="1" s="1"/>
  <c r="X2301" i="1"/>
  <c r="DZ2301" i="1"/>
  <c r="N1431" i="1"/>
  <c r="N1421" i="1"/>
  <c r="DW1432" i="1"/>
  <c r="DW1422" i="1"/>
  <c r="N1259" i="1"/>
  <c r="H2851" i="1"/>
  <c r="H2222" i="1"/>
  <c r="Z2493" i="1"/>
  <c r="Z2057" i="1"/>
  <c r="AE1968" i="1"/>
  <c r="X1948" i="1"/>
  <c r="D2492" i="1"/>
  <c r="E2492" i="1"/>
  <c r="D2640" i="1"/>
  <c r="D2642" i="1" s="1"/>
  <c r="D1871" i="1"/>
  <c r="D2510" i="1" s="1"/>
  <c r="D1862" i="1"/>
  <c r="E1862" i="1"/>
  <c r="E1871" i="1"/>
  <c r="E2510" i="1" s="1"/>
  <c r="E2640" i="1"/>
  <c r="E2642" i="1" s="1"/>
  <c r="AX1964" i="1"/>
  <c r="AA1760" i="1"/>
  <c r="AO2224" i="1"/>
  <c r="V2054" i="1"/>
  <c r="L2030" i="1"/>
  <c r="AX2211" i="1"/>
  <c r="J2124" i="1"/>
  <c r="EI2256" i="1"/>
  <c r="T2257" i="1"/>
  <c r="E2379" i="1"/>
  <c r="J2257" i="1"/>
  <c r="L2285" i="1"/>
  <c r="AE2333" i="1"/>
  <c r="AE2379" i="1"/>
  <c r="AE2403" i="1"/>
  <c r="DX955" i="1"/>
  <c r="DX773" i="1"/>
  <c r="DX748" i="1"/>
  <c r="DX777" i="1" s="1"/>
  <c r="DX764" i="1"/>
  <c r="DX775" i="1"/>
  <c r="DX760" i="1"/>
  <c r="DX766" i="1"/>
  <c r="DX754" i="1"/>
  <c r="DX758" i="1"/>
  <c r="DX762" i="1"/>
  <c r="DX756" i="1"/>
  <c r="DX767" i="1"/>
  <c r="DX755" i="1"/>
  <c r="DX752" i="1"/>
  <c r="DX761" i="1"/>
  <c r="Z2002" i="1"/>
  <c r="Z1845" i="1"/>
  <c r="Z1833" i="1" s="1"/>
  <c r="E826" i="1"/>
  <c r="T1422" i="1"/>
  <c r="T1432" i="1"/>
  <c r="O1418" i="1"/>
  <c r="O1428" i="1"/>
  <c r="W1419" i="1"/>
  <c r="W1429" i="1"/>
  <c r="N1264" i="1"/>
  <c r="N2972" i="1"/>
  <c r="N2253" i="1"/>
  <c r="B2301" i="1"/>
  <c r="DN1430" i="1"/>
  <c r="DN1420" i="1"/>
  <c r="N2488" i="1"/>
  <c r="N1606" i="1"/>
  <c r="N2537" i="1" s="1"/>
  <c r="EF1747" i="1"/>
  <c r="EF1760" i="1"/>
  <c r="E380" i="1"/>
  <c r="B404" i="1"/>
  <c r="EI380" i="1"/>
  <c r="AO744" i="1"/>
  <c r="AO769" i="1" s="1"/>
  <c r="C551" i="1"/>
  <c r="AS898" i="1"/>
  <c r="D2851" i="1"/>
  <c r="D2222" i="1"/>
  <c r="CL1418" i="1"/>
  <c r="CL1428" i="1"/>
  <c r="EL1420" i="1"/>
  <c r="EL1430" i="1"/>
  <c r="EO1671" i="1"/>
  <c r="EO1640" i="1"/>
  <c r="EC2254" i="1"/>
  <c r="F2621" i="1"/>
  <c r="F2229" i="1"/>
  <c r="F2237" i="1" s="1"/>
  <c r="F1427" i="1"/>
  <c r="F1417" i="1"/>
  <c r="AO2301" i="1"/>
  <c r="DN1431" i="1"/>
  <c r="DN1421" i="1"/>
  <c r="T2317" i="1"/>
  <c r="AS1965" i="1"/>
  <c r="T2056" i="1"/>
  <c r="N1282" i="1"/>
  <c r="V2402" i="1"/>
  <c r="M1969" i="1"/>
  <c r="M2495" i="1" s="1"/>
  <c r="J380" i="1"/>
  <c r="AA2317" i="1"/>
  <c r="S1959" i="1"/>
  <c r="S1969" i="1" s="1"/>
  <c r="S2495" i="1" s="1"/>
  <c r="BF411" i="1"/>
  <c r="E549" i="1"/>
  <c r="E342" i="1"/>
  <c r="E432" i="1" s="1"/>
  <c r="E401" i="1"/>
  <c r="T2120" i="1"/>
  <c r="CA1223" i="1"/>
  <c r="CA1211" i="1"/>
  <c r="AS406" i="1"/>
  <c r="B1436" i="1"/>
  <c r="B2534" i="1" s="1"/>
  <c r="BO552" i="1"/>
  <c r="BO429" i="1"/>
  <c r="BO404" i="1"/>
  <c r="DZ559" i="1"/>
  <c r="DZ411" i="1"/>
  <c r="W1428" i="1"/>
  <c r="W1418" i="1"/>
  <c r="G2639" i="1"/>
  <c r="G1219" i="1" s="1"/>
  <c r="G1870" i="1"/>
  <c r="AO2552" i="1"/>
  <c r="AO2406" i="1"/>
  <c r="CL2552" i="1"/>
  <c r="CL2406" i="1"/>
  <c r="EP2379" i="1"/>
  <c r="CL2397" i="1"/>
  <c r="CL2555" i="1" s="1"/>
  <c r="BO1763" i="1"/>
  <c r="BO1734" i="1"/>
  <c r="CA1762" i="1"/>
  <c r="CA1764" i="1"/>
  <c r="CA1765" i="1"/>
  <c r="CA1761" i="1"/>
  <c r="EF771" i="1"/>
  <c r="O2565" i="1"/>
  <c r="O2111" i="1"/>
  <c r="O2571" i="1" s="1"/>
  <c r="O2054" i="1"/>
  <c r="O2200" i="1"/>
  <c r="O2257" i="1"/>
  <c r="O2334" i="1"/>
  <c r="O2319" i="1"/>
  <c r="O2318" i="1"/>
  <c r="O2129" i="1"/>
  <c r="O2223" i="1"/>
  <c r="O2126" i="1"/>
  <c r="O2226" i="1"/>
  <c r="O1598" i="1"/>
  <c r="O2055" i="1"/>
  <c r="O2404" i="1"/>
  <c r="O2549" i="1"/>
  <c r="O2335" i="1"/>
  <c r="O2303" i="1"/>
  <c r="O2302" i="1"/>
  <c r="O2120" i="1"/>
  <c r="O2332" i="1"/>
  <c r="O2256" i="1"/>
  <c r="O2201" i="1"/>
  <c r="O2333" i="1"/>
  <c r="O2225" i="1"/>
  <c r="O2403" i="1"/>
  <c r="O1967" i="1"/>
  <c r="O2284" i="1"/>
  <c r="O2317" i="1"/>
  <c r="O2127" i="1"/>
  <c r="O2287" i="1"/>
  <c r="O2535" i="1"/>
  <c r="O2124" i="1"/>
  <c r="O2128" i="1"/>
  <c r="O2125" i="1"/>
  <c r="AX1419" i="1"/>
  <c r="AX1429" i="1"/>
  <c r="E2972" i="1"/>
  <c r="E2253" i="1"/>
  <c r="AO2565" i="1"/>
  <c r="AO2111" i="1"/>
  <c r="AO2571" i="1" s="1"/>
  <c r="AO1968" i="1"/>
  <c r="AO2298" i="1"/>
  <c r="AO2124" i="1"/>
  <c r="AO2202" i="1"/>
  <c r="AO2549" i="1"/>
  <c r="AO2127" i="1"/>
  <c r="AO2536" i="1"/>
  <c r="AO2282" i="1"/>
  <c r="AO1590" i="1"/>
  <c r="AO2227" i="1"/>
  <c r="AO2258" i="1"/>
  <c r="AO2303" i="1"/>
  <c r="AO2400" i="1"/>
  <c r="AO2405" i="1" s="1"/>
  <c r="AO2225" i="1"/>
  <c r="AO2287" i="1"/>
  <c r="AO2535" i="1"/>
  <c r="AO1598" i="1"/>
  <c r="AO1963" i="1"/>
  <c r="AO2314" i="1"/>
  <c r="AO2335" i="1"/>
  <c r="AO2056" i="1"/>
  <c r="AO2253" i="1"/>
  <c r="AO2199" i="1"/>
  <c r="AO2302" i="1"/>
  <c r="AO2300" i="1"/>
  <c r="AO2254" i="1"/>
  <c r="AO2334" i="1"/>
  <c r="AE1419" i="1"/>
  <c r="AE1429" i="1"/>
  <c r="K1269" i="1"/>
  <c r="E2316" i="1"/>
  <c r="Q554" i="1"/>
  <c r="Q406" i="1"/>
  <c r="N552" i="1"/>
  <c r="N429" i="1"/>
  <c r="N404" i="1"/>
  <c r="CL385" i="1"/>
  <c r="EF406" i="1"/>
  <c r="EF554" i="1"/>
  <c r="E407" i="1"/>
  <c r="E555" i="1"/>
  <c r="W955" i="1"/>
  <c r="W1269" i="1" s="1"/>
  <c r="W773" i="1"/>
  <c r="W764" i="1"/>
  <c r="W748" i="1"/>
  <c r="W777" i="1" s="1"/>
  <c r="W775" i="1"/>
  <c r="W761" i="1"/>
  <c r="W767" i="1"/>
  <c r="W766" i="1"/>
  <c r="W752" i="1"/>
  <c r="W755" i="1"/>
  <c r="W756" i="1"/>
  <c r="W758" i="1"/>
  <c r="W760" i="1"/>
  <c r="W754" i="1"/>
  <c r="W762" i="1"/>
  <c r="K2768" i="1"/>
  <c r="K2079" i="1"/>
  <c r="K2475" i="1" s="1"/>
  <c r="G1430" i="1"/>
  <c r="G1420" i="1"/>
  <c r="C1238" i="1"/>
  <c r="AO2125" i="1"/>
  <c r="J549" i="1"/>
  <c r="J342" i="1"/>
  <c r="J428" i="1" s="1"/>
  <c r="J401" i="1"/>
  <c r="AJ1428" i="1"/>
  <c r="AJ1418" i="1"/>
  <c r="EO556" i="1"/>
  <c r="K2851" i="1"/>
  <c r="K2222" i="1"/>
  <c r="I1429" i="1"/>
  <c r="I1419" i="1"/>
  <c r="L1422" i="1"/>
  <c r="L1432" i="1"/>
  <c r="DV2488" i="1"/>
  <c r="DV1606" i="1"/>
  <c r="DV2537" i="1" s="1"/>
  <c r="P2485" i="1"/>
  <c r="P1436" i="1"/>
  <c r="P2534" i="1" s="1"/>
  <c r="P1499" i="1"/>
  <c r="DN1791" i="1"/>
  <c r="DN1999" i="1" s="1"/>
  <c r="DN2000" i="1" s="1"/>
  <c r="DW1792" i="1"/>
  <c r="DV1792" i="1"/>
  <c r="DV1791" i="1" s="1"/>
  <c r="DV1999" i="1" s="1"/>
  <c r="DV2000" i="1" s="1"/>
  <c r="B2552" i="1"/>
  <c r="B2406" i="1"/>
  <c r="N557" i="1"/>
  <c r="N434" i="1"/>
  <c r="N409" i="1"/>
  <c r="O744" i="1"/>
  <c r="S2552" i="1"/>
  <c r="S2406" i="1"/>
  <c r="F2851" i="1"/>
  <c r="F2222" i="1"/>
  <c r="D380" i="1"/>
  <c r="EO1223" i="1"/>
  <c r="EO1211" i="1"/>
  <c r="B380" i="1"/>
  <c r="CA385" i="1"/>
  <c r="DW380" i="1"/>
  <c r="AE2559" i="1"/>
  <c r="AE2577" i="1"/>
  <c r="AA2562" i="1"/>
  <c r="AE2561" i="1"/>
  <c r="F2488" i="1"/>
  <c r="F1606" i="1"/>
  <c r="F2537" i="1" s="1"/>
  <c r="G2488" i="1"/>
  <c r="AS2768" i="1"/>
  <c r="AS2079" i="1"/>
  <c r="AS2475" i="1" s="1"/>
  <c r="J2768" i="1"/>
  <c r="J2079" i="1"/>
  <c r="J2475" i="1" s="1"/>
  <c r="DW2488" i="1"/>
  <c r="DW1606" i="1"/>
  <c r="DW2537" i="1" s="1"/>
  <c r="U1418" i="1"/>
  <c r="U1428" i="1"/>
  <c r="U2640" i="1"/>
  <c r="U2642" i="1" s="1"/>
  <c r="U1871" i="1"/>
  <c r="U2510" i="1" s="1"/>
  <c r="U1862" i="1"/>
  <c r="EC2569" i="1"/>
  <c r="DX1419" i="1"/>
  <c r="DX1429" i="1"/>
  <c r="I1238" i="1"/>
  <c r="E1507" i="1"/>
  <c r="DV1203" i="1"/>
  <c r="EO1428" i="1"/>
  <c r="EO1418" i="1"/>
  <c r="N554" i="1"/>
  <c r="N406" i="1"/>
  <c r="N431" i="1"/>
  <c r="EI664" i="1"/>
  <c r="AX1236" i="1"/>
  <c r="O2851" i="1"/>
  <c r="O2222" i="1"/>
  <c r="E2055" i="1"/>
  <c r="H1196" i="1"/>
  <c r="CL1429" i="1"/>
  <c r="CL1419" i="1"/>
  <c r="O1606" i="1"/>
  <c r="O2537" i="1" s="1"/>
  <c r="DV2826" i="1"/>
  <c r="DV2130" i="1"/>
  <c r="AS549" i="1"/>
  <c r="AS342" i="1"/>
  <c r="AS426" i="1" s="1"/>
  <c r="AS448" i="1" s="1"/>
  <c r="AS401" i="1"/>
  <c r="DV565" i="1"/>
  <c r="DV418" i="1"/>
  <c r="AS550" i="1"/>
  <c r="AS402" i="1"/>
  <c r="AS427" i="1"/>
  <c r="AE551" i="1"/>
  <c r="X550" i="1"/>
  <c r="X402" i="1"/>
  <c r="H427" i="1"/>
  <c r="DN999" i="1"/>
  <c r="DN995" i="1"/>
  <c r="F555" i="1"/>
  <c r="F407" i="1"/>
  <c r="P1196" i="1"/>
  <c r="X2646" i="1"/>
  <c r="X1226" i="1" s="1"/>
  <c r="X1825" i="1"/>
  <c r="I2485" i="1"/>
  <c r="I1436" i="1"/>
  <c r="I2534" i="1" s="1"/>
  <c r="H1422" i="1"/>
  <c r="H1432" i="1"/>
  <c r="U993" i="1"/>
  <c r="V1044" i="1" s="1"/>
  <c r="V2522" i="1" s="1"/>
  <c r="U847" i="1"/>
  <c r="U822" i="1"/>
  <c r="U851" i="1" s="1"/>
  <c r="U2479" i="1" s="1"/>
  <c r="U816" i="1"/>
  <c r="U845" i="1" s="1"/>
  <c r="V830" i="1"/>
  <c r="V834" i="1"/>
  <c r="V832" i="1"/>
  <c r="V838" i="1"/>
  <c r="V841" i="1"/>
  <c r="V835" i="1"/>
  <c r="V849" i="1"/>
  <c r="V2478" i="1" s="1"/>
  <c r="V828" i="1"/>
  <c r="V829" i="1"/>
  <c r="W2768" i="1"/>
  <c r="W2079" i="1"/>
  <c r="W2475" i="1" s="1"/>
  <c r="AE2768" i="1"/>
  <c r="AE2079" i="1"/>
  <c r="AE2475" i="1" s="1"/>
  <c r="DX1268" i="1"/>
  <c r="DX1196" i="1"/>
  <c r="DX1270" i="1" s="1"/>
  <c r="H1236" i="1"/>
  <c r="AS2565" i="1"/>
  <c r="AS2111" i="1"/>
  <c r="AS2571" i="1" s="1"/>
  <c r="AS2202" i="1"/>
  <c r="AS2331" i="1"/>
  <c r="AS2222" i="1"/>
  <c r="AS2125" i="1"/>
  <c r="AS2124" i="1"/>
  <c r="AS2283" i="1"/>
  <c r="AS2316" i="1"/>
  <c r="AS2197" i="1"/>
  <c r="AS2211" i="1"/>
  <c r="AS2258" i="1"/>
  <c r="AS2127" i="1"/>
  <c r="AS2053" i="1"/>
  <c r="AS2199" i="1"/>
  <c r="AS2255" i="1"/>
  <c r="AS2402" i="1"/>
  <c r="AS2303" i="1"/>
  <c r="AS2129" i="1"/>
  <c r="AS2334" i="1"/>
  <c r="AS2302" i="1"/>
  <c r="AS2404" i="1"/>
  <c r="AS1964" i="1"/>
  <c r="AS2224" i="1"/>
  <c r="AS2051" i="1"/>
  <c r="AS2253" i="1"/>
  <c r="AS2330" i="1"/>
  <c r="AS2335" i="1"/>
  <c r="AS2400" i="1"/>
  <c r="AS2405" i="1" s="1"/>
  <c r="AS2315" i="1"/>
  <c r="AS2314" i="1"/>
  <c r="AS2300" i="1"/>
  <c r="AS2128" i="1"/>
  <c r="AS2319" i="1"/>
  <c r="AS1606" i="1"/>
  <c r="AS2537" i="1" s="1"/>
  <c r="AS2549" i="1"/>
  <c r="AS1598" i="1"/>
  <c r="AS2126" i="1"/>
  <c r="AS2299" i="1"/>
  <c r="AS2282" i="1"/>
  <c r="AS2401" i="1"/>
  <c r="AS2332" i="1"/>
  <c r="AS2227" i="1"/>
  <c r="AS2056" i="1"/>
  <c r="G2761" i="1"/>
  <c r="G2080" i="1"/>
  <c r="P1763" i="1"/>
  <c r="P1734" i="1"/>
  <c r="Q1763" i="1"/>
  <c r="Q1765" i="1"/>
  <c r="Q1764" i="1"/>
  <c r="Q1761" i="1"/>
  <c r="Q1762" i="1"/>
  <c r="T2488" i="1"/>
  <c r="T1606" i="1"/>
  <c r="T2537" i="1" s="1"/>
  <c r="B1747" i="1"/>
  <c r="B1760" i="1"/>
  <c r="C1760" i="1"/>
  <c r="C1759" i="1" s="1"/>
  <c r="AJ2562" i="1"/>
  <c r="AJ2558" i="1"/>
  <c r="AJ2563" i="1" s="1"/>
  <c r="AJ2561" i="1"/>
  <c r="BF2493" i="1"/>
  <c r="BF2032" i="1" s="1"/>
  <c r="BF2057" i="1"/>
  <c r="DW682" i="1"/>
  <c r="DW680" i="1" s="1"/>
  <c r="H2639" i="1"/>
  <c r="H1219" i="1" s="1"/>
  <c r="H1870" i="1"/>
  <c r="K1289" i="1"/>
  <c r="AO2493" i="1"/>
  <c r="AO2057" i="1"/>
  <c r="S2826" i="1"/>
  <c r="S2130" i="1"/>
  <c r="AX2253" i="1"/>
  <c r="DV2552" i="1"/>
  <c r="DV2406" i="1"/>
  <c r="DV2397" i="1"/>
  <c r="DV2555" i="1" s="1"/>
  <c r="I2488" i="1"/>
  <c r="I1606" i="1"/>
  <c r="I2537" i="1" s="1"/>
  <c r="I2768" i="1"/>
  <c r="I2079" i="1"/>
  <c r="I2475" i="1" s="1"/>
  <c r="X993" i="1"/>
  <c r="X847" i="1"/>
  <c r="X822" i="1"/>
  <c r="X816" i="1"/>
  <c r="Y838" i="1"/>
  <c r="Y832" i="1"/>
  <c r="Y829" i="1"/>
  <c r="Y835" i="1"/>
  <c r="Y840" i="1"/>
  <c r="Y849" i="1"/>
  <c r="Y2478" i="1" s="1"/>
  <c r="Y841" i="1"/>
  <c r="Y834" i="1"/>
  <c r="Y830" i="1"/>
  <c r="Y826" i="1"/>
  <c r="Y828" i="1"/>
  <c r="D2493" i="1"/>
  <c r="D2057" i="1"/>
  <c r="J2225" i="1"/>
  <c r="AS2226" i="1"/>
  <c r="J2334" i="1"/>
  <c r="F552" i="1"/>
  <c r="F404" i="1"/>
  <c r="T327" i="1"/>
  <c r="EO408" i="1" s="1"/>
  <c r="B554" i="1"/>
  <c r="B406" i="1"/>
  <c r="DV551" i="1"/>
  <c r="CA2400" i="1"/>
  <c r="CA2405" i="1" s="1"/>
  <c r="O2255" i="1"/>
  <c r="W2200" i="1"/>
  <c r="AS1431" i="1"/>
  <c r="AS1421" i="1"/>
  <c r="X2330" i="1"/>
  <c r="B1431" i="1"/>
  <c r="B1421" i="1"/>
  <c r="R1826" i="1"/>
  <c r="R1734" i="1"/>
  <c r="O2053" i="1"/>
  <c r="EF975" i="1"/>
  <c r="EF1131" i="1" s="1"/>
  <c r="H556" i="1"/>
  <c r="H433" i="1"/>
  <c r="H408" i="1"/>
  <c r="M433" i="1"/>
  <c r="T322" i="1"/>
  <c r="I403" i="1" s="1"/>
  <c r="M439" i="1"/>
  <c r="EL744" i="1"/>
  <c r="EL771" i="1" s="1"/>
  <c r="EL769" i="1"/>
  <c r="AE496" i="1"/>
  <c r="AE320" i="1"/>
  <c r="S553" i="1"/>
  <c r="S405" i="1"/>
  <c r="EC955" i="1"/>
  <c r="EC773" i="1"/>
  <c r="EC748" i="1"/>
  <c r="EC777" i="1" s="1"/>
  <c r="EC761" i="1"/>
  <c r="EC756" i="1"/>
  <c r="EC775" i="1"/>
  <c r="EC754" i="1"/>
  <c r="EC755" i="1"/>
  <c r="EC760" i="1"/>
  <c r="EC758" i="1"/>
  <c r="EC764" i="1"/>
  <c r="EC752" i="1"/>
  <c r="EC767" i="1"/>
  <c r="U769" i="1"/>
  <c r="U2524" i="1"/>
  <c r="U1049" i="1"/>
  <c r="I1203" i="1"/>
  <c r="EI1203" i="1"/>
  <c r="O2197" i="1"/>
  <c r="O2400" i="1"/>
  <c r="O2405" i="1" s="1"/>
  <c r="O2379" i="1"/>
  <c r="AS2287" i="1"/>
  <c r="V1662" i="1"/>
  <c r="V1663" i="1" s="1"/>
  <c r="V2296" i="1" s="1"/>
  <c r="V1660" i="1"/>
  <c r="V1661" i="1" s="1"/>
  <c r="V2280" i="1" s="1"/>
  <c r="V1669" i="1"/>
  <c r="V2424" i="1"/>
  <c r="V2556" i="1" s="1"/>
  <c r="EI2485" i="1"/>
  <c r="EI1436" i="1"/>
  <c r="EI2534" i="1" s="1"/>
  <c r="W2485" i="1"/>
  <c r="W1436" i="1"/>
  <c r="W2534" i="1" s="1"/>
  <c r="EO2485" i="1"/>
  <c r="EO1436" i="1"/>
  <c r="EO2534" i="1" s="1"/>
  <c r="EO1499" i="1"/>
  <c r="E2197" i="1"/>
  <c r="E2933" i="1"/>
  <c r="E2282" i="1"/>
  <c r="W2197" i="1"/>
  <c r="DX2565" i="1"/>
  <c r="DX2554" i="1" s="1"/>
  <c r="DX2111" i="1"/>
  <c r="DX2571" i="1" s="1"/>
  <c r="DX2201" i="1"/>
  <c r="DX2330" i="1"/>
  <c r="DX2124" i="1"/>
  <c r="DX2258" i="1"/>
  <c r="DX2282" i="1"/>
  <c r="DX2335" i="1"/>
  <c r="DX2315" i="1"/>
  <c r="DX2404" i="1"/>
  <c r="DX2319" i="1"/>
  <c r="DX2226" i="1"/>
  <c r="DX2129" i="1"/>
  <c r="DX2125" i="1"/>
  <c r="DX2227" i="1"/>
  <c r="DX2318" i="1"/>
  <c r="DX2549" i="1"/>
  <c r="DX1968" i="1"/>
  <c r="DX2198" i="1"/>
  <c r="DX2287" i="1"/>
  <c r="DX2254" i="1"/>
  <c r="DX2302" i="1"/>
  <c r="DX2127" i="1"/>
  <c r="DX2257" i="1"/>
  <c r="DX2285" i="1"/>
  <c r="DX2388" i="1"/>
  <c r="DX2553" i="1" s="1"/>
  <c r="DX1967" i="1"/>
  <c r="DX1963" i="1"/>
  <c r="DX2052" i="1"/>
  <c r="DX2056" i="1"/>
  <c r="DX2223" i="1"/>
  <c r="DX2202" i="1"/>
  <c r="DX2334" i="1"/>
  <c r="DX2314" i="1"/>
  <c r="DX1598" i="1"/>
  <c r="DX2128" i="1"/>
  <c r="DX2333" i="1"/>
  <c r="DX2126" i="1"/>
  <c r="DX2298" i="1"/>
  <c r="DX2401" i="1"/>
  <c r="DX2331" i="1"/>
  <c r="DX2299" i="1"/>
  <c r="DX2303" i="1"/>
  <c r="DX2224" i="1"/>
  <c r="M1428" i="1"/>
  <c r="M1418" i="1"/>
  <c r="AS1428" i="1"/>
  <c r="AS1418" i="1"/>
  <c r="U1419" i="1"/>
  <c r="U1429" i="1"/>
  <c r="DV1419" i="1"/>
  <c r="DV1429" i="1"/>
  <c r="K1430" i="1"/>
  <c r="K1420" i="1"/>
  <c r="I1422" i="1"/>
  <c r="I1432" i="1"/>
  <c r="EI2202" i="1"/>
  <c r="L2851" i="1"/>
  <c r="L2222" i="1"/>
  <c r="L2330" i="1"/>
  <c r="AO2197" i="1"/>
  <c r="B2223" i="1"/>
  <c r="J2224" i="1"/>
  <c r="AE2224" i="1"/>
  <c r="EF1431" i="1"/>
  <c r="EF1421" i="1"/>
  <c r="BF2488" i="1"/>
  <c r="BF1606" i="1"/>
  <c r="BF2537" i="1" s="1"/>
  <c r="Q1826" i="1"/>
  <c r="Q1734" i="1"/>
  <c r="B2298" i="1"/>
  <c r="T2314" i="1"/>
  <c r="J1418" i="1"/>
  <c r="J1428" i="1"/>
  <c r="P1431" i="1"/>
  <c r="P1421" i="1"/>
  <c r="X2319" i="1"/>
  <c r="Y1044" i="1"/>
  <c r="Y2522" i="1" s="1"/>
  <c r="EI1044" i="1"/>
  <c r="EI2522" i="1" s="1"/>
  <c r="P1217" i="1"/>
  <c r="P1210" i="1"/>
  <c r="T1590" i="1"/>
  <c r="EC1590" i="1"/>
  <c r="AE1963" i="1"/>
  <c r="X1959" i="1"/>
  <c r="X1969" i="1" s="1"/>
  <c r="X1921" i="1"/>
  <c r="X1933" i="1"/>
  <c r="X1936" i="1"/>
  <c r="X1935" i="1"/>
  <c r="X1937" i="1"/>
  <c r="X1932" i="1"/>
  <c r="X1939" i="1" s="1"/>
  <c r="X1934" i="1"/>
  <c r="O2052" i="1"/>
  <c r="V1964" i="1"/>
  <c r="EC2051" i="1"/>
  <c r="X2647" i="1"/>
  <c r="X1227" i="1" s="1"/>
  <c r="X1830" i="1"/>
  <c r="X1895" i="1" s="1"/>
  <c r="Y2647" i="1"/>
  <c r="Y1227" i="1" s="1"/>
  <c r="AS1938" i="1"/>
  <c r="EI2225" i="1"/>
  <c r="AO2051" i="1"/>
  <c r="L2223" i="1"/>
  <c r="AO2317" i="1"/>
  <c r="DX2332" i="1"/>
  <c r="DN2333" i="1"/>
  <c r="V2314" i="1"/>
  <c r="CL2553" i="1"/>
  <c r="EP2388" i="1"/>
  <c r="AS2317" i="1"/>
  <c r="I404" i="1"/>
  <c r="DX559" i="1"/>
  <c r="DX411" i="1"/>
  <c r="O556" i="1"/>
  <c r="O408" i="1"/>
  <c r="BF553" i="1"/>
  <c r="BF405" i="1"/>
  <c r="M975" i="1"/>
  <c r="M548" i="1"/>
  <c r="DA358" i="1"/>
  <c r="DA323" i="1"/>
  <c r="M2645" i="1"/>
  <c r="M1225" i="1" s="1"/>
  <c r="M2002" i="1"/>
  <c r="M2492" i="1" s="1"/>
  <c r="M1861" i="1"/>
  <c r="M1845" i="1"/>
  <c r="M1833" i="1" s="1"/>
  <c r="N2639" i="1" s="1"/>
  <c r="N1219" i="1" s="1"/>
  <c r="EI2285" i="1"/>
  <c r="CL1421" i="1"/>
  <c r="CL1431" i="1"/>
  <c r="AX2120" i="1"/>
  <c r="AX2621" i="1"/>
  <c r="AX1427" i="1"/>
  <c r="AX1417" i="1"/>
  <c r="AE2056" i="1"/>
  <c r="S1747" i="1"/>
  <c r="S1760" i="1"/>
  <c r="S1759" i="1" s="1"/>
  <c r="AA2124" i="1"/>
  <c r="AO2223" i="1"/>
  <c r="G2826" i="1"/>
  <c r="G2481" i="1"/>
  <c r="G2130" i="1"/>
  <c r="H975" i="1"/>
  <c r="CA694" i="1"/>
  <c r="CA1730" i="1"/>
  <c r="W411" i="1"/>
  <c r="J2330" i="1"/>
  <c r="AB1671" i="1"/>
  <c r="AB1672" i="1" s="1"/>
  <c r="AB2546" i="1" s="1"/>
  <c r="Y1640" i="1"/>
  <c r="Y1671" i="1"/>
  <c r="C1432" i="1"/>
  <c r="C1422" i="1"/>
  <c r="DZ2197" i="1"/>
  <c r="L2200" i="1"/>
  <c r="M2933" i="1"/>
  <c r="M2282" i="1"/>
  <c r="M2621" i="1"/>
  <c r="M2229" i="1"/>
  <c r="M2237" i="1" s="1"/>
  <c r="M1417" i="1"/>
  <c r="M1427" i="1"/>
  <c r="B1196" i="1"/>
  <c r="Y2558" i="1"/>
  <c r="Y2563" i="1" s="1"/>
  <c r="Y2562" i="1"/>
  <c r="Y2561" i="1"/>
  <c r="W2558" i="1"/>
  <c r="W2561" i="1"/>
  <c r="W2360" i="1"/>
  <c r="W2560" i="1" s="1"/>
  <c r="EI1969" i="1"/>
  <c r="O2051" i="1"/>
  <c r="DV559" i="1"/>
  <c r="DV411" i="1"/>
  <c r="EI418" i="1"/>
  <c r="EI565" i="1"/>
  <c r="DZ404" i="1"/>
  <c r="EF380" i="1"/>
  <c r="AA380" i="1"/>
  <c r="P380" i="1"/>
  <c r="EL406" i="1"/>
  <c r="DN411" i="1"/>
  <c r="DA2768" i="1"/>
  <c r="DA2079" i="1"/>
  <c r="DA2475" i="1" s="1"/>
  <c r="DA1" i="1" s="1"/>
  <c r="DW337" i="1"/>
  <c r="DW372" i="1"/>
  <c r="B557" i="1"/>
  <c r="B409" i="1"/>
  <c r="EI2488" i="1"/>
  <c r="EI1606" i="1"/>
  <c r="EI2537" i="1" s="1"/>
  <c r="M2561" i="1"/>
  <c r="K840" i="1"/>
  <c r="AA1671" i="1"/>
  <c r="AD1671" i="1"/>
  <c r="AD1672" i="1" s="1"/>
  <c r="AD2546" i="1" s="1"/>
  <c r="C2565" i="1"/>
  <c r="C2546" i="1" s="1"/>
  <c r="C2111" i="1"/>
  <c r="C2571" i="1" s="1"/>
  <c r="C2300" i="1"/>
  <c r="C2401" i="1"/>
  <c r="C2549" i="1"/>
  <c r="C1590" i="1"/>
  <c r="C2127" i="1"/>
  <c r="C1965" i="1"/>
  <c r="C2331" i="1"/>
  <c r="C2198" i="1"/>
  <c r="C2257" i="1"/>
  <c r="C2334" i="1"/>
  <c r="C1598" i="1"/>
  <c r="C2055" i="1"/>
  <c r="C2225" i="1"/>
  <c r="C2404" i="1"/>
  <c r="C2316" i="1"/>
  <c r="C1964" i="1"/>
  <c r="C2400" i="1"/>
  <c r="C2405" i="1" s="1"/>
  <c r="C2299" i="1"/>
  <c r="C2318" i="1"/>
  <c r="C2052" i="1"/>
  <c r="C2254" i="1"/>
  <c r="C2332" i="1"/>
  <c r="C2223" i="1"/>
  <c r="C2283" i="1"/>
  <c r="C2126" i="1"/>
  <c r="C2125" i="1"/>
  <c r="C2284" i="1"/>
  <c r="C2315" i="1"/>
  <c r="I2565" i="1"/>
  <c r="I2111" i="1"/>
  <c r="I2571" i="1" s="1"/>
  <c r="I1598" i="1"/>
  <c r="I1965" i="1"/>
  <c r="I1968" i="1"/>
  <c r="I2052" i="1"/>
  <c r="I2055" i="1"/>
  <c r="I2254" i="1"/>
  <c r="I2331" i="1"/>
  <c r="I2404" i="1"/>
  <c r="I2316" i="1"/>
  <c r="I2315" i="1"/>
  <c r="I1967" i="1"/>
  <c r="I2126" i="1"/>
  <c r="I2549" i="1"/>
  <c r="I2124" i="1"/>
  <c r="I1964" i="1"/>
  <c r="I2201" i="1"/>
  <c r="I2300" i="1"/>
  <c r="I2401" i="1"/>
  <c r="I2332" i="1"/>
  <c r="I2317" i="1"/>
  <c r="I2200" i="1"/>
  <c r="I2283" i="1"/>
  <c r="I2299" i="1"/>
  <c r="I2318" i="1"/>
  <c r="I2198" i="1"/>
  <c r="I2287" i="1"/>
  <c r="I2223" i="1"/>
  <c r="I2054" i="1"/>
  <c r="I2257" i="1"/>
  <c r="I2334" i="1"/>
  <c r="I2319" i="1"/>
  <c r="I2335" i="1"/>
  <c r="I2129" i="1"/>
  <c r="I2226" i="1"/>
  <c r="I2128" i="1"/>
  <c r="I2303" i="1"/>
  <c r="I2302" i="1"/>
  <c r="I2125" i="1"/>
  <c r="I2284" i="1"/>
  <c r="CA1418" i="1"/>
  <c r="CA1428" i="1"/>
  <c r="W2055" i="1"/>
  <c r="BO898" i="1"/>
  <c r="M2768" i="1"/>
  <c r="M2079" i="1"/>
  <c r="M2475" i="1" s="1"/>
  <c r="BF2768" i="1"/>
  <c r="BF2079" i="1"/>
  <c r="BF2475" i="1" s="1"/>
  <c r="V847" i="1"/>
  <c r="V822" i="1"/>
  <c r="V851" i="1" s="1"/>
  <c r="V2479" i="1" s="1"/>
  <c r="V816" i="1"/>
  <c r="V993" i="1"/>
  <c r="W838" i="1"/>
  <c r="W841" i="1"/>
  <c r="W830" i="1"/>
  <c r="W835" i="1"/>
  <c r="W832" i="1"/>
  <c r="W828" i="1"/>
  <c r="W829" i="1"/>
  <c r="W834" i="1"/>
  <c r="W826" i="1"/>
  <c r="W849" i="1"/>
  <c r="W2478" i="1" s="1"/>
  <c r="S2621" i="1"/>
  <c r="S1417" i="1"/>
  <c r="S1427" i="1"/>
  <c r="DA2565" i="1"/>
  <c r="DA2554" i="1" s="1"/>
  <c r="DA2111" i="1"/>
  <c r="DA2571" i="1" s="1"/>
  <c r="DA2536" i="1"/>
  <c r="DA2126" i="1"/>
  <c r="DA2211" i="1"/>
  <c r="DA2334" i="1"/>
  <c r="DA2128" i="1"/>
  <c r="DA2127" i="1"/>
  <c r="DA2302" i="1"/>
  <c r="DA2401" i="1"/>
  <c r="DA2319" i="1"/>
  <c r="DA2404" i="1"/>
  <c r="DA2200" i="1"/>
  <c r="DA2332" i="1"/>
  <c r="DA1969" i="1"/>
  <c r="DA2224" i="1"/>
  <c r="DA2197" i="1"/>
  <c r="DA2282" i="1"/>
  <c r="DA2535" i="1"/>
  <c r="DA2053" i="1"/>
  <c r="DA2129" i="1"/>
  <c r="DA2051" i="1"/>
  <c r="DA1966" i="1"/>
  <c r="DA2227" i="1"/>
  <c r="DA2202" i="1"/>
  <c r="DA2331" i="1"/>
  <c r="DA2222" i="1"/>
  <c r="DA2125" i="1"/>
  <c r="DA2258" i="1"/>
  <c r="DA2124" i="1"/>
  <c r="DA2283" i="1"/>
  <c r="DA2379" i="1"/>
  <c r="DA2316" i="1"/>
  <c r="DA2549" i="1"/>
  <c r="DA2055" i="1"/>
  <c r="DA2199" i="1"/>
  <c r="DA2256" i="1"/>
  <c r="DA2333" i="1"/>
  <c r="DA2402" i="1"/>
  <c r="DA2303" i="1"/>
  <c r="DA2318" i="1"/>
  <c r="DA2317" i="1"/>
  <c r="DA1598" i="1"/>
  <c r="DA2299" i="1"/>
  <c r="DA1964" i="1"/>
  <c r="DA2388" i="1"/>
  <c r="DA2553" i="1" s="1"/>
  <c r="DA2285" i="1"/>
  <c r="DA2226" i="1"/>
  <c r="DA2225" i="1"/>
  <c r="DA2255" i="1"/>
  <c r="DA2120" i="1"/>
  <c r="DA2253" i="1"/>
  <c r="DA2330" i="1"/>
  <c r="DA2335" i="1"/>
  <c r="DA2400" i="1"/>
  <c r="DA2405" i="1" s="1"/>
  <c r="DA2315" i="1"/>
  <c r="DA2314" i="1"/>
  <c r="DA1967" i="1"/>
  <c r="DA2300" i="1"/>
  <c r="CA1419" i="1"/>
  <c r="CA1429" i="1"/>
  <c r="DX1422" i="1"/>
  <c r="DX1432" i="1"/>
  <c r="K1760" i="1"/>
  <c r="K1747" i="1"/>
  <c r="EF2314" i="1"/>
  <c r="X1429" i="1"/>
  <c r="X1419" i="1"/>
  <c r="N1420" i="1"/>
  <c r="N1430" i="1"/>
  <c r="C1044" i="1"/>
  <c r="C2522" i="1" s="1"/>
  <c r="E2488" i="1"/>
  <c r="E1606" i="1"/>
  <c r="E2537" i="1" s="1"/>
  <c r="EI1590" i="1"/>
  <c r="CL1660" i="1"/>
  <c r="CL1669" i="1"/>
  <c r="CL1662" i="1"/>
  <c r="CL1663" i="1" s="1"/>
  <c r="CL2296" i="1" s="1"/>
  <c r="CL2424" i="1"/>
  <c r="CL2556" i="1" s="1"/>
  <c r="G1642" i="1"/>
  <c r="G1640" i="1" s="1"/>
  <c r="V1763" i="1"/>
  <c r="W1761" i="1"/>
  <c r="W1763" i="1"/>
  <c r="W1765" i="1"/>
  <c r="W1764" i="1"/>
  <c r="W1762" i="1"/>
  <c r="AX2536" i="1"/>
  <c r="B2200" i="1"/>
  <c r="J2485" i="1"/>
  <c r="J1436" i="1"/>
  <c r="J2534" i="1" s="1"/>
  <c r="J1499" i="1"/>
  <c r="H1959" i="1"/>
  <c r="H1969" i="1" s="1"/>
  <c r="H2495" i="1" s="1"/>
  <c r="H1937" i="1"/>
  <c r="H1936" i="1"/>
  <c r="H1935" i="1"/>
  <c r="H1934" i="1"/>
  <c r="H1933" i="1"/>
  <c r="H1932" i="1"/>
  <c r="EI1963" i="1"/>
  <c r="EF1968" i="1"/>
  <c r="T1966" i="1"/>
  <c r="DN1967" i="1"/>
  <c r="AJ1948" i="1"/>
  <c r="W1282" i="1"/>
  <c r="AX1963" i="1"/>
  <c r="P2493" i="1"/>
  <c r="P2057" i="1"/>
  <c r="W2333" i="1"/>
  <c r="O2300" i="1"/>
  <c r="EC2379" i="1"/>
  <c r="J2127" i="1"/>
  <c r="DZ2298" i="1"/>
  <c r="AO2120" i="1"/>
  <c r="B2128" i="1"/>
  <c r="DN2225" i="1"/>
  <c r="C2303" i="1"/>
  <c r="EL2285" i="1"/>
  <c r="B2255" i="1"/>
  <c r="T2285" i="1"/>
  <c r="C2379" i="1"/>
  <c r="M2404" i="1"/>
  <c r="AS411" i="1"/>
  <c r="AJ554" i="1"/>
  <c r="AJ406" i="1"/>
  <c r="AX487" i="1"/>
  <c r="AX476" i="1" s="1"/>
  <c r="AY486" i="1"/>
  <c r="EF418" i="1"/>
  <c r="Y845" i="1"/>
  <c r="AS2646" i="1"/>
  <c r="AS1226" i="1" s="1"/>
  <c r="AS1825" i="1"/>
  <c r="AA993" i="1"/>
  <c r="AA847" i="1"/>
  <c r="AA822" i="1"/>
  <c r="AA851" i="1" s="1"/>
  <c r="AA2479" i="1" s="1"/>
  <c r="AA816" i="1"/>
  <c r="AA845" i="1" s="1"/>
  <c r="AE830" i="1"/>
  <c r="AE834" i="1"/>
  <c r="AE828" i="1"/>
  <c r="AE849" i="1"/>
  <c r="AE2478" i="1" s="1"/>
  <c r="AE829" i="1"/>
  <c r="AE838" i="1"/>
  <c r="AE841" i="1"/>
  <c r="AE832" i="1"/>
  <c r="AE835" i="1"/>
  <c r="G2851" i="1"/>
  <c r="G2237" i="1"/>
  <c r="G2222" i="1"/>
  <c r="G2621" i="1"/>
  <c r="G2229" i="1"/>
  <c r="G1417" i="1"/>
  <c r="G1427" i="1"/>
  <c r="EL2054" i="1"/>
  <c r="EP2493" i="1"/>
  <c r="EO2032" i="1"/>
  <c r="AE2211" i="1"/>
  <c r="AE2330" i="1"/>
  <c r="DA843" i="1"/>
  <c r="BO2559" i="1"/>
  <c r="BO2577" i="1"/>
  <c r="BO2561" i="1"/>
  <c r="BO1733" i="1" s="1"/>
  <c r="BO978" i="1"/>
  <c r="Y1196" i="1"/>
  <c r="DV1671" i="1"/>
  <c r="DV1640" i="1"/>
  <c r="U2565" i="1"/>
  <c r="U2111" i="1"/>
  <c r="U2571" i="1" s="1"/>
  <c r="U2332" i="1"/>
  <c r="U2223" i="1"/>
  <c r="U2126" i="1"/>
  <c r="U2125" i="1"/>
  <c r="U2284" i="1"/>
  <c r="U2317" i="1"/>
  <c r="U2211" i="1"/>
  <c r="U2227" i="1"/>
  <c r="U2129" i="1"/>
  <c r="U2054" i="1"/>
  <c r="U2225" i="1"/>
  <c r="U2200" i="1"/>
  <c r="U2256" i="1"/>
  <c r="U2299" i="1"/>
  <c r="U2127" i="1"/>
  <c r="U2549" i="1"/>
  <c r="U1598" i="1"/>
  <c r="U1965" i="1"/>
  <c r="U2052" i="1"/>
  <c r="U2254" i="1"/>
  <c r="U2331" i="1"/>
  <c r="U2316" i="1"/>
  <c r="U2315" i="1"/>
  <c r="U2198" i="1"/>
  <c r="U2298" i="1"/>
  <c r="U2303" i="1"/>
  <c r="U2302" i="1"/>
  <c r="U2400" i="1"/>
  <c r="U2405" i="1" s="1"/>
  <c r="U2300" i="1"/>
  <c r="U2283" i="1"/>
  <c r="U2333" i="1"/>
  <c r="U2401" i="1"/>
  <c r="U1964" i="1"/>
  <c r="U2222" i="1"/>
  <c r="U2335" i="1"/>
  <c r="U2128" i="1"/>
  <c r="U2403" i="1"/>
  <c r="M2284" i="1"/>
  <c r="S2056" i="1"/>
  <c r="X1418" i="1"/>
  <c r="X1428" i="1"/>
  <c r="N1422" i="1"/>
  <c r="N1432" i="1"/>
  <c r="CA1671" i="1"/>
  <c r="CA1640" i="1"/>
  <c r="CL1639" i="1"/>
  <c r="E2301" i="1"/>
  <c r="EF1210" i="1"/>
  <c r="EF1217" i="1"/>
  <c r="EF1289" i="1" s="1"/>
  <c r="O2485" i="1"/>
  <c r="O1436" i="1"/>
  <c r="O2534" i="1" s="1"/>
  <c r="DX2488" i="1"/>
  <c r="DX1606" i="1"/>
  <c r="DX2537" i="1" s="1"/>
  <c r="AX1590" i="1"/>
  <c r="DX1223" i="1"/>
  <c r="DX1295" i="1" s="1"/>
  <c r="DX1291" i="1"/>
  <c r="DX1211" i="1"/>
  <c r="DX1283" i="1" s="1"/>
  <c r="I1963" i="1"/>
  <c r="DA2057" i="1"/>
  <c r="EL1966" i="1"/>
  <c r="L1969" i="1"/>
  <c r="L2495" i="1" s="1"/>
  <c r="Y1959" i="1"/>
  <c r="Y1969" i="1" s="1"/>
  <c r="X342" i="1"/>
  <c r="BO553" i="1"/>
  <c r="BO430" i="1"/>
  <c r="BO405" i="1"/>
  <c r="DA566" i="1"/>
  <c r="DA419" i="1"/>
  <c r="EI553" i="1"/>
  <c r="EI405" i="1"/>
  <c r="O549" i="1"/>
  <c r="O342" i="1"/>
  <c r="O433" i="1" s="1"/>
  <c r="O401" i="1"/>
  <c r="AE418" i="1"/>
  <c r="DA554" i="1"/>
  <c r="DA406" i="1"/>
  <c r="H404" i="1"/>
  <c r="L430" i="1"/>
  <c r="L553" i="1"/>
  <c r="L405" i="1"/>
  <c r="G955" i="1"/>
  <c r="G773" i="1"/>
  <c r="G748" i="1"/>
  <c r="G777" i="1" s="1"/>
  <c r="G761" i="1"/>
  <c r="G775" i="1"/>
  <c r="G756" i="1"/>
  <c r="G754" i="1"/>
  <c r="G767" i="1"/>
  <c r="G755" i="1"/>
  <c r="G760" i="1"/>
  <c r="G752" i="1"/>
  <c r="G758" i="1"/>
  <c r="G764" i="1"/>
  <c r="BF744" i="1"/>
  <c r="BF771" i="1" s="1"/>
  <c r="AA2057" i="1"/>
  <c r="L826" i="1"/>
  <c r="AS826" i="1"/>
  <c r="Y2559" i="1"/>
  <c r="DV2282" i="1"/>
  <c r="Q1418" i="1"/>
  <c r="Q1428" i="1"/>
  <c r="S2126" i="1"/>
  <c r="AS1429" i="1"/>
  <c r="AS1419" i="1"/>
  <c r="H1419" i="1"/>
  <c r="H1429" i="1"/>
  <c r="EF1419" i="1"/>
  <c r="EF1429" i="1"/>
  <c r="BO1420" i="1"/>
  <c r="BO1430" i="1"/>
  <c r="DX2768" i="1"/>
  <c r="DX2079" i="1"/>
  <c r="DX2475" i="1" s="1"/>
  <c r="DX1" i="1" s="1"/>
  <c r="E1640" i="1"/>
  <c r="E1671" i="1"/>
  <c r="AJ2485" i="1"/>
  <c r="AJ1436" i="1"/>
  <c r="AJ2534" i="1" s="1"/>
  <c r="K2298" i="1"/>
  <c r="K2621" i="1"/>
  <c r="K2229" i="1"/>
  <c r="K2237" i="1" s="1"/>
  <c r="K1417" i="1"/>
  <c r="K1427" i="1"/>
  <c r="AJ2253" i="1"/>
  <c r="S2223" i="1"/>
  <c r="DA2198" i="1"/>
  <c r="I2199" i="1"/>
  <c r="AA2224" i="1"/>
  <c r="EI2224" i="1"/>
  <c r="CA2256" i="1"/>
  <c r="G1431" i="1"/>
  <c r="G1421" i="1"/>
  <c r="EC2201" i="1"/>
  <c r="O2258" i="1"/>
  <c r="BF1432" i="1"/>
  <c r="BF1422" i="1"/>
  <c r="K1268" i="1"/>
  <c r="K1196" i="1"/>
  <c r="K1270" i="1" s="1"/>
  <c r="N1747" i="1"/>
  <c r="N1760" i="1"/>
  <c r="N1759" i="1" s="1"/>
  <c r="O1760" i="1"/>
  <c r="O1759" i="1" s="1"/>
  <c r="R2621" i="1"/>
  <c r="R1427" i="1"/>
  <c r="R1417" i="1"/>
  <c r="CL2330" i="1"/>
  <c r="X2333" i="1"/>
  <c r="DZ2333" i="1"/>
  <c r="V2335" i="1"/>
  <c r="H2933" i="1"/>
  <c r="H2282" i="1"/>
  <c r="H2621" i="1"/>
  <c r="H2229" i="1"/>
  <c r="H2237" i="1" s="1"/>
  <c r="H1427" i="1"/>
  <c r="H1417" i="1"/>
  <c r="DZ2126" i="1"/>
  <c r="AX2127" i="1"/>
  <c r="EI1640" i="1"/>
  <c r="EI1671" i="1"/>
  <c r="E1590" i="1"/>
  <c r="AO2563" i="1"/>
  <c r="L2053" i="1"/>
  <c r="W2513" i="1"/>
  <c r="EF2485" i="1"/>
  <c r="EF1436" i="1"/>
  <c r="EF2534" i="1" s="1"/>
  <c r="F2485" i="1"/>
  <c r="D1238" i="1"/>
  <c r="EC1965" i="1"/>
  <c r="AS1948" i="1"/>
  <c r="O2492" i="1"/>
  <c r="O1964" i="1"/>
  <c r="EF1965" i="1"/>
  <c r="DV2127" i="1"/>
  <c r="P1948" i="1"/>
  <c r="CA1963" i="1"/>
  <c r="CA1948" i="1"/>
  <c r="Y2048" i="1"/>
  <c r="W1292" i="1"/>
  <c r="AX2056" i="1"/>
  <c r="DX2057" i="1"/>
  <c r="K2493" i="1"/>
  <c r="K2057" i="1"/>
  <c r="EF2055" i="1"/>
  <c r="DZ2051" i="1"/>
  <c r="DW2056" i="1"/>
  <c r="EO2202" i="1"/>
  <c r="DV2051" i="1"/>
  <c r="CL2226" i="1"/>
  <c r="L2493" i="1"/>
  <c r="L2057" i="1"/>
  <c r="AO2198" i="1"/>
  <c r="EL2124" i="1"/>
  <c r="W2403" i="1"/>
  <c r="CL2120" i="1"/>
  <c r="CA2257" i="1"/>
  <c r="X2253" i="1"/>
  <c r="EL2258" i="1"/>
  <c r="AO2401" i="1"/>
  <c r="M2403" i="1"/>
  <c r="EL2257" i="1"/>
  <c r="J2302" i="1"/>
  <c r="R2287" i="1"/>
  <c r="EL2403" i="1"/>
  <c r="DX2402" i="1"/>
  <c r="EO325" i="1"/>
  <c r="DX1308" i="1"/>
  <c r="DN1044" i="1"/>
  <c r="DN2522" i="1" s="1"/>
  <c r="AE836" i="1"/>
  <c r="Q771" i="1"/>
  <c r="CA1431" i="1"/>
  <c r="CA1421" i="1"/>
  <c r="BO847" i="1"/>
  <c r="BO993" i="1"/>
  <c r="BO822" i="1"/>
  <c r="BO816" i="1"/>
  <c r="CA830" i="1"/>
  <c r="CA828" i="1"/>
  <c r="BO823" i="1"/>
  <c r="CA829" i="1"/>
  <c r="CA834" i="1"/>
  <c r="CA838" i="1"/>
  <c r="CA826" i="1"/>
  <c r="CA832" i="1"/>
  <c r="CA841" i="1"/>
  <c r="CA849" i="1"/>
  <c r="CA2478" i="1" s="1"/>
  <c r="CA835" i="1"/>
  <c r="C1421" i="1"/>
  <c r="C1431" i="1"/>
  <c r="EO1432" i="1"/>
  <c r="EO1422" i="1"/>
  <c r="N2400" i="1"/>
  <c r="N2405" i="1" s="1"/>
  <c r="N2379" i="1"/>
  <c r="V2125" i="1"/>
  <c r="L2316" i="1"/>
  <c r="AE2128" i="1"/>
  <c r="EL1968" i="1"/>
  <c r="T2640" i="1"/>
  <c r="T2642" i="1" s="1"/>
  <c r="T1833" i="1"/>
  <c r="T1871" i="1"/>
  <c r="T2510" i="1" s="1"/>
  <c r="T1862" i="1"/>
  <c r="EI1870" i="1"/>
  <c r="EI2509" i="1" s="1"/>
  <c r="DN2211" i="1"/>
  <c r="U2287" i="1"/>
  <c r="X2254" i="1"/>
  <c r="B2404" i="1"/>
  <c r="X559" i="1"/>
  <c r="X411" i="1"/>
  <c r="X436" i="1"/>
  <c r="CL324" i="1"/>
  <c r="C380" i="1"/>
  <c r="CL843" i="1"/>
  <c r="D2197" i="1"/>
  <c r="D2298" i="1"/>
  <c r="P2621" i="1"/>
  <c r="P1417" i="1"/>
  <c r="P1427" i="1"/>
  <c r="F1418" i="1"/>
  <c r="F1428" i="1"/>
  <c r="EO2535" i="1"/>
  <c r="Q2621" i="1"/>
  <c r="Q1427" i="1"/>
  <c r="Q1417" i="1"/>
  <c r="DX2256" i="1"/>
  <c r="U1422" i="1"/>
  <c r="U1432" i="1"/>
  <c r="F2565" i="1"/>
  <c r="F2111" i="1"/>
  <c r="F2571" i="1" s="1"/>
  <c r="F2056" i="1"/>
  <c r="F2202" i="1"/>
  <c r="F2226" i="1"/>
  <c r="F2332" i="1"/>
  <c r="F2257" i="1"/>
  <c r="F2549" i="1"/>
  <c r="F2199" i="1"/>
  <c r="F2127" i="1"/>
  <c r="F2300" i="1"/>
  <c r="F2287" i="1"/>
  <c r="F2334" i="1"/>
  <c r="F2201" i="1"/>
  <c r="F2404" i="1"/>
  <c r="F1598" i="1"/>
  <c r="F2129" i="1"/>
  <c r="F2403" i="1"/>
  <c r="F2255" i="1"/>
  <c r="F2318" i="1"/>
  <c r="F1590" i="1"/>
  <c r="F2053" i="1"/>
  <c r="F1968" i="1"/>
  <c r="F2302" i="1"/>
  <c r="F2227" i="1"/>
  <c r="F2285" i="1"/>
  <c r="F2258" i="1"/>
  <c r="F2284" i="1"/>
  <c r="F1965" i="1"/>
  <c r="F2198" i="1"/>
  <c r="F2317" i="1"/>
  <c r="F2256" i="1"/>
  <c r="F2401" i="1"/>
  <c r="F1966" i="1"/>
  <c r="F2128" i="1"/>
  <c r="F2402" i="1"/>
  <c r="F2303" i="1"/>
  <c r="F2224" i="1"/>
  <c r="F2335" i="1"/>
  <c r="F2400" i="1"/>
  <c r="F2405" i="1" s="1"/>
  <c r="N2331" i="1"/>
  <c r="AX2331" i="1"/>
  <c r="DW2332" i="1"/>
  <c r="AO2333" i="1"/>
  <c r="DV1196" i="1"/>
  <c r="D2125" i="1"/>
  <c r="DW2125" i="1"/>
  <c r="T1420" i="1"/>
  <c r="T1430" i="1"/>
  <c r="J2318" i="1"/>
  <c r="Y1968" i="1"/>
  <c r="EC2055" i="1"/>
  <c r="K551" i="1"/>
  <c r="K403" i="1"/>
  <c r="T2302" i="1"/>
  <c r="U2226" i="1"/>
  <c r="E404" i="1"/>
  <c r="E552" i="1"/>
  <c r="EI2211" i="1"/>
  <c r="T2493" i="1"/>
  <c r="T2057" i="1"/>
  <c r="N1939" i="1"/>
  <c r="EO2125" i="1"/>
  <c r="DN2224" i="1"/>
  <c r="L1760" i="1"/>
  <c r="L1759" i="1" s="1"/>
  <c r="G2493" i="1"/>
  <c r="G2057" i="1"/>
  <c r="F1969" i="1"/>
  <c r="F2495" i="1" s="1"/>
  <c r="AS2318" i="1"/>
  <c r="T385" i="1"/>
  <c r="AE385" i="1"/>
  <c r="DW385" i="1"/>
  <c r="G385" i="1"/>
  <c r="E385" i="1"/>
  <c r="EC385" i="1"/>
  <c r="F385" i="1"/>
  <c r="J385" i="1"/>
  <c r="BO385" i="1"/>
  <c r="X385" i="1"/>
  <c r="W385" i="1"/>
  <c r="BF385" i="1"/>
  <c r="DA385" i="1"/>
  <c r="EL385" i="1"/>
  <c r="D385" i="1"/>
  <c r="DN385" i="1"/>
  <c r="AS385" i="1"/>
  <c r="S385" i="1"/>
  <c r="K385" i="1"/>
  <c r="Q385" i="1"/>
  <c r="M385" i="1"/>
  <c r="L385" i="1"/>
  <c r="P385" i="1"/>
  <c r="V385" i="1"/>
  <c r="AX385" i="1"/>
  <c r="DV385" i="1"/>
  <c r="R385" i="1"/>
  <c r="Y385" i="1"/>
  <c r="EI385" i="1"/>
  <c r="EF385" i="1"/>
  <c r="M405" i="1"/>
  <c r="M553" i="1"/>
  <c r="M430" i="1"/>
  <c r="E955" i="1"/>
  <c r="E1282" i="1" s="1"/>
  <c r="E773" i="1"/>
  <c r="E764" i="1"/>
  <c r="E748" i="1"/>
  <c r="E777" i="1" s="1"/>
  <c r="E775" i="1"/>
  <c r="E754" i="1"/>
  <c r="E755" i="1"/>
  <c r="E766" i="1"/>
  <c r="E767" i="1"/>
  <c r="E762" i="1"/>
  <c r="E760" i="1"/>
  <c r="E756" i="1"/>
  <c r="E752" i="1"/>
  <c r="E761" i="1"/>
  <c r="E758" i="1"/>
  <c r="U2768" i="1"/>
  <c r="U2079" i="1"/>
  <c r="U2475" i="1" s="1"/>
  <c r="G2746" i="1"/>
  <c r="G2087" i="1"/>
  <c r="G934" i="1"/>
  <c r="G925" i="1"/>
  <c r="G939" i="1"/>
  <c r="G818" i="1"/>
  <c r="G936" i="1"/>
  <c r="H2092" i="1"/>
  <c r="H2089" i="1"/>
  <c r="G938" i="1"/>
  <c r="H2091" i="1"/>
  <c r="H925" i="1"/>
  <c r="H2090" i="1"/>
  <c r="H2093" i="1"/>
  <c r="G937" i="1"/>
  <c r="G907" i="1"/>
  <c r="H2087" i="1"/>
  <c r="G940" i="1"/>
  <c r="H2088" i="1"/>
  <c r="AX2640" i="1"/>
  <c r="AX2642" i="1" s="1"/>
  <c r="AX1862" i="1"/>
  <c r="AX1871" i="1"/>
  <c r="AX2510" i="1" s="1"/>
  <c r="D2552" i="1"/>
  <c r="D2406" i="1"/>
  <c r="AJ385" i="1"/>
  <c r="AJ1422" i="1"/>
  <c r="AJ1432" i="1"/>
  <c r="AA1730" i="1"/>
  <c r="AA694" i="1"/>
  <c r="AA2360" i="1"/>
  <c r="AA2560" i="1" s="1"/>
  <c r="O1430" i="1"/>
  <c r="O1420" i="1"/>
  <c r="L2945" i="1"/>
  <c r="L2314" i="1"/>
  <c r="J1429" i="1"/>
  <c r="J1419" i="1"/>
  <c r="CL1430" i="1"/>
  <c r="CL1420" i="1"/>
  <c r="DA1238" i="1"/>
  <c r="J2493" i="1"/>
  <c r="J2057" i="1"/>
  <c r="EC2937" i="1"/>
  <c r="EC2286" i="1"/>
  <c r="E2317" i="1"/>
  <c r="H344" i="1"/>
  <c r="H441" i="1"/>
  <c r="J2972" i="1"/>
  <c r="J2253" i="1"/>
  <c r="DZ2621" i="1"/>
  <c r="DZ1427" i="1"/>
  <c r="DZ1417" i="1"/>
  <c r="CL556" i="1"/>
  <c r="CL408" i="1"/>
  <c r="Q1419" i="1"/>
  <c r="Q1429" i="1"/>
  <c r="O1959" i="1"/>
  <c r="O1969" i="1" s="1"/>
  <c r="O2495" i="1" s="1"/>
  <c r="O1934" i="1"/>
  <c r="O1937" i="1"/>
  <c r="O1932" i="1"/>
  <c r="O1939" i="1" s="1"/>
  <c r="P1959" i="1"/>
  <c r="P1969" i="1" s="1"/>
  <c r="P2495" i="1" s="1"/>
  <c r="O1933" i="1"/>
  <c r="O1936" i="1"/>
  <c r="O1935" i="1"/>
  <c r="P2646" i="1"/>
  <c r="P1226" i="1" s="1"/>
  <c r="P1825" i="1"/>
  <c r="AO2404" i="1"/>
  <c r="Z975" i="1"/>
  <c r="M898" i="1"/>
  <c r="BO2552" i="1"/>
  <c r="BO2406" i="1"/>
  <c r="BO2397" i="1"/>
  <c r="BO2555" i="1" s="1"/>
  <c r="DA559" i="1"/>
  <c r="DA411" i="1"/>
  <c r="DX549" i="1"/>
  <c r="DX426" i="1"/>
  <c r="DX448" i="1" s="1"/>
  <c r="DX401" i="1"/>
  <c r="DX342" i="1"/>
  <c r="DX436" i="1" s="1"/>
  <c r="DW355" i="1"/>
  <c r="DW320" i="1"/>
  <c r="S1418" i="1"/>
  <c r="S1428" i="1"/>
  <c r="O2202" i="1"/>
  <c r="AX1431" i="1"/>
  <c r="AX1421" i="1"/>
  <c r="DZ1760" i="1"/>
  <c r="DZ1759" i="1" s="1"/>
  <c r="DZ1747" i="1"/>
  <c r="EC1760" i="1"/>
  <c r="EL1760" i="1"/>
  <c r="EL1759" i="1" s="1"/>
  <c r="EL1747" i="1"/>
  <c r="AE2826" i="1"/>
  <c r="AE2130" i="1"/>
  <c r="AO2256" i="1"/>
  <c r="AE380" i="1"/>
  <c r="CA1196" i="1"/>
  <c r="L975" i="1"/>
  <c r="L548" i="1"/>
  <c r="D2933" i="1"/>
  <c r="D2282" i="1"/>
  <c r="E1964" i="1"/>
  <c r="E1969" i="1"/>
  <c r="E2495" i="1" s="1"/>
  <c r="I380" i="1"/>
  <c r="CA2509" i="1"/>
  <c r="CA1869" i="1"/>
  <c r="CA2508" i="1" s="1"/>
  <c r="DW554" i="1"/>
  <c r="DW406" i="1"/>
  <c r="E487" i="1"/>
  <c r="E476" i="1" s="1"/>
  <c r="F486" i="1"/>
  <c r="B1759" i="1"/>
  <c r="EI2552" i="1"/>
  <c r="EI2406" i="1"/>
  <c r="O2640" i="1"/>
  <c r="O2642" i="1" s="1"/>
  <c r="O1871" i="1"/>
  <c r="O2510" i="1" s="1"/>
  <c r="O1862" i="1"/>
  <c r="U380" i="1"/>
  <c r="EF1237" i="1"/>
  <c r="V1606" i="1"/>
  <c r="V2537" i="1" s="1"/>
  <c r="DZ843" i="1"/>
  <c r="EC843" i="1"/>
  <c r="E2400" i="1"/>
  <c r="E2405" i="1" s="1"/>
  <c r="AO2222" i="1"/>
  <c r="AE1418" i="1"/>
  <c r="AE1428" i="1"/>
  <c r="AO2485" i="1"/>
  <c r="AO1436" i="1"/>
  <c r="AO2534" i="1" s="1"/>
  <c r="AO1499" i="1"/>
  <c r="AO1507" i="1"/>
  <c r="E1966" i="1"/>
  <c r="W2120" i="1"/>
  <c r="W404" i="1"/>
  <c r="AS552" i="1"/>
  <c r="AS429" i="1"/>
  <c r="AS404" i="1"/>
  <c r="Y554" i="1"/>
  <c r="Y406" i="1"/>
  <c r="Y431" i="1"/>
  <c r="X552" i="1"/>
  <c r="X429" i="1"/>
  <c r="X404" i="1"/>
  <c r="R404" i="1"/>
  <c r="I549" i="1"/>
  <c r="I342" i="1"/>
  <c r="I428" i="1" s="1"/>
  <c r="I401" i="1"/>
  <c r="M427" i="1"/>
  <c r="EL551" i="1"/>
  <c r="EL403" i="1"/>
  <c r="AA385" i="1"/>
  <c r="CA550" i="1"/>
  <c r="CA402" i="1"/>
  <c r="BF406" i="1"/>
  <c r="BF554" i="1"/>
  <c r="X554" i="1"/>
  <c r="X431" i="1"/>
  <c r="X406" i="1"/>
  <c r="DX664" i="1"/>
  <c r="AX999" i="1"/>
  <c r="AX995" i="1"/>
  <c r="H446" i="1"/>
  <c r="AJ476" i="1"/>
  <c r="AJ496" i="1"/>
  <c r="EI2559" i="1"/>
  <c r="EI2575" i="1"/>
  <c r="EI2573" i="1" s="1"/>
  <c r="EI2577" i="1"/>
  <c r="EI2561" i="1"/>
  <c r="EI1733" i="1" s="1"/>
  <c r="U843" i="1"/>
  <c r="V843" i="1"/>
  <c r="AJ898" i="1"/>
  <c r="DA1429" i="1"/>
  <c r="DA1419" i="1"/>
  <c r="K1431" i="1"/>
  <c r="K1421" i="1"/>
  <c r="DA1432" i="1"/>
  <c r="DA1422" i="1"/>
  <c r="R898" i="1"/>
  <c r="AO898" i="1"/>
  <c r="DV993" i="1"/>
  <c r="DV847" i="1"/>
  <c r="DV822" i="1"/>
  <c r="DV851" i="1" s="1"/>
  <c r="DV2479" i="1" s="1"/>
  <c r="DV816" i="1"/>
  <c r="DV845" i="1" s="1"/>
  <c r="K1759" i="1"/>
  <c r="EL2768" i="1"/>
  <c r="EL2079" i="1"/>
  <c r="EL2475" i="1" s="1"/>
  <c r="EL1" i="1" s="1"/>
  <c r="R993" i="1"/>
  <c r="R847" i="1"/>
  <c r="S838" i="1"/>
  <c r="S826" i="1"/>
  <c r="S835" i="1"/>
  <c r="S832" i="1"/>
  <c r="R822" i="1"/>
  <c r="R816" i="1"/>
  <c r="S829" i="1"/>
  <c r="S849" i="1"/>
  <c r="S2478" i="1" s="1"/>
  <c r="S841" i="1"/>
  <c r="S830" i="1"/>
  <c r="S834" i="1"/>
  <c r="S828" i="1"/>
  <c r="S840" i="1"/>
  <c r="CL2768" i="1"/>
  <c r="CL2079" i="1"/>
  <c r="CL2475" i="1" s="1"/>
  <c r="CL1" i="1" s="1"/>
  <c r="J1196" i="1"/>
  <c r="AJ1419" i="1"/>
  <c r="AJ1429" i="1"/>
  <c r="Q1422" i="1"/>
  <c r="Q1432" i="1"/>
  <c r="W2536" i="1"/>
  <c r="T1640" i="1"/>
  <c r="T1671" i="1"/>
  <c r="DV1760" i="1"/>
  <c r="DV1759" i="1" s="1"/>
  <c r="DV1747" i="1"/>
  <c r="BO2485" i="1"/>
  <c r="BO1436" i="1"/>
  <c r="BO2534" i="1" s="1"/>
  <c r="BO1499" i="1"/>
  <c r="AX1959" i="1"/>
  <c r="AX1969" i="1" s="1"/>
  <c r="AX1934" i="1"/>
  <c r="AX1933" i="1"/>
  <c r="AX1936" i="1"/>
  <c r="BF1959" i="1"/>
  <c r="BF1969" i="1" s="1"/>
  <c r="AX1932" i="1"/>
  <c r="AX1935" i="1"/>
  <c r="AX1937" i="1"/>
  <c r="BO1507" i="1"/>
  <c r="DX1760" i="1"/>
  <c r="DX1747" i="1"/>
  <c r="DZ682" i="1"/>
  <c r="DZ680" i="1" s="1"/>
  <c r="AO1964" i="1"/>
  <c r="AJ1959" i="1"/>
  <c r="AJ1969" i="1" s="1"/>
  <c r="AJ1932" i="1"/>
  <c r="AJ1939" i="1" s="1"/>
  <c r="AJ1935" i="1"/>
  <c r="AJ1933" i="1"/>
  <c r="AJ1937" i="1"/>
  <c r="AJ1934" i="1"/>
  <c r="AJ1936" i="1"/>
  <c r="AE2563" i="1"/>
  <c r="AS1966" i="1"/>
  <c r="W2054" i="1"/>
  <c r="AX2222" i="1"/>
  <c r="E2493" i="1"/>
  <c r="E2057" i="1"/>
  <c r="AJ2493" i="1"/>
  <c r="AJ2057" i="1"/>
  <c r="AS2055" i="1"/>
  <c r="B2257" i="1"/>
  <c r="AX2299" i="1"/>
  <c r="O2299" i="1"/>
  <c r="V2254" i="1"/>
  <c r="X2937" i="1"/>
  <c r="X2286" i="1"/>
  <c r="J2333" i="1"/>
  <c r="AJ404" i="1"/>
  <c r="T1044" i="1"/>
  <c r="T2522" i="1" s="1"/>
  <c r="EI2768" i="1"/>
  <c r="EI2079" i="1"/>
  <c r="EI2475" i="1" s="1"/>
  <c r="EI1" i="1" s="1"/>
  <c r="P993" i="1"/>
  <c r="P822" i="1"/>
  <c r="P816" i="1"/>
  <c r="Q835" i="1"/>
  <c r="Q828" i="1"/>
  <c r="Q838" i="1"/>
  <c r="Q841" i="1"/>
  <c r="Q832" i="1"/>
  <c r="Q834" i="1"/>
  <c r="Q849" i="1"/>
  <c r="Q2478" i="1" s="1"/>
  <c r="Q826" i="1"/>
  <c r="Q829" i="1"/>
  <c r="Q830" i="1"/>
  <c r="X2768" i="1"/>
  <c r="X2079" i="1"/>
  <c r="X2475" i="1" s="1"/>
  <c r="DZ993" i="1"/>
  <c r="DZ847" i="1"/>
  <c r="DZ822" i="1"/>
  <c r="DZ816" i="1"/>
  <c r="EC832" i="1"/>
  <c r="EC829" i="1"/>
  <c r="EC830" i="1"/>
  <c r="EC826" i="1"/>
  <c r="EC841" i="1"/>
  <c r="EC835" i="1"/>
  <c r="EC840" i="1"/>
  <c r="EC828" i="1"/>
  <c r="EC838" i="1"/>
  <c r="EC834" i="1"/>
  <c r="EC849" i="1"/>
  <c r="EC2478" i="1" s="1"/>
  <c r="AA1196" i="1"/>
  <c r="EC2621" i="1"/>
  <c r="EC1417" i="1"/>
  <c r="EC1427" i="1"/>
  <c r="E2120" i="1"/>
  <c r="W2317" i="1"/>
  <c r="CA327" i="1"/>
  <c r="U385" i="1"/>
  <c r="Z742" i="1"/>
  <c r="Z744" i="1" s="1"/>
  <c r="EC1270" i="1"/>
  <c r="AA2937" i="1"/>
  <c r="AA2286" i="1"/>
  <c r="R1418" i="1"/>
  <c r="R1428" i="1"/>
  <c r="DN1419" i="1"/>
  <c r="DN1429" i="1"/>
  <c r="CA2621" i="1"/>
  <c r="CA1417" i="1"/>
  <c r="CA1427" i="1"/>
  <c r="O2402" i="1"/>
  <c r="X2621" i="1"/>
  <c r="X1427" i="1"/>
  <c r="X1417" i="1"/>
  <c r="DZ1660" i="1"/>
  <c r="DZ1669" i="1"/>
  <c r="DZ1662" i="1"/>
  <c r="DZ1663" i="1" s="1"/>
  <c r="DZ2296" i="1" s="1"/>
  <c r="DZ2424" i="1"/>
  <c r="DZ2556" i="1" s="1"/>
  <c r="R2558" i="1"/>
  <c r="R2561" i="1"/>
  <c r="R2360" i="1"/>
  <c r="R2560" i="1" s="1"/>
  <c r="CA1763" i="1"/>
  <c r="CA1734" i="1"/>
  <c r="CL1764" i="1"/>
  <c r="CL1761" i="1"/>
  <c r="CL1762" i="1"/>
  <c r="CL1765" i="1"/>
  <c r="EO1948" i="1"/>
  <c r="EF342" i="1"/>
  <c r="EF431" i="1" s="1"/>
  <c r="N330" i="1"/>
  <c r="M441" i="1"/>
  <c r="EI320" i="1"/>
  <c r="L840" i="1"/>
  <c r="DX554" i="1"/>
  <c r="DX406" i="1"/>
  <c r="X324" i="1"/>
  <c r="C325" i="1"/>
  <c r="AE2549" i="1"/>
  <c r="AE2500" i="1"/>
  <c r="AE692" i="1"/>
  <c r="AJ840" i="1"/>
  <c r="O2945" i="1"/>
  <c r="O2314" i="1"/>
  <c r="EI2937" i="1"/>
  <c r="EI2286" i="1"/>
  <c r="E2283" i="1"/>
  <c r="E1431" i="1"/>
  <c r="E1421" i="1"/>
  <c r="AS1432" i="1"/>
  <c r="AS1422" i="1"/>
  <c r="V1671" i="1"/>
  <c r="DN1422" i="1"/>
  <c r="DN1432" i="1"/>
  <c r="Q2768" i="1"/>
  <c r="Q2079" i="1"/>
  <c r="Q2475" i="1" s="1"/>
  <c r="E2851" i="1"/>
  <c r="E2222" i="1"/>
  <c r="E2330" i="1"/>
  <c r="DA1421" i="1"/>
  <c r="DA1431" i="1"/>
  <c r="AA2202" i="1"/>
  <c r="EI2258" i="1"/>
  <c r="I1499" i="1"/>
  <c r="E2053" i="1"/>
  <c r="L2379" i="1"/>
  <c r="L2400" i="1"/>
  <c r="L2405" i="1" s="1"/>
  <c r="B2198" i="1"/>
  <c r="J2199" i="1"/>
  <c r="AE2199" i="1"/>
  <c r="Z1431" i="1"/>
  <c r="Z1421" i="1"/>
  <c r="O1590" i="1"/>
  <c r="Q2558" i="1"/>
  <c r="Q2561" i="1"/>
  <c r="Q2360" i="1"/>
  <c r="Q2560" i="1" s="1"/>
  <c r="B2211" i="1"/>
  <c r="B2972" i="1"/>
  <c r="B2253" i="1"/>
  <c r="X1422" i="1"/>
  <c r="X1432" i="1"/>
  <c r="U1671" i="1"/>
  <c r="U1640" i="1"/>
  <c r="CL2488" i="1"/>
  <c r="CL1606" i="1"/>
  <c r="CL2537" i="1" s="1"/>
  <c r="EO2563" i="1"/>
  <c r="AE3" i="1" s="1"/>
  <c r="X1671" i="1"/>
  <c r="D2485" i="1"/>
  <c r="D1436" i="1"/>
  <c r="D2534" i="1" s="1"/>
  <c r="D1499" i="1"/>
  <c r="J1967" i="1"/>
  <c r="CA1967" i="1"/>
  <c r="E1967" i="1"/>
  <c r="DW1645" i="1"/>
  <c r="AA1969" i="1"/>
  <c r="T1747" i="1"/>
  <c r="T1760" i="1"/>
  <c r="T1759" i="1" s="1"/>
  <c r="U1760" i="1"/>
  <c r="I2493" i="1"/>
  <c r="I2057" i="1"/>
  <c r="AE1969" i="1"/>
  <c r="X2644" i="1"/>
  <c r="X1222" i="1" s="1"/>
  <c r="X1873" i="1"/>
  <c r="X2512" i="1" s="1"/>
  <c r="X1864" i="1"/>
  <c r="X1835" i="1"/>
  <c r="Y1873" i="1"/>
  <c r="Y2512" i="1" s="1"/>
  <c r="Y1864" i="1"/>
  <c r="Y2644" i="1"/>
  <c r="Y1222" i="1" s="1"/>
  <c r="CA2226" i="1"/>
  <c r="X2223" i="1"/>
  <c r="T2211" i="1"/>
  <c r="AX2315" i="1"/>
  <c r="B2318" i="1"/>
  <c r="X2125" i="1"/>
  <c r="E2284" i="1"/>
  <c r="BO2937" i="1"/>
  <c r="BO2286" i="1"/>
  <c r="O2254" i="1"/>
  <c r="AS2333" i="1"/>
  <c r="AE2287" i="1"/>
  <c r="AE2334" i="1"/>
  <c r="EI2333" i="1"/>
  <c r="L2315" i="1"/>
  <c r="T2404" i="1"/>
  <c r="DW412" i="1"/>
  <c r="DV380" i="1"/>
  <c r="DN2379" i="1"/>
  <c r="EC847" i="1"/>
  <c r="EF2577" i="1"/>
  <c r="EF2559" i="1"/>
  <c r="EF2575" i="1"/>
  <c r="EF2573" i="1" s="1"/>
  <c r="EF2561" i="1"/>
  <c r="EC2562" i="1"/>
  <c r="S2" i="1" s="1"/>
  <c r="EI2301" i="1"/>
  <c r="AX2124" i="1"/>
  <c r="W2488" i="1"/>
  <c r="W1606" i="1"/>
  <c r="W2537" i="1" s="1"/>
  <c r="U2638" i="1"/>
  <c r="U1874" i="1"/>
  <c r="U1865" i="1"/>
  <c r="U1845" i="1"/>
  <c r="U1833" i="1" s="1"/>
  <c r="V1873" i="1"/>
  <c r="V2512" i="1" s="1"/>
  <c r="AE1763" i="1"/>
  <c r="AE1734" i="1"/>
  <c r="AJ1760" i="1" s="1"/>
  <c r="AJ1761" i="1"/>
  <c r="AJ1765" i="1"/>
  <c r="AJ1764" i="1"/>
  <c r="AJ1762" i="1"/>
  <c r="EC1964" i="1"/>
  <c r="P2937" i="1"/>
  <c r="P2286" i="1"/>
  <c r="J2317" i="1"/>
  <c r="N551" i="1"/>
  <c r="N428" i="1"/>
  <c r="N403" i="1"/>
  <c r="CA979" i="1"/>
  <c r="Y440" i="1"/>
  <c r="L744" i="1"/>
  <c r="T1061" i="1"/>
  <c r="T1058" i="1"/>
  <c r="T1056" i="1"/>
  <c r="T1062" i="1"/>
  <c r="T1055" i="1"/>
  <c r="T1057" i="1"/>
  <c r="S997" i="1"/>
  <c r="S1036" i="1"/>
  <c r="S2517" i="1" s="1"/>
  <c r="T1041" i="1"/>
  <c r="T2520" i="1" s="1"/>
  <c r="T1048" i="1"/>
  <c r="T1047" i="1"/>
  <c r="T1054" i="1"/>
  <c r="T2526" i="1" s="1"/>
  <c r="T1060" i="1"/>
  <c r="T2527" i="1" s="1"/>
  <c r="T1052" i="1"/>
  <c r="T2525" i="1" s="1"/>
  <c r="T1046" i="1"/>
  <c r="T2523" i="1" s="1"/>
  <c r="T1050" i="1"/>
  <c r="Y1429" i="1"/>
  <c r="Y1419" i="1"/>
  <c r="AJ1431" i="1"/>
  <c r="AJ1421" i="1"/>
  <c r="J2851" i="1"/>
  <c r="J2222" i="1"/>
  <c r="J2298" i="1"/>
  <c r="EL2621" i="1"/>
  <c r="EL1417" i="1"/>
  <c r="EL1427" i="1"/>
  <c r="AJ847" i="1"/>
  <c r="AJ822" i="1"/>
  <c r="AJ816" i="1"/>
  <c r="AJ993" i="1"/>
  <c r="AO829" i="1"/>
  <c r="AO832" i="1"/>
  <c r="AO838" i="1"/>
  <c r="AO835" i="1"/>
  <c r="AO841" i="1"/>
  <c r="AO828" i="1"/>
  <c r="AO834" i="1"/>
  <c r="AO830" i="1"/>
  <c r="AO849" i="1"/>
  <c r="AO2478" i="1" s="1"/>
  <c r="DZ2222" i="1"/>
  <c r="L2225" i="1"/>
  <c r="T2201" i="1"/>
  <c r="M2565" i="1"/>
  <c r="M2111" i="1"/>
  <c r="M2571" i="1" s="1"/>
  <c r="M1598" i="1"/>
  <c r="M2299" i="1"/>
  <c r="M2401" i="1"/>
  <c r="M2303" i="1"/>
  <c r="M2129" i="1"/>
  <c r="M2120" i="1"/>
  <c r="M2227" i="1"/>
  <c r="M2536" i="1"/>
  <c r="M2056" i="1"/>
  <c r="M2317" i="1"/>
  <c r="M2126" i="1"/>
  <c r="M2335" i="1"/>
  <c r="M2319" i="1"/>
  <c r="M2224" i="1"/>
  <c r="M2258" i="1"/>
  <c r="M2315" i="1"/>
  <c r="M2202" i="1"/>
  <c r="M2331" i="1"/>
  <c r="M2125" i="1"/>
  <c r="M2283" i="1"/>
  <c r="M2256" i="1"/>
  <c r="M2333" i="1"/>
  <c r="M1964" i="1"/>
  <c r="K2488" i="1"/>
  <c r="K1606" i="1"/>
  <c r="K2537" i="1" s="1"/>
  <c r="K1948" i="1"/>
  <c r="DW552" i="1"/>
  <c r="DW404" i="1"/>
  <c r="AO411" i="1"/>
  <c r="AO559" i="1"/>
  <c r="H385" i="1"/>
  <c r="T559" i="1"/>
  <c r="T411" i="1"/>
  <c r="Y427" i="1"/>
  <c r="P551" i="1"/>
  <c r="P403" i="1"/>
  <c r="L411" i="1"/>
  <c r="DA402" i="1"/>
  <c r="DA550" i="1"/>
  <c r="T553" i="1"/>
  <c r="T405" i="1"/>
  <c r="I325" i="1"/>
  <c r="Y955" i="1"/>
  <c r="Y1268" i="1" s="1"/>
  <c r="Y773" i="1"/>
  <c r="Y748" i="1"/>
  <c r="Y777" i="1" s="1"/>
  <c r="Y761" i="1"/>
  <c r="Y758" i="1"/>
  <c r="Y764" i="1"/>
  <c r="Y760" i="1"/>
  <c r="Y756" i="1"/>
  <c r="Y775" i="1"/>
  <c r="Y767" i="1"/>
  <c r="Y752" i="1"/>
  <c r="Y754" i="1"/>
  <c r="Y755" i="1"/>
  <c r="H997" i="1"/>
  <c r="Y771" i="1"/>
  <c r="G496" i="1"/>
  <c r="U322" i="1"/>
  <c r="DZ2575" i="1"/>
  <c r="DZ2573" i="1" s="1"/>
  <c r="DZ2577" i="1"/>
  <c r="DZ2559" i="1"/>
  <c r="DV2562" i="1"/>
  <c r="L2" i="1" s="1"/>
  <c r="DZ2561" i="1"/>
  <c r="Y496" i="1"/>
  <c r="AA2535" i="1"/>
  <c r="K836" i="1"/>
  <c r="C2933" i="1"/>
  <c r="C2282" i="1"/>
  <c r="I2933" i="1"/>
  <c r="I2282" i="1"/>
  <c r="I2621" i="1"/>
  <c r="I2229" i="1"/>
  <c r="I1427" i="1"/>
  <c r="I1417" i="1"/>
  <c r="DX771" i="1"/>
  <c r="D898" i="1"/>
  <c r="AE742" i="1"/>
  <c r="B1422" i="1"/>
  <c r="B1432" i="1"/>
  <c r="O993" i="1"/>
  <c r="O847" i="1"/>
  <c r="O822" i="1"/>
  <c r="O851" i="1" s="1"/>
  <c r="O2479" i="1" s="1"/>
  <c r="O816" i="1"/>
  <c r="O845" i="1" s="1"/>
  <c r="DW847" i="1"/>
  <c r="DW822" i="1"/>
  <c r="DW851" i="1" s="1"/>
  <c r="DW2479" i="1" s="1"/>
  <c r="DW816" i="1"/>
  <c r="DW845" i="1" s="1"/>
  <c r="DW993" i="1"/>
  <c r="DZ832" i="1"/>
  <c r="DZ830" i="1"/>
  <c r="DZ849" i="1"/>
  <c r="DZ2478" i="1" s="1"/>
  <c r="DZ840" i="1"/>
  <c r="DZ834" i="1"/>
  <c r="DZ841" i="1"/>
  <c r="DZ829" i="1"/>
  <c r="DZ828" i="1"/>
  <c r="DZ835" i="1"/>
  <c r="DZ838" i="1"/>
  <c r="EL2488" i="1"/>
  <c r="EL1606" i="1"/>
  <c r="EL2537" i="1" s="1"/>
  <c r="S2565" i="1"/>
  <c r="S2111" i="1"/>
  <c r="S2571" i="1" s="1"/>
  <c r="S2549" i="1"/>
  <c r="S1964" i="1"/>
  <c r="S2051" i="1"/>
  <c r="S2055" i="1"/>
  <c r="S2253" i="1"/>
  <c r="S2330" i="1"/>
  <c r="S2400" i="1"/>
  <c r="S2405" i="1" s="1"/>
  <c r="S2315" i="1"/>
  <c r="S2314" i="1"/>
  <c r="S2222" i="1"/>
  <c r="S2124" i="1"/>
  <c r="S2403" i="1"/>
  <c r="S1598" i="1"/>
  <c r="S2200" i="1"/>
  <c r="S2299" i="1"/>
  <c r="S2332" i="1"/>
  <c r="S1966" i="1"/>
  <c r="S2333" i="1"/>
  <c r="S2303" i="1"/>
  <c r="S2318" i="1"/>
  <c r="S2224" i="1"/>
  <c r="S2197" i="1"/>
  <c r="S2300" i="1"/>
  <c r="S2331" i="1"/>
  <c r="S2283" i="1"/>
  <c r="S2316" i="1"/>
  <c r="S2199" i="1"/>
  <c r="S2282" i="1"/>
  <c r="S2256" i="1"/>
  <c r="S1967" i="1"/>
  <c r="S2053" i="1"/>
  <c r="S2334" i="1"/>
  <c r="S2285" i="1"/>
  <c r="S2128" i="1"/>
  <c r="S2255" i="1"/>
  <c r="S2127" i="1"/>
  <c r="S2302" i="1"/>
  <c r="S2404" i="1"/>
  <c r="S2125" i="1"/>
  <c r="S1606" i="1"/>
  <c r="S2537" i="1" s="1"/>
  <c r="S2402" i="1"/>
  <c r="S2317" i="1"/>
  <c r="EI1418" i="1"/>
  <c r="EI1428" i="1"/>
  <c r="Y1420" i="1"/>
  <c r="Y1430" i="1"/>
  <c r="O1421" i="1"/>
  <c r="O1431" i="1"/>
  <c r="E1422" i="1"/>
  <c r="E1432" i="1"/>
  <c r="K2558" i="1"/>
  <c r="K2561" i="1"/>
  <c r="K2360" i="1"/>
  <c r="K2560" i="1" s="1"/>
  <c r="EF2621" i="1"/>
  <c r="EF1427" i="1"/>
  <c r="EF1417" i="1"/>
  <c r="BO1428" i="1"/>
  <c r="BO1418" i="1"/>
  <c r="AO2319" i="1"/>
  <c r="C2638" i="1"/>
  <c r="C1874" i="1"/>
  <c r="C1865" i="1"/>
  <c r="C1845" i="1"/>
  <c r="C1833" i="1" s="1"/>
  <c r="M2485" i="1"/>
  <c r="M1436" i="1"/>
  <c r="M2534" i="1" s="1"/>
  <c r="H1747" i="1"/>
  <c r="H1760" i="1"/>
  <c r="H1759" i="1" s="1"/>
  <c r="I1760" i="1"/>
  <c r="I1759" i="1" s="1"/>
  <c r="D1747" i="1"/>
  <c r="D1760" i="1"/>
  <c r="D1759" i="1" s="1"/>
  <c r="E1760" i="1"/>
  <c r="EF2488" i="1"/>
  <c r="EF1606" i="1"/>
  <c r="EF2537" i="1" s="1"/>
  <c r="DN2200" i="1"/>
  <c r="CA2055" i="1"/>
  <c r="Y1948" i="1"/>
  <c r="AX1968" i="1"/>
  <c r="T1968" i="1"/>
  <c r="C2493" i="1"/>
  <c r="C2057" i="1"/>
  <c r="W1966" i="1"/>
  <c r="DZ1964" i="1"/>
  <c r="DN2053" i="1"/>
  <c r="Q1196" i="1"/>
  <c r="W1289" i="1"/>
  <c r="X2052" i="1"/>
  <c r="AX2052" i="1"/>
  <c r="EC2202" i="1"/>
  <c r="M2334" i="1"/>
  <c r="V2120" i="1"/>
  <c r="EL2127" i="1"/>
  <c r="DX2403" i="1"/>
  <c r="W2127" i="1"/>
  <c r="DN2128" i="1"/>
  <c r="W2126" i="1"/>
  <c r="AE2226" i="1"/>
  <c r="J2303" i="1"/>
  <c r="EC2283" i="1"/>
  <c r="AO2402" i="1"/>
  <c r="DN2255" i="1"/>
  <c r="AE2314" i="1"/>
  <c r="C2403" i="1"/>
  <c r="V406" i="1"/>
  <c r="BF403" i="1"/>
  <c r="BF551" i="1"/>
  <c r="Y851" i="1"/>
  <c r="Y2479" i="1" s="1"/>
  <c r="M744" i="1"/>
  <c r="M771" i="1" s="1"/>
  <c r="G2565" i="1"/>
  <c r="G2111" i="1"/>
  <c r="G2571" i="1" s="1"/>
  <c r="G1967" i="1"/>
  <c r="G2054" i="1"/>
  <c r="G2300" i="1"/>
  <c r="G2051" i="1"/>
  <c r="G2200" i="1"/>
  <c r="G1606" i="1"/>
  <c r="G2537" i="1" s="1"/>
  <c r="G2334" i="1"/>
  <c r="G2225" i="1"/>
  <c r="G2128" i="1"/>
  <c r="G2127" i="1"/>
  <c r="G2302" i="1"/>
  <c r="G2404" i="1"/>
  <c r="G2053" i="1"/>
  <c r="G2227" i="1"/>
  <c r="G2226" i="1"/>
  <c r="G2299" i="1"/>
  <c r="G2332" i="1"/>
  <c r="G1966" i="1"/>
  <c r="G2224" i="1"/>
  <c r="G2403" i="1"/>
  <c r="G2316" i="1"/>
  <c r="G2335" i="1"/>
  <c r="G1598" i="1"/>
  <c r="G2255" i="1"/>
  <c r="G2126" i="1"/>
  <c r="G2199" i="1"/>
  <c r="G2256" i="1"/>
  <c r="G2333" i="1"/>
  <c r="G2402" i="1"/>
  <c r="G2318" i="1"/>
  <c r="G2317" i="1"/>
  <c r="G2285" i="1"/>
  <c r="G2401" i="1"/>
  <c r="AS2301" i="1"/>
  <c r="AX2488" i="1"/>
  <c r="AX1606" i="1"/>
  <c r="AX2537" i="1" s="1"/>
  <c r="V2485" i="1"/>
  <c r="V1436" i="1"/>
  <c r="V2534" i="1" s="1"/>
  <c r="V1499" i="1"/>
  <c r="G1964" i="1"/>
  <c r="M1963" i="1"/>
  <c r="V2051" i="1"/>
  <c r="EF2053" i="1"/>
  <c r="EL2334" i="1"/>
  <c r="BF552" i="1"/>
  <c r="BF404" i="1"/>
  <c r="R380" i="1"/>
  <c r="P320" i="1"/>
  <c r="EF997" i="1"/>
  <c r="Y1308" i="1"/>
  <c r="M1429" i="1"/>
  <c r="M1419" i="1"/>
  <c r="CA2535" i="1"/>
  <c r="Y1428" i="1"/>
  <c r="Y1418" i="1"/>
  <c r="V2332" i="1"/>
  <c r="J2335" i="1"/>
  <c r="L1606" i="1"/>
  <c r="L2537" i="1" s="1"/>
  <c r="O1938" i="1"/>
  <c r="AJ2513" i="1"/>
  <c r="DN1969" i="1"/>
  <c r="E2051" i="1"/>
  <c r="N556" i="1"/>
  <c r="N433" i="1"/>
  <c r="N408" i="1"/>
  <c r="DA412" i="1"/>
  <c r="P559" i="1"/>
  <c r="P411" i="1"/>
  <c r="Z551" i="1"/>
  <c r="Z428" i="1"/>
  <c r="Z403" i="1"/>
  <c r="BO411" i="1"/>
  <c r="BF380" i="1"/>
  <c r="H429" i="1"/>
  <c r="B401" i="1"/>
  <c r="B549" i="1"/>
  <c r="B342" i="1"/>
  <c r="B426" i="1" s="1"/>
  <c r="O325" i="1"/>
  <c r="DX2577" i="1"/>
  <c r="DX2575" i="1"/>
  <c r="DX2573" i="1" s="1"/>
  <c r="DX2559" i="1"/>
  <c r="P744" i="1"/>
  <c r="P771" i="1" s="1"/>
  <c r="F744" i="1"/>
  <c r="F769" i="1" s="1"/>
  <c r="D549" i="1"/>
  <c r="D342" i="1"/>
  <c r="D431" i="1" s="1"/>
  <c r="D401" i="1"/>
  <c r="S323" i="1"/>
  <c r="B742" i="1"/>
  <c r="S2768" i="1"/>
  <c r="S2079" i="1"/>
  <c r="S2475" i="1" s="1"/>
  <c r="CA1507" i="1"/>
  <c r="AS816" i="1"/>
  <c r="AS843" i="1"/>
  <c r="EI843" i="1"/>
  <c r="EL843" i="1"/>
  <c r="V836" i="1"/>
  <c r="U771" i="1"/>
  <c r="BF2937" i="1"/>
  <c r="BF2286" i="1"/>
  <c r="DV2621" i="1"/>
  <c r="DV1427" i="1"/>
  <c r="DV1417" i="1"/>
  <c r="Z1422" i="1"/>
  <c r="Z1432" i="1"/>
  <c r="E822" i="1"/>
  <c r="E816" i="1"/>
  <c r="E847" i="1"/>
  <c r="E993" i="1"/>
  <c r="F832" i="1"/>
  <c r="F829" i="1"/>
  <c r="F838" i="1"/>
  <c r="F849" i="1"/>
  <c r="F2478" i="1" s="1"/>
  <c r="F828" i="1"/>
  <c r="F830" i="1"/>
  <c r="F841" i="1"/>
  <c r="F834" i="1"/>
  <c r="F835" i="1"/>
  <c r="S1640" i="1"/>
  <c r="S1671" i="1"/>
  <c r="K2972" i="1"/>
  <c r="K2253" i="1"/>
  <c r="K2565" i="1"/>
  <c r="K2111" i="1"/>
  <c r="K2571" i="1" s="1"/>
  <c r="K1598" i="1"/>
  <c r="K2333" i="1"/>
  <c r="K2224" i="1"/>
  <c r="K2127" i="1"/>
  <c r="K2126" i="1"/>
  <c r="K2285" i="1"/>
  <c r="K2318" i="1"/>
  <c r="K2055" i="1"/>
  <c r="K1968" i="1"/>
  <c r="K1966" i="1"/>
  <c r="K2053" i="1"/>
  <c r="K2226" i="1"/>
  <c r="K2201" i="1"/>
  <c r="K2403" i="1"/>
  <c r="K2124" i="1"/>
  <c r="K2257" i="1"/>
  <c r="K2300" i="1"/>
  <c r="K2404" i="1"/>
  <c r="K2199" i="1"/>
  <c r="K1965" i="1"/>
  <c r="K2223" i="1"/>
  <c r="K2303" i="1"/>
  <c r="K2054" i="1"/>
  <c r="K2402" i="1"/>
  <c r="K2255" i="1"/>
  <c r="K2332" i="1"/>
  <c r="K2302" i="1"/>
  <c r="K2317" i="1"/>
  <c r="K2316" i="1"/>
  <c r="K2549" i="1"/>
  <c r="K2120" i="1"/>
  <c r="K2129" i="1"/>
  <c r="K2128" i="1"/>
  <c r="K2284" i="1"/>
  <c r="K2334" i="1"/>
  <c r="K2299" i="1"/>
  <c r="AJ2621" i="1"/>
  <c r="AJ1417" i="1"/>
  <c r="AJ1427" i="1"/>
  <c r="DA2223" i="1"/>
  <c r="CA2301" i="1"/>
  <c r="EC2257" i="1"/>
  <c r="K1308" i="1"/>
  <c r="O1499" i="1"/>
  <c r="R2565" i="1"/>
  <c r="R2111" i="1"/>
  <c r="R2571" i="1" s="1"/>
  <c r="R1590" i="1"/>
  <c r="R2226" i="1"/>
  <c r="R2201" i="1"/>
  <c r="R2284" i="1"/>
  <c r="R2400" i="1"/>
  <c r="R2405" i="1" s="1"/>
  <c r="R2404" i="1"/>
  <c r="R1965" i="1"/>
  <c r="R2126" i="1"/>
  <c r="R2298" i="1"/>
  <c r="R2124" i="1"/>
  <c r="R2225" i="1"/>
  <c r="R1598" i="1"/>
  <c r="R2128" i="1"/>
  <c r="R2224" i="1"/>
  <c r="R2256" i="1"/>
  <c r="R2255" i="1"/>
  <c r="R2318" i="1"/>
  <c r="R2536" i="1"/>
  <c r="R2285" i="1"/>
  <c r="R2549" i="1"/>
  <c r="R2253" i="1"/>
  <c r="R2332" i="1"/>
  <c r="R2257" i="1"/>
  <c r="R2053" i="1"/>
  <c r="R2302" i="1"/>
  <c r="R1963" i="1"/>
  <c r="R2314" i="1"/>
  <c r="R2402" i="1"/>
  <c r="R2282" i="1"/>
  <c r="R2535" i="1"/>
  <c r="R2199" i="1"/>
  <c r="R2317" i="1"/>
  <c r="R2127" i="1"/>
  <c r="R2300" i="1"/>
  <c r="R2334" i="1"/>
  <c r="R1968" i="1"/>
  <c r="R1966" i="1"/>
  <c r="CL2621" i="1"/>
  <c r="CL1427" i="1"/>
  <c r="CL1417" i="1"/>
  <c r="EF2331" i="1"/>
  <c r="BO1429" i="1"/>
  <c r="BO1419" i="1"/>
  <c r="X1430" i="1"/>
  <c r="X1420" i="1"/>
  <c r="DZ1430" i="1"/>
  <c r="DZ1420" i="1"/>
  <c r="AX2201" i="1"/>
  <c r="V1432" i="1"/>
  <c r="V1422" i="1"/>
  <c r="N1304" i="1"/>
  <c r="H2565" i="1"/>
  <c r="H2111" i="1"/>
  <c r="H2571" i="1" s="1"/>
  <c r="H2227" i="1"/>
  <c r="H2202" i="1"/>
  <c r="H2127" i="1"/>
  <c r="H2126" i="1"/>
  <c r="H2226" i="1"/>
  <c r="H2284" i="1"/>
  <c r="H2302" i="1"/>
  <c r="H2402" i="1"/>
  <c r="H2285" i="1"/>
  <c r="H1964" i="1"/>
  <c r="H2315" i="1"/>
  <c r="H2283" i="1"/>
  <c r="H2401" i="1"/>
  <c r="H2404" i="1"/>
  <c r="H2549" i="1"/>
  <c r="H2225" i="1"/>
  <c r="H2199" i="1"/>
  <c r="H2257" i="1"/>
  <c r="H2256" i="1"/>
  <c r="H2319" i="1"/>
  <c r="H2403" i="1"/>
  <c r="H2299" i="1"/>
  <c r="H2332" i="1"/>
  <c r="H1967" i="1"/>
  <c r="H2254" i="1"/>
  <c r="H2333" i="1"/>
  <c r="H2258" i="1"/>
  <c r="H2316" i="1"/>
  <c r="H2224" i="1"/>
  <c r="H2287" i="1"/>
  <c r="H2200" i="1"/>
  <c r="H1966" i="1"/>
  <c r="H2051" i="1"/>
  <c r="H2318" i="1"/>
  <c r="H2128" i="1"/>
  <c r="H2303" i="1"/>
  <c r="H2255" i="1"/>
  <c r="H2335" i="1"/>
  <c r="H2054" i="1"/>
  <c r="H2125" i="1"/>
  <c r="H2129" i="1"/>
  <c r="V2128" i="1"/>
  <c r="L2129" i="1"/>
  <c r="BF1044" i="1"/>
  <c r="BF2522" i="1" s="1"/>
  <c r="I1671" i="1"/>
  <c r="I1640" i="1"/>
  <c r="L1671" i="1"/>
  <c r="EI2535" i="1"/>
  <c r="DX2536" i="1"/>
  <c r="I2638" i="1"/>
  <c r="I1874" i="1"/>
  <c r="I1865" i="1"/>
  <c r="I1845" i="1"/>
  <c r="I1833" i="1" s="1"/>
  <c r="J1873" i="1"/>
  <c r="J2512" i="1" s="1"/>
  <c r="DN2054" i="1"/>
  <c r="V1865" i="1"/>
  <c r="V2495" i="1" s="1"/>
  <c r="AE2645" i="1"/>
  <c r="AE1225" i="1" s="1"/>
  <c r="AE2002" i="1"/>
  <c r="AE2492" i="1" s="1"/>
  <c r="AE1861" i="1"/>
  <c r="DZ1785" i="1"/>
  <c r="DW1786" i="1"/>
  <c r="DZ1436" i="1"/>
  <c r="DZ2534" i="1" s="1"/>
  <c r="AS1747" i="1"/>
  <c r="AS1760" i="1"/>
  <c r="DV1966" i="1"/>
  <c r="P1507" i="1"/>
  <c r="O1238" i="1"/>
  <c r="BO682" i="1"/>
  <c r="BO680" i="1" s="1"/>
  <c r="BO627" i="1"/>
  <c r="U2493" i="1"/>
  <c r="U2057" i="1"/>
  <c r="AJ2128" i="1"/>
  <c r="G1963" i="1"/>
  <c r="EO2052" i="1"/>
  <c r="AO1938" i="1"/>
  <c r="G2055" i="1"/>
  <c r="DA2052" i="1"/>
  <c r="DN2052" i="1"/>
  <c r="T2199" i="1"/>
  <c r="DZ2299" i="1"/>
  <c r="CL2125" i="1"/>
  <c r="K2254" i="1"/>
  <c r="G2258" i="1"/>
  <c r="EL2282" i="1"/>
  <c r="AX2388" i="1"/>
  <c r="AX2553" i="1" s="1"/>
  <c r="CL2258" i="1"/>
  <c r="EL2302" i="1"/>
  <c r="EC2303" i="1"/>
  <c r="V2330" i="1"/>
  <c r="T2403" i="1"/>
  <c r="N385" i="1"/>
  <c r="CL559" i="1"/>
  <c r="CL411" i="1"/>
  <c r="E1308" i="1"/>
  <c r="AJ1507" i="1"/>
  <c r="DA324" i="1"/>
  <c r="DA359" i="1"/>
  <c r="CA2768" i="1"/>
  <c r="CA2079" i="1"/>
  <c r="CA2475" i="1" s="1"/>
  <c r="CA1" i="1" s="1"/>
  <c r="Y2621" i="1"/>
  <c r="Y1417" i="1"/>
  <c r="Y1427" i="1"/>
  <c r="BF1418" i="1"/>
  <c r="BF1428" i="1"/>
  <c r="N2945" i="1"/>
  <c r="N2314" i="1"/>
  <c r="L1429" i="1"/>
  <c r="L1419" i="1"/>
  <c r="DN2127" i="1"/>
  <c r="R1432" i="1"/>
  <c r="R1422" i="1"/>
  <c r="EC1436" i="1"/>
  <c r="EC2534" i="1" s="1"/>
  <c r="D1845" i="1"/>
  <c r="D1833" i="1" s="1"/>
  <c r="T2536" i="1"/>
  <c r="AJ1967" i="1"/>
  <c r="DZ2563" i="1"/>
  <c r="P3" i="1" s="1"/>
  <c r="R2379" i="1"/>
  <c r="R2331" i="1"/>
  <c r="L344" i="1"/>
  <c r="L427" i="1"/>
  <c r="L445" i="1"/>
  <c r="D2945" i="1"/>
  <c r="D2314" i="1"/>
  <c r="P2565" i="1"/>
  <c r="P2111" i="1"/>
  <c r="P2571" i="1" s="1"/>
  <c r="P2549" i="1"/>
  <c r="P1590" i="1"/>
  <c r="P2201" i="1"/>
  <c r="P2056" i="1"/>
  <c r="P2225" i="1"/>
  <c r="P2129" i="1"/>
  <c r="P2331" i="1"/>
  <c r="P2256" i="1"/>
  <c r="P2401" i="1"/>
  <c r="P2258" i="1"/>
  <c r="P2302" i="1"/>
  <c r="P1968" i="1"/>
  <c r="P2316" i="1"/>
  <c r="P2300" i="1"/>
  <c r="P2254" i="1"/>
  <c r="P2287" i="1"/>
  <c r="P2334" i="1"/>
  <c r="P2055" i="1"/>
  <c r="P2198" i="1"/>
  <c r="P2126" i="1"/>
  <c r="P2299" i="1"/>
  <c r="P2333" i="1"/>
  <c r="P2403" i="1"/>
  <c r="P2223" i="1"/>
  <c r="P2255" i="1"/>
  <c r="P1967" i="1"/>
  <c r="P2052" i="1"/>
  <c r="P2402" i="1"/>
  <c r="P2226" i="1"/>
  <c r="P2284" i="1"/>
  <c r="P2404" i="1"/>
  <c r="P2317" i="1"/>
  <c r="P2535" i="1"/>
  <c r="P1965" i="1"/>
  <c r="P2319" i="1"/>
  <c r="P2128" i="1"/>
  <c r="P2127" i="1"/>
  <c r="P2227" i="1"/>
  <c r="P2285" i="1"/>
  <c r="P2303" i="1"/>
  <c r="P2200" i="1"/>
  <c r="P2257" i="1"/>
  <c r="P2283" i="1"/>
  <c r="P2197" i="1"/>
  <c r="BO2621" i="1"/>
  <c r="BO1417" i="1"/>
  <c r="BO1427" i="1"/>
  <c r="Q2565" i="1"/>
  <c r="Q2111" i="1"/>
  <c r="Q2571" i="1" s="1"/>
  <c r="Q2549" i="1"/>
  <c r="Q1968" i="1"/>
  <c r="Q2052" i="1"/>
  <c r="Q2129" i="1"/>
  <c r="Q2299" i="1"/>
  <c r="Q2303" i="1"/>
  <c r="Q2284" i="1"/>
  <c r="Q2401" i="1"/>
  <c r="Q2254" i="1"/>
  <c r="Q2379" i="1"/>
  <c r="Q1965" i="1"/>
  <c r="Q2333" i="1"/>
  <c r="Q2224" i="1"/>
  <c r="Q2127" i="1"/>
  <c r="Q2126" i="1"/>
  <c r="Q2285" i="1"/>
  <c r="Q2056" i="1"/>
  <c r="Q2202" i="1"/>
  <c r="Q2128" i="1"/>
  <c r="Q1966" i="1"/>
  <c r="Q2053" i="1"/>
  <c r="Q2223" i="1"/>
  <c r="Q2403" i="1"/>
  <c r="Q2225" i="1"/>
  <c r="Q2258" i="1"/>
  <c r="Q2300" i="1"/>
  <c r="Q2335" i="1"/>
  <c r="Q2315" i="1"/>
  <c r="Q2319" i="1"/>
  <c r="Q1598" i="1"/>
  <c r="Q2226" i="1"/>
  <c r="Q2298" i="1"/>
  <c r="Q2331" i="1"/>
  <c r="Q2125" i="1"/>
  <c r="Q2198" i="1"/>
  <c r="Q2227" i="1"/>
  <c r="Q2402" i="1"/>
  <c r="Q2255" i="1"/>
  <c r="Q2332" i="1"/>
  <c r="Q2317" i="1"/>
  <c r="Q2316" i="1"/>
  <c r="Q2334" i="1"/>
  <c r="Q2199" i="1"/>
  <c r="Q2287" i="1"/>
  <c r="G1418" i="1"/>
  <c r="G1428" i="1"/>
  <c r="EC2401" i="1"/>
  <c r="BF2402" i="1"/>
  <c r="DX2301" i="1"/>
  <c r="F2945" i="1"/>
  <c r="F2314" i="1"/>
  <c r="N1428" i="1"/>
  <c r="N1418" i="1"/>
  <c r="AX1418" i="1"/>
  <c r="AX1428" i="1"/>
  <c r="DW1419" i="1"/>
  <c r="DW1429" i="1"/>
  <c r="AO1430" i="1"/>
  <c r="AO1420" i="1"/>
  <c r="AO2126" i="1"/>
  <c r="J1421" i="1"/>
  <c r="J1431" i="1"/>
  <c r="DV1044" i="1"/>
  <c r="DV2522" i="1" s="1"/>
  <c r="AS1590" i="1"/>
  <c r="J1964" i="1"/>
  <c r="K380" i="1"/>
  <c r="J2258" i="1"/>
  <c r="K2202" i="1"/>
  <c r="M1939" i="1"/>
  <c r="Q2257" i="1"/>
  <c r="K1939" i="1"/>
  <c r="G1969" i="1"/>
  <c r="G2495" i="1" s="1"/>
  <c r="H380" i="1"/>
  <c r="K552" i="1"/>
  <c r="K404" i="1"/>
  <c r="M2316" i="1"/>
  <c r="AO2128" i="1"/>
  <c r="C1969" i="1"/>
  <c r="C2495" i="1" s="1"/>
  <c r="O380" i="1"/>
  <c r="CL2509" i="1"/>
  <c r="CL1869" i="1"/>
  <c r="CL2508" i="1" s="1"/>
  <c r="C2335" i="1"/>
  <c r="N2030" i="1"/>
  <c r="CA549" i="1"/>
  <c r="CA401" i="1"/>
  <c r="CA342" i="1"/>
  <c r="G557" i="1"/>
  <c r="G409" i="1"/>
  <c r="EC1277" i="1"/>
  <c r="EC1237" i="1"/>
  <c r="EC1309" i="1" s="1"/>
  <c r="D2768" i="1"/>
  <c r="D2079" i="1"/>
  <c r="D2475" i="1" s="1"/>
  <c r="EL847" i="1"/>
  <c r="EL822" i="1"/>
  <c r="EL816" i="1"/>
  <c r="EL993" i="1"/>
  <c r="EO1044" i="1" s="1"/>
  <c r="EO2522" i="1" s="1"/>
  <c r="EO830" i="1"/>
  <c r="EO828" i="1"/>
  <c r="EO834" i="1"/>
  <c r="EO843" i="1"/>
  <c r="EO829" i="1"/>
  <c r="EO849" i="1"/>
  <c r="EO2478" i="1" s="1"/>
  <c r="EO838" i="1"/>
  <c r="EO826" i="1"/>
  <c r="EO835" i="1"/>
  <c r="EO832" i="1"/>
  <c r="EO841" i="1"/>
  <c r="AO1044" i="1"/>
  <c r="AO2522" i="1" s="1"/>
  <c r="EO1419" i="1"/>
  <c r="EO1429" i="1"/>
  <c r="CA1432" i="1"/>
  <c r="CA1422" i="1"/>
  <c r="AE2937" i="1"/>
  <c r="AE2286" i="1"/>
  <c r="AE1662" i="1"/>
  <c r="AE1663" i="1" s="1"/>
  <c r="AE2296" i="1" s="1"/>
  <c r="AE1660" i="1"/>
  <c r="AE1669" i="1"/>
  <c r="AE2424" i="1"/>
  <c r="AE2556" i="1" s="1"/>
  <c r="V2359" i="1"/>
  <c r="V1728" i="1"/>
  <c r="V1826" i="1" s="1"/>
  <c r="V1730" i="1"/>
  <c r="B551" i="1"/>
  <c r="B428" i="1"/>
  <c r="B403" i="1"/>
  <c r="G552" i="1"/>
  <c r="G404" i="1"/>
  <c r="EI2621" i="1"/>
  <c r="EI1427" i="1"/>
  <c r="EI1417" i="1"/>
  <c r="J1662" i="1"/>
  <c r="J1663" i="1" s="1"/>
  <c r="J2296" i="1" s="1"/>
  <c r="J1660" i="1"/>
  <c r="J1661" i="1" s="1"/>
  <c r="J2280" i="1" s="1"/>
  <c r="J1669" i="1"/>
  <c r="J2424" i="1"/>
  <c r="J2556" i="1" s="1"/>
  <c r="R1421" i="1"/>
  <c r="R1431" i="1"/>
  <c r="AS1671" i="1"/>
  <c r="AS1640" i="1"/>
  <c r="W2621" i="1"/>
  <c r="W1427" i="1"/>
  <c r="W1417" i="1"/>
  <c r="AA1432" i="1"/>
  <c r="AA1422" i="1"/>
  <c r="B2851" i="1"/>
  <c r="B2222" i="1"/>
  <c r="DZ1432" i="1"/>
  <c r="DZ1422" i="1"/>
  <c r="C2485" i="1"/>
  <c r="C1436" i="1"/>
  <c r="C2534" i="1" s="1"/>
  <c r="C1507" i="1"/>
  <c r="DW2485" i="1"/>
  <c r="DW1436" i="1"/>
  <c r="DW2534" i="1" s="1"/>
  <c r="DW1499" i="1"/>
  <c r="CL1196" i="1"/>
  <c r="AO975" i="1"/>
  <c r="DX2826" i="1"/>
  <c r="DX2130" i="1"/>
  <c r="S851" i="1"/>
  <c r="S2479" i="1" s="1"/>
  <c r="Y1826" i="1"/>
  <c r="Y1759" i="1"/>
  <c r="Y628" i="1"/>
  <c r="Z628" i="1"/>
  <c r="Z1759" i="1"/>
  <c r="B1040" i="1"/>
  <c r="B2519" i="1" s="1"/>
  <c r="B999" i="1"/>
  <c r="B1042" i="1" s="1"/>
  <c r="B2521" i="1" s="1"/>
  <c r="B995" i="1"/>
  <c r="B1038" i="1" s="1"/>
  <c r="B2518" i="1" s="1"/>
  <c r="AA2524" i="1"/>
  <c r="AA1049" i="1"/>
  <c r="DW2768" i="1"/>
  <c r="DW2079" i="1"/>
  <c r="DW2475" i="1" s="1"/>
  <c r="DW1" i="1" s="1"/>
  <c r="O2536" i="1"/>
  <c r="CL2485" i="1"/>
  <c r="CL1436" i="1"/>
  <c r="CL2534" i="1" s="1"/>
  <c r="CL1507" i="1"/>
  <c r="AS627" i="1"/>
  <c r="AS682" i="1"/>
  <c r="AS680" i="1" s="1"/>
  <c r="U2937" i="1"/>
  <c r="U2286" i="1"/>
  <c r="EC549" i="1"/>
  <c r="EC401" i="1"/>
  <c r="H444" i="1"/>
  <c r="AS405" i="1"/>
  <c r="AS553" i="1"/>
  <c r="AS430" i="1"/>
  <c r="H557" i="1"/>
  <c r="H434" i="1"/>
  <c r="H409" i="1"/>
  <c r="AK2562" i="1"/>
  <c r="AO2559" i="1"/>
  <c r="AO2577" i="1"/>
  <c r="AO972" i="1"/>
  <c r="DZ1421" i="1"/>
  <c r="DZ1431" i="1"/>
  <c r="AA1429" i="1"/>
  <c r="AA1419" i="1"/>
  <c r="EC1238" i="1"/>
  <c r="EC1310" i="1" s="1"/>
  <c r="EC1297" i="1"/>
  <c r="V1217" i="1"/>
  <c r="V1210" i="1"/>
  <c r="BF2826" i="1"/>
  <c r="BF2130" i="1"/>
  <c r="CA771" i="1"/>
  <c r="N2621" i="1"/>
  <c r="N2229" i="1"/>
  <c r="N1417" i="1"/>
  <c r="N1427" i="1"/>
  <c r="AO1429" i="1"/>
  <c r="AO1419" i="1"/>
  <c r="V2057" i="1"/>
  <c r="I2826" i="1"/>
  <c r="I2481" i="1"/>
  <c r="I2130" i="1"/>
  <c r="K549" i="1"/>
  <c r="K342" i="1"/>
  <c r="K432" i="1" s="1"/>
  <c r="K401" i="1"/>
  <c r="DN380" i="1"/>
  <c r="DZ1237" i="1"/>
  <c r="U1430" i="1"/>
  <c r="U1420" i="1"/>
  <c r="DV2768" i="1"/>
  <c r="DV2079" i="1"/>
  <c r="DV2475" i="1" s="1"/>
  <c r="DV1" i="1" s="1"/>
  <c r="R2768" i="1"/>
  <c r="R2079" i="1"/>
  <c r="R2475" i="1" s="1"/>
  <c r="AS2621" i="1"/>
  <c r="AS1417" i="1"/>
  <c r="AS1427" i="1"/>
  <c r="EI1431" i="1"/>
  <c r="EI1421" i="1"/>
  <c r="G935" i="1"/>
  <c r="AJ1826" i="1"/>
  <c r="AJ1759" i="1"/>
  <c r="AJ628" i="1"/>
  <c r="AO2030" i="1"/>
  <c r="V2255" i="1"/>
  <c r="T552" i="1"/>
  <c r="T404" i="1"/>
  <c r="EL380" i="1"/>
  <c r="U748" i="1"/>
  <c r="U777" i="1" s="1"/>
  <c r="U767" i="1"/>
  <c r="U773" i="1"/>
  <c r="U758" i="1"/>
  <c r="U754" i="1"/>
  <c r="U955" i="1"/>
  <c r="U1308" i="1" s="1"/>
  <c r="U762" i="1"/>
  <c r="U756" i="1"/>
  <c r="U761" i="1"/>
  <c r="U775" i="1"/>
  <c r="U764" i="1"/>
  <c r="U760" i="1"/>
  <c r="U752" i="1"/>
  <c r="U755" i="1"/>
  <c r="W2565" i="1"/>
  <c r="W2111" i="1"/>
  <c r="W2571" i="1" s="1"/>
  <c r="W1598" i="1"/>
  <c r="W1968" i="1"/>
  <c r="W2298" i="1"/>
  <c r="W2401" i="1"/>
  <c r="W2331" i="1"/>
  <c r="W2402" i="1"/>
  <c r="W2255" i="1"/>
  <c r="W2316" i="1"/>
  <c r="W2202" i="1"/>
  <c r="W2128" i="1"/>
  <c r="W2052" i="1"/>
  <c r="W2226" i="1"/>
  <c r="W2287" i="1"/>
  <c r="W2254" i="1"/>
  <c r="W2129" i="1"/>
  <c r="W2299" i="1"/>
  <c r="W2303" i="1"/>
  <c r="W2332" i="1"/>
  <c r="W2302" i="1"/>
  <c r="W2125" i="1"/>
  <c r="W2227" i="1"/>
  <c r="W2314" i="1"/>
  <c r="W2318" i="1"/>
  <c r="W2198" i="1"/>
  <c r="W2334" i="1"/>
  <c r="W2549" i="1"/>
  <c r="W2056" i="1"/>
  <c r="W2201" i="1"/>
  <c r="W2330" i="1"/>
  <c r="W2124" i="1"/>
  <c r="W2258" i="1"/>
  <c r="W2282" i="1"/>
  <c r="W2335" i="1"/>
  <c r="W2315" i="1"/>
  <c r="W2404" i="1"/>
  <c r="W2319" i="1"/>
  <c r="W1963" i="1"/>
  <c r="W1965" i="1"/>
  <c r="W2223" i="1"/>
  <c r="W2257" i="1"/>
  <c r="AJ1420" i="1"/>
  <c r="AJ1430" i="1"/>
  <c r="G1747" i="1"/>
  <c r="G1760" i="1"/>
  <c r="G1759" i="1" s="1"/>
  <c r="B2933" i="1"/>
  <c r="B2282" i="1"/>
  <c r="CA1759" i="1"/>
  <c r="P2826" i="1"/>
  <c r="P2481" i="1"/>
  <c r="P2130" i="1"/>
  <c r="G554" i="1"/>
  <c r="G406" i="1"/>
  <c r="P553" i="1"/>
  <c r="P405" i="1"/>
  <c r="W554" i="1"/>
  <c r="W406" i="1"/>
  <c r="Q550" i="1"/>
  <c r="Q402" i="1"/>
  <c r="F553" i="1"/>
  <c r="F405" i="1"/>
  <c r="Y898" i="1"/>
  <c r="EI551" i="1"/>
  <c r="EI403" i="1"/>
  <c r="AJ2549" i="1"/>
  <c r="AJ2500" i="1"/>
  <c r="AJ692" i="1"/>
  <c r="AO2500" i="1"/>
  <c r="C748" i="1"/>
  <c r="C777" i="1" s="1"/>
  <c r="C955" i="1"/>
  <c r="C1292" i="1" s="1"/>
  <c r="C773" i="1"/>
  <c r="C758" i="1"/>
  <c r="C754" i="1"/>
  <c r="C762" i="1"/>
  <c r="C767" i="1"/>
  <c r="C760" i="1"/>
  <c r="C764" i="1"/>
  <c r="C775" i="1"/>
  <c r="C755" i="1"/>
  <c r="C756" i="1"/>
  <c r="C761" i="1"/>
  <c r="C752" i="1"/>
  <c r="D847" i="1"/>
  <c r="D822" i="1"/>
  <c r="D816" i="1"/>
  <c r="D845" i="1" s="1"/>
  <c r="D993" i="1"/>
  <c r="E849" i="1"/>
  <c r="E2478" i="1" s="1"/>
  <c r="E834" i="1"/>
  <c r="E828" i="1"/>
  <c r="E832" i="1"/>
  <c r="E829" i="1"/>
  <c r="E835" i="1"/>
  <c r="E830" i="1"/>
  <c r="E838" i="1"/>
  <c r="E841" i="1"/>
  <c r="K771" i="1"/>
  <c r="S898" i="1"/>
  <c r="F898" i="1"/>
  <c r="EF1422" i="1"/>
  <c r="EF1432" i="1"/>
  <c r="J847" i="1"/>
  <c r="J822" i="1"/>
  <c r="J816" i="1"/>
  <c r="J993" i="1"/>
  <c r="K841" i="1"/>
  <c r="K835" i="1"/>
  <c r="K849" i="1"/>
  <c r="K2478" i="1" s="1"/>
  <c r="K828" i="1"/>
  <c r="K834" i="1"/>
  <c r="K838" i="1"/>
  <c r="K829" i="1"/>
  <c r="K830" i="1"/>
  <c r="K832" i="1"/>
  <c r="D2488" i="1"/>
  <c r="D1606" i="1"/>
  <c r="D2537" i="1" s="1"/>
  <c r="DV1418" i="1"/>
  <c r="DV1428" i="1"/>
  <c r="DA1420" i="1"/>
  <c r="DA1430" i="1"/>
  <c r="AA1421" i="1"/>
  <c r="AA1431" i="1"/>
  <c r="H2761" i="1"/>
  <c r="H2080" i="1"/>
  <c r="AJ2488" i="1"/>
  <c r="AJ1606" i="1"/>
  <c r="AJ2537" i="1" s="1"/>
  <c r="CA2563" i="1"/>
  <c r="AO2053" i="1"/>
  <c r="DN2488" i="1"/>
  <c r="DN1606" i="1"/>
  <c r="DN2537" i="1" s="1"/>
  <c r="C2640" i="1"/>
  <c r="C2642" i="1" s="1"/>
  <c r="C1871" i="1"/>
  <c r="C2510" i="1" s="1"/>
  <c r="C1862" i="1"/>
  <c r="DX1759" i="1"/>
  <c r="DW1760" i="1"/>
  <c r="DW1759" i="1" s="1"/>
  <c r="DW1747" i="1"/>
  <c r="CL2574" i="1"/>
  <c r="R1959" i="1"/>
  <c r="R1969" i="1" s="1"/>
  <c r="R2495" i="1" s="1"/>
  <c r="R1936" i="1"/>
  <c r="R1935" i="1"/>
  <c r="R1937" i="1"/>
  <c r="R1933" i="1"/>
  <c r="R1932" i="1"/>
  <c r="R1939" i="1" s="1"/>
  <c r="R1934" i="1"/>
  <c r="AX1893" i="1"/>
  <c r="AX1895" i="1"/>
  <c r="J2051" i="1"/>
  <c r="V2223" i="1"/>
  <c r="AO2226" i="1"/>
  <c r="J2120" i="1"/>
  <c r="E2403" i="1"/>
  <c r="R2826" i="1"/>
  <c r="R2130" i="1"/>
  <c r="V2300" i="1"/>
  <c r="E2300" i="1"/>
  <c r="AS2379" i="1"/>
  <c r="V552" i="1"/>
  <c r="V404" i="1"/>
  <c r="C559" i="1"/>
  <c r="C411" i="1"/>
  <c r="L554" i="1"/>
  <c r="L431" i="1"/>
  <c r="L406" i="1"/>
  <c r="I993" i="1"/>
  <c r="J1044" i="1" s="1"/>
  <c r="J2522" i="1" s="1"/>
  <c r="I847" i="1"/>
  <c r="I822" i="1"/>
  <c r="I851" i="1" s="1"/>
  <c r="I2479" i="1" s="1"/>
  <c r="I816" i="1"/>
  <c r="I845" i="1" s="1"/>
  <c r="J834" i="1"/>
  <c r="J830" i="1"/>
  <c r="J832" i="1"/>
  <c r="J829" i="1"/>
  <c r="J835" i="1"/>
  <c r="J849" i="1"/>
  <c r="J2478" i="1" s="1"/>
  <c r="J826" i="1"/>
  <c r="J828" i="1"/>
  <c r="J838" i="1"/>
  <c r="J841" i="1"/>
  <c r="DZ2768" i="1"/>
  <c r="DZ2079" i="1"/>
  <c r="DZ2475" i="1" s="1"/>
  <c r="DZ1" i="1" s="1"/>
  <c r="EC2565" i="1"/>
  <c r="EC2111" i="1"/>
  <c r="EC2571" i="1" s="1"/>
  <c r="EC1969" i="1"/>
  <c r="EC2053" i="1"/>
  <c r="EC2300" i="1"/>
  <c r="EC2227" i="1"/>
  <c r="EC2330" i="1"/>
  <c r="EC2285" i="1"/>
  <c r="EC2255" i="1"/>
  <c r="EC2332" i="1"/>
  <c r="EC1606" i="1"/>
  <c r="EC2537" i="1" s="1"/>
  <c r="EC2334" i="1"/>
  <c r="EC2128" i="1"/>
  <c r="EC2127" i="1"/>
  <c r="EC2302" i="1"/>
  <c r="EC1967" i="1"/>
  <c r="EC2335" i="1"/>
  <c r="EC2225" i="1"/>
  <c r="EC1966" i="1"/>
  <c r="EC2224" i="1"/>
  <c r="EC2316" i="1"/>
  <c r="EC2054" i="1"/>
  <c r="EC2403" i="1"/>
  <c r="EC2314" i="1"/>
  <c r="EC2549" i="1"/>
  <c r="EC2200" i="1"/>
  <c r="EC2226" i="1"/>
  <c r="EC2404" i="1"/>
  <c r="EC2126" i="1"/>
  <c r="EC2199" i="1"/>
  <c r="EC2256" i="1"/>
  <c r="EC2333" i="1"/>
  <c r="EC2402" i="1"/>
  <c r="EC2318" i="1"/>
  <c r="EC2317" i="1"/>
  <c r="EC2253" i="1"/>
  <c r="EC1598" i="1"/>
  <c r="EC2299" i="1"/>
  <c r="U1431" i="1"/>
  <c r="U1421" i="1"/>
  <c r="V2400" i="1"/>
  <c r="V2405" i="1" s="1"/>
  <c r="H439" i="1"/>
  <c r="AJ330" i="1"/>
  <c r="C1278" i="1"/>
  <c r="AA2565" i="1"/>
  <c r="AA2111" i="1"/>
  <c r="AA2571" i="1" s="1"/>
  <c r="AA2536" i="1"/>
  <c r="AA2335" i="1"/>
  <c r="AA2129" i="1"/>
  <c r="AA2128" i="1"/>
  <c r="AA2303" i="1"/>
  <c r="AA2302" i="1"/>
  <c r="AA2120" i="1"/>
  <c r="AA1590" i="1"/>
  <c r="AA1967" i="1"/>
  <c r="AA1968" i="1"/>
  <c r="AA2332" i="1"/>
  <c r="AA2223" i="1"/>
  <c r="AA2126" i="1"/>
  <c r="AA2125" i="1"/>
  <c r="AA2284" i="1"/>
  <c r="AA2198" i="1"/>
  <c r="AA2253" i="1"/>
  <c r="AA1964" i="1"/>
  <c r="AA2257" i="1"/>
  <c r="AA2299" i="1"/>
  <c r="AA2334" i="1"/>
  <c r="AA2319" i="1"/>
  <c r="AA2318" i="1"/>
  <c r="AA2201" i="1"/>
  <c r="AA2333" i="1"/>
  <c r="AA2401" i="1"/>
  <c r="AA2287" i="1"/>
  <c r="AA1598" i="1"/>
  <c r="AA1965" i="1"/>
  <c r="AA2052" i="1"/>
  <c r="AA2055" i="1"/>
  <c r="AA2226" i="1"/>
  <c r="AA2254" i="1"/>
  <c r="AA2331" i="1"/>
  <c r="AA2316" i="1"/>
  <c r="AA2315" i="1"/>
  <c r="AA2225" i="1"/>
  <c r="AA2300" i="1"/>
  <c r="AA2227" i="1"/>
  <c r="AA2283" i="1"/>
  <c r="AA2330" i="1"/>
  <c r="K1428" i="1"/>
  <c r="K1418" i="1"/>
  <c r="AE2621" i="1"/>
  <c r="AE1417" i="1"/>
  <c r="AE1427" i="1"/>
  <c r="K1640" i="1"/>
  <c r="K1671" i="1"/>
  <c r="CA2565" i="1"/>
  <c r="CA2554" i="1" s="1"/>
  <c r="CA2111" i="1"/>
  <c r="CA2571" i="1" s="1"/>
  <c r="CA1598" i="1"/>
  <c r="CA2198" i="1"/>
  <c r="CA2403" i="1"/>
  <c r="CA2255" i="1"/>
  <c r="CA2332" i="1"/>
  <c r="CA2317" i="1"/>
  <c r="CA2316" i="1"/>
  <c r="CA2053" i="1"/>
  <c r="CA2126" i="1"/>
  <c r="CA2223" i="1"/>
  <c r="CA2124" i="1"/>
  <c r="CA2282" i="1"/>
  <c r="CA2315" i="1"/>
  <c r="CA2052" i="1"/>
  <c r="CA2202" i="1"/>
  <c r="CA2224" i="1"/>
  <c r="CA2127" i="1"/>
  <c r="CA2285" i="1"/>
  <c r="CA2284" i="1"/>
  <c r="CA2287" i="1"/>
  <c r="CA2254" i="1"/>
  <c r="CA2335" i="1"/>
  <c r="CA2404" i="1"/>
  <c r="CA1965" i="1"/>
  <c r="CA1968" i="1"/>
  <c r="CA2199" i="1"/>
  <c r="CA2401" i="1"/>
  <c r="CA2331" i="1"/>
  <c r="CA2402" i="1"/>
  <c r="CA1966" i="1"/>
  <c r="CA2056" i="1"/>
  <c r="CA2201" i="1"/>
  <c r="CA2258" i="1"/>
  <c r="CA2319" i="1"/>
  <c r="CA1969" i="1"/>
  <c r="CA2125" i="1"/>
  <c r="CA2227" i="1"/>
  <c r="CA2129" i="1"/>
  <c r="CA2299" i="1"/>
  <c r="CA2303" i="1"/>
  <c r="CA2333" i="1"/>
  <c r="CA2318" i="1"/>
  <c r="CA2330" i="1"/>
  <c r="CA2300" i="1"/>
  <c r="O1419" i="1"/>
  <c r="O1429" i="1"/>
  <c r="W1430" i="1"/>
  <c r="W1420" i="1"/>
  <c r="X2565" i="1"/>
  <c r="X2111" i="1"/>
  <c r="X2571" i="1" s="1"/>
  <c r="X1590" i="1"/>
  <c r="X1967" i="1"/>
  <c r="X2535" i="1"/>
  <c r="X1965" i="1"/>
  <c r="X1966" i="1"/>
  <c r="X2129" i="1"/>
  <c r="X2128" i="1"/>
  <c r="X2402" i="1"/>
  <c r="X2536" i="1"/>
  <c r="X2201" i="1"/>
  <c r="X2403" i="1"/>
  <c r="X2258" i="1"/>
  <c r="X2303" i="1"/>
  <c r="X2284" i="1"/>
  <c r="X2404" i="1"/>
  <c r="X2300" i="1"/>
  <c r="X2317" i="1"/>
  <c r="X2124" i="1"/>
  <c r="X2227" i="1"/>
  <c r="X2331" i="1"/>
  <c r="X2224" i="1"/>
  <c r="X2256" i="1"/>
  <c r="X2255" i="1"/>
  <c r="X2335" i="1"/>
  <c r="X2318" i="1"/>
  <c r="X2199" i="1"/>
  <c r="X1963" i="1"/>
  <c r="X1968" i="1"/>
  <c r="X2298" i="1"/>
  <c r="X2285" i="1"/>
  <c r="X2549" i="1"/>
  <c r="X2056" i="1"/>
  <c r="X2202" i="1"/>
  <c r="X2226" i="1"/>
  <c r="X2332" i="1"/>
  <c r="X2257" i="1"/>
  <c r="X2225" i="1"/>
  <c r="X2127" i="1"/>
  <c r="X2287" i="1"/>
  <c r="X2334" i="1"/>
  <c r="X2053" i="1"/>
  <c r="X2379" i="1"/>
  <c r="DZ1671" i="1"/>
  <c r="T1196" i="1"/>
  <c r="AA2638" i="1"/>
  <c r="AA1874" i="1"/>
  <c r="AA1865" i="1"/>
  <c r="AA2495" i="1" s="1"/>
  <c r="AA1845" i="1"/>
  <c r="AE1873" i="1"/>
  <c r="AE2512" i="1" s="1"/>
  <c r="CL1763" i="1"/>
  <c r="CL1734" i="1"/>
  <c r="DA1761" i="1"/>
  <c r="DA1762" i="1"/>
  <c r="DA1764" i="1"/>
  <c r="DA1765" i="1"/>
  <c r="J2492" i="1"/>
  <c r="U2645" i="1"/>
  <c r="U1225" i="1" s="1"/>
  <c r="U2002" i="1"/>
  <c r="U2492" i="1" s="1"/>
  <c r="U1861" i="1"/>
  <c r="U550" i="1"/>
  <c r="U402" i="1"/>
  <c r="Z556" i="1"/>
  <c r="Z433" i="1"/>
  <c r="Z408" i="1"/>
  <c r="V321" i="1"/>
  <c r="Q549" i="1"/>
  <c r="Q342" i="1"/>
  <c r="Q427" i="1" s="1"/>
  <c r="Q401" i="1"/>
  <c r="DN322" i="1"/>
  <c r="DN357" i="1"/>
  <c r="AA559" i="1"/>
  <c r="AA411" i="1"/>
  <c r="L836" i="1"/>
  <c r="BF843" i="1"/>
  <c r="D840" i="1"/>
  <c r="T997" i="1"/>
  <c r="N1040" i="1"/>
  <c r="N2519" i="1" s="1"/>
  <c r="N999" i="1"/>
  <c r="N995" i="1"/>
  <c r="N1038" i="1" s="1"/>
  <c r="N2518" i="1" s="1"/>
  <c r="O2211" i="1"/>
  <c r="O2330" i="1"/>
  <c r="EI2388" i="1"/>
  <c r="EI2553" i="1" s="1"/>
  <c r="E1418" i="1"/>
  <c r="E1428" i="1"/>
  <c r="O2285" i="1"/>
  <c r="DX1119" i="1"/>
  <c r="DX2213" i="1" s="1"/>
  <c r="BO1662" i="1"/>
  <c r="BO1663" i="1" s="1"/>
  <c r="BO2296" i="1" s="1"/>
  <c r="BO1660" i="1"/>
  <c r="BO1669" i="1"/>
  <c r="BO2424" i="1"/>
  <c r="BO2556" i="1" s="1"/>
  <c r="N1419" i="1"/>
  <c r="N1429" i="1"/>
  <c r="DW1420" i="1"/>
  <c r="DW1430" i="1"/>
  <c r="Q847" i="1"/>
  <c r="Q822" i="1"/>
  <c r="Q816" i="1"/>
  <c r="Q845" i="1" s="1"/>
  <c r="Q993" i="1"/>
  <c r="R1044" i="1" s="1"/>
  <c r="R2522" i="1" s="1"/>
  <c r="R835" i="1"/>
  <c r="R841" i="1"/>
  <c r="R826" i="1"/>
  <c r="R838" i="1"/>
  <c r="R849" i="1"/>
  <c r="R2478" i="1" s="1"/>
  <c r="R834" i="1"/>
  <c r="R832" i="1"/>
  <c r="R829" i="1"/>
  <c r="R828" i="1"/>
  <c r="R830" i="1"/>
  <c r="E2945" i="1"/>
  <c r="E2314" i="1"/>
  <c r="W2253" i="1"/>
  <c r="AS2223" i="1"/>
  <c r="J1598" i="1"/>
  <c r="J2488" i="1"/>
  <c r="J1606" i="1"/>
  <c r="J2537" i="1" s="1"/>
  <c r="L2621" i="1"/>
  <c r="L2229" i="1"/>
  <c r="L2237" i="1" s="1"/>
  <c r="L1417" i="1"/>
  <c r="L1427" i="1"/>
  <c r="AO2330" i="1"/>
  <c r="B2331" i="1"/>
  <c r="AE2332" i="1"/>
  <c r="K2645" i="1"/>
  <c r="K1225" i="1" s="1"/>
  <c r="K2002" i="1"/>
  <c r="K2492" i="1" s="1"/>
  <c r="K1845" i="1"/>
  <c r="K1833" i="1" s="1"/>
  <c r="K1861" i="1"/>
  <c r="B2945" i="1"/>
  <c r="B2314" i="1"/>
  <c r="T2621" i="1"/>
  <c r="T1417" i="1"/>
  <c r="T1427" i="1"/>
  <c r="DN2621" i="1"/>
  <c r="DN1417" i="1"/>
  <c r="DN1427" i="1"/>
  <c r="R1419" i="1"/>
  <c r="R1429" i="1"/>
  <c r="F1432" i="1"/>
  <c r="F1422" i="1"/>
  <c r="W1044" i="1"/>
  <c r="W2522" i="1" s="1"/>
  <c r="EC1044" i="1"/>
  <c r="EC2522" i="1" s="1"/>
  <c r="CA682" i="1"/>
  <c r="CA680" i="1" s="1"/>
  <c r="CA627" i="1"/>
  <c r="P2513" i="1"/>
  <c r="T2485" i="1"/>
  <c r="T1436" i="1"/>
  <c r="T2534" i="1" s="1"/>
  <c r="T1499" i="1"/>
  <c r="EF2639" i="1"/>
  <c r="EF1219" i="1" s="1"/>
  <c r="EF1870" i="1"/>
  <c r="EF2509" i="1" s="1"/>
  <c r="P2640" i="1"/>
  <c r="P2642" i="1" s="1"/>
  <c r="P1871" i="1"/>
  <c r="P2510" i="1" s="1"/>
  <c r="P1862" i="1"/>
  <c r="Q1862" i="1"/>
  <c r="Q2640" i="1"/>
  <c r="Q2642" i="1" s="1"/>
  <c r="Q1871" i="1"/>
  <c r="Q2510" i="1" s="1"/>
  <c r="AO1966" i="1"/>
  <c r="W1948" i="1"/>
  <c r="EC2211" i="1"/>
  <c r="V2298" i="1"/>
  <c r="T2318" i="1"/>
  <c r="T2129" i="1"/>
  <c r="W2284" i="1"/>
  <c r="X2120" i="1"/>
  <c r="X2283" i="1"/>
  <c r="E2255" i="1"/>
  <c r="AX2330" i="1"/>
  <c r="CA2334" i="1"/>
  <c r="B2316" i="1"/>
  <c r="AO342" i="1"/>
  <c r="AO430" i="1" s="1"/>
  <c r="F557" i="1"/>
  <c r="F409" i="1"/>
  <c r="EC997" i="1"/>
  <c r="EF1061" i="1"/>
  <c r="EF1058" i="1"/>
  <c r="EF1056" i="1"/>
  <c r="EF1062" i="1"/>
  <c r="EF1055" i="1"/>
  <c r="EF1057" i="1"/>
  <c r="EC1036" i="1"/>
  <c r="EC2517" i="1" s="1"/>
  <c r="EF1050" i="1"/>
  <c r="EF1048" i="1"/>
  <c r="EF1054" i="1"/>
  <c r="EF2526" i="1" s="1"/>
  <c r="EF1046" i="1"/>
  <c r="EF2523" i="1" s="1"/>
  <c r="EF1052" i="1"/>
  <c r="EF2525" i="1" s="1"/>
  <c r="EF1047" i="1"/>
  <c r="EF1041" i="1"/>
  <c r="EF2520" i="1" s="1"/>
  <c r="EF1060" i="1"/>
  <c r="EF2527" i="1" s="1"/>
  <c r="EO1507" i="1"/>
  <c r="EI1430" i="1"/>
  <c r="EI1420" i="1"/>
  <c r="AX2379" i="1"/>
  <c r="AS2485" i="1"/>
  <c r="AS1436" i="1"/>
  <c r="AS2534" i="1" s="1"/>
  <c r="DN1646" i="1"/>
  <c r="DN1645" i="1" s="1"/>
  <c r="DN1647" i="1"/>
  <c r="CA1891" i="1"/>
  <c r="CL1890" i="1"/>
  <c r="CA1892" i="1"/>
  <c r="AS2030" i="1"/>
  <c r="EO2552" i="1"/>
  <c r="EO2406" i="1"/>
  <c r="EO2397" i="1"/>
  <c r="EO2555" i="1" s="1"/>
  <c r="EC2315" i="1"/>
  <c r="Y438" i="1"/>
  <c r="R324" i="1"/>
  <c r="L1196" i="1"/>
  <c r="G405" i="1"/>
  <c r="G553" i="1"/>
  <c r="DZ1606" i="1"/>
  <c r="DZ2537" i="1" s="1"/>
  <c r="J2400" i="1"/>
  <c r="J2405" i="1" s="1"/>
  <c r="J2379" i="1"/>
  <c r="EL2565" i="1"/>
  <c r="EL2111" i="1"/>
  <c r="EL2571" i="1" s="1"/>
  <c r="EL2535" i="1"/>
  <c r="EL2198" i="1"/>
  <c r="EL2126" i="1"/>
  <c r="EL2299" i="1"/>
  <c r="EL2052" i="1"/>
  <c r="EL2401" i="1"/>
  <c r="EL2201" i="1"/>
  <c r="EL2402" i="1"/>
  <c r="EL2331" i="1"/>
  <c r="EL2388" i="1"/>
  <c r="EL2553" i="1" s="1"/>
  <c r="EL2284" i="1"/>
  <c r="EL2300" i="1"/>
  <c r="EL2298" i="1"/>
  <c r="EL1965" i="1"/>
  <c r="EL2255" i="1"/>
  <c r="EL2254" i="1"/>
  <c r="EL2129" i="1"/>
  <c r="EL2226" i="1"/>
  <c r="EL2549" i="1"/>
  <c r="EL1969" i="1"/>
  <c r="EL2316" i="1"/>
  <c r="EL2125" i="1"/>
  <c r="EL2283" i="1"/>
  <c r="EL2223" i="1"/>
  <c r="EL2256" i="1"/>
  <c r="EL2314" i="1"/>
  <c r="T1419" i="1"/>
  <c r="T1429" i="1"/>
  <c r="EL2335" i="1"/>
  <c r="M2211" i="1"/>
  <c r="M2972" i="1"/>
  <c r="M2253" i="1"/>
  <c r="CA559" i="1"/>
  <c r="CA411" i="1"/>
  <c r="J406" i="1"/>
  <c r="Z385" i="1"/>
  <c r="K407" i="1"/>
  <c r="K555" i="1"/>
  <c r="DH418" i="1"/>
  <c r="DB418" i="1"/>
  <c r="CV418" i="1"/>
  <c r="CP418" i="1"/>
  <c r="CJ418" i="1"/>
  <c r="CD418" i="1"/>
  <c r="BX418" i="1"/>
  <c r="BR418" i="1"/>
  <c r="BL418" i="1"/>
  <c r="BF418" i="1"/>
  <c r="AZ418" i="1"/>
  <c r="AT418" i="1"/>
  <c r="AN418" i="1"/>
  <c r="AH418" i="1"/>
  <c r="AB418" i="1"/>
  <c r="DJ418" i="1"/>
  <c r="BT418" i="1"/>
  <c r="AV418" i="1"/>
  <c r="EA418" i="1"/>
  <c r="CQ418" i="1"/>
  <c r="BS418" i="1"/>
  <c r="EE418" i="1"/>
  <c r="DY418" i="1"/>
  <c r="DM418" i="1"/>
  <c r="DG418" i="1"/>
  <c r="CU418" i="1"/>
  <c r="CO418" i="1"/>
  <c r="CI418" i="1"/>
  <c r="CC418" i="1"/>
  <c r="BW418" i="1"/>
  <c r="BQ418" i="1"/>
  <c r="BK418" i="1"/>
  <c r="BE418" i="1"/>
  <c r="AY418" i="1"/>
  <c r="AM418" i="1"/>
  <c r="AG418" i="1"/>
  <c r="CR418" i="1"/>
  <c r="BZ418" i="1"/>
  <c r="BB418" i="1"/>
  <c r="AD418" i="1"/>
  <c r="DC418" i="1"/>
  <c r="CE418" i="1"/>
  <c r="BA418" i="1"/>
  <c r="AC418" i="1"/>
  <c r="ED418" i="1"/>
  <c r="DL418" i="1"/>
  <c r="DF418" i="1"/>
  <c r="CZ418" i="1"/>
  <c r="CT418" i="1"/>
  <c r="CN418" i="1"/>
  <c r="CH418" i="1"/>
  <c r="CB418" i="1"/>
  <c r="BV418" i="1"/>
  <c r="BP418" i="1"/>
  <c r="BJ418" i="1"/>
  <c r="BD418" i="1"/>
  <c r="AR418" i="1"/>
  <c r="AL418" i="1"/>
  <c r="AF418" i="1"/>
  <c r="EB418" i="1"/>
  <c r="DD418" i="1"/>
  <c r="BN418" i="1"/>
  <c r="AP418" i="1"/>
  <c r="DO418" i="1"/>
  <c r="CW418" i="1"/>
  <c r="BY418" i="1"/>
  <c r="BG418" i="1"/>
  <c r="AI418" i="1"/>
  <c r="BF565" i="1"/>
  <c r="DK418" i="1"/>
  <c r="DE418" i="1"/>
  <c r="CY418" i="1"/>
  <c r="CS418" i="1"/>
  <c r="CM418" i="1"/>
  <c r="CG418" i="1"/>
  <c r="BU418" i="1"/>
  <c r="BI418" i="1"/>
  <c r="BC418" i="1"/>
  <c r="AW418" i="1"/>
  <c r="AQ418" i="1"/>
  <c r="AK418" i="1"/>
  <c r="CX418" i="1"/>
  <c r="CF418" i="1"/>
  <c r="BH418" i="1"/>
  <c r="DI418" i="1"/>
  <c r="CK418" i="1"/>
  <c r="BM418" i="1"/>
  <c r="AU418" i="1"/>
  <c r="AJ418" i="1"/>
  <c r="W418" i="1"/>
  <c r="R418" i="1"/>
  <c r="DZ380" i="1"/>
  <c r="I330" i="1"/>
  <c r="M428" i="1"/>
  <c r="Q404" i="1"/>
  <c r="DN405" i="1"/>
  <c r="CL360" i="1"/>
  <c r="CL325" i="1"/>
  <c r="U2485" i="1"/>
  <c r="U1436" i="1"/>
  <c r="U2534" i="1" s="1"/>
  <c r="G2549" i="1"/>
  <c r="G2500" i="1"/>
  <c r="G692" i="1"/>
  <c r="H2500" i="1"/>
  <c r="M552" i="1"/>
  <c r="M429" i="1"/>
  <c r="M404" i="1"/>
  <c r="S836" i="1"/>
  <c r="Z997" i="1"/>
  <c r="Y2768" i="1"/>
  <c r="Y2079" i="1"/>
  <c r="Y2475" i="1" s="1"/>
  <c r="AJ744" i="1"/>
  <c r="AJ771" i="1" s="1"/>
  <c r="DA955" i="1"/>
  <c r="DA1297" i="1" s="1"/>
  <c r="DA773" i="1"/>
  <c r="DA748" i="1"/>
  <c r="DA777" i="1" s="1"/>
  <c r="DA756" i="1"/>
  <c r="DA761" i="1"/>
  <c r="DA754" i="1"/>
  <c r="DA752" i="1"/>
  <c r="DA755" i="1"/>
  <c r="DA760" i="1"/>
  <c r="DA767" i="1"/>
  <c r="DA762" i="1"/>
  <c r="DA758" i="1"/>
  <c r="DA764" i="1"/>
  <c r="DA769" i="1"/>
  <c r="DA775" i="1"/>
  <c r="Y2549" i="1"/>
  <c r="Y2500" i="1"/>
  <c r="Y692" i="1"/>
  <c r="Y2360" i="1" s="1"/>
  <c r="Y2560" i="1" s="1"/>
  <c r="Z2500" i="1"/>
  <c r="C843" i="1"/>
  <c r="D843" i="1"/>
  <c r="EO836" i="1"/>
  <c r="C2851" i="1"/>
  <c r="C2237" i="1"/>
  <c r="C2222" i="1"/>
  <c r="AA744" i="1"/>
  <c r="W1431" i="1"/>
  <c r="W1421" i="1"/>
  <c r="J898" i="1"/>
  <c r="DW742" i="1"/>
  <c r="DW744" i="1" s="1"/>
  <c r="DW769" i="1" s="1"/>
  <c r="Q1640" i="1"/>
  <c r="Q1671" i="1"/>
  <c r="C2768" i="1"/>
  <c r="C2079" i="1"/>
  <c r="C2475" i="1" s="1"/>
  <c r="L993" i="1"/>
  <c r="M838" i="1"/>
  <c r="M832" i="1"/>
  <c r="M829" i="1"/>
  <c r="L847" i="1"/>
  <c r="L816" i="1"/>
  <c r="L822" i="1"/>
  <c r="M835" i="1"/>
  <c r="M826" i="1"/>
  <c r="M849" i="1"/>
  <c r="M2478" i="1" s="1"/>
  <c r="M841" i="1"/>
  <c r="M828" i="1"/>
  <c r="M847" i="1"/>
  <c r="M840" i="1"/>
  <c r="M843" i="1"/>
  <c r="M834" i="1"/>
  <c r="M830" i="1"/>
  <c r="I1418" i="1"/>
  <c r="I1428" i="1"/>
  <c r="I1507" i="1"/>
  <c r="EF2826" i="1"/>
  <c r="EF2130" i="1"/>
  <c r="EF2565" i="1"/>
  <c r="EF2111" i="1"/>
  <c r="EF2571" i="1" s="1"/>
  <c r="EF1964" i="1"/>
  <c r="EF2227" i="1"/>
  <c r="EF2202" i="1"/>
  <c r="EF2126" i="1"/>
  <c r="EF2226" i="1"/>
  <c r="EF2284" i="1"/>
  <c r="EF2302" i="1"/>
  <c r="EF2285" i="1"/>
  <c r="EF2402" i="1"/>
  <c r="EF2287" i="1"/>
  <c r="EF2332" i="1"/>
  <c r="EF2129" i="1"/>
  <c r="EF2199" i="1"/>
  <c r="EF2257" i="1"/>
  <c r="EF2256" i="1"/>
  <c r="EF2282" i="1"/>
  <c r="EF2379" i="1"/>
  <c r="EF2401" i="1"/>
  <c r="EF2319" i="1"/>
  <c r="EF2404" i="1"/>
  <c r="EF2197" i="1"/>
  <c r="EF1966" i="1"/>
  <c r="EF2315" i="1"/>
  <c r="EF2283" i="1"/>
  <c r="EF2549" i="1"/>
  <c r="EF2222" i="1"/>
  <c r="EF2127" i="1"/>
  <c r="EF2303" i="1"/>
  <c r="EF2254" i="1"/>
  <c r="EF2299" i="1"/>
  <c r="EF2253" i="1"/>
  <c r="EF2333" i="1"/>
  <c r="EF2258" i="1"/>
  <c r="EF2316" i="1"/>
  <c r="EF2054" i="1"/>
  <c r="EF2125" i="1"/>
  <c r="EF2225" i="1"/>
  <c r="EF2400" i="1"/>
  <c r="EF2405" i="1" s="1"/>
  <c r="EF2200" i="1"/>
  <c r="EF1967" i="1"/>
  <c r="EF2318" i="1"/>
  <c r="EF2128" i="1"/>
  <c r="EF2330" i="1"/>
  <c r="EF2255" i="1"/>
  <c r="EF2335" i="1"/>
  <c r="EF2403" i="1"/>
  <c r="EF2224" i="1"/>
  <c r="EF2051" i="1"/>
  <c r="EF2211" i="1"/>
  <c r="EF2388" i="1"/>
  <c r="EF2553" i="1" s="1"/>
  <c r="AO1422" i="1"/>
  <c r="AO1432" i="1"/>
  <c r="O1044" i="1"/>
  <c r="O2522" i="1" s="1"/>
  <c r="AA1606" i="1"/>
  <c r="AA2537" i="1" s="1"/>
  <c r="H1640" i="1"/>
  <c r="H1671" i="1"/>
  <c r="EF1640" i="1"/>
  <c r="EF1671" i="1"/>
  <c r="AX2485" i="1"/>
  <c r="AX1436" i="1"/>
  <c r="AX2534" i="1" s="1"/>
  <c r="AX1499" i="1"/>
  <c r="AE2201" i="1"/>
  <c r="AA2640" i="1"/>
  <c r="AA2642" i="1" s="1"/>
  <c r="AA1871" i="1"/>
  <c r="AA2510" i="1" s="1"/>
  <c r="AA1862" i="1"/>
  <c r="AA1833" i="1"/>
  <c r="R1948" i="1"/>
  <c r="DX2054" i="1"/>
  <c r="EL1645" i="1"/>
  <c r="M1590" i="1"/>
  <c r="DN1965" i="1"/>
  <c r="U2826" i="1"/>
  <c r="U2130" i="1"/>
  <c r="AO1965" i="1"/>
  <c r="AA2054" i="1"/>
  <c r="EL2509" i="1"/>
  <c r="EL1869" i="1"/>
  <c r="EL2508" i="1" s="1"/>
  <c r="DZ2052" i="1"/>
  <c r="CA2057" i="1"/>
  <c r="W2051" i="1"/>
  <c r="AA2222" i="1"/>
  <c r="DZ2057" i="1"/>
  <c r="V2053" i="1"/>
  <c r="V2056" i="1"/>
  <c r="X2198" i="1"/>
  <c r="EC2222" i="1"/>
  <c r="AJ2826" i="1"/>
  <c r="AJ2130" i="1"/>
  <c r="M2128" i="1"/>
  <c r="DZ2124" i="1"/>
  <c r="AE2129" i="1"/>
  <c r="M2127" i="1"/>
  <c r="DW2937" i="1"/>
  <c r="DW2286" i="1"/>
  <c r="CA2379" i="1"/>
  <c r="O2401" i="1"/>
  <c r="AE2256" i="1"/>
  <c r="Z344" i="1"/>
  <c r="Z441" i="1"/>
  <c r="Z434" i="1"/>
  <c r="N344" i="1"/>
  <c r="N380" i="1"/>
  <c r="EO744" i="1"/>
  <c r="Y847" i="1"/>
  <c r="DW1671" i="1"/>
  <c r="F993" i="1"/>
  <c r="G1044" i="1" s="1"/>
  <c r="G2522" i="1" s="1"/>
  <c r="F847" i="1"/>
  <c r="F822" i="1"/>
  <c r="F851" i="1" s="1"/>
  <c r="F2479" i="1" s="1"/>
  <c r="F816" i="1"/>
  <c r="F845" i="1" s="1"/>
  <c r="G838" i="1"/>
  <c r="G832" i="1"/>
  <c r="G829" i="1"/>
  <c r="G828" i="1"/>
  <c r="G840" i="1"/>
  <c r="G835" i="1"/>
  <c r="G849" i="1"/>
  <c r="G2478" i="1" s="1"/>
  <c r="G830" i="1"/>
  <c r="G843" i="1"/>
  <c r="G826" i="1"/>
  <c r="G841" i="1"/>
  <c r="G834" i="1"/>
  <c r="G2972" i="1"/>
  <c r="G2253" i="1"/>
  <c r="AS1430" i="1"/>
  <c r="AS1420" i="1"/>
  <c r="DW2562" i="1"/>
  <c r="M2" i="1" s="1"/>
  <c r="U1294" i="1"/>
  <c r="E2054" i="1"/>
  <c r="AO2052" i="1"/>
  <c r="S2227" i="1"/>
  <c r="I2051" i="1"/>
  <c r="M2402" i="1"/>
  <c r="AA2379" i="1"/>
  <c r="M557" i="1"/>
  <c r="M409" i="1"/>
  <c r="M434" i="1"/>
  <c r="G342" i="1"/>
  <c r="G429" i="1" s="1"/>
  <c r="EO975" i="1"/>
  <c r="DN325" i="1"/>
  <c r="DX1237" i="1"/>
  <c r="DX1309" i="1" s="1"/>
  <c r="DX1277" i="1"/>
  <c r="EF1036" i="1"/>
  <c r="EF2517" i="1" s="1"/>
  <c r="S2287" i="1"/>
  <c r="DW2621" i="1"/>
  <c r="DW1417" i="1"/>
  <c r="DW1427" i="1"/>
  <c r="J2301" i="1"/>
  <c r="M2201" i="1"/>
  <c r="U1499" i="1"/>
  <c r="V1429" i="1"/>
  <c r="V1419" i="1"/>
  <c r="J1432" i="1"/>
  <c r="J1422" i="1"/>
  <c r="L2488" i="1"/>
  <c r="S2536" i="1"/>
  <c r="W1969" i="1"/>
  <c r="U552" i="1"/>
  <c r="U404" i="1"/>
  <c r="AJ556" i="1"/>
  <c r="AJ408" i="1"/>
  <c r="T388" i="1"/>
  <c r="DW388" i="1"/>
  <c r="Y388" i="1"/>
  <c r="EL388" i="1"/>
  <c r="G388" i="1"/>
  <c r="V388" i="1"/>
  <c r="D388" i="1"/>
  <c r="S388" i="1"/>
  <c r="AE388" i="1"/>
  <c r="M388" i="1"/>
  <c r="BO388" i="1"/>
  <c r="DA388" i="1"/>
  <c r="BF549" i="1"/>
  <c r="BF401" i="1"/>
  <c r="BF342" i="1"/>
  <c r="DA975" i="1"/>
  <c r="L388" i="1"/>
  <c r="EC552" i="1"/>
  <c r="EC404" i="1"/>
  <c r="AO553" i="1"/>
  <c r="AO405" i="1"/>
  <c r="Z435" i="1"/>
  <c r="DX1645" i="1"/>
  <c r="F554" i="1"/>
  <c r="F406" i="1"/>
  <c r="DW1237" i="1"/>
  <c r="EF843" i="1"/>
  <c r="EF816" i="1"/>
  <c r="EF845" i="1" s="1"/>
  <c r="J840" i="1"/>
  <c r="I843" i="1"/>
  <c r="J843" i="1"/>
  <c r="EC898" i="1"/>
  <c r="R843" i="1"/>
  <c r="BF2621" i="1"/>
  <c r="BF1427" i="1"/>
  <c r="BF1417" i="1"/>
  <c r="DV2565" i="1"/>
  <c r="DV2111" i="1"/>
  <c r="DV2571" i="1" s="1"/>
  <c r="DV2124" i="1"/>
  <c r="DV1964" i="1"/>
  <c r="DV2300" i="1"/>
  <c r="DV2299" i="1"/>
  <c r="DV1968" i="1"/>
  <c r="DV2052" i="1"/>
  <c r="DV2254" i="1"/>
  <c r="DV2315" i="1"/>
  <c r="DV2536" i="1"/>
  <c r="DV1590" i="1"/>
  <c r="DV2198" i="1"/>
  <c r="DV2330" i="1"/>
  <c r="DV2314" i="1"/>
  <c r="DV2401" i="1"/>
  <c r="DV2222" i="1"/>
  <c r="DV2298" i="1"/>
  <c r="DV2400" i="1"/>
  <c r="DV2405" i="1" s="1"/>
  <c r="DV2334" i="1"/>
  <c r="DV2404" i="1"/>
  <c r="DV2055" i="1"/>
  <c r="DV2197" i="1"/>
  <c r="DV2331" i="1"/>
  <c r="DV2332" i="1"/>
  <c r="DV2223" i="1"/>
  <c r="DV2283" i="1"/>
  <c r="DV2126" i="1"/>
  <c r="DV2253" i="1"/>
  <c r="DV2125" i="1"/>
  <c r="DV2284" i="1"/>
  <c r="DV2549" i="1"/>
  <c r="DV2257" i="1"/>
  <c r="DV2318" i="1"/>
  <c r="DV1598" i="1"/>
  <c r="DV1965" i="1"/>
  <c r="DV2316" i="1"/>
  <c r="S2284" i="1"/>
  <c r="EC2284" i="1"/>
  <c r="DA898" i="1"/>
  <c r="Z1419" i="1"/>
  <c r="Z1429" i="1"/>
  <c r="F1421" i="1"/>
  <c r="F1431" i="1"/>
  <c r="S2535" i="1"/>
  <c r="AX2577" i="1"/>
  <c r="AX2559" i="1"/>
  <c r="AX972" i="1"/>
  <c r="W1196" i="1"/>
  <c r="W1270" i="1" s="1"/>
  <c r="K2933" i="1"/>
  <c r="K2282" i="1"/>
  <c r="AJ2565" i="1"/>
  <c r="AJ2111" i="1"/>
  <c r="AJ2571" i="1" s="1"/>
  <c r="AJ1965" i="1"/>
  <c r="AJ2314" i="1"/>
  <c r="AJ2258" i="1"/>
  <c r="AJ2335" i="1"/>
  <c r="AJ1598" i="1"/>
  <c r="AJ2198" i="1"/>
  <c r="AJ2199" i="1"/>
  <c r="AJ2298" i="1"/>
  <c r="AJ2402" i="1"/>
  <c r="AJ2282" i="1"/>
  <c r="AJ2319" i="1"/>
  <c r="AJ2255" i="1"/>
  <c r="AJ2403" i="1"/>
  <c r="AJ2124" i="1"/>
  <c r="AJ2211" i="1"/>
  <c r="AJ2302" i="1"/>
  <c r="AJ2317" i="1"/>
  <c r="AJ2316" i="1"/>
  <c r="AJ1966" i="1"/>
  <c r="AJ2054" i="1"/>
  <c r="AJ2053" i="1"/>
  <c r="AJ2333" i="1"/>
  <c r="AJ2224" i="1"/>
  <c r="AJ2284" i="1"/>
  <c r="AJ2127" i="1"/>
  <c r="AJ2225" i="1"/>
  <c r="AJ2126" i="1"/>
  <c r="AJ2285" i="1"/>
  <c r="AJ2330" i="1"/>
  <c r="AJ2300" i="1"/>
  <c r="AJ2332" i="1"/>
  <c r="EO2621" i="1"/>
  <c r="EO1427" i="1"/>
  <c r="EO1417" i="1"/>
  <c r="S2254" i="1"/>
  <c r="DA2254" i="1"/>
  <c r="I2255" i="1"/>
  <c r="EI2255" i="1"/>
  <c r="Q1430" i="1"/>
  <c r="Q1420" i="1"/>
  <c r="CA1420" i="1"/>
  <c r="CA1430" i="1"/>
  <c r="O1422" i="1"/>
  <c r="O1432" i="1"/>
  <c r="CL2565" i="1"/>
  <c r="CL2111" i="1"/>
  <c r="CL2571" i="1" s="1"/>
  <c r="CL1590" i="1"/>
  <c r="CL2199" i="1"/>
  <c r="CL1963" i="1"/>
  <c r="CL2127" i="1"/>
  <c r="CL2300" i="1"/>
  <c r="CL2255" i="1"/>
  <c r="CL1965" i="1"/>
  <c r="CL2126" i="1"/>
  <c r="CL2257" i="1"/>
  <c r="CL2549" i="1"/>
  <c r="CL2053" i="1"/>
  <c r="CL2298" i="1"/>
  <c r="CL2124" i="1"/>
  <c r="CL2285" i="1"/>
  <c r="CL2314" i="1"/>
  <c r="CL2332" i="1"/>
  <c r="CL2315" i="1"/>
  <c r="CL2536" i="1"/>
  <c r="CL1966" i="1"/>
  <c r="CL2282" i="1"/>
  <c r="CL2224" i="1"/>
  <c r="CL2402" i="1"/>
  <c r="CL2318" i="1"/>
  <c r="CL2253" i="1"/>
  <c r="CL2535" i="1"/>
  <c r="CL2317" i="1"/>
  <c r="CL2284" i="1"/>
  <c r="CL2403" i="1"/>
  <c r="CL2400" i="1"/>
  <c r="CL2405" i="1" s="1"/>
  <c r="CL2256" i="1"/>
  <c r="CL2056" i="1"/>
  <c r="CL2202" i="1"/>
  <c r="CL2227" i="1"/>
  <c r="H1428" i="1"/>
  <c r="H1418" i="1"/>
  <c r="Z1418" i="1"/>
  <c r="Z1428" i="1"/>
  <c r="EF1418" i="1"/>
  <c r="EF1428" i="1"/>
  <c r="P1429" i="1"/>
  <c r="P1419" i="1"/>
  <c r="F1430" i="1"/>
  <c r="F1420" i="1"/>
  <c r="D1432" i="1"/>
  <c r="D1422" i="1"/>
  <c r="DW2202" i="1"/>
  <c r="K2513" i="1"/>
  <c r="AX1194" i="1"/>
  <c r="H2400" i="1"/>
  <c r="H2405" i="1" s="1"/>
  <c r="H2379" i="1"/>
  <c r="Z2621" i="1"/>
  <c r="Z1417" i="1"/>
  <c r="Z1427" i="1"/>
  <c r="DZ2316" i="1"/>
  <c r="AX2317" i="1"/>
  <c r="I2535" i="1"/>
  <c r="DX2562" i="1"/>
  <c r="N2" i="1" s="1"/>
  <c r="AE2055" i="1"/>
  <c r="V1874" i="1"/>
  <c r="H1590" i="1"/>
  <c r="DZ2485" i="1"/>
  <c r="EC1289" i="1"/>
  <c r="K1967" i="1"/>
  <c r="AE2536" i="1"/>
  <c r="S2561" i="1"/>
  <c r="EC2057" i="1"/>
  <c r="J2558" i="1"/>
  <c r="J2561" i="1"/>
  <c r="J2360" i="1"/>
  <c r="J2560" i="1" s="1"/>
  <c r="G2129" i="1"/>
  <c r="M1966" i="1"/>
  <c r="EC1963" i="1"/>
  <c r="DZ2211" i="1"/>
  <c r="I2053" i="1"/>
  <c r="N1269" i="1"/>
  <c r="AE2053" i="1"/>
  <c r="O2198" i="1"/>
  <c r="J2200" i="1"/>
  <c r="DN2300" i="1"/>
  <c r="DN2120" i="1"/>
  <c r="DX2225" i="1"/>
  <c r="B2226" i="1"/>
  <c r="CL2283" i="1"/>
  <c r="EC2298" i="1"/>
  <c r="DW2254" i="1"/>
  <c r="DZ2282" i="1"/>
  <c r="CL2303" i="1"/>
  <c r="T2379" i="1"/>
  <c r="AJ2318" i="1"/>
  <c r="AO2318" i="1"/>
  <c r="EL2379" i="1"/>
  <c r="B559" i="1"/>
  <c r="B436" i="1"/>
  <c r="B411" i="1"/>
  <c r="P388" i="1"/>
  <c r="AX325" i="1"/>
  <c r="DW476" i="1"/>
  <c r="DW496" i="1"/>
  <c r="EC766" i="1"/>
  <c r="CA847" i="1"/>
  <c r="CA822" i="1"/>
  <c r="CA851" i="1" s="1"/>
  <c r="CA2479" i="1" s="1"/>
  <c r="CA816" i="1"/>
  <c r="CA845" i="1" s="1"/>
  <c r="CA823" i="1"/>
  <c r="CA993" i="1"/>
  <c r="CL828" i="1"/>
  <c r="CL830" i="1"/>
  <c r="CL832" i="1"/>
  <c r="CL829" i="1"/>
  <c r="CL834" i="1"/>
  <c r="CL838" i="1"/>
  <c r="CL849" i="1"/>
  <c r="CL2478" i="1" s="1"/>
  <c r="CL835" i="1"/>
  <c r="CL841" i="1"/>
  <c r="P2488" i="1"/>
  <c r="P1606" i="1"/>
  <c r="P2537" i="1" s="1"/>
  <c r="Y2565" i="1"/>
  <c r="Y2575" i="1" s="1"/>
  <c r="Y2111" i="1"/>
  <c r="Y2571" i="1" s="1"/>
  <c r="Y2536" i="1"/>
  <c r="Y2256" i="1"/>
  <c r="Y2333" i="1"/>
  <c r="Y2318" i="1"/>
  <c r="Y2317" i="1"/>
  <c r="Y2302" i="1"/>
  <c r="Y1966" i="1"/>
  <c r="Y2225" i="1"/>
  <c r="Y2202" i="1"/>
  <c r="Y2125" i="1"/>
  <c r="Y2283" i="1"/>
  <c r="Y2403" i="1"/>
  <c r="Y1598" i="1"/>
  <c r="Y1967" i="1"/>
  <c r="Y2054" i="1"/>
  <c r="Y2200" i="1"/>
  <c r="Y2334" i="1"/>
  <c r="Y2127" i="1"/>
  <c r="Y2319" i="1"/>
  <c r="Y2053" i="1"/>
  <c r="Y2331" i="1"/>
  <c r="Y2222" i="1"/>
  <c r="Y2285" i="1"/>
  <c r="Y2124" i="1"/>
  <c r="Y2379" i="1"/>
  <c r="Y2128" i="1"/>
  <c r="Y2404" i="1"/>
  <c r="Y2224" i="1"/>
  <c r="Y2255" i="1"/>
  <c r="Y2316" i="1"/>
  <c r="M2301" i="1"/>
  <c r="N2851" i="1"/>
  <c r="N2237" i="1"/>
  <c r="N2222" i="1"/>
  <c r="V2315" i="1"/>
  <c r="B2127" i="1"/>
  <c r="L1660" i="1"/>
  <c r="L1661" i="1" s="1"/>
  <c r="L2280" i="1" s="1"/>
  <c r="L1669" i="1"/>
  <c r="L1662" i="1"/>
  <c r="L1663" i="1" s="1"/>
  <c r="L2296" i="1" s="1"/>
  <c r="L2424" i="1"/>
  <c r="L2556" i="1" s="1"/>
  <c r="D2638" i="1"/>
  <c r="N1640" i="1"/>
  <c r="N1671" i="1"/>
  <c r="EL2056" i="1"/>
  <c r="DA1948" i="1"/>
  <c r="N1965" i="1"/>
  <c r="DW2222" i="1"/>
  <c r="EL2287" i="1"/>
  <c r="AJ2315" i="1"/>
  <c r="D744" i="1"/>
  <c r="G1196" i="1"/>
  <c r="Q843" i="1"/>
  <c r="AS771" i="1"/>
  <c r="AS744" i="1"/>
  <c r="D2621" i="1"/>
  <c r="D2229" i="1"/>
  <c r="D2237" i="1" s="1"/>
  <c r="D1417" i="1"/>
  <c r="BO2565" i="1"/>
  <c r="BO2111" i="1"/>
  <c r="BO2571" i="1" s="1"/>
  <c r="BO2535" i="1"/>
  <c r="BO1965" i="1"/>
  <c r="BO2127" i="1"/>
  <c r="BO2227" i="1"/>
  <c r="BO2285" i="1"/>
  <c r="BO2303" i="1"/>
  <c r="BO2055" i="1"/>
  <c r="BO2404" i="1"/>
  <c r="BO2330" i="1"/>
  <c r="BO1968" i="1"/>
  <c r="BO2056" i="1"/>
  <c r="BO2200" i="1"/>
  <c r="BO2258" i="1"/>
  <c r="BO2257" i="1"/>
  <c r="BO2302" i="1"/>
  <c r="BO2283" i="1"/>
  <c r="BO1969" i="1"/>
  <c r="BO2128" i="1"/>
  <c r="BO2126" i="1"/>
  <c r="BO1967" i="1"/>
  <c r="BO2223" i="1"/>
  <c r="BO2255" i="1"/>
  <c r="BO2300" i="1"/>
  <c r="BO2254" i="1"/>
  <c r="BO2287" i="1"/>
  <c r="BO2334" i="1"/>
  <c r="BO2402" i="1"/>
  <c r="BO2317" i="1"/>
  <c r="BO2401" i="1"/>
  <c r="BO2299" i="1"/>
  <c r="BO2333" i="1"/>
  <c r="BO2403" i="1"/>
  <c r="BO2549" i="1"/>
  <c r="BO2201" i="1"/>
  <c r="BO2052" i="1"/>
  <c r="BO2225" i="1"/>
  <c r="BO2319" i="1"/>
  <c r="BO2129" i="1"/>
  <c r="BO2331" i="1"/>
  <c r="BO2256" i="1"/>
  <c r="BO2198" i="1"/>
  <c r="BO2316" i="1"/>
  <c r="BO2211" i="1"/>
  <c r="BO2226" i="1"/>
  <c r="BO2284" i="1"/>
  <c r="L1418" i="1"/>
  <c r="L1428" i="1"/>
  <c r="Q2222" i="1"/>
  <c r="EC1428" i="1"/>
  <c r="EC1418" i="1"/>
  <c r="BF1419" i="1"/>
  <c r="BF1429" i="1"/>
  <c r="DX1420" i="1"/>
  <c r="DX1430" i="1"/>
  <c r="F2972" i="1"/>
  <c r="F2253" i="1"/>
  <c r="N2198" i="1"/>
  <c r="BO2488" i="1"/>
  <c r="BO1606" i="1"/>
  <c r="BO2537" i="1" s="1"/>
  <c r="DW2315" i="1"/>
  <c r="EL1421" i="1"/>
  <c r="EL1431" i="1"/>
  <c r="CL1422" i="1"/>
  <c r="CL1432" i="1"/>
  <c r="W1590" i="1"/>
  <c r="CL1499" i="1"/>
  <c r="P1963" i="1"/>
  <c r="AX2493" i="1"/>
  <c r="AX2032" i="1" s="1"/>
  <c r="AX2057" i="1"/>
  <c r="DN2055" i="1"/>
  <c r="H1938" i="1"/>
  <c r="EL2303" i="1"/>
  <c r="AJ1968" i="1"/>
  <c r="H2493" i="1"/>
  <c r="H2057" i="1"/>
  <c r="M431" i="1"/>
  <c r="EC2319" i="1"/>
  <c r="K1969" i="1"/>
  <c r="K2495" i="1" s="1"/>
  <c r="N1969" i="1"/>
  <c r="N2495" i="1" s="1"/>
  <c r="AA404" i="1"/>
  <c r="D552" i="1"/>
  <c r="D429" i="1"/>
  <c r="D404" i="1"/>
  <c r="C2317" i="1"/>
  <c r="D1969" i="1"/>
  <c r="D2495" i="1" s="1"/>
  <c r="AA1861" i="1"/>
  <c r="EC411" i="1"/>
  <c r="J552" i="1"/>
  <c r="J404" i="1"/>
  <c r="BF2485" i="1"/>
  <c r="F2509" i="1"/>
  <c r="F1869" i="1"/>
  <c r="F2508" i="1" s="1"/>
  <c r="CL1223" i="1"/>
  <c r="CL1211" i="1"/>
  <c r="M2030" i="1"/>
  <c r="EI406" i="1"/>
  <c r="DV2287" i="1"/>
  <c r="DZ2509" i="1"/>
  <c r="DZ1869" i="1"/>
  <c r="DZ2508" i="1" s="1"/>
  <c r="O559" i="1"/>
  <c r="O436" i="1"/>
  <c r="O411" i="1"/>
  <c r="U553" i="1"/>
  <c r="U405" i="1"/>
  <c r="T380" i="1"/>
  <c r="CA380" i="1"/>
  <c r="CL380" i="1"/>
  <c r="DX380" i="1"/>
  <c r="EC380" i="1"/>
  <c r="X380" i="1"/>
  <c r="EO380" i="1"/>
  <c r="G380" i="1"/>
  <c r="AS380" i="1"/>
  <c r="AJ380" i="1"/>
  <c r="S380" i="1"/>
  <c r="Q380" i="1"/>
  <c r="F380" i="1"/>
  <c r="AO380" i="1"/>
  <c r="Y380" i="1"/>
  <c r="W380" i="1"/>
  <c r="L380" i="1"/>
  <c r="M380" i="1"/>
  <c r="EC554" i="1"/>
  <c r="EC406" i="1"/>
  <c r="L898" i="1"/>
  <c r="E1759" i="1"/>
  <c r="Q2493" i="1"/>
  <c r="Q2057" i="1"/>
  <c r="BO380" i="1"/>
  <c r="BO1196" i="1"/>
  <c r="DV1422" i="1"/>
  <c r="DV1432" i="1"/>
  <c r="O552" i="1"/>
  <c r="O404" i="1"/>
  <c r="V553" i="1"/>
  <c r="V405" i="1"/>
  <c r="O2933" i="1"/>
  <c r="O2282" i="1"/>
  <c r="DX1431" i="1"/>
  <c r="DX1421" i="1"/>
  <c r="EL1662" i="1"/>
  <c r="EL1663" i="1" s="1"/>
  <c r="EL2296" i="1" s="1"/>
  <c r="EL1660" i="1"/>
  <c r="EL1669" i="1"/>
  <c r="EL2424" i="1"/>
  <c r="EL2556" i="1" s="1"/>
  <c r="E2565" i="1"/>
  <c r="E2111" i="1"/>
  <c r="E2571" i="1" s="1"/>
  <c r="E2549" i="1"/>
  <c r="E2052" i="1"/>
  <c r="E2201" i="1"/>
  <c r="E2124" i="1"/>
  <c r="E2258" i="1"/>
  <c r="E2335" i="1"/>
  <c r="E2315" i="1"/>
  <c r="E2404" i="1"/>
  <c r="E2319" i="1"/>
  <c r="E1965" i="1"/>
  <c r="E2333" i="1"/>
  <c r="E2257" i="1"/>
  <c r="E2126" i="1"/>
  <c r="E2125" i="1"/>
  <c r="E2128" i="1"/>
  <c r="E2198" i="1"/>
  <c r="E2287" i="1"/>
  <c r="E2254" i="1"/>
  <c r="E2302" i="1"/>
  <c r="E2226" i="1"/>
  <c r="E2129" i="1"/>
  <c r="E2299" i="1"/>
  <c r="E2224" i="1"/>
  <c r="E2318" i="1"/>
  <c r="E1598" i="1"/>
  <c r="E2223" i="1"/>
  <c r="E2202" i="1"/>
  <c r="E2334" i="1"/>
  <c r="E1963" i="1"/>
  <c r="E2303" i="1"/>
  <c r="E2227" i="1"/>
  <c r="E2056" i="1"/>
  <c r="E2401" i="1"/>
  <c r="E2331" i="1"/>
  <c r="E2127" i="1"/>
  <c r="E2285" i="1"/>
  <c r="EO1420" i="1"/>
  <c r="EO1430" i="1"/>
  <c r="B1418" i="1"/>
  <c r="B1428" i="1"/>
  <c r="P1432" i="1"/>
  <c r="P1422" i="1"/>
  <c r="B2621" i="1"/>
  <c r="B2229" i="1"/>
  <c r="B2237" i="1" s="1"/>
  <c r="B1417" i="1"/>
  <c r="Q2513" i="1"/>
  <c r="S554" i="1"/>
  <c r="S406" i="1"/>
  <c r="Y975" i="1"/>
  <c r="Y1131" i="1" s="1"/>
  <c r="Y548" i="1"/>
  <c r="I1430" i="1"/>
  <c r="I1420" i="1"/>
  <c r="AA554" i="1"/>
  <c r="AA406" i="1"/>
  <c r="B2549" i="1"/>
  <c r="B692" i="1"/>
  <c r="C2500" i="1"/>
  <c r="J2621" i="1"/>
  <c r="J2229" i="1"/>
  <c r="J2237" i="1" s="1"/>
  <c r="J1417" i="1"/>
  <c r="J1427" i="1"/>
  <c r="T1431" i="1"/>
  <c r="T1421" i="1"/>
  <c r="AA843" i="1"/>
  <c r="AE843" i="1"/>
  <c r="I2945" i="1"/>
  <c r="I2314" i="1"/>
  <c r="L2768" i="1"/>
  <c r="L2079" i="1"/>
  <c r="L2475" i="1" s="1"/>
  <c r="W1432" i="1"/>
  <c r="W1422" i="1"/>
  <c r="U1759" i="1"/>
  <c r="N975" i="1"/>
  <c r="N1131" i="1" s="1"/>
  <c r="N548" i="1"/>
  <c r="DV549" i="1"/>
  <c r="DV401" i="1"/>
  <c r="DN1304" i="1"/>
  <c r="H2945" i="1"/>
  <c r="H2314" i="1"/>
  <c r="AX1420" i="1"/>
  <c r="AX1430" i="1"/>
  <c r="U2552" i="1"/>
  <c r="U2406" i="1"/>
  <c r="DX565" i="1"/>
  <c r="DX443" i="1"/>
  <c r="DX418" i="1"/>
  <c r="E2485" i="1"/>
  <c r="E1436" i="1"/>
  <c r="E2534" i="1" s="1"/>
  <c r="S1044" i="1"/>
  <c r="S2522" i="1" s="1"/>
  <c r="S2493" i="1"/>
  <c r="S2057" i="1"/>
  <c r="AA1238" i="1"/>
  <c r="N2493" i="1"/>
  <c r="N2057" i="1"/>
  <c r="DV1645" i="1"/>
  <c r="DV2524" i="1"/>
  <c r="DV1049" i="1"/>
  <c r="DV2559" i="1"/>
  <c r="DV2577" i="1"/>
  <c r="DV2575" i="1"/>
  <c r="DV2573" i="1" s="1"/>
  <c r="DV2561" i="1"/>
  <c r="X682" i="1"/>
  <c r="X680" i="1" s="1"/>
  <c r="X627" i="1"/>
  <c r="AX843" i="1"/>
  <c r="AX816" i="1"/>
  <c r="AX845" i="1" s="1"/>
  <c r="W847" i="1"/>
  <c r="W822" i="1"/>
  <c r="W851" i="1" s="1"/>
  <c r="W2479" i="1" s="1"/>
  <c r="W816" i="1"/>
  <c r="W845" i="1" s="1"/>
  <c r="W993" i="1"/>
  <c r="X838" i="1"/>
  <c r="X829" i="1"/>
  <c r="X826" i="1"/>
  <c r="X835" i="1"/>
  <c r="X841" i="1"/>
  <c r="X849" i="1"/>
  <c r="X2478" i="1" s="1"/>
  <c r="X830" i="1"/>
  <c r="X832" i="1"/>
  <c r="X834" i="1"/>
  <c r="X828" i="1"/>
  <c r="M1640" i="1"/>
  <c r="M1671" i="1"/>
  <c r="EF1236" i="1"/>
  <c r="DA1282" i="1"/>
  <c r="V1963" i="1"/>
  <c r="K1282" i="1"/>
  <c r="AO2285" i="1"/>
  <c r="AO2331" i="1"/>
  <c r="DW551" i="1"/>
  <c r="DW403" i="1"/>
  <c r="AS836" i="1"/>
  <c r="AA1430" i="1"/>
  <c r="AA1420" i="1"/>
  <c r="T975" i="1"/>
  <c r="AF2562" i="1"/>
  <c r="AJ2559" i="1"/>
  <c r="AJ2577" i="1"/>
  <c r="AJ972" i="1"/>
  <c r="AE2562" i="1"/>
  <c r="AA549" i="1"/>
  <c r="AA342" i="1"/>
  <c r="AA436" i="1" s="1"/>
  <c r="AA401" i="1"/>
  <c r="N1266" i="1"/>
  <c r="N1134" i="1"/>
  <c r="N1111" i="1"/>
  <c r="N1285" i="1"/>
  <c r="N1122" i="1"/>
  <c r="N1265" i="1"/>
  <c r="N1125" i="1"/>
  <c r="N1123" i="1"/>
  <c r="N1119" i="1"/>
  <c r="N2213" i="1" s="1"/>
  <c r="N1133" i="1"/>
  <c r="N1142" i="1"/>
  <c r="N1136" i="1"/>
  <c r="N1262" i="1"/>
  <c r="N1121" i="1"/>
  <c r="N2235" i="1" s="1"/>
  <c r="N1120" i="1"/>
  <c r="N1116" i="1"/>
  <c r="N1271" i="1"/>
  <c r="N1263" i="1"/>
  <c r="N1137" i="1"/>
  <c r="CL744" i="1"/>
  <c r="EC2575" i="1"/>
  <c r="EC2573" i="1" s="1"/>
  <c r="EC2577" i="1"/>
  <c r="EC2559" i="1"/>
  <c r="EC2561" i="1"/>
  <c r="DZ2562" i="1"/>
  <c r="P2" i="1" s="1"/>
  <c r="O2298" i="1"/>
  <c r="V1420" i="1"/>
  <c r="V1430" i="1"/>
  <c r="DX2621" i="1"/>
  <c r="DX1427" i="1"/>
  <c r="DX1417" i="1"/>
  <c r="L2933" i="1"/>
  <c r="L2282" i="1"/>
  <c r="H1420" i="1"/>
  <c r="H1430" i="1"/>
  <c r="B1590" i="1"/>
  <c r="K1292" i="1"/>
  <c r="EI552" i="1"/>
  <c r="EI404" i="1"/>
  <c r="B385" i="1"/>
  <c r="AX975" i="1"/>
  <c r="Z559" i="1"/>
  <c r="Z436" i="1"/>
  <c r="Z411" i="1"/>
  <c r="AO552" i="1"/>
  <c r="AO429" i="1"/>
  <c r="AO404" i="1"/>
  <c r="AX553" i="1"/>
  <c r="AX405" i="1"/>
  <c r="H431" i="1"/>
  <c r="H554" i="1"/>
  <c r="H406" i="1"/>
  <c r="H440" i="1"/>
  <c r="S744" i="1"/>
  <c r="S771" i="1" s="1"/>
  <c r="EL565" i="1"/>
  <c r="EL418" i="1"/>
  <c r="EO2575" i="1"/>
  <c r="EO2573" i="1" s="1"/>
  <c r="EO2577" i="1"/>
  <c r="EO2559" i="1"/>
  <c r="V320" i="1"/>
  <c r="E769" i="1"/>
  <c r="C771" i="1"/>
  <c r="DV744" i="1"/>
  <c r="W2283" i="1"/>
  <c r="EO1431" i="1"/>
  <c r="EO1421" i="1"/>
  <c r="AE847" i="1"/>
  <c r="AE822" i="1"/>
  <c r="AE816" i="1"/>
  <c r="AE845" i="1" s="1"/>
  <c r="AE993" i="1"/>
  <c r="AJ834" i="1"/>
  <c r="AJ830" i="1"/>
  <c r="AJ828" i="1"/>
  <c r="AJ843" i="1"/>
  <c r="AJ841" i="1"/>
  <c r="AJ826" i="1"/>
  <c r="AJ829" i="1"/>
  <c r="AJ835" i="1"/>
  <c r="AJ832" i="1"/>
  <c r="AJ838" i="1"/>
  <c r="AJ849" i="1"/>
  <c r="AJ2478" i="1" s="1"/>
  <c r="CL993" i="1"/>
  <c r="DA832" i="1"/>
  <c r="CL847" i="1"/>
  <c r="DA835" i="1"/>
  <c r="DA829" i="1"/>
  <c r="CL822" i="1"/>
  <c r="DA851" i="1" s="1"/>
  <c r="DA2479" i="1" s="1"/>
  <c r="CL816" i="1"/>
  <c r="DA828" i="1"/>
  <c r="DA841" i="1"/>
  <c r="DA830" i="1"/>
  <c r="DA834" i="1"/>
  <c r="DA849" i="1"/>
  <c r="DA2478" i="1" s="1"/>
  <c r="DA838" i="1"/>
  <c r="DA840" i="1"/>
  <c r="I1196" i="1"/>
  <c r="C1418" i="1"/>
  <c r="C1428" i="1"/>
  <c r="S1430" i="1"/>
  <c r="S1420" i="1"/>
  <c r="G899" i="1"/>
  <c r="H899" i="1"/>
  <c r="C2488" i="1"/>
  <c r="V1969" i="1"/>
  <c r="AX2359" i="1"/>
  <c r="AX1730" i="1"/>
  <c r="AX1731" i="1"/>
  <c r="AX1728" i="1"/>
  <c r="J2536" i="1"/>
  <c r="AO2055" i="1"/>
  <c r="J2053" i="1"/>
  <c r="V2197" i="1"/>
  <c r="EL2826" i="1"/>
  <c r="EL2130" i="1"/>
  <c r="Q2826" i="1"/>
  <c r="Q2481" i="1"/>
  <c r="Q2130" i="1"/>
  <c r="DZ2253" i="1"/>
  <c r="W2379" i="1"/>
  <c r="B2256" i="1"/>
  <c r="DZ2315" i="1"/>
  <c r="U559" i="1"/>
  <c r="U411" i="1"/>
  <c r="AJ975" i="1"/>
  <c r="AX380" i="1"/>
  <c r="M496" i="1"/>
  <c r="T742" i="1"/>
  <c r="T744" i="1" s="1"/>
  <c r="Q955" i="1"/>
  <c r="Q1269" i="1" s="1"/>
  <c r="Q773" i="1"/>
  <c r="Q764" i="1"/>
  <c r="Q748" i="1"/>
  <c r="Q777" i="1" s="1"/>
  <c r="Q775" i="1"/>
  <c r="Q760" i="1"/>
  <c r="Q762" i="1"/>
  <c r="Q756" i="1"/>
  <c r="Q761" i="1"/>
  <c r="Q758" i="1"/>
  <c r="Q755" i="1"/>
  <c r="Q754" i="1"/>
  <c r="Q766" i="1"/>
  <c r="Q767" i="1"/>
  <c r="Q752" i="1"/>
  <c r="EC1432" i="1"/>
  <c r="EC1422" i="1"/>
  <c r="EI993" i="1"/>
  <c r="EI847" i="1"/>
  <c r="EI822" i="1"/>
  <c r="EI851" i="1" s="1"/>
  <c r="EI2479" i="1" s="1"/>
  <c r="EI816" i="1"/>
  <c r="EI845" i="1" s="1"/>
  <c r="EL834" i="1"/>
  <c r="EL828" i="1"/>
  <c r="EL830" i="1"/>
  <c r="EL838" i="1"/>
  <c r="EL829" i="1"/>
  <c r="EL835" i="1"/>
  <c r="EL849" i="1"/>
  <c r="EL2478" i="1" s="1"/>
  <c r="EL832" i="1"/>
  <c r="EL841" i="1"/>
  <c r="EO1196" i="1"/>
  <c r="N1293" i="1"/>
  <c r="O2493" i="1"/>
  <c r="O2057" i="1"/>
  <c r="R2493" i="1"/>
  <c r="R2057" i="1"/>
  <c r="DZ2283" i="1"/>
  <c r="DZ2400" i="1"/>
  <c r="DZ2405" i="1" s="1"/>
  <c r="N1278" i="1"/>
  <c r="H432" i="1"/>
  <c r="L557" i="1"/>
  <c r="L434" i="1"/>
  <c r="L409" i="1"/>
  <c r="C1669" i="1"/>
  <c r="C1662" i="1"/>
  <c r="C1663" i="1" s="1"/>
  <c r="C2296" i="1" s="1"/>
  <c r="C1660" i="1"/>
  <c r="C1661" i="1" s="1"/>
  <c r="C2280" i="1" s="1"/>
  <c r="C2424" i="1"/>
  <c r="C2556" i="1" s="1"/>
  <c r="AA2621" i="1"/>
  <c r="AA1417" i="1"/>
  <c r="AA1427" i="1"/>
  <c r="AE2565" i="1"/>
  <c r="AE2111" i="1"/>
  <c r="AE2571" i="1" s="1"/>
  <c r="AE2283" i="1"/>
  <c r="AE1967" i="1"/>
  <c r="AE1590" i="1"/>
  <c r="AE2223" i="1"/>
  <c r="AE2255" i="1"/>
  <c r="AE2300" i="1"/>
  <c r="AE2254" i="1"/>
  <c r="AE2404" i="1"/>
  <c r="AE2400" i="1"/>
  <c r="AE2405" i="1" s="1"/>
  <c r="AE2125" i="1"/>
  <c r="AE2331" i="1"/>
  <c r="AE2401" i="1"/>
  <c r="AE2284" i="1"/>
  <c r="AE1965" i="1"/>
  <c r="AE2127" i="1"/>
  <c r="AE2285" i="1"/>
  <c r="AE2535" i="1"/>
  <c r="AE2198" i="1"/>
  <c r="AE2052" i="1"/>
  <c r="AE2316" i="1"/>
  <c r="AE2126" i="1"/>
  <c r="AE2299" i="1"/>
  <c r="AE2402" i="1"/>
  <c r="AE2303" i="1"/>
  <c r="AO1421" i="1"/>
  <c r="AO1431" i="1"/>
  <c r="CA2197" i="1"/>
  <c r="O2224" i="1"/>
  <c r="W2225" i="1"/>
  <c r="AS2201" i="1"/>
  <c r="X2197" i="1"/>
  <c r="B2201" i="1"/>
  <c r="AE2335" i="1"/>
  <c r="V1590" i="1"/>
  <c r="DA1734" i="1"/>
  <c r="DN1760" i="1" s="1"/>
  <c r="DA1763" i="1"/>
  <c r="DN1761" i="1"/>
  <c r="DN1765" i="1"/>
  <c r="DN1764" i="1"/>
  <c r="DN1762" i="1"/>
  <c r="J1238" i="1"/>
  <c r="U1298" i="1"/>
  <c r="DZ1969" i="1"/>
  <c r="DX556" i="1"/>
  <c r="DX408" i="1"/>
  <c r="DX433" i="1"/>
  <c r="AO385" i="1"/>
  <c r="AA553" i="1"/>
  <c r="AA430" i="1"/>
  <c r="AA405" i="1"/>
  <c r="L552" i="1"/>
  <c r="L429" i="1"/>
  <c r="L404" i="1"/>
  <c r="AD427" i="1"/>
  <c r="AD448" i="1" s="1"/>
  <c r="DV404" i="1"/>
  <c r="DN975" i="1"/>
  <c r="DZ324" i="1"/>
  <c r="DV325" i="1"/>
  <c r="DV342" i="1" s="1"/>
  <c r="AO554" i="1"/>
  <c r="AO431" i="1"/>
  <c r="AO406" i="1"/>
  <c r="R744" i="1"/>
  <c r="R769" i="1" s="1"/>
  <c r="Z1236" i="1"/>
  <c r="O403" i="1"/>
  <c r="O551" i="1"/>
  <c r="BO565" i="1"/>
  <c r="BO443" i="1"/>
  <c r="BO418" i="1"/>
  <c r="DN771" i="1"/>
  <c r="DA2577" i="1"/>
  <c r="DA2575" i="1"/>
  <c r="DA2559" i="1"/>
  <c r="DA978" i="1"/>
  <c r="DA2561" i="1"/>
  <c r="D836" i="1"/>
  <c r="O2972" i="1"/>
  <c r="O2253" i="1"/>
  <c r="O2621" i="1"/>
  <c r="O2229" i="1"/>
  <c r="O2237" i="1" s="1"/>
  <c r="O1417" i="1"/>
  <c r="O1427" i="1"/>
  <c r="EI2565" i="1"/>
  <c r="EI2111" i="1"/>
  <c r="EI2571" i="1" s="1"/>
  <c r="EI1598" i="1"/>
  <c r="EI1965" i="1"/>
  <c r="EI2052" i="1"/>
  <c r="EI2055" i="1"/>
  <c r="EI2197" i="1"/>
  <c r="EI2254" i="1"/>
  <c r="EI2331" i="1"/>
  <c r="EI2401" i="1"/>
  <c r="EI2316" i="1"/>
  <c r="EI2315" i="1"/>
  <c r="EI2332" i="1"/>
  <c r="EI2284" i="1"/>
  <c r="EI2404" i="1"/>
  <c r="EI2317" i="1"/>
  <c r="EI2127" i="1"/>
  <c r="EI2054" i="1"/>
  <c r="EI2299" i="1"/>
  <c r="EI2334" i="1"/>
  <c r="EI2319" i="1"/>
  <c r="EI2318" i="1"/>
  <c r="EI2201" i="1"/>
  <c r="EI2300" i="1"/>
  <c r="EI2402" i="1"/>
  <c r="EI2549" i="1"/>
  <c r="EI2125" i="1"/>
  <c r="EI2257" i="1"/>
  <c r="EI1968" i="1"/>
  <c r="EI2198" i="1"/>
  <c r="EI2287" i="1"/>
  <c r="EI2330" i="1"/>
  <c r="EI2124" i="1"/>
  <c r="EI1967" i="1"/>
  <c r="EI2126" i="1"/>
  <c r="EI2222" i="1"/>
  <c r="EI2283" i="1"/>
  <c r="EI2253" i="1"/>
  <c r="EI2314" i="1"/>
  <c r="EI1964" i="1"/>
  <c r="EI2335" i="1"/>
  <c r="EI2129" i="1"/>
  <c r="EI2226" i="1"/>
  <c r="EI2128" i="1"/>
  <c r="EI2298" i="1"/>
  <c r="EI2303" i="1"/>
  <c r="EI2302" i="1"/>
  <c r="EI2400" i="1"/>
  <c r="EI2405" i="1" s="1"/>
  <c r="EI2223" i="1"/>
  <c r="EI2120" i="1"/>
  <c r="EI2200" i="1"/>
  <c r="DX1418" i="1"/>
  <c r="DX1428" i="1"/>
  <c r="O2301" i="1"/>
  <c r="BO1671" i="1"/>
  <c r="K2485" i="1"/>
  <c r="K1436" i="1"/>
  <c r="K2534" i="1" s="1"/>
  <c r="CA2485" i="1"/>
  <c r="CA1436" i="1"/>
  <c r="CA2534" i="1" s="1"/>
  <c r="E2298" i="1"/>
  <c r="E2621" i="1"/>
  <c r="E2229" i="1"/>
  <c r="E2237" i="1" s="1"/>
  <c r="E1417" i="1"/>
  <c r="E1427" i="1"/>
  <c r="W2400" i="1"/>
  <c r="W2405" i="1" s="1"/>
  <c r="AS2198" i="1"/>
  <c r="S1431" i="1"/>
  <c r="S1421" i="1"/>
  <c r="AA2258" i="1"/>
  <c r="EI1432" i="1"/>
  <c r="EI1422" i="1"/>
  <c r="EI1499" i="1"/>
  <c r="AE1598" i="1"/>
  <c r="L2972" i="1"/>
  <c r="L2253" i="1"/>
  <c r="L2565" i="1"/>
  <c r="L2111" i="1"/>
  <c r="L2571" i="1" s="1"/>
  <c r="L1590" i="1"/>
  <c r="L2536" i="1"/>
  <c r="L2335" i="1"/>
  <c r="L2318" i="1"/>
  <c r="L2227" i="1"/>
  <c r="L2404" i="1"/>
  <c r="L2056" i="1"/>
  <c r="L2202" i="1"/>
  <c r="L2257" i="1"/>
  <c r="L2535" i="1"/>
  <c r="L2402" i="1"/>
  <c r="L2283" i="1"/>
  <c r="L2258" i="1"/>
  <c r="L2303" i="1"/>
  <c r="L2549" i="1"/>
  <c r="L1963" i="1"/>
  <c r="L2287" i="1"/>
  <c r="L2334" i="1"/>
  <c r="L2128" i="1"/>
  <c r="L2125" i="1"/>
  <c r="L2120" i="1"/>
  <c r="L2284" i="1"/>
  <c r="L1968" i="1"/>
  <c r="L2226" i="1"/>
  <c r="L2124" i="1"/>
  <c r="L2302" i="1"/>
  <c r="L2201" i="1"/>
  <c r="AO2621" i="1"/>
  <c r="AO1427" i="1"/>
  <c r="AO1417" i="1"/>
  <c r="J2332" i="1"/>
  <c r="EL1429" i="1"/>
  <c r="EL1419" i="1"/>
  <c r="H1431" i="1"/>
  <c r="H1421" i="1"/>
  <c r="BO1432" i="1"/>
  <c r="BO1422" i="1"/>
  <c r="Z1194" i="1"/>
  <c r="K1298" i="1"/>
  <c r="B2197" i="1"/>
  <c r="B2330" i="1"/>
  <c r="T2565" i="1"/>
  <c r="T2111" i="1"/>
  <c r="T2571" i="1" s="1"/>
  <c r="T2197" i="1"/>
  <c r="T2125" i="1"/>
  <c r="T2222" i="1"/>
  <c r="T2298" i="1"/>
  <c r="T2200" i="1"/>
  <c r="T2400" i="1"/>
  <c r="T2405" i="1" s="1"/>
  <c r="T2255" i="1"/>
  <c r="T2283" i="1"/>
  <c r="T2401" i="1"/>
  <c r="T2254" i="1"/>
  <c r="T2258" i="1"/>
  <c r="T2051" i="1"/>
  <c r="T2335" i="1"/>
  <c r="T2549" i="1"/>
  <c r="T2124" i="1"/>
  <c r="T2128" i="1"/>
  <c r="T2225" i="1"/>
  <c r="T2330" i="1"/>
  <c r="T1598" i="1"/>
  <c r="T1964" i="1"/>
  <c r="T2315" i="1"/>
  <c r="T2282" i="1"/>
  <c r="T2303" i="1"/>
  <c r="T2253" i="1"/>
  <c r="T2299" i="1"/>
  <c r="DN2565" i="1"/>
  <c r="DN2111" i="1"/>
  <c r="DN2571" i="1" s="1"/>
  <c r="DN2051" i="1"/>
  <c r="DN2124" i="1"/>
  <c r="DN2282" i="1"/>
  <c r="DN2401" i="1"/>
  <c r="DN2319" i="1"/>
  <c r="DN2549" i="1"/>
  <c r="DN2284" i="1"/>
  <c r="DN2222" i="1"/>
  <c r="DN2298" i="1"/>
  <c r="DN2303" i="1"/>
  <c r="DN2254" i="1"/>
  <c r="DN2299" i="1"/>
  <c r="DN2253" i="1"/>
  <c r="DN2258" i="1"/>
  <c r="DN1964" i="1"/>
  <c r="DN2129" i="1"/>
  <c r="DN2126" i="1"/>
  <c r="DN2302" i="1"/>
  <c r="DN2402" i="1"/>
  <c r="DN2330" i="1"/>
  <c r="DN2335" i="1"/>
  <c r="DN2202" i="1"/>
  <c r="DN2197" i="1"/>
  <c r="DN2227" i="1"/>
  <c r="DN2315" i="1"/>
  <c r="DN2125" i="1"/>
  <c r="DN2287" i="1"/>
  <c r="DN2400" i="1"/>
  <c r="DN2405" i="1" s="1"/>
  <c r="DN2283" i="1"/>
  <c r="DN2285" i="1"/>
  <c r="EL1418" i="1"/>
  <c r="EL1428" i="1"/>
  <c r="Z1430" i="1"/>
  <c r="Z1420" i="1"/>
  <c r="EF1420" i="1"/>
  <c r="EF1430" i="1"/>
  <c r="DZ2319" i="1"/>
  <c r="AA1044" i="1"/>
  <c r="AA2522" i="1" s="1"/>
  <c r="DV2485" i="1"/>
  <c r="DV1436" i="1"/>
  <c r="DV2534" i="1" s="1"/>
  <c r="Q2488" i="1"/>
  <c r="Q1606" i="1"/>
  <c r="Q2537" i="1" s="1"/>
  <c r="CL682" i="1"/>
  <c r="CL680" i="1" s="1"/>
  <c r="CL627" i="1"/>
  <c r="O1963" i="1"/>
  <c r="DW1507" i="1"/>
  <c r="T2492" i="1"/>
  <c r="EL1733" i="1"/>
  <c r="AB1" i="1"/>
  <c r="T2053" i="1"/>
  <c r="L1965" i="1"/>
  <c r="D1948" i="1"/>
  <c r="Q1282" i="1"/>
  <c r="X1892" i="1"/>
  <c r="Z1939" i="1"/>
  <c r="AS2052" i="1"/>
  <c r="AA2051" i="1"/>
  <c r="V2222" i="1"/>
  <c r="B2224" i="1"/>
  <c r="V2316" i="1"/>
  <c r="DN2318" i="1"/>
  <c r="B2120" i="1"/>
  <c r="Y2937" i="1"/>
  <c r="Y2286" i="1"/>
  <c r="Y2826" i="1"/>
  <c r="Y2130" i="1"/>
  <c r="AJ2552" i="1"/>
  <c r="AJ2406" i="1"/>
  <c r="DX2255" i="1"/>
  <c r="V2331" i="1"/>
  <c r="DN2316" i="1"/>
  <c r="O2316" i="1"/>
  <c r="O2315" i="1"/>
  <c r="Y344" i="1"/>
  <c r="Y435" i="1"/>
  <c r="Y447" i="1"/>
  <c r="Y432" i="1"/>
  <c r="EL549" i="1"/>
  <c r="EL426" i="1"/>
  <c r="EL448" i="1" s="1"/>
  <c r="EL401" i="1"/>
  <c r="EL342" i="1"/>
  <c r="EL443" i="1" s="1"/>
  <c r="V840" i="1"/>
  <c r="H742" i="1"/>
  <c r="H744" i="1" s="1"/>
  <c r="AO628" i="1"/>
  <c r="DA2485" i="1"/>
  <c r="AX1640" i="1"/>
  <c r="AX1671" i="1"/>
  <c r="T2055" i="1"/>
  <c r="AS2493" i="1"/>
  <c r="AS2032" i="1" s="1"/>
  <c r="AS2057" i="1"/>
  <c r="EI2051" i="1"/>
  <c r="BO2826" i="1"/>
  <c r="BO2130" i="1"/>
  <c r="AO2332" i="1"/>
  <c r="AE404" i="1"/>
  <c r="CA2549" i="1"/>
  <c r="M1196" i="1"/>
  <c r="B496" i="1"/>
  <c r="B476" i="1"/>
  <c r="S845" i="1"/>
  <c r="DZ2488" i="1"/>
  <c r="J2211" i="1"/>
  <c r="J2945" i="1"/>
  <c r="J2314" i="1"/>
  <c r="AJ2768" i="1"/>
  <c r="AJ2079" i="1"/>
  <c r="AJ2475" i="1" s="1"/>
  <c r="W1640" i="1"/>
  <c r="W1671" i="1"/>
  <c r="DZ2330" i="1"/>
  <c r="L2301" i="1"/>
  <c r="T2334" i="1"/>
  <c r="EL1432" i="1"/>
  <c r="EL1422" i="1"/>
  <c r="M2945" i="1"/>
  <c r="M2314" i="1"/>
  <c r="U2488" i="1"/>
  <c r="X1964" i="1"/>
  <c r="AE2065" i="1"/>
  <c r="AE2494" i="1" s="1"/>
  <c r="DX385" i="1"/>
  <c r="DV550" i="1"/>
  <c r="DV402" i="1"/>
  <c r="C385" i="1"/>
  <c r="Y428" i="1"/>
  <c r="H447" i="1"/>
  <c r="CL404" i="1"/>
  <c r="S975" i="1"/>
  <c r="AS418" i="1"/>
  <c r="AE550" i="1"/>
  <c r="AE402" i="1"/>
  <c r="H445" i="1"/>
  <c r="R840" i="1"/>
  <c r="EC486" i="1"/>
  <c r="DZ487" i="1"/>
  <c r="DZ476" i="1" s="1"/>
  <c r="W769" i="1"/>
  <c r="EC2768" i="1"/>
  <c r="EC2079" i="1"/>
  <c r="EC2475" i="1" s="1"/>
  <c r="EC1" i="1" s="1"/>
  <c r="EL550" i="1"/>
  <c r="EL402" i="1"/>
  <c r="R2488" i="1"/>
  <c r="R1606" i="1"/>
  <c r="R2537" i="1" s="1"/>
  <c r="S2488" i="1"/>
  <c r="J836" i="1"/>
  <c r="N1861" i="1"/>
  <c r="N898" i="1"/>
  <c r="C2945" i="1"/>
  <c r="C2314" i="1"/>
  <c r="I2851" i="1"/>
  <c r="I2237" i="1"/>
  <c r="I2222" i="1"/>
  <c r="I2400" i="1"/>
  <c r="I2405" i="1" s="1"/>
  <c r="I2379" i="1"/>
  <c r="E771" i="1"/>
  <c r="W771" i="1"/>
  <c r="M2287" i="1"/>
  <c r="J742" i="1"/>
  <c r="J744" i="1" s="1"/>
  <c r="L1421" i="1"/>
  <c r="L1431" i="1"/>
  <c r="AX1422" i="1"/>
  <c r="AX1432" i="1"/>
  <c r="BF993" i="1"/>
  <c r="BO1044" i="1" s="1"/>
  <c r="BO2522" i="1" s="1"/>
  <c r="BF847" i="1"/>
  <c r="BF822" i="1"/>
  <c r="BF851" i="1" s="1"/>
  <c r="BF2479" i="1" s="1"/>
  <c r="BF816" i="1"/>
  <c r="BF845" i="1" s="1"/>
  <c r="BO830" i="1"/>
  <c r="BO828" i="1"/>
  <c r="BO834" i="1"/>
  <c r="BO849" i="1"/>
  <c r="BO2478" i="1" s="1"/>
  <c r="BO832" i="1"/>
  <c r="BO829" i="1"/>
  <c r="BO841" i="1"/>
  <c r="BO835" i="1"/>
  <c r="BO838" i="1"/>
  <c r="EO847" i="1"/>
  <c r="EO822" i="1"/>
  <c r="EO851" i="1" s="1"/>
  <c r="EO2479" i="1" s="1"/>
  <c r="EO816" i="1"/>
  <c r="EO845" i="1" s="1"/>
  <c r="EO993" i="1"/>
  <c r="DX1671" i="1"/>
  <c r="DX1640" i="1"/>
  <c r="V2768" i="1"/>
  <c r="V2079" i="1"/>
  <c r="V2475" i="1" s="1"/>
  <c r="AO2768" i="1"/>
  <c r="AO2079" i="1"/>
  <c r="AO2475" i="1" s="1"/>
  <c r="N1236" i="1"/>
  <c r="N1308" i="1" s="1"/>
  <c r="N1261" i="1"/>
  <c r="AE2488" i="1"/>
  <c r="AE1606" i="1"/>
  <c r="AE2537" i="1" s="1"/>
  <c r="EL2055" i="1"/>
  <c r="DA2298" i="1"/>
  <c r="EF2124" i="1"/>
  <c r="X2126" i="1"/>
  <c r="EO2488" i="1"/>
  <c r="EO1606" i="1"/>
  <c r="EO2537" i="1" s="1"/>
  <c r="AA2488" i="1"/>
  <c r="EF2535" i="1"/>
  <c r="H2488" i="1"/>
  <c r="H1606" i="1"/>
  <c r="H2537" i="1" s="1"/>
  <c r="EI1760" i="1"/>
  <c r="EI1759" i="1" s="1"/>
  <c r="EI1747" i="1"/>
  <c r="EL2485" i="1"/>
  <c r="EL1436" i="1"/>
  <c r="EL2534" i="1" s="1"/>
  <c r="EL1499" i="1"/>
  <c r="DN1763" i="1"/>
  <c r="C1963" i="1"/>
  <c r="I1966" i="1"/>
  <c r="AE1966" i="1"/>
  <c r="EL1223" i="1"/>
  <c r="EL1211" i="1"/>
  <c r="AE2493" i="1"/>
  <c r="AE2057" i="1"/>
  <c r="L2054" i="1"/>
  <c r="AO2201" i="1"/>
  <c r="C2129" i="1"/>
  <c r="AX2125" i="1"/>
  <c r="AS2120" i="1"/>
  <c r="C2128" i="1"/>
  <c r="AO2283" i="1"/>
  <c r="X2401" i="1"/>
  <c r="W2285" i="1"/>
  <c r="V2299" i="1"/>
  <c r="T2402" i="1"/>
  <c r="DZ2331" i="1"/>
  <c r="EO385" i="1"/>
  <c r="Z426" i="1"/>
  <c r="Z448" i="1" s="1"/>
  <c r="N426" i="1"/>
  <c r="N448" i="1" s="1"/>
  <c r="U406" i="1"/>
  <c r="U554" i="1"/>
  <c r="DA997" i="1"/>
  <c r="DN1061" i="1"/>
  <c r="DN1058" i="1"/>
  <c r="DN1056" i="1"/>
  <c r="DN1047" i="1"/>
  <c r="DN1062" i="1"/>
  <c r="DN1055" i="1"/>
  <c r="DN1057" i="1"/>
  <c r="DN1060" i="1"/>
  <c r="DN2527" i="1" s="1"/>
  <c r="DN1041" i="1"/>
  <c r="DN2520" i="1" s="1"/>
  <c r="DN1050" i="1"/>
  <c r="DN1046" i="1"/>
  <c r="DN2523" i="1" s="1"/>
  <c r="DN1052" i="1"/>
  <c r="DN2525" i="1" s="1"/>
  <c r="DN1048" i="1"/>
  <c r="DN1054" i="1"/>
  <c r="DN2526" i="1" s="1"/>
  <c r="Z1061" i="1"/>
  <c r="Z1058" i="1"/>
  <c r="Z1056" i="1"/>
  <c r="Z1047" i="1"/>
  <c r="Y1036" i="1"/>
  <c r="Y2517" i="1" s="1"/>
  <c r="Y997" i="1"/>
  <c r="Z1062" i="1"/>
  <c r="Z1055" i="1"/>
  <c r="Z1057" i="1"/>
  <c r="Z1041" i="1"/>
  <c r="Z2520" i="1" s="1"/>
  <c r="Z1050" i="1"/>
  <c r="Z1060" i="1"/>
  <c r="Z2527" i="1" s="1"/>
  <c r="Z1048" i="1"/>
  <c r="Z1054" i="1"/>
  <c r="Z2526" i="1" s="1"/>
  <c r="Z1046" i="1"/>
  <c r="Z2523" i="1" s="1"/>
  <c r="Z1052" i="1"/>
  <c r="Z2525" i="1" s="1"/>
  <c r="AA2768" i="1"/>
  <c r="AA2079" i="1"/>
  <c r="AA2475" i="1" s="1"/>
  <c r="G2933" i="1"/>
  <c r="G2282" i="1"/>
  <c r="G2945" i="1"/>
  <c r="G2314" i="1"/>
  <c r="EP2558" i="1"/>
  <c r="DW2579" i="1"/>
  <c r="DW2547" i="1"/>
  <c r="DZ2547" i="1"/>
  <c r="W2211" i="1"/>
  <c r="DZ2055" i="1"/>
  <c r="C2200" i="1"/>
  <c r="EC2120" i="1"/>
  <c r="T2316" i="1"/>
  <c r="G975" i="1"/>
  <c r="G548" i="1"/>
  <c r="EC324" i="1"/>
  <c r="AS1507" i="1"/>
  <c r="BO836" i="1"/>
  <c r="C2285" i="1"/>
  <c r="S1432" i="1"/>
  <c r="S1422" i="1"/>
  <c r="DW2565" i="1"/>
  <c r="DW2111" i="1"/>
  <c r="DW2571" i="1" s="1"/>
  <c r="DW1967" i="1"/>
  <c r="DW2225" i="1"/>
  <c r="DW1966" i="1"/>
  <c r="DW1969" i="1"/>
  <c r="DW2052" i="1"/>
  <c r="DW2333" i="1"/>
  <c r="DW2127" i="1"/>
  <c r="DW2285" i="1"/>
  <c r="DW2303" i="1"/>
  <c r="DW2404" i="1"/>
  <c r="DW2201" i="1"/>
  <c r="DW2055" i="1"/>
  <c r="DW2120" i="1"/>
  <c r="DW2126" i="1"/>
  <c r="DW2403" i="1"/>
  <c r="DW1968" i="1"/>
  <c r="DW2200" i="1"/>
  <c r="DW2226" i="1"/>
  <c r="DW2258" i="1"/>
  <c r="DW2257" i="1"/>
  <c r="DW2302" i="1"/>
  <c r="DW2129" i="1"/>
  <c r="DW1590" i="1"/>
  <c r="DW2198" i="1"/>
  <c r="DW2299" i="1"/>
  <c r="DW2253" i="1"/>
  <c r="DW2535" i="1"/>
  <c r="DW2227" i="1"/>
  <c r="DW2287" i="1"/>
  <c r="DW2334" i="1"/>
  <c r="DW2317" i="1"/>
  <c r="DW2256" i="1"/>
  <c r="DW2319" i="1"/>
  <c r="DW2379" i="1"/>
  <c r="J1420" i="1"/>
  <c r="J1430" i="1"/>
  <c r="EC1671" i="1"/>
  <c r="EC1640" i="1"/>
  <c r="E2200" i="1"/>
  <c r="M2257" i="1"/>
  <c r="V1598" i="1"/>
  <c r="DN1196" i="1"/>
  <c r="U1044" i="1"/>
  <c r="U2522" i="1" s="1"/>
  <c r="AE2638" i="1"/>
  <c r="AE2485" i="1"/>
  <c r="AE1436" i="1"/>
  <c r="AE2534" i="1" s="1"/>
  <c r="M1747" i="1"/>
  <c r="M1760" i="1"/>
  <c r="M1759" i="1" s="1"/>
  <c r="N1299" i="1"/>
  <c r="X975" i="1"/>
  <c r="X548" i="1"/>
  <c r="Z550" i="1"/>
  <c r="Z548" i="1" s="1"/>
  <c r="Z402" i="1"/>
  <c r="Z427" i="1"/>
  <c r="BO550" i="1"/>
  <c r="BO427" i="1"/>
  <c r="BO402" i="1"/>
  <c r="M446" i="1"/>
  <c r="W549" i="1"/>
  <c r="W342" i="1"/>
  <c r="W431" i="1" s="1"/>
  <c r="W401" i="1"/>
  <c r="EF551" i="1"/>
  <c r="EF548" i="1" s="1"/>
  <c r="EF428" i="1"/>
  <c r="EF403" i="1"/>
  <c r="DA342" i="1"/>
  <c r="DA436" i="1" s="1"/>
  <c r="EI388" i="1"/>
  <c r="BO554" i="1"/>
  <c r="BO431" i="1"/>
  <c r="BO406" i="1"/>
  <c r="H559" i="1"/>
  <c r="H436" i="1"/>
  <c r="H411" i="1"/>
  <c r="M436" i="1"/>
  <c r="BO744" i="1"/>
  <c r="X744" i="1"/>
  <c r="X769" i="1" s="1"/>
  <c r="S843" i="1"/>
  <c r="AX744" i="1"/>
  <c r="AX771" i="1" s="1"/>
  <c r="AO843" i="1"/>
  <c r="S1196" i="1"/>
  <c r="BF2565" i="1"/>
  <c r="BF2111" i="1"/>
  <c r="BF2571" i="1" s="1"/>
  <c r="BF2227" i="1"/>
  <c r="BF2287" i="1"/>
  <c r="BF2330" i="1"/>
  <c r="BF2055" i="1"/>
  <c r="BF2222" i="1"/>
  <c r="BF2379" i="1"/>
  <c r="BF2127" i="1"/>
  <c r="BF2225" i="1"/>
  <c r="BF2335" i="1"/>
  <c r="BF2129" i="1"/>
  <c r="BF2253" i="1"/>
  <c r="BF2128" i="1"/>
  <c r="BF2298" i="1"/>
  <c r="BF2303" i="1"/>
  <c r="BF2302" i="1"/>
  <c r="BF2400" i="1"/>
  <c r="BF2405" i="1" s="1"/>
  <c r="BF2403" i="1"/>
  <c r="BF1598" i="1"/>
  <c r="BF2197" i="1"/>
  <c r="BF2254" i="1"/>
  <c r="BF2401" i="1"/>
  <c r="BF2201" i="1"/>
  <c r="BF2300" i="1"/>
  <c r="BF2226" i="1"/>
  <c r="BF1966" i="1"/>
  <c r="BF2124" i="1"/>
  <c r="BF1967" i="1"/>
  <c r="BF2317" i="1"/>
  <c r="BF2052" i="1"/>
  <c r="BF2331" i="1"/>
  <c r="BF2549" i="1"/>
  <c r="BF2256" i="1"/>
  <c r="BF2404" i="1"/>
  <c r="BF1968" i="1"/>
  <c r="BF2054" i="1"/>
  <c r="BF2200" i="1"/>
  <c r="BF2257" i="1"/>
  <c r="BF2334" i="1"/>
  <c r="BF2314" i="1"/>
  <c r="BF2319" i="1"/>
  <c r="BF2318" i="1"/>
  <c r="BF1964" i="1"/>
  <c r="BF2315" i="1"/>
  <c r="BF2333" i="1"/>
  <c r="S1429" i="1"/>
  <c r="S1419" i="1"/>
  <c r="EC1429" i="1"/>
  <c r="EC1419" i="1"/>
  <c r="P1420" i="1"/>
  <c r="P1430" i="1"/>
  <c r="E2768" i="1"/>
  <c r="E2079" i="1"/>
  <c r="E2475" i="1" s="1"/>
  <c r="Q2485" i="1"/>
  <c r="Q1436" i="1"/>
  <c r="Q2534" i="1" s="1"/>
  <c r="Q1499" i="1"/>
  <c r="DX2485" i="1"/>
  <c r="DX1436" i="1"/>
  <c r="DX2534" i="1" s="1"/>
  <c r="K2330" i="1"/>
  <c r="AJ2222" i="1"/>
  <c r="EO2565" i="1"/>
  <c r="EO2111" i="1"/>
  <c r="EO2571" i="1" s="1"/>
  <c r="EO1598" i="1"/>
  <c r="EO2333" i="1"/>
  <c r="EO2224" i="1"/>
  <c r="EO2127" i="1"/>
  <c r="EO2126" i="1"/>
  <c r="EO2285" i="1"/>
  <c r="EO2318" i="1"/>
  <c r="EO2298" i="1"/>
  <c r="EO2129" i="1"/>
  <c r="EO2299" i="1"/>
  <c r="EO1965" i="1"/>
  <c r="EO2128" i="1"/>
  <c r="EO2226" i="1"/>
  <c r="EO2201" i="1"/>
  <c r="EO2330" i="1"/>
  <c r="EO2124" i="1"/>
  <c r="EO2257" i="1"/>
  <c r="EO2282" i="1"/>
  <c r="EO2300" i="1"/>
  <c r="EO2549" i="1"/>
  <c r="EO1966" i="1"/>
  <c r="EO2223" i="1"/>
  <c r="EO2303" i="1"/>
  <c r="EO2404" i="1"/>
  <c r="EO2225" i="1"/>
  <c r="EO2255" i="1"/>
  <c r="EO2332" i="1"/>
  <c r="EO2302" i="1"/>
  <c r="EO2317" i="1"/>
  <c r="EO2316" i="1"/>
  <c r="EO1969" i="1"/>
  <c r="EO2053" i="1"/>
  <c r="EO2055" i="1"/>
  <c r="EO2284" i="1"/>
  <c r="EO2334" i="1"/>
  <c r="EO2314" i="1"/>
  <c r="EO2199" i="1"/>
  <c r="EO2120" i="1"/>
  <c r="EO2403" i="1"/>
  <c r="S2401" i="1"/>
  <c r="I2402" i="1"/>
  <c r="AA2402" i="1"/>
  <c r="EI1419" i="1"/>
  <c r="EI1429" i="1"/>
  <c r="CA2200" i="1"/>
  <c r="G2201" i="1"/>
  <c r="EC1431" i="1"/>
  <c r="EC1421" i="1"/>
  <c r="BF2258" i="1"/>
  <c r="K1499" i="1"/>
  <c r="CL2222" i="1"/>
  <c r="X2200" i="1"/>
  <c r="DZ2200" i="1"/>
  <c r="AX2334" i="1"/>
  <c r="J1845" i="1"/>
  <c r="J1833" i="1" s="1"/>
  <c r="H2972" i="1"/>
  <c r="H2253" i="1"/>
  <c r="Z2565" i="1"/>
  <c r="Z2111" i="1"/>
  <c r="Z2571" i="1" s="1"/>
  <c r="Z2549" i="1"/>
  <c r="Z2200" i="1"/>
  <c r="Z2128" i="1"/>
  <c r="Z2330" i="1"/>
  <c r="Z2400" i="1"/>
  <c r="Z2405" i="1" s="1"/>
  <c r="Z2255" i="1"/>
  <c r="Z2335" i="1"/>
  <c r="Z2199" i="1"/>
  <c r="Z2282" i="1"/>
  <c r="Z2222" i="1"/>
  <c r="Z2254" i="1"/>
  <c r="Z2054" i="1"/>
  <c r="Z2197" i="1"/>
  <c r="Z1967" i="1"/>
  <c r="Z2224" i="1"/>
  <c r="Z2300" i="1"/>
  <c r="Z2127" i="1"/>
  <c r="Z2125" i="1"/>
  <c r="Z2287" i="1"/>
  <c r="Z2332" i="1"/>
  <c r="Z2257" i="1"/>
  <c r="Z2256" i="1"/>
  <c r="Z2298" i="1"/>
  <c r="Z2379" i="1"/>
  <c r="Z2211" i="1"/>
  <c r="Z2129" i="1"/>
  <c r="Z2225" i="1"/>
  <c r="Z2283" i="1"/>
  <c r="Z2401" i="1"/>
  <c r="Z2404" i="1"/>
  <c r="Z2051" i="1"/>
  <c r="Z2403" i="1"/>
  <c r="Z2315" i="1"/>
  <c r="Z2303" i="1"/>
  <c r="Z2253" i="1"/>
  <c r="Z2333" i="1"/>
  <c r="Z2258" i="1"/>
  <c r="Z2227" i="1"/>
  <c r="Z2202" i="1"/>
  <c r="Z2318" i="1"/>
  <c r="Z2126" i="1"/>
  <c r="Z2226" i="1"/>
  <c r="Z2284" i="1"/>
  <c r="Z2302" i="1"/>
  <c r="Z2402" i="1"/>
  <c r="Z2285" i="1"/>
  <c r="Z1966" i="1"/>
  <c r="Z2319" i="1"/>
  <c r="Z1964" i="1"/>
  <c r="Z2299" i="1"/>
  <c r="Z2316" i="1"/>
  <c r="P1418" i="1"/>
  <c r="P1428" i="1"/>
  <c r="F1429" i="1"/>
  <c r="F1419" i="1"/>
  <c r="DZ1419" i="1"/>
  <c r="DZ1429" i="1"/>
  <c r="AX2301" i="1"/>
  <c r="V2318" i="1"/>
  <c r="L2319" i="1"/>
  <c r="AS997" i="1"/>
  <c r="AX1040" i="1" s="1"/>
  <c r="AX2519" i="1" s="1"/>
  <c r="AA2485" i="1"/>
  <c r="AA1436" i="1"/>
  <c r="AA2534" i="1" s="1"/>
  <c r="CA2488" i="1"/>
  <c r="CA1606" i="1"/>
  <c r="CA2537" i="1" s="1"/>
  <c r="DX2563" i="1"/>
  <c r="N3" i="1" s="1"/>
  <c r="O2638" i="1"/>
  <c r="O1874" i="1"/>
  <c r="O1865" i="1"/>
  <c r="O1845" i="1"/>
  <c r="O1833" i="1" s="1"/>
  <c r="P1873" i="1"/>
  <c r="P2512" i="1" s="1"/>
  <c r="Z1590" i="1"/>
  <c r="EC1759" i="1"/>
  <c r="EC1282" i="1"/>
  <c r="V1872" i="1"/>
  <c r="V2511" i="1" s="1"/>
  <c r="CA1964" i="1"/>
  <c r="AO1967" i="1"/>
  <c r="N1294" i="1"/>
  <c r="EL682" i="1"/>
  <c r="EL680" i="1" s="1"/>
  <c r="DN2057" i="1"/>
  <c r="DN1966" i="1"/>
  <c r="C1967" i="1"/>
  <c r="EL2057" i="1"/>
  <c r="DN1963" i="1"/>
  <c r="W2493" i="1"/>
  <c r="W2057" i="1"/>
  <c r="AA2053" i="1"/>
  <c r="N1292" i="1"/>
  <c r="AX1938" i="1"/>
  <c r="R2054" i="1"/>
  <c r="DX2199" i="1"/>
  <c r="EL2200" i="1"/>
  <c r="V2211" i="1"/>
  <c r="K2287" i="1"/>
  <c r="DN2226" i="1"/>
  <c r="I2256" i="1"/>
  <c r="EC2258" i="1"/>
  <c r="DW2255" i="1"/>
  <c r="BF2299" i="1"/>
  <c r="AO2255" i="1"/>
  <c r="AX2283" i="1"/>
  <c r="F2552" i="1"/>
  <c r="F2406" i="1"/>
  <c r="AE2253" i="1"/>
  <c r="B2332" i="1"/>
  <c r="S2319" i="1"/>
  <c r="T2319" i="1"/>
  <c r="DW2401" i="1"/>
  <c r="EF405" i="1"/>
  <c r="N445" i="1"/>
  <c r="E843" i="1"/>
  <c r="F843" i="1"/>
  <c r="DW2549" i="1"/>
  <c r="DW2500" i="1"/>
  <c r="DW980" i="1"/>
  <c r="DW692" i="1"/>
  <c r="DZ2500" i="1"/>
  <c r="P1671" i="1"/>
  <c r="BO2768" i="1"/>
  <c r="BO2079" i="1"/>
  <c r="BO2475" i="1" s="1"/>
  <c r="BO1" i="1" s="1"/>
  <c r="W2053" i="1"/>
  <c r="M1420" i="1"/>
  <c r="M1430" i="1"/>
  <c r="DV1421" i="1"/>
  <c r="DV1431" i="1"/>
  <c r="N2826" i="1"/>
  <c r="N2481" i="1"/>
  <c r="N2130" i="1"/>
  <c r="N2933" i="1"/>
  <c r="N2282" i="1"/>
  <c r="N2565" i="1"/>
  <c r="N2111" i="1"/>
  <c r="N2571" i="1" s="1"/>
  <c r="N2549" i="1"/>
  <c r="N2404" i="1"/>
  <c r="N2051" i="1"/>
  <c r="N2128" i="1"/>
  <c r="N2300" i="1"/>
  <c r="N1967" i="1"/>
  <c r="N2224" i="1"/>
  <c r="N2126" i="1"/>
  <c r="N2284" i="1"/>
  <c r="N2302" i="1"/>
  <c r="N2402" i="1"/>
  <c r="N2285" i="1"/>
  <c r="N2200" i="1"/>
  <c r="N2255" i="1"/>
  <c r="N2055" i="1"/>
  <c r="N2125" i="1"/>
  <c r="N2287" i="1"/>
  <c r="N2225" i="1"/>
  <c r="N2199" i="1"/>
  <c r="N2257" i="1"/>
  <c r="N2256" i="1"/>
  <c r="N2403" i="1"/>
  <c r="N2318" i="1"/>
  <c r="N2053" i="1"/>
  <c r="N2226" i="1"/>
  <c r="N2333" i="1"/>
  <c r="N2316" i="1"/>
  <c r="N2054" i="1"/>
  <c r="N2332" i="1"/>
  <c r="V1418" i="1"/>
  <c r="V1428" i="1"/>
  <c r="DN2317" i="1"/>
  <c r="AE1421" i="1"/>
  <c r="AE1431" i="1"/>
  <c r="CA1590" i="1"/>
  <c r="E2513" i="1"/>
  <c r="N2535" i="1"/>
  <c r="EF1759" i="1"/>
  <c r="BF2640" i="1"/>
  <c r="BF2642" i="1" s="1"/>
  <c r="BF1871" i="1"/>
  <c r="BF2510" i="1" s="1"/>
  <c r="BF1862" i="1"/>
  <c r="BO2640" i="1"/>
  <c r="BO2642" i="1" s="1"/>
  <c r="BO1862" i="1"/>
  <c r="BO1871" i="1"/>
  <c r="BO2510" i="1" s="1"/>
  <c r="DA2563" i="1"/>
  <c r="H3" i="1" s="1"/>
  <c r="L2052" i="1"/>
  <c r="DZ2223" i="1"/>
  <c r="F2826" i="1"/>
  <c r="F2481" i="1"/>
  <c r="F2130" i="1"/>
  <c r="T2333" i="1"/>
  <c r="DW2314" i="1"/>
  <c r="U320" i="1"/>
  <c r="K411" i="1"/>
  <c r="X418" i="1"/>
  <c r="EL2559" i="1"/>
  <c r="EL2575" i="1"/>
  <c r="EL2573" i="1" s="1"/>
  <c r="EL2577" i="1"/>
  <c r="R325" i="1"/>
  <c r="D1044" i="1"/>
  <c r="D2522" i="1" s="1"/>
  <c r="D2972" i="1"/>
  <c r="D2253" i="1"/>
  <c r="D2565" i="1"/>
  <c r="D2546" i="1" s="1"/>
  <c r="D2111" i="1"/>
  <c r="D2571" i="1" s="1"/>
  <c r="D1590" i="1"/>
  <c r="D1967" i="1"/>
  <c r="D2404" i="1"/>
  <c r="D2256" i="1"/>
  <c r="D2198" i="1"/>
  <c r="D2225" i="1"/>
  <c r="D2127" i="1"/>
  <c r="D2285" i="1"/>
  <c r="D2303" i="1"/>
  <c r="D2319" i="1"/>
  <c r="D2299" i="1"/>
  <c r="D2549" i="1"/>
  <c r="D2200" i="1"/>
  <c r="D2226" i="1"/>
  <c r="D2258" i="1"/>
  <c r="D2257" i="1"/>
  <c r="D2302" i="1"/>
  <c r="D2055" i="1"/>
  <c r="D2120" i="1"/>
  <c r="D2126" i="1"/>
  <c r="D2333" i="1"/>
  <c r="D2227" i="1"/>
  <c r="D2287" i="1"/>
  <c r="D2334" i="1"/>
  <c r="D2317" i="1"/>
  <c r="D2201" i="1"/>
  <c r="D1968" i="1"/>
  <c r="D2129" i="1"/>
  <c r="D2403" i="1"/>
  <c r="V2621" i="1"/>
  <c r="V1417" i="1"/>
  <c r="V1427" i="1"/>
  <c r="Q2197" i="1"/>
  <c r="G2223" i="1"/>
  <c r="EC2223" i="1"/>
  <c r="BF2255" i="1"/>
  <c r="DX1966" i="1"/>
  <c r="U2202" i="1"/>
  <c r="DX1044" i="1"/>
  <c r="DX2522" i="1" s="1"/>
  <c r="F2933" i="1"/>
  <c r="F2282" i="1"/>
  <c r="N2299" i="1"/>
  <c r="AX2198" i="1"/>
  <c r="DW2199" i="1"/>
  <c r="AO2200" i="1"/>
  <c r="DN2201" i="1"/>
  <c r="D1418" i="1"/>
  <c r="D1428" i="1"/>
  <c r="DW1418" i="1"/>
  <c r="DW1428" i="1"/>
  <c r="AO2316" i="1"/>
  <c r="AS2536" i="1"/>
  <c r="I1959" i="1"/>
  <c r="I1969" i="1" s="1"/>
  <c r="I2495" i="1" s="1"/>
  <c r="I1934" i="1"/>
  <c r="I1937" i="1"/>
  <c r="I1933" i="1"/>
  <c r="I1935" i="1"/>
  <c r="I1936" i="1"/>
  <c r="I1932" i="1"/>
  <c r="AE2640" i="1"/>
  <c r="AE2642" i="1" s="1"/>
  <c r="AE1871" i="1"/>
  <c r="AE2510" i="1" s="1"/>
  <c r="AE1862" i="1"/>
  <c r="AE1833" i="1"/>
  <c r="AJ1862" i="1"/>
  <c r="AJ2640" i="1"/>
  <c r="AJ2642" i="1" s="1"/>
  <c r="AJ1871" i="1"/>
  <c r="AJ2510" i="1" s="1"/>
  <c r="J1966" i="1"/>
  <c r="D551" i="1"/>
  <c r="D428" i="1"/>
  <c r="D403" i="1"/>
  <c r="X2211" i="1"/>
  <c r="E2199" i="1"/>
  <c r="H2030" i="1"/>
  <c r="M406" i="1"/>
  <c r="Y843" i="1"/>
  <c r="CL2128" i="1"/>
  <c r="EO2509" i="1"/>
  <c r="EO1869" i="1"/>
  <c r="EO2508" i="1" s="1"/>
  <c r="U2253" i="1"/>
  <c r="DV2211" i="1"/>
  <c r="S2054" i="1"/>
  <c r="DV405" i="1"/>
  <c r="DZ2254" i="1"/>
  <c r="F1223" i="1"/>
  <c r="F1211" i="1"/>
  <c r="C404" i="1"/>
  <c r="O1966" i="1"/>
  <c r="M2493" i="1"/>
  <c r="M2057" i="1"/>
  <c r="Q411" i="1"/>
  <c r="AO2299" i="1"/>
  <c r="BF1845" i="1"/>
  <c r="BF1833" i="1" s="1"/>
  <c r="DZ1223" i="1"/>
  <c r="DZ1211" i="1"/>
  <c r="Q426" i="1" l="1"/>
  <c r="Q448" i="1" s="1"/>
  <c r="AJ845" i="1"/>
  <c r="DV403" i="1"/>
  <c r="AE403" i="1"/>
  <c r="Q431" i="1"/>
  <c r="C1119" i="1"/>
  <c r="C2213" i="1" s="1"/>
  <c r="H403" i="1"/>
  <c r="AO548" i="1"/>
  <c r="N1124" i="1"/>
  <c r="Q1292" i="1"/>
  <c r="AJ851" i="1"/>
  <c r="AJ2479" i="1" s="1"/>
  <c r="K428" i="1"/>
  <c r="C403" i="1"/>
  <c r="V769" i="1"/>
  <c r="I1050" i="1"/>
  <c r="I1052" i="1"/>
  <c r="I2525" i="1" s="1"/>
  <c r="I1060" i="1"/>
  <c r="I2527" i="1" s="1"/>
  <c r="I1047" i="1"/>
  <c r="I1046" i="1"/>
  <c r="I2523" i="1" s="1"/>
  <c r="I1062" i="1"/>
  <c r="I1048" i="1"/>
  <c r="I1054" i="1"/>
  <c r="I2526" i="1" s="1"/>
  <c r="I1045" i="1"/>
  <c r="I1057" i="1"/>
  <c r="I1041" i="1"/>
  <c r="I2520" i="1" s="1"/>
  <c r="I1055" i="1"/>
  <c r="I1058" i="1"/>
  <c r="I1056" i="1"/>
  <c r="I1061" i="1"/>
  <c r="N405" i="1"/>
  <c r="N553" i="1"/>
  <c r="N430" i="1"/>
  <c r="I1044" i="1"/>
  <c r="I2522" i="1" s="1"/>
  <c r="DZ549" i="1"/>
  <c r="DZ975" i="1" s="1"/>
  <c r="DZ401" i="1"/>
  <c r="P769" i="1"/>
  <c r="AO436" i="1"/>
  <c r="DZ845" i="1"/>
  <c r="DA1270" i="1"/>
  <c r="EL428" i="1"/>
  <c r="U1278" i="1"/>
  <c r="DA431" i="1"/>
  <c r="C1297" i="1"/>
  <c r="EL430" i="1"/>
  <c r="CL549" i="1"/>
  <c r="CL975" i="1" s="1"/>
  <c r="CL401" i="1"/>
  <c r="R549" i="1"/>
  <c r="R975" i="1" s="1"/>
  <c r="R401" i="1"/>
  <c r="W426" i="1"/>
  <c r="W448" i="1" s="1"/>
  <c r="R771" i="1"/>
  <c r="H548" i="1"/>
  <c r="EL845" i="1"/>
  <c r="I426" i="1"/>
  <c r="I448" i="1" s="1"/>
  <c r="DA1289" i="1"/>
  <c r="F549" i="1"/>
  <c r="F401" i="1"/>
  <c r="F426" i="1"/>
  <c r="F448" i="1" s="1"/>
  <c r="F342" i="1"/>
  <c r="AA1669" i="1"/>
  <c r="AA1662" i="1"/>
  <c r="AA1663" i="1" s="1"/>
  <c r="AA2296" i="1" s="1"/>
  <c r="AA1660" i="1"/>
  <c r="AA2424" i="1"/>
  <c r="AA2556" i="1" s="1"/>
  <c r="DV344" i="1"/>
  <c r="DV433" i="1"/>
  <c r="DV437" i="1"/>
  <c r="DV446" i="1"/>
  <c r="DV445" i="1"/>
  <c r="DV442" i="1"/>
  <c r="DV429" i="1"/>
  <c r="DV441" i="1"/>
  <c r="DV447" i="1"/>
  <c r="DV435" i="1"/>
  <c r="DV430" i="1"/>
  <c r="DV432" i="1"/>
  <c r="DV434" i="1"/>
  <c r="DV440" i="1"/>
  <c r="DV438" i="1"/>
  <c r="DV444" i="1"/>
  <c r="DV439" i="1"/>
  <c r="DV436" i="1"/>
  <c r="DV426" i="1"/>
  <c r="DV448" i="1" s="1"/>
  <c r="DV443" i="1"/>
  <c r="DV428" i="1"/>
  <c r="DV427" i="1"/>
  <c r="D2639" i="1"/>
  <c r="D1219" i="1" s="1"/>
  <c r="D1870" i="1"/>
  <c r="E2639" i="1"/>
  <c r="E1219" i="1" s="1"/>
  <c r="E1870" i="1"/>
  <c r="EF652" i="1"/>
  <c r="EF547" i="1"/>
  <c r="EF544" i="1" s="1"/>
  <c r="I2639" i="1"/>
  <c r="I1219" i="1" s="1"/>
  <c r="I1870" i="1"/>
  <c r="I2509" i="1" s="1"/>
  <c r="C2639" i="1"/>
  <c r="C1219" i="1" s="1"/>
  <c r="C1870" i="1"/>
  <c r="C2509" i="1" s="1"/>
  <c r="H652" i="1"/>
  <c r="H547" i="1"/>
  <c r="H544" i="1" s="1"/>
  <c r="AO652" i="1"/>
  <c r="AO547" i="1"/>
  <c r="AO544" i="1" s="1"/>
  <c r="H748" i="1"/>
  <c r="H777" i="1" s="1"/>
  <c r="H773" i="1"/>
  <c r="H758" i="1"/>
  <c r="H955" i="1"/>
  <c r="H754" i="1"/>
  <c r="H767" i="1"/>
  <c r="H756" i="1"/>
  <c r="H761" i="1"/>
  <c r="H775" i="1"/>
  <c r="H764" i="1"/>
  <c r="H760" i="1"/>
  <c r="H762" i="1"/>
  <c r="H755" i="1"/>
  <c r="H752" i="1"/>
  <c r="H766" i="1"/>
  <c r="H769" i="1"/>
  <c r="J2639" i="1"/>
  <c r="J1219" i="1" s="1"/>
  <c r="J1870" i="1"/>
  <c r="U2639" i="1"/>
  <c r="U1219" i="1" s="1"/>
  <c r="U1870" i="1"/>
  <c r="U2509" i="1" s="1"/>
  <c r="G1660" i="1"/>
  <c r="G1661" i="1" s="1"/>
  <c r="G2280" i="1" s="1"/>
  <c r="G1669" i="1"/>
  <c r="G1662" i="1"/>
  <c r="G1663" i="1" s="1"/>
  <c r="G2296" i="1" s="1"/>
  <c r="G2424" i="1"/>
  <c r="G2556" i="1" s="1"/>
  <c r="Y999" i="1"/>
  <c r="Y995" i="1"/>
  <c r="AS2826" i="1"/>
  <c r="AS2130" i="1"/>
  <c r="EL1062" i="1"/>
  <c r="EL1057" i="1"/>
  <c r="EL1055" i="1"/>
  <c r="EL1056" i="1"/>
  <c r="EL1050" i="1"/>
  <c r="EL1046" i="1"/>
  <c r="EL2523" i="1" s="1"/>
  <c r="EL1058" i="1"/>
  <c r="EI1036" i="1"/>
  <c r="EI2517" i="1" s="1"/>
  <c r="EI997" i="1"/>
  <c r="EL1061" i="1"/>
  <c r="EL1054" i="1"/>
  <c r="EL2526" i="1" s="1"/>
  <c r="EL1060" i="1"/>
  <c r="EL2527" i="1" s="1"/>
  <c r="EL1052" i="1"/>
  <c r="EL2525" i="1" s="1"/>
  <c r="EL1048" i="1"/>
  <c r="EL1041" i="1"/>
  <c r="EL2520" i="1" s="1"/>
  <c r="EL1047" i="1"/>
  <c r="EL1045" i="1"/>
  <c r="T955" i="1"/>
  <c r="T1131" i="1" s="1"/>
  <c r="T748" i="1"/>
  <c r="T777" i="1" s="1"/>
  <c r="T767" i="1"/>
  <c r="T754" i="1"/>
  <c r="T773" i="1"/>
  <c r="T758" i="1"/>
  <c r="T762" i="1"/>
  <c r="T755" i="1"/>
  <c r="T760" i="1"/>
  <c r="T756" i="1"/>
  <c r="T761" i="1"/>
  <c r="T775" i="1"/>
  <c r="T764" i="1"/>
  <c r="T766" i="1"/>
  <c r="T752" i="1"/>
  <c r="J1885" i="1"/>
  <c r="J1426" i="1"/>
  <c r="J1416" i="1"/>
  <c r="BF344" i="1"/>
  <c r="BF444" i="1"/>
  <c r="BF447" i="1"/>
  <c r="BF446" i="1"/>
  <c r="BF432" i="1"/>
  <c r="BF439" i="1"/>
  <c r="BF441" i="1"/>
  <c r="BF436" i="1"/>
  <c r="BF427" i="1"/>
  <c r="BF437" i="1"/>
  <c r="BF445" i="1"/>
  <c r="BF435" i="1"/>
  <c r="BF434" i="1"/>
  <c r="BF433" i="1"/>
  <c r="BF442" i="1"/>
  <c r="BF438" i="1"/>
  <c r="BF440" i="1"/>
  <c r="BO2312" i="1"/>
  <c r="BO1670" i="1"/>
  <c r="BO1678" i="1"/>
  <c r="BO1680" i="1" s="1"/>
  <c r="BO1704" i="1"/>
  <c r="DN551" i="1"/>
  <c r="DN403" i="1"/>
  <c r="DN342" i="1"/>
  <c r="CA344" i="1"/>
  <c r="CA442" i="1"/>
  <c r="CA434" i="1"/>
  <c r="CA446" i="1"/>
  <c r="CA429" i="1"/>
  <c r="CA428" i="1"/>
  <c r="CA441" i="1"/>
  <c r="CA432" i="1"/>
  <c r="CA443" i="1"/>
  <c r="CA439" i="1"/>
  <c r="CA447" i="1"/>
  <c r="CA440" i="1"/>
  <c r="CA438" i="1"/>
  <c r="CA437" i="1"/>
  <c r="CA430" i="1"/>
  <c r="CA445" i="1"/>
  <c r="CA444" i="1"/>
  <c r="CA435" i="1"/>
  <c r="EF1733" i="1"/>
  <c r="V1" i="1"/>
  <c r="L2552" i="1"/>
  <c r="L2406" i="1"/>
  <c r="X553" i="1"/>
  <c r="X430" i="1"/>
  <c r="X405" i="1"/>
  <c r="Z652" i="1"/>
  <c r="Z547" i="1"/>
  <c r="Z544" i="1" s="1"/>
  <c r="R1885" i="1"/>
  <c r="R1416" i="1"/>
  <c r="R1426" i="1"/>
  <c r="G1292" i="1"/>
  <c r="G1282" i="1"/>
  <c r="G1134" i="1"/>
  <c r="G1111" i="1"/>
  <c r="G1122" i="1"/>
  <c r="G1125" i="1"/>
  <c r="G1133" i="1"/>
  <c r="G1119" i="1"/>
  <c r="G2213" i="1" s="1"/>
  <c r="G1142" i="1"/>
  <c r="G1116" i="1"/>
  <c r="G1294" i="1"/>
  <c r="G1259" i="1"/>
  <c r="G1265" i="1"/>
  <c r="G1289" i="1"/>
  <c r="G1121" i="1"/>
  <c r="G2235" i="1" s="1"/>
  <c r="G1120" i="1"/>
  <c r="G1269" i="1"/>
  <c r="G1293" i="1"/>
  <c r="G1266" i="1"/>
  <c r="G1298" i="1"/>
  <c r="G1262" i="1"/>
  <c r="G1271" i="1"/>
  <c r="G1264" i="1"/>
  <c r="G1299" i="1"/>
  <c r="G1263" i="1"/>
  <c r="G1137" i="1"/>
  <c r="G1304" i="1"/>
  <c r="G1285" i="1"/>
  <c r="G1261" i="1"/>
  <c r="G1278" i="1"/>
  <c r="G1136" i="1"/>
  <c r="G1141" i="1"/>
  <c r="G1297" i="1"/>
  <c r="M652" i="1"/>
  <c r="M547" i="1"/>
  <c r="M544" i="1" s="1"/>
  <c r="Q1760" i="1"/>
  <c r="Q1747" i="1"/>
  <c r="E2937" i="1"/>
  <c r="E2286" i="1"/>
  <c r="H1270" i="1"/>
  <c r="O748" i="1"/>
  <c r="O777" i="1" s="1"/>
  <c r="O955" i="1"/>
  <c r="O767" i="1"/>
  <c r="O773" i="1"/>
  <c r="O758" i="1"/>
  <c r="O762" i="1"/>
  <c r="O775" i="1"/>
  <c r="O752" i="1"/>
  <c r="O764" i="1"/>
  <c r="O754" i="1"/>
  <c r="O755" i="1"/>
  <c r="O756" i="1"/>
  <c r="O760" i="1"/>
  <c r="O769" i="1"/>
  <c r="O761" i="1"/>
  <c r="O766" i="1"/>
  <c r="DZ955" i="1"/>
  <c r="DZ773" i="1"/>
  <c r="DZ748" i="1"/>
  <c r="DZ777" i="1" s="1"/>
  <c r="DZ761" i="1"/>
  <c r="DZ756" i="1"/>
  <c r="DZ767" i="1"/>
  <c r="DZ755" i="1"/>
  <c r="DZ760" i="1"/>
  <c r="DZ758" i="1"/>
  <c r="DZ764" i="1"/>
  <c r="DZ754" i="1"/>
  <c r="DZ775" i="1"/>
  <c r="DZ766" i="1"/>
  <c r="DZ762" i="1"/>
  <c r="DZ752" i="1"/>
  <c r="DA1885" i="1"/>
  <c r="DA1416" i="1"/>
  <c r="DA1426" i="1"/>
  <c r="P2543" i="1"/>
  <c r="P2304" i="1"/>
  <c r="O428" i="1"/>
  <c r="C2312" i="1"/>
  <c r="C1704" i="1"/>
  <c r="C1678" i="1"/>
  <c r="C1680" i="1" s="1"/>
  <c r="C1692" i="1" s="1"/>
  <c r="C1670" i="1"/>
  <c r="C2328" i="1" s="1"/>
  <c r="CL845" i="1"/>
  <c r="CL955" i="1"/>
  <c r="CL773" i="1"/>
  <c r="CL748" i="1"/>
  <c r="CL777" i="1" s="1"/>
  <c r="CL756" i="1"/>
  <c r="CL754" i="1"/>
  <c r="CL764" i="1"/>
  <c r="CL755" i="1"/>
  <c r="CL761" i="1"/>
  <c r="CL760" i="1"/>
  <c r="CL775" i="1"/>
  <c r="CL767" i="1"/>
  <c r="CL758" i="1"/>
  <c r="CL762" i="1"/>
  <c r="CL766" i="1"/>
  <c r="CL752" i="1"/>
  <c r="EL2552" i="1"/>
  <c r="EL2406" i="1"/>
  <c r="EL2397" i="1"/>
  <c r="EL2555" i="1" s="1"/>
  <c r="Z1885" i="1"/>
  <c r="Z1426" i="1"/>
  <c r="Z1416" i="1"/>
  <c r="K1297" i="1"/>
  <c r="K1238" i="1"/>
  <c r="K1310" i="1" s="1"/>
  <c r="EL2937" i="1"/>
  <c r="EL2286" i="1"/>
  <c r="B975" i="1"/>
  <c r="B548" i="1"/>
  <c r="DN2552" i="1"/>
  <c r="DN2406" i="1"/>
  <c r="DN2397" i="1"/>
  <c r="DN2555" i="1" s="1"/>
  <c r="CA1885" i="1"/>
  <c r="CA1426" i="1"/>
  <c r="CA1416" i="1"/>
  <c r="EF1277" i="1"/>
  <c r="AX2826" i="1"/>
  <c r="AX2130" i="1"/>
  <c r="EL955" i="1"/>
  <c r="EL773" i="1"/>
  <c r="EL755" i="1"/>
  <c r="EL748" i="1"/>
  <c r="EL777" i="1" s="1"/>
  <c r="EL775" i="1"/>
  <c r="EL764" i="1"/>
  <c r="EL758" i="1"/>
  <c r="EL766" i="1"/>
  <c r="EL754" i="1"/>
  <c r="EL767" i="1"/>
  <c r="EL760" i="1"/>
  <c r="EL761" i="1"/>
  <c r="EL756" i="1"/>
  <c r="EL762" i="1"/>
  <c r="EL752" i="1"/>
  <c r="Q1759" i="1"/>
  <c r="E426" i="1"/>
  <c r="E448" i="1" s="1"/>
  <c r="EO1662" i="1"/>
  <c r="EO1663" i="1" s="1"/>
  <c r="EO2296" i="1" s="1"/>
  <c r="EO1660" i="1"/>
  <c r="EO1669" i="1"/>
  <c r="EO2424" i="1"/>
  <c r="EO2556" i="1" s="1"/>
  <c r="CA1308" i="1"/>
  <c r="DZ769" i="1"/>
  <c r="AJ1662" i="1"/>
  <c r="AJ1663" i="1" s="1"/>
  <c r="AJ2296" i="1" s="1"/>
  <c r="AJ1660" i="1"/>
  <c r="AJ1669" i="1"/>
  <c r="AJ2424" i="1"/>
  <c r="AJ2556" i="1" s="1"/>
  <c r="M2552" i="1"/>
  <c r="M2406" i="1"/>
  <c r="DV2509" i="1"/>
  <c r="DV1869" i="1"/>
  <c r="DV2508" i="1" s="1"/>
  <c r="CL771" i="1"/>
  <c r="DA1291" i="1"/>
  <c r="DA1223" i="1"/>
  <c r="DA1295" i="1" s="1"/>
  <c r="DA1211" i="1"/>
  <c r="DA1283" i="1" s="1"/>
  <c r="O2940" i="1"/>
  <c r="O2540" i="1"/>
  <c r="O2288" i="1"/>
  <c r="DW2543" i="1"/>
  <c r="DW2304" i="1"/>
  <c r="EC553" i="1"/>
  <c r="EC405" i="1"/>
  <c r="AO682" i="1"/>
  <c r="AO680" i="1" s="1"/>
  <c r="AO627" i="1"/>
  <c r="AO623" i="1" s="1"/>
  <c r="C2543" i="1"/>
  <c r="C2304" i="1"/>
  <c r="DZ2937" i="1"/>
  <c r="DZ2286" i="1"/>
  <c r="X2552" i="1"/>
  <c r="X2406" i="1"/>
  <c r="EC975" i="1"/>
  <c r="EC1131" i="1" s="1"/>
  <c r="EC548" i="1"/>
  <c r="W1885" i="1"/>
  <c r="W1426" i="1"/>
  <c r="W1416" i="1"/>
  <c r="V2558" i="1"/>
  <c r="V2561" i="1"/>
  <c r="V2360" i="1"/>
  <c r="V2560" i="1" s="1"/>
  <c r="BO1885" i="1"/>
  <c r="BO1426" i="1"/>
  <c r="BO1416" i="1"/>
  <c r="Y1885" i="1"/>
  <c r="Y1416" i="1"/>
  <c r="Y1426" i="1"/>
  <c r="B448" i="1"/>
  <c r="BF428" i="1"/>
  <c r="I1885" i="1"/>
  <c r="I1426" i="1"/>
  <c r="I1416" i="1"/>
  <c r="EI549" i="1"/>
  <c r="EI401" i="1"/>
  <c r="EI342" i="1"/>
  <c r="EI426" i="1" s="1"/>
  <c r="EI448" i="1" s="1"/>
  <c r="CA427" i="1"/>
  <c r="L652" i="1"/>
  <c r="L547" i="1"/>
  <c r="L544" i="1" s="1"/>
  <c r="AX1885" i="1"/>
  <c r="AX1426" i="1"/>
  <c r="AX1416" i="1"/>
  <c r="J344" i="1"/>
  <c r="J435" i="1"/>
  <c r="J439" i="1"/>
  <c r="J444" i="1"/>
  <c r="J433" i="1"/>
  <c r="J431" i="1"/>
  <c r="J440" i="1"/>
  <c r="J438" i="1"/>
  <c r="J447" i="1"/>
  <c r="J430" i="1"/>
  <c r="J427" i="1"/>
  <c r="J432" i="1"/>
  <c r="J436" i="1"/>
  <c r="J446" i="1"/>
  <c r="J445" i="1"/>
  <c r="J434" i="1"/>
  <c r="J441" i="1"/>
  <c r="AO2554" i="1"/>
  <c r="AO2575" i="1"/>
  <c r="V2937" i="1"/>
  <c r="V2286" i="1"/>
  <c r="AO845" i="1"/>
  <c r="AO1664" i="1"/>
  <c r="AO1661" i="1"/>
  <c r="AO2280" i="1" s="1"/>
  <c r="DN1299" i="1"/>
  <c r="DN1292" i="1"/>
  <c r="DN1266" i="1"/>
  <c r="DN1134" i="1"/>
  <c r="DN1111" i="1"/>
  <c r="DN1122" i="1"/>
  <c r="DN1285" i="1"/>
  <c r="DN1269" i="1"/>
  <c r="DN1137" i="1"/>
  <c r="DN1265" i="1"/>
  <c r="DN1133" i="1"/>
  <c r="DN1123" i="1"/>
  <c r="DN1119" i="1"/>
  <c r="DN2213" i="1" s="1"/>
  <c r="DN1271" i="1"/>
  <c r="DN1125" i="1"/>
  <c r="DN1262" i="1"/>
  <c r="DN1293" i="1"/>
  <c r="DN1120" i="1"/>
  <c r="DN1121" i="1"/>
  <c r="DN2235" i="1" s="1"/>
  <c r="DN1142" i="1"/>
  <c r="DN1263" i="1"/>
  <c r="DN1116" i="1"/>
  <c r="DN1136" i="1"/>
  <c r="DN1264" i="1"/>
  <c r="DN1259" i="1"/>
  <c r="DN1141" i="1"/>
  <c r="DN1294" i="1"/>
  <c r="DN1298" i="1"/>
  <c r="DN1261" i="1"/>
  <c r="DN1297" i="1"/>
  <c r="DW1664" i="1"/>
  <c r="DW1661" i="1"/>
  <c r="DW2280" i="1" s="1"/>
  <c r="DZ1295" i="1"/>
  <c r="G652" i="1"/>
  <c r="G547" i="1"/>
  <c r="G544" i="1" s="1"/>
  <c r="T771" i="1"/>
  <c r="T1040" i="1"/>
  <c r="T2519" i="1" s="1"/>
  <c r="T995" i="1"/>
  <c r="T999" i="1"/>
  <c r="K1062" i="1"/>
  <c r="K1057" i="1"/>
  <c r="K1055" i="1"/>
  <c r="J1036" i="1"/>
  <c r="J2517" i="1" s="1"/>
  <c r="K1058" i="1"/>
  <c r="K1061" i="1"/>
  <c r="K1056" i="1"/>
  <c r="K1046" i="1"/>
  <c r="K2523" i="1" s="1"/>
  <c r="J997" i="1"/>
  <c r="K1048" i="1"/>
  <c r="K1054" i="1"/>
  <c r="K2526" i="1" s="1"/>
  <c r="K1045" i="1"/>
  <c r="K1060" i="1"/>
  <c r="K2527" i="1" s="1"/>
  <c r="K1047" i="1"/>
  <c r="K1050" i="1"/>
  <c r="K1041" i="1"/>
  <c r="K2520" i="1" s="1"/>
  <c r="K1052" i="1"/>
  <c r="K2525" i="1" s="1"/>
  <c r="BF429" i="1"/>
  <c r="DZ1062" i="1"/>
  <c r="DZ1057" i="1"/>
  <c r="DZ1055" i="1"/>
  <c r="DW1036" i="1"/>
  <c r="DW2517" i="1" s="1"/>
  <c r="DZ1056" i="1"/>
  <c r="DZ1058" i="1"/>
  <c r="DW997" i="1"/>
  <c r="DZ1061" i="1"/>
  <c r="DZ1046" i="1"/>
  <c r="DZ2523" i="1" s="1"/>
  <c r="DZ1060" i="1"/>
  <c r="DZ2527" i="1" s="1"/>
  <c r="DZ1054" i="1"/>
  <c r="DZ2526" i="1" s="1"/>
  <c r="DZ1047" i="1"/>
  <c r="DZ1041" i="1"/>
  <c r="DZ2520" i="1" s="1"/>
  <c r="DZ1050" i="1"/>
  <c r="DZ1048" i="1"/>
  <c r="DZ1045" i="1"/>
  <c r="DZ1052" i="1"/>
  <c r="DZ2525" i="1" s="1"/>
  <c r="E2826" i="1"/>
  <c r="E2481" i="1"/>
  <c r="E2130" i="1"/>
  <c r="P1885" i="1"/>
  <c r="P1416" i="1"/>
  <c r="P1426" i="1"/>
  <c r="AS2575" i="1"/>
  <c r="AS2554" i="1"/>
  <c r="DZ771" i="1"/>
  <c r="E1292" i="1"/>
  <c r="O771" i="1"/>
  <c r="J426" i="1"/>
  <c r="J448" i="1" s="1"/>
  <c r="AE2552" i="1"/>
  <c r="AE2406" i="1"/>
  <c r="AA428" i="1"/>
  <c r="C344" i="1"/>
  <c r="C446" i="1"/>
  <c r="C427" i="1"/>
  <c r="C429" i="1"/>
  <c r="C430" i="1"/>
  <c r="C434" i="1"/>
  <c r="C439" i="1"/>
  <c r="C432" i="1"/>
  <c r="C438" i="1"/>
  <c r="C441" i="1"/>
  <c r="C435" i="1"/>
  <c r="C444" i="1"/>
  <c r="C447" i="1"/>
  <c r="C445" i="1"/>
  <c r="C433" i="1"/>
  <c r="C440" i="1"/>
  <c r="I748" i="1"/>
  <c r="I777" i="1" s="1"/>
  <c r="I955" i="1"/>
  <c r="I1310" i="1" s="1"/>
  <c r="I758" i="1"/>
  <c r="I767" i="1"/>
  <c r="I773" i="1"/>
  <c r="I762" i="1"/>
  <c r="I775" i="1"/>
  <c r="I764" i="1"/>
  <c r="I752" i="1"/>
  <c r="I761" i="1"/>
  <c r="I754" i="1"/>
  <c r="I760" i="1"/>
  <c r="I769" i="1"/>
  <c r="I755" i="1"/>
  <c r="I756" i="1"/>
  <c r="I766" i="1"/>
  <c r="AX2937" i="1"/>
  <c r="AX2286" i="1"/>
  <c r="B2940" i="1"/>
  <c r="B2540" i="1"/>
  <c r="B2288" i="1"/>
  <c r="EL1309" i="1"/>
  <c r="BO975" i="1"/>
  <c r="BO548" i="1"/>
  <c r="T1310" i="1"/>
  <c r="AA2492" i="1"/>
  <c r="DZ1131" i="1"/>
  <c r="DW1730" i="1"/>
  <c r="DW694" i="1"/>
  <c r="DW2360" i="1"/>
  <c r="DW2560" i="1" s="1"/>
  <c r="EC1660" i="1"/>
  <c r="EC1669" i="1"/>
  <c r="EC1662" i="1"/>
  <c r="EC1663" i="1" s="1"/>
  <c r="EC2296" i="1" s="1"/>
  <c r="EC2424" i="1"/>
  <c r="EC2556" i="1" s="1"/>
  <c r="G1131" i="1"/>
  <c r="Z2524" i="1"/>
  <c r="Z1049" i="1"/>
  <c r="EL1283" i="1"/>
  <c r="DN1759" i="1"/>
  <c r="J771" i="1"/>
  <c r="EL427" i="1"/>
  <c r="EL975" i="1"/>
  <c r="EL1131" i="1" s="1"/>
  <c r="EL548" i="1"/>
  <c r="B2826" i="1"/>
  <c r="B2481" i="1"/>
  <c r="B2130" i="1"/>
  <c r="EP2565" i="1"/>
  <c r="EP2567" i="1" s="1"/>
  <c r="DN2554" i="1"/>
  <c r="AO1885" i="1"/>
  <c r="AO1416" i="1"/>
  <c r="AO1426" i="1"/>
  <c r="O1885" i="1"/>
  <c r="O1426" i="1"/>
  <c r="O1416" i="1"/>
  <c r="DA1733" i="1"/>
  <c r="H1" i="1"/>
  <c r="DZ553" i="1"/>
  <c r="DZ548" i="1" s="1"/>
  <c r="DZ405" i="1"/>
  <c r="DZ342" i="1"/>
  <c r="T769" i="1"/>
  <c r="W2552" i="1"/>
  <c r="W2406" i="1"/>
  <c r="AX1826" i="1"/>
  <c r="AX1759" i="1"/>
  <c r="BF628" i="1"/>
  <c r="AX628" i="1"/>
  <c r="AX1734" i="1"/>
  <c r="BF1759" i="1"/>
  <c r="CL851" i="1"/>
  <c r="CL2479" i="1" s="1"/>
  <c r="V549" i="1"/>
  <c r="V342" i="1"/>
  <c r="V401" i="1"/>
  <c r="EC1733" i="1"/>
  <c r="S1" i="1"/>
  <c r="CL769" i="1"/>
  <c r="AA426" i="1"/>
  <c r="AA448" i="1" s="1"/>
  <c r="EF1308" i="1"/>
  <c r="B694" i="1"/>
  <c r="B2360" i="1"/>
  <c r="B2560" i="1" s="1"/>
  <c r="EL2312" i="1"/>
  <c r="EL1670" i="1"/>
  <c r="EL1704" i="1"/>
  <c r="EL1678" i="1"/>
  <c r="EL1680" i="1" s="1"/>
  <c r="L2940" i="1"/>
  <c r="L2540" i="1"/>
  <c r="L2288" i="1"/>
  <c r="Y2552" i="1"/>
  <c r="Y2406" i="1"/>
  <c r="H2552" i="1"/>
  <c r="H2406" i="1"/>
  <c r="DV2567" i="1"/>
  <c r="DV2568" i="1"/>
  <c r="DV2566" i="1"/>
  <c r="DV2554" i="1" s="1"/>
  <c r="BF426" i="1"/>
  <c r="BF448" i="1" s="1"/>
  <c r="DW1885" i="1"/>
  <c r="DW1416" i="1"/>
  <c r="DW1426" i="1"/>
  <c r="CA2552" i="1"/>
  <c r="CA2406" i="1"/>
  <c r="CA2397" i="1"/>
  <c r="CA2555" i="1" s="1"/>
  <c r="EF1669" i="1"/>
  <c r="EF1662" i="1"/>
  <c r="EF1663" i="1" s="1"/>
  <c r="EF2296" i="1" s="1"/>
  <c r="EF1660" i="1"/>
  <c r="EF2424" i="1"/>
  <c r="EF2556" i="1" s="1"/>
  <c r="AJ955" i="1"/>
  <c r="AJ773" i="1"/>
  <c r="AJ775" i="1"/>
  <c r="AJ755" i="1"/>
  <c r="AJ764" i="1"/>
  <c r="AJ748" i="1"/>
  <c r="AJ777" i="1" s="1"/>
  <c r="AJ752" i="1"/>
  <c r="AJ761" i="1"/>
  <c r="AJ760" i="1"/>
  <c r="AJ756" i="1"/>
  <c r="AJ766" i="1"/>
  <c r="AJ758" i="1"/>
  <c r="AJ754" i="1"/>
  <c r="AJ767" i="1"/>
  <c r="AJ762" i="1"/>
  <c r="AJ769" i="1"/>
  <c r="R553" i="1"/>
  <c r="R405" i="1"/>
  <c r="R342" i="1"/>
  <c r="R430" i="1" s="1"/>
  <c r="L1885" i="1"/>
  <c r="L1416" i="1"/>
  <c r="L1426" i="1"/>
  <c r="BO2543" i="1"/>
  <c r="BO2304" i="1"/>
  <c r="Q344" i="1"/>
  <c r="Q447" i="1"/>
  <c r="Q434" i="1"/>
  <c r="Q435" i="1"/>
  <c r="Q432" i="1"/>
  <c r="Q436" i="1"/>
  <c r="Q445" i="1"/>
  <c r="Q444" i="1"/>
  <c r="Q441" i="1"/>
  <c r="Q446" i="1"/>
  <c r="Q428" i="1"/>
  <c r="Q429" i="1"/>
  <c r="Q439" i="1"/>
  <c r="Q430" i="1"/>
  <c r="Q438" i="1"/>
  <c r="Q433" i="1"/>
  <c r="Q440" i="1"/>
  <c r="U1297" i="1"/>
  <c r="U1238" i="1"/>
  <c r="U1310" i="1" s="1"/>
  <c r="CL1760" i="1"/>
  <c r="CL1747" i="1"/>
  <c r="AA1217" i="1"/>
  <c r="AA1210" i="1"/>
  <c r="CA2937" i="1"/>
  <c r="CA2286" i="1"/>
  <c r="AE1885" i="1"/>
  <c r="AE1416" i="1"/>
  <c r="AE1426" i="1"/>
  <c r="AJ559" i="1"/>
  <c r="AJ548" i="1" s="1"/>
  <c r="AJ411" i="1"/>
  <c r="J845" i="1"/>
  <c r="E1062" i="1"/>
  <c r="E1057" i="1"/>
  <c r="E1055" i="1"/>
  <c r="D1036" i="1"/>
  <c r="D2517" i="1" s="1"/>
  <c r="E1056" i="1"/>
  <c r="E1046" i="1"/>
  <c r="E2523" i="1" s="1"/>
  <c r="D997" i="1"/>
  <c r="E1058" i="1"/>
  <c r="E1061" i="1"/>
  <c r="E1047" i="1"/>
  <c r="E2524" i="1" s="1"/>
  <c r="E1041" i="1"/>
  <c r="E2520" i="1" s="1"/>
  <c r="E1050" i="1"/>
  <c r="E1054" i="1"/>
  <c r="E2526" i="1" s="1"/>
  <c r="E1060" i="1"/>
  <c r="E2527" i="1" s="1"/>
  <c r="E1044" i="1"/>
  <c r="E2522" i="1" s="1"/>
  <c r="E1045" i="1"/>
  <c r="E1052" i="1"/>
  <c r="E2525" i="1" s="1"/>
  <c r="K426" i="1"/>
  <c r="K448" i="1" s="1"/>
  <c r="N1885" i="1"/>
  <c r="N1416" i="1"/>
  <c r="N1426" i="1"/>
  <c r="AW1672" i="1"/>
  <c r="AW2546" i="1" s="1"/>
  <c r="J2312" i="1"/>
  <c r="J1670" i="1"/>
  <c r="J1678" i="1"/>
  <c r="J1680" i="1" s="1"/>
  <c r="J1692" i="1" s="1"/>
  <c r="J1704" i="1"/>
  <c r="AE2312" i="1"/>
  <c r="AE1670" i="1"/>
  <c r="AE1704" i="1"/>
  <c r="AE1678" i="1"/>
  <c r="AE1680" i="1" s="1"/>
  <c r="EL851" i="1"/>
  <c r="EL2479" i="1" s="1"/>
  <c r="G434" i="1"/>
  <c r="CA426" i="1"/>
  <c r="CA448" i="1" s="1"/>
  <c r="K429" i="1"/>
  <c r="I1669" i="1"/>
  <c r="I1662" i="1"/>
  <c r="I1663" i="1" s="1"/>
  <c r="I2296" i="1" s="1"/>
  <c r="I1660" i="1"/>
  <c r="I1661" i="1" s="1"/>
  <c r="I2280" i="1" s="1"/>
  <c r="I2424" i="1"/>
  <c r="I2556" i="1" s="1"/>
  <c r="R2937" i="1"/>
  <c r="R2286" i="1"/>
  <c r="E1036" i="1"/>
  <c r="E2517" i="1" s="1"/>
  <c r="F1061" i="1"/>
  <c r="F1058" i="1"/>
  <c r="F1056" i="1"/>
  <c r="E997" i="1"/>
  <c r="F1062" i="1"/>
  <c r="F1055" i="1"/>
  <c r="F1057" i="1"/>
  <c r="F1047" i="1"/>
  <c r="F2524" i="1" s="1"/>
  <c r="F1050" i="1"/>
  <c r="F1054" i="1"/>
  <c r="F2526" i="1" s="1"/>
  <c r="F1060" i="1"/>
  <c r="F2527" i="1" s="1"/>
  <c r="F1046" i="1"/>
  <c r="F2523" i="1" s="1"/>
  <c r="F1045" i="1"/>
  <c r="F1041" i="1"/>
  <c r="F2520" i="1" s="1"/>
  <c r="F1052" i="1"/>
  <c r="F2525" i="1" s="1"/>
  <c r="F1044" i="1"/>
  <c r="F2522" i="1" s="1"/>
  <c r="S552" i="1"/>
  <c r="S548" i="1" s="1"/>
  <c r="S404" i="1"/>
  <c r="S342" i="1"/>
  <c r="S429" i="1" s="1"/>
  <c r="F955" i="1"/>
  <c r="F773" i="1"/>
  <c r="F748" i="1"/>
  <c r="F777" i="1" s="1"/>
  <c r="F756" i="1"/>
  <c r="F767" i="1"/>
  <c r="F764" i="1"/>
  <c r="F760" i="1"/>
  <c r="F762" i="1"/>
  <c r="F754" i="1"/>
  <c r="F758" i="1"/>
  <c r="F775" i="1"/>
  <c r="F761" i="1"/>
  <c r="F755" i="1"/>
  <c r="F766" i="1"/>
  <c r="F752" i="1"/>
  <c r="Q1270" i="1"/>
  <c r="C1308" i="1"/>
  <c r="AE1730" i="1"/>
  <c r="AE694" i="1"/>
  <c r="AE2360" i="1"/>
  <c r="AE2560" i="1" s="1"/>
  <c r="DX431" i="1"/>
  <c r="N559" i="1"/>
  <c r="N436" i="1"/>
  <c r="N411" i="1"/>
  <c r="DZ851" i="1"/>
  <c r="DZ2479" i="1" s="1"/>
  <c r="EF1309" i="1"/>
  <c r="D2937" i="1"/>
  <c r="D2286" i="1"/>
  <c r="CA1270" i="1"/>
  <c r="DX975" i="1"/>
  <c r="DX1131" i="1" s="1"/>
  <c r="DX548" i="1"/>
  <c r="H2768" i="1"/>
  <c r="H2079" i="1"/>
  <c r="H2475" i="1" s="1"/>
  <c r="G993" i="1"/>
  <c r="G847" i="1"/>
  <c r="G822" i="1"/>
  <c r="G816" i="1"/>
  <c r="H841" i="1"/>
  <c r="H849" i="1"/>
  <c r="H2478" i="1" s="1"/>
  <c r="H826" i="1"/>
  <c r="H836" i="1"/>
  <c r="H834" i="1"/>
  <c r="H835" i="1"/>
  <c r="H828" i="1"/>
  <c r="H838" i="1"/>
  <c r="H832" i="1"/>
  <c r="H847" i="1"/>
  <c r="H830" i="1"/>
  <c r="H829" i="1"/>
  <c r="H840" i="1"/>
  <c r="H843" i="1"/>
  <c r="CL553" i="1"/>
  <c r="CL405" i="1"/>
  <c r="CL342" i="1"/>
  <c r="CL430" i="1" s="1"/>
  <c r="CL2826" i="1"/>
  <c r="CL2130" i="1"/>
  <c r="O975" i="1"/>
  <c r="O1131" i="1" s="1"/>
  <c r="O548" i="1"/>
  <c r="AE1062" i="1"/>
  <c r="AE1057" i="1"/>
  <c r="AE1055" i="1"/>
  <c r="AE1061" i="1"/>
  <c r="AE1056" i="1"/>
  <c r="AE1058" i="1"/>
  <c r="AA997" i="1"/>
  <c r="AE1048" i="1"/>
  <c r="AA1036" i="1"/>
  <c r="AA2517" i="1" s="1"/>
  <c r="AE1046" i="1"/>
  <c r="AE2523" i="1" s="1"/>
  <c r="AE1050" i="1"/>
  <c r="AE1041" i="1"/>
  <c r="AE2520" i="1" s="1"/>
  <c r="AE1054" i="1"/>
  <c r="AE2526" i="1" s="1"/>
  <c r="AE1047" i="1"/>
  <c r="AE1060" i="1"/>
  <c r="AE2527" i="1" s="1"/>
  <c r="AE1045" i="1"/>
  <c r="AE1044" i="1"/>
  <c r="AE2522" i="1" s="1"/>
  <c r="AE1052" i="1"/>
  <c r="AE2525" i="1" s="1"/>
  <c r="EC2552" i="1"/>
  <c r="EC2397" i="1"/>
  <c r="EC2555" i="1" s="1"/>
  <c r="EC2406" i="1"/>
  <c r="CL2543" i="1"/>
  <c r="CL2304" i="1"/>
  <c r="Y1660" i="1"/>
  <c r="Y1669" i="1"/>
  <c r="Y1662" i="1"/>
  <c r="Y1663" i="1" s="1"/>
  <c r="Y2296" i="1" s="1"/>
  <c r="Y2424" i="1"/>
  <c r="Y2556" i="1" s="1"/>
  <c r="M1238" i="1"/>
  <c r="U1119" i="1"/>
  <c r="U2213" i="1" s="1"/>
  <c r="B431" i="1"/>
  <c r="X845" i="1"/>
  <c r="P1747" i="1"/>
  <c r="P1760" i="1"/>
  <c r="F771" i="1"/>
  <c r="X2002" i="1"/>
  <c r="X1845" i="1"/>
  <c r="J975" i="1"/>
  <c r="J548" i="1"/>
  <c r="CA1283" i="1"/>
  <c r="E975" i="1"/>
  <c r="E1131" i="1" s="1"/>
  <c r="E548" i="1"/>
  <c r="AA403" i="1"/>
  <c r="G2552" i="1"/>
  <c r="G2406" i="1"/>
  <c r="F2543" i="1"/>
  <c r="F2304" i="1"/>
  <c r="K1036" i="1"/>
  <c r="K2517" i="1" s="1"/>
  <c r="L1061" i="1"/>
  <c r="L1058" i="1"/>
  <c r="L1056" i="1"/>
  <c r="K997" i="1"/>
  <c r="L1057" i="1"/>
  <c r="L1047" i="1"/>
  <c r="L1062" i="1"/>
  <c r="L1055" i="1"/>
  <c r="L1054" i="1"/>
  <c r="L2526" i="1" s="1"/>
  <c r="L1046" i="1"/>
  <c r="L2523" i="1" s="1"/>
  <c r="L1060" i="1"/>
  <c r="L2527" i="1" s="1"/>
  <c r="L1041" i="1"/>
  <c r="L2520" i="1" s="1"/>
  <c r="L1048" i="1"/>
  <c r="L1050" i="1"/>
  <c r="L1045" i="1"/>
  <c r="L1044" i="1"/>
  <c r="L2522" i="1" s="1"/>
  <c r="L1052" i="1"/>
  <c r="L2525" i="1" s="1"/>
  <c r="C426" i="1"/>
  <c r="C448" i="1" s="1"/>
  <c r="I771" i="1"/>
  <c r="K431" i="1"/>
  <c r="EC845" i="1"/>
  <c r="L2639" i="1"/>
  <c r="L1219" i="1" s="1"/>
  <c r="L1870" i="1"/>
  <c r="B2543" i="1"/>
  <c r="B2304" i="1"/>
  <c r="EI748" i="1"/>
  <c r="EI777" i="1" s="1"/>
  <c r="EI955" i="1"/>
  <c r="EI1283" i="1" s="1"/>
  <c r="EI773" i="1"/>
  <c r="EI767" i="1"/>
  <c r="EI758" i="1"/>
  <c r="EI775" i="1"/>
  <c r="EI752" i="1"/>
  <c r="EI769" i="1"/>
  <c r="EI764" i="1"/>
  <c r="EI761" i="1"/>
  <c r="EI756" i="1"/>
  <c r="EI760" i="1"/>
  <c r="EI754" i="1"/>
  <c r="EI755" i="1"/>
  <c r="EI762" i="1"/>
  <c r="EI766" i="1"/>
  <c r="D1062" i="1"/>
  <c r="D1057" i="1"/>
  <c r="D1055" i="1"/>
  <c r="C1036" i="1"/>
  <c r="C2517" i="1" s="1"/>
  <c r="D1061" i="1"/>
  <c r="D1056" i="1"/>
  <c r="D1046" i="1"/>
  <c r="D2523" i="1" s="1"/>
  <c r="C997" i="1"/>
  <c r="D1058" i="1"/>
  <c r="D1060" i="1"/>
  <c r="D2527" i="1" s="1"/>
  <c r="D1054" i="1"/>
  <c r="D2526" i="1" s="1"/>
  <c r="D1050" i="1"/>
  <c r="D1047" i="1"/>
  <c r="D2524" i="1" s="1"/>
  <c r="D1041" i="1"/>
  <c r="D2520" i="1" s="1"/>
  <c r="D1045" i="1"/>
  <c r="D1052" i="1"/>
  <c r="D2525" i="1" s="1"/>
  <c r="BF1669" i="1"/>
  <c r="BF1662" i="1"/>
  <c r="BF1663" i="1" s="1"/>
  <c r="BF2296" i="1" s="1"/>
  <c r="BF1660" i="1"/>
  <c r="BF2424" i="1"/>
  <c r="BF2556" i="1" s="1"/>
  <c r="M694" i="1"/>
  <c r="M1730" i="1"/>
  <c r="M2360" i="1"/>
  <c r="M2560" i="1" s="1"/>
  <c r="DN1669" i="1"/>
  <c r="DN1662" i="1"/>
  <c r="DN1663" i="1" s="1"/>
  <c r="DN2296" i="1" s="1"/>
  <c r="DN1660" i="1"/>
  <c r="DN2424" i="1"/>
  <c r="DN2556" i="1" s="1"/>
  <c r="DA2543" i="1"/>
  <c r="DA2304" i="1"/>
  <c r="DN2509" i="1"/>
  <c r="DN1869" i="1"/>
  <c r="DN2508" i="1" s="1"/>
  <c r="O2543" i="1"/>
  <c r="O2304" i="1"/>
  <c r="B408" i="1"/>
  <c r="U549" i="1"/>
  <c r="U342" i="1"/>
  <c r="U401" i="1"/>
  <c r="BF2552" i="1"/>
  <c r="BF2406" i="1"/>
  <c r="BF2397" i="1"/>
  <c r="BF2555" i="1" s="1"/>
  <c r="I2552" i="1"/>
  <c r="I2406" i="1"/>
  <c r="DA1747" i="1"/>
  <c r="DA1760" i="1"/>
  <c r="AE2554" i="1"/>
  <c r="AE2575" i="1"/>
  <c r="D955" i="1"/>
  <c r="D773" i="1"/>
  <c r="D764" i="1"/>
  <c r="D748" i="1"/>
  <c r="D777" i="1" s="1"/>
  <c r="D755" i="1"/>
  <c r="D775" i="1"/>
  <c r="D754" i="1"/>
  <c r="D761" i="1"/>
  <c r="D766" i="1"/>
  <c r="D760" i="1"/>
  <c r="D767" i="1"/>
  <c r="D756" i="1"/>
  <c r="D758" i="1"/>
  <c r="D752" i="1"/>
  <c r="D762" i="1"/>
  <c r="DN2826" i="1"/>
  <c r="DN2130" i="1"/>
  <c r="EF2552" i="1"/>
  <c r="EF2406" i="1"/>
  <c r="EF2397" i="1"/>
  <c r="EF2555" i="1" s="1"/>
  <c r="G694" i="1"/>
  <c r="G1730" i="1"/>
  <c r="EC999" i="1"/>
  <c r="EC995" i="1"/>
  <c r="J955" i="1"/>
  <c r="J773" i="1"/>
  <c r="J755" i="1"/>
  <c r="J764" i="1"/>
  <c r="J775" i="1"/>
  <c r="J748" i="1"/>
  <c r="J777" i="1" s="1"/>
  <c r="J756" i="1"/>
  <c r="J758" i="1"/>
  <c r="J761" i="1"/>
  <c r="J767" i="1"/>
  <c r="J754" i="1"/>
  <c r="J760" i="1"/>
  <c r="J766" i="1"/>
  <c r="J752" i="1"/>
  <c r="J762" i="1"/>
  <c r="EC1785" i="1"/>
  <c r="DZ1786" i="1"/>
  <c r="L955" i="1"/>
  <c r="L773" i="1"/>
  <c r="L748" i="1"/>
  <c r="L777" i="1" s="1"/>
  <c r="L756" i="1"/>
  <c r="L762" i="1"/>
  <c r="L755" i="1"/>
  <c r="L758" i="1"/>
  <c r="L767" i="1"/>
  <c r="L761" i="1"/>
  <c r="L764" i="1"/>
  <c r="L760" i="1"/>
  <c r="L754" i="1"/>
  <c r="L775" i="1"/>
  <c r="L766" i="1"/>
  <c r="L752" i="1"/>
  <c r="U1217" i="1"/>
  <c r="U1289" i="1" s="1"/>
  <c r="U1210" i="1"/>
  <c r="U1282" i="1" s="1"/>
  <c r="DV1036" i="1"/>
  <c r="DV2517" i="1" s="1"/>
  <c r="DV997" i="1"/>
  <c r="M2937" i="1"/>
  <c r="M2286" i="1"/>
  <c r="R2646" i="1"/>
  <c r="R1226" i="1" s="1"/>
  <c r="R1825" i="1"/>
  <c r="S2646" i="1"/>
  <c r="S1226" i="1" s="1"/>
  <c r="N1223" i="1"/>
  <c r="N1295" i="1" s="1"/>
  <c r="N1291" i="1"/>
  <c r="N1211" i="1"/>
  <c r="N1283" i="1" s="1"/>
  <c r="Z406" i="1"/>
  <c r="Z554" i="1"/>
  <c r="Z431" i="1"/>
  <c r="E1268" i="1"/>
  <c r="E428" i="1"/>
  <c r="X2493" i="1"/>
  <c r="X2057" i="1"/>
  <c r="CA431" i="1"/>
  <c r="AE2639" i="1"/>
  <c r="AE1219" i="1" s="1"/>
  <c r="AE1870" i="1"/>
  <c r="Z2554" i="1"/>
  <c r="Z2575" i="1"/>
  <c r="EP2390" i="1"/>
  <c r="AX748" i="1"/>
  <c r="AX777" i="1" s="1"/>
  <c r="AX955" i="1"/>
  <c r="AX762" i="1"/>
  <c r="AX767" i="1"/>
  <c r="AX754" i="1"/>
  <c r="AX773" i="1"/>
  <c r="AX758" i="1"/>
  <c r="AX775" i="1"/>
  <c r="AX755" i="1"/>
  <c r="AX756" i="1"/>
  <c r="AX761" i="1"/>
  <c r="AX764" i="1"/>
  <c r="AX760" i="1"/>
  <c r="AX752" i="1"/>
  <c r="AX766" i="1"/>
  <c r="AX769" i="1"/>
  <c r="W975" i="1"/>
  <c r="W1131" i="1" s="1"/>
  <c r="AE1217" i="1"/>
  <c r="AE1210" i="1"/>
  <c r="H771" i="1"/>
  <c r="AJ1062" i="1"/>
  <c r="AJ1057" i="1"/>
  <c r="AJ1055" i="1"/>
  <c r="AE1036" i="1"/>
  <c r="AE2517" i="1" s="1"/>
  <c r="AJ1061" i="1"/>
  <c r="AJ1056" i="1"/>
  <c r="AJ1046" i="1"/>
  <c r="AJ2523" i="1" s="1"/>
  <c r="AE997" i="1"/>
  <c r="AJ1058" i="1"/>
  <c r="AJ1048" i="1"/>
  <c r="AJ1045" i="1"/>
  <c r="AJ1060" i="1"/>
  <c r="AJ2527" i="1" s="1"/>
  <c r="AJ1054" i="1"/>
  <c r="AJ2526" i="1" s="1"/>
  <c r="AJ1041" i="1"/>
  <c r="AJ2520" i="1" s="1"/>
  <c r="AJ1050" i="1"/>
  <c r="AJ1047" i="1"/>
  <c r="AJ1052" i="1"/>
  <c r="AJ2525" i="1" s="1"/>
  <c r="AJ1044" i="1"/>
  <c r="AJ2522" i="1" s="1"/>
  <c r="AA344" i="1"/>
  <c r="AA446" i="1"/>
  <c r="AA432" i="1"/>
  <c r="AA440" i="1"/>
  <c r="AA427" i="1"/>
  <c r="AA429" i="1"/>
  <c r="AA435" i="1"/>
  <c r="AA443" i="1"/>
  <c r="AA434" i="1"/>
  <c r="AA447" i="1"/>
  <c r="AA444" i="1"/>
  <c r="AA439" i="1"/>
  <c r="AA441" i="1"/>
  <c r="AA442" i="1"/>
  <c r="AA438" i="1"/>
  <c r="AA433" i="1"/>
  <c r="AA445" i="1"/>
  <c r="EF1261" i="1"/>
  <c r="O429" i="1"/>
  <c r="DN1289" i="1"/>
  <c r="BO1664" i="1"/>
  <c r="BO1661" i="1"/>
  <c r="BO2280" i="1" s="1"/>
  <c r="AA2513" i="1"/>
  <c r="B2937" i="1"/>
  <c r="B2286" i="1"/>
  <c r="AS1885" i="1"/>
  <c r="AS1416" i="1"/>
  <c r="AS1426" i="1"/>
  <c r="EC342" i="1"/>
  <c r="EC430" i="1" s="1"/>
  <c r="EI1885" i="1"/>
  <c r="EI1426" i="1"/>
  <c r="EI1416" i="1"/>
  <c r="AS845" i="1"/>
  <c r="X2640" i="1"/>
  <c r="X2642" i="1" s="1"/>
  <c r="X1871" i="1"/>
  <c r="X2510" i="1" s="1"/>
  <c r="X1862" i="1"/>
  <c r="X1833" i="1"/>
  <c r="Y2640" i="1"/>
  <c r="Y2642" i="1" s="1"/>
  <c r="Y1871" i="1"/>
  <c r="Y2510" i="1" s="1"/>
  <c r="Y1862" i="1"/>
  <c r="I975" i="1"/>
  <c r="I1131" i="1" s="1"/>
  <c r="I548" i="1"/>
  <c r="O426" i="1"/>
  <c r="EF1282" i="1"/>
  <c r="DA2937" i="1"/>
  <c r="DA2286" i="1"/>
  <c r="CA1122" i="1"/>
  <c r="CA1111" i="1"/>
  <c r="CA1121" i="1"/>
  <c r="CA2235" i="1" s="1"/>
  <c r="CA958" i="1"/>
  <c r="CA1285" i="1"/>
  <c r="CA1123" i="1"/>
  <c r="CA1299" i="1"/>
  <c r="CA1264" i="1"/>
  <c r="CA1292" i="1"/>
  <c r="CA1116" i="1"/>
  <c r="CA1266" i="1"/>
  <c r="CA1262" i="1"/>
  <c r="CA1304" i="1"/>
  <c r="CA1259" i="1"/>
  <c r="CA1297" i="1"/>
  <c r="CA1142" i="1"/>
  <c r="CA1125" i="1"/>
  <c r="CA1137" i="1"/>
  <c r="CA1294" i="1"/>
  <c r="CA1282" i="1"/>
  <c r="CA1310" i="1"/>
  <c r="CA1293" i="1"/>
  <c r="CA1298" i="1"/>
  <c r="CA1289" i="1"/>
  <c r="CA1265" i="1"/>
  <c r="CA1263" i="1"/>
  <c r="CA1271" i="1"/>
  <c r="CA1269" i="1"/>
  <c r="CA1141" i="1"/>
  <c r="CA1133" i="1"/>
  <c r="CA1278" i="1"/>
  <c r="CA1261" i="1"/>
  <c r="CA1120" i="1"/>
  <c r="F1283" i="1"/>
  <c r="D2826" i="1"/>
  <c r="D2481" i="1"/>
  <c r="D2130" i="1"/>
  <c r="BO2639" i="1"/>
  <c r="BO1219" i="1" s="1"/>
  <c r="BO1870" i="1"/>
  <c r="DW979" i="1"/>
  <c r="O2513" i="1"/>
  <c r="Z2937" i="1"/>
  <c r="Z2286" i="1"/>
  <c r="EO2826" i="1"/>
  <c r="EO2130" i="1"/>
  <c r="X955" i="1"/>
  <c r="X1131" i="1" s="1"/>
  <c r="X773" i="1"/>
  <c r="X748" i="1"/>
  <c r="X777" i="1" s="1"/>
  <c r="X756" i="1"/>
  <c r="X758" i="1"/>
  <c r="X761" i="1"/>
  <c r="X760" i="1"/>
  <c r="X764" i="1"/>
  <c r="X775" i="1"/>
  <c r="X755" i="1"/>
  <c r="X767" i="1"/>
  <c r="X754" i="1"/>
  <c r="X752" i="1"/>
  <c r="X766" i="1"/>
  <c r="X762" i="1"/>
  <c r="DN1268" i="1"/>
  <c r="G2937" i="1"/>
  <c r="G2286" i="1"/>
  <c r="DA995" i="1"/>
  <c r="DA999" i="1"/>
  <c r="EL1295" i="1"/>
  <c r="DX1662" i="1"/>
  <c r="DX1663" i="1" s="1"/>
  <c r="DX2296" i="1" s="1"/>
  <c r="DX1660" i="1"/>
  <c r="DX1669" i="1"/>
  <c r="DX2424" i="1"/>
  <c r="DX2556" i="1" s="1"/>
  <c r="BO1062" i="1"/>
  <c r="BO1057" i="1"/>
  <c r="BO1055" i="1"/>
  <c r="BO1056" i="1"/>
  <c r="BO1050" i="1"/>
  <c r="BO1046" i="1"/>
  <c r="BO2523" i="1" s="1"/>
  <c r="BO1058" i="1"/>
  <c r="BF1036" i="1"/>
  <c r="BF2517" i="1" s="1"/>
  <c r="BF997" i="1"/>
  <c r="BO1061" i="1"/>
  <c r="BO1054" i="1"/>
  <c r="BO2526" i="1" s="1"/>
  <c r="BO1060" i="1"/>
  <c r="BO2527" i="1" s="1"/>
  <c r="BO1047" i="1"/>
  <c r="BO1052" i="1"/>
  <c r="BO2525" i="1" s="1"/>
  <c r="BO1041" i="1"/>
  <c r="BO2520" i="1" s="1"/>
  <c r="BO1048" i="1"/>
  <c r="BO1045" i="1"/>
  <c r="EC487" i="1"/>
  <c r="EC476" i="1" s="1"/>
  <c r="EF486" i="1"/>
  <c r="Z1196" i="1"/>
  <c r="L2826" i="1"/>
  <c r="L2481" i="1"/>
  <c r="L2130" i="1"/>
  <c r="EI2826" i="1"/>
  <c r="EI2130" i="1"/>
  <c r="AA1885" i="1"/>
  <c r="AA1416" i="1"/>
  <c r="AA1426" i="1"/>
  <c r="AE851" i="1"/>
  <c r="AE2479" i="1" s="1"/>
  <c r="DX1885" i="1"/>
  <c r="DX1426" i="1"/>
  <c r="DX1416" i="1"/>
  <c r="AA975" i="1"/>
  <c r="AA548" i="1"/>
  <c r="X1062" i="1"/>
  <c r="X1057" i="1"/>
  <c r="X1055" i="1"/>
  <c r="W1036" i="1"/>
  <c r="W2517" i="1" s="1"/>
  <c r="W997" i="1"/>
  <c r="X1058" i="1"/>
  <c r="X1061" i="1"/>
  <c r="X1050" i="1"/>
  <c r="X1046" i="1"/>
  <c r="X2523" i="1" s="1"/>
  <c r="X1056" i="1"/>
  <c r="X1041" i="1"/>
  <c r="X2520" i="1" s="1"/>
  <c r="X1045" i="1"/>
  <c r="X1060" i="1"/>
  <c r="X2527" i="1" s="1"/>
  <c r="X1047" i="1"/>
  <c r="X1054" i="1"/>
  <c r="X2526" i="1" s="1"/>
  <c r="X1048" i="1"/>
  <c r="X1052" i="1"/>
  <c r="X2525" i="1" s="1"/>
  <c r="X1044" i="1"/>
  <c r="X2522" i="1" s="1"/>
  <c r="CA1119" i="1"/>
  <c r="CA2213" i="1" s="1"/>
  <c r="EL1664" i="1"/>
  <c r="EL1661" i="1"/>
  <c r="EL2280" i="1" s="1"/>
  <c r="G1268" i="1"/>
  <c r="N1669" i="1"/>
  <c r="N1662" i="1"/>
  <c r="N1663" i="1" s="1"/>
  <c r="N2296" i="1" s="1"/>
  <c r="N1660" i="1"/>
  <c r="N1661" i="1" s="1"/>
  <c r="N2280" i="1" s="1"/>
  <c r="N2424" i="1"/>
  <c r="N2556" i="1" s="1"/>
  <c r="CL2937" i="1"/>
  <c r="CL2286" i="1"/>
  <c r="BF975" i="1"/>
  <c r="BF548" i="1"/>
  <c r="AA2552" i="1"/>
  <c r="AA2406" i="1"/>
  <c r="Q1662" i="1"/>
  <c r="Q1663" i="1" s="1"/>
  <c r="Q2296" i="1" s="1"/>
  <c r="Q1660" i="1"/>
  <c r="Q1661" i="1" s="1"/>
  <c r="Q2280" i="1" s="1"/>
  <c r="Q1669" i="1"/>
  <c r="Q2424" i="1"/>
  <c r="Q2556" i="1" s="1"/>
  <c r="G430" i="1"/>
  <c r="R1062" i="1"/>
  <c r="R1057" i="1"/>
  <c r="R1055" i="1"/>
  <c r="Q1036" i="1"/>
  <c r="Q2517" i="1" s="1"/>
  <c r="Q997" i="1"/>
  <c r="R1056" i="1"/>
  <c r="R1050" i="1"/>
  <c r="R1058" i="1"/>
  <c r="R1061" i="1"/>
  <c r="R1047" i="1"/>
  <c r="R1060" i="1"/>
  <c r="R2527" i="1" s="1"/>
  <c r="R1041" i="1"/>
  <c r="R2520" i="1" s="1"/>
  <c r="R1046" i="1"/>
  <c r="R2523" i="1" s="1"/>
  <c r="R1054" i="1"/>
  <c r="R2526" i="1" s="1"/>
  <c r="R1048" i="1"/>
  <c r="R1045" i="1"/>
  <c r="R1052" i="1"/>
  <c r="R2525" i="1" s="1"/>
  <c r="DX2858" i="1"/>
  <c r="DX2530" i="1"/>
  <c r="DX2221" i="1"/>
  <c r="CL1759" i="1"/>
  <c r="AA2826" i="1"/>
  <c r="AA2130" i="1"/>
  <c r="J1062" i="1"/>
  <c r="J1057" i="1"/>
  <c r="J1055" i="1"/>
  <c r="I1036" i="1"/>
  <c r="I2517" i="1" s="1"/>
  <c r="J1048" i="1"/>
  <c r="J1046" i="1"/>
  <c r="J2523" i="1" s="1"/>
  <c r="J1058" i="1"/>
  <c r="J1061" i="1"/>
  <c r="J1056" i="1"/>
  <c r="I997" i="1"/>
  <c r="J1047" i="1"/>
  <c r="J1050" i="1"/>
  <c r="J1054" i="1"/>
  <c r="J2526" i="1" s="1"/>
  <c r="J1060" i="1"/>
  <c r="J2527" i="1" s="1"/>
  <c r="J1041" i="1"/>
  <c r="J2520" i="1" s="1"/>
  <c r="J1045" i="1"/>
  <c r="J1052" i="1"/>
  <c r="J2525" i="1" s="1"/>
  <c r="C436" i="1"/>
  <c r="J851" i="1"/>
  <c r="J2479" i="1" s="1"/>
  <c r="W2937" i="1"/>
  <c r="W2286" i="1"/>
  <c r="U1293" i="1"/>
  <c r="U1122" i="1"/>
  <c r="U1124" i="1" s="1"/>
  <c r="U1134" i="1"/>
  <c r="U1262" i="1"/>
  <c r="U1123" i="1"/>
  <c r="U1111" i="1"/>
  <c r="U1133" i="1"/>
  <c r="U1121" i="1"/>
  <c r="U2235" i="1" s="1"/>
  <c r="U1259" i="1"/>
  <c r="U1141" i="1"/>
  <c r="U1142" i="1"/>
  <c r="U1116" i="1"/>
  <c r="U1136" i="1"/>
  <c r="U1137" i="1"/>
  <c r="U1285" i="1"/>
  <c r="U1125" i="1"/>
  <c r="U1264" i="1"/>
  <c r="U1263" i="1"/>
  <c r="U1265" i="1"/>
  <c r="U1266" i="1"/>
  <c r="U1271" i="1"/>
  <c r="U1261" i="1"/>
  <c r="U1120" i="1"/>
  <c r="U1299" i="1"/>
  <c r="U1268" i="1"/>
  <c r="U1304" i="1"/>
  <c r="DZ1309" i="1"/>
  <c r="K975" i="1"/>
  <c r="K1131" i="1" s="1"/>
  <c r="K548" i="1"/>
  <c r="Z627" i="1"/>
  <c r="Z623" i="1" s="1"/>
  <c r="Z682" i="1"/>
  <c r="Z680" i="1" s="1"/>
  <c r="J2940" i="1"/>
  <c r="J2540" i="1"/>
  <c r="J2288" i="1"/>
  <c r="AE1664" i="1"/>
  <c r="AE1661" i="1"/>
  <c r="AE2280" i="1" s="1"/>
  <c r="CA975" i="1"/>
  <c r="CA1131" i="1" s="1"/>
  <c r="O1310" i="1"/>
  <c r="AE1238" i="1"/>
  <c r="I2513" i="1"/>
  <c r="I1869" i="1"/>
  <c r="I2508" i="1" s="1"/>
  <c r="M955" i="1"/>
  <c r="M1131" i="1" s="1"/>
  <c r="M773" i="1"/>
  <c r="M748" i="1"/>
  <c r="M777" i="1" s="1"/>
  <c r="M761" i="1"/>
  <c r="M767" i="1"/>
  <c r="M752" i="1"/>
  <c r="M756" i="1"/>
  <c r="M775" i="1"/>
  <c r="M754" i="1"/>
  <c r="M769" i="1"/>
  <c r="M755" i="1"/>
  <c r="M760" i="1"/>
  <c r="M758" i="1"/>
  <c r="M764" i="1"/>
  <c r="M762" i="1"/>
  <c r="M766" i="1"/>
  <c r="C2513" i="1"/>
  <c r="C1869" i="1"/>
  <c r="C2508" i="1" s="1"/>
  <c r="O1036" i="1"/>
  <c r="O2517" i="1" s="1"/>
  <c r="O997" i="1"/>
  <c r="C2937" i="1"/>
  <c r="C2286" i="1"/>
  <c r="H995" i="1"/>
  <c r="H999" i="1"/>
  <c r="E1289" i="1"/>
  <c r="M2826" i="1"/>
  <c r="M2481" i="1"/>
  <c r="M2130" i="1"/>
  <c r="CA2577" i="1"/>
  <c r="CA2559" i="1"/>
  <c r="CA978" i="1"/>
  <c r="CA1134" i="1" s="1"/>
  <c r="CA2561" i="1"/>
  <c r="CA1733" i="1" s="1"/>
  <c r="EF1304" i="1"/>
  <c r="EF344" i="1"/>
  <c r="EF447" i="1"/>
  <c r="EF434" i="1"/>
  <c r="EF441" i="1"/>
  <c r="EF430" i="1"/>
  <c r="EF426" i="1"/>
  <c r="EF448" i="1" s="1"/>
  <c r="EF439" i="1"/>
  <c r="EF442" i="1"/>
  <c r="EF437" i="1"/>
  <c r="EF429" i="1"/>
  <c r="EF444" i="1"/>
  <c r="EF427" i="1"/>
  <c r="EF438" i="1"/>
  <c r="EF433" i="1"/>
  <c r="EF432" i="1"/>
  <c r="EF435" i="1"/>
  <c r="EF436" i="1"/>
  <c r="EF446" i="1"/>
  <c r="EF440" i="1"/>
  <c r="EF443" i="1"/>
  <c r="EF445" i="1"/>
  <c r="X1885" i="1"/>
  <c r="X1416" i="1"/>
  <c r="X1426" i="1"/>
  <c r="Z771" i="1"/>
  <c r="CL1131" i="1"/>
  <c r="AX1939" i="1"/>
  <c r="T1669" i="1"/>
  <c r="T1662" i="1"/>
  <c r="T1663" i="1" s="1"/>
  <c r="T2296" i="1" s="1"/>
  <c r="T1660" i="1"/>
  <c r="T1661" i="1" s="1"/>
  <c r="T2280" i="1" s="1"/>
  <c r="T2424" i="1"/>
  <c r="T2556" i="1" s="1"/>
  <c r="L771" i="1"/>
  <c r="BF431" i="1"/>
  <c r="F487" i="1"/>
  <c r="F476" i="1" s="1"/>
  <c r="G486" i="1"/>
  <c r="CA1268" i="1"/>
  <c r="DW549" i="1"/>
  <c r="DW401" i="1"/>
  <c r="DW342" i="1"/>
  <c r="P2645" i="1"/>
  <c r="P1225" i="1" s="1"/>
  <c r="P2002" i="1"/>
  <c r="P2492" i="1" s="1"/>
  <c r="P1861" i="1"/>
  <c r="P1845" i="1"/>
  <c r="P1833" i="1" s="1"/>
  <c r="AE744" i="1"/>
  <c r="EO554" i="1"/>
  <c r="EO548" i="1" s="1"/>
  <c r="EO406" i="1"/>
  <c r="EO342" i="1"/>
  <c r="Y2493" i="1"/>
  <c r="Y2057" i="1"/>
  <c r="D1310" i="1"/>
  <c r="EI1669" i="1"/>
  <c r="EI1662" i="1"/>
  <c r="EI1663" i="1" s="1"/>
  <c r="EI2296" i="1" s="1"/>
  <c r="EI1660" i="1"/>
  <c r="EI2424" i="1"/>
  <c r="EI2556" i="1" s="1"/>
  <c r="H1885" i="1"/>
  <c r="H1426" i="1"/>
  <c r="H1416" i="1"/>
  <c r="E1662" i="1"/>
  <c r="E1663" i="1" s="1"/>
  <c r="E2296" i="1" s="1"/>
  <c r="E1660" i="1"/>
  <c r="E1661" i="1" s="1"/>
  <c r="E2280" i="1" s="1"/>
  <c r="E1669" i="1"/>
  <c r="E2424" i="1"/>
  <c r="E2556" i="1" s="1"/>
  <c r="DA444" i="1"/>
  <c r="DV1669" i="1"/>
  <c r="DV1662" i="1"/>
  <c r="DV1663" i="1" s="1"/>
  <c r="DV2296" i="1" s="1"/>
  <c r="DV1660" i="1"/>
  <c r="DV2424" i="1"/>
  <c r="DV2556" i="1" s="1"/>
  <c r="G1885" i="1"/>
  <c r="G1416" i="1"/>
  <c r="G1426" i="1"/>
  <c r="AS2645" i="1"/>
  <c r="AS1225" i="1" s="1"/>
  <c r="AS2002" i="1"/>
  <c r="AS1861" i="1"/>
  <c r="AS1845" i="1"/>
  <c r="AS1833" i="1" s="1"/>
  <c r="V1734" i="1"/>
  <c r="CL2312" i="1"/>
  <c r="CL1704" i="1"/>
  <c r="CL1678" i="1"/>
  <c r="CL1680" i="1" s="1"/>
  <c r="CL1670" i="1"/>
  <c r="S1885" i="1"/>
  <c r="S1426" i="1"/>
  <c r="S1416" i="1"/>
  <c r="W1062" i="1"/>
  <c r="W1057" i="1"/>
  <c r="W1055" i="1"/>
  <c r="V1036" i="1"/>
  <c r="V2517" i="1" s="1"/>
  <c r="W1046" i="1"/>
  <c r="W2523" i="1" s="1"/>
  <c r="W1058" i="1"/>
  <c r="V997" i="1"/>
  <c r="W1061" i="1"/>
  <c r="W1056" i="1"/>
  <c r="W1050" i="1"/>
  <c r="W1041" i="1"/>
  <c r="W2520" i="1" s="1"/>
  <c r="W1045" i="1"/>
  <c r="W1060" i="1"/>
  <c r="W2527" i="1" s="1"/>
  <c r="W1048" i="1"/>
  <c r="W1047" i="1"/>
  <c r="W1054" i="1"/>
  <c r="W2526" i="1" s="1"/>
  <c r="W1052" i="1"/>
  <c r="W2525" i="1" s="1"/>
  <c r="DW565" i="1"/>
  <c r="DW443" i="1"/>
  <c r="DW418" i="1"/>
  <c r="EC851" i="1"/>
  <c r="EC2479" i="1" s="1"/>
  <c r="BF430" i="1"/>
  <c r="Y1299" i="1"/>
  <c r="EI1277" i="1"/>
  <c r="EI1237" i="1"/>
  <c r="EI1309" i="1" s="1"/>
  <c r="AE549" i="1"/>
  <c r="AE401" i="1"/>
  <c r="AE342" i="1"/>
  <c r="AE426" i="1" s="1"/>
  <c r="AE448" i="1" s="1"/>
  <c r="X851" i="1"/>
  <c r="X2479" i="1" s="1"/>
  <c r="E1269" i="1"/>
  <c r="P1759" i="1"/>
  <c r="H1308" i="1"/>
  <c r="X1298" i="1"/>
  <c r="AS450" i="1"/>
  <c r="AS344" i="1"/>
  <c r="AS445" i="1"/>
  <c r="AS437" i="1"/>
  <c r="AS435" i="1"/>
  <c r="AS432" i="1"/>
  <c r="AS447" i="1"/>
  <c r="AS433" i="1"/>
  <c r="AS446" i="1"/>
  <c r="AS443" i="1"/>
  <c r="AS440" i="1"/>
  <c r="AS436" i="1"/>
  <c r="AS442" i="1"/>
  <c r="AS431" i="1"/>
  <c r="AS439" i="1"/>
  <c r="AS428" i="1"/>
  <c r="AS441" i="1"/>
  <c r="AS438" i="1"/>
  <c r="AS444" i="1"/>
  <c r="AS434" i="1"/>
  <c r="DV1237" i="1"/>
  <c r="DZ1792" i="1"/>
  <c r="DW1791" i="1"/>
  <c r="DW1999" i="1" s="1"/>
  <c r="DW2000" i="1" s="1"/>
  <c r="W1122" i="1"/>
  <c r="W1134" i="1"/>
  <c r="W1111" i="1"/>
  <c r="W1263" i="1"/>
  <c r="W1136" i="1"/>
  <c r="W1121" i="1"/>
  <c r="W2235" i="1" s="1"/>
  <c r="W1120" i="1"/>
  <c r="W1125" i="1"/>
  <c r="W1259" i="1"/>
  <c r="W1266" i="1"/>
  <c r="W1264" i="1"/>
  <c r="W1261" i="1"/>
  <c r="W1271" i="1"/>
  <c r="W1137" i="1"/>
  <c r="W1123" i="1"/>
  <c r="W1142" i="1"/>
  <c r="W1262" i="1"/>
  <c r="W1116" i="1"/>
  <c r="W1265" i="1"/>
  <c r="W1268" i="1"/>
  <c r="W1294" i="1"/>
  <c r="W1299" i="1"/>
  <c r="W1133" i="1"/>
  <c r="W1141" i="1"/>
  <c r="W1278" i="1"/>
  <c r="W1304" i="1"/>
  <c r="W1293" i="1"/>
  <c r="W1308" i="1"/>
  <c r="W1119" i="1"/>
  <c r="W2213" i="1" s="1"/>
  <c r="W1285" i="1"/>
  <c r="AO2937" i="1"/>
  <c r="AO2286" i="1"/>
  <c r="EP2380" i="1"/>
  <c r="G2509" i="1"/>
  <c r="G1869" i="1"/>
  <c r="G2508" i="1" s="1"/>
  <c r="CA1295" i="1"/>
  <c r="DN1308" i="1"/>
  <c r="AO955" i="1"/>
  <c r="AO773" i="1"/>
  <c r="AO748" i="1"/>
  <c r="AO777" i="1" s="1"/>
  <c r="AO756" i="1"/>
  <c r="AO755" i="1"/>
  <c r="AO754" i="1"/>
  <c r="AO762" i="1"/>
  <c r="AO761" i="1"/>
  <c r="AO760" i="1"/>
  <c r="AO775" i="1"/>
  <c r="AO767" i="1"/>
  <c r="AO764" i="1"/>
  <c r="AO758" i="1"/>
  <c r="AO766" i="1"/>
  <c r="AO752" i="1"/>
  <c r="E431" i="1"/>
  <c r="U1885" i="1"/>
  <c r="U1426" i="1"/>
  <c r="U1416" i="1"/>
  <c r="F2312" i="1"/>
  <c r="F1704" i="1"/>
  <c r="F1678" i="1"/>
  <c r="F1680" i="1" s="1"/>
  <c r="F1692" i="1" s="1"/>
  <c r="F1670" i="1"/>
  <c r="K845" i="1"/>
  <c r="C1885" i="1"/>
  <c r="C1416" i="1"/>
  <c r="W550" i="1"/>
  <c r="W548" i="1" s="1"/>
  <c r="W427" i="1"/>
  <c r="W402" i="1"/>
  <c r="AC427" i="1"/>
  <c r="AC448" i="1" s="1"/>
  <c r="C975" i="1"/>
  <c r="C1131" i="1" s="1"/>
  <c r="C548" i="1"/>
  <c r="J2937" i="1"/>
  <c r="J2286" i="1"/>
  <c r="DZ1270" i="1"/>
  <c r="L2492" i="1"/>
  <c r="EI1869" i="1"/>
  <c r="EI2508" i="1" s="1"/>
  <c r="B2312" i="1"/>
  <c r="B1704" i="1"/>
  <c r="B1678" i="1"/>
  <c r="B1680" i="1" s="1"/>
  <c r="B1692" i="1" s="1"/>
  <c r="B1670" i="1"/>
  <c r="B2328" i="1" s="1"/>
  <c r="DA2312" i="1"/>
  <c r="DA1704" i="1"/>
  <c r="DA1678" i="1"/>
  <c r="DA1680" i="1" s="1"/>
  <c r="DA1670" i="1"/>
  <c r="DW1223" i="1"/>
  <c r="DW1211" i="1"/>
  <c r="DN1223" i="1"/>
  <c r="DN1295" i="1" s="1"/>
  <c r="DN1291" i="1"/>
  <c r="DN1211" i="1"/>
  <c r="DN1283" i="1" s="1"/>
  <c r="R2543" i="1"/>
  <c r="R2304" i="1"/>
  <c r="D2312" i="1"/>
  <c r="D1670" i="1"/>
  <c r="D2328" i="1" s="1"/>
  <c r="D1704" i="1"/>
  <c r="D1678" i="1"/>
  <c r="D1680" i="1" s="1"/>
  <c r="D1692" i="1" s="1"/>
  <c r="X2543" i="1"/>
  <c r="X2304" i="1"/>
  <c r="O2312" i="1"/>
  <c r="O1704" i="1"/>
  <c r="O1678" i="1"/>
  <c r="O1680" i="1" s="1"/>
  <c r="O1670" i="1"/>
  <c r="B433" i="1"/>
  <c r="BF2575" i="1"/>
  <c r="BF2554" i="1"/>
  <c r="EP2391" i="1"/>
  <c r="DW2552" i="1"/>
  <c r="DW2406" i="1"/>
  <c r="DW2397" i="1"/>
  <c r="DW2555" i="1" s="1"/>
  <c r="R955" i="1"/>
  <c r="R773" i="1"/>
  <c r="R748" i="1"/>
  <c r="R777" i="1" s="1"/>
  <c r="R756" i="1"/>
  <c r="R761" i="1"/>
  <c r="R760" i="1"/>
  <c r="R758" i="1"/>
  <c r="R775" i="1"/>
  <c r="R754" i="1"/>
  <c r="R764" i="1"/>
  <c r="R755" i="1"/>
  <c r="R767" i="1"/>
  <c r="R766" i="1"/>
  <c r="R762" i="1"/>
  <c r="R752" i="1"/>
  <c r="CL1036" i="1"/>
  <c r="CL2517" i="1" s="1"/>
  <c r="CL997" i="1"/>
  <c r="DA1040" i="1" s="1"/>
  <c r="DA2519" i="1" s="1"/>
  <c r="DA1061" i="1"/>
  <c r="DA1058" i="1"/>
  <c r="DA1056" i="1"/>
  <c r="DA1057" i="1"/>
  <c r="DA1047" i="1"/>
  <c r="DA1062" i="1"/>
  <c r="DA1055" i="1"/>
  <c r="DA1048" i="1"/>
  <c r="DA1050" i="1"/>
  <c r="DA1046" i="1"/>
  <c r="DA2523" i="1" s="1"/>
  <c r="DA1054" i="1"/>
  <c r="DA2526" i="1" s="1"/>
  <c r="DA1060" i="1"/>
  <c r="DA2527" i="1" s="1"/>
  <c r="DA1041" i="1"/>
  <c r="DA2520" i="1" s="1"/>
  <c r="DA1052" i="1"/>
  <c r="DA2525" i="1" s="1"/>
  <c r="DA1045" i="1"/>
  <c r="N2858" i="1"/>
  <c r="N2530" i="1"/>
  <c r="N2243" i="1"/>
  <c r="N2221" i="1"/>
  <c r="N652" i="1"/>
  <c r="N547" i="1"/>
  <c r="N544" i="1" s="1"/>
  <c r="L2312" i="1"/>
  <c r="L1704" i="1"/>
  <c r="L1678" i="1"/>
  <c r="L1680" i="1" s="1"/>
  <c r="L1692" i="1" s="1"/>
  <c r="L1670" i="1"/>
  <c r="EO1885" i="1"/>
  <c r="EO1426" i="1"/>
  <c r="EO1416" i="1"/>
  <c r="Y694" i="1"/>
  <c r="Y1730" i="1"/>
  <c r="C1122" i="1"/>
  <c r="C1293" i="1"/>
  <c r="C1134" i="1"/>
  <c r="C1111" i="1"/>
  <c r="C1116" i="1"/>
  <c r="C1265" i="1"/>
  <c r="C1266" i="1"/>
  <c r="C1121" i="1"/>
  <c r="C2235" i="1" s="1"/>
  <c r="C1285" i="1"/>
  <c r="C1271" i="1"/>
  <c r="C1299" i="1"/>
  <c r="C1142" i="1"/>
  <c r="C1263" i="1"/>
  <c r="C1262" i="1"/>
  <c r="C1133" i="1"/>
  <c r="C1259" i="1"/>
  <c r="C1136" i="1"/>
  <c r="C1137" i="1"/>
  <c r="C1125" i="1"/>
  <c r="C1264" i="1"/>
  <c r="C1304" i="1"/>
  <c r="C1120" i="1"/>
  <c r="C1141" i="1"/>
  <c r="C1261" i="1"/>
  <c r="C1298" i="1"/>
  <c r="C1268" i="1"/>
  <c r="AJ2646" i="1"/>
  <c r="AJ1226" i="1" s="1"/>
  <c r="AJ1825" i="1"/>
  <c r="AS1660" i="1"/>
  <c r="AS1669" i="1"/>
  <c r="AS1662" i="1"/>
  <c r="AS1663" i="1" s="1"/>
  <c r="AS2296" i="1" s="1"/>
  <c r="AS2424" i="1"/>
  <c r="AS2556" i="1" s="1"/>
  <c r="S2937" i="1"/>
  <c r="S2286" i="1"/>
  <c r="T2524" i="1"/>
  <c r="T1049" i="1"/>
  <c r="U1669" i="1"/>
  <c r="U1662" i="1"/>
  <c r="U1663" i="1" s="1"/>
  <c r="U2296" i="1" s="1"/>
  <c r="U1660" i="1"/>
  <c r="U1661" i="1" s="1"/>
  <c r="U2280" i="1" s="1"/>
  <c r="U2424" i="1"/>
  <c r="U2556" i="1" s="1"/>
  <c r="Q2646" i="1"/>
  <c r="Q1226" i="1" s="1"/>
  <c r="Q1298" i="1" s="1"/>
  <c r="Q1825" i="1"/>
  <c r="F1295" i="1"/>
  <c r="V1885" i="1"/>
  <c r="V1426" i="1"/>
  <c r="V1416" i="1"/>
  <c r="G1308" i="1"/>
  <c r="O1217" i="1"/>
  <c r="O1289" i="1" s="1"/>
  <c r="O1210" i="1"/>
  <c r="O1282" i="1" s="1"/>
  <c r="AS999" i="1"/>
  <c r="AS995" i="1"/>
  <c r="DN1270" i="1"/>
  <c r="DW2826" i="1"/>
  <c r="DW2130" i="1"/>
  <c r="EC2826" i="1"/>
  <c r="EC2130" i="1"/>
  <c r="DA1036" i="1"/>
  <c r="DA2517" i="1" s="1"/>
  <c r="DN1282" i="1"/>
  <c r="M1270" i="1"/>
  <c r="AX1669" i="1"/>
  <c r="AX1662" i="1"/>
  <c r="AX1663" i="1" s="1"/>
  <c r="AX2296" i="1" s="1"/>
  <c r="AX1660" i="1"/>
  <c r="AX2424" i="1"/>
  <c r="AX2556" i="1" s="1"/>
  <c r="DN2937" i="1"/>
  <c r="DN2286" i="1"/>
  <c r="E1885" i="1"/>
  <c r="E1416" i="1"/>
  <c r="DA1134" i="1"/>
  <c r="DN1131" i="1"/>
  <c r="C1294" i="1"/>
  <c r="I1270" i="1"/>
  <c r="DV748" i="1"/>
  <c r="DV777" i="1" s="1"/>
  <c r="DV754" i="1"/>
  <c r="DV955" i="1"/>
  <c r="DV773" i="1"/>
  <c r="DV758" i="1"/>
  <c r="DV767" i="1"/>
  <c r="DV762" i="1"/>
  <c r="DV769" i="1"/>
  <c r="DV764" i="1"/>
  <c r="DV760" i="1"/>
  <c r="DV752" i="1"/>
  <c r="DV755" i="1"/>
  <c r="DV775" i="1"/>
  <c r="DV761" i="1"/>
  <c r="DV756" i="1"/>
  <c r="DV766" i="1"/>
  <c r="M1660" i="1"/>
  <c r="M1661" i="1" s="1"/>
  <c r="M2280" i="1" s="1"/>
  <c r="M1669" i="1"/>
  <c r="M1662" i="1"/>
  <c r="M1663" i="1" s="1"/>
  <c r="M2296" i="1" s="1"/>
  <c r="M2424" i="1"/>
  <c r="M2556" i="1" s="1"/>
  <c r="N2492" i="1"/>
  <c r="AA431" i="1"/>
  <c r="B1885" i="1"/>
  <c r="B1416" i="1"/>
  <c r="EL2543" i="1"/>
  <c r="EL2304" i="1"/>
  <c r="CL1295" i="1"/>
  <c r="J429" i="1"/>
  <c r="D1885" i="1"/>
  <c r="D1416" i="1"/>
  <c r="G1270" i="1"/>
  <c r="D1217" i="1"/>
  <c r="D1289" i="1" s="1"/>
  <c r="D1210" i="1"/>
  <c r="D1282" i="1" s="1"/>
  <c r="CL1062" i="1"/>
  <c r="CL1057" i="1"/>
  <c r="CL1055" i="1"/>
  <c r="CA1036" i="1"/>
  <c r="CA2517" i="1" s="1"/>
  <c r="CA997" i="1"/>
  <c r="CL1058" i="1"/>
  <c r="CL1061" i="1"/>
  <c r="CL1056" i="1"/>
  <c r="CL1046" i="1"/>
  <c r="CL2523" i="1" s="1"/>
  <c r="CL1041" i="1"/>
  <c r="CL2520" i="1" s="1"/>
  <c r="CL1050" i="1"/>
  <c r="CL1045" i="1"/>
  <c r="CL1054" i="1"/>
  <c r="CL2526" i="1" s="1"/>
  <c r="CL1048" i="1"/>
  <c r="CL1047" i="1"/>
  <c r="CL1060" i="1"/>
  <c r="CL2527" i="1" s="1"/>
  <c r="CL1052" i="1"/>
  <c r="CL2525" i="1" s="1"/>
  <c r="CL1044" i="1"/>
  <c r="CL2522" i="1" s="1"/>
  <c r="T2552" i="1"/>
  <c r="T2406" i="1"/>
  <c r="AX1196" i="1"/>
  <c r="AX1270" i="1" s="1"/>
  <c r="AX1268" i="1"/>
  <c r="AJ2554" i="1"/>
  <c r="AJ2575" i="1"/>
  <c r="DA1131" i="1"/>
  <c r="G344" i="1"/>
  <c r="G447" i="1"/>
  <c r="G435" i="1"/>
  <c r="G433" i="1"/>
  <c r="G441" i="1"/>
  <c r="G444" i="1"/>
  <c r="G440" i="1"/>
  <c r="G428" i="1"/>
  <c r="G432" i="1"/>
  <c r="G427" i="1"/>
  <c r="G445" i="1"/>
  <c r="G438" i="1"/>
  <c r="G439" i="1"/>
  <c r="G436" i="1"/>
  <c r="G426" i="1"/>
  <c r="G448" i="1" s="1"/>
  <c r="G446" i="1"/>
  <c r="EO955" i="1"/>
  <c r="EO1283" i="1" s="1"/>
  <c r="EO773" i="1"/>
  <c r="EO775" i="1"/>
  <c r="EO760" i="1"/>
  <c r="EO755" i="1"/>
  <c r="EO764" i="1"/>
  <c r="EO748" i="1"/>
  <c r="EO777" i="1" s="1"/>
  <c r="EO761" i="1"/>
  <c r="EO758" i="1"/>
  <c r="EO754" i="1"/>
  <c r="EO756" i="1"/>
  <c r="EO767" i="1"/>
  <c r="EO752" i="1"/>
  <c r="EO762" i="1"/>
  <c r="EO766" i="1"/>
  <c r="EO769" i="1"/>
  <c r="AA2639" i="1"/>
  <c r="AA1219" i="1" s="1"/>
  <c r="AA1870" i="1"/>
  <c r="AA2509" i="1" s="1"/>
  <c r="H1669" i="1"/>
  <c r="H1662" i="1"/>
  <c r="H1663" i="1" s="1"/>
  <c r="H2296" i="1" s="1"/>
  <c r="H1660" i="1"/>
  <c r="H1661" i="1" s="1"/>
  <c r="H2280" i="1" s="1"/>
  <c r="H2424" i="1"/>
  <c r="H2556" i="1" s="1"/>
  <c r="DW771" i="1"/>
  <c r="AA748" i="1"/>
  <c r="AA777" i="1" s="1"/>
  <c r="AA955" i="1"/>
  <c r="AA1310" i="1" s="1"/>
  <c r="AA773" i="1"/>
  <c r="AA758" i="1"/>
  <c r="AA767" i="1"/>
  <c r="AA764" i="1"/>
  <c r="AA769" i="1"/>
  <c r="AA755" i="1"/>
  <c r="AA762" i="1"/>
  <c r="AA756" i="1"/>
  <c r="AA761" i="1"/>
  <c r="AA760" i="1"/>
  <c r="AA752" i="1"/>
  <c r="AA775" i="1"/>
  <c r="AA754" i="1"/>
  <c r="AA766" i="1"/>
  <c r="CA436" i="1"/>
  <c r="J2552" i="1"/>
  <c r="J2406" i="1"/>
  <c r="CL1891" i="1"/>
  <c r="DA1890" i="1"/>
  <c r="CL1892" i="1"/>
  <c r="EF1223" i="1"/>
  <c r="EF1295" i="1" s="1"/>
  <c r="EF1211" i="1"/>
  <c r="EF1283" i="1" s="1"/>
  <c r="EF1291" i="1"/>
  <c r="DN1885" i="1"/>
  <c r="DN1416" i="1"/>
  <c r="DN1426" i="1"/>
  <c r="Q975" i="1"/>
  <c r="Q1131" i="1" s="1"/>
  <c r="Q548" i="1"/>
  <c r="R1131" i="1"/>
  <c r="T1270" i="1"/>
  <c r="AS2552" i="1"/>
  <c r="EB2379" i="1"/>
  <c r="AS2406" i="1"/>
  <c r="J2826" i="1"/>
  <c r="J2481" i="1"/>
  <c r="J2130" i="1"/>
  <c r="EL1044" i="1"/>
  <c r="EL2522" i="1" s="1"/>
  <c r="D851" i="1"/>
  <c r="D2479" i="1" s="1"/>
  <c r="AJ694" i="1"/>
  <c r="AJ1730" i="1"/>
  <c r="Y627" i="1"/>
  <c r="Y682" i="1"/>
  <c r="Y680" i="1" s="1"/>
  <c r="J2543" i="1"/>
  <c r="J2304" i="1"/>
  <c r="AE2543" i="1"/>
  <c r="AE2304" i="1"/>
  <c r="Q2552" i="1"/>
  <c r="Q2406" i="1"/>
  <c r="DA405" i="1"/>
  <c r="DA553" i="1"/>
  <c r="DA430" i="1"/>
  <c r="I1217" i="1"/>
  <c r="I1289" i="1" s="1"/>
  <c r="I1210" i="1"/>
  <c r="I1282" i="1" s="1"/>
  <c r="AJ1885" i="1"/>
  <c r="AJ1426" i="1"/>
  <c r="AJ1416" i="1"/>
  <c r="K2826" i="1"/>
  <c r="K2481" i="1"/>
  <c r="K2130" i="1"/>
  <c r="S1660" i="1"/>
  <c r="S1661" i="1" s="1"/>
  <c r="S2280" i="1" s="1"/>
  <c r="S1669" i="1"/>
  <c r="S1662" i="1"/>
  <c r="S1663" i="1" s="1"/>
  <c r="S2296" i="1" s="1"/>
  <c r="S2424" i="1"/>
  <c r="S2556" i="1" s="1"/>
  <c r="E845" i="1"/>
  <c r="D344" i="1"/>
  <c r="D432" i="1"/>
  <c r="D435" i="1"/>
  <c r="D427" i="1"/>
  <c r="D440" i="1"/>
  <c r="D430" i="1"/>
  <c r="D434" i="1"/>
  <c r="D433" i="1"/>
  <c r="D446" i="1"/>
  <c r="D445" i="1"/>
  <c r="D444" i="1"/>
  <c r="D441" i="1"/>
  <c r="D436" i="1"/>
  <c r="D438" i="1"/>
  <c r="D439" i="1"/>
  <c r="D447" i="1"/>
  <c r="O554" i="1"/>
  <c r="O431" i="1"/>
  <c r="O406" i="1"/>
  <c r="DA437" i="1"/>
  <c r="EF1040" i="1"/>
  <c r="EF2519" i="1" s="1"/>
  <c r="EF995" i="1"/>
  <c r="EF1038" i="1" s="1"/>
  <c r="EF2518" i="1" s="1"/>
  <c r="EF999" i="1"/>
  <c r="EF1042" i="1" s="1"/>
  <c r="EF2521" i="1" s="1"/>
  <c r="C1217" i="1"/>
  <c r="C1289" i="1" s="1"/>
  <c r="C1210" i="1"/>
  <c r="C1282" i="1" s="1"/>
  <c r="EF1885" i="1"/>
  <c r="EF1426" i="1"/>
  <c r="EF1416" i="1"/>
  <c r="Y1134" i="1"/>
  <c r="Y1111" i="1"/>
  <c r="Y1292" i="1"/>
  <c r="Y1282" i="1"/>
  <c r="Y1122" i="1"/>
  <c r="Y1119" i="1"/>
  <c r="Y2213" i="1" s="1"/>
  <c r="Y1263" i="1"/>
  <c r="Y1269" i="1"/>
  <c r="Y1125" i="1"/>
  <c r="Y1142" i="1"/>
  <c r="Y1289" i="1"/>
  <c r="Y1304" i="1"/>
  <c r="Y1116" i="1"/>
  <c r="Y1259" i="1"/>
  <c r="Y1120" i="1"/>
  <c r="Y1266" i="1"/>
  <c r="Y1264" i="1"/>
  <c r="Y1265" i="1"/>
  <c r="Y1133" i="1"/>
  <c r="Y1293" i="1"/>
  <c r="Y1121" i="1"/>
  <c r="Y2235" i="1" s="1"/>
  <c r="Y1137" i="1"/>
  <c r="Y1271" i="1"/>
  <c r="Y1123" i="1"/>
  <c r="Y1262" i="1"/>
  <c r="Y1285" i="1"/>
  <c r="Y1261" i="1"/>
  <c r="Y1136" i="1"/>
  <c r="Y1141" i="1"/>
  <c r="Y1278" i="1"/>
  <c r="DA427" i="1"/>
  <c r="CA1136" i="1"/>
  <c r="Y1294" i="1"/>
  <c r="X1294" i="1"/>
  <c r="CA1760" i="1"/>
  <c r="CA1747" i="1"/>
  <c r="DZ2543" i="1"/>
  <c r="DZ2304" i="1"/>
  <c r="Z748" i="1"/>
  <c r="Z777" i="1" s="1"/>
  <c r="Z773" i="1"/>
  <c r="Z758" i="1"/>
  <c r="Z955" i="1"/>
  <c r="Z767" i="1"/>
  <c r="Z754" i="1"/>
  <c r="Z775" i="1"/>
  <c r="Z764" i="1"/>
  <c r="Z755" i="1"/>
  <c r="Z760" i="1"/>
  <c r="Z762" i="1"/>
  <c r="Z756" i="1"/>
  <c r="Z761" i="1"/>
  <c r="Z752" i="1"/>
  <c r="Z766" i="1"/>
  <c r="DZ1036" i="1"/>
  <c r="DZ2517" i="1" s="1"/>
  <c r="DZ997" i="1"/>
  <c r="EC1040" i="1" s="1"/>
  <c r="EC2519" i="1" s="1"/>
  <c r="EC1061" i="1"/>
  <c r="EC1058" i="1"/>
  <c r="EC1056" i="1"/>
  <c r="EC1062" i="1"/>
  <c r="EC1055" i="1"/>
  <c r="EC1057" i="1"/>
  <c r="EC1047" i="1"/>
  <c r="EC1054" i="1"/>
  <c r="EC2526" i="1" s="1"/>
  <c r="EC1046" i="1"/>
  <c r="EC2523" i="1" s="1"/>
  <c r="EC1048" i="1"/>
  <c r="EC1050" i="1"/>
  <c r="EC1052" i="1"/>
  <c r="EC2525" i="1" s="1"/>
  <c r="EC1041" i="1"/>
  <c r="EC2520" i="1" s="1"/>
  <c r="EC1060" i="1"/>
  <c r="EC2527" i="1" s="1"/>
  <c r="EC1045" i="1"/>
  <c r="J1270" i="1"/>
  <c r="R845" i="1"/>
  <c r="G1310" i="1"/>
  <c r="EI2397" i="1"/>
  <c r="EI2555" i="1" s="1"/>
  <c r="DN1278" i="1"/>
  <c r="DZ1885" i="1"/>
  <c r="DZ1416" i="1"/>
  <c r="DZ1426" i="1"/>
  <c r="G898" i="1"/>
  <c r="H898" i="1"/>
  <c r="G2768" i="1"/>
  <c r="G2079" i="1"/>
  <c r="G2475" i="1" s="1"/>
  <c r="BO845" i="1"/>
  <c r="H2937" i="1"/>
  <c r="H2286" i="1"/>
  <c r="K1885" i="1"/>
  <c r="K1426" i="1"/>
  <c r="K1416" i="1"/>
  <c r="X344" i="1"/>
  <c r="X433" i="1"/>
  <c r="X439" i="1"/>
  <c r="X434" i="1"/>
  <c r="X445" i="1"/>
  <c r="X432" i="1"/>
  <c r="X447" i="1"/>
  <c r="X426" i="1"/>
  <c r="X448" i="1" s="1"/>
  <c r="X428" i="1"/>
  <c r="X438" i="1"/>
  <c r="X444" i="1"/>
  <c r="X446" i="1"/>
  <c r="X442" i="1"/>
  <c r="X435" i="1"/>
  <c r="X441" i="1"/>
  <c r="X443" i="1"/>
  <c r="X440" i="1"/>
  <c r="CA1662" i="1"/>
  <c r="CA1663" i="1" s="1"/>
  <c r="CA2296" i="1" s="1"/>
  <c r="CA1660" i="1"/>
  <c r="CA1669" i="1"/>
  <c r="CA2424" i="1"/>
  <c r="CA2556" i="1" s="1"/>
  <c r="C2552" i="1"/>
  <c r="C2406" i="1"/>
  <c r="H1939" i="1"/>
  <c r="CL1664" i="1"/>
  <c r="CL1661" i="1"/>
  <c r="CL2280" i="1" s="1"/>
  <c r="DA2826" i="1"/>
  <c r="DA2130" i="1"/>
  <c r="V845" i="1"/>
  <c r="B434" i="1"/>
  <c r="DA552" i="1"/>
  <c r="DA429" i="1"/>
  <c r="DA404" i="1"/>
  <c r="EP2389" i="1"/>
  <c r="DX2937" i="1"/>
  <c r="DX2286" i="1"/>
  <c r="EC1299" i="1"/>
  <c r="EC1292" i="1"/>
  <c r="EC1134" i="1"/>
  <c r="EC1111" i="1"/>
  <c r="EC1122" i="1"/>
  <c r="EC1125" i="1"/>
  <c r="EC1133" i="1"/>
  <c r="EC1261" i="1"/>
  <c r="EC1279" i="1"/>
  <c r="EC1264" i="1"/>
  <c r="EC1265" i="1"/>
  <c r="EC1142" i="1"/>
  <c r="EC1271" i="1"/>
  <c r="EC1123" i="1"/>
  <c r="EC1259" i="1"/>
  <c r="EC1269" i="1"/>
  <c r="EC1120" i="1"/>
  <c r="EC1116" i="1"/>
  <c r="EC1262" i="1"/>
  <c r="EC1266" i="1"/>
  <c r="EC1121" i="1"/>
  <c r="EC2235" i="1" s="1"/>
  <c r="EC1293" i="1"/>
  <c r="EC1263" i="1"/>
  <c r="EC1119" i="1"/>
  <c r="EC2213" i="1" s="1"/>
  <c r="EC1278" i="1"/>
  <c r="EC1294" i="1"/>
  <c r="EC1304" i="1"/>
  <c r="EC1298" i="1"/>
  <c r="EC1141" i="1"/>
  <c r="EC1136" i="1"/>
  <c r="EC1268" i="1"/>
  <c r="EC1308" i="1"/>
  <c r="EC1137" i="1"/>
  <c r="EC1285" i="1"/>
  <c r="U1292" i="1"/>
  <c r="AJ342" i="1"/>
  <c r="H2509" i="1"/>
  <c r="H1869" i="1"/>
  <c r="H2508" i="1" s="1"/>
  <c r="AS2937" i="1"/>
  <c r="AS2286" i="1"/>
  <c r="V1062" i="1"/>
  <c r="V1057" i="1"/>
  <c r="V1055" i="1"/>
  <c r="V1056" i="1"/>
  <c r="V1046" i="1"/>
  <c r="V2523" i="1" s="1"/>
  <c r="V1058" i="1"/>
  <c r="U1036" i="1"/>
  <c r="U2517" i="1" s="1"/>
  <c r="U997" i="1"/>
  <c r="V1061" i="1"/>
  <c r="V1047" i="1"/>
  <c r="V1050" i="1"/>
  <c r="V1041" i="1"/>
  <c r="V2520" i="1" s="1"/>
  <c r="V1054" i="1"/>
  <c r="V2526" i="1" s="1"/>
  <c r="V1048" i="1"/>
  <c r="V1052" i="1"/>
  <c r="V2525" i="1" s="1"/>
  <c r="V1060" i="1"/>
  <c r="V2527" i="1" s="1"/>
  <c r="V1045" i="1"/>
  <c r="EO771" i="1"/>
  <c r="DN1038" i="1"/>
  <c r="DN2518" i="1" s="1"/>
  <c r="X427" i="1"/>
  <c r="AS975" i="1"/>
  <c r="AS548" i="1"/>
  <c r="O2826" i="1"/>
  <c r="O2481" i="1"/>
  <c r="O2483" i="1" s="1"/>
  <c r="P2483" i="1" s="1"/>
  <c r="O2130" i="1"/>
  <c r="G1291" i="1"/>
  <c r="G1223" i="1"/>
  <c r="G1295" i="1" s="1"/>
  <c r="G1211" i="1"/>
  <c r="G1283" i="1" s="1"/>
  <c r="T2826" i="1"/>
  <c r="T2130" i="1"/>
  <c r="F1885" i="1"/>
  <c r="F1416" i="1"/>
  <c r="F1426" i="1"/>
  <c r="DX1036" i="1"/>
  <c r="DX2517" i="1" s="1"/>
  <c r="DX997" i="1"/>
  <c r="DA845" i="1"/>
  <c r="F2940" i="1"/>
  <c r="F2540" i="1"/>
  <c r="F2288" i="1"/>
  <c r="K851" i="1"/>
  <c r="K2479" i="1" s="1"/>
  <c r="W1760" i="1"/>
  <c r="W1747" i="1"/>
  <c r="X1760" i="1"/>
  <c r="X1759" i="1" s="1"/>
  <c r="AO2645" i="1"/>
  <c r="AO1225" i="1" s="1"/>
  <c r="AO2002" i="1"/>
  <c r="AO1845" i="1"/>
  <c r="AO1833" i="1" s="1"/>
  <c r="AO1861" i="1"/>
  <c r="AX2554" i="1"/>
  <c r="AX2575" i="1"/>
  <c r="L1238" i="1"/>
  <c r="X1270" i="1"/>
  <c r="AO851" i="1"/>
  <c r="AO2479" i="1" s="1"/>
  <c r="AS851" i="1"/>
  <c r="AS2479" i="1" s="1"/>
  <c r="AO771" i="1"/>
  <c r="P2312" i="1"/>
  <c r="P1670" i="1"/>
  <c r="P1678" i="1"/>
  <c r="P1680" i="1" s="1"/>
  <c r="P1704" i="1"/>
  <c r="AO2543" i="1"/>
  <c r="AO2304" i="1"/>
  <c r="DA1664" i="1"/>
  <c r="DA1661" i="1"/>
  <c r="DA2280" i="1" s="1"/>
  <c r="DX2509" i="1"/>
  <c r="DX1869" i="1"/>
  <c r="DX2508" i="1" s="1"/>
  <c r="R2312" i="1"/>
  <c r="R1704" i="1"/>
  <c r="R1678" i="1"/>
  <c r="R1680" i="1" s="1"/>
  <c r="R1670" i="1"/>
  <c r="D2940" i="1"/>
  <c r="D2540" i="1"/>
  <c r="D2288" i="1"/>
  <c r="X2312" i="1"/>
  <c r="X1704" i="1"/>
  <c r="X1678" i="1"/>
  <c r="X1680" i="1" s="1"/>
  <c r="X1670" i="1"/>
  <c r="EC2509" i="1"/>
  <c r="EC1869" i="1"/>
  <c r="EC2508" i="1" s="1"/>
  <c r="N2937" i="1"/>
  <c r="N2286" i="1"/>
  <c r="Z2552" i="1"/>
  <c r="Z2406" i="1"/>
  <c r="BO955" i="1"/>
  <c r="BO1270" i="1" s="1"/>
  <c r="BO773" i="1"/>
  <c r="BO775" i="1"/>
  <c r="BO755" i="1"/>
  <c r="BO764" i="1"/>
  <c r="BO748" i="1"/>
  <c r="BO777" i="1" s="1"/>
  <c r="BO754" i="1"/>
  <c r="BO760" i="1"/>
  <c r="BO758" i="1"/>
  <c r="BO761" i="1"/>
  <c r="BO767" i="1"/>
  <c r="BO766" i="1"/>
  <c r="BO756" i="1"/>
  <c r="BO730" i="1"/>
  <c r="BO752" i="1"/>
  <c r="BO722" i="1"/>
  <c r="BO762" i="1"/>
  <c r="X652" i="1"/>
  <c r="X547" i="1"/>
  <c r="X544" i="1" s="1"/>
  <c r="X623" i="1" s="1"/>
  <c r="X676" i="1" s="1"/>
  <c r="DW2568" i="1"/>
  <c r="DZ2568" i="1" s="1"/>
  <c r="EC2568" i="1" s="1"/>
  <c r="EF2568" i="1" s="1"/>
  <c r="EI2568" i="1" s="1"/>
  <c r="EL2568" i="1" s="1"/>
  <c r="EO2568" i="1" s="1"/>
  <c r="DW2567" i="1"/>
  <c r="DZ2567" i="1" s="1"/>
  <c r="EC2567" i="1" s="1"/>
  <c r="EF2567" i="1" s="1"/>
  <c r="EI2567" i="1" s="1"/>
  <c r="EL2567" i="1" s="1"/>
  <c r="EO2567" i="1" s="1"/>
  <c r="DW2566" i="1"/>
  <c r="T2937" i="1"/>
  <c r="T2286" i="1"/>
  <c r="L2543" i="1"/>
  <c r="L2304" i="1"/>
  <c r="EA2553" i="1"/>
  <c r="CL2554" i="1"/>
  <c r="L845" i="1"/>
  <c r="M845" i="1"/>
  <c r="V550" i="1"/>
  <c r="V427" i="1"/>
  <c r="V402" i="1"/>
  <c r="Y2646" i="1"/>
  <c r="Y1226" i="1" s="1"/>
  <c r="Y1298" i="1" s="1"/>
  <c r="Y1825" i="1"/>
  <c r="Z2646" i="1"/>
  <c r="Z1226" i="1" s="1"/>
  <c r="EO1062" i="1"/>
  <c r="EO1057" i="1"/>
  <c r="EO1055" i="1"/>
  <c r="EL1036" i="1"/>
  <c r="EL2517" i="1" s="1"/>
  <c r="EO1050" i="1"/>
  <c r="EO1046" i="1"/>
  <c r="EO2523" i="1" s="1"/>
  <c r="EO1058" i="1"/>
  <c r="EL997" i="1"/>
  <c r="EO1061" i="1"/>
  <c r="EO1056" i="1"/>
  <c r="EO1047" i="1"/>
  <c r="EO1041" i="1"/>
  <c r="EO2520" i="1" s="1"/>
  <c r="EO1054" i="1"/>
  <c r="EO2526" i="1" s="1"/>
  <c r="EO1045" i="1"/>
  <c r="EO1048" i="1"/>
  <c r="EO1060" i="1"/>
  <c r="EO2527" i="1" s="1"/>
  <c r="EO1052" i="1"/>
  <c r="EO2525" i="1" s="1"/>
  <c r="R2552" i="1"/>
  <c r="R2406" i="1"/>
  <c r="D975" i="1"/>
  <c r="D1131" i="1" s="1"/>
  <c r="D548" i="1"/>
  <c r="V2826" i="1"/>
  <c r="V2130" i="1"/>
  <c r="AE1747" i="1"/>
  <c r="AE1760" i="1"/>
  <c r="DZ1664" i="1"/>
  <c r="DZ1661" i="1"/>
  <c r="DZ2280" i="1" s="1"/>
  <c r="AA1270" i="1"/>
  <c r="AX1042" i="1"/>
  <c r="AX2521" i="1" s="1"/>
  <c r="O2639" i="1"/>
  <c r="O1219" i="1" s="1"/>
  <c r="O1870" i="1"/>
  <c r="O2509" i="1" s="1"/>
  <c r="E1122" i="1"/>
  <c r="E1134" i="1"/>
  <c r="E1111" i="1"/>
  <c r="E1266" i="1"/>
  <c r="E1116" i="1"/>
  <c r="E1265" i="1"/>
  <c r="E1137" i="1"/>
  <c r="E1259" i="1"/>
  <c r="E1263" i="1"/>
  <c r="E1262" i="1"/>
  <c r="E1142" i="1"/>
  <c r="E1264" i="1"/>
  <c r="E1125" i="1"/>
  <c r="E1136" i="1"/>
  <c r="E1120" i="1"/>
  <c r="E1121" i="1"/>
  <c r="E2235" i="1" s="1"/>
  <c r="E1271" i="1"/>
  <c r="E1285" i="1"/>
  <c r="E1133" i="1"/>
  <c r="E1261" i="1"/>
  <c r="E1298" i="1"/>
  <c r="E1119" i="1"/>
  <c r="E2213" i="1" s="1"/>
  <c r="E1278" i="1"/>
  <c r="E1297" i="1"/>
  <c r="E1294" i="1"/>
  <c r="E1293" i="1"/>
  <c r="E1304" i="1"/>
  <c r="E1141" i="1"/>
  <c r="E1299" i="1"/>
  <c r="CA1062" i="1"/>
  <c r="CA1057" i="1"/>
  <c r="CA1055" i="1"/>
  <c r="BO1036" i="1"/>
  <c r="BO2517" i="1" s="1"/>
  <c r="CA1050" i="1"/>
  <c r="CA1046" i="1"/>
  <c r="CA2523" i="1" s="1"/>
  <c r="CA1058" i="1"/>
  <c r="BO997" i="1"/>
  <c r="CA1061" i="1"/>
  <c r="CA1056" i="1"/>
  <c r="CA1048" i="1"/>
  <c r="CA1041" i="1"/>
  <c r="CA2520" i="1" s="1"/>
  <c r="CA1045" i="1"/>
  <c r="CA1047" i="1"/>
  <c r="CA1054" i="1"/>
  <c r="CA2526" i="1" s="1"/>
  <c r="CA1060" i="1"/>
  <c r="CA2527" i="1" s="1"/>
  <c r="CA1052" i="1"/>
  <c r="CA2525" i="1" s="1"/>
  <c r="O344" i="1"/>
  <c r="O434" i="1"/>
  <c r="O447" i="1"/>
  <c r="O427" i="1"/>
  <c r="O435" i="1"/>
  <c r="O432" i="1"/>
  <c r="O446" i="1"/>
  <c r="O438" i="1"/>
  <c r="O439" i="1"/>
  <c r="O440" i="1"/>
  <c r="O445" i="1"/>
  <c r="O430" i="1"/>
  <c r="O444" i="1"/>
  <c r="O441" i="1"/>
  <c r="V2940" i="1"/>
  <c r="V2540" i="1"/>
  <c r="V2288" i="1"/>
  <c r="AX1308" i="1"/>
  <c r="C2858" i="1"/>
  <c r="C2530" i="1"/>
  <c r="C2243" i="1"/>
  <c r="C2221" i="1"/>
  <c r="E344" i="1"/>
  <c r="E434" i="1"/>
  <c r="E447" i="1"/>
  <c r="E444" i="1"/>
  <c r="E427" i="1"/>
  <c r="E446" i="1"/>
  <c r="E433" i="1"/>
  <c r="E440" i="1"/>
  <c r="E435" i="1"/>
  <c r="E439" i="1"/>
  <c r="E441" i="1"/>
  <c r="E430" i="1"/>
  <c r="E445" i="1"/>
  <c r="E438" i="1"/>
  <c r="E436" i="1"/>
  <c r="J1282" i="1"/>
  <c r="AO1036" i="1"/>
  <c r="AO2517" i="1" s="1"/>
  <c r="AO997" i="1"/>
  <c r="AS1061" i="1"/>
  <c r="AS1058" i="1"/>
  <c r="AS1056" i="1"/>
  <c r="AS1062" i="1"/>
  <c r="AS1055" i="1"/>
  <c r="AS1057" i="1"/>
  <c r="AS1047" i="1"/>
  <c r="AS1060" i="1"/>
  <c r="AS2527" i="1" s="1"/>
  <c r="AS1048" i="1"/>
  <c r="AS1041" i="1"/>
  <c r="AS2520" i="1" s="1"/>
  <c r="AS1046" i="1"/>
  <c r="AS2523" i="1" s="1"/>
  <c r="AS1054" i="1"/>
  <c r="AS2526" i="1" s="1"/>
  <c r="AS1036" i="1"/>
  <c r="AS2517" i="1" s="1"/>
  <c r="AS1050" i="1"/>
  <c r="AS1052" i="1"/>
  <c r="AS2525" i="1" s="1"/>
  <c r="AS1045" i="1"/>
  <c r="DV1291" i="1"/>
  <c r="DV1211" i="1"/>
  <c r="DV1283" i="1" s="1"/>
  <c r="DV1223" i="1"/>
  <c r="DV1295" i="1" s="1"/>
  <c r="EF1263" i="1"/>
  <c r="EF1134" i="1"/>
  <c r="EF1111" i="1"/>
  <c r="EF1299" i="1"/>
  <c r="EF1122" i="1"/>
  <c r="EF1292" i="1"/>
  <c r="EF1125" i="1"/>
  <c r="EF1119" i="1"/>
  <c r="EF2213" i="1" s="1"/>
  <c r="EF1271" i="1"/>
  <c r="EF1133" i="1"/>
  <c r="EF1265" i="1"/>
  <c r="EF1137" i="1"/>
  <c r="EF1285" i="1"/>
  <c r="EF1262" i="1"/>
  <c r="EF1123" i="1"/>
  <c r="EF1266" i="1"/>
  <c r="EF1116" i="1"/>
  <c r="EF1279" i="1"/>
  <c r="EF1142" i="1"/>
  <c r="EF1269" i="1"/>
  <c r="EF1121" i="1"/>
  <c r="EF2235" i="1" s="1"/>
  <c r="EF1293" i="1"/>
  <c r="EF1120" i="1"/>
  <c r="EF1298" i="1"/>
  <c r="EF1141" i="1"/>
  <c r="EF1136" i="1"/>
  <c r="EF1297" i="1"/>
  <c r="EF1278" i="1"/>
  <c r="EF1259" i="1"/>
  <c r="EF1294" i="1"/>
  <c r="EF1264" i="1"/>
  <c r="CA1044" i="1"/>
  <c r="CA2522" i="1" s="1"/>
  <c r="DA2509" i="1"/>
  <c r="DA1869" i="1"/>
  <c r="DA2508" i="1" s="1"/>
  <c r="DV554" i="1"/>
  <c r="DV431" i="1"/>
  <c r="DV406" i="1"/>
  <c r="AX1131" i="1"/>
  <c r="O2937" i="1"/>
  <c r="O2286" i="1"/>
  <c r="BO2554" i="1"/>
  <c r="BO2575" i="1"/>
  <c r="AX554" i="1"/>
  <c r="AX548" i="1" s="1"/>
  <c r="AX406" i="1"/>
  <c r="AX342" i="1"/>
  <c r="AX431" i="1" s="1"/>
  <c r="DN554" i="1"/>
  <c r="DN406" i="1"/>
  <c r="DN431" i="1"/>
  <c r="G1061" i="1"/>
  <c r="G1058" i="1"/>
  <c r="G1056" i="1"/>
  <c r="F997" i="1"/>
  <c r="G1062" i="1"/>
  <c r="G1055" i="1"/>
  <c r="G1057" i="1"/>
  <c r="G1047" i="1"/>
  <c r="G2524" i="1" s="1"/>
  <c r="F1036" i="1"/>
  <c r="F2517" i="1" s="1"/>
  <c r="G1054" i="1"/>
  <c r="G2526" i="1" s="1"/>
  <c r="G1046" i="1"/>
  <c r="G2523" i="1" s="1"/>
  <c r="G1052" i="1"/>
  <c r="G2525" i="1" s="1"/>
  <c r="G1041" i="1"/>
  <c r="G2520" i="1" s="1"/>
  <c r="G1050" i="1"/>
  <c r="G1060" i="1"/>
  <c r="G2527" i="1" s="1"/>
  <c r="G1045" i="1"/>
  <c r="EF2937" i="1"/>
  <c r="EF2286" i="1"/>
  <c r="D771" i="1"/>
  <c r="DA1111" i="1"/>
  <c r="DA1299" i="1"/>
  <c r="DA1122" i="1"/>
  <c r="DA1124" i="1" s="1"/>
  <c r="DA1292" i="1"/>
  <c r="DA1136" i="1"/>
  <c r="DA1285" i="1"/>
  <c r="DA1116" i="1"/>
  <c r="DA1125" i="1"/>
  <c r="DA1271" i="1"/>
  <c r="DA1259" i="1"/>
  <c r="DA1261" i="1"/>
  <c r="DA1123" i="1"/>
  <c r="DA1262" i="1"/>
  <c r="DA1120" i="1"/>
  <c r="DA1294" i="1"/>
  <c r="DA1266" i="1"/>
  <c r="DA1293" i="1"/>
  <c r="DA1264" i="1"/>
  <c r="DA1304" i="1"/>
  <c r="DA1263" i="1"/>
  <c r="DA1265" i="1"/>
  <c r="DA1133" i="1"/>
  <c r="DA1269" i="1"/>
  <c r="DA1121" i="1"/>
  <c r="DA2235" i="1" s="1"/>
  <c r="DA1142" i="1"/>
  <c r="DA1308" i="1"/>
  <c r="DA1298" i="1"/>
  <c r="DA1268" i="1"/>
  <c r="DA1137" i="1"/>
  <c r="DA1141" i="1"/>
  <c r="DA1278" i="1"/>
  <c r="DA1119" i="1"/>
  <c r="DA2213" i="1" s="1"/>
  <c r="T1885" i="1"/>
  <c r="T1426" i="1"/>
  <c r="T1416" i="1"/>
  <c r="K344" i="1"/>
  <c r="K444" i="1"/>
  <c r="K447" i="1"/>
  <c r="K434" i="1"/>
  <c r="K439" i="1"/>
  <c r="K427" i="1"/>
  <c r="K435" i="1"/>
  <c r="K433" i="1"/>
  <c r="K436" i="1"/>
  <c r="K438" i="1"/>
  <c r="K446" i="1"/>
  <c r="K441" i="1"/>
  <c r="K445" i="1"/>
  <c r="K440" i="1"/>
  <c r="K430" i="1"/>
  <c r="I2937" i="1"/>
  <c r="I2286" i="1"/>
  <c r="L769" i="1"/>
  <c r="DW955" i="1"/>
  <c r="DW1309" i="1" s="1"/>
  <c r="DW773" i="1"/>
  <c r="DW764" i="1"/>
  <c r="DW748" i="1"/>
  <c r="DW777" i="1" s="1"/>
  <c r="DW775" i="1"/>
  <c r="DW755" i="1"/>
  <c r="DW754" i="1"/>
  <c r="DW767" i="1"/>
  <c r="DW761" i="1"/>
  <c r="DW756" i="1"/>
  <c r="DW758" i="1"/>
  <c r="DW760" i="1"/>
  <c r="DW766" i="1"/>
  <c r="DW752" i="1"/>
  <c r="DW762" i="1"/>
  <c r="Q1062" i="1"/>
  <c r="Q1057" i="1"/>
  <c r="Q1055" i="1"/>
  <c r="Q1061" i="1"/>
  <c r="P997" i="1"/>
  <c r="Q1056" i="1"/>
  <c r="Q1046" i="1"/>
  <c r="Q2523" i="1" s="1"/>
  <c r="Q1058" i="1"/>
  <c r="Q1054" i="1"/>
  <c r="Q2526" i="1" s="1"/>
  <c r="Q1060" i="1"/>
  <c r="Q2527" i="1" s="1"/>
  <c r="Q1047" i="1"/>
  <c r="Q1041" i="1"/>
  <c r="Q2520" i="1" s="1"/>
  <c r="Q1048" i="1"/>
  <c r="Q1050" i="1"/>
  <c r="Q1045" i="1"/>
  <c r="Q1044" i="1"/>
  <c r="Q2522" i="1" s="1"/>
  <c r="Q1052" i="1"/>
  <c r="Q2525" i="1" s="1"/>
  <c r="Z1131" i="1"/>
  <c r="Q1885" i="1"/>
  <c r="Q1426" i="1"/>
  <c r="Q1416" i="1"/>
  <c r="BO1134" i="1"/>
  <c r="W1759" i="1"/>
  <c r="V2543" i="1"/>
  <c r="V2304" i="1"/>
  <c r="DZ1283" i="1"/>
  <c r="I1939" i="1"/>
  <c r="F2937" i="1"/>
  <c r="F2286" i="1"/>
  <c r="R554" i="1"/>
  <c r="R431" i="1"/>
  <c r="R406" i="1"/>
  <c r="AS1044" i="1"/>
  <c r="AS2522" i="1" s="1"/>
  <c r="EO2937" i="1"/>
  <c r="EO2286" i="1"/>
  <c r="BO769" i="1"/>
  <c r="DA344" i="1"/>
  <c r="DA435" i="1"/>
  <c r="DA445" i="1"/>
  <c r="DA433" i="1"/>
  <c r="DA426" i="1"/>
  <c r="DA448" i="1" s="1"/>
  <c r="DA438" i="1"/>
  <c r="DA447" i="1"/>
  <c r="DA442" i="1"/>
  <c r="DA432" i="1"/>
  <c r="DA443" i="1"/>
  <c r="DA446" i="1"/>
  <c r="DA440" i="1"/>
  <c r="DA434" i="1"/>
  <c r="DA439" i="1"/>
  <c r="DA428" i="1"/>
  <c r="DA441" i="1"/>
  <c r="W344" i="1"/>
  <c r="W443" i="1"/>
  <c r="W434" i="1"/>
  <c r="W444" i="1"/>
  <c r="W445" i="1"/>
  <c r="W447" i="1"/>
  <c r="W432" i="1"/>
  <c r="W430" i="1"/>
  <c r="W446" i="1"/>
  <c r="W429" i="1"/>
  <c r="W442" i="1"/>
  <c r="W440" i="1"/>
  <c r="W428" i="1"/>
  <c r="W438" i="1"/>
  <c r="W435" i="1"/>
  <c r="W436" i="1"/>
  <c r="W441" i="1"/>
  <c r="W439" i="1"/>
  <c r="W433" i="1"/>
  <c r="DN2524" i="1"/>
  <c r="DN1049" i="1"/>
  <c r="EO1036" i="1"/>
  <c r="EO2517" i="1" s="1"/>
  <c r="EO997" i="1"/>
  <c r="W1662" i="1"/>
  <c r="W1663" i="1" s="1"/>
  <c r="W2296" i="1" s="1"/>
  <c r="W1660" i="1"/>
  <c r="W1661" i="1" s="1"/>
  <c r="W2280" i="1" s="1"/>
  <c r="W1669" i="1"/>
  <c r="W2424" i="1"/>
  <c r="W2556" i="1" s="1"/>
  <c r="EL344" i="1"/>
  <c r="EL435" i="1"/>
  <c r="EL447" i="1"/>
  <c r="EL439" i="1"/>
  <c r="EL438" i="1"/>
  <c r="EL432" i="1"/>
  <c r="EL436" i="1"/>
  <c r="EL444" i="1"/>
  <c r="EL442" i="1"/>
  <c r="EL431" i="1"/>
  <c r="EL437" i="1"/>
  <c r="EL434" i="1"/>
  <c r="EL441" i="1"/>
  <c r="EL445" i="1"/>
  <c r="EL429" i="1"/>
  <c r="EL440" i="1"/>
  <c r="EL446" i="1"/>
  <c r="EL433" i="1"/>
  <c r="CL641" i="1"/>
  <c r="DA1759" i="1"/>
  <c r="C2940" i="1"/>
  <c r="C2540" i="1"/>
  <c r="C2288" i="1"/>
  <c r="Q1122" i="1"/>
  <c r="Q1134" i="1"/>
  <c r="Q1111" i="1"/>
  <c r="Q1259" i="1"/>
  <c r="Q1136" i="1"/>
  <c r="Q1271" i="1"/>
  <c r="Q1121" i="1"/>
  <c r="Q2235" i="1" s="1"/>
  <c r="Q1264" i="1"/>
  <c r="Q1142" i="1"/>
  <c r="Q1137" i="1"/>
  <c r="Q1304" i="1"/>
  <c r="Q1123" i="1"/>
  <c r="Q1261" i="1"/>
  <c r="Q1268" i="1"/>
  <c r="Q1285" i="1"/>
  <c r="Q1308" i="1"/>
  <c r="Q1263" i="1"/>
  <c r="Q1116" i="1"/>
  <c r="Q1265" i="1"/>
  <c r="Q1262" i="1"/>
  <c r="Q1125" i="1"/>
  <c r="Q1120" i="1"/>
  <c r="Q1266" i="1"/>
  <c r="Q1299" i="1"/>
  <c r="Q1141" i="1"/>
  <c r="Q1293" i="1"/>
  <c r="Q1133" i="1"/>
  <c r="Q1294" i="1"/>
  <c r="Q1278" i="1"/>
  <c r="Q1119" i="1"/>
  <c r="Q2213" i="1" s="1"/>
  <c r="AX2562" i="1"/>
  <c r="AX2558" i="1"/>
  <c r="AX2563" i="1" s="1"/>
  <c r="AX2561" i="1"/>
  <c r="AX1733" i="1" s="1"/>
  <c r="AX2360" i="1"/>
  <c r="AX2560" i="1" s="1"/>
  <c r="X771" i="1"/>
  <c r="DV771" i="1"/>
  <c r="S955" i="1"/>
  <c r="S773" i="1"/>
  <c r="S748" i="1"/>
  <c r="S777" i="1" s="1"/>
  <c r="S761" i="1"/>
  <c r="S756" i="1"/>
  <c r="S752" i="1"/>
  <c r="S767" i="1"/>
  <c r="S755" i="1"/>
  <c r="S762" i="1"/>
  <c r="S775" i="1"/>
  <c r="S760" i="1"/>
  <c r="S764" i="1"/>
  <c r="S754" i="1"/>
  <c r="S758" i="1"/>
  <c r="S769" i="1"/>
  <c r="S766" i="1"/>
  <c r="L2937" i="1"/>
  <c r="L2286" i="1"/>
  <c r="DV1733" i="1"/>
  <c r="N1" i="1"/>
  <c r="DV975" i="1"/>
  <c r="DV1131" i="1" s="1"/>
  <c r="DV548" i="1"/>
  <c r="Y652" i="1"/>
  <c r="Y547" i="1"/>
  <c r="Y544" i="1" s="1"/>
  <c r="Q1289" i="1"/>
  <c r="AS955" i="1"/>
  <c r="AS773" i="1"/>
  <c r="AS748" i="1"/>
  <c r="AS777" i="1" s="1"/>
  <c r="AS756" i="1"/>
  <c r="AS761" i="1"/>
  <c r="AS755" i="1"/>
  <c r="AS760" i="1"/>
  <c r="AS752" i="1"/>
  <c r="AS758" i="1"/>
  <c r="AS764" i="1"/>
  <c r="AS769" i="1"/>
  <c r="AS754" i="1"/>
  <c r="AS775" i="1"/>
  <c r="AS767" i="1"/>
  <c r="AS762" i="1"/>
  <c r="AS766" i="1"/>
  <c r="D769" i="1"/>
  <c r="V2513" i="1"/>
  <c r="AJ2937" i="1"/>
  <c r="AJ2286" i="1"/>
  <c r="K2937" i="1"/>
  <c r="K2286" i="1"/>
  <c r="BF1885" i="1"/>
  <c r="BF1426" i="1"/>
  <c r="BF1416" i="1"/>
  <c r="L851" i="1"/>
  <c r="L2479" i="1" s="1"/>
  <c r="M851" i="1"/>
  <c r="M2479" i="1" s="1"/>
  <c r="M1061" i="1"/>
  <c r="M1058" i="1"/>
  <c r="M1056" i="1"/>
  <c r="L997" i="1"/>
  <c r="M1047" i="1"/>
  <c r="L1036" i="1"/>
  <c r="L2517" i="1" s="1"/>
  <c r="M1062" i="1"/>
  <c r="M1055" i="1"/>
  <c r="M1057" i="1"/>
  <c r="M1054" i="1"/>
  <c r="M2526" i="1" s="1"/>
  <c r="M1041" i="1"/>
  <c r="M2520" i="1" s="1"/>
  <c r="M1048" i="1"/>
  <c r="M1046" i="1"/>
  <c r="M2523" i="1" s="1"/>
  <c r="M1060" i="1"/>
  <c r="M2527" i="1" s="1"/>
  <c r="M1050" i="1"/>
  <c r="M1036" i="1"/>
  <c r="M2517" i="1" s="1"/>
  <c r="M1045" i="1"/>
  <c r="M1052" i="1"/>
  <c r="M2525" i="1" s="1"/>
  <c r="BO771" i="1"/>
  <c r="AA771" i="1"/>
  <c r="Z999" i="1"/>
  <c r="Z1042" i="1" s="1"/>
  <c r="Z2521" i="1" s="1"/>
  <c r="Z1040" i="1"/>
  <c r="Z2519" i="1" s="1"/>
  <c r="Z995" i="1"/>
  <c r="Z1038" i="1" s="1"/>
  <c r="Z2518" i="1" s="1"/>
  <c r="CL554" i="1"/>
  <c r="CL431" i="1"/>
  <c r="CL406" i="1"/>
  <c r="I559" i="1"/>
  <c r="I436" i="1"/>
  <c r="I411" i="1"/>
  <c r="BF443" i="1"/>
  <c r="AX2552" i="1"/>
  <c r="AX2406" i="1"/>
  <c r="AX2397" i="1"/>
  <c r="AX2555" i="1" s="1"/>
  <c r="EF2524" i="1"/>
  <c r="EF1049" i="1"/>
  <c r="AO344" i="1"/>
  <c r="AO445" i="1"/>
  <c r="AO435" i="1"/>
  <c r="AO434" i="1"/>
  <c r="AO439" i="1"/>
  <c r="AO447" i="1"/>
  <c r="AO426" i="1"/>
  <c r="AO448" i="1" s="1"/>
  <c r="AO442" i="1"/>
  <c r="AO444" i="1"/>
  <c r="AO446" i="1"/>
  <c r="AO433" i="1"/>
  <c r="AO441" i="1"/>
  <c r="AO428" i="1"/>
  <c r="AO443" i="1"/>
  <c r="AO438" i="1"/>
  <c r="AO440" i="1"/>
  <c r="AO432" i="1"/>
  <c r="X2826" i="1"/>
  <c r="X2130" i="1"/>
  <c r="K2639" i="1"/>
  <c r="K1219" i="1" s="1"/>
  <c r="K1870" i="1"/>
  <c r="Q851" i="1"/>
  <c r="Q2479" i="1" s="1"/>
  <c r="N1042" i="1"/>
  <c r="N2521" i="1" s="1"/>
  <c r="J769" i="1"/>
  <c r="K1662" i="1"/>
  <c r="K1663" i="1" s="1"/>
  <c r="K2296" i="1" s="1"/>
  <c r="K1660" i="1"/>
  <c r="K1661" i="1" s="1"/>
  <c r="K2280" i="1" s="1"/>
  <c r="K1669" i="1"/>
  <c r="K2424" i="1"/>
  <c r="K2556" i="1" s="1"/>
  <c r="AA2575" i="1"/>
  <c r="AA2554" i="1"/>
  <c r="G431" i="1"/>
  <c r="AJ682" i="1"/>
  <c r="AJ680" i="1" s="1"/>
  <c r="AJ627" i="1"/>
  <c r="C1270" i="1"/>
  <c r="V2646" i="1"/>
  <c r="V1226" i="1" s="1"/>
  <c r="V1825" i="1"/>
  <c r="M1044" i="1"/>
  <c r="M2522" i="1" s="1"/>
  <c r="CL1885" i="1"/>
  <c r="CL1416" i="1"/>
  <c r="CL1426" i="1"/>
  <c r="E851" i="1"/>
  <c r="E2479" i="1" s="1"/>
  <c r="DV1885" i="1"/>
  <c r="DV1416" i="1"/>
  <c r="DV1426" i="1"/>
  <c r="B744" i="1"/>
  <c r="B771" i="1" s="1"/>
  <c r="D426" i="1"/>
  <c r="D448" i="1" s="1"/>
  <c r="P955" i="1"/>
  <c r="P773" i="1"/>
  <c r="P775" i="1"/>
  <c r="P764" i="1"/>
  <c r="P748" i="1"/>
  <c r="P777" i="1" s="1"/>
  <c r="P755" i="1"/>
  <c r="P756" i="1"/>
  <c r="P766" i="1"/>
  <c r="P758" i="1"/>
  <c r="P761" i="1"/>
  <c r="P760" i="1"/>
  <c r="P754" i="1"/>
  <c r="P767" i="1"/>
  <c r="P752" i="1"/>
  <c r="P762" i="1"/>
  <c r="B344" i="1"/>
  <c r="B438" i="1"/>
  <c r="B435" i="1"/>
  <c r="B440" i="1"/>
  <c r="B446" i="1"/>
  <c r="B430" i="1"/>
  <c r="B432" i="1"/>
  <c r="B427" i="1"/>
  <c r="B429" i="1"/>
  <c r="B444" i="1"/>
  <c r="B445" i="1"/>
  <c r="B441" i="1"/>
  <c r="B447" i="1"/>
  <c r="B439" i="1"/>
  <c r="K1044" i="1"/>
  <c r="K2522" i="1" s="1"/>
  <c r="P549" i="1"/>
  <c r="P342" i="1"/>
  <c r="P401" i="1"/>
  <c r="DZ1733" i="1"/>
  <c r="P1" i="1"/>
  <c r="U551" i="1"/>
  <c r="U428" i="1"/>
  <c r="U403" i="1"/>
  <c r="I554" i="1"/>
  <c r="I406" i="1"/>
  <c r="I431" i="1"/>
  <c r="C1269" i="1"/>
  <c r="AO1062" i="1"/>
  <c r="AO1057" i="1"/>
  <c r="AO1055" i="1"/>
  <c r="AJ1036" i="1"/>
  <c r="AJ2517" i="1" s="1"/>
  <c r="AJ997" i="1"/>
  <c r="AO1056" i="1"/>
  <c r="AO1058" i="1"/>
  <c r="AO1061" i="1"/>
  <c r="AO1048" i="1"/>
  <c r="AO1054" i="1"/>
  <c r="AO2526" i="1" s="1"/>
  <c r="AO1046" i="1"/>
  <c r="AO2523" i="1" s="1"/>
  <c r="AO1050" i="1"/>
  <c r="AO1047" i="1"/>
  <c r="AO1041" i="1"/>
  <c r="AO2520" i="1" s="1"/>
  <c r="AO1060" i="1"/>
  <c r="AO2527" i="1" s="1"/>
  <c r="AO1052" i="1"/>
  <c r="AO2525" i="1" s="1"/>
  <c r="AO1045" i="1"/>
  <c r="EL1885" i="1"/>
  <c r="EL1426" i="1"/>
  <c r="EL1416" i="1"/>
  <c r="S999" i="1"/>
  <c r="S995" i="1"/>
  <c r="U2513" i="1"/>
  <c r="U1869" i="1"/>
  <c r="U2508" i="1" s="1"/>
  <c r="DZ1044" i="1"/>
  <c r="DZ2522" i="1" s="1"/>
  <c r="C406" i="1"/>
  <c r="C554" i="1"/>
  <c r="C431" i="1"/>
  <c r="DZ2312" i="1"/>
  <c r="DZ1704" i="1"/>
  <c r="DZ1678" i="1"/>
  <c r="DZ1680" i="1" s="1"/>
  <c r="DZ1670" i="1"/>
  <c r="Z769" i="1"/>
  <c r="CA556" i="1"/>
  <c r="CA548" i="1" s="1"/>
  <c r="CA408" i="1"/>
  <c r="CA433" i="1"/>
  <c r="EC1885" i="1"/>
  <c r="EC1416" i="1"/>
  <c r="EC1426" i="1"/>
  <c r="R851" i="1"/>
  <c r="R2479" i="1" s="1"/>
  <c r="R1036" i="1"/>
  <c r="R2517" i="1" s="1"/>
  <c r="R997" i="1"/>
  <c r="S1061" i="1"/>
  <c r="S1058" i="1"/>
  <c r="S1056" i="1"/>
  <c r="S1062" i="1"/>
  <c r="S1055" i="1"/>
  <c r="S1057" i="1"/>
  <c r="S1047" i="1"/>
  <c r="S1060" i="1"/>
  <c r="S2527" i="1" s="1"/>
  <c r="S1041" i="1"/>
  <c r="S2520" i="1" s="1"/>
  <c r="S1050" i="1"/>
  <c r="S1054" i="1"/>
  <c r="S2526" i="1" s="1"/>
  <c r="S1048" i="1"/>
  <c r="S1046" i="1"/>
  <c r="S2523" i="1" s="1"/>
  <c r="S1045" i="1"/>
  <c r="S1052" i="1"/>
  <c r="S2525" i="1" s="1"/>
  <c r="AX1038" i="1"/>
  <c r="AX2518" i="1" s="1"/>
  <c r="I344" i="1"/>
  <c r="I446" i="1"/>
  <c r="I427" i="1"/>
  <c r="I444" i="1"/>
  <c r="I445" i="1"/>
  <c r="I438" i="1"/>
  <c r="I440" i="1"/>
  <c r="I441" i="1"/>
  <c r="I447" i="1"/>
  <c r="I434" i="1"/>
  <c r="I435" i="1"/>
  <c r="I433" i="1"/>
  <c r="I432" i="1"/>
  <c r="I439" i="1"/>
  <c r="I430" i="1"/>
  <c r="I429" i="1"/>
  <c r="W2826" i="1"/>
  <c r="W2130" i="1"/>
  <c r="U1269" i="1"/>
  <c r="DX344" i="1"/>
  <c r="DX444" i="1"/>
  <c r="DX428" i="1"/>
  <c r="DX434" i="1"/>
  <c r="DX447" i="1"/>
  <c r="DX446" i="1"/>
  <c r="DX432" i="1"/>
  <c r="DX435" i="1"/>
  <c r="DX429" i="1"/>
  <c r="DX442" i="1"/>
  <c r="DX430" i="1"/>
  <c r="DX441" i="1"/>
  <c r="DX427" i="1"/>
  <c r="DX437" i="1"/>
  <c r="DX439" i="1"/>
  <c r="DX445" i="1"/>
  <c r="DX438" i="1"/>
  <c r="DX440" i="1"/>
  <c r="DA1310" i="1"/>
  <c r="E429" i="1"/>
  <c r="DA1044" i="1"/>
  <c r="DA2522" i="1" s="1"/>
  <c r="DV1270" i="1"/>
  <c r="T2639" i="1"/>
  <c r="T1219" i="1" s="1"/>
  <c r="T1870" i="1"/>
  <c r="N2552" i="1"/>
  <c r="N2406" i="1"/>
  <c r="BO851" i="1"/>
  <c r="BO2479" i="1" s="1"/>
  <c r="AO2574" i="1"/>
  <c r="DV2937" i="1"/>
  <c r="DV2286" i="1"/>
  <c r="BF748" i="1"/>
  <c r="BF777" i="1" s="1"/>
  <c r="BF955" i="1"/>
  <c r="BF767" i="1"/>
  <c r="BF730" i="1"/>
  <c r="BF762" i="1"/>
  <c r="BF773" i="1"/>
  <c r="BF758" i="1"/>
  <c r="BF752" i="1"/>
  <c r="BF760" i="1"/>
  <c r="BF722" i="1"/>
  <c r="BF754" i="1"/>
  <c r="BF755" i="1"/>
  <c r="BF756" i="1"/>
  <c r="BF761" i="1"/>
  <c r="BF764" i="1"/>
  <c r="BF775" i="1"/>
  <c r="BF769" i="1"/>
  <c r="BF766" i="1"/>
  <c r="Y1270" i="1"/>
  <c r="AO2826" i="1"/>
  <c r="AO2130" i="1"/>
  <c r="DA2552" i="1"/>
  <c r="DA2406" i="1"/>
  <c r="DA2397" i="1"/>
  <c r="DA2555" i="1" s="1"/>
  <c r="M1885" i="1"/>
  <c r="M1416" i="1"/>
  <c r="M1426" i="1"/>
  <c r="H1131" i="1"/>
  <c r="E1310" i="1"/>
  <c r="M2639" i="1"/>
  <c r="M1219" i="1" s="1"/>
  <c r="M1870" i="1"/>
  <c r="X1299" i="1"/>
  <c r="V2312" i="1"/>
  <c r="V1670" i="1"/>
  <c r="V2328" i="1" s="1"/>
  <c r="V1704" i="1"/>
  <c r="V1678" i="1"/>
  <c r="V1680" i="1" s="1"/>
  <c r="O2552" i="1"/>
  <c r="O2406" i="1"/>
  <c r="I1277" i="1"/>
  <c r="I1237" i="1"/>
  <c r="I1309" i="1" s="1"/>
  <c r="T551" i="1"/>
  <c r="T403" i="1"/>
  <c r="EO403" i="1"/>
  <c r="DX403" i="1"/>
  <c r="BO403" i="1"/>
  <c r="M403" i="1"/>
  <c r="AJ403" i="1"/>
  <c r="F403" i="1"/>
  <c r="T342" i="1"/>
  <c r="DX423" i="1" s="1"/>
  <c r="CA403" i="1"/>
  <c r="G403" i="1"/>
  <c r="AS403" i="1"/>
  <c r="AO403" i="1"/>
  <c r="Y403" i="1"/>
  <c r="R403" i="1"/>
  <c r="L403" i="1"/>
  <c r="Q403" i="1"/>
  <c r="X403" i="1"/>
  <c r="V403" i="1"/>
  <c r="DA403" i="1"/>
  <c r="CL403" i="1"/>
  <c r="EC403" i="1"/>
  <c r="DZ403" i="1"/>
  <c r="W403" i="1"/>
  <c r="S403" i="1"/>
  <c r="R1760" i="1"/>
  <c r="R1759" i="1" s="1"/>
  <c r="R1747" i="1"/>
  <c r="T556" i="1"/>
  <c r="T408" i="1"/>
  <c r="EI408" i="1"/>
  <c r="DV408" i="1"/>
  <c r="U408" i="1"/>
  <c r="E408" i="1"/>
  <c r="AX408" i="1"/>
  <c r="R408" i="1"/>
  <c r="EL408" i="1"/>
  <c r="BF408" i="1"/>
  <c r="BO408" i="1"/>
  <c r="Y408" i="1"/>
  <c r="AA408" i="1"/>
  <c r="J408" i="1"/>
  <c r="V408" i="1"/>
  <c r="DN408" i="1"/>
  <c r="L408" i="1"/>
  <c r="M408" i="1"/>
  <c r="D408" i="1"/>
  <c r="DA408" i="1"/>
  <c r="EC408" i="1"/>
  <c r="AS408" i="1"/>
  <c r="C408" i="1"/>
  <c r="P408" i="1"/>
  <c r="DZ408" i="1"/>
  <c r="F408" i="1"/>
  <c r="S408" i="1"/>
  <c r="EF408" i="1"/>
  <c r="K408" i="1"/>
  <c r="G408" i="1"/>
  <c r="X408" i="1"/>
  <c r="DW408" i="1"/>
  <c r="I408" i="1"/>
  <c r="AO408" i="1"/>
  <c r="Q408" i="1"/>
  <c r="AE408" i="1"/>
  <c r="W408" i="1"/>
  <c r="X1036" i="1"/>
  <c r="X2517" i="1" s="1"/>
  <c r="X997" i="1"/>
  <c r="Y1061" i="1"/>
  <c r="Y1058" i="1"/>
  <c r="Y1056" i="1"/>
  <c r="Y1057" i="1"/>
  <c r="Y1047" i="1"/>
  <c r="Y1055" i="1"/>
  <c r="Y1062" i="1"/>
  <c r="Y1046" i="1"/>
  <c r="Y2523" i="1" s="1"/>
  <c r="Y1050" i="1"/>
  <c r="Y1041" i="1"/>
  <c r="Y2520" i="1" s="1"/>
  <c r="Y1048" i="1"/>
  <c r="Y1060" i="1"/>
  <c r="Y2527" i="1" s="1"/>
  <c r="Y1054" i="1"/>
  <c r="Y2526" i="1" s="1"/>
  <c r="Y1045" i="1"/>
  <c r="Y1052" i="1"/>
  <c r="Y2525" i="1" s="1"/>
  <c r="H1223" i="1"/>
  <c r="H1295" i="1" s="1"/>
  <c r="H1211" i="1"/>
  <c r="H1283" i="1" s="1"/>
  <c r="H1291" i="1"/>
  <c r="AJ2360" i="1"/>
  <c r="AJ2560" i="1" s="1"/>
  <c r="P1270" i="1"/>
  <c r="DN1040" i="1"/>
  <c r="DN2519" i="1" s="1"/>
  <c r="EF2569" i="1"/>
  <c r="EI2569" i="1" s="1"/>
  <c r="EL2569" i="1" s="1"/>
  <c r="EO2569" i="1" s="1"/>
  <c r="EO1295" i="1"/>
  <c r="N1870" i="1"/>
  <c r="C1310" i="1"/>
  <c r="U1270" i="1"/>
  <c r="BO1760" i="1"/>
  <c r="BO1747" i="1"/>
  <c r="C428" i="1"/>
  <c r="DX1298" i="1"/>
  <c r="DX1122" i="1"/>
  <c r="DX1134" i="1"/>
  <c r="DX1111" i="1"/>
  <c r="DX1121" i="1"/>
  <c r="DX2235" i="1" s="1"/>
  <c r="DX2243" i="1" s="1"/>
  <c r="DX1116" i="1"/>
  <c r="DX1289" i="1"/>
  <c r="DX1265" i="1"/>
  <c r="DX1263" i="1"/>
  <c r="DX1123" i="1"/>
  <c r="DX1294" i="1"/>
  <c r="DX1292" i="1"/>
  <c r="DX1271" i="1"/>
  <c r="DX1266" i="1"/>
  <c r="DX1282" i="1"/>
  <c r="DX1142" i="1"/>
  <c r="DX1297" i="1"/>
  <c r="DX1262" i="1"/>
  <c r="DX1264" i="1"/>
  <c r="DX1299" i="1"/>
  <c r="DX1125" i="1"/>
  <c r="DX1137" i="1"/>
  <c r="DX1293" i="1"/>
  <c r="DX1269" i="1"/>
  <c r="DX1259" i="1"/>
  <c r="DX1285" i="1"/>
  <c r="DX1278" i="1"/>
  <c r="DX1120" i="1"/>
  <c r="DX1310" i="1"/>
  <c r="DX1136" i="1"/>
  <c r="DX1133" i="1"/>
  <c r="DX1279" i="1"/>
  <c r="DX1261" i="1"/>
  <c r="DX1141" i="1"/>
  <c r="DX1304" i="1"/>
  <c r="E2552" i="1"/>
  <c r="E2406" i="1"/>
  <c r="CL978" i="1"/>
  <c r="CL1134" i="1" s="1"/>
  <c r="EO1309" i="1"/>
  <c r="EF1869" i="1"/>
  <c r="EF2508" i="1" s="1"/>
  <c r="V955" i="1"/>
  <c r="V773" i="1"/>
  <c r="V764" i="1"/>
  <c r="V748" i="1"/>
  <c r="V777" i="1" s="1"/>
  <c r="V775" i="1"/>
  <c r="V755" i="1"/>
  <c r="V754" i="1"/>
  <c r="V767" i="1"/>
  <c r="V766" i="1"/>
  <c r="V756" i="1"/>
  <c r="V758" i="1"/>
  <c r="V761" i="1"/>
  <c r="V760" i="1"/>
  <c r="V752" i="1"/>
  <c r="V762" i="1"/>
  <c r="AX403" i="1"/>
  <c r="V2552" i="1"/>
  <c r="V2406" i="1"/>
  <c r="Z1669" i="1"/>
  <c r="Z1662" i="1"/>
  <c r="Z1663" i="1" s="1"/>
  <c r="Z2296" i="1" s="1"/>
  <c r="Z1660" i="1"/>
  <c r="Z2424" i="1"/>
  <c r="Z2556" i="1" s="1"/>
  <c r="E1270" i="1"/>
  <c r="E403" i="1"/>
  <c r="W2646" i="1"/>
  <c r="W1226" i="1" s="1"/>
  <c r="W1298" i="1" s="1"/>
  <c r="W1825" i="1"/>
  <c r="AO2646" i="1"/>
  <c r="AO1226" i="1" s="1"/>
  <c r="G2360" i="1"/>
  <c r="G2560" i="1" s="1"/>
  <c r="J403" i="1"/>
  <c r="K2552" i="1"/>
  <c r="K2406" i="1"/>
  <c r="BO423" i="1"/>
  <c r="BO344" i="1"/>
  <c r="BO447" i="1"/>
  <c r="BO435" i="1"/>
  <c r="BO442" i="1"/>
  <c r="BO440" i="1"/>
  <c r="BO445" i="1"/>
  <c r="BO436" i="1"/>
  <c r="BO428" i="1"/>
  <c r="BO446" i="1"/>
  <c r="BO438" i="1"/>
  <c r="BO437" i="1"/>
  <c r="BO439" i="1"/>
  <c r="BO441" i="1"/>
  <c r="BO433" i="1"/>
  <c r="BO434" i="1"/>
  <c r="BO432" i="1"/>
  <c r="BO444" i="1"/>
  <c r="AO427" i="1"/>
  <c r="AS1939" i="1"/>
  <c r="P2940" i="1"/>
  <c r="P2540" i="1"/>
  <c r="P2288" i="1"/>
  <c r="AO2312" i="1"/>
  <c r="AO1704" i="1"/>
  <c r="AO1678" i="1"/>
  <c r="AO1680" i="1" s="1"/>
  <c r="AO1670" i="1"/>
  <c r="EF1268" i="1"/>
  <c r="DX2397" i="1"/>
  <c r="DX2555" i="1" s="1"/>
  <c r="DW2509" i="1"/>
  <c r="DW1869" i="1"/>
  <c r="DW2508" i="1" s="1"/>
  <c r="K1122" i="1"/>
  <c r="K1134" i="1"/>
  <c r="K1111" i="1"/>
  <c r="K1121" i="1"/>
  <c r="K2235" i="1" s="1"/>
  <c r="K1264" i="1"/>
  <c r="K1263" i="1"/>
  <c r="K1137" i="1"/>
  <c r="K1123" i="1"/>
  <c r="K1259" i="1"/>
  <c r="K1142" i="1"/>
  <c r="K1304" i="1"/>
  <c r="K1116" i="1"/>
  <c r="K1265" i="1"/>
  <c r="K1120" i="1"/>
  <c r="K1125" i="1"/>
  <c r="K1266" i="1"/>
  <c r="K1271" i="1"/>
  <c r="K1285" i="1"/>
  <c r="K1136" i="1"/>
  <c r="K1262" i="1"/>
  <c r="K1293" i="1"/>
  <c r="K1278" i="1"/>
  <c r="K1294" i="1"/>
  <c r="K1261" i="1"/>
  <c r="K1299" i="1"/>
  <c r="K1119" i="1"/>
  <c r="K2213" i="1" s="1"/>
  <c r="K1133" i="1"/>
  <c r="K1141" i="1"/>
  <c r="R2940" i="1"/>
  <c r="R2540" i="1"/>
  <c r="R2288" i="1"/>
  <c r="D2543" i="1"/>
  <c r="D2304" i="1"/>
  <c r="X2940" i="1"/>
  <c r="X2540" i="1"/>
  <c r="X2288" i="1"/>
  <c r="DW2312" i="1"/>
  <c r="DW1670" i="1"/>
  <c r="DW1704" i="1"/>
  <c r="DW1678" i="1"/>
  <c r="DW1680" i="1" s="1"/>
  <c r="EC1291" i="1"/>
  <c r="EC1223" i="1"/>
  <c r="EC1295" i="1" s="1"/>
  <c r="EC1211" i="1"/>
  <c r="EC1283" i="1" s="1"/>
  <c r="EC1124" i="1" l="1"/>
  <c r="Z1270" i="1"/>
  <c r="AA1289" i="1"/>
  <c r="I423" i="1"/>
  <c r="E423" i="1"/>
  <c r="O423" i="1"/>
  <c r="EO1270" i="1"/>
  <c r="AS423" i="1"/>
  <c r="AS453" i="1" s="1"/>
  <c r="CL548" i="1"/>
  <c r="F975" i="1"/>
  <c r="F1131" i="1" s="1"/>
  <c r="F548" i="1"/>
  <c r="M1297" i="1"/>
  <c r="F439" i="1"/>
  <c r="F444" i="1"/>
  <c r="F435" i="1"/>
  <c r="F436" i="1"/>
  <c r="F441" i="1"/>
  <c r="F428" i="1"/>
  <c r="F446" i="1"/>
  <c r="F447" i="1"/>
  <c r="F440" i="1"/>
  <c r="F433" i="1"/>
  <c r="F434" i="1"/>
  <c r="F438" i="1"/>
  <c r="F429" i="1"/>
  <c r="F432" i="1"/>
  <c r="F344" i="1"/>
  <c r="F431" i="1"/>
  <c r="F445" i="1"/>
  <c r="F427" i="1"/>
  <c r="F430" i="1"/>
  <c r="I2524" i="1"/>
  <c r="I1049" i="1"/>
  <c r="DX1124" i="1"/>
  <c r="T548" i="1"/>
  <c r="EO1131" i="1"/>
  <c r="DW1136" i="1"/>
  <c r="M1310" i="1"/>
  <c r="AO2328" i="1"/>
  <c r="AO1672" i="1"/>
  <c r="AO2546" i="1" s="1"/>
  <c r="Y2524" i="1"/>
  <c r="Y1049" i="1"/>
  <c r="T1878" i="1"/>
  <c r="T2497" i="1" s="1"/>
  <c r="T1879" i="1"/>
  <c r="Q652" i="1"/>
  <c r="Q547" i="1"/>
  <c r="Q544" i="1" s="1"/>
  <c r="N2251" i="1"/>
  <c r="N2259" i="1"/>
  <c r="N545" i="1"/>
  <c r="N2551" i="1" s="1"/>
  <c r="N623" i="1"/>
  <c r="N676" i="1" s="1"/>
  <c r="N1207" i="1" s="1"/>
  <c r="AO1293" i="1"/>
  <c r="AO1111" i="1"/>
  <c r="AO1294" i="1"/>
  <c r="AO1269" i="1"/>
  <c r="AO1262" i="1"/>
  <c r="AO1122" i="1"/>
  <c r="AO1124" i="1" s="1"/>
  <c r="AO1263" i="1"/>
  <c r="AO1271" i="1"/>
  <c r="AO1121" i="1"/>
  <c r="AO2235" i="1" s="1"/>
  <c r="AO1292" i="1"/>
  <c r="AO1142" i="1"/>
  <c r="AO1266" i="1"/>
  <c r="AO1264" i="1"/>
  <c r="AO1259" i="1"/>
  <c r="AO1123" i="1"/>
  <c r="AO1125" i="1"/>
  <c r="AO1137" i="1"/>
  <c r="AO1133" i="1"/>
  <c r="AO1261" i="1"/>
  <c r="AO1265" i="1"/>
  <c r="AO1299" i="1"/>
  <c r="AO1116" i="1"/>
  <c r="AO1278" i="1"/>
  <c r="AO1268" i="1"/>
  <c r="AO1120" i="1"/>
  <c r="AO1285" i="1"/>
  <c r="AO1141" i="1"/>
  <c r="AO1304" i="1"/>
  <c r="AO1308" i="1"/>
  <c r="AO1134" i="1"/>
  <c r="AO1136" i="1"/>
  <c r="AO1282" i="1"/>
  <c r="AO1270" i="1"/>
  <c r="AO1119" i="1"/>
  <c r="AO2213" i="1" s="1"/>
  <c r="AO1289" i="1"/>
  <c r="AO1131" i="1"/>
  <c r="AS471" i="1"/>
  <c r="AS1238" i="1"/>
  <c r="AS1310" i="1" s="1"/>
  <c r="AS1297" i="1"/>
  <c r="DV2543" i="1"/>
  <c r="DV2304" i="1"/>
  <c r="J2952" i="1"/>
  <c r="J2544" i="1"/>
  <c r="J2320" i="1"/>
  <c r="AJ1122" i="1"/>
  <c r="AJ1111" i="1"/>
  <c r="AJ1304" i="1"/>
  <c r="AJ1266" i="1"/>
  <c r="AJ1262" i="1"/>
  <c r="AJ1265" i="1"/>
  <c r="AJ1125" i="1"/>
  <c r="AJ1142" i="1"/>
  <c r="AJ1259" i="1"/>
  <c r="AJ1261" i="1"/>
  <c r="AJ1271" i="1"/>
  <c r="AJ1285" i="1"/>
  <c r="AJ1308" i="1"/>
  <c r="AJ1137" i="1"/>
  <c r="AJ1123" i="1"/>
  <c r="AJ1263" i="1"/>
  <c r="AJ1264" i="1"/>
  <c r="AJ1116" i="1"/>
  <c r="AJ1121" i="1"/>
  <c r="AJ2235" i="1" s="1"/>
  <c r="AJ1278" i="1"/>
  <c r="AJ1293" i="1"/>
  <c r="AJ1120" i="1"/>
  <c r="AJ1141" i="1"/>
  <c r="AJ1134" i="1"/>
  <c r="AJ1294" i="1"/>
  <c r="AJ1268" i="1"/>
  <c r="AJ1299" i="1"/>
  <c r="AJ1133" i="1"/>
  <c r="AJ1136" i="1"/>
  <c r="AJ1289" i="1"/>
  <c r="AJ1270" i="1"/>
  <c r="AJ1282" i="1"/>
  <c r="AJ1292" i="1"/>
  <c r="AJ1119" i="1"/>
  <c r="AJ2213" i="1" s="1"/>
  <c r="AJ1269" i="1"/>
  <c r="AJ1131" i="1"/>
  <c r="K1124" i="1"/>
  <c r="T433" i="1"/>
  <c r="T428" i="1"/>
  <c r="M2509" i="1"/>
  <c r="M1869" i="1"/>
  <c r="M2508" i="1" s="1"/>
  <c r="M1878" i="1"/>
  <c r="M2497" i="1" s="1"/>
  <c r="M1879" i="1"/>
  <c r="BF1293" i="1"/>
  <c r="BF1122" i="1"/>
  <c r="BF1123" i="1"/>
  <c r="BF1111" i="1"/>
  <c r="BF1120" i="1"/>
  <c r="BF1136" i="1"/>
  <c r="BF1263" i="1"/>
  <c r="BF1262" i="1"/>
  <c r="BF1133" i="1"/>
  <c r="BF1271" i="1"/>
  <c r="BF1116" i="1"/>
  <c r="BF1121" i="1"/>
  <c r="BF2235" i="1" s="1"/>
  <c r="BF1285" i="1"/>
  <c r="BF1119" i="1"/>
  <c r="BF2213" i="1" s="1"/>
  <c r="BF1142" i="1"/>
  <c r="BF1137" i="1"/>
  <c r="BF1259" i="1"/>
  <c r="BF1265" i="1"/>
  <c r="BF1125" i="1"/>
  <c r="BF1264" i="1"/>
  <c r="BF1266" i="1"/>
  <c r="BF1141" i="1"/>
  <c r="BF1299" i="1"/>
  <c r="BF1261" i="1"/>
  <c r="BF1304" i="1"/>
  <c r="BF1268" i="1"/>
  <c r="BF1134" i="1"/>
  <c r="BF1308" i="1"/>
  <c r="BF1270" i="1"/>
  <c r="BF1292" i="1"/>
  <c r="BF1278" i="1"/>
  <c r="BF1294" i="1"/>
  <c r="BF1269" i="1"/>
  <c r="BF1282" i="1"/>
  <c r="BF1289" i="1"/>
  <c r="B450" i="1"/>
  <c r="K2543" i="1"/>
  <c r="K2304" i="1"/>
  <c r="R2328" i="1"/>
  <c r="R1672" i="1"/>
  <c r="R2546" i="1" s="1"/>
  <c r="DA2940" i="1"/>
  <c r="DA2540" i="1"/>
  <c r="DA2288" i="1"/>
  <c r="P2328" i="1"/>
  <c r="P1672" i="1"/>
  <c r="P2546" i="1" s="1"/>
  <c r="CA2312" i="1"/>
  <c r="CA1670" i="1"/>
  <c r="CA1678" i="1"/>
  <c r="CA1680" i="1" s="1"/>
  <c r="CA1704" i="1"/>
  <c r="CL2952" i="1"/>
  <c r="CL2544" i="1"/>
  <c r="CL2320" i="1"/>
  <c r="S652" i="1"/>
  <c r="S547" i="1"/>
  <c r="S544" i="1" s="1"/>
  <c r="AO1298" i="1"/>
  <c r="Z1664" i="1"/>
  <c r="Z1661" i="1"/>
  <c r="Z2280" i="1" s="1"/>
  <c r="M1291" i="1"/>
  <c r="M1223" i="1"/>
  <c r="M1295" i="1" s="1"/>
  <c r="M1211" i="1"/>
  <c r="M1283" i="1" s="1"/>
  <c r="CA652" i="1"/>
  <c r="CA547" i="1"/>
  <c r="CA544" i="1" s="1"/>
  <c r="DZ2952" i="1"/>
  <c r="DZ2544" i="1"/>
  <c r="DZ2320" i="1"/>
  <c r="AO2524" i="1"/>
  <c r="AO1049" i="1"/>
  <c r="P423" i="1"/>
  <c r="P344" i="1"/>
  <c r="P435" i="1"/>
  <c r="P438" i="1"/>
  <c r="P441" i="1"/>
  <c r="P446" i="1"/>
  <c r="P439" i="1"/>
  <c r="P447" i="1"/>
  <c r="P444" i="1"/>
  <c r="P445" i="1"/>
  <c r="P440" i="1"/>
  <c r="P432" i="1"/>
  <c r="P431" i="1"/>
  <c r="P434" i="1"/>
  <c r="P433" i="1"/>
  <c r="P427" i="1"/>
  <c r="P428" i="1"/>
  <c r="P436" i="1"/>
  <c r="P429" i="1"/>
  <c r="P430" i="1"/>
  <c r="Q2524" i="1"/>
  <c r="Q1049" i="1"/>
  <c r="P999" i="1"/>
  <c r="P995" i="1"/>
  <c r="U999" i="1"/>
  <c r="U1042" i="1" s="1"/>
  <c r="U2521" i="1" s="1"/>
  <c r="U995" i="1"/>
  <c r="U1038" i="1" s="1"/>
  <c r="U2518" i="1" s="1"/>
  <c r="U1040" i="1"/>
  <c r="U2519" i="1" s="1"/>
  <c r="AJ423" i="1"/>
  <c r="AJ344" i="1"/>
  <c r="AJ443" i="1"/>
  <c r="AJ444" i="1"/>
  <c r="AJ434" i="1"/>
  <c r="AJ430" i="1"/>
  <c r="AJ441" i="1"/>
  <c r="AJ438" i="1"/>
  <c r="AJ435" i="1"/>
  <c r="AJ426" i="1"/>
  <c r="AJ448" i="1" s="1"/>
  <c r="AJ442" i="1"/>
  <c r="AJ439" i="1"/>
  <c r="AJ440" i="1"/>
  <c r="AJ445" i="1"/>
  <c r="AJ447" i="1"/>
  <c r="AJ428" i="1"/>
  <c r="AJ446" i="1"/>
  <c r="AJ429" i="1"/>
  <c r="AJ432" i="1"/>
  <c r="AJ431" i="1"/>
  <c r="AJ433" i="1"/>
  <c r="AJ427" i="1"/>
  <c r="AJ436" i="1"/>
  <c r="S2543" i="1"/>
  <c r="S2304" i="1"/>
  <c r="Q2645" i="1"/>
  <c r="Q1225" i="1" s="1"/>
  <c r="Q1845" i="1"/>
  <c r="Q1833" i="1" s="1"/>
  <c r="Q1861" i="1"/>
  <c r="Q2002" i="1"/>
  <c r="Q2492" i="1" s="1"/>
  <c r="AS2312" i="1"/>
  <c r="AS1704" i="1"/>
  <c r="AS1678" i="1"/>
  <c r="AS1680" i="1" s="1"/>
  <c r="AS1670" i="1"/>
  <c r="F2328" i="1"/>
  <c r="F1672" i="1"/>
  <c r="F2546" i="1" s="1"/>
  <c r="U1878" i="1"/>
  <c r="U2497" i="1" s="1"/>
  <c r="U1879" i="1"/>
  <c r="Q999" i="1"/>
  <c r="Q1042" i="1" s="1"/>
  <c r="Q2521" i="1" s="1"/>
  <c r="Q1040" i="1"/>
  <c r="Q2519" i="1" s="1"/>
  <c r="Q995" i="1"/>
  <c r="N2940" i="1"/>
  <c r="N2540" i="1"/>
  <c r="N2288" i="1"/>
  <c r="CA2858" i="1"/>
  <c r="CA2530" i="1"/>
  <c r="CA2243" i="1"/>
  <c r="CA2221" i="1"/>
  <c r="U423" i="1"/>
  <c r="U344" i="1"/>
  <c r="U446" i="1"/>
  <c r="U439" i="1"/>
  <c r="U438" i="1"/>
  <c r="U432" i="1"/>
  <c r="U444" i="1"/>
  <c r="U442" i="1"/>
  <c r="U434" i="1"/>
  <c r="U443" i="1"/>
  <c r="U433" i="1"/>
  <c r="U441" i="1"/>
  <c r="U435" i="1"/>
  <c r="U447" i="1"/>
  <c r="U440" i="1"/>
  <c r="U445" i="1"/>
  <c r="U431" i="1"/>
  <c r="U429" i="1"/>
  <c r="U436" i="1"/>
  <c r="U430" i="1"/>
  <c r="U427" i="1"/>
  <c r="U426" i="1"/>
  <c r="U448" i="1" s="1"/>
  <c r="L2509" i="1"/>
  <c r="L1869" i="1"/>
  <c r="L2508" i="1" s="1"/>
  <c r="CL652" i="1"/>
  <c r="CL547" i="1"/>
  <c r="CL544" i="1" s="1"/>
  <c r="G851" i="1"/>
  <c r="G2479" i="1" s="1"/>
  <c r="H851" i="1"/>
  <c r="H2479" i="1" s="1"/>
  <c r="AO2952" i="1"/>
  <c r="AO2544" i="1"/>
  <c r="AO2320" i="1"/>
  <c r="W2645" i="1"/>
  <c r="W1225" i="1" s="1"/>
  <c r="W1845" i="1"/>
  <c r="W1833" i="1" s="1"/>
  <c r="W2002" i="1"/>
  <c r="W1861" i="1"/>
  <c r="X2645" i="1"/>
  <c r="X1225" i="1" s="1"/>
  <c r="X1861" i="1"/>
  <c r="Z2543" i="1"/>
  <c r="Z2304" i="1"/>
  <c r="N2509" i="1"/>
  <c r="N1869" i="1"/>
  <c r="N2508" i="1" s="1"/>
  <c r="V2545" i="1"/>
  <c r="V2336" i="1"/>
  <c r="T2509" i="1"/>
  <c r="T1869" i="1"/>
  <c r="T2508" i="1" s="1"/>
  <c r="EL1878" i="1"/>
  <c r="EL2497" i="1" s="1"/>
  <c r="EL1879" i="1"/>
  <c r="P426" i="1"/>
  <c r="P448" i="1" s="1"/>
  <c r="P1122" i="1"/>
  <c r="P1293" i="1"/>
  <c r="P1134" i="1"/>
  <c r="P1111" i="1"/>
  <c r="P1116" i="1"/>
  <c r="P1142" i="1"/>
  <c r="P1263" i="1"/>
  <c r="P1125" i="1"/>
  <c r="P1271" i="1"/>
  <c r="P1285" i="1"/>
  <c r="P1137" i="1"/>
  <c r="P1120" i="1"/>
  <c r="P1121" i="1"/>
  <c r="P2235" i="1" s="1"/>
  <c r="P1266" i="1"/>
  <c r="P1265" i="1"/>
  <c r="P1123" i="1"/>
  <c r="P1136" i="1"/>
  <c r="P1264" i="1"/>
  <c r="P1259" i="1"/>
  <c r="P1262" i="1"/>
  <c r="P1294" i="1"/>
  <c r="P1133" i="1"/>
  <c r="P1299" i="1"/>
  <c r="P1304" i="1"/>
  <c r="P1261" i="1"/>
  <c r="P1119" i="1"/>
  <c r="P2213" i="1" s="1"/>
  <c r="P1141" i="1"/>
  <c r="P1278" i="1"/>
  <c r="P1292" i="1"/>
  <c r="P1268" i="1"/>
  <c r="P1308" i="1"/>
  <c r="P1269" i="1"/>
  <c r="P1289" i="1"/>
  <c r="P1282" i="1"/>
  <c r="V1298" i="1"/>
  <c r="F1878" i="1"/>
  <c r="F2497" i="1" s="1"/>
  <c r="F1879" i="1"/>
  <c r="J2524" i="1"/>
  <c r="J1049" i="1"/>
  <c r="O449" i="1"/>
  <c r="O448" i="1"/>
  <c r="X2639" i="1"/>
  <c r="X1219" i="1" s="1"/>
  <c r="X1870" i="1"/>
  <c r="DV999" i="1"/>
  <c r="DV1042" i="1" s="1"/>
  <c r="DV2521" i="1" s="1"/>
  <c r="DV995" i="1"/>
  <c r="DV1038" i="1" s="1"/>
  <c r="DV2518" i="1" s="1"/>
  <c r="DV1040" i="1"/>
  <c r="DV2519" i="1" s="1"/>
  <c r="L1134" i="1"/>
  <c r="L1111" i="1"/>
  <c r="L1293" i="1"/>
  <c r="L1122" i="1"/>
  <c r="L1294" i="1"/>
  <c r="L1259" i="1"/>
  <c r="L1265" i="1"/>
  <c r="L1121" i="1"/>
  <c r="L2235" i="1" s="1"/>
  <c r="L1304" i="1"/>
  <c r="L1266" i="1"/>
  <c r="L1271" i="1"/>
  <c r="L1133" i="1"/>
  <c r="L1262" i="1"/>
  <c r="L1263" i="1"/>
  <c r="L1292" i="1"/>
  <c r="L1264" i="1"/>
  <c r="L1136" i="1"/>
  <c r="L1269" i="1"/>
  <c r="L1116" i="1"/>
  <c r="L1123" i="1"/>
  <c r="L1142" i="1"/>
  <c r="L1137" i="1"/>
  <c r="L1120" i="1"/>
  <c r="L1125" i="1"/>
  <c r="L1299" i="1"/>
  <c r="L1285" i="1"/>
  <c r="L1141" i="1"/>
  <c r="L1278" i="1"/>
  <c r="L1119" i="1"/>
  <c r="L2213" i="1" s="1"/>
  <c r="L1261" i="1"/>
  <c r="L1282" i="1"/>
  <c r="L1289" i="1"/>
  <c r="L1308" i="1"/>
  <c r="L1298" i="1"/>
  <c r="L1268" i="1"/>
  <c r="L1270" i="1"/>
  <c r="L1297" i="1"/>
  <c r="L1131" i="1"/>
  <c r="R1040" i="1"/>
  <c r="R2519" i="1" s="1"/>
  <c r="R999" i="1"/>
  <c r="R1042" i="1" s="1"/>
  <c r="R2521" i="1" s="1"/>
  <c r="R995" i="1"/>
  <c r="R1038" i="1" s="1"/>
  <c r="R2518" i="1" s="1"/>
  <c r="AS2524" i="1"/>
  <c r="AS1049" i="1"/>
  <c r="I2312" i="1"/>
  <c r="I1704" i="1"/>
  <c r="I1678" i="1"/>
  <c r="I1680" i="1" s="1"/>
  <c r="I1692" i="1" s="1"/>
  <c r="I1670" i="1"/>
  <c r="K2858" i="1"/>
  <c r="K2530" i="1"/>
  <c r="K2243" i="1"/>
  <c r="K2221" i="1"/>
  <c r="Z2312" i="1"/>
  <c r="Z1704" i="1"/>
  <c r="Z1678" i="1"/>
  <c r="Z1680" i="1" s="1"/>
  <c r="Z1670" i="1"/>
  <c r="V1122" i="1"/>
  <c r="V1264" i="1"/>
  <c r="V1265" i="1"/>
  <c r="V1271" i="1"/>
  <c r="V1134" i="1"/>
  <c r="V1123" i="1"/>
  <c r="V1293" i="1"/>
  <c r="V1111" i="1"/>
  <c r="V1125" i="1"/>
  <c r="V1136" i="1"/>
  <c r="V1121" i="1"/>
  <c r="V2235" i="1" s="1"/>
  <c r="V1116" i="1"/>
  <c r="V1285" i="1"/>
  <c r="V1266" i="1"/>
  <c r="V1262" i="1"/>
  <c r="V1263" i="1"/>
  <c r="V1137" i="1"/>
  <c r="V1259" i="1"/>
  <c r="V1120" i="1"/>
  <c r="V1142" i="1"/>
  <c r="V1299" i="1"/>
  <c r="V1261" i="1"/>
  <c r="V1119" i="1"/>
  <c r="V2213" i="1" s="1"/>
  <c r="V1294" i="1"/>
  <c r="V1268" i="1"/>
  <c r="V1133" i="1"/>
  <c r="V1304" i="1"/>
  <c r="V1141" i="1"/>
  <c r="V1278" i="1"/>
  <c r="V1269" i="1"/>
  <c r="V1308" i="1"/>
  <c r="V1270" i="1"/>
  <c r="V1292" i="1"/>
  <c r="V1289" i="1"/>
  <c r="V1282" i="1"/>
  <c r="T423" i="1"/>
  <c r="T344" i="1"/>
  <c r="T434" i="1"/>
  <c r="T438" i="1"/>
  <c r="T445" i="1"/>
  <c r="T441" i="1"/>
  <c r="T444" i="1"/>
  <c r="T442" i="1"/>
  <c r="T447" i="1"/>
  <c r="T443" i="1"/>
  <c r="T446" i="1"/>
  <c r="T427" i="1"/>
  <c r="T435" i="1"/>
  <c r="T426" i="1"/>
  <c r="T448" i="1" s="1"/>
  <c r="T439" i="1"/>
  <c r="T440" i="1"/>
  <c r="T432" i="1"/>
  <c r="F423" i="1"/>
  <c r="Z423" i="1"/>
  <c r="L423" i="1"/>
  <c r="H423" i="1"/>
  <c r="T436" i="1"/>
  <c r="T431" i="1"/>
  <c r="T429" i="1"/>
  <c r="Y423" i="1"/>
  <c r="M423" i="1"/>
  <c r="N423" i="1"/>
  <c r="T430" i="1"/>
  <c r="Q423" i="1"/>
  <c r="BF423" i="1"/>
  <c r="J423" i="1"/>
  <c r="C423" i="1"/>
  <c r="G423" i="1"/>
  <c r="D423" i="1"/>
  <c r="K423" i="1"/>
  <c r="AA423" i="1"/>
  <c r="EF423" i="1"/>
  <c r="X423" i="1"/>
  <c r="DA423" i="1"/>
  <c r="W423" i="1"/>
  <c r="AO423" i="1"/>
  <c r="B423" i="1"/>
  <c r="B453" i="1" s="1"/>
  <c r="DV423" i="1"/>
  <c r="CA423" i="1"/>
  <c r="EL423" i="1"/>
  <c r="V2952" i="1"/>
  <c r="V2544" i="1"/>
  <c r="V2320" i="1"/>
  <c r="T1223" i="1"/>
  <c r="T1295" i="1" s="1"/>
  <c r="T1211" i="1"/>
  <c r="T1283" i="1" s="1"/>
  <c r="T1291" i="1"/>
  <c r="AJ999" i="1"/>
  <c r="AJ1040" i="1"/>
  <c r="AJ2519" i="1" s="1"/>
  <c r="AJ995" i="1"/>
  <c r="DZ1666" i="1"/>
  <c r="DZ1667" i="1" s="1"/>
  <c r="DZ2542" i="1" s="1"/>
  <c r="DZ1665" i="1"/>
  <c r="DZ2541" i="1" s="1"/>
  <c r="EL999" i="1"/>
  <c r="EL995" i="1"/>
  <c r="EL1040" i="1"/>
  <c r="EL2519" i="1" s="1"/>
  <c r="P1298" i="1"/>
  <c r="EF1878" i="1"/>
  <c r="EF2497" i="1" s="1"/>
  <c r="EF1879" i="1"/>
  <c r="W652" i="1"/>
  <c r="W547" i="1"/>
  <c r="W544" i="1" s="1"/>
  <c r="AE975" i="1"/>
  <c r="AE548" i="1"/>
  <c r="N1878" i="1"/>
  <c r="N2497" i="1" s="1"/>
  <c r="N1879" i="1"/>
  <c r="D1040" i="1"/>
  <c r="D2519" i="1" s="1"/>
  <c r="D999" i="1"/>
  <c r="D995" i="1"/>
  <c r="T652" i="1"/>
  <c r="T547" i="1"/>
  <c r="T544" i="1" s="1"/>
  <c r="AA1291" i="1"/>
  <c r="AA1211" i="1"/>
  <c r="AA1283" i="1" s="1"/>
  <c r="AA1223" i="1"/>
  <c r="AA1295" i="1" s="1"/>
  <c r="DW2328" i="1"/>
  <c r="DW1672" i="1"/>
  <c r="DW2546" i="1" s="1"/>
  <c r="DW2952" i="1"/>
  <c r="DW2544" i="1"/>
  <c r="DW2320" i="1"/>
  <c r="X1040" i="1"/>
  <c r="X2519" i="1" s="1"/>
  <c r="X995" i="1"/>
  <c r="X999" i="1"/>
  <c r="Y1040" i="1"/>
  <c r="Y2519" i="1" s="1"/>
  <c r="S2524" i="1"/>
  <c r="S1049" i="1"/>
  <c r="EC1878" i="1"/>
  <c r="EC2497" i="1" s="1"/>
  <c r="EC1879" i="1"/>
  <c r="DZ2328" i="1"/>
  <c r="DZ1672" i="1"/>
  <c r="DZ2546" i="1" s="1"/>
  <c r="S1040" i="1"/>
  <c r="S2519" i="1" s="1"/>
  <c r="X1207" i="1"/>
  <c r="DX999" i="1"/>
  <c r="DX1042" i="1" s="1"/>
  <c r="DX2521" i="1" s="1"/>
  <c r="DX1040" i="1"/>
  <c r="DX2519" i="1" s="1"/>
  <c r="DX995" i="1"/>
  <c r="DX1038" i="1" s="1"/>
  <c r="DX2518" i="1" s="1"/>
  <c r="K1878" i="1"/>
  <c r="K2497" i="1" s="1"/>
  <c r="I1878" i="1"/>
  <c r="I2497" i="1" s="1"/>
  <c r="K1879" i="1"/>
  <c r="I1879" i="1"/>
  <c r="D2545" i="1"/>
  <c r="D2336" i="1"/>
  <c r="AE1666" i="1"/>
  <c r="AE1665" i="1"/>
  <c r="AE2541" i="1" s="1"/>
  <c r="DV1878" i="1"/>
  <c r="DV2497" i="1" s="1"/>
  <c r="DV1879" i="1"/>
  <c r="V2645" i="1"/>
  <c r="V1225" i="1" s="1"/>
  <c r="V1861" i="1"/>
  <c r="V2002" i="1"/>
  <c r="V2492" i="1" s="1"/>
  <c r="V1845" i="1"/>
  <c r="V1833" i="1" s="1"/>
  <c r="K2940" i="1"/>
  <c r="K2540" i="1"/>
  <c r="K2288" i="1"/>
  <c r="K1223" i="1"/>
  <c r="K1295" i="1" s="1"/>
  <c r="K1211" i="1"/>
  <c r="K1283" i="1" s="1"/>
  <c r="K1291" i="1"/>
  <c r="L1040" i="1"/>
  <c r="L2519" i="1" s="1"/>
  <c r="L999" i="1"/>
  <c r="L995" i="1"/>
  <c r="M1040" i="1"/>
  <c r="M2519" i="1" s="1"/>
  <c r="DV652" i="1"/>
  <c r="DV547" i="1"/>
  <c r="DV544" i="1" s="1"/>
  <c r="DZ2940" i="1"/>
  <c r="DZ2540" i="1"/>
  <c r="DZ2288" i="1"/>
  <c r="D652" i="1"/>
  <c r="D547" i="1"/>
  <c r="D544" i="1" s="1"/>
  <c r="X2548" i="1"/>
  <c r="X2499" i="1"/>
  <c r="X974" i="1"/>
  <c r="X650" i="1"/>
  <c r="X647" i="1" s="1"/>
  <c r="X678" i="1" s="1"/>
  <c r="X2328" i="1"/>
  <c r="X1672" i="1"/>
  <c r="X2546" i="1" s="1"/>
  <c r="CL1666" i="1"/>
  <c r="CL1667" i="1" s="1"/>
  <c r="CL2542" i="1" s="1"/>
  <c r="CL1665" i="1"/>
  <c r="CL2541" i="1" s="1"/>
  <c r="DZ1878" i="1"/>
  <c r="DZ2497" i="1" s="1"/>
  <c r="DZ1879" i="1"/>
  <c r="Z1266" i="1"/>
  <c r="Z1285" i="1"/>
  <c r="Z1134" i="1"/>
  <c r="Z1111" i="1"/>
  <c r="Z1122" i="1"/>
  <c r="Z1262" i="1"/>
  <c r="Z1133" i="1"/>
  <c r="Z1271" i="1"/>
  <c r="Z1121" i="1"/>
  <c r="Z2235" i="1" s="1"/>
  <c r="Z1119" i="1"/>
  <c r="Z2213" i="1" s="1"/>
  <c r="Z1125" i="1"/>
  <c r="Z1120" i="1"/>
  <c r="Z1116" i="1"/>
  <c r="Z1263" i="1"/>
  <c r="Z1265" i="1"/>
  <c r="Z1123" i="1"/>
  <c r="Z1136" i="1"/>
  <c r="Z1142" i="1"/>
  <c r="Z1137" i="1"/>
  <c r="Z1294" i="1"/>
  <c r="Z1264" i="1"/>
  <c r="Z1259" i="1"/>
  <c r="Z1141" i="1"/>
  <c r="Z1293" i="1"/>
  <c r="Z1278" i="1"/>
  <c r="Z1261" i="1"/>
  <c r="Z1292" i="1"/>
  <c r="Z1304" i="1"/>
  <c r="Z1299" i="1"/>
  <c r="Z1282" i="1"/>
  <c r="Z1289" i="1"/>
  <c r="Z1269" i="1"/>
  <c r="Y623" i="1"/>
  <c r="B1878" i="1"/>
  <c r="B2497" i="1" s="1"/>
  <c r="B1879" i="1"/>
  <c r="M2940" i="1"/>
  <c r="M2540" i="1"/>
  <c r="M2288" i="1"/>
  <c r="C1878" i="1"/>
  <c r="C2497" i="1" s="1"/>
  <c r="C1879" i="1"/>
  <c r="AX2312" i="1"/>
  <c r="AX1704" i="1"/>
  <c r="AX1678" i="1"/>
  <c r="AX1680" i="1" s="1"/>
  <c r="AX1670" i="1"/>
  <c r="U2312" i="1"/>
  <c r="U1704" i="1"/>
  <c r="U1678" i="1"/>
  <c r="U1680" i="1" s="1"/>
  <c r="U1670" i="1"/>
  <c r="AS2543" i="1"/>
  <c r="AS2304" i="1"/>
  <c r="L2952" i="1"/>
  <c r="L2544" i="1"/>
  <c r="L2320" i="1"/>
  <c r="B2545" i="1"/>
  <c r="B2336" i="1"/>
  <c r="V999" i="1"/>
  <c r="V1042" i="1" s="1"/>
  <c r="V2521" i="1" s="1"/>
  <c r="V1040" i="1"/>
  <c r="V2519" i="1" s="1"/>
  <c r="V995" i="1"/>
  <c r="AS2492" i="1"/>
  <c r="DV1661" i="1"/>
  <c r="DV2280" i="1" s="1"/>
  <c r="DV1664" i="1"/>
  <c r="EO652" i="1"/>
  <c r="EO547" i="1"/>
  <c r="EO544" i="1" s="1"/>
  <c r="P1238" i="1"/>
  <c r="P1310" i="1" s="1"/>
  <c r="P1297" i="1"/>
  <c r="AE2940" i="1"/>
  <c r="AE2540" i="1"/>
  <c r="AE2288" i="1"/>
  <c r="Z624" i="1"/>
  <c r="Z676" i="1"/>
  <c r="EL1666" i="1"/>
  <c r="EL1667" i="1" s="1"/>
  <c r="EL2542" i="1" s="1"/>
  <c r="EL1665" i="1"/>
  <c r="EL2541" i="1" s="1"/>
  <c r="AA1878" i="1"/>
  <c r="AA2497" i="1" s="1"/>
  <c r="AA1879" i="1"/>
  <c r="Z1268" i="1"/>
  <c r="BF999" i="1"/>
  <c r="BF1042" i="1" s="1"/>
  <c r="BF2521" i="1" s="1"/>
  <c r="BF995" i="1"/>
  <c r="BF1038" i="1" s="1"/>
  <c r="BF2518" i="1" s="1"/>
  <c r="BF1040" i="1"/>
  <c r="BF2519" i="1" s="1"/>
  <c r="DX2543" i="1"/>
  <c r="DX2304" i="1"/>
  <c r="DW2559" i="1"/>
  <c r="DW2577" i="1"/>
  <c r="DW2575" i="1"/>
  <c r="DW2573" i="1" s="1"/>
  <c r="DN2562" i="1"/>
  <c r="DW2561" i="1"/>
  <c r="DW2563" i="1"/>
  <c r="M3" i="1" s="1"/>
  <c r="AS1878" i="1"/>
  <c r="AS2497" i="1" s="1"/>
  <c r="AS1879" i="1"/>
  <c r="BO1666" i="1"/>
  <c r="BO1667" i="1" s="1"/>
  <c r="BO2542" i="1" s="1"/>
  <c r="BO1665" i="1"/>
  <c r="BO2541" i="1" s="1"/>
  <c r="AJ2524" i="1"/>
  <c r="AJ1049" i="1"/>
  <c r="AX1111" i="1"/>
  <c r="AX1271" i="1"/>
  <c r="AX1122" i="1"/>
  <c r="AX1263" i="1"/>
  <c r="AX1137" i="1"/>
  <c r="AX1125" i="1"/>
  <c r="AX1265" i="1"/>
  <c r="AX1262" i="1"/>
  <c r="AX1121" i="1"/>
  <c r="AX2235" i="1" s="1"/>
  <c r="AX1266" i="1"/>
  <c r="AX1120" i="1"/>
  <c r="AX1116" i="1"/>
  <c r="AX1123" i="1"/>
  <c r="AX1285" i="1"/>
  <c r="AX1142" i="1"/>
  <c r="AX1119" i="1"/>
  <c r="AX2213" i="1" s="1"/>
  <c r="AX1134" i="1"/>
  <c r="AX1133" i="1"/>
  <c r="AX1259" i="1"/>
  <c r="AX1136" i="1"/>
  <c r="AX1278" i="1"/>
  <c r="AX1264" i="1"/>
  <c r="AX1141" i="1"/>
  <c r="AX1293" i="1"/>
  <c r="AX1261" i="1"/>
  <c r="AX1292" i="1"/>
  <c r="AX1282" i="1"/>
  <c r="AX1299" i="1"/>
  <c r="AX1304" i="1"/>
  <c r="AX1294" i="1"/>
  <c r="AX1289" i="1"/>
  <c r="AX1269" i="1"/>
  <c r="AE1223" i="1"/>
  <c r="AE1211" i="1"/>
  <c r="J1122" i="1"/>
  <c r="J1271" i="1"/>
  <c r="J1293" i="1"/>
  <c r="J1264" i="1"/>
  <c r="J1111" i="1"/>
  <c r="J1134" i="1"/>
  <c r="J1265" i="1"/>
  <c r="J1123" i="1"/>
  <c r="J1137" i="1"/>
  <c r="J1142" i="1"/>
  <c r="J1259" i="1"/>
  <c r="J1266" i="1"/>
  <c r="J1120" i="1"/>
  <c r="J1116" i="1"/>
  <c r="J1125" i="1"/>
  <c r="J1136" i="1"/>
  <c r="J1263" i="1"/>
  <c r="J1133" i="1"/>
  <c r="J1285" i="1"/>
  <c r="J1262" i="1"/>
  <c r="J1121" i="1"/>
  <c r="J2235" i="1" s="1"/>
  <c r="J1141" i="1"/>
  <c r="J1299" i="1"/>
  <c r="J1119" i="1"/>
  <c r="J2213" i="1" s="1"/>
  <c r="J1261" i="1"/>
  <c r="J1278" i="1"/>
  <c r="J1298" i="1"/>
  <c r="J1294" i="1"/>
  <c r="J1304" i="1"/>
  <c r="J1268" i="1"/>
  <c r="J1297" i="1"/>
  <c r="J1292" i="1"/>
  <c r="J1308" i="1"/>
  <c r="J1269" i="1"/>
  <c r="G845" i="1"/>
  <c r="H845" i="1"/>
  <c r="DX652" i="1"/>
  <c r="DX547" i="1"/>
  <c r="DX544" i="1" s="1"/>
  <c r="I2543" i="1"/>
  <c r="I2304" i="1"/>
  <c r="J2328" i="1"/>
  <c r="J1672" i="1"/>
  <c r="J2546" i="1" s="1"/>
  <c r="AA1282" i="1"/>
  <c r="V423" i="1"/>
  <c r="V344" i="1"/>
  <c r="V432" i="1"/>
  <c r="V435" i="1"/>
  <c r="V443" i="1"/>
  <c r="V433" i="1"/>
  <c r="V445" i="1"/>
  <c r="V436" i="1"/>
  <c r="V431" i="1"/>
  <c r="V446" i="1"/>
  <c r="V442" i="1"/>
  <c r="V438" i="1"/>
  <c r="V440" i="1"/>
  <c r="V428" i="1"/>
  <c r="V439" i="1"/>
  <c r="V447" i="1"/>
  <c r="V441" i="1"/>
  <c r="V434" i="1"/>
  <c r="V444" i="1"/>
  <c r="V430" i="1"/>
  <c r="V429" i="1"/>
  <c r="AX1747" i="1"/>
  <c r="AX1760" i="1"/>
  <c r="BF1760" i="1"/>
  <c r="BO1131" i="1"/>
  <c r="DW1666" i="1"/>
  <c r="DW1667" i="1" s="1"/>
  <c r="DW2542" i="1" s="1"/>
  <c r="DW1665" i="1"/>
  <c r="DW2541" i="1" s="1"/>
  <c r="DN2858" i="1"/>
  <c r="DN2530" i="1"/>
  <c r="DN2243" i="1"/>
  <c r="DN2221" i="1"/>
  <c r="G1878" i="1"/>
  <c r="G2497" i="1" s="1"/>
  <c r="G1879" i="1"/>
  <c r="EC652" i="1"/>
  <c r="EC547" i="1"/>
  <c r="EC544" i="1" s="1"/>
  <c r="CL1297" i="1"/>
  <c r="CL1111" i="1"/>
  <c r="CL1310" i="1"/>
  <c r="CL1122" i="1"/>
  <c r="CL1259" i="1"/>
  <c r="CL1265" i="1"/>
  <c r="CL1304" i="1"/>
  <c r="CL1121" i="1"/>
  <c r="CL2235" i="1" s="1"/>
  <c r="CL1266" i="1"/>
  <c r="CL1268" i="1"/>
  <c r="CL1116" i="1"/>
  <c r="CL1261" i="1"/>
  <c r="CL1299" i="1"/>
  <c r="CL1264" i="1"/>
  <c r="CL1133" i="1"/>
  <c r="CL1271" i="1"/>
  <c r="CL1123" i="1"/>
  <c r="CL1125" i="1"/>
  <c r="CL1263" i="1"/>
  <c r="CL1142" i="1"/>
  <c r="CL1262" i="1"/>
  <c r="CL1278" i="1"/>
  <c r="CL1294" i="1"/>
  <c r="CL1308" i="1"/>
  <c r="CL1120" i="1"/>
  <c r="CL1141" i="1"/>
  <c r="CL1298" i="1"/>
  <c r="CL1137" i="1"/>
  <c r="CL1136" i="1"/>
  <c r="CL1293" i="1"/>
  <c r="CL1285" i="1"/>
  <c r="CL1289" i="1"/>
  <c r="CL1291" i="1"/>
  <c r="CL1269" i="1"/>
  <c r="CL1119" i="1"/>
  <c r="CL2213" i="1" s="1"/>
  <c r="CL1282" i="1"/>
  <c r="CL1292" i="1"/>
  <c r="G2858" i="1"/>
  <c r="G2530" i="1"/>
  <c r="G2221" i="1"/>
  <c r="G2243" i="1"/>
  <c r="R1878" i="1"/>
  <c r="R2497" i="1" s="1"/>
  <c r="R1879" i="1"/>
  <c r="G2543" i="1"/>
  <c r="G2304" i="1"/>
  <c r="J2509" i="1"/>
  <c r="J1869" i="1"/>
  <c r="J2508" i="1" s="1"/>
  <c r="C1291" i="1"/>
  <c r="C1211" i="1"/>
  <c r="C1283" i="1" s="1"/>
  <c r="C1223" i="1"/>
  <c r="C1295" i="1" s="1"/>
  <c r="E1223" i="1"/>
  <c r="E1295" i="1" s="1"/>
  <c r="E1291" i="1"/>
  <c r="E1211" i="1"/>
  <c r="E1283" i="1" s="1"/>
  <c r="V426" i="1"/>
  <c r="V448" i="1" s="1"/>
  <c r="AX682" i="1"/>
  <c r="AX680" i="1" s="1"/>
  <c r="AX627" i="1"/>
  <c r="J1289" i="1"/>
  <c r="J1040" i="1"/>
  <c r="J2519" i="1" s="1"/>
  <c r="J999" i="1"/>
  <c r="J995" i="1"/>
  <c r="DN1124" i="1"/>
  <c r="AX1878" i="1"/>
  <c r="AX2497" i="1" s="1"/>
  <c r="AX1879" i="1"/>
  <c r="Y1878" i="1"/>
  <c r="Y2497" i="1" s="1"/>
  <c r="Y1879" i="1"/>
  <c r="AJ2312" i="1"/>
  <c r="AJ1670" i="1"/>
  <c r="AJ1678" i="1"/>
  <c r="AJ1680" i="1" s="1"/>
  <c r="AJ1704" i="1"/>
  <c r="DA1878" i="1"/>
  <c r="DA2497" i="1" s="1"/>
  <c r="DA1879" i="1"/>
  <c r="O1122" i="1"/>
  <c r="O1134" i="1"/>
  <c r="O1111" i="1"/>
  <c r="O1293" i="1"/>
  <c r="O1116" i="1"/>
  <c r="O1136" i="1"/>
  <c r="O1137" i="1"/>
  <c r="O1125" i="1"/>
  <c r="O1264" i="1"/>
  <c r="O1121" i="1"/>
  <c r="O2235" i="1" s="1"/>
  <c r="O1262" i="1"/>
  <c r="O1123" i="1"/>
  <c r="O1266" i="1"/>
  <c r="O1265" i="1"/>
  <c r="O1285" i="1"/>
  <c r="O1271" i="1"/>
  <c r="O1142" i="1"/>
  <c r="O1263" i="1"/>
  <c r="O1259" i="1"/>
  <c r="O1133" i="1"/>
  <c r="O1120" i="1"/>
  <c r="O1299" i="1"/>
  <c r="O1261" i="1"/>
  <c r="O1141" i="1"/>
  <c r="O1304" i="1"/>
  <c r="O1268" i="1"/>
  <c r="O1298" i="1"/>
  <c r="O1297" i="1"/>
  <c r="O1292" i="1"/>
  <c r="O1308" i="1"/>
  <c r="O1278" i="1"/>
  <c r="O1294" i="1"/>
  <c r="O1269" i="1"/>
  <c r="O1270" i="1"/>
  <c r="O1119" i="1"/>
  <c r="O2213" i="1" s="1"/>
  <c r="Z2251" i="1"/>
  <c r="Z2259" i="1"/>
  <c r="Z545" i="1"/>
  <c r="Z2551" i="1" s="1"/>
  <c r="Z625" i="1"/>
  <c r="Z635" i="1" s="1"/>
  <c r="H1878" i="1"/>
  <c r="H2497" i="1" s="1"/>
  <c r="H1879" i="1"/>
  <c r="EL2524" i="1"/>
  <c r="EL1049" i="1"/>
  <c r="G2312" i="1"/>
  <c r="G1704" i="1"/>
  <c r="G1678" i="1"/>
  <c r="G1680" i="1" s="1"/>
  <c r="G1692" i="1" s="1"/>
  <c r="G1670" i="1"/>
  <c r="J1291" i="1"/>
  <c r="J1223" i="1"/>
  <c r="J1295" i="1" s="1"/>
  <c r="J1211" i="1"/>
  <c r="J1283" i="1" s="1"/>
  <c r="AO2251" i="1"/>
  <c r="AO2259" i="1"/>
  <c r="AO625" i="1"/>
  <c r="AO635" i="1" s="1"/>
  <c r="AO545" i="1"/>
  <c r="AO2551" i="1" s="1"/>
  <c r="D2509" i="1"/>
  <c r="D1869" i="1"/>
  <c r="D2508" i="1" s="1"/>
  <c r="S1042" i="1"/>
  <c r="S2521" i="1" s="1"/>
  <c r="P975" i="1"/>
  <c r="P1131" i="1" s="1"/>
  <c r="P548" i="1"/>
  <c r="BF1878" i="1"/>
  <c r="BF2497" i="1" s="1"/>
  <c r="BF1879" i="1"/>
  <c r="AS1282" i="1"/>
  <c r="AS1111" i="1"/>
  <c r="AS954" i="1"/>
  <c r="AS1122" i="1"/>
  <c r="AS1124" i="1" s="1"/>
  <c r="AS1119" i="1"/>
  <c r="AS2213" i="1" s="1"/>
  <c r="AS1125" i="1"/>
  <c r="AS1289" i="1"/>
  <c r="AS1264" i="1"/>
  <c r="AS1266" i="1"/>
  <c r="AS1269" i="1"/>
  <c r="AS1116" i="1"/>
  <c r="AS1120" i="1"/>
  <c r="AS1263" i="1"/>
  <c r="AS1271" i="1"/>
  <c r="AS1123" i="1"/>
  <c r="AS1136" i="1"/>
  <c r="AS1293" i="1"/>
  <c r="AS1262" i="1"/>
  <c r="AS1294" i="1"/>
  <c r="AS1142" i="1"/>
  <c r="AS1265" i="1"/>
  <c r="AS1292" i="1"/>
  <c r="AS1261" i="1"/>
  <c r="AS1121" i="1"/>
  <c r="AS2235" i="1" s="1"/>
  <c r="AS1137" i="1"/>
  <c r="AS1133" i="1"/>
  <c r="AS1299" i="1"/>
  <c r="AS1259" i="1"/>
  <c r="AS1285" i="1"/>
  <c r="AS1268" i="1"/>
  <c r="AS1308" i="1"/>
  <c r="AS1141" i="1"/>
  <c r="AS1134" i="1"/>
  <c r="AS1278" i="1"/>
  <c r="AS1304" i="1"/>
  <c r="AS1270" i="1"/>
  <c r="W2312" i="1"/>
  <c r="W1670" i="1"/>
  <c r="W2328" i="1" s="1"/>
  <c r="W1704" i="1"/>
  <c r="W1678" i="1"/>
  <c r="W1680" i="1" s="1"/>
  <c r="DW1122" i="1"/>
  <c r="DW1134" i="1"/>
  <c r="DW1111" i="1"/>
  <c r="DW1116" i="1"/>
  <c r="DW1137" i="1"/>
  <c r="DW1279" i="1"/>
  <c r="DW1121" i="1"/>
  <c r="DW2235" i="1" s="1"/>
  <c r="DW1263" i="1"/>
  <c r="DW1304" i="1"/>
  <c r="DW1142" i="1"/>
  <c r="DW1271" i="1"/>
  <c r="DW1265" i="1"/>
  <c r="DW1123" i="1"/>
  <c r="DW1266" i="1"/>
  <c r="DW1259" i="1"/>
  <c r="DW1262" i="1"/>
  <c r="DW1264" i="1"/>
  <c r="DW1125" i="1"/>
  <c r="DW1285" i="1"/>
  <c r="DW1299" i="1"/>
  <c r="DW1278" i="1"/>
  <c r="DW1261" i="1"/>
  <c r="DW1141" i="1"/>
  <c r="DW1133" i="1"/>
  <c r="DW1298" i="1"/>
  <c r="DW1120" i="1"/>
  <c r="DW1294" i="1"/>
  <c r="DW1297" i="1"/>
  <c r="DW1293" i="1"/>
  <c r="DW1268" i="1"/>
  <c r="DW1270" i="1"/>
  <c r="DW1269" i="1"/>
  <c r="DW1277" i="1"/>
  <c r="DW1282" i="1"/>
  <c r="DW1308" i="1"/>
  <c r="DW1310" i="1"/>
  <c r="DW1119" i="1"/>
  <c r="DW2213" i="1" s="1"/>
  <c r="DW1292" i="1"/>
  <c r="DW1289" i="1"/>
  <c r="DA2858" i="1"/>
  <c r="DA2530" i="1"/>
  <c r="DA2221" i="1"/>
  <c r="DA2243" i="1"/>
  <c r="AX652" i="1"/>
  <c r="AX547" i="1"/>
  <c r="AX544" i="1" s="1"/>
  <c r="EF1124" i="1"/>
  <c r="AO1040" i="1"/>
  <c r="AO2519" i="1" s="1"/>
  <c r="AO995" i="1"/>
  <c r="AO1038" i="1" s="1"/>
  <c r="AO2518" i="1" s="1"/>
  <c r="AO999" i="1"/>
  <c r="E2858" i="1"/>
  <c r="E2530" i="1"/>
  <c r="E2243" i="1"/>
  <c r="E2221" i="1"/>
  <c r="EA2568" i="1"/>
  <c r="ED2568" i="1" s="1"/>
  <c r="EG2568" i="1" s="1"/>
  <c r="EJ2568" i="1" s="1"/>
  <c r="EM2568" i="1" s="1"/>
  <c r="EA2567" i="1"/>
  <c r="EA2556" i="1"/>
  <c r="EA2569" i="1"/>
  <c r="ED2569" i="1" s="1"/>
  <c r="DW2554" i="1"/>
  <c r="DZ2566" i="1"/>
  <c r="DA1666" i="1"/>
  <c r="DA1667" i="1" s="1"/>
  <c r="DA2542" i="1" s="1"/>
  <c r="DA1665" i="1"/>
  <c r="DA2541" i="1" s="1"/>
  <c r="P2952" i="1"/>
  <c r="P2544" i="1"/>
  <c r="P2320" i="1"/>
  <c r="CA1664" i="1"/>
  <c r="CA1661" i="1"/>
  <c r="CA2280" i="1" s="1"/>
  <c r="Y2858" i="1"/>
  <c r="Y2530" i="1"/>
  <c r="Y2243" i="1"/>
  <c r="Y2221" i="1"/>
  <c r="S2312" i="1"/>
  <c r="S1704" i="1"/>
  <c r="S1678" i="1"/>
  <c r="S1680" i="1" s="1"/>
  <c r="S1670" i="1"/>
  <c r="DV1122" i="1"/>
  <c r="DV1134" i="1"/>
  <c r="DV1111" i="1"/>
  <c r="DV1116" i="1"/>
  <c r="DV1142" i="1"/>
  <c r="DV1262" i="1"/>
  <c r="DV1266" i="1"/>
  <c r="DV1271" i="1"/>
  <c r="DV1137" i="1"/>
  <c r="DV1121" i="1"/>
  <c r="DV2235" i="1" s="1"/>
  <c r="DV1279" i="1"/>
  <c r="DV1263" i="1"/>
  <c r="DV1125" i="1"/>
  <c r="DV1133" i="1"/>
  <c r="DV1285" i="1"/>
  <c r="DV1259" i="1"/>
  <c r="DV1264" i="1"/>
  <c r="DV1265" i="1"/>
  <c r="DV1123" i="1"/>
  <c r="DV1293" i="1"/>
  <c r="DV1261" i="1"/>
  <c r="DV1294" i="1"/>
  <c r="DV1268" i="1"/>
  <c r="DV1304" i="1"/>
  <c r="DV1120" i="1"/>
  <c r="DV1297" i="1"/>
  <c r="DV1136" i="1"/>
  <c r="DV1141" i="1"/>
  <c r="DV1299" i="1"/>
  <c r="DV1298" i="1"/>
  <c r="DV1269" i="1"/>
  <c r="DV1289" i="1"/>
  <c r="DV1278" i="1"/>
  <c r="DV1292" i="1"/>
  <c r="DV1119" i="1"/>
  <c r="DV2213" i="1" s="1"/>
  <c r="DV1308" i="1"/>
  <c r="DV1282" i="1"/>
  <c r="DV1310" i="1"/>
  <c r="AS1661" i="1"/>
  <c r="AS2280" i="1" s="1"/>
  <c r="AS1664" i="1"/>
  <c r="EO1878" i="1"/>
  <c r="EO2497" i="1" s="1"/>
  <c r="EO1879" i="1"/>
  <c r="N2548" i="1"/>
  <c r="N2499" i="1"/>
  <c r="N974" i="1"/>
  <c r="N650" i="1"/>
  <c r="N647" i="1" s="1"/>
  <c r="O2952" i="1"/>
  <c r="O2544" i="1"/>
  <c r="O2320" i="1"/>
  <c r="D2952" i="1"/>
  <c r="D2320" i="1"/>
  <c r="D2544" i="1"/>
  <c r="DW1283" i="1"/>
  <c r="DA2952" i="1"/>
  <c r="DA2544" i="1"/>
  <c r="DA2320" i="1"/>
  <c r="DZ1791" i="1"/>
  <c r="DZ1999" i="1" s="1"/>
  <c r="DZ2000" i="1" s="1"/>
  <c r="EC1792" i="1"/>
  <c r="AS469" i="1"/>
  <c r="AX450" i="1"/>
  <c r="V1747" i="1"/>
  <c r="V1760" i="1"/>
  <c r="V1759" i="1" s="1"/>
  <c r="DV2312" i="1"/>
  <c r="DV1704" i="1"/>
  <c r="DV1678" i="1"/>
  <c r="DV1680" i="1" s="1"/>
  <c r="DV1670" i="1"/>
  <c r="E2312" i="1"/>
  <c r="E1670" i="1"/>
  <c r="E1704" i="1"/>
  <c r="E1678" i="1"/>
  <c r="E1680" i="1" s="1"/>
  <c r="E1692" i="1" s="1"/>
  <c r="AE955" i="1"/>
  <c r="AE1289" i="1" s="1"/>
  <c r="AE773" i="1"/>
  <c r="AE755" i="1"/>
  <c r="AE775" i="1"/>
  <c r="AE748" i="1"/>
  <c r="AE777" i="1" s="1"/>
  <c r="AE764" i="1"/>
  <c r="AE760" i="1"/>
  <c r="AE756" i="1"/>
  <c r="AE766" i="1"/>
  <c r="AE767" i="1"/>
  <c r="AE754" i="1"/>
  <c r="AE758" i="1"/>
  <c r="AE761" i="1"/>
  <c r="AE752" i="1"/>
  <c r="AE762" i="1"/>
  <c r="AE769" i="1"/>
  <c r="DW423" i="1"/>
  <c r="DW344" i="1"/>
  <c r="DW432" i="1"/>
  <c r="DW447" i="1"/>
  <c r="DW435" i="1"/>
  <c r="DW441" i="1"/>
  <c r="DW445" i="1"/>
  <c r="DW446" i="1"/>
  <c r="DW434" i="1"/>
  <c r="DW438" i="1"/>
  <c r="DW442" i="1"/>
  <c r="DW440" i="1"/>
  <c r="DW439" i="1"/>
  <c r="DW436" i="1"/>
  <c r="DW433" i="1"/>
  <c r="DW444" i="1"/>
  <c r="DW428" i="1"/>
  <c r="DW431" i="1"/>
  <c r="DW437" i="1"/>
  <c r="DW427" i="1"/>
  <c r="DW430" i="1"/>
  <c r="DW429" i="1"/>
  <c r="G487" i="1"/>
  <c r="G476" i="1" s="1"/>
  <c r="H486" i="1"/>
  <c r="O1040" i="1"/>
  <c r="O2519" i="1" s="1"/>
  <c r="O999" i="1"/>
  <c r="O1042" i="1" s="1"/>
  <c r="O2521" i="1" s="1"/>
  <c r="O995" i="1"/>
  <c r="O1038" i="1" s="1"/>
  <c r="O2518" i="1" s="1"/>
  <c r="K652" i="1"/>
  <c r="K547" i="1"/>
  <c r="K544" i="1" s="1"/>
  <c r="I1040" i="1"/>
  <c r="I2519" i="1" s="1"/>
  <c r="I999" i="1"/>
  <c r="I1042" i="1" s="1"/>
  <c r="I2521" i="1" s="1"/>
  <c r="I995" i="1"/>
  <c r="I1038" i="1" s="1"/>
  <c r="I2518" i="1" s="1"/>
  <c r="R2524" i="1"/>
  <c r="R1049" i="1"/>
  <c r="Q2312" i="1"/>
  <c r="Q1670" i="1"/>
  <c r="Q1704" i="1"/>
  <c r="Q1678" i="1"/>
  <c r="Q1680" i="1" s="1"/>
  <c r="BF652" i="1"/>
  <c r="BF547" i="1"/>
  <c r="BF544" i="1" s="1"/>
  <c r="N2543" i="1"/>
  <c r="N2304" i="1"/>
  <c r="X2524" i="1"/>
  <c r="X1049" i="1"/>
  <c r="DX1878" i="1"/>
  <c r="DX2497" i="1" s="1"/>
  <c r="DX1879" i="1"/>
  <c r="EF487" i="1"/>
  <c r="EF476" i="1" s="1"/>
  <c r="EI486" i="1"/>
  <c r="BO2524" i="1"/>
  <c r="BO1049" i="1"/>
  <c r="BO2509" i="1"/>
  <c r="BO1869" i="1"/>
  <c r="BO2508" i="1" s="1"/>
  <c r="CA1124" i="1"/>
  <c r="I652" i="1"/>
  <c r="I547" i="1"/>
  <c r="I544" i="1" s="1"/>
  <c r="EI1878" i="1"/>
  <c r="EI2497" i="1" s="1"/>
  <c r="EI1879" i="1"/>
  <c r="AE999" i="1"/>
  <c r="AE1040" i="1"/>
  <c r="AE2519" i="1" s="1"/>
  <c r="AE995" i="1"/>
  <c r="S1298" i="1"/>
  <c r="D1122" i="1"/>
  <c r="D1293" i="1"/>
  <c r="D1285" i="1"/>
  <c r="D1134" i="1"/>
  <c r="D1111" i="1"/>
  <c r="D1116" i="1"/>
  <c r="D1259" i="1"/>
  <c r="D1266" i="1"/>
  <c r="D1265" i="1"/>
  <c r="D1271" i="1"/>
  <c r="D1120" i="1"/>
  <c r="D1137" i="1"/>
  <c r="D1142" i="1"/>
  <c r="D1262" i="1"/>
  <c r="D1125" i="1"/>
  <c r="D1136" i="1"/>
  <c r="D1121" i="1"/>
  <c r="D2235" i="1" s="1"/>
  <c r="D1263" i="1"/>
  <c r="D1304" i="1"/>
  <c r="D1264" i="1"/>
  <c r="D1294" i="1"/>
  <c r="D1119" i="1"/>
  <c r="D2213" i="1" s="1"/>
  <c r="D1298" i="1"/>
  <c r="D1141" i="1"/>
  <c r="D1278" i="1"/>
  <c r="D1268" i="1"/>
  <c r="D1299" i="1"/>
  <c r="D1261" i="1"/>
  <c r="D1133" i="1"/>
  <c r="D1308" i="1"/>
  <c r="D1269" i="1"/>
  <c r="D1270" i="1"/>
  <c r="D1297" i="1"/>
  <c r="D1292" i="1"/>
  <c r="DN1661" i="1"/>
  <c r="DN2280" i="1" s="1"/>
  <c r="DN1664" i="1"/>
  <c r="EI1122" i="1"/>
  <c r="EI1262" i="1"/>
  <c r="EI1111" i="1"/>
  <c r="EI1134" i="1"/>
  <c r="EI1123" i="1"/>
  <c r="EI1142" i="1"/>
  <c r="EI1264" i="1"/>
  <c r="EI1266" i="1"/>
  <c r="EI1121" i="1"/>
  <c r="EI2235" i="1" s="1"/>
  <c r="EI1259" i="1"/>
  <c r="EI1271" i="1"/>
  <c r="EI1137" i="1"/>
  <c r="EI1279" i="1"/>
  <c r="EI1133" i="1"/>
  <c r="EI1285" i="1"/>
  <c r="EI1263" i="1"/>
  <c r="EI1265" i="1"/>
  <c r="EI1116" i="1"/>
  <c r="EI1125" i="1"/>
  <c r="EI1298" i="1"/>
  <c r="EI1141" i="1"/>
  <c r="EI1304" i="1"/>
  <c r="EI1297" i="1"/>
  <c r="EI1261" i="1"/>
  <c r="EI1136" i="1"/>
  <c r="EI1120" i="1"/>
  <c r="EI1293" i="1"/>
  <c r="EI1268" i="1"/>
  <c r="EI1299" i="1"/>
  <c r="EI1294" i="1"/>
  <c r="EI1289" i="1"/>
  <c r="EI1119" i="1"/>
  <c r="EI2213" i="1" s="1"/>
  <c r="EI1278" i="1"/>
  <c r="EI1292" i="1"/>
  <c r="EI1269" i="1"/>
  <c r="EI1310" i="1"/>
  <c r="EI1291" i="1"/>
  <c r="EI1270" i="1"/>
  <c r="EI1282" i="1"/>
  <c r="EI1308" i="1"/>
  <c r="L1223" i="1"/>
  <c r="L1295" i="1" s="1"/>
  <c r="L1291" i="1"/>
  <c r="L1211" i="1"/>
  <c r="L1283" i="1" s="1"/>
  <c r="X2492" i="1"/>
  <c r="AE2328" i="1"/>
  <c r="AE1672" i="1"/>
  <c r="AE2546" i="1" s="1"/>
  <c r="R548" i="1"/>
  <c r="EL2328" i="1"/>
  <c r="EL1672" i="1"/>
  <c r="EL2546" i="1" s="1"/>
  <c r="V975" i="1"/>
  <c r="V1131" i="1" s="1"/>
  <c r="V548" i="1"/>
  <c r="BF682" i="1"/>
  <c r="BF680" i="1" s="1"/>
  <c r="BF627" i="1"/>
  <c r="BF623" i="1" s="1"/>
  <c r="DZ423" i="1"/>
  <c r="DZ344" i="1"/>
  <c r="DZ437" i="1"/>
  <c r="DZ446" i="1"/>
  <c r="DZ438" i="1"/>
  <c r="DZ427" i="1"/>
  <c r="DZ435" i="1"/>
  <c r="DZ444" i="1"/>
  <c r="DZ433" i="1"/>
  <c r="DZ447" i="1"/>
  <c r="DZ434" i="1"/>
  <c r="DZ440" i="1"/>
  <c r="DZ442" i="1"/>
  <c r="DZ439" i="1"/>
  <c r="DZ429" i="1"/>
  <c r="DZ441" i="1"/>
  <c r="DZ426" i="1"/>
  <c r="DZ448" i="1" s="1"/>
  <c r="DZ445" i="1"/>
  <c r="DZ428" i="1"/>
  <c r="DZ432" i="1"/>
  <c r="DZ443" i="1"/>
  <c r="DZ436" i="1"/>
  <c r="DZ431" i="1"/>
  <c r="AO1878" i="1"/>
  <c r="AO2497" i="1" s="1"/>
  <c r="AO1879" i="1"/>
  <c r="EL652" i="1"/>
  <c r="EL547" i="1"/>
  <c r="EL544" i="1" s="1"/>
  <c r="EC2543" i="1"/>
  <c r="EC2304" i="1"/>
  <c r="K2524" i="1"/>
  <c r="K1049" i="1"/>
  <c r="G2251" i="1"/>
  <c r="G2259" i="1"/>
  <c r="G545" i="1"/>
  <c r="G2551" i="1" s="1"/>
  <c r="G623" i="1"/>
  <c r="G676" i="1" s="1"/>
  <c r="G1207" i="1" s="1"/>
  <c r="L2251" i="1"/>
  <c r="L2259" i="1"/>
  <c r="L545" i="1"/>
  <c r="L2551" i="1" s="1"/>
  <c r="L623" i="1"/>
  <c r="L676" i="1" s="1"/>
  <c r="L1207" i="1" s="1"/>
  <c r="EI975" i="1"/>
  <c r="EI1131" i="1" s="1"/>
  <c r="EI548" i="1"/>
  <c r="AJ1664" i="1"/>
  <c r="AJ1661" i="1"/>
  <c r="AJ2280" i="1" s="1"/>
  <c r="EO2312" i="1"/>
  <c r="EO1670" i="1"/>
  <c r="EO1678" i="1"/>
  <c r="EO1680" i="1" s="1"/>
  <c r="EO1704" i="1"/>
  <c r="C2545" i="1"/>
  <c r="C2336" i="1"/>
  <c r="Z2548" i="1"/>
  <c r="Z2499" i="1"/>
  <c r="Z974" i="1"/>
  <c r="Z650" i="1"/>
  <c r="Z647" i="1" s="1"/>
  <c r="DN423" i="1"/>
  <c r="DN344" i="1"/>
  <c r="DN434" i="1"/>
  <c r="DN438" i="1"/>
  <c r="DN432" i="1"/>
  <c r="DN430" i="1"/>
  <c r="DN433" i="1"/>
  <c r="DN429" i="1"/>
  <c r="DN444" i="1"/>
  <c r="DN426" i="1"/>
  <c r="DN448" i="1" s="1"/>
  <c r="DN443" i="1"/>
  <c r="DN446" i="1"/>
  <c r="DN436" i="1"/>
  <c r="DN439" i="1"/>
  <c r="DN427" i="1"/>
  <c r="DN435" i="1"/>
  <c r="DN447" i="1"/>
  <c r="DN440" i="1"/>
  <c r="DN445" i="1"/>
  <c r="DN441" i="1"/>
  <c r="DN442" i="1"/>
  <c r="DN437" i="1"/>
  <c r="EI999" i="1"/>
  <c r="EI1042" i="1" s="1"/>
  <c r="EI2521" i="1" s="1"/>
  <c r="EI995" i="1"/>
  <c r="EI1038" i="1" s="1"/>
  <c r="EI2518" i="1" s="1"/>
  <c r="EI1040" i="1"/>
  <c r="EI2519" i="1" s="1"/>
  <c r="Y1038" i="1"/>
  <c r="Y2518" i="1" s="1"/>
  <c r="G2940" i="1"/>
  <c r="G2540" i="1"/>
  <c r="G2288" i="1"/>
  <c r="AO2548" i="1"/>
  <c r="AO974" i="1"/>
  <c r="AO650" i="1"/>
  <c r="AO647" i="1" s="1"/>
  <c r="I1291" i="1"/>
  <c r="I1211" i="1"/>
  <c r="I1283" i="1" s="1"/>
  <c r="I1223" i="1"/>
  <c r="I1295" i="1" s="1"/>
  <c r="D1291" i="1"/>
  <c r="D1223" i="1"/>
  <c r="D1295" i="1" s="1"/>
  <c r="D1211" i="1"/>
  <c r="D1283" i="1" s="1"/>
  <c r="B955" i="1"/>
  <c r="B748" i="1"/>
  <c r="B777" i="1" s="1"/>
  <c r="B767" i="1"/>
  <c r="B754" i="1"/>
  <c r="B773" i="1"/>
  <c r="B758" i="1"/>
  <c r="B762" i="1"/>
  <c r="B775" i="1"/>
  <c r="B764" i="1"/>
  <c r="B760" i="1"/>
  <c r="B756" i="1"/>
  <c r="B755" i="1"/>
  <c r="B761" i="1"/>
  <c r="B766" i="1"/>
  <c r="B752" i="1"/>
  <c r="B769" i="1"/>
  <c r="S1282" i="1"/>
  <c r="S1134" i="1"/>
  <c r="S1111" i="1"/>
  <c r="S1122" i="1"/>
  <c r="S1125" i="1"/>
  <c r="S1119" i="1"/>
  <c r="S2213" i="1" s="1"/>
  <c r="S1271" i="1"/>
  <c r="S1293" i="1"/>
  <c r="S1294" i="1"/>
  <c r="S1142" i="1"/>
  <c r="S1265" i="1"/>
  <c r="S1123" i="1"/>
  <c r="S1289" i="1"/>
  <c r="S1292" i="1"/>
  <c r="S1121" i="1"/>
  <c r="S2235" i="1" s="1"/>
  <c r="S1137" i="1"/>
  <c r="S1263" i="1"/>
  <c r="S1264" i="1"/>
  <c r="S1262" i="1"/>
  <c r="S1269" i="1"/>
  <c r="S1266" i="1"/>
  <c r="S1133" i="1"/>
  <c r="S1116" i="1"/>
  <c r="S1299" i="1"/>
  <c r="S1259" i="1"/>
  <c r="S1120" i="1"/>
  <c r="S1304" i="1"/>
  <c r="S1285" i="1"/>
  <c r="S1261" i="1"/>
  <c r="S1136" i="1"/>
  <c r="S1141" i="1"/>
  <c r="S1278" i="1"/>
  <c r="S1308" i="1"/>
  <c r="S1268" i="1"/>
  <c r="W2940" i="1"/>
  <c r="W2540" i="1"/>
  <c r="W2288" i="1"/>
  <c r="F1040" i="1"/>
  <c r="F2519" i="1" s="1"/>
  <c r="F999" i="1"/>
  <c r="F995" i="1"/>
  <c r="EF2858" i="1"/>
  <c r="EF2530" i="1"/>
  <c r="EF2243" i="1"/>
  <c r="EF2221" i="1"/>
  <c r="O1291" i="1"/>
  <c r="O1211" i="1"/>
  <c r="O1283" i="1" s="1"/>
  <c r="O1223" i="1"/>
  <c r="O1295" i="1" s="1"/>
  <c r="Z1298" i="1"/>
  <c r="X2952" i="1"/>
  <c r="X2544" i="1"/>
  <c r="X2320" i="1"/>
  <c r="CA2543" i="1"/>
  <c r="CA2304" i="1"/>
  <c r="Y1124" i="1"/>
  <c r="S2940" i="1"/>
  <c r="S2540" i="1"/>
  <c r="S2288" i="1"/>
  <c r="AJ1878" i="1"/>
  <c r="AJ2497" i="1" s="1"/>
  <c r="AJ1879" i="1"/>
  <c r="H2940" i="1"/>
  <c r="H2540" i="1"/>
  <c r="H2288" i="1"/>
  <c r="CA999" i="1"/>
  <c r="CA1040" i="1"/>
  <c r="CA2519" i="1" s="1"/>
  <c r="CA995" i="1"/>
  <c r="L2328" i="1"/>
  <c r="L1672" i="1"/>
  <c r="L2546" i="1" s="1"/>
  <c r="R1293" i="1"/>
  <c r="R1134" i="1"/>
  <c r="R1111" i="1"/>
  <c r="R1294" i="1"/>
  <c r="R1262" i="1"/>
  <c r="R1263" i="1"/>
  <c r="R1269" i="1"/>
  <c r="R1122" i="1"/>
  <c r="R1142" i="1"/>
  <c r="R1125" i="1"/>
  <c r="R1137" i="1"/>
  <c r="R1266" i="1"/>
  <c r="R1121" i="1"/>
  <c r="R2235" i="1" s="1"/>
  <c r="R1259" i="1"/>
  <c r="R1264" i="1"/>
  <c r="R1133" i="1"/>
  <c r="R1120" i="1"/>
  <c r="R1136" i="1"/>
  <c r="R1123" i="1"/>
  <c r="R1271" i="1"/>
  <c r="R1265" i="1"/>
  <c r="R1292" i="1"/>
  <c r="R1116" i="1"/>
  <c r="R1261" i="1"/>
  <c r="R1285" i="1"/>
  <c r="R1119" i="1"/>
  <c r="R2213" i="1" s="1"/>
  <c r="R1304" i="1"/>
  <c r="R1299" i="1"/>
  <c r="R1268" i="1"/>
  <c r="R1278" i="1"/>
  <c r="R1141" i="1"/>
  <c r="R1308" i="1"/>
  <c r="R1282" i="1"/>
  <c r="R1289" i="1"/>
  <c r="R1270" i="1"/>
  <c r="DW1295" i="1"/>
  <c r="B2952" i="1"/>
  <c r="B2544" i="1"/>
  <c r="B2320" i="1"/>
  <c r="C652" i="1"/>
  <c r="C547" i="1"/>
  <c r="C544" i="1" s="1"/>
  <c r="S1878" i="1"/>
  <c r="S2497" i="1" s="1"/>
  <c r="S1879" i="1"/>
  <c r="E2940" i="1"/>
  <c r="E2540" i="1"/>
  <c r="E2288" i="1"/>
  <c r="EI1661" i="1"/>
  <c r="EI2280" i="1" s="1"/>
  <c r="EI1664" i="1"/>
  <c r="EO344" i="1"/>
  <c r="EO423" i="1"/>
  <c r="EO428" i="1"/>
  <c r="EO434" i="1"/>
  <c r="EO444" i="1"/>
  <c r="EO445" i="1"/>
  <c r="EO435" i="1"/>
  <c r="EO441" i="1"/>
  <c r="EO437" i="1"/>
  <c r="EO438" i="1"/>
  <c r="EO446" i="1"/>
  <c r="EO426" i="1"/>
  <c r="EO448" i="1" s="1"/>
  <c r="EO440" i="1"/>
  <c r="EO429" i="1"/>
  <c r="EO447" i="1"/>
  <c r="EO442" i="1"/>
  <c r="EO427" i="1"/>
  <c r="EO439" i="1"/>
  <c r="EO432" i="1"/>
  <c r="EO430" i="1"/>
  <c r="EO433" i="1"/>
  <c r="EO443" i="1"/>
  <c r="EO436" i="1"/>
  <c r="P2639" i="1"/>
  <c r="P1219" i="1" s="1"/>
  <c r="P1870" i="1"/>
  <c r="T2940" i="1"/>
  <c r="T2540" i="1"/>
  <c r="T2288" i="1"/>
  <c r="Q2940" i="1"/>
  <c r="Q2540" i="1"/>
  <c r="Q2288" i="1"/>
  <c r="BF1131" i="1"/>
  <c r="N2312" i="1"/>
  <c r="N1704" i="1"/>
  <c r="N1678" i="1"/>
  <c r="N1680" i="1" s="1"/>
  <c r="N1692" i="1" s="1"/>
  <c r="N1670" i="1"/>
  <c r="BO1291" i="1"/>
  <c r="BO1223" i="1"/>
  <c r="BO1295" i="1" s="1"/>
  <c r="BO1211" i="1"/>
  <c r="BO1283" i="1" s="1"/>
  <c r="EC423" i="1"/>
  <c r="EC344" i="1"/>
  <c r="EC435" i="1"/>
  <c r="EC447" i="1"/>
  <c r="EC442" i="1"/>
  <c r="EC434" i="1"/>
  <c r="EC441" i="1"/>
  <c r="EC444" i="1"/>
  <c r="EC443" i="1"/>
  <c r="EC446" i="1"/>
  <c r="EC438" i="1"/>
  <c r="EC436" i="1"/>
  <c r="EC432" i="1"/>
  <c r="EC437" i="1"/>
  <c r="EC445" i="1"/>
  <c r="EC433" i="1"/>
  <c r="EC428" i="1"/>
  <c r="EC440" i="1"/>
  <c r="EC427" i="1"/>
  <c r="EC439" i="1"/>
  <c r="EC426" i="1"/>
  <c r="EC448" i="1" s="1"/>
  <c r="EC429" i="1"/>
  <c r="EC431" i="1"/>
  <c r="AA1869" i="1"/>
  <c r="AA2508" i="1" s="1"/>
  <c r="R2645" i="1"/>
  <c r="R1225" i="1" s="1"/>
  <c r="R2002" i="1"/>
  <c r="R1845" i="1"/>
  <c r="R1833" i="1" s="1"/>
  <c r="R1861" i="1"/>
  <c r="S1861" i="1"/>
  <c r="S2645" i="1"/>
  <c r="S1225" i="1" s="1"/>
  <c r="EF1785" i="1"/>
  <c r="EC1786" i="1"/>
  <c r="U975" i="1"/>
  <c r="U1131" i="1" s="1"/>
  <c r="U548" i="1"/>
  <c r="DN2543" i="1"/>
  <c r="DN2304" i="1"/>
  <c r="BF1661" i="1"/>
  <c r="BF2280" i="1" s="1"/>
  <c r="BF1664" i="1"/>
  <c r="C1040" i="1"/>
  <c r="C2519" i="1" s="1"/>
  <c r="C999" i="1"/>
  <c r="C1042" i="1" s="1"/>
  <c r="C2521" i="1" s="1"/>
  <c r="C995" i="1"/>
  <c r="C1038" i="1" s="1"/>
  <c r="C2518" i="1" s="1"/>
  <c r="L2524" i="1"/>
  <c r="L1049" i="1"/>
  <c r="J652" i="1"/>
  <c r="J547" i="1"/>
  <c r="J544" i="1" s="1"/>
  <c r="Y2543" i="1"/>
  <c r="Y2304" i="1"/>
  <c r="AE2524" i="1"/>
  <c r="AE1049" i="1"/>
  <c r="CL423" i="1"/>
  <c r="CL344" i="1"/>
  <c r="CL440" i="1"/>
  <c r="CL432" i="1"/>
  <c r="CL439" i="1"/>
  <c r="CL442" i="1"/>
  <c r="CL446" i="1"/>
  <c r="CL438" i="1"/>
  <c r="CL428" i="1"/>
  <c r="CL434" i="1"/>
  <c r="CL443" i="1"/>
  <c r="CL447" i="1"/>
  <c r="CL441" i="1"/>
  <c r="CL437" i="1"/>
  <c r="CL426" i="1"/>
  <c r="CL448" i="1" s="1"/>
  <c r="CL429" i="1"/>
  <c r="CL445" i="1"/>
  <c r="CL435" i="1"/>
  <c r="CL444" i="1"/>
  <c r="CL427" i="1"/>
  <c r="CL433" i="1"/>
  <c r="CL436" i="1"/>
  <c r="H1061" i="1"/>
  <c r="H1058" i="1"/>
  <c r="H1056" i="1"/>
  <c r="H1057" i="1"/>
  <c r="G997" i="1"/>
  <c r="G1036" i="1"/>
  <c r="G2517" i="1" s="1"/>
  <c r="H1062" i="1"/>
  <c r="H1055" i="1"/>
  <c r="H1047" i="1"/>
  <c r="H1050" i="1"/>
  <c r="H1060" i="1"/>
  <c r="H2527" i="1" s="1"/>
  <c r="H1052" i="1"/>
  <c r="H2525" i="1" s="1"/>
  <c r="H1046" i="1"/>
  <c r="H2523" i="1" s="1"/>
  <c r="H1048" i="1"/>
  <c r="H1041" i="1"/>
  <c r="H2520" i="1" s="1"/>
  <c r="H1054" i="1"/>
  <c r="H2526" i="1" s="1"/>
  <c r="H1036" i="1"/>
  <c r="H2517" i="1" s="1"/>
  <c r="H1045" i="1"/>
  <c r="H1044" i="1"/>
  <c r="H2522" i="1" s="1"/>
  <c r="F1293" i="1"/>
  <c r="F1134" i="1"/>
  <c r="F1111" i="1"/>
  <c r="F1294" i="1"/>
  <c r="F1269" i="1"/>
  <c r="F1262" i="1"/>
  <c r="F1122" i="1"/>
  <c r="F1298" i="1"/>
  <c r="F1263" i="1"/>
  <c r="F1261" i="1"/>
  <c r="F1116" i="1"/>
  <c r="F1259" i="1"/>
  <c r="F1265" i="1"/>
  <c r="F1121" i="1"/>
  <c r="F2235" i="1" s="1"/>
  <c r="F1136" i="1"/>
  <c r="F1292" i="1"/>
  <c r="F1142" i="1"/>
  <c r="F1137" i="1"/>
  <c r="F1120" i="1"/>
  <c r="F1264" i="1"/>
  <c r="F1271" i="1"/>
  <c r="F1125" i="1"/>
  <c r="F1133" i="1"/>
  <c r="F1266" i="1"/>
  <c r="F1297" i="1"/>
  <c r="F1141" i="1"/>
  <c r="F1285" i="1"/>
  <c r="F1278" i="1"/>
  <c r="F1299" i="1"/>
  <c r="F1308" i="1"/>
  <c r="F1304" i="1"/>
  <c r="F1268" i="1"/>
  <c r="F1119" i="1"/>
  <c r="F2213" i="1" s="1"/>
  <c r="F1291" i="1"/>
  <c r="F1270" i="1"/>
  <c r="F1282" i="1"/>
  <c r="F1289" i="1"/>
  <c r="F1310" i="1"/>
  <c r="E1040" i="1"/>
  <c r="E2519" i="1" s="1"/>
  <c r="E999" i="1"/>
  <c r="E1042" i="1" s="1"/>
  <c r="E2521" i="1" s="1"/>
  <c r="E995" i="1"/>
  <c r="E1038" i="1" s="1"/>
  <c r="E2518" i="1" s="1"/>
  <c r="AE2952" i="1"/>
  <c r="AE2544" i="1"/>
  <c r="AE2320" i="1"/>
  <c r="AE1878" i="1"/>
  <c r="AE2497" i="1" s="1"/>
  <c r="AE1879" i="1"/>
  <c r="EF1661" i="1"/>
  <c r="EF2280" i="1" s="1"/>
  <c r="EF1664" i="1"/>
  <c r="EL2952" i="1"/>
  <c r="EL2544" i="1"/>
  <c r="EL2320" i="1"/>
  <c r="EC2312" i="1"/>
  <c r="EC1704" i="1"/>
  <c r="EC1678" i="1"/>
  <c r="EC1680" i="1" s="1"/>
  <c r="EC1670" i="1"/>
  <c r="DW999" i="1"/>
  <c r="DW1042" i="1" s="1"/>
  <c r="DW2521" i="1" s="1"/>
  <c r="DW1040" i="1"/>
  <c r="DW2519" i="1" s="1"/>
  <c r="DW995" i="1"/>
  <c r="DW1038" i="1" s="1"/>
  <c r="DW2518" i="1" s="1"/>
  <c r="G2548" i="1"/>
  <c r="G974" i="1"/>
  <c r="G650" i="1"/>
  <c r="G647" i="1" s="1"/>
  <c r="EI1295" i="1"/>
  <c r="L2548" i="1"/>
  <c r="L2499" i="1"/>
  <c r="L974" i="1"/>
  <c r="L650" i="1"/>
  <c r="L647" i="1" s="1"/>
  <c r="AJ2543" i="1"/>
  <c r="AJ2304" i="1"/>
  <c r="EO1664" i="1"/>
  <c r="EO1661" i="1"/>
  <c r="EO2280" i="1" s="1"/>
  <c r="B652" i="1"/>
  <c r="B547" i="1"/>
  <c r="B544" i="1" s="1"/>
  <c r="M2251" i="1"/>
  <c r="M2259" i="1"/>
  <c r="M545" i="1"/>
  <c r="M2551" i="1" s="1"/>
  <c r="M623" i="1"/>
  <c r="M676" i="1" s="1"/>
  <c r="M1207" i="1" s="1"/>
  <c r="BO2328" i="1"/>
  <c r="BO1672" i="1"/>
  <c r="BO2546" i="1" s="1"/>
  <c r="H1134" i="1"/>
  <c r="H1111" i="1"/>
  <c r="H1271" i="1"/>
  <c r="H1122" i="1"/>
  <c r="H1263" i="1"/>
  <c r="H1137" i="1"/>
  <c r="H1125" i="1"/>
  <c r="H1133" i="1"/>
  <c r="H1119" i="1"/>
  <c r="H2213" i="1" s="1"/>
  <c r="H1136" i="1"/>
  <c r="H1262" i="1"/>
  <c r="H1285" i="1"/>
  <c r="H1142" i="1"/>
  <c r="H1120" i="1"/>
  <c r="H1266" i="1"/>
  <c r="H1265" i="1"/>
  <c r="H1123" i="1"/>
  <c r="H1121" i="1"/>
  <c r="H2235" i="1" s="1"/>
  <c r="H1116" i="1"/>
  <c r="H1297" i="1"/>
  <c r="H1278" i="1"/>
  <c r="H1264" i="1"/>
  <c r="H1141" i="1"/>
  <c r="H1293" i="1"/>
  <c r="H1299" i="1"/>
  <c r="H1259" i="1"/>
  <c r="H1298" i="1"/>
  <c r="H1268" i="1"/>
  <c r="H1304" i="1"/>
  <c r="H1269" i="1"/>
  <c r="H1294" i="1"/>
  <c r="H1292" i="1"/>
  <c r="H1282" i="1"/>
  <c r="H1261" i="1"/>
  <c r="H1310" i="1"/>
  <c r="H1289" i="1"/>
  <c r="H2251" i="1"/>
  <c r="H2259" i="1"/>
  <c r="H545" i="1"/>
  <c r="H2551" i="1" s="1"/>
  <c r="H623" i="1"/>
  <c r="H676" i="1" s="1"/>
  <c r="H1207" i="1" s="1"/>
  <c r="EF2251" i="1"/>
  <c r="EF2259" i="1"/>
  <c r="EF545" i="1"/>
  <c r="EF2551" i="1" s="1"/>
  <c r="EF625" i="1"/>
  <c r="EF609" i="1"/>
  <c r="AA1661" i="1"/>
  <c r="AA2280" i="1" s="1"/>
  <c r="AA1664" i="1"/>
  <c r="CL1878" i="1"/>
  <c r="CL2497" i="1" s="1"/>
  <c r="CL1879" i="1"/>
  <c r="Y2251" i="1"/>
  <c r="Y2259" i="1"/>
  <c r="Y545" i="1"/>
  <c r="Y2551" i="1" s="1"/>
  <c r="Y625" i="1"/>
  <c r="Y635" i="1" s="1"/>
  <c r="Q2858" i="1"/>
  <c r="Q2530" i="1"/>
  <c r="Q2243" i="1"/>
  <c r="Q2221" i="1"/>
  <c r="W2543" i="1"/>
  <c r="W2304" i="1"/>
  <c r="EO2524" i="1"/>
  <c r="EO1049" i="1"/>
  <c r="Y2645" i="1"/>
  <c r="Y1225" i="1" s="1"/>
  <c r="Y2002" i="1"/>
  <c r="Y1861" i="1"/>
  <c r="Y1845" i="1"/>
  <c r="Y1833" i="1" s="1"/>
  <c r="Z2645" i="1"/>
  <c r="Z1225" i="1" s="1"/>
  <c r="Z1861" i="1"/>
  <c r="R2952" i="1"/>
  <c r="R2544" i="1"/>
  <c r="R2320" i="1"/>
  <c r="L1310" i="1"/>
  <c r="AO1238" i="1"/>
  <c r="AO1310" i="1" s="1"/>
  <c r="AO1297" i="1"/>
  <c r="AS652" i="1"/>
  <c r="AS547" i="1"/>
  <c r="AS544" i="1" s="1"/>
  <c r="EC2858" i="1"/>
  <c r="EC2530" i="1"/>
  <c r="EC2221" i="1"/>
  <c r="EC2243" i="1"/>
  <c r="EC2524" i="1"/>
  <c r="EC1049" i="1"/>
  <c r="DA1892" i="1"/>
  <c r="DA1891" i="1"/>
  <c r="DN1890" i="1"/>
  <c r="H2543" i="1"/>
  <c r="H2304" i="1"/>
  <c r="M2543" i="1"/>
  <c r="M2304" i="1"/>
  <c r="AX1664" i="1"/>
  <c r="AX1661" i="1"/>
  <c r="AX2280" i="1" s="1"/>
  <c r="AS1040" i="1"/>
  <c r="AS2519" i="1" s="1"/>
  <c r="U2940" i="1"/>
  <c r="U2540" i="1"/>
  <c r="U2288" i="1"/>
  <c r="AJ2645" i="1"/>
  <c r="AJ1225" i="1" s="1"/>
  <c r="AJ2002" i="1"/>
  <c r="AJ2492" i="1" s="1"/>
  <c r="AJ1845" i="1"/>
  <c r="AJ1833" i="1" s="1"/>
  <c r="AO2639" i="1" s="1"/>
  <c r="AO1219" i="1" s="1"/>
  <c r="AJ1861" i="1"/>
  <c r="CL1040" i="1"/>
  <c r="CL2519" i="1" s="1"/>
  <c r="CL995" i="1"/>
  <c r="CL1038" i="1" s="1"/>
  <c r="CL2518" i="1" s="1"/>
  <c r="CL999" i="1"/>
  <c r="DA1042" i="1" s="1"/>
  <c r="DA2521" i="1" s="1"/>
  <c r="DW1291" i="1"/>
  <c r="F2952" i="1"/>
  <c r="F2544" i="1"/>
  <c r="F2320" i="1"/>
  <c r="DV1309" i="1"/>
  <c r="AE423" i="1"/>
  <c r="AE344" i="1"/>
  <c r="AE439" i="1"/>
  <c r="AE435" i="1"/>
  <c r="AE442" i="1"/>
  <c r="AE436" i="1"/>
  <c r="AE431" i="1"/>
  <c r="AE447" i="1"/>
  <c r="AE432" i="1"/>
  <c r="AE430" i="1"/>
  <c r="AE446" i="1"/>
  <c r="AE443" i="1"/>
  <c r="AE440" i="1"/>
  <c r="AE434" i="1"/>
  <c r="AE441" i="1"/>
  <c r="AE433" i="1"/>
  <c r="AE445" i="1"/>
  <c r="AE444" i="1"/>
  <c r="AE438" i="1"/>
  <c r="AE429" i="1"/>
  <c r="AE428" i="1"/>
  <c r="AE427" i="1"/>
  <c r="W2524" i="1"/>
  <c r="W1049" i="1"/>
  <c r="CL2328" i="1"/>
  <c r="CL1672" i="1"/>
  <c r="CL2546" i="1" s="1"/>
  <c r="AS2639" i="1"/>
  <c r="AS1219" i="1" s="1"/>
  <c r="AS1870" i="1"/>
  <c r="E1878" i="1"/>
  <c r="E2497" i="1" s="1"/>
  <c r="E1879" i="1"/>
  <c r="E2543" i="1"/>
  <c r="E2304" i="1"/>
  <c r="EI2543" i="1"/>
  <c r="EI2304" i="1"/>
  <c r="DW426" i="1"/>
  <c r="DW448" i="1" s="1"/>
  <c r="T2543" i="1"/>
  <c r="T2304" i="1"/>
  <c r="M1134" i="1"/>
  <c r="M1111" i="1"/>
  <c r="M1299" i="1"/>
  <c r="M1282" i="1"/>
  <c r="M1122" i="1"/>
  <c r="M1292" i="1"/>
  <c r="M1265" i="1"/>
  <c r="M1304" i="1"/>
  <c r="M1121" i="1"/>
  <c r="M2235" i="1" s="1"/>
  <c r="M1137" i="1"/>
  <c r="M1289" i="1"/>
  <c r="M1264" i="1"/>
  <c r="M1133" i="1"/>
  <c r="M1262" i="1"/>
  <c r="M1125" i="1"/>
  <c r="M1294" i="1"/>
  <c r="M1123" i="1"/>
  <c r="M1293" i="1"/>
  <c r="M1116" i="1"/>
  <c r="M1259" i="1"/>
  <c r="M1263" i="1"/>
  <c r="M1285" i="1"/>
  <c r="M1119" i="1"/>
  <c r="M2213" i="1" s="1"/>
  <c r="M1142" i="1"/>
  <c r="M1271" i="1"/>
  <c r="M1269" i="1"/>
  <c r="M1120" i="1"/>
  <c r="M1266" i="1"/>
  <c r="M1141" i="1"/>
  <c r="M1136" i="1"/>
  <c r="M1278" i="1"/>
  <c r="M1261" i="1"/>
  <c r="M1298" i="1"/>
  <c r="M1268" i="1"/>
  <c r="M1308" i="1"/>
  <c r="Q2543" i="1"/>
  <c r="Q2304" i="1"/>
  <c r="AA652" i="1"/>
  <c r="AA547" i="1"/>
  <c r="AA544" i="1" s="1"/>
  <c r="DX2312" i="1"/>
  <c r="DX1670" i="1"/>
  <c r="DX1704" i="1"/>
  <c r="DX1678" i="1"/>
  <c r="DX1680" i="1" s="1"/>
  <c r="X1134" i="1"/>
  <c r="X1111" i="1"/>
  <c r="X1265" i="1"/>
  <c r="X1122" i="1"/>
  <c r="X1304" i="1"/>
  <c r="X1266" i="1"/>
  <c r="X1293" i="1"/>
  <c r="X1259" i="1"/>
  <c r="X1136" i="1"/>
  <c r="X1121" i="1"/>
  <c r="X2235" i="1" s="1"/>
  <c r="X1123" i="1"/>
  <c r="X1268" i="1"/>
  <c r="X1125" i="1"/>
  <c r="X1261" i="1"/>
  <c r="X1137" i="1"/>
  <c r="X1142" i="1"/>
  <c r="X1133" i="1"/>
  <c r="X1263" i="1"/>
  <c r="X1271" i="1"/>
  <c r="X1120" i="1"/>
  <c r="X1262" i="1"/>
  <c r="X1116" i="1"/>
  <c r="X1264" i="1"/>
  <c r="X1285" i="1"/>
  <c r="X1141" i="1"/>
  <c r="X1278" i="1"/>
  <c r="X1119" i="1"/>
  <c r="X2213" i="1" s="1"/>
  <c r="X1308" i="1"/>
  <c r="X1269" i="1"/>
  <c r="X1289" i="1"/>
  <c r="X1282" i="1"/>
  <c r="X1292" i="1"/>
  <c r="O1869" i="1"/>
  <c r="O2508" i="1" s="1"/>
  <c r="R1298" i="1"/>
  <c r="DN2312" i="1"/>
  <c r="DN1704" i="1"/>
  <c r="DN1678" i="1"/>
  <c r="DN1680" i="1" s="1"/>
  <c r="DN1670" i="1"/>
  <c r="BF2543" i="1"/>
  <c r="BF2304" i="1"/>
  <c r="J1131" i="1"/>
  <c r="U2858" i="1"/>
  <c r="U2530" i="1"/>
  <c r="U2243" i="1"/>
  <c r="U2221" i="1"/>
  <c r="Y2312" i="1"/>
  <c r="Y1704" i="1"/>
  <c r="Y1678" i="1"/>
  <c r="Y1680" i="1" s="1"/>
  <c r="Y1670" i="1"/>
  <c r="AA999" i="1"/>
  <c r="AA1042" i="1" s="1"/>
  <c r="AA2521" i="1" s="1"/>
  <c r="AA995" i="1"/>
  <c r="AA1038" i="1" s="1"/>
  <c r="AA2518" i="1" s="1"/>
  <c r="AA1040" i="1"/>
  <c r="AA2519" i="1" s="1"/>
  <c r="S423" i="1"/>
  <c r="S344" i="1"/>
  <c r="S447" i="1"/>
  <c r="S445" i="1"/>
  <c r="S435" i="1"/>
  <c r="S428" i="1"/>
  <c r="S440" i="1"/>
  <c r="S434" i="1"/>
  <c r="S438" i="1"/>
  <c r="S426" i="1"/>
  <c r="S448" i="1" s="1"/>
  <c r="S442" i="1"/>
  <c r="S436" i="1"/>
  <c r="S432" i="1"/>
  <c r="S433" i="1"/>
  <c r="S446" i="1"/>
  <c r="S443" i="1"/>
  <c r="S427" i="1"/>
  <c r="S441" i="1"/>
  <c r="S439" i="1"/>
  <c r="S444" i="1"/>
  <c r="S431" i="1"/>
  <c r="S430" i="1"/>
  <c r="J1878" i="1"/>
  <c r="J2497" i="1" s="1"/>
  <c r="L1878" i="1"/>
  <c r="L2497" i="1" s="1"/>
  <c r="L1879" i="1"/>
  <c r="J1879" i="1"/>
  <c r="EF2543" i="1"/>
  <c r="EF2304" i="1"/>
  <c r="AX2646" i="1"/>
  <c r="AX1226" i="1" s="1"/>
  <c r="AX1298" i="1" s="1"/>
  <c r="AX1825" i="1"/>
  <c r="BF2646" i="1"/>
  <c r="BF1226" i="1" s="1"/>
  <c r="BF1298" i="1" s="1"/>
  <c r="DZ430" i="1"/>
  <c r="EC1664" i="1"/>
  <c r="EC1661" i="1"/>
  <c r="EC2280" i="1" s="1"/>
  <c r="I1293" i="1"/>
  <c r="I1122" i="1"/>
  <c r="I1111" i="1"/>
  <c r="I1134" i="1"/>
  <c r="I1123" i="1"/>
  <c r="I1116" i="1"/>
  <c r="I1262" i="1"/>
  <c r="I1266" i="1"/>
  <c r="I1265" i="1"/>
  <c r="I1271" i="1"/>
  <c r="I1136" i="1"/>
  <c r="I1121" i="1"/>
  <c r="I2235" i="1" s="1"/>
  <c r="I1263" i="1"/>
  <c r="I1259" i="1"/>
  <c r="I1125" i="1"/>
  <c r="I1142" i="1"/>
  <c r="I1133" i="1"/>
  <c r="I1285" i="1"/>
  <c r="I1137" i="1"/>
  <c r="I1264" i="1"/>
  <c r="I1141" i="1"/>
  <c r="I1120" i="1"/>
  <c r="I1304" i="1"/>
  <c r="I1299" i="1"/>
  <c r="I1298" i="1"/>
  <c r="I1261" i="1"/>
  <c r="I1268" i="1"/>
  <c r="I1292" i="1"/>
  <c r="I1297" i="1"/>
  <c r="I1119" i="1"/>
  <c r="I2213" i="1" s="1"/>
  <c r="I1269" i="1"/>
  <c r="I1294" i="1"/>
  <c r="I1308" i="1"/>
  <c r="I1278" i="1"/>
  <c r="DZ2524" i="1"/>
  <c r="DZ1049" i="1"/>
  <c r="T1042" i="1"/>
  <c r="T2521" i="1" s="1"/>
  <c r="AO2940" i="1"/>
  <c r="AO2540" i="1"/>
  <c r="AO2288" i="1"/>
  <c r="BO1878" i="1"/>
  <c r="BO2497" i="1" s="1"/>
  <c r="BO1879" i="1"/>
  <c r="W1878" i="1"/>
  <c r="W2497" i="1" s="1"/>
  <c r="W1879" i="1"/>
  <c r="AO676" i="1"/>
  <c r="AO624" i="1"/>
  <c r="EO2543" i="1"/>
  <c r="EO2304" i="1"/>
  <c r="EL1122" i="1"/>
  <c r="EL1297" i="1"/>
  <c r="EL1299" i="1"/>
  <c r="EL1282" i="1"/>
  <c r="EL1264" i="1"/>
  <c r="EL1265" i="1"/>
  <c r="EL1292" i="1"/>
  <c r="EL1271" i="1"/>
  <c r="EL1111" i="1"/>
  <c r="EL1134" i="1"/>
  <c r="EL1293" i="1"/>
  <c r="EL1123" i="1"/>
  <c r="EL1310" i="1"/>
  <c r="EL1289" i="1"/>
  <c r="EL1285" i="1"/>
  <c r="EL1116" i="1"/>
  <c r="EL1137" i="1"/>
  <c r="EL1279" i="1"/>
  <c r="EL1121" i="1"/>
  <c r="EL2235" i="1" s="1"/>
  <c r="EL1263" i="1"/>
  <c r="EL1142" i="1"/>
  <c r="EL1262" i="1"/>
  <c r="EL1266" i="1"/>
  <c r="EL1294" i="1"/>
  <c r="EL1259" i="1"/>
  <c r="EL1125" i="1"/>
  <c r="EL1269" i="1"/>
  <c r="EL1268" i="1"/>
  <c r="EL1261" i="1"/>
  <c r="EL1136" i="1"/>
  <c r="EL1141" i="1"/>
  <c r="EL1304" i="1"/>
  <c r="EL1120" i="1"/>
  <c r="EL1133" i="1"/>
  <c r="EL1278" i="1"/>
  <c r="EL1298" i="1"/>
  <c r="EL1119" i="1"/>
  <c r="EL2213" i="1" s="1"/>
  <c r="EL1291" i="1"/>
  <c r="EL1277" i="1"/>
  <c r="EL1270" i="1"/>
  <c r="EL1308" i="1"/>
  <c r="B1131" i="1"/>
  <c r="DZ1134" i="1"/>
  <c r="DZ1111" i="1"/>
  <c r="DZ1297" i="1"/>
  <c r="DZ1262" i="1"/>
  <c r="DZ1298" i="1"/>
  <c r="DZ1263" i="1"/>
  <c r="DZ1122" i="1"/>
  <c r="DZ1142" i="1"/>
  <c r="DZ1264" i="1"/>
  <c r="DZ1121" i="1"/>
  <c r="DZ2235" i="1" s="1"/>
  <c r="DZ1125" i="1"/>
  <c r="DZ1116" i="1"/>
  <c r="DZ1271" i="1"/>
  <c r="DZ1266" i="1"/>
  <c r="DZ1299" i="1"/>
  <c r="DZ1259" i="1"/>
  <c r="DZ1265" i="1"/>
  <c r="DZ1133" i="1"/>
  <c r="DZ1279" i="1"/>
  <c r="DZ1261" i="1"/>
  <c r="DZ1123" i="1"/>
  <c r="DZ1310" i="1"/>
  <c r="DZ1304" i="1"/>
  <c r="DZ1308" i="1"/>
  <c r="DZ1294" i="1"/>
  <c r="DZ1141" i="1"/>
  <c r="DZ1136" i="1"/>
  <c r="DZ1268" i="1"/>
  <c r="DZ1285" i="1"/>
  <c r="DZ1278" i="1"/>
  <c r="DZ1137" i="1"/>
  <c r="DZ1293" i="1"/>
  <c r="DZ1120" i="1"/>
  <c r="DZ1292" i="1"/>
  <c r="DZ1269" i="1"/>
  <c r="DZ1291" i="1"/>
  <c r="DZ1282" i="1"/>
  <c r="DZ1119" i="1"/>
  <c r="DZ2213" i="1" s="1"/>
  <c r="DZ1277" i="1"/>
  <c r="DZ1289" i="1"/>
  <c r="DN1042" i="1"/>
  <c r="DN2521" i="1" s="1"/>
  <c r="M2548" i="1"/>
  <c r="M2499" i="1"/>
  <c r="M974" i="1"/>
  <c r="M650" i="1"/>
  <c r="M647" i="1" s="1"/>
  <c r="DN428" i="1"/>
  <c r="BO2952" i="1"/>
  <c r="BO2544" i="1"/>
  <c r="BO2320" i="1"/>
  <c r="Y1042" i="1"/>
  <c r="Y2521" i="1" s="1"/>
  <c r="U1291" i="1"/>
  <c r="U1211" i="1"/>
  <c r="U1283" i="1" s="1"/>
  <c r="U1223" i="1"/>
  <c r="U1295" i="1" s="1"/>
  <c r="H2548" i="1"/>
  <c r="H2499" i="1"/>
  <c r="H974" i="1"/>
  <c r="H650" i="1"/>
  <c r="H647" i="1" s="1"/>
  <c r="EF2548" i="1"/>
  <c r="EF2499" i="1"/>
  <c r="EF974" i="1"/>
  <c r="EF650" i="1"/>
  <c r="EF647" i="1" s="1"/>
  <c r="AA2543" i="1"/>
  <c r="AA2304" i="1"/>
  <c r="K2312" i="1"/>
  <c r="K1670" i="1"/>
  <c r="K1678" i="1"/>
  <c r="K1680" i="1" s="1"/>
  <c r="K1692" i="1" s="1"/>
  <c r="K1704" i="1"/>
  <c r="K2509" i="1"/>
  <c r="K1869" i="1"/>
  <c r="K2508" i="1" s="1"/>
  <c r="M2524" i="1"/>
  <c r="M1049" i="1"/>
  <c r="Y2548" i="1"/>
  <c r="Y2499" i="1"/>
  <c r="Y974" i="1"/>
  <c r="Y650" i="1"/>
  <c r="Y647" i="1" s="1"/>
  <c r="Q1124" i="1"/>
  <c r="EO999" i="1"/>
  <c r="EO1042" i="1" s="1"/>
  <c r="EO2521" i="1" s="1"/>
  <c r="EO1040" i="1"/>
  <c r="EO2519" i="1" s="1"/>
  <c r="EO995" i="1"/>
  <c r="EO1038" i="1" s="1"/>
  <c r="EO2518" i="1" s="1"/>
  <c r="Q1878" i="1"/>
  <c r="Q2497" i="1" s="1"/>
  <c r="Q1879" i="1"/>
  <c r="AX423" i="1"/>
  <c r="AX344" i="1"/>
  <c r="AX447" i="1"/>
  <c r="AX434" i="1"/>
  <c r="AX427" i="1"/>
  <c r="AX440" i="1"/>
  <c r="AX442" i="1"/>
  <c r="AX432" i="1"/>
  <c r="AX439" i="1"/>
  <c r="AX426" i="1"/>
  <c r="AX448" i="1" s="1"/>
  <c r="AX446" i="1"/>
  <c r="AX441" i="1"/>
  <c r="AX435" i="1"/>
  <c r="AX438" i="1"/>
  <c r="AX437" i="1"/>
  <c r="AX429" i="1"/>
  <c r="AX444" i="1"/>
  <c r="AX443" i="1"/>
  <c r="AX445" i="1"/>
  <c r="AX433" i="1"/>
  <c r="AX436" i="1"/>
  <c r="AX430" i="1"/>
  <c r="AX428" i="1"/>
  <c r="CA2524" i="1"/>
  <c r="CA1049" i="1"/>
  <c r="BO999" i="1"/>
  <c r="BO1042" i="1" s="1"/>
  <c r="BO2521" i="1" s="1"/>
  <c r="BO1040" i="1"/>
  <c r="BO2519" i="1" s="1"/>
  <c r="BO995" i="1"/>
  <c r="BO1038" i="1" s="1"/>
  <c r="BO2518" i="1" s="1"/>
  <c r="Z1308" i="1"/>
  <c r="X2251" i="1"/>
  <c r="X2259" i="1"/>
  <c r="X625" i="1"/>
  <c r="X545" i="1"/>
  <c r="X2551" i="1" s="1"/>
  <c r="BO1122" i="1"/>
  <c r="BO1124" i="1" s="1"/>
  <c r="BO1271" i="1"/>
  <c r="BO1264" i="1"/>
  <c r="BO1123" i="1"/>
  <c r="BO1265" i="1"/>
  <c r="BO1111" i="1"/>
  <c r="BO1120" i="1"/>
  <c r="BO1266" i="1"/>
  <c r="BO1262" i="1"/>
  <c r="BO1263" i="1"/>
  <c r="BO1142" i="1"/>
  <c r="BO1285" i="1"/>
  <c r="BO1119" i="1"/>
  <c r="BO2213" i="1" s="1"/>
  <c r="BO1116" i="1"/>
  <c r="BO1125" i="1"/>
  <c r="BO958" i="1"/>
  <c r="BO1259" i="1"/>
  <c r="BO1137" i="1"/>
  <c r="BO1121" i="1"/>
  <c r="BO2235" i="1" s="1"/>
  <c r="BO1304" i="1"/>
  <c r="BO1136" i="1"/>
  <c r="BO1293" i="1"/>
  <c r="BO1278" i="1"/>
  <c r="BO1261" i="1"/>
  <c r="BO1299" i="1"/>
  <c r="BO1141" i="1"/>
  <c r="BO1297" i="1"/>
  <c r="BO1298" i="1"/>
  <c r="BO1294" i="1"/>
  <c r="BO1133" i="1"/>
  <c r="BO1292" i="1"/>
  <c r="BO1269" i="1"/>
  <c r="BO1310" i="1"/>
  <c r="BO1282" i="1"/>
  <c r="BO1268" i="1"/>
  <c r="BO1308" i="1"/>
  <c r="BO1289" i="1"/>
  <c r="D1878" i="1"/>
  <c r="D2497" i="1" s="1"/>
  <c r="D1879" i="1"/>
  <c r="AS1131" i="1"/>
  <c r="V2524" i="1"/>
  <c r="V1049" i="1"/>
  <c r="DA548" i="1"/>
  <c r="CL2940" i="1"/>
  <c r="CL2540" i="1"/>
  <c r="CL2288" i="1"/>
  <c r="AS1298" i="1"/>
  <c r="DZ1040" i="1"/>
  <c r="DZ2519" i="1" s="1"/>
  <c r="DZ999" i="1"/>
  <c r="DZ1042" i="1" s="1"/>
  <c r="DZ2521" i="1" s="1"/>
  <c r="DZ995" i="1"/>
  <c r="EC1038" i="1" s="1"/>
  <c r="EC2518" i="1" s="1"/>
  <c r="DN1878" i="1"/>
  <c r="DN2497" i="1" s="1"/>
  <c r="DN1879" i="1"/>
  <c r="AA1122" i="1"/>
  <c r="AA1293" i="1"/>
  <c r="AA1134" i="1"/>
  <c r="AA1111" i="1"/>
  <c r="AA1265" i="1"/>
  <c r="AA1116" i="1"/>
  <c r="AA1133" i="1"/>
  <c r="AA1142" i="1"/>
  <c r="AA1266" i="1"/>
  <c r="AA1285" i="1"/>
  <c r="AA1136" i="1"/>
  <c r="AA1121" i="1"/>
  <c r="AA2235" i="1" s="1"/>
  <c r="AA1123" i="1"/>
  <c r="AA1137" i="1"/>
  <c r="AA1125" i="1"/>
  <c r="AA1264" i="1"/>
  <c r="AA1262" i="1"/>
  <c r="AA1271" i="1"/>
  <c r="AA1263" i="1"/>
  <c r="AA1259" i="1"/>
  <c r="AA1304" i="1"/>
  <c r="AA1141" i="1"/>
  <c r="AA1261" i="1"/>
  <c r="AA1294" i="1"/>
  <c r="AA1120" i="1"/>
  <c r="AA1308" i="1"/>
  <c r="AA1298" i="1"/>
  <c r="AA1269" i="1"/>
  <c r="AA1292" i="1"/>
  <c r="AA1278" i="1"/>
  <c r="AA1297" i="1"/>
  <c r="AA1119" i="1"/>
  <c r="AA2213" i="1" s="1"/>
  <c r="AA1299" i="1"/>
  <c r="AA1268" i="1"/>
  <c r="H2312" i="1"/>
  <c r="H1704" i="1"/>
  <c r="H1678" i="1"/>
  <c r="H1680" i="1" s="1"/>
  <c r="H1692" i="1" s="1"/>
  <c r="H1670" i="1"/>
  <c r="EO1122" i="1"/>
  <c r="EO1124" i="1" s="1"/>
  <c r="EO1134" i="1"/>
  <c r="EO1111" i="1"/>
  <c r="EO1121" i="1"/>
  <c r="EO2235" i="1" s="1"/>
  <c r="EO1263" i="1"/>
  <c r="EO1123" i="1"/>
  <c r="EO1259" i="1"/>
  <c r="EO1298" i="1"/>
  <c r="EO1285" i="1"/>
  <c r="EO1299" i="1"/>
  <c r="EO1292" i="1"/>
  <c r="EO1116" i="1"/>
  <c r="EO1265" i="1"/>
  <c r="EO1271" i="1"/>
  <c r="EO1297" i="1"/>
  <c r="EO1266" i="1"/>
  <c r="EO1294" i="1"/>
  <c r="EO1262" i="1"/>
  <c r="EO1293" i="1"/>
  <c r="EO1289" i="1"/>
  <c r="EO1282" i="1"/>
  <c r="EO1264" i="1"/>
  <c r="EO1125" i="1"/>
  <c r="EO1137" i="1"/>
  <c r="EO1142" i="1"/>
  <c r="EO1269" i="1"/>
  <c r="EO1310" i="1"/>
  <c r="EO1261" i="1"/>
  <c r="EO1120" i="1"/>
  <c r="EO1133" i="1"/>
  <c r="EO1304" i="1"/>
  <c r="EO1278" i="1"/>
  <c r="EO1279" i="1"/>
  <c r="EO1141" i="1"/>
  <c r="EO1136" i="1"/>
  <c r="EO1268" i="1"/>
  <c r="EO1277" i="1"/>
  <c r="EO1291" i="1"/>
  <c r="EO1119" i="1"/>
  <c r="EO2213" i="1" s="1"/>
  <c r="EO1308" i="1"/>
  <c r="CL2524" i="1"/>
  <c r="CL1049" i="1"/>
  <c r="M2312" i="1"/>
  <c r="M1704" i="1"/>
  <c r="M1678" i="1"/>
  <c r="M1680" i="1" s="1"/>
  <c r="M1692" i="1" s="1"/>
  <c r="M1670" i="1"/>
  <c r="AX2543" i="1"/>
  <c r="AX2304" i="1"/>
  <c r="AS1042" i="1"/>
  <c r="AS2521" i="1" s="1"/>
  <c r="V1878" i="1"/>
  <c r="V2497" i="1" s="1"/>
  <c r="V1879" i="1"/>
  <c r="U2543" i="1"/>
  <c r="U2304" i="1"/>
  <c r="AJ1298" i="1"/>
  <c r="DA2524" i="1"/>
  <c r="DA1049" i="1"/>
  <c r="O2328" i="1"/>
  <c r="O1672" i="1"/>
  <c r="O2546" i="1" s="1"/>
  <c r="DA2328" i="1"/>
  <c r="DA1672" i="1"/>
  <c r="DA2546" i="1" s="1"/>
  <c r="W2858" i="1"/>
  <c r="W2530" i="1"/>
  <c r="W2243" i="1"/>
  <c r="W2221" i="1"/>
  <c r="W1124" i="1"/>
  <c r="DV1277" i="1"/>
  <c r="EI2312" i="1"/>
  <c r="EI1704" i="1"/>
  <c r="EI1678" i="1"/>
  <c r="EI1680" i="1" s="1"/>
  <c r="EI1670" i="1"/>
  <c r="EO431" i="1"/>
  <c r="DW975" i="1"/>
  <c r="DW1131" i="1" s="1"/>
  <c r="DW548" i="1"/>
  <c r="T2312" i="1"/>
  <c r="T1704" i="1"/>
  <c r="T1678" i="1"/>
  <c r="T1680" i="1" s="1"/>
  <c r="T1670" i="1"/>
  <c r="X1878" i="1"/>
  <c r="X2497" i="1" s="1"/>
  <c r="X1879" i="1"/>
  <c r="EL2940" i="1"/>
  <c r="EL2540" i="1"/>
  <c r="EL2288" i="1"/>
  <c r="W999" i="1"/>
  <c r="W1040" i="1"/>
  <c r="W2519" i="1" s="1"/>
  <c r="W995" i="1"/>
  <c r="W1038" i="1" s="1"/>
  <c r="W2518" i="1" s="1"/>
  <c r="AA1131" i="1"/>
  <c r="DX1664" i="1"/>
  <c r="DX1661" i="1"/>
  <c r="DX2280" i="1" s="1"/>
  <c r="S1270" i="1"/>
  <c r="BO2940" i="1"/>
  <c r="BO2540" i="1"/>
  <c r="BO2288" i="1"/>
  <c r="S1131" i="1"/>
  <c r="AE2509" i="1"/>
  <c r="AE1869" i="1"/>
  <c r="AE2508" i="1" s="1"/>
  <c r="BF2312" i="1"/>
  <c r="BF1704" i="1"/>
  <c r="BF1678" i="1"/>
  <c r="BF1680" i="1" s="1"/>
  <c r="BF1670" i="1"/>
  <c r="K1040" i="1"/>
  <c r="K2519" i="1" s="1"/>
  <c r="K999" i="1"/>
  <c r="K1042" i="1" s="1"/>
  <c r="K2521" i="1" s="1"/>
  <c r="K995" i="1"/>
  <c r="K1038" i="1" s="1"/>
  <c r="K2518" i="1" s="1"/>
  <c r="E652" i="1"/>
  <c r="E547" i="1"/>
  <c r="E544" i="1" s="1"/>
  <c r="Y1664" i="1"/>
  <c r="Y1661" i="1"/>
  <c r="Y2280" i="1" s="1"/>
  <c r="O652" i="1"/>
  <c r="O547" i="1"/>
  <c r="O544" i="1" s="1"/>
  <c r="I2940" i="1"/>
  <c r="I2540" i="1"/>
  <c r="I2288" i="1"/>
  <c r="AJ652" i="1"/>
  <c r="AO2499" i="1" s="1"/>
  <c r="AJ547" i="1"/>
  <c r="AJ544" i="1" s="1"/>
  <c r="AJ623" i="1" s="1"/>
  <c r="R423" i="1"/>
  <c r="R344" i="1"/>
  <c r="R440" i="1"/>
  <c r="R443" i="1"/>
  <c r="R441" i="1"/>
  <c r="R427" i="1"/>
  <c r="R435" i="1"/>
  <c r="R434" i="1"/>
  <c r="R429" i="1"/>
  <c r="R432" i="1"/>
  <c r="R447" i="1"/>
  <c r="R428" i="1"/>
  <c r="R444" i="1"/>
  <c r="R446" i="1"/>
  <c r="R439" i="1"/>
  <c r="R433" i="1"/>
  <c r="R438" i="1"/>
  <c r="R426" i="1"/>
  <c r="R448" i="1" s="1"/>
  <c r="R442" i="1"/>
  <c r="R436" i="1"/>
  <c r="R445" i="1"/>
  <c r="EF2312" i="1"/>
  <c r="EF1704" i="1"/>
  <c r="EF1678" i="1"/>
  <c r="EF1680" i="1" s="1"/>
  <c r="EF1670" i="1"/>
  <c r="DW1878" i="1"/>
  <c r="DW2497" i="1" s="1"/>
  <c r="DW1879" i="1"/>
  <c r="CL1283" i="1"/>
  <c r="DZ652" i="1"/>
  <c r="DZ547" i="1"/>
  <c r="DZ544" i="1" s="1"/>
  <c r="O1878" i="1"/>
  <c r="O2497" i="1" s="1"/>
  <c r="O1879" i="1"/>
  <c r="BO652" i="1"/>
  <c r="BO547" i="1"/>
  <c r="BO544" i="1" s="1"/>
  <c r="P1878" i="1"/>
  <c r="P2497" i="1" s="1"/>
  <c r="P1879" i="1"/>
  <c r="T1038" i="1"/>
  <c r="T2518" i="1" s="1"/>
  <c r="DW2940" i="1"/>
  <c r="DW2540" i="1"/>
  <c r="DW2288" i="1"/>
  <c r="AO1666" i="1"/>
  <c r="AO1667" i="1" s="1"/>
  <c r="AO2542" i="1" s="1"/>
  <c r="AO1665" i="1"/>
  <c r="AO2541" i="1" s="1"/>
  <c r="EI423" i="1"/>
  <c r="EI344" i="1"/>
  <c r="EI446" i="1"/>
  <c r="EI433" i="1"/>
  <c r="EI441" i="1"/>
  <c r="EI445" i="1"/>
  <c r="EI434" i="1"/>
  <c r="EI440" i="1"/>
  <c r="EI438" i="1"/>
  <c r="EI432" i="1"/>
  <c r="EI439" i="1"/>
  <c r="EI442" i="1"/>
  <c r="EI437" i="1"/>
  <c r="EI436" i="1"/>
  <c r="EI447" i="1"/>
  <c r="EI431" i="1"/>
  <c r="EI444" i="1"/>
  <c r="EI435" i="1"/>
  <c r="EI427" i="1"/>
  <c r="EI430" i="1"/>
  <c r="EI429" i="1"/>
  <c r="EI428" i="1"/>
  <c r="EI443" i="1"/>
  <c r="CL1270" i="1"/>
  <c r="CA1878" i="1"/>
  <c r="CA2497" i="1" s="1"/>
  <c r="CA1879" i="1"/>
  <c r="Z1878" i="1"/>
  <c r="Z2497" i="1" s="1"/>
  <c r="Z1879" i="1"/>
  <c r="C2952" i="1"/>
  <c r="C2544" i="1"/>
  <c r="C2320" i="1"/>
  <c r="AE771" i="1"/>
  <c r="DN548" i="1"/>
  <c r="T1263" i="1"/>
  <c r="T1134" i="1"/>
  <c r="T1111" i="1"/>
  <c r="T1122" i="1"/>
  <c r="T1125" i="1"/>
  <c r="T1271" i="1"/>
  <c r="T1137" i="1"/>
  <c r="T1262" i="1"/>
  <c r="T1120" i="1"/>
  <c r="T1116" i="1"/>
  <c r="T1266" i="1"/>
  <c r="T1123" i="1"/>
  <c r="T1133" i="1"/>
  <c r="T1142" i="1"/>
  <c r="T1119" i="1"/>
  <c r="T2213" i="1" s="1"/>
  <c r="T1265" i="1"/>
  <c r="T1136" i="1"/>
  <c r="T1285" i="1"/>
  <c r="T1121" i="1"/>
  <c r="T2235" i="1" s="1"/>
  <c r="T1259" i="1"/>
  <c r="T1299" i="1"/>
  <c r="T1261" i="1"/>
  <c r="T1293" i="1"/>
  <c r="T1298" i="1"/>
  <c r="T1264" i="1"/>
  <c r="T1141" i="1"/>
  <c r="T1292" i="1"/>
  <c r="T1289" i="1"/>
  <c r="T1308" i="1"/>
  <c r="T1304" i="1"/>
  <c r="T1278" i="1"/>
  <c r="T1294" i="1"/>
  <c r="T1268" i="1"/>
  <c r="T1297" i="1"/>
  <c r="T1269" i="1"/>
  <c r="T1282" i="1"/>
  <c r="J1310" i="1"/>
  <c r="E2509" i="1"/>
  <c r="E1869" i="1"/>
  <c r="E2508" i="1" s="1"/>
  <c r="AA2312" i="1"/>
  <c r="AA1704" i="1"/>
  <c r="AA1709" i="1" s="1"/>
  <c r="AA1678" i="1"/>
  <c r="AA1680" i="1" s="1"/>
  <c r="AA1670" i="1"/>
  <c r="H625" i="1" l="1"/>
  <c r="H1124" i="1"/>
  <c r="M625" i="1"/>
  <c r="CA1042" i="1"/>
  <c r="CA2521" i="1" s="1"/>
  <c r="AO2492" i="1"/>
  <c r="F1038" i="1"/>
  <c r="F2518" i="1" s="1"/>
  <c r="AO1870" i="1"/>
  <c r="D1042" i="1"/>
  <c r="D2521" i="1" s="1"/>
  <c r="EL1038" i="1"/>
  <c r="EL2518" i="1" s="1"/>
  <c r="W2492" i="1"/>
  <c r="AA1124" i="1"/>
  <c r="EL1124" i="1"/>
  <c r="O1124" i="1"/>
  <c r="P1124" i="1"/>
  <c r="BF1124" i="1"/>
  <c r="AJ1124" i="1"/>
  <c r="F652" i="1"/>
  <c r="F2499" i="1" s="1"/>
  <c r="F547" i="1"/>
  <c r="F544" i="1" s="1"/>
  <c r="EC1042" i="1"/>
  <c r="EC2521" i="1" s="1"/>
  <c r="G625" i="1"/>
  <c r="J1124" i="1"/>
  <c r="AJ1042" i="1"/>
  <c r="AJ2521" i="1" s="1"/>
  <c r="AO1291" i="1"/>
  <c r="AO1223" i="1"/>
  <c r="AO1295" i="1" s="1"/>
  <c r="AO1211" i="1"/>
  <c r="AO1283" i="1" s="1"/>
  <c r="AJ676" i="1"/>
  <c r="AJ624" i="1"/>
  <c r="DW652" i="1"/>
  <c r="DZ2499" i="1" s="1"/>
  <c r="DW547" i="1"/>
  <c r="DW544" i="1" s="1"/>
  <c r="AA2259" i="1"/>
  <c r="AA2251" i="1"/>
  <c r="AA545" i="1"/>
  <c r="AA2551" i="1" s="1"/>
  <c r="AA623" i="1"/>
  <c r="AA625" i="1" s="1"/>
  <c r="AA635" i="1" s="1"/>
  <c r="P2509" i="1"/>
  <c r="P1869" i="1"/>
  <c r="P2508" i="1" s="1"/>
  <c r="AJ1666" i="1"/>
  <c r="AJ1667" i="1" s="1"/>
  <c r="AJ2542" i="1" s="1"/>
  <c r="AJ1665" i="1"/>
  <c r="AJ2541" i="1" s="1"/>
  <c r="CL2858" i="1"/>
  <c r="CL2530" i="1"/>
  <c r="CL2243" i="1"/>
  <c r="CL2221" i="1"/>
  <c r="DW1733" i="1"/>
  <c r="Q1" i="1"/>
  <c r="EO2548" i="1"/>
  <c r="EO2499" i="1"/>
  <c r="EO974" i="1"/>
  <c r="EO650" i="1"/>
  <c r="EO647" i="1" s="1"/>
  <c r="AX2328" i="1"/>
  <c r="AX1672" i="1"/>
  <c r="AX2546" i="1" s="1"/>
  <c r="X1279" i="1"/>
  <c r="X1203" i="1"/>
  <c r="W2251" i="1"/>
  <c r="W2259" i="1"/>
  <c r="W545" i="1"/>
  <c r="W2551" i="1" s="1"/>
  <c r="W623" i="1"/>
  <c r="W676" i="1" s="1"/>
  <c r="W1207" i="1" s="1"/>
  <c r="Z2328" i="1"/>
  <c r="Z1672" i="1"/>
  <c r="Z2546" i="1" s="1"/>
  <c r="L1124" i="1"/>
  <c r="P2858" i="1"/>
  <c r="P2530" i="1"/>
  <c r="P2243" i="1"/>
  <c r="P2221" i="1"/>
  <c r="Z2940" i="1"/>
  <c r="Z2540" i="1"/>
  <c r="Z2288" i="1"/>
  <c r="CA2952" i="1"/>
  <c r="CA2544" i="1"/>
  <c r="CA2320" i="1"/>
  <c r="BO2259" i="1"/>
  <c r="BO2251" i="1"/>
  <c r="BO545" i="1"/>
  <c r="BO2551" i="1" s="1"/>
  <c r="BO623" i="1"/>
  <c r="DZ2548" i="1"/>
  <c r="DZ974" i="1"/>
  <c r="DZ650" i="1"/>
  <c r="DZ647" i="1" s="1"/>
  <c r="AJ2548" i="1"/>
  <c r="AJ974" i="1"/>
  <c r="AJ650" i="1"/>
  <c r="AJ647" i="1" s="1"/>
  <c r="Y2940" i="1"/>
  <c r="Y2540" i="1"/>
  <c r="Y2288" i="1"/>
  <c r="W1042" i="1"/>
  <c r="W2521" i="1" s="1"/>
  <c r="EF1130" i="1"/>
  <c r="EF973" i="1"/>
  <c r="EF976" i="1"/>
  <c r="EF1132" i="1" s="1"/>
  <c r="EC2940" i="1"/>
  <c r="EC2540" i="1"/>
  <c r="EC2288" i="1"/>
  <c r="DA1038" i="1"/>
  <c r="DA2518" i="1" s="1"/>
  <c r="AA2548" i="1"/>
  <c r="AA2499" i="1"/>
  <c r="AA650" i="1"/>
  <c r="AA647" i="1" s="1"/>
  <c r="AA974" i="1"/>
  <c r="AS2251" i="1"/>
  <c r="AS2259" i="1"/>
  <c r="AS545" i="1"/>
  <c r="AS2551" i="1" s="1"/>
  <c r="AS623" i="1"/>
  <c r="AS625" i="1" s="1"/>
  <c r="AS635" i="1" s="1"/>
  <c r="Y2492" i="1"/>
  <c r="Z2492" i="1"/>
  <c r="AA2940" i="1"/>
  <c r="AA2540" i="1"/>
  <c r="AA2288" i="1"/>
  <c r="H1279" i="1"/>
  <c r="H1203" i="1"/>
  <c r="F2858" i="1"/>
  <c r="F2530" i="1"/>
  <c r="F2243" i="1"/>
  <c r="F2221" i="1"/>
  <c r="P1291" i="1"/>
  <c r="P1223" i="1"/>
  <c r="P1295" i="1" s="1"/>
  <c r="P1211" i="1"/>
  <c r="P1283" i="1" s="1"/>
  <c r="EI1665" i="1"/>
  <c r="EI2541" i="1" s="1"/>
  <c r="EI1666" i="1"/>
  <c r="EI1667" i="1" s="1"/>
  <c r="EI2542" i="1" s="1"/>
  <c r="F1042" i="1"/>
  <c r="F2521" i="1" s="1"/>
  <c r="Z1201" i="1"/>
  <c r="Z989" i="1"/>
  <c r="Z1145" i="1" s="1"/>
  <c r="Z648" i="1"/>
  <c r="EI652" i="1"/>
  <c r="EI547" i="1"/>
  <c r="EI544" i="1" s="1"/>
  <c r="L2979" i="1"/>
  <c r="L2550" i="1"/>
  <c r="I2259" i="1"/>
  <c r="I2251" i="1"/>
  <c r="I545" i="1"/>
  <c r="I2551" i="1" s="1"/>
  <c r="I623" i="1"/>
  <c r="I676" i="1" s="1"/>
  <c r="I1207" i="1" s="1"/>
  <c r="I1279" i="1" s="1"/>
  <c r="DV2858" i="1"/>
  <c r="DV2530" i="1"/>
  <c r="DV2243" i="1"/>
  <c r="DV2221" i="1"/>
  <c r="DV1124" i="1"/>
  <c r="EC2566" i="1"/>
  <c r="DZ2554" i="1"/>
  <c r="DW1124" i="1"/>
  <c r="AS2858" i="1"/>
  <c r="AS2530" i="1"/>
  <c r="AS2243" i="1"/>
  <c r="AS2221" i="1"/>
  <c r="G2952" i="1"/>
  <c r="G2544" i="1"/>
  <c r="G2320" i="1"/>
  <c r="EC2251" i="1"/>
  <c r="EC2259" i="1"/>
  <c r="EC609" i="1"/>
  <c r="EC545" i="1"/>
  <c r="EC2551" i="1" s="1"/>
  <c r="EC625" i="1"/>
  <c r="J2858" i="1"/>
  <c r="J2530" i="1"/>
  <c r="J2243" i="1"/>
  <c r="J2221" i="1"/>
  <c r="AX1124" i="1"/>
  <c r="DV1666" i="1"/>
  <c r="DV1667" i="1" s="1"/>
  <c r="DV2542" i="1" s="1"/>
  <c r="DV1665" i="1"/>
  <c r="DV2541" i="1" s="1"/>
  <c r="DV2259" i="1"/>
  <c r="DV2251" i="1"/>
  <c r="DV545" i="1"/>
  <c r="DV2551" i="1" s="1"/>
  <c r="DV625" i="1"/>
  <c r="DV609" i="1"/>
  <c r="V2639" i="1"/>
  <c r="V1219" i="1" s="1"/>
  <c r="V1870" i="1"/>
  <c r="W2548" i="1"/>
  <c r="W974" i="1"/>
  <c r="W650" i="1"/>
  <c r="W647" i="1" s="1"/>
  <c r="EL1042" i="1"/>
  <c r="EL2521" i="1" s="1"/>
  <c r="S1038" i="1"/>
  <c r="S2518" i="1" s="1"/>
  <c r="X2509" i="1"/>
  <c r="X1869" i="1"/>
  <c r="X2508" i="1" s="1"/>
  <c r="W2639" i="1"/>
  <c r="W1219" i="1" s="1"/>
  <c r="W1870" i="1"/>
  <c r="Q1038" i="1"/>
  <c r="Q2518" i="1" s="1"/>
  <c r="F2545" i="1"/>
  <c r="F2336" i="1"/>
  <c r="CA2251" i="1"/>
  <c r="CA2259" i="1"/>
  <c r="CA545" i="1"/>
  <c r="CA2551" i="1" s="1"/>
  <c r="CA609" i="1"/>
  <c r="CA623" i="1"/>
  <c r="CA625" i="1" s="1"/>
  <c r="CA635" i="1" s="1"/>
  <c r="CA346" i="1" s="1"/>
  <c r="Z1666" i="1"/>
  <c r="Z1667" i="1" s="1"/>
  <c r="Z2542" i="1" s="1"/>
  <c r="Z1665" i="1"/>
  <c r="Z2541" i="1" s="1"/>
  <c r="R2545" i="1"/>
  <c r="R2336" i="1"/>
  <c r="EI2952" i="1"/>
  <c r="EI2544" i="1"/>
  <c r="EI2320" i="1"/>
  <c r="EC2952" i="1"/>
  <c r="EC2544" i="1"/>
  <c r="EC2320" i="1"/>
  <c r="EL2548" i="1"/>
  <c r="EL974" i="1"/>
  <c r="EL650" i="1"/>
  <c r="EL647" i="1" s="1"/>
  <c r="EI2858" i="1"/>
  <c r="EI2530" i="1"/>
  <c r="EI2243" i="1"/>
  <c r="EI2221" i="1"/>
  <c r="AA2952" i="1"/>
  <c r="AA2544" i="1"/>
  <c r="AA2320" i="1"/>
  <c r="DN652" i="1"/>
  <c r="DV2499" i="1" s="1"/>
  <c r="DN547" i="1"/>
  <c r="DN544" i="1" s="1"/>
  <c r="BO2548" i="1"/>
  <c r="BO2499" i="1"/>
  <c r="BO974" i="1"/>
  <c r="BO650" i="1"/>
  <c r="BO647" i="1" s="1"/>
  <c r="EF2952" i="1"/>
  <c r="EF2544" i="1"/>
  <c r="EF2320" i="1"/>
  <c r="Y1666" i="1"/>
  <c r="Y1667" i="1" s="1"/>
  <c r="Y2542" i="1" s="1"/>
  <c r="Y1665" i="1"/>
  <c r="Y2541" i="1" s="1"/>
  <c r="DX2940" i="1"/>
  <c r="DX2540" i="1"/>
  <c r="DX2288" i="1"/>
  <c r="T2328" i="1"/>
  <c r="T1672" i="1"/>
  <c r="T2546" i="1" s="1"/>
  <c r="DA2545" i="1"/>
  <c r="DA2336" i="1"/>
  <c r="K2328" i="1"/>
  <c r="K1672" i="1"/>
  <c r="K2546" i="1" s="1"/>
  <c r="DZ1124" i="1"/>
  <c r="EL2858" i="1"/>
  <c r="EL2530" i="1"/>
  <c r="EL2243" i="1"/>
  <c r="EL2221" i="1"/>
  <c r="AO678" i="1"/>
  <c r="AO1207" i="1"/>
  <c r="EC1666" i="1"/>
  <c r="EC1667" i="1" s="1"/>
  <c r="EC2542" i="1" s="1"/>
  <c r="EC1665" i="1"/>
  <c r="EC2541" i="1" s="1"/>
  <c r="DN2328" i="1"/>
  <c r="DN1672" i="1"/>
  <c r="DN2546" i="1" s="1"/>
  <c r="X2858" i="1"/>
  <c r="X2530" i="1"/>
  <c r="X2243" i="1"/>
  <c r="X2221" i="1"/>
  <c r="AS2548" i="1"/>
  <c r="AS2499" i="1"/>
  <c r="AS974" i="1"/>
  <c r="AS650" i="1"/>
  <c r="AS647" i="1" s="1"/>
  <c r="Y1238" i="1"/>
  <c r="Y1310" i="1" s="1"/>
  <c r="Y1297" i="1"/>
  <c r="Y2979" i="1"/>
  <c r="Y2550" i="1"/>
  <c r="M2979" i="1"/>
  <c r="M2550" i="1"/>
  <c r="G989" i="1"/>
  <c r="G1145" i="1" s="1"/>
  <c r="G1201" i="1"/>
  <c r="G648" i="1"/>
  <c r="G678" i="1"/>
  <c r="G1040" i="1"/>
  <c r="G2519" i="1" s="1"/>
  <c r="G999" i="1"/>
  <c r="G995" i="1"/>
  <c r="H1040" i="1"/>
  <c r="H2519" i="1" s="1"/>
  <c r="U652" i="1"/>
  <c r="U547" i="1"/>
  <c r="U544" i="1" s="1"/>
  <c r="N2952" i="1"/>
  <c r="N2544" i="1"/>
  <c r="N2320" i="1"/>
  <c r="EI2940" i="1"/>
  <c r="EI2540" i="1"/>
  <c r="EI2288" i="1"/>
  <c r="C2259" i="1"/>
  <c r="C2251" i="1"/>
  <c r="C545" i="1"/>
  <c r="C2551" i="1" s="1"/>
  <c r="C623" i="1"/>
  <c r="C676" i="1" s="1"/>
  <c r="C1207" i="1" s="1"/>
  <c r="L2545" i="1"/>
  <c r="L2336" i="1"/>
  <c r="S1124" i="1"/>
  <c r="Z1130" i="1"/>
  <c r="Z973" i="1"/>
  <c r="Z976" i="1"/>
  <c r="Z1132" i="1" s="1"/>
  <c r="G1279" i="1"/>
  <c r="G1203" i="1"/>
  <c r="BF676" i="1"/>
  <c r="BF624" i="1"/>
  <c r="EL2545" i="1"/>
  <c r="EL2336" i="1"/>
  <c r="AE1038" i="1"/>
  <c r="AE2518" i="1" s="1"/>
  <c r="I2548" i="1"/>
  <c r="I2499" i="1"/>
  <c r="I650" i="1"/>
  <c r="I647" i="1" s="1"/>
  <c r="I974" i="1"/>
  <c r="EI487" i="1"/>
  <c r="EI476" i="1" s="1"/>
  <c r="EL486" i="1"/>
  <c r="Q2328" i="1"/>
  <c r="Q1672" i="1"/>
  <c r="Q2546" i="1" s="1"/>
  <c r="DV2952" i="1"/>
  <c r="DV2544" i="1"/>
  <c r="DV2320" i="1"/>
  <c r="EC1791" i="1"/>
  <c r="EC1999" i="1" s="1"/>
  <c r="EC2000" i="1" s="1"/>
  <c r="EF1792" i="1"/>
  <c r="N1201" i="1"/>
  <c r="N678" i="1"/>
  <c r="N989" i="1"/>
  <c r="N1145" i="1" s="1"/>
  <c r="N648" i="1"/>
  <c r="AS1665" i="1"/>
  <c r="AS2541" i="1" s="1"/>
  <c r="AS1666" i="1"/>
  <c r="AS1667" i="1" s="1"/>
  <c r="AS2542" i="1" s="1"/>
  <c r="S2328" i="1"/>
  <c r="S1672" i="1"/>
  <c r="S2546" i="1" s="1"/>
  <c r="AJ1703" i="1"/>
  <c r="AJ1714" i="1"/>
  <c r="AX623" i="1"/>
  <c r="EC2548" i="1"/>
  <c r="EC2499" i="1"/>
  <c r="EC974" i="1"/>
  <c r="EC650" i="1"/>
  <c r="EC647" i="1" s="1"/>
  <c r="J2545" i="1"/>
  <c r="J2336" i="1"/>
  <c r="DV2940" i="1"/>
  <c r="DV2540" i="1"/>
  <c r="DV2288" i="1"/>
  <c r="U2328" i="1"/>
  <c r="U1672" i="1"/>
  <c r="U2546" i="1" s="1"/>
  <c r="D2259" i="1"/>
  <c r="D2251" i="1"/>
  <c r="D545" i="1"/>
  <c r="D2551" i="1" s="1"/>
  <c r="D623" i="1"/>
  <c r="D676" i="1" s="1"/>
  <c r="D1207" i="1" s="1"/>
  <c r="DV2548" i="1"/>
  <c r="DV650" i="1"/>
  <c r="DV647" i="1" s="1"/>
  <c r="DV974" i="1"/>
  <c r="AE1667" i="1"/>
  <c r="AE2542" i="1" s="1"/>
  <c r="I2328" i="1"/>
  <c r="I1672" i="1"/>
  <c r="I2546" i="1" s="1"/>
  <c r="X1223" i="1"/>
  <c r="X1295" i="1" s="1"/>
  <c r="X1291" i="1"/>
  <c r="X1211" i="1"/>
  <c r="X1283" i="1" s="1"/>
  <c r="W1297" i="1"/>
  <c r="W1238" i="1"/>
  <c r="W1310" i="1" s="1"/>
  <c r="AS2328" i="1"/>
  <c r="AS1672" i="1"/>
  <c r="AS2546" i="1" s="1"/>
  <c r="Q2639" i="1"/>
  <c r="Q1219" i="1" s="1"/>
  <c r="Q1870" i="1"/>
  <c r="CA2548" i="1"/>
  <c r="CA2499" i="1"/>
  <c r="CA974" i="1"/>
  <c r="CA650" i="1"/>
  <c r="CA647" i="1" s="1"/>
  <c r="P2545" i="1"/>
  <c r="P2336" i="1"/>
  <c r="BF2858" i="1"/>
  <c r="BF2530" i="1"/>
  <c r="BF2243" i="1"/>
  <c r="BF2221" i="1"/>
  <c r="N2979" i="1"/>
  <c r="N2550" i="1"/>
  <c r="BF2952" i="1"/>
  <c r="BF2544" i="1"/>
  <c r="BF2320" i="1"/>
  <c r="M2952" i="1"/>
  <c r="M2544" i="1"/>
  <c r="M2320" i="1"/>
  <c r="Y2952" i="1"/>
  <c r="Y2544" i="1"/>
  <c r="Y2320" i="1"/>
  <c r="S1238" i="1"/>
  <c r="S1310" i="1" s="1"/>
  <c r="S1297" i="1"/>
  <c r="D2858" i="1"/>
  <c r="D2530" i="1"/>
  <c r="D2243" i="1"/>
  <c r="D2221" i="1"/>
  <c r="DX2548" i="1"/>
  <c r="DX2499" i="1"/>
  <c r="DX974" i="1"/>
  <c r="DX650" i="1"/>
  <c r="DX647" i="1" s="1"/>
  <c r="T2858" i="1"/>
  <c r="T2530" i="1"/>
  <c r="T2243" i="1"/>
  <c r="T2221" i="1"/>
  <c r="BF2328" i="1"/>
  <c r="BF1672" i="1"/>
  <c r="BF2546" i="1" s="1"/>
  <c r="DX1666" i="1"/>
  <c r="DX1667" i="1" s="1"/>
  <c r="DX2542" i="1" s="1"/>
  <c r="DX1665" i="1"/>
  <c r="DX2541" i="1" s="1"/>
  <c r="EI2328" i="1"/>
  <c r="EI1672" i="1"/>
  <c r="EI2546" i="1" s="1"/>
  <c r="M2328" i="1"/>
  <c r="M1672" i="1"/>
  <c r="M2546" i="1" s="1"/>
  <c r="H2328" i="1"/>
  <c r="H1672" i="1"/>
  <c r="H2546" i="1" s="1"/>
  <c r="AA2858" i="1"/>
  <c r="AA2530" i="1"/>
  <c r="AA2243" i="1"/>
  <c r="AA2221" i="1"/>
  <c r="DZ1038" i="1"/>
  <c r="DZ2518" i="1" s="1"/>
  <c r="AX453" i="1"/>
  <c r="K2952" i="1"/>
  <c r="K2544" i="1"/>
  <c r="K2320" i="1"/>
  <c r="Y2328" i="1"/>
  <c r="Y1672" i="1"/>
  <c r="Y2546" i="1" s="1"/>
  <c r="X1124" i="1"/>
  <c r="AS2509" i="1"/>
  <c r="AS1869" i="1"/>
  <c r="AS2508" i="1" s="1"/>
  <c r="AJ2639" i="1"/>
  <c r="AJ1219" i="1" s="1"/>
  <c r="AJ1870" i="1"/>
  <c r="EF627" i="1"/>
  <c r="EF635" i="1"/>
  <c r="EF346" i="1" s="1"/>
  <c r="H2858" i="1"/>
  <c r="H2530" i="1"/>
  <c r="H2243" i="1"/>
  <c r="H2221" i="1"/>
  <c r="BO2545" i="1"/>
  <c r="BO2336" i="1"/>
  <c r="B2251" i="1"/>
  <c r="B2259" i="1"/>
  <c r="B545" i="1"/>
  <c r="B2551" i="1" s="1"/>
  <c r="B623" i="1"/>
  <c r="B676" i="1" s="1"/>
  <c r="B1207" i="1" s="1"/>
  <c r="L1201" i="1"/>
  <c r="L989" i="1"/>
  <c r="L1145" i="1" s="1"/>
  <c r="L648" i="1"/>
  <c r="L678" i="1"/>
  <c r="G1130" i="1"/>
  <c r="G973" i="1"/>
  <c r="G976" i="1"/>
  <c r="G1132" i="1" s="1"/>
  <c r="EC2328" i="1"/>
  <c r="EC1672" i="1"/>
  <c r="EC2546" i="1" s="1"/>
  <c r="J2259" i="1"/>
  <c r="J2251" i="1"/>
  <c r="J545" i="1"/>
  <c r="J2551" i="1" s="1"/>
  <c r="J623" i="1"/>
  <c r="J676" i="1" s="1"/>
  <c r="J1207" i="1" s="1"/>
  <c r="R2639" i="1"/>
  <c r="R1219" i="1" s="1"/>
  <c r="R1870" i="1"/>
  <c r="S2639" i="1"/>
  <c r="S1219" i="1" s="1"/>
  <c r="S1870" i="1"/>
  <c r="C2548" i="1"/>
  <c r="C2499" i="1"/>
  <c r="C650" i="1"/>
  <c r="C647" i="1" s="1"/>
  <c r="C974" i="1"/>
  <c r="R2858" i="1"/>
  <c r="R2530" i="1"/>
  <c r="R2243" i="1"/>
  <c r="R2221" i="1"/>
  <c r="AS1038" i="1"/>
  <c r="AS2518" i="1" s="1"/>
  <c r="B1298" i="1"/>
  <c r="B1299" i="1"/>
  <c r="B1266" i="1"/>
  <c r="B1285" i="1"/>
  <c r="B1294" i="1"/>
  <c r="B1134" i="1"/>
  <c r="B1111" i="1"/>
  <c r="B1122" i="1"/>
  <c r="B1142" i="1"/>
  <c r="B1269" i="1"/>
  <c r="B1282" i="1"/>
  <c r="B1297" i="1"/>
  <c r="B1136" i="1"/>
  <c r="B1293" i="1"/>
  <c r="B1137" i="1"/>
  <c r="B1289" i="1"/>
  <c r="B1271" i="1"/>
  <c r="B1310" i="1"/>
  <c r="B1263" i="1"/>
  <c r="B1262" i="1"/>
  <c r="B1121" i="1"/>
  <c r="B2235" i="1" s="1"/>
  <c r="B1292" i="1"/>
  <c r="B1125" i="1"/>
  <c r="B1119" i="1"/>
  <c r="B2213" i="1" s="1"/>
  <c r="B1120" i="1"/>
  <c r="B1116" i="1"/>
  <c r="B1291" i="1"/>
  <c r="B1133" i="1"/>
  <c r="B1265" i="1"/>
  <c r="B1264" i="1"/>
  <c r="B1283" i="1"/>
  <c r="B1295" i="1"/>
  <c r="B1141" i="1"/>
  <c r="B1261" i="1"/>
  <c r="B1259" i="1"/>
  <c r="B1308" i="1"/>
  <c r="B1278" i="1"/>
  <c r="B1304" i="1"/>
  <c r="B1268" i="1"/>
  <c r="B1270" i="1"/>
  <c r="EO2328" i="1"/>
  <c r="EO1672" i="1"/>
  <c r="EO2546" i="1" s="1"/>
  <c r="L1279" i="1"/>
  <c r="L1203" i="1"/>
  <c r="R652" i="1"/>
  <c r="R547" i="1"/>
  <c r="R544" i="1" s="1"/>
  <c r="EI1124" i="1"/>
  <c r="Q2952" i="1"/>
  <c r="Q2544" i="1"/>
  <c r="Q2320" i="1"/>
  <c r="K2251" i="1"/>
  <c r="K2259" i="1"/>
  <c r="K545" i="1"/>
  <c r="K2551" i="1" s="1"/>
  <c r="K623" i="1"/>
  <c r="K676" i="1" s="1"/>
  <c r="K1207" i="1" s="1"/>
  <c r="H487" i="1"/>
  <c r="H476" i="1" s="1"/>
  <c r="I486" i="1"/>
  <c r="E2328" i="1"/>
  <c r="E1672" i="1"/>
  <c r="E2546" i="1" s="1"/>
  <c r="N976" i="1"/>
  <c r="N1132" i="1" s="1"/>
  <c r="N1130" i="1"/>
  <c r="N973" i="1"/>
  <c r="AS2940" i="1"/>
  <c r="AS2540" i="1"/>
  <c r="AS2288" i="1"/>
  <c r="AX2251" i="1"/>
  <c r="AX2259" i="1"/>
  <c r="AX545" i="1"/>
  <c r="AX2551" i="1" s="1"/>
  <c r="AX625" i="1"/>
  <c r="AX635" i="1" s="1"/>
  <c r="AX346" i="1" s="1"/>
  <c r="Z2979" i="1"/>
  <c r="Z2550" i="1"/>
  <c r="AJ2328" i="1"/>
  <c r="AJ1672" i="1"/>
  <c r="AJ2546" i="1" s="1"/>
  <c r="CL1124" i="1"/>
  <c r="AE1283" i="1"/>
  <c r="AX2952" i="1"/>
  <c r="AX2544" i="1"/>
  <c r="AX2320" i="1"/>
  <c r="Z1124" i="1"/>
  <c r="X2545" i="1"/>
  <c r="X2336" i="1"/>
  <c r="D2548" i="1"/>
  <c r="D2499" i="1"/>
  <c r="D650" i="1"/>
  <c r="D647" i="1" s="1"/>
  <c r="D974" i="1"/>
  <c r="T2251" i="1"/>
  <c r="T2259" i="1"/>
  <c r="T545" i="1"/>
  <c r="T2551" i="1" s="1"/>
  <c r="T625" i="1"/>
  <c r="T623" i="1"/>
  <c r="T676" i="1" s="1"/>
  <c r="T1207" i="1" s="1"/>
  <c r="Z2952" i="1"/>
  <c r="Z2544" i="1"/>
  <c r="Z2320" i="1"/>
  <c r="L2858" i="1"/>
  <c r="L2530" i="1"/>
  <c r="L2243" i="1"/>
  <c r="L2221" i="1"/>
  <c r="Q1297" i="1"/>
  <c r="Q1238" i="1"/>
  <c r="Q1310" i="1" s="1"/>
  <c r="AJ2858" i="1"/>
  <c r="AJ2530" i="1"/>
  <c r="AJ2243" i="1"/>
  <c r="AJ2221" i="1"/>
  <c r="Q2251" i="1"/>
  <c r="Q2259" i="1"/>
  <c r="Q545" i="1"/>
  <c r="Q2551" i="1" s="1"/>
  <c r="Q623" i="1"/>
  <c r="Q676" i="1" s="1"/>
  <c r="Q1207" i="1" s="1"/>
  <c r="AJ2251" i="1"/>
  <c r="AJ2259" i="1"/>
  <c r="AJ545" i="1"/>
  <c r="AJ2551" i="1" s="1"/>
  <c r="AJ625" i="1"/>
  <c r="AJ635" i="1" s="1"/>
  <c r="H2952" i="1"/>
  <c r="H2544" i="1"/>
  <c r="H2320" i="1"/>
  <c r="CL2545" i="1"/>
  <c r="CL2336" i="1"/>
  <c r="EF2979" i="1"/>
  <c r="EF2550" i="1"/>
  <c r="G2979" i="1"/>
  <c r="G2550" i="1"/>
  <c r="AE1122" i="1"/>
  <c r="AE1293" i="1"/>
  <c r="AE1285" i="1"/>
  <c r="AE1134" i="1"/>
  <c r="AE1111" i="1"/>
  <c r="AE1137" i="1"/>
  <c r="AE1116" i="1"/>
  <c r="AE1304" i="1"/>
  <c r="AE1271" i="1"/>
  <c r="AE1264" i="1"/>
  <c r="AE1262" i="1"/>
  <c r="AE1125" i="1"/>
  <c r="AE1259" i="1"/>
  <c r="AE1121" i="1"/>
  <c r="AE2235" i="1" s="1"/>
  <c r="AE1266" i="1"/>
  <c r="AE1123" i="1"/>
  <c r="AE1142" i="1"/>
  <c r="AE1263" i="1"/>
  <c r="AE1265" i="1"/>
  <c r="AE1120" i="1"/>
  <c r="AE1299" i="1"/>
  <c r="AE1141" i="1"/>
  <c r="AE1133" i="1"/>
  <c r="AE1294" i="1"/>
  <c r="AE1261" i="1"/>
  <c r="AE1136" i="1"/>
  <c r="AE1268" i="1"/>
  <c r="AE1278" i="1"/>
  <c r="AE1269" i="1"/>
  <c r="AE1292" i="1"/>
  <c r="AE1119" i="1"/>
  <c r="AE2213" i="1" s="1"/>
  <c r="AE1270" i="1"/>
  <c r="AE1298" i="1"/>
  <c r="AE1308" i="1"/>
  <c r="AE1297" i="1"/>
  <c r="AO2509" i="1"/>
  <c r="AO1869" i="1"/>
  <c r="AO2508" i="1" s="1"/>
  <c r="AO2979" i="1"/>
  <c r="AO2550" i="1"/>
  <c r="E2251" i="1"/>
  <c r="E2259" i="1"/>
  <c r="E545" i="1"/>
  <c r="E2551" i="1" s="1"/>
  <c r="E625" i="1"/>
  <c r="E623" i="1"/>
  <c r="E676" i="1" s="1"/>
  <c r="E1207" i="1" s="1"/>
  <c r="O2545" i="1"/>
  <c r="O2336" i="1"/>
  <c r="EO2858" i="1"/>
  <c r="EO2530" i="1"/>
  <c r="EO2243" i="1"/>
  <c r="EO2221" i="1"/>
  <c r="H1201" i="1"/>
  <c r="H989" i="1"/>
  <c r="H1145" i="1" s="1"/>
  <c r="H678" i="1"/>
  <c r="H648" i="1"/>
  <c r="M1201" i="1"/>
  <c r="M989" i="1"/>
  <c r="M1145" i="1" s="1"/>
  <c r="M648" i="1"/>
  <c r="M678" i="1"/>
  <c r="DX2328" i="1"/>
  <c r="DX1672" i="1"/>
  <c r="DX2546" i="1" s="1"/>
  <c r="M2858" i="1"/>
  <c r="M2530" i="1"/>
  <c r="M2221" i="1"/>
  <c r="M2243" i="1"/>
  <c r="M1124" i="1"/>
  <c r="AS1291" i="1"/>
  <c r="AS1223" i="1"/>
  <c r="AS1295" i="1" s="1"/>
  <c r="AS1211" i="1"/>
  <c r="AS1283" i="1" s="1"/>
  <c r="AX2940" i="1"/>
  <c r="AX2540" i="1"/>
  <c r="AX2288" i="1"/>
  <c r="DN1892" i="1"/>
  <c r="DW1890" i="1"/>
  <c r="DN1891" i="1"/>
  <c r="DV1890" i="1"/>
  <c r="Z1297" i="1"/>
  <c r="Z1238" i="1"/>
  <c r="Z1310" i="1" s="1"/>
  <c r="M1279" i="1"/>
  <c r="M1203" i="1"/>
  <c r="B2548" i="1"/>
  <c r="B974" i="1"/>
  <c r="B650" i="1"/>
  <c r="B647" i="1" s="1"/>
  <c r="L1130" i="1"/>
  <c r="L976" i="1"/>
  <c r="L1132" i="1" s="1"/>
  <c r="L973" i="1"/>
  <c r="EF1665" i="1"/>
  <c r="EF2541" i="1" s="1"/>
  <c r="EF1666" i="1"/>
  <c r="EF1667" i="1" s="1"/>
  <c r="EF2542" i="1" s="1"/>
  <c r="H2524" i="1"/>
  <c r="H1049" i="1"/>
  <c r="J2548" i="1"/>
  <c r="J2499" i="1"/>
  <c r="J974" i="1"/>
  <c r="J650" i="1"/>
  <c r="J647" i="1" s="1"/>
  <c r="BF1666" i="1"/>
  <c r="BF1667" i="1" s="1"/>
  <c r="BF2542" i="1" s="1"/>
  <c r="BF1665" i="1"/>
  <c r="BF2541" i="1" s="1"/>
  <c r="R2492" i="1"/>
  <c r="S2492" i="1"/>
  <c r="CA1038" i="1"/>
  <c r="CA2518" i="1" s="1"/>
  <c r="S2858" i="1"/>
  <c r="S2530" i="1"/>
  <c r="S2221" i="1"/>
  <c r="S2243" i="1"/>
  <c r="AO1201" i="1"/>
  <c r="AO989" i="1"/>
  <c r="AO1145" i="1" s="1"/>
  <c r="AO648" i="1"/>
  <c r="EO2952" i="1"/>
  <c r="EO2544" i="1"/>
  <c r="EP2544" i="1" s="1"/>
  <c r="EO2320" i="1"/>
  <c r="DN1666" i="1"/>
  <c r="DN1667" i="1" s="1"/>
  <c r="DN2542" i="1" s="1"/>
  <c r="DN1665" i="1"/>
  <c r="DN2541" i="1" s="1"/>
  <c r="AE1042" i="1"/>
  <c r="AE2521" i="1" s="1"/>
  <c r="BF2259" i="1"/>
  <c r="BF2251" i="1"/>
  <c r="BF545" i="1"/>
  <c r="BF2551" i="1" s="1"/>
  <c r="BF625" i="1"/>
  <c r="BF635" i="1" s="1"/>
  <c r="BF346" i="1" s="1"/>
  <c r="K2548" i="1"/>
  <c r="K2499" i="1"/>
  <c r="K974" i="1"/>
  <c r="K650" i="1"/>
  <c r="K647" i="1" s="1"/>
  <c r="E2952" i="1"/>
  <c r="E2544" i="1"/>
  <c r="E2320" i="1"/>
  <c r="CA2940" i="1"/>
  <c r="CA2540" i="1"/>
  <c r="CA2288" i="1"/>
  <c r="AX2548" i="1"/>
  <c r="AX2499" i="1"/>
  <c r="AX974" i="1"/>
  <c r="AX650" i="1"/>
  <c r="AX647" i="1" s="1"/>
  <c r="W2545" i="1"/>
  <c r="W2336" i="1"/>
  <c r="P652" i="1"/>
  <c r="P547" i="1"/>
  <c r="P544" i="1" s="1"/>
  <c r="G2328" i="1"/>
  <c r="G1672" i="1"/>
  <c r="G2546" i="1" s="1"/>
  <c r="O2858" i="1"/>
  <c r="O2530" i="1"/>
  <c r="O2243" i="1"/>
  <c r="O2221" i="1"/>
  <c r="AJ2952" i="1"/>
  <c r="AJ2544" i="1"/>
  <c r="AJ2320" i="1"/>
  <c r="J1038" i="1"/>
  <c r="J2518" i="1" s="1"/>
  <c r="AE1295" i="1"/>
  <c r="AX2858" i="1"/>
  <c r="AX2530" i="1"/>
  <c r="AX2243" i="1"/>
  <c r="AX2221" i="1"/>
  <c r="AE1282" i="1"/>
  <c r="Z678" i="1"/>
  <c r="Z1207" i="1"/>
  <c r="V1038" i="1"/>
  <c r="V2518" i="1" s="1"/>
  <c r="Z2858" i="1"/>
  <c r="Z2530" i="1"/>
  <c r="Z2243" i="1"/>
  <c r="Z2221" i="1"/>
  <c r="X1201" i="1"/>
  <c r="X989" i="1"/>
  <c r="X1145" i="1" s="1"/>
  <c r="X648" i="1"/>
  <c r="L1038" i="1"/>
  <c r="L2518" i="1" s="1"/>
  <c r="M1038" i="1"/>
  <c r="M2518" i="1" s="1"/>
  <c r="V1238" i="1"/>
  <c r="V1310" i="1" s="1"/>
  <c r="V1297" i="1"/>
  <c r="DZ2545" i="1"/>
  <c r="DZ2336" i="1"/>
  <c r="X1042" i="1"/>
  <c r="X2521" i="1" s="1"/>
  <c r="T2548" i="1"/>
  <c r="T2499" i="1"/>
  <c r="T974" i="1"/>
  <c r="T650" i="1"/>
  <c r="T647" i="1" s="1"/>
  <c r="AE652" i="1"/>
  <c r="AJ2499" i="1" s="1"/>
  <c r="AE547" i="1"/>
  <c r="AE544" i="1" s="1"/>
  <c r="AJ1038" i="1"/>
  <c r="AJ2518" i="1" s="1"/>
  <c r="X1238" i="1"/>
  <c r="X1310" i="1" s="1"/>
  <c r="X1297" i="1"/>
  <c r="CL2251" i="1"/>
  <c r="CL2259" i="1"/>
  <c r="CL638" i="1"/>
  <c r="CL545" i="1"/>
  <c r="CL2551" i="1" s="1"/>
  <c r="CL609" i="1"/>
  <c r="CL623" i="1"/>
  <c r="S2251" i="1"/>
  <c r="S2259" i="1"/>
  <c r="S545" i="1"/>
  <c r="S2551" i="1" s="1"/>
  <c r="S623" i="1"/>
  <c r="S676" i="1" s="1"/>
  <c r="S1207" i="1" s="1"/>
  <c r="C450" i="1"/>
  <c r="B469" i="1"/>
  <c r="AO2858" i="1"/>
  <c r="AO2530" i="1"/>
  <c r="AO2243" i="1"/>
  <c r="AO2221" i="1"/>
  <c r="N1279" i="1"/>
  <c r="N1203" i="1"/>
  <c r="Q2548" i="1"/>
  <c r="Q2499" i="1"/>
  <c r="Q974" i="1"/>
  <c r="Q650" i="1"/>
  <c r="Q647" i="1" s="1"/>
  <c r="AO2545" i="1"/>
  <c r="AO2336" i="1"/>
  <c r="DZ2251" i="1"/>
  <c r="DZ2259" i="1"/>
  <c r="DZ625" i="1"/>
  <c r="DZ609" i="1"/>
  <c r="DZ545" i="1"/>
  <c r="DZ2551" i="1" s="1"/>
  <c r="O2548" i="1"/>
  <c r="O2499" i="1"/>
  <c r="O650" i="1"/>
  <c r="O647" i="1" s="1"/>
  <c r="O974" i="1"/>
  <c r="EF1201" i="1"/>
  <c r="EF989" i="1"/>
  <c r="EF1145" i="1" s="1"/>
  <c r="EF648" i="1"/>
  <c r="EF678" i="1"/>
  <c r="AA1665" i="1"/>
  <c r="AA2541" i="1" s="1"/>
  <c r="AA1666" i="1"/>
  <c r="AA1667" i="1" s="1"/>
  <c r="AA2542" i="1" s="1"/>
  <c r="EO1666" i="1"/>
  <c r="EO1667" i="1" s="1"/>
  <c r="EO2542" i="1" s="1"/>
  <c r="EO1665" i="1"/>
  <c r="EO2541" i="1" s="1"/>
  <c r="BF450" i="1"/>
  <c r="AX469" i="1"/>
  <c r="AX451" i="1"/>
  <c r="T1124" i="1"/>
  <c r="DA652" i="1"/>
  <c r="DA547" i="1"/>
  <c r="BO2858" i="1"/>
  <c r="BO2530" i="1"/>
  <c r="BO2243" i="1"/>
  <c r="BO2221" i="1"/>
  <c r="X2979" i="1"/>
  <c r="X2550" i="1"/>
  <c r="Y1201" i="1"/>
  <c r="Y989" i="1"/>
  <c r="Y1145" i="1" s="1"/>
  <c r="Y648" i="1"/>
  <c r="AA2328" i="1"/>
  <c r="AA1672" i="1"/>
  <c r="AA2546" i="1" s="1"/>
  <c r="DZ546" i="1"/>
  <c r="EF2328" i="1"/>
  <c r="EF1672" i="1"/>
  <c r="EF2546" i="1" s="1"/>
  <c r="O2259" i="1"/>
  <c r="O2251" i="1"/>
  <c r="O545" i="1"/>
  <c r="O2551" i="1" s="1"/>
  <c r="O623" i="1"/>
  <c r="O676" i="1" s="1"/>
  <c r="O1207" i="1" s="1"/>
  <c r="E2548" i="1"/>
  <c r="E2499" i="1"/>
  <c r="E974" i="1"/>
  <c r="E650" i="1"/>
  <c r="E647" i="1" s="1"/>
  <c r="T2952" i="1"/>
  <c r="T2544" i="1"/>
  <c r="T2320" i="1"/>
  <c r="Y1130" i="1"/>
  <c r="Y973" i="1"/>
  <c r="Y976" i="1"/>
  <c r="Y1132" i="1" s="1"/>
  <c r="H1130" i="1"/>
  <c r="H973" i="1"/>
  <c r="H976" i="1"/>
  <c r="H1132" i="1" s="1"/>
  <c r="M976" i="1"/>
  <c r="M1132" i="1" s="1"/>
  <c r="M1130" i="1"/>
  <c r="M973" i="1"/>
  <c r="DZ2858" i="1"/>
  <c r="DZ2530" i="1"/>
  <c r="DZ2243" i="1"/>
  <c r="DZ2221" i="1"/>
  <c r="I2858" i="1"/>
  <c r="I2530" i="1"/>
  <c r="I2243" i="1"/>
  <c r="I2221" i="1"/>
  <c r="I1124" i="1"/>
  <c r="AX2645" i="1"/>
  <c r="AX1225" i="1" s="1"/>
  <c r="AX2002" i="1"/>
  <c r="AX1861" i="1"/>
  <c r="AX1889" i="1"/>
  <c r="AX1888" i="1" s="1"/>
  <c r="AX1845" i="1"/>
  <c r="AX1833" i="1" s="1"/>
  <c r="BF1861" i="1"/>
  <c r="BF2645" i="1"/>
  <c r="BF1225" i="1" s="1"/>
  <c r="DN2952" i="1"/>
  <c r="DN2544" i="1"/>
  <c r="DN2320" i="1"/>
  <c r="DX2952" i="1"/>
  <c r="DX2544" i="1"/>
  <c r="DX2320" i="1"/>
  <c r="CL1042" i="1"/>
  <c r="CL2521" i="1" s="1"/>
  <c r="AJ1297" i="1"/>
  <c r="AJ1238" i="1"/>
  <c r="AJ1310" i="1" s="1"/>
  <c r="AX1666" i="1"/>
  <c r="AX1667" i="1" s="1"/>
  <c r="AX2542" i="1" s="1"/>
  <c r="AX1665" i="1"/>
  <c r="AX2541" i="1" s="1"/>
  <c r="Y2639" i="1"/>
  <c r="Y1219" i="1" s="1"/>
  <c r="Y1870" i="1"/>
  <c r="Z2639" i="1"/>
  <c r="Z1219" i="1" s="1"/>
  <c r="Z1870" i="1"/>
  <c r="H2979" i="1"/>
  <c r="H2550" i="1"/>
  <c r="EO2940" i="1"/>
  <c r="EO2540" i="1"/>
  <c r="EO2288" i="1"/>
  <c r="EF2940" i="1"/>
  <c r="EF2540" i="1"/>
  <c r="EF2288" i="1"/>
  <c r="BF2940" i="1"/>
  <c r="BF2540" i="1"/>
  <c r="BF2288" i="1"/>
  <c r="EI1785" i="1"/>
  <c r="EF1786" i="1"/>
  <c r="R1238" i="1"/>
  <c r="R1310" i="1" s="1"/>
  <c r="R1297" i="1"/>
  <c r="N2328" i="1"/>
  <c r="N1672" i="1"/>
  <c r="N2546" i="1" s="1"/>
  <c r="R1124" i="1"/>
  <c r="AO976" i="1"/>
  <c r="AO1132" i="1" s="1"/>
  <c r="AO973" i="1"/>
  <c r="AO1130" i="1"/>
  <c r="AJ2940" i="1"/>
  <c r="AJ2540" i="1"/>
  <c r="AJ2288" i="1"/>
  <c r="L625" i="1"/>
  <c r="EL2259" i="1"/>
  <c r="EL2251" i="1"/>
  <c r="EL545" i="1"/>
  <c r="EL2551" i="1" s="1"/>
  <c r="EL625" i="1"/>
  <c r="EL609" i="1"/>
  <c r="V652" i="1"/>
  <c r="W2499" i="1" s="1"/>
  <c r="V547" i="1"/>
  <c r="V544" i="1" s="1"/>
  <c r="AE2545" i="1"/>
  <c r="AE2336" i="1"/>
  <c r="DN2940" i="1"/>
  <c r="DN2540" i="1"/>
  <c r="DN2288" i="1"/>
  <c r="BF2548" i="1"/>
  <c r="BF2499" i="1"/>
  <c r="BF650" i="1"/>
  <c r="BF647" i="1" s="1"/>
  <c r="BF974" i="1"/>
  <c r="AE1310" i="1"/>
  <c r="DV2328" i="1"/>
  <c r="DV1672" i="1"/>
  <c r="DV2546" i="1" s="1"/>
  <c r="S2952" i="1"/>
  <c r="S2544" i="1"/>
  <c r="S2320" i="1"/>
  <c r="CA1666" i="1"/>
  <c r="CA1667" i="1" s="1"/>
  <c r="CA2542" i="1" s="1"/>
  <c r="CA1665" i="1"/>
  <c r="CA2541" i="1" s="1"/>
  <c r="ED2567" i="1"/>
  <c r="EA2566" i="1"/>
  <c r="EA2554" i="1" s="1"/>
  <c r="AO1042" i="1"/>
  <c r="AO2521" i="1" s="1"/>
  <c r="DW2858" i="1"/>
  <c r="DW2530" i="1"/>
  <c r="DW2243" i="1"/>
  <c r="DW2221" i="1"/>
  <c r="W2952" i="1"/>
  <c r="W2544" i="1"/>
  <c r="W2320" i="1"/>
  <c r="J1042" i="1"/>
  <c r="J2521" i="1" s="1"/>
  <c r="DX2251" i="1"/>
  <c r="DX2259" i="1"/>
  <c r="DX545" i="1"/>
  <c r="DX2551" i="1" s="1"/>
  <c r="DX625" i="1"/>
  <c r="DX609" i="1"/>
  <c r="AE1291" i="1"/>
  <c r="EO2251" i="1"/>
  <c r="EO2259" i="1"/>
  <c r="EO545" i="1"/>
  <c r="EO2551" i="1" s="1"/>
  <c r="EO625" i="1"/>
  <c r="EO609" i="1"/>
  <c r="U2952" i="1"/>
  <c r="U2544" i="1"/>
  <c r="U2320" i="1"/>
  <c r="Y624" i="1"/>
  <c r="Y676" i="1"/>
  <c r="X1130" i="1"/>
  <c r="X976" i="1"/>
  <c r="X1132" i="1" s="1"/>
  <c r="X973" i="1"/>
  <c r="L1042" i="1"/>
  <c r="L2521" i="1" s="1"/>
  <c r="M1042" i="1"/>
  <c r="M2521" i="1" s="1"/>
  <c r="X1038" i="1"/>
  <c r="X2518" i="1" s="1"/>
  <c r="DW2545" i="1"/>
  <c r="DW2336" i="1"/>
  <c r="D1038" i="1"/>
  <c r="D2518" i="1" s="1"/>
  <c r="AE1131" i="1"/>
  <c r="B471" i="1"/>
  <c r="BF453" i="1"/>
  <c r="V2858" i="1"/>
  <c r="V2530" i="1"/>
  <c r="V2243" i="1"/>
  <c r="V2221" i="1"/>
  <c r="V1124" i="1"/>
  <c r="I2952" i="1"/>
  <c r="I2544" i="1"/>
  <c r="I2320" i="1"/>
  <c r="CL2548" i="1"/>
  <c r="CL2499" i="1"/>
  <c r="CL974" i="1"/>
  <c r="CL650" i="1"/>
  <c r="CL647" i="1" s="1"/>
  <c r="AS2952" i="1"/>
  <c r="AS2544" i="1"/>
  <c r="AS2320" i="1"/>
  <c r="S2548" i="1"/>
  <c r="S974" i="1"/>
  <c r="S650" i="1"/>
  <c r="S647" i="1" s="1"/>
  <c r="CA2328" i="1"/>
  <c r="CA1672" i="1"/>
  <c r="CA2546" i="1" s="1"/>
  <c r="N625" i="1"/>
  <c r="B625" i="1" l="1"/>
  <c r="W625" i="1"/>
  <c r="AE1124" i="1"/>
  <c r="F2259" i="1"/>
  <c r="F545" i="1"/>
  <c r="F2551" i="1" s="1"/>
  <c r="F623" i="1"/>
  <c r="F2251" i="1"/>
  <c r="F2548" i="1"/>
  <c r="F974" i="1"/>
  <c r="F650" i="1"/>
  <c r="F647" i="1" s="1"/>
  <c r="G2499" i="1"/>
  <c r="BF451" i="1"/>
  <c r="BF469" i="1"/>
  <c r="BO450" i="1"/>
  <c r="N1237" i="1"/>
  <c r="N1309" i="1" s="1"/>
  <c r="N1277" i="1"/>
  <c r="T1130" i="1"/>
  <c r="T973" i="1"/>
  <c r="T976" i="1"/>
  <c r="T1132" i="1" s="1"/>
  <c r="X1233" i="1"/>
  <c r="X1209" i="1"/>
  <c r="X1275" i="1"/>
  <c r="Z1279" i="1"/>
  <c r="Z1203" i="1"/>
  <c r="P2259" i="1"/>
  <c r="P2251" i="1"/>
  <c r="P545" i="1"/>
  <c r="P2551" i="1" s="1"/>
  <c r="P625" i="1"/>
  <c r="P623" i="1"/>
  <c r="P676" i="1" s="1"/>
  <c r="P1207" i="1" s="1"/>
  <c r="J1130" i="1"/>
  <c r="J976" i="1"/>
  <c r="J1132" i="1" s="1"/>
  <c r="J973" i="1"/>
  <c r="B973" i="1"/>
  <c r="B976" i="1"/>
  <c r="B1132" i="1" s="1"/>
  <c r="B1130" i="1"/>
  <c r="DV1891" i="1"/>
  <c r="DV1892" i="1"/>
  <c r="H1275" i="1"/>
  <c r="H1233" i="1"/>
  <c r="H1209" i="1"/>
  <c r="Q2979" i="1"/>
  <c r="Q2550" i="1"/>
  <c r="D1130" i="1"/>
  <c r="D976" i="1"/>
  <c r="D1132" i="1" s="1"/>
  <c r="D973" i="1"/>
  <c r="K1279" i="1"/>
  <c r="K1203" i="1"/>
  <c r="L1277" i="1"/>
  <c r="L1237" i="1"/>
  <c r="L1309" i="1" s="1"/>
  <c r="J625" i="1"/>
  <c r="L1233" i="1"/>
  <c r="L1209" i="1"/>
  <c r="L1275" i="1"/>
  <c r="Q2509" i="1"/>
  <c r="Q1869" i="1"/>
  <c r="Q2508" i="1" s="1"/>
  <c r="DV989" i="1"/>
  <c r="DV1145" i="1" s="1"/>
  <c r="DV1201" i="1"/>
  <c r="DV648" i="1"/>
  <c r="DV678" i="1"/>
  <c r="D2979" i="1"/>
  <c r="D2550" i="1"/>
  <c r="EF1791" i="1"/>
  <c r="EF1999" i="1" s="1"/>
  <c r="EF2000" i="1" s="1"/>
  <c r="EI1792" i="1"/>
  <c r="BF678" i="1"/>
  <c r="BF1207" i="1"/>
  <c r="C1279" i="1"/>
  <c r="C1203" i="1"/>
  <c r="U2548" i="1"/>
  <c r="U2499" i="1"/>
  <c r="U650" i="1"/>
  <c r="U647" i="1" s="1"/>
  <c r="U974" i="1"/>
  <c r="DN2545" i="1"/>
  <c r="DN2336" i="1"/>
  <c r="BO1201" i="1"/>
  <c r="BO989" i="1"/>
  <c r="BO1145" i="1" s="1"/>
  <c r="BO648" i="1"/>
  <c r="DV2979" i="1"/>
  <c r="DV2550" i="1"/>
  <c r="I625" i="1"/>
  <c r="EF1129" i="1"/>
  <c r="EF971" i="1"/>
  <c r="EF2415" i="1"/>
  <c r="EF2557" i="1" s="1"/>
  <c r="EF984" i="1"/>
  <c r="EF1140" i="1" s="1"/>
  <c r="AJ1201" i="1"/>
  <c r="AJ989" i="1"/>
  <c r="AJ1145" i="1" s="1"/>
  <c r="AJ648" i="1"/>
  <c r="W1279" i="1"/>
  <c r="W1203" i="1"/>
  <c r="E1201" i="1"/>
  <c r="E989" i="1"/>
  <c r="E1145" i="1" s="1"/>
  <c r="E678" i="1"/>
  <c r="E648" i="1"/>
  <c r="DA544" i="1"/>
  <c r="DA546" i="1"/>
  <c r="O1201" i="1"/>
  <c r="O678" i="1"/>
  <c r="O989" i="1"/>
  <c r="O1145" i="1" s="1"/>
  <c r="O648" i="1"/>
  <c r="EO627" i="1"/>
  <c r="EO635" i="1"/>
  <c r="EO346" i="1" s="1"/>
  <c r="EL627" i="1"/>
  <c r="EL635" i="1"/>
  <c r="EL346" i="1" s="1"/>
  <c r="AX2492" i="1"/>
  <c r="BF2492" i="1"/>
  <c r="Y1129" i="1"/>
  <c r="Y971" i="1"/>
  <c r="Y2415" i="1"/>
  <c r="Y2557" i="1" s="1"/>
  <c r="Y984" i="1"/>
  <c r="Y1140" i="1" s="1"/>
  <c r="O2979" i="1"/>
  <c r="O2550" i="1"/>
  <c r="DA2499" i="1"/>
  <c r="DA2548" i="1"/>
  <c r="DA974" i="1"/>
  <c r="DA650" i="1"/>
  <c r="DA647" i="1" s="1"/>
  <c r="E2979" i="1"/>
  <c r="E2550" i="1"/>
  <c r="B2979" i="1"/>
  <c r="B2550" i="1"/>
  <c r="BF2545" i="1"/>
  <c r="BF2336" i="1"/>
  <c r="DV1130" i="1"/>
  <c r="DV976" i="1"/>
  <c r="DV1132" i="1" s="1"/>
  <c r="DV973" i="1"/>
  <c r="I1201" i="1"/>
  <c r="I678" i="1"/>
  <c r="I989" i="1"/>
  <c r="I1145" i="1" s="1"/>
  <c r="I648" i="1"/>
  <c r="AA676" i="1"/>
  <c r="AA624" i="1"/>
  <c r="BF1201" i="1"/>
  <c r="BF989" i="1"/>
  <c r="BF1145" i="1" s="1"/>
  <c r="BF648" i="1"/>
  <c r="EL1785" i="1"/>
  <c r="EI1786" i="1"/>
  <c r="AA2545" i="1"/>
  <c r="AA2336" i="1"/>
  <c r="S1130" i="1"/>
  <c r="S973" i="1"/>
  <c r="S976" i="1"/>
  <c r="S1132" i="1" s="1"/>
  <c r="EL2979" i="1"/>
  <c r="EL2550" i="1"/>
  <c r="N2545" i="1"/>
  <c r="N2336" i="1"/>
  <c r="Z1223" i="1"/>
  <c r="Z1295" i="1" s="1"/>
  <c r="Z1291" i="1"/>
  <c r="Z1211" i="1"/>
  <c r="Z1283" i="1" s="1"/>
  <c r="S625" i="1"/>
  <c r="P2548" i="1"/>
  <c r="P2499" i="1"/>
  <c r="P974" i="1"/>
  <c r="P650" i="1"/>
  <c r="P647" i="1" s="1"/>
  <c r="AO1275" i="1"/>
  <c r="AO1233" i="1"/>
  <c r="E1279" i="1"/>
  <c r="E1203" i="1"/>
  <c r="AJ2979" i="1"/>
  <c r="AJ2550" i="1"/>
  <c r="T1279" i="1"/>
  <c r="T1203" i="1"/>
  <c r="D1201" i="1"/>
  <c r="D989" i="1"/>
  <c r="D1145" i="1" s="1"/>
  <c r="D678" i="1"/>
  <c r="D648" i="1"/>
  <c r="AJ2545" i="1"/>
  <c r="AJ2336" i="1"/>
  <c r="AX2979" i="1"/>
  <c r="AX2550" i="1"/>
  <c r="K625" i="1"/>
  <c r="S2509" i="1"/>
  <c r="S1869" i="1"/>
  <c r="S2508" i="1" s="1"/>
  <c r="G1129" i="1"/>
  <c r="G971" i="1"/>
  <c r="G2415" i="1"/>
  <c r="G2557" i="1" s="1"/>
  <c r="G984" i="1"/>
  <c r="G1140" i="1" s="1"/>
  <c r="B1279" i="1"/>
  <c r="B1203" i="1"/>
  <c r="EI2545" i="1"/>
  <c r="EI2336" i="1"/>
  <c r="Q1223" i="1"/>
  <c r="Q1295" i="1" s="1"/>
  <c r="Q1291" i="1"/>
  <c r="Q1211" i="1"/>
  <c r="Q1283" i="1" s="1"/>
  <c r="AX624" i="1"/>
  <c r="AX676" i="1"/>
  <c r="Q2545" i="1"/>
  <c r="Q2336" i="1"/>
  <c r="G1277" i="1"/>
  <c r="G1237" i="1"/>
  <c r="G1309" i="1" s="1"/>
  <c r="C625" i="1"/>
  <c r="G1275" i="1"/>
  <c r="G1233" i="1"/>
  <c r="G1209" i="1"/>
  <c r="BO1130" i="1"/>
  <c r="BO976" i="1"/>
  <c r="BO1132" i="1" s="1"/>
  <c r="BO973" i="1"/>
  <c r="EL1201" i="1"/>
  <c r="EL989" i="1"/>
  <c r="EL1145" i="1" s="1"/>
  <c r="EL648" i="1"/>
  <c r="EL678" i="1"/>
  <c r="W2509" i="1"/>
  <c r="W1869" i="1"/>
  <c r="W2508" i="1" s="1"/>
  <c r="V2509" i="1"/>
  <c r="V1869" i="1"/>
  <c r="V2508" i="1" s="1"/>
  <c r="EC2979" i="1"/>
  <c r="EC2550" i="1"/>
  <c r="EI2259" i="1"/>
  <c r="EI2251" i="1"/>
  <c r="EI545" i="1"/>
  <c r="EI2551" i="1" s="1"/>
  <c r="EI625" i="1"/>
  <c r="EI609" i="1"/>
  <c r="AS2979" i="1"/>
  <c r="AS2550" i="1"/>
  <c r="AJ1130" i="1"/>
  <c r="AJ976" i="1"/>
  <c r="AJ1132" i="1" s="1"/>
  <c r="AJ973" i="1"/>
  <c r="AJ678" i="1"/>
  <c r="AJ1207" i="1"/>
  <c r="D450" i="1"/>
  <c r="C451" i="1"/>
  <c r="C469" i="1"/>
  <c r="K1130" i="1"/>
  <c r="K976" i="1"/>
  <c r="K1132" i="1" s="1"/>
  <c r="K973" i="1"/>
  <c r="Y678" i="1"/>
  <c r="Y1207" i="1"/>
  <c r="CL676" i="1"/>
  <c r="CL640" i="1"/>
  <c r="CL624" i="1"/>
  <c r="T1201" i="1"/>
  <c r="T989" i="1"/>
  <c r="T1145" i="1" s="1"/>
  <c r="T678" i="1"/>
  <c r="T648" i="1"/>
  <c r="G2545" i="1"/>
  <c r="G2336" i="1"/>
  <c r="J1201" i="1"/>
  <c r="J989" i="1"/>
  <c r="J1145" i="1" s="1"/>
  <c r="J678" i="1"/>
  <c r="J648" i="1"/>
  <c r="T2979" i="1"/>
  <c r="T2550" i="1"/>
  <c r="N1129" i="1"/>
  <c r="N971" i="1"/>
  <c r="N2415" i="1"/>
  <c r="N2557" i="1" s="1"/>
  <c r="N984" i="1"/>
  <c r="N1140" i="1" s="1"/>
  <c r="N1275" i="1"/>
  <c r="N1233" i="1"/>
  <c r="N1209" i="1"/>
  <c r="U2259" i="1"/>
  <c r="U2251" i="1"/>
  <c r="U545" i="1"/>
  <c r="U2551" i="1" s="1"/>
  <c r="U623" i="1"/>
  <c r="U676" i="1" s="1"/>
  <c r="U1207" i="1" s="1"/>
  <c r="K2336" i="1"/>
  <c r="K2545" i="1"/>
  <c r="DN2548" i="1"/>
  <c r="DN2499" i="1"/>
  <c r="DN974" i="1"/>
  <c r="DN650" i="1"/>
  <c r="DN647" i="1" s="1"/>
  <c r="EC2554" i="1"/>
  <c r="EF2566" i="1"/>
  <c r="BO2979" i="1"/>
  <c r="BO2550" i="1"/>
  <c r="S989" i="1"/>
  <c r="S1145" i="1" s="1"/>
  <c r="S1201" i="1"/>
  <c r="S648" i="1"/>
  <c r="S678" i="1"/>
  <c r="Z2509" i="1"/>
  <c r="Z1869" i="1"/>
  <c r="Z2508" i="1" s="1"/>
  <c r="AX1297" i="1"/>
  <c r="AX1238" i="1"/>
  <c r="AX1310" i="1" s="1"/>
  <c r="CL1201" i="1"/>
  <c r="CL989" i="1"/>
  <c r="CL1145" i="1" s="1"/>
  <c r="CL648" i="1"/>
  <c r="X971" i="1"/>
  <c r="X1129" i="1"/>
  <c r="X984" i="1"/>
  <c r="X1140" i="1" s="1"/>
  <c r="X2415" i="1"/>
  <c r="X2557" i="1" s="1"/>
  <c r="EO2979" i="1"/>
  <c r="EO2550" i="1"/>
  <c r="EP2550" i="1" s="1"/>
  <c r="DX2979" i="1"/>
  <c r="DX2550" i="1"/>
  <c r="ED2566" i="1"/>
  <c r="EG2567" i="1"/>
  <c r="EJ2567" i="1" s="1"/>
  <c r="EM2567" i="1" s="1"/>
  <c r="V2259" i="1"/>
  <c r="V2251" i="1"/>
  <c r="V545" i="1"/>
  <c r="V2551" i="1" s="1"/>
  <c r="V625" i="1"/>
  <c r="W626" i="1" s="1"/>
  <c r="V623" i="1"/>
  <c r="V676" i="1" s="1"/>
  <c r="V1207" i="1" s="1"/>
  <c r="AO1129" i="1"/>
  <c r="AO971" i="1"/>
  <c r="AO2415" i="1"/>
  <c r="AO2557" i="1" s="1"/>
  <c r="AO984" i="1"/>
  <c r="AO1140" i="1" s="1"/>
  <c r="Y2509" i="1"/>
  <c r="Y1869" i="1"/>
  <c r="Y2508" i="1" s="1"/>
  <c r="AX2639" i="1"/>
  <c r="AX1219" i="1" s="1"/>
  <c r="AX1870" i="1"/>
  <c r="BF2639" i="1"/>
  <c r="BF1219" i="1" s="1"/>
  <c r="BF1870" i="1"/>
  <c r="H1129" i="1"/>
  <c r="H971" i="1"/>
  <c r="H2415" i="1"/>
  <c r="H2557" i="1" s="1"/>
  <c r="H984" i="1"/>
  <c r="H1140" i="1" s="1"/>
  <c r="O1279" i="1"/>
  <c r="O1203" i="1"/>
  <c r="EF1275" i="1"/>
  <c r="EF1233" i="1"/>
  <c r="EF1209" i="1"/>
  <c r="Q1201" i="1"/>
  <c r="Q989" i="1"/>
  <c r="Q1145" i="1" s="1"/>
  <c r="Q678" i="1"/>
  <c r="Q648" i="1"/>
  <c r="L1129" i="1"/>
  <c r="L971" i="1"/>
  <c r="L2415" i="1"/>
  <c r="L2557" i="1" s="1"/>
  <c r="L984" i="1"/>
  <c r="L1140" i="1" s="1"/>
  <c r="M1277" i="1"/>
  <c r="M1237" i="1"/>
  <c r="M1309" i="1" s="1"/>
  <c r="DZ1890" i="1"/>
  <c r="DW1891" i="1"/>
  <c r="DW1892" i="1"/>
  <c r="M1275" i="1"/>
  <c r="M1209" i="1"/>
  <c r="M1233" i="1"/>
  <c r="Q1279" i="1"/>
  <c r="Q1203" i="1"/>
  <c r="B2858" i="1"/>
  <c r="B2530" i="1"/>
  <c r="B2243" i="1"/>
  <c r="B2221" i="1"/>
  <c r="S1291" i="1"/>
  <c r="S1223" i="1"/>
  <c r="S1295" i="1" s="1"/>
  <c r="S1211" i="1"/>
  <c r="S1283" i="1" s="1"/>
  <c r="J2979" i="1"/>
  <c r="J2550" i="1"/>
  <c r="AJ2509" i="1"/>
  <c r="AJ1869" i="1"/>
  <c r="AJ2508" i="1" s="1"/>
  <c r="AX471" i="1"/>
  <c r="AX454" i="1"/>
  <c r="CA1201" i="1"/>
  <c r="CA989" i="1"/>
  <c r="CA1145" i="1" s="1"/>
  <c r="CA648" i="1"/>
  <c r="EL487" i="1"/>
  <c r="EL476" i="1" s="1"/>
  <c r="EO486" i="1"/>
  <c r="EO487" i="1" s="1"/>
  <c r="EO476" i="1" s="1"/>
  <c r="G1038" i="1"/>
  <c r="G2518" i="1" s="1"/>
  <c r="H1038" i="1"/>
  <c r="H2518" i="1" s="1"/>
  <c r="EL1130" i="1"/>
  <c r="EL976" i="1"/>
  <c r="EL1132" i="1" s="1"/>
  <c r="EL973" i="1"/>
  <c r="CA2979" i="1"/>
  <c r="CA2550" i="1"/>
  <c r="W1223" i="1"/>
  <c r="W1295" i="1" s="1"/>
  <c r="W1291" i="1"/>
  <c r="W1211" i="1"/>
  <c r="W1283" i="1" s="1"/>
  <c r="V1291" i="1"/>
  <c r="V1223" i="1"/>
  <c r="V1295" i="1" s="1"/>
  <c r="V1211" i="1"/>
  <c r="V1283" i="1" s="1"/>
  <c r="I2979" i="1"/>
  <c r="I2550" i="1"/>
  <c r="EI2548" i="1"/>
  <c r="EI2499" i="1"/>
  <c r="EI650" i="1"/>
  <c r="EI647" i="1" s="1"/>
  <c r="EI974" i="1"/>
  <c r="H1237" i="1"/>
  <c r="H1309" i="1" s="1"/>
  <c r="H1277" i="1"/>
  <c r="BO676" i="1"/>
  <c r="BO624" i="1"/>
  <c r="Z2545" i="1"/>
  <c r="Z2336" i="1"/>
  <c r="AX2545" i="1"/>
  <c r="AX2336" i="1"/>
  <c r="AA2979" i="1"/>
  <c r="AA2550" i="1"/>
  <c r="M1129" i="1"/>
  <c r="M971" i="1"/>
  <c r="M2415" i="1"/>
  <c r="M2557" i="1" s="1"/>
  <c r="M984" i="1"/>
  <c r="M1140" i="1" s="1"/>
  <c r="AE2548" i="1"/>
  <c r="AE2499" i="1"/>
  <c r="AE974" i="1"/>
  <c r="AE650" i="1"/>
  <c r="AE647" i="1" s="1"/>
  <c r="AX1201" i="1"/>
  <c r="AX989" i="1"/>
  <c r="AX1145" i="1" s="1"/>
  <c r="AX648" i="1"/>
  <c r="CA2545" i="1"/>
  <c r="CA2336" i="1"/>
  <c r="DX627" i="1"/>
  <c r="DX635" i="1"/>
  <c r="DX346" i="1" s="1"/>
  <c r="BF1130" i="1"/>
  <c r="BF976" i="1"/>
  <c r="BF1132" i="1" s="1"/>
  <c r="BF973" i="1"/>
  <c r="E1130" i="1"/>
  <c r="E976" i="1"/>
  <c r="E1132" i="1" s="1"/>
  <c r="E973" i="1"/>
  <c r="DZ2979" i="1"/>
  <c r="DZ2550" i="1"/>
  <c r="S1279" i="1"/>
  <c r="S1203" i="1"/>
  <c r="CL2979" i="1"/>
  <c r="CL2550" i="1"/>
  <c r="AX1130" i="1"/>
  <c r="AX976" i="1"/>
  <c r="AX1132" i="1" s="1"/>
  <c r="AX973" i="1"/>
  <c r="B989" i="1"/>
  <c r="B1145" i="1" s="1"/>
  <c r="B678" i="1"/>
  <c r="B648" i="1"/>
  <c r="B1201" i="1"/>
  <c r="R2548" i="1"/>
  <c r="R2499" i="1"/>
  <c r="R974" i="1"/>
  <c r="R650" i="1"/>
  <c r="R647" i="1" s="1"/>
  <c r="J1279" i="1"/>
  <c r="J1203" i="1"/>
  <c r="EC2545" i="1"/>
  <c r="EC2336" i="1"/>
  <c r="M2545" i="1"/>
  <c r="M2336" i="1"/>
  <c r="DX1130" i="1"/>
  <c r="DX976" i="1"/>
  <c r="DX1132" i="1" s="1"/>
  <c r="DX973" i="1"/>
  <c r="S2545" i="1"/>
  <c r="S2336" i="1"/>
  <c r="Z1275" i="1"/>
  <c r="Z1233" i="1"/>
  <c r="Z1209" i="1"/>
  <c r="DZ976" i="1"/>
  <c r="DZ1132" i="1" s="1"/>
  <c r="DZ973" i="1"/>
  <c r="DZ1130" i="1"/>
  <c r="X1237" i="1"/>
  <c r="X1309" i="1" s="1"/>
  <c r="X1277" i="1"/>
  <c r="DW2548" i="1"/>
  <c r="DW2499" i="1"/>
  <c r="DW974" i="1"/>
  <c r="DW650" i="1"/>
  <c r="DW647" i="1" s="1"/>
  <c r="BF1238" i="1"/>
  <c r="BF1310" i="1" s="1"/>
  <c r="BF1297" i="1"/>
  <c r="S2499" i="1"/>
  <c r="CL1130" i="1"/>
  <c r="CL976" i="1"/>
  <c r="CL1132" i="1" s="1"/>
  <c r="CL973" i="1"/>
  <c r="BF471" i="1"/>
  <c r="BF454" i="1"/>
  <c r="DV2545" i="1"/>
  <c r="DV2336" i="1"/>
  <c r="V2548" i="1"/>
  <c r="V2499" i="1"/>
  <c r="V974" i="1"/>
  <c r="V650" i="1"/>
  <c r="V647" i="1" s="1"/>
  <c r="Y1291" i="1"/>
  <c r="Y1223" i="1"/>
  <c r="Y1295" i="1" s="1"/>
  <c r="Y1211" i="1"/>
  <c r="Y1283" i="1" s="1"/>
  <c r="O625" i="1"/>
  <c r="EF2545" i="1"/>
  <c r="EF2336" i="1"/>
  <c r="Y1275" i="1"/>
  <c r="Y1233" i="1"/>
  <c r="O1130" i="1"/>
  <c r="O976" i="1"/>
  <c r="O1132" i="1" s="1"/>
  <c r="O973" i="1"/>
  <c r="DZ627" i="1"/>
  <c r="DZ635" i="1"/>
  <c r="DZ346" i="1" s="1"/>
  <c r="Q1130" i="1"/>
  <c r="Q976" i="1"/>
  <c r="Q1132" i="1" s="1"/>
  <c r="Q973" i="1"/>
  <c r="S2979" i="1"/>
  <c r="S2550" i="1"/>
  <c r="CL625" i="1"/>
  <c r="CL635" i="1" s="1"/>
  <c r="CL346" i="1" s="1"/>
  <c r="AE2259" i="1"/>
  <c r="AE2251" i="1"/>
  <c r="AE545" i="1"/>
  <c r="AE2551" i="1" s="1"/>
  <c r="AE623" i="1"/>
  <c r="AE625" i="1" s="1"/>
  <c r="AE635" i="1" s="1"/>
  <c r="K1201" i="1"/>
  <c r="K989" i="1"/>
  <c r="K1145" i="1" s="1"/>
  <c r="K678" i="1"/>
  <c r="K648" i="1"/>
  <c r="BF2979" i="1"/>
  <c r="BF2550" i="1"/>
  <c r="AE2858" i="1"/>
  <c r="AE2530" i="1"/>
  <c r="AE2243" i="1"/>
  <c r="AE2221" i="1"/>
  <c r="Q625" i="1"/>
  <c r="E2545" i="1"/>
  <c r="E2336" i="1"/>
  <c r="EO2545" i="1"/>
  <c r="EO2336" i="1"/>
  <c r="C1130" i="1"/>
  <c r="C976" i="1"/>
  <c r="C1132" i="1" s="1"/>
  <c r="C973" i="1"/>
  <c r="R2509" i="1"/>
  <c r="R1869" i="1"/>
  <c r="R2508" i="1" s="1"/>
  <c r="AJ1223" i="1"/>
  <c r="AJ1295" i="1" s="1"/>
  <c r="AJ1291" i="1"/>
  <c r="AJ1211" i="1"/>
  <c r="AJ1283" i="1" s="1"/>
  <c r="H2545" i="1"/>
  <c r="H2336" i="1"/>
  <c r="CA1130" i="1"/>
  <c r="CA976" i="1"/>
  <c r="CA1132" i="1" s="1"/>
  <c r="CA973" i="1"/>
  <c r="AS2545" i="1"/>
  <c r="AS2336" i="1"/>
  <c r="D1279" i="1"/>
  <c r="D1203" i="1"/>
  <c r="U2545" i="1"/>
  <c r="U2336" i="1"/>
  <c r="EC989" i="1"/>
  <c r="EC1145" i="1" s="1"/>
  <c r="EC1201" i="1"/>
  <c r="EC648" i="1"/>
  <c r="EC678" i="1"/>
  <c r="C2979" i="1"/>
  <c r="C2550" i="1"/>
  <c r="G1042" i="1"/>
  <c r="G2521" i="1" s="1"/>
  <c r="H1042" i="1"/>
  <c r="H2521" i="1" s="1"/>
  <c r="AS989" i="1"/>
  <c r="AS1145" i="1" s="1"/>
  <c r="AS1201" i="1"/>
  <c r="AS648" i="1"/>
  <c r="AO1279" i="1"/>
  <c r="AO1203" i="1"/>
  <c r="T2545" i="1"/>
  <c r="T2336" i="1"/>
  <c r="EL2499" i="1"/>
  <c r="CA676" i="1"/>
  <c r="CA624" i="1"/>
  <c r="W1201" i="1"/>
  <c r="W989" i="1"/>
  <c r="W1145" i="1" s="1"/>
  <c r="W678" i="1"/>
  <c r="W648" i="1"/>
  <c r="EC627" i="1"/>
  <c r="EC635" i="1"/>
  <c r="EC346" i="1" s="1"/>
  <c r="AS624" i="1"/>
  <c r="AS676" i="1"/>
  <c r="AA1130" i="1"/>
  <c r="AA976" i="1"/>
  <c r="AA1132" i="1" s="1"/>
  <c r="AA973" i="1"/>
  <c r="BO625" i="1"/>
  <c r="BO635" i="1" s="1"/>
  <c r="BO346" i="1" s="1"/>
  <c r="EO1201" i="1"/>
  <c r="EO989" i="1"/>
  <c r="EO1145" i="1" s="1"/>
  <c r="EO648" i="1"/>
  <c r="EO678" i="1"/>
  <c r="DX2545" i="1"/>
  <c r="DX2336" i="1"/>
  <c r="C453" i="1"/>
  <c r="I487" i="1"/>
  <c r="I476" i="1" s="1"/>
  <c r="J486" i="1"/>
  <c r="K2979" i="1"/>
  <c r="K2550" i="1"/>
  <c r="R2251" i="1"/>
  <c r="R2259" i="1"/>
  <c r="R625" i="1"/>
  <c r="R545" i="1"/>
  <c r="R2551" i="1" s="1"/>
  <c r="R623" i="1"/>
  <c r="R676" i="1" s="1"/>
  <c r="R1207" i="1" s="1"/>
  <c r="C989" i="1"/>
  <c r="C1145" i="1" s="1"/>
  <c r="C678" i="1"/>
  <c r="C1201" i="1"/>
  <c r="C648" i="1"/>
  <c r="R1291" i="1"/>
  <c r="R1223" i="1"/>
  <c r="R1295" i="1" s="1"/>
  <c r="R1211" i="1"/>
  <c r="R1283" i="1" s="1"/>
  <c r="Y2545" i="1"/>
  <c r="Y2336" i="1"/>
  <c r="DX1201" i="1"/>
  <c r="DX989" i="1"/>
  <c r="DX1145" i="1" s="1"/>
  <c r="DX648" i="1"/>
  <c r="DX678" i="1"/>
  <c r="I2545" i="1"/>
  <c r="I2336" i="1"/>
  <c r="D625" i="1"/>
  <c r="EC1130" i="1"/>
  <c r="EC973" i="1"/>
  <c r="EC976" i="1"/>
  <c r="EC1132" i="1" s="1"/>
  <c r="I1130" i="1"/>
  <c r="I976" i="1"/>
  <c r="I1132" i="1" s="1"/>
  <c r="I973" i="1"/>
  <c r="Z1129" i="1"/>
  <c r="Z971" i="1"/>
  <c r="Z2415" i="1"/>
  <c r="Z2557" i="1" s="1"/>
  <c r="Z984" i="1"/>
  <c r="Z1140" i="1" s="1"/>
  <c r="AS1130" i="1"/>
  <c r="AS976" i="1"/>
  <c r="AS1132" i="1" s="1"/>
  <c r="AS973" i="1"/>
  <c r="DN2251" i="1"/>
  <c r="DN2259" i="1"/>
  <c r="DN609" i="1"/>
  <c r="DN545" i="1"/>
  <c r="DN2551" i="1" s="1"/>
  <c r="DN623" i="1"/>
  <c r="DN625" i="1" s="1"/>
  <c r="DN635" i="1" s="1"/>
  <c r="DN346" i="1" s="1"/>
  <c r="W1130" i="1"/>
  <c r="W976" i="1"/>
  <c r="W1132" i="1" s="1"/>
  <c r="W973" i="1"/>
  <c r="DV627" i="1"/>
  <c r="DV635" i="1"/>
  <c r="DV346" i="1" s="1"/>
  <c r="AA1201" i="1"/>
  <c r="AA989" i="1"/>
  <c r="AA1145" i="1" s="1"/>
  <c r="AA648" i="1"/>
  <c r="DZ1201" i="1"/>
  <c r="DZ989" i="1"/>
  <c r="DZ1145" i="1" s="1"/>
  <c r="DZ648" i="1"/>
  <c r="DZ678" i="1"/>
  <c r="W2979" i="1"/>
  <c r="W2550" i="1"/>
  <c r="EO1130" i="1"/>
  <c r="EO976" i="1"/>
  <c r="EO1132" i="1" s="1"/>
  <c r="EO973" i="1"/>
  <c r="DW2259" i="1"/>
  <c r="DW2251" i="1"/>
  <c r="DW545" i="1"/>
  <c r="DW2551" i="1" s="1"/>
  <c r="DW625" i="1"/>
  <c r="DW609" i="1"/>
  <c r="F2979" i="1" l="1"/>
  <c r="F2550" i="1"/>
  <c r="U625" i="1"/>
  <c r="F1201" i="1"/>
  <c r="F989" i="1"/>
  <c r="F1145" i="1" s="1"/>
  <c r="F648" i="1"/>
  <c r="F676" i="1"/>
  <c r="F1207" i="1" s="1"/>
  <c r="F625" i="1"/>
  <c r="F973" i="1"/>
  <c r="F1130" i="1"/>
  <c r="F976" i="1"/>
  <c r="F1132" i="1" s="1"/>
  <c r="DW627" i="1"/>
  <c r="DW624" i="1"/>
  <c r="DW635" i="1"/>
  <c r="DW346" i="1" s="1"/>
  <c r="C471" i="1"/>
  <c r="C454" i="1"/>
  <c r="EC1275" i="1"/>
  <c r="EC1233" i="1"/>
  <c r="EC1209" i="1"/>
  <c r="V2979" i="1"/>
  <c r="V2550" i="1"/>
  <c r="U2979" i="1"/>
  <c r="U2550" i="1"/>
  <c r="Y1279" i="1"/>
  <c r="Y1203" i="1"/>
  <c r="R2979" i="1"/>
  <c r="R2550" i="1"/>
  <c r="O1129" i="1"/>
  <c r="O971" i="1"/>
  <c r="O2415" i="1"/>
  <c r="O2557" i="1" s="1"/>
  <c r="O984" i="1"/>
  <c r="O1140" i="1" s="1"/>
  <c r="DW1130" i="1"/>
  <c r="DW976" i="1"/>
  <c r="DW1132" i="1" s="1"/>
  <c r="DW973" i="1"/>
  <c r="DZ1129" i="1"/>
  <c r="DZ971" i="1"/>
  <c r="DZ2415" i="1"/>
  <c r="DZ2557" i="1" s="1"/>
  <c r="DZ984" i="1"/>
  <c r="DZ1140" i="1" s="1"/>
  <c r="S1277" i="1"/>
  <c r="S1237" i="1"/>
  <c r="S1309" i="1" s="1"/>
  <c r="AE1130" i="1"/>
  <c r="AE976" i="1"/>
  <c r="AE1132" i="1" s="1"/>
  <c r="AE973" i="1"/>
  <c r="EI1201" i="1"/>
  <c r="EI648" i="1"/>
  <c r="EI989" i="1"/>
  <c r="EI1145" i="1" s="1"/>
  <c r="EI678" i="1"/>
  <c r="Q1233" i="1"/>
  <c r="Q1275" i="1"/>
  <c r="Q1209" i="1"/>
  <c r="AX2509" i="1"/>
  <c r="AX1869" i="1"/>
  <c r="AX2508" i="1" s="1"/>
  <c r="AO1127" i="1"/>
  <c r="AO959" i="1"/>
  <c r="EI2566" i="1"/>
  <c r="EF2554" i="1"/>
  <c r="N1127" i="1"/>
  <c r="N959" i="1"/>
  <c r="G1281" i="1"/>
  <c r="G1212" i="1"/>
  <c r="G1284" i="1" s="1"/>
  <c r="E1237" i="1"/>
  <c r="E1309" i="1" s="1"/>
  <c r="E1277" i="1"/>
  <c r="P1130" i="1"/>
  <c r="P976" i="1"/>
  <c r="P1132" i="1" s="1"/>
  <c r="P973" i="1"/>
  <c r="S1129" i="1"/>
  <c r="S971" i="1"/>
  <c r="S2415" i="1"/>
  <c r="S2557" i="1" s="1"/>
  <c r="S984" i="1"/>
  <c r="S1140" i="1" s="1"/>
  <c r="DA1201" i="1"/>
  <c r="DA989" i="1"/>
  <c r="DA1145" i="1" s="1"/>
  <c r="DA648" i="1"/>
  <c r="C1277" i="1"/>
  <c r="C1237" i="1"/>
  <c r="C1309" i="1" s="1"/>
  <c r="C1233" i="1"/>
  <c r="C1275" i="1"/>
  <c r="C1209" i="1"/>
  <c r="EO1233" i="1"/>
  <c r="EO1275" i="1"/>
  <c r="EO1209" i="1"/>
  <c r="W1233" i="1"/>
  <c r="W1275" i="1"/>
  <c r="W1209" i="1"/>
  <c r="DW1201" i="1"/>
  <c r="DW989" i="1"/>
  <c r="DW1145" i="1" s="1"/>
  <c r="DW648" i="1"/>
  <c r="DW678" i="1"/>
  <c r="BF1291" i="1"/>
  <c r="BF1211" i="1"/>
  <c r="BF1283" i="1" s="1"/>
  <c r="BF1223" i="1"/>
  <c r="BF1295" i="1" s="1"/>
  <c r="BO1233" i="1"/>
  <c r="BO1275" i="1"/>
  <c r="DW2979" i="1"/>
  <c r="DW2550" i="1"/>
  <c r="AA1129" i="1"/>
  <c r="AA971" i="1"/>
  <c r="AA984" i="1"/>
  <c r="AA1140" i="1" s="1"/>
  <c r="AA2415" i="1"/>
  <c r="AA2557" i="1" s="1"/>
  <c r="CA677" i="1"/>
  <c r="CA678" i="1"/>
  <c r="CA679" i="1" s="1"/>
  <c r="CA1207" i="1"/>
  <c r="CA971" i="1"/>
  <c r="CA1129" i="1"/>
  <c r="CA2415" i="1"/>
  <c r="CA2557" i="1" s="1"/>
  <c r="CA984" i="1"/>
  <c r="CA1140" i="1" s="1"/>
  <c r="Q971" i="1"/>
  <c r="Q1129" i="1"/>
  <c r="Q2415" i="1"/>
  <c r="Q2557" i="1" s="1"/>
  <c r="Q984" i="1"/>
  <c r="Q1140" i="1" s="1"/>
  <c r="DX971" i="1"/>
  <c r="DX1129" i="1"/>
  <c r="DX2415" i="1"/>
  <c r="DX2557" i="1" s="1"/>
  <c r="DX984" i="1"/>
  <c r="DX1140" i="1" s="1"/>
  <c r="AX1129" i="1"/>
  <c r="AX971" i="1"/>
  <c r="AX2415" i="1"/>
  <c r="AX2557" i="1" s="1"/>
  <c r="AX984" i="1"/>
  <c r="AX1140" i="1" s="1"/>
  <c r="BF1129" i="1"/>
  <c r="BF971" i="1"/>
  <c r="BF2415" i="1"/>
  <c r="BF2557" i="1" s="1"/>
  <c r="BF984" i="1"/>
  <c r="BF1140" i="1" s="1"/>
  <c r="EL1129" i="1"/>
  <c r="EL971" i="1"/>
  <c r="EL2415" i="1"/>
  <c r="EL2557" i="1" s="1"/>
  <c r="EL984" i="1"/>
  <c r="EL1140" i="1" s="1"/>
  <c r="Q1237" i="1"/>
  <c r="Q1309" i="1" s="1"/>
  <c r="Q1277" i="1"/>
  <c r="L1127" i="1"/>
  <c r="L959" i="1"/>
  <c r="EF1281" i="1"/>
  <c r="EF1212" i="1"/>
  <c r="EF1284" i="1" s="1"/>
  <c r="AX1223" i="1"/>
  <c r="AX1295" i="1" s="1"/>
  <c r="AX1211" i="1"/>
  <c r="AX1283" i="1" s="1"/>
  <c r="AX1291" i="1"/>
  <c r="CL1233" i="1"/>
  <c r="CL1275" i="1"/>
  <c r="N1281" i="1"/>
  <c r="N1212" i="1"/>
  <c r="N1284" i="1" s="1"/>
  <c r="J1233" i="1"/>
  <c r="J1209" i="1"/>
  <c r="J1275" i="1"/>
  <c r="T1275" i="1"/>
  <c r="T1233" i="1"/>
  <c r="T1209" i="1"/>
  <c r="K971" i="1"/>
  <c r="K1129" i="1"/>
  <c r="K2415" i="1"/>
  <c r="K2557" i="1" s="1"/>
  <c r="K984" i="1"/>
  <c r="K1140" i="1" s="1"/>
  <c r="AJ971" i="1"/>
  <c r="AJ1129" i="1"/>
  <c r="AJ2415" i="1"/>
  <c r="AJ2557" i="1" s="1"/>
  <c r="AJ984" i="1"/>
  <c r="AJ1140" i="1" s="1"/>
  <c r="EI627" i="1"/>
  <c r="EI635" i="1"/>
  <c r="EI346" i="1" s="1"/>
  <c r="G1305" i="1"/>
  <c r="G1231" i="1"/>
  <c r="G1127" i="1"/>
  <c r="G959" i="1"/>
  <c r="D1233" i="1"/>
  <c r="D1275" i="1"/>
  <c r="D1209" i="1"/>
  <c r="DA973" i="1"/>
  <c r="DA1130" i="1"/>
  <c r="DA976" i="1"/>
  <c r="DA1132" i="1" s="1"/>
  <c r="AJ1233" i="1"/>
  <c r="AJ1275" i="1"/>
  <c r="Z1237" i="1"/>
  <c r="Z1309" i="1" s="1"/>
  <c r="Z1277" i="1"/>
  <c r="T1129" i="1"/>
  <c r="T971" i="1"/>
  <c r="T2415" i="1"/>
  <c r="T2557" i="1" s="1"/>
  <c r="T984" i="1"/>
  <c r="T1140" i="1" s="1"/>
  <c r="DN624" i="1"/>
  <c r="DN676" i="1"/>
  <c r="EI1130" i="1"/>
  <c r="EI976" i="1"/>
  <c r="EI1132" i="1" s="1"/>
  <c r="EI973" i="1"/>
  <c r="P1201" i="1"/>
  <c r="P989" i="1"/>
  <c r="P1145" i="1" s="1"/>
  <c r="P678" i="1"/>
  <c r="P648" i="1"/>
  <c r="J1129" i="1"/>
  <c r="J971" i="1"/>
  <c r="J2415" i="1"/>
  <c r="J2557" i="1" s="1"/>
  <c r="J984" i="1"/>
  <c r="J1140" i="1" s="1"/>
  <c r="AA1233" i="1"/>
  <c r="AA1275" i="1"/>
  <c r="W971" i="1"/>
  <c r="W1129" i="1"/>
  <c r="W2415" i="1"/>
  <c r="W2557" i="1" s="1"/>
  <c r="W984" i="1"/>
  <c r="W1140" i="1" s="1"/>
  <c r="Z1127" i="1"/>
  <c r="Z959" i="1"/>
  <c r="EC1129" i="1"/>
  <c r="EC971" i="1"/>
  <c r="EC2415" i="1"/>
  <c r="EC2557" i="1" s="1"/>
  <c r="EC984" i="1"/>
  <c r="EC1140" i="1" s="1"/>
  <c r="R1279" i="1"/>
  <c r="R1203" i="1"/>
  <c r="AS1275" i="1"/>
  <c r="AS1233" i="1"/>
  <c r="AE2979" i="1"/>
  <c r="AE2550" i="1"/>
  <c r="V1201" i="1"/>
  <c r="V989" i="1"/>
  <c r="V1145" i="1" s="1"/>
  <c r="V678" i="1"/>
  <c r="V648" i="1"/>
  <c r="Z1281" i="1"/>
  <c r="Z1212" i="1"/>
  <c r="Z1284" i="1" s="1"/>
  <c r="J1277" i="1"/>
  <c r="J1237" i="1"/>
  <c r="J1309" i="1" s="1"/>
  <c r="BO678" i="1"/>
  <c r="BO1207" i="1"/>
  <c r="DZ1891" i="1"/>
  <c r="EC1890" i="1"/>
  <c r="DZ1892" i="1"/>
  <c r="EF1305" i="1"/>
  <c r="EF1231" i="1"/>
  <c r="H1127" i="1"/>
  <c r="H959" i="1"/>
  <c r="V1279" i="1"/>
  <c r="V1203" i="1"/>
  <c r="ED2554" i="1"/>
  <c r="EG2566" i="1"/>
  <c r="EJ2566" i="1" s="1"/>
  <c r="EM2566" i="1" s="1"/>
  <c r="S1275" i="1"/>
  <c r="S1233" i="1"/>
  <c r="S1209" i="1"/>
  <c r="DN989" i="1"/>
  <c r="DN1145" i="1" s="1"/>
  <c r="DN1201" i="1"/>
  <c r="DN648" i="1"/>
  <c r="U1279" i="1"/>
  <c r="U1203" i="1"/>
  <c r="N1305" i="1"/>
  <c r="N1231" i="1"/>
  <c r="EL1233" i="1"/>
  <c r="EL1209" i="1"/>
  <c r="EL1275" i="1"/>
  <c r="AX678" i="1"/>
  <c r="AX1207" i="1"/>
  <c r="T1237" i="1"/>
  <c r="T1309" i="1" s="1"/>
  <c r="T1277" i="1"/>
  <c r="AO1305" i="1"/>
  <c r="AO1231" i="1"/>
  <c r="BF1275" i="1"/>
  <c r="BF1233" i="1"/>
  <c r="I1275" i="1"/>
  <c r="I1233" i="1"/>
  <c r="I1209" i="1"/>
  <c r="Y1127" i="1"/>
  <c r="Y959" i="1"/>
  <c r="O1233" i="1"/>
  <c r="O1209" i="1"/>
  <c r="O1275" i="1"/>
  <c r="E1233" i="1"/>
  <c r="E1275" i="1"/>
  <c r="E1209" i="1"/>
  <c r="U1130" i="1"/>
  <c r="U976" i="1"/>
  <c r="U1132" i="1" s="1"/>
  <c r="U973" i="1"/>
  <c r="BF1279" i="1"/>
  <c r="BF1203" i="1"/>
  <c r="BF1209" i="1" s="1"/>
  <c r="K1237" i="1"/>
  <c r="K1309" i="1" s="1"/>
  <c r="K1277" i="1"/>
  <c r="P1279" i="1"/>
  <c r="P1203" i="1"/>
  <c r="BO451" i="1"/>
  <c r="BO469" i="1"/>
  <c r="CA450" i="1"/>
  <c r="BO453" i="1"/>
  <c r="DZ1209" i="1"/>
  <c r="DZ1275" i="1"/>
  <c r="DZ1233" i="1"/>
  <c r="AE624" i="1"/>
  <c r="AE676" i="1"/>
  <c r="CL1129" i="1"/>
  <c r="CL971" i="1"/>
  <c r="CL2415" i="1"/>
  <c r="CL2557" i="1" s="1"/>
  <c r="CL984" i="1"/>
  <c r="CL1140" i="1" s="1"/>
  <c r="R976" i="1"/>
  <c r="R1132" i="1" s="1"/>
  <c r="R973" i="1"/>
  <c r="R1130" i="1"/>
  <c r="M1127" i="1"/>
  <c r="M959" i="1"/>
  <c r="EO1785" i="1"/>
  <c r="EO1786" i="1" s="1"/>
  <c r="EL1786" i="1"/>
  <c r="P2979" i="1"/>
  <c r="P2550" i="1"/>
  <c r="X1305" i="1"/>
  <c r="X1231" i="1"/>
  <c r="EO971" i="1"/>
  <c r="EO1129" i="1"/>
  <c r="EO2415" i="1"/>
  <c r="EO2557" i="1" s="1"/>
  <c r="EO984" i="1"/>
  <c r="EO1140" i="1" s="1"/>
  <c r="K486" i="1"/>
  <c r="J487" i="1"/>
  <c r="J476" i="1" s="1"/>
  <c r="D1277" i="1"/>
  <c r="D1237" i="1"/>
  <c r="D1309" i="1" s="1"/>
  <c r="Y1305" i="1"/>
  <c r="Y1231" i="1"/>
  <c r="V1130" i="1"/>
  <c r="V976" i="1"/>
  <c r="V1132" i="1" s="1"/>
  <c r="V973" i="1"/>
  <c r="Z1305" i="1"/>
  <c r="Z1231" i="1"/>
  <c r="B1275" i="1"/>
  <c r="B1233" i="1"/>
  <c r="B1209" i="1"/>
  <c r="M1305" i="1"/>
  <c r="M1231" i="1"/>
  <c r="DN973" i="1"/>
  <c r="DN1130" i="1"/>
  <c r="DN976" i="1"/>
  <c r="DN1132" i="1" s="1"/>
  <c r="E450" i="1"/>
  <c r="D451" i="1"/>
  <c r="D469" i="1"/>
  <c r="D453" i="1"/>
  <c r="EI2979" i="1"/>
  <c r="EI2550" i="1"/>
  <c r="BO1129" i="1"/>
  <c r="BO971" i="1"/>
  <c r="BO2415" i="1"/>
  <c r="BO2557" i="1" s="1"/>
  <c r="BO984" i="1"/>
  <c r="BO1140" i="1" s="1"/>
  <c r="B1237" i="1"/>
  <c r="B1309" i="1" s="1"/>
  <c r="B1277" i="1"/>
  <c r="DV1129" i="1"/>
  <c r="DV971" i="1"/>
  <c r="DV2415" i="1"/>
  <c r="DV2557" i="1" s="1"/>
  <c r="DV984" i="1"/>
  <c r="DV1140" i="1" s="1"/>
  <c r="W1237" i="1"/>
  <c r="W1309" i="1" s="1"/>
  <c r="W1277" i="1"/>
  <c r="U1201" i="1"/>
  <c r="U989" i="1"/>
  <c r="U1145" i="1" s="1"/>
  <c r="U678" i="1"/>
  <c r="U648" i="1"/>
  <c r="L1212" i="1"/>
  <c r="L1284" i="1" s="1"/>
  <c r="L1281" i="1"/>
  <c r="H1281" i="1"/>
  <c r="H1212" i="1"/>
  <c r="H1284" i="1" s="1"/>
  <c r="AS1129" i="1"/>
  <c r="AS971" i="1"/>
  <c r="AS2415" i="1"/>
  <c r="AS2557" i="1" s="1"/>
  <c r="AS984" i="1"/>
  <c r="AS1140" i="1" s="1"/>
  <c r="AO1237" i="1"/>
  <c r="AO1309" i="1" s="1"/>
  <c r="AO1277" i="1"/>
  <c r="C1129" i="1"/>
  <c r="C971" i="1"/>
  <c r="C2415" i="1"/>
  <c r="C2557" i="1" s="1"/>
  <c r="C984" i="1"/>
  <c r="C1140" i="1" s="1"/>
  <c r="AE1201" i="1"/>
  <c r="AE989" i="1"/>
  <c r="AE1145" i="1" s="1"/>
  <c r="AE648" i="1"/>
  <c r="DN2979" i="1"/>
  <c r="DN2550" i="1"/>
  <c r="I1129" i="1"/>
  <c r="I971" i="1"/>
  <c r="I2415" i="1"/>
  <c r="I2557" i="1" s="1"/>
  <c r="I984" i="1"/>
  <c r="I1140" i="1" s="1"/>
  <c r="DX1233" i="1"/>
  <c r="DX1275" i="1"/>
  <c r="DX1209" i="1"/>
  <c r="AS678" i="1"/>
  <c r="AS1207" i="1"/>
  <c r="K1233" i="1"/>
  <c r="K1275" i="1"/>
  <c r="K1209" i="1"/>
  <c r="R1201" i="1"/>
  <c r="R989" i="1"/>
  <c r="R1145" i="1" s="1"/>
  <c r="R648" i="1"/>
  <c r="R678" i="1"/>
  <c r="E971" i="1"/>
  <c r="E1129" i="1"/>
  <c r="E2415" i="1"/>
  <c r="E2557" i="1" s="1"/>
  <c r="E984" i="1"/>
  <c r="E1140" i="1" s="1"/>
  <c r="AX1275" i="1"/>
  <c r="AX1233" i="1"/>
  <c r="CA1233" i="1"/>
  <c r="CA1275" i="1"/>
  <c r="M1281" i="1"/>
  <c r="M1212" i="1"/>
  <c r="M1284" i="1" s="1"/>
  <c r="O1277" i="1"/>
  <c r="O1237" i="1"/>
  <c r="O1309" i="1" s="1"/>
  <c r="BF2509" i="1"/>
  <c r="BF1869" i="1"/>
  <c r="BF2508" i="1" s="1"/>
  <c r="X1127" i="1"/>
  <c r="X959" i="1"/>
  <c r="CL678" i="1"/>
  <c r="CL679" i="1" s="1"/>
  <c r="CL677" i="1"/>
  <c r="CL1207" i="1"/>
  <c r="AJ1279" i="1"/>
  <c r="AJ1203" i="1"/>
  <c r="AJ1209" i="1" s="1"/>
  <c r="AO1209" i="1"/>
  <c r="AA678" i="1"/>
  <c r="AA1207" i="1"/>
  <c r="DA2251" i="1"/>
  <c r="DA2259" i="1"/>
  <c r="DA609" i="1"/>
  <c r="DA545" i="1"/>
  <c r="DA2551" i="1" s="1"/>
  <c r="DA623" i="1"/>
  <c r="EF1127" i="1"/>
  <c r="EF959" i="1"/>
  <c r="EI1791" i="1"/>
  <c r="EI1999" i="1" s="1"/>
  <c r="EI2000" i="1" s="1"/>
  <c r="EL1792" i="1"/>
  <c r="DV1233" i="1"/>
  <c r="DV1275" i="1"/>
  <c r="DV1209" i="1"/>
  <c r="L1305" i="1"/>
  <c r="L1231" i="1"/>
  <c r="D971" i="1"/>
  <c r="D1129" i="1"/>
  <c r="D2415" i="1"/>
  <c r="D2557" i="1" s="1"/>
  <c r="D984" i="1"/>
  <c r="D1140" i="1" s="1"/>
  <c r="H1305" i="1"/>
  <c r="H1231" i="1"/>
  <c r="B1129" i="1"/>
  <c r="B971" i="1"/>
  <c r="B2415" i="1"/>
  <c r="B2557" i="1" s="1"/>
  <c r="B984" i="1"/>
  <c r="B1140" i="1" s="1"/>
  <c r="X1212" i="1"/>
  <c r="X1284" i="1" s="1"/>
  <c r="X1281" i="1"/>
  <c r="F1279" i="1" l="1"/>
  <c r="F1203" i="1"/>
  <c r="F678" i="1"/>
  <c r="F1129" i="1"/>
  <c r="F984" i="1"/>
  <c r="F1140" i="1" s="1"/>
  <c r="F971" i="1"/>
  <c r="F2415" i="1"/>
  <c r="F2557" i="1" s="1"/>
  <c r="F1275" i="1"/>
  <c r="F1209" i="1"/>
  <c r="F1233" i="1"/>
  <c r="AJ1281" i="1"/>
  <c r="AJ1212" i="1"/>
  <c r="AJ1284" i="1" s="1"/>
  <c r="DA624" i="1"/>
  <c r="DA676" i="1"/>
  <c r="CA1305" i="1"/>
  <c r="CA1231" i="1"/>
  <c r="B1305" i="1"/>
  <c r="B1231" i="1"/>
  <c r="EO1127" i="1"/>
  <c r="EO959" i="1"/>
  <c r="R1237" i="1"/>
  <c r="R1309" i="1" s="1"/>
  <c r="R1277" i="1"/>
  <c r="DW971" i="1"/>
  <c r="DW1129" i="1"/>
  <c r="DW2415" i="1"/>
  <c r="DW2557" i="1" s="1"/>
  <c r="DW984" i="1"/>
  <c r="DW1140" i="1" s="1"/>
  <c r="DV1305" i="1"/>
  <c r="DV1231" i="1"/>
  <c r="EC1892" i="1"/>
  <c r="EF1890" i="1"/>
  <c r="EC1891" i="1"/>
  <c r="G1115" i="1"/>
  <c r="G957" i="1"/>
  <c r="G1113" i="1" s="1"/>
  <c r="G961" i="1"/>
  <c r="G1117" i="1" s="1"/>
  <c r="G983" i="1"/>
  <c r="J1281" i="1"/>
  <c r="J1212" i="1"/>
  <c r="J1284" i="1" s="1"/>
  <c r="CL1305" i="1"/>
  <c r="CL1231" i="1"/>
  <c r="L1115" i="1"/>
  <c r="L961" i="1"/>
  <c r="L1117" i="1" s="1"/>
  <c r="L957" i="1"/>
  <c r="L1113" i="1" s="1"/>
  <c r="L983" i="1"/>
  <c r="Q1127" i="1"/>
  <c r="Q959" i="1"/>
  <c r="W1212" i="1"/>
  <c r="W1284" i="1" s="1"/>
  <c r="W1281" i="1"/>
  <c r="C1281" i="1"/>
  <c r="C1212" i="1"/>
  <c r="C1284" i="1" s="1"/>
  <c r="S1127" i="1"/>
  <c r="S959" i="1"/>
  <c r="EI2554" i="1"/>
  <c r="EL2566" i="1"/>
  <c r="D1127" i="1"/>
  <c r="D959" i="1"/>
  <c r="EO1792" i="1"/>
  <c r="EO1791" i="1" s="1"/>
  <c r="EO1999" i="1" s="1"/>
  <c r="EO2000" i="1" s="1"/>
  <c r="EL1791" i="1"/>
  <c r="EL1999" i="1" s="1"/>
  <c r="EL2000" i="1" s="1"/>
  <c r="DA625" i="1"/>
  <c r="DA635" i="1" s="1"/>
  <c r="DA346" i="1" s="1"/>
  <c r="AO1212" i="1"/>
  <c r="AO1284" i="1" s="1"/>
  <c r="AO1281" i="1"/>
  <c r="X1115" i="1"/>
  <c r="X961" i="1"/>
  <c r="X1117" i="1" s="1"/>
  <c r="X957" i="1"/>
  <c r="X1113" i="1" s="1"/>
  <c r="X983" i="1"/>
  <c r="AX1305" i="1"/>
  <c r="AX1231" i="1"/>
  <c r="AE1233" i="1"/>
  <c r="AE1275" i="1"/>
  <c r="U1275" i="1"/>
  <c r="U1233" i="1"/>
  <c r="U1209" i="1"/>
  <c r="DN1129" i="1"/>
  <c r="DN971" i="1"/>
  <c r="DN984" i="1"/>
  <c r="DN1140" i="1" s="1"/>
  <c r="DN2415" i="1"/>
  <c r="DN2557" i="1" s="1"/>
  <c r="Z1303" i="1"/>
  <c r="Z1235" i="1"/>
  <c r="CL1127" i="1"/>
  <c r="CL959" i="1"/>
  <c r="DZ1212" i="1"/>
  <c r="DZ1284" i="1" s="1"/>
  <c r="DZ1281" i="1"/>
  <c r="BF1277" i="1"/>
  <c r="BF1237" i="1"/>
  <c r="BF1309" i="1" s="1"/>
  <c r="U1277" i="1"/>
  <c r="U1237" i="1"/>
  <c r="U1309" i="1" s="1"/>
  <c r="S1305" i="1"/>
  <c r="S1231" i="1"/>
  <c r="H1115" i="1"/>
  <c r="H957" i="1"/>
  <c r="H1113" i="1" s="1"/>
  <c r="H961" i="1"/>
  <c r="H1117" i="1" s="1"/>
  <c r="H983" i="1"/>
  <c r="AA1305" i="1"/>
  <c r="AA1231" i="1"/>
  <c r="DN678" i="1"/>
  <c r="DN1207" i="1"/>
  <c r="K1127" i="1"/>
  <c r="K959" i="1"/>
  <c r="J1305" i="1"/>
  <c r="J1231" i="1"/>
  <c r="EL1127" i="1"/>
  <c r="EL959" i="1"/>
  <c r="AO961" i="1"/>
  <c r="AO1117" i="1" s="1"/>
  <c r="AO1115" i="1"/>
  <c r="AO957" i="1"/>
  <c r="AO1113" i="1" s="1"/>
  <c r="AO983" i="1"/>
  <c r="Q1305" i="1"/>
  <c r="Q1231" i="1"/>
  <c r="EI1275" i="1"/>
  <c r="EI1233" i="1"/>
  <c r="EI1209" i="1"/>
  <c r="AA1279" i="1"/>
  <c r="AA1203" i="1"/>
  <c r="DZ1305" i="1"/>
  <c r="DZ1231" i="1"/>
  <c r="O1305" i="1"/>
  <c r="O1231" i="1"/>
  <c r="N1303" i="1"/>
  <c r="N1235" i="1"/>
  <c r="D1305" i="1"/>
  <c r="D1231" i="1"/>
  <c r="BF1127" i="1"/>
  <c r="BF959" i="1"/>
  <c r="DW1233" i="1"/>
  <c r="DW1275" i="1"/>
  <c r="DW1209" i="1"/>
  <c r="CA451" i="1"/>
  <c r="CA469" i="1"/>
  <c r="CL450" i="1"/>
  <c r="CA453" i="1"/>
  <c r="M1235" i="1"/>
  <c r="M1303" i="1"/>
  <c r="BO454" i="1"/>
  <c r="BO471" i="1"/>
  <c r="E1305" i="1"/>
  <c r="E1231" i="1"/>
  <c r="I1281" i="1"/>
  <c r="I1212" i="1"/>
  <c r="I1284" i="1" s="1"/>
  <c r="AO1235" i="1"/>
  <c r="AO1303" i="1"/>
  <c r="BO1279" i="1"/>
  <c r="BO1203" i="1"/>
  <c r="DA1129" i="1"/>
  <c r="DA971" i="1"/>
  <c r="DA972" i="1"/>
  <c r="DA2415" i="1"/>
  <c r="DA2557" i="1" s="1"/>
  <c r="DA984" i="1"/>
  <c r="DA1140" i="1" s="1"/>
  <c r="G1235" i="1"/>
  <c r="G1303" i="1"/>
  <c r="T1281" i="1"/>
  <c r="T1212" i="1"/>
  <c r="T1284" i="1" s="1"/>
  <c r="DX1127" i="1"/>
  <c r="DX959" i="1"/>
  <c r="W1305" i="1"/>
  <c r="W1231" i="1"/>
  <c r="C1305" i="1"/>
  <c r="C1231" i="1"/>
  <c r="P971" i="1"/>
  <c r="P1129" i="1"/>
  <c r="P2415" i="1"/>
  <c r="P2557" i="1" s="1"/>
  <c r="P984" i="1"/>
  <c r="P1140" i="1" s="1"/>
  <c r="AE971" i="1"/>
  <c r="AE1129" i="1"/>
  <c r="AE2415" i="1"/>
  <c r="AE2557" i="1" s="1"/>
  <c r="AE984" i="1"/>
  <c r="AE1140" i="1" s="1"/>
  <c r="Y1277" i="1"/>
  <c r="Y1237" i="1"/>
  <c r="Y1309" i="1" s="1"/>
  <c r="Y1209" i="1"/>
  <c r="EC1281" i="1"/>
  <c r="EC1212" i="1"/>
  <c r="EC1284" i="1" s="1"/>
  <c r="K487" i="1"/>
  <c r="K476" i="1" s="1"/>
  <c r="L486" i="1"/>
  <c r="BF1281" i="1"/>
  <c r="BF1212" i="1"/>
  <c r="BF1284" i="1" s="1"/>
  <c r="V1233" i="1"/>
  <c r="V1209" i="1"/>
  <c r="V1275" i="1"/>
  <c r="AJ1305" i="1"/>
  <c r="AJ1231" i="1"/>
  <c r="CA1279" i="1"/>
  <c r="CA1203" i="1"/>
  <c r="B1127" i="1"/>
  <c r="B959" i="1"/>
  <c r="DX1281" i="1"/>
  <c r="DX1212" i="1"/>
  <c r="DX1284" i="1" s="1"/>
  <c r="BO1127" i="1"/>
  <c r="BO959" i="1"/>
  <c r="Y1235" i="1"/>
  <c r="Y1303" i="1"/>
  <c r="X1235" i="1"/>
  <c r="X1303" i="1"/>
  <c r="M957" i="1"/>
  <c r="M1113" i="1" s="1"/>
  <c r="M1115" i="1"/>
  <c r="M961" i="1"/>
  <c r="M1117" i="1" s="1"/>
  <c r="M983" i="1"/>
  <c r="Y957" i="1"/>
  <c r="Y1113" i="1" s="1"/>
  <c r="Y1115" i="1"/>
  <c r="Y961" i="1"/>
  <c r="Y1117" i="1" s="1"/>
  <c r="Y983" i="1"/>
  <c r="AX1279" i="1"/>
  <c r="AX1203" i="1"/>
  <c r="K1305" i="1"/>
  <c r="K1231" i="1"/>
  <c r="EF1115" i="1"/>
  <c r="EF957" i="1"/>
  <c r="EF1113" i="1" s="1"/>
  <c r="EF961" i="1"/>
  <c r="EF1117" i="1" s="1"/>
  <c r="EF983" i="1"/>
  <c r="AS1279" i="1"/>
  <c r="AS1203" i="1"/>
  <c r="V1129" i="1"/>
  <c r="V971" i="1"/>
  <c r="V2415" i="1"/>
  <c r="V2557" i="1" s="1"/>
  <c r="V984" i="1"/>
  <c r="V1140" i="1" s="1"/>
  <c r="R1129" i="1"/>
  <c r="R971" i="1"/>
  <c r="R2415" i="1"/>
  <c r="R2557" i="1" s="1"/>
  <c r="R984" i="1"/>
  <c r="R1140" i="1" s="1"/>
  <c r="AE678" i="1"/>
  <c r="AE1207" i="1"/>
  <c r="P1277" i="1"/>
  <c r="P1237" i="1"/>
  <c r="P1309" i="1" s="1"/>
  <c r="U1129" i="1"/>
  <c r="U971" i="1"/>
  <c r="U2415" i="1"/>
  <c r="U2557" i="1" s="1"/>
  <c r="U984" i="1"/>
  <c r="U1140" i="1" s="1"/>
  <c r="I1305" i="1"/>
  <c r="I1231" i="1"/>
  <c r="EL1281" i="1"/>
  <c r="EL1212" i="1"/>
  <c r="EL1284" i="1" s="1"/>
  <c r="EF1303" i="1"/>
  <c r="EF1235" i="1"/>
  <c r="AS1305" i="1"/>
  <c r="AS1231" i="1"/>
  <c r="EC1127" i="1"/>
  <c r="EC959" i="1"/>
  <c r="P1233" i="1"/>
  <c r="P1275" i="1"/>
  <c r="P1209" i="1"/>
  <c r="D1281" i="1"/>
  <c r="D1212" i="1"/>
  <c r="D1284" i="1" s="1"/>
  <c r="AJ1127" i="1"/>
  <c r="AJ959" i="1"/>
  <c r="T1305" i="1"/>
  <c r="T1231" i="1"/>
  <c r="AX1127" i="1"/>
  <c r="AX959" i="1"/>
  <c r="EO1212" i="1"/>
  <c r="EO1284" i="1" s="1"/>
  <c r="EO1281" i="1"/>
  <c r="DA1275" i="1"/>
  <c r="DA1233" i="1"/>
  <c r="N957" i="1"/>
  <c r="N1113" i="1" s="1"/>
  <c r="N1115" i="1"/>
  <c r="N961" i="1"/>
  <c r="N1117" i="1" s="1"/>
  <c r="N983" i="1"/>
  <c r="DZ1127" i="1"/>
  <c r="DZ959" i="1"/>
  <c r="EC1305" i="1"/>
  <c r="EC1231" i="1"/>
  <c r="I1127" i="1"/>
  <c r="I959" i="1"/>
  <c r="V1277" i="1"/>
  <c r="V1237" i="1"/>
  <c r="V1309" i="1" s="1"/>
  <c r="Z957" i="1"/>
  <c r="Z1113" i="1" s="1"/>
  <c r="Z1115" i="1"/>
  <c r="Z961" i="1"/>
  <c r="Z1117" i="1" s="1"/>
  <c r="Z983" i="1"/>
  <c r="T1127" i="1"/>
  <c r="T959" i="1"/>
  <c r="EO1305" i="1"/>
  <c r="EO1231" i="1"/>
  <c r="Q1281" i="1"/>
  <c r="Q1212" i="1"/>
  <c r="Q1284" i="1" s="1"/>
  <c r="E1127" i="1"/>
  <c r="E959" i="1"/>
  <c r="K1212" i="1"/>
  <c r="K1284" i="1" s="1"/>
  <c r="K1281" i="1"/>
  <c r="DV1127" i="1"/>
  <c r="DV959" i="1"/>
  <c r="E1281" i="1"/>
  <c r="E1212" i="1"/>
  <c r="E1284" i="1" s="1"/>
  <c r="BF1305" i="1"/>
  <c r="BF1231" i="1"/>
  <c r="S1281" i="1"/>
  <c r="S1212" i="1"/>
  <c r="S1284" i="1" s="1"/>
  <c r="H1303" i="1"/>
  <c r="H1235" i="1"/>
  <c r="L1235" i="1"/>
  <c r="L1303" i="1"/>
  <c r="AJ1237" i="1"/>
  <c r="AJ1309" i="1" s="1"/>
  <c r="AJ1277" i="1"/>
  <c r="DX1305" i="1"/>
  <c r="DX1231" i="1"/>
  <c r="DV1281" i="1"/>
  <c r="DV1212" i="1"/>
  <c r="DV1284" i="1" s="1"/>
  <c r="DA2979" i="1"/>
  <c r="DA2550" i="1"/>
  <c r="CL1279" i="1"/>
  <c r="CL1203" i="1"/>
  <c r="R1209" i="1"/>
  <c r="R1275" i="1"/>
  <c r="R1233" i="1"/>
  <c r="C1127" i="1"/>
  <c r="C959" i="1"/>
  <c r="AS1127" i="1"/>
  <c r="AS959" i="1"/>
  <c r="D454" i="1"/>
  <c r="D471" i="1"/>
  <c r="E451" i="1"/>
  <c r="F450" i="1"/>
  <c r="E469" i="1"/>
  <c r="E453" i="1"/>
  <c r="B1281" i="1"/>
  <c r="B1212" i="1"/>
  <c r="B1284" i="1" s="1"/>
  <c r="O1281" i="1"/>
  <c r="O1212" i="1"/>
  <c r="O1284" i="1" s="1"/>
  <c r="EL1305" i="1"/>
  <c r="EL1231" i="1"/>
  <c r="DN1275" i="1"/>
  <c r="DN1233" i="1"/>
  <c r="W1127" i="1"/>
  <c r="W959" i="1"/>
  <c r="J1127" i="1"/>
  <c r="J959" i="1"/>
  <c r="EI1129" i="1"/>
  <c r="EI971" i="1"/>
  <c r="EI2415" i="1"/>
  <c r="EI2557" i="1" s="1"/>
  <c r="EI984" i="1"/>
  <c r="EI1140" i="1" s="1"/>
  <c r="CA1127" i="1"/>
  <c r="CA959" i="1"/>
  <c r="AA1127" i="1"/>
  <c r="AA959" i="1"/>
  <c r="BO1305" i="1"/>
  <c r="BO1231" i="1"/>
  <c r="O1127" i="1"/>
  <c r="O959" i="1"/>
  <c r="F1305" i="1" l="1"/>
  <c r="F1231" i="1"/>
  <c r="F959" i="1"/>
  <c r="F1127" i="1"/>
  <c r="F1237" i="1"/>
  <c r="F1309" i="1" s="1"/>
  <c r="F1277" i="1"/>
  <c r="F1281" i="1"/>
  <c r="F1212" i="1"/>
  <c r="F1284" i="1" s="1"/>
  <c r="F469" i="1"/>
  <c r="G450" i="1"/>
  <c r="F451" i="1"/>
  <c r="F453" i="1"/>
  <c r="DX1303" i="1"/>
  <c r="DX1235" i="1"/>
  <c r="EO1303" i="1"/>
  <c r="EO1235" i="1"/>
  <c r="EC1115" i="1"/>
  <c r="EC957" i="1"/>
  <c r="EC1113" i="1" s="1"/>
  <c r="EC961" i="1"/>
  <c r="EC1117" i="1" s="1"/>
  <c r="EC983" i="1"/>
  <c r="CA1237" i="1"/>
  <c r="CA1309" i="1" s="1"/>
  <c r="CA1277" i="1"/>
  <c r="CA1209" i="1"/>
  <c r="AO1239" i="1"/>
  <c r="AO1311" i="1" s="1"/>
  <c r="AO1307" i="1"/>
  <c r="N1307" i="1"/>
  <c r="N1239" i="1"/>
  <c r="N1311" i="1" s="1"/>
  <c r="Q1303" i="1"/>
  <c r="Q1235" i="1"/>
  <c r="EL1115" i="1"/>
  <c r="EL961" i="1"/>
  <c r="EL1117" i="1" s="1"/>
  <c r="EL957" i="1"/>
  <c r="EL1113" i="1" s="1"/>
  <c r="EL983" i="1"/>
  <c r="Z1307" i="1"/>
  <c r="Z1239" i="1"/>
  <c r="Z1311" i="1" s="1"/>
  <c r="CA1303" i="1"/>
  <c r="CA1235" i="1"/>
  <c r="W1115" i="1"/>
  <c r="W961" i="1"/>
  <c r="W1117" i="1" s="1"/>
  <c r="W957" i="1"/>
  <c r="W1113" i="1" s="1"/>
  <c r="W983" i="1"/>
  <c r="E454" i="1"/>
  <c r="E471" i="1"/>
  <c r="AE1127" i="1"/>
  <c r="AE959" i="1"/>
  <c r="U1305" i="1"/>
  <c r="U1231" i="1"/>
  <c r="S1115" i="1"/>
  <c r="S957" i="1"/>
  <c r="S1113" i="1" s="1"/>
  <c r="S961" i="1"/>
  <c r="S1117" i="1" s="1"/>
  <c r="S983" i="1"/>
  <c r="Q1115" i="1"/>
  <c r="Q961" i="1"/>
  <c r="Q1117" i="1" s="1"/>
  <c r="Q957" i="1"/>
  <c r="Q1113" i="1" s="1"/>
  <c r="Q983" i="1"/>
  <c r="CL1235" i="1"/>
  <c r="CL1303" i="1"/>
  <c r="E1115" i="1"/>
  <c r="E961" i="1"/>
  <c r="E1117" i="1" s="1"/>
  <c r="E957" i="1"/>
  <c r="E1113" i="1" s="1"/>
  <c r="E983" i="1"/>
  <c r="T1115" i="1"/>
  <c r="T957" i="1"/>
  <c r="T1113" i="1" s="1"/>
  <c r="T961" i="1"/>
  <c r="T1117" i="1" s="1"/>
  <c r="T983" i="1"/>
  <c r="DZ961" i="1"/>
  <c r="DZ1117" i="1" s="1"/>
  <c r="DZ1115" i="1"/>
  <c r="DZ957" i="1"/>
  <c r="DZ1113" i="1" s="1"/>
  <c r="DZ983" i="1"/>
  <c r="DA1305" i="1"/>
  <c r="DA1231" i="1"/>
  <c r="AS1235" i="1"/>
  <c r="AS1303" i="1"/>
  <c r="I1303" i="1"/>
  <c r="I1235" i="1"/>
  <c r="R1127" i="1"/>
  <c r="R959" i="1"/>
  <c r="AS1277" i="1"/>
  <c r="AS1237" i="1"/>
  <c r="AS1309" i="1" s="1"/>
  <c r="AS1209" i="1"/>
  <c r="K1303" i="1"/>
  <c r="K1235" i="1"/>
  <c r="AJ1303" i="1"/>
  <c r="AJ1235" i="1"/>
  <c r="W1303" i="1"/>
  <c r="W1235" i="1"/>
  <c r="CL469" i="1"/>
  <c r="DA450" i="1"/>
  <c r="CL451" i="1"/>
  <c r="CL453" i="1"/>
  <c r="BF1115" i="1"/>
  <c r="BF957" i="1"/>
  <c r="BF1113" i="1" s="1"/>
  <c r="BF961" i="1"/>
  <c r="BF1117" i="1" s="1"/>
  <c r="BF983" i="1"/>
  <c r="O1303" i="1"/>
  <c r="O1235" i="1"/>
  <c r="AO1139" i="1"/>
  <c r="AO2180" i="1" s="1"/>
  <c r="AO2531" i="1" s="1"/>
  <c r="AO988" i="1"/>
  <c r="AO1144" i="1" s="1"/>
  <c r="AO2188" i="1" s="1"/>
  <c r="J1235" i="1"/>
  <c r="J1303" i="1"/>
  <c r="AA1235" i="1"/>
  <c r="AA1303" i="1"/>
  <c r="S1235" i="1"/>
  <c r="S1303" i="1"/>
  <c r="EO1115" i="1"/>
  <c r="EO961" i="1"/>
  <c r="EO1117" i="1" s="1"/>
  <c r="EO957" i="1"/>
  <c r="EO1113" i="1" s="1"/>
  <c r="EO983" i="1"/>
  <c r="DA678" i="1"/>
  <c r="DA677" i="1"/>
  <c r="DA1207" i="1"/>
  <c r="H1307" i="1"/>
  <c r="H1239" i="1"/>
  <c r="H1311" i="1" s="1"/>
  <c r="BO1115" i="1"/>
  <c r="BO961" i="1"/>
  <c r="BO1117" i="1" s="1"/>
  <c r="BO957" i="1"/>
  <c r="BO1113" i="1" s="1"/>
  <c r="BO983" i="1"/>
  <c r="AA1277" i="1"/>
  <c r="AA1237" i="1"/>
  <c r="AA1309" i="1" s="1"/>
  <c r="AA1209" i="1"/>
  <c r="DN1279" i="1"/>
  <c r="DN1203" i="1"/>
  <c r="U1281" i="1"/>
  <c r="U1212" i="1"/>
  <c r="U1284" i="1" s="1"/>
  <c r="DV1303" i="1"/>
  <c r="DV1235" i="1"/>
  <c r="C1115" i="1"/>
  <c r="C957" i="1"/>
  <c r="C1113" i="1" s="1"/>
  <c r="C961" i="1"/>
  <c r="C1117" i="1" s="1"/>
  <c r="C983" i="1"/>
  <c r="AX1115" i="1"/>
  <c r="AX957" i="1"/>
  <c r="AX1113" i="1" s="1"/>
  <c r="AX961" i="1"/>
  <c r="AX1117" i="1" s="1"/>
  <c r="AX983" i="1"/>
  <c r="Y1281" i="1"/>
  <c r="Y1212" i="1"/>
  <c r="Y1284" i="1" s="1"/>
  <c r="DA1127" i="1"/>
  <c r="DA959" i="1"/>
  <c r="DW1305" i="1"/>
  <c r="DW1231" i="1"/>
  <c r="AA1115" i="1"/>
  <c r="AA957" i="1"/>
  <c r="AA1113" i="1" s="1"/>
  <c r="AA961" i="1"/>
  <c r="AA1117" i="1" s="1"/>
  <c r="AA983" i="1"/>
  <c r="EI1127" i="1"/>
  <c r="EI959" i="1"/>
  <c r="R1305" i="1"/>
  <c r="R1231" i="1"/>
  <c r="T1303" i="1"/>
  <c r="T1235" i="1"/>
  <c r="P1281" i="1"/>
  <c r="P1212" i="1"/>
  <c r="P1284" i="1" s="1"/>
  <c r="X1239" i="1"/>
  <c r="X1311" i="1" s="1"/>
  <c r="X1307" i="1"/>
  <c r="L487" i="1"/>
  <c r="L476" i="1" s="1"/>
  <c r="M486" i="1"/>
  <c r="G1307" i="1"/>
  <c r="G1239" i="1"/>
  <c r="G1311" i="1" s="1"/>
  <c r="BO1277" i="1"/>
  <c r="BO1237" i="1"/>
  <c r="BO1309" i="1" s="1"/>
  <c r="BO1209" i="1"/>
  <c r="E1303" i="1"/>
  <c r="E1235" i="1"/>
  <c r="M1307" i="1"/>
  <c r="M1239" i="1"/>
  <c r="M1311" i="1" s="1"/>
  <c r="EI1281" i="1"/>
  <c r="EI1212" i="1"/>
  <c r="EI1284" i="1" s="1"/>
  <c r="D1115" i="1"/>
  <c r="D961" i="1"/>
  <c r="D1117" i="1" s="1"/>
  <c r="D957" i="1"/>
  <c r="D1113" i="1" s="1"/>
  <c r="D983" i="1"/>
  <c r="L1139" i="1"/>
  <c r="L2180" i="1" s="1"/>
  <c r="L2531" i="1" s="1"/>
  <c r="L988" i="1"/>
  <c r="L1144" i="1" s="1"/>
  <c r="L2188" i="1" s="1"/>
  <c r="EC1235" i="1"/>
  <c r="EC1303" i="1"/>
  <c r="V1127" i="1"/>
  <c r="V959" i="1"/>
  <c r="Y1139" i="1"/>
  <c r="Y2180" i="1" s="1"/>
  <c r="Y2531" i="1" s="1"/>
  <c r="Y988" i="1"/>
  <c r="Y1144" i="1" s="1"/>
  <c r="Y2188" i="1" s="1"/>
  <c r="V1305" i="1"/>
  <c r="V1231" i="1"/>
  <c r="C1235" i="1"/>
  <c r="C1303" i="1"/>
  <c r="BO1235" i="1"/>
  <c r="BO1303" i="1"/>
  <c r="DN1305" i="1"/>
  <c r="DN1231" i="1"/>
  <c r="BF1303" i="1"/>
  <c r="BF1235" i="1"/>
  <c r="DV1115" i="1"/>
  <c r="DV957" i="1"/>
  <c r="DV1113" i="1" s="1"/>
  <c r="DV961" i="1"/>
  <c r="DV1117" i="1" s="1"/>
  <c r="DV983" i="1"/>
  <c r="Z1139" i="1"/>
  <c r="Z2180" i="1" s="1"/>
  <c r="Z2531" i="1" s="1"/>
  <c r="Z988" i="1"/>
  <c r="Z1144" i="1" s="1"/>
  <c r="Z2188" i="1" s="1"/>
  <c r="I1115" i="1"/>
  <c r="I957" i="1"/>
  <c r="I1113" i="1" s="1"/>
  <c r="I961" i="1"/>
  <c r="I1117" i="1" s="1"/>
  <c r="I983" i="1"/>
  <c r="N1139" i="1"/>
  <c r="N2180" i="1" s="1"/>
  <c r="N2531" i="1" s="1"/>
  <c r="N988" i="1"/>
  <c r="N1144" i="1" s="1"/>
  <c r="N2188" i="1" s="1"/>
  <c r="EF1307" i="1"/>
  <c r="EF1239" i="1"/>
  <c r="EF1311" i="1" s="1"/>
  <c r="AE1279" i="1"/>
  <c r="AE1203" i="1"/>
  <c r="EF1139" i="1"/>
  <c r="EF2180" i="1" s="1"/>
  <c r="EF2531" i="1" s="1"/>
  <c r="EF988" i="1"/>
  <c r="EF1144" i="1" s="1"/>
  <c r="EF2188" i="1" s="1"/>
  <c r="AX1237" i="1"/>
  <c r="AX1309" i="1" s="1"/>
  <c r="AX1277" i="1"/>
  <c r="AX1209" i="1"/>
  <c r="M1139" i="1"/>
  <c r="M2180" i="1" s="1"/>
  <c r="M2531" i="1" s="1"/>
  <c r="M988" i="1"/>
  <c r="M1144" i="1" s="1"/>
  <c r="M2188" i="1" s="1"/>
  <c r="B957" i="1"/>
  <c r="B1113" i="1" s="1"/>
  <c r="B961" i="1"/>
  <c r="B1117" i="1" s="1"/>
  <c r="B1115" i="1"/>
  <c r="B983" i="1"/>
  <c r="DX1115" i="1"/>
  <c r="DX961" i="1"/>
  <c r="DX1117" i="1" s="1"/>
  <c r="DX957" i="1"/>
  <c r="DX1113" i="1" s="1"/>
  <c r="DX983" i="1"/>
  <c r="CA471" i="1"/>
  <c r="CA454" i="1"/>
  <c r="D1235" i="1"/>
  <c r="D1303" i="1"/>
  <c r="DZ1235" i="1"/>
  <c r="DZ1303" i="1"/>
  <c r="EI1305" i="1"/>
  <c r="EI1231" i="1"/>
  <c r="K1115" i="1"/>
  <c r="K961" i="1"/>
  <c r="K1117" i="1" s="1"/>
  <c r="K957" i="1"/>
  <c r="K1113" i="1" s="1"/>
  <c r="K983" i="1"/>
  <c r="H1139" i="1"/>
  <c r="H2180" i="1" s="1"/>
  <c r="H2531" i="1" s="1"/>
  <c r="H988" i="1"/>
  <c r="H1144" i="1" s="1"/>
  <c r="H2188" i="1" s="1"/>
  <c r="CL1115" i="1"/>
  <c r="CL961" i="1"/>
  <c r="CL1117" i="1" s="1"/>
  <c r="CL957" i="1"/>
  <c r="CL1113" i="1" s="1"/>
  <c r="CL983" i="1"/>
  <c r="DN1127" i="1"/>
  <c r="DN959" i="1"/>
  <c r="AX1303" i="1"/>
  <c r="AX1235" i="1"/>
  <c r="EF1892" i="1"/>
  <c r="EI1890" i="1"/>
  <c r="EF1891" i="1"/>
  <c r="B1303" i="1"/>
  <c r="B1235" i="1"/>
  <c r="EL1235" i="1"/>
  <c r="EL1303" i="1"/>
  <c r="CL1277" i="1"/>
  <c r="CL1237" i="1"/>
  <c r="CL1309" i="1" s="1"/>
  <c r="CL1209" i="1"/>
  <c r="U1127" i="1"/>
  <c r="U959" i="1"/>
  <c r="X1139" i="1"/>
  <c r="X2180" i="1" s="1"/>
  <c r="X2531" i="1" s="1"/>
  <c r="X988" i="1"/>
  <c r="X1144" i="1" s="1"/>
  <c r="X2188" i="1" s="1"/>
  <c r="O1115" i="1"/>
  <c r="O957" i="1"/>
  <c r="O1113" i="1" s="1"/>
  <c r="O961" i="1"/>
  <c r="O1117" i="1" s="1"/>
  <c r="O983" i="1"/>
  <c r="CA1115" i="1"/>
  <c r="CA961" i="1"/>
  <c r="CA1117" i="1" s="1"/>
  <c r="CA957" i="1"/>
  <c r="CA1113" i="1" s="1"/>
  <c r="CA983" i="1"/>
  <c r="J1115" i="1"/>
  <c r="J961" i="1"/>
  <c r="J1117" i="1" s="1"/>
  <c r="J957" i="1"/>
  <c r="J1113" i="1" s="1"/>
  <c r="J983" i="1"/>
  <c r="AS1115" i="1"/>
  <c r="AS957" i="1"/>
  <c r="AS961" i="1"/>
  <c r="AS1117" i="1" s="1"/>
  <c r="AS983" i="1"/>
  <c r="R1212" i="1"/>
  <c r="R1284" i="1" s="1"/>
  <c r="R1281" i="1"/>
  <c r="L1239" i="1"/>
  <c r="L1311" i="1" s="1"/>
  <c r="L1307" i="1"/>
  <c r="AJ1115" i="1"/>
  <c r="AJ961" i="1"/>
  <c r="AJ1117" i="1" s="1"/>
  <c r="AJ957" i="1"/>
  <c r="AJ1113" i="1" s="1"/>
  <c r="AJ983" i="1"/>
  <c r="P1305" i="1"/>
  <c r="P1231" i="1"/>
  <c r="Y1307" i="1"/>
  <c r="Y1239" i="1"/>
  <c r="Y1311" i="1" s="1"/>
  <c r="V1281" i="1"/>
  <c r="V1212" i="1"/>
  <c r="V1284" i="1" s="1"/>
  <c r="P1127" i="1"/>
  <c r="P959" i="1"/>
  <c r="DW1281" i="1"/>
  <c r="DW1212" i="1"/>
  <c r="DW1284" i="1" s="1"/>
  <c r="AE1305" i="1"/>
  <c r="AE1231" i="1"/>
  <c r="EO2566" i="1"/>
  <c r="EO2554" i="1" s="1"/>
  <c r="EL2554" i="1"/>
  <c r="G1139" i="1"/>
  <c r="G2180" i="1" s="1"/>
  <c r="G2531" i="1" s="1"/>
  <c r="G988" i="1"/>
  <c r="G1144" i="1" s="1"/>
  <c r="G2188" i="1" s="1"/>
  <c r="DW1127" i="1"/>
  <c r="DW959" i="1"/>
  <c r="F957" i="1" l="1"/>
  <c r="F1113" i="1" s="1"/>
  <c r="F983" i="1"/>
  <c r="F961" i="1"/>
  <c r="F1117" i="1" s="1"/>
  <c r="F1115" i="1"/>
  <c r="F1235" i="1"/>
  <c r="F1303" i="1"/>
  <c r="H2532" i="1"/>
  <c r="H2196" i="1"/>
  <c r="M2532" i="1"/>
  <c r="M2196" i="1"/>
  <c r="AA1239" i="1"/>
  <c r="AA1311" i="1" s="1"/>
  <c r="AA1307" i="1"/>
  <c r="W1307" i="1"/>
  <c r="W1239" i="1"/>
  <c r="W1311" i="1" s="1"/>
  <c r="Q1307" i="1"/>
  <c r="Q1239" i="1"/>
  <c r="Q1311" i="1" s="1"/>
  <c r="DV1139" i="1"/>
  <c r="DV2180" i="1" s="1"/>
  <c r="DV2531" i="1" s="1"/>
  <c r="DV988" i="1"/>
  <c r="DV1144" i="1" s="1"/>
  <c r="DV2188" i="1" s="1"/>
  <c r="AJ1139" i="1"/>
  <c r="AJ2180" i="1" s="1"/>
  <c r="AJ2531" i="1" s="1"/>
  <c r="AJ988" i="1"/>
  <c r="AJ1144" i="1" s="1"/>
  <c r="AJ2188" i="1" s="1"/>
  <c r="J988" i="1"/>
  <c r="J1144" i="1" s="1"/>
  <c r="J2188" i="1" s="1"/>
  <c r="J1139" i="1"/>
  <c r="J2180" i="1" s="1"/>
  <c r="J2531" i="1" s="1"/>
  <c r="X2532" i="1"/>
  <c r="X2196" i="1"/>
  <c r="EI1891" i="1"/>
  <c r="EL1890" i="1"/>
  <c r="EI1892" i="1"/>
  <c r="CL1139" i="1"/>
  <c r="CL2180" i="1" s="1"/>
  <c r="CL2531" i="1" s="1"/>
  <c r="CL988" i="1"/>
  <c r="CL1144" i="1" s="1"/>
  <c r="CL2188" i="1" s="1"/>
  <c r="K988" i="1"/>
  <c r="K1144" i="1" s="1"/>
  <c r="K2188" i="1" s="1"/>
  <c r="K1139" i="1"/>
  <c r="K2180" i="1" s="1"/>
  <c r="K2531" i="1" s="1"/>
  <c r="B1139" i="1"/>
  <c r="B2180" i="1" s="1"/>
  <c r="B2531" i="1" s="1"/>
  <c r="B988" i="1"/>
  <c r="B1144" i="1" s="1"/>
  <c r="B2188" i="1" s="1"/>
  <c r="AX1281" i="1"/>
  <c r="AX1212" i="1"/>
  <c r="AX1284" i="1" s="1"/>
  <c r="EC1307" i="1"/>
  <c r="EC1239" i="1"/>
  <c r="EC1311" i="1" s="1"/>
  <c r="M487" i="1"/>
  <c r="M476" i="1" s="1"/>
  <c r="N486" i="1"/>
  <c r="T1307" i="1"/>
  <c r="T1239" i="1"/>
  <c r="T1311" i="1" s="1"/>
  <c r="BO988" i="1"/>
  <c r="BO1144" i="1" s="1"/>
  <c r="BO2188" i="1" s="1"/>
  <c r="BO1139" i="1"/>
  <c r="BO2180" i="1" s="1"/>
  <c r="BO2531" i="1" s="1"/>
  <c r="DA1279" i="1"/>
  <c r="DA1203" i="1"/>
  <c r="J1239" i="1"/>
  <c r="J1311" i="1" s="1"/>
  <c r="J1307" i="1"/>
  <c r="AJ1307" i="1"/>
  <c r="AJ1239" i="1"/>
  <c r="AJ1311" i="1" s="1"/>
  <c r="AS1307" i="1"/>
  <c r="AS1239" i="1"/>
  <c r="AS1311" i="1" s="1"/>
  <c r="CA1307" i="1"/>
  <c r="CA1239" i="1"/>
  <c r="CA1311" i="1" s="1"/>
  <c r="EL988" i="1"/>
  <c r="EL1144" i="1" s="1"/>
  <c r="EL2188" i="1" s="1"/>
  <c r="EL1139" i="1"/>
  <c r="EL2180" i="1" s="1"/>
  <c r="EL2531" i="1" s="1"/>
  <c r="P1235" i="1"/>
  <c r="P1303" i="1"/>
  <c r="CA988" i="1"/>
  <c r="CA1144" i="1" s="1"/>
  <c r="CA2188" i="1" s="1"/>
  <c r="CA1139" i="1"/>
  <c r="CA2180" i="1" s="1"/>
  <c r="CA2531" i="1" s="1"/>
  <c r="C1239" i="1"/>
  <c r="C1311" i="1" s="1"/>
  <c r="C1307" i="1"/>
  <c r="DW1115" i="1"/>
  <c r="DW961" i="1"/>
  <c r="DW1117" i="1" s="1"/>
  <c r="DW957" i="1"/>
  <c r="DW1113" i="1" s="1"/>
  <c r="DW983" i="1"/>
  <c r="DN1303" i="1"/>
  <c r="DN1235" i="1"/>
  <c r="E1307" i="1"/>
  <c r="E1239" i="1"/>
  <c r="E1311" i="1" s="1"/>
  <c r="E1139" i="1"/>
  <c r="E2180" i="1" s="1"/>
  <c r="E2531" i="1" s="1"/>
  <c r="E988" i="1"/>
  <c r="E1144" i="1" s="1"/>
  <c r="E2188" i="1" s="1"/>
  <c r="G2532" i="1"/>
  <c r="G2196" i="1"/>
  <c r="DZ1239" i="1"/>
  <c r="DZ1311" i="1" s="1"/>
  <c r="DZ1307" i="1"/>
  <c r="DX1139" i="1"/>
  <c r="DX2180" i="1" s="1"/>
  <c r="DX2531" i="1" s="1"/>
  <c r="DX988" i="1"/>
  <c r="DX1144" i="1" s="1"/>
  <c r="DX2188" i="1" s="1"/>
  <c r="Y2532" i="1"/>
  <c r="Y2196" i="1"/>
  <c r="L2532" i="1"/>
  <c r="L2196" i="1"/>
  <c r="BO1281" i="1"/>
  <c r="BO1212" i="1"/>
  <c r="BO1284" i="1" s="1"/>
  <c r="EI1115" i="1"/>
  <c r="EI957" i="1"/>
  <c r="EI1113" i="1" s="1"/>
  <c r="EI961" i="1"/>
  <c r="EI1117" i="1" s="1"/>
  <c r="EI983" i="1"/>
  <c r="DW1235" i="1"/>
  <c r="DW1303" i="1"/>
  <c r="AX1139" i="1"/>
  <c r="AX2180" i="1" s="1"/>
  <c r="AX2531" i="1" s="1"/>
  <c r="AX988" i="1"/>
  <c r="AX1144" i="1" s="1"/>
  <c r="AX2188" i="1" s="1"/>
  <c r="DN1237" i="1"/>
  <c r="DN1309" i="1" s="1"/>
  <c r="DN1277" i="1"/>
  <c r="DN1209" i="1"/>
  <c r="AO2532" i="1"/>
  <c r="AO2196" i="1"/>
  <c r="R961" i="1"/>
  <c r="R1117" i="1" s="1"/>
  <c r="R1115" i="1"/>
  <c r="R957" i="1"/>
  <c r="R1113" i="1" s="1"/>
  <c r="R983" i="1"/>
  <c r="DA1235" i="1"/>
  <c r="DA1303" i="1"/>
  <c r="T1139" i="1"/>
  <c r="T2180" i="1" s="1"/>
  <c r="T2531" i="1" s="1"/>
  <c r="T988" i="1"/>
  <c r="T1144" i="1" s="1"/>
  <c r="T2188" i="1" s="1"/>
  <c r="U1303" i="1"/>
  <c r="U1235" i="1"/>
  <c r="EC1139" i="1"/>
  <c r="EC2180" i="1" s="1"/>
  <c r="EC2531" i="1" s="1"/>
  <c r="EC988" i="1"/>
  <c r="EC1144" i="1" s="1"/>
  <c r="EC2188" i="1" s="1"/>
  <c r="DX1307" i="1"/>
  <c r="DX1239" i="1"/>
  <c r="DX1311" i="1" s="1"/>
  <c r="CL1212" i="1"/>
  <c r="CL1284" i="1" s="1"/>
  <c r="CL1281" i="1"/>
  <c r="R1235" i="1"/>
  <c r="R1303" i="1"/>
  <c r="AS1281" i="1"/>
  <c r="AS1212" i="1"/>
  <c r="AS1284" i="1" s="1"/>
  <c r="AE1235" i="1"/>
  <c r="AE1303" i="1"/>
  <c r="I1139" i="1"/>
  <c r="I2180" i="1" s="1"/>
  <c r="I2531" i="1" s="1"/>
  <c r="I988" i="1"/>
  <c r="I1144" i="1" s="1"/>
  <c r="I2188" i="1" s="1"/>
  <c r="BF1139" i="1"/>
  <c r="BF2180" i="1" s="1"/>
  <c r="BF2531" i="1" s="1"/>
  <c r="BF988" i="1"/>
  <c r="BF1144" i="1" s="1"/>
  <c r="BF2188" i="1" s="1"/>
  <c r="Q1139" i="1"/>
  <c r="Q2180" i="1" s="1"/>
  <c r="Q2531" i="1" s="1"/>
  <c r="Q988" i="1"/>
  <c r="Q1144" i="1" s="1"/>
  <c r="Q2188" i="1" s="1"/>
  <c r="EO1307" i="1"/>
  <c r="EO1239" i="1"/>
  <c r="EO1311" i="1" s="1"/>
  <c r="AS1139" i="1"/>
  <c r="AS2180" i="1" s="1"/>
  <c r="AS2531" i="1" s="1"/>
  <c r="AS988" i="1"/>
  <c r="AS1144" i="1" s="1"/>
  <c r="AS2188" i="1" s="1"/>
  <c r="O1139" i="1"/>
  <c r="O2180" i="1" s="1"/>
  <c r="O2531" i="1" s="1"/>
  <c r="O988" i="1"/>
  <c r="O1144" i="1" s="1"/>
  <c r="O2188" i="1" s="1"/>
  <c r="U1115" i="1"/>
  <c r="U957" i="1"/>
  <c r="U1113" i="1" s="1"/>
  <c r="U961" i="1"/>
  <c r="U1117" i="1" s="1"/>
  <c r="U983" i="1"/>
  <c r="EL1239" i="1"/>
  <c r="EL1311" i="1" s="1"/>
  <c r="EL1307" i="1"/>
  <c r="AX1307" i="1"/>
  <c r="AX1239" i="1"/>
  <c r="AX1311" i="1" s="1"/>
  <c r="BO1239" i="1"/>
  <c r="BO1311" i="1" s="1"/>
  <c r="BO1307" i="1"/>
  <c r="S1307" i="1"/>
  <c r="S1239" i="1"/>
  <c r="S1311" i="1" s="1"/>
  <c r="DA469" i="1"/>
  <c r="DN450" i="1"/>
  <c r="DA451" i="1"/>
  <c r="DA453" i="1"/>
  <c r="K1307" i="1"/>
  <c r="K1239" i="1"/>
  <c r="K1311" i="1" s="1"/>
  <c r="W988" i="1"/>
  <c r="W1144" i="1" s="1"/>
  <c r="W2188" i="1" s="1"/>
  <c r="W1139" i="1"/>
  <c r="W2180" i="1" s="1"/>
  <c r="W2531" i="1" s="1"/>
  <c r="G469" i="1"/>
  <c r="G451" i="1"/>
  <c r="H450" i="1"/>
  <c r="G453" i="1"/>
  <c r="P1115" i="1"/>
  <c r="P961" i="1"/>
  <c r="P1117" i="1" s="1"/>
  <c r="P957" i="1"/>
  <c r="P1113" i="1" s="1"/>
  <c r="P983" i="1"/>
  <c r="AS1113" i="1"/>
  <c r="AS953" i="1"/>
  <c r="DN957" i="1"/>
  <c r="DN1113" i="1" s="1"/>
  <c r="DN961" i="1"/>
  <c r="DN1117" i="1" s="1"/>
  <c r="DN1115" i="1"/>
  <c r="DN983" i="1"/>
  <c r="EI1303" i="1"/>
  <c r="EI1235" i="1"/>
  <c r="CL1239" i="1"/>
  <c r="CL1311" i="1" s="1"/>
  <c r="CL1307" i="1"/>
  <c r="CA1212" i="1"/>
  <c r="CA1284" i="1" s="1"/>
  <c r="CA1281" i="1"/>
  <c r="AE1277" i="1"/>
  <c r="AE1237" i="1"/>
  <c r="AE1309" i="1" s="1"/>
  <c r="AE1209" i="1"/>
  <c r="V1235" i="1"/>
  <c r="V1303" i="1"/>
  <c r="C1139" i="1"/>
  <c r="C2180" i="1" s="1"/>
  <c r="C2531" i="1" s="1"/>
  <c r="C988" i="1"/>
  <c r="C1144" i="1" s="1"/>
  <c r="C2188" i="1" s="1"/>
  <c r="B1307" i="1"/>
  <c r="B1239" i="1"/>
  <c r="B1311" i="1" s="1"/>
  <c r="D1307" i="1"/>
  <c r="D1239" i="1"/>
  <c r="D1311" i="1" s="1"/>
  <c r="EF2532" i="1"/>
  <c r="EF2196" i="1"/>
  <c r="N2532" i="1"/>
  <c r="N2196" i="1"/>
  <c r="Z2532" i="1"/>
  <c r="Z2196" i="1"/>
  <c r="BF1239" i="1"/>
  <c r="BF1311" i="1" s="1"/>
  <c r="BF1307" i="1"/>
  <c r="V1115" i="1"/>
  <c r="V961" i="1"/>
  <c r="V1117" i="1" s="1"/>
  <c r="V957" i="1"/>
  <c r="V1113" i="1" s="1"/>
  <c r="V983" i="1"/>
  <c r="D1139" i="1"/>
  <c r="D2180" i="1" s="1"/>
  <c r="D2531" i="1" s="1"/>
  <c r="D988" i="1"/>
  <c r="D1144" i="1" s="1"/>
  <c r="D2188" i="1" s="1"/>
  <c r="AA1139" i="1"/>
  <c r="AA2180" i="1" s="1"/>
  <c r="AA2531" i="1" s="1"/>
  <c r="AA988" i="1"/>
  <c r="AA1144" i="1" s="1"/>
  <c r="AA2188" i="1" s="1"/>
  <c r="DA957" i="1"/>
  <c r="DA1113" i="1" s="1"/>
  <c r="DA961" i="1"/>
  <c r="DA1115" i="1"/>
  <c r="ED960" i="1"/>
  <c r="DA983" i="1"/>
  <c r="DV1239" i="1"/>
  <c r="DV1311" i="1" s="1"/>
  <c r="DV1307" i="1"/>
  <c r="AA1281" i="1"/>
  <c r="AA1212" i="1"/>
  <c r="AA1284" i="1" s="1"/>
  <c r="EO988" i="1"/>
  <c r="EO1144" i="1" s="1"/>
  <c r="EO2188" i="1" s="1"/>
  <c r="EO1139" i="1"/>
  <c r="EO2180" i="1" s="1"/>
  <c r="EO2531" i="1" s="1"/>
  <c r="O1239" i="1"/>
  <c r="O1311" i="1" s="1"/>
  <c r="O1307" i="1"/>
  <c r="CL454" i="1"/>
  <c r="CL471" i="1"/>
  <c r="I1239" i="1"/>
  <c r="I1311" i="1" s="1"/>
  <c r="I1307" i="1"/>
  <c r="DZ1139" i="1"/>
  <c r="DZ2180" i="1" s="1"/>
  <c r="DZ2531" i="1" s="1"/>
  <c r="DZ988" i="1"/>
  <c r="DZ1144" i="1" s="1"/>
  <c r="DZ2188" i="1" s="1"/>
  <c r="S1139" i="1"/>
  <c r="S2180" i="1" s="1"/>
  <c r="S2531" i="1" s="1"/>
  <c r="S988" i="1"/>
  <c r="S1144" i="1" s="1"/>
  <c r="S2188" i="1" s="1"/>
  <c r="AE1115" i="1"/>
  <c r="AE961" i="1"/>
  <c r="AE1117" i="1" s="1"/>
  <c r="AE957" i="1"/>
  <c r="AE1113" i="1" s="1"/>
  <c r="AE983" i="1"/>
  <c r="F454" i="1"/>
  <c r="F471" i="1"/>
  <c r="F988" i="1" l="1"/>
  <c r="F1144" i="1" s="1"/>
  <c r="F2188" i="1" s="1"/>
  <c r="F1139" i="1"/>
  <c r="F2180" i="1" s="1"/>
  <c r="F2531" i="1" s="1"/>
  <c r="F1239" i="1"/>
  <c r="F1311" i="1" s="1"/>
  <c r="F1307" i="1"/>
  <c r="DZ2532" i="1"/>
  <c r="DZ2196" i="1"/>
  <c r="V988" i="1"/>
  <c r="V1144" i="1" s="1"/>
  <c r="V2188" i="1" s="1"/>
  <c r="V1139" i="1"/>
  <c r="V2180" i="1" s="1"/>
  <c r="V2531" i="1" s="1"/>
  <c r="I450" i="1"/>
  <c r="H469" i="1"/>
  <c r="H451" i="1"/>
  <c r="H453" i="1"/>
  <c r="EI1139" i="1"/>
  <c r="EI2180" i="1" s="1"/>
  <c r="EI2531" i="1" s="1"/>
  <c r="EI988" i="1"/>
  <c r="EI1144" i="1" s="1"/>
  <c r="EI2188" i="1" s="1"/>
  <c r="CA2532" i="1"/>
  <c r="CA2196" i="1"/>
  <c r="AA2532" i="1"/>
  <c r="AA2196" i="1"/>
  <c r="AE1281" i="1"/>
  <c r="AE1212" i="1"/>
  <c r="AE1284" i="1" s="1"/>
  <c r="T2532" i="1"/>
  <c r="T2196" i="1"/>
  <c r="DA1277" i="1"/>
  <c r="DA1237" i="1"/>
  <c r="DA1309" i="1" s="1"/>
  <c r="DA1209" i="1"/>
  <c r="N487" i="1"/>
  <c r="N476" i="1" s="1"/>
  <c r="O486" i="1"/>
  <c r="B2532" i="1"/>
  <c r="B2196" i="1"/>
  <c r="J2532" i="1"/>
  <c r="J2196" i="1"/>
  <c r="AE1139" i="1"/>
  <c r="AE2180" i="1" s="1"/>
  <c r="AE2531" i="1" s="1"/>
  <c r="AE988" i="1"/>
  <c r="AE1144" i="1" s="1"/>
  <c r="AE2188" i="1" s="1"/>
  <c r="DN1281" i="1"/>
  <c r="DN1212" i="1"/>
  <c r="DN1284" i="1" s="1"/>
  <c r="DW1307" i="1"/>
  <c r="DW1239" i="1"/>
  <c r="DW1311" i="1" s="1"/>
  <c r="E2532" i="1"/>
  <c r="E2196" i="1"/>
  <c r="DW1139" i="1"/>
  <c r="DW2180" i="1" s="1"/>
  <c r="DW2531" i="1" s="1"/>
  <c r="DW988" i="1"/>
  <c r="DW1144" i="1" s="1"/>
  <c r="DW2188" i="1" s="1"/>
  <c r="CL2532" i="1"/>
  <c r="CL2196" i="1"/>
  <c r="BF2532" i="1"/>
  <c r="BF2196" i="1"/>
  <c r="AE1307" i="1"/>
  <c r="AE1239" i="1"/>
  <c r="AE1311" i="1" s="1"/>
  <c r="DA1139" i="1"/>
  <c r="DA2180" i="1" s="1"/>
  <c r="DA2531" i="1" s="1"/>
  <c r="DA988" i="1"/>
  <c r="DA1144" i="1" s="1"/>
  <c r="DA2188" i="1" s="1"/>
  <c r="EI1239" i="1"/>
  <c r="EI1311" i="1" s="1"/>
  <c r="EI1307" i="1"/>
  <c r="G471" i="1"/>
  <c r="G454" i="1"/>
  <c r="I2532" i="1"/>
  <c r="I2196" i="1"/>
  <c r="AX2532" i="1"/>
  <c r="AX2196" i="1"/>
  <c r="P1307" i="1"/>
  <c r="P1239" i="1"/>
  <c r="P1311" i="1" s="1"/>
  <c r="EL1891" i="1"/>
  <c r="EO1890" i="1"/>
  <c r="EL1892" i="1"/>
  <c r="AJ2532" i="1"/>
  <c r="AJ2196" i="1"/>
  <c r="DA1117" i="1"/>
  <c r="ED961" i="1"/>
  <c r="U1239" i="1"/>
  <c r="U1311" i="1" s="1"/>
  <c r="U1307" i="1"/>
  <c r="DV2532" i="1"/>
  <c r="DV2196" i="1"/>
  <c r="AS2532" i="1"/>
  <c r="AS2196" i="1"/>
  <c r="DW450" i="1"/>
  <c r="DV450" i="1"/>
  <c r="DN451" i="1"/>
  <c r="DX450" i="1"/>
  <c r="DN469" i="1"/>
  <c r="DN453" i="1"/>
  <c r="S2532" i="1"/>
  <c r="S2196" i="1"/>
  <c r="EO2532" i="1"/>
  <c r="EO2196" i="1"/>
  <c r="D2532" i="1"/>
  <c r="D2196" i="1"/>
  <c r="C2532" i="1"/>
  <c r="C2196" i="1"/>
  <c r="DA471" i="1"/>
  <c r="DA454" i="1"/>
  <c r="EC2532" i="1"/>
  <c r="EC2196" i="1"/>
  <c r="DN1307" i="1"/>
  <c r="DN1239" i="1"/>
  <c r="DN1311" i="1" s="1"/>
  <c r="R988" i="1"/>
  <c r="R1144" i="1" s="1"/>
  <c r="R2188" i="1" s="1"/>
  <c r="R1139" i="1"/>
  <c r="R2180" i="1" s="1"/>
  <c r="R2531" i="1" s="1"/>
  <c r="DX2532" i="1"/>
  <c r="DX2196" i="1"/>
  <c r="V1239" i="1"/>
  <c r="V1311" i="1" s="1"/>
  <c r="V1307" i="1"/>
  <c r="W2532" i="1"/>
  <c r="W2196" i="1"/>
  <c r="U1139" i="1"/>
  <c r="U2180" i="1" s="1"/>
  <c r="U2531" i="1" s="1"/>
  <c r="U988" i="1"/>
  <c r="U1144" i="1" s="1"/>
  <c r="U2188" i="1" s="1"/>
  <c r="DN1139" i="1"/>
  <c r="DN2180" i="1" s="1"/>
  <c r="DN2531" i="1" s="1"/>
  <c r="DN988" i="1"/>
  <c r="DN1144" i="1" s="1"/>
  <c r="DN2188" i="1" s="1"/>
  <c r="P1139" i="1"/>
  <c r="P2180" i="1" s="1"/>
  <c r="P2531" i="1" s="1"/>
  <c r="P988" i="1"/>
  <c r="P1144" i="1" s="1"/>
  <c r="P2188" i="1" s="1"/>
  <c r="O2532" i="1"/>
  <c r="O2196" i="1"/>
  <c r="Q2532" i="1"/>
  <c r="Q2196" i="1"/>
  <c r="R1239" i="1"/>
  <c r="R1311" i="1" s="1"/>
  <c r="R1307" i="1"/>
  <c r="DA1307" i="1"/>
  <c r="DA1239" i="1"/>
  <c r="DA1311" i="1" s="1"/>
  <c r="EL2532" i="1"/>
  <c r="EL2196" i="1"/>
  <c r="BO2532" i="1"/>
  <c r="BO2196" i="1"/>
  <c r="K2532" i="1"/>
  <c r="K2196" i="1"/>
  <c r="F2532" i="1" l="1"/>
  <c r="F2196" i="1"/>
  <c r="U2532" i="1"/>
  <c r="U2196" i="1"/>
  <c r="DA1281" i="1"/>
  <c r="DA1212" i="1"/>
  <c r="DA1284" i="1" s="1"/>
  <c r="P2532" i="1"/>
  <c r="P2196" i="1"/>
  <c r="DX451" i="1"/>
  <c r="DX469" i="1"/>
  <c r="DX453" i="1"/>
  <c r="H471" i="1"/>
  <c r="H454" i="1"/>
  <c r="J450" i="1"/>
  <c r="I469" i="1"/>
  <c r="I451" i="1"/>
  <c r="I453" i="1"/>
  <c r="DW2532" i="1"/>
  <c r="DW2196" i="1"/>
  <c r="EI2532" i="1"/>
  <c r="EI2196" i="1"/>
  <c r="DN2532" i="1"/>
  <c r="DN2196" i="1"/>
  <c r="R2532" i="1"/>
  <c r="R2196" i="1"/>
  <c r="DV451" i="1"/>
  <c r="DV469" i="1"/>
  <c r="DV453" i="1"/>
  <c r="V2532" i="1"/>
  <c r="V2196" i="1"/>
  <c r="DA2532" i="1"/>
  <c r="DA2196" i="1"/>
  <c r="DN471" i="1"/>
  <c r="DN454" i="1"/>
  <c r="DW451" i="1"/>
  <c r="DZ450" i="1"/>
  <c r="DW469" i="1"/>
  <c r="DW453" i="1"/>
  <c r="EO1891" i="1"/>
  <c r="EO1892" i="1"/>
  <c r="AE2532" i="1"/>
  <c r="AE2196" i="1"/>
  <c r="O487" i="1"/>
  <c r="O476" i="1" s="1"/>
  <c r="P486" i="1"/>
  <c r="DX454" i="1" l="1"/>
  <c r="DX471" i="1"/>
  <c r="P487" i="1"/>
  <c r="P476" i="1" s="1"/>
  <c r="Q486" i="1"/>
  <c r="DW454" i="1"/>
  <c r="DW471" i="1"/>
  <c r="DZ469" i="1"/>
  <c r="EC450" i="1"/>
  <c r="DZ451" i="1"/>
  <c r="DZ453" i="1"/>
  <c r="I471" i="1"/>
  <c r="I454" i="1"/>
  <c r="K450" i="1"/>
  <c r="J451" i="1"/>
  <c r="J469" i="1"/>
  <c r="J453" i="1"/>
  <c r="DV471" i="1"/>
  <c r="DV454" i="1"/>
  <c r="R486" i="1" l="1"/>
  <c r="Q487" i="1"/>
  <c r="Q476" i="1" s="1"/>
  <c r="EC469" i="1"/>
  <c r="EF450" i="1"/>
  <c r="EC451" i="1"/>
  <c r="EC453" i="1"/>
  <c r="DZ471" i="1"/>
  <c r="DZ454" i="1"/>
  <c r="J454" i="1"/>
  <c r="J471" i="1"/>
  <c r="K451" i="1"/>
  <c r="K469" i="1"/>
  <c r="L450" i="1"/>
  <c r="K453" i="1"/>
  <c r="EI450" i="1" l="1"/>
  <c r="EF469" i="1"/>
  <c r="EF451" i="1"/>
  <c r="EF453" i="1"/>
  <c r="L469" i="1"/>
  <c r="L451" i="1"/>
  <c r="M450" i="1"/>
  <c r="L453" i="1"/>
  <c r="EC471" i="1"/>
  <c r="EC454" i="1"/>
  <c r="K471" i="1"/>
  <c r="K454" i="1"/>
  <c r="R487" i="1"/>
  <c r="R476" i="1" s="1"/>
  <c r="S486" i="1"/>
  <c r="M469" i="1" l="1"/>
  <c r="N450" i="1"/>
  <c r="M451" i="1"/>
  <c r="M453" i="1"/>
  <c r="L454" i="1"/>
  <c r="L471" i="1"/>
  <c r="EI469" i="1"/>
  <c r="EL450" i="1"/>
  <c r="EI451" i="1"/>
  <c r="EI453" i="1"/>
  <c r="EF471" i="1"/>
  <c r="EF454" i="1"/>
  <c r="S487" i="1"/>
  <c r="S476" i="1" s="1"/>
  <c r="T486" i="1"/>
  <c r="EL451" i="1" l="1"/>
  <c r="EL469" i="1"/>
  <c r="EO450" i="1"/>
  <c r="EL453" i="1"/>
  <c r="N469" i="1"/>
  <c r="O450" i="1"/>
  <c r="N451" i="1"/>
  <c r="N453" i="1"/>
  <c r="EI471" i="1"/>
  <c r="EI454" i="1"/>
  <c r="M471" i="1"/>
  <c r="M454" i="1"/>
  <c r="T487" i="1"/>
  <c r="T476" i="1" s="1"/>
  <c r="U486" i="1"/>
  <c r="N471" i="1" l="1"/>
  <c r="N454" i="1"/>
  <c r="T489" i="1"/>
  <c r="T506" i="1" s="1"/>
  <c r="CL489" i="1"/>
  <c r="CL506" i="1" s="1"/>
  <c r="DA489" i="1"/>
  <c r="DA506" i="1" s="1"/>
  <c r="BF489" i="1"/>
  <c r="BF506" i="1" s="1"/>
  <c r="DN489" i="1"/>
  <c r="DN506" i="1" s="1"/>
  <c r="DX489" i="1"/>
  <c r="DX506" i="1" s="1"/>
  <c r="C489" i="1"/>
  <c r="C506" i="1" s="1"/>
  <c r="BO489" i="1"/>
  <c r="BO506" i="1" s="1"/>
  <c r="AS489" i="1"/>
  <c r="AS506" i="1" s="1"/>
  <c r="CA489" i="1"/>
  <c r="CA506" i="1" s="1"/>
  <c r="AO489" i="1"/>
  <c r="AO506" i="1" s="1"/>
  <c r="D489" i="1"/>
  <c r="D506" i="1" s="1"/>
  <c r="DV489" i="1"/>
  <c r="DV506" i="1" s="1"/>
  <c r="DZ489" i="1"/>
  <c r="DZ506" i="1" s="1"/>
  <c r="AJ489" i="1"/>
  <c r="AJ506" i="1" s="1"/>
  <c r="AX489" i="1"/>
  <c r="AX506" i="1" s="1"/>
  <c r="E489" i="1"/>
  <c r="E506" i="1" s="1"/>
  <c r="DW489" i="1"/>
  <c r="DW506" i="1" s="1"/>
  <c r="B489" i="1"/>
  <c r="B506" i="1" s="1"/>
  <c r="B509" i="1" s="1"/>
  <c r="F489" i="1"/>
  <c r="F506" i="1" s="1"/>
  <c r="EC489" i="1"/>
  <c r="EC506" i="1" s="1"/>
  <c r="EF489" i="1"/>
  <c r="EF506" i="1" s="1"/>
  <c r="G489" i="1"/>
  <c r="G506" i="1" s="1"/>
  <c r="H489" i="1"/>
  <c r="H506" i="1" s="1"/>
  <c r="EI489" i="1"/>
  <c r="EI506" i="1" s="1"/>
  <c r="EL489" i="1"/>
  <c r="EL506" i="1" s="1"/>
  <c r="EO489" i="1"/>
  <c r="EO506" i="1" s="1"/>
  <c r="I489" i="1"/>
  <c r="I506" i="1" s="1"/>
  <c r="J489" i="1"/>
  <c r="J506" i="1" s="1"/>
  <c r="K489" i="1"/>
  <c r="K506" i="1" s="1"/>
  <c r="L489" i="1"/>
  <c r="L506" i="1" s="1"/>
  <c r="M489" i="1"/>
  <c r="M506" i="1" s="1"/>
  <c r="N489" i="1"/>
  <c r="N506" i="1" s="1"/>
  <c r="O489" i="1"/>
  <c r="O506" i="1" s="1"/>
  <c r="P489" i="1"/>
  <c r="P506" i="1" s="1"/>
  <c r="Q489" i="1"/>
  <c r="Q506" i="1" s="1"/>
  <c r="R489" i="1"/>
  <c r="R506" i="1" s="1"/>
  <c r="EL454" i="1"/>
  <c r="EL471" i="1"/>
  <c r="P450" i="1"/>
  <c r="O451" i="1"/>
  <c r="O469" i="1"/>
  <c r="O453" i="1"/>
  <c r="EO451" i="1"/>
  <c r="EO469" i="1"/>
  <c r="EO453" i="1"/>
  <c r="U487" i="1"/>
  <c r="U476" i="1" s="1"/>
  <c r="U489" i="1" s="1"/>
  <c r="U506" i="1" s="1"/>
  <c r="V486" i="1"/>
  <c r="S489" i="1"/>
  <c r="S506" i="1" s="1"/>
  <c r="W486" i="1" l="1"/>
  <c r="V487" i="1"/>
  <c r="V476" i="1" s="1"/>
  <c r="V489" i="1" s="1"/>
  <c r="V506" i="1" s="1"/>
  <c r="M507" i="1"/>
  <c r="M509" i="1"/>
  <c r="EL507" i="1"/>
  <c r="EL509" i="1"/>
  <c r="F507" i="1"/>
  <c r="F509" i="1"/>
  <c r="DZ507" i="1"/>
  <c r="DZ509" i="1"/>
  <c r="BO507" i="1"/>
  <c r="BO509" i="1"/>
  <c r="CL507" i="1"/>
  <c r="CL509" i="1"/>
  <c r="U507" i="1"/>
  <c r="U509" i="1"/>
  <c r="R507" i="1"/>
  <c r="R509" i="1"/>
  <c r="L507" i="1"/>
  <c r="L509" i="1"/>
  <c r="EI507" i="1"/>
  <c r="EI509" i="1"/>
  <c r="B2665" i="1"/>
  <c r="B2664" i="1"/>
  <c r="B2666" i="1"/>
  <c r="B2670" i="1"/>
  <c r="B2661" i="1"/>
  <c r="B2663" i="1"/>
  <c r="B2656" i="1"/>
  <c r="B2660" i="1"/>
  <c r="B2651" i="1"/>
  <c r="B2672" i="1" s="1"/>
  <c r="B2652" i="1"/>
  <c r="B2667" i="1"/>
  <c r="B2657" i="1"/>
  <c r="B2659" i="1"/>
  <c r="B2669" i="1"/>
  <c r="B2658" i="1"/>
  <c r="B2662" i="1"/>
  <c r="B2654" i="1"/>
  <c r="B2653" i="1"/>
  <c r="B2671" i="1"/>
  <c r="B2655" i="1"/>
  <c r="B2668" i="1"/>
  <c r="B514" i="1"/>
  <c r="DV507" i="1"/>
  <c r="DV509" i="1"/>
  <c r="C507" i="1"/>
  <c r="C509" i="1"/>
  <c r="T507" i="1"/>
  <c r="T509" i="1"/>
  <c r="B520" i="1" s="1"/>
  <c r="Q507" i="1"/>
  <c r="Q509" i="1"/>
  <c r="K507" i="1"/>
  <c r="K509" i="1"/>
  <c r="H507" i="1"/>
  <c r="H509" i="1"/>
  <c r="DW507" i="1"/>
  <c r="DW509" i="1"/>
  <c r="D507" i="1"/>
  <c r="D509" i="1"/>
  <c r="DX507" i="1"/>
  <c r="DX509" i="1"/>
  <c r="O471" i="1"/>
  <c r="O454" i="1"/>
  <c r="Q450" i="1"/>
  <c r="P451" i="1"/>
  <c r="P469" i="1"/>
  <c r="P453" i="1"/>
  <c r="P507" i="1"/>
  <c r="P509" i="1"/>
  <c r="P2655" i="1" s="1"/>
  <c r="J507" i="1"/>
  <c r="J509" i="1"/>
  <c r="G507" i="1"/>
  <c r="G509" i="1"/>
  <c r="E507" i="1"/>
  <c r="E509" i="1"/>
  <c r="AO507" i="1"/>
  <c r="AO509" i="1"/>
  <c r="DN507" i="1"/>
  <c r="DN509" i="1"/>
  <c r="EO471" i="1"/>
  <c r="EO454" i="1"/>
  <c r="EL514" i="1"/>
  <c r="O507" i="1"/>
  <c r="O509" i="1"/>
  <c r="I507" i="1"/>
  <c r="I509" i="1"/>
  <c r="EF507" i="1"/>
  <c r="EF509" i="1"/>
  <c r="AX507" i="1"/>
  <c r="AX509" i="1"/>
  <c r="CA507" i="1"/>
  <c r="CA509" i="1"/>
  <c r="BF507" i="1"/>
  <c r="BF509" i="1"/>
  <c r="S507" i="1"/>
  <c r="S509" i="1"/>
  <c r="N507" i="1"/>
  <c r="N509" i="1"/>
  <c r="EO507" i="1"/>
  <c r="EO509" i="1"/>
  <c r="EC507" i="1"/>
  <c r="EC509" i="1"/>
  <c r="AJ509" i="1"/>
  <c r="AS507" i="1"/>
  <c r="AS509" i="1"/>
  <c r="DA507" i="1"/>
  <c r="DA509" i="1"/>
  <c r="P2665" i="1" l="1"/>
  <c r="P2662" i="1"/>
  <c r="P2651" i="1"/>
  <c r="P2652" i="1"/>
  <c r="P2654" i="1"/>
  <c r="P2659" i="1"/>
  <c r="P2670" i="1"/>
  <c r="EF520" i="1"/>
  <c r="EF510" i="1"/>
  <c r="EF2670" i="1"/>
  <c r="EF2669" i="1"/>
  <c r="EF2662" i="1"/>
  <c r="EF2656" i="1"/>
  <c r="EF2663" i="1"/>
  <c r="EF2671" i="1"/>
  <c r="EF2667" i="1"/>
  <c r="EF2668" i="1"/>
  <c r="EF2652" i="1"/>
  <c r="EF2655" i="1"/>
  <c r="EF2657" i="1"/>
  <c r="EF2658" i="1"/>
  <c r="EF2666" i="1"/>
  <c r="EF2653" i="1"/>
  <c r="EF2654" i="1"/>
  <c r="EF2661" i="1"/>
  <c r="EF2660" i="1"/>
  <c r="EF2651" i="1"/>
  <c r="EF2659" i="1"/>
  <c r="EF2665" i="1"/>
  <c r="EF2664" i="1"/>
  <c r="EF514" i="1"/>
  <c r="P2672" i="1"/>
  <c r="R510" i="1"/>
  <c r="R520" i="1"/>
  <c r="BO510" i="1"/>
  <c r="BO520" i="1"/>
  <c r="BO2656" i="1"/>
  <c r="BO2664" i="1"/>
  <c r="BO2654" i="1"/>
  <c r="BO2661" i="1"/>
  <c r="BO2651" i="1"/>
  <c r="BO2671" i="1"/>
  <c r="BO2663" i="1"/>
  <c r="BO2657" i="1"/>
  <c r="BO2667" i="1"/>
  <c r="BO2655" i="1"/>
  <c r="BO2658" i="1"/>
  <c r="BO2669" i="1"/>
  <c r="BO2659" i="1"/>
  <c r="BO2662" i="1"/>
  <c r="BO2660" i="1"/>
  <c r="BO2670" i="1"/>
  <c r="BO2652" i="1"/>
  <c r="BO2653" i="1"/>
  <c r="BO2665" i="1"/>
  <c r="BO2668" i="1"/>
  <c r="BO2666" i="1"/>
  <c r="BO514" i="1"/>
  <c r="EL510" i="1"/>
  <c r="EL520" i="1"/>
  <c r="EL2667" i="1"/>
  <c r="EL2668" i="1"/>
  <c r="EL2666" i="1"/>
  <c r="EL2669" i="1"/>
  <c r="EL2652" i="1"/>
  <c r="EL2661" i="1"/>
  <c r="EL2653" i="1"/>
  <c r="EL2659" i="1"/>
  <c r="EL2651" i="1"/>
  <c r="EL2671" i="1"/>
  <c r="EL2656" i="1"/>
  <c r="EL2657" i="1"/>
  <c r="EL2655" i="1"/>
  <c r="EL2663" i="1"/>
  <c r="EL2670" i="1"/>
  <c r="EL2664" i="1"/>
  <c r="EL2662" i="1"/>
  <c r="EL2660" i="1"/>
  <c r="EL2665" i="1"/>
  <c r="EL2654" i="1"/>
  <c r="EL2658" i="1"/>
  <c r="AO510" i="1"/>
  <c r="AO520" i="1"/>
  <c r="J510" i="1"/>
  <c r="J520" i="1"/>
  <c r="J2660" i="1"/>
  <c r="J2669" i="1"/>
  <c r="J2651" i="1"/>
  <c r="J2670" i="1"/>
  <c r="J2659" i="1"/>
  <c r="J2657" i="1"/>
  <c r="J2665" i="1"/>
  <c r="J2664" i="1"/>
  <c r="J2658" i="1"/>
  <c r="J2662" i="1"/>
  <c r="J2656" i="1"/>
  <c r="J2654" i="1"/>
  <c r="J2666" i="1"/>
  <c r="J2667" i="1"/>
  <c r="J2663" i="1"/>
  <c r="J2668" i="1"/>
  <c r="J2671" i="1"/>
  <c r="J2661" i="1"/>
  <c r="J2653" i="1"/>
  <c r="J2652" i="1"/>
  <c r="J2655" i="1"/>
  <c r="J514" i="1"/>
  <c r="P2656" i="1"/>
  <c r="P2663" i="1"/>
  <c r="P2669" i="1"/>
  <c r="P2653" i="1"/>
  <c r="DW510" i="1"/>
  <c r="DW520" i="1"/>
  <c r="DW2662" i="1"/>
  <c r="DW2652" i="1"/>
  <c r="DW2663" i="1"/>
  <c r="DW2653" i="1"/>
  <c r="DW2668" i="1"/>
  <c r="DW2657" i="1"/>
  <c r="DW2658" i="1"/>
  <c r="DW2670" i="1"/>
  <c r="DW2656" i="1"/>
  <c r="DW2666" i="1"/>
  <c r="DW2669" i="1"/>
  <c r="DW2667" i="1"/>
  <c r="DW2655" i="1"/>
  <c r="DW2664" i="1"/>
  <c r="DW2654" i="1"/>
  <c r="DW2665" i="1"/>
  <c r="DW2661" i="1"/>
  <c r="DW2660" i="1"/>
  <c r="DW2651" i="1"/>
  <c r="DW2659" i="1"/>
  <c r="DW2671" i="1"/>
  <c r="DW514" i="1"/>
  <c r="Q510" i="1"/>
  <c r="Q520" i="1"/>
  <c r="DV510" i="1"/>
  <c r="DV520" i="1"/>
  <c r="DV2667" i="1"/>
  <c r="DV2659" i="1"/>
  <c r="DV2670" i="1"/>
  <c r="DV2654" i="1"/>
  <c r="DV2653" i="1"/>
  <c r="DV2665" i="1"/>
  <c r="DV2660" i="1"/>
  <c r="DV2662" i="1"/>
  <c r="DV2656" i="1"/>
  <c r="DV2651" i="1"/>
  <c r="DV2664" i="1"/>
  <c r="DV2655" i="1"/>
  <c r="DV2669" i="1"/>
  <c r="DV2657" i="1"/>
  <c r="DV2661" i="1"/>
  <c r="DV2671" i="1"/>
  <c r="DV2652" i="1"/>
  <c r="DV2668" i="1"/>
  <c r="DV2658" i="1"/>
  <c r="DV2666" i="1"/>
  <c r="DV2663" i="1"/>
  <c r="DV514" i="1"/>
  <c r="AJ520" i="1"/>
  <c r="N520" i="1"/>
  <c r="N510" i="1"/>
  <c r="N2668" i="1"/>
  <c r="N2663" i="1"/>
  <c r="N2653" i="1"/>
  <c r="N2656" i="1"/>
  <c r="N2654" i="1"/>
  <c r="N2651" i="1"/>
  <c r="N2652" i="1"/>
  <c r="N2661" i="1"/>
  <c r="N2658" i="1"/>
  <c r="N2666" i="1"/>
  <c r="N2659" i="1"/>
  <c r="N2665" i="1"/>
  <c r="N2667" i="1"/>
  <c r="N2655" i="1"/>
  <c r="N2664" i="1"/>
  <c r="N2657" i="1"/>
  <c r="N2660" i="1"/>
  <c r="N2671" i="1"/>
  <c r="N2662" i="1"/>
  <c r="N2669" i="1"/>
  <c r="N2670" i="1"/>
  <c r="CA510" i="1"/>
  <c r="CA520" i="1"/>
  <c r="CA2652" i="1"/>
  <c r="CA2665" i="1"/>
  <c r="CA2669" i="1"/>
  <c r="CA2659" i="1"/>
  <c r="CA2668" i="1"/>
  <c r="CA2660" i="1"/>
  <c r="CA2657" i="1"/>
  <c r="CA2656" i="1"/>
  <c r="CA2654" i="1"/>
  <c r="CA2671" i="1"/>
  <c r="CA2653" i="1"/>
  <c r="CA2664" i="1"/>
  <c r="CA2663" i="1"/>
  <c r="CA2655" i="1"/>
  <c r="CA2667" i="1"/>
  <c r="CA2651" i="1"/>
  <c r="CA2666" i="1"/>
  <c r="CA2662" i="1"/>
  <c r="CA2658" i="1"/>
  <c r="CA2661" i="1"/>
  <c r="CA2670" i="1"/>
  <c r="CA514" i="1"/>
  <c r="CA515" i="1" s="1"/>
  <c r="CA2139" i="1" s="1"/>
  <c r="CA2501" i="1" s="1"/>
  <c r="I520" i="1"/>
  <c r="I510" i="1"/>
  <c r="I2653" i="1"/>
  <c r="I2656" i="1"/>
  <c r="I2666" i="1"/>
  <c r="I2651" i="1"/>
  <c r="I2660" i="1"/>
  <c r="I2652" i="1"/>
  <c r="I2655" i="1"/>
  <c r="I2668" i="1"/>
  <c r="I2658" i="1"/>
  <c r="I2663" i="1"/>
  <c r="I2664" i="1"/>
  <c r="I2670" i="1"/>
  <c r="I2661" i="1"/>
  <c r="I2662" i="1"/>
  <c r="I2667" i="1"/>
  <c r="I2669" i="1"/>
  <c r="I2654" i="1"/>
  <c r="I2657" i="1"/>
  <c r="I2665" i="1"/>
  <c r="I2671" i="1"/>
  <c r="I2659" i="1"/>
  <c r="I514" i="1"/>
  <c r="EO514" i="1"/>
  <c r="EO515" i="1" s="1"/>
  <c r="EO2139" i="1" s="1"/>
  <c r="EO2501" i="1" s="1"/>
  <c r="P2667" i="1"/>
  <c r="P2671" i="1"/>
  <c r="P2668" i="1"/>
  <c r="O514" i="1"/>
  <c r="EI520" i="1"/>
  <c r="EI510" i="1"/>
  <c r="EI2655" i="1"/>
  <c r="EI2667" i="1"/>
  <c r="EI2666" i="1"/>
  <c r="EI2669" i="1"/>
  <c r="EI2659" i="1"/>
  <c r="EI2671" i="1"/>
  <c r="EI2661" i="1"/>
  <c r="EI2662" i="1"/>
  <c r="EI2660" i="1"/>
  <c r="EI2656" i="1"/>
  <c r="EI2658" i="1"/>
  <c r="EI2665" i="1"/>
  <c r="EI2663" i="1"/>
  <c r="EI2654" i="1"/>
  <c r="EI2668" i="1"/>
  <c r="EI2657" i="1"/>
  <c r="EI2652" i="1"/>
  <c r="EI2653" i="1"/>
  <c r="EI2651" i="1"/>
  <c r="EI2664" i="1"/>
  <c r="EI2670" i="1"/>
  <c r="EI514" i="1"/>
  <c r="EI515" i="1" s="1"/>
  <c r="EI2139" i="1" s="1"/>
  <c r="EI2501" i="1" s="1"/>
  <c r="U520" i="1"/>
  <c r="U510" i="1"/>
  <c r="DZ510" i="1"/>
  <c r="DZ520" i="1"/>
  <c r="DZ2656" i="1"/>
  <c r="DZ2669" i="1"/>
  <c r="DZ2671" i="1"/>
  <c r="DZ2659" i="1"/>
  <c r="DZ2663" i="1"/>
  <c r="DZ2667" i="1"/>
  <c r="DZ2652" i="1"/>
  <c r="DZ2651" i="1"/>
  <c r="DZ2665" i="1"/>
  <c r="DZ2654" i="1"/>
  <c r="DZ2658" i="1"/>
  <c r="DZ2655" i="1"/>
  <c r="DZ2662" i="1"/>
  <c r="DZ2657" i="1"/>
  <c r="DZ2670" i="1"/>
  <c r="DZ2653" i="1"/>
  <c r="DZ2664" i="1"/>
  <c r="DZ2661" i="1"/>
  <c r="DZ2666" i="1"/>
  <c r="DZ2668" i="1"/>
  <c r="DZ2660" i="1"/>
  <c r="DZ514" i="1"/>
  <c r="DZ515" i="1" s="1"/>
  <c r="DZ2139" i="1" s="1"/>
  <c r="DZ2501" i="1" s="1"/>
  <c r="M510" i="1"/>
  <c r="M520" i="1"/>
  <c r="M2655" i="1"/>
  <c r="M2670" i="1"/>
  <c r="M2657" i="1"/>
  <c r="M2665" i="1"/>
  <c r="M2671" i="1"/>
  <c r="M2666" i="1"/>
  <c r="M2660" i="1"/>
  <c r="M2651" i="1"/>
  <c r="M2663" i="1"/>
  <c r="M2652" i="1"/>
  <c r="M2661" i="1"/>
  <c r="M2668" i="1"/>
  <c r="M2658" i="1"/>
  <c r="M2654" i="1"/>
  <c r="M2656" i="1"/>
  <c r="M2669" i="1"/>
  <c r="M2653" i="1"/>
  <c r="M2659" i="1"/>
  <c r="M2667" i="1"/>
  <c r="M2662" i="1"/>
  <c r="M2664" i="1"/>
  <c r="M514" i="1"/>
  <c r="EO510" i="1"/>
  <c r="EO520" i="1"/>
  <c r="EO2667" i="1"/>
  <c r="EO2668" i="1"/>
  <c r="EO2653" i="1"/>
  <c r="EO2660" i="1"/>
  <c r="EO2654" i="1"/>
  <c r="EO2651" i="1"/>
  <c r="EO2655" i="1"/>
  <c r="EO2670" i="1"/>
  <c r="EO2652" i="1"/>
  <c r="EO2665" i="1"/>
  <c r="EO2666" i="1"/>
  <c r="EO2662" i="1"/>
  <c r="EO2663" i="1"/>
  <c r="EO2659" i="1"/>
  <c r="EO2664" i="1"/>
  <c r="EO2671" i="1"/>
  <c r="EO2669" i="1"/>
  <c r="EO2658" i="1"/>
  <c r="EO2657" i="1"/>
  <c r="EO2661" i="1"/>
  <c r="EO2656" i="1"/>
  <c r="E520" i="1"/>
  <c r="E510" i="1"/>
  <c r="E2667" i="1"/>
  <c r="E2669" i="1"/>
  <c r="E2660" i="1"/>
  <c r="E2658" i="1"/>
  <c r="E2657" i="1"/>
  <c r="E2661" i="1"/>
  <c r="E2655" i="1"/>
  <c r="E2656" i="1"/>
  <c r="E2671" i="1"/>
  <c r="E2670" i="1"/>
  <c r="E2659" i="1"/>
  <c r="E2652" i="1"/>
  <c r="E2653" i="1"/>
  <c r="E2665" i="1"/>
  <c r="E2651" i="1"/>
  <c r="E2668" i="1"/>
  <c r="E2663" i="1"/>
  <c r="E2654" i="1"/>
  <c r="E2666" i="1"/>
  <c r="E2662" i="1"/>
  <c r="E2664" i="1"/>
  <c r="E514" i="1"/>
  <c r="P510" i="1"/>
  <c r="P520" i="1"/>
  <c r="P2661" i="1"/>
  <c r="P2660" i="1"/>
  <c r="P2664" i="1"/>
  <c r="DX510" i="1"/>
  <c r="DX520" i="1"/>
  <c r="DX2668" i="1"/>
  <c r="DX2660" i="1"/>
  <c r="DX2654" i="1"/>
  <c r="DX2669" i="1"/>
  <c r="DX2656" i="1"/>
  <c r="DX2657" i="1"/>
  <c r="DX2658" i="1"/>
  <c r="DX2655" i="1"/>
  <c r="DX2653" i="1"/>
  <c r="DX2662" i="1"/>
  <c r="DX2667" i="1"/>
  <c r="DX2664" i="1"/>
  <c r="DX2670" i="1"/>
  <c r="DX2671" i="1"/>
  <c r="DX2661" i="1"/>
  <c r="DX2665" i="1"/>
  <c r="DX2666" i="1"/>
  <c r="DX2651" i="1"/>
  <c r="DX2659" i="1"/>
  <c r="DX2652" i="1"/>
  <c r="DX2663" i="1"/>
  <c r="DX514" i="1"/>
  <c r="H520" i="1"/>
  <c r="H510" i="1"/>
  <c r="H2661" i="1"/>
  <c r="H2662" i="1"/>
  <c r="H2665" i="1"/>
  <c r="H2652" i="1"/>
  <c r="H2658" i="1"/>
  <c r="H2659" i="1"/>
  <c r="H2670" i="1"/>
  <c r="H2668" i="1"/>
  <c r="H2663" i="1"/>
  <c r="H2656" i="1"/>
  <c r="H2653" i="1"/>
  <c r="H2657" i="1"/>
  <c r="H2651" i="1"/>
  <c r="H2667" i="1"/>
  <c r="H2655" i="1"/>
  <c r="H2660" i="1"/>
  <c r="H2654" i="1"/>
  <c r="H2669" i="1"/>
  <c r="H2671" i="1"/>
  <c r="H2666" i="1"/>
  <c r="H2664" i="1"/>
  <c r="H514" i="1"/>
  <c r="T520" i="1"/>
  <c r="T510" i="1"/>
  <c r="G510" i="1"/>
  <c r="G520" i="1"/>
  <c r="G2654" i="1"/>
  <c r="G2662" i="1"/>
  <c r="G2664" i="1"/>
  <c r="G2669" i="1"/>
  <c r="G2659" i="1"/>
  <c r="G2663" i="1"/>
  <c r="G2655" i="1"/>
  <c r="G2657" i="1"/>
  <c r="G2651" i="1"/>
  <c r="G2668" i="1"/>
  <c r="G2671" i="1"/>
  <c r="G2656" i="1"/>
  <c r="G2665" i="1"/>
  <c r="G2652" i="1"/>
  <c r="G2670" i="1"/>
  <c r="G2660" i="1"/>
  <c r="G2661" i="1"/>
  <c r="G2666" i="1"/>
  <c r="G2667" i="1"/>
  <c r="G2653" i="1"/>
  <c r="G2658" i="1"/>
  <c r="G514" i="1"/>
  <c r="AS510" i="1"/>
  <c r="AS520" i="1"/>
  <c r="AS2669" i="1"/>
  <c r="AS2662" i="1"/>
  <c r="AS2656" i="1"/>
  <c r="AS2664" i="1"/>
  <c r="AS2671" i="1"/>
  <c r="AS2660" i="1"/>
  <c r="AS2667" i="1"/>
  <c r="AS2657" i="1"/>
  <c r="AS2658" i="1"/>
  <c r="AS2661" i="1"/>
  <c r="AS2665" i="1"/>
  <c r="AS2663" i="1"/>
  <c r="AS2653" i="1"/>
  <c r="AS2666" i="1"/>
  <c r="AS2659" i="1"/>
  <c r="AS2668" i="1"/>
  <c r="AS2670" i="1"/>
  <c r="AS2651" i="1"/>
  <c r="AS2652" i="1"/>
  <c r="AS2654" i="1"/>
  <c r="AS2655" i="1"/>
  <c r="AS514" i="1"/>
  <c r="BF510" i="1"/>
  <c r="BF520" i="1"/>
  <c r="BF2652" i="1"/>
  <c r="BF2658" i="1"/>
  <c r="BF2659" i="1"/>
  <c r="BF2656" i="1"/>
  <c r="BF2665" i="1"/>
  <c r="BF2670" i="1"/>
  <c r="BF2668" i="1"/>
  <c r="BF2657" i="1"/>
  <c r="BF2664" i="1"/>
  <c r="BF2666" i="1"/>
  <c r="BF2655" i="1"/>
  <c r="BF2654" i="1"/>
  <c r="BF2671" i="1"/>
  <c r="BF2653" i="1"/>
  <c r="BF2662" i="1"/>
  <c r="BF2660" i="1"/>
  <c r="BF2651" i="1"/>
  <c r="BF2663" i="1"/>
  <c r="BF2661" i="1"/>
  <c r="BF2669" i="1"/>
  <c r="BF2667" i="1"/>
  <c r="BF514" i="1"/>
  <c r="DA510" i="1"/>
  <c r="DA520" i="1"/>
  <c r="DA2660" i="1"/>
  <c r="DA2665" i="1"/>
  <c r="DA2663" i="1"/>
  <c r="DA2668" i="1"/>
  <c r="DA2652" i="1"/>
  <c r="DA2670" i="1"/>
  <c r="DA2653" i="1"/>
  <c r="DA2671" i="1"/>
  <c r="DA2664" i="1"/>
  <c r="DA2659" i="1"/>
  <c r="DA2658" i="1"/>
  <c r="DA2651" i="1"/>
  <c r="DA2655" i="1"/>
  <c r="DA2654" i="1"/>
  <c r="DA2657" i="1"/>
  <c r="DA2666" i="1"/>
  <c r="DA2662" i="1"/>
  <c r="DA2667" i="1"/>
  <c r="DA2656" i="1"/>
  <c r="DA2669" i="1"/>
  <c r="DA2661" i="1"/>
  <c r="DA514" i="1"/>
  <c r="EC510" i="1"/>
  <c r="EC520" i="1"/>
  <c r="EC2654" i="1"/>
  <c r="EC2651" i="1"/>
  <c r="EC2671" i="1"/>
  <c r="EC2653" i="1"/>
  <c r="EC2655" i="1"/>
  <c r="EC2661" i="1"/>
  <c r="EC2666" i="1"/>
  <c r="EC2668" i="1"/>
  <c r="EC2665" i="1"/>
  <c r="EC2663" i="1"/>
  <c r="EC2664" i="1"/>
  <c r="EC2667" i="1"/>
  <c r="EC2658" i="1"/>
  <c r="EC2670" i="1"/>
  <c r="EC2659" i="1"/>
  <c r="EC2657" i="1"/>
  <c r="EC2660" i="1"/>
  <c r="EC2662" i="1"/>
  <c r="EC2652" i="1"/>
  <c r="EC2656" i="1"/>
  <c r="EC2669" i="1"/>
  <c r="EC514" i="1"/>
  <c r="EC515" i="1" s="1"/>
  <c r="EC2139" i="1" s="1"/>
  <c r="EC2501" i="1" s="1"/>
  <c r="S510" i="1"/>
  <c r="S520" i="1"/>
  <c r="AX520" i="1"/>
  <c r="AX510" i="1"/>
  <c r="AX2655" i="1"/>
  <c r="AX2658" i="1"/>
  <c r="AX2667" i="1"/>
  <c r="AX2664" i="1"/>
  <c r="AX2652" i="1"/>
  <c r="AX2656" i="1"/>
  <c r="AX2657" i="1"/>
  <c r="AX2661" i="1"/>
  <c r="AX2660" i="1"/>
  <c r="AX2670" i="1"/>
  <c r="AX2659" i="1"/>
  <c r="AX2671" i="1"/>
  <c r="AX2665" i="1"/>
  <c r="AX2651" i="1"/>
  <c r="AX2654" i="1"/>
  <c r="AX2668" i="1"/>
  <c r="AX2653" i="1"/>
  <c r="AX2666" i="1"/>
  <c r="AX2662" i="1"/>
  <c r="AX2669" i="1"/>
  <c r="AX2663" i="1"/>
  <c r="AX514" i="1"/>
  <c r="AX515" i="1" s="1"/>
  <c r="AX2139" i="1" s="1"/>
  <c r="AX2501" i="1" s="1"/>
  <c r="O520" i="1"/>
  <c r="O510" i="1"/>
  <c r="O2653" i="1"/>
  <c r="O2669" i="1"/>
  <c r="O2670" i="1"/>
  <c r="O2663" i="1"/>
  <c r="O2651" i="1"/>
  <c r="O2667" i="1"/>
  <c r="O2661" i="1"/>
  <c r="O2652" i="1"/>
  <c r="O2658" i="1"/>
  <c r="O2657" i="1"/>
  <c r="O2671" i="1"/>
  <c r="O2656" i="1"/>
  <c r="O2666" i="1"/>
  <c r="O2655" i="1"/>
  <c r="O2662" i="1"/>
  <c r="O2660" i="1"/>
  <c r="O2665" i="1"/>
  <c r="O2654" i="1"/>
  <c r="O2664" i="1"/>
  <c r="O2659" i="1"/>
  <c r="O2668" i="1"/>
  <c r="N514" i="1"/>
  <c r="N515" i="1" s="1"/>
  <c r="N2139" i="1" s="1"/>
  <c r="N2501" i="1" s="1"/>
  <c r="P2658" i="1"/>
  <c r="P2666" i="1"/>
  <c r="P2657" i="1"/>
  <c r="L510" i="1"/>
  <c r="L520" i="1"/>
  <c r="L2657" i="1"/>
  <c r="L2652" i="1"/>
  <c r="L2668" i="1"/>
  <c r="L2671" i="1"/>
  <c r="L2665" i="1"/>
  <c r="L2662" i="1"/>
  <c r="L2656" i="1"/>
  <c r="L2666" i="1"/>
  <c r="L2659" i="1"/>
  <c r="L2651" i="1"/>
  <c r="L2661" i="1"/>
  <c r="L2658" i="1"/>
  <c r="L2663" i="1"/>
  <c r="L2667" i="1"/>
  <c r="L2669" i="1"/>
  <c r="L2660" i="1"/>
  <c r="L2664" i="1"/>
  <c r="L2654" i="1"/>
  <c r="L2655" i="1"/>
  <c r="L2670" i="1"/>
  <c r="L2653" i="1"/>
  <c r="L514" i="1"/>
  <c r="CL510" i="1"/>
  <c r="CL520" i="1"/>
  <c r="CL2659" i="1"/>
  <c r="CL2664" i="1"/>
  <c r="CL2662" i="1"/>
  <c r="CL2658" i="1"/>
  <c r="CL2657" i="1"/>
  <c r="CL2652" i="1"/>
  <c r="CL2654" i="1"/>
  <c r="CL2653" i="1"/>
  <c r="CL2663" i="1"/>
  <c r="CL2666" i="1"/>
  <c r="CL2656" i="1"/>
  <c r="CL2669" i="1"/>
  <c r="CL2655" i="1"/>
  <c r="CL2651" i="1"/>
  <c r="CL2668" i="1"/>
  <c r="CL2661" i="1"/>
  <c r="CL2671" i="1"/>
  <c r="CL2667" i="1"/>
  <c r="CL2670" i="1"/>
  <c r="CL2660" i="1"/>
  <c r="CL2665" i="1"/>
  <c r="CL514" i="1"/>
  <c r="CL515" i="1" s="1"/>
  <c r="CL2139" i="1" s="1"/>
  <c r="CL2501" i="1" s="1"/>
  <c r="F510" i="1"/>
  <c r="F520" i="1"/>
  <c r="F2658" i="1"/>
  <c r="F2652" i="1"/>
  <c r="F2668" i="1"/>
  <c r="F2660" i="1"/>
  <c r="F2657" i="1"/>
  <c r="F2663" i="1"/>
  <c r="F2671" i="1"/>
  <c r="F2653" i="1"/>
  <c r="F2654" i="1"/>
  <c r="F2661" i="1"/>
  <c r="F2665" i="1"/>
  <c r="F2670" i="1"/>
  <c r="F2662" i="1"/>
  <c r="F2667" i="1"/>
  <c r="F2666" i="1"/>
  <c r="F2655" i="1"/>
  <c r="F2651" i="1"/>
  <c r="F2664" i="1"/>
  <c r="F2669" i="1"/>
  <c r="F2659" i="1"/>
  <c r="F2656" i="1"/>
  <c r="F514" i="1"/>
  <c r="F515" i="1" s="1"/>
  <c r="F2139" i="1" s="1"/>
  <c r="F2501" i="1" s="1"/>
  <c r="V507" i="1"/>
  <c r="V509" i="1"/>
  <c r="DN520" i="1"/>
  <c r="DN510" i="1"/>
  <c r="DN2660" i="1"/>
  <c r="DN2651" i="1"/>
  <c r="DN2667" i="1"/>
  <c r="DN2666" i="1"/>
  <c r="DN2661" i="1"/>
  <c r="DN2658" i="1"/>
  <c r="DN2654" i="1"/>
  <c r="DN2662" i="1"/>
  <c r="DN2653" i="1"/>
  <c r="DN2665" i="1"/>
  <c r="DN2664" i="1"/>
  <c r="DN2655" i="1"/>
  <c r="DN2656" i="1"/>
  <c r="DN2668" i="1"/>
  <c r="DN2669" i="1"/>
  <c r="DN2657" i="1"/>
  <c r="DN2652" i="1"/>
  <c r="DN2663" i="1"/>
  <c r="DN2659" i="1"/>
  <c r="DN2670" i="1"/>
  <c r="DN2671" i="1"/>
  <c r="DN514" i="1"/>
  <c r="DN515" i="1" s="1"/>
  <c r="DN2139" i="1" s="1"/>
  <c r="DN2501" i="1" s="1"/>
  <c r="P454" i="1"/>
  <c r="P471" i="1"/>
  <c r="P514" i="1" s="1"/>
  <c r="P515" i="1" s="1"/>
  <c r="P2139" i="1" s="1"/>
  <c r="P2501" i="1" s="1"/>
  <c r="Q451" i="1"/>
  <c r="R450" i="1"/>
  <c r="Q469" i="1"/>
  <c r="Q2651" i="1"/>
  <c r="Q2652" i="1"/>
  <c r="Q2143" i="1" s="1"/>
  <c r="Q2653" i="1"/>
  <c r="Q2144" i="1" s="1"/>
  <c r="Q2668" i="1"/>
  <c r="Q2159" i="1" s="1"/>
  <c r="Q2658" i="1"/>
  <c r="Q2149" i="1" s="1"/>
  <c r="Q2670" i="1"/>
  <c r="Q2161" i="1" s="1"/>
  <c r="Q2671" i="1"/>
  <c r="Q2162" i="1" s="1"/>
  <c r="Q2665" i="1"/>
  <c r="Q2156" i="1" s="1"/>
  <c r="Q2656" i="1"/>
  <c r="Q2147" i="1" s="1"/>
  <c r="Q2666" i="1"/>
  <c r="Q2157" i="1" s="1"/>
  <c r="Q2659" i="1"/>
  <c r="Q2150" i="1" s="1"/>
  <c r="Q2663" i="1"/>
  <c r="Q2154" i="1" s="1"/>
  <c r="Q2662" i="1"/>
  <c r="Q2153" i="1" s="1"/>
  <c r="Q2654" i="1"/>
  <c r="Q2145" i="1" s="1"/>
  <c r="Q2669" i="1"/>
  <c r="Q2160" i="1" s="1"/>
  <c r="Q2667" i="1"/>
  <c r="Q2158" i="1" s="1"/>
  <c r="Q2657" i="1"/>
  <c r="Q2148" i="1" s="1"/>
  <c r="Q2661" i="1"/>
  <c r="Q2152" i="1" s="1"/>
  <c r="Q2664" i="1"/>
  <c r="Q2155" i="1" s="1"/>
  <c r="Q2660" i="1"/>
  <c r="Q2151" i="1" s="1"/>
  <c r="Q2655" i="1"/>
  <c r="Q2146" i="1" s="1"/>
  <c r="Q453" i="1"/>
  <c r="D510" i="1"/>
  <c r="D520" i="1"/>
  <c r="D2656" i="1"/>
  <c r="D2660" i="1"/>
  <c r="D2671" i="1"/>
  <c r="D2668" i="1"/>
  <c r="D2653" i="1"/>
  <c r="D2662" i="1"/>
  <c r="D2663" i="1"/>
  <c r="D2652" i="1"/>
  <c r="D2664" i="1"/>
  <c r="D2659" i="1"/>
  <c r="D2655" i="1"/>
  <c r="D2657" i="1"/>
  <c r="D2654" i="1"/>
  <c r="D2658" i="1"/>
  <c r="D2665" i="1"/>
  <c r="D2667" i="1"/>
  <c r="D2651" i="1"/>
  <c r="D2661" i="1"/>
  <c r="D2670" i="1"/>
  <c r="D2666" i="1"/>
  <c r="D2669" i="1"/>
  <c r="D514" i="1"/>
  <c r="K510" i="1"/>
  <c r="K520" i="1"/>
  <c r="K2657" i="1"/>
  <c r="K2653" i="1"/>
  <c r="K2659" i="1"/>
  <c r="K2663" i="1"/>
  <c r="K2665" i="1"/>
  <c r="K2669" i="1"/>
  <c r="K2656" i="1"/>
  <c r="K2671" i="1"/>
  <c r="K2655" i="1"/>
  <c r="K2670" i="1"/>
  <c r="K2651" i="1"/>
  <c r="K2660" i="1"/>
  <c r="K2667" i="1"/>
  <c r="K2664" i="1"/>
  <c r="K2662" i="1"/>
  <c r="K2668" i="1"/>
  <c r="K2654" i="1"/>
  <c r="K2658" i="1"/>
  <c r="K2666" i="1"/>
  <c r="K2652" i="1"/>
  <c r="K2661" i="1"/>
  <c r="K514" i="1"/>
  <c r="K515" i="1" s="1"/>
  <c r="K2139" i="1" s="1"/>
  <c r="K2501" i="1" s="1"/>
  <c r="C510" i="1"/>
  <c r="C520" i="1"/>
  <c r="C2653" i="1"/>
  <c r="C2144" i="1" s="1"/>
  <c r="C2663" i="1"/>
  <c r="C2154" i="1" s="1"/>
  <c r="C2665" i="1"/>
  <c r="C2156" i="1" s="1"/>
  <c r="C2659" i="1"/>
  <c r="C2150" i="1" s="1"/>
  <c r="C2651" i="1"/>
  <c r="C2668" i="1"/>
  <c r="C2159" i="1" s="1"/>
  <c r="C2656" i="1"/>
  <c r="C2147" i="1" s="1"/>
  <c r="C2658" i="1"/>
  <c r="C2149" i="1" s="1"/>
  <c r="C2671" i="1"/>
  <c r="C2162" i="1" s="1"/>
  <c r="C2667" i="1"/>
  <c r="C2158" i="1" s="1"/>
  <c r="C2652" i="1"/>
  <c r="C2143" i="1" s="1"/>
  <c r="C2666" i="1"/>
  <c r="C2157" i="1" s="1"/>
  <c r="C2670" i="1"/>
  <c r="C2161" i="1" s="1"/>
  <c r="C2655" i="1"/>
  <c r="C2146" i="1" s="1"/>
  <c r="C2660" i="1"/>
  <c r="C2151" i="1" s="1"/>
  <c r="C2654" i="1"/>
  <c r="C2145" i="1" s="1"/>
  <c r="C2661" i="1"/>
  <c r="C2152" i="1" s="1"/>
  <c r="C2669" i="1"/>
  <c r="C2160" i="1" s="1"/>
  <c r="C2662" i="1"/>
  <c r="C2153" i="1" s="1"/>
  <c r="C2657" i="1"/>
  <c r="C2148" i="1" s="1"/>
  <c r="C2664" i="1"/>
  <c r="C2155" i="1" s="1"/>
  <c r="C514" i="1"/>
  <c r="C515" i="1" s="1"/>
  <c r="C2139" i="1" s="1"/>
  <c r="C2501" i="1" s="1"/>
  <c r="W487" i="1"/>
  <c r="W476" i="1" s="1"/>
  <c r="W489" i="1" s="1"/>
  <c r="W506" i="1" s="1"/>
  <c r="X486" i="1"/>
  <c r="H515" i="1" l="1"/>
  <c r="H2139" i="1" s="1"/>
  <c r="H2501" i="1" s="1"/>
  <c r="F2672" i="1"/>
  <c r="AX2672" i="1"/>
  <c r="BF2147" i="1" s="1"/>
  <c r="DA515" i="1"/>
  <c r="DA2139" i="1" s="1"/>
  <c r="DA2501" i="1" s="1"/>
  <c r="BF515" i="1"/>
  <c r="BF2139" i="1" s="1"/>
  <c r="BF2501" i="1" s="1"/>
  <c r="BF2157" i="1"/>
  <c r="G515" i="1"/>
  <c r="G2139" i="1" s="1"/>
  <c r="G2501" i="1" s="1"/>
  <c r="G2151" i="1"/>
  <c r="G2159" i="1"/>
  <c r="G2160" i="1"/>
  <c r="DX2672" i="1"/>
  <c r="M515" i="1"/>
  <c r="M2139" i="1" s="1"/>
  <c r="M2501" i="1" s="1"/>
  <c r="EL2672" i="1"/>
  <c r="EO2162" i="1" s="1"/>
  <c r="Q2672" i="1"/>
  <c r="Q2142" i="1"/>
  <c r="Q2163" i="1" s="1"/>
  <c r="DN2672" i="1"/>
  <c r="DV2160" i="1" s="1"/>
  <c r="L515" i="1"/>
  <c r="L2139" i="1" s="1"/>
  <c r="L2501" i="1" s="1"/>
  <c r="L2672" i="1"/>
  <c r="M2143" i="1" s="1"/>
  <c r="BF2158" i="1"/>
  <c r="BF2153" i="1"/>
  <c r="BF2155" i="1"/>
  <c r="BF2150" i="1"/>
  <c r="G2149" i="1"/>
  <c r="G2161" i="1"/>
  <c r="G2672" i="1"/>
  <c r="H2160" i="1" s="1"/>
  <c r="G2142" i="1"/>
  <c r="G2163" i="1" s="1"/>
  <c r="G2155" i="1"/>
  <c r="H2145" i="1"/>
  <c r="H2144" i="1"/>
  <c r="H2149" i="1"/>
  <c r="DX2158" i="1"/>
  <c r="E515" i="1"/>
  <c r="E2139" i="1" s="1"/>
  <c r="E2501" i="1" s="1"/>
  <c r="EO2147" i="1"/>
  <c r="EO2155" i="1"/>
  <c r="EO2143" i="1"/>
  <c r="EO2144" i="1"/>
  <c r="M2155" i="1"/>
  <c r="M2147" i="1"/>
  <c r="M2154" i="1"/>
  <c r="M2148" i="1"/>
  <c r="I515" i="1"/>
  <c r="I2139" i="1" s="1"/>
  <c r="I2501" i="1" s="1"/>
  <c r="I2672" i="1"/>
  <c r="J2144" i="1" s="1"/>
  <c r="CA2672" i="1"/>
  <c r="CL2147" i="1" s="1"/>
  <c r="DV2159" i="1"/>
  <c r="DV2146" i="1"/>
  <c r="DV2156" i="1"/>
  <c r="DW2150" i="1"/>
  <c r="DW2155" i="1"/>
  <c r="DW2161" i="1"/>
  <c r="DW2143" i="1"/>
  <c r="J2145" i="1"/>
  <c r="EF2160" i="1"/>
  <c r="CL2156" i="1"/>
  <c r="CL2159" i="1"/>
  <c r="CL2154" i="1"/>
  <c r="CL2153" i="1"/>
  <c r="EC2672" i="1"/>
  <c r="EF2153" i="1" s="1"/>
  <c r="BF2160" i="1"/>
  <c r="BF2144" i="1"/>
  <c r="BF2148" i="1"/>
  <c r="BF2149" i="1"/>
  <c r="G2144" i="1"/>
  <c r="G2143" i="1"/>
  <c r="G2148" i="1"/>
  <c r="G2153" i="1"/>
  <c r="H2151" i="1"/>
  <c r="H2147" i="1"/>
  <c r="H2143" i="1"/>
  <c r="DX515" i="1"/>
  <c r="DX2139" i="1" s="1"/>
  <c r="DX2501" i="1" s="1"/>
  <c r="DX2156" i="1"/>
  <c r="DX2153" i="1"/>
  <c r="DX2160" i="1"/>
  <c r="E2672" i="1"/>
  <c r="F2151" i="1" s="1"/>
  <c r="EO2152" i="1"/>
  <c r="EO2150" i="1"/>
  <c r="EO2161" i="1"/>
  <c r="EO2159" i="1"/>
  <c r="M2153" i="1"/>
  <c r="M2145" i="1"/>
  <c r="M2672" i="1"/>
  <c r="N2152" i="1" s="1"/>
  <c r="M2142" i="1"/>
  <c r="M2163" i="1" s="1"/>
  <c r="M2161" i="1"/>
  <c r="DZ2672" i="1"/>
  <c r="EC2160" i="1" s="1"/>
  <c r="O515" i="1"/>
  <c r="O2139" i="1" s="1"/>
  <c r="O2501" i="1" s="1"/>
  <c r="N2146" i="1"/>
  <c r="DV2143" i="1"/>
  <c r="DV2155" i="1"/>
  <c r="DV2144" i="1"/>
  <c r="DW2672" i="1"/>
  <c r="DZ2162" i="1" s="1"/>
  <c r="DW2142" i="1"/>
  <c r="DW2163" i="1" s="1"/>
  <c r="DW2146" i="1"/>
  <c r="DW2149" i="1"/>
  <c r="DW2153" i="1"/>
  <c r="J2162" i="1"/>
  <c r="J2147" i="1"/>
  <c r="J2150" i="1"/>
  <c r="EF2150" i="1"/>
  <c r="EF2157" i="1"/>
  <c r="EF2158" i="1"/>
  <c r="EF2161" i="1"/>
  <c r="W507" i="1"/>
  <c r="W509" i="1"/>
  <c r="C2672" i="1"/>
  <c r="D2149" i="1" s="1"/>
  <c r="C2142" i="1"/>
  <c r="C2163" i="1" s="1"/>
  <c r="K2672" i="1"/>
  <c r="L2160" i="1" s="1"/>
  <c r="D2672" i="1"/>
  <c r="E2148" i="1" s="1"/>
  <c r="S450" i="1"/>
  <c r="R469" i="1"/>
  <c r="R451" i="1"/>
  <c r="R2656" i="1"/>
  <c r="R2147" i="1" s="1"/>
  <c r="R2664" i="1"/>
  <c r="R2155" i="1" s="1"/>
  <c r="R2667" i="1"/>
  <c r="R2158" i="1" s="1"/>
  <c r="R2671" i="1"/>
  <c r="R2162" i="1" s="1"/>
  <c r="R2653" i="1"/>
  <c r="R2144" i="1" s="1"/>
  <c r="R2670" i="1"/>
  <c r="R2161" i="1" s="1"/>
  <c r="R2657" i="1"/>
  <c r="R2148" i="1" s="1"/>
  <c r="R2658" i="1"/>
  <c r="R2149" i="1" s="1"/>
  <c r="R2655" i="1"/>
  <c r="R2146" i="1" s="1"/>
  <c r="R2651" i="1"/>
  <c r="R2666" i="1"/>
  <c r="R2157" i="1" s="1"/>
  <c r="R2669" i="1"/>
  <c r="R2160" i="1" s="1"/>
  <c r="R2659" i="1"/>
  <c r="R2150" i="1" s="1"/>
  <c r="R2654" i="1"/>
  <c r="R2145" i="1" s="1"/>
  <c r="R2661" i="1"/>
  <c r="R2152" i="1" s="1"/>
  <c r="R2665" i="1"/>
  <c r="R2156" i="1" s="1"/>
  <c r="R2652" i="1"/>
  <c r="R2143" i="1" s="1"/>
  <c r="R2660" i="1"/>
  <c r="R2151" i="1" s="1"/>
  <c r="R2668" i="1"/>
  <c r="R2159" i="1" s="1"/>
  <c r="R2663" i="1"/>
  <c r="R2154" i="1" s="1"/>
  <c r="R2662" i="1"/>
  <c r="R2153" i="1" s="1"/>
  <c r="R453" i="1"/>
  <c r="F2150" i="1"/>
  <c r="F2158" i="1"/>
  <c r="F2144" i="1"/>
  <c r="F2143" i="1"/>
  <c r="CL2151" i="1"/>
  <c r="CL2672" i="1"/>
  <c r="DA2157" i="1" s="1"/>
  <c r="CL2142" i="1"/>
  <c r="CL2163" i="1" s="1"/>
  <c r="CL2144" i="1"/>
  <c r="CL2155" i="1"/>
  <c r="L2161" i="1"/>
  <c r="L2158" i="1"/>
  <c r="L2157" i="1"/>
  <c r="L2143" i="1"/>
  <c r="O2672" i="1"/>
  <c r="EC2143" i="1"/>
  <c r="EC2149" i="1"/>
  <c r="EC2157" i="1"/>
  <c r="EC2145" i="1"/>
  <c r="DA2147" i="1"/>
  <c r="DA2146" i="1"/>
  <c r="DA2144" i="1"/>
  <c r="DA2151" i="1"/>
  <c r="BF2152" i="1"/>
  <c r="BF2162" i="1"/>
  <c r="BF2159" i="1"/>
  <c r="BF2143" i="1"/>
  <c r="G2158" i="1"/>
  <c r="G2156" i="1"/>
  <c r="G2146" i="1"/>
  <c r="G2145" i="1"/>
  <c r="H2155" i="1"/>
  <c r="H2146" i="1"/>
  <c r="H2154" i="1"/>
  <c r="H2156" i="1"/>
  <c r="DX2154" i="1"/>
  <c r="DX2152" i="1"/>
  <c r="DX2144" i="1"/>
  <c r="DX2145" i="1"/>
  <c r="E2153" i="1"/>
  <c r="E2156" i="1"/>
  <c r="E2147" i="1"/>
  <c r="E2160" i="1"/>
  <c r="EO2148" i="1"/>
  <c r="EO2154" i="1"/>
  <c r="EO2146" i="1"/>
  <c r="EO2158" i="1"/>
  <c r="M2158" i="1"/>
  <c r="M2149" i="1"/>
  <c r="M2151" i="1"/>
  <c r="M2146" i="1"/>
  <c r="DZ2157" i="1"/>
  <c r="DZ2153" i="1"/>
  <c r="DZ2143" i="1"/>
  <c r="DZ2147" i="1"/>
  <c r="P2159" i="1"/>
  <c r="N2153" i="1"/>
  <c r="N2158" i="1"/>
  <c r="N2143" i="1"/>
  <c r="N2159" i="1"/>
  <c r="DV515" i="1"/>
  <c r="DV2139" i="1" s="1"/>
  <c r="DV2501" i="1" s="1"/>
  <c r="DV2162" i="1"/>
  <c r="DV2672" i="1"/>
  <c r="DV2142" i="1"/>
  <c r="DV2163" i="1" s="1"/>
  <c r="DV2145" i="1"/>
  <c r="DW2151" i="1"/>
  <c r="DW2158" i="1"/>
  <c r="DW2148" i="1"/>
  <c r="J515" i="1"/>
  <c r="J2139" i="1" s="1"/>
  <c r="J2501" i="1" s="1"/>
  <c r="J2159" i="1"/>
  <c r="J2153" i="1"/>
  <c r="J2161" i="1"/>
  <c r="P2142" i="1"/>
  <c r="P2163" i="1" s="1"/>
  <c r="EF2672" i="1"/>
  <c r="EI2156" i="1" s="1"/>
  <c r="EF2142" i="1"/>
  <c r="EF2163" i="1" s="1"/>
  <c r="EF2149" i="1"/>
  <c r="EF2162" i="1"/>
  <c r="D515" i="1"/>
  <c r="D2139" i="1" s="1"/>
  <c r="D2501" i="1" s="1"/>
  <c r="D2158" i="1"/>
  <c r="D2150" i="1"/>
  <c r="D2159" i="1"/>
  <c r="Q471" i="1"/>
  <c r="Q514" i="1" s="1"/>
  <c r="Q515" i="1" s="1"/>
  <c r="Q2139" i="1" s="1"/>
  <c r="Q2501" i="1" s="1"/>
  <c r="Q454" i="1"/>
  <c r="F2160" i="1"/>
  <c r="F2153" i="1"/>
  <c r="F2162" i="1"/>
  <c r="F2149" i="1"/>
  <c r="CL2161" i="1"/>
  <c r="CL2146" i="1"/>
  <c r="CL2145" i="1"/>
  <c r="CL2150" i="1"/>
  <c r="L2146" i="1"/>
  <c r="L2154" i="1"/>
  <c r="L2147" i="1"/>
  <c r="L2148" i="1"/>
  <c r="EC2153" i="1"/>
  <c r="EC2158" i="1"/>
  <c r="EC2152" i="1"/>
  <c r="DA2158" i="1"/>
  <c r="DA2672" i="1"/>
  <c r="DN2158" i="1" s="1"/>
  <c r="DA2142" i="1"/>
  <c r="DA2163" i="1" s="1"/>
  <c r="DA2161" i="1"/>
  <c r="BF2154" i="1"/>
  <c r="BF2145" i="1"/>
  <c r="BF2161" i="1"/>
  <c r="AS2672" i="1"/>
  <c r="AX2152" i="1" s="1"/>
  <c r="G2157" i="1"/>
  <c r="G2147" i="1"/>
  <c r="G2154" i="1"/>
  <c r="H2157" i="1"/>
  <c r="H2158" i="1"/>
  <c r="H2159" i="1"/>
  <c r="H2153" i="1"/>
  <c r="DX2143" i="1"/>
  <c r="DX2162" i="1"/>
  <c r="DX2146" i="1"/>
  <c r="DX2151" i="1"/>
  <c r="P2152" i="1"/>
  <c r="E2157" i="1"/>
  <c r="E2144" i="1"/>
  <c r="E2146" i="1"/>
  <c r="E2158" i="1"/>
  <c r="EO2149" i="1"/>
  <c r="EO2153" i="1"/>
  <c r="EO2672" i="1"/>
  <c r="EO2142" i="1"/>
  <c r="EO2163" i="1" s="1"/>
  <c r="M2150" i="1"/>
  <c r="M2159" i="1"/>
  <c r="M2157" i="1"/>
  <c r="DZ2152" i="1"/>
  <c r="DZ2146" i="1"/>
  <c r="DZ2158" i="1"/>
  <c r="EI2155" i="1"/>
  <c r="EI2145" i="1"/>
  <c r="EI2153" i="1"/>
  <c r="EI2158" i="1"/>
  <c r="P2162" i="1"/>
  <c r="N2162" i="1"/>
  <c r="N2156" i="1"/>
  <c r="N2672" i="1"/>
  <c r="O2146" i="1" s="1"/>
  <c r="N2142" i="1"/>
  <c r="N2163" i="1" s="1"/>
  <c r="DV2154" i="1"/>
  <c r="DV2152" i="1"/>
  <c r="DV2147" i="1"/>
  <c r="DV2161" i="1"/>
  <c r="DW2152" i="1"/>
  <c r="DW2160" i="1"/>
  <c r="DW2159" i="1"/>
  <c r="J2146" i="1"/>
  <c r="J2154" i="1"/>
  <c r="J2149" i="1"/>
  <c r="J2672" i="1"/>
  <c r="K2151" i="1" s="1"/>
  <c r="J2142" i="1"/>
  <c r="J2163" i="1" s="1"/>
  <c r="BO2672" i="1"/>
  <c r="CA2144" i="1" s="1"/>
  <c r="EF2151" i="1"/>
  <c r="EF2148" i="1"/>
  <c r="EF2154" i="1"/>
  <c r="X487" i="1"/>
  <c r="X476" i="1" s="1"/>
  <c r="X489" i="1" s="1"/>
  <c r="X506" i="1" s="1"/>
  <c r="Y486" i="1"/>
  <c r="K2152" i="1"/>
  <c r="K2146" i="1"/>
  <c r="D2160" i="1"/>
  <c r="D2156" i="1"/>
  <c r="D2155" i="1"/>
  <c r="D2162" i="1"/>
  <c r="DN2148" i="1"/>
  <c r="DN2157" i="1"/>
  <c r="V510" i="1"/>
  <c r="V520" i="1"/>
  <c r="F2155" i="1"/>
  <c r="F2161" i="1"/>
  <c r="F2154" i="1"/>
  <c r="CL2158" i="1"/>
  <c r="CL2160" i="1"/>
  <c r="CL2143" i="1"/>
  <c r="L2145" i="1"/>
  <c r="L2149" i="1"/>
  <c r="L2153" i="1"/>
  <c r="O2159" i="1"/>
  <c r="O2153" i="1"/>
  <c r="O2149" i="1"/>
  <c r="O2161" i="1"/>
  <c r="AX2154" i="1"/>
  <c r="AX2145" i="1"/>
  <c r="AX2151" i="1"/>
  <c r="AX2158" i="1"/>
  <c r="EC2151" i="1"/>
  <c r="EC2155" i="1"/>
  <c r="EC2146" i="1"/>
  <c r="DA2153" i="1"/>
  <c r="DA2149" i="1"/>
  <c r="DA2143" i="1"/>
  <c r="BF2672" i="1"/>
  <c r="BO2151" i="1" s="1"/>
  <c r="BF2142" i="1"/>
  <c r="BF2163" i="1" s="1"/>
  <c r="BF2146" i="1"/>
  <c r="BF2156" i="1"/>
  <c r="G2152" i="1"/>
  <c r="G2162" i="1"/>
  <c r="G2150" i="1"/>
  <c r="H2162" i="1"/>
  <c r="H2672" i="1"/>
  <c r="I2154" i="1" s="1"/>
  <c r="H2142" i="1"/>
  <c r="H2163" i="1" s="1"/>
  <c r="H2161" i="1"/>
  <c r="H2152" i="1"/>
  <c r="DX2150" i="1"/>
  <c r="DX2161" i="1"/>
  <c r="DX2149" i="1"/>
  <c r="DX2159" i="1"/>
  <c r="E2145" i="1"/>
  <c r="E2143" i="1"/>
  <c r="E2152" i="1"/>
  <c r="EO2160" i="1"/>
  <c r="EO2157" i="1"/>
  <c r="EO2145" i="1"/>
  <c r="M2144" i="1"/>
  <c r="M2152" i="1"/>
  <c r="M2162" i="1"/>
  <c r="DZ2155" i="1"/>
  <c r="DZ2149" i="1"/>
  <c r="DZ2154" i="1"/>
  <c r="EI2672" i="1"/>
  <c r="EL2149" i="1" s="1"/>
  <c r="EI2142" i="1"/>
  <c r="EI2163" i="1" s="1"/>
  <c r="EI2154" i="1"/>
  <c r="EI2152" i="1"/>
  <c r="EI2146" i="1"/>
  <c r="P2158" i="1"/>
  <c r="I2148" i="1"/>
  <c r="I2161" i="1"/>
  <c r="I2143" i="1"/>
  <c r="CA2153" i="1"/>
  <c r="CA2155" i="1"/>
  <c r="CA2151" i="1"/>
  <c r="N2151" i="1"/>
  <c r="N2150" i="1"/>
  <c r="N2145" i="1"/>
  <c r="DV2157" i="1"/>
  <c r="DV2148" i="1"/>
  <c r="DV2153" i="1"/>
  <c r="DV2150" i="1"/>
  <c r="DW515" i="1"/>
  <c r="DW2139" i="1" s="1"/>
  <c r="DW2501" i="1" s="1"/>
  <c r="DW2156" i="1"/>
  <c r="DW2157" i="1"/>
  <c r="DW2144" i="1"/>
  <c r="P2144" i="1"/>
  <c r="J2143" i="1"/>
  <c r="J2158" i="1"/>
  <c r="J2155" i="1"/>
  <c r="J2160" i="1"/>
  <c r="EL515" i="1"/>
  <c r="EL2139" i="1" s="1"/>
  <c r="EL2501" i="1" s="1"/>
  <c r="EL2155" i="1"/>
  <c r="EL2162" i="1"/>
  <c r="EL2160" i="1"/>
  <c r="BO515" i="1"/>
  <c r="BO2139" i="1" s="1"/>
  <c r="BO2501" i="1" s="1"/>
  <c r="BO2152" i="1"/>
  <c r="EF515" i="1"/>
  <c r="EF2139" i="1" s="1"/>
  <c r="EF2501" i="1" s="1"/>
  <c r="EF2152" i="1"/>
  <c r="EF2146" i="1"/>
  <c r="EF2147" i="1"/>
  <c r="P2146" i="1"/>
  <c r="N2154" i="1" l="1"/>
  <c r="DZ2160" i="1"/>
  <c r="J2148" i="1"/>
  <c r="DX2157" i="1"/>
  <c r="DW2145" i="1"/>
  <c r="EC2161" i="1"/>
  <c r="DV2149" i="1"/>
  <c r="K2153" i="1"/>
  <c r="CA2143" i="1"/>
  <c r="EI2157" i="1"/>
  <c r="N2160" i="1"/>
  <c r="DZ2159" i="1"/>
  <c r="EC2147" i="1"/>
  <c r="J2152" i="1"/>
  <c r="DX2147" i="1"/>
  <c r="M2160" i="1"/>
  <c r="BF2151" i="1"/>
  <c r="CA2148" i="1"/>
  <c r="EI2151" i="1"/>
  <c r="DW2147" i="1"/>
  <c r="EL2143" i="1"/>
  <c r="I2146" i="1"/>
  <c r="AX2155" i="1"/>
  <c r="DN2152" i="1"/>
  <c r="K2159" i="1"/>
  <c r="BO2162" i="1"/>
  <c r="CA2146" i="1"/>
  <c r="P2153" i="1"/>
  <c r="P2156" i="1"/>
  <c r="P2145" i="1"/>
  <c r="DN2146" i="1"/>
  <c r="EL2144" i="1"/>
  <c r="P2147" i="1"/>
  <c r="I2157" i="1"/>
  <c r="EI2147" i="1"/>
  <c r="E2142" i="1"/>
  <c r="E2163" i="1" s="1"/>
  <c r="DA2162" i="1"/>
  <c r="O2147" i="1"/>
  <c r="L2144" i="1"/>
  <c r="F2145" i="1"/>
  <c r="DN2150" i="1"/>
  <c r="K2149" i="1"/>
  <c r="BO2155" i="1"/>
  <c r="EL2154" i="1"/>
  <c r="CA2162" i="1"/>
  <c r="I2160" i="1"/>
  <c r="DZ2156" i="1"/>
  <c r="E2161" i="1"/>
  <c r="DA2148" i="1"/>
  <c r="AX2146" i="1"/>
  <c r="O2157" i="1"/>
  <c r="L2151" i="1"/>
  <c r="F2152" i="1"/>
  <c r="DN2161" i="1"/>
  <c r="D2161" i="1"/>
  <c r="EF2143" i="1"/>
  <c r="BO2157" i="1"/>
  <c r="J2151" i="1"/>
  <c r="CA2157" i="1"/>
  <c r="EI2144" i="1"/>
  <c r="E2150" i="1"/>
  <c r="H2150" i="1"/>
  <c r="AX2142" i="1"/>
  <c r="AX2163" i="1" s="1"/>
  <c r="O2150" i="1"/>
  <c r="CL2162" i="1"/>
  <c r="DN2144" i="1"/>
  <c r="D2157" i="1"/>
  <c r="EL2147" i="1"/>
  <c r="I2152" i="1"/>
  <c r="AX2161" i="1"/>
  <c r="DN2155" i="1"/>
  <c r="BO2160" i="1"/>
  <c r="CA2152" i="1"/>
  <c r="O2162" i="1"/>
  <c r="DN2154" i="1"/>
  <c r="K2156" i="1"/>
  <c r="W510" i="1"/>
  <c r="W520" i="1"/>
  <c r="BO2147" i="1"/>
  <c r="EL2146" i="1"/>
  <c r="I2149" i="1"/>
  <c r="EI2148" i="1"/>
  <c r="DA2145" i="1"/>
  <c r="O2145" i="1"/>
  <c r="F2157" i="1"/>
  <c r="D2153" i="1"/>
  <c r="BO2148" i="1"/>
  <c r="EL2145" i="1"/>
  <c r="N2144" i="1"/>
  <c r="CA2142" i="1"/>
  <c r="CA2163" i="1" s="1"/>
  <c r="DZ2161" i="1"/>
  <c r="E2159" i="1"/>
  <c r="DA2152" i="1"/>
  <c r="AX2148" i="1"/>
  <c r="O2155" i="1"/>
  <c r="F2146" i="1"/>
  <c r="K2148" i="1"/>
  <c r="EF2145" i="1"/>
  <c r="EL2157" i="1"/>
  <c r="J2156" i="1"/>
  <c r="N2147" i="1"/>
  <c r="I2151" i="1"/>
  <c r="DZ2150" i="1"/>
  <c r="E2154" i="1"/>
  <c r="H2148" i="1"/>
  <c r="EC2144" i="1"/>
  <c r="L2156" i="1"/>
  <c r="F2148" i="1"/>
  <c r="DN2160" i="1"/>
  <c r="K2144" i="1"/>
  <c r="BO2142" i="1"/>
  <c r="BO2163" i="1" s="1"/>
  <c r="EL2153" i="1"/>
  <c r="I2156" i="1"/>
  <c r="AX2159" i="1"/>
  <c r="DN2143" i="1"/>
  <c r="BO2144" i="1"/>
  <c r="I2147" i="1"/>
  <c r="AX2143" i="1"/>
  <c r="O2156" i="1"/>
  <c r="R471" i="1"/>
  <c r="R514" i="1" s="1"/>
  <c r="R515" i="1" s="1"/>
  <c r="R2139" i="1" s="1"/>
  <c r="R2501" i="1" s="1"/>
  <c r="R454" i="1"/>
  <c r="R2672" i="1"/>
  <c r="R2142" i="1"/>
  <c r="R2163" i="1" s="1"/>
  <c r="S469" i="1"/>
  <c r="S451" i="1"/>
  <c r="T450" i="1"/>
  <c r="S2656" i="1"/>
  <c r="S2147" i="1" s="1"/>
  <c r="S2658" i="1"/>
  <c r="S2149" i="1" s="1"/>
  <c r="S2653" i="1"/>
  <c r="S2659" i="1"/>
  <c r="S2150" i="1" s="1"/>
  <c r="S2651" i="1"/>
  <c r="S2663" i="1"/>
  <c r="S2154" i="1" s="1"/>
  <c r="S2655" i="1"/>
  <c r="S2146" i="1" s="1"/>
  <c r="S2667" i="1"/>
  <c r="S2158" i="1" s="1"/>
  <c r="S2652" i="1"/>
  <c r="S2143" i="1" s="1"/>
  <c r="S2654" i="1"/>
  <c r="S2145" i="1" s="1"/>
  <c r="S2657" i="1"/>
  <c r="S2148" i="1" s="1"/>
  <c r="S2668" i="1"/>
  <c r="S2159" i="1" s="1"/>
  <c r="S2671" i="1"/>
  <c r="S2162" i="1" s="1"/>
  <c r="S2660" i="1"/>
  <c r="S2151" i="1" s="1"/>
  <c r="S2669" i="1"/>
  <c r="S2160" i="1" s="1"/>
  <c r="S2670" i="1"/>
  <c r="S2161" i="1" s="1"/>
  <c r="S2662" i="1"/>
  <c r="S2153" i="1" s="1"/>
  <c r="S2666" i="1"/>
  <c r="S2157" i="1" s="1"/>
  <c r="S2665" i="1"/>
  <c r="S2156" i="1" s="1"/>
  <c r="S2661" i="1"/>
  <c r="S2152" i="1" s="1"/>
  <c r="S2664" i="1"/>
  <c r="S2155" i="1" s="1"/>
  <c r="S453" i="1"/>
  <c r="K2142" i="1"/>
  <c r="K2163" i="1" s="1"/>
  <c r="BO2154" i="1"/>
  <c r="EL2156" i="1"/>
  <c r="CA2160" i="1"/>
  <c r="I2158" i="1"/>
  <c r="E2155" i="1"/>
  <c r="DA2160" i="1"/>
  <c r="AX2147" i="1"/>
  <c r="P2157" i="1"/>
  <c r="F2147" i="1"/>
  <c r="D2148" i="1"/>
  <c r="EF2159" i="1"/>
  <c r="BO2153" i="1"/>
  <c r="N2149" i="1"/>
  <c r="EI2150" i="1"/>
  <c r="DZ2151" i="1"/>
  <c r="EC2162" i="1"/>
  <c r="AX2156" i="1"/>
  <c r="P2148" i="1"/>
  <c r="CL2149" i="1"/>
  <c r="DN2142" i="1"/>
  <c r="DN2163" i="1" s="1"/>
  <c r="K2147" i="1"/>
  <c r="EF2155" i="1"/>
  <c r="EL2142" i="1"/>
  <c r="EL2163" i="1" s="1"/>
  <c r="J2157" i="1"/>
  <c r="DW2162" i="1"/>
  <c r="N2157" i="1"/>
  <c r="I2155" i="1"/>
  <c r="DZ2145" i="1"/>
  <c r="EO2151" i="1"/>
  <c r="DX2148" i="1"/>
  <c r="EC2154" i="1"/>
  <c r="AX2160" i="1"/>
  <c r="L2152" i="1"/>
  <c r="F2156" i="1"/>
  <c r="DN2162" i="1"/>
  <c r="K2162" i="1"/>
  <c r="BO2146" i="1"/>
  <c r="Y487" i="1"/>
  <c r="Y476" i="1" s="1"/>
  <c r="Y489" i="1" s="1"/>
  <c r="Y506" i="1" s="1"/>
  <c r="Z486" i="1"/>
  <c r="CA2154" i="1"/>
  <c r="O2154" i="1"/>
  <c r="EL2152" i="1"/>
  <c r="I2159" i="1"/>
  <c r="EI2159" i="1"/>
  <c r="P2151" i="1"/>
  <c r="AX2150" i="1"/>
  <c r="P2149" i="1"/>
  <c r="D2144" i="1"/>
  <c r="BO2150" i="1"/>
  <c r="P2150" i="1"/>
  <c r="CA2145" i="1"/>
  <c r="I2150" i="1"/>
  <c r="DZ2142" i="1"/>
  <c r="DZ2163" i="1" s="1"/>
  <c r="P2155" i="1"/>
  <c r="EC2142" i="1"/>
  <c r="EC2163" i="1" s="1"/>
  <c r="AX2162" i="1"/>
  <c r="L2159" i="1"/>
  <c r="DN2151" i="1"/>
  <c r="D2152" i="1"/>
  <c r="EF2144" i="1"/>
  <c r="BO2159" i="1"/>
  <c r="N2155" i="1"/>
  <c r="I2142" i="1"/>
  <c r="I2163" i="1" s="1"/>
  <c r="EI2149" i="1"/>
  <c r="EC2156" i="1"/>
  <c r="AX2153" i="1"/>
  <c r="L2162" i="1"/>
  <c r="CL2157" i="1"/>
  <c r="D2147" i="1"/>
  <c r="K2158" i="1"/>
  <c r="BO2145" i="1"/>
  <c r="DV2158" i="1"/>
  <c r="N2148" i="1"/>
  <c r="I2145" i="1"/>
  <c r="DZ2144" i="1"/>
  <c r="EO2156" i="1"/>
  <c r="DX2155" i="1"/>
  <c r="DA2159" i="1"/>
  <c r="EC2148" i="1"/>
  <c r="O2160" i="1"/>
  <c r="L2155" i="1"/>
  <c r="F2142" i="1"/>
  <c r="F2163" i="1" s="1"/>
  <c r="D2151" i="1"/>
  <c r="K2155" i="1"/>
  <c r="BO2161" i="1"/>
  <c r="X507" i="1"/>
  <c r="X509" i="1"/>
  <c r="BO2149" i="1"/>
  <c r="CA2149" i="1"/>
  <c r="O2148" i="1"/>
  <c r="K2154" i="1"/>
  <c r="EL2148" i="1"/>
  <c r="CA2156" i="1"/>
  <c r="I2153" i="1"/>
  <c r="EI2161" i="1"/>
  <c r="AX2144" i="1"/>
  <c r="D2146" i="1"/>
  <c r="K2145" i="1"/>
  <c r="BO2156" i="1"/>
  <c r="CA2158" i="1"/>
  <c r="E2151" i="1"/>
  <c r="AX2157" i="1"/>
  <c r="L2150" i="1"/>
  <c r="DN2145" i="1"/>
  <c r="K2160" i="1"/>
  <c r="EF2156" i="1"/>
  <c r="EL2159" i="1"/>
  <c r="N2161" i="1"/>
  <c r="EI2143" i="1"/>
  <c r="DA2154" i="1"/>
  <c r="EC2150" i="1"/>
  <c r="O2144" i="1"/>
  <c r="L2142" i="1"/>
  <c r="L2163" i="1" s="1"/>
  <c r="CL2152" i="1"/>
  <c r="DN2153" i="1"/>
  <c r="D2154" i="1"/>
  <c r="K2157" i="1"/>
  <c r="BO2158" i="1"/>
  <c r="EL2161" i="1"/>
  <c r="P2160" i="1"/>
  <c r="DV2151" i="1"/>
  <c r="CA2159" i="1"/>
  <c r="EI2162" i="1"/>
  <c r="M2156" i="1"/>
  <c r="DX2142" i="1"/>
  <c r="DX2163" i="1" s="1"/>
  <c r="DA2150" i="1"/>
  <c r="AX2149" i="1"/>
  <c r="O2143" i="1"/>
  <c r="CL2148" i="1"/>
  <c r="D2143" i="1"/>
  <c r="K2143" i="1"/>
  <c r="DN2156" i="1"/>
  <c r="K2150" i="1"/>
  <c r="BO2143" i="1"/>
  <c r="I2144" i="1"/>
  <c r="O2151" i="1"/>
  <c r="K2161" i="1"/>
  <c r="EL2151" i="1"/>
  <c r="CA2147" i="1"/>
  <c r="I2162" i="1"/>
  <c r="O2142" i="1"/>
  <c r="O2163" i="1" s="1"/>
  <c r="DN2149" i="1"/>
  <c r="D2142" i="1"/>
  <c r="D2163" i="1" s="1"/>
  <c r="EL2158" i="1"/>
  <c r="CA2161" i="1"/>
  <c r="EI2160" i="1"/>
  <c r="DZ2148" i="1"/>
  <c r="E2162" i="1"/>
  <c r="DA2156" i="1"/>
  <c r="EC2159" i="1"/>
  <c r="O2158" i="1"/>
  <c r="F2159" i="1"/>
  <c r="DN2147" i="1"/>
  <c r="P2143" i="1"/>
  <c r="EL2150" i="1"/>
  <c r="P2154" i="1"/>
  <c r="CA2150" i="1"/>
  <c r="E2149" i="1"/>
  <c r="DA2155" i="1"/>
  <c r="O2152" i="1"/>
  <c r="DN2159" i="1"/>
  <c r="D2145" i="1"/>
  <c r="DW2154" i="1"/>
  <c r="P2161" i="1"/>
  <c r="Y507" i="1" l="1"/>
  <c r="Y509" i="1"/>
  <c r="T469" i="1"/>
  <c r="U450" i="1"/>
  <c r="T451" i="1"/>
  <c r="T2654" i="1"/>
  <c r="T2656" i="1"/>
  <c r="T2660" i="1"/>
  <c r="T2657" i="1"/>
  <c r="T2666" i="1"/>
  <c r="T2652" i="1"/>
  <c r="T2671" i="1"/>
  <c r="T2663" i="1"/>
  <c r="T2668" i="1"/>
  <c r="T2655" i="1"/>
  <c r="T2664" i="1"/>
  <c r="T2659" i="1"/>
  <c r="T2670" i="1"/>
  <c r="T2651" i="1"/>
  <c r="T2662" i="1"/>
  <c r="T2661" i="1"/>
  <c r="T2658" i="1"/>
  <c r="T2667" i="1"/>
  <c r="T2669" i="1"/>
  <c r="T2665" i="1"/>
  <c r="T2653" i="1"/>
  <c r="T453" i="1"/>
  <c r="S2672" i="1"/>
  <c r="S2142" i="1"/>
  <c r="S2163" i="1" s="1"/>
  <c r="S471" i="1"/>
  <c r="S514" i="1" s="1"/>
  <c r="S515" i="1" s="1"/>
  <c r="S2139" i="1" s="1"/>
  <c r="S2501" i="1" s="1"/>
  <c r="S454" i="1"/>
  <c r="S2144" i="1"/>
  <c r="X510" i="1"/>
  <c r="X520" i="1"/>
  <c r="Z487" i="1"/>
  <c r="Z476" i="1" s="1"/>
  <c r="Z489" i="1" s="1"/>
  <c r="Z506" i="1" s="1"/>
  <c r="AA486" i="1"/>
  <c r="T2149" i="1" l="1"/>
  <c r="Z507" i="1"/>
  <c r="Z509" i="1"/>
  <c r="T2160" i="1"/>
  <c r="T2161" i="1"/>
  <c r="T2162" i="1"/>
  <c r="T2145" i="1"/>
  <c r="T2158" i="1"/>
  <c r="T2150" i="1"/>
  <c r="T2143" i="1"/>
  <c r="T2155" i="1"/>
  <c r="T2157" i="1"/>
  <c r="U469" i="1"/>
  <c r="V450" i="1"/>
  <c r="U451" i="1"/>
  <c r="U2661" i="1"/>
  <c r="U2654" i="1"/>
  <c r="U2655" i="1"/>
  <c r="U2652" i="1"/>
  <c r="U2656" i="1"/>
  <c r="U2659" i="1"/>
  <c r="U2651" i="1"/>
  <c r="U2668" i="1"/>
  <c r="U2658" i="1"/>
  <c r="U2666" i="1"/>
  <c r="U2662" i="1"/>
  <c r="U2670" i="1"/>
  <c r="U2660" i="1"/>
  <c r="U2669" i="1"/>
  <c r="U2663" i="1"/>
  <c r="U2657" i="1"/>
  <c r="U2664" i="1"/>
  <c r="U2665" i="1"/>
  <c r="U2653" i="1"/>
  <c r="U2667" i="1"/>
  <c r="U2671" i="1"/>
  <c r="U453" i="1"/>
  <c r="T458" i="1"/>
  <c r="T471" i="1"/>
  <c r="T514" i="1" s="1"/>
  <c r="T515" i="1" s="1"/>
  <c r="T2139" i="1" s="1"/>
  <c r="T2501" i="1" s="1"/>
  <c r="T454" i="1"/>
  <c r="AS458" i="1"/>
  <c r="B458" i="1"/>
  <c r="BF458" i="1"/>
  <c r="AX458" i="1"/>
  <c r="C458" i="1"/>
  <c r="BO458" i="1"/>
  <c r="D458" i="1"/>
  <c r="E458" i="1"/>
  <c r="CA458" i="1"/>
  <c r="F458" i="1"/>
  <c r="CL458" i="1"/>
  <c r="G458" i="1"/>
  <c r="DA458" i="1"/>
  <c r="H458" i="1"/>
  <c r="DN458" i="1"/>
  <c r="DX458" i="1"/>
  <c r="DW458" i="1"/>
  <c r="DV458" i="1"/>
  <c r="I458" i="1"/>
  <c r="J458" i="1"/>
  <c r="DZ458" i="1"/>
  <c r="K458" i="1"/>
  <c r="EC458" i="1"/>
  <c r="L458" i="1"/>
  <c r="EF458" i="1"/>
  <c r="EI458" i="1"/>
  <c r="M458" i="1"/>
  <c r="EL458" i="1"/>
  <c r="N458" i="1"/>
  <c r="EO458" i="1"/>
  <c r="O458" i="1"/>
  <c r="P458" i="1"/>
  <c r="Q458" i="1"/>
  <c r="R458" i="1"/>
  <c r="T2152" i="1"/>
  <c r="T2146" i="1"/>
  <c r="T2148" i="1"/>
  <c r="S458" i="1"/>
  <c r="T2144" i="1"/>
  <c r="T2153" i="1"/>
  <c r="T2159" i="1"/>
  <c r="T2151" i="1"/>
  <c r="Y510" i="1"/>
  <c r="Y520" i="1"/>
  <c r="AA487" i="1"/>
  <c r="AA476" i="1" s="1"/>
  <c r="AA489" i="1" s="1"/>
  <c r="AA506" i="1" s="1"/>
  <c r="AB486" i="1"/>
  <c r="AC486" i="1" s="1"/>
  <c r="AD486" i="1" s="1"/>
  <c r="AE486" i="1" s="1"/>
  <c r="AE487" i="1" s="1"/>
  <c r="AE476" i="1" s="1"/>
  <c r="AE489" i="1" s="1"/>
  <c r="AE506" i="1" s="1"/>
  <c r="T2156" i="1"/>
  <c r="T2672" i="1"/>
  <c r="T2142" i="1"/>
  <c r="T2163" i="1" s="1"/>
  <c r="T2154" i="1"/>
  <c r="T2147" i="1"/>
  <c r="AA507" i="1" l="1"/>
  <c r="AA509" i="1"/>
  <c r="U471" i="1"/>
  <c r="U514" i="1" s="1"/>
  <c r="U515" i="1" s="1"/>
  <c r="U2139" i="1" s="1"/>
  <c r="U2501" i="1" s="1"/>
  <c r="U454" i="1"/>
  <c r="U458" i="1"/>
  <c r="U2148" i="1"/>
  <c r="U2157" i="1"/>
  <c r="U2143" i="1"/>
  <c r="AE507" i="1"/>
  <c r="AE509" i="1"/>
  <c r="AJ507" i="1"/>
  <c r="U2162" i="1"/>
  <c r="U2154" i="1"/>
  <c r="U2149" i="1"/>
  <c r="U2146" i="1"/>
  <c r="U2158" i="1"/>
  <c r="U2160" i="1"/>
  <c r="U2159" i="1"/>
  <c r="U2145" i="1"/>
  <c r="U2144" i="1"/>
  <c r="U2151" i="1"/>
  <c r="U2672" i="1"/>
  <c r="U2142" i="1"/>
  <c r="U2163" i="1" s="1"/>
  <c r="U2152" i="1"/>
  <c r="U2156" i="1"/>
  <c r="U2161" i="1"/>
  <c r="U2150" i="1"/>
  <c r="Z520" i="1"/>
  <c r="Z510" i="1"/>
  <c r="U2155" i="1"/>
  <c r="U2153" i="1"/>
  <c r="U2147" i="1"/>
  <c r="W450" i="1"/>
  <c r="V451" i="1"/>
  <c r="V469" i="1"/>
  <c r="V2654" i="1"/>
  <c r="V2145" i="1" s="1"/>
  <c r="V2655" i="1"/>
  <c r="V2146" i="1" s="1"/>
  <c r="V2657" i="1"/>
  <c r="V2148" i="1" s="1"/>
  <c r="V2653" i="1"/>
  <c r="V2144" i="1" s="1"/>
  <c r="V2652" i="1"/>
  <c r="V2143" i="1" s="1"/>
  <c r="V2669" i="1"/>
  <c r="V2160" i="1" s="1"/>
  <c r="V2651" i="1"/>
  <c r="V2658" i="1"/>
  <c r="V2149" i="1" s="1"/>
  <c r="V2663" i="1"/>
  <c r="V2154" i="1" s="1"/>
  <c r="V2659" i="1"/>
  <c r="V2150" i="1" s="1"/>
  <c r="V2656" i="1"/>
  <c r="V2147" i="1" s="1"/>
  <c r="V2666" i="1"/>
  <c r="V2157" i="1" s="1"/>
  <c r="V2660" i="1"/>
  <c r="V2151" i="1" s="1"/>
  <c r="V2668" i="1"/>
  <c r="V2159" i="1" s="1"/>
  <c r="V2661" i="1"/>
  <c r="V2152" i="1" s="1"/>
  <c r="V2671" i="1"/>
  <c r="V2162" i="1" s="1"/>
  <c r="V2670" i="1"/>
  <c r="V2161" i="1" s="1"/>
  <c r="V2665" i="1"/>
  <c r="V2156" i="1" s="1"/>
  <c r="V2662" i="1"/>
  <c r="V2153" i="1" s="1"/>
  <c r="V2664" i="1"/>
  <c r="V2155" i="1" s="1"/>
  <c r="V2667" i="1"/>
  <c r="V2158" i="1" s="1"/>
  <c r="V453" i="1"/>
  <c r="V454" i="1" l="1"/>
  <c r="V471" i="1"/>
  <c r="V514" i="1" s="1"/>
  <c r="V515" i="1" s="1"/>
  <c r="V2139" i="1" s="1"/>
  <c r="V2501" i="1" s="1"/>
  <c r="V458" i="1"/>
  <c r="V2672" i="1"/>
  <c r="V2142" i="1"/>
  <c r="V2163" i="1" s="1"/>
  <c r="AE510" i="1"/>
  <c r="AE520" i="1"/>
  <c r="AJ510" i="1"/>
  <c r="W451" i="1"/>
  <c r="W469" i="1"/>
  <c r="X450" i="1"/>
  <c r="W2656" i="1"/>
  <c r="W2147" i="1" s="1"/>
  <c r="W2651" i="1"/>
  <c r="W2657" i="1"/>
  <c r="W2148" i="1" s="1"/>
  <c r="W2652" i="1"/>
  <c r="W2143" i="1" s="1"/>
  <c r="W2668" i="1"/>
  <c r="W2159" i="1" s="1"/>
  <c r="W2660" i="1"/>
  <c r="W2151" i="1" s="1"/>
  <c r="W2666" i="1"/>
  <c r="W2157" i="1" s="1"/>
  <c r="W2653" i="1"/>
  <c r="W2144" i="1" s="1"/>
  <c r="W2655" i="1"/>
  <c r="W2146" i="1" s="1"/>
  <c r="W2671" i="1"/>
  <c r="W2162" i="1" s="1"/>
  <c r="W2664" i="1"/>
  <c r="W2155" i="1" s="1"/>
  <c r="W2661" i="1"/>
  <c r="W2152" i="1" s="1"/>
  <c r="W2658" i="1"/>
  <c r="W2149" i="1" s="1"/>
  <c r="W2663" i="1"/>
  <c r="W2154" i="1" s="1"/>
  <c r="W2669" i="1"/>
  <c r="W2160" i="1" s="1"/>
  <c r="W2662" i="1"/>
  <c r="W2153" i="1" s="1"/>
  <c r="W2667" i="1"/>
  <c r="W2158" i="1" s="1"/>
  <c r="W2654" i="1"/>
  <c r="W2145" i="1" s="1"/>
  <c r="W2665" i="1"/>
  <c r="W2156" i="1" s="1"/>
  <c r="W2659" i="1"/>
  <c r="W2150" i="1" s="1"/>
  <c r="W2670" i="1"/>
  <c r="W2161" i="1" s="1"/>
  <c r="W453" i="1"/>
  <c r="AA520" i="1"/>
  <c r="AA510" i="1"/>
  <c r="X451" i="1" l="1"/>
  <c r="X469" i="1"/>
  <c r="Y450" i="1"/>
  <c r="X2661" i="1"/>
  <c r="X2656" i="1"/>
  <c r="X2652" i="1"/>
  <c r="X2654" i="1"/>
  <c r="X2662" i="1"/>
  <c r="X2651" i="1"/>
  <c r="X2668" i="1"/>
  <c r="X2664" i="1"/>
  <c r="X2665" i="1"/>
  <c r="X2671" i="1"/>
  <c r="X2658" i="1"/>
  <c r="X2655" i="1"/>
  <c r="X2653" i="1"/>
  <c r="X2657" i="1"/>
  <c r="X2670" i="1"/>
  <c r="X2666" i="1"/>
  <c r="X2660" i="1"/>
  <c r="X2659" i="1"/>
  <c r="X2667" i="1"/>
  <c r="X2669" i="1"/>
  <c r="X2663" i="1"/>
  <c r="X453" i="1"/>
  <c r="W454" i="1"/>
  <c r="W458" i="1"/>
  <c r="W471" i="1"/>
  <c r="W514" i="1" s="1"/>
  <c r="W515" i="1" s="1"/>
  <c r="W2139" i="1" s="1"/>
  <c r="W2501" i="1" s="1"/>
  <c r="W2672" i="1"/>
  <c r="W2142" i="1"/>
  <c r="W2163" i="1" s="1"/>
  <c r="X2154" i="1" l="1"/>
  <c r="X2161" i="1"/>
  <c r="X2156" i="1"/>
  <c r="X2143" i="1"/>
  <c r="X2160" i="1"/>
  <c r="X2148" i="1"/>
  <c r="X2155" i="1"/>
  <c r="X2147" i="1"/>
  <c r="X2158" i="1"/>
  <c r="X2144" i="1"/>
  <c r="X2159" i="1"/>
  <c r="X2152" i="1"/>
  <c r="Y469" i="1"/>
  <c r="Y451" i="1"/>
  <c r="Z450" i="1"/>
  <c r="Y2660" i="1"/>
  <c r="Y2657" i="1"/>
  <c r="Y2666" i="1"/>
  <c r="Y2651" i="1"/>
  <c r="Y2667" i="1"/>
  <c r="Y2659" i="1"/>
  <c r="Y2662" i="1"/>
  <c r="Y2655" i="1"/>
  <c r="Y2664" i="1"/>
  <c r="Y2668" i="1"/>
  <c r="Y2669" i="1"/>
  <c r="Y2671" i="1"/>
  <c r="Y2663" i="1"/>
  <c r="Y2653" i="1"/>
  <c r="Y2665" i="1"/>
  <c r="Y2670" i="1"/>
  <c r="Y2652" i="1"/>
  <c r="Y2658" i="1"/>
  <c r="Y2661" i="1"/>
  <c r="Y2656" i="1"/>
  <c r="Y2654" i="1"/>
  <c r="Y453" i="1"/>
  <c r="X2150" i="1"/>
  <c r="X2672" i="1"/>
  <c r="X2142" i="1"/>
  <c r="X2163" i="1" s="1"/>
  <c r="X2151" i="1"/>
  <c r="X2149" i="1"/>
  <c r="X2153" i="1"/>
  <c r="X2146" i="1"/>
  <c r="X458" i="1"/>
  <c r="X454" i="1"/>
  <c r="X471" i="1"/>
  <c r="X514" i="1" s="1"/>
  <c r="X515" i="1" s="1"/>
  <c r="X2139" i="1" s="1"/>
  <c r="X2501" i="1" s="1"/>
  <c r="X2157" i="1"/>
  <c r="X2162" i="1"/>
  <c r="X2145" i="1"/>
  <c r="Y2143" i="1" l="1"/>
  <c r="Y2160" i="1"/>
  <c r="Y2158" i="1"/>
  <c r="Y471" i="1"/>
  <c r="Y514" i="1" s="1"/>
  <c r="Y515" i="1" s="1"/>
  <c r="Y2139" i="1" s="1"/>
  <c r="Y2501" i="1" s="1"/>
  <c r="Y458" i="1"/>
  <c r="Y454" i="1"/>
  <c r="Y2161" i="1"/>
  <c r="Y2159" i="1"/>
  <c r="Y2672" i="1"/>
  <c r="Y2142" i="1"/>
  <c r="Y2163" i="1" s="1"/>
  <c r="Y2145" i="1"/>
  <c r="Y2156" i="1"/>
  <c r="Y2155" i="1"/>
  <c r="Y2157" i="1"/>
  <c r="Y2147" i="1"/>
  <c r="Y2144" i="1"/>
  <c r="Y2146" i="1"/>
  <c r="Y2148" i="1"/>
  <c r="Y2152" i="1"/>
  <c r="Y2154" i="1"/>
  <c r="Y2153" i="1"/>
  <c r="Y2151" i="1"/>
  <c r="Y2149" i="1"/>
  <c r="Y2162" i="1"/>
  <c r="Y2150" i="1"/>
  <c r="Z469" i="1"/>
  <c r="AA450" i="1"/>
  <c r="Z451" i="1"/>
  <c r="Z2652" i="1"/>
  <c r="Z2143" i="1" s="1"/>
  <c r="Z2653" i="1"/>
  <c r="Z2658" i="1"/>
  <c r="Z2149" i="1" s="1"/>
  <c r="Z2661" i="1"/>
  <c r="Z2152" i="1" s="1"/>
  <c r="Z2655" i="1"/>
  <c r="Z2146" i="1" s="1"/>
  <c r="Z2663" i="1"/>
  <c r="Z2154" i="1" s="1"/>
  <c r="Z2656" i="1"/>
  <c r="Z2147" i="1" s="1"/>
  <c r="Z2654" i="1"/>
  <c r="Z2145" i="1" s="1"/>
  <c r="Z2660" i="1"/>
  <c r="Z2151" i="1" s="1"/>
  <c r="Z2662" i="1"/>
  <c r="Z2153" i="1" s="1"/>
  <c r="Z2670" i="1"/>
  <c r="Z2161" i="1" s="1"/>
  <c r="Z2657" i="1"/>
  <c r="Z2148" i="1" s="1"/>
  <c r="Z2669" i="1"/>
  <c r="Z2160" i="1" s="1"/>
  <c r="Z2664" i="1"/>
  <c r="Z2155" i="1" s="1"/>
  <c r="Z2668" i="1"/>
  <c r="Z2159" i="1" s="1"/>
  <c r="Z2651" i="1"/>
  <c r="Z2666" i="1"/>
  <c r="Z2157" i="1" s="1"/>
  <c r="Z2665" i="1"/>
  <c r="Z2156" i="1" s="1"/>
  <c r="Z2659" i="1"/>
  <c r="Z2150" i="1" s="1"/>
  <c r="Z2671" i="1"/>
  <c r="Z2162" i="1" s="1"/>
  <c r="Z2667" i="1"/>
  <c r="Z2158" i="1" s="1"/>
  <c r="Z453" i="1"/>
  <c r="Z2144" i="1" l="1"/>
  <c r="AB450" i="1"/>
  <c r="AC450" i="1" s="1"/>
  <c r="AD450" i="1" s="1"/>
  <c r="AA469" i="1"/>
  <c r="AA451" i="1"/>
  <c r="AE450" i="1"/>
  <c r="AA2661" i="1"/>
  <c r="AA2651" i="1"/>
  <c r="AA2655" i="1"/>
  <c r="AA2656" i="1"/>
  <c r="AA2654" i="1"/>
  <c r="AA2667" i="1"/>
  <c r="AA2657" i="1"/>
  <c r="AA2653" i="1"/>
  <c r="AA2660" i="1"/>
  <c r="AA2151" i="1" s="1"/>
  <c r="AA2671" i="1"/>
  <c r="AA2652" i="1"/>
  <c r="AA2658" i="1"/>
  <c r="AA2666" i="1"/>
  <c r="AA2668" i="1"/>
  <c r="AA2664" i="1"/>
  <c r="AA2659" i="1"/>
  <c r="AA2663" i="1"/>
  <c r="AA2669" i="1"/>
  <c r="AA2670" i="1"/>
  <c r="AA2662" i="1"/>
  <c r="AA2665" i="1"/>
  <c r="AA2156" i="1" s="1"/>
  <c r="AA453" i="1"/>
  <c r="Z471" i="1"/>
  <c r="Z514" i="1" s="1"/>
  <c r="Z515" i="1" s="1"/>
  <c r="Z2139" i="1" s="1"/>
  <c r="Z2501" i="1" s="1"/>
  <c r="Z454" i="1"/>
  <c r="Z458" i="1"/>
  <c r="Z2672" i="1"/>
  <c r="Z2142" i="1"/>
  <c r="Z2163" i="1" s="1"/>
  <c r="AA2155" i="1" l="1"/>
  <c r="AA2146" i="1"/>
  <c r="AA2160" i="1"/>
  <c r="AA2153" i="1"/>
  <c r="AA2159" i="1"/>
  <c r="AA2144" i="1"/>
  <c r="AA2672" i="1"/>
  <c r="AA2142" i="1"/>
  <c r="AA2163" i="1" s="1"/>
  <c r="AA2161" i="1"/>
  <c r="AA2157" i="1"/>
  <c r="AA2148" i="1"/>
  <c r="AA2152" i="1"/>
  <c r="AA2158" i="1"/>
  <c r="AE451" i="1"/>
  <c r="AE469" i="1"/>
  <c r="AJ450" i="1"/>
  <c r="AE2652" i="1"/>
  <c r="AE2143" i="1" s="1"/>
  <c r="AE2664" i="1"/>
  <c r="AE2662" i="1"/>
  <c r="AE2153" i="1" s="1"/>
  <c r="AE2671" i="1"/>
  <c r="AE2658" i="1"/>
  <c r="AE2149" i="1" s="1"/>
  <c r="AE2668" i="1"/>
  <c r="AE2656" i="1"/>
  <c r="AE2147" i="1" s="1"/>
  <c r="AE2660" i="1"/>
  <c r="AE2655" i="1"/>
  <c r="AE2146" i="1" s="1"/>
  <c r="AE2651" i="1"/>
  <c r="AE2663" i="1"/>
  <c r="AE2154" i="1" s="1"/>
  <c r="AE2667" i="1"/>
  <c r="AE2158" i="1" s="1"/>
  <c r="AE2665" i="1"/>
  <c r="AE2156" i="1" s="1"/>
  <c r="AE2669" i="1"/>
  <c r="AE2653" i="1"/>
  <c r="AE2144" i="1" s="1"/>
  <c r="AE2659" i="1"/>
  <c r="AE2150" i="1" s="1"/>
  <c r="AE2666" i="1"/>
  <c r="AE2157" i="1" s="1"/>
  <c r="AE2670" i="1"/>
  <c r="AE2654" i="1"/>
  <c r="AE2145" i="1" s="1"/>
  <c r="AE2657" i="1"/>
  <c r="AE2148" i="1" s="1"/>
  <c r="AE2661" i="1"/>
  <c r="AE2152" i="1" s="1"/>
  <c r="AE453" i="1"/>
  <c r="AA2149" i="1"/>
  <c r="AA2154" i="1"/>
  <c r="AA2143" i="1"/>
  <c r="AA2145" i="1"/>
  <c r="AA471" i="1"/>
  <c r="AA514" i="1" s="1"/>
  <c r="AA515" i="1" s="1"/>
  <c r="AA2139" i="1" s="1"/>
  <c r="AA2501" i="1" s="1"/>
  <c r="AA454" i="1"/>
  <c r="AA458" i="1"/>
  <c r="AA2150" i="1"/>
  <c r="AA2162" i="1"/>
  <c r="AA2147" i="1"/>
  <c r="AE2151" i="1" l="1"/>
  <c r="AE2162" i="1"/>
  <c r="AE2161" i="1"/>
  <c r="AE2160" i="1"/>
  <c r="AE2159" i="1"/>
  <c r="AE2155" i="1"/>
  <c r="AE454" i="1"/>
  <c r="AE471" i="1"/>
  <c r="AE514" i="1" s="1"/>
  <c r="AE515" i="1" s="1"/>
  <c r="AE2139" i="1" s="1"/>
  <c r="AE2501" i="1" s="1"/>
  <c r="AE458" i="1"/>
  <c r="AE2672" i="1"/>
  <c r="AE2142" i="1"/>
  <c r="AE2163" i="1" s="1"/>
  <c r="AJ451" i="1"/>
  <c r="AJ469" i="1"/>
  <c r="AO450" i="1"/>
  <c r="AJ2652" i="1"/>
  <c r="AJ2143" i="1" s="1"/>
  <c r="AJ2658" i="1"/>
  <c r="AJ2149" i="1" s="1"/>
  <c r="AJ2656" i="1"/>
  <c r="AJ2147" i="1" s="1"/>
  <c r="AJ2659" i="1"/>
  <c r="AJ2150" i="1" s="1"/>
  <c r="AJ2667" i="1"/>
  <c r="AJ2671" i="1"/>
  <c r="AJ2162" i="1" s="1"/>
  <c r="AJ2651" i="1"/>
  <c r="AJ2670" i="1"/>
  <c r="AJ2161" i="1" s="1"/>
  <c r="AJ2664" i="1"/>
  <c r="AJ2155" i="1" s="1"/>
  <c r="AJ2657" i="1"/>
  <c r="AJ2148" i="1" s="1"/>
  <c r="AJ2666" i="1"/>
  <c r="AJ2157" i="1" s="1"/>
  <c r="AJ2665" i="1"/>
  <c r="AJ2156" i="1" s="1"/>
  <c r="AJ2663" i="1"/>
  <c r="AJ2154" i="1" s="1"/>
  <c r="AJ2668" i="1"/>
  <c r="AJ2159" i="1" s="1"/>
  <c r="AJ2662" i="1"/>
  <c r="AJ2153" i="1" s="1"/>
  <c r="AJ2661" i="1"/>
  <c r="AJ2152" i="1" s="1"/>
  <c r="AJ2669" i="1"/>
  <c r="AJ2160" i="1" s="1"/>
  <c r="AJ2660" i="1"/>
  <c r="AJ2151" i="1" s="1"/>
  <c r="AJ2654" i="1"/>
  <c r="AJ2145" i="1" s="1"/>
  <c r="AJ2655" i="1"/>
  <c r="AJ2146" i="1" s="1"/>
  <c r="AJ2653" i="1"/>
  <c r="AJ2144" i="1" s="1"/>
  <c r="AJ453" i="1"/>
  <c r="AJ471" i="1" l="1"/>
  <c r="AJ514" i="1" s="1"/>
  <c r="AJ515" i="1" s="1"/>
  <c r="AJ2139" i="1" s="1"/>
  <c r="AJ2501" i="1" s="1"/>
  <c r="AJ458" i="1"/>
  <c r="AJ454" i="1"/>
  <c r="AJ2672" i="1"/>
  <c r="AJ2142" i="1"/>
  <c r="AJ2163" i="1" s="1"/>
  <c r="AO469" i="1"/>
  <c r="AO451" i="1"/>
  <c r="AO2655" i="1"/>
  <c r="AO2654" i="1"/>
  <c r="AO2656" i="1"/>
  <c r="AO2652" i="1"/>
  <c r="AO2660" i="1"/>
  <c r="AO2665" i="1"/>
  <c r="AO2667" i="1"/>
  <c r="AO2659" i="1"/>
  <c r="AO2666" i="1"/>
  <c r="AO2668" i="1"/>
  <c r="AO2664" i="1"/>
  <c r="AO2663" i="1"/>
  <c r="AO2653" i="1"/>
  <c r="AO2657" i="1"/>
  <c r="AO2651" i="1"/>
  <c r="AO2662" i="1"/>
  <c r="AO2661" i="1"/>
  <c r="AO2670" i="1"/>
  <c r="AO2658" i="1"/>
  <c r="AO2671" i="1"/>
  <c r="AO2669" i="1"/>
  <c r="AS451" i="1"/>
  <c r="AO453" i="1"/>
  <c r="AJ2158" i="1"/>
  <c r="AO458" i="1" l="1"/>
  <c r="AO454" i="1"/>
  <c r="AO471" i="1"/>
  <c r="AO514" i="1" s="1"/>
  <c r="AS454" i="1"/>
  <c r="AO2152" i="1"/>
  <c r="AO2155" i="1"/>
  <c r="AO2151" i="1"/>
  <c r="AO2153" i="1"/>
  <c r="AO2159" i="1"/>
  <c r="AO2143" i="1"/>
  <c r="AO2160" i="1"/>
  <c r="AO2672" i="1"/>
  <c r="AS2152" i="1" s="1"/>
  <c r="AO2142" i="1"/>
  <c r="AO2163" i="1" s="1"/>
  <c r="AS2142" i="1"/>
  <c r="AS2163" i="1" s="1"/>
  <c r="AO2157" i="1"/>
  <c r="AS2157" i="1"/>
  <c r="AO2147" i="1"/>
  <c r="AS2147" i="1"/>
  <c r="AO2148" i="1"/>
  <c r="AS2148" i="1"/>
  <c r="AO2150" i="1"/>
  <c r="AS2150" i="1"/>
  <c r="AO2145" i="1"/>
  <c r="AS2145" i="1"/>
  <c r="AO2162" i="1"/>
  <c r="AS2162" i="1"/>
  <c r="AO2149" i="1"/>
  <c r="AS2149" i="1"/>
  <c r="AO2144" i="1"/>
  <c r="AS2144" i="1"/>
  <c r="AO2158" i="1"/>
  <c r="AS2158" i="1"/>
  <c r="AO2146" i="1"/>
  <c r="AS2146" i="1"/>
  <c r="AO2161" i="1"/>
  <c r="AS2161" i="1"/>
  <c r="AO2154" i="1"/>
  <c r="AS2154" i="1"/>
  <c r="AO2156" i="1"/>
  <c r="AS2156" i="1"/>
  <c r="AS2143" i="1" l="1"/>
  <c r="AS2153" i="1"/>
  <c r="AS2155" i="1"/>
  <c r="AS2160" i="1"/>
  <c r="AS2159" i="1"/>
  <c r="AS2151" i="1"/>
  <c r="AO515" i="1"/>
  <c r="AO2139" i="1" s="1"/>
  <c r="AO2501" i="1" s="1"/>
  <c r="AS515" i="1"/>
  <c r="AS2139" i="1" s="1"/>
  <c r="AS250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Dorcia Celeste MALEO MAYEKO</author>
    <author>BESSE</author>
    <author>BEAC</author>
    <author>Utilisateur Poste</author>
  </authors>
  <commentList>
    <comment ref="AW680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AX68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AZ680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A680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B680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C680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D680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E680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F680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G680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H680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I680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J680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M680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N680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O680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Q6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R680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T680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U680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V680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W680" authorId="0" shapeId="0" xr:uid="{00000000-0006-0000-0000-000016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X680" authorId="0" shapeId="0" xr:uid="{00000000-0006-0000-0000-000017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Y680" authorId="0" shapeId="0" xr:uid="{00000000-0006-0000-0000-000018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BZ680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CA680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Dorcia Celeste MALEO MAYEKO:</t>
        </r>
        <r>
          <rPr>
            <sz val="9"/>
            <color indexed="81"/>
            <rFont val="Tahoma"/>
            <family val="2"/>
          </rPr>
          <t xml:space="preserve">
Ajuster le poste Divers des Exportations pour équilibrer le Solde Global au Financement </t>
        </r>
      </text>
    </comment>
    <comment ref="A960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A modifier en calculant à partir de l'agréggation des consos des pays</t>
        </r>
      </text>
    </comment>
    <comment ref="A965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A corriger comme pour la conso publique</t>
        </r>
      </text>
    </comment>
    <comment ref="AD1683" authorId="1" shapeId="0" xr:uid="{00000000-0006-0000-0000-00001D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Prise en compte des 25 milliards de dons accordés à la RCA par les cinq autres pays de la CEMAC. Ces montants ont été enregistrés dans les dons(signe-) dans les cadrages des pays</t>
        </r>
      </text>
    </comment>
    <comment ref="AE1683" authorId="1" shapeId="0" xr:uid="{00000000-0006-0000-0000-00001E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Vérifier et ajuster Prise en compte des 25 milliards de dons accordés à la RCA par les cinq autres pays de la CEMAC. Ces montants ont été enregistrés dans les dons(signe-) dans les cadrages des pays</t>
        </r>
      </text>
    </comment>
    <comment ref="AD1699" authorId="1" shapeId="0" xr:uid="{00000000-0006-0000-0000-00001F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Reclassement des 20 milliards de dons des cinq autres pays de la CEMAC à la RCA</t>
        </r>
      </text>
    </comment>
    <comment ref="AE1699" authorId="1" shapeId="0" xr:uid="{00000000-0006-0000-0000-000020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Ne pas oublier de traiter le Reclassement des 20 milliards de dons des cinq autres pays de la CEMAC à la RCA</t>
        </r>
      </text>
    </comment>
    <comment ref="A1705" authorId="1" shapeId="0" xr:uid="{00000000-0006-0000-0000-000021000000}">
      <text>
        <r>
          <rPr>
            <b/>
            <sz val="9"/>
            <color indexed="81"/>
            <rFont val="Tahoma"/>
            <family val="2"/>
          </rPr>
          <t>BESSE:</t>
        </r>
        <r>
          <rPr>
            <sz val="9"/>
            <color indexed="81"/>
            <rFont val="Tahoma"/>
            <family val="2"/>
          </rPr>
          <t xml:space="preserve">
En principe, ce poste doit être nul dans la mesure où les dons accordés (signe -) doivent se compenser avec les dons reçus (signe +) sauf au cas où les dons ne sont pas destinés à l'administration publique. C'est le cas en 2013 d'une partie des 25 milliards de dons à la CEEAC pour la RCA)</t>
        </r>
      </text>
    </comment>
    <comment ref="AS1729" authorId="2" shapeId="0" xr:uid="{00000000-0006-0000-0000-000022000000}">
      <text>
        <r>
          <rPr>
            <b/>
            <sz val="9"/>
            <color indexed="81"/>
            <rFont val="Tahoma"/>
            <family val="2"/>
          </rPr>
          <t>BEAC:</t>
        </r>
        <r>
          <rPr>
            <sz val="9"/>
            <color indexed="81"/>
            <rFont val="Tahoma"/>
            <family val="2"/>
          </rPr>
          <t xml:space="preserve">
Somme des avoirs par pays ne correspond pas à celle de la Zone : annulation des avances de la BEAC Congo à la BDEAC.</t>
        </r>
      </text>
    </comment>
    <comment ref="A1842" authorId="3" shapeId="0" xr:uid="{00000000-0006-0000-0000-000023000000}">
      <text>
        <r>
          <rPr>
            <b/>
            <sz val="8"/>
            <color indexed="81"/>
            <rFont val="Tahoma"/>
            <family val="2"/>
          </rPr>
          <t>Utilisateur Poste:</t>
        </r>
        <r>
          <rPr>
            <sz val="8"/>
            <color indexed="81"/>
            <rFont val="Tahoma"/>
            <family val="2"/>
          </rPr>
          <t xml:space="preserve">
Différent des crédits à l'économie transnationaux de la ligne 2081
</t>
        </r>
      </text>
    </comment>
    <comment ref="Z1890" authorId="3" shapeId="0" xr:uid="{00000000-0006-0000-0000-000024000000}">
      <text>
        <r>
          <rPr>
            <b/>
            <sz val="8"/>
            <color indexed="81"/>
            <rFont val="Tahoma"/>
            <family val="2"/>
          </rPr>
          <t>Utilisateur Poste:</t>
        </r>
        <r>
          <rPr>
            <sz val="8"/>
            <color indexed="81"/>
            <rFont val="Tahoma"/>
            <family val="2"/>
          </rPr>
          <t xml:space="preserve">
Poste de bouclage afin de se rapprocher des STAMO</t>
        </r>
      </text>
    </comment>
  </commentList>
</comments>
</file>

<file path=xl/sharedStrings.xml><?xml version="1.0" encoding="utf-8"?>
<sst xmlns="http://schemas.openxmlformats.org/spreadsheetml/2006/main" count="22414" uniqueCount="907">
  <si>
    <t>Tableau 1. ZONE BEAC: Données et Hypothèses de base (productions)</t>
  </si>
  <si>
    <t>-</t>
  </si>
  <si>
    <t>1987</t>
  </si>
  <si>
    <t>1988</t>
  </si>
  <si>
    <t>1989</t>
  </si>
  <si>
    <t>1990</t>
  </si>
  <si>
    <t>1991</t>
  </si>
  <si>
    <t xml:space="preserve">   1992</t>
  </si>
  <si>
    <t>1993</t>
  </si>
  <si>
    <t>1994</t>
  </si>
  <si>
    <t>1995</t>
  </si>
  <si>
    <t/>
  </si>
  <si>
    <t>Prév.</t>
  </si>
  <si>
    <t>Prév. Rév.</t>
  </si>
  <si>
    <t>Maj old</t>
  </si>
  <si>
    <t>MàJ</t>
  </si>
  <si>
    <t>MàJ New</t>
  </si>
  <si>
    <t>MàJ+</t>
  </si>
  <si>
    <t>Estim.</t>
  </si>
  <si>
    <t>MAJ</t>
  </si>
  <si>
    <t>MAJ+</t>
  </si>
  <si>
    <t>Estim</t>
  </si>
  <si>
    <t>Simul</t>
  </si>
  <si>
    <t>Prév.Rév.</t>
  </si>
  <si>
    <t>SP</t>
  </si>
  <si>
    <t>MAJ nov</t>
  </si>
  <si>
    <t>SP2</t>
  </si>
  <si>
    <t>SP1</t>
  </si>
  <si>
    <t>MAJ Sept</t>
  </si>
  <si>
    <t>SP3</t>
  </si>
  <si>
    <t>MAJ Nov</t>
  </si>
  <si>
    <t>SP4</t>
  </si>
  <si>
    <t>MAJ août</t>
  </si>
  <si>
    <t>MAJ oct</t>
  </si>
  <si>
    <t>MAJ sept</t>
  </si>
  <si>
    <t>MAJ nov 21</t>
  </si>
  <si>
    <t>Sb 82,4 $</t>
  </si>
  <si>
    <t>MAJ. Août</t>
  </si>
  <si>
    <t>MAJ. Nov</t>
  </si>
  <si>
    <t>Sop-90,0$</t>
  </si>
  <si>
    <t>Sb-81,3$</t>
  </si>
  <si>
    <t>Sp-71,3$</t>
  </si>
  <si>
    <t>Sop-83,1$</t>
  </si>
  <si>
    <t>Sb-73,1$</t>
  </si>
  <si>
    <t>Sp-63,1$</t>
  </si>
  <si>
    <t>Sop-90,5$</t>
  </si>
  <si>
    <t>Sb-80,5$</t>
  </si>
  <si>
    <t>Sp-70,5$</t>
  </si>
  <si>
    <t>SBI 55 $</t>
  </si>
  <si>
    <t>SBRaop 35 $</t>
  </si>
  <si>
    <t>SBRa 20$</t>
  </si>
  <si>
    <t>SP 10$</t>
  </si>
  <si>
    <t>SBop 35,6 $</t>
  </si>
  <si>
    <t>SBr 25 $</t>
  </si>
  <si>
    <t>SP 10 $</t>
  </si>
  <si>
    <t>Sr 41,7 $</t>
  </si>
  <si>
    <t>Sp 36,2 $</t>
  </si>
  <si>
    <t>Stp 31,2 $</t>
  </si>
  <si>
    <t>Sr 40,7 $</t>
  </si>
  <si>
    <t>Sop 58,5 $</t>
  </si>
  <si>
    <t>Sr 58,5 $</t>
  </si>
  <si>
    <t>Sp 48,5 $</t>
  </si>
  <si>
    <t>Sb 58,5 $</t>
  </si>
  <si>
    <t>Sop 71,0 $</t>
  </si>
  <si>
    <t>Sb 65,7 $</t>
  </si>
  <si>
    <t>Sop-83,6$</t>
  </si>
  <si>
    <t>Sb-78,6$</t>
  </si>
  <si>
    <t>Sb-80,3$</t>
  </si>
  <si>
    <t>Pétrole brut (en millions de tonnes)</t>
  </si>
  <si>
    <t xml:space="preserve">   Cameroun</t>
  </si>
  <si>
    <t xml:space="preserve">   Congo</t>
  </si>
  <si>
    <t xml:space="preserve">   Gabon</t>
  </si>
  <si>
    <t xml:space="preserve">   Guinée Equatoriale</t>
  </si>
  <si>
    <t xml:space="preserve">   Tchad</t>
  </si>
  <si>
    <t xml:space="preserve">  </t>
  </si>
  <si>
    <t>Gaz (en milliers de tonnes)</t>
  </si>
  <si>
    <t>Cacao (en milliers de tonnes)</t>
  </si>
  <si>
    <t>Café (en milliers de tonnes)</t>
  </si>
  <si>
    <t xml:space="preserve">   RCA</t>
  </si>
  <si>
    <t>Coton - graine (en milliers de tonnes)</t>
  </si>
  <si>
    <r>
      <t>Bois - grumes, sciages et dérivés (en milliers de m</t>
    </r>
    <r>
      <rPr>
        <vertAlign val="superscript"/>
        <sz val="10"/>
        <rFont val="Arial"/>
        <family val="2"/>
      </rPr>
      <t>3</t>
    </r>
    <r>
      <rPr>
        <sz val="12"/>
        <rFont val="Times New Roman"/>
        <family val="1"/>
      </rPr>
      <t>)</t>
    </r>
  </si>
  <si>
    <t>Caoutchouc naturel (en milliers de tonnes)</t>
  </si>
  <si>
    <t>Or (en kg)</t>
  </si>
  <si>
    <t>Huile de palme (en milliers de tonnes)</t>
  </si>
  <si>
    <t>Fer - minerai (en milliers de tonnes)</t>
  </si>
  <si>
    <t>…</t>
  </si>
  <si>
    <t>….</t>
  </si>
  <si>
    <t>Aluminium - brut et dérivés (en milliers de tonnes) - Cameroun</t>
  </si>
  <si>
    <t>Banane (en milliers de tonnes) - Cameroun</t>
  </si>
  <si>
    <t>Diamants - brut et taillés (en milliers de carats) - RCA</t>
  </si>
  <si>
    <t>Tabac (en tonnes) - RCA</t>
  </si>
  <si>
    <t>Produits pétroliers (en milliers de tonnes) - Congo</t>
  </si>
  <si>
    <t>Rondins d'eucalyptus (en milliers de tonnes) - Congo</t>
  </si>
  <si>
    <t>Sucre (en milliers de tonnes) - Congo</t>
  </si>
  <si>
    <t>Cuivre (en milliers de tonnes) - Congo</t>
  </si>
  <si>
    <t>Manganèse (en millions de tonnes) - Gabon</t>
  </si>
  <si>
    <t>Uranium (en tonnes) - Gabon</t>
  </si>
  <si>
    <t>Bétail (cheptel en milliers de têtes) - Tchad</t>
  </si>
  <si>
    <t>Gomme arabique (en milliers de tonnes) - Tchad</t>
  </si>
  <si>
    <t>Sources: Administrations nationales, FMI, OCDE, Banque de France et services de la BEAC.</t>
  </si>
  <si>
    <t>Tableau 2. ZONE BEAC: Données et Hypothèses de base (exportations)</t>
  </si>
  <si>
    <t>Sop 106,8 $</t>
  </si>
  <si>
    <t>Sp 67,4 $</t>
  </si>
  <si>
    <t>S-120$</t>
  </si>
  <si>
    <t>Sb-106,8$</t>
  </si>
  <si>
    <t>S-77,4$</t>
  </si>
  <si>
    <t>Coton - fibre et dérivés (en milliers de tonnes)</t>
  </si>
  <si>
    <r>
      <t>Bois - grumes, sciages et dérivés (en milliers de m</t>
    </r>
    <r>
      <rPr>
        <vertAlign val="superscript"/>
        <sz val="12"/>
        <rFont val="Times New Roman"/>
        <family val="1"/>
      </rPr>
      <t>3</t>
    </r>
    <r>
      <rPr>
        <sz val="12"/>
        <rFont val="Times New Roman"/>
        <family val="1"/>
      </rPr>
      <t>)</t>
    </r>
  </si>
  <si>
    <t>Sources: Administrations nationales, FMI et services de la BEAC.</t>
  </si>
  <si>
    <t>Tableau 3. ZONE BEAC: Données et Hypothèses de base (prix unitaires moyen à l'exportation)</t>
  </si>
  <si>
    <t>Pétrole brut (milliers de FCFA/tonne) - Moyenne zone BEAC</t>
  </si>
  <si>
    <t>Gaz (en milliers de FCFA/tonne)</t>
  </si>
  <si>
    <t>Cacao (FCFA/kg) - Moyenne zone BEAC</t>
  </si>
  <si>
    <t>Café (FCFA/kg) - Moyenne zone BEAC</t>
  </si>
  <si>
    <t>Coton - fibre et dérivés (FCFA/kg) - Moyenne zone BEAC</t>
  </si>
  <si>
    <r>
      <t>Bois - grumes, sciages et dérivés (milliers de FCFA/m</t>
    </r>
    <r>
      <rPr>
        <vertAlign val="superscript"/>
        <sz val="12"/>
        <rFont val="Times New Roman"/>
        <family val="1"/>
      </rPr>
      <t>3</t>
    </r>
    <r>
      <rPr>
        <sz val="12"/>
        <rFont val="Times New Roman"/>
        <family val="1"/>
      </rPr>
      <t>) - BEAC</t>
    </r>
  </si>
  <si>
    <t>Caoutchouc naturel (en milliers de FCFA/tonne)</t>
  </si>
  <si>
    <t>Or (en milliers de FCFA/kg)</t>
  </si>
  <si>
    <t>Huile de palme (FCFA/Kg)</t>
  </si>
  <si>
    <t xml:space="preserve">Fer - minerai (en milliers de FCFA/tonne) </t>
  </si>
  <si>
    <t>Aluminium - brut et dérivés (en milliers de FCFA/tonne) - Cameroun</t>
  </si>
  <si>
    <t>Banane (en milliers de FCFA/tonne) - Cameroun</t>
  </si>
  <si>
    <t>Diamants - brut et taillés (en milliers de FCFA/carats) - RCA</t>
  </si>
  <si>
    <t>Tabac (FCFA/kg) - RCA</t>
  </si>
  <si>
    <t>Produits pétroliers (en milliers de FCFA/tonne) - Congo</t>
  </si>
  <si>
    <t>Rondins d'eucalyptus (en milliers de FCFA/tonne) - Congo</t>
  </si>
  <si>
    <t>Sucre (FCFA/kg) - Congo</t>
  </si>
  <si>
    <t>Cuivre (en milliers de FCFA/tonne) - Congo</t>
  </si>
  <si>
    <t>Manganèse (FCFA/kg) - Gabon</t>
  </si>
  <si>
    <t>Uranium (milliers de FCFA/kg) - Gabon</t>
  </si>
  <si>
    <t>Bétail (milliers de FCFA/tête) - Tchad</t>
  </si>
  <si>
    <t>Gomme arabique (en milliers de FCFA/tonne) - Tchad</t>
  </si>
  <si>
    <t>Taux de change et d'intéret</t>
  </si>
  <si>
    <t xml:space="preserve">   FCFA/$ E.U. (moyenne)</t>
  </si>
  <si>
    <t xml:space="preserve">   FCFA/DTS</t>
  </si>
  <si>
    <t xml:space="preserve">   PIBOR à un mois</t>
  </si>
  <si>
    <t>...</t>
  </si>
  <si>
    <t>Pétrole brut</t>
  </si>
  <si>
    <t xml:space="preserve">   Prix du baril (en $ E.U.) - Spot Crude  </t>
  </si>
  <si>
    <t>Cacao (FCFA/kg)</t>
  </si>
  <si>
    <t xml:space="preserve">   Cameroun - 1ère qualité</t>
  </si>
  <si>
    <t>450-580</t>
  </si>
  <si>
    <t>800-923</t>
  </si>
  <si>
    <t>798-920</t>
  </si>
  <si>
    <t>Café (FCFA/kg)</t>
  </si>
  <si>
    <t xml:space="preserve">   Cameroun - Robusta</t>
  </si>
  <si>
    <t>370-430</t>
  </si>
  <si>
    <t xml:space="preserve">   Guinée Equatoriale - non décortiqué</t>
  </si>
  <si>
    <t>Coton - graine (FCFA/kg)</t>
  </si>
  <si>
    <t>Sources: Administrations nationales, FMI et BEAC.</t>
  </si>
  <si>
    <t>Tableau 4. ZONE BEAC: Valeur, volume et prix unitaires des exportations</t>
  </si>
  <si>
    <t>I. Volume</t>
  </si>
  <si>
    <t xml:space="preserve">     Pétrole brut (millions de tonnes)</t>
  </si>
  <si>
    <t xml:space="preserve">     Gaz (en milliers de tonnes)</t>
  </si>
  <si>
    <t xml:space="preserve">     Cacao (en milliers de tonnes)</t>
  </si>
  <si>
    <t xml:space="preserve">     Café (en milliers de tonnes)</t>
  </si>
  <si>
    <t xml:space="preserve">     Coton - fibre et dérivés (en milliers de tonnes)</t>
  </si>
  <si>
    <r>
      <t xml:space="preserve">     Bois - grumes, sciages et dérivés (en milliers de m</t>
    </r>
    <r>
      <rPr>
        <vertAlign val="superscript"/>
        <sz val="12"/>
        <rFont val="Times New Roman"/>
        <family val="1"/>
      </rPr>
      <t>3</t>
    </r>
    <r>
      <rPr>
        <sz val="12"/>
        <rFont val="Times New Roman"/>
        <family val="1"/>
      </rPr>
      <t>)</t>
    </r>
  </si>
  <si>
    <t xml:space="preserve">     Aluminium - brut et dérivés (en milliers de tonnes)</t>
  </si>
  <si>
    <t xml:space="preserve">     Caoutchouc naturel (en milliers de tonnes)</t>
  </si>
  <si>
    <t xml:space="preserve">     Banane (en milliers de tonnes) </t>
  </si>
  <si>
    <t xml:space="preserve">     Diamants - brut et taillés (en milliers de carats)</t>
  </si>
  <si>
    <t xml:space="preserve">     Or (en kg)  </t>
  </si>
  <si>
    <t xml:space="preserve">     Huile de palme (milliers de tonnes)</t>
  </si>
  <si>
    <t xml:space="preserve">     Tabac (en tonnes)</t>
  </si>
  <si>
    <t xml:space="preserve">     Produits pétroliers (en milliers de tonnes)</t>
  </si>
  <si>
    <t xml:space="preserve">     Rondins d'eucalyptus (en milliers de tonnes)</t>
  </si>
  <si>
    <t xml:space="preserve">     Sucre (en milliers de tonnes)</t>
  </si>
  <si>
    <t xml:space="preserve">     Cuivre (en milliers de tonnes)</t>
  </si>
  <si>
    <t xml:space="preserve">     Fer - minerai (en milliers de tonnes)</t>
  </si>
  <si>
    <t xml:space="preserve">     Manganèse (en millions de tonnes)</t>
  </si>
  <si>
    <t xml:space="preserve">     Uranium (en tonnes)</t>
  </si>
  <si>
    <t xml:space="preserve">     Bétail (cheptel en milliers de têtes)</t>
  </si>
  <si>
    <t xml:space="preserve">     Gomme arabique (en milliers de tonnes)</t>
  </si>
  <si>
    <t>II. Prix unitaires</t>
  </si>
  <si>
    <t xml:space="preserve">     Pétrole brut (milliers de FCFA/tonne)</t>
  </si>
  <si>
    <t xml:space="preserve">     Gaz (en milliers de FCFA/tonne)</t>
  </si>
  <si>
    <t xml:space="preserve">     Cacao (FCFA/kg)</t>
  </si>
  <si>
    <t xml:space="preserve">     Café (FCFA/kg)</t>
  </si>
  <si>
    <t xml:space="preserve">     Coton - fibre et dérivés (FCFA/kg)</t>
  </si>
  <si>
    <r>
      <t xml:space="preserve">     Bois - grumes, sciages et dérivés (milliers de FCFA/m</t>
    </r>
    <r>
      <rPr>
        <vertAlign val="superscript"/>
        <sz val="12"/>
        <rFont val="Times New Roman"/>
        <family val="1"/>
      </rPr>
      <t>3</t>
    </r>
    <r>
      <rPr>
        <sz val="12"/>
        <rFont val="Times New Roman"/>
        <family val="1"/>
      </rPr>
      <t>)</t>
    </r>
  </si>
  <si>
    <t xml:space="preserve">     Aluminium - brut et dérivés (en milliers de FCFA/tonne)</t>
  </si>
  <si>
    <t xml:space="preserve">     Caoutchouc naturel (en milliers de FCFA/tonne)</t>
  </si>
  <si>
    <t xml:space="preserve">     Banane (en milliers de FCFA/tonne) </t>
  </si>
  <si>
    <t xml:space="preserve">     Diamants - brut et taillés (en milliers de FCFA/carat)</t>
  </si>
  <si>
    <t xml:space="preserve">     Or (en milliers de FCFA/kg)  </t>
  </si>
  <si>
    <t xml:space="preserve">     Huile de palme (FCFA/kg)</t>
  </si>
  <si>
    <t xml:space="preserve">     Tabac (FCFA/kg)</t>
  </si>
  <si>
    <t xml:space="preserve">     Produits pétroliers (en milliers de FCFA/tonne)</t>
  </si>
  <si>
    <t xml:space="preserve">     Rondins d'eucalyptus (en milliers de FCFA/tonne)</t>
  </si>
  <si>
    <t xml:space="preserve">     Sucre (FCFA/kg)</t>
  </si>
  <si>
    <t xml:space="preserve">     Cuivre (en milliers de FCFA/tonne)</t>
  </si>
  <si>
    <t xml:space="preserve">     Fer - minerai (en milliers de FCFA/tonne)</t>
  </si>
  <si>
    <t xml:space="preserve">     Manganèse (FCFA/kg)</t>
  </si>
  <si>
    <t xml:space="preserve">     Uranium (milliers de FCFA/kg)</t>
  </si>
  <si>
    <t xml:space="preserve">     Bétail (milliers de FCFA/tête)</t>
  </si>
  <si>
    <t xml:space="preserve">     Gomme arabique (milliers de FCFA/tonne)</t>
  </si>
  <si>
    <t>III. Valeur (en milliards de FCFA)</t>
  </si>
  <si>
    <t xml:space="preserve">     Pétrole brut</t>
  </si>
  <si>
    <t xml:space="preserve">     Gaz</t>
  </si>
  <si>
    <t xml:space="preserve">     Cacao</t>
  </si>
  <si>
    <t xml:space="preserve">     Café</t>
  </si>
  <si>
    <t xml:space="preserve">     Coton - fibre et dérivés</t>
  </si>
  <si>
    <t xml:space="preserve">     Bois - grumes, sciages et dérivés </t>
  </si>
  <si>
    <t xml:space="preserve">     Aluminium - brut et dérivés </t>
  </si>
  <si>
    <t xml:space="preserve">     Caoutchouc naturel</t>
  </si>
  <si>
    <t xml:space="preserve">     Banane</t>
  </si>
  <si>
    <t xml:space="preserve">     Diamants - brut et taillés </t>
  </si>
  <si>
    <t xml:space="preserve">     Or</t>
  </si>
  <si>
    <t xml:space="preserve">    Huile de palme</t>
  </si>
  <si>
    <t xml:space="preserve">     Tabac </t>
  </si>
  <si>
    <t xml:space="preserve">     Produits pétroliers </t>
  </si>
  <si>
    <t xml:space="preserve">     Rondins d'eucalyptus </t>
  </si>
  <si>
    <t xml:space="preserve">     Sucre </t>
  </si>
  <si>
    <t xml:space="preserve">     Cuivre</t>
  </si>
  <si>
    <t xml:space="preserve">     Fer - minerai</t>
  </si>
  <si>
    <t xml:space="preserve">     Manganèse </t>
  </si>
  <si>
    <t xml:space="preserve">     Uranium </t>
  </si>
  <si>
    <t xml:space="preserve">     Bétail </t>
  </si>
  <si>
    <t xml:space="preserve">     Gomme arabique</t>
  </si>
  <si>
    <t xml:space="preserve">        Sous-Total</t>
  </si>
  <si>
    <t xml:space="preserve">     Divers</t>
  </si>
  <si>
    <t xml:space="preserve">     Total des exportations</t>
  </si>
  <si>
    <t>Tableau 5. ZONE BEAC : Indices des volumes, des prix unitaires et des valeurs à l'exportation</t>
  </si>
  <si>
    <t>I. Indices des volumes à l'exportation (2005=100)</t>
  </si>
  <si>
    <t xml:space="preserve">     Huile de palme</t>
  </si>
  <si>
    <t>II.Indices prix unitaires à l'exportation (2005=100)</t>
  </si>
  <si>
    <t>III. Indices des exportations en valeur (2005=100)</t>
  </si>
  <si>
    <t xml:space="preserve">     Total des exportations (divers exclus)</t>
  </si>
  <si>
    <t>IV. Structure des export.en valeur (ou coef. de pond.)</t>
  </si>
  <si>
    <t>Indice global des export. en volume (Laspeyres)</t>
  </si>
  <si>
    <t xml:space="preserve">     Variations (en pourcentage)</t>
  </si>
  <si>
    <t>Indice global des prix à l'exportation (Paasche)</t>
  </si>
  <si>
    <t>Sources: Estimations des services de la BEAC.</t>
  </si>
  <si>
    <t>Indice global des prix à l'exportation (Paasche) (Base 2005 = 100)</t>
  </si>
  <si>
    <t>Tableau 6. ZONE BEAC : Statistiques des termes de l'échange</t>
  </si>
  <si>
    <t>I. Donneés sur les exportations</t>
  </si>
  <si>
    <t xml:space="preserve">    Indice global des export. en vol. (Laspeyres)</t>
  </si>
  <si>
    <t xml:space="preserve">    Indice global des prix à l'export. (Paasche)</t>
  </si>
  <si>
    <t>II. Donneés sur les importations</t>
  </si>
  <si>
    <t xml:space="preserve">     Importations en volume</t>
  </si>
  <si>
    <t xml:space="preserve">        . Secteur pétrolier</t>
  </si>
  <si>
    <t xml:space="preserve">        . Autres </t>
  </si>
  <si>
    <t xml:space="preserve">     Importations en valeur (milliards de FCFA)</t>
  </si>
  <si>
    <t xml:space="preserve">        . Autres</t>
  </si>
  <si>
    <t xml:space="preserve">     Prix unitaires à l'importation</t>
  </si>
  <si>
    <t xml:space="preserve">        . Pétrole</t>
  </si>
  <si>
    <t xml:space="preserve">        . Autres (prix exp. des part./en DTS)</t>
  </si>
  <si>
    <t xml:space="preserve">        . Autres (prix export.des part./en FCFA)</t>
  </si>
  <si>
    <t xml:space="preserve">     Indices des importations en vol. (2005=100)</t>
  </si>
  <si>
    <t xml:space="preserve">     Indices des importations en valeur (2005=100)</t>
  </si>
  <si>
    <t xml:space="preserve">       Total des importations</t>
  </si>
  <si>
    <t xml:space="preserve">     Indices des prix unit. à l'import.(2005=100)</t>
  </si>
  <si>
    <t xml:space="preserve">     Structure des importations en valeur (en %)</t>
  </si>
  <si>
    <t xml:space="preserve">      Indice global des import.en vol.(Laspeyres)</t>
  </si>
  <si>
    <t xml:space="preserve">          Variations (en pourcentage)</t>
  </si>
  <si>
    <t xml:space="preserve">      Indice global des prix à l'import.(Paasche)</t>
  </si>
  <si>
    <t>III. Termes de l'échange</t>
  </si>
  <si>
    <t xml:space="preserve">     Indice des termes de l'échange (Paasche)</t>
  </si>
  <si>
    <t>Sources: Estimations des services de la BEAC</t>
  </si>
  <si>
    <t xml:space="preserve">        (Base 2005 = 100)</t>
  </si>
  <si>
    <t>Indice taux de change: $US#FCFA</t>
  </si>
  <si>
    <t>Indice taux de change: DTS#FCFA</t>
  </si>
  <si>
    <t>(IFS/FMI, ligne rf, moyennes)</t>
  </si>
  <si>
    <t>Valeurs unitaires a l'exp.non-petrol. des part.</t>
  </si>
  <si>
    <t>de Gabon (en %)</t>
  </si>
  <si>
    <t>Tableau 7. ZONE BEAC : Balance des paiements détaillée.</t>
  </si>
  <si>
    <t xml:space="preserve">    (en milliards de FCFA)</t>
  </si>
  <si>
    <t>SOLDE DU COMPTE COURANT (transf. publics inclus)</t>
  </si>
  <si>
    <t>SOLDE DU COMPTE COURANT (transf. publics exclus)</t>
  </si>
  <si>
    <t xml:space="preserve">      SOLDE DU COMMERCE EXTERIEUR</t>
  </si>
  <si>
    <t xml:space="preserve">            Exportations,fob</t>
  </si>
  <si>
    <t xml:space="preserve">                 Pétrole brut</t>
  </si>
  <si>
    <t xml:space="preserve">                 Gaz</t>
  </si>
  <si>
    <t xml:space="preserve">                 Cacao</t>
  </si>
  <si>
    <t xml:space="preserve">                 Café</t>
  </si>
  <si>
    <t xml:space="preserve">                 Coton - fibre et dérivés</t>
  </si>
  <si>
    <t xml:space="preserve">                 Bois - grumes, sciages et dérivés </t>
  </si>
  <si>
    <t xml:space="preserve">                 Aluminium - brut et dérivés </t>
  </si>
  <si>
    <t xml:space="preserve">                 Caoutchouc naturel</t>
  </si>
  <si>
    <t xml:space="preserve">                 Banane</t>
  </si>
  <si>
    <t xml:space="preserve">                 Diamants - brut et taillés </t>
  </si>
  <si>
    <t xml:space="preserve">                 Or</t>
  </si>
  <si>
    <t xml:space="preserve">                 Tabac </t>
  </si>
  <si>
    <t xml:space="preserve">                 Produits pétroliers </t>
  </si>
  <si>
    <t xml:space="preserve">                 Rondins d'eucalyptus </t>
  </si>
  <si>
    <t xml:space="preserve">                 Sucre </t>
  </si>
  <si>
    <t xml:space="preserve">                 Cuivre</t>
  </si>
  <si>
    <t xml:space="preserve">                 Fer - minerai</t>
  </si>
  <si>
    <t xml:space="preserve">                 Manganèse </t>
  </si>
  <si>
    <t xml:space="preserve">                 Uranium </t>
  </si>
  <si>
    <t xml:space="preserve">                 Bétail </t>
  </si>
  <si>
    <t xml:space="preserve">                 Gomme arabique</t>
  </si>
  <si>
    <t xml:space="preserve">                 Divers</t>
  </si>
  <si>
    <t xml:space="preserve">                 Exportations intra communautaires</t>
  </si>
  <si>
    <t xml:space="preserve">            Importations,fob</t>
  </si>
  <si>
    <t xml:space="preserve">                 Importations intra communautaires</t>
  </si>
  <si>
    <t xml:space="preserve">      BALANCE DES SERVICES</t>
  </si>
  <si>
    <t xml:space="preserve">            Fret et assurance</t>
  </si>
  <si>
    <t xml:space="preserve">                 Crédit</t>
  </si>
  <si>
    <t xml:space="preserve">                 Débit</t>
  </si>
  <si>
    <t xml:space="preserve">           Services fournis ou reçus par les administrations publiques</t>
  </si>
  <si>
    <t xml:space="preserve">           Voyages</t>
  </si>
  <si>
    <t xml:space="preserve">           Autres services aux entreprises</t>
  </si>
  <si>
    <t xml:space="preserve">           Autres transports et assurances</t>
  </si>
  <si>
    <t xml:space="preserve">      BALANCE DES REVENUS</t>
  </si>
  <si>
    <t xml:space="preserve">           Rémunération des salariés</t>
  </si>
  <si>
    <t xml:space="preserve">           Revenus des investissements</t>
  </si>
  <si>
    <t xml:space="preserve">      SOLDE DES TRANSFERTS COURANTS</t>
  </si>
  <si>
    <t xml:space="preserve">           Privé</t>
  </si>
  <si>
    <t xml:space="preserve">                      dont: envois des fonds des travailleurs</t>
  </si>
  <si>
    <t xml:space="preserve">           Public</t>
  </si>
  <si>
    <t>COMPTE DE CAPITAL ET D'OPERATIONS FINANCIERES</t>
  </si>
  <si>
    <t xml:space="preserve">      COMPTE DE CAPITAL</t>
  </si>
  <si>
    <t xml:space="preserve">                dont : publics (nets)</t>
  </si>
  <si>
    <t xml:space="preserve">                        : privés (nets)</t>
  </si>
  <si>
    <t xml:space="preserve">      COMPTE FINANCIER</t>
  </si>
  <si>
    <t xml:space="preserve">             Investissements directs (nets)</t>
  </si>
  <si>
    <t xml:space="preserve">                      dont secteur pétrolier</t>
  </si>
  <si>
    <t xml:space="preserve">             Investissements de portefeuille (nets)</t>
  </si>
  <si>
    <t xml:space="preserve">             Autres investissements (nets)</t>
  </si>
  <si>
    <t xml:space="preserve">                    Opérations à plus d'un an (MLT)</t>
  </si>
  <si>
    <t xml:space="preserve">                    Opérations à moins d'un an (CT)</t>
  </si>
  <si>
    <t>ERREURS ET OMISSIONS</t>
  </si>
  <si>
    <t xml:space="preserve">S O L D E   G L O B A L </t>
  </si>
  <si>
    <t xml:space="preserve">F I N A N C E M E N T </t>
  </si>
  <si>
    <t xml:space="preserve">     VARIATIONS DES RESERVES OFF.(baisse+h/v parité 94)</t>
  </si>
  <si>
    <t xml:space="preserve">     FINANCEMENTS EXCEPTIONNELS</t>
  </si>
  <si>
    <t xml:space="preserve">          Variations des arriérés extérieurs (baisse -)</t>
  </si>
  <si>
    <t xml:space="preserve">          Allègements et annulations de dettes</t>
  </si>
  <si>
    <t xml:space="preserve">          Autres</t>
  </si>
  <si>
    <t xml:space="preserve">     GAP RESIDUEL</t>
  </si>
  <si>
    <t>Commerce intra communautaire</t>
  </si>
  <si>
    <t>Tableau 8. ZONE BEAC : Balance des paiements résumée</t>
  </si>
  <si>
    <t>CA</t>
  </si>
  <si>
    <t>(en milliards de FCFA)</t>
  </si>
  <si>
    <t>CK</t>
  </si>
  <si>
    <t>EO</t>
  </si>
  <si>
    <t>FIN</t>
  </si>
  <si>
    <t xml:space="preserve">               Exportations, fob</t>
  </si>
  <si>
    <t xml:space="preserve">               Importations, fob</t>
  </si>
  <si>
    <t xml:space="preserve">                 dont : publics (nets)</t>
  </si>
  <si>
    <t xml:space="preserve">                           privés (nets)</t>
  </si>
  <si>
    <t>Solde global</t>
  </si>
  <si>
    <t>Financement</t>
  </si>
  <si>
    <t xml:space="preserve">     Variations des réserves off. (baisse + )</t>
  </si>
  <si>
    <t xml:space="preserve">     Financements exceptionnels</t>
  </si>
  <si>
    <t xml:space="preserve">           Variations des arriérés ext. (baisse -)</t>
  </si>
  <si>
    <t xml:space="preserve">            Réaménagements de la dette</t>
  </si>
  <si>
    <t xml:space="preserve">            Autres</t>
  </si>
  <si>
    <t>Sources: Services de la BEAC</t>
  </si>
  <si>
    <t>Importations c.a.f</t>
  </si>
  <si>
    <t>Importations de Biens et services</t>
  </si>
  <si>
    <t>Tableau 9A. ZONE BEAC : Produit Intérieur Brut (PIB) par secteur</t>
  </si>
  <si>
    <t xml:space="preserve">     - Prix courants du marché -</t>
  </si>
  <si>
    <t>Secteur primaire</t>
  </si>
  <si>
    <t>----------------</t>
  </si>
  <si>
    <t xml:space="preserve">     Agriculture, Elevage, Chasse et Pêche</t>
  </si>
  <si>
    <t xml:space="preserve">     Sylviculture </t>
  </si>
  <si>
    <t xml:space="preserve">     Industries extractives</t>
  </si>
  <si>
    <t>Secteur secondaire</t>
  </si>
  <si>
    <t>------------------</t>
  </si>
  <si>
    <t xml:space="preserve">     Industries manufacturières</t>
  </si>
  <si>
    <t xml:space="preserve">     Bâtiments et Travaux Publics</t>
  </si>
  <si>
    <t xml:space="preserve">     Autres</t>
  </si>
  <si>
    <t>Secteur tertiaire</t>
  </si>
  <si>
    <t>-----------------</t>
  </si>
  <si>
    <t xml:space="preserve">      Services marchands</t>
  </si>
  <si>
    <t xml:space="preserve">      Services non marchands</t>
  </si>
  <si>
    <t xml:space="preserve">             PIB au coût des facteurs</t>
  </si>
  <si>
    <t xml:space="preserve">     Taxes nettes sur les produits</t>
  </si>
  <si>
    <t xml:space="preserve">             PIB aux prix courants du marché</t>
  </si>
  <si>
    <t>31/10/2019</t>
  </si>
  <si>
    <t>31/12/2019</t>
  </si>
  <si>
    <t xml:space="preserve">                 PIB du secteur pétrolier</t>
  </si>
  <si>
    <t xml:space="preserve">                 PIB du secteur non pétrolier</t>
  </si>
  <si>
    <t>(En pourcentage du PIB)</t>
  </si>
  <si>
    <t>Tableau 9B. ZONE BEAC : Produit Intérieur Brut (PIB) par secteur</t>
  </si>
  <si>
    <t xml:space="preserve">     - Prix constants, aux prix de 2005 -</t>
  </si>
  <si>
    <t>(En milliards de FCFA)</t>
  </si>
  <si>
    <t xml:space="preserve">             PIB aux prix constants du marché de 2005</t>
  </si>
  <si>
    <t>(Contribution à la croissance réelle)</t>
  </si>
  <si>
    <t>Tableau 10. ZONE BEAC : Produit Intérieur Brut (PIB) par pays</t>
  </si>
  <si>
    <t>PIB EN PRIX COURANTS</t>
  </si>
  <si>
    <t xml:space="preserve">      ZONE BEAC</t>
  </si>
  <si>
    <t xml:space="preserve">      Cameroun</t>
  </si>
  <si>
    <t xml:space="preserve">      République Centrafricaine</t>
  </si>
  <si>
    <t xml:space="preserve">      Congo</t>
  </si>
  <si>
    <t xml:space="preserve">      Gabon</t>
  </si>
  <si>
    <t xml:space="preserve">      Guinée Equatoriale</t>
  </si>
  <si>
    <t xml:space="preserve">      Tchad</t>
  </si>
  <si>
    <t>(Variation annuelle en pourcentage)</t>
  </si>
  <si>
    <t>(Part relative en pourcentage)</t>
  </si>
  <si>
    <t>DEFLATEUR DU PIB (2005=100)</t>
  </si>
  <si>
    <t>(Indice, 2005 = 100)</t>
  </si>
  <si>
    <t>PIB CONSTANTS (Aux prix de 2005)</t>
  </si>
  <si>
    <t>Tableau 11. ZONE BEAC : Offre et Emploi des ressources</t>
  </si>
  <si>
    <t xml:space="preserve">     (En milliards de FCFA)</t>
  </si>
  <si>
    <t xml:space="preserve">1989 </t>
  </si>
  <si>
    <t>-Prix courants-</t>
  </si>
  <si>
    <t xml:space="preserve">     PRODUIT INTERIEUR BRUT</t>
  </si>
  <si>
    <t xml:space="preserve">     DEPENSES INTERIEURES BRUTES</t>
  </si>
  <si>
    <t xml:space="preserve">        Consommation</t>
  </si>
  <si>
    <t xml:space="preserve">          Publique (Etat)</t>
  </si>
  <si>
    <t xml:space="preserve">          Priveé</t>
  </si>
  <si>
    <t xml:space="preserve">        Investissements bruts</t>
  </si>
  <si>
    <t xml:space="preserve">          Formation brute de capital fixe</t>
  </si>
  <si>
    <t xml:space="preserve">            Publique (Etat et Ad.publiques)</t>
  </si>
  <si>
    <t xml:space="preserve">            Priveé (Entreprises et menages)</t>
  </si>
  <si>
    <t xml:space="preserve">                  Secteur pétrolier</t>
  </si>
  <si>
    <t xml:space="preserve">                  Secteur non pétrolier</t>
  </si>
  <si>
    <t xml:space="preserve">          Variations des stocks</t>
  </si>
  <si>
    <t xml:space="preserve">     EXPORTATIONS NETTES</t>
  </si>
  <si>
    <t xml:space="preserve">     Exportations de biens et services non facteurs</t>
  </si>
  <si>
    <t xml:space="preserve">        Biens</t>
  </si>
  <si>
    <t xml:space="preserve">          Pétrole brut</t>
  </si>
  <si>
    <t xml:space="preserve">        Services non facteurs</t>
  </si>
  <si>
    <t xml:space="preserve">     Importations de biens et services non facteurs</t>
  </si>
  <si>
    <t>Epargne intérieure</t>
  </si>
  <si>
    <t>Gap de ressources</t>
  </si>
  <si>
    <t>Revenus des facteurs</t>
  </si>
  <si>
    <t xml:space="preserve">   Revenu du capital (net)</t>
  </si>
  <si>
    <t xml:space="preserve">   Revenu du travail (net)</t>
  </si>
  <si>
    <t>..</t>
  </si>
  <si>
    <t>Epargne nationale</t>
  </si>
  <si>
    <t>Solde du compte courant (deficit - )</t>
  </si>
  <si>
    <t>-Prix constants, aux prix de 2005-</t>
  </si>
  <si>
    <t>Tableau 12. ZONE BEAC : Offre et Emploi des ressources</t>
  </si>
  <si>
    <t xml:space="preserve">     - Prix constants -</t>
  </si>
  <si>
    <t xml:space="preserve">     (Contribution à la croissance réelle)</t>
  </si>
  <si>
    <t>Tableau 13. ZONE BEAC : Offre et Emploi des ressources</t>
  </si>
  <si>
    <t xml:space="preserve">     - Prix courants -</t>
  </si>
  <si>
    <t xml:space="preserve">     (En pourcentage du PIB)</t>
  </si>
  <si>
    <t>1989 1/</t>
  </si>
  <si>
    <t>Déficit compte courant</t>
  </si>
  <si>
    <t>Tableau 14. ZONE BEAC : Flux économiques et financiers</t>
  </si>
  <si>
    <t>En milliards de FCFA</t>
  </si>
  <si>
    <t>Secteur public</t>
  </si>
  <si>
    <t xml:space="preserve">     Solde budgétaire, base engagements (dons compris)</t>
  </si>
  <si>
    <t xml:space="preserve">     Financement extérieur , dont :</t>
  </si>
  <si>
    <t xml:space="preserve">              Tirages</t>
  </si>
  <si>
    <t xml:space="preserve">              Amortissement</t>
  </si>
  <si>
    <t xml:space="preserve">              Ressources exceptionnelles (hors FMI)</t>
  </si>
  <si>
    <t xml:space="preserve">                        (Variation des arriérés)</t>
  </si>
  <si>
    <t xml:space="preserve">              Gap résiduel</t>
  </si>
  <si>
    <t xml:space="preserve">     Financement intérieur , dont :</t>
  </si>
  <si>
    <t xml:space="preserve">              Monétaire (variation de la PNG)</t>
  </si>
  <si>
    <t xml:space="preserve">              Non monétaire</t>
  </si>
  <si>
    <t>Secteur productif (secteur privé plus organismes publics)</t>
  </si>
  <si>
    <t xml:space="preserve">     Solde des opérations financières (transferts compris)</t>
  </si>
  <si>
    <t xml:space="preserve">             Transferts de capital</t>
  </si>
  <si>
    <t xml:space="preserve">             Investissements directs</t>
  </si>
  <si>
    <t xml:space="preserve">             Investissements de portefeuille</t>
  </si>
  <si>
    <t xml:space="preserve">             Autres investissements (y compris erreurs et omissions BDP)</t>
  </si>
  <si>
    <t xml:space="preserve">              Masse Monétaire</t>
  </si>
  <si>
    <t xml:space="preserve">              Autres Avoirs Intérieurs Nets</t>
  </si>
  <si>
    <t xml:space="preserve">              Non monétaire </t>
  </si>
  <si>
    <t xml:space="preserve">                        (Variation des arriérés de l'Etat)</t>
  </si>
  <si>
    <t>Secteur Monétaire (variations)</t>
  </si>
  <si>
    <t xml:space="preserve">      Masse Monétaire </t>
  </si>
  <si>
    <t xml:space="preserve">     Avoirs Intérieurs Nets (AIN), dont</t>
  </si>
  <si>
    <t xml:space="preserve">             Position Nette du Gouvernement</t>
  </si>
  <si>
    <t xml:space="preserve">             Position nette des organismes publics</t>
  </si>
  <si>
    <t xml:space="preserve">             Crédits à l'économie</t>
  </si>
  <si>
    <t xml:space="preserve">             Autres postes nets</t>
  </si>
  <si>
    <t xml:space="preserve">             </t>
  </si>
  <si>
    <t xml:space="preserve">    Avoirs Extérieurs Nets (AEN), dont</t>
  </si>
  <si>
    <t xml:space="preserve">              BEAC</t>
  </si>
  <si>
    <t xml:space="preserve">              Banques primaires</t>
  </si>
  <si>
    <t>Secteur Extérieur</t>
  </si>
  <si>
    <t xml:space="preserve">      Solde extérieur courant (transferts compris), dont</t>
  </si>
  <si>
    <t xml:space="preserve">              Secteur public</t>
  </si>
  <si>
    <t xml:space="preserve">              Secteur productif (privé + organismes publics)</t>
  </si>
  <si>
    <t xml:space="preserve">      Financement </t>
  </si>
  <si>
    <t xml:space="preserve">              Secteur Monétaire</t>
  </si>
  <si>
    <t xml:space="preserve">              Autres (écarts statistiques entre BDP, TOFE et Situation Mon)</t>
  </si>
  <si>
    <t>Tableau 15. ZONE BEAC : Flux économiques et financiers</t>
  </si>
  <si>
    <t>En pourcentage du PIB</t>
  </si>
  <si>
    <t xml:space="preserve">             Capitaux à long terme</t>
  </si>
  <si>
    <t xml:space="preserve">              Capitaux à court terme (y compris erreurs et omissions BDP)</t>
  </si>
  <si>
    <t>Tableau 16. ZONE BEAC : Recettes budgétaires</t>
  </si>
  <si>
    <t>RECETTES PETROLIERES</t>
  </si>
  <si>
    <t xml:space="preserve">     Cameroun</t>
  </si>
  <si>
    <t xml:space="preserve">     Congo</t>
  </si>
  <si>
    <t xml:space="preserve">     Gabon</t>
  </si>
  <si>
    <t xml:space="preserve">     Guinée Equatoriale</t>
  </si>
  <si>
    <t xml:space="preserve">     Tchad</t>
  </si>
  <si>
    <t>RECETTES NON PETROLIERES</t>
  </si>
  <si>
    <t xml:space="preserve">     République Centrafricaine</t>
  </si>
  <si>
    <t xml:space="preserve"> Recettes fiscales (non pétrolières)</t>
  </si>
  <si>
    <t>Recettes non fiscales (hors pétrole)</t>
  </si>
  <si>
    <t>RECETTES BUDGETAIRES TOTALES</t>
  </si>
  <si>
    <t>Tableau 17. ZONE BEAC : Structure des recettes budgétaires</t>
  </si>
  <si>
    <t>(En pourcentage du PIB pétrolier)</t>
  </si>
  <si>
    <t>--</t>
  </si>
  <si>
    <t>(En pourcentage du PIB non pétrolier)</t>
  </si>
  <si>
    <t>(En pourcentage du PIB total)</t>
  </si>
  <si>
    <t>Tableau 18. ZONE BEAC : Dépenses primaires courantes</t>
  </si>
  <si>
    <t>DEPENSES PRIMAIRES COURANTES</t>
  </si>
  <si>
    <t xml:space="preserve"> DONT : Traitements et Salaires</t>
  </si>
  <si>
    <t xml:space="preserve">     (En pourcentage des recettes budgétaires)</t>
  </si>
  <si>
    <t xml:space="preserve">     (Variation annuelle en pourcentage)</t>
  </si>
  <si>
    <t xml:space="preserve"> Traitements et Salaires</t>
  </si>
  <si>
    <t>TABLEAU 19. ZONE BEAC : Tableau des dépenses budgétaires.</t>
  </si>
  <si>
    <t>1992</t>
  </si>
  <si>
    <t>DEPENSES COURANTES</t>
  </si>
  <si>
    <t>DEPENSES EN CAPITAL</t>
  </si>
  <si>
    <t>DEPENSES TOTALES</t>
  </si>
  <si>
    <t xml:space="preserve">    Tableau 20. ZONE BEAC : Tableau des opérations financières des Etats.</t>
  </si>
  <si>
    <t>Recettes totales</t>
  </si>
  <si>
    <t xml:space="preserve">     Recettes pétrolières</t>
  </si>
  <si>
    <t xml:space="preserve">     Recettes non pétrolières</t>
  </si>
  <si>
    <t xml:space="preserve">        . Recettes fiscales</t>
  </si>
  <si>
    <t xml:space="preserve">        . Recettes non fiscales</t>
  </si>
  <si>
    <t>Dépenses totales</t>
  </si>
  <si>
    <t xml:space="preserve">     Dépenses courantes</t>
  </si>
  <si>
    <t xml:space="preserve">        Salaires et traitements</t>
  </si>
  <si>
    <t xml:space="preserve">        Biens et services</t>
  </si>
  <si>
    <t xml:space="preserve">       Transferts et subventions</t>
  </si>
  <si>
    <t xml:space="preserve">        Intérêts</t>
  </si>
  <si>
    <t xml:space="preserve">           Dette extérieure</t>
  </si>
  <si>
    <t xml:space="preserve">           Dette intérieure</t>
  </si>
  <si>
    <t xml:space="preserve">     Dépenses en capital</t>
  </si>
  <si>
    <t xml:space="preserve">        Sur ressources locales</t>
  </si>
  <si>
    <t xml:space="preserve">        Sur ressources extérieures</t>
  </si>
  <si>
    <t xml:space="preserve">     Solde primaire (en milliards de FCFA)</t>
  </si>
  <si>
    <t xml:space="preserve">     Solde primaire (en pourcentage du PIB)</t>
  </si>
  <si>
    <t xml:space="preserve">     Solde budgétaire de base (en milliards de FCFA)</t>
  </si>
  <si>
    <t xml:space="preserve">     Solde budgétaire de base (en pourcentage du PIB)</t>
  </si>
  <si>
    <t xml:space="preserve">     Solde primaire (hors intérêts) en milliards</t>
  </si>
  <si>
    <t xml:space="preserve">     Solde primaire (hors intérêts) en % PIB</t>
  </si>
  <si>
    <t xml:space="preserve">     Solde primaire (hors intérêts et recettes pétrolières) en milliards</t>
  </si>
  <si>
    <t xml:space="preserve">     Solde primaire (hors intérêts et recettes pétrolières) en % PIB hors pétrole</t>
  </si>
  <si>
    <t>Déficit global (base engagements hors dons)</t>
  </si>
  <si>
    <t>Déficit global (base engagements dons compris)</t>
  </si>
  <si>
    <t>Epargne financières sur ressources pétrolières (EFRP)</t>
  </si>
  <si>
    <t>---</t>
  </si>
  <si>
    <t>Solde budgétaire de référence (en % du PIB)</t>
  </si>
  <si>
    <t>Variations des arriérés (baisse -)</t>
  </si>
  <si>
    <t xml:space="preserve">     Intérieurs (principal et intérêts)</t>
  </si>
  <si>
    <t xml:space="preserve">     Extérieurs (principal et intérêts)</t>
  </si>
  <si>
    <t>Déficit global (base trésorerie)</t>
  </si>
  <si>
    <t>Financement total</t>
  </si>
  <si>
    <t xml:space="preserve">     Extérieur</t>
  </si>
  <si>
    <t xml:space="preserve">        Dons</t>
  </si>
  <si>
    <t xml:space="preserve">          Courants</t>
  </si>
  <si>
    <t xml:space="preserve">          Projets</t>
  </si>
  <si>
    <t xml:space="preserve">        Tirages</t>
  </si>
  <si>
    <t xml:space="preserve">          Titres publics (OT-OTA-BTA) détenus par les non résidents hors CEMAC</t>
  </si>
  <si>
    <t xml:space="preserve">          Prêts trésorerie et programmes</t>
  </si>
  <si>
    <t xml:space="preserve">          Prêts-projets</t>
  </si>
  <si>
    <t xml:space="preserve">        Amortissements de la dette extérieure</t>
  </si>
  <si>
    <t xml:space="preserve">        Allégements de la dette extérieure</t>
  </si>
  <si>
    <t xml:space="preserve">        Autres</t>
  </si>
  <si>
    <t xml:space="preserve">     Intérieur</t>
  </si>
  <si>
    <t xml:space="preserve">        Système bancaire</t>
  </si>
  <si>
    <t xml:space="preserve">          BEAC, opérations traditionnelles</t>
  </si>
  <si>
    <t xml:space="preserve">          BEAC, consolidation refinancement</t>
  </si>
  <si>
    <t xml:space="preserve">          FMI (net)</t>
  </si>
  <si>
    <t xml:space="preserve">          Fonds de Réserve</t>
  </si>
  <si>
    <t xml:space="preserve">          Banques commerciales, hors rachats...</t>
  </si>
  <si>
    <t xml:space="preserve">        Non bancaire</t>
  </si>
  <si>
    <t xml:space="preserve">     Gap résiduel</t>
  </si>
  <si>
    <t>Vérif :</t>
  </si>
  <si>
    <t>Dons intra communautaires accordés (nets)</t>
  </si>
  <si>
    <t>Prêts intra communautaires (nets)</t>
  </si>
  <si>
    <t>Cam</t>
  </si>
  <si>
    <t>Tch</t>
  </si>
  <si>
    <t>Gab</t>
  </si>
  <si>
    <t>Tableau 21. ZONE BEAC : Situation consolidée de la Banque Centrale (*)</t>
  </si>
  <si>
    <r>
      <t>1996</t>
    </r>
    <r>
      <rPr>
        <b/>
        <sz val="12"/>
        <rFont val="Times New Roman"/>
        <family val="1"/>
      </rPr>
      <t>(1)</t>
    </r>
  </si>
  <si>
    <t>1. AVOIRS EXTERIEURS NETS (y/c Services Centraux)</t>
  </si>
  <si>
    <t xml:space="preserve">     Avoirs extérieurs bruts</t>
  </si>
  <si>
    <r>
      <t xml:space="preserve">     </t>
    </r>
    <r>
      <rPr>
        <i/>
        <sz val="12"/>
        <rFont val="Times New Roman"/>
        <family val="1"/>
      </rPr>
      <t xml:space="preserve">     en mois d'importations CAF</t>
    </r>
  </si>
  <si>
    <t xml:space="preserve">     Avoirs de réserve</t>
  </si>
  <si>
    <t xml:space="preserve">     Engagements extérieurs</t>
  </si>
  <si>
    <t>2. AVOIRS INTERIEURS NETS</t>
  </si>
  <si>
    <t xml:space="preserve">     Position Nette du Gouvernement</t>
  </si>
  <si>
    <t xml:space="preserve">             Créances</t>
  </si>
  <si>
    <t xml:space="preserve">                 Avances statutaires</t>
  </si>
  <si>
    <t xml:space="preserve">                 Avances consolidées sur l'Etat</t>
  </si>
  <si>
    <t xml:space="preserve">                 Recours au crédit du FMI</t>
  </si>
  <si>
    <t xml:space="preserve">             Dépôts et encaisses</t>
  </si>
  <si>
    <t xml:space="preserve">     Créances sur les BCM</t>
  </si>
  <si>
    <t xml:space="preserve">     Créances sur les Institutions non bancaires</t>
  </si>
  <si>
    <t xml:space="preserve">       Crédit des Services Centraux à la BDEAC</t>
  </si>
  <si>
    <t xml:space="preserve">     Autres postes nets</t>
  </si>
  <si>
    <t>3. BASE MONETAIRE</t>
  </si>
  <si>
    <t xml:space="preserve">     Billets et pièces en circulation hors banque</t>
  </si>
  <si>
    <t xml:space="preserve">     Réserves des BCM</t>
  </si>
  <si>
    <t xml:space="preserve">     Réserves des AIB</t>
  </si>
  <si>
    <t xml:space="preserve">     Réserves des autres Institutions Financières</t>
  </si>
  <si>
    <t xml:space="preserve">     Dépôts des entreprises publiques</t>
  </si>
  <si>
    <t>Pour mémoire</t>
  </si>
  <si>
    <t>(Contribution à la croissance de la Base monétaire, en %)</t>
  </si>
  <si>
    <t>Avoirs extérieurs nets</t>
  </si>
  <si>
    <t>Avoirs intérieurs nets</t>
  </si>
  <si>
    <t>Position nette des Gouvernement</t>
  </si>
  <si>
    <t>Créances sur les banques primaires</t>
  </si>
  <si>
    <t>Base monétaire</t>
  </si>
  <si>
    <t xml:space="preserve">    dont émission monétaire</t>
  </si>
  <si>
    <t xml:space="preserve">    dont réserves des banques primaires</t>
  </si>
  <si>
    <t>(en pourcentage)</t>
  </si>
  <si>
    <t>Taux de couverture extérieure de la monnaie</t>
  </si>
  <si>
    <t xml:space="preserve">     Zone BEAC (Proxy)</t>
  </si>
  <si>
    <t xml:space="preserve">     Zone BEAC (Réalisations)</t>
  </si>
  <si>
    <t xml:space="preserve">     Ecart</t>
  </si>
  <si>
    <t>(en milliards)</t>
  </si>
  <si>
    <t>Avoirs extérieurs(fin de période), Trésor Français et Salle des Marchés</t>
  </si>
  <si>
    <t xml:space="preserve">     Cameroun (décembre)</t>
  </si>
  <si>
    <t xml:space="preserve">     Services Centraux</t>
  </si>
  <si>
    <t xml:space="preserve">     Zone BEAC</t>
  </si>
  <si>
    <t>Source : Services de la BEAC</t>
  </si>
  <si>
    <r>
      <t xml:space="preserve">Pour mémoire : </t>
    </r>
    <r>
      <rPr>
        <b/>
        <i/>
        <sz val="12"/>
        <rFont val="Times New Roman"/>
        <family val="1"/>
      </rPr>
      <t>Services Centraux</t>
    </r>
  </si>
  <si>
    <r>
      <t xml:space="preserve">      </t>
    </r>
    <r>
      <rPr>
        <b/>
        <i/>
        <sz val="12"/>
        <rFont val="Times New Roman"/>
        <family val="1"/>
      </rPr>
      <t xml:space="preserve">Services Centraux </t>
    </r>
    <r>
      <rPr>
        <i/>
        <sz val="12"/>
        <rFont val="Times New Roman"/>
        <family val="1"/>
      </rPr>
      <t>(hors Trésor Français-Cpte d'opération)</t>
    </r>
  </si>
  <si>
    <t xml:space="preserve">      Autres avoirs et créances en devises convertibles</t>
  </si>
  <si>
    <t xml:space="preserve">      Encaisse-Or</t>
  </si>
  <si>
    <t xml:space="preserve">      Fonds Monétaire International (avoirs en DTS)</t>
  </si>
  <si>
    <t xml:space="preserve">      Autres avoirs (ou dépôts spéciaux avant)</t>
  </si>
  <si>
    <r>
      <t xml:space="preserve">      </t>
    </r>
    <r>
      <rPr>
        <b/>
        <i/>
        <sz val="12"/>
        <rFont val="Times New Roman"/>
        <family val="1"/>
      </rPr>
      <t>Cameroun (décembre)</t>
    </r>
  </si>
  <si>
    <t xml:space="preserve">       Disponibilités extérieures</t>
  </si>
  <si>
    <t xml:space="preserve">       Engagements à vue</t>
  </si>
  <si>
    <r>
      <t xml:space="preserve">      </t>
    </r>
    <r>
      <rPr>
        <b/>
        <i/>
        <sz val="12"/>
        <rFont val="Times New Roman"/>
        <family val="1"/>
      </rPr>
      <t>Autres pays (fin de période)</t>
    </r>
  </si>
  <si>
    <t xml:space="preserve">(1) Au Cameroun, les séries  prennent en compte la BMBC et le CAC jusqu'en 94/95; les données sont expurgées de ces deux banques à partir de 95/96. </t>
  </si>
  <si>
    <t xml:space="preserve">       Engagements à vue (total zone)</t>
  </si>
  <si>
    <t xml:space="preserve">       Engagement exterieurs Scx</t>
  </si>
  <si>
    <t>Emission Monétaire</t>
  </si>
  <si>
    <t>Encaisses du Trésor</t>
  </si>
  <si>
    <t>Encaisses des banques</t>
  </si>
  <si>
    <t>Crédit des Services Centraux à la BDEAC</t>
  </si>
  <si>
    <t>Position de réserve au FMI</t>
  </si>
  <si>
    <t xml:space="preserve">Tableau 22.ZONE BEAC: Situation monétaire résumée </t>
  </si>
  <si>
    <t xml:space="preserve">   (En milliards de francs CFA)</t>
  </si>
  <si>
    <t>Situation Large</t>
  </si>
  <si>
    <t>Avoirs extérieurs nets (y/c Services Centraux)</t>
  </si>
  <si>
    <t xml:space="preserve">     BEAC</t>
  </si>
  <si>
    <t xml:space="preserve">     Banques</t>
  </si>
  <si>
    <t xml:space="preserve">           Avoirs extérieurs bruts, dont</t>
  </si>
  <si>
    <t xml:space="preserve">                 Créances transnationales</t>
  </si>
  <si>
    <t xml:space="preserve">           Engagements extérieurs bruts, dont</t>
  </si>
  <si>
    <t xml:space="preserve">                  Dépôts de la clientèle transnationaux</t>
  </si>
  <si>
    <t xml:space="preserve">     Crédits intérieurs nets</t>
  </si>
  <si>
    <t xml:space="preserve">       Créances nettes sur l'Etat</t>
  </si>
  <si>
    <t xml:space="preserve">           Position nette du Gouvernement</t>
  </si>
  <si>
    <t xml:space="preserve">           Créances sur les autres organismes publics</t>
  </si>
  <si>
    <t xml:space="preserve">       Crédits à l'économie, dont</t>
  </si>
  <si>
    <t xml:space="preserve">                   Crédits à l'économie transnationaux</t>
  </si>
  <si>
    <t xml:space="preserve">                   Crédit des Services Centraux à la BDEAC</t>
  </si>
  <si>
    <t>Masse monétaire</t>
  </si>
  <si>
    <t xml:space="preserve">     Monnaie fiduciaire</t>
  </si>
  <si>
    <t xml:space="preserve">     Dépots à vue</t>
  </si>
  <si>
    <t xml:space="preserve">       BEAC</t>
  </si>
  <si>
    <t xml:space="preserve">       Banques, dont </t>
  </si>
  <si>
    <t xml:space="preserve">     Dépots à terme</t>
  </si>
  <si>
    <t>Allocations de DTS</t>
  </si>
  <si>
    <t>------------</t>
  </si>
  <si>
    <t>(Variations annuelles, en %)</t>
  </si>
  <si>
    <t>Crédit intérieur net</t>
  </si>
  <si>
    <t xml:space="preserve">   Créances nettes sur l'Etat</t>
  </si>
  <si>
    <t xml:space="preserve">   Crédits à l'économie</t>
  </si>
  <si>
    <t>Masse monétaire (M2)</t>
  </si>
  <si>
    <t>(Contribution à la croissance de la masse monétaire, en %)</t>
  </si>
  <si>
    <t>(Ratios)</t>
  </si>
  <si>
    <t>Vitesse de circulation de la monnaie (PIBNP/M2)</t>
  </si>
  <si>
    <t>Dépots bancaires/PIB</t>
  </si>
  <si>
    <t>Concours de la BEAC aux banques (utilisations)</t>
  </si>
  <si>
    <t>Emission monétaire</t>
  </si>
  <si>
    <t xml:space="preserve">PIB </t>
  </si>
  <si>
    <t>Sources: Données et estimations de la BEAC</t>
  </si>
  <si>
    <t>NB : Toutes les données sont à fin décembre de chaque année, y compris celles du Cameroun</t>
  </si>
  <si>
    <t>Crédits à l'économie transnationaux</t>
  </si>
  <si>
    <t xml:space="preserve">      En pourcentage des avoirs extérieurs des banques</t>
  </si>
  <si>
    <t xml:space="preserve">      En pourcentage des crédit à l'économie</t>
  </si>
  <si>
    <t>Dépôts de la clientèle transnationaux</t>
  </si>
  <si>
    <t xml:space="preserve">      En pourcentage des engagements extérieurs des banques</t>
  </si>
  <si>
    <t xml:space="preserve">      En pourcentage des dépôts bancaires</t>
  </si>
  <si>
    <t xml:space="preserve">Tableau 23.ZONE BEAC: Agrégats monétaires significatifs </t>
  </si>
  <si>
    <t>(En milliards de F CFA)</t>
  </si>
  <si>
    <t>Masse Monétaire</t>
  </si>
  <si>
    <t xml:space="preserve">     Dépôts de la clientèle transnationaux</t>
  </si>
  <si>
    <t>Circulation Fiduciaire</t>
  </si>
  <si>
    <t xml:space="preserve">Contribution à la croissance annuelle </t>
  </si>
  <si>
    <t xml:space="preserve">(1) Au Cameroun, les séries  prennent en compte la BMBC et le CAC jusqu'en 1994/1995; les données sont expurgées de ces deux banques à partir de 1995/1996. </t>
  </si>
  <si>
    <t xml:space="preserve">Tableau 24.ZONE BEAC: Agrégats monétaires significatifs </t>
  </si>
  <si>
    <t xml:space="preserve">     Autres avoirs transnationaux </t>
  </si>
  <si>
    <t xml:space="preserve">     Autres engagements transnationaux </t>
  </si>
  <si>
    <t>Créances nettes sur l'Etat</t>
  </si>
  <si>
    <t>Crédits à l'économie</t>
  </si>
  <si>
    <t xml:space="preserve">     Opérations intra zone</t>
  </si>
  <si>
    <t xml:space="preserve">     Crédit des Services Centraux à la BDEAC</t>
  </si>
  <si>
    <t xml:space="preserve">Tableau 1-1. ZONE BEAC : Principaux indicateurs économiques, financiers et sociaux </t>
  </si>
  <si>
    <t>Taux de croissance réelle (Zone BEAC)</t>
  </si>
  <si>
    <t>Contribution à la croissance réelle (Zone BEAC)</t>
  </si>
  <si>
    <t>Population (en millions d'habitants)</t>
  </si>
  <si>
    <t xml:space="preserve">     Zone BEAC  (en millions d'habitants)</t>
  </si>
  <si>
    <t xml:space="preserve">     Zone BEAC  (croissance démographique)</t>
  </si>
  <si>
    <t>PIB par habitant (en  dollar US)</t>
  </si>
  <si>
    <t>Inflation (moyenne annuelle)</t>
  </si>
  <si>
    <t xml:space="preserve">     Cameroun </t>
  </si>
  <si>
    <t xml:space="preserve">     République Centrafricaine </t>
  </si>
  <si>
    <t xml:space="preserve">     Zone BEAC (moyenne pondérée par le PIB)</t>
  </si>
  <si>
    <t xml:space="preserve">     Zone BEAC (moyenne pondérée par la consommation privée)</t>
  </si>
  <si>
    <t>Contribution à l'inflation (moyenne annuelle)</t>
  </si>
  <si>
    <t xml:space="preserve">     Zone BEAC </t>
  </si>
  <si>
    <t>Termes de l'échange (variation en pourcentage)</t>
  </si>
  <si>
    <t>Contribution à la variation des termes de l'échange (en pourcentage)</t>
  </si>
  <si>
    <t xml:space="preserve">     Cuivre </t>
  </si>
  <si>
    <t xml:space="preserve">     Fer - minerai </t>
  </si>
  <si>
    <t xml:space="preserve">    Termes de l'échange</t>
  </si>
  <si>
    <t>Valeur du dollar US</t>
  </si>
  <si>
    <t>NB : les données du Cameroun sont présentées en année civile</t>
  </si>
  <si>
    <t xml:space="preserve">Tableau 1-2. ZONE BEAC : Principaux indicateurs économiques, financiers et sociaux </t>
  </si>
  <si>
    <t>SUITE</t>
  </si>
  <si>
    <t>Epargne Intérieure (Zone BEAC)</t>
  </si>
  <si>
    <t>Epargne Nationale (Zone BEAC)</t>
  </si>
  <si>
    <t>Contribution à l'épargne nationale (Zone BEAC)</t>
  </si>
  <si>
    <t>Taux d'épargne privée</t>
  </si>
  <si>
    <t>Investissement Brut (Zone BEAC)</t>
  </si>
  <si>
    <t>Contribution à l'investissement  (Zone BEAC)</t>
  </si>
  <si>
    <t>Taux d'investissement public</t>
  </si>
  <si>
    <t>Taux d'investissement privé</t>
  </si>
  <si>
    <t>Solde extérieur courant (transferts officiels inclus)</t>
  </si>
  <si>
    <t>Contribution au solde extérieur courant (transferts officiels inclus)</t>
  </si>
  <si>
    <t xml:space="preserve">Tableau 1-3. ZONE BEAC : Principaux indicateurs économiques, financiers et sociaux </t>
  </si>
  <si>
    <t>Solde budgétaire primaire</t>
  </si>
  <si>
    <t>Contribution au solde budgétaire primaire</t>
  </si>
  <si>
    <t>Solde budgétaire de base</t>
  </si>
  <si>
    <t>Contribution au solde budgétaire de base</t>
  </si>
  <si>
    <r>
      <t xml:space="preserve">Solde budgétaire global (base engagements - </t>
    </r>
    <r>
      <rPr>
        <b/>
        <sz val="12"/>
        <rFont val="Times New Roman"/>
        <family val="1"/>
      </rPr>
      <t>hors dons</t>
    </r>
    <r>
      <rPr>
        <sz val="12"/>
        <rFont val="Times New Roman"/>
        <family val="1"/>
      </rPr>
      <t>)</t>
    </r>
  </si>
  <si>
    <r>
      <t xml:space="preserve">Contribution au solde budgétaire global (base engagements - </t>
    </r>
    <r>
      <rPr>
        <b/>
        <sz val="12"/>
        <rFont val="Times New Roman"/>
        <family val="1"/>
      </rPr>
      <t>hors dons</t>
    </r>
    <r>
      <rPr>
        <sz val="12"/>
        <rFont val="Times New Roman"/>
        <family val="1"/>
      </rPr>
      <t>)</t>
    </r>
  </si>
  <si>
    <r>
      <t xml:space="preserve">Solde budgétaire global (base engagements - </t>
    </r>
    <r>
      <rPr>
        <b/>
        <sz val="12"/>
        <rFont val="Times New Roman"/>
        <family val="1"/>
      </rPr>
      <t>dons compris</t>
    </r>
    <r>
      <rPr>
        <sz val="12"/>
        <rFont val="Times New Roman"/>
        <family val="1"/>
      </rPr>
      <t>)</t>
    </r>
  </si>
  <si>
    <r>
      <t xml:space="preserve">Contribution au solde budgétaire global (base engagements - </t>
    </r>
    <r>
      <rPr>
        <b/>
        <sz val="12"/>
        <rFont val="Times New Roman"/>
        <family val="1"/>
      </rPr>
      <t>dons compris</t>
    </r>
    <r>
      <rPr>
        <sz val="12"/>
        <rFont val="Times New Roman"/>
        <family val="1"/>
      </rPr>
      <t>)</t>
    </r>
  </si>
  <si>
    <t>Effectifs de la fonction publique (milliers de personnes)</t>
  </si>
  <si>
    <t>Salaire mensuel moyen de la fonction publique (milliers FCA)</t>
  </si>
  <si>
    <t>Réserves brutes en mois d'importations CAF</t>
  </si>
  <si>
    <t xml:space="preserve">     Zone BEAC : réserves brutes totales (y/c Sces Cx)</t>
  </si>
  <si>
    <t xml:space="preserve">     Zone BEAC : réserves brutes en mois d'importations caf</t>
  </si>
  <si>
    <t xml:space="preserve">Tableau 1-4. ZONE BEAC : Principaux indicateurs économiques, financiers et sociaux </t>
  </si>
  <si>
    <t>Taux d'endettement public extérieur (dette publique extérieur/PIB)</t>
  </si>
  <si>
    <t>Taux d'endettement public intétérieur (dette publique intérieure/PIB)</t>
  </si>
  <si>
    <t>Taux d'endettement public global (dette publique globale/PIB)</t>
  </si>
  <si>
    <t>Contribution au taux d'endettement public extérieur</t>
  </si>
  <si>
    <t>Service de la dette (en pourcentage des exportations de biens et services non facteurs)</t>
  </si>
  <si>
    <t>Service de la dette extérieure (en pourcentage des recettes budgétaires)</t>
  </si>
  <si>
    <t>Service de la dette extérieure(en pourcentage des recettes budgétaires)</t>
  </si>
  <si>
    <t xml:space="preserve">Tableau I.ZONE BEAC: Indicateurs économiques et financiers de la CEMAC </t>
  </si>
  <si>
    <t>Indice produits alimentaire</t>
  </si>
  <si>
    <t>PIB, prix et population</t>
  </si>
  <si>
    <t xml:space="preserve">   Taux de croissance (PIB reel)</t>
  </si>
  <si>
    <t xml:space="preserve">        dont secteur pétrolier</t>
  </si>
  <si>
    <t xml:space="preserve">                secteur non pétrolier</t>
  </si>
  <si>
    <t xml:space="preserve">     Contribution du secteur pétrolier à la croissance réelle</t>
  </si>
  <si>
    <t xml:space="preserve">     Contribution du secteur non pétrolier à la croissance réelle</t>
  </si>
  <si>
    <t xml:space="preserve">   Taux de croissance demographique (moyen)</t>
  </si>
  <si>
    <t xml:space="preserve">   Inflation (prix à la consommation, en moy annuelle, décembre)</t>
  </si>
  <si>
    <t xml:space="preserve">   Inflation (prix à la consommation, en glissement annuel, décembre)</t>
  </si>
  <si>
    <t>Finances publiques</t>
  </si>
  <si>
    <t xml:space="preserve">   Recettes totales</t>
  </si>
  <si>
    <t xml:space="preserve">        dont recettes pétrolières</t>
  </si>
  <si>
    <t xml:space="preserve">                 recettes non pétrolières</t>
  </si>
  <si>
    <t xml:space="preserve">   Depenses totales</t>
  </si>
  <si>
    <t xml:space="preserve">        dont dépenses courantes</t>
  </si>
  <si>
    <t xml:space="preserve">                 dépenses en capital</t>
  </si>
  <si>
    <t>Monnaie et crédit</t>
  </si>
  <si>
    <t xml:space="preserve">   Avoirs extérieurs nets</t>
  </si>
  <si>
    <t xml:space="preserve">   Masse monetaire (M2)</t>
  </si>
  <si>
    <t xml:space="preserve">   Taux de couverture exterieure (fin de periode)</t>
  </si>
  <si>
    <t xml:space="preserve">   Vitesse de circulation de la monnaie (PIB/M2)</t>
  </si>
  <si>
    <t>Secteur exterieur</t>
  </si>
  <si>
    <t xml:space="preserve">   Exportations, fob</t>
  </si>
  <si>
    <t xml:space="preserve">   Importations, fob</t>
  </si>
  <si>
    <t xml:space="preserve">   Termes de l'echange</t>
  </si>
  <si>
    <t xml:space="preserve">   Taux de change effectif réel</t>
  </si>
  <si>
    <t xml:space="preserve">        Taux de change effectif réel des exportations</t>
  </si>
  <si>
    <t xml:space="preserve">        Taux de change effectif réel des importations</t>
  </si>
  <si>
    <t xml:space="preserve">         Marge de compétitivité cumulée depuis 1994</t>
  </si>
  <si>
    <t xml:space="preserve">   Avoirs intérieurs nets</t>
  </si>
  <si>
    <t xml:space="preserve">   Crédit intérieur net</t>
  </si>
  <si>
    <t xml:space="preserve">      Créances nettes sur l'Etat</t>
  </si>
  <si>
    <t xml:space="preserve">      Crédits à l'économie</t>
  </si>
  <si>
    <t xml:space="preserve">   Masse monétaire (M2)</t>
  </si>
  <si>
    <t>Comptes nationaux</t>
  </si>
  <si>
    <t>(Contribution à la croissance réelle, en %)</t>
  </si>
  <si>
    <t xml:space="preserve">   Produit intérieur brut </t>
  </si>
  <si>
    <t xml:space="preserve">   Demande intérieure brute</t>
  </si>
  <si>
    <t xml:space="preserve">      Consommation</t>
  </si>
  <si>
    <t xml:space="preserve">          Publique </t>
  </si>
  <si>
    <t xml:space="preserve">          Privée</t>
  </si>
  <si>
    <t xml:space="preserve">      Investissements bruts</t>
  </si>
  <si>
    <t xml:space="preserve">          Publics </t>
  </si>
  <si>
    <t xml:space="preserve">          Privés (Entreprises et ménages)</t>
  </si>
  <si>
    <t xml:space="preserve">   Exportations nettes</t>
  </si>
  <si>
    <t xml:space="preserve">      Exportations de biens et services non facteurs</t>
  </si>
  <si>
    <t xml:space="preserve">      Importations de biens et services non facteurs</t>
  </si>
  <si>
    <t xml:space="preserve">   Investissements</t>
  </si>
  <si>
    <t xml:space="preserve">   Epargne interieure</t>
  </si>
  <si>
    <t xml:space="preserve">   Epargne nationale</t>
  </si>
  <si>
    <t xml:space="preserve">      Recettes pétrolières</t>
  </si>
  <si>
    <t xml:space="preserve">      Recettes non pétrolières</t>
  </si>
  <si>
    <t xml:space="preserve">   Depenses totales 1/</t>
  </si>
  <si>
    <t xml:space="preserve">      Dépenses courantes</t>
  </si>
  <si>
    <t xml:space="preserve">      Dépenses en capital</t>
  </si>
  <si>
    <t xml:space="preserve">   Solde budgetaire primaire (deficit - )</t>
  </si>
  <si>
    <t xml:space="preserve">   Solde primaire (hors intérêts) en % PIB</t>
  </si>
  <si>
    <t xml:space="preserve">   Solde primaire (hors intérêts et recettes pétrolières) en % PIB hors pétrole</t>
  </si>
  <si>
    <t xml:space="preserve">   Solde budgetaire de base (deficit - )</t>
  </si>
  <si>
    <t xml:space="preserve">   Solde budgetaire, base engagements hors dons (deficit - )</t>
  </si>
  <si>
    <t xml:space="preserve">   Solde budgetaire, base engagements dons compris (deficit - )</t>
  </si>
  <si>
    <t xml:space="preserve">   Solde budgétaire de référence (&gt;= -1,5 % du PIB)</t>
  </si>
  <si>
    <t xml:space="preserve">   Exportations de biens et services non facteurs</t>
  </si>
  <si>
    <t xml:space="preserve">   Importations de biens et services non facteurs</t>
  </si>
  <si>
    <t xml:space="preserve">   Solde du compte courant (dons off.incl., def.- )</t>
  </si>
  <si>
    <t xml:space="preserve">   Solde du compte courant (dons off.excl., def. - )</t>
  </si>
  <si>
    <t xml:space="preserve">   Stock de la dette exterieure/PIB</t>
  </si>
  <si>
    <t xml:space="preserve">   Stock de la dette interieure/PIB</t>
  </si>
  <si>
    <t xml:space="preserve">   Encours des titres de la dette publique (en % du PIB)</t>
  </si>
  <si>
    <t xml:space="preserve">   Stock de la dette globale/PIB</t>
  </si>
  <si>
    <t xml:space="preserve">   Ratio du service de la dette publique/Recettes budgétaires</t>
  </si>
  <si>
    <t xml:space="preserve">   Ratio du service de la dette publique/XBSNF</t>
  </si>
  <si>
    <t xml:space="preserve">   Réserves extérieures (y/c Sces Cx))</t>
  </si>
  <si>
    <t xml:space="preserve">   Seuil cible réserves extérieures (3 mois d'importations des biens et services+3 mois du service de la dette)</t>
  </si>
  <si>
    <t xml:space="preserve">   Réserves extérieures (en mois d'importations de biens caf))</t>
  </si>
  <si>
    <t xml:space="preserve">   Réserves extérieures (en mois d'importations de biens et snf caf))</t>
  </si>
  <si>
    <t xml:space="preserve">   Réserves extérieures (en mois d'importations de biens et snf caf de n+1))</t>
  </si>
  <si>
    <t xml:space="preserve">   Réserves extérieures (en mois d'importations de biens et snf caf)+service de la dette publique extérieure)</t>
  </si>
  <si>
    <t xml:space="preserve">   PIB nominal (en milliards de FCFA)</t>
  </si>
  <si>
    <t xml:space="preserve">   Encours des titres publics (en milliards de FCFA)</t>
  </si>
  <si>
    <t xml:space="preserve">               Dont BTA</t>
  </si>
  <si>
    <t xml:space="preserve">                        OTA</t>
  </si>
  <si>
    <t xml:space="preserve">                        OT</t>
  </si>
  <si>
    <t xml:space="preserve">   Population (en millions d'habitants)</t>
  </si>
  <si>
    <t xml:space="preserve">   PIB par tête d'habitant (en $ E.U.)</t>
  </si>
  <si>
    <t xml:space="preserve">     Solde primaire (hors intérêts et recettes pétrolières) en % PIB</t>
  </si>
  <si>
    <t>Réserves pour à 3 mois d'importations des biens et services</t>
  </si>
  <si>
    <t>PIB PETROLIER</t>
  </si>
  <si>
    <t>PIB NON PETROLIER</t>
  </si>
  <si>
    <t>PIB TOTAL</t>
  </si>
  <si>
    <t>Avoirs Intérieurs Nets</t>
  </si>
  <si>
    <t xml:space="preserve">Crédit intérieur, dont </t>
  </si>
  <si>
    <t xml:space="preserve">       PNG</t>
  </si>
  <si>
    <t xml:space="preserve">       Autres, dont</t>
  </si>
  <si>
    <t xml:space="preserve">            Organismes publics</t>
  </si>
  <si>
    <t xml:space="preserve">            Crédits à l'économie</t>
  </si>
  <si>
    <t>AEN, dont</t>
  </si>
  <si>
    <t xml:space="preserve">       Banques primaires</t>
  </si>
  <si>
    <t>Termes de l'échange par produits</t>
  </si>
  <si>
    <t xml:space="preserve">     Termes de l'échange</t>
  </si>
  <si>
    <t>Consommation privée</t>
  </si>
  <si>
    <t xml:space="preserve">    Cameroun</t>
  </si>
  <si>
    <t xml:space="preserve">    RCA</t>
  </si>
  <si>
    <t xml:space="preserve">    Congo</t>
  </si>
  <si>
    <t xml:space="preserve">    Gabon</t>
  </si>
  <si>
    <t xml:space="preserve">    Guinée Equatoriale</t>
  </si>
  <si>
    <t xml:space="preserve">    Tchad</t>
  </si>
  <si>
    <t xml:space="preserve">    CEMAC</t>
  </si>
  <si>
    <t>INDICATEURS ECONOMIQUES ET FINANCIERS DE LA CEMAC</t>
  </si>
  <si>
    <t>INDICATEURS</t>
  </si>
  <si>
    <r>
      <t xml:space="preserve">  </t>
    </r>
    <r>
      <rPr>
        <b/>
        <sz val="11"/>
        <rFont val="Times New Roman"/>
        <family val="1"/>
      </rPr>
      <t>1 - PIB NOMINAL</t>
    </r>
  </si>
  <si>
    <t xml:space="preserve">                      Cameroun</t>
  </si>
  <si>
    <t xml:space="preserve">                      Centrafrique</t>
  </si>
  <si>
    <t xml:space="preserve">                      Congo</t>
  </si>
  <si>
    <t xml:space="preserve">                      Gabon</t>
  </si>
  <si>
    <t xml:space="preserve">                      Guinée Equatoriale</t>
  </si>
  <si>
    <t xml:space="preserve">                      Tchad</t>
  </si>
  <si>
    <t>PIB Nominal</t>
  </si>
  <si>
    <r>
      <t xml:space="preserve">  </t>
    </r>
    <r>
      <rPr>
        <b/>
        <sz val="11"/>
        <rFont val="Times New Roman"/>
        <family val="1"/>
      </rPr>
      <t>2 - PIB REEL (aux prix de 2005)</t>
    </r>
  </si>
  <si>
    <t>PIB Réel</t>
  </si>
  <si>
    <r>
      <t xml:space="preserve">  </t>
    </r>
    <r>
      <rPr>
        <b/>
        <sz val="11"/>
        <rFont val="Times New Roman"/>
        <family val="1"/>
      </rPr>
      <t>3 - TAUX DE CROISSANCE (nominal)</t>
    </r>
  </si>
  <si>
    <t>Taux de croissance (nominal)</t>
  </si>
  <si>
    <r>
      <t xml:space="preserve">  </t>
    </r>
    <r>
      <rPr>
        <b/>
        <sz val="11"/>
        <rFont val="Times New Roman"/>
        <family val="1"/>
      </rPr>
      <t>4 - TAUX DE CROISSANCE (réel)</t>
    </r>
  </si>
  <si>
    <t>Taux de croissance (réel)</t>
  </si>
  <si>
    <r>
      <t xml:space="preserve">  </t>
    </r>
    <r>
      <rPr>
        <b/>
        <sz val="11"/>
        <rFont val="Times New Roman"/>
        <family val="1"/>
      </rPr>
      <t>5 - INDICE DES PRIX</t>
    </r>
  </si>
  <si>
    <t>ENSEMBLE ZONE</t>
  </si>
  <si>
    <t xml:space="preserve">            En moyennes annuelles</t>
  </si>
  <si>
    <t xml:space="preserve">            En glissement annuel</t>
  </si>
  <si>
    <t xml:space="preserve">            En milliards de F.CFA</t>
  </si>
  <si>
    <t xml:space="preserve">            En pourcentage du PIB</t>
  </si>
  <si>
    <t xml:space="preserve">            Rentabilité économique des investissements</t>
  </si>
  <si>
    <r>
      <t xml:space="preserve">  </t>
    </r>
    <r>
      <rPr>
        <b/>
        <sz val="11"/>
        <rFont val="Times New Roman"/>
        <family val="1"/>
      </rPr>
      <t>8 - FINANCEMENTS EXTERIEURS A MLT</t>
    </r>
  </si>
  <si>
    <t>(Source :  Balance des paiements - BEAC)</t>
  </si>
  <si>
    <r>
      <t xml:space="preserve">  </t>
    </r>
    <r>
      <rPr>
        <b/>
        <sz val="11"/>
        <rFont val="Times New Roman"/>
        <family val="1"/>
      </rPr>
      <t>9 - SOLDE BUDGETAIRE PRIMAIRE</t>
    </r>
  </si>
  <si>
    <r>
      <t xml:space="preserve">  </t>
    </r>
    <r>
      <rPr>
        <b/>
        <sz val="11"/>
        <rFont val="Times New Roman"/>
        <family val="1"/>
      </rPr>
      <t>10 - SOLDE BUDGETAIRE GLOBAL</t>
    </r>
  </si>
  <si>
    <t>(Base engagements, en % du PIB)</t>
  </si>
  <si>
    <t>SANTE FINANCIERE DES BANQUES ET POLITIQUE MACRO-ECONOMIQUE</t>
  </si>
  <si>
    <t>BANQUE DE DONNEES</t>
  </si>
  <si>
    <r>
      <t xml:space="preserve">  </t>
    </r>
    <r>
      <rPr>
        <b/>
        <sz val="11"/>
        <rFont val="Times New Roman"/>
        <family val="1"/>
      </rPr>
      <t>11 - DEFICIT COMPTE-COURANT (en % du PIB)</t>
    </r>
  </si>
  <si>
    <t>Réserves Obligatoires</t>
  </si>
  <si>
    <t>Réserves Libres</t>
  </si>
  <si>
    <r>
      <t xml:space="preserve">  </t>
    </r>
    <r>
      <rPr>
        <b/>
        <sz val="11"/>
        <color rgb="FFFF0000"/>
        <rFont val="Times New Roman"/>
        <family val="1"/>
      </rPr>
      <t>6 - TAUX D'INFLATION</t>
    </r>
  </si>
  <si>
    <r>
      <t xml:space="preserve">  </t>
    </r>
    <r>
      <rPr>
        <b/>
        <sz val="11"/>
        <color rgb="FFFF0000"/>
        <rFont val="Times New Roman"/>
        <family val="1"/>
      </rPr>
      <t>7 - INVESTISSEMENTS GLOBAUX</t>
    </r>
  </si>
  <si>
    <t>Cameroun</t>
  </si>
  <si>
    <t>Country name</t>
  </si>
  <si>
    <t xml:space="preserve">Year </t>
  </si>
  <si>
    <t>Centrafrique</t>
  </si>
  <si>
    <t>Congo</t>
  </si>
  <si>
    <t>Gabon</t>
  </si>
  <si>
    <t>Guinée Equatoriale</t>
  </si>
  <si>
    <t>Tchad</t>
  </si>
  <si>
    <t xml:space="preserve">  Cameroun</t>
  </si>
  <si>
    <t xml:space="preserve"> Centrafrique</t>
  </si>
  <si>
    <t xml:space="preserve"> Congo</t>
  </si>
  <si>
    <t xml:space="preserve">  Gabon</t>
  </si>
  <si>
    <t xml:space="preserve"> Guinée Equatoriale</t>
  </si>
  <si>
    <t xml:space="preserve"> Tchad</t>
  </si>
  <si>
    <t xml:space="preserve"> Cameroun</t>
  </si>
  <si>
    <t xml:space="preserve">  6 - TAUX D'INFLATION</t>
  </si>
  <si>
    <t xml:space="preserve">  7 - INVESTISSEMENTS GLOBAUX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</si>
</sst>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_-* #,##0\ _€_-;\-* #,##0\ _€_-;_-* &quot;-&quot;\ _€_-;_-@_-"/>
    <numFmt numFmtId="165" formatCode="_-* #,##0.00\ _€_-;\-* #,##0.00\ _€_-;_-* &quot;-&quot;??\ _€_-;_-@_-"/>
    <numFmt numFmtId="166" formatCode="0.00_)"/>
    <numFmt numFmtId="167" formatCode="0.0_)"/>
    <numFmt numFmtId="168" formatCode="dd\-mmm\-yy_)"/>
    <numFmt numFmtId="169" formatCode="hh:mm\ AM/PM_)"/>
    <numFmt numFmtId="170" formatCode="0.0%"/>
    <numFmt numFmtId="171" formatCode="_-* #,##0.0_-;\-* #,##0.0_-;_-* &quot;-&quot;_-;_-@_-"/>
    <numFmt numFmtId="172" formatCode="#,##0.0_);\(#,##0.0\)"/>
    <numFmt numFmtId="173" formatCode="0.0"/>
    <numFmt numFmtId="174" formatCode="#,##0.0"/>
    <numFmt numFmtId="175" formatCode="#,##0.0000"/>
    <numFmt numFmtId="176" formatCode="0.0000_)"/>
    <numFmt numFmtId="177" formatCode="0.000%"/>
    <numFmt numFmtId="178" formatCode="_-* #,##0.000\ _€_-;\-* #,##0.000\ _€_-;_-* &quot;-&quot;??\ _€_-;_-@_-"/>
    <numFmt numFmtId="179" formatCode="#,##0.000"/>
    <numFmt numFmtId="180" formatCode="#,##0.000_);\(#,##0.000\)"/>
    <numFmt numFmtId="181" formatCode="0.000_)"/>
    <numFmt numFmtId="182" formatCode="0.000"/>
    <numFmt numFmtId="183" formatCode="0.00000_)"/>
    <numFmt numFmtId="184" formatCode="0.000000_)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FF0000"/>
      <name val="Times New Roman"/>
      <family val="1"/>
    </font>
    <font>
      <sz val="12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sz val="12"/>
      <color rgb="FFFF0000"/>
      <name val="Arial"/>
      <family val="2"/>
    </font>
    <font>
      <sz val="12"/>
      <name val="Arial"/>
      <family val="2"/>
    </font>
    <font>
      <b/>
      <sz val="12"/>
      <name val="Times New Roman"/>
      <family val="1"/>
    </font>
    <font>
      <vertAlign val="superscript"/>
      <sz val="10"/>
      <name val="Arial"/>
      <family val="2"/>
    </font>
    <font>
      <sz val="11"/>
      <name val="Calibri"/>
      <family val="2"/>
      <scheme val="minor"/>
    </font>
    <font>
      <vertAlign val="superscript"/>
      <sz val="12"/>
      <name val="Times New Roman"/>
      <family val="1"/>
    </font>
    <font>
      <sz val="12"/>
      <name val="Courier"/>
      <family val="3"/>
    </font>
    <font>
      <u/>
      <sz val="12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sz val="9"/>
      <name val="Times New Roman"/>
      <family val="1"/>
    </font>
    <font>
      <sz val="12"/>
      <color theme="1"/>
      <name val="Times New Roman"/>
      <family val="1"/>
    </font>
    <font>
      <sz val="12"/>
      <color rgb="FF7030A0"/>
      <name val="Times New Roman"/>
      <family val="1"/>
    </font>
    <font>
      <sz val="12"/>
      <color rgb="FF7030A0"/>
      <name val="Arial"/>
      <family val="2"/>
    </font>
    <font>
      <b/>
      <sz val="12"/>
      <name val="Courier"/>
      <family val="3"/>
    </font>
    <font>
      <b/>
      <sz val="10"/>
      <name val="Times New Roman"/>
      <family val="1"/>
    </font>
    <font>
      <b/>
      <i/>
      <sz val="11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  <font>
      <sz val="11"/>
      <color rgb="FFFF0000"/>
      <name val="Times New Roman"/>
      <family val="1"/>
    </font>
    <font>
      <b/>
      <sz val="11"/>
      <color rgb="FFFF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5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6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14" fillId="0" borderId="0"/>
  </cellStyleXfs>
  <cellXfs count="592">
    <xf numFmtId="0" fontId="0" fillId="0" borderId="0" xfId="0"/>
    <xf numFmtId="166" fontId="2" fillId="2" borderId="0" xfId="0" applyNumberFormat="1" applyFont="1" applyFill="1"/>
    <xf numFmtId="167" fontId="3" fillId="2" borderId="0" xfId="0" applyNumberFormat="1" applyFont="1" applyFill="1"/>
    <xf numFmtId="0" fontId="3" fillId="3" borderId="0" xfId="0" applyFont="1" applyFill="1" applyAlignment="1">
      <alignment horizontal="left"/>
    </xf>
    <xf numFmtId="167" fontId="2" fillId="2" borderId="0" xfId="0" applyNumberFormat="1" applyFont="1" applyFill="1"/>
    <xf numFmtId="167" fontId="2" fillId="0" borderId="0" xfId="0" applyNumberFormat="1" applyFont="1"/>
    <xf numFmtId="167" fontId="3" fillId="4" borderId="0" xfId="0" applyNumberFormat="1" applyFont="1" applyFill="1"/>
    <xf numFmtId="167" fontId="2" fillId="5" borderId="0" xfId="0" applyNumberFormat="1" applyFont="1" applyFill="1"/>
    <xf numFmtId="167" fontId="2" fillId="6" borderId="0" xfId="0" applyNumberFormat="1" applyFont="1" applyFill="1"/>
    <xf numFmtId="167" fontId="2" fillId="7" borderId="0" xfId="0" applyNumberFormat="1" applyFont="1" applyFill="1"/>
    <xf numFmtId="168" fontId="4" fillId="3" borderId="0" xfId="0" applyNumberFormat="1" applyFont="1" applyFill="1"/>
    <xf numFmtId="169" fontId="4" fillId="3" borderId="0" xfId="0" applyNumberFormat="1" applyFont="1" applyFill="1"/>
    <xf numFmtId="0" fontId="3" fillId="0" borderId="0" xfId="0" applyFont="1" applyAlignment="1">
      <alignment horizontal="fill"/>
    </xf>
    <xf numFmtId="0" fontId="3" fillId="2" borderId="0" xfId="0" applyFont="1" applyFill="1" applyAlignment="1">
      <alignment horizontal="fill"/>
    </xf>
    <xf numFmtId="0" fontId="3" fillId="0" borderId="0" xfId="0" applyFont="1" applyAlignment="1">
      <alignment horizontal="right"/>
    </xf>
    <xf numFmtId="0" fontId="3" fillId="0" borderId="0" xfId="0" applyNumberFormat="1" applyFont="1" applyAlignment="1">
      <alignment horizontal="right"/>
    </xf>
    <xf numFmtId="0" fontId="3" fillId="0" borderId="0" xfId="0" quotePrefix="1" applyNumberFormat="1" applyFont="1" applyAlignment="1">
      <alignment horizontal="right"/>
    </xf>
    <xf numFmtId="0" fontId="3" fillId="2" borderId="0" xfId="0" quotePrefix="1" applyNumberFormat="1" applyFont="1" applyFill="1" applyAlignment="1">
      <alignment horizontal="right"/>
    </xf>
    <xf numFmtId="0" fontId="3" fillId="2" borderId="0" xfId="0" quotePrefix="1" applyFont="1" applyFill="1" applyAlignment="1">
      <alignment horizontal="center"/>
    </xf>
    <xf numFmtId="0" fontId="3" fillId="4" borderId="0" xfId="0" quotePrefix="1" applyNumberFormat="1" applyFont="1" applyFill="1" applyAlignment="1">
      <alignment horizontal="right"/>
    </xf>
    <xf numFmtId="0" fontId="3" fillId="5" borderId="0" xfId="0" quotePrefix="1" applyNumberFormat="1" applyFont="1" applyFill="1" applyAlignment="1">
      <alignment horizontal="right"/>
    </xf>
    <xf numFmtId="0" fontId="3" fillId="6" borderId="0" xfId="0" quotePrefix="1" applyNumberFormat="1" applyFont="1" applyFill="1" applyAlignment="1">
      <alignment horizontal="right"/>
    </xf>
    <xf numFmtId="0" fontId="3" fillId="7" borderId="0" xfId="0" quotePrefix="1" applyNumberFormat="1" applyFont="1" applyFill="1" applyAlignment="1">
      <alignment horizontal="right"/>
    </xf>
    <xf numFmtId="0" fontId="3" fillId="4" borderId="0" xfId="0" applyFont="1" applyFill="1" applyAlignment="1">
      <alignment horizontal="fill"/>
    </xf>
    <xf numFmtId="0" fontId="3" fillId="5" borderId="0" xfId="0" applyFont="1" applyFill="1" applyAlignment="1">
      <alignment horizontal="fill"/>
    </xf>
    <xf numFmtId="0" fontId="3" fillId="6" borderId="0" xfId="0" applyFont="1" applyFill="1" applyAlignment="1">
      <alignment horizontal="fill"/>
    </xf>
    <xf numFmtId="0" fontId="3" fillId="7" borderId="0" xfId="0" applyFont="1" applyFill="1" applyAlignment="1">
      <alignment horizontal="fill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quotePrefix="1" applyFont="1" applyAlignment="1">
      <alignment horizontal="center"/>
    </xf>
    <xf numFmtId="0" fontId="3" fillId="2" borderId="0" xfId="0" applyFont="1" applyFill="1" applyAlignment="1">
      <alignment horizontal="right"/>
    </xf>
    <xf numFmtId="0" fontId="5" fillId="2" borderId="0" xfId="0" applyFont="1" applyFill="1" applyAlignment="1">
      <alignment horizontal="right"/>
    </xf>
    <xf numFmtId="0" fontId="4" fillId="2" borderId="0" xfId="0" applyFont="1" applyFill="1" applyAlignment="1">
      <alignment horizontal="right"/>
    </xf>
    <xf numFmtId="0" fontId="6" fillId="0" borderId="0" xfId="0" applyFont="1" applyAlignment="1">
      <alignment horizontal="right"/>
    </xf>
    <xf numFmtId="0" fontId="3" fillId="4" borderId="0" xfId="0" applyFont="1" applyFill="1" applyAlignment="1">
      <alignment horizontal="right"/>
    </xf>
    <xf numFmtId="0" fontId="6" fillId="5" borderId="0" xfId="0" applyFont="1" applyFill="1" applyAlignment="1">
      <alignment horizontal="right"/>
    </xf>
    <xf numFmtId="0" fontId="6" fillId="6" borderId="0" xfId="0" applyFont="1" applyFill="1" applyAlignment="1">
      <alignment horizontal="right"/>
    </xf>
    <xf numFmtId="0" fontId="6" fillId="7" borderId="0" xfId="0" applyFont="1" applyFill="1" applyAlignment="1">
      <alignment horizontal="right"/>
    </xf>
    <xf numFmtId="0" fontId="0" fillId="2" borderId="0" xfId="0" applyFill="1"/>
    <xf numFmtId="170" fontId="0" fillId="2" borderId="0" xfId="3" applyNumberFormat="1" applyFont="1" applyFill="1"/>
    <xf numFmtId="170" fontId="3" fillId="2" borderId="0" xfId="3" applyNumberFormat="1" applyFont="1" applyFill="1"/>
    <xf numFmtId="170" fontId="8" fillId="2" borderId="0" xfId="3" applyNumberFormat="1" applyFont="1" applyFill="1"/>
    <xf numFmtId="0" fontId="8" fillId="2" borderId="0" xfId="0" applyFont="1" applyFill="1"/>
    <xf numFmtId="170" fontId="5" fillId="2" borderId="0" xfId="3" applyNumberFormat="1" applyFont="1" applyFill="1" applyAlignment="1">
      <alignment horizontal="right"/>
    </xf>
    <xf numFmtId="170" fontId="9" fillId="2" borderId="0" xfId="4" applyNumberFormat="1" applyFont="1" applyFill="1" applyAlignment="1">
      <alignment horizontal="left" indent="1"/>
    </xf>
    <xf numFmtId="0" fontId="0" fillId="2" borderId="0" xfId="0" applyFill="1" applyAlignment="1">
      <alignment horizontal="left" indent="1"/>
    </xf>
    <xf numFmtId="170" fontId="6" fillId="2" borderId="0" xfId="3" applyNumberFormat="1" applyFont="1" applyFill="1" applyAlignment="1">
      <alignment horizontal="left" indent="1"/>
    </xf>
    <xf numFmtId="0" fontId="6" fillId="2" borderId="0" xfId="0" applyFont="1" applyFill="1" applyAlignment="1">
      <alignment horizontal="left" indent="1"/>
    </xf>
    <xf numFmtId="170" fontId="6" fillId="0" borderId="0" xfId="3" applyNumberFormat="1" applyFont="1" applyFill="1" applyAlignment="1">
      <alignment horizontal="left" indent="1"/>
    </xf>
    <xf numFmtId="170" fontId="6" fillId="2" borderId="0" xfId="4" applyNumberFormat="1" applyFont="1" applyFill="1" applyAlignment="1">
      <alignment horizontal="left" indent="1"/>
    </xf>
    <xf numFmtId="0" fontId="6" fillId="2" borderId="0" xfId="0" applyFont="1" applyFill="1" applyAlignment="1">
      <alignment horizontal="right"/>
    </xf>
    <xf numFmtId="170" fontId="8" fillId="4" borderId="0" xfId="3" applyNumberFormat="1" applyFont="1" applyFill="1"/>
    <xf numFmtId="171" fontId="6" fillId="0" borderId="0" xfId="2" applyNumberFormat="1" applyFont="1" applyFill="1" applyAlignment="1">
      <alignment horizontal="right"/>
    </xf>
    <xf numFmtId="172" fontId="10" fillId="5" borderId="0" xfId="0" applyNumberFormat="1" applyFont="1" applyFill="1" applyAlignment="1">
      <alignment horizontal="right"/>
    </xf>
    <xf numFmtId="172" fontId="10" fillId="6" borderId="0" xfId="0" applyNumberFormat="1" applyFont="1" applyFill="1" applyAlignment="1">
      <alignment horizontal="right"/>
    </xf>
    <xf numFmtId="172" fontId="10" fillId="7" borderId="0" xfId="0" applyNumberFormat="1" applyFont="1" applyFill="1"/>
    <xf numFmtId="0" fontId="3" fillId="0" borderId="0" xfId="0" applyFont="1" applyAlignment="1">
      <alignment horizontal="left"/>
    </xf>
    <xf numFmtId="172" fontId="3" fillId="0" borderId="0" xfId="0" applyNumberFormat="1" applyFont="1"/>
    <xf numFmtId="172" fontId="3" fillId="2" borderId="0" xfId="0" applyNumberFormat="1" applyFont="1" applyFill="1"/>
    <xf numFmtId="172" fontId="3" fillId="4" borderId="0" xfId="0" applyNumberFormat="1" applyFont="1" applyFill="1"/>
    <xf numFmtId="172" fontId="3" fillId="5" borderId="0" xfId="0" applyNumberFormat="1" applyFont="1" applyFill="1"/>
    <xf numFmtId="172" fontId="3" fillId="6" borderId="0" xfId="0" applyNumberFormat="1" applyFont="1" applyFill="1"/>
    <xf numFmtId="172" fontId="3" fillId="7" borderId="0" xfId="0" applyNumberFormat="1" applyFont="1" applyFill="1"/>
    <xf numFmtId="167" fontId="3" fillId="0" borderId="0" xfId="0" applyNumberFormat="1" applyFont="1"/>
    <xf numFmtId="167" fontId="3" fillId="5" borderId="0" xfId="0" applyNumberFormat="1" applyFont="1" applyFill="1"/>
    <xf numFmtId="167" fontId="3" fillId="6" borderId="0" xfId="0" applyNumberFormat="1" applyFont="1" applyFill="1"/>
    <xf numFmtId="167" fontId="3" fillId="7" borderId="0" xfId="0" applyNumberFormat="1" applyFont="1" applyFill="1"/>
    <xf numFmtId="172" fontId="3" fillId="2" borderId="0" xfId="0" applyNumberFormat="1" applyFont="1" applyFill="1" applyAlignment="1">
      <alignment vertical="center"/>
    </xf>
    <xf numFmtId="172" fontId="3" fillId="4" borderId="0" xfId="0" applyNumberFormat="1" applyFont="1" applyFill="1" applyAlignment="1">
      <alignment vertical="center"/>
    </xf>
    <xf numFmtId="172" fontId="3" fillId="0" borderId="0" xfId="0" applyNumberFormat="1" applyFont="1" applyAlignment="1">
      <alignment horizontal="right"/>
    </xf>
    <xf numFmtId="172" fontId="3" fillId="2" borderId="0" xfId="0" applyNumberFormat="1" applyFont="1" applyFill="1" applyAlignment="1">
      <alignment horizontal="right"/>
    </xf>
    <xf numFmtId="172" fontId="3" fillId="4" borderId="0" xfId="0" applyNumberFormat="1" applyFont="1" applyFill="1" applyAlignment="1">
      <alignment horizontal="right"/>
    </xf>
    <xf numFmtId="172" fontId="3" fillId="5" borderId="0" xfId="0" applyNumberFormat="1" applyFont="1" applyFill="1" applyAlignment="1">
      <alignment horizontal="right"/>
    </xf>
    <xf numFmtId="172" fontId="3" fillId="6" borderId="0" xfId="0" applyNumberFormat="1" applyFont="1" applyFill="1" applyAlignment="1">
      <alignment horizontal="right"/>
    </xf>
    <xf numFmtId="172" fontId="3" fillId="7" borderId="0" xfId="0" applyNumberFormat="1" applyFont="1" applyFill="1" applyAlignment="1">
      <alignment horizontal="right"/>
    </xf>
    <xf numFmtId="170" fontId="3" fillId="0" borderId="0" xfId="3" applyNumberFormat="1" applyFont="1" applyFill="1" applyProtection="1"/>
    <xf numFmtId="170" fontId="0" fillId="2" borderId="0" xfId="4" applyNumberFormat="1" applyFont="1" applyFill="1"/>
    <xf numFmtId="170" fontId="2" fillId="2" borderId="0" xfId="4" applyNumberFormat="1" applyFont="1" applyFill="1" applyAlignment="1" applyProtection="1">
      <alignment horizontal="right"/>
    </xf>
    <xf numFmtId="170" fontId="2" fillId="2" borderId="0" xfId="3" applyNumberFormat="1" applyFont="1" applyFill="1" applyAlignment="1" applyProtection="1">
      <alignment horizontal="right"/>
    </xf>
    <xf numFmtId="170" fontId="8" fillId="0" borderId="0" xfId="3" applyNumberFormat="1" applyFont="1" applyFill="1"/>
    <xf numFmtId="170" fontId="8" fillId="2" borderId="0" xfId="4" applyNumberFormat="1" applyFont="1" applyFill="1"/>
    <xf numFmtId="170" fontId="2" fillId="2" borderId="0" xfId="3" applyNumberFormat="1" applyFont="1" applyFill="1" applyProtection="1"/>
    <xf numFmtId="170" fontId="3" fillId="2" borderId="0" xfId="3" applyNumberFormat="1" applyFont="1" applyFill="1" applyProtection="1"/>
    <xf numFmtId="170" fontId="2" fillId="0" borderId="0" xfId="3" applyNumberFormat="1" applyFont="1" applyFill="1" applyProtection="1"/>
    <xf numFmtId="170" fontId="3" fillId="5" borderId="0" xfId="3" applyNumberFormat="1" applyFont="1" applyFill="1" applyProtection="1"/>
    <xf numFmtId="170" fontId="2" fillId="6" borderId="0" xfId="3" applyNumberFormat="1" applyFont="1" applyFill="1" applyProtection="1"/>
    <xf numFmtId="170" fontId="3" fillId="7" borderId="0" xfId="3" applyNumberFormat="1" applyFont="1" applyFill="1" applyProtection="1"/>
    <xf numFmtId="170" fontId="2" fillId="5" borderId="0" xfId="3" applyNumberFormat="1" applyFont="1" applyFill="1" applyProtection="1"/>
    <xf numFmtId="170" fontId="2" fillId="7" borderId="0" xfId="3" applyNumberFormat="1" applyFont="1" applyFill="1" applyProtection="1"/>
    <xf numFmtId="170" fontId="0" fillId="0" borderId="0" xfId="3" applyNumberFormat="1" applyFont="1"/>
    <xf numFmtId="167" fontId="3" fillId="0" borderId="0" xfId="0" applyNumberFormat="1" applyFont="1" applyAlignment="1">
      <alignment horizontal="right"/>
    </xf>
    <xf numFmtId="167" fontId="3" fillId="2" borderId="0" xfId="0" applyNumberFormat="1" applyFont="1" applyFill="1" applyAlignment="1">
      <alignment horizontal="right"/>
    </xf>
    <xf numFmtId="167" fontId="3" fillId="4" borderId="0" xfId="0" applyNumberFormat="1" applyFont="1" applyFill="1" applyAlignment="1">
      <alignment horizontal="right"/>
    </xf>
    <xf numFmtId="167" fontId="3" fillId="5" borderId="0" xfId="0" applyNumberFormat="1" applyFont="1" applyFill="1" applyAlignment="1">
      <alignment horizontal="right"/>
    </xf>
    <xf numFmtId="167" fontId="3" fillId="6" borderId="0" xfId="0" applyNumberFormat="1" applyFont="1" applyFill="1" applyAlignment="1">
      <alignment horizontal="right"/>
    </xf>
    <xf numFmtId="167" fontId="3" fillId="7" borderId="0" xfId="0" applyNumberFormat="1" applyFont="1" applyFill="1" applyAlignment="1">
      <alignment horizontal="right"/>
    </xf>
    <xf numFmtId="0" fontId="12" fillId="2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3" fontId="3" fillId="0" borderId="0" xfId="0" applyNumberFormat="1" applyFont="1"/>
    <xf numFmtId="173" fontId="3" fillId="0" borderId="0" xfId="0" applyNumberFormat="1" applyFont="1"/>
    <xf numFmtId="173" fontId="3" fillId="2" borderId="0" xfId="0" applyNumberFormat="1" applyFont="1" applyFill="1"/>
    <xf numFmtId="173" fontId="3" fillId="4" borderId="0" xfId="0" applyNumberFormat="1" applyFont="1" applyFill="1"/>
    <xf numFmtId="173" fontId="3" fillId="5" borderId="0" xfId="0" applyNumberFormat="1" applyFont="1" applyFill="1"/>
    <xf numFmtId="173" fontId="3" fillId="6" borderId="0" xfId="0" applyNumberFormat="1" applyFont="1" applyFill="1"/>
    <xf numFmtId="173" fontId="3" fillId="7" borderId="0" xfId="0" applyNumberFormat="1" applyFont="1" applyFill="1"/>
    <xf numFmtId="39" fontId="3" fillId="0" borderId="0" xfId="0" applyNumberFormat="1" applyFont="1" applyAlignment="1">
      <alignment horizontal="fill"/>
    </xf>
    <xf numFmtId="167" fontId="3" fillId="0" borderId="0" xfId="0" applyNumberFormat="1" applyFont="1" applyAlignment="1">
      <alignment horizontal="fill"/>
    </xf>
    <xf numFmtId="167" fontId="3" fillId="2" borderId="0" xfId="0" applyNumberFormat="1" applyFont="1" applyFill="1" applyAlignment="1">
      <alignment horizontal="fill"/>
    </xf>
    <xf numFmtId="167" fontId="3" fillId="4" borderId="0" xfId="0" applyNumberFormat="1" applyFont="1" applyFill="1" applyAlignment="1">
      <alignment horizontal="fill"/>
    </xf>
    <xf numFmtId="167" fontId="3" fillId="5" borderId="0" xfId="0" applyNumberFormat="1" applyFont="1" applyFill="1" applyAlignment="1">
      <alignment horizontal="fill"/>
    </xf>
    <xf numFmtId="167" fontId="3" fillId="6" borderId="0" xfId="0" applyNumberFormat="1" applyFont="1" applyFill="1" applyAlignment="1">
      <alignment horizontal="fill"/>
    </xf>
    <xf numFmtId="167" fontId="3" fillId="7" borderId="0" xfId="0" applyNumberFormat="1" applyFont="1" applyFill="1" applyAlignment="1">
      <alignment horizontal="fill"/>
    </xf>
    <xf numFmtId="39" fontId="3" fillId="0" borderId="0" xfId="0" applyNumberFormat="1" applyFont="1"/>
    <xf numFmtId="0" fontId="10" fillId="0" borderId="0" xfId="0" applyFont="1" applyAlignment="1">
      <alignment horizontal="left"/>
    </xf>
    <xf numFmtId="168" fontId="3" fillId="0" borderId="0" xfId="0" applyNumberFormat="1" applyFont="1"/>
    <xf numFmtId="168" fontId="4" fillId="0" borderId="0" xfId="0" applyNumberFormat="1" applyFont="1"/>
    <xf numFmtId="169" fontId="3" fillId="0" borderId="0" xfId="0" applyNumberFormat="1" applyFont="1"/>
    <xf numFmtId="0" fontId="3" fillId="0" borderId="0" xfId="0" quotePrefix="1" applyFont="1" applyAlignment="1">
      <alignment horizontal="right"/>
    </xf>
    <xf numFmtId="0" fontId="3" fillId="5" borderId="0" xfId="0" applyFont="1" applyFill="1" applyAlignment="1">
      <alignment horizontal="right"/>
    </xf>
    <xf numFmtId="0" fontId="3" fillId="6" borderId="0" xfId="0" applyFont="1" applyFill="1" applyAlignment="1">
      <alignment horizontal="right"/>
    </xf>
    <xf numFmtId="0" fontId="3" fillId="7" borderId="0" xfId="0" applyFont="1" applyFill="1" applyAlignment="1">
      <alignment horizontal="right"/>
    </xf>
    <xf numFmtId="170" fontId="0" fillId="0" borderId="0" xfId="3" applyNumberFormat="1" applyFont="1" applyFill="1"/>
    <xf numFmtId="170" fontId="8" fillId="6" borderId="0" xfId="3" applyNumberFormat="1" applyFont="1" applyFill="1"/>
    <xf numFmtId="0" fontId="3" fillId="0" borderId="0" xfId="0" quotePrefix="1" applyFont="1" applyAlignment="1">
      <alignment horizontal="left"/>
    </xf>
    <xf numFmtId="170" fontId="3" fillId="4" borderId="0" xfId="3" applyNumberFormat="1" applyFont="1" applyFill="1" applyProtection="1"/>
    <xf numFmtId="174" fontId="3" fillId="0" borderId="0" xfId="0" applyNumberFormat="1" applyFont="1"/>
    <xf numFmtId="174" fontId="3" fillId="2" borderId="0" xfId="0" applyNumberFormat="1" applyFont="1" applyFill="1"/>
    <xf numFmtId="174" fontId="3" fillId="4" borderId="0" xfId="0" applyNumberFormat="1" applyFont="1" applyFill="1"/>
    <xf numFmtId="174" fontId="3" fillId="5" borderId="0" xfId="0" applyNumberFormat="1" applyFont="1" applyFill="1"/>
    <xf numFmtId="174" fontId="3" fillId="6" borderId="0" xfId="0" applyNumberFormat="1" applyFont="1" applyFill="1"/>
    <xf numFmtId="174" fontId="3" fillId="7" borderId="0" xfId="0" applyNumberFormat="1" applyFont="1" applyFill="1"/>
    <xf numFmtId="174" fontId="3" fillId="0" borderId="0" xfId="0" applyNumberFormat="1" applyFont="1" applyAlignment="1">
      <alignment horizontal="right"/>
    </xf>
    <xf numFmtId="174" fontId="3" fillId="2" borderId="0" xfId="0" applyNumberFormat="1" applyFont="1" applyFill="1" applyAlignment="1">
      <alignment horizontal="right"/>
    </xf>
    <xf numFmtId="174" fontId="3" fillId="4" borderId="0" xfId="0" applyNumberFormat="1" applyFont="1" applyFill="1" applyAlignment="1">
      <alignment horizontal="right"/>
    </xf>
    <xf numFmtId="174" fontId="3" fillId="5" borderId="0" xfId="0" applyNumberFormat="1" applyFont="1" applyFill="1" applyAlignment="1">
      <alignment horizontal="right"/>
    </xf>
    <xf numFmtId="174" fontId="3" fillId="6" borderId="0" xfId="0" applyNumberFormat="1" applyFont="1" applyFill="1" applyAlignment="1">
      <alignment horizontal="right"/>
    </xf>
    <xf numFmtId="174" fontId="3" fillId="7" borderId="0" xfId="0" applyNumberFormat="1" applyFont="1" applyFill="1" applyAlignment="1">
      <alignment horizontal="right"/>
    </xf>
    <xf numFmtId="0" fontId="4" fillId="0" borderId="0" xfId="0" applyFont="1"/>
    <xf numFmtId="170" fontId="3" fillId="0" borderId="0" xfId="3" applyNumberFormat="1" applyFont="1" applyProtection="1"/>
    <xf numFmtId="170" fontId="3" fillId="0" borderId="0" xfId="3" applyNumberFormat="1" applyFont="1" applyAlignment="1" applyProtection="1">
      <alignment horizontal="right"/>
    </xf>
    <xf numFmtId="170" fontId="3" fillId="0" borderId="0" xfId="3" applyNumberFormat="1" applyFont="1" applyFill="1" applyAlignment="1" applyProtection="1">
      <alignment horizontal="right"/>
    </xf>
    <xf numFmtId="170" fontId="3" fillId="2" borderId="0" xfId="3" applyNumberFormat="1" applyFont="1" applyFill="1" applyAlignment="1" applyProtection="1">
      <alignment horizontal="right"/>
    </xf>
    <xf numFmtId="170" fontId="3" fillId="2" borderId="0" xfId="4" applyNumberFormat="1" applyFont="1" applyFill="1" applyAlignment="1" applyProtection="1">
      <alignment horizontal="right"/>
    </xf>
    <xf numFmtId="170" fontId="3" fillId="4" borderId="0" xfId="3" applyNumberFormat="1" applyFont="1" applyFill="1" applyAlignment="1" applyProtection="1">
      <alignment horizontal="right"/>
    </xf>
    <xf numFmtId="170" fontId="3" fillId="5" borderId="0" xfId="3" applyNumberFormat="1" applyFont="1" applyFill="1" applyAlignment="1" applyProtection="1">
      <alignment horizontal="right"/>
    </xf>
    <xf numFmtId="170" fontId="3" fillId="6" borderId="0" xfId="3" applyNumberFormat="1" applyFont="1" applyFill="1" applyAlignment="1" applyProtection="1">
      <alignment horizontal="right"/>
    </xf>
    <xf numFmtId="170" fontId="3" fillId="7" borderId="0" xfId="3" applyNumberFormat="1" applyFont="1" applyFill="1" applyAlignment="1" applyProtection="1">
      <alignment horizontal="right"/>
    </xf>
    <xf numFmtId="172" fontId="3" fillId="0" borderId="0" xfId="0" applyNumberFormat="1" applyFont="1" applyAlignment="1">
      <alignment horizontal="fill"/>
    </xf>
    <xf numFmtId="169" fontId="4" fillId="0" borderId="0" xfId="0" applyNumberFormat="1" applyFont="1"/>
    <xf numFmtId="174" fontId="2" fillId="2" borderId="0" xfId="0" applyNumberFormat="1" applyFont="1" applyFill="1"/>
    <xf numFmtId="175" fontId="2" fillId="2" borderId="0" xfId="0" applyNumberFormat="1" applyFont="1" applyFill="1"/>
    <xf numFmtId="175" fontId="2" fillId="0" borderId="0" xfId="0" applyNumberFormat="1" applyFont="1"/>
    <xf numFmtId="175" fontId="3" fillId="2" borderId="0" xfId="0" applyNumberFormat="1" applyFont="1" applyFill="1"/>
    <xf numFmtId="175" fontId="2" fillId="5" borderId="0" xfId="0" applyNumberFormat="1" applyFont="1" applyFill="1"/>
    <xf numFmtId="175" fontId="2" fillId="6" borderId="0" xfId="0" applyNumberFormat="1" applyFont="1" applyFill="1"/>
    <xf numFmtId="175" fontId="2" fillId="7" borderId="0" xfId="0" applyNumberFormat="1" applyFont="1" applyFill="1"/>
    <xf numFmtId="39" fontId="3" fillId="0" borderId="0" xfId="0" applyNumberFormat="1" applyFont="1" applyAlignment="1">
      <alignment horizontal="right"/>
    </xf>
    <xf numFmtId="0" fontId="3" fillId="2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170" fontId="3" fillId="0" borderId="0" xfId="0" applyNumberFormat="1" applyFont="1"/>
    <xf numFmtId="170" fontId="3" fillId="2" borderId="0" xfId="0" applyNumberFormat="1" applyFont="1" applyFill="1"/>
    <xf numFmtId="170" fontId="3" fillId="4" borderId="0" xfId="0" applyNumberFormat="1" applyFont="1" applyFill="1"/>
    <xf numFmtId="170" fontId="3" fillId="5" borderId="0" xfId="0" applyNumberFormat="1" applyFont="1" applyFill="1"/>
    <xf numFmtId="170" fontId="3" fillId="6" borderId="0" xfId="0" applyNumberFormat="1" applyFont="1" applyFill="1"/>
    <xf numFmtId="170" fontId="3" fillId="7" borderId="0" xfId="0" applyNumberFormat="1" applyFont="1" applyFill="1"/>
    <xf numFmtId="10" fontId="3" fillId="0" borderId="0" xfId="3" applyNumberFormat="1" applyFont="1" applyProtection="1"/>
    <xf numFmtId="10" fontId="3" fillId="0" borderId="0" xfId="3" applyNumberFormat="1" applyFont="1" applyFill="1" applyProtection="1"/>
    <xf numFmtId="170" fontId="3" fillId="0" borderId="0" xfId="0" applyNumberFormat="1" applyFont="1" applyAlignment="1">
      <alignment horizontal="right"/>
    </xf>
    <xf numFmtId="9" fontId="3" fillId="0" borderId="0" xfId="3" applyFont="1"/>
    <xf numFmtId="176" fontId="3" fillId="2" borderId="0" xfId="0" applyNumberFormat="1" applyFont="1" applyFill="1"/>
    <xf numFmtId="170" fontId="3" fillId="2" borderId="0" xfId="4" applyNumberFormat="1" applyFont="1" applyFill="1" applyProtection="1"/>
    <xf numFmtId="170" fontId="3" fillId="6" borderId="0" xfId="3" applyNumberFormat="1" applyFont="1" applyFill="1" applyProtection="1"/>
    <xf numFmtId="9" fontId="3" fillId="2" borderId="0" xfId="3" applyFont="1" applyFill="1" applyProtection="1"/>
    <xf numFmtId="9" fontId="3" fillId="0" borderId="0" xfId="3" applyFont="1" applyFill="1" applyProtection="1"/>
    <xf numFmtId="9" fontId="3" fillId="2" borderId="0" xfId="4" applyFont="1" applyFill="1" applyProtection="1"/>
    <xf numFmtId="173" fontId="2" fillId="2" borderId="0" xfId="0" applyNumberFormat="1" applyFont="1" applyFill="1"/>
    <xf numFmtId="173" fontId="2" fillId="4" borderId="0" xfId="0" applyNumberFormat="1" applyFont="1" applyFill="1"/>
    <xf numFmtId="173" fontId="2" fillId="5" borderId="0" xfId="0" applyNumberFormat="1" applyFont="1" applyFill="1"/>
    <xf numFmtId="173" fontId="2" fillId="6" borderId="0" xfId="0" applyNumberFormat="1" applyFont="1" applyFill="1"/>
    <xf numFmtId="173" fontId="2" fillId="7" borderId="0" xfId="0" applyNumberFormat="1" applyFont="1" applyFill="1"/>
    <xf numFmtId="0" fontId="8" fillId="0" borderId="0" xfId="0" applyFont="1"/>
    <xf numFmtId="173" fontId="2" fillId="0" borderId="0" xfId="0" applyNumberFormat="1" applyFont="1"/>
    <xf numFmtId="170" fontId="2" fillId="2" borderId="0" xfId="4" applyNumberFormat="1" applyFont="1" applyFill="1" applyProtection="1"/>
    <xf numFmtId="173" fontId="3" fillId="2" borderId="0" xfId="0" applyNumberFormat="1" applyFont="1" applyFill="1" applyAlignment="1">
      <alignment horizontal="right"/>
    </xf>
    <xf numFmtId="173" fontId="3" fillId="0" borderId="0" xfId="0" applyNumberFormat="1" applyFont="1" applyAlignment="1">
      <alignment horizontal="right"/>
    </xf>
    <xf numFmtId="173" fontId="3" fillId="5" borderId="0" xfId="0" applyNumberFormat="1" applyFont="1" applyFill="1" applyAlignment="1">
      <alignment horizontal="right"/>
    </xf>
    <xf numFmtId="173" fontId="3" fillId="6" borderId="0" xfId="0" applyNumberFormat="1" applyFont="1" applyFill="1" applyAlignment="1">
      <alignment horizontal="right"/>
    </xf>
    <xf numFmtId="173" fontId="3" fillId="7" borderId="0" xfId="0" applyNumberFormat="1" applyFont="1" applyFill="1" applyAlignment="1">
      <alignment horizontal="right"/>
    </xf>
    <xf numFmtId="170" fontId="2" fillId="4" borderId="0" xfId="3" applyNumberFormat="1" applyFont="1" applyFill="1" applyProtection="1"/>
    <xf numFmtId="170" fontId="2" fillId="4" borderId="0" xfId="3" applyNumberFormat="1" applyFont="1" applyFill="1" applyAlignment="1" applyProtection="1">
      <alignment horizontal="right"/>
    </xf>
    <xf numFmtId="14" fontId="0" fillId="0" borderId="0" xfId="0" quotePrefix="1" applyNumberFormat="1"/>
    <xf numFmtId="174" fontId="0" fillId="0" borderId="0" xfId="0" applyNumberFormat="1"/>
    <xf numFmtId="172" fontId="10" fillId="0" borderId="0" xfId="0" applyNumberFormat="1" applyFont="1"/>
    <xf numFmtId="0" fontId="10" fillId="0" borderId="0" xfId="0" applyFont="1"/>
    <xf numFmtId="10" fontId="2" fillId="0" borderId="0" xfId="3" applyNumberFormat="1" applyFont="1" applyFill="1" applyProtection="1"/>
    <xf numFmtId="10" fontId="2" fillId="2" borderId="0" xfId="3" applyNumberFormat="1" applyFont="1" applyFill="1" applyProtection="1"/>
    <xf numFmtId="10" fontId="2" fillId="2" borderId="0" xfId="4" applyNumberFormat="1" applyFont="1" applyFill="1" applyProtection="1"/>
    <xf numFmtId="172" fontId="3" fillId="0" borderId="0" xfId="0" quotePrefix="1" applyNumberFormat="1" applyFont="1" applyAlignment="1">
      <alignment horizontal="center"/>
    </xf>
    <xf numFmtId="177" fontId="3" fillId="2" borderId="0" xfId="3" applyNumberFormat="1" applyFont="1" applyFill="1" applyProtection="1"/>
    <xf numFmtId="172" fontId="3" fillId="0" borderId="0" xfId="0" applyNumberFormat="1" applyFont="1" applyAlignment="1">
      <alignment horizontal="left"/>
    </xf>
    <xf numFmtId="173" fontId="3" fillId="0" borderId="0" xfId="0" quotePrefix="1" applyNumberFormat="1" applyFont="1" applyAlignment="1">
      <alignment horizontal="center"/>
    </xf>
    <xf numFmtId="173" fontId="0" fillId="0" borderId="0" xfId="0" applyNumberFormat="1"/>
    <xf numFmtId="173" fontId="0" fillId="2" borderId="0" xfId="0" applyNumberFormat="1" applyFill="1"/>
    <xf numFmtId="173" fontId="12" fillId="2" borderId="0" xfId="0" applyNumberFormat="1" applyFont="1" applyFill="1"/>
    <xf numFmtId="173" fontId="0" fillId="4" borderId="0" xfId="0" applyNumberFormat="1" applyFill="1"/>
    <xf numFmtId="173" fontId="0" fillId="5" borderId="0" xfId="0" applyNumberFormat="1" applyFill="1"/>
    <xf numFmtId="173" fontId="0" fillId="6" borderId="0" xfId="0" applyNumberFormat="1" applyFill="1"/>
    <xf numFmtId="173" fontId="0" fillId="7" borderId="0" xfId="0" applyNumberFormat="1" applyFill="1"/>
    <xf numFmtId="172" fontId="3" fillId="0" borderId="0" xfId="0" quotePrefix="1" applyNumberFormat="1" applyFont="1" applyAlignment="1">
      <alignment horizontal="left"/>
    </xf>
    <xf numFmtId="173" fontId="3" fillId="8" borderId="0" xfId="0" applyNumberFormat="1" applyFont="1" applyFill="1"/>
    <xf numFmtId="0" fontId="10" fillId="0" borderId="0" xfId="0" quotePrefix="1" applyFont="1"/>
    <xf numFmtId="174" fontId="0" fillId="2" borderId="0" xfId="0" applyNumberFormat="1" applyFill="1"/>
    <xf numFmtId="174" fontId="12" fillId="2" borderId="0" xfId="0" applyNumberFormat="1" applyFont="1" applyFill="1"/>
    <xf numFmtId="174" fontId="0" fillId="4" borderId="0" xfId="0" applyNumberFormat="1" applyFill="1"/>
    <xf numFmtId="174" fontId="0" fillId="5" borderId="0" xfId="0" applyNumberFormat="1" applyFill="1"/>
    <xf numFmtId="174" fontId="0" fillId="6" borderId="0" xfId="0" applyNumberFormat="1" applyFill="1"/>
    <xf numFmtId="174" fontId="0" fillId="7" borderId="0" xfId="0" applyNumberFormat="1" applyFill="1"/>
    <xf numFmtId="0" fontId="3" fillId="2" borderId="0" xfId="0" applyFont="1" applyFill="1" applyAlignment="1">
      <alignment horizontal="left"/>
    </xf>
    <xf numFmtId="174" fontId="2" fillId="0" borderId="0" xfId="0" applyNumberFormat="1" applyFont="1"/>
    <xf numFmtId="174" fontId="2" fillId="4" borderId="0" xfId="0" applyNumberFormat="1" applyFont="1" applyFill="1"/>
    <xf numFmtId="174" fontId="2" fillId="6" borderId="0" xfId="0" applyNumberFormat="1" applyFont="1" applyFill="1"/>
    <xf numFmtId="174" fontId="10" fillId="0" borderId="0" xfId="0" applyNumberFormat="1" applyFont="1"/>
    <xf numFmtId="174" fontId="10" fillId="0" borderId="0" xfId="0" quotePrefix="1" applyNumberFormat="1" applyFont="1"/>
    <xf numFmtId="174" fontId="3" fillId="0" borderId="0" xfId="0" applyNumberFormat="1" applyFont="1" applyAlignment="1">
      <alignment horizontal="fill"/>
    </xf>
    <xf numFmtId="174" fontId="3" fillId="0" borderId="0" xfId="0" applyNumberFormat="1" applyFont="1" applyAlignment="1">
      <alignment horizontal="left"/>
    </xf>
    <xf numFmtId="15" fontId="3" fillId="0" borderId="0" xfId="0" applyNumberFormat="1" applyFont="1"/>
    <xf numFmtId="20" fontId="3" fillId="0" borderId="0" xfId="0" applyNumberFormat="1" applyFont="1"/>
    <xf numFmtId="170" fontId="3" fillId="2" borderId="0" xfId="0" applyNumberFormat="1" applyFont="1" applyFill="1" applyAlignment="1">
      <alignment horizontal="right"/>
    </xf>
    <xf numFmtId="170" fontId="3" fillId="4" borderId="0" xfId="0" applyNumberFormat="1" applyFont="1" applyFill="1" applyAlignment="1">
      <alignment horizontal="right"/>
    </xf>
    <xf numFmtId="170" fontId="3" fillId="5" borderId="0" xfId="0" applyNumberFormat="1" applyFont="1" applyFill="1" applyAlignment="1">
      <alignment horizontal="right"/>
    </xf>
    <xf numFmtId="170" fontId="3" fillId="6" borderId="0" xfId="0" applyNumberFormat="1" applyFont="1" applyFill="1" applyAlignment="1">
      <alignment horizontal="right"/>
    </xf>
    <xf numFmtId="170" fontId="3" fillId="7" borderId="0" xfId="0" applyNumberFormat="1" applyFont="1" applyFill="1" applyAlignment="1">
      <alignment horizontal="right"/>
    </xf>
    <xf numFmtId="166" fontId="10" fillId="0" borderId="0" xfId="5" applyFont="1" applyAlignment="1">
      <alignment horizontal="left"/>
    </xf>
    <xf numFmtId="167" fontId="3" fillId="0" borderId="0" xfId="5" applyNumberFormat="1" applyFont="1"/>
    <xf numFmtId="166" fontId="14" fillId="0" borderId="0" xfId="5"/>
    <xf numFmtId="166" fontId="14" fillId="2" borderId="0" xfId="5" applyFill="1"/>
    <xf numFmtId="166" fontId="14" fillId="4" borderId="0" xfId="5" applyFill="1"/>
    <xf numFmtId="166" fontId="14" fillId="5" borderId="0" xfId="5" applyFill="1"/>
    <xf numFmtId="166" fontId="14" fillId="6" borderId="0" xfId="5" applyFill="1"/>
    <xf numFmtId="166" fontId="14" fillId="7" borderId="0" xfId="5" applyFill="1"/>
    <xf numFmtId="166" fontId="3" fillId="0" borderId="0" xfId="5" applyFont="1"/>
    <xf numFmtId="166" fontId="3" fillId="0" borderId="0" xfId="5" quotePrefix="1" applyFont="1" applyAlignment="1">
      <alignment horizontal="left"/>
    </xf>
    <xf numFmtId="167" fontId="3" fillId="2" borderId="0" xfId="5" applyNumberFormat="1" applyFont="1" applyFill="1"/>
    <xf numFmtId="167" fontId="3" fillId="4" borderId="0" xfId="5" applyNumberFormat="1" applyFont="1" applyFill="1"/>
    <xf numFmtId="167" fontId="3" fillId="5" borderId="0" xfId="5" applyNumberFormat="1" applyFont="1" applyFill="1"/>
    <xf numFmtId="167" fontId="3" fillId="6" borderId="0" xfId="5" applyNumberFormat="1" applyFont="1" applyFill="1"/>
    <xf numFmtId="167" fontId="3" fillId="7" borderId="0" xfId="5" applyNumberFormat="1" applyFont="1" applyFill="1"/>
    <xf numFmtId="166" fontId="3" fillId="0" borderId="0" xfId="5" applyFont="1" applyAlignment="1">
      <alignment horizontal="left"/>
    </xf>
    <xf numFmtId="167" fontId="3" fillId="0" borderId="0" xfId="5" applyNumberFormat="1" applyFont="1" applyAlignment="1">
      <alignment horizontal="right"/>
    </xf>
    <xf numFmtId="167" fontId="3" fillId="2" borderId="0" xfId="5" applyNumberFormat="1" applyFont="1" applyFill="1" applyAlignment="1">
      <alignment horizontal="right"/>
    </xf>
    <xf numFmtId="167" fontId="3" fillId="4" borderId="0" xfId="5" applyNumberFormat="1" applyFont="1" applyFill="1" applyAlignment="1">
      <alignment horizontal="right"/>
    </xf>
    <xf numFmtId="167" fontId="3" fillId="5" borderId="0" xfId="5" applyNumberFormat="1" applyFont="1" applyFill="1" applyAlignment="1">
      <alignment horizontal="right"/>
    </xf>
    <xf numFmtId="167" fontId="3" fillId="6" borderId="0" xfId="5" applyNumberFormat="1" applyFont="1" applyFill="1" applyAlignment="1">
      <alignment horizontal="right"/>
    </xf>
    <xf numFmtId="167" fontId="3" fillId="7" borderId="0" xfId="5" applyNumberFormat="1" applyFont="1" applyFill="1" applyAlignment="1">
      <alignment horizontal="right"/>
    </xf>
    <xf numFmtId="166" fontId="3" fillId="0" borderId="0" xfId="5" applyFont="1" applyAlignment="1">
      <alignment horizontal="right"/>
    </xf>
    <xf numFmtId="166" fontId="3" fillId="2" borderId="0" xfId="5" applyFont="1" applyFill="1" applyAlignment="1">
      <alignment horizontal="right"/>
    </xf>
    <xf numFmtId="166" fontId="3" fillId="4" borderId="0" xfId="5" applyFont="1" applyFill="1" applyAlignment="1">
      <alignment horizontal="right"/>
    </xf>
    <xf numFmtId="166" fontId="3" fillId="5" borderId="0" xfId="5" applyFont="1" applyFill="1" applyAlignment="1">
      <alignment horizontal="right"/>
    </xf>
    <xf numFmtId="166" fontId="3" fillId="6" borderId="0" xfId="5" applyFont="1" applyFill="1" applyAlignment="1">
      <alignment horizontal="right"/>
    </xf>
    <xf numFmtId="166" fontId="3" fillId="7" borderId="0" xfId="5" applyFont="1" applyFill="1" applyAlignment="1">
      <alignment horizontal="right"/>
    </xf>
    <xf numFmtId="166" fontId="3" fillId="2" borderId="0" xfId="5" applyFont="1" applyFill="1"/>
    <xf numFmtId="166" fontId="3" fillId="4" borderId="0" xfId="5" applyFont="1" applyFill="1"/>
    <xf numFmtId="166" fontId="3" fillId="5" borderId="0" xfId="5" applyFont="1" applyFill="1"/>
    <xf numFmtId="166" fontId="3" fillId="6" borderId="0" xfId="5" applyFont="1" applyFill="1"/>
    <xf numFmtId="166" fontId="3" fillId="7" borderId="0" xfId="5" applyFont="1" applyFill="1"/>
    <xf numFmtId="166" fontId="10" fillId="0" borderId="0" xfId="5" quotePrefix="1" applyFont="1" applyAlignment="1">
      <alignment horizontal="left"/>
    </xf>
    <xf numFmtId="166" fontId="3" fillId="0" borderId="0" xfId="5" applyFont="1" applyAlignment="1">
      <alignment horizontal="fill"/>
    </xf>
    <xf numFmtId="167" fontId="3" fillId="0" borderId="0" xfId="0" applyNumberFormat="1" applyFont="1" applyAlignment="1">
      <alignment horizontal="left"/>
    </xf>
    <xf numFmtId="167" fontId="3" fillId="0" borderId="0" xfId="0" quotePrefix="1" applyNumberFormat="1" applyFont="1" applyAlignment="1">
      <alignment horizontal="right"/>
    </xf>
    <xf numFmtId="172" fontId="15" fillId="4" borderId="0" xfId="0" applyNumberFormat="1" applyFont="1" applyFill="1"/>
    <xf numFmtId="170" fontId="3" fillId="0" borderId="0" xfId="0" applyNumberFormat="1" applyFont="1" applyAlignment="1">
      <alignment horizontal="fill"/>
    </xf>
    <xf numFmtId="37" fontId="3" fillId="0" borderId="0" xfId="0" applyNumberFormat="1" applyFont="1"/>
    <xf numFmtId="178" fontId="0" fillId="2" borderId="0" xfId="1" applyNumberFormat="1" applyFont="1" applyFill="1"/>
    <xf numFmtId="170" fontId="0" fillId="4" borderId="0" xfId="3" applyNumberFormat="1" applyFont="1" applyFill="1"/>
    <xf numFmtId="173" fontId="3" fillId="2" borderId="0" xfId="0" quotePrefix="1" applyNumberFormat="1" applyFont="1" applyFill="1" applyAlignment="1">
      <alignment horizontal="right"/>
    </xf>
    <xf numFmtId="0" fontId="2" fillId="0" borderId="0" xfId="0" applyFont="1" applyAlignment="1">
      <alignment horizontal="left"/>
    </xf>
    <xf numFmtId="165" fontId="3" fillId="6" borderId="0" xfId="1" applyFont="1" applyFill="1" applyProtection="1"/>
    <xf numFmtId="173" fontId="3" fillId="4" borderId="0" xfId="0" applyNumberFormat="1" applyFont="1" applyFill="1" applyAlignment="1">
      <alignment horizontal="right"/>
    </xf>
    <xf numFmtId="173" fontId="3" fillId="0" borderId="0" xfId="0" applyNumberFormat="1" applyFont="1" applyAlignment="1">
      <alignment wrapText="1"/>
    </xf>
    <xf numFmtId="173" fontId="3" fillId="0" borderId="0" xfId="0" applyNumberFormat="1" applyFont="1" applyAlignment="1">
      <alignment horizontal="fill"/>
    </xf>
    <xf numFmtId="10" fontId="0" fillId="0" borderId="0" xfId="3" applyNumberFormat="1" applyFont="1"/>
    <xf numFmtId="10" fontId="0" fillId="2" borderId="0" xfId="3" applyNumberFormat="1" applyFont="1" applyFill="1"/>
    <xf numFmtId="174" fontId="8" fillId="2" borderId="0" xfId="0" applyNumberFormat="1" applyFont="1" applyFill="1"/>
    <xf numFmtId="174" fontId="8" fillId="0" borderId="0" xfId="0" applyNumberFormat="1" applyFont="1"/>
    <xf numFmtId="174" fontId="8" fillId="4" borderId="0" xfId="0" applyNumberFormat="1" applyFont="1" applyFill="1"/>
    <xf numFmtId="174" fontId="8" fillId="5" borderId="0" xfId="0" applyNumberFormat="1" applyFont="1" applyFill="1"/>
    <xf numFmtId="174" fontId="8" fillId="6" borderId="0" xfId="0" applyNumberFormat="1" applyFont="1" applyFill="1"/>
    <xf numFmtId="179" fontId="3" fillId="2" borderId="0" xfId="0" applyNumberFormat="1" applyFont="1" applyFill="1"/>
    <xf numFmtId="4" fontId="3" fillId="2" borderId="0" xfId="0" applyNumberFormat="1" applyFont="1" applyFill="1"/>
    <xf numFmtId="4" fontId="2" fillId="2" borderId="0" xfId="0" applyNumberFormat="1" applyFont="1" applyFill="1"/>
    <xf numFmtId="166" fontId="3" fillId="2" borderId="0" xfId="0" applyNumberFormat="1" applyFont="1" applyFill="1"/>
    <xf numFmtId="166" fontId="2" fillId="0" borderId="0" xfId="0" applyNumberFormat="1" applyFont="1"/>
    <xf numFmtId="0" fontId="8" fillId="5" borderId="0" xfId="0" applyFont="1" applyFill="1"/>
    <xf numFmtId="174" fontId="16" fillId="0" borderId="0" xfId="0" applyNumberFormat="1" applyFont="1"/>
    <xf numFmtId="174" fontId="16" fillId="2" borderId="0" xfId="0" applyNumberFormat="1" applyFont="1" applyFill="1"/>
    <xf numFmtId="174" fontId="16" fillId="5" borderId="0" xfId="0" applyNumberFormat="1" applyFont="1" applyFill="1"/>
    <xf numFmtId="174" fontId="16" fillId="6" borderId="0" xfId="0" applyNumberFormat="1" applyFont="1" applyFill="1"/>
    <xf numFmtId="174" fontId="16" fillId="7" borderId="0" xfId="0" applyNumberFormat="1" applyFont="1" applyFill="1"/>
    <xf numFmtId="179" fontId="3" fillId="0" borderId="0" xfId="0" applyNumberFormat="1" applyFont="1"/>
    <xf numFmtId="175" fontId="3" fillId="0" borderId="0" xfId="0" applyNumberFormat="1" applyFont="1"/>
    <xf numFmtId="0" fontId="16" fillId="0" borderId="0" xfId="0" applyFont="1" applyAlignment="1">
      <alignment horizontal="left"/>
    </xf>
    <xf numFmtId="0" fontId="14" fillId="0" borderId="0" xfId="0" applyFont="1"/>
    <xf numFmtId="2" fontId="3" fillId="0" borderId="0" xfId="0" applyNumberFormat="1" applyFont="1"/>
    <xf numFmtId="4" fontId="3" fillId="0" borderId="0" xfId="0" applyNumberFormat="1" applyFont="1"/>
    <xf numFmtId="180" fontId="3" fillId="0" borderId="0" xfId="0" applyNumberFormat="1" applyFont="1"/>
    <xf numFmtId="180" fontId="3" fillId="2" borderId="0" xfId="0" applyNumberFormat="1" applyFont="1" applyFill="1"/>
    <xf numFmtId="172" fontId="2" fillId="2" borderId="0" xfId="0" applyNumberFormat="1" applyFont="1" applyFill="1"/>
    <xf numFmtId="172" fontId="2" fillId="0" borderId="0" xfId="0" applyNumberFormat="1" applyFont="1"/>
    <xf numFmtId="172" fontId="2" fillId="5" borderId="0" xfId="0" applyNumberFormat="1" applyFont="1" applyFill="1"/>
    <xf numFmtId="172" fontId="2" fillId="6" borderId="0" xfId="0" applyNumberFormat="1" applyFont="1" applyFill="1"/>
    <xf numFmtId="172" fontId="2" fillId="7" borderId="0" xfId="0" applyNumberFormat="1" applyFont="1" applyFill="1"/>
    <xf numFmtId="10" fontId="3" fillId="2" borderId="0" xfId="3" applyNumberFormat="1" applyFont="1" applyFill="1" applyProtection="1"/>
    <xf numFmtId="180" fontId="3" fillId="4" borderId="0" xfId="0" applyNumberFormat="1" applyFont="1" applyFill="1"/>
    <xf numFmtId="180" fontId="3" fillId="5" borderId="0" xfId="0" applyNumberFormat="1" applyFont="1" applyFill="1"/>
    <xf numFmtId="180" fontId="3" fillId="6" borderId="0" xfId="0" applyNumberFormat="1" applyFont="1" applyFill="1"/>
    <xf numFmtId="180" fontId="3" fillId="7" borderId="0" xfId="0" applyNumberFormat="1" applyFont="1" applyFill="1"/>
    <xf numFmtId="0" fontId="16" fillId="0" borderId="0" xfId="0" quotePrefix="1" applyFont="1" applyAlignment="1">
      <alignment horizontal="left"/>
    </xf>
    <xf numFmtId="179" fontId="3" fillId="4" borderId="0" xfId="0" applyNumberFormat="1" applyFont="1" applyFill="1"/>
    <xf numFmtId="173" fontId="3" fillId="0" borderId="0" xfId="0" quotePrefix="1" applyNumberFormat="1" applyFont="1" applyAlignment="1">
      <alignment horizontal="right"/>
    </xf>
    <xf numFmtId="174" fontId="3" fillId="8" borderId="0" xfId="0" applyNumberFormat="1" applyFont="1" applyFill="1"/>
    <xf numFmtId="0" fontId="18" fillId="0" borderId="0" xfId="0" quotePrefix="1" applyFont="1" applyAlignment="1">
      <alignment horizontal="left"/>
    </xf>
    <xf numFmtId="0" fontId="9" fillId="2" borderId="0" xfId="0" applyFont="1" applyFill="1"/>
    <xf numFmtId="181" fontId="3" fillId="0" borderId="0" xfId="0" applyNumberFormat="1" applyFont="1"/>
    <xf numFmtId="182" fontId="3" fillId="0" borderId="0" xfId="0" applyNumberFormat="1" applyFont="1"/>
    <xf numFmtId="181" fontId="3" fillId="2" borderId="0" xfId="0" applyNumberFormat="1" applyFont="1" applyFill="1"/>
    <xf numFmtId="0" fontId="2" fillId="2" borderId="0" xfId="0" applyFont="1" applyFill="1"/>
    <xf numFmtId="0" fontId="2" fillId="0" borderId="0" xfId="0" applyFont="1"/>
    <xf numFmtId="0" fontId="2" fillId="4" borderId="0" xfId="0" applyFont="1" applyFill="1"/>
    <xf numFmtId="0" fontId="2" fillId="6" borderId="0" xfId="0" applyFont="1" applyFill="1"/>
    <xf numFmtId="181" fontId="3" fillId="4" borderId="0" xfId="0" applyNumberFormat="1" applyFont="1" applyFill="1"/>
    <xf numFmtId="166" fontId="3" fillId="4" borderId="0" xfId="0" applyNumberFormat="1" applyFont="1" applyFill="1"/>
    <xf numFmtId="183" fontId="3" fillId="0" borderId="0" xfId="0" applyNumberFormat="1" applyFont="1"/>
    <xf numFmtId="176" fontId="2" fillId="2" borderId="0" xfId="0" applyNumberFormat="1" applyFont="1" applyFill="1"/>
    <xf numFmtId="176" fontId="2" fillId="4" borderId="0" xfId="0" applyNumberFormat="1" applyFont="1" applyFill="1"/>
    <xf numFmtId="181" fontId="2" fillId="2" borderId="0" xfId="0" applyNumberFormat="1" applyFont="1" applyFill="1"/>
    <xf numFmtId="181" fontId="2" fillId="0" borderId="0" xfId="0" applyNumberFormat="1" applyFont="1"/>
    <xf numFmtId="166" fontId="3" fillId="0" borderId="0" xfId="0" applyNumberFormat="1" applyFont="1"/>
    <xf numFmtId="181" fontId="2" fillId="4" borderId="0" xfId="0" applyNumberFormat="1" applyFont="1" applyFill="1"/>
    <xf numFmtId="181" fontId="2" fillId="5" borderId="0" xfId="0" applyNumberFormat="1" applyFont="1" applyFill="1"/>
    <xf numFmtId="181" fontId="2" fillId="6" borderId="0" xfId="0" applyNumberFormat="1" applyFont="1" applyFill="1"/>
    <xf numFmtId="181" fontId="2" fillId="7" borderId="0" xfId="0" applyNumberFormat="1" applyFont="1" applyFill="1"/>
    <xf numFmtId="176" fontId="3" fillId="0" borderId="0" xfId="0" applyNumberFormat="1" applyFont="1"/>
    <xf numFmtId="184" fontId="3" fillId="2" borderId="0" xfId="0" applyNumberFormat="1" applyFont="1" applyFill="1"/>
    <xf numFmtId="166" fontId="3" fillId="5" borderId="0" xfId="0" applyNumberFormat="1" applyFont="1" applyFill="1"/>
    <xf numFmtId="166" fontId="3" fillId="6" borderId="0" xfId="0" applyNumberFormat="1" applyFont="1" applyFill="1"/>
    <xf numFmtId="166" fontId="3" fillId="7" borderId="0" xfId="0" applyNumberFormat="1" applyFont="1" applyFill="1"/>
    <xf numFmtId="0" fontId="18" fillId="0" borderId="0" xfId="0" applyFont="1" applyAlignment="1">
      <alignment horizontal="left"/>
    </xf>
    <xf numFmtId="170" fontId="3" fillId="0" borderId="0" xfId="3" applyNumberFormat="1" applyFont="1"/>
    <xf numFmtId="170" fontId="3" fillId="0" borderId="0" xfId="3" applyNumberFormat="1" applyFont="1" applyFill="1"/>
    <xf numFmtId="170" fontId="3" fillId="2" borderId="0" xfId="4" applyNumberFormat="1" applyFont="1" applyFill="1"/>
    <xf numFmtId="170" fontId="3" fillId="4" borderId="0" xfId="3" applyNumberFormat="1" applyFont="1" applyFill="1"/>
    <xf numFmtId="170" fontId="3" fillId="5" borderId="0" xfId="3" applyNumberFormat="1" applyFont="1" applyFill="1"/>
    <xf numFmtId="170" fontId="3" fillId="6" borderId="0" xfId="3" applyNumberFormat="1" applyFont="1" applyFill="1"/>
    <xf numFmtId="170" fontId="3" fillId="7" borderId="0" xfId="3" applyNumberFormat="1" applyFont="1" applyFill="1"/>
    <xf numFmtId="10" fontId="3" fillId="0" borderId="0" xfId="3" applyNumberFormat="1" applyFont="1"/>
    <xf numFmtId="10" fontId="3" fillId="0" borderId="0" xfId="3" applyNumberFormat="1" applyFont="1" applyFill="1"/>
    <xf numFmtId="174" fontId="3" fillId="0" borderId="0" xfId="0" quotePrefix="1" applyNumberFormat="1" applyFont="1" applyAlignment="1">
      <alignment horizontal="right"/>
    </xf>
    <xf numFmtId="0" fontId="10" fillId="0" borderId="0" xfId="0" quotePrefix="1" applyFont="1" applyAlignment="1">
      <alignment horizontal="left"/>
    </xf>
    <xf numFmtId="167" fontId="2" fillId="2" borderId="0" xfId="0" applyNumberFormat="1" applyFont="1" applyFill="1" applyAlignment="1">
      <alignment horizontal="right"/>
    </xf>
    <xf numFmtId="173" fontId="19" fillId="0" borderId="0" xfId="0" applyNumberFormat="1" applyFont="1"/>
    <xf numFmtId="173" fontId="19" fillId="2" borderId="0" xfId="0" applyNumberFormat="1" applyFont="1" applyFill="1"/>
    <xf numFmtId="173" fontId="19" fillId="0" borderId="0" xfId="0" applyNumberFormat="1" applyFont="1" applyAlignment="1">
      <alignment horizontal="right"/>
    </xf>
    <xf numFmtId="173" fontId="19" fillId="2" borderId="0" xfId="0" applyNumberFormat="1" applyFont="1" applyFill="1" applyAlignment="1">
      <alignment horizontal="right"/>
    </xf>
    <xf numFmtId="172" fontId="2" fillId="2" borderId="0" xfId="0" applyNumberFormat="1" applyFont="1" applyFill="1" applyAlignment="1">
      <alignment horizontal="right"/>
    </xf>
    <xf numFmtId="172" fontId="2" fillId="0" borderId="0" xfId="0" applyNumberFormat="1" applyFont="1" applyAlignment="1">
      <alignment horizontal="right"/>
    </xf>
    <xf numFmtId="0" fontId="17" fillId="0" borderId="0" xfId="0" applyFont="1" applyAlignment="1">
      <alignment horizontal="left"/>
    </xf>
    <xf numFmtId="173" fontId="3" fillId="0" borderId="0" xfId="0" applyNumberFormat="1" applyFont="1" applyAlignment="1">
      <alignment horizontal="left"/>
    </xf>
    <xf numFmtId="0" fontId="3" fillId="6" borderId="0" xfId="0" quotePrefix="1" applyFont="1" applyFill="1" applyAlignment="1">
      <alignment horizontal="left"/>
    </xf>
    <xf numFmtId="0" fontId="3" fillId="6" borderId="0" xfId="0" applyFont="1" applyFill="1" applyAlignment="1">
      <alignment horizontal="left"/>
    </xf>
    <xf numFmtId="173" fontId="10" fillId="2" borderId="0" xfId="0" applyNumberFormat="1" applyFont="1" applyFill="1" applyAlignment="1">
      <alignment horizontal="right"/>
    </xf>
    <xf numFmtId="173" fontId="10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9" fontId="2" fillId="0" borderId="0" xfId="3" applyFont="1" applyFill="1" applyAlignment="1" applyProtection="1">
      <alignment horizontal="right"/>
    </xf>
    <xf numFmtId="9" fontId="2" fillId="6" borderId="0" xfId="3" applyFont="1" applyFill="1" applyAlignment="1" applyProtection="1">
      <alignment horizontal="right"/>
    </xf>
    <xf numFmtId="170" fontId="2" fillId="6" borderId="0" xfId="3" applyNumberFormat="1" applyFont="1" applyFill="1" applyAlignment="1" applyProtection="1">
      <alignment horizontal="right"/>
    </xf>
    <xf numFmtId="170" fontId="2" fillId="0" borderId="0" xfId="3" applyNumberFormat="1" applyFont="1" applyFill="1" applyAlignment="1" applyProtection="1">
      <alignment horizontal="right"/>
    </xf>
    <xf numFmtId="9" fontId="8" fillId="2" borderId="0" xfId="3" applyFont="1" applyFill="1"/>
    <xf numFmtId="9" fontId="8" fillId="0" borderId="0" xfId="3" applyFont="1" applyFill="1"/>
    <xf numFmtId="9" fontId="8" fillId="6" borderId="0" xfId="3" applyFont="1" applyFill="1"/>
    <xf numFmtId="167" fontId="3" fillId="8" borderId="0" xfId="0" applyNumberFormat="1" applyFont="1" applyFill="1" applyAlignment="1">
      <alignment horizontal="right"/>
    </xf>
    <xf numFmtId="0" fontId="2" fillId="5" borderId="0" xfId="0" applyFont="1" applyFill="1"/>
    <xf numFmtId="0" fontId="2" fillId="7" borderId="0" xfId="0" applyFont="1" applyFill="1"/>
    <xf numFmtId="167" fontId="2" fillId="5" borderId="0" xfId="0" applyNumberFormat="1" applyFont="1" applyFill="1" applyAlignment="1">
      <alignment horizontal="right"/>
    </xf>
    <xf numFmtId="167" fontId="2" fillId="6" borderId="0" xfId="0" applyNumberFormat="1" applyFont="1" applyFill="1" applyAlignment="1">
      <alignment horizontal="right"/>
    </xf>
    <xf numFmtId="0" fontId="2" fillId="0" borderId="0" xfId="0" quotePrefix="1" applyFont="1" applyAlignment="1">
      <alignment horizontal="left"/>
    </xf>
    <xf numFmtId="167" fontId="2" fillId="4" borderId="0" xfId="0" applyNumberFormat="1" applyFont="1" applyFill="1"/>
    <xf numFmtId="166" fontId="0" fillId="0" borderId="0" xfId="0" applyNumberFormat="1"/>
    <xf numFmtId="166" fontId="2" fillId="4" borderId="0" xfId="0" applyNumberFormat="1" applyFont="1" applyFill="1"/>
    <xf numFmtId="166" fontId="2" fillId="5" borderId="0" xfId="0" applyNumberFormat="1" applyFont="1" applyFill="1"/>
    <xf numFmtId="166" fontId="2" fillId="6" borderId="0" xfId="0" applyNumberFormat="1" applyFont="1" applyFill="1"/>
    <xf numFmtId="166" fontId="2" fillId="7" borderId="0" xfId="0" applyNumberFormat="1" applyFont="1" applyFill="1"/>
    <xf numFmtId="0" fontId="20" fillId="0" borderId="0" xfId="0" quotePrefix="1" applyFont="1" applyAlignment="1">
      <alignment horizontal="left"/>
    </xf>
    <xf numFmtId="167" fontId="20" fillId="0" borderId="0" xfId="0" applyNumberFormat="1" applyFont="1"/>
    <xf numFmtId="167" fontId="20" fillId="2" borderId="0" xfId="0" applyNumberFormat="1" applyFont="1" applyFill="1"/>
    <xf numFmtId="167" fontId="20" fillId="4" borderId="0" xfId="0" applyNumberFormat="1" applyFont="1" applyFill="1"/>
    <xf numFmtId="167" fontId="20" fillId="5" borderId="0" xfId="0" applyNumberFormat="1" applyFont="1" applyFill="1"/>
    <xf numFmtId="167" fontId="20" fillId="6" borderId="0" xfId="0" applyNumberFormat="1" applyFont="1" applyFill="1"/>
    <xf numFmtId="167" fontId="20" fillId="7" borderId="0" xfId="0" applyNumberFormat="1" applyFont="1" applyFill="1"/>
    <xf numFmtId="0" fontId="21" fillId="0" borderId="0" xfId="0" applyFont="1"/>
    <xf numFmtId="167" fontId="20" fillId="2" borderId="0" xfId="0" applyNumberFormat="1" applyFont="1" applyFill="1" applyAlignment="1">
      <alignment horizontal="right"/>
    </xf>
    <xf numFmtId="9" fontId="0" fillId="2" borderId="0" xfId="3" applyFont="1" applyFill="1"/>
    <xf numFmtId="9" fontId="0" fillId="0" borderId="0" xfId="3" applyFont="1" applyFill="1"/>
    <xf numFmtId="9" fontId="0" fillId="2" borderId="0" xfId="4" applyFont="1" applyFill="1"/>
    <xf numFmtId="167" fontId="10" fillId="0" borderId="0" xfId="0" applyNumberFormat="1" applyFont="1" applyAlignment="1">
      <alignment horizontal="fill"/>
    </xf>
    <xf numFmtId="0" fontId="6" fillId="0" borderId="0" xfId="0" applyFont="1"/>
    <xf numFmtId="0" fontId="6" fillId="2" borderId="0" xfId="0" applyFont="1" applyFill="1"/>
    <xf numFmtId="167" fontId="10" fillId="2" borderId="0" xfId="0" applyNumberFormat="1" applyFont="1" applyFill="1"/>
    <xf numFmtId="167" fontId="10" fillId="4" borderId="0" xfId="0" applyNumberFormat="1" applyFont="1" applyFill="1"/>
    <xf numFmtId="0" fontId="6" fillId="5" borderId="0" xfId="0" applyFont="1" applyFill="1"/>
    <xf numFmtId="0" fontId="6" fillId="6" borderId="0" xfId="0" applyFont="1" applyFill="1"/>
    <xf numFmtId="0" fontId="6" fillId="7" borderId="0" xfId="0" applyFont="1" applyFill="1"/>
    <xf numFmtId="170" fontId="0" fillId="6" borderId="0" xfId="3" applyNumberFormat="1" applyFont="1" applyFill="1"/>
    <xf numFmtId="0" fontId="22" fillId="0" borderId="0" xfId="0" applyFont="1"/>
    <xf numFmtId="0" fontId="23" fillId="0" borderId="1" xfId="0" applyFont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3" fillId="5" borderId="1" xfId="0" applyFont="1" applyFill="1" applyBorder="1" applyAlignment="1">
      <alignment horizontal="center" vertical="center"/>
    </xf>
    <xf numFmtId="0" fontId="23" fillId="6" borderId="1" xfId="0" applyFont="1" applyFill="1" applyBorder="1" applyAlignment="1">
      <alignment horizontal="center" vertical="center"/>
    </xf>
    <xf numFmtId="0" fontId="23" fillId="7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3" fillId="0" borderId="3" xfId="0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3" fillId="7" borderId="3" xfId="0" applyFont="1" applyFill="1" applyBorder="1" applyAlignment="1">
      <alignment horizontal="center"/>
    </xf>
    <xf numFmtId="0" fontId="4" fillId="0" borderId="4" xfId="0" applyFont="1" applyBorder="1"/>
    <xf numFmtId="0" fontId="0" fillId="0" borderId="4" xfId="0" applyBorder="1"/>
    <xf numFmtId="0" fontId="0" fillId="0" borderId="5" xfId="0" applyBorder="1"/>
    <xf numFmtId="0" fontId="0" fillId="2" borderId="5" xfId="0" applyFill="1" applyBorder="1"/>
    <xf numFmtId="0" fontId="12" fillId="2" borderId="5" xfId="0" applyFont="1" applyFill="1" applyBorder="1"/>
    <xf numFmtId="0" fontId="0" fillId="4" borderId="5" xfId="0" applyFill="1" applyBorder="1"/>
    <xf numFmtId="0" fontId="0" fillId="5" borderId="5" xfId="0" applyFill="1" applyBorder="1"/>
    <xf numFmtId="0" fontId="0" fillId="6" borderId="5" xfId="0" applyFill="1" applyBorder="1"/>
    <xf numFmtId="0" fontId="0" fillId="7" borderId="5" xfId="0" applyFill="1" applyBorder="1"/>
    <xf numFmtId="174" fontId="4" fillId="0" borderId="4" xfId="0" applyNumberFormat="1" applyFont="1" applyBorder="1"/>
    <xf numFmtId="174" fontId="4" fillId="0" borderId="5" xfId="0" applyNumberFormat="1" applyFont="1" applyBorder="1"/>
    <xf numFmtId="174" fontId="4" fillId="2" borderId="5" xfId="0" applyNumberFormat="1" applyFont="1" applyFill="1" applyBorder="1"/>
    <xf numFmtId="174" fontId="4" fillId="2" borderId="0" xfId="0" applyNumberFormat="1" applyFont="1" applyFill="1"/>
    <xf numFmtId="174" fontId="4" fillId="4" borderId="5" xfId="0" applyNumberFormat="1" applyFont="1" applyFill="1" applyBorder="1"/>
    <xf numFmtId="174" fontId="4" fillId="5" borderId="5" xfId="0" applyNumberFormat="1" applyFont="1" applyFill="1" applyBorder="1"/>
    <xf numFmtId="174" fontId="4" fillId="6" borderId="5" xfId="0" applyNumberFormat="1" applyFont="1" applyFill="1" applyBorder="1"/>
    <xf numFmtId="174" fontId="4" fillId="7" borderId="5" xfId="0" applyNumberFormat="1" applyFont="1" applyFill="1" applyBorder="1"/>
    <xf numFmtId="0" fontId="4" fillId="0" borderId="4" xfId="0" quotePrefix="1" applyFont="1" applyBorder="1" applyAlignment="1">
      <alignment horizontal="left"/>
    </xf>
    <xf numFmtId="0" fontId="5" fillId="9" borderId="6" xfId="0" applyFont="1" applyFill="1" applyBorder="1" applyAlignment="1">
      <alignment horizontal="center"/>
    </xf>
    <xf numFmtId="174" fontId="5" fillId="9" borderId="6" xfId="0" applyNumberFormat="1" applyFont="1" applyFill="1" applyBorder="1" applyAlignment="1">
      <alignment horizontal="right"/>
    </xf>
    <xf numFmtId="174" fontId="5" fillId="9" borderId="7" xfId="0" applyNumberFormat="1" applyFont="1" applyFill="1" applyBorder="1" applyAlignment="1">
      <alignment horizontal="right"/>
    </xf>
    <xf numFmtId="174" fontId="5" fillId="0" borderId="7" xfId="0" applyNumberFormat="1" applyFont="1" applyBorder="1" applyAlignment="1">
      <alignment horizontal="right"/>
    </xf>
    <xf numFmtId="174" fontId="5" fillId="2" borderId="7" xfId="0" applyNumberFormat="1" applyFont="1" applyFill="1" applyBorder="1" applyAlignment="1">
      <alignment horizontal="right"/>
    </xf>
    <xf numFmtId="174" fontId="5" fillId="2" borderId="0" xfId="0" applyNumberFormat="1" applyFont="1" applyFill="1" applyAlignment="1">
      <alignment horizontal="right"/>
    </xf>
    <xf numFmtId="174" fontId="5" fillId="4" borderId="7" xfId="0" applyNumberFormat="1" applyFont="1" applyFill="1" applyBorder="1" applyAlignment="1">
      <alignment horizontal="right"/>
    </xf>
    <xf numFmtId="174" fontId="5" fillId="5" borderId="7" xfId="0" applyNumberFormat="1" applyFont="1" applyFill="1" applyBorder="1" applyAlignment="1">
      <alignment horizontal="right"/>
    </xf>
    <xf numFmtId="174" fontId="5" fillId="6" borderId="7" xfId="0" applyNumberFormat="1" applyFont="1" applyFill="1" applyBorder="1" applyAlignment="1">
      <alignment horizontal="right"/>
    </xf>
    <xf numFmtId="174" fontId="5" fillId="7" borderId="7" xfId="0" applyNumberFormat="1" applyFont="1" applyFill="1" applyBorder="1" applyAlignment="1">
      <alignment horizontal="right"/>
    </xf>
    <xf numFmtId="0" fontId="0" fillId="2" borderId="3" xfId="0" applyFill="1" applyBorder="1"/>
    <xf numFmtId="0" fontId="12" fillId="2" borderId="3" xfId="0" applyFont="1" applyFill="1" applyBorder="1"/>
    <xf numFmtId="0" fontId="0" fillId="4" borderId="3" xfId="0" applyFill="1" applyBorder="1"/>
    <xf numFmtId="0" fontId="0" fillId="5" borderId="3" xfId="0" applyFill="1" applyBorder="1"/>
    <xf numFmtId="0" fontId="0" fillId="6" borderId="3" xfId="0" applyFill="1" applyBorder="1"/>
    <xf numFmtId="0" fontId="0" fillId="7" borderId="3" xfId="0" applyFill="1" applyBorder="1"/>
    <xf numFmtId="0" fontId="5" fillId="9" borderId="6" xfId="0" quotePrefix="1" applyFont="1" applyFill="1" applyBorder="1" applyAlignment="1">
      <alignment horizontal="center"/>
    </xf>
    <xf numFmtId="174" fontId="0" fillId="0" borderId="4" xfId="0" applyNumberFormat="1" applyBorder="1"/>
    <xf numFmtId="174" fontId="0" fillId="0" borderId="5" xfId="0" applyNumberFormat="1" applyBorder="1"/>
    <xf numFmtId="174" fontId="0" fillId="2" borderId="5" xfId="0" applyNumberFormat="1" applyFill="1" applyBorder="1"/>
    <xf numFmtId="174" fontId="12" fillId="2" borderId="5" xfId="0" applyNumberFormat="1" applyFont="1" applyFill="1" applyBorder="1"/>
    <xf numFmtId="174" fontId="0" fillId="4" borderId="5" xfId="0" applyNumberFormat="1" applyFill="1" applyBorder="1"/>
    <xf numFmtId="174" fontId="0" fillId="5" borderId="5" xfId="0" applyNumberFormat="1" applyFill="1" applyBorder="1"/>
    <xf numFmtId="174" fontId="0" fillId="6" borderId="5" xfId="0" applyNumberFormat="1" applyFill="1" applyBorder="1"/>
    <xf numFmtId="174" fontId="0" fillId="7" borderId="5" xfId="0" applyNumberFormat="1" applyFill="1" applyBorder="1"/>
    <xf numFmtId="4" fontId="5" fillId="0" borderId="7" xfId="0" applyNumberFormat="1" applyFont="1" applyBorder="1" applyAlignment="1">
      <alignment horizontal="right"/>
    </xf>
    <xf numFmtId="0" fontId="5" fillId="9" borderId="7" xfId="0" applyFont="1" applyFill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5" fillId="4" borderId="7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7" borderId="7" xfId="0" applyFont="1" applyFill="1" applyBorder="1" applyAlignment="1">
      <alignment horizontal="center"/>
    </xf>
    <xf numFmtId="0" fontId="24" fillId="0" borderId="4" xfId="0" quotePrefix="1" applyFont="1" applyBorder="1" applyAlignment="1">
      <alignment horizontal="left"/>
    </xf>
    <xf numFmtId="174" fontId="4" fillId="0" borderId="4" xfId="0" applyNumberFormat="1" applyFont="1" applyBorder="1" applyAlignment="1">
      <alignment horizontal="right"/>
    </xf>
    <xf numFmtId="0" fontId="5" fillId="9" borderId="4" xfId="0" quotePrefix="1" applyFont="1" applyFill="1" applyBorder="1" applyAlignment="1">
      <alignment horizontal="center"/>
    </xf>
    <xf numFmtId="174" fontId="5" fillId="9" borderId="4" xfId="0" applyNumberFormat="1" applyFont="1" applyFill="1" applyBorder="1" applyAlignment="1">
      <alignment horizontal="right"/>
    </xf>
    <xf numFmtId="174" fontId="5" fillId="9" borderId="5" xfId="0" applyNumberFormat="1" applyFont="1" applyFill="1" applyBorder="1" applyAlignment="1">
      <alignment horizontal="right"/>
    </xf>
    <xf numFmtId="174" fontId="5" fillId="0" borderId="5" xfId="0" applyNumberFormat="1" applyFont="1" applyBorder="1" applyAlignment="1">
      <alignment horizontal="right"/>
    </xf>
    <xf numFmtId="174" fontId="5" fillId="2" borderId="5" xfId="0" applyNumberFormat="1" applyFont="1" applyFill="1" applyBorder="1" applyAlignment="1">
      <alignment horizontal="right"/>
    </xf>
    <xf numFmtId="174" fontId="5" fillId="4" borderId="5" xfId="0" applyNumberFormat="1" applyFont="1" applyFill="1" applyBorder="1" applyAlignment="1">
      <alignment horizontal="right"/>
    </xf>
    <xf numFmtId="174" fontId="5" fillId="5" borderId="5" xfId="0" applyNumberFormat="1" applyFont="1" applyFill="1" applyBorder="1" applyAlignment="1">
      <alignment horizontal="right"/>
    </xf>
    <xf numFmtId="174" fontId="5" fillId="6" borderId="5" xfId="0" applyNumberFormat="1" applyFont="1" applyFill="1" applyBorder="1" applyAlignment="1">
      <alignment horizontal="right"/>
    </xf>
    <xf numFmtId="174" fontId="5" fillId="7" borderId="5" xfId="0" applyNumberFormat="1" applyFont="1" applyFill="1" applyBorder="1" applyAlignment="1">
      <alignment horizontal="right"/>
    </xf>
    <xf numFmtId="0" fontId="0" fillId="0" borderId="4" xfId="0" applyBorder="1" applyAlignment="1">
      <alignment horizontal="center"/>
    </xf>
    <xf numFmtId="174" fontId="4" fillId="2" borderId="4" xfId="0" applyNumberFormat="1" applyFont="1" applyFill="1" applyBorder="1"/>
    <xf numFmtId="174" fontId="4" fillId="4" borderId="4" xfId="0" applyNumberFormat="1" applyFont="1" applyFill="1" applyBorder="1"/>
    <xf numFmtId="174" fontId="4" fillId="5" borderId="4" xfId="0" applyNumberFormat="1" applyFont="1" applyFill="1" applyBorder="1"/>
    <xf numFmtId="174" fontId="4" fillId="6" borderId="4" xfId="0" applyNumberFormat="1" applyFont="1" applyFill="1" applyBorder="1"/>
    <xf numFmtId="174" fontId="4" fillId="7" borderId="4" xfId="0" applyNumberFormat="1" applyFont="1" applyFill="1" applyBorder="1"/>
    <xf numFmtId="0" fontId="23" fillId="0" borderId="4" xfId="0" quotePrefix="1" applyFont="1" applyBorder="1" applyAlignment="1">
      <alignment horizontal="center"/>
    </xf>
    <xf numFmtId="0" fontId="10" fillId="0" borderId="0" xfId="0" quotePrefix="1" applyFont="1" applyAlignment="1">
      <alignment horizontal="center"/>
    </xf>
    <xf numFmtId="0" fontId="3" fillId="0" borderId="8" xfId="0" applyFont="1" applyBorder="1"/>
    <xf numFmtId="0" fontId="10" fillId="0" borderId="8" xfId="0" applyFont="1" applyBorder="1"/>
    <xf numFmtId="0" fontId="10" fillId="0" borderId="8" xfId="0" quotePrefix="1" applyFont="1" applyBorder="1" applyAlignment="1">
      <alignment horizontal="right"/>
    </xf>
    <xf numFmtId="0" fontId="10" fillId="0" borderId="0" xfId="0" quotePrefix="1" applyFont="1" applyAlignment="1">
      <alignment horizontal="right"/>
    </xf>
    <xf numFmtId="0" fontId="3" fillId="0" borderId="9" xfId="0" applyFont="1" applyBorder="1"/>
    <xf numFmtId="0" fontId="10" fillId="0" borderId="9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6" fillId="0" borderId="0" xfId="0" applyFont="1" applyAlignment="1">
      <alignment horizontal="center"/>
    </xf>
    <xf numFmtId="167" fontId="3" fillId="0" borderId="9" xfId="0" applyNumberFormat="1" applyFont="1" applyBorder="1" applyAlignment="1">
      <alignment horizontal="fill"/>
    </xf>
    <xf numFmtId="0" fontId="4" fillId="0" borderId="0" xfId="0" applyFont="1" applyAlignment="1">
      <alignment horizontal="left"/>
    </xf>
    <xf numFmtId="0" fontId="29" fillId="0" borderId="0" xfId="0" applyFont="1"/>
    <xf numFmtId="167" fontId="2" fillId="0" borderId="0" xfId="0" applyNumberFormat="1" applyFont="1" applyAlignment="1">
      <alignment horizontal="right"/>
    </xf>
    <xf numFmtId="167" fontId="2" fillId="4" borderId="0" xfId="0" applyNumberFormat="1" applyFont="1" applyFill="1" applyAlignment="1">
      <alignment horizontal="right"/>
    </xf>
    <xf numFmtId="167" fontId="2" fillId="7" borderId="0" xfId="0" applyNumberFormat="1" applyFont="1" applyFill="1" applyAlignment="1">
      <alignment horizontal="right"/>
    </xf>
    <xf numFmtId="174" fontId="2" fillId="5" borderId="0" xfId="0" applyNumberFormat="1" applyFont="1" applyFill="1"/>
    <xf numFmtId="174" fontId="2" fillId="7" borderId="0" xfId="0" applyNumberFormat="1" applyFont="1" applyFill="1"/>
    <xf numFmtId="170" fontId="2" fillId="0" borderId="0" xfId="3" applyNumberFormat="1" applyFont="1" applyProtection="1"/>
    <xf numFmtId="0" fontId="2" fillId="0" borderId="0" xfId="0" applyFont="1" applyAlignment="1">
      <alignment horizontal="right"/>
    </xf>
    <xf numFmtId="173" fontId="2" fillId="0" borderId="0" xfId="0" applyNumberFormat="1" applyFont="1" applyAlignment="1">
      <alignment horizontal="right"/>
    </xf>
    <xf numFmtId="173" fontId="2" fillId="8" borderId="0" xfId="0" applyNumberFormat="1" applyFont="1" applyFill="1"/>
    <xf numFmtId="0" fontId="2" fillId="2" borderId="0" xfId="0" applyFont="1" applyFill="1" applyAlignment="1">
      <alignment horizontal="right"/>
    </xf>
    <xf numFmtId="0" fontId="2" fillId="4" borderId="0" xfId="0" applyFont="1" applyFill="1" applyAlignment="1">
      <alignment horizontal="right"/>
    </xf>
    <xf numFmtId="0" fontId="2" fillId="5" borderId="0" xfId="0" applyFont="1" applyFill="1" applyAlignment="1">
      <alignment horizontal="right"/>
    </xf>
    <xf numFmtId="0" fontId="2" fillId="6" borderId="0" xfId="0" applyFont="1" applyFill="1" applyAlignment="1">
      <alignment horizontal="right"/>
    </xf>
    <xf numFmtId="0" fontId="2" fillId="7" borderId="0" xfId="0" applyFont="1" applyFill="1" applyAlignment="1">
      <alignment horizontal="right"/>
    </xf>
    <xf numFmtId="0" fontId="30" fillId="0" borderId="4" xfId="0" quotePrefix="1" applyFont="1" applyBorder="1" applyAlignment="1">
      <alignment horizontal="left"/>
    </xf>
    <xf numFmtId="0" fontId="29" fillId="0" borderId="4" xfId="0" applyFont="1" applyBorder="1"/>
    <xf numFmtId="0" fontId="29" fillId="0" borderId="5" xfId="0" applyFont="1" applyBorder="1"/>
    <xf numFmtId="0" fontId="29" fillId="2" borderId="5" xfId="0" applyFont="1" applyFill="1" applyBorder="1"/>
    <xf numFmtId="0" fontId="29" fillId="2" borderId="0" xfId="0" applyFont="1" applyFill="1"/>
    <xf numFmtId="0" fontId="29" fillId="4" borderId="5" xfId="0" applyFont="1" applyFill="1" applyBorder="1"/>
    <xf numFmtId="0" fontId="29" fillId="5" borderId="5" xfId="0" applyFont="1" applyFill="1" applyBorder="1"/>
    <xf numFmtId="0" fontId="29" fillId="6" borderId="5" xfId="0" applyFont="1" applyFill="1" applyBorder="1"/>
    <xf numFmtId="0" fontId="29" fillId="7" borderId="5" xfId="0" applyFont="1" applyFill="1" applyBorder="1"/>
    <xf numFmtId="0" fontId="23" fillId="2" borderId="0" xfId="0" applyFont="1" applyFill="1" applyBorder="1" applyAlignment="1">
      <alignment horizontal="center" vertical="center"/>
    </xf>
    <xf numFmtId="0" fontId="0" fillId="0" borderId="0" xfId="0" applyBorder="1"/>
    <xf numFmtId="0" fontId="3" fillId="0" borderId="0" xfId="0" applyFont="1" applyBorder="1" applyAlignment="1">
      <alignment horizontal="right"/>
    </xf>
    <xf numFmtId="0" fontId="3" fillId="2" borderId="0" xfId="0" applyFont="1" applyFill="1" applyBorder="1" applyAlignment="1">
      <alignment horizontal="center"/>
    </xf>
    <xf numFmtId="0" fontId="0" fillId="2" borderId="0" xfId="0" applyFill="1" applyBorder="1"/>
    <xf numFmtId="174" fontId="4" fillId="2" borderId="0" xfId="0" applyNumberFormat="1" applyFont="1" applyFill="1" applyBorder="1"/>
    <xf numFmtId="174" fontId="5" fillId="2" borderId="0" xfId="0" applyNumberFormat="1" applyFont="1" applyFill="1" applyBorder="1" applyAlignment="1">
      <alignment horizontal="right"/>
    </xf>
    <xf numFmtId="0" fontId="5" fillId="2" borderId="0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5" borderId="0" xfId="0" applyFont="1" applyFill="1" applyBorder="1" applyAlignment="1">
      <alignment horizontal="center" vertical="center"/>
    </xf>
    <xf numFmtId="0" fontId="23" fillId="6" borderId="0" xfId="0" applyFont="1" applyFill="1" applyBorder="1" applyAlignment="1">
      <alignment horizontal="center" vertical="center"/>
    </xf>
    <xf numFmtId="0" fontId="2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6" borderId="0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4" fillId="0" borderId="0" xfId="0" quotePrefix="1" applyFont="1" applyBorder="1" applyAlignment="1">
      <alignment horizontal="left"/>
    </xf>
    <xf numFmtId="0" fontId="12" fillId="2" borderId="0" xfId="0" applyFont="1" applyFill="1" applyBorder="1"/>
    <xf numFmtId="0" fontId="0" fillId="4" borderId="0" xfId="0" applyFill="1" applyBorder="1"/>
    <xf numFmtId="0" fontId="0" fillId="5" borderId="0" xfId="0" applyFill="1" applyBorder="1"/>
    <xf numFmtId="0" fontId="0" fillId="6" borderId="0" xfId="0" applyFill="1" applyBorder="1"/>
    <xf numFmtId="0" fontId="0" fillId="7" borderId="0" xfId="0" applyFill="1" applyBorder="1"/>
    <xf numFmtId="0" fontId="23" fillId="0" borderId="0" xfId="0" quotePrefix="1" applyFont="1" applyBorder="1" applyAlignment="1">
      <alignment horizontal="center"/>
    </xf>
    <xf numFmtId="0" fontId="24" fillId="0" borderId="0" xfId="0" quotePrefix="1" applyFont="1" applyBorder="1" applyAlignment="1">
      <alignment horizontal="left"/>
    </xf>
    <xf numFmtId="0" fontId="4" fillId="0" borderId="0" xfId="0" applyFont="1" applyBorder="1"/>
    <xf numFmtId="174" fontId="4" fillId="0" borderId="0" xfId="0" applyNumberFormat="1" applyFont="1" applyBorder="1"/>
    <xf numFmtId="174" fontId="4" fillId="4" borderId="0" xfId="0" applyNumberFormat="1" applyFont="1" applyFill="1" applyBorder="1"/>
    <xf numFmtId="174" fontId="4" fillId="5" borderId="0" xfId="0" applyNumberFormat="1" applyFont="1" applyFill="1" applyBorder="1"/>
    <xf numFmtId="174" fontId="4" fillId="6" borderId="0" xfId="0" applyNumberFormat="1" applyFont="1" applyFill="1" applyBorder="1"/>
    <xf numFmtId="174" fontId="4" fillId="7" borderId="0" xfId="0" applyNumberFormat="1" applyFont="1" applyFill="1" applyBorder="1"/>
    <xf numFmtId="0" fontId="5" fillId="9" borderId="0" xfId="0" quotePrefix="1" applyFont="1" applyFill="1" applyBorder="1" applyAlignment="1">
      <alignment horizontal="center"/>
    </xf>
    <xf numFmtId="174" fontId="5" fillId="9" borderId="0" xfId="0" applyNumberFormat="1" applyFont="1" applyFill="1" applyBorder="1" applyAlignment="1">
      <alignment horizontal="right"/>
    </xf>
    <xf numFmtId="174" fontId="5" fillId="0" borderId="0" xfId="0" applyNumberFormat="1" applyFont="1" applyBorder="1" applyAlignment="1">
      <alignment horizontal="right"/>
    </xf>
    <xf numFmtId="174" fontId="5" fillId="4" borderId="0" xfId="0" applyNumberFormat="1" applyFont="1" applyFill="1" applyBorder="1" applyAlignment="1">
      <alignment horizontal="right"/>
    </xf>
    <xf numFmtId="174" fontId="5" fillId="5" borderId="0" xfId="0" applyNumberFormat="1" applyFont="1" applyFill="1" applyBorder="1" applyAlignment="1">
      <alignment horizontal="right"/>
    </xf>
    <xf numFmtId="174" fontId="5" fillId="6" borderId="0" xfId="0" applyNumberFormat="1" applyFont="1" applyFill="1" applyBorder="1" applyAlignment="1">
      <alignment horizontal="right"/>
    </xf>
    <xf numFmtId="174" fontId="5" fillId="7" borderId="0" xfId="0" applyNumberFormat="1" applyFont="1" applyFill="1" applyBorder="1" applyAlignment="1">
      <alignment horizontal="right"/>
    </xf>
    <xf numFmtId="174" fontId="24" fillId="0" borderId="0" xfId="0" applyNumberFormat="1" applyFont="1" applyBorder="1"/>
    <xf numFmtId="0" fontId="5" fillId="9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6" borderId="0" xfId="0" applyFont="1" applyFill="1" applyBorder="1" applyAlignment="1">
      <alignment horizontal="center"/>
    </xf>
    <xf numFmtId="0" fontId="5" fillId="7" borderId="0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10" fillId="0" borderId="0" xfId="0" quotePrefix="1" applyFont="1" applyAlignment="1">
      <alignment horizontal="center"/>
    </xf>
    <xf numFmtId="0" fontId="10" fillId="0" borderId="8" xfId="0" applyFont="1" applyBorder="1" applyAlignment="1">
      <alignment vertical="center"/>
    </xf>
    <xf numFmtId="0" fontId="14" fillId="0" borderId="9" xfId="0" applyFont="1" applyBorder="1" applyAlignment="1">
      <alignment vertical="center"/>
    </xf>
  </cellXfs>
  <cellStyles count="6">
    <cellStyle name="Comma" xfId="1" builtinId="3"/>
    <cellStyle name="Comma [0]" xfId="2" builtinId="6"/>
    <cellStyle name="Normal" xfId="0" builtinId="0"/>
    <cellStyle name="Normal_TCHAD" xfId="5" xr:uid="{00000000-0005-0000-0000-000003000000}"/>
    <cellStyle name="Percent" xfId="3" builtinId="5"/>
    <cellStyle name="Pourcentage 4 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[1]ZBEAC1!$DZ$745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([1]ZBEAC1!$EA$744,[1]ZBEAC1!$EB$744)</c:f>
              <c:strCache>
                <c:ptCount val="2"/>
                <c:pt idx="0">
                  <c:v>31/10/2019</c:v>
                </c:pt>
                <c:pt idx="1">
                  <c:v>31/12/2019</c:v>
                </c:pt>
              </c:strCache>
            </c:strRef>
          </c:cat>
          <c:val>
            <c:numRef>
              <c:f>([1]ZBEAC1!$EA$745,[1]ZBEAC1!$EB$745)</c:f>
              <c:numCache>
                <c:formatCode>General</c:formatCode>
                <c:ptCount val="2"/>
                <c:pt idx="0">
                  <c:v>2.6</c:v>
                </c:pt>
                <c:pt idx="1">
                  <c:v>3.1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EF-4F38-83BE-FB7D6BCACA81}"/>
            </c:ext>
          </c:extLst>
        </c:ser>
        <c:ser>
          <c:idx val="1"/>
          <c:order val="1"/>
          <c:tx>
            <c:strRef>
              <c:f>[1]ZBEAC1!$DZ$746</c:f>
              <c:strCache>
                <c:ptCount val="1"/>
                <c:pt idx="0">
                  <c:v>10362.24117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([1]ZBEAC1!$EA$744,[1]ZBEAC1!$EB$744)</c:f>
              <c:strCache>
                <c:ptCount val="2"/>
                <c:pt idx="0">
                  <c:v>31/10/2019</c:v>
                </c:pt>
                <c:pt idx="1">
                  <c:v>31/12/2019</c:v>
                </c:pt>
              </c:strCache>
            </c:strRef>
          </c:cat>
          <c:val>
            <c:numRef>
              <c:f>([1]ZBEAC1!$EA$746,[1]ZBEAC1!$EB$746)</c:f>
              <c:numCache>
                <c:formatCode>General</c:formatCode>
                <c:ptCount val="2"/>
                <c:pt idx="0">
                  <c:v>3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EF-4F38-83BE-FB7D6BCAC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676608"/>
        <c:axId val="492678144"/>
      </c:barChart>
      <c:catAx>
        <c:axId val="49267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678144"/>
        <c:crosses val="autoZero"/>
        <c:auto val="1"/>
        <c:lblAlgn val="ctr"/>
        <c:lblOffset val="100"/>
        <c:noMultiLvlLbl val="0"/>
      </c:catAx>
      <c:valAx>
        <c:axId val="4926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6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133</xdr:col>
      <xdr:colOff>338667</xdr:colOff>
      <xdr:row>739</xdr:row>
      <xdr:rowOff>51858</xdr:rowOff>
    </xdr:from>
    <xdr:to>
      <xdr:col>139</xdr:col>
      <xdr:colOff>460375</xdr:colOff>
      <xdr:row>753</xdr:row>
      <xdr:rowOff>53975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SSO_CNEF/Downloads/PM%20Zone%20BEAC_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nn&#233;es%20Mal&#233;o/BEAC/BEAC%202024/Services%20Centraux/DGEFRI/DERS/P&#244;le%20Etudes/SPMSM/Programmation%20mon&#233;taire/MAJ%20NOV%20PM%202024/Cadrage%20Zone/PM%20Camero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nn&#233;es%20Mal&#233;o/BEAC/BEAC%202024/Services%20Centraux/DGEFRI/DERS/P&#244;le%20Etudes/SPMSM/Programmation%20mon&#233;taire/MAJ%20NOV%20PM%202024/Cadrage%20Zone/PM%20Congo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nn&#233;es%20Mal&#233;o/BEAC/BEAC%202024/Services%20Centraux/DGEFRI/DERS/P&#244;le%20Etudes/SPMSM/Programmation%20mon&#233;taire/MAJ%20NOV%20PM%202024/Cadrage%20Zone/PM%20Gab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nn&#233;es%20Mal&#233;o/BEAC/BEAC%202024/Services%20Centraux/DGEFRI/DERS/P&#244;le%20Etudes/SPMSM/Programmation%20mon&#233;taire/MAJ%20NOV%20PM%202024/Cadrage%20Zone/PM%20Guin&#233;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nn&#233;es%20Mal&#233;o/BEAC/BEAC%202024/Services%20Centraux/DGEFRI/DERS/P&#244;le%20Etudes/SPMSM/Programmation%20mon&#233;taire/MAJ%20NOV%20PM%202024/Cadrage%20Zone/PM%20Tchad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nn&#233;es%20MALEO\BEAC\BEAC%202024\Services%20Centraux\DGEFRI\DERS\P&#244;le%20Etudes\SPMSM\Programmation%20mon&#233;taire\MAJ%20NOV%20PM%202024\Cadrage%20Zone\PM%20Centrafriqu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E:\C:\Users\Dorel\Documents\Donn&#233;es%20MALEO\BEAC\BEAC%202019\Services%20Centraux\DGEFRI\DERS\SPMSM\Contribution%20Rapport%20ZF%202018\A%20envoyer\Statistiques\Comptes%20nationaux%20Zone%20CEMAC%202018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CMBEAC\Documents\BEAC\Services%20Centraux\Programmation%20mon&#233;taire\Inflation%20pays%20et%20CEMA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MAC\SPMSM\PM\2023\MAJ\Cadrage%20Zone\Autres\TCER_Rapport_Annu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ique5"/>
      <sheetName val="ZBEAC1"/>
      <sheetName val="MCEMAC"/>
      <sheetName val="Regle Pol Mon (3)"/>
      <sheetName val="Base Regle Pol Mon 2 (2)"/>
      <sheetName val="Déclencheurs"/>
      <sheetName val="Situation SCX"/>
      <sheetName val="Utilisations DTS"/>
      <sheetName val="Regle Pol Mon (2)"/>
      <sheetName val="Base Regle Pol Mon 2"/>
      <sheetName val="Réserves"/>
      <sheetName val="Complete Data Set (Annual)"/>
      <sheetName val="Données communes"/>
      <sheetName val="Non rapatriement RP"/>
      <sheetName val="FMI_BEAC"/>
      <sheetName val="Structure cible réserves change"/>
      <sheetName val="SPC (Sb)"/>
      <sheetName val="SPC (Sop)"/>
      <sheetName val="SPC (Sp)"/>
      <sheetName val="Indicateurs"/>
      <sheetName val="ZBEAC3"/>
      <sheetName val="Graphique6"/>
      <sheetName val="Regle Pol Mon"/>
      <sheetName val="Base Regle Pol Mon"/>
      <sheetName val="Situation Monétaire"/>
      <sheetName val="Saisie Monnaie"/>
      <sheetName val="OUTPUT_GAP"/>
      <sheetName val="ZBEAC2"/>
      <sheetName val="Graphique7"/>
      <sheetName val="Annexe1_Conj"/>
      <sheetName val="Annexe2_Conj"/>
      <sheetName val="Annexe3_Conj"/>
      <sheetName val="Annexe4_Conj"/>
      <sheetName val="Annexe5_Conj"/>
      <sheetName val="CEMAC_Conj"/>
      <sheetName val="Cameroun_Conj"/>
      <sheetName val="RCA_Conj"/>
      <sheetName val="Congo_Conj"/>
      <sheetName val="Gabon_Conj"/>
      <sheetName val="Guinée_Conj"/>
      <sheetName val="Tchad_Conj"/>
      <sheetName val="SM-PIB Offre"/>
      <sheetName val="SM-PIB demande"/>
      <sheetName val="SM-CEMAC"/>
      <sheetName val="Graph SM"/>
      <sheetName val="SM-CMR"/>
      <sheetName val="SM-RCA"/>
      <sheetName val="SM-Congo"/>
      <sheetName val="SM-Gabon"/>
      <sheetName val="SM-Guinée Eq"/>
      <sheetName val="SM-Tchad"/>
      <sheetName val="Structures MT"/>
      <sheetName val="Tableau Quest FMI"/>
      <sheetName val="Production pétrolière"/>
      <sheetName val="T5"/>
      <sheetName val="T6"/>
      <sheetName val="T7"/>
      <sheetName val="T10"/>
      <sheetName val="T11"/>
      <sheetName val="T12"/>
      <sheetName val="T13"/>
      <sheetName val="T14"/>
      <sheetName val="T26"/>
      <sheetName val="T27"/>
      <sheetName val="T28"/>
      <sheetName val="T29"/>
      <sheetName val="T30"/>
      <sheetName val="T31"/>
      <sheetName val="T32"/>
      <sheetName val="T33"/>
      <sheetName val="SM_CEMAC"/>
      <sheetName val="SM_CMR"/>
      <sheetName val="SM_RCA"/>
      <sheetName val="SM_Congo"/>
      <sheetName val="SM_Gabon"/>
      <sheetName val="SM_Guinée Eq"/>
      <sheetName val="SM_Tchad"/>
      <sheetName val="Graphique8"/>
    </sheetNames>
    <sheetDataSet>
      <sheetData sheetId="0" refreshError="1"/>
      <sheetData sheetId="1" refreshError="1">
        <row r="744">
          <cell r="EA744" t="str">
            <v>31/10/2019</v>
          </cell>
          <cell r="EB744" t="str">
            <v>31/12/2019</v>
          </cell>
        </row>
        <row r="745">
          <cell r="EA745">
            <v>2.6</v>
          </cell>
          <cell r="EB745">
            <v>3.1</v>
          </cell>
        </row>
        <row r="746">
          <cell r="DZ746">
            <v>10362.241172973021</v>
          </cell>
          <cell r="EA746">
            <v>3</v>
          </cell>
          <cell r="EB746">
            <v>3</v>
          </cell>
        </row>
        <row r="820">
          <cell r="B820">
            <v>914.3183578708838</v>
          </cell>
          <cell r="C820">
            <v>867.27743337299466</v>
          </cell>
          <cell r="D820">
            <v>1040.8973811535739</v>
          </cell>
          <cell r="E820">
            <v>2179.7034559312197</v>
          </cell>
          <cell r="F820">
            <v>2215.8505481022316</v>
          </cell>
          <cell r="G820">
            <v>844.25591977607985</v>
          </cell>
          <cell r="H820">
            <v>2347.4446717610949</v>
          </cell>
          <cell r="I820">
            <v>2462.3673481416595</v>
          </cell>
          <cell r="J820">
            <v>2537.4547588224782</v>
          </cell>
          <cell r="K820">
            <v>2727.7451186405069</v>
          </cell>
          <cell r="L820">
            <v>2990.7292647278282</v>
          </cell>
          <cell r="M820">
            <v>3088.4640045754709</v>
          </cell>
          <cell r="N820">
            <v>3001.3031884463912</v>
          </cell>
          <cell r="O820">
            <v>3691.0166742951824</v>
          </cell>
          <cell r="P820">
            <v>4741.7045305464408</v>
          </cell>
          <cell r="Q820">
            <v>5078.8389191556362</v>
          </cell>
          <cell r="R820">
            <v>5515.0738533908625</v>
          </cell>
          <cell r="S820">
            <v>6884.9757272648512</v>
          </cell>
          <cell r="T820">
            <v>8825.652044497976</v>
          </cell>
          <cell r="U820">
            <v>8650.9985063880267</v>
          </cell>
          <cell r="V820">
            <v>8673.5679514383155</v>
          </cell>
          <cell r="W820">
            <v>9343.9726255432997</v>
          </cell>
          <cell r="X820">
            <v>9164.0570746064841</v>
          </cell>
          <cell r="Y820">
            <v>9180.2870457884856</v>
          </cell>
          <cell r="Z820">
            <v>8993.7906778140132</v>
          </cell>
          <cell r="AA820">
            <v>9046.481214549267</v>
          </cell>
          <cell r="AE820">
            <v>8457.00721894667</v>
          </cell>
          <cell r="AJ820">
            <v>8704.5258487543742</v>
          </cell>
          <cell r="AO820">
            <v>8638.7602818843588</v>
          </cell>
          <cell r="AS820">
            <v>8039.1606057275176</v>
          </cell>
          <cell r="AX820">
            <v>7827.3232902733371</v>
          </cell>
          <cell r="BF820">
            <v>7691.5246657840689</v>
          </cell>
          <cell r="BO820">
            <v>7867.920563252701</v>
          </cell>
          <cell r="CA820">
            <v>7612.725045797094</v>
          </cell>
          <cell r="CL820">
            <v>7000.2676475922826</v>
          </cell>
          <cell r="DA820">
            <v>6946.9909780958678</v>
          </cell>
          <cell r="DN820">
            <v>6776.6733496650322</v>
          </cell>
          <cell r="DV820">
            <v>6890.8828200628413</v>
          </cell>
          <cell r="DW820">
            <v>6776.4346137808443</v>
          </cell>
          <cell r="DX820">
            <v>6648.0702967007664</v>
          </cell>
          <cell r="DZ820">
            <v>6860.1741400710034</v>
          </cell>
          <cell r="EC820">
            <v>6860.3195600795407</v>
          </cell>
          <cell r="EF820">
            <v>6812.563165886957</v>
          </cell>
          <cell r="EI820">
            <v>6965.2463804196823</v>
          </cell>
          <cell r="EL820">
            <v>7114.6030812446379</v>
          </cell>
          <cell r="EO820">
            <v>7154.0797727914542</v>
          </cell>
        </row>
        <row r="822">
          <cell r="B822">
            <v>9028.8821868622126</v>
          </cell>
          <cell r="C822">
            <v>9026.1114626207509</v>
          </cell>
          <cell r="D822">
            <v>9025.8778973051922</v>
          </cell>
          <cell r="E822">
            <v>9755.1133595013434</v>
          </cell>
          <cell r="F822">
            <v>9938.2912420919783</v>
          </cell>
          <cell r="G822">
            <v>11223.559805421768</v>
          </cell>
          <cell r="H822">
            <v>9828.254754321053</v>
          </cell>
          <cell r="I822">
            <v>9948.5302081209411</v>
          </cell>
          <cell r="J822">
            <v>10365.794499225158</v>
          </cell>
          <cell r="K822">
            <v>10812.624140786302</v>
          </cell>
          <cell r="L822">
            <v>11263.603089577744</v>
          </cell>
          <cell r="M822">
            <v>11798.512362955433</v>
          </cell>
          <cell r="N822">
            <v>11568.419446357006</v>
          </cell>
          <cell r="O822">
            <v>11990.250090094787</v>
          </cell>
          <cell r="P822">
            <v>16061.501302567616</v>
          </cell>
          <cell r="Q822">
            <v>16820.235358118232</v>
          </cell>
          <cell r="R822">
            <v>17599.543725162759</v>
          </cell>
          <cell r="S822">
            <v>18653.272424807037</v>
          </cell>
          <cell r="T822">
            <v>17810.584890280887</v>
          </cell>
          <cell r="U822">
            <v>18701.395878507439</v>
          </cell>
          <cell r="V822">
            <v>20032.694934904273</v>
          </cell>
          <cell r="W822">
            <v>20997.263747851102</v>
          </cell>
          <cell r="X822">
            <v>21797.0089918747</v>
          </cell>
          <cell r="Y822">
            <v>23243.989170292531</v>
          </cell>
          <cell r="Z822">
            <v>24842.655481334299</v>
          </cell>
          <cell r="AA822">
            <v>27014.219975104475</v>
          </cell>
          <cell r="AE822">
            <v>28108.832618595847</v>
          </cell>
          <cell r="AJ822">
            <v>29329.758905655923</v>
          </cell>
          <cell r="AO822">
            <v>29878.273992358285</v>
          </cell>
          <cell r="AS822">
            <v>30053.605983059711</v>
          </cell>
          <cell r="AX822">
            <v>30342.253026250626</v>
          </cell>
          <cell r="BF822">
            <v>30902.947795834378</v>
          </cell>
          <cell r="BO822">
            <v>31554.932979582394</v>
          </cell>
          <cell r="CA822">
            <v>31136.005893173926</v>
          </cell>
          <cell r="CL822">
            <v>32420.611158168551</v>
          </cell>
          <cell r="DA822">
            <v>33645.088779145022</v>
          </cell>
          <cell r="DN822">
            <v>34632.056488559203</v>
          </cell>
          <cell r="DV822">
            <v>35998.487327183022</v>
          </cell>
          <cell r="DW822">
            <v>35753.518518520257</v>
          </cell>
          <cell r="DX822">
            <v>35442.881144849314</v>
          </cell>
          <cell r="DZ822">
            <v>37137.136167773635</v>
          </cell>
          <cell r="EC822">
            <v>38805.170047527907</v>
          </cell>
          <cell r="EF822">
            <v>40606.184390366834</v>
          </cell>
          <cell r="EI822">
            <v>42552.225324884261</v>
          </cell>
          <cell r="EL822">
            <v>44694.790990536378</v>
          </cell>
          <cell r="EO822">
            <v>47090.602831062228</v>
          </cell>
        </row>
        <row r="1333">
          <cell r="B1333">
            <v>341.1</v>
          </cell>
          <cell r="C1333">
            <v>311.39999999999998</v>
          </cell>
          <cell r="D1333">
            <v>317.60000000000002</v>
          </cell>
          <cell r="E1333">
            <v>432.16</v>
          </cell>
          <cell r="F1333">
            <v>464.89100000000002</v>
          </cell>
          <cell r="G1333">
            <v>384.84899999999993</v>
          </cell>
          <cell r="H1333">
            <v>296.78199999999998</v>
          </cell>
          <cell r="I1333">
            <v>551.57400000000007</v>
          </cell>
          <cell r="J1333">
            <v>700.71</v>
          </cell>
          <cell r="K1333">
            <v>847.24800000000005</v>
          </cell>
          <cell r="L1333">
            <v>1185.7559999999999</v>
          </cell>
          <cell r="M1333">
            <v>869.23700000000008</v>
          </cell>
          <cell r="N1333">
            <v>936.04200000000003</v>
          </cell>
          <cell r="O1333">
            <v>1797.8362899999997</v>
          </cell>
          <cell r="P1333">
            <v>1824.875</v>
          </cell>
          <cell r="Q1333">
            <v>1737.488163</v>
          </cell>
          <cell r="R1333">
            <v>1750.962</v>
          </cell>
          <cell r="S1333">
            <v>2275.0230000000001</v>
          </cell>
          <cell r="T1333">
            <v>3850.3586679999999</v>
          </cell>
          <cell r="U1333">
            <v>5527.5640000000003</v>
          </cell>
          <cell r="V1333">
            <v>5536.2494843329996</v>
          </cell>
          <cell r="W1333">
            <v>7946.0226546268223</v>
          </cell>
          <cell r="X1333">
            <v>4747.9030000000002</v>
          </cell>
          <cell r="Y1333">
            <v>6288.770339444658</v>
          </cell>
          <cell r="Z1333">
            <v>7938.4469999999992</v>
          </cell>
          <cell r="AA1333">
            <v>8387.5450887546704</v>
          </cell>
          <cell r="AE1333">
            <v>7567.1800642580001</v>
          </cell>
          <cell r="AJ1333">
            <v>6945.6770051307731</v>
          </cell>
          <cell r="AO1333">
            <v>3775.6104360126469</v>
          </cell>
          <cell r="AS1333">
            <v>2531.3381923025981</v>
          </cell>
          <cell r="AX1333">
            <v>2794.2890052654625</v>
          </cell>
          <cell r="BF1333">
            <v>3884.9289148194298</v>
          </cell>
          <cell r="BO1333">
            <v>3936.4910131430556</v>
          </cell>
          <cell r="CA1333">
            <v>2699.0293940511751</v>
          </cell>
          <cell r="CL1333">
            <v>3429.8710558266916</v>
          </cell>
          <cell r="DA1333">
            <v>7115.6806402418151</v>
          </cell>
          <cell r="DN1333">
            <v>5840.4991119738261</v>
          </cell>
          <cell r="DO1333">
            <v>4814.2147682712639</v>
          </cell>
          <cell r="DV1333">
            <v>5744.0333501953628</v>
          </cell>
          <cell r="DW1333">
            <v>5483.486260281973</v>
          </cell>
          <cell r="DX1333">
            <v>5178.1110767632936</v>
          </cell>
          <cell r="DZ1333">
            <v>5239.0969546006518</v>
          </cell>
          <cell r="EC1333">
            <v>5007.2408450151725</v>
          </cell>
          <cell r="EF1333">
            <v>4710.9599092784374</v>
          </cell>
          <cell r="EI1333">
            <v>4832.2760607058935</v>
          </cell>
          <cell r="EL1333">
            <v>4888.9606846311608</v>
          </cell>
          <cell r="EO1333">
            <v>4877.9844191656903</v>
          </cell>
        </row>
        <row r="1340">
          <cell r="B1340">
            <v>776.21699999999987</v>
          </cell>
          <cell r="C1340">
            <v>713.10299999999995</v>
          </cell>
          <cell r="D1340">
            <v>701.44999999999993</v>
          </cell>
          <cell r="E1340">
            <v>720.08193999999992</v>
          </cell>
          <cell r="F1340">
            <v>734.07180000000005</v>
          </cell>
          <cell r="G1340">
            <v>704.66538800000001</v>
          </cell>
          <cell r="H1340">
            <v>643.76249999999993</v>
          </cell>
          <cell r="I1340">
            <v>732.86170000000004</v>
          </cell>
          <cell r="J1340">
            <v>983.08749999999986</v>
          </cell>
          <cell r="K1340">
            <v>1081.3894692825111</v>
          </cell>
          <cell r="L1340">
            <v>1219.9132999999999</v>
          </cell>
          <cell r="M1340">
            <v>1368.8001740369998</v>
          </cell>
          <cell r="N1340">
            <v>1457.943</v>
          </cell>
          <cell r="O1340">
            <v>1522.0138190000002</v>
          </cell>
          <cell r="P1340">
            <v>1731.208314</v>
          </cell>
          <cell r="Q1340">
            <v>1798.5517438249999</v>
          </cell>
          <cell r="R1340">
            <v>1937.7515032509998</v>
          </cell>
          <cell r="S1340">
            <v>1970.5270552297529</v>
          </cell>
          <cell r="T1340">
            <v>2179.707023465397</v>
          </cell>
          <cell r="U1340">
            <v>2418.729154451034</v>
          </cell>
          <cell r="V1340">
            <v>2743.9210098809999</v>
          </cell>
          <cell r="W1340">
            <v>2911.0200136258718</v>
          </cell>
          <cell r="X1340">
            <v>3464.8753092991242</v>
          </cell>
          <cell r="Y1340">
            <v>3511.1215017847408</v>
          </cell>
          <cell r="Z1340">
            <v>3937.0350385947022</v>
          </cell>
          <cell r="AA1340">
            <v>4348.827132526977</v>
          </cell>
          <cell r="AE1340">
            <v>4747.8171653699992</v>
          </cell>
          <cell r="AJ1340">
            <v>5570.30689486151</v>
          </cell>
          <cell r="AO1340">
            <v>5524.757008926038</v>
          </cell>
          <cell r="AS1340">
            <v>5002.8766490591806</v>
          </cell>
          <cell r="AX1340">
            <v>5019.7288091909995</v>
          </cell>
          <cell r="BF1340">
            <v>5310.2812210537713</v>
          </cell>
          <cell r="BO1340">
            <v>5836.0952727430704</v>
          </cell>
          <cell r="CA1340">
            <v>5299.0661137195029</v>
          </cell>
          <cell r="CL1340">
            <v>5526.3011798750758</v>
          </cell>
          <cell r="DA1340">
            <v>6203.9113340843969</v>
          </cell>
          <cell r="DN1340">
            <v>7121.8686999608817</v>
          </cell>
          <cell r="DO1340">
            <v>7113.1004278909086</v>
          </cell>
          <cell r="DV1340">
            <v>8373.3572316166446</v>
          </cell>
          <cell r="DW1340">
            <v>8321.2136330640642</v>
          </cell>
          <cell r="DX1340">
            <v>7984.166735913167</v>
          </cell>
          <cell r="DZ1340">
            <v>8889.6277207533367</v>
          </cell>
          <cell r="EC1340">
            <v>9542.8697890166641</v>
          </cell>
          <cell r="EF1340">
            <v>10326.544503705038</v>
          </cell>
          <cell r="EI1340">
            <v>11036.925338469442</v>
          </cell>
          <cell r="EL1340">
            <v>11790.854326818999</v>
          </cell>
          <cell r="EO1340">
            <v>12544.36460047109</v>
          </cell>
        </row>
        <row r="1564">
          <cell r="B1564">
            <v>1063.44</v>
          </cell>
          <cell r="C1564">
            <v>1097.1091000000001</v>
          </cell>
          <cell r="D1564">
            <v>1137.0729999999999</v>
          </cell>
          <cell r="E1564">
            <v>1238.1224999999997</v>
          </cell>
          <cell r="F1564">
            <v>1306.0996</v>
          </cell>
          <cell r="G1564">
            <v>1312.5865000000001</v>
          </cell>
          <cell r="H1564">
            <v>1292.5871422423998</v>
          </cell>
          <cell r="I1564">
            <v>1511.5425526853335</v>
          </cell>
          <cell r="J1564">
            <v>1635.197370778</v>
          </cell>
          <cell r="K1564">
            <v>1676.8461716489999</v>
          </cell>
          <cell r="L1564">
            <v>2006.4805399429999</v>
          </cell>
          <cell r="M1564">
            <v>2271.3406134880001</v>
          </cell>
          <cell r="N1564">
            <v>2023.2951600000001</v>
          </cell>
          <cell r="O1564">
            <v>2116.1615507809997</v>
          </cell>
          <cell r="P1564">
            <v>2494.4488107790003</v>
          </cell>
          <cell r="Q1564">
            <v>2557.157436774</v>
          </cell>
          <cell r="R1564">
            <v>2363.9358925679999</v>
          </cell>
          <cell r="S1564">
            <v>2490.4818447829998</v>
          </cell>
          <cell r="T1564">
            <v>2850.1776204759999</v>
          </cell>
          <cell r="U1564">
            <v>3359.46654721</v>
          </cell>
          <cell r="V1564">
            <v>3660.5531600529998</v>
          </cell>
          <cell r="W1564">
            <v>4218.5606126283592</v>
          </cell>
          <cell r="X1564">
            <v>3956.4424092626664</v>
          </cell>
          <cell r="Y1564">
            <v>4552.8001000000004</v>
          </cell>
          <cell r="Z1564">
            <v>5080.0019369999991</v>
          </cell>
          <cell r="AA1564">
            <v>6005.6635999999999</v>
          </cell>
          <cell r="AE1564">
            <v>6650.7109999999984</v>
          </cell>
          <cell r="AJ1564">
            <v>7543.5434076284564</v>
          </cell>
          <cell r="AO1564">
            <v>7079.5793324584192</v>
          </cell>
          <cell r="AS1564">
            <v>6942.6439642303003</v>
          </cell>
          <cell r="AX1564">
            <v>6776.0751779683742</v>
          </cell>
          <cell r="BF1564">
            <v>6637.1788921497</v>
          </cell>
          <cell r="BO1564">
            <v>7231.6662125716466</v>
          </cell>
          <cell r="CA1564">
            <v>7263.0224370399792</v>
          </cell>
          <cell r="CL1564">
            <v>7787.7741918985776</v>
          </cell>
          <cell r="DA1564">
            <v>9244.189055002962</v>
          </cell>
          <cell r="DN1564">
            <v>10260.220263053239</v>
          </cell>
          <cell r="DO1564">
            <v>8609.401753406617</v>
          </cell>
          <cell r="DV1564">
            <v>10126.972474617043</v>
          </cell>
          <cell r="DW1564">
            <v>9974.5597612552374</v>
          </cell>
          <cell r="DX1564">
            <v>10025.121430104537</v>
          </cell>
          <cell r="DZ1564">
            <v>10073.176545370719</v>
          </cell>
          <cell r="EC1564">
            <v>10500.17555345437</v>
          </cell>
          <cell r="EF1564">
            <v>10742.190732051899</v>
          </cell>
          <cell r="EI1564">
            <v>10948.995951539959</v>
          </cell>
          <cell r="EL1564">
            <v>11171.828987981451</v>
          </cell>
          <cell r="EO1564">
            <v>11369.683492779974</v>
          </cell>
        </row>
        <row r="1572">
          <cell r="B1572">
            <v>747.66499999999996</v>
          </cell>
          <cell r="C1572">
            <v>426.16300000000001</v>
          </cell>
          <cell r="D1572">
            <v>387.18333727499999</v>
          </cell>
          <cell r="E1572">
            <v>474.36400000000003</v>
          </cell>
          <cell r="F1572">
            <v>432.71799999999996</v>
          </cell>
          <cell r="G1572">
            <v>308.80680000000007</v>
          </cell>
          <cell r="H1572">
            <v>268.23099999999999</v>
          </cell>
          <cell r="I1572">
            <v>355.13319999999999</v>
          </cell>
          <cell r="J1572">
            <v>345.22652999999997</v>
          </cell>
          <cell r="K1572">
            <v>413.637</v>
          </cell>
          <cell r="L1572">
            <v>642.952</v>
          </cell>
          <cell r="M1572">
            <v>700.21524899999997</v>
          </cell>
          <cell r="N1572">
            <v>506.35700000000008</v>
          </cell>
          <cell r="O1572">
            <v>656.40480000000014</v>
          </cell>
          <cell r="P1572">
            <v>838.91790000000003</v>
          </cell>
          <cell r="Q1572">
            <v>862.12563799999998</v>
          </cell>
          <cell r="R1572">
            <v>816.51008999999999</v>
          </cell>
          <cell r="S1572">
            <v>1129.6156860000001</v>
          </cell>
          <cell r="T1572">
            <v>1202.6329840000001</v>
          </cell>
          <cell r="U1572">
            <v>1858.9019999999998</v>
          </cell>
          <cell r="V1572">
            <v>2336.066518306</v>
          </cell>
          <cell r="W1572">
            <v>2881.2500090030003</v>
          </cell>
          <cell r="X1572">
            <v>4423.4740000000002</v>
          </cell>
          <cell r="Y1572">
            <v>4722.5780000000004</v>
          </cell>
          <cell r="Z1572">
            <v>5756.9749999999995</v>
          </cell>
          <cell r="AA1572">
            <v>7354.3879045000003</v>
          </cell>
          <cell r="AE1572">
            <v>6692.61</v>
          </cell>
          <cell r="AJ1572">
            <v>7360.9047448571555</v>
          </cell>
          <cell r="AO1572">
            <v>5692.875</v>
          </cell>
          <cell r="AS1572">
            <v>4297.1052745550005</v>
          </cell>
          <cell r="AX1572">
            <v>3265.8791346821999</v>
          </cell>
          <cell r="BF1572">
            <v>3012.052391226207</v>
          </cell>
          <cell r="BO1572">
            <v>2970.5618229870397</v>
          </cell>
          <cell r="CA1572">
            <v>2389.6677084652742</v>
          </cell>
          <cell r="CL1572">
            <v>2225.3608736362894</v>
          </cell>
          <cell r="DA1572">
            <v>2621.3090815402807</v>
          </cell>
          <cell r="DN1572">
            <v>2879.4446081725223</v>
          </cell>
          <cell r="DO1572">
            <v>2767.5117633002351</v>
          </cell>
          <cell r="DV1572">
            <v>3632.9806418616517</v>
          </cell>
          <cell r="DW1572">
            <v>3598.5604591646334</v>
          </cell>
          <cell r="DX1572">
            <v>3705.4604203213776</v>
          </cell>
          <cell r="DZ1572">
            <v>3485.2261801228292</v>
          </cell>
          <cell r="EC1572">
            <v>3759.2443578058815</v>
          </cell>
          <cell r="EF1572">
            <v>3981.0622358208498</v>
          </cell>
          <cell r="EI1572">
            <v>4049.7437106599068</v>
          </cell>
          <cell r="EL1572">
            <v>4157.9648770475987</v>
          </cell>
          <cell r="EO1572">
            <v>4195.6505148334763</v>
          </cell>
        </row>
        <row r="1590">
          <cell r="B1590">
            <v>14.398551619329016</v>
          </cell>
          <cell r="C1590">
            <v>14.849454477103791</v>
          </cell>
          <cell r="D1590">
            <v>15.261528901566995</v>
          </cell>
          <cell r="E1590">
            <v>16.582175831580798</v>
          </cell>
          <cell r="F1590">
            <v>17.410424403699754</v>
          </cell>
          <cell r="G1590">
            <v>17.856568603948901</v>
          </cell>
          <cell r="H1590">
            <v>17.459435671055093</v>
          </cell>
          <cell r="I1590">
            <v>15.518599535736881</v>
          </cell>
          <cell r="J1590">
            <v>15.065507201307526</v>
          </cell>
          <cell r="K1590">
            <v>13.907430584090157</v>
          </cell>
          <cell r="L1590">
            <v>15.385369248334847</v>
          </cell>
          <cell r="M1590">
            <v>17.538463525418621</v>
          </cell>
          <cell r="N1590">
            <v>14.442712815599201</v>
          </cell>
          <cell r="O1590">
            <v>12.692484931973452</v>
          </cell>
          <cell r="P1590">
            <v>13.602739388182041</v>
          </cell>
          <cell r="Q1590">
            <v>13.192944884524897</v>
          </cell>
          <cell r="R1590">
            <v>11.728745149779161</v>
          </cell>
          <cell r="S1590">
            <v>10.978783366886208</v>
          </cell>
          <cell r="T1590">
            <v>10.700376436262026</v>
          </cell>
          <cell r="U1590">
            <v>11.316655013766432</v>
          </cell>
          <cell r="V1590">
            <v>11.510374129745957</v>
          </cell>
          <cell r="W1590">
            <v>11.205912147371503</v>
          </cell>
          <cell r="X1590">
            <v>11.442623838834425</v>
          </cell>
          <cell r="Y1590">
            <v>10.999161234690975</v>
          </cell>
          <cell r="Z1590">
            <v>10.865076024848507</v>
          </cell>
          <cell r="AA1590">
            <v>11.592747898146843</v>
          </cell>
          <cell r="AE1590">
            <v>12.812476239159142</v>
          </cell>
          <cell r="AJ1590">
            <v>14.176116708491284</v>
          </cell>
          <cell r="AO1590">
            <v>14.703008600958766</v>
          </cell>
          <cell r="AS1590">
            <v>14.956932564473163</v>
          </cell>
          <cell r="AX1590">
            <v>13.869191640611955</v>
          </cell>
          <cell r="BF1590">
            <v>12.601351650823585</v>
          </cell>
          <cell r="BO1590">
            <v>13.284606518433685</v>
          </cell>
          <cell r="CA1590">
            <v>14.221250618816178</v>
          </cell>
          <cell r="CL1590">
            <v>13.749036403233614</v>
          </cell>
          <cell r="DA1590">
            <v>14.093492609428685</v>
          </cell>
          <cell r="DN1590">
            <v>15.535054933531764</v>
          </cell>
          <cell r="DV1590">
            <v>14.152140425407998</v>
          </cell>
          <cell r="DW1590">
            <v>14.158651988994441</v>
          </cell>
          <cell r="DX1590">
            <v>14.680703552914583</v>
          </cell>
          <cell r="DZ1590">
            <v>13.761018653377638</v>
          </cell>
          <cell r="EC1590">
            <v>13.795989204162236</v>
          </cell>
          <cell r="EF1590">
            <v>13.574118354824471</v>
          </cell>
          <cell r="EI1590">
            <v>13.098640608802926</v>
          </cell>
          <cell r="EL1590">
            <v>12.639717071125036</v>
          </cell>
          <cell r="EO1590">
            <v>12.123305584682464</v>
          </cell>
        </row>
        <row r="1598">
          <cell r="B1598">
            <v>10.123084608878385</v>
          </cell>
          <cell r="C1598">
            <v>5.7681483713205752</v>
          </cell>
          <cell r="D1598">
            <v>5.1966845506203869</v>
          </cell>
          <cell r="E1598">
            <v>6.3531575075745694</v>
          </cell>
          <cell r="F1598">
            <v>5.7681696151810691</v>
          </cell>
          <cell r="G1598">
            <v>4.201041081533238</v>
          </cell>
          <cell r="H1598">
            <v>3.6230918105516339</v>
          </cell>
          <cell r="I1598">
            <v>3.6460567404165203</v>
          </cell>
          <cell r="J1598">
            <v>3.1806636108538089</v>
          </cell>
          <cell r="K1598">
            <v>3.4306234893652783</v>
          </cell>
          <cell r="L1598">
            <v>4.9300522641681841</v>
          </cell>
          <cell r="M1598">
            <v>5.406806681305925</v>
          </cell>
          <cell r="N1598">
            <v>3.6144843707175012</v>
          </cell>
          <cell r="O1598">
            <v>3.9370378080067763</v>
          </cell>
          <cell r="P1598">
            <v>4.5747908365444472</v>
          </cell>
          <cell r="Q1598">
            <v>4.4478982256246153</v>
          </cell>
          <cell r="R1598">
            <v>4.0511414831262265</v>
          </cell>
          <cell r="S1598">
            <v>4.979681313641998</v>
          </cell>
          <cell r="T1598">
            <v>4.5150258534820491</v>
          </cell>
          <cell r="U1598">
            <v>6.2618729321389051</v>
          </cell>
          <cell r="V1598">
            <v>7.3456110161464707</v>
          </cell>
          <cell r="W1598">
            <v>7.6535665693291186</v>
          </cell>
          <cell r="X1598">
            <v>12.793349127075309</v>
          </cell>
          <cell r="Y1598">
            <v>11.409329582777955</v>
          </cell>
          <cell r="Z1598">
            <v>12.312981731871384</v>
          </cell>
          <cell r="AA1598">
            <v>14.19619389305271</v>
          </cell>
          <cell r="AE1598">
            <v>12.893193916102938</v>
          </cell>
          <cell r="AJ1598">
            <v>13.832895113675447</v>
          </cell>
          <cell r="AO1598">
            <v>11.823073965062422</v>
          </cell>
          <cell r="AS1598">
            <v>9.2574981729005561</v>
          </cell>
          <cell r="AX1598">
            <v>6.6845633208520434</v>
          </cell>
          <cell r="BF1598">
            <v>5.7186843972879613</v>
          </cell>
          <cell r="BO1598">
            <v>5.4569367275913825</v>
          </cell>
          <cell r="CA1598">
            <v>4.6790525118667965</v>
          </cell>
          <cell r="CL1598">
            <v>3.928794917267366</v>
          </cell>
          <cell r="DA1598">
            <v>3.996391673504605</v>
          </cell>
          <cell r="DN1598">
            <v>4.3597826381078608</v>
          </cell>
          <cell r="DV1598">
            <v>5.0769815297991361</v>
          </cell>
          <cell r="DW1598">
            <v>5.1080715763094737</v>
          </cell>
          <cell r="DX1598">
            <v>5.426245092098517</v>
          </cell>
          <cell r="DZ1598">
            <v>4.7611855366469484</v>
          </cell>
          <cell r="EC1598">
            <v>4.9392026173348977</v>
          </cell>
          <cell r="EF1598">
            <v>5.0305762869872366</v>
          </cell>
          <cell r="EI1598">
            <v>4.8448403541726819</v>
          </cell>
          <cell r="EL1598">
            <v>4.7042878739099532</v>
          </cell>
          <cell r="EO1598">
            <v>4.4737527962108317</v>
          </cell>
        </row>
        <row r="1753">
          <cell r="BF1753">
            <v>0.29699999999999999</v>
          </cell>
          <cell r="BG1753">
            <v>0</v>
          </cell>
          <cell r="BH1753">
            <v>0.29699999999999999</v>
          </cell>
          <cell r="BO1753">
            <v>0.29699999999999999</v>
          </cell>
          <cell r="CA1753">
            <v>0.29699999999999999</v>
          </cell>
          <cell r="CL1753">
            <v>0.29699999999999999</v>
          </cell>
          <cell r="DA1753">
            <v>0.29699999999999999</v>
          </cell>
          <cell r="DN1753">
            <v>0.29699999999999999</v>
          </cell>
          <cell r="DV1753">
            <v>0.29699999999999999</v>
          </cell>
          <cell r="DW1753">
            <v>0.29699999999999999</v>
          </cell>
          <cell r="DX1753">
            <v>0</v>
          </cell>
          <cell r="DZ1753">
            <v>0.29699999999999999</v>
          </cell>
          <cell r="EC1753">
            <v>0.29699999999999999</v>
          </cell>
          <cell r="EF1753">
            <v>0</v>
          </cell>
          <cell r="EI1753">
            <v>0.29699999999999999</v>
          </cell>
          <cell r="EL1753">
            <v>0.29699999999999999</v>
          </cell>
          <cell r="EO1753">
            <v>0.29699999999999999</v>
          </cell>
        </row>
        <row r="2631">
          <cell r="B2631">
            <v>570.7122585329314</v>
          </cell>
          <cell r="C2631">
            <v>705.25133057521316</v>
          </cell>
          <cell r="D2631">
            <v>617.74231163667628</v>
          </cell>
          <cell r="E2631">
            <v>537.20629993491525</v>
          </cell>
          <cell r="F2631">
            <v>538.30083025681688</v>
          </cell>
          <cell r="G2631">
            <v>491.68029581038655</v>
          </cell>
          <cell r="H2631">
            <v>472.95647120110266</v>
          </cell>
          <cell r="I2631">
            <v>760.56877424799029</v>
          </cell>
          <cell r="J2631">
            <v>958.34206027804476</v>
          </cell>
          <cell r="K2631">
            <v>750.85542263489072</v>
          </cell>
          <cell r="L2631">
            <v>768.17179899394364</v>
          </cell>
          <cell r="M2631">
            <v>844.08632066514849</v>
          </cell>
          <cell r="N2631">
            <v>869.40947069586025</v>
          </cell>
          <cell r="O2631">
            <v>882.88017119663039</v>
          </cell>
          <cell r="P2631">
            <v>1035.9428337119725</v>
          </cell>
          <cell r="Q2631">
            <v>790.14529153072988</v>
          </cell>
          <cell r="R2631">
            <v>690.11501138859921</v>
          </cell>
          <cell r="S2631">
            <v>720.32357470797251</v>
          </cell>
          <cell r="T2631">
            <v>745.21</v>
          </cell>
          <cell r="U2631">
            <v>803.94500000000005</v>
          </cell>
          <cell r="V2631">
            <v>841.13900000000001</v>
          </cell>
          <cell r="W2631">
            <v>910.45699999999999</v>
          </cell>
          <cell r="X2631">
            <v>972.27600000000007</v>
          </cell>
          <cell r="Y2631">
            <v>1060.1410000000001</v>
          </cell>
          <cell r="Z2631">
            <v>1148.634</v>
          </cell>
          <cell r="AA2631">
            <v>1281.5610000000001</v>
          </cell>
          <cell r="AE2631">
            <v>835.45399999999995</v>
          </cell>
          <cell r="AJ2631">
            <v>935.577</v>
          </cell>
          <cell r="AO2631">
            <v>1002.5910000000001</v>
          </cell>
          <cell r="AS2631">
            <v>1081.5170000000001</v>
          </cell>
          <cell r="AX2631">
            <v>1203.3240000000001</v>
          </cell>
          <cell r="BF2631">
            <v>1233.6350000000002</v>
          </cell>
          <cell r="BO2631">
            <v>1315.5601090042742</v>
          </cell>
          <cell r="CA2631">
            <v>1372.9322276969388</v>
          </cell>
          <cell r="CL2631">
            <v>1397.40107225104</v>
          </cell>
          <cell r="DA2631">
            <v>1462.524857785661</v>
          </cell>
          <cell r="DN2631">
            <v>1566.6210647971807</v>
          </cell>
          <cell r="DV2631">
            <v>1625.1073577134971</v>
          </cell>
          <cell r="DW2631">
            <v>1581.1619510807454</v>
          </cell>
          <cell r="DX2631">
            <v>1625.1073577134971</v>
          </cell>
          <cell r="DZ2631">
            <v>1637.6970064436946</v>
          </cell>
          <cell r="EC2631">
            <v>1692.2818932817549</v>
          </cell>
          <cell r="EF2631">
            <v>1752.4785740894808</v>
          </cell>
          <cell r="EI2631">
            <v>1831.1947464083064</v>
          </cell>
          <cell r="EL2631">
            <v>1920.467522979772</v>
          </cell>
          <cell r="EO2631">
            <v>2018.7350379668596</v>
          </cell>
        </row>
        <row r="2632">
          <cell r="B2632">
            <v>976.2934971852502</v>
          </cell>
          <cell r="C2632">
            <v>965.28123617836707</v>
          </cell>
          <cell r="D2632">
            <v>1055.1937949976063</v>
          </cell>
          <cell r="E2632">
            <v>1080.40359492417</v>
          </cell>
          <cell r="F2632">
            <v>1117.7724183752337</v>
          </cell>
          <cell r="G2632">
            <v>1118.7393162323594</v>
          </cell>
          <cell r="H2632">
            <v>1103.9940319663053</v>
          </cell>
          <cell r="I2632">
            <v>1363.2389632285267</v>
          </cell>
          <cell r="J2632">
            <v>1445.64957750802</v>
          </cell>
          <cell r="K2632">
            <v>1626.0852965671093</v>
          </cell>
          <cell r="L2632">
            <v>1647.2279196660322</v>
          </cell>
          <cell r="M2632">
            <v>1486.8467930742377</v>
          </cell>
          <cell r="N2632">
            <v>1726.3248285410707</v>
          </cell>
          <cell r="O2632">
            <v>2498.7060664510668</v>
          </cell>
          <cell r="P2632">
            <v>2354.9408504841526</v>
          </cell>
          <cell r="Q2632">
            <v>2470.203157458885</v>
          </cell>
          <cell r="R2632">
            <v>2411.8304938068454</v>
          </cell>
          <cell r="S2632">
            <v>2805.9474896561405</v>
          </cell>
          <cell r="T2632">
            <v>3506.2689999999998</v>
          </cell>
          <cell r="U2632">
            <v>4217.1790000000001</v>
          </cell>
          <cell r="V2632">
            <v>4203.6980000000003</v>
          </cell>
          <cell r="W2632">
            <v>5195.8369999999995</v>
          </cell>
          <cell r="X2632">
            <v>4572.8049932533304</v>
          </cell>
          <cell r="Y2632">
            <v>6505.7513200000003</v>
          </cell>
          <cell r="Z2632">
            <v>7377.6079486696544</v>
          </cell>
          <cell r="AA2632">
            <v>9033.2279999999992</v>
          </cell>
          <cell r="AE2632">
            <v>8869.7345719388541</v>
          </cell>
          <cell r="AJ2632">
            <v>8844.552892550364</v>
          </cell>
          <cell r="AO2632">
            <v>7029.7245598535546</v>
          </cell>
          <cell r="AS2632">
            <v>6056.0057337128337</v>
          </cell>
          <cell r="AX2632">
            <v>6442.3092195400941</v>
          </cell>
          <cell r="BF2632">
            <v>7593.0022342620341</v>
          </cell>
          <cell r="BO2632">
            <v>7563.8353690442182</v>
          </cell>
          <cell r="CA2632">
            <v>6034.0287648830945</v>
          </cell>
          <cell r="CL2632">
            <v>8172.4622231941748</v>
          </cell>
          <cell r="DA2632">
            <v>9699.584935040968</v>
          </cell>
          <cell r="DN2632">
            <v>8892.4414175963229</v>
          </cell>
          <cell r="DV2632">
            <v>9613.648159566319</v>
          </cell>
          <cell r="DW2632">
            <v>9481.4477354526989</v>
          </cell>
          <cell r="DX2632">
            <v>9018.3333452644347</v>
          </cell>
          <cell r="DZ2632">
            <v>9655.3841472318836</v>
          </cell>
          <cell r="EC2632">
            <v>10304.334327220648</v>
          </cell>
          <cell r="EF2632">
            <v>11061.870844793044</v>
          </cell>
          <cell r="EI2632">
            <v>11852.075075723122</v>
          </cell>
          <cell r="EL2632">
            <v>12707.32886311314</v>
          </cell>
          <cell r="EO2632">
            <v>13687.470907765455</v>
          </cell>
        </row>
        <row r="2633">
          <cell r="B2633">
            <v>1323.7578532050886</v>
          </cell>
          <cell r="C2633">
            <v>1302.6718286766084</v>
          </cell>
          <cell r="D2633">
            <v>1524.4864897933087</v>
          </cell>
          <cell r="E2633">
            <v>1681.0553618224119</v>
          </cell>
          <cell r="F2633">
            <v>1723.0448554814877</v>
          </cell>
          <cell r="G2633">
            <v>1674.345134175803</v>
          </cell>
          <cell r="H2633">
            <v>1680.7812795484474</v>
          </cell>
          <cell r="I2633">
            <v>2554.6601797265303</v>
          </cell>
          <cell r="J2633">
            <v>2717.7095787420417</v>
          </cell>
          <cell r="K2633">
            <v>3197.9641722059109</v>
          </cell>
          <cell r="L2633">
            <v>3413.6066096917457</v>
          </cell>
          <cell r="M2633">
            <v>2904.3654564028961</v>
          </cell>
          <cell r="N2633">
            <v>3152.2883809665491</v>
          </cell>
          <cell r="O2633">
            <v>3961.7161045640892</v>
          </cell>
          <cell r="P2633">
            <v>3661.6565555212851</v>
          </cell>
          <cell r="Q2633">
            <v>3774.0720487273838</v>
          </cell>
          <cell r="R2633">
            <v>3932.1357390858338</v>
          </cell>
          <cell r="S2633">
            <v>4240.2438937497072</v>
          </cell>
          <cell r="T2633">
            <v>5018.7373600000001</v>
          </cell>
          <cell r="U2633">
            <v>5392.5948010854518</v>
          </cell>
          <cell r="V2633">
            <v>5863.5233436290418</v>
          </cell>
          <cell r="W2633">
            <v>6909.5254962996551</v>
          </cell>
          <cell r="X2633">
            <v>5515.6159399106546</v>
          </cell>
          <cell r="Y2633">
            <v>7370.5188031026964</v>
          </cell>
          <cell r="Z2633">
            <v>8866.3133858465844</v>
          </cell>
          <cell r="AA2633">
            <v>9094.4484380040412</v>
          </cell>
          <cell r="AE2633">
            <v>9610.6092269865621</v>
          </cell>
          <cell r="AJ2633">
            <v>9413.8651563340263</v>
          </cell>
          <cell r="AO2633">
            <v>8109.0140436330657</v>
          </cell>
          <cell r="AS2633">
            <v>7902.6419400334307</v>
          </cell>
          <cell r="AX2633">
            <v>8428.5559129572775</v>
          </cell>
          <cell r="BF2633">
            <v>8956.3606634218413</v>
          </cell>
          <cell r="BO2633">
            <v>9484.8971705978292</v>
          </cell>
          <cell r="CA2633">
            <v>8373.5209402014989</v>
          </cell>
          <cell r="CL2633">
            <v>9867.9449587633426</v>
          </cell>
          <cell r="DA2633">
            <v>12150.047168239715</v>
          </cell>
          <cell r="DN2633">
            <v>11658.10343055343</v>
          </cell>
          <cell r="DV2633">
            <v>12603.752059708811</v>
          </cell>
          <cell r="DW2633">
            <v>12355.080444125586</v>
          </cell>
          <cell r="DX2633">
            <v>11845.374888507049</v>
          </cell>
          <cell r="DZ2633">
            <v>12508.174441502739</v>
          </cell>
          <cell r="EC2633">
            <v>12668.508584192094</v>
          </cell>
          <cell r="EF2633">
            <v>12533.27258657811</v>
          </cell>
          <cell r="EI2633">
            <v>12985.580960306172</v>
          </cell>
          <cell r="EL2633">
            <v>13459.756458581191</v>
          </cell>
          <cell r="EO2633">
            <v>14033.407240631666</v>
          </cell>
        </row>
        <row r="2634">
          <cell r="B2634">
            <v>101.92197694244051</v>
          </cell>
          <cell r="C2634">
            <v>117.20867820241347</v>
          </cell>
          <cell r="D2634">
            <v>105.17142231989341</v>
          </cell>
          <cell r="E2634">
            <v>107.48792273481897</v>
          </cell>
          <cell r="F2634">
            <v>120.23463685749741</v>
          </cell>
          <cell r="G2634">
            <v>157.9150875856555</v>
          </cell>
          <cell r="H2634">
            <v>173.86020734152856</v>
          </cell>
          <cell r="I2634">
            <v>197.03049186683216</v>
          </cell>
          <cell r="J2634">
            <v>218.30794895206105</v>
          </cell>
          <cell r="K2634">
            <v>336.21557500369232</v>
          </cell>
          <cell r="L2634">
            <v>485.5501799907787</v>
          </cell>
          <cell r="M2634">
            <v>487.45718037793705</v>
          </cell>
          <cell r="N2634">
            <v>705.63302104390607</v>
          </cell>
          <cell r="O2634">
            <v>1118.6412242295571</v>
          </cell>
          <cell r="P2634">
            <v>1701.287401529838</v>
          </cell>
          <cell r="Q2634">
            <v>2059.4135456271406</v>
          </cell>
          <cell r="R2634">
            <v>2311.8611099278573</v>
          </cell>
          <cell r="S2634">
            <v>3203.2830107383093</v>
          </cell>
          <cell r="T2634">
            <v>4377.2765747788617</v>
          </cell>
          <cell r="U2634">
            <v>5254.0635479080656</v>
          </cell>
          <cell r="V2634">
            <v>6150.3179841882902</v>
          </cell>
          <cell r="W2634">
            <v>8160.832134389464</v>
          </cell>
          <cell r="X2634">
            <v>6780.2225475510149</v>
          </cell>
          <cell r="Y2634">
            <v>8074.1719115985816</v>
          </cell>
          <cell r="Z2634">
            <v>9406.2115612583821</v>
          </cell>
          <cell r="AA2634">
            <v>10419.130719815726</v>
          </cell>
          <cell r="AE2634">
            <v>9789.6177575417969</v>
          </cell>
          <cell r="AJ2634">
            <v>9704.782401682749</v>
          </cell>
          <cell r="AO2634">
            <v>6923.8071403388876</v>
          </cell>
          <cell r="AS2634">
            <v>5907.4378454618436</v>
          </cell>
          <cell r="AX2634">
            <v>6468.0854442433156</v>
          </cell>
          <cell r="BF2634">
            <v>7017.5241337360312</v>
          </cell>
          <cell r="BO2634">
            <v>6716.9563497815197</v>
          </cell>
          <cell r="CA2634">
            <v>5782.4056912370215</v>
          </cell>
          <cell r="CL2634">
            <v>6937.7196355954702</v>
          </cell>
          <cell r="DA2634">
            <v>8478.9298890463142</v>
          </cell>
          <cell r="DN2634">
            <v>7571.4647585989087</v>
          </cell>
          <cell r="DV2634">
            <v>7901.1912743718931</v>
          </cell>
          <cell r="DW2634">
            <v>7749.9826834670193</v>
          </cell>
          <cell r="DX2634">
            <v>7533.5631315052688</v>
          </cell>
          <cell r="DZ2634">
            <v>8043.3321367627605</v>
          </cell>
          <cell r="EC2634">
            <v>8285.9050544918809</v>
          </cell>
          <cell r="EF2634">
            <v>8547.0803360052287</v>
          </cell>
          <cell r="EI2634">
            <v>8939.1038367719266</v>
          </cell>
          <cell r="EL2634">
            <v>9369.1828405205779</v>
          </cell>
          <cell r="EO2634">
            <v>9748.245697913484</v>
          </cell>
        </row>
        <row r="2635">
          <cell r="B2635">
            <v>629.83728685774088</v>
          </cell>
          <cell r="C2635">
            <v>719.08340370901089</v>
          </cell>
          <cell r="D2635">
            <v>724.4447814329119</v>
          </cell>
          <cell r="E2635">
            <v>733.72580823865269</v>
          </cell>
          <cell r="F2635">
            <v>755.68992833644609</v>
          </cell>
          <cell r="G2635">
            <v>758.09095198958721</v>
          </cell>
          <cell r="H2635">
            <v>700.99098599646982</v>
          </cell>
          <cell r="I2635">
            <v>1078.7010799657771</v>
          </cell>
          <cell r="J2635">
            <v>1148.4059993281055</v>
          </cell>
          <cell r="K2635">
            <v>1309.5755879572082</v>
          </cell>
          <cell r="L2635">
            <v>1460.4279536580514</v>
          </cell>
          <cell r="M2635">
            <v>1655.8690872606403</v>
          </cell>
          <cell r="N2635">
            <v>1544.8252950204972</v>
          </cell>
          <cell r="O2635">
            <v>1599.5674502824268</v>
          </cell>
          <cell r="P2635">
            <v>1981.4309911579981</v>
          </cell>
          <cell r="Q2635">
            <v>2218.2660665554276</v>
          </cell>
          <cell r="R2635">
            <v>2353.3273115243405</v>
          </cell>
          <cell r="S2635">
            <v>2506.2025408617897</v>
          </cell>
          <cell r="T2635">
            <v>3523.8119999999999</v>
          </cell>
          <cell r="U2635">
            <v>3897.1709999999998</v>
          </cell>
          <cell r="V2635">
            <v>4024.6009999999997</v>
          </cell>
          <cell r="W2635">
            <v>4642.7559999999994</v>
          </cell>
          <cell r="X2635">
            <v>4450.1289999999999</v>
          </cell>
          <cell r="Y2635">
            <v>5433.2330000000002</v>
          </cell>
          <cell r="Z2635">
            <v>6113.4221422620931</v>
          </cell>
          <cell r="AA2635">
            <v>7118.4196416012564</v>
          </cell>
          <cell r="AE2635">
            <v>6821.4249999999993</v>
          </cell>
          <cell r="AJ2635">
            <v>7037.9308618348332</v>
          </cell>
          <cell r="AO2635">
            <v>6800.1030628776816</v>
          </cell>
          <cell r="AS2635">
            <v>6165.19294285056</v>
          </cell>
          <cell r="AX2635">
            <v>5986.3618368169264</v>
          </cell>
          <cell r="BF2635">
            <v>6377.2571960959358</v>
          </cell>
          <cell r="BO2635">
            <v>6500.348153317178</v>
          </cell>
          <cell r="CA2635">
            <v>6422.9902184566909</v>
          </cell>
          <cell r="CL2635">
            <v>6783.9408881760974</v>
          </cell>
          <cell r="DA2635">
            <v>7776.3276897990445</v>
          </cell>
          <cell r="DN2635">
            <v>8235.0330268437374</v>
          </cell>
          <cell r="DV2635">
            <v>9016.3698228933899</v>
          </cell>
          <cell r="DW2635">
            <v>8930.2332411588559</v>
          </cell>
          <cell r="DX2635">
            <v>8729.1774062090499</v>
          </cell>
          <cell r="DZ2635">
            <v>9283.1966262331189</v>
          </cell>
          <cell r="EC2635">
            <v>9796.2654901966889</v>
          </cell>
          <cell r="EF2635">
            <v>10263.374331600198</v>
          </cell>
          <cell r="EI2635">
            <v>10783.991556477838</v>
          </cell>
          <cell r="EL2635">
            <v>11334.460103934476</v>
          </cell>
          <cell r="EO2635">
            <v>11930.106426856424</v>
          </cell>
        </row>
      </sheetData>
      <sheetData sheetId="2" refreshError="1">
        <row r="29">
          <cell r="C29">
            <v>0</v>
          </cell>
          <cell r="I29">
            <v>0</v>
          </cell>
          <cell r="J29">
            <v>0</v>
          </cell>
          <cell r="Q29">
            <v>0</v>
          </cell>
          <cell r="AI29">
            <v>0</v>
          </cell>
          <cell r="AY29">
            <v>0</v>
          </cell>
          <cell r="BR29">
            <v>0</v>
          </cell>
          <cell r="CN29">
            <v>0</v>
          </cell>
          <cell r="DD29">
            <v>0</v>
          </cell>
          <cell r="DE29">
            <v>0</v>
          </cell>
          <cell r="DF29">
            <v>0</v>
          </cell>
          <cell r="DJ29">
            <v>0</v>
          </cell>
          <cell r="DN29">
            <v>0</v>
          </cell>
          <cell r="DR29">
            <v>0</v>
          </cell>
          <cell r="DV29">
            <v>0</v>
          </cell>
          <cell r="DZ29">
            <v>0</v>
          </cell>
          <cell r="ED29">
            <v>0</v>
          </cell>
        </row>
        <row r="30">
          <cell r="C30">
            <v>2771.3049999999998</v>
          </cell>
          <cell r="I30">
            <v>2771.38</v>
          </cell>
          <cell r="J30">
            <v>2771.38</v>
          </cell>
          <cell r="Q30">
            <v>2771.7830000000004</v>
          </cell>
          <cell r="AI30">
            <v>2770.4520000000002</v>
          </cell>
          <cell r="AY30">
            <v>2770.0549999999998</v>
          </cell>
          <cell r="BR30">
            <v>2770.0149999999999</v>
          </cell>
          <cell r="CN30">
            <v>2768.4151905519998</v>
          </cell>
          <cell r="DD30">
            <v>2726.503602797</v>
          </cell>
          <cell r="DE30">
            <v>2726.503602797</v>
          </cell>
          <cell r="DF30">
            <v>2644.1821742255715</v>
          </cell>
          <cell r="DJ30">
            <v>2602.6741181363282</v>
          </cell>
          <cell r="DN30">
            <v>2418.8061166280436</v>
          </cell>
          <cell r="DR30">
            <v>2237.0818833413341</v>
          </cell>
          <cell r="DV30">
            <v>2057.3482919746575</v>
          </cell>
          <cell r="DZ30">
            <v>1879.4631538194403</v>
          </cell>
          <cell r="ED30">
            <v>1703.2944365034359</v>
          </cell>
        </row>
        <row r="31">
          <cell r="C31">
            <v>1.577</v>
          </cell>
          <cell r="I31">
            <v>1.0250000000000001</v>
          </cell>
          <cell r="J31">
            <v>1.0250000000000001</v>
          </cell>
          <cell r="Q31">
            <v>0</v>
          </cell>
          <cell r="AI31">
            <v>106.85600000000001</v>
          </cell>
          <cell r="AY31">
            <v>951.77700000000004</v>
          </cell>
          <cell r="BR31">
            <v>1085.8110000000001</v>
          </cell>
          <cell r="CN31">
            <v>1133.4598712619991</v>
          </cell>
          <cell r="DD31">
            <v>1182.2076365175249</v>
          </cell>
          <cell r="DE31">
            <v>1182.4826549574093</v>
          </cell>
          <cell r="DF31">
            <v>1182.7576733972937</v>
          </cell>
          <cell r="DJ31">
            <v>1181.6630748046528</v>
          </cell>
          <cell r="DN31">
            <v>1180.851609306874</v>
          </cell>
          <cell r="DR31">
            <v>1180.0481781209546</v>
          </cell>
          <cell r="DV31">
            <v>1179.2527016992522</v>
          </cell>
          <cell r="DZ31">
            <v>1178.4651012817249</v>
          </cell>
          <cell r="ED31">
            <v>1178.4651012817249</v>
          </cell>
        </row>
        <row r="32">
          <cell r="C32">
            <v>907.88900000000012</v>
          </cell>
          <cell r="I32">
            <v>784.49148804193055</v>
          </cell>
          <cell r="J32">
            <v>822.49724684911712</v>
          </cell>
          <cell r="Q32">
            <v>1131.508</v>
          </cell>
          <cell r="AI32">
            <v>1635.0409999999997</v>
          </cell>
          <cell r="AY32">
            <v>1927.654</v>
          </cell>
          <cell r="BR32">
            <v>2478.6090000000004</v>
          </cell>
          <cell r="CN32">
            <v>2608.5338901390523</v>
          </cell>
          <cell r="DD32">
            <v>2576.786562050796</v>
          </cell>
          <cell r="DE32">
            <v>2576.786562050796</v>
          </cell>
          <cell r="DF32">
            <v>2580.786562050796</v>
          </cell>
          <cell r="DJ32">
            <v>2517.9652682694918</v>
          </cell>
          <cell r="DN32">
            <v>2434.0085417533487</v>
          </cell>
          <cell r="DR32">
            <v>2350.1157432225141</v>
          </cell>
          <cell r="DV32">
            <v>2266.2862397266381</v>
          </cell>
          <cell r="DZ32">
            <v>2182.5194045822068</v>
          </cell>
          <cell r="ED32">
            <v>2105.0194045822068</v>
          </cell>
        </row>
        <row r="43">
          <cell r="C43">
            <v>2050.2330000000002</v>
          </cell>
          <cell r="I43">
            <v>2097.413672659889</v>
          </cell>
          <cell r="J43">
            <v>2054.6332609164315</v>
          </cell>
          <cell r="Q43">
            <v>2222.357</v>
          </cell>
          <cell r="AI43">
            <v>2199.9829999999997</v>
          </cell>
          <cell r="AY43">
            <v>2221.9900000000002</v>
          </cell>
          <cell r="BR43">
            <v>3026.8449999999998</v>
          </cell>
          <cell r="CN43">
            <v>3469.1711471020003</v>
          </cell>
          <cell r="DD43">
            <v>3695.7528226564268</v>
          </cell>
          <cell r="DE43">
            <v>3657.7934528148453</v>
          </cell>
          <cell r="DF43">
            <v>3581.871914974065</v>
          </cell>
          <cell r="DJ43">
            <v>3895.3970970317873</v>
          </cell>
          <cell r="DN43">
            <v>4112.8865732655895</v>
          </cell>
          <cell r="DR43">
            <v>4426.2250095140025</v>
          </cell>
          <cell r="DV43">
            <v>4775.6392654190649</v>
          </cell>
          <cell r="DZ43">
            <v>5144.1992617909309</v>
          </cell>
          <cell r="ED43">
            <v>5547.0520776849271</v>
          </cell>
        </row>
        <row r="47">
          <cell r="C47">
            <v>64.296000000000006</v>
          </cell>
          <cell r="I47">
            <v>67.298964656473913</v>
          </cell>
          <cell r="J47">
            <v>75.69851413786111</v>
          </cell>
          <cell r="Q47">
            <v>67.14800000000001</v>
          </cell>
          <cell r="AI47">
            <v>158.506</v>
          </cell>
          <cell r="AY47">
            <v>178.45828652700101</v>
          </cell>
          <cell r="BR47">
            <v>201.99376243600099</v>
          </cell>
          <cell r="CN47">
            <v>204.49679987300107</v>
          </cell>
          <cell r="DD47">
            <v>242.36222866200038</v>
          </cell>
          <cell r="DE47">
            <v>245.36222866200038</v>
          </cell>
          <cell r="DF47">
            <v>242.36222866200038</v>
          </cell>
          <cell r="DJ47">
            <v>248.36222866200038</v>
          </cell>
          <cell r="DN47">
            <v>251.36222866200038</v>
          </cell>
          <cell r="DR47">
            <v>254.36222866200038</v>
          </cell>
          <cell r="DV47">
            <v>257.36222866200035</v>
          </cell>
          <cell r="DZ47">
            <v>260.36222866200035</v>
          </cell>
          <cell r="ED47">
            <v>263.36222866200035</v>
          </cell>
        </row>
        <row r="48">
          <cell r="C48">
            <v>9.0570000000000004</v>
          </cell>
          <cell r="I48">
            <v>9.5060000000000002</v>
          </cell>
          <cell r="J48">
            <v>9.2059999999999995</v>
          </cell>
          <cell r="Q48">
            <v>8.6079999999999988</v>
          </cell>
          <cell r="AI48">
            <v>46.226999999999997</v>
          </cell>
          <cell r="AY48">
            <v>57.945</v>
          </cell>
          <cell r="BR48">
            <v>104.562</v>
          </cell>
          <cell r="CN48">
            <v>144.722589465</v>
          </cell>
          <cell r="DD48">
            <v>146.62053447</v>
          </cell>
          <cell r="DE48">
            <v>146.62053447</v>
          </cell>
          <cell r="DF48">
            <v>146.62053447</v>
          </cell>
          <cell r="DJ48">
            <v>147.12053447</v>
          </cell>
          <cell r="DN48">
            <v>147.62053447</v>
          </cell>
          <cell r="DR48">
            <v>148.12053447</v>
          </cell>
          <cell r="DV48">
            <v>148.62053447</v>
          </cell>
          <cell r="DZ48">
            <v>149.12053447</v>
          </cell>
          <cell r="ED48">
            <v>149.62053447</v>
          </cell>
        </row>
        <row r="68">
          <cell r="AY68">
            <v>0.66267457779740113</v>
          </cell>
          <cell r="BR68">
            <v>0.7600351430102662</v>
          </cell>
          <cell r="CN68">
            <v>0.74760401387292752</v>
          </cell>
          <cell r="DD68">
            <v>0.72550206472362644</v>
          </cell>
          <cell r="DE68">
            <v>0.72233322195049288</v>
          </cell>
          <cell r="DF68">
            <v>1.0279089440310161</v>
          </cell>
          <cell r="DJ68">
            <v>0.77172084438633781</v>
          </cell>
          <cell r="DN68">
            <v>0.83371444699003927</v>
          </cell>
          <cell r="DR68">
            <v>0.82617796491692208</v>
          </cell>
          <cell r="DV68">
            <v>0.86237430368736268</v>
          </cell>
          <cell r="DZ68">
            <v>0.89716139429540642</v>
          </cell>
          <cell r="ED68">
            <v>0.92178648755553294</v>
          </cell>
        </row>
        <row r="69">
          <cell r="AI69">
            <v>0.63619999999999999</v>
          </cell>
          <cell r="AY69">
            <v>0.63959999999999995</v>
          </cell>
          <cell r="BR69">
            <v>0.73070000000000002</v>
          </cell>
        </row>
        <row r="91">
          <cell r="C91">
            <v>3776.5454824273811</v>
          </cell>
          <cell r="I91">
            <v>4392.372564554259</v>
          </cell>
          <cell r="J91">
            <v>3802.8883634194963</v>
          </cell>
          <cell r="Q91">
            <v>4348.3451052457167</v>
          </cell>
          <cell r="AI91">
            <v>4394.05083601158</v>
          </cell>
          <cell r="AY91">
            <v>4709.8163641414258</v>
          </cell>
          <cell r="BR91">
            <v>6853.2358184794894</v>
          </cell>
          <cell r="CN91">
            <v>6885.8850775170667</v>
          </cell>
          <cell r="DD91">
            <v>6818.3951309793756</v>
          </cell>
          <cell r="DE91">
            <v>6708.8278927194906</v>
          </cell>
          <cell r="DF91">
            <v>9162.133106199657</v>
          </cell>
          <cell r="DJ91">
            <v>8070.8981578395878</v>
          </cell>
          <cell r="DN91">
            <v>9306.5120938713626</v>
          </cell>
          <cell r="DR91">
            <v>9736.0981682599449</v>
          </cell>
          <cell r="DV91">
            <v>11310.660708759458</v>
          </cell>
          <cell r="DZ91">
            <v>13410.352999653482</v>
          </cell>
          <cell r="ED91">
            <v>16051.886354805647</v>
          </cell>
        </row>
        <row r="92">
          <cell r="C92">
            <v>-1397.7020000000002</v>
          </cell>
          <cell r="I92">
            <v>-1731.7928220384624</v>
          </cell>
          <cell r="J92">
            <v>-2051.7932113975712</v>
          </cell>
          <cell r="Q92">
            <v>-1631.3780000000002</v>
          </cell>
          <cell r="AI92">
            <v>-2445.364</v>
          </cell>
          <cell r="AY92">
            <v>-3239.6149999999998</v>
          </cell>
          <cell r="BR92">
            <v>-3667.9790000000003</v>
          </cell>
          <cell r="CN92">
            <v>-3647.6127289851856</v>
          </cell>
          <cell r="DD92">
            <v>-3603.0612353870811</v>
          </cell>
          <cell r="DE92">
            <v>-3606.3198297187573</v>
          </cell>
          <cell r="DF92">
            <v>-3613.578424050434</v>
          </cell>
          <cell r="DJ92">
            <v>-3898.9522747245201</v>
          </cell>
          <cell r="DN92">
            <v>-3709.4350523839976</v>
          </cell>
          <cell r="DR92">
            <v>-3469.0046677409064</v>
          </cell>
          <cell r="DV92">
            <v>-3373.6016002681054</v>
          </cell>
          <cell r="DZ92">
            <v>-3278.3787611861244</v>
          </cell>
          <cell r="ED92">
            <v>-3201.1787611861246</v>
          </cell>
        </row>
        <row r="103">
          <cell r="C103">
            <v>-1357.5249999999999</v>
          </cell>
          <cell r="I103">
            <v>-1722.0567612489945</v>
          </cell>
          <cell r="J103">
            <v>-929.96137455959911</v>
          </cell>
          <cell r="Q103">
            <v>-1283.9460000000001</v>
          </cell>
          <cell r="AI103">
            <v>-919.73400000000004</v>
          </cell>
          <cell r="AY103">
            <v>-1106.615</v>
          </cell>
          <cell r="BR103">
            <v>-2035.1720999999998</v>
          </cell>
          <cell r="CN103">
            <v>-1547.7374775799999</v>
          </cell>
          <cell r="DD103">
            <v>-1213.8313980752764</v>
          </cell>
          <cell r="DE103">
            <v>-1179.8273212436097</v>
          </cell>
          <cell r="DF103">
            <v>-1084.6920785143811</v>
          </cell>
          <cell r="DJ103">
            <v>-1542.7181478301766</v>
          </cell>
          <cell r="DN103">
            <v>-1954.4739331905046</v>
          </cell>
          <cell r="DR103">
            <v>-2300.1295488515107</v>
          </cell>
          <cell r="DV103">
            <v>-3134.2611881421253</v>
          </cell>
          <cell r="DZ103">
            <v>-4440.2970448800397</v>
          </cell>
          <cell r="ED103">
            <v>-6327.3373063389799</v>
          </cell>
        </row>
        <row r="104">
          <cell r="C104">
            <v>431.61200000000002</v>
          </cell>
          <cell r="I104">
            <v>393.30000000000047</v>
          </cell>
          <cell r="J104">
            <v>393.30000000000081</v>
          </cell>
          <cell r="Q104">
            <v>273.93299999999999</v>
          </cell>
          <cell r="AI104">
            <v>386.45400000000001</v>
          </cell>
          <cell r="AY104">
            <v>668.60199999999998</v>
          </cell>
          <cell r="BR104">
            <v>359.16999999999996</v>
          </cell>
          <cell r="CN104">
            <v>911.7911890690001</v>
          </cell>
          <cell r="DD104">
            <v>841.13986043409113</v>
          </cell>
          <cell r="DE104">
            <v>844.453999999997</v>
          </cell>
          <cell r="DF104">
            <v>-2142.4920967366875</v>
          </cell>
          <cell r="DJ104">
            <v>779.45399999999984</v>
          </cell>
          <cell r="DN104">
            <v>779.45399999999859</v>
          </cell>
          <cell r="DR104">
            <v>749.40465751557542</v>
          </cell>
          <cell r="DV104">
            <v>669.47089980121768</v>
          </cell>
          <cell r="DZ104">
            <v>564.44602582160576</v>
          </cell>
          <cell r="ED104">
            <v>564.42872121450137</v>
          </cell>
        </row>
        <row r="105">
          <cell r="C105">
            <v>0.38500000000000001</v>
          </cell>
          <cell r="I105">
            <v>0.38500000000000001</v>
          </cell>
          <cell r="J105">
            <v>0.36899999999999999</v>
          </cell>
          <cell r="Q105">
            <v>0</v>
          </cell>
          <cell r="AI105">
            <v>1.1439999999999999</v>
          </cell>
          <cell r="AY105">
            <v>1.173</v>
          </cell>
          <cell r="BR105">
            <v>1.2909999999999999</v>
          </cell>
          <cell r="CN105">
            <v>0.67400000000000004</v>
          </cell>
          <cell r="DD105">
            <v>0.2</v>
          </cell>
          <cell r="DE105">
            <v>0.2</v>
          </cell>
          <cell r="DF105">
            <v>0.2</v>
          </cell>
          <cell r="DJ105">
            <v>0.2</v>
          </cell>
          <cell r="DN105">
            <v>0.2</v>
          </cell>
          <cell r="DR105">
            <v>0.2</v>
          </cell>
          <cell r="DV105">
            <v>0.2</v>
          </cell>
          <cell r="DZ105">
            <v>0.2</v>
          </cell>
          <cell r="ED105">
            <v>0.2</v>
          </cell>
        </row>
        <row r="110">
          <cell r="C110">
            <v>2571.0159999999996</v>
          </cell>
          <cell r="I110">
            <v>2685.9216374364341</v>
          </cell>
          <cell r="J110">
            <v>2697.8820401043986</v>
          </cell>
          <cell r="Q110">
            <v>2784.5749999999998</v>
          </cell>
          <cell r="AI110">
            <v>3157.5230000000001</v>
          </cell>
          <cell r="AY110">
            <v>3663.07</v>
          </cell>
          <cell r="BR110">
            <v>3868.6359999999995</v>
          </cell>
          <cell r="CN110">
            <v>4183.1575666950002</v>
          </cell>
          <cell r="DD110">
            <v>4444.2222233985576</v>
          </cell>
          <cell r="DE110">
            <v>4403.9489954860328</v>
          </cell>
          <cell r="DF110">
            <v>4120.6810253493441</v>
          </cell>
          <cell r="DJ110">
            <v>4588.9988865491296</v>
          </cell>
          <cell r="DN110">
            <v>4734.6716894580895</v>
          </cell>
          <cell r="DR110">
            <v>4840.7242910924615</v>
          </cell>
          <cell r="DV110">
            <v>4974.3516748704824</v>
          </cell>
          <cell r="DZ110">
            <v>5118.7065040399202</v>
          </cell>
          <cell r="ED110">
            <v>5285.3607599160359</v>
          </cell>
        </row>
        <row r="385">
          <cell r="C385">
            <v>734.89400000000001</v>
          </cell>
          <cell r="I385">
            <v>744.09902549081664</v>
          </cell>
          <cell r="J385">
            <v>800.99223038959542</v>
          </cell>
          <cell r="Q385">
            <v>526.61599999999999</v>
          </cell>
          <cell r="AI385">
            <v>425.10623357199967</v>
          </cell>
          <cell r="AY385">
            <v>424.2052335719996</v>
          </cell>
          <cell r="BR385">
            <v>488.78300000000058</v>
          </cell>
          <cell r="CN385">
            <v>513.35799999999972</v>
          </cell>
          <cell r="DD385">
            <v>58.42393920788686</v>
          </cell>
          <cell r="DE385">
            <v>56.480425368444685</v>
          </cell>
          <cell r="DF385">
            <v>43.001592248473003</v>
          </cell>
          <cell r="DJ385">
            <v>194.00613078232465</v>
          </cell>
          <cell r="DN385">
            <v>311.47277394348345</v>
          </cell>
          <cell r="DR385">
            <v>462.6639234526146</v>
          </cell>
          <cell r="DV385">
            <v>638.08000478575946</v>
          </cell>
          <cell r="DZ385">
            <v>829.17313373933541</v>
          </cell>
          <cell r="ED385">
            <v>1058.3093858747141</v>
          </cell>
        </row>
        <row r="726">
          <cell r="C726">
            <v>2509.0144824273807</v>
          </cell>
          <cell r="I726">
            <v>2784.5338637760606</v>
          </cell>
          <cell r="J726">
            <v>1915.3177148656941</v>
          </cell>
          <cell r="Q726">
            <v>2654.4830000000002</v>
          </cell>
          <cell r="AI726">
            <v>1836.8629999999998</v>
          </cell>
          <cell r="AY726">
            <v>1273.7375977134252</v>
          </cell>
          <cell r="BR726">
            <v>2783.1688184794889</v>
          </cell>
          <cell r="CN726">
            <v>2670.9963485318813</v>
          </cell>
          <cell r="DD726">
            <v>2361.6664801365082</v>
          </cell>
          <cell r="DE726">
            <v>2247.347252684986</v>
          </cell>
          <cell r="DF726">
            <v>4807.9387446079763</v>
          </cell>
          <cell r="DJ726">
            <v>3438.8337108813412</v>
          </cell>
          <cell r="DN726">
            <v>4961.6140524146113</v>
          </cell>
          <cell r="DR726">
            <v>5762.9650274488486</v>
          </cell>
          <cell r="DV726">
            <v>7587.4293129455336</v>
          </cell>
          <cell r="DZ726">
            <v>9951.8621802981743</v>
          </cell>
          <cell r="ED726">
            <v>12877.186995108928</v>
          </cell>
        </row>
        <row r="727">
          <cell r="C727">
            <v>2378.8434824273809</v>
          </cell>
          <cell r="I727">
            <v>2660.5797425157971</v>
          </cell>
          <cell r="J727">
            <v>1751.0951520219251</v>
          </cell>
          <cell r="Q727">
            <v>2716.9671052457161</v>
          </cell>
          <cell r="AI727">
            <v>1948.6868360115802</v>
          </cell>
          <cell r="AY727">
            <v>1470.2013641414258</v>
          </cell>
          <cell r="BR727">
            <v>3185.2568184794882</v>
          </cell>
          <cell r="CN727">
            <v>3238.2723485318816</v>
          </cell>
          <cell r="DD727">
            <v>3215.333895592295</v>
          </cell>
          <cell r="DE727">
            <v>3102.5080630007324</v>
          </cell>
          <cell r="DF727">
            <v>5548.5546821492235</v>
          </cell>
          <cell r="DJ727">
            <v>4171.9458831150687</v>
          </cell>
          <cell r="DN727">
            <v>5597.077041487365</v>
          </cell>
          <cell r="DR727">
            <v>6267.0935005190386</v>
          </cell>
          <cell r="DV727">
            <v>7937.0591084913531</v>
          </cell>
          <cell r="DZ727">
            <v>10131.974238467355</v>
          </cell>
          <cell r="ED727">
            <v>12850.707593619522</v>
          </cell>
        </row>
        <row r="728">
          <cell r="C728">
            <v>130.17099999999996</v>
          </cell>
          <cell r="I728">
            <v>123.95412126026363</v>
          </cell>
          <cell r="J728">
            <v>164.222562843769</v>
          </cell>
          <cell r="Q728">
            <v>-62.484105245715952</v>
          </cell>
          <cell r="AI728">
            <v>-111.82383601158047</v>
          </cell>
          <cell r="AY728">
            <v>-196.46376642800058</v>
          </cell>
          <cell r="BR728">
            <v>-402.08799999999934</v>
          </cell>
          <cell r="CN728">
            <v>-567.27600000000018</v>
          </cell>
          <cell r="DD728">
            <v>-853.66741545578668</v>
          </cell>
          <cell r="DE728">
            <v>-855.1608103157464</v>
          </cell>
          <cell r="DF728">
            <v>-740.61593754124692</v>
          </cell>
          <cell r="DJ728">
            <v>-733.11217223372739</v>
          </cell>
          <cell r="DN728">
            <v>-635.46298907275343</v>
          </cell>
          <cell r="DR728">
            <v>-504.12847307018956</v>
          </cell>
          <cell r="DV728">
            <v>-349.62979554581909</v>
          </cell>
          <cell r="DZ728">
            <v>-180.11205816918101</v>
          </cell>
          <cell r="ED728">
            <v>26.479401489407493</v>
          </cell>
        </row>
        <row r="735">
          <cell r="C735">
            <v>3474.2900000000004</v>
          </cell>
          <cell r="I735">
            <v>3015.7436674087016</v>
          </cell>
          <cell r="J735">
            <v>3743.8292881474404</v>
          </cell>
          <cell r="Q735">
            <v>4540.0800000000008</v>
          </cell>
          <cell r="AI735">
            <v>6362.4529999999995</v>
          </cell>
          <cell r="AY735">
            <v>8234.9369999999999</v>
          </cell>
          <cell r="BR735">
            <v>8725.2269000000015</v>
          </cell>
          <cell r="CN735">
            <v>9792.6101443730513</v>
          </cell>
          <cell r="DD735">
            <v>11217.739116857671</v>
          </cell>
          <cell r="DE735">
            <v>11322.938804920173</v>
          </cell>
          <cell r="DF735">
            <v>12563.810678102625</v>
          </cell>
          <cell r="DJ735">
            <v>11144.607339611408</v>
          </cell>
          <cell r="DN735">
            <v>10797.483330527484</v>
          </cell>
          <cell r="DR735">
            <v>10438.944973148009</v>
          </cell>
          <cell r="DV735">
            <v>9501.0207158105768</v>
          </cell>
          <cell r="DZ735">
            <v>7996.1849281033092</v>
          </cell>
          <cell r="ED735">
            <v>6018.0758512413722</v>
          </cell>
        </row>
        <row r="736">
          <cell r="C736">
            <v>3609.0410000000002</v>
          </cell>
          <cell r="I736">
            <v>3154.5978615038857</v>
          </cell>
          <cell r="J736">
            <v>3922.8004302921263</v>
          </cell>
          <cell r="Q736">
            <v>4689.3129999999992</v>
          </cell>
          <cell r="AI736">
            <v>6643.9840000000004</v>
          </cell>
          <cell r="AY736">
            <v>8375.0540000000001</v>
          </cell>
          <cell r="BR736">
            <v>8856.2688999999991</v>
          </cell>
          <cell r="CN736">
            <v>9965.6998131860528</v>
          </cell>
          <cell r="DD736">
            <v>11385.063210248474</v>
          </cell>
          <cell r="DE736">
            <v>11423.003069144826</v>
          </cell>
          <cell r="DF736">
            <v>12652.072951572623</v>
          </cell>
          <cell r="DJ736">
            <v>11247.729720692903</v>
          </cell>
          <cell r="DN736">
            <v>10904.658023035314</v>
          </cell>
          <cell r="DR736">
            <v>10550.109074799231</v>
          </cell>
          <cell r="DV736">
            <v>9616.2150258089605</v>
          </cell>
          <cell r="DZ736">
            <v>8115.4615997447327</v>
          </cell>
          <cell r="ED736">
            <v>6141.4841120331548</v>
          </cell>
        </row>
        <row r="737">
          <cell r="C737">
            <v>-134.75099999999975</v>
          </cell>
          <cell r="I737">
            <v>-138.85419409518408</v>
          </cell>
          <cell r="J737">
            <v>-178.97114214468593</v>
          </cell>
          <cell r="Q737">
            <v>-149.23299999999836</v>
          </cell>
          <cell r="AI737">
            <v>-281.53100000000086</v>
          </cell>
          <cell r="AY737">
            <v>-140.11700000000019</v>
          </cell>
          <cell r="BR737">
            <v>-131.04199999999764</v>
          </cell>
          <cell r="CN737">
            <v>-173.08966881300148</v>
          </cell>
          <cell r="DD737">
            <v>-167.32409339080368</v>
          </cell>
          <cell r="DE737">
            <v>-100.06426422465302</v>
          </cell>
          <cell r="DF737">
            <v>-88.262273469998036</v>
          </cell>
          <cell r="DJ737">
            <v>-103.1223810814954</v>
          </cell>
          <cell r="DN737">
            <v>-107.1746925078296</v>
          </cell>
          <cell r="DR737">
            <v>-111.16410165122215</v>
          </cell>
          <cell r="DV737">
            <v>-115.19430999838369</v>
          </cell>
          <cell r="DZ737">
            <v>-119.27667164142349</v>
          </cell>
          <cell r="ED737">
            <v>-123.4082607917826</v>
          </cell>
        </row>
        <row r="739">
          <cell r="C739">
            <v>8104.0726666669989</v>
          </cell>
          <cell r="I739">
            <v>8299.0206978783772</v>
          </cell>
          <cell r="J739">
            <v>8036.7831678213333</v>
          </cell>
          <cell r="Q739">
            <v>7815.35</v>
          </cell>
          <cell r="AI739">
            <v>8211.2780000000002</v>
          </cell>
          <cell r="AY739">
            <v>9199.51</v>
          </cell>
          <cell r="BR739">
            <v>9919.9430000000011</v>
          </cell>
          <cell r="CN739">
            <v>10925.233521659</v>
          </cell>
          <cell r="DD739">
            <v>12378.515295688918</v>
          </cell>
          <cell r="DE739">
            <v>12166.333030710901</v>
          </cell>
          <cell r="DF739">
            <v>7384.4492343034708</v>
          </cell>
          <cell r="DJ739">
            <v>13784.02784078858</v>
          </cell>
          <cell r="DN739">
            <v>15346.77548611674</v>
          </cell>
          <cell r="DR739">
            <v>16863.172866596375</v>
          </cell>
          <cell r="DV739">
            <v>18623.264842038228</v>
          </cell>
          <cell r="DZ739">
            <v>20583.423171308626</v>
          </cell>
          <cell r="ED739">
            <v>22760.220653273096</v>
          </cell>
        </row>
        <row r="741">
          <cell r="C741">
            <v>163.125666666999</v>
          </cell>
          <cell r="I741">
            <v>163.125666666999</v>
          </cell>
          <cell r="J741">
            <v>160.00166666699806</v>
          </cell>
          <cell r="Q741">
            <v>133.51600000000053</v>
          </cell>
          <cell r="AI741">
            <v>191.23866666699905</v>
          </cell>
          <cell r="AY741">
            <v>152.63199999999961</v>
          </cell>
          <cell r="BR741">
            <v>109.563</v>
          </cell>
          <cell r="CN741">
            <v>116.26952165900002</v>
          </cell>
          <cell r="DD741">
            <v>95.519619140999595</v>
          </cell>
          <cell r="DE741">
            <v>95.519619140999595</v>
          </cell>
          <cell r="DF741">
            <v>95.519619140999595</v>
          </cell>
          <cell r="DJ741">
            <v>95.519619140999595</v>
          </cell>
          <cell r="DN741">
            <v>95.519619140999595</v>
          </cell>
          <cell r="DR741">
            <v>95.519619140999595</v>
          </cell>
          <cell r="DV741">
            <v>95.519619140999595</v>
          </cell>
          <cell r="DZ741">
            <v>95.519619140999595</v>
          </cell>
          <cell r="ED741">
            <v>95.519619140999595</v>
          </cell>
        </row>
        <row r="747">
          <cell r="C747">
            <v>11480.324000000001</v>
          </cell>
          <cell r="I747">
            <v>11930.768125133189</v>
          </cell>
          <cell r="J747">
            <v>11714.231066904516</v>
          </cell>
          <cell r="Q747">
            <v>12184.726000000001</v>
          </cell>
          <cell r="AI747">
            <v>13652.933999999997</v>
          </cell>
          <cell r="AY747">
            <v>15375.372286526999</v>
          </cell>
          <cell r="BR747">
            <v>17481.646999999997</v>
          </cell>
          <cell r="CN747">
            <v>19076.156952688998</v>
          </cell>
          <cell r="DD747">
            <v>22277.733831848545</v>
          </cell>
          <cell r="DE747">
            <v>22052.881529576112</v>
          </cell>
          <cell r="DF747">
            <v>21236.091245631913</v>
          </cell>
          <cell r="DJ747">
            <v>24651.564275934103</v>
          </cell>
          <cell r="DN747">
            <v>27009.391353364608</v>
          </cell>
          <cell r="DR747">
            <v>29361.101351499008</v>
          </cell>
          <cell r="DV747">
            <v>32000.23335510011</v>
          </cell>
          <cell r="DZ747">
            <v>34812.488764015885</v>
          </cell>
          <cell r="ED747">
            <v>37929.001983929171</v>
          </cell>
        </row>
        <row r="748">
          <cell r="C748">
            <v>2570.6679999999997</v>
          </cell>
          <cell r="I748">
            <v>2685.5732572638954</v>
          </cell>
          <cell r="J748">
            <v>2697.5337031322747</v>
          </cell>
          <cell r="Q748">
            <v>2784.288</v>
          </cell>
          <cell r="AI748">
            <v>3157.2710000000002</v>
          </cell>
          <cell r="AY748">
            <v>3662.6640000000002</v>
          </cell>
          <cell r="BR748">
            <v>3868.1819999999993</v>
          </cell>
          <cell r="CN748">
            <v>4182.7405666949999</v>
          </cell>
          <cell r="DD748">
            <v>4443.8242233985575</v>
          </cell>
          <cell r="DE748">
            <v>4403.5509954860327</v>
          </cell>
          <cell r="DF748">
            <v>4120.2830253493439</v>
          </cell>
          <cell r="DJ748">
            <v>4588.6008865491294</v>
          </cell>
          <cell r="DN748">
            <v>4734.2736894580894</v>
          </cell>
          <cell r="DR748">
            <v>4840.3262910924614</v>
          </cell>
          <cell r="DV748">
            <v>4973.9536748704822</v>
          </cell>
          <cell r="DZ748">
            <v>5118.3085040399201</v>
          </cell>
          <cell r="ED748">
            <v>5284.9627599160358</v>
          </cell>
        </row>
        <row r="750">
          <cell r="C750">
            <v>68.512</v>
          </cell>
          <cell r="I750">
            <v>68.960999999999999</v>
          </cell>
          <cell r="J750">
            <v>76.77000000000001</v>
          </cell>
          <cell r="Q750">
            <v>56.432000000000521</v>
          </cell>
          <cell r="AI750">
            <v>201.06800000000126</v>
          </cell>
          <cell r="AY750">
            <v>196.43228652699997</v>
          </cell>
          <cell r="BR750">
            <v>266.92200000000003</v>
          </cell>
          <cell r="CN750">
            <v>309.52638599399864</v>
          </cell>
          <cell r="DD750">
            <v>341.49595582699601</v>
          </cell>
          <cell r="DE750">
            <v>341.49595582699601</v>
          </cell>
          <cell r="DF750">
            <v>341.49595582699601</v>
          </cell>
          <cell r="DJ750">
            <v>341.99595582699601</v>
          </cell>
          <cell r="DN750">
            <v>342.49595582699601</v>
          </cell>
          <cell r="DR750">
            <v>342.99595582699601</v>
          </cell>
          <cell r="DV750">
            <v>343.49595582699601</v>
          </cell>
          <cell r="DZ750">
            <v>343.99595582699601</v>
          </cell>
          <cell r="ED750">
            <v>344.49595582699601</v>
          </cell>
        </row>
        <row r="752">
          <cell r="C752">
            <v>5534.2780000000002</v>
          </cell>
          <cell r="I752">
            <v>5719.5430090618347</v>
          </cell>
          <cell r="J752">
            <v>5578.5659631172439</v>
          </cell>
          <cell r="Q752">
            <v>5995.5769999999993</v>
          </cell>
          <cell r="AI752">
            <v>6428.6979999999967</v>
          </cell>
          <cell r="AY752">
            <v>7487.7839999999997</v>
          </cell>
          <cell r="BR752">
            <v>8788.2259999999987</v>
          </cell>
          <cell r="CN752">
            <v>9461.8649999999998</v>
          </cell>
          <cell r="DD752">
            <v>11249.731278733359</v>
          </cell>
          <cell r="DE752">
            <v>11102.232294490648</v>
          </cell>
          <cell r="DF752">
            <v>10732.39793065175</v>
          </cell>
          <cell r="DJ752">
            <v>12633.274542892263</v>
          </cell>
          <cell r="DN752">
            <v>13999.099750466767</v>
          </cell>
          <cell r="DR752">
            <v>15324.531545866495</v>
          </cell>
          <cell r="DV752">
            <v>16805.108129107943</v>
          </cell>
          <cell r="DZ752">
            <v>18378.13596921604</v>
          </cell>
          <cell r="ED752">
            <v>20107.906677063049</v>
          </cell>
        </row>
        <row r="754">
          <cell r="C754">
            <v>3306.866</v>
          </cell>
          <cell r="I754">
            <v>3456.6908588074589</v>
          </cell>
          <cell r="J754">
            <v>3361.3614006549983</v>
          </cell>
          <cell r="Q754">
            <v>3348.4290000000001</v>
          </cell>
          <cell r="AI754">
            <v>3865.8969999999999</v>
          </cell>
          <cell r="AY754">
            <v>4028.4920000000002</v>
          </cell>
          <cell r="BR754">
            <v>4558.317</v>
          </cell>
          <cell r="CN754">
            <v>5122.0249999999996</v>
          </cell>
          <cell r="DD754">
            <v>6242.6823738896319</v>
          </cell>
          <cell r="DE754">
            <v>6205.6022837724331</v>
          </cell>
          <cell r="DF754">
            <v>6041.9143338038248</v>
          </cell>
          <cell r="DJ754">
            <v>7087.6928906657149</v>
          </cell>
          <cell r="DN754">
            <v>7933.5219576127574</v>
          </cell>
          <cell r="DR754">
            <v>8853.2475587130539</v>
          </cell>
          <cell r="DV754">
            <v>9877.6755952946914</v>
          </cell>
          <cell r="DZ754">
            <v>10972.048334932926</v>
          </cell>
          <cell r="ED754">
            <v>12191.63659112309</v>
          </cell>
        </row>
        <row r="756">
          <cell r="C756">
            <v>431.66100000000006</v>
          </cell>
          <cell r="I756">
            <v>436.90636318476038</v>
          </cell>
          <cell r="J756">
            <v>426.47459061757667</v>
          </cell>
          <cell r="Q756">
            <v>439.35400000000004</v>
          </cell>
          <cell r="AI756">
            <v>420.85599999999999</v>
          </cell>
          <cell r="AY756">
            <v>1267.028</v>
          </cell>
          <cell r="CW756">
            <v>1246.7616895219974</v>
          </cell>
          <cell r="DH756">
            <v>1231.1519143546107</v>
          </cell>
          <cell r="DI756">
            <v>1229.1016093580824</v>
          </cell>
          <cell r="DJ756">
            <v>1223.3344838989717</v>
          </cell>
          <cell r="DL756">
            <v>1220.3477450860585</v>
          </cell>
          <cell r="DO756">
            <v>1210.2818587142033</v>
          </cell>
          <cell r="DR756">
            <v>1199.2299616694165</v>
          </cell>
          <cell r="DV756">
            <v>1187.3563976924916</v>
          </cell>
          <cell r="DZ756">
            <v>1175.6003937549422</v>
          </cell>
          <cell r="ED756">
            <v>1175.6003937549422</v>
          </cell>
        </row>
      </sheetData>
      <sheetData sheetId="3" refreshError="1"/>
      <sheetData sheetId="4" refreshError="1"/>
      <sheetData sheetId="5" refreshError="1"/>
      <sheetData sheetId="6" refreshError="1">
        <row r="9">
          <cell r="C9">
            <v>453615.48242738121</v>
          </cell>
          <cell r="L9">
            <v>442977.26574217575</v>
          </cell>
          <cell r="X9">
            <v>470283.52987102646</v>
          </cell>
        </row>
        <row r="10">
          <cell r="C10">
            <v>92084.746197999993</v>
          </cell>
          <cell r="L10">
            <v>102274.975439</v>
          </cell>
          <cell r="X10">
            <v>132762.561426</v>
          </cell>
        </row>
        <row r="11">
          <cell r="C11">
            <v>1532.4828210000001</v>
          </cell>
          <cell r="L11">
            <v>16.766261</v>
          </cell>
          <cell r="X11">
            <v>16662.337651999998</v>
          </cell>
        </row>
        <row r="14">
          <cell r="C14">
            <v>9095.3132970000006</v>
          </cell>
          <cell r="L14">
            <v>-15295.918137000001</v>
          </cell>
          <cell r="X14">
            <v>80052.059091000003</v>
          </cell>
        </row>
        <row r="16">
          <cell r="C16">
            <v>80.160309381222987</v>
          </cell>
          <cell r="L16">
            <v>64.408121175694475</v>
          </cell>
          <cell r="X16">
            <v>189.10718602643709</v>
          </cell>
        </row>
        <row r="107">
          <cell r="C107">
            <v>0</v>
          </cell>
          <cell r="L107">
            <v>16107.727586999999</v>
          </cell>
          <cell r="X107">
            <v>16846.377216000001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CO9" t="str">
            <v>Estim.</v>
          </cell>
          <cell r="DN9" t="str">
            <v>Estim.</v>
          </cell>
          <cell r="DY9" t="str">
            <v>Sop-81,3$</v>
          </cell>
          <cell r="DZ9" t="str">
            <v>Sb-79,0$</v>
          </cell>
          <cell r="EA9" t="str">
            <v>SP-70,3$</v>
          </cell>
        </row>
        <row r="12">
          <cell r="D12">
            <v>18.440000000000001</v>
          </cell>
          <cell r="E12">
            <v>14.98</v>
          </cell>
          <cell r="F12">
            <v>18.25</v>
          </cell>
          <cell r="G12">
            <v>23.71</v>
          </cell>
          <cell r="H12">
            <v>19.98</v>
          </cell>
          <cell r="I12">
            <v>19.41</v>
          </cell>
          <cell r="J12">
            <v>16.8</v>
          </cell>
          <cell r="K12">
            <v>15.9</v>
          </cell>
          <cell r="L12">
            <v>17.2</v>
          </cell>
          <cell r="M12">
            <v>20.37</v>
          </cell>
          <cell r="N12">
            <v>19.27</v>
          </cell>
          <cell r="O12">
            <v>13.08</v>
          </cell>
          <cell r="P12">
            <v>17.98</v>
          </cell>
          <cell r="Q12">
            <v>28.24</v>
          </cell>
          <cell r="R12">
            <v>24.33</v>
          </cell>
          <cell r="S12">
            <v>24.95</v>
          </cell>
          <cell r="T12">
            <v>28.89</v>
          </cell>
          <cell r="U12">
            <v>37.76</v>
          </cell>
          <cell r="V12">
            <v>53.354100000000003</v>
          </cell>
          <cell r="W12">
            <v>64.274000000000001</v>
          </cell>
          <cell r="X12">
            <v>71.1267</v>
          </cell>
          <cell r="Y12">
            <v>97.034700000000001</v>
          </cell>
          <cell r="Z12">
            <v>61.776938812730464</v>
          </cell>
          <cell r="AA12">
            <v>79.030142234979181</v>
          </cell>
          <cell r="AB12">
            <v>104.011</v>
          </cell>
          <cell r="AC12">
            <v>105.01</v>
          </cell>
          <cell r="AG12">
            <v>104.07</v>
          </cell>
          <cell r="AL12">
            <v>96.247333641801006</v>
          </cell>
          <cell r="AQ12">
            <v>50.79304198297676</v>
          </cell>
          <cell r="AU12">
            <v>42.836603770625501</v>
          </cell>
          <cell r="AV12">
            <v>54.914999999999999</v>
          </cell>
          <cell r="AZ12">
            <v>52.814</v>
          </cell>
          <cell r="BG12">
            <v>68.532530684693725</v>
          </cell>
          <cell r="BR12">
            <v>61.432334067904719</v>
          </cell>
          <cell r="CD12">
            <v>41.765497534872537</v>
          </cell>
          <cell r="CO12">
            <v>69.249978185059703</v>
          </cell>
          <cell r="DA12">
            <v>96.362059361733273</v>
          </cell>
          <cell r="DN12">
            <v>80.594907475374853</v>
          </cell>
          <cell r="DY12">
            <v>81.286865976181659</v>
          </cell>
          <cell r="DZ12">
            <v>79.03</v>
          </cell>
          <cell r="EA12">
            <v>71.286865976181659</v>
          </cell>
          <cell r="EC12">
            <v>72.842306666666673</v>
          </cell>
          <cell r="EF12">
            <v>70.226099444499994</v>
          </cell>
          <cell r="EI12">
            <v>68.564637388999998</v>
          </cell>
          <cell r="EL12">
            <v>67.596685805583334</v>
          </cell>
          <cell r="EO12">
            <v>66.993274222249994</v>
          </cell>
          <cell r="ER12">
            <v>66.993274222249994</v>
          </cell>
        </row>
        <row r="85">
          <cell r="D85">
            <v>300.54000000000002</v>
          </cell>
          <cell r="E85">
            <v>297.85000000000002</v>
          </cell>
          <cell r="F85">
            <v>318.60000000000002</v>
          </cell>
          <cell r="G85">
            <v>272.26</v>
          </cell>
          <cell r="H85">
            <v>282</v>
          </cell>
          <cell r="I85">
            <v>264.7</v>
          </cell>
          <cell r="J85">
            <v>283.15000000000003</v>
          </cell>
          <cell r="K85">
            <v>555.20000000000005</v>
          </cell>
          <cell r="L85">
            <v>499</v>
          </cell>
          <cell r="M85">
            <v>511.6</v>
          </cell>
          <cell r="N85">
            <v>583.70000000000005</v>
          </cell>
          <cell r="O85">
            <v>589.95000000000005</v>
          </cell>
          <cell r="P85">
            <v>614.76757263355205</v>
          </cell>
          <cell r="Q85">
            <v>710.0354283277245</v>
          </cell>
          <cell r="R85">
            <v>732.95</v>
          </cell>
          <cell r="S85">
            <v>696.38</v>
          </cell>
          <cell r="T85">
            <v>580.4929203539823</v>
          </cell>
          <cell r="U85">
            <v>527.59350116625103</v>
          </cell>
          <cell r="V85">
            <v>526.53475678279017</v>
          </cell>
          <cell r="W85">
            <v>522.42513539343736</v>
          </cell>
          <cell r="X85">
            <v>479.42</v>
          </cell>
          <cell r="Y85">
            <v>445.7</v>
          </cell>
          <cell r="Z85">
            <v>470.9628087306146</v>
          </cell>
          <cell r="AA85">
            <v>494.3530032406361</v>
          </cell>
          <cell r="AB85">
            <v>471.43668247807966</v>
          </cell>
          <cell r="AC85">
            <v>510.23413192283755</v>
          </cell>
          <cell r="AG85">
            <v>493.88558327506541</v>
          </cell>
          <cell r="AL85">
            <v>493.63066830946553</v>
          </cell>
          <cell r="AQ85">
            <v>591.15196573005517</v>
          </cell>
          <cell r="AU85">
            <v>592.70795495779487</v>
          </cell>
          <cell r="AZ85">
            <v>580.86172671006375</v>
          </cell>
          <cell r="BG85">
            <v>555.19469257969263</v>
          </cell>
          <cell r="BR85">
            <v>585.8861530650679</v>
          </cell>
          <cell r="CD85">
            <v>574.75460126129735</v>
          </cell>
          <cell r="CO85">
            <v>554.23934083773793</v>
          </cell>
          <cell r="DA85">
            <v>622.42268661695005</v>
          </cell>
          <cell r="DN85">
            <v>606.48005746003173</v>
          </cell>
          <cell r="DY85">
            <v>599.97851070067259</v>
          </cell>
          <cell r="DZ85">
            <v>601.97851070067259</v>
          </cell>
          <cell r="EA85">
            <v>603.97851070067259</v>
          </cell>
          <cell r="EC85">
            <v>596.01832742640852</v>
          </cell>
          <cell r="EF85">
            <v>590.11715586773119</v>
          </cell>
          <cell r="EI85">
            <v>584.27441175022898</v>
          </cell>
          <cell r="EL85">
            <v>578.48951658438511</v>
          </cell>
          <cell r="EO85">
            <v>572.76189760830209</v>
          </cell>
          <cell r="ER85">
            <v>572.76189760830209</v>
          </cell>
        </row>
        <row r="86">
          <cell r="D86">
            <v>388.61</v>
          </cell>
          <cell r="E86">
            <v>400.31</v>
          </cell>
          <cell r="F86">
            <v>380.3</v>
          </cell>
          <cell r="G86">
            <v>364.8</v>
          </cell>
          <cell r="H86">
            <v>385.8</v>
          </cell>
          <cell r="I86">
            <v>372.69759999999997</v>
          </cell>
          <cell r="J86">
            <v>395.2774</v>
          </cell>
          <cell r="K86">
            <v>795.04640000000006</v>
          </cell>
          <cell r="L86">
            <v>757.1</v>
          </cell>
          <cell r="M86">
            <v>742.8</v>
          </cell>
          <cell r="N86">
            <v>803.17</v>
          </cell>
          <cell r="O86">
            <v>799.97220000000016</v>
          </cell>
          <cell r="P86">
            <v>840.3872717900656</v>
          </cell>
          <cell r="Q86">
            <v>936.5367299642686</v>
          </cell>
          <cell r="R86">
            <v>946.97140000000013</v>
          </cell>
          <cell r="S86">
            <v>901.69623203418359</v>
          </cell>
          <cell r="T86">
            <v>811.52909999999997</v>
          </cell>
          <cell r="U86">
            <v>781.50422332432379</v>
          </cell>
          <cell r="V86">
            <v>778.09185278970028</v>
          </cell>
          <cell r="W86">
            <v>768.72444878375131</v>
          </cell>
          <cell r="X86">
            <v>738.77480852427209</v>
          </cell>
          <cell r="Y86">
            <v>704.55263989883019</v>
          </cell>
          <cell r="Z86">
            <v>726.45813470710254</v>
          </cell>
          <cell r="AA86">
            <v>754.39188652622636</v>
          </cell>
          <cell r="AB86">
            <v>744.29536229567361</v>
          </cell>
          <cell r="AC86">
            <v>781.48894459004066</v>
          </cell>
          <cell r="AG86">
            <v>750.56101248164089</v>
          </cell>
          <cell r="AL86">
            <v>749.67798263364205</v>
          </cell>
          <cell r="AQ86">
            <v>917.72535358804203</v>
          </cell>
          <cell r="AU86">
            <v>823.77348507876923</v>
          </cell>
          <cell r="AZ86">
            <v>805.24564618625584</v>
          </cell>
          <cell r="BG86">
            <v>785.93588490040349</v>
          </cell>
          <cell r="BR86">
            <v>809.48315978614107</v>
          </cell>
          <cell r="CD86">
            <v>800.44414606690384</v>
          </cell>
          <cell r="CO86">
            <v>789.48174944201367</v>
          </cell>
          <cell r="DA86">
            <v>832.29173236108011</v>
          </cell>
          <cell r="DN86">
            <v>809.03580469543908</v>
          </cell>
          <cell r="DY86">
            <v>798.76905763744719</v>
          </cell>
          <cell r="DZ86">
            <v>801.4317165273618</v>
          </cell>
          <cell r="EA86">
            <v>804.09437541727641</v>
          </cell>
          <cell r="EC86">
            <v>793.4967490369919</v>
          </cell>
          <cell r="EF86">
            <v>785.6403455811801</v>
          </cell>
          <cell r="EI86">
            <v>777.86172829819816</v>
          </cell>
          <cell r="EL86">
            <v>770.16012702791897</v>
          </cell>
          <cell r="EO86">
            <v>762.53477923556341</v>
          </cell>
          <cell r="ER86">
            <v>762.53477923556341</v>
          </cell>
        </row>
        <row r="87">
          <cell r="D87">
            <v>8.1000000000000003E-2</v>
          </cell>
          <cell r="E87">
            <v>7.6999999999999999E-2</v>
          </cell>
          <cell r="F87">
            <v>9.1999999999999998E-2</v>
          </cell>
          <cell r="G87">
            <v>0.10100000000000001</v>
          </cell>
          <cell r="H87">
            <v>9.5000000000000001E-2</v>
          </cell>
          <cell r="I87">
            <v>0.10299999999999999</v>
          </cell>
          <cell r="J87">
            <v>8.5999999999999993E-2</v>
          </cell>
          <cell r="K87">
            <v>5.8000000000000003E-2</v>
          </cell>
          <cell r="L87">
            <v>6.0999999999999999E-2</v>
          </cell>
          <cell r="M87">
            <v>6.0999999999999999E-2</v>
          </cell>
          <cell r="N87">
            <v>3.5000000000000003E-2</v>
          </cell>
          <cell r="O87">
            <v>3.5999999999999997E-2</v>
          </cell>
          <cell r="P87">
            <v>2.9000000000000001E-2</v>
          </cell>
          <cell r="Q87" t="str">
            <v>...</v>
          </cell>
          <cell r="R87" t="str">
            <v>...</v>
          </cell>
          <cell r="S87" t="str">
            <v>...</v>
          </cell>
          <cell r="T87" t="str">
            <v>...</v>
          </cell>
          <cell r="U87" t="str">
            <v>...</v>
          </cell>
          <cell r="V87" t="str">
            <v>...</v>
          </cell>
          <cell r="W87" t="str">
            <v>...</v>
          </cell>
          <cell r="Y87" t="str">
            <v>...</v>
          </cell>
          <cell r="Z87" t="str">
            <v>...</v>
          </cell>
          <cell r="AA87" t="str">
            <v>...</v>
          </cell>
          <cell r="AB87" t="str">
            <v>...</v>
          </cell>
          <cell r="AG87" t="str">
            <v>...</v>
          </cell>
          <cell r="AJ87" t="str">
            <v>...</v>
          </cell>
          <cell r="AP87" t="str">
            <v>...</v>
          </cell>
          <cell r="AU87" t="str">
            <v>...</v>
          </cell>
          <cell r="AZ87" t="str">
            <v>...</v>
          </cell>
          <cell r="BG87" t="str">
            <v>...</v>
          </cell>
          <cell r="BR87" t="str">
            <v>...</v>
          </cell>
          <cell r="CD87" t="str">
            <v>...</v>
          </cell>
          <cell r="CO87" t="str">
            <v>...</v>
          </cell>
          <cell r="DA87" t="str">
            <v>...</v>
          </cell>
          <cell r="DN87" t="str">
            <v>...</v>
          </cell>
          <cell r="DY87" t="str">
            <v>...</v>
          </cell>
          <cell r="DZ87" t="str">
            <v>...</v>
          </cell>
          <cell r="EA87" t="str">
            <v>...</v>
          </cell>
          <cell r="EC87" t="str">
            <v>...</v>
          </cell>
          <cell r="EF87" t="str">
            <v>...</v>
          </cell>
          <cell r="EI87" t="str">
            <v>...</v>
          </cell>
          <cell r="EL87" t="str">
            <v>...</v>
          </cell>
          <cell r="EO87" t="str">
            <v>...</v>
          </cell>
          <cell r="ER87" t="str">
            <v>...</v>
          </cell>
        </row>
        <row r="89">
          <cell r="D89">
            <v>0.11899999999999999</v>
          </cell>
          <cell r="E89">
            <v>6.0999999999999999E-2</v>
          </cell>
          <cell r="F89">
            <v>-8.9999999999999993E-3</v>
          </cell>
          <cell r="G89">
            <v>9.2999999999999999E-2</v>
          </cell>
          <cell r="H89">
            <v>2E-3</v>
          </cell>
          <cell r="I89">
            <v>6.0000000000000001E-3</v>
          </cell>
          <cell r="J89">
            <v>-4.9000000000000002E-2</v>
          </cell>
          <cell r="K89">
            <v>5.0000000000000001E-3</v>
          </cell>
          <cell r="L89">
            <v>0.04</v>
          </cell>
          <cell r="M89">
            <v>1.2E-2</v>
          </cell>
          <cell r="N89">
            <v>-2.7E-2</v>
          </cell>
          <cell r="O89">
            <v>2E-3</v>
          </cell>
          <cell r="P89">
            <v>-0.02</v>
          </cell>
          <cell r="Q89">
            <v>-2.4E-2</v>
          </cell>
          <cell r="R89">
            <v>-2E-3</v>
          </cell>
          <cell r="S89">
            <v>1.9419999999999999E-3</v>
          </cell>
          <cell r="T89">
            <v>-2.1233999999999999E-2</v>
          </cell>
          <cell r="U89">
            <v>8.9829000000000006E-2</v>
          </cell>
          <cell r="V89">
            <v>6.3081999999999999E-2</v>
          </cell>
          <cell r="W89">
            <v>2.5000000000000001E-2</v>
          </cell>
          <cell r="X89">
            <v>5.7000000000000002E-2</v>
          </cell>
          <cell r="Y89">
            <v>6.3E-2</v>
          </cell>
          <cell r="Z89">
            <v>-2.2884516814169253E-2</v>
          </cell>
          <cell r="AA89">
            <v>2.2650087263327068E-2</v>
          </cell>
          <cell r="AB89">
            <v>4.5463224250140044E-2</v>
          </cell>
          <cell r="AC89">
            <v>2.4687366117602805E-2</v>
          </cell>
          <cell r="AG89">
            <v>-2.7765528566894737E-2</v>
          </cell>
          <cell r="AL89">
            <v>-5.2016763285144263E-3</v>
          </cell>
          <cell r="AQ89">
            <v>-2.4538535929420346E-2</v>
          </cell>
          <cell r="AU89">
            <v>-5.1972150694307162E-2</v>
          </cell>
          <cell r="AZ89">
            <v>1.1479475129625438E-3</v>
          </cell>
          <cell r="BG89">
            <v>2.0532249765393917E-2</v>
          </cell>
          <cell r="BR89">
            <v>4.8948031727644725E-3</v>
          </cell>
          <cell r="CD89">
            <v>-3.208315460656086E-2</v>
          </cell>
          <cell r="CO89">
            <v>6.5634325595333554E-2</v>
          </cell>
          <cell r="DA89">
            <v>0.10243264933537577</v>
          </cell>
          <cell r="DN89">
            <v>-1.6274465133820026E-2</v>
          </cell>
          <cell r="DY89">
            <v>1.9207873359008198E-2</v>
          </cell>
          <cell r="DZ89">
            <v>1.9207873359008198E-2</v>
          </cell>
          <cell r="EA89">
            <v>1.9207873359008198E-2</v>
          </cell>
          <cell r="EC89">
            <v>1.7363934308762596E-2</v>
          </cell>
          <cell r="EF89">
            <v>1.3683465438809161E-2</v>
          </cell>
          <cell r="EI89">
            <v>1.2910941046191615E-2</v>
          </cell>
          <cell r="EL89">
            <v>1.4724563018998493E-2</v>
          </cell>
          <cell r="EO89">
            <v>1.5731893333047253E-2</v>
          </cell>
          <cell r="ER89">
            <v>1.5731893333047253E-2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0">
          <cell r="C10">
            <v>89581</v>
          </cell>
        </row>
        <row r="11">
          <cell r="C11">
            <v>3774</v>
          </cell>
        </row>
        <row r="14">
          <cell r="C14">
            <v>9583</v>
          </cell>
        </row>
        <row r="15">
          <cell r="C15">
            <v>480</v>
          </cell>
        </row>
        <row r="16">
          <cell r="C16">
            <v>8</v>
          </cell>
        </row>
        <row r="94">
          <cell r="C94">
            <v>673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ique5"/>
      <sheetName val="CAMEROUN"/>
      <sheetName val="MONCAM"/>
      <sheetName val="Saisie Monnaie"/>
      <sheetName val="FMI_BEAC"/>
      <sheetName val="FMI_BEAC (2)"/>
      <sheetName val="OUTPUT_GAP"/>
      <sheetName val="CAMTEXTE"/>
      <sheetName val="Données communes"/>
      <sheetName val="MONCAM_FDS"/>
      <sheetName val="MONCAM_saisie1SR"/>
      <sheetName val="MONCAM_saisie2SR"/>
      <sheetName val="Graphique6"/>
      <sheetName val="Graphique7"/>
      <sheetName val="Pétrole"/>
      <sheetName val="Gaz"/>
      <sheetName val="Pétrole et Gaz"/>
      <sheetName val="IPI_ICAI"/>
      <sheetName val="EAU_ELECT"/>
      <sheetName val="INVEST"/>
      <sheetName val="Graphique8"/>
    </sheetNames>
    <sheetDataSet>
      <sheetData sheetId="0" refreshError="1"/>
      <sheetData sheetId="1" refreshError="1">
        <row r="13">
          <cell r="C13">
            <v>8.66</v>
          </cell>
          <cell r="D13">
            <v>8</v>
          </cell>
          <cell r="E13">
            <v>7.4</v>
          </cell>
          <cell r="F13">
            <v>7.3</v>
          </cell>
          <cell r="G13">
            <v>7.4</v>
          </cell>
          <cell r="H13">
            <v>7.3</v>
          </cell>
          <cell r="I13">
            <v>7.2</v>
          </cell>
          <cell r="J13">
            <v>6.1834281944444447</v>
          </cell>
          <cell r="K13">
            <v>5.4027777777777777</v>
          </cell>
          <cell r="L13">
            <v>5.125</v>
          </cell>
          <cell r="M13">
            <v>5.458333333333333</v>
          </cell>
          <cell r="N13">
            <v>5.9413911111111117</v>
          </cell>
          <cell r="O13">
            <v>6.152528291666667</v>
          </cell>
          <cell r="P13">
            <v>5.7547137916666671</v>
          </cell>
          <cell r="Q13">
            <v>5.7912500000000007</v>
          </cell>
          <cell r="AH13">
            <v>5.4695452777777778</v>
          </cell>
          <cell r="AI13">
            <v>5.1906944444444454</v>
          </cell>
          <cell r="AJ13">
            <v>4.9462165277777776</v>
          </cell>
          <cell r="AK13">
            <v>4.536944444444444</v>
          </cell>
          <cell r="AL13">
            <v>4.1797047222222226</v>
          </cell>
          <cell r="AM13">
            <v>4.4286111111111115</v>
          </cell>
          <cell r="AN13">
            <v>4.3910640000000001</v>
          </cell>
          <cell r="AO13">
            <v>4.263267236111111</v>
          </cell>
          <cell r="AP13">
            <v>4.0277777777777777</v>
          </cell>
          <cell r="AQ13">
            <v>3.2374999999999998</v>
          </cell>
          <cell r="AR13">
            <v>3.0013888888888891</v>
          </cell>
          <cell r="AS13">
            <v>3.125</v>
          </cell>
          <cell r="AT13">
            <v>3.3715694444444448</v>
          </cell>
          <cell r="AU13">
            <v>3.8195578888888888</v>
          </cell>
          <cell r="AV13">
            <v>4.8575000000000008</v>
          </cell>
          <cell r="AZ13">
            <v>4.6793055555555565</v>
          </cell>
          <cell r="BE13">
            <v>3.8508333333333336</v>
          </cell>
          <cell r="BL13">
            <v>3.4906944444444443</v>
          </cell>
          <cell r="BU13">
            <v>3.6105555555555555</v>
          </cell>
          <cell r="CG13">
            <v>3.6884722222222224</v>
          </cell>
          <cell r="CR13">
            <v>3.5570833333333334</v>
          </cell>
          <cell r="DD13">
            <v>3.465416666666667</v>
          </cell>
          <cell r="DQ13">
            <v>3.3168055555555558</v>
          </cell>
          <cell r="EA13">
            <v>3.2774027777777786</v>
          </cell>
          <cell r="EB13">
            <v>3.1819444444444449</v>
          </cell>
          <cell r="EC13">
            <v>3.0864861111111117</v>
          </cell>
          <cell r="EE13">
            <v>2.8763888888888891</v>
          </cell>
          <cell r="EH13">
            <v>2.8986111111111108</v>
          </cell>
          <cell r="EK13">
            <v>3.0736111111111115</v>
          </cell>
          <cell r="EN13">
            <v>3.1458333333333335</v>
          </cell>
          <cell r="EQ13">
            <v>3.2597222222222224</v>
          </cell>
          <cell r="ET13">
            <v>3.3944444444444448</v>
          </cell>
        </row>
        <row r="19">
          <cell r="C19">
            <v>7.39</v>
          </cell>
          <cell r="D19">
            <v>7.09</v>
          </cell>
          <cell r="E19">
            <v>6.8</v>
          </cell>
          <cell r="F19">
            <v>6.7</v>
          </cell>
          <cell r="G19">
            <v>6.7649999999999997</v>
          </cell>
          <cell r="H19">
            <v>7.1</v>
          </cell>
          <cell r="I19">
            <v>7</v>
          </cell>
          <cell r="J19">
            <v>5.9027777777777777</v>
          </cell>
          <cell r="K19">
            <v>5.166666666666667</v>
          </cell>
          <cell r="L19">
            <v>4.7361111111111116</v>
          </cell>
          <cell r="M19">
            <v>5.25</v>
          </cell>
          <cell r="N19">
            <v>5.3194444444444446</v>
          </cell>
          <cell r="O19">
            <v>6.0138888888888884</v>
          </cell>
          <cell r="P19">
            <v>5.6388888888888893</v>
          </cell>
          <cell r="Q19">
            <v>5.7071499999999995</v>
          </cell>
          <cell r="AH19">
            <v>5.4777952777777781</v>
          </cell>
          <cell r="AI19">
            <v>5.0423072727272729</v>
          </cell>
          <cell r="AJ19">
            <v>4.5988780416666675</v>
          </cell>
          <cell r="AK19">
            <v>4.3375000000000004</v>
          </cell>
          <cell r="AL19">
            <v>3.9840277777777779</v>
          </cell>
          <cell r="AM19">
            <v>4.2382722222222222</v>
          </cell>
          <cell r="AN19">
            <v>4.1910639999999999</v>
          </cell>
          <cell r="AO19">
            <v>3.9907672361111115</v>
          </cell>
          <cell r="AP19">
            <v>3.7552777777777782</v>
          </cell>
          <cell r="AQ19">
            <v>2.9649999999999999</v>
          </cell>
          <cell r="AR19">
            <v>2.7288888888888891</v>
          </cell>
          <cell r="AS19">
            <v>2.8525</v>
          </cell>
          <cell r="AT19">
            <v>3.0990694444444449</v>
          </cell>
          <cell r="AU19">
            <v>3.7960856666666665</v>
          </cell>
          <cell r="AV19">
            <v>4.5665468055555554</v>
          </cell>
          <cell r="AZ19">
            <v>4.3579166666666671</v>
          </cell>
          <cell r="BE19">
            <v>3.674722222222222</v>
          </cell>
          <cell r="BL19">
            <v>3.0323611111111108</v>
          </cell>
          <cell r="BU19">
            <v>3.8110884070000002</v>
          </cell>
          <cell r="CG19">
            <v>3.715161674</v>
          </cell>
          <cell r="CR19">
            <v>3.5570833333333334</v>
          </cell>
          <cell r="DD19">
            <v>3.465416666666667</v>
          </cell>
          <cell r="DQ19">
            <v>3.3168055555555558</v>
          </cell>
          <cell r="EA19">
            <v>3.2774027777777786</v>
          </cell>
          <cell r="EB19">
            <v>3.1819444444444449</v>
          </cell>
          <cell r="EC19">
            <v>3.0864861111111117</v>
          </cell>
          <cell r="EE19">
            <v>2.8763888888888891</v>
          </cell>
          <cell r="EH19">
            <v>2.8986111111111108</v>
          </cell>
          <cell r="EK19">
            <v>3.0736111111111115</v>
          </cell>
          <cell r="EN19">
            <v>3.1458333333333335</v>
          </cell>
          <cell r="EQ19">
            <v>3.2597222222222224</v>
          </cell>
          <cell r="ET19">
            <v>3.3944444444444448</v>
          </cell>
        </row>
        <row r="28">
          <cell r="AN28" t="str">
            <v>…</v>
          </cell>
          <cell r="AO28" t="str">
            <v>…</v>
          </cell>
          <cell r="AP28" t="str">
            <v>…</v>
          </cell>
          <cell r="AQ28" t="str">
            <v>…</v>
          </cell>
          <cell r="AR28" t="str">
            <v>…</v>
          </cell>
          <cell r="AS28" t="str">
            <v>…</v>
          </cell>
          <cell r="AT28">
            <v>83.853414000000001</v>
          </cell>
          <cell r="AU28">
            <v>170.86030199999999</v>
          </cell>
          <cell r="AV28">
            <v>174.006</v>
          </cell>
          <cell r="AZ28">
            <v>227.01599999999999</v>
          </cell>
          <cell r="BE28">
            <v>187.12800000000001</v>
          </cell>
          <cell r="BL28">
            <v>930.74399999999991</v>
          </cell>
          <cell r="BU28">
            <v>1275.3900000000001</v>
          </cell>
          <cell r="CG28">
            <v>1354.5540000000001</v>
          </cell>
          <cell r="CR28">
            <v>1328.8139999999999</v>
          </cell>
          <cell r="DD28">
            <v>1588.0399199999999</v>
          </cell>
          <cell r="DQ28">
            <v>1656</v>
          </cell>
          <cell r="EA28">
            <v>1491.3576</v>
          </cell>
          <cell r="EB28">
            <v>1447.92</v>
          </cell>
          <cell r="EC28">
            <v>1404.4823999999999</v>
          </cell>
          <cell r="EE28">
            <v>1782</v>
          </cell>
          <cell r="EH28">
            <v>1170</v>
          </cell>
          <cell r="EK28">
            <v>702</v>
          </cell>
          <cell r="EN28">
            <v>2106</v>
          </cell>
          <cell r="EQ28">
            <v>3384</v>
          </cell>
          <cell r="ET28">
            <v>3456</v>
          </cell>
        </row>
        <row r="31">
          <cell r="AN31" t="str">
            <v>…</v>
          </cell>
          <cell r="AO31" t="str">
            <v>…</v>
          </cell>
          <cell r="AP31" t="str">
            <v>…</v>
          </cell>
          <cell r="AQ31" t="str">
            <v>…</v>
          </cell>
          <cell r="AR31" t="str">
            <v>…</v>
          </cell>
          <cell r="AS31" t="str">
            <v>…</v>
          </cell>
          <cell r="AT31">
            <v>0</v>
          </cell>
          <cell r="AU31">
            <v>0</v>
          </cell>
          <cell r="AV31">
            <v>0</v>
          </cell>
          <cell r="AZ31">
            <v>0</v>
          </cell>
          <cell r="BE31">
            <v>0</v>
          </cell>
          <cell r="BL31">
            <v>731.69999999999993</v>
          </cell>
          <cell r="BU31">
            <v>1139.184</v>
          </cell>
          <cell r="CG31">
            <v>1209.8936356220447</v>
          </cell>
          <cell r="CR31">
            <v>1186.9025535530304</v>
          </cell>
          <cell r="DD31">
            <v>1418.4442940788933</v>
          </cell>
          <cell r="DQ31">
            <v>1479.1465387058074</v>
          </cell>
          <cell r="EA31">
            <v>1332.087217398913</v>
          </cell>
          <cell r="EB31">
            <v>1293.288560581469</v>
          </cell>
          <cell r="EC31">
            <v>1254.489903764025</v>
          </cell>
          <cell r="EE31">
            <v>1591.6902970855972</v>
          </cell>
          <cell r="EH31">
            <v>1045.04918495519</v>
          </cell>
          <cell r="EK31">
            <v>627.02951097311393</v>
          </cell>
          <cell r="EN31">
            <v>1881.0885329193418</v>
          </cell>
          <cell r="EQ31">
            <v>3022.6037964857805</v>
          </cell>
          <cell r="ET31">
            <v>3086.9145155599463</v>
          </cell>
        </row>
        <row r="34"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Z34">
            <v>0</v>
          </cell>
          <cell r="BE34">
            <v>0</v>
          </cell>
          <cell r="BL34">
            <v>260.56853901872353</v>
          </cell>
          <cell r="BU34">
            <v>240.39751260551412</v>
          </cell>
          <cell r="CG34">
            <v>177.36027683116373</v>
          </cell>
          <cell r="CR34">
            <v>220.09460046156391</v>
          </cell>
          <cell r="DD34">
            <v>508.84478759386042</v>
          </cell>
          <cell r="DQ34">
            <v>184.28147612973996</v>
          </cell>
          <cell r="EA34">
            <v>156.85242528314197</v>
          </cell>
          <cell r="EB34">
            <v>153.0058842588403</v>
          </cell>
          <cell r="EC34">
            <v>138.47334137019297</v>
          </cell>
          <cell r="EE34">
            <v>192.40885729556496</v>
          </cell>
          <cell r="EH34">
            <v>175.56160982031565</v>
          </cell>
          <cell r="EK34">
            <v>152.732404595709</v>
          </cell>
          <cell r="EN34">
            <v>138.88958435290255</v>
          </cell>
          <cell r="EQ34">
            <v>131.38503122134492</v>
          </cell>
          <cell r="ET34">
            <v>131.38503122134492</v>
          </cell>
        </row>
        <row r="40">
          <cell r="C40">
            <v>119</v>
          </cell>
          <cell r="D40">
            <v>85</v>
          </cell>
          <cell r="E40">
            <v>119.3</v>
          </cell>
          <cell r="F40">
            <v>108.1</v>
          </cell>
          <cell r="G40">
            <v>86.275000000000006</v>
          </cell>
          <cell r="H40">
            <v>90.7</v>
          </cell>
          <cell r="I40">
            <v>83.03</v>
          </cell>
          <cell r="J40">
            <v>84</v>
          </cell>
          <cell r="K40">
            <v>90.4</v>
          </cell>
          <cell r="L40">
            <v>128.5</v>
          </cell>
          <cell r="M40">
            <v>119</v>
          </cell>
          <cell r="N40">
            <v>121</v>
          </cell>
          <cell r="O40">
            <v>117.461</v>
          </cell>
          <cell r="P40">
            <v>113.49</v>
          </cell>
          <cell r="Q40">
            <v>130.59200000000001</v>
          </cell>
          <cell r="AH40">
            <v>136.54100000000003</v>
          </cell>
          <cell r="AI40">
            <v>153.17999999999998</v>
          </cell>
          <cell r="AJ40">
            <v>151.30919999999998</v>
          </cell>
          <cell r="AK40">
            <v>186.392</v>
          </cell>
          <cell r="AL40">
            <v>181.86399999999998</v>
          </cell>
          <cell r="AM40">
            <v>187.81699999999998</v>
          </cell>
          <cell r="AN40">
            <v>151.36100000000002</v>
          </cell>
          <cell r="AO40">
            <v>165.15600000000001</v>
          </cell>
          <cell r="AP40">
            <v>193.97300000000001</v>
          </cell>
          <cell r="AQ40">
            <v>193.881</v>
          </cell>
          <cell r="AR40">
            <v>190.214</v>
          </cell>
          <cell r="AS40">
            <v>173.79396199999999</v>
          </cell>
          <cell r="AT40">
            <v>192.83643599999999</v>
          </cell>
          <cell r="AU40">
            <v>192.637</v>
          </cell>
          <cell r="AV40">
            <v>265.30599999999998</v>
          </cell>
          <cell r="AZ40">
            <v>292.19848999999999</v>
          </cell>
          <cell r="BE40">
            <v>265.28928499999995</v>
          </cell>
          <cell r="BL40">
            <v>266.75</v>
          </cell>
          <cell r="BU40">
            <v>269.01</v>
          </cell>
          <cell r="CG40">
            <v>241.536</v>
          </cell>
          <cell r="CR40">
            <v>290.12900000000002</v>
          </cell>
          <cell r="DD40">
            <v>319.49986032800001</v>
          </cell>
          <cell r="DQ40">
            <v>258.61304000000001</v>
          </cell>
          <cell r="EA40">
            <v>290.50864826666668</v>
          </cell>
          <cell r="EB40">
            <v>288.78456133333327</v>
          </cell>
          <cell r="EC40">
            <v>299.34789840000002</v>
          </cell>
          <cell r="EE40">
            <v>297.44809817333328</v>
          </cell>
          <cell r="EH40">
            <v>306.37154111853329</v>
          </cell>
          <cell r="EK40">
            <v>315.56268735208931</v>
          </cell>
          <cell r="EN40">
            <v>325.02956797265199</v>
          </cell>
          <cell r="EQ40">
            <v>334.78045501183158</v>
          </cell>
          <cell r="ET40">
            <v>344.82386866218656</v>
          </cell>
        </row>
        <row r="46">
          <cell r="C46">
            <v>80</v>
          </cell>
          <cell r="D46">
            <v>101</v>
          </cell>
          <cell r="E46">
            <v>106.1</v>
          </cell>
          <cell r="F46">
            <v>114.4</v>
          </cell>
          <cell r="G46">
            <v>114.3</v>
          </cell>
          <cell r="H46">
            <v>66.2</v>
          </cell>
          <cell r="I46">
            <v>63.6</v>
          </cell>
          <cell r="J46">
            <v>63.5</v>
          </cell>
          <cell r="K46">
            <v>62.9</v>
          </cell>
          <cell r="L46">
            <v>71.400000000000006</v>
          </cell>
          <cell r="M46">
            <v>82.5</v>
          </cell>
          <cell r="N46">
            <v>72.900000000000006</v>
          </cell>
          <cell r="O46">
            <v>61.4</v>
          </cell>
          <cell r="P46">
            <v>101.69499999999999</v>
          </cell>
          <cell r="Q46">
            <v>74.241</v>
          </cell>
          <cell r="AH46">
            <v>70.655000000000001</v>
          </cell>
          <cell r="AI46">
            <v>47.963999999999999</v>
          </cell>
          <cell r="AJ46">
            <v>53.522039999999997</v>
          </cell>
          <cell r="AK46">
            <v>53.737000000000002</v>
          </cell>
          <cell r="AL46">
            <v>43.606000000000002</v>
          </cell>
          <cell r="AM46">
            <v>44.88</v>
          </cell>
          <cell r="AN46">
            <v>50.427999999999997</v>
          </cell>
          <cell r="AO46">
            <v>45.385199999999998</v>
          </cell>
          <cell r="AP46">
            <v>36.565000000000005</v>
          </cell>
          <cell r="AQ46">
            <v>47.942</v>
          </cell>
          <cell r="AR46">
            <v>30.823999999999998</v>
          </cell>
          <cell r="AS46">
            <v>41.584000000000003</v>
          </cell>
          <cell r="AT46">
            <v>21.508000000000003</v>
          </cell>
          <cell r="AU46">
            <v>30.605</v>
          </cell>
          <cell r="AV46">
            <v>33.302</v>
          </cell>
          <cell r="AZ46">
            <v>33.002000000000002</v>
          </cell>
          <cell r="BE46">
            <v>24.132698999999999</v>
          </cell>
          <cell r="BL46">
            <v>18.981072999999999</v>
          </cell>
          <cell r="BU46">
            <v>18.212897000000002</v>
          </cell>
          <cell r="CG46">
            <v>21.373000000000001</v>
          </cell>
          <cell r="CR46">
            <v>14.378</v>
          </cell>
          <cell r="DD46">
            <v>10.47623422</v>
          </cell>
          <cell r="DQ46">
            <v>13.3139799</v>
          </cell>
          <cell r="EA46">
            <v>12.519694199</v>
          </cell>
          <cell r="EB46">
            <v>12.519694199</v>
          </cell>
          <cell r="EC46">
            <v>11.954950172749999</v>
          </cell>
          <cell r="EE46">
            <v>12.895285024970001</v>
          </cell>
          <cell r="EH46">
            <v>13.2821435757191</v>
          </cell>
          <cell r="EK46">
            <v>13.680607882990675</v>
          </cell>
          <cell r="EN46">
            <v>14.091026119480395</v>
          </cell>
          <cell r="EQ46">
            <v>14.513756903064808</v>
          </cell>
          <cell r="ET46">
            <v>14.949169610156753</v>
          </cell>
        </row>
        <row r="52">
          <cell r="C52">
            <v>36</v>
          </cell>
          <cell r="D52">
            <v>17</v>
          </cell>
          <cell r="E52">
            <v>60.8</v>
          </cell>
          <cell r="F52">
            <v>61.8</v>
          </cell>
          <cell r="G52">
            <v>43.5</v>
          </cell>
          <cell r="H52">
            <v>43.6</v>
          </cell>
          <cell r="I52">
            <v>49.5</v>
          </cell>
          <cell r="J52">
            <v>47.9</v>
          </cell>
          <cell r="K52">
            <v>58.4</v>
          </cell>
          <cell r="L52">
            <v>73.3</v>
          </cell>
          <cell r="M52">
            <v>79.8</v>
          </cell>
          <cell r="N52">
            <v>71.400000000000006</v>
          </cell>
          <cell r="O52">
            <v>60.6</v>
          </cell>
          <cell r="P52">
            <v>79.763999999999996</v>
          </cell>
          <cell r="Q52">
            <v>83.222000000000008</v>
          </cell>
          <cell r="AH52">
            <v>90.424999999999997</v>
          </cell>
          <cell r="AI52">
            <v>100.89100000000001</v>
          </cell>
          <cell r="AJ52">
            <v>92.580265000000011</v>
          </cell>
          <cell r="AK52">
            <v>97.745999999999995</v>
          </cell>
          <cell r="AL52">
            <v>116.398</v>
          </cell>
          <cell r="AM52">
            <v>83.37</v>
          </cell>
          <cell r="AN52">
            <v>132.125</v>
          </cell>
          <cell r="AO52">
            <v>83.3</v>
          </cell>
          <cell r="AP52">
            <v>57.176000000000002</v>
          </cell>
          <cell r="AQ52">
            <v>53.600999999999999</v>
          </cell>
          <cell r="AR52">
            <v>55.741999999999997</v>
          </cell>
          <cell r="AS52">
            <v>76.173152999999999</v>
          </cell>
          <cell r="AT52">
            <v>91.531531999999999</v>
          </cell>
          <cell r="AU52">
            <v>90.853999999999999</v>
          </cell>
          <cell r="AV52">
            <v>119.075</v>
          </cell>
          <cell r="AZ52">
            <v>101.42700000000001</v>
          </cell>
          <cell r="BE52">
            <v>101.893</v>
          </cell>
          <cell r="BL52">
            <v>113.61069500000001</v>
          </cell>
          <cell r="BU52">
            <v>130.060902</v>
          </cell>
          <cell r="CG52">
            <v>123.907</v>
          </cell>
          <cell r="CR52">
            <v>154.9</v>
          </cell>
          <cell r="DD52">
            <v>149.332143</v>
          </cell>
          <cell r="DQ52">
            <v>127.511047</v>
          </cell>
          <cell r="EA52">
            <v>137.25688010249999</v>
          </cell>
          <cell r="EB52">
            <v>137.25688010249999</v>
          </cell>
          <cell r="EC52">
            <v>137.25688010249999</v>
          </cell>
          <cell r="EE52">
            <v>141.374586505575</v>
          </cell>
          <cell r="EH52">
            <v>145.61582410074226</v>
          </cell>
          <cell r="EK52">
            <v>149.98429882376453</v>
          </cell>
          <cell r="EN52">
            <v>154.48382778847747</v>
          </cell>
          <cell r="EQ52">
            <v>159.11834262213179</v>
          </cell>
          <cell r="ET52">
            <v>163.89189290079574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…</v>
          </cell>
          <cell r="J57">
            <v>2700</v>
          </cell>
          <cell r="K57">
            <v>2448</v>
          </cell>
          <cell r="L57">
            <v>2803</v>
          </cell>
          <cell r="M57">
            <v>3178</v>
          </cell>
          <cell r="N57">
            <v>3360</v>
          </cell>
          <cell r="O57">
            <v>2900</v>
          </cell>
          <cell r="P57">
            <v>2500</v>
          </cell>
          <cell r="Q57">
            <v>3400</v>
          </cell>
          <cell r="AH57">
            <v>2070</v>
          </cell>
          <cell r="AI57">
            <v>1931.3100000000002</v>
          </cell>
          <cell r="AJ57">
            <v>1738.1790000000001</v>
          </cell>
          <cell r="AK57">
            <v>1998.9058500000001</v>
          </cell>
          <cell r="AL57">
            <v>2058.873</v>
          </cell>
          <cell r="AM57">
            <v>2573.5912499999999</v>
          </cell>
          <cell r="AN57">
            <v>2730.5803162499997</v>
          </cell>
          <cell r="AO57">
            <v>2594.0513004374998</v>
          </cell>
          <cell r="AP57">
            <v>2464.3487354156246</v>
          </cell>
          <cell r="AQ57">
            <v>2538.2791974780935</v>
          </cell>
          <cell r="AR57">
            <v>2356</v>
          </cell>
          <cell r="AS57">
            <v>2316</v>
          </cell>
          <cell r="AT57">
            <v>2351</v>
          </cell>
          <cell r="AU57">
            <v>2747</v>
          </cell>
          <cell r="AV57">
            <v>2851</v>
          </cell>
          <cell r="AZ57">
            <v>2746.4839999999999</v>
          </cell>
          <cell r="BE57">
            <v>2793.1742279999999</v>
          </cell>
          <cell r="BL57">
            <v>3013.1181318681324</v>
          </cell>
          <cell r="BU57">
            <v>2767.0970364010996</v>
          </cell>
          <cell r="CG57">
            <v>2441.9354478056071</v>
          </cell>
          <cell r="CR57">
            <v>3870.66</v>
          </cell>
          <cell r="DD57">
            <v>4593.6706310999998</v>
          </cell>
          <cell r="DQ57">
            <v>5386.9113343609988</v>
          </cell>
          <cell r="EA57">
            <v>5297.0224839980192</v>
          </cell>
          <cell r="EB57">
            <v>5296.9031760598191</v>
          </cell>
          <cell r="EC57">
            <v>4947.9578892936479</v>
          </cell>
          <cell r="EE57">
            <v>5465.862465797768</v>
          </cell>
          <cell r="EH57">
            <v>5644.9177009097593</v>
          </cell>
          <cell r="EK57">
            <v>5827.5472838115766</v>
          </cell>
          <cell r="EN57">
            <v>6016.4676119466276</v>
          </cell>
          <cell r="EQ57">
            <v>6210.2156396877463</v>
          </cell>
          <cell r="ET57">
            <v>6411.4505321840807</v>
          </cell>
        </row>
        <row r="65">
          <cell r="C65">
            <v>301</v>
          </cell>
          <cell r="D65">
            <v>357</v>
          </cell>
          <cell r="E65">
            <v>525.6</v>
          </cell>
          <cell r="F65">
            <v>494.5</v>
          </cell>
          <cell r="G65">
            <v>482.8</v>
          </cell>
          <cell r="H65">
            <v>568.70000000000005</v>
          </cell>
          <cell r="I65">
            <v>842.65</v>
          </cell>
          <cell r="J65">
            <v>1247</v>
          </cell>
          <cell r="K65">
            <v>1099.4000000000001</v>
          </cell>
          <cell r="L65">
            <v>1308.8000000000002</v>
          </cell>
          <cell r="M65">
            <v>1408.2</v>
          </cell>
          <cell r="N65">
            <v>2190.1950000000002</v>
          </cell>
          <cell r="O65">
            <v>1807.152</v>
          </cell>
          <cell r="P65">
            <v>1396.509</v>
          </cell>
          <cell r="Q65">
            <v>909.577</v>
          </cell>
          <cell r="AH65">
            <v>891.68599999999992</v>
          </cell>
          <cell r="AI65">
            <v>775.24500000000012</v>
          </cell>
          <cell r="AJ65">
            <v>781.21900000000005</v>
          </cell>
          <cell r="AK65">
            <v>928.45199999999988</v>
          </cell>
          <cell r="AL65">
            <v>832.76800000000003</v>
          </cell>
          <cell r="AM65">
            <v>996.83299999999997</v>
          </cell>
          <cell r="AN65">
            <v>1378.752</v>
          </cell>
          <cell r="AO65">
            <v>1240.8768</v>
          </cell>
          <cell r="AP65">
            <v>1116.7891200000001</v>
          </cell>
          <cell r="AQ65">
            <v>1159.23988755</v>
          </cell>
          <cell r="AR65">
            <v>1148</v>
          </cell>
          <cell r="AS65">
            <v>1097.71</v>
          </cell>
          <cell r="AT65">
            <v>1168.789</v>
          </cell>
          <cell r="AU65">
            <v>1412.117</v>
          </cell>
          <cell r="AV65">
            <v>1567.5639999999999</v>
          </cell>
          <cell r="AZ65">
            <v>1505.15</v>
          </cell>
          <cell r="BE65">
            <v>1696.3440000000001</v>
          </cell>
          <cell r="BL65">
            <v>1885.2869730000002</v>
          </cell>
          <cell r="BU65">
            <v>1774.5072732117001</v>
          </cell>
          <cell r="CG65">
            <v>1607.9760000000001</v>
          </cell>
          <cell r="CR65">
            <v>1929.1019999999999</v>
          </cell>
          <cell r="DD65">
            <v>2028.6501536999999</v>
          </cell>
          <cell r="DQ65">
            <v>2193.3302387869999</v>
          </cell>
          <cell r="EA65">
            <v>2150.8133757327264</v>
          </cell>
          <cell r="EB65">
            <v>2150.6940677945263</v>
          </cell>
          <cell r="EC65">
            <v>1937.9014484216693</v>
          </cell>
          <cell r="EE65">
            <v>2202.1427848361745</v>
          </cell>
          <cell r="EH65">
            <v>2257.2563213573644</v>
          </cell>
          <cell r="EK65">
            <v>2313.3788433567652</v>
          </cell>
          <cell r="EN65">
            <v>2371.6020757482706</v>
          </cell>
          <cell r="EQ65">
            <v>2431.3399209084278</v>
          </cell>
          <cell r="ET65">
            <v>2493.6375000813819</v>
          </cell>
        </row>
        <row r="70">
          <cell r="C70">
            <v>47</v>
          </cell>
          <cell r="D70">
            <v>41</v>
          </cell>
          <cell r="E70">
            <v>69.3</v>
          </cell>
          <cell r="F70">
            <v>72.3</v>
          </cell>
          <cell r="G70">
            <v>67.3</v>
          </cell>
          <cell r="H70">
            <v>63.8</v>
          </cell>
          <cell r="I70">
            <v>63.5</v>
          </cell>
          <cell r="J70">
            <v>65.307000000000002</v>
          </cell>
          <cell r="K70">
            <v>62.608332463193065</v>
          </cell>
          <cell r="L70">
            <v>69.2</v>
          </cell>
          <cell r="M70">
            <v>72.070000000000007</v>
          </cell>
          <cell r="N70">
            <v>64.8</v>
          </cell>
          <cell r="O70">
            <v>69.531999999999996</v>
          </cell>
          <cell r="P70">
            <v>78.908999999999992</v>
          </cell>
          <cell r="Q70">
            <v>66.867999999999995</v>
          </cell>
          <cell r="AH70">
            <v>62.550999999999995</v>
          </cell>
          <cell r="AI70">
            <v>47.228000000000002</v>
          </cell>
          <cell r="AJ70">
            <v>56.785600000000002</v>
          </cell>
          <cell r="AK70">
            <v>80.167000000000002</v>
          </cell>
          <cell r="AL70">
            <v>72.423999999999992</v>
          </cell>
          <cell r="AM70">
            <v>67.718000000000004</v>
          </cell>
          <cell r="AN70">
            <v>70.421000000000006</v>
          </cell>
          <cell r="AO70">
            <v>74.787102000000004</v>
          </cell>
          <cell r="AP70">
            <v>79.423902324000011</v>
          </cell>
          <cell r="AQ70">
            <v>81.012380370480017</v>
          </cell>
          <cell r="AR70">
            <v>42.749000000000002</v>
          </cell>
          <cell r="AS70">
            <v>27.928000000000001</v>
          </cell>
          <cell r="AT70">
            <v>41.341999999999999</v>
          </cell>
          <cell r="AU70">
            <v>65.840999999999994</v>
          </cell>
          <cell r="AV70">
            <v>79.655000000000001</v>
          </cell>
          <cell r="AZ70">
            <v>69.404999999999987</v>
          </cell>
          <cell r="BE70">
            <v>80.635999999999996</v>
          </cell>
          <cell r="BL70">
            <v>65.906000000000006</v>
          </cell>
          <cell r="BU70">
            <v>53.157781999999997</v>
          </cell>
          <cell r="CG70">
            <v>47.534999999999997</v>
          </cell>
          <cell r="CR70">
            <v>36.469000000000001</v>
          </cell>
          <cell r="DD70">
            <v>45.656895282000008</v>
          </cell>
          <cell r="DQ70">
            <v>47.166756249999999</v>
          </cell>
          <cell r="EA70">
            <v>33.240996717499996</v>
          </cell>
          <cell r="EB70">
            <v>33.083774196666667</v>
          </cell>
          <cell r="EC70">
            <v>48.414555533124997</v>
          </cell>
          <cell r="EE70">
            <v>34.737962906500002</v>
          </cell>
          <cell r="EH70">
            <v>36.474861051825002</v>
          </cell>
          <cell r="EK70">
            <v>38.298604104416256</v>
          </cell>
          <cell r="EN70">
            <v>40.213534309637069</v>
          </cell>
          <cell r="EQ70">
            <v>42.224211025118926</v>
          </cell>
          <cell r="ET70">
            <v>44.335421576374877</v>
          </cell>
        </row>
        <row r="75">
          <cell r="M75" t="str">
            <v>…</v>
          </cell>
          <cell r="N75">
            <v>197.8</v>
          </cell>
          <cell r="O75">
            <v>227.6</v>
          </cell>
          <cell r="P75">
            <v>214.31399999999999</v>
          </cell>
          <cell r="Q75">
            <v>257.47000000000003</v>
          </cell>
          <cell r="AH75">
            <v>254.102</v>
          </cell>
          <cell r="AI75">
            <v>238.41200000000001</v>
          </cell>
          <cell r="AJ75">
            <v>313.72300000000001</v>
          </cell>
          <cell r="AK75">
            <v>294.91000000000003</v>
          </cell>
          <cell r="AL75">
            <v>265.45699999999999</v>
          </cell>
          <cell r="AM75">
            <v>256.625</v>
          </cell>
          <cell r="AN75">
            <v>232.88800000000001</v>
          </cell>
          <cell r="AO75">
            <v>235.21688</v>
          </cell>
          <cell r="AP75">
            <v>259.10000000000002</v>
          </cell>
          <cell r="AQ75">
            <v>277.774</v>
          </cell>
          <cell r="AR75">
            <v>296.11</v>
          </cell>
          <cell r="AS75">
            <v>256.78899999999999</v>
          </cell>
          <cell r="AT75">
            <v>321.81400000000002</v>
          </cell>
          <cell r="AU75">
            <v>343.61599999999999</v>
          </cell>
          <cell r="AV75">
            <v>363.029</v>
          </cell>
          <cell r="AZ75">
            <v>298.65540000000004</v>
          </cell>
          <cell r="BE75">
            <v>278.94414360000002</v>
          </cell>
          <cell r="BL75">
            <v>219.72591966815057</v>
          </cell>
          <cell r="BU75">
            <v>186.53403480372322</v>
          </cell>
          <cell r="CG75">
            <v>193.90226628895186</v>
          </cell>
          <cell r="CR75">
            <v>211.4437474706597</v>
          </cell>
          <cell r="DD75">
            <v>222.10973265884257</v>
          </cell>
          <cell r="DQ75">
            <v>211.68711144273576</v>
          </cell>
          <cell r="EA75">
            <v>229.09952248566873</v>
          </cell>
          <cell r="EB75">
            <v>229.09952248566873</v>
          </cell>
          <cell r="EC75">
            <v>215.42328276090521</v>
          </cell>
          <cell r="EE75">
            <v>233.07437462503037</v>
          </cell>
          <cell r="EH75">
            <v>237.26402531621829</v>
          </cell>
          <cell r="EK75">
            <v>241.37900890883918</v>
          </cell>
          <cell r="EN75">
            <v>245.52866928483385</v>
          </cell>
          <cell r="EQ75">
            <v>249.64540883371524</v>
          </cell>
          <cell r="ET75">
            <v>253.83117308982403</v>
          </cell>
        </row>
        <row r="76">
          <cell r="C76">
            <v>33</v>
          </cell>
          <cell r="D76">
            <v>40.299999999999997</v>
          </cell>
          <cell r="E76">
            <v>47.9</v>
          </cell>
          <cell r="F76">
            <v>75.2</v>
          </cell>
          <cell r="G76">
            <v>96.7</v>
          </cell>
          <cell r="H76">
            <v>113.4</v>
          </cell>
          <cell r="I76">
            <v>131</v>
          </cell>
          <cell r="J76">
            <v>155</v>
          </cell>
          <cell r="K76">
            <v>162.5</v>
          </cell>
          <cell r="L76">
            <v>168.05500000000001</v>
          </cell>
          <cell r="M76">
            <v>147.1</v>
          </cell>
          <cell r="N76">
            <v>186.3</v>
          </cell>
          <cell r="O76">
            <v>227.6</v>
          </cell>
          <cell r="P76">
            <v>214.31399999999999</v>
          </cell>
          <cell r="Q76">
            <v>257.47000000000003</v>
          </cell>
          <cell r="AH76">
            <v>254.102</v>
          </cell>
          <cell r="AI76">
            <v>238.41200000000001</v>
          </cell>
          <cell r="AJ76">
            <v>313.72300000000001</v>
          </cell>
          <cell r="AK76">
            <v>294.91000000000003</v>
          </cell>
          <cell r="AL76">
            <v>265.45699999999999</v>
          </cell>
          <cell r="AM76">
            <v>256.625</v>
          </cell>
          <cell r="AN76">
            <v>232.88800000000001</v>
          </cell>
          <cell r="AO76">
            <v>235.21688</v>
          </cell>
          <cell r="AP76">
            <v>254.61</v>
          </cell>
          <cell r="AQ76">
            <v>237.94200000000001</v>
          </cell>
          <cell r="AR76">
            <v>237.27799999999999</v>
          </cell>
          <cell r="AS76">
            <v>231.802109</v>
          </cell>
          <cell r="AT76">
            <v>261.80799999999999</v>
          </cell>
          <cell r="AU76">
            <v>265.27600000000001</v>
          </cell>
          <cell r="AV76">
            <v>276.27499999999998</v>
          </cell>
          <cell r="AZ76">
            <v>295.18</v>
          </cell>
          <cell r="BE76">
            <v>275.71699999999998</v>
          </cell>
          <cell r="BL76">
            <v>217.177099</v>
          </cell>
          <cell r="BU76">
            <v>184.37024</v>
          </cell>
          <cell r="CG76">
            <v>191.65299999999999</v>
          </cell>
          <cell r="CR76">
            <v>208.99100000000001</v>
          </cell>
          <cell r="DD76">
            <v>219.53325975999996</v>
          </cell>
          <cell r="DQ76">
            <v>209.23154094999998</v>
          </cell>
          <cell r="EA76">
            <v>226.44196802483495</v>
          </cell>
          <cell r="EB76">
            <v>226.44196802483495</v>
          </cell>
          <cell r="EC76">
            <v>212.92437268087866</v>
          </cell>
          <cell r="EE76">
            <v>230.37071187938</v>
          </cell>
          <cell r="EH76">
            <v>234.51176262255015</v>
          </cell>
          <cell r="EK76">
            <v>238.57901240549663</v>
          </cell>
          <cell r="EN76">
            <v>242.68053672112976</v>
          </cell>
          <cell r="EQ76">
            <v>246.7495220912441</v>
          </cell>
          <cell r="ET76">
            <v>250.88673148198205</v>
          </cell>
        </row>
        <row r="81"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22.25</v>
          </cell>
          <cell r="Z81">
            <v>46.25</v>
          </cell>
          <cell r="AA81">
            <v>48.45</v>
          </cell>
          <cell r="AB81">
            <v>51.8</v>
          </cell>
          <cell r="AC81">
            <v>55.35</v>
          </cell>
          <cell r="AD81">
            <v>56.8</v>
          </cell>
          <cell r="AE81">
            <v>55.35</v>
          </cell>
          <cell r="AF81">
            <v>55.755000000000003</v>
          </cell>
          <cell r="AG81">
            <v>56.949750000000002</v>
          </cell>
          <cell r="AH81">
            <v>55.244749999999996</v>
          </cell>
          <cell r="AI81">
            <v>50</v>
          </cell>
          <cell r="AJ81">
            <v>54.608929660365355</v>
          </cell>
          <cell r="AK81">
            <v>53.006599999999999</v>
          </cell>
          <cell r="AL81">
            <v>61.024999999999999</v>
          </cell>
          <cell r="AM81">
            <v>63.906415295773272</v>
          </cell>
          <cell r="AN81">
            <v>56.140216309991743</v>
          </cell>
          <cell r="AO81">
            <v>57.175697273416176</v>
          </cell>
          <cell r="AP81">
            <v>52.497</v>
          </cell>
          <cell r="AQ81">
            <v>50.215000000000003</v>
          </cell>
          <cell r="AR81">
            <v>50.982999999999997</v>
          </cell>
          <cell r="AS81">
            <v>46.317999999999998</v>
          </cell>
          <cell r="AT81">
            <v>51.51</v>
          </cell>
          <cell r="AU81">
            <v>60.673000000000002</v>
          </cell>
          <cell r="AV81">
            <v>48.902000000000001</v>
          </cell>
          <cell r="AZ81">
            <v>42.328000000000003</v>
          </cell>
          <cell r="BE81">
            <v>42.380985000000003</v>
          </cell>
          <cell r="BL81">
            <v>41.559759999999997</v>
          </cell>
          <cell r="BU81">
            <v>34.366951999999998</v>
          </cell>
          <cell r="CG81">
            <v>32.317999999999998</v>
          </cell>
          <cell r="CR81">
            <v>40.945</v>
          </cell>
          <cell r="DD81">
            <v>47.758845000000001</v>
          </cell>
          <cell r="DQ81">
            <v>43.262963999999997</v>
          </cell>
          <cell r="EA81">
            <v>46.695458853084929</v>
          </cell>
          <cell r="EB81">
            <v>46.695458853084929</v>
          </cell>
          <cell r="EC81">
            <v>45.037815069441109</v>
          </cell>
          <cell r="EE81">
            <v>47.505620055111308</v>
          </cell>
          <cell r="EH81">
            <v>48.35956186754526</v>
          </cell>
          <cell r="EK81">
            <v>49.198284903479866</v>
          </cell>
          <cell r="EN81">
            <v>50.044075821065292</v>
          </cell>
          <cell r="EQ81">
            <v>50.883156759026143</v>
          </cell>
          <cell r="ET81">
            <v>51.736306431575414</v>
          </cell>
        </row>
        <row r="82">
          <cell r="T82">
            <v>22.1</v>
          </cell>
          <cell r="U82">
            <v>23.4</v>
          </cell>
          <cell r="V82">
            <v>23.1</v>
          </cell>
          <cell r="W82">
            <v>24.3</v>
          </cell>
          <cell r="X82">
            <v>35.1</v>
          </cell>
          <cell r="Y82">
            <v>47.6</v>
          </cell>
          <cell r="Z82">
            <v>54.6</v>
          </cell>
          <cell r="AA82">
            <v>47.95</v>
          </cell>
          <cell r="AB82">
            <v>43.8</v>
          </cell>
          <cell r="AC82">
            <v>57.05</v>
          </cell>
          <cell r="AD82">
            <v>55.55</v>
          </cell>
          <cell r="AE82">
            <v>53.4</v>
          </cell>
          <cell r="AF82">
            <v>45.468000000000004</v>
          </cell>
          <cell r="AG82">
            <v>31.634499999999999</v>
          </cell>
          <cell r="AH82">
            <v>34.537999999999997</v>
          </cell>
          <cell r="AI82">
            <v>37.716999999999999</v>
          </cell>
          <cell r="AJ82">
            <v>41.1937</v>
          </cell>
          <cell r="AK82">
            <v>39.457000000000001</v>
          </cell>
          <cell r="AL82">
            <v>41.213999999999999</v>
          </cell>
          <cell r="AM82">
            <v>43.16</v>
          </cell>
          <cell r="AN82">
            <v>37.914999999999999</v>
          </cell>
          <cell r="AO82">
            <v>38.614325070488725</v>
          </cell>
          <cell r="AP82">
            <v>37.613</v>
          </cell>
          <cell r="AQ82">
            <v>38.292000000000002</v>
          </cell>
          <cell r="AR82">
            <v>36.792000000000002</v>
          </cell>
          <cell r="AS82">
            <v>42.850999999999999</v>
          </cell>
          <cell r="AT82">
            <v>54.068089999999998</v>
          </cell>
          <cell r="AU82">
            <v>57.15</v>
          </cell>
          <cell r="AV82">
            <v>48.902000000000001</v>
          </cell>
          <cell r="AZ82">
            <v>42.328000000000003</v>
          </cell>
          <cell r="BE82">
            <v>42.380985000000003</v>
          </cell>
          <cell r="BL82">
            <v>41.559759999999997</v>
          </cell>
          <cell r="BU82">
            <v>34.366951999999998</v>
          </cell>
          <cell r="CG82">
            <v>32.317999999999998</v>
          </cell>
          <cell r="CR82">
            <v>40.945</v>
          </cell>
          <cell r="DD82">
            <v>47.758845000000001</v>
          </cell>
          <cell r="DQ82">
            <v>43.262963999999997</v>
          </cell>
          <cell r="EA82">
            <v>46.695458853084929</v>
          </cell>
          <cell r="EB82">
            <v>46.695458853084929</v>
          </cell>
          <cell r="EC82">
            <v>45.037815069441109</v>
          </cell>
          <cell r="EE82">
            <v>47.505620055111308</v>
          </cell>
          <cell r="EH82">
            <v>48.35956186754526</v>
          </cell>
          <cell r="EK82">
            <v>49.198284903479866</v>
          </cell>
          <cell r="EN82">
            <v>50.044075821065292</v>
          </cell>
          <cell r="EQ82">
            <v>50.883156759026143</v>
          </cell>
          <cell r="ET82">
            <v>51.736306431575414</v>
          </cell>
        </row>
        <row r="109">
          <cell r="C109">
            <v>123.55200000000001</v>
          </cell>
          <cell r="D109">
            <v>132.83799999999999</v>
          </cell>
          <cell r="E109">
            <v>124.196</v>
          </cell>
          <cell r="F109">
            <v>124.92700000000001</v>
          </cell>
          <cell r="G109">
            <v>99</v>
          </cell>
          <cell r="H109">
            <v>110</v>
          </cell>
          <cell r="I109">
            <v>96.02</v>
          </cell>
          <cell r="J109">
            <v>97</v>
          </cell>
          <cell r="K109">
            <v>109.1</v>
          </cell>
          <cell r="L109">
            <v>134</v>
          </cell>
          <cell r="M109">
            <v>125.6</v>
          </cell>
          <cell r="N109">
            <v>127.8</v>
          </cell>
          <cell r="O109">
            <v>148.69999999999999</v>
          </cell>
          <cell r="P109">
            <v>119</v>
          </cell>
          <cell r="Q109">
            <v>129.83500000000001</v>
          </cell>
          <cell r="AH109">
            <v>145</v>
          </cell>
          <cell r="AI109">
            <v>169.97892799999997</v>
          </cell>
          <cell r="AJ109">
            <v>175.3</v>
          </cell>
          <cell r="AK109">
            <v>178.66200000000001</v>
          </cell>
          <cell r="AL109">
            <v>190</v>
          </cell>
          <cell r="AM109">
            <v>196.26999999999998</v>
          </cell>
          <cell r="AN109">
            <v>186.5</v>
          </cell>
          <cell r="AO109">
            <v>190</v>
          </cell>
          <cell r="AP109">
            <v>230.03200000000001</v>
          </cell>
          <cell r="AQ109">
            <v>244.077</v>
          </cell>
          <cell r="AR109">
            <v>246.12</v>
          </cell>
          <cell r="AS109">
            <v>268.94099999999997</v>
          </cell>
          <cell r="AT109">
            <v>275</v>
          </cell>
          <cell r="AU109">
            <v>281.19600000000003</v>
          </cell>
          <cell r="AV109">
            <v>308.75299999999999</v>
          </cell>
          <cell r="AZ109">
            <v>285.71428571428572</v>
          </cell>
          <cell r="BE109">
            <v>300</v>
          </cell>
          <cell r="BL109">
            <v>301.6518364094502</v>
          </cell>
          <cell r="BU109">
            <v>304.2075370665649</v>
          </cell>
          <cell r="CG109">
            <v>273.13881146763993</v>
          </cell>
          <cell r="CR109">
            <v>301.57491962029297</v>
          </cell>
          <cell r="DD109">
            <v>332.10449385311853</v>
          </cell>
          <cell r="DQ109">
            <v>268.8156190893003</v>
          </cell>
          <cell r="EA109">
            <v>293.00902480733737</v>
          </cell>
          <cell r="EB109">
            <v>289.4248165528133</v>
          </cell>
          <cell r="EC109">
            <v>276.8800876619793</v>
          </cell>
          <cell r="EE109">
            <v>298.1075610493977</v>
          </cell>
          <cell r="EH109">
            <v>307.05078788087962</v>
          </cell>
          <cell r="EK109">
            <v>316.26231151730605</v>
          </cell>
          <cell r="EN109">
            <v>325.75018086282523</v>
          </cell>
          <cell r="EQ109">
            <v>335.52268628871002</v>
          </cell>
          <cell r="ET109">
            <v>345.58836687737136</v>
          </cell>
        </row>
        <row r="110">
          <cell r="C110">
            <v>420</v>
          </cell>
          <cell r="D110">
            <v>420</v>
          </cell>
          <cell r="E110">
            <v>420</v>
          </cell>
          <cell r="F110">
            <v>420</v>
          </cell>
          <cell r="G110">
            <v>220</v>
          </cell>
          <cell r="H110">
            <v>220</v>
          </cell>
          <cell r="I110">
            <v>200</v>
          </cell>
          <cell r="J110">
            <v>300</v>
          </cell>
          <cell r="K110">
            <v>495</v>
          </cell>
          <cell r="L110">
            <v>340</v>
          </cell>
          <cell r="M110">
            <v>467</v>
          </cell>
          <cell r="N110" t="str">
            <v>650-700</v>
          </cell>
          <cell r="AI110" t="str">
            <v>650-800</v>
          </cell>
          <cell r="AJ110" t="str">
            <v>550-700</v>
          </cell>
          <cell r="AK110" t="str">
            <v>450-560</v>
          </cell>
          <cell r="AL110" t="str">
            <v>450-585</v>
          </cell>
          <cell r="AM110" t="str">
            <v>450-580</v>
          </cell>
          <cell r="AN110" t="str">
            <v>750-735</v>
          </cell>
          <cell r="AO110" t="str">
            <v>750-735</v>
          </cell>
          <cell r="AP110" t="str">
            <v>450-580</v>
          </cell>
          <cell r="AQ110" t="str">
            <v>984-1386</v>
          </cell>
          <cell r="AR110" t="str">
            <v>600-800</v>
          </cell>
          <cell r="AS110" t="str">
            <v>984-1386</v>
          </cell>
          <cell r="AT110" t="str">
            <v>450-580</v>
          </cell>
          <cell r="AU110" t="str">
            <v>450-580</v>
          </cell>
          <cell r="AV110" t="str">
            <v>450-580</v>
          </cell>
          <cell r="AZ110" t="str">
            <v>1300-1500</v>
          </cell>
          <cell r="BE110" t="str">
            <v>889-1026</v>
          </cell>
          <cell r="BL110" t="str">
            <v>800-923</v>
          </cell>
          <cell r="BU110" t="str">
            <v>798-920</v>
          </cell>
          <cell r="CG110" t="str">
            <v>800-923</v>
          </cell>
          <cell r="CR110" t="str">
            <v>800-923</v>
          </cell>
          <cell r="DD110" t="str">
            <v>800-923</v>
          </cell>
          <cell r="DQ110" t="str">
            <v>800-923</v>
          </cell>
          <cell r="EA110" t="str">
            <v>800-923</v>
          </cell>
          <cell r="EB110" t="str">
            <v>800-923</v>
          </cell>
          <cell r="EC110" t="str">
            <v>800-923</v>
          </cell>
          <cell r="EE110" t="str">
            <v>800-923</v>
          </cell>
          <cell r="EH110" t="str">
            <v>800-923</v>
          </cell>
          <cell r="EK110" t="str">
            <v>800-923</v>
          </cell>
          <cell r="EN110" t="str">
            <v>800-923</v>
          </cell>
          <cell r="EQ110" t="str">
            <v>800-923</v>
          </cell>
          <cell r="ET110" t="str">
            <v>800-923</v>
          </cell>
        </row>
        <row r="113">
          <cell r="C113">
            <v>142.69800000000001</v>
          </cell>
          <cell r="D113">
            <v>91.200999999999993</v>
          </cell>
          <cell r="E113">
            <v>139.58600000000001</v>
          </cell>
          <cell r="F113">
            <v>101.5</v>
          </cell>
          <cell r="G113">
            <v>86.498999999999995</v>
          </cell>
          <cell r="H113">
            <v>85</v>
          </cell>
          <cell r="I113">
            <v>48.558</v>
          </cell>
          <cell r="J113">
            <v>68.400000000000006</v>
          </cell>
          <cell r="K113">
            <v>73.7</v>
          </cell>
          <cell r="L113">
            <v>74</v>
          </cell>
          <cell r="M113">
            <v>104.1</v>
          </cell>
          <cell r="N113">
            <v>73.2</v>
          </cell>
          <cell r="O113">
            <v>94.7</v>
          </cell>
          <cell r="P113">
            <v>95.203999999999994</v>
          </cell>
          <cell r="Q113">
            <v>69.5</v>
          </cell>
          <cell r="AH113">
            <v>67.3</v>
          </cell>
          <cell r="AI113">
            <v>54</v>
          </cell>
          <cell r="AJ113">
            <v>63</v>
          </cell>
          <cell r="AK113">
            <v>65</v>
          </cell>
          <cell r="AL113">
            <v>67</v>
          </cell>
          <cell r="AM113">
            <v>62.300000000000004</v>
          </cell>
          <cell r="AN113">
            <v>62.6</v>
          </cell>
          <cell r="AO113">
            <v>60.095999999999997</v>
          </cell>
          <cell r="AP113">
            <v>54.483000000000004</v>
          </cell>
          <cell r="AQ113">
            <v>57.795000000000002</v>
          </cell>
          <cell r="AR113">
            <v>46.819000000000003</v>
          </cell>
          <cell r="AS113">
            <v>52</v>
          </cell>
          <cell r="AT113">
            <v>38.126999999999995</v>
          </cell>
          <cell r="AU113">
            <v>45.135000000000005</v>
          </cell>
          <cell r="AV113">
            <v>33.597999999999999</v>
          </cell>
          <cell r="AZ113">
            <v>59.002000000000002</v>
          </cell>
          <cell r="BE113">
            <v>34.132699000000002</v>
          </cell>
          <cell r="BL113">
            <v>28.981072999999999</v>
          </cell>
          <cell r="BU113">
            <v>28.212897000000002</v>
          </cell>
          <cell r="CG113">
            <v>33.108090798569826</v>
          </cell>
          <cell r="CR113">
            <v>22.12</v>
          </cell>
          <cell r="DD113">
            <v>16.117283415384616</v>
          </cell>
          <cell r="DQ113">
            <v>20.483045999999998</v>
          </cell>
          <cell r="EA113">
            <v>19.261067998461538</v>
          </cell>
          <cell r="EB113">
            <v>19.261067998461538</v>
          </cell>
          <cell r="EC113">
            <v>18.392231034999998</v>
          </cell>
          <cell r="EE113">
            <v>19.838900038415385</v>
          </cell>
          <cell r="EH113">
            <v>20.434067039567847</v>
          </cell>
          <cell r="EK113">
            <v>21.047089050754884</v>
          </cell>
          <cell r="EN113">
            <v>21.678501722277531</v>
          </cell>
          <cell r="EQ113">
            <v>22.328856773945859</v>
          </cell>
          <cell r="ET113">
            <v>22.998722477164236</v>
          </cell>
        </row>
        <row r="114">
          <cell r="C114">
            <v>440</v>
          </cell>
          <cell r="D114">
            <v>440</v>
          </cell>
          <cell r="E114">
            <v>440</v>
          </cell>
          <cell r="F114">
            <v>440</v>
          </cell>
          <cell r="G114">
            <v>155</v>
          </cell>
          <cell r="H114">
            <v>155</v>
          </cell>
          <cell r="I114">
            <v>150</v>
          </cell>
          <cell r="J114">
            <v>270</v>
          </cell>
          <cell r="K114">
            <v>564</v>
          </cell>
          <cell r="L114">
            <v>500</v>
          </cell>
          <cell r="M114">
            <v>498.2</v>
          </cell>
          <cell r="N114" t="str">
            <v>400-500</v>
          </cell>
          <cell r="AH114" t="str">
            <v>275-300</v>
          </cell>
          <cell r="AI114" t="str">
            <v>310-375</v>
          </cell>
          <cell r="AJ114" t="str">
            <v>325-375</v>
          </cell>
          <cell r="AK114" t="str">
            <v>325-375</v>
          </cell>
          <cell r="AL114" t="str">
            <v>355-410</v>
          </cell>
          <cell r="AM114" t="str">
            <v>360-420</v>
          </cell>
          <cell r="AN114" t="str">
            <v>370-430</v>
          </cell>
          <cell r="AO114" t="str">
            <v>370-430</v>
          </cell>
          <cell r="AP114" t="str">
            <v>370-430</v>
          </cell>
          <cell r="AQ114" t="str">
            <v>370-430</v>
          </cell>
          <cell r="AR114" t="str">
            <v>370-530</v>
          </cell>
          <cell r="AS114" t="str">
            <v>370-430</v>
          </cell>
          <cell r="AT114" t="str">
            <v>370-430</v>
          </cell>
          <cell r="AU114" t="str">
            <v>370-430</v>
          </cell>
          <cell r="AV114" t="str">
            <v>370-430</v>
          </cell>
          <cell r="AZ114" t="str">
            <v>370-430</v>
          </cell>
          <cell r="BE114" t="str">
            <v>370-430</v>
          </cell>
          <cell r="BL114" t="str">
            <v>370-430</v>
          </cell>
          <cell r="BU114" t="str">
            <v>370-430</v>
          </cell>
          <cell r="CG114" t="str">
            <v>370-430</v>
          </cell>
          <cell r="CR114" t="str">
            <v>370-430</v>
          </cell>
          <cell r="DD114" t="str">
            <v>370-430</v>
          </cell>
          <cell r="DQ114" t="str">
            <v>370-430</v>
          </cell>
          <cell r="EA114" t="str">
            <v>370-430</v>
          </cell>
          <cell r="EB114" t="str">
            <v>370-430</v>
          </cell>
          <cell r="EC114" t="str">
            <v>370-430</v>
          </cell>
          <cell r="EE114" t="str">
            <v>370-430</v>
          </cell>
          <cell r="EH114" t="str">
            <v>370-430</v>
          </cell>
          <cell r="EK114" t="str">
            <v>370-430</v>
          </cell>
          <cell r="EN114" t="str">
            <v>370-430</v>
          </cell>
          <cell r="EQ114" t="str">
            <v>370-430</v>
          </cell>
          <cell r="ET114" t="str">
            <v>370-430</v>
          </cell>
        </row>
        <row r="117">
          <cell r="C117">
            <v>123</v>
          </cell>
          <cell r="D117">
            <v>113.699</v>
          </cell>
          <cell r="E117">
            <v>165.43100000000001</v>
          </cell>
          <cell r="F117">
            <v>103.879</v>
          </cell>
          <cell r="G117">
            <v>113.259</v>
          </cell>
          <cell r="H117">
            <v>114.36199999999999</v>
          </cell>
          <cell r="I117">
            <v>125.7</v>
          </cell>
          <cell r="J117">
            <v>126.462</v>
          </cell>
          <cell r="K117">
            <v>165.7</v>
          </cell>
          <cell r="L117">
            <v>195.2</v>
          </cell>
          <cell r="M117">
            <v>223.1</v>
          </cell>
          <cell r="N117">
            <v>193.3</v>
          </cell>
          <cell r="O117">
            <v>194.6</v>
          </cell>
          <cell r="P117">
            <v>197.26599999999999</v>
          </cell>
          <cell r="Q117">
            <v>238.5</v>
          </cell>
          <cell r="AH117">
            <v>230.93100000000001</v>
          </cell>
          <cell r="AI117">
            <v>246.07</v>
          </cell>
          <cell r="AJ117">
            <v>233.839</v>
          </cell>
          <cell r="AK117">
            <v>242.88399999999999</v>
          </cell>
          <cell r="AL117">
            <v>306</v>
          </cell>
          <cell r="AM117">
            <v>270</v>
          </cell>
          <cell r="AN117">
            <v>170</v>
          </cell>
          <cell r="AO117">
            <v>161.5</v>
          </cell>
          <cell r="AP117">
            <v>145.08799999999999</v>
          </cell>
          <cell r="AQ117">
            <v>120.755</v>
          </cell>
          <cell r="AR117">
            <v>145.53700000000001</v>
          </cell>
          <cell r="AS117">
            <v>194.89</v>
          </cell>
          <cell r="AT117">
            <v>114.622</v>
          </cell>
          <cell r="AU117">
            <v>250.84200000000001</v>
          </cell>
          <cell r="AV117">
            <v>260.68</v>
          </cell>
          <cell r="AZ117">
            <v>227.733</v>
          </cell>
          <cell r="BE117">
            <v>275.87166500000001</v>
          </cell>
          <cell r="BL117">
            <v>307.88806233062331</v>
          </cell>
          <cell r="BU117">
            <v>315.53800000000001</v>
          </cell>
          <cell r="CG117">
            <v>334.04399999999998</v>
          </cell>
          <cell r="CR117">
            <v>346.59880878400736</v>
          </cell>
          <cell r="DD117">
            <v>334.14036718504224</v>
          </cell>
          <cell r="DQ117">
            <v>285.31424788251502</v>
          </cell>
          <cell r="EA117">
            <v>307.1211823172099</v>
          </cell>
          <cell r="EB117">
            <v>307.1211823172099</v>
          </cell>
          <cell r="EC117">
            <v>307.1211823172099</v>
          </cell>
          <cell r="EE117">
            <v>316.33481778672621</v>
          </cell>
          <cell r="EH117">
            <v>325.82486232032801</v>
          </cell>
          <cell r="EK117">
            <v>335.5996081899379</v>
          </cell>
          <cell r="EN117">
            <v>345.66759643563603</v>
          </cell>
          <cell r="EQ117">
            <v>356.03762432870508</v>
          </cell>
          <cell r="ET117">
            <v>366.71875305856622</v>
          </cell>
        </row>
        <row r="118">
          <cell r="C118">
            <v>140</v>
          </cell>
          <cell r="D118">
            <v>140</v>
          </cell>
          <cell r="E118">
            <v>140</v>
          </cell>
          <cell r="F118">
            <v>140</v>
          </cell>
          <cell r="G118">
            <v>95</v>
          </cell>
          <cell r="H118">
            <v>95</v>
          </cell>
          <cell r="I118">
            <v>85</v>
          </cell>
          <cell r="J118">
            <v>130</v>
          </cell>
          <cell r="K118">
            <v>135</v>
          </cell>
          <cell r="L118">
            <v>160</v>
          </cell>
          <cell r="M118">
            <v>170</v>
          </cell>
          <cell r="N118">
            <v>175</v>
          </cell>
          <cell r="O118">
            <v>179</v>
          </cell>
          <cell r="P118">
            <v>182</v>
          </cell>
          <cell r="Q118">
            <v>193.08799999999999</v>
          </cell>
          <cell r="AH118">
            <v>183.04399999999998</v>
          </cell>
          <cell r="AI118">
            <v>188</v>
          </cell>
          <cell r="AJ118">
            <v>185</v>
          </cell>
          <cell r="AK118">
            <v>192</v>
          </cell>
          <cell r="AL118">
            <v>190</v>
          </cell>
          <cell r="AM118">
            <v>170</v>
          </cell>
          <cell r="AN118">
            <v>175</v>
          </cell>
          <cell r="AO118">
            <v>175</v>
          </cell>
          <cell r="AP118">
            <v>175</v>
          </cell>
          <cell r="AQ118">
            <v>170</v>
          </cell>
          <cell r="AR118">
            <v>211.4</v>
          </cell>
          <cell r="AS118">
            <v>267.56599999999997</v>
          </cell>
          <cell r="AT118">
            <v>267.56599999999997</v>
          </cell>
          <cell r="AU118">
            <v>267.56599999999997</v>
          </cell>
          <cell r="AV118">
            <v>267.56599999999997</v>
          </cell>
          <cell r="AZ118">
            <v>267.56599999999997</v>
          </cell>
          <cell r="BE118">
            <v>267.56599999999997</v>
          </cell>
          <cell r="BL118">
            <v>267.56599999999997</v>
          </cell>
          <cell r="BU118">
            <v>267.56599999999997</v>
          </cell>
          <cell r="CG118">
            <v>267.56599999999997</v>
          </cell>
          <cell r="CR118">
            <v>267.56599999999997</v>
          </cell>
          <cell r="DD118">
            <v>267.56599999999997</v>
          </cell>
          <cell r="DQ118">
            <v>267.56599999999997</v>
          </cell>
          <cell r="EA118">
            <v>267.56599999999997</v>
          </cell>
          <cell r="EB118">
            <v>267.56599999999997</v>
          </cell>
          <cell r="EC118">
            <v>267.56599999999997</v>
          </cell>
          <cell r="EE118">
            <v>267.56599999999997</v>
          </cell>
          <cell r="EH118">
            <v>267.56599999999997</v>
          </cell>
          <cell r="EK118">
            <v>267.56599999999997</v>
          </cell>
          <cell r="EN118">
            <v>267.56599999999997</v>
          </cell>
          <cell r="EQ118">
            <v>267.56599999999997</v>
          </cell>
          <cell r="ET118">
            <v>267.56599999999997</v>
          </cell>
        </row>
        <row r="199">
          <cell r="AH199">
            <v>116.91725220000002</v>
          </cell>
          <cell r="AI199">
            <v>114.31758879570383</v>
          </cell>
          <cell r="AJ199">
            <v>114.18527940530974</v>
          </cell>
          <cell r="AK199">
            <v>120.87608069164263</v>
          </cell>
          <cell r="AL199">
            <v>198.96949625239674</v>
          </cell>
          <cell r="AM199">
            <v>231.03754281422331</v>
          </cell>
          <cell r="AN199">
            <v>234.97613016646847</v>
          </cell>
          <cell r="AO199">
            <v>303.40030584692528</v>
          </cell>
          <cell r="AP199">
            <v>203.84643834603148</v>
          </cell>
          <cell r="AQ199">
            <v>261.75379426644184</v>
          </cell>
          <cell r="AR199">
            <v>344.31596091205211</v>
          </cell>
          <cell r="AS199">
            <v>383.31288343558288</v>
          </cell>
          <cell r="AT199">
            <v>413.57575974867001</v>
          </cell>
          <cell r="AU199">
            <v>337.6372696892949</v>
          </cell>
          <cell r="AV199">
            <v>248.41527926964753</v>
          </cell>
          <cell r="AZ199">
            <v>168.05404271691333</v>
          </cell>
          <cell r="BE199">
            <v>222.77766570042007</v>
          </cell>
          <cell r="BL199">
            <v>288.18553332856391</v>
          </cell>
          <cell r="BU199">
            <v>272.52424103483264</v>
          </cell>
          <cell r="CG199">
            <v>166.94046266027036</v>
          </cell>
          <cell r="CR199">
            <v>270.65915775044988</v>
          </cell>
          <cell r="DD199">
            <v>450.3043871954834</v>
          </cell>
          <cell r="DQ199">
            <v>363.22879562339614</v>
          </cell>
          <cell r="EA199">
            <v>358.23123032733901</v>
          </cell>
          <cell r="EB199">
            <v>349.64356649920745</v>
          </cell>
          <cell r="EC199">
            <v>321.25321602460508</v>
          </cell>
          <cell r="EE199">
            <v>319.62830286475804</v>
          </cell>
          <cell r="EH199">
            <v>305.34781109397034</v>
          </cell>
          <cell r="EK199">
            <v>295.33516713069201</v>
          </cell>
          <cell r="EN199">
            <v>288.37941769135341</v>
          </cell>
          <cell r="EQ199">
            <v>283.03577555476943</v>
          </cell>
          <cell r="ET199">
            <v>283.03577555476943</v>
          </cell>
        </row>
        <row r="201">
          <cell r="AH201">
            <v>778.52073736093905</v>
          </cell>
          <cell r="AI201">
            <v>1075.0489620054839</v>
          </cell>
          <cell r="AJ201">
            <v>935.7442255969969</v>
          </cell>
          <cell r="AK201">
            <v>760.25088143171513</v>
          </cell>
          <cell r="AL201">
            <v>720.02705318259802</v>
          </cell>
          <cell r="AM201">
            <v>729.66770846089548</v>
          </cell>
          <cell r="AN201">
            <v>737.16479145883011</v>
          </cell>
          <cell r="AO201">
            <v>900.4363907824677</v>
          </cell>
          <cell r="AP201">
            <v>1070.6562005688884</v>
          </cell>
          <cell r="AQ201">
            <v>1215.2786175547019</v>
          </cell>
          <cell r="AR201">
            <v>1102.6337453726865</v>
          </cell>
          <cell r="AS201">
            <v>952.40706366866573</v>
          </cell>
          <cell r="AT201">
            <v>945.94373294397292</v>
          </cell>
          <cell r="AU201">
            <v>1187.2102779799516</v>
          </cell>
          <cell r="AV201">
            <v>1746.1</v>
          </cell>
          <cell r="AZ201">
            <v>1578.2277855953328</v>
          </cell>
          <cell r="BE201">
            <v>1169.2501410013381</v>
          </cell>
          <cell r="BL201">
            <v>1156.6011606018881</v>
          </cell>
          <cell r="BU201">
            <v>1391.6414834275499</v>
          </cell>
          <cell r="CG201">
            <v>1391.65712423471</v>
          </cell>
          <cell r="CR201">
            <v>1350.3227963504883</v>
          </cell>
          <cell r="DD201">
            <v>1451.148207138599</v>
          </cell>
          <cell r="DQ201">
            <v>2011.2979366508355</v>
          </cell>
          <cell r="EA201">
            <v>4365.8671982315727</v>
          </cell>
          <cell r="EB201">
            <v>3672.6183052283313</v>
          </cell>
          <cell r="EC201">
            <v>4077.2127877733169</v>
          </cell>
          <cell r="EE201">
            <v>3122.9420723704134</v>
          </cell>
          <cell r="EH201">
            <v>2742.7514481671292</v>
          </cell>
          <cell r="EK201">
            <v>2653.0787163241748</v>
          </cell>
          <cell r="EN201">
            <v>2626.8106102219554</v>
          </cell>
          <cell r="EQ201">
            <v>2600.8025843781734</v>
          </cell>
          <cell r="ET201">
            <v>2600.8025843781734</v>
          </cell>
        </row>
        <row r="202">
          <cell r="AH202">
            <v>764.7866393036586</v>
          </cell>
          <cell r="AI202">
            <v>773.9763155700108</v>
          </cell>
          <cell r="AJ202">
            <v>754.92281109716168</v>
          </cell>
          <cell r="AK202">
            <v>752.33079628561325</v>
          </cell>
          <cell r="AL202">
            <v>764.98646975186898</v>
          </cell>
          <cell r="AM202">
            <v>768.36007130124767</v>
          </cell>
          <cell r="AN202">
            <v>746.48761626477358</v>
          </cell>
          <cell r="AO202">
            <v>835.00909880722884</v>
          </cell>
          <cell r="AP202">
            <v>640.55484975359741</v>
          </cell>
          <cell r="AQ202">
            <v>733.18083348002415</v>
          </cell>
          <cell r="AR202">
            <v>964.11655633454984</v>
          </cell>
          <cell r="AS202">
            <v>995.5021127640855</v>
          </cell>
          <cell r="AT202">
            <v>875.55320762131623</v>
          </cell>
          <cell r="AU202">
            <v>919.23502512137384</v>
          </cell>
          <cell r="AV202">
            <v>942.91634136087919</v>
          </cell>
          <cell r="AZ202">
            <v>872.79558814617292</v>
          </cell>
          <cell r="BE202">
            <v>991.8</v>
          </cell>
          <cell r="BL202">
            <v>994.2</v>
          </cell>
          <cell r="BU202">
            <v>805.74667769767768</v>
          </cell>
          <cell r="CG202">
            <v>740.99742437570399</v>
          </cell>
          <cell r="CR202">
            <v>898.47222222222217</v>
          </cell>
          <cell r="DD202">
            <v>1337.832695286952</v>
          </cell>
          <cell r="DQ202">
            <v>1453.8958033878359</v>
          </cell>
          <cell r="EA202">
            <v>2380.8549062243469</v>
          </cell>
          <cell r="EB202">
            <v>2388.7913734936292</v>
          </cell>
          <cell r="EC202">
            <v>2396.7278407629115</v>
          </cell>
          <cell r="EE202">
            <v>2310.9424068012231</v>
          </cell>
          <cell r="EH202">
            <v>2288.0617889121022</v>
          </cell>
          <cell r="EK202">
            <v>2265.4077117941606</v>
          </cell>
          <cell r="EN202">
            <v>2242.9779324694659</v>
          </cell>
          <cell r="EQ202">
            <v>2220.7702301677882</v>
          </cell>
          <cell r="ET202">
            <v>2220.7702301677882</v>
          </cell>
        </row>
        <row r="203">
          <cell r="AH203">
            <v>821.13402820016609</v>
          </cell>
          <cell r="AI203">
            <v>659.89037674321787</v>
          </cell>
          <cell r="AJ203">
            <v>687.18854005767503</v>
          </cell>
          <cell r="AK203">
            <v>784.35946227978638</v>
          </cell>
          <cell r="AL203">
            <v>602.02924448873694</v>
          </cell>
          <cell r="AM203">
            <v>649.74211347007315</v>
          </cell>
          <cell r="AN203">
            <v>521.52128666035946</v>
          </cell>
          <cell r="AO203">
            <v>547.02210287776109</v>
          </cell>
          <cell r="AP203">
            <v>508.01723679891597</v>
          </cell>
          <cell r="AQ203">
            <v>879.89010158685915</v>
          </cell>
          <cell r="AR203">
            <v>1252.915855940169</v>
          </cell>
          <cell r="AS203">
            <v>782.69596995844438</v>
          </cell>
          <cell r="AT203">
            <v>767.46540591452708</v>
          </cell>
          <cell r="AU203">
            <v>705.12674316424864</v>
          </cell>
          <cell r="AV203">
            <v>824.21163132479523</v>
          </cell>
          <cell r="AZ203">
            <v>861.56546087333743</v>
          </cell>
          <cell r="BE203">
            <v>935.78499999999997</v>
          </cell>
          <cell r="BL203">
            <v>1029.7012445282901</v>
          </cell>
          <cell r="BU203">
            <v>999.69271260320795</v>
          </cell>
          <cell r="CG203">
            <v>915.17848679348197</v>
          </cell>
          <cell r="CR203">
            <v>924.28262483457604</v>
          </cell>
          <cell r="DD203">
            <v>1040.2504131880034</v>
          </cell>
          <cell r="DQ203">
            <v>1159.9027690675302</v>
          </cell>
          <cell r="EA203">
            <v>1053.8226231437923</v>
          </cell>
          <cell r="EB203">
            <v>1057.3354910360545</v>
          </cell>
          <cell r="EC203">
            <v>1060.8483589283164</v>
          </cell>
          <cell r="EE203">
            <v>1029.4250405668231</v>
          </cell>
          <cell r="EH203">
            <v>1026.4594572229867</v>
          </cell>
          <cell r="EK203">
            <v>1023.7570184516411</v>
          </cell>
          <cell r="EN203">
            <v>1013.6208103481595</v>
          </cell>
          <cell r="EQ203">
            <v>1003.584960740752</v>
          </cell>
          <cell r="ET203">
            <v>1003.584960740752</v>
          </cell>
        </row>
        <row r="204">
          <cell r="C204">
            <v>59.800664451827245</v>
          </cell>
          <cell r="D204">
            <v>56.022408963585434</v>
          </cell>
          <cell r="E204">
            <v>97.412480974124804</v>
          </cell>
          <cell r="F204">
            <v>103.33670374115269</v>
          </cell>
          <cell r="G204">
            <v>112.7</v>
          </cell>
          <cell r="H204">
            <v>108</v>
          </cell>
          <cell r="I204">
            <v>50.6</v>
          </cell>
          <cell r="J204">
            <v>79.2</v>
          </cell>
          <cell r="K204">
            <v>108.7</v>
          </cell>
          <cell r="L204">
            <v>95.322830073349621</v>
          </cell>
          <cell r="M204">
            <v>110.85663968186337</v>
          </cell>
          <cell r="N204">
            <v>118.88720284487711</v>
          </cell>
          <cell r="O204">
            <v>138.932445353959</v>
          </cell>
          <cell r="P204">
            <v>158.39398194971122</v>
          </cell>
          <cell r="Q204">
            <v>226.78563771951139</v>
          </cell>
          <cell r="AH204">
            <v>225.4952976720505</v>
          </cell>
          <cell r="AI204">
            <v>227.89182774477743</v>
          </cell>
          <cell r="AJ204">
            <v>248.41305703010289</v>
          </cell>
          <cell r="AK204">
            <v>248.00097366368973</v>
          </cell>
          <cell r="AL204">
            <v>261.80640946818323</v>
          </cell>
          <cell r="AM204">
            <v>268.5655470876265</v>
          </cell>
          <cell r="AN204">
            <v>236.34779858886878</v>
          </cell>
          <cell r="AO204">
            <v>243.98372206342859</v>
          </cell>
          <cell r="AP204">
            <v>237.18091465592974</v>
          </cell>
          <cell r="AQ204">
            <v>258.3407067307312</v>
          </cell>
          <cell r="AR204">
            <v>263.97964878918964</v>
          </cell>
          <cell r="AS204">
            <v>271.79382301849517</v>
          </cell>
          <cell r="AT204">
            <v>234.4538768593124</v>
          </cell>
          <cell r="AU204">
            <v>227.7955230225019</v>
          </cell>
          <cell r="AV204">
            <v>184.43521285255341</v>
          </cell>
          <cell r="AZ204">
            <v>187.9905657243464</v>
          </cell>
          <cell r="BE204">
            <v>170.1788071169527</v>
          </cell>
          <cell r="BL204">
            <v>161.64414734435232</v>
          </cell>
          <cell r="BU204">
            <v>165.2851616248474</v>
          </cell>
          <cell r="CG204">
            <v>150.71774095425593</v>
          </cell>
          <cell r="CR204">
            <v>151.23141169032814</v>
          </cell>
          <cell r="DD204">
            <v>155.00176312830158</v>
          </cell>
          <cell r="DQ204">
            <v>130.3385447127655</v>
          </cell>
          <cell r="EA204">
            <v>128.90264642472948</v>
          </cell>
          <cell r="EB204">
            <v>129.33413365502486</v>
          </cell>
          <cell r="EC204">
            <v>131.77109302291242</v>
          </cell>
          <cell r="EE204">
            <v>128.84699204173367</v>
          </cell>
          <cell r="EH204">
            <v>128.00478034440917</v>
          </cell>
          <cell r="EK204">
            <v>127.15639362114931</v>
          </cell>
          <cell r="EN204">
            <v>126.3018178241884</v>
          </cell>
          <cell r="EQ204">
            <v>125.4413809846876</v>
          </cell>
          <cell r="ET204">
            <v>125.82091753643491</v>
          </cell>
        </row>
        <row r="205">
          <cell r="AH205">
            <v>1120.4776902047929</v>
          </cell>
          <cell r="AI205">
            <v>1186.9414587332053</v>
          </cell>
          <cell r="AJ205">
            <v>975.30251393876858</v>
          </cell>
          <cell r="AK205">
            <v>1063.1135247961161</v>
          </cell>
          <cell r="AL205">
            <v>1173.3188338257119</v>
          </cell>
          <cell r="AM205">
            <v>1289.8638471307481</v>
          </cell>
          <cell r="AN205">
            <v>1319.577966799676</v>
          </cell>
          <cell r="AO205">
            <v>1193.4028496016717</v>
          </cell>
          <cell r="AP205">
            <v>816.51616254419901</v>
          </cell>
          <cell r="AQ205">
            <v>1115.7652493944677</v>
          </cell>
          <cell r="AR205">
            <v>1045.2174319867131</v>
          </cell>
          <cell r="AS205">
            <v>975.79490117444857</v>
          </cell>
          <cell r="AT205">
            <v>871.82526244497126</v>
          </cell>
          <cell r="AU205">
            <v>915.41744505703139</v>
          </cell>
          <cell r="AV205">
            <v>1111.7318435754189</v>
          </cell>
          <cell r="AZ205">
            <v>1036.4815215042147</v>
          </cell>
          <cell r="BE205">
            <v>998.89627461679652</v>
          </cell>
          <cell r="BL205">
            <v>1109.7927351075773</v>
          </cell>
          <cell r="BU205">
            <v>1175.0648615850828</v>
          </cell>
          <cell r="CG205">
            <v>1138.15189859001</v>
          </cell>
          <cell r="CR205">
            <v>1113.036135457007</v>
          </cell>
          <cell r="DD205">
            <v>1165.715064050421</v>
          </cell>
          <cell r="DQ205">
            <v>1300.9404199594496</v>
          </cell>
          <cell r="EA205">
            <v>1392.0750347643968</v>
          </cell>
          <cell r="EB205">
            <v>1396.7154510791036</v>
          </cell>
          <cell r="EC205">
            <v>1401.3558673938101</v>
          </cell>
          <cell r="EE205">
            <v>1484.6444177202382</v>
          </cell>
          <cell r="EH205">
            <v>1513.9077839626987</v>
          </cell>
          <cell r="EK205">
            <v>1522.574618407795</v>
          </cell>
          <cell r="EN205">
            <v>1522.2356485497212</v>
          </cell>
          <cell r="EQ205">
            <v>1527.2679755720937</v>
          </cell>
          <cell r="ET205">
            <v>1527.2679755720937</v>
          </cell>
        </row>
        <row r="206">
          <cell r="AH206">
            <v>133.39525072608637</v>
          </cell>
          <cell r="AI206">
            <v>134.65765146049696</v>
          </cell>
          <cell r="AJ206">
            <v>131.54634213199711</v>
          </cell>
          <cell r="AK206">
            <v>133.75945203621444</v>
          </cell>
          <cell r="AL206">
            <v>135.35148818829416</v>
          </cell>
          <cell r="AM206">
            <v>131.22649780808572</v>
          </cell>
          <cell r="AN206">
            <v>125.68702552299818</v>
          </cell>
          <cell r="AO206">
            <v>145.62238506341907</v>
          </cell>
          <cell r="AP206">
            <v>154.66439532366235</v>
          </cell>
          <cell r="AQ206">
            <v>169.02950049007578</v>
          </cell>
          <cell r="AR206">
            <v>160.93424783131576</v>
          </cell>
          <cell r="AS206">
            <v>175.70808253045203</v>
          </cell>
          <cell r="AT206">
            <v>156.89144784379596</v>
          </cell>
          <cell r="AU206">
            <v>149.23024650971055</v>
          </cell>
          <cell r="AV206">
            <v>131.62054220353096</v>
          </cell>
          <cell r="AZ206">
            <v>131.49264855342503</v>
          </cell>
          <cell r="BE206">
            <v>132.07</v>
          </cell>
          <cell r="BL206">
            <v>157.38</v>
          </cell>
          <cell r="BU206">
            <v>131.79821877872038</v>
          </cell>
          <cell r="CG206">
            <v>130.69432883311799</v>
          </cell>
          <cell r="CR206">
            <v>138.49282296650719</v>
          </cell>
          <cell r="DD206">
            <v>140.77953256279753</v>
          </cell>
          <cell r="DQ206">
            <v>150.08286508535605</v>
          </cell>
          <cell r="EA206">
            <v>147.34056785642377</v>
          </cell>
          <cell r="EB206">
            <v>147.83172067349503</v>
          </cell>
          <cell r="EC206">
            <v>148.32287349056628</v>
          </cell>
          <cell r="EE206">
            <v>145.25072698627733</v>
          </cell>
          <cell r="EH206">
            <v>142.71479486218769</v>
          </cell>
          <cell r="EK206">
            <v>140.22313757149422</v>
          </cell>
          <cell r="EN206">
            <v>137.77498211997769</v>
          </cell>
          <cell r="EQ206">
            <v>135.36956900912327</v>
          </cell>
          <cell r="ET206">
            <v>134.336213520504</v>
          </cell>
        </row>
        <row r="207">
          <cell r="T207">
            <v>239.29815828770529</v>
          </cell>
          <cell r="U207">
            <v>281.86112942210502</v>
          </cell>
          <cell r="V207">
            <v>280.74324324324323</v>
          </cell>
          <cell r="W207">
            <v>228.53333333333333</v>
          </cell>
          <cell r="X207">
            <v>225</v>
          </cell>
          <cell r="Y207">
            <v>230.2</v>
          </cell>
          <cell r="Z207">
            <v>249.65</v>
          </cell>
          <cell r="AA207">
            <v>517.25</v>
          </cell>
          <cell r="AB207">
            <v>709.2</v>
          </cell>
          <cell r="AC207">
            <v>638.41337579617834</v>
          </cell>
          <cell r="AD207">
            <v>552.9845973282695</v>
          </cell>
          <cell r="AE207">
            <v>417.60714167157346</v>
          </cell>
          <cell r="AF207">
            <v>372.34122288951323</v>
          </cell>
          <cell r="AG207">
            <v>425.56992507027212</v>
          </cell>
          <cell r="AH207">
            <v>421.30407087845276</v>
          </cell>
          <cell r="AI207">
            <v>424.29143357106875</v>
          </cell>
          <cell r="AJ207">
            <v>455.74930147085598</v>
          </cell>
          <cell r="AK207">
            <v>524.03882707757816</v>
          </cell>
          <cell r="AL207">
            <v>571.38351045761146</v>
          </cell>
          <cell r="AM207">
            <v>787.83595922150141</v>
          </cell>
          <cell r="AN207">
            <v>750.67915073190034</v>
          </cell>
          <cell r="AO207">
            <v>854.00907866999626</v>
          </cell>
          <cell r="AP207">
            <v>663.47580222521049</v>
          </cell>
          <cell r="AQ207">
            <v>1324.0106983252629</v>
          </cell>
          <cell r="AR207">
            <v>1664.8547586697916</v>
          </cell>
          <cell r="AS207">
            <v>1263.2275426710569</v>
          </cell>
          <cell r="AT207">
            <v>1011.7896731319915</v>
          </cell>
          <cell r="AU207">
            <v>708.03081298845689</v>
          </cell>
          <cell r="AV207">
            <v>739.21312011778662</v>
          </cell>
          <cell r="AZ207">
            <v>695.42619542619536</v>
          </cell>
          <cell r="BE207">
            <v>928</v>
          </cell>
          <cell r="BL207">
            <v>722.2</v>
          </cell>
          <cell r="BU207">
            <v>690.57994703749114</v>
          </cell>
          <cell r="CG207">
            <v>687.69781409334905</v>
          </cell>
          <cell r="CR207">
            <v>803.90768103553546</v>
          </cell>
          <cell r="DD207">
            <v>874.17710279635116</v>
          </cell>
          <cell r="DQ207">
            <v>709.40833408917615</v>
          </cell>
          <cell r="EA207">
            <v>985.5013846703431</v>
          </cell>
          <cell r="EB207">
            <v>988.78650694420401</v>
          </cell>
          <cell r="EC207">
            <v>992.07162921806503</v>
          </cell>
          <cell r="EE207">
            <v>1027.2957708159381</v>
          </cell>
          <cell r="EH207">
            <v>999.09916596372284</v>
          </cell>
          <cell r="EK207">
            <v>989.20709501358704</v>
          </cell>
          <cell r="EN207">
            <v>979.4129653599872</v>
          </cell>
          <cell r="EQ207">
            <v>969.71580728711604</v>
          </cell>
          <cell r="ET207">
            <v>969.71580728711604</v>
          </cell>
        </row>
        <row r="211">
          <cell r="C211">
            <v>232</v>
          </cell>
          <cell r="D211">
            <v>217</v>
          </cell>
          <cell r="E211">
            <v>202</v>
          </cell>
          <cell r="F211">
            <v>258.09199999999998</v>
          </cell>
          <cell r="G211">
            <v>299.803</v>
          </cell>
          <cell r="H211">
            <v>262.10000000000002</v>
          </cell>
          <cell r="I211">
            <v>195.58500000000001</v>
          </cell>
          <cell r="J211">
            <v>253.392</v>
          </cell>
          <cell r="K211">
            <v>310.51666666666671</v>
          </cell>
          <cell r="L211">
            <v>275.16805555555561</v>
          </cell>
          <cell r="M211">
            <v>407.81304900000003</v>
          </cell>
          <cell r="N211">
            <v>356.80088500000005</v>
          </cell>
          <cell r="O211">
            <v>313.32788615061895</v>
          </cell>
          <cell r="P211">
            <v>636.47896897083331</v>
          </cell>
          <cell r="Q211">
            <v>772.87533515751591</v>
          </cell>
        </row>
        <row r="213">
          <cell r="C213">
            <v>87</v>
          </cell>
          <cell r="D213">
            <v>58</v>
          </cell>
          <cell r="E213">
            <v>54.372</v>
          </cell>
          <cell r="F213">
            <v>40</v>
          </cell>
          <cell r="G213">
            <v>26.664000000000001</v>
          </cell>
          <cell r="H213">
            <v>34.143000000000001</v>
          </cell>
          <cell r="I213">
            <v>25.9</v>
          </cell>
          <cell r="J213">
            <v>36.700000000000003</v>
          </cell>
          <cell r="K213">
            <v>56.780240000000006</v>
          </cell>
          <cell r="L213">
            <v>84.797149999999988</v>
          </cell>
          <cell r="M213">
            <v>80.670099999999991</v>
          </cell>
          <cell r="N213">
            <v>112.48999999999998</v>
          </cell>
          <cell r="O213">
            <v>108.96382127659572</v>
          </cell>
          <cell r="P213">
            <v>81.650000000000006</v>
          </cell>
          <cell r="Q213">
            <v>97.581999999999994</v>
          </cell>
        </row>
        <row r="214">
          <cell r="C214">
            <v>82</v>
          </cell>
          <cell r="D214">
            <v>61</v>
          </cell>
          <cell r="E214">
            <v>58.923999999999999</v>
          </cell>
          <cell r="F214">
            <v>42.807000000000002</v>
          </cell>
          <cell r="G214">
            <v>38.200000000000003</v>
          </cell>
          <cell r="H214">
            <v>25.2</v>
          </cell>
          <cell r="I214">
            <v>13.1</v>
          </cell>
          <cell r="J214">
            <v>43.3</v>
          </cell>
          <cell r="K214">
            <v>65.875169999999997</v>
          </cell>
          <cell r="L214">
            <v>65.588040000000007</v>
          </cell>
          <cell r="M214">
            <v>68.5</v>
          </cell>
          <cell r="N214">
            <v>66.594150000000013</v>
          </cell>
          <cell r="O214">
            <v>55.70000000000001</v>
          </cell>
          <cell r="P214">
            <v>80.13839157023331</v>
          </cell>
          <cell r="Q214">
            <v>56.508051180599999</v>
          </cell>
        </row>
        <row r="215">
          <cell r="C215">
            <v>13</v>
          </cell>
          <cell r="D215">
            <v>8</v>
          </cell>
          <cell r="E215">
            <v>28.3</v>
          </cell>
          <cell r="F215">
            <v>32.4</v>
          </cell>
          <cell r="G215">
            <v>16.7</v>
          </cell>
          <cell r="H215">
            <v>19.8</v>
          </cell>
          <cell r="I215">
            <v>20.2</v>
          </cell>
          <cell r="J215">
            <v>32.4</v>
          </cell>
          <cell r="K215">
            <v>38.654960000000003</v>
          </cell>
          <cell r="L215">
            <v>59.153100000000002</v>
          </cell>
          <cell r="M215">
            <v>69.7</v>
          </cell>
          <cell r="N215">
            <v>62.9</v>
          </cell>
          <cell r="O215">
            <v>40.905000000000001</v>
          </cell>
          <cell r="P215">
            <v>51.329000000000001</v>
          </cell>
          <cell r="Q215">
            <v>65.367999999999995</v>
          </cell>
        </row>
        <row r="217">
          <cell r="C217">
            <v>16</v>
          </cell>
          <cell r="D217">
            <v>19</v>
          </cell>
          <cell r="E217">
            <v>46.5</v>
          </cell>
          <cell r="F217">
            <v>41.4</v>
          </cell>
          <cell r="G217">
            <v>29.7</v>
          </cell>
          <cell r="H217">
            <v>24.2</v>
          </cell>
          <cell r="I217">
            <v>22.5</v>
          </cell>
          <cell r="J217">
            <v>29.3</v>
          </cell>
          <cell r="K217">
            <v>59.96</v>
          </cell>
          <cell r="L217">
            <v>62.224640000000008</v>
          </cell>
          <cell r="M217">
            <v>59.675159500693489</v>
          </cell>
          <cell r="N217">
            <v>63.5</v>
          </cell>
          <cell r="O217">
            <v>56.11399999999999</v>
          </cell>
          <cell r="P217">
            <v>69.103999999999999</v>
          </cell>
          <cell r="Q217">
            <v>70.781999999999996</v>
          </cell>
        </row>
        <row r="218">
          <cell r="C218">
            <v>4.0999999999999996</v>
          </cell>
          <cell r="D218">
            <v>8.1</v>
          </cell>
          <cell r="E218">
            <v>9.4</v>
          </cell>
          <cell r="F218">
            <v>8.1999999999999993</v>
          </cell>
          <cell r="G218">
            <v>11.835000000000001</v>
          </cell>
          <cell r="H218">
            <v>13.224</v>
          </cell>
          <cell r="I218">
            <v>14.6</v>
          </cell>
          <cell r="J218">
            <v>27.5</v>
          </cell>
          <cell r="K218">
            <v>33.4</v>
          </cell>
          <cell r="L218">
            <v>32.955585499999998</v>
          </cell>
          <cell r="M218">
            <v>27.899999999999995</v>
          </cell>
          <cell r="N218">
            <v>30.173521519802513</v>
          </cell>
          <cell r="O218">
            <v>30.200000000000003</v>
          </cell>
          <cell r="P218">
            <v>30.689</v>
          </cell>
          <cell r="Q218">
            <v>36.061</v>
          </cell>
        </row>
        <row r="221">
          <cell r="T221">
            <v>112.6</v>
          </cell>
          <cell r="U221">
            <v>115.75899999999999</v>
          </cell>
          <cell r="V221">
            <v>103.81800000000001</v>
          </cell>
          <cell r="W221">
            <v>94.458500000000001</v>
          </cell>
          <cell r="X221">
            <v>94.429500000000004</v>
          </cell>
          <cell r="Y221">
            <v>87.837900000000005</v>
          </cell>
          <cell r="Z221">
            <v>12.664862947153665</v>
          </cell>
          <cell r="AA221">
            <v>178.87212832891746</v>
          </cell>
          <cell r="AB221">
            <v>135.78909658932071</v>
          </cell>
          <cell r="AC221">
            <v>203.22277488436407</v>
          </cell>
          <cell r="AD221">
            <v>325.41700085668964</v>
          </cell>
          <cell r="AE221">
            <v>314.24927349688392</v>
          </cell>
          <cell r="AF221">
            <v>281.33183122900357</v>
          </cell>
          <cell r="AG221">
            <v>362.99018364126312</v>
          </cell>
          <cell r="AH221">
            <v>323.37068393159382</v>
          </cell>
          <cell r="AI221">
            <v>339.17947634393272</v>
          </cell>
          <cell r="AJ221">
            <v>496.68499514736754</v>
          </cell>
          <cell r="AK221">
            <v>661.49219959751815</v>
          </cell>
          <cell r="AL221">
            <v>782.79885677900643</v>
          </cell>
          <cell r="AM221">
            <v>671.87800000000004</v>
          </cell>
          <cell r="AN221">
            <v>1025.5292824870003</v>
          </cell>
          <cell r="AO221">
            <v>1119.5869237032632</v>
          </cell>
          <cell r="AP221">
            <v>835.01573273542783</v>
          </cell>
          <cell r="AQ221">
            <v>937.14065322385568</v>
          </cell>
          <cell r="AR221">
            <v>1183.0267127628406</v>
          </cell>
          <cell r="AS221">
            <v>1375.1644722880119</v>
          </cell>
          <cell r="AT221">
            <v>1238.6106305796234</v>
          </cell>
          <cell r="AU221">
            <v>1405.5052798430349</v>
          </cell>
          <cell r="AV221">
            <v>1093.807728102719</v>
          </cell>
          <cell r="AZ221">
            <v>1184.6297105162512</v>
          </cell>
          <cell r="BE221">
            <v>1156.700378820279</v>
          </cell>
          <cell r="BL221">
            <v>1101.8395837866503</v>
          </cell>
          <cell r="BU221">
            <v>1210.4920531878652</v>
          </cell>
          <cell r="CG221">
            <v>1061.5128255357411</v>
          </cell>
          <cell r="CR221">
            <v>1363.2004944718403</v>
          </cell>
          <cell r="DD221">
            <v>1261.7558523453315</v>
          </cell>
          <cell r="DQ221">
            <v>1344.4038329376544</v>
          </cell>
          <cell r="EA221">
            <v>1375.0097527022419</v>
          </cell>
          <cell r="EB221">
            <v>1359.5134582353187</v>
          </cell>
          <cell r="EC221">
            <v>1321.3809203617079</v>
          </cell>
          <cell r="EE221">
            <v>1430.1665500808786</v>
          </cell>
          <cell r="EH221">
            <v>1491.1000699864358</v>
          </cell>
          <cell r="EK221">
            <v>1561.7302655162644</v>
          </cell>
          <cell r="EN221">
            <v>1643.9468253313862</v>
          </cell>
          <cell r="EQ221">
            <v>1734.025391546709</v>
          </cell>
          <cell r="ET221">
            <v>1845.9853160589078</v>
          </cell>
        </row>
        <row r="224"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9.6403999999999996</v>
          </cell>
          <cell r="Z224">
            <v>26.312850000000001</v>
          </cell>
          <cell r="AA224">
            <v>50.655749999999998</v>
          </cell>
          <cell r="AB224">
            <v>59.6676</v>
          </cell>
          <cell r="AC224">
            <v>51.222550000000005</v>
          </cell>
          <cell r="AD224">
            <v>77.991913423187455</v>
          </cell>
          <cell r="AE224">
            <v>114.78597593183875</v>
          </cell>
          <cell r="AF224">
            <v>145.61806097921067</v>
          </cell>
          <cell r="AG224">
            <v>175.2779904529807</v>
          </cell>
          <cell r="AH224">
            <v>182.464</v>
          </cell>
          <cell r="AI224">
            <v>158.065</v>
          </cell>
          <cell r="AJ224">
            <v>181.94599999999997</v>
          </cell>
          <cell r="AK224">
            <v>215.68200000000002</v>
          </cell>
          <cell r="AL224">
            <v>204.74799999999999</v>
          </cell>
          <cell r="AM224">
            <v>236.12900000000002</v>
          </cell>
          <cell r="AN224">
            <v>265.33</v>
          </cell>
          <cell r="AO224">
            <v>247.51003876455741</v>
          </cell>
          <cell r="AP224">
            <v>213.26024739588539</v>
          </cell>
          <cell r="AQ224">
            <v>245.16111740194438</v>
          </cell>
          <cell r="AR224">
            <v>212.09118192732163</v>
          </cell>
          <cell r="AS224">
            <v>216.36731404462023</v>
          </cell>
          <cell r="AT224">
            <v>193.9528150125314</v>
          </cell>
          <cell r="AU224">
            <v>225.59977364890975</v>
          </cell>
          <cell r="AV224">
            <v>185.584</v>
          </cell>
          <cell r="AZ224">
            <v>192.78200000000001</v>
          </cell>
          <cell r="BE224">
            <v>174.89299999999997</v>
          </cell>
          <cell r="BL224">
            <v>183.541</v>
          </cell>
          <cell r="BU224">
            <v>207.50937637226306</v>
          </cell>
          <cell r="CG224">
            <v>167.40589716251077</v>
          </cell>
          <cell r="CR224">
            <v>193.28881875463537</v>
          </cell>
          <cell r="DD224">
            <v>237.27172483799998</v>
          </cell>
          <cell r="DQ224">
            <v>221.49082644600003</v>
          </cell>
          <cell r="EA224">
            <v>221.42243489421858</v>
          </cell>
          <cell r="EB224">
            <v>222.16053611266267</v>
          </cell>
          <cell r="EC224">
            <v>213.25266562781525</v>
          </cell>
          <cell r="EE224">
            <v>230.02639824479255</v>
          </cell>
          <cell r="EH224">
            <v>236.39780961408027</v>
          </cell>
          <cell r="EK224">
            <v>242.79774871813677</v>
          </cell>
          <cell r="EN224">
            <v>249.33441019171352</v>
          </cell>
          <cell r="EQ224">
            <v>255.94222592836385</v>
          </cell>
          <cell r="ET224">
            <v>265.35241241842897</v>
          </cell>
        </row>
        <row r="491">
          <cell r="J491">
            <v>-4.3952086694420363E-2</v>
          </cell>
          <cell r="K491">
            <v>-2.2792048638325822E-2</v>
          </cell>
          <cell r="L491">
            <v>-2.3565279408549907E-2</v>
          </cell>
          <cell r="M491">
            <v>-9.5668710766512288E-2</v>
          </cell>
          <cell r="N491">
            <v>-0.221122731082806</v>
          </cell>
          <cell r="O491">
            <v>0.39503787480596997</v>
          </cell>
          <cell r="P491">
            <v>0.5163632661916826</v>
          </cell>
        </row>
        <row r="507">
          <cell r="C507">
            <v>-321.48899999999998</v>
          </cell>
          <cell r="D507">
            <v>-161.84400000000002</v>
          </cell>
          <cell r="E507">
            <v>-132.76300000000006</v>
          </cell>
          <cell r="F507">
            <v>-165.572</v>
          </cell>
          <cell r="G507">
            <v>-22.458000000000013</v>
          </cell>
          <cell r="H507">
            <v>-130.40299999999993</v>
          </cell>
          <cell r="I507">
            <v>-162.67629999999991</v>
          </cell>
          <cell r="J507">
            <v>-101.55315999999995</v>
          </cell>
          <cell r="K507">
            <v>22.94806666666679</v>
          </cell>
          <cell r="L507">
            <v>-59.437188944444557</v>
          </cell>
          <cell r="M507">
            <v>-4.4139714993066832</v>
          </cell>
          <cell r="N507">
            <v>-140.99868975185311</v>
          </cell>
          <cell r="O507">
            <v>-186.08334826000845</v>
          </cell>
          <cell r="P507">
            <v>203.61327226864211</v>
          </cell>
          <cell r="Q507">
            <v>-34.650265787832112</v>
          </cell>
        </row>
        <row r="526">
          <cell r="C526">
            <v>-515.48299999999995</v>
          </cell>
          <cell r="D526">
            <v>-384.52199999999999</v>
          </cell>
          <cell r="E526">
            <v>-356.81</v>
          </cell>
          <cell r="F526">
            <v>-346.55599999999998</v>
          </cell>
          <cell r="G526">
            <v>-335.93700000000001</v>
          </cell>
          <cell r="H526">
            <v>-286.786</v>
          </cell>
          <cell r="I526">
            <v>-270.86399999999998</v>
          </cell>
          <cell r="J526">
            <v>-442.2</v>
          </cell>
          <cell r="K526">
            <v>-571.79999999999995</v>
          </cell>
          <cell r="L526">
            <v>-602</v>
          </cell>
          <cell r="M526">
            <v>-704.1</v>
          </cell>
          <cell r="N526">
            <v>-874</v>
          </cell>
          <cell r="O526">
            <v>-831.55399999999997</v>
          </cell>
          <cell r="P526">
            <v>-905.94100000000003</v>
          </cell>
          <cell r="Q526">
            <v>-1157.83</v>
          </cell>
          <cell r="AH526">
            <v>-1317.5420000000001</v>
          </cell>
          <cell r="AI526">
            <v>-1262.6587</v>
          </cell>
          <cell r="AJ526">
            <v>-1286.8530000000001</v>
          </cell>
          <cell r="AK526">
            <v>-1306.8030000000001</v>
          </cell>
          <cell r="AL526">
            <v>-1524.3018</v>
          </cell>
          <cell r="AM526">
            <v>-1662.0129999999999</v>
          </cell>
          <cell r="AN526">
            <v>-2040.2011462671248</v>
          </cell>
          <cell r="AO526">
            <v>-2490.4309491002832</v>
          </cell>
          <cell r="AP526">
            <v>-2202.0708738300254</v>
          </cell>
          <cell r="AQ526">
            <v>-2336.1799099514319</v>
          </cell>
          <cell r="AR526">
            <v>-2941</v>
          </cell>
          <cell r="AS526">
            <v>-3079</v>
          </cell>
          <cell r="AT526">
            <v>-3101.0999999999995</v>
          </cell>
          <cell r="AU526">
            <v>-3466.4176637999999</v>
          </cell>
          <cell r="AV526">
            <v>-3305.6000000000004</v>
          </cell>
          <cell r="AZ526">
            <v>-2861.4999999999995</v>
          </cell>
          <cell r="BE526">
            <v>-2791.9</v>
          </cell>
          <cell r="BL526">
            <v>-3141.6000000000004</v>
          </cell>
          <cell r="BU526">
            <v>-3669.9576947423307</v>
          </cell>
          <cell r="CG526">
            <v>-2929.3</v>
          </cell>
          <cell r="CR526">
            <v>-3416.5187876014093</v>
          </cell>
          <cell r="DD526">
            <v>-4519.3002127063401</v>
          </cell>
          <cell r="DQ526">
            <v>-4845.6347332455134</v>
          </cell>
          <cell r="EA526">
            <v>-5141.1500636763349</v>
          </cell>
          <cell r="EB526">
            <v>-5062.1423190677433</v>
          </cell>
          <cell r="EC526">
            <v>-4361.2509218351615</v>
          </cell>
          <cell r="EE526">
            <v>-5239.2229999085775</v>
          </cell>
          <cell r="EH526">
            <v>-5461.1979578916807</v>
          </cell>
          <cell r="EK526">
            <v>-5751.4488986060205</v>
          </cell>
          <cell r="EN526">
            <v>-6079.9893521457589</v>
          </cell>
          <cell r="EQ526">
            <v>-6444.7962810651788</v>
          </cell>
          <cell r="ET526">
            <v>-6892.1702509463994</v>
          </cell>
        </row>
        <row r="536">
          <cell r="C536">
            <v>53.2</v>
          </cell>
          <cell r="D536">
            <v>45.7</v>
          </cell>
          <cell r="E536">
            <v>57.762</v>
          </cell>
          <cell r="F536">
            <v>33.932000000000002</v>
          </cell>
          <cell r="G536">
            <v>43.4</v>
          </cell>
          <cell r="H536">
            <v>33.812000000000005</v>
          </cell>
          <cell r="I536">
            <v>27.18</v>
          </cell>
          <cell r="J536">
            <v>39.482999999999997</v>
          </cell>
          <cell r="K536">
            <v>49.484000000000002</v>
          </cell>
          <cell r="L536">
            <v>39.756999999999998</v>
          </cell>
          <cell r="M536">
            <v>32.164000000000001</v>
          </cell>
          <cell r="N536">
            <v>70.055959493508752</v>
          </cell>
          <cell r="O536">
            <v>63.749838383159599</v>
          </cell>
          <cell r="P536">
            <v>83.962785388966196</v>
          </cell>
          <cell r="Q536">
            <v>93.489122250490851</v>
          </cell>
          <cell r="AH536">
            <v>36.862099999999998</v>
          </cell>
          <cell r="AI536">
            <v>22.883299999999998</v>
          </cell>
          <cell r="AJ536">
            <v>72.756</v>
          </cell>
          <cell r="AK536">
            <v>30.393999999999998</v>
          </cell>
          <cell r="AL536">
            <v>9.6489999999999991</v>
          </cell>
          <cell r="AM536">
            <v>194.511</v>
          </cell>
          <cell r="AN536">
            <v>234.87799999999999</v>
          </cell>
          <cell r="AO536">
            <v>221.34399999999999</v>
          </cell>
          <cell r="AP536">
            <v>212.31</v>
          </cell>
          <cell r="AQ536">
            <v>217.916</v>
          </cell>
          <cell r="AR536">
            <v>215.5</v>
          </cell>
          <cell r="AS536">
            <v>219.6</v>
          </cell>
          <cell r="AT536">
            <v>222.4</v>
          </cell>
          <cell r="AU536">
            <v>239.3</v>
          </cell>
          <cell r="AV536">
            <v>212.2</v>
          </cell>
          <cell r="AZ536">
            <v>235.95099999999999</v>
          </cell>
          <cell r="BE536">
            <v>253.08137805469272</v>
          </cell>
          <cell r="BL536">
            <v>301.5</v>
          </cell>
          <cell r="BU536">
            <v>310.43520211661303</v>
          </cell>
          <cell r="CG536">
            <v>286.95019308190183</v>
          </cell>
          <cell r="CR536">
            <v>223.31300000000002</v>
          </cell>
          <cell r="DD536">
            <v>229.22541666666669</v>
          </cell>
          <cell r="DQ536">
            <v>349.78301385864501</v>
          </cell>
          <cell r="EA536">
            <v>414.61996150036629</v>
          </cell>
          <cell r="EB536">
            <v>386.72335025232252</v>
          </cell>
          <cell r="EC536">
            <v>384.84968725060867</v>
          </cell>
          <cell r="EE536">
            <v>373.49386014959805</v>
          </cell>
          <cell r="EH536">
            <v>406.63054286390047</v>
          </cell>
          <cell r="EK536">
            <v>357.52293824050844</v>
          </cell>
          <cell r="EN536">
            <v>383.01763146122431</v>
          </cell>
          <cell r="EQ536">
            <v>408.0343945703321</v>
          </cell>
          <cell r="ET536">
            <v>426.40091409298151</v>
          </cell>
        </row>
        <row r="537">
          <cell r="C537">
            <v>-94.3</v>
          </cell>
          <cell r="D537">
            <v>-72.400000000000006</v>
          </cell>
          <cell r="E537">
            <v>-90.706000000000003</v>
          </cell>
          <cell r="F537">
            <v>-103.48700000000001</v>
          </cell>
          <cell r="G537">
            <v>-82.058999999999997</v>
          </cell>
          <cell r="H537">
            <v>-70.262</v>
          </cell>
          <cell r="I537">
            <v>-64.515000000000001</v>
          </cell>
          <cell r="J537">
            <v>-43.237000000000002</v>
          </cell>
          <cell r="K537">
            <v>-63.9</v>
          </cell>
          <cell r="L537">
            <v>-59.594000000000001</v>
          </cell>
          <cell r="M537">
            <v>-66.590999999999994</v>
          </cell>
          <cell r="N537">
            <v>-116.242</v>
          </cell>
          <cell r="O537">
            <v>-110.596682</v>
          </cell>
          <cell r="P537">
            <v>-120.49015300000001</v>
          </cell>
          <cell r="Q537">
            <v>-153.99139</v>
          </cell>
          <cell r="AH537">
            <v>-181.33680000000001</v>
          </cell>
          <cell r="AI537">
            <v>-145.63119999999998</v>
          </cell>
          <cell r="AJ537">
            <v>-144.804</v>
          </cell>
          <cell r="AK537">
            <v>-165.83600000000001</v>
          </cell>
          <cell r="AL537">
            <v>-175.29270000000002</v>
          </cell>
          <cell r="AM537">
            <v>-174.54900000000001</v>
          </cell>
          <cell r="AN537">
            <v>-267.55453318140502</v>
          </cell>
          <cell r="AO537">
            <v>-303.66000000000003</v>
          </cell>
          <cell r="AP537">
            <v>-230.476</v>
          </cell>
          <cell r="AQ537">
            <v>-291.13499999999999</v>
          </cell>
          <cell r="AR537">
            <v>-361.9</v>
          </cell>
          <cell r="AS537">
            <v>-376.5</v>
          </cell>
          <cell r="AT537">
            <v>-392.7</v>
          </cell>
          <cell r="AU537">
            <v>-404.2</v>
          </cell>
          <cell r="AV537">
            <v>-420.6</v>
          </cell>
          <cell r="AZ537">
            <v>-368.76</v>
          </cell>
          <cell r="BE537">
            <v>-351.33567269251773</v>
          </cell>
          <cell r="BL537">
            <v>-507</v>
          </cell>
          <cell r="BU537">
            <v>-547.67028830992695</v>
          </cell>
          <cell r="CG537">
            <v>-425.7510712854687</v>
          </cell>
          <cell r="CR537">
            <v>-578.80100000000004</v>
          </cell>
          <cell r="DD537">
            <v>-697.71410804539107</v>
          </cell>
          <cell r="DQ537">
            <v>-581.4761679894616</v>
          </cell>
          <cell r="EA537">
            <v>-716.9380076411602</v>
          </cell>
          <cell r="EB537">
            <v>-707.4570782881292</v>
          </cell>
          <cell r="EC537">
            <v>-623.35011062021931</v>
          </cell>
          <cell r="EE537">
            <v>-628.70675998902925</v>
          </cell>
          <cell r="EH537">
            <v>-655.34375494700168</v>
          </cell>
          <cell r="EK537">
            <v>-690.17386783272241</v>
          </cell>
          <cell r="EN537">
            <v>-729.59872225749109</v>
          </cell>
          <cell r="EQ537">
            <v>-773.3755537278214</v>
          </cell>
          <cell r="ET537">
            <v>-827.06043011356792</v>
          </cell>
        </row>
        <row r="539">
          <cell r="C539">
            <v>8.8000000000000007</v>
          </cell>
          <cell r="D539">
            <v>8.9</v>
          </cell>
          <cell r="E539">
            <v>6.7110000000000003</v>
          </cell>
          <cell r="F539">
            <v>3.4</v>
          </cell>
          <cell r="G539">
            <v>2.746</v>
          </cell>
          <cell r="H539">
            <v>2.6190000000000002</v>
          </cell>
          <cell r="I539">
            <v>6.3609999999999998</v>
          </cell>
          <cell r="J539">
            <v>9.8849999999999998</v>
          </cell>
          <cell r="K539">
            <v>13.228999999999999</v>
          </cell>
          <cell r="L539">
            <v>33.948999999999998</v>
          </cell>
          <cell r="M539">
            <v>23.845400000000001</v>
          </cell>
          <cell r="N539">
            <v>20</v>
          </cell>
          <cell r="O539">
            <v>20</v>
          </cell>
          <cell r="P539">
            <v>25</v>
          </cell>
          <cell r="Q539">
            <v>25.7</v>
          </cell>
          <cell r="AH539">
            <v>10.510400000000001</v>
          </cell>
          <cell r="AI539">
            <v>12.477399999999999</v>
          </cell>
          <cell r="AJ539">
            <v>30.16</v>
          </cell>
          <cell r="AK539">
            <v>27.78</v>
          </cell>
          <cell r="AL539">
            <v>59.734000000000002</v>
          </cell>
          <cell r="AM539">
            <v>60.927999999999997</v>
          </cell>
          <cell r="AN539">
            <v>62.755839999999999</v>
          </cell>
          <cell r="AO539">
            <v>57.76</v>
          </cell>
          <cell r="AP539">
            <v>50.838000000000001</v>
          </cell>
          <cell r="AQ539">
            <v>27.401</v>
          </cell>
          <cell r="AR539">
            <v>111.5</v>
          </cell>
          <cell r="AS539">
            <v>154.60000000000002</v>
          </cell>
          <cell r="AT539">
            <v>161.89999999999998</v>
          </cell>
          <cell r="AU539">
            <v>167.00000000000003</v>
          </cell>
          <cell r="AV539">
            <v>169.9</v>
          </cell>
          <cell r="AZ539">
            <v>195.29808709406154</v>
          </cell>
          <cell r="BE539">
            <v>262.03012356030945</v>
          </cell>
          <cell r="BL539">
            <v>256</v>
          </cell>
          <cell r="BU539">
            <v>60.023588069843399</v>
          </cell>
          <cell r="CG539">
            <v>186.43516704612802</v>
          </cell>
          <cell r="CR539">
            <v>30.579000000000001</v>
          </cell>
          <cell r="DD539">
            <v>63.087499999999999</v>
          </cell>
          <cell r="DQ539">
            <v>69.3287807686051</v>
          </cell>
          <cell r="EA539">
            <v>76.351474810463515</v>
          </cell>
          <cell r="EB539">
            <v>75.314260205700819</v>
          </cell>
          <cell r="EC539">
            <v>73.447097890427258</v>
          </cell>
          <cell r="EE539">
            <v>79.564959024092573</v>
          </cell>
          <cell r="EH539">
            <v>83.25083900664562</v>
          </cell>
          <cell r="EK539">
            <v>87.598310618251048</v>
          </cell>
          <cell r="EN539">
            <v>92.729458585652111</v>
          </cell>
          <cell r="EQ539">
            <v>98.393481962837896</v>
          </cell>
          <cell r="ET539">
            <v>105.36406411692842</v>
          </cell>
        </row>
        <row r="540">
          <cell r="C540">
            <v>-11.4</v>
          </cell>
          <cell r="D540">
            <v>-11.1</v>
          </cell>
          <cell r="E540">
            <v>-10.787000000000001</v>
          </cell>
          <cell r="F540">
            <v>-11.7</v>
          </cell>
          <cell r="G540">
            <v>-3.5339999999999998</v>
          </cell>
          <cell r="H540">
            <v>-2.0569999999999999</v>
          </cell>
          <cell r="I540">
            <v>-4.8819999999999997</v>
          </cell>
          <cell r="J540">
            <v>-4.6319999999999997</v>
          </cell>
          <cell r="K540">
            <v>-10.327999999999999</v>
          </cell>
          <cell r="L540">
            <v>-7.1509999999999998</v>
          </cell>
          <cell r="M540">
            <v>-10.797000000000001</v>
          </cell>
          <cell r="N540">
            <v>-11</v>
          </cell>
          <cell r="O540">
            <v>-11.5</v>
          </cell>
          <cell r="P540">
            <v>-11.5</v>
          </cell>
          <cell r="Q540">
            <v>-11.764499999999998</v>
          </cell>
          <cell r="AH540">
            <v>-19.480599999999999</v>
          </cell>
          <cell r="AI540">
            <v>-9.5899000000000001</v>
          </cell>
          <cell r="AJ540">
            <v>-26.197900000000001</v>
          </cell>
          <cell r="AK540">
            <v>-22.673999999999999</v>
          </cell>
          <cell r="AL540">
            <v>-14.08</v>
          </cell>
          <cell r="AM540">
            <v>-30.815000000000001</v>
          </cell>
          <cell r="AN540">
            <v>-21.635000000000002</v>
          </cell>
          <cell r="AO540">
            <v>-40.423000000000002</v>
          </cell>
          <cell r="AP540">
            <v>-28.071999999999999</v>
          </cell>
          <cell r="AQ540">
            <v>-14.407999999999999</v>
          </cell>
          <cell r="AR540">
            <v>-28</v>
          </cell>
          <cell r="AS540">
            <v>-106.80000000000001</v>
          </cell>
          <cell r="AT540">
            <v>-128.40000000000003</v>
          </cell>
          <cell r="AU540">
            <v>-133.5</v>
          </cell>
          <cell r="AV540">
            <v>-164.10000000000002</v>
          </cell>
          <cell r="AZ540">
            <v>-191.78318952036739</v>
          </cell>
          <cell r="BE540">
            <v>-164.1768934002169</v>
          </cell>
          <cell r="BL540">
            <v>-199</v>
          </cell>
          <cell r="BU540">
            <v>-30.195683628637401</v>
          </cell>
          <cell r="CG540">
            <v>-128.01842955606463</v>
          </cell>
          <cell r="CR540">
            <v>-7.0620000000000003</v>
          </cell>
          <cell r="DD540">
            <v>-0.27400000000000002</v>
          </cell>
          <cell r="DQ540">
            <v>-0.28666864630311456</v>
          </cell>
          <cell r="EA540">
            <v>-0.29435071770403715</v>
          </cell>
          <cell r="EB540">
            <v>-0.29435071770403715</v>
          </cell>
          <cell r="EC540">
            <v>-0.29435071770403715</v>
          </cell>
          <cell r="EE540">
            <v>-0.30039927915276227</v>
          </cell>
          <cell r="EH540">
            <v>-0.30643956777112302</v>
          </cell>
          <cell r="EK540">
            <v>-0.31265262517780018</v>
          </cell>
          <cell r="EN540">
            <v>-0.31898162433113236</v>
          </cell>
          <cell r="EQ540">
            <v>-0.32544186927842472</v>
          </cell>
          <cell r="ET540">
            <v>-0.33203295174611197</v>
          </cell>
        </row>
        <row r="542">
          <cell r="C542">
            <v>14.1</v>
          </cell>
          <cell r="D542">
            <v>9.1999999999999993</v>
          </cell>
          <cell r="E542">
            <v>20.846</v>
          </cell>
          <cell r="F542">
            <v>22.038</v>
          </cell>
          <cell r="G542">
            <v>17.600000000000001</v>
          </cell>
          <cell r="H542">
            <v>18.898</v>
          </cell>
          <cell r="I542">
            <v>13.057</v>
          </cell>
          <cell r="J542">
            <v>17.399999999999999</v>
          </cell>
          <cell r="K542">
            <v>26.062999999999999</v>
          </cell>
          <cell r="L542">
            <v>42.9</v>
          </cell>
          <cell r="M542">
            <v>49.758000000000003</v>
          </cell>
          <cell r="N542">
            <v>51.001950000000001</v>
          </cell>
          <cell r="O542">
            <v>52.276998749999997</v>
          </cell>
          <cell r="P542">
            <v>56</v>
          </cell>
          <cell r="Q542">
            <v>60.872</v>
          </cell>
          <cell r="AH542">
            <v>53.226399999999998</v>
          </cell>
          <cell r="AI542">
            <v>43.417300000000004</v>
          </cell>
          <cell r="AJ542">
            <v>105.947</v>
          </cell>
          <cell r="AK542">
            <v>83.325999999999993</v>
          </cell>
          <cell r="AL542">
            <v>92.338999999999999</v>
          </cell>
          <cell r="AM542">
            <v>94.71</v>
          </cell>
          <cell r="AN542">
            <v>108.384</v>
          </cell>
          <cell r="AO542">
            <v>69.783000000000001</v>
          </cell>
          <cell r="AP542">
            <v>127.40300000000001</v>
          </cell>
          <cell r="AQ542">
            <v>87.921999999999997</v>
          </cell>
          <cell r="AR542">
            <v>193</v>
          </cell>
          <cell r="AS542">
            <v>178.4</v>
          </cell>
          <cell r="AT542">
            <v>284.60000000000002</v>
          </cell>
          <cell r="AU542">
            <v>294.39999999999998</v>
          </cell>
          <cell r="AV542">
            <v>266.10000000000002</v>
          </cell>
          <cell r="AZ542">
            <v>299.60000000000008</v>
          </cell>
          <cell r="BE542">
            <v>306.51203041813778</v>
          </cell>
          <cell r="BL542">
            <v>387.9</v>
          </cell>
          <cell r="BU542">
            <v>382.89267674274703</v>
          </cell>
          <cell r="CG542">
            <v>250.17009000000002</v>
          </cell>
          <cell r="CR542">
            <v>282.37900000000002</v>
          </cell>
          <cell r="DD542">
            <v>340.62253129687849</v>
          </cell>
          <cell r="DQ542">
            <v>365.44296318591051</v>
          </cell>
          <cell r="EA542">
            <v>400.80269018880028</v>
          </cell>
          <cell r="EB542">
            <v>397.88452315168638</v>
          </cell>
          <cell r="EC542">
            <v>392.67600606223101</v>
          </cell>
          <cell r="EE542">
            <v>438.70473191967693</v>
          </cell>
          <cell r="EH542">
            <v>459.24186403011123</v>
          </cell>
          <cell r="EK542">
            <v>486.16801266002409</v>
          </cell>
          <cell r="EN542">
            <v>545.00257599857514</v>
          </cell>
          <cell r="EQ542">
            <v>583.64881944243768</v>
          </cell>
          <cell r="ET542">
            <v>616.29193665850914</v>
          </cell>
        </row>
        <row r="543">
          <cell r="C543">
            <v>-79.400000000000006</v>
          </cell>
          <cell r="D543">
            <v>-63.1</v>
          </cell>
          <cell r="E543">
            <v>-106.053</v>
          </cell>
          <cell r="F543">
            <v>-92.352000000000004</v>
          </cell>
          <cell r="G543">
            <v>-66.453000000000003</v>
          </cell>
          <cell r="H543">
            <v>-111.2</v>
          </cell>
          <cell r="I543">
            <v>-64.150000000000006</v>
          </cell>
          <cell r="J543">
            <v>-50.338000000000001</v>
          </cell>
          <cell r="K543">
            <v>-42.072000000000003</v>
          </cell>
          <cell r="L543">
            <v>-79.5</v>
          </cell>
          <cell r="M543">
            <v>-74.265000000000001</v>
          </cell>
          <cell r="N543">
            <v>-80.726055000000002</v>
          </cell>
          <cell r="O543">
            <v>-84.843083804999992</v>
          </cell>
          <cell r="P543">
            <v>-95</v>
          </cell>
          <cell r="Q543">
            <v>-103.01848437643851</v>
          </cell>
          <cell r="AH543">
            <v>-117.4093</v>
          </cell>
          <cell r="AI543">
            <v>-118.8446</v>
          </cell>
          <cell r="AJ543">
            <v>-99.501000000000005</v>
          </cell>
          <cell r="AK543">
            <v>-170.69900000000001</v>
          </cell>
          <cell r="AL543">
            <v>-187.291</v>
          </cell>
          <cell r="AM543">
            <v>-215.68899999999999</v>
          </cell>
          <cell r="AN543">
            <v>-176.39599999999999</v>
          </cell>
          <cell r="AO543">
            <v>-183.726</v>
          </cell>
          <cell r="AP543">
            <v>-183.524</v>
          </cell>
          <cell r="AQ543">
            <v>-97.55</v>
          </cell>
          <cell r="AR543">
            <v>-249.5</v>
          </cell>
          <cell r="AS543">
            <v>-264.2</v>
          </cell>
          <cell r="AT543">
            <v>-302.60000000000002</v>
          </cell>
          <cell r="AU543">
            <v>-311.39999999999998</v>
          </cell>
          <cell r="AV543">
            <v>-336.1</v>
          </cell>
          <cell r="AZ543">
            <v>-365.3</v>
          </cell>
          <cell r="BE543">
            <v>-371.52502219594794</v>
          </cell>
          <cell r="BL543">
            <v>-443</v>
          </cell>
          <cell r="BU543">
            <v>-538.39439597328192</v>
          </cell>
          <cell r="CG543">
            <v>-320.62677000000002</v>
          </cell>
          <cell r="CR543">
            <v>-395.63600000000002</v>
          </cell>
          <cell r="DD543">
            <v>-351.51896664300233</v>
          </cell>
          <cell r="DQ543">
            <v>-386.29492965166344</v>
          </cell>
          <cell r="EA543">
            <v>-475.42487064859694</v>
          </cell>
          <cell r="EB543">
            <v>-469.64558622532422</v>
          </cell>
          <cell r="EC543">
            <v>-459.24189345544568</v>
          </cell>
          <cell r="EE543">
            <v>-496.15214597879543</v>
          </cell>
          <cell r="EH543">
            <v>-519.13660151795091</v>
          </cell>
          <cell r="EK543">
            <v>-596.24661824059854</v>
          </cell>
          <cell r="EN543">
            <v>-681.17228748766706</v>
          </cell>
          <cell r="EQ543">
            <v>-772.77908449767608</v>
          </cell>
          <cell r="ET543">
            <v>-877.52580133292759</v>
          </cell>
        </row>
        <row r="545">
          <cell r="C545">
            <v>45</v>
          </cell>
          <cell r="D545">
            <v>42.8</v>
          </cell>
          <cell r="E545">
            <v>45.283000000000001</v>
          </cell>
          <cell r="F545">
            <v>42.319000000000003</v>
          </cell>
          <cell r="G545">
            <v>35.6</v>
          </cell>
          <cell r="H545">
            <v>40.9</v>
          </cell>
          <cell r="I545">
            <v>40.927</v>
          </cell>
          <cell r="J545">
            <v>50.4</v>
          </cell>
          <cell r="K545">
            <v>78.89</v>
          </cell>
          <cell r="L545">
            <v>66.114000000000004</v>
          </cell>
          <cell r="M545">
            <v>61.573</v>
          </cell>
          <cell r="N545">
            <v>66.929850999999999</v>
          </cell>
          <cell r="O545">
            <v>70.34327340099999</v>
          </cell>
          <cell r="P545">
            <v>80</v>
          </cell>
          <cell r="Q545">
            <v>81.599999999999994</v>
          </cell>
          <cell r="AH545">
            <v>391.76960000000003</v>
          </cell>
          <cell r="AI545">
            <v>508.00060000000002</v>
          </cell>
          <cell r="AJ545">
            <v>81.146000000000001</v>
          </cell>
          <cell r="AK545">
            <v>275.31650000000002</v>
          </cell>
          <cell r="AL545">
            <v>110.968</v>
          </cell>
          <cell r="AM545">
            <v>106.497</v>
          </cell>
          <cell r="AN545">
            <v>169.84700000000001</v>
          </cell>
          <cell r="AO545">
            <v>268.42599999999999</v>
          </cell>
          <cell r="AP545">
            <v>154.16300000000001</v>
          </cell>
          <cell r="AQ545">
            <v>221.209</v>
          </cell>
          <cell r="AR545">
            <v>296</v>
          </cell>
          <cell r="AS545">
            <v>197.5</v>
          </cell>
          <cell r="AT545">
            <v>199.8</v>
          </cell>
          <cell r="AU545">
            <v>205.1</v>
          </cell>
          <cell r="AV545">
            <v>154.6</v>
          </cell>
          <cell r="AZ545">
            <v>167.34321165967521</v>
          </cell>
          <cell r="BE545">
            <v>175.01239999999999</v>
          </cell>
          <cell r="BL545">
            <v>184</v>
          </cell>
          <cell r="BU545">
            <v>418.00309169126803</v>
          </cell>
          <cell r="CG545">
            <v>163.98890599999999</v>
          </cell>
          <cell r="CR545">
            <v>199.28</v>
          </cell>
          <cell r="DD545">
            <v>360.42950000000002</v>
          </cell>
          <cell r="DQ545">
            <v>396.08698693145163</v>
          </cell>
          <cell r="EA545">
            <v>436.20881934135866</v>
          </cell>
          <cell r="EB545">
            <v>430.2830378254115</v>
          </cell>
          <cell r="EC545">
            <v>419.61562542655452</v>
          </cell>
          <cell r="EE545">
            <v>454.56799522209911</v>
          </cell>
          <cell r="EH545">
            <v>475.62604759652515</v>
          </cell>
          <cell r="EK545">
            <v>500.46388423984024</v>
          </cell>
          <cell r="EN545">
            <v>529.77899573286788</v>
          </cell>
          <cell r="EQ545">
            <v>562.1385140816277</v>
          </cell>
          <cell r="ET545">
            <v>601.96262251052042</v>
          </cell>
        </row>
        <row r="546">
          <cell r="C546">
            <v>-123.2</v>
          </cell>
          <cell r="D546">
            <v>-91.3</v>
          </cell>
          <cell r="E546">
            <v>-95.248000000000005</v>
          </cell>
          <cell r="F546">
            <v>-79.588999999999999</v>
          </cell>
          <cell r="G546">
            <v>-62.244999999999997</v>
          </cell>
          <cell r="H546">
            <v>-92.918999999999997</v>
          </cell>
          <cell r="I546">
            <v>-88.039000000000001</v>
          </cell>
          <cell r="J546">
            <v>-94</v>
          </cell>
          <cell r="K546">
            <v>-97.658000000000001</v>
          </cell>
          <cell r="L546">
            <v>-125.492</v>
          </cell>
          <cell r="M546">
            <v>-133.81400000000002</v>
          </cell>
          <cell r="N546">
            <v>-145.45581800000002</v>
          </cell>
          <cell r="O546">
            <v>-152.874064718</v>
          </cell>
          <cell r="P546">
            <v>-172</v>
          </cell>
          <cell r="Q546">
            <v>-209.8</v>
          </cell>
          <cell r="AH546">
            <v>-423.97408000000001</v>
          </cell>
          <cell r="AI546">
            <v>-510.91930000000002</v>
          </cell>
          <cell r="AJ546">
            <v>-332.423</v>
          </cell>
          <cell r="AK546">
            <v>-344.32100000000003</v>
          </cell>
          <cell r="AL546">
            <v>-266.31900000000002</v>
          </cell>
          <cell r="AM546">
            <v>-246.71</v>
          </cell>
          <cell r="AN546">
            <v>-286.73899999999998</v>
          </cell>
          <cell r="AO546">
            <v>-548.92600000000004</v>
          </cell>
          <cell r="AP546">
            <v>-303.04599999999999</v>
          </cell>
          <cell r="AQ546">
            <v>-407.07900000000001</v>
          </cell>
          <cell r="AR546">
            <v>-179</v>
          </cell>
          <cell r="AS546">
            <v>-191.2</v>
          </cell>
          <cell r="AT546">
            <v>-279.7</v>
          </cell>
          <cell r="AU546">
            <v>-284.10000000000002</v>
          </cell>
          <cell r="AV546">
            <v>-190.2</v>
          </cell>
          <cell r="AZ546">
            <v>-204.29973739135301</v>
          </cell>
          <cell r="BE546">
            <v>-310.10399999999998</v>
          </cell>
          <cell r="BL546">
            <v>-250</v>
          </cell>
          <cell r="BU546">
            <v>-480.05659200000002</v>
          </cell>
          <cell r="CG546">
            <v>-237.15921535999991</v>
          </cell>
          <cell r="CR546">
            <v>-309.74599999999998</v>
          </cell>
          <cell r="DD546">
            <v>-404.16129999999998</v>
          </cell>
          <cell r="DQ546">
            <v>-441.87455150925427</v>
          </cell>
          <cell r="EA546">
            <v>-560.29496369383673</v>
          </cell>
          <cell r="EB546">
            <v>-552.58721509923589</v>
          </cell>
          <cell r="EC546">
            <v>-540.35131490550793</v>
          </cell>
          <cell r="EE546">
            <v>-558.78671305824014</v>
          </cell>
          <cell r="EH546">
            <v>-577.51760453271675</v>
          </cell>
          <cell r="EK546">
            <v>-642.72245964354659</v>
          </cell>
          <cell r="EN546">
            <v>-648.02760967415304</v>
          </cell>
          <cell r="EQ546">
            <v>-654.10754772893131</v>
          </cell>
          <cell r="ET546">
            <v>-661.26675527673376</v>
          </cell>
        </row>
        <row r="548">
          <cell r="C548">
            <v>17.600000000000001</v>
          </cell>
          <cell r="D548">
            <v>16.600000000000001</v>
          </cell>
          <cell r="E548">
            <v>16.448</v>
          </cell>
          <cell r="F548">
            <v>14.77</v>
          </cell>
          <cell r="G548">
            <v>15</v>
          </cell>
          <cell r="H548">
            <v>16.474</v>
          </cell>
          <cell r="I548">
            <v>12.999000000000001</v>
          </cell>
          <cell r="J548">
            <v>27.9</v>
          </cell>
          <cell r="K548">
            <v>37.357999999999997</v>
          </cell>
          <cell r="L548">
            <v>29.074000000000002</v>
          </cell>
          <cell r="M548">
            <v>23.661000000000001</v>
          </cell>
          <cell r="N548">
            <v>25.719507</v>
          </cell>
          <cell r="O548">
            <v>27.031201856999999</v>
          </cell>
          <cell r="P548">
            <v>31</v>
          </cell>
          <cell r="Q548">
            <v>32.6</v>
          </cell>
          <cell r="AH548">
            <v>136.5454</v>
          </cell>
          <cell r="AI548">
            <v>67.392200000000003</v>
          </cell>
          <cell r="AJ548">
            <v>84.635000000000005</v>
          </cell>
          <cell r="AK548">
            <v>69.837999999999994</v>
          </cell>
          <cell r="AL548">
            <v>87.8827</v>
          </cell>
          <cell r="AM548">
            <v>74.888999999999996</v>
          </cell>
          <cell r="AN548">
            <v>80.713999999999999</v>
          </cell>
          <cell r="AO548">
            <v>47.073999999999998</v>
          </cell>
          <cell r="AP548">
            <v>45.002000000000002</v>
          </cell>
          <cell r="AQ548">
            <v>49.735999999999997</v>
          </cell>
          <cell r="AR548">
            <v>60.9</v>
          </cell>
          <cell r="AS548">
            <v>81.099999999999994</v>
          </cell>
          <cell r="AT548">
            <v>92.7</v>
          </cell>
          <cell r="AU548">
            <v>97.1</v>
          </cell>
          <cell r="AV548">
            <v>93.800000000000011</v>
          </cell>
          <cell r="AZ548">
            <v>84.956000000000003</v>
          </cell>
          <cell r="BE548">
            <v>122.99013742689233</v>
          </cell>
          <cell r="BL548">
            <v>101.2</v>
          </cell>
          <cell r="BU548">
            <v>123.24738069754601</v>
          </cell>
          <cell r="CG548">
            <v>87.799168110000011</v>
          </cell>
          <cell r="CR548">
            <v>64.675000000000011</v>
          </cell>
          <cell r="DD548">
            <v>79.483666666666679</v>
          </cell>
          <cell r="DQ548">
            <v>87.347029142353378</v>
          </cell>
          <cell r="EA548">
            <v>146.19489079997271</v>
          </cell>
          <cell r="EB548">
            <v>144.88810863382639</v>
          </cell>
          <cell r="EC548">
            <v>142.53567895948893</v>
          </cell>
          <cell r="EE548">
            <v>153.06552032832784</v>
          </cell>
          <cell r="EH548">
            <v>160.15634453432551</v>
          </cell>
          <cell r="EK548">
            <v>168.51992584581112</v>
          </cell>
          <cell r="EN548">
            <v>178.39112848507926</v>
          </cell>
          <cell r="EQ548">
            <v>189.28746647123009</v>
          </cell>
          <cell r="ET548">
            <v>202.69733681483379</v>
          </cell>
        </row>
        <row r="549">
          <cell r="C549">
            <v>-21</v>
          </cell>
          <cell r="D549">
            <v>-19.600000000000001</v>
          </cell>
          <cell r="E549">
            <v>-17.358000000000001</v>
          </cell>
          <cell r="F549">
            <v>-37.450000000000003</v>
          </cell>
          <cell r="G549">
            <v>-16.2</v>
          </cell>
          <cell r="H549">
            <v>-21.2</v>
          </cell>
          <cell r="I549">
            <v>-12.262</v>
          </cell>
          <cell r="J549">
            <v>-47.4</v>
          </cell>
          <cell r="K549">
            <v>-48.747999999999998</v>
          </cell>
          <cell r="L549">
            <v>-42.182900000000004</v>
          </cell>
          <cell r="M549">
            <v>-45.262</v>
          </cell>
          <cell r="N549">
            <v>-49.199793999999997</v>
          </cell>
          <cell r="O549">
            <v>-51.708983493999995</v>
          </cell>
          <cell r="P549">
            <v>-57</v>
          </cell>
          <cell r="Q549">
            <v>-70.3</v>
          </cell>
          <cell r="AH549">
            <v>-51.164300000000004</v>
          </cell>
          <cell r="AI549">
            <v>-59.469499999999996</v>
          </cell>
          <cell r="AJ549">
            <v>-107.589</v>
          </cell>
          <cell r="AK549">
            <v>-87.242999999999995</v>
          </cell>
          <cell r="AL549">
            <v>-123.042</v>
          </cell>
          <cell r="AM549">
            <v>-103.471</v>
          </cell>
          <cell r="AN549">
            <v>-93.245949832352409</v>
          </cell>
          <cell r="AO549">
            <v>-118.14460000000001</v>
          </cell>
          <cell r="AP549">
            <v>-95.335999999999999</v>
          </cell>
          <cell r="AQ549">
            <v>-65.397999999999996</v>
          </cell>
          <cell r="AR549">
            <v>-116.5</v>
          </cell>
          <cell r="AS549">
            <v>-147.9</v>
          </cell>
          <cell r="AT549">
            <v>-164.2</v>
          </cell>
          <cell r="AU549">
            <v>-179.9</v>
          </cell>
          <cell r="AV549">
            <v>-188.60000000000002</v>
          </cell>
          <cell r="AZ549">
            <v>-203.892</v>
          </cell>
          <cell r="BE549">
            <v>-208.22114729925428</v>
          </cell>
          <cell r="BL549">
            <v>-108.3</v>
          </cell>
          <cell r="BU549">
            <v>-159.86668800000001</v>
          </cell>
          <cell r="CG549">
            <v>-100.19216324000001</v>
          </cell>
          <cell r="CR549">
            <v>-97.169000000000011</v>
          </cell>
          <cell r="DD549">
            <v>-127.67427989106302</v>
          </cell>
          <cell r="DQ549">
            <v>-140.30516600526309</v>
          </cell>
          <cell r="EA549">
            <v>-254.5174490199575</v>
          </cell>
          <cell r="EB549">
            <v>-252.41837031568846</v>
          </cell>
          <cell r="EC549">
            <v>-248.63967241131311</v>
          </cell>
          <cell r="EE549">
            <v>-256.66473568541767</v>
          </cell>
          <cell r="EH549">
            <v>-268.55483684419141</v>
          </cell>
          <cell r="EK549">
            <v>-282.57913429597147</v>
          </cell>
          <cell r="EN549">
            <v>-299.13145522932319</v>
          </cell>
          <cell r="EQ549">
            <v>-317.40275305756961</v>
          </cell>
          <cell r="ET549">
            <v>-339.88881536561888</v>
          </cell>
        </row>
        <row r="554">
          <cell r="C554" t="str">
            <v>…</v>
          </cell>
          <cell r="D554" t="str">
            <v>…</v>
          </cell>
          <cell r="E554" t="str">
            <v>…</v>
          </cell>
          <cell r="F554" t="str">
            <v>…</v>
          </cell>
          <cell r="G554" t="str">
            <v>…</v>
          </cell>
          <cell r="H554" t="str">
            <v>…</v>
          </cell>
          <cell r="I554" t="str">
            <v>…</v>
          </cell>
          <cell r="J554" t="str">
            <v>…</v>
          </cell>
          <cell r="K554" t="str">
            <v>…</v>
          </cell>
          <cell r="L554" t="str">
            <v>…</v>
          </cell>
          <cell r="M554" t="str">
            <v>…</v>
          </cell>
          <cell r="N554" t="str">
            <v>…</v>
          </cell>
          <cell r="O554" t="str">
            <v>…</v>
          </cell>
          <cell r="P554" t="str">
            <v>…</v>
          </cell>
          <cell r="Q554" t="str">
            <v>…</v>
          </cell>
          <cell r="AH554">
            <v>7.3620999999999999</v>
          </cell>
          <cell r="AI554">
            <v>10.669</v>
          </cell>
          <cell r="AJ554">
            <v>8.6349999999999998</v>
          </cell>
          <cell r="AK554">
            <v>2.6440000000000001</v>
          </cell>
          <cell r="AL554">
            <v>5.2009999999999996</v>
          </cell>
          <cell r="AM554">
            <v>6.4290000000000003</v>
          </cell>
          <cell r="AN554">
            <v>7.2009999999999996</v>
          </cell>
          <cell r="AO554">
            <v>11.355</v>
          </cell>
          <cell r="AP554">
            <v>16.928000000000001</v>
          </cell>
          <cell r="AQ554">
            <v>19.021000000000001</v>
          </cell>
          <cell r="AR554">
            <v>28.681999999999999</v>
          </cell>
          <cell r="AS554">
            <v>39.082000000000001</v>
          </cell>
          <cell r="AT554">
            <v>30.673000000000002</v>
          </cell>
          <cell r="AU554">
            <v>45.2</v>
          </cell>
          <cell r="AV554">
            <v>46.4</v>
          </cell>
          <cell r="AZ554">
            <v>47.537526666371932</v>
          </cell>
          <cell r="BE554">
            <v>47.8</v>
          </cell>
          <cell r="BL554">
            <v>49.9</v>
          </cell>
          <cell r="BU554">
            <v>58.175814004884003</v>
          </cell>
          <cell r="CG554">
            <v>86.412999999999997</v>
          </cell>
          <cell r="CR554">
            <v>73.781999999999996</v>
          </cell>
          <cell r="DD554">
            <v>40.548000000000002</v>
          </cell>
          <cell r="DQ554">
            <v>43.115995099816139</v>
          </cell>
          <cell r="EA554">
            <v>45.037279362928153</v>
          </cell>
          <cell r="EB554">
            <v>45.037279362928153</v>
          </cell>
          <cell r="EC554">
            <v>45.037279362928153</v>
          </cell>
          <cell r="EE554">
            <v>96.76019119719156</v>
          </cell>
          <cell r="EH554">
            <v>150.48009553823709</v>
          </cell>
          <cell r="EK554">
            <v>156.19384008410714</v>
          </cell>
          <cell r="EN554">
            <v>162.09521630071882</v>
          </cell>
          <cell r="EQ554">
            <v>168.15095268324563</v>
          </cell>
          <cell r="ET554">
            <v>174.43292611317935</v>
          </cell>
        </row>
        <row r="555">
          <cell r="C555" t="str">
            <v>…</v>
          </cell>
          <cell r="D555" t="str">
            <v>…</v>
          </cell>
          <cell r="E555" t="str">
            <v>…</v>
          </cell>
          <cell r="F555" t="str">
            <v>…</v>
          </cell>
          <cell r="G555" t="str">
            <v>…</v>
          </cell>
          <cell r="H555" t="str">
            <v>…</v>
          </cell>
          <cell r="I555" t="str">
            <v>…</v>
          </cell>
          <cell r="J555" t="str">
            <v>…</v>
          </cell>
          <cell r="K555" t="str">
            <v>…</v>
          </cell>
          <cell r="L555" t="str">
            <v>…</v>
          </cell>
          <cell r="M555" t="str">
            <v>…</v>
          </cell>
          <cell r="N555" t="str">
            <v>…</v>
          </cell>
          <cell r="O555" t="str">
            <v>…</v>
          </cell>
          <cell r="P555" t="str">
            <v>…</v>
          </cell>
          <cell r="Q555" t="str">
            <v>…</v>
          </cell>
          <cell r="AH555">
            <v>-17.255700000000001</v>
          </cell>
          <cell r="AI555">
            <v>-19.7088</v>
          </cell>
          <cell r="AJ555">
            <v>-16.103999999999999</v>
          </cell>
          <cell r="AK555">
            <v>-10.374000000000001</v>
          </cell>
          <cell r="AL555">
            <v>-18.972000000000001</v>
          </cell>
          <cell r="AM555">
            <v>-22.79</v>
          </cell>
          <cell r="AN555">
            <v>-22.79</v>
          </cell>
          <cell r="AO555">
            <v>-16.154</v>
          </cell>
          <cell r="AP555">
            <v>-33.595999999999997</v>
          </cell>
          <cell r="AQ555">
            <v>-14.807</v>
          </cell>
          <cell r="AR555">
            <v>-17.545000000000002</v>
          </cell>
          <cell r="AS555">
            <v>-15.388</v>
          </cell>
          <cell r="AT555">
            <v>-17.899999999999999</v>
          </cell>
          <cell r="AU555">
            <v>-18</v>
          </cell>
          <cell r="AV555">
            <v>-19.899999999999999</v>
          </cell>
          <cell r="AZ555">
            <v>-20.7</v>
          </cell>
          <cell r="BE555">
            <v>-21</v>
          </cell>
          <cell r="BL555">
            <v>-23.7</v>
          </cell>
          <cell r="BU555">
            <v>-21.962831750620399</v>
          </cell>
          <cell r="CG555">
            <v>-24.273</v>
          </cell>
          <cell r="CR555">
            <v>-19.356999999999999</v>
          </cell>
          <cell r="DD555">
            <v>-37.429000000000002</v>
          </cell>
          <cell r="DQ555">
            <v>-41.131871375282273</v>
          </cell>
          <cell r="EA555">
            <v>-45.298345166329923</v>
          </cell>
          <cell r="EB555">
            <v>-44.682979120097897</v>
          </cell>
          <cell r="EC555">
            <v>-43.575215802509248</v>
          </cell>
          <cell r="EE555">
            <v>-47.204863900340975</v>
          </cell>
          <cell r="EH555">
            <v>-49.391648950738883</v>
          </cell>
          <cell r="EK555">
            <v>-51.970947780947398</v>
          </cell>
          <cell r="EN555">
            <v>-55.015191684602705</v>
          </cell>
          <cell r="EQ555">
            <v>-58.375583695455674</v>
          </cell>
          <cell r="ET555">
            <v>-62.511140175668942</v>
          </cell>
        </row>
        <row r="557">
          <cell r="C557">
            <v>8.6769999999999996</v>
          </cell>
          <cell r="D557">
            <v>3.3980000000000001</v>
          </cell>
          <cell r="E557">
            <v>6.5630000000000006</v>
          </cell>
          <cell r="F557">
            <v>2.71</v>
          </cell>
          <cell r="G557">
            <v>1.61</v>
          </cell>
          <cell r="H557">
            <v>8.6920000000000002</v>
          </cell>
          <cell r="I557">
            <v>3.5190000000000001</v>
          </cell>
          <cell r="J557">
            <v>1.4239999999999999</v>
          </cell>
          <cell r="K557">
            <v>4.9249999999999998</v>
          </cell>
          <cell r="L557">
            <v>19.317</v>
          </cell>
          <cell r="M557">
            <v>5.9379999999999997</v>
          </cell>
          <cell r="N557">
            <v>6</v>
          </cell>
          <cell r="O557">
            <v>7</v>
          </cell>
          <cell r="P557">
            <v>9</v>
          </cell>
          <cell r="Q557">
            <v>9.8000000000000007</v>
          </cell>
          <cell r="AH557">
            <v>27.403199999999998</v>
          </cell>
          <cell r="AI557">
            <v>19.045000000000002</v>
          </cell>
          <cell r="AJ557">
            <v>54.415999999999997</v>
          </cell>
          <cell r="AK557">
            <v>52.860999999999997</v>
          </cell>
          <cell r="AL557">
            <v>18.492000000000001</v>
          </cell>
          <cell r="AM557">
            <v>17.777000000000001</v>
          </cell>
          <cell r="AN557">
            <v>24.853999999999999</v>
          </cell>
          <cell r="AO557">
            <v>18.114000000000001</v>
          </cell>
          <cell r="AP557">
            <v>45.131999999999998</v>
          </cell>
          <cell r="AQ557">
            <v>35.597999999999999</v>
          </cell>
          <cell r="AR557">
            <v>48.302999999999997</v>
          </cell>
          <cell r="AS557">
            <v>65.930999999999997</v>
          </cell>
          <cell r="AT557">
            <v>52.227000000000004</v>
          </cell>
          <cell r="AU557">
            <v>35.055999999999997</v>
          </cell>
          <cell r="AV557">
            <v>61.4</v>
          </cell>
          <cell r="AZ557">
            <v>72.964473333628064</v>
          </cell>
          <cell r="BE557">
            <v>63.8</v>
          </cell>
          <cell r="BL557">
            <v>63</v>
          </cell>
          <cell r="BU557">
            <v>71.538399999999996</v>
          </cell>
          <cell r="CG557">
            <v>6.8760000000000003</v>
          </cell>
          <cell r="CR557">
            <v>4.024</v>
          </cell>
          <cell r="DD557">
            <v>58.031999999999996</v>
          </cell>
          <cell r="DQ557">
            <v>59.192639999999997</v>
          </cell>
          <cell r="EA557">
            <v>60.376492800000001</v>
          </cell>
          <cell r="EB557">
            <v>60.376492800000001</v>
          </cell>
          <cell r="EC557">
            <v>60.376492800000001</v>
          </cell>
          <cell r="EE557">
            <v>91.584022656000002</v>
          </cell>
          <cell r="EH557">
            <v>123.41570310912</v>
          </cell>
          <cell r="EK557">
            <v>125.8840171713024</v>
          </cell>
          <cell r="EN557">
            <v>128.40169751472845</v>
          </cell>
          <cell r="EQ557">
            <v>130.96973146502302</v>
          </cell>
          <cell r="ET557">
            <v>133.58912609432349</v>
          </cell>
        </row>
        <row r="558">
          <cell r="C558">
            <v>-150.61000000000001</v>
          </cell>
          <cell r="D558">
            <v>-121.41800000000001</v>
          </cell>
          <cell r="E558">
            <v>-160.65799999999999</v>
          </cell>
          <cell r="F558">
            <v>-165.39499999999998</v>
          </cell>
          <cell r="G558">
            <v>-148.41399999999999</v>
          </cell>
          <cell r="H558">
            <v>-183.33499999999998</v>
          </cell>
          <cell r="I558">
            <v>-202.46799999999999</v>
          </cell>
          <cell r="J558">
            <v>-242.4</v>
          </cell>
          <cell r="K558">
            <v>-249.1</v>
          </cell>
          <cell r="L558">
            <v>-307.053</v>
          </cell>
          <cell r="M558">
            <v>-319.60000000000002</v>
          </cell>
          <cell r="N558">
            <v>-308.7</v>
          </cell>
          <cell r="O558">
            <v>-296.39999999999998</v>
          </cell>
          <cell r="P558">
            <v>-161.30000000000001</v>
          </cell>
          <cell r="Q558">
            <v>-255.017</v>
          </cell>
          <cell r="AH558">
            <v>-261.11720000000003</v>
          </cell>
          <cell r="AI558">
            <v>-272.69009999999997</v>
          </cell>
          <cell r="AJ558">
            <v>-285.06729999999999</v>
          </cell>
          <cell r="AK558">
            <v>-279.41199999999998</v>
          </cell>
          <cell r="AL558">
            <v>-331.94299999999998</v>
          </cell>
          <cell r="AM558">
            <v>-174.58500000000001</v>
          </cell>
          <cell r="AN558">
            <v>-248.49100000000001</v>
          </cell>
          <cell r="AO558">
            <v>-160.506</v>
          </cell>
          <cell r="AP558">
            <v>-253.73</v>
          </cell>
          <cell r="AQ558">
            <v>-170.274</v>
          </cell>
          <cell r="AR558">
            <v>-202.30699999999999</v>
          </cell>
          <cell r="AS558">
            <v>-316.70100000000002</v>
          </cell>
          <cell r="AT558">
            <v>-368.90000000000003</v>
          </cell>
          <cell r="AU558">
            <v>-399.76299999999998</v>
          </cell>
          <cell r="AV558">
            <v>-346.2</v>
          </cell>
          <cell r="AZ558">
            <v>-430.36500000000001</v>
          </cell>
          <cell r="BE558">
            <v>-474.88281000000001</v>
          </cell>
          <cell r="BL558">
            <v>-544</v>
          </cell>
          <cell r="BU558">
            <v>-608.11900000000003</v>
          </cell>
          <cell r="CG558">
            <v>-552.51199999999994</v>
          </cell>
          <cell r="CR558">
            <v>-463.67399999999998</v>
          </cell>
          <cell r="DD558">
            <v>-751.58408333333341</v>
          </cell>
          <cell r="DQ558">
            <v>-683.94256142231325</v>
          </cell>
          <cell r="EA558">
            <v>-810.72043881462128</v>
          </cell>
          <cell r="EB558">
            <v>-756.17325099806226</v>
          </cell>
          <cell r="EC558">
            <v>-752.5096143380149</v>
          </cell>
          <cell r="EE558">
            <v>-710.30518139870458</v>
          </cell>
          <cell r="EH558">
            <v>-697.33176656296268</v>
          </cell>
          <cell r="EK558">
            <v>-699.07669743580755</v>
          </cell>
          <cell r="EN558">
            <v>-748.92733366795778</v>
          </cell>
          <cell r="EQ558">
            <v>-797.8434569827765</v>
          </cell>
          <cell r="ET558">
            <v>-833.75613401119904</v>
          </cell>
        </row>
        <row r="565">
          <cell r="C565">
            <v>0</v>
          </cell>
          <cell r="D565">
            <v>0</v>
          </cell>
          <cell r="E565">
            <v>11.801</v>
          </cell>
          <cell r="F565">
            <v>16.527999999999999</v>
          </cell>
          <cell r="G565">
            <v>13.955</v>
          </cell>
          <cell r="H565">
            <v>10.07</v>
          </cell>
          <cell r="I565">
            <v>14.687000000000001</v>
          </cell>
          <cell r="J565">
            <v>13</v>
          </cell>
          <cell r="K565">
            <v>16.207000000000001</v>
          </cell>
          <cell r="L565">
            <v>24.1</v>
          </cell>
          <cell r="M565">
            <v>34.022000000000006</v>
          </cell>
          <cell r="N565">
            <v>36</v>
          </cell>
          <cell r="O565">
            <v>40</v>
          </cell>
          <cell r="P565">
            <v>45</v>
          </cell>
          <cell r="Q565">
            <v>50</v>
          </cell>
          <cell r="AH565">
            <v>75.033600000000007</v>
          </cell>
          <cell r="AI565">
            <v>69.2089</v>
          </cell>
          <cell r="AJ565">
            <v>65.954999999999998</v>
          </cell>
          <cell r="AK565">
            <v>81.936999999999998</v>
          </cell>
          <cell r="AL565">
            <v>148.45599999999999</v>
          </cell>
          <cell r="AM565">
            <v>210.798</v>
          </cell>
          <cell r="AN565">
            <v>227.28</v>
          </cell>
          <cell r="AO565">
            <v>282.62599999999998</v>
          </cell>
          <cell r="AP565">
            <v>181.12700000000001</v>
          </cell>
          <cell r="AQ565">
            <v>131.38300000000001</v>
          </cell>
          <cell r="AR565">
            <v>177.8</v>
          </cell>
          <cell r="AS565">
            <v>204.3</v>
          </cell>
          <cell r="AT565">
            <v>218.7</v>
          </cell>
          <cell r="AU565">
            <v>253.4</v>
          </cell>
          <cell r="AV565">
            <v>278.89999999999998</v>
          </cell>
          <cell r="AZ565">
            <v>302.07799999999997</v>
          </cell>
          <cell r="BE565">
            <v>335.84800000000001</v>
          </cell>
          <cell r="BL565">
            <v>340</v>
          </cell>
          <cell r="BU565">
            <v>377.12573185780502</v>
          </cell>
          <cell r="CG565">
            <v>303.30900000000003</v>
          </cell>
          <cell r="CR565">
            <v>372.971</v>
          </cell>
          <cell r="DD565">
            <v>649.81500000000005</v>
          </cell>
          <cell r="DQ565">
            <v>690.96923043767947</v>
          </cell>
          <cell r="EA565">
            <v>701.75938860661824</v>
          </cell>
          <cell r="EB565">
            <v>701.75938860661824</v>
          </cell>
          <cell r="EC565">
            <v>691.75938860661824</v>
          </cell>
          <cell r="EE565">
            <v>758.60536093306894</v>
          </cell>
          <cell r="EH565">
            <v>817.7696209490955</v>
          </cell>
          <cell r="EK565">
            <v>848.82041670227079</v>
          </cell>
          <cell r="EN565">
            <v>880.89087874228369</v>
          </cell>
          <cell r="EQ565">
            <v>913.80019627290858</v>
          </cell>
          <cell r="ET565">
            <v>947.93897730062145</v>
          </cell>
        </row>
        <row r="566">
          <cell r="C566">
            <v>-42.673000000000002</v>
          </cell>
          <cell r="D566">
            <v>-29.602</v>
          </cell>
          <cell r="E566">
            <v>-47.955000000000005</v>
          </cell>
          <cell r="F566">
            <v>-36.588999999999999</v>
          </cell>
          <cell r="G566">
            <v>-29.931999999999999</v>
          </cell>
          <cell r="H566">
            <v>-30.146999999999998</v>
          </cell>
          <cell r="I566">
            <v>-39.811</v>
          </cell>
          <cell r="J566">
            <v>-30.9</v>
          </cell>
          <cell r="K566">
            <v>-27.987000000000002</v>
          </cell>
          <cell r="L566">
            <v>-18.100000000000001</v>
          </cell>
          <cell r="M566">
            <v>-27.091999999999999</v>
          </cell>
          <cell r="N566">
            <v>-29.449003999999999</v>
          </cell>
          <cell r="O566">
            <v>-30.950903203999996</v>
          </cell>
          <cell r="P566">
            <v>-36.5</v>
          </cell>
          <cell r="Q566">
            <v>-40</v>
          </cell>
          <cell r="AH566">
            <v>-42.409799999999997</v>
          </cell>
          <cell r="AI566">
            <v>-51.383099999999999</v>
          </cell>
          <cell r="AJ566">
            <v>-43.460999999999999</v>
          </cell>
          <cell r="AK566">
            <v>-20.945</v>
          </cell>
          <cell r="AL566">
            <v>-46.354999999999997</v>
          </cell>
          <cell r="AM566">
            <v>-106.92400000000001</v>
          </cell>
          <cell r="AN566">
            <v>-77.626000000000005</v>
          </cell>
          <cell r="AO566">
            <v>-78.55</v>
          </cell>
          <cell r="AP566">
            <v>-111.017</v>
          </cell>
          <cell r="AQ566">
            <v>-73.665000000000006</v>
          </cell>
          <cell r="AR566">
            <v>-117.8</v>
          </cell>
          <cell r="AS566">
            <v>-113.7</v>
          </cell>
          <cell r="AT566">
            <v>-113.7</v>
          </cell>
          <cell r="AU566">
            <v>-130.5</v>
          </cell>
          <cell r="AV566">
            <v>-134.1</v>
          </cell>
          <cell r="AZ566">
            <v>-143.82900000000001</v>
          </cell>
          <cell r="BE566">
            <v>-140.2132</v>
          </cell>
          <cell r="BL566">
            <v>-143</v>
          </cell>
          <cell r="BU566">
            <v>-140.32158382536599</v>
          </cell>
          <cell r="CG566">
            <v>-117.999</v>
          </cell>
          <cell r="CR566">
            <v>-148.64099999999999</v>
          </cell>
          <cell r="DD566">
            <v>-272.1258268462289</v>
          </cell>
          <cell r="DQ566">
            <v>-186.5674746073735</v>
          </cell>
          <cell r="EA566">
            <v>-299.70157660771781</v>
          </cell>
          <cell r="EB566">
            <v>-296.98868347283269</v>
          </cell>
          <cell r="EC566">
            <v>-292.1050154223035</v>
          </cell>
          <cell r="EE566">
            <v>-238.84062939640529</v>
          </cell>
          <cell r="EH566">
            <v>-260.14857252797839</v>
          </cell>
          <cell r="EK566">
            <v>-242.0277343304754</v>
          </cell>
          <cell r="EN566">
            <v>-230.97566808860398</v>
          </cell>
          <cell r="EQ566">
            <v>-236.68321003468037</v>
          </cell>
          <cell r="ET566">
            <v>-232.8939503938806</v>
          </cell>
        </row>
        <row r="567">
          <cell r="C567">
            <v>-37.341999999999999</v>
          </cell>
          <cell r="D567">
            <v>-29.227</v>
          </cell>
          <cell r="E567">
            <v>-43.755000000000003</v>
          </cell>
          <cell r="F567">
            <v>-32.476999999999997</v>
          </cell>
          <cell r="G567">
            <v>-25.946999999999999</v>
          </cell>
          <cell r="H567">
            <v>-24.747</v>
          </cell>
          <cell r="I567">
            <v>-26.92</v>
          </cell>
          <cell r="J567">
            <v>-25.8</v>
          </cell>
          <cell r="K567">
            <v>-21.762</v>
          </cell>
          <cell r="L567">
            <v>-14.5</v>
          </cell>
          <cell r="M567">
            <v>-23</v>
          </cell>
          <cell r="N567">
            <v>-26</v>
          </cell>
          <cell r="O567">
            <v>-27</v>
          </cell>
          <cell r="P567">
            <v>-32.5</v>
          </cell>
          <cell r="Q567">
            <v>-37</v>
          </cell>
          <cell r="AH567">
            <v>-8.3546999999999993</v>
          </cell>
          <cell r="AI567">
            <v>-9.1654999999999998</v>
          </cell>
          <cell r="AJ567">
            <v>18.324999999999999</v>
          </cell>
          <cell r="AK567">
            <v>40.070999999999998</v>
          </cell>
          <cell r="AL567">
            <v>24.748999999999999</v>
          </cell>
          <cell r="AM567">
            <v>36.372999999999998</v>
          </cell>
          <cell r="AN567">
            <v>52.863999999999997</v>
          </cell>
          <cell r="AO567">
            <v>52.116999999999997</v>
          </cell>
          <cell r="AP567">
            <v>70.11</v>
          </cell>
          <cell r="AQ567">
            <v>35.377000000000002</v>
          </cell>
          <cell r="AR567">
            <v>54.283999999999999</v>
          </cell>
          <cell r="AS567">
            <v>46.511000000000003</v>
          </cell>
          <cell r="AT567">
            <v>48.011000000000003</v>
          </cell>
          <cell r="AU567">
            <v>72.099999999999994</v>
          </cell>
          <cell r="AV567">
            <v>71.7</v>
          </cell>
          <cell r="AZ567">
            <v>78.4018590604027</v>
          </cell>
          <cell r="BE567">
            <v>77.930869607715096</v>
          </cell>
          <cell r="BL567">
            <v>81</v>
          </cell>
          <cell r="BU567">
            <v>121.548113902439</v>
          </cell>
          <cell r="CG567">
            <v>103.71174079883339</v>
          </cell>
          <cell r="CR567">
            <v>162.46100000000001</v>
          </cell>
          <cell r="DD567">
            <v>217.18451000165712</v>
          </cell>
          <cell r="DQ567">
            <v>148.90011001324601</v>
          </cell>
          <cell r="EA567">
            <v>239.19280583041547</v>
          </cell>
          <cell r="EB567">
            <v>237.02763697079146</v>
          </cell>
          <cell r="EC567">
            <v>233.12996557055249</v>
          </cell>
          <cell r="EE567">
            <v>190.61948535027301</v>
          </cell>
          <cell r="EH567">
            <v>207.62542426392451</v>
          </cell>
          <cell r="EK567">
            <v>193.16312419356817</v>
          </cell>
          <cell r="EN567">
            <v>184.34243407728948</v>
          </cell>
          <cell r="EQ567">
            <v>188.89764192080284</v>
          </cell>
          <cell r="ET567">
            <v>185.87342144201239</v>
          </cell>
        </row>
        <row r="569">
          <cell r="C569">
            <v>0</v>
          </cell>
          <cell r="D569">
            <v>0</v>
          </cell>
          <cell r="E569">
            <v>12.145999999999999</v>
          </cell>
          <cell r="F569">
            <v>10.796999999999999</v>
          </cell>
          <cell r="G569">
            <v>7.7690000000000001</v>
          </cell>
          <cell r="H569">
            <v>0.33600000000000002</v>
          </cell>
          <cell r="I569">
            <v>13.044</v>
          </cell>
          <cell r="J569">
            <v>27.28</v>
          </cell>
          <cell r="K569">
            <v>46.768999999999998</v>
          </cell>
          <cell r="L569">
            <v>35.135000000000005</v>
          </cell>
          <cell r="M569">
            <v>68.242999999999995</v>
          </cell>
          <cell r="N569">
            <v>64</v>
          </cell>
          <cell r="O569">
            <v>73</v>
          </cell>
          <cell r="P569">
            <v>74</v>
          </cell>
          <cell r="Q569">
            <v>99.7</v>
          </cell>
          <cell r="AH569">
            <v>32.910600000000002</v>
          </cell>
          <cell r="AI569">
            <v>19.3431</v>
          </cell>
          <cell r="AJ569">
            <v>53.182000000000002</v>
          </cell>
          <cell r="AK569">
            <v>36.984999999999999</v>
          </cell>
          <cell r="AL569">
            <v>26.5</v>
          </cell>
          <cell r="AM569">
            <v>64.653000000000333</v>
          </cell>
          <cell r="AN569">
            <v>69.78</v>
          </cell>
          <cell r="AO569">
            <v>64.224999999999994</v>
          </cell>
          <cell r="AP569">
            <v>70.09</v>
          </cell>
          <cell r="AQ569">
            <v>76.341999999999999</v>
          </cell>
          <cell r="AR569">
            <v>78.113</v>
          </cell>
          <cell r="AS569">
            <v>54.152000000000001</v>
          </cell>
          <cell r="AT569">
            <v>55</v>
          </cell>
          <cell r="AU569">
            <v>63</v>
          </cell>
          <cell r="AV569">
            <v>68.2</v>
          </cell>
          <cell r="AZ569">
            <v>92.399999999999991</v>
          </cell>
          <cell r="BE569">
            <v>109.4</v>
          </cell>
          <cell r="BL569">
            <v>83.4</v>
          </cell>
          <cell r="BU569">
            <v>80.456000000000003</v>
          </cell>
          <cell r="CG569">
            <v>75.616</v>
          </cell>
          <cell r="CR569">
            <v>60.676000000000002</v>
          </cell>
          <cell r="DD569">
            <v>77.239999999999995</v>
          </cell>
          <cell r="DQ569">
            <v>123.0434784</v>
          </cell>
          <cell r="EA569">
            <v>105.967582752</v>
          </cell>
          <cell r="EB569">
            <v>105.967582752</v>
          </cell>
          <cell r="EC569">
            <v>98.667582752000001</v>
          </cell>
          <cell r="EE569">
            <v>91.166610234559997</v>
          </cell>
          <cell r="EH569">
            <v>42.401608541596801</v>
          </cell>
          <cell r="EK569">
            <v>43.673656797844707</v>
          </cell>
          <cell r="EN569">
            <v>44.983866501780049</v>
          </cell>
          <cell r="EQ569">
            <v>46.333382496833451</v>
          </cell>
          <cell r="ET569">
            <v>62.723383971738457</v>
          </cell>
        </row>
        <row r="574">
          <cell r="C574">
            <v>-2.8</v>
          </cell>
          <cell r="D574">
            <v>-2.4</v>
          </cell>
          <cell r="E574">
            <v>-4.1440000000000001</v>
          </cell>
          <cell r="F574">
            <v>-4.7469999999999999</v>
          </cell>
          <cell r="G574">
            <v>-0.86599999999999999</v>
          </cell>
          <cell r="H574">
            <v>-1.085</v>
          </cell>
          <cell r="I574">
            <v>-0.67599999999999993</v>
          </cell>
          <cell r="J574">
            <v>-0.3</v>
          </cell>
          <cell r="K574">
            <v>-5.3639999999999999</v>
          </cell>
          <cell r="L574">
            <v>-1.8</v>
          </cell>
          <cell r="M574">
            <v>-5.7640000000000002</v>
          </cell>
          <cell r="N574">
            <v>-6</v>
          </cell>
          <cell r="O574">
            <v>-6.5</v>
          </cell>
          <cell r="P574">
            <v>-7</v>
          </cell>
          <cell r="Q574">
            <v>-8.1</v>
          </cell>
          <cell r="AH574">
            <v>-2.0122</v>
          </cell>
          <cell r="AI574">
            <v>-0.65879999999999994</v>
          </cell>
          <cell r="AJ574">
            <v>-4.9169999999999998</v>
          </cell>
          <cell r="AK574">
            <v>-5.1449999999999996</v>
          </cell>
          <cell r="AL574">
            <v>-3.8980000000000001</v>
          </cell>
          <cell r="AM574">
            <v>-4.9640000000000004</v>
          </cell>
          <cell r="AN574">
            <v>-6.4409999999999998</v>
          </cell>
          <cell r="AO574">
            <v>-0.7</v>
          </cell>
          <cell r="AP574">
            <v>-8.6639999999999997</v>
          </cell>
          <cell r="AQ574">
            <v>-24.402000000000001</v>
          </cell>
          <cell r="AR574">
            <v>-16.489999999999998</v>
          </cell>
          <cell r="AS574">
            <v>-10.314</v>
          </cell>
          <cell r="AT574">
            <v>-9.5</v>
          </cell>
          <cell r="AU574">
            <v>-8.5399999999999991</v>
          </cell>
          <cell r="AV574">
            <v>-25.6</v>
          </cell>
          <cell r="AZ574">
            <v>-27.6</v>
          </cell>
          <cell r="BE574">
            <v>-20.927319402352811</v>
          </cell>
          <cell r="BL574">
            <v>-32.200000000000003</v>
          </cell>
          <cell r="BU574">
            <v>-22.25346</v>
          </cell>
          <cell r="CG574">
            <v>-21.678000000000001</v>
          </cell>
          <cell r="CR574">
            <v>-0.36099999999999999</v>
          </cell>
          <cell r="DD574">
            <v>-0.95699999999999996</v>
          </cell>
          <cell r="DQ574">
            <v>-0.9904949999999999</v>
          </cell>
          <cell r="EA574">
            <v>-1.0251623249999999</v>
          </cell>
          <cell r="EB574">
            <v>-1.0251623249999999</v>
          </cell>
          <cell r="EC574">
            <v>-1.0251623249999999</v>
          </cell>
          <cell r="EE574">
            <v>-1.0610430063749998</v>
          </cell>
          <cell r="EH574">
            <v>-1.0981795115981248</v>
          </cell>
          <cell r="EK574">
            <v>-1.1366157945040591</v>
          </cell>
          <cell r="EN574">
            <v>-1.1763973473117011</v>
          </cell>
          <cell r="EQ574">
            <v>-1.2175712544676105</v>
          </cell>
          <cell r="ET574">
            <v>-1.2601862483739767</v>
          </cell>
        </row>
        <row r="622">
          <cell r="C622">
            <v>126.605</v>
          </cell>
          <cell r="D622">
            <v>132.84</v>
          </cell>
          <cell r="E622">
            <v>55.419999999999995</v>
          </cell>
          <cell r="F622">
            <v>60.198000000000015</v>
          </cell>
          <cell r="G622">
            <v>14.95900000000001</v>
          </cell>
          <cell r="H622">
            <v>-8.7948999999999948</v>
          </cell>
          <cell r="I622">
            <v>-47.118999999999986</v>
          </cell>
          <cell r="J622">
            <v>-60.04999999999999</v>
          </cell>
          <cell r="K622">
            <v>-250.22800000000001</v>
          </cell>
          <cell r="L622">
            <v>-243.79259999999994</v>
          </cell>
          <cell r="M622">
            <v>-190.8</v>
          </cell>
          <cell r="N622">
            <v>-126.30000000000001</v>
          </cell>
          <cell r="O622">
            <v>-131.6</v>
          </cell>
          <cell r="P622">
            <v>0.5</v>
          </cell>
          <cell r="Q622">
            <v>-59.451000000000022</v>
          </cell>
          <cell r="AH622">
            <v>135.82229999999998</v>
          </cell>
          <cell r="AI622">
            <v>-126.02059999999997</v>
          </cell>
          <cell r="AJ622">
            <v>-204.488</v>
          </cell>
          <cell r="AK622">
            <v>-153.935</v>
          </cell>
          <cell r="AL622">
            <v>-92.204999999999984</v>
          </cell>
          <cell r="AM622">
            <v>-2114.3520999999996</v>
          </cell>
          <cell r="AN622">
            <v>-20.607000000000006</v>
          </cell>
          <cell r="AO622">
            <v>69.904999999999987</v>
          </cell>
          <cell r="AP622">
            <v>-100.081</v>
          </cell>
          <cell r="AQ622">
            <v>336.25099999999998</v>
          </cell>
          <cell r="AR622">
            <v>82.638999999999982</v>
          </cell>
          <cell r="AS622">
            <v>186.59455224082097</v>
          </cell>
          <cell r="AT622">
            <v>497.86831849169499</v>
          </cell>
          <cell r="AU622">
            <v>555.41380846705306</v>
          </cell>
          <cell r="AV622">
            <v>906.94690656410216</v>
          </cell>
          <cell r="AZ622">
            <v>330.05192415673525</v>
          </cell>
          <cell r="BE622">
            <v>900.50000000000011</v>
          </cell>
          <cell r="BL622">
            <v>814.66923977591796</v>
          </cell>
          <cell r="BU622">
            <v>866.20276623345171</v>
          </cell>
          <cell r="CG622">
            <v>356.23544784339276</v>
          </cell>
          <cell r="CR622">
            <v>385.01415618175264</v>
          </cell>
          <cell r="DD622">
            <v>446.0043055234197</v>
          </cell>
          <cell r="DQ622">
            <v>-125.38336938146713</v>
          </cell>
          <cell r="EA622">
            <v>293.06886643909513</v>
          </cell>
          <cell r="EB622">
            <v>293.03886643909516</v>
          </cell>
          <cell r="EC622">
            <v>460.50886643909502</v>
          </cell>
          <cell r="EE622">
            <v>268.18072519652117</v>
          </cell>
          <cell r="EH622">
            <v>608.37307196921654</v>
          </cell>
          <cell r="EK622">
            <v>552.80138302699572</v>
          </cell>
          <cell r="EN622">
            <v>580.46924032928359</v>
          </cell>
          <cell r="EQ622">
            <v>700.38036791774425</v>
          </cell>
          <cell r="ET622">
            <v>642.45357218778258</v>
          </cell>
        </row>
        <row r="649">
          <cell r="C649">
            <v>151.4</v>
          </cell>
          <cell r="D649">
            <v>15.300000000000004</v>
          </cell>
          <cell r="E649">
            <v>45.131</v>
          </cell>
          <cell r="F649">
            <v>16.600000000000001</v>
          </cell>
          <cell r="G649">
            <v>7.5769999999999982</v>
          </cell>
          <cell r="H649">
            <v>12.372999999999999</v>
          </cell>
          <cell r="I649">
            <v>58.046999999999997</v>
          </cell>
          <cell r="J649">
            <v>141.27800000000005</v>
          </cell>
          <cell r="K649">
            <v>-6.7790000000000532</v>
          </cell>
          <cell r="L649">
            <v>-40.47399999999999</v>
          </cell>
          <cell r="M649">
            <v>-77.347999999999985</v>
          </cell>
          <cell r="N649">
            <v>23.287000000000006</v>
          </cell>
          <cell r="O649">
            <v>-2.1180000000000234</v>
          </cell>
          <cell r="P649">
            <v>-159.17399999999998</v>
          </cell>
          <cell r="Q649">
            <v>-125.73299999999996</v>
          </cell>
          <cell r="AH649">
            <v>-83.782999999999987</v>
          </cell>
          <cell r="AI649">
            <v>-135.76700000000002</v>
          </cell>
          <cell r="AJ649">
            <v>50.539999999999964</v>
          </cell>
          <cell r="AK649">
            <v>-87.238</v>
          </cell>
          <cell r="AL649">
            <v>-139.80899999999991</v>
          </cell>
          <cell r="AM649">
            <v>-474.83100000000013</v>
          </cell>
          <cell r="AN649">
            <v>-439.24</v>
          </cell>
          <cell r="AO649">
            <v>-149.31500000000005</v>
          </cell>
        </row>
        <row r="654">
          <cell r="C654">
            <v>26</v>
          </cell>
          <cell r="D654">
            <v>64</v>
          </cell>
          <cell r="E654">
            <v>53.497</v>
          </cell>
          <cell r="F654">
            <v>99.671999999999997</v>
          </cell>
          <cell r="G654">
            <v>145.18899999999999</v>
          </cell>
          <cell r="H654">
            <v>-152.80000000000001</v>
          </cell>
          <cell r="I654">
            <v>116</v>
          </cell>
          <cell r="J654">
            <v>-429</v>
          </cell>
          <cell r="K654">
            <v>319</v>
          </cell>
          <cell r="L654">
            <v>-232</v>
          </cell>
          <cell r="M654">
            <v>256</v>
          </cell>
          <cell r="N654">
            <v>-324</v>
          </cell>
          <cell r="O654">
            <v>72.799999999999955</v>
          </cell>
          <cell r="P654">
            <v>-0.95700000000000607</v>
          </cell>
          <cell r="Q654">
            <v>0</v>
          </cell>
          <cell r="AH654">
            <v>-86.799000000000007</v>
          </cell>
          <cell r="AI654">
            <v>-30</v>
          </cell>
          <cell r="AJ654">
            <v>-467.38699999999983</v>
          </cell>
          <cell r="AK654">
            <v>12.700000000000024</v>
          </cell>
          <cell r="AL654">
            <v>-12.700000000000024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Z654">
            <v>0</v>
          </cell>
          <cell r="BE654">
            <v>0</v>
          </cell>
          <cell r="BL654">
            <v>0</v>
          </cell>
          <cell r="BU654">
            <v>0</v>
          </cell>
          <cell r="CG654">
            <v>0</v>
          </cell>
          <cell r="CR654">
            <v>0</v>
          </cell>
          <cell r="DD654">
            <v>0</v>
          </cell>
          <cell r="DQ654">
            <v>0</v>
          </cell>
          <cell r="EA654">
            <v>0</v>
          </cell>
          <cell r="EB654">
            <v>0</v>
          </cell>
          <cell r="EC654">
            <v>0</v>
          </cell>
          <cell r="EE654">
            <v>0</v>
          </cell>
          <cell r="EH654">
            <v>0</v>
          </cell>
          <cell r="EK654">
            <v>0</v>
          </cell>
          <cell r="EN654">
            <v>0</v>
          </cell>
          <cell r="EQ654">
            <v>0</v>
          </cell>
          <cell r="ET654">
            <v>0</v>
          </cell>
        </row>
        <row r="657"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25</v>
          </cell>
          <cell r="J657">
            <v>710</v>
          </cell>
          <cell r="K657">
            <v>184</v>
          </cell>
          <cell r="L657">
            <v>599</v>
          </cell>
          <cell r="M657">
            <v>75</v>
          </cell>
          <cell r="N657">
            <v>658</v>
          </cell>
          <cell r="O657">
            <v>278</v>
          </cell>
          <cell r="P657">
            <v>188.023</v>
          </cell>
          <cell r="Q657">
            <v>283.37099999999998</v>
          </cell>
          <cell r="AH657">
            <v>307.387</v>
          </cell>
          <cell r="AI657">
            <v>295.25</v>
          </cell>
          <cell r="AJ657">
            <v>778.54599999999982</v>
          </cell>
          <cell r="AK657">
            <v>271.59999999999997</v>
          </cell>
          <cell r="AL657">
            <v>235.6</v>
          </cell>
          <cell r="AM657">
            <v>233.64000000000001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Z657">
            <v>0</v>
          </cell>
          <cell r="BE657">
            <v>0</v>
          </cell>
          <cell r="BL657">
            <v>0</v>
          </cell>
          <cell r="BU657">
            <v>0</v>
          </cell>
          <cell r="CG657">
            <v>123.6</v>
          </cell>
          <cell r="CR657">
            <v>109</v>
          </cell>
          <cell r="DD657">
            <v>0</v>
          </cell>
          <cell r="DQ657">
            <v>0</v>
          </cell>
          <cell r="EA657">
            <v>0</v>
          </cell>
          <cell r="EB657">
            <v>0</v>
          </cell>
          <cell r="EC657">
            <v>0</v>
          </cell>
          <cell r="EE657">
            <v>0</v>
          </cell>
          <cell r="EH657">
            <v>0</v>
          </cell>
          <cell r="EK657">
            <v>0</v>
          </cell>
          <cell r="EN657">
            <v>0</v>
          </cell>
          <cell r="EQ657">
            <v>0</v>
          </cell>
          <cell r="ET657">
            <v>0</v>
          </cell>
        </row>
        <row r="658">
          <cell r="C658" t="str">
            <v>...</v>
          </cell>
          <cell r="D658" t="str">
            <v>...</v>
          </cell>
          <cell r="E658">
            <v>1.393</v>
          </cell>
          <cell r="F658">
            <v>2.3860000000000001</v>
          </cell>
          <cell r="G658">
            <v>24.730999999999998</v>
          </cell>
          <cell r="H658">
            <v>48.682000000000002</v>
          </cell>
          <cell r="I658" t="str">
            <v>...</v>
          </cell>
          <cell r="J658" t="str">
            <v>...</v>
          </cell>
          <cell r="K658" t="str">
            <v>...</v>
          </cell>
          <cell r="L658" t="str">
            <v>...</v>
          </cell>
          <cell r="M658" t="str">
            <v>...</v>
          </cell>
          <cell r="N658" t="str">
            <v>...</v>
          </cell>
          <cell r="O658" t="str">
            <v>...</v>
          </cell>
          <cell r="P658" t="str">
            <v>...</v>
          </cell>
          <cell r="Q658" t="str">
            <v>...</v>
          </cell>
          <cell r="AH658" t="str">
            <v>...</v>
          </cell>
          <cell r="AI658" t="str">
            <v>...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Z658">
            <v>0</v>
          </cell>
          <cell r="BE658">
            <v>0</v>
          </cell>
          <cell r="BL658">
            <v>0</v>
          </cell>
          <cell r="BU658">
            <v>0</v>
          </cell>
          <cell r="CG658">
            <v>0</v>
          </cell>
          <cell r="CR658">
            <v>0</v>
          </cell>
          <cell r="DD658">
            <v>0</v>
          </cell>
          <cell r="DQ658">
            <v>0</v>
          </cell>
          <cell r="EA658">
            <v>0</v>
          </cell>
          <cell r="EB658">
            <v>0</v>
          </cell>
          <cell r="EC658">
            <v>0</v>
          </cell>
          <cell r="EE658">
            <v>0</v>
          </cell>
          <cell r="EH658">
            <v>0</v>
          </cell>
          <cell r="EK658">
            <v>0</v>
          </cell>
          <cell r="EN658">
            <v>0</v>
          </cell>
          <cell r="EQ658">
            <v>0</v>
          </cell>
          <cell r="ET658">
            <v>0</v>
          </cell>
        </row>
        <row r="659">
          <cell r="C659" t="str">
            <v>...</v>
          </cell>
          <cell r="D659" t="str">
            <v>...</v>
          </cell>
          <cell r="E659" t="str">
            <v>...</v>
          </cell>
          <cell r="F659" t="str">
            <v>...</v>
          </cell>
          <cell r="G659" t="str">
            <v>...</v>
          </cell>
          <cell r="H659" t="str">
            <v>...</v>
          </cell>
          <cell r="I659" t="str">
            <v>...</v>
          </cell>
          <cell r="J659" t="str">
            <v>...</v>
          </cell>
          <cell r="K659" t="str">
            <v>...</v>
          </cell>
          <cell r="L659" t="str">
            <v>...</v>
          </cell>
          <cell r="M659" t="str">
            <v>…</v>
          </cell>
          <cell r="N659" t="str">
            <v>…</v>
          </cell>
          <cell r="O659" t="str">
            <v>…</v>
          </cell>
          <cell r="P659" t="str">
            <v>…</v>
          </cell>
          <cell r="Q659" t="str">
            <v>…</v>
          </cell>
          <cell r="AH659" t="str">
            <v>…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Z659">
            <v>0</v>
          </cell>
          <cell r="BE659">
            <v>0</v>
          </cell>
          <cell r="BL659">
            <v>0</v>
          </cell>
          <cell r="BU659">
            <v>0</v>
          </cell>
          <cell r="CG659">
            <v>0</v>
          </cell>
          <cell r="CR659">
            <v>0</v>
          </cell>
          <cell r="DD659">
            <v>0</v>
          </cell>
          <cell r="DQ659">
            <v>0</v>
          </cell>
          <cell r="EA659">
            <v>0</v>
          </cell>
          <cell r="EB659">
            <v>0</v>
          </cell>
          <cell r="EC659">
            <v>-349.29654440985041</v>
          </cell>
          <cell r="EE659">
            <v>0</v>
          </cell>
          <cell r="EH659">
            <v>0</v>
          </cell>
          <cell r="EK659">
            <v>0</v>
          </cell>
          <cell r="EN659">
            <v>0</v>
          </cell>
          <cell r="EQ659">
            <v>0</v>
          </cell>
          <cell r="ET659">
            <v>0</v>
          </cell>
        </row>
        <row r="664">
          <cell r="T664">
            <v>16.255288245975116</v>
          </cell>
          <cell r="U664">
            <v>16.261326350677404</v>
          </cell>
          <cell r="V664">
            <v>17.211216801510346</v>
          </cell>
          <cell r="W664">
            <v>17.325285944097111</v>
          </cell>
          <cell r="X664">
            <v>16.936083655193659</v>
          </cell>
          <cell r="Y664">
            <v>14.457464603495973</v>
          </cell>
          <cell r="Z664">
            <v>13.488252662595283</v>
          </cell>
          <cell r="AA664">
            <v>23.877630187963796</v>
          </cell>
          <cell r="AB664">
            <v>24.713592050561395</v>
          </cell>
          <cell r="AC664">
            <v>29.211713891253474</v>
          </cell>
          <cell r="AD664">
            <v>35.725474305858832</v>
          </cell>
          <cell r="AE664">
            <v>33.864149348213601</v>
          </cell>
          <cell r="AF664">
            <v>31.619999999999997</v>
          </cell>
          <cell r="AG664">
            <v>43.194722681316662</v>
          </cell>
          <cell r="AH664">
            <v>40.066425012705217</v>
          </cell>
          <cell r="AI664">
            <v>39.20252270826623</v>
          </cell>
          <cell r="AJ664">
            <v>41.848987110896275</v>
          </cell>
          <cell r="AK664">
            <v>48.135555114950058</v>
          </cell>
          <cell r="AL664">
            <v>59.028308999999986</v>
          </cell>
          <cell r="AM664">
            <v>61.901609999999991</v>
          </cell>
          <cell r="AN664">
            <v>73.189534800000004</v>
          </cell>
          <cell r="AO664">
            <v>83.228641853753203</v>
          </cell>
          <cell r="AP664">
            <v>61.24405632260008</v>
          </cell>
          <cell r="AQ664">
            <v>68.004000000000005</v>
          </cell>
          <cell r="AR664">
            <v>80.009999999999991</v>
          </cell>
          <cell r="AS664">
            <v>88.175999999999974</v>
          </cell>
          <cell r="AT664">
            <v>90.11099999999999</v>
          </cell>
          <cell r="AU664">
            <v>97.334999999999994</v>
          </cell>
          <cell r="AV664">
            <v>92.567999999999984</v>
          </cell>
          <cell r="AZ664">
            <v>81.740999999999985</v>
          </cell>
          <cell r="BE664">
            <v>80.246999999999986</v>
          </cell>
          <cell r="BL664">
            <v>86.079000000000008</v>
          </cell>
          <cell r="BU664">
            <v>97.149342162145203</v>
          </cell>
          <cell r="CG664">
            <v>76.14</v>
          </cell>
          <cell r="CR664">
            <v>100.07847000000001</v>
          </cell>
          <cell r="DD664">
            <v>131.40201368300961</v>
          </cell>
          <cell r="DQ664">
            <v>110.9096045549697</v>
          </cell>
          <cell r="EA664">
            <v>131.46817926723588</v>
          </cell>
          <cell r="EB664">
            <v>122.62268935103711</v>
          </cell>
          <cell r="EC664">
            <v>122.02858610886727</v>
          </cell>
          <cell r="EE664">
            <v>118.42786725384397</v>
          </cell>
          <cell r="EH664">
            <v>113.08082701021017</v>
          </cell>
          <cell r="EK664">
            <v>113.36378877337418</v>
          </cell>
          <cell r="EN664">
            <v>121.44767572993911</v>
          </cell>
          <cell r="EQ664">
            <v>129.38002005126106</v>
          </cell>
          <cell r="ET664">
            <v>135.20369740722145</v>
          </cell>
        </row>
        <row r="706"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22.3</v>
          </cell>
          <cell r="AH706">
            <v>22.2</v>
          </cell>
          <cell r="AI706">
            <v>2</v>
          </cell>
          <cell r="AJ706">
            <v>3.0999999999999996</v>
          </cell>
          <cell r="AK706">
            <v>2</v>
          </cell>
          <cell r="AL706">
            <v>5</v>
          </cell>
          <cell r="AM706">
            <v>1804.1289999999999</v>
          </cell>
          <cell r="AN706">
            <v>74.599999999999994</v>
          </cell>
          <cell r="AO706">
            <v>66</v>
          </cell>
          <cell r="AP706">
            <v>86.7</v>
          </cell>
          <cell r="AQ706">
            <v>25</v>
          </cell>
          <cell r="AR706">
            <v>13.677499999999995</v>
          </cell>
          <cell r="AS706">
            <v>11.575054499999993</v>
          </cell>
          <cell r="AT706">
            <v>6.1999999999999957</v>
          </cell>
          <cell r="AU706">
            <v>45.274999999999999</v>
          </cell>
          <cell r="AV706">
            <v>11.071</v>
          </cell>
          <cell r="AZ706">
            <v>36</v>
          </cell>
          <cell r="BE706">
            <v>32.799999999999997</v>
          </cell>
          <cell r="BL706">
            <v>38.5</v>
          </cell>
          <cell r="BU706">
            <v>133.29999999999998</v>
          </cell>
          <cell r="CG706">
            <v>20.400000000000002</v>
          </cell>
          <cell r="CR706">
            <v>64.7</v>
          </cell>
          <cell r="DD706">
            <v>104.20806528749999</v>
          </cell>
          <cell r="DQ706">
            <v>79.19</v>
          </cell>
          <cell r="EA706">
            <v>38</v>
          </cell>
          <cell r="EB706">
            <v>38</v>
          </cell>
          <cell r="EC706">
            <v>38.1</v>
          </cell>
          <cell r="EE706">
            <v>41</v>
          </cell>
          <cell r="EH706">
            <v>44</v>
          </cell>
          <cell r="EK706">
            <v>39</v>
          </cell>
          <cell r="EN706">
            <v>20</v>
          </cell>
          <cell r="EQ706">
            <v>20</v>
          </cell>
          <cell r="ET706">
            <v>20</v>
          </cell>
        </row>
        <row r="707"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AH707">
            <v>18.553500000000003</v>
          </cell>
          <cell r="AI707">
            <v>40.489999999999995</v>
          </cell>
          <cell r="AJ707">
            <v>61.906000000000006</v>
          </cell>
          <cell r="AK707">
            <v>20.363999999999997</v>
          </cell>
          <cell r="AL707">
            <v>102.495</v>
          </cell>
          <cell r="AM707">
            <v>24.93</v>
          </cell>
          <cell r="AN707">
            <v>19.896000000000008</v>
          </cell>
          <cell r="AO707">
            <v>-0.41599999999999993</v>
          </cell>
          <cell r="AP707">
            <v>0.23700000000000276</v>
          </cell>
          <cell r="AQ707">
            <v>47.811999999999998</v>
          </cell>
          <cell r="AR707">
            <v>47.870500000000007</v>
          </cell>
          <cell r="AS707">
            <v>48.195916666000009</v>
          </cell>
          <cell r="AT707">
            <v>41.868000000000002</v>
          </cell>
          <cell r="AU707">
            <v>46.774999999999999</v>
          </cell>
          <cell r="AV707">
            <v>1.8</v>
          </cell>
          <cell r="AZ707">
            <v>0</v>
          </cell>
          <cell r="BE707">
            <v>2.3849999999999998</v>
          </cell>
          <cell r="BL707">
            <v>2.3000000000000003</v>
          </cell>
          <cell r="BU707">
            <v>1.7532537431440423</v>
          </cell>
          <cell r="CG707">
            <v>9.7070769728509063</v>
          </cell>
          <cell r="CR707">
            <v>2.4550000000000001</v>
          </cell>
          <cell r="DD707">
            <v>30.524999999999999</v>
          </cell>
          <cell r="DQ707">
            <v>32.36727112209114</v>
          </cell>
          <cell r="EA707">
            <v>33.745594046271499</v>
          </cell>
          <cell r="EB707">
            <v>33.745594046271499</v>
          </cell>
          <cell r="EC707">
            <v>33.745594046271499</v>
          </cell>
          <cell r="EE707">
            <v>44.981605251432995</v>
          </cell>
          <cell r="EH707">
            <v>51.271251758471188</v>
          </cell>
          <cell r="EK707">
            <v>57.593949813832261</v>
          </cell>
          <cell r="EN707">
            <v>63.960083490793458</v>
          </cell>
          <cell r="EQ707">
            <v>70.361950632847822</v>
          </cell>
          <cell r="ET707">
            <v>76.81619031278052</v>
          </cell>
        </row>
        <row r="711"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AH711">
            <v>27.907400000000003</v>
          </cell>
          <cell r="AI711">
            <v>442.50049999999999</v>
          </cell>
          <cell r="AJ711">
            <v>190.50650000000002</v>
          </cell>
          <cell r="AK711">
            <v>40.454999999999998</v>
          </cell>
          <cell r="AL711">
            <v>141.11500000000001</v>
          </cell>
          <cell r="AM711">
            <v>33.662000000000006</v>
          </cell>
          <cell r="AN711">
            <v>94.433000000000007</v>
          </cell>
          <cell r="AO711">
            <v>10.35199999999999</v>
          </cell>
          <cell r="AP711">
            <v>382.04100000000005</v>
          </cell>
          <cell r="AQ711">
            <v>34.98899999999999</v>
          </cell>
          <cell r="AR711">
            <v>219.68300000000002</v>
          </cell>
          <cell r="AS711">
            <v>413.38499999999999</v>
          </cell>
          <cell r="AT711">
            <v>348.2</v>
          </cell>
          <cell r="AU711">
            <v>364.21600000000001</v>
          </cell>
          <cell r="AV711">
            <v>377.5</v>
          </cell>
          <cell r="AZ711">
            <v>363.31208966072091</v>
          </cell>
          <cell r="BE711">
            <v>459.1</v>
          </cell>
          <cell r="BL711">
            <v>375.42500000000001</v>
          </cell>
          <cell r="BU711">
            <v>527.11800000000005</v>
          </cell>
          <cell r="CG711">
            <v>340.68161338773496</v>
          </cell>
          <cell r="CR711">
            <v>503.64600000000007</v>
          </cell>
          <cell r="DD711">
            <v>560.33618948888875</v>
          </cell>
          <cell r="DQ711">
            <v>640.67920939530632</v>
          </cell>
          <cell r="EA711">
            <v>315.00711185531623</v>
          </cell>
          <cell r="EB711">
            <v>308.40259943938065</v>
          </cell>
          <cell r="EC711">
            <v>397.91806510905349</v>
          </cell>
          <cell r="EE711">
            <v>465.55380847272897</v>
          </cell>
          <cell r="EH711">
            <v>536.79168442347338</v>
          </cell>
          <cell r="EK711">
            <v>609.03770013409917</v>
          </cell>
          <cell r="EN711">
            <v>618.26070163566851</v>
          </cell>
          <cell r="EQ711">
            <v>628.59100595239966</v>
          </cell>
          <cell r="ET711">
            <v>640.35904945063282</v>
          </cell>
        </row>
        <row r="714"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AH714">
            <v>69.214100000000002</v>
          </cell>
          <cell r="AI714">
            <v>3.6866999999999992</v>
          </cell>
          <cell r="AJ714">
            <v>-1.0569999999999999</v>
          </cell>
          <cell r="AK714">
            <v>16.218</v>
          </cell>
          <cell r="AL714">
            <v>-6.8089999999999993</v>
          </cell>
          <cell r="AM714">
            <v>-2.3810000000000002</v>
          </cell>
          <cell r="AN714">
            <v>-8.5890000000000004</v>
          </cell>
          <cell r="AO714">
            <v>-18.222000000000001</v>
          </cell>
          <cell r="AP714">
            <v>-45.914999999999999</v>
          </cell>
          <cell r="AQ714">
            <v>36.811</v>
          </cell>
          <cell r="AR714">
            <v>-26.837</v>
          </cell>
          <cell r="AS714">
            <v>-0.76700000000000124</v>
          </cell>
          <cell r="AT714">
            <v>-34.5</v>
          </cell>
          <cell r="AU714">
            <v>-31.466999999999999</v>
          </cell>
          <cell r="AV714">
            <v>416.5</v>
          </cell>
          <cell r="AZ714">
            <v>-38.5</v>
          </cell>
          <cell r="BE714">
            <v>14.199999999999996</v>
          </cell>
          <cell r="BL714">
            <v>12.499999999999996</v>
          </cell>
          <cell r="BU714">
            <v>71.783999999999992</v>
          </cell>
          <cell r="CG714">
            <v>26.18399999999999</v>
          </cell>
          <cell r="CR714">
            <v>-100</v>
          </cell>
          <cell r="DD714">
            <v>-306.83300000000003</v>
          </cell>
          <cell r="DQ714">
            <v>-306.63300000000004</v>
          </cell>
          <cell r="EA714">
            <v>-406.63300000000004</v>
          </cell>
          <cell r="EB714">
            <v>-406.63300000000004</v>
          </cell>
          <cell r="EC714">
            <v>-406.63300000000004</v>
          </cell>
          <cell r="EE714">
            <v>-61.633000000000017</v>
          </cell>
          <cell r="EH714">
            <v>33.366999999999983</v>
          </cell>
          <cell r="EK714">
            <v>73.36699999999999</v>
          </cell>
          <cell r="EN714">
            <v>113.36699999999999</v>
          </cell>
          <cell r="EQ714">
            <v>153.36699999999999</v>
          </cell>
          <cell r="ET714">
            <v>193.36699999999999</v>
          </cell>
        </row>
        <row r="717">
          <cell r="C717">
            <v>126.605</v>
          </cell>
          <cell r="D717">
            <v>132.84</v>
          </cell>
          <cell r="E717">
            <v>55.419999999999995</v>
          </cell>
          <cell r="F717">
            <v>60.198000000000015</v>
          </cell>
          <cell r="G717">
            <v>14.95900000000001</v>
          </cell>
          <cell r="H717">
            <v>-8.7948999999999948</v>
          </cell>
          <cell r="I717">
            <v>-47.118999999999986</v>
          </cell>
          <cell r="J717">
            <v>-60.04999999999999</v>
          </cell>
          <cell r="K717">
            <v>-250.22800000000001</v>
          </cell>
          <cell r="L717">
            <v>-243.79259999999994</v>
          </cell>
          <cell r="M717">
            <v>-190.8</v>
          </cell>
          <cell r="N717">
            <v>-126.30000000000001</v>
          </cell>
          <cell r="O717">
            <v>-131.6</v>
          </cell>
          <cell r="P717">
            <v>0.5</v>
          </cell>
          <cell r="Q717">
            <v>-59.451000000000022</v>
          </cell>
          <cell r="AH717">
            <v>135.82229999999998</v>
          </cell>
          <cell r="AI717">
            <v>-126.02059999999997</v>
          </cell>
          <cell r="AJ717">
            <v>-204.488</v>
          </cell>
          <cell r="AK717">
            <v>-153.935</v>
          </cell>
          <cell r="AL717">
            <v>-92.204999999999984</v>
          </cell>
          <cell r="AM717">
            <v>-2114.3520999999996</v>
          </cell>
          <cell r="AN717">
            <v>-20.607000000000006</v>
          </cell>
          <cell r="AO717">
            <v>69.904999999999987</v>
          </cell>
          <cell r="AP717">
            <v>-100.081</v>
          </cell>
          <cell r="AQ717">
            <v>336.25099999999998</v>
          </cell>
          <cell r="AR717">
            <v>82.638999999999982</v>
          </cell>
          <cell r="AS717">
            <v>186.59455224082097</v>
          </cell>
          <cell r="AT717">
            <v>497.86831849169499</v>
          </cell>
          <cell r="AU717">
            <v>555.41380846705306</v>
          </cell>
          <cell r="AV717">
            <v>906.94690656410216</v>
          </cell>
          <cell r="AZ717">
            <v>330.05192415673525</v>
          </cell>
          <cell r="BE717">
            <v>900.50000000000011</v>
          </cell>
          <cell r="BL717">
            <v>814.66923977591796</v>
          </cell>
          <cell r="BU717">
            <v>866.20276623345171</v>
          </cell>
          <cell r="CG717">
            <v>356.23544784339276</v>
          </cell>
          <cell r="CR717">
            <v>385.01415618175264</v>
          </cell>
          <cell r="DD717">
            <v>446.0043055234197</v>
          </cell>
          <cell r="DQ717">
            <v>-125.38336938146713</v>
          </cell>
          <cell r="EA717">
            <v>293.06886643909513</v>
          </cell>
          <cell r="EB717">
            <v>293.03886643909516</v>
          </cell>
          <cell r="EC717">
            <v>460.50886643909502</v>
          </cell>
          <cell r="EE717">
            <v>268.18072519652117</v>
          </cell>
          <cell r="EH717">
            <v>608.37307196921654</v>
          </cell>
          <cell r="EK717">
            <v>552.80138302699572</v>
          </cell>
          <cell r="EN717">
            <v>580.46924032928359</v>
          </cell>
          <cell r="EQ717">
            <v>700.38036791774425</v>
          </cell>
          <cell r="ET717">
            <v>642.45357218778258</v>
          </cell>
        </row>
        <row r="718">
          <cell r="C718">
            <v>43.826999999999998</v>
          </cell>
          <cell r="D718">
            <v>76.402000000000001</v>
          </cell>
          <cell r="E718">
            <v>17.031999999999996</v>
          </cell>
          <cell r="F718">
            <v>-63.055</v>
          </cell>
          <cell r="G718">
            <v>-39.097999999999999</v>
          </cell>
          <cell r="H718">
            <v>-96.533000000000001</v>
          </cell>
          <cell r="I718">
            <v>1.5050000000000026</v>
          </cell>
          <cell r="J718">
            <v>-37.167000000000002</v>
          </cell>
          <cell r="K718">
            <v>-32.978999999999999</v>
          </cell>
          <cell r="L718">
            <v>-42.349000000000004</v>
          </cell>
          <cell r="M718">
            <v>-46.579000000000008</v>
          </cell>
          <cell r="N718">
            <v>-16.273999999999987</v>
          </cell>
          <cell r="O718">
            <v>48.527000000000001</v>
          </cell>
          <cell r="P718">
            <v>-93.580000000000013</v>
          </cell>
          <cell r="Q718">
            <v>-12.124000000000002</v>
          </cell>
          <cell r="AH718">
            <v>-41.505099999999949</v>
          </cell>
          <cell r="AI718">
            <v>-139.22310000000002</v>
          </cell>
          <cell r="AJ718">
            <v>-107.155</v>
          </cell>
          <cell r="AK718">
            <v>213.79600000000002</v>
          </cell>
          <cell r="AL718">
            <v>163.68600000000009</v>
          </cell>
          <cell r="AM718">
            <v>354.05599999999998</v>
          </cell>
          <cell r="AN718">
            <v>63.276999999999958</v>
          </cell>
          <cell r="AO718">
            <v>178.95400000000006</v>
          </cell>
          <cell r="AP718">
            <v>152.41199999999992</v>
          </cell>
          <cell r="AQ718">
            <v>-72.618000000000222</v>
          </cell>
          <cell r="AR718">
            <v>-101.85399999999998</v>
          </cell>
          <cell r="AS718">
            <v>-41.644000000000062</v>
          </cell>
          <cell r="AT718">
            <v>-273.65755598509293</v>
          </cell>
          <cell r="AU718">
            <v>-100.73249420645649</v>
          </cell>
          <cell r="AV718">
            <v>-534.56013258300004</v>
          </cell>
          <cell r="AZ718">
            <v>-914.16713258299978</v>
          </cell>
          <cell r="BE718">
            <v>-423.68399999999997</v>
          </cell>
          <cell r="BL718">
            <v>-253.78466251650502</v>
          </cell>
          <cell r="BU718">
            <v>-445.31183391943</v>
          </cell>
          <cell r="CG718">
            <v>-281.33253378098129</v>
          </cell>
          <cell r="CR718">
            <v>-5.2999999999883585E-2</v>
          </cell>
          <cell r="DD718">
            <v>668.25135354533472</v>
          </cell>
          <cell r="DQ718">
            <v>817.97736810399135</v>
          </cell>
          <cell r="EA718">
            <v>1139.0145991502379</v>
          </cell>
          <cell r="EB718">
            <v>1369.6001928285871</v>
          </cell>
          <cell r="EC718">
            <v>-41.589334496899681</v>
          </cell>
          <cell r="EE718">
            <v>1544.8715091316337</v>
          </cell>
          <cell r="EH718">
            <v>1298.5646173786056</v>
          </cell>
          <cell r="EK718">
            <v>1679.1400285133354</v>
          </cell>
          <cell r="EN718">
            <v>2096.7303411175221</v>
          </cell>
          <cell r="EQ718">
            <v>2437.3911172703379</v>
          </cell>
          <cell r="ET718">
            <v>3079.4375226414613</v>
          </cell>
        </row>
        <row r="754">
          <cell r="T754">
            <v>1382.8547696642859</v>
          </cell>
          <cell r="U754">
            <v>1276.7897487721204</v>
          </cell>
          <cell r="V754">
            <v>1259.3903392530017</v>
          </cell>
          <cell r="W754">
            <v>1224.4205395373344</v>
          </cell>
          <cell r="X754">
            <v>1177.9805750389087</v>
          </cell>
          <cell r="Y754">
            <v>1159.6953901406257</v>
          </cell>
          <cell r="Z754">
            <v>829.21895250330567</v>
          </cell>
          <cell r="AA754">
            <v>1097.5894744180321</v>
          </cell>
          <cell r="AB754">
            <v>1109.6401627623025</v>
          </cell>
          <cell r="AC754">
            <v>1264.5435868638547</v>
          </cell>
          <cell r="AD754">
            <v>1432.99096499488</v>
          </cell>
          <cell r="AE754">
            <v>1492.241976422941</v>
          </cell>
          <cell r="AF754">
            <v>1644.4751885199933</v>
          </cell>
          <cell r="AG754">
            <v>1890.7552421714825</v>
          </cell>
          <cell r="AH754">
            <v>1848.357221463179</v>
          </cell>
          <cell r="AI754">
            <v>1866.3155601473954</v>
          </cell>
          <cell r="AJ754">
            <v>1923.4475434557589</v>
          </cell>
          <cell r="AK754">
            <v>1994.6872707592047</v>
          </cell>
          <cell r="AL754">
            <v>2013.491</v>
          </cell>
          <cell r="AM754">
            <v>2220.3089999999993</v>
          </cell>
          <cell r="AN754">
            <v>2247.1679999999992</v>
          </cell>
          <cell r="AO754">
            <v>2724.0299999999988</v>
          </cell>
          <cell r="AP754">
            <v>2453.473</v>
          </cell>
          <cell r="AQ754">
            <v>2746.4810000000011</v>
          </cell>
          <cell r="AR754">
            <v>2849.1090000000008</v>
          </cell>
          <cell r="AS754">
            <v>3140.7979999999993</v>
          </cell>
          <cell r="AT754">
            <v>3313.6139999999996</v>
          </cell>
          <cell r="AU754">
            <v>3622.4929999999995</v>
          </cell>
          <cell r="AV754">
            <v>3504.3759999999993</v>
          </cell>
          <cell r="AZ754">
            <v>3418.3690000000001</v>
          </cell>
          <cell r="BE754">
            <v>3662.4419999999996</v>
          </cell>
          <cell r="BL754">
            <v>4124.8850000000002</v>
          </cell>
          <cell r="BU754">
            <v>4404.0680000000002</v>
          </cell>
          <cell r="CG754">
            <v>4179.7720273121176</v>
          </cell>
          <cell r="CR754">
            <v>4234.3480728729992</v>
          </cell>
          <cell r="DD754">
            <v>5086.041486734649</v>
          </cell>
          <cell r="DQ754">
            <v>5256.4040452576701</v>
          </cell>
          <cell r="EA754">
            <v>5900.6999093409131</v>
          </cell>
          <cell r="EB754">
            <v>5678.9909534496364</v>
          </cell>
          <cell r="EC754">
            <v>5570.0065996110807</v>
          </cell>
          <cell r="EE754">
            <v>5812.8309679485601</v>
          </cell>
          <cell r="EH754">
            <v>5758.6760197492576</v>
          </cell>
          <cell r="EK754">
            <v>5831.813603167192</v>
          </cell>
          <cell r="EN754">
            <v>6256.1537439414697</v>
          </cell>
          <cell r="EQ754">
            <v>6670.9705969316437</v>
          </cell>
          <cell r="ET754">
            <v>6977.9334389256201</v>
          </cell>
        </row>
        <row r="760">
          <cell r="T760">
            <v>96.679695365569103</v>
          </cell>
          <cell r="U760">
            <v>103.66756862364996</v>
          </cell>
          <cell r="V760">
            <v>117.24927523010348</v>
          </cell>
          <cell r="W760">
            <v>134.26108148423177</v>
          </cell>
          <cell r="X760">
            <v>138.06836336187536</v>
          </cell>
          <cell r="Y760">
            <v>141.76775725048137</v>
          </cell>
          <cell r="Z760">
            <v>90.017073438678935</v>
          </cell>
          <cell r="AA760">
            <v>131.77555441701713</v>
          </cell>
          <cell r="AB760">
            <v>144.88575607556561</v>
          </cell>
          <cell r="AC760">
            <v>142.72295136403002</v>
          </cell>
          <cell r="AD760">
            <v>171.34920405993017</v>
          </cell>
          <cell r="AE760">
            <v>195.16664263514667</v>
          </cell>
          <cell r="AF760">
            <v>195.40481792572101</v>
          </cell>
          <cell r="AG760">
            <v>191.88787636256689</v>
          </cell>
          <cell r="AH760">
            <v>203.10806102247798</v>
          </cell>
          <cell r="AI760">
            <v>142.66297574165878</v>
          </cell>
          <cell r="AJ760">
            <v>180.51374105317799</v>
          </cell>
          <cell r="AK760">
            <v>248.56437601301252</v>
          </cell>
          <cell r="AL760">
            <v>216.67599999999999</v>
          </cell>
          <cell r="AM760">
            <v>225.68800000000002</v>
          </cell>
          <cell r="AN760">
            <v>267.40099999999995</v>
          </cell>
          <cell r="AO760">
            <v>282.9800000000007</v>
          </cell>
          <cell r="AP760">
            <v>270.57900000000001</v>
          </cell>
          <cell r="AQ760">
            <v>299.11900000000009</v>
          </cell>
          <cell r="AR760">
            <v>314.45500000000004</v>
          </cell>
          <cell r="AS760">
            <v>333.57700000000102</v>
          </cell>
          <cell r="AT760">
            <v>361.16700000000105</v>
          </cell>
          <cell r="AU760">
            <v>433.96500000000009</v>
          </cell>
          <cell r="AV760">
            <v>485.964</v>
          </cell>
          <cell r="AZ760">
            <v>488.09500000000003</v>
          </cell>
          <cell r="BE760">
            <v>543.31600000000003</v>
          </cell>
          <cell r="BL760">
            <v>559.29399999999998</v>
          </cell>
          <cell r="BU760">
            <v>595.79300000000001</v>
          </cell>
          <cell r="CG760">
            <v>607.69859097071298</v>
          </cell>
          <cell r="CR760">
            <v>625.7277111335103</v>
          </cell>
          <cell r="DD760">
            <v>683.3602466279101</v>
          </cell>
          <cell r="DQ760">
            <v>748.29394070249305</v>
          </cell>
          <cell r="EA760">
            <v>656.95092921322782</v>
          </cell>
          <cell r="EB760">
            <v>659.10428082314502</v>
          </cell>
          <cell r="EC760">
            <v>595.86473196442125</v>
          </cell>
          <cell r="EE760">
            <v>655.63232051128682</v>
          </cell>
          <cell r="EH760">
            <v>665.38711104160961</v>
          </cell>
          <cell r="EK760">
            <v>675.17894686891475</v>
          </cell>
          <cell r="EN760">
            <v>685.31869680879959</v>
          </cell>
          <cell r="EQ760">
            <v>695.6248143104076</v>
          </cell>
          <cell r="ET760">
            <v>713.4486247827756</v>
          </cell>
        </row>
        <row r="761">
          <cell r="T761">
            <v>437.01870213872479</v>
          </cell>
          <cell r="U761">
            <v>335.57003023985311</v>
          </cell>
          <cell r="V761">
            <v>330.97618430037852</v>
          </cell>
          <cell r="W761">
            <v>317.63036632310116</v>
          </cell>
          <cell r="X761">
            <v>313.18559750988987</v>
          </cell>
          <cell r="Y761">
            <v>276.24216762025827</v>
          </cell>
          <cell r="Z761">
            <v>202.71097776465058</v>
          </cell>
          <cell r="AA761">
            <v>316.81062748342856</v>
          </cell>
          <cell r="AB761">
            <v>213.15881391525355</v>
          </cell>
          <cell r="AC761">
            <v>328.37074149027552</v>
          </cell>
          <cell r="AD761">
            <v>363.26410670719218</v>
          </cell>
          <cell r="AE761">
            <v>363.20813873434076</v>
          </cell>
          <cell r="AF761">
            <v>432.10746369399754</v>
          </cell>
          <cell r="AG761">
            <v>683.66939324866166</v>
          </cell>
          <cell r="AH761">
            <v>517.79987220890439</v>
          </cell>
          <cell r="AI761">
            <v>531.64022525220389</v>
          </cell>
          <cell r="AJ761">
            <v>570.05541152651597</v>
          </cell>
          <cell r="AK761">
            <v>554.19038471910392</v>
          </cell>
          <cell r="AL761">
            <v>670.62100000000009</v>
          </cell>
          <cell r="AM761">
            <v>867.03099999999995</v>
          </cell>
          <cell r="AN761">
            <v>821.40800000000002</v>
          </cell>
          <cell r="AO761">
            <v>1162.338</v>
          </cell>
          <cell r="AP761">
            <v>761.94799999999998</v>
          </cell>
          <cell r="AQ761">
            <v>910.90699999999993</v>
          </cell>
          <cell r="AR761">
            <v>968.24199999999973</v>
          </cell>
          <cell r="AS761">
            <v>1087.5199999999991</v>
          </cell>
          <cell r="AT761">
            <v>1070.8972506579923</v>
          </cell>
          <cell r="AU761">
            <v>1134.6317541399224</v>
          </cell>
          <cell r="AV761">
            <v>775.53433459185214</v>
          </cell>
          <cell r="AZ761">
            <v>617.75351691260039</v>
          </cell>
          <cell r="BE761">
            <v>699.55780272890786</v>
          </cell>
          <cell r="BL761">
            <v>898.05476237503171</v>
          </cell>
          <cell r="BU761">
            <v>820.25932261868843</v>
          </cell>
          <cell r="CG761">
            <v>432.50037818411198</v>
          </cell>
          <cell r="CR761">
            <v>376.23108005561335</v>
          </cell>
          <cell r="DD761">
            <v>720.55477373546978</v>
          </cell>
          <cell r="DQ761">
            <v>502.38178151247212</v>
          </cell>
          <cell r="EA761">
            <v>489.58359934975982</v>
          </cell>
          <cell r="EB761">
            <v>463.92922664755935</v>
          </cell>
          <cell r="EC761">
            <v>413.47133835112044</v>
          </cell>
          <cell r="EE761">
            <v>383.37733142296963</v>
          </cell>
          <cell r="EH761">
            <v>369.07817331971813</v>
          </cell>
          <cell r="EK761">
            <v>378.52771234300707</v>
          </cell>
          <cell r="EN761">
            <v>378.29758536654259</v>
          </cell>
          <cell r="EQ761">
            <v>384.72953314704392</v>
          </cell>
          <cell r="ET761">
            <v>400.6301572268323</v>
          </cell>
        </row>
        <row r="762">
          <cell r="AT762">
            <v>6.40274934200768</v>
          </cell>
          <cell r="AU762">
            <v>14.068245860077662</v>
          </cell>
          <cell r="AV762">
            <v>7.9656654081478218</v>
          </cell>
          <cell r="AZ762">
            <v>5.1584830873996017</v>
          </cell>
          <cell r="BE762">
            <v>18.775197271092075</v>
          </cell>
          <cell r="BL762">
            <v>101.92023762496831</v>
          </cell>
          <cell r="BU762">
            <v>243.87267738131163</v>
          </cell>
          <cell r="CG762">
            <v>240.54506658654799</v>
          </cell>
          <cell r="CR762">
            <v>243.97307915239179</v>
          </cell>
          <cell r="DD762">
            <v>467.25530176882756</v>
          </cell>
          <cell r="DQ762">
            <v>325.77752515168174</v>
          </cell>
          <cell r="EA762">
            <v>249.71931496436642</v>
          </cell>
          <cell r="EB762">
            <v>236.50035941140936</v>
          </cell>
          <cell r="EC762">
            <v>207.61636264342266</v>
          </cell>
          <cell r="EE762">
            <v>366.02594029824735</v>
          </cell>
          <cell r="EH762">
            <v>219.27772721511596</v>
          </cell>
          <cell r="EK762">
            <v>114.45833033585377</v>
          </cell>
          <cell r="EN762">
            <v>312.25338135979121</v>
          </cell>
          <cell r="EQ762">
            <v>474.6301777450974</v>
          </cell>
          <cell r="ET762">
            <v>484.72869216520598</v>
          </cell>
        </row>
        <row r="763">
          <cell r="Z763">
            <v>2.9201855207242686</v>
          </cell>
          <cell r="AA763">
            <v>2.937698026457384</v>
          </cell>
          <cell r="AB763">
            <v>2.8766686523033203</v>
          </cell>
          <cell r="AC763">
            <v>2.9680799477187576</v>
          </cell>
          <cell r="AD763">
            <v>4.0008901691229903</v>
          </cell>
          <cell r="AE763">
            <v>4.8878505766772831</v>
          </cell>
          <cell r="AF763">
            <v>4.9342483187381276</v>
          </cell>
          <cell r="AG763">
            <v>5.4872897562295293</v>
          </cell>
          <cell r="AH763">
            <v>5.4779901976297651</v>
          </cell>
          <cell r="AI763">
            <v>6.9154596523987948</v>
          </cell>
          <cell r="AJ763">
            <v>8.2774265155904914</v>
          </cell>
          <cell r="AK763">
            <v>8.7256586779990357</v>
          </cell>
          <cell r="AL763">
            <v>9.8700000000000045</v>
          </cell>
          <cell r="AM763">
            <v>13.22199999999998</v>
          </cell>
          <cell r="AN763">
            <v>13.119000000000028</v>
          </cell>
          <cell r="AO763">
            <v>12.933999999999969</v>
          </cell>
          <cell r="AP763">
            <v>13.712999999999965</v>
          </cell>
          <cell r="AQ763">
            <v>14.033000000000015</v>
          </cell>
          <cell r="AR763">
            <v>14.860000000000127</v>
          </cell>
          <cell r="AS763">
            <v>14.400000000000091</v>
          </cell>
          <cell r="AT763">
            <v>15.100000000000136</v>
          </cell>
          <cell r="AU763">
            <v>15.799999999999955</v>
          </cell>
          <cell r="AV763">
            <v>19.700000000000045</v>
          </cell>
          <cell r="AZ763">
            <v>22.129999999999995</v>
          </cell>
          <cell r="BE763">
            <v>22.47300000000007</v>
          </cell>
          <cell r="BL763">
            <v>25.018999999999874</v>
          </cell>
          <cell r="BU763">
            <v>24.232999999999947</v>
          </cell>
          <cell r="CG763">
            <v>26.817264645535499</v>
          </cell>
          <cell r="CR763">
            <v>27.689415445738224</v>
          </cell>
          <cell r="DD763">
            <v>27.677855551175398</v>
          </cell>
          <cell r="DQ763">
            <v>28.804920103779274</v>
          </cell>
          <cell r="EA763">
            <v>30.533215310006032</v>
          </cell>
          <cell r="EB763">
            <v>30.533215310006032</v>
          </cell>
          <cell r="EC763">
            <v>30.245166108968238</v>
          </cell>
          <cell r="EE763">
            <v>32.670540381706459</v>
          </cell>
          <cell r="EH763">
            <v>34.957478208425911</v>
          </cell>
          <cell r="EK763">
            <v>37.404501683015724</v>
          </cell>
          <cell r="EN763">
            <v>40.022816800826824</v>
          </cell>
          <cell r="EQ763">
            <v>42.824413976884706</v>
          </cell>
          <cell r="ET763">
            <v>45.822122955266636</v>
          </cell>
        </row>
        <row r="765">
          <cell r="T765">
            <v>842.13837993729612</v>
          </cell>
          <cell r="U765">
            <v>791.62012934229074</v>
          </cell>
          <cell r="V765">
            <v>744.94969536755343</v>
          </cell>
          <cell r="W765">
            <v>738.96382135894362</v>
          </cell>
          <cell r="X765">
            <v>719.76990946185367</v>
          </cell>
          <cell r="Y765">
            <v>664.42390083217515</v>
          </cell>
          <cell r="Z765">
            <v>966.07106932099259</v>
          </cell>
          <cell r="AA765">
            <v>1016.0195682040655</v>
          </cell>
          <cell r="AB765">
            <v>1073.6724190260425</v>
          </cell>
          <cell r="AC765">
            <v>1065.2210084199642</v>
          </cell>
          <cell r="AD765">
            <v>1181.4247795739432</v>
          </cell>
          <cell r="AE765">
            <v>1329.0566837378774</v>
          </cell>
          <cell r="AF765">
            <v>1374.5078810735765</v>
          </cell>
          <cell r="AG765">
            <v>1458.6084087194629</v>
          </cell>
          <cell r="AH765">
            <v>1463.8825174566859</v>
          </cell>
          <cell r="AI765">
            <v>1633.7247515443037</v>
          </cell>
          <cell r="AJ765">
            <v>1695.6073285752889</v>
          </cell>
          <cell r="AK765">
            <v>1896.813149348802</v>
          </cell>
          <cell r="AL765">
            <v>1978.4620000000004</v>
          </cell>
          <cell r="AM765">
            <v>2126.4629999999984</v>
          </cell>
          <cell r="AN765">
            <v>2235.3949999999986</v>
          </cell>
          <cell r="AO765">
            <v>2336.8830000000007</v>
          </cell>
          <cell r="AP765">
            <v>2546.1939999999995</v>
          </cell>
          <cell r="AQ765">
            <v>2594.1790000000001</v>
          </cell>
          <cell r="AR765">
            <v>2781.0930000000012</v>
          </cell>
          <cell r="AS765">
            <v>3080.4860000000012</v>
          </cell>
          <cell r="AT765">
            <v>3323.2710000000034</v>
          </cell>
          <cell r="AU765">
            <v>3524.2930000000015</v>
          </cell>
          <cell r="AV765">
            <v>3801.4280000000035</v>
          </cell>
          <cell r="AZ765">
            <v>4086.5860000000002</v>
          </cell>
          <cell r="BE765">
            <v>4399.8999999999996</v>
          </cell>
          <cell r="BL765">
            <v>4516.107</v>
          </cell>
          <cell r="BU765">
            <v>4862.4359999999997</v>
          </cell>
          <cell r="CG765">
            <v>5002.0029246600679</v>
          </cell>
          <cell r="CR765">
            <v>5208.1071375714491</v>
          </cell>
          <cell r="DD765">
            <v>6364.0384274701564</v>
          </cell>
          <cell r="DQ765">
            <v>6517.5634652971594</v>
          </cell>
          <cell r="EA765">
            <v>7188.2323749130328</v>
          </cell>
          <cell r="EB765">
            <v>7136.6931798753958</v>
          </cell>
          <cell r="EC765">
            <v>7114.2831792318766</v>
          </cell>
          <cell r="EE765">
            <v>7674.0762582003863</v>
          </cell>
          <cell r="EH765">
            <v>8209.9968391246075</v>
          </cell>
          <cell r="EK765">
            <v>8782.4523095861514</v>
          </cell>
          <cell r="EN765">
            <v>9420.7632842195271</v>
          </cell>
          <cell r="EQ765">
            <v>10145.653144536551</v>
          </cell>
          <cell r="ET765">
            <v>10930.477620312633</v>
          </cell>
        </row>
        <row r="767">
          <cell r="T767">
            <v>560.82911762239473</v>
          </cell>
          <cell r="U767">
            <v>557.96322960297562</v>
          </cell>
          <cell r="V767">
            <v>536.08367584164967</v>
          </cell>
          <cell r="W767">
            <v>516.61723288029123</v>
          </cell>
          <cell r="X767">
            <v>507.96261839625606</v>
          </cell>
          <cell r="Y767">
            <v>488.8671854416711</v>
          </cell>
          <cell r="Z767">
            <v>643.41487683531227</v>
          </cell>
          <cell r="AA767">
            <v>700.51037062053933</v>
          </cell>
          <cell r="AB767">
            <v>747.07179864494753</v>
          </cell>
          <cell r="AC767">
            <v>738.16563668316337</v>
          </cell>
          <cell r="AD767">
            <v>827.99241129685004</v>
          </cell>
          <cell r="AE767">
            <v>933.14276667264755</v>
          </cell>
          <cell r="AF767">
            <v>976.49088833494807</v>
          </cell>
          <cell r="AG767">
            <v>1044.0013024608654</v>
          </cell>
          <cell r="AH767">
            <v>1032.716643650456</v>
          </cell>
          <cell r="AI767">
            <v>1151.9110335891623</v>
          </cell>
          <cell r="AJ767">
            <v>1185.4336788412943</v>
          </cell>
          <cell r="AK767">
            <v>1248.9962110156948</v>
          </cell>
          <cell r="AL767">
            <v>1318.5690000000004</v>
          </cell>
          <cell r="AM767">
            <v>1435.4660000000001</v>
          </cell>
          <cell r="AN767">
            <v>1565.1519999999987</v>
          </cell>
          <cell r="AO767">
            <v>1685.3309999999997</v>
          </cell>
          <cell r="AP767">
            <v>1871.7070000000003</v>
          </cell>
          <cell r="AQ767">
            <v>1873.1890000000001</v>
          </cell>
          <cell r="AR767">
            <v>2033.1240000000012</v>
          </cell>
          <cell r="AS767">
            <v>2240.3800000000024</v>
          </cell>
          <cell r="AT767">
            <v>2396.2630000000022</v>
          </cell>
          <cell r="AU767">
            <v>2491.7829999999999</v>
          </cell>
          <cell r="AV767">
            <v>2681.2440000000024</v>
          </cell>
          <cell r="AZ767">
            <v>2874.8</v>
          </cell>
          <cell r="BE767">
            <v>3074.5</v>
          </cell>
          <cell r="BL767">
            <v>3065.3259999999996</v>
          </cell>
          <cell r="BU767">
            <v>3245.9679999999998</v>
          </cell>
          <cell r="CG767">
            <v>3290.9171138740298</v>
          </cell>
          <cell r="CR767">
            <v>3402.2621598474225</v>
          </cell>
          <cell r="DD767">
            <v>4360.4622565331456</v>
          </cell>
          <cell r="DQ767">
            <v>4223.8414302632182</v>
          </cell>
          <cell r="EA767">
            <v>4701.1355118829615</v>
          </cell>
          <cell r="EB767">
            <v>4678.7491523025665</v>
          </cell>
          <cell r="EC767">
            <v>4634.398817284803</v>
          </cell>
          <cell r="EE767">
            <v>5095.0996395936618</v>
          </cell>
          <cell r="EH767">
            <v>5478.6208507538022</v>
          </cell>
          <cell r="EK767">
            <v>5923.5107256647361</v>
          </cell>
          <cell r="EN767">
            <v>6467.6131477494228</v>
          </cell>
          <cell r="EQ767">
            <v>7075.4699617427768</v>
          </cell>
          <cell r="ET767">
            <v>7747.9914040125732</v>
          </cell>
        </row>
        <row r="769">
          <cell r="T769">
            <v>281.30926231490139</v>
          </cell>
          <cell r="U769">
            <v>233.65689973931515</v>
          </cell>
          <cell r="V769">
            <v>183.03926298345621</v>
          </cell>
          <cell r="W769">
            <v>164.38717800472065</v>
          </cell>
          <cell r="X769">
            <v>147.3279033429732</v>
          </cell>
          <cell r="Y769">
            <v>114.13821687759369</v>
          </cell>
          <cell r="Z769">
            <v>233.80581660802164</v>
          </cell>
          <cell r="AA769">
            <v>229.34152685153799</v>
          </cell>
          <cell r="AB769">
            <v>236.74943369730457</v>
          </cell>
          <cell r="AC769">
            <v>238.09930056620371</v>
          </cell>
          <cell r="AD769">
            <v>263.85756480630818</v>
          </cell>
          <cell r="AE769">
            <v>292.38961431296252</v>
          </cell>
          <cell r="AF769">
            <v>288.5447831877853</v>
          </cell>
          <cell r="AG769">
            <v>308.47281157350602</v>
          </cell>
          <cell r="AH769">
            <v>319.38189630048203</v>
          </cell>
          <cell r="AI769">
            <v>372.31006634887808</v>
          </cell>
          <cell r="AJ769">
            <v>398.716370476088</v>
          </cell>
          <cell r="AK769">
            <v>496.83591558312196</v>
          </cell>
          <cell r="AL769">
            <v>509.66999999999996</v>
          </cell>
          <cell r="AM769">
            <v>531.76099999999803</v>
          </cell>
          <cell r="AN769">
            <v>499.75399999999996</v>
          </cell>
          <cell r="AO769">
            <v>501.436000000001</v>
          </cell>
          <cell r="AP769">
            <v>525.70199999999886</v>
          </cell>
          <cell r="AQ769">
            <v>561.6</v>
          </cell>
          <cell r="AR769">
            <v>565.87</v>
          </cell>
          <cell r="AS769">
            <v>643.57699999999897</v>
          </cell>
          <cell r="AT769">
            <v>720.76500000000101</v>
          </cell>
          <cell r="AU769">
            <v>793.57800000000202</v>
          </cell>
          <cell r="AV769">
            <v>866.78700000000094</v>
          </cell>
          <cell r="AZ769">
            <v>947.08600000000001</v>
          </cell>
          <cell r="BE769">
            <v>1047.0999999999999</v>
          </cell>
          <cell r="BL769">
            <v>1172.288</v>
          </cell>
          <cell r="BU769">
            <v>1344.6880000000001</v>
          </cell>
          <cell r="CG769">
            <v>1437.7214092828401</v>
          </cell>
          <cell r="CR769">
            <v>1532.4805762208287</v>
          </cell>
          <cell r="DD769">
            <v>1729.0022648506981</v>
          </cell>
          <cell r="DQ769">
            <v>1984.6063302121893</v>
          </cell>
          <cell r="EA769">
            <v>2139.8053686628327</v>
          </cell>
          <cell r="EB769">
            <v>2115.5365613417744</v>
          </cell>
          <cell r="EC769">
            <v>2142.33001228172</v>
          </cell>
          <cell r="EE769">
            <v>2190.1944199217187</v>
          </cell>
          <cell r="EH769">
            <v>2295.4977755124996</v>
          </cell>
          <cell r="EK769">
            <v>2372.1801384415521</v>
          </cell>
          <cell r="EN769">
            <v>2404.2111128033907</v>
          </cell>
          <cell r="EQ769">
            <v>2449.9165209953421</v>
          </cell>
          <cell r="ET769">
            <v>2480.9415044675475</v>
          </cell>
        </row>
        <row r="771">
          <cell r="T771">
            <v>1789.453552677073</v>
          </cell>
          <cell r="U771">
            <v>1735.7829437793055</v>
          </cell>
          <cell r="V771">
            <v>1654.2247539068098</v>
          </cell>
          <cell r="W771">
            <v>1601.9245231752266</v>
          </cell>
          <cell r="X771">
            <v>1584.3908354874684</v>
          </cell>
          <cell r="Y771">
            <v>1551.1857475031688</v>
          </cell>
          <cell r="Z771">
            <v>2078.7787641578152</v>
          </cell>
          <cell r="AA771">
            <v>2170.8073072898078</v>
          </cell>
          <cell r="AB771">
            <v>2416.3193079520615</v>
          </cell>
          <cell r="AC771">
            <v>2509.6761394151918</v>
          </cell>
          <cell r="AD771">
            <v>2738.0582403240187</v>
          </cell>
          <cell r="AE771">
            <v>3004.7297709743157</v>
          </cell>
          <cell r="AF771">
            <v>3053.477283966407</v>
          </cell>
          <cell r="AG771">
            <v>3264.035860107052</v>
          </cell>
          <cell r="AH771">
            <v>3657.8566521441626</v>
          </cell>
          <cell r="AI771">
            <v>3922.8948709764686</v>
          </cell>
          <cell r="AJ771">
            <v>4161.7658561918224</v>
          </cell>
          <cell r="AK771">
            <v>4645.3480769472781</v>
          </cell>
          <cell r="AL771">
            <v>4794.6550000000007</v>
          </cell>
          <cell r="AM771">
            <v>5006.5599999999977</v>
          </cell>
          <cell r="AN771">
            <v>5323.9320000000007</v>
          </cell>
          <cell r="AO771">
            <v>6002.7989999999991</v>
          </cell>
          <cell r="AP771">
            <v>6459.313000000001</v>
          </cell>
          <cell r="AQ771">
            <v>6749.9410000000034</v>
          </cell>
          <cell r="AR771">
            <v>7346.547999999997</v>
          </cell>
          <cell r="AS771">
            <v>7719.8139999999985</v>
          </cell>
          <cell r="AT771">
            <v>8385.2090000000026</v>
          </cell>
          <cell r="AU771">
            <v>8954.9570000000003</v>
          </cell>
          <cell r="AV771">
            <v>9522.2559999999976</v>
          </cell>
          <cell r="AZ771">
            <v>10249.088000000002</v>
          </cell>
          <cell r="BE771">
            <v>10600.248</v>
          </cell>
          <cell r="BL771">
            <v>11096.401571071325</v>
          </cell>
          <cell r="BU771">
            <v>11769.205000000004</v>
          </cell>
          <cell r="CG771">
            <v>12134.310455956822</v>
          </cell>
          <cell r="CR771">
            <v>12233.730356176064</v>
          </cell>
          <cell r="DD771">
            <v>12604.317765159822</v>
          </cell>
          <cell r="DQ771">
            <v>14195.299230811346</v>
          </cell>
          <cell r="EA771">
            <v>15338.159304934205</v>
          </cell>
          <cell r="EB771">
            <v>15196.402836647925</v>
          </cell>
          <cell r="EC771">
            <v>14973.573353729134</v>
          </cell>
          <cell r="EE771">
            <v>16115.609582053447</v>
          </cell>
          <cell r="EH771">
            <v>16809.429122454061</v>
          </cell>
          <cell r="EK771">
            <v>17645.01565591215</v>
          </cell>
          <cell r="EN771">
            <v>19210.667762667461</v>
          </cell>
          <cell r="EQ771">
            <v>20262.58062181485</v>
          </cell>
          <cell r="ET771">
            <v>21185.743997919944</v>
          </cell>
        </row>
        <row r="776">
          <cell r="T776">
            <v>371.71568976143573</v>
          </cell>
          <cell r="U776">
            <v>376.02591997812306</v>
          </cell>
          <cell r="V776">
            <v>339.21764929461483</v>
          </cell>
          <cell r="W776">
            <v>324.23144729520118</v>
          </cell>
          <cell r="X776">
            <v>351.98301647638095</v>
          </cell>
          <cell r="Y776">
            <v>361.50245737786565</v>
          </cell>
          <cell r="Z776">
            <v>282.82449321579702</v>
          </cell>
          <cell r="AA776">
            <v>242.10599732850633</v>
          </cell>
          <cell r="AB776">
            <v>222.95093467081892</v>
          </cell>
          <cell r="AC776">
            <v>243.48219918469979</v>
          </cell>
          <cell r="AD776">
            <v>255.82623739407509</v>
          </cell>
          <cell r="AE776">
            <v>270.66176791684069</v>
          </cell>
          <cell r="AF776">
            <v>620.273908438342</v>
          </cell>
          <cell r="AG776">
            <v>622.21434443310295</v>
          </cell>
          <cell r="AH776">
            <v>708.52226860897213</v>
          </cell>
          <cell r="AI776">
            <v>764.40475834983101</v>
          </cell>
          <cell r="AJ776">
            <v>834.46617254926093</v>
          </cell>
          <cell r="AK776">
            <v>922.55634423912602</v>
          </cell>
          <cell r="AL776">
            <v>939.26900000000012</v>
          </cell>
          <cell r="AM776">
            <v>916.32399999999893</v>
          </cell>
          <cell r="AN776">
            <v>976.39500000000089</v>
          </cell>
          <cell r="AO776">
            <v>1131.461</v>
          </cell>
          <cell r="AP776">
            <v>1222.345</v>
          </cell>
          <cell r="AQ776">
            <v>1260.5240000000001</v>
          </cell>
          <cell r="AR776">
            <v>1400.9580000000001</v>
          </cell>
          <cell r="AS776">
            <v>1506.0310000000009</v>
          </cell>
          <cell r="AT776">
            <v>1640.538</v>
          </cell>
          <cell r="AU776">
            <v>1757.9259999999999</v>
          </cell>
          <cell r="AV776">
            <v>1855.5990000000008</v>
          </cell>
          <cell r="AZ776">
            <v>1954.42</v>
          </cell>
          <cell r="BE776">
            <v>2036.5889999999999</v>
          </cell>
          <cell r="BL776">
            <v>2136.7353315283935</v>
          </cell>
          <cell r="BU776">
            <v>2234.1839999999997</v>
          </cell>
          <cell r="CG776">
            <v>2407.59436863566</v>
          </cell>
          <cell r="CR776">
            <v>2507.0142688549031</v>
          </cell>
          <cell r="DD776">
            <v>2579.462373652636</v>
          </cell>
          <cell r="DQ776">
            <v>2769.7160579111883</v>
          </cell>
          <cell r="EA776">
            <v>2788.5573812585967</v>
          </cell>
          <cell r="EB776">
            <v>2724.7204846105483</v>
          </cell>
          <cell r="EC776">
            <v>2758.1539208635513</v>
          </cell>
          <cell r="EE776">
            <v>2643.3815302055382</v>
          </cell>
          <cell r="EH776">
            <v>2791.267850817675</v>
          </cell>
          <cell r="EK776">
            <v>2816.9140896776962</v>
          </cell>
          <cell r="EN776">
            <v>2871.1196949111159</v>
          </cell>
          <cell r="EQ776">
            <v>2932.4343718142422</v>
          </cell>
          <cell r="ET776">
            <v>2998.3502049413764</v>
          </cell>
        </row>
        <row r="782">
          <cell r="C782">
            <v>3921.9300000000003</v>
          </cell>
          <cell r="D782">
            <v>3644.51</v>
          </cell>
          <cell r="E782">
            <v>3512.92</v>
          </cell>
          <cell r="F782">
            <v>3334.17</v>
          </cell>
          <cell r="G782">
            <v>3319.2449999999999</v>
          </cell>
          <cell r="H782">
            <v>3174.32</v>
          </cell>
          <cell r="I782">
            <v>3125.58</v>
          </cell>
          <cell r="J782">
            <v>3416</v>
          </cell>
          <cell r="K782">
            <v>4156</v>
          </cell>
          <cell r="L782">
            <v>4575</v>
          </cell>
          <cell r="M782">
            <v>5098</v>
          </cell>
          <cell r="N782">
            <v>5435</v>
          </cell>
          <cell r="O782">
            <v>5709</v>
          </cell>
          <cell r="P782">
            <v>6312.252948561606</v>
          </cell>
          <cell r="Q782">
            <v>6909.835327323718</v>
          </cell>
          <cell r="AH782">
            <v>7602.5830301804435</v>
          </cell>
          <cell r="AI782">
            <v>8070.6643839739954</v>
          </cell>
          <cell r="AJ782">
            <v>8455.7926395678733</v>
          </cell>
          <cell r="AK782">
            <v>9208.4970485009308</v>
          </cell>
          <cell r="AL782">
            <v>9464.9320000000007</v>
          </cell>
          <cell r="AM782">
            <v>10121.084999999995</v>
          </cell>
          <cell r="AN782">
            <v>10718.928999999998</v>
          </cell>
          <cell r="AO782">
            <v>11826.439999999999</v>
          </cell>
          <cell r="AP782">
            <v>12285.308000000001</v>
          </cell>
          <cell r="AQ782">
            <v>12948.432000000004</v>
          </cell>
          <cell r="AR782">
            <v>13843.138999999999</v>
          </cell>
          <cell r="AS782">
            <v>14858.561999999998</v>
          </cell>
          <cell r="AT782">
            <v>15981.244000000008</v>
          </cell>
          <cell r="AU782">
            <v>17276.337000000003</v>
          </cell>
          <cell r="AV782">
            <v>18285.309000000001</v>
          </cell>
          <cell r="AZ782">
            <v>19304.77</v>
          </cell>
          <cell r="BE782">
            <v>20328.394</v>
          </cell>
          <cell r="BL782">
            <v>21492.593571071327</v>
          </cell>
          <cell r="BU782">
            <v>22854.838000000003</v>
          </cell>
          <cell r="CG782">
            <v>23085.737669526588</v>
          </cell>
          <cell r="CR782">
            <v>23482.858462254568</v>
          </cell>
          <cell r="DD782">
            <v>26024.481742905438</v>
          </cell>
          <cell r="DQ782">
            <v>28121.936442405455</v>
          </cell>
          <cell r="EA782">
            <v>30797.817060370493</v>
          </cell>
          <cell r="EB782">
            <v>30350.606762238192</v>
          </cell>
          <cell r="EC782">
            <v>29536.189032130078</v>
          </cell>
          <cell r="EE782">
            <v>32073.021476779471</v>
          </cell>
          <cell r="EH782">
            <v>33363.053811273552</v>
          </cell>
          <cell r="EK782">
            <v>34979.223085587837</v>
          </cell>
          <cell r="EN782">
            <v>37196.849627914569</v>
          </cell>
          <cell r="EQ782">
            <v>39595.505630818603</v>
          </cell>
          <cell r="ET782">
            <v>42365.726053912003</v>
          </cell>
        </row>
        <row r="785">
          <cell r="C785">
            <v>326.77999999999997</v>
          </cell>
          <cell r="D785">
            <v>319.70999999999998</v>
          </cell>
          <cell r="E785">
            <v>310.8</v>
          </cell>
          <cell r="F785">
            <v>284.89999999999998</v>
          </cell>
          <cell r="G785">
            <v>299.89999999999998</v>
          </cell>
          <cell r="H785">
            <v>219</v>
          </cell>
          <cell r="I785">
            <v>250</v>
          </cell>
          <cell r="J785">
            <v>314</v>
          </cell>
          <cell r="K785">
            <v>364</v>
          </cell>
          <cell r="L785">
            <v>320</v>
          </cell>
          <cell r="M785">
            <v>418</v>
          </cell>
          <cell r="N785">
            <v>365</v>
          </cell>
          <cell r="O785">
            <v>260</v>
          </cell>
          <cell r="P785">
            <v>526.8540580616052</v>
          </cell>
          <cell r="Q785">
            <v>636.11927245593949</v>
          </cell>
          <cell r="T785">
            <v>437.01870213872479</v>
          </cell>
          <cell r="U785">
            <v>335.57003023985311</v>
          </cell>
          <cell r="V785">
            <v>330.97618430037852</v>
          </cell>
          <cell r="W785">
            <v>317.63036632310116</v>
          </cell>
          <cell r="X785">
            <v>313.18559750988987</v>
          </cell>
          <cell r="Y785">
            <v>276.24216762025827</v>
          </cell>
          <cell r="Z785">
            <v>202.71097776465058</v>
          </cell>
          <cell r="AA785">
            <v>316.81062748342856</v>
          </cell>
          <cell r="AB785">
            <v>213.15881391525355</v>
          </cell>
          <cell r="AC785">
            <v>328.37074149027552</v>
          </cell>
          <cell r="AD785">
            <v>363.26410670719218</v>
          </cell>
          <cell r="AE785">
            <v>363.20813873434076</v>
          </cell>
          <cell r="AF785">
            <v>432.10746369399754</v>
          </cell>
          <cell r="AG785">
            <v>683.66939324866166</v>
          </cell>
          <cell r="AH785">
            <v>517.79987220890439</v>
          </cell>
          <cell r="AI785">
            <v>531.64022525220389</v>
          </cell>
          <cell r="AJ785">
            <v>570.05541152651597</v>
          </cell>
          <cell r="AK785">
            <v>554.19038471910392</v>
          </cell>
          <cell r="AL785">
            <v>670.62100000000009</v>
          </cell>
          <cell r="AM785">
            <v>867.03099999999995</v>
          </cell>
          <cell r="AN785">
            <v>821.40800000000002</v>
          </cell>
          <cell r="AO785">
            <v>1162.338</v>
          </cell>
          <cell r="AP785">
            <v>761.94799999999998</v>
          </cell>
          <cell r="AQ785">
            <v>910.90699999999993</v>
          </cell>
          <cell r="AR785">
            <v>968.24199999999973</v>
          </cell>
          <cell r="AS785">
            <v>1087.5199999999991</v>
          </cell>
          <cell r="AT785">
            <v>1077.3</v>
          </cell>
          <cell r="AU785">
            <v>1148.7</v>
          </cell>
          <cell r="AV785">
            <v>783.5</v>
          </cell>
          <cell r="AZ785">
            <v>622.91200000000003</v>
          </cell>
          <cell r="BE785">
            <v>718.33299999999997</v>
          </cell>
          <cell r="BL785">
            <v>999.97500000000002</v>
          </cell>
          <cell r="BU785">
            <v>1064.1320000000001</v>
          </cell>
          <cell r="CG785">
            <v>673.04544477065997</v>
          </cell>
          <cell r="CR785">
            <v>620.20415920800519</v>
          </cell>
          <cell r="DD785">
            <v>1187.8100755042974</v>
          </cell>
          <cell r="DQ785">
            <v>828.15930666415386</v>
          </cell>
          <cell r="EA785">
            <v>739.30291431412627</v>
          </cell>
          <cell r="EB785">
            <v>700.42958605896865</v>
          </cell>
          <cell r="EC785">
            <v>621.08770099454307</v>
          </cell>
          <cell r="EE785">
            <v>749.40327172121692</v>
          </cell>
          <cell r="EH785">
            <v>588.35590053483406</v>
          </cell>
          <cell r="EK785">
            <v>492.98604267886083</v>
          </cell>
          <cell r="EN785">
            <v>690.55096672633385</v>
          </cell>
          <cell r="EQ785">
            <v>859.35971089214127</v>
          </cell>
          <cell r="ET785">
            <v>885.35884939203834</v>
          </cell>
        </row>
        <row r="831">
          <cell r="C831">
            <v>4028.1829577981653</v>
          </cell>
          <cell r="D831">
            <v>3711.2631068649162</v>
          </cell>
          <cell r="E831">
            <v>3645.597562796584</v>
          </cell>
          <cell r="F831">
            <v>3402.5778095539386</v>
          </cell>
          <cell r="G831">
            <v>3269.2684201202155</v>
          </cell>
          <cell r="H831">
            <v>3174.32</v>
          </cell>
          <cell r="I831">
            <v>3138.7708294843405</v>
          </cell>
          <cell r="J831">
            <v>3045.7806263840557</v>
          </cell>
          <cell r="K831">
            <v>3146.2020120215125</v>
          </cell>
          <cell r="L831">
            <v>3302.8593736159446</v>
          </cell>
          <cell r="M831">
            <v>3472.5715153432461</v>
          </cell>
          <cell r="N831">
            <v>3645.2962986396715</v>
          </cell>
          <cell r="O831">
            <v>3804.966301803227</v>
          </cell>
          <cell r="P831">
            <v>3964.1010966804838</v>
          </cell>
          <cell r="Q831">
            <v>4171.6237982032271</v>
          </cell>
          <cell r="AH831">
            <v>7971.0832244639423</v>
          </cell>
          <cell r="AI831">
            <v>8308.8342559525336</v>
          </cell>
          <cell r="AJ831">
            <v>8688.3149399601625</v>
          </cell>
          <cell r="AK831">
            <v>9277.46574662905</v>
          </cell>
          <cell r="AL831">
            <v>9464.9320000000007</v>
          </cell>
          <cell r="AM831">
            <v>9792.1979999999949</v>
          </cell>
          <cell r="AN831">
            <v>10272.231300000001</v>
          </cell>
          <cell r="AO831">
            <v>10630.608999999997</v>
          </cell>
          <cell r="AP831">
            <v>10864.340383923276</v>
          </cell>
          <cell r="AQ831">
            <v>11236.173263682387</v>
          </cell>
          <cell r="AR831">
            <v>11700.146000000002</v>
          </cell>
          <cell r="AS831">
            <v>12231.714640018836</v>
          </cell>
          <cell r="AT831">
            <v>12892.748999999998</v>
          </cell>
          <cell r="AU831">
            <v>13651.365999999995</v>
          </cell>
          <cell r="AV831">
            <v>14422.867999999989</v>
          </cell>
          <cell r="AZ831">
            <v>15093.313030812053</v>
          </cell>
          <cell r="BE831">
            <v>15629.439763653399</v>
          </cell>
          <cell r="BL831">
            <v>16253.91474093163</v>
          </cell>
          <cell r="BU831">
            <v>16829.045999999998</v>
          </cell>
          <cell r="CG831">
            <v>16883.276134639887</v>
          </cell>
          <cell r="CR831">
            <v>17439.053229958616</v>
          </cell>
          <cell r="DD831">
            <v>18076.608370292437</v>
          </cell>
          <cell r="DQ831">
            <v>18663.837100853161</v>
          </cell>
          <cell r="EA831">
            <v>19419.085738217014</v>
          </cell>
          <cell r="EB831">
            <v>19297.089436370294</v>
          </cell>
          <cell r="EC831">
            <v>19155.731542759058</v>
          </cell>
          <cell r="EE831">
            <v>20066.366675852991</v>
          </cell>
          <cell r="EH831">
            <v>20914.416624471036</v>
          </cell>
          <cell r="EK831">
            <v>21861.60109884126</v>
          </cell>
          <cell r="EN831">
            <v>22977.566534321693</v>
          </cell>
          <cell r="EQ831">
            <v>24247.054925468037</v>
          </cell>
          <cell r="ET831">
            <v>25627.980531124256</v>
          </cell>
        </row>
        <row r="1047">
          <cell r="Q1047">
            <v>0</v>
          </cell>
        </row>
        <row r="1091">
          <cell r="T1091">
            <v>461.47888494412115</v>
          </cell>
          <cell r="U1091">
            <v>464.22251684034069</v>
          </cell>
          <cell r="V1091">
            <v>472.78264835654551</v>
          </cell>
          <cell r="W1091">
            <v>460.87528592695287</v>
          </cell>
          <cell r="X1091">
            <v>438.65186756757487</v>
          </cell>
          <cell r="Y1091">
            <v>400.61964222218018</v>
          </cell>
          <cell r="Z1091">
            <v>592.0990423553294</v>
          </cell>
          <cell r="AA1091">
            <v>535.26353902251617</v>
          </cell>
          <cell r="AB1091">
            <v>552.86357593670357</v>
          </cell>
          <cell r="AC1091">
            <v>618.5565719806367</v>
          </cell>
          <cell r="AD1091">
            <v>648.27785833204314</v>
          </cell>
          <cell r="AE1091">
            <v>668.27406124528852</v>
          </cell>
          <cell r="AF1091">
            <v>748.49259240753702</v>
          </cell>
          <cell r="AG1091">
            <v>767.19873832409598</v>
          </cell>
          <cell r="AH1091">
            <v>889.22739413393106</v>
          </cell>
          <cell r="AI1091">
            <v>910.72852431340607</v>
          </cell>
          <cell r="AJ1091">
            <v>974.08468393578903</v>
          </cell>
          <cell r="AK1091">
            <v>1032.3700338074811</v>
          </cell>
          <cell r="AL1091">
            <v>1036.7489999999998</v>
          </cell>
          <cell r="AM1091">
            <v>1041.9169999999999</v>
          </cell>
          <cell r="AN1091">
            <v>1109.422</v>
          </cell>
          <cell r="AO1091">
            <v>1313.3449999999989</v>
          </cell>
          <cell r="AP1091">
            <v>1425.46</v>
          </cell>
          <cell r="AQ1091">
            <v>1474.78</v>
          </cell>
          <cell r="AR1091">
            <v>1676.561999999999</v>
          </cell>
          <cell r="AS1091">
            <v>1815.4490000000001</v>
          </cell>
          <cell r="AT1091">
            <v>1969.9450000000002</v>
          </cell>
          <cell r="AU1091">
            <v>2099.7449999999999</v>
          </cell>
          <cell r="AV1091">
            <v>2244.8560000000011</v>
          </cell>
          <cell r="AZ1091">
            <v>2345.5120000000002</v>
          </cell>
          <cell r="BE1091">
            <v>2264.384</v>
          </cell>
          <cell r="BL1091">
            <v>2387.1</v>
          </cell>
          <cell r="BU1091">
            <v>2505.0172849198402</v>
          </cell>
          <cell r="CG1091">
            <v>2591.0270142075801</v>
          </cell>
          <cell r="CR1091">
            <v>2591.0270142075801</v>
          </cell>
          <cell r="DD1091">
            <v>2505.3073937343001</v>
          </cell>
          <cell r="DQ1091">
            <v>2727.0363406287088</v>
          </cell>
          <cell r="EA1091">
            <v>3116.2708157078109</v>
          </cell>
          <cell r="EB1091">
            <v>3038.1060157078109</v>
          </cell>
          <cell r="EC1091">
            <v>3275.392015707811</v>
          </cell>
          <cell r="EE1091">
            <v>3189.9487526780495</v>
          </cell>
          <cell r="EH1091">
            <v>3308.0748509248847</v>
          </cell>
          <cell r="EK1091">
            <v>3338.4695254341027</v>
          </cell>
          <cell r="EN1091">
            <v>3402.7113714465909</v>
          </cell>
          <cell r="EQ1091">
            <v>3475.3785433184698</v>
          </cell>
          <cell r="ET1091">
            <v>3553.4987816831813</v>
          </cell>
        </row>
        <row r="1092">
          <cell r="AJ1092">
            <v>5968.4603247121186</v>
          </cell>
          <cell r="AK1092">
            <v>6256.8556349986829</v>
          </cell>
          <cell r="AL1092">
            <v>6517.4889999999978</v>
          </cell>
          <cell r="AM1092">
            <v>7026.7080000000005</v>
          </cell>
          <cell r="AN1092">
            <v>7453.0209999999952</v>
          </cell>
          <cell r="AO1092">
            <v>8116.5329382082255</v>
          </cell>
          <cell r="AP1092">
            <v>8561.2384559133352</v>
          </cell>
          <cell r="AQ1092">
            <v>9087.7239999999929</v>
          </cell>
          <cell r="AR1092">
            <v>9572.3970000000008</v>
          </cell>
          <cell r="AS1092">
            <v>10386.693999999998</v>
          </cell>
          <cell r="AT1092">
            <v>11162.813999999998</v>
          </cell>
          <cell r="AU1092">
            <v>11977.717000000004</v>
          </cell>
          <cell r="AV1092">
            <v>13011.56</v>
          </cell>
          <cell r="AZ1092">
            <v>13351.003701246262</v>
          </cell>
          <cell r="BE1092">
            <v>14188.720930539968</v>
          </cell>
          <cell r="BL1092">
            <v>14755.182571071326</v>
          </cell>
          <cell r="BU1092">
            <v>15997.510754296012</v>
          </cell>
          <cell r="CG1092">
            <v>16080.868498265541</v>
          </cell>
          <cell r="CR1092">
            <v>16080.868498265541</v>
          </cell>
          <cell r="DD1092">
            <v>18334.961125799702</v>
          </cell>
          <cell r="DQ1092">
            <v>20283.271773753055</v>
          </cell>
          <cell r="EA1092">
            <v>21753.196812434584</v>
          </cell>
          <cell r="EB1092">
            <v>21678.24542758915</v>
          </cell>
          <cell r="EC1092">
            <v>21562.858834324968</v>
          </cell>
          <cell r="EE1092">
            <v>23281.69529686985</v>
          </cell>
          <cell r="EH1092">
            <v>24426.457081613578</v>
          </cell>
          <cell r="EK1092">
            <v>26956.990487826522</v>
          </cell>
          <cell r="EN1092">
            <v>29130.142007486011</v>
          </cell>
          <cell r="EQ1092">
            <v>31497.611228885315</v>
          </cell>
          <cell r="ET1092">
            <v>34427.098582391496</v>
          </cell>
        </row>
        <row r="1094">
          <cell r="C1094">
            <v>968.65</v>
          </cell>
          <cell r="D1094">
            <v>761.72500000000002</v>
          </cell>
          <cell r="E1094">
            <v>600.62</v>
          </cell>
          <cell r="F1094">
            <v>570.21</v>
          </cell>
          <cell r="G1094">
            <v>694.07</v>
          </cell>
          <cell r="H1094">
            <v>429.81</v>
          </cell>
          <cell r="I1094">
            <v>503.33000000000004</v>
          </cell>
          <cell r="J1094">
            <v>546</v>
          </cell>
          <cell r="K1094">
            <v>595.51</v>
          </cell>
          <cell r="L1094">
            <v>721.31</v>
          </cell>
          <cell r="M1094">
            <v>907.5</v>
          </cell>
          <cell r="N1094">
            <v>1029.4000000000001</v>
          </cell>
          <cell r="O1094">
            <v>1124.2</v>
          </cell>
          <cell r="P1094">
            <v>1250.5999999999999</v>
          </cell>
          <cell r="Q1094">
            <v>1603.5539999999999</v>
          </cell>
          <cell r="AH1094">
            <v>1729.52640443408</v>
          </cell>
          <cell r="AI1094">
            <v>1842.0018286106167</v>
          </cell>
          <cell r="AJ1094">
            <v>1917.9347690934221</v>
          </cell>
          <cell r="AK1094">
            <v>2058.9138477762699</v>
          </cell>
          <cell r="AL1094">
            <v>2078.4690000000028</v>
          </cell>
          <cell r="AM1094">
            <v>2120.2449999999972</v>
          </cell>
          <cell r="AN1094">
            <v>2233.860000000001</v>
          </cell>
          <cell r="AO1094">
            <v>2851.3760000000016</v>
          </cell>
          <cell r="AP1094">
            <v>2906.9689999999982</v>
          </cell>
          <cell r="AQ1094">
            <v>3004.7680000000082</v>
          </cell>
          <cell r="AR1094">
            <v>3342.2379999999989</v>
          </cell>
          <cell r="AS1094">
            <v>3383.5570000000021</v>
          </cell>
          <cell r="AT1094">
            <v>3683.7960000000121</v>
          </cell>
          <cell r="AU1094">
            <v>4156.2630000000017</v>
          </cell>
          <cell r="AV1094">
            <v>4095.2030000000013</v>
          </cell>
          <cell r="AZ1094">
            <v>4373.5060000000003</v>
          </cell>
          <cell r="BE1094">
            <v>4661.2629999999999</v>
          </cell>
          <cell r="BL1094">
            <v>4899.3209999999999</v>
          </cell>
          <cell r="BU1094">
            <v>5245.5379587154712</v>
          </cell>
          <cell r="CG1094">
            <v>5041.5462822569698</v>
          </cell>
          <cell r="CR1094">
            <v>5041.5462822569698</v>
          </cell>
          <cell r="DD1094">
            <v>5551.1824074046272</v>
          </cell>
          <cell r="DQ1094">
            <v>5840.2383264793307</v>
          </cell>
          <cell r="EA1094">
            <v>6508.1580472571059</v>
          </cell>
          <cell r="EB1094">
            <v>6412.2994356316849</v>
          </cell>
          <cell r="EC1094">
            <v>6181.2248202060728</v>
          </cell>
          <cell r="EE1094">
            <v>6531.2706841679128</v>
          </cell>
          <cell r="EH1094">
            <v>6858.6367716724353</v>
          </cell>
          <cell r="EK1094">
            <v>7682.5264843707109</v>
          </cell>
          <cell r="EN1094">
            <v>7771.4393411183055</v>
          </cell>
          <cell r="EQ1094">
            <v>7905.7677052525059</v>
          </cell>
          <cell r="ET1094">
            <v>8009.6743339707618</v>
          </cell>
        </row>
        <row r="1096">
          <cell r="C1096">
            <v>695</v>
          </cell>
          <cell r="D1096">
            <v>283</v>
          </cell>
          <cell r="E1096">
            <v>172</v>
          </cell>
          <cell r="F1096">
            <v>191.3</v>
          </cell>
          <cell r="G1096">
            <v>359.09999999999997</v>
          </cell>
          <cell r="H1096">
            <v>123</v>
          </cell>
          <cell r="I1096">
            <v>87.23</v>
          </cell>
          <cell r="J1096">
            <v>115</v>
          </cell>
          <cell r="K1096">
            <v>49.51</v>
          </cell>
          <cell r="L1096">
            <v>50.31</v>
          </cell>
          <cell r="M1096">
            <v>85.5</v>
          </cell>
          <cell r="N1096">
            <v>102.69999999999999</v>
          </cell>
          <cell r="O1096">
            <v>110.2</v>
          </cell>
          <cell r="P1096">
            <v>145</v>
          </cell>
          <cell r="Q1096">
            <v>230</v>
          </cell>
          <cell r="T1096">
            <v>536.65439890053574</v>
          </cell>
          <cell r="U1096">
            <v>249.67050255597516</v>
          </cell>
          <cell r="V1096">
            <v>199.35229357930942</v>
          </cell>
          <cell r="W1096">
            <v>302.01899913584344</v>
          </cell>
          <cell r="X1096">
            <v>264.54098743348487</v>
          </cell>
          <cell r="Y1096">
            <v>115.35874670844544</v>
          </cell>
          <cell r="Z1096">
            <v>154.20778421974535</v>
          </cell>
          <cell r="AA1096">
            <v>199.76910562645739</v>
          </cell>
          <cell r="AB1096">
            <v>215.2942495810604</v>
          </cell>
          <cell r="AC1096">
            <v>233.81952840421815</v>
          </cell>
          <cell r="AD1096">
            <v>269.16726975809922</v>
          </cell>
          <cell r="AE1096">
            <v>294.89531637076112</v>
          </cell>
          <cell r="AF1096">
            <v>131.0209999999999</v>
          </cell>
          <cell r="AG1096">
            <v>197.28899999999999</v>
          </cell>
          <cell r="AH1096">
            <v>206.82000000000002</v>
          </cell>
          <cell r="AI1096">
            <v>171.92999999999989</v>
          </cell>
          <cell r="AJ1096">
            <v>181.8300000000001</v>
          </cell>
          <cell r="AK1096">
            <v>214.61</v>
          </cell>
          <cell r="AL1096">
            <v>323.048</v>
          </cell>
          <cell r="AM1096">
            <v>310.75</v>
          </cell>
          <cell r="AN1096">
            <v>429.33000000000004</v>
          </cell>
          <cell r="AO1096">
            <v>648.23</v>
          </cell>
          <cell r="AP1096">
            <v>491.59000000000003</v>
          </cell>
          <cell r="AQ1096">
            <v>485.1</v>
          </cell>
          <cell r="AR1096">
            <v>695.42000000000007</v>
          </cell>
          <cell r="AS1096">
            <v>730.69499999999903</v>
          </cell>
          <cell r="AT1096">
            <v>785.75599999999906</v>
          </cell>
          <cell r="AU1096">
            <v>817.22799999999893</v>
          </cell>
          <cell r="AV1096">
            <v>813.95908799999893</v>
          </cell>
          <cell r="AZ1096">
            <v>927.91336031999981</v>
          </cell>
          <cell r="BE1096">
            <v>896.36430606911983</v>
          </cell>
          <cell r="BL1096">
            <v>849.75336215352559</v>
          </cell>
          <cell r="BU1096">
            <v>915.31087840642147</v>
          </cell>
          <cell r="CG1096">
            <v>649.93669119035405</v>
          </cell>
          <cell r="CR1096">
            <v>649.93669119035405</v>
          </cell>
          <cell r="DD1096">
            <v>724.69876525882114</v>
          </cell>
          <cell r="DQ1096">
            <v>633.42609056494587</v>
          </cell>
          <cell r="EA1096">
            <v>822.25749639444587</v>
          </cell>
          <cell r="EB1096">
            <v>822.25749639444587</v>
          </cell>
          <cell r="EC1096">
            <v>993.35655271774954</v>
          </cell>
          <cell r="EE1096">
            <v>878.08045937699683</v>
          </cell>
          <cell r="EH1096">
            <v>1014.6530840355116</v>
          </cell>
          <cell r="EK1096">
            <v>1174.3640459295598</v>
          </cell>
          <cell r="EN1096">
            <v>1209.238473879665</v>
          </cell>
          <cell r="EQ1096">
            <v>1281.6363934890517</v>
          </cell>
          <cell r="ET1096">
            <v>1312.6191039229179</v>
          </cell>
        </row>
        <row r="1097">
          <cell r="C1097">
            <v>267.25</v>
          </cell>
          <cell r="D1097">
            <v>474.625</v>
          </cell>
          <cell r="E1097">
            <v>466.22</v>
          </cell>
          <cell r="F1097">
            <v>456</v>
          </cell>
          <cell r="G1097">
            <v>334.1</v>
          </cell>
          <cell r="H1097">
            <v>334.1</v>
          </cell>
          <cell r="I1097">
            <v>425.1</v>
          </cell>
          <cell r="J1097">
            <v>418</v>
          </cell>
          <cell r="K1097">
            <v>548</v>
          </cell>
          <cell r="L1097">
            <v>681</v>
          </cell>
          <cell r="M1097">
            <v>826</v>
          </cell>
          <cell r="N1097">
            <v>925.7</v>
          </cell>
          <cell r="O1097">
            <v>1012</v>
          </cell>
          <cell r="P1097">
            <v>1102.5999999999999</v>
          </cell>
          <cell r="Q1097">
            <v>1371.5539999999999</v>
          </cell>
          <cell r="AH1097">
            <v>1521.603570492186</v>
          </cell>
          <cell r="AI1097">
            <v>1670.3352837454231</v>
          </cell>
          <cell r="AJ1097">
            <v>1741.7366004784385</v>
          </cell>
          <cell r="AK1097">
            <v>1838.4595683445741</v>
          </cell>
          <cell r="AL1097">
            <v>1730.8</v>
          </cell>
          <cell r="AM1097">
            <v>1803.3509999999997</v>
          </cell>
          <cell r="AN1097">
            <v>1797.9100000000005</v>
          </cell>
          <cell r="AO1097">
            <v>2218.0530000000003</v>
          </cell>
          <cell r="AP1097">
            <v>2407.6120000000019</v>
          </cell>
          <cell r="AQ1097">
            <v>2553.6390000000019</v>
          </cell>
          <cell r="AR1097">
            <v>2652.9430000000011</v>
          </cell>
          <cell r="AS1097">
            <v>2651.6250000000009</v>
          </cell>
          <cell r="AT1097">
            <v>2828.6840000000011</v>
          </cell>
          <cell r="AU1097">
            <v>3284.0970000000025</v>
          </cell>
          <cell r="AV1097">
            <v>3400.3399120000004</v>
          </cell>
          <cell r="AZ1097">
            <v>3442.5826396800003</v>
          </cell>
          <cell r="BE1097">
            <v>3773.7586939308799</v>
          </cell>
          <cell r="BL1097">
            <v>4046.6896378464744</v>
          </cell>
          <cell r="BU1097">
            <v>4349.0144763529352</v>
          </cell>
          <cell r="CG1097">
            <v>4352.6258614485214</v>
          </cell>
          <cell r="CR1097">
            <v>4352.6258614485214</v>
          </cell>
          <cell r="DD1097">
            <v>5026.4147325540989</v>
          </cell>
          <cell r="DQ1097">
            <v>5495.441437977488</v>
          </cell>
          <cell r="EA1097">
            <v>5724.5297529257632</v>
          </cell>
          <cell r="EB1097">
            <v>5628.6711413003422</v>
          </cell>
          <cell r="EC1097">
            <v>5476.4974695514265</v>
          </cell>
          <cell r="EE1097">
            <v>5691.8194268540192</v>
          </cell>
          <cell r="EH1097">
            <v>5882.6128897000272</v>
          </cell>
          <cell r="EK1097">
            <v>6546.7916405042552</v>
          </cell>
          <cell r="EN1097">
            <v>6600.8300693017445</v>
          </cell>
          <cell r="EQ1097">
            <v>6662.7605138265581</v>
          </cell>
          <cell r="ET1097">
            <v>6735.6844321109475</v>
          </cell>
        </row>
        <row r="1098">
          <cell r="C1098" t="str">
            <v>...</v>
          </cell>
          <cell r="D1098" t="str">
            <v>...</v>
          </cell>
          <cell r="E1098" t="str">
            <v>...</v>
          </cell>
          <cell r="F1098" t="str">
            <v>...</v>
          </cell>
          <cell r="G1098">
            <v>6.6</v>
          </cell>
          <cell r="H1098">
            <v>12.7</v>
          </cell>
          <cell r="I1098">
            <v>21.88</v>
          </cell>
          <cell r="J1098">
            <v>44.4</v>
          </cell>
          <cell r="K1098">
            <v>62.25</v>
          </cell>
          <cell r="L1098">
            <v>68.319999999999993</v>
          </cell>
          <cell r="M1098">
            <v>61.4</v>
          </cell>
          <cell r="N1098">
            <v>109</v>
          </cell>
          <cell r="O1098">
            <v>126</v>
          </cell>
          <cell r="P1098">
            <v>126.2</v>
          </cell>
          <cell r="Q1098">
            <v>136.57</v>
          </cell>
          <cell r="AH1098">
            <v>84.882799416256773</v>
          </cell>
          <cell r="AI1098">
            <v>71.446160746248765</v>
          </cell>
          <cell r="AJ1098">
            <v>100.11280728322551</v>
          </cell>
          <cell r="AK1098">
            <v>102.54914708332451</v>
          </cell>
          <cell r="AL1098">
            <v>215.97587970448399</v>
          </cell>
          <cell r="AM1098">
            <v>219.37997105402968</v>
          </cell>
          <cell r="AN1098">
            <v>241.08885808185747</v>
          </cell>
          <cell r="AO1098">
            <v>260.96506136677618</v>
          </cell>
          <cell r="AP1098">
            <v>297.66434883913774</v>
          </cell>
          <cell r="AQ1098">
            <v>370.16279469918032</v>
          </cell>
          <cell r="AR1098">
            <v>431.9881273489903</v>
          </cell>
          <cell r="AS1098">
            <v>481.09600000000006</v>
          </cell>
          <cell r="AT1098">
            <v>563.94799999999998</v>
          </cell>
          <cell r="AU1098">
            <v>563.94799999999998</v>
          </cell>
          <cell r="AV1098">
            <v>521.82400000000007</v>
          </cell>
          <cell r="AZ1098">
            <v>381.88813628210437</v>
          </cell>
          <cell r="BE1098">
            <v>423.97177005254531</v>
          </cell>
          <cell r="BL1098">
            <v>436.73</v>
          </cell>
          <cell r="BU1098">
            <v>449.87215275290936</v>
          </cell>
          <cell r="CG1098">
            <v>385.29697200902172</v>
          </cell>
          <cell r="CR1098">
            <v>442.86830236215491</v>
          </cell>
          <cell r="DD1098">
            <v>717.82647109176025</v>
          </cell>
          <cell r="DQ1098">
            <v>604.18927214025962</v>
          </cell>
          <cell r="EA1098">
            <v>590.07129350632317</v>
          </cell>
          <cell r="EB1098">
            <v>561.77134582063172</v>
          </cell>
          <cell r="EC1098">
            <v>506.11005112847181</v>
          </cell>
          <cell r="EE1098">
            <v>472.91263750991726</v>
          </cell>
          <cell r="EH1098">
            <v>507.13889667560193</v>
          </cell>
          <cell r="EK1098">
            <v>1117.562907549586</v>
          </cell>
          <cell r="EN1098">
            <v>1117.3090490175293</v>
          </cell>
          <cell r="EQ1098">
            <v>1124.4042833395004</v>
          </cell>
          <cell r="ET1098">
            <v>1141.9446393190194</v>
          </cell>
        </row>
        <row r="1100">
          <cell r="C1100">
            <v>6.4</v>
          </cell>
          <cell r="D1100">
            <v>4.0999999999999996</v>
          </cell>
          <cell r="E1100">
            <v>-37.6</v>
          </cell>
          <cell r="F1100">
            <v>-11</v>
          </cell>
          <cell r="G1100">
            <v>0.87</v>
          </cell>
          <cell r="H1100">
            <v>-27.29</v>
          </cell>
          <cell r="I1100">
            <v>-9</v>
          </cell>
          <cell r="J1100">
            <v>13</v>
          </cell>
          <cell r="K1100">
            <v>-2</v>
          </cell>
          <cell r="L1100">
            <v>-10</v>
          </cell>
          <cell r="M1100">
            <v>-4</v>
          </cell>
          <cell r="N1100">
            <v>1</v>
          </cell>
          <cell r="O1100">
            <v>2</v>
          </cell>
          <cell r="P1100">
            <v>3</v>
          </cell>
          <cell r="Q1100">
            <v>2</v>
          </cell>
          <cell r="AH1100">
            <v>1.102833941894005</v>
          </cell>
          <cell r="AI1100">
            <v>-0.26345513480623595</v>
          </cell>
          <cell r="AJ1100">
            <v>-5.6318313850165396</v>
          </cell>
          <cell r="AK1100">
            <v>5.8442794316956679</v>
          </cell>
          <cell r="AL1100">
            <v>24.621000000002823</v>
          </cell>
          <cell r="AM1100">
            <v>6.1439999999975043</v>
          </cell>
          <cell r="AN1100">
            <v>6.6200000000003456</v>
          </cell>
          <cell r="AO1100">
            <v>-14.906999999998789</v>
          </cell>
          <cell r="AP1100">
            <v>7.7669999999961874</v>
          </cell>
          <cell r="AQ1100">
            <v>-33.970999999993637</v>
          </cell>
          <cell r="AR1100">
            <v>-6.1250000000022737</v>
          </cell>
          <cell r="AS1100">
            <v>1.2370000000023538</v>
          </cell>
          <cell r="AT1100">
            <v>69.356000000012045</v>
          </cell>
          <cell r="AU1100">
            <v>54.938000000000102</v>
          </cell>
          <cell r="AV1100">
            <v>-119.09599999999773</v>
          </cell>
          <cell r="AZ1100">
            <v>3.01</v>
          </cell>
          <cell r="BE1100">
            <v>-8.8600000000000012</v>
          </cell>
          <cell r="BL1100">
            <v>2.8780000000000001</v>
          </cell>
          <cell r="BU1100">
            <v>-18.787396043885565</v>
          </cell>
          <cell r="CG1100">
            <v>38.983729618094003</v>
          </cell>
          <cell r="CR1100">
            <v>38.983729618094003</v>
          </cell>
          <cell r="DD1100">
            <v>-199.93109040829344</v>
          </cell>
          <cell r="DQ1100">
            <v>-288.62920206310395</v>
          </cell>
          <cell r="EA1100">
            <v>-38.629202063103946</v>
          </cell>
          <cell r="EB1100">
            <v>-38.629202063103946</v>
          </cell>
          <cell r="EC1100">
            <v>-288.62920206310395</v>
          </cell>
          <cell r="EE1100">
            <v>-38.629202063103946</v>
          </cell>
          <cell r="EH1100">
            <v>-38.629202063103946</v>
          </cell>
          <cell r="EK1100">
            <v>-38.629202063103946</v>
          </cell>
          <cell r="EN1100">
            <v>-38.629202063103946</v>
          </cell>
          <cell r="EQ1100">
            <v>-38.629202063103946</v>
          </cell>
          <cell r="ET1100">
            <v>-38.629202063103946</v>
          </cell>
        </row>
        <row r="1111">
          <cell r="T1111">
            <v>-232.09970000000001</v>
          </cell>
          <cell r="U1111">
            <v>-231.09970000000001</v>
          </cell>
          <cell r="V1111">
            <v>-230.09970000000001</v>
          </cell>
          <cell r="W1111">
            <v>-229.09970000000001</v>
          </cell>
          <cell r="X1111">
            <v>-228.09970000000001</v>
          </cell>
          <cell r="Y1111">
            <v>-227.09970000000001</v>
          </cell>
          <cell r="Z1111">
            <v>-278.79103917361283</v>
          </cell>
          <cell r="AA1111">
            <v>-621.20177062487892</v>
          </cell>
          <cell r="AB1111">
            <v>-592.62909802064314</v>
          </cell>
          <cell r="AC1111">
            <v>-689.13088901968172</v>
          </cell>
          <cell r="AD1111">
            <v>-915.81987124913519</v>
          </cell>
          <cell r="AE1111">
            <v>-953.53528933883035</v>
          </cell>
          <cell r="AF1111">
            <v>-901.17857714175943</v>
          </cell>
          <cell r="AG1111">
            <v>-1112.6701892996023</v>
          </cell>
          <cell r="AH1111">
            <v>-1360.3392463924047</v>
          </cell>
          <cell r="AI1111">
            <v>-1378.684337520421</v>
          </cell>
          <cell r="AJ1111">
            <v>-1389.5270502033322</v>
          </cell>
          <cell r="AK1111">
            <v>-1445.2984719131728</v>
          </cell>
          <cell r="AL1111">
            <v>-1692.4409999999993</v>
          </cell>
          <cell r="AM1111">
            <v>-1843.9640000000006</v>
          </cell>
          <cell r="AN1111">
            <v>-2257.7169999999996</v>
          </cell>
          <cell r="AO1111">
            <v>-2721.3469999999998</v>
          </cell>
          <cell r="AP1111">
            <v>-2356.8160000000003</v>
          </cell>
          <cell r="AQ1111">
            <v>-2610.927999999999</v>
          </cell>
          <cell r="AR1111">
            <v>-3356.8659999999991</v>
          </cell>
          <cell r="AS1111">
            <v>-3442.4310000000019</v>
          </cell>
          <cell r="AT1111">
            <v>-3579.7510000000007</v>
          </cell>
          <cell r="AU1111">
            <v>-3940.2520000000009</v>
          </cell>
          <cell r="AV1111">
            <v>-3822.2390000000014</v>
          </cell>
          <cell r="AZ1111">
            <v>-3215.8</v>
          </cell>
          <cell r="BE1111">
            <v>-3242.2</v>
          </cell>
          <cell r="BL1111">
            <v>-3141.6</v>
          </cell>
        </row>
        <row r="1114">
          <cell r="T1114">
            <v>-293.40000000000003</v>
          </cell>
          <cell r="U1114">
            <v>-288.82599999999996</v>
          </cell>
          <cell r="V1114">
            <v>-322.36500000000001</v>
          </cell>
          <cell r="W1114">
            <v>-277.53450000000004</v>
          </cell>
          <cell r="X1114">
            <v>-264.06450000000001</v>
          </cell>
          <cell r="Y1114">
            <v>-265.74299999999999</v>
          </cell>
          <cell r="Z1114">
            <v>-236.72749999999999</v>
          </cell>
          <cell r="AA1114">
            <v>-251.15649999999999</v>
          </cell>
          <cell r="AB1114">
            <v>-288.31295</v>
          </cell>
          <cell r="AC1114">
            <v>-533.65280000000007</v>
          </cell>
          <cell r="AD1114">
            <v>-547.50380000000007</v>
          </cell>
          <cell r="AE1114">
            <v>-482.14830000000001</v>
          </cell>
          <cell r="AF1114">
            <v>-437.71709999999996</v>
          </cell>
          <cell r="AG1114">
            <v>-678.23780000000011</v>
          </cell>
          <cell r="AH1114">
            <v>-790.1060000000009</v>
          </cell>
          <cell r="AI1114">
            <v>-844.45450000000005</v>
          </cell>
          <cell r="AJ1114">
            <v>-784.77032499999996</v>
          </cell>
          <cell r="AK1114">
            <v>-785.51699999999994</v>
          </cell>
          <cell r="AL1114">
            <v>-803.51700000000005</v>
          </cell>
          <cell r="AM1114">
            <v>-818.74300000000005</v>
          </cell>
          <cell r="AN1114">
            <v>-915.88699999999892</v>
          </cell>
          <cell r="AO1114">
            <v>-1172.142000000001</v>
          </cell>
          <cell r="AP1114">
            <v>-882.72799999999904</v>
          </cell>
          <cell r="AQ1114">
            <v>-878.89599999999905</v>
          </cell>
          <cell r="AR1114">
            <v>-935.0920000000001</v>
          </cell>
          <cell r="AS1114">
            <v>-1055.107</v>
          </cell>
          <cell r="AT1114">
            <v>-1220.6600000000012</v>
          </cell>
          <cell r="AU1114">
            <v>-1264.536000000001</v>
          </cell>
          <cell r="AV1114">
            <v>-1226.271</v>
          </cell>
          <cell r="AZ1114">
            <v>-1257.3</v>
          </cell>
          <cell r="BE1114">
            <v>-1353.3</v>
          </cell>
          <cell r="BL1114">
            <v>-1507.31</v>
          </cell>
        </row>
        <row r="1116">
          <cell r="C1116">
            <v>834.56700000000001</v>
          </cell>
          <cell r="D1116">
            <v>749.90300000000025</v>
          </cell>
          <cell r="E1116">
            <v>650.10399999999981</v>
          </cell>
          <cell r="F1116">
            <v>581.33399999999983</v>
          </cell>
          <cell r="G1116">
            <v>827.49000000000024</v>
          </cell>
          <cell r="H1116">
            <v>494.87599999999975</v>
          </cell>
          <cell r="I1116">
            <v>552.35869999999977</v>
          </cell>
          <cell r="J1116">
            <v>676.34284000000025</v>
          </cell>
          <cell r="K1116">
            <v>833.00806666666722</v>
          </cell>
          <cell r="L1116">
            <v>910.2738110555556</v>
          </cell>
          <cell r="M1116">
            <v>1147.3390285006935</v>
          </cell>
          <cell r="N1116">
            <v>1126.5503142481466</v>
          </cell>
          <cell r="O1116">
            <v>1151.9675549439917</v>
          </cell>
          <cell r="P1116">
            <v>1531.0132722686421</v>
          </cell>
          <cell r="Q1116">
            <v>1712.5207342121676</v>
          </cell>
        </row>
        <row r="1121">
          <cell r="C1121">
            <v>692.63400000000001</v>
          </cell>
          <cell r="D1121">
            <v>631.88300000000027</v>
          </cell>
          <cell r="E1121">
            <v>496.00899999999979</v>
          </cell>
          <cell r="F1121">
            <v>418.64899999999989</v>
          </cell>
          <cell r="G1121">
            <v>680.68600000000026</v>
          </cell>
          <cell r="H1121">
            <v>320.23299999999978</v>
          </cell>
          <cell r="I1121">
            <v>353.40969999999982</v>
          </cell>
          <cell r="J1121">
            <v>435.36684000000025</v>
          </cell>
          <cell r="K1121">
            <v>588.83306666666726</v>
          </cell>
          <cell r="L1121">
            <v>622.53781105555561</v>
          </cell>
          <cell r="M1121">
            <v>833.6770285006935</v>
          </cell>
          <cell r="N1121">
            <v>823.85031424814656</v>
          </cell>
          <cell r="O1121">
            <v>862.56755494399169</v>
          </cell>
          <cell r="P1121">
            <v>1378.7132722686422</v>
          </cell>
          <cell r="Q1121">
            <v>1467.3037342121675</v>
          </cell>
        </row>
        <row r="1123">
          <cell r="C1123">
            <v>502.83400000000006</v>
          </cell>
          <cell r="D1123">
            <v>560.48300000000029</v>
          </cell>
          <cell r="E1123">
            <v>499.61099999999982</v>
          </cell>
          <cell r="F1123">
            <v>527.49899999999991</v>
          </cell>
          <cell r="G1123">
            <v>1002.1390000000002</v>
          </cell>
          <cell r="H1123">
            <v>469.28399999999988</v>
          </cell>
          <cell r="I1123">
            <v>478.77769999999987</v>
          </cell>
          <cell r="J1123">
            <v>663.30684000000031</v>
          </cell>
          <cell r="K1123">
            <v>715.39706666666723</v>
          </cell>
          <cell r="L1123">
            <v>685.99281105555565</v>
          </cell>
          <cell r="M1123">
            <v>869.65602850069354</v>
          </cell>
          <cell r="N1123">
            <v>816.65031424814663</v>
          </cell>
          <cell r="O1123">
            <v>929.26755494399163</v>
          </cell>
          <cell r="P1123">
            <v>1085.9132722686422</v>
          </cell>
          <cell r="Q1123">
            <v>1085.8207342121673</v>
          </cell>
        </row>
        <row r="1181">
          <cell r="AH1181">
            <v>2.7203912036076933E-2</v>
          </cell>
          <cell r="AI1181">
            <v>2.130307888175887E-2</v>
          </cell>
          <cell r="AJ1181">
            <v>2.1503602057262886E-2</v>
          </cell>
          <cell r="AK1181">
            <v>2.3305648996753144E-2</v>
          </cell>
          <cell r="AL1181">
            <v>3.4131042885463939E-2</v>
          </cell>
          <cell r="AM1181">
            <v>3.0703229940268275E-2</v>
          </cell>
          <cell r="AN1181">
            <v>4.0053441906369572E-2</v>
          </cell>
          <cell r="AO1181">
            <v>5.4811929879152142E-2</v>
          </cell>
          <cell r="AP1181">
            <v>4.0014462803862956E-2</v>
          </cell>
          <cell r="AQ1181">
            <v>3.7463995640553222E-2</v>
          </cell>
          <cell r="AR1181">
            <v>5.023571604677235E-2</v>
          </cell>
          <cell r="AS1181">
            <v>4.9176696910508508E-2</v>
          </cell>
          <cell r="AT1181">
            <v>4.9167386468787953E-2</v>
          </cell>
          <cell r="AU1181">
            <v>4.730331435419434E-2</v>
          </cell>
          <cell r="AV1181">
            <v>4.4514374244372837E-2</v>
          </cell>
          <cell r="AZ1181">
            <v>4.8066532795780513E-2</v>
          </cell>
          <cell r="BE1181">
            <v>4.4094201739159511E-2</v>
          </cell>
          <cell r="BL1181">
            <v>3.9537032110320995E-2</v>
          </cell>
          <cell r="BU1181">
            <v>4.0048889360161787E-2</v>
          </cell>
          <cell r="CG1181">
            <v>2.8153169740305815E-2</v>
          </cell>
          <cell r="CR1181">
            <v>2.767706888133048E-2</v>
          </cell>
          <cell r="DD1181">
            <v>2.7846808724880066E-2</v>
          </cell>
          <cell r="DQ1181">
            <v>2.25242700431466E-2</v>
          </cell>
          <cell r="EA1181">
            <v>2.6698564212607679E-2</v>
          </cell>
          <cell r="EB1181">
            <v>2.7091962372807893E-2</v>
          </cell>
          <cell r="EC1181">
            <v>3.363184572109678E-2</v>
          </cell>
          <cell r="EE1181">
            <v>2.73775409657839E-2</v>
          </cell>
          <cell r="EH1181">
            <v>3.0412476321117071E-2</v>
          </cell>
          <cell r="EK1181">
            <v>3.3573188376885992E-2</v>
          </cell>
          <cell r="EN1181">
            <v>3.2509163705417288E-2</v>
          </cell>
          <cell r="EQ1181">
            <v>3.236822899646237E-2</v>
          </cell>
          <cell r="ET1181">
            <v>3.0983042808060461E-2</v>
          </cell>
        </row>
        <row r="1208">
          <cell r="AH1208">
            <v>0.1275702421946667</v>
          </cell>
          <cell r="AI1208">
            <v>0.11306317604339415</v>
          </cell>
          <cell r="AJ1208">
            <v>0.10025829239862843</v>
          </cell>
          <cell r="AK1208">
            <v>0.14676992049585169</v>
          </cell>
          <cell r="AL1208">
            <v>0.10796421992255233</v>
          </cell>
          <cell r="AM1208">
            <v>-9.8426008673971707E-2</v>
          </cell>
          <cell r="AN1208">
            <v>0.10141638217773459</v>
          </cell>
          <cell r="AO1208">
            <v>0.11989013409529004</v>
          </cell>
          <cell r="AP1208">
            <v>9.6758865149059861E-2</v>
          </cell>
          <cell r="AQ1208">
            <v>0.13620228302546672</v>
          </cell>
          <cell r="AR1208">
            <v>0.1430687396839691</v>
          </cell>
          <cell r="AS1208">
            <v>0.120596060742621</v>
          </cell>
          <cell r="AT1208">
            <v>0.12749852264316897</v>
          </cell>
          <cell r="AU1208">
            <v>0.13223161831121957</v>
          </cell>
          <cell r="AV1208">
            <v>0.11222085445753194</v>
          </cell>
          <cell r="AZ1208">
            <v>0.14937713833180805</v>
          </cell>
          <cell r="BE1208">
            <v>0.14422186720985825</v>
          </cell>
          <cell r="BL1208">
            <v>0.13889105519670439</v>
          </cell>
          <cell r="BU1208">
            <v>0.13673866543540647</v>
          </cell>
          <cell r="CG1208">
            <v>0.15638547958634502</v>
          </cell>
          <cell r="CR1208">
            <v>0.15401583937776817</v>
          </cell>
          <cell r="DD1208">
            <v>0.13529368846508699</v>
          </cell>
          <cell r="DQ1208">
            <v>0.1404431540854475</v>
          </cell>
          <cell r="EA1208">
            <v>0.11095638750265006</v>
          </cell>
          <cell r="EB1208">
            <v>0.10524207583698023</v>
          </cell>
          <cell r="EC1208">
            <v>9.2342405094267221E-2</v>
          </cell>
          <cell r="EE1208">
            <v>9.4728112795587446E-2</v>
          </cell>
          <cell r="EH1208">
            <v>9.370683306501626E-2</v>
          </cell>
          <cell r="EK1208">
            <v>5.4780858302598455E-2</v>
          </cell>
          <cell r="EN1208">
            <v>3.9030099724968438E-2</v>
          </cell>
          <cell r="EQ1208">
            <v>2.6063328822387034E-2</v>
          </cell>
          <cell r="ET1208">
            <v>9.2361314863023437E-3</v>
          </cell>
        </row>
        <row r="1733">
          <cell r="AQ1733">
            <v>148</v>
          </cell>
          <cell r="AR1733">
            <v>88.635000000000005</v>
          </cell>
          <cell r="AS1733">
            <v>101.387</v>
          </cell>
          <cell r="AT1733">
            <v>107.6</v>
          </cell>
          <cell r="AU1733">
            <v>137.40700000000001</v>
          </cell>
          <cell r="AV1733">
            <v>135</v>
          </cell>
          <cell r="AZ1733">
            <v>243.9</v>
          </cell>
          <cell r="BE1733">
            <v>270.5</v>
          </cell>
          <cell r="BL1733">
            <v>371.61799999999999</v>
          </cell>
          <cell r="BU1733">
            <v>492.9</v>
          </cell>
          <cell r="CG1733">
            <v>483.20000000000005</v>
          </cell>
          <cell r="CR1733">
            <v>1005.7</v>
          </cell>
          <cell r="DD1733">
            <v>688.78179999999998</v>
          </cell>
          <cell r="DQ1733">
            <v>913.81999999999994</v>
          </cell>
          <cell r="EA1733">
            <v>748</v>
          </cell>
          <cell r="EB1733">
            <v>748</v>
          </cell>
          <cell r="EC1733">
            <v>713.35300000000007</v>
          </cell>
          <cell r="EE1733">
            <v>813</v>
          </cell>
          <cell r="EH1733">
            <v>685</v>
          </cell>
          <cell r="EK1733">
            <v>820</v>
          </cell>
          <cell r="EN1733">
            <v>828</v>
          </cell>
          <cell r="EQ1733">
            <v>797</v>
          </cell>
          <cell r="ET1733">
            <v>852</v>
          </cell>
        </row>
        <row r="1760">
          <cell r="H1760">
            <v>3166.8712580000001</v>
          </cell>
          <cell r="I1760">
            <v>3627.4792580000003</v>
          </cell>
          <cell r="J1760">
            <v>3809.4792580000003</v>
          </cell>
          <cell r="K1760">
            <v>4095.7892580000002</v>
          </cell>
          <cell r="L1760">
            <v>4217.5692580000004</v>
          </cell>
          <cell r="M1760">
            <v>4300.7692580000003</v>
          </cell>
          <cell r="N1760">
            <v>4545.4692580000001</v>
          </cell>
          <cell r="O1760">
            <v>4707.6692579999999</v>
          </cell>
          <cell r="P1760">
            <v>4841.8952579999996</v>
          </cell>
          <cell r="Q1760">
            <v>4703.580258</v>
          </cell>
          <cell r="AH1760">
            <v>4492.675158</v>
          </cell>
          <cell r="AI1760">
            <v>4290.5771580000001</v>
          </cell>
          <cell r="AJ1760">
            <v>3599.5741580000004</v>
          </cell>
          <cell r="AK1760">
            <v>3466.1164580000004</v>
          </cell>
          <cell r="AL1760">
            <v>3202.5164580000005</v>
          </cell>
          <cell r="AM1760">
            <v>1062.892358000001</v>
          </cell>
          <cell r="AN1760">
            <v>1035.353358000001</v>
          </cell>
          <cell r="AO1760">
            <v>999.75335800000096</v>
          </cell>
          <cell r="AP1760">
            <v>985.15335800000105</v>
          </cell>
          <cell r="AQ1760">
            <v>953.15335800000094</v>
          </cell>
          <cell r="AR1760">
            <v>981.7073580000008</v>
          </cell>
          <cell r="AS1760">
            <v>1095.8098080000009</v>
          </cell>
          <cell r="AT1760">
            <v>1522.1098080000008</v>
          </cell>
          <cell r="AU1760">
            <v>2560</v>
          </cell>
          <cell r="AV1760">
            <v>3426.7961325830001</v>
          </cell>
          <cell r="AZ1760">
            <v>3971.996132583</v>
          </cell>
          <cell r="BE1760">
            <v>4892.2961325830001</v>
          </cell>
          <cell r="BL1760">
            <v>5708.6091325830002</v>
          </cell>
          <cell r="BU1760">
            <v>6398.0091325829999</v>
          </cell>
          <cell r="CG1760">
            <v>7697.4091325829995</v>
          </cell>
          <cell r="CR1760">
            <v>8439.1931325829992</v>
          </cell>
          <cell r="DD1760">
            <v>8153</v>
          </cell>
          <cell r="DQ1760">
            <v>7770.6900000000005</v>
          </cell>
          <cell r="EA1760">
            <v>7917.6900000000005</v>
          </cell>
          <cell r="EB1760">
            <v>7917.6900000000005</v>
          </cell>
          <cell r="EC1760">
            <v>7735.8934555901506</v>
          </cell>
          <cell r="EE1760">
            <v>8033.6900000000005</v>
          </cell>
          <cell r="EH1760">
            <v>8493.69</v>
          </cell>
          <cell r="EK1760">
            <v>8901.69</v>
          </cell>
          <cell r="EN1760">
            <v>9340.69</v>
          </cell>
          <cell r="EQ1760">
            <v>9902.69</v>
          </cell>
          <cell r="ET1760">
            <v>10409.69</v>
          </cell>
        </row>
        <row r="1931">
          <cell r="C1931">
            <v>0</v>
          </cell>
          <cell r="D1931">
            <v>0</v>
          </cell>
          <cell r="E1931">
            <v>0</v>
          </cell>
          <cell r="F1931">
            <v>303.04999999999995</v>
          </cell>
          <cell r="G1931">
            <v>266.5</v>
          </cell>
          <cell r="H1931">
            <v>272.14999999999998</v>
          </cell>
          <cell r="I1931">
            <v>260.93</v>
          </cell>
          <cell r="J1931">
            <v>238.71999999999997</v>
          </cell>
          <cell r="K1931">
            <v>364.59100000000007</v>
          </cell>
          <cell r="L1931">
            <v>442.81</v>
          </cell>
          <cell r="M1931">
            <v>472.4</v>
          </cell>
          <cell r="N1931">
            <v>564.5</v>
          </cell>
          <cell r="O1931">
            <v>644.79999999999995</v>
          </cell>
          <cell r="P1931">
            <v>701.40000000000009</v>
          </cell>
          <cell r="Q1931">
            <v>800.40000000000009</v>
          </cell>
          <cell r="AH1931">
            <v>855.5</v>
          </cell>
          <cell r="AI1931">
            <v>902.4</v>
          </cell>
          <cell r="AJ1931">
            <v>948.49999999999989</v>
          </cell>
          <cell r="AK1931">
            <v>896.99999999999989</v>
          </cell>
          <cell r="AL1931">
            <v>1024.3</v>
          </cell>
          <cell r="AM1931">
            <v>1119.3999999999999</v>
          </cell>
          <cell r="AN1931">
            <v>1202.5999999999999</v>
          </cell>
          <cell r="AO1931">
            <v>1300.0225843218723</v>
          </cell>
          <cell r="AP1931">
            <v>1553.72</v>
          </cell>
          <cell r="AQ1931">
            <v>1488.9</v>
          </cell>
          <cell r="AR1931">
            <v>1529.4799999999996</v>
          </cell>
          <cell r="AS1931">
            <v>1648.76</v>
          </cell>
          <cell r="AT1931">
            <v>1828.8999999999999</v>
          </cell>
          <cell r="AU1931">
            <v>2041.6000000000001</v>
          </cell>
          <cell r="AV1931">
            <v>2224.9999999999995</v>
          </cell>
          <cell r="AZ1931">
            <v>2241.0000000000005</v>
          </cell>
          <cell r="BE1931">
            <v>2523.08</v>
          </cell>
          <cell r="BL1931">
            <v>2744.1</v>
          </cell>
          <cell r="BU1931">
            <v>2765.4866849160003</v>
          </cell>
          <cell r="CG1931">
            <v>2560.59</v>
          </cell>
          <cell r="CR1931">
            <v>2843.2000000000003</v>
          </cell>
          <cell r="DD1931">
            <v>3187.0330133300004</v>
          </cell>
          <cell r="DQ1931">
            <v>3644.6220607639998</v>
          </cell>
          <cell r="EA1931">
            <v>4422.3737099628379</v>
          </cell>
          <cell r="EB1931">
            <v>4371.2918742683423</v>
          </cell>
          <cell r="EC1931">
            <v>4195.763063005671</v>
          </cell>
          <cell r="EE1931">
            <v>4566.4046753545153</v>
          </cell>
          <cell r="EH1931">
            <v>4793.3123692815534</v>
          </cell>
          <cell r="EK1931">
            <v>5140.3076362721959</v>
          </cell>
          <cell r="EN1931">
            <v>5408.5016910047007</v>
          </cell>
          <cell r="EQ1931">
            <v>5704.7500130310164</v>
          </cell>
          <cell r="ET1931">
            <v>6120.738533991961</v>
          </cell>
        </row>
        <row r="2014">
          <cell r="C2014">
            <v>490</v>
          </cell>
          <cell r="D2014">
            <v>457</v>
          </cell>
          <cell r="E2014">
            <v>490.6</v>
          </cell>
          <cell r="F2014">
            <v>468.6</v>
          </cell>
          <cell r="G2014">
            <v>462.09999999999997</v>
          </cell>
          <cell r="H2014">
            <v>431.6</v>
          </cell>
          <cell r="I2014">
            <v>391.63</v>
          </cell>
          <cell r="J2014">
            <v>305.5</v>
          </cell>
          <cell r="K2014">
            <v>356.7</v>
          </cell>
          <cell r="L2014">
            <v>382</v>
          </cell>
          <cell r="M2014">
            <v>406.3</v>
          </cell>
          <cell r="N2014">
            <v>480.5</v>
          </cell>
          <cell r="O2014">
            <v>549.6</v>
          </cell>
          <cell r="P2014">
            <v>598.6</v>
          </cell>
          <cell r="Q2014">
            <v>656.3</v>
          </cell>
          <cell r="AH2014">
            <v>737.30000000000018</v>
          </cell>
          <cell r="AI2014">
            <v>744.4</v>
          </cell>
          <cell r="AJ2014">
            <v>735</v>
          </cell>
          <cell r="AK2014">
            <v>796.80000000000007</v>
          </cell>
          <cell r="AL2014">
            <v>869.09999999999991</v>
          </cell>
          <cell r="AM2014">
            <v>996.7</v>
          </cell>
          <cell r="AN2014">
            <v>1123.229</v>
          </cell>
          <cell r="AO2014">
            <v>1325.1</v>
          </cell>
          <cell r="AP2014">
            <v>1297.4773333333333</v>
          </cell>
          <cell r="AQ2014">
            <v>1578</v>
          </cell>
          <cell r="AR2014">
            <v>1718.4059999999999</v>
          </cell>
          <cell r="AS2014">
            <v>1757.0001999999999</v>
          </cell>
          <cell r="AT2014">
            <v>2075.5</v>
          </cell>
          <cell r="AU2014">
            <v>2125.6999999999998</v>
          </cell>
          <cell r="AV2014">
            <v>2257.6999999999998</v>
          </cell>
          <cell r="AZ2014">
            <v>2262</v>
          </cell>
          <cell r="BE2014">
            <v>2299.7999999999997</v>
          </cell>
          <cell r="BL2014">
            <v>2362.3000000000002</v>
          </cell>
          <cell r="BU2014">
            <v>2612.1999999999998</v>
          </cell>
          <cell r="CG2014">
            <v>2614.7999999999997</v>
          </cell>
          <cell r="CR2014">
            <v>2859.1</v>
          </cell>
          <cell r="DD2014">
            <v>3237.5872070709993</v>
          </cell>
          <cell r="DQ2014">
            <v>4033.4</v>
          </cell>
          <cell r="EA2014">
            <v>3376.4000157550763</v>
          </cell>
          <cell r="EB2014">
            <v>3298.0000157550762</v>
          </cell>
          <cell r="EC2014">
            <v>3536.0000157550762</v>
          </cell>
          <cell r="EE2014">
            <v>3199.5473948626372</v>
          </cell>
          <cell r="EH2014">
            <v>3318.0289377380991</v>
          </cell>
          <cell r="EK2014">
            <v>3348.5150706460408</v>
          </cell>
          <cell r="EN2014">
            <v>3412.9502221129296</v>
          </cell>
          <cell r="EQ2014">
            <v>3485.8360514728884</v>
          </cell>
          <cell r="ET2014">
            <v>3564.1913557504326</v>
          </cell>
        </row>
        <row r="2021">
          <cell r="C2021">
            <v>695</v>
          </cell>
          <cell r="D2021">
            <v>283</v>
          </cell>
          <cell r="E2021">
            <v>172</v>
          </cell>
          <cell r="F2021">
            <v>191.3</v>
          </cell>
          <cell r="G2021">
            <v>359.09999999999997</v>
          </cell>
          <cell r="H2021">
            <v>123</v>
          </cell>
          <cell r="I2021">
            <v>87.23</v>
          </cell>
          <cell r="J2021">
            <v>115</v>
          </cell>
          <cell r="K2021">
            <v>49.51</v>
          </cell>
          <cell r="L2021">
            <v>50.31</v>
          </cell>
          <cell r="M2021">
            <v>85.5</v>
          </cell>
          <cell r="N2021">
            <v>102.69999999999999</v>
          </cell>
          <cell r="O2021">
            <v>110.2</v>
          </cell>
          <cell r="P2021">
            <v>145</v>
          </cell>
          <cell r="Q2021">
            <v>230</v>
          </cell>
          <cell r="AH2021">
            <v>236.3</v>
          </cell>
          <cell r="AI2021">
            <v>153.29999999999998</v>
          </cell>
          <cell r="AJ2021">
            <v>165.3</v>
          </cell>
          <cell r="AK2021">
            <v>184.3</v>
          </cell>
          <cell r="AL2021">
            <v>171.4</v>
          </cell>
          <cell r="AM2021">
            <v>227</v>
          </cell>
          <cell r="AN2021">
            <v>368.09999999999997</v>
          </cell>
          <cell r="AO2021">
            <v>392.7</v>
          </cell>
          <cell r="AP2021">
            <v>632.29999999999995</v>
          </cell>
          <cell r="AQ2021">
            <v>562.79999999999995</v>
          </cell>
          <cell r="AR2021">
            <v>618.11799999999994</v>
          </cell>
          <cell r="AS2021">
            <v>740.92390449999994</v>
          </cell>
          <cell r="AT2021">
            <v>1065.9000000000001</v>
          </cell>
          <cell r="AU2021">
            <v>1166.184</v>
          </cell>
          <cell r="AV2021">
            <v>1088.171</v>
          </cell>
          <cell r="AZ2021">
            <v>1608</v>
          </cell>
          <cell r="BE2021">
            <v>1637.9</v>
          </cell>
          <cell r="BL2021">
            <v>1463.788</v>
          </cell>
          <cell r="BU2021">
            <v>1526.4</v>
          </cell>
          <cell r="CG2021">
            <v>1116.5999999999999</v>
          </cell>
          <cell r="CR2021">
            <v>1203.6999999999998</v>
          </cell>
          <cell r="DD2021">
            <v>1276.6039171171099</v>
          </cell>
          <cell r="DQ2021">
            <v>1122.4000000000001</v>
          </cell>
          <cell r="EA2021">
            <v>1457</v>
          </cell>
          <cell r="EB2021">
            <v>1457</v>
          </cell>
          <cell r="EC2021">
            <v>1588.1000043449235</v>
          </cell>
          <cell r="EE2021">
            <v>1555.9155555555553</v>
          </cell>
          <cell r="EH2021">
            <v>1797.9155555555553</v>
          </cell>
          <cell r="EK2021">
            <v>2080.9155555555553</v>
          </cell>
          <cell r="EN2021">
            <v>2142.7113333333332</v>
          </cell>
          <cell r="EQ2021">
            <v>2270.9969000000001</v>
          </cell>
          <cell r="ET2021">
            <v>2325.896745</v>
          </cell>
        </row>
        <row r="2022">
          <cell r="C2022">
            <v>571</v>
          </cell>
          <cell r="D2022">
            <v>147</v>
          </cell>
          <cell r="E2022">
            <v>61</v>
          </cell>
          <cell r="F2022">
            <v>41.5</v>
          </cell>
          <cell r="G2022">
            <v>254.79999999999998</v>
          </cell>
          <cell r="H2022">
            <v>55.6</v>
          </cell>
          <cell r="I2022">
            <v>41.53</v>
          </cell>
          <cell r="J2022">
            <v>91</v>
          </cell>
          <cell r="K2022">
            <v>24.2</v>
          </cell>
          <cell r="L2022">
            <v>37.33</v>
          </cell>
          <cell r="M2022">
            <v>57.3</v>
          </cell>
          <cell r="N2022">
            <v>64.599999999999994</v>
          </cell>
          <cell r="O2022">
            <v>73.400000000000006</v>
          </cell>
          <cell r="P2022">
            <v>104.8</v>
          </cell>
          <cell r="Q2022">
            <v>135.1</v>
          </cell>
          <cell r="AH2022">
            <v>137.80000000000001</v>
          </cell>
          <cell r="AI2022">
            <v>124.99999999999999</v>
          </cell>
          <cell r="AJ2022">
            <v>124.7</v>
          </cell>
          <cell r="AK2022">
            <v>124.7</v>
          </cell>
          <cell r="AL2022">
            <v>143.9</v>
          </cell>
          <cell r="AM2022">
            <v>187.2</v>
          </cell>
          <cell r="AN2022">
            <v>250.7</v>
          </cell>
          <cell r="AO2022">
            <v>349.9</v>
          </cell>
          <cell r="AP2022">
            <v>483</v>
          </cell>
          <cell r="AQ2022">
            <v>447.8</v>
          </cell>
          <cell r="AR2022">
            <v>517.86849999999993</v>
          </cell>
          <cell r="AS2022">
            <v>551.84939999999995</v>
          </cell>
          <cell r="AT2022">
            <v>573.20000000000005</v>
          </cell>
          <cell r="AU2022">
            <v>566.4</v>
          </cell>
          <cell r="AV2022">
            <v>600.1</v>
          </cell>
          <cell r="AZ2022">
            <v>1119</v>
          </cell>
          <cell r="BE2022">
            <v>864.40000000000009</v>
          </cell>
          <cell r="BL2022">
            <v>712.40000000000009</v>
          </cell>
          <cell r="BU2022">
            <v>710.80000000000007</v>
          </cell>
          <cell r="CG2022">
            <v>601.30000000000007</v>
          </cell>
          <cell r="CR2022">
            <v>621.09999999999991</v>
          </cell>
          <cell r="DD2022">
            <v>588.33164796999995</v>
          </cell>
          <cell r="DQ2022">
            <v>625.78</v>
          </cell>
          <cell r="EA2022">
            <v>750</v>
          </cell>
          <cell r="EB2022">
            <v>750</v>
          </cell>
          <cell r="EC2022">
            <v>756.80000434492365</v>
          </cell>
          <cell r="EE2022">
            <v>797.91555555555544</v>
          </cell>
          <cell r="EH2022">
            <v>817.91555555555544</v>
          </cell>
          <cell r="EK2022">
            <v>1037.9155555555553</v>
          </cell>
          <cell r="EN2022">
            <v>1087.7113333333332</v>
          </cell>
          <cell r="EQ2022">
            <v>1139.9968999999999</v>
          </cell>
          <cell r="ET2022">
            <v>1194.896745</v>
          </cell>
        </row>
        <row r="2023">
          <cell r="C2023">
            <v>124</v>
          </cell>
          <cell r="D2023">
            <v>136</v>
          </cell>
          <cell r="E2023">
            <v>111</v>
          </cell>
          <cell r="F2023">
            <v>149.80000000000001</v>
          </cell>
          <cell r="G2023">
            <v>104.3</v>
          </cell>
          <cell r="H2023">
            <v>67.400000000000006</v>
          </cell>
          <cell r="I2023">
            <v>45.7</v>
          </cell>
          <cell r="J2023">
            <v>24</v>
          </cell>
          <cell r="K2023">
            <v>25.31</v>
          </cell>
          <cell r="L2023">
            <v>12.98</v>
          </cell>
          <cell r="M2023">
            <v>28.2</v>
          </cell>
          <cell r="N2023">
            <v>38.1</v>
          </cell>
          <cell r="O2023">
            <v>36.799999999999997</v>
          </cell>
          <cell r="P2023">
            <v>40.200000000000003</v>
          </cell>
          <cell r="Q2023">
            <v>94.899999999999991</v>
          </cell>
          <cell r="AH2023">
            <v>98.5</v>
          </cell>
          <cell r="AI2023">
            <v>28.3</v>
          </cell>
          <cell r="AJ2023">
            <v>40.6</v>
          </cell>
          <cell r="AK2023">
            <v>59.6</v>
          </cell>
          <cell r="AL2023">
            <v>27.5</v>
          </cell>
          <cell r="AM2023">
            <v>39.799999999999997</v>
          </cell>
          <cell r="AN2023">
            <v>117.39999999999999</v>
          </cell>
          <cell r="AO2023">
            <v>42.8</v>
          </cell>
          <cell r="AP2023">
            <v>149.30000000000001</v>
          </cell>
          <cell r="AQ2023">
            <v>115</v>
          </cell>
          <cell r="AR2023">
            <v>100.24949999999998</v>
          </cell>
          <cell r="AS2023">
            <v>189.07450449999999</v>
          </cell>
          <cell r="AT2023">
            <v>492.7</v>
          </cell>
          <cell r="AU2023">
            <v>599.78399999999999</v>
          </cell>
          <cell r="AV2023">
            <v>488.07100000000003</v>
          </cell>
          <cell r="AZ2023">
            <v>489</v>
          </cell>
          <cell r="BE2023">
            <v>773.5</v>
          </cell>
          <cell r="BL2023">
            <v>751.38800000000003</v>
          </cell>
          <cell r="BU2023">
            <v>815.6</v>
          </cell>
          <cell r="CG2023">
            <v>515.29999999999995</v>
          </cell>
          <cell r="CR2023">
            <v>582.6</v>
          </cell>
          <cell r="DD2023">
            <v>688.27226914710991</v>
          </cell>
          <cell r="DQ2023">
            <v>496.62</v>
          </cell>
          <cell r="EA2023">
            <v>707</v>
          </cell>
          <cell r="EB2023">
            <v>707</v>
          </cell>
          <cell r="EC2023">
            <v>831.3</v>
          </cell>
          <cell r="EE2023">
            <v>758</v>
          </cell>
          <cell r="EH2023">
            <v>980</v>
          </cell>
          <cell r="EK2023">
            <v>1043</v>
          </cell>
          <cell r="EN2023">
            <v>1055</v>
          </cell>
          <cell r="EQ2023">
            <v>1131</v>
          </cell>
          <cell r="ET2023">
            <v>1131</v>
          </cell>
        </row>
        <row r="2095">
          <cell r="AP2095">
            <v>2179.0677506666666</v>
          </cell>
          <cell r="AQ2095">
            <v>2066.8000000000002</v>
          </cell>
          <cell r="AR2095">
            <v>2228.5780499999996</v>
          </cell>
          <cell r="AS2095">
            <v>2434.5841</v>
          </cell>
          <cell r="AT2095">
            <v>2639.7</v>
          </cell>
        </row>
        <row r="2096">
          <cell r="C2096">
            <v>252</v>
          </cell>
          <cell r="D2096">
            <v>207</v>
          </cell>
          <cell r="E2096">
            <v>186</v>
          </cell>
          <cell r="F2096">
            <v>145</v>
          </cell>
          <cell r="G2096">
            <v>187.9</v>
          </cell>
          <cell r="H2096">
            <v>165.79999999999995</v>
          </cell>
          <cell r="I2096">
            <v>111.53999999999999</v>
          </cell>
          <cell r="J2096">
            <v>64.28</v>
          </cell>
          <cell r="K2096">
            <v>107.36000000000001</v>
          </cell>
          <cell r="L2096">
            <v>142.81</v>
          </cell>
          <cell r="M2096">
            <v>204.20000000000002</v>
          </cell>
          <cell r="N2096">
            <v>204.4</v>
          </cell>
          <cell r="O2096">
            <v>133.4</v>
          </cell>
          <cell r="P2096">
            <v>325</v>
          </cell>
          <cell r="Q2096">
            <v>438.20000000000005</v>
          </cell>
          <cell r="AH2096">
            <v>337.4</v>
          </cell>
          <cell r="AI2096">
            <v>368.90000000000003</v>
          </cell>
          <cell r="AJ2096">
            <v>324.09999999999997</v>
          </cell>
          <cell r="AK2096">
            <v>337.3</v>
          </cell>
          <cell r="AL2096">
            <v>444.4</v>
          </cell>
          <cell r="AM2096">
            <v>618.1</v>
          </cell>
          <cell r="AN2096">
            <v>632.70000000000005</v>
          </cell>
          <cell r="AO2096">
            <v>809.1</v>
          </cell>
          <cell r="AP2096">
            <v>504.4</v>
          </cell>
          <cell r="AQ2096">
            <v>497</v>
          </cell>
          <cell r="AR2096">
            <v>613.32600000000002</v>
          </cell>
          <cell r="AS2096">
            <v>693.0286000000001</v>
          </cell>
          <cell r="AT2096">
            <v>699.7</v>
          </cell>
          <cell r="AU2096">
            <v>577.20000000000005</v>
          </cell>
          <cell r="AV2096">
            <v>556.4</v>
          </cell>
          <cell r="AZ2096">
            <v>425</v>
          </cell>
          <cell r="BE2096">
            <v>385.9</v>
          </cell>
          <cell r="BL2096">
            <v>500.3</v>
          </cell>
          <cell r="BU2096">
            <v>584.51815125999997</v>
          </cell>
          <cell r="CG2096">
            <v>428.2</v>
          </cell>
          <cell r="CR2096">
            <v>482.2</v>
          </cell>
          <cell r="DD2096">
            <v>973.84752999199998</v>
          </cell>
          <cell r="DQ2096">
            <v>877.01</v>
          </cell>
          <cell r="EA2096">
            <v>715.77992167126081</v>
          </cell>
          <cell r="EB2096">
            <v>672.46296335804129</v>
          </cell>
          <cell r="EC2096">
            <v>586.29626377844545</v>
          </cell>
          <cell r="EE2096">
            <v>662.76377848143295</v>
          </cell>
          <cell r="EH2096">
            <v>595.24556325092215</v>
          </cell>
          <cell r="EK2096">
            <v>579.57650816618411</v>
          </cell>
          <cell r="EN2096">
            <v>816.59019599786347</v>
          </cell>
          <cell r="EQ2096">
            <v>957.55521191396701</v>
          </cell>
          <cell r="ET2096">
            <v>991.43061428278213</v>
          </cell>
        </row>
        <row r="2097">
          <cell r="C2097">
            <v>469</v>
          </cell>
          <cell r="D2097">
            <v>392</v>
          </cell>
          <cell r="E2097">
            <v>377</v>
          </cell>
          <cell r="F2097">
            <v>333.19999999999993</v>
          </cell>
          <cell r="G2097">
            <v>318.25</v>
          </cell>
          <cell r="H2097">
            <v>336.1</v>
          </cell>
          <cell r="I2097">
            <v>319.19</v>
          </cell>
          <cell r="J2097">
            <v>279.75999999999993</v>
          </cell>
          <cell r="K2097">
            <v>426.18100000000004</v>
          </cell>
          <cell r="L2097">
            <v>511.78999999999996</v>
          </cell>
          <cell r="M2097">
            <v>540.69999999999993</v>
          </cell>
          <cell r="N2097">
            <v>643.29999999999995</v>
          </cell>
          <cell r="O2097">
            <v>704.80000000000007</v>
          </cell>
          <cell r="P2097">
            <v>768.10000000000014</v>
          </cell>
          <cell r="Q2097">
            <v>864.20000000000016</v>
          </cell>
          <cell r="AH2097">
            <v>914.1</v>
          </cell>
          <cell r="AI2097">
            <v>974.3</v>
          </cell>
          <cell r="AJ2097">
            <v>1039.1999999999998</v>
          </cell>
          <cell r="AK2097">
            <v>974.79999999999984</v>
          </cell>
          <cell r="AL2097">
            <v>1127.8</v>
          </cell>
          <cell r="AM2097">
            <v>1214.1000000000001</v>
          </cell>
          <cell r="AN2097">
            <v>1305.3</v>
          </cell>
          <cell r="AO2097">
            <v>1391.2225843218723</v>
          </cell>
          <cell r="AP2097">
            <v>1674.6677506666665</v>
          </cell>
          <cell r="AQ2097">
            <v>1569.8</v>
          </cell>
          <cell r="AR2097">
            <v>1615.2520499999996</v>
          </cell>
          <cell r="AS2097">
            <v>1741.5554999999999</v>
          </cell>
          <cell r="AT2097">
            <v>1939.9999999999998</v>
          </cell>
          <cell r="AU2097">
            <v>2195.1999999999998</v>
          </cell>
          <cell r="AV2097">
            <v>2521.4</v>
          </cell>
          <cell r="AZ2097">
            <v>2387</v>
          </cell>
          <cell r="BE2097">
            <v>2670.7799999999997</v>
          </cell>
          <cell r="BL2097">
            <v>2935.5</v>
          </cell>
          <cell r="BU2097">
            <v>2924.0866849160002</v>
          </cell>
          <cell r="CG2097">
            <v>2752.81</v>
          </cell>
          <cell r="CR2097">
            <v>3015.0000000000005</v>
          </cell>
          <cell r="DD2097">
            <v>3419.3234368670005</v>
          </cell>
          <cell r="DQ2097">
            <v>3965.4320607639997</v>
          </cell>
          <cell r="EA2097">
            <v>4742.0924109346934</v>
          </cell>
          <cell r="EB2097">
            <v>4691.1314752401977</v>
          </cell>
          <cell r="EC2097">
            <v>4515.7235639775263</v>
          </cell>
          <cell r="EE2097">
            <v>4907.8839832474414</v>
          </cell>
          <cell r="EH2097">
            <v>5136.4349513537572</v>
          </cell>
          <cell r="EK2097">
            <v>5485.0770244624973</v>
          </cell>
          <cell r="EN2097">
            <v>5754.9213822822267</v>
          </cell>
          <cell r="EQ2097">
            <v>6052.8234697414382</v>
          </cell>
          <cell r="ET2097">
            <v>6470.8119907023829</v>
          </cell>
        </row>
        <row r="2100">
          <cell r="C2100">
            <v>534</v>
          </cell>
          <cell r="D2100">
            <v>530</v>
          </cell>
          <cell r="E2100">
            <v>558.6</v>
          </cell>
          <cell r="F2100">
            <v>567.1</v>
          </cell>
          <cell r="G2100">
            <v>591.59999999999991</v>
          </cell>
          <cell r="H2100">
            <v>603.40000000000009</v>
          </cell>
          <cell r="I2100">
            <v>543.73</v>
          </cell>
          <cell r="J2100">
            <v>545</v>
          </cell>
          <cell r="K2100">
            <v>618.70000000000005</v>
          </cell>
          <cell r="L2100">
            <v>684.72</v>
          </cell>
          <cell r="M2100">
            <v>718.40000000000009</v>
          </cell>
          <cell r="N2100">
            <v>782.5</v>
          </cell>
          <cell r="O2100">
            <v>838.4</v>
          </cell>
          <cell r="P2100">
            <v>733.30000000000007</v>
          </cell>
          <cell r="Q2100">
            <v>877.11699999999996</v>
          </cell>
          <cell r="AH2100">
            <v>943.43000000000006</v>
          </cell>
          <cell r="AI2100">
            <v>941.31100000000004</v>
          </cell>
          <cell r="AJ2100">
            <v>930.471</v>
          </cell>
          <cell r="AK2100">
            <v>955.7</v>
          </cell>
          <cell r="AL2100">
            <v>998.89999999999986</v>
          </cell>
          <cell r="AM2100">
            <v>1122.902</v>
          </cell>
          <cell r="AN2100">
            <v>1168.1759999999999</v>
          </cell>
          <cell r="AO2100">
            <v>1361.6</v>
          </cell>
          <cell r="AP2100">
            <v>1320.0106666666666</v>
          </cell>
          <cell r="AQ2100">
            <v>1610</v>
          </cell>
          <cell r="AR2100">
            <v>1762.5039999999999</v>
          </cell>
          <cell r="AS2100">
            <v>1808.2462</v>
          </cell>
          <cell r="AT2100">
            <v>2133.5</v>
          </cell>
          <cell r="AU2100">
            <v>2205.5250000000001</v>
          </cell>
          <cell r="AV2100">
            <v>2327.6999999999998</v>
          </cell>
          <cell r="AZ2100">
            <v>2407</v>
          </cell>
          <cell r="BE2100">
            <v>2473.7999999999997</v>
          </cell>
          <cell r="BL2100">
            <v>2560.9180000000001</v>
          </cell>
          <cell r="BU2100">
            <v>2833.1000000000004</v>
          </cell>
          <cell r="CG2100">
            <v>2848.7</v>
          </cell>
          <cell r="CR2100">
            <v>3155.6</v>
          </cell>
          <cell r="DD2100">
            <v>3448.2500724779993</v>
          </cell>
          <cell r="DQ2100">
            <v>4344.49</v>
          </cell>
          <cell r="EA2100">
            <v>3696.4000157550763</v>
          </cell>
          <cell r="EB2100">
            <v>3618.0000157550762</v>
          </cell>
          <cell r="EC2100">
            <v>3821.3530157550763</v>
          </cell>
          <cell r="EE2100">
            <v>3577.5473948626372</v>
          </cell>
          <cell r="EH2100">
            <v>3705.0289377380991</v>
          </cell>
          <cell r="EK2100">
            <v>3762.5150706460408</v>
          </cell>
          <cell r="EN2100">
            <v>3848.9502221129296</v>
          </cell>
          <cell r="EQ2100">
            <v>3951.8360514728884</v>
          </cell>
          <cell r="ET2100">
            <v>4030.1913557504326</v>
          </cell>
        </row>
        <row r="2101">
          <cell r="C2101">
            <v>280</v>
          </cell>
          <cell r="D2101">
            <v>265</v>
          </cell>
          <cell r="E2101">
            <v>290</v>
          </cell>
          <cell r="F2101">
            <v>286.8</v>
          </cell>
          <cell r="G2101">
            <v>299.89999999999998</v>
          </cell>
          <cell r="H2101">
            <v>296.10000000000002</v>
          </cell>
          <cell r="I2101">
            <v>274.91000000000003</v>
          </cell>
          <cell r="J2101">
            <v>207</v>
          </cell>
          <cell r="K2101">
            <v>194.31</v>
          </cell>
          <cell r="L2101">
            <v>188.3</v>
          </cell>
          <cell r="M2101">
            <v>213.3</v>
          </cell>
          <cell r="N2101">
            <v>259.2</v>
          </cell>
          <cell r="O2101">
            <v>274.7</v>
          </cell>
          <cell r="P2101">
            <v>293.3</v>
          </cell>
          <cell r="Q2101">
            <v>339.4</v>
          </cell>
          <cell r="AH2101">
            <v>350.30000000000007</v>
          </cell>
          <cell r="AI2101">
            <v>389.90000000000003</v>
          </cell>
          <cell r="AJ2101">
            <v>420.00000000000006</v>
          </cell>
          <cell r="AK2101">
            <v>442.5</v>
          </cell>
          <cell r="AL2101">
            <v>414</v>
          </cell>
          <cell r="AM2101">
            <v>418.5</v>
          </cell>
          <cell r="AN2101">
            <v>442.12900000000002</v>
          </cell>
          <cell r="AO2101">
            <v>560.9</v>
          </cell>
          <cell r="AP2101">
            <v>617.47733333333338</v>
          </cell>
          <cell r="AQ2101">
            <v>634</v>
          </cell>
          <cell r="AR2101">
            <v>681.56999999999994</v>
          </cell>
          <cell r="AS2101">
            <v>706.12400000000002</v>
          </cell>
          <cell r="AT2101">
            <v>790.1</v>
          </cell>
          <cell r="AU2101">
            <v>848.8</v>
          </cell>
          <cell r="AV2101">
            <v>910.7</v>
          </cell>
          <cell r="AZ2101">
            <v>948</v>
          </cell>
          <cell r="BE2101">
            <v>967.9</v>
          </cell>
          <cell r="BL2101">
            <v>1008</v>
          </cell>
          <cell r="BU2101">
            <v>1007.6</v>
          </cell>
          <cell r="CG2101">
            <v>1046.5999999999999</v>
          </cell>
          <cell r="CR2101">
            <v>1075</v>
          </cell>
          <cell r="DD2101">
            <v>1193.0864151649998</v>
          </cell>
          <cell r="DQ2101">
            <v>1391.17</v>
          </cell>
          <cell r="EA2101">
            <v>1487.8</v>
          </cell>
          <cell r="EB2101">
            <v>1478</v>
          </cell>
          <cell r="EC2101">
            <v>1487.8</v>
          </cell>
          <cell r="EE2101">
            <v>1525.6148046000001</v>
          </cell>
          <cell r="EH2101">
            <v>1554.9305610007523</v>
          </cell>
          <cell r="EK2101">
            <v>1558.5899179377714</v>
          </cell>
          <cell r="EN2101">
            <v>1577.8908537315147</v>
          </cell>
          <cell r="EQ2101">
            <v>1600.8342578394154</v>
          </cell>
          <cell r="ET2101">
            <v>1626.0029170083351</v>
          </cell>
        </row>
        <row r="2102">
          <cell r="C2102">
            <v>149</v>
          </cell>
          <cell r="D2102">
            <v>147</v>
          </cell>
          <cell r="E2102">
            <v>144</v>
          </cell>
          <cell r="F2102">
            <v>140.80000000000001</v>
          </cell>
          <cell r="G2102">
            <v>112.4</v>
          </cell>
          <cell r="H2102">
            <v>91</v>
          </cell>
          <cell r="I2102">
            <v>68.080000000000013</v>
          </cell>
          <cell r="J2102">
            <v>50.5</v>
          </cell>
          <cell r="K2102">
            <v>105.62</v>
          </cell>
          <cell r="L2102">
            <v>116.69999999999999</v>
          </cell>
          <cell r="M2102">
            <v>118.8</v>
          </cell>
          <cell r="N2102">
            <v>136.10000000000002</v>
          </cell>
          <cell r="O2102">
            <v>176.70000000000002</v>
          </cell>
          <cell r="P2102">
            <v>196.70000000000002</v>
          </cell>
          <cell r="Q2102">
            <v>224.9</v>
          </cell>
          <cell r="AH2102">
            <v>250.60000000000016</v>
          </cell>
          <cell r="AI2102">
            <v>243.89999999999998</v>
          </cell>
          <cell r="AJ2102">
            <v>216.1</v>
          </cell>
          <cell r="AK2102">
            <v>237.2</v>
          </cell>
          <cell r="AL2102">
            <v>295.39999999999998</v>
          </cell>
          <cell r="AM2102">
            <v>377.7</v>
          </cell>
          <cell r="AN2102">
            <v>435.5</v>
          </cell>
          <cell r="AO2102">
            <v>492.6</v>
          </cell>
          <cell r="AP2102">
            <v>463</v>
          </cell>
          <cell r="AQ2102">
            <v>613</v>
          </cell>
          <cell r="AR2102">
            <v>542.47399999999993</v>
          </cell>
          <cell r="AS2102">
            <v>574.91819999999996</v>
          </cell>
          <cell r="AT2102">
            <v>677.5</v>
          </cell>
          <cell r="AU2102">
            <v>689.19999999999993</v>
          </cell>
          <cell r="AV2102">
            <v>787.4</v>
          </cell>
          <cell r="AZ2102">
            <v>829</v>
          </cell>
          <cell r="BE2102">
            <v>997.8</v>
          </cell>
          <cell r="BL2102">
            <v>868.4</v>
          </cell>
          <cell r="BU2102">
            <v>930.80000000000007</v>
          </cell>
          <cell r="CG2102">
            <v>945.1</v>
          </cell>
          <cell r="CR2102">
            <v>1042.5</v>
          </cell>
          <cell r="DD2102">
            <v>893.05</v>
          </cell>
          <cell r="DQ2102">
            <v>1378.88</v>
          </cell>
          <cell r="EA2102">
            <v>921.80001575507629</v>
          </cell>
          <cell r="EB2102">
            <v>897.00001575507633</v>
          </cell>
          <cell r="EC2102">
            <v>921.80001575507629</v>
          </cell>
          <cell r="EE2102">
            <v>925.89749916263725</v>
          </cell>
          <cell r="EH2102">
            <v>1000.6892677372966</v>
          </cell>
          <cell r="EK2102">
            <v>1015.915455428407</v>
          </cell>
          <cell r="EN2102">
            <v>1041.5324747778529</v>
          </cell>
          <cell r="EQ2102">
            <v>1069.8785101516646</v>
          </cell>
          <cell r="ET2102">
            <v>1100.065881230551</v>
          </cell>
        </row>
        <row r="2104">
          <cell r="C2104">
            <v>40</v>
          </cell>
          <cell r="D2104">
            <v>68</v>
          </cell>
          <cell r="E2104">
            <v>63</v>
          </cell>
          <cell r="F2104">
            <v>94</v>
          </cell>
          <cell r="G2104">
            <v>112</v>
          </cell>
          <cell r="H2104">
            <v>131.6</v>
          </cell>
          <cell r="I2104">
            <v>123</v>
          </cell>
          <cell r="J2104">
            <v>212</v>
          </cell>
          <cell r="K2104">
            <v>230</v>
          </cell>
          <cell r="L2104">
            <v>258.60000000000002</v>
          </cell>
          <cell r="M2104">
            <v>285.60000000000002</v>
          </cell>
          <cell r="N2104">
            <v>272.7</v>
          </cell>
          <cell r="O2104">
            <v>258.39999999999998</v>
          </cell>
          <cell r="P2104">
            <v>111.3</v>
          </cell>
          <cell r="Q2104">
            <v>197.017</v>
          </cell>
          <cell r="AH2104">
            <v>185.53</v>
          </cell>
          <cell r="AI2104">
            <v>174.511</v>
          </cell>
          <cell r="AJ2104">
            <v>172.27100000000002</v>
          </cell>
          <cell r="AK2104">
            <v>135.4</v>
          </cell>
          <cell r="AL2104">
            <v>111.1</v>
          </cell>
          <cell r="AM2104">
            <v>111.702</v>
          </cell>
          <cell r="AN2104">
            <v>31.146999999999998</v>
          </cell>
          <cell r="AO2104">
            <v>30.6</v>
          </cell>
          <cell r="AP2104">
            <v>20</v>
          </cell>
          <cell r="AQ2104">
            <v>26</v>
          </cell>
          <cell r="AR2104">
            <v>30.616999999999997</v>
          </cell>
          <cell r="AS2104">
            <v>37.99</v>
          </cell>
          <cell r="AT2104">
            <v>47.4</v>
          </cell>
          <cell r="AU2104">
            <v>67.025000000000006</v>
          </cell>
          <cell r="AV2104">
            <v>53</v>
          </cell>
          <cell r="AZ2104">
            <v>131</v>
          </cell>
          <cell r="BE2104">
            <v>136</v>
          </cell>
          <cell r="BL2104">
            <v>151.018</v>
          </cell>
          <cell r="BU2104">
            <v>172.6</v>
          </cell>
          <cell r="CG2104">
            <v>174.6</v>
          </cell>
          <cell r="CR2104">
            <v>219.70000000000002</v>
          </cell>
          <cell r="DD2104">
            <v>168.78179999999998</v>
          </cell>
          <cell r="DQ2104">
            <v>209.82</v>
          </cell>
          <cell r="EA2104">
            <v>182</v>
          </cell>
          <cell r="EB2104">
            <v>182</v>
          </cell>
          <cell r="EC2104">
            <v>147.35300000000001</v>
          </cell>
          <cell r="EE2104">
            <v>212</v>
          </cell>
          <cell r="EH2104">
            <v>209</v>
          </cell>
          <cell r="EK2104">
            <v>224</v>
          </cell>
          <cell r="EN2104">
            <v>232</v>
          </cell>
          <cell r="EQ2104">
            <v>248</v>
          </cell>
          <cell r="ET2104">
            <v>248</v>
          </cell>
        </row>
        <row r="2105">
          <cell r="C2105">
            <v>4</v>
          </cell>
          <cell r="D2105">
            <v>5</v>
          </cell>
          <cell r="E2105">
            <v>5</v>
          </cell>
          <cell r="F2105">
            <v>4.5</v>
          </cell>
          <cell r="G2105">
            <v>17.5</v>
          </cell>
          <cell r="H2105">
            <v>40.200000000000003</v>
          </cell>
          <cell r="I2105">
            <v>29.1</v>
          </cell>
          <cell r="J2105">
            <v>27.5</v>
          </cell>
          <cell r="K2105">
            <v>32</v>
          </cell>
          <cell r="L2105">
            <v>44.12</v>
          </cell>
          <cell r="M2105">
            <v>26.5</v>
          </cell>
          <cell r="N2105">
            <v>29.3</v>
          </cell>
          <cell r="O2105">
            <v>30.4</v>
          </cell>
          <cell r="P2105">
            <v>23.4</v>
          </cell>
          <cell r="Q2105">
            <v>23.8</v>
          </cell>
          <cell r="AH2105">
            <v>20.599999999999998</v>
          </cell>
          <cell r="AI2105">
            <v>22.4</v>
          </cell>
          <cell r="AJ2105">
            <v>23.2</v>
          </cell>
          <cell r="AK2105">
            <v>23.5</v>
          </cell>
          <cell r="AL2105">
            <v>18.7</v>
          </cell>
          <cell r="AM2105">
            <v>14.5</v>
          </cell>
          <cell r="AN2105">
            <v>13.8</v>
          </cell>
          <cell r="AO2105">
            <v>5.9</v>
          </cell>
          <cell r="AP2105">
            <v>2.5333333333333332</v>
          </cell>
          <cell r="AQ2105">
            <v>6</v>
          </cell>
          <cell r="AR2105">
            <v>13.480999999999998</v>
          </cell>
          <cell r="AS2105">
            <v>13.256</v>
          </cell>
          <cell r="AT2105">
            <v>10.6</v>
          </cell>
          <cell r="AU2105">
            <v>12.8</v>
          </cell>
          <cell r="AV2105">
            <v>17</v>
          </cell>
          <cell r="AZ2105">
            <v>14</v>
          </cell>
          <cell r="BE2105">
            <v>38</v>
          </cell>
          <cell r="BL2105">
            <v>47.6</v>
          </cell>
          <cell r="BU2105">
            <v>48.3</v>
          </cell>
          <cell r="CG2105">
            <v>59.3</v>
          </cell>
          <cell r="CR2105">
            <v>76.8</v>
          </cell>
          <cell r="DD2105">
            <v>41.881065407000023</v>
          </cell>
          <cell r="DQ2105">
            <v>101.27</v>
          </cell>
          <cell r="EA2105">
            <v>138</v>
          </cell>
          <cell r="EB2105">
            <v>138</v>
          </cell>
          <cell r="EC2105">
            <v>138</v>
          </cell>
          <cell r="EE2105">
            <v>166</v>
          </cell>
          <cell r="EH2105">
            <v>178</v>
          </cell>
          <cell r="EK2105">
            <v>190</v>
          </cell>
          <cell r="EN2105">
            <v>204</v>
          </cell>
          <cell r="EQ2105">
            <v>218</v>
          </cell>
          <cell r="ET2105">
            <v>218</v>
          </cell>
        </row>
        <row r="2108">
          <cell r="C2108">
            <v>61</v>
          </cell>
          <cell r="D2108">
            <v>45</v>
          </cell>
          <cell r="E2108">
            <v>56.6</v>
          </cell>
          <cell r="F2108">
            <v>41</v>
          </cell>
          <cell r="G2108">
            <v>49.8</v>
          </cell>
          <cell r="H2108">
            <v>44.5</v>
          </cell>
          <cell r="I2108">
            <v>48.64</v>
          </cell>
          <cell r="J2108">
            <v>48</v>
          </cell>
          <cell r="K2108">
            <v>56.77</v>
          </cell>
          <cell r="L2108">
            <v>77</v>
          </cell>
          <cell r="M2108">
            <v>74.2</v>
          </cell>
          <cell r="N2108">
            <v>85.2</v>
          </cell>
          <cell r="O2108">
            <v>98.2</v>
          </cell>
          <cell r="P2108">
            <v>108.6</v>
          </cell>
          <cell r="Q2108">
            <v>92</v>
          </cell>
          <cell r="AH2108">
            <v>136.39999999999992</v>
          </cell>
          <cell r="AI2108">
            <v>110.6</v>
          </cell>
          <cell r="AJ2108">
            <v>98.9</v>
          </cell>
          <cell r="AK2108">
            <v>117.1</v>
          </cell>
          <cell r="AL2108">
            <v>159.69999999999999</v>
          </cell>
          <cell r="AM2108">
            <v>200.5</v>
          </cell>
          <cell r="AN2108">
            <v>245.6</v>
          </cell>
          <cell r="AO2108">
            <v>271.60000000000002</v>
          </cell>
          <cell r="AP2108">
            <v>217</v>
          </cell>
          <cell r="AQ2108">
            <v>331</v>
          </cell>
          <cell r="AR2108">
            <v>494.36199999999997</v>
          </cell>
          <cell r="AS2108">
            <v>475.95799999999997</v>
          </cell>
          <cell r="AT2108">
            <v>607.9</v>
          </cell>
          <cell r="AU2108">
            <v>587.70000000000005</v>
          </cell>
          <cell r="AV2108">
            <v>559.6</v>
          </cell>
          <cell r="AZ2108">
            <v>485</v>
          </cell>
          <cell r="BE2108">
            <v>334.1</v>
          </cell>
          <cell r="BL2108">
            <v>485.9</v>
          </cell>
          <cell r="BU2108">
            <v>673.8</v>
          </cell>
          <cell r="CG2108">
            <v>623.1</v>
          </cell>
          <cell r="CR2108">
            <v>741.6</v>
          </cell>
          <cell r="DD2108">
            <v>1151.4507919059999</v>
          </cell>
          <cell r="DQ2108">
            <v>1263.3499999999999</v>
          </cell>
          <cell r="EA2108">
            <v>966.8</v>
          </cell>
          <cell r="EB2108">
            <v>923</v>
          </cell>
          <cell r="EC2108">
            <v>1126.4000000000001</v>
          </cell>
          <cell r="EE2108">
            <v>748.03509110000005</v>
          </cell>
          <cell r="EH2108">
            <v>762.40910900005031</v>
          </cell>
          <cell r="EK2108">
            <v>774.00969727986228</v>
          </cell>
          <cell r="EN2108">
            <v>793.52689360356203</v>
          </cell>
          <cell r="EQ2108">
            <v>815.12328348180847</v>
          </cell>
          <cell r="ET2108">
            <v>838.12255751154623</v>
          </cell>
        </row>
        <row r="2110">
          <cell r="C2110">
            <v>-340</v>
          </cell>
          <cell r="D2110">
            <v>-5</v>
          </cell>
          <cell r="E2110">
            <v>11.399999999999977</v>
          </cell>
          <cell r="F2110">
            <v>-31.900000000000034</v>
          </cell>
          <cell r="G2110">
            <v>-210.74999999999994</v>
          </cell>
          <cell r="H2110">
            <v>14.699999999999903</v>
          </cell>
          <cell r="I2110">
            <v>-2.430000000000021</v>
          </cell>
          <cell r="J2110">
            <v>-52.460000000000036</v>
          </cell>
          <cell r="K2110">
            <v>152.64100000000002</v>
          </cell>
          <cell r="L2110">
            <v>235.26999999999995</v>
          </cell>
          <cell r="M2110">
            <v>281.2999999999999</v>
          </cell>
          <cell r="N2110">
            <v>302.59999999999991</v>
          </cell>
          <cell r="O2110">
            <v>215.2</v>
          </cell>
          <cell r="P2110">
            <v>389.70000000000005</v>
          </cell>
          <cell r="Q2110">
            <v>511.00000000000011</v>
          </cell>
          <cell r="AH2110">
            <v>376.4</v>
          </cell>
          <cell r="AI2110">
            <v>473.80000000000018</v>
          </cell>
          <cell r="AJ2110">
            <v>503.59999999999957</v>
          </cell>
          <cell r="AK2110">
            <v>390.59999999999991</v>
          </cell>
          <cell r="AL2110">
            <v>559.20000000000005</v>
          </cell>
          <cell r="AM2110">
            <v>648.30000000000018</v>
          </cell>
          <cell r="AN2110">
            <v>564.07100000000014</v>
          </cell>
          <cell r="AO2110">
            <v>525.32258432187245</v>
          </cell>
          <cell r="AP2110">
            <v>398.59041733333345</v>
          </cell>
          <cell r="AQ2110">
            <v>41</v>
          </cell>
          <cell r="AR2110">
            <v>-7.6964500000002403</v>
          </cell>
          <cell r="AS2110">
            <v>125.73450000000005</v>
          </cell>
          <cell r="AT2110">
            <v>-8.9999999999998295</v>
          </cell>
          <cell r="AU2110">
            <v>80.299999999999386</v>
          </cell>
          <cell r="AV2110">
            <v>220.00000000000057</v>
          </cell>
          <cell r="AZ2110">
            <v>-569</v>
          </cell>
          <cell r="BE2110">
            <v>-107.51999999999998</v>
          </cell>
          <cell r="BL2110">
            <v>361.09999999999962</v>
          </cell>
          <cell r="BU2110">
            <v>185.60483617599948</v>
          </cell>
          <cell r="CG2110">
            <v>-35.090000000000032</v>
          </cell>
          <cell r="CR2110">
            <v>17.000000000000114</v>
          </cell>
          <cell r="DD2110">
            <v>567.25211181800023</v>
          </cell>
          <cell r="DQ2110">
            <v>183.26206076400007</v>
          </cell>
          <cell r="EA2110">
            <v>1331.4723168508781</v>
          </cell>
          <cell r="EB2110">
            <v>1315.5944228431626</v>
          </cell>
          <cell r="EC2110">
            <v>809.21980765597232</v>
          </cell>
          <cell r="EE2110">
            <v>1573.1848113106826</v>
          </cell>
          <cell r="EH2110">
            <v>1595.7360213110242</v>
          </cell>
          <cell r="EK2110">
            <v>1678.222906427085</v>
          </cell>
          <cell r="EN2110">
            <v>2070.850022833828</v>
          </cell>
          <cell r="EQ2110">
            <v>2384.5457301825172</v>
          </cell>
          <cell r="ET2110">
            <v>2703.1545042347325</v>
          </cell>
        </row>
        <row r="2111">
          <cell r="C2111">
            <v>-384</v>
          </cell>
          <cell r="D2111">
            <v>-78</v>
          </cell>
          <cell r="E2111">
            <v>-56.600000000000023</v>
          </cell>
          <cell r="F2111">
            <v>-130.40000000000003</v>
          </cell>
          <cell r="G2111">
            <v>-340.24999999999994</v>
          </cell>
          <cell r="H2111">
            <v>-157.10000000000011</v>
          </cell>
          <cell r="I2111">
            <v>-154.53000000000003</v>
          </cell>
          <cell r="J2111">
            <v>-291.96000000000004</v>
          </cell>
          <cell r="K2111">
            <v>-109.35899999999998</v>
          </cell>
          <cell r="L2111">
            <v>-67.45000000000006</v>
          </cell>
          <cell r="M2111">
            <v>-30.800000000000114</v>
          </cell>
          <cell r="N2111">
            <v>0.59999999999988773</v>
          </cell>
          <cell r="O2111">
            <v>-73.59999999999998</v>
          </cell>
          <cell r="P2111">
            <v>255.00000000000006</v>
          </cell>
          <cell r="Q2111">
            <v>290.18300000000011</v>
          </cell>
        </row>
        <row r="2123">
          <cell r="C2123">
            <v>-508</v>
          </cell>
          <cell r="D2123">
            <v>-214</v>
          </cell>
          <cell r="E2123">
            <v>-167.60000000000002</v>
          </cell>
          <cell r="F2123">
            <v>-280.20000000000005</v>
          </cell>
          <cell r="G2123">
            <v>-255.84999999999997</v>
          </cell>
          <cell r="H2123">
            <v>-210.60000000000011</v>
          </cell>
          <cell r="I2123">
            <v>-200.23000000000002</v>
          </cell>
          <cell r="J2123">
            <v>-313.06000000000006</v>
          </cell>
          <cell r="K2123">
            <v>-134.66899999999998</v>
          </cell>
          <cell r="L2123">
            <v>-73.430000000000064</v>
          </cell>
          <cell r="M2123">
            <v>-43.000000000000114</v>
          </cell>
          <cell r="N2123">
            <v>-37.500000000000114</v>
          </cell>
          <cell r="O2123">
            <v>-109.79999999999998</v>
          </cell>
          <cell r="P2123">
            <v>214.80000000000007</v>
          </cell>
          <cell r="Q2123">
            <v>195.28300000000013</v>
          </cell>
        </row>
        <row r="2124">
          <cell r="C2124">
            <v>-508</v>
          </cell>
          <cell r="D2124">
            <v>-214</v>
          </cell>
          <cell r="E2124">
            <v>-167.60000000000002</v>
          </cell>
          <cell r="F2124">
            <v>-280.20000000000005</v>
          </cell>
          <cell r="G2124">
            <v>-255.84999999999997</v>
          </cell>
          <cell r="H2124">
            <v>-210.60000000000011</v>
          </cell>
          <cell r="I2124">
            <v>-200.23000000000002</v>
          </cell>
          <cell r="J2124">
            <v>-313.06000000000006</v>
          </cell>
          <cell r="K2124">
            <v>-134.66899999999998</v>
          </cell>
          <cell r="L2124">
            <v>-73.430000000000064</v>
          </cell>
          <cell r="M2124">
            <v>-43.000000000000114</v>
          </cell>
          <cell r="N2124">
            <v>-37.500000000000114</v>
          </cell>
          <cell r="O2124">
            <v>-109.79999999999998</v>
          </cell>
          <cell r="P2124">
            <v>214.80000000000007</v>
          </cell>
          <cell r="Q2124">
            <v>243.08300000000014</v>
          </cell>
        </row>
        <row r="2129">
          <cell r="C2129">
            <v>224</v>
          </cell>
          <cell r="D2129">
            <v>26</v>
          </cell>
          <cell r="E2129">
            <v>-125</v>
          </cell>
          <cell r="F2129">
            <v>-1.3</v>
          </cell>
          <cell r="G2129">
            <v>-5.9</v>
          </cell>
          <cell r="H2129">
            <v>-79.7</v>
          </cell>
          <cell r="I2129">
            <v>41</v>
          </cell>
          <cell r="J2129">
            <v>-44</v>
          </cell>
          <cell r="K2129">
            <v>-204</v>
          </cell>
          <cell r="L2129">
            <v>-191</v>
          </cell>
          <cell r="M2129">
            <v>-95.53</v>
          </cell>
          <cell r="N2129">
            <v>-295.32900000000001</v>
          </cell>
          <cell r="O2129">
            <v>-52.748999999999995</v>
          </cell>
          <cell r="P2129">
            <v>-81.7</v>
          </cell>
          <cell r="Q2129">
            <v>-228.3</v>
          </cell>
          <cell r="AH2129">
            <v>-115.10000000000001</v>
          </cell>
          <cell r="AI2129">
            <v>-32.70000000000001</v>
          </cell>
          <cell r="AJ2129">
            <v>-9.3000000000000007</v>
          </cell>
          <cell r="AK2129">
            <v>-3.7</v>
          </cell>
          <cell r="AL2129">
            <v>-23.7</v>
          </cell>
          <cell r="AM2129">
            <v>-172.9</v>
          </cell>
          <cell r="AN2129">
            <v>-74.599999999999994</v>
          </cell>
          <cell r="AO2129">
            <v>-32.5</v>
          </cell>
          <cell r="AP2129">
            <v>-18.420744000000003</v>
          </cell>
          <cell r="AQ2129">
            <v>-60.7</v>
          </cell>
          <cell r="AR2129">
            <v>-96.165999999999997</v>
          </cell>
          <cell r="AS2129">
            <v>-59.993999999999993</v>
          </cell>
          <cell r="AT2129">
            <v>-21</v>
          </cell>
          <cell r="AU2129">
            <v>-14.6</v>
          </cell>
          <cell r="AV2129">
            <v>-27.2</v>
          </cell>
          <cell r="AZ2129">
            <v>-23</v>
          </cell>
          <cell r="BE2129">
            <v>-191.39</v>
          </cell>
          <cell r="BL2129">
            <v>173.57999999999998</v>
          </cell>
          <cell r="BU2129">
            <v>-98.699999999999989</v>
          </cell>
          <cell r="CG2129">
            <v>-84.500000000000028</v>
          </cell>
          <cell r="CR2129">
            <v>624.47</v>
          </cell>
          <cell r="DD2129">
            <v>-24.714587454179878</v>
          </cell>
          <cell r="DQ2129">
            <v>-25</v>
          </cell>
          <cell r="EA2129">
            <v>100</v>
          </cell>
          <cell r="EB2129">
            <v>155</v>
          </cell>
          <cell r="EC2129">
            <v>100</v>
          </cell>
          <cell r="EE2129">
            <v>80</v>
          </cell>
          <cell r="EH2129">
            <v>55</v>
          </cell>
          <cell r="EK2129">
            <v>40</v>
          </cell>
          <cell r="EN2129">
            <v>40</v>
          </cell>
          <cell r="EQ2129">
            <v>40</v>
          </cell>
          <cell r="ET2129">
            <v>40</v>
          </cell>
        </row>
        <row r="2130">
          <cell r="C2130">
            <v>26</v>
          </cell>
          <cell r="D2130">
            <v>64</v>
          </cell>
          <cell r="E2130">
            <v>-18.100000000000001</v>
          </cell>
          <cell r="F2130">
            <v>10</v>
          </cell>
          <cell r="G2130">
            <v>173.9</v>
          </cell>
          <cell r="H2130">
            <v>-152.80000000000001</v>
          </cell>
          <cell r="I2130">
            <v>116</v>
          </cell>
          <cell r="J2130">
            <v>-429</v>
          </cell>
          <cell r="K2130">
            <v>319</v>
          </cell>
          <cell r="L2130">
            <v>-232</v>
          </cell>
          <cell r="M2130">
            <v>256</v>
          </cell>
          <cell r="N2130">
            <v>-324</v>
          </cell>
          <cell r="O2130">
            <v>72.799999999999955</v>
          </cell>
          <cell r="P2130">
            <v>-0.95700000000000607</v>
          </cell>
          <cell r="Q2130">
            <v>0</v>
          </cell>
          <cell r="AH2130">
            <v>-86.799000000000007</v>
          </cell>
          <cell r="AI2130">
            <v>-30</v>
          </cell>
          <cell r="AJ2130">
            <v>-467.38699999999983</v>
          </cell>
          <cell r="AK2130">
            <v>12.700000000000024</v>
          </cell>
          <cell r="AL2130">
            <v>-12.700000000000024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>
            <v>0</v>
          </cell>
          <cell r="AT2130">
            <v>0</v>
          </cell>
          <cell r="AU2130">
            <v>0</v>
          </cell>
          <cell r="AV2130">
            <v>0</v>
          </cell>
          <cell r="AZ2130">
            <v>0</v>
          </cell>
          <cell r="BE2130">
            <v>0</v>
          </cell>
          <cell r="BL2130">
            <v>0</v>
          </cell>
          <cell r="BU2130">
            <v>0</v>
          </cell>
          <cell r="CG2130">
            <v>0</v>
          </cell>
          <cell r="CR2130">
            <v>0</v>
          </cell>
          <cell r="DD2130">
            <v>0</v>
          </cell>
          <cell r="DQ2130">
            <v>0</v>
          </cell>
          <cell r="EA2130">
            <v>0</v>
          </cell>
          <cell r="EB2130">
            <v>0</v>
          </cell>
          <cell r="EC2130">
            <v>0</v>
          </cell>
          <cell r="EE2130">
            <v>0</v>
          </cell>
          <cell r="EH2130">
            <v>0</v>
          </cell>
          <cell r="EK2130">
            <v>0</v>
          </cell>
          <cell r="EN2130">
            <v>0</v>
          </cell>
          <cell r="EQ2130">
            <v>0</v>
          </cell>
          <cell r="ET2130">
            <v>0</v>
          </cell>
        </row>
        <row r="2137">
          <cell r="C2137">
            <v>0</v>
          </cell>
          <cell r="D2137">
            <v>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 t="str">
            <v>...</v>
          </cell>
          <cell r="J2137" t="str">
            <v>...</v>
          </cell>
          <cell r="K2137" t="str">
            <v>...</v>
          </cell>
          <cell r="L2137" t="str">
            <v>...</v>
          </cell>
          <cell r="M2137" t="str">
            <v>...</v>
          </cell>
          <cell r="N2137" t="str">
            <v>...</v>
          </cell>
          <cell r="O2137" t="str">
            <v>...</v>
          </cell>
          <cell r="P2137" t="str">
            <v>...</v>
          </cell>
          <cell r="Q2137">
            <v>25.5</v>
          </cell>
          <cell r="AH2137">
            <v>30.700000000000003</v>
          </cell>
          <cell r="AI2137">
            <v>19.399999999999999</v>
          </cell>
          <cell r="AJ2137">
            <v>39.700000000000003</v>
          </cell>
          <cell r="AK2137">
            <v>6.9</v>
          </cell>
          <cell r="AL2137">
            <v>5.9</v>
          </cell>
          <cell r="AM2137">
            <v>2222.36</v>
          </cell>
          <cell r="AN2137">
            <v>49.1</v>
          </cell>
          <cell r="AO2137">
            <v>56.3</v>
          </cell>
          <cell r="AP2137">
            <v>59</v>
          </cell>
          <cell r="AQ2137">
            <v>62</v>
          </cell>
          <cell r="AR2137">
            <v>52.664000000000016</v>
          </cell>
          <cell r="AS2137">
            <v>43.384</v>
          </cell>
          <cell r="AT2137">
            <v>40.1</v>
          </cell>
          <cell r="AU2137">
            <v>19.2</v>
          </cell>
          <cell r="AV2137">
            <v>2.8999999999999915E-2</v>
          </cell>
          <cell r="AZ2137">
            <v>17.8</v>
          </cell>
          <cell r="BE2137">
            <v>32</v>
          </cell>
          <cell r="BL2137">
            <v>48.2</v>
          </cell>
          <cell r="BU2137">
            <v>59</v>
          </cell>
          <cell r="CG2137">
            <v>21.3</v>
          </cell>
          <cell r="CR2137">
            <v>24.1</v>
          </cell>
          <cell r="DD2137">
            <v>55.254999999999995</v>
          </cell>
          <cell r="DQ2137">
            <v>84.24</v>
          </cell>
          <cell r="EA2137">
            <v>66</v>
          </cell>
          <cell r="EB2137">
            <v>66</v>
          </cell>
          <cell r="EC2137">
            <v>58.7</v>
          </cell>
          <cell r="EE2137">
            <v>50</v>
          </cell>
          <cell r="EH2137">
            <v>0</v>
          </cell>
          <cell r="EK2137">
            <v>0</v>
          </cell>
          <cell r="EN2137">
            <v>0</v>
          </cell>
          <cell r="EQ2137">
            <v>0</v>
          </cell>
          <cell r="ET2137">
            <v>15</v>
          </cell>
        </row>
        <row r="2139">
          <cell r="C2139">
            <v>0</v>
          </cell>
          <cell r="D2139">
            <v>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 t="str">
            <v>...</v>
          </cell>
          <cell r="J2139" t="str">
            <v>...</v>
          </cell>
          <cell r="K2139" t="str">
            <v>...</v>
          </cell>
          <cell r="L2139" t="str">
            <v>...</v>
          </cell>
          <cell r="M2139" t="str">
            <v>...</v>
          </cell>
          <cell r="N2139" t="str">
            <v>...</v>
          </cell>
          <cell r="O2139" t="str">
            <v>...</v>
          </cell>
          <cell r="P2139" t="str">
            <v>...</v>
          </cell>
          <cell r="Q2139">
            <v>22.3</v>
          </cell>
          <cell r="AH2139">
            <v>22.2</v>
          </cell>
          <cell r="AI2139">
            <v>2</v>
          </cell>
          <cell r="AJ2139">
            <v>3.0999999999999996</v>
          </cell>
          <cell r="AK2139">
            <v>2</v>
          </cell>
          <cell r="AL2139">
            <v>5</v>
          </cell>
          <cell r="AM2139">
            <v>3.5</v>
          </cell>
          <cell r="AN2139">
            <v>74.599999999999994</v>
          </cell>
          <cell r="AO2139">
            <v>0</v>
          </cell>
          <cell r="AP2139">
            <v>28</v>
          </cell>
          <cell r="AQ2139">
            <v>25</v>
          </cell>
          <cell r="AR2139">
            <v>13.677499999999995</v>
          </cell>
          <cell r="AS2139">
            <v>11.575054499999993</v>
          </cell>
          <cell r="AT2139">
            <v>6.1999999999999957</v>
          </cell>
          <cell r="AU2139">
            <v>45.274999999999999</v>
          </cell>
          <cell r="AV2139">
            <v>11.071</v>
          </cell>
          <cell r="AZ2139">
            <v>36</v>
          </cell>
          <cell r="BE2139">
            <v>32.799999999999997</v>
          </cell>
          <cell r="BL2139">
            <v>38.5</v>
          </cell>
          <cell r="BU2139">
            <v>50.5</v>
          </cell>
          <cell r="CG2139">
            <v>20.400000000000002</v>
          </cell>
          <cell r="CR2139">
            <v>86.5</v>
          </cell>
          <cell r="DD2139">
            <v>48.939120267110013</v>
          </cell>
          <cell r="DQ2139">
            <v>79.19</v>
          </cell>
          <cell r="EA2139">
            <v>38</v>
          </cell>
          <cell r="EB2139">
            <v>38</v>
          </cell>
          <cell r="EC2139">
            <v>38.1</v>
          </cell>
          <cell r="EE2139">
            <v>41</v>
          </cell>
          <cell r="EH2139">
            <v>44</v>
          </cell>
          <cell r="EK2139">
            <v>39</v>
          </cell>
          <cell r="EN2139">
            <v>20</v>
          </cell>
          <cell r="EQ2139">
            <v>20</v>
          </cell>
          <cell r="ET2139">
            <v>20</v>
          </cell>
        </row>
        <row r="2141">
          <cell r="C2141">
            <v>35</v>
          </cell>
          <cell r="D2141">
            <v>57</v>
          </cell>
          <cell r="E2141">
            <v>11.5</v>
          </cell>
          <cell r="F2141">
            <v>39</v>
          </cell>
          <cell r="G2141">
            <v>78</v>
          </cell>
          <cell r="H2141">
            <v>60.6</v>
          </cell>
          <cell r="I2141">
            <v>46.7</v>
          </cell>
          <cell r="J2141">
            <v>170</v>
          </cell>
          <cell r="K2141">
            <v>70</v>
          </cell>
          <cell r="L2141">
            <v>90</v>
          </cell>
          <cell r="M2141">
            <v>0</v>
          </cell>
          <cell r="N2141">
            <v>154.6</v>
          </cell>
          <cell r="O2141">
            <v>106.60000000000001</v>
          </cell>
          <cell r="P2141">
            <v>50.8</v>
          </cell>
          <cell r="Q2141">
            <v>16.100000000000001</v>
          </cell>
          <cell r="AH2141">
            <v>8</v>
          </cell>
          <cell r="AI2141">
            <v>31.5</v>
          </cell>
          <cell r="AJ2141">
            <v>0</v>
          </cell>
          <cell r="AK2141">
            <v>43.3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S2141">
            <v>0</v>
          </cell>
          <cell r="AT2141">
            <v>0</v>
          </cell>
          <cell r="AU2141">
            <v>0</v>
          </cell>
          <cell r="AV2141">
            <v>441.70213258299998</v>
          </cell>
          <cell r="AZ2141">
            <v>0</v>
          </cell>
          <cell r="BE2141">
            <v>178.1</v>
          </cell>
          <cell r="BL2141">
            <v>282.5</v>
          </cell>
          <cell r="BU2141">
            <v>288.10000000000002</v>
          </cell>
          <cell r="CG2141">
            <v>110.3</v>
          </cell>
          <cell r="CR2141">
            <v>504.5</v>
          </cell>
          <cell r="DD2141">
            <v>185</v>
          </cell>
          <cell r="DQ2141">
            <v>25.760000000000005</v>
          </cell>
          <cell r="EA2141">
            <v>44</v>
          </cell>
          <cell r="EB2141">
            <v>44</v>
          </cell>
          <cell r="EC2141">
            <v>87.3</v>
          </cell>
          <cell r="EE2141">
            <v>0</v>
          </cell>
          <cell r="EH2141">
            <v>0</v>
          </cell>
          <cell r="EK2141">
            <v>0</v>
          </cell>
          <cell r="EN2141">
            <v>0</v>
          </cell>
          <cell r="EQ2141">
            <v>0</v>
          </cell>
          <cell r="ET2141">
            <v>0</v>
          </cell>
        </row>
        <row r="2142">
          <cell r="C2142">
            <v>124</v>
          </cell>
          <cell r="D2142">
            <v>136</v>
          </cell>
          <cell r="E2142">
            <v>111</v>
          </cell>
          <cell r="F2142">
            <v>149.80000000000001</v>
          </cell>
          <cell r="G2142">
            <v>104.3</v>
          </cell>
          <cell r="H2142">
            <v>67.400000000000006</v>
          </cell>
          <cell r="I2142">
            <v>45.7</v>
          </cell>
          <cell r="J2142">
            <v>24</v>
          </cell>
          <cell r="K2142">
            <v>25.31</v>
          </cell>
          <cell r="L2142">
            <v>12.98</v>
          </cell>
          <cell r="M2142">
            <v>28.2</v>
          </cell>
          <cell r="N2142">
            <v>38.1</v>
          </cell>
          <cell r="O2142">
            <v>36.799999999999997</v>
          </cell>
          <cell r="P2142">
            <v>40.200000000000003</v>
          </cell>
          <cell r="Q2142">
            <v>72.599999999999994</v>
          </cell>
          <cell r="AH2142">
            <v>76.3</v>
          </cell>
          <cell r="AI2142">
            <v>26.3</v>
          </cell>
          <cell r="AJ2142">
            <v>37.5</v>
          </cell>
          <cell r="AK2142">
            <v>57.6</v>
          </cell>
          <cell r="AL2142">
            <v>22.5</v>
          </cell>
          <cell r="AM2142">
            <v>36.299999999999997</v>
          </cell>
          <cell r="AN2142">
            <v>42.8</v>
          </cell>
          <cell r="AO2142">
            <v>42.8</v>
          </cell>
          <cell r="AP2142">
            <v>121.3</v>
          </cell>
          <cell r="AQ2142">
            <v>90</v>
          </cell>
          <cell r="AR2142">
            <v>86.571999999999989</v>
          </cell>
          <cell r="AS2142">
            <v>177.49945</v>
          </cell>
          <cell r="AT2142">
            <v>486.5</v>
          </cell>
          <cell r="AU2142">
            <v>554.50900000000001</v>
          </cell>
          <cell r="AV2142">
            <v>477</v>
          </cell>
          <cell r="AZ2142">
            <v>453</v>
          </cell>
          <cell r="BE2142">
            <v>740.7</v>
          </cell>
          <cell r="BL2142">
            <v>754.41300000000001</v>
          </cell>
          <cell r="BU2142">
            <v>765.1</v>
          </cell>
          <cell r="CG2142">
            <v>494.9</v>
          </cell>
          <cell r="CR2142">
            <v>496.1</v>
          </cell>
          <cell r="DD2142">
            <v>639.33314887999995</v>
          </cell>
          <cell r="DQ2142">
            <v>417.43</v>
          </cell>
          <cell r="EA2142">
            <v>669</v>
          </cell>
          <cell r="EB2142">
            <v>669</v>
          </cell>
          <cell r="EC2142">
            <v>793.19999999999993</v>
          </cell>
          <cell r="EE2142">
            <v>717</v>
          </cell>
          <cell r="EH2142">
            <v>936</v>
          </cell>
          <cell r="EK2142">
            <v>1004</v>
          </cell>
          <cell r="EN2142">
            <v>1035</v>
          </cell>
          <cell r="EQ2142">
            <v>1111</v>
          </cell>
          <cell r="ET2142">
            <v>1111</v>
          </cell>
        </row>
        <row r="2143">
          <cell r="C2143">
            <v>-42</v>
          </cell>
          <cell r="D2143">
            <v>-32</v>
          </cell>
          <cell r="E2143">
            <v>-86</v>
          </cell>
          <cell r="F2143">
            <v>-93</v>
          </cell>
          <cell r="G2143">
            <v>-136</v>
          </cell>
          <cell r="H2143">
            <v>-119</v>
          </cell>
          <cell r="I2143">
            <v>-113</v>
          </cell>
          <cell r="J2143">
            <v>-210</v>
          </cell>
          <cell r="K2143">
            <v>-281</v>
          </cell>
          <cell r="L2143">
            <v>-348.2</v>
          </cell>
          <cell r="M2143">
            <v>-276</v>
          </cell>
          <cell r="N2143">
            <v>-282</v>
          </cell>
          <cell r="O2143">
            <v>-332</v>
          </cell>
          <cell r="P2143">
            <v>-130.5</v>
          </cell>
          <cell r="Q2143">
            <v>-281.15100000000001</v>
          </cell>
          <cell r="AH2143">
            <v>-304.87099999999998</v>
          </cell>
          <cell r="AI2143">
            <v>-282.63900000000001</v>
          </cell>
          <cell r="AJ2143">
            <v>-317.99700000000001</v>
          </cell>
          <cell r="AK2143">
            <v>-298.2</v>
          </cell>
          <cell r="AL2143">
            <v>-273.39999999999998</v>
          </cell>
          <cell r="AM2143">
            <v>-2175.9240999999997</v>
          </cell>
          <cell r="AN2143">
            <v>-70.338999999999999</v>
          </cell>
          <cell r="AO2143">
            <v>-78.400000000000006</v>
          </cell>
          <cell r="AP2143">
            <v>-135.9</v>
          </cell>
          <cell r="AQ2143">
            <v>-122</v>
          </cell>
          <cell r="AR2143">
            <v>-58.018000000000008</v>
          </cell>
          <cell r="AS2143">
            <v>-63.396999999999991</v>
          </cell>
          <cell r="AT2143">
            <v>-60.2</v>
          </cell>
          <cell r="AU2143">
            <v>-70.382000000000005</v>
          </cell>
          <cell r="AV2143">
            <v>-82</v>
          </cell>
          <cell r="AZ2143">
            <v>-112.9</v>
          </cell>
          <cell r="BE2143">
            <v>-134.5</v>
          </cell>
          <cell r="BL2143">
            <v>-220.6</v>
          </cell>
          <cell r="BU2143">
            <v>-320.3</v>
          </cell>
          <cell r="CG2143">
            <v>-308.60000000000002</v>
          </cell>
          <cell r="CR2143">
            <v>-786</v>
          </cell>
          <cell r="DD2143">
            <v>-520</v>
          </cell>
          <cell r="DQ2143">
            <v>-704</v>
          </cell>
          <cell r="EA2143">
            <v>-566</v>
          </cell>
          <cell r="EB2143">
            <v>-566</v>
          </cell>
          <cell r="EC2143">
            <v>-566</v>
          </cell>
          <cell r="EE2143">
            <v>-601</v>
          </cell>
          <cell r="EH2143">
            <v>-476</v>
          </cell>
          <cell r="EK2143">
            <v>-596</v>
          </cell>
          <cell r="EN2143">
            <v>-596</v>
          </cell>
          <cell r="EQ2143">
            <v>-549</v>
          </cell>
          <cell r="ET2143">
            <v>-604</v>
          </cell>
        </row>
        <row r="2144">
          <cell r="C2144" t="str">
            <v>---</v>
          </cell>
          <cell r="D2144" t="str">
            <v>---</v>
          </cell>
          <cell r="E2144">
            <v>92</v>
          </cell>
          <cell r="F2144">
            <v>131</v>
          </cell>
          <cell r="G2144" t="str">
            <v>--</v>
          </cell>
          <cell r="H2144">
            <v>315.89999999999998</v>
          </cell>
          <cell r="I2144">
            <v>25</v>
          </cell>
          <cell r="J2144">
            <v>627</v>
          </cell>
          <cell r="K2144">
            <v>153</v>
          </cell>
          <cell r="L2144">
            <v>599</v>
          </cell>
          <cell r="M2144">
            <v>75</v>
          </cell>
          <cell r="N2144">
            <v>504</v>
          </cell>
          <cell r="O2144">
            <v>278</v>
          </cell>
          <cell r="P2144">
            <v>188.02300000000002</v>
          </cell>
          <cell r="Q2144">
            <v>283.37099999999998</v>
          </cell>
          <cell r="AH2144">
            <v>307.387</v>
          </cell>
          <cell r="AI2144">
            <v>295.25</v>
          </cell>
          <cell r="AJ2144">
            <v>778.54599999999982</v>
          </cell>
          <cell r="AK2144">
            <v>271.59999999999997</v>
          </cell>
          <cell r="AL2144">
            <v>235.6</v>
          </cell>
          <cell r="AM2144">
            <v>233.64000000000001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0</v>
          </cell>
          <cell r="AS2144">
            <v>0</v>
          </cell>
          <cell r="AT2144">
            <v>0</v>
          </cell>
          <cell r="AU2144">
            <v>0</v>
          </cell>
          <cell r="AV2144">
            <v>0</v>
          </cell>
          <cell r="AZ2144">
            <v>0</v>
          </cell>
          <cell r="BE2144">
            <v>0</v>
          </cell>
          <cell r="BL2144">
            <v>0</v>
          </cell>
          <cell r="BU2144">
            <v>0</v>
          </cell>
          <cell r="CG2144">
            <v>123.6</v>
          </cell>
          <cell r="CR2144">
            <v>163.9</v>
          </cell>
          <cell r="DD2144">
            <v>0</v>
          </cell>
          <cell r="DQ2144">
            <v>0</v>
          </cell>
          <cell r="EA2144">
            <v>0</v>
          </cell>
          <cell r="EB2144">
            <v>0</v>
          </cell>
          <cell r="EC2144">
            <v>0</v>
          </cell>
          <cell r="EE2144">
            <v>0</v>
          </cell>
          <cell r="EH2144">
            <v>0</v>
          </cell>
          <cell r="EK2144">
            <v>0</v>
          </cell>
          <cell r="EN2144">
            <v>0</v>
          </cell>
          <cell r="EQ2144">
            <v>0</v>
          </cell>
          <cell r="ET2144">
            <v>0</v>
          </cell>
        </row>
        <row r="2145">
          <cell r="C2145" t="str">
            <v>--</v>
          </cell>
          <cell r="D2145" t="str">
            <v>--</v>
          </cell>
          <cell r="E2145" t="str">
            <v>--</v>
          </cell>
          <cell r="F2145" t="str">
            <v>--</v>
          </cell>
          <cell r="G2145" t="str">
            <v>--</v>
          </cell>
          <cell r="H2145">
            <v>0.4</v>
          </cell>
          <cell r="I2145" t="str">
            <v>...</v>
          </cell>
          <cell r="J2145" t="str">
            <v>...</v>
          </cell>
          <cell r="K2145" t="str">
            <v>...</v>
          </cell>
          <cell r="L2145" t="str">
            <v>...</v>
          </cell>
          <cell r="M2145" t="str">
            <v>...</v>
          </cell>
          <cell r="N2145" t="str">
            <v>...</v>
          </cell>
          <cell r="O2145" t="str">
            <v>...</v>
          </cell>
          <cell r="P2145" t="str">
            <v>...</v>
          </cell>
          <cell r="Q2145" t="str">
            <v>...</v>
          </cell>
          <cell r="AH2145" t="str">
            <v>...</v>
          </cell>
          <cell r="AI2145" t="str">
            <v>...</v>
          </cell>
          <cell r="AJ2145" t="str">
            <v>...</v>
          </cell>
          <cell r="AK2145" t="str">
            <v>...</v>
          </cell>
          <cell r="AL2145" t="str">
            <v>...</v>
          </cell>
          <cell r="AM2145" t="str">
            <v>...</v>
          </cell>
          <cell r="AN2145" t="str">
            <v>...</v>
          </cell>
          <cell r="AO2145" t="str">
            <v>...</v>
          </cell>
          <cell r="AP2145" t="str">
            <v>...</v>
          </cell>
          <cell r="AQ2145" t="str">
            <v>...</v>
          </cell>
          <cell r="AR2145" t="str">
            <v>...</v>
          </cell>
          <cell r="AS2145" t="str">
            <v>...</v>
          </cell>
          <cell r="AT2145" t="str">
            <v>...</v>
          </cell>
          <cell r="AU2145" t="str">
            <v>...</v>
          </cell>
          <cell r="AV2145" t="str">
            <v>...</v>
          </cell>
          <cell r="AZ2145" t="str">
            <v>...</v>
          </cell>
          <cell r="BE2145" t="str">
            <v>...</v>
          </cell>
          <cell r="BL2145" t="str">
            <v>...</v>
          </cell>
          <cell r="BU2145" t="str">
            <v>...</v>
          </cell>
          <cell r="CG2145" t="str">
            <v>...</v>
          </cell>
          <cell r="CR2145" t="str">
            <v>...</v>
          </cell>
          <cell r="DD2145" t="str">
            <v>...</v>
          </cell>
          <cell r="DQ2145" t="str">
            <v>...</v>
          </cell>
          <cell r="EA2145" t="str">
            <v>...</v>
          </cell>
          <cell r="EB2145" t="str">
            <v>...</v>
          </cell>
          <cell r="EC2145" t="str">
            <v>...</v>
          </cell>
          <cell r="EE2145" t="str">
            <v>...</v>
          </cell>
          <cell r="EH2145" t="str">
            <v>...</v>
          </cell>
          <cell r="EK2145" t="str">
            <v>...</v>
          </cell>
          <cell r="EN2145" t="str">
            <v>...</v>
          </cell>
          <cell r="EQ2145" t="str">
            <v>...</v>
          </cell>
          <cell r="ET2145" t="str">
            <v>...</v>
          </cell>
        </row>
        <row r="2146">
          <cell r="C2146" t="str">
            <v>--</v>
          </cell>
          <cell r="D2146" t="str">
            <v>--</v>
          </cell>
          <cell r="E2146" t="str">
            <v>--</v>
          </cell>
          <cell r="F2146" t="str">
            <v>--</v>
          </cell>
          <cell r="G2146" t="str">
            <v>--</v>
          </cell>
          <cell r="H2146">
            <v>0</v>
          </cell>
          <cell r="I2146" t="str">
            <v>...</v>
          </cell>
          <cell r="J2146">
            <v>83</v>
          </cell>
          <cell r="K2146">
            <v>31</v>
          </cell>
          <cell r="L2146" t="str">
            <v>...</v>
          </cell>
          <cell r="M2146" t="str">
            <v>...</v>
          </cell>
          <cell r="N2146" t="str">
            <v>...</v>
          </cell>
          <cell r="O2146" t="str">
            <v>...</v>
          </cell>
          <cell r="P2146" t="str">
            <v>...</v>
          </cell>
          <cell r="Q2146" t="str">
            <v>...</v>
          </cell>
          <cell r="AH2146" t="str">
            <v>...</v>
          </cell>
          <cell r="AI2146" t="str">
            <v>...</v>
          </cell>
          <cell r="AJ2146" t="str">
            <v>...</v>
          </cell>
          <cell r="AK2146" t="str">
            <v>...</v>
          </cell>
          <cell r="AL2146" t="str">
            <v>...</v>
          </cell>
          <cell r="AM2146" t="str">
            <v>...</v>
          </cell>
          <cell r="AN2146" t="str">
            <v>...</v>
          </cell>
          <cell r="AO2146" t="str">
            <v>...</v>
          </cell>
          <cell r="AP2146" t="str">
            <v>...</v>
          </cell>
          <cell r="AQ2146" t="str">
            <v>...</v>
          </cell>
          <cell r="AR2146" t="str">
            <v>...</v>
          </cell>
          <cell r="AS2146" t="str">
            <v>...</v>
          </cell>
          <cell r="AT2146" t="str">
            <v>...</v>
          </cell>
          <cell r="AU2146" t="str">
            <v>...</v>
          </cell>
          <cell r="AV2146" t="str">
            <v>...</v>
          </cell>
          <cell r="AZ2146" t="str">
            <v>...</v>
          </cell>
          <cell r="BE2146" t="str">
            <v>...</v>
          </cell>
          <cell r="BL2146" t="str">
            <v>...</v>
          </cell>
          <cell r="BU2146" t="str">
            <v>...</v>
          </cell>
          <cell r="CG2146" t="str">
            <v>...</v>
          </cell>
          <cell r="CR2146" t="str">
            <v>...</v>
          </cell>
          <cell r="DD2146" t="str">
            <v>...</v>
          </cell>
          <cell r="DQ2146" t="str">
            <v>...</v>
          </cell>
          <cell r="EA2146" t="str">
            <v>...</v>
          </cell>
          <cell r="EB2146" t="str">
            <v>...</v>
          </cell>
          <cell r="EC2146" t="str">
            <v>...</v>
          </cell>
          <cell r="EE2146" t="str">
            <v>...</v>
          </cell>
          <cell r="EH2146" t="str">
            <v>...</v>
          </cell>
          <cell r="EK2146" t="str">
            <v>...</v>
          </cell>
          <cell r="EN2146" t="str">
            <v>...</v>
          </cell>
          <cell r="EQ2146" t="str">
            <v>...</v>
          </cell>
          <cell r="ET2146" t="str">
            <v>...</v>
          </cell>
        </row>
        <row r="2150">
          <cell r="C2150">
            <v>-10.3</v>
          </cell>
          <cell r="D2150">
            <v>-41.2</v>
          </cell>
          <cell r="E2150">
            <v>70.7</v>
          </cell>
          <cell r="F2150">
            <v>51.5</v>
          </cell>
          <cell r="G2150">
            <v>17.100000000000001</v>
          </cell>
          <cell r="H2150">
            <v>17.8</v>
          </cell>
          <cell r="I2150">
            <v>17.437000000000012</v>
          </cell>
          <cell r="J2150">
            <v>-24.756</v>
          </cell>
          <cell r="K2150">
            <v>1.0590000000000259</v>
          </cell>
          <cell r="L2150">
            <v>-5.6690000000000396</v>
          </cell>
          <cell r="M2150">
            <v>22.032000000000011</v>
          </cell>
          <cell r="N2150">
            <v>-7.410000000000025</v>
          </cell>
          <cell r="O2150">
            <v>30.806000000000012</v>
          </cell>
          <cell r="P2150">
            <v>-81.438999999999965</v>
          </cell>
          <cell r="Q2150">
            <v>-34.623999999999995</v>
          </cell>
          <cell r="AH2150">
            <v>20.532999999999944</v>
          </cell>
          <cell r="AI2150">
            <v>33.259000000000057</v>
          </cell>
          <cell r="AJ2150">
            <v>22.54599999999995</v>
          </cell>
          <cell r="AK2150">
            <v>55.079000000000065</v>
          </cell>
          <cell r="AL2150">
            <v>-95.593000000000075</v>
          </cell>
          <cell r="AM2150">
            <v>-150.31299999999993</v>
          </cell>
          <cell r="AN2150">
            <v>-189.80400000000006</v>
          </cell>
          <cell r="AO2150">
            <v>-150.90100000000001</v>
          </cell>
          <cell r="AP2150">
            <v>-3.2810000000000059</v>
          </cell>
          <cell r="AQ2150">
            <v>-69.774070416999905</v>
          </cell>
          <cell r="AR2150">
            <v>114.66566289399987</v>
          </cell>
          <cell r="AS2150">
            <v>97.302407523000113</v>
          </cell>
          <cell r="AT2150">
            <v>-31.974000000000046</v>
          </cell>
          <cell r="AU2150">
            <v>78.369000000000028</v>
          </cell>
          <cell r="AV2150">
            <v>-354.56200000000007</v>
          </cell>
          <cell r="AZ2150">
            <v>567.69800000000009</v>
          </cell>
          <cell r="BE2150">
            <v>-584.31600000000003</v>
          </cell>
          <cell r="BL2150">
            <v>99.492999999999938</v>
          </cell>
          <cell r="BU2150">
            <v>85.392000000000053</v>
          </cell>
          <cell r="CG2150">
            <v>119.79300000000001</v>
          </cell>
          <cell r="CR2150">
            <v>62.290999999999826</v>
          </cell>
          <cell r="DD2150">
            <v>-74.179999999999779</v>
          </cell>
          <cell r="DQ2150">
            <v>63.74379335399999</v>
          </cell>
          <cell r="EA2150">
            <v>95.312382841121916</v>
          </cell>
          <cell r="EB2150">
            <v>4.7192768488373531</v>
          </cell>
          <cell r="EC2150">
            <v>166.21443644587822</v>
          </cell>
          <cell r="EE2150">
            <v>-378.84530806743913</v>
          </cell>
          <cell r="EH2150">
            <v>-423.58763026778092</v>
          </cell>
          <cell r="EK2150">
            <v>-405.30136094984209</v>
          </cell>
          <cell r="EN2150">
            <v>-777.19212828956461</v>
          </cell>
          <cell r="EQ2150">
            <v>-1109.1893960992234</v>
          </cell>
          <cell r="ET2150">
            <v>-1389.138777426238</v>
          </cell>
        </row>
        <row r="2151">
          <cell r="C2151" t="str">
            <v>...</v>
          </cell>
          <cell r="D2151" t="str">
            <v>...</v>
          </cell>
          <cell r="E2151" t="str">
            <v>...</v>
          </cell>
          <cell r="F2151">
            <v>0</v>
          </cell>
          <cell r="G2151">
            <v>188.7</v>
          </cell>
          <cell r="H2151">
            <v>13.9</v>
          </cell>
          <cell r="I2151">
            <v>0</v>
          </cell>
          <cell r="J2151">
            <v>2.8769999999999811</v>
          </cell>
          <cell r="K2151">
            <v>0</v>
          </cell>
          <cell r="L2151">
            <v>0</v>
          </cell>
          <cell r="M2151">
            <v>-16.671999999999997</v>
          </cell>
          <cell r="N2151">
            <v>-18.792000000000002</v>
          </cell>
          <cell r="O2151">
            <v>-19.661000000000001</v>
          </cell>
          <cell r="P2151">
            <v>-20.426999999999992</v>
          </cell>
          <cell r="Q2151">
            <v>-21.048000000000002</v>
          </cell>
          <cell r="AH2151">
            <v>-10.762999999999991</v>
          </cell>
          <cell r="AI2151">
            <v>-22.103999999999999</v>
          </cell>
          <cell r="AJ2151">
            <v>-22.795000000000002</v>
          </cell>
          <cell r="AK2151">
            <v>-23.488000000000003</v>
          </cell>
          <cell r="AL2151">
            <v>-24.202999999999999</v>
          </cell>
          <cell r="AM2151">
            <v>-3.7279999999999998</v>
          </cell>
          <cell r="AN2151">
            <v>-0.85599999999999987</v>
          </cell>
          <cell r="AO2151">
            <v>-0.45300000000000007</v>
          </cell>
          <cell r="AP2151">
            <v>-0.186</v>
          </cell>
          <cell r="AQ2151">
            <v>-0.13532967300000001</v>
          </cell>
          <cell r="AR2151">
            <v>-0.13867032699999998</v>
          </cell>
          <cell r="AS2151">
            <v>-2.4E-2</v>
          </cell>
          <cell r="AT2151">
            <v>0</v>
          </cell>
          <cell r="AU2151">
            <v>0</v>
          </cell>
          <cell r="AV2151">
            <v>0</v>
          </cell>
          <cell r="AZ2151">
            <v>0</v>
          </cell>
          <cell r="BE2151">
            <v>576.89800000000002</v>
          </cell>
          <cell r="BL2151">
            <v>0.38599999999996726</v>
          </cell>
          <cell r="BU2151">
            <v>-0.23000000000001819</v>
          </cell>
          <cell r="CG2151">
            <v>-0.15599999999994907</v>
          </cell>
          <cell r="CR2151">
            <v>0</v>
          </cell>
          <cell r="DD2151">
            <v>0</v>
          </cell>
          <cell r="DQ2151">
            <v>1.9055199993545102E-4</v>
          </cell>
          <cell r="EA2151">
            <v>2.8243003080000335</v>
          </cell>
          <cell r="EB2151">
            <v>2.8243003080000335</v>
          </cell>
          <cell r="EC2151">
            <v>2.8243003080000335</v>
          </cell>
          <cell r="EE2151">
            <v>-15.643243243243433</v>
          </cell>
          <cell r="EH2151">
            <v>-15.643243243243433</v>
          </cell>
          <cell r="EK2151">
            <v>-15.643243243243433</v>
          </cell>
          <cell r="EN2151">
            <v>-15.643243243243433</v>
          </cell>
          <cell r="EQ2151">
            <v>-15.643243243243262</v>
          </cell>
          <cell r="ET2151">
            <v>-15.643243243243205</v>
          </cell>
        </row>
        <row r="2152">
          <cell r="C2152" t="str">
            <v>...</v>
          </cell>
          <cell r="D2152" t="str">
            <v>...</v>
          </cell>
          <cell r="E2152">
            <v>78.7</v>
          </cell>
          <cell r="F2152">
            <v>-4.8</v>
          </cell>
          <cell r="G2152">
            <v>2.6</v>
          </cell>
          <cell r="H2152">
            <v>-6.6</v>
          </cell>
          <cell r="I2152">
            <v>-14.531000000000002</v>
          </cell>
          <cell r="J2152">
            <v>10.471</v>
          </cell>
          <cell r="K2152">
            <v>-2.4549999999999983</v>
          </cell>
          <cell r="L2152">
            <v>17.504999999999999</v>
          </cell>
          <cell r="M2152">
            <v>2.1319999999999979</v>
          </cell>
          <cell r="N2152">
            <v>32.797000000000004</v>
          </cell>
          <cell r="O2152">
            <v>37.834999999999994</v>
          </cell>
          <cell r="P2152">
            <v>28.516999999999996</v>
          </cell>
          <cell r="Q2152">
            <v>31.51600000000002</v>
          </cell>
          <cell r="AH2152">
            <v>9.7189999999999941</v>
          </cell>
          <cell r="AI2152">
            <v>11.239000000000004</v>
          </cell>
          <cell r="AJ2152">
            <v>-12.222000000000008</v>
          </cell>
          <cell r="AK2152">
            <v>-20.055000000000007</v>
          </cell>
          <cell r="AL2152">
            <v>-8.9780000000000086</v>
          </cell>
          <cell r="AM2152">
            <v>-147.28199999999998</v>
          </cell>
          <cell r="AN2152">
            <v>3.4930000000000003</v>
          </cell>
          <cell r="AO2152">
            <v>4.0789999999999988</v>
          </cell>
          <cell r="AP2152">
            <v>67.991000000000014</v>
          </cell>
          <cell r="AQ2152">
            <v>5.2217561249000113</v>
          </cell>
          <cell r="AR2152">
            <v>1.3462438750999866</v>
          </cell>
          <cell r="AS2152">
            <v>-2.7190000000000083</v>
          </cell>
          <cell r="AT2152">
            <v>-5.2179999999999893</v>
          </cell>
          <cell r="AU2152">
            <v>2.6189999999999998</v>
          </cell>
          <cell r="AV2152">
            <v>-13.222999999999999</v>
          </cell>
          <cell r="AZ2152">
            <v>-17.844000000000008</v>
          </cell>
          <cell r="BE2152">
            <v>248.92200000000003</v>
          </cell>
          <cell r="BL2152">
            <v>78.816000000000031</v>
          </cell>
          <cell r="BU2152">
            <v>36.205999999999904</v>
          </cell>
          <cell r="CG2152">
            <v>239.77800000000002</v>
          </cell>
          <cell r="CR2152">
            <v>180.69399999999996</v>
          </cell>
          <cell r="DD2152">
            <v>198.0100000000001</v>
          </cell>
          <cell r="DQ2152">
            <v>150.98489013905214</v>
          </cell>
          <cell r="EA2152">
            <v>38</v>
          </cell>
          <cell r="EB2152">
            <v>38</v>
          </cell>
          <cell r="EC2152">
            <v>38</v>
          </cell>
          <cell r="EE2152">
            <v>0</v>
          </cell>
          <cell r="EH2152">
            <v>0</v>
          </cell>
          <cell r="EK2152">
            <v>0</v>
          </cell>
          <cell r="EN2152">
            <v>0</v>
          </cell>
          <cell r="EQ2152">
            <v>0</v>
          </cell>
          <cell r="ET2152">
            <v>0</v>
          </cell>
        </row>
        <row r="2153">
          <cell r="C2153">
            <v>12.4</v>
          </cell>
          <cell r="D2153">
            <v>-143</v>
          </cell>
          <cell r="E2153" t="str">
            <v>...</v>
          </cell>
          <cell r="F2153">
            <v>76.400000000000006</v>
          </cell>
          <cell r="G2153">
            <v>27.1</v>
          </cell>
          <cell r="H2153">
            <v>-13.7</v>
          </cell>
          <cell r="I2153">
            <v>16.603000000000009</v>
          </cell>
          <cell r="J2153">
            <v>67.022999999999982</v>
          </cell>
          <cell r="K2153">
            <v>9.8959999999999866</v>
          </cell>
          <cell r="L2153">
            <v>-40.130999999999972</v>
          </cell>
          <cell r="M2153">
            <v>0.34499999999999886</v>
          </cell>
          <cell r="N2153">
            <v>-1.0799999999999983</v>
          </cell>
          <cell r="O2153">
            <v>-33.374000000000009</v>
          </cell>
          <cell r="P2153">
            <v>-0.47300000000001319</v>
          </cell>
          <cell r="Q2153">
            <v>0.49899999999999523</v>
          </cell>
          <cell r="AH2153">
            <v>2.7740000000000151</v>
          </cell>
          <cell r="AI2153">
            <v>-12.435999999999993</v>
          </cell>
          <cell r="AJ2153">
            <v>-7.7600000000000193</v>
          </cell>
          <cell r="AK2153">
            <v>3.0490000000000066</v>
          </cell>
          <cell r="AL2153">
            <v>-6.3529999999999802</v>
          </cell>
          <cell r="AM2153">
            <v>-28.045000000000016</v>
          </cell>
          <cell r="AN2153">
            <v>-26.520999999999987</v>
          </cell>
          <cell r="AO2153">
            <v>-30.02300000000001</v>
          </cell>
          <cell r="AP2153">
            <v>-42.900999999999996</v>
          </cell>
          <cell r="AQ2153">
            <v>-12.798999999999978</v>
          </cell>
          <cell r="AR2153">
            <v>49.888999999999982</v>
          </cell>
          <cell r="AS2153">
            <v>23.079999999999984</v>
          </cell>
          <cell r="AT2153">
            <v>161.44900000000001</v>
          </cell>
          <cell r="AU2153">
            <v>-114.268</v>
          </cell>
          <cell r="AV2153">
            <v>-30.600999999999999</v>
          </cell>
          <cell r="AZ2153">
            <v>166.81400000000002</v>
          </cell>
          <cell r="BE2153">
            <v>-108.18100000000004</v>
          </cell>
          <cell r="BL2153">
            <v>124.64599999999996</v>
          </cell>
          <cell r="BU2153">
            <v>123.94900000000007</v>
          </cell>
          <cell r="CG2153">
            <v>336.97400000000005</v>
          </cell>
          <cell r="CR2153">
            <v>212.27099999999984</v>
          </cell>
          <cell r="DD2153">
            <v>7.1050000000001319</v>
          </cell>
          <cell r="DQ2153">
            <v>21.674000000000092</v>
          </cell>
          <cell r="EA2153">
            <v>-2.1090000000000373</v>
          </cell>
          <cell r="EB2153">
            <v>49.361999999999966</v>
          </cell>
          <cell r="EC2153">
            <v>727.89099999999985</v>
          </cell>
          <cell r="EE2153">
            <v>49.703739999999925</v>
          </cell>
          <cell r="EH2153">
            <v>30.894852199999946</v>
          </cell>
          <cell r="EK2153">
            <v>92.121697766000125</v>
          </cell>
          <cell r="EN2153">
            <v>93.385348698980124</v>
          </cell>
          <cell r="EQ2153">
            <v>94.686909159949664</v>
          </cell>
          <cell r="ET2153">
            <v>96.027516434747668</v>
          </cell>
        </row>
        <row r="2154">
          <cell r="C2154">
            <v>138.9</v>
          </cell>
          <cell r="D2154">
            <v>147.19999999999999</v>
          </cell>
          <cell r="E2154">
            <v>32.80000000000004</v>
          </cell>
          <cell r="F2154">
            <v>-78.399999999999963</v>
          </cell>
          <cell r="G2154">
            <v>-5.2500000000000284</v>
          </cell>
          <cell r="H2154">
            <v>120.30000000000015</v>
          </cell>
          <cell r="I2154">
            <v>19.320999999999994</v>
          </cell>
          <cell r="J2154">
            <v>39.34500000000007</v>
          </cell>
          <cell r="K2154">
            <v>12.858999999999966</v>
          </cell>
          <cell r="L2154">
            <v>177.94500000000005</v>
          </cell>
          <cell r="M2154">
            <v>63.493000000000116</v>
          </cell>
          <cell r="N2154">
            <v>236.61400000000009</v>
          </cell>
          <cell r="O2154">
            <v>-14.656999999999982</v>
          </cell>
          <cell r="P2154">
            <v>-206.84400000000008</v>
          </cell>
          <cell r="Q2154">
            <v>-82.046000000000106</v>
          </cell>
          <cell r="AH2154">
            <v>-31.849999999999952</v>
          </cell>
          <cell r="AI2154">
            <v>-287.65800000000024</v>
          </cell>
          <cell r="AJ2154">
            <v>-311.45999999999947</v>
          </cell>
          <cell r="AK2154">
            <v>-278.88499999999999</v>
          </cell>
          <cell r="AL2154">
            <v>-225.97300000000001</v>
          </cell>
          <cell r="AM2154">
            <v>-299.90590000000088</v>
          </cell>
          <cell r="AN2154">
            <v>-209.59700000000009</v>
          </cell>
          <cell r="AO2154">
            <v>-256.92458432187249</v>
          </cell>
          <cell r="AP2154">
            <v>-302.35934000000003</v>
          </cell>
          <cell r="AQ2154">
            <v>189.18664396509985</v>
          </cell>
          <cell r="AR2154">
            <v>-12.447786442099613</v>
          </cell>
          <cell r="AS2154">
            <v>-112.12090752300016</v>
          </cell>
          <cell r="AT2154">
            <v>-16.157000000000124</v>
          </cell>
          <cell r="AU2154">
            <v>98.587000000000558</v>
          </cell>
          <cell r="AV2154">
            <v>-84.145132583000475</v>
          </cell>
          <cell r="AZ2154">
            <v>145.4319999999999</v>
          </cell>
          <cell r="BE2154">
            <v>263.98699999999985</v>
          </cell>
          <cell r="BL2154">
            <v>-791.02799999999957</v>
          </cell>
          <cell r="BU2154">
            <v>-138.12183617599953</v>
          </cell>
          <cell r="CG2154">
            <v>-289.49900000000014</v>
          </cell>
          <cell r="CR2154">
            <v>-706.72599999999977</v>
          </cell>
          <cell r="DD2154">
            <v>-183.06465895682089</v>
          </cell>
          <cell r="DQ2154">
            <v>510.42506519094775</v>
          </cell>
          <cell r="EA2154">
            <v>-789.5</v>
          </cell>
          <cell r="EB2154">
            <v>-789.5</v>
          </cell>
          <cell r="EC2154">
            <v>-789.5</v>
          </cell>
          <cell r="EE2154">
            <v>-379.4</v>
          </cell>
          <cell r="EH2154">
            <v>-379.4</v>
          </cell>
          <cell r="EK2154">
            <v>-379.4</v>
          </cell>
          <cell r="EN2154">
            <v>-379.4</v>
          </cell>
          <cell r="EQ2154">
            <v>-379.4</v>
          </cell>
          <cell r="ET2154">
            <v>-379.4</v>
          </cell>
        </row>
        <row r="2165">
          <cell r="C2165" t="str">
            <v>--</v>
          </cell>
          <cell r="D2165" t="str">
            <v>--</v>
          </cell>
          <cell r="E2165" t="str">
            <v>--</v>
          </cell>
          <cell r="F2165" t="str">
            <v>--</v>
          </cell>
          <cell r="G2165" t="str">
            <v>--</v>
          </cell>
          <cell r="H2165" t="str">
            <v>--</v>
          </cell>
          <cell r="I2165" t="str">
            <v>…</v>
          </cell>
          <cell r="J2165" t="str">
            <v>…</v>
          </cell>
          <cell r="K2165" t="str">
            <v>…</v>
          </cell>
          <cell r="L2165" t="str">
            <v>…</v>
          </cell>
          <cell r="M2165" t="str">
            <v>…</v>
          </cell>
          <cell r="N2165" t="str">
            <v>…</v>
          </cell>
          <cell r="O2165" t="str">
            <v>…</v>
          </cell>
          <cell r="P2165" t="str">
            <v>…</v>
          </cell>
          <cell r="Q2165" t="str">
            <v>…</v>
          </cell>
          <cell r="AH2165" t="str">
            <v>…</v>
          </cell>
          <cell r="AI2165">
            <v>0</v>
          </cell>
          <cell r="AJ2165">
            <v>0</v>
          </cell>
          <cell r="AK2165">
            <v>0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S2165">
            <v>0</v>
          </cell>
          <cell r="AT2165">
            <v>0</v>
          </cell>
          <cell r="AU2165">
            <v>0</v>
          </cell>
          <cell r="AV2165">
            <v>0</v>
          </cell>
          <cell r="AZ2165">
            <v>0</v>
          </cell>
          <cell r="BE2165">
            <v>0</v>
          </cell>
          <cell r="BL2165">
            <v>0</v>
          </cell>
          <cell r="BU2165">
            <v>0</v>
          </cell>
          <cell r="CG2165">
            <v>0</v>
          </cell>
          <cell r="CR2165">
            <v>0</v>
          </cell>
          <cell r="DD2165">
            <v>0</v>
          </cell>
          <cell r="DQ2165">
            <v>0</v>
          </cell>
          <cell r="EA2165">
            <v>0</v>
          </cell>
          <cell r="EB2165">
            <v>0</v>
          </cell>
          <cell r="EC2165">
            <v>-349.29654440985041</v>
          </cell>
          <cell r="EE2165">
            <v>0</v>
          </cell>
          <cell r="EH2165">
            <v>0</v>
          </cell>
          <cell r="EK2165">
            <v>0</v>
          </cell>
          <cell r="EN2165">
            <v>0</v>
          </cell>
          <cell r="EQ2165">
            <v>0</v>
          </cell>
          <cell r="ET2165">
            <v>0</v>
          </cell>
        </row>
        <row r="2172">
          <cell r="AS2172" t="str">
            <v>…</v>
          </cell>
          <cell r="AT2172">
            <v>-6</v>
          </cell>
          <cell r="AU2172">
            <v>-5</v>
          </cell>
          <cell r="AV2172" t="str">
            <v>…</v>
          </cell>
          <cell r="AZ2172" t="str">
            <v>…</v>
          </cell>
          <cell r="BE2172" t="str">
            <v>…</v>
          </cell>
          <cell r="BL2172" t="str">
            <v>…</v>
          </cell>
          <cell r="BU2172" t="str">
            <v>…</v>
          </cell>
          <cell r="CG2172" t="str">
            <v>…</v>
          </cell>
          <cell r="CR2172" t="str">
            <v>…</v>
          </cell>
          <cell r="DD2172" t="str">
            <v>…</v>
          </cell>
          <cell r="DQ2172" t="str">
            <v>…</v>
          </cell>
          <cell r="EA2172" t="str">
            <v>…</v>
          </cell>
          <cell r="EB2172" t="str">
            <v>…</v>
          </cell>
          <cell r="EC2172" t="str">
            <v>…</v>
          </cell>
          <cell r="EE2172" t="str">
            <v>…</v>
          </cell>
          <cell r="EH2172" t="str">
            <v>…</v>
          </cell>
          <cell r="EK2172" t="str">
            <v>…</v>
          </cell>
          <cell r="EN2172" t="str">
            <v>…</v>
          </cell>
          <cell r="EQ2172" t="str">
            <v>…</v>
          </cell>
          <cell r="ET2172" t="str">
            <v>…</v>
          </cell>
        </row>
        <row r="2173">
          <cell r="AS2173">
            <v>0</v>
          </cell>
          <cell r="AT2173">
            <v>0</v>
          </cell>
          <cell r="AU2173">
            <v>0</v>
          </cell>
          <cell r="AV2173">
            <v>0</v>
          </cell>
          <cell r="AZ2173">
            <v>0</v>
          </cell>
          <cell r="BE2173">
            <v>0</v>
          </cell>
          <cell r="BL2173">
            <v>0</v>
          </cell>
          <cell r="BU2173">
            <v>0</v>
          </cell>
          <cell r="CG2173">
            <v>0</v>
          </cell>
          <cell r="CR2173">
            <v>157.19720000000001</v>
          </cell>
          <cell r="DD2173">
            <v>317.474294777392</v>
          </cell>
          <cell r="DQ2173">
            <v>285.90526</v>
          </cell>
          <cell r="EA2173">
            <v>233.34425446483104</v>
          </cell>
          <cell r="EB2173">
            <v>219.22292605472148</v>
          </cell>
          <cell r="EC2173">
            <v>191.13258199177324</v>
          </cell>
          <cell r="EE2173">
            <v>216.06099178494716</v>
          </cell>
          <cell r="EH2173">
            <v>194.05005361980062</v>
          </cell>
          <cell r="EK2173">
            <v>188.94194166217602</v>
          </cell>
          <cell r="EN2173">
            <v>266.20840389530349</v>
          </cell>
          <cell r="EQ2173">
            <v>312.16299908395325</v>
          </cell>
          <cell r="ET2173">
            <v>323.206380256187</v>
          </cell>
        </row>
        <row r="2263">
          <cell r="AH2263">
            <v>126.13599999999998</v>
          </cell>
          <cell r="AI2263">
            <v>298.32499999999999</v>
          </cell>
          <cell r="AJ2263">
            <v>257.65700000000004</v>
          </cell>
          <cell r="AK2263">
            <v>354.99300000000005</v>
          </cell>
          <cell r="AL2263">
            <v>497.56299999999999</v>
          </cell>
          <cell r="AM2263">
            <v>1031.904</v>
          </cell>
          <cell r="AN2263">
            <v>1513.1950000000002</v>
          </cell>
          <cell r="AO2263">
            <v>1747.2130000000002</v>
          </cell>
          <cell r="AP2263">
            <v>1896.0739999999998</v>
          </cell>
          <cell r="AQ2263">
            <v>1845.3745307897252</v>
          </cell>
          <cell r="AR2263">
            <v>1627.2860000000001</v>
          </cell>
          <cell r="AS2263">
            <v>1527.7959999999998</v>
          </cell>
          <cell r="AT2263">
            <v>1551.1729999999998</v>
          </cell>
          <cell r="AU2263">
            <v>1668.5539999999999</v>
          </cell>
          <cell r="AV2263">
            <v>2110.3040000000001</v>
          </cell>
          <cell r="AZ2263">
            <v>1706.3769999999997</v>
          </cell>
          <cell r="BE2263">
            <v>1970.136</v>
          </cell>
          <cell r="BL2263">
            <v>2069.7690000000002</v>
          </cell>
          <cell r="BU2263">
            <v>2361.1590000000001</v>
          </cell>
          <cell r="CG2263">
            <v>2358.84</v>
          </cell>
          <cell r="CR2263">
            <v>2626.9759999999997</v>
          </cell>
          <cell r="DD2263">
            <v>3112.8739999999998</v>
          </cell>
          <cell r="DQ2263">
            <v>2550.5679569699073</v>
          </cell>
          <cell r="EA2263">
            <v>2556.1291225532723</v>
          </cell>
          <cell r="EB2263">
            <v>2608.0962160518211</v>
          </cell>
          <cell r="EC2263">
            <v>1991.5967078974982</v>
          </cell>
          <cell r="EE2263">
            <v>3327.4864971364887</v>
          </cell>
          <cell r="EH2263">
            <v>3991.2428644572574</v>
          </cell>
          <cell r="EK2263">
            <v>4709.3514611029686</v>
          </cell>
          <cell r="EN2263">
            <v>5854.0710813880314</v>
          </cell>
          <cell r="EQ2263">
            <v>7368.0119744889398</v>
          </cell>
          <cell r="ET2263">
            <v>9253.1340844091428</v>
          </cell>
        </row>
        <row r="2265">
          <cell r="AH2265">
            <v>56.908000000000001</v>
          </cell>
          <cell r="AI2265">
            <v>93.33</v>
          </cell>
          <cell r="AJ2265">
            <v>103.20200000000001</v>
          </cell>
          <cell r="AK2265">
            <v>113.30000000000003</v>
          </cell>
          <cell r="AL2265">
            <v>116.06100000000001</v>
          </cell>
          <cell r="AM2265">
            <v>175.571</v>
          </cell>
          <cell r="AN2265">
            <v>217.62200000000001</v>
          </cell>
          <cell r="AO2265">
            <v>302.32499999999999</v>
          </cell>
          <cell r="AP2265">
            <v>305.98399999999998</v>
          </cell>
          <cell r="AQ2265">
            <v>267.83299999999997</v>
          </cell>
          <cell r="AR2265">
            <v>209.09399999999994</v>
          </cell>
          <cell r="AS2265">
            <v>65.715999999999994</v>
          </cell>
          <cell r="AT2265">
            <v>132.98499999999996</v>
          </cell>
          <cell r="AU2265">
            <v>221.46999999999997</v>
          </cell>
          <cell r="AV2265">
            <v>262.08300000000008</v>
          </cell>
          <cell r="AZ2265">
            <v>600.59799999999996</v>
          </cell>
          <cell r="BE2265">
            <v>648.28199999999993</v>
          </cell>
        </row>
        <row r="2271">
          <cell r="AH2271">
            <v>347.18999999999994</v>
          </cell>
          <cell r="AI2271">
            <v>325.66200000000003</v>
          </cell>
          <cell r="AJ2271">
            <v>329.97499999999985</v>
          </cell>
          <cell r="AK2271">
            <v>332.75900000000001</v>
          </cell>
          <cell r="AL2271">
            <v>217.46899999999994</v>
          </cell>
          <cell r="AM2271">
            <v>-145.14099999999993</v>
          </cell>
          <cell r="AN2271">
            <v>-423.47</v>
          </cell>
          <cell r="AO2271">
            <v>-598.96600000000001</v>
          </cell>
          <cell r="AP2271">
            <v>-579.25199999999995</v>
          </cell>
          <cell r="AQ2271">
            <v>-645.24166412009981</v>
          </cell>
          <cell r="AR2271">
            <v>-518.65800000000013</v>
          </cell>
          <cell r="AS2271">
            <v>-288.44399999999996</v>
          </cell>
          <cell r="AT2271">
            <v>-206.22899999999996</v>
          </cell>
          <cell r="AU2271">
            <v>-203.38500000000002</v>
          </cell>
          <cell r="AV2271">
            <v>-614.21499999999992</v>
          </cell>
          <cell r="AZ2271">
            <v>118.602</v>
          </cell>
          <cell r="BE2271">
            <v>243.999</v>
          </cell>
          <cell r="BL2271">
            <v>580.46299999999974</v>
          </cell>
          <cell r="BU2271">
            <v>857.34799999999984</v>
          </cell>
          <cell r="CG2271">
            <v>1575.5340000000006</v>
          </cell>
          <cell r="CR2271">
            <v>1985.9819999999997</v>
          </cell>
          <cell r="DD2271">
            <v>2133.163</v>
          </cell>
          <cell r="DQ2271">
            <v>2383.9022052320524</v>
          </cell>
          <cell r="EA2271">
            <v>2488.359707105174</v>
          </cell>
          <cell r="EB2271">
            <v>2514.2376011128895</v>
          </cell>
          <cell r="EC2271">
            <v>3414.2617607099305</v>
          </cell>
          <cell r="EE2271">
            <v>2170.952789802207</v>
          </cell>
          <cell r="EH2271">
            <v>1763.1167684911829</v>
          </cell>
          <cell r="EK2271">
            <v>1434.7938620640975</v>
          </cell>
          <cell r="EN2271">
            <v>735.84383923026928</v>
          </cell>
          <cell r="EQ2271">
            <v>-293.80189095224762</v>
          </cell>
          <cell r="ET2271">
            <v>-1602.0563951869813</v>
          </cell>
        </row>
        <row r="2272">
          <cell r="AH2272">
            <v>378.98499999999996</v>
          </cell>
          <cell r="AI2272">
            <v>388.9430000000001</v>
          </cell>
          <cell r="AJ2272">
            <v>368.71199999999999</v>
          </cell>
          <cell r="AK2272">
            <v>383.29699999999997</v>
          </cell>
          <cell r="AL2272">
            <v>248.16999999999993</v>
          </cell>
          <cell r="AM2272">
            <v>-81.197999999999951</v>
          </cell>
          <cell r="AN2272">
            <v>-294.88599999999997</v>
          </cell>
          <cell r="AO2272">
            <v>-472.18400000000003</v>
          </cell>
          <cell r="AP2272">
            <v>-450.56100000000004</v>
          </cell>
          <cell r="AQ2272">
            <v>-528.04764396509984</v>
          </cell>
          <cell r="AR2272">
            <v>-362.285407523</v>
          </cell>
          <cell r="AS2272">
            <v>-244.64599999999999</v>
          </cell>
          <cell r="AT2272">
            <v>-120.38899999999998</v>
          </cell>
          <cell r="AU2272">
            <v>-153.66899999999998</v>
          </cell>
          <cell r="AV2272">
            <v>-552.05500000000006</v>
          </cell>
          <cell r="AZ2272">
            <v>164.61300000000006</v>
          </cell>
          <cell r="BE2272">
            <v>297.93600000000004</v>
          </cell>
        </row>
        <row r="2273">
          <cell r="AH2273">
            <v>-31.795000000000016</v>
          </cell>
          <cell r="AI2273">
            <v>-63.281000000000063</v>
          </cell>
          <cell r="AJ2273">
            <v>-38.737000000000137</v>
          </cell>
          <cell r="AK2273">
            <v>-50.537999999999954</v>
          </cell>
          <cell r="AL2273">
            <v>-30.700999999999993</v>
          </cell>
          <cell r="AM2273">
            <v>-63.942999999999984</v>
          </cell>
          <cell r="AN2273">
            <v>-128.58400000000006</v>
          </cell>
          <cell r="AO2273">
            <v>-126.78199999999998</v>
          </cell>
          <cell r="AP2273">
            <v>-128.69099999999992</v>
          </cell>
          <cell r="AQ2273">
            <v>-117.19402015499998</v>
          </cell>
          <cell r="AR2273">
            <v>-156.37259247700013</v>
          </cell>
          <cell r="AS2273">
            <v>-43.797999999999973</v>
          </cell>
          <cell r="AT2273">
            <v>-85.839999999999975</v>
          </cell>
          <cell r="AU2273">
            <v>-49.716000000000037</v>
          </cell>
          <cell r="AV2273">
            <v>-62.159999999999854</v>
          </cell>
          <cell r="AZ2273">
            <v>-46.011000000000053</v>
          </cell>
          <cell r="BE2273">
            <v>-53.93700000000004</v>
          </cell>
        </row>
        <row r="2275">
          <cell r="AH2275">
            <v>761.74400000000014</v>
          </cell>
          <cell r="AI2275">
            <v>834.45300000000009</v>
          </cell>
          <cell r="AJ2275">
            <v>907.76800000000003</v>
          </cell>
          <cell r="AK2275">
            <v>904.88900000000001</v>
          </cell>
          <cell r="AL2275">
            <v>976.83699999999999</v>
          </cell>
          <cell r="AM2275">
            <v>999.45899999999995</v>
          </cell>
          <cell r="AN2275">
            <v>1083.06</v>
          </cell>
          <cell r="AO2275">
            <v>1282.732</v>
          </cell>
          <cell r="AP2275">
            <v>1378.9709999999998</v>
          </cell>
          <cell r="AQ2275">
            <v>1593.9860000000001</v>
          </cell>
          <cell r="AR2275">
            <v>1943.2910000000002</v>
          </cell>
          <cell r="AS2275">
            <v>1987.9560000000001</v>
          </cell>
          <cell r="AT2275">
            <v>2274.701</v>
          </cell>
          <cell r="AU2275">
            <v>2477.067</v>
          </cell>
          <cell r="AV2275">
            <v>2842.489</v>
          </cell>
          <cell r="AZ2275">
            <v>2969.3560000000002</v>
          </cell>
          <cell r="BE2275">
            <v>3048.4790000000003</v>
          </cell>
          <cell r="BL2275">
            <v>3416.931</v>
          </cell>
          <cell r="BU2275">
            <v>3422.7619999999997</v>
          </cell>
          <cell r="CG2275">
            <v>3592.7369999999996</v>
          </cell>
          <cell r="CR2275">
            <v>4039.0269999999996</v>
          </cell>
          <cell r="DD2275">
            <v>4596.6329999999998</v>
          </cell>
          <cell r="DQ2275">
            <v>5357.3000000000011</v>
          </cell>
          <cell r="EA2275">
            <v>6287.4574848419425</v>
          </cell>
          <cell r="EB2275">
            <v>6125.9385324653558</v>
          </cell>
          <cell r="EC2275">
            <v>5319.7797554270392</v>
          </cell>
          <cell r="EE2275">
            <v>6891.762984924525</v>
          </cell>
          <cell r="EH2275">
            <v>7776.577232798707</v>
          </cell>
          <cell r="EK2275">
            <v>8519.3904778762007</v>
          </cell>
          <cell r="EN2275">
            <v>9346.8812764153136</v>
          </cell>
          <cell r="EQ2275">
            <v>10245.432533868734</v>
          </cell>
          <cell r="ET2275">
            <v>11287.041762186409</v>
          </cell>
        </row>
        <row r="2286">
          <cell r="AH2286">
            <v>1130.2719999999999</v>
          </cell>
          <cell r="AI2286">
            <v>1329.2139999999999</v>
          </cell>
          <cell r="AJ2286">
            <v>1342.164</v>
          </cell>
          <cell r="AK2286">
            <v>1428.6619999999998</v>
          </cell>
          <cell r="AL2286">
            <v>1502.4</v>
          </cell>
          <cell r="AM2286">
            <v>1638.712</v>
          </cell>
          <cell r="AN2286">
            <v>1887.9880000000001</v>
          </cell>
          <cell r="AO2286">
            <v>2149.91</v>
          </cell>
          <cell r="AP2286">
            <v>2299.7420000000002</v>
          </cell>
          <cell r="AQ2286">
            <v>2625.436749941</v>
          </cell>
          <cell r="AR2286">
            <v>2880.9220209099999</v>
          </cell>
          <cell r="AS2286">
            <v>2939.4749999999999</v>
          </cell>
          <cell r="AT2286">
            <v>3279.8119999999999</v>
          </cell>
          <cell r="AU2286">
            <v>3645.1543921510001</v>
          </cell>
          <cell r="AV2286">
            <v>3954.643</v>
          </cell>
          <cell r="AZ2286">
            <v>4163.0540000000001</v>
          </cell>
          <cell r="BE2286">
            <v>4398.8310000000001</v>
          </cell>
          <cell r="BL2286">
            <v>5042.7640000000001</v>
          </cell>
          <cell r="BU2286">
            <v>5416.4269999999997</v>
          </cell>
          <cell r="CG2286">
            <v>6109.902</v>
          </cell>
          <cell r="CR2286">
            <v>7152.357</v>
          </cell>
          <cell r="DD2286">
            <v>8035.4849999999997</v>
          </cell>
          <cell r="DQ2286">
            <v>8295.2101561600011</v>
          </cell>
          <cell r="EA2286">
            <v>9577.6214100253965</v>
          </cell>
          <cell r="EB2286">
            <v>9493.9474451550741</v>
          </cell>
          <cell r="EC2286">
            <v>8971.3133195594746</v>
          </cell>
          <cell r="EE2286">
            <v>10635.87736738823</v>
          </cell>
          <cell r="EH2286">
            <v>11776.611961272154</v>
          </cell>
          <cell r="EK2286">
            <v>12909.210896568276</v>
          </cell>
          <cell r="EN2286">
            <v>14182.471292558625</v>
          </cell>
          <cell r="EQ2286">
            <v>15565.317712930431</v>
          </cell>
          <cell r="ET2286">
            <v>17183.794546933575</v>
          </cell>
        </row>
        <row r="2288">
          <cell r="AH2288">
            <v>296.077</v>
          </cell>
          <cell r="AI2288">
            <v>333.74099999999999</v>
          </cell>
          <cell r="AJ2288">
            <v>296.839</v>
          </cell>
          <cell r="AK2288">
            <v>324.16199999999998</v>
          </cell>
          <cell r="AL2288">
            <v>273.48299999999995</v>
          </cell>
          <cell r="AM2288">
            <v>258.642</v>
          </cell>
          <cell r="AN2288">
            <v>355.28100000000001</v>
          </cell>
          <cell r="AO2288">
            <v>430.64100000000008</v>
          </cell>
          <cell r="AP2288">
            <v>447.49900000000002</v>
          </cell>
          <cell r="AQ2288">
            <v>500.53238431199998</v>
          </cell>
          <cell r="AR2288">
            <v>509.15993742499995</v>
          </cell>
          <cell r="AS2288">
            <v>554.76499999999999</v>
          </cell>
          <cell r="AT2288">
            <v>559.19899999999996</v>
          </cell>
          <cell r="AU2288">
            <v>635.68739215099993</v>
          </cell>
          <cell r="AV2288">
            <v>798.58500000000004</v>
          </cell>
          <cell r="AZ2288">
            <v>904.72400000000016</v>
          </cell>
          <cell r="BE2288">
            <v>969.47800000000007</v>
          </cell>
          <cell r="BL2288">
            <v>1055.9010000000003</v>
          </cell>
          <cell r="BU2288">
            <v>1151.4159999999999</v>
          </cell>
          <cell r="CG2288">
            <v>1333.5740000000003</v>
          </cell>
          <cell r="CR2288">
            <v>1541.1879999999999</v>
          </cell>
          <cell r="DD2288">
            <v>1637.5850000000003</v>
          </cell>
          <cell r="DQ2288">
            <v>1802.3085666950001</v>
          </cell>
          <cell r="EA2288">
            <v>1882.7311853878666</v>
          </cell>
          <cell r="EB2288">
            <v>1855.2457033698977</v>
          </cell>
          <cell r="EC2288">
            <v>1605.7671711496328</v>
          </cell>
          <cell r="EE2288">
            <v>1962.242383293988</v>
          </cell>
          <cell r="EH2288">
            <v>2020.0216973741733</v>
          </cell>
          <cell r="EK2288">
            <v>2037.6265511262911</v>
          </cell>
          <cell r="EN2288">
            <v>2069.3564545815198</v>
          </cell>
          <cell r="EQ2288">
            <v>2108.2308387120206</v>
          </cell>
          <cell r="ET2288">
            <v>2170.4575983257705</v>
          </cell>
        </row>
        <row r="2290">
          <cell r="AH2290">
            <v>1.2989999999999999</v>
          </cell>
          <cell r="AI2290">
            <v>0.65900000000000003</v>
          </cell>
          <cell r="AJ2290">
            <v>0.79700000000000004</v>
          </cell>
          <cell r="AK2290">
            <v>1.5069999999999999</v>
          </cell>
          <cell r="AL2290">
            <v>1.8539999999999999</v>
          </cell>
          <cell r="AM2290">
            <v>20.710999999999999</v>
          </cell>
          <cell r="AN2290">
            <v>17.641999999999999</v>
          </cell>
          <cell r="AO2290">
            <v>9.2750000000000004</v>
          </cell>
          <cell r="AP2290">
            <v>3.875</v>
          </cell>
          <cell r="AQ2290">
            <v>4.5923656289999997</v>
          </cell>
          <cell r="AR2290">
            <v>3.0710834849999999</v>
          </cell>
          <cell r="AS2290">
            <v>2.5110000000000001</v>
          </cell>
          <cell r="AT2290">
            <v>1.9340000000000002</v>
          </cell>
          <cell r="AU2290">
            <v>2.1430000000000002</v>
          </cell>
          <cell r="AV2290">
            <v>3.8610000000000002</v>
          </cell>
          <cell r="AZ2290">
            <v>4.5869999999999997</v>
          </cell>
          <cell r="BE2290">
            <v>2.9000000000000004</v>
          </cell>
        </row>
        <row r="2291">
          <cell r="AH2291">
            <v>399.61499999999995</v>
          </cell>
          <cell r="AI2291">
            <v>471.44900000000001</v>
          </cell>
          <cell r="AJ2291">
            <v>453.26399999999995</v>
          </cell>
          <cell r="AK2291">
            <v>483.14299999999997</v>
          </cell>
          <cell r="AL2291">
            <v>539.29</v>
          </cell>
          <cell r="AM2291">
            <v>618.86199999999997</v>
          </cell>
          <cell r="AN2291">
            <v>755.45</v>
          </cell>
          <cell r="AO2291">
            <v>879.30200000000002</v>
          </cell>
          <cell r="AP2291">
            <v>972.88200000000006</v>
          </cell>
          <cell r="AQ2291">
            <v>1087.251</v>
          </cell>
          <cell r="AR2291">
            <v>1269.0720000000001</v>
          </cell>
          <cell r="AS2291">
            <v>1247.0059999999999</v>
          </cell>
          <cell r="AT2291">
            <v>1475.0849999999998</v>
          </cell>
          <cell r="AU2291">
            <v>1694.9349999999999</v>
          </cell>
          <cell r="AV2291">
            <v>1730.3799999999999</v>
          </cell>
          <cell r="AZ2291">
            <v>1768.5929999999998</v>
          </cell>
          <cell r="BE2291">
            <v>1892.4460000000001</v>
          </cell>
        </row>
        <row r="2292">
          <cell r="AH2292">
            <v>433.28100000000001</v>
          </cell>
          <cell r="AI2292">
            <v>523.36500000000001</v>
          </cell>
          <cell r="AJ2292">
            <v>591.26400000000001</v>
          </cell>
          <cell r="AK2292">
            <v>619.85</v>
          </cell>
          <cell r="AL2292">
            <v>687.77300000000002</v>
          </cell>
          <cell r="AM2292">
            <v>740.49700000000007</v>
          </cell>
          <cell r="AN2292">
            <v>759.61500000000001</v>
          </cell>
          <cell r="AO2292">
            <v>830.69200000000001</v>
          </cell>
          <cell r="AP2292">
            <v>875.4860000000001</v>
          </cell>
          <cell r="AQ2292">
            <v>1033.0609999999999</v>
          </cell>
          <cell r="AR2292">
            <v>1099.6189999999999</v>
          </cell>
          <cell r="AS2292">
            <v>1135.1930000000002</v>
          </cell>
          <cell r="AT2292">
            <v>1243.5940000000001</v>
          </cell>
          <cell r="AU2292">
            <v>1312.3890000000001</v>
          </cell>
          <cell r="AV2292">
            <v>1421.817</v>
          </cell>
          <cell r="AZ2292">
            <v>1485.1499999999999</v>
          </cell>
          <cell r="BE2292">
            <v>1534.0070000000001</v>
          </cell>
        </row>
        <row r="2294">
          <cell r="AH2294">
            <v>22.861999999999998</v>
          </cell>
          <cell r="AI2294">
            <v>20.856000000000002</v>
          </cell>
          <cell r="AJ2294">
            <v>18.879000000000001</v>
          </cell>
          <cell r="AK2294">
            <v>18.257000000000001</v>
          </cell>
          <cell r="AL2294">
            <v>19.440999999999999</v>
          </cell>
          <cell r="AM2294">
            <v>18.329999999999998</v>
          </cell>
          <cell r="AN2294">
            <v>17.225000000000001</v>
          </cell>
          <cell r="AO2294">
            <v>17.759</v>
          </cell>
          <cell r="AP2294">
            <v>126.538</v>
          </cell>
          <cell r="AQ2294">
            <v>134.84461353385879</v>
          </cell>
          <cell r="AR2294">
            <v>137.97020480810156</v>
          </cell>
          <cell r="AS2294">
            <v>135.56200000000001</v>
          </cell>
          <cell r="AT2294">
            <v>129.92099999999999</v>
          </cell>
          <cell r="AU2294">
            <v>138.75899999999999</v>
          </cell>
          <cell r="AV2294">
            <v>148.00399999999999</v>
          </cell>
          <cell r="AZ2294">
            <v>148.29499999999999</v>
          </cell>
          <cell r="BE2294">
            <v>138.078</v>
          </cell>
        </row>
        <row r="2322">
          <cell r="C2322">
            <v>281.01499999999999</v>
          </cell>
          <cell r="D2322">
            <v>320.892</v>
          </cell>
          <cell r="E2322">
            <v>313.35599999999999</v>
          </cell>
          <cell r="F2322">
            <v>287.47699999999998</v>
          </cell>
          <cell r="G2322">
            <v>81.602000000000004</v>
          </cell>
          <cell r="H2322">
            <v>45.055999999999997</v>
          </cell>
          <cell r="I2322">
            <v>50.790999999999997</v>
          </cell>
        </row>
        <row r="2323">
          <cell r="AH2323">
            <v>244.19399999999999</v>
          </cell>
          <cell r="AI2323">
            <v>392.03300000000002</v>
          </cell>
          <cell r="AJ2323">
            <v>329.887</v>
          </cell>
          <cell r="AK2323">
            <v>396.75400000000002</v>
          </cell>
          <cell r="AL2323">
            <v>525.101</v>
          </cell>
          <cell r="AM2323">
            <v>850.11699999999996</v>
          </cell>
          <cell r="AN2323">
            <v>1290.1220000000001</v>
          </cell>
          <cell r="AO2323">
            <v>1448.944</v>
          </cell>
          <cell r="AP2323">
            <v>1668.35</v>
          </cell>
          <cell r="AQ2323">
            <v>1311.4028007542677</v>
          </cell>
          <cell r="AR2323">
            <v>1605.692</v>
          </cell>
          <cell r="AS2323">
            <v>1666.4289999999999</v>
          </cell>
          <cell r="AT2323">
            <v>1638.6419999999998</v>
          </cell>
          <cell r="AU2323">
            <v>1686.5230000000001</v>
          </cell>
          <cell r="AV2323">
            <v>2103.8409999999999</v>
          </cell>
          <cell r="AZ2323">
            <v>1365.8050000000001</v>
          </cell>
          <cell r="BE2323">
            <v>1731.884</v>
          </cell>
          <cell r="BL2323">
            <v>1967.4650000000001</v>
          </cell>
          <cell r="BU2323">
            <v>2135.7139999999999</v>
          </cell>
          <cell r="CG2323">
            <v>2091.3579999999997</v>
          </cell>
          <cell r="CR2323">
            <v>2307.933</v>
          </cell>
          <cell r="DD2323">
            <v>3047.4339999999997</v>
          </cell>
          <cell r="DQ2323">
            <v>2867.9533693379999</v>
          </cell>
          <cell r="EA2323">
            <v>2841.2426989022474</v>
          </cell>
          <cell r="EB2323">
            <v>2894.3710468672871</v>
          </cell>
          <cell r="EC2323">
            <v>2154.1307931794554</v>
          </cell>
          <cell r="EE2323">
            <v>3501.7284053871399</v>
          </cell>
          <cell r="EH2323">
            <v>4068.9758536571903</v>
          </cell>
          <cell r="EK2323">
            <v>4672.4657936806061</v>
          </cell>
          <cell r="EN2323">
            <v>5681.1086003594601</v>
          </cell>
          <cell r="EQ2323">
            <v>7044.3922211482959</v>
          </cell>
          <cell r="ET2323">
            <v>8746.3512601725233</v>
          </cell>
        </row>
        <row r="2329">
          <cell r="C2329">
            <v>0</v>
          </cell>
          <cell r="D2329">
            <v>0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0.06</v>
          </cell>
          <cell r="N2329">
            <v>3.07</v>
          </cell>
          <cell r="O2329">
            <v>0</v>
          </cell>
          <cell r="P2329" t="str">
            <v>...</v>
          </cell>
          <cell r="AH2329" t="str">
            <v>...</v>
          </cell>
          <cell r="AI2329" t="str">
            <v>...</v>
          </cell>
          <cell r="AJ2329" t="str">
            <v>...</v>
          </cell>
          <cell r="AK2329" t="str">
            <v>...</v>
          </cell>
          <cell r="AL2329" t="str">
            <v>...</v>
          </cell>
          <cell r="AM2329" t="str">
            <v>...</v>
          </cell>
          <cell r="AN2329" t="str">
            <v>...</v>
          </cell>
          <cell r="AO2329" t="str">
            <v>...</v>
          </cell>
          <cell r="AP2329" t="str">
            <v>...</v>
          </cell>
          <cell r="AQ2329" t="str">
            <v>...</v>
          </cell>
          <cell r="AS2329" t="str">
            <v>...</v>
          </cell>
          <cell r="AT2329" t="str">
            <v>...</v>
          </cell>
          <cell r="AU2329" t="str">
            <v>...</v>
          </cell>
          <cell r="AV2329" t="str">
            <v>...</v>
          </cell>
          <cell r="BE2329" t="str">
            <v>...</v>
          </cell>
          <cell r="BL2329" t="str">
            <v>...</v>
          </cell>
          <cell r="BU2329" t="str">
            <v>...</v>
          </cell>
          <cell r="CG2329" t="str">
            <v>...</v>
          </cell>
          <cell r="CR2329" t="str">
            <v>...</v>
          </cell>
          <cell r="DD2329" t="str">
            <v>...</v>
          </cell>
          <cell r="DQ2329" t="str">
            <v>...</v>
          </cell>
          <cell r="EA2329" t="str">
            <v>...</v>
          </cell>
          <cell r="EB2329" t="str">
            <v>...</v>
          </cell>
          <cell r="EC2329" t="str">
            <v>...</v>
          </cell>
          <cell r="EE2329" t="str">
            <v>...</v>
          </cell>
          <cell r="EH2329" t="str">
            <v>...</v>
          </cell>
          <cell r="EK2329" t="str">
            <v>...</v>
          </cell>
          <cell r="EN2329" t="str">
            <v>...</v>
          </cell>
          <cell r="EQ2329" t="str">
            <v>...</v>
          </cell>
          <cell r="ET2329" t="str">
            <v>...</v>
          </cell>
        </row>
        <row r="2330">
          <cell r="C2330">
            <v>0</v>
          </cell>
          <cell r="D2330">
            <v>0</v>
          </cell>
          <cell r="E2330">
            <v>0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0.28000000000000003</v>
          </cell>
          <cell r="K2330">
            <v>0</v>
          </cell>
          <cell r="L2330">
            <v>1.0999999999999999E-2</v>
          </cell>
          <cell r="M2330">
            <v>2.4E-2</v>
          </cell>
          <cell r="N2330">
            <v>0</v>
          </cell>
          <cell r="O2330">
            <v>0</v>
          </cell>
          <cell r="P2330" t="str">
            <v>...</v>
          </cell>
          <cell r="AH2330" t="str">
            <v>...</v>
          </cell>
          <cell r="AI2330" t="str">
            <v>...</v>
          </cell>
          <cell r="AJ2330" t="str">
            <v>...</v>
          </cell>
          <cell r="AK2330" t="str">
            <v>...</v>
          </cell>
          <cell r="AL2330" t="str">
            <v>...</v>
          </cell>
          <cell r="AM2330" t="str">
            <v>...</v>
          </cell>
          <cell r="AN2330" t="str">
            <v>...</v>
          </cell>
          <cell r="AO2330" t="str">
            <v>...</v>
          </cell>
          <cell r="AP2330" t="str">
            <v>...</v>
          </cell>
          <cell r="AQ2330" t="str">
            <v>...</v>
          </cell>
          <cell r="AS2330" t="str">
            <v>...</v>
          </cell>
          <cell r="AT2330" t="str">
            <v>...</v>
          </cell>
          <cell r="AU2330" t="str">
            <v>...</v>
          </cell>
          <cell r="AV2330" t="str">
            <v>...</v>
          </cell>
          <cell r="BL2330" t="str">
            <v>...</v>
          </cell>
          <cell r="BU2330" t="str">
            <v>...</v>
          </cell>
          <cell r="CG2330" t="str">
            <v>...</v>
          </cell>
          <cell r="CR2330" t="str">
            <v>...</v>
          </cell>
          <cell r="DD2330" t="str">
            <v>...</v>
          </cell>
          <cell r="DQ2330" t="str">
            <v>...</v>
          </cell>
          <cell r="EA2330" t="str">
            <v>...</v>
          </cell>
          <cell r="EB2330" t="str">
            <v>...</v>
          </cell>
          <cell r="EC2330" t="str">
            <v>...</v>
          </cell>
          <cell r="EE2330" t="str">
            <v>...</v>
          </cell>
          <cell r="EH2330" t="str">
            <v>...</v>
          </cell>
          <cell r="EK2330" t="str">
            <v>...</v>
          </cell>
          <cell r="EN2330" t="str">
            <v>...</v>
          </cell>
          <cell r="EQ2330" t="str">
            <v>...</v>
          </cell>
          <cell r="ET2330" t="str">
            <v>...</v>
          </cell>
        </row>
        <row r="2334">
          <cell r="AH2334">
            <v>292.553</v>
          </cell>
          <cell r="AI2334">
            <v>439.10300000000001</v>
          </cell>
          <cell r="AJ2334">
            <v>372.96900000000005</v>
          </cell>
          <cell r="AK2334">
            <v>434.71300000000002</v>
          </cell>
          <cell r="AL2334">
            <v>568.74099999999999</v>
          </cell>
          <cell r="AM2334">
            <v>898.94700000000012</v>
          </cell>
          <cell r="AN2334">
            <v>1336.097</v>
          </cell>
          <cell r="AO2334">
            <v>1486.7930000000001</v>
          </cell>
          <cell r="AP2334">
            <v>1703.6310000000001</v>
          </cell>
          <cell r="AQ2334">
            <v>1831.426919261484</v>
          </cell>
          <cell r="AR2334">
            <v>1677.57</v>
          </cell>
          <cell r="AS2334">
            <v>1738.0139999999999</v>
          </cell>
          <cell r="AT2334">
            <v>1699.463</v>
          </cell>
          <cell r="AU2334">
            <v>1764.173</v>
          </cell>
          <cell r="AV2334">
            <v>2184.942</v>
          </cell>
          <cell r="AZ2334">
            <v>1460.4669999999999</v>
          </cell>
          <cell r="BE2334">
            <v>1819.9390000000001</v>
          </cell>
          <cell r="BL2334">
            <v>2055.239</v>
          </cell>
          <cell r="BU2334">
            <v>2241.5369999999998</v>
          </cell>
          <cell r="CG2334">
            <v>2198.4389999999999</v>
          </cell>
          <cell r="CR2334">
            <v>2574.1590000000001</v>
          </cell>
          <cell r="DD2334">
            <v>3243.9209999999998</v>
          </cell>
          <cell r="DQ2334">
            <v>2981.7360547510939</v>
          </cell>
          <cell r="EA2334">
            <v>2911.0507232962668</v>
          </cell>
          <cell r="EB2334">
            <v>2964.1790712613065</v>
          </cell>
          <cell r="EC2334">
            <v>2223.9388175734748</v>
          </cell>
          <cell r="EE2334">
            <v>3571.5364297811593</v>
          </cell>
          <cell r="EH2334">
            <v>4138.7838780512093</v>
          </cell>
          <cell r="EK2334">
            <v>4742.2738180746255</v>
          </cell>
          <cell r="EN2334">
            <v>5750.9166247534795</v>
          </cell>
          <cell r="EQ2334">
            <v>7114.2002455423153</v>
          </cell>
          <cell r="ET2334">
            <v>8816.1592845665418</v>
          </cell>
        </row>
        <row r="2335">
          <cell r="AH2335">
            <v>760.86800000000005</v>
          </cell>
          <cell r="AI2335">
            <v>892.19100000000014</v>
          </cell>
          <cell r="AJ2335">
            <v>803.87300000000005</v>
          </cell>
          <cell r="AK2335">
            <v>838.40499999999997</v>
          </cell>
          <cell r="AL2335">
            <v>846.48699999999974</v>
          </cell>
          <cell r="AM2335">
            <v>1153.944</v>
          </cell>
          <cell r="AN2335">
            <v>1510.0649999999998</v>
          </cell>
          <cell r="AO2335">
            <v>1605.5490000000004</v>
          </cell>
          <cell r="AP2335">
            <v>1699.309</v>
          </cell>
          <cell r="AQ2335">
            <v>1955.4454422201284</v>
          </cell>
          <cell r="AR2335">
            <v>1770.2598861654908</v>
          </cell>
          <cell r="AS2335">
            <v>1849.5260000000001</v>
          </cell>
          <cell r="AT2335">
            <v>1809.0720000000003</v>
          </cell>
          <cell r="AU2335">
            <v>1894.5603921509999</v>
          </cell>
          <cell r="AV2335">
            <v>2514.2190000000001</v>
          </cell>
          <cell r="AZ2335">
            <v>1973.5650000000003</v>
          </cell>
          <cell r="BE2335">
            <v>2455.893</v>
          </cell>
          <cell r="BL2335">
            <v>2603.944</v>
          </cell>
          <cell r="BU2335">
            <v>2736.82</v>
          </cell>
          <cell r="CG2335">
            <v>2743.799</v>
          </cell>
          <cell r="CR2335">
            <v>2940.0860000000002</v>
          </cell>
          <cell r="DD2335">
            <v>3543.545000000001</v>
          </cell>
          <cell r="DQ2335">
            <v>3528.055839271</v>
          </cell>
          <cell r="EA2335">
            <v>3535.2831693634703</v>
          </cell>
          <cell r="EB2335">
            <v>3587.2502628620173</v>
          </cell>
          <cell r="EC2335">
            <v>3097.9245661057244</v>
          </cell>
          <cell r="EE2335">
            <v>4132.4250228628043</v>
          </cell>
          <cell r="EH2335">
            <v>4687.455608804632</v>
          </cell>
          <cell r="EK2335">
            <v>5278.6947619363127</v>
          </cell>
          <cell r="EN2335">
            <v>6275.0531930466814</v>
          </cell>
          <cell r="EQ2335">
            <v>7626.0191821514445</v>
          </cell>
          <cell r="ET2335">
            <v>9312.3349779324253</v>
          </cell>
        </row>
        <row r="2336">
          <cell r="C2336">
            <v>6.35</v>
          </cell>
          <cell r="D2336">
            <v>12.3</v>
          </cell>
          <cell r="E2336">
            <v>6.52</v>
          </cell>
          <cell r="F2336">
            <v>3.12</v>
          </cell>
          <cell r="G2336">
            <v>3.73</v>
          </cell>
          <cell r="H2336">
            <v>4.87</v>
          </cell>
          <cell r="I2336">
            <v>3.99</v>
          </cell>
          <cell r="J2336">
            <v>3.1</v>
          </cell>
          <cell r="K2336">
            <v>3.23</v>
          </cell>
          <cell r="L2336">
            <v>3.3</v>
          </cell>
          <cell r="M2336">
            <v>3.3</v>
          </cell>
          <cell r="N2336">
            <v>3.31</v>
          </cell>
          <cell r="O2336">
            <v>6.1</v>
          </cell>
          <cell r="P2336">
            <v>27.97</v>
          </cell>
          <cell r="Q2336">
            <v>38.190000000000005</v>
          </cell>
        </row>
        <row r="2337">
          <cell r="AS2337">
            <v>705.33799999999997</v>
          </cell>
          <cell r="AT2337">
            <v>707.06700000000001</v>
          </cell>
          <cell r="AU2337">
            <v>760.94399999999996</v>
          </cell>
          <cell r="AV2337">
            <v>961.76099999999997</v>
          </cell>
          <cell r="AX2337">
            <v>0</v>
          </cell>
          <cell r="AY2337">
            <v>0</v>
          </cell>
          <cell r="AZ2337">
            <v>1076.8040000000001</v>
          </cell>
          <cell r="BA2337">
            <v>0</v>
          </cell>
          <cell r="BC2337">
            <v>0</v>
          </cell>
          <cell r="BD2337">
            <v>0</v>
          </cell>
          <cell r="BE2337">
            <v>1136.578</v>
          </cell>
          <cell r="BF2337">
            <v>1212.9043215988756</v>
          </cell>
          <cell r="BI2337">
            <v>1195.0772443611531</v>
          </cell>
          <cell r="BL2337">
            <v>1250.722</v>
          </cell>
          <cell r="BM2337">
            <v>1267.6338119854145</v>
          </cell>
          <cell r="BS2337">
            <v>1314.9128536507867</v>
          </cell>
          <cell r="BU2337">
            <v>1348.5909999999999</v>
          </cell>
          <cell r="BX2337">
            <v>1379.7738192744393</v>
          </cell>
          <cell r="BZ2337">
            <v>1392.3572061144989</v>
          </cell>
          <cell r="CB2337">
            <v>1369.3459157430616</v>
          </cell>
          <cell r="CG2337">
            <v>1514.95</v>
          </cell>
          <cell r="CR2337">
            <v>1728.37</v>
          </cell>
          <cell r="DD2337">
            <v>1876.0450000000001</v>
          </cell>
          <cell r="DQ2337">
            <v>2070.6305666950002</v>
          </cell>
          <cell r="EA2337">
            <v>2180.3761410785014</v>
          </cell>
          <cell r="EB2337">
            <v>2149.3978339305313</v>
          </cell>
          <cell r="EC2337">
            <v>1893.6316237055103</v>
          </cell>
          <cell r="EE2337">
            <v>2270.7087624052788</v>
          </cell>
          <cell r="EH2337">
            <v>2340.9002949117316</v>
          </cell>
          <cell r="EK2337">
            <v>2373.1452800573484</v>
          </cell>
          <cell r="EN2337">
            <v>2422.154348773071</v>
          </cell>
          <cell r="EQ2337">
            <v>2480.1023586488195</v>
          </cell>
          <cell r="ET2337">
            <v>2565.8025869225244</v>
          </cell>
        </row>
        <row r="2338">
          <cell r="AS2338">
            <v>-23.125</v>
          </cell>
          <cell r="AT2338">
            <v>-19.789000000000001</v>
          </cell>
          <cell r="AU2338">
            <v>-19.666607848999998</v>
          </cell>
          <cell r="AV2338">
            <v>-24.175000000000001</v>
          </cell>
          <cell r="AX2338">
            <v>0</v>
          </cell>
          <cell r="AY2338">
            <v>0</v>
          </cell>
          <cell r="AZ2338">
            <v>-16.599</v>
          </cell>
          <cell r="BA2338">
            <v>0</v>
          </cell>
          <cell r="BC2338">
            <v>0</v>
          </cell>
          <cell r="BD2338">
            <v>0</v>
          </cell>
          <cell r="BE2338">
            <v>-20.012</v>
          </cell>
          <cell r="BF2338">
            <v>-20.012</v>
          </cell>
          <cell r="BI2338">
            <v>-20.012</v>
          </cell>
          <cell r="BL2338">
            <v>-22.1</v>
          </cell>
          <cell r="BM2338">
            <v>-22.1</v>
          </cell>
          <cell r="BS2338">
            <v>-45.061999999999998</v>
          </cell>
          <cell r="BU2338">
            <v>-17.7</v>
          </cell>
          <cell r="BX2338">
            <v>-45.062182499999643</v>
          </cell>
          <cell r="BZ2338">
            <v>-45.062182499999643</v>
          </cell>
          <cell r="CB2338">
            <v>-45.062182499999643</v>
          </cell>
          <cell r="CG2338">
            <v>-11.204000000000001</v>
          </cell>
          <cell r="CR2338">
            <v>-11.14</v>
          </cell>
          <cell r="DD2338">
            <v>-12.71</v>
          </cell>
          <cell r="DQ2338">
            <v>-34.447000000000003</v>
          </cell>
          <cell r="EA2338">
            <v>-40.14</v>
          </cell>
          <cell r="EB2338">
            <v>-40.14</v>
          </cell>
          <cell r="EC2338">
            <v>-40.14</v>
          </cell>
          <cell r="EE2338">
            <v>-40.14</v>
          </cell>
          <cell r="EH2338">
            <v>-40.14</v>
          </cell>
          <cell r="EK2338">
            <v>-40.14</v>
          </cell>
          <cell r="EN2338">
            <v>-40.14</v>
          </cell>
          <cell r="EQ2338">
            <v>-40.14</v>
          </cell>
          <cell r="ET2338">
            <v>-40.14</v>
          </cell>
        </row>
        <row r="2339">
          <cell r="AS2339">
            <v>-126.846</v>
          </cell>
          <cell r="AT2339">
            <v>-127.599</v>
          </cell>
          <cell r="AU2339">
            <v>-105.38200000000001</v>
          </cell>
          <cell r="AV2339">
            <v>-138.72</v>
          </cell>
          <cell r="AX2339">
            <v>0</v>
          </cell>
          <cell r="AY2339">
            <v>0</v>
          </cell>
          <cell r="AZ2339">
            <v>-155.18600000000001</v>
          </cell>
          <cell r="BA2339">
            <v>0</v>
          </cell>
          <cell r="BC2339">
            <v>0</v>
          </cell>
          <cell r="BD2339">
            <v>0</v>
          </cell>
          <cell r="BE2339">
            <v>-146.76</v>
          </cell>
          <cell r="BF2339">
            <v>-145.76</v>
          </cell>
          <cell r="BI2339">
            <v>-145.76</v>
          </cell>
          <cell r="BL2339">
            <v>-172.38</v>
          </cell>
          <cell r="BM2339">
            <v>-172.38</v>
          </cell>
          <cell r="BS2339">
            <v>-146.142</v>
          </cell>
          <cell r="BU2339">
            <v>-179.19499999999999</v>
          </cell>
          <cell r="BX2339">
            <v>-179.19499999999999</v>
          </cell>
          <cell r="BZ2339">
            <v>-179.19499999999999</v>
          </cell>
          <cell r="CB2339">
            <v>-179.19499999999999</v>
          </cell>
          <cell r="CG2339">
            <v>-169.92699999999999</v>
          </cell>
          <cell r="CR2339">
            <v>-175.643</v>
          </cell>
          <cell r="DD2339">
            <v>-225.303</v>
          </cell>
          <cell r="DQ2339">
            <v>-233.465</v>
          </cell>
          <cell r="EA2339">
            <v>-257.11395569063478</v>
          </cell>
          <cell r="EB2339">
            <v>-253.62113056063365</v>
          </cell>
          <cell r="EC2339">
            <v>-247.33345255587722</v>
          </cell>
          <cell r="EE2339">
            <v>-267.93537911129079</v>
          </cell>
          <cell r="EH2339">
            <v>-280.34759753755839</v>
          </cell>
          <cell r="EK2339">
            <v>-294.98772893105735</v>
          </cell>
          <cell r="EN2339">
            <v>-312.26689419155139</v>
          </cell>
          <cell r="EQ2339">
            <v>-331.34051993679878</v>
          </cell>
          <cell r="ET2339">
            <v>-354.8139885967538</v>
          </cell>
        </row>
        <row r="2350">
          <cell r="C2350">
            <v>0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</row>
        <row r="2420"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</row>
        <row r="2447">
          <cell r="C2447">
            <v>0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AG2447">
            <v>0</v>
          </cell>
        </row>
        <row r="2448">
          <cell r="C2448">
            <v>0</v>
          </cell>
          <cell r="D2448">
            <v>0</v>
          </cell>
          <cell r="E2448">
            <v>0</v>
          </cell>
          <cell r="F2448">
            <v>0</v>
          </cell>
          <cell r="G2448">
            <v>0</v>
          </cell>
          <cell r="H2448">
            <v>0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</row>
        <row r="2449">
          <cell r="C2449">
            <v>0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AG2449">
            <v>0</v>
          </cell>
        </row>
        <row r="2455">
          <cell r="C2455" t="str">
            <v>-</v>
          </cell>
          <cell r="D2455" t="str">
            <v>-</v>
          </cell>
          <cell r="E2455" t="str">
            <v>-</v>
          </cell>
          <cell r="F2455" t="str">
            <v>-</v>
          </cell>
          <cell r="G2455" t="str">
            <v>-</v>
          </cell>
          <cell r="H2455" t="str">
            <v>-</v>
          </cell>
          <cell r="I2455" t="str">
            <v>-</v>
          </cell>
          <cell r="J2455" t="str">
            <v>-</v>
          </cell>
          <cell r="K2455" t="str">
            <v>-</v>
          </cell>
          <cell r="L2455" t="str">
            <v>-</v>
          </cell>
          <cell r="M2455" t="str">
            <v>-</v>
          </cell>
          <cell r="N2455" t="str">
            <v>-</v>
          </cell>
          <cell r="O2455" t="str">
            <v>-</v>
          </cell>
          <cell r="AG2455">
            <v>0</v>
          </cell>
        </row>
        <row r="2456">
          <cell r="C2456">
            <v>0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J2456">
            <v>0</v>
          </cell>
          <cell r="AG2456">
            <v>0</v>
          </cell>
        </row>
        <row r="2457">
          <cell r="C2457">
            <v>-2.1548338626506776</v>
          </cell>
          <cell r="D2457">
            <v>-7.8675634710117608</v>
          </cell>
          <cell r="E2457">
            <v>-1.7693583606849985</v>
          </cell>
          <cell r="F2457">
            <v>-6.6661157480098057</v>
          </cell>
          <cell r="G2457">
            <v>-3.9178939291089927</v>
          </cell>
          <cell r="H2457">
            <v>-2.9042711676982438</v>
          </cell>
          <cell r="I2457">
            <v>-1.1198987662132267</v>
          </cell>
          <cell r="J2457">
            <v>-2.9626311748144327</v>
          </cell>
          <cell r="K2457">
            <v>3.2970656116056709</v>
          </cell>
          <cell r="L2457">
            <v>4.9792531120331951</v>
          </cell>
          <cell r="M2457">
            <v>5.1383399209486171</v>
          </cell>
          <cell r="N2457">
            <v>4.973973395026027</v>
          </cell>
          <cell r="O2457">
            <v>4.3801652892561984</v>
          </cell>
          <cell r="AG2457">
            <v>3.553374363795299</v>
          </cell>
        </row>
        <row r="2459"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-0.65081220665468886</v>
          </cell>
          <cell r="I2459">
            <v>1.0045662100456589</v>
          </cell>
          <cell r="J2459">
            <v>-2.2117123382946136</v>
          </cell>
          <cell r="K2459">
            <v>3.9473684210526314</v>
          </cell>
          <cell r="L2459">
            <v>5.9527882312692437</v>
          </cell>
          <cell r="M2459">
            <v>5.2954472069744911</v>
          </cell>
          <cell r="N2459">
            <v>5.029132168046611</v>
          </cell>
          <cell r="O2459">
            <v>4.3795620437956204</v>
          </cell>
          <cell r="AG2459">
            <v>5.4689467396919591</v>
          </cell>
        </row>
        <row r="2462">
          <cell r="AH2462">
            <v>3.65</v>
          </cell>
          <cell r="AI2462">
            <v>2.83</v>
          </cell>
          <cell r="AJ2462">
            <v>0.6</v>
          </cell>
          <cell r="AK2462">
            <v>0.3</v>
          </cell>
          <cell r="AL2462">
            <v>1.9</v>
          </cell>
          <cell r="AM2462">
            <v>5.0999999999999996</v>
          </cell>
          <cell r="AN2462">
            <v>1.1000000000000001</v>
          </cell>
          <cell r="AO2462">
            <v>5.3</v>
          </cell>
          <cell r="AP2462">
            <v>3</v>
          </cell>
          <cell r="AQ2462">
            <v>0</v>
          </cell>
          <cell r="AR2462">
            <v>2.9</v>
          </cell>
          <cell r="AS2462">
            <v>2.4</v>
          </cell>
          <cell r="AT2462">
            <v>2.1</v>
          </cell>
          <cell r="AU2462">
            <v>1.8440000000000001</v>
          </cell>
          <cell r="AV2462">
            <v>2.6789999999999998</v>
          </cell>
          <cell r="AZ2462">
            <v>0.9</v>
          </cell>
          <cell r="BE2462">
            <v>0.64200000000000002</v>
          </cell>
          <cell r="BL2462">
            <v>1.1000000000000001</v>
          </cell>
          <cell r="BU2462">
            <v>2.5</v>
          </cell>
          <cell r="CG2462">
            <v>2.5</v>
          </cell>
          <cell r="CR2462">
            <v>2.2619560000000001</v>
          </cell>
          <cell r="DD2462">
            <v>6.2512999999999996</v>
          </cell>
          <cell r="DQ2462">
            <v>7.3633199999999999</v>
          </cell>
          <cell r="EA2462">
            <v>5</v>
          </cell>
          <cell r="EB2462">
            <v>4.5</v>
          </cell>
          <cell r="EC2462">
            <v>4</v>
          </cell>
          <cell r="EE2462">
            <v>3.2215699999999998</v>
          </cell>
          <cell r="EH2462">
            <v>1.92157</v>
          </cell>
          <cell r="EK2462">
            <v>1.5215700000000001</v>
          </cell>
          <cell r="EN2462">
            <v>2.5215700000000001</v>
          </cell>
          <cell r="EQ2462">
            <v>2.7215700000000003</v>
          </cell>
          <cell r="ET2462">
            <v>2.8215700000000004</v>
          </cell>
        </row>
        <row r="2464"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AG2464">
            <v>0</v>
          </cell>
        </row>
        <row r="2465">
          <cell r="C2465">
            <v>-20.890937019969279</v>
          </cell>
          <cell r="D2465">
            <v>-16.920943134535367</v>
          </cell>
          <cell r="E2465">
            <v>-6.010016694490818</v>
          </cell>
          <cell r="F2465">
            <v>-15.062166962699836</v>
          </cell>
          <cell r="G2465">
            <v>5.844834797156012</v>
          </cell>
          <cell r="H2465">
            <v>-0.83967203398202117</v>
          </cell>
          <cell r="I2465">
            <v>-14.180115560868693</v>
          </cell>
          <cell r="J2465">
            <v>-20.126297216353645</v>
          </cell>
          <cell r="K2465">
            <v>55.08109522148591</v>
          </cell>
          <cell r="L2465">
            <v>22.689727687281735</v>
          </cell>
          <cell r="M2465">
            <v>13.794683776351983</v>
          </cell>
          <cell r="N2465">
            <v>13.800510135588665</v>
          </cell>
          <cell r="O2465">
            <v>-1.1206794856670859</v>
          </cell>
          <cell r="AG2465">
            <v>24.035623673173529</v>
          </cell>
        </row>
        <row r="2467"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-5.0312407021719796</v>
          </cell>
          <cell r="J2467">
            <v>-12.353143895485468</v>
          </cell>
          <cell r="K2467">
            <v>52.338075493280002</v>
          </cell>
          <cell r="L2467">
            <v>20.08747457066362</v>
          </cell>
          <cell r="M2467">
            <v>5.6488012661443117</v>
          </cell>
          <cell r="N2467">
            <v>18.975402256334387</v>
          </cell>
          <cell r="O2467">
            <v>9.560080833203811</v>
          </cell>
          <cell r="AG2467">
            <v>10.822187521216655</v>
          </cell>
        </row>
        <row r="2468">
          <cell r="C2468">
            <v>32.664075993091544</v>
          </cell>
          <cell r="D2468">
            <v>-33.848657445077293</v>
          </cell>
          <cell r="E2468">
            <v>-10.135301353013528</v>
          </cell>
          <cell r="F2468">
            <v>3.805091705447571</v>
          </cell>
          <cell r="G2468">
            <v>25.356012658227844</v>
          </cell>
          <cell r="H2468">
            <v>-25.055222467655398</v>
          </cell>
          <cell r="I2468">
            <v>-11.444210526315798</v>
          </cell>
          <cell r="J2468">
            <v>4.6025104602510396</v>
          </cell>
          <cell r="K2468">
            <v>1.6907624410287647</v>
          </cell>
          <cell r="L2468">
            <v>9.9998503464479622</v>
          </cell>
          <cell r="M2468">
            <v>10.421273848605155</v>
          </cell>
          <cell r="N2468">
            <v>12.349282903921811</v>
          </cell>
          <cell r="O2468">
            <v>7.1622232263895134</v>
          </cell>
          <cell r="AG2468">
            <v>7.6764059132176587</v>
          </cell>
        </row>
        <row r="2469">
          <cell r="C2469">
            <v>0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13.522935779816523</v>
          </cell>
          <cell r="L2469">
            <v>10.67076127363827</v>
          </cell>
          <cell r="M2469">
            <v>4.9187989251080824</v>
          </cell>
          <cell r="N2469">
            <v>8.922605790645866</v>
          </cell>
          <cell r="O2469">
            <v>7.1437699680511155</v>
          </cell>
          <cell r="AG2469">
            <v>2.0089075523318742</v>
          </cell>
        </row>
        <row r="2471">
          <cell r="C2471">
            <v>0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AG2471">
            <v>0</v>
          </cell>
        </row>
        <row r="2477">
          <cell r="AI2477">
            <v>48.97</v>
          </cell>
          <cell r="AJ2477">
            <v>46.44</v>
          </cell>
          <cell r="AK2477">
            <v>51.859999999999992</v>
          </cell>
          <cell r="AL2477">
            <v>67.42</v>
          </cell>
          <cell r="AM2477">
            <v>77.45</v>
          </cell>
          <cell r="AN2477">
            <v>88.5</v>
          </cell>
          <cell r="AO2477">
            <v>92.190000000000012</v>
          </cell>
          <cell r="AP2477">
            <v>100.14</v>
          </cell>
          <cell r="AQ2477">
            <v>95.320000000000007</v>
          </cell>
          <cell r="AR2477">
            <v>94.07</v>
          </cell>
          <cell r="AS2477">
            <v>93.97</v>
          </cell>
          <cell r="AT2477">
            <v>93.899999999999991</v>
          </cell>
          <cell r="AU2477">
            <v>93.08</v>
          </cell>
          <cell r="AV2477">
            <v>86.83</v>
          </cell>
          <cell r="AZ2477">
            <v>73.61999999999999</v>
          </cell>
          <cell r="BE2477">
            <v>70.97</v>
          </cell>
          <cell r="BL2477">
            <v>75.81</v>
          </cell>
          <cell r="BU2477">
            <v>78.680000000000007</v>
          </cell>
          <cell r="CG2477">
            <v>80.123908493297051</v>
          </cell>
          <cell r="CR2477">
            <v>87.553867471903885</v>
          </cell>
          <cell r="DD2477">
            <v>91.544512627890967</v>
          </cell>
          <cell r="DQ2477">
            <v>84.514990425072412</v>
          </cell>
          <cell r="EA2477">
            <v>82.3427879419459</v>
          </cell>
          <cell r="EB2477">
            <v>82.630952792694046</v>
          </cell>
          <cell r="EC2477">
            <v>71.788023566019177</v>
          </cell>
          <cell r="EE2477">
            <v>86.427132011385396</v>
          </cell>
          <cell r="EH2477">
            <v>88.294892228465457</v>
          </cell>
          <cell r="EK2477">
            <v>89.838000338081315</v>
          </cell>
          <cell r="EN2477">
            <v>91.647296808989736</v>
          </cell>
          <cell r="EQ2477">
            <v>93.288517581924893</v>
          </cell>
          <cell r="ET2477">
            <v>94.671844445655367</v>
          </cell>
        </row>
        <row r="2495">
          <cell r="C2495">
            <v>0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-5.0578765367877532</v>
          </cell>
          <cell r="I2495">
            <v>-78.259383190968464</v>
          </cell>
          <cell r="J2495">
            <v>-41.867682112468017</v>
          </cell>
          <cell r="K2495">
            <v>-45.567486544729107</v>
          </cell>
          <cell r="O2495">
            <v>9.5773381301110572</v>
          </cell>
          <cell r="AG2495">
            <v>-7.061030653193753</v>
          </cell>
        </row>
        <row r="2530">
          <cell r="AH2530">
            <v>22.749194550960798</v>
          </cell>
          <cell r="AI2530">
            <v>22.823422471491931</v>
          </cell>
          <cell r="AJ2530">
            <v>22.681904001745206</v>
          </cell>
          <cell r="AK2530">
            <v>22.358847887250445</v>
          </cell>
          <cell r="AL2530">
            <v>21.959682330522845</v>
          </cell>
          <cell r="AM2530">
            <v>20.948791557426876</v>
          </cell>
          <cell r="AN2530">
            <v>20.840328357431993</v>
          </cell>
          <cell r="AO2530">
            <v>24.110180240207551</v>
          </cell>
          <cell r="AP2530">
            <v>23.662158083460323</v>
          </cell>
          <cell r="AQ2530">
            <v>23.205651464208231</v>
          </cell>
          <cell r="AR2530">
            <v>24.143642565461484</v>
          </cell>
          <cell r="AS2530">
            <v>22.771766204562745</v>
          </cell>
          <cell r="AT2530">
            <v>23.050746237276712</v>
          </cell>
          <cell r="AU2530">
            <v>24.057547615562264</v>
          </cell>
          <cell r="AV2530">
            <v>22.396137795647867</v>
          </cell>
          <cell r="AZ2530">
            <v>22.655053647362802</v>
          </cell>
          <cell r="BE2530">
            <v>22.929814327683733</v>
          </cell>
          <cell r="BL2530">
            <v>22.79539220708293</v>
          </cell>
          <cell r="BU2530">
            <v>22.95154294559196</v>
          </cell>
          <cell r="CG2530">
            <v>21.838359052792423</v>
          </cell>
          <cell r="CR2530">
            <v>21.46904854177167</v>
          </cell>
          <cell r="DD2530">
            <v>21.3306165411649</v>
          </cell>
          <cell r="DQ2530">
            <v>20.76755396428802</v>
          </cell>
          <cell r="EA2530">
            <v>21.131880985264914</v>
          </cell>
          <cell r="EB2530">
            <v>21.12741760276694</v>
          </cell>
          <cell r="EC2530">
            <v>20.927631569130359</v>
          </cell>
          <cell r="EE2530">
            <v>20.363752410718408</v>
          </cell>
          <cell r="EH2530">
            <v>20.557580881144837</v>
          </cell>
          <cell r="EK2530">
            <v>21.963113547642145</v>
          </cell>
          <cell r="EN2530">
            <v>20.89273532263385</v>
          </cell>
          <cell r="EQ2530">
            <v>19.96632592336228</v>
          </cell>
          <cell r="ET2530">
            <v>18.906023996326997</v>
          </cell>
        </row>
        <row r="2531">
          <cell r="AH2531">
            <v>20.302870121084975</v>
          </cell>
          <cell r="AI2531">
            <v>19.574405189855227</v>
          </cell>
          <cell r="AJ2531">
            <v>17.895987938953279</v>
          </cell>
          <cell r="AK2531">
            <v>20.842395556908045</v>
          </cell>
          <cell r="AL2531">
            <v>20.187086394281575</v>
          </cell>
          <cell r="AM2531">
            <v>20.2790511096389</v>
          </cell>
          <cell r="AN2531">
            <v>20.118483852258031</v>
          </cell>
          <cell r="AO2531">
            <v>20.264441892841585</v>
          </cell>
          <cell r="AP2531">
            <v>18.710231311145527</v>
          </cell>
          <cell r="AQ2531">
            <v>18.426385526834522</v>
          </cell>
          <cell r="AR2531">
            <v>18.739824833081574</v>
          </cell>
          <cell r="AS2531">
            <v>17.878035573025169</v>
          </cell>
          <cell r="AT2531">
            <v>17.823925346487471</v>
          </cell>
          <cell r="AU2531">
            <v>18.515933093919156</v>
          </cell>
          <cell r="AV2531">
            <v>16.564625733150038</v>
          </cell>
          <cell r="AZ2531">
            <v>18.690998643100841</v>
          </cell>
          <cell r="BE2531">
            <v>19.063429553067653</v>
          </cell>
          <cell r="BL2531">
            <v>20.240977365595594</v>
          </cell>
          <cell r="BU2531">
            <v>19.043276354810086</v>
          </cell>
          <cell r="CG2531">
            <v>19.119346413087694</v>
          </cell>
          <cell r="CR2531">
            <v>18.796017376453982</v>
          </cell>
          <cell r="DD2531">
            <v>19.920524353130336</v>
          </cell>
          <cell r="DQ2531">
            <v>18.176658419282234</v>
          </cell>
          <cell r="EA2531">
            <v>19.249252051232165</v>
          </cell>
          <cell r="EB2531">
            <v>18.563896804696817</v>
          </cell>
          <cell r="EC2531">
            <v>15.90570190686004</v>
          </cell>
          <cell r="EE2531">
            <v>17.46445195781417</v>
          </cell>
          <cell r="EH2531">
            <v>16.870523635438857</v>
          </cell>
          <cell r="EK2531">
            <v>13.390128937017529</v>
          </cell>
          <cell r="EN2531">
            <v>12.538686194225024</v>
          </cell>
          <cell r="EQ2531">
            <v>11.674344815076555</v>
          </cell>
          <cell r="ET2531">
            <v>10.350651572115359</v>
          </cell>
        </row>
        <row r="2532">
          <cell r="D2532">
            <v>17.33794117727761</v>
          </cell>
          <cell r="E2532">
            <v>14.119564351024213</v>
          </cell>
          <cell r="F2532">
            <v>12.556318364090609</v>
          </cell>
          <cell r="G2532">
            <v>20.507253908644895</v>
          </cell>
          <cell r="H2532">
            <v>10.088239370951882</v>
          </cell>
          <cell r="I2532">
            <v>11.30701181860646</v>
          </cell>
          <cell r="J2532">
            <v>12.744930913348954</v>
          </cell>
          <cell r="AH2532">
            <v>17.098596007498372</v>
          </cell>
          <cell r="AI2532">
            <v>16.319593844687457</v>
          </cell>
          <cell r="AJ2532">
            <v>15.079926687808772</v>
          </cell>
          <cell r="AK2532">
            <v>18.2982127356936</v>
          </cell>
          <cell r="AL2532">
            <v>16.729882475648033</v>
          </cell>
          <cell r="AM2532">
            <v>18.568078422422065</v>
          </cell>
          <cell r="AN2532">
            <v>17.886675058674264</v>
          </cell>
          <cell r="AO2532">
            <v>19.019849268180234</v>
          </cell>
          <cell r="AP2532">
            <v>16.876610208605811</v>
          </cell>
          <cell r="AQ2532">
            <v>17.418834960094088</v>
          </cell>
          <cell r="AR2532">
            <v>17.707782895194509</v>
          </cell>
          <cell r="AS2532">
            <v>16.349785396460305</v>
          </cell>
          <cell r="AT2532">
            <v>15.92232119101622</v>
          </cell>
          <cell r="AU2532">
            <v>16.562353466478452</v>
          </cell>
          <cell r="AV2532">
            <v>15.152016298986251</v>
          </cell>
          <cell r="AZ2532">
            <v>16.978660189962056</v>
          </cell>
          <cell r="BE2532">
            <v>17.173054887956383</v>
          </cell>
          <cell r="BL2532">
            <v>18.124899571186674</v>
          </cell>
          <cell r="BU2532">
            <v>16.853947260699957</v>
          </cell>
          <cell r="CG2532">
            <v>17.024997049332168</v>
          </cell>
          <cell r="CR2532">
            <v>17.070396959964469</v>
          </cell>
          <cell r="DD2532">
            <v>17.267510586500563</v>
          </cell>
          <cell r="DQ2532">
            <v>15.96213880761459</v>
          </cell>
          <cell r="EA2532">
            <v>16.812050056211962</v>
          </cell>
          <cell r="EB2532">
            <v>16.272534185810091</v>
          </cell>
          <cell r="EC2532">
            <v>13.567312694811493</v>
          </cell>
          <cell r="EE2532">
            <v>15.689858217533342</v>
          </cell>
          <cell r="EH2532">
            <v>15.453304397832458</v>
          </cell>
          <cell r="EK2532">
            <v>12.049419376905627</v>
          </cell>
          <cell r="EN2532">
            <v>11.158339157652886</v>
          </cell>
          <cell r="EQ2532">
            <v>10.267371100119489</v>
          </cell>
          <cell r="ET2532">
            <v>8.9621583801639204</v>
          </cell>
        </row>
        <row r="2540">
          <cell r="AH2540">
            <v>4.9509488881052883</v>
          </cell>
          <cell r="AI2540">
            <v>5.8706443169763061</v>
          </cell>
          <cell r="AJ2540">
            <v>5.9556805785830589</v>
          </cell>
          <cell r="AK2540">
            <v>4.2417345408563323</v>
          </cell>
          <cell r="AL2540">
            <v>5.9081248549910343</v>
          </cell>
          <cell r="AM2540">
            <v>6.4054397329930586</v>
          </cell>
          <cell r="AN2540">
            <v>5.2623820905987921</v>
          </cell>
          <cell r="AO2540">
            <v>4.441933365593302</v>
          </cell>
          <cell r="AP2540">
            <v>3.2444478993390597</v>
          </cell>
          <cell r="AQ2540">
            <v>0.31664065579523443</v>
          </cell>
          <cell r="AR2540">
            <v>-5.5597577977077609E-2</v>
          </cell>
          <cell r="AS2540">
            <v>0.84620907460627792</v>
          </cell>
          <cell r="AT2540">
            <v>-5.6316016450282752E-2</v>
          </cell>
          <cell r="AU2540">
            <v>0.46479760148230131</v>
          </cell>
          <cell r="AV2540">
            <v>1.2031516667287414</v>
          </cell>
          <cell r="AZ2540">
            <v>-2.9474580634734315</v>
          </cell>
          <cell r="BE2540">
            <v>-0.52891536832668617</v>
          </cell>
          <cell r="BL2540">
            <v>1.6801136577859743</v>
          </cell>
          <cell r="BU2540">
            <v>0.812103048711172</v>
          </cell>
          <cell r="CG2540">
            <v>-0.15199860841492274</v>
          </cell>
          <cell r="CR2540">
            <v>7.2393231119308801E-2</v>
          </cell>
          <cell r="DD2540">
            <v>2.1796864868313444</v>
          </cell>
          <cell r="DQ2540">
            <v>0.65166942233628222</v>
          </cell>
          <cell r="EA2540">
            <v>4.3232684778953638</v>
          </cell>
          <cell r="EB2540">
            <v>4.3346560849650198</v>
          </cell>
          <cell r="EC2540">
            <v>2.7397570037748817</v>
          </cell>
          <cell r="EE2540">
            <v>4.9050096899964712</v>
          </cell>
          <cell r="EH2540">
            <v>4.7829435229092141</v>
          </cell>
          <cell r="EK2540">
            <v>4.7977706718093112</v>
          </cell>
          <cell r="EN2540">
            <v>5.5672726146134375</v>
          </cell>
          <cell r="EQ2540">
            <v>6.022263618541948</v>
          </cell>
          <cell r="ET2540">
            <v>6.3805220776692577</v>
          </cell>
        </row>
        <row r="2543">
          <cell r="AH2543">
            <v>2.2396335472308375</v>
          </cell>
          <cell r="AI2543">
            <v>3.4308080081959749</v>
          </cell>
          <cell r="AJ2543">
            <v>3.6439990091306953</v>
          </cell>
          <cell r="AK2543">
            <v>2.5161543602570715</v>
          </cell>
          <cell r="AL2543">
            <v>4.536746803886178</v>
          </cell>
          <cell r="AM2543">
            <v>5.1585180837825231</v>
          </cell>
          <cell r="AN2543">
            <v>4.8430584809359241</v>
          </cell>
          <cell r="AO2543">
            <v>4.1333028732388835</v>
          </cell>
          <cell r="AP2543">
            <v>3.061030981071049</v>
          </cell>
          <cell r="AQ2543">
            <v>6.9506485418466088E-2</v>
          </cell>
          <cell r="AR2543">
            <v>-0.37415249532638689</v>
          </cell>
          <cell r="AS2543">
            <v>0.50131701843018217</v>
          </cell>
          <cell r="AT2543">
            <v>-0.41924145579655619</v>
          </cell>
          <cell r="AU2543">
            <v>2.7494254134967414E-3</v>
          </cell>
          <cell r="AV2543">
            <v>0.82033068186050639</v>
          </cell>
          <cell r="AZ2543">
            <v>-3.6985677633040956</v>
          </cell>
          <cell r="BE2543">
            <v>-1.3848609978732209</v>
          </cell>
          <cell r="BL2543">
            <v>0.75599066005090099</v>
          </cell>
          <cell r="BU2543">
            <v>-0.15443191425815614</v>
          </cell>
          <cell r="CG2543">
            <v>-1.1651782752217166</v>
          </cell>
          <cell r="CR2543">
            <v>-1.1902298881086273</v>
          </cell>
          <cell r="DD2543">
            <v>1.3702069072257717</v>
          </cell>
          <cell r="DQ2543">
            <v>-0.45454885191777333</v>
          </cell>
          <cell r="EA2543">
            <v>3.2842337977012139</v>
          </cell>
          <cell r="EB2543">
            <v>3.2803114304847032</v>
          </cell>
          <cell r="EC2543">
            <v>1.7736438749294945</v>
          </cell>
          <cell r="EE2543">
            <v>3.7264490723955759</v>
          </cell>
          <cell r="EH2543">
            <v>3.6229777650107855</v>
          </cell>
          <cell r="EK2543">
            <v>3.6142109369718138</v>
          </cell>
          <cell r="EN2543">
            <v>4.3951303381535469</v>
          </cell>
          <cell r="EQ2543">
            <v>4.8453623703424666</v>
          </cell>
          <cell r="ET2543">
            <v>5.2805763351910171</v>
          </cell>
        </row>
        <row r="2544">
          <cell r="AH2544">
            <v>0.94402125849977814</v>
          </cell>
          <cell r="AI2544">
            <v>3.0801553400439499</v>
          </cell>
          <cell r="AJ2544">
            <v>3.1638547845666118</v>
          </cell>
          <cell r="AK2544">
            <v>1.868926048339413</v>
          </cell>
          <cell r="AL2544">
            <v>4.2462006066181992</v>
          </cell>
          <cell r="AM2544">
            <v>4.7652796118202785</v>
          </cell>
          <cell r="AN2544">
            <v>3.7477998035064908</v>
          </cell>
          <cell r="AO2544">
            <v>3.7714019123410978</v>
          </cell>
          <cell r="AP2544">
            <v>1.8457582341443945</v>
          </cell>
          <cell r="AQ2544">
            <v>-0.81863193937304501</v>
          </cell>
          <cell r="AR2544">
            <v>-1.0983343445442557</v>
          </cell>
          <cell r="AS2544">
            <v>-0.77117829100824131</v>
          </cell>
          <cell r="AT2544">
            <v>-3.5022304896915379</v>
          </cell>
          <cell r="AU2544">
            <v>-3.4689587266097006</v>
          </cell>
          <cell r="AV2544">
            <v>-1.8488667596484119</v>
          </cell>
          <cell r="AZ2544">
            <v>-6.2316204751468156</v>
          </cell>
          <cell r="BE2544">
            <v>-5.1898836671504887</v>
          </cell>
          <cell r="BL2544">
            <v>-2.7400415778236185</v>
          </cell>
          <cell r="BU2544">
            <v>-3.7230417639538742</v>
          </cell>
          <cell r="CG2544">
            <v>-3.3972923509187702</v>
          </cell>
          <cell r="CR2544">
            <v>-3.6711885028209235</v>
          </cell>
          <cell r="DD2544">
            <v>-1.2745038537665796</v>
          </cell>
          <cell r="DQ2544">
            <v>-2.2205012109137203</v>
          </cell>
          <cell r="EA2544">
            <v>0.98861655114726288</v>
          </cell>
          <cell r="EB2544">
            <v>0.95086870949225266</v>
          </cell>
          <cell r="EC2544">
            <v>-1.0408695313047853</v>
          </cell>
          <cell r="EE2544">
            <v>1.3630920667302884</v>
          </cell>
          <cell r="EH2544">
            <v>0.68559677601734725</v>
          </cell>
          <cell r="EK2544">
            <v>0.63244088036430246</v>
          </cell>
          <cell r="EN2544">
            <v>1.5588686370866112</v>
          </cell>
          <cell r="EQ2544">
            <v>1.9889775812574599</v>
          </cell>
          <cell r="ET2544">
            <v>2.6109655310217241</v>
          </cell>
        </row>
        <row r="2545">
          <cell r="AH2545">
            <v>1.6398374013817381</v>
          </cell>
          <cell r="AI2545">
            <v>3.345313188045834</v>
          </cell>
          <cell r="AJ2545">
            <v>3.6700166764716062</v>
          </cell>
          <cell r="AK2545">
            <v>1.9655759137096673</v>
          </cell>
          <cell r="AL2545">
            <v>4.3613625538989611</v>
          </cell>
          <cell r="AM2545">
            <v>26.757585772671622</v>
          </cell>
          <cell r="AN2545">
            <v>4.9018330096225124</v>
          </cell>
          <cell r="AO2545">
            <v>4.2474538772603809</v>
          </cell>
          <cell r="AP2545">
            <v>2.5539211878123043</v>
          </cell>
          <cell r="AQ2545">
            <v>-0.1467359136612062</v>
          </cell>
          <cell r="AR2545">
            <v>-0.61909694036880081</v>
          </cell>
          <cell r="AS2545">
            <v>-0.40129690881257524</v>
          </cell>
          <cell r="AT2545">
            <v>-3.2125158717306341</v>
          </cell>
          <cell r="AU2545">
            <v>-3.0957604033771773</v>
          </cell>
          <cell r="AV2545">
            <v>-1.7881622891907347</v>
          </cell>
          <cell r="AZ2545">
            <v>-5.9529328761751632</v>
          </cell>
          <cell r="BE2545">
            <v>-4.8711177085607451</v>
          </cell>
          <cell r="BL2545">
            <v>-2.3366468003934218</v>
          </cell>
          <cell r="BU2545">
            <v>-3.2439309516173354</v>
          </cell>
          <cell r="CG2545">
            <v>-3.2166613457633906</v>
          </cell>
          <cell r="CR2545">
            <v>-3.2002066580094231</v>
          </cell>
          <cell r="DD2545">
            <v>-0.87413422759519777</v>
          </cell>
          <cell r="DQ2545">
            <v>-1.6393534640837344</v>
          </cell>
          <cell r="EA2545">
            <v>1.3263028222103617</v>
          </cell>
          <cell r="EB2545">
            <v>1.2935307221983556</v>
          </cell>
          <cell r="EC2545">
            <v>-0.71313598418163071</v>
          </cell>
          <cell r="EE2545">
            <v>1.646819622819393</v>
          </cell>
          <cell r="EH2545">
            <v>0.81747918776807305</v>
          </cell>
          <cell r="EK2545">
            <v>0.74393563799392171</v>
          </cell>
          <cell r="EN2545">
            <v>1.6126366314196334</v>
          </cell>
          <cell r="EQ2545">
            <v>2.0394883644419872</v>
          </cell>
          <cell r="ET2545">
            <v>2.6935794816370429</v>
          </cell>
        </row>
        <row r="2550">
          <cell r="AH2550">
            <v>-4.2950018208317138</v>
          </cell>
          <cell r="AI2550">
            <v>-4.6138263882860011</v>
          </cell>
          <cell r="AJ2550">
            <v>-4.6727607902919965</v>
          </cell>
          <cell r="AK2550">
            <v>-1.6056039915047884</v>
          </cell>
          <cell r="AL2550">
            <v>-1.7397113893686749</v>
          </cell>
          <cell r="AM2550">
            <v>1.502497014895144</v>
          </cell>
          <cell r="AN2550">
            <v>1.7186919581155742</v>
          </cell>
          <cell r="AO2550">
            <v>-1.0673160081014221</v>
          </cell>
          <cell r="AP2550">
            <v>-4.1111735232308044</v>
          </cell>
          <cell r="AQ2550">
            <v>-2.7923837415328094</v>
          </cell>
          <cell r="AR2550">
            <v>-2.5517622845512133</v>
          </cell>
          <cell r="AS2550">
            <v>-3.2832113901735624</v>
          </cell>
          <cell r="AT2550">
            <v>-3.4853356847564512</v>
          </cell>
          <cell r="AU2550">
            <v>-4.0070106516213473</v>
          </cell>
          <cell r="AV2550">
            <v>-3.7948497342866934</v>
          </cell>
          <cell r="AZ2550">
            <v>-3.0831790700328643</v>
          </cell>
          <cell r="BE2550">
            <v>-2.4739386472451184</v>
          </cell>
          <cell r="BL2550">
            <v>-3.5156296865773573</v>
          </cell>
          <cell r="BU2550">
            <v>-4.8068112652761608</v>
          </cell>
          <cell r="CG2550">
            <v>-3.7770165185342521</v>
          </cell>
          <cell r="CR2550">
            <v>-3.3613360522960165</v>
          </cell>
          <cell r="DD2550">
            <v>-3.3975241036613499</v>
          </cell>
          <cell r="DQ2550">
            <v>-5.0750690161466609</v>
          </cell>
          <cell r="EA2550">
            <v>-4.9866326658707685</v>
          </cell>
          <cell r="EB2550">
            <v>-5.6267672242921645</v>
          </cell>
          <cell r="EC2550">
            <v>-3.202034273044716</v>
          </cell>
          <cell r="EE2550">
            <v>-5.2758878549480608</v>
          </cell>
          <cell r="EH2550">
            <v>-5.9997319420091904</v>
          </cell>
          <cell r="EK2550">
            <v>-6.8728160692164151</v>
          </cell>
          <cell r="EN2550">
            <v>-6.66934355203548</v>
          </cell>
          <cell r="EQ2550">
            <v>-6.6762178366218601</v>
          </cell>
          <cell r="ET2550">
            <v>-6.964295364167346</v>
          </cell>
        </row>
        <row r="2552">
          <cell r="AU2552">
            <v>14.817955912760903</v>
          </cell>
          <cell r="AV2552">
            <v>18.740706720258324</v>
          </cell>
          <cell r="AZ2552">
            <v>20.575205674986027</v>
          </cell>
          <cell r="BE2552">
            <v>24.066318926045017</v>
          </cell>
          <cell r="BL2552">
            <v>26.5608201900151</v>
          </cell>
          <cell r="BU2552">
            <v>27.994112811401237</v>
          </cell>
          <cell r="CG2552">
            <v>33.342703806011187</v>
          </cell>
          <cell r="CR2552">
            <v>35.937674053385919</v>
          </cell>
          <cell r="DD2552">
            <v>31.328193508493587</v>
          </cell>
          <cell r="DQ2552">
            <v>27.632129870980258</v>
          </cell>
          <cell r="EA2552">
            <v>25.708607803207567</v>
          </cell>
          <cell r="EB2552">
            <v>26.087419147913316</v>
          </cell>
          <cell r="EC2552">
            <v>26.191237627761947</v>
          </cell>
          <cell r="EE2552">
            <v>25.048123407444809</v>
          </cell>
          <cell r="EH2552">
            <v>25.458370951432322</v>
          </cell>
          <cell r="EK2552">
            <v>25.448506898564251</v>
          </cell>
          <cell r="EN2552">
            <v>25.111508349325987</v>
          </cell>
          <cell r="EQ2552">
            <v>25.009631376679227</v>
          </cell>
          <cell r="ET2552">
            <v>24.571017588022148</v>
          </cell>
        </row>
        <row r="2553">
          <cell r="AU2553">
            <v>20.890423704978662</v>
          </cell>
          <cell r="AV2553">
            <v>24.942406675123728</v>
          </cell>
          <cell r="AZ2553">
            <v>27.500644310100562</v>
          </cell>
          <cell r="BE2553">
            <v>33.208949671985884</v>
          </cell>
          <cell r="BL2553">
            <v>36.571384959154564</v>
          </cell>
          <cell r="BU2553">
            <v>39.08598753831901</v>
          </cell>
          <cell r="CG2553">
            <v>45.001547194640899</v>
          </cell>
          <cell r="CR2553">
            <v>51.165803140600417</v>
          </cell>
          <cell r="DD2553">
            <v>46.58819158176339</v>
          </cell>
          <cell r="DQ2553">
            <v>42.606082397933726</v>
          </cell>
          <cell r="EA2553">
            <v>36.967410353235145</v>
          </cell>
          <cell r="EB2553">
            <v>37.693333455130478</v>
          </cell>
          <cell r="EC2553">
            <v>37.930956007725726</v>
          </cell>
          <cell r="EE2553">
            <v>34.841604869177125</v>
          </cell>
          <cell r="EH2553">
            <v>33.619090974087499</v>
          </cell>
          <cell r="EK2553">
            <v>31.958844212156844</v>
          </cell>
          <cell r="EN2553">
            <v>29.998657209324055</v>
          </cell>
          <cell r="EQ2553">
            <v>28.405131424289117</v>
          </cell>
          <cell r="ET2553">
            <v>26.627079158729934</v>
          </cell>
        </row>
        <row r="2554">
          <cell r="C2554" t="str">
            <v>...</v>
          </cell>
          <cell r="D2554" t="str">
            <v>...</v>
          </cell>
          <cell r="E2554">
            <v>39.522546419098141</v>
          </cell>
          <cell r="F2554">
            <v>39.104976997072363</v>
          </cell>
          <cell r="G2554">
            <v>48.997332806480294</v>
          </cell>
          <cell r="H2554">
            <v>49.930264993026505</v>
          </cell>
          <cell r="I2554">
            <v>54.790704153413969</v>
          </cell>
          <cell r="J2554">
            <v>122.66015579583771</v>
          </cell>
          <cell r="K2554">
            <v>95.775207528568558</v>
          </cell>
          <cell r="L2554">
            <v>92.697830736327532</v>
          </cell>
          <cell r="M2554">
            <v>75.392670157068068</v>
          </cell>
          <cell r="N2554">
            <v>65.435885336793689</v>
          </cell>
          <cell r="O2554">
            <v>70.43664996420901</v>
          </cell>
          <cell r="P2554">
            <v>22.120574512853349</v>
          </cell>
          <cell r="Q2554">
            <v>36.714373464373466</v>
          </cell>
          <cell r="AH2554">
            <v>39.185057930483417</v>
          </cell>
          <cell r="AI2554">
            <v>34.034395473496126</v>
          </cell>
          <cell r="AJ2554">
            <v>35.961857258123679</v>
          </cell>
          <cell r="AK2554">
            <v>33.046261717856872</v>
          </cell>
          <cell r="AL2554">
            <v>24.456176059025573</v>
          </cell>
          <cell r="AM2554">
            <v>124.85678965178469</v>
          </cell>
          <cell r="AN2554">
            <v>5.2366357069143437</v>
          </cell>
          <cell r="AO2554">
            <v>4.9538190798324786</v>
          </cell>
          <cell r="AP2554">
            <v>7.1544356503969997</v>
          </cell>
          <cell r="AQ2554">
            <v>7.1608283336558927</v>
          </cell>
          <cell r="AR2554">
            <v>3.9771997215892894</v>
          </cell>
          <cell r="AS2554">
            <v>4.1644484575414751</v>
          </cell>
          <cell r="AT2554">
            <v>4.0762207826646968</v>
          </cell>
          <cell r="AU2554">
            <v>4.9562472947626617</v>
          </cell>
          <cell r="AV2554">
            <v>4.3862499187731494</v>
          </cell>
          <cell r="AZ2554">
            <v>8.6735419630156478</v>
          </cell>
          <cell r="BE2554">
            <v>8.8494706675216257</v>
          </cell>
          <cell r="BL2554">
            <v>10.816054485127191</v>
          </cell>
          <cell r="BU2554">
            <v>14.048319004690413</v>
          </cell>
          <cell r="CG2554">
            <v>15.190144010864477</v>
          </cell>
          <cell r="CR2554">
            <v>28.757291547523732</v>
          </cell>
          <cell r="DD2554">
            <v>15.678465627584272</v>
          </cell>
          <cell r="DQ2554">
            <v>18.871056969462742</v>
          </cell>
          <cell r="EA2554">
            <v>13.704974290647334</v>
          </cell>
          <cell r="EB2554">
            <v>13.945871720224391</v>
          </cell>
          <cell r="EC2554">
            <v>13.981776317669761</v>
          </cell>
          <cell r="EE2554">
            <v>14.594353022738632</v>
          </cell>
          <cell r="EH2554">
            <v>11.951119715318699</v>
          </cell>
          <cell r="EK2554">
            <v>13.520970251446117</v>
          </cell>
          <cell r="EN2554">
            <v>12.599840845395054</v>
          </cell>
          <cell r="EQ2554">
            <v>11.36885803452488</v>
          </cell>
          <cell r="ET2554">
            <v>11.41747923648073</v>
          </cell>
        </row>
        <row r="2555">
          <cell r="C2555">
            <v>11.537920360208245</v>
          </cell>
          <cell r="D2555">
            <v>15.867978419549349</v>
          </cell>
          <cell r="E2555">
            <v>20.510815669712549</v>
          </cell>
          <cell r="F2555">
            <v>27.408986043402933</v>
          </cell>
          <cell r="G2555">
            <v>35.436266160652032</v>
          </cell>
          <cell r="H2555">
            <v>38.584119847880643</v>
          </cell>
          <cell r="I2555">
            <v>42.619225930114936</v>
          </cell>
          <cell r="J2555">
            <v>51.960854908251903</v>
          </cell>
          <cell r="K2555">
            <v>47.667729618687382</v>
          </cell>
          <cell r="L2555">
            <v>54.919806847391285</v>
          </cell>
          <cell r="M2555">
            <v>44.058530334409689</v>
          </cell>
          <cell r="N2555">
            <v>40.377821066026129</v>
          </cell>
          <cell r="O2555">
            <v>46.457301493391775</v>
          </cell>
          <cell r="P2555">
            <v>14.72285571039389</v>
          </cell>
          <cell r="Q2555">
            <v>26.335606583050115</v>
          </cell>
          <cell r="AH2555">
            <v>24.963636337892776</v>
          </cell>
          <cell r="AI2555">
            <v>23.313018227657391</v>
          </cell>
          <cell r="AJ2555">
            <v>27.704857812241677</v>
          </cell>
          <cell r="AK2555">
            <v>20.734774177244645</v>
          </cell>
          <cell r="AL2555">
            <v>16.515024806898772</v>
          </cell>
          <cell r="AM2555">
            <v>88.157798192007306</v>
          </cell>
          <cell r="AN2555">
            <v>3.2777280757566452</v>
          </cell>
          <cell r="AO2555">
            <v>3.169825529929656</v>
          </cell>
          <cell r="AP2555">
            <v>5.9250880121795344</v>
          </cell>
          <cell r="AQ2555">
            <v>5.1550269872629029</v>
          </cell>
          <cell r="AR2555">
            <v>2.5010581562685177</v>
          </cell>
          <cell r="AS2555">
            <v>2.6890250371313393</v>
          </cell>
          <cell r="AT2555">
            <v>2.7136768303447583</v>
          </cell>
          <cell r="AU2555">
            <v>3.2350849931722943</v>
          </cell>
          <cell r="AV2555">
            <v>3.3900858821756819</v>
          </cell>
          <cell r="AZ2555">
            <v>6.5779390187559299</v>
          </cell>
          <cell r="BE2555">
            <v>7.1006207876755925</v>
          </cell>
          <cell r="BL2555">
            <v>9.0640747335300862</v>
          </cell>
          <cell r="BU2555">
            <v>10.873801516056467</v>
          </cell>
          <cell r="CG2555">
            <v>13.753280789836682</v>
          </cell>
          <cell r="CR2555">
            <v>28.625154160469265</v>
          </cell>
          <cell r="DD2555">
            <v>15.202344951920299</v>
          </cell>
          <cell r="DQ2555">
            <v>21.556514104547617</v>
          </cell>
          <cell r="EA2555">
            <v>14.967420498884701</v>
          </cell>
          <cell r="EB2555">
            <v>15.852619272914913</v>
          </cell>
          <cell r="EC2555">
            <v>15.018458639120603</v>
          </cell>
          <cell r="EE2555">
            <v>17.427852527880901</v>
          </cell>
          <cell r="EH2555">
            <v>14.890979260744052</v>
          </cell>
          <cell r="EK2555">
            <v>17.739472560352954</v>
          </cell>
          <cell r="EN2555">
            <v>16.673675323068068</v>
          </cell>
          <cell r="EQ2555">
            <v>15.066347628326021</v>
          </cell>
          <cell r="ET2555">
            <v>15.337541596616816</v>
          </cell>
        </row>
        <row r="2556">
          <cell r="C2556">
            <v>0.46836333580962419</v>
          </cell>
          <cell r="D2556">
            <v>0.55414272020169753</v>
          </cell>
          <cell r="E2556">
            <v>0.7105891186013461</v>
          </cell>
          <cell r="F2556">
            <v>0.34130072015340762</v>
          </cell>
          <cell r="G2556">
            <v>0.40478856256997675</v>
          </cell>
          <cell r="H2556">
            <v>0.57236001882099885</v>
          </cell>
          <cell r="I2556">
            <v>0.45967099907865433</v>
          </cell>
          <cell r="J2556">
            <v>0.18297739974497207</v>
          </cell>
          <cell r="K2556">
            <v>0.1166021708352997</v>
          </cell>
          <cell r="L2556">
            <v>0.12333848251344479</v>
          </cell>
          <cell r="M2556">
            <v>0.1036368661370121</v>
          </cell>
          <cell r="N2556">
            <v>7.3763787033876579E-2</v>
          </cell>
          <cell r="O2556">
            <v>7.7656367922684363E-2</v>
          </cell>
          <cell r="P2556">
            <v>0.60064817615682786</v>
          </cell>
          <cell r="AH2556">
            <v>2.027067165137034</v>
          </cell>
          <cell r="AI2556">
            <v>3.410621634082585</v>
          </cell>
          <cell r="AJ2556">
            <v>2.8385709705606859</v>
          </cell>
          <cell r="AK2556">
            <v>3.3059018537469131</v>
          </cell>
          <cell r="AL2556">
            <v>3.787489309950109</v>
          </cell>
          <cell r="AM2556">
            <v>5.6469969432014828</v>
          </cell>
          <cell r="AN2556">
            <v>6.7934574442240736</v>
          </cell>
          <cell r="AO2556">
            <v>6.2542574019027768</v>
          </cell>
          <cell r="AP2556">
            <v>8.2560234362017528</v>
          </cell>
          <cell r="AQ2556">
            <v>8.2186882618517068</v>
          </cell>
          <cell r="AR2556">
            <v>5.9759302431196826</v>
          </cell>
          <cell r="AS2556">
            <v>5.9239126030965128</v>
          </cell>
          <cell r="AT2556">
            <v>5.7311626309462493</v>
          </cell>
          <cell r="AU2556">
            <v>5.3673325046535689</v>
          </cell>
          <cell r="AV2556">
            <v>6.9233514035746859</v>
          </cell>
          <cell r="AZ2556">
            <v>5.224542916050102</v>
          </cell>
          <cell r="BE2556">
            <v>6.7557797795702488</v>
          </cell>
          <cell r="BL2556">
            <v>6.590195691498109</v>
          </cell>
          <cell r="BU2556">
            <v>6.228512354707247</v>
          </cell>
          <cell r="CG2556">
            <v>7.6835957045872849</v>
          </cell>
          <cell r="CR2556">
            <v>7.5739108778991415</v>
          </cell>
          <cell r="DD2556">
            <v>7.3393496060947703</v>
          </cell>
          <cell r="DQ2556">
            <v>6.4788205544574264</v>
          </cell>
          <cell r="EA2556">
            <v>5.8564085682766827</v>
          </cell>
          <cell r="EB2556">
            <v>6.0567285427439623</v>
          </cell>
          <cell r="EC2556">
            <v>5.2285055787246684</v>
          </cell>
          <cell r="EE2556">
            <v>7.1972888873057794</v>
          </cell>
          <cell r="EH2556">
            <v>8.0176278253292601</v>
          </cell>
          <cell r="EK2556">
            <v>8.7372446901356025</v>
          </cell>
          <cell r="EN2556">
            <v>10.042567515813012</v>
          </cell>
          <cell r="EQ2556">
            <v>11.740528402641729</v>
          </cell>
          <cell r="ET2556">
            <v>13.624241100589218</v>
          </cell>
        </row>
        <row r="2561">
          <cell r="AH2561">
            <v>7602.5830301804435</v>
          </cell>
          <cell r="AI2561">
            <v>8070.6643839739954</v>
          </cell>
          <cell r="AJ2561">
            <v>8455.7926395678733</v>
          </cell>
          <cell r="AK2561">
            <v>9208.4970485009308</v>
          </cell>
          <cell r="AL2561">
            <v>9464.9320000000007</v>
          </cell>
          <cell r="AM2561">
            <v>10121.084999999995</v>
          </cell>
          <cell r="AN2561">
            <v>10718.928999999998</v>
          </cell>
          <cell r="AO2561">
            <v>11826.439999999999</v>
          </cell>
          <cell r="AP2561">
            <v>12285.308000000001</v>
          </cell>
          <cell r="AQ2561">
            <v>12948.432000000004</v>
          </cell>
          <cell r="AR2561">
            <v>13843.138999999999</v>
          </cell>
          <cell r="AS2561">
            <v>14858.561999999998</v>
          </cell>
          <cell r="AT2561">
            <v>15981.244000000008</v>
          </cell>
          <cell r="AU2561">
            <v>17276.337000000003</v>
          </cell>
          <cell r="AV2561">
            <v>18285.309000000001</v>
          </cell>
          <cell r="AZ2561">
            <v>19304.77</v>
          </cell>
          <cell r="BE2561">
            <v>20328.394</v>
          </cell>
          <cell r="BL2561">
            <v>21492.593571071327</v>
          </cell>
          <cell r="BU2561">
            <v>22854.838000000003</v>
          </cell>
          <cell r="CG2561">
            <v>23085.737669526588</v>
          </cell>
          <cell r="CR2561">
            <v>23482.858462254568</v>
          </cell>
          <cell r="DD2561">
            <v>26024.481742905438</v>
          </cell>
          <cell r="DQ2561">
            <v>28121.936442405455</v>
          </cell>
          <cell r="EA2561">
            <v>30797.817060370493</v>
          </cell>
          <cell r="EB2561">
            <v>30350.606762238192</v>
          </cell>
          <cell r="EC2561">
            <v>29536.189032130078</v>
          </cell>
          <cell r="EE2561">
            <v>32073.021476779471</v>
          </cell>
          <cell r="EH2561">
            <v>33363.053811273552</v>
          </cell>
          <cell r="EK2561">
            <v>34979.223085587837</v>
          </cell>
          <cell r="EN2561">
            <v>37196.849627914569</v>
          </cell>
          <cell r="EQ2561">
            <v>39595.505630818603</v>
          </cell>
          <cell r="ET2561">
            <v>42365.726053912003</v>
          </cell>
        </row>
        <row r="2563">
          <cell r="C2563">
            <v>10.670399999999999</v>
          </cell>
          <cell r="D2563">
            <v>10.947830399999997</v>
          </cell>
          <cell r="E2563">
            <v>11.232473990399997</v>
          </cell>
          <cell r="F2563">
            <v>11.524518314150395</v>
          </cell>
          <cell r="G2563">
            <v>11.824155790318304</v>
          </cell>
          <cell r="H2563">
            <v>12.131583840866579</v>
          </cell>
          <cell r="I2563">
            <v>12.44700502072911</v>
          </cell>
          <cell r="J2563">
            <v>12.770627151268066</v>
          </cell>
          <cell r="K2563">
            <v>13.102663457201036</v>
          </cell>
          <cell r="L2563">
            <v>13.443332707088262</v>
          </cell>
          <cell r="M2563">
            <v>13.792859357472555</v>
          </cell>
          <cell r="N2563">
            <v>14.151473700766839</v>
          </cell>
          <cell r="O2563">
            <v>14.519412016986776</v>
          </cell>
          <cell r="P2563">
            <v>14.896916729428431</v>
          </cell>
          <cell r="Q2563">
            <v>15.28423656439357</v>
          </cell>
          <cell r="AH2563">
            <v>17.874345037484719</v>
          </cell>
          <cell r="AI2563">
            <v>18.339078008459321</v>
          </cell>
          <cell r="AJ2563">
            <v>18.815894036679264</v>
          </cell>
          <cell r="AK2563">
            <v>19.305107281632925</v>
          </cell>
          <cell r="AL2563">
            <v>19.807040070955381</v>
          </cell>
          <cell r="AM2563">
            <v>20.32202311280022</v>
          </cell>
          <cell r="AN2563">
            <v>20.850395713733022</v>
          </cell>
          <cell r="AO2563">
            <v>21.39250600229008</v>
          </cell>
          <cell r="AP2563">
            <v>21.948711158349621</v>
          </cell>
          <cell r="AQ2563">
            <v>22.519377648466712</v>
          </cell>
          <cell r="AR2563">
            <v>23.104881467326845</v>
          </cell>
          <cell r="AS2563">
            <v>23.705608385477341</v>
          </cell>
          <cell r="AT2563">
            <v>24.32195420349975</v>
          </cell>
          <cell r="AU2563">
            <v>24.95432501279074</v>
          </cell>
          <cell r="AV2563">
            <v>25.6031374631233</v>
          </cell>
          <cell r="AZ2563">
            <v>26.268819037164505</v>
          </cell>
          <cell r="BE2563">
            <v>26.951808332130781</v>
          </cell>
          <cell r="BL2563">
            <v>27.652555348766182</v>
          </cell>
          <cell r="BU2563">
            <v>28.371521787834098</v>
          </cell>
          <cell r="CG2563">
            <v>29.109181354317784</v>
          </cell>
          <cell r="CR2563">
            <v>29.866020069530045</v>
          </cell>
          <cell r="DD2563">
            <v>30.642536591337826</v>
          </cell>
          <cell r="DQ2563">
            <v>31.439242542712609</v>
          </cell>
          <cell r="EA2563">
            <v>32.256662848823133</v>
          </cell>
          <cell r="EB2563">
            <v>32.256662848823133</v>
          </cell>
          <cell r="EC2563">
            <v>32.256662848823133</v>
          </cell>
          <cell r="EE2563">
            <v>33.09533608289253</v>
          </cell>
          <cell r="EH2563">
            <v>33.955814821047731</v>
          </cell>
          <cell r="EK2563">
            <v>34.838666006394966</v>
          </cell>
          <cell r="EN2563">
            <v>35.744471322561232</v>
          </cell>
          <cell r="EQ2563">
            <v>36.673827576947822</v>
          </cell>
          <cell r="ET2563">
            <v>37.627347093948465</v>
          </cell>
        </row>
        <row r="2570">
          <cell r="C2570">
            <v>0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AH2570">
            <v>0</v>
          </cell>
          <cell r="AI2570">
            <v>0</v>
          </cell>
          <cell r="AJ2570">
            <v>0</v>
          </cell>
          <cell r="AK2570">
            <v>0</v>
          </cell>
          <cell r="AL2570">
            <v>0</v>
          </cell>
          <cell r="AM2570">
            <v>0</v>
          </cell>
          <cell r="AN2570">
            <v>0</v>
          </cell>
          <cell r="AO2570">
            <v>0</v>
          </cell>
          <cell r="AP2570">
            <v>0</v>
          </cell>
          <cell r="AQ2570">
            <v>0</v>
          </cell>
          <cell r="AR2570">
            <v>0</v>
          </cell>
          <cell r="AS2570">
            <v>0</v>
          </cell>
        </row>
        <row r="2759">
          <cell r="T2759">
            <v>2232.397751301</v>
          </cell>
          <cell r="U2759">
            <v>2229.4384513824866</v>
          </cell>
          <cell r="V2759">
            <v>2268.0460571128751</v>
          </cell>
          <cell r="W2759">
            <v>2142.1953948173978</v>
          </cell>
          <cell r="X2759">
            <v>2071.8316059940475</v>
          </cell>
          <cell r="Y2759">
            <v>1944.4530442841199</v>
          </cell>
          <cell r="Z2759">
            <v>1532.7472339513142</v>
          </cell>
          <cell r="AA2759">
            <v>1602.7006142342002</v>
          </cell>
          <cell r="AB2759">
            <v>1642.6140216499416</v>
          </cell>
          <cell r="AC2759">
            <v>1698.5178797032115</v>
          </cell>
          <cell r="AD2759">
            <v>1770.7856378124336</v>
          </cell>
          <cell r="AE2759">
            <v>1877.430291201825</v>
          </cell>
          <cell r="AF2759">
            <v>1934.1224580733797</v>
          </cell>
          <cell r="AG2759">
            <v>1889.3961872625171</v>
          </cell>
          <cell r="AH2759">
            <v>1894.3144451388971</v>
          </cell>
          <cell r="AI2759">
            <v>1958.9068665163568</v>
          </cell>
          <cell r="AJ2759">
            <v>1942.4859513123101</v>
          </cell>
          <cell r="AK2759">
            <v>2107.6425523267899</v>
          </cell>
          <cell r="AL2759">
            <v>2013.491</v>
          </cell>
          <cell r="AM2759">
            <v>2054.9069999999992</v>
          </cell>
          <cell r="AN2759">
            <v>2087.6381777465785</v>
          </cell>
          <cell r="AO2759">
            <v>2284.6939999999981</v>
          </cell>
          <cell r="AP2759">
            <v>2231.0469045228119</v>
          </cell>
          <cell r="AQ2759">
            <v>2243.2745087278258</v>
          </cell>
          <cell r="AR2759">
            <v>2235.3883764956081</v>
          </cell>
          <cell r="AS2759">
            <v>2315.9993368506589</v>
          </cell>
          <cell r="AT2759">
            <v>2483.6848674090761</v>
          </cell>
          <cell r="AU2759">
            <v>2693.152195182277</v>
          </cell>
          <cell r="AV2759">
            <v>3001.4768731714203</v>
          </cell>
          <cell r="AZ2759">
            <v>3064.0336093909564</v>
          </cell>
          <cell r="BE2759">
            <v>2962.813316323678</v>
          </cell>
          <cell r="BL2759">
            <v>2964.9464204535293</v>
          </cell>
          <cell r="BU2759">
            <v>3061.3934581927592</v>
          </cell>
          <cell r="CG2759">
            <v>3048.6738990995941</v>
          </cell>
          <cell r="CR2759">
            <v>3080.65221964172</v>
          </cell>
          <cell r="DD2759">
            <v>3123.8098674357911</v>
          </cell>
          <cell r="DQ2759">
            <v>3135.5226709001126</v>
          </cell>
          <cell r="EA2759">
            <v>3212.7963463183237</v>
          </cell>
          <cell r="EB2759">
            <v>3188.7985638423638</v>
          </cell>
          <cell r="EC2759">
            <v>3123.0433449460293</v>
          </cell>
          <cell r="EE2759">
            <v>3202.4658702562597</v>
          </cell>
          <cell r="EH2759">
            <v>3287.1085474270749</v>
          </cell>
          <cell r="EK2759">
            <v>3404.6909811370815</v>
          </cell>
          <cell r="EN2759">
            <v>3502.2535516321523</v>
          </cell>
          <cell r="EQ2759">
            <v>3610.7659953647653</v>
          </cell>
          <cell r="ET2759">
            <v>3725.685800446824</v>
          </cell>
        </row>
        <row r="2765">
          <cell r="C2765">
            <v>88.374733870967731</v>
          </cell>
          <cell r="D2765">
            <v>100.18775000000001</v>
          </cell>
          <cell r="E2765">
            <v>109.99478225806452</v>
          </cell>
          <cell r="F2765">
            <v>119.24459677419355</v>
          </cell>
          <cell r="G2765">
            <v>119.02170967741935</v>
          </cell>
          <cell r="H2765">
            <v>138.19</v>
          </cell>
          <cell r="I2765">
            <v>167.16532258064515</v>
          </cell>
          <cell r="J2765">
            <v>186.1107258064516</v>
          </cell>
          <cell r="K2765">
            <v>191.68290322580646</v>
          </cell>
          <cell r="L2765">
            <v>208.39943548387095</v>
          </cell>
          <cell r="M2765">
            <v>219.54379032258063</v>
          </cell>
          <cell r="N2765">
            <v>226.23040322580644</v>
          </cell>
          <cell r="O2765">
            <v>211.74274193548385</v>
          </cell>
          <cell r="P2765">
            <v>183.88185483870967</v>
          </cell>
          <cell r="Q2765">
            <v>165.49366935483872</v>
          </cell>
          <cell r="T2765">
            <v>136.06346364469539</v>
          </cell>
          <cell r="U2765">
            <v>151.66412082381527</v>
          </cell>
          <cell r="V2765">
            <v>165.41521555386427</v>
          </cell>
          <cell r="W2765">
            <v>171.92889200494014</v>
          </cell>
          <cell r="X2765">
            <v>185.59957097633387</v>
          </cell>
          <cell r="Y2765">
            <v>220.33917871540504</v>
          </cell>
          <cell r="Z2765">
            <v>62.531774696411624</v>
          </cell>
          <cell r="AA2765">
            <v>71.627227457191552</v>
          </cell>
          <cell r="AB2765">
            <v>77.158015342401669</v>
          </cell>
          <cell r="AC2765">
            <v>68.14535799539361</v>
          </cell>
          <cell r="AD2765">
            <v>62.408452211154945</v>
          </cell>
          <cell r="AE2765">
            <v>68.757342404651553</v>
          </cell>
          <cell r="AF2765">
            <v>99.302842654755949</v>
          </cell>
          <cell r="AG2765">
            <v>90.654997385284148</v>
          </cell>
          <cell r="AH2765">
            <v>95.869980228671764</v>
          </cell>
          <cell r="AI2765">
            <v>62.858689214494945</v>
          </cell>
          <cell r="AJ2765">
            <v>67.660609575392044</v>
          </cell>
          <cell r="AK2765">
            <v>95.015305702812157</v>
          </cell>
          <cell r="AL2765">
            <v>216.67599999999999</v>
          </cell>
          <cell r="AM2765">
            <v>225.06000000000023</v>
          </cell>
          <cell r="AN2765">
            <v>254.53017036388013</v>
          </cell>
          <cell r="AO2765">
            <v>257.85700000000054</v>
          </cell>
          <cell r="AP2765">
            <v>235.87284039149404</v>
          </cell>
          <cell r="AQ2765">
            <v>256.1555193686761</v>
          </cell>
          <cell r="AR2765">
            <v>259.1258036191345</v>
          </cell>
          <cell r="AS2765">
            <v>266.14886338427124</v>
          </cell>
          <cell r="AT2765">
            <v>278.66012855877614</v>
          </cell>
          <cell r="AU2765">
            <v>316.97800000000029</v>
          </cell>
          <cell r="AV2765">
            <v>317.47200000000129</v>
          </cell>
          <cell r="AZ2765">
            <v>321.24800000000022</v>
          </cell>
          <cell r="BE2765">
            <v>341.55572317806298</v>
          </cell>
          <cell r="BL2765">
            <v>366.43043391344941</v>
          </cell>
          <cell r="BU2765">
            <v>356.66800000000018</v>
          </cell>
          <cell r="CG2765">
            <v>316.66102200000029</v>
          </cell>
          <cell r="CR2765">
            <v>324.63700268691463</v>
          </cell>
          <cell r="DD2765">
            <v>341.60946824557305</v>
          </cell>
          <cell r="DQ2765">
            <v>354.17259000447001</v>
          </cell>
          <cell r="EA2765">
            <v>348.26267893121542</v>
          </cell>
          <cell r="EB2765">
            <v>348.25483480703048</v>
          </cell>
          <cell r="EC2765">
            <v>325.3127724056103</v>
          </cell>
          <cell r="EE2765">
            <v>359.36338023084397</v>
          </cell>
          <cell r="EH2765">
            <v>371.13570252042098</v>
          </cell>
          <cell r="EK2765">
            <v>383.14302700990891</v>
          </cell>
          <cell r="EN2765">
            <v>395.56394834442023</v>
          </cell>
          <cell r="EQ2765">
            <v>408.30227584493588</v>
          </cell>
          <cell r="ET2765">
            <v>421.53284131203054</v>
          </cell>
        </row>
        <row r="2766">
          <cell r="T2766">
            <v>867.44478861426035</v>
          </cell>
          <cell r="U2766">
            <v>819.83865949034816</v>
          </cell>
          <cell r="V2766">
            <v>766.76425877787813</v>
          </cell>
          <cell r="W2766">
            <v>677.18110363592143</v>
          </cell>
          <cell r="X2766">
            <v>566.04652517435591</v>
          </cell>
          <cell r="Y2766">
            <v>453.54487881565097</v>
          </cell>
          <cell r="Z2766">
            <v>678.31397297821457</v>
          </cell>
          <cell r="AA2766">
            <v>699.35707194124757</v>
          </cell>
          <cell r="AB2766">
            <v>738.64758863069017</v>
          </cell>
          <cell r="AC2766">
            <v>745.72849049201341</v>
          </cell>
          <cell r="AD2766">
            <v>791.07861951840778</v>
          </cell>
          <cell r="AE2766">
            <v>845.64041307271498</v>
          </cell>
          <cell r="AF2766">
            <v>842.73514774184105</v>
          </cell>
          <cell r="AG2766">
            <v>747.54282496759208</v>
          </cell>
          <cell r="AH2766">
            <v>681.55009095715513</v>
          </cell>
          <cell r="AI2766">
            <v>708.96889624593814</v>
          </cell>
          <cell r="AJ2766">
            <v>719.5240999382753</v>
          </cell>
          <cell r="AK2766">
            <v>788.38793839339723</v>
          </cell>
          <cell r="AL2766">
            <v>670.62100000000009</v>
          </cell>
          <cell r="AM2766">
            <v>722.31100000000015</v>
          </cell>
          <cell r="AN2766">
            <v>694.21154615553019</v>
          </cell>
          <cell r="AO2766">
            <v>836.95299999999918</v>
          </cell>
          <cell r="AP2766">
            <v>771.83585070552419</v>
          </cell>
          <cell r="AQ2766">
            <v>700.86750026217112</v>
          </cell>
          <cell r="AR2766">
            <v>652.58627830735361</v>
          </cell>
          <cell r="AS2766">
            <v>676.73825280144354</v>
          </cell>
          <cell r="AT2766">
            <v>729.59556266751531</v>
          </cell>
          <cell r="AU2766">
            <v>831.03319518227488</v>
          </cell>
          <cell r="AV2766">
            <v>1039.6588731714244</v>
          </cell>
          <cell r="AZ2766">
            <v>1002.4976093909571</v>
          </cell>
          <cell r="BE2766">
            <v>824.77459314561656</v>
          </cell>
          <cell r="BL2766">
            <v>738.8638497368305</v>
          </cell>
          <cell r="BU2766">
            <v>764.23445819276026</v>
          </cell>
          <cell r="CG2766">
            <v>782.5805193456481</v>
          </cell>
          <cell r="CR2766">
            <v>744.70383254740341</v>
          </cell>
          <cell r="DD2766">
            <v>720.10887015486026</v>
          </cell>
          <cell r="DQ2766">
            <v>684.74636148474553</v>
          </cell>
          <cell r="EA2766">
            <v>676.61175477844267</v>
          </cell>
          <cell r="EB2766">
            <v>656.90461628975015</v>
          </cell>
          <cell r="EC2766">
            <v>637.19747780105763</v>
          </cell>
          <cell r="EE2766">
            <v>593.82342223311753</v>
          </cell>
          <cell r="EH2766">
            <v>598.4111454372362</v>
          </cell>
          <cell r="EK2766">
            <v>634.53946566967136</v>
          </cell>
          <cell r="EN2766">
            <v>649.44956608305711</v>
          </cell>
          <cell r="EQ2766">
            <v>672.96164750416551</v>
          </cell>
          <cell r="ET2766">
            <v>700.77471942913542</v>
          </cell>
        </row>
        <row r="2767"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2.465112890529781</v>
          </cell>
          <cell r="AA2767">
            <v>2.3232863545245062</v>
          </cell>
          <cell r="AB2767">
            <v>2.0578703331957104</v>
          </cell>
          <cell r="AC2767">
            <v>1.9692774028105444</v>
          </cell>
          <cell r="AD2767">
            <v>2.6224987931792785</v>
          </cell>
          <cell r="AE2767">
            <v>3.5283066280411002</v>
          </cell>
          <cell r="AF2767">
            <v>4.5075337211964097</v>
          </cell>
          <cell r="AG2767">
            <v>4.4725757522598997</v>
          </cell>
          <cell r="AH2767">
            <v>4.272877330084043</v>
          </cell>
          <cell r="AI2767">
            <v>5.1254391540475126</v>
          </cell>
          <cell r="AJ2767">
            <v>6.1441025111648742</v>
          </cell>
          <cell r="AK2767">
            <v>6.1048516583284709</v>
          </cell>
          <cell r="AL2767">
            <v>9.8700000000000045</v>
          </cell>
          <cell r="AM2767">
            <v>8.8070000000001301</v>
          </cell>
          <cell r="AN2767">
            <v>9.4277442852454669</v>
          </cell>
          <cell r="AO2767">
            <v>9.5849999999999227</v>
          </cell>
          <cell r="AP2767">
            <v>9.6549193047904964</v>
          </cell>
          <cell r="AQ2767">
            <v>9.9154839049698467</v>
          </cell>
          <cell r="AR2767">
            <v>10.338458252564692</v>
          </cell>
          <cell r="AS2767">
            <v>9.2460196004203681</v>
          </cell>
          <cell r="AT2767">
            <v>9.5810000000000173</v>
          </cell>
          <cell r="AU2767">
            <v>9.69399999999996</v>
          </cell>
          <cell r="AV2767">
            <v>11.396999999999935</v>
          </cell>
          <cell r="AZ2767">
            <v>12.868000000000052</v>
          </cell>
          <cell r="BE2767">
            <v>13.54200000000003</v>
          </cell>
          <cell r="BL2767">
            <v>14.288621308525988</v>
          </cell>
          <cell r="BU2767">
            <v>14.016000000000076</v>
          </cell>
          <cell r="CG2767">
            <v>14.9296957920906</v>
          </cell>
          <cell r="CR2767">
            <v>15.40085878649991</v>
          </cell>
          <cell r="DD2767">
            <v>15.363383699924187</v>
          </cell>
          <cell r="DQ2767">
            <v>17.148551580636163</v>
          </cell>
          <cell r="EA2767">
            <v>22.990812380811271</v>
          </cell>
          <cell r="EB2767">
            <v>22.866853653936264</v>
          </cell>
          <cell r="EC2767">
            <v>17.968924443549263</v>
          </cell>
          <cell r="EE2767">
            <v>28.304370538326356</v>
          </cell>
          <cell r="EH2767">
            <v>34.567337984833081</v>
          </cell>
          <cell r="EK2767">
            <v>40.196112635727033</v>
          </cell>
          <cell r="EN2767">
            <v>44.72529790013914</v>
          </cell>
          <cell r="EQ2767">
            <v>49.35832072892731</v>
          </cell>
          <cell r="ET2767">
            <v>53.590699633874955</v>
          </cell>
        </row>
        <row r="2769">
          <cell r="C2769">
            <v>907.81255144124179</v>
          </cell>
          <cell r="D2769">
            <v>808.60694811529936</v>
          </cell>
          <cell r="E2769">
            <v>778.90566541019962</v>
          </cell>
          <cell r="F2769">
            <v>715.52582372505549</v>
          </cell>
          <cell r="G2769">
            <v>649.77364434589799</v>
          </cell>
          <cell r="H2769">
            <v>583.2700000000001</v>
          </cell>
          <cell r="I2769">
            <v>658.69933858093123</v>
          </cell>
          <cell r="J2769">
            <v>580.93206651884702</v>
          </cell>
          <cell r="K2769">
            <v>613.17607982261643</v>
          </cell>
          <cell r="L2769">
            <v>658.78985365853657</v>
          </cell>
          <cell r="M2769">
            <v>703.40386252771623</v>
          </cell>
          <cell r="N2769">
            <v>728.1587427937917</v>
          </cell>
          <cell r="O2769">
            <v>765.94421507760535</v>
          </cell>
          <cell r="P2769">
            <v>869.15256013303781</v>
          </cell>
          <cell r="Q2769">
            <v>971.3538381805995</v>
          </cell>
          <cell r="AH2769">
            <v>1399.7752153960025</v>
          </cell>
          <cell r="AI2769">
            <v>1537.1634806909124</v>
          </cell>
          <cell r="AJ2769">
            <v>1530.5721153185527</v>
          </cell>
          <cell r="AK2769">
            <v>1504.330387018483</v>
          </cell>
          <cell r="AL2769">
            <v>1978.4620000000004</v>
          </cell>
          <cell r="AM2769">
            <v>2082.703</v>
          </cell>
          <cell r="AN2769">
            <v>2199.5077983300639</v>
          </cell>
          <cell r="AO2769">
            <v>2126.1370000000011</v>
          </cell>
          <cell r="AP2769">
            <v>2178.5078311395878</v>
          </cell>
          <cell r="AQ2769">
            <v>2213.3065838250413</v>
          </cell>
          <cell r="AR2769">
            <v>2359.5722020520557</v>
          </cell>
          <cell r="AS2769">
            <v>2490.9693041201222</v>
          </cell>
          <cell r="AT2769">
            <v>2652.4554430003873</v>
          </cell>
          <cell r="AU2769">
            <v>2733.9129999999977</v>
          </cell>
          <cell r="AV2769">
            <v>2865.9289999999992</v>
          </cell>
          <cell r="AZ2769">
            <v>3041.5971521084839</v>
          </cell>
          <cell r="BE2769">
            <v>3252.6670000000013</v>
          </cell>
          <cell r="BL2769">
            <v>3406.9762959860509</v>
          </cell>
          <cell r="BU2769">
            <v>3525.4010000000017</v>
          </cell>
          <cell r="CG2769">
            <v>3674.0450955997121</v>
          </cell>
          <cell r="CR2769">
            <v>3929.7112049707803</v>
          </cell>
          <cell r="DD2769">
            <v>4071.0615785363188</v>
          </cell>
          <cell r="DQ2769">
            <v>4194.4763378162743</v>
          </cell>
          <cell r="EA2769">
            <v>4435.4885194992476</v>
          </cell>
          <cell r="EB2769">
            <v>4424.4933494180568</v>
          </cell>
          <cell r="EC2769">
            <v>4415.4355412695877</v>
          </cell>
          <cell r="EE2769">
            <v>4634.401565954865</v>
          </cell>
          <cell r="EH2769">
            <v>4888.4737226443658</v>
          </cell>
          <cell r="EK2769">
            <v>5154.7283965215001</v>
          </cell>
          <cell r="EN2769">
            <v>5397.8483437466912</v>
          </cell>
          <cell r="EQ2769">
            <v>5663.8268836379802</v>
          </cell>
          <cell r="ET2769">
            <v>5939.4525278460806</v>
          </cell>
        </row>
        <row r="2771">
          <cell r="C2771">
            <v>552.79248780487808</v>
          </cell>
          <cell r="D2771">
            <v>578.52143902439025</v>
          </cell>
          <cell r="E2771">
            <v>575.59029268292693</v>
          </cell>
          <cell r="F2771">
            <v>513.49341463414635</v>
          </cell>
          <cell r="G2771">
            <v>462.57831707317075</v>
          </cell>
          <cell r="H2771">
            <v>445.1</v>
          </cell>
          <cell r="I2771">
            <v>454.65336585365856</v>
          </cell>
          <cell r="J2771">
            <v>375.6209756097561</v>
          </cell>
          <cell r="K2771">
            <v>397.33317073170736</v>
          </cell>
          <cell r="L2771">
            <v>428.81585365853658</v>
          </cell>
          <cell r="M2771">
            <v>458.12731707317079</v>
          </cell>
          <cell r="N2771">
            <v>485.2675609756098</v>
          </cell>
          <cell r="O2771">
            <v>499.38048780487804</v>
          </cell>
          <cell r="P2771">
            <v>534.33712195121961</v>
          </cell>
          <cell r="Q2771">
            <v>571.74072048780499</v>
          </cell>
          <cell r="AH2771">
            <v>1167.4286443517403</v>
          </cell>
          <cell r="AI2771">
            <v>1254.4365297640588</v>
          </cell>
          <cell r="AJ2771">
            <v>1245.1215014624004</v>
          </cell>
          <cell r="AK2771">
            <v>1131.5061429818113</v>
          </cell>
          <cell r="AL2771">
            <v>1318.5690000000004</v>
          </cell>
          <cell r="AM2771">
            <v>1401.6539999999998</v>
          </cell>
          <cell r="AN2771">
            <v>1466.6322646109179</v>
          </cell>
          <cell r="AO2771">
            <v>1444.1770000000006</v>
          </cell>
          <cell r="AP2771">
            <v>1500.6380667690746</v>
          </cell>
          <cell r="AQ2771">
            <v>1533.4180609324774</v>
          </cell>
          <cell r="AR2771">
            <v>1654.3312702181645</v>
          </cell>
          <cell r="AS2771">
            <v>1748.3648653783055</v>
          </cell>
          <cell r="AT2771">
            <v>1851.0094806922677</v>
          </cell>
          <cell r="AU2771">
            <v>1871.1379999999965</v>
          </cell>
          <cell r="AV2771">
            <v>1928.7079999999987</v>
          </cell>
          <cell r="AZ2771">
            <v>2025.2887720798756</v>
          </cell>
          <cell r="BE2771">
            <v>2151.5000000000009</v>
          </cell>
          <cell r="BL2771">
            <v>2234.2422360136784</v>
          </cell>
          <cell r="BU2771">
            <v>2315.2110000000011</v>
          </cell>
          <cell r="CG2771">
            <v>2381.3259757624915</v>
          </cell>
          <cell r="CR2771">
            <v>2608.3305733956195</v>
          </cell>
          <cell r="DD2771">
            <v>2697.0058041197385</v>
          </cell>
          <cell r="DQ2771">
            <v>2763.6673076102493</v>
          </cell>
          <cell r="EA2771">
            <v>2929.4873460668641</v>
          </cell>
          <cell r="EB2771">
            <v>2929.4873460668641</v>
          </cell>
          <cell r="EC2771">
            <v>2915.6690095288127</v>
          </cell>
          <cell r="EE2771">
            <v>3090.6091501005412</v>
          </cell>
          <cell r="EH2771">
            <v>3260.592653356071</v>
          </cell>
          <cell r="EK2771">
            <v>3472.5311758242146</v>
          </cell>
          <cell r="EN2771">
            <v>3698.2457022527888</v>
          </cell>
          <cell r="EQ2771">
            <v>3938.6316728992201</v>
          </cell>
          <cell r="ET2771">
            <v>4194.6427316376694</v>
          </cell>
        </row>
        <row r="2773">
          <cell r="C2773">
            <v>301.73850000000004</v>
          </cell>
          <cell r="D2773">
            <v>179.67600000000002</v>
          </cell>
          <cell r="E2773">
            <v>151.91550000000001</v>
          </cell>
          <cell r="F2773">
            <v>139.63949999999997</v>
          </cell>
          <cell r="G2773">
            <v>126.38699999999999</v>
          </cell>
          <cell r="H2773">
            <v>83.7</v>
          </cell>
          <cell r="I2773">
            <v>148.2885</v>
          </cell>
          <cell r="J2773">
            <v>147.87</v>
          </cell>
          <cell r="K2773">
            <v>153.44999999999999</v>
          </cell>
          <cell r="L2773">
            <v>164.61</v>
          </cell>
          <cell r="M2773">
            <v>172.98000000000002</v>
          </cell>
          <cell r="N2773">
            <v>171.58500000000001</v>
          </cell>
          <cell r="O2773">
            <v>188.32499999999999</v>
          </cell>
          <cell r="P2773">
            <v>251.1</v>
          </cell>
          <cell r="Q2773">
            <v>311.54447672552175</v>
          </cell>
          <cell r="AH2773">
            <v>120.12217500951297</v>
          </cell>
          <cell r="AI2773">
            <v>168.94238933403798</v>
          </cell>
          <cell r="AJ2773">
            <v>174.632593552586</v>
          </cell>
          <cell r="AK2773">
            <v>239.96816263198897</v>
          </cell>
          <cell r="AL2773">
            <v>509.66999999999996</v>
          </cell>
          <cell r="AM2773">
            <v>521.48199999999997</v>
          </cell>
          <cell r="AN2773">
            <v>563.51558813235795</v>
          </cell>
          <cell r="AO2773">
            <v>535.97</v>
          </cell>
          <cell r="AP2773">
            <v>541.14399997805299</v>
          </cell>
          <cell r="AQ2773">
            <v>540.03958984855308</v>
          </cell>
          <cell r="AR2773">
            <v>557.29421564881898</v>
          </cell>
          <cell r="AS2773">
            <v>587.16762810301611</v>
          </cell>
          <cell r="AT2773">
            <v>633.90196230811898</v>
          </cell>
          <cell r="AU2773">
            <v>681.65100000000098</v>
          </cell>
          <cell r="AV2773">
            <v>738.98099999999999</v>
          </cell>
          <cell r="AZ2773">
            <v>816.1783800286081</v>
          </cell>
          <cell r="BE2773">
            <v>888.66700000000003</v>
          </cell>
          <cell r="BL2773">
            <v>956.24346379151871</v>
          </cell>
          <cell r="BU2773">
            <v>991.48699999999997</v>
          </cell>
          <cell r="CG2773">
            <v>1072.82177016216</v>
          </cell>
          <cell r="CR2773">
            <v>1101.4862081579201</v>
          </cell>
          <cell r="DD2773">
            <v>1148.0643715382394</v>
          </cell>
          <cell r="DQ2773">
            <v>1195.3633848937966</v>
          </cell>
          <cell r="EA2773">
            <v>1254.0743329482984</v>
          </cell>
          <cell r="EB2773">
            <v>1245.4336193202303</v>
          </cell>
          <cell r="EC2773">
            <v>1252.5486041629356</v>
          </cell>
          <cell r="EE2773">
            <v>1269.2627934202649</v>
          </cell>
          <cell r="EH2773">
            <v>1325.8984846108303</v>
          </cell>
          <cell r="EK2773">
            <v>1350.0163775520743</v>
          </cell>
          <cell r="EN2773">
            <v>1334.2037140341706</v>
          </cell>
          <cell r="EQ2773">
            <v>1323.2563905330553</v>
          </cell>
          <cell r="ET2773">
            <v>1302.6770939821354</v>
          </cell>
        </row>
        <row r="2775">
          <cell r="C2775">
            <v>1865.7028424235873</v>
          </cell>
          <cell r="D2775">
            <v>1738.1540999535716</v>
          </cell>
          <cell r="E2775">
            <v>1590.6600717440047</v>
          </cell>
          <cell r="F2775">
            <v>1451.8607107241703</v>
          </cell>
          <cell r="G2775">
            <v>1473.4272636324044</v>
          </cell>
          <cell r="H2775">
            <v>1441.6200000000001</v>
          </cell>
          <cell r="I2775">
            <v>1471.1089335186998</v>
          </cell>
          <cell r="J2775">
            <v>1424.4130684992751</v>
          </cell>
          <cell r="K2775">
            <v>1466.4715957819185</v>
          </cell>
          <cell r="L2775">
            <v>1537.7956875085306</v>
          </cell>
          <cell r="M2775">
            <v>1606.6073058447814</v>
          </cell>
          <cell r="N2775">
            <v>1702.0421989521885</v>
          </cell>
          <cell r="O2775">
            <v>1793.4960951221337</v>
          </cell>
          <cell r="P2775">
            <v>1924.642559283629</v>
          </cell>
          <cell r="Q2775">
            <v>2051.3783786436743</v>
          </cell>
          <cell r="AH2775">
            <v>3986.9861785752514</v>
          </cell>
          <cell r="AI2775">
            <v>4142.6887708917729</v>
          </cell>
          <cell r="AJ2775">
            <v>4520.9473362102945</v>
          </cell>
          <cell r="AK2775">
            <v>4954.3790622456263</v>
          </cell>
          <cell r="AL2775">
            <v>4794.6550000000007</v>
          </cell>
          <cell r="AM2775">
            <v>4916.7949999999983</v>
          </cell>
          <cell r="AN2775">
            <v>5201.4803239233579</v>
          </cell>
          <cell r="AO2775">
            <v>5587.4769999999999</v>
          </cell>
          <cell r="AP2775">
            <v>5789.8466482608756</v>
          </cell>
          <cell r="AQ2775">
            <v>6100.3661711295199</v>
          </cell>
          <cell r="AR2775">
            <v>6361.7764214523377</v>
          </cell>
          <cell r="AS2775">
            <v>6662.4979990480551</v>
          </cell>
          <cell r="AT2775">
            <v>6955.4242522580507</v>
          </cell>
          <cell r="AU2775">
            <v>7286.8389999999981</v>
          </cell>
          <cell r="AV2775">
            <v>7536.1929999999966</v>
          </cell>
          <cell r="AZ2775">
            <v>7906.4228787035699</v>
          </cell>
          <cell r="BE2775">
            <v>8244.6999999999989</v>
          </cell>
          <cell r="BL2775">
            <v>8613.5874536370975</v>
          </cell>
          <cell r="BU2775">
            <v>8853.7309999999979</v>
          </cell>
          <cell r="CG2775">
            <v>8779.0059278752196</v>
          </cell>
          <cell r="CR2775">
            <v>8984.7585380765267</v>
          </cell>
          <cell r="DD2775">
            <v>9369.381459748176</v>
          </cell>
          <cell r="DQ2775">
            <v>9780.6740344872305</v>
          </cell>
          <cell r="EA2775">
            <v>10149.785787598908</v>
          </cell>
          <cell r="EB2775">
            <v>10087.936899580669</v>
          </cell>
          <cell r="EC2775">
            <v>10286.933102189701</v>
          </cell>
          <cell r="EE2775">
            <v>10539.340950938647</v>
          </cell>
          <cell r="EH2775">
            <v>11064.36056440736</v>
          </cell>
          <cell r="EK2775">
            <v>11617.951612940849</v>
          </cell>
          <cell r="EN2775">
            <v>12516.537230325152</v>
          </cell>
          <cell r="EQ2775">
            <v>13179.826241519098</v>
          </cell>
          <cell r="ET2775">
            <v>13750.799896381905</v>
          </cell>
        </row>
        <row r="2780">
          <cell r="C2780">
            <v>369.03626959247646</v>
          </cell>
          <cell r="D2780">
            <v>363.19015047021935</v>
          </cell>
          <cell r="E2780">
            <v>354.62976175548584</v>
          </cell>
          <cell r="F2780">
            <v>343.14631347962376</v>
          </cell>
          <cell r="G2780">
            <v>381.72026018808776</v>
          </cell>
          <cell r="H2780">
            <v>333.02</v>
          </cell>
          <cell r="I2780">
            <v>450.25556739811907</v>
          </cell>
          <cell r="J2780">
            <v>446.81053291536051</v>
          </cell>
          <cell r="K2780">
            <v>467.68952978056421</v>
          </cell>
          <cell r="L2780">
            <v>484.39272727272726</v>
          </cell>
          <cell r="M2780">
            <v>505.27172413793102</v>
          </cell>
          <cell r="N2780">
            <v>528.23862068965514</v>
          </cell>
          <cell r="O2780">
            <v>560.60106583072093</v>
          </cell>
          <cell r="P2780">
            <v>593.11592764890281</v>
          </cell>
          <cell r="Q2780">
            <v>634.63404258432604</v>
          </cell>
          <cell r="AH2780">
            <v>812.30534576179718</v>
          </cell>
          <cell r="AI2780">
            <v>851.48476514304912</v>
          </cell>
          <cell r="AJ2780">
            <v>949.79668110269608</v>
          </cell>
          <cell r="AK2780">
            <v>1025.9513978972111</v>
          </cell>
          <cell r="AL2780">
            <v>939.26900000000012</v>
          </cell>
          <cell r="AM2780">
            <v>978.28100000000018</v>
          </cell>
          <cell r="AN2780">
            <v>1116.5353523458541</v>
          </cell>
          <cell r="AO2780">
            <v>1239.8029999999987</v>
          </cell>
          <cell r="AP2780">
            <v>1318.7592255436796</v>
          </cell>
          <cell r="AQ2780">
            <v>1426.8833751451596</v>
          </cell>
          <cell r="AR2780">
            <v>1502.9795333268885</v>
          </cell>
          <cell r="AS2780">
            <v>1545.2622423274554</v>
          </cell>
          <cell r="AT2780">
            <v>1613.2541227425356</v>
          </cell>
          <cell r="AU2780">
            <v>1695.1129999999994</v>
          </cell>
          <cell r="AV2780">
            <v>1749.7949999999983</v>
          </cell>
          <cell r="AZ2780">
            <v>1815.6879999999985</v>
          </cell>
          <cell r="BE2780">
            <v>1896.4999999999977</v>
          </cell>
          <cell r="BL2780">
            <v>1968.1331300655202</v>
          </cell>
          <cell r="BU2780">
            <v>2013.9749999999981</v>
          </cell>
          <cell r="CG2780">
            <v>2016.1270417187582</v>
          </cell>
          <cell r="CR2780">
            <v>2040.8042814289154</v>
          </cell>
          <cell r="DD2780">
            <v>2131.5265729901994</v>
          </cell>
          <cell r="DQ2780">
            <v>2198.0159885866879</v>
          </cell>
          <cell r="EA2780">
            <v>2201.9781741821103</v>
          </cell>
          <cell r="EB2780">
            <v>2151.317920004291</v>
          </cell>
          <cell r="EC2780">
            <v>2477.8503247349458</v>
          </cell>
          <cell r="EE2780">
            <v>2159.3933039209578</v>
          </cell>
          <cell r="EH2780">
            <v>2360.181728411058</v>
          </cell>
          <cell r="EK2780">
            <v>2464.8688776911245</v>
          </cell>
          <cell r="EN2780">
            <v>2599.9747972530076</v>
          </cell>
          <cell r="EQ2780">
            <v>2748.1990847510506</v>
          </cell>
          <cell r="ET2780">
            <v>2908.0819514782415</v>
          </cell>
        </row>
        <row r="2787">
          <cell r="C2787">
            <v>390.921974522293</v>
          </cell>
          <cell r="D2787">
            <v>361.41974522292992</v>
          </cell>
          <cell r="E2787">
            <v>349.63280254777067</v>
          </cell>
          <cell r="F2787">
            <v>315.38789808917198</v>
          </cell>
          <cell r="G2787">
            <v>271.93662420382162</v>
          </cell>
          <cell r="H2787">
            <v>219</v>
          </cell>
          <cell r="I2787">
            <v>174.36305732484075</v>
          </cell>
          <cell r="J2787">
            <v>154.13694267515925</v>
          </cell>
          <cell r="K2787">
            <v>146.46496815286625</v>
          </cell>
          <cell r="L2787">
            <v>133.91082802547771</v>
          </cell>
          <cell r="M2787">
            <v>137.39808917197453</v>
          </cell>
          <cell r="N2787">
            <v>142.97770700636943</v>
          </cell>
          <cell r="O2787">
            <v>149.25477707006368</v>
          </cell>
          <cell r="P2787">
            <v>139.60415675627161</v>
          </cell>
          <cell r="Q2787">
            <v>140.49049215714464</v>
          </cell>
          <cell r="AH2787">
            <v>681.55009095715513</v>
          </cell>
          <cell r="AI2787">
            <v>708.96889624593814</v>
          </cell>
          <cell r="AJ2787">
            <v>719.5240999382753</v>
          </cell>
          <cell r="AK2787">
            <v>788.38793839339723</v>
          </cell>
          <cell r="AL2787">
            <v>670.62100000000009</v>
          </cell>
          <cell r="AM2787">
            <v>722.31100000000015</v>
          </cell>
          <cell r="AN2787">
            <v>694.21154615553019</v>
          </cell>
          <cell r="AO2787">
            <v>836.95299999999918</v>
          </cell>
          <cell r="AP2787">
            <v>771.83585070552419</v>
          </cell>
          <cell r="AQ2787">
            <v>700.86750026217112</v>
          </cell>
          <cell r="AR2787">
            <v>652.58627830735361</v>
          </cell>
          <cell r="AS2787">
            <v>676.73825280144354</v>
          </cell>
          <cell r="AT2787">
            <v>733.85800000000097</v>
          </cell>
          <cell r="AU2787">
            <v>839.72300000000007</v>
          </cell>
          <cell r="AV2787">
            <v>1048.3720000000001</v>
          </cell>
          <cell r="AZ2787">
            <v>1011.1090000000002</v>
          </cell>
          <cell r="BE2787">
            <v>845.55204047533914</v>
          </cell>
          <cell r="BL2787">
            <v>822.86842059178502</v>
          </cell>
          <cell r="BU2787">
            <v>893.21100000000024</v>
          </cell>
          <cell r="CG2787">
            <v>919.54448709954215</v>
          </cell>
          <cell r="CR2787">
            <v>887.40298281690377</v>
          </cell>
          <cell r="DD2787">
            <v>873.40825332151019</v>
          </cell>
          <cell r="DQ2787">
            <v>854.92692864393143</v>
          </cell>
          <cell r="EA2787">
            <v>829.87267398445863</v>
          </cell>
          <cell r="EB2787">
            <v>805.70162522762973</v>
          </cell>
          <cell r="EC2787">
            <v>781.53057647080072</v>
          </cell>
          <cell r="EE2787">
            <v>776.95251080658932</v>
          </cell>
          <cell r="EH2787">
            <v>718.64741571274806</v>
          </cell>
          <cell r="EK2787">
            <v>706.68122783497847</v>
          </cell>
          <cell r="EN2787">
            <v>865.87485257897833</v>
          </cell>
          <cell r="EQ2787">
            <v>1020.7219369164152</v>
          </cell>
          <cell r="ET2787">
            <v>1055.9341639352626</v>
          </cell>
        </row>
        <row r="2810">
          <cell r="C2810">
            <v>493.26157118547934</v>
          </cell>
          <cell r="D2810">
            <v>427.50068065796933</v>
          </cell>
          <cell r="E2810">
            <v>416.63201928530913</v>
          </cell>
          <cell r="F2810">
            <v>407.51990924560403</v>
          </cell>
          <cell r="G2810">
            <v>445.28576290414065</v>
          </cell>
          <cell r="H2810">
            <v>387.1</v>
          </cell>
          <cell r="I2810">
            <v>376.56069200226887</v>
          </cell>
          <cell r="J2810">
            <v>425.96369824163361</v>
          </cell>
          <cell r="K2810">
            <v>422.67016449234256</v>
          </cell>
          <cell r="L2810">
            <v>327.15768576290412</v>
          </cell>
          <cell r="M2810">
            <v>345.82104367555303</v>
          </cell>
          <cell r="N2810">
            <v>371.07146908678385</v>
          </cell>
          <cell r="O2810">
            <v>368.87577992058988</v>
          </cell>
          <cell r="P2810">
            <v>405.76335791264887</v>
          </cell>
          <cell r="Q2810">
            <v>455.11743165059556</v>
          </cell>
          <cell r="AH2810">
            <v>902.73248066384497</v>
          </cell>
          <cell r="AI2810">
            <v>921.24585900780778</v>
          </cell>
          <cell r="AJ2810">
            <v>995.60188040106664</v>
          </cell>
          <cell r="AK2810">
            <v>1049.1591021177098</v>
          </cell>
          <cell r="AL2810">
            <v>1036.7489999999998</v>
          </cell>
          <cell r="AM2810">
            <v>1091.876</v>
          </cell>
          <cell r="AN2810">
            <v>1228.396</v>
          </cell>
          <cell r="AO2810">
            <v>1350.4169999999997</v>
          </cell>
          <cell r="AP2810">
            <v>1438.2019999999998</v>
          </cell>
          <cell r="AQ2810">
            <v>1538.3409999999988</v>
          </cell>
          <cell r="AR2810">
            <v>1644.7710000000009</v>
          </cell>
          <cell r="AS2810">
            <v>1701.5743719990796</v>
          </cell>
          <cell r="AT2810">
            <v>1794.5349999999999</v>
          </cell>
          <cell r="AU2810">
            <v>1872.1709999999994</v>
          </cell>
          <cell r="AV2810">
            <v>1960.0879999999995</v>
          </cell>
          <cell r="AZ2810">
            <v>2022.2963720951047</v>
          </cell>
          <cell r="BE2810">
            <v>1990.3376272575658</v>
          </cell>
          <cell r="BL2810">
            <v>2068.8999999999996</v>
          </cell>
          <cell r="BU2810">
            <v>2146.9650700348452</v>
          </cell>
          <cell r="CG2810">
            <v>2148.6714471326395</v>
          </cell>
          <cell r="CR2810">
            <v>2205.4187439599805</v>
          </cell>
          <cell r="DD2810">
            <v>2079.5234996179702</v>
          </cell>
          <cell r="DQ2810">
            <v>2153.2868304516005</v>
          </cell>
          <cell r="EA2810">
            <v>2102.9647332030158</v>
          </cell>
          <cell r="EB2810">
            <v>2028.9096058878326</v>
          </cell>
          <cell r="EC2810">
            <v>2500.1408059272658</v>
          </cell>
          <cell r="EE2810">
            <v>2064.9505615908829</v>
          </cell>
          <cell r="EH2810">
            <v>2101.7376966086886</v>
          </cell>
          <cell r="EK2810">
            <v>2089.0691048872345</v>
          </cell>
          <cell r="EN2810">
            <v>2076.5915196841656</v>
          </cell>
          <cell r="EQ2810">
            <v>2064.4226254165042</v>
          </cell>
          <cell r="ET2810">
            <v>2052.5779913319825</v>
          </cell>
        </row>
        <row r="2815">
          <cell r="C2815">
            <v>750.73822463768113</v>
          </cell>
          <cell r="D2815">
            <v>238.98097826086953</v>
          </cell>
          <cell r="E2815">
            <v>181.231884057971</v>
          </cell>
          <cell r="F2815">
            <v>112.25483091787439</v>
          </cell>
          <cell r="G2815">
            <v>280.66183574879227</v>
          </cell>
          <cell r="H2815">
            <v>123</v>
          </cell>
          <cell r="I2815">
            <v>107.94685990338164</v>
          </cell>
          <cell r="J2815">
            <v>74.275362318840564</v>
          </cell>
          <cell r="K2815">
            <v>25.9963768115942</v>
          </cell>
          <cell r="L2815">
            <v>23.520531400966181</v>
          </cell>
          <cell r="M2815">
            <v>37.137681159420282</v>
          </cell>
          <cell r="N2815">
            <v>75.513285024154584</v>
          </cell>
          <cell r="O2815">
            <v>99.033816425120762</v>
          </cell>
          <cell r="P2815">
            <v>130.72463768115941</v>
          </cell>
          <cell r="Q2815">
            <v>206.24633491531773</v>
          </cell>
          <cell r="AH2815">
            <v>217.28420546447512</v>
          </cell>
          <cell r="AI2815">
            <v>194.51898314750599</v>
          </cell>
          <cell r="AJ2815">
            <v>180.07001448409099</v>
          </cell>
          <cell r="AK2815">
            <v>221.11725197699099</v>
          </cell>
          <cell r="AL2815">
            <v>323.048</v>
          </cell>
          <cell r="AM2815">
            <v>305.73737453887009</v>
          </cell>
          <cell r="AN2815">
            <v>404.89529546529025</v>
          </cell>
          <cell r="AO2815">
            <v>582.08516360120905</v>
          </cell>
          <cell r="AP2815">
            <v>438.14563622305019</v>
          </cell>
          <cell r="AQ2815">
            <v>428.47831313173702</v>
          </cell>
          <cell r="AR2815">
            <v>622.99240106708407</v>
          </cell>
          <cell r="AS2815">
            <v>665.67833254638401</v>
          </cell>
          <cell r="AT2815">
            <v>707.05745306403503</v>
          </cell>
          <cell r="AU2815">
            <v>732.29124377219603</v>
          </cell>
          <cell r="AV2815">
            <v>727.82731251525104</v>
          </cell>
          <cell r="AZ2815">
            <v>838.32204195236272</v>
          </cell>
          <cell r="BE2815">
            <v>788.1</v>
          </cell>
          <cell r="BL2815">
            <v>763.82630990720133</v>
          </cell>
          <cell r="BU2815">
            <v>800.28468846921101</v>
          </cell>
          <cell r="CG2815">
            <v>636.23378467350597</v>
          </cell>
          <cell r="CR2815">
            <v>668.02199038493336</v>
          </cell>
          <cell r="DD2815">
            <v>698.28784724750562</v>
          </cell>
          <cell r="DQ2815">
            <v>578.76209801124128</v>
          </cell>
          <cell r="EA2815">
            <v>731.04333373383645</v>
          </cell>
          <cell r="EB2815">
            <v>719.1019533232535</v>
          </cell>
          <cell r="EC2815">
            <v>873.49396410137115</v>
          </cell>
          <cell r="EE2815">
            <v>729.60001933540696</v>
          </cell>
          <cell r="EH2815">
            <v>806.85622556107398</v>
          </cell>
          <cell r="EK2815">
            <v>894.41818401950309</v>
          </cell>
          <cell r="EN2815">
            <v>875.65208472774646</v>
          </cell>
          <cell r="EQ2815">
            <v>882.82851742167225</v>
          </cell>
          <cell r="ET2815">
            <v>849.67163588465792</v>
          </cell>
        </row>
        <row r="2816">
          <cell r="C2816">
            <v>250.99902258824577</v>
          </cell>
          <cell r="D2816">
            <v>479.40006243542763</v>
          </cell>
          <cell r="E2816">
            <v>424.14675298612292</v>
          </cell>
          <cell r="F2816">
            <v>450.37034614498401</v>
          </cell>
          <cell r="G2816">
            <v>259.8519685741681</v>
          </cell>
          <cell r="H2816">
            <v>334.1</v>
          </cell>
          <cell r="I2816">
            <v>527.70014642594333</v>
          </cell>
          <cell r="J2816">
            <v>422.16011714075472</v>
          </cell>
          <cell r="K2816">
            <v>461.89283404811988</v>
          </cell>
          <cell r="L2816">
            <v>563.70792112324307</v>
          </cell>
          <cell r="M2816">
            <v>658.07312377823519</v>
          </cell>
          <cell r="N2816">
            <v>692.83925107217976</v>
          </cell>
          <cell r="O2816">
            <v>713.94725692921747</v>
          </cell>
          <cell r="P2816">
            <v>710.2867228148458</v>
          </cell>
          <cell r="Q2816">
            <v>876.05573852643636</v>
          </cell>
          <cell r="AH2816">
            <v>1598.590188793652</v>
          </cell>
          <cell r="AI2816">
            <v>1889.7918973393778</v>
          </cell>
          <cell r="AJ2816">
            <v>1724.8778247573227</v>
          </cell>
          <cell r="AK2816">
            <v>1894.2040334707435</v>
          </cell>
          <cell r="AL2816">
            <v>1730.8</v>
          </cell>
          <cell r="AM2816">
            <v>1774.2616254611301</v>
          </cell>
          <cell r="AN2816">
            <v>1695.5845169682987</v>
          </cell>
          <cell r="AO2816">
            <v>1991.7247634036523</v>
          </cell>
          <cell r="AP2816">
            <v>2145.8627952526394</v>
          </cell>
          <cell r="AQ2816">
            <v>2255.5739663315098</v>
          </cell>
          <cell r="AR2816">
            <v>2376.6404898681535</v>
          </cell>
          <cell r="AS2816">
            <v>2415.6854892100018</v>
          </cell>
          <cell r="AT2816">
            <v>2545.3729969137826</v>
          </cell>
          <cell r="AU2816">
            <v>2942.771756227804</v>
          </cell>
          <cell r="AV2816">
            <v>3040.5216874847506</v>
          </cell>
          <cell r="AZ2816">
            <v>3110.1965242649712</v>
          </cell>
          <cell r="BE2816">
            <v>3317.9862311528977</v>
          </cell>
          <cell r="BL2816">
            <v>3637.4884185012902</v>
          </cell>
          <cell r="BU2816">
            <v>3831.6069845044908</v>
          </cell>
          <cell r="CG2816">
            <v>4260.4504919652436</v>
          </cell>
          <cell r="CR2816">
            <v>4465.3917180517738</v>
          </cell>
          <cell r="DD2816">
            <v>4834.1909667900636</v>
          </cell>
          <cell r="DQ2816">
            <v>5301.5887553282028</v>
          </cell>
          <cell r="EA2816">
            <v>5568.1371048718356</v>
          </cell>
          <cell r="EB2816">
            <v>5461.2874465562718</v>
          </cell>
          <cell r="EC2816">
            <v>5404.8703979384409</v>
          </cell>
          <cell r="EE2816">
            <v>5507.0400770814158</v>
          </cell>
          <cell r="EH2816">
            <v>5666.8751444746058</v>
          </cell>
          <cell r="EK2816">
            <v>6250.0132724970545</v>
          </cell>
          <cell r="EN2816">
            <v>6372.88227331905</v>
          </cell>
          <cell r="EQ2816">
            <v>6496.0227584542981</v>
          </cell>
          <cell r="ET2816">
            <v>6566.6963285492602</v>
          </cell>
        </row>
        <row r="2817"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4.9388207136963995</v>
          </cell>
          <cell r="H2817">
            <v>12.7</v>
          </cell>
          <cell r="I2817">
            <v>28.082935059722455</v>
          </cell>
          <cell r="J2817">
            <v>40.118478656746362</v>
          </cell>
          <cell r="K2817">
            <v>52.673202565798761</v>
          </cell>
          <cell r="L2817">
            <v>53.569968559302509</v>
          </cell>
          <cell r="M2817">
            <v>50.030102795471933</v>
          </cell>
          <cell r="N2817">
            <v>85.593954169422986</v>
          </cell>
          <cell r="O2817">
            <v>94.98639799612009</v>
          </cell>
          <cell r="P2817">
            <v>88.74491053610862</v>
          </cell>
          <cell r="Q2817">
            <v>93.065023971942495</v>
          </cell>
          <cell r="AH2817">
            <v>82.299715058611298</v>
          </cell>
          <cell r="AI2817">
            <v>68.576674542658637</v>
          </cell>
          <cell r="AJ2817">
            <v>93.843250725991822</v>
          </cell>
          <cell r="AK2817">
            <v>105.3653416447181</v>
          </cell>
          <cell r="AL2817">
            <v>215.97587970448399</v>
          </cell>
          <cell r="AM2817">
            <v>222.45762767369368</v>
          </cell>
          <cell r="AN2817">
            <v>225.62901949982134</v>
          </cell>
          <cell r="AO2817">
            <v>249.50826297802848</v>
          </cell>
          <cell r="AP2817">
            <v>281.15412736360901</v>
          </cell>
          <cell r="AQ2817">
            <v>328.24697867677264</v>
          </cell>
          <cell r="AR2817">
            <v>431.4296030571366</v>
          </cell>
          <cell r="AS2817">
            <v>395.27675327592442</v>
          </cell>
          <cell r="AT2817">
            <v>431.84041293922883</v>
          </cell>
          <cell r="AU2817">
            <v>431.70775346339678</v>
          </cell>
          <cell r="AV2817">
            <v>315.65816635647349</v>
          </cell>
          <cell r="AZ2817">
            <v>276.21211930954962</v>
          </cell>
          <cell r="BE2817">
            <v>266.94449131062692</v>
          </cell>
          <cell r="BL2817">
            <v>283.24482636560538</v>
          </cell>
          <cell r="BU2817">
            <v>300.55671084029422</v>
          </cell>
          <cell r="CG2817">
            <v>270.30571396150884</v>
          </cell>
          <cell r="CR2817">
            <v>296.89855797971722</v>
          </cell>
          <cell r="DD2817">
            <v>433.06963026559004</v>
          </cell>
          <cell r="DQ2817">
            <v>383.46341929122673</v>
          </cell>
          <cell r="EA2817">
            <v>372.09724306448436</v>
          </cell>
          <cell r="EB2817">
            <v>352.84971583918508</v>
          </cell>
          <cell r="EC2817">
            <v>316.23664413417777</v>
          </cell>
          <cell r="EE2817">
            <v>294.46474608157678</v>
          </cell>
          <cell r="EH2817">
            <v>314.70222672521771</v>
          </cell>
          <cell r="EK2817">
            <v>862.25915655303402</v>
          </cell>
          <cell r="EN2817">
            <v>1027.6985365694984</v>
          </cell>
          <cell r="EQ2817">
            <v>1198.06109173752</v>
          </cell>
          <cell r="ET2817">
            <v>1367.5714100974453</v>
          </cell>
        </row>
        <row r="2818">
          <cell r="T2818">
            <v>6.9157552443531474</v>
          </cell>
          <cell r="U2818">
            <v>-20.586434215748906</v>
          </cell>
          <cell r="V2818">
            <v>-13.107768660808869</v>
          </cell>
          <cell r="W2818">
            <v>22.114333630199017</v>
          </cell>
          <cell r="X2818">
            <v>20.10393966381729</v>
          </cell>
          <cell r="Y2818">
            <v>28.895400442073715</v>
          </cell>
          <cell r="Z2818">
            <v>-1.1405369168482142</v>
          </cell>
          <cell r="AA2818">
            <v>20.330719057327478</v>
          </cell>
          <cell r="AB2818">
            <v>1.0707688045275789</v>
          </cell>
          <cell r="AC2818">
            <v>2.0726526860285759</v>
          </cell>
          <cell r="AD2818">
            <v>-8.1849333243695011</v>
          </cell>
          <cell r="AE2818">
            <v>2.5810242747572163</v>
          </cell>
          <cell r="AF2818">
            <v>-2.342754158209464</v>
          </cell>
          <cell r="AG2818">
            <v>-1.5563576085808135</v>
          </cell>
          <cell r="AH2818">
            <v>2.1713188508646026</v>
          </cell>
          <cell r="AI2818">
            <v>-7.0963433007601939E-2</v>
          </cell>
          <cell r="AJ2818">
            <v>-5.4191477573484743</v>
          </cell>
          <cell r="AK2818">
            <v>6.302334315843404</v>
          </cell>
          <cell r="AL2818">
            <v>24.621000000002823</v>
          </cell>
          <cell r="AM2818">
            <v>12.293999999998958</v>
          </cell>
          <cell r="AN2818">
            <v>29.213000000004509</v>
          </cell>
          <cell r="AO2818">
            <v>-9.7499999999946194</v>
          </cell>
          <cell r="AP2818">
            <v>40.140000000004896</v>
          </cell>
          <cell r="AQ2818">
            <v>11.170765305582623</v>
          </cell>
          <cell r="AR2818">
            <v>22.461000000008561</v>
          </cell>
          <cell r="AS2818">
            <v>23.080000000013797</v>
          </cell>
          <cell r="AT2818">
            <v>63.487417352729899</v>
          </cell>
          <cell r="AU2818">
            <v>39.545000000006823</v>
          </cell>
          <cell r="AV2818">
            <v>-64.365000000017019</v>
          </cell>
          <cell r="AZ2818">
            <v>-2.4000000000003547</v>
          </cell>
          <cell r="BE2818">
            <v>7.1000000000010486</v>
          </cell>
          <cell r="BL2818">
            <v>33.173448825019832</v>
          </cell>
          <cell r="BU2818">
            <v>43.355565291195077</v>
          </cell>
          <cell r="CG2818">
            <v>-53.577486886113313</v>
          </cell>
          <cell r="CR2818">
            <v>-3.1027244499053728</v>
          </cell>
          <cell r="DD2818">
            <v>21.655580708308754</v>
          </cell>
          <cell r="DQ2818">
            <v>21.905643285721609</v>
          </cell>
          <cell r="EA2818">
            <v>21.905643285721609</v>
          </cell>
          <cell r="EB2818">
            <v>21.905643285721609</v>
          </cell>
          <cell r="EC2818">
            <v>21.905643285721609</v>
          </cell>
          <cell r="EE2818">
            <v>21.905643285721609</v>
          </cell>
          <cell r="EH2818">
            <v>21.905643285721609</v>
          </cell>
          <cell r="EK2818">
            <v>21.905643285721609</v>
          </cell>
          <cell r="EN2818">
            <v>21.905643285721609</v>
          </cell>
          <cell r="EQ2818">
            <v>21.905643285721609</v>
          </cell>
          <cell r="ET2818">
            <v>21.905643285721609</v>
          </cell>
        </row>
        <row r="2822">
          <cell r="C2822">
            <v>535.05712506531961</v>
          </cell>
          <cell r="D2822">
            <v>565.48959501828949</v>
          </cell>
          <cell r="E2822">
            <v>647.3970606166173</v>
          </cell>
          <cell r="F2822">
            <v>681.73257968994949</v>
          </cell>
          <cell r="G2822">
            <v>616.34236544156067</v>
          </cell>
          <cell r="H2822">
            <v>649.49</v>
          </cell>
          <cell r="I2822">
            <v>315.12879202229578</v>
          </cell>
          <cell r="J2822">
            <v>313.37524821459675</v>
          </cell>
          <cell r="K2822">
            <v>311.11261104337223</v>
          </cell>
          <cell r="L2822">
            <v>337.69859780526042</v>
          </cell>
          <cell r="M2822">
            <v>349.57744295418917</v>
          </cell>
          <cell r="N2822">
            <v>444.6082041456192</v>
          </cell>
          <cell r="O2822">
            <v>417.59937601163233</v>
          </cell>
          <cell r="P2822">
            <v>378.74858596086062</v>
          </cell>
          <cell r="Q2822">
            <v>276.26158669392629</v>
          </cell>
          <cell r="AH2822">
            <v>2274.4895761695993</v>
          </cell>
          <cell r="AI2822">
            <v>2174.7648980200611</v>
          </cell>
          <cell r="AJ2822">
            <v>2279.4461202981342</v>
          </cell>
          <cell r="AK2822">
            <v>2331.9286687156805</v>
          </cell>
          <cell r="AL2822">
            <v>2328.1829999999995</v>
          </cell>
          <cell r="AM2822">
            <v>2412.205036089103</v>
          </cell>
          <cell r="AN2822">
            <v>2761.5571861426638</v>
          </cell>
          <cell r="AO2822">
            <v>2675.4101491408305</v>
          </cell>
          <cell r="AP2822">
            <v>2384.9815789924223</v>
          </cell>
          <cell r="AQ2822">
            <v>2485.276191223656</v>
          </cell>
          <cell r="AR2822">
            <v>2679.0471507029961</v>
          </cell>
          <cell r="AS2822">
            <v>2766.0701880810866</v>
          </cell>
          <cell r="AT2822">
            <v>2880.8682373890883</v>
          </cell>
          <cell r="AU2822">
            <v>3032.621302569989</v>
          </cell>
          <cell r="AV2822">
            <v>3225.7490185952338</v>
          </cell>
          <cell r="AZ2822">
            <v>3205.3057246095209</v>
          </cell>
          <cell r="BE2822">
            <v>3154.3533459326195</v>
          </cell>
          <cell r="BL2822">
            <v>3228.0736367079826</v>
          </cell>
          <cell r="BU2822">
            <v>3645.5466877785047</v>
          </cell>
          <cell r="CG2822">
            <v>3253.7389548018714</v>
          </cell>
          <cell r="CR2822">
            <v>3367.0839551115314</v>
          </cell>
          <cell r="DD2822">
            <v>3466.1985667110284</v>
          </cell>
          <cell r="DQ2822">
            <v>3486.5136481920485</v>
          </cell>
          <cell r="EA2822">
            <v>3652.0841662958414</v>
          </cell>
          <cell r="EB2822">
            <v>3648.9767961636871</v>
          </cell>
          <cell r="EC2822">
            <v>4342.3260822962548</v>
          </cell>
          <cell r="EE2822">
            <v>3875.9932563212728</v>
          </cell>
          <cell r="EH2822">
            <v>3716.5045547155255</v>
          </cell>
          <cell r="EK2822">
            <v>3760.0719166263434</v>
          </cell>
          <cell r="EN2822">
            <v>4186.2081470137055</v>
          </cell>
          <cell r="EQ2822">
            <v>4924.4665473960113</v>
          </cell>
          <cell r="ET2822">
            <v>5041.9926417035094</v>
          </cell>
        </row>
        <row r="2828">
          <cell r="C2828">
            <v>-794.3640914700544</v>
          </cell>
          <cell r="D2828">
            <v>-583.0097858439201</v>
          </cell>
          <cell r="E2828">
            <v>-631.16377785843918</v>
          </cell>
          <cell r="F2828">
            <v>-653.50836152450086</v>
          </cell>
          <cell r="G2828">
            <v>-565.26139818511786</v>
          </cell>
          <cell r="H2828">
            <v>-584.42399999999998</v>
          </cell>
          <cell r="I2828">
            <v>-356.87694228675133</v>
          </cell>
          <cell r="J2828">
            <v>-373.35253720508166</v>
          </cell>
          <cell r="K2828">
            <v>-363.45303811252268</v>
          </cell>
          <cell r="L2828">
            <v>-405.17235571687837</v>
          </cell>
          <cell r="M2828">
            <v>-463.50868965517236</v>
          </cell>
          <cell r="N2828">
            <v>-531.67381197822147</v>
          </cell>
          <cell r="O2828">
            <v>-503.82100831779172</v>
          </cell>
          <cell r="P2828">
            <v>-452.59070004808382</v>
          </cell>
          <cell r="Q2828">
            <v>-506.74735299773533</v>
          </cell>
          <cell r="AH2828">
            <v>-2436.9768765504768</v>
          </cell>
          <cell r="AI2828">
            <v>-2440.5441211328412</v>
          </cell>
          <cell r="AJ2828">
            <v>-2430.1038201270089</v>
          </cell>
          <cell r="AK2828">
            <v>-2429.5543765311818</v>
          </cell>
          <cell r="AL2828">
            <v>-2495.9579999999996</v>
          </cell>
          <cell r="AM2828">
            <v>-2533.1829999999982</v>
          </cell>
          <cell r="AN2828">
            <v>-2871.7489999999975</v>
          </cell>
          <cell r="AO2828">
            <v>-3222.722000000002</v>
          </cell>
          <cell r="AP2828">
            <v>-2974.0400000000004</v>
          </cell>
          <cell r="AQ2828">
            <v>-3099.1299999999997</v>
          </cell>
          <cell r="AR2828">
            <v>-3490.532999999999</v>
          </cell>
          <cell r="AS2828">
            <v>-3546.2119999999991</v>
          </cell>
          <cell r="AT2828">
            <v>-3811.9509999999996</v>
          </cell>
          <cell r="AU2828">
            <v>-4141.5909999999985</v>
          </cell>
          <cell r="AV2828">
            <v>-4127.6059999999998</v>
          </cell>
          <cell r="AZ2828">
            <v>-4064.1574482931028</v>
          </cell>
          <cell r="BE2828">
            <v>-4040.703</v>
          </cell>
          <cell r="BL2828">
            <v>-4369.2590108370405</v>
          </cell>
          <cell r="BU2828">
            <v>-5018.7327787913973</v>
          </cell>
          <cell r="CG2828">
            <v>-4706.7303470606694</v>
          </cell>
          <cell r="CR2828">
            <v>-5309.3538959420739</v>
          </cell>
          <cell r="DD2828">
            <v>-5556.5290522273426</v>
          </cell>
          <cell r="DQ2828">
            <v>-5879.1800429450232</v>
          </cell>
          <cell r="EA2828">
            <v>-6563.6562628448264</v>
          </cell>
          <cell r="EB2828">
            <v>-6448.2852537441722</v>
          </cell>
          <cell r="EC2828">
            <v>-7300.3252373445885</v>
          </cell>
          <cell r="EE2828">
            <v>-6516.6304585286443</v>
          </cell>
          <cell r="EH2828">
            <v>-6767.0197137451341</v>
          </cell>
          <cell r="EK2828">
            <v>-8826.3051350931764</v>
          </cell>
          <cell r="EN2828">
            <v>-9308.6409980988828</v>
          </cell>
          <cell r="EQ2828">
            <v>-9832.1233749865169</v>
          </cell>
          <cell r="ET2828">
            <v>-10372.842215287397</v>
          </cell>
        </row>
      </sheetData>
      <sheetData sheetId="2" refreshError="1">
        <row r="9">
          <cell r="AD9">
            <v>400.262</v>
          </cell>
          <cell r="AH9">
            <v>338.65500000000003</v>
          </cell>
          <cell r="AL9">
            <v>405.70000000000005</v>
          </cell>
          <cell r="AP9">
            <v>536.43299999999999</v>
          </cell>
          <cell r="AT9">
            <v>864.25500000000011</v>
          </cell>
          <cell r="AX9">
            <v>1306.47</v>
          </cell>
          <cell r="BB9">
            <v>1456.2470000000001</v>
          </cell>
          <cell r="BF9">
            <v>1673.597</v>
          </cell>
          <cell r="BJ9">
            <v>1799.4235175504841</v>
          </cell>
          <cell r="BM9">
            <v>1644.825</v>
          </cell>
          <cell r="BQ9">
            <v>1705.84</v>
          </cell>
          <cell r="BY9">
            <v>1668.6279999999999</v>
          </cell>
          <cell r="CC9">
            <v>1731.241</v>
          </cell>
          <cell r="CK9">
            <v>2149.8159999999998</v>
          </cell>
          <cell r="CV9">
            <v>1406.386</v>
          </cell>
          <cell r="DH9">
            <v>1769.5840000000001</v>
          </cell>
        </row>
        <row r="12">
          <cell r="DH12">
            <v>0.82599999999999996</v>
          </cell>
          <cell r="DV12">
            <v>0.85499999999999998</v>
          </cell>
          <cell r="EE12">
            <v>0.85499999999999998</v>
          </cell>
          <cell r="EQ12">
            <v>0.86499999999999999</v>
          </cell>
          <cell r="FB12">
            <v>0.86499999999999999</v>
          </cell>
          <cell r="FF12">
            <v>0.85099999999999998</v>
          </cell>
          <cell r="FG12">
            <v>0.83299999999999996</v>
          </cell>
          <cell r="FH12">
            <v>0.85099999999999998</v>
          </cell>
          <cell r="FI12">
            <v>0.84499999999999997</v>
          </cell>
          <cell r="FJ12">
            <v>0.83299999999999996</v>
          </cell>
          <cell r="FM12">
            <v>0.83299999999999996</v>
          </cell>
          <cell r="FP12">
            <v>0.83299999999999996</v>
          </cell>
          <cell r="FS12">
            <v>0.83299999999999996</v>
          </cell>
          <cell r="FV12">
            <v>0.83299999999999996</v>
          </cell>
          <cell r="FY12">
            <v>1.1060000000000001</v>
          </cell>
        </row>
        <row r="19">
          <cell r="Z19">
            <v>0.215</v>
          </cell>
          <cell r="AD19">
            <v>0</v>
          </cell>
          <cell r="AH19">
            <v>0</v>
          </cell>
          <cell r="AL19">
            <v>0.16900000000000001</v>
          </cell>
          <cell r="AP19">
            <v>0.23100000000000001</v>
          </cell>
          <cell r="AT19">
            <v>0.35799999999999998</v>
          </cell>
          <cell r="AX19">
            <v>0.317</v>
          </cell>
          <cell r="BB19">
            <v>0.36599999999999999</v>
          </cell>
          <cell r="BF19">
            <v>0.68400000000000005</v>
          </cell>
          <cell r="BJ19">
            <v>0.59399999999999742</v>
          </cell>
          <cell r="BM19">
            <v>0.497</v>
          </cell>
          <cell r="BQ19">
            <v>5.28</v>
          </cell>
          <cell r="BY19">
            <v>5.3850000000000007</v>
          </cell>
          <cell r="CC19">
            <v>28.22</v>
          </cell>
          <cell r="CK19">
            <v>94.003</v>
          </cell>
          <cell r="CV19">
            <v>192.85399999999998</v>
          </cell>
          <cell r="DH19">
            <v>72.569000000000003</v>
          </cell>
          <cell r="DV19">
            <v>37.585000000000001</v>
          </cell>
          <cell r="EE19">
            <v>30.369000000000597</v>
          </cell>
          <cell r="EQ19">
            <v>76.629000000000005</v>
          </cell>
          <cell r="FB19">
            <v>301.06800000000158</v>
          </cell>
          <cell r="FF19">
            <v>96.954000000000008</v>
          </cell>
          <cell r="FG19">
            <v>172.14896986687563</v>
          </cell>
          <cell r="FH19">
            <v>114.93414187748704</v>
          </cell>
          <cell r="FI19">
            <v>75.742000000000004</v>
          </cell>
          <cell r="FJ19">
            <v>222.0077002960345</v>
          </cell>
          <cell r="FM19">
            <v>217.2063343391751</v>
          </cell>
          <cell r="FP19">
            <v>121.04399999999941</v>
          </cell>
          <cell r="FS19">
            <v>101.04399999999987</v>
          </cell>
          <cell r="FV19">
            <v>76.043999999999869</v>
          </cell>
          <cell r="FY19">
            <v>88.055999999999997</v>
          </cell>
        </row>
        <row r="23">
          <cell r="DH23">
            <v>0.36899999999999999</v>
          </cell>
        </row>
        <row r="41">
          <cell r="DH41">
            <v>766.16300000000001</v>
          </cell>
        </row>
        <row r="45">
          <cell r="DH45">
            <v>1.85</v>
          </cell>
        </row>
        <row r="46">
          <cell r="DH46">
            <v>0.29699999999999999</v>
          </cell>
        </row>
        <row r="47">
          <cell r="DH47">
            <v>2.6030000000000002</v>
          </cell>
        </row>
        <row r="72">
          <cell r="V72">
            <v>176.227</v>
          </cell>
        </row>
        <row r="73">
          <cell r="V73">
            <v>629.64800000000014</v>
          </cell>
        </row>
        <row r="87">
          <cell r="AD87">
            <v>-195.267</v>
          </cell>
          <cell r="AH87">
            <v>-184.2</v>
          </cell>
          <cell r="AL87">
            <v>-164.00700000000001</v>
          </cell>
          <cell r="AP87">
            <v>-154.93100000000001</v>
          </cell>
          <cell r="AT87">
            <v>-7.9219999999999997</v>
          </cell>
          <cell r="AX87">
            <v>-10.897</v>
          </cell>
          <cell r="BB87">
            <v>-11.359</v>
          </cell>
          <cell r="BF87">
            <v>-83.507000000000005</v>
          </cell>
          <cell r="BJ87">
            <v>-221.88198676075882</v>
          </cell>
          <cell r="BM87">
            <v>-226.63300000000001</v>
          </cell>
          <cell r="BQ87">
            <v>-243.76</v>
          </cell>
          <cell r="BY87">
            <v>-250.44</v>
          </cell>
          <cell r="CC87">
            <v>-284.15700000000004</v>
          </cell>
          <cell r="CK87">
            <v>-301.59500000000003</v>
          </cell>
          <cell r="CV87">
            <v>-300.60700000000008</v>
          </cell>
          <cell r="DH87">
            <v>-447.73</v>
          </cell>
        </row>
        <row r="94">
          <cell r="AD94">
            <v>0</v>
          </cell>
          <cell r="AH94">
            <v>0</v>
          </cell>
          <cell r="AL94">
            <v>0</v>
          </cell>
          <cell r="AP94">
            <v>0</v>
          </cell>
          <cell r="AT94">
            <v>0</v>
          </cell>
          <cell r="AX94">
            <v>0</v>
          </cell>
          <cell r="BB94">
            <v>0</v>
          </cell>
          <cell r="BF94">
            <v>0</v>
          </cell>
          <cell r="BJ94">
            <v>-2.55351295663786E-15</v>
          </cell>
          <cell r="BM94">
            <v>0</v>
          </cell>
          <cell r="BQ94">
            <v>4.9000000000000004</v>
          </cell>
          <cell r="BY94">
            <v>4.9000000000000004</v>
          </cell>
          <cell r="CC94">
            <v>27.831</v>
          </cell>
          <cell r="CK94">
            <v>93.561999999999998</v>
          </cell>
          <cell r="CV94">
            <v>192.53399999999999</v>
          </cell>
          <cell r="DH94">
            <v>72.2</v>
          </cell>
        </row>
        <row r="95">
          <cell r="AD95">
            <v>-301.04000000000002</v>
          </cell>
          <cell r="AH95">
            <v>-260.33100000000002</v>
          </cell>
          <cell r="AL95">
            <v>-324.85300000000001</v>
          </cell>
          <cell r="AP95">
            <v>-368.26900000000006</v>
          </cell>
          <cell r="AT95">
            <v>-520.76900000000012</v>
          </cell>
          <cell r="AX95">
            <v>-677.79499999999996</v>
          </cell>
          <cell r="BB95">
            <v>-644.37700000000007</v>
          </cell>
          <cell r="BF95">
            <v>-732.36900000000003</v>
          </cell>
          <cell r="BJ95">
            <v>-861.69137751999995</v>
          </cell>
          <cell r="BM95">
            <v>-784.00599999999997</v>
          </cell>
          <cell r="BQ95">
            <v>-894.90499999999997</v>
          </cell>
          <cell r="BY95">
            <v>-809.55700000000002</v>
          </cell>
          <cell r="CC95">
            <v>-869.17699999999991</v>
          </cell>
          <cell r="CK95">
            <v>-807.47</v>
          </cell>
          <cell r="CV95">
            <v>-610.154</v>
          </cell>
        </row>
        <row r="96">
          <cell r="AD96">
            <v>-6.5379999999999994</v>
          </cell>
          <cell r="AH96">
            <v>-10.305999999999999</v>
          </cell>
          <cell r="AL96">
            <v>-13.604999999999999</v>
          </cell>
          <cell r="AP96">
            <v>-9.1579999999999995</v>
          </cell>
          <cell r="AT96">
            <v>-37.491999999999997</v>
          </cell>
          <cell r="AX96">
            <v>-37.85</v>
          </cell>
          <cell r="BB96">
            <v>-24.819000000000003</v>
          </cell>
          <cell r="BF96">
            <v>-10.383000000000001</v>
          </cell>
          <cell r="BJ96">
            <v>-10.149365629</v>
          </cell>
          <cell r="BM96">
            <v>-4.2020834850000002</v>
          </cell>
          <cell r="BQ96">
            <v>-6.3380000000000001</v>
          </cell>
          <cell r="BY96">
            <v>-1.6850000000000001</v>
          </cell>
          <cell r="CC96">
            <v>-4.8570000000000002</v>
          </cell>
          <cell r="CK96">
            <v>-6.5870000000000006</v>
          </cell>
          <cell r="CV96">
            <v>-5.8339999999999996</v>
          </cell>
        </row>
        <row r="100">
          <cell r="AD100">
            <v>249.761</v>
          </cell>
          <cell r="AH100">
            <v>256.73199999999997</v>
          </cell>
          <cell r="AL100">
            <v>252.953</v>
          </cell>
          <cell r="AP100">
            <v>176.34800000000001</v>
          </cell>
          <cell r="AT100">
            <v>166.054</v>
          </cell>
          <cell r="AX100">
            <v>80.430999999999997</v>
          </cell>
          <cell r="BB100">
            <v>0</v>
          </cell>
          <cell r="BF100">
            <v>0</v>
          </cell>
          <cell r="BJ100">
            <v>0</v>
          </cell>
          <cell r="BM100">
            <v>0</v>
          </cell>
          <cell r="BQ100">
            <v>0</v>
          </cell>
          <cell r="BY100">
            <v>0</v>
          </cell>
          <cell r="CC100">
            <v>0</v>
          </cell>
          <cell r="CK100">
            <v>137.93299999999999</v>
          </cell>
          <cell r="CV100">
            <v>231</v>
          </cell>
          <cell r="DH100">
            <v>4.4999999999999998E-2</v>
          </cell>
        </row>
        <row r="101">
          <cell r="BM101">
            <v>0.14000000000000001</v>
          </cell>
          <cell r="BQ101">
            <v>0.27800000000000002</v>
          </cell>
          <cell r="BY101">
            <v>0.19700000000000001</v>
          </cell>
          <cell r="CC101">
            <v>0.216</v>
          </cell>
          <cell r="CK101">
            <v>0.434</v>
          </cell>
          <cell r="CV101">
            <v>0.217</v>
          </cell>
          <cell r="DH101">
            <v>0.45200000000000001</v>
          </cell>
        </row>
        <row r="102">
          <cell r="AD102">
            <v>76.007000000000005</v>
          </cell>
          <cell r="AH102">
            <v>53.212000000000003</v>
          </cell>
          <cell r="AL102">
            <v>29.724</v>
          </cell>
          <cell r="AP102">
            <v>5.5209999999999999</v>
          </cell>
          <cell r="AT102">
            <v>1.7929999999999999</v>
          </cell>
          <cell r="AX102">
            <v>0.93700000000000006</v>
          </cell>
          <cell r="BB102">
            <v>0.48399999999999999</v>
          </cell>
          <cell r="BF102">
            <v>0.29799999999999999</v>
          </cell>
          <cell r="BJ102">
            <v>0.16267032699999998</v>
          </cell>
          <cell r="BM102">
            <v>2.4E-2</v>
          </cell>
          <cell r="BQ102">
            <v>0</v>
          </cell>
          <cell r="BY102">
            <v>0</v>
          </cell>
          <cell r="CC102">
            <v>0</v>
          </cell>
          <cell r="CK102">
            <v>0</v>
          </cell>
          <cell r="CV102">
            <v>0</v>
          </cell>
          <cell r="DH102">
            <v>576.89800000000002</v>
          </cell>
        </row>
        <row r="103">
          <cell r="AD103">
            <v>192.50800000000001</v>
          </cell>
          <cell r="AH103">
            <v>180.286</v>
          </cell>
          <cell r="AL103">
            <v>160.23099999999999</v>
          </cell>
          <cell r="AP103">
            <v>151.25299999999999</v>
          </cell>
          <cell r="AT103">
            <v>3.9710000000000001</v>
          </cell>
          <cell r="AX103">
            <v>7.4640000000000004</v>
          </cell>
          <cell r="BB103">
            <v>11.542999999999999</v>
          </cell>
          <cell r="BF103">
            <v>79.534000000000006</v>
          </cell>
          <cell r="BJ103">
            <v>84.755756124900017</v>
          </cell>
          <cell r="BM103">
            <v>86.102000000000004</v>
          </cell>
          <cell r="BQ103">
            <v>83.382999999999996</v>
          </cell>
          <cell r="BY103">
            <v>78.165000000000006</v>
          </cell>
          <cell r="CC103">
            <v>80.784000000000006</v>
          </cell>
          <cell r="CK103">
            <v>67.561000000000007</v>
          </cell>
          <cell r="CV103">
            <v>49.716999999999999</v>
          </cell>
          <cell r="DH103">
            <v>298.63900000000001</v>
          </cell>
        </row>
        <row r="106">
          <cell r="AD106">
            <v>200.137</v>
          </cell>
          <cell r="AH106">
            <v>185.93699999999998</v>
          </cell>
          <cell r="AL106">
            <v>121.69999999999997</v>
          </cell>
          <cell r="AP106">
            <v>129.97899999999998</v>
          </cell>
          <cell r="AT106">
            <v>259.33099999999996</v>
          </cell>
          <cell r="AX106">
            <v>353.45600000000002</v>
          </cell>
          <cell r="BB106">
            <v>454.17399999999998</v>
          </cell>
          <cell r="BF106">
            <v>445.786</v>
          </cell>
          <cell r="BJ106">
            <v>506.36309057199998</v>
          </cell>
          <cell r="BM106">
            <v>392.68100000000004</v>
          </cell>
          <cell r="BQ106">
            <v>310.79599999999999</v>
          </cell>
          <cell r="BY106">
            <v>343.88</v>
          </cell>
          <cell r="CC106">
            <v>266.18039215099998</v>
          </cell>
          <cell r="CK106">
            <v>754.649</v>
          </cell>
          <cell r="CV106">
            <v>278.09399999999999</v>
          </cell>
          <cell r="DH106">
            <v>633.01</v>
          </cell>
        </row>
        <row r="107">
          <cell r="AD107">
            <v>8.1820000000000004</v>
          </cell>
          <cell r="AH107">
            <v>9.1</v>
          </cell>
          <cell r="AL107">
            <v>12.97</v>
          </cell>
          <cell r="AP107">
            <v>23.734999999999999</v>
          </cell>
          <cell r="AT107">
            <v>37.581000000000003</v>
          </cell>
          <cell r="AX107">
            <v>49.267000000000003</v>
          </cell>
          <cell r="BB107">
            <v>18.925000000000001</v>
          </cell>
          <cell r="BF107">
            <v>26.997</v>
          </cell>
          <cell r="BJ107">
            <v>38.340000000000003</v>
          </cell>
          <cell r="BM107">
            <v>38.340000000000003</v>
          </cell>
          <cell r="BQ107">
            <v>23.125</v>
          </cell>
          <cell r="BY107">
            <v>19.789000000000001</v>
          </cell>
          <cell r="CC107">
            <v>19.666607848999998</v>
          </cell>
          <cell r="CK107">
            <v>24.175000000000001</v>
          </cell>
          <cell r="CV107">
            <v>16.599</v>
          </cell>
          <cell r="DH107">
            <v>20.012</v>
          </cell>
        </row>
        <row r="154">
          <cell r="BQ154">
            <v>332.54770689641077</v>
          </cell>
          <cell r="BY154">
            <v>343.81175000000002</v>
          </cell>
        </row>
        <row r="157">
          <cell r="BQ157">
            <v>435.5112931035892</v>
          </cell>
          <cell r="BY157">
            <v>338.14624999999995</v>
          </cell>
        </row>
        <row r="294">
          <cell r="Z294">
            <v>111.343</v>
          </cell>
          <cell r="AD294">
            <v>155.53899999999999</v>
          </cell>
          <cell r="AH294">
            <v>164.798</v>
          </cell>
          <cell r="AL294">
            <v>188.52100000000002</v>
          </cell>
          <cell r="AP294">
            <v>232.68899999999999</v>
          </cell>
          <cell r="AT294">
            <v>275.99</v>
          </cell>
          <cell r="AX294">
            <v>344.10399999999998</v>
          </cell>
          <cell r="BB294">
            <v>405.66300000000001</v>
          </cell>
          <cell r="BF294">
            <v>426.95499999999998</v>
          </cell>
          <cell r="BJ294">
            <v>398.72699999999998</v>
          </cell>
          <cell r="BM294">
            <v>431.46499999999997</v>
          </cell>
          <cell r="BQ294">
            <v>277.86300000000006</v>
          </cell>
          <cell r="BY294">
            <v>446.79700000000003</v>
          </cell>
          <cell r="CC294">
            <v>491.904</v>
          </cell>
          <cell r="CK294">
            <v>563.76700000000005</v>
          </cell>
          <cell r="CV294">
            <v>890.75</v>
          </cell>
          <cell r="DH294">
            <v>970.78</v>
          </cell>
        </row>
        <row r="736">
          <cell r="G736">
            <v>0</v>
          </cell>
          <cell r="H736">
            <v>-154.90799999999999</v>
          </cell>
          <cell r="I736">
            <v>-180.97399999999999</v>
          </cell>
          <cell r="J736">
            <v>-216.90799999999999</v>
          </cell>
          <cell r="K736">
            <v>-346.87700000000001</v>
          </cell>
          <cell r="L736">
            <v>-351.78800000000001</v>
          </cell>
          <cell r="M736">
            <v>-295.56099999999998</v>
          </cell>
          <cell r="N736">
            <v>-213.24700000000001</v>
          </cell>
          <cell r="O736">
            <v>-196.82499999999999</v>
          </cell>
          <cell r="P736">
            <v>-228.71199999999999</v>
          </cell>
          <cell r="Q736">
            <v>-249.8</v>
          </cell>
          <cell r="R736">
            <v>-136.547</v>
          </cell>
        </row>
        <row r="743">
          <cell r="G743">
            <v>0</v>
          </cell>
          <cell r="H743">
            <v>77.576999999999998</v>
          </cell>
          <cell r="I743">
            <v>51.634</v>
          </cell>
          <cell r="J743">
            <v>52.052999999999997</v>
          </cell>
          <cell r="K743">
            <v>27.071999999999999</v>
          </cell>
          <cell r="L743">
            <v>21.407</v>
          </cell>
          <cell r="M743">
            <v>4.9279999999999999</v>
          </cell>
          <cell r="N743">
            <v>4.0659999999999998</v>
          </cell>
          <cell r="O743">
            <v>13.5</v>
          </cell>
          <cell r="P743">
            <v>13.5</v>
          </cell>
          <cell r="Q743">
            <v>2.7</v>
          </cell>
          <cell r="R743">
            <v>1.65</v>
          </cell>
        </row>
        <row r="744">
          <cell r="G744">
            <v>0</v>
          </cell>
          <cell r="H744">
            <v>-27.481999999999999</v>
          </cell>
          <cell r="I744">
            <v>-17.222999999999999</v>
          </cell>
          <cell r="J744">
            <v>-12.388</v>
          </cell>
          <cell r="K744">
            <v>-42.570999999999998</v>
          </cell>
          <cell r="L744">
            <v>-37.49</v>
          </cell>
          <cell r="M744">
            <v>-81.962999999999994</v>
          </cell>
          <cell r="N744">
            <v>-70.566000000000003</v>
          </cell>
          <cell r="O744">
            <v>-68.599000000000004</v>
          </cell>
          <cell r="P744">
            <v>-43.791999999999931</v>
          </cell>
          <cell r="Q744">
            <v>-81.3</v>
          </cell>
          <cell r="R744">
            <v>-133.54499999999999</v>
          </cell>
        </row>
        <row r="745">
          <cell r="G745">
            <v>0</v>
          </cell>
          <cell r="H745">
            <v>0.104</v>
          </cell>
          <cell r="I745">
            <v>0.104</v>
          </cell>
          <cell r="J745">
            <v>0.104</v>
          </cell>
          <cell r="K745">
            <v>0.104</v>
          </cell>
          <cell r="L745">
            <v>0.104</v>
          </cell>
          <cell r="M745">
            <v>0.246</v>
          </cell>
          <cell r="N745">
            <v>0.27200000000000002</v>
          </cell>
          <cell r="O745">
            <v>0.30399999999999999</v>
          </cell>
          <cell r="P745">
            <v>0.30399999999999999</v>
          </cell>
          <cell r="Q745">
            <v>0.3</v>
          </cell>
          <cell r="R745">
            <v>-1.075</v>
          </cell>
        </row>
        <row r="749">
          <cell r="G749">
            <v>0</v>
          </cell>
          <cell r="H749">
            <v>100.471</v>
          </cell>
          <cell r="I749">
            <v>111.69200000000001</v>
          </cell>
          <cell r="J749">
            <v>111.69200000000001</v>
          </cell>
          <cell r="K749">
            <v>111.69200000000001</v>
          </cell>
          <cell r="L749">
            <v>107.69200000000001</v>
          </cell>
          <cell r="M749">
            <v>107.69200000000001</v>
          </cell>
          <cell r="N749">
            <v>100.459</v>
          </cell>
          <cell r="O749">
            <v>110.934</v>
          </cell>
          <cell r="P749">
            <v>151.22999999999996</v>
          </cell>
          <cell r="Q749">
            <v>139.19999999999999</v>
          </cell>
          <cell r="R749">
            <v>93.272000000000006</v>
          </cell>
        </row>
        <row r="751">
          <cell r="G751">
            <v>0</v>
          </cell>
          <cell r="H751">
            <v>188.697</v>
          </cell>
          <cell r="I751">
            <v>202.59700000000001</v>
          </cell>
          <cell r="J751">
            <v>202.59800000000001</v>
          </cell>
          <cell r="K751">
            <v>205.47399999999999</v>
          </cell>
          <cell r="L751">
            <v>205.47399999999999</v>
          </cell>
          <cell r="M751">
            <v>195.15899999999999</v>
          </cell>
          <cell r="N751">
            <v>179.58199999999999</v>
          </cell>
          <cell r="O751">
            <v>160.29400000000001</v>
          </cell>
          <cell r="P751">
            <v>160.29400000000001</v>
          </cell>
          <cell r="Q751">
            <v>148.30000000000001</v>
          </cell>
          <cell r="R751">
            <v>119.596</v>
          </cell>
        </row>
        <row r="752">
          <cell r="G752">
            <v>0</v>
          </cell>
          <cell r="H752">
            <v>31.225000000000001</v>
          </cell>
          <cell r="I752">
            <v>17.285</v>
          </cell>
          <cell r="J752">
            <v>4.8029999999999999</v>
          </cell>
          <cell r="K752">
            <v>23.343</v>
          </cell>
          <cell r="L752">
            <v>25.064</v>
          </cell>
          <cell r="M752">
            <v>37.735999999999997</v>
          </cell>
          <cell r="N752">
            <v>58.570999999999998</v>
          </cell>
          <cell r="O752">
            <v>87.412999999999997</v>
          </cell>
          <cell r="P752">
            <v>87.412999999999997</v>
          </cell>
          <cell r="Q752">
            <v>120.5</v>
          </cell>
          <cell r="R752">
            <v>135.191</v>
          </cell>
        </row>
        <row r="754">
          <cell r="G754">
            <v>0</v>
          </cell>
          <cell r="H754">
            <v>43.384</v>
          </cell>
          <cell r="I754">
            <v>23.623000000000001</v>
          </cell>
          <cell r="J754">
            <v>14.837999999999999</v>
          </cell>
          <cell r="K754">
            <v>44.83</v>
          </cell>
          <cell r="L754">
            <v>63.03</v>
          </cell>
          <cell r="M754">
            <v>59.704999999999998</v>
          </cell>
          <cell r="N754">
            <v>49.52</v>
          </cell>
          <cell r="O754">
            <v>62.157000000000004</v>
          </cell>
          <cell r="P754">
            <v>62.157000000000004</v>
          </cell>
          <cell r="Q754">
            <v>35</v>
          </cell>
          <cell r="R754">
            <v>29.875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ique2"/>
      <sheetName val="CONGO"/>
      <sheetName val="MCONGO"/>
      <sheetName val="Saisie Monnaie"/>
      <sheetName val="Saisie TOFE"/>
      <sheetName val="TrendConjonturel"/>
      <sheetName val="FMI_BEAC"/>
      <sheetName val="OutputGAP"/>
      <sheetName val="Bois"/>
      <sheetName val="OUTPUT_GAP"/>
      <sheetName val="calculs gaz"/>
      <sheetName val="BDP Saisie new"/>
      <sheetName val="Saisie BDP ancien"/>
      <sheetName val="Saisie BDP"/>
      <sheetName val="PrixPetrolCGO"/>
      <sheetName val="Données communes"/>
      <sheetName val="IPI et ICAI"/>
      <sheetName val="ICA"/>
      <sheetName val="Electricité et eau"/>
      <sheetName val="Investissements pétroliers"/>
      <sheetName val="Invest non pétrolier"/>
      <sheetName val="Investissements"/>
      <sheetName val="SML"/>
      <sheetName val="CONTEXTE"/>
    </sheetNames>
    <sheetDataSet>
      <sheetData sheetId="0" refreshError="1"/>
      <sheetData sheetId="1" refreshError="1">
        <row r="9">
          <cell r="D9">
            <v>6.3</v>
          </cell>
          <cell r="E9">
            <v>7</v>
          </cell>
          <cell r="F9">
            <v>7.9</v>
          </cell>
          <cell r="G9">
            <v>8</v>
          </cell>
          <cell r="H9">
            <v>8.1</v>
          </cell>
          <cell r="I9">
            <v>8.6620000000000008</v>
          </cell>
          <cell r="J9">
            <v>9.5370000000000008</v>
          </cell>
          <cell r="K9">
            <v>9.0350000000000001</v>
          </cell>
          <cell r="L9">
            <v>9.1</v>
          </cell>
          <cell r="M9">
            <v>10.3</v>
          </cell>
          <cell r="N9">
            <v>11.6</v>
          </cell>
          <cell r="O9">
            <v>12.6</v>
          </cell>
          <cell r="P9">
            <v>13.134963000000001</v>
          </cell>
          <cell r="Q9">
            <v>13.096465</v>
          </cell>
          <cell r="R9">
            <v>12.073562000000001</v>
          </cell>
          <cell r="S9">
            <v>11.760706000000001</v>
          </cell>
          <cell r="T9">
            <v>10.714881489640542</v>
          </cell>
          <cell r="U9">
            <v>10.822957785862759</v>
          </cell>
          <cell r="V9">
            <v>12.268067374805124</v>
          </cell>
          <cell r="W9">
            <v>12.929597774317635</v>
          </cell>
          <cell r="X9">
            <v>10.893383811502614</v>
          </cell>
          <cell r="Y9">
            <v>11.56791985804332</v>
          </cell>
          <cell r="Z9">
            <v>13.391659773098135</v>
          </cell>
          <cell r="AA9">
            <v>15.262431462701707</v>
          </cell>
          <cell r="AB9">
            <v>14.678977010352268</v>
          </cell>
          <cell r="AC9">
            <v>13.338045999999997</v>
          </cell>
          <cell r="AH9">
            <v>12.179431057682525</v>
          </cell>
          <cell r="AM9">
            <v>12.638256185355642</v>
          </cell>
          <cell r="AR9">
            <v>11.885149408880187</v>
          </cell>
          <cell r="AV9">
            <v>11.404307358664532</v>
          </cell>
          <cell r="BA9">
            <v>13.252665064821819</v>
          </cell>
          <cell r="BI9">
            <v>16.740500000000001</v>
          </cell>
          <cell r="BR9">
            <v>16.974297999999994</v>
          </cell>
          <cell r="CD9">
            <v>15.448082188529295</v>
          </cell>
          <cell r="CO9">
            <v>13.759630106938356</v>
          </cell>
          <cell r="DA9">
            <v>13.161037881826045</v>
          </cell>
          <cell r="DN9">
            <v>13.163980145465075</v>
          </cell>
          <cell r="DX9">
            <v>13.191414016710734</v>
          </cell>
          <cell r="DY9">
            <v>13.146150687328506</v>
          </cell>
          <cell r="DZ9">
            <v>13.147498267260723</v>
          </cell>
          <cell r="EB9">
            <v>13.269563245871893</v>
          </cell>
          <cell r="EE9">
            <v>13.284065333122342</v>
          </cell>
          <cell r="EH9">
            <v>13.643904894888848</v>
          </cell>
          <cell r="EK9">
            <v>13.643904894888848</v>
          </cell>
          <cell r="EN9">
            <v>13.650814865475407</v>
          </cell>
          <cell r="EQ9">
            <v>13.653578853710028</v>
          </cell>
        </row>
        <row r="10">
          <cell r="D10">
            <v>5.7</v>
          </cell>
          <cell r="E10">
            <v>6.7</v>
          </cell>
          <cell r="F10">
            <v>7.4</v>
          </cell>
          <cell r="G10">
            <v>7.4</v>
          </cell>
          <cell r="H10">
            <v>7.3311999999999999</v>
          </cell>
          <cell r="I10">
            <v>8.1530000000000005</v>
          </cell>
          <cell r="J10">
            <v>8.9760000000000009</v>
          </cell>
          <cell r="K10">
            <v>8.114618181818182</v>
          </cell>
          <cell r="L10">
            <v>8.8333455882352947</v>
          </cell>
          <cell r="M10">
            <v>10</v>
          </cell>
          <cell r="N10">
            <v>11.5</v>
          </cell>
          <cell r="O10">
            <v>12.5</v>
          </cell>
          <cell r="P10">
            <v>13.039904999999999</v>
          </cell>
          <cell r="Q10">
            <v>12.9</v>
          </cell>
          <cell r="R10">
            <v>11.137632999999999</v>
          </cell>
          <cell r="S10">
            <v>11.558503999999999</v>
          </cell>
          <cell r="T10">
            <v>10.514881489640542</v>
          </cell>
          <cell r="U10">
            <v>10.222957785862759</v>
          </cell>
          <cell r="V10">
            <v>11.715836374805123</v>
          </cell>
          <cell r="W10">
            <v>12.273307774317635</v>
          </cell>
          <cell r="X10">
            <v>10.145819811502614</v>
          </cell>
          <cell r="Y10">
            <v>10.971409893043321</v>
          </cell>
          <cell r="Z10">
            <v>12.683295773098136</v>
          </cell>
          <cell r="AA10">
            <v>14.619881640701708</v>
          </cell>
          <cell r="AB10">
            <v>14.080977010352267</v>
          </cell>
          <cell r="AC10">
            <v>12.528023999999997</v>
          </cell>
          <cell r="AH10">
            <v>11.369431057682524</v>
          </cell>
          <cell r="AM10">
            <v>11.788769185355642</v>
          </cell>
          <cell r="AR10">
            <v>11.215149408880187</v>
          </cell>
          <cell r="AV10">
            <v>10.702541358664533</v>
          </cell>
          <cell r="BA10">
            <v>12.513052064821819</v>
          </cell>
          <cell r="BI10">
            <v>15.688500000000001</v>
          </cell>
          <cell r="BR10">
            <v>16.072193999999993</v>
          </cell>
          <cell r="CD10">
            <v>14.420829164000001</v>
          </cell>
          <cell r="CO10">
            <v>12.966394753469178</v>
          </cell>
          <cell r="DA10">
            <v>12.569978771500418</v>
          </cell>
          <cell r="DN10">
            <v>12.946065751970524</v>
          </cell>
          <cell r="DX10">
            <v>12.341414016710734</v>
          </cell>
          <cell r="DY10">
            <v>12.296150687328506</v>
          </cell>
          <cell r="DZ10">
            <v>12.297498267260723</v>
          </cell>
          <cell r="EB10">
            <v>12.419563245871894</v>
          </cell>
          <cell r="EE10">
            <v>12.434065333122343</v>
          </cell>
          <cell r="EH10">
            <v>12.793904894888849</v>
          </cell>
          <cell r="EK10">
            <v>12.793904894888849</v>
          </cell>
          <cell r="EN10">
            <v>12.800814865475408</v>
          </cell>
          <cell r="EQ10">
            <v>12.803578853710029</v>
          </cell>
        </row>
        <row r="11">
          <cell r="D11">
            <v>35.877192982456137</v>
          </cell>
          <cell r="E11">
            <v>26.686567164179106</v>
          </cell>
          <cell r="F11">
            <v>36.621621621621621</v>
          </cell>
          <cell r="G11">
            <v>37.299999999999997</v>
          </cell>
          <cell r="H11">
            <v>32.799999999999997</v>
          </cell>
          <cell r="I11">
            <v>30.5</v>
          </cell>
          <cell r="J11">
            <v>29.8</v>
          </cell>
          <cell r="K11">
            <v>55</v>
          </cell>
          <cell r="L11">
            <v>65.528173240603152</v>
          </cell>
          <cell r="M11">
            <v>73.329300000000003</v>
          </cell>
          <cell r="N11">
            <v>66.374608695652171</v>
          </cell>
          <cell r="O11">
            <v>56.563519999999997</v>
          </cell>
          <cell r="P11">
            <v>67.626489610162025</v>
          </cell>
          <cell r="Q11">
            <v>126.60211782547036</v>
          </cell>
          <cell r="R11">
            <v>120.45311396145095</v>
          </cell>
          <cell r="S11">
            <v>111.73199942222018</v>
          </cell>
          <cell r="T11">
            <v>127.45939360168488</v>
          </cell>
          <cell r="U11">
            <v>156.98313869781489</v>
          </cell>
          <cell r="V11">
            <v>189.54687555775143</v>
          </cell>
          <cell r="W11">
            <v>231.39523931062988</v>
          </cell>
          <cell r="X11">
            <v>236.46895768142872</v>
          </cell>
          <cell r="Y11">
            <v>298.73350284458553</v>
          </cell>
          <cell r="Z11">
            <v>194.48164357801778</v>
          </cell>
          <cell r="AA11">
            <v>266.99010192199614</v>
          </cell>
          <cell r="AB11">
            <v>339.96866530820529</v>
          </cell>
          <cell r="AC11">
            <v>372.63503310674753</v>
          </cell>
          <cell r="AH11">
            <v>356.16720997743778</v>
          </cell>
          <cell r="AM11">
            <v>342.14608536447003</v>
          </cell>
          <cell r="AR11">
            <v>197.77600181817843</v>
          </cell>
          <cell r="AV11">
            <v>164.17309873661125</v>
          </cell>
          <cell r="BA11">
            <v>215.440934333516</v>
          </cell>
          <cell r="BI11">
            <v>276.37774903978027</v>
          </cell>
          <cell r="BR11">
            <v>273.17868799749164</v>
          </cell>
          <cell r="CD11">
            <v>169.51669500345244</v>
          </cell>
          <cell r="CO11">
            <v>279.32650012825718</v>
          </cell>
          <cell r="DA11">
            <v>440.56184061990444</v>
          </cell>
          <cell r="DN11">
            <v>331.61951928083278</v>
          </cell>
          <cell r="DX11">
            <v>357.04024835581805</v>
          </cell>
          <cell r="DY11">
            <v>348.3998129713076</v>
          </cell>
          <cell r="DZ11">
            <v>324.45787651142894</v>
          </cell>
          <cell r="EB11">
            <v>318.26438852919011</v>
          </cell>
          <cell r="EE11">
            <v>303.94194383606242</v>
          </cell>
          <cell r="EH11">
            <v>293.90834922762417</v>
          </cell>
          <cell r="EK11">
            <v>286.94661284334035</v>
          </cell>
          <cell r="EN11">
            <v>281.60474225861975</v>
          </cell>
          <cell r="EQ11">
            <v>281.60474225861975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 t="str">
            <v>…</v>
          </cell>
          <cell r="L22" t="str">
            <v>…</v>
          </cell>
          <cell r="M22" t="str">
            <v>…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277.31900000000002</v>
          </cell>
          <cell r="U22">
            <v>238.89099999999999</v>
          </cell>
          <cell r="V22">
            <v>234.15700000000001</v>
          </cell>
          <cell r="W22">
            <v>252.59299999999999</v>
          </cell>
          <cell r="X22">
            <v>96.757000000000005</v>
          </cell>
          <cell r="Y22">
            <v>136.35</v>
          </cell>
          <cell r="Z22">
            <v>206.45400000000001</v>
          </cell>
          <cell r="AA22">
            <v>204.55699999999999</v>
          </cell>
          <cell r="AB22">
            <v>221.547</v>
          </cell>
          <cell r="AC22">
            <v>227.42699999999999</v>
          </cell>
          <cell r="AD22">
            <v>0</v>
          </cell>
          <cell r="AE22">
            <v>0</v>
          </cell>
          <cell r="AF22">
            <v>0</v>
          </cell>
          <cell r="AH22">
            <v>123.05137182402299</v>
          </cell>
          <cell r="AM22">
            <v>145.23844127163954</v>
          </cell>
          <cell r="AR22">
            <v>162.63204250270729</v>
          </cell>
          <cell r="AV22">
            <v>156.47054047052561</v>
          </cell>
          <cell r="BA22">
            <v>126.29766693342425</v>
          </cell>
          <cell r="BI22">
            <v>91.578972520639368</v>
          </cell>
          <cell r="BR22">
            <v>102.5470112117488</v>
          </cell>
          <cell r="CD22">
            <v>133.172605</v>
          </cell>
          <cell r="CO22">
            <v>91.296999999999997</v>
          </cell>
          <cell r="DA22">
            <v>72.955260734734509</v>
          </cell>
          <cell r="DN22">
            <v>29.386892431890171</v>
          </cell>
          <cell r="DX22">
            <v>748.38194880654237</v>
          </cell>
          <cell r="DY22">
            <v>710.23188113858146</v>
          </cell>
          <cell r="DZ22">
            <v>674.72028708165237</v>
          </cell>
          <cell r="EB22">
            <v>706.9464784646641</v>
          </cell>
          <cell r="EE22">
            <v>2137.0701058242635</v>
          </cell>
          <cell r="EH22">
            <v>2137.0701058242635</v>
          </cell>
          <cell r="EK22">
            <v>2137.0701058242635</v>
          </cell>
          <cell r="EN22">
            <v>2137.0701058242635</v>
          </cell>
          <cell r="EQ22">
            <v>2137.0701058242635</v>
          </cell>
        </row>
        <row r="26">
          <cell r="D26">
            <v>35.877192982456137</v>
          </cell>
          <cell r="E26">
            <v>26.686567164179106</v>
          </cell>
          <cell r="F26">
            <v>36.621621621621621</v>
          </cell>
          <cell r="G26">
            <v>37.299999999999997</v>
          </cell>
          <cell r="H26">
            <v>32.799999999999997</v>
          </cell>
          <cell r="I26">
            <v>30.5</v>
          </cell>
          <cell r="J26">
            <v>29.8</v>
          </cell>
          <cell r="K26">
            <v>55</v>
          </cell>
          <cell r="L26">
            <v>65.528173240603152</v>
          </cell>
          <cell r="M26">
            <v>73.329300000000003</v>
          </cell>
          <cell r="N26">
            <v>290.97548789699516</v>
          </cell>
          <cell r="O26">
            <v>294.09112401033462</v>
          </cell>
          <cell r="P26">
            <v>246.8380654342408</v>
          </cell>
          <cell r="Q26">
            <v>279.9503492648156</v>
          </cell>
          <cell r="R26">
            <v>514.0962713200779</v>
          </cell>
          <cell r="S26">
            <v>488.66531377777198</v>
          </cell>
          <cell r="T26">
            <v>119.24006357560584</v>
          </cell>
          <cell r="U26">
            <v>141.70206798222097</v>
          </cell>
          <cell r="V26">
            <v>200.20419069619061</v>
          </cell>
          <cell r="W26">
            <v>239.80520041431689</v>
          </cell>
          <cell r="X26">
            <v>219.14782009692553</v>
          </cell>
          <cell r="Y26">
            <v>308.78385171484842</v>
          </cell>
          <cell r="Z26">
            <v>207.59526555676965</v>
          </cell>
          <cell r="AA26">
            <v>284.56186405341248</v>
          </cell>
          <cell r="AB26">
            <v>358.82846080626689</v>
          </cell>
          <cell r="AC26">
            <v>406.6276180560983</v>
          </cell>
          <cell r="AD26">
            <v>353.8326693311285</v>
          </cell>
          <cell r="AE26">
            <v>353.72444207110607</v>
          </cell>
          <cell r="AF26">
            <v>361.30319329185517</v>
          </cell>
          <cell r="AH26">
            <v>413.58740821974402</v>
          </cell>
          <cell r="AM26">
            <v>349.95551391929473</v>
          </cell>
          <cell r="AR26">
            <v>365.73023495563189</v>
          </cell>
          <cell r="AV26">
            <v>164.87149702943026</v>
          </cell>
          <cell r="BA26">
            <v>228.32675737285319</v>
          </cell>
          <cell r="BI26">
            <v>255.79363502351967</v>
          </cell>
          <cell r="BR26">
            <v>217.51454816569318</v>
          </cell>
          <cell r="CD26">
            <v>174.42556584965203</v>
          </cell>
          <cell r="CO26">
            <v>606.78600518440794</v>
          </cell>
          <cell r="DA26">
            <v>440.35680585526717</v>
          </cell>
          <cell r="DN26">
            <v>226.57235245336554</v>
          </cell>
          <cell r="DX26">
            <v>192.28191934312173</v>
          </cell>
          <cell r="DY26">
            <v>187.4729731092404</v>
          </cell>
          <cell r="DZ26">
            <v>169.66673620946676</v>
          </cell>
          <cell r="EB26">
            <v>235.7521130934349</v>
          </cell>
          <cell r="EE26">
            <v>215.10974637537421</v>
          </cell>
          <cell r="EH26">
            <v>212.97994690631111</v>
          </cell>
          <cell r="EK26">
            <v>210.87123456070407</v>
          </cell>
          <cell r="EN26">
            <v>208.78340055515255</v>
          </cell>
          <cell r="EQ26">
            <v>208.78340055515255</v>
          </cell>
        </row>
        <row r="31">
          <cell r="D31">
            <v>271.2</v>
          </cell>
          <cell r="E31">
            <v>201.2</v>
          </cell>
          <cell r="F31">
            <v>282.79300000000001</v>
          </cell>
          <cell r="G31">
            <v>322.62200000000001</v>
          </cell>
          <cell r="H31">
            <v>309.45800000000003</v>
          </cell>
          <cell r="I31">
            <v>283.3</v>
          </cell>
          <cell r="J31">
            <v>239.70599999999999</v>
          </cell>
          <cell r="K31">
            <v>203.9</v>
          </cell>
          <cell r="L31">
            <v>233.21899999999999</v>
          </cell>
          <cell r="M31">
            <v>150</v>
          </cell>
          <cell r="N31">
            <v>80</v>
          </cell>
          <cell r="O31">
            <v>0</v>
          </cell>
          <cell r="P31">
            <v>0</v>
          </cell>
          <cell r="Q31">
            <v>164.69200000000001</v>
          </cell>
          <cell r="R31">
            <v>59.5</v>
          </cell>
          <cell r="S31">
            <v>234.261</v>
          </cell>
          <cell r="T31">
            <v>301.91899999999998</v>
          </cell>
          <cell r="U31">
            <v>281.41500000000002</v>
          </cell>
          <cell r="V31">
            <v>257.20299999999997</v>
          </cell>
          <cell r="W31">
            <v>358.68099999999998</v>
          </cell>
          <cell r="X31">
            <v>436.53654</v>
          </cell>
          <cell r="Y31">
            <v>282.28457800000001</v>
          </cell>
          <cell r="Z31">
            <v>368.60599999999999</v>
          </cell>
          <cell r="AA31">
            <v>260.99079599999999</v>
          </cell>
          <cell r="AB31">
            <v>240.96485200000001</v>
          </cell>
          <cell r="AC31">
            <v>316.56200000000001</v>
          </cell>
          <cell r="AH31">
            <v>359.226</v>
          </cell>
          <cell r="AM31">
            <v>333.19365099999999</v>
          </cell>
          <cell r="AR31">
            <v>314.89999999999998</v>
          </cell>
          <cell r="AV31">
            <v>329.83001999999959</v>
          </cell>
          <cell r="BA31">
            <v>347.61811000000017</v>
          </cell>
          <cell r="BI31">
            <v>494.43999999999977</v>
          </cell>
          <cell r="BR31">
            <v>423.98888000000062</v>
          </cell>
          <cell r="CD31">
            <v>482.80892152876822</v>
          </cell>
          <cell r="CO31">
            <v>372.82061613051388</v>
          </cell>
          <cell r="DA31">
            <v>277.7977818530448</v>
          </cell>
          <cell r="DN31">
            <v>102.41976494243902</v>
          </cell>
          <cell r="DX31">
            <v>399.49999999999977</v>
          </cell>
          <cell r="DY31">
            <v>399.49999999999977</v>
          </cell>
          <cell r="DZ31">
            <v>399.49999999999977</v>
          </cell>
          <cell r="EB31">
            <v>399.49999999999977</v>
          </cell>
          <cell r="EE31">
            <v>399.49999999999977</v>
          </cell>
          <cell r="EH31">
            <v>399.49999999999977</v>
          </cell>
          <cell r="EK31">
            <v>399.49999999999977</v>
          </cell>
          <cell r="EN31">
            <v>399.49999999999977</v>
          </cell>
          <cell r="EQ31">
            <v>399.49999999999977</v>
          </cell>
        </row>
        <row r="32">
          <cell r="D32">
            <v>28.761061946902654</v>
          </cell>
          <cell r="E32">
            <v>22.365805168986086</v>
          </cell>
          <cell r="F32">
            <v>30.057321079376081</v>
          </cell>
          <cell r="G32">
            <v>29.8</v>
          </cell>
          <cell r="H32">
            <v>23.2</v>
          </cell>
          <cell r="I32">
            <v>23.3</v>
          </cell>
          <cell r="J32">
            <v>24</v>
          </cell>
          <cell r="K32">
            <v>34.200000000000003</v>
          </cell>
          <cell r="L32">
            <v>52.3</v>
          </cell>
          <cell r="M32">
            <v>44</v>
          </cell>
          <cell r="N32">
            <v>70</v>
          </cell>
          <cell r="O32">
            <v>0</v>
          </cell>
          <cell r="P32">
            <v>0</v>
          </cell>
          <cell r="Q32">
            <v>83.4</v>
          </cell>
          <cell r="R32">
            <v>55.1</v>
          </cell>
          <cell r="S32">
            <v>100.02839295854628</v>
          </cell>
          <cell r="T32">
            <v>89.219293916580284</v>
          </cell>
          <cell r="U32">
            <v>78.039721473032117</v>
          </cell>
          <cell r="V32">
            <v>120.80730007037243</v>
          </cell>
          <cell r="W32">
            <v>119.77216523874976</v>
          </cell>
          <cell r="X32">
            <v>155.19204875724722</v>
          </cell>
          <cell r="Y32">
            <v>184.21126782207705</v>
          </cell>
          <cell r="Z32">
            <v>123.92515964875929</v>
          </cell>
          <cell r="AA32">
            <v>298.89749999999998</v>
          </cell>
          <cell r="AB32">
            <v>375.14139232667151</v>
          </cell>
          <cell r="AC32">
            <v>409.91377025026617</v>
          </cell>
          <cell r="AH32">
            <v>393.22782922675265</v>
          </cell>
          <cell r="AM32">
            <v>362.09928527251981</v>
          </cell>
          <cell r="AR32">
            <v>228.8443467499487</v>
          </cell>
          <cell r="AV32">
            <v>193.50518841726225</v>
          </cell>
          <cell r="BA32">
            <v>233.8076137454461</v>
          </cell>
          <cell r="BI32">
            <v>289.98724890398705</v>
          </cell>
          <cell r="BR32">
            <v>274.3134340994863</v>
          </cell>
          <cell r="CD32">
            <v>182.95190793695573</v>
          </cell>
          <cell r="CO32">
            <v>292.51882298153333</v>
          </cell>
          <cell r="DA32">
            <v>457.11799004643683</v>
          </cell>
          <cell r="DN32">
            <v>372.52974289134391</v>
          </cell>
          <cell r="DX32">
            <v>371.70029184676412</v>
          </cell>
          <cell r="DY32">
            <v>362.58496947446076</v>
          </cell>
          <cell r="DZ32">
            <v>328.14654480085517</v>
          </cell>
          <cell r="EB32">
            <v>330.88732489332466</v>
          </cell>
          <cell r="EE32">
            <v>315.84471524352762</v>
          </cell>
          <cell r="EH32">
            <v>305.31903230084799</v>
          </cell>
          <cell r="EK32">
            <v>298.02844949445546</v>
          </cell>
          <cell r="EN32">
            <v>292.44361928312082</v>
          </cell>
          <cell r="EQ32">
            <v>292.44361928312082</v>
          </cell>
        </row>
        <row r="35">
          <cell r="D35">
            <v>810.4</v>
          </cell>
          <cell r="E35">
            <v>870.4</v>
          </cell>
          <cell r="F35">
            <v>909.5</v>
          </cell>
          <cell r="G35">
            <v>929.3</v>
          </cell>
          <cell r="H35">
            <v>675.29</v>
          </cell>
          <cell r="I35">
            <v>722.35</v>
          </cell>
          <cell r="J35">
            <v>606.24999999999989</v>
          </cell>
          <cell r="K35">
            <v>628.36000000000013</v>
          </cell>
          <cell r="L35">
            <v>752.75799999999992</v>
          </cell>
          <cell r="M35">
            <v>774.43999999999994</v>
          </cell>
          <cell r="N35">
            <v>722.94799999999998</v>
          </cell>
          <cell r="O35">
            <v>830.31100000000004</v>
          </cell>
          <cell r="P35">
            <v>614.87099999999998</v>
          </cell>
          <cell r="Q35">
            <v>749.4</v>
          </cell>
          <cell r="R35">
            <v>1042</v>
          </cell>
          <cell r="S35">
            <v>1375.6</v>
          </cell>
          <cell r="T35">
            <v>1694.588</v>
          </cell>
          <cell r="U35">
            <v>1647.5636485993839</v>
          </cell>
          <cell r="V35">
            <v>1609.9090000000001</v>
          </cell>
          <cell r="W35">
            <v>1622.61</v>
          </cell>
          <cell r="X35">
            <v>1679.421</v>
          </cell>
          <cell r="Y35">
            <v>1343.5368000000001</v>
          </cell>
          <cell r="Z35">
            <v>671.76840000000004</v>
          </cell>
          <cell r="AA35">
            <v>1207.54</v>
          </cell>
          <cell r="AB35">
            <v>1614.1599999999999</v>
          </cell>
          <cell r="AC35">
            <v>1808.146</v>
          </cell>
          <cell r="AH35">
            <v>1603.442771368706</v>
          </cell>
          <cell r="AM35">
            <v>1944.415</v>
          </cell>
          <cell r="AR35">
            <v>1991.2369999999999</v>
          </cell>
          <cell r="AV35">
            <v>2033.31</v>
          </cell>
          <cell r="BA35">
            <v>1963.877</v>
          </cell>
          <cell r="BI35">
            <v>2066.15</v>
          </cell>
          <cell r="BR35">
            <v>2252.9310000000005</v>
          </cell>
          <cell r="CD35">
            <v>2413.3170000000005</v>
          </cell>
          <cell r="CO35">
            <v>2249.2114440000005</v>
          </cell>
          <cell r="DA35">
            <v>2347.5694604461205</v>
          </cell>
          <cell r="DN35">
            <v>1549.630600840484</v>
          </cell>
          <cell r="DX35">
            <v>1475.7422196653642</v>
          </cell>
          <cell r="DY35">
            <v>1405.4687806336801</v>
          </cell>
          <cell r="DZ35">
            <v>1335.195341601996</v>
          </cell>
          <cell r="EB35">
            <v>1278.2588160668274</v>
          </cell>
          <cell r="EE35">
            <v>1303.3085158267525</v>
          </cell>
          <cell r="EH35">
            <v>892.55797827200013</v>
          </cell>
          <cell r="EK35">
            <v>910.40913783744008</v>
          </cell>
          <cell r="EN35">
            <v>928.61732059418887</v>
          </cell>
          <cell r="EQ35">
            <v>947.18966700607257</v>
          </cell>
        </row>
        <row r="37">
          <cell r="D37">
            <v>440.7</v>
          </cell>
          <cell r="E37">
            <v>529.29999999999995</v>
          </cell>
          <cell r="F37">
            <v>574.29999999999995</v>
          </cell>
          <cell r="G37">
            <v>638.79999999999995</v>
          </cell>
          <cell r="H37">
            <v>377.12</v>
          </cell>
          <cell r="I37">
            <v>371.05500000000001</v>
          </cell>
          <cell r="J37">
            <v>296.52700000000004</v>
          </cell>
          <cell r="K37">
            <v>293.63499999999999</v>
          </cell>
          <cell r="L37">
            <v>270.36400000000003</v>
          </cell>
          <cell r="M37">
            <v>357.29999999999995</v>
          </cell>
          <cell r="N37">
            <v>266.03700000000003</v>
          </cell>
          <cell r="O37">
            <v>350.73400000000004</v>
          </cell>
          <cell r="P37">
            <v>287.495</v>
          </cell>
          <cell r="Q37">
            <v>354</v>
          </cell>
          <cell r="R37">
            <v>576.23300000000006</v>
          </cell>
          <cell r="S37">
            <v>675.3</v>
          </cell>
          <cell r="T37">
            <v>878.99799999999993</v>
          </cell>
          <cell r="U37">
            <v>1001.362</v>
          </cell>
          <cell r="V37">
            <v>871.952</v>
          </cell>
          <cell r="W37">
            <v>820.97799999999995</v>
          </cell>
          <cell r="X37">
            <v>748.19500000000005</v>
          </cell>
          <cell r="Y37">
            <v>1081.3989999999999</v>
          </cell>
          <cell r="Z37">
            <v>643.38230999999996</v>
          </cell>
          <cell r="AA37">
            <v>951.1213600000001</v>
          </cell>
          <cell r="AB37">
            <v>1026.2165299999999</v>
          </cell>
          <cell r="AC37">
            <v>1006.8503499999999</v>
          </cell>
          <cell r="AH37">
            <v>898.03187999999989</v>
          </cell>
          <cell r="AM37">
            <v>1067.91923</v>
          </cell>
          <cell r="AR37">
            <v>1060.527</v>
          </cell>
          <cell r="AV37">
            <v>896.89900000000011</v>
          </cell>
          <cell r="BA37">
            <v>1106.5439999999999</v>
          </cell>
          <cell r="BI37">
            <v>997.13199999999995</v>
          </cell>
          <cell r="BR37">
            <v>988.00099999999998</v>
          </cell>
          <cell r="CD37">
            <v>1075.9410000000003</v>
          </cell>
          <cell r="CO37">
            <v>1002.7770120000001</v>
          </cell>
          <cell r="DA37">
            <v>971.43499999999995</v>
          </cell>
          <cell r="DN37">
            <v>641.154</v>
          </cell>
          <cell r="DX37">
            <v>476.79444115937366</v>
          </cell>
          <cell r="DY37">
            <v>454.08994396130822</v>
          </cell>
          <cell r="DZ37">
            <v>431.38544676324278</v>
          </cell>
          <cell r="EB37">
            <v>237.35954803678192</v>
          </cell>
          <cell r="EE37">
            <v>110.76080787836212</v>
          </cell>
          <cell r="EH37">
            <v>112.97602403592936</v>
          </cell>
          <cell r="EK37">
            <v>115.23554451664795</v>
          </cell>
          <cell r="EN37">
            <v>117.5402554069809</v>
          </cell>
          <cell r="EQ37">
            <v>119.89106051512053</v>
          </cell>
        </row>
        <row r="43">
          <cell r="D43">
            <v>68.527342863626046</v>
          </cell>
          <cell r="E43">
            <v>66.691857169846969</v>
          </cell>
          <cell r="F43">
            <v>72.087759010969876</v>
          </cell>
          <cell r="G43">
            <v>58.5</v>
          </cell>
          <cell r="H43">
            <v>95</v>
          </cell>
          <cell r="I43">
            <v>85.1</v>
          </cell>
          <cell r="J43">
            <v>80.099999999999994</v>
          </cell>
          <cell r="K43">
            <v>122.3</v>
          </cell>
          <cell r="L43">
            <v>88.769214836294765</v>
          </cell>
          <cell r="M43">
            <v>81.97872935908201</v>
          </cell>
          <cell r="N43">
            <v>111.98818209497173</v>
          </cell>
          <cell r="O43">
            <v>145.82118395422174</v>
          </cell>
          <cell r="P43">
            <v>158.22217200904771</v>
          </cell>
          <cell r="Q43">
            <v>163.98201402313188</v>
          </cell>
          <cell r="R43">
            <v>141.62567273654926</v>
          </cell>
          <cell r="S43">
            <v>163.32614103334228</v>
          </cell>
          <cell r="T43">
            <v>126.61222525420993</v>
          </cell>
          <cell r="U43">
            <v>133.41528837723021</v>
          </cell>
          <cell r="V43">
            <v>130.50131177060206</v>
          </cell>
          <cell r="W43">
            <v>155.82688003399187</v>
          </cell>
          <cell r="X43">
            <v>165.03167103963568</v>
          </cell>
          <cell r="Y43">
            <v>205.29834420710108</v>
          </cell>
          <cell r="Z43">
            <v>131.27909008021044</v>
          </cell>
          <cell r="AA43">
            <v>124.88779362591127</v>
          </cell>
          <cell r="AB43">
            <v>157.72452544932759</v>
          </cell>
          <cell r="AC43">
            <v>170.63122980062025</v>
          </cell>
          <cell r="AH43">
            <v>148.26302341129829</v>
          </cell>
          <cell r="AM43">
            <v>144.98233163129254</v>
          </cell>
          <cell r="AR43">
            <v>170.89744492109227</v>
          </cell>
          <cell r="AV43">
            <v>156.53480518381659</v>
          </cell>
          <cell r="BA43">
            <v>140.77182848430692</v>
          </cell>
          <cell r="BI43">
            <v>142.07241870484552</v>
          </cell>
          <cell r="BR43">
            <v>142.71249330415657</v>
          </cell>
          <cell r="CD43">
            <v>144.57642932186803</v>
          </cell>
          <cell r="CO43">
            <v>181.01542884221718</v>
          </cell>
          <cell r="DA43">
            <v>181.84672103781449</v>
          </cell>
          <cell r="DN43">
            <v>172.13787087549713</v>
          </cell>
          <cell r="DX43">
            <v>174.15868841631016</v>
          </cell>
          <cell r="DY43">
            <v>174.73923817037689</v>
          </cell>
          <cell r="DZ43">
            <v>175.31978792444363</v>
          </cell>
          <cell r="EB43">
            <v>185.91604258335397</v>
          </cell>
          <cell r="EE43">
            <v>198.62957936509918</v>
          </cell>
          <cell r="EH43">
            <v>196.66294986643487</v>
          </cell>
          <cell r="EK43">
            <v>194.7157919469652</v>
          </cell>
          <cell r="EN43">
            <v>192.78791281877744</v>
          </cell>
          <cell r="EQ43">
            <v>192.78791281877744</v>
          </cell>
        </row>
        <row r="46">
          <cell r="T46" t="str">
            <v>…</v>
          </cell>
          <cell r="U46" t="str">
            <v>…</v>
          </cell>
          <cell r="V46" t="str">
            <v>…</v>
          </cell>
          <cell r="W46" t="str">
            <v>…</v>
          </cell>
          <cell r="X46" t="str">
            <v>…</v>
          </cell>
          <cell r="Y46" t="str">
            <v>…</v>
          </cell>
          <cell r="Z46">
            <v>16.5</v>
          </cell>
          <cell r="AA46">
            <v>6.5</v>
          </cell>
          <cell r="AB46">
            <v>0</v>
          </cell>
          <cell r="AC46">
            <v>0</v>
          </cell>
          <cell r="AH46">
            <v>0</v>
          </cell>
          <cell r="AM46">
            <v>0</v>
          </cell>
          <cell r="AR46">
            <v>0</v>
          </cell>
          <cell r="AV46">
            <v>0</v>
          </cell>
          <cell r="BA46">
            <v>15.978999999999999</v>
          </cell>
          <cell r="BI46">
            <v>15.862644</v>
          </cell>
          <cell r="BR46">
            <v>14.247819</v>
          </cell>
          <cell r="CD46">
            <v>8.3409999999999993</v>
          </cell>
          <cell r="CO46">
            <v>10.84515</v>
          </cell>
          <cell r="DA46">
            <v>7.8769999999999998</v>
          </cell>
          <cell r="DN46">
            <v>8.4190000000000005</v>
          </cell>
          <cell r="DX46">
            <v>7.9799999999999995</v>
          </cell>
          <cell r="DY46">
            <v>7.6</v>
          </cell>
          <cell r="DZ46">
            <v>7.22</v>
          </cell>
          <cell r="EB46">
            <v>4.9530000000000003</v>
          </cell>
          <cell r="EE46">
            <v>5</v>
          </cell>
          <cell r="EH46">
            <v>5.25</v>
          </cell>
          <cell r="EK46">
            <v>5.5125000000000002</v>
          </cell>
          <cell r="EN46">
            <v>5.7881250000000009</v>
          </cell>
          <cell r="EQ46">
            <v>6.0775312500000007</v>
          </cell>
        </row>
        <row r="47">
          <cell r="T47" t="str">
            <v>…</v>
          </cell>
          <cell r="U47" t="str">
            <v>…</v>
          </cell>
          <cell r="V47" t="str">
            <v>…</v>
          </cell>
          <cell r="W47" t="str">
            <v>…</v>
          </cell>
          <cell r="X47" t="str">
            <v>…</v>
          </cell>
          <cell r="Y47" t="str">
            <v>…</v>
          </cell>
          <cell r="Z47">
            <v>16.5</v>
          </cell>
          <cell r="AA47">
            <v>6.5</v>
          </cell>
          <cell r="AB47">
            <v>0</v>
          </cell>
          <cell r="AC47">
            <v>0</v>
          </cell>
          <cell r="AH47">
            <v>0</v>
          </cell>
          <cell r="AM47">
            <v>0</v>
          </cell>
          <cell r="AR47">
            <v>0</v>
          </cell>
          <cell r="AV47">
            <v>0</v>
          </cell>
          <cell r="BA47">
            <v>15.978999999999999</v>
          </cell>
          <cell r="BI47">
            <v>15.862644</v>
          </cell>
          <cell r="BR47">
            <v>14.247819</v>
          </cell>
          <cell r="CD47">
            <v>8.3409999999999993</v>
          </cell>
          <cell r="CO47">
            <v>10.84515</v>
          </cell>
          <cell r="DA47">
            <v>7.8769999999999998</v>
          </cell>
          <cell r="DN47">
            <v>8.4190000000000005</v>
          </cell>
          <cell r="DX47">
            <v>7.9799999999999995</v>
          </cell>
          <cell r="DY47">
            <v>7.6</v>
          </cell>
          <cell r="DZ47">
            <v>7.22</v>
          </cell>
          <cell r="EB47">
            <v>4.9530000000000003</v>
          </cell>
          <cell r="EE47">
            <v>5</v>
          </cell>
          <cell r="EH47">
            <v>5.25</v>
          </cell>
          <cell r="EK47">
            <v>5.5125000000000002</v>
          </cell>
          <cell r="EN47">
            <v>5.7881250000000009</v>
          </cell>
          <cell r="EQ47">
            <v>6.0775312500000007</v>
          </cell>
        </row>
        <row r="49">
          <cell r="T49">
            <v>1032.906788722803</v>
          </cell>
          <cell r="U49">
            <v>1510.7484291664036</v>
          </cell>
          <cell r="V49">
            <v>1935.8022553282274</v>
          </cell>
          <cell r="W49">
            <v>3516.6276387876374</v>
          </cell>
          <cell r="X49">
            <v>3419.0460623722388</v>
          </cell>
          <cell r="Y49">
            <v>3103.6239264211163</v>
          </cell>
          <cell r="Z49">
            <v>2432.6653689541827</v>
          </cell>
          <cell r="AA49">
            <v>3726.615849039114</v>
          </cell>
          <cell r="AB49">
            <v>4159.6979960112121</v>
          </cell>
          <cell r="AC49">
            <v>4060.9126372433107</v>
          </cell>
          <cell r="AH49">
            <v>3620.9172149253091</v>
          </cell>
          <cell r="AM49">
            <v>3387.9847288751853</v>
          </cell>
          <cell r="AR49">
            <v>3257.5174876209426</v>
          </cell>
          <cell r="AV49">
            <v>2885.2415304743386</v>
          </cell>
          <cell r="BA49">
            <v>3583.8819683211723</v>
          </cell>
          <cell r="BI49">
            <v>3485.1189473702962</v>
          </cell>
          <cell r="BR49">
            <v>3769.078134525249</v>
          </cell>
          <cell r="CD49">
            <v>3548.8555737352649</v>
          </cell>
          <cell r="CO49">
            <v>4194.0747144141724</v>
          </cell>
          <cell r="DA49">
            <v>5495.3181233276246</v>
          </cell>
          <cell r="DN49">
            <v>5149.4776627994243</v>
          </cell>
          <cell r="DX49">
            <v>5578.8043888137699</v>
          </cell>
          <cell r="DY49">
            <v>5597.4010694925455</v>
          </cell>
          <cell r="DZ49">
            <v>5615.9977501713211</v>
          </cell>
          <cell r="EB49">
            <v>5632.1481972609563</v>
          </cell>
          <cell r="EE49">
            <v>5635.5332715492314</v>
          </cell>
          <cell r="EH49">
            <v>5599.7716557945841</v>
          </cell>
          <cell r="EK49">
            <v>5544.5212019127075</v>
          </cell>
          <cell r="EN49">
            <v>5489.6249523888191</v>
          </cell>
          <cell r="EQ49">
            <v>5489.6249523888191</v>
          </cell>
        </row>
        <row r="52">
          <cell r="T52" t="str">
            <v>…</v>
          </cell>
          <cell r="U52" t="str">
            <v>…</v>
          </cell>
          <cell r="V52" t="str">
            <v>…</v>
          </cell>
          <cell r="W52" t="str">
            <v>…</v>
          </cell>
          <cell r="X52" t="str">
            <v>…</v>
          </cell>
          <cell r="Y52" t="str">
            <v>…</v>
          </cell>
          <cell r="Z52" t="str">
            <v>…</v>
          </cell>
          <cell r="AA52" t="str">
            <v>…</v>
          </cell>
          <cell r="AB52" t="str">
            <v>…</v>
          </cell>
          <cell r="AC52" t="str">
            <v>…</v>
          </cell>
          <cell r="AH52" t="str">
            <v>….</v>
          </cell>
          <cell r="AM52">
            <v>0</v>
          </cell>
          <cell r="AR52">
            <v>0</v>
          </cell>
          <cell r="AV52">
            <v>0</v>
          </cell>
          <cell r="BA52">
            <v>0</v>
          </cell>
          <cell r="BI52">
            <v>23</v>
          </cell>
          <cell r="BR52">
            <v>30</v>
          </cell>
          <cell r="CD52">
            <v>5</v>
          </cell>
          <cell r="CO52">
            <v>30</v>
          </cell>
          <cell r="DA52">
            <v>30</v>
          </cell>
          <cell r="DN52">
            <v>30</v>
          </cell>
          <cell r="DX52">
            <v>31.5</v>
          </cell>
          <cell r="DY52">
            <v>30</v>
          </cell>
          <cell r="DZ52">
            <v>28.5</v>
          </cell>
          <cell r="EB52">
            <v>30</v>
          </cell>
          <cell r="EE52">
            <v>30</v>
          </cell>
          <cell r="EH52">
            <v>30</v>
          </cell>
          <cell r="EK52">
            <v>34.5</v>
          </cell>
          <cell r="EN52">
            <v>39.674999999999997</v>
          </cell>
          <cell r="EQ52">
            <v>45.626249999999992</v>
          </cell>
        </row>
        <row r="53">
          <cell r="T53" t="str">
            <v>…</v>
          </cell>
          <cell r="U53" t="str">
            <v>…</v>
          </cell>
          <cell r="W53" t="str">
            <v>…</v>
          </cell>
          <cell r="X53" t="str">
            <v>…</v>
          </cell>
          <cell r="Y53" t="str">
            <v>…</v>
          </cell>
          <cell r="Z53" t="str">
            <v>…</v>
          </cell>
          <cell r="AA53" t="str">
            <v>…</v>
          </cell>
          <cell r="AB53" t="str">
            <v>…</v>
          </cell>
          <cell r="AC53" t="str">
            <v>…</v>
          </cell>
          <cell r="AH53" t="str">
            <v>….</v>
          </cell>
          <cell r="AM53">
            <v>0</v>
          </cell>
          <cell r="AR53">
            <v>0</v>
          </cell>
          <cell r="AV53">
            <v>0</v>
          </cell>
          <cell r="BA53">
            <v>0</v>
          </cell>
          <cell r="BI53">
            <v>23</v>
          </cell>
          <cell r="BR53">
            <v>23</v>
          </cell>
          <cell r="CD53">
            <v>5</v>
          </cell>
          <cell r="CO53">
            <v>30</v>
          </cell>
          <cell r="DA53">
            <v>30</v>
          </cell>
          <cell r="DN53">
            <v>30</v>
          </cell>
          <cell r="DX53">
            <v>31.5</v>
          </cell>
          <cell r="DY53">
            <v>30</v>
          </cell>
          <cell r="DZ53">
            <v>28.5</v>
          </cell>
          <cell r="EB53">
            <v>30</v>
          </cell>
          <cell r="EE53">
            <v>30</v>
          </cell>
          <cell r="EH53">
            <v>30</v>
          </cell>
          <cell r="EK53">
            <v>34.5</v>
          </cell>
          <cell r="EN53">
            <v>39.674999999999997</v>
          </cell>
          <cell r="EQ53">
            <v>45.626249999999992</v>
          </cell>
        </row>
        <row r="55">
          <cell r="T55">
            <v>8.0224121592920348</v>
          </cell>
          <cell r="U55">
            <v>8.6472574841148546</v>
          </cell>
          <cell r="V55">
            <v>14.800892013164232</v>
          </cell>
          <cell r="W55">
            <v>17.47512077891048</v>
          </cell>
          <cell r="X55">
            <v>17.561154600000002</v>
          </cell>
          <cell r="Y55">
            <v>27.439617391304342</v>
          </cell>
          <cell r="Z55">
            <v>37.674160184396065</v>
          </cell>
          <cell r="AA55">
            <v>78.463516185594798</v>
          </cell>
          <cell r="AB55">
            <v>79.102463537824164</v>
          </cell>
          <cell r="AC55">
            <v>65.578540182253818</v>
          </cell>
          <cell r="AH55">
            <v>66.852352552112862</v>
          </cell>
          <cell r="AM55">
            <v>48.073268683437142</v>
          </cell>
          <cell r="AR55">
            <v>33.185784204071624</v>
          </cell>
          <cell r="AV55">
            <v>34.712054427600627</v>
          </cell>
          <cell r="BA55">
            <v>41.319293629996231</v>
          </cell>
          <cell r="BI55">
            <v>38.940469773739785</v>
          </cell>
          <cell r="BR55">
            <v>54.853110193860999</v>
          </cell>
          <cell r="CD55">
            <v>62.114588022813905</v>
          </cell>
          <cell r="CO55">
            <v>87.659418680386494</v>
          </cell>
          <cell r="DA55">
            <v>75.128823772971614</v>
          </cell>
          <cell r="DN55">
            <v>72.968840361279774</v>
          </cell>
          <cell r="DX55">
            <v>66.566997024542914</v>
          </cell>
          <cell r="DY55">
            <v>66.788894962010062</v>
          </cell>
          <cell r="DZ55">
            <v>67.010792899477195</v>
          </cell>
          <cell r="EB55">
            <v>56.939120864863369</v>
          </cell>
          <cell r="EE55">
            <v>54.267173653596558</v>
          </cell>
          <cell r="EH55">
            <v>52.941104448688243</v>
          </cell>
          <cell r="EK55">
            <v>52.416935097711132</v>
          </cell>
          <cell r="EN55">
            <v>51.897955542288258</v>
          </cell>
          <cell r="EQ55">
            <v>51.897955542288258</v>
          </cell>
        </row>
        <row r="64">
          <cell r="D64">
            <v>161.4</v>
          </cell>
          <cell r="E64">
            <v>400</v>
          </cell>
          <cell r="F64">
            <v>305.5</v>
          </cell>
          <cell r="G64">
            <v>366</v>
          </cell>
          <cell r="H64">
            <v>278.60000000000002</v>
          </cell>
          <cell r="I64">
            <v>391.46499999999997</v>
          </cell>
          <cell r="J64">
            <v>183.24100000000001</v>
          </cell>
          <cell r="K64">
            <v>698.17600000000004</v>
          </cell>
          <cell r="L64">
            <v>657.59500000000003</v>
          </cell>
          <cell r="M64">
            <v>122.74</v>
          </cell>
          <cell r="N64">
            <v>308.46499999999997</v>
          </cell>
          <cell r="O64">
            <v>416.5</v>
          </cell>
          <cell r="P64">
            <v>536.70955000000004</v>
          </cell>
          <cell r="Q64">
            <v>531.1</v>
          </cell>
          <cell r="R64">
            <v>318.7</v>
          </cell>
          <cell r="S64">
            <v>82.603000000000009</v>
          </cell>
          <cell r="T64">
            <v>61.199999999999996</v>
          </cell>
          <cell r="U64">
            <v>0</v>
          </cell>
          <cell r="V64">
            <v>0</v>
          </cell>
          <cell r="W64">
            <v>163.18299999999999</v>
          </cell>
          <cell r="X64">
            <v>248.648</v>
          </cell>
          <cell r="Y64">
            <v>263.02</v>
          </cell>
          <cell r="Z64">
            <v>219</v>
          </cell>
          <cell r="AA64">
            <v>279.37700000000001</v>
          </cell>
          <cell r="AB64">
            <v>240</v>
          </cell>
          <cell r="AC64">
            <v>115.70724</v>
          </cell>
          <cell r="AH64">
            <v>152.85276265599998</v>
          </cell>
          <cell r="AM64">
            <v>45.975000000000001</v>
          </cell>
          <cell r="AR64">
            <v>0</v>
          </cell>
          <cell r="AV64">
            <v>0</v>
          </cell>
          <cell r="BA64">
            <v>0</v>
          </cell>
          <cell r="BI64">
            <v>0</v>
          </cell>
          <cell r="BR64">
            <v>0</v>
          </cell>
          <cell r="CD64">
            <v>0</v>
          </cell>
          <cell r="CO64">
            <v>0</v>
          </cell>
          <cell r="DA64">
            <v>0</v>
          </cell>
          <cell r="DN64">
            <v>0</v>
          </cell>
          <cell r="DX64">
            <v>0</v>
          </cell>
          <cell r="DY64">
            <v>0</v>
          </cell>
          <cell r="DZ64">
            <v>0</v>
          </cell>
          <cell r="EB64">
            <v>0</v>
          </cell>
          <cell r="EE64">
            <v>0</v>
          </cell>
          <cell r="EH64">
            <v>0</v>
          </cell>
          <cell r="EK64">
            <v>0</v>
          </cell>
          <cell r="EN64">
            <v>0</v>
          </cell>
          <cell r="EQ64">
            <v>0</v>
          </cell>
        </row>
        <row r="65">
          <cell r="D65">
            <v>161.4</v>
          </cell>
          <cell r="E65">
            <v>337.9</v>
          </cell>
          <cell r="F65">
            <v>350.2</v>
          </cell>
          <cell r="G65">
            <v>283.89999999999998</v>
          </cell>
          <cell r="H65">
            <v>193.84200000000001</v>
          </cell>
          <cell r="I65">
            <v>326.60000000000002</v>
          </cell>
          <cell r="J65">
            <v>178.59</v>
          </cell>
          <cell r="K65">
            <v>289.54899999999998</v>
          </cell>
          <cell r="L65">
            <v>385.68</v>
          </cell>
          <cell r="M65">
            <v>195.483</v>
          </cell>
          <cell r="N65">
            <v>292.23</v>
          </cell>
          <cell r="O65">
            <v>342.4</v>
          </cell>
          <cell r="P65">
            <v>469.2</v>
          </cell>
          <cell r="Q65">
            <v>413.2</v>
          </cell>
          <cell r="R65">
            <v>247.9</v>
          </cell>
          <cell r="S65">
            <v>23.026499999999999</v>
          </cell>
          <cell r="T65">
            <v>70.176000000000002</v>
          </cell>
          <cell r="U65">
            <v>4.9800000000000004</v>
          </cell>
          <cell r="V65">
            <v>17.731380000000001</v>
          </cell>
          <cell r="W65">
            <v>135.28200000000001</v>
          </cell>
          <cell r="X65">
            <v>263.72800000000001</v>
          </cell>
          <cell r="Y65">
            <v>216.149</v>
          </cell>
          <cell r="Z65">
            <v>175.20000000000002</v>
          </cell>
          <cell r="AA65">
            <v>279.37700000000001</v>
          </cell>
          <cell r="AB65">
            <v>195.2978</v>
          </cell>
          <cell r="AC65">
            <v>109.8</v>
          </cell>
          <cell r="AH65">
            <v>145.04911999999999</v>
          </cell>
          <cell r="AM65">
            <v>10.93</v>
          </cell>
          <cell r="AR65">
            <v>0</v>
          </cell>
          <cell r="AV65">
            <v>0</v>
          </cell>
          <cell r="BA65">
            <v>0</v>
          </cell>
          <cell r="BI65">
            <v>0</v>
          </cell>
          <cell r="BR65">
            <v>0</v>
          </cell>
          <cell r="CD65">
            <v>0</v>
          </cell>
          <cell r="CO65">
            <v>0</v>
          </cell>
          <cell r="DA65">
            <v>0</v>
          </cell>
          <cell r="DN65">
            <v>0</v>
          </cell>
          <cell r="DX65">
            <v>0</v>
          </cell>
          <cell r="DY65">
            <v>0</v>
          </cell>
          <cell r="DZ65">
            <v>0</v>
          </cell>
          <cell r="EB65">
            <v>0</v>
          </cell>
          <cell r="EE65">
            <v>0</v>
          </cell>
          <cell r="EH65">
            <v>0</v>
          </cell>
          <cell r="EK65">
            <v>0</v>
          </cell>
          <cell r="EN65">
            <v>0</v>
          </cell>
          <cell r="EQ65">
            <v>0</v>
          </cell>
        </row>
        <row r="67">
          <cell r="D67">
            <v>19.206939281288726</v>
          </cell>
          <cell r="E67">
            <v>23.379698135543062</v>
          </cell>
          <cell r="F67">
            <v>23.700742432895492</v>
          </cell>
          <cell r="G67">
            <v>23.2</v>
          </cell>
          <cell r="H67">
            <v>21</v>
          </cell>
          <cell r="I67">
            <v>18.2</v>
          </cell>
          <cell r="J67">
            <v>16</v>
          </cell>
          <cell r="K67">
            <v>44.1</v>
          </cell>
          <cell r="L67">
            <v>43.299885915785097</v>
          </cell>
          <cell r="M67">
            <v>38.300005627087778</v>
          </cell>
          <cell r="N67">
            <v>40.232009033980084</v>
          </cell>
          <cell r="O67">
            <v>33.294392523364486</v>
          </cell>
          <cell r="P67">
            <v>31.116794543904518</v>
          </cell>
          <cell r="Q67">
            <v>30.352941176470591</v>
          </cell>
          <cell r="R67">
            <v>35.319806373537716</v>
          </cell>
          <cell r="S67">
            <v>34.111638287859826</v>
          </cell>
          <cell r="T67">
            <v>25.87833242134063</v>
          </cell>
          <cell r="U67">
            <v>22.088353413654616</v>
          </cell>
          <cell r="V67">
            <v>22.002306081083368</v>
          </cell>
          <cell r="W67">
            <v>22.048647159267308</v>
          </cell>
          <cell r="X67">
            <v>20.233640583038298</v>
          </cell>
          <cell r="Y67">
            <v>17.487470876832877</v>
          </cell>
          <cell r="Z67">
            <v>47.917991380735366</v>
          </cell>
          <cell r="AA67">
            <v>44.605076000000004</v>
          </cell>
          <cell r="AB67">
            <v>47.672117955037891</v>
          </cell>
          <cell r="AC67">
            <v>51.59535230448018</v>
          </cell>
          <cell r="AH67">
            <v>42.311829154154864</v>
          </cell>
          <cell r="AM67">
            <v>39.05139917799243</v>
          </cell>
          <cell r="AR67">
            <v>40.793029137233979</v>
          </cell>
          <cell r="AV67">
            <v>45.614898603146827</v>
          </cell>
          <cell r="BA67">
            <v>43.245965765850123</v>
          </cell>
          <cell r="BI67">
            <v>42.000683020000523</v>
          </cell>
          <cell r="BR67">
            <v>44.881115827214401</v>
          </cell>
          <cell r="CD67">
            <v>44.97754469880919</v>
          </cell>
          <cell r="CO67">
            <v>42.184494071759701</v>
          </cell>
          <cell r="DA67">
            <v>39.803877768039641</v>
          </cell>
          <cell r="DN67">
            <v>36.12818271958399</v>
          </cell>
          <cell r="DX67">
            <v>32.345071605303758</v>
          </cell>
          <cell r="DY67">
            <v>32.452892372309329</v>
          </cell>
          <cell r="DZ67">
            <v>32.560713139314906</v>
          </cell>
          <cell r="EB67">
            <v>31.527736651087721</v>
          </cell>
          <cell r="EE67">
            <v>31.215580842661112</v>
          </cell>
          <cell r="EH67">
            <v>30.906515685803083</v>
          </cell>
          <cell r="EK67">
            <v>30.600510580003053</v>
          </cell>
          <cell r="EN67">
            <v>30.297535227725795</v>
          </cell>
          <cell r="EQ67">
            <v>30.297535227725795</v>
          </cell>
        </row>
        <row r="70">
          <cell r="D70" t="str">
            <v>...</v>
          </cell>
          <cell r="E70">
            <v>30</v>
          </cell>
          <cell r="F70">
            <v>34.5</v>
          </cell>
          <cell r="G70">
            <v>22.5</v>
          </cell>
          <cell r="H70">
            <v>19.2286</v>
          </cell>
          <cell r="I70">
            <v>27.23</v>
          </cell>
          <cell r="J70">
            <v>24</v>
          </cell>
          <cell r="K70">
            <v>26.036000000000001</v>
          </cell>
          <cell r="L70">
            <v>38.1</v>
          </cell>
          <cell r="M70">
            <v>41.6</v>
          </cell>
          <cell r="N70">
            <v>38.74</v>
          </cell>
          <cell r="O70">
            <v>42.88</v>
          </cell>
          <cell r="P70">
            <v>42.781999999999996</v>
          </cell>
          <cell r="Q70">
            <v>50.7</v>
          </cell>
          <cell r="R70">
            <v>51.256999999999998</v>
          </cell>
          <cell r="S70">
            <v>54.871000000000002</v>
          </cell>
          <cell r="T70">
            <v>59.384999999999998</v>
          </cell>
          <cell r="U70">
            <v>64.260000000000005</v>
          </cell>
          <cell r="V70">
            <v>63.048000000000002</v>
          </cell>
          <cell r="W70">
            <v>66.619</v>
          </cell>
          <cell r="X70">
            <v>56.219000000000001</v>
          </cell>
          <cell r="Y70">
            <v>67.364999999999995</v>
          </cell>
          <cell r="Z70">
            <v>70.040000000000006</v>
          </cell>
          <cell r="AA70">
            <v>69.701999999999998</v>
          </cell>
          <cell r="AB70">
            <v>60.045000000000002</v>
          </cell>
          <cell r="AC70">
            <v>46.26</v>
          </cell>
          <cell r="AH70">
            <v>71.111999999999995</v>
          </cell>
          <cell r="AM70">
            <v>65.646000000000001</v>
          </cell>
          <cell r="AR70">
            <v>61.902999999999999</v>
          </cell>
          <cell r="AV70">
            <v>42.201000000000001</v>
          </cell>
          <cell r="BA70">
            <v>63.4</v>
          </cell>
          <cell r="BI70">
            <v>57.62</v>
          </cell>
          <cell r="BR70">
            <v>59.5</v>
          </cell>
          <cell r="CD70">
            <v>61.953000000000003</v>
          </cell>
          <cell r="CO70">
            <v>50.381999999999998</v>
          </cell>
          <cell r="DA70">
            <v>66.242000000000004</v>
          </cell>
          <cell r="DN70">
            <v>69.518000000000001</v>
          </cell>
          <cell r="DX70">
            <v>70.349999999999994</v>
          </cell>
          <cell r="DY70">
            <v>67</v>
          </cell>
          <cell r="DZ70">
            <v>63.65</v>
          </cell>
          <cell r="EB70">
            <v>68.34</v>
          </cell>
          <cell r="EE70">
            <v>69.706800000000001</v>
          </cell>
          <cell r="EH70">
            <v>71.100936000000004</v>
          </cell>
          <cell r="EK70">
            <v>72.522954720000016</v>
          </cell>
          <cell r="EN70">
            <v>73.973413814400018</v>
          </cell>
          <cell r="EQ70">
            <v>75.452882090688007</v>
          </cell>
        </row>
        <row r="71">
          <cell r="D71">
            <v>24.1</v>
          </cell>
          <cell r="E71">
            <v>30</v>
          </cell>
          <cell r="F71">
            <v>18</v>
          </cell>
          <cell r="G71">
            <v>18</v>
          </cell>
          <cell r="H71">
            <v>11.597</v>
          </cell>
          <cell r="I71">
            <v>20.058</v>
          </cell>
          <cell r="J71">
            <v>17.64</v>
          </cell>
          <cell r="K71">
            <v>9.037900874635568</v>
          </cell>
          <cell r="L71">
            <v>21.3</v>
          </cell>
          <cell r="M71">
            <v>21.7</v>
          </cell>
          <cell r="N71">
            <v>33</v>
          </cell>
          <cell r="O71">
            <v>27.6</v>
          </cell>
          <cell r="P71">
            <v>21.677</v>
          </cell>
          <cell r="Q71">
            <v>30.4</v>
          </cell>
          <cell r="R71">
            <v>27.840199999999996</v>
          </cell>
          <cell r="S71">
            <v>33.200000000000003</v>
          </cell>
          <cell r="T71">
            <v>42.258000000000003</v>
          </cell>
          <cell r="U71">
            <v>41.71</v>
          </cell>
          <cell r="V71">
            <v>51.623999999999995</v>
          </cell>
          <cell r="W71">
            <v>46.36</v>
          </cell>
          <cell r="X71">
            <v>30.5</v>
          </cell>
          <cell r="Y71">
            <v>37.58</v>
          </cell>
          <cell r="Z71">
            <v>40.826000000000001</v>
          </cell>
          <cell r="AA71">
            <v>37.165999999999997</v>
          </cell>
          <cell r="AB71">
            <v>7.32</v>
          </cell>
          <cell r="AC71">
            <v>0</v>
          </cell>
          <cell r="AH71">
            <v>1.3740000000000001</v>
          </cell>
          <cell r="AM71">
            <v>7</v>
          </cell>
          <cell r="AR71">
            <v>0</v>
          </cell>
          <cell r="AV71">
            <v>0</v>
          </cell>
          <cell r="BA71">
            <v>2.992</v>
          </cell>
          <cell r="BI71">
            <v>7.5</v>
          </cell>
          <cell r="BR71">
            <v>5.4804509657210252</v>
          </cell>
          <cell r="CD71">
            <v>5.7063929189800779</v>
          </cell>
          <cell r="CO71">
            <v>4.6406063958816244</v>
          </cell>
          <cell r="DA71">
            <v>7.4097290553048696</v>
          </cell>
          <cell r="DN71">
            <v>7.7761774171474878</v>
          </cell>
          <cell r="DX71">
            <v>7.8692436677741844</v>
          </cell>
          <cell r="DY71">
            <v>7.4945177788325568</v>
          </cell>
          <cell r="DZ71">
            <v>7.1197918898909283</v>
          </cell>
          <cell r="EB71">
            <v>7.6444081344092085</v>
          </cell>
          <cell r="EE71">
            <v>7.7972962970973922</v>
          </cell>
          <cell r="EH71">
            <v>7.9532422230393411</v>
          </cell>
          <cell r="EK71">
            <v>8.1123070675001294</v>
          </cell>
          <cell r="EN71">
            <v>8.2745532088501328</v>
          </cell>
          <cell r="EQ71">
            <v>8.4400442730271354</v>
          </cell>
        </row>
        <row r="73">
          <cell r="D73">
            <v>136.92946058091286</v>
          </cell>
          <cell r="E73">
            <v>76.666666666666657</v>
          </cell>
          <cell r="F73">
            <v>122.22222222222223</v>
          </cell>
          <cell r="G73">
            <v>105.6</v>
          </cell>
          <cell r="H73">
            <v>147.4</v>
          </cell>
          <cell r="I73">
            <v>143.6</v>
          </cell>
          <cell r="J73">
            <v>130.68</v>
          </cell>
          <cell r="K73">
            <v>377.8</v>
          </cell>
          <cell r="L73">
            <v>314.55399061032864</v>
          </cell>
          <cell r="M73">
            <v>279.4930875576037</v>
          </cell>
          <cell r="N73">
            <v>264.36363636363637</v>
          </cell>
          <cell r="O73">
            <v>236.01449275362319</v>
          </cell>
          <cell r="P73">
            <v>299.85699128108132</v>
          </cell>
          <cell r="Q73">
            <v>295.60000000000002</v>
          </cell>
          <cell r="R73">
            <v>309.82478169205746</v>
          </cell>
          <cell r="S73">
            <v>319.73180076628353</v>
          </cell>
          <cell r="T73">
            <v>189.88121000000001</v>
          </cell>
          <cell r="U73">
            <v>275.16183169503716</v>
          </cell>
          <cell r="V73">
            <v>298.46582984658301</v>
          </cell>
          <cell r="W73">
            <v>265.6539879206212</v>
          </cell>
          <cell r="X73">
            <v>276.35582203278688</v>
          </cell>
          <cell r="Y73">
            <v>338.77062267163387</v>
          </cell>
          <cell r="Z73">
            <v>313.42771763092145</v>
          </cell>
          <cell r="AA73">
            <v>305.12306053899999</v>
          </cell>
          <cell r="AB73">
            <v>341.53005000000002</v>
          </cell>
          <cell r="AC73">
            <v>340</v>
          </cell>
          <cell r="AH73">
            <v>368.15899999999999</v>
          </cell>
          <cell r="AM73">
            <v>357.14299999999997</v>
          </cell>
          <cell r="AR73">
            <v>357.14299999999997</v>
          </cell>
          <cell r="AV73">
            <v>357.14299999999997</v>
          </cell>
          <cell r="BA73">
            <v>357.14299999999997</v>
          </cell>
          <cell r="BI73">
            <v>357.14299999999997</v>
          </cell>
          <cell r="BR73">
            <v>357.14299999999997</v>
          </cell>
          <cell r="CD73">
            <v>357.14299999999997</v>
          </cell>
          <cell r="CO73">
            <v>357.14299999999997</v>
          </cell>
          <cell r="DA73">
            <v>357.14299999999997</v>
          </cell>
          <cell r="DN73">
            <v>357.14299999999997</v>
          </cell>
          <cell r="DX73">
            <v>357.14299999999997</v>
          </cell>
          <cell r="DY73">
            <v>357.14299999999997</v>
          </cell>
          <cell r="DZ73">
            <v>357.14299999999997</v>
          </cell>
          <cell r="EB73">
            <v>357.14299999999997</v>
          </cell>
          <cell r="EE73">
            <v>357.14299999999997</v>
          </cell>
          <cell r="EH73">
            <v>357.14299999999997</v>
          </cell>
          <cell r="EK73">
            <v>357.14299999999997</v>
          </cell>
          <cell r="EN73">
            <v>357.14299999999997</v>
          </cell>
          <cell r="EQ73">
            <v>357.14299999999997</v>
          </cell>
        </row>
        <row r="159">
          <cell r="D159">
            <v>14.5</v>
          </cell>
          <cell r="E159">
            <v>22.5</v>
          </cell>
          <cell r="F159">
            <v>38.700000000000003</v>
          </cell>
          <cell r="G159">
            <v>46.3</v>
          </cell>
          <cell r="H159">
            <v>23.337</v>
          </cell>
          <cell r="I159">
            <v>16.25</v>
          </cell>
          <cell r="J159">
            <v>15</v>
          </cell>
          <cell r="K159">
            <v>27.332999999999998</v>
          </cell>
          <cell r="L159">
            <v>3.7737463000001066</v>
          </cell>
          <cell r="M159">
            <v>63.807000000000002</v>
          </cell>
          <cell r="N159">
            <v>150.58699999999993</v>
          </cell>
          <cell r="O159">
            <v>30.830552867000023</v>
          </cell>
          <cell r="P159">
            <v>12.112916658259087</v>
          </cell>
          <cell r="Q159">
            <v>47.611658993126184</v>
          </cell>
          <cell r="R159">
            <v>62.765222824920059</v>
          </cell>
          <cell r="S159">
            <v>42.676499126938658</v>
          </cell>
          <cell r="T159">
            <v>43.595729207455967</v>
          </cell>
          <cell r="U159">
            <v>41.767451781666317</v>
          </cell>
          <cell r="V159">
            <v>93.720596877987191</v>
          </cell>
          <cell r="W159">
            <v>75.091951158956363</v>
          </cell>
          <cell r="X159">
            <v>109.1555774720855</v>
          </cell>
          <cell r="Y159">
            <v>15.525289856337622</v>
          </cell>
          <cell r="Z159">
            <v>16.911506800848201</v>
          </cell>
          <cell r="AA159">
            <v>18.729405863671673</v>
          </cell>
          <cell r="AB159">
            <v>20.863005541234998</v>
          </cell>
          <cell r="AC159">
            <v>22.964856639548088</v>
          </cell>
          <cell r="AD159">
            <v>268.94092143158753</v>
          </cell>
          <cell r="AE159">
            <v>281.58280739643999</v>
          </cell>
          <cell r="AF159">
            <v>279.40872748970497</v>
          </cell>
          <cell r="AH159">
            <v>27.063237323062822</v>
          </cell>
          <cell r="AM159">
            <v>21.179342972468476</v>
          </cell>
          <cell r="AR159">
            <v>236.13569564094996</v>
          </cell>
          <cell r="AV159">
            <v>595.87235814259293</v>
          </cell>
          <cell r="BA159">
            <v>-188.23516976375458</v>
          </cell>
          <cell r="BI159">
            <v>106.840548847028</v>
          </cell>
          <cell r="BR159">
            <v>-280.45633805169837</v>
          </cell>
          <cell r="CD159">
            <v>-190.43910294405214</v>
          </cell>
          <cell r="CO159">
            <v>130.93559561127086</v>
          </cell>
          <cell r="DA159">
            <v>-21.63316029283942</v>
          </cell>
          <cell r="DN159">
            <v>-22.348167150634549</v>
          </cell>
          <cell r="DX159">
            <v>-60.734790811329006</v>
          </cell>
          <cell r="DY159">
            <v>-60.593360381231719</v>
          </cell>
          <cell r="DZ159">
            <v>-59.612499259134665</v>
          </cell>
          <cell r="EB159">
            <v>-101.39179823577729</v>
          </cell>
          <cell r="EE159">
            <v>-145.89408960102358</v>
          </cell>
          <cell r="EH159">
            <v>-161.17603663755094</v>
          </cell>
          <cell r="EK159">
            <v>-177.99509085398074</v>
          </cell>
          <cell r="EN159">
            <v>-195.72518207368981</v>
          </cell>
          <cell r="EQ159">
            <v>-214.84078381153603</v>
          </cell>
        </row>
        <row r="368">
          <cell r="D368">
            <v>-126.1</v>
          </cell>
          <cell r="E368">
            <v>-155.69999999999999</v>
          </cell>
          <cell r="F368">
            <v>-159.67000000000002</v>
          </cell>
          <cell r="G368">
            <v>-139.63999999999999</v>
          </cell>
          <cell r="H368">
            <v>-139.471</v>
          </cell>
          <cell r="I368">
            <v>-115.985</v>
          </cell>
          <cell r="J368">
            <v>-141.6</v>
          </cell>
          <cell r="K368">
            <v>-340.2</v>
          </cell>
          <cell r="L368">
            <v>-326.52699999999999</v>
          </cell>
          <cell r="M368">
            <v>-300.363</v>
          </cell>
          <cell r="N368">
            <v>-378.70999999999992</v>
          </cell>
          <cell r="O368">
            <v>-329.44900000000007</v>
          </cell>
          <cell r="P368">
            <v>-321.79599999999999</v>
          </cell>
          <cell r="Q368">
            <v>-324.14599999999996</v>
          </cell>
          <cell r="R368">
            <v>-469.99172165000004</v>
          </cell>
          <cell r="S368">
            <v>-454.23969799600007</v>
          </cell>
          <cell r="T368">
            <v>-483.13200000000006</v>
          </cell>
          <cell r="U368">
            <v>-506.28901761728343</v>
          </cell>
          <cell r="V368">
            <v>-795.38099999999997</v>
          </cell>
          <cell r="W368">
            <v>-972.35900000000004</v>
          </cell>
          <cell r="X368">
            <v>-1751.5319999999999</v>
          </cell>
          <cell r="Y368">
            <v>-1472.876</v>
          </cell>
          <cell r="Z368">
            <v>-1712.9010000000001</v>
          </cell>
          <cell r="AA368">
            <v>-1966.068</v>
          </cell>
          <cell r="AB368">
            <v>-1971.4925000000001</v>
          </cell>
          <cell r="AC368">
            <v>-2087.3330000000001</v>
          </cell>
          <cell r="AD368">
            <v>-3007.5093132343122</v>
          </cell>
          <cell r="AE368">
            <v>-2691.1320079254538</v>
          </cell>
          <cell r="AF368">
            <v>-2673.5231983413237</v>
          </cell>
          <cell r="AH368">
            <v>-2116.6970000000001</v>
          </cell>
          <cell r="AM368">
            <v>-2671.1390000000001</v>
          </cell>
          <cell r="AR368">
            <v>-3422.8939999999998</v>
          </cell>
          <cell r="AV368">
            <v>-3807.471</v>
          </cell>
          <cell r="BA368">
            <v>-1917.6</v>
          </cell>
          <cell r="BI368">
            <v>-1884.422</v>
          </cell>
          <cell r="BR368">
            <v>-1922.626</v>
          </cell>
          <cell r="CD368">
            <v>-1287.759</v>
          </cell>
          <cell r="CO368">
            <v>-1541.2539999999999</v>
          </cell>
          <cell r="DA368">
            <v>-1820.635</v>
          </cell>
          <cell r="DN368">
            <v>-1946.1482049569452</v>
          </cell>
          <cell r="DX368">
            <v>-2210.3163649629423</v>
          </cell>
          <cell r="DY368">
            <v>-2182.4912694555142</v>
          </cell>
          <cell r="DZ368">
            <v>-2060.7267156170556</v>
          </cell>
          <cell r="EB368">
            <v>-2220.6907671381196</v>
          </cell>
          <cell r="EE368">
            <v>-2411.9067643156759</v>
          </cell>
          <cell r="EH368">
            <v>-2413.3403356333902</v>
          </cell>
          <cell r="EK368">
            <v>-2330.305862848551</v>
          </cell>
          <cell r="EN368">
            <v>-2465.2034447867832</v>
          </cell>
          <cell r="EQ368">
            <v>-2160.8189242361905</v>
          </cell>
        </row>
        <row r="381">
          <cell r="D381">
            <v>0.2</v>
          </cell>
          <cell r="E381">
            <v>0</v>
          </cell>
          <cell r="F381">
            <v>2.8479999999999999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1.546</v>
          </cell>
          <cell r="M381">
            <v>1.173</v>
          </cell>
          <cell r="N381">
            <v>12.952</v>
          </cell>
          <cell r="O381">
            <v>0.443</v>
          </cell>
          <cell r="P381">
            <v>0.33700000000000002</v>
          </cell>
          <cell r="Q381">
            <v>1.2929999999999999</v>
          </cell>
          <cell r="R381">
            <v>3.4750000000000001</v>
          </cell>
          <cell r="S381">
            <v>3.0249999999999999</v>
          </cell>
          <cell r="T381">
            <v>4.266</v>
          </cell>
          <cell r="U381">
            <v>3.1949999999999998</v>
          </cell>
          <cell r="V381">
            <v>3.9039999999999999</v>
          </cell>
          <cell r="W381">
            <v>6.6079999999999997</v>
          </cell>
          <cell r="X381">
            <v>8.2000000000000003E-2</v>
          </cell>
          <cell r="Y381">
            <v>0</v>
          </cell>
          <cell r="Z381">
            <v>5.7069999999999999</v>
          </cell>
          <cell r="AA381">
            <v>0</v>
          </cell>
          <cell r="AB381">
            <v>6.5000000000000002E-2</v>
          </cell>
          <cell r="AC381">
            <v>0.183</v>
          </cell>
          <cell r="AH381">
            <v>5</v>
          </cell>
          <cell r="AM381">
            <v>4.7089999999999996</v>
          </cell>
          <cell r="AR381">
            <v>14.398</v>
          </cell>
          <cell r="AV381">
            <v>1.175</v>
          </cell>
          <cell r="BA381">
            <v>3.2280000000000002</v>
          </cell>
          <cell r="BI381">
            <v>18.02</v>
          </cell>
          <cell r="BR381">
            <v>6.8250000000000002</v>
          </cell>
          <cell r="CD381">
            <v>2.5000000000000001E-2</v>
          </cell>
          <cell r="CO381">
            <v>0.224</v>
          </cell>
          <cell r="DA381">
            <v>1.331</v>
          </cell>
          <cell r="DN381">
            <v>1.0089666742132291</v>
          </cell>
          <cell r="DX381">
            <v>1.0764363085529545</v>
          </cell>
          <cell r="DY381">
            <v>1.0441930262548544</v>
          </cell>
          <cell r="DZ381">
            <v>0.96955840544283178</v>
          </cell>
          <cell r="EB381">
            <v>0.95411909221023761</v>
          </cell>
          <cell r="EE381">
            <v>0.96473819176663367</v>
          </cell>
          <cell r="EH381">
            <v>0.95529100203381001</v>
          </cell>
          <cell r="EK381">
            <v>0.9302110015819044</v>
          </cell>
          <cell r="EN381">
            <v>0.91028688893272225</v>
          </cell>
          <cell r="EQ381">
            <v>0.90684057791396111</v>
          </cell>
        </row>
        <row r="382">
          <cell r="D382">
            <v>-28.6</v>
          </cell>
          <cell r="E382">
            <v>-35.200000000000003</v>
          </cell>
          <cell r="F382">
            <v>-40.265999999999998</v>
          </cell>
          <cell r="G382">
            <v>-31.550999999999998</v>
          </cell>
          <cell r="H382">
            <v>-31.143000000000001</v>
          </cell>
          <cell r="I382">
            <v>-25.698</v>
          </cell>
          <cell r="J382">
            <v>-31.789200000000001</v>
          </cell>
          <cell r="K382">
            <v>-77.885000000000005</v>
          </cell>
          <cell r="L382">
            <v>-60.457999999999998</v>
          </cell>
          <cell r="M382">
            <v>-57.037999999999997</v>
          </cell>
          <cell r="N382">
            <v>-67.661000000000001</v>
          </cell>
          <cell r="O382">
            <v>-60.24</v>
          </cell>
          <cell r="P382">
            <v>-62.32</v>
          </cell>
          <cell r="Q382">
            <v>-59.180999999999997</v>
          </cell>
          <cell r="R382">
            <v>-88.254999999999995</v>
          </cell>
          <cell r="S382">
            <v>-84.242000000000004</v>
          </cell>
          <cell r="T382">
            <v>-85.451999999999998</v>
          </cell>
          <cell r="U382">
            <v>-89.631</v>
          </cell>
          <cell r="V382">
            <v>-133.108</v>
          </cell>
          <cell r="W382">
            <v>-141.97900000000001</v>
          </cell>
          <cell r="X382">
            <v>-337.67899999999997</v>
          </cell>
          <cell r="Y382">
            <v>-288.75900000000001</v>
          </cell>
          <cell r="Z382">
            <v>-310.012</v>
          </cell>
          <cell r="AA382">
            <v>-370.03500000000003</v>
          </cell>
          <cell r="AB382">
            <v>-296.53500000000003</v>
          </cell>
          <cell r="AC382">
            <v>-287.07400000000001</v>
          </cell>
          <cell r="AH382">
            <v>-308.13600000000002</v>
          </cell>
          <cell r="AM382">
            <v>-299.38299999999998</v>
          </cell>
          <cell r="AR382">
            <v>-357.92099999999999</v>
          </cell>
          <cell r="AV382">
            <v>-908.73900000000003</v>
          </cell>
          <cell r="BA382">
            <v>-390.47699999999998</v>
          </cell>
          <cell r="BI382">
            <v>-473.00900000000001</v>
          </cell>
          <cell r="BR382">
            <v>-366.12</v>
          </cell>
          <cell r="CD382">
            <v>-107.253</v>
          </cell>
          <cell r="CO382">
            <v>-238.93</v>
          </cell>
          <cell r="DA382">
            <v>-229.40799999999999</v>
          </cell>
          <cell r="DN382">
            <v>-350.3066768922501</v>
          </cell>
          <cell r="DX382">
            <v>-457.85694569332958</v>
          </cell>
          <cell r="DY382">
            <v>-452.84842850199254</v>
          </cell>
          <cell r="DZ382">
            <v>-430.93080881106999</v>
          </cell>
          <cell r="EB382">
            <v>-459.72433808486153</v>
          </cell>
          <cell r="EE382">
            <v>-494.14321757682166</v>
          </cell>
          <cell r="EH382">
            <v>-434.40126041401021</v>
          </cell>
          <cell r="EK382">
            <v>-419.45505531273915</v>
          </cell>
          <cell r="EN382">
            <v>-443.73662006162095</v>
          </cell>
          <cell r="EQ382">
            <v>-388.94740636251424</v>
          </cell>
        </row>
        <row r="384">
          <cell r="D384">
            <v>6.6</v>
          </cell>
          <cell r="E384">
            <v>7.1</v>
          </cell>
          <cell r="F384">
            <v>7.1760000000000002</v>
          </cell>
          <cell r="G384">
            <v>9.2159999999999993</v>
          </cell>
          <cell r="H384">
            <v>9.69</v>
          </cell>
          <cell r="I384">
            <v>3.2589999999999999</v>
          </cell>
          <cell r="J384">
            <v>4.5</v>
          </cell>
          <cell r="K384">
            <v>10.238</v>
          </cell>
          <cell r="L384">
            <v>12.951000000000001</v>
          </cell>
          <cell r="M384">
            <v>16.308</v>
          </cell>
          <cell r="N384">
            <v>8.2899999999999991</v>
          </cell>
          <cell r="O384">
            <v>3.4529999999999998</v>
          </cell>
          <cell r="P384">
            <v>4.125</v>
          </cell>
          <cell r="Q384">
            <v>4.7</v>
          </cell>
          <cell r="R384">
            <v>5.0890000000000004</v>
          </cell>
          <cell r="S384">
            <v>3.9119999999999999</v>
          </cell>
          <cell r="T384">
            <v>5.5890000000000004</v>
          </cell>
          <cell r="U384">
            <v>7.1509999999999998</v>
          </cell>
          <cell r="V384">
            <v>23.286080000000002</v>
          </cell>
          <cell r="W384">
            <v>36.433</v>
          </cell>
          <cell r="X384">
            <v>8.4120000000000008</v>
          </cell>
          <cell r="Y384">
            <v>1.125</v>
          </cell>
          <cell r="Z384">
            <v>40.401000000000003</v>
          </cell>
          <cell r="AA384">
            <v>40.658000000000001</v>
          </cell>
          <cell r="AB384">
            <v>33.216000000000001</v>
          </cell>
          <cell r="AC384">
            <v>9.1780000000000008</v>
          </cell>
          <cell r="AH384">
            <v>11.03</v>
          </cell>
          <cell r="AM384">
            <v>10.862</v>
          </cell>
          <cell r="AR384">
            <v>8.0009999999999994</v>
          </cell>
          <cell r="AV384">
            <v>8.7490000000000006</v>
          </cell>
          <cell r="BA384">
            <v>9.407</v>
          </cell>
          <cell r="BI384">
            <v>8.2530000000000001</v>
          </cell>
          <cell r="BR384">
            <v>3.7360000000000002</v>
          </cell>
          <cell r="CD384">
            <v>4.8449999999999998</v>
          </cell>
          <cell r="CO384">
            <v>8.2850000000000001</v>
          </cell>
          <cell r="DA384">
            <v>10.243</v>
          </cell>
          <cell r="DN384">
            <v>10.683449</v>
          </cell>
          <cell r="DX384">
            <v>11.07734776463</v>
          </cell>
          <cell r="DY384">
            <v>11.05598086663</v>
          </cell>
          <cell r="DZ384">
            <v>11.002563621629999</v>
          </cell>
          <cell r="EB384">
            <v>11.341999091649718</v>
          </cell>
          <cell r="EE384">
            <v>11.580181072574362</v>
          </cell>
          <cell r="EH384">
            <v>11.782870905966375</v>
          </cell>
          <cell r="EK384">
            <v>11.974414052842384</v>
          </cell>
          <cell r="EN384">
            <v>12.15535889121092</v>
          </cell>
          <cell r="EQ384">
            <v>12.326882620096001</v>
          </cell>
        </row>
        <row r="385">
          <cell r="D385">
            <v>-13.6</v>
          </cell>
          <cell r="E385">
            <v>-11.9</v>
          </cell>
          <cell r="F385">
            <v>-4.5389999999999997</v>
          </cell>
          <cell r="G385">
            <v>-5.6589999999999998</v>
          </cell>
          <cell r="H385">
            <v>-1.86</v>
          </cell>
          <cell r="I385">
            <v>-0.79500000000000004</v>
          </cell>
          <cell r="J385">
            <v>-0.8</v>
          </cell>
          <cell r="K385">
            <v>-7.2</v>
          </cell>
          <cell r="L385">
            <v>-0.88400000000000001</v>
          </cell>
          <cell r="M385">
            <v>-3.5030000000000001</v>
          </cell>
          <cell r="N385">
            <v>-0.25700000000000001</v>
          </cell>
          <cell r="O385">
            <v>-2.5139999999999998</v>
          </cell>
          <cell r="P385">
            <v>-8.7859999999999996</v>
          </cell>
          <cell r="Q385">
            <v>-7.3620000000000001</v>
          </cell>
          <cell r="R385">
            <v>-7.3239999999999998</v>
          </cell>
          <cell r="S385">
            <v>-1.56</v>
          </cell>
          <cell r="T385">
            <v>-5.3949999999999996</v>
          </cell>
          <cell r="U385">
            <v>-2.2229999999999999</v>
          </cell>
          <cell r="V385">
            <v>-4.2789999999999999</v>
          </cell>
          <cell r="W385">
            <v>-5.0410000000000004</v>
          </cell>
          <cell r="X385">
            <v>-18.474</v>
          </cell>
          <cell r="Y385">
            <v>-2.1829999999999998</v>
          </cell>
          <cell r="Z385">
            <v>-10.454000000000001</v>
          </cell>
          <cell r="AA385">
            <v>-13.061999999999999</v>
          </cell>
          <cell r="AB385">
            <v>-9.484</v>
          </cell>
          <cell r="AC385">
            <v>-7.2320000000000002</v>
          </cell>
          <cell r="AH385">
            <v>-6.2329999999999997</v>
          </cell>
          <cell r="AM385">
            <v>-13.308999999999999</v>
          </cell>
          <cell r="AR385">
            <v>-10.499000000000001</v>
          </cell>
          <cell r="AV385">
            <v>-8.4139999999999997</v>
          </cell>
          <cell r="BA385">
            <v>-3.3050000000000002</v>
          </cell>
          <cell r="BI385">
            <v>-2.9159999999999999</v>
          </cell>
          <cell r="BR385">
            <v>-7.375</v>
          </cell>
          <cell r="CD385">
            <v>-3.448</v>
          </cell>
          <cell r="CO385">
            <v>-14.891999999999999</v>
          </cell>
          <cell r="DA385">
            <v>-8.6639999999999997</v>
          </cell>
          <cell r="DN385">
            <v>-9.0645881444167316</v>
          </cell>
          <cell r="DX385">
            <v>-9.3074986065247369</v>
          </cell>
          <cell r="DY385">
            <v>-9.3074986065247369</v>
          </cell>
          <cell r="DZ385">
            <v>-9.3074986065247369</v>
          </cell>
          <cell r="EB385">
            <v>-9.4987567685384402</v>
          </cell>
          <cell r="EE385">
            <v>-9.689753340032885</v>
          </cell>
          <cell r="EH385">
            <v>-9.8862129362790565</v>
          </cell>
          <cell r="EK385">
            <v>-10.086338661331867</v>
          </cell>
          <cell r="EN385">
            <v>-10.290614435869609</v>
          </cell>
          <cell r="EQ385">
            <v>-10.49902735010334</v>
          </cell>
        </row>
        <row r="387">
          <cell r="D387">
            <v>2</v>
          </cell>
          <cell r="E387">
            <v>1.8</v>
          </cell>
          <cell r="F387">
            <v>2.278</v>
          </cell>
          <cell r="G387">
            <v>2.2810000000000001</v>
          </cell>
          <cell r="H387">
            <v>2.3330000000000002</v>
          </cell>
          <cell r="I387">
            <v>2</v>
          </cell>
          <cell r="J387">
            <v>1.7</v>
          </cell>
          <cell r="K387">
            <v>2</v>
          </cell>
          <cell r="L387">
            <v>6.8609999999999998</v>
          </cell>
          <cell r="M387">
            <v>5.4329999999999998</v>
          </cell>
          <cell r="N387">
            <v>6.0579999999999998</v>
          </cell>
          <cell r="O387">
            <v>5.056</v>
          </cell>
          <cell r="P387">
            <v>7.702</v>
          </cell>
          <cell r="Q387">
            <v>8.6440000000000001</v>
          </cell>
          <cell r="R387">
            <v>15.997</v>
          </cell>
          <cell r="S387">
            <v>16.652000000000001</v>
          </cell>
          <cell r="T387">
            <v>16.704999999999998</v>
          </cell>
          <cell r="U387">
            <v>11.693</v>
          </cell>
          <cell r="V387">
            <v>13.291219999999999</v>
          </cell>
          <cell r="W387">
            <v>12.548</v>
          </cell>
          <cell r="X387">
            <v>12.929</v>
          </cell>
          <cell r="Y387">
            <v>14.294</v>
          </cell>
          <cell r="Z387">
            <v>36.329000000000001</v>
          </cell>
          <cell r="AA387">
            <v>13.467000000000001</v>
          </cell>
          <cell r="AB387">
            <v>17.923999999999999</v>
          </cell>
          <cell r="AC387">
            <v>32.058</v>
          </cell>
          <cell r="AH387">
            <v>25.684999999999999</v>
          </cell>
          <cell r="AM387">
            <v>27.033999999999999</v>
          </cell>
          <cell r="AR387">
            <v>26.951000000000001</v>
          </cell>
          <cell r="AV387">
            <v>24.504000000000001</v>
          </cell>
          <cell r="BA387">
            <v>70.628</v>
          </cell>
          <cell r="BI387">
            <v>11.523999999999999</v>
          </cell>
          <cell r="BR387">
            <v>10.593999999999999</v>
          </cell>
          <cell r="CD387">
            <v>2.3039999999999998</v>
          </cell>
          <cell r="CO387">
            <v>4.1829999999999998</v>
          </cell>
          <cell r="DA387">
            <v>3.7010000000000001</v>
          </cell>
          <cell r="DN387">
            <v>4.1303298691531625</v>
          </cell>
          <cell r="DX387">
            <v>4.2338589007824909</v>
          </cell>
          <cell r="DY387">
            <v>4.1985970772309811</v>
          </cell>
          <cell r="DZ387">
            <v>3.9085143686683073</v>
          </cell>
          <cell r="EB387">
            <v>4.5865588310943846</v>
          </cell>
          <cell r="EE387">
            <v>4.9002193481659591</v>
          </cell>
          <cell r="EH387">
            <v>5.7126926061192007</v>
          </cell>
          <cell r="EK387">
            <v>6.6710913262692912</v>
          </cell>
          <cell r="EN387">
            <v>7.6976815765515427</v>
          </cell>
          <cell r="EQ387">
            <v>8.8164031764886381</v>
          </cell>
        </row>
        <row r="388">
          <cell r="D388">
            <v>-23.8</v>
          </cell>
          <cell r="E388">
            <v>-37.4</v>
          </cell>
          <cell r="F388">
            <v>-27.276</v>
          </cell>
          <cell r="G388">
            <v>-30.91</v>
          </cell>
          <cell r="H388">
            <v>-29.771999999999998</v>
          </cell>
          <cell r="I388">
            <v>-25.1</v>
          </cell>
          <cell r="J388">
            <v>-19.8</v>
          </cell>
          <cell r="K388">
            <v>-18.600000000000001</v>
          </cell>
          <cell r="L388">
            <v>-25.863</v>
          </cell>
          <cell r="M388">
            <v>-40.106000000000002</v>
          </cell>
          <cell r="N388">
            <v>-38.206000000000003</v>
          </cell>
          <cell r="O388">
            <v>-31.753</v>
          </cell>
          <cell r="P388">
            <v>-38.799999999999997</v>
          </cell>
          <cell r="Q388">
            <v>-35.371000000000002</v>
          </cell>
          <cell r="R388">
            <v>-47.399000000000001</v>
          </cell>
          <cell r="S388">
            <v>-48.218000000000004</v>
          </cell>
          <cell r="T388">
            <v>-45.305</v>
          </cell>
          <cell r="U388">
            <v>-54.573</v>
          </cell>
          <cell r="V388">
            <v>-61.384</v>
          </cell>
          <cell r="W388">
            <v>-71.838999999999999</v>
          </cell>
          <cell r="X388">
            <v>-43.584000000000003</v>
          </cell>
          <cell r="Y388">
            <v>-37.762999999999998</v>
          </cell>
          <cell r="Z388">
            <v>-178.27799999999999</v>
          </cell>
          <cell r="AA388">
            <v>-104.43899999999999</v>
          </cell>
          <cell r="AB388">
            <v>-105.09</v>
          </cell>
          <cell r="AC388">
            <v>-88.275999999999996</v>
          </cell>
          <cell r="AH388">
            <v>-100.60899999999999</v>
          </cell>
          <cell r="AM388">
            <v>-127.004</v>
          </cell>
          <cell r="AR388">
            <v>-191.54599999999999</v>
          </cell>
          <cell r="AV388">
            <v>-148.65100000000001</v>
          </cell>
          <cell r="BA388">
            <v>-116.56399999999999</v>
          </cell>
          <cell r="BI388">
            <v>-26.148</v>
          </cell>
          <cell r="BR388">
            <v>-27.981000000000002</v>
          </cell>
          <cell r="CD388">
            <v>-18.396999999999998</v>
          </cell>
          <cell r="CO388">
            <v>-25.956</v>
          </cell>
          <cell r="DA388">
            <v>-84.415000000000006</v>
          </cell>
          <cell r="DN388">
            <v>-87.2423682116425</v>
          </cell>
          <cell r="DX388">
            <v>-92.399665283098201</v>
          </cell>
          <cell r="DY388">
            <v>-91.909024132792069</v>
          </cell>
          <cell r="DZ388">
            <v>-88.506285210869606</v>
          </cell>
          <cell r="EB388">
            <v>-97.552159363031521</v>
          </cell>
          <cell r="EE388">
            <v>-104.65635673600613</v>
          </cell>
          <cell r="EH388">
            <v>-116.16335609199527</v>
          </cell>
          <cell r="EK388">
            <v>-128.82662209082631</v>
          </cell>
          <cell r="EN388">
            <v>-142.207111513185</v>
          </cell>
          <cell r="EQ388">
            <v>-156.64427260301724</v>
          </cell>
        </row>
        <row r="390">
          <cell r="D390">
            <v>6.3</v>
          </cell>
          <cell r="E390">
            <v>6.2</v>
          </cell>
          <cell r="F390">
            <v>4.2140000000000004</v>
          </cell>
          <cell r="G390">
            <v>5.8940000000000001</v>
          </cell>
          <cell r="H390">
            <v>5.1059999999999999</v>
          </cell>
          <cell r="I390">
            <v>3.4740000000000002</v>
          </cell>
          <cell r="J390">
            <v>3.5</v>
          </cell>
          <cell r="K390">
            <v>9.1669999999999998</v>
          </cell>
          <cell r="L390">
            <v>7.8019999999999996</v>
          </cell>
          <cell r="M390">
            <v>15.827999999999999</v>
          </cell>
          <cell r="N390">
            <v>15.542999999999999</v>
          </cell>
          <cell r="O390">
            <v>52.48</v>
          </cell>
          <cell r="P390">
            <v>58.531999999999996</v>
          </cell>
          <cell r="Q390">
            <v>58.456000000000003</v>
          </cell>
          <cell r="R390">
            <v>52.091000000000001</v>
          </cell>
          <cell r="S390">
            <v>55.082000000000001</v>
          </cell>
          <cell r="T390">
            <v>55.335999999999999</v>
          </cell>
          <cell r="U390">
            <v>53.149000000000001</v>
          </cell>
          <cell r="V390">
            <v>35.548000000000002</v>
          </cell>
          <cell r="W390">
            <v>26.286999999999999</v>
          </cell>
          <cell r="X390">
            <v>20.940999999999999</v>
          </cell>
          <cell r="Y390">
            <v>30.242000000000001</v>
          </cell>
          <cell r="Z390">
            <v>92.25</v>
          </cell>
          <cell r="AA390">
            <v>123.348</v>
          </cell>
          <cell r="AB390">
            <v>197.94800000000001</v>
          </cell>
          <cell r="AC390">
            <v>79.355999999999995</v>
          </cell>
          <cell r="AH390">
            <v>178.01300000000001</v>
          </cell>
          <cell r="AM390">
            <v>178.44900000000001</v>
          </cell>
          <cell r="AR390">
            <v>155.16399999999999</v>
          </cell>
          <cell r="AV390">
            <v>107.42999999999998</v>
          </cell>
          <cell r="BA390">
            <v>349.48</v>
          </cell>
          <cell r="BI390">
            <v>255.29200000000003</v>
          </cell>
          <cell r="BR390">
            <v>133.00800000000004</v>
          </cell>
          <cell r="CD390">
            <v>126.15799999999999</v>
          </cell>
          <cell r="CO390">
            <v>119.361</v>
          </cell>
          <cell r="DA390">
            <v>115.63800000000002</v>
          </cell>
          <cell r="DN390">
            <v>119.51114109172441</v>
          </cell>
          <cell r="DX390">
            <v>126.57599353203709</v>
          </cell>
          <cell r="DY390">
            <v>125.90387647536352</v>
          </cell>
          <cell r="DZ390">
            <v>121.24254941911437</v>
          </cell>
          <cell r="EB390">
            <v>133.63426647423137</v>
          </cell>
          <cell r="EE390">
            <v>143.3661290083312</v>
          </cell>
          <cell r="EH390">
            <v>159.12928000670675</v>
          </cell>
          <cell r="EK390">
            <v>176.47637179812799</v>
          </cell>
          <cell r="EN390">
            <v>194.80597004278491</v>
          </cell>
          <cell r="EQ390">
            <v>214.58307641139263</v>
          </cell>
        </row>
        <row r="391">
          <cell r="D391">
            <v>-84.4</v>
          </cell>
          <cell r="E391">
            <v>-72.900000000000006</v>
          </cell>
          <cell r="F391">
            <v>-75.694000000000003</v>
          </cell>
          <cell r="G391">
            <v>-132.20400000000001</v>
          </cell>
          <cell r="H391">
            <v>-145.685</v>
          </cell>
          <cell r="I391">
            <v>-128.47399999999999</v>
          </cell>
          <cell r="J391">
            <v>-171.3</v>
          </cell>
          <cell r="K391">
            <v>-414.017</v>
          </cell>
          <cell r="L391">
            <v>-229.43299999999999</v>
          </cell>
          <cell r="M391">
            <v>-359.39</v>
          </cell>
          <cell r="N391">
            <v>-314.72399999999999</v>
          </cell>
          <cell r="O391">
            <v>-394.745</v>
          </cell>
          <cell r="P391">
            <v>-408.90499999999997</v>
          </cell>
          <cell r="Q391">
            <v>-400.31599999999997</v>
          </cell>
          <cell r="R391">
            <v>-455.75099999999998</v>
          </cell>
          <cell r="S391">
            <v>-342.93</v>
          </cell>
          <cell r="T391">
            <v>-322.87</v>
          </cell>
          <cell r="U391">
            <v>-330.16500000000002</v>
          </cell>
          <cell r="V391">
            <v>-493.726</v>
          </cell>
          <cell r="W391">
            <v>-771.17200000000003</v>
          </cell>
          <cell r="X391">
            <v>-933.83699999999999</v>
          </cell>
          <cell r="Y391">
            <v>-790.17100000000005</v>
          </cell>
          <cell r="Z391">
            <v>-918.60500000000002</v>
          </cell>
          <cell r="AA391">
            <v>-1085.8520000000001</v>
          </cell>
          <cell r="AB391">
            <v>-1291.2080000000001</v>
          </cell>
          <cell r="AC391">
            <v>-1000.64</v>
          </cell>
          <cell r="AH391">
            <v>-916.35799999999995</v>
          </cell>
          <cell r="AM391">
            <v>-1253.7370000000001</v>
          </cell>
          <cell r="AR391">
            <v>-1466.1130000000001</v>
          </cell>
          <cell r="AV391">
            <v>-254.91699999999986</v>
          </cell>
          <cell r="BA391">
            <v>-778.69</v>
          </cell>
          <cell r="BI391">
            <v>-704.43</v>
          </cell>
          <cell r="BR391">
            <v>-532.90300000000002</v>
          </cell>
          <cell r="CD391">
            <v>-449.82900000000006</v>
          </cell>
          <cell r="CO391">
            <v>-650.51299999999992</v>
          </cell>
          <cell r="DA391">
            <v>-1413.239</v>
          </cell>
          <cell r="DN391">
            <v>-1062.1650094062161</v>
          </cell>
          <cell r="DX391">
            <v>-802.5897051772231</v>
          </cell>
          <cell r="DY391">
            <v>-782.78789148752821</v>
          </cell>
          <cell r="DZ391">
            <v>-624.88820756380574</v>
          </cell>
          <cell r="EB391">
            <v>-924.124312613651</v>
          </cell>
          <cell r="EE391">
            <v>-872.51992904519898</v>
          </cell>
          <cell r="EH391">
            <v>-857.65126312449502</v>
          </cell>
          <cell r="EK391">
            <v>-857.54259658807348</v>
          </cell>
          <cell r="EN391">
            <v>-855.28039998710335</v>
          </cell>
          <cell r="EQ391">
            <v>-859.6063082213949</v>
          </cell>
        </row>
        <row r="393">
          <cell r="D393">
            <v>14.1</v>
          </cell>
          <cell r="E393">
            <v>12.8</v>
          </cell>
          <cell r="F393">
            <v>15.178000000000001</v>
          </cell>
          <cell r="G393">
            <v>9.6449999999999996</v>
          </cell>
          <cell r="H393">
            <v>10.856</v>
          </cell>
          <cell r="I393">
            <v>8.67</v>
          </cell>
          <cell r="J393">
            <v>6.2</v>
          </cell>
          <cell r="K393">
            <v>15.78</v>
          </cell>
          <cell r="L393">
            <v>14.476000000000001</v>
          </cell>
          <cell r="M393">
            <v>8.2550000000000008</v>
          </cell>
          <cell r="N393">
            <v>15.335000000000001</v>
          </cell>
          <cell r="O393">
            <v>7.9619999999999997</v>
          </cell>
          <cell r="P393">
            <v>19.216000000000001</v>
          </cell>
          <cell r="Q393">
            <v>24.1</v>
          </cell>
          <cell r="R393">
            <v>28.792999999999999</v>
          </cell>
          <cell r="S393">
            <v>35.276000000000003</v>
          </cell>
          <cell r="T393">
            <v>31.256</v>
          </cell>
          <cell r="U393">
            <v>28.995000000000001</v>
          </cell>
          <cell r="V393">
            <v>31.889559999999996</v>
          </cell>
          <cell r="W393">
            <v>23.085999999999999</v>
          </cell>
          <cell r="X393">
            <v>32.155000000000001</v>
          </cell>
          <cell r="Y393">
            <v>34.768999999999998</v>
          </cell>
          <cell r="Z393">
            <v>55.942</v>
          </cell>
          <cell r="AA393">
            <v>55.673999999999999</v>
          </cell>
          <cell r="AB393">
            <v>30.093</v>
          </cell>
          <cell r="AC393">
            <v>34.856000000000002</v>
          </cell>
          <cell r="AH393">
            <v>67.025000000000006</v>
          </cell>
          <cell r="AM393">
            <v>96.209000000000003</v>
          </cell>
          <cell r="AR393">
            <v>32.124000000000002</v>
          </cell>
          <cell r="AV393">
            <v>0.88500000000000001</v>
          </cell>
          <cell r="BA393">
            <v>31.337</v>
          </cell>
          <cell r="BI393">
            <v>1.76</v>
          </cell>
          <cell r="BR393">
            <v>1.339</v>
          </cell>
          <cell r="CD393">
            <v>1.423</v>
          </cell>
          <cell r="CO393">
            <v>1.01</v>
          </cell>
          <cell r="DA393">
            <v>2.1819999999999999</v>
          </cell>
          <cell r="DN393">
            <v>2.2795875831418599</v>
          </cell>
          <cell r="DX393">
            <v>2.500289762865636</v>
          </cell>
          <cell r="DY393">
            <v>2.4358985878632824</v>
          </cell>
          <cell r="DZ393">
            <v>2.3630618903365614</v>
          </cell>
          <cell r="EB393">
            <v>2.7924827983187601</v>
          </cell>
          <cell r="EE393">
            <v>3.1912028436633819</v>
          </cell>
          <cell r="EH393">
            <v>3.788036057481893</v>
          </cell>
          <cell r="EK393">
            <v>4.4749782540393017</v>
          </cell>
          <cell r="EN393">
            <v>5.2103605510929949</v>
          </cell>
          <cell r="EQ393">
            <v>6.007596545488803</v>
          </cell>
        </row>
        <row r="394">
          <cell r="D394">
            <v>-9.3000000000000007</v>
          </cell>
          <cell r="E394">
            <v>-8.6999999999999993</v>
          </cell>
          <cell r="F394">
            <v>-8.7269999999999968</v>
          </cell>
          <cell r="G394">
            <v>-8.9770000000000003</v>
          </cell>
          <cell r="H394">
            <v>-13.427999999999997</v>
          </cell>
          <cell r="I394">
            <v>-15.107999999999997</v>
          </cell>
          <cell r="J394">
            <v>-15.7</v>
          </cell>
          <cell r="K394">
            <v>-35.155000000000001</v>
          </cell>
          <cell r="L394">
            <v>-28.619</v>
          </cell>
          <cell r="M394">
            <v>-18.783999999999999</v>
          </cell>
          <cell r="N394">
            <v>-16.012</v>
          </cell>
          <cell r="O394">
            <v>-16.585000000000001</v>
          </cell>
          <cell r="P394">
            <v>-15.984999999999999</v>
          </cell>
          <cell r="Q394">
            <v>-23.446000000000002</v>
          </cell>
          <cell r="R394">
            <v>-25.940999999999999</v>
          </cell>
          <cell r="S394">
            <v>-33.664999999999999</v>
          </cell>
          <cell r="T394">
            <v>-50.088000000000001</v>
          </cell>
          <cell r="U394">
            <v>-60.734999999999999</v>
          </cell>
          <cell r="V394">
            <v>-74.087999999999994</v>
          </cell>
          <cell r="W394">
            <v>-67.617999999999995</v>
          </cell>
          <cell r="X394">
            <v>-56.48</v>
          </cell>
          <cell r="Y394">
            <v>-88.799000000000007</v>
          </cell>
          <cell r="Z394">
            <v>-119.754</v>
          </cell>
          <cell r="AA394">
            <v>-73.620999999999995</v>
          </cell>
          <cell r="AB394">
            <v>-87.691999999999993</v>
          </cell>
          <cell r="AC394">
            <v>-85.141000000000005</v>
          </cell>
          <cell r="AH394">
            <v>-105.977</v>
          </cell>
          <cell r="AM394">
            <v>-153.465</v>
          </cell>
          <cell r="AR394">
            <v>-172.327</v>
          </cell>
          <cell r="AV394">
            <v>-92.802999999999997</v>
          </cell>
          <cell r="BA394">
            <v>0.65700000000000003</v>
          </cell>
          <cell r="BI394">
            <v>-57.975000000000001</v>
          </cell>
          <cell r="BR394">
            <v>-40.036000000000001</v>
          </cell>
          <cell r="CD394">
            <v>-20.442</v>
          </cell>
          <cell r="CO394">
            <v>-16.449000000000002</v>
          </cell>
          <cell r="DA394">
            <v>-39.393999999999998</v>
          </cell>
          <cell r="DN394">
            <v>-40.713449663323395</v>
          </cell>
          <cell r="DX394">
            <v>-43.120208661521893</v>
          </cell>
          <cell r="DY394">
            <v>-42.891240853962103</v>
          </cell>
          <cell r="DZ394">
            <v>-41.303282587182338</v>
          </cell>
          <cell r="EB394">
            <v>-45.52472624471082</v>
          </cell>
          <cell r="EE394">
            <v>-48.840046404764855</v>
          </cell>
          <cell r="EH394">
            <v>-54.210024875769257</v>
          </cell>
          <cell r="EK394">
            <v>-60.11959901256899</v>
          </cell>
          <cell r="EN394">
            <v>-66.363880245814244</v>
          </cell>
          <cell r="EQ394">
            <v>-73.101279096407751</v>
          </cell>
        </row>
        <row r="399">
          <cell r="K399" t="str">
            <v>…</v>
          </cell>
          <cell r="L399">
            <v>1.373</v>
          </cell>
          <cell r="M399">
            <v>3.4860000000000002</v>
          </cell>
          <cell r="N399">
            <v>1.9350000000000001</v>
          </cell>
          <cell r="O399">
            <v>0.68400000000000005</v>
          </cell>
          <cell r="P399">
            <v>6.54</v>
          </cell>
          <cell r="Q399">
            <v>6.3949999999999996</v>
          </cell>
          <cell r="R399">
            <v>7.2649999999999997</v>
          </cell>
          <cell r="S399">
            <v>5.69</v>
          </cell>
          <cell r="T399">
            <v>4.5209999999999999</v>
          </cell>
          <cell r="U399">
            <v>4.8879999999999999</v>
          </cell>
          <cell r="V399">
            <v>8.6829400000000003</v>
          </cell>
          <cell r="W399">
            <v>12.564</v>
          </cell>
          <cell r="X399">
            <v>7.24</v>
          </cell>
          <cell r="Y399">
            <v>8.8140000000000001</v>
          </cell>
          <cell r="Z399">
            <v>14.287000000000001</v>
          </cell>
          <cell r="AA399">
            <v>14.377000000000001</v>
          </cell>
          <cell r="AB399">
            <v>27.905999999999999</v>
          </cell>
          <cell r="AC399">
            <v>31.884</v>
          </cell>
          <cell r="AH399">
            <v>33.243000000000002</v>
          </cell>
          <cell r="AM399">
            <v>17.143999999999998</v>
          </cell>
          <cell r="AR399">
            <v>14.523999999999999</v>
          </cell>
          <cell r="AV399">
            <v>0.97799999999999998</v>
          </cell>
          <cell r="BA399">
            <v>14.711</v>
          </cell>
          <cell r="BI399">
            <v>28.291</v>
          </cell>
          <cell r="BR399">
            <v>14.63</v>
          </cell>
          <cell r="CD399">
            <v>5.5759999999999996</v>
          </cell>
          <cell r="CO399">
            <v>14.728</v>
          </cell>
          <cell r="DA399">
            <v>14.472</v>
          </cell>
          <cell r="DN399">
            <v>14.472</v>
          </cell>
          <cell r="DX399">
            <v>14.472</v>
          </cell>
          <cell r="DY399">
            <v>14.472</v>
          </cell>
          <cell r="DZ399">
            <v>14.472</v>
          </cell>
          <cell r="EB399">
            <v>14.472</v>
          </cell>
          <cell r="EE399">
            <v>14.472</v>
          </cell>
          <cell r="EH399">
            <v>14.472</v>
          </cell>
          <cell r="EK399">
            <v>14.472</v>
          </cell>
          <cell r="EN399">
            <v>14.472</v>
          </cell>
          <cell r="EQ399">
            <v>14.472</v>
          </cell>
        </row>
        <row r="400">
          <cell r="D400" t="str">
            <v>...</v>
          </cell>
          <cell r="E400" t="str">
            <v>...</v>
          </cell>
          <cell r="F400" t="str">
            <v>...</v>
          </cell>
          <cell r="G400" t="str">
            <v>...</v>
          </cell>
          <cell r="H400" t="str">
            <v>...</v>
          </cell>
          <cell r="I400" t="str">
            <v>...</v>
          </cell>
          <cell r="J400" t="str">
            <v>...</v>
          </cell>
          <cell r="K400" t="str">
            <v>...</v>
          </cell>
          <cell r="L400">
            <v>-11.752000000000001</v>
          </cell>
          <cell r="M400">
            <v>-17.867000000000001</v>
          </cell>
          <cell r="N400">
            <v>-18.141999999999999</v>
          </cell>
          <cell r="O400">
            <v>-17.369</v>
          </cell>
          <cell r="P400">
            <v>-25.771999999999998</v>
          </cell>
          <cell r="Q400">
            <v>-22.983000000000001</v>
          </cell>
          <cell r="R400">
            <v>-21.143999999999998</v>
          </cell>
          <cell r="S400">
            <v>-17.783999999999999</v>
          </cell>
          <cell r="T400">
            <v>-19.577999999999999</v>
          </cell>
          <cell r="U400">
            <v>-22.568000000000001</v>
          </cell>
          <cell r="V400">
            <v>-27.637</v>
          </cell>
          <cell r="W400">
            <v>-35.659999999999997</v>
          </cell>
          <cell r="X400">
            <v>-10.881</v>
          </cell>
          <cell r="Y400">
            <v>-11.849</v>
          </cell>
          <cell r="Z400">
            <v>-13.003</v>
          </cell>
          <cell r="AA400">
            <v>-20.32</v>
          </cell>
          <cell r="AB400">
            <v>-17.013000000000002</v>
          </cell>
          <cell r="AC400">
            <v>-19.062000000000001</v>
          </cell>
          <cell r="AH400">
            <v>-7.19</v>
          </cell>
          <cell r="AM400">
            <v>-12.281000000000001</v>
          </cell>
          <cell r="AR400">
            <v>-13.223000000000001</v>
          </cell>
          <cell r="AV400">
            <v>-32.298999999999999</v>
          </cell>
          <cell r="BA400">
            <v>-15.106</v>
          </cell>
          <cell r="BI400">
            <v>-22.86</v>
          </cell>
          <cell r="BR400">
            <v>-23.757999999999999</v>
          </cell>
          <cell r="CD400">
            <v>-14.984999999999999</v>
          </cell>
          <cell r="CO400">
            <v>-25.966000000000001</v>
          </cell>
          <cell r="DA400">
            <v>-30.992999999999999</v>
          </cell>
          <cell r="DN400">
            <v>-28.413941287313317</v>
          </cell>
          <cell r="DX400">
            <v>-30.718406963274916</v>
          </cell>
          <cell r="DY400">
            <v>-30.295988089478421</v>
          </cell>
          <cell r="DZ400">
            <v>-28.816202676882899</v>
          </cell>
          <cell r="EB400">
            <v>-30.851765604328289</v>
          </cell>
          <cell r="EE400">
            <v>-32.925350511629979</v>
          </cell>
          <cell r="EH400">
            <v>-35.345900405914925</v>
          </cell>
          <cell r="EK400">
            <v>-37.870833162649681</v>
          </cell>
          <cell r="EN400">
            <v>-40.603618205525017</v>
          </cell>
          <cell r="EQ400">
            <v>-43.735457618587581</v>
          </cell>
        </row>
        <row r="405">
          <cell r="D405">
            <v>9.1</v>
          </cell>
          <cell r="E405">
            <v>0.9</v>
          </cell>
          <cell r="F405">
            <v>2.27</v>
          </cell>
          <cell r="G405">
            <v>3.9710000000000001</v>
          </cell>
          <cell r="H405">
            <v>5.2530000000000001</v>
          </cell>
          <cell r="I405">
            <v>3.2549999999999999</v>
          </cell>
          <cell r="J405">
            <v>3.2</v>
          </cell>
          <cell r="K405">
            <v>1.1000000000000001</v>
          </cell>
          <cell r="L405">
            <v>2.9329999999999998</v>
          </cell>
          <cell r="M405">
            <v>1.2669999999999999</v>
          </cell>
          <cell r="N405">
            <v>1.5229999999999999</v>
          </cell>
          <cell r="O405">
            <v>1.671</v>
          </cell>
          <cell r="P405">
            <v>11.657999999999999</v>
          </cell>
          <cell r="Q405">
            <v>3.5539999999999998</v>
          </cell>
          <cell r="R405">
            <v>3.9020000000000001</v>
          </cell>
          <cell r="S405">
            <v>1.7689999999999999</v>
          </cell>
          <cell r="T405">
            <v>1.78</v>
          </cell>
          <cell r="U405">
            <v>2.3639999999999999</v>
          </cell>
          <cell r="V405">
            <v>4.351</v>
          </cell>
          <cell r="W405">
            <v>13.012</v>
          </cell>
          <cell r="X405">
            <v>10.563000000000001</v>
          </cell>
          <cell r="Y405">
            <v>8.2059999999999995</v>
          </cell>
          <cell r="Z405">
            <v>2.2029999999999998</v>
          </cell>
          <cell r="AA405">
            <v>4.0780000000000003</v>
          </cell>
          <cell r="AB405">
            <v>6.5919999999999996</v>
          </cell>
          <cell r="AC405">
            <v>5.7119999999999997</v>
          </cell>
          <cell r="AH405">
            <v>16.509</v>
          </cell>
          <cell r="AM405">
            <v>4.5030000000000001</v>
          </cell>
          <cell r="AR405">
            <v>20.199000000000002</v>
          </cell>
          <cell r="AV405">
            <v>7.1790000000000003</v>
          </cell>
          <cell r="BA405">
            <v>31.977</v>
          </cell>
          <cell r="BI405">
            <v>28.946000000000002</v>
          </cell>
          <cell r="BR405">
            <v>24.977</v>
          </cell>
          <cell r="CD405">
            <v>9.8849999999999998</v>
          </cell>
          <cell r="CO405">
            <v>18.777999999999999</v>
          </cell>
          <cell r="DA405">
            <v>41.862000000000002</v>
          </cell>
          <cell r="DN405">
            <v>42.161999999999999</v>
          </cell>
          <cell r="DX405">
            <v>42.461999999999996</v>
          </cell>
          <cell r="DY405">
            <v>42.461999999999996</v>
          </cell>
          <cell r="DZ405">
            <v>42.461999999999996</v>
          </cell>
          <cell r="EB405">
            <v>42.761999999999993</v>
          </cell>
          <cell r="EE405">
            <v>43.061999999999991</v>
          </cell>
          <cell r="EH405">
            <v>43.361999999999988</v>
          </cell>
          <cell r="EK405">
            <v>43.661999999999985</v>
          </cell>
          <cell r="EN405">
            <v>43.961999999999982</v>
          </cell>
          <cell r="EQ405">
            <v>44.261999999999979</v>
          </cell>
        </row>
        <row r="406">
          <cell r="D406">
            <v>-130.80000000000001</v>
          </cell>
          <cell r="E406">
            <v>-142.1</v>
          </cell>
          <cell r="F406">
            <v>-165.87</v>
          </cell>
          <cell r="G406">
            <v>-201.27500000000001</v>
          </cell>
          <cell r="H406">
            <v>-239.06100000000001</v>
          </cell>
          <cell r="I406">
            <v>-211.172</v>
          </cell>
          <cell r="J406">
            <v>-225.9</v>
          </cell>
          <cell r="K406">
            <v>-141.88399999999999</v>
          </cell>
          <cell r="L406">
            <v>-339.52600000000001</v>
          </cell>
          <cell r="M406">
            <v>-450.072</v>
          </cell>
          <cell r="N406">
            <v>-289.84699999999998</v>
          </cell>
          <cell r="O406">
            <v>-166.179</v>
          </cell>
          <cell r="P406">
            <v>-325.03199999999998</v>
          </cell>
          <cell r="Q406">
            <v>-560.36599999999999</v>
          </cell>
          <cell r="R406">
            <v>-487.61900000000003</v>
          </cell>
          <cell r="S406">
            <v>-453.72300000000001</v>
          </cell>
          <cell r="T406">
            <v>-327.32900000000001</v>
          </cell>
          <cell r="U406">
            <v>-485.80099999999999</v>
          </cell>
          <cell r="V406">
            <v>-832.28399999999999</v>
          </cell>
          <cell r="W406">
            <v>-634.65099999999995</v>
          </cell>
          <cell r="X406">
            <v>-683.15800000000002</v>
          </cell>
          <cell r="Y406">
            <v>-645.20699999999999</v>
          </cell>
          <cell r="Z406">
            <v>-361.80500000000001</v>
          </cell>
          <cell r="AA406">
            <v>-456.74</v>
          </cell>
          <cell r="AB406">
            <v>-755.33</v>
          </cell>
          <cell r="AC406">
            <v>-506.85</v>
          </cell>
          <cell r="AH406">
            <v>-245.73099999999999</v>
          </cell>
          <cell r="AM406">
            <v>120.425</v>
          </cell>
          <cell r="AR406">
            <v>-60.424999999999997</v>
          </cell>
          <cell r="AV406">
            <v>-207.452</v>
          </cell>
          <cell r="BA406">
            <v>341.85399999999998</v>
          </cell>
          <cell r="BI406">
            <v>-491.69400000000002</v>
          </cell>
          <cell r="BR406">
            <v>-840.96600000000001</v>
          </cell>
          <cell r="CD406">
            <v>-36.598999999999997</v>
          </cell>
          <cell r="CO406">
            <v>-922.88400000000001</v>
          </cell>
          <cell r="DA406">
            <v>-1096.152</v>
          </cell>
          <cell r="DN406">
            <v>-498.00749974459603</v>
          </cell>
          <cell r="DX406">
            <v>-511.14025696825144</v>
          </cell>
          <cell r="DY406">
            <v>-496.94128556894287</v>
          </cell>
          <cell r="DZ406">
            <v>-462.84234020701331</v>
          </cell>
          <cell r="EB406">
            <v>-458.51374546065449</v>
          </cell>
          <cell r="EE406">
            <v>-438.39114250752095</v>
          </cell>
          <cell r="EH406">
            <v>-685.56167780626436</v>
          </cell>
          <cell r="EK406">
            <v>-669.7966784091891</v>
          </cell>
          <cell r="EN406">
            <v>-658.04432024797438</v>
          </cell>
          <cell r="EQ406">
            <v>-658.18208858638604</v>
          </cell>
        </row>
        <row r="412">
          <cell r="D412">
            <v>4.8</v>
          </cell>
          <cell r="E412">
            <v>3.4</v>
          </cell>
          <cell r="F412">
            <v>4.4889999999999999</v>
          </cell>
          <cell r="G412">
            <v>3.05</v>
          </cell>
          <cell r="H412">
            <v>3.694</v>
          </cell>
          <cell r="I412">
            <v>2.2530000000000001</v>
          </cell>
          <cell r="J412">
            <v>1.4</v>
          </cell>
          <cell r="K412">
            <v>1.7</v>
          </cell>
          <cell r="L412">
            <v>2.8239999999999998</v>
          </cell>
          <cell r="M412">
            <v>9.5079999999999991</v>
          </cell>
          <cell r="N412">
            <v>0.80300000000000005</v>
          </cell>
          <cell r="O412">
            <v>1.335</v>
          </cell>
          <cell r="P412">
            <v>4.54</v>
          </cell>
          <cell r="Q412">
            <v>14.938000000000001</v>
          </cell>
          <cell r="R412">
            <v>5.3380000000000001</v>
          </cell>
          <cell r="S412">
            <v>7.7889999999999997</v>
          </cell>
          <cell r="T412">
            <v>9.359</v>
          </cell>
          <cell r="U412">
            <v>12.404999999999999</v>
          </cell>
          <cell r="V412">
            <v>13.83</v>
          </cell>
          <cell r="W412">
            <v>15.676</v>
          </cell>
          <cell r="X412">
            <v>4.0190000000000001</v>
          </cell>
          <cell r="Y412">
            <v>3.464</v>
          </cell>
          <cell r="Z412">
            <v>20.114000000000001</v>
          </cell>
          <cell r="AA412">
            <v>60.915999999999997</v>
          </cell>
          <cell r="AB412">
            <v>56.154000000000003</v>
          </cell>
          <cell r="AC412">
            <v>31.75</v>
          </cell>
          <cell r="AH412">
            <v>25.715</v>
          </cell>
          <cell r="AM412">
            <v>31.736000000000001</v>
          </cell>
          <cell r="AR412">
            <v>31.687000000000001</v>
          </cell>
          <cell r="AV412">
            <v>4.5529999999999999</v>
          </cell>
          <cell r="BA412">
            <v>23.375</v>
          </cell>
          <cell r="BI412">
            <v>22.686</v>
          </cell>
          <cell r="BR412">
            <v>12.907</v>
          </cell>
          <cell r="CD412">
            <v>9.7479999999999993</v>
          </cell>
          <cell r="CO412">
            <v>20.241</v>
          </cell>
          <cell r="DA412">
            <v>17.079000000000001</v>
          </cell>
          <cell r="DN412">
            <v>17.358083844323986</v>
          </cell>
          <cell r="DX412">
            <v>17.658369981097874</v>
          </cell>
          <cell r="DY412">
            <v>17.658369981097874</v>
          </cell>
          <cell r="DZ412">
            <v>17.658369981097874</v>
          </cell>
          <cell r="EB412">
            <v>17.964740806036616</v>
          </cell>
          <cell r="EE412">
            <v>18.287667720915657</v>
          </cell>
          <cell r="EH412">
            <v>18.604839498299839</v>
          </cell>
          <cell r="EK412">
            <v>18.924684068119053</v>
          </cell>
          <cell r="EN412">
            <v>19.241991189850452</v>
          </cell>
          <cell r="EQ412">
            <v>19.564618548851811</v>
          </cell>
        </row>
        <row r="413">
          <cell r="D413">
            <v>-21.8</v>
          </cell>
          <cell r="E413">
            <v>-20.3</v>
          </cell>
          <cell r="F413">
            <v>-19.523</v>
          </cell>
          <cell r="G413">
            <v>-20.201000000000001</v>
          </cell>
          <cell r="H413">
            <v>-20.608000000000001</v>
          </cell>
          <cell r="I413">
            <v>-18.981999999999999</v>
          </cell>
          <cell r="J413">
            <v>-16.100000000000001</v>
          </cell>
          <cell r="K413">
            <v>-17.399999999999999</v>
          </cell>
          <cell r="L413">
            <v>-3.7519999999999998</v>
          </cell>
          <cell r="M413">
            <v>-11.496</v>
          </cell>
          <cell r="N413">
            <v>-3.18</v>
          </cell>
          <cell r="O413">
            <v>-7.6710000000000003</v>
          </cell>
          <cell r="P413">
            <v>-8.16</v>
          </cell>
          <cell r="Q413">
            <v>-9.9450000000000003</v>
          </cell>
          <cell r="R413">
            <v>-11.611000000000001</v>
          </cell>
          <cell r="S413">
            <v>-28.056999999999999</v>
          </cell>
          <cell r="T413">
            <v>-25.068000000000001</v>
          </cell>
          <cell r="U413">
            <v>-29.591999999999999</v>
          </cell>
          <cell r="V413">
            <v>-32.128999999999998</v>
          </cell>
          <cell r="W413">
            <v>-34.811</v>
          </cell>
          <cell r="X413">
            <v>-19.074000000000002</v>
          </cell>
          <cell r="Y413">
            <v>-14.324999999999999</v>
          </cell>
          <cell r="Z413">
            <v>-28.468</v>
          </cell>
          <cell r="AA413">
            <v>-28.706</v>
          </cell>
          <cell r="AB413">
            <v>-26.654</v>
          </cell>
          <cell r="AC413">
            <v>-23.221</v>
          </cell>
          <cell r="AH413">
            <v>-28.334</v>
          </cell>
          <cell r="AM413">
            <v>-30.073</v>
          </cell>
          <cell r="AR413">
            <v>-126.26900000000001</v>
          </cell>
          <cell r="AV413">
            <v>-318.005</v>
          </cell>
          <cell r="BA413">
            <v>-62.895000000000003</v>
          </cell>
          <cell r="BI413">
            <v>-25.402999999999999</v>
          </cell>
          <cell r="BR413">
            <v>-10.919</v>
          </cell>
          <cell r="CD413">
            <v>-16.055</v>
          </cell>
          <cell r="CO413">
            <v>-21.236999999999998</v>
          </cell>
          <cell r="DA413">
            <v>-25.23</v>
          </cell>
          <cell r="DN413">
            <v>-25.608939068891686</v>
          </cell>
          <cell r="DX413">
            <v>-26.451156499621959</v>
          </cell>
          <cell r="DY413">
            <v>-26.173124293626739</v>
          </cell>
          <cell r="DZ413">
            <v>-25.453028955871424</v>
          </cell>
          <cell r="EB413">
            <v>-27.050407868427779</v>
          </cell>
          <cell r="EE413">
            <v>-28.282907827506765</v>
          </cell>
          <cell r="EH413">
            <v>-29.83479590019919</v>
          </cell>
          <cell r="EK413">
            <v>-31.294490276226565</v>
          </cell>
          <cell r="EN413">
            <v>-32.804058012996428</v>
          </cell>
          <cell r="EQ413">
            <v>-34.404198108489105</v>
          </cell>
        </row>
        <row r="414">
          <cell r="D414">
            <v>-15.9</v>
          </cell>
          <cell r="E414">
            <v>-16.2</v>
          </cell>
          <cell r="F414">
            <v>-12.964</v>
          </cell>
          <cell r="G414">
            <v>-15.118</v>
          </cell>
          <cell r="H414">
            <v>-14.77</v>
          </cell>
          <cell r="I414">
            <v>-14.085000000000001</v>
          </cell>
          <cell r="J414">
            <v>-12.8</v>
          </cell>
          <cell r="K414">
            <v>-12.9</v>
          </cell>
          <cell r="L414">
            <v>-1.1759999999999999</v>
          </cell>
          <cell r="M414">
            <v>-1.276</v>
          </cell>
          <cell r="N414">
            <v>-1.2889999999999999</v>
          </cell>
          <cell r="O414">
            <v>-2.577</v>
          </cell>
          <cell r="P414">
            <v>-1.764</v>
          </cell>
          <cell r="Q414">
            <v>-2.0539999999999998</v>
          </cell>
          <cell r="R414">
            <v>-0.39300000000000002</v>
          </cell>
          <cell r="S414">
            <v>-3.5270000000000001</v>
          </cell>
          <cell r="T414">
            <v>-0.68100000000000005</v>
          </cell>
          <cell r="U414">
            <v>-0.628</v>
          </cell>
          <cell r="V414">
            <v>-2.9020000000000001</v>
          </cell>
          <cell r="W414">
            <v>-7.1559999999999997</v>
          </cell>
          <cell r="X414">
            <v>-16.244</v>
          </cell>
          <cell r="Y414">
            <v>-11.282999999999999</v>
          </cell>
          <cell r="Z414">
            <v>-15.516999999999999</v>
          </cell>
          <cell r="AA414">
            <v>-12.162000000000001</v>
          </cell>
          <cell r="AB414">
            <v>-7.1120000000000001</v>
          </cell>
          <cell r="AC414">
            <v>-4.0229999999999997</v>
          </cell>
          <cell r="AH414">
            <v>-18.600000000000001</v>
          </cell>
          <cell r="AM414">
            <v>-17.475999999999999</v>
          </cell>
          <cell r="AR414">
            <v>-23.693000000000001</v>
          </cell>
          <cell r="AV414">
            <v>-205.87700000000001</v>
          </cell>
          <cell r="BA414">
            <v>-52.762</v>
          </cell>
          <cell r="BI414">
            <v>-17.600000000000001</v>
          </cell>
          <cell r="BR414">
            <v>-4.5250000000000004</v>
          </cell>
          <cell r="CD414">
            <v>-13.023999999999999</v>
          </cell>
          <cell r="CO414">
            <v>-17.091999999999999</v>
          </cell>
          <cell r="DA414">
            <v>-18.603000000000002</v>
          </cell>
          <cell r="DN414">
            <v>-18.703000000000003</v>
          </cell>
          <cell r="DX414">
            <v>-18.803000000000004</v>
          </cell>
          <cell r="DY414">
            <v>-18.803000000000004</v>
          </cell>
          <cell r="DZ414">
            <v>-18.803000000000004</v>
          </cell>
          <cell r="EB414">
            <v>-18.903000000000006</v>
          </cell>
          <cell r="EE414">
            <v>-19.003000000000007</v>
          </cell>
          <cell r="EH414">
            <v>-19.103000000000009</v>
          </cell>
          <cell r="EK414">
            <v>-19.20300000000001</v>
          </cell>
          <cell r="EN414">
            <v>-19.303000000000011</v>
          </cell>
          <cell r="EQ414">
            <v>-19.403000000000013</v>
          </cell>
        </row>
        <row r="416">
          <cell r="D416">
            <v>21.8</v>
          </cell>
          <cell r="E416">
            <v>20.200000000000003</v>
          </cell>
          <cell r="F416">
            <v>33.598999999999997</v>
          </cell>
          <cell r="G416">
            <v>20.448</v>
          </cell>
          <cell r="H416">
            <v>17.157</v>
          </cell>
          <cell r="I416">
            <v>12.177</v>
          </cell>
          <cell r="J416">
            <v>12.9</v>
          </cell>
          <cell r="K416">
            <v>54.435000000000002</v>
          </cell>
          <cell r="L416">
            <v>23.150999999999996</v>
          </cell>
          <cell r="M416">
            <v>18.373999999999999</v>
          </cell>
          <cell r="N416">
            <v>4.4420000000000002</v>
          </cell>
          <cell r="O416">
            <v>4.54</v>
          </cell>
          <cell r="P416">
            <v>4.6520000000000001</v>
          </cell>
          <cell r="Q416">
            <v>12.766999999999999</v>
          </cell>
          <cell r="R416">
            <v>8.1</v>
          </cell>
          <cell r="S416">
            <v>5.25</v>
          </cell>
          <cell r="T416">
            <v>6.0949999999999998</v>
          </cell>
          <cell r="U416">
            <v>5.8949999999999996</v>
          </cell>
          <cell r="V416">
            <v>9.9860100000000003</v>
          </cell>
          <cell r="W416">
            <v>11.981999999999999</v>
          </cell>
          <cell r="X416">
            <v>14.942</v>
          </cell>
          <cell r="Y416">
            <v>13.04</v>
          </cell>
          <cell r="Z416">
            <v>23.231000000000002</v>
          </cell>
          <cell r="AA416">
            <v>27.117999999999938</v>
          </cell>
          <cell r="AB416">
            <v>16.047999999999998</v>
          </cell>
          <cell r="AC416">
            <v>24.989000000000001</v>
          </cell>
          <cell r="AH416">
            <v>21.285</v>
          </cell>
          <cell r="AM416">
            <v>21.073</v>
          </cell>
          <cell r="AR416">
            <v>13.513999999999999</v>
          </cell>
          <cell r="AV416">
            <v>11.621</v>
          </cell>
          <cell r="BA416">
            <v>46.235999999999997</v>
          </cell>
          <cell r="BI416">
            <v>24.786000000000001</v>
          </cell>
          <cell r="BR416">
            <v>76.289000000000001</v>
          </cell>
          <cell r="CD416">
            <v>75.403000000000006</v>
          </cell>
          <cell r="CO416">
            <v>62.314999999999998</v>
          </cell>
          <cell r="DA416">
            <v>139.25</v>
          </cell>
          <cell r="DN416">
            <v>139.54999999999998</v>
          </cell>
          <cell r="DX416">
            <v>139.84999999999997</v>
          </cell>
          <cell r="DY416">
            <v>139.84999999999997</v>
          </cell>
          <cell r="DZ416">
            <v>139.84999999999997</v>
          </cell>
          <cell r="EB416">
            <v>140.14999999999995</v>
          </cell>
          <cell r="EE416">
            <v>140.44999999999993</v>
          </cell>
          <cell r="EH416">
            <v>140.74999999999991</v>
          </cell>
          <cell r="EK416">
            <v>141.0499999999999</v>
          </cell>
          <cell r="EN416">
            <v>141.34999999999988</v>
          </cell>
          <cell r="EQ416">
            <v>141.64999999999986</v>
          </cell>
        </row>
        <row r="420">
          <cell r="D420">
            <v>-1.5</v>
          </cell>
          <cell r="E420">
            <v>-1.04</v>
          </cell>
          <cell r="F420">
            <v>-3.9140000000000001</v>
          </cell>
          <cell r="G420">
            <v>-2.5379999999999998</v>
          </cell>
          <cell r="H420">
            <v>-1.56</v>
          </cell>
          <cell r="I420">
            <v>-0.4</v>
          </cell>
          <cell r="J420">
            <v>-0.7</v>
          </cell>
          <cell r="K420">
            <v>-0.9</v>
          </cell>
          <cell r="L420">
            <v>-1.3759999999999999</v>
          </cell>
          <cell r="M420">
            <v>-0.5</v>
          </cell>
          <cell r="N420">
            <v>-0.875</v>
          </cell>
          <cell r="O420">
            <v>0</v>
          </cell>
          <cell r="P420">
            <v>-4.2990000000000004</v>
          </cell>
          <cell r="Q420">
            <v>-4.367</v>
          </cell>
          <cell r="R420">
            <v>-12.981</v>
          </cell>
          <cell r="S420">
            <v>-8.4000000000000005E-2</v>
          </cell>
          <cell r="T420">
            <v>-0.65600000000000003</v>
          </cell>
          <cell r="U420">
            <v>-0.13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-5.0000000000000001E-3</v>
          </cell>
          <cell r="AA420">
            <v>0</v>
          </cell>
          <cell r="AB420">
            <v>-4.9969999999999999</v>
          </cell>
          <cell r="AC420">
            <v>-3.738</v>
          </cell>
          <cell r="AH420">
            <v>-1.35</v>
          </cell>
          <cell r="AM420">
            <v>-2.6259999999999999</v>
          </cell>
          <cell r="AR420">
            <v>-2.9340000000000002</v>
          </cell>
          <cell r="AV420">
            <v>-2.597</v>
          </cell>
          <cell r="BA420">
            <v>-1.5089999999999999</v>
          </cell>
          <cell r="BI420">
            <v>-3.6070000000000002</v>
          </cell>
          <cell r="BR420">
            <v>-1.851</v>
          </cell>
          <cell r="CD420">
            <v>-4.59</v>
          </cell>
          <cell r="CO420">
            <v>-4.9210000000000003</v>
          </cell>
          <cell r="DA420">
            <v>-1.494</v>
          </cell>
          <cell r="DN420">
            <v>-1.494</v>
          </cell>
          <cell r="DX420">
            <v>-1.494</v>
          </cell>
          <cell r="DY420">
            <v>-1.494</v>
          </cell>
          <cell r="DZ420">
            <v>-1.494</v>
          </cell>
          <cell r="EB420">
            <v>-1.494</v>
          </cell>
          <cell r="EE420">
            <v>-1.494</v>
          </cell>
          <cell r="EH420">
            <v>-1.494</v>
          </cell>
          <cell r="EK420">
            <v>-1.494</v>
          </cell>
          <cell r="EN420">
            <v>-1.494</v>
          </cell>
          <cell r="EQ420">
            <v>-1.494</v>
          </cell>
        </row>
        <row r="460">
          <cell r="D460">
            <v>32.94</v>
          </cell>
          <cell r="E460">
            <v>11.439999999999991</v>
          </cell>
          <cell r="F460">
            <v>-39.876999999999995</v>
          </cell>
          <cell r="G460">
            <v>8.8810000000000002</v>
          </cell>
          <cell r="H460">
            <v>1.2319999999999851</v>
          </cell>
          <cell r="I460">
            <v>-10.911999999999999</v>
          </cell>
          <cell r="J460">
            <v>-34.610000000000007</v>
          </cell>
          <cell r="K460">
            <v>-45.060999999999964</v>
          </cell>
          <cell r="L460">
            <v>-12.48399999999998</v>
          </cell>
          <cell r="M460">
            <v>-168.61199999999997</v>
          </cell>
          <cell r="N460">
            <v>-200.11</v>
          </cell>
          <cell r="O460">
            <v>-235.59600000000003</v>
          </cell>
          <cell r="P460">
            <v>285.19799999999998</v>
          </cell>
          <cell r="Q460">
            <v>-121.56</v>
          </cell>
          <cell r="R460">
            <v>-158.00800000000001</v>
          </cell>
          <cell r="S460">
            <v>-10.501999999999981</v>
          </cell>
          <cell r="T460">
            <v>-52.692999999999984</v>
          </cell>
          <cell r="U460">
            <v>-152.98699999999999</v>
          </cell>
          <cell r="V460">
            <v>-381.78100000000006</v>
          </cell>
          <cell r="W460">
            <v>-533.899</v>
          </cell>
          <cell r="X460">
            <v>420.548</v>
          </cell>
          <cell r="Y460">
            <v>-186.303</v>
          </cell>
          <cell r="Z460">
            <v>35.715999999999994</v>
          </cell>
          <cell r="AA460">
            <v>-1585.231</v>
          </cell>
          <cell r="AB460">
            <v>4.0970000000000226</v>
          </cell>
          <cell r="AC460">
            <v>-284.1339999999999</v>
          </cell>
          <cell r="AH460">
            <v>-951.76300000000003</v>
          </cell>
          <cell r="AM460">
            <v>-479.19100000000003</v>
          </cell>
          <cell r="AR460">
            <v>-1175.6439999999998</v>
          </cell>
          <cell r="AV460">
            <v>421.1930000000001</v>
          </cell>
          <cell r="BA460">
            <v>-36.89100000000002</v>
          </cell>
          <cell r="BI460">
            <v>-310.923</v>
          </cell>
          <cell r="BR460">
            <v>-126.36699999999996</v>
          </cell>
          <cell r="CD460">
            <v>-177.55400000000003</v>
          </cell>
          <cell r="CO460">
            <v>-937.97600000000011</v>
          </cell>
          <cell r="DA460">
            <v>-1288.5059999999999</v>
          </cell>
          <cell r="DN460">
            <v>-415</v>
          </cell>
          <cell r="DX460">
            <v>-201.17425099999997</v>
          </cell>
          <cell r="DY460">
            <v>-201.17425099999997</v>
          </cell>
          <cell r="DZ460">
            <v>147.08074899999997</v>
          </cell>
          <cell r="EB460">
            <v>-197.72625100000005</v>
          </cell>
          <cell r="EE460">
            <v>-43.726250999999991</v>
          </cell>
          <cell r="EH460">
            <v>10.731813148000015</v>
          </cell>
          <cell r="EK460">
            <v>10.731813148000015</v>
          </cell>
          <cell r="EN460">
            <v>10.731813148000015</v>
          </cell>
          <cell r="EQ460">
            <v>10.731813148000015</v>
          </cell>
        </row>
        <row r="486">
          <cell r="D486">
            <v>-2.5</v>
          </cell>
          <cell r="E486">
            <v>5.4</v>
          </cell>
          <cell r="F486">
            <v>2.3000000000000007</v>
          </cell>
          <cell r="G486">
            <v>-30.8</v>
          </cell>
          <cell r="H486">
            <v>8.620000000000001</v>
          </cell>
          <cell r="I486">
            <v>-7.07</v>
          </cell>
          <cell r="J486">
            <v>-0.50300000000000011</v>
          </cell>
          <cell r="K486">
            <v>-24.387999999999998</v>
          </cell>
          <cell r="L486">
            <v>-3.2480000000000011</v>
          </cell>
          <cell r="M486">
            <v>-8.6199999999999939</v>
          </cell>
          <cell r="N486">
            <v>11.838999999999995</v>
          </cell>
          <cell r="O486">
            <v>46.144999999999996</v>
          </cell>
          <cell r="P486">
            <v>-36.709000000000003</v>
          </cell>
          <cell r="Q486">
            <v>-120.05599999999998</v>
          </cell>
          <cell r="R486">
            <v>104.54999999999998</v>
          </cell>
          <cell r="S486">
            <v>32.961000000000006</v>
          </cell>
          <cell r="T486">
            <v>-6.2519999999999945</v>
          </cell>
          <cell r="U486">
            <v>-39.378000000000007</v>
          </cell>
          <cell r="V486">
            <v>-348.99900000000002</v>
          </cell>
          <cell r="W486">
            <v>-508.613</v>
          </cell>
          <cell r="X486">
            <v>-43.743999999999915</v>
          </cell>
          <cell r="Y486">
            <v>-843.2890000000001</v>
          </cell>
        </row>
        <row r="491">
          <cell r="D491">
            <v>51.3</v>
          </cell>
          <cell r="E491">
            <v>93.5</v>
          </cell>
          <cell r="F491">
            <v>110.66</v>
          </cell>
          <cell r="G491">
            <v>-139.637</v>
          </cell>
          <cell r="H491">
            <v>92.385999999999996</v>
          </cell>
          <cell r="I491">
            <v>120.303</v>
          </cell>
          <cell r="J491">
            <v>128.80000000000001</v>
          </cell>
          <cell r="K491">
            <v>-316.8</v>
          </cell>
          <cell r="L491">
            <v>92.10899999999998</v>
          </cell>
          <cell r="M491">
            <v>-224.70000000000002</v>
          </cell>
          <cell r="N491">
            <v>54.498999999999981</v>
          </cell>
          <cell r="O491">
            <v>184.20000000000002</v>
          </cell>
          <cell r="P491">
            <v>279.197</v>
          </cell>
          <cell r="Q491">
            <v>283.38999999999993</v>
          </cell>
          <cell r="R491">
            <v>104.488</v>
          </cell>
          <cell r="S491">
            <v>204.42600000000004</v>
          </cell>
          <cell r="T491">
            <v>164.21700000000004</v>
          </cell>
          <cell r="U491">
            <v>-1587.1450000000002</v>
          </cell>
          <cell r="V491">
            <v>-16.127999999999993</v>
          </cell>
          <cell r="W491">
            <v>47.863000000000014</v>
          </cell>
          <cell r="X491">
            <v>-1322.001</v>
          </cell>
          <cell r="Y491">
            <v>-1499.2840000000001</v>
          </cell>
          <cell r="Z491">
            <v>-6.9129999999999914</v>
          </cell>
          <cell r="AA491">
            <v>-69.113</v>
          </cell>
          <cell r="AB491">
            <v>-29.179000000000002</v>
          </cell>
          <cell r="AC491">
            <v>-61.807999999999993</v>
          </cell>
          <cell r="AH491">
            <v>-0.34100000000000003</v>
          </cell>
          <cell r="AM491">
            <v>8</v>
          </cell>
          <cell r="AR491">
            <v>5.0499999999999883</v>
          </cell>
          <cell r="AV491">
            <v>57.994000000000007</v>
          </cell>
          <cell r="BA491">
            <v>7.0799999999955787E-2</v>
          </cell>
          <cell r="BI491">
            <v>82.165999999999968</v>
          </cell>
          <cell r="BR491">
            <v>214.5</v>
          </cell>
          <cell r="CD491">
            <v>39.662999999999968</v>
          </cell>
          <cell r="CO491">
            <v>61.599999999999994</v>
          </cell>
          <cell r="DA491">
            <v>-203.5</v>
          </cell>
          <cell r="DN491">
            <v>0.26499999999998636</v>
          </cell>
          <cell r="DX491">
            <v>0</v>
          </cell>
          <cell r="DY491">
            <v>0</v>
          </cell>
          <cell r="DZ491">
            <v>0</v>
          </cell>
          <cell r="EB491">
            <v>0</v>
          </cell>
          <cell r="EE491">
            <v>0</v>
          </cell>
          <cell r="EH491">
            <v>0</v>
          </cell>
          <cell r="EK491">
            <v>0</v>
          </cell>
          <cell r="EN491">
            <v>0</v>
          </cell>
          <cell r="EQ491">
            <v>0</v>
          </cell>
        </row>
        <row r="494">
          <cell r="D494">
            <v>97.685000000000002</v>
          </cell>
          <cell r="E494">
            <v>24.1</v>
          </cell>
          <cell r="F494">
            <v>12.009</v>
          </cell>
          <cell r="G494">
            <v>259.22199999999998</v>
          </cell>
          <cell r="H494">
            <v>29.366999999999997</v>
          </cell>
          <cell r="I494">
            <v>0.63600000000000001</v>
          </cell>
          <cell r="J494" t="str">
            <v>...</v>
          </cell>
          <cell r="K494">
            <v>463.69999999999993</v>
          </cell>
          <cell r="L494">
            <v>216.351</v>
          </cell>
          <cell r="M494">
            <v>481.6</v>
          </cell>
          <cell r="N494">
            <v>202.608</v>
          </cell>
          <cell r="O494">
            <v>146.69999999999999</v>
          </cell>
          <cell r="P494">
            <v>87.257999999999996</v>
          </cell>
          <cell r="Q494">
            <v>2.8050000000000002</v>
          </cell>
          <cell r="R494">
            <v>11.641999999999999</v>
          </cell>
          <cell r="S494">
            <v>10.677</v>
          </cell>
          <cell r="T494">
            <v>1.4729999999999999</v>
          </cell>
          <cell r="U494">
            <v>1717.2530000000002</v>
          </cell>
          <cell r="V494">
            <v>94.852000000000004</v>
          </cell>
          <cell r="W494">
            <v>138.08199999999999</v>
          </cell>
          <cell r="X494">
            <v>1275.9179999999999</v>
          </cell>
          <cell r="Y494">
            <v>1241.086</v>
          </cell>
          <cell r="Z494">
            <v>78.932000000000002</v>
          </cell>
          <cell r="AA494">
            <v>122.402</v>
          </cell>
          <cell r="AB494">
            <v>29.179000000000002</v>
          </cell>
          <cell r="AC494">
            <v>60.417999999999992</v>
          </cell>
          <cell r="AH494">
            <v>34.353999999999999</v>
          </cell>
          <cell r="AM494">
            <v>0</v>
          </cell>
          <cell r="AR494">
            <v>0</v>
          </cell>
          <cell r="AV494">
            <v>2.1999999999999999E-2</v>
          </cell>
          <cell r="BA494">
            <v>57.864199999999997</v>
          </cell>
          <cell r="BI494">
            <v>107.39500000000001</v>
          </cell>
          <cell r="BR494">
            <v>75</v>
          </cell>
          <cell r="CD494">
            <v>52.737000000000002</v>
          </cell>
          <cell r="CO494">
            <v>186.8</v>
          </cell>
          <cell r="DA494">
            <v>234.8</v>
          </cell>
          <cell r="DN494">
            <v>67.248999999999995</v>
          </cell>
          <cell r="DX494">
            <v>63</v>
          </cell>
          <cell r="DY494">
            <v>63</v>
          </cell>
          <cell r="DZ494">
            <v>63</v>
          </cell>
          <cell r="EB494">
            <v>0</v>
          </cell>
          <cell r="EE494">
            <v>0</v>
          </cell>
          <cell r="EH494">
            <v>0</v>
          </cell>
          <cell r="EK494">
            <v>0</v>
          </cell>
          <cell r="EN494">
            <v>0</v>
          </cell>
          <cell r="EQ494">
            <v>0</v>
          </cell>
        </row>
        <row r="495">
          <cell r="D495">
            <v>0.2</v>
          </cell>
          <cell r="E495">
            <v>16.399999999999999</v>
          </cell>
          <cell r="F495">
            <v>3</v>
          </cell>
          <cell r="G495">
            <v>10.55</v>
          </cell>
          <cell r="H495">
            <v>-0.14599999999999999</v>
          </cell>
          <cell r="I495">
            <v>-2.5000000000000001E-2</v>
          </cell>
          <cell r="J495" t="str">
            <v>…</v>
          </cell>
          <cell r="K495" t="str">
            <v>…</v>
          </cell>
          <cell r="L495" t="str">
            <v>…</v>
          </cell>
          <cell r="M495" t="str">
            <v>…</v>
          </cell>
          <cell r="N495" t="str">
            <v>…</v>
          </cell>
          <cell r="O495" t="str">
            <v>…</v>
          </cell>
          <cell r="P495" t="str">
            <v>…</v>
          </cell>
          <cell r="Q495" t="str">
            <v>…</v>
          </cell>
          <cell r="R495" t="str">
            <v>…</v>
          </cell>
          <cell r="S495" t="str">
            <v>…</v>
          </cell>
          <cell r="T495" t="str">
            <v>…</v>
          </cell>
          <cell r="U495" t="str">
            <v>…</v>
          </cell>
          <cell r="V495" t="str">
            <v>…</v>
          </cell>
          <cell r="W495" t="str">
            <v>…</v>
          </cell>
          <cell r="X495" t="str">
            <v>…</v>
          </cell>
          <cell r="Y495" t="str">
            <v>…</v>
          </cell>
          <cell r="Z495" t="str">
            <v>…</v>
          </cell>
          <cell r="AA495" t="str">
            <v>…</v>
          </cell>
          <cell r="AB495" t="str">
            <v>…</v>
          </cell>
          <cell r="AC495" t="str">
            <v>…</v>
          </cell>
          <cell r="AH495" t="str">
            <v>…</v>
          </cell>
          <cell r="AM495" t="str">
            <v>…</v>
          </cell>
          <cell r="AR495" t="str">
            <v>…</v>
          </cell>
          <cell r="AV495" t="str">
            <v>…</v>
          </cell>
          <cell r="BA495" t="str">
            <v>…</v>
          </cell>
          <cell r="BI495" t="str">
            <v>…</v>
          </cell>
          <cell r="BR495" t="str">
            <v>…</v>
          </cell>
          <cell r="CD495" t="str">
            <v>…</v>
          </cell>
          <cell r="CO495" t="str">
            <v>…</v>
          </cell>
          <cell r="DA495" t="str">
            <v>…</v>
          </cell>
          <cell r="DN495" t="str">
            <v>…</v>
          </cell>
          <cell r="DX495" t="str">
            <v>…</v>
          </cell>
          <cell r="DY495" t="str">
            <v>…</v>
          </cell>
          <cell r="DZ495" t="str">
            <v>…</v>
          </cell>
          <cell r="EB495" t="str">
            <v>…</v>
          </cell>
          <cell r="EE495" t="str">
            <v>…</v>
          </cell>
          <cell r="EH495" t="str">
            <v>…</v>
          </cell>
          <cell r="EK495" t="str">
            <v>…</v>
          </cell>
          <cell r="EN495" t="str">
            <v>…</v>
          </cell>
          <cell r="EQ495" t="str">
            <v>…</v>
          </cell>
        </row>
        <row r="496"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 t="str">
            <v>…</v>
          </cell>
          <cell r="J496" t="str">
            <v>…</v>
          </cell>
          <cell r="K496" t="str">
            <v>...</v>
          </cell>
          <cell r="L496" t="str">
            <v>...</v>
          </cell>
          <cell r="M496" t="str">
            <v>...</v>
          </cell>
          <cell r="N496" t="str">
            <v>...</v>
          </cell>
          <cell r="O496" t="str">
            <v>...</v>
          </cell>
          <cell r="P496" t="str">
            <v>...</v>
          </cell>
          <cell r="Q496" t="str">
            <v>...</v>
          </cell>
          <cell r="R496" t="str">
            <v>...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H496">
            <v>0</v>
          </cell>
          <cell r="AM496">
            <v>0</v>
          </cell>
          <cell r="AR496">
            <v>0</v>
          </cell>
          <cell r="AV496">
            <v>0</v>
          </cell>
          <cell r="BA496">
            <v>0</v>
          </cell>
          <cell r="BI496">
            <v>0</v>
          </cell>
          <cell r="BR496">
            <v>0</v>
          </cell>
          <cell r="CD496">
            <v>0</v>
          </cell>
          <cell r="CO496">
            <v>0</v>
          </cell>
          <cell r="DA496">
            <v>0</v>
          </cell>
          <cell r="DN496">
            <v>0</v>
          </cell>
          <cell r="DX496">
            <v>0</v>
          </cell>
          <cell r="DY496">
            <v>0</v>
          </cell>
          <cell r="DZ496">
            <v>-6.8733031810559169</v>
          </cell>
          <cell r="EB496">
            <v>0</v>
          </cell>
          <cell r="EE496">
            <v>0</v>
          </cell>
          <cell r="EH496">
            <v>0</v>
          </cell>
          <cell r="EK496">
            <v>0</v>
          </cell>
          <cell r="EN496">
            <v>0</v>
          </cell>
          <cell r="EQ496">
            <v>0</v>
          </cell>
        </row>
        <row r="500">
          <cell r="D500">
            <v>7.9019999999999992</v>
          </cell>
          <cell r="E500">
            <v>7.5390000000000006</v>
          </cell>
          <cell r="F500">
            <v>11.102999999999998</v>
          </cell>
          <cell r="G500">
            <v>11.342736468</v>
          </cell>
          <cell r="H500">
            <v>9.371587961999996</v>
          </cell>
          <cell r="I500">
            <v>9.3575585789999991</v>
          </cell>
          <cell r="J500">
            <v>9.5055657570000012</v>
          </cell>
          <cell r="K500">
            <v>15.98116711051312</v>
          </cell>
          <cell r="L500">
            <v>19.266120000000001</v>
          </cell>
          <cell r="M500">
            <v>25.396290000000004</v>
          </cell>
          <cell r="N500">
            <v>29.093069999999997</v>
          </cell>
          <cell r="O500">
            <v>24.207989999999999</v>
          </cell>
          <cell r="P500">
            <v>28.816319999999997</v>
          </cell>
          <cell r="Q500">
            <v>53.222760000000001</v>
          </cell>
          <cell r="R500">
            <v>45.197910000000007</v>
          </cell>
          <cell r="S500">
            <v>44.377761696114668</v>
          </cell>
          <cell r="T500">
            <v>46.948578409905714</v>
          </cell>
          <cell r="U500">
            <v>55.427890461670216</v>
          </cell>
          <cell r="V500">
            <v>75.658829999999995</v>
          </cell>
          <cell r="W500">
            <v>94.855170000000001</v>
          </cell>
          <cell r="X500">
            <v>82.035569999999993</v>
          </cell>
          <cell r="Y500">
            <v>108.77028</v>
          </cell>
          <cell r="Z500">
            <v>81.537329999999997</v>
          </cell>
          <cell r="AA500">
            <v>126.75359999999999</v>
          </cell>
          <cell r="AB500">
            <v>154.54550999999998</v>
          </cell>
          <cell r="AC500">
            <v>152.73155999999997</v>
          </cell>
          <cell r="AD500">
            <v>155.1726733561147</v>
          </cell>
          <cell r="AE500">
            <v>150.43530785970574</v>
          </cell>
          <cell r="AF500">
            <v>147.84316714857349</v>
          </cell>
          <cell r="AH500">
            <v>132.2526</v>
          </cell>
          <cell r="AM500">
            <v>131.51678999999999</v>
          </cell>
          <cell r="AR500">
            <v>83.010210000000001</v>
          </cell>
          <cell r="AV500">
            <v>77.488769999999988</v>
          </cell>
          <cell r="BA500">
            <v>84.954209999999989</v>
          </cell>
          <cell r="BI500">
            <v>144.30366000000001</v>
          </cell>
          <cell r="BR500">
            <v>133.39967999999999</v>
          </cell>
          <cell r="CD500">
            <v>76.595910000000003</v>
          </cell>
          <cell r="CO500">
            <v>124.96199999999999</v>
          </cell>
          <cell r="DA500">
            <v>177.83591999999999</v>
          </cell>
          <cell r="DN500">
            <v>134.80880297374142</v>
          </cell>
          <cell r="DX500">
            <v>143.82347201571639</v>
          </cell>
          <cell r="DY500">
            <v>139.51542260076349</v>
          </cell>
          <cell r="DZ500">
            <v>129.54343427923291</v>
          </cell>
          <cell r="EB500">
            <v>127.48057592244361</v>
          </cell>
          <cell r="EE500">
            <v>128.89940187224323</v>
          </cell>
          <cell r="EH500">
            <v>127.63715568324903</v>
          </cell>
          <cell r="EK500">
            <v>124.28619779146463</v>
          </cell>
          <cell r="EN500">
            <v>121.62412198143386</v>
          </cell>
          <cell r="EQ500">
            <v>121.16365775106007</v>
          </cell>
        </row>
        <row r="542"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10.4</v>
          </cell>
          <cell r="L542">
            <v>9.4120000000000008</v>
          </cell>
          <cell r="M542">
            <v>5.9489999999999998</v>
          </cell>
          <cell r="N542">
            <v>3.5619999999999998</v>
          </cell>
          <cell r="O542">
            <v>3.0000000000000027E-3</v>
          </cell>
          <cell r="P542">
            <v>6.34</v>
          </cell>
          <cell r="Q542">
            <v>5.3979999999999997</v>
          </cell>
          <cell r="R542">
            <v>3.71</v>
          </cell>
          <cell r="S542">
            <v>7.2750000000000004</v>
          </cell>
          <cell r="T542">
            <v>9.8230000000000004</v>
          </cell>
          <cell r="U542">
            <v>7.9409999999999998</v>
          </cell>
          <cell r="V542">
            <v>5.9</v>
          </cell>
          <cell r="W542">
            <v>5</v>
          </cell>
          <cell r="X542">
            <v>15.2</v>
          </cell>
          <cell r="Y542">
            <v>17.7</v>
          </cell>
          <cell r="Z542">
            <v>14.884</v>
          </cell>
          <cell r="AA542">
            <v>1323.2719999999999</v>
          </cell>
          <cell r="AB542">
            <v>35.451000000000001</v>
          </cell>
          <cell r="AC542">
            <v>10</v>
          </cell>
          <cell r="AH542">
            <v>17.100000000000001</v>
          </cell>
          <cell r="AM542">
            <v>3.6</v>
          </cell>
          <cell r="AR542">
            <v>0</v>
          </cell>
          <cell r="AV542">
            <v>40.4</v>
          </cell>
          <cell r="BA542">
            <v>49.988999999999997</v>
          </cell>
          <cell r="BI542">
            <v>0</v>
          </cell>
          <cell r="BR542">
            <v>56.798999999999999</v>
          </cell>
          <cell r="CD542">
            <v>0</v>
          </cell>
          <cell r="CO542">
            <v>20.100000000000001</v>
          </cell>
          <cell r="DA542">
            <v>0</v>
          </cell>
          <cell r="DN542">
            <v>73</v>
          </cell>
          <cell r="DX542">
            <v>55.5</v>
          </cell>
          <cell r="DY542">
            <v>55.5</v>
          </cell>
          <cell r="DZ542">
            <v>55.5</v>
          </cell>
          <cell r="EB542">
            <v>73</v>
          </cell>
          <cell r="EE542">
            <v>80</v>
          </cell>
          <cell r="EH542">
            <v>15</v>
          </cell>
          <cell r="EK542">
            <v>15</v>
          </cell>
          <cell r="EN542">
            <v>15</v>
          </cell>
          <cell r="EQ542">
            <v>15</v>
          </cell>
        </row>
        <row r="543"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-0.35499999999999998</v>
          </cell>
          <cell r="N543">
            <v>6.657</v>
          </cell>
          <cell r="O543">
            <v>-0.112</v>
          </cell>
          <cell r="P543">
            <v>-7.0000000000000007E-2</v>
          </cell>
          <cell r="Q543">
            <v>0.55200000000000005</v>
          </cell>
          <cell r="R543">
            <v>5.5650000000000004</v>
          </cell>
          <cell r="S543">
            <v>-0.51200000000000001</v>
          </cell>
          <cell r="T543">
            <v>-3.2000000000000028E-2</v>
          </cell>
          <cell r="U543">
            <v>-1.1640000000000001</v>
          </cell>
          <cell r="V543">
            <v>-2.6970000000000001</v>
          </cell>
          <cell r="W543">
            <v>-2.35</v>
          </cell>
          <cell r="X543">
            <v>-0.13200000000000001</v>
          </cell>
          <cell r="Y543">
            <v>-0.34800000000000003</v>
          </cell>
          <cell r="Z543">
            <v>-2.6229999999999998</v>
          </cell>
          <cell r="AA543">
            <v>-2.1240000000000001</v>
          </cell>
          <cell r="AB543">
            <v>-3.01</v>
          </cell>
          <cell r="AC543">
            <v>0</v>
          </cell>
          <cell r="AH543">
            <v>0.17099999999999999</v>
          </cell>
          <cell r="AM543">
            <v>-5.94</v>
          </cell>
          <cell r="AR543">
            <v>-6.4009999999999998</v>
          </cell>
          <cell r="AV543">
            <v>-5.9550000000000001</v>
          </cell>
          <cell r="BA543">
            <v>-4.6900000000000004</v>
          </cell>
          <cell r="BI543">
            <v>-5.94</v>
          </cell>
          <cell r="BR543">
            <v>-10.41</v>
          </cell>
          <cell r="CD543">
            <v>4.097999999999999</v>
          </cell>
          <cell r="CO543">
            <v>-6.3280000000000003</v>
          </cell>
          <cell r="DA543">
            <v>1.8649999999999998</v>
          </cell>
          <cell r="DN543">
            <v>0</v>
          </cell>
          <cell r="DX543">
            <v>0</v>
          </cell>
          <cell r="DY543">
            <v>0</v>
          </cell>
          <cell r="DZ543">
            <v>0</v>
          </cell>
          <cell r="EB543">
            <v>0</v>
          </cell>
          <cell r="EE543">
            <v>0</v>
          </cell>
          <cell r="EH543">
            <v>0</v>
          </cell>
          <cell r="EK543">
            <v>0</v>
          </cell>
          <cell r="EN543">
            <v>0</v>
          </cell>
          <cell r="EQ543">
            <v>0</v>
          </cell>
        </row>
        <row r="547"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81.099999999999994</v>
          </cell>
          <cell r="K547">
            <v>201.7</v>
          </cell>
          <cell r="L547">
            <v>61.594999999999992</v>
          </cell>
          <cell r="M547">
            <v>37.328000000000003</v>
          </cell>
          <cell r="N547">
            <v>44.169000000000011</v>
          </cell>
          <cell r="O547">
            <v>24.137000000000004</v>
          </cell>
          <cell r="P547">
            <v>319.48599999999999</v>
          </cell>
          <cell r="Q547">
            <v>115.38200000000003</v>
          </cell>
          <cell r="R547">
            <v>52.295999999999985</v>
          </cell>
          <cell r="S547">
            <v>90.983999999999966</v>
          </cell>
          <cell r="T547">
            <v>186.78299999999996</v>
          </cell>
          <cell r="U547">
            <v>-6.9400000000000084</v>
          </cell>
          <cell r="V547">
            <v>308.65499999999997</v>
          </cell>
          <cell r="W547">
            <v>289.46300000000002</v>
          </cell>
          <cell r="X547">
            <v>703.38599999999997</v>
          </cell>
          <cell r="Y547">
            <v>909.88600000000008</v>
          </cell>
          <cell r="Z547">
            <v>601.48399999999992</v>
          </cell>
          <cell r="AA547">
            <v>459.83299999999997</v>
          </cell>
          <cell r="AB547">
            <v>93.645999999999972</v>
          </cell>
          <cell r="AC547">
            <v>-147.89899999999997</v>
          </cell>
          <cell r="AH547">
            <v>294.41000000000008</v>
          </cell>
          <cell r="AM547">
            <v>809.83899999999994</v>
          </cell>
          <cell r="AR547">
            <v>2239.904</v>
          </cell>
          <cell r="AV547">
            <v>1737.6860000000006</v>
          </cell>
          <cell r="BA547">
            <v>-728.55400000000009</v>
          </cell>
          <cell r="BI547">
            <v>-2519.3679999999995</v>
          </cell>
          <cell r="BR547">
            <v>-1084.067</v>
          </cell>
          <cell r="CD547">
            <v>-576.72599999999977</v>
          </cell>
          <cell r="CO547">
            <v>-183.09399999999982</v>
          </cell>
          <cell r="DA547">
            <v>-778.62699999999984</v>
          </cell>
          <cell r="DN547">
            <v>-884.37840649485679</v>
          </cell>
          <cell r="DX547">
            <v>-1021.2939051112648</v>
          </cell>
          <cell r="DY547">
            <v>-1008.4231467499517</v>
          </cell>
          <cell r="DZ547">
            <v>-925.44959565128556</v>
          </cell>
          <cell r="EB547">
            <v>-942.67157565320781</v>
          </cell>
          <cell r="EE547">
            <v>-911.84233266573619</v>
          </cell>
          <cell r="EH547">
            <v>-953.00392846536261</v>
          </cell>
          <cell r="EK547">
            <v>-1098.4692209516629</v>
          </cell>
          <cell r="EN547">
            <v>-1151.1315144345185</v>
          </cell>
          <cell r="EQ547">
            <v>-1211.428692174215</v>
          </cell>
        </row>
        <row r="550"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-0.99299999999999988</v>
          </cell>
          <cell r="M550">
            <v>-0.47100000000000009</v>
          </cell>
          <cell r="N550">
            <v>-3.008</v>
          </cell>
          <cell r="O550">
            <v>-7.5</v>
          </cell>
          <cell r="P550">
            <v>-10.9</v>
          </cell>
          <cell r="Q550">
            <v>-3.2330000000000001</v>
          </cell>
          <cell r="R550">
            <v>-8.4580000000000002</v>
          </cell>
          <cell r="S550">
            <v>-2.5000000000000001E-2</v>
          </cell>
          <cell r="T550">
            <v>-0.12</v>
          </cell>
          <cell r="U550">
            <v>1.1420000000000001</v>
          </cell>
          <cell r="V550">
            <v>-0.36899999999999999</v>
          </cell>
          <cell r="W550">
            <v>-0.86399999999999999</v>
          </cell>
          <cell r="X550">
            <v>-0.24700000000000003</v>
          </cell>
          <cell r="Y550">
            <v>-0.626</v>
          </cell>
          <cell r="Z550">
            <v>-9.9779999999999998</v>
          </cell>
          <cell r="AA550">
            <v>7.6930000000000005</v>
          </cell>
          <cell r="AB550">
            <v>-7.4509999999999996</v>
          </cell>
          <cell r="AC550">
            <v>-0.9</v>
          </cell>
          <cell r="AH550">
            <v>-0.8</v>
          </cell>
          <cell r="AM550">
            <v>-0.8</v>
          </cell>
          <cell r="AR550">
            <v>-0.8</v>
          </cell>
          <cell r="AV550">
            <v>-20.426000000000016</v>
          </cell>
          <cell r="BA550">
            <v>159.167</v>
          </cell>
          <cell r="BI550">
            <v>747.98099999999999</v>
          </cell>
          <cell r="BR550">
            <v>96.145999999999987</v>
          </cell>
          <cell r="CD550">
            <v>106.30200000000002</v>
          </cell>
          <cell r="CO550">
            <v>-19.007000000000005</v>
          </cell>
          <cell r="DA550">
            <v>222.51500000000004</v>
          </cell>
          <cell r="DN550">
            <v>226.59422236418135</v>
          </cell>
          <cell r="DX550">
            <v>430.25945346409844</v>
          </cell>
          <cell r="DY550">
            <v>380.25945346409844</v>
          </cell>
          <cell r="DZ550">
            <v>291.25945346409844</v>
          </cell>
          <cell r="EB550">
            <v>283.509234621757</v>
          </cell>
          <cell r="EE550">
            <v>81.956160069665543</v>
          </cell>
          <cell r="EH550">
            <v>-31.544277556743509</v>
          </cell>
          <cell r="EK550">
            <v>-153.28800382496513</v>
          </cell>
          <cell r="EN550">
            <v>-280.72726682107998</v>
          </cell>
          <cell r="EQ550">
            <v>-415.1121168908893</v>
          </cell>
        </row>
        <row r="553">
          <cell r="D553">
            <v>32.94</v>
          </cell>
          <cell r="E553">
            <v>11.439999999999991</v>
          </cell>
          <cell r="F553">
            <v>-39.876999999999995</v>
          </cell>
          <cell r="G553">
            <v>8.8810000000000002</v>
          </cell>
          <cell r="H553">
            <v>1.2319999999999851</v>
          </cell>
          <cell r="I553">
            <v>-10.911999999999999</v>
          </cell>
          <cell r="J553">
            <v>-34.610000000000007</v>
          </cell>
          <cell r="K553">
            <v>-45.060999999999964</v>
          </cell>
          <cell r="L553">
            <v>-12.48399999999998</v>
          </cell>
          <cell r="M553">
            <v>-168.61199999999997</v>
          </cell>
          <cell r="N553">
            <v>-200.11</v>
          </cell>
          <cell r="O553">
            <v>-235.59600000000003</v>
          </cell>
          <cell r="P553">
            <v>285.19799999999998</v>
          </cell>
          <cell r="Q553">
            <v>-121.56</v>
          </cell>
          <cell r="R553">
            <v>-158.00800000000001</v>
          </cell>
          <cell r="S553">
            <v>-10.501999999999981</v>
          </cell>
          <cell r="T553">
            <v>-52.692999999999984</v>
          </cell>
          <cell r="U553">
            <v>-152.98699999999999</v>
          </cell>
          <cell r="V553">
            <v>-381.78100000000006</v>
          </cell>
          <cell r="W553">
            <v>-533.899</v>
          </cell>
          <cell r="X553">
            <v>420.548</v>
          </cell>
          <cell r="Y553">
            <v>-186.303</v>
          </cell>
          <cell r="Z553">
            <v>35.715999999999994</v>
          </cell>
          <cell r="AA553">
            <v>-1585.231</v>
          </cell>
          <cell r="AB553">
            <v>4.0970000000000226</v>
          </cell>
          <cell r="AC553">
            <v>-284.1339999999999</v>
          </cell>
          <cell r="AH553">
            <v>-951.76300000000003</v>
          </cell>
          <cell r="AM553">
            <v>-479.19100000000003</v>
          </cell>
          <cell r="AR553">
            <v>-1175.6439999999998</v>
          </cell>
          <cell r="AV553">
            <v>421.1930000000001</v>
          </cell>
          <cell r="BA553">
            <v>-36.89100000000002</v>
          </cell>
          <cell r="BI553">
            <v>-310.923</v>
          </cell>
          <cell r="BR553">
            <v>-126.36699999999996</v>
          </cell>
          <cell r="CD553">
            <v>-177.55400000000003</v>
          </cell>
          <cell r="CO553">
            <v>-937.97600000000011</v>
          </cell>
          <cell r="DA553">
            <v>-1288.5059999999999</v>
          </cell>
          <cell r="DN553">
            <v>-415</v>
          </cell>
          <cell r="DX553">
            <v>-201.17425099999997</v>
          </cell>
          <cell r="DY553">
            <v>-201.17425099999997</v>
          </cell>
          <cell r="DZ553">
            <v>147.08074899999997</v>
          </cell>
          <cell r="EB553">
            <v>-197.72625100000005</v>
          </cell>
          <cell r="EE553">
            <v>-43.726250999999991</v>
          </cell>
          <cell r="EH553">
            <v>10.731813148000015</v>
          </cell>
          <cell r="EK553">
            <v>10.731813148000015</v>
          </cell>
          <cell r="EN553">
            <v>10.731813148000015</v>
          </cell>
          <cell r="EQ553">
            <v>10.731813148000015</v>
          </cell>
        </row>
        <row r="554">
          <cell r="D554">
            <v>-42.6</v>
          </cell>
          <cell r="E554">
            <v>58.4</v>
          </cell>
          <cell r="F554">
            <v>8.411999999999999</v>
          </cell>
          <cell r="G554">
            <v>5.5779999999999959</v>
          </cell>
          <cell r="H554">
            <v>41.561999999999998</v>
          </cell>
          <cell r="I554">
            <v>26.336000000000002</v>
          </cell>
          <cell r="J554">
            <v>4.0359999999999978</v>
          </cell>
          <cell r="K554">
            <v>145.24999999999997</v>
          </cell>
          <cell r="L554">
            <v>1.9279999999999653</v>
          </cell>
          <cell r="M554">
            <v>214.72299999999996</v>
          </cell>
          <cell r="N554">
            <v>-108.92099999999998</v>
          </cell>
          <cell r="O554">
            <v>28.935000000000027</v>
          </cell>
          <cell r="P554">
            <v>-729.82200000000012</v>
          </cell>
          <cell r="Q554">
            <v>-574.79799999999989</v>
          </cell>
          <cell r="R554">
            <v>-149.62999999999997</v>
          </cell>
          <cell r="S554">
            <v>-406.41300000000007</v>
          </cell>
          <cell r="T554">
            <v>-539.34699999999998</v>
          </cell>
          <cell r="U554">
            <v>-250.97199999999998</v>
          </cell>
          <cell r="V554">
            <v>24.528999999999996</v>
          </cell>
          <cell r="W554">
            <v>78.132000000000005</v>
          </cell>
          <cell r="X554">
            <v>140.76700000000005</v>
          </cell>
          <cell r="Y554">
            <v>219.70500000000004</v>
          </cell>
          <cell r="Z554">
            <v>-71.995000000000019</v>
          </cell>
          <cell r="AA554">
            <v>-87.310999999999908</v>
          </cell>
          <cell r="AB554">
            <v>-214.44100000000003</v>
          </cell>
          <cell r="AC554">
            <v>-720.25599999999997</v>
          </cell>
          <cell r="AH554">
            <v>-440.41599999999988</v>
          </cell>
          <cell r="AM554">
            <v>-233.63600000000002</v>
          </cell>
          <cell r="AR554">
            <v>75.566000000000003</v>
          </cell>
          <cell r="AV554">
            <v>251.4369999999999</v>
          </cell>
          <cell r="BA554">
            <v>-119.83200000000005</v>
          </cell>
          <cell r="BI554">
            <v>81.187000000000154</v>
          </cell>
          <cell r="BR554">
            <v>145.32099999999997</v>
          </cell>
          <cell r="CD554">
            <v>-227.45600000000002</v>
          </cell>
          <cell r="CO554">
            <v>290.3040000000002</v>
          </cell>
          <cell r="DA554">
            <v>351.53400000000005</v>
          </cell>
          <cell r="DN554">
            <v>347.98291293505986</v>
          </cell>
          <cell r="DX554">
            <v>-172.51186607727286</v>
          </cell>
          <cell r="DY554">
            <v>-29.532532861173507</v>
          </cell>
          <cell r="DZ554">
            <v>-292.60312086254032</v>
          </cell>
          <cell r="EB554">
            <v>423.89654598939183</v>
          </cell>
          <cell r="EE554">
            <v>570.92535700536462</v>
          </cell>
          <cell r="EH554">
            <v>1057.0170316266062</v>
          </cell>
          <cell r="EK554">
            <v>1345.6113636197279</v>
          </cell>
          <cell r="EN554">
            <v>1778.2324042211249</v>
          </cell>
          <cell r="EQ554">
            <v>1656.2543879707034</v>
          </cell>
        </row>
        <row r="588">
          <cell r="D588">
            <v>65.684074322855224</v>
          </cell>
          <cell r="E588">
            <v>69.872327895541176</v>
          </cell>
          <cell r="F588">
            <v>74.775649151368626</v>
          </cell>
          <cell r="G588">
            <v>76.694619119290635</v>
          </cell>
          <cell r="H588">
            <v>73.243361258922548</v>
          </cell>
          <cell r="I588">
            <v>75.28641178218399</v>
          </cell>
          <cell r="J588">
            <v>74.877801677531693</v>
          </cell>
          <cell r="K588">
            <v>81.926325982783652</v>
          </cell>
          <cell r="L588">
            <v>87.749019974078749</v>
          </cell>
          <cell r="M588">
            <v>100.82454332295195</v>
          </cell>
          <cell r="N588">
            <v>109.20105046832384</v>
          </cell>
          <cell r="O588">
            <v>108.5881353113454</v>
          </cell>
          <cell r="P588">
            <v>106.44293226192089</v>
          </cell>
          <cell r="Q588">
            <v>104.1955766863333</v>
          </cell>
          <cell r="R588">
            <v>102.0503736369088</v>
          </cell>
          <cell r="S588">
            <v>110.22257572995454</v>
          </cell>
          <cell r="T588">
            <v>108.8945928898346</v>
          </cell>
          <cell r="U588">
            <v>115.63665961659736</v>
          </cell>
          <cell r="V588">
            <v>126.09299999999999</v>
          </cell>
          <cell r="W588">
            <v>131.30100000000002</v>
          </cell>
          <cell r="X588">
            <v>140.49799999999999</v>
          </cell>
          <cell r="Y588">
            <v>156.05000000000001</v>
          </cell>
          <cell r="Z588">
            <v>195.30399999999997</v>
          </cell>
          <cell r="AA588">
            <v>215.24</v>
          </cell>
          <cell r="AB588">
            <v>241.291</v>
          </cell>
          <cell r="AC588">
            <v>275.767</v>
          </cell>
          <cell r="AH588">
            <v>307.92307398827182</v>
          </cell>
          <cell r="AM588">
            <v>324.5718991943092</v>
          </cell>
          <cell r="AR588">
            <v>351.74955985355467</v>
          </cell>
          <cell r="AV588">
            <v>361.57973371283344</v>
          </cell>
          <cell r="BA588">
            <v>332.83825978242015</v>
          </cell>
          <cell r="BI588">
            <v>373.17028339217529</v>
          </cell>
          <cell r="BR588">
            <v>406.23422598664467</v>
          </cell>
          <cell r="CD588">
            <v>509.14985426860096</v>
          </cell>
          <cell r="CO588">
            <v>454.70000000000005</v>
          </cell>
          <cell r="DA588">
            <v>501.593211</v>
          </cell>
          <cell r="DN588">
            <v>568.67678863235085</v>
          </cell>
          <cell r="DX588">
            <v>602.61606766946863</v>
          </cell>
          <cell r="DY588">
            <v>601.45369231350401</v>
          </cell>
          <cell r="DZ588">
            <v>636.61585960366472</v>
          </cell>
          <cell r="EB588">
            <v>670.69345637568233</v>
          </cell>
          <cell r="EE588">
            <v>751.20148679864997</v>
          </cell>
          <cell r="EH588">
            <v>846.13532959854808</v>
          </cell>
          <cell r="EK588">
            <v>951.89841019784751</v>
          </cell>
          <cell r="EN588">
            <v>1069.6747327613755</v>
          </cell>
          <cell r="EQ588">
            <v>1200.8391339507493</v>
          </cell>
        </row>
        <row r="589">
          <cell r="D589">
            <v>70.661370626917261</v>
          </cell>
          <cell r="E589">
            <v>89.790691956856179</v>
          </cell>
          <cell r="F589">
            <v>99.160155465397679</v>
          </cell>
          <cell r="G589">
            <v>89.416661477473298</v>
          </cell>
          <cell r="H589">
            <v>59.730329866952154</v>
          </cell>
          <cell r="I589">
            <v>61.682301431231643</v>
          </cell>
          <cell r="J589">
            <v>47.628106168419365</v>
          </cell>
          <cell r="K589">
            <v>84.325171576873643</v>
          </cell>
          <cell r="L589">
            <v>95.646606649694618</v>
          </cell>
          <cell r="M589">
            <v>70.661370626917247</v>
          </cell>
          <cell r="N589">
            <v>66.367033185502379</v>
          </cell>
          <cell r="O589">
            <v>76.907679632611575</v>
          </cell>
          <cell r="P589">
            <v>65.976638872646475</v>
          </cell>
          <cell r="Q589">
            <v>76.517285319755686</v>
          </cell>
          <cell r="R589">
            <v>73.784525129764404</v>
          </cell>
          <cell r="S589">
            <v>93.304240772559226</v>
          </cell>
          <cell r="T589">
            <v>81.592411386882333</v>
          </cell>
          <cell r="U589">
            <v>86.27714314115309</v>
          </cell>
          <cell r="V589">
            <v>87.938000000000002</v>
          </cell>
          <cell r="W589">
            <v>71.677999999999997</v>
          </cell>
          <cell r="X589">
            <v>66.316000000000003</v>
          </cell>
          <cell r="Y589">
            <v>64.677000000000007</v>
          </cell>
          <cell r="Z589">
            <v>46.137</v>
          </cell>
          <cell r="AA589">
            <v>47.497</v>
          </cell>
          <cell r="AB589">
            <v>52.627000000000002</v>
          </cell>
          <cell r="AC589">
            <v>67.385000000000005</v>
          </cell>
          <cell r="AH589">
            <v>69.900000000000006</v>
          </cell>
          <cell r="AM589">
            <v>77.599999999999994</v>
          </cell>
          <cell r="AR589">
            <v>65.599999999999994</v>
          </cell>
          <cell r="AV589">
            <v>62.8</v>
          </cell>
          <cell r="BA589">
            <v>88.2</v>
          </cell>
          <cell r="BI589">
            <v>95.3</v>
          </cell>
          <cell r="BR589">
            <v>111.4</v>
          </cell>
          <cell r="CD589">
            <v>139.5</v>
          </cell>
          <cell r="CO589">
            <v>151.69999999999999</v>
          </cell>
          <cell r="DA589">
            <v>147.63347386530225</v>
          </cell>
          <cell r="DN589">
            <v>92.236836829850219</v>
          </cell>
          <cell r="DX589">
            <v>69.397199752969286</v>
          </cell>
          <cell r="DY589">
            <v>66.312887654692389</v>
          </cell>
          <cell r="DZ589">
            <v>63.206543910276672</v>
          </cell>
          <cell r="EB589">
            <v>36.879853782395578</v>
          </cell>
          <cell r="EE589">
            <v>18.386355607103024</v>
          </cell>
          <cell r="EH589">
            <v>18.568398731925829</v>
          </cell>
          <cell r="EK589">
            <v>18.752244263925096</v>
          </cell>
          <cell r="EN589">
            <v>18.937910048716432</v>
          </cell>
          <cell r="EQ589">
            <v>19.316668249690764</v>
          </cell>
        </row>
        <row r="590">
          <cell r="D590">
            <v>133.60099703419877</v>
          </cell>
          <cell r="E590">
            <v>95.035760776904297</v>
          </cell>
          <cell r="F590">
            <v>180.08588002290196</v>
          </cell>
          <cell r="G590">
            <v>189.72718908722561</v>
          </cell>
          <cell r="H590">
            <v>156.49910606196741</v>
          </cell>
          <cell r="I590">
            <v>163.4718385102729</v>
          </cell>
          <cell r="J590">
            <v>158.99551644469406</v>
          </cell>
          <cell r="K590">
            <v>292.33826412895564</v>
          </cell>
          <cell r="L590">
            <v>307.74714200854424</v>
          </cell>
          <cell r="M590">
            <v>474.23188960141817</v>
          </cell>
          <cell r="N590">
            <v>573.91613867719286</v>
          </cell>
          <cell r="O590">
            <v>361.2047574455529</v>
          </cell>
          <cell r="P590">
            <v>665.68074102155867</v>
          </cell>
          <cell r="Q590">
            <v>1293.2266613690517</v>
          </cell>
          <cell r="R590">
            <v>997.3589894576204</v>
          </cell>
          <cell r="S590">
            <v>969.64022589769013</v>
          </cell>
          <cell r="T590">
            <v>875.2931300539517</v>
          </cell>
          <cell r="U590">
            <v>1196.1249057926495</v>
          </cell>
          <cell r="V590">
            <v>1772.881787319152</v>
          </cell>
          <cell r="W590">
            <v>2140.7398850117465</v>
          </cell>
          <cell r="X590">
            <v>1916.0109143708817</v>
          </cell>
          <cell r="Y590">
            <v>2588.7653218186801</v>
          </cell>
          <cell r="Z590">
            <v>1685.1121270447427</v>
          </cell>
          <cell r="AA590">
            <v>3290.8318787748262</v>
          </cell>
          <cell r="AB590">
            <v>3704.2019796634077</v>
          </cell>
          <cell r="AC590">
            <v>4288.8099007083556</v>
          </cell>
          <cell r="AD590">
            <v>3947.9177917885577</v>
          </cell>
          <cell r="AE590">
            <v>3797.6426396673087</v>
          </cell>
          <cell r="AF590">
            <v>3751.4959241666716</v>
          </cell>
          <cell r="AH590">
            <v>3668.1</v>
          </cell>
          <cell r="AM590">
            <v>3216.8999999999996</v>
          </cell>
          <cell r="AR590">
            <v>1274.5205448841705</v>
          </cell>
          <cell r="AV590">
            <v>762.90246775162041</v>
          </cell>
          <cell r="BA590">
            <v>1476.7628632453345</v>
          </cell>
          <cell r="BI590">
            <v>3146.6746817272265</v>
          </cell>
          <cell r="BR590">
            <v>2801.694533190534</v>
          </cell>
          <cell r="CD590">
            <v>868.27129301720277</v>
          </cell>
          <cell r="CO590">
            <v>2611.4022580846795</v>
          </cell>
          <cell r="DA590">
            <v>3939.5978650370052</v>
          </cell>
          <cell r="DN590">
            <v>2966.0753549449814</v>
          </cell>
          <cell r="DX590">
            <v>3200.0989203601189</v>
          </cell>
          <cell r="DY590">
            <v>3111.94129442231</v>
          </cell>
          <cell r="DZ590">
            <v>2898.3866462690767</v>
          </cell>
          <cell r="EB590">
            <v>2869.4558832290072</v>
          </cell>
          <cell r="EE590">
            <v>2743.3202914329654</v>
          </cell>
          <cell r="EH590">
            <v>2724.6171336332382</v>
          </cell>
          <cell r="EK590">
            <v>2660.0797828492105</v>
          </cell>
          <cell r="EN590">
            <v>2611.8811865712019</v>
          </cell>
          <cell r="EQ590">
            <v>2612.4100347711851</v>
          </cell>
        </row>
        <row r="591">
          <cell r="D591">
            <v>33.067535190723433</v>
          </cell>
          <cell r="E591">
            <v>33.067535190723433</v>
          </cell>
          <cell r="F591">
            <v>33.067535190723433</v>
          </cell>
          <cell r="G591">
            <v>33.067535190723433</v>
          </cell>
          <cell r="H591">
            <v>33.067535190723433</v>
          </cell>
          <cell r="I591">
            <v>33.067535190723433</v>
          </cell>
          <cell r="J591">
            <v>33.067535190723433</v>
          </cell>
          <cell r="K591">
            <v>33.067535190723433</v>
          </cell>
          <cell r="L591">
            <v>33.067535190723433</v>
          </cell>
          <cell r="M591">
            <v>33.067535190723433</v>
          </cell>
          <cell r="N591">
            <v>33.067535190723433</v>
          </cell>
          <cell r="O591">
            <v>33.067535190723433</v>
          </cell>
          <cell r="P591">
            <v>33.067535190723433</v>
          </cell>
          <cell r="Q591">
            <v>33.067535190723433</v>
          </cell>
          <cell r="R591">
            <v>33.067535190723433</v>
          </cell>
          <cell r="S591">
            <v>33.067535190723433</v>
          </cell>
          <cell r="T591">
            <v>33.067535190723433</v>
          </cell>
          <cell r="U591">
            <v>33.851348722340752</v>
          </cell>
          <cell r="V591">
            <v>46.879212680847907</v>
          </cell>
          <cell r="W591">
            <v>60.573114988253536</v>
          </cell>
          <cell r="X591">
            <v>21.204085629118225</v>
          </cell>
          <cell r="Y591">
            <v>42.102678181319575</v>
          </cell>
          <cell r="Z591">
            <v>42.858872955257318</v>
          </cell>
          <cell r="AA591">
            <v>58.209121225173888</v>
          </cell>
          <cell r="AB591">
            <v>79.497369006246004</v>
          </cell>
          <cell r="AC591">
            <v>92.47809929164427</v>
          </cell>
          <cell r="AD591">
            <v>0</v>
          </cell>
          <cell r="AE591">
            <v>0</v>
          </cell>
          <cell r="AF591">
            <v>0</v>
          </cell>
          <cell r="AH591">
            <v>50.892497950581699</v>
          </cell>
          <cell r="AM591">
            <v>50.826993356053919</v>
          </cell>
          <cell r="AR591">
            <v>59.479455115829452</v>
          </cell>
          <cell r="AV591">
            <v>25.797532248379607</v>
          </cell>
          <cell r="BA591">
            <v>28.837136754665384</v>
          </cell>
          <cell r="BI591">
            <v>23.42531827277336</v>
          </cell>
          <cell r="BR591">
            <v>22.305466809465813</v>
          </cell>
          <cell r="CD591">
            <v>23.228706982797203</v>
          </cell>
          <cell r="CO591">
            <v>55.397741915320893</v>
          </cell>
          <cell r="DA591">
            <v>32.126345587485879</v>
          </cell>
          <cell r="DN591">
            <v>6.6582573495873607</v>
          </cell>
          <cell r="DX591">
            <v>143.90031751826783</v>
          </cell>
          <cell r="DY591">
            <v>133.14928235401851</v>
          </cell>
          <cell r="DZ591">
            <v>114.4775889634584</v>
          </cell>
          <cell r="EB591">
            <v>166.66412614200704</v>
          </cell>
          <cell r="EE591">
            <v>459.70460845025144</v>
          </cell>
          <cell r="EH591">
            <v>455.15307767351629</v>
          </cell>
          <cell r="EK591">
            <v>450.64661155793692</v>
          </cell>
          <cell r="EN591">
            <v>446.18476391874947</v>
          </cell>
          <cell r="EQ591">
            <v>446.18476391874947</v>
          </cell>
        </row>
        <row r="592">
          <cell r="D592" t="str">
            <v>…</v>
          </cell>
          <cell r="E592" t="str">
            <v>…</v>
          </cell>
          <cell r="F592" t="str">
            <v>…</v>
          </cell>
          <cell r="G592" t="str">
            <v>…</v>
          </cell>
          <cell r="H592" t="str">
            <v>…</v>
          </cell>
          <cell r="I592" t="str">
            <v>…</v>
          </cell>
          <cell r="J592" t="str">
            <v>…</v>
          </cell>
          <cell r="K592" t="str">
            <v>…</v>
          </cell>
          <cell r="L592" t="str">
            <v>…</v>
          </cell>
          <cell r="M592" t="str">
            <v>…</v>
          </cell>
          <cell r="N592" t="str">
            <v>…</v>
          </cell>
          <cell r="O592" t="str">
            <v>…</v>
          </cell>
          <cell r="P592" t="str">
            <v>…</v>
          </cell>
          <cell r="Q592" t="str">
            <v>…</v>
          </cell>
          <cell r="R592" t="str">
            <v>…</v>
          </cell>
          <cell r="S592" t="str">
            <v>…</v>
          </cell>
          <cell r="T592" t="str">
            <v>…</v>
          </cell>
          <cell r="U592" t="str">
            <v>…</v>
          </cell>
          <cell r="V592" t="str">
            <v>…</v>
          </cell>
          <cell r="W592" t="str">
            <v>…</v>
          </cell>
          <cell r="X592" t="str">
            <v>…</v>
          </cell>
          <cell r="Y592" t="str">
            <v>…</v>
          </cell>
          <cell r="Z592" t="str">
            <v>…</v>
          </cell>
          <cell r="AA592" t="str">
            <v>…</v>
          </cell>
          <cell r="AB592" t="str">
            <v>…</v>
          </cell>
          <cell r="AC592" t="str">
            <v>…</v>
          </cell>
          <cell r="AD592" t="str">
            <v>…</v>
          </cell>
          <cell r="AE592" t="str">
            <v>…</v>
          </cell>
          <cell r="AF592" t="str">
            <v>…</v>
          </cell>
          <cell r="AH592" t="str">
            <v>…</v>
          </cell>
          <cell r="AM592" t="str">
            <v>…</v>
          </cell>
          <cell r="AR592" t="str">
            <v>…</v>
          </cell>
          <cell r="AV592" t="str">
            <v>…</v>
          </cell>
          <cell r="BA592">
            <v>57.266849971804014</v>
          </cell>
          <cell r="BI592">
            <v>55.283201159789741</v>
          </cell>
          <cell r="BR592">
            <v>53.701143057573397</v>
          </cell>
          <cell r="CD592">
            <v>29.60100434052584</v>
          </cell>
          <cell r="CO592">
            <v>45.485369389028861</v>
          </cell>
          <cell r="DA592">
            <v>43.286620857451702</v>
          </cell>
          <cell r="DN592">
            <v>43.35345244310836</v>
          </cell>
          <cell r="DX592">
            <v>44.518859022733885</v>
          </cell>
          <cell r="DY592">
            <v>42.540248128143347</v>
          </cell>
          <cell r="DZ592">
            <v>40.547503756236942</v>
          </cell>
          <cell r="EB592">
            <v>27.896030021033518</v>
          </cell>
          <cell r="EE592">
            <v>28.177666357746148</v>
          </cell>
          <cell r="EH592">
            <v>29.39880119292156</v>
          </cell>
          <cell r="EK592">
            <v>30.564173125543793</v>
          </cell>
          <cell r="EN592">
            <v>31.774635427545526</v>
          </cell>
          <cell r="EQ592">
            <v>33.363367198922802</v>
          </cell>
        </row>
        <row r="593">
          <cell r="D593" t="str">
            <v>…</v>
          </cell>
          <cell r="E593" t="str">
            <v>…</v>
          </cell>
          <cell r="F593" t="str">
            <v>…</v>
          </cell>
          <cell r="G593" t="str">
            <v>…</v>
          </cell>
          <cell r="H593" t="str">
            <v>…</v>
          </cell>
          <cell r="I593" t="str">
            <v>…</v>
          </cell>
          <cell r="J593" t="str">
            <v>…</v>
          </cell>
          <cell r="K593" t="str">
            <v>…</v>
          </cell>
          <cell r="L593" t="str">
            <v>…</v>
          </cell>
          <cell r="M593" t="str">
            <v>…</v>
          </cell>
          <cell r="N593" t="str">
            <v>…</v>
          </cell>
          <cell r="O593" t="str">
            <v>…</v>
          </cell>
          <cell r="P593" t="str">
            <v>…</v>
          </cell>
          <cell r="Q593" t="str">
            <v>…</v>
          </cell>
          <cell r="R593" t="str">
            <v>…</v>
          </cell>
          <cell r="S593" t="str">
            <v>…</v>
          </cell>
          <cell r="T593" t="str">
            <v>…</v>
          </cell>
          <cell r="U593" t="str">
            <v>…</v>
          </cell>
          <cell r="V593" t="str">
            <v>…</v>
          </cell>
          <cell r="W593" t="str">
            <v>…</v>
          </cell>
          <cell r="X593" t="str">
            <v>…</v>
          </cell>
          <cell r="Y593" t="str">
            <v>…</v>
          </cell>
          <cell r="Z593" t="str">
            <v>…</v>
          </cell>
          <cell r="AA593" t="str">
            <v>…</v>
          </cell>
          <cell r="AB593" t="str">
            <v>…</v>
          </cell>
          <cell r="AC593" t="str">
            <v>…</v>
          </cell>
          <cell r="AD593" t="str">
            <v>…</v>
          </cell>
          <cell r="AE593">
            <v>14.589984138449964</v>
          </cell>
          <cell r="AF593" t="str">
            <v>…</v>
          </cell>
          <cell r="AH593">
            <v>0</v>
          </cell>
          <cell r="AM593" t="str">
            <v>…</v>
          </cell>
          <cell r="AR593" t="str">
            <v>…</v>
          </cell>
          <cell r="AV593" t="str">
            <v>…</v>
          </cell>
          <cell r="BA593" t="str">
            <v>…</v>
          </cell>
          <cell r="BI593">
            <v>0.89563080479601498</v>
          </cell>
          <cell r="BR593" t="str">
            <v>…</v>
          </cell>
          <cell r="CD593">
            <v>7.7906273967646475E-2</v>
          </cell>
          <cell r="CO593">
            <v>0.41552781320815074</v>
          </cell>
          <cell r="DA593">
            <v>0.39701979427682332</v>
          </cell>
          <cell r="DN593">
            <v>0.39580101113690896</v>
          </cell>
          <cell r="DX593">
            <v>0.4391035729137942</v>
          </cell>
          <cell r="DY593">
            <v>0.4156914770540126</v>
          </cell>
          <cell r="DZ593">
            <v>0.3939332287987577</v>
          </cell>
          <cell r="EB593">
            <v>0.41929529173009672</v>
          </cell>
          <cell r="EE593">
            <v>0.46263406316839822</v>
          </cell>
          <cell r="EH593" t="str">
            <v>…</v>
          </cell>
          <cell r="EK593" t="str">
            <v>…</v>
          </cell>
          <cell r="EN593" t="str">
            <v>…</v>
          </cell>
          <cell r="EQ593" t="str">
            <v>…</v>
          </cell>
        </row>
        <row r="596">
          <cell r="D596">
            <v>136.73324559918473</v>
          </cell>
          <cell r="E596">
            <v>128.55435153780704</v>
          </cell>
          <cell r="F596">
            <v>119.13237388767753</v>
          </cell>
          <cell r="G596">
            <v>140.48744765880255</v>
          </cell>
          <cell r="H596">
            <v>150.51703619009453</v>
          </cell>
          <cell r="I596">
            <v>134.60476416808655</v>
          </cell>
          <cell r="J596">
            <v>131.90006485711623</v>
          </cell>
          <cell r="K596">
            <v>172.43029293229981</v>
          </cell>
          <cell r="L596">
            <v>185.8282270484419</v>
          </cell>
          <cell r="M596">
            <v>192.67816581807921</v>
          </cell>
          <cell r="N596">
            <v>163.59836758874599</v>
          </cell>
          <cell r="O596">
            <v>174.9532982348355</v>
          </cell>
          <cell r="P596">
            <v>178.54075668275649</v>
          </cell>
          <cell r="Q596">
            <v>211.18397785794241</v>
          </cell>
          <cell r="R596">
            <v>251.12550805877859</v>
          </cell>
          <cell r="S596">
            <v>291.04200575087202</v>
          </cell>
          <cell r="T596">
            <v>318.71057626817151</v>
          </cell>
          <cell r="U596">
            <v>320.24950608728352</v>
          </cell>
          <cell r="V596">
            <v>343.97199999999998</v>
          </cell>
          <cell r="W596">
            <v>439.87200000000007</v>
          </cell>
          <cell r="X596">
            <v>461.85300000000001</v>
          </cell>
          <cell r="Y596">
            <v>691.45299999999997</v>
          </cell>
          <cell r="Z596">
            <v>818.98699999999997</v>
          </cell>
          <cell r="AA596">
            <v>956.41100000000006</v>
          </cell>
          <cell r="AB596">
            <v>1076.229</v>
          </cell>
          <cell r="AC596">
            <v>1518.3330000000001</v>
          </cell>
          <cell r="AH596">
            <v>1779.3</v>
          </cell>
          <cell r="AM596">
            <v>1871.4</v>
          </cell>
          <cell r="AR596">
            <v>2026.3000000000002</v>
          </cell>
          <cell r="AV596">
            <v>1414.6</v>
          </cell>
          <cell r="BA596">
            <v>1266.5999999999999</v>
          </cell>
          <cell r="BI596">
            <v>873.30000000000007</v>
          </cell>
          <cell r="BR596">
            <v>799.6</v>
          </cell>
          <cell r="CD596">
            <v>859.2</v>
          </cell>
          <cell r="CO596">
            <v>1054.8</v>
          </cell>
          <cell r="DA596">
            <v>1329.4781130866236</v>
          </cell>
          <cell r="DN596">
            <v>1353.4178252653535</v>
          </cell>
          <cell r="DX596">
            <v>1545.439041158065</v>
          </cell>
          <cell r="DY596">
            <v>1516.0088309185776</v>
          </cell>
          <cell r="DZ596">
            <v>1503.0185030561902</v>
          </cell>
          <cell r="EB596">
            <v>1589.0216358965474</v>
          </cell>
          <cell r="EE596">
            <v>1685.5791569328214</v>
          </cell>
          <cell r="EH596">
            <v>1786.3375467388537</v>
          </cell>
          <cell r="EK596">
            <v>1889.0868563744802</v>
          </cell>
          <cell r="EN596">
            <v>1989.6302834414387</v>
          </cell>
          <cell r="EQ596">
            <v>2096.1698596550787</v>
          </cell>
        </row>
        <row r="598">
          <cell r="D598">
            <v>109.44147196261684</v>
          </cell>
          <cell r="E598">
            <v>103.64200934579441</v>
          </cell>
          <cell r="F598">
            <v>95.971752336448603</v>
          </cell>
          <cell r="G598">
            <v>119.17653167185877</v>
          </cell>
          <cell r="H598">
            <v>128.71065420560748</v>
          </cell>
          <cell r="I598">
            <v>114.67969626168225</v>
          </cell>
          <cell r="J598">
            <v>113.3701401869159</v>
          </cell>
          <cell r="K598">
            <v>144.23824766355139</v>
          </cell>
          <cell r="L598">
            <v>160.701238317757</v>
          </cell>
          <cell r="M598">
            <v>162.94619158878501</v>
          </cell>
          <cell r="N598">
            <v>138.43878504672895</v>
          </cell>
          <cell r="O598">
            <v>150.0377102803738</v>
          </cell>
          <cell r="P598">
            <v>148.16691588785045</v>
          </cell>
          <cell r="Q598">
            <v>149.10231308411213</v>
          </cell>
          <cell r="R598">
            <v>172.86140186915887</v>
          </cell>
          <cell r="S598">
            <v>209.52897196261679</v>
          </cell>
          <cell r="T598">
            <v>228.98523364485982</v>
          </cell>
          <cell r="U598">
            <v>228.79815420560746</v>
          </cell>
          <cell r="V598">
            <v>240.20999999999998</v>
          </cell>
          <cell r="W598">
            <v>283.41400000000004</v>
          </cell>
          <cell r="X598">
            <v>296.47500000000002</v>
          </cell>
          <cell r="Y598">
            <v>319.84699999999998</v>
          </cell>
          <cell r="Z598">
            <v>346.88299999999998</v>
          </cell>
          <cell r="AA598">
            <v>385.79899999999998</v>
          </cell>
          <cell r="AB598">
            <v>432.02499999999998</v>
          </cell>
          <cell r="AC598">
            <v>432.12200000000007</v>
          </cell>
          <cell r="AH598">
            <v>571.37699999999995</v>
          </cell>
          <cell r="AM598">
            <v>591.28700000000003</v>
          </cell>
          <cell r="AR598">
            <v>628.404</v>
          </cell>
          <cell r="AV598">
            <v>696.56099999999992</v>
          </cell>
          <cell r="BA598">
            <v>765.47199999999987</v>
          </cell>
          <cell r="BI598">
            <v>698.15588852103963</v>
          </cell>
          <cell r="BR598">
            <v>622.70035960272276</v>
          </cell>
          <cell r="CD598">
            <v>722.90807847836629</v>
          </cell>
          <cell r="CO598">
            <v>819.9</v>
          </cell>
          <cell r="DA598">
            <v>972.50558743809006</v>
          </cell>
          <cell r="DN598">
            <v>1010.73534353336</v>
          </cell>
          <cell r="DX598">
            <v>1152.7563279912097</v>
          </cell>
          <cell r="DY598">
            <v>1126.706120831388</v>
          </cell>
          <cell r="DZ598">
            <v>1114.5560394611575</v>
          </cell>
          <cell r="EB598">
            <v>1168.4047507585522</v>
          </cell>
          <cell r="EE598">
            <v>1198.3806366386536</v>
          </cell>
          <cell r="EH598">
            <v>1254.1255657237862</v>
          </cell>
          <cell r="EK598">
            <v>1306.9903112449249</v>
          </cell>
          <cell r="EN598">
            <v>1354.176873592764</v>
          </cell>
          <cell r="EQ598">
            <v>1402.5529229012641</v>
          </cell>
        </row>
        <row r="600">
          <cell r="D600">
            <v>19.1569898527841</v>
          </cell>
          <cell r="E600">
            <v>15.165950300120747</v>
          </cell>
          <cell r="F600">
            <v>12.41656749717488</v>
          </cell>
          <cell r="G600">
            <v>11.25783430747833</v>
          </cell>
          <cell r="H600">
            <v>10.908841443946502</v>
          </cell>
          <cell r="I600">
            <v>8.3368381766745614</v>
          </cell>
          <cell r="J600">
            <v>7.0951814269570734</v>
          </cell>
          <cell r="K600">
            <v>17.294504728207865</v>
          </cell>
          <cell r="L600">
            <v>12.771326568522733</v>
          </cell>
          <cell r="M600">
            <v>16.762366121186087</v>
          </cell>
          <cell r="N600">
            <v>14.722501460935932</v>
          </cell>
          <cell r="O600">
            <v>13.480844711218442</v>
          </cell>
          <cell r="P600">
            <v>23.23671917328442</v>
          </cell>
          <cell r="Q600">
            <v>50.109718827884343</v>
          </cell>
          <cell r="R600">
            <v>65.985187270700806</v>
          </cell>
          <cell r="S600">
            <v>67.315533788255266</v>
          </cell>
          <cell r="T600">
            <v>75.29761289358197</v>
          </cell>
          <cell r="U600">
            <v>76.716649178973384</v>
          </cell>
          <cell r="V600">
            <v>86.724999999999994</v>
          </cell>
          <cell r="W600">
            <v>142.773</v>
          </cell>
          <cell r="X600">
            <v>152.24299999999999</v>
          </cell>
          <cell r="Y600">
            <v>357.29300000000001</v>
          </cell>
          <cell r="Z600">
            <v>455.50599999999997</v>
          </cell>
          <cell r="AA600">
            <v>552.95600000000002</v>
          </cell>
          <cell r="AB600">
            <v>625.27700000000004</v>
          </cell>
          <cell r="AC600">
            <v>1037.954</v>
          </cell>
          <cell r="AH600">
            <v>1151.7</v>
          </cell>
          <cell r="AM600">
            <v>1219.4000000000001</v>
          </cell>
          <cell r="AR600">
            <v>1335.2</v>
          </cell>
          <cell r="AV600">
            <v>642.70000000000005</v>
          </cell>
          <cell r="BA600">
            <v>419.6</v>
          </cell>
          <cell r="BI600">
            <v>93.2</v>
          </cell>
          <cell r="BR600">
            <v>88.4</v>
          </cell>
          <cell r="CD600">
            <v>49.7</v>
          </cell>
          <cell r="CO600">
            <v>178.4</v>
          </cell>
          <cell r="DA600">
            <v>295.95252564853348</v>
          </cell>
          <cell r="DN600">
            <v>276.54431464581353</v>
          </cell>
          <cell r="DX600">
            <v>320.90276229614875</v>
          </cell>
          <cell r="DY600">
            <v>317.522759216483</v>
          </cell>
          <cell r="DZ600">
            <v>316.68251272432587</v>
          </cell>
          <cell r="EB600">
            <v>343.55083960569715</v>
          </cell>
          <cell r="EE600">
            <v>404.40861485440172</v>
          </cell>
          <cell r="EH600">
            <v>443.27309235945563</v>
          </cell>
          <cell r="EK600">
            <v>486.49663455319057</v>
          </cell>
          <cell r="EN600">
            <v>532.63486090725473</v>
          </cell>
          <cell r="EQ600">
            <v>582.97238553777197</v>
          </cell>
        </row>
        <row r="602">
          <cell r="D602">
            <v>532.12343309607024</v>
          </cell>
          <cell r="E602">
            <v>540.56815822812587</v>
          </cell>
          <cell r="F602">
            <v>544.99042321724846</v>
          </cell>
          <cell r="G602">
            <v>514.54361415331903</v>
          </cell>
          <cell r="H602">
            <v>608.69488414392299</v>
          </cell>
          <cell r="I602">
            <v>610.04864587275245</v>
          </cell>
          <cell r="J602">
            <v>615.18293533866381</v>
          </cell>
          <cell r="K602">
            <v>656.515258959059</v>
          </cell>
          <cell r="L602">
            <v>669.89262193774198</v>
          </cell>
          <cell r="M602">
            <v>670.23168959738075</v>
          </cell>
          <cell r="N602">
            <v>656.67742708566425</v>
          </cell>
          <cell r="O602">
            <v>658.76186617483154</v>
          </cell>
          <cell r="P602">
            <v>623.10054981266933</v>
          </cell>
          <cell r="Q602">
            <v>701.41768665376617</v>
          </cell>
          <cell r="R602">
            <v>784.49470515493522</v>
          </cell>
          <cell r="S602">
            <v>866.92437230985649</v>
          </cell>
          <cell r="T602">
            <v>898.41450102932981</v>
          </cell>
          <cell r="U602">
            <v>953.39252569370683</v>
          </cell>
          <cell r="V602">
            <v>1030.883</v>
          </cell>
          <cell r="W602">
            <v>1284.729</v>
          </cell>
          <cell r="X602">
            <v>1502.2550000000001</v>
          </cell>
          <cell r="Y602">
            <v>1518.723</v>
          </cell>
          <cell r="Z602">
            <v>1547.0019932533298</v>
          </cell>
          <cell r="AA602">
            <v>1654.61932</v>
          </cell>
          <cell r="AB602">
            <v>1884.0286000000001</v>
          </cell>
          <cell r="AC602">
            <v>2437.6779999999999</v>
          </cell>
          <cell r="AH602">
            <v>2535.5</v>
          </cell>
          <cell r="AM602">
            <v>2813.1</v>
          </cell>
          <cell r="AR602">
            <v>2785.3</v>
          </cell>
          <cell r="AV602">
            <v>2937.1000000000004</v>
          </cell>
          <cell r="BA602">
            <v>2843.0999999999995</v>
          </cell>
          <cell r="BI602">
            <v>2774.6</v>
          </cell>
          <cell r="BR602">
            <v>3083.2</v>
          </cell>
          <cell r="CD602">
            <v>3249.3</v>
          </cell>
          <cell r="CO602">
            <v>3358.1000000000004</v>
          </cell>
          <cell r="DA602">
            <v>3353.5613752281033</v>
          </cell>
          <cell r="DN602">
            <v>3507.2417446234904</v>
          </cell>
          <cell r="DX602">
            <v>3628.7425067593422</v>
          </cell>
          <cell r="DY602">
            <v>3634.0634503067786</v>
          </cell>
          <cell r="DZ602">
            <v>3400.2503855065956</v>
          </cell>
          <cell r="EB602">
            <v>3896.9558219770324</v>
          </cell>
          <cell r="EE602">
            <v>4192.7097612824291</v>
          </cell>
          <cell r="EH602">
            <v>4733.1652010213265</v>
          </cell>
          <cell r="EK602">
            <v>5333.9699683403669</v>
          </cell>
          <cell r="EN602">
            <v>5970.4334631192623</v>
          </cell>
          <cell r="EQ602">
            <v>6654.346847023824</v>
          </cell>
        </row>
        <row r="608">
          <cell r="D608">
            <v>223.3727706766916</v>
          </cell>
          <cell r="E608">
            <v>223.1581954887217</v>
          </cell>
          <cell r="F608">
            <v>226.80597368421041</v>
          </cell>
          <cell r="G608">
            <v>204.06100375939837</v>
          </cell>
          <cell r="H608">
            <v>288.81820300751866</v>
          </cell>
          <cell r="I608">
            <v>289.46192857142842</v>
          </cell>
          <cell r="J608">
            <v>287.10160150375924</v>
          </cell>
          <cell r="K608">
            <v>289.67650375939837</v>
          </cell>
          <cell r="L608">
            <v>278.94774436090216</v>
          </cell>
          <cell r="M608">
            <v>266.28780827067658</v>
          </cell>
          <cell r="N608">
            <v>261.78172932330818</v>
          </cell>
          <cell r="O608">
            <v>255.77362406015033</v>
          </cell>
          <cell r="P608">
            <v>261.99630451127814</v>
          </cell>
          <cell r="Q608">
            <v>268.43356015037591</v>
          </cell>
          <cell r="R608">
            <v>294.61173308270679</v>
          </cell>
          <cell r="S608">
            <v>317.35670300751883</v>
          </cell>
          <cell r="T608">
            <v>315.85467669172931</v>
          </cell>
          <cell r="U608">
            <v>326.79801127819553</v>
          </cell>
          <cell r="V608">
            <v>342.46199999999999</v>
          </cell>
          <cell r="W608">
            <v>391.40100000000001</v>
          </cell>
          <cell r="X608">
            <v>503.12399999999997</v>
          </cell>
          <cell r="Y608">
            <v>384.36599999999999</v>
          </cell>
          <cell r="Z608">
            <v>359.95653825332965</v>
          </cell>
          <cell r="AA608">
            <v>386.49799999999999</v>
          </cell>
          <cell r="AB608">
            <v>529.28700000000003</v>
          </cell>
          <cell r="AC608">
            <v>729.46699999999998</v>
          </cell>
          <cell r="AH608">
            <v>532.4</v>
          </cell>
          <cell r="AM608">
            <v>664.6</v>
          </cell>
          <cell r="AR608">
            <v>617.70000000000005</v>
          </cell>
          <cell r="AV608">
            <v>648.03701789140109</v>
          </cell>
          <cell r="BA608">
            <v>599.33001691555057</v>
          </cell>
          <cell r="BI608">
            <v>464.39271807425922</v>
          </cell>
          <cell r="BR608">
            <v>499.6463497674518</v>
          </cell>
          <cell r="CD608">
            <v>757.77126400576503</v>
          </cell>
          <cell r="CO608">
            <v>827.4</v>
          </cell>
          <cell r="DA608">
            <v>898.77334626918332</v>
          </cell>
          <cell r="DN608">
            <v>784.25516929550338</v>
          </cell>
          <cell r="DX608">
            <v>824.65154928780862</v>
          </cell>
          <cell r="DY608">
            <v>834.75462624661486</v>
          </cell>
          <cell r="DZ608">
            <v>778.06297329294284</v>
          </cell>
          <cell r="EB608">
            <v>907.74675988433569</v>
          </cell>
          <cell r="EE608">
            <v>978.20647329862732</v>
          </cell>
          <cell r="EH608">
            <v>1015.7674469914458</v>
          </cell>
          <cell r="EK608">
            <v>1052.7190946127619</v>
          </cell>
          <cell r="EN608">
            <v>1089.065949306424</v>
          </cell>
          <cell r="EQ608">
            <v>1124.8729737560695</v>
          </cell>
        </row>
        <row r="615">
          <cell r="D615">
            <v>976.2934971852502</v>
          </cell>
          <cell r="E615">
            <v>965.28123617836707</v>
          </cell>
          <cell r="F615">
            <v>1055.1937949976063</v>
          </cell>
          <cell r="G615">
            <v>1080.40359492417</v>
          </cell>
          <cell r="H615">
            <v>1117.7724183752337</v>
          </cell>
          <cell r="I615">
            <v>1118.7393162323594</v>
          </cell>
          <cell r="J615">
            <v>1103.9940319663053</v>
          </cell>
          <cell r="K615">
            <v>1363.2389632285267</v>
          </cell>
          <cell r="L615">
            <v>1445.64957750802</v>
          </cell>
          <cell r="M615">
            <v>1626.0852965671093</v>
          </cell>
          <cell r="N615">
            <v>1647.2279196660322</v>
          </cell>
          <cell r="O615">
            <v>1486.8467930742377</v>
          </cell>
          <cell r="P615">
            <v>1726.3248285410707</v>
          </cell>
          <cell r="Q615">
            <v>2498.7060664510668</v>
          </cell>
          <cell r="R615">
            <v>2354.9408504841526</v>
          </cell>
          <cell r="S615">
            <v>2470.203157458885</v>
          </cell>
          <cell r="T615">
            <v>2411.8304938068454</v>
          </cell>
          <cell r="U615">
            <v>2805.9474896561405</v>
          </cell>
          <cell r="V615">
            <v>3506.2689999999998</v>
          </cell>
          <cell r="W615">
            <v>4217.1790000000001</v>
          </cell>
          <cell r="X615">
            <v>4203.6980000000003</v>
          </cell>
          <cell r="Y615">
            <v>5195.8369999999995</v>
          </cell>
          <cell r="Z615">
            <v>4572.8049932533304</v>
          </cell>
          <cell r="AA615">
            <v>6505.7513200000003</v>
          </cell>
          <cell r="AB615">
            <v>7377.6079486696544</v>
          </cell>
          <cell r="AC615">
            <v>9033.2279999999992</v>
          </cell>
          <cell r="AH615">
            <v>8869.7345719388541</v>
          </cell>
          <cell r="AM615">
            <v>8844.552892550364</v>
          </cell>
          <cell r="AR615">
            <v>7029.7245598535546</v>
          </cell>
          <cell r="AV615">
            <v>6056.0057337128337</v>
          </cell>
          <cell r="BA615">
            <v>6442.3092195400941</v>
          </cell>
          <cell r="BI615">
            <v>7593.0022342620341</v>
          </cell>
          <cell r="BR615">
            <v>7563.8353690442182</v>
          </cell>
          <cell r="CD615">
            <v>6034.0287648830945</v>
          </cell>
          <cell r="CO615">
            <v>8172.4622231941748</v>
          </cell>
          <cell r="DA615">
            <v>9699.584935040968</v>
          </cell>
          <cell r="DN615">
            <v>8892.4414175963229</v>
          </cell>
          <cell r="DX615">
            <v>9613.648159566319</v>
          </cell>
          <cell r="DY615">
            <v>9481.4477354526989</v>
          </cell>
          <cell r="DZ615">
            <v>9018.3333452644347</v>
          </cell>
          <cell r="EB615">
            <v>9655.3841472318836</v>
          </cell>
          <cell r="EE615">
            <v>10304.334327220648</v>
          </cell>
          <cell r="EH615">
            <v>11061.870844793044</v>
          </cell>
          <cell r="EK615">
            <v>11852.075075723122</v>
          </cell>
          <cell r="EN615">
            <v>12707.32886311314</v>
          </cell>
          <cell r="EQ615">
            <v>13687.470907765455</v>
          </cell>
        </row>
        <row r="617">
          <cell r="D617">
            <v>166.66853222492222</v>
          </cell>
          <cell r="E617">
            <v>128.10329596762773</v>
          </cell>
          <cell r="F617">
            <v>213.15341521362541</v>
          </cell>
          <cell r="G617">
            <v>222.79472427794906</v>
          </cell>
          <cell r="H617">
            <v>189.56664125269083</v>
          </cell>
          <cell r="I617">
            <v>196.53937370099635</v>
          </cell>
          <cell r="J617">
            <v>192.06305163541748</v>
          </cell>
          <cell r="K617">
            <v>325.40579931967909</v>
          </cell>
          <cell r="L617">
            <v>340.81467719926769</v>
          </cell>
          <cell r="M617">
            <v>507.29942479214162</v>
          </cell>
          <cell r="N617">
            <v>606.98367386791631</v>
          </cell>
          <cell r="O617">
            <v>394.27229263627635</v>
          </cell>
          <cell r="P617">
            <v>698.74827621228212</v>
          </cell>
          <cell r="Q617">
            <v>1326.2941965597752</v>
          </cell>
          <cell r="R617">
            <v>1030.4265246483437</v>
          </cell>
          <cell r="S617">
            <v>1002.7077610884136</v>
          </cell>
          <cell r="T617">
            <v>908.36066524467515</v>
          </cell>
          <cell r="U617">
            <v>1229.9762545149904</v>
          </cell>
          <cell r="V617">
            <v>1819.761</v>
          </cell>
          <cell r="W617">
            <v>2201.3130000000001</v>
          </cell>
          <cell r="X617">
            <v>1937.2149999999999</v>
          </cell>
          <cell r="Y617">
            <v>2630.8679999999999</v>
          </cell>
          <cell r="Z617">
            <v>1727.971</v>
          </cell>
          <cell r="AA617">
            <v>3349.0410000000002</v>
          </cell>
          <cell r="AB617">
            <v>3783.6993486696538</v>
          </cell>
          <cell r="AC617">
            <v>4381.2879999999996</v>
          </cell>
          <cell r="AH617">
            <v>3718.9924979505818</v>
          </cell>
          <cell r="AM617">
            <v>3267.7269933560538</v>
          </cell>
          <cell r="AR617">
            <v>1334</v>
          </cell>
          <cell r="AV617">
            <v>788.7</v>
          </cell>
          <cell r="BA617">
            <v>1505.6</v>
          </cell>
          <cell r="BI617">
            <v>3170.1</v>
          </cell>
          <cell r="BR617">
            <v>2824</v>
          </cell>
          <cell r="CD617">
            <v>891.5</v>
          </cell>
          <cell r="CO617">
            <v>2666.8</v>
          </cell>
          <cell r="DA617">
            <v>3971.7242106244912</v>
          </cell>
          <cell r="DN617">
            <v>2972.733612294569</v>
          </cell>
          <cell r="DX617">
            <v>3343.9992378783868</v>
          </cell>
          <cell r="DY617">
            <v>3245.0905767763284</v>
          </cell>
          <cell r="DZ617">
            <v>3012.8642352325351</v>
          </cell>
          <cell r="EB617">
            <v>3036.120009371014</v>
          </cell>
          <cell r="EE617">
            <v>3203.0248998832167</v>
          </cell>
          <cell r="EH617">
            <v>3179.7702113067544</v>
          </cell>
          <cell r="EK617">
            <v>3110.7263944071474</v>
          </cell>
          <cell r="EN617">
            <v>3058.0659504899513</v>
          </cell>
          <cell r="EQ617">
            <v>3058.5947986899346</v>
          </cell>
        </row>
        <row r="660">
          <cell r="D660">
            <v>549.7148069736769</v>
          </cell>
          <cell r="E660">
            <v>579.74849019721739</v>
          </cell>
          <cell r="F660">
            <v>564.78820050184993</v>
          </cell>
          <cell r="G660">
            <v>2385.6264544075611</v>
          </cell>
          <cell r="H660">
            <v>2427.9822182352605</v>
          </cell>
          <cell r="I660">
            <v>2501.4253676721896</v>
          </cell>
          <cell r="J660">
            <v>2537.1127353756128</v>
          </cell>
          <cell r="K660">
            <v>2487.9532522685408</v>
          </cell>
          <cell r="L660">
            <v>2534.6768846845493</v>
          </cell>
          <cell r="M660">
            <v>2728.854921890329</v>
          </cell>
          <cell r="N660">
            <v>2808.107817412219</v>
          </cell>
          <cell r="O660">
            <v>2937.9534217196028</v>
          </cell>
          <cell r="P660">
            <v>2947.1093444180478</v>
          </cell>
          <cell r="Q660">
            <v>3087.911079388336</v>
          </cell>
          <cell r="R660">
            <v>3101.8426461695717</v>
          </cell>
          <cell r="S660">
            <v>3184.7756823459972</v>
          </cell>
          <cell r="T660">
            <v>3137.6021391839477</v>
          </cell>
          <cell r="U660">
            <v>3221.8724816747763</v>
          </cell>
          <cell r="V660">
            <v>3506.2689999999998</v>
          </cell>
          <cell r="W660">
            <v>3786.2879999999996</v>
          </cell>
          <cell r="X660">
            <v>3535.8631083575065</v>
          </cell>
          <cell r="Y660">
            <v>3758.8479293148353</v>
          </cell>
          <cell r="Z660">
            <v>4196.2677889961324</v>
          </cell>
          <cell r="AA660">
            <v>4613.0192206440679</v>
          </cell>
          <cell r="AB660">
            <v>4714.7787048422915</v>
          </cell>
          <cell r="AC660">
            <v>5183.7649628658173</v>
          </cell>
          <cell r="AH660">
            <v>5146.8340354358716</v>
          </cell>
          <cell r="AM660">
            <v>5492.5303733840547</v>
          </cell>
          <cell r="AR660">
            <v>5297.5135914885377</v>
          </cell>
          <cell r="AV660">
            <v>4726.2700786040959</v>
          </cell>
          <cell r="BA660">
            <v>4519.1398297794531</v>
          </cell>
          <cell r="BI660">
            <v>4301.9792735912433</v>
          </cell>
          <cell r="BR660">
            <v>4346.1388810187927</v>
          </cell>
          <cell r="CD660">
            <v>4076.7627094461409</v>
          </cell>
          <cell r="CO660">
            <v>4052.3305936548491</v>
          </cell>
          <cell r="DA660">
            <v>4064.5499343525753</v>
          </cell>
          <cell r="DN660">
            <v>4125.5969723068883</v>
          </cell>
          <cell r="DX660">
            <v>4261.2780980613607</v>
          </cell>
          <cell r="DY660">
            <v>4216.4871434586739</v>
          </cell>
          <cell r="DZ660">
            <v>4100.4798720436538</v>
          </cell>
          <cell r="EB660">
            <v>4357.8174207621287</v>
          </cell>
          <cell r="EE660">
            <v>4556.3730144111196</v>
          </cell>
          <cell r="EH660">
            <v>4806.381994355017</v>
          </cell>
          <cell r="EK660">
            <v>5041.5385809684494</v>
          </cell>
          <cell r="EN660">
            <v>5284.7297599374833</v>
          </cell>
          <cell r="EQ660">
            <v>5542.5121348914927</v>
          </cell>
        </row>
        <row r="1008">
          <cell r="D1008">
            <v>105.00000000000001</v>
          </cell>
          <cell r="E1008">
            <v>95.800000000000011</v>
          </cell>
          <cell r="F1008">
            <v>100.20000000000002</v>
          </cell>
          <cell r="G1008">
            <v>105.5</v>
          </cell>
          <cell r="H1008">
            <v>149.99999999999997</v>
          </cell>
          <cell r="I1008">
            <v>167.58699999999999</v>
          </cell>
          <cell r="J1008">
            <v>170.31299999999996</v>
          </cell>
          <cell r="K1008">
            <v>172.57999999999996</v>
          </cell>
          <cell r="L1008">
            <v>133.55400000000003</v>
          </cell>
          <cell r="M1008">
            <v>133.79699999999994</v>
          </cell>
          <cell r="N1008">
            <v>257.16699999999997</v>
          </cell>
          <cell r="O1008">
            <v>164.1</v>
          </cell>
          <cell r="P1008">
            <v>246.19999999999996</v>
          </cell>
          <cell r="Q1008">
            <v>254.09999999999997</v>
          </cell>
          <cell r="R1008">
            <v>247.99999999999997</v>
          </cell>
          <cell r="S1008">
            <v>332.4</v>
          </cell>
          <cell r="T1008">
            <v>291.39999999999998</v>
          </cell>
          <cell r="U1008">
            <v>311.5</v>
          </cell>
          <cell r="V1008">
            <v>438.488</v>
          </cell>
          <cell r="W1008">
            <v>537.66999999999996</v>
          </cell>
          <cell r="X1008">
            <v>706.26199999999994</v>
          </cell>
          <cell r="Y1008">
            <v>630.82899999999995</v>
          </cell>
          <cell r="Z1008">
            <v>613.29499999999996</v>
          </cell>
          <cell r="AA1008">
            <v>687.77300000000002</v>
          </cell>
          <cell r="AB1008">
            <v>946.90899999999999</v>
          </cell>
          <cell r="AC1008">
            <v>1242.7149999999999</v>
          </cell>
          <cell r="AH1008">
            <v>1248.2492572796127</v>
          </cell>
          <cell r="AM1008">
            <v>1480.6072010108276</v>
          </cell>
          <cell r="AR1008">
            <v>1419.3191425664281</v>
          </cell>
          <cell r="AV1008">
            <v>1380.3587504416316</v>
          </cell>
          <cell r="BA1008">
            <v>1242.8681355720307</v>
          </cell>
          <cell r="BI1008">
            <v>1108.1619730964428</v>
          </cell>
          <cell r="BR1008">
            <v>1084.3044042777731</v>
          </cell>
          <cell r="CD1008">
            <v>1153.784189826574</v>
          </cell>
          <cell r="CO1008">
            <v>678.78779999999995</v>
          </cell>
          <cell r="DA1008">
            <v>473.26357142857148</v>
          </cell>
          <cell r="DN1008">
            <v>705.8335525187523</v>
          </cell>
          <cell r="DX1008">
            <v>964.73315169532668</v>
          </cell>
          <cell r="DY1008">
            <v>892.47281209804669</v>
          </cell>
          <cell r="DZ1008">
            <v>864.82816036624365</v>
          </cell>
          <cell r="EB1008">
            <v>971.10508374702351</v>
          </cell>
          <cell r="EE1008">
            <v>1047.0422905057108</v>
          </cell>
          <cell r="EH1008">
            <v>1078.468845685371</v>
          </cell>
          <cell r="EK1008">
            <v>1109.1005082283016</v>
          </cell>
          <cell r="EN1008">
            <v>1138.9600766973902</v>
          </cell>
          <cell r="EQ1008">
            <v>1168.131891701358</v>
          </cell>
        </row>
        <row r="1009">
          <cell r="T1009">
            <v>930.7678801433218</v>
          </cell>
          <cell r="U1009">
            <v>1009.6841585510836</v>
          </cell>
          <cell r="V1009">
            <v>1090.4110000000001</v>
          </cell>
          <cell r="W1009">
            <v>1249.952</v>
          </cell>
          <cell r="X1009">
            <v>1419.2180000000001</v>
          </cell>
          <cell r="Y1009">
            <v>1667.354</v>
          </cell>
          <cell r="Z1009">
            <v>1778.164</v>
          </cell>
          <cell r="AA1009">
            <v>1902.713</v>
          </cell>
          <cell r="AB1009">
            <v>2042.9559999999999</v>
          </cell>
          <cell r="AC1009">
            <v>2141.453</v>
          </cell>
          <cell r="AD1009">
            <v>1896.8536820217018</v>
          </cell>
          <cell r="AE1009">
            <v>1924.7939459715085</v>
          </cell>
          <cell r="AF1009">
            <v>1932.3236041982768</v>
          </cell>
          <cell r="AH1009">
            <v>2305.8550685618552</v>
          </cell>
          <cell r="AI1009">
            <v>3392.7587680239412</v>
          </cell>
          <cell r="AJ1009">
            <v>2595.4356650911391</v>
          </cell>
          <cell r="AM1009">
            <v>2441.426518780635</v>
          </cell>
          <cell r="AR1009">
            <v>2646.3699864425475</v>
          </cell>
          <cell r="AV1009">
            <v>2663.2026820437122</v>
          </cell>
          <cell r="BA1009">
            <v>2610.9061212997894</v>
          </cell>
          <cell r="BI1009">
            <v>2900.1873247588856</v>
          </cell>
          <cell r="BR1009">
            <v>3140.5147933932503</v>
          </cell>
          <cell r="CD1009">
            <v>3057.8377970498659</v>
          </cell>
          <cell r="CO1009">
            <v>3748.8625524315967</v>
          </cell>
          <cell r="DA1009">
            <v>4539.4572964028694</v>
          </cell>
          <cell r="DN1009">
            <v>4566.9135047489826</v>
          </cell>
          <cell r="DX1009">
            <v>4277.6106978276157</v>
          </cell>
          <cell r="DY1009">
            <v>4345.6315238477091</v>
          </cell>
          <cell r="DZ1009">
            <v>4194.4405764824533</v>
          </cell>
          <cell r="EB1009">
            <v>5217.8528198214681</v>
          </cell>
          <cell r="EE1009">
            <v>6212.0617576282439</v>
          </cell>
          <cell r="EH1009">
            <v>7060.1328264139493</v>
          </cell>
          <cell r="EK1009">
            <v>7685.4979745295923</v>
          </cell>
          <cell r="EN1009">
            <v>8602.0128588144125</v>
          </cell>
          <cell r="EQ1009">
            <v>9036.0161401941168</v>
          </cell>
        </row>
        <row r="1011">
          <cell r="D1011">
            <v>144</v>
          </cell>
          <cell r="E1011">
            <v>129.19999999999999</v>
          </cell>
          <cell r="F1011">
            <v>107.69999999999999</v>
          </cell>
          <cell r="G1011">
            <v>133.00000000000003</v>
          </cell>
          <cell r="H1011">
            <v>174.79999999999998</v>
          </cell>
          <cell r="I1011">
            <v>186.87700000000004</v>
          </cell>
          <cell r="J1011">
            <v>232.25000000000006</v>
          </cell>
          <cell r="K1011">
            <v>651.00000000000023</v>
          </cell>
          <cell r="L1011">
            <v>473.76853000000017</v>
          </cell>
          <cell r="M1011">
            <v>378.80000000000013</v>
          </cell>
          <cell r="N1011">
            <v>337.9063354000001</v>
          </cell>
          <cell r="O1011">
            <v>572.56226195000022</v>
          </cell>
          <cell r="P1011">
            <v>402.50000000000006</v>
          </cell>
          <cell r="Q1011">
            <v>452.60000000000008</v>
          </cell>
          <cell r="R1011">
            <v>508.90000000000003</v>
          </cell>
          <cell r="S1011">
            <v>466.40000000000003</v>
          </cell>
          <cell r="T1011">
            <v>503.8</v>
          </cell>
          <cell r="U1011">
            <v>576.6</v>
          </cell>
          <cell r="V1011">
            <v>909.45600000000002</v>
          </cell>
          <cell r="W1011">
            <v>1192.7640000000001</v>
          </cell>
          <cell r="X1011">
            <v>2566.5129999999999</v>
          </cell>
          <cell r="Y1011">
            <v>2185.9619999999995</v>
          </cell>
          <cell r="Z1011">
            <v>2482.8089999999997</v>
          </cell>
          <cell r="AA1011">
            <v>3070.0750000000007</v>
          </cell>
          <cell r="AB1011">
            <v>2718.04</v>
          </cell>
          <cell r="AC1011">
            <v>3958.0740000000001</v>
          </cell>
          <cell r="AH1011">
            <v>4174.5380749309898</v>
          </cell>
          <cell r="AM1011">
            <v>4739.4767475833887</v>
          </cell>
          <cell r="AR1011">
            <v>5581.6261883287425</v>
          </cell>
          <cell r="AV1011">
            <v>3607.4574365549715</v>
          </cell>
          <cell r="BA1011">
            <v>3748.8047905798576</v>
          </cell>
          <cell r="BI1011">
            <v>1912.3956798817701</v>
          </cell>
          <cell r="BR1011">
            <v>1797.9611381827806</v>
          </cell>
          <cell r="CD1011">
            <v>941.1830658433903</v>
          </cell>
          <cell r="CO1011">
            <v>1951.2041967545144</v>
          </cell>
          <cell r="DA1011">
            <v>2249.3524462235</v>
          </cell>
          <cell r="DN1011">
            <v>2503.4019737901317</v>
          </cell>
          <cell r="DX1011">
            <v>3070.9253940343024</v>
          </cell>
          <cell r="DY1011">
            <v>3032.9871290930969</v>
          </cell>
          <cell r="DZ1011">
            <v>2778.6308503273699</v>
          </cell>
          <cell r="EB1011">
            <v>2843.6020627989651</v>
          </cell>
          <cell r="EE1011">
            <v>2549.1686022800668</v>
          </cell>
          <cell r="EH1011">
            <v>2395.3203156544655</v>
          </cell>
          <cell r="EK1011">
            <v>2542.6960487608576</v>
          </cell>
          <cell r="EN1011">
            <v>2697.1481359575082</v>
          </cell>
          <cell r="EQ1011">
            <v>2874.7164389633567</v>
          </cell>
        </row>
        <row r="1013">
          <cell r="D1013">
            <v>30.4</v>
          </cell>
          <cell r="E1013">
            <v>36.9</v>
          </cell>
          <cell r="F1013">
            <v>31.4</v>
          </cell>
          <cell r="G1013">
            <v>32.400000000000006</v>
          </cell>
          <cell r="H1013">
            <v>23.9</v>
          </cell>
          <cell r="I1013">
            <v>31.976999999999997</v>
          </cell>
          <cell r="J1013">
            <v>20.549999999999997</v>
          </cell>
          <cell r="K1013">
            <v>27.299999999999997</v>
          </cell>
          <cell r="L1013">
            <v>32.168530000000004</v>
          </cell>
          <cell r="M1013">
            <v>104.00000000000001</v>
          </cell>
          <cell r="N1013">
            <v>56.099999999999994</v>
          </cell>
          <cell r="O1013">
            <v>50.999999999999993</v>
          </cell>
          <cell r="P1013">
            <v>93.299999999999983</v>
          </cell>
          <cell r="Q1013">
            <v>93.299999999999983</v>
          </cell>
          <cell r="R1013">
            <v>174.4</v>
          </cell>
          <cell r="S1013">
            <v>170.3</v>
          </cell>
          <cell r="T1013">
            <v>130.5</v>
          </cell>
          <cell r="U1013">
            <v>132</v>
          </cell>
          <cell r="V1013">
            <v>209.40899999999999</v>
          </cell>
          <cell r="W1013">
            <v>358.16300000000001</v>
          </cell>
          <cell r="X1013">
            <v>364.08600000000001</v>
          </cell>
          <cell r="Y1013">
            <v>416.71904675033193</v>
          </cell>
          <cell r="Z1013">
            <v>519.76455302832494</v>
          </cell>
          <cell r="AA1013">
            <v>595.10058886588763</v>
          </cell>
          <cell r="AB1013">
            <v>653.57300892114665</v>
          </cell>
          <cell r="AC1013">
            <v>822.43333060916041</v>
          </cell>
          <cell r="AH1013">
            <v>996.16451722152283</v>
          </cell>
          <cell r="AM1013">
            <v>1172.8723725610316</v>
          </cell>
          <cell r="AR1013">
            <v>1353.3879122417245</v>
          </cell>
          <cell r="AV1013">
            <v>1170.9348427113114</v>
          </cell>
          <cell r="BA1013">
            <v>564.72638252535432</v>
          </cell>
          <cell r="BI1013">
            <v>451.26405277375795</v>
          </cell>
          <cell r="BR1013">
            <v>442.15413827932565</v>
          </cell>
          <cell r="CD1013">
            <v>219.11922318923439</v>
          </cell>
          <cell r="CO1013">
            <v>293.83600000000001</v>
          </cell>
          <cell r="DA1013">
            <v>395.35500000000002</v>
          </cell>
          <cell r="DN1013">
            <v>380.2518</v>
          </cell>
          <cell r="DX1013">
            <v>511.16943502888466</v>
          </cell>
          <cell r="DY1013">
            <v>509.63358834060585</v>
          </cell>
          <cell r="DZ1013">
            <v>475.81022147317537</v>
          </cell>
          <cell r="EB1013">
            <v>476.52117439627591</v>
          </cell>
          <cell r="EE1013">
            <v>543.9896212309734</v>
          </cell>
          <cell r="EH1013">
            <v>569.11764826742819</v>
          </cell>
          <cell r="EK1013">
            <v>598.37150510027777</v>
          </cell>
          <cell r="EN1013">
            <v>625.74641294390653</v>
          </cell>
          <cell r="EQ1013">
            <v>654.44405266762044</v>
          </cell>
        </row>
        <row r="1014">
          <cell r="D1014">
            <v>113.6</v>
          </cell>
          <cell r="E1014">
            <v>92.299999999999983</v>
          </cell>
          <cell r="F1014">
            <v>79.199999999999989</v>
          </cell>
          <cell r="G1014">
            <v>110.7</v>
          </cell>
          <cell r="H1014">
            <v>144.19999999999999</v>
          </cell>
          <cell r="I1014">
            <v>153.90000000000003</v>
          </cell>
          <cell r="J1014">
            <v>207.50000000000006</v>
          </cell>
          <cell r="K1014">
            <v>609.9000000000002</v>
          </cell>
          <cell r="L1014">
            <v>439.60000000000014</v>
          </cell>
          <cell r="M1014">
            <v>260.90000000000009</v>
          </cell>
          <cell r="N1014">
            <v>273.20633540000006</v>
          </cell>
          <cell r="O1014">
            <v>506.56226195000022</v>
          </cell>
          <cell r="P1014">
            <v>292.00000000000006</v>
          </cell>
          <cell r="Q1014">
            <v>320.00000000000006</v>
          </cell>
          <cell r="R1014">
            <v>332.70000000000005</v>
          </cell>
          <cell r="S1014">
            <v>277.90000000000003</v>
          </cell>
          <cell r="T1014">
            <v>361.3</v>
          </cell>
          <cell r="U1014">
            <v>431.7</v>
          </cell>
          <cell r="V1014">
            <v>611.87599999999998</v>
          </cell>
          <cell r="W1014">
            <v>711.10599999999999</v>
          </cell>
          <cell r="X1014">
            <v>2102.91</v>
          </cell>
          <cell r="Y1014">
            <v>1638.006953249668</v>
          </cell>
          <cell r="Z1014">
            <v>1896.0114469716748</v>
          </cell>
          <cell r="AA1014">
            <v>1927.8174111341127</v>
          </cell>
          <cell r="AB1014">
            <v>1845.117991078853</v>
          </cell>
          <cell r="AC1014">
            <v>2623.8766693908397</v>
          </cell>
          <cell r="AH1014">
            <v>3178.1455570101252</v>
          </cell>
          <cell r="AM1014">
            <v>3741.9111555906265</v>
          </cell>
          <cell r="AR1014">
            <v>4317.8247225661307</v>
          </cell>
          <cell r="AV1014">
            <v>3735.7296948208354</v>
          </cell>
          <cell r="BA1014">
            <v>1801.6930060461482</v>
          </cell>
          <cell r="BI1014">
            <v>1439.7048073560063</v>
          </cell>
          <cell r="BR1014">
            <v>1410.6406981906086</v>
          </cell>
          <cell r="CD1014">
            <v>699.07407219917525</v>
          </cell>
          <cell r="CO1014">
            <v>1633.3784262995339</v>
          </cell>
          <cell r="DA1014">
            <v>1829.0076757685192</v>
          </cell>
          <cell r="DN1014">
            <v>2123.1501737901317</v>
          </cell>
          <cell r="DX1014">
            <v>2559.7559590054175</v>
          </cell>
          <cell r="DY1014">
            <v>2523.353540752491</v>
          </cell>
          <cell r="DZ1014">
            <v>2302.8206288541946</v>
          </cell>
          <cell r="EB1014">
            <v>2367.0808884026892</v>
          </cell>
          <cell r="EE1014">
            <v>2005.1789810490932</v>
          </cell>
          <cell r="EH1014">
            <v>1826.2026673870373</v>
          </cell>
          <cell r="EK1014">
            <v>1944.3245436605798</v>
          </cell>
          <cell r="EN1014">
            <v>2071.4017230136014</v>
          </cell>
          <cell r="EQ1014">
            <v>2220.2723862957364</v>
          </cell>
        </row>
        <row r="1015">
          <cell r="D1015">
            <v>0</v>
          </cell>
          <cell r="E1015">
            <v>0</v>
          </cell>
          <cell r="F1015" t="str">
            <v>..</v>
          </cell>
          <cell r="G1015" t="str">
            <v>..</v>
          </cell>
          <cell r="H1015" t="str">
            <v>..</v>
          </cell>
          <cell r="I1015">
            <v>47.300000000000011</v>
          </cell>
          <cell r="J1015">
            <v>40.300000000000011</v>
          </cell>
          <cell r="K1015">
            <v>416.2000000000001</v>
          </cell>
          <cell r="L1015">
            <v>251.60000000000008</v>
          </cell>
          <cell r="M1015">
            <v>191.00000000000006</v>
          </cell>
          <cell r="N1015">
            <v>156.80633540000002</v>
          </cell>
          <cell r="O1015">
            <v>338.9622619500002</v>
          </cell>
          <cell r="P1015">
            <v>253.20000000000005</v>
          </cell>
          <cell r="Q1015">
            <v>256.20000000000005</v>
          </cell>
          <cell r="R1015">
            <v>250.20000000000005</v>
          </cell>
          <cell r="S1015">
            <v>197.30000000000004</v>
          </cell>
          <cell r="T1015">
            <v>252.9</v>
          </cell>
          <cell r="U1015">
            <v>310</v>
          </cell>
          <cell r="V1015">
            <v>439.3828121380588</v>
          </cell>
          <cell r="W1015">
            <v>510.63900857076669</v>
          </cell>
          <cell r="X1015">
            <v>1510.0813064628212</v>
          </cell>
          <cell r="Y1015">
            <v>1176.2384885508386</v>
          </cell>
          <cell r="Z1015">
            <v>1361.509262360943</v>
          </cell>
          <cell r="AA1015">
            <v>1384.3488474671644</v>
          </cell>
          <cell r="AB1015">
            <v>1324.9631161326022</v>
          </cell>
          <cell r="AC1015">
            <v>1884.1829221940241</v>
          </cell>
          <cell r="AH1015">
            <v>2032.8216096579922</v>
          </cell>
          <cell r="AM1015">
            <v>1949.9340128493072</v>
          </cell>
          <cell r="AR1015">
            <v>3065.6703550882712</v>
          </cell>
          <cell r="AV1015">
            <v>3057.460499954137</v>
          </cell>
          <cell r="BA1015">
            <v>871.29259006509562</v>
          </cell>
          <cell r="BI1015">
            <v>923.77066291851372</v>
          </cell>
          <cell r="BR1015">
            <v>1020.51160024249</v>
          </cell>
          <cell r="CD1015">
            <v>356.61669776644362</v>
          </cell>
          <cell r="CO1015">
            <v>1098.8376616503767</v>
          </cell>
          <cell r="DA1015">
            <v>1214.2857964219884</v>
          </cell>
          <cell r="DN1015">
            <v>1416.2200125416216</v>
          </cell>
          <cell r="DX1015">
            <v>1736.7862735696308</v>
          </cell>
          <cell r="DY1015">
            <v>1710.3838553167043</v>
          </cell>
          <cell r="DZ1015">
            <v>1499.8509434184077</v>
          </cell>
          <cell r="EB1015">
            <v>1432.1657501515347</v>
          </cell>
          <cell r="EE1015">
            <v>930.02657206026538</v>
          </cell>
          <cell r="EH1015">
            <v>643.53501749932661</v>
          </cell>
          <cell r="EK1015">
            <v>643.39012878409801</v>
          </cell>
          <cell r="EN1015">
            <v>640.3738666494711</v>
          </cell>
          <cell r="EQ1015">
            <v>646.14174429519323</v>
          </cell>
        </row>
        <row r="1017">
          <cell r="D1017">
            <v>0</v>
          </cell>
          <cell r="E1017">
            <v>0</v>
          </cell>
          <cell r="F1017">
            <v>-2.9</v>
          </cell>
          <cell r="G1017">
            <v>-10.1</v>
          </cell>
          <cell r="H1017">
            <v>6.7</v>
          </cell>
          <cell r="I1017">
            <v>1.0000000000000007</v>
          </cell>
          <cell r="J1017">
            <v>4.2000000000000028</v>
          </cell>
          <cell r="K1017">
            <v>13.800000000000011</v>
          </cell>
          <cell r="L1017">
            <v>2.0000000000000013</v>
          </cell>
          <cell r="M1017">
            <v>13.900000000000009</v>
          </cell>
          <cell r="N1017">
            <v>8.600000000000005</v>
          </cell>
          <cell r="O1017">
            <v>15.000000000000007</v>
          </cell>
          <cell r="P1017">
            <v>17.200000000000006</v>
          </cell>
          <cell r="Q1017">
            <v>39.300000000000018</v>
          </cell>
          <cell r="R1017">
            <v>1.7999999999999996</v>
          </cell>
          <cell r="S1017">
            <v>18.199999999999996</v>
          </cell>
          <cell r="T1017">
            <v>12</v>
          </cell>
          <cell r="U1017">
            <v>12.9</v>
          </cell>
          <cell r="V1017">
            <v>88.171000000000006</v>
          </cell>
          <cell r="W1017">
            <v>123.495</v>
          </cell>
          <cell r="X1017">
            <v>99.516999999999996</v>
          </cell>
          <cell r="Y1017">
            <v>131.23599999999999</v>
          </cell>
          <cell r="Z1017">
            <v>67.033000000000001</v>
          </cell>
          <cell r="AA1017">
            <v>547.15700000000004</v>
          </cell>
          <cell r="AB1017">
            <v>219.34899999999999</v>
          </cell>
          <cell r="AC1017">
            <v>511.76400000000001</v>
          </cell>
          <cell r="AH1017">
            <v>0.22800069934169642</v>
          </cell>
          <cell r="AM1017">
            <v>-175.30678056826983</v>
          </cell>
          <cell r="AR1017">
            <v>-89.586446479112524</v>
          </cell>
          <cell r="AV1017">
            <v>-1299.2071009771751</v>
          </cell>
          <cell r="BA1017">
            <v>1382.3854020083552</v>
          </cell>
          <cell r="BI1017">
            <v>21.426819752005642</v>
          </cell>
          <cell r="BR1017">
            <v>-54.833698287153844</v>
          </cell>
          <cell r="CD1017">
            <v>22.989770454980654</v>
          </cell>
          <cell r="CO1017">
            <v>23.989770454980654</v>
          </cell>
          <cell r="DA1017">
            <v>24.989770454980654</v>
          </cell>
          <cell r="DN1017">
            <v>0</v>
          </cell>
          <cell r="DX1017">
            <v>0</v>
          </cell>
          <cell r="DY1017">
            <v>0</v>
          </cell>
          <cell r="DZ1017">
            <v>0</v>
          </cell>
          <cell r="EB1017">
            <v>0</v>
          </cell>
          <cell r="EE1017">
            <v>0</v>
          </cell>
          <cell r="EH1017">
            <v>0</v>
          </cell>
          <cell r="EK1017">
            <v>0</v>
          </cell>
          <cell r="EN1017">
            <v>0</v>
          </cell>
          <cell r="EQ1017">
            <v>0</v>
          </cell>
        </row>
        <row r="1028">
          <cell r="D1028">
            <v>-126.1</v>
          </cell>
          <cell r="E1028">
            <v>-155.69999999999999</v>
          </cell>
          <cell r="F1028">
            <v>-159.67000000000002</v>
          </cell>
          <cell r="G1028">
            <v>-139.63999999999999</v>
          </cell>
          <cell r="H1028">
            <v>-139.471</v>
          </cell>
          <cell r="I1028">
            <v>-115.985</v>
          </cell>
          <cell r="J1028">
            <v>-141.6</v>
          </cell>
          <cell r="K1028">
            <v>-340.2</v>
          </cell>
          <cell r="L1028">
            <v>-326.52699999999999</v>
          </cell>
          <cell r="M1028">
            <v>-300.363</v>
          </cell>
          <cell r="N1028">
            <v>-378.70999999999992</v>
          </cell>
          <cell r="O1028">
            <v>-329.44900000000007</v>
          </cell>
          <cell r="P1028">
            <v>-321.79599999999999</v>
          </cell>
          <cell r="Q1028">
            <v>-324.14599999999996</v>
          </cell>
          <cell r="R1028">
            <v>-469.99172165000004</v>
          </cell>
          <cell r="S1028">
            <v>-454.23969799600007</v>
          </cell>
          <cell r="T1028">
            <v>-483.13200000000006</v>
          </cell>
          <cell r="U1028">
            <v>-506.28901761728343</v>
          </cell>
          <cell r="V1028">
            <v>-795.38099999999997</v>
          </cell>
          <cell r="W1028">
            <v>-972.35900000000004</v>
          </cell>
          <cell r="X1028">
            <v>-1751.5319999999999</v>
          </cell>
          <cell r="Y1028">
            <v>-1472.876</v>
          </cell>
          <cell r="Z1028">
            <v>-1712.9010000000001</v>
          </cell>
          <cell r="AA1028">
            <v>-1966.068</v>
          </cell>
          <cell r="AB1028">
            <v>-1971.4925000000001</v>
          </cell>
          <cell r="AC1028">
            <v>-2087.3330000000001</v>
          </cell>
          <cell r="AH1028">
            <v>-2116.6970000000001</v>
          </cell>
          <cell r="AM1028">
            <v>-2671.1390000000001</v>
          </cell>
          <cell r="AR1028">
            <v>-3422.8939999999998</v>
          </cell>
          <cell r="AV1028">
            <v>-2907.1729999999998</v>
          </cell>
          <cell r="BA1028">
            <v>-1917.6</v>
          </cell>
          <cell r="BI1028">
            <v>-1884.422</v>
          </cell>
        </row>
        <row r="1031">
          <cell r="D1031">
            <v>-159.70000000000002</v>
          </cell>
          <cell r="E1031">
            <v>-166.1</v>
          </cell>
          <cell r="F1031">
            <v>-156.50200000000001</v>
          </cell>
          <cell r="G1031">
            <v>-209.30100000000002</v>
          </cell>
          <cell r="H1031">
            <v>-221.88800000000001</v>
          </cell>
          <cell r="I1031">
            <v>-195.17500000000001</v>
          </cell>
          <cell r="J1031">
            <v>-239.38920000000002</v>
          </cell>
          <cell r="K1031">
            <v>-552.85699999999997</v>
          </cell>
          <cell r="L1031">
            <v>-345.25699999999995</v>
          </cell>
          <cell r="M1031">
            <v>-478.82099999999997</v>
          </cell>
          <cell r="N1031">
            <v>-436.86</v>
          </cell>
          <cell r="O1031">
            <v>-505.83699999999999</v>
          </cell>
          <cell r="P1031">
            <v>-534.79599999999994</v>
          </cell>
          <cell r="Q1031">
            <v>-525.67599999999993</v>
          </cell>
          <cell r="R1031">
            <v>-624.67000000000007</v>
          </cell>
          <cell r="S1031">
            <v>-510.61500000000007</v>
          </cell>
          <cell r="T1031">
            <v>-509.11</v>
          </cell>
          <cell r="U1031">
            <v>-537.327</v>
          </cell>
          <cell r="V1031">
            <v>-766.58500000000004</v>
          </cell>
          <cell r="W1031">
            <v>-1057.6490000000001</v>
          </cell>
          <cell r="X1031">
            <v>-1615.682</v>
          </cell>
          <cell r="Y1031">
            <v>-1629.328</v>
          </cell>
          <cell r="Z1031">
            <v>-1537.1030000000001</v>
          </cell>
          <cell r="AA1031">
            <v>-1647.0090000000002</v>
          </cell>
          <cell r="AB1031">
            <v>-1789.5975000000001</v>
          </cell>
          <cell r="AC1031">
            <v>-1468.3630000000001</v>
          </cell>
          <cell r="AH1031">
            <v>-1437.3130000000001</v>
          </cell>
          <cell r="AM1031">
            <v>-1846.8979999999999</v>
          </cell>
          <cell r="AR1031">
            <v>-2198.4059999999999</v>
          </cell>
          <cell r="AV1031">
            <v>-1413.5239999999999</v>
          </cell>
          <cell r="BA1031">
            <v>-2024.8295000000003</v>
          </cell>
          <cell r="BI1031">
            <v>-1264.4779999999998</v>
          </cell>
        </row>
        <row r="1100">
          <cell r="D1100">
            <v>3.1138177287512593E-2</v>
          </cell>
          <cell r="E1100">
            <v>3.8227201168946713E-2</v>
          </cell>
          <cell r="F1100">
            <v>2.9757566950127136E-2</v>
          </cell>
          <cell r="G1100">
            <v>2.99887932178475E-2</v>
          </cell>
          <cell r="H1100">
            <v>2.1381812260800322E-2</v>
          </cell>
          <cell r="I1100">
            <v>2.8583066256838739E-2</v>
          </cell>
          <cell r="J1100">
            <v>1.8614231060107032E-2</v>
          </cell>
          <cell r="K1100">
            <v>2.0025836068642031E-2</v>
          </cell>
          <cell r="L1100">
            <v>2.2251955453444969E-2</v>
          </cell>
          <cell r="M1100">
            <v>6.3957284540705456E-2</v>
          </cell>
          <cell r="N1100">
            <v>3.405721778402955E-2</v>
          </cell>
          <cell r="O1100">
            <v>3.4300776810064777E-2</v>
          </cell>
          <cell r="P1100">
            <v>5.4045448722908347E-2</v>
          </cell>
          <cell r="Q1100">
            <v>3.7339325842560889E-2</v>
          </cell>
          <cell r="R1100">
            <v>7.405706175768495E-2</v>
          </cell>
          <cell r="S1100">
            <v>6.894169796754239E-2</v>
          </cell>
          <cell r="T1100">
            <v>5.410828013622887E-2</v>
          </cell>
          <cell r="U1100">
            <v>4.7042933086454929E-2</v>
          </cell>
          <cell r="V1100">
            <v>5.9724168339622546E-2</v>
          </cell>
          <cell r="W1100">
            <v>8.4929522792369025E-2</v>
          </cell>
          <cell r="X1100">
            <v>8.6610884035913133E-2</v>
          </cell>
          <cell r="Y1100">
            <v>8.0202486481067814E-2</v>
          </cell>
          <cell r="Z1100">
            <v>0.11366427254063539</v>
          </cell>
          <cell r="AA1100">
            <v>9.147299974968727E-2</v>
          </cell>
          <cell r="AB1100">
            <v>8.8588742241175925E-2</v>
          </cell>
          <cell r="AC1100">
            <v>9.1045341776955085E-2</v>
          </cell>
          <cell r="AH1100">
            <v>0.11231052171201208</v>
          </cell>
          <cell r="AM1100">
            <v>0.13260957188112071</v>
          </cell>
          <cell r="AR1100">
            <v>0.19252360469012725</v>
          </cell>
          <cell r="AV1100">
            <v>0.1933510128950012</v>
          </cell>
          <cell r="BA1100">
            <v>8.7658999790399567E-2</v>
          </cell>
          <cell r="BI1100">
            <v>5.9431571182412067E-2</v>
          </cell>
          <cell r="BR1100">
            <v>5.8456340825302384E-2</v>
          </cell>
          <cell r="CD1100">
            <v>3.6313917571037579E-2</v>
          </cell>
          <cell r="CO1100">
            <v>3.5954402966350496E-2</v>
          </cell>
          <cell r="DA1100">
            <v>4.075999155095085E-2</v>
          </cell>
          <cell r="DN1100">
            <v>4.2761237566047883E-2</v>
          </cell>
          <cell r="DX1100">
            <v>5.3171223508968524E-2</v>
          </cell>
          <cell r="DY1100">
            <v>5.3750608826856866E-2</v>
          </cell>
          <cell r="DZ1100">
            <v>5.2760327574609488E-2</v>
          </cell>
          <cell r="EB1100">
            <v>4.9352896490699488E-2</v>
          </cell>
          <cell r="EE1100">
            <v>5.279231088163866E-2</v>
          </cell>
          <cell r="EH1100">
            <v>5.1448589144874962E-2</v>
          </cell>
          <cell r="EK1100">
            <v>5.0486644851409683E-2</v>
          </cell>
          <cell r="EN1100">
            <v>4.9242954179011179E-2</v>
          </cell>
          <cell r="EQ1100">
            <v>4.7813365747234424E-2</v>
          </cell>
        </row>
        <row r="1127">
          <cell r="D1127">
            <v>0.10693505621106297</v>
          </cell>
          <cell r="E1127">
            <v>3.4663472929890485E-2</v>
          </cell>
          <cell r="F1127">
            <v>8.7763025558930716E-2</v>
          </cell>
          <cell r="G1127">
            <v>2.627926798225131E-2</v>
          </cell>
          <cell r="H1127">
            <v>6.8341867042163778E-3</v>
          </cell>
          <cell r="I1127">
            <v>0.10467954205309858</v>
          </cell>
          <cell r="J1127">
            <v>9.8119454310334683E-2</v>
          </cell>
          <cell r="K1127">
            <v>0.2517386017310515</v>
          </cell>
          <cell r="L1127">
            <v>0.15092509427775894</v>
          </cell>
          <cell r="M1127">
            <v>6.0572083757193121E-3</v>
          </cell>
          <cell r="N1127">
            <v>0.18013267583405154</v>
          </cell>
          <cell r="O1127">
            <v>0.35712305021832075</v>
          </cell>
          <cell r="P1127">
            <v>0.12887898981793905</v>
          </cell>
          <cell r="Q1127">
            <v>0.2896567186183579</v>
          </cell>
          <cell r="R1127">
            <v>0.14204582339094768</v>
          </cell>
          <cell r="S1127">
            <v>0.25312066532658434</v>
          </cell>
          <cell r="T1127">
            <v>0.29531932424624441</v>
          </cell>
          <cell r="U1127">
            <v>0.26744580462445533</v>
          </cell>
          <cell r="V1127">
            <v>0.11623274046018793</v>
          </cell>
          <cell r="W1127">
            <v>0.17699510015644745</v>
          </cell>
          <cell r="X1127">
            <v>0.15407716840862506</v>
          </cell>
          <cell r="Y1127">
            <v>0.11325987142398798</v>
          </cell>
          <cell r="Z1127">
            <v>0.25242537004214288</v>
          </cell>
          <cell r="AA1127">
            <v>3.6919074859443027E-2</v>
          </cell>
          <cell r="AB1127">
            <v>0.19757460125439391</v>
          </cell>
          <cell r="AC1127">
            <v>0.35748899450700827</v>
          </cell>
          <cell r="AH1127">
            <v>0.35274970911778425</v>
          </cell>
          <cell r="AM1127">
            <v>0.43369373288910679</v>
          </cell>
          <cell r="AR1127">
            <v>0.42621562272234975</v>
          </cell>
          <cell r="AV1127">
            <v>0.30118437488817273</v>
          </cell>
          <cell r="BA1127">
            <v>0.46715639689259159</v>
          </cell>
          <cell r="BI1127">
            <v>0.37723269288095451</v>
          </cell>
          <cell r="BR1127">
            <v>0.27157076048803813</v>
          </cell>
          <cell r="CD1127">
            <v>0.26956166584794983</v>
          </cell>
          <cell r="CO1127">
            <v>0.30567493620606212</v>
          </cell>
          <cell r="DA1127">
            <v>0.26818429695884621</v>
          </cell>
          <cell r="DN1127">
            <v>0.28010754328589849</v>
          </cell>
          <cell r="DX1127">
            <v>0.35218925926837397</v>
          </cell>
          <cell r="DY1127">
            <v>0.34522225693032776</v>
          </cell>
          <cell r="DZ1127">
            <v>0.32623726574964529</v>
          </cell>
          <cell r="EB1127">
            <v>0.26585604487893061</v>
          </cell>
          <cell r="EE1127">
            <v>0.21190742716958366</v>
          </cell>
          <cell r="EH1127">
            <v>0.16483994582141701</v>
          </cell>
          <cell r="EK1127">
            <v>0.16620096791542208</v>
          </cell>
          <cell r="EN1127">
            <v>0.14674327740793758</v>
          </cell>
          <cell r="EQ1127">
            <v>0.17372100283384009</v>
          </cell>
        </row>
        <row r="1631">
          <cell r="AA1631">
            <v>1407.5430000000001</v>
          </cell>
          <cell r="AB1631">
            <v>96.727000000000004</v>
          </cell>
          <cell r="AC1631">
            <v>84.748000000000005</v>
          </cell>
          <cell r="AH1631">
            <v>127.4</v>
          </cell>
          <cell r="AI1631">
            <v>194.02</v>
          </cell>
          <cell r="AJ1631">
            <v>194.02</v>
          </cell>
          <cell r="AK1631">
            <v>193.54500000000002</v>
          </cell>
          <cell r="AL1631">
            <v>193.54500000000002</v>
          </cell>
          <cell r="AM1631">
            <v>243</v>
          </cell>
          <cell r="AQ1631">
            <v>172.11500000000001</v>
          </cell>
          <cell r="AR1631">
            <v>290</v>
          </cell>
          <cell r="AV1631">
            <v>356</v>
          </cell>
          <cell r="BA1631">
            <v>412.327</v>
          </cell>
          <cell r="BI1631">
            <v>665.4</v>
          </cell>
          <cell r="BR1631">
            <v>1065.8</v>
          </cell>
          <cell r="CD1631">
            <v>477</v>
          </cell>
          <cell r="CO1631">
            <v>559.5</v>
          </cell>
          <cell r="DA1631">
            <v>1001.3</v>
          </cell>
          <cell r="DN1631">
            <v>722</v>
          </cell>
          <cell r="DX1631">
            <v>782.68925100000001</v>
          </cell>
          <cell r="DY1631">
            <v>782.68925100000001</v>
          </cell>
          <cell r="DZ1631">
            <v>754.48925099999997</v>
          </cell>
          <cell r="EB1631">
            <v>710.64125100000001</v>
          </cell>
          <cell r="EE1631">
            <v>555.64125100000001</v>
          </cell>
          <cell r="EH1631">
            <v>389.91109846699993</v>
          </cell>
          <cell r="EK1631">
            <v>389.91109846699993</v>
          </cell>
          <cell r="EN1631">
            <v>389.91109846699993</v>
          </cell>
          <cell r="EQ1631">
            <v>389.91109846699993</v>
          </cell>
        </row>
        <row r="1749">
          <cell r="D1749">
            <v>0</v>
          </cell>
          <cell r="E1749">
            <v>0</v>
          </cell>
          <cell r="F1749">
            <v>0</v>
          </cell>
          <cell r="G1749">
            <v>0</v>
          </cell>
          <cell r="H1749">
            <v>84.605500000000006</v>
          </cell>
          <cell r="I1749">
            <v>81.35199999999999</v>
          </cell>
          <cell r="J1749">
            <v>85.55</v>
          </cell>
          <cell r="K1749">
            <v>77.825999999999993</v>
          </cell>
          <cell r="L1749">
            <v>116.89999999999999</v>
          </cell>
          <cell r="M1749">
            <v>141.577</v>
          </cell>
          <cell r="N1749">
            <v>105.41800000000001</v>
          </cell>
          <cell r="O1749">
            <v>119.04499999999999</v>
          </cell>
          <cell r="P1749">
            <v>137.44999999999999</v>
          </cell>
          <cell r="Q1749">
            <v>130.89299999999997</v>
          </cell>
          <cell r="R1749">
            <v>185.77745000000004</v>
          </cell>
          <cell r="S1749">
            <v>168.22099999999998</v>
          </cell>
          <cell r="T1749">
            <v>177.34719999999999</v>
          </cell>
          <cell r="U1749">
            <v>199.97999999999996</v>
          </cell>
          <cell r="V1749">
            <v>211.82302733939704</v>
          </cell>
          <cell r="W1749">
            <v>250.5499805173333</v>
          </cell>
          <cell r="X1749">
            <v>264.53301426300004</v>
          </cell>
          <cell r="Y1749">
            <v>316.46010143999996</v>
          </cell>
          <cell r="Z1749">
            <v>361.66000070080003</v>
          </cell>
          <cell r="AA1749">
            <v>411.59999999999991</v>
          </cell>
          <cell r="AB1749">
            <v>554.73709111199037</v>
          </cell>
          <cell r="AC1749">
            <v>632.15118731024063</v>
          </cell>
          <cell r="AH1749">
            <v>768.16389163600002</v>
          </cell>
          <cell r="AM1749">
            <v>847.99378017687445</v>
          </cell>
          <cell r="AR1749">
            <v>896.04500000000007</v>
          </cell>
          <cell r="AV1749">
            <v>807</v>
          </cell>
          <cell r="BA1749">
            <v>724.59999999999991</v>
          </cell>
          <cell r="BI1749">
            <v>580.59999999999991</v>
          </cell>
          <cell r="BR1749">
            <v>665.9426148051225</v>
          </cell>
          <cell r="CD1749">
            <v>563.43422944066674</v>
          </cell>
          <cell r="CO1749">
            <v>493.26842064278122</v>
          </cell>
          <cell r="DA1749">
            <v>733.11370061294917</v>
          </cell>
          <cell r="DN1749">
            <v>812.20277798519646</v>
          </cell>
          <cell r="DX1749">
            <v>885.38995280594031</v>
          </cell>
          <cell r="DY1749">
            <v>878.47187190807688</v>
          </cell>
          <cell r="DZ1749">
            <v>858.82224986322706</v>
          </cell>
          <cell r="EB1749">
            <v>917.51801291929485</v>
          </cell>
          <cell r="EE1749">
            <v>1001.6019750098664</v>
          </cell>
          <cell r="EH1749">
            <v>1073.1326314028317</v>
          </cell>
          <cell r="EK1749">
            <v>1143.4341089346478</v>
          </cell>
          <cell r="EN1749">
            <v>1231.8895368134315</v>
          </cell>
          <cell r="EQ1749">
            <v>1283.1851591834561</v>
          </cell>
        </row>
        <row r="1903">
          <cell r="D1903">
            <v>144.30000000000001</v>
          </cell>
          <cell r="E1903">
            <v>139.69999999999999</v>
          </cell>
          <cell r="F1903">
            <v>143.69999999999999</v>
          </cell>
          <cell r="G1903">
            <v>149</v>
          </cell>
          <cell r="H1903">
            <v>200.9</v>
          </cell>
          <cell r="I1903">
            <v>208.596</v>
          </cell>
          <cell r="J1903">
            <v>210.31299999999999</v>
          </cell>
          <cell r="K1903">
            <v>214.19500000000002</v>
          </cell>
          <cell r="L1903">
            <v>166.154</v>
          </cell>
          <cell r="M1903">
            <v>167.49700000000001</v>
          </cell>
          <cell r="N1903">
            <v>284.66700000000003</v>
          </cell>
          <cell r="O1903">
            <v>197.20000000000002</v>
          </cell>
          <cell r="P1903">
            <v>217.32999999999998</v>
          </cell>
          <cell r="Q1903">
            <v>265.29599999999999</v>
          </cell>
          <cell r="R1903">
            <v>288.59424899999999</v>
          </cell>
          <cell r="S1903">
            <v>386.39799999999997</v>
          </cell>
          <cell r="T1903">
            <v>352.7</v>
          </cell>
          <cell r="U1903">
            <v>354.483</v>
          </cell>
          <cell r="V1903">
            <v>417.2</v>
          </cell>
          <cell r="W1903">
            <v>563</v>
          </cell>
          <cell r="X1903">
            <v>709.55268189899994</v>
          </cell>
          <cell r="Y1903">
            <v>633.51594899999998</v>
          </cell>
          <cell r="Z1903">
            <v>572</v>
          </cell>
          <cell r="AA1903">
            <v>632</v>
          </cell>
          <cell r="AB1903">
            <v>679.8</v>
          </cell>
          <cell r="AC1903">
            <v>1010.2</v>
          </cell>
          <cell r="AH1903">
            <v>1111.9299999999998</v>
          </cell>
          <cell r="AM1903">
            <v>2094.1999999999998</v>
          </cell>
          <cell r="AR1903">
            <v>1664.4</v>
          </cell>
          <cell r="AV1903">
            <v>1497.3</v>
          </cell>
          <cell r="BA1903">
            <v>1313.4</v>
          </cell>
          <cell r="BI1903">
            <v>1173.0999999999999</v>
          </cell>
          <cell r="BR1903">
            <v>1112.76</v>
          </cell>
          <cell r="CD1903">
            <v>1143.5800092336103</v>
          </cell>
          <cell r="CO1903">
            <v>1133.8</v>
          </cell>
          <cell r="DA1903">
            <v>1430.3000000000002</v>
          </cell>
          <cell r="DN1903">
            <v>1208.2719999999999</v>
          </cell>
          <cell r="DX1903">
            <v>1386.0587973395864</v>
          </cell>
          <cell r="DY1903">
            <v>1401.6242223199999</v>
          </cell>
          <cell r="DZ1903">
            <v>1318.9035423199998</v>
          </cell>
          <cell r="EB1903">
            <v>1524.1842409514184</v>
          </cell>
          <cell r="EE1903">
            <v>1642.4921100113979</v>
          </cell>
          <cell r="EH1903">
            <v>1510.5621460473135</v>
          </cell>
          <cell r="EK1903">
            <v>1515.1179465236787</v>
          </cell>
          <cell r="EN1903">
            <v>1518.0128264512623</v>
          </cell>
          <cell r="EQ1903">
            <v>1519.4334379542734</v>
          </cell>
        </row>
        <row r="1910">
          <cell r="D1910">
            <v>30.4</v>
          </cell>
          <cell r="E1910">
            <v>36.9</v>
          </cell>
          <cell r="F1910">
            <v>31.4</v>
          </cell>
          <cell r="G1910">
            <v>32.400000000000006</v>
          </cell>
          <cell r="H1910">
            <v>23.9</v>
          </cell>
          <cell r="I1910">
            <v>31.977</v>
          </cell>
          <cell r="J1910">
            <v>20.55</v>
          </cell>
          <cell r="K1910">
            <v>27.299999999999997</v>
          </cell>
          <cell r="L1910">
            <v>32.168530000000004</v>
          </cell>
          <cell r="M1910">
            <v>104.00000000000001</v>
          </cell>
          <cell r="N1910">
            <v>56.1</v>
          </cell>
          <cell r="O1910">
            <v>51</v>
          </cell>
          <cell r="P1910">
            <v>80</v>
          </cell>
          <cell r="Q1910">
            <v>159.36279999999999</v>
          </cell>
          <cell r="R1910">
            <v>205.3629</v>
          </cell>
          <cell r="S1910">
            <v>181.76</v>
          </cell>
          <cell r="T1910">
            <v>134.80000000000001</v>
          </cell>
          <cell r="U1910">
            <v>135.39999999999998</v>
          </cell>
          <cell r="V1910">
            <v>169.20000000000002</v>
          </cell>
          <cell r="W1910">
            <v>366</v>
          </cell>
          <cell r="X1910">
            <v>429.62851830599999</v>
          </cell>
          <cell r="Y1910">
            <v>454.03989899999999</v>
          </cell>
          <cell r="Z1910">
            <v>484.91399999999999</v>
          </cell>
          <cell r="AA1910">
            <v>656</v>
          </cell>
          <cell r="AB1910">
            <v>1083.9000000000001</v>
          </cell>
          <cell r="AC1910">
            <v>1512.2</v>
          </cell>
          <cell r="AH1910">
            <v>1585.71</v>
          </cell>
          <cell r="AM1910">
            <v>2193</v>
          </cell>
          <cell r="AR1910">
            <v>1192.104</v>
          </cell>
          <cell r="AV1910">
            <v>893</v>
          </cell>
          <cell r="BA1910">
            <v>410.1</v>
          </cell>
          <cell r="BI1910">
            <v>141.5</v>
          </cell>
          <cell r="BR1910">
            <v>249.64</v>
          </cell>
          <cell r="CD1910">
            <v>214.3</v>
          </cell>
          <cell r="CO1910">
            <v>222.8</v>
          </cell>
          <cell r="DA1910">
            <v>316.5</v>
          </cell>
          <cell r="DN1910">
            <v>299.14</v>
          </cell>
          <cell r="DX1910">
            <v>392.14877589526975</v>
          </cell>
          <cell r="DY1910">
            <v>390.38343487425959</v>
          </cell>
          <cell r="DZ1910">
            <v>408.9772660611211</v>
          </cell>
          <cell r="EB1910">
            <v>409.79445332905277</v>
          </cell>
          <cell r="EE1910">
            <v>487.3443922195097</v>
          </cell>
          <cell r="EH1910">
            <v>516.22718191658407</v>
          </cell>
          <cell r="EK1910">
            <v>549.8523047129629</v>
          </cell>
          <cell r="EN1910">
            <v>581.31771602747881</v>
          </cell>
          <cell r="EQ1910">
            <v>614.30350881335687</v>
          </cell>
        </row>
        <row r="1911">
          <cell r="D1911">
            <v>-22.800000000000004</v>
          </cell>
          <cell r="E1911">
            <v>-5.6000000000000014</v>
          </cell>
          <cell r="F1911">
            <v>10.899999999999999</v>
          </cell>
          <cell r="G1911">
            <v>13.600000000000005</v>
          </cell>
          <cell r="H1911">
            <v>19.599999999999998</v>
          </cell>
          <cell r="I1911">
            <v>31.288</v>
          </cell>
          <cell r="J1911">
            <v>20.55</v>
          </cell>
          <cell r="K1911">
            <v>10.099999999999998</v>
          </cell>
          <cell r="L1911">
            <v>22.368530000000007</v>
          </cell>
          <cell r="M1911">
            <v>91.600000000000009</v>
          </cell>
          <cell r="N1911">
            <v>42</v>
          </cell>
          <cell r="O1911">
            <v>50.5</v>
          </cell>
          <cell r="P1911">
            <v>80</v>
          </cell>
          <cell r="Q1911">
            <v>144.56899999999999</v>
          </cell>
          <cell r="R1911">
            <v>200.3629</v>
          </cell>
          <cell r="S1911">
            <v>158.1</v>
          </cell>
          <cell r="T1911">
            <v>111</v>
          </cell>
          <cell r="U1911">
            <v>122.39999999999999</v>
          </cell>
          <cell r="V1911">
            <v>152.9</v>
          </cell>
          <cell r="W1911">
            <v>353</v>
          </cell>
          <cell r="X1911">
            <v>382.62851830599999</v>
          </cell>
          <cell r="Y1911">
            <v>389.59989899999999</v>
          </cell>
          <cell r="Z1911">
            <v>469.3</v>
          </cell>
          <cell r="AA1911">
            <v>516</v>
          </cell>
          <cell r="AB1911">
            <v>867.9</v>
          </cell>
          <cell r="AC1911">
            <v>1207.0999999999999</v>
          </cell>
          <cell r="AH1911">
            <v>1054</v>
          </cell>
          <cell r="AM1911">
            <v>1837.1000000000001</v>
          </cell>
          <cell r="AR1911">
            <v>1027.104</v>
          </cell>
          <cell r="AV1911">
            <v>581</v>
          </cell>
          <cell r="BA1911">
            <v>161.1</v>
          </cell>
          <cell r="BI1911">
            <v>91.5</v>
          </cell>
          <cell r="BR1911">
            <v>102.94</v>
          </cell>
          <cell r="CD1911">
            <v>119.3</v>
          </cell>
          <cell r="CO1911">
            <v>135.80000000000001</v>
          </cell>
          <cell r="DA1911">
            <v>161.9</v>
          </cell>
          <cell r="DN1911">
            <v>164.24</v>
          </cell>
          <cell r="DX1911">
            <v>144.14877589526975</v>
          </cell>
          <cell r="DY1911">
            <v>142.38343487425956</v>
          </cell>
          <cell r="DZ1911">
            <v>160.97726606112107</v>
          </cell>
          <cell r="EB1911">
            <v>172.79445332905277</v>
          </cell>
          <cell r="EE1911">
            <v>237.34439221950973</v>
          </cell>
          <cell r="EH1911">
            <v>331.22718191658407</v>
          </cell>
          <cell r="EK1911">
            <v>364.85230471296285</v>
          </cell>
          <cell r="EN1911">
            <v>396.31771602747875</v>
          </cell>
          <cell r="EQ1911">
            <v>429.30350881335687</v>
          </cell>
        </row>
        <row r="1912">
          <cell r="D1912">
            <v>53.2</v>
          </cell>
          <cell r="E1912">
            <v>42.5</v>
          </cell>
          <cell r="F1912">
            <v>20.5</v>
          </cell>
          <cell r="G1912">
            <v>18.8</v>
          </cell>
          <cell r="H1912">
            <v>4.3</v>
          </cell>
          <cell r="I1912">
            <v>0.68899999999999995</v>
          </cell>
          <cell r="J1912">
            <v>0</v>
          </cell>
          <cell r="K1912">
            <v>17.2</v>
          </cell>
          <cell r="L1912">
            <v>9.8000000000000007</v>
          </cell>
          <cell r="M1912">
            <v>12.4</v>
          </cell>
          <cell r="N1912">
            <v>14.1</v>
          </cell>
          <cell r="O1912">
            <v>0.5</v>
          </cell>
          <cell r="P1912">
            <v>0</v>
          </cell>
          <cell r="Q1912">
            <v>14.793799999999999</v>
          </cell>
          <cell r="R1912">
            <v>5</v>
          </cell>
          <cell r="S1912">
            <v>23.66</v>
          </cell>
          <cell r="T1912">
            <v>23.8</v>
          </cell>
          <cell r="U1912">
            <v>13</v>
          </cell>
          <cell r="V1912">
            <v>16.3</v>
          </cell>
          <cell r="W1912">
            <v>13</v>
          </cell>
          <cell r="X1912">
            <v>47</v>
          </cell>
          <cell r="Y1912">
            <v>64.44</v>
          </cell>
          <cell r="Z1912">
            <v>15.614000000000001</v>
          </cell>
          <cell r="AA1912">
            <v>140</v>
          </cell>
          <cell r="AB1912">
            <v>216</v>
          </cell>
          <cell r="AC1912">
            <v>305.10000000000014</v>
          </cell>
          <cell r="AH1912">
            <v>531.71</v>
          </cell>
          <cell r="AM1912">
            <v>355.9</v>
          </cell>
          <cell r="AR1912">
            <v>165</v>
          </cell>
          <cell r="AV1912">
            <v>312</v>
          </cell>
          <cell r="BA1912">
            <v>249</v>
          </cell>
          <cell r="BI1912">
            <v>50</v>
          </cell>
          <cell r="BR1912">
            <v>146.69999999999999</v>
          </cell>
          <cell r="CD1912">
            <v>95</v>
          </cell>
          <cell r="CO1912">
            <v>87</v>
          </cell>
          <cell r="DA1912">
            <v>154.6</v>
          </cell>
          <cell r="DN1912">
            <v>134.9</v>
          </cell>
          <cell r="DX1912">
            <v>248</v>
          </cell>
          <cell r="DY1912">
            <v>248</v>
          </cell>
          <cell r="DZ1912">
            <v>248</v>
          </cell>
          <cell r="EB1912">
            <v>237</v>
          </cell>
          <cell r="EE1912">
            <v>250</v>
          </cell>
          <cell r="EH1912">
            <v>185</v>
          </cell>
          <cell r="EK1912">
            <v>185</v>
          </cell>
          <cell r="EN1912">
            <v>185</v>
          </cell>
          <cell r="EQ1912">
            <v>185</v>
          </cell>
        </row>
        <row r="1913">
          <cell r="S1913">
            <v>1.6</v>
          </cell>
          <cell r="T1913">
            <v>0.8</v>
          </cell>
          <cell r="U1913">
            <v>0</v>
          </cell>
          <cell r="V1913">
            <v>0</v>
          </cell>
          <cell r="W1913">
            <v>5</v>
          </cell>
          <cell r="X1913">
            <v>0</v>
          </cell>
          <cell r="Y1913">
            <v>0</v>
          </cell>
          <cell r="Z1913">
            <v>1</v>
          </cell>
          <cell r="AA1913">
            <v>0</v>
          </cell>
          <cell r="AB1913">
            <v>0</v>
          </cell>
          <cell r="AC1913">
            <v>0</v>
          </cell>
          <cell r="AH1913">
            <v>0</v>
          </cell>
          <cell r="AM1913">
            <v>0</v>
          </cell>
          <cell r="AR1913">
            <v>0</v>
          </cell>
          <cell r="AV1913">
            <v>-15</v>
          </cell>
          <cell r="BA1913">
            <v>0</v>
          </cell>
          <cell r="BI1913">
            <v>0</v>
          </cell>
          <cell r="BR1913">
            <v>0</v>
          </cell>
          <cell r="CD1913">
            <v>0</v>
          </cell>
          <cell r="CO1913">
            <v>0</v>
          </cell>
          <cell r="DA1913">
            <v>0</v>
          </cell>
          <cell r="DN1913">
            <v>0</v>
          </cell>
          <cell r="DX1913">
            <v>0</v>
          </cell>
          <cell r="DY1913">
            <v>0</v>
          </cell>
          <cell r="DZ1913">
            <v>0</v>
          </cell>
          <cell r="EB1913">
            <v>0</v>
          </cell>
          <cell r="EE1913">
            <v>0</v>
          </cell>
          <cell r="EH1913">
            <v>0</v>
          </cell>
          <cell r="EK1913">
            <v>0</v>
          </cell>
          <cell r="EN1913">
            <v>0</v>
          </cell>
          <cell r="EQ1913">
            <v>0</v>
          </cell>
        </row>
        <row r="1977">
          <cell r="AI1977">
            <v>3501.7159593699525</v>
          </cell>
          <cell r="AJ1977">
            <v>3163.2493419466427</v>
          </cell>
          <cell r="AK1977">
            <v>3075.7468506276878</v>
          </cell>
          <cell r="AL1977">
            <v>2928.1234774201762</v>
          </cell>
          <cell r="AM1977">
            <v>3314.9937801768747</v>
          </cell>
        </row>
        <row r="1978">
          <cell r="D1978">
            <v>47.1</v>
          </cell>
          <cell r="E1978">
            <v>40.4</v>
          </cell>
          <cell r="F1978">
            <v>84.1</v>
          </cell>
          <cell r="G1978">
            <v>119.4</v>
          </cell>
          <cell r="H1978">
            <v>109.372</v>
          </cell>
          <cell r="I1978">
            <v>88.354000000000013</v>
          </cell>
          <cell r="J1978">
            <v>50.290000000000006</v>
          </cell>
          <cell r="K1978">
            <v>138.90200000000002</v>
          </cell>
          <cell r="L1978">
            <v>130.965</v>
          </cell>
          <cell r="M1978">
            <v>213.08699999999999</v>
          </cell>
          <cell r="N1978">
            <v>308.07799999999997</v>
          </cell>
          <cell r="O1978">
            <v>148.14800000000002</v>
          </cell>
          <cell r="P1978">
            <v>275.12400000000002</v>
          </cell>
          <cell r="Q1978">
            <v>466.20899999999995</v>
          </cell>
          <cell r="R1978">
            <v>430.81400000000002</v>
          </cell>
          <cell r="S1978">
            <v>397.46300000000002</v>
          </cell>
          <cell r="T1978">
            <v>421.58599999999996</v>
          </cell>
          <cell r="U1978">
            <v>530.35799999999995</v>
          </cell>
          <cell r="V1978">
            <v>1047.613668</v>
          </cell>
          <cell r="W1978">
            <v>1531</v>
          </cell>
          <cell r="X1978">
            <v>1284.5164843329999</v>
          </cell>
          <cell r="Y1978">
            <v>2117.6</v>
          </cell>
          <cell r="Z1978">
            <v>934.4</v>
          </cell>
          <cell r="AA1978">
            <v>2187</v>
          </cell>
          <cell r="AB1978">
            <v>2282.8000000000002</v>
          </cell>
          <cell r="AC1978">
            <v>2290.7041645956697</v>
          </cell>
          <cell r="AH1978">
            <v>2325.657064258</v>
          </cell>
          <cell r="AM1978">
            <v>2456</v>
          </cell>
          <cell r="AR1978">
            <v>699</v>
          </cell>
          <cell r="AV1978">
            <v>700.00000000000011</v>
          </cell>
          <cell r="BA1978">
            <v>679</v>
          </cell>
          <cell r="BI1978">
            <v>1288.0999999999997</v>
          </cell>
          <cell r="BR1978">
            <v>1295.1000000000001</v>
          </cell>
          <cell r="CD1978">
            <v>650.99999999999989</v>
          </cell>
          <cell r="CO1978">
            <v>1033.5</v>
          </cell>
          <cell r="DA1978">
            <v>1972.819</v>
          </cell>
          <cell r="DN1978">
            <v>1328.7190000000001</v>
          </cell>
          <cell r="DX1978">
            <v>1414.9397230733919</v>
          </cell>
          <cell r="DY1978">
            <v>1392.8482160581011</v>
          </cell>
          <cell r="DZ1978">
            <v>1340.9717253222932</v>
          </cell>
          <cell r="EB1978">
            <v>1307.8493364111055</v>
          </cell>
          <cell r="EE1978">
            <v>1319.5805379069182</v>
          </cell>
          <cell r="EH1978">
            <v>1285.5702476846036</v>
          </cell>
          <cell r="EK1978">
            <v>1222.0155151875413</v>
          </cell>
          <cell r="EN1978">
            <v>1159.9368201958791</v>
          </cell>
          <cell r="EQ1978">
            <v>1110.1398905710273</v>
          </cell>
        </row>
        <row r="1979">
          <cell r="D1979">
            <v>88</v>
          </cell>
          <cell r="E1979">
            <v>84.5</v>
          </cell>
          <cell r="F1979">
            <v>82.5</v>
          </cell>
          <cell r="G1979">
            <v>86.5</v>
          </cell>
          <cell r="H1979">
            <v>87.216200000000015</v>
          </cell>
          <cell r="I1979">
            <v>85.47399999999999</v>
          </cell>
          <cell r="J1979">
            <v>89.179999999999993</v>
          </cell>
          <cell r="K1979">
            <v>81.295999999999992</v>
          </cell>
          <cell r="L1979">
            <v>118.39999999999999</v>
          </cell>
          <cell r="M1979">
            <v>144.55000000000001</v>
          </cell>
          <cell r="N1979">
            <v>105.52900000000001</v>
          </cell>
          <cell r="O1979">
            <v>119.31499999999998</v>
          </cell>
          <cell r="P1979">
            <v>140.25</v>
          </cell>
          <cell r="Q1979">
            <v>136.39299999999997</v>
          </cell>
          <cell r="R1979">
            <v>197.31445000000005</v>
          </cell>
          <cell r="S1979">
            <v>174.22099999999998</v>
          </cell>
          <cell r="T1979">
            <v>182.04719999999998</v>
          </cell>
          <cell r="U1979">
            <v>207.57999999999996</v>
          </cell>
          <cell r="V1979">
            <v>220.02802733939706</v>
          </cell>
          <cell r="W1979">
            <v>260.99998051733331</v>
          </cell>
          <cell r="X1979">
            <v>279.73486275600004</v>
          </cell>
          <cell r="Y1979">
            <v>330.60010143999995</v>
          </cell>
          <cell r="Z1979">
            <v>389.46000070080004</v>
          </cell>
          <cell r="AA1979">
            <v>441.99999999999989</v>
          </cell>
          <cell r="AB1979">
            <v>575.80000000000007</v>
          </cell>
          <cell r="AC1979">
            <v>675.1022405317774</v>
          </cell>
          <cell r="AH1979">
            <v>777.61389163600006</v>
          </cell>
          <cell r="AM1979">
            <v>858.99378017687445</v>
          </cell>
          <cell r="AR1979">
            <v>910.01200000000006</v>
          </cell>
          <cell r="AV1979">
            <v>831</v>
          </cell>
          <cell r="BA1979">
            <v>735.99999999999989</v>
          </cell>
          <cell r="BI1979">
            <v>594.09999999999991</v>
          </cell>
          <cell r="BR1979">
            <v>701.24261480512246</v>
          </cell>
          <cell r="CD1979">
            <v>622.7342294406667</v>
          </cell>
          <cell r="CO1979">
            <v>579.74500204124604</v>
          </cell>
          <cell r="DA1979">
            <v>789.11370061294917</v>
          </cell>
          <cell r="DN1979">
            <v>875.03099999999995</v>
          </cell>
          <cell r="DX1979">
            <v>952.93709619361664</v>
          </cell>
          <cell r="DY1979">
            <v>946.14234591049387</v>
          </cell>
          <cell r="DZ1979">
            <v>925.81747035162709</v>
          </cell>
          <cell r="EB1979">
            <v>1004.3433959689269</v>
          </cell>
          <cell r="EE1979">
            <v>1109.7503821954713</v>
          </cell>
          <cell r="EH1979">
            <v>1192.4119899902244</v>
          </cell>
          <cell r="EK1979">
            <v>1274.9564169613272</v>
          </cell>
          <cell r="EN1979">
            <v>1376.3123198474775</v>
          </cell>
          <cell r="EQ1979">
            <v>1441.5100428784181</v>
          </cell>
        </row>
        <row r="1982">
          <cell r="D1982">
            <v>190.10000000000002</v>
          </cell>
          <cell r="E1982">
            <v>193.8</v>
          </cell>
          <cell r="F1982">
            <v>199.8</v>
          </cell>
          <cell r="G1982">
            <v>227.1</v>
          </cell>
          <cell r="H1982">
            <v>268.62599999999998</v>
          </cell>
          <cell r="I1982">
            <v>282.0385</v>
          </cell>
          <cell r="J1982">
            <v>274.28030007839999</v>
          </cell>
          <cell r="K1982">
            <v>333.19330007799999</v>
          </cell>
          <cell r="L1982">
            <v>315.62226877800003</v>
          </cell>
          <cell r="M1982">
            <v>323.94253747799996</v>
          </cell>
          <cell r="N1982">
            <v>462.40723747800001</v>
          </cell>
          <cell r="O1982">
            <v>365.1</v>
          </cell>
          <cell r="P1982">
            <v>376.75</v>
          </cell>
          <cell r="Q1982">
            <v>424.07600000000002</v>
          </cell>
          <cell r="R1982">
            <v>442.53468379399999</v>
          </cell>
          <cell r="S1982">
            <v>563.13444149999998</v>
          </cell>
          <cell r="T1982">
            <v>470.49773796400001</v>
          </cell>
          <cell r="U1982">
            <v>501.465553</v>
          </cell>
          <cell r="V1982">
            <v>567.21600000000001</v>
          </cell>
          <cell r="W1982">
            <v>741.61599999999999</v>
          </cell>
          <cell r="X1982">
            <v>810.22123177399999</v>
          </cell>
          <cell r="Y1982">
            <v>783.72193199999992</v>
          </cell>
          <cell r="Z1982">
            <v>645.39800000000002</v>
          </cell>
          <cell r="AA1982">
            <v>697.40800000000002</v>
          </cell>
          <cell r="AB1982">
            <v>690.67900000000009</v>
          </cell>
          <cell r="AC1982">
            <v>1023.0909999999999</v>
          </cell>
          <cell r="AH1982">
            <v>1127.7809999999999</v>
          </cell>
          <cell r="AM1982">
            <v>2111.1637671232875</v>
          </cell>
          <cell r="AR1982">
            <v>1710.5</v>
          </cell>
          <cell r="AV1982">
            <v>1620.1</v>
          </cell>
          <cell r="BA1982">
            <v>1447.4680000000001</v>
          </cell>
          <cell r="BI1982">
            <v>1320.2</v>
          </cell>
          <cell r="BR1982">
            <v>1354.66</v>
          </cell>
          <cell r="CD1982">
            <v>1223.5800092336103</v>
          </cell>
          <cell r="CO1982">
            <v>1285.8</v>
          </cell>
          <cell r="DA1982">
            <v>1663.3000000000002</v>
          </cell>
          <cell r="DN1982">
            <v>1479.627</v>
          </cell>
          <cell r="DX1982">
            <v>1784.4647973395863</v>
          </cell>
          <cell r="DY1982">
            <v>1756.3012223199999</v>
          </cell>
          <cell r="DZ1982">
            <v>1601.7095423199999</v>
          </cell>
          <cell r="EB1982">
            <v>1779.1842409514184</v>
          </cell>
          <cell r="EE1982">
            <v>1922.4921100113979</v>
          </cell>
          <cell r="EH1982">
            <v>1916.9688339324816</v>
          </cell>
          <cell r="EK1982">
            <v>1934.299200146912</v>
          </cell>
          <cell r="EN1982">
            <v>1949.9662353692229</v>
          </cell>
          <cell r="EQ1982">
            <v>1964.1557761404658</v>
          </cell>
        </row>
        <row r="1983">
          <cell r="D1983">
            <v>83.7</v>
          </cell>
          <cell r="E1983">
            <v>81.2</v>
          </cell>
          <cell r="F1983">
            <v>78.5</v>
          </cell>
          <cell r="G1983">
            <v>79.400000000000006</v>
          </cell>
          <cell r="H1983">
            <v>125.7</v>
          </cell>
          <cell r="I1983">
            <v>134.99</v>
          </cell>
          <cell r="J1983">
            <v>136.19999999999999</v>
          </cell>
          <cell r="K1983">
            <v>130.80000000000001</v>
          </cell>
          <cell r="L1983">
            <v>111.154</v>
          </cell>
          <cell r="M1983">
            <v>106.35299999999999</v>
          </cell>
          <cell r="N1983">
            <v>104.867</v>
          </cell>
          <cell r="O1983">
            <v>102.4</v>
          </cell>
          <cell r="P1983">
            <v>100.7</v>
          </cell>
          <cell r="Q1983">
            <v>106.749</v>
          </cell>
          <cell r="R1983">
            <v>118.094249</v>
          </cell>
          <cell r="S1983">
            <v>120.395</v>
          </cell>
          <cell r="T1983">
            <v>120.2</v>
          </cell>
          <cell r="U1983">
            <v>122.9</v>
          </cell>
          <cell r="V1983">
            <v>130</v>
          </cell>
          <cell r="W1983">
            <v>135</v>
          </cell>
          <cell r="X1983">
            <v>141.88445957299999</v>
          </cell>
          <cell r="Y1983">
            <v>166.017</v>
          </cell>
          <cell r="Z1983">
            <v>174.9</v>
          </cell>
          <cell r="AA1983">
            <v>180</v>
          </cell>
          <cell r="AB1983">
            <v>206.7</v>
          </cell>
          <cell r="AC1983">
            <v>248.4</v>
          </cell>
          <cell r="AH1983">
            <v>274.7</v>
          </cell>
          <cell r="AM1983">
            <v>322.5</v>
          </cell>
          <cell r="AR1983">
            <v>356.4</v>
          </cell>
          <cell r="AV1983">
            <v>380.4</v>
          </cell>
          <cell r="BA1983">
            <v>390.5</v>
          </cell>
          <cell r="BI1983">
            <v>363.2</v>
          </cell>
          <cell r="BR1983">
            <v>349.3</v>
          </cell>
          <cell r="CD1983">
            <v>351.5</v>
          </cell>
          <cell r="CO1983">
            <v>359.5</v>
          </cell>
          <cell r="DA1983">
            <v>411.1</v>
          </cell>
          <cell r="DN1983">
            <v>387.95613430748796</v>
          </cell>
          <cell r="DX1983">
            <v>430.85556568154038</v>
          </cell>
          <cell r="DY1983">
            <v>419.88072764281071</v>
          </cell>
          <cell r="DZ1983">
            <v>409.29719201962632</v>
          </cell>
          <cell r="EB1983">
            <v>449.94304206693022</v>
          </cell>
          <cell r="EE1983">
            <v>478.59184595033571</v>
          </cell>
          <cell r="EH1983">
            <v>496.96871854934801</v>
          </cell>
          <cell r="EK1983">
            <v>515.04747567140726</v>
          </cell>
          <cell r="EN1983">
            <v>532.83033517720196</v>
          </cell>
          <cell r="EQ1983">
            <v>550.34908034718319</v>
          </cell>
        </row>
        <row r="1984">
          <cell r="D1984">
            <v>21.3</v>
          </cell>
          <cell r="E1984">
            <v>14.6</v>
          </cell>
          <cell r="F1984">
            <v>21.7</v>
          </cell>
          <cell r="G1984">
            <v>26.1</v>
          </cell>
          <cell r="H1984">
            <v>24.299999999999997</v>
          </cell>
          <cell r="I1984">
            <v>32.596999999999994</v>
          </cell>
          <cell r="J1984">
            <v>34.113</v>
          </cell>
          <cell r="K1984">
            <v>41.78</v>
          </cell>
          <cell r="L1984">
            <v>22.4</v>
          </cell>
          <cell r="M1984">
            <v>27.443999999999999</v>
          </cell>
          <cell r="N1984">
            <v>152.30000000000001</v>
          </cell>
          <cell r="O1984">
            <v>61.7</v>
          </cell>
          <cell r="P1984">
            <v>84.63</v>
          </cell>
          <cell r="Q1984">
            <v>109.14700000000001</v>
          </cell>
          <cell r="R1984">
            <v>87.1</v>
          </cell>
          <cell r="S1984">
            <v>151.803</v>
          </cell>
          <cell r="T1984">
            <v>92.8</v>
          </cell>
          <cell r="U1984">
            <v>105.37499999999999</v>
          </cell>
          <cell r="V1984">
            <v>128.19999999999999</v>
          </cell>
          <cell r="W1984">
            <v>181</v>
          </cell>
          <cell r="X1984">
            <v>240.62102361699999</v>
          </cell>
          <cell r="Y1984">
            <v>175.661</v>
          </cell>
          <cell r="Z1984">
            <v>164.1</v>
          </cell>
          <cell r="AA1984">
            <v>182</v>
          </cell>
          <cell r="AB1984">
            <v>182</v>
          </cell>
          <cell r="AC1984">
            <v>277.7</v>
          </cell>
          <cell r="AH1984">
            <v>434.63</v>
          </cell>
          <cell r="AM1984">
            <v>1064.7</v>
          </cell>
          <cell r="AR1984">
            <v>812</v>
          </cell>
          <cell r="AV1984">
            <v>573.9</v>
          </cell>
          <cell r="BA1984">
            <v>410.70000000000005</v>
          </cell>
          <cell r="BI1984">
            <v>212.9</v>
          </cell>
          <cell r="BR1984">
            <v>161.61599999999999</v>
          </cell>
          <cell r="CD1984">
            <v>178.81141274238229</v>
          </cell>
          <cell r="CO1984">
            <v>297.56</v>
          </cell>
          <cell r="DA1984">
            <v>280.78571428571428</v>
          </cell>
          <cell r="DN1984">
            <v>189.01604318774287</v>
          </cell>
          <cell r="DX1984">
            <v>305.58195469657147</v>
          </cell>
          <cell r="DY1984">
            <v>261.3962281572251</v>
          </cell>
          <cell r="DZ1984">
            <v>250.87697619888039</v>
          </cell>
          <cell r="EB1984">
            <v>291.35854857965251</v>
          </cell>
          <cell r="EE1984">
            <v>320.67707809982517</v>
          </cell>
          <cell r="EH1984">
            <v>326.28994227917963</v>
          </cell>
          <cell r="EK1984">
            <v>331.59413366317403</v>
          </cell>
          <cell r="EN1984">
            <v>336.60483787424107</v>
          </cell>
          <cell r="EQ1984">
            <v>341.35465377599076</v>
          </cell>
        </row>
        <row r="1987">
          <cell r="D1987">
            <v>44.9</v>
          </cell>
          <cell r="E1987">
            <v>49</v>
          </cell>
          <cell r="F1987">
            <v>49.9</v>
          </cell>
          <cell r="G1987">
            <v>72</v>
          </cell>
          <cell r="H1987">
            <v>61.2</v>
          </cell>
          <cell r="I1987">
            <v>66.099999999999994</v>
          </cell>
          <cell r="J1987">
            <v>54.2</v>
          </cell>
          <cell r="K1987">
            <v>109.1</v>
          </cell>
          <cell r="L1987">
            <v>142.6</v>
          </cell>
          <cell r="M1987">
            <v>146.69999999999999</v>
          </cell>
          <cell r="N1987">
            <v>166.39999999999998</v>
          </cell>
          <cell r="O1987">
            <v>156.4</v>
          </cell>
          <cell r="P1987">
            <v>148.41999999999999</v>
          </cell>
          <cell r="Q1987">
            <v>149.18</v>
          </cell>
          <cell r="R1987">
            <v>144.262</v>
          </cell>
          <cell r="S1987">
            <v>162.292</v>
          </cell>
          <cell r="T1987">
            <v>94.362000000000009</v>
          </cell>
          <cell r="U1987">
            <v>134.37899999999999</v>
          </cell>
          <cell r="V1987">
            <v>120.316</v>
          </cell>
          <cell r="W1987">
            <v>149.61599999999999</v>
          </cell>
          <cell r="X1987">
            <v>84.188000000000002</v>
          </cell>
          <cell r="Y1987">
            <v>140.04300000000001</v>
          </cell>
          <cell r="Z1987">
            <v>63.898000000000003</v>
          </cell>
          <cell r="AA1987">
            <v>55.488</v>
          </cell>
          <cell r="AB1987">
            <v>10.879</v>
          </cell>
          <cell r="AC1987">
            <v>12.891</v>
          </cell>
          <cell r="AH1987">
            <v>15.851000000000001</v>
          </cell>
          <cell r="AM1987">
            <v>17</v>
          </cell>
          <cell r="AR1987">
            <v>34</v>
          </cell>
          <cell r="AV1987">
            <v>110</v>
          </cell>
          <cell r="BA1987">
            <v>105.36799999999999</v>
          </cell>
          <cell r="BI1987">
            <v>123</v>
          </cell>
          <cell r="BR1987">
            <v>218.3</v>
          </cell>
          <cell r="CD1987">
            <v>45</v>
          </cell>
          <cell r="CO1987">
            <v>77</v>
          </cell>
          <cell r="DA1987">
            <v>118</v>
          </cell>
          <cell r="DN1987">
            <v>124.1</v>
          </cell>
          <cell r="DX1987">
            <v>111.277</v>
          </cell>
          <cell r="DY1987">
            <v>111.277</v>
          </cell>
          <cell r="DZ1987">
            <v>83.076999999999998</v>
          </cell>
          <cell r="EB1987">
            <v>58</v>
          </cell>
          <cell r="EE1987">
            <v>51</v>
          </cell>
          <cell r="EH1987">
            <v>6.727911615</v>
          </cell>
          <cell r="EK1987">
            <v>6.727911615</v>
          </cell>
          <cell r="EN1987">
            <v>6.727911615</v>
          </cell>
          <cell r="EQ1987">
            <v>6.727911615</v>
          </cell>
        </row>
        <row r="1988">
          <cell r="D1988">
            <v>0.9</v>
          </cell>
          <cell r="E1988">
            <v>5.0999999999999996</v>
          </cell>
          <cell r="F1988">
            <v>6.2</v>
          </cell>
          <cell r="G1988">
            <v>6.1</v>
          </cell>
          <cell r="H1988">
            <v>6.5260000000000007</v>
          </cell>
          <cell r="I1988">
            <v>7.3424999999999994</v>
          </cell>
          <cell r="J1988">
            <v>9.7673000783999999</v>
          </cell>
          <cell r="K1988">
            <v>9.8983000780000001</v>
          </cell>
          <cell r="L1988">
            <v>6.868268778</v>
          </cell>
          <cell r="M1988">
            <v>9.7455374779999993</v>
          </cell>
          <cell r="N1988">
            <v>11.340237478000001</v>
          </cell>
          <cell r="O1988">
            <v>11.5</v>
          </cell>
          <cell r="P1988">
            <v>11</v>
          </cell>
          <cell r="Q1988">
            <v>9.6</v>
          </cell>
          <cell r="R1988">
            <v>9.6784347939999993</v>
          </cell>
          <cell r="S1988">
            <v>14.4444415</v>
          </cell>
          <cell r="T1988">
            <v>23.435737964000001</v>
          </cell>
          <cell r="U1988">
            <v>12.603553</v>
          </cell>
          <cell r="V1988">
            <v>29.699999999999996</v>
          </cell>
          <cell r="W1988">
            <v>29</v>
          </cell>
          <cell r="X1988">
            <v>16.480549875000001</v>
          </cell>
          <cell r="Y1988">
            <v>10.162983000000001</v>
          </cell>
          <cell r="Z1988">
            <v>9.5</v>
          </cell>
          <cell r="AA1988">
            <v>9.92</v>
          </cell>
          <cell r="AB1988">
            <v>0</v>
          </cell>
          <cell r="AC1988">
            <v>0</v>
          </cell>
          <cell r="AH1988">
            <v>0</v>
          </cell>
          <cell r="AM1988">
            <v>-3.6232876712328999E-2</v>
          </cell>
          <cell r="AR1988">
            <v>12.1</v>
          </cell>
          <cell r="AV1988">
            <v>12.8</v>
          </cell>
          <cell r="BA1988">
            <v>28.7</v>
          </cell>
          <cell r="BI1988">
            <v>24.1</v>
          </cell>
          <cell r="BR1988">
            <v>23.6</v>
          </cell>
          <cell r="CD1988">
            <v>35</v>
          </cell>
          <cell r="CO1988">
            <v>75</v>
          </cell>
          <cell r="DA1988">
            <v>115</v>
          </cell>
          <cell r="DN1988">
            <v>147.255</v>
          </cell>
          <cell r="DX1988">
            <v>287.12900000000002</v>
          </cell>
          <cell r="DY1988">
            <v>243.4</v>
          </cell>
          <cell r="DZ1988">
            <v>199.72899999999998</v>
          </cell>
          <cell r="EB1988">
            <v>197</v>
          </cell>
          <cell r="EE1988">
            <v>229</v>
          </cell>
          <cell r="EH1988">
            <v>229</v>
          </cell>
          <cell r="EK1988">
            <v>229</v>
          </cell>
          <cell r="EN1988">
            <v>229</v>
          </cell>
          <cell r="EQ1988">
            <v>229</v>
          </cell>
        </row>
        <row r="1992">
          <cell r="D1992">
            <v>39.299999999999997</v>
          </cell>
          <cell r="E1992">
            <v>43.9</v>
          </cell>
          <cell r="F1992">
            <v>43.5</v>
          </cell>
          <cell r="G1992">
            <v>43.5</v>
          </cell>
          <cell r="H1992">
            <v>50.900000000000006</v>
          </cell>
          <cell r="I1992">
            <v>41.009</v>
          </cell>
          <cell r="J1992">
            <v>40</v>
          </cell>
          <cell r="K1992">
            <v>41.615000000000002</v>
          </cell>
          <cell r="L1992">
            <v>32.6</v>
          </cell>
          <cell r="M1992">
            <v>33.700000000000003</v>
          </cell>
          <cell r="N1992">
            <v>27.5</v>
          </cell>
          <cell r="O1992">
            <v>33.1</v>
          </cell>
          <cell r="P1992">
            <v>32</v>
          </cell>
          <cell r="Q1992">
            <v>49.4</v>
          </cell>
          <cell r="R1992">
            <v>83.4</v>
          </cell>
          <cell r="S1992">
            <v>114.2</v>
          </cell>
          <cell r="T1992">
            <v>139.69999999999999</v>
          </cell>
          <cell r="U1992">
            <v>126.20800000000001</v>
          </cell>
          <cell r="V1992">
            <v>159</v>
          </cell>
          <cell r="W1992">
            <v>247</v>
          </cell>
          <cell r="X1992">
            <v>327.04719870899999</v>
          </cell>
          <cell r="Y1992">
            <v>291.83794899999998</v>
          </cell>
          <cell r="Z1992">
            <v>233</v>
          </cell>
          <cell r="AA1992">
            <v>270</v>
          </cell>
          <cell r="AB1992">
            <v>291.10000000000002</v>
          </cell>
          <cell r="AC1992">
            <v>484.09999999999997</v>
          </cell>
          <cell r="AH1992">
            <v>402.6</v>
          </cell>
          <cell r="AM1992">
            <v>707</v>
          </cell>
          <cell r="AR1992">
            <v>496</v>
          </cell>
          <cell r="AV1992">
            <v>543</v>
          </cell>
          <cell r="BA1992">
            <v>512.20000000000005</v>
          </cell>
          <cell r="BI1992">
            <v>597</v>
          </cell>
          <cell r="BR1992">
            <v>601.84400000000005</v>
          </cell>
          <cell r="CD1992">
            <v>613.26859649122798</v>
          </cell>
          <cell r="CO1992">
            <v>476.74</v>
          </cell>
          <cell r="DA1992">
            <v>738.41428571428582</v>
          </cell>
          <cell r="DN1992">
            <v>631.29982250476917</v>
          </cell>
          <cell r="DX1992">
            <v>649.62127696147445</v>
          </cell>
          <cell r="DY1992">
            <v>720.34726651996414</v>
          </cell>
          <cell r="DZ1992">
            <v>658.72937410149325</v>
          </cell>
          <cell r="EB1992">
            <v>782.88265030483558</v>
          </cell>
          <cell r="EE1992">
            <v>843.22318596123705</v>
          </cell>
          <cell r="EH1992">
            <v>857.98226148895412</v>
          </cell>
          <cell r="EK1992">
            <v>851.92967919733053</v>
          </cell>
          <cell r="EN1992">
            <v>844.80315070278004</v>
          </cell>
          <cell r="EQ1992">
            <v>836.72413040229185</v>
          </cell>
        </row>
        <row r="1994">
          <cell r="D1994">
            <v>-39.600000000000037</v>
          </cell>
          <cell r="E1994">
            <v>-51.70000000000001</v>
          </cell>
          <cell r="F1994">
            <v>-8.5000000000000213</v>
          </cell>
          <cell r="G1994">
            <v>24.5</v>
          </cell>
          <cell r="H1994">
            <v>-28.211799999999926</v>
          </cell>
          <cell r="I1994">
            <v>-66.744999999999976</v>
          </cell>
          <cell r="J1994">
            <v>-91.393000000000001</v>
          </cell>
          <cell r="K1994">
            <v>-4.0969999999999978</v>
          </cell>
          <cell r="L1994">
            <v>60.842469999999921</v>
          </cell>
          <cell r="M1994">
            <v>98.54000000000002</v>
          </cell>
          <cell r="N1994">
            <v>86.939999999999969</v>
          </cell>
          <cell r="O1994">
            <v>19.763000000000005</v>
          </cell>
          <cell r="P1994">
            <v>118.04400000000001</v>
          </cell>
          <cell r="Q1994">
            <v>192.73699999999985</v>
          </cell>
          <cell r="R1994">
            <v>139.17130100000008</v>
          </cell>
          <cell r="S1994">
            <v>25.585999999999988</v>
          </cell>
          <cell r="T1994">
            <v>139.13320000000002</v>
          </cell>
          <cell r="U1994">
            <v>261.05499999999989</v>
          </cell>
          <cell r="V1994">
            <v>697.54169533939694</v>
          </cell>
          <cell r="W1994">
            <v>870.99998051733337</v>
          </cell>
          <cell r="X1994">
            <v>472.07014688399994</v>
          </cell>
          <cell r="Y1994">
            <v>1425.0842534400001</v>
          </cell>
          <cell r="Z1994">
            <v>281.5600007008</v>
          </cell>
          <cell r="AA1994">
            <v>1481</v>
          </cell>
          <cell r="AB1994">
            <v>1310.9</v>
          </cell>
          <cell r="AC1994">
            <v>748.5064051274469</v>
          </cell>
          <cell r="AH1994">
            <v>937.3409558940001</v>
          </cell>
          <cell r="AM1994">
            <v>-616.30621982312516</v>
          </cell>
          <cell r="AR1994">
            <v>-1082.4920000000002</v>
          </cell>
          <cell r="AV1994">
            <v>-532.29999999999995</v>
          </cell>
          <cell r="BA1994">
            <v>-59.500000000000227</v>
          </cell>
          <cell r="BI1994">
            <v>617.59999999999957</v>
          </cell>
          <cell r="BR1994">
            <v>780.64261480512232</v>
          </cell>
          <cell r="CD1994">
            <v>10.854220207056414</v>
          </cell>
          <cell r="CO1994">
            <v>343.64500204124624</v>
          </cell>
          <cell r="DA1994">
            <v>1169.732700612949</v>
          </cell>
          <cell r="DN1994">
            <v>831.23800000000017</v>
          </cell>
          <cell r="DX1994">
            <v>837.66924603215239</v>
          </cell>
          <cell r="DY1994">
            <v>794.98290477433545</v>
          </cell>
          <cell r="DZ1994">
            <v>786.90838729279949</v>
          </cell>
          <cell r="EB1994">
            <v>615.21403809956109</v>
          </cell>
          <cell r="EE1994">
            <v>549.4944178714818</v>
          </cell>
          <cell r="EH1994">
            <v>465.51413344076241</v>
          </cell>
          <cell r="EK1994">
            <v>433.54833890399345</v>
          </cell>
          <cell r="EN1994">
            <v>425.69310026165454</v>
          </cell>
          <cell r="EQ1994">
            <v>393.91856011062305</v>
          </cell>
        </row>
        <row r="1997">
          <cell r="D1997">
            <v>-85.400000000000034</v>
          </cell>
          <cell r="E1997">
            <v>-105.80000000000001</v>
          </cell>
          <cell r="F1997">
            <v>-64.600000000000023</v>
          </cell>
          <cell r="G1997">
            <v>-53.599999999999994</v>
          </cell>
          <cell r="H1997">
            <v>-95.937799999999925</v>
          </cell>
          <cell r="I1997">
            <v>-140.18749999999997</v>
          </cell>
          <cell r="J1997">
            <v>-155.3603000784</v>
          </cell>
          <cell r="K1997">
            <v>-123.09530007799999</v>
          </cell>
          <cell r="L1997">
            <v>-88.62579877800006</v>
          </cell>
          <cell r="M1997">
            <v>-57.905537477999964</v>
          </cell>
          <cell r="N1997">
            <v>-90.800237478000014</v>
          </cell>
          <cell r="O1997">
            <v>-148.137</v>
          </cell>
          <cell r="P1997">
            <v>-41.375999999999976</v>
          </cell>
          <cell r="Q1997">
            <v>33.956999999999844</v>
          </cell>
          <cell r="R1997">
            <v>-14.769133793999913</v>
          </cell>
          <cell r="S1997">
            <v>-151.15044150000003</v>
          </cell>
          <cell r="T1997">
            <v>21.335462036000013</v>
          </cell>
          <cell r="U1997">
            <v>114.0724469999999</v>
          </cell>
          <cell r="V1997">
            <v>547.52569533939698</v>
          </cell>
          <cell r="W1997">
            <v>692.38398051733338</v>
          </cell>
          <cell r="X1997">
            <v>371.40159700899994</v>
          </cell>
          <cell r="Y1997">
            <v>1274.8782704400001</v>
          </cell>
          <cell r="Z1997">
            <v>208.16200070080001</v>
          </cell>
          <cell r="AA1997">
            <v>1415.5920000000001</v>
          </cell>
          <cell r="AB1997">
            <v>1300.0210000000002</v>
          </cell>
          <cell r="AC1997">
            <v>735.61540512744682</v>
          </cell>
          <cell r="AH1997">
            <v>921.4899558940001</v>
          </cell>
          <cell r="AM1997">
            <v>-633.26998694641281</v>
          </cell>
          <cell r="AR1997">
            <v>-1128.5920000000001</v>
          </cell>
          <cell r="AV1997">
            <v>-655.09999999999991</v>
          </cell>
          <cell r="BA1997">
            <v>-193.56800000000021</v>
          </cell>
          <cell r="BI1997">
            <v>470.49999999999955</v>
          </cell>
          <cell r="BR1997">
            <v>538.74261480512246</v>
          </cell>
          <cell r="CD1997">
            <v>-69.145779792943586</v>
          </cell>
          <cell r="CO1997">
            <v>191.64500204124624</v>
          </cell>
          <cell r="DA1997">
            <v>936.73270061294909</v>
          </cell>
          <cell r="DN1997">
            <v>559.88300000000015</v>
          </cell>
          <cell r="DX1997">
            <v>439.26324603215244</v>
          </cell>
          <cell r="DY1997">
            <v>440.30590477433543</v>
          </cell>
          <cell r="DZ1997">
            <v>504.10238729279945</v>
          </cell>
          <cell r="EB1997">
            <v>360.21403809956109</v>
          </cell>
          <cell r="EE1997">
            <v>269.4944178714818</v>
          </cell>
          <cell r="EH1997">
            <v>229.78622182576237</v>
          </cell>
          <cell r="EK1997">
            <v>197.82042728899341</v>
          </cell>
          <cell r="EN1997">
            <v>189.9651886466545</v>
          </cell>
          <cell r="EQ1997">
            <v>158.19064849562301</v>
          </cell>
        </row>
        <row r="2012">
          <cell r="D2012">
            <v>-22.4</v>
          </cell>
          <cell r="E2012">
            <v>-1.1000000000000001</v>
          </cell>
          <cell r="F2012">
            <v>19.2</v>
          </cell>
          <cell r="G2012">
            <v>-14.6</v>
          </cell>
          <cell r="H2012">
            <v>36</v>
          </cell>
          <cell r="I2012">
            <v>61</v>
          </cell>
          <cell r="J2012">
            <v>53.2</v>
          </cell>
          <cell r="K2012">
            <v>20.3</v>
          </cell>
          <cell r="L2012">
            <v>-17.399999999999999</v>
          </cell>
          <cell r="M2012">
            <v>-18.7</v>
          </cell>
          <cell r="N2012">
            <v>12.7</v>
          </cell>
          <cell r="O2012">
            <v>15.9</v>
          </cell>
          <cell r="P2012">
            <v>26</v>
          </cell>
          <cell r="Q2012">
            <v>-15.241999999999999</v>
          </cell>
          <cell r="R2012">
            <v>-210.56099999999998</v>
          </cell>
          <cell r="S2012">
            <v>-5</v>
          </cell>
          <cell r="T2012">
            <v>-39.5</v>
          </cell>
          <cell r="U2012">
            <v>-29.7</v>
          </cell>
          <cell r="V2012">
            <v>-53.6</v>
          </cell>
          <cell r="W2012">
            <v>-77.5</v>
          </cell>
          <cell r="X2012">
            <v>-89.5</v>
          </cell>
          <cell r="Y2012">
            <v>-133.053</v>
          </cell>
          <cell r="Z2012">
            <v>-120.9</v>
          </cell>
          <cell r="AA2012">
            <v>-63</v>
          </cell>
          <cell r="AB2012">
            <v>-91.6</v>
          </cell>
          <cell r="AC2012">
            <v>-63.921999999999997</v>
          </cell>
          <cell r="AH2012">
            <v>-180.2</v>
          </cell>
          <cell r="AM2012">
            <v>212</v>
          </cell>
          <cell r="AR2012">
            <v>83.9</v>
          </cell>
          <cell r="AV2012">
            <v>103</v>
          </cell>
          <cell r="BA2012">
            <v>909.25999999999988</v>
          </cell>
          <cell r="BI2012">
            <v>-0.46999999999979991</v>
          </cell>
          <cell r="BR2012">
            <v>116.84999999999991</v>
          </cell>
          <cell r="CD2012">
            <v>323.17000000000007</v>
          </cell>
          <cell r="CO2012">
            <v>549.73399999999992</v>
          </cell>
          <cell r="DA2012">
            <v>-863.25</v>
          </cell>
          <cell r="DN2012">
            <v>150.87599999999998</v>
          </cell>
          <cell r="DX2012">
            <v>20</v>
          </cell>
          <cell r="DY2012">
            <v>50</v>
          </cell>
          <cell r="DZ2012">
            <v>-286</v>
          </cell>
          <cell r="EB2012">
            <v>60</v>
          </cell>
          <cell r="EE2012">
            <v>50</v>
          </cell>
          <cell r="EH2012">
            <v>50</v>
          </cell>
          <cell r="EK2012">
            <v>50</v>
          </cell>
          <cell r="EN2012">
            <v>50</v>
          </cell>
          <cell r="EQ2012">
            <v>50</v>
          </cell>
        </row>
        <row r="2013">
          <cell r="D2013">
            <v>48.400000000000006</v>
          </cell>
          <cell r="E2013">
            <v>82.199999999999989</v>
          </cell>
          <cell r="F2013">
            <v>96.199999999999989</v>
          </cell>
          <cell r="G2013">
            <v>-129.9</v>
          </cell>
          <cell r="H2013">
            <v>89.3</v>
          </cell>
          <cell r="I2013">
            <v>119.6</v>
          </cell>
          <cell r="J2013">
            <v>128.80000000000001</v>
          </cell>
          <cell r="K2013">
            <v>-316.8</v>
          </cell>
          <cell r="L2013">
            <v>92.10899999999998</v>
          </cell>
          <cell r="M2013">
            <v>-224.70000000000002</v>
          </cell>
          <cell r="N2013">
            <v>54.498999999999981</v>
          </cell>
          <cell r="O2013">
            <v>184.20000000000002</v>
          </cell>
          <cell r="P2013">
            <v>279.197</v>
          </cell>
          <cell r="Q2013">
            <v>283.38999999999993</v>
          </cell>
          <cell r="R2013">
            <v>104.488</v>
          </cell>
          <cell r="S2013">
            <v>204.42600000000004</v>
          </cell>
          <cell r="T2013">
            <v>164.21700000000004</v>
          </cell>
          <cell r="U2013">
            <v>-1587.1450000000002</v>
          </cell>
          <cell r="V2013">
            <v>-16.127999999999993</v>
          </cell>
          <cell r="W2013">
            <v>47.863000000000014</v>
          </cell>
          <cell r="X2013">
            <v>-1322.001</v>
          </cell>
          <cell r="Y2013">
            <v>-1499.2840000000001</v>
          </cell>
          <cell r="Z2013">
            <v>-6.9129999999999914</v>
          </cell>
          <cell r="AA2013">
            <v>-69.113</v>
          </cell>
          <cell r="AB2013">
            <v>-29.179000000000002</v>
          </cell>
          <cell r="AC2013">
            <v>-61.807999999999993</v>
          </cell>
          <cell r="AH2013">
            <v>-0.34100000000000003</v>
          </cell>
          <cell r="AM2013">
            <v>8</v>
          </cell>
          <cell r="AR2013">
            <v>5.0499999999999883</v>
          </cell>
          <cell r="AV2013">
            <v>57.994000000000007</v>
          </cell>
          <cell r="BA2013">
            <v>7.0799999999955787E-2</v>
          </cell>
          <cell r="BI2013">
            <v>82.165999999999968</v>
          </cell>
          <cell r="BR2013">
            <v>214.5</v>
          </cell>
          <cell r="CD2013">
            <v>39.662999999999968</v>
          </cell>
          <cell r="CO2013">
            <v>61.599999999999994</v>
          </cell>
          <cell r="DA2013">
            <v>-203.5</v>
          </cell>
          <cell r="DN2013">
            <v>0.26499999999998636</v>
          </cell>
          <cell r="DX2013">
            <v>0</v>
          </cell>
          <cell r="DY2013">
            <v>0</v>
          </cell>
          <cell r="DZ2013">
            <v>0</v>
          </cell>
          <cell r="EB2013">
            <v>0</v>
          </cell>
          <cell r="EE2013">
            <v>0</v>
          </cell>
          <cell r="EH2013">
            <v>0</v>
          </cell>
          <cell r="EK2013">
            <v>0</v>
          </cell>
          <cell r="EN2013">
            <v>0</v>
          </cell>
          <cell r="EQ2013">
            <v>0</v>
          </cell>
        </row>
        <row r="2020">
          <cell r="D2020">
            <v>0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 t="str">
            <v>...</v>
          </cell>
          <cell r="K2020" t="str">
            <v>...</v>
          </cell>
          <cell r="L2020">
            <v>5.2999999999999989</v>
          </cell>
          <cell r="M2020" t="str">
            <v>...</v>
          </cell>
          <cell r="N2020" t="str">
            <v>...</v>
          </cell>
          <cell r="O2020">
            <v>3.1</v>
          </cell>
          <cell r="P2020">
            <v>3</v>
          </cell>
          <cell r="Q2020" t="str">
            <v>...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26.6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1279</v>
          </cell>
          <cell r="AB2020">
            <v>0</v>
          </cell>
          <cell r="AC2020">
            <v>0</v>
          </cell>
          <cell r="AH2020">
            <v>-6</v>
          </cell>
          <cell r="AM2020">
            <v>0</v>
          </cell>
          <cell r="AR2020">
            <v>0</v>
          </cell>
          <cell r="AV2020">
            <v>0</v>
          </cell>
          <cell r="BA2020">
            <v>0</v>
          </cell>
          <cell r="BI2020">
            <v>0</v>
          </cell>
          <cell r="BR2020">
            <v>0</v>
          </cell>
          <cell r="CD2020">
            <v>81</v>
          </cell>
          <cell r="CO2020">
            <v>20.100000000000001</v>
          </cell>
          <cell r="DA2020">
            <v>0</v>
          </cell>
          <cell r="DN2020">
            <v>0</v>
          </cell>
          <cell r="DX2020">
            <v>0</v>
          </cell>
          <cell r="DY2020">
            <v>0</v>
          </cell>
          <cell r="DZ2020">
            <v>0</v>
          </cell>
          <cell r="EB2020">
            <v>0</v>
          </cell>
          <cell r="EE2020">
            <v>0</v>
          </cell>
          <cell r="EH2020">
            <v>0</v>
          </cell>
          <cell r="EK2020">
            <v>0</v>
          </cell>
          <cell r="EN2020">
            <v>0</v>
          </cell>
          <cell r="EQ2020">
            <v>0</v>
          </cell>
        </row>
        <row r="2021">
          <cell r="D2021" t="str">
            <v>--</v>
          </cell>
          <cell r="E2021" t="str">
            <v>--</v>
          </cell>
          <cell r="F2021" t="str">
            <v>--</v>
          </cell>
          <cell r="G2021">
            <v>2.6</v>
          </cell>
          <cell r="H2021" t="str">
            <v>--</v>
          </cell>
          <cell r="I2021">
            <v>0</v>
          </cell>
          <cell r="J2021">
            <v>0</v>
          </cell>
          <cell r="K2021">
            <v>10.4</v>
          </cell>
          <cell r="L2021">
            <v>5.4</v>
          </cell>
          <cell r="M2021">
            <v>4.3000000000000007</v>
          </cell>
          <cell r="N2021">
            <v>1.4</v>
          </cell>
          <cell r="O2021">
            <v>0.5</v>
          </cell>
          <cell r="P2021" t="str">
            <v>...</v>
          </cell>
          <cell r="Q2021">
            <v>6.77</v>
          </cell>
          <cell r="R2021">
            <v>3.7</v>
          </cell>
          <cell r="S2021">
            <v>3.66</v>
          </cell>
          <cell r="T2021">
            <v>9.9</v>
          </cell>
          <cell r="U2021">
            <v>2.5</v>
          </cell>
          <cell r="V2021">
            <v>5.9</v>
          </cell>
          <cell r="W2021">
            <v>5</v>
          </cell>
          <cell r="X2021">
            <v>15.2</v>
          </cell>
          <cell r="Y2021">
            <v>17.7</v>
          </cell>
          <cell r="Z2021">
            <v>14.5</v>
          </cell>
          <cell r="AA2021">
            <v>33</v>
          </cell>
          <cell r="AB2021">
            <v>35.4</v>
          </cell>
          <cell r="AC2021">
            <v>10</v>
          </cell>
          <cell r="AH2021">
            <v>34.11</v>
          </cell>
          <cell r="AM2021">
            <v>31.1</v>
          </cell>
          <cell r="AR2021">
            <v>41</v>
          </cell>
          <cell r="AV2021">
            <v>40</v>
          </cell>
          <cell r="BA2021">
            <v>29.6</v>
          </cell>
          <cell r="BI2021">
            <v>6</v>
          </cell>
          <cell r="BR2021">
            <v>56.6</v>
          </cell>
          <cell r="CD2021">
            <v>19</v>
          </cell>
          <cell r="CO2021">
            <v>41.2</v>
          </cell>
          <cell r="DA2021">
            <v>53.9</v>
          </cell>
          <cell r="DN2021">
            <v>73</v>
          </cell>
          <cell r="DX2021">
            <v>55.5</v>
          </cell>
          <cell r="DY2021">
            <v>55.5</v>
          </cell>
          <cell r="DZ2021">
            <v>55.5</v>
          </cell>
          <cell r="EB2021">
            <v>73</v>
          </cell>
          <cell r="EE2021">
            <v>80</v>
          </cell>
          <cell r="EH2021">
            <v>15</v>
          </cell>
          <cell r="EK2021">
            <v>15</v>
          </cell>
          <cell r="EN2021">
            <v>15</v>
          </cell>
          <cell r="EQ2021">
            <v>15</v>
          </cell>
        </row>
        <row r="2023">
          <cell r="D2023">
            <v>22.2</v>
          </cell>
          <cell r="E2023">
            <v>25.1</v>
          </cell>
          <cell r="F2023">
            <v>7.7</v>
          </cell>
          <cell r="G2023">
            <v>21.5</v>
          </cell>
          <cell r="H2023">
            <v>4.8</v>
          </cell>
          <cell r="I2023">
            <v>31.175999999999998</v>
          </cell>
          <cell r="J2023">
            <v>77.09</v>
          </cell>
          <cell r="K2023">
            <v>191.8</v>
          </cell>
          <cell r="L2023">
            <v>1.9</v>
          </cell>
          <cell r="M2023">
            <v>28</v>
          </cell>
          <cell r="N2023" t="str">
            <v>...</v>
          </cell>
          <cell r="O2023">
            <v>8</v>
          </cell>
          <cell r="P2023">
            <v>1.1000000000000001</v>
          </cell>
          <cell r="Q2023" t="str">
            <v>...</v>
          </cell>
          <cell r="R2023">
            <v>28</v>
          </cell>
          <cell r="S2023" t="str">
            <v>...</v>
          </cell>
          <cell r="T2023">
            <v>7.7</v>
          </cell>
          <cell r="U2023" t="str">
            <v>...</v>
          </cell>
          <cell r="V2023">
            <v>13.9</v>
          </cell>
          <cell r="W2023" t="str">
            <v>...</v>
          </cell>
          <cell r="X2023" t="str">
            <v>...</v>
          </cell>
          <cell r="Y2023" t="str">
            <v>...</v>
          </cell>
          <cell r="Z2023" t="str">
            <v>...</v>
          </cell>
          <cell r="AA2023" t="str">
            <v>...</v>
          </cell>
          <cell r="AB2023" t="str">
            <v>...</v>
          </cell>
          <cell r="AC2023" t="str">
            <v>...</v>
          </cell>
          <cell r="AH2023" t="str">
            <v>...</v>
          </cell>
          <cell r="AM2023">
            <v>0</v>
          </cell>
          <cell r="AR2023">
            <v>0</v>
          </cell>
          <cell r="AV2023">
            <v>0</v>
          </cell>
          <cell r="BA2023">
            <v>205</v>
          </cell>
          <cell r="BI2023">
            <v>0</v>
          </cell>
          <cell r="BR2023">
            <v>187.9</v>
          </cell>
          <cell r="CD2023">
            <v>0</v>
          </cell>
          <cell r="CO2023">
            <v>0</v>
          </cell>
          <cell r="DA2023">
            <v>165</v>
          </cell>
          <cell r="DN2023">
            <v>121</v>
          </cell>
          <cell r="DX2023">
            <v>291.815</v>
          </cell>
          <cell r="DY2023">
            <v>291.815</v>
          </cell>
          <cell r="DZ2023">
            <v>640.06999999999994</v>
          </cell>
          <cell r="EB2023">
            <v>290.91499999999996</v>
          </cell>
          <cell r="EE2023">
            <v>290.91499999999996</v>
          </cell>
          <cell r="EH2023">
            <v>220.91499999999999</v>
          </cell>
          <cell r="EK2023">
            <v>220.91499999999999</v>
          </cell>
          <cell r="EN2023">
            <v>220.91499999999999</v>
          </cell>
          <cell r="EQ2023">
            <v>220.91499999999999</v>
          </cell>
        </row>
        <row r="2024">
          <cell r="D2024">
            <v>53.2</v>
          </cell>
          <cell r="E2024">
            <v>42.5</v>
          </cell>
          <cell r="F2024">
            <v>20.5</v>
          </cell>
          <cell r="G2024">
            <v>16.2</v>
          </cell>
          <cell r="H2024">
            <v>4.3</v>
          </cell>
          <cell r="I2024">
            <v>0.68899999999999995</v>
          </cell>
          <cell r="J2024">
            <v>0</v>
          </cell>
          <cell r="K2024">
            <v>6.8</v>
          </cell>
          <cell r="L2024">
            <v>4.4000000000000004</v>
          </cell>
          <cell r="M2024">
            <v>8.1</v>
          </cell>
          <cell r="N2024">
            <v>12.7</v>
          </cell>
          <cell r="O2024" t="str">
            <v>...</v>
          </cell>
          <cell r="P2024" t="str">
            <v>...</v>
          </cell>
          <cell r="Q2024">
            <v>8.0237999999999996</v>
          </cell>
          <cell r="R2024">
            <v>1.3</v>
          </cell>
          <cell r="S2024">
            <v>20</v>
          </cell>
          <cell r="T2024">
            <v>13.9</v>
          </cell>
          <cell r="U2024">
            <v>10.5</v>
          </cell>
          <cell r="V2024">
            <v>10.4</v>
          </cell>
          <cell r="W2024">
            <v>8</v>
          </cell>
          <cell r="X2024">
            <v>31.8</v>
          </cell>
          <cell r="Y2024">
            <v>46.74</v>
          </cell>
          <cell r="Z2024">
            <v>1.1140000000000001</v>
          </cell>
          <cell r="AA2024">
            <v>107</v>
          </cell>
          <cell r="AB2024">
            <v>180.6</v>
          </cell>
          <cell r="AC2024">
            <v>295.10000000000014</v>
          </cell>
          <cell r="AH2024">
            <v>497.6</v>
          </cell>
          <cell r="AM2024">
            <v>324.79999999999995</v>
          </cell>
          <cell r="AR2024">
            <v>124</v>
          </cell>
          <cell r="AV2024">
            <v>272</v>
          </cell>
          <cell r="BA2024">
            <v>219.4</v>
          </cell>
          <cell r="BI2024">
            <v>44</v>
          </cell>
          <cell r="BR2024">
            <v>90.1</v>
          </cell>
          <cell r="CD2024">
            <v>76</v>
          </cell>
          <cell r="CO2024">
            <v>45.8</v>
          </cell>
          <cell r="DA2024">
            <v>100.7</v>
          </cell>
          <cell r="DN2024">
            <v>61.9</v>
          </cell>
          <cell r="DX2024">
            <v>192.5</v>
          </cell>
          <cell r="DY2024">
            <v>192.5</v>
          </cell>
          <cell r="DZ2024">
            <v>192.5</v>
          </cell>
          <cell r="EB2024">
            <v>164</v>
          </cell>
          <cell r="EE2024">
            <v>170</v>
          </cell>
          <cell r="EH2024">
            <v>170</v>
          </cell>
          <cell r="EK2024">
            <v>170</v>
          </cell>
          <cell r="EN2024">
            <v>170</v>
          </cell>
          <cell r="EQ2024">
            <v>170</v>
          </cell>
        </row>
        <row r="2025">
          <cell r="D2025">
            <v>-90.9</v>
          </cell>
          <cell r="E2025">
            <v>-97.7</v>
          </cell>
          <cell r="F2025">
            <v>-81.2</v>
          </cell>
          <cell r="G2025">
            <v>-66.400000000000006</v>
          </cell>
          <cell r="H2025">
            <v>-80.2</v>
          </cell>
          <cell r="I2025">
            <v>-78.599999999999994</v>
          </cell>
          <cell r="J2025">
            <v>-76.900000000000006</v>
          </cell>
          <cell r="K2025">
            <v>-176.6</v>
          </cell>
          <cell r="L2025">
            <v>-222.2</v>
          </cell>
          <cell r="M2025">
            <v>-198.4</v>
          </cell>
          <cell r="N2025">
            <v>-247.09999999999997</v>
          </cell>
          <cell r="O2025">
            <v>-283.5</v>
          </cell>
          <cell r="P2025">
            <v>-260.68799999999999</v>
          </cell>
          <cell r="Q2025">
            <v>-292.73199999999997</v>
          </cell>
          <cell r="R2025">
            <v>-233.62699999999998</v>
          </cell>
          <cell r="S2025">
            <v>-259.74300000000005</v>
          </cell>
          <cell r="T2025">
            <v>-169.34300000000002</v>
          </cell>
          <cell r="U2025">
            <v>-165.2</v>
          </cell>
          <cell r="V2025">
            <v>-298.50299999999999</v>
          </cell>
          <cell r="W2025">
            <v>-304.46400000000006</v>
          </cell>
          <cell r="X2025">
            <v>-237.71800000000002</v>
          </cell>
          <cell r="Y2025">
            <v>-171.55099999999999</v>
          </cell>
          <cell r="Z2025">
            <v>-109.283</v>
          </cell>
          <cell r="AA2025">
            <v>-1352.0550000000001</v>
          </cell>
          <cell r="AB2025">
            <v>-85.847999999999999</v>
          </cell>
          <cell r="AC2025">
            <v>-71.856999999999999</v>
          </cell>
          <cell r="AH2025">
            <v>-111.54900000000001</v>
          </cell>
          <cell r="AM2025">
            <v>-226</v>
          </cell>
          <cell r="AR2025">
            <v>-256</v>
          </cell>
          <cell r="AV2025">
            <v>-246</v>
          </cell>
          <cell r="BA2025">
            <v>-306.959</v>
          </cell>
          <cell r="BI2025">
            <v>-323.8</v>
          </cell>
          <cell r="BR2025">
            <v>-458</v>
          </cell>
          <cell r="CD2025">
            <v>-338.8</v>
          </cell>
          <cell r="CO2025">
            <v>-203.1</v>
          </cell>
          <cell r="DA2025">
            <v>-845.0809999999999</v>
          </cell>
          <cell r="DN2025">
            <v>-597.9</v>
          </cell>
          <cell r="DX2025">
            <v>-685.48925099999997</v>
          </cell>
          <cell r="DY2025">
            <v>-685.48925099999997</v>
          </cell>
          <cell r="DZ2025">
            <v>-685.48925099999997</v>
          </cell>
          <cell r="EB2025">
            <v>-652.64125100000001</v>
          </cell>
          <cell r="EE2025">
            <v>-504.64125099999995</v>
          </cell>
          <cell r="EH2025">
            <v>-383.18318685199995</v>
          </cell>
          <cell r="EK2025">
            <v>-383.18318685199995</v>
          </cell>
          <cell r="EN2025">
            <v>-383.18318685199995</v>
          </cell>
          <cell r="EQ2025">
            <v>-383.18318685199995</v>
          </cell>
        </row>
        <row r="2026">
          <cell r="D2026">
            <v>64.5</v>
          </cell>
          <cell r="E2026">
            <v>23</v>
          </cell>
          <cell r="F2026">
            <v>8.5</v>
          </cell>
          <cell r="G2026">
            <v>235.2</v>
          </cell>
          <cell r="H2026">
            <v>0</v>
          </cell>
          <cell r="I2026">
            <v>0</v>
          </cell>
          <cell r="J2026" t="str">
            <v>...</v>
          </cell>
          <cell r="K2026">
            <v>463.69999999999993</v>
          </cell>
          <cell r="L2026">
            <v>216.351</v>
          </cell>
          <cell r="M2026">
            <v>481.6</v>
          </cell>
          <cell r="N2026">
            <v>202.608</v>
          </cell>
          <cell r="O2026">
            <v>146.69999999999999</v>
          </cell>
          <cell r="P2026">
            <v>87.257999999999996</v>
          </cell>
          <cell r="Q2026">
            <v>2.8050000000000002</v>
          </cell>
          <cell r="R2026">
            <v>11.641999999999999</v>
          </cell>
          <cell r="S2026">
            <v>10.677</v>
          </cell>
          <cell r="T2026">
            <v>1.4729999999999999</v>
          </cell>
          <cell r="U2026">
            <v>1717.2530000000002</v>
          </cell>
          <cell r="V2026">
            <v>94.852000000000004</v>
          </cell>
          <cell r="W2026">
            <v>138.08199999999999</v>
          </cell>
          <cell r="X2026">
            <v>1275.9179999999999</v>
          </cell>
          <cell r="Y2026">
            <v>1241.086</v>
          </cell>
          <cell r="Z2026">
            <v>78.932000000000002</v>
          </cell>
          <cell r="AA2026">
            <v>122.402</v>
          </cell>
          <cell r="AB2026">
            <v>29.179000000000002</v>
          </cell>
          <cell r="AC2026">
            <v>60.417999999999992</v>
          </cell>
          <cell r="AH2026">
            <v>34.353999999999999</v>
          </cell>
          <cell r="AM2026">
            <v>0</v>
          </cell>
          <cell r="AR2026">
            <v>0</v>
          </cell>
          <cell r="AV2026">
            <v>2.1999999999999999E-2</v>
          </cell>
          <cell r="BA2026">
            <v>57.864199999999997</v>
          </cell>
          <cell r="BI2026">
            <v>107.39500000000001</v>
          </cell>
          <cell r="BR2026">
            <v>75</v>
          </cell>
          <cell r="CD2026">
            <v>52.737000000000002</v>
          </cell>
          <cell r="CO2026">
            <v>186.8</v>
          </cell>
          <cell r="DA2026">
            <v>234.8</v>
          </cell>
          <cell r="DN2026">
            <v>67.248999999999995</v>
          </cell>
          <cell r="DX2026">
            <v>63</v>
          </cell>
          <cell r="DY2026">
            <v>63</v>
          </cell>
          <cell r="DZ2026">
            <v>63</v>
          </cell>
          <cell r="EB2026">
            <v>0</v>
          </cell>
          <cell r="EE2026">
            <v>0</v>
          </cell>
          <cell r="EH2026">
            <v>0</v>
          </cell>
          <cell r="EK2026">
            <v>0</v>
          </cell>
          <cell r="EN2026">
            <v>0</v>
          </cell>
          <cell r="EQ2026">
            <v>0</v>
          </cell>
        </row>
        <row r="2027">
          <cell r="D2027" t="str">
            <v>--</v>
          </cell>
          <cell r="E2027">
            <v>38.700000000000003</v>
          </cell>
          <cell r="F2027">
            <v>8</v>
          </cell>
          <cell r="G2027">
            <v>-9.6999999999999993</v>
          </cell>
          <cell r="H2027">
            <v>0</v>
          </cell>
          <cell r="I2027">
            <v>0</v>
          </cell>
          <cell r="J2027">
            <v>-26.8</v>
          </cell>
          <cell r="K2027" t="str">
            <v>...</v>
          </cell>
          <cell r="L2027">
            <v>0</v>
          </cell>
          <cell r="M2027">
            <v>0</v>
          </cell>
          <cell r="N2027">
            <v>0</v>
          </cell>
          <cell r="O2027">
            <v>51</v>
          </cell>
          <cell r="P2027">
            <v>30.9</v>
          </cell>
          <cell r="Q2027">
            <v>36</v>
          </cell>
          <cell r="R2027">
            <v>44.1</v>
          </cell>
          <cell r="S2027">
            <v>214.1</v>
          </cell>
          <cell r="T2027" t="str">
            <v>...</v>
          </cell>
          <cell r="U2027" t="str">
            <v>...</v>
          </cell>
          <cell r="V2027" t="str">
            <v>...</v>
          </cell>
          <cell r="W2027" t="str">
            <v>...</v>
          </cell>
          <cell r="X2027" t="str">
            <v>...</v>
          </cell>
          <cell r="Y2027" t="str">
            <v>...</v>
          </cell>
          <cell r="Z2027" t="str">
            <v>...</v>
          </cell>
          <cell r="AA2027" t="str">
            <v>...</v>
          </cell>
          <cell r="AB2027" t="str">
            <v>...</v>
          </cell>
          <cell r="AC2027" t="str">
            <v>...</v>
          </cell>
          <cell r="AH2027" t="str">
            <v>...</v>
          </cell>
          <cell r="AM2027">
            <v>331</v>
          </cell>
          <cell r="AR2027">
            <v>661.6</v>
          </cell>
          <cell r="AV2027">
            <v>163.5</v>
          </cell>
          <cell r="BA2027">
            <v>0</v>
          </cell>
          <cell r="BI2027">
            <v>0</v>
          </cell>
          <cell r="BR2027">
            <v>0</v>
          </cell>
          <cell r="CD2027">
            <v>0</v>
          </cell>
          <cell r="CO2027">
            <v>0</v>
          </cell>
          <cell r="DA2027">
            <v>0</v>
          </cell>
          <cell r="DN2027" t="str">
            <v>...</v>
          </cell>
          <cell r="DX2027" t="str">
            <v>...</v>
          </cell>
          <cell r="DY2027" t="str">
            <v>...</v>
          </cell>
          <cell r="DZ2027" t="str">
            <v>...</v>
          </cell>
          <cell r="EB2027" t="str">
            <v>...</v>
          </cell>
          <cell r="EE2027" t="str">
            <v>...</v>
          </cell>
          <cell r="EH2027" t="str">
            <v>...</v>
          </cell>
          <cell r="EK2027" t="str">
            <v>...</v>
          </cell>
          <cell r="EN2027" t="str">
            <v>...</v>
          </cell>
          <cell r="EQ2027" t="str">
            <v>...</v>
          </cell>
        </row>
        <row r="2028">
          <cell r="AC2028">
            <v>-50</v>
          </cell>
          <cell r="AR2028" t="str">
            <v>...</v>
          </cell>
          <cell r="AV2028">
            <v>-14.9</v>
          </cell>
          <cell r="BA2028">
            <v>0</v>
          </cell>
          <cell r="BI2028">
            <v>3</v>
          </cell>
          <cell r="BR2028">
            <v>0</v>
          </cell>
          <cell r="CD2028">
            <v>0</v>
          </cell>
          <cell r="CO2028">
            <v>0</v>
          </cell>
          <cell r="DA2028">
            <v>0</v>
          </cell>
          <cell r="DN2028">
            <v>0</v>
          </cell>
          <cell r="DX2028">
            <v>0</v>
          </cell>
          <cell r="DY2028">
            <v>0</v>
          </cell>
          <cell r="DZ2028">
            <v>0</v>
          </cell>
          <cell r="EB2028">
            <v>0</v>
          </cell>
          <cell r="EE2028">
            <v>0</v>
          </cell>
          <cell r="EH2028">
            <v>3</v>
          </cell>
          <cell r="EK2028">
            <v>3</v>
          </cell>
          <cell r="EN2028">
            <v>3</v>
          </cell>
          <cell r="EQ2028">
            <v>3</v>
          </cell>
        </row>
        <row r="2029">
          <cell r="AM2029">
            <v>232</v>
          </cell>
          <cell r="AR2029">
            <v>54</v>
          </cell>
          <cell r="AV2029">
            <v>47</v>
          </cell>
          <cell r="BA2029">
            <v>35</v>
          </cell>
          <cell r="BI2029">
            <v>35</v>
          </cell>
          <cell r="BR2029">
            <v>35</v>
          </cell>
          <cell r="CD2029">
            <v>35</v>
          </cell>
          <cell r="CO2029">
            <v>35</v>
          </cell>
          <cell r="DA2029">
            <v>150</v>
          </cell>
          <cell r="DN2029">
            <v>100</v>
          </cell>
          <cell r="DX2029">
            <v>100</v>
          </cell>
          <cell r="DY2029">
            <v>100</v>
          </cell>
          <cell r="DZ2029">
            <v>100</v>
          </cell>
          <cell r="EB2029">
            <v>0</v>
          </cell>
          <cell r="EE2029">
            <v>0</v>
          </cell>
          <cell r="EH2029">
            <v>0</v>
          </cell>
          <cell r="EK2029">
            <v>0</v>
          </cell>
          <cell r="EN2029">
            <v>0</v>
          </cell>
          <cell r="EQ2029">
            <v>0</v>
          </cell>
        </row>
        <row r="2032">
          <cell r="D2032">
            <v>3.1</v>
          </cell>
          <cell r="E2032">
            <v>1.2</v>
          </cell>
          <cell r="F2032">
            <v>-1.4</v>
          </cell>
          <cell r="G2032">
            <v>-12.4</v>
          </cell>
          <cell r="H2032">
            <v>9.6</v>
          </cell>
          <cell r="I2032">
            <v>3.5</v>
          </cell>
          <cell r="J2032">
            <v>-1.4920000000000044</v>
          </cell>
          <cell r="K2032">
            <v>-22.246999999999993</v>
          </cell>
          <cell r="L2032">
            <v>6.7860000000000014</v>
          </cell>
          <cell r="M2032">
            <v>-7.1779999999999902</v>
          </cell>
          <cell r="N2032">
            <v>20.642999999999979</v>
          </cell>
          <cell r="O2032">
            <v>26.622000000000007</v>
          </cell>
          <cell r="P2032">
            <v>-3.5369999999999919</v>
          </cell>
          <cell r="Q2032">
            <v>-8.2850000000000108</v>
          </cell>
          <cell r="R2032">
            <v>49.999000000000024</v>
          </cell>
          <cell r="S2032">
            <v>18.867999999999967</v>
          </cell>
          <cell r="T2032">
            <v>18.241000000000014</v>
          </cell>
          <cell r="U2032">
            <v>-8.1489999999999725</v>
          </cell>
          <cell r="V2032">
            <v>-194.96600000000004</v>
          </cell>
          <cell r="W2032">
            <v>-408.77600000000007</v>
          </cell>
          <cell r="X2032">
            <v>-15.48299999999989</v>
          </cell>
          <cell r="Y2032">
            <v>-610.07299999999987</v>
          </cell>
          <cell r="Z2032">
            <v>84.887999999999693</v>
          </cell>
          <cell r="AA2032">
            <v>-313.50499999999988</v>
          </cell>
          <cell r="AB2032">
            <v>-368.36000000000013</v>
          </cell>
          <cell r="AC2032">
            <v>314.10000000000014</v>
          </cell>
          <cell r="AH2032">
            <v>84.424999999999955</v>
          </cell>
          <cell r="AM2032">
            <v>326.16499999999996</v>
          </cell>
          <cell r="AR2032">
            <v>833.78200000000004</v>
          </cell>
          <cell r="AV2032">
            <v>495.50800000000004</v>
          </cell>
          <cell r="BA2032">
            <v>-460.07900000000001</v>
          </cell>
          <cell r="BI2032">
            <v>28.384000000000015</v>
          </cell>
          <cell r="BR2032">
            <v>-148.39700000000005</v>
          </cell>
          <cell r="CD2032">
            <v>117.09700000000004</v>
          </cell>
          <cell r="CO2032">
            <v>159.46099999999996</v>
          </cell>
          <cell r="DA2032">
            <v>-201.72599999999989</v>
          </cell>
          <cell r="DN2032">
            <v>-156.36199999999997</v>
          </cell>
          <cell r="DX2032">
            <v>-39.703058193376023</v>
          </cell>
          <cell r="DY2032">
            <v>-71.799582593744503</v>
          </cell>
          <cell r="DZ2032">
            <v>-117.18662644719939</v>
          </cell>
          <cell r="EB2032">
            <v>122.8539145982952</v>
          </cell>
          <cell r="EE2032">
            <v>71.931144387869551</v>
          </cell>
          <cell r="EH2032">
            <v>10.171030489536065</v>
          </cell>
          <cell r="EK2032">
            <v>-7.869191700954218</v>
          </cell>
          <cell r="EN2032">
            <v>-50.239903918660275</v>
          </cell>
          <cell r="EQ2032">
            <v>-71.252416506194862</v>
          </cell>
        </row>
        <row r="2033">
          <cell r="D2033" t="str">
            <v>--</v>
          </cell>
          <cell r="E2033" t="str">
            <v>--</v>
          </cell>
          <cell r="F2033" t="str">
            <v>--</v>
          </cell>
          <cell r="G2033">
            <v>0</v>
          </cell>
          <cell r="H2033">
            <v>0</v>
          </cell>
          <cell r="I2033">
            <v>18.28</v>
          </cell>
          <cell r="J2033">
            <v>2.9999999999930083E-4</v>
          </cell>
          <cell r="K2033">
            <v>0</v>
          </cell>
          <cell r="L2033">
            <v>4.9975826350000006</v>
          </cell>
          <cell r="M2033">
            <v>0</v>
          </cell>
          <cell r="N2033">
            <v>4.1736499999700527E-4</v>
          </cell>
          <cell r="O2033">
            <v>-1.593</v>
          </cell>
          <cell r="P2033">
            <v>-1.6409999999999982</v>
          </cell>
          <cell r="Q2033">
            <v>-2.1660000000000004</v>
          </cell>
          <cell r="R2033">
            <v>3.4280000000000008</v>
          </cell>
          <cell r="S2033">
            <v>2.2590000000000003</v>
          </cell>
          <cell r="T2033">
            <v>-3.9009999999999998</v>
          </cell>
          <cell r="U2033">
            <v>0</v>
          </cell>
          <cell r="V2033">
            <v>-2</v>
          </cell>
          <cell r="W2033">
            <v>-17.661000000000001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0.14000000000000001</v>
          </cell>
          <cell r="AC2033">
            <v>0.13800000000000001</v>
          </cell>
          <cell r="AH2033">
            <v>-8.1000000000000016E-2</v>
          </cell>
          <cell r="AM2033">
            <v>1.8999999999999989E-2</v>
          </cell>
          <cell r="AR2033">
            <v>0.218</v>
          </cell>
          <cell r="AV2033">
            <v>-0.217</v>
          </cell>
          <cell r="BA2033">
            <v>572.23500000000001</v>
          </cell>
          <cell r="BI2033">
            <v>0</v>
          </cell>
          <cell r="BR2033">
            <v>-0.17600000000004457</v>
          </cell>
          <cell r="CD2033">
            <v>-0.23599999999999</v>
          </cell>
          <cell r="CO2033">
            <v>-3.999999999996362E-2</v>
          </cell>
          <cell r="DA2033">
            <v>0</v>
          </cell>
          <cell r="DN2033">
            <v>0</v>
          </cell>
          <cell r="DX2033">
            <v>0</v>
          </cell>
          <cell r="DY2033">
            <v>0</v>
          </cell>
          <cell r="DZ2033">
            <v>0</v>
          </cell>
          <cell r="EB2033">
            <v>-57.200000000000045</v>
          </cell>
          <cell r="EE2033">
            <v>-57.199999999999989</v>
          </cell>
          <cell r="EH2033">
            <v>-57.199999999999989</v>
          </cell>
          <cell r="EK2033">
            <v>-57.199999999999989</v>
          </cell>
          <cell r="EN2033">
            <v>-57.199999999999989</v>
          </cell>
          <cell r="EQ2033">
            <v>-57.199999999999989</v>
          </cell>
        </row>
        <row r="2034">
          <cell r="D2034" t="str">
            <v>...</v>
          </cell>
          <cell r="E2034">
            <v>-0.8</v>
          </cell>
          <cell r="F2034">
            <v>-0.6</v>
          </cell>
          <cell r="G2034">
            <v>1.3</v>
          </cell>
          <cell r="H2034">
            <v>0</v>
          </cell>
          <cell r="I2034">
            <v>0</v>
          </cell>
          <cell r="J2034">
            <v>-9.6999999999999975E-2</v>
          </cell>
          <cell r="K2034">
            <v>9.5090000000000003</v>
          </cell>
          <cell r="L2034">
            <v>-1.8209999999999997</v>
          </cell>
          <cell r="M2034">
            <v>10.773</v>
          </cell>
          <cell r="N2034">
            <v>0.18599999999999994</v>
          </cell>
          <cell r="O2034">
            <v>-0.9480000000000004</v>
          </cell>
          <cell r="P2034">
            <v>-0.19599999999999795</v>
          </cell>
          <cell r="Q2034">
            <v>10.205999999999996</v>
          </cell>
          <cell r="R2034">
            <v>-0.3349999999999973</v>
          </cell>
          <cell r="S2034">
            <v>-7.9820000000000029</v>
          </cell>
          <cell r="T2034">
            <v>-6.2129999999999974</v>
          </cell>
          <cell r="U2034">
            <v>-0.63499999999999979</v>
          </cell>
          <cell r="V2034">
            <v>0.74099999999999966</v>
          </cell>
          <cell r="W2034">
            <v>2.9659999999999993</v>
          </cell>
          <cell r="X2034">
            <v>-1.0640000000000001</v>
          </cell>
          <cell r="Y2034">
            <v>1.3919999999999995</v>
          </cell>
          <cell r="Z2034">
            <v>1.424000000000003</v>
          </cell>
          <cell r="AA2034">
            <v>-6.120000000000001</v>
          </cell>
          <cell r="AB2034">
            <v>3.129999999999999</v>
          </cell>
          <cell r="AC2034">
            <v>-1.5449999999999999</v>
          </cell>
          <cell r="AH2034">
            <v>-2.9239999999999995</v>
          </cell>
          <cell r="AM2034">
            <v>-1.9310000000000009</v>
          </cell>
          <cell r="AR2034">
            <v>-2.5619999999999994</v>
          </cell>
          <cell r="AV2034">
            <v>-1.907</v>
          </cell>
          <cell r="BA2034">
            <v>-1.984</v>
          </cell>
          <cell r="BI2034">
            <v>-1.2669999999999999</v>
          </cell>
          <cell r="BR2034">
            <v>25.23</v>
          </cell>
          <cell r="CD2034">
            <v>-1.9100000000000001</v>
          </cell>
          <cell r="CO2034">
            <v>0.67000000000000171</v>
          </cell>
          <cell r="DA2034">
            <v>106.84099999999999</v>
          </cell>
          <cell r="DN2034">
            <v>206.58499999999998</v>
          </cell>
          <cell r="DX2034">
            <v>52</v>
          </cell>
          <cell r="DY2034">
            <v>52</v>
          </cell>
          <cell r="DZ2034">
            <v>52</v>
          </cell>
          <cell r="EB2034">
            <v>-2.8206435643564305</v>
          </cell>
          <cell r="EE2034">
            <v>-2.7927164003529015</v>
          </cell>
          <cell r="EH2034">
            <v>-2.7650657429236389</v>
          </cell>
          <cell r="EK2034">
            <v>-2.7376888543798827</v>
          </cell>
          <cell r="EN2034">
            <v>-2.7105830241384865</v>
          </cell>
          <cell r="EQ2034">
            <v>0</v>
          </cell>
        </row>
        <row r="2035">
          <cell r="D2035">
            <v>9.5</v>
          </cell>
          <cell r="E2035">
            <v>16.600000000000001</v>
          </cell>
          <cell r="F2035">
            <v>3.3</v>
          </cell>
          <cell r="G2035">
            <v>-14.1</v>
          </cell>
          <cell r="H2035">
            <v>0.7</v>
          </cell>
          <cell r="I2035">
            <v>-10.7</v>
          </cell>
          <cell r="J2035">
            <v>1.7850000000000001</v>
          </cell>
          <cell r="K2035">
            <v>7.0000000000000018</v>
          </cell>
          <cell r="L2035">
            <v>-5.2070000000000025</v>
          </cell>
          <cell r="M2035">
            <v>2.180000000000005</v>
          </cell>
          <cell r="N2035">
            <v>-4.6250000000000036</v>
          </cell>
          <cell r="O2035">
            <v>-0.13099999999999845</v>
          </cell>
          <cell r="P2035">
            <v>-12.586</v>
          </cell>
          <cell r="Q2035">
            <v>-13.584</v>
          </cell>
          <cell r="R2035">
            <v>23.082999999999998</v>
          </cell>
          <cell r="S2035">
            <v>4.2840000000000007</v>
          </cell>
          <cell r="T2035">
            <v>-7.0670000000000002</v>
          </cell>
          <cell r="U2035">
            <v>9.7239999999999984</v>
          </cell>
          <cell r="V2035">
            <v>-53.911999999999992</v>
          </cell>
          <cell r="W2035">
            <v>28.056999999999995</v>
          </cell>
          <cell r="X2035">
            <v>-3.1650000000000009</v>
          </cell>
          <cell r="Y2035">
            <v>6.6070000000000011</v>
          </cell>
          <cell r="Z2035">
            <v>6.2819999999999991</v>
          </cell>
          <cell r="AA2035">
            <v>-8.5240000000000009</v>
          </cell>
          <cell r="AB2035">
            <v>-2.4679999999999982</v>
          </cell>
          <cell r="AC2035">
            <v>19.562000000000001</v>
          </cell>
          <cell r="AH2035">
            <v>-53.953000000000003</v>
          </cell>
          <cell r="AM2035">
            <v>15.752000000000002</v>
          </cell>
          <cell r="AR2035">
            <v>-8.4130000000000038</v>
          </cell>
          <cell r="AV2035">
            <v>163.70400000000001</v>
          </cell>
          <cell r="BA2035">
            <v>-8.6110000000000184</v>
          </cell>
          <cell r="BI2035">
            <v>-10.442999999999984</v>
          </cell>
          <cell r="BR2035">
            <v>54.566999999999979</v>
          </cell>
          <cell r="CD2035">
            <v>206.46300000000002</v>
          </cell>
          <cell r="CO2035">
            <v>91.111999999999966</v>
          </cell>
          <cell r="DA2035">
            <v>140.96500000000003</v>
          </cell>
          <cell r="DN2035">
            <v>262.51600000000008</v>
          </cell>
          <cell r="DX2035">
            <v>135.51406316122348</v>
          </cell>
          <cell r="DY2035">
            <v>136.56792881940896</v>
          </cell>
          <cell r="DZ2035">
            <v>112.77679333545586</v>
          </cell>
          <cell r="EB2035">
            <v>-4.0424129534998201</v>
          </cell>
          <cell r="EE2035">
            <v>-0.42794967899851599</v>
          </cell>
          <cell r="EH2035">
            <v>-3.4453545403748649</v>
          </cell>
          <cell r="EK2035">
            <v>-3.4667147016593844</v>
          </cell>
          <cell r="EN2035">
            <v>-3.2678696718558058</v>
          </cell>
          <cell r="EQ2035">
            <v>-3.1913999574281888</v>
          </cell>
        </row>
        <row r="2036">
          <cell r="D2036">
            <v>-2.1999999999999726</v>
          </cell>
          <cell r="E2036">
            <v>-23.899999999999977</v>
          </cell>
          <cell r="F2036">
            <v>-15.599999999999969</v>
          </cell>
          <cell r="G2036">
            <v>23.899999999999988</v>
          </cell>
          <cell r="H2036">
            <v>31.437799999999939</v>
          </cell>
          <cell r="I2036">
            <v>-4.7575000000000252</v>
          </cell>
          <cell r="J2036">
            <v>-0.22599992159999038</v>
          </cell>
          <cell r="K2036">
            <v>-53.566699922000005</v>
          </cell>
          <cell r="L2036">
            <v>7.8102161430000727</v>
          </cell>
          <cell r="M2036">
            <v>-15.669462522000041</v>
          </cell>
          <cell r="N2036">
            <v>51.888820113000023</v>
          </cell>
          <cell r="O2036">
            <v>-1.2130000000000436</v>
          </cell>
          <cell r="P2036">
            <v>-107.43100000000007</v>
          </cell>
          <cell r="Q2036">
            <v>-34.348999999999755</v>
          </cell>
          <cell r="R2036">
            <v>194.55213379399987</v>
          </cell>
          <cell r="S2036">
            <v>-30.738558499999918</v>
          </cell>
          <cell r="T2036">
            <v>13.057537963999934</v>
          </cell>
          <cell r="U2036">
            <v>-50.220446999999893</v>
          </cell>
          <cell r="V2036">
            <v>-64.509695339397069</v>
          </cell>
          <cell r="W2036">
            <v>-100.95098051733333</v>
          </cell>
          <cell r="X2036">
            <v>21.611402991000105</v>
          </cell>
          <cell r="Y2036">
            <v>-110.00227044000007</v>
          </cell>
          <cell r="Z2036">
            <v>-142.5920007007997</v>
          </cell>
          <cell r="AA2036">
            <v>-1004.6770000000001</v>
          </cell>
          <cell r="AB2036">
            <v>-755.01499999999987</v>
          </cell>
          <cell r="AC2036">
            <v>-880.70140512744683</v>
          </cell>
          <cell r="AH2036">
            <v>-660.2209558940001</v>
          </cell>
          <cell r="AM2036">
            <v>-263.73501305358718</v>
          </cell>
          <cell r="AR2036">
            <v>-242.98299999999995</v>
          </cell>
          <cell r="AV2036">
            <v>-112.60400000000016</v>
          </cell>
          <cell r="BA2036">
            <v>-808.2289999999997</v>
          </cell>
          <cell r="BI2036">
            <v>-390.46499999999975</v>
          </cell>
          <cell r="BR2036">
            <v>-641.21661480512228</v>
          </cell>
          <cell r="CD2036">
            <v>-445.0382202070565</v>
          </cell>
          <cell r="CO2036">
            <v>-1092.9820020412462</v>
          </cell>
          <cell r="DA2036">
            <v>379.21829938705076</v>
          </cell>
          <cell r="DN2036">
            <v>-714.11200000000031</v>
          </cell>
          <cell r="DX2036">
            <v>-376.4</v>
          </cell>
          <cell r="DY2036">
            <v>-376.4</v>
          </cell>
          <cell r="DZ2036">
            <v>-376.4</v>
          </cell>
          <cell r="EB2036">
            <v>-117.27864518</v>
          </cell>
          <cell r="EE2036">
            <v>-117.27864518</v>
          </cell>
          <cell r="EH2036">
            <v>-67.278645179999998</v>
          </cell>
          <cell r="EK2036">
            <v>-17.278645179999998</v>
          </cell>
          <cell r="EN2036">
            <v>32.721354820000002</v>
          </cell>
          <cell r="EQ2036">
            <v>82.721354820000002</v>
          </cell>
        </row>
        <row r="2046">
          <cell r="D2046" t="str">
            <v>--</v>
          </cell>
          <cell r="E2046" t="str">
            <v>--</v>
          </cell>
          <cell r="F2046" t="str">
            <v>--</v>
          </cell>
          <cell r="G2046" t="str">
            <v>--</v>
          </cell>
          <cell r="H2046" t="str">
            <v>--</v>
          </cell>
          <cell r="I2046" t="str">
            <v>...</v>
          </cell>
          <cell r="J2046" t="str">
            <v>...</v>
          </cell>
          <cell r="K2046" t="str">
            <v>...</v>
          </cell>
          <cell r="L2046" t="str">
            <v>...</v>
          </cell>
          <cell r="M2046" t="str">
            <v>...</v>
          </cell>
          <cell r="N2046" t="str">
            <v>...</v>
          </cell>
          <cell r="O2046" t="str">
            <v>...</v>
          </cell>
          <cell r="P2046" t="str">
            <v>...</v>
          </cell>
          <cell r="Q2046" t="str">
            <v>...</v>
          </cell>
          <cell r="R2046" t="str">
            <v>...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0</v>
          </cell>
          <cell r="AH2046">
            <v>0</v>
          </cell>
          <cell r="AM2046">
            <v>0</v>
          </cell>
          <cell r="AR2046">
            <v>0</v>
          </cell>
          <cell r="AV2046">
            <v>0</v>
          </cell>
          <cell r="BA2046">
            <v>0</v>
          </cell>
          <cell r="BI2046">
            <v>0</v>
          </cell>
          <cell r="BR2046">
            <v>0</v>
          </cell>
          <cell r="CD2046">
            <v>0</v>
          </cell>
          <cell r="CO2046">
            <v>0</v>
          </cell>
          <cell r="DA2046">
            <v>0</v>
          </cell>
          <cell r="DN2046">
            <v>0</v>
          </cell>
          <cell r="DX2046">
            <v>0</v>
          </cell>
          <cell r="DY2046">
            <v>0</v>
          </cell>
          <cell r="DZ2046">
            <v>-6.8733031810559169</v>
          </cell>
          <cell r="EB2046">
            <v>0</v>
          </cell>
          <cell r="EE2046">
            <v>0</v>
          </cell>
          <cell r="EH2046">
            <v>0</v>
          </cell>
          <cell r="EK2046">
            <v>0</v>
          </cell>
          <cell r="EN2046">
            <v>0</v>
          </cell>
          <cell r="EQ2046">
            <v>0</v>
          </cell>
        </row>
        <row r="2052"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H2052">
            <v>-6</v>
          </cell>
          <cell r="AI2052">
            <v>0</v>
          </cell>
          <cell r="AM2052">
            <v>0</v>
          </cell>
          <cell r="AR2052">
            <v>0</v>
          </cell>
          <cell r="AV2052">
            <v>0</v>
          </cell>
          <cell r="BA2052">
            <v>0</v>
          </cell>
          <cell r="BI2052">
            <v>0</v>
          </cell>
          <cell r="BR2052">
            <v>0</v>
          </cell>
          <cell r="CD2052">
            <v>0</v>
          </cell>
          <cell r="CO2052">
            <v>0</v>
          </cell>
          <cell r="DA2052">
            <v>0</v>
          </cell>
          <cell r="DN2052">
            <v>0</v>
          </cell>
          <cell r="DX2052">
            <v>0</v>
          </cell>
          <cell r="DY2052">
            <v>0</v>
          </cell>
          <cell r="DZ2052">
            <v>0</v>
          </cell>
          <cell r="EB2052">
            <v>0</v>
          </cell>
          <cell r="EE2052">
            <v>0</v>
          </cell>
          <cell r="EH2052">
            <v>0</v>
          </cell>
          <cell r="EK2052">
            <v>0</v>
          </cell>
          <cell r="EN2052">
            <v>0</v>
          </cell>
          <cell r="EQ2052">
            <v>0</v>
          </cell>
        </row>
        <row r="2053">
          <cell r="AC2053">
            <v>-50</v>
          </cell>
          <cell r="AD2053" t="str">
            <v>...</v>
          </cell>
          <cell r="AE2053">
            <v>-25</v>
          </cell>
          <cell r="AF2053">
            <v>-25</v>
          </cell>
          <cell r="AH2053">
            <v>-25</v>
          </cell>
          <cell r="AI2053" t="str">
            <v>...</v>
          </cell>
          <cell r="AM2053" t="str">
            <v>...</v>
          </cell>
          <cell r="AR2053" t="str">
            <v>...</v>
          </cell>
          <cell r="AV2053">
            <v>-14.9</v>
          </cell>
          <cell r="BA2053">
            <v>0</v>
          </cell>
          <cell r="BI2053">
            <v>3</v>
          </cell>
          <cell r="BR2053">
            <v>0</v>
          </cell>
          <cell r="CD2053">
            <v>0</v>
          </cell>
          <cell r="CO2053">
            <v>0</v>
          </cell>
          <cell r="DA2053">
            <v>0</v>
          </cell>
          <cell r="DN2053">
            <v>0</v>
          </cell>
          <cell r="DX2053">
            <v>0</v>
          </cell>
          <cell r="DY2053">
            <v>0</v>
          </cell>
          <cell r="DZ2053">
            <v>0</v>
          </cell>
          <cell r="EB2053">
            <v>0</v>
          </cell>
          <cell r="EE2053">
            <v>0</v>
          </cell>
          <cell r="EH2053">
            <v>3</v>
          </cell>
          <cell r="EK2053">
            <v>3</v>
          </cell>
          <cell r="EN2053">
            <v>3</v>
          </cell>
          <cell r="EQ2053">
            <v>3</v>
          </cell>
        </row>
        <row r="2139">
          <cell r="D2139">
            <v>-46.3</v>
          </cell>
          <cell r="E2139">
            <v>-42.9</v>
          </cell>
          <cell r="F2139">
            <v>-50.2</v>
          </cell>
          <cell r="G2139">
            <v>-6.91</v>
          </cell>
          <cell r="H2139">
            <v>-16.2</v>
          </cell>
          <cell r="I2139">
            <v>-4.2699999999999996</v>
          </cell>
          <cell r="J2139">
            <v>0.39700000000000113</v>
          </cell>
          <cell r="K2139">
            <v>13.107999999999997</v>
          </cell>
          <cell r="L2139">
            <v>23.04</v>
          </cell>
          <cell r="M2139">
            <v>33.433999999999997</v>
          </cell>
          <cell r="N2139">
            <v>23.385999999999999</v>
          </cell>
          <cell r="O2139">
            <v>-29.748000000000001</v>
          </cell>
          <cell r="P2139">
            <v>4.9780000000000015</v>
          </cell>
          <cell r="Q2139">
            <v>151.78499999999997</v>
          </cell>
          <cell r="R2139">
            <v>26.823000000000008</v>
          </cell>
          <cell r="S2139">
            <v>29.706000000000003</v>
          </cell>
          <cell r="T2139">
            <v>-1.5100000000000042</v>
          </cell>
          <cell r="U2139">
            <v>51.048000000000009</v>
          </cell>
          <cell r="V2139">
            <v>458.339</v>
          </cell>
          <cell r="W2139">
            <v>1035.287</v>
          </cell>
          <cell r="X2139">
            <v>1102.7949999999998</v>
          </cell>
          <cell r="Y2139">
            <v>1870.393</v>
          </cell>
          <cell r="Z2139">
            <v>1831.2231551359998</v>
          </cell>
          <cell r="AA2139">
            <v>2325.2079999999996</v>
          </cell>
          <cell r="AB2139">
            <v>3056.2430000000004</v>
          </cell>
          <cell r="AC2139">
            <v>3097.3620000000005</v>
          </cell>
          <cell r="AH2139">
            <v>3000.3889999999992</v>
          </cell>
          <cell r="AM2139">
            <v>2767.6439999999993</v>
          </cell>
          <cell r="AR2139">
            <v>1545.7280000000001</v>
          </cell>
          <cell r="AV2139">
            <v>461.44499999999994</v>
          </cell>
          <cell r="BA2139">
            <v>213.27399999999997</v>
          </cell>
          <cell r="BI2139">
            <v>241.81899999999996</v>
          </cell>
          <cell r="BR2139">
            <v>532.45400000000006</v>
          </cell>
          <cell r="CD2139">
            <v>520.54999999999995</v>
          </cell>
          <cell r="CO2139">
            <v>360.17899999999997</v>
          </cell>
          <cell r="DA2139">
            <v>258.87500000000011</v>
          </cell>
          <cell r="DN2139">
            <v>209.45499999999996</v>
          </cell>
          <cell r="DX2139">
            <v>347.55983711116551</v>
          </cell>
          <cell r="DY2139">
            <v>375.74396425342195</v>
          </cell>
          <cell r="DZ2139">
            <v>442.99096865241472</v>
          </cell>
          <cell r="EB2139">
            <v>371.01399714807712</v>
          </cell>
          <cell r="EE2139">
            <v>388.76497457768397</v>
          </cell>
          <cell r="EH2139">
            <v>520.11396805855202</v>
          </cell>
          <cell r="EK2139">
            <v>673.99758549688363</v>
          </cell>
          <cell r="EN2139">
            <v>844.00407925882473</v>
          </cell>
          <cell r="EQ2139">
            <v>1034.6229074741796</v>
          </cell>
        </row>
        <row r="2140">
          <cell r="D2140">
            <v>-29.9</v>
          </cell>
          <cell r="E2140">
            <v>-31.3</v>
          </cell>
          <cell r="F2140">
            <v>-33.6</v>
          </cell>
          <cell r="G2140">
            <v>-5.63</v>
          </cell>
          <cell r="H2140">
            <v>-14.25</v>
          </cell>
          <cell r="I2140">
            <v>-7.18</v>
          </cell>
          <cell r="J2140">
            <v>-6.6769999999999996</v>
          </cell>
          <cell r="K2140">
            <v>17.710999999999999</v>
          </cell>
          <cell r="L2140">
            <v>20.959</v>
          </cell>
          <cell r="M2140">
            <v>29.578999999999994</v>
          </cell>
          <cell r="N2140">
            <v>17.739999999999998</v>
          </cell>
        </row>
        <row r="2141">
          <cell r="D2141">
            <v>-16.399999999999999</v>
          </cell>
          <cell r="E2141">
            <v>-11.6</v>
          </cell>
          <cell r="F2141">
            <v>-16.600000000000001</v>
          </cell>
          <cell r="G2141">
            <v>-1.28</v>
          </cell>
          <cell r="H2141">
            <v>-1.95</v>
          </cell>
          <cell r="I2141">
            <v>2.91</v>
          </cell>
          <cell r="J2141">
            <v>7.0740000000000007</v>
          </cell>
          <cell r="K2141">
            <v>-4.6030000000000015</v>
          </cell>
          <cell r="L2141">
            <v>2.0809999999999995</v>
          </cell>
          <cell r="M2141">
            <v>3.8550000000000004</v>
          </cell>
          <cell r="N2141">
            <v>5.6460000000000008</v>
          </cell>
          <cell r="O2141">
            <v>-1.343</v>
          </cell>
          <cell r="P2141">
            <v>-3.3260000000000005</v>
          </cell>
          <cell r="Q2141">
            <v>23.424999999999997</v>
          </cell>
          <cell r="R2141">
            <v>3.0129999999999999</v>
          </cell>
          <cell r="S2141">
            <v>38.856999999999999</v>
          </cell>
          <cell r="T2141">
            <v>1.3889999999999993</v>
          </cell>
          <cell r="U2141">
            <v>14.569000000000003</v>
          </cell>
          <cell r="V2141">
            <v>72.86099999999999</v>
          </cell>
          <cell r="W2141">
            <v>141.19600000000003</v>
          </cell>
          <cell r="X2141">
            <v>164.96</v>
          </cell>
          <cell r="Y2141">
            <v>89.268999999999991</v>
          </cell>
          <cell r="Z2141">
            <v>175.53800000000001</v>
          </cell>
          <cell r="AA2141">
            <v>263.30799999999999</v>
          </cell>
          <cell r="AB2141">
            <v>290.28500000000003</v>
          </cell>
          <cell r="AC2141">
            <v>421.79500000000002</v>
          </cell>
          <cell r="AH2141">
            <v>593.93100000000004</v>
          </cell>
          <cell r="AM2141">
            <v>166.488</v>
          </cell>
          <cell r="AR2141">
            <v>272.21100000000001</v>
          </cell>
          <cell r="AV2141">
            <v>68.025999999999982</v>
          </cell>
          <cell r="BA2141">
            <v>33.066999999999979</v>
          </cell>
        </row>
        <row r="2147">
          <cell r="D2147">
            <v>28</v>
          </cell>
          <cell r="E2147">
            <v>41.699999999999996</v>
          </cell>
          <cell r="F2147">
            <v>69</v>
          </cell>
          <cell r="G2147">
            <v>56.660000000000004</v>
          </cell>
          <cell r="H2147">
            <v>61.050000000000004</v>
          </cell>
          <cell r="I2147">
            <v>84.58</v>
          </cell>
          <cell r="J2147">
            <v>82.885999999999996</v>
          </cell>
          <cell r="K2147">
            <v>79.577000000000012</v>
          </cell>
          <cell r="L2147">
            <v>82.753582635000015</v>
          </cell>
          <cell r="M2147">
            <v>85.273582635000025</v>
          </cell>
          <cell r="N2147">
            <v>94.555999999999983</v>
          </cell>
          <cell r="O2147">
            <v>116.85</v>
          </cell>
          <cell r="P2147">
            <v>102.577</v>
          </cell>
          <cell r="Q2147">
            <v>93.153000000000006</v>
          </cell>
          <cell r="R2147">
            <v>163.49</v>
          </cell>
          <cell r="S2147">
            <v>183.34000000000003</v>
          </cell>
          <cell r="T2147">
            <v>183.726</v>
          </cell>
          <cell r="U2147">
            <v>184.91900000000004</v>
          </cell>
          <cell r="V2147">
            <v>-59.664000000000023</v>
          </cell>
          <cell r="W2147">
            <v>-456.10300000000012</v>
          </cell>
          <cell r="X2147">
            <v>-478.23699999999991</v>
          </cell>
          <cell r="Y2147">
            <v>-1082.7319999999997</v>
          </cell>
          <cell r="Z2147">
            <v>-991.61199999999997</v>
          </cell>
          <cell r="AA2147">
            <v>-1316.29</v>
          </cell>
          <cell r="AB2147">
            <v>-1686.7490000000003</v>
          </cell>
          <cell r="AC2147">
            <v>-1347.9459999999999</v>
          </cell>
          <cell r="AH2147">
            <v>-1330.4220000000003</v>
          </cell>
          <cell r="AM2147">
            <v>-984.38800000000003</v>
          </cell>
          <cell r="AR2147">
            <v>-142.19600000000005</v>
          </cell>
          <cell r="AV2147">
            <v>505.56600000000003</v>
          </cell>
          <cell r="BA2147">
            <v>595.36900000000003</v>
          </cell>
          <cell r="BI2147">
            <v>617.80600000000004</v>
          </cell>
          <cell r="BR2147">
            <v>551.36799999999982</v>
          </cell>
          <cell r="CD2147">
            <v>871.66399999999999</v>
          </cell>
          <cell r="CO2147">
            <v>1113.3409999999997</v>
          </cell>
          <cell r="DA2147">
            <v>1155.8990000000001</v>
          </cell>
          <cell r="DN2147">
            <v>1386.836</v>
          </cell>
          <cell r="DX2147">
            <v>1583.9158516660445</v>
          </cell>
          <cell r="DY2147">
            <v>1553.1330220900106</v>
          </cell>
          <cell r="DZ2147">
            <v>1433.7568335072592</v>
          </cell>
          <cell r="EB2147">
            <v>1611.5281966136072</v>
          </cell>
          <cell r="EE2147">
            <v>1622.6521961007909</v>
          </cell>
          <cell r="EH2147">
            <v>1569.0926863158452</v>
          </cell>
          <cell r="EK2147">
            <v>1497.4616869232202</v>
          </cell>
          <cell r="EN2147">
            <v>1383.6373477519969</v>
          </cell>
          <cell r="EQ2147">
            <v>1251.541957253163</v>
          </cell>
        </row>
        <row r="2148">
          <cell r="D2148">
            <v>65.2</v>
          </cell>
          <cell r="E2148">
            <v>82.3</v>
          </cell>
          <cell r="F2148">
            <v>83.6</v>
          </cell>
          <cell r="G2148">
            <v>58.49</v>
          </cell>
          <cell r="H2148">
            <v>68.760000000000005</v>
          </cell>
          <cell r="I2148">
            <v>79.87</v>
          </cell>
          <cell r="J2148">
            <v>80.069999999999993</v>
          </cell>
          <cell r="K2148">
            <v>74.332000000000008</v>
          </cell>
          <cell r="L2148">
            <v>79.087582635000018</v>
          </cell>
          <cell r="M2148">
            <v>84.862582635000024</v>
          </cell>
          <cell r="N2148">
            <v>101.06699999999998</v>
          </cell>
          <cell r="O2148">
            <v>125.017</v>
          </cell>
          <cell r="P2148">
            <v>107.057</v>
          </cell>
          <cell r="Q2148">
            <v>93.228000000000009</v>
          </cell>
          <cell r="R2148">
            <v>169.40300000000002</v>
          </cell>
          <cell r="S2148">
            <v>186.83200000000002</v>
          </cell>
          <cell r="T2148">
            <v>187.892</v>
          </cell>
          <cell r="U2148">
            <v>188.83200000000005</v>
          </cell>
          <cell r="V2148">
            <v>-61.305000000000021</v>
          </cell>
          <cell r="W2148">
            <v>-456.71900000000011</v>
          </cell>
          <cell r="X2148">
            <v>-476.43099999999993</v>
          </cell>
          <cell r="Y2148">
            <v>-1078.5049999999997</v>
          </cell>
          <cell r="Z2148">
            <v>-985.91099999999994</v>
          </cell>
          <cell r="AA2148">
            <v>-1314.06</v>
          </cell>
          <cell r="AB2148">
            <v>-1681.6180000000002</v>
          </cell>
          <cell r="AC2148">
            <v>-1349.3629999999998</v>
          </cell>
          <cell r="AH2148">
            <v>-1321.8960000000002</v>
          </cell>
          <cell r="AM2148">
            <v>-981.89100000000008</v>
          </cell>
          <cell r="AR2148">
            <v>-158.86600000000004</v>
          </cell>
          <cell r="AV2148">
            <v>498.22200000000004</v>
          </cell>
          <cell r="BA2148">
            <v>599.78300000000002</v>
          </cell>
        </row>
        <row r="2149">
          <cell r="D2149">
            <v>-37.200000000000003</v>
          </cell>
          <cell r="E2149">
            <v>-40.6</v>
          </cell>
          <cell r="F2149">
            <v>-14.6</v>
          </cell>
          <cell r="G2149">
            <v>-1.83</v>
          </cell>
          <cell r="H2149">
            <v>-7.71</v>
          </cell>
          <cell r="I2149">
            <v>4.71</v>
          </cell>
          <cell r="J2149">
            <v>2.8160000000000003</v>
          </cell>
          <cell r="K2149">
            <v>5.2449999999999992</v>
          </cell>
          <cell r="L2149">
            <v>3.6660000000000013</v>
          </cell>
          <cell r="M2149">
            <v>0.41100000000000048</v>
          </cell>
          <cell r="N2149">
            <v>-6.5109999999999992</v>
          </cell>
          <cell r="O2149">
            <v>-8.1670000000000016</v>
          </cell>
          <cell r="P2149">
            <v>-4.4799999999999995</v>
          </cell>
          <cell r="Q2149">
            <v>-7.5000000000000178E-2</v>
          </cell>
          <cell r="R2149">
            <v>-5.913000000000002</v>
          </cell>
          <cell r="S2149">
            <v>-3.4919999999999995</v>
          </cell>
          <cell r="T2149">
            <v>-4.1660000000000004</v>
          </cell>
          <cell r="U2149">
            <v>-3.9130000000000003</v>
          </cell>
          <cell r="V2149">
            <v>1.6409999999999991</v>
          </cell>
          <cell r="W2149">
            <v>0.61600000000000055</v>
          </cell>
          <cell r="X2149">
            <v>-1.806</v>
          </cell>
          <cell r="Y2149">
            <v>-4.2270000000000003</v>
          </cell>
          <cell r="Z2149">
            <v>-5.7009999999999996</v>
          </cell>
          <cell r="AA2149">
            <v>-2.2299999999999995</v>
          </cell>
          <cell r="AB2149">
            <v>-5.1310000000000002</v>
          </cell>
          <cell r="AC2149">
            <v>1.416999999999998</v>
          </cell>
          <cell r="AH2149">
            <v>-8.5259999999999998</v>
          </cell>
          <cell r="AM2149">
            <v>-2.4969999999999999</v>
          </cell>
          <cell r="AR2149">
            <v>16.669999999999995</v>
          </cell>
          <cell r="AV2149">
            <v>7.3439999999999976</v>
          </cell>
          <cell r="BA2149">
            <v>-4.4139999999999979</v>
          </cell>
        </row>
        <row r="2151">
          <cell r="D2151">
            <v>184</v>
          </cell>
          <cell r="E2151">
            <v>181.29999999999998</v>
          </cell>
          <cell r="F2151">
            <v>188.5</v>
          </cell>
          <cell r="G2151">
            <v>154.92999999999998</v>
          </cell>
          <cell r="H2151">
            <v>160.52000000000001</v>
          </cell>
          <cell r="I2151">
            <v>76.3</v>
          </cell>
          <cell r="J2151">
            <v>82.396000000000001</v>
          </cell>
          <cell r="K2151">
            <v>91.050000000000011</v>
          </cell>
          <cell r="L2151">
            <v>100.282</v>
          </cell>
          <cell r="M2151">
            <v>113.114</v>
          </cell>
          <cell r="N2151">
            <v>131.74799999999999</v>
          </cell>
          <cell r="O2151">
            <v>145.602</v>
          </cell>
          <cell r="P2151">
            <v>173.386</v>
          </cell>
          <cell r="Q2151">
            <v>163.94300000000001</v>
          </cell>
          <cell r="R2151">
            <v>108.985</v>
          </cell>
          <cell r="S2151">
            <v>66.411000000000001</v>
          </cell>
          <cell r="T2151">
            <v>81.738</v>
          </cell>
          <cell r="U2151">
            <v>85.046000000000006</v>
          </cell>
          <cell r="V2151">
            <v>86.135000000000005</v>
          </cell>
          <cell r="W2151">
            <v>96.504000000000005</v>
          </cell>
          <cell r="X2151">
            <v>113.97799999999999</v>
          </cell>
          <cell r="Y2151">
            <v>189.565</v>
          </cell>
          <cell r="Z2151">
            <v>235.40100000000001</v>
          </cell>
          <cell r="AA2151">
            <v>343.50599999999997</v>
          </cell>
          <cell r="AB2151">
            <v>472.82900000000001</v>
          </cell>
          <cell r="AC2151">
            <v>677.80100000000004</v>
          </cell>
          <cell r="AH2151">
            <v>789.95299999999997</v>
          </cell>
          <cell r="AM2151">
            <v>1008.2329999999999</v>
          </cell>
          <cell r="AR2151">
            <v>1140.076</v>
          </cell>
          <cell r="AV2151">
            <v>1238.751</v>
          </cell>
          <cell r="BA2151">
            <v>1210.383</v>
          </cell>
          <cell r="BI2151">
            <v>1135.722</v>
          </cell>
          <cell r="BR2151">
            <v>1081.856</v>
          </cell>
          <cell r="CD2151">
            <v>1113.7819999999999</v>
          </cell>
          <cell r="CO2151">
            <v>1236.549</v>
          </cell>
          <cell r="DA2151">
            <v>1273.4269999999999</v>
          </cell>
          <cell r="DN2151">
            <v>1493.0730000000001</v>
          </cell>
          <cell r="DX2151">
            <v>1659.9985121540583</v>
          </cell>
          <cell r="DY2151">
            <v>1650.2455124738076</v>
          </cell>
          <cell r="DZ2151">
            <v>1292.9061824113228</v>
          </cell>
          <cell r="EB2151">
            <v>1874.4544728873402</v>
          </cell>
          <cell r="EE2151">
            <v>2064.6049790347533</v>
          </cell>
          <cell r="EH2151">
            <v>2242.2550272214057</v>
          </cell>
          <cell r="EK2151">
            <v>2439.4784538372551</v>
          </cell>
          <cell r="EN2151">
            <v>2671.3191730969943</v>
          </cell>
          <cell r="EQ2151">
            <v>2919.9050374854878</v>
          </cell>
        </row>
        <row r="2160">
          <cell r="D2160">
            <v>135.80000000000001</v>
          </cell>
          <cell r="E2160">
            <v>135.4</v>
          </cell>
          <cell r="F2160">
            <v>146.1</v>
          </cell>
          <cell r="G2160">
            <v>160.82999999999998</v>
          </cell>
          <cell r="H2160">
            <v>154.74</v>
          </cell>
          <cell r="I2160">
            <v>130.41999999999999</v>
          </cell>
          <cell r="J2160">
            <v>124.22200000000001</v>
          </cell>
          <cell r="K2160">
            <v>159.268</v>
          </cell>
          <cell r="L2160">
            <v>159.18600000000001</v>
          </cell>
          <cell r="M2160">
            <v>184.173</v>
          </cell>
          <cell r="N2160">
            <v>203.90600000000001</v>
          </cell>
          <cell r="O2160">
            <v>172.364</v>
          </cell>
          <cell r="P2160">
            <v>210.87300000000002</v>
          </cell>
          <cell r="Q2160">
            <v>334.28</v>
          </cell>
          <cell r="R2160">
            <v>258.01100000000002</v>
          </cell>
          <cell r="S2160">
            <v>291.69299999999998</v>
          </cell>
          <cell r="T2160">
            <v>284.59099999999995</v>
          </cell>
          <cell r="U2160">
            <v>329.98199999999997</v>
          </cell>
          <cell r="V2160">
            <v>449.67600000000004</v>
          </cell>
          <cell r="W2160">
            <v>667.50200000000007</v>
          </cell>
          <cell r="X2160">
            <v>714.66177104600001</v>
          </cell>
          <cell r="Y2160">
            <v>976.99500000000012</v>
          </cell>
          <cell r="Z2160">
            <v>1028.5840000000001</v>
          </cell>
          <cell r="AA2160">
            <v>1371.1589999999999</v>
          </cell>
          <cell r="AB2160">
            <v>1901.4329999999998</v>
          </cell>
          <cell r="AC2160">
            <v>2304.3760000000002</v>
          </cell>
          <cell r="AH2160">
            <v>2321.9809999999998</v>
          </cell>
          <cell r="AM2160">
            <v>2624.9120000000003</v>
          </cell>
          <cell r="AR2160">
            <v>2330.125</v>
          </cell>
          <cell r="AV2160">
            <v>1971.8320000000003</v>
          </cell>
          <cell r="BA2160">
            <v>1766.1399999999999</v>
          </cell>
          <cell r="BI2160">
            <v>1695.181</v>
          </cell>
          <cell r="BR2160">
            <v>1829.691</v>
          </cell>
          <cell r="CD2160">
            <v>2159.6610000000001</v>
          </cell>
          <cell r="CO2160">
            <v>2285.0390000000002</v>
          </cell>
          <cell r="DA2160">
            <v>2390.9369999999999</v>
          </cell>
          <cell r="DN2160">
            <v>2741.6840000000002</v>
          </cell>
          <cell r="DX2160">
            <v>3193.0509956242681</v>
          </cell>
          <cell r="DY2160">
            <v>3180.6992935102408</v>
          </cell>
          <cell r="DZ2160">
            <v>2771.2307792639972</v>
          </cell>
          <cell r="EB2160">
            <v>3458.5734613420254</v>
          </cell>
          <cell r="EE2160">
            <v>3677.5989444062279</v>
          </cell>
          <cell r="EH2160">
            <v>3933.0384762888034</v>
          </cell>
          <cell r="EK2160">
            <v>4212.5145209503589</v>
          </cell>
          <cell r="EN2160">
            <v>4500.5373948008146</v>
          </cell>
          <cell r="EQ2160">
            <v>4807.646696905831</v>
          </cell>
        </row>
        <row r="2161">
          <cell r="D2161">
            <v>55.3</v>
          </cell>
          <cell r="E2161">
            <v>51.2</v>
          </cell>
          <cell r="F2161">
            <v>49.9</v>
          </cell>
          <cell r="G2161">
            <v>66.2</v>
          </cell>
          <cell r="H2161">
            <v>53.28</v>
          </cell>
          <cell r="I2161">
            <v>60.64</v>
          </cell>
          <cell r="J2161">
            <v>53.713000000000001</v>
          </cell>
          <cell r="K2161">
            <v>69.494</v>
          </cell>
          <cell r="L2161">
            <v>81.582999999999998</v>
          </cell>
          <cell r="M2161">
            <v>87.352999999999994</v>
          </cell>
          <cell r="N2161">
            <v>92.491</v>
          </cell>
          <cell r="O2161">
            <v>81.507999999999996</v>
          </cell>
          <cell r="P2161">
            <v>102.339</v>
          </cell>
          <cell r="Q2161">
            <v>123.867</v>
          </cell>
          <cell r="R2161">
            <v>142.91</v>
          </cell>
          <cell r="S2161">
            <v>129.00200000000001</v>
          </cell>
          <cell r="T2161">
            <v>131.91499999999999</v>
          </cell>
          <cell r="U2161">
            <v>151.63200000000001</v>
          </cell>
          <cell r="V2161">
            <v>198.69000000000003</v>
          </cell>
          <cell r="W2161">
            <v>271.23700000000002</v>
          </cell>
          <cell r="X2161">
            <v>239.16599999999997</v>
          </cell>
          <cell r="Y2161">
            <v>344.44400000000002</v>
          </cell>
          <cell r="Z2161">
            <v>342.21600000000001</v>
          </cell>
          <cell r="AA2161">
            <v>408.44</v>
          </cell>
          <cell r="AB2161">
            <v>486.94799999999998</v>
          </cell>
          <cell r="AC2161">
            <v>564.82100000000003</v>
          </cell>
          <cell r="AH2161">
            <v>624.99</v>
          </cell>
          <cell r="AM2161">
            <v>667.36300000000006</v>
          </cell>
          <cell r="AR2161">
            <v>622.12099999999998</v>
          </cell>
          <cell r="AV2161">
            <v>511.40400000000011</v>
          </cell>
          <cell r="BA2161">
            <v>470.26599999999996</v>
          </cell>
          <cell r="BI2161">
            <v>444.59</v>
          </cell>
          <cell r="BR2161">
            <v>511.15299999999996</v>
          </cell>
          <cell r="CD2161">
            <v>569.846</v>
          </cell>
          <cell r="CO2161">
            <v>636.95600000000002</v>
          </cell>
          <cell r="DA2161">
            <v>429.666</v>
          </cell>
          <cell r="DN2161">
            <v>448.68100000000004</v>
          </cell>
          <cell r="DX2161">
            <v>475.97769525523631</v>
          </cell>
          <cell r="DY2161">
            <v>473.3808151891817</v>
          </cell>
          <cell r="DZ2161">
            <v>455.37069746706419</v>
          </cell>
          <cell r="EB2161">
            <v>473.24896909416026</v>
          </cell>
          <cell r="EE2161">
            <v>473.66553802307658</v>
          </cell>
          <cell r="EH2161">
            <v>477.18314319532368</v>
          </cell>
          <cell r="EK2161">
            <v>480.62777043437069</v>
          </cell>
          <cell r="EN2161">
            <v>481.90618425785135</v>
          </cell>
          <cell r="EQ2161">
            <v>482.15800590734199</v>
          </cell>
        </row>
        <row r="2163">
          <cell r="D2163">
            <v>0</v>
          </cell>
          <cell r="E2163">
            <v>0.2</v>
          </cell>
          <cell r="F2163">
            <v>0.3</v>
          </cell>
          <cell r="G2163">
            <v>0.73</v>
          </cell>
          <cell r="H2163">
            <v>0.17</v>
          </cell>
          <cell r="I2163">
            <v>2.6</v>
          </cell>
          <cell r="J2163">
            <v>0.109</v>
          </cell>
          <cell r="K2163">
            <v>4.4269999999999996</v>
          </cell>
          <cell r="L2163">
            <v>4.0990000000000002</v>
          </cell>
          <cell r="M2163">
            <v>4.7439999999999998</v>
          </cell>
          <cell r="N2163">
            <v>4.4539999999999997</v>
          </cell>
          <cell r="O2163">
            <v>2.3329999999999997</v>
          </cell>
          <cell r="P2163">
            <v>5.0179999999999998</v>
          </cell>
          <cell r="Q2163">
            <v>13.969000000000001</v>
          </cell>
          <cell r="R2163">
            <v>13.806999999999999</v>
          </cell>
          <cell r="S2163">
            <v>12.461</v>
          </cell>
          <cell r="T2163">
            <v>13.734</v>
          </cell>
          <cell r="U2163">
            <v>12.18</v>
          </cell>
          <cell r="V2163">
            <v>28.973000000000003</v>
          </cell>
          <cell r="W2163">
            <v>40.357999999999997</v>
          </cell>
          <cell r="X2163">
            <v>43.394771046000002</v>
          </cell>
          <cell r="Y2163">
            <v>59.017000000000003</v>
          </cell>
          <cell r="Z2163">
            <v>64.411999999999992</v>
          </cell>
          <cell r="AA2163">
            <v>44.260000000000005</v>
          </cell>
          <cell r="AB2163">
            <v>48.252000000000002</v>
          </cell>
          <cell r="AC2163">
            <v>63.771000000000001</v>
          </cell>
          <cell r="AH2163">
            <v>52.221999999999994</v>
          </cell>
          <cell r="AM2163">
            <v>46.896999999999998</v>
          </cell>
          <cell r="AR2163">
            <v>50.191000000000003</v>
          </cell>
          <cell r="AV2163">
            <v>34.225000000000001</v>
          </cell>
          <cell r="BA2163">
            <v>33.488999999999997</v>
          </cell>
        </row>
        <row r="2164">
          <cell r="D2164">
            <v>49.7</v>
          </cell>
          <cell r="E2164">
            <v>46</v>
          </cell>
          <cell r="F2164">
            <v>51.6</v>
          </cell>
          <cell r="G2164">
            <v>48.33</v>
          </cell>
          <cell r="H2164">
            <v>52.68</v>
          </cell>
          <cell r="I2164">
            <v>40.67</v>
          </cell>
          <cell r="J2164">
            <v>41.935000000000002</v>
          </cell>
          <cell r="K2164">
            <v>60.569000000000003</v>
          </cell>
          <cell r="L2164">
            <v>49.162999999999997</v>
          </cell>
          <cell r="M2164">
            <v>61.078000000000003</v>
          </cell>
          <cell r="N2164">
            <v>71.748999999999995</v>
          </cell>
          <cell r="O2164">
            <v>57.973999999999997</v>
          </cell>
          <cell r="P2164">
            <v>76.676000000000002</v>
          </cell>
          <cell r="Q2164">
            <v>171.74199999999999</v>
          </cell>
          <cell r="R2164">
            <v>81.36</v>
          </cell>
          <cell r="S2164">
            <v>129.77199999999999</v>
          </cell>
          <cell r="T2164">
            <v>89.498999999999995</v>
          </cell>
          <cell r="U2164">
            <v>110.724</v>
          </cell>
          <cell r="V2164">
            <v>159.977</v>
          </cell>
          <cell r="W2164">
            <v>273.01799999999997</v>
          </cell>
          <cell r="X2164">
            <v>341.08600000000001</v>
          </cell>
          <cell r="Y2164">
            <v>447.03500000000003</v>
          </cell>
          <cell r="Z2164">
            <v>484.54399999999998</v>
          </cell>
          <cell r="AA2164">
            <v>755.28300000000002</v>
          </cell>
          <cell r="AB2164">
            <v>1157.058</v>
          </cell>
          <cell r="AC2164">
            <v>1422.6579999999999</v>
          </cell>
          <cell r="AH2164">
            <v>1316.627</v>
          </cell>
          <cell r="AM2164">
            <v>1567.3209999999999</v>
          </cell>
          <cell r="AR2164">
            <v>1320.0530000000001</v>
          </cell>
          <cell r="AV2164">
            <v>1074.4480000000001</v>
          </cell>
          <cell r="BA2164">
            <v>953.33199999999999</v>
          </cell>
        </row>
        <row r="2165">
          <cell r="D2165">
            <v>30.8</v>
          </cell>
          <cell r="E2165">
            <v>38</v>
          </cell>
          <cell r="F2165">
            <v>44.3</v>
          </cell>
          <cell r="G2165">
            <v>45.57</v>
          </cell>
          <cell r="H2165">
            <v>48.61</v>
          </cell>
          <cell r="I2165">
            <v>26.51</v>
          </cell>
          <cell r="J2165">
            <v>28.465</v>
          </cell>
          <cell r="K2165">
            <v>24.777999999999999</v>
          </cell>
          <cell r="L2165">
            <v>24.341000000000001</v>
          </cell>
          <cell r="M2165">
            <v>30.998000000000001</v>
          </cell>
          <cell r="N2165">
            <v>35.212000000000003</v>
          </cell>
          <cell r="O2165">
            <v>30.548999999999999</v>
          </cell>
          <cell r="P2165">
            <v>26.84</v>
          </cell>
          <cell r="Q2165">
            <v>24.702000000000002</v>
          </cell>
          <cell r="R2165">
            <v>19.934000000000001</v>
          </cell>
          <cell r="S2165">
            <v>20.457999999999998</v>
          </cell>
          <cell r="T2165">
            <v>49.442999999999998</v>
          </cell>
          <cell r="U2165">
            <v>55.445999999999998</v>
          </cell>
          <cell r="V2165">
            <v>62.036000000000001</v>
          </cell>
          <cell r="W2165">
            <v>82.888999999999996</v>
          </cell>
          <cell r="X2165">
            <v>91.015000000000001</v>
          </cell>
          <cell r="Y2165">
            <v>126.499</v>
          </cell>
          <cell r="Z2165">
            <v>137.41200000000001</v>
          </cell>
          <cell r="AA2165">
            <v>163.17599999999999</v>
          </cell>
          <cell r="AB2165">
            <v>209.17500000000001</v>
          </cell>
          <cell r="AC2165">
            <v>253.126</v>
          </cell>
          <cell r="AH2165">
            <v>328.142</v>
          </cell>
          <cell r="AM2165">
            <v>343.33100000000002</v>
          </cell>
          <cell r="AR2165">
            <v>337.76</v>
          </cell>
          <cell r="AV2165">
            <v>351.755</v>
          </cell>
          <cell r="BA2165">
            <v>309.053</v>
          </cell>
        </row>
        <row r="2167">
          <cell r="D2167">
            <v>3.7</v>
          </cell>
          <cell r="E2167">
            <v>4</v>
          </cell>
          <cell r="F2167">
            <v>3.7</v>
          </cell>
          <cell r="G2167">
            <v>3.52</v>
          </cell>
          <cell r="H2167">
            <v>3.6</v>
          </cell>
          <cell r="I2167">
            <v>3.68</v>
          </cell>
          <cell r="J2167">
            <v>3.9350000000000001</v>
          </cell>
          <cell r="K2167">
            <v>7.585</v>
          </cell>
          <cell r="L2167">
            <v>7.0789999999999997</v>
          </cell>
          <cell r="M2167">
            <v>7.319</v>
          </cell>
          <cell r="N2167">
            <v>7.8520000000000003</v>
          </cell>
          <cell r="O2167">
            <v>7.6580000000000004</v>
          </cell>
          <cell r="P2167">
            <v>8.6999999999999993</v>
          </cell>
          <cell r="Q2167">
            <v>8.9269999999999996</v>
          </cell>
          <cell r="R2167">
            <v>9.0830000000000002</v>
          </cell>
          <cell r="S2167">
            <v>8.2859999999999996</v>
          </cell>
          <cell r="T2167">
            <v>7.5010000000000003</v>
          </cell>
          <cell r="U2167">
            <v>7.2539999999999996</v>
          </cell>
          <cell r="V2167">
            <v>7.7240000000000002</v>
          </cell>
          <cell r="W2167">
            <v>7.282</v>
          </cell>
          <cell r="X2167">
            <v>6.8440000000000003</v>
          </cell>
          <cell r="Y2167">
            <v>7.056</v>
          </cell>
          <cell r="Z2167">
            <v>56.883844863999997</v>
          </cell>
          <cell r="AA2167">
            <v>60.618000000000002</v>
          </cell>
          <cell r="AB2167">
            <v>62.023000000000003</v>
          </cell>
          <cell r="AC2167">
            <v>60.941000000000003</v>
          </cell>
          <cell r="AH2167">
            <v>58.405000000000001</v>
          </cell>
          <cell r="AM2167">
            <v>62.378</v>
          </cell>
          <cell r="AR2167">
            <v>66.534000000000006</v>
          </cell>
          <cell r="AV2167">
            <v>66.665000000000006</v>
          </cell>
          <cell r="BA2167">
            <v>62.072000000000003</v>
          </cell>
        </row>
        <row r="2193">
          <cell r="D2193">
            <v>41.5</v>
          </cell>
          <cell r="E2193">
            <v>41</v>
          </cell>
          <cell r="F2193">
            <v>43.4</v>
          </cell>
          <cell r="G2193">
            <v>39.843999999999994</v>
          </cell>
          <cell r="H2193">
            <v>26.47</v>
          </cell>
          <cell r="I2193">
            <v>6.84</v>
          </cell>
          <cell r="J2193">
            <v>6.1639999999999997</v>
          </cell>
          <cell r="K2193">
            <v>6.1820000000000004</v>
          </cell>
          <cell r="L2193">
            <v>4.2590000000000003</v>
          </cell>
          <cell r="M2193">
            <v>3.6960000000000002</v>
          </cell>
          <cell r="N2193">
            <v>5.0129999999999999</v>
          </cell>
          <cell r="O2193">
            <v>7.16</v>
          </cell>
          <cell r="P2193">
            <v>6.1959999999999997</v>
          </cell>
          <cell r="Q2193">
            <v>6.4539999999999997</v>
          </cell>
          <cell r="R2193">
            <v>2.444</v>
          </cell>
          <cell r="S2193">
            <v>0</v>
          </cell>
          <cell r="T2193">
            <v>0.61</v>
          </cell>
          <cell r="U2193">
            <v>0.38800000000000001</v>
          </cell>
          <cell r="V2193">
            <v>0</v>
          </cell>
          <cell r="W2193">
            <v>0</v>
          </cell>
          <cell r="X2193">
            <v>2.8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0</v>
          </cell>
          <cell r="AH2193">
            <v>0</v>
          </cell>
          <cell r="AM2193">
            <v>0</v>
          </cell>
          <cell r="AR2193">
            <v>6</v>
          </cell>
          <cell r="AV2193">
            <v>22.5</v>
          </cell>
          <cell r="BA2193">
            <v>30</v>
          </cell>
          <cell r="BI2193">
            <v>38</v>
          </cell>
          <cell r="BR2193">
            <v>0</v>
          </cell>
          <cell r="CD2193">
            <v>42.39</v>
          </cell>
          <cell r="CO2193">
            <v>64.355999999999995</v>
          </cell>
          <cell r="DA2193">
            <v>0</v>
          </cell>
          <cell r="DN2193">
            <v>107</v>
          </cell>
          <cell r="DX2193">
            <v>79.999999999999886</v>
          </cell>
          <cell r="DY2193">
            <v>79.999999999999773</v>
          </cell>
          <cell r="DZ2193">
            <v>7.2005562307396076</v>
          </cell>
          <cell r="EB2193">
            <v>49.999999999999773</v>
          </cell>
          <cell r="EE2193">
            <v>49.999999999999545</v>
          </cell>
          <cell r="EH2193">
            <v>25.000000000002274</v>
          </cell>
          <cell r="EK2193">
            <v>0</v>
          </cell>
          <cell r="EN2193">
            <v>0</v>
          </cell>
          <cell r="EQ2193">
            <v>0</v>
          </cell>
        </row>
        <row r="2195">
          <cell r="D2195">
            <v>-24.77</v>
          </cell>
          <cell r="E2195">
            <v>-29.782</v>
          </cell>
          <cell r="F2195">
            <v>-35.087000000000003</v>
          </cell>
          <cell r="G2195">
            <v>-2.5209999999999999</v>
          </cell>
          <cell r="H2195">
            <v>-11.961</v>
          </cell>
          <cell r="I2195">
            <v>-6.516</v>
          </cell>
          <cell r="J2195">
            <v>-6.6120000000000001</v>
          </cell>
          <cell r="K2195">
            <v>26.056000000000001</v>
          </cell>
          <cell r="L2195">
            <v>28.62</v>
          </cell>
          <cell r="M2195">
            <v>46.857999999999997</v>
          </cell>
          <cell r="N2195">
            <v>35.436999999999998</v>
          </cell>
          <cell r="O2195">
            <v>-10.766999999999999</v>
          </cell>
          <cell r="P2195">
            <v>24.925000000000001</v>
          </cell>
          <cell r="Q2195">
            <v>155.49299999999999</v>
          </cell>
          <cell r="R2195">
            <v>49.889000000000003</v>
          </cell>
          <cell r="S2195">
            <v>17.003</v>
          </cell>
          <cell r="T2195">
            <v>17.259</v>
          </cell>
          <cell r="U2195">
            <v>53.171999999999997</v>
          </cell>
          <cell r="V2195">
            <v>405.13600000000002</v>
          </cell>
          <cell r="W2195">
            <v>916.35</v>
          </cell>
          <cell r="X2195">
            <v>968.16099999999994</v>
          </cell>
          <cell r="Y2195">
            <v>1824.0629999999999</v>
          </cell>
          <cell r="Z2195">
            <v>1739.51</v>
          </cell>
          <cell r="AA2195">
            <v>2128.5630000000001</v>
          </cell>
          <cell r="AB2195">
            <v>2803.5910000000003</v>
          </cell>
          <cell r="AC2195">
            <v>2703.4720000000002</v>
          </cell>
          <cell r="AH2195">
            <v>2441.875</v>
          </cell>
          <cell r="AM2195">
            <v>2600.4589999999998</v>
          </cell>
          <cell r="AR2195">
            <v>1263.9169999999999</v>
          </cell>
          <cell r="AV2195">
            <v>381.97300000000001</v>
          </cell>
          <cell r="BA2195">
            <v>151.67699999999999</v>
          </cell>
          <cell r="BI2195">
            <v>184.49100000000001</v>
          </cell>
          <cell r="BR2195">
            <v>516.64400000000001</v>
          </cell>
          <cell r="CD2195">
            <v>500.49600000000004</v>
          </cell>
          <cell r="CO2195">
            <v>456.74700000000001</v>
          </cell>
          <cell r="DA2195">
            <v>486.72700000000003</v>
          </cell>
          <cell r="DN2195">
            <v>398.46800000000002</v>
          </cell>
          <cell r="DX2195">
            <v>543.2375809319318</v>
          </cell>
          <cell r="DY2195">
            <v>573.47976239721868</v>
          </cell>
          <cell r="DZ2195">
            <v>651.64855348478159</v>
          </cell>
          <cell r="EB2195">
            <v>550.23179980286989</v>
          </cell>
          <cell r="EE2195">
            <v>556.65769508745313</v>
          </cell>
          <cell r="EH2195">
            <v>665.35209412428549</v>
          </cell>
          <cell r="EK2195">
            <v>795.2396843073501</v>
          </cell>
          <cell r="EN2195">
            <v>940.904859265038</v>
          </cell>
          <cell r="EQ2195">
            <v>1110.4952987177805</v>
          </cell>
        </row>
        <row r="2200">
          <cell r="D2200">
            <v>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0</v>
          </cell>
          <cell r="J2200">
            <v>0</v>
          </cell>
          <cell r="K2200">
            <v>2.7E-2</v>
          </cell>
          <cell r="L2200">
            <v>3.5000000000000003E-2</v>
          </cell>
          <cell r="M2200">
            <v>6.2E-2</v>
          </cell>
          <cell r="N2200">
            <v>3.5000000000000003E-2</v>
          </cell>
          <cell r="O2200">
            <v>3.9E-2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0</v>
          </cell>
          <cell r="Z2200">
            <v>0</v>
          </cell>
          <cell r="AA2200">
            <v>0</v>
          </cell>
          <cell r="AC2200">
            <v>0</v>
          </cell>
          <cell r="AH2200">
            <v>0</v>
          </cell>
          <cell r="AM2200">
            <v>0</v>
          </cell>
          <cell r="AR2200">
            <v>0</v>
          </cell>
          <cell r="BA2200">
            <v>0</v>
          </cell>
          <cell r="BI2200">
            <v>0</v>
          </cell>
          <cell r="BR2200">
            <v>0</v>
          </cell>
          <cell r="CD2200">
            <v>0</v>
          </cell>
          <cell r="CO2200">
            <v>0</v>
          </cell>
          <cell r="DA2200">
            <v>0</v>
          </cell>
          <cell r="DN2200">
            <v>0</v>
          </cell>
          <cell r="DX2200">
            <v>0</v>
          </cell>
          <cell r="DY2200">
            <v>0</v>
          </cell>
          <cell r="DZ2200">
            <v>0</v>
          </cell>
          <cell r="EB2200">
            <v>0</v>
          </cell>
          <cell r="EE2200">
            <v>0</v>
          </cell>
          <cell r="EH2200">
            <v>0</v>
          </cell>
          <cell r="EK2200">
            <v>0</v>
          </cell>
          <cell r="EN2200">
            <v>0</v>
          </cell>
          <cell r="EQ2200">
            <v>0</v>
          </cell>
        </row>
        <row r="2201">
          <cell r="D2201">
            <v>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0.14299999999999999</v>
          </cell>
          <cell r="L2201">
            <v>3.7999999999999999E-2</v>
          </cell>
          <cell r="M2201">
            <v>0.158</v>
          </cell>
          <cell r="N2201">
            <v>2.1000000000000001E-2</v>
          </cell>
          <cell r="O2201">
            <v>0.499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C2201">
            <v>0</v>
          </cell>
          <cell r="AH2201">
            <v>0</v>
          </cell>
          <cell r="AM2201">
            <v>0</v>
          </cell>
          <cell r="AR2201">
            <v>0</v>
          </cell>
          <cell r="BI2201">
            <v>0</v>
          </cell>
          <cell r="BR2201">
            <v>0</v>
          </cell>
          <cell r="CD2201">
            <v>0</v>
          </cell>
          <cell r="CO2201">
            <v>0</v>
          </cell>
          <cell r="DA2201">
            <v>0</v>
          </cell>
          <cell r="DN2201">
            <v>0</v>
          </cell>
          <cell r="DX2201">
            <v>0</v>
          </cell>
          <cell r="DY2201">
            <v>0</v>
          </cell>
          <cell r="DZ2201">
            <v>0</v>
          </cell>
          <cell r="EB2201">
            <v>0</v>
          </cell>
          <cell r="EE2201">
            <v>0</v>
          </cell>
          <cell r="EH2201">
            <v>0</v>
          </cell>
          <cell r="EK2201">
            <v>0</v>
          </cell>
          <cell r="EN2201">
            <v>0</v>
          </cell>
          <cell r="EQ2201">
            <v>0</v>
          </cell>
        </row>
        <row r="2205">
          <cell r="D2205">
            <v>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0</v>
          </cell>
          <cell r="J2205">
            <v>7.85</v>
          </cell>
          <cell r="K2205">
            <v>33.966999999999999</v>
          </cell>
          <cell r="L2205">
            <v>35.92</v>
          </cell>
          <cell r="M2205">
            <v>54.560999999999993</v>
          </cell>
          <cell r="N2205">
            <v>42.561999999999998</v>
          </cell>
          <cell r="O2205">
            <v>7.0229999999999997</v>
          </cell>
          <cell r="P2205">
            <v>37.978999999999999</v>
          </cell>
          <cell r="Q2205">
            <v>168.80699999999999</v>
          </cell>
          <cell r="R2205">
            <v>70.75800000000001</v>
          </cell>
          <cell r="S2205">
            <v>39.224000000000004</v>
          </cell>
          <cell r="T2205">
            <v>35.547999999999995</v>
          </cell>
          <cell r="U2205">
            <v>74.658000000000001</v>
          </cell>
          <cell r="V2205">
            <v>424.27799999999996</v>
          </cell>
          <cell r="W2205">
            <v>934.63900000000001</v>
          </cell>
          <cell r="X2205">
            <v>986.02399999999989</v>
          </cell>
          <cell r="Y2205">
            <v>1838.751</v>
          </cell>
          <cell r="Z2205">
            <v>1753.6499999999999</v>
          </cell>
          <cell r="AA2205">
            <v>2212.9119999999998</v>
          </cell>
          <cell r="AB2205">
            <v>2889.1010000000006</v>
          </cell>
          <cell r="AC2205">
            <v>2788.0309999999999</v>
          </cell>
          <cell r="AH2205">
            <v>2522.6879999999996</v>
          </cell>
          <cell r="AM2205">
            <v>2712.6939999999995</v>
          </cell>
          <cell r="AR2205">
            <v>1395.8440000000001</v>
          </cell>
          <cell r="AV2205">
            <v>534.92600000000004</v>
          </cell>
          <cell r="BA2205">
            <v>306.024</v>
          </cell>
          <cell r="BI2205">
            <v>321.16399999999999</v>
          </cell>
          <cell r="BR2205">
            <v>648.28</v>
          </cell>
          <cell r="CD2205">
            <v>754.36287447954919</v>
          </cell>
          <cell r="CO2205">
            <v>375.58100000000002</v>
          </cell>
          <cell r="DA2205">
            <v>459.2312373223279</v>
          </cell>
          <cell r="DN2205">
            <v>572.30252264900003</v>
          </cell>
          <cell r="DX2205">
            <v>696.35444073432291</v>
          </cell>
          <cell r="DY2205">
            <v>726.64954061439744</v>
          </cell>
          <cell r="DZ2205">
            <v>804.871250116748</v>
          </cell>
          <cell r="EB2205">
            <v>704.82313103423871</v>
          </cell>
          <cell r="EE2205">
            <v>712.50953053417174</v>
          </cell>
          <cell r="EH2205">
            <v>821.44096778386358</v>
          </cell>
          <cell r="EK2205">
            <v>951.5198531348193</v>
          </cell>
          <cell r="EN2205">
            <v>1098.131061862674</v>
          </cell>
          <cell r="EQ2205">
            <v>1267.8014920499165</v>
          </cell>
        </row>
        <row r="2206">
          <cell r="D2206">
            <v>0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0</v>
          </cell>
          <cell r="J2206">
            <v>80.054999999999993</v>
          </cell>
          <cell r="K2206">
            <v>118.19800000000001</v>
          </cell>
          <cell r="L2206">
            <v>118.714</v>
          </cell>
          <cell r="M2206">
            <v>134.161</v>
          </cell>
          <cell r="N2206">
            <v>140.88</v>
          </cell>
          <cell r="O2206">
            <v>120.90799999999999</v>
          </cell>
          <cell r="P2206">
            <v>148.02899999999997</v>
          </cell>
          <cell r="Q2206">
            <v>281.23399999999998</v>
          </cell>
          <cell r="R2206">
            <v>215.68899999999996</v>
          </cell>
          <cell r="S2206">
            <v>193.59699999999998</v>
          </cell>
          <cell r="T2206">
            <v>210.922</v>
          </cell>
          <cell r="U2206">
            <v>252.49700000000004</v>
          </cell>
          <cell r="V2206">
            <v>588.43600000000004</v>
          </cell>
          <cell r="W2206">
            <v>1058.229</v>
          </cell>
          <cell r="X2206">
            <v>1143.3407710460001</v>
          </cell>
          <cell r="Y2206">
            <v>1847.6826837369997</v>
          </cell>
          <cell r="Z2206">
            <v>1735.7329999999999</v>
          </cell>
          <cell r="AA2206">
            <v>2199.9689999999996</v>
          </cell>
          <cell r="AB2206">
            <v>2819.6289999999999</v>
          </cell>
          <cell r="AC2206">
            <v>2725.6890000000003</v>
          </cell>
          <cell r="AH2206">
            <v>2454.7740000000003</v>
          </cell>
          <cell r="AM2206">
            <v>2993.0569999999998</v>
          </cell>
          <cell r="AR2206">
            <v>1878.8279999999997</v>
          </cell>
          <cell r="AV2206">
            <v>996.16399999999987</v>
          </cell>
          <cell r="BA2206">
            <v>802.14300000000003</v>
          </cell>
          <cell r="BI2206">
            <v>790.93200000000002</v>
          </cell>
          <cell r="BR2206">
            <v>1059.5219999999999</v>
          </cell>
          <cell r="CD2206">
            <v>1037.925</v>
          </cell>
          <cell r="CO2206">
            <v>1197.8419999999999</v>
          </cell>
          <cell r="DA2206">
            <v>1080.242</v>
          </cell>
          <cell r="DN2206">
            <v>1165.6569999999999</v>
          </cell>
          <cell r="DX2206">
            <v>1261.2606242484756</v>
          </cell>
          <cell r="DY2206">
            <v>1291.2131646905766</v>
          </cell>
          <cell r="DZ2206">
            <v>1296.2928709856938</v>
          </cell>
          <cell r="EB2206">
            <v>1183.3666136267432</v>
          </cell>
          <cell r="EE2206">
            <v>1133.9467641329381</v>
          </cell>
          <cell r="EH2206">
            <v>1161.6189449531894</v>
          </cell>
          <cell r="EK2206">
            <v>1210.1886655225155</v>
          </cell>
          <cell r="EN2206">
            <v>1299.5108992190569</v>
          </cell>
          <cell r="EQ2206">
            <v>1411.7013386717997</v>
          </cell>
        </row>
        <row r="2207">
          <cell r="AC2207">
            <v>621.56100000000004</v>
          </cell>
          <cell r="AH2207">
            <v>682.33199999999999</v>
          </cell>
          <cell r="AI2207">
            <v>0</v>
          </cell>
          <cell r="AJ2207">
            <v>0</v>
          </cell>
          <cell r="AK2207">
            <v>0</v>
          </cell>
          <cell r="AM2207">
            <v>723.36300000000006</v>
          </cell>
          <cell r="AN2207">
            <v>0</v>
          </cell>
          <cell r="AO2207">
            <v>0</v>
          </cell>
          <cell r="AP2207">
            <v>0</v>
          </cell>
          <cell r="AR2207">
            <v>670.54300000000001</v>
          </cell>
          <cell r="AS2207">
            <v>0</v>
          </cell>
          <cell r="AT2207">
            <v>0</v>
          </cell>
          <cell r="AV2207">
            <v>570.06600000000003</v>
          </cell>
          <cell r="AW2207">
            <v>0</v>
          </cell>
          <cell r="AX2207">
            <v>0</v>
          </cell>
          <cell r="BA2207">
            <v>507.56799999999998</v>
          </cell>
          <cell r="BI2207">
            <v>494.62299999999999</v>
          </cell>
          <cell r="BR2207">
            <v>567.13499999999999</v>
          </cell>
          <cell r="CD2207">
            <v>629.4</v>
          </cell>
          <cell r="CO2207">
            <v>694.70899999999995</v>
          </cell>
          <cell r="DA2207">
            <v>494.15600000000001</v>
          </cell>
          <cell r="DN2207">
            <v>0</v>
          </cell>
          <cell r="DX2207">
            <v>0</v>
          </cell>
          <cell r="DY2207">
            <v>0</v>
          </cell>
          <cell r="DZ2207">
            <v>0</v>
          </cell>
          <cell r="EB2207">
            <v>0</v>
          </cell>
          <cell r="EE2207">
            <v>0</v>
          </cell>
          <cell r="EH2207">
            <v>0</v>
          </cell>
          <cell r="EK2207">
            <v>0</v>
          </cell>
          <cell r="EN2207">
            <v>0</v>
          </cell>
          <cell r="EQ2207">
            <v>0</v>
          </cell>
        </row>
        <row r="2208">
          <cell r="AC2208">
            <v>-17.417999999999999</v>
          </cell>
          <cell r="AH2208">
            <v>-5.2210000000000001</v>
          </cell>
          <cell r="AI2208">
            <v>0</v>
          </cell>
          <cell r="AJ2208">
            <v>0</v>
          </cell>
          <cell r="AK2208">
            <v>0</v>
          </cell>
          <cell r="AM2208">
            <v>-3.2709999999999999</v>
          </cell>
          <cell r="AN2208">
            <v>0</v>
          </cell>
          <cell r="AO2208">
            <v>0</v>
          </cell>
          <cell r="AP2208">
            <v>0</v>
          </cell>
          <cell r="AR2208">
            <v>-2.173</v>
          </cell>
          <cell r="AS2208">
            <v>0</v>
          </cell>
          <cell r="AT2208">
            <v>0</v>
          </cell>
          <cell r="AV2208">
            <v>-13.728</v>
          </cell>
          <cell r="AW2208">
            <v>0</v>
          </cell>
          <cell r="AX2208">
            <v>0</v>
          </cell>
          <cell r="BA2208">
            <v>-1.298</v>
          </cell>
          <cell r="BI2208">
            <v>-2.4279999999999999</v>
          </cell>
          <cell r="BR2208">
            <v>-6.2969999999999997</v>
          </cell>
          <cell r="CD2208">
            <v>-7.4009999999999998</v>
          </cell>
          <cell r="CO2208">
            <v>-7.4009999999999998</v>
          </cell>
          <cell r="DA2208">
            <v>-7.4009999999999998</v>
          </cell>
          <cell r="DN2208">
            <v>0</v>
          </cell>
          <cell r="DX2208">
            <v>0</v>
          </cell>
          <cell r="DY2208">
            <v>0</v>
          </cell>
          <cell r="DZ2208">
            <v>0</v>
          </cell>
          <cell r="EB2208">
            <v>0</v>
          </cell>
          <cell r="EE2208">
            <v>0</v>
          </cell>
          <cell r="EH2208">
            <v>0</v>
          </cell>
          <cell r="EK2208">
            <v>0</v>
          </cell>
          <cell r="EN2208">
            <v>0</v>
          </cell>
          <cell r="EQ2208">
            <v>0</v>
          </cell>
        </row>
        <row r="2209">
          <cell r="AC2209">
            <v>-39.322000000000003</v>
          </cell>
          <cell r="AH2209">
            <v>-52.121000000000002</v>
          </cell>
          <cell r="AI2209">
            <v>0</v>
          </cell>
          <cell r="AJ2209">
            <v>0</v>
          </cell>
          <cell r="AK2209">
            <v>0</v>
          </cell>
          <cell r="AM2209">
            <v>-52.728999999999999</v>
          </cell>
          <cell r="AN2209">
            <v>0</v>
          </cell>
          <cell r="AO2209">
            <v>0</v>
          </cell>
          <cell r="AP2209">
            <v>0</v>
          </cell>
          <cell r="AR2209">
            <v>-46.249000000000002</v>
          </cell>
          <cell r="AS2209">
            <v>0</v>
          </cell>
          <cell r="AT2209">
            <v>0</v>
          </cell>
          <cell r="AV2209">
            <v>-44.933999999999997</v>
          </cell>
          <cell r="AW2209">
            <v>0</v>
          </cell>
          <cell r="AX2209">
            <v>0</v>
          </cell>
          <cell r="BA2209">
            <v>-36.003999999999998</v>
          </cell>
          <cell r="BI2209">
            <v>-47.604999999999997</v>
          </cell>
          <cell r="BR2209">
            <v>-49.685000000000002</v>
          </cell>
          <cell r="CD2209">
            <v>-52.152999999999999</v>
          </cell>
          <cell r="CO2209">
            <v>-50.351999999999997</v>
          </cell>
          <cell r="DA2209">
            <v>-57.088999999999999</v>
          </cell>
          <cell r="DN2209">
            <v>0</v>
          </cell>
          <cell r="DX2209">
            <v>0</v>
          </cell>
          <cell r="DY2209">
            <v>0</v>
          </cell>
          <cell r="DZ2209">
            <v>0</v>
          </cell>
          <cell r="EB2209">
            <v>0</v>
          </cell>
          <cell r="EE2209">
            <v>0</v>
          </cell>
          <cell r="EH2209">
            <v>0</v>
          </cell>
          <cell r="EK2209">
            <v>0</v>
          </cell>
          <cell r="EN2209">
            <v>0</v>
          </cell>
          <cell r="EQ2209">
            <v>0</v>
          </cell>
        </row>
        <row r="2210">
          <cell r="AC2210">
            <v>0</v>
          </cell>
          <cell r="AD2210">
            <v>0</v>
          </cell>
          <cell r="AE2210">
            <v>0</v>
          </cell>
          <cell r="AF2210">
            <v>0</v>
          </cell>
          <cell r="AH2210">
            <v>0</v>
          </cell>
          <cell r="AI2210">
            <v>0</v>
          </cell>
          <cell r="AJ2210">
            <v>0</v>
          </cell>
          <cell r="AK2210">
            <v>0</v>
          </cell>
          <cell r="AL2210">
            <v>0</v>
          </cell>
          <cell r="AM2210">
            <v>0</v>
          </cell>
          <cell r="AN2210">
            <v>0</v>
          </cell>
          <cell r="AO2210">
            <v>0</v>
          </cell>
          <cell r="AP2210">
            <v>0</v>
          </cell>
          <cell r="AQ2210">
            <v>0</v>
          </cell>
          <cell r="AR2210">
            <v>0</v>
          </cell>
          <cell r="AS2210">
            <v>0</v>
          </cell>
          <cell r="AT2210">
            <v>0</v>
          </cell>
          <cell r="AU2210">
            <v>0</v>
          </cell>
          <cell r="AV2210">
            <v>67.016000000000005</v>
          </cell>
          <cell r="BA2210">
            <v>60.901000000000003</v>
          </cell>
          <cell r="BB2210">
            <v>60.901000000000003</v>
          </cell>
          <cell r="BI2210">
            <v>41.238</v>
          </cell>
          <cell r="BR2210">
            <v>30.465</v>
          </cell>
          <cell r="CD2210">
            <v>21.731000000000002</v>
          </cell>
          <cell r="CO2210">
            <v>59.024999999999999</v>
          </cell>
          <cell r="DA2210">
            <v>51.673000000000002</v>
          </cell>
          <cell r="DN2210">
            <v>0</v>
          </cell>
          <cell r="DX2210">
            <v>0</v>
          </cell>
          <cell r="DY2210">
            <v>0</v>
          </cell>
          <cell r="DZ2210">
            <v>0</v>
          </cell>
          <cell r="EB2210">
            <v>0</v>
          </cell>
          <cell r="EE2210">
            <v>0</v>
          </cell>
          <cell r="EH2210">
            <v>0</v>
          </cell>
          <cell r="EK2210">
            <v>0</v>
          </cell>
          <cell r="EN2210">
            <v>0</v>
          </cell>
          <cell r="EQ2210">
            <v>0</v>
          </cell>
        </row>
        <row r="2227">
          <cell r="D2227">
            <v>1</v>
          </cell>
          <cell r="E2227">
            <v>-1.8</v>
          </cell>
          <cell r="F2227">
            <v>0.1</v>
          </cell>
          <cell r="G2227">
            <v>2.9</v>
          </cell>
          <cell r="H2227">
            <v>-1.7</v>
          </cell>
          <cell r="I2227">
            <v>-3.9</v>
          </cell>
          <cell r="J2227">
            <v>4.9000000000000004</v>
          </cell>
          <cell r="K2227">
            <v>42.39</v>
          </cell>
          <cell r="L2227">
            <v>9.4</v>
          </cell>
          <cell r="M2227">
            <v>7.5</v>
          </cell>
          <cell r="N2227">
            <v>16.600000000000001</v>
          </cell>
          <cell r="O2227">
            <v>-1.6</v>
          </cell>
          <cell r="P2227">
            <v>3.6</v>
          </cell>
          <cell r="Q2227">
            <v>0.5</v>
          </cell>
          <cell r="R2227">
            <v>0.8</v>
          </cell>
          <cell r="S2227">
            <v>3</v>
          </cell>
          <cell r="T2227">
            <v>1.7</v>
          </cell>
          <cell r="U2227">
            <v>3.6</v>
          </cell>
          <cell r="V2227">
            <v>2.5</v>
          </cell>
          <cell r="W2227">
            <v>4.7</v>
          </cell>
          <cell r="X2227">
            <v>2.5</v>
          </cell>
          <cell r="Y2227">
            <v>5.3</v>
          </cell>
          <cell r="Z2227">
            <v>3.9</v>
          </cell>
          <cell r="AA2227">
            <v>0.35499999999999998</v>
          </cell>
          <cell r="AB2227">
            <v>2.2000000000000002</v>
          </cell>
          <cell r="AC2227">
            <v>5</v>
          </cell>
          <cell r="AH2227">
            <v>4.7</v>
          </cell>
          <cell r="AM2227">
            <v>0.9</v>
          </cell>
          <cell r="AR2227">
            <v>1.7</v>
          </cell>
          <cell r="AV2227">
            <v>4.5999999999999996</v>
          </cell>
          <cell r="BA2227">
            <v>0.7</v>
          </cell>
          <cell r="BI2227">
            <v>1.2</v>
          </cell>
          <cell r="BR2227">
            <v>2.3200000000000003</v>
          </cell>
          <cell r="CD2227">
            <v>1.1000000000000001</v>
          </cell>
          <cell r="CO2227">
            <v>2.2999999999999998</v>
          </cell>
          <cell r="DA2227">
            <v>3</v>
          </cell>
          <cell r="DN2227">
            <v>4.3</v>
          </cell>
          <cell r="DX2227">
            <v>3.6870000000000007</v>
          </cell>
          <cell r="DY2227">
            <v>3.4870000000000005</v>
          </cell>
          <cell r="DZ2227">
            <v>2.9870000000000005</v>
          </cell>
          <cell r="EB2227">
            <v>2.5870000000000006</v>
          </cell>
          <cell r="EE2227">
            <v>2.1</v>
          </cell>
          <cell r="EH2227">
            <v>1.750316615273394</v>
          </cell>
          <cell r="EK2227">
            <v>1.62560676769377</v>
          </cell>
          <cell r="EN2227">
            <v>1.5110955539873361</v>
          </cell>
          <cell r="EQ2227">
            <v>1.411095553987336</v>
          </cell>
        </row>
        <row r="2242">
          <cell r="D2242">
            <v>5.2282977806280684</v>
          </cell>
          <cell r="E2242">
            <v>5.4767537708884202</v>
          </cell>
          <cell r="F2242">
            <v>5.3885331047350107</v>
          </cell>
          <cell r="G2242">
            <v>4.4276502238468805</v>
          </cell>
          <cell r="H2242">
            <v>4.8339862320769793</v>
          </cell>
          <cell r="I2242">
            <v>7.0507277266914317</v>
          </cell>
          <cell r="J2242">
            <v>7.5514158904794657</v>
          </cell>
          <cell r="K2242">
            <v>28.304048248791254</v>
          </cell>
          <cell r="L2242">
            <v>29.827357683338086</v>
          </cell>
          <cell r="M2242">
            <v>39.69</v>
          </cell>
          <cell r="N2242">
            <v>28.860000000000003</v>
          </cell>
          <cell r="O2242">
            <v>5.37</v>
          </cell>
          <cell r="P2242">
            <v>24.84</v>
          </cell>
          <cell r="Q2242">
            <v>59.4</v>
          </cell>
          <cell r="R2242">
            <v>32.22</v>
          </cell>
          <cell r="S2242">
            <v>19.63</v>
          </cell>
          <cell r="T2242">
            <v>16.39</v>
          </cell>
          <cell r="U2242">
            <v>29.29</v>
          </cell>
          <cell r="V2242">
            <v>71.7</v>
          </cell>
          <cell r="W2242">
            <v>87.91</v>
          </cell>
          <cell r="X2242">
            <v>85.9</v>
          </cell>
          <cell r="Y2242">
            <v>99.516600776983239</v>
          </cell>
          <cell r="Z2242">
            <v>100.42999999999999</v>
          </cell>
          <cell r="AA2242">
            <v>100.58832647187302</v>
          </cell>
          <cell r="AB2242">
            <v>101.22</v>
          </cell>
          <cell r="AC2242">
            <v>101.23</v>
          </cell>
          <cell r="AH2242">
            <v>101.08999999999999</v>
          </cell>
          <cell r="AM2242">
            <v>88.92</v>
          </cell>
          <cell r="AR2242">
            <v>71.17</v>
          </cell>
          <cell r="AV2242">
            <v>43.87</v>
          </cell>
          <cell r="BA2242">
            <v>27.57</v>
          </cell>
          <cell r="BI2242">
            <v>32.57</v>
          </cell>
          <cell r="BR2242">
            <v>54.31</v>
          </cell>
          <cell r="CD2242">
            <v>58.992316400510639</v>
          </cell>
          <cell r="CO2242">
            <v>43.592560621517705</v>
          </cell>
          <cell r="DA2242">
            <v>51.604825585378101</v>
          </cell>
          <cell r="DN2242">
            <v>40.21157167159808</v>
          </cell>
          <cell r="DX2242">
            <v>48.85433104688218</v>
          </cell>
          <cell r="DY2242">
            <v>50.067297816725507</v>
          </cell>
          <cell r="DZ2242">
            <v>55.905364160931647</v>
          </cell>
          <cell r="EB2242">
            <v>52.785765952939521</v>
          </cell>
          <cell r="EE2242">
            <v>55.76412848778498</v>
          </cell>
          <cell r="EH2242">
            <v>63.813264324277611</v>
          </cell>
          <cell r="EK2242">
            <v>72.000827470864124</v>
          </cell>
          <cell r="EN2242">
            <v>78.333861029901101</v>
          </cell>
          <cell r="EQ2242">
            <v>84.127390087148086</v>
          </cell>
        </row>
        <row r="2248">
          <cell r="D2248" t="str">
            <v>...</v>
          </cell>
          <cell r="E2248">
            <v>-30.100554781665068</v>
          </cell>
          <cell r="F2248">
            <v>31.526086246466438</v>
          </cell>
          <cell r="G2248">
            <v>1.9643907959430602</v>
          </cell>
          <cell r="H2248">
            <v>-11.413186815667379</v>
          </cell>
          <cell r="I2248">
            <v>-5.6756140622760629</v>
          </cell>
          <cell r="J2248">
            <v>-6.6283783990219849</v>
          </cell>
          <cell r="K2248">
            <v>-10.068732121456677</v>
          </cell>
          <cell r="L2248">
            <v>14.643977366466347</v>
          </cell>
          <cell r="M2248">
            <v>10.325895122075393</v>
          </cell>
          <cell r="N2248">
            <v>-13.177884671995017</v>
          </cell>
          <cell r="O2248">
            <v>-11.72509909177553</v>
          </cell>
          <cell r="P2248">
            <v>12.349633190862271</v>
          </cell>
          <cell r="Q2248">
            <v>68.235248943673525</v>
          </cell>
          <cell r="R2248">
            <v>-4.4472523465688312</v>
          </cell>
          <cell r="S2248">
            <v>1.1725945664104316</v>
          </cell>
          <cell r="T2248">
            <v>29.637938039622973</v>
          </cell>
          <cell r="U2248">
            <v>14.38332282426193</v>
          </cell>
          <cell r="V2248">
            <v>13.625287269448153</v>
          </cell>
          <cell r="W2248">
            <v>20.243832236071903</v>
          </cell>
          <cell r="X2248">
            <v>0.15069920947549986</v>
          </cell>
          <cell r="Y2248">
            <v>23.826819580966426</v>
          </cell>
          <cell r="Z2248">
            <v>-32.837359555911164</v>
          </cell>
          <cell r="AA2248">
            <v>25.937207049331334</v>
          </cell>
          <cell r="AB2248">
            <v>21.734165661132181</v>
          </cell>
          <cell r="AC2248">
            <v>2.9770396203492981</v>
          </cell>
          <cell r="AH2248">
            <v>1.7268128647872603</v>
          </cell>
          <cell r="AM2248">
            <v>-3.9071894404451113</v>
          </cell>
          <cell r="AR2248">
            <v>-49.049597302246816</v>
          </cell>
          <cell r="AV2248">
            <v>-3.0940898316558019</v>
          </cell>
          <cell r="BA2248">
            <v>32.945160808644829</v>
          </cell>
          <cell r="BI2248">
            <v>26.355922643470738</v>
          </cell>
          <cell r="BR2248">
            <v>-5.0817276762675831</v>
          </cell>
          <cell r="CD2248">
            <v>-32.537536816441886</v>
          </cell>
          <cell r="CO2248">
            <v>56.433574862915535</v>
          </cell>
          <cell r="DA2248">
            <v>29.839492521330129</v>
          </cell>
          <cell r="DN2248">
            <v>-22.665840394711488</v>
          </cell>
          <cell r="DX2248">
            <v>11.266862421990998</v>
          </cell>
          <cell r="DY2248">
            <v>8.26093658077078</v>
          </cell>
          <cell r="DZ2248">
            <v>0.54736894900699851</v>
          </cell>
          <cell r="EB2248">
            <v>-9.5973414433872701</v>
          </cell>
          <cell r="EE2248">
            <v>-11.476257220258598</v>
          </cell>
          <cell r="EH2248">
            <v>-2.9294039488653296</v>
          </cell>
          <cell r="EK2248">
            <v>-2.8252526314467481</v>
          </cell>
          <cell r="EN2248">
            <v>-2.3507682052665837</v>
          </cell>
          <cell r="EQ2248">
            <v>-1.4323596596207988</v>
          </cell>
        </row>
        <row r="2281">
          <cell r="D2281">
            <v>14.749662925663861</v>
          </cell>
          <cell r="E2281">
            <v>13.384700246688116</v>
          </cell>
          <cell r="F2281">
            <v>10.206655925250613</v>
          </cell>
          <cell r="G2281">
            <v>12.310214499918882</v>
          </cell>
          <cell r="H2281">
            <v>15.638245954761071</v>
          </cell>
          <cell r="I2281">
            <v>16.704248906649326</v>
          </cell>
          <cell r="J2281">
            <v>21.037251404914162</v>
          </cell>
          <cell r="K2281">
            <v>47.753916779069478</v>
          </cell>
          <cell r="L2281">
            <v>32.77201732501954</v>
          </cell>
          <cell r="M2281">
            <v>23.295210946172336</v>
          </cell>
          <cell r="N2281">
            <v>20.513635749235544</v>
          </cell>
          <cell r="O2281">
            <v>38.508490896103538</v>
          </cell>
          <cell r="P2281">
            <v>23.315426699861327</v>
          </cell>
          <cell r="Q2281">
            <v>18.113375001439511</v>
          </cell>
          <cell r="R2281">
            <v>21.609884592021718</v>
          </cell>
          <cell r="S2281">
            <v>18.881038128045667</v>
          </cell>
          <cell r="T2281">
            <v>20.888698492438394</v>
          </cell>
          <cell r="U2281">
            <v>20.549208498219631</v>
          </cell>
          <cell r="V2281">
            <v>25.937998482147261</v>
          </cell>
          <cell r="W2281">
            <v>28.283456784736909</v>
          </cell>
          <cell r="X2281">
            <v>61.053696055235172</v>
          </cell>
          <cell r="Y2281">
            <v>42.071412170936071</v>
          </cell>
          <cell r="Z2281">
            <v>54.295099040153929</v>
          </cell>
          <cell r="AA2281">
            <v>47.19016834476853</v>
          </cell>
          <cell r="AB2281">
            <v>36.841751674946657</v>
          </cell>
          <cell r="AC2281">
            <v>43.816828270027067</v>
          </cell>
          <cell r="AH2281">
            <v>47.064971799020462</v>
          </cell>
          <cell r="AM2281">
            <v>53.586391592223727</v>
          </cell>
          <cell r="AR2281">
            <v>79.40035403670241</v>
          </cell>
          <cell r="AV2281">
            <v>59.568263227903209</v>
          </cell>
          <cell r="BA2281">
            <v>58.190388924663864</v>
          </cell>
          <cell r="BI2281">
            <v>25.186291546872386</v>
          </cell>
          <cell r="BR2281">
            <v>23.770495396305471</v>
          </cell>
          <cell r="CD2281">
            <v>15.597921430552297</v>
          </cell>
          <cell r="CO2281">
            <v>23.875352904254772</v>
          </cell>
          <cell r="DA2281">
            <v>23.19019278956393</v>
          </cell>
          <cell r="DN2281">
            <v>28.152020983083581</v>
          </cell>
          <cell r="DX2281">
            <v>31.943392800146274</v>
          </cell>
          <cell r="DY2281">
            <v>31.988649979604457</v>
          </cell>
          <cell r="DZ2281">
            <v>30.810913102767941</v>
          </cell>
          <cell r="EB2281">
            <v>29.450946947711049</v>
          </cell>
          <cell r="EE2281">
            <v>24.738799434583612</v>
          </cell>
          <cell r="EH2281">
            <v>21.653844537354832</v>
          </cell>
          <cell r="EK2281">
            <v>21.453593843403173</v>
          </cell>
          <cell r="EN2281">
            <v>21.22513838283351</v>
          </cell>
          <cell r="EQ2281">
            <v>21.002539171297265</v>
          </cell>
        </row>
        <row r="2283">
          <cell r="D2283">
            <v>15.446174786042427</v>
          </cell>
          <cell r="E2283">
            <v>8.9714786483219129</v>
          </cell>
          <cell r="F2283">
            <v>18.320994770485598</v>
          </cell>
          <cell r="G2283">
            <v>17.510698454615781</v>
          </cell>
          <cell r="H2283">
            <v>13.760606620046826</v>
          </cell>
          <cell r="I2283">
            <v>18.327649375059064</v>
          </cell>
          <cell r="J2283">
            <v>16.667933573178615</v>
          </cell>
          <cell r="K2283">
            <v>24.048136767895564</v>
          </cell>
          <cell r="L2283">
            <v>33.744313808115372</v>
          </cell>
          <cell r="M2283">
            <v>30.327806360534769</v>
          </cell>
          <cell r="N2283">
            <v>33.406629940534749</v>
          </cell>
          <cell r="O2283">
            <v>41.268761839362099</v>
          </cell>
          <cell r="P2283">
            <v>34.545294729033785</v>
          </cell>
          <cell r="Q2283">
            <v>58.993053236294593</v>
          </cell>
          <cell r="R2283">
            <v>43.579874973887641</v>
          </cell>
          <cell r="S2283">
            <v>44.318258678529105</v>
          </cell>
          <cell r="T2283">
            <v>49.326128710884412</v>
          </cell>
          <cell r="U2283">
            <v>52.914865177573574</v>
          </cell>
          <cell r="V2283">
            <v>56.395273722580896</v>
          </cell>
          <cell r="W2283">
            <v>57.610952724558295</v>
          </cell>
          <cell r="X2283">
            <v>49.437852100698009</v>
          </cell>
          <cell r="Y2283">
            <v>55.768762568956646</v>
          </cell>
          <cell r="Z2283">
            <v>47.702580723902862</v>
          </cell>
          <cell r="AA2283">
            <v>60.181601285061113</v>
          </cell>
          <cell r="AB2283">
            <v>59.473788512452217</v>
          </cell>
          <cell r="AC2283">
            <v>62.536448764494821</v>
          </cell>
          <cell r="AH2283">
            <v>59.929981026877911</v>
          </cell>
          <cell r="AM2283">
            <v>55.655941375002314</v>
          </cell>
          <cell r="AR2283">
            <v>42.164318183560901</v>
          </cell>
          <cell r="AV2283">
            <v>33.230554753680764</v>
          </cell>
          <cell r="BA2283">
            <v>40.180234671397301</v>
          </cell>
          <cell r="BI2283">
            <v>50.947787983335793</v>
          </cell>
          <cell r="BR2283">
            <v>46.313516453828335</v>
          </cell>
          <cell r="CD2283">
            <v>28.869717625171791</v>
          </cell>
          <cell r="CO2283">
            <v>45.822320966311338</v>
          </cell>
          <cell r="DA2283">
            <v>48.320253893314984</v>
          </cell>
          <cell r="DN2283">
            <v>40.705293297360981</v>
          </cell>
          <cell r="DX2283">
            <v>45.469776275238374</v>
          </cell>
          <cell r="DY2283">
            <v>44.754171703550931</v>
          </cell>
          <cell r="DZ2283">
            <v>43.900180408552536</v>
          </cell>
          <cell r="EB2283">
            <v>35.901484506519473</v>
          </cell>
          <cell r="EE2283">
            <v>29.552906402136042</v>
          </cell>
          <cell r="EH2283">
            <v>26.426535020246977</v>
          </cell>
          <cell r="EK2283">
            <v>25.79697287969368</v>
          </cell>
          <cell r="EN2283">
            <v>23.343662224813279</v>
          </cell>
          <cell r="EQ2283">
            <v>25.448988343739607</v>
          </cell>
        </row>
        <row r="2284">
          <cell r="D2284">
            <v>2.9806610495612325</v>
          </cell>
          <cell r="E2284">
            <v>-5.6563826119904856</v>
          </cell>
          <cell r="F2284">
            <v>2.816733773540379</v>
          </cell>
          <cell r="G2284">
            <v>-0.75136591900823824</v>
          </cell>
          <cell r="H2284">
            <v>-7.1567103718912586</v>
          </cell>
          <cell r="I2284">
            <v>-0.25728788272978853</v>
          </cell>
          <cell r="J2284">
            <v>-3.5042769235894458</v>
          </cell>
          <cell r="K2284">
            <v>13.720967152189706</v>
          </cell>
          <cell r="L2284">
            <v>9.7432000251955166</v>
          </cell>
          <cell r="M2284">
            <v>1.8430767477740053</v>
          </cell>
          <cell r="N2284">
            <v>14.919145824691071</v>
          </cell>
          <cell r="O2284">
            <v>29.082368402997261</v>
          </cell>
          <cell r="P2284">
            <v>15.278584634787636</v>
          </cell>
          <cell r="Q2284">
            <v>36.045176025014399</v>
          </cell>
          <cell r="R2284">
            <v>22.450002438121018</v>
          </cell>
          <cell r="S2284">
            <v>25.532435391129159</v>
          </cell>
          <cell r="T2284">
            <v>35.203826133045048</v>
          </cell>
          <cell r="U2284">
            <v>35.055764041600064</v>
          </cell>
          <cell r="V2284">
            <v>32.241762967986759</v>
          </cell>
          <cell r="W2284">
            <v>42.322652180521629</v>
          </cell>
          <cell r="X2284">
            <v>33.351158908180381</v>
          </cell>
          <cell r="Y2284">
            <v>43.450516249836163</v>
          </cell>
          <cell r="Z2284">
            <v>39.866733786877148</v>
          </cell>
          <cell r="AA2284">
            <v>53.132377030359656</v>
          </cell>
          <cell r="AB2284">
            <v>49.47264715154472</v>
          </cell>
          <cell r="AC2284">
            <v>57.130673553241436</v>
          </cell>
          <cell r="AH2284">
            <v>57.639393880755577</v>
          </cell>
          <cell r="AM2284">
            <v>57.123409562222051</v>
          </cell>
          <cell r="AR2284">
            <v>41.610598053154952</v>
          </cell>
          <cell r="AV2284">
            <v>29.406350976746527</v>
          </cell>
          <cell r="BA2284">
            <v>45.976851804696892</v>
          </cell>
          <cell r="BI2284">
            <v>44.924913422118877</v>
          </cell>
          <cell r="BR2284">
            <v>35.404804672806797</v>
          </cell>
          <cell r="CD2284">
            <v>28.271062872144608</v>
          </cell>
          <cell r="CO2284">
            <v>34.621975525714838</v>
          </cell>
          <cell r="DA2284">
            <v>37.280492839916086</v>
          </cell>
          <cell r="DN2284">
            <v>35.422295985708239</v>
          </cell>
          <cell r="DX2284">
            <v>40.42564884429023</v>
          </cell>
          <cell r="DY2284">
            <v>39.793924209912596</v>
          </cell>
          <cell r="DZ2284">
            <v>39.079727158039553</v>
          </cell>
          <cell r="EB2284">
            <v>31.425934860067844</v>
          </cell>
          <cell r="EE2284">
            <v>25.537290449865601</v>
          </cell>
          <cell r="EH2284">
            <v>20.432308659122032</v>
          </cell>
          <cell r="EK2284">
            <v>20.316637095268099</v>
          </cell>
          <cell r="EN2284">
            <v>18.305514984350229</v>
          </cell>
          <cell r="EQ2284">
            <v>20.7499204842414</v>
          </cell>
        </row>
        <row r="2296">
          <cell r="D2296">
            <v>-8.7473695406367646</v>
          </cell>
          <cell r="E2296">
            <v>-10.960536270120766</v>
          </cell>
          <cell r="F2296">
            <v>-6.1220981687204263</v>
          </cell>
          <cell r="G2296">
            <v>-4.9611090014710664</v>
          </cell>
          <cell r="H2296">
            <v>-7.9567001777765922</v>
          </cell>
          <cell r="I2296">
            <v>-10.897131997699406</v>
          </cell>
          <cell r="J2296">
            <v>-14.072567023001961</v>
          </cell>
          <cell r="K2296">
            <v>-10.291321174223333</v>
          </cell>
          <cell r="L2296">
            <v>-6.8084133464531806</v>
          </cell>
          <cell r="M2296">
            <v>-4.323606985834302</v>
          </cell>
          <cell r="N2296">
            <v>-6.3682891860689219</v>
          </cell>
          <cell r="O2296">
            <v>-9.9967932602305876</v>
          </cell>
          <cell r="P2296">
            <v>-2.3967679382197802</v>
          </cell>
          <cell r="Q2296">
            <v>0.7669249399637269</v>
          </cell>
          <cell r="R2296">
            <v>-0.83947474901272245</v>
          </cell>
          <cell r="S2296">
            <v>-7.0767637460162884</v>
          </cell>
          <cell r="T2296">
            <v>-0.10218537207853061</v>
          </cell>
          <cell r="U2296">
            <v>3.6020790614433764</v>
          </cell>
          <cell r="V2296">
            <v>15.150739870198123</v>
          </cell>
          <cell r="W2296">
            <v>16.109915669155455</v>
          </cell>
          <cell r="X2296">
            <v>7.7170528665237121</v>
          </cell>
          <cell r="Y2296">
            <v>23.296309534729438</v>
          </cell>
          <cell r="Z2296">
            <v>4.2107197001596033</v>
          </cell>
          <cell r="AA2296">
            <v>19.607143545105565</v>
          </cell>
          <cell r="AB2296">
            <v>14.693393950209474</v>
          </cell>
          <cell r="AC2296">
            <v>4.7659087662510755</v>
          </cell>
          <cell r="AH2296">
            <v>4.3944940260912144</v>
          </cell>
          <cell r="AM2296">
            <v>-11.183945632566413</v>
          </cell>
          <cell r="AR2296">
            <v>-18.401745174877075</v>
          </cell>
          <cell r="AV2296">
            <v>-15.969271538438379</v>
          </cell>
          <cell r="BA2296">
            <v>-6.869710610252179</v>
          </cell>
          <cell r="BI2296">
            <v>5.5379938926208947</v>
          </cell>
          <cell r="BR2296">
            <v>5.1831193525125832</v>
          </cell>
          <cell r="CD2296">
            <v>-2.7203347247570475</v>
          </cell>
          <cell r="CO2296">
            <v>1.2804586816474284</v>
          </cell>
          <cell r="DA2296">
            <v>8.063568759395018</v>
          </cell>
          <cell r="DN2296">
            <v>4.7791487179105365</v>
          </cell>
          <cell r="DX2296">
            <v>1.989497044801154</v>
          </cell>
          <cell r="DY2296">
            <v>2.0282335582072757</v>
          </cell>
          <cell r="DZ2296">
            <v>2.839797304978529</v>
          </cell>
          <cell r="EB2296">
            <v>1.2761174099415351</v>
          </cell>
          <cell r="EE2296">
            <v>0.18918658161142915</v>
          </cell>
          <cell r="EH2296">
            <v>0.40487022904307174</v>
          </cell>
          <cell r="EK2296">
            <v>0.1081703179154998</v>
          </cell>
          <cell r="EN2296">
            <v>3.9073425266166327E-2</v>
          </cell>
          <cell r="EQ2296">
            <v>-0.19586782456039389</v>
          </cell>
        </row>
        <row r="2297">
          <cell r="D2297">
            <v>-8.7473695406367646</v>
          </cell>
          <cell r="E2297">
            <v>-10.960536270120766</v>
          </cell>
          <cell r="F2297">
            <v>-6.1220981687204263</v>
          </cell>
          <cell r="G2297">
            <v>-4.7204581916982162</v>
          </cell>
          <cell r="H2297">
            <v>-7.9567001777765922</v>
          </cell>
          <cell r="I2297">
            <v>-10.897131997699406</v>
          </cell>
          <cell r="J2297">
            <v>-14.072567023001961</v>
          </cell>
          <cell r="K2297">
            <v>-9.5284321811322066</v>
          </cell>
          <cell r="L2297">
            <v>-6.0682616411938444</v>
          </cell>
          <cell r="M2297">
            <v>-4.0591682132140772</v>
          </cell>
          <cell r="N2297">
            <v>-6.2832979117415757</v>
          </cell>
          <cell r="O2297">
            <v>-9.7546701298066001</v>
          </cell>
          <cell r="P2297">
            <v>-2.2229883603326153</v>
          </cell>
          <cell r="Q2297">
            <v>1.0378651714258247</v>
          </cell>
          <cell r="R2297">
            <v>-0.68235827624699186</v>
          </cell>
          <cell r="S2297">
            <v>-6.9285977950114708</v>
          </cell>
          <cell r="T2297">
            <v>0.30829123585148155</v>
          </cell>
          <cell r="U2297">
            <v>3.6911755256222687</v>
          </cell>
          <cell r="V2297">
            <v>16.077651068397692</v>
          </cell>
          <cell r="W2297">
            <v>16.228478338655613</v>
          </cell>
          <cell r="X2297">
            <v>8.0786392602180257</v>
          </cell>
          <cell r="Y2297">
            <v>23.636966872517366</v>
          </cell>
          <cell r="Z2297">
            <v>4.5278117262003628</v>
          </cell>
          <cell r="AA2297">
            <v>39.773914998029774</v>
          </cell>
          <cell r="AB2297">
            <v>15.173224272534794</v>
          </cell>
          <cell r="AC2297">
            <v>4.8766111641092946</v>
          </cell>
          <cell r="AH2297">
            <v>4.7114144454342179</v>
          </cell>
          <cell r="AM2297">
            <v>-10.832316778312004</v>
          </cell>
          <cell r="AR2297">
            <v>-17.818507529491235</v>
          </cell>
          <cell r="AV2297">
            <v>-15.308770182283343</v>
          </cell>
          <cell r="BA2297">
            <v>-6.4102480326065638</v>
          </cell>
          <cell r="BI2297">
            <v>5.6170140195072813</v>
          </cell>
          <cell r="BR2297">
            <v>5.9314169718875549</v>
          </cell>
          <cell r="CD2297">
            <v>-1.0630671859945362</v>
          </cell>
          <cell r="CO2297">
            <v>2.0305386248256929</v>
          </cell>
          <cell r="DA2297">
            <v>8.6192626407412121</v>
          </cell>
          <cell r="DN2297">
            <v>5.6000706286868942</v>
          </cell>
          <cell r="DX2297">
            <v>2.5668013009879509</v>
          </cell>
          <cell r="DY2297">
            <v>2.6135872040695665</v>
          </cell>
          <cell r="DZ2297">
            <v>3.45521035166019</v>
          </cell>
          <cell r="EB2297">
            <v>2.0321722585819022</v>
          </cell>
          <cell r="EE2297">
            <v>0.96555890668891065</v>
          </cell>
          <cell r="EH2297">
            <v>0.54047116138500628</v>
          </cell>
          <cell r="EK2297">
            <v>0.23473043421719997</v>
          </cell>
          <cell r="EN2297">
            <v>0.15711554223334445</v>
          </cell>
          <cell r="EQ2297">
            <v>-8.6278550536878718E-2</v>
          </cell>
        </row>
        <row r="2302">
          <cell r="D2302">
            <v>-11.430988767389497</v>
          </cell>
          <cell r="E2302">
            <v>-18.806954201112696</v>
          </cell>
          <cell r="F2302">
            <v>-6.0014568224544682</v>
          </cell>
          <cell r="G2302">
            <v>-12.991328894074192</v>
          </cell>
          <cell r="H2302">
            <v>-22.912779953210801</v>
          </cell>
          <cell r="I2302">
            <v>-17.404177887993324</v>
          </cell>
          <cell r="J2302">
            <v>-24.76797882801829</v>
          </cell>
          <cell r="K2302">
            <v>-31.257574140956439</v>
          </cell>
          <cell r="L2302">
            <v>-21.586766589586521</v>
          </cell>
          <cell r="M2302">
            <v>-20.475186677039066</v>
          </cell>
          <cell r="N2302">
            <v>-5.5222473413662394</v>
          </cell>
          <cell r="O2302">
            <v>-9.5469150326177985</v>
          </cell>
          <cell r="P2302">
            <v>-8.2260880253928104</v>
          </cell>
          <cell r="Q2302">
            <v>18.467798441591412</v>
          </cell>
          <cell r="R2302">
            <v>0.36647537657796281</v>
          </cell>
          <cell r="S2302">
            <v>6.040030543937374</v>
          </cell>
          <cell r="T2302">
            <v>13.889309987733805</v>
          </cell>
          <cell r="U2302">
            <v>14.099491617839915</v>
          </cell>
          <cell r="V2302">
            <v>6.0666711538675404</v>
          </cell>
          <cell r="W2302">
            <v>13.869579640797799</v>
          </cell>
          <cell r="X2302">
            <v>-24.000225515724495</v>
          </cell>
          <cell r="Y2302">
            <v>7.4617044376103436</v>
          </cell>
          <cell r="Z2302">
            <v>-14.103159897513528</v>
          </cell>
          <cell r="AA2302">
            <v>6.8541353345181273</v>
          </cell>
          <cell r="AB2302">
            <v>13.174561548438838</v>
          </cell>
          <cell r="AC2302">
            <v>13.643528094275927</v>
          </cell>
          <cell r="AH2302">
            <v>10.770446311012629</v>
          </cell>
          <cell r="AM2302">
            <v>3.7652553390290397</v>
          </cell>
          <cell r="AR2302">
            <v>-38.985624211385776</v>
          </cell>
          <cell r="AV2302">
            <v>-50.054691710827562</v>
          </cell>
          <cell r="BA2302">
            <v>7.2730287235956208</v>
          </cell>
          <cell r="BI2302">
            <v>19.981766805675896</v>
          </cell>
          <cell r="BR2302">
            <v>12.644722595553473</v>
          </cell>
          <cell r="CD2302">
            <v>13.742178440146455</v>
          </cell>
          <cell r="CO2302">
            <v>11.643039441644563</v>
          </cell>
          <cell r="DA2302">
            <v>15.711991906935783</v>
          </cell>
          <cell r="DN2302">
            <v>8.9471227204711017</v>
          </cell>
          <cell r="DX2302">
            <v>10.07554889896331</v>
          </cell>
          <cell r="DY2302">
            <v>9.4126474839824041</v>
          </cell>
          <cell r="DZ2302">
            <v>9.9549959959715846</v>
          </cell>
          <cell r="EB2302">
            <v>3.5522741867672791</v>
          </cell>
          <cell r="EE2302">
            <v>2.2715819533989086</v>
          </cell>
          <cell r="EH2302">
            <v>0.13777089979101675</v>
          </cell>
          <cell r="EK2302">
            <v>0.12417179068040317</v>
          </cell>
          <cell r="EN2302">
            <v>-1.7476923857695119</v>
          </cell>
          <cell r="EQ2302">
            <v>0.8324770015364783</v>
          </cell>
        </row>
        <row r="2304">
          <cell r="D2304" t="str">
            <v>...</v>
          </cell>
          <cell r="E2304">
            <v>89.787304209013868</v>
          </cell>
          <cell r="F2304">
            <v>81.113062269470745</v>
          </cell>
          <cell r="G2304">
            <v>89.040799615954597</v>
          </cell>
          <cell r="H2304">
            <v>0</v>
          </cell>
          <cell r="I2304" t="str">
            <v>...</v>
          </cell>
          <cell r="J2304">
            <v>398.87083376320271</v>
          </cell>
          <cell r="K2304">
            <v>326.97203646847225</v>
          </cell>
          <cell r="L2304">
            <v>303.39850460584177</v>
          </cell>
          <cell r="M2304">
            <v>274.75060560672244</v>
          </cell>
          <cell r="N2304">
            <v>267.78839451035583</v>
          </cell>
          <cell r="O2304">
            <v>293.96338750967527</v>
          </cell>
          <cell r="P2304">
            <v>260.68148505997908</v>
          </cell>
          <cell r="Q2304">
            <v>181.55380742494552</v>
          </cell>
          <cell r="R2304">
            <v>190.76483382062054</v>
          </cell>
          <cell r="S2304">
            <v>189.27427025110265</v>
          </cell>
          <cell r="T2304">
            <v>194.59680156012962</v>
          </cell>
          <cell r="U2304">
            <v>138.56004128133031</v>
          </cell>
          <cell r="V2304">
            <v>102.45463197489985</v>
          </cell>
          <cell r="W2304">
            <v>80.953025707469408</v>
          </cell>
          <cell r="X2304">
            <v>93.285697497774606</v>
          </cell>
          <cell r="Y2304">
            <v>54.402380213236135</v>
          </cell>
          <cell r="Z2304">
            <v>53.378331321831155</v>
          </cell>
          <cell r="AA2304">
            <v>20.731225859398535</v>
          </cell>
          <cell r="AB2304">
            <v>21.232071572500143</v>
          </cell>
          <cell r="AC2304">
            <v>20.030713273261789</v>
          </cell>
          <cell r="AH2304">
            <v>20.735231534645283</v>
          </cell>
          <cell r="AM2304">
            <v>26.346272426757732</v>
          </cell>
          <cell r="AN2304">
            <v>46.031676042946927</v>
          </cell>
          <cell r="AO2304">
            <v>42.309239744732864</v>
          </cell>
          <cell r="AP2304">
            <v>44.682424107610906</v>
          </cell>
          <cell r="AQ2304">
            <v>44.909852912767391</v>
          </cell>
          <cell r="AR2304">
            <v>37.708020811205465</v>
          </cell>
          <cell r="AV2304">
            <v>47.189849641174611</v>
          </cell>
          <cell r="BA2304">
            <v>63.370755126396219</v>
          </cell>
          <cell r="BI2304">
            <v>52.280242748879033</v>
          </cell>
          <cell r="BR2304">
            <v>56.559136883231531</v>
          </cell>
          <cell r="CD2304">
            <v>62.435565801831082</v>
          </cell>
          <cell r="CO2304">
            <v>50.649790564368715</v>
          </cell>
          <cell r="DA2304">
            <v>39.2866089169815</v>
          </cell>
          <cell r="DN2304">
            <v>39.354524091382274</v>
          </cell>
          <cell r="DX2304">
            <v>34.964913352431616</v>
          </cell>
          <cell r="DY2304">
            <v>35.452431345807625</v>
          </cell>
          <cell r="DZ2304">
            <v>41.058422926485548</v>
          </cell>
          <cell r="EB2304">
            <v>32.765941258867464</v>
          </cell>
          <cell r="EE2304">
            <v>30.278047547022219</v>
          </cell>
          <cell r="EH2304">
            <v>28.274449268409583</v>
          </cell>
          <cell r="EK2304">
            <v>26.454564734561487</v>
          </cell>
          <cell r="EN2304">
            <v>24.734912587081404</v>
          </cell>
          <cell r="EQ2304">
            <v>23.020165820439331</v>
          </cell>
        </row>
        <row r="2306">
          <cell r="D2306">
            <v>34.176349965823654</v>
          </cell>
          <cell r="E2306">
            <v>29.441260744985666</v>
          </cell>
          <cell r="F2306">
            <v>19.437821371150392</v>
          </cell>
          <cell r="G2306">
            <v>27.077914239242734</v>
          </cell>
          <cell r="H2306">
            <v>20.653917397340916</v>
          </cell>
          <cell r="I2306">
            <v>29.747515577092265</v>
          </cell>
          <cell r="J2306">
            <v>47.452730243007004</v>
          </cell>
          <cell r="K2306">
            <v>50.132431534060508</v>
          </cell>
          <cell r="L2306">
            <v>53.190248454450007</v>
          </cell>
          <cell r="M2306">
            <v>38.621662152785547</v>
          </cell>
          <cell r="N2306">
            <v>40.225809307289182</v>
          </cell>
          <cell r="O2306">
            <v>50.198156624182523</v>
          </cell>
          <cell r="P2306">
            <v>38.945753082470851</v>
          </cell>
          <cell r="Q2306">
            <v>23.61543003871671</v>
          </cell>
          <cell r="R2306">
            <v>23.441634895368729</v>
          </cell>
          <cell r="S2306">
            <v>26.48967386027951</v>
          </cell>
          <cell r="T2306">
            <v>15.714455335671667</v>
          </cell>
          <cell r="U2306">
            <v>15.349019867235922</v>
          </cell>
          <cell r="V2306">
            <v>15.925404288239994</v>
          </cell>
          <cell r="W2306">
            <v>13.899836567945217</v>
          </cell>
          <cell r="X2306">
            <v>11.459652735206859</v>
          </cell>
          <cell r="Y2306">
            <v>8.4075846724297687</v>
          </cell>
          <cell r="Z2306">
            <v>5.8734492325015095</v>
          </cell>
          <cell r="AA2306">
            <v>31.571527681047375</v>
          </cell>
          <cell r="AB2306">
            <v>1.7810941114535839</v>
          </cell>
          <cell r="AC2306">
            <v>1.6152681608551538</v>
          </cell>
          <cell r="AH2306">
            <v>2.7134250431240767</v>
          </cell>
          <cell r="AM2306">
            <v>5.1689414263215259</v>
          </cell>
          <cell r="AR2306">
            <v>9.6549359195244442</v>
          </cell>
          <cell r="AV2306">
            <v>13.060855515386496</v>
          </cell>
          <cell r="BA2306">
            <v>12.51035002110206</v>
          </cell>
          <cell r="BI2306">
            <v>13.034354161855177</v>
          </cell>
          <cell r="BR2306">
            <v>23.158700766031934</v>
          </cell>
          <cell r="CD2306">
            <v>17.745852604510791</v>
          </cell>
          <cell r="CO2306">
            <v>13.016280470484451</v>
          </cell>
          <cell r="DA2306">
            <v>16.520487929385432</v>
          </cell>
          <cell r="DN2306">
            <v>15.589776443955348</v>
          </cell>
          <cell r="DX2306">
            <v>15.845260221595902</v>
          </cell>
          <cell r="DY2306">
            <v>16.322509645644725</v>
          </cell>
          <cell r="DZ2306">
            <v>16.925904713538152</v>
          </cell>
          <cell r="EB2306">
            <v>16.141172271115835</v>
          </cell>
          <cell r="EE2306">
            <v>12.45651083831901</v>
          </cell>
          <cell r="EH2306">
            <v>8.7898189813499563</v>
          </cell>
          <cell r="EK2306">
            <v>8.9770932722834296</v>
          </cell>
          <cell r="EN2306">
            <v>9.1209044114267055</v>
          </cell>
          <cell r="EQ2306">
            <v>9.1070309201780262</v>
          </cell>
        </row>
        <row r="2307">
          <cell r="D2307">
            <v>74.019245003700959</v>
          </cell>
          <cell r="E2307">
            <v>65.812650120096066</v>
          </cell>
          <cell r="F2307">
            <v>46.878751500600238</v>
          </cell>
          <cell r="G2307">
            <v>53.278290432248667</v>
          </cell>
          <cell r="H2307">
            <v>35.760030357874982</v>
          </cell>
          <cell r="I2307">
            <v>56.357433785120911</v>
          </cell>
          <cell r="J2307">
            <v>113.21431132143114</v>
          </cell>
          <cell r="K2307">
            <v>129.74686418586907</v>
          </cell>
          <cell r="L2307">
            <v>146.29158061476147</v>
          </cell>
          <cell r="M2307">
            <v>96.494490223327006</v>
          </cell>
          <cell r="N2307">
            <v>99.974130031648414</v>
          </cell>
          <cell r="O2307">
            <v>164.47134743871112</v>
          </cell>
          <cell r="P2307">
            <v>98.491479967450999</v>
          </cell>
          <cell r="Q2307">
            <v>73.333974995104583</v>
          </cell>
          <cell r="R2307">
            <v>60.161102398721155</v>
          </cell>
          <cell r="S2307">
            <v>73.823126062650019</v>
          </cell>
          <cell r="T2307">
            <v>43.686298235418469</v>
          </cell>
          <cell r="U2307">
            <v>40.59677100244194</v>
          </cell>
          <cell r="V2307">
            <v>33.039225637640911</v>
          </cell>
          <cell r="W2307">
            <v>25.339285989775036</v>
          </cell>
          <cell r="X2307">
            <v>20.578917870139755</v>
          </cell>
          <cell r="Y2307">
            <v>12.7274727182931</v>
          </cell>
          <cell r="Z2307">
            <v>13.081519186947618</v>
          </cell>
          <cell r="AA2307">
            <v>53.539102320273869</v>
          </cell>
          <cell r="AB2307">
            <v>3.3837193031553907</v>
          </cell>
          <cell r="AC2307">
            <v>2.8575027639525987</v>
          </cell>
          <cell r="AH2307">
            <v>4.1053456759240099</v>
          </cell>
          <cell r="AM2307">
            <v>7.3303304957342785</v>
          </cell>
          <cell r="AR2307">
            <v>18.023482733503542</v>
          </cell>
          <cell r="AV2307">
            <v>23.2527759634226</v>
          </cell>
          <cell r="BA2307">
            <v>29.139717314487633</v>
          </cell>
          <cell r="BI2307">
            <v>35.35224737009883</v>
          </cell>
          <cell r="BR2307">
            <v>53.387629562976613</v>
          </cell>
          <cell r="CD2307">
            <v>37.448942563902392</v>
          </cell>
          <cell r="CO2307">
            <v>34.681650914279118</v>
          </cell>
          <cell r="DA2307">
            <v>36.253598785292048</v>
          </cell>
          <cell r="DN2307">
            <v>32.762336925694839</v>
          </cell>
          <cell r="DX2307">
            <v>33.054474989213602</v>
          </cell>
          <cell r="DY2307">
            <v>33.462693852909567</v>
          </cell>
          <cell r="DZ2307">
            <v>33.284491228382137</v>
          </cell>
          <cell r="EB2307">
            <v>30.734516247203519</v>
          </cell>
          <cell r="EE2307">
            <v>22.872192767240673</v>
          </cell>
          <cell r="EH2307">
            <v>15.73502394564645</v>
          </cell>
          <cell r="EK2307">
            <v>15.615357683714389</v>
          </cell>
          <cell r="EN2307">
            <v>15.373532998431475</v>
          </cell>
          <cell r="EQ2307">
            <v>15.280744170886285</v>
          </cell>
        </row>
        <row r="2309">
          <cell r="AM2309">
            <v>30.793981709285038</v>
          </cell>
          <cell r="AN2309">
            <v>46.031676042946927</v>
          </cell>
          <cell r="AO2309">
            <v>42.309239744732864</v>
          </cell>
          <cell r="AP2309">
            <v>44.682424107610906</v>
          </cell>
          <cell r="AQ2309">
            <v>44.909852912767391</v>
          </cell>
          <cell r="AR2309">
            <v>43.19415325802261</v>
          </cell>
          <cell r="AV2309">
            <v>53.751104987879707</v>
          </cell>
          <cell r="BA2309">
            <v>92.221900525664836</v>
          </cell>
          <cell r="BI2309">
            <v>76.119745809106007</v>
          </cell>
          <cell r="BR2309">
            <v>81.108719329188986</v>
          </cell>
          <cell r="CD2309">
            <v>109.31485839756012</v>
          </cell>
          <cell r="CO2309">
            <v>99.300979048492366</v>
          </cell>
          <cell r="DA2309">
            <v>87.793839190336769</v>
          </cell>
          <cell r="DN2309">
            <v>95.779512060055055</v>
          </cell>
          <cell r="DX2309">
            <v>84.098134389856</v>
          </cell>
          <cell r="DY2309">
            <v>85.587127360909804</v>
          </cell>
          <cell r="DZ2309">
            <v>90.041919442719845</v>
          </cell>
          <cell r="EB2309">
            <v>79.456501999451248</v>
          </cell>
          <cell r="EE2309">
            <v>72.585205501745392</v>
          </cell>
          <cell r="EH2309">
            <v>66.340243554753741</v>
          </cell>
          <cell r="EK2309">
            <v>60.727947024558183</v>
          </cell>
          <cell r="EN2309">
            <v>55.531510693233358</v>
          </cell>
          <cell r="EQ2309">
            <v>50.525195970780032</v>
          </cell>
        </row>
        <row r="2310">
          <cell r="D2310">
            <v>0.18228829993535878</v>
          </cell>
          <cell r="E2310">
            <v>0.36521739130434783</v>
          </cell>
          <cell r="F2310">
            <v>0.35225272087067855</v>
          </cell>
          <cell r="G2310">
            <v>0.18309373740441967</v>
          </cell>
          <cell r="H2310">
            <v>0.1581816263612599</v>
          </cell>
          <cell r="I2310">
            <v>0.17972516109907327</v>
          </cell>
          <cell r="J2310">
            <v>0.1157857582825228</v>
          </cell>
          <cell r="K2310">
            <v>0.83848021335374401</v>
          </cell>
          <cell r="L2310">
            <v>0.96642505523469902</v>
          </cell>
          <cell r="M2310">
            <v>1.6723064568929575</v>
          </cell>
          <cell r="N2310">
            <v>1.0164101162485917</v>
          </cell>
          <cell r="O2310">
            <v>6.9871102340584398E-2</v>
          </cell>
          <cell r="P2310">
            <v>0.86842516323194041</v>
          </cell>
          <cell r="Q2310">
            <v>4.9662663991839873</v>
          </cell>
          <cell r="R2310">
            <v>1.1497067069251816</v>
          </cell>
          <cell r="S2310">
            <v>0.4942340677323761</v>
          </cell>
          <cell r="T2310">
            <v>0.43242159469840857</v>
          </cell>
          <cell r="U2310">
            <v>1.2069874794203241</v>
          </cell>
          <cell r="V2310">
            <v>5.3002114187674811</v>
          </cell>
          <cell r="W2310">
            <v>9.9118256758721337</v>
          </cell>
          <cell r="X2310">
            <v>5.5888390401926857</v>
          </cell>
          <cell r="Y2310">
            <v>12.433990014957695</v>
          </cell>
          <cell r="Z2310">
            <v>10.324531010478452</v>
          </cell>
          <cell r="AA2310">
            <v>11.299489791331974</v>
          </cell>
          <cell r="AB2310">
            <v>15.210027215278476</v>
          </cell>
          <cell r="AC2310">
            <v>14.019050651383692</v>
          </cell>
          <cell r="AH2310">
            <v>12.417297191188009</v>
          </cell>
          <cell r="AM2310">
            <v>10.900068068844464</v>
          </cell>
          <cell r="AR2310">
            <v>4.3813664514132542</v>
          </cell>
          <cell r="AV2310">
            <v>1.3217732034833056</v>
          </cell>
          <cell r="BA2310">
            <v>1.4379242980195202</v>
          </cell>
          <cell r="BI2310">
            <v>1.4815076241892127</v>
          </cell>
          <cell r="BR2310">
            <v>3.2382361345470398</v>
          </cell>
          <cell r="CD2310">
            <v>5.2013574076782136</v>
          </cell>
          <cell r="CO2310">
            <v>3.710852361328941</v>
          </cell>
          <cell r="DA2310">
            <v>3.3836539038449445</v>
          </cell>
          <cell r="DN2310">
            <v>2.7104542959658935</v>
          </cell>
          <cell r="DX2310">
            <v>2.9960022675010127</v>
          </cell>
          <cell r="DY2310">
            <v>3.1712778788442653</v>
          </cell>
          <cell r="DZ2310">
            <v>3.7308718835806158</v>
          </cell>
          <cell r="EB2310">
            <v>3.0222876884350915</v>
          </cell>
          <cell r="EE2310">
            <v>2.8168195376595819</v>
          </cell>
          <cell r="EH2310">
            <v>3.3345285353791998</v>
          </cell>
          <cell r="EK2310">
            <v>4.0210122140405229</v>
          </cell>
          <cell r="EN2310">
            <v>4.4026059172241849</v>
          </cell>
          <cell r="EQ2310">
            <v>5.8213969796595837</v>
          </cell>
        </row>
        <row r="2315">
          <cell r="D2315">
            <v>2.044</v>
          </cell>
          <cell r="E2315">
            <v>2.1139999999999999</v>
          </cell>
          <cell r="F2315">
            <v>2.1880000000000002</v>
          </cell>
          <cell r="G2315">
            <v>2.42</v>
          </cell>
          <cell r="H2315">
            <v>2.4829199999999996</v>
          </cell>
          <cell r="I2315">
            <v>2.4550000000000001</v>
          </cell>
          <cell r="J2315">
            <v>2.4860000000000002</v>
          </cell>
          <cell r="K2315">
            <v>2.5506359999999999</v>
          </cell>
          <cell r="L2315">
            <v>2.6169525359999999</v>
          </cell>
          <cell r="M2315">
            <v>2.6849933019359997</v>
          </cell>
          <cell r="N2315">
            <v>2.7548031277863356</v>
          </cell>
          <cell r="O2315">
            <v>2.8264280091087799</v>
          </cell>
          <cell r="P2315">
            <v>2.8999151373456078</v>
          </cell>
          <cell r="Q2315">
            <v>2.9753129309165933</v>
          </cell>
          <cell r="R2315">
            <v>3.0526710671204245</v>
          </cell>
          <cell r="S2315">
            <v>3.1320405148655555</v>
          </cell>
          <cell r="T2315">
            <v>3.2134735682520597</v>
          </cell>
          <cell r="U2315">
            <v>3.2970238810266128</v>
          </cell>
          <cell r="V2315">
            <v>3.3827465019333043</v>
          </cell>
          <cell r="W2315">
            <v>3.4706979109835698</v>
          </cell>
          <cell r="X2315">
            <v>3.5609360566691426</v>
          </cell>
          <cell r="Y2315">
            <v>3.6535203941425403</v>
          </cell>
          <cell r="Z2315">
            <v>3.7485119243902458</v>
          </cell>
          <cell r="AA2315">
            <v>3.8459732344243918</v>
          </cell>
          <cell r="AB2315">
            <v>4.0485637205209297</v>
          </cell>
          <cell r="AC2315">
            <v>4.6312856779325022</v>
          </cell>
          <cell r="AH2315">
            <v>4.751699105558747</v>
          </cell>
          <cell r="AM2315">
            <v>4.8752432823032743</v>
          </cell>
          <cell r="AR2315">
            <v>5.0019996076431594</v>
          </cell>
          <cell r="AV2315">
            <v>5.1320515974418814</v>
          </cell>
          <cell r="BA2315">
            <v>5.2654849389753702</v>
          </cell>
          <cell r="BI2315">
            <v>5.4023875473887299</v>
          </cell>
          <cell r="BR2315">
            <v>5.5428496236208371</v>
          </cell>
          <cell r="CD2315">
            <v>5.6869637138349791</v>
          </cell>
          <cell r="CO2315">
            <v>5.8348247703946887</v>
          </cell>
          <cell r="DA2315">
            <v>5.9865302144249508</v>
          </cell>
          <cell r="DN2315">
            <v>6.1421799999999998</v>
          </cell>
          <cell r="DX2315">
            <v>6.3387297599999997</v>
          </cell>
          <cell r="DY2315">
            <v>6.3387297599999997</v>
          </cell>
          <cell r="DZ2315">
            <v>5.5411721766165547</v>
          </cell>
          <cell r="EB2315">
            <v>6.5415691123199995</v>
          </cell>
          <cell r="EE2315">
            <v>6.7508993239142399</v>
          </cell>
          <cell r="EH2315">
            <v>6.9669281022794962</v>
          </cell>
          <cell r="EK2315">
            <v>7.1898698015524403</v>
          </cell>
          <cell r="EN2315">
            <v>7.4199456352021187</v>
          </cell>
          <cell r="EQ2315">
            <v>7.6573838955285858</v>
          </cell>
        </row>
        <row r="2326"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H2326">
            <v>0</v>
          </cell>
          <cell r="AM2326">
            <v>0</v>
          </cell>
          <cell r="AR2326">
            <v>0</v>
          </cell>
          <cell r="AV2326">
            <v>0</v>
          </cell>
          <cell r="BA2326">
            <v>0</v>
          </cell>
          <cell r="BI2326">
            <v>0</v>
          </cell>
          <cell r="BR2326">
            <v>0</v>
          </cell>
          <cell r="CD2326">
            <v>0</v>
          </cell>
          <cell r="CO2326">
            <v>0</v>
          </cell>
          <cell r="DA2326">
            <v>0</v>
          </cell>
          <cell r="DN2326">
            <v>0</v>
          </cell>
          <cell r="DX2326">
            <v>0</v>
          </cell>
          <cell r="DY2326">
            <v>0</v>
          </cell>
          <cell r="DZ2326">
            <v>0</v>
          </cell>
          <cell r="EB2326">
            <v>0</v>
          </cell>
          <cell r="EE2326">
            <v>0</v>
          </cell>
          <cell r="EH2326">
            <v>0</v>
          </cell>
          <cell r="EK2326">
            <v>0</v>
          </cell>
          <cell r="EN2326">
            <v>0</v>
          </cell>
          <cell r="EQ2326">
            <v>0</v>
          </cell>
        </row>
        <row r="2534">
          <cell r="D2534">
            <v>86.739271233404295</v>
          </cell>
          <cell r="E2534">
            <v>92.270080130091046</v>
          </cell>
          <cell r="F2534">
            <v>98.745173472553574</v>
          </cell>
          <cell r="G2534">
            <v>101.27927413930266</v>
          </cell>
          <cell r="H2534">
            <v>96.991502358969967</v>
          </cell>
          <cell r="I2534">
            <v>103.73639125736844</v>
          </cell>
          <cell r="J2534">
            <v>97.531093470841839</v>
          </cell>
          <cell r="K2534">
            <v>91.05600012837931</v>
          </cell>
          <cell r="L2534">
            <v>94.968035689450431</v>
          </cell>
          <cell r="M2534">
            <v>99.554560140361374</v>
          </cell>
          <cell r="N2534">
            <v>98.610275694585596</v>
          </cell>
          <cell r="O2534">
            <v>98.610275694585596</v>
          </cell>
          <cell r="P2534">
            <v>93.07946679789886</v>
          </cell>
          <cell r="Q2534">
            <v>96.991502358969981</v>
          </cell>
          <cell r="R2534">
            <v>103.46659570143251</v>
          </cell>
          <cell r="S2534">
            <v>107.5135290404716</v>
          </cell>
          <cell r="T2534">
            <v>113.44903127106222</v>
          </cell>
          <cell r="U2534">
            <v>119.51943127962085</v>
          </cell>
          <cell r="V2534">
            <v>126.09299999999999</v>
          </cell>
          <cell r="W2534">
            <v>131.37199999999999</v>
          </cell>
          <cell r="X2534">
            <v>137.51218262285931</v>
          </cell>
          <cell r="Y2534">
            <v>144.42879298939937</v>
          </cell>
          <cell r="Z2534">
            <v>162.3985517415195</v>
          </cell>
          <cell r="AA2534">
            <v>166.74627872010709</v>
          </cell>
          <cell r="AB2534">
            <v>167.16460670127955</v>
          </cell>
          <cell r="AC2534">
            <v>187.78222132284523</v>
          </cell>
          <cell r="AD2534">
            <v>110.9285286312696</v>
          </cell>
          <cell r="AE2534">
            <v>110.9285286312696</v>
          </cell>
          <cell r="AF2534">
            <v>110.9285286312696</v>
          </cell>
          <cell r="AH2534">
            <v>197.32592232490109</v>
          </cell>
          <cell r="AM2534">
            <v>197.48102029805821</v>
          </cell>
          <cell r="AR2534">
            <v>195.4374343157412</v>
          </cell>
          <cell r="AV2534">
            <v>194.68679210500514</v>
          </cell>
          <cell r="BA2534">
            <v>201.55181824520534</v>
          </cell>
          <cell r="BI2534">
            <v>203.8333662250476</v>
          </cell>
          <cell r="BR2534">
            <v>204.53848152793859</v>
          </cell>
          <cell r="CD2534">
            <v>210.42084894480132</v>
          </cell>
          <cell r="CO2534">
            <v>216.45162581530175</v>
          </cell>
          <cell r="DA2534">
            <v>231.81969124818818</v>
          </cell>
          <cell r="DN2534">
            <v>251.98800438678055</v>
          </cell>
          <cell r="DX2534">
            <v>257.5317404832897</v>
          </cell>
          <cell r="DY2534">
            <v>257.5317404832897</v>
          </cell>
          <cell r="DZ2534">
            <v>273.91096076843047</v>
          </cell>
          <cell r="EB2534">
            <v>279.93700190533588</v>
          </cell>
          <cell r="EE2534">
            <v>307.09089109015343</v>
          </cell>
          <cell r="EH2534">
            <v>339.94961643679983</v>
          </cell>
          <cell r="EK2534">
            <v>376.32422539553738</v>
          </cell>
          <cell r="EN2534">
            <v>416.5909175128599</v>
          </cell>
          <cell r="EQ2534">
            <v>461.16614568673589</v>
          </cell>
        </row>
        <row r="2535">
          <cell r="D2535">
            <v>58.599433031441038</v>
          </cell>
          <cell r="E2535">
            <v>74.463367940505165</v>
          </cell>
          <cell r="F2535">
            <v>82.233458508210035</v>
          </cell>
          <cell r="G2535">
            <v>74.153184684309366</v>
          </cell>
          <cell r="H2535">
            <v>54.3906339739342</v>
          </cell>
          <cell r="I2535">
            <v>56.980664163169173</v>
          </cell>
          <cell r="J2535">
            <v>42.411744348722493</v>
          </cell>
          <cell r="K2535">
            <v>53.419372652971077</v>
          </cell>
          <cell r="L2535">
            <v>56.980664163169152</v>
          </cell>
          <cell r="M2535">
            <v>47.591804727192404</v>
          </cell>
          <cell r="N2535">
            <v>52.124357558353587</v>
          </cell>
          <cell r="O2535">
            <v>56.980664163169152</v>
          </cell>
          <cell r="P2535">
            <v>51.153096237390479</v>
          </cell>
          <cell r="Q2535">
            <v>53.743126426625444</v>
          </cell>
          <cell r="R2535">
            <v>61.189463220675933</v>
          </cell>
          <cell r="S2535">
            <v>78.024659450703197</v>
          </cell>
          <cell r="T2535">
            <v>84.823488697444958</v>
          </cell>
          <cell r="U2535">
            <v>87.413518886679924</v>
          </cell>
          <cell r="V2535">
            <v>87.938000000000002</v>
          </cell>
          <cell r="W2535">
            <v>85.638999999999996</v>
          </cell>
          <cell r="X2535">
            <v>76.521299430794258</v>
          </cell>
          <cell r="Y2535">
            <v>85.226887761524821</v>
          </cell>
          <cell r="Z2535">
            <v>70.965597870938879</v>
          </cell>
          <cell r="AA2535">
            <v>74.98980063640218</v>
          </cell>
          <cell r="AB2535">
            <v>80.822028397997911</v>
          </cell>
          <cell r="AC2535">
            <v>105.90576795386262</v>
          </cell>
          <cell r="AH2535">
            <v>104.00401425329007</v>
          </cell>
          <cell r="AM2535">
            <v>103.34925566945235</v>
          </cell>
          <cell r="AR2535">
            <v>90.793779365016562</v>
          </cell>
          <cell r="AV2535">
            <v>90.716734508855254</v>
          </cell>
          <cell r="BA2535">
            <v>127.1067253513756</v>
          </cell>
          <cell r="BI2535">
            <v>113.06670538948222</v>
          </cell>
          <cell r="BR2535">
            <v>112.01133612777538</v>
          </cell>
          <cell r="CD2535">
            <v>118.96329516505671</v>
          </cell>
          <cell r="CO2535">
            <v>117.91836066529524</v>
          </cell>
          <cell r="DA2535">
            <v>118.93355985751396</v>
          </cell>
          <cell r="DN2535">
            <v>83.508042861944958</v>
          </cell>
          <cell r="DX2535">
            <v>79.526271916775826</v>
          </cell>
          <cell r="DY2535">
            <v>75.739306587405537</v>
          </cell>
          <cell r="DZ2535">
            <v>71.952341258035247</v>
          </cell>
          <cell r="EB2535">
            <v>68.884088855028864</v>
          </cell>
          <cell r="EE2535">
            <v>70.233992115906702</v>
          </cell>
          <cell r="EH2535">
            <v>53.099056553144102</v>
          </cell>
          <cell r="EK2535">
            <v>59.161037684206988</v>
          </cell>
          <cell r="EN2535">
            <v>65.344258437891128</v>
          </cell>
          <cell r="EQ2535">
            <v>71.651143606648944</v>
          </cell>
        </row>
        <row r="2536">
          <cell r="D2536">
            <v>751.16367292364794</v>
          </cell>
          <cell r="E2536">
            <v>534.33292197661569</v>
          </cell>
          <cell r="F2536">
            <v>1012.5221673687319</v>
          </cell>
          <cell r="G2536">
            <v>1066.7298551054903</v>
          </cell>
          <cell r="H2536">
            <v>1069.6338383771024</v>
          </cell>
          <cell r="I2536">
            <v>1145.1374034390155</v>
          </cell>
          <cell r="J2536">
            <v>1235.644882070924</v>
          </cell>
          <cell r="K2536">
            <v>1253.0687817005962</v>
          </cell>
          <cell r="L2536">
            <v>1286.9485865360698</v>
          </cell>
          <cell r="M2536">
            <v>1456.3476107134391</v>
          </cell>
          <cell r="N2536">
            <v>1680.9223170514372</v>
          </cell>
          <cell r="O2536">
            <v>1784.9817176175352</v>
          </cell>
          <cell r="P2536">
            <v>1873.0692101897671</v>
          </cell>
          <cell r="Q2536">
            <v>1854.1933189242889</v>
          </cell>
          <cell r="R2536">
            <v>1715.2861190988458</v>
          </cell>
          <cell r="S2536">
            <v>1689.634266866273</v>
          </cell>
          <cell r="T2536">
            <v>1568.1509666705026</v>
          </cell>
          <cell r="U2536">
            <v>1575.8949220614682</v>
          </cell>
          <cell r="V2536">
            <v>1772.881787319152</v>
          </cell>
          <cell r="W2536">
            <v>1893.595852136468</v>
          </cell>
          <cell r="X2536">
            <v>1510.3729097914681</v>
          </cell>
          <cell r="Y2536">
            <v>1515.5458959360885</v>
          </cell>
          <cell r="Z2536">
            <v>1782.5810707568785</v>
          </cell>
          <cell r="AA2536">
            <v>2022.5915304799898</v>
          </cell>
          <cell r="AB2536">
            <v>1911.1216799121828</v>
          </cell>
          <cell r="AC2536">
            <v>1923.4775139884575</v>
          </cell>
          <cell r="AD2536">
            <v>318.68524993450052</v>
          </cell>
          <cell r="AE2536">
            <v>305.97926901961199</v>
          </cell>
          <cell r="AF2536">
            <v>296.67618814269321</v>
          </cell>
          <cell r="AH2536">
            <v>1749.4532975420432</v>
          </cell>
          <cell r="AM2536">
            <v>1780.7700180216318</v>
          </cell>
          <cell r="AR2536">
            <v>1612.1725647071426</v>
          </cell>
          <cell r="AV2536">
            <v>1480.5418173592236</v>
          </cell>
          <cell r="BA2536">
            <v>1854.8238819975954</v>
          </cell>
          <cell r="BI2536">
            <v>2084.680020155738</v>
          </cell>
          <cell r="BR2536">
            <v>2127.5340623576171</v>
          </cell>
          <cell r="CD2536">
            <v>2002.740284012147</v>
          </cell>
          <cell r="CO2536">
            <v>1712.1734069023109</v>
          </cell>
          <cell r="DA2536">
            <v>1637.6878515893834</v>
          </cell>
          <cell r="DN2536">
            <v>1637.0750335686666</v>
          </cell>
          <cell r="DX2536">
            <v>1640.4867149290249</v>
          </cell>
          <cell r="DY2536">
            <v>1634.8577588193205</v>
          </cell>
          <cell r="DZ2536">
            <v>1635.0253441117923</v>
          </cell>
          <cell r="EB2536">
            <v>1650.2053676874339</v>
          </cell>
          <cell r="EE2536">
            <v>1652.0088499709075</v>
          </cell>
          <cell r="EH2536">
            <v>1706.5479379725273</v>
          </cell>
          <cell r="EK2536">
            <v>1716.3373107551392</v>
          </cell>
          <cell r="EN2536">
            <v>1726.9959244497406</v>
          </cell>
          <cell r="EQ2536">
            <v>1737.1349757287251</v>
          </cell>
        </row>
        <row r="2537"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55.520425959676885</v>
          </cell>
          <cell r="U2537">
            <v>47.826979319603673</v>
          </cell>
          <cell r="V2537">
            <v>46.879212680847907</v>
          </cell>
          <cell r="W2537">
            <v>50.570177140522865</v>
          </cell>
          <cell r="X2537">
            <v>19.371156879191314</v>
          </cell>
          <cell r="Y2537">
            <v>27.29784140142559</v>
          </cell>
          <cell r="Z2537">
            <v>41.332955985991333</v>
          </cell>
          <cell r="AA2537">
            <v>40.953168636240655</v>
          </cell>
          <cell r="AB2537">
            <v>44.354637836168934</v>
          </cell>
          <cell r="AC2537">
            <v>45.531838477462536</v>
          </cell>
          <cell r="AD2537">
            <v>318.68524993450052</v>
          </cell>
          <cell r="AE2537">
            <v>305.97926901961199</v>
          </cell>
          <cell r="AF2537">
            <v>296.67618814269321</v>
          </cell>
          <cell r="AH2537">
            <v>0</v>
          </cell>
          <cell r="AM2537">
            <v>43.042651196271486</v>
          </cell>
          <cell r="AR2537">
            <v>55.506758425308568</v>
          </cell>
          <cell r="AV2537">
            <v>27.884226545770598</v>
          </cell>
          <cell r="BA2537">
            <v>38.046553193315461</v>
          </cell>
          <cell r="BI2537">
            <v>0</v>
          </cell>
          <cell r="BR2537">
            <v>21.264205978902663</v>
          </cell>
          <cell r="CD2537">
            <v>33.025684328201145</v>
          </cell>
          <cell r="CO2537">
            <v>16.267008897383874</v>
          </cell>
          <cell r="DA2537">
            <v>10.365514179515158</v>
          </cell>
          <cell r="DN2537">
            <v>4.1735513336843972</v>
          </cell>
          <cell r="DX2537">
            <v>115.92380407339273</v>
          </cell>
          <cell r="DY2537">
            <v>110.0242256805179</v>
          </cell>
          <cell r="DZ2537">
            <v>104.52301439649203</v>
          </cell>
          <cell r="EB2537">
            <v>109.51082564057616</v>
          </cell>
          <cell r="EE2537">
            <v>331.69451381721325</v>
          </cell>
          <cell r="EH2537">
            <v>331.69451381721325</v>
          </cell>
          <cell r="EK2537">
            <v>331.69451381721325</v>
          </cell>
          <cell r="EN2537">
            <v>331.69451381721325</v>
          </cell>
          <cell r="EQ2537">
            <v>331.69451381721325</v>
          </cell>
        </row>
        <row r="2538"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 t="str">
            <v>…</v>
          </cell>
          <cell r="U2538" t="str">
            <v>…</v>
          </cell>
          <cell r="V2538" t="str">
            <v>…</v>
          </cell>
          <cell r="W2538" t="str">
            <v>…</v>
          </cell>
          <cell r="X2538" t="str">
            <v>…</v>
          </cell>
          <cell r="Y2538" t="str">
            <v>…</v>
          </cell>
          <cell r="Z2538" t="str">
            <v>…</v>
          </cell>
          <cell r="AA2538" t="str">
            <v>…</v>
          </cell>
          <cell r="AB2538" t="str">
            <v>…</v>
          </cell>
          <cell r="AC2538" t="str">
            <v>…</v>
          </cell>
          <cell r="AD2538">
            <v>0</v>
          </cell>
          <cell r="AE2538" t="str">
            <v>…</v>
          </cell>
          <cell r="AF2538" t="str">
            <v>…</v>
          </cell>
          <cell r="AH2538" t="str">
            <v>…</v>
          </cell>
          <cell r="AM2538" t="str">
            <v>…</v>
          </cell>
          <cell r="AR2538" t="str">
            <v>…</v>
          </cell>
          <cell r="AV2538" t="str">
            <v>…</v>
          </cell>
          <cell r="BA2538">
            <v>49.592806720283015</v>
          </cell>
          <cell r="BI2538">
            <v>64.416811479691773</v>
          </cell>
          <cell r="BR2538">
            <v>0</v>
          </cell>
          <cell r="CD2538">
            <v>0</v>
          </cell>
          <cell r="CO2538">
            <v>0</v>
          </cell>
          <cell r="DA2538">
            <v>0</v>
          </cell>
          <cell r="DN2538">
            <v>0</v>
          </cell>
          <cell r="DX2538">
            <v>0</v>
          </cell>
          <cell r="DY2538">
            <v>0</v>
          </cell>
          <cell r="DZ2538">
            <v>0</v>
          </cell>
          <cell r="EB2538">
            <v>0</v>
          </cell>
          <cell r="EE2538">
            <v>0</v>
          </cell>
          <cell r="EH2538">
            <v>0</v>
          </cell>
          <cell r="EK2538">
            <v>0</v>
          </cell>
          <cell r="EN2538">
            <v>0</v>
          </cell>
          <cell r="EQ2538">
            <v>0</v>
          </cell>
        </row>
        <row r="2539"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 t="str">
            <v>…</v>
          </cell>
          <cell r="U2539" t="str">
            <v>…</v>
          </cell>
          <cell r="V2539" t="str">
            <v>…</v>
          </cell>
          <cell r="W2539" t="str">
            <v>…</v>
          </cell>
          <cell r="X2539" t="str">
            <v>…</v>
          </cell>
          <cell r="Y2539" t="str">
            <v>…</v>
          </cell>
          <cell r="Z2539" t="str">
            <v>…</v>
          </cell>
          <cell r="AA2539" t="str">
            <v>…</v>
          </cell>
          <cell r="AB2539" t="str">
            <v>…</v>
          </cell>
          <cell r="AC2539" t="str">
            <v>…</v>
          </cell>
          <cell r="AD2539">
            <v>0</v>
          </cell>
          <cell r="AE2539">
            <v>0.75756504762585741</v>
          </cell>
          <cell r="AF2539">
            <v>0</v>
          </cell>
          <cell r="AH2539" t="str">
            <v>…</v>
          </cell>
          <cell r="AM2539" t="str">
            <v>…</v>
          </cell>
          <cell r="AR2539" t="str">
            <v>…</v>
          </cell>
          <cell r="AV2539" t="str">
            <v>…</v>
          </cell>
          <cell r="BA2539" t="str">
            <v>…</v>
          </cell>
          <cell r="BI2539">
            <v>1.5083064241918378</v>
          </cell>
          <cell r="BR2539">
            <v>2.1884976207674947</v>
          </cell>
          <cell r="CD2539">
            <v>0.25407314970126949</v>
          </cell>
          <cell r="CO2539">
            <v>1.5244388982076169</v>
          </cell>
          <cell r="DA2539">
            <v>1.778976084812623</v>
          </cell>
          <cell r="DN2539">
            <v>0.98642916486360854</v>
          </cell>
          <cell r="DX2539">
            <v>1.5143079635282699</v>
          </cell>
          <cell r="DY2539">
            <v>1.214644057264316</v>
          </cell>
          <cell r="DZ2539">
            <v>1.0356031625282853</v>
          </cell>
          <cell r="EB2539">
            <v>0.98642916486360854</v>
          </cell>
          <cell r="EE2539">
            <v>0.7509507378558592</v>
          </cell>
          <cell r="EH2539">
            <v>1.3048784862832257</v>
          </cell>
          <cell r="EK2539">
            <v>1.3794725050770567</v>
          </cell>
          <cell r="EN2539">
            <v>1.423502368358601</v>
          </cell>
          <cell r="EQ2539">
            <v>1.7575583930842875</v>
          </cell>
        </row>
        <row r="2542">
          <cell r="D2542">
            <v>270.2104754997377</v>
          </cell>
          <cell r="E2542">
            <v>243.75558523902447</v>
          </cell>
          <cell r="F2542">
            <v>215.6462747235679</v>
          </cell>
          <cell r="G2542">
            <v>242.42515841892248</v>
          </cell>
          <cell r="H2542">
            <v>244.00549477194957</v>
          </cell>
          <cell r="I2542">
            <v>218.37764705028891</v>
          </cell>
          <cell r="J2542">
            <v>206.63735279529223</v>
          </cell>
          <cell r="K2542">
            <v>202.68778440203047</v>
          </cell>
          <cell r="L2542">
            <v>195.40315747818326</v>
          </cell>
          <cell r="M2542">
            <v>203.32879056300663</v>
          </cell>
          <cell r="N2542">
            <v>162.17949705921174</v>
          </cell>
          <cell r="O2542">
            <v>163.16630780976084</v>
          </cell>
          <cell r="P2542">
            <v>160.94080628920761</v>
          </cell>
          <cell r="Q2542">
            <v>210.372371232364</v>
          </cell>
          <cell r="R2542">
            <v>250.6508934614954</v>
          </cell>
          <cell r="S2542">
            <v>278.45511887073599</v>
          </cell>
          <cell r="T2542">
            <v>300.05759901591892</v>
          </cell>
          <cell r="U2542">
            <v>320.03044948741706</v>
          </cell>
          <cell r="V2542">
            <v>343.97199999999998</v>
          </cell>
          <cell r="W2542">
            <v>408.08800000000002</v>
          </cell>
          <cell r="X2542">
            <v>422.81811570016902</v>
          </cell>
          <cell r="Y2542">
            <v>627.45918370653851</v>
          </cell>
          <cell r="Z2542">
            <v>727.70624988017187</v>
          </cell>
          <cell r="AA2542">
            <v>811.74169579872614</v>
          </cell>
          <cell r="AB2542">
            <v>862.95808328254179</v>
          </cell>
          <cell r="AC2542">
            <v>1117.874537028029</v>
          </cell>
          <cell r="AH2542">
            <v>1266.3941588121288</v>
          </cell>
          <cell r="AM2542">
            <v>1465.5449102881657</v>
          </cell>
          <cell r="AR2542">
            <v>1478.8686649573324</v>
          </cell>
          <cell r="AV2542">
            <v>956.57818243051247</v>
          </cell>
          <cell r="BA2542">
            <v>815.87636899094662</v>
          </cell>
          <cell r="BI2542">
            <v>487.18826854377926</v>
          </cell>
          <cell r="BR2542">
            <v>465.43865991061529</v>
          </cell>
          <cell r="CD2542">
            <v>499.03459644760449</v>
          </cell>
          <cell r="CO2542">
            <v>542.72862821255228</v>
          </cell>
          <cell r="DA2542">
            <v>640.69334141019726</v>
          </cell>
          <cell r="DN2542">
            <v>653.99007961648238</v>
          </cell>
          <cell r="DX2542">
            <v>716.70412927362588</v>
          </cell>
          <cell r="DY2542">
            <v>695.09083666825302</v>
          </cell>
          <cell r="DZ2542">
            <v>648.01907221442184</v>
          </cell>
          <cell r="EB2542">
            <v>745.02823255454882</v>
          </cell>
          <cell r="EE2542">
            <v>798.57235553604778</v>
          </cell>
          <cell r="EH2542">
            <v>831.79295342033492</v>
          </cell>
          <cell r="EK2542">
            <v>866.97037404038906</v>
          </cell>
          <cell r="EN2542">
            <v>900.47414594476118</v>
          </cell>
          <cell r="EQ2542">
            <v>935.77946886686732</v>
          </cell>
        </row>
        <row r="2544">
          <cell r="D2544">
            <v>161.85399227719176</v>
          </cell>
          <cell r="E2544">
            <v>154.00488562829784</v>
          </cell>
          <cell r="F2544">
            <v>138.84799003043372</v>
          </cell>
          <cell r="G2544">
            <v>172.41971182755466</v>
          </cell>
          <cell r="H2544">
            <v>178.63484097482703</v>
          </cell>
          <cell r="I2544">
            <v>169.70309892608569</v>
          </cell>
          <cell r="J2544">
            <v>166.45519272654337</v>
          </cell>
          <cell r="K2544">
            <v>137.7653546305863</v>
          </cell>
          <cell r="L2544">
            <v>144.80248472959465</v>
          </cell>
          <cell r="M2544">
            <v>147.2384143792514</v>
          </cell>
          <cell r="N2544">
            <v>119.63121168314179</v>
          </cell>
          <cell r="O2544">
            <v>122.06714133279851</v>
          </cell>
          <cell r="P2544">
            <v>113.67671698398088</v>
          </cell>
          <cell r="Q2544">
            <v>128.83361258184499</v>
          </cell>
          <cell r="R2544">
            <v>159.1474037775732</v>
          </cell>
          <cell r="S2544">
            <v>186.21328877375913</v>
          </cell>
          <cell r="T2544">
            <v>204.88874942112744</v>
          </cell>
          <cell r="U2544">
            <v>222.2109158186864</v>
          </cell>
          <cell r="V2544">
            <v>240.20999999999998</v>
          </cell>
          <cell r="W2544">
            <v>271.07900000000001</v>
          </cell>
          <cell r="X2544">
            <v>279.57309492942119</v>
          </cell>
          <cell r="Y2544">
            <v>286.01327301844378</v>
          </cell>
          <cell r="Z2544">
            <v>316.5197858621674</v>
          </cell>
          <cell r="AA2544">
            <v>341.74639545109574</v>
          </cell>
          <cell r="AB2544">
            <v>359.44476209402711</v>
          </cell>
          <cell r="AC2544">
            <v>341.04198723650467</v>
          </cell>
          <cell r="AH2544">
            <v>397.54824747795379</v>
          </cell>
          <cell r="AM2544">
            <v>390.27438771953973</v>
          </cell>
          <cell r="AR2544">
            <v>328.48323309333182</v>
          </cell>
          <cell r="AV2544">
            <v>342.95153654054684</v>
          </cell>
          <cell r="BA2544">
            <v>322.60854733670777</v>
          </cell>
          <cell r="BI2544">
            <v>281.62745622889787</v>
          </cell>
          <cell r="BR2544">
            <v>268.0378043228182</v>
          </cell>
          <cell r="CD2544">
            <v>270.80214538223782</v>
          </cell>
          <cell r="CO2544">
            <v>275.70501236951549</v>
          </cell>
          <cell r="DA2544">
            <v>278.59946712373028</v>
          </cell>
          <cell r="DN2544">
            <v>306.6287731858875</v>
          </cell>
          <cell r="DX2544">
            <v>333.33344730457969</v>
          </cell>
          <cell r="DY2544">
            <v>314.73070443009658</v>
          </cell>
          <cell r="DZ2544">
            <v>276.40734280052993</v>
          </cell>
          <cell r="EB2544">
            <v>347.71994022077502</v>
          </cell>
          <cell r="EE2544">
            <v>356.45880153852619</v>
          </cell>
          <cell r="EH2544">
            <v>365.41728700864087</v>
          </cell>
          <cell r="EK2544">
            <v>374.4435024822111</v>
          </cell>
          <cell r="EN2544">
            <v>381.20852435445209</v>
          </cell>
          <cell r="EQ2544">
            <v>388.36361527547615</v>
          </cell>
        </row>
        <row r="2546">
          <cell r="D2546">
            <v>98.592631578947334</v>
          </cell>
          <cell r="E2546">
            <v>78.052499999999981</v>
          </cell>
          <cell r="F2546">
            <v>63.90263157894735</v>
          </cell>
          <cell r="G2546">
            <v>57.939139644777569</v>
          </cell>
          <cell r="H2546">
            <v>54.317236842105252</v>
          </cell>
          <cell r="I2546">
            <v>36.515789473684208</v>
          </cell>
          <cell r="J2546">
            <v>28.299736842105258</v>
          </cell>
          <cell r="K2546">
            <v>52.947894736842102</v>
          </cell>
          <cell r="L2546">
            <v>37.428684210526313</v>
          </cell>
          <cell r="M2546">
            <v>41.536710526315794</v>
          </cell>
          <cell r="N2546">
            <v>31.49486842105264</v>
          </cell>
          <cell r="O2546">
            <v>28.756184210526317</v>
          </cell>
          <cell r="P2546">
            <v>39.710921052631583</v>
          </cell>
          <cell r="Q2546">
            <v>69.38000000000001</v>
          </cell>
          <cell r="R2546">
            <v>78.239389337901429</v>
          </cell>
          <cell r="S2546">
            <v>77.596052631578971</v>
          </cell>
          <cell r="T2546">
            <v>79.87828947368422</v>
          </cell>
          <cell r="U2546">
            <v>82.160526315789468</v>
          </cell>
          <cell r="V2546">
            <v>86.724999999999994</v>
          </cell>
          <cell r="W2546">
            <v>119.16800000000002</v>
          </cell>
          <cell r="X2546">
            <v>124.99709600121622</v>
          </cell>
          <cell r="Y2546">
            <v>322.58036398822048</v>
          </cell>
          <cell r="Z2546">
            <v>390.24839595287278</v>
          </cell>
          <cell r="AA2546">
            <v>447.69937602818226</v>
          </cell>
          <cell r="AB2546">
            <v>480.74596504899284</v>
          </cell>
          <cell r="AC2546">
            <v>725.44661285506425</v>
          </cell>
          <cell r="AH2546">
            <v>816.03894835670201</v>
          </cell>
          <cell r="AM2546">
            <v>1001.2823072533031</v>
          </cell>
          <cell r="AR2546">
            <v>1069.9684317669019</v>
          </cell>
          <cell r="AV2546">
            <v>544.06163647103836</v>
          </cell>
          <cell r="BA2546">
            <v>418.16288174027579</v>
          </cell>
          <cell r="BI2546">
            <v>116.37006318944758</v>
          </cell>
          <cell r="BR2546">
            <v>104.13430802424266</v>
          </cell>
          <cell r="CD2546">
            <v>145.99198179960428</v>
          </cell>
          <cell r="CO2546">
            <v>170.30203966507966</v>
          </cell>
          <cell r="DA2546">
            <v>260.53621929961207</v>
          </cell>
          <cell r="DN2546">
            <v>246.31646552178995</v>
          </cell>
          <cell r="DX2546">
            <v>275.72731024585897</v>
          </cell>
          <cell r="DY2546">
            <v>272.71676051496922</v>
          </cell>
          <cell r="DZ2546">
            <v>271.96835769070475</v>
          </cell>
          <cell r="EB2546">
            <v>283.89060161319327</v>
          </cell>
          <cell r="EE2546">
            <v>322.54044280490581</v>
          </cell>
          <cell r="EH2546">
            <v>340.31306692264258</v>
          </cell>
          <cell r="EK2546">
            <v>359.54414525064345</v>
          </cell>
          <cell r="EN2546">
            <v>378.90117838686291</v>
          </cell>
          <cell r="EQ2546">
            <v>399.17490276688613</v>
          </cell>
        </row>
        <row r="2548">
          <cell r="D2548">
            <v>815.00183182469743</v>
          </cell>
          <cell r="E2548">
            <v>828.32438451800999</v>
          </cell>
          <cell r="F2548">
            <v>841.84744147389711</v>
          </cell>
          <cell r="G2548">
            <v>799.00418414543071</v>
          </cell>
          <cell r="H2548">
            <v>855.60791835841212</v>
          </cell>
          <cell r="I2548">
            <v>858.23909149614849</v>
          </cell>
          <cell r="J2548">
            <v>833.43187473665751</v>
          </cell>
          <cell r="K2548">
            <v>780.57871925958341</v>
          </cell>
          <cell r="L2548">
            <v>789.17928791537702</v>
          </cell>
          <cell r="M2548">
            <v>790.56220895743343</v>
          </cell>
          <cell r="N2548">
            <v>717.8767444266532</v>
          </cell>
          <cell r="O2548">
            <v>712.5788035409056</v>
          </cell>
          <cell r="P2548">
            <v>661.96385039550205</v>
          </cell>
          <cell r="Q2548">
            <v>743.66615010984765</v>
          </cell>
          <cell r="R2548">
            <v>818.68884565402504</v>
          </cell>
          <cell r="S2548">
            <v>885.23624276839917</v>
          </cell>
          <cell r="T2548">
            <v>934.19708589451807</v>
          </cell>
          <cell r="U2548">
            <v>980.86273543494758</v>
          </cell>
          <cell r="V2548">
            <v>1030.883</v>
          </cell>
          <cell r="W2548">
            <v>1134.43</v>
          </cell>
          <cell r="X2548">
            <v>1273.540476386607</v>
          </cell>
          <cell r="Y2548">
            <v>1258.8459564678174</v>
          </cell>
          <cell r="Z2548">
            <v>1242.3549260367674</v>
          </cell>
          <cell r="AA2548">
            <v>1296.7124233347888</v>
          </cell>
          <cell r="AB2548">
            <v>1426.7666911972224</v>
          </cell>
          <cell r="AC2548">
            <v>1688.0789148732551</v>
          </cell>
          <cell r="AH2548">
            <v>1777.34969250108</v>
          </cell>
          <cell r="AM2548">
            <v>1896.320064623648</v>
          </cell>
          <cell r="AR2548">
            <v>1846.0439510853273</v>
          </cell>
          <cell r="AV2548">
            <v>1792.8778551097314</v>
          </cell>
          <cell r="BA2548">
            <v>1621.02912463712</v>
          </cell>
          <cell r="BI2548">
            <v>1552.6176650349321</v>
          </cell>
          <cell r="BR2548">
            <v>1557.5240901834889</v>
          </cell>
          <cell r="CD2548">
            <v>1399.3561570169145</v>
          </cell>
          <cell r="CO2548">
            <v>1404.5395627011771</v>
          </cell>
          <cell r="DA2548">
            <v>1230.4541957054446</v>
          </cell>
          <cell r="DN2548">
            <v>1293.8161409890283</v>
          </cell>
          <cell r="DX2548">
            <v>1335.1431640069409</v>
          </cell>
          <cell r="DY2548">
            <v>1323.5533528202393</v>
          </cell>
          <cell r="DZ2548">
            <v>1249.4794240853141</v>
          </cell>
          <cell r="EB2548">
            <v>1377.479104618038</v>
          </cell>
          <cell r="EE2548">
            <v>1442.1231374194672</v>
          </cell>
          <cell r="EH2548">
            <v>1561.4376313781745</v>
          </cell>
          <cell r="EK2548">
            <v>1691.4954931745083</v>
          </cell>
          <cell r="EN2548">
            <v>1826.0529296175009</v>
          </cell>
          <cell r="EQ2548">
            <v>1968.6710464664779</v>
          </cell>
        </row>
        <row r="2552">
          <cell r="D2552">
            <v>293.92898767239853</v>
          </cell>
          <cell r="E2552">
            <v>293.64663513861143</v>
          </cell>
          <cell r="F2552">
            <v>298.44662821299255</v>
          </cell>
          <cell r="G2552">
            <v>268.51725963155712</v>
          </cell>
          <cell r="H2552">
            <v>327.81129172685365</v>
          </cell>
          <cell r="I2552">
            <v>328.65834932821508</v>
          </cell>
          <cell r="J2552">
            <v>325.55247145655665</v>
          </cell>
          <cell r="K2552">
            <v>319.05836317945278</v>
          </cell>
          <cell r="L2552">
            <v>306.63485169281921</v>
          </cell>
          <cell r="M2552">
            <v>292.79957753725006</v>
          </cell>
          <cell r="N2552">
            <v>275.0113679086611</v>
          </cell>
          <cell r="O2552">
            <v>275.0113679086611</v>
          </cell>
          <cell r="P2552">
            <v>279.24665591546795</v>
          </cell>
          <cell r="Q2552">
            <v>286.30546926014608</v>
          </cell>
          <cell r="R2552">
            <v>314.82307517264582</v>
          </cell>
          <cell r="S2552">
            <v>321.59953598353684</v>
          </cell>
          <cell r="T2552">
            <v>321.88188851732394</v>
          </cell>
          <cell r="U2552">
            <v>328.65834932821497</v>
          </cell>
          <cell r="V2552">
            <v>342.46199999999999</v>
          </cell>
          <cell r="W2552">
            <v>365.30100000000004</v>
          </cell>
          <cell r="X2552">
            <v>463.22555652889679</v>
          </cell>
          <cell r="Y2552">
            <v>396.58980276279391</v>
          </cell>
          <cell r="Z2552">
            <v>364.01574303596681</v>
          </cell>
          <cell r="AA2552">
            <v>389.5375270205339</v>
          </cell>
          <cell r="AB2552">
            <v>378.79793466149795</v>
          </cell>
          <cell r="AC2552">
            <v>441.05260966484673</v>
          </cell>
          <cell r="AH2552">
            <v>462.72783219360412</v>
          </cell>
          <cell r="AM2552">
            <v>481.43048936556664</v>
          </cell>
          <cell r="AR2552">
            <v>378.36872915428802</v>
          </cell>
          <cell r="AV2552">
            <v>304.14826378134779</v>
          </cell>
          <cell r="BA2552">
            <v>260.82146965002647</v>
          </cell>
          <cell r="BI2552">
            <v>235.37512764703564</v>
          </cell>
          <cell r="BR2552">
            <v>204.93968209430565</v>
          </cell>
          <cell r="CD2552">
            <v>113.07712687890849</v>
          </cell>
          <cell r="CO2552">
            <v>111.19230320665058</v>
          </cell>
          <cell r="DA2552">
            <v>117.44822707544537</v>
          </cell>
          <cell r="DN2552">
            <v>112.43316056417362</v>
          </cell>
          <cell r="DX2552">
            <v>114.07909547540271</v>
          </cell>
          <cell r="DY2552">
            <v>115.75236904760736</v>
          </cell>
          <cell r="DZ2552">
            <v>108.18705036739397</v>
          </cell>
          <cell r="EB2552">
            <v>107.87940730060913</v>
          </cell>
          <cell r="EE2552">
            <v>93.98758805717641</v>
          </cell>
          <cell r="EH2552">
            <v>115.95142402413792</v>
          </cell>
          <cell r="EK2552">
            <v>138.28459751567277</v>
          </cell>
          <cell r="EN2552">
            <v>160.9694878228315</v>
          </cell>
          <cell r="EQ2552">
            <v>183.99051491524165</v>
          </cell>
        </row>
        <row r="2560">
          <cell r="D2560">
            <v>77.299999999999983</v>
          </cell>
          <cell r="E2560">
            <v>82.09999999999998</v>
          </cell>
          <cell r="F2560">
            <v>97.5</v>
          </cell>
          <cell r="G2560">
            <v>1100.0255123105921</v>
          </cell>
          <cell r="H2560">
            <v>1102.9919774111656</v>
          </cell>
          <cell r="I2560">
            <v>196.53937370099635</v>
          </cell>
          <cell r="J2560">
            <v>1272.5748989939393</v>
          </cell>
          <cell r="K2560">
            <v>1290.3736895973789</v>
          </cell>
          <cell r="L2560">
            <v>1324.982449104067</v>
          </cell>
          <cell r="M2560">
            <v>1498.0262466375098</v>
          </cell>
          <cell r="N2560">
            <v>1727.4328810818452</v>
          </cell>
          <cell r="O2560">
            <v>1833.7312138523882</v>
          </cell>
          <cell r="P2560">
            <v>1923.7139885697786</v>
          </cell>
          <cell r="Q2560">
            <v>1904.431965416052</v>
          </cell>
          <cell r="R2560">
            <v>1762.5360514386291</v>
          </cell>
          <cell r="S2560">
            <v>1736.3322763835649</v>
          </cell>
          <cell r="T2560">
            <v>1612.2351530095818</v>
          </cell>
          <cell r="U2560">
            <v>1618.712362211111</v>
          </cell>
          <cell r="V2560">
            <v>1819.761</v>
          </cell>
          <cell r="W2560">
            <v>1943.7599999999998</v>
          </cell>
          <cell r="X2560">
            <v>1546.4789863323797</v>
          </cell>
          <cell r="Y2560">
            <v>1553.2400928568218</v>
          </cell>
          <cell r="Z2560">
            <v>1828.6356504013045</v>
          </cell>
          <cell r="AA2560">
            <v>2073.7393943382713</v>
          </cell>
          <cell r="AB2560">
            <v>1960.5048960258159</v>
          </cell>
          <cell r="AC2560">
            <v>1973.345901057538</v>
          </cell>
          <cell r="AH2560">
            <v>1787.0943689563601</v>
          </cell>
          <cell r="AM2560">
            <v>1827.1041641763713</v>
          </cell>
          <cell r="AR2560">
            <v>1657.2013691837549</v>
          </cell>
          <cell r="AV2560">
            <v>1517.5921191324076</v>
          </cell>
          <cell r="BA2560">
            <v>1901.8205421224611</v>
          </cell>
          <cell r="BI2560">
            <v>2129.5337979758892</v>
          </cell>
          <cell r="BR2560">
            <v>2177.2716133633426</v>
          </cell>
          <cell r="CD2560">
            <v>2051.9840624241247</v>
          </cell>
          <cell r="CO2560">
            <v>1752.043070673991</v>
          </cell>
          <cell r="DA2560">
            <v>1674.8553849892082</v>
          </cell>
          <cell r="DN2560">
            <v>1673.0757583589645</v>
          </cell>
          <cell r="DX2560">
            <v>1697.3810108475589</v>
          </cell>
          <cell r="DY2560">
            <v>1690.5317934613815</v>
          </cell>
          <cell r="DZ2560">
            <v>1689.6780550039987</v>
          </cell>
          <cell r="EB2560">
            <v>1706.1139685761691</v>
          </cell>
          <cell r="EE2560">
            <v>1749.351249893813</v>
          </cell>
          <cell r="EH2560">
            <v>1805.0637957460797</v>
          </cell>
          <cell r="EK2560">
            <v>1815.0637957460797</v>
          </cell>
          <cell r="EN2560">
            <v>1825.9517391631834</v>
          </cell>
          <cell r="EQ2560">
            <v>1836.3089413089569</v>
          </cell>
        </row>
        <row r="2578">
          <cell r="D2578">
            <v>0</v>
          </cell>
          <cell r="E2578">
            <v>0</v>
          </cell>
          <cell r="F2578">
            <v>0</v>
          </cell>
          <cell r="G2578">
            <v>105.50000000000001</v>
          </cell>
          <cell r="H2578">
            <v>151.79350000000002</v>
          </cell>
          <cell r="I2578">
            <v>175.51072839666662</v>
          </cell>
          <cell r="J2578">
            <v>169.76559148305469</v>
          </cell>
          <cell r="K2578">
            <v>100.06167081542993</v>
          </cell>
          <cell r="L2578">
            <v>68.028647166805001</v>
          </cell>
          <cell r="M2578">
            <v>106.45027598722872</v>
          </cell>
          <cell r="N2578">
            <v>140.73397719790398</v>
          </cell>
          <cell r="O2578">
            <v>168.85504521809139</v>
          </cell>
          <cell r="P2578">
            <v>180.10000000000002</v>
          </cell>
          <cell r="Q2578">
            <v>185.10000000000002</v>
          </cell>
          <cell r="R2578">
            <v>187.80000000000004</v>
          </cell>
          <cell r="S2578">
            <v>228.90000000000003</v>
          </cell>
          <cell r="T2578">
            <v>221.70000000000005</v>
          </cell>
          <cell r="U2578">
            <v>238.20000000000007</v>
          </cell>
          <cell r="V2578">
            <v>438.488</v>
          </cell>
          <cell r="W2578">
            <v>488.95300000000003</v>
          </cell>
          <cell r="X2578">
            <v>628.49562286904597</v>
          </cell>
          <cell r="Y2578">
            <v>557.19584134956233</v>
          </cell>
          <cell r="Z2578">
            <v>517.28150184591652</v>
          </cell>
          <cell r="AA2578">
            <v>469.409018031541</v>
          </cell>
          <cell r="AB2578">
            <v>782.18022063973547</v>
          </cell>
          <cell r="AC2578">
            <v>874.55263703514515</v>
          </cell>
          <cell r="AH2578">
            <v>903.1099649021196</v>
          </cell>
          <cell r="AM2578">
            <v>977.6746275585092</v>
          </cell>
          <cell r="AR2578">
            <v>874.33170525027185</v>
          </cell>
          <cell r="AV2578">
            <v>753.91687652801636</v>
          </cell>
          <cell r="BA2578">
            <v>626.89955749011153</v>
          </cell>
          <cell r="BI2578">
            <v>597.56622154618822</v>
          </cell>
          <cell r="BR2578">
            <v>531.58058606156192</v>
          </cell>
          <cell r="CD2578">
            <v>325.28631017718754</v>
          </cell>
          <cell r="CO2578">
            <v>332.05504134506441</v>
          </cell>
          <cell r="DA2578">
            <v>421.55334472425909</v>
          </cell>
          <cell r="DN2578">
            <v>35.585223847530081</v>
          </cell>
          <cell r="DX2578">
            <v>47.325849295676242</v>
          </cell>
          <cell r="DY2578">
            <v>43.753950707205817</v>
          </cell>
          <cell r="DZ2578">
            <v>42.538147219012984</v>
          </cell>
          <cell r="EB2578">
            <v>46.477024626250952</v>
          </cell>
          <cell r="EE2578">
            <v>49.135356766661175</v>
          </cell>
          <cell r="EH2578">
            <v>49.750110515845805</v>
          </cell>
          <cell r="EK2578">
            <v>50.354417678138873</v>
          </cell>
          <cell r="EN2578">
            <v>50.949172496741674</v>
          </cell>
          <cell r="EQ2578">
            <v>51.535175617801613</v>
          </cell>
        </row>
        <row r="2583">
          <cell r="D2583">
            <v>0</v>
          </cell>
          <cell r="E2583">
            <v>0</v>
          </cell>
          <cell r="F2583">
            <v>0</v>
          </cell>
          <cell r="G2583">
            <v>32.4</v>
          </cell>
          <cell r="H2583">
            <v>24.450799999999994</v>
          </cell>
          <cell r="I2583">
            <v>33.667523944769862</v>
          </cell>
          <cell r="J2583">
            <v>19.986705532698728</v>
          </cell>
          <cell r="K2583">
            <v>18.07931732725228</v>
          </cell>
          <cell r="L2583">
            <v>19.604026289232237</v>
          </cell>
          <cell r="M2583">
            <v>26.708992453018702</v>
          </cell>
          <cell r="N2583">
            <v>13.273754143321483</v>
          </cell>
          <cell r="O2583">
            <v>11.97942928749449</v>
          </cell>
          <cell r="P2583">
            <v>41.891772644692445</v>
          </cell>
          <cell r="Q2583">
            <v>42.439874183401884</v>
          </cell>
          <cell r="R2583">
            <v>68.542535988956814</v>
          </cell>
          <cell r="S2583">
            <v>65.619834895136094</v>
          </cell>
          <cell r="T2583">
            <v>48.692049613664089</v>
          </cell>
          <cell r="U2583">
            <v>47.816923895689186</v>
          </cell>
          <cell r="V2583">
            <v>209.40899999999999</v>
          </cell>
          <cell r="W2583">
            <v>255.95713441185225</v>
          </cell>
          <cell r="X2583">
            <v>262.13166214205745</v>
          </cell>
          <cell r="Y2583">
            <v>320.55587436660295</v>
          </cell>
          <cell r="Z2583">
            <v>353.00351288860691</v>
          </cell>
          <cell r="AA2583">
            <v>410.31895343988958</v>
          </cell>
          <cell r="AB2583">
            <v>403.87857037864291</v>
          </cell>
          <cell r="AC2583">
            <v>508.77210547893594</v>
          </cell>
          <cell r="AH2583">
            <v>600.61331687861036</v>
          </cell>
          <cell r="AM2583">
            <v>709.78037334845328</v>
          </cell>
          <cell r="AR2583">
            <v>850.84850618578128</v>
          </cell>
          <cell r="AV2583">
            <v>738.25958549509198</v>
          </cell>
          <cell r="BA2583">
            <v>374.14980606750788</v>
          </cell>
          <cell r="BI2583">
            <v>279.71567332912451</v>
          </cell>
          <cell r="BR2583">
            <v>273.14551242601516</v>
          </cell>
          <cell r="CD2583">
            <v>169.51670544454208</v>
          </cell>
          <cell r="CO2583">
            <v>173.42982576736827</v>
          </cell>
          <cell r="DA2583">
            <v>213.14614607377067</v>
          </cell>
          <cell r="DN2583">
            <v>195.83833451108853</v>
          </cell>
          <cell r="DX2583">
            <v>246.04333786894514</v>
          </cell>
          <cell r="DY2583">
            <v>245.64401852559629</v>
          </cell>
          <cell r="DZ2583">
            <v>159.20340617651357</v>
          </cell>
          <cell r="EB2583">
            <v>173.32898338071234</v>
          </cell>
          <cell r="EE2583">
            <v>144.22993026452059</v>
          </cell>
          <cell r="EH2583">
            <v>148.36773426741857</v>
          </cell>
          <cell r="EK2583">
            <v>153.58227524870352</v>
          </cell>
          <cell r="EN2583">
            <v>158.2877383559759</v>
          </cell>
          <cell r="EQ2583">
            <v>163.31345279480763</v>
          </cell>
        </row>
        <row r="2584">
          <cell r="D2584">
            <v>0</v>
          </cell>
          <cell r="E2584">
            <v>0</v>
          </cell>
          <cell r="F2584">
            <v>0</v>
          </cell>
          <cell r="G2584">
            <v>110.70000000000002</v>
          </cell>
          <cell r="H2584">
            <v>137.59332203947366</v>
          </cell>
          <cell r="I2584">
            <v>150.72341708498084</v>
          </cell>
          <cell r="J2584">
            <v>201.21992011034305</v>
          </cell>
          <cell r="K2584">
            <v>393.36056584722405</v>
          </cell>
          <cell r="L2584">
            <v>249.67906008787563</v>
          </cell>
          <cell r="M2584">
            <v>173.79999999999998</v>
          </cell>
          <cell r="N2584">
            <v>227.95540859550752</v>
          </cell>
          <cell r="O2584">
            <v>192.31543732183275</v>
          </cell>
          <cell r="P2584">
            <v>131.10822735530755</v>
          </cell>
          <cell r="Q2584">
            <v>145.56012581659812</v>
          </cell>
          <cell r="R2584">
            <v>130.7574640110432</v>
          </cell>
          <cell r="S2584">
            <v>107.08016510486389</v>
          </cell>
          <cell r="T2584">
            <v>134.8079503863359</v>
          </cell>
          <cell r="U2584">
            <v>156.38307610431082</v>
          </cell>
          <cell r="V2584">
            <v>611.87599999999998</v>
          </cell>
          <cell r="W2584">
            <v>508.18385490146829</v>
          </cell>
          <cell r="X2584">
            <v>1514.0359520419736</v>
          </cell>
          <cell r="Y2584">
            <v>1260.0162032721016</v>
          </cell>
          <cell r="Z2584">
            <v>1287.6959333960929</v>
          </cell>
          <cell r="AA2584">
            <v>1329.2207021122799</v>
          </cell>
          <cell r="AB2584">
            <v>1140.1994976000442</v>
          </cell>
          <cell r="AC2584">
            <v>1623.177475813462</v>
          </cell>
          <cell r="AH2584">
            <v>1916.1860430874906</v>
          </cell>
          <cell r="AM2584">
            <v>2264.470678299358</v>
          </cell>
          <cell r="AR2584">
            <v>2714.5319401310417</v>
          </cell>
          <cell r="AV2584">
            <v>2355.3302501735307</v>
          </cell>
          <cell r="BA2584">
            <v>1193.6808862920207</v>
          </cell>
          <cell r="BI2584">
            <v>892.3999088991502</v>
          </cell>
          <cell r="BR2584">
            <v>871.43858441702616</v>
          </cell>
          <cell r="CD2584">
            <v>540.82308186425882</v>
          </cell>
          <cell r="CO2584">
            <v>553.30743133970861</v>
          </cell>
          <cell r="DA2584">
            <v>579.82350122923538</v>
          </cell>
          <cell r="DN2584">
            <v>697.89132001736868</v>
          </cell>
          <cell r="DX2584">
            <v>634.48707078491066</v>
          </cell>
          <cell r="DY2584">
            <v>700.36406495165988</v>
          </cell>
          <cell r="DZ2584">
            <v>511.02587461060853</v>
          </cell>
          <cell r="EB2584">
            <v>674.98752816009176</v>
          </cell>
          <cell r="EE2584">
            <v>594.77200781007014</v>
          </cell>
          <cell r="EH2584">
            <v>544.30436450824118</v>
          </cell>
          <cell r="EK2584">
            <v>577.87052736269266</v>
          </cell>
          <cell r="EN2584">
            <v>613.33807062729477</v>
          </cell>
          <cell r="EQ2584">
            <v>648.64518303146883</v>
          </cell>
        </row>
        <row r="2585"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47.299999999999983</v>
          </cell>
          <cell r="J2585">
            <v>39.892764716876833</v>
          </cell>
          <cell r="K2585">
            <v>371.24699319246838</v>
          </cell>
          <cell r="L2585">
            <v>228.00309894606002</v>
          </cell>
          <cell r="M2585">
            <v>119.99999999999996</v>
          </cell>
          <cell r="N2585">
            <v>144.96756855350199</v>
          </cell>
          <cell r="O2585">
            <v>155.15925589829371</v>
          </cell>
          <cell r="P2585">
            <v>113.6869971450817</v>
          </cell>
          <cell r="Q2585">
            <v>116.53907573191384</v>
          </cell>
          <cell r="R2585">
            <v>98.333385919936887</v>
          </cell>
          <cell r="S2585">
            <v>76.023449352967418</v>
          </cell>
          <cell r="T2585">
            <v>94.361834078893835</v>
          </cell>
          <cell r="U2585">
            <v>112.29732127017917</v>
          </cell>
          <cell r="V2585">
            <v>439.3828121380588</v>
          </cell>
          <cell r="W2585">
            <v>364.92238827763526</v>
          </cell>
          <cell r="X2585">
            <v>1087.21599521198</v>
          </cell>
          <cell r="Y2585">
            <v>904.80663195355908</v>
          </cell>
          <cell r="Z2585">
            <v>924.68320443082848</v>
          </cell>
          <cell r="AA2585">
            <v>954.50177821358977</v>
          </cell>
          <cell r="AB2585">
            <v>818.76730195972573</v>
          </cell>
          <cell r="AC2585">
            <v>1165.5895703084852</v>
          </cell>
          <cell r="AH2585">
            <v>1225.6406532172184</v>
          </cell>
          <cell r="AM2585">
            <v>1180.0302607716249</v>
          </cell>
          <cell r="AR2585">
            <v>1927.3269832625838</v>
          </cell>
          <cell r="AV2585">
            <v>1927.6901147951066</v>
          </cell>
          <cell r="BA2585">
            <v>577.26000358461397</v>
          </cell>
          <cell r="BI2585">
            <v>572.59852937918288</v>
          </cell>
          <cell r="BR2585">
            <v>630.43210467213078</v>
          </cell>
          <cell r="CD2585">
            <v>275.88856345877002</v>
          </cell>
          <cell r="CO2585">
            <v>372.23158714330037</v>
          </cell>
          <cell r="DA2585">
            <v>350.95905078090721</v>
          </cell>
          <cell r="DN2585">
            <v>424.68169040338063</v>
          </cell>
          <cell r="DX2585">
            <v>418.1453867931121</v>
          </cell>
          <cell r="DY2585">
            <v>448.8035592537945</v>
          </cell>
          <cell r="DZ2585">
            <v>474.24654720667667</v>
          </cell>
          <cell r="EB2585">
            <v>387.5270803091687</v>
          </cell>
          <cell r="EE2585">
            <v>265.2408597366408</v>
          </cell>
          <cell r="EH2585">
            <v>182.76984988977136</v>
          </cell>
          <cell r="EK2585">
            <v>181.87374207233432</v>
          </cell>
          <cell r="EN2585">
            <v>179.98894476187479</v>
          </cell>
          <cell r="EQ2585">
            <v>178.7785468035909</v>
          </cell>
        </row>
        <row r="2586">
          <cell r="D2586">
            <v>0</v>
          </cell>
          <cell r="E2586">
            <v>0</v>
          </cell>
          <cell r="F2586">
            <v>0</v>
          </cell>
          <cell r="G2586">
            <v>-10.1</v>
          </cell>
          <cell r="H2586">
            <v>-30</v>
          </cell>
          <cell r="I2586">
            <v>-50.000000000000028</v>
          </cell>
          <cell r="J2586">
            <v>14.000000000000009</v>
          </cell>
          <cell r="K2586">
            <v>5.0000000000000027</v>
          </cell>
          <cell r="L2586">
            <v>15.000000000000007</v>
          </cell>
          <cell r="M2586">
            <v>3.5000000000000009</v>
          </cell>
          <cell r="N2586">
            <v>4.3000000000000007</v>
          </cell>
          <cell r="O2586">
            <v>2.0000000000000004</v>
          </cell>
          <cell r="P2586">
            <v>2.9000000000000008</v>
          </cell>
          <cell r="Q2586">
            <v>4.6000000000000014</v>
          </cell>
          <cell r="R2586">
            <v>0.8</v>
          </cell>
          <cell r="S2586">
            <v>10.4</v>
          </cell>
          <cell r="T2586">
            <v>6.4</v>
          </cell>
          <cell r="U2586">
            <v>7.7000000000000011</v>
          </cell>
          <cell r="V2586">
            <v>88.171000000000006</v>
          </cell>
          <cell r="W2586">
            <v>214.15099999999998</v>
          </cell>
          <cell r="X2586">
            <v>105.46663159122866</v>
          </cell>
          <cell r="Y2586">
            <v>112.48746947350804</v>
          </cell>
          <cell r="Z2586">
            <v>133.83903654926706</v>
          </cell>
          <cell r="AA2586">
            <v>602.93583605347658</v>
          </cell>
          <cell r="AB2586">
            <v>124.94737102006853</v>
          </cell>
          <cell r="AC2586">
            <v>166.9158662247232</v>
          </cell>
          <cell r="AD2586">
            <v>-0.98</v>
          </cell>
          <cell r="AE2586">
            <v>-0.98</v>
          </cell>
          <cell r="AF2586">
            <v>-0.98</v>
          </cell>
          <cell r="AH2586">
            <v>6.6848370135475843E-2</v>
          </cell>
          <cell r="AM2586">
            <v>-55.863256668061197</v>
          </cell>
          <cell r="AR2586">
            <v>-46.30119926202093</v>
          </cell>
          <cell r="AV2586">
            <v>-260.26836238751417</v>
          </cell>
          <cell r="BA2586">
            <v>17.27168434147751</v>
          </cell>
          <cell r="BI2586">
            <v>7.8180473220807158</v>
          </cell>
          <cell r="BR2586">
            <v>-21.473447868970656</v>
          </cell>
          <cell r="CD2586">
            <v>14.380319929692044</v>
          </cell>
          <cell r="CO2586">
            <v>442.13000915036957</v>
          </cell>
          <cell r="DA2586">
            <v>443.13000915036952</v>
          </cell>
          <cell r="DN2586">
            <v>443.13000915036952</v>
          </cell>
          <cell r="DX2586">
            <v>443.13000915036952</v>
          </cell>
          <cell r="DY2586">
            <v>443.13000915036952</v>
          </cell>
          <cell r="DZ2586">
            <v>443.13000915036952</v>
          </cell>
          <cell r="EB2586">
            <v>443.13000915036952</v>
          </cell>
          <cell r="EE2586">
            <v>443.13000915036952</v>
          </cell>
          <cell r="EH2586">
            <v>443.13000915036952</v>
          </cell>
          <cell r="EK2586">
            <v>100.23320968299542</v>
          </cell>
          <cell r="EN2586">
            <v>443.13000915036952</v>
          </cell>
          <cell r="EQ2586">
            <v>443.13000915036952</v>
          </cell>
        </row>
        <row r="2590">
          <cell r="D2590">
            <v>0</v>
          </cell>
          <cell r="E2590">
            <v>0</v>
          </cell>
          <cell r="F2590">
            <v>0</v>
          </cell>
          <cell r="G2590">
            <v>405.09997843475747</v>
          </cell>
          <cell r="H2590">
            <v>375.94560544727005</v>
          </cell>
          <cell r="I2590">
            <v>417.40702632803948</v>
          </cell>
          <cell r="J2590">
            <v>450.39193848534285</v>
          </cell>
          <cell r="K2590">
            <v>412.7018379366861</v>
          </cell>
          <cell r="L2590">
            <v>457.09044328768533</v>
          </cell>
          <cell r="M2590">
            <v>509.49627044304378</v>
          </cell>
          <cell r="N2590">
            <v>581.65056701599531</v>
          </cell>
          <cell r="O2590">
            <v>623.40160852689155</v>
          </cell>
          <cell r="P2590">
            <v>656.54642515204944</v>
          </cell>
          <cell r="Q2590">
            <v>651.04429593120733</v>
          </cell>
          <cell r="R2590">
            <v>562.55051339535555</v>
          </cell>
          <cell r="S2590">
            <v>577.79125059799435</v>
          </cell>
          <cell r="T2590">
            <v>533.71731663850414</v>
          </cell>
          <cell r="U2590">
            <v>525.62599519708465</v>
          </cell>
          <cell r="V2590">
            <v>2629.87986</v>
          </cell>
          <cell r="W2590">
            <v>2736.4688543258021</v>
          </cell>
          <cell r="X2590">
            <v>2198.6527481923431</v>
          </cell>
          <cell r="Y2590">
            <v>2312.1244806956161</v>
          </cell>
          <cell r="Z2590">
            <v>2722.7594464294948</v>
          </cell>
          <cell r="AA2590">
            <v>2652.7050494466189</v>
          </cell>
          <cell r="AB2590">
            <v>2993.9794159364756</v>
          </cell>
          <cell r="AC2590">
            <v>2741.7679544715402</v>
          </cell>
          <cell r="AH2590">
            <v>2553.164924711471</v>
          </cell>
          <cell r="AM2590">
            <v>2723.490991603082</v>
          </cell>
          <cell r="AR2590">
            <v>2600.0244824366578</v>
          </cell>
          <cell r="AV2590">
            <v>2726.7202631984637</v>
          </cell>
          <cell r="BA2590">
            <v>3120.2155815210235</v>
          </cell>
          <cell r="BI2590">
            <v>3474.7878688642058</v>
          </cell>
          <cell r="BR2590">
            <v>3731.044168864998</v>
          </cell>
          <cell r="CD2590">
            <v>3317.6183485534398</v>
          </cell>
          <cell r="CO2590">
            <v>2490.5011802458303</v>
          </cell>
          <cell r="DA2590">
            <v>2433.821725689696</v>
          </cell>
          <cell r="DN2590">
            <v>2498.1732167195728</v>
          </cell>
          <cell r="DX2590">
            <v>2398.6384211099862</v>
          </cell>
          <cell r="DY2590">
            <v>2384.2989167598453</v>
          </cell>
          <cell r="DZ2590">
            <v>2377.6445801440886</v>
          </cell>
          <cell r="EB2590">
            <v>2418.0489511646701</v>
          </cell>
          <cell r="EE2590">
            <v>2779.0233520389156</v>
          </cell>
          <cell r="EH2590">
            <v>2837.4450180728363</v>
          </cell>
          <cell r="EK2590">
            <v>2843.8978901791829</v>
          </cell>
          <cell r="EN2590">
            <v>2848.3365689431589</v>
          </cell>
          <cell r="EQ2590">
            <v>2847.4926756966429</v>
          </cell>
        </row>
        <row r="2592">
          <cell r="D2592">
            <v>0</v>
          </cell>
          <cell r="E2592">
            <v>0</v>
          </cell>
          <cell r="F2592">
            <v>0</v>
          </cell>
          <cell r="G2592">
            <v>-348.9</v>
          </cell>
          <cell r="H2592">
            <v>-340.4938675499327</v>
          </cell>
          <cell r="I2592">
            <v>-300.18141228356365</v>
          </cell>
          <cell r="J2592">
            <v>-362.36239493292436</v>
          </cell>
          <cell r="K2592">
            <v>-476.67068513152788</v>
          </cell>
          <cell r="L2592">
            <v>-360.55984476299443</v>
          </cell>
          <cell r="M2592">
            <v>-418.16877133061269</v>
          </cell>
          <cell r="N2592">
            <v>-413.31835318109461</v>
          </cell>
          <cell r="O2592">
            <v>-421.53238980758709</v>
          </cell>
          <cell r="P2592">
            <v>-417.24510000827729</v>
          </cell>
          <cell r="Q2592">
            <v>-374.76963499430337</v>
          </cell>
          <cell r="R2592">
            <v>-476.72571045058538</v>
          </cell>
          <cell r="S2592">
            <v>-439.50564088265855</v>
          </cell>
          <cell r="T2592">
            <v>-501.72955571014711</v>
          </cell>
          <cell r="U2592">
            <v>-500.26752020115146</v>
          </cell>
          <cell r="V2592">
            <v>-1561.9659999999999</v>
          </cell>
          <cell r="W2592">
            <v>-1579.578</v>
          </cell>
          <cell r="X2592">
            <v>-2364.8359752273291</v>
          </cell>
          <cell r="Y2592">
            <v>-2120.1338728172359</v>
          </cell>
          <cell r="Z2592">
            <v>-2199.6865318440146</v>
          </cell>
          <cell r="AA2592">
            <v>-2254.4979558445834</v>
          </cell>
          <cell r="AB2592">
            <v>-2329.8452638303684</v>
          </cell>
          <cell r="AC2592">
            <v>-2322.4318488493946</v>
          </cell>
          <cell r="AH2592">
            <v>-2226.918933322168</v>
          </cell>
          <cell r="AM2592">
            <v>-2581.9510186631633</v>
          </cell>
          <cell r="AR2592">
            <v>-3203.0146414807914</v>
          </cell>
          <cell r="AV2592">
            <v>-2913.7795289061455</v>
          </cell>
          <cell r="BA2592">
            <v>-1908.3784421963544</v>
          </cell>
          <cell r="BI2592">
            <v>-2005.1425586021496</v>
          </cell>
          <cell r="BR2592">
            <v>-2069.81189716157</v>
          </cell>
          <cell r="CD2592">
            <v>-1317.5536761713176</v>
          </cell>
          <cell r="CO2592">
            <v>-1307.2125028330943</v>
          </cell>
          <cell r="DA2592">
            <v>-1677.1929955574076</v>
          </cell>
          <cell r="DN2592">
            <v>-1703.8927195656859</v>
          </cell>
          <cell r="DX2592">
            <v>-1751.6701714905255</v>
          </cell>
          <cell r="DY2592">
            <v>-1719.9476504088225</v>
          </cell>
          <cell r="DZ2592">
            <v>-1564.7983889012198</v>
          </cell>
          <cell r="EB2592">
            <v>-1801.5008871160496</v>
          </cell>
          <cell r="EE2592">
            <v>-1883.4644258771639</v>
          </cell>
          <cell r="EH2592">
            <v>-1851.2284196928704</v>
          </cell>
          <cell r="EK2592">
            <v>-1804.7803335375047</v>
          </cell>
          <cell r="EN2592">
            <v>-1878.342345769059</v>
          </cell>
          <cell r="EQ2592">
            <v>-1691.5370668016797</v>
          </cell>
        </row>
      </sheetData>
      <sheetData sheetId="2" refreshError="1">
        <row r="12">
          <cell r="V12">
            <v>22.178000000000001</v>
          </cell>
          <cell r="Z12">
            <v>20.488999999999997</v>
          </cell>
          <cell r="AD12">
            <v>59.939</v>
          </cell>
          <cell r="AH12">
            <v>410.09899999999999</v>
          </cell>
          <cell r="AL12">
            <v>920.42700000000002</v>
          </cell>
          <cell r="AP12">
            <v>973.02199999999993</v>
          </cell>
          <cell r="AT12">
            <v>1825.346</v>
          </cell>
          <cell r="AX12">
            <v>1740.4689999999998</v>
          </cell>
          <cell r="BA12">
            <v>2199.7309999999998</v>
          </cell>
          <cell r="BE12">
            <v>2874.7300000000005</v>
          </cell>
          <cell r="BI12">
            <v>2773.9110000000001</v>
          </cell>
          <cell r="BT12">
            <v>2509.1559999999995</v>
          </cell>
          <cell r="CF12">
            <v>2698.2409999999995</v>
          </cell>
          <cell r="CR12">
            <v>1380.4280000000001</v>
          </cell>
          <cell r="DC12">
            <v>519.48</v>
          </cell>
          <cell r="DO12">
            <v>276.57</v>
          </cell>
        </row>
        <row r="15">
          <cell r="DO15">
            <v>15.535</v>
          </cell>
          <cell r="EC15">
            <v>15.906000000000001</v>
          </cell>
          <cell r="EL15">
            <v>16.658815089635489</v>
          </cell>
          <cell r="EX15">
            <v>16.093</v>
          </cell>
          <cell r="FI15">
            <v>13.158996885232639</v>
          </cell>
          <cell r="FM15">
            <v>15.833</v>
          </cell>
          <cell r="FN15">
            <v>15.098403910229472</v>
          </cell>
          <cell r="FO15">
            <v>15.724739843876831</v>
          </cell>
          <cell r="FP15">
            <v>15.723000000000001</v>
          </cell>
          <cell r="FQ15">
            <v>14.893605865344208</v>
          </cell>
          <cell r="FT15">
            <v>14.906416065422036</v>
          </cell>
          <cell r="FW15">
            <v>15.074959375507325</v>
          </cell>
          <cell r="FZ15">
            <v>15.663154511696058</v>
          </cell>
          <cell r="GC15">
            <v>16.835298447807276</v>
          </cell>
          <cell r="GF15">
            <v>16.882000000000001</v>
          </cell>
        </row>
        <row r="16"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26.056000000000001</v>
          </cell>
          <cell r="I16">
            <v>28.62</v>
          </cell>
          <cell r="J16">
            <v>46.857999999999997</v>
          </cell>
          <cell r="K16">
            <v>35.436999999999998</v>
          </cell>
          <cell r="L16" t="str">
            <v>…</v>
          </cell>
          <cell r="M16">
            <v>24.925000000000001</v>
          </cell>
          <cell r="N16">
            <v>155.49299999999999</v>
          </cell>
        </row>
        <row r="46">
          <cell r="DO46">
            <v>191.83199999999999</v>
          </cell>
        </row>
        <row r="50">
          <cell r="AH50">
            <v>28.949000000000002</v>
          </cell>
          <cell r="AL50">
            <v>37.82</v>
          </cell>
          <cell r="AP50">
            <v>42.574771046000002</v>
          </cell>
          <cell r="AT50">
            <v>51.768000000000001</v>
          </cell>
          <cell r="AX50">
            <v>56.831999999999994</v>
          </cell>
          <cell r="AZ50">
            <v>48.25</v>
          </cell>
          <cell r="BA50">
            <v>43.81</v>
          </cell>
          <cell r="BE50">
            <v>47.518000000000001</v>
          </cell>
          <cell r="BI50">
            <v>62.433999999999997</v>
          </cell>
          <cell r="BT50">
            <v>50.735999999999997</v>
          </cell>
          <cell r="CF50">
            <v>44.902000000000001</v>
          </cell>
          <cell r="CR50">
            <v>41.667000000000002</v>
          </cell>
          <cell r="DC50">
            <v>33.055</v>
          </cell>
          <cell r="DO50">
            <v>33.238999999999997</v>
          </cell>
        </row>
        <row r="51">
          <cell r="DO51">
            <v>0.25</v>
          </cell>
        </row>
        <row r="59">
          <cell r="C59">
            <v>8.2560000000000002</v>
          </cell>
          <cell r="D59">
            <v>16.499000000000002</v>
          </cell>
          <cell r="E59">
            <v>9.3049999999999997</v>
          </cell>
          <cell r="F59">
            <v>8.35</v>
          </cell>
          <cell r="G59">
            <v>11.7</v>
          </cell>
          <cell r="H59">
            <v>11.502000000000001</v>
          </cell>
          <cell r="I59">
            <v>10.207000000000001</v>
          </cell>
          <cell r="J59">
            <v>20.228000000000002</v>
          </cell>
          <cell r="K59">
            <v>20.068000000000001</v>
          </cell>
          <cell r="L59">
            <v>30.673999999999999</v>
          </cell>
          <cell r="M59">
            <v>19.494</v>
          </cell>
          <cell r="N59">
            <v>30.282</v>
          </cell>
          <cell r="V59">
            <v>23.042999999999999</v>
          </cell>
          <cell r="Z59">
            <v>15.887</v>
          </cell>
          <cell r="AD59">
            <v>16.206</v>
          </cell>
          <cell r="AH59">
            <v>16.896999999999998</v>
          </cell>
          <cell r="AL59">
            <v>19.053999999999998</v>
          </cell>
          <cell r="AP59">
            <v>28.343</v>
          </cell>
          <cell r="AT59">
            <v>37.165999999999997</v>
          </cell>
        </row>
        <row r="81">
          <cell r="DO81">
            <v>60.901000000000003</v>
          </cell>
        </row>
        <row r="95">
          <cell r="AX95">
            <v>-84.783844864000002</v>
          </cell>
          <cell r="BA95">
            <v>-137.83099999999999</v>
          </cell>
          <cell r="BE95">
            <v>-108.77200000000002</v>
          </cell>
          <cell r="BI95">
            <v>-98.343999999999994</v>
          </cell>
          <cell r="BT95">
            <v>-102.69799999999999</v>
          </cell>
          <cell r="CF95">
            <v>-97.084999999999994</v>
          </cell>
          <cell r="CR95">
            <v>-106.911</v>
          </cell>
          <cell r="DC95">
            <v>-126.06100000000001</v>
          </cell>
          <cell r="DO95">
            <v>-96.363</v>
          </cell>
        </row>
        <row r="101">
          <cell r="C101">
            <v>53.725999999999999</v>
          </cell>
          <cell r="D101">
            <v>50.149000000000001</v>
          </cell>
          <cell r="E101">
            <v>53.462999999999994</v>
          </cell>
          <cell r="F101">
            <v>52.913000000000004</v>
          </cell>
          <cell r="G101">
            <v>52.913000000000004</v>
          </cell>
          <cell r="H101">
            <v>48.046999999999997</v>
          </cell>
          <cell r="I101">
            <v>48.37</v>
          </cell>
          <cell r="J101">
            <v>49.323</v>
          </cell>
          <cell r="K101">
            <v>66.926000000000002</v>
          </cell>
          <cell r="L101">
            <v>82.338999999999999</v>
          </cell>
          <cell r="M101">
            <v>81.802000000000007</v>
          </cell>
          <cell r="N101">
            <v>81.712999999999994</v>
          </cell>
          <cell r="V101">
            <v>137.27199999999999</v>
          </cell>
          <cell r="Z101">
            <v>161.04400000000001</v>
          </cell>
          <cell r="AD101">
            <v>161.22300000000001</v>
          </cell>
          <cell r="AH101">
            <v>155.25899999999999</v>
          </cell>
          <cell r="AL101">
            <v>131.42699999999999</v>
          </cell>
          <cell r="AP101">
            <v>153.89500000000001</v>
          </cell>
          <cell r="AT101">
            <v>0</v>
          </cell>
          <cell r="AX101">
            <v>42</v>
          </cell>
          <cell r="BA101">
            <v>42</v>
          </cell>
          <cell r="BE101">
            <v>0</v>
          </cell>
          <cell r="BI101">
            <v>0</v>
          </cell>
          <cell r="BT101">
            <v>0</v>
          </cell>
          <cell r="CF101">
            <v>350</v>
          </cell>
          <cell r="CR101">
            <v>572.06200000000001</v>
          </cell>
          <cell r="DC101">
            <v>572</v>
          </cell>
          <cell r="DO101">
            <v>0</v>
          </cell>
        </row>
        <row r="102">
          <cell r="C102">
            <v>0</v>
          </cell>
          <cell r="D102">
            <v>0</v>
          </cell>
          <cell r="E102">
            <v>18.276700000000002</v>
          </cell>
          <cell r="F102">
            <v>18.277000000000001</v>
          </cell>
          <cell r="G102">
            <v>18.277000000000001</v>
          </cell>
          <cell r="H102">
            <v>18.277000000000001</v>
          </cell>
          <cell r="I102">
            <v>23.274582635000002</v>
          </cell>
          <cell r="J102">
            <v>23.274582635000002</v>
          </cell>
          <cell r="K102">
            <v>23.274999999999999</v>
          </cell>
          <cell r="L102">
            <v>21.681999999999999</v>
          </cell>
          <cell r="M102">
            <v>20.041</v>
          </cell>
          <cell r="N102">
            <v>17.875</v>
          </cell>
          <cell r="V102">
            <v>23.562000000000001</v>
          </cell>
          <cell r="Z102">
            <v>19.661000000000001</v>
          </cell>
          <cell r="AD102">
            <v>19.661000000000001</v>
          </cell>
          <cell r="AH102">
            <v>17.661000000000001</v>
          </cell>
          <cell r="AL102" t="str">
            <v>…</v>
          </cell>
          <cell r="AP102" t="str">
            <v>…</v>
          </cell>
          <cell r="AT102" t="str">
            <v>…</v>
          </cell>
          <cell r="AX102" t="str">
            <v>…</v>
          </cell>
          <cell r="BA102" t="str">
            <v>…</v>
          </cell>
          <cell r="BE102">
            <v>0.14000000000000001</v>
          </cell>
          <cell r="BI102">
            <v>0.27800000000000002</v>
          </cell>
          <cell r="BT102">
            <v>0.19700000000000001</v>
          </cell>
          <cell r="CF102">
            <v>0.216</v>
          </cell>
          <cell r="CR102">
            <v>0.434</v>
          </cell>
          <cell r="DC102">
            <v>0.217</v>
          </cell>
          <cell r="DO102">
            <v>572.452</v>
          </cell>
        </row>
        <row r="103">
          <cell r="C103">
            <v>1.468</v>
          </cell>
          <cell r="D103">
            <v>1.482</v>
          </cell>
          <cell r="E103">
            <v>1.514</v>
          </cell>
          <cell r="F103">
            <v>1.417</v>
          </cell>
          <cell r="G103">
            <v>2.8340000000000001</v>
          </cell>
          <cell r="H103">
            <v>10.926</v>
          </cell>
          <cell r="I103">
            <v>9.1050000000000004</v>
          </cell>
          <cell r="J103">
            <v>19.878</v>
          </cell>
          <cell r="K103">
            <v>20.064</v>
          </cell>
          <cell r="L103">
            <v>19.116</v>
          </cell>
          <cell r="M103">
            <v>18.920000000000002</v>
          </cell>
          <cell r="N103">
            <v>29.125999999999998</v>
          </cell>
          <cell r="V103">
            <v>20.808999999999997</v>
          </cell>
          <cell r="Z103">
            <v>14.596</v>
          </cell>
          <cell r="AD103">
            <v>13.961</v>
          </cell>
          <cell r="AH103">
            <v>14.702</v>
          </cell>
          <cell r="AL103">
            <v>17.667999999999999</v>
          </cell>
          <cell r="AP103">
            <v>16.603999999999999</v>
          </cell>
          <cell r="AT103">
            <v>17.995999999999999</v>
          </cell>
          <cell r="AX103">
            <v>19.420000000000002</v>
          </cell>
          <cell r="BA103">
            <v>13.3</v>
          </cell>
          <cell r="BE103">
            <v>16.43</v>
          </cell>
          <cell r="BI103">
            <v>14.885</v>
          </cell>
          <cell r="BT103">
            <v>11.961</v>
          </cell>
          <cell r="CF103">
            <v>10.029999999999999</v>
          </cell>
          <cell r="CR103">
            <v>7.468</v>
          </cell>
          <cell r="DC103">
            <v>5.5609999999999999</v>
          </cell>
          <cell r="DO103">
            <v>3.577</v>
          </cell>
        </row>
        <row r="104">
          <cell r="C104">
            <v>-17.393999999999998</v>
          </cell>
          <cell r="D104">
            <v>-4.2169999999999996</v>
          </cell>
          <cell r="E104">
            <v>-4.0140000000000002</v>
          </cell>
          <cell r="F104">
            <v>-4.9560000000000004</v>
          </cell>
          <cell r="G104">
            <v>-4.9560000000000004</v>
          </cell>
          <cell r="H104">
            <v>-22.336999999999996</v>
          </cell>
          <cell r="I104">
            <v>-15.874000000000001</v>
          </cell>
          <cell r="J104">
            <v>-24.004999999999999</v>
          </cell>
          <cell r="K104">
            <v>-20.965</v>
          </cell>
          <cell r="L104">
            <v>-9.7560000000000002</v>
          </cell>
          <cell r="M104">
            <v>-12.766999999999999</v>
          </cell>
          <cell r="N104">
            <v>-21.033000000000001</v>
          </cell>
          <cell r="V104">
            <v>-7.6879999999999988</v>
          </cell>
          <cell r="Z104">
            <v>-13.246</v>
          </cell>
          <cell r="AD104">
            <v>-21.725000000000001</v>
          </cell>
          <cell r="AH104">
            <v>-210.57900000000001</v>
          </cell>
          <cell r="AL104">
            <v>-595.78400000000011</v>
          </cell>
          <cell r="AP104">
            <v>-633.4</v>
          </cell>
          <cell r="AT104">
            <v>-1089.5829999999999</v>
          </cell>
          <cell r="AX104">
            <v>-1046.722</v>
          </cell>
          <cell r="BA104">
            <v>-1360.2269999999999</v>
          </cell>
          <cell r="BE104">
            <v>-1686.6220000000001</v>
          </cell>
          <cell r="BI104">
            <v>-1373.1289999999999</v>
          </cell>
          <cell r="BT104">
            <v>-1288.03</v>
          </cell>
          <cell r="CF104">
            <v>-1311.865</v>
          </cell>
          <cell r="CR104">
            <v>-700.52499999999998</v>
          </cell>
          <cell r="DC104">
            <v>-204.57499999999999</v>
          </cell>
          <cell r="DO104">
            <v>-92.653999999999996</v>
          </cell>
        </row>
        <row r="105">
          <cell r="C105">
            <v>28.140999999999998</v>
          </cell>
          <cell r="D105">
            <v>14.852</v>
          </cell>
          <cell r="E105">
            <v>2.1790000000000003</v>
          </cell>
          <cell r="F105">
            <v>1.5089999999999999</v>
          </cell>
          <cell r="G105">
            <v>1.5089999999999999</v>
          </cell>
          <cell r="H105">
            <v>1.5349999999999999</v>
          </cell>
          <cell r="I105">
            <v>4.2590000000000003</v>
          </cell>
          <cell r="J105">
            <v>3.6960000000000002</v>
          </cell>
          <cell r="K105">
            <v>5.0129999999999999</v>
          </cell>
          <cell r="L105">
            <v>7.16</v>
          </cell>
          <cell r="M105">
            <v>6.1959999999999997</v>
          </cell>
          <cell r="N105">
            <v>6.4539999999999997</v>
          </cell>
          <cell r="V105">
            <v>0</v>
          </cell>
          <cell r="Z105">
            <v>0.61</v>
          </cell>
          <cell r="AD105">
            <v>0.38800000000000001</v>
          </cell>
          <cell r="AH105">
            <v>0</v>
          </cell>
          <cell r="AL105">
            <v>0</v>
          </cell>
          <cell r="AP105">
            <v>2.8</v>
          </cell>
          <cell r="AT105">
            <v>0</v>
          </cell>
          <cell r="AX105">
            <v>0</v>
          </cell>
          <cell r="BA105">
            <v>0</v>
          </cell>
          <cell r="BE105">
            <v>0</v>
          </cell>
          <cell r="BI105">
            <v>0</v>
          </cell>
          <cell r="BT105">
            <v>0</v>
          </cell>
          <cell r="CF105">
            <v>0</v>
          </cell>
          <cell r="CR105">
            <v>6</v>
          </cell>
          <cell r="DC105">
            <v>22.5</v>
          </cell>
          <cell r="DO105">
            <v>30</v>
          </cell>
        </row>
        <row r="106">
          <cell r="C106">
            <v>11.702999999999999</v>
          </cell>
          <cell r="D106">
            <v>11.618</v>
          </cell>
          <cell r="E106">
            <v>4.6609999999999996</v>
          </cell>
          <cell r="F106">
            <v>4.6550000000000002</v>
          </cell>
          <cell r="G106">
            <v>4.6550000000000002</v>
          </cell>
          <cell r="H106">
            <v>4.6470000000000002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V106">
            <v>0</v>
          </cell>
          <cell r="Z106">
            <v>0</v>
          </cell>
          <cell r="AD106">
            <v>0</v>
          </cell>
          <cell r="AH106">
            <v>0</v>
          </cell>
          <cell r="AL106">
            <v>0</v>
          </cell>
          <cell r="AP106">
            <v>0</v>
          </cell>
          <cell r="AT106">
            <v>0</v>
          </cell>
          <cell r="AX106">
            <v>0</v>
          </cell>
          <cell r="BA106">
            <v>0</v>
          </cell>
          <cell r="BE106">
            <v>0</v>
          </cell>
          <cell r="BI106">
            <v>0</v>
          </cell>
          <cell r="BT106">
            <v>0</v>
          </cell>
          <cell r="CF106">
            <v>0</v>
          </cell>
          <cell r="CR106">
            <v>0</v>
          </cell>
          <cell r="DC106">
            <v>0</v>
          </cell>
          <cell r="DO106">
            <v>0</v>
          </cell>
        </row>
        <row r="111">
          <cell r="C111">
            <v>4.0890000000000004</v>
          </cell>
          <cell r="D111">
            <v>3.8439999999999999</v>
          </cell>
          <cell r="E111">
            <v>3.0910000000000002</v>
          </cell>
          <cell r="F111">
            <v>9.6780000000000008</v>
          </cell>
          <cell r="G111">
            <v>9.6780000000000008</v>
          </cell>
          <cell r="H111">
            <v>12.048999999999999</v>
          </cell>
          <cell r="I111">
            <v>7.4089999999999998</v>
          </cell>
          <cell r="J111">
            <v>8.8290000000000006</v>
          </cell>
          <cell r="K111">
            <v>14.41</v>
          </cell>
          <cell r="L111">
            <v>7.17</v>
          </cell>
          <cell r="M111">
            <v>12.713000000000001</v>
          </cell>
          <cell r="N111">
            <v>105.98400000000001</v>
          </cell>
          <cell r="V111">
            <v>29.337</v>
          </cell>
          <cell r="Z111">
            <v>37.44</v>
          </cell>
          <cell r="AD111">
            <v>52.324999999999996</v>
          </cell>
          <cell r="AH111">
            <v>136.14599999999999</v>
          </cell>
          <cell r="AL111">
            <v>137.761</v>
          </cell>
          <cell r="AP111">
            <v>205.23</v>
          </cell>
          <cell r="AT111">
            <v>338.29368373699998</v>
          </cell>
          <cell r="AX111">
            <v>268.25700000000001</v>
          </cell>
          <cell r="BA111">
            <v>372.916</v>
          </cell>
          <cell r="BE111">
            <v>581.803</v>
          </cell>
          <cell r="BI111">
            <v>711.2</v>
          </cell>
          <cell r="BT111">
            <v>476.404</v>
          </cell>
          <cell r="CF111">
            <v>952.13799999999992</v>
          </cell>
          <cell r="CR111">
            <v>491.29200000000003</v>
          </cell>
          <cell r="DC111">
            <v>231.08099999999999</v>
          </cell>
        </row>
        <row r="162">
          <cell r="BI162">
            <v>435.75600000000009</v>
          </cell>
          <cell r="BQ162">
            <v>595.35618072545708</v>
          </cell>
          <cell r="BT162">
            <v>168.79000000000002</v>
          </cell>
        </row>
        <row r="163">
          <cell r="BI163">
            <v>236.12199999999999</v>
          </cell>
          <cell r="BQ163">
            <v>224.80612059251595</v>
          </cell>
          <cell r="BT163">
            <v>255.49299999999999</v>
          </cell>
        </row>
        <row r="170">
          <cell r="C170">
            <v>12.541</v>
          </cell>
          <cell r="D170">
            <v>13.132999999999999</v>
          </cell>
          <cell r="E170">
            <v>15.225999999999999</v>
          </cell>
          <cell r="F170">
            <v>24.420999999999999</v>
          </cell>
          <cell r="H170">
            <v>22.151</v>
          </cell>
          <cell r="I170">
            <v>16.247</v>
          </cell>
          <cell r="J170">
            <v>17.372</v>
          </cell>
          <cell r="K170">
            <v>20.137</v>
          </cell>
          <cell r="L170">
            <v>13.478</v>
          </cell>
          <cell r="M170">
            <v>22.248000000000001</v>
          </cell>
          <cell r="N170">
            <v>36.097999999999999</v>
          </cell>
          <cell r="R170">
            <v>16.253</v>
          </cell>
          <cell r="V170">
            <v>81.822000000000003</v>
          </cell>
          <cell r="Z170">
            <v>22.132999999999999</v>
          </cell>
          <cell r="AD170">
            <v>42.151000000000003</v>
          </cell>
          <cell r="AH170">
            <v>81.840999999999994</v>
          </cell>
          <cell r="AL170">
            <v>148.53800000000001</v>
          </cell>
          <cell r="AP170">
            <v>172.636</v>
          </cell>
          <cell r="AT170">
            <v>111.26599999999999</v>
          </cell>
          <cell r="AX170">
            <v>187.5</v>
          </cell>
          <cell r="BA170">
            <v>288.28000000000003</v>
          </cell>
          <cell r="BE170">
            <v>349.14</v>
          </cell>
          <cell r="BI170">
            <v>462.04899999999998</v>
          </cell>
          <cell r="BT170">
            <v>666.37400000000002</v>
          </cell>
          <cell r="CF170">
            <v>286.529</v>
          </cell>
          <cell r="CR170">
            <v>382.46100000000001</v>
          </cell>
          <cell r="DC170">
            <v>288.24599999999998</v>
          </cell>
          <cell r="DO170">
            <v>231.37299999999999</v>
          </cell>
        </row>
      </sheetData>
      <sheetData sheetId="3" refreshError="1">
        <row r="18">
          <cell r="B18">
            <v>67016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BON"/>
      <sheetName val="MGABON"/>
      <sheetName val="Saisie Monnaie"/>
      <sheetName val="Saisie tofe"/>
      <sheetName val="Saisie BDP"/>
      <sheetName val="SaisieBDP6"/>
      <sheetName val="Données communes"/>
      <sheetName val="OUTPUT_GAP"/>
      <sheetName val="FMI_BEAC"/>
      <sheetName val="TrendConjonturel"/>
      <sheetName val="TrendConjoncturel2"/>
      <sheetName val="HistoriqueRevision"/>
      <sheetName val="GABTEXTE"/>
      <sheetName val="IPI_ICAI"/>
      <sheetName val="EAU_ELECT"/>
      <sheetName val="INVEST"/>
      <sheetName val="Graphique2"/>
      <sheetName val="modèle inflation"/>
      <sheetName val="Gaz"/>
    </sheetNames>
    <sheetDataSet>
      <sheetData sheetId="0" refreshError="1">
        <row r="9">
          <cell r="D9">
            <v>7.8</v>
          </cell>
          <cell r="E9">
            <v>7.9</v>
          </cell>
          <cell r="F9">
            <v>10.4</v>
          </cell>
          <cell r="G9">
            <v>13.494</v>
          </cell>
          <cell r="H9">
            <v>14.744999999999999</v>
          </cell>
          <cell r="I9">
            <v>14.651</v>
          </cell>
          <cell r="J9">
            <v>15.5587</v>
          </cell>
          <cell r="K9">
            <v>17.213999999999999</v>
          </cell>
          <cell r="L9">
            <v>18.146999999999998</v>
          </cell>
          <cell r="M9">
            <v>18.3</v>
          </cell>
          <cell r="N9">
            <v>18.462</v>
          </cell>
          <cell r="O9">
            <v>17.57</v>
          </cell>
          <cell r="P9">
            <v>15.586</v>
          </cell>
          <cell r="Q9">
            <v>13.615</v>
          </cell>
          <cell r="R9">
            <v>12.89</v>
          </cell>
          <cell r="S9">
            <v>12.563000000000001</v>
          </cell>
          <cell r="T9">
            <v>13.503</v>
          </cell>
          <cell r="U9">
            <v>13.483000000000001</v>
          </cell>
          <cell r="V9">
            <v>13.2982829</v>
          </cell>
          <cell r="W9">
            <v>11.9019631955</v>
          </cell>
          <cell r="X9">
            <v>12.128036027397259</v>
          </cell>
          <cell r="Y9">
            <v>11.818437260273972</v>
          </cell>
          <cell r="Z9">
            <v>11.876027397260275</v>
          </cell>
          <cell r="AA9">
            <v>12.442</v>
          </cell>
          <cell r="AB9">
            <v>12.1432</v>
          </cell>
          <cell r="AC9">
            <v>11.63</v>
          </cell>
          <cell r="AD9">
            <v>11.013999999999999</v>
          </cell>
          <cell r="AE9">
            <v>10.9803</v>
          </cell>
          <cell r="AF9">
            <v>11.9216</v>
          </cell>
          <cell r="AJ9">
            <v>11.4847</v>
          </cell>
          <cell r="AO9">
            <v>10.503299999999999</v>
          </cell>
          <cell r="AV9">
            <v>9.6460000000000008</v>
          </cell>
          <cell r="BE9">
            <v>10.900834193163501</v>
          </cell>
          <cell r="BQ9">
            <v>10.77</v>
          </cell>
          <cell r="CB9">
            <v>10.03857287671233</v>
          </cell>
          <cell r="CN9">
            <v>10.367945205479453</v>
          </cell>
          <cell r="DA9">
            <v>11.159863013698629</v>
          </cell>
          <cell r="DK9">
            <v>11.678082191780822</v>
          </cell>
          <cell r="DL9">
            <v>11.400394394404891</v>
          </cell>
          <cell r="DM9">
            <v>11.058382562572744</v>
          </cell>
          <cell r="DO9">
            <v>11.229388478488818</v>
          </cell>
          <cell r="DR9">
            <v>11.027259485876019</v>
          </cell>
          <cell r="DU9">
            <v>10.905959631531383</v>
          </cell>
          <cell r="DX9">
            <v>10.818711954479133</v>
          </cell>
          <cell r="EA9">
            <v>10.732162258843299</v>
          </cell>
          <cell r="ED9">
            <v>10.69996577206677</v>
          </cell>
        </row>
        <row r="10">
          <cell r="D10">
            <v>7.8</v>
          </cell>
          <cell r="E10">
            <v>8.1</v>
          </cell>
          <cell r="F10">
            <v>10</v>
          </cell>
          <cell r="G10">
            <v>13.4</v>
          </cell>
          <cell r="H10">
            <v>14.4</v>
          </cell>
          <cell r="I10">
            <v>14.335000000000001</v>
          </cell>
          <cell r="J10">
            <v>15.2</v>
          </cell>
          <cell r="K10">
            <v>16.797000000000001</v>
          </cell>
          <cell r="L10">
            <v>17.612713999999997</v>
          </cell>
          <cell r="M10">
            <v>17.8</v>
          </cell>
          <cell r="N10">
            <v>18.012</v>
          </cell>
          <cell r="O10">
            <v>17.053999999999998</v>
          </cell>
          <cell r="P10">
            <v>14.66</v>
          </cell>
          <cell r="Q10">
            <v>13.1</v>
          </cell>
          <cell r="R10">
            <v>12.324</v>
          </cell>
          <cell r="S10">
            <v>11.871956000000001</v>
          </cell>
          <cell r="T10">
            <v>12.590999999999999</v>
          </cell>
          <cell r="U10">
            <v>12.847</v>
          </cell>
          <cell r="V10">
            <v>12.5702829</v>
          </cell>
          <cell r="W10">
            <v>11.201963195500001</v>
          </cell>
          <cell r="X10">
            <v>11.306656712328767</v>
          </cell>
          <cell r="Y10">
            <v>10.89468506849315</v>
          </cell>
          <cell r="Z10">
            <v>11.276027397260275</v>
          </cell>
          <cell r="AA10">
            <v>11.226624383561644</v>
          </cell>
          <cell r="AB10">
            <v>11.228958</v>
          </cell>
          <cell r="AC10">
            <v>11.18</v>
          </cell>
          <cell r="AD10">
            <v>10.111780821917808</v>
          </cell>
          <cell r="AE10">
            <v>9.9368493150684891</v>
          </cell>
          <cell r="AF10">
            <v>11.016712328767124</v>
          </cell>
          <cell r="AJ10">
            <v>10.53</v>
          </cell>
          <cell r="AO10">
            <v>9.4429999999999996</v>
          </cell>
          <cell r="AV10">
            <v>8.7059999999999995</v>
          </cell>
          <cell r="BE10">
            <v>9.9458341931635008</v>
          </cell>
          <cell r="BQ10">
            <v>9.8149999999999995</v>
          </cell>
          <cell r="CB10">
            <v>9.0397348754794518</v>
          </cell>
          <cell r="CN10">
            <v>9.3699452054794534</v>
          </cell>
          <cell r="DA10">
            <v>10.592934729178101</v>
          </cell>
          <cell r="DK10">
            <v>10.723082191780822</v>
          </cell>
          <cell r="DL10">
            <v>10.445394394404891</v>
          </cell>
          <cell r="DM10">
            <v>10.103382562572744</v>
          </cell>
          <cell r="DO10">
            <v>10.274388478488818</v>
          </cell>
          <cell r="DR10">
            <v>10.072259485876019</v>
          </cell>
          <cell r="DU10">
            <v>9.9509596315313829</v>
          </cell>
          <cell r="DX10">
            <v>9.8637119544791325</v>
          </cell>
          <cell r="EA10">
            <v>9.7771622588432994</v>
          </cell>
          <cell r="ED10">
            <v>9.7449657720667702</v>
          </cell>
        </row>
        <row r="11">
          <cell r="D11">
            <v>33.679487179487175</v>
          </cell>
          <cell r="E11">
            <v>27.246913580246915</v>
          </cell>
          <cell r="F11">
            <v>37.43</v>
          </cell>
          <cell r="G11">
            <v>40.380597014925371</v>
          </cell>
          <cell r="H11">
            <v>35.747500000000002</v>
          </cell>
          <cell r="I11">
            <v>34.596442274154164</v>
          </cell>
          <cell r="J11">
            <v>33.671052631578952</v>
          </cell>
          <cell r="K11">
            <v>60.67859536822052</v>
          </cell>
          <cell r="L11">
            <v>60.342306920273849</v>
          </cell>
          <cell r="M11">
            <v>77.314150436416639</v>
          </cell>
          <cell r="N11">
            <v>77.878459529883671</v>
          </cell>
          <cell r="O11">
            <v>48.862313093394647</v>
          </cell>
          <cell r="P11">
            <v>78.775855783361806</v>
          </cell>
          <cell r="Q11">
            <v>145.69429764192796</v>
          </cell>
          <cell r="R11">
            <v>124.21627465391954</v>
          </cell>
          <cell r="S11">
            <v>120.65771523862585</v>
          </cell>
          <cell r="T11">
            <v>123.32394806949411</v>
          </cell>
          <cell r="U11">
            <v>141.83510181475228</v>
          </cell>
          <cell r="V11">
            <v>197.57066052147135</v>
          </cell>
          <cell r="W11">
            <v>231.72564682062085</v>
          </cell>
          <cell r="X11">
            <v>247.74019876286329</v>
          </cell>
          <cell r="Y11">
            <v>310.17147714460754</v>
          </cell>
          <cell r="Z11">
            <v>220.38738700840059</v>
          </cell>
          <cell r="AA11">
            <v>279.52302132613659</v>
          </cell>
          <cell r="AB11">
            <v>365.27676000080487</v>
          </cell>
          <cell r="AC11">
            <v>374.33327088518979</v>
          </cell>
          <cell r="AD11">
            <v>384.87268790667667</v>
          </cell>
          <cell r="AE11">
            <v>342.82224596424004</v>
          </cell>
          <cell r="AF11">
            <v>207.16572242164071</v>
          </cell>
          <cell r="AJ11">
            <v>175.40717760611972</v>
          </cell>
          <cell r="AO11">
            <v>219.0534126534458</v>
          </cell>
          <cell r="AV11">
            <v>297.32230332781768</v>
          </cell>
          <cell r="BE11">
            <v>266.24131510659345</v>
          </cell>
          <cell r="BQ11">
            <v>170.67496802592981</v>
          </cell>
          <cell r="CB11">
            <v>282.52849214610444</v>
          </cell>
          <cell r="CN11">
            <v>440.4743394692324</v>
          </cell>
          <cell r="DA11">
            <v>356.29086499943679</v>
          </cell>
          <cell r="DK11">
            <v>363.55705153213449</v>
          </cell>
          <cell r="DL11">
            <v>354.85128259527897</v>
          </cell>
          <cell r="DM11">
            <v>321.89042073748993</v>
          </cell>
          <cell r="DO11">
            <v>326.32003426595861</v>
          </cell>
          <cell r="DR11">
            <v>301.54986664841061</v>
          </cell>
          <cell r="DU11">
            <v>255.91219234660028</v>
          </cell>
          <cell r="DX11">
            <v>253.37840826396069</v>
          </cell>
          <cell r="EA11">
            <v>250.86971115243625</v>
          </cell>
          <cell r="ED11">
            <v>250.86971115243628</v>
          </cell>
        </row>
        <row r="17">
          <cell r="N17">
            <v>1.8836999999999999</v>
          </cell>
          <cell r="O17">
            <v>2.0920000000000001</v>
          </cell>
          <cell r="P17">
            <v>1.9079999999999999</v>
          </cell>
          <cell r="Q17">
            <v>1.7430000000000001</v>
          </cell>
          <cell r="R17">
            <v>1.7910600000000001</v>
          </cell>
          <cell r="S17">
            <v>1.8556440000000001</v>
          </cell>
          <cell r="T17">
            <v>2.00007</v>
          </cell>
          <cell r="U17">
            <v>2.5230000000000001</v>
          </cell>
          <cell r="V17">
            <v>2.7530000000000001</v>
          </cell>
          <cell r="W17">
            <v>2.95</v>
          </cell>
          <cell r="X17">
            <v>3.333831</v>
          </cell>
          <cell r="Y17">
            <v>3.2477969999999998</v>
          </cell>
          <cell r="Z17">
            <v>1.9750000000000001</v>
          </cell>
          <cell r="AA17">
            <v>3.2005680000000001</v>
          </cell>
          <cell r="AB17">
            <v>3.5623</v>
          </cell>
          <cell r="AC17">
            <v>3.0368490000000001</v>
          </cell>
          <cell r="AD17">
            <v>4.2</v>
          </cell>
          <cell r="AE17">
            <v>3.8628999999999998</v>
          </cell>
          <cell r="AF17">
            <v>4.1795</v>
          </cell>
          <cell r="AJ17">
            <v>3.4119999999999999</v>
          </cell>
          <cell r="AO17">
            <v>4.9256000000000002</v>
          </cell>
          <cell r="AV17">
            <v>5.3665099999999999</v>
          </cell>
          <cell r="BE17">
            <v>6.7491000000000003</v>
          </cell>
          <cell r="BQ17">
            <v>8.443266229999999</v>
          </cell>
          <cell r="CB17">
            <v>9.5215999999999994</v>
          </cell>
          <cell r="CN17">
            <v>10.221622029135</v>
          </cell>
          <cell r="DA17">
            <v>9.968</v>
          </cell>
          <cell r="DK17">
            <v>10.16923085383921</v>
          </cell>
          <cell r="DL17">
            <v>9.9698341704305982</v>
          </cell>
          <cell r="DM17">
            <v>9.7704374870219866</v>
          </cell>
          <cell r="DO17">
            <v>11.083295986485201</v>
          </cell>
          <cell r="DR17">
            <v>11.3409311511464</v>
          </cell>
          <cell r="DU17">
            <v>11.5973314243115</v>
          </cell>
          <cell r="DX17">
            <v>11.5973314243115</v>
          </cell>
          <cell r="EA17">
            <v>11.5973314243115</v>
          </cell>
          <cell r="ED17">
            <v>11.5973314243115</v>
          </cell>
        </row>
        <row r="18">
          <cell r="D18">
            <v>2.2000000000000002</v>
          </cell>
          <cell r="E18">
            <v>2.8</v>
          </cell>
          <cell r="F18">
            <v>2.6</v>
          </cell>
          <cell r="G18">
            <v>1.6759999999999999</v>
          </cell>
          <cell r="H18">
            <v>1.875</v>
          </cell>
          <cell r="I18">
            <v>1.5549999999999999</v>
          </cell>
          <cell r="J18">
            <v>1.7</v>
          </cell>
          <cell r="K18">
            <v>1.7</v>
          </cell>
          <cell r="L18">
            <v>1.8520000000000001</v>
          </cell>
          <cell r="M18">
            <v>2.0630000000000002</v>
          </cell>
          <cell r="N18">
            <v>2.0361500000000001</v>
          </cell>
          <cell r="O18">
            <v>2.050376</v>
          </cell>
          <cell r="P18">
            <v>2.0178609999999999</v>
          </cell>
          <cell r="Q18">
            <v>2.0007000000000001</v>
          </cell>
          <cell r="R18">
            <v>1.6642159999999999</v>
          </cell>
          <cell r="S18">
            <v>1.9239999999999999</v>
          </cell>
          <cell r="T18">
            <v>1.988</v>
          </cell>
          <cell r="U18">
            <v>2.5</v>
          </cell>
          <cell r="V18">
            <v>2.8849999999999998</v>
          </cell>
          <cell r="W18">
            <v>2.9</v>
          </cell>
          <cell r="X18">
            <v>3.1</v>
          </cell>
          <cell r="Y18">
            <v>3.2</v>
          </cell>
          <cell r="Z18">
            <v>1.9</v>
          </cell>
          <cell r="AA18">
            <v>3.2005680000000001</v>
          </cell>
          <cell r="AB18">
            <v>3.8</v>
          </cell>
          <cell r="AC18">
            <v>3.0382799999999999</v>
          </cell>
          <cell r="AD18">
            <v>4.0030000000000001</v>
          </cell>
          <cell r="AE18">
            <v>3.8512</v>
          </cell>
          <cell r="AF18">
            <v>3.9058000000000002</v>
          </cell>
          <cell r="AJ18">
            <v>3.4169999999999998</v>
          </cell>
          <cell r="AO18">
            <v>5.0576999999999996</v>
          </cell>
          <cell r="AV18">
            <v>5.3464999999999998</v>
          </cell>
          <cell r="BE18">
            <v>6.1398000000000001</v>
          </cell>
          <cell r="BQ18">
            <v>8.0988000000000007</v>
          </cell>
          <cell r="CB18">
            <v>9.0399999999999991</v>
          </cell>
          <cell r="CN18">
            <v>7.4771999999999998</v>
          </cell>
          <cell r="DA18">
            <v>9.2370760000000001</v>
          </cell>
          <cell r="DK18">
            <v>9.4235511896526543</v>
          </cell>
          <cell r="DL18">
            <v>9.2387756761300537</v>
          </cell>
          <cell r="DM18">
            <v>9.1001940409881019</v>
          </cell>
          <cell r="DO18">
            <v>10.1966323075664</v>
          </cell>
          <cell r="DR18">
            <v>11.3409311511464</v>
          </cell>
          <cell r="DU18">
            <v>11.5973314243115</v>
          </cell>
          <cell r="DX18">
            <v>11.5973314243115</v>
          </cell>
          <cell r="EA18">
            <v>11.5973314243115</v>
          </cell>
          <cell r="ED18">
            <v>11.5973314243115</v>
          </cell>
        </row>
        <row r="20">
          <cell r="D20">
            <v>14.727272727272725</v>
          </cell>
          <cell r="E20">
            <v>16.071428571428573</v>
          </cell>
          <cell r="F20">
            <v>23.153846153846153</v>
          </cell>
          <cell r="G20">
            <v>32.816229116945109</v>
          </cell>
          <cell r="H20">
            <v>25.461333333333336</v>
          </cell>
          <cell r="I20">
            <v>26.8</v>
          </cell>
          <cell r="J20">
            <v>22.8</v>
          </cell>
          <cell r="K20">
            <v>39.4</v>
          </cell>
          <cell r="L20">
            <v>40.414999999999999</v>
          </cell>
          <cell r="M20">
            <v>40.782990790111484</v>
          </cell>
          <cell r="N20">
            <v>41.130296775777815</v>
          </cell>
          <cell r="O20">
            <v>41.955650624080661</v>
          </cell>
          <cell r="P20">
            <v>41.513218396609084</v>
          </cell>
          <cell r="Q20">
            <v>47.228969835357624</v>
          </cell>
          <cell r="R20">
            <v>49.225370052925832</v>
          </cell>
          <cell r="S20">
            <v>43.392999999999994</v>
          </cell>
          <cell r="T20">
            <v>36.202000000000005</v>
          </cell>
          <cell r="U20">
            <v>42.595199999999991</v>
          </cell>
          <cell r="V20">
            <v>53.331369150779906</v>
          </cell>
          <cell r="W20">
            <v>49.044137931034484</v>
          </cell>
          <cell r="X20">
            <v>50.24903225806451</v>
          </cell>
          <cell r="Y20">
            <v>136.12718749999999</v>
          </cell>
          <cell r="Z20">
            <v>79.296315789473695</v>
          </cell>
          <cell r="AA20">
            <v>123.67867203571365</v>
          </cell>
          <cell r="AB20">
            <v>141.24243007043268</v>
          </cell>
          <cell r="AC20">
            <v>103.3965</v>
          </cell>
          <cell r="AD20">
            <v>110.52548</v>
          </cell>
          <cell r="AE20">
            <v>97.865476731281234</v>
          </cell>
          <cell r="AF20">
            <v>79.154287639042025</v>
          </cell>
          <cell r="AJ20">
            <v>91.988274609449761</v>
          </cell>
          <cell r="AO20">
            <v>119.77368804761514</v>
          </cell>
          <cell r="AV20">
            <v>121.59874156880429</v>
          </cell>
          <cell r="BE20">
            <v>99.283449908118584</v>
          </cell>
          <cell r="BQ20">
            <v>69.736332674060762</v>
          </cell>
          <cell r="CB20">
            <v>75.431974288016136</v>
          </cell>
          <cell r="CN20">
            <v>101.76610926187134</v>
          </cell>
          <cell r="DA20">
            <v>79.315969128788566</v>
          </cell>
          <cell r="DK20">
            <v>80.81966214838225</v>
          </cell>
          <cell r="DL20">
            <v>81.089070671210834</v>
          </cell>
          <cell r="DM20">
            <v>81.358479194039433</v>
          </cell>
          <cell r="DO20">
            <v>79.829746413050614</v>
          </cell>
          <cell r="DR20">
            <v>78.980341168621763</v>
          </cell>
          <cell r="DU20">
            <v>78.139930151519806</v>
          </cell>
          <cell r="DX20">
            <v>77.36626747675227</v>
          </cell>
          <cell r="EA20">
            <v>76.600264828467601</v>
          </cell>
          <cell r="ED20">
            <v>76.600264828467601</v>
          </cell>
        </row>
        <row r="32">
          <cell r="AE32">
            <v>317.08464033999996</v>
          </cell>
          <cell r="AF32">
            <v>338.50708515000002</v>
          </cell>
          <cell r="AJ32">
            <v>380.23118873999994</v>
          </cell>
          <cell r="AO32">
            <v>355.83978390999999</v>
          </cell>
          <cell r="AV32">
            <v>370.49911456999996</v>
          </cell>
          <cell r="BE32">
            <v>300.08810493999999</v>
          </cell>
          <cell r="BQ32">
            <v>335.94323240286599</v>
          </cell>
          <cell r="CB32">
            <v>322.03435602000002</v>
          </cell>
          <cell r="CN32">
            <v>297.30026742000001</v>
          </cell>
          <cell r="DA32">
            <v>289.69312241999995</v>
          </cell>
          <cell r="DK32">
            <v>338.23599389932929</v>
          </cell>
          <cell r="DL32">
            <v>305.91597150936491</v>
          </cell>
          <cell r="DM32">
            <v>306.02304209939308</v>
          </cell>
          <cell r="DO32">
            <v>342.93180406199758</v>
          </cell>
          <cell r="DR32">
            <v>428.66475507749692</v>
          </cell>
          <cell r="DU32">
            <v>514.39770609299637</v>
          </cell>
          <cell r="DX32">
            <v>514.39770609299637</v>
          </cell>
          <cell r="EA32">
            <v>514.39770609299637</v>
          </cell>
          <cell r="ED32">
            <v>514.39770609299637</v>
          </cell>
        </row>
        <row r="43">
          <cell r="DA43">
            <v>12.821999999999999</v>
          </cell>
          <cell r="DK43">
            <v>68</v>
          </cell>
          <cell r="DL43">
            <v>68</v>
          </cell>
          <cell r="DM43">
            <v>68</v>
          </cell>
          <cell r="DO43">
            <v>2000</v>
          </cell>
          <cell r="DR43">
            <v>3000</v>
          </cell>
          <cell r="DU43">
            <v>4500</v>
          </cell>
          <cell r="DX43">
            <v>5500</v>
          </cell>
          <cell r="EA43">
            <v>8500</v>
          </cell>
          <cell r="ED43">
            <v>10000</v>
          </cell>
        </row>
        <row r="44">
          <cell r="DA44">
            <v>12.821999999999999</v>
          </cell>
          <cell r="DK44">
            <v>68</v>
          </cell>
          <cell r="DL44">
            <v>68</v>
          </cell>
          <cell r="DM44">
            <v>68</v>
          </cell>
          <cell r="DO44">
            <v>2000</v>
          </cell>
          <cell r="DR44">
            <v>3000</v>
          </cell>
          <cell r="DU44">
            <v>4500</v>
          </cell>
          <cell r="DX44">
            <v>5500</v>
          </cell>
          <cell r="EA44">
            <v>8500</v>
          </cell>
          <cell r="ED44">
            <v>10000</v>
          </cell>
        </row>
        <row r="48"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J48">
            <v>0</v>
          </cell>
          <cell r="AO48">
            <v>0</v>
          </cell>
          <cell r="AV48">
            <v>0</v>
          </cell>
          <cell r="BE48">
            <v>0</v>
          </cell>
          <cell r="BQ48">
            <v>0</v>
          </cell>
          <cell r="CB48">
            <v>0</v>
          </cell>
          <cell r="CN48">
            <v>0</v>
          </cell>
          <cell r="DA48">
            <v>72.968840361279774</v>
          </cell>
          <cell r="DK48">
            <v>66.566997024542914</v>
          </cell>
          <cell r="DL48">
            <v>66.788894962010062</v>
          </cell>
          <cell r="DM48">
            <v>67.010792899477195</v>
          </cell>
          <cell r="DO48">
            <v>56.939120864863369</v>
          </cell>
          <cell r="DR48">
            <v>54.267173653596558</v>
          </cell>
          <cell r="DU48">
            <v>52.941104448688243</v>
          </cell>
          <cell r="DX48">
            <v>52.416935097711132</v>
          </cell>
          <cell r="EA48">
            <v>51.897955542288258</v>
          </cell>
          <cell r="ED48">
            <v>51.897955542288258</v>
          </cell>
        </row>
        <row r="51">
          <cell r="D51">
            <v>857</v>
          </cell>
          <cell r="E51">
            <v>902</v>
          </cell>
          <cell r="F51">
            <v>900</v>
          </cell>
          <cell r="G51">
            <v>707</v>
          </cell>
          <cell r="H51">
            <v>664.1</v>
          </cell>
          <cell r="I51">
            <v>589</v>
          </cell>
          <cell r="J51">
            <v>551</v>
          </cell>
          <cell r="K51">
            <v>644</v>
          </cell>
          <cell r="L51">
            <v>652</v>
          </cell>
          <cell r="M51">
            <v>600</v>
          </cell>
          <cell r="N51">
            <v>513</v>
          </cell>
          <cell r="O51">
            <v>736.7</v>
          </cell>
          <cell r="P51">
            <v>358</v>
          </cell>
          <cell r="Q51" t="str">
            <v>…</v>
          </cell>
          <cell r="R51" t="str">
            <v>…</v>
          </cell>
          <cell r="S51" t="str">
            <v>…</v>
          </cell>
          <cell r="T51" t="str">
            <v>…</v>
          </cell>
          <cell r="U51" t="str">
            <v>…</v>
          </cell>
          <cell r="V51" t="str">
            <v>…</v>
          </cell>
          <cell r="W51" t="str">
            <v>…</v>
          </cell>
          <cell r="X51" t="str">
            <v>…</v>
          </cell>
          <cell r="Y51" t="str">
            <v>…</v>
          </cell>
          <cell r="Z51" t="str">
            <v>…</v>
          </cell>
          <cell r="AA51" t="str">
            <v>…</v>
          </cell>
          <cell r="AB51" t="str">
            <v>…</v>
          </cell>
          <cell r="AC51" t="str">
            <v>…</v>
          </cell>
          <cell r="AD51" t="str">
            <v>…</v>
          </cell>
          <cell r="AE51" t="str">
            <v>…</v>
          </cell>
          <cell r="AF51" t="str">
            <v>…</v>
          </cell>
          <cell r="AJ51" t="str">
            <v>…</v>
          </cell>
          <cell r="AO51">
            <v>0</v>
          </cell>
          <cell r="AV51" t="str">
            <v>…</v>
          </cell>
          <cell r="BE51" t="str">
            <v>…</v>
          </cell>
          <cell r="BQ51" t="str">
            <v>…</v>
          </cell>
          <cell r="CB51" t="str">
            <v>…</v>
          </cell>
          <cell r="CN51" t="str">
            <v>…</v>
          </cell>
          <cell r="DA51" t="str">
            <v>…</v>
          </cell>
          <cell r="DK51" t="str">
            <v>…</v>
          </cell>
          <cell r="DL51" t="str">
            <v>…</v>
          </cell>
          <cell r="DM51" t="str">
            <v>…</v>
          </cell>
          <cell r="DO51" t="str">
            <v>…</v>
          </cell>
          <cell r="DR51" t="str">
            <v>…</v>
          </cell>
          <cell r="DU51" t="str">
            <v>…</v>
          </cell>
          <cell r="DX51" t="str">
            <v>…</v>
          </cell>
          <cell r="EA51" t="str">
            <v>…</v>
          </cell>
          <cell r="ED51" t="str">
            <v>…</v>
          </cell>
        </row>
        <row r="53">
          <cell r="D53">
            <v>28.004667444574096</v>
          </cell>
          <cell r="E53">
            <v>24.50110864745011</v>
          </cell>
          <cell r="F53">
            <v>23.555555555555554</v>
          </cell>
          <cell r="G53">
            <v>20.509193776520508</v>
          </cell>
          <cell r="H53">
            <v>19.972895648245743</v>
          </cell>
          <cell r="I53">
            <v>19.2</v>
          </cell>
          <cell r="J53">
            <v>18.5</v>
          </cell>
          <cell r="K53">
            <v>24.9</v>
          </cell>
          <cell r="L53">
            <v>23.712</v>
          </cell>
          <cell r="M53">
            <v>23.515000000000001</v>
          </cell>
          <cell r="N53">
            <v>22.994931773879141</v>
          </cell>
          <cell r="O53">
            <v>22.279218134926023</v>
          </cell>
          <cell r="P53">
            <v>21.8</v>
          </cell>
          <cell r="Q53" t="str">
            <v>…</v>
          </cell>
          <cell r="R53" t="str">
            <v>…</v>
          </cell>
          <cell r="S53" t="str">
            <v>…</v>
          </cell>
          <cell r="T53" t="str">
            <v>…</v>
          </cell>
          <cell r="U53" t="str">
            <v>…</v>
          </cell>
          <cell r="V53" t="str">
            <v>…</v>
          </cell>
          <cell r="W53" t="str">
            <v>…</v>
          </cell>
          <cell r="X53" t="str">
            <v>…</v>
          </cell>
          <cell r="Y53" t="str">
            <v>…</v>
          </cell>
          <cell r="Z53" t="str">
            <v>…</v>
          </cell>
          <cell r="AA53" t="str">
            <v>…</v>
          </cell>
          <cell r="AB53" t="str">
            <v>…</v>
          </cell>
          <cell r="AC53" t="str">
            <v>…</v>
          </cell>
          <cell r="AD53" t="str">
            <v>…</v>
          </cell>
          <cell r="AE53" t="str">
            <v>…</v>
          </cell>
          <cell r="AF53" t="str">
            <v>…</v>
          </cell>
          <cell r="AJ53" t="str">
            <v>…</v>
          </cell>
          <cell r="AO53" t="str">
            <v>…</v>
          </cell>
          <cell r="AV53" t="str">
            <v>…</v>
          </cell>
          <cell r="BE53" t="str">
            <v>…</v>
          </cell>
          <cell r="BQ53" t="str">
            <v>…</v>
          </cell>
          <cell r="CB53" t="str">
            <v>…</v>
          </cell>
          <cell r="CN53" t="str">
            <v>…</v>
          </cell>
          <cell r="DA53" t="str">
            <v>…</v>
          </cell>
          <cell r="DK53" t="str">
            <v>…</v>
          </cell>
          <cell r="DL53" t="str">
            <v>…</v>
          </cell>
          <cell r="DM53" t="str">
            <v>…</v>
          </cell>
          <cell r="DO53" t="str">
            <v>…</v>
          </cell>
          <cell r="DR53" t="str">
            <v>…</v>
          </cell>
          <cell r="DU53" t="str">
            <v>…</v>
          </cell>
          <cell r="DX53" t="str">
            <v>…</v>
          </cell>
          <cell r="EA53" t="str">
            <v>…</v>
          </cell>
          <cell r="ED53" t="str">
            <v>…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1.9970000000000001</v>
          </cell>
          <cell r="K55">
            <v>2.31</v>
          </cell>
          <cell r="L55">
            <v>2.3199999999999998</v>
          </cell>
          <cell r="M55">
            <v>2.5880000000000001</v>
          </cell>
          <cell r="N55">
            <v>2.78</v>
          </cell>
          <cell r="O55">
            <v>2.2599999999999998</v>
          </cell>
          <cell r="P55">
            <v>2.5</v>
          </cell>
          <cell r="Q55">
            <v>3.0341279999999999</v>
          </cell>
          <cell r="R55">
            <v>2.8</v>
          </cell>
          <cell r="S55">
            <v>2.5</v>
          </cell>
          <cell r="T55">
            <v>2.2273460000000003</v>
          </cell>
          <cell r="U55">
            <v>1.9743859126383227</v>
          </cell>
          <cell r="V55">
            <v>1.7423140000000001</v>
          </cell>
          <cell r="W55">
            <v>1.933716981795355</v>
          </cell>
          <cell r="X55">
            <v>2.6390000000000002</v>
          </cell>
          <cell r="Y55">
            <v>2.2399279079582972</v>
          </cell>
          <cell r="Z55">
            <v>1.9890114189043338</v>
          </cell>
          <cell r="AA55">
            <v>1.5066666666666666</v>
          </cell>
          <cell r="AB55">
            <v>1.4840666666666666</v>
          </cell>
          <cell r="AC55">
            <v>1.8550833333333334</v>
          </cell>
          <cell r="AD55">
            <v>1.8218773416666667</v>
          </cell>
          <cell r="AE55">
            <v>1.8382489999999998</v>
          </cell>
          <cell r="AF55">
            <v>2.092543</v>
          </cell>
          <cell r="AJ55">
            <v>2.1801079999999997</v>
          </cell>
          <cell r="AO55">
            <v>2.6030500000000001</v>
          </cell>
          <cell r="AV55">
            <v>3.1238200000000003</v>
          </cell>
          <cell r="BE55">
            <v>3.2068560000000002</v>
          </cell>
          <cell r="BQ55">
            <v>3.2070752198088788</v>
          </cell>
          <cell r="CB55">
            <v>4.0318379416281704</v>
          </cell>
          <cell r="CN55">
            <v>4.3698228182524499</v>
          </cell>
          <cell r="DA55">
            <v>4.080601700403836</v>
          </cell>
          <cell r="DK55">
            <v>3.7272424419772876</v>
          </cell>
          <cell r="DL55">
            <v>3.61404042093075</v>
          </cell>
          <cell r="DM55">
            <v>3.5008383998842123</v>
          </cell>
          <cell r="DO55">
            <v>3.7641212293493651</v>
          </cell>
          <cell r="DR55">
            <v>3.8815076539363522</v>
          </cell>
          <cell r="DU55">
            <v>3.7526178070150795</v>
          </cell>
          <cell r="DX55">
            <v>3.800670163155381</v>
          </cell>
          <cell r="EA55">
            <v>3.8496835664184887</v>
          </cell>
          <cell r="ED55">
            <v>3.8996772377468587</v>
          </cell>
        </row>
        <row r="57">
          <cell r="D57">
            <v>1.2</v>
          </cell>
          <cell r="E57">
            <v>1.1000000000000001</v>
          </cell>
          <cell r="F57">
            <v>1.5</v>
          </cell>
          <cell r="G57">
            <v>1.482</v>
          </cell>
          <cell r="H57">
            <v>1.3640000000000001</v>
          </cell>
          <cell r="I57">
            <v>1.4983</v>
          </cell>
          <cell r="J57">
            <v>1.962</v>
          </cell>
          <cell r="K57">
            <v>2</v>
          </cell>
          <cell r="L57">
            <v>2.3274760999999997</v>
          </cell>
          <cell r="M57">
            <v>2.4607760999999999</v>
          </cell>
          <cell r="N57">
            <v>2.7710220000000003</v>
          </cell>
          <cell r="O57">
            <v>2.1830370000000001</v>
          </cell>
          <cell r="P57">
            <v>2.4289999999999998</v>
          </cell>
          <cell r="Q57">
            <v>2.7463830000000002</v>
          </cell>
          <cell r="R57">
            <v>2.6503649999999999</v>
          </cell>
          <cell r="S57">
            <v>2.1769430000000001</v>
          </cell>
          <cell r="T57">
            <v>2.0273460000000001</v>
          </cell>
          <cell r="U57">
            <v>2.0571830000000002</v>
          </cell>
          <cell r="V57">
            <v>1.6233140000000001</v>
          </cell>
          <cell r="W57">
            <v>2.3440763999999996</v>
          </cell>
          <cell r="X57">
            <v>2.5179999999999998</v>
          </cell>
          <cell r="Y57">
            <v>2.2909999999999999</v>
          </cell>
          <cell r="Z57">
            <v>2.0421272727272726</v>
          </cell>
          <cell r="AA57">
            <v>0.56977629072681701</v>
          </cell>
          <cell r="AB57">
            <v>0.54573154887218034</v>
          </cell>
          <cell r="AC57">
            <v>0.54335347368421039</v>
          </cell>
          <cell r="AD57">
            <v>0.58835347368421043</v>
          </cell>
          <cell r="AE57">
            <v>0.55419399999999996</v>
          </cell>
          <cell r="AF57">
            <v>0.61397100000000004</v>
          </cell>
          <cell r="AJ57">
            <v>0.61812800000000001</v>
          </cell>
          <cell r="AO57">
            <v>0.66820000000000002</v>
          </cell>
          <cell r="AV57">
            <v>0.84830000000000005</v>
          </cell>
          <cell r="BE57">
            <v>0.90555099999999999</v>
          </cell>
          <cell r="BQ57">
            <v>0.88639999999999997</v>
          </cell>
          <cell r="CB57">
            <v>1.1924999999999999</v>
          </cell>
          <cell r="CN57">
            <v>1.1662649999999999</v>
          </cell>
          <cell r="DA57">
            <v>1.1985588778499998</v>
          </cell>
          <cell r="DK57">
            <v>1.1354068105760833</v>
          </cell>
          <cell r="DL57">
            <v>1.1354068105760833</v>
          </cell>
          <cell r="DM57">
            <v>1.1354068105760833</v>
          </cell>
          <cell r="DO57">
            <v>1.1929605818041848</v>
          </cell>
          <cell r="DR57">
            <v>1.2653136410906087</v>
          </cell>
          <cell r="DU57">
            <v>1.3420549134227542</v>
          </cell>
          <cell r="DX57">
            <v>1.4234505439218443</v>
          </cell>
          <cell r="EA57">
            <v>1.5097828194107044</v>
          </cell>
          <cell r="ED57">
            <v>1.6013511474079638</v>
          </cell>
        </row>
        <row r="61">
          <cell r="D61">
            <v>39.083333333333336</v>
          </cell>
          <cell r="E61">
            <v>43.909090909090907</v>
          </cell>
          <cell r="F61">
            <v>33.266666666666666</v>
          </cell>
          <cell r="G61">
            <v>41.295546558704459</v>
          </cell>
          <cell r="H61">
            <v>36.451612903225801</v>
          </cell>
          <cell r="I61">
            <v>35.1</v>
          </cell>
          <cell r="J61">
            <v>45.9</v>
          </cell>
          <cell r="K61">
            <v>97.487536925000001</v>
          </cell>
          <cell r="L61">
            <v>81.016090777473522</v>
          </cell>
          <cell r="M61">
            <v>82.981810901040532</v>
          </cell>
          <cell r="N61">
            <v>83.17413755646831</v>
          </cell>
          <cell r="O61">
            <v>63.3979891064604</v>
          </cell>
          <cell r="P61">
            <v>101.37050885137918</v>
          </cell>
          <cell r="Q61">
            <v>102.72421351719697</v>
          </cell>
          <cell r="R61">
            <v>94.08660534243397</v>
          </cell>
          <cell r="S61">
            <v>90.701215455342663</v>
          </cell>
          <cell r="T61">
            <v>100.11784799437295</v>
          </cell>
          <cell r="U61">
            <v>94.201403836216784</v>
          </cell>
          <cell r="V61">
            <v>133.8575037749936</v>
          </cell>
          <cell r="W61">
            <v>112.81165620019895</v>
          </cell>
          <cell r="X61">
            <v>75.542096902303427</v>
          </cell>
          <cell r="Y61">
            <v>111.47490178961154</v>
          </cell>
          <cell r="Z61">
            <v>114.30041756813306</v>
          </cell>
          <cell r="AA61">
            <v>419.34482205893437</v>
          </cell>
          <cell r="AB61">
            <v>442.89119135403195</v>
          </cell>
          <cell r="AC61">
            <v>447.13857916925946</v>
          </cell>
          <cell r="AD61">
            <v>421.18562541697577</v>
          </cell>
          <cell r="AE61">
            <v>443.23097707506912</v>
          </cell>
          <cell r="AF61">
            <v>362.57767102055141</v>
          </cell>
          <cell r="AJ61">
            <v>414.93946105126054</v>
          </cell>
          <cell r="AO61">
            <v>419.80253734424343</v>
          </cell>
          <cell r="AV61">
            <v>393.02232287716441</v>
          </cell>
          <cell r="BE61">
            <v>419.5918645410672</v>
          </cell>
          <cell r="BQ61">
            <v>415.17543187109129</v>
          </cell>
          <cell r="CB61">
            <v>402.94198839143678</v>
          </cell>
          <cell r="CN61">
            <v>389.146947419095</v>
          </cell>
          <cell r="DA61">
            <v>362.65563104709491</v>
          </cell>
          <cell r="DK61">
            <v>340.3717183557618</v>
          </cell>
          <cell r="DL61">
            <v>341.99945817425635</v>
          </cell>
          <cell r="DM61">
            <v>343.66247184290637</v>
          </cell>
          <cell r="DO61">
            <v>335.77032719890667</v>
          </cell>
          <cell r="DR61">
            <v>332.44586851376897</v>
          </cell>
          <cell r="DU61">
            <v>329.15432526115745</v>
          </cell>
          <cell r="DX61">
            <v>325.89537154570047</v>
          </cell>
          <cell r="EA61">
            <v>322.66868469871332</v>
          </cell>
          <cell r="ED61">
            <v>322.66868469871332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1748</v>
          </cell>
          <cell r="K64">
            <v>3037</v>
          </cell>
          <cell r="L64">
            <v>5117</v>
          </cell>
          <cell r="M64">
            <v>7202</v>
          </cell>
          <cell r="N64">
            <v>9355</v>
          </cell>
          <cell r="O64">
            <v>9070</v>
          </cell>
          <cell r="P64">
            <v>5605.26</v>
          </cell>
          <cell r="Q64">
            <v>2362.8159999999998</v>
          </cell>
          <cell r="R64">
            <v>5888</v>
          </cell>
          <cell r="S64">
            <v>9000</v>
          </cell>
          <cell r="T64">
            <v>5000</v>
          </cell>
          <cell r="U64">
            <v>4000</v>
          </cell>
          <cell r="V64">
            <v>21000</v>
          </cell>
          <cell r="W64">
            <v>35000</v>
          </cell>
          <cell r="X64">
            <v>13428</v>
          </cell>
          <cell r="Y64">
            <v>37333</v>
          </cell>
          <cell r="Z64">
            <v>33599.700000000004</v>
          </cell>
          <cell r="AA64">
            <v>38967</v>
          </cell>
          <cell r="AB64">
            <v>40556</v>
          </cell>
          <cell r="AC64">
            <v>47000</v>
          </cell>
          <cell r="AD64">
            <v>46483</v>
          </cell>
          <cell r="AE64">
            <v>36900</v>
          </cell>
          <cell r="AF64">
            <v>30800</v>
          </cell>
          <cell r="AJ64">
            <v>14900</v>
          </cell>
          <cell r="AO64">
            <v>14191</v>
          </cell>
          <cell r="AV64">
            <v>13207.5</v>
          </cell>
          <cell r="BE64">
            <v>9395.9600000000009</v>
          </cell>
          <cell r="BQ64">
            <v>8567</v>
          </cell>
          <cell r="CB64">
            <v>5496.04</v>
          </cell>
          <cell r="CN64">
            <v>6219.78</v>
          </cell>
          <cell r="DA64">
            <v>4500</v>
          </cell>
          <cell r="DK64">
            <v>4200</v>
          </cell>
          <cell r="DL64">
            <v>4000</v>
          </cell>
          <cell r="DM64">
            <v>3840</v>
          </cell>
          <cell r="DO64">
            <v>4023.2250450000001</v>
          </cell>
          <cell r="DR64">
            <v>4043.341170225</v>
          </cell>
          <cell r="DU64">
            <v>4063.55787607612</v>
          </cell>
          <cell r="DX64">
            <v>4063.55787607612</v>
          </cell>
          <cell r="EA64">
            <v>4063.55787607612</v>
          </cell>
          <cell r="ED64">
            <v>4063.55787607612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1371</v>
          </cell>
          <cell r="K65">
            <v>3044</v>
          </cell>
          <cell r="L65">
            <v>4879</v>
          </cell>
          <cell r="M65">
            <v>8113</v>
          </cell>
          <cell r="N65">
            <v>8383</v>
          </cell>
          <cell r="O65">
            <v>10358</v>
          </cell>
          <cell r="P65">
            <v>4088</v>
          </cell>
          <cell r="Q65">
            <v>2078.7800000000002</v>
          </cell>
          <cell r="R65">
            <v>4148</v>
          </cell>
          <cell r="S65">
            <v>7500</v>
          </cell>
          <cell r="T65">
            <v>3000</v>
          </cell>
          <cell r="U65">
            <v>2400</v>
          </cell>
          <cell r="V65">
            <v>11670.0003</v>
          </cell>
          <cell r="W65">
            <v>14000</v>
          </cell>
          <cell r="X65">
            <v>12271</v>
          </cell>
          <cell r="Y65">
            <v>18974</v>
          </cell>
          <cell r="Z65">
            <v>18585</v>
          </cell>
          <cell r="AA65">
            <v>19215</v>
          </cell>
          <cell r="AB65">
            <v>21673</v>
          </cell>
          <cell r="AC65">
            <v>25850.000000000004</v>
          </cell>
          <cell r="AD65">
            <v>32585.65</v>
          </cell>
          <cell r="AE65">
            <v>14900</v>
          </cell>
          <cell r="AF65">
            <v>14800</v>
          </cell>
          <cell r="AJ65">
            <v>11000</v>
          </cell>
          <cell r="AO65">
            <v>14300</v>
          </cell>
          <cell r="AV65">
            <v>13207.5</v>
          </cell>
          <cell r="BE65">
            <v>9395.9600000000009</v>
          </cell>
          <cell r="BQ65">
            <v>12400</v>
          </cell>
          <cell r="CB65">
            <v>8100</v>
          </cell>
          <cell r="CN65">
            <v>6255.86</v>
          </cell>
          <cell r="DA65">
            <v>4820.76</v>
          </cell>
          <cell r="DK65">
            <v>4479.6912299999995</v>
          </cell>
          <cell r="DL65">
            <v>4266.3725999999997</v>
          </cell>
          <cell r="DM65">
            <v>4095.7176959999997</v>
          </cell>
          <cell r="DO65">
            <v>4287.704463</v>
          </cell>
          <cell r="DR65">
            <v>4309.1429853150003</v>
          </cell>
          <cell r="DU65">
            <v>4330.6887002415697</v>
          </cell>
          <cell r="DX65">
            <v>4330.6887002415697</v>
          </cell>
          <cell r="EA65">
            <v>4330.6887002415697</v>
          </cell>
          <cell r="ED65">
            <v>4330.6887002415697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221</v>
          </cell>
          <cell r="K67">
            <v>527</v>
          </cell>
          <cell r="L67">
            <v>652</v>
          </cell>
          <cell r="M67">
            <v>594</v>
          </cell>
          <cell r="N67">
            <v>570</v>
          </cell>
          <cell r="O67">
            <v>408.56419266106974</v>
          </cell>
          <cell r="P67">
            <v>374.98941638718742</v>
          </cell>
          <cell r="Q67">
            <v>470.7</v>
          </cell>
          <cell r="R67">
            <v>418.34002859673558</v>
          </cell>
          <cell r="S67">
            <v>528.75467698716977</v>
          </cell>
          <cell r="T67">
            <v>555.92999999999995</v>
          </cell>
          <cell r="U67">
            <v>608.62282063347664</v>
          </cell>
          <cell r="V67">
            <v>564.85599999999999</v>
          </cell>
          <cell r="W67">
            <v>786.22873230258494</v>
          </cell>
          <cell r="X67">
            <v>731.49812378379625</v>
          </cell>
          <cell r="Y67">
            <v>832.18781037458166</v>
          </cell>
          <cell r="Z67">
            <v>646.52295728541287</v>
          </cell>
          <cell r="AA67">
            <v>717.40827478532469</v>
          </cell>
          <cell r="AB67">
            <v>820.46555719401636</v>
          </cell>
          <cell r="AC67">
            <v>622.53760231225317</v>
          </cell>
          <cell r="AD67">
            <v>498.62522457674731</v>
          </cell>
          <cell r="AE67">
            <v>848.9282728502119</v>
          </cell>
          <cell r="AF67">
            <v>1020.2320874418913</v>
          </cell>
          <cell r="AJ67">
            <v>1027.1872673227172</v>
          </cell>
          <cell r="AO67">
            <v>937.04955655972731</v>
          </cell>
          <cell r="AV67">
            <v>1044.6032329604063</v>
          </cell>
          <cell r="BE67">
            <v>1171.6161990686433</v>
          </cell>
          <cell r="BQ67">
            <v>1227.1123246403797</v>
          </cell>
          <cell r="CB67">
            <v>1399.8603527085893</v>
          </cell>
          <cell r="CN67">
            <v>1385.2240752967236</v>
          </cell>
          <cell r="DA67">
            <v>1163.5358577718337</v>
          </cell>
          <cell r="DK67">
            <v>1616.3697885223828</v>
          </cell>
          <cell r="DL67">
            <v>1621.7578807946702</v>
          </cell>
          <cell r="DM67">
            <v>1627.1459730669576</v>
          </cell>
          <cell r="DO67">
            <v>1684.9188379163377</v>
          </cell>
          <cell r="DR67">
            <v>1638.6721852672702</v>
          </cell>
          <cell r="DU67">
            <v>1622.4477081854161</v>
          </cell>
          <cell r="DX67">
            <v>1606.383869490511</v>
          </cell>
          <cell r="EA67">
            <v>1590.4790787034763</v>
          </cell>
          <cell r="ED67">
            <v>1590.4790787034763</v>
          </cell>
        </row>
        <row r="70">
          <cell r="AJ70">
            <v>7</v>
          </cell>
          <cell r="AO70">
            <v>22.4</v>
          </cell>
          <cell r="AP70">
            <v>79.7</v>
          </cell>
          <cell r="BM70">
            <v>75.900000000000006</v>
          </cell>
        </row>
        <row r="71">
          <cell r="AJ71">
            <v>7.4</v>
          </cell>
          <cell r="AO71">
            <v>13.2</v>
          </cell>
          <cell r="AP71">
            <v>79.7</v>
          </cell>
          <cell r="BM71">
            <v>48</v>
          </cell>
        </row>
        <row r="75">
          <cell r="AO75">
            <v>376.28290700409048</v>
          </cell>
          <cell r="AP75">
            <v>339.70829388298614</v>
          </cell>
          <cell r="BM75">
            <v>343.32435433026279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 t="str">
            <v>…</v>
          </cell>
          <cell r="U78" t="str">
            <v>…</v>
          </cell>
          <cell r="V78" t="str">
            <v>…</v>
          </cell>
          <cell r="W78" t="str">
            <v>…</v>
          </cell>
          <cell r="X78" t="str">
            <v>…</v>
          </cell>
          <cell r="Y78" t="str">
            <v>…</v>
          </cell>
          <cell r="Z78" t="str">
            <v>…</v>
          </cell>
          <cell r="AA78" t="str">
            <v>…</v>
          </cell>
          <cell r="AB78" t="str">
            <v>…</v>
          </cell>
          <cell r="AC78">
            <v>1000</v>
          </cell>
          <cell r="AD78">
            <v>1000</v>
          </cell>
          <cell r="AE78">
            <v>1100</v>
          </cell>
          <cell r="AF78">
            <v>1500</v>
          </cell>
          <cell r="AJ78">
            <v>118.468</v>
          </cell>
          <cell r="AO78">
            <v>226.32</v>
          </cell>
          <cell r="AV78">
            <v>83</v>
          </cell>
          <cell r="BE78">
            <v>234.2</v>
          </cell>
          <cell r="BQ78">
            <v>371.12799999999999</v>
          </cell>
          <cell r="CB78">
            <v>966.56143999999995</v>
          </cell>
          <cell r="CN78">
            <v>700</v>
          </cell>
          <cell r="DA78">
            <v>634</v>
          </cell>
          <cell r="DK78">
            <v>1000</v>
          </cell>
          <cell r="DL78">
            <v>1000</v>
          </cell>
          <cell r="DM78">
            <v>1000</v>
          </cell>
          <cell r="DO78">
            <v>1828.1300000000003</v>
          </cell>
          <cell r="DR78">
            <v>2285.14</v>
          </cell>
          <cell r="DU78">
            <v>2856.4250000000002</v>
          </cell>
          <cell r="DX78">
            <v>2856.4250000000002</v>
          </cell>
          <cell r="EA78">
            <v>2856.4250000000002</v>
          </cell>
          <cell r="ED78">
            <v>2856.4250000000002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 t="str">
            <v>…</v>
          </cell>
          <cell r="U79" t="str">
            <v>…</v>
          </cell>
          <cell r="V79" t="str">
            <v>…</v>
          </cell>
          <cell r="W79" t="str">
            <v>…</v>
          </cell>
          <cell r="X79" t="str">
            <v>…</v>
          </cell>
          <cell r="Y79" t="str">
            <v>…</v>
          </cell>
          <cell r="Z79" t="str">
            <v>…</v>
          </cell>
          <cell r="AA79" t="str">
            <v>…</v>
          </cell>
          <cell r="AB79" t="str">
            <v>…</v>
          </cell>
          <cell r="AC79">
            <v>680</v>
          </cell>
          <cell r="AD79">
            <v>1265</v>
          </cell>
          <cell r="AE79">
            <v>1155</v>
          </cell>
          <cell r="AF79">
            <v>1500</v>
          </cell>
          <cell r="AJ79">
            <v>118.468</v>
          </cell>
          <cell r="AO79">
            <v>226.32</v>
          </cell>
          <cell r="AV79">
            <v>83</v>
          </cell>
          <cell r="BE79">
            <v>234.2</v>
          </cell>
          <cell r="BQ79">
            <v>371.12799999999999</v>
          </cell>
          <cell r="CB79">
            <v>966.56143999999995</v>
          </cell>
          <cell r="CN79">
            <v>700</v>
          </cell>
          <cell r="DA79">
            <v>634</v>
          </cell>
          <cell r="DK79">
            <v>1000</v>
          </cell>
          <cell r="DL79">
            <v>1000</v>
          </cell>
          <cell r="DM79">
            <v>1000</v>
          </cell>
          <cell r="DO79">
            <v>1828.1300000000003</v>
          </cell>
          <cell r="DR79">
            <v>2285.14</v>
          </cell>
          <cell r="DU79">
            <v>2856.4250000000002</v>
          </cell>
          <cell r="DX79">
            <v>2856.4250000000002</v>
          </cell>
          <cell r="EA79">
            <v>2856.4250000000002</v>
          </cell>
          <cell r="ED79">
            <v>2856.4250000000002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5400</v>
          </cell>
          <cell r="S81">
            <v>0</v>
          </cell>
          <cell r="T81" t="str">
            <v>…</v>
          </cell>
          <cell r="U81" t="str">
            <v>…</v>
          </cell>
          <cell r="V81" t="str">
            <v>…</v>
          </cell>
          <cell r="W81" t="str">
            <v>…</v>
          </cell>
          <cell r="X81" t="str">
            <v>…</v>
          </cell>
          <cell r="Y81" t="str">
            <v>…</v>
          </cell>
          <cell r="Z81" t="str">
            <v>…</v>
          </cell>
          <cell r="AA81" t="str">
            <v>…</v>
          </cell>
          <cell r="AB81" t="str">
            <v>…</v>
          </cell>
          <cell r="AC81">
            <v>18758.988455325602</v>
          </cell>
          <cell r="AD81">
            <v>15353.209115294787</v>
          </cell>
          <cell r="AE81">
            <v>12307.158673468566</v>
          </cell>
          <cell r="AF81">
            <v>17278.39999999994</v>
          </cell>
          <cell r="AJ81">
            <v>23803.896410845122</v>
          </cell>
          <cell r="AO81">
            <v>28101.802757158006</v>
          </cell>
          <cell r="AV81">
            <v>22656.170248120892</v>
          </cell>
          <cell r="BE81">
            <v>26226.383166983382</v>
          </cell>
          <cell r="BQ81">
            <v>32702.051436082496</v>
          </cell>
          <cell r="CB81">
            <v>32073.473291701848</v>
          </cell>
          <cell r="CN81">
            <v>36054.377160733777</v>
          </cell>
          <cell r="DA81">
            <v>37890.992009725393</v>
          </cell>
          <cell r="DK81">
            <v>45185.214510828948</v>
          </cell>
          <cell r="DL81">
            <v>45335.837287161594</v>
          </cell>
          <cell r="DM81">
            <v>45486.460063494233</v>
          </cell>
          <cell r="DO81">
            <v>49979.32153592923</v>
          </cell>
          <cell r="DR81">
            <v>51304.444966775998</v>
          </cell>
          <cell r="DU81">
            <v>52165.710697708295</v>
          </cell>
          <cell r="DX81">
            <v>52272.338642292205</v>
          </cell>
          <cell r="EA81">
            <v>52329.383554417989</v>
          </cell>
          <cell r="ED81">
            <v>52329.383554417989</v>
          </cell>
        </row>
        <row r="99">
          <cell r="D99">
            <v>1.675</v>
          </cell>
          <cell r="E99">
            <v>1.6</v>
          </cell>
          <cell r="F99">
            <v>1.88</v>
          </cell>
          <cell r="G99">
            <v>1.55</v>
          </cell>
          <cell r="H99">
            <v>1.4610000000000001</v>
          </cell>
          <cell r="I99">
            <v>1.2509999999999999</v>
          </cell>
          <cell r="J99">
            <v>1.3320000000000001</v>
          </cell>
          <cell r="K99">
            <v>0.71899999999999997</v>
          </cell>
          <cell r="L99">
            <v>0.77400000000000002</v>
          </cell>
          <cell r="M99">
            <v>1.022</v>
          </cell>
          <cell r="N99">
            <v>0.68500000000000005</v>
          </cell>
          <cell r="O99">
            <v>0.52600000000000002</v>
          </cell>
          <cell r="P99">
            <v>0.504</v>
          </cell>
          <cell r="Q99">
            <v>0.47</v>
          </cell>
          <cell r="R99">
            <v>0.35600000000000004</v>
          </cell>
          <cell r="S99">
            <v>0.5</v>
          </cell>
          <cell r="T99">
            <v>0.5</v>
          </cell>
          <cell r="U99">
            <v>0.5</v>
          </cell>
          <cell r="V99">
            <v>0.5</v>
          </cell>
          <cell r="W99">
            <v>0.5</v>
          </cell>
          <cell r="X99">
            <v>0.5</v>
          </cell>
          <cell r="Y99">
            <v>0.5</v>
          </cell>
          <cell r="Z99">
            <v>0.5</v>
          </cell>
          <cell r="AA99">
            <v>0.5</v>
          </cell>
          <cell r="AB99">
            <v>0.5</v>
          </cell>
          <cell r="AC99">
            <v>0.5</v>
          </cell>
          <cell r="AD99">
            <v>0.54149999999999998</v>
          </cell>
          <cell r="AE99">
            <v>0.58644449999999992</v>
          </cell>
          <cell r="AF99">
            <v>0.64508894999999999</v>
          </cell>
          <cell r="AJ99">
            <v>0.74185229249999995</v>
          </cell>
          <cell r="AO99">
            <v>0.8531301363749999</v>
          </cell>
          <cell r="AV99">
            <v>0.98109965683124978</v>
          </cell>
          <cell r="BE99">
            <v>1.1282646053559371</v>
          </cell>
          <cell r="BQ99">
            <v>1.2975042961593275</v>
          </cell>
          <cell r="CB99">
            <v>1.4921299405832265</v>
          </cell>
          <cell r="CN99">
            <v>1.7159494316707102</v>
          </cell>
          <cell r="DA99">
            <v>1.9733418464213166</v>
          </cell>
          <cell r="DK99">
            <v>2.2693431233845138</v>
          </cell>
          <cell r="DL99">
            <v>2.2693431233845138</v>
          </cell>
          <cell r="DM99">
            <v>2.2693431233845138</v>
          </cell>
          <cell r="DO99">
            <v>2.6097445918921909</v>
          </cell>
          <cell r="DR99">
            <v>3.0012062806760191</v>
          </cell>
          <cell r="DU99">
            <v>3.4513872227774218</v>
          </cell>
          <cell r="DX99">
            <v>3.9690953061940348</v>
          </cell>
          <cell r="EA99">
            <v>4.5644596021231401</v>
          </cell>
          <cell r="ED99">
            <v>5.2491285424416105</v>
          </cell>
        </row>
        <row r="100">
          <cell r="D100">
            <v>430</v>
          </cell>
          <cell r="E100">
            <v>430</v>
          </cell>
          <cell r="F100">
            <v>430</v>
          </cell>
          <cell r="G100">
            <v>250</v>
          </cell>
          <cell r="H100">
            <v>250</v>
          </cell>
          <cell r="I100">
            <v>300</v>
          </cell>
          <cell r="J100">
            <v>300</v>
          </cell>
          <cell r="K100">
            <v>400</v>
          </cell>
          <cell r="L100">
            <v>400</v>
          </cell>
          <cell r="M100">
            <v>400</v>
          </cell>
          <cell r="N100">
            <v>400</v>
          </cell>
          <cell r="O100">
            <v>450</v>
          </cell>
          <cell r="P100">
            <v>600</v>
          </cell>
          <cell r="Q100">
            <v>600</v>
          </cell>
          <cell r="R100">
            <v>600</v>
          </cell>
          <cell r="S100">
            <v>600</v>
          </cell>
          <cell r="T100">
            <v>600</v>
          </cell>
          <cell r="U100">
            <v>600</v>
          </cell>
          <cell r="V100">
            <v>600</v>
          </cell>
          <cell r="W100">
            <v>600</v>
          </cell>
          <cell r="X100">
            <v>650</v>
          </cell>
          <cell r="Y100">
            <v>650</v>
          </cell>
          <cell r="Z100">
            <v>650</v>
          </cell>
          <cell r="AA100">
            <v>650</v>
          </cell>
          <cell r="AB100">
            <v>650</v>
          </cell>
          <cell r="AC100">
            <v>650</v>
          </cell>
          <cell r="AD100">
            <v>650</v>
          </cell>
          <cell r="AE100">
            <v>650</v>
          </cell>
          <cell r="AF100">
            <v>650</v>
          </cell>
          <cell r="AJ100">
            <v>650</v>
          </cell>
          <cell r="AO100">
            <v>650</v>
          </cell>
          <cell r="AV100">
            <v>650</v>
          </cell>
          <cell r="BE100">
            <v>650</v>
          </cell>
          <cell r="BQ100">
            <v>650</v>
          </cell>
          <cell r="CB100">
            <v>650</v>
          </cell>
          <cell r="CN100">
            <v>650</v>
          </cell>
          <cell r="DA100">
            <v>650</v>
          </cell>
          <cell r="DK100">
            <v>650</v>
          </cell>
          <cell r="DL100">
            <v>650</v>
          </cell>
          <cell r="DM100">
            <v>650</v>
          </cell>
          <cell r="DO100">
            <v>650</v>
          </cell>
          <cell r="DR100">
            <v>650</v>
          </cell>
          <cell r="DU100">
            <v>650</v>
          </cell>
          <cell r="DX100">
            <v>650</v>
          </cell>
          <cell r="EA100">
            <v>650</v>
          </cell>
          <cell r="ED100">
            <v>650</v>
          </cell>
        </row>
        <row r="103">
          <cell r="D103">
            <v>1.5269999999999999</v>
          </cell>
          <cell r="E103">
            <v>1.141</v>
          </cell>
          <cell r="F103">
            <v>1.218</v>
          </cell>
          <cell r="G103">
            <v>0.23200000000000001</v>
          </cell>
          <cell r="H103">
            <v>0.1</v>
          </cell>
          <cell r="I103">
            <v>9.8000000000000004E-2</v>
          </cell>
          <cell r="J103">
            <v>0.191</v>
          </cell>
          <cell r="K103">
            <v>7.0999999999999994E-2</v>
          </cell>
          <cell r="L103">
            <v>0.1</v>
          </cell>
          <cell r="M103">
            <v>0.218</v>
          </cell>
          <cell r="N103">
            <v>0.1</v>
          </cell>
          <cell r="O103">
            <v>0.1</v>
          </cell>
          <cell r="P103">
            <v>0.1</v>
          </cell>
          <cell r="Q103">
            <v>0.13</v>
          </cell>
          <cell r="R103">
            <v>8.2000000000000003E-2</v>
          </cell>
          <cell r="S103">
            <v>0.2</v>
          </cell>
          <cell r="T103">
            <v>0.2</v>
          </cell>
          <cell r="U103">
            <v>0.2</v>
          </cell>
          <cell r="V103">
            <v>0.2</v>
          </cell>
          <cell r="W103">
            <v>0.2</v>
          </cell>
          <cell r="X103">
            <v>0.2</v>
          </cell>
          <cell r="Y103">
            <v>0.2</v>
          </cell>
          <cell r="Z103">
            <v>0.2</v>
          </cell>
          <cell r="AA103">
            <v>0.2</v>
          </cell>
          <cell r="AB103">
            <v>0.2</v>
          </cell>
          <cell r="AC103">
            <v>0.2</v>
          </cell>
          <cell r="AD103">
            <v>0.2258</v>
          </cell>
          <cell r="AE103">
            <v>0.25289600000000001</v>
          </cell>
          <cell r="AF103">
            <v>0.3034752</v>
          </cell>
          <cell r="AJ103">
            <v>0.34899648</v>
          </cell>
          <cell r="AO103">
            <v>0.40134595199999995</v>
          </cell>
          <cell r="AV103">
            <v>0.46154784479999988</v>
          </cell>
          <cell r="BE103">
            <v>0.53078002151999981</v>
          </cell>
          <cell r="BQ103">
            <v>0.61039702474799973</v>
          </cell>
          <cell r="CB103">
            <v>0.70195657846019965</v>
          </cell>
          <cell r="CN103">
            <v>0.80725006522922949</v>
          </cell>
          <cell r="DA103">
            <v>0.9283375750136138</v>
          </cell>
          <cell r="DK103">
            <v>1.0675882112656558</v>
          </cell>
          <cell r="DL103">
            <v>1.0675882112656558</v>
          </cell>
          <cell r="DM103">
            <v>1.0675882112656558</v>
          </cell>
          <cell r="DO103">
            <v>1.2277264429555041</v>
          </cell>
          <cell r="DR103">
            <v>1.4118854093988296</v>
          </cell>
          <cell r="DU103">
            <v>1.6236682208086539</v>
          </cell>
          <cell r="DX103">
            <v>1.8672184539299519</v>
          </cell>
          <cell r="EA103">
            <v>2.1473012220194447</v>
          </cell>
          <cell r="ED103">
            <v>2.4693964053223612</v>
          </cell>
        </row>
        <row r="104">
          <cell r="D104">
            <v>260</v>
          </cell>
          <cell r="E104">
            <v>260</v>
          </cell>
          <cell r="F104">
            <v>260</v>
          </cell>
          <cell r="G104">
            <v>130</v>
          </cell>
          <cell r="H104">
            <v>130</v>
          </cell>
          <cell r="I104">
            <v>150</v>
          </cell>
          <cell r="J104">
            <v>150</v>
          </cell>
          <cell r="K104">
            <v>150</v>
          </cell>
          <cell r="L104">
            <v>225</v>
          </cell>
          <cell r="M104">
            <v>225</v>
          </cell>
          <cell r="N104">
            <v>225</v>
          </cell>
          <cell r="O104">
            <v>300</v>
          </cell>
          <cell r="P104">
            <v>400</v>
          </cell>
          <cell r="Q104">
            <v>400</v>
          </cell>
          <cell r="R104">
            <v>400</v>
          </cell>
          <cell r="S104">
            <v>400</v>
          </cell>
          <cell r="T104">
            <v>400</v>
          </cell>
          <cell r="U104">
            <v>400</v>
          </cell>
          <cell r="V104">
            <v>400</v>
          </cell>
          <cell r="W104">
            <v>400</v>
          </cell>
          <cell r="X104">
            <v>450</v>
          </cell>
          <cell r="Y104">
            <v>450</v>
          </cell>
          <cell r="Z104">
            <v>450</v>
          </cell>
          <cell r="AA104">
            <v>450</v>
          </cell>
          <cell r="AB104">
            <v>450</v>
          </cell>
          <cell r="AC104">
            <v>450</v>
          </cell>
          <cell r="AD104">
            <v>450</v>
          </cell>
          <cell r="AE104">
            <v>450</v>
          </cell>
          <cell r="AF104">
            <v>450</v>
          </cell>
          <cell r="AJ104">
            <v>450</v>
          </cell>
          <cell r="AO104">
            <v>450</v>
          </cell>
          <cell r="AV104">
            <v>450</v>
          </cell>
          <cell r="BE104">
            <v>450</v>
          </cell>
          <cell r="BQ104">
            <v>450</v>
          </cell>
          <cell r="CB104">
            <v>450</v>
          </cell>
          <cell r="CN104">
            <v>450</v>
          </cell>
          <cell r="DA104">
            <v>450</v>
          </cell>
          <cell r="DK104">
            <v>450</v>
          </cell>
          <cell r="DL104">
            <v>450</v>
          </cell>
          <cell r="DM104">
            <v>450</v>
          </cell>
          <cell r="DO104">
            <v>450</v>
          </cell>
          <cell r="DR104">
            <v>450</v>
          </cell>
          <cell r="DU104">
            <v>450</v>
          </cell>
          <cell r="DX104">
            <v>450</v>
          </cell>
          <cell r="EA104">
            <v>450</v>
          </cell>
          <cell r="ED104">
            <v>450</v>
          </cell>
        </row>
        <row r="154">
          <cell r="D154">
            <v>20.6</v>
          </cell>
          <cell r="E154">
            <v>20</v>
          </cell>
          <cell r="F154">
            <v>13.1</v>
          </cell>
          <cell r="G154">
            <v>3.9</v>
          </cell>
          <cell r="H154">
            <v>7.234</v>
          </cell>
          <cell r="I154">
            <v>6.0609999999999999</v>
          </cell>
          <cell r="J154">
            <v>16.500990999999999</v>
          </cell>
          <cell r="K154">
            <v>32.292187999999996</v>
          </cell>
          <cell r="L154">
            <v>17.190108000000002</v>
          </cell>
          <cell r="M154">
            <v>18.728121999999999</v>
          </cell>
          <cell r="N154">
            <v>25.77431</v>
          </cell>
          <cell r="O154">
            <v>26.431907907583359</v>
          </cell>
          <cell r="P154">
            <v>25.982956734190825</v>
          </cell>
          <cell r="Q154">
            <v>32.076131564289263</v>
          </cell>
          <cell r="R154">
            <v>27.036924256908524</v>
          </cell>
          <cell r="S154">
            <v>32.704309895693044</v>
          </cell>
          <cell r="T154">
            <v>34.244439818289266</v>
          </cell>
          <cell r="U154">
            <v>42.836344587809606</v>
          </cell>
          <cell r="V154">
            <v>47.972528620410444</v>
          </cell>
          <cell r="W154">
            <v>42.77521802836516</v>
          </cell>
          <cell r="X154">
            <v>90.594608751173041</v>
          </cell>
          <cell r="Y154">
            <v>97.867263464016474</v>
          </cell>
          <cell r="Z154">
            <v>75.198288092103041</v>
          </cell>
          <cell r="AA154">
            <v>27.629182656875631</v>
          </cell>
          <cell r="AB154">
            <v>31.922144971258749</v>
          </cell>
          <cell r="AC154">
            <v>30.638564619772247</v>
          </cell>
          <cell r="AD154">
            <v>31.266279326284725</v>
          </cell>
          <cell r="AE154">
            <v>28.126819679731835</v>
          </cell>
          <cell r="AF154">
            <v>27.51414623791095</v>
          </cell>
          <cell r="AJ154">
            <v>23.421530688956153</v>
          </cell>
          <cell r="AO154">
            <v>26.573965397407505</v>
          </cell>
          <cell r="AV154">
            <v>28.029949774011236</v>
          </cell>
          <cell r="BE154">
            <v>25.004662704455384</v>
          </cell>
          <cell r="BQ154">
            <v>28.062877622518108</v>
          </cell>
          <cell r="CB154">
            <v>25.904196025510352</v>
          </cell>
          <cell r="CN154">
            <v>690.86571430057518</v>
          </cell>
          <cell r="DA154">
            <v>686.32953279996889</v>
          </cell>
          <cell r="DK154">
            <v>742.10309567635863</v>
          </cell>
          <cell r="DL154">
            <v>737.45757221088672</v>
          </cell>
          <cell r="DM154">
            <v>733.96238203556425</v>
          </cell>
          <cell r="DO154">
            <v>776.06685350122609</v>
          </cell>
          <cell r="DR154">
            <v>811.80672084462537</v>
          </cell>
          <cell r="DU154">
            <v>838.74089215083768</v>
          </cell>
          <cell r="DX154">
            <v>876.31170790367617</v>
          </cell>
          <cell r="EA154">
            <v>915.17399692683011</v>
          </cell>
          <cell r="ED154">
            <v>958.59548801148105</v>
          </cell>
        </row>
        <row r="159"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0.1</v>
          </cell>
          <cell r="I159">
            <v>0.2</v>
          </cell>
          <cell r="J159">
            <v>0.30299100000000001</v>
          </cell>
          <cell r="K159">
            <v>1.6041879999999999</v>
          </cell>
          <cell r="L159">
            <v>3.181108</v>
          </cell>
          <cell r="M159">
            <v>4.8191220000000001</v>
          </cell>
          <cell r="N159">
            <v>4.7783100000000003</v>
          </cell>
          <cell r="O159">
            <v>4.231907907583361</v>
          </cell>
          <cell r="P159">
            <v>1.5329567341908221</v>
          </cell>
          <cell r="Q159">
            <v>0.97848174600000004</v>
          </cell>
          <cell r="R159">
            <v>1.7352744386192593</v>
          </cell>
          <cell r="S159">
            <v>3.9656600774037729</v>
          </cell>
          <cell r="T159">
            <v>1.6677899999999997</v>
          </cell>
          <cell r="U159">
            <v>1.460694769520344</v>
          </cell>
          <cell r="V159">
            <v>6.5918696894568001</v>
          </cell>
          <cell r="W159">
            <v>11.007202252236189</v>
          </cell>
          <cell r="X159">
            <v>8.9762134769509636</v>
          </cell>
          <cell r="Y159">
            <v>15.789931514047312</v>
          </cell>
          <cell r="Z159">
            <v>12.015629161149397</v>
          </cell>
          <cell r="AA159">
            <v>13.785000000000014</v>
          </cell>
          <cell r="AB159">
            <v>17.781950021065917</v>
          </cell>
          <cell r="AC159">
            <v>16.092597019771748</v>
          </cell>
          <cell r="AD159">
            <v>16.248027049229286</v>
          </cell>
          <cell r="AE159">
            <v>12.649031265468158</v>
          </cell>
          <cell r="AF159">
            <v>15.099434894139991</v>
          </cell>
          <cell r="AJ159">
            <v>11.29905994054989</v>
          </cell>
          <cell r="AO159">
            <v>13.399808658804099</v>
          </cell>
          <cell r="AV159">
            <v>13.796597199324568</v>
          </cell>
          <cell r="BE159">
            <v>11.00845894180101</v>
          </cell>
          <cell r="BQ159">
            <v>15.216192825540709</v>
          </cell>
          <cell r="CB159">
            <v>11.338868856939573</v>
          </cell>
          <cell r="CN159">
            <v>8.6657678836857599</v>
          </cell>
          <cell r="DA159">
            <v>5.6091271217121452</v>
          </cell>
          <cell r="DK159">
            <v>7.2408375660806721</v>
          </cell>
          <cell r="DL159">
            <v>6.9190233864564465</v>
          </cell>
          <cell r="DM159">
            <v>6.6643305558654768</v>
          </cell>
          <cell r="DO159">
            <v>7.2244340211266547</v>
          </cell>
          <cell r="DR159">
            <v>7.0612727523752596</v>
          </cell>
          <cell r="DU159">
            <v>7.0263159565714135</v>
          </cell>
          <cell r="DX159">
            <v>6.9567484718528849</v>
          </cell>
          <cell r="EA159">
            <v>6.887869774111766</v>
          </cell>
          <cell r="ED159">
            <v>6.887869774111766</v>
          </cell>
        </row>
        <row r="161"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-5.5561879999999979</v>
          </cell>
          <cell r="L161">
            <v>2.7308920000000008</v>
          </cell>
          <cell r="M161">
            <v>8.2378779999999985</v>
          </cell>
          <cell r="N161">
            <v>15.588689999999996</v>
          </cell>
          <cell r="O161">
            <v>24.833092092416635</v>
          </cell>
          <cell r="P161">
            <v>19.833043265809174</v>
          </cell>
          <cell r="Q161">
            <v>46.925868435710726</v>
          </cell>
          <cell r="R161">
            <v>26.848075743091474</v>
          </cell>
          <cell r="S161">
            <v>35.074095653811149</v>
          </cell>
          <cell r="T161">
            <v>-14.619364621289648</v>
          </cell>
          <cell r="U161">
            <v>-14.320424149931899</v>
          </cell>
          <cell r="V161">
            <v>-20.633528620410445</v>
          </cell>
          <cell r="W161">
            <v>-14.902413749095727</v>
          </cell>
          <cell r="X161">
            <v>37.747473126248678</v>
          </cell>
          <cell r="Y161">
            <v>-91.731824183836579</v>
          </cell>
          <cell r="Z161">
            <v>66.187497990568318</v>
          </cell>
          <cell r="AA161">
            <v>142.36985035629777</v>
          </cell>
          <cell r="AB161">
            <v>-144.80102888524701</v>
          </cell>
          <cell r="AC161">
            <v>448.00005452434573</v>
          </cell>
          <cell r="AD161">
            <v>-9.1338755317578144</v>
          </cell>
          <cell r="AE161">
            <v>27.449939955760801</v>
          </cell>
          <cell r="AF161">
            <v>149.60615121104331</v>
          </cell>
          <cell r="AJ161">
            <v>62.764764290513334</v>
          </cell>
          <cell r="AO161">
            <v>65.741586963356767</v>
          </cell>
          <cell r="AV161">
            <v>-123.64978412753783</v>
          </cell>
          <cell r="BE161">
            <v>275.67722049116037</v>
          </cell>
          <cell r="BQ161">
            <v>57.067368786378161</v>
          </cell>
          <cell r="CB161">
            <v>163.31831694710266</v>
          </cell>
          <cell r="CN161" t="str">
            <v>…</v>
          </cell>
          <cell r="DA161" t="str">
            <v>…</v>
          </cell>
          <cell r="DK161" t="str">
            <v>…</v>
          </cell>
          <cell r="DL161" t="str">
            <v>…</v>
          </cell>
          <cell r="DM161" t="str">
            <v>…</v>
          </cell>
          <cell r="DO161" t="str">
            <v>…</v>
          </cell>
          <cell r="DR161" t="str">
            <v>…</v>
          </cell>
          <cell r="DU161" t="str">
            <v>…</v>
          </cell>
          <cell r="DX161" t="str">
            <v>…</v>
          </cell>
          <cell r="EA161" t="str">
            <v>…</v>
          </cell>
          <cell r="ED161" t="str">
            <v>…</v>
          </cell>
        </row>
        <row r="338">
          <cell r="C338">
            <v>-8.2163649284260593E-2</v>
          </cell>
          <cell r="D338">
            <v>-1.4993319659693732E-2</v>
          </cell>
          <cell r="E338">
            <v>-4.7637910959894836E-2</v>
          </cell>
          <cell r="F338">
            <v>5.3274590939661678E-2</v>
          </cell>
        </row>
        <row r="379">
          <cell r="D379">
            <v>-219.9</v>
          </cell>
          <cell r="E379">
            <v>-235.7</v>
          </cell>
          <cell r="F379">
            <v>-239.8</v>
          </cell>
          <cell r="G379">
            <v>-210.2</v>
          </cell>
          <cell r="H379">
            <v>-235.35599999999999</v>
          </cell>
          <cell r="I379">
            <v>-234.46</v>
          </cell>
          <cell r="J379">
            <v>-199.79999999999998</v>
          </cell>
          <cell r="K379">
            <v>-420.99123399999996</v>
          </cell>
          <cell r="L379">
            <v>-439.69599999999997</v>
          </cell>
          <cell r="M379">
            <v>-491.93200000000002</v>
          </cell>
          <cell r="N379">
            <v>-601.53899999999999</v>
          </cell>
          <cell r="O379">
            <v>-686.245</v>
          </cell>
          <cell r="P379">
            <v>-560.61200000000008</v>
          </cell>
          <cell r="Q379">
            <v>-568.19999999999993</v>
          </cell>
          <cell r="R379">
            <v>-621.22199999999998</v>
          </cell>
          <cell r="S379">
            <v>-651.66800000000001</v>
          </cell>
          <cell r="T379">
            <v>-606.12200000000007</v>
          </cell>
          <cell r="U379">
            <v>-642.20100000000002</v>
          </cell>
          <cell r="V379">
            <v>-716.75</v>
          </cell>
          <cell r="W379">
            <v>-938.47</v>
          </cell>
          <cell r="X379">
            <v>-905.90300000000002</v>
          </cell>
          <cell r="Y379">
            <v>-959.78899999999999</v>
          </cell>
          <cell r="Z379">
            <v>-1216.7619999999997</v>
          </cell>
          <cell r="AA379">
            <v>-1544.4729999999995</v>
          </cell>
          <cell r="AB379">
            <v>-1725.0740000000003</v>
          </cell>
          <cell r="AC379">
            <v>-1861.0609999999999</v>
          </cell>
          <cell r="AD379">
            <v>-2000.5360000000001</v>
          </cell>
          <cell r="AE379">
            <v>-1904.5129999999999</v>
          </cell>
          <cell r="AF379">
            <v>-1875.6959999999999</v>
          </cell>
          <cell r="AJ379">
            <v>-2162.3159999999998</v>
          </cell>
          <cell r="AO379">
            <v>-1852.008</v>
          </cell>
          <cell r="AV379">
            <v>-1760.6579999999999</v>
          </cell>
          <cell r="BE379">
            <v>-1943.2190000000001</v>
          </cell>
          <cell r="BQ379">
            <v>-1678.93</v>
          </cell>
          <cell r="CB379">
            <v>-1915.1659999999999</v>
          </cell>
          <cell r="CN379">
            <v>-2251.3059016594279</v>
          </cell>
          <cell r="DA379">
            <v>-2362.6057250065974</v>
          </cell>
          <cell r="DK379">
            <v>-2371.5449179565958</v>
          </cell>
          <cell r="DL379">
            <v>-2390.1211840135493</v>
          </cell>
          <cell r="DM379">
            <v>-2105.6128792023101</v>
          </cell>
          <cell r="DO379">
            <v>-2506.4928617687501</v>
          </cell>
          <cell r="DR379">
            <v>-2529.3336094033184</v>
          </cell>
          <cell r="DU379">
            <v>-2550.0091699326663</v>
          </cell>
          <cell r="DX379">
            <v>-2664.7510033756434</v>
          </cell>
          <cell r="EA379">
            <v>-2781.9762932073932</v>
          </cell>
          <cell r="ED379">
            <v>-2924.5942817860714</v>
          </cell>
        </row>
        <row r="390"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4.1529999999999996</v>
          </cell>
          <cell r="M390">
            <v>7.9009999999999998</v>
          </cell>
          <cell r="N390">
            <v>7.8810000000000002</v>
          </cell>
          <cell r="O390">
            <v>8.3239999999999998</v>
          </cell>
          <cell r="P390">
            <v>11.398</v>
          </cell>
          <cell r="Q390">
            <v>4.5469999999999997</v>
          </cell>
          <cell r="R390">
            <v>31.094000000000001</v>
          </cell>
          <cell r="S390">
            <v>9.8819999999999997</v>
          </cell>
          <cell r="T390">
            <v>8.7620000000000005</v>
          </cell>
          <cell r="U390">
            <v>9.157</v>
          </cell>
          <cell r="V390">
            <v>10.679</v>
          </cell>
          <cell r="W390">
            <v>8.6890000000000001</v>
          </cell>
          <cell r="X390">
            <v>8.9649999999999999</v>
          </cell>
          <cell r="Y390">
            <v>8.0830000000000002</v>
          </cell>
          <cell r="Z390">
            <v>7.556</v>
          </cell>
          <cell r="AA390">
            <v>1.32</v>
          </cell>
          <cell r="AB390">
            <v>6.2729999999999997</v>
          </cell>
          <cell r="AC390">
            <v>6.3410000000000002</v>
          </cell>
          <cell r="AD390">
            <v>2.82</v>
          </cell>
          <cell r="AE390">
            <v>1.401</v>
          </cell>
          <cell r="AF390">
            <v>4.7530000000000001</v>
          </cell>
          <cell r="AJ390">
            <v>3.6999999999999998E-2</v>
          </cell>
          <cell r="AO390">
            <v>14.654999999999999</v>
          </cell>
          <cell r="AV390">
            <v>4.9580000000000002</v>
          </cell>
          <cell r="BE390">
            <v>6.5990000000000002</v>
          </cell>
          <cell r="BQ390">
            <v>4.5910000000000002</v>
          </cell>
          <cell r="CB390">
            <v>7.2220000000000004</v>
          </cell>
          <cell r="CN390">
            <v>7.5220000000000002</v>
          </cell>
          <cell r="DA390">
            <v>7.8220000000000001</v>
          </cell>
          <cell r="DK390">
            <v>8.1219999999999999</v>
          </cell>
          <cell r="DL390">
            <v>8.1219999999999999</v>
          </cell>
          <cell r="DM390">
            <v>8.1219999999999999</v>
          </cell>
          <cell r="DO390">
            <v>8.4220000000000006</v>
          </cell>
          <cell r="DR390">
            <v>8.7220000000000013</v>
          </cell>
          <cell r="DU390">
            <v>9.022000000000002</v>
          </cell>
          <cell r="DX390">
            <v>9.3220000000000027</v>
          </cell>
          <cell r="EA390">
            <v>9.6220000000000034</v>
          </cell>
          <cell r="ED390">
            <v>9.9220000000000041</v>
          </cell>
        </row>
        <row r="391">
          <cell r="D391">
            <v>-44.9</v>
          </cell>
          <cell r="E391">
            <v>-48.3</v>
          </cell>
          <cell r="F391">
            <v>-49.2</v>
          </cell>
          <cell r="G391">
            <v>-40.4</v>
          </cell>
          <cell r="H391">
            <v>-45.999000000000002</v>
          </cell>
          <cell r="I391">
            <v>-46.841999999999999</v>
          </cell>
          <cell r="J391">
            <v>-53.6</v>
          </cell>
          <cell r="K391">
            <v>-87.400999999999996</v>
          </cell>
          <cell r="L391">
            <v>-89.768000000000001</v>
          </cell>
          <cell r="M391">
            <v>-99.635000000000005</v>
          </cell>
          <cell r="N391">
            <v>-123.91800000000001</v>
          </cell>
          <cell r="O391">
            <v>-142.64098000000001</v>
          </cell>
          <cell r="P391">
            <v>-117.63300000000001</v>
          </cell>
          <cell r="Q391">
            <v>-121.50886000000003</v>
          </cell>
          <cell r="R391">
            <v>-141.14148</v>
          </cell>
          <cell r="S391">
            <v>-144.22198</v>
          </cell>
          <cell r="T391">
            <v>-126.73975999999998</v>
          </cell>
          <cell r="U391">
            <v>-137.80726000000004</v>
          </cell>
          <cell r="V391">
            <v>-153.30758</v>
          </cell>
          <cell r="W391">
            <v>-102.566</v>
          </cell>
          <cell r="X391">
            <v>-64.501000000000005</v>
          </cell>
          <cell r="Y391">
            <v>-165.20699999999999</v>
          </cell>
          <cell r="Z391">
            <v>-194.68199999999999</v>
          </cell>
          <cell r="AA391">
            <v>-255.904</v>
          </cell>
          <cell r="AB391">
            <v>-310.15800000000002</v>
          </cell>
          <cell r="AC391">
            <v>-330.15899999999999</v>
          </cell>
          <cell r="AD391">
            <v>-437.28</v>
          </cell>
          <cell r="AE391">
            <v>-368.88799999999998</v>
          </cell>
          <cell r="AF391">
            <v>-324.35000000000002</v>
          </cell>
          <cell r="AJ391">
            <v>-259.29599999999999</v>
          </cell>
          <cell r="AO391">
            <v>-186.43</v>
          </cell>
          <cell r="AV391">
            <v>-216.36699999999999</v>
          </cell>
          <cell r="BE391">
            <v>-232.881</v>
          </cell>
          <cell r="BQ391">
            <v>-357.24099999999999</v>
          </cell>
          <cell r="CB391">
            <v>-228.345</v>
          </cell>
          <cell r="CN391">
            <v>-205.23506229869702</v>
          </cell>
          <cell r="DA391">
            <v>-275.2690305011875</v>
          </cell>
          <cell r="DK391">
            <v>-276.87808523218723</v>
          </cell>
          <cell r="DL391">
            <v>-280.22181312243885</v>
          </cell>
          <cell r="DM391">
            <v>-229.01031825641581</v>
          </cell>
          <cell r="DO391">
            <v>-351.16871511837502</v>
          </cell>
          <cell r="DR391">
            <v>-255.28004969259729</v>
          </cell>
          <cell r="DU391">
            <v>-259.00165058787991</v>
          </cell>
          <cell r="DX391">
            <v>-279.65518060761582</v>
          </cell>
          <cell r="EA391">
            <v>-300.75573277733076</v>
          </cell>
          <cell r="ED391">
            <v>-326.42697072149281</v>
          </cell>
        </row>
        <row r="393">
          <cell r="D393">
            <v>8.4</v>
          </cell>
          <cell r="E393">
            <v>9.1999999999999993</v>
          </cell>
          <cell r="F393">
            <v>7.3</v>
          </cell>
          <cell r="G393">
            <v>7.5</v>
          </cell>
          <cell r="H393">
            <v>9.3079999999999998</v>
          </cell>
          <cell r="I393">
            <v>8.1489999999999991</v>
          </cell>
          <cell r="J393">
            <v>7.1689999999999996</v>
          </cell>
          <cell r="K393">
            <v>11.1</v>
          </cell>
          <cell r="L393">
            <v>13.035</v>
          </cell>
          <cell r="M393">
            <v>14.669</v>
          </cell>
          <cell r="N393">
            <v>16.541</v>
          </cell>
          <cell r="O393">
            <v>15.37</v>
          </cell>
          <cell r="P393">
            <v>19.896999999999998</v>
          </cell>
          <cell r="Q393">
            <v>5.1230000000000002</v>
          </cell>
          <cell r="R393">
            <v>18.323</v>
          </cell>
          <cell r="S393">
            <v>8.6</v>
          </cell>
          <cell r="T393">
            <v>3.33</v>
          </cell>
          <cell r="U393">
            <v>10.808999999999999</v>
          </cell>
          <cell r="V393">
            <v>5.6</v>
          </cell>
          <cell r="W393">
            <v>12.5</v>
          </cell>
          <cell r="X393">
            <v>5.1820000000000004</v>
          </cell>
          <cell r="Y393">
            <v>13.672000000000001</v>
          </cell>
          <cell r="Z393">
            <v>23.661999999999999</v>
          </cell>
          <cell r="AA393">
            <v>28.481000000000002</v>
          </cell>
          <cell r="AB393">
            <v>21.27</v>
          </cell>
          <cell r="AC393">
            <v>0.38400000000000001</v>
          </cell>
          <cell r="AD393">
            <v>3.7879999999999998</v>
          </cell>
          <cell r="AE393">
            <v>1.5569999999999999</v>
          </cell>
          <cell r="AF393">
            <v>2.363</v>
          </cell>
          <cell r="AJ393">
            <v>4.3789999999999996</v>
          </cell>
          <cell r="AO393">
            <v>20.782</v>
          </cell>
          <cell r="AV393">
            <v>24.45</v>
          </cell>
          <cell r="BE393">
            <v>37.57</v>
          </cell>
          <cell r="BQ393">
            <v>31.044</v>
          </cell>
          <cell r="CB393">
            <v>30.965</v>
          </cell>
          <cell r="CN393">
            <v>32.284109000000001</v>
          </cell>
          <cell r="DA393">
            <v>33.446336924000001</v>
          </cell>
          <cell r="DK393">
            <v>33.981478314783999</v>
          </cell>
          <cell r="DL393">
            <v>33.814246630164</v>
          </cell>
          <cell r="DM393">
            <v>34.014924651708</v>
          </cell>
          <cell r="DO393">
            <v>34.55816005602761</v>
          </cell>
          <cell r="DR393">
            <v>35.352997737316244</v>
          </cell>
          <cell r="DU393">
            <v>36.024704694325251</v>
          </cell>
          <cell r="DX393">
            <v>36.673149378823105</v>
          </cell>
          <cell r="EA393">
            <v>37.443285515778385</v>
          </cell>
          <cell r="ED393">
            <v>38.379367653672844</v>
          </cell>
        </row>
        <row r="394">
          <cell r="D394">
            <v>-9.8000000000000007</v>
          </cell>
          <cell r="E394">
            <v>-11.3</v>
          </cell>
          <cell r="F394">
            <v>-10.8</v>
          </cell>
          <cell r="G394">
            <v>-6.2</v>
          </cell>
          <cell r="H394">
            <v>-12.613</v>
          </cell>
          <cell r="I394">
            <v>-7.7039999999999997</v>
          </cell>
          <cell r="J394">
            <v>-5.3</v>
          </cell>
          <cell r="K394">
            <v>-9.6</v>
          </cell>
          <cell r="L394">
            <v>-4.96</v>
          </cell>
          <cell r="M394">
            <v>-4.9710000000000001</v>
          </cell>
          <cell r="N394">
            <v>-5.4740000000000002</v>
          </cell>
          <cell r="O394">
            <v>-6.3220000000000001</v>
          </cell>
          <cell r="P394">
            <v>-8.2669999999999995</v>
          </cell>
          <cell r="Q394">
            <v>-8.0749999999999993</v>
          </cell>
          <cell r="R394">
            <v>-11.137</v>
          </cell>
          <cell r="S394">
            <v>-12.1</v>
          </cell>
          <cell r="T394">
            <v>-10.6</v>
          </cell>
          <cell r="U394">
            <v>-9.657</v>
          </cell>
          <cell r="V394">
            <v>-11.4</v>
          </cell>
          <cell r="W394">
            <v>-10.6</v>
          </cell>
          <cell r="X394">
            <v>-6.6109999999999998</v>
          </cell>
          <cell r="Y394">
            <v>-6.5279999999999996</v>
          </cell>
          <cell r="Z394">
            <v>-8.1120000000000001</v>
          </cell>
          <cell r="AA394">
            <v>-27.547000000000001</v>
          </cell>
          <cell r="AB394">
            <v>-53.68</v>
          </cell>
          <cell r="AC394">
            <v>-14.638</v>
          </cell>
          <cell r="AD394">
            <v>-15.782</v>
          </cell>
          <cell r="AE394">
            <v>-13.022</v>
          </cell>
          <cell r="AF394">
            <v>-10.206</v>
          </cell>
          <cell r="AJ394">
            <v>-0.62</v>
          </cell>
          <cell r="AO394">
            <v>-2.3439999999999999</v>
          </cell>
          <cell r="AV394">
            <v>-1.1839999999999999</v>
          </cell>
          <cell r="BE394">
            <v>-4.0199999999999996</v>
          </cell>
          <cell r="BQ394">
            <v>-0.05</v>
          </cell>
          <cell r="CB394">
            <v>-25.097000000000001</v>
          </cell>
          <cell r="CN394">
            <v>-26.1661322</v>
          </cell>
          <cell r="DA394">
            <v>-32.1081129592</v>
          </cell>
          <cell r="DK394">
            <v>-32.621842766547203</v>
          </cell>
          <cell r="DL394">
            <v>-32.461302201751195</v>
          </cell>
          <cell r="DM394">
            <v>-32.653950879506397</v>
          </cell>
          <cell r="DO394">
            <v>-33.175450850189719</v>
          </cell>
          <cell r="DR394">
            <v>-33.938486219744078</v>
          </cell>
          <cell r="DU394">
            <v>-34.583317457919215</v>
          </cell>
          <cell r="DX394">
            <v>-35.205817172161758</v>
          </cell>
          <cell r="EA394">
            <v>-35.945139332777153</v>
          </cell>
          <cell r="ED394">
            <v>-36.84376781609658</v>
          </cell>
        </row>
        <row r="396">
          <cell r="D396">
            <v>1.5</v>
          </cell>
          <cell r="E396">
            <v>2.1</v>
          </cell>
          <cell r="F396">
            <v>1.3</v>
          </cell>
          <cell r="G396">
            <v>0.8</v>
          </cell>
          <cell r="H396">
            <v>1.222</v>
          </cell>
          <cell r="I396">
            <v>1.0089999999999999</v>
          </cell>
          <cell r="J396">
            <v>1.095</v>
          </cell>
          <cell r="K396">
            <v>6.2489999999999997</v>
          </cell>
          <cell r="L396">
            <v>8.6240000000000006</v>
          </cell>
          <cell r="M396">
            <v>5.0169999999999995</v>
          </cell>
          <cell r="N396">
            <v>10.837</v>
          </cell>
          <cell r="O396">
            <v>13.824999999999999</v>
          </cell>
          <cell r="P396">
            <v>9.1470000000000002</v>
          </cell>
          <cell r="Q396">
            <v>14.41</v>
          </cell>
          <cell r="R396">
            <v>11.023</v>
          </cell>
          <cell r="S396">
            <v>12.615</v>
          </cell>
          <cell r="T396">
            <v>8.4450000000000003</v>
          </cell>
          <cell r="U396">
            <v>5.1529999999999987</v>
          </cell>
          <cell r="V396">
            <v>4.8899999999999997</v>
          </cell>
          <cell r="W396">
            <v>5.407</v>
          </cell>
          <cell r="X396">
            <v>12.119</v>
          </cell>
          <cell r="Y396">
            <v>11.497</v>
          </cell>
          <cell r="Z396">
            <v>12.348000000000001</v>
          </cell>
          <cell r="AA396">
            <v>42.262999999999998</v>
          </cell>
          <cell r="AB396">
            <v>9.4909999999999997</v>
          </cell>
          <cell r="AC396">
            <v>17.475000000000001</v>
          </cell>
          <cell r="AD396">
            <v>30.081</v>
          </cell>
          <cell r="AE396">
            <v>21.495000000000001</v>
          </cell>
          <cell r="AF396">
            <v>14.878</v>
          </cell>
          <cell r="AJ396">
            <v>54.058999999999997</v>
          </cell>
          <cell r="AO396">
            <v>37.457999999999998</v>
          </cell>
          <cell r="AV396">
            <v>36.962000000000003</v>
          </cell>
          <cell r="BE396">
            <v>42.875999999999998</v>
          </cell>
          <cell r="BQ396">
            <v>6.9610000000000003</v>
          </cell>
          <cell r="CB396">
            <v>9.8740000000000006</v>
          </cell>
          <cell r="CN396">
            <v>10.874996864438446</v>
          </cell>
          <cell r="DA396">
            <v>11.563734623597808</v>
          </cell>
          <cell r="DK396">
            <v>12.079024165302407</v>
          </cell>
          <cell r="DL396">
            <v>12.079024165302407</v>
          </cell>
          <cell r="DM396">
            <v>12.079024165302407</v>
          </cell>
          <cell r="DO396">
            <v>12.541110107773514</v>
          </cell>
          <cell r="DR396">
            <v>13.023247744690366</v>
          </cell>
          <cell r="DU396">
            <v>13.517741787271772</v>
          </cell>
          <cell r="DX396">
            <v>14.028474347805194</v>
          </cell>
          <cell r="EA396">
            <v>14.552565955430085</v>
          </cell>
          <cell r="ED396">
            <v>15.096237169958259</v>
          </cell>
        </row>
        <row r="397">
          <cell r="D397">
            <v>-39.6</v>
          </cell>
          <cell r="E397">
            <v>-39.9</v>
          </cell>
          <cell r="F397">
            <v>-39.5</v>
          </cell>
          <cell r="G397">
            <v>-37.200000000000003</v>
          </cell>
          <cell r="H397">
            <v>-31.478999999999999</v>
          </cell>
          <cell r="I397">
            <v>-37.844999999999999</v>
          </cell>
          <cell r="J397">
            <v>-43.6</v>
          </cell>
          <cell r="K397">
            <v>-79.349000000000004</v>
          </cell>
          <cell r="L397">
            <v>-68.63</v>
          </cell>
          <cell r="M397">
            <v>-50.918999999999997</v>
          </cell>
          <cell r="N397">
            <v>-50.454999999999998</v>
          </cell>
          <cell r="O397">
            <v>-49.78</v>
          </cell>
          <cell r="P397">
            <v>-56.08</v>
          </cell>
          <cell r="Q397">
            <v>-59.709000000000003</v>
          </cell>
          <cell r="R397">
            <v>-164.83199999999999</v>
          </cell>
          <cell r="S397">
            <v>-135.20500000000001</v>
          </cell>
          <cell r="T397">
            <v>-112.67599999999999</v>
          </cell>
          <cell r="U397">
            <v>-112.991</v>
          </cell>
          <cell r="V397">
            <v>-144.65899999999999</v>
          </cell>
          <cell r="W397">
            <v>-145.917</v>
          </cell>
          <cell r="X397">
            <v>-109.572</v>
          </cell>
          <cell r="Y397">
            <v>-170.76499999999999</v>
          </cell>
          <cell r="Z397">
            <v>-169.89699999999999</v>
          </cell>
          <cell r="AA397">
            <v>-184.654</v>
          </cell>
          <cell r="AB397">
            <v>-255.99100000000001</v>
          </cell>
          <cell r="AC397">
            <v>-160.511</v>
          </cell>
          <cell r="AD397">
            <v>-137.464</v>
          </cell>
          <cell r="AE397">
            <v>-196.459</v>
          </cell>
          <cell r="AF397">
            <v>-137.416</v>
          </cell>
          <cell r="AJ397">
            <v>-170.47</v>
          </cell>
          <cell r="AO397">
            <v>-185.17699999999999</v>
          </cell>
          <cell r="AV397">
            <v>-210.37100000000001</v>
          </cell>
          <cell r="BE397">
            <v>-240.73099999999999</v>
          </cell>
          <cell r="BQ397">
            <v>-100.483</v>
          </cell>
          <cell r="CB397">
            <v>-109.767</v>
          </cell>
          <cell r="CN397">
            <v>-119.05578607420277</v>
          </cell>
          <cell r="DA397">
            <v>-125.16794796032224</v>
          </cell>
          <cell r="DK397">
            <v>-136.21140921450836</v>
          </cell>
          <cell r="DL397">
            <v>-135.41295991336713</v>
          </cell>
          <cell r="DM397">
            <v>-134.84729203748546</v>
          </cell>
          <cell r="DO397">
            <v>-143.59040468523463</v>
          </cell>
          <cell r="DR397">
            <v>-151.35811883580584</v>
          </cell>
          <cell r="DU397">
            <v>-157.48888573123605</v>
          </cell>
          <cell r="DX397">
            <v>-165.65582984991391</v>
          </cell>
          <cell r="EA397">
            <v>-174.11891706109583</v>
          </cell>
          <cell r="ED397">
            <v>-183.49831372411137</v>
          </cell>
        </row>
        <row r="399">
          <cell r="D399">
            <v>6.3</v>
          </cell>
          <cell r="E399">
            <v>34.4</v>
          </cell>
          <cell r="F399">
            <v>58.5</v>
          </cell>
          <cell r="G399">
            <v>37.799999999999997</v>
          </cell>
          <cell r="H399">
            <v>50.607999999999997</v>
          </cell>
          <cell r="I399">
            <v>48.701000000000001</v>
          </cell>
          <cell r="J399">
            <v>55.7</v>
          </cell>
          <cell r="K399">
            <v>64.504000000000005</v>
          </cell>
          <cell r="L399">
            <v>39.325000000000003</v>
          </cell>
          <cell r="M399">
            <v>44.429000000000002</v>
          </cell>
          <cell r="N399">
            <v>41.757000000000005</v>
          </cell>
          <cell r="O399">
            <v>35.014000000000003</v>
          </cell>
          <cell r="P399">
            <v>43.066999999999993</v>
          </cell>
          <cell r="Q399">
            <v>38.923999999999999</v>
          </cell>
          <cell r="R399">
            <v>25.46</v>
          </cell>
          <cell r="S399">
            <v>12.364999999999997</v>
          </cell>
          <cell r="T399">
            <v>9.5039999999999996</v>
          </cell>
          <cell r="U399">
            <v>11.435</v>
          </cell>
          <cell r="V399">
            <v>37.391999999999996</v>
          </cell>
          <cell r="W399">
            <v>35.405000000000001</v>
          </cell>
          <cell r="X399">
            <v>33.14</v>
          </cell>
          <cell r="Y399">
            <v>22.908999999999999</v>
          </cell>
          <cell r="Z399">
            <v>18.282</v>
          </cell>
          <cell r="AA399">
            <v>96.768000000000001</v>
          </cell>
          <cell r="AB399">
            <v>98.162999999999997</v>
          </cell>
          <cell r="AC399">
            <v>104.837</v>
          </cell>
          <cell r="AD399">
            <v>95.403999999999996</v>
          </cell>
          <cell r="AE399">
            <v>45.731000000000002</v>
          </cell>
          <cell r="AF399">
            <v>135.404</v>
          </cell>
          <cell r="AJ399">
            <v>41.118000000000002</v>
          </cell>
          <cell r="AO399">
            <v>51.195</v>
          </cell>
          <cell r="AV399">
            <v>211.98400000000001</v>
          </cell>
          <cell r="BE399">
            <v>76.876000000000005</v>
          </cell>
          <cell r="BQ399">
            <v>31.623000000000001</v>
          </cell>
          <cell r="CB399">
            <v>49.753999999999998</v>
          </cell>
          <cell r="CN399">
            <v>53.964320609435305</v>
          </cell>
          <cell r="DA399">
            <v>54.468429335026677</v>
          </cell>
          <cell r="DK399">
            <v>59.27413238233094</v>
          </cell>
          <cell r="DL399">
            <v>58.926676983041347</v>
          </cell>
          <cell r="DM399">
            <v>58.680519390569501</v>
          </cell>
          <cell r="DO399">
            <v>62.485196396004334</v>
          </cell>
          <cell r="DR399">
            <v>65.865416302135529</v>
          </cell>
          <cell r="DU399">
            <v>68.533297727491458</v>
          </cell>
          <cell r="DX399">
            <v>72.087247647261094</v>
          </cell>
          <cell r="EA399">
            <v>75.770068011661067</v>
          </cell>
          <cell r="ED399">
            <v>79.851632123478211</v>
          </cell>
        </row>
        <row r="400">
          <cell r="D400">
            <v>-119.1</v>
          </cell>
          <cell r="E400">
            <v>-129.6</v>
          </cell>
          <cell r="F400">
            <v>-169.9</v>
          </cell>
          <cell r="G400">
            <v>-165.2</v>
          </cell>
          <cell r="H400">
            <v>-132.12899999999999</v>
          </cell>
          <cell r="I400">
            <v>-131.57199999999997</v>
          </cell>
          <cell r="J400">
            <v>-158.19999999999999</v>
          </cell>
          <cell r="K400">
            <v>-212.648</v>
          </cell>
          <cell r="L400">
            <v>-237.3964</v>
          </cell>
          <cell r="M400">
            <v>-252.74199999999996</v>
          </cell>
          <cell r="N400">
            <v>-305.58299999999997</v>
          </cell>
          <cell r="O400">
            <v>-315.04300000000001</v>
          </cell>
          <cell r="P400">
            <v>-243.517</v>
          </cell>
          <cell r="Q400">
            <v>-302.036</v>
          </cell>
          <cell r="R400">
            <v>-156.96299999999999</v>
          </cell>
          <cell r="S400">
            <v>-196.89100000000002</v>
          </cell>
          <cell r="T400">
            <v>-183.41000000000003</v>
          </cell>
          <cell r="U400">
            <v>-182.18200000000002</v>
          </cell>
          <cell r="V400">
            <v>-189.45999999999998</v>
          </cell>
          <cell r="W400">
            <v>-270.03499999999991</v>
          </cell>
          <cell r="X400">
            <v>-236.39000000000001</v>
          </cell>
          <cell r="Y400">
            <v>-332.09100000000001</v>
          </cell>
          <cell r="Z400">
            <v>-306.59999999999997</v>
          </cell>
          <cell r="AA400">
            <v>-292.27300000000002</v>
          </cell>
          <cell r="AB400">
            <v>-506.29300000000001</v>
          </cell>
          <cell r="AC400">
            <v>-622.154</v>
          </cell>
          <cell r="AD400">
            <v>-663.59</v>
          </cell>
          <cell r="AE400">
            <v>-527.13800000000003</v>
          </cell>
          <cell r="AF400">
            <v>-557.33900000000006</v>
          </cell>
          <cell r="AJ400">
            <v>-187.446</v>
          </cell>
          <cell r="AO400">
            <v>-397.26100000000002</v>
          </cell>
          <cell r="AV400">
            <v>-450.91899999999998</v>
          </cell>
          <cell r="BE400">
            <v>-542.39599999999996</v>
          </cell>
          <cell r="BQ400">
            <v>-309.04300000000001</v>
          </cell>
          <cell r="CB400">
            <v>-722.23900000000003</v>
          </cell>
          <cell r="CN400">
            <v>-908.61371355348524</v>
          </cell>
          <cell r="DA400">
            <v>-855.25607242271553</v>
          </cell>
          <cell r="DK400">
            <v>-921.65626764565616</v>
          </cell>
          <cell r="DL400">
            <v>-905.08789599905776</v>
          </cell>
          <cell r="DM400">
            <v>-865.85548402670372</v>
          </cell>
          <cell r="DO400">
            <v>-910.0952548284896</v>
          </cell>
          <cell r="DR400">
            <v>-922.21014446289314</v>
          </cell>
          <cell r="DU400">
            <v>-921.00407358300242</v>
          </cell>
          <cell r="DX400">
            <v>-974.51163134354863</v>
          </cell>
          <cell r="EA400">
            <v>-1022.1723624774415</v>
          </cell>
          <cell r="ED400">
            <v>-1075.1270326046074</v>
          </cell>
        </row>
        <row r="402">
          <cell r="D402">
            <v>18.3</v>
          </cell>
          <cell r="E402">
            <v>17.7</v>
          </cell>
          <cell r="F402">
            <v>25</v>
          </cell>
          <cell r="G402">
            <v>19.600000000000001</v>
          </cell>
          <cell r="H402">
            <v>28.073999999999998</v>
          </cell>
          <cell r="I402">
            <v>26.9</v>
          </cell>
          <cell r="J402">
            <v>24.254000000000001</v>
          </cell>
          <cell r="K402">
            <v>45.607999999999997</v>
          </cell>
          <cell r="L402">
            <v>43.225000000000001</v>
          </cell>
          <cell r="M402">
            <v>47.639000000000003</v>
          </cell>
          <cell r="N402">
            <v>58.887</v>
          </cell>
          <cell r="O402">
            <v>56.996000000000002</v>
          </cell>
          <cell r="P402">
            <v>89.441000000000003</v>
          </cell>
          <cell r="Q402">
            <v>63.606999999999999</v>
          </cell>
          <cell r="R402">
            <v>37.484999999999999</v>
          </cell>
          <cell r="S402">
            <v>16.478999999999999</v>
          </cell>
          <cell r="T402">
            <v>70.195999999999998</v>
          </cell>
          <cell r="U402">
            <v>46.015999999999998</v>
          </cell>
          <cell r="V402">
            <v>18.548999999999999</v>
          </cell>
          <cell r="W402">
            <v>10.823999999999998</v>
          </cell>
          <cell r="X402">
            <v>26.481999999999999</v>
          </cell>
          <cell r="Y402">
            <v>6.25</v>
          </cell>
          <cell r="Z402">
            <v>52.081999999999994</v>
          </cell>
          <cell r="AA402">
            <v>54.085000000000001</v>
          </cell>
          <cell r="AB402">
            <v>18.512</v>
          </cell>
          <cell r="AC402">
            <v>6.0309999999999997</v>
          </cell>
          <cell r="AD402">
            <v>2.14</v>
          </cell>
          <cell r="AE402">
            <v>1.7210000000000001</v>
          </cell>
          <cell r="AF402">
            <v>6.6319999999999997</v>
          </cell>
          <cell r="AJ402">
            <v>13.657</v>
          </cell>
          <cell r="AO402">
            <v>8.2240000000000002</v>
          </cell>
          <cell r="AV402">
            <v>8.1029999999999998</v>
          </cell>
          <cell r="BE402">
            <v>3.1360000000000001</v>
          </cell>
          <cell r="BQ402">
            <v>3.3220000000000001</v>
          </cell>
          <cell r="CB402">
            <v>12.58</v>
          </cell>
          <cell r="CN402">
            <v>13.78</v>
          </cell>
          <cell r="DA402">
            <v>14.979999999999999</v>
          </cell>
          <cell r="DK402">
            <v>16.18</v>
          </cell>
          <cell r="DL402">
            <v>16.18</v>
          </cell>
          <cell r="DM402">
            <v>16.18</v>
          </cell>
          <cell r="DO402">
            <v>17.380000000000003</v>
          </cell>
          <cell r="DR402">
            <v>18.580000000000005</v>
          </cell>
          <cell r="DU402">
            <v>19.780000000000008</v>
          </cell>
          <cell r="DX402">
            <v>20.980000000000011</v>
          </cell>
          <cell r="EA402">
            <v>22.180000000000014</v>
          </cell>
          <cell r="ED402">
            <v>23.380000000000017</v>
          </cell>
        </row>
        <row r="403">
          <cell r="D403">
            <v>-13.2</v>
          </cell>
          <cell r="E403">
            <v>-12.9</v>
          </cell>
          <cell r="F403">
            <v>-18.899999999999999</v>
          </cell>
          <cell r="G403">
            <v>-24.9</v>
          </cell>
          <cell r="H403">
            <v>-34.646999999999998</v>
          </cell>
          <cell r="I403">
            <v>-34.78</v>
          </cell>
          <cell r="J403">
            <v>-29.878000000000007</v>
          </cell>
          <cell r="K403">
            <v>-55.227000000000004</v>
          </cell>
          <cell r="L403">
            <v>-44.231000000000002</v>
          </cell>
          <cell r="M403">
            <v>-61.225999999999999</v>
          </cell>
          <cell r="N403">
            <v>-70.62</v>
          </cell>
          <cell r="O403">
            <v>-70.835000000000008</v>
          </cell>
          <cell r="P403">
            <v>-108.286</v>
          </cell>
          <cell r="Q403">
            <v>-119.226</v>
          </cell>
          <cell r="R403">
            <v>-46.221999999999994</v>
          </cell>
          <cell r="S403">
            <v>-40.337000000000003</v>
          </cell>
          <cell r="T403">
            <v>-54.539999999999992</v>
          </cell>
          <cell r="U403">
            <v>-53.477000000000004</v>
          </cell>
          <cell r="V403">
            <v>-50.588000000000001</v>
          </cell>
          <cell r="W403">
            <v>-57.463000000000001</v>
          </cell>
          <cell r="X403">
            <v>-59.053000000000004</v>
          </cell>
          <cell r="Y403">
            <v>-59.319000000000003</v>
          </cell>
          <cell r="Z403">
            <v>-99.798000000000002</v>
          </cell>
          <cell r="AA403">
            <v>-129.55000000000001</v>
          </cell>
          <cell r="AB403">
            <v>-81.246000000000009</v>
          </cell>
          <cell r="AC403">
            <v>-98.762</v>
          </cell>
          <cell r="AD403">
            <v>-80.403999999999996</v>
          </cell>
          <cell r="AE403">
            <v>-70.832999999999998</v>
          </cell>
          <cell r="AF403">
            <v>-81.376999999999995</v>
          </cell>
          <cell r="AJ403">
            <v>-59.423000000000002</v>
          </cell>
          <cell r="AO403">
            <v>-57.796999999999997</v>
          </cell>
          <cell r="AV403">
            <v>-35.811999999999998</v>
          </cell>
          <cell r="BE403">
            <v>-81.058000000000007</v>
          </cell>
          <cell r="BQ403">
            <v>-33.906999999999996</v>
          </cell>
          <cell r="CB403">
            <v>-51.527000000000001</v>
          </cell>
          <cell r="CN403">
            <v>-55.887356756087414</v>
          </cell>
          <cell r="DA403">
            <v>-56.409429560355342</v>
          </cell>
          <cell r="DK403">
            <v>-61.386385401462526</v>
          </cell>
          <cell r="DL403">
            <v>-61.026548315817251</v>
          </cell>
          <cell r="DM403">
            <v>-60.771618817338798</v>
          </cell>
          <cell r="DO403">
            <v>-59.7118767274373</v>
          </cell>
          <cell r="DR403">
            <v>-57.942070213064916</v>
          </cell>
          <cell r="DU403">
            <v>-55.289016175708028</v>
          </cell>
          <cell r="DX403">
            <v>-53.156153773305022</v>
          </cell>
          <cell r="EA403">
            <v>-50.871815308441214</v>
          </cell>
          <cell r="ED403">
            <v>-48.612166229519545</v>
          </cell>
        </row>
        <row r="408"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0.44900000000000001</v>
          </cell>
          <cell r="M408">
            <v>1.7330000000000001</v>
          </cell>
          <cell r="N408">
            <v>1.347</v>
          </cell>
          <cell r="O408">
            <v>1.3759999999999999</v>
          </cell>
          <cell r="P408">
            <v>1.2629999999999999</v>
          </cell>
          <cell r="Q408">
            <v>2.7</v>
          </cell>
          <cell r="R408">
            <v>3.024</v>
          </cell>
          <cell r="S408">
            <v>1.1779999999999999</v>
          </cell>
          <cell r="T408">
            <v>1.2689999999999999</v>
          </cell>
          <cell r="U408">
            <v>2.8639999999999999</v>
          </cell>
          <cell r="V408">
            <v>5.0369999999999999</v>
          </cell>
          <cell r="W408">
            <v>3.9119999999999999</v>
          </cell>
          <cell r="X408">
            <v>3.8991989999999994</v>
          </cell>
          <cell r="Y408">
            <v>3.9732837809999992</v>
          </cell>
          <cell r="Z408">
            <v>4.4000000000000004</v>
          </cell>
          <cell r="AA408">
            <v>5.4</v>
          </cell>
          <cell r="AB408">
            <v>5.6000000000000005</v>
          </cell>
          <cell r="AC408">
            <v>6.8070000000000004</v>
          </cell>
          <cell r="AD408">
            <v>4.8609999999999998</v>
          </cell>
          <cell r="AE408">
            <v>7.8659999999999997</v>
          </cell>
          <cell r="AF408">
            <v>8.5</v>
          </cell>
          <cell r="AJ408">
            <v>0.94399999999999995</v>
          </cell>
          <cell r="AO408">
            <v>1.0349999999999999</v>
          </cell>
          <cell r="AV408">
            <v>1.1319999999999999</v>
          </cell>
          <cell r="BE408">
            <v>1.0740000000000001</v>
          </cell>
          <cell r="BQ408">
            <v>0.88400000000000001</v>
          </cell>
          <cell r="CB408">
            <v>1.9350000000000001</v>
          </cell>
          <cell r="CN408">
            <v>2.1350000000000002</v>
          </cell>
          <cell r="DA408">
            <v>2.3350000000000004</v>
          </cell>
          <cell r="DK408">
            <v>2.5350000000000006</v>
          </cell>
          <cell r="DL408">
            <v>2.5350000000000006</v>
          </cell>
          <cell r="DM408">
            <v>2.5350000000000006</v>
          </cell>
          <cell r="DO408">
            <v>2.7350000000000008</v>
          </cell>
          <cell r="DR408">
            <v>2.9350000000000009</v>
          </cell>
          <cell r="DU408">
            <v>3.1350000000000011</v>
          </cell>
          <cell r="DX408">
            <v>3.3350000000000013</v>
          </cell>
          <cell r="EA408">
            <v>3.5350000000000015</v>
          </cell>
          <cell r="ED408">
            <v>3.7350000000000017</v>
          </cell>
        </row>
        <row r="409"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-1.1000000000000001</v>
          </cell>
          <cell r="K409">
            <v>-1.2</v>
          </cell>
          <cell r="L409">
            <v>-18.544</v>
          </cell>
          <cell r="M409">
            <v>-25.32</v>
          </cell>
          <cell r="N409">
            <v>-28.129000000000001</v>
          </cell>
          <cell r="O409">
            <v>-21.745000000000001</v>
          </cell>
          <cell r="P409">
            <v>-24.617000000000001</v>
          </cell>
          <cell r="Q409">
            <v>-25.323999999999998</v>
          </cell>
          <cell r="R409">
            <v>-10.455</v>
          </cell>
          <cell r="S409">
            <v>-11.997</v>
          </cell>
          <cell r="T409">
            <v>-3.2959999999999998</v>
          </cell>
          <cell r="U409">
            <v>-10.073</v>
          </cell>
          <cell r="V409">
            <v>-11.691000000000001</v>
          </cell>
          <cell r="W409">
            <v>-3.8730000000000002</v>
          </cell>
          <cell r="X409">
            <v>-10.823881035143428</v>
          </cell>
          <cell r="Y409">
            <v>-11.120890485901443</v>
          </cell>
          <cell r="Z409">
            <v>-10.338770722758996</v>
          </cell>
          <cell r="AA409">
            <v>-12.008727491351983</v>
          </cell>
          <cell r="AB409">
            <v>-13.001376578524956</v>
          </cell>
          <cell r="AC409">
            <v>-43.65</v>
          </cell>
          <cell r="AD409">
            <v>-25.638999999999999</v>
          </cell>
          <cell r="AE409">
            <v>-13.239000000000001</v>
          </cell>
          <cell r="AF409">
            <v>-20.149999999999999</v>
          </cell>
          <cell r="AJ409">
            <v>-22.568999999999999</v>
          </cell>
          <cell r="AO409">
            <v>-11.932</v>
          </cell>
          <cell r="AV409">
            <v>-12.515000000000001</v>
          </cell>
          <cell r="BE409">
            <v>-20.696000000000002</v>
          </cell>
          <cell r="BQ409">
            <v>-15.614000000000001</v>
          </cell>
          <cell r="CB409">
            <v>-52.936999999999998</v>
          </cell>
          <cell r="CN409">
            <v>-57.416674842257436</v>
          </cell>
          <cell r="DA409">
            <v>-57.953033800464425</v>
          </cell>
          <cell r="DK409">
            <v>-63.066180526660226</v>
          </cell>
          <cell r="DL409">
            <v>-62.696496753050198</v>
          </cell>
          <cell r="DM409">
            <v>-62.434591288712006</v>
          </cell>
          <cell r="DO409">
            <v>-66.482671576461811</v>
          </cell>
          <cell r="DR409">
            <v>-70.079140225633068</v>
          </cell>
          <cell r="DU409">
            <v>-72.917698713675577</v>
          </cell>
          <cell r="DX409">
            <v>-76.699011711682672</v>
          </cell>
          <cell r="EA409">
            <v>-80.617439609544974</v>
          </cell>
          <cell r="ED409">
            <v>-84.960120788691654</v>
          </cell>
        </row>
        <row r="413">
          <cell r="D413">
            <v>4.8</v>
          </cell>
          <cell r="E413">
            <v>4.5</v>
          </cell>
          <cell r="F413">
            <v>6.1</v>
          </cell>
          <cell r="G413">
            <v>5.5</v>
          </cell>
          <cell r="H413">
            <v>7.97</v>
          </cell>
          <cell r="I413">
            <v>13.005000000000001</v>
          </cell>
          <cell r="J413">
            <v>9.1</v>
          </cell>
          <cell r="K413">
            <v>6.4080000000000004</v>
          </cell>
          <cell r="L413">
            <v>16.456</v>
          </cell>
          <cell r="M413">
            <v>15.267000000000001</v>
          </cell>
          <cell r="N413">
            <v>17.286999999999999</v>
          </cell>
          <cell r="O413">
            <v>4.516</v>
          </cell>
          <cell r="P413">
            <v>12.965999999999999</v>
          </cell>
          <cell r="Q413">
            <v>31.728999999999999</v>
          </cell>
          <cell r="R413">
            <v>18.184999999999999</v>
          </cell>
          <cell r="S413">
            <v>5.6869999999999994</v>
          </cell>
          <cell r="T413">
            <v>26.82</v>
          </cell>
          <cell r="U413">
            <v>4.17</v>
          </cell>
          <cell r="V413">
            <v>14.215</v>
          </cell>
          <cell r="W413">
            <v>10.785</v>
          </cell>
          <cell r="X413">
            <v>26.458569000000001</v>
          </cell>
          <cell r="Y413">
            <v>30.344031055999999</v>
          </cell>
          <cell r="Z413">
            <v>10.8</v>
          </cell>
          <cell r="AA413">
            <v>11.8</v>
          </cell>
          <cell r="AB413">
            <v>13.9476</v>
          </cell>
          <cell r="AC413">
            <v>53.146999999999998</v>
          </cell>
          <cell r="AD413">
            <v>14.978999999999999</v>
          </cell>
          <cell r="AE413">
            <v>52.523000000000003</v>
          </cell>
          <cell r="AF413">
            <v>57.250999999999998</v>
          </cell>
          <cell r="AJ413">
            <v>-22.670999999999999</v>
          </cell>
          <cell r="AO413">
            <v>3.335</v>
          </cell>
          <cell r="AV413">
            <v>6.0549999999999997</v>
          </cell>
          <cell r="BE413">
            <v>2.7519999999999998</v>
          </cell>
          <cell r="BQ413">
            <v>7.8369999999999997</v>
          </cell>
          <cell r="CB413">
            <v>40.453000000000003</v>
          </cell>
          <cell r="CN413">
            <v>40.653000000000006</v>
          </cell>
          <cell r="DA413">
            <v>40.853000000000009</v>
          </cell>
          <cell r="DK413">
            <v>41.053000000000011</v>
          </cell>
          <cell r="DL413">
            <v>41.053000000000011</v>
          </cell>
          <cell r="DM413">
            <v>41.053000000000011</v>
          </cell>
          <cell r="DO413">
            <v>41.253000000000014</v>
          </cell>
          <cell r="DR413">
            <v>41.453000000000017</v>
          </cell>
          <cell r="DU413">
            <v>41.65300000000002</v>
          </cell>
          <cell r="DX413">
            <v>41.853000000000023</v>
          </cell>
          <cell r="EA413">
            <v>42.053000000000026</v>
          </cell>
          <cell r="ED413">
            <v>42.253000000000029</v>
          </cell>
        </row>
        <row r="414">
          <cell r="D414">
            <v>-77.3</v>
          </cell>
          <cell r="E414">
            <v>-86.7</v>
          </cell>
          <cell r="F414">
            <v>-109.9</v>
          </cell>
          <cell r="G414">
            <v>-167.9</v>
          </cell>
          <cell r="H414">
            <v>-149.40299999999999</v>
          </cell>
          <cell r="I414">
            <v>-277.3</v>
          </cell>
          <cell r="J414">
            <v>-187.3</v>
          </cell>
          <cell r="K414">
            <v>-313.45499999999998</v>
          </cell>
          <cell r="L414">
            <v>-330.47699999999998</v>
          </cell>
          <cell r="M414">
            <v>-382.017</v>
          </cell>
          <cell r="N414">
            <v>-408.69900000000001</v>
          </cell>
          <cell r="O414">
            <v>-282.3612</v>
          </cell>
          <cell r="P414">
            <v>-339.892</v>
          </cell>
          <cell r="Q414">
            <v>-563.54899999999998</v>
          </cell>
          <cell r="R414">
            <v>-471.95500000000004</v>
          </cell>
          <cell r="S414">
            <v>-328.55599999999998</v>
          </cell>
          <cell r="T414">
            <v>-328.28817932699997</v>
          </cell>
          <cell r="U414">
            <v>-506.64680497099994</v>
          </cell>
          <cell r="V414">
            <v>-512.66</v>
          </cell>
          <cell r="W414">
            <v>-721.65399999999988</v>
          </cell>
          <cell r="X414">
            <v>-560.44088696485665</v>
          </cell>
          <cell r="Y414">
            <v>-600.10942435109848</v>
          </cell>
          <cell r="Z414">
            <v>-583.85322927724098</v>
          </cell>
          <cell r="AA414">
            <v>-849.13627250864806</v>
          </cell>
          <cell r="AB414">
            <v>-604.04122342147514</v>
          </cell>
          <cell r="AC414">
            <v>-816.06</v>
          </cell>
          <cell r="AD414">
            <v>-411.315</v>
          </cell>
          <cell r="AE414">
            <v>-312.27</v>
          </cell>
          <cell r="AF414">
            <v>-89.472999999999999</v>
          </cell>
          <cell r="AJ414">
            <v>-135.28899999999999</v>
          </cell>
          <cell r="AO414">
            <v>-534.17600000000004</v>
          </cell>
          <cell r="AV414">
            <v>-412.16399999999999</v>
          </cell>
          <cell r="BE414">
            <v>-557.13499999999999</v>
          </cell>
          <cell r="BQ414">
            <v>-363.48599999999999</v>
          </cell>
          <cell r="CB414">
            <v>-628.77300000000002</v>
          </cell>
          <cell r="CN414">
            <v>-1142.1508106638325</v>
          </cell>
          <cell r="DA414">
            <v>-1113.376136173245</v>
          </cell>
          <cell r="DK414">
            <v>-1154.8762813570706</v>
          </cell>
          <cell r="DL414">
            <v>-1130.0750496552371</v>
          </cell>
          <cell r="DM414">
            <v>-1071.4659504334468</v>
          </cell>
          <cell r="DO414">
            <v>-1177.2341995045308</v>
          </cell>
          <cell r="DR414">
            <v>-1211.0217700426879</v>
          </cell>
          <cell r="DU414">
            <v>-1226.0501311627402</v>
          </cell>
          <cell r="DX414">
            <v>-1232.5315690520022</v>
          </cell>
          <cell r="EA414">
            <v>-1251.7326093402687</v>
          </cell>
          <cell r="ED414">
            <v>-1268.9955547534403</v>
          </cell>
        </row>
        <row r="421">
          <cell r="D421">
            <v>0.6</v>
          </cell>
          <cell r="E421">
            <v>0.5</v>
          </cell>
          <cell r="F421">
            <v>0.5</v>
          </cell>
          <cell r="G421">
            <v>0.8</v>
          </cell>
          <cell r="H421">
            <v>0.76400000000000001</v>
          </cell>
          <cell r="I421">
            <v>1.202</v>
          </cell>
          <cell r="J421">
            <v>0.5</v>
          </cell>
          <cell r="K421">
            <v>2</v>
          </cell>
          <cell r="L421">
            <v>2.2000000000000002</v>
          </cell>
          <cell r="M421">
            <v>2.2999999999999998</v>
          </cell>
          <cell r="N421">
            <v>3.1</v>
          </cell>
          <cell r="O421">
            <v>2.6</v>
          </cell>
          <cell r="P421">
            <v>2.7</v>
          </cell>
          <cell r="Q421">
            <v>9.4580000000000002</v>
          </cell>
          <cell r="R421">
            <v>6.0940000000000003</v>
          </cell>
          <cell r="S421">
            <v>2.9</v>
          </cell>
          <cell r="T421">
            <v>3.7</v>
          </cell>
          <cell r="U421">
            <v>4.1130000000000004</v>
          </cell>
          <cell r="V421">
            <v>4</v>
          </cell>
          <cell r="W421">
            <v>4.5999999999999996</v>
          </cell>
          <cell r="X421">
            <v>4.9000000000000004</v>
          </cell>
          <cell r="Y421">
            <v>6.8</v>
          </cell>
          <cell r="Z421">
            <v>8.9</v>
          </cell>
          <cell r="AA421">
            <v>9.9</v>
          </cell>
          <cell r="AB421">
            <v>22.875</v>
          </cell>
          <cell r="AC421">
            <v>17.114000000000001</v>
          </cell>
          <cell r="AD421">
            <v>18.661000000000001</v>
          </cell>
          <cell r="AE421">
            <v>11.46</v>
          </cell>
          <cell r="AF421">
            <v>47.771999999999998</v>
          </cell>
          <cell r="AJ421">
            <v>179.59800000000001</v>
          </cell>
          <cell r="AO421">
            <v>97.668000000000006</v>
          </cell>
          <cell r="AV421">
            <v>19.300999999999998</v>
          </cell>
          <cell r="BE421">
            <v>33.304000000000002</v>
          </cell>
          <cell r="BQ421">
            <v>19.577999999999999</v>
          </cell>
          <cell r="CB421">
            <v>28.555</v>
          </cell>
          <cell r="CN421">
            <v>139.05500000000001</v>
          </cell>
          <cell r="DA421">
            <v>139.255</v>
          </cell>
          <cell r="DK421">
            <v>139.45499999999998</v>
          </cell>
          <cell r="DL421">
            <v>139.45499999999998</v>
          </cell>
          <cell r="DM421">
            <v>139.45499999999998</v>
          </cell>
          <cell r="DO421">
            <v>139.65499999999997</v>
          </cell>
          <cell r="DR421">
            <v>139.85499999999996</v>
          </cell>
          <cell r="DU421">
            <v>140.05499999999995</v>
          </cell>
          <cell r="DX421">
            <v>140.25499999999994</v>
          </cell>
          <cell r="EA421">
            <v>140.45499999999993</v>
          </cell>
          <cell r="ED421">
            <v>140.65499999999992</v>
          </cell>
        </row>
        <row r="422">
          <cell r="D422">
            <v>-45</v>
          </cell>
          <cell r="E422">
            <v>-46.8</v>
          </cell>
          <cell r="F422">
            <v>-43.7</v>
          </cell>
          <cell r="G422">
            <v>-44</v>
          </cell>
          <cell r="H422">
            <v>-36.149000000000001</v>
          </cell>
          <cell r="I422">
            <v>-38.158000000000001</v>
          </cell>
          <cell r="J422">
            <v>-59.6</v>
          </cell>
          <cell r="K422">
            <v>-91.534000000000006</v>
          </cell>
          <cell r="L422">
            <v>-43.076000000000001</v>
          </cell>
          <cell r="M422">
            <v>-43.760999999999996</v>
          </cell>
          <cell r="N422">
            <v>-45.023000000000003</v>
          </cell>
          <cell r="O422">
            <v>-50.848000000000006</v>
          </cell>
          <cell r="P422">
            <v>-43.137</v>
          </cell>
          <cell r="Q422">
            <v>-44.731000000000002</v>
          </cell>
          <cell r="R422">
            <v>-69.986999999999995</v>
          </cell>
          <cell r="S422">
            <v>-72.12700000000001</v>
          </cell>
          <cell r="T422">
            <v>-82.477000000000004</v>
          </cell>
          <cell r="U422">
            <v>-68.016999999999996</v>
          </cell>
          <cell r="V422">
            <v>-117.95299999999999</v>
          </cell>
          <cell r="W422">
            <v>-92.012</v>
          </cell>
          <cell r="X422">
            <v>-94.087981200000002</v>
          </cell>
          <cell r="Y422">
            <v>-107.36866264000001</v>
          </cell>
          <cell r="Z422">
            <v>-66.568570836800006</v>
          </cell>
          <cell r="AA422">
            <v>-71.894056503744011</v>
          </cell>
          <cell r="AB422">
            <v>-184.38900000000001</v>
          </cell>
          <cell r="AC422">
            <v>-250.232</v>
          </cell>
          <cell r="AD422">
            <v>-197.25899999999999</v>
          </cell>
          <cell r="AE422">
            <v>-277.57</v>
          </cell>
          <cell r="AF422">
            <v>-102.58</v>
          </cell>
          <cell r="AJ422">
            <v>-241.66</v>
          </cell>
          <cell r="AO422">
            <v>-141.34800000000001</v>
          </cell>
          <cell r="AV422">
            <v>-80.971999999999994</v>
          </cell>
          <cell r="BE422">
            <v>-96.022999999999996</v>
          </cell>
          <cell r="BQ422">
            <v>-18.417000000000002</v>
          </cell>
          <cell r="CB422">
            <v>-63.255000000000003</v>
          </cell>
          <cell r="CN422">
            <v>-65.555000000000007</v>
          </cell>
          <cell r="DA422">
            <v>-67.855000000000004</v>
          </cell>
          <cell r="DK422">
            <v>-70.155000000000001</v>
          </cell>
          <cell r="DL422">
            <v>-70.155000000000001</v>
          </cell>
          <cell r="DM422">
            <v>-70.155000000000001</v>
          </cell>
          <cell r="DO422">
            <v>-72.454999999999998</v>
          </cell>
          <cell r="DR422">
            <v>-74.754999999999995</v>
          </cell>
          <cell r="DU422">
            <v>-77.054999999999993</v>
          </cell>
          <cell r="DX422">
            <v>-79.35499999999999</v>
          </cell>
          <cell r="EA422">
            <v>-81.654999999999987</v>
          </cell>
          <cell r="ED422">
            <v>-83.954999999999984</v>
          </cell>
        </row>
        <row r="423">
          <cell r="D423">
            <v>-43.5</v>
          </cell>
          <cell r="E423">
            <v>-45.2</v>
          </cell>
          <cell r="F423">
            <v>-40</v>
          </cell>
          <cell r="G423">
            <v>-39.200000000000003</v>
          </cell>
          <cell r="H423">
            <v>-32.289000000000001</v>
          </cell>
          <cell r="I423">
            <v>-33.53</v>
          </cell>
          <cell r="J423">
            <v>-54.5</v>
          </cell>
          <cell r="K423">
            <v>-85.7</v>
          </cell>
          <cell r="L423">
            <v>-29.177</v>
          </cell>
          <cell r="M423">
            <v>-31.437999999999999</v>
          </cell>
          <cell r="N423">
            <v>-30.423999999999999</v>
          </cell>
          <cell r="O423">
            <v>-28.966999999999999</v>
          </cell>
          <cell r="P423">
            <v>-26.184999999999999</v>
          </cell>
          <cell r="Q423">
            <v>-29.911000000000001</v>
          </cell>
          <cell r="R423">
            <v>-59.844000000000001</v>
          </cell>
          <cell r="S423">
            <v>-54.4</v>
          </cell>
          <cell r="T423">
            <v>-61.4</v>
          </cell>
          <cell r="U423">
            <v>-48.195999999999998</v>
          </cell>
          <cell r="V423">
            <v>-62.5</v>
          </cell>
          <cell r="W423">
            <v>-54.6</v>
          </cell>
          <cell r="X423">
            <v>-61.916399999999996</v>
          </cell>
          <cell r="Y423">
            <v>-65.8</v>
          </cell>
          <cell r="Z423">
            <v>-40.795999999999999</v>
          </cell>
          <cell r="AA423">
            <v>-44.05968</v>
          </cell>
          <cell r="AB423">
            <v>-108.864</v>
          </cell>
          <cell r="AC423">
            <v>-137.96700000000001</v>
          </cell>
          <cell r="AD423">
            <v>-98.096000000000004</v>
          </cell>
          <cell r="AE423">
            <v>-125.541</v>
          </cell>
          <cell r="AF423">
            <v>-51.835999999999999</v>
          </cell>
          <cell r="AJ423">
            <v>-74.840999999999994</v>
          </cell>
          <cell r="AO423">
            <v>-101.435</v>
          </cell>
          <cell r="AV423">
            <v>-72.971999999999994</v>
          </cell>
          <cell r="BE423">
            <v>-84.614000000000004</v>
          </cell>
          <cell r="BQ423">
            <v>-14.83</v>
          </cell>
          <cell r="CB423">
            <v>-44.625</v>
          </cell>
          <cell r="CN423">
            <v>-48.401290493147293</v>
          </cell>
          <cell r="DA423">
            <v>-48.853432067282334</v>
          </cell>
          <cell r="DK423">
            <v>-53.163728696416733</v>
          </cell>
          <cell r="DL423">
            <v>-52.852091497532257</v>
          </cell>
          <cell r="DM423">
            <v>-52.631309599311884</v>
          </cell>
          <cell r="DO423">
            <v>-56.043773147318674</v>
          </cell>
          <cell r="DR423">
            <v>-59.075535685227273</v>
          </cell>
          <cell r="DU423">
            <v>-61.468392713938698</v>
          </cell>
          <cell r="DX423">
            <v>-64.655975926740084</v>
          </cell>
          <cell r="EA423">
            <v>-67.959144692293577</v>
          </cell>
          <cell r="ED423">
            <v>-71.619951833223752</v>
          </cell>
        </row>
        <row r="425">
          <cell r="D425">
            <v>16.600000000000001</v>
          </cell>
          <cell r="E425">
            <v>15.5</v>
          </cell>
          <cell r="F425">
            <v>12.899999999999999</v>
          </cell>
          <cell r="G425">
            <v>15.2</v>
          </cell>
          <cell r="H425">
            <v>15.608000000000001</v>
          </cell>
          <cell r="I425">
            <v>13.010999999999999</v>
          </cell>
          <cell r="J425">
            <v>17.056000000000001</v>
          </cell>
          <cell r="K425">
            <v>39.319000000000003</v>
          </cell>
          <cell r="L425">
            <v>23.768000000000001</v>
          </cell>
          <cell r="M425">
            <v>24.408000000000001</v>
          </cell>
          <cell r="N425">
            <v>23.344999999999999</v>
          </cell>
          <cell r="O425">
            <v>17.651</v>
          </cell>
          <cell r="P425">
            <v>19.218</v>
          </cell>
          <cell r="Q425">
            <v>1.9360000000000002</v>
          </cell>
          <cell r="R425">
            <v>19.067</v>
          </cell>
          <cell r="S425">
            <v>2.2890000000000001</v>
          </cell>
          <cell r="T425">
            <v>1.6659999999999997</v>
          </cell>
          <cell r="U425">
            <v>3.1989999999999998</v>
          </cell>
          <cell r="V425">
            <v>9.4</v>
          </cell>
          <cell r="W425">
            <v>6.4</v>
          </cell>
          <cell r="X425">
            <v>6.6000000000000005</v>
          </cell>
          <cell r="Y425">
            <v>7.2</v>
          </cell>
          <cell r="Z425">
            <v>7.7</v>
          </cell>
          <cell r="AA425">
            <v>7</v>
          </cell>
          <cell r="AB425">
            <v>12.176</v>
          </cell>
          <cell r="AC425">
            <v>8.7100000000000009</v>
          </cell>
          <cell r="AD425">
            <v>0.82199999999999995</v>
          </cell>
          <cell r="AE425">
            <v>0.32700000000000001</v>
          </cell>
          <cell r="AF425">
            <v>8.77</v>
          </cell>
          <cell r="AJ425">
            <v>7.0000000000000001E-3</v>
          </cell>
          <cell r="AO425">
            <v>1.6970000000000001</v>
          </cell>
          <cell r="AV425">
            <v>0</v>
          </cell>
          <cell r="BE425">
            <v>0.188</v>
          </cell>
          <cell r="BQ425">
            <v>4.0380000000000003</v>
          </cell>
          <cell r="CB425">
            <v>11.913838981</v>
          </cell>
          <cell r="CN425">
            <v>0.64500000000000002</v>
          </cell>
          <cell r="DA425">
            <v>1.2450000000000001</v>
          </cell>
          <cell r="DK425">
            <v>40.844999999999999</v>
          </cell>
          <cell r="DL425">
            <v>40.844999999999999</v>
          </cell>
          <cell r="DM425">
            <v>40.844999999999999</v>
          </cell>
          <cell r="DO425">
            <v>2.4449999999999998</v>
          </cell>
          <cell r="DR425">
            <v>3.0449999999999995</v>
          </cell>
          <cell r="DU425">
            <v>3.6449999999999996</v>
          </cell>
          <cell r="DX425">
            <v>4.2449999999999992</v>
          </cell>
          <cell r="EA425">
            <v>4.8449999999999989</v>
          </cell>
          <cell r="ED425">
            <v>5.4449999999999985</v>
          </cell>
        </row>
        <row r="431">
          <cell r="D431">
            <v>-9.1999999999999993</v>
          </cell>
          <cell r="E431">
            <v>-12.1</v>
          </cell>
          <cell r="F431">
            <v>-9.9</v>
          </cell>
          <cell r="G431">
            <v>-8.6</v>
          </cell>
          <cell r="H431">
            <v>-10.016999999999999</v>
          </cell>
          <cell r="I431">
            <v>-2.0289999999999999</v>
          </cell>
          <cell r="J431">
            <v>-8.4660000000000011</v>
          </cell>
          <cell r="K431">
            <v>-20.768000000000004</v>
          </cell>
          <cell r="L431">
            <v>-4.0030000000000001</v>
          </cell>
          <cell r="M431">
            <v>-1.8360000000000021</v>
          </cell>
          <cell r="N431">
            <v>-1.5049999999999955</v>
          </cell>
          <cell r="O431">
            <v>-0.9269999999999996</v>
          </cell>
          <cell r="P431">
            <v>-5.218</v>
          </cell>
          <cell r="Q431">
            <v>-11.562999999999999</v>
          </cell>
          <cell r="R431">
            <v>-12.571</v>
          </cell>
          <cell r="S431">
            <v>-24.467000000000002</v>
          </cell>
          <cell r="T431">
            <v>-28.09</v>
          </cell>
          <cell r="U431">
            <v>-36.423999999999999</v>
          </cell>
          <cell r="V431">
            <v>-37.358000000000004</v>
          </cell>
          <cell r="W431">
            <v>-10.716999999999999</v>
          </cell>
          <cell r="X431">
            <v>-39.356018800000001</v>
          </cell>
          <cell r="Y431">
            <v>-59.862337359999984</v>
          </cell>
          <cell r="Z431">
            <v>-120.00042916319998</v>
          </cell>
          <cell r="AA431">
            <v>-57.68194349625599</v>
          </cell>
          <cell r="AB431">
            <v>-35.246000000000002</v>
          </cell>
          <cell r="AC431">
            <v>-8.2780000000000005</v>
          </cell>
          <cell r="AD431">
            <v>-106.143</v>
          </cell>
          <cell r="AE431">
            <v>-10.327</v>
          </cell>
          <cell r="AF431">
            <v>-8.4169999999999998</v>
          </cell>
          <cell r="AJ431">
            <v>1.2799999999999798</v>
          </cell>
          <cell r="AO431">
            <v>-0.59999999999999509</v>
          </cell>
          <cell r="AV431">
            <v>-2.88700000000002</v>
          </cell>
          <cell r="BE431">
            <v>-4.7350000000000207</v>
          </cell>
          <cell r="BQ431">
            <v>-8.2899999999999991</v>
          </cell>
          <cell r="CB431">
            <v>-10.091838981</v>
          </cell>
          <cell r="CN431">
            <v>0</v>
          </cell>
          <cell r="DA431">
            <v>0</v>
          </cell>
          <cell r="DK431">
            <v>0</v>
          </cell>
          <cell r="DL431">
            <v>0</v>
          </cell>
          <cell r="DM431">
            <v>0</v>
          </cell>
          <cell r="DO431">
            <v>0</v>
          </cell>
          <cell r="DR431">
            <v>0</v>
          </cell>
          <cell r="DU431">
            <v>0</v>
          </cell>
          <cell r="DX431">
            <v>0</v>
          </cell>
          <cell r="EA431">
            <v>0</v>
          </cell>
          <cell r="ED431">
            <v>0</v>
          </cell>
        </row>
        <row r="478">
          <cell r="D478">
            <v>68.199999999999989</v>
          </cell>
          <cell r="E478">
            <v>76.400000000000006</v>
          </cell>
          <cell r="F478">
            <v>-11.000000000000023</v>
          </cell>
          <cell r="G478">
            <v>-103.79999999999998</v>
          </cell>
          <cell r="H478">
            <v>-99.562000000000012</v>
          </cell>
          <cell r="I478">
            <v>-91.305000000000007</v>
          </cell>
          <cell r="J478">
            <v>-110.303</v>
          </cell>
          <cell r="K478">
            <v>-89.931999999999988</v>
          </cell>
          <cell r="L478">
            <v>-179.21100000000001</v>
          </cell>
          <cell r="M478">
            <v>-151.65199999999999</v>
          </cell>
          <cell r="N478">
            <v>-132.36999999999995</v>
          </cell>
          <cell r="O478">
            <v>-211.69399999999996</v>
          </cell>
          <cell r="P478">
            <v>-184.50400000000002</v>
          </cell>
          <cell r="Q478">
            <v>-177.36999999999992</v>
          </cell>
          <cell r="R478">
            <v>-224.16517653200003</v>
          </cell>
          <cell r="S478">
            <v>-227.21100000000001</v>
          </cell>
          <cell r="T478">
            <v>-192.92699999999999</v>
          </cell>
          <cell r="U478">
            <v>-224.85999999999996</v>
          </cell>
          <cell r="V478">
            <v>-366.6869999999999</v>
          </cell>
          <cell r="W478">
            <v>-225.77500000000009</v>
          </cell>
          <cell r="X478">
            <v>-47.550981972697173</v>
          </cell>
          <cell r="Y478">
            <v>-1097.9898888179155</v>
          </cell>
          <cell r="Z478">
            <v>-84.548140436530744</v>
          </cell>
          <cell r="AA478">
            <v>11.352349837968198</v>
          </cell>
          <cell r="AB478">
            <v>74.828165876096023</v>
          </cell>
          <cell r="AC478">
            <v>-430.67370659614187</v>
          </cell>
          <cell r="AD478">
            <v>-50.552000000000021</v>
          </cell>
          <cell r="AE478">
            <v>-341.12199999999996</v>
          </cell>
          <cell r="AF478">
            <v>-226.14000000000004</v>
          </cell>
          <cell r="AJ478">
            <v>-56.661999999999978</v>
          </cell>
          <cell r="AO478">
            <v>31.928301185005694</v>
          </cell>
          <cell r="AV478">
            <v>331.67817610435804</v>
          </cell>
          <cell r="BE478">
            <v>65.426766828240446</v>
          </cell>
          <cell r="BQ478">
            <v>112.32331340798245</v>
          </cell>
          <cell r="CB478">
            <v>-31.116363528780681</v>
          </cell>
          <cell r="CN478">
            <v>-148.90072554128824</v>
          </cell>
          <cell r="DA478">
            <v>-192.52741710173001</v>
          </cell>
          <cell r="DK478">
            <v>-236.97361909438101</v>
          </cell>
          <cell r="DL478">
            <v>-236.97361909438101</v>
          </cell>
          <cell r="DM478">
            <v>-192.71726807999997</v>
          </cell>
          <cell r="DO478">
            <v>-44.654000000000039</v>
          </cell>
          <cell r="DR478">
            <v>94.845999999999975</v>
          </cell>
          <cell r="DU478">
            <v>105.54599999999998</v>
          </cell>
          <cell r="DX478">
            <v>100.34599999999998</v>
          </cell>
          <cell r="EA478">
            <v>95.145999999999987</v>
          </cell>
          <cell r="ED478">
            <v>89.945999999999998</v>
          </cell>
        </row>
        <row r="506">
          <cell r="D506">
            <v>59.1</v>
          </cell>
          <cell r="E506">
            <v>2.9</v>
          </cell>
          <cell r="F506">
            <v>-5.8</v>
          </cell>
          <cell r="G506">
            <v>-64.099999999999994</v>
          </cell>
          <cell r="H506">
            <v>-16.760999999999999</v>
          </cell>
          <cell r="I506">
            <v>56.247</v>
          </cell>
          <cell r="J506">
            <v>8.418000000000001</v>
          </cell>
          <cell r="K506">
            <v>-61.907999999999994</v>
          </cell>
          <cell r="L506">
            <v>20.787999999999997</v>
          </cell>
          <cell r="M506">
            <v>-42.275999999999996</v>
          </cell>
          <cell r="N506">
            <v>-22.872</v>
          </cell>
          <cell r="O506">
            <v>146.745</v>
          </cell>
          <cell r="P506">
            <v>-12.23899999999999</v>
          </cell>
          <cell r="Q506">
            <v>-114.91200000000001</v>
          </cell>
          <cell r="R506">
            <v>118.81700000000001</v>
          </cell>
          <cell r="S506">
            <v>-80.033000000000001</v>
          </cell>
          <cell r="T506">
            <v>-22.025000000000013</v>
          </cell>
          <cell r="U506">
            <v>-98.671999999999969</v>
          </cell>
          <cell r="V506">
            <v>-168.05</v>
          </cell>
          <cell r="W506">
            <v>-190.32200000000012</v>
          </cell>
          <cell r="X506">
            <v>-8.5239999999998872</v>
          </cell>
          <cell r="Y506">
            <v>-370.7349999999999</v>
          </cell>
        </row>
        <row r="511">
          <cell r="D511">
            <v>-18.899999999999999</v>
          </cell>
          <cell r="E511" t="str">
            <v>--</v>
          </cell>
          <cell r="F511">
            <v>33.799999999999997</v>
          </cell>
          <cell r="G511">
            <v>53.944000000000003</v>
          </cell>
          <cell r="H511">
            <v>-73.195999999999998</v>
          </cell>
          <cell r="I511">
            <v>184.73099999999999</v>
          </cell>
          <cell r="J511">
            <v>140.78900000000002</v>
          </cell>
          <cell r="K511">
            <v>-702.99700000000007</v>
          </cell>
          <cell r="L511">
            <v>0</v>
          </cell>
          <cell r="M511">
            <v>0</v>
          </cell>
          <cell r="N511">
            <v>0</v>
          </cell>
          <cell r="O511">
            <v>226.97</v>
          </cell>
          <cell r="P511">
            <v>246.08399999999995</v>
          </cell>
          <cell r="Q511">
            <v>-481.15199999999993</v>
          </cell>
          <cell r="R511">
            <v>60.34400000000003</v>
          </cell>
          <cell r="S511">
            <v>217.26599999999999</v>
          </cell>
          <cell r="T511">
            <v>63.453000000000003</v>
          </cell>
          <cell r="U511">
            <v>-343.91399999999999</v>
          </cell>
          <cell r="V511">
            <v>-1.9459999999999988</v>
          </cell>
          <cell r="W511">
            <v>-0.3</v>
          </cell>
          <cell r="X511">
            <v>0</v>
          </cell>
          <cell r="Y511">
            <v>-4.8490000000000002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0.30000000000001137</v>
          </cell>
          <cell r="AF511">
            <v>5</v>
          </cell>
          <cell r="AJ511">
            <v>147</v>
          </cell>
          <cell r="AO511">
            <v>-14.7</v>
          </cell>
          <cell r="AV511">
            <v>37.257999999999996</v>
          </cell>
          <cell r="BE511">
            <v>-64.699999999999989</v>
          </cell>
          <cell r="BQ511">
            <v>26.799999999999528</v>
          </cell>
          <cell r="CB511">
            <v>50.768000000000029</v>
          </cell>
          <cell r="CN511">
            <v>11.066460000000447</v>
          </cell>
          <cell r="DA511">
            <v>38.42196322289859</v>
          </cell>
          <cell r="DK511">
            <v>64.601467305806807</v>
          </cell>
          <cell r="DL511">
            <v>93.900047623805818</v>
          </cell>
          <cell r="DM511">
            <v>0</v>
          </cell>
          <cell r="DO511">
            <v>89</v>
          </cell>
          <cell r="DR511">
            <v>44.5</v>
          </cell>
          <cell r="DU511">
            <v>44.5</v>
          </cell>
          <cell r="DX511">
            <v>44.5</v>
          </cell>
          <cell r="EA511">
            <v>44.5</v>
          </cell>
          <cell r="ED511">
            <v>44.5</v>
          </cell>
        </row>
        <row r="514">
          <cell r="D514">
            <v>89.7</v>
          </cell>
          <cell r="E514">
            <v>96.6</v>
          </cell>
          <cell r="F514">
            <v>89.8</v>
          </cell>
          <cell r="G514">
            <v>80.599999999999994</v>
          </cell>
          <cell r="H514" t="str">
            <v>...</v>
          </cell>
          <cell r="I514" t="str">
            <v>...</v>
          </cell>
          <cell r="J514">
            <v>0</v>
          </cell>
          <cell r="K514">
            <v>872.96799999999996</v>
          </cell>
          <cell r="L514">
            <v>194.20000000000002</v>
          </cell>
          <cell r="M514">
            <v>172.7</v>
          </cell>
          <cell r="N514">
            <v>142.9</v>
          </cell>
          <cell r="O514">
            <v>19</v>
          </cell>
          <cell r="P514">
            <v>18</v>
          </cell>
          <cell r="Q514">
            <v>666.47699999999998</v>
          </cell>
          <cell r="R514">
            <v>46.4</v>
          </cell>
          <cell r="S514">
            <v>13.5</v>
          </cell>
          <cell r="T514">
            <v>35.830999999999996</v>
          </cell>
          <cell r="U514">
            <v>424.20567999999997</v>
          </cell>
          <cell r="V514">
            <v>72.554000000000002</v>
          </cell>
          <cell r="W514">
            <v>1.23</v>
          </cell>
          <cell r="X514">
            <v>2.35</v>
          </cell>
          <cell r="Y514">
            <v>119.8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19.600000000000001</v>
          </cell>
          <cell r="AF514">
            <v>43.3</v>
          </cell>
          <cell r="AJ514">
            <v>18</v>
          </cell>
          <cell r="AO514">
            <v>112</v>
          </cell>
          <cell r="AV514">
            <v>0</v>
          </cell>
          <cell r="BE514">
            <v>0</v>
          </cell>
          <cell r="BQ514">
            <v>0</v>
          </cell>
          <cell r="CB514">
            <v>0</v>
          </cell>
          <cell r="CN514">
            <v>0</v>
          </cell>
          <cell r="DA514">
            <v>0</v>
          </cell>
          <cell r="DK514">
            <v>0</v>
          </cell>
          <cell r="DL514">
            <v>0</v>
          </cell>
          <cell r="DM514">
            <v>0</v>
          </cell>
          <cell r="DO514">
            <v>0</v>
          </cell>
          <cell r="DR514">
            <v>0</v>
          </cell>
          <cell r="DU514">
            <v>0</v>
          </cell>
          <cell r="DX514">
            <v>0</v>
          </cell>
          <cell r="EA514">
            <v>0</v>
          </cell>
          <cell r="ED514">
            <v>0</v>
          </cell>
        </row>
        <row r="515">
          <cell r="D515">
            <v>0.4</v>
          </cell>
          <cell r="E515">
            <v>-0.9</v>
          </cell>
          <cell r="F515">
            <v>2.7</v>
          </cell>
          <cell r="G515">
            <v>1.6</v>
          </cell>
          <cell r="H515">
            <v>-0.87</v>
          </cell>
          <cell r="I515" t="str">
            <v>...</v>
          </cell>
          <cell r="J515" t="str">
            <v>...</v>
          </cell>
          <cell r="K515" t="str">
            <v>...</v>
          </cell>
          <cell r="L515" t="str">
            <v>...</v>
          </cell>
          <cell r="M515" t="str">
            <v>...</v>
          </cell>
          <cell r="N515" t="str">
            <v>...</v>
          </cell>
          <cell r="O515" t="str">
            <v>...</v>
          </cell>
          <cell r="P515" t="str">
            <v>...</v>
          </cell>
          <cell r="Q515" t="str">
            <v>...</v>
          </cell>
          <cell r="R515" t="str">
            <v>...</v>
          </cell>
          <cell r="S515" t="str">
            <v>...</v>
          </cell>
          <cell r="T515" t="str">
            <v>...</v>
          </cell>
          <cell r="U515" t="str">
            <v>...</v>
          </cell>
          <cell r="V515" t="str">
            <v>...</v>
          </cell>
          <cell r="W515" t="str">
            <v>...</v>
          </cell>
          <cell r="X515" t="str">
            <v>...</v>
          </cell>
          <cell r="Y515" t="str">
            <v>...</v>
          </cell>
          <cell r="Z515" t="str">
            <v>...</v>
          </cell>
          <cell r="AA515" t="str">
            <v>...</v>
          </cell>
          <cell r="AB515" t="str">
            <v>...</v>
          </cell>
          <cell r="AC515" t="str">
            <v>...</v>
          </cell>
          <cell r="AD515" t="str">
            <v>...</v>
          </cell>
          <cell r="AE515" t="str">
            <v>...</v>
          </cell>
          <cell r="AF515" t="str">
            <v>...</v>
          </cell>
          <cell r="AJ515" t="str">
            <v>...</v>
          </cell>
          <cell r="AO515" t="str">
            <v>...</v>
          </cell>
          <cell r="AV515" t="str">
            <v>...</v>
          </cell>
          <cell r="BE515" t="str">
            <v>...</v>
          </cell>
          <cell r="BQ515" t="str">
            <v>...</v>
          </cell>
          <cell r="CB515" t="str">
            <v>...</v>
          </cell>
          <cell r="CN515" t="str">
            <v>...</v>
          </cell>
          <cell r="DA515" t="str">
            <v>...</v>
          </cell>
          <cell r="DK515" t="str">
            <v>...</v>
          </cell>
          <cell r="DL515" t="str">
            <v>...</v>
          </cell>
          <cell r="DM515" t="str">
            <v>...</v>
          </cell>
          <cell r="DO515" t="str">
            <v>...</v>
          </cell>
          <cell r="DR515" t="str">
            <v>...</v>
          </cell>
          <cell r="DU515" t="str">
            <v>...</v>
          </cell>
          <cell r="DX515" t="str">
            <v>...</v>
          </cell>
          <cell r="EA515" t="str">
            <v>...</v>
          </cell>
          <cell r="ED515" t="str">
            <v>...</v>
          </cell>
        </row>
        <row r="516">
          <cell r="D516" t="str">
            <v>...</v>
          </cell>
          <cell r="E516" t="str">
            <v>...</v>
          </cell>
          <cell r="F516" t="str">
            <v>...</v>
          </cell>
          <cell r="G516" t="str">
            <v>...</v>
          </cell>
          <cell r="H516" t="str">
            <v>...</v>
          </cell>
          <cell r="I516" t="str">
            <v>...</v>
          </cell>
          <cell r="J516" t="str">
            <v>...</v>
          </cell>
          <cell r="K516" t="str">
            <v>...</v>
          </cell>
          <cell r="L516" t="str">
            <v>...</v>
          </cell>
          <cell r="M516" t="str">
            <v>...</v>
          </cell>
          <cell r="N516" t="str">
            <v>...</v>
          </cell>
          <cell r="O516" t="str">
            <v>...</v>
          </cell>
          <cell r="P516" t="str">
            <v>...</v>
          </cell>
          <cell r="Q516" t="str">
            <v>...</v>
          </cell>
          <cell r="R516" t="str">
            <v>…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J516">
            <v>0</v>
          </cell>
          <cell r="AO516">
            <v>0</v>
          </cell>
          <cell r="AV516">
            <v>0</v>
          </cell>
          <cell r="BE516">
            <v>0</v>
          </cell>
          <cell r="BQ516">
            <v>0</v>
          </cell>
          <cell r="CB516">
            <v>0</v>
          </cell>
          <cell r="CN516">
            <v>0</v>
          </cell>
          <cell r="DA516">
            <v>0</v>
          </cell>
          <cell r="DK516">
            <v>0</v>
          </cell>
          <cell r="DL516">
            <v>0</v>
          </cell>
          <cell r="DM516">
            <v>-382.23694634014294</v>
          </cell>
          <cell r="DO516">
            <v>0</v>
          </cell>
          <cell r="DR516">
            <v>0</v>
          </cell>
          <cell r="DU516">
            <v>0</v>
          </cell>
          <cell r="DX516">
            <v>0</v>
          </cell>
          <cell r="EA516">
            <v>0</v>
          </cell>
          <cell r="ED516">
            <v>0</v>
          </cell>
        </row>
        <row r="520">
          <cell r="D520">
            <v>11.597999999999999</v>
          </cell>
          <cell r="E520">
            <v>10.683</v>
          </cell>
          <cell r="F520">
            <v>15.560999999999998</v>
          </cell>
          <cell r="G520">
            <v>20.271000000000001</v>
          </cell>
          <cell r="H520">
            <v>18.981660000000002</v>
          </cell>
          <cell r="I520">
            <v>18.22983</v>
          </cell>
          <cell r="J520">
            <v>20.01302973</v>
          </cell>
          <cell r="K520">
            <v>39.7183512075</v>
          </cell>
          <cell r="L520">
            <v>40.847538386610118</v>
          </cell>
          <cell r="M520">
            <v>51.16805534304649</v>
          </cell>
          <cell r="N520">
            <v>53.103930954967936</v>
          </cell>
          <cell r="O520">
            <v>33.762030076312563</v>
          </cell>
          <cell r="P520">
            <v>46.154139485132518</v>
          </cell>
          <cell r="Q520">
            <v>70.92624998252569</v>
          </cell>
          <cell r="R520">
            <v>57.480355891539133</v>
          </cell>
          <cell r="S520">
            <v>53.434829999999998</v>
          </cell>
          <cell r="T520">
            <v>55.420199999999994</v>
          </cell>
          <cell r="U520">
            <v>64.528469999999999</v>
          </cell>
          <cell r="V520">
            <v>86.460355661332699</v>
          </cell>
          <cell r="W520">
            <v>90.909663370832874</v>
          </cell>
          <cell r="X520">
            <v>98.26327389399637</v>
          </cell>
          <cell r="Y520">
            <v>122.29055999999999</v>
          </cell>
          <cell r="Z520">
            <v>90.316770000000005</v>
          </cell>
          <cell r="AA520">
            <v>118.28621211744711</v>
          </cell>
          <cell r="AB520">
            <v>143.01658327854761</v>
          </cell>
          <cell r="AC520">
            <v>149.82884999999999</v>
          </cell>
          <cell r="AD520">
            <v>138.70626000000001</v>
          </cell>
          <cell r="AE520">
            <v>122.96699999999998</v>
          </cell>
          <cell r="AF520">
            <v>90.715769999999992</v>
          </cell>
          <cell r="AJ520">
            <v>75.506099999999989</v>
          </cell>
          <cell r="AO520">
            <v>92.155860000000004</v>
          </cell>
          <cell r="AV520">
            <v>106.16211</v>
          </cell>
          <cell r="BE520">
            <v>119.19837725015334</v>
          </cell>
          <cell r="BQ520">
            <v>81.95196</v>
          </cell>
          <cell r="CB520">
            <v>119.62728</v>
          </cell>
          <cell r="CN520">
            <v>183.93328215835268</v>
          </cell>
          <cell r="DA520">
            <v>171.98764087310076</v>
          </cell>
          <cell r="DK520">
            <v>177.75829005324843</v>
          </cell>
          <cell r="DL520">
            <v>171.55798212779001</v>
          </cell>
          <cell r="DM520">
            <v>157.62847718607296</v>
          </cell>
          <cell r="DO520">
            <v>169.54765475406413</v>
          </cell>
          <cell r="DR520">
            <v>166.02513076360788</v>
          </cell>
          <cell r="DU520">
            <v>156.2818325247307</v>
          </cell>
          <cell r="DX520">
            <v>157.90219199704617</v>
          </cell>
          <cell r="EA520">
            <v>162.70245206911281</v>
          </cell>
          <cell r="ED520">
            <v>167.01818842240573</v>
          </cell>
        </row>
        <row r="713"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1.9</v>
          </cell>
          <cell r="S713">
            <v>1.8</v>
          </cell>
          <cell r="T713">
            <v>25.1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119.8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2.2749999999999999</v>
          </cell>
          <cell r="AJ713">
            <v>0</v>
          </cell>
          <cell r="AO713">
            <v>-0.31</v>
          </cell>
          <cell r="AV713">
            <v>0</v>
          </cell>
          <cell r="BE713">
            <v>-2E-3</v>
          </cell>
          <cell r="BQ713">
            <v>0</v>
          </cell>
          <cell r="CB713">
            <v>0</v>
          </cell>
          <cell r="CN713">
            <v>0</v>
          </cell>
          <cell r="DA713">
            <v>0</v>
          </cell>
          <cell r="DK713">
            <v>1</v>
          </cell>
          <cell r="DL713">
            <v>1</v>
          </cell>
          <cell r="DM713">
            <v>1</v>
          </cell>
          <cell r="DO713">
            <v>0</v>
          </cell>
          <cell r="DR713">
            <v>0</v>
          </cell>
          <cell r="DU713">
            <v>0</v>
          </cell>
          <cell r="DX713">
            <v>0</v>
          </cell>
          <cell r="EA713">
            <v>0</v>
          </cell>
          <cell r="ED713">
            <v>0</v>
          </cell>
        </row>
        <row r="714"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2.3849999999999998</v>
          </cell>
          <cell r="M714">
            <v>2.625</v>
          </cell>
          <cell r="N714">
            <v>3.363</v>
          </cell>
          <cell r="O714">
            <v>1.0590000000000002</v>
          </cell>
          <cell r="P714">
            <v>3.2960000000000003</v>
          </cell>
          <cell r="Q714">
            <v>-0.193</v>
          </cell>
          <cell r="R714">
            <v>0.19700000000000006</v>
          </cell>
          <cell r="S714">
            <v>-3.0000000000001137E-3</v>
          </cell>
          <cell r="T714">
            <v>-2.5999999999999801E-2</v>
          </cell>
          <cell r="U714">
            <v>0</v>
          </cell>
          <cell r="V714">
            <v>0</v>
          </cell>
          <cell r="W714">
            <v>-0.11899999999999999</v>
          </cell>
          <cell r="X714">
            <v>3.0000000000000001E-3</v>
          </cell>
          <cell r="Y714">
            <v>13.094999999999985</v>
          </cell>
          <cell r="Z714">
            <v>-1</v>
          </cell>
          <cell r="AA714">
            <v>-13.5</v>
          </cell>
          <cell r="AB714">
            <v>-0.21</v>
          </cell>
          <cell r="AC714">
            <v>0</v>
          </cell>
          <cell r="AD714">
            <v>0</v>
          </cell>
          <cell r="AE714">
            <v>0</v>
          </cell>
          <cell r="AF714">
            <v>-3.0000000000000001E-3</v>
          </cell>
          <cell r="AJ714">
            <v>-1.175</v>
          </cell>
          <cell r="AO714">
            <v>-0.115</v>
          </cell>
          <cell r="AV714">
            <v>-0.188</v>
          </cell>
          <cell r="BE714">
            <v>-0.1</v>
          </cell>
          <cell r="BQ714">
            <v>0</v>
          </cell>
          <cell r="CB714">
            <v>4.1000000000000002E-2</v>
          </cell>
          <cell r="CN714">
            <v>0.18099999999999999</v>
          </cell>
          <cell r="DA714">
            <v>0</v>
          </cell>
          <cell r="DK714">
            <v>0</v>
          </cell>
          <cell r="DL714">
            <v>0</v>
          </cell>
          <cell r="DM714">
            <v>0</v>
          </cell>
          <cell r="DO714">
            <v>0</v>
          </cell>
          <cell r="DR714">
            <v>0</v>
          </cell>
          <cell r="DU714">
            <v>0</v>
          </cell>
          <cell r="DX714">
            <v>0</v>
          </cell>
          <cell r="EA714">
            <v>0</v>
          </cell>
          <cell r="ED714">
            <v>0</v>
          </cell>
        </row>
        <row r="718"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-32.200000000000003</v>
          </cell>
          <cell r="K718">
            <v>-36.664000000000016</v>
          </cell>
          <cell r="L718">
            <v>-166.62400000000008</v>
          </cell>
          <cell r="M718">
            <v>-251.36899999999997</v>
          </cell>
          <cell r="N718">
            <v>-194.06799999999998</v>
          </cell>
          <cell r="O718">
            <v>66.916999999999973</v>
          </cell>
          <cell r="P718">
            <v>-141.91899999999998</v>
          </cell>
          <cell r="Q718">
            <v>-48.384000000000043</v>
          </cell>
          <cell r="R718">
            <v>-68.06</v>
          </cell>
          <cell r="S718">
            <v>43.207999999999998</v>
          </cell>
          <cell r="T718">
            <v>15.849900000000005</v>
          </cell>
          <cell r="U718">
            <v>115.69499999999999</v>
          </cell>
          <cell r="V718">
            <v>-2.6179999999999808</v>
          </cell>
          <cell r="W718">
            <v>176.09100000000004</v>
          </cell>
          <cell r="X718">
            <v>163.68600000000001</v>
          </cell>
          <cell r="Y718">
            <v>391.697</v>
          </cell>
          <cell r="Z718">
            <v>277.96600000000001</v>
          </cell>
          <cell r="AA718">
            <v>-64.197999999999979</v>
          </cell>
          <cell r="AB718">
            <v>525.29200000000003</v>
          </cell>
          <cell r="AC718">
            <v>-142.96499999999995</v>
          </cell>
          <cell r="AD718">
            <v>43.34800000000002</v>
          </cell>
          <cell r="AE718">
            <v>387.11200000000002</v>
          </cell>
          <cell r="AF718">
            <v>14.936000000000021</v>
          </cell>
          <cell r="AJ718">
            <v>159.524</v>
          </cell>
          <cell r="AO718">
            <v>-127.09400000000012</v>
          </cell>
          <cell r="AV718">
            <v>-302.291</v>
          </cell>
          <cell r="BE718">
            <v>-26.32099999999997</v>
          </cell>
          <cell r="BQ718">
            <v>61.766999999999989</v>
          </cell>
          <cell r="CB718">
            <v>232.21299999999999</v>
          </cell>
          <cell r="CN718">
            <v>603.06831279566586</v>
          </cell>
          <cell r="DA718">
            <v>678.2882676741018</v>
          </cell>
          <cell r="DK718">
            <v>730.79927866059143</v>
          </cell>
          <cell r="DL718">
            <v>694.14215087753178</v>
          </cell>
          <cell r="DM718">
            <v>607.34137349374555</v>
          </cell>
          <cell r="DO718">
            <v>625.30684249714511</v>
          </cell>
          <cell r="DR718">
            <v>663.07061904536135</v>
          </cell>
          <cell r="DU718">
            <v>614.42033068411808</v>
          </cell>
          <cell r="DX718">
            <v>658.45083197333088</v>
          </cell>
          <cell r="EA718">
            <v>704.49372155859703</v>
          </cell>
          <cell r="ED718">
            <v>761.10617669174633</v>
          </cell>
        </row>
        <row r="721"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25.076000000000008</v>
          </cell>
          <cell r="M721">
            <v>-8.4029999999999987</v>
          </cell>
          <cell r="N721">
            <v>139.70700000000002</v>
          </cell>
          <cell r="O721">
            <v>11.202</v>
          </cell>
          <cell r="P721">
            <v>13.411000000000001</v>
          </cell>
          <cell r="Q721">
            <v>-7.6739999999999995</v>
          </cell>
          <cell r="R721">
            <v>0.31599999999999984</v>
          </cell>
          <cell r="S721">
            <v>-1.069</v>
          </cell>
          <cell r="T721">
            <v>3.5799999999999996</v>
          </cell>
          <cell r="U721">
            <v>-5.7119999999999997</v>
          </cell>
          <cell r="V721">
            <v>4.3540000000000001</v>
          </cell>
          <cell r="W721">
            <v>-5.3349999999999991</v>
          </cell>
          <cell r="X721">
            <v>-15.122</v>
          </cell>
          <cell r="Y721">
            <v>-1.9319999999999999</v>
          </cell>
          <cell r="Z721">
            <v>-43.192</v>
          </cell>
          <cell r="AA721">
            <v>64.984999999999999</v>
          </cell>
          <cell r="AB721">
            <v>-7.39</v>
          </cell>
          <cell r="AC721">
            <v>-1.554</v>
          </cell>
          <cell r="AD721">
            <v>457.77299999999997</v>
          </cell>
          <cell r="AE721">
            <v>36.878999999999998</v>
          </cell>
          <cell r="AF721">
            <v>106.488</v>
          </cell>
          <cell r="AJ721">
            <v>70.568000000000012</v>
          </cell>
          <cell r="AO721">
            <v>-50.037000000000006</v>
          </cell>
          <cell r="AV721">
            <v>-27.019000000000005</v>
          </cell>
          <cell r="BE721">
            <v>122.947</v>
          </cell>
          <cell r="BQ721">
            <v>237.10699999999997</v>
          </cell>
          <cell r="CB721">
            <v>146.15600000000001</v>
          </cell>
          <cell r="CN721">
            <v>-70.467728497249084</v>
          </cell>
          <cell r="DA721">
            <v>-96.335888938932499</v>
          </cell>
          <cell r="DK721">
            <v>-195.28227292394934</v>
          </cell>
          <cell r="DL721">
            <v>-159.48373433531935</v>
          </cell>
          <cell r="DM721">
            <v>-143.1115160259086</v>
          </cell>
          <cell r="DO721">
            <v>-249.15100169936591</v>
          </cell>
          <cell r="DR721">
            <v>-349.42778560275406</v>
          </cell>
          <cell r="DU721">
            <v>-479.15040236661673</v>
          </cell>
          <cell r="DX721">
            <v>-590.50957724769</v>
          </cell>
          <cell r="EA721">
            <v>-721.32444307869685</v>
          </cell>
          <cell r="ED721">
            <v>-871.15256364454831</v>
          </cell>
        </row>
        <row r="724">
          <cell r="D724">
            <v>68.199999999999989</v>
          </cell>
          <cell r="E724">
            <v>76.400000000000006</v>
          </cell>
          <cell r="F724">
            <v>-11.000000000000023</v>
          </cell>
          <cell r="G724">
            <v>-103.79999999999998</v>
          </cell>
          <cell r="H724">
            <v>-99.562000000000012</v>
          </cell>
          <cell r="I724">
            <v>-91.305000000000007</v>
          </cell>
          <cell r="J724">
            <v>-110.303</v>
          </cell>
          <cell r="K724">
            <v>-89.931999999999988</v>
          </cell>
          <cell r="L724">
            <v>-179.21100000000001</v>
          </cell>
          <cell r="M724">
            <v>-151.65199999999999</v>
          </cell>
          <cell r="N724">
            <v>-132.36999999999995</v>
          </cell>
          <cell r="O724">
            <v>-211.69399999999996</v>
          </cell>
          <cell r="P724">
            <v>-184.50400000000002</v>
          </cell>
          <cell r="Q724">
            <v>-177.36999999999992</v>
          </cell>
          <cell r="R724">
            <v>-224.16517653200003</v>
          </cell>
          <cell r="S724">
            <v>-227.21100000000001</v>
          </cell>
          <cell r="T724">
            <v>-192.92699999999999</v>
          </cell>
          <cell r="U724">
            <v>-224.85999999999996</v>
          </cell>
          <cell r="V724">
            <v>-366.6869999999999</v>
          </cell>
          <cell r="W724">
            <v>-225.77500000000009</v>
          </cell>
          <cell r="X724">
            <v>-47.550981972697173</v>
          </cell>
          <cell r="Y724">
            <v>-1097.9898888179155</v>
          </cell>
          <cell r="Z724">
            <v>-84.548140436530744</v>
          </cell>
          <cell r="AA724">
            <v>11.352349837968198</v>
          </cell>
          <cell r="AB724">
            <v>74.828165876096023</v>
          </cell>
          <cell r="AC724">
            <v>-430.67370659614187</v>
          </cell>
          <cell r="AD724">
            <v>-50.552000000000021</v>
          </cell>
          <cell r="AE724">
            <v>-341.12199999999996</v>
          </cell>
          <cell r="AF724">
            <v>-226.14000000000004</v>
          </cell>
          <cell r="AJ724">
            <v>-56.661999999999978</v>
          </cell>
          <cell r="AO724">
            <v>31.928301185005694</v>
          </cell>
          <cell r="AV724">
            <v>331.67817610435804</v>
          </cell>
          <cell r="BE724">
            <v>65.426766828240446</v>
          </cell>
          <cell r="BQ724">
            <v>112.32331340798245</v>
          </cell>
          <cell r="CB724">
            <v>-31.116363528780681</v>
          </cell>
          <cell r="CN724">
            <v>-148.90072554128824</v>
          </cell>
          <cell r="DA724">
            <v>-192.52741710173001</v>
          </cell>
          <cell r="DK724">
            <v>-236.97361909438101</v>
          </cell>
          <cell r="DL724">
            <v>-236.97361909438101</v>
          </cell>
          <cell r="DM724">
            <v>-192.71726807999997</v>
          </cell>
          <cell r="DO724">
            <v>-44.654000000000039</v>
          </cell>
          <cell r="DR724">
            <v>94.845999999999975</v>
          </cell>
          <cell r="DU724">
            <v>105.54599999999998</v>
          </cell>
          <cell r="DX724">
            <v>100.34599999999998</v>
          </cell>
          <cell r="EA724">
            <v>95.145999999999987</v>
          </cell>
          <cell r="ED724">
            <v>89.945999999999998</v>
          </cell>
        </row>
        <row r="725">
          <cell r="D725" t="e">
            <v>#REF!</v>
          </cell>
          <cell r="E725" t="e">
            <v>#REF!</v>
          </cell>
          <cell r="F725" t="e">
            <v>#REF!</v>
          </cell>
          <cell r="G725" t="e">
            <v>#REF!</v>
          </cell>
          <cell r="H725" t="e">
            <v>#REF!</v>
          </cell>
          <cell r="I725" t="e">
            <v>#REF!</v>
          </cell>
          <cell r="J725" t="e">
            <v>#REF!</v>
          </cell>
          <cell r="K725">
            <v>-144.65600000000001</v>
          </cell>
          <cell r="L725">
            <v>-32.431000000000004</v>
          </cell>
          <cell r="M725">
            <v>-124.09199999999998</v>
          </cell>
          <cell r="N725">
            <v>-194.72</v>
          </cell>
          <cell r="O725">
            <v>47.782000000000004</v>
          </cell>
          <cell r="P725">
            <v>-120.77500000000001</v>
          </cell>
          <cell r="Q725">
            <v>-442.59699999999998</v>
          </cell>
          <cell r="R725">
            <v>-202.23099999999999</v>
          </cell>
          <cell r="S725">
            <v>-93.418999999999983</v>
          </cell>
          <cell r="T725">
            <v>-279.04500000000002</v>
          </cell>
          <cell r="U725">
            <v>-305.17700000000002</v>
          </cell>
          <cell r="V725">
            <v>-438.03399999999999</v>
          </cell>
          <cell r="W725">
            <v>-334.11499999999995</v>
          </cell>
          <cell r="X725">
            <v>-1012.6710180273028</v>
          </cell>
          <cell r="Y725">
            <v>-389.06224539878156</v>
          </cell>
          <cell r="Z725">
            <v>-526.01185956346922</v>
          </cell>
          <cell r="AA725">
            <v>-681.50734983796804</v>
          </cell>
          <cell r="AB725">
            <v>-1118.4569999999999</v>
          </cell>
          <cell r="AC725">
            <v>-100.52099999999996</v>
          </cell>
          <cell r="AD725">
            <v>-687.12699999999995</v>
          </cell>
          <cell r="AE725">
            <v>-420.71399999999994</v>
          </cell>
          <cell r="AF725">
            <v>-104.42700000000008</v>
          </cell>
          <cell r="AJ725">
            <v>-403.93700000000001</v>
          </cell>
          <cell r="AO725">
            <v>211.8506988149943</v>
          </cell>
          <cell r="AV725">
            <v>-276.19417610435801</v>
          </cell>
          <cell r="BE725">
            <v>-395.46776682824043</v>
          </cell>
          <cell r="BQ725">
            <v>-727.51531340798249</v>
          </cell>
          <cell r="CB725">
            <v>-1076.9576364712193</v>
          </cell>
          <cell r="CN725">
            <v>-2003.299</v>
          </cell>
          <cell r="DA725">
            <v>-1079.9436991384018</v>
          </cell>
          <cell r="DK725">
            <v>-1153.196524679679</v>
          </cell>
          <cell r="DL725">
            <v>-1062.9127705663927</v>
          </cell>
          <cell r="DM725">
            <v>1066.7667126476881</v>
          </cell>
          <cell r="DO725">
            <v>-817.14074800159153</v>
          </cell>
          <cell r="DR725">
            <v>-825.32908055372536</v>
          </cell>
          <cell r="DU725">
            <v>-383.46475977293562</v>
          </cell>
          <cell r="DX725">
            <v>-38.709179073510086</v>
          </cell>
          <cell r="EA725">
            <v>187.63027092913404</v>
          </cell>
          <cell r="ED725">
            <v>490.60682466533405</v>
          </cell>
        </row>
        <row r="757">
          <cell r="D757">
            <v>95.236313213066779</v>
          </cell>
          <cell r="E757">
            <v>101.02771063818572</v>
          </cell>
          <cell r="F757">
            <v>102.20743974330253</v>
          </cell>
          <cell r="G757">
            <v>101.13495873865087</v>
          </cell>
          <cell r="H757">
            <v>103.49441694888449</v>
          </cell>
          <cell r="I757">
            <v>107.67709286702595</v>
          </cell>
          <cell r="J757">
            <v>107.49182601763326</v>
          </cell>
          <cell r="K757">
            <v>126.81619923428643</v>
          </cell>
          <cell r="L757">
            <v>135.81960039204529</v>
          </cell>
          <cell r="M757">
            <v>140.54089612111397</v>
          </cell>
          <cell r="N757">
            <v>144.93279912489879</v>
          </cell>
          <cell r="O757">
            <v>147.23854820188581</v>
          </cell>
          <cell r="P757">
            <v>148.11692880264278</v>
          </cell>
          <cell r="Q757">
            <v>151.85004635585989</v>
          </cell>
          <cell r="R757">
            <v>157.99871056115862</v>
          </cell>
          <cell r="S757">
            <v>162.82980386532194</v>
          </cell>
          <cell r="T757">
            <v>167.84653258848317</v>
          </cell>
          <cell r="U757">
            <v>172.60056432885827</v>
          </cell>
          <cell r="V757">
            <v>179.58299999999997</v>
          </cell>
          <cell r="W757">
            <v>186.99013846504752</v>
          </cell>
          <cell r="X757">
            <v>193.78877779408015</v>
          </cell>
          <cell r="Y757">
            <v>212.81397015575055</v>
          </cell>
          <cell r="Z757">
            <v>221.14414955370771</v>
          </cell>
          <cell r="AA757">
            <v>247.11587614511785</v>
          </cell>
          <cell r="AB757">
            <v>207.33821440043704</v>
          </cell>
          <cell r="AC757">
            <v>222.61337427045567</v>
          </cell>
          <cell r="AD757">
            <v>231.6973610426748</v>
          </cell>
          <cell r="AE757">
            <v>243.84653499503875</v>
          </cell>
          <cell r="AF757">
            <v>264.75500929878433</v>
          </cell>
          <cell r="AJ757">
            <v>292.37556482875709</v>
          </cell>
          <cell r="AO757">
            <v>310.13385188736299</v>
          </cell>
          <cell r="AV757">
            <v>337.96199925340903</v>
          </cell>
          <cell r="BE757">
            <v>356.48698258251477</v>
          </cell>
          <cell r="BQ757">
            <v>374.09648973276455</v>
          </cell>
          <cell r="CB757">
            <v>390.78684395765407</v>
          </cell>
          <cell r="CN757">
            <v>424.4504451099786</v>
          </cell>
          <cell r="DA757">
            <v>437.43229995675017</v>
          </cell>
          <cell r="DK757">
            <v>459.13278640169432</v>
          </cell>
          <cell r="DL757">
            <v>456.53484354876639</v>
          </cell>
          <cell r="DM757">
            <v>458.81727982893278</v>
          </cell>
          <cell r="DO757">
            <v>471.38182544036306</v>
          </cell>
          <cell r="DR757">
            <v>481.45435511809978</v>
          </cell>
          <cell r="DU757">
            <v>490.1092632202633</v>
          </cell>
          <cell r="DX757">
            <v>498.61457690647046</v>
          </cell>
          <cell r="EA757">
            <v>508.98905042985405</v>
          </cell>
          <cell r="ED757">
            <v>521.91317101574953</v>
          </cell>
        </row>
        <row r="763">
          <cell r="D763">
            <v>44.984860274720695</v>
          </cell>
          <cell r="E763">
            <v>44.19287329805308</v>
          </cell>
          <cell r="F763">
            <v>41.658514972716709</v>
          </cell>
          <cell r="G763">
            <v>46.252039437388895</v>
          </cell>
          <cell r="H763">
            <v>40.074541019381478</v>
          </cell>
          <cell r="I763">
            <v>41.816912368050239</v>
          </cell>
          <cell r="J763">
            <v>42.162268836334206</v>
          </cell>
          <cell r="K763">
            <v>116.93441747577066</v>
          </cell>
          <cell r="L763">
            <v>95.084700031941196</v>
          </cell>
          <cell r="M763">
            <v>86.191096449276955</v>
          </cell>
          <cell r="N763">
            <v>101.45295938742919</v>
          </cell>
          <cell r="O763">
            <v>56.765346323918713</v>
          </cell>
          <cell r="P763">
            <v>81.799193445492136</v>
          </cell>
          <cell r="Q763">
            <v>94.316117006278859</v>
          </cell>
          <cell r="R763">
            <v>83.665752222100679</v>
          </cell>
          <cell r="S763">
            <v>74.823753499730898</v>
          </cell>
          <cell r="T763">
            <v>79.872796381532865</v>
          </cell>
          <cell r="U763">
            <v>78.583735200795616</v>
          </cell>
          <cell r="V763">
            <v>60.508000000000003</v>
          </cell>
          <cell r="W763">
            <v>64.512537083303556</v>
          </cell>
          <cell r="X763">
            <v>75.020198549183434</v>
          </cell>
          <cell r="Y763">
            <v>62.603588189123109</v>
          </cell>
          <cell r="Z763">
            <v>63.216231400896966</v>
          </cell>
          <cell r="AA763">
            <v>51.70162057625371</v>
          </cell>
          <cell r="AB763">
            <v>43.754781624284178</v>
          </cell>
          <cell r="AC763">
            <v>46.905125901232644</v>
          </cell>
          <cell r="AD763">
            <v>47.841807402679542</v>
          </cell>
          <cell r="AE763">
            <v>50.798319658422876</v>
          </cell>
          <cell r="AF763">
            <v>47.303181255122873</v>
          </cell>
          <cell r="AJ763">
            <v>56.399811184101644</v>
          </cell>
          <cell r="AO763">
            <v>62.130640590288479</v>
          </cell>
          <cell r="AV763">
            <v>68.254188272996274</v>
          </cell>
          <cell r="BE763">
            <v>76.505340622168845</v>
          </cell>
          <cell r="BQ763">
            <v>75.705255123355627</v>
          </cell>
          <cell r="CB763">
            <v>92.369975363858359</v>
          </cell>
          <cell r="CN763">
            <v>96.685799172945607</v>
          </cell>
          <cell r="DA763">
            <v>84.140263270458846</v>
          </cell>
          <cell r="DK763">
            <v>72.131729446884037</v>
          </cell>
          <cell r="DL763">
            <v>70.27545379718255</v>
          </cell>
          <cell r="DM763">
            <v>68.405245933474475</v>
          </cell>
          <cell r="DO763">
            <v>71.860651639010356</v>
          </cell>
          <cell r="DR763">
            <v>73.36799014541775</v>
          </cell>
          <cell r="DU763">
            <v>70.22942885398426</v>
          </cell>
          <cell r="DX763">
            <v>70.42447354800936</v>
          </cell>
          <cell r="EA763">
            <v>70.626402805200215</v>
          </cell>
          <cell r="ED763">
            <v>71.543588103168261</v>
          </cell>
        </row>
        <row r="764">
          <cell r="D764">
            <v>323.93500056876968</v>
          </cell>
          <cell r="E764">
            <v>253.31672700192976</v>
          </cell>
          <cell r="F764">
            <v>471.26888686442169</v>
          </cell>
          <cell r="G764">
            <v>617.16158390360749</v>
          </cell>
          <cell r="H764">
            <v>576.3648418744126</v>
          </cell>
          <cell r="I764">
            <v>533.46174631653651</v>
          </cell>
          <cell r="J764">
            <v>536.03176161193619</v>
          </cell>
          <cell r="K764">
            <v>1088.972349788444</v>
          </cell>
          <cell r="L764">
            <v>1145.7376961123628</v>
          </cell>
          <cell r="M764">
            <v>1475.2402189713184</v>
          </cell>
          <cell r="N764">
            <v>1465.1388420626133</v>
          </cell>
          <cell r="O764">
            <v>865.64408204598635</v>
          </cell>
          <cell r="P764">
            <v>1255.0960809066048</v>
          </cell>
          <cell r="Q764">
            <v>1968.5607238714472</v>
          </cell>
          <cell r="R764">
            <v>1629.5058119792598</v>
          </cell>
          <cell r="S764">
            <v>1607.5462969603361</v>
          </cell>
          <cell r="T764">
            <v>1702.8933141400125</v>
          </cell>
          <cell r="U764">
            <v>1969.0507074693921</v>
          </cell>
          <cell r="V764">
            <v>2575.3510000000001</v>
          </cell>
          <cell r="W764">
            <v>2763.3775181178985</v>
          </cell>
          <cell r="X764">
            <v>2889.6808671494996</v>
          </cell>
          <cell r="Y764">
            <v>3520.6008988738595</v>
          </cell>
          <cell r="Z764">
            <v>2097.2349877923502</v>
          </cell>
          <cell r="AA764">
            <v>3539.732433060221</v>
          </cell>
          <cell r="AB764">
            <v>4646.921199784455</v>
          </cell>
          <cell r="AC764">
            <v>4468.3468233353642</v>
          </cell>
          <cell r="AD764">
            <v>4449.731234186419</v>
          </cell>
          <cell r="AE764">
            <v>3937.282978466279</v>
          </cell>
          <cell r="AF764">
            <v>2648.5112280516291</v>
          </cell>
          <cell r="AJ764">
            <v>2188.4951559986421</v>
          </cell>
          <cell r="AO764">
            <v>2523.7134244112144</v>
          </cell>
          <cell r="AV764">
            <v>3092.9217383481787</v>
          </cell>
          <cell r="BE764">
            <v>3227.1141079919421</v>
          </cell>
          <cell r="BQ764">
            <v>2295.3354469551341</v>
          </cell>
          <cell r="CB764">
            <v>3366.0663835229916</v>
          </cell>
          <cell r="CN764">
            <v>5091.385914262346</v>
          </cell>
          <cell r="DA764">
            <v>4376.5981443198034</v>
          </cell>
          <cell r="DK764">
            <v>4685.3416522003981</v>
          </cell>
          <cell r="DL764">
            <v>4478.6763928269183</v>
          </cell>
          <cell r="DM764">
            <v>3996.4843149439516</v>
          </cell>
          <cell r="DO764">
            <v>4275.7516036173656</v>
          </cell>
          <cell r="DR764">
            <v>3971.3617806363941</v>
          </cell>
          <cell r="DU764">
            <v>3472.623199077665</v>
          </cell>
          <cell r="DX764">
            <v>3410.4660141056393</v>
          </cell>
          <cell r="EA764">
            <v>3353.1192957836229</v>
          </cell>
          <cell r="ED764">
            <v>3343.4927169876019</v>
          </cell>
        </row>
        <row r="769">
          <cell r="D769">
            <v>211.46023901858746</v>
          </cell>
          <cell r="E769">
            <v>204.52089924571942</v>
          </cell>
          <cell r="F769">
            <v>199.13823140931234</v>
          </cell>
          <cell r="G769">
            <v>198.24497907777948</v>
          </cell>
          <cell r="H769">
            <v>224.43360180519457</v>
          </cell>
          <cell r="I769">
            <v>216.57870887446666</v>
          </cell>
          <cell r="J769">
            <v>217.50899626244276</v>
          </cell>
          <cell r="K769">
            <v>243.53102155986778</v>
          </cell>
          <cell r="L769">
            <v>264.94154870331874</v>
          </cell>
          <cell r="M769">
            <v>295.35547700452855</v>
          </cell>
          <cell r="N769">
            <v>366.28471051565327</v>
          </cell>
          <cell r="O769">
            <v>387.25604735872582</v>
          </cell>
          <cell r="P769">
            <v>283.71693404449883</v>
          </cell>
          <cell r="Q769">
            <v>260.11045539915551</v>
          </cell>
          <cell r="R769">
            <v>317.97377747402038</v>
          </cell>
          <cell r="S769">
            <v>335.70937977905442</v>
          </cell>
          <cell r="T769">
            <v>331.28607816722763</v>
          </cell>
          <cell r="U769">
            <v>347.65253224935606</v>
          </cell>
          <cell r="V769">
            <v>395.69100000000003</v>
          </cell>
          <cell r="W769">
            <v>446.00159152136598</v>
          </cell>
          <cell r="X769">
            <v>492.32804213231213</v>
          </cell>
          <cell r="Y769">
            <v>547.63285809991328</v>
          </cell>
          <cell r="Z769">
            <v>556.21300994820297</v>
          </cell>
          <cell r="AA769">
            <v>664.91045254167307</v>
          </cell>
          <cell r="AB769">
            <v>887.55428453952049</v>
          </cell>
          <cell r="AC769">
            <v>955.11496478624258</v>
          </cell>
          <cell r="AD769">
            <v>1187.0547118939726</v>
          </cell>
          <cell r="AE769">
            <v>1151.1269877723435</v>
          </cell>
          <cell r="AF769">
            <v>1078.1918301006531</v>
          </cell>
          <cell r="AJ769">
            <v>1126.467288192785</v>
          </cell>
          <cell r="AO769">
            <v>1147.7262243980933</v>
          </cell>
          <cell r="AV769">
            <v>1102.1744437731682</v>
          </cell>
          <cell r="BE769">
            <v>1252.4567066044244</v>
          </cell>
          <cell r="BQ769">
            <v>1156.4372841398142</v>
          </cell>
          <cell r="CB769">
            <v>1325.5008606780948</v>
          </cell>
          <cell r="CN769">
            <v>1438.5772654149177</v>
          </cell>
          <cell r="DA769">
            <v>1534.6186744797651</v>
          </cell>
          <cell r="DK769">
            <v>1767.4388320856951</v>
          </cell>
          <cell r="DL769">
            <v>1756.558614398074</v>
          </cell>
          <cell r="DM769">
            <v>1735.6494139205474</v>
          </cell>
          <cell r="DO769">
            <v>1877.7275589148608</v>
          </cell>
          <cell r="DR769">
            <v>2076.0356510646693</v>
          </cell>
          <cell r="DU769">
            <v>2223.959585725167</v>
          </cell>
          <cell r="DX769">
            <v>2431.5559751885803</v>
          </cell>
          <cell r="EA769">
            <v>2641.8517193998764</v>
          </cell>
          <cell r="ED769">
            <v>2868.9925393525946</v>
          </cell>
        </row>
        <row r="771">
          <cell r="D771">
            <v>126.40799963260086</v>
          </cell>
          <cell r="E771">
            <v>130.7748214380907</v>
          </cell>
          <cell r="F771">
            <v>127.5571632656245</v>
          </cell>
          <cell r="G771">
            <v>131.23448689130015</v>
          </cell>
          <cell r="H771">
            <v>149.96585410958556</v>
          </cell>
          <cell r="I771">
            <v>145.59903230409572</v>
          </cell>
          <cell r="J771">
            <v>146.2503700260342</v>
          </cell>
          <cell r="K771">
            <v>150.75207060491365</v>
          </cell>
          <cell r="L771">
            <v>161.95142326456491</v>
          </cell>
          <cell r="M771">
            <v>174.46834682535163</v>
          </cell>
          <cell r="N771">
            <v>182.26397465706967</v>
          </cell>
          <cell r="O771">
            <v>195.22008851823489</v>
          </cell>
          <cell r="P771">
            <v>175.34672742610863</v>
          </cell>
          <cell r="Q771">
            <v>183.8011407083944</v>
          </cell>
          <cell r="R771">
            <v>207.18802420354854</v>
          </cell>
          <cell r="S771">
            <v>222.55968471679535</v>
          </cell>
          <cell r="T771">
            <v>229.23647525829927</v>
          </cell>
          <cell r="U771">
            <v>239.781353120181</v>
          </cell>
          <cell r="V771">
            <v>142.26400000000001</v>
          </cell>
          <cell r="W771">
            <v>154.90791300395995</v>
          </cell>
          <cell r="X771">
            <v>172.61440765586221</v>
          </cell>
          <cell r="Y771">
            <v>191.22802832877863</v>
          </cell>
          <cell r="Z771">
            <v>190.54074744262434</v>
          </cell>
          <cell r="AA771">
            <v>227.96493656206687</v>
          </cell>
          <cell r="AB771">
            <v>272.44142840945642</v>
          </cell>
          <cell r="AC771">
            <v>273.79557296069333</v>
          </cell>
          <cell r="AD771">
            <v>313.62219285985935</v>
          </cell>
          <cell r="AE771">
            <v>348.8014518824271</v>
          </cell>
          <cell r="AF771">
            <v>330.04246144771116</v>
          </cell>
          <cell r="AJ771">
            <v>340.3237025981316</v>
          </cell>
          <cell r="AO771">
            <v>380.1746558553952</v>
          </cell>
          <cell r="AV771">
            <v>362.06267692959244</v>
          </cell>
          <cell r="BE771">
            <v>374.00779562384048</v>
          </cell>
          <cell r="BQ771">
            <v>351.57809683906078</v>
          </cell>
          <cell r="CB771">
            <v>394.95210955574265</v>
          </cell>
          <cell r="CN771">
            <v>447.24740126978088</v>
          </cell>
          <cell r="DA771">
            <v>454.64571122633913</v>
          </cell>
          <cell r="DK771">
            <v>537.93924772634659</v>
          </cell>
          <cell r="DL771">
            <v>535.42329515177914</v>
          </cell>
          <cell r="DM771">
            <v>535.89766153428309</v>
          </cell>
          <cell r="DO771">
            <v>577.46499954568412</v>
          </cell>
          <cell r="DR771">
            <v>632.3910155171319</v>
          </cell>
          <cell r="DU771">
            <v>688.33015631550609</v>
          </cell>
          <cell r="DX771">
            <v>764.83473216829748</v>
          </cell>
          <cell r="EA771">
            <v>846.91380956457363</v>
          </cell>
          <cell r="ED771">
            <v>936.62825734936087</v>
          </cell>
        </row>
        <row r="777">
          <cell r="D777">
            <v>83.954263635040377</v>
          </cell>
          <cell r="E777">
            <v>72.648102056682504</v>
          </cell>
          <cell r="F777">
            <v>70.483092392741639</v>
          </cell>
          <cell r="G777">
            <v>65.912516435533135</v>
          </cell>
          <cell r="H777">
            <v>73.369771944662801</v>
          </cell>
          <cell r="I777">
            <v>69.881700819424736</v>
          </cell>
          <cell r="J777">
            <v>70.160650485462355</v>
          </cell>
          <cell r="K777">
            <v>91.680975204007936</v>
          </cell>
          <cell r="L777">
            <v>101.89214968780763</v>
          </cell>
          <cell r="M777">
            <v>109.24858721914718</v>
          </cell>
          <cell r="N777">
            <v>167.33150444420133</v>
          </cell>
          <cell r="O777">
            <v>174.35854925025703</v>
          </cell>
          <cell r="P777">
            <v>84.32453767266837</v>
          </cell>
          <cell r="Q777">
            <v>59.180892976000337</v>
          </cell>
          <cell r="R777">
            <v>87.618464925506998</v>
          </cell>
          <cell r="S777">
            <v>92.778950954954155</v>
          </cell>
          <cell r="T777">
            <v>81.799794587215771</v>
          </cell>
          <cell r="U777">
            <v>88.377221068198381</v>
          </cell>
          <cell r="V777">
            <v>127.053</v>
          </cell>
          <cell r="W777">
            <v>140.7270696126038</v>
          </cell>
          <cell r="X777">
            <v>147.12522365027473</v>
          </cell>
          <cell r="Y777">
            <v>178.73055902780058</v>
          </cell>
          <cell r="Z777">
            <v>176.88515559725161</v>
          </cell>
          <cell r="AA777">
            <v>211.48520891967917</v>
          </cell>
          <cell r="AB777">
            <v>360.17834445901644</v>
          </cell>
          <cell r="AC777">
            <v>387.91207698236076</v>
          </cell>
          <cell r="AD777">
            <v>564.25660466071781</v>
          </cell>
          <cell r="AE777">
            <v>452.03704283135892</v>
          </cell>
          <cell r="AF777">
            <v>375.32578289786778</v>
          </cell>
          <cell r="AJ777">
            <v>383.89012118765453</v>
          </cell>
          <cell r="AO777">
            <v>324.8049563264982</v>
          </cell>
          <cell r="AV777">
            <v>368.224194637062</v>
          </cell>
          <cell r="BE777">
            <v>482.93332252009378</v>
          </cell>
          <cell r="BQ777">
            <v>406.0236279761175</v>
          </cell>
          <cell r="CB777">
            <v>501.98417513339018</v>
          </cell>
          <cell r="CN777">
            <v>539.99955263235881</v>
          </cell>
          <cell r="DA777">
            <v>599.40561963112395</v>
          </cell>
          <cell r="DK777">
            <v>733.78985956674126</v>
          </cell>
          <cell r="DL777">
            <v>731.78985956674126</v>
          </cell>
          <cell r="DM777">
            <v>716.78985956674126</v>
          </cell>
          <cell r="DO777">
            <v>762.58617134507824</v>
          </cell>
          <cell r="DR777">
            <v>860.21427991233224</v>
          </cell>
          <cell r="DU777">
            <v>898.6385939079488</v>
          </cell>
          <cell r="DX777">
            <v>966.63890360334631</v>
          </cell>
          <cell r="EA777">
            <v>1026.4458487835136</v>
          </cell>
          <cell r="ED777">
            <v>1088.3131412226894</v>
          </cell>
        </row>
        <row r="779">
          <cell r="D779">
            <v>587.93342191371903</v>
          </cell>
          <cell r="E779">
            <v>622.55250116041532</v>
          </cell>
          <cell r="F779">
            <v>630.32200801664135</v>
          </cell>
          <cell r="G779">
            <v>650.07750653122582</v>
          </cell>
          <cell r="H779">
            <v>697.09785553831159</v>
          </cell>
          <cell r="I779">
            <v>701.68548873670659</v>
          </cell>
          <cell r="J779">
            <v>704.24164665689455</v>
          </cell>
          <cell r="K779">
            <v>886.83501403924822</v>
          </cell>
          <cell r="L779">
            <v>948.6510488175195</v>
          </cell>
          <cell r="M779">
            <v>1005.7457878667219</v>
          </cell>
          <cell r="N779">
            <v>1099.5129169975278</v>
          </cell>
          <cell r="O779">
            <v>1188.5587503992647</v>
          </cell>
          <cell r="P779">
            <v>1184.8256328460475</v>
          </cell>
          <cell r="Q779">
            <v>1215.7885490227306</v>
          </cell>
          <cell r="R779">
            <v>1192.5286867934642</v>
          </cell>
          <cell r="S779">
            <v>1331.295598022271</v>
          </cell>
          <cell r="T779">
            <v>1374.0620791973281</v>
          </cell>
          <cell r="U779">
            <v>1391.8235501345503</v>
          </cell>
          <cell r="V779">
            <v>1531.0413599999999</v>
          </cell>
          <cell r="W779">
            <v>1681.7440158978359</v>
          </cell>
          <cell r="X779">
            <v>1884.3631977994967</v>
          </cell>
          <cell r="Y779">
            <v>2137.1423016690887</v>
          </cell>
          <cell r="Z779">
            <v>2155.3373553400857</v>
          </cell>
          <cell r="AA779">
            <v>2402.9569938649774</v>
          </cell>
          <cell r="AB779">
            <v>2581.9936060591772</v>
          </cell>
          <cell r="AC779">
            <v>2878.7767878989789</v>
          </cell>
          <cell r="AD779">
            <v>3096.1638480802162</v>
          </cell>
          <cell r="AE779">
            <v>3402.1236520801617</v>
          </cell>
          <cell r="AF779">
            <v>3445.2531944034386</v>
          </cell>
          <cell r="AJ779">
            <v>3587.0981071213259</v>
          </cell>
          <cell r="AO779">
            <v>3700.0691401975032</v>
          </cell>
          <cell r="AV779">
            <v>3672.2941711921385</v>
          </cell>
          <cell r="BE779">
            <v>3834.3234714695805</v>
          </cell>
          <cell r="BQ779">
            <v>3743.1784119499712</v>
          </cell>
          <cell r="CB779">
            <v>3905.6406715145417</v>
          </cell>
          <cell r="CN779">
            <v>4244.7203113332016</v>
          </cell>
          <cell r="DA779">
            <v>4363.1068337962779</v>
          </cell>
          <cell r="DK779">
            <v>4681.428037930601</v>
          </cell>
          <cell r="DL779">
            <v>4660.2561581311347</v>
          </cell>
          <cell r="DM779">
            <v>4657.1362005080646</v>
          </cell>
          <cell r="DO779">
            <v>4822.3442888642339</v>
          </cell>
          <cell r="DR779">
            <v>5023.6731520629983</v>
          </cell>
          <cell r="DU779">
            <v>5191.504264082344</v>
          </cell>
          <cell r="DX779">
            <v>5433.4158760618348</v>
          </cell>
          <cell r="EA779">
            <v>5685.7687939497991</v>
          </cell>
          <cell r="ED779">
            <v>5963.4549688572561</v>
          </cell>
        </row>
        <row r="785">
          <cell r="D785">
            <v>173.80370206025933</v>
          </cell>
          <cell r="E785">
            <v>179.45675614512746</v>
          </cell>
          <cell r="F785">
            <v>178.1266257722173</v>
          </cell>
          <cell r="G785">
            <v>197.19182778392943</v>
          </cell>
          <cell r="H785">
            <v>207.61118237172559</v>
          </cell>
          <cell r="I785">
            <v>220.469109309857</v>
          </cell>
          <cell r="J785">
            <v>220.80292351528144</v>
          </cell>
          <cell r="K785">
            <v>248.03272213874726</v>
          </cell>
          <cell r="L785">
            <v>258.13409904745231</v>
          </cell>
          <cell r="M785">
            <v>268.67466625653583</v>
          </cell>
          <cell r="N785">
            <v>284.48551707016122</v>
          </cell>
          <cell r="O785">
            <v>305.34705633813905</v>
          </cell>
          <cell r="P785">
            <v>316.10721869741184</v>
          </cell>
          <cell r="Q785">
            <v>319.18155080006119</v>
          </cell>
          <cell r="R785">
            <v>321.81669260233213</v>
          </cell>
          <cell r="S785">
            <v>322.14608532761594</v>
          </cell>
          <cell r="T785">
            <v>334.40171239364065</v>
          </cell>
          <cell r="U785">
            <v>330.48784834780713</v>
          </cell>
          <cell r="V785">
            <v>502.83600000000001</v>
          </cell>
          <cell r="W785">
            <v>564.56730501579023</v>
          </cell>
          <cell r="X785">
            <v>636.84730635062601</v>
          </cell>
          <cell r="Y785">
            <v>717.04116205277592</v>
          </cell>
          <cell r="Z785">
            <v>744.15095318688964</v>
          </cell>
          <cell r="AA785">
            <v>817.17454629761335</v>
          </cell>
          <cell r="AB785">
            <v>861.30197179768447</v>
          </cell>
          <cell r="AC785">
            <v>985.17985594373249</v>
          </cell>
          <cell r="AD785">
            <v>1025.4910753736494</v>
          </cell>
          <cell r="AE785">
            <v>1195.4477438894032</v>
          </cell>
          <cell r="AF785">
            <v>1235.9109889292167</v>
          </cell>
          <cell r="AJ785">
            <v>1263.9252019145997</v>
          </cell>
          <cell r="AO785">
            <v>1272.2086052193549</v>
          </cell>
          <cell r="AV785">
            <v>1239.0776414444097</v>
          </cell>
          <cell r="BE785">
            <v>1222.7009801388367</v>
          </cell>
          <cell r="BQ785">
            <v>1217.4988228854418</v>
          </cell>
          <cell r="CB785">
            <v>1217.3370486109936</v>
          </cell>
          <cell r="CN785">
            <v>1373.6226057438835</v>
          </cell>
          <cell r="DA785">
            <v>1427.5917031658985</v>
          </cell>
          <cell r="DK785">
            <v>1532.0724225033973</v>
          </cell>
          <cell r="DL785">
            <v>1537.0724225033973</v>
          </cell>
          <cell r="DM785">
            <v>1567.0724225033973</v>
          </cell>
          <cell r="DO785">
            <v>1557.81667654733</v>
          </cell>
          <cell r="DR785">
            <v>1573.3948433128032</v>
          </cell>
          <cell r="DU785">
            <v>1589.1287917459313</v>
          </cell>
          <cell r="DX785">
            <v>1605.0200796633906</v>
          </cell>
          <cell r="EA785">
            <v>1621.0702804600244</v>
          </cell>
          <cell r="ED785">
            <v>1637.2809832646246</v>
          </cell>
        </row>
        <row r="797">
          <cell r="D797">
            <v>1323.7578532050886</v>
          </cell>
          <cell r="E797">
            <v>1302.6718286766084</v>
          </cell>
          <cell r="F797">
            <v>1524.4864897933087</v>
          </cell>
          <cell r="G797">
            <v>1681.0553618224119</v>
          </cell>
          <cell r="H797">
            <v>1723.0448554814877</v>
          </cell>
          <cell r="I797">
            <v>1674.345134175803</v>
          </cell>
          <cell r="J797">
            <v>1680.7812795484474</v>
          </cell>
          <cell r="K797">
            <v>2554.6601797265303</v>
          </cell>
          <cell r="L797">
            <v>2717.7095787420417</v>
          </cell>
          <cell r="M797">
            <v>3197.9641722059109</v>
          </cell>
          <cell r="N797">
            <v>3413.6066096917457</v>
          </cell>
          <cell r="O797">
            <v>2904.3654564028961</v>
          </cell>
          <cell r="P797">
            <v>3152.2883809665491</v>
          </cell>
          <cell r="Q797">
            <v>3961.7161045640892</v>
          </cell>
          <cell r="R797">
            <v>3661.6565555212851</v>
          </cell>
          <cell r="S797">
            <v>3774.0720487273838</v>
          </cell>
          <cell r="T797">
            <v>3932.1357390858338</v>
          </cell>
          <cell r="U797">
            <v>4240.2438937497072</v>
          </cell>
          <cell r="V797">
            <v>5018.7373600000001</v>
          </cell>
          <cell r="W797">
            <v>5392.5948010854518</v>
          </cell>
          <cell r="X797">
            <v>5863.5233436290418</v>
          </cell>
          <cell r="Y797">
            <v>6909.5254962996551</v>
          </cell>
          <cell r="Z797">
            <v>5515.6159399106546</v>
          </cell>
          <cell r="AA797">
            <v>7370.5188031026964</v>
          </cell>
          <cell r="AB797">
            <v>8866.3133858465844</v>
          </cell>
          <cell r="AC797">
            <v>9094.4484380040412</v>
          </cell>
          <cell r="AD797">
            <v>9610.6092269865621</v>
          </cell>
          <cell r="AE797">
            <v>9413.8651563340263</v>
          </cell>
          <cell r="AF797">
            <v>8109.0140436330657</v>
          </cell>
          <cell r="AJ797">
            <v>7902.6419400334307</v>
          </cell>
          <cell r="AO797">
            <v>8428.5559129572775</v>
          </cell>
          <cell r="AV797">
            <v>8956.3606634218413</v>
          </cell>
          <cell r="BE797">
            <v>9484.8971705978292</v>
          </cell>
          <cell r="BQ797">
            <v>8373.5209402014989</v>
          </cell>
          <cell r="CB797">
            <v>9867.9449587633426</v>
          </cell>
          <cell r="CN797">
            <v>12150.047168239715</v>
          </cell>
          <cell r="DA797">
            <v>11658.10343055343</v>
          </cell>
          <cell r="DK797">
            <v>12603.752059708811</v>
          </cell>
          <cell r="DL797">
            <v>12355.080444125586</v>
          </cell>
          <cell r="DM797">
            <v>11845.374888507049</v>
          </cell>
          <cell r="DO797">
            <v>12508.174441502739</v>
          </cell>
          <cell r="DR797">
            <v>12668.508584192094</v>
          </cell>
          <cell r="DU797">
            <v>12533.27258657811</v>
          </cell>
          <cell r="DX797">
            <v>12985.580960306172</v>
          </cell>
          <cell r="EA797">
            <v>13459.756458581191</v>
          </cell>
          <cell r="ED797">
            <v>14033.407240631666</v>
          </cell>
        </row>
        <row r="798">
          <cell r="D798">
            <v>256.02</v>
          </cell>
          <cell r="E798">
            <v>208.4</v>
          </cell>
          <cell r="F798">
            <v>388.6</v>
          </cell>
          <cell r="G798">
            <v>510.6</v>
          </cell>
          <cell r="H798">
            <v>487</v>
          </cell>
          <cell r="I798">
            <v>447.5</v>
          </cell>
          <cell r="J798">
            <v>463</v>
          </cell>
          <cell r="K798">
            <v>942.7</v>
          </cell>
          <cell r="L798">
            <v>991.59999999999991</v>
          </cell>
          <cell r="M798">
            <v>1289.4000000000001</v>
          </cell>
          <cell r="N798">
            <v>1281.7</v>
          </cell>
          <cell r="O798">
            <v>726.09999999999991</v>
          </cell>
          <cell r="P798">
            <v>1091.3000000000002</v>
          </cell>
          <cell r="Q798">
            <v>1746.1</v>
          </cell>
          <cell r="R798">
            <v>1434.6999999999998</v>
          </cell>
          <cell r="S798">
            <v>1409.1000000000001</v>
          </cell>
          <cell r="T798">
            <v>1508.0615238139162</v>
          </cell>
          <cell r="U798">
            <v>1727.8407362284352</v>
          </cell>
          <cell r="V798">
            <v>2495.9580000000001</v>
          </cell>
          <cell r="W798">
            <v>2654.4789538424247</v>
          </cell>
          <cell r="X798">
            <v>2746.0332024295767</v>
          </cell>
          <cell r="Y798">
            <v>3138.7952539784419</v>
          </cell>
          <cell r="Z798">
            <v>2010.0769291492829</v>
          </cell>
          <cell r="AA798">
            <v>3298.7520699583392</v>
          </cell>
          <cell r="AB798">
            <v>4457.971812966066</v>
          </cell>
          <cell r="AC798">
            <v>4315.316714951151</v>
          </cell>
          <cell r="AD798">
            <v>4227.5268475611547</v>
          </cell>
          <cell r="AE798">
            <v>3755.6850060780007</v>
          </cell>
          <cell r="AF798">
            <v>2484.0176389221228</v>
          </cell>
          <cell r="AJ798">
            <v>2036.3878256630578</v>
          </cell>
          <cell r="AO798">
            <v>2265.5122297019429</v>
          </cell>
          <cell r="AV798">
            <v>2811.5735601842712</v>
          </cell>
          <cell r="BE798">
            <v>2842.8021186530459</v>
          </cell>
          <cell r="BQ798">
            <v>1814.6084694973765</v>
          </cell>
          <cell r="CB798">
            <v>2779.7229452275315</v>
          </cell>
          <cell r="CN798">
            <v>4462.0002717227799</v>
          </cell>
          <cell r="DA798">
            <v>3898.2384979800531</v>
          </cell>
          <cell r="DK798">
            <v>4159.2408649169565</v>
          </cell>
          <cell r="DL798">
            <v>3960.0696113140002</v>
          </cell>
          <cell r="DM798">
            <v>3485.4329881583408</v>
          </cell>
          <cell r="DO798">
            <v>3606.1978242605805</v>
          </cell>
          <cell r="DR798">
            <v>3284.9676877114598</v>
          </cell>
          <cell r="DU798">
            <v>2769.6509760099411</v>
          </cell>
          <cell r="DX798">
            <v>2715.6445598454316</v>
          </cell>
          <cell r="EA798">
            <v>2665.1456926656565</v>
          </cell>
          <cell r="ED798">
            <v>2657.3149337939958</v>
          </cell>
        </row>
        <row r="853">
          <cell r="D853">
            <v>3547.9560059301157</v>
          </cell>
          <cell r="E853">
            <v>3546.8041656554856</v>
          </cell>
          <cell r="F853">
            <v>3845.9946769907169</v>
          </cell>
          <cell r="G853">
            <v>4044.399164295794</v>
          </cell>
          <cell r="H853">
            <v>4292.9087035472894</v>
          </cell>
          <cell r="I853">
            <v>4153.5360303170173</v>
          </cell>
          <cell r="J853">
            <v>4317.3853093831849</v>
          </cell>
          <cell r="K853">
            <v>4476.6272273508293</v>
          </cell>
          <cell r="L853">
            <v>4698.9324003544853</v>
          </cell>
          <cell r="M853">
            <v>4875.1639623729279</v>
          </cell>
          <cell r="N853">
            <v>5147.862147391661</v>
          </cell>
          <cell r="O853">
            <v>5327.2612701653361</v>
          </cell>
          <cell r="P853">
            <v>4725.71268673964</v>
          </cell>
          <cell r="Q853">
            <v>4598.6195295829957</v>
          </cell>
          <cell r="R853">
            <v>4719.1535494676455</v>
          </cell>
          <cell r="S853">
            <v>4708.6587231740741</v>
          </cell>
          <cell r="T853">
            <v>4832.84572943688</v>
          </cell>
          <cell r="U853">
            <v>4906.2428553927266</v>
          </cell>
          <cell r="V853">
            <v>5018.7373600000001</v>
          </cell>
          <cell r="W853">
            <v>4926.0319310060095</v>
          </cell>
          <cell r="X853">
            <v>5237.9335849078052</v>
          </cell>
          <cell r="Y853">
            <v>5331.0776689509412</v>
          </cell>
          <cell r="Z853">
            <v>5206.0180234301833</v>
          </cell>
          <cell r="AA853">
            <v>5537.1926033983136</v>
          </cell>
          <cell r="AB853">
            <v>5926.176141626981</v>
          </cell>
          <cell r="AC853">
            <v>6224.649271146448</v>
          </cell>
          <cell r="AD853">
            <v>6579.292449780979</v>
          </cell>
          <cell r="AE853">
            <v>6863.2269141562965</v>
          </cell>
          <cell r="AF853">
            <v>7130.0149618739179</v>
          </cell>
          <cell r="AJ853">
            <v>7275.9137036094726</v>
          </cell>
          <cell r="AO853">
            <v>7313.7501148664151</v>
          </cell>
          <cell r="AV853">
            <v>7371.2354586303445</v>
          </cell>
          <cell r="BE853">
            <v>7657.8914370469574</v>
          </cell>
          <cell r="BQ853">
            <v>7522.7934805739987</v>
          </cell>
          <cell r="CB853">
            <v>7638.0037322912804</v>
          </cell>
          <cell r="CN853">
            <v>7875.007549814055</v>
          </cell>
          <cell r="DA853">
            <v>8051.3729712246886</v>
          </cell>
          <cell r="DK853">
            <v>8420.0551546543666</v>
          </cell>
          <cell r="DL853">
            <v>8303.2316158549656</v>
          </cell>
          <cell r="DM853">
            <v>8199.5552445030644</v>
          </cell>
          <cell r="DO853">
            <v>8549.9409511548729</v>
          </cell>
          <cell r="DR853">
            <v>8803.2164545817504</v>
          </cell>
          <cell r="DU853">
            <v>9091.5396131663492</v>
          </cell>
          <cell r="DX853">
            <v>9451.6230696726416</v>
          </cell>
          <cell r="EA853">
            <v>9814.5923161416358</v>
          </cell>
          <cell r="ED853">
            <v>10204.121262477845</v>
          </cell>
        </row>
        <row r="1272">
          <cell r="D1272">
            <v>251.84379597028152</v>
          </cell>
          <cell r="E1272">
            <v>251.84379597028152</v>
          </cell>
          <cell r="F1272">
            <v>251.84379597028152</v>
          </cell>
          <cell r="G1272">
            <v>251.84379597028152</v>
          </cell>
          <cell r="H1272">
            <v>251.84379597028152</v>
          </cell>
          <cell r="I1272">
            <v>251.84379597028152</v>
          </cell>
          <cell r="J1272">
            <v>257.20521156215187</v>
          </cell>
          <cell r="K1272">
            <v>306.25178835691867</v>
          </cell>
          <cell r="L1272">
            <v>319.51094352534506</v>
          </cell>
          <cell r="M1272">
            <v>339.05491189218748</v>
          </cell>
          <cell r="N1272">
            <v>368.70245311923685</v>
          </cell>
          <cell r="O1272">
            <v>449.18187971209159</v>
          </cell>
          <cell r="P1272">
            <v>387.36584493382048</v>
          </cell>
          <cell r="Q1272">
            <v>378.69183650134539</v>
          </cell>
          <cell r="R1272">
            <v>435.45718282526411</v>
          </cell>
          <cell r="S1272">
            <v>408.76321503384776</v>
          </cell>
          <cell r="T1272">
            <v>388.44186116974777</v>
          </cell>
          <cell r="U1272">
            <v>385.82867888249581</v>
          </cell>
          <cell r="V1272">
            <v>633.36</v>
          </cell>
          <cell r="W1272">
            <v>713.31345999999996</v>
          </cell>
          <cell r="X1272">
            <v>805.66712183589709</v>
          </cell>
          <cell r="Y1272">
            <v>907.44554120323448</v>
          </cell>
          <cell r="Z1272">
            <v>946.65879579573175</v>
          </cell>
          <cell r="AA1272">
            <v>1022.9852125563846</v>
          </cell>
          <cell r="AB1272">
            <v>1160.985227421688</v>
          </cell>
          <cell r="AC1272">
            <v>1307.9880159325946</v>
          </cell>
          <cell r="AD1272">
            <v>1416.9139</v>
          </cell>
          <cell r="AE1272">
            <v>1482.2665500000001</v>
          </cell>
          <cell r="AF1272">
            <v>1481.6450000000002</v>
          </cell>
          <cell r="AJ1272">
            <v>1553.03</v>
          </cell>
          <cell r="AO1272">
            <v>1655.38188116785</v>
          </cell>
          <cell r="AV1272">
            <v>1533.0179072258375</v>
          </cell>
          <cell r="BE1272">
            <v>1382.9402158562079</v>
          </cell>
          <cell r="BQ1272">
            <v>1761.8043995075002</v>
          </cell>
          <cell r="CB1272">
            <v>1615.9447250932499</v>
          </cell>
          <cell r="CN1272">
            <v>1946.6873274829536</v>
          </cell>
          <cell r="DA1272">
            <v>2257.5931166921127</v>
          </cell>
          <cell r="DK1272">
            <v>2354.3011688923225</v>
          </cell>
          <cell r="DL1272">
            <v>2311.858568031249</v>
          </cell>
          <cell r="DM1272">
            <v>2336.6706890645369</v>
          </cell>
          <cell r="DO1272">
            <v>2238.5182524408706</v>
          </cell>
          <cell r="DR1272">
            <v>2270.0591881084133</v>
          </cell>
          <cell r="DU1272">
            <v>2299.0982814655613</v>
          </cell>
          <cell r="DX1272">
            <v>2327.7834269505365</v>
          </cell>
          <cell r="EA1272">
            <v>2359.2315404178212</v>
          </cell>
          <cell r="ED1272">
            <v>2394.3952490869078</v>
          </cell>
        </row>
        <row r="1273">
          <cell r="T1273">
            <v>1682.9467196298747</v>
          </cell>
          <cell r="U1273">
            <v>1695.8241898379842</v>
          </cell>
          <cell r="V1273">
            <v>1683.5260846222436</v>
          </cell>
          <cell r="W1273">
            <v>1985.3109113827973</v>
          </cell>
          <cell r="X1273">
            <v>1924.4522395629319</v>
          </cell>
          <cell r="Y1273">
            <v>2325.7416925527573</v>
          </cell>
          <cell r="Z1273">
            <v>2132.2834880562405</v>
          </cell>
          <cell r="AA1273">
            <v>2620.349053298075</v>
          </cell>
          <cell r="AB1273">
            <v>3355.734115806642</v>
          </cell>
          <cell r="AC1273">
            <v>3557.6975311934457</v>
          </cell>
          <cell r="AD1273">
            <v>4581.6219965175314</v>
          </cell>
          <cell r="AE1273">
            <v>4855.1950984285468</v>
          </cell>
          <cell r="AF1273">
            <v>4829.5966246372236</v>
          </cell>
          <cell r="AJ1273">
            <v>4865.524479882235</v>
          </cell>
          <cell r="AO1273">
            <v>4759.5026208990912</v>
          </cell>
          <cell r="AV1273">
            <v>4289.3991570820526</v>
          </cell>
          <cell r="BE1273">
            <v>4702.1330974831108</v>
          </cell>
          <cell r="BQ1273">
            <v>4494.2751423703521</v>
          </cell>
          <cell r="CB1273">
            <v>4920.5854052926516</v>
          </cell>
          <cell r="CN1273">
            <v>4349.2903654837373</v>
          </cell>
          <cell r="DA1273">
            <v>3906.9858623250784</v>
          </cell>
          <cell r="DK1273">
            <v>4191.4681840613512</v>
          </cell>
          <cell r="DL1273">
            <v>4275.6010570454773</v>
          </cell>
          <cell r="DM1273">
            <v>4016.9270069848776</v>
          </cell>
          <cell r="DO1273">
            <v>4754.1943697203915</v>
          </cell>
          <cell r="DR1273">
            <v>4868.2449776555495</v>
          </cell>
          <cell r="DU1273">
            <v>5056.8335550690008</v>
          </cell>
          <cell r="DX1273">
            <v>5361.3593993649029</v>
          </cell>
          <cell r="EA1273">
            <v>5603.9177780276605</v>
          </cell>
          <cell r="ED1273">
            <v>5969.7031778033133</v>
          </cell>
        </row>
        <row r="1275">
          <cell r="D1275">
            <v>367.22677370996519</v>
          </cell>
          <cell r="E1275">
            <v>367.22677370996519</v>
          </cell>
          <cell r="F1275">
            <v>367.22677370996519</v>
          </cell>
          <cell r="G1275">
            <v>367.22677370996519</v>
          </cell>
          <cell r="H1275">
            <v>367.22677370996519</v>
          </cell>
          <cell r="I1275">
            <v>367.22677370996519</v>
          </cell>
          <cell r="J1275">
            <v>370.97196899644263</v>
          </cell>
          <cell r="K1275">
            <v>550.87968769198176</v>
          </cell>
          <cell r="L1275">
            <v>633.53200829595903</v>
          </cell>
          <cell r="M1275">
            <v>627.92354816012585</v>
          </cell>
          <cell r="N1275">
            <v>1087.7645764624033</v>
          </cell>
          <cell r="O1275">
            <v>1131.5738089251568</v>
          </cell>
          <cell r="P1275">
            <v>785.2019866286638</v>
          </cell>
          <cell r="Q1275">
            <v>847.97479747630962</v>
          </cell>
          <cell r="R1275">
            <v>1074.0391317991907</v>
          </cell>
          <cell r="S1275">
            <v>1133.6041148677084</v>
          </cell>
          <cell r="T1275">
            <v>1007.2579182862115</v>
          </cell>
          <cell r="U1275">
            <v>1063.3872850292275</v>
          </cell>
          <cell r="V1275">
            <v>1008.8939999999999</v>
          </cell>
          <cell r="W1275">
            <v>1115.8743173415589</v>
          </cell>
          <cell r="X1275">
            <v>1154.1035190970003</v>
          </cell>
          <cell r="Y1275">
            <v>1231.2742625436629</v>
          </cell>
          <cell r="Z1275">
            <v>1308.0356560586813</v>
          </cell>
          <cell r="AA1275">
            <v>1995.7947999999999</v>
          </cell>
          <cell r="AB1275">
            <v>2361.1076000000003</v>
          </cell>
          <cell r="AC1275">
            <v>2186.6848908779998</v>
          </cell>
          <cell r="AD1275">
            <v>2189.3543304690297</v>
          </cell>
          <cell r="AE1275">
            <v>1986.45150790548</v>
          </cell>
          <cell r="AF1275">
            <v>1596.2674189958416</v>
          </cell>
          <cell r="AJ1275">
            <v>1696.3448516217177</v>
          </cell>
          <cell r="AO1275">
            <v>1495.4793452627896</v>
          </cell>
          <cell r="AV1275">
            <v>1989.9353015753225</v>
          </cell>
          <cell r="BE1275">
            <v>2314.5060726756965</v>
          </cell>
          <cell r="BQ1275">
            <v>1804.8578470646498</v>
          </cell>
          <cell r="CB1275">
            <v>2325.9836287083522</v>
          </cell>
          <cell r="CN1275">
            <v>3229.1129216832633</v>
          </cell>
          <cell r="DA1275">
            <v>3416.4574877272171</v>
          </cell>
          <cell r="DK1275">
            <v>3875.5060364078868</v>
          </cell>
          <cell r="DL1275">
            <v>3796.609028566942</v>
          </cell>
          <cell r="DM1275">
            <v>3609.7880191747799</v>
          </cell>
          <cell r="DO1275">
            <v>3820.4535944213794</v>
          </cell>
          <cell r="DR1275">
            <v>3878.1435450613963</v>
          </cell>
          <cell r="DU1275">
            <v>3872.4003503952499</v>
          </cell>
          <cell r="DX1275">
            <v>4127.1982444930891</v>
          </cell>
          <cell r="EA1275">
            <v>4354.154107035436</v>
          </cell>
          <cell r="ED1275">
            <v>4606.3192028790827</v>
          </cell>
        </row>
        <row r="1277">
          <cell r="D1277">
            <v>86.693969343210313</v>
          </cell>
          <cell r="E1277">
            <v>86.693969343210313</v>
          </cell>
          <cell r="F1277">
            <v>86.693969343210313</v>
          </cell>
          <cell r="G1277">
            <v>86.693969343210313</v>
          </cell>
          <cell r="H1277">
            <v>86.693969343210313</v>
          </cell>
          <cell r="I1277">
            <v>86.693969343210313</v>
          </cell>
          <cell r="J1277">
            <v>85.278678600240653</v>
          </cell>
          <cell r="K1277">
            <v>144.07967196641363</v>
          </cell>
          <cell r="L1277">
            <v>149.32470212868361</v>
          </cell>
          <cell r="M1277">
            <v>159.96628310685421</v>
          </cell>
          <cell r="N1277">
            <v>383.85232253079261</v>
          </cell>
          <cell r="O1277">
            <v>398.34560244328236</v>
          </cell>
          <cell r="P1277">
            <v>130.58884391453759</v>
          </cell>
          <cell r="Q1277">
            <v>115.36760607917039</v>
          </cell>
          <cell r="R1277">
            <v>179.60467738827796</v>
          </cell>
          <cell r="S1277">
            <v>223.08424043585839</v>
          </cell>
          <cell r="T1277">
            <v>143.78349300759587</v>
          </cell>
          <cell r="U1277">
            <v>171.65203902417466</v>
          </cell>
          <cell r="V1277">
            <v>251.19944600172084</v>
          </cell>
          <cell r="W1277">
            <v>303.70013021608054</v>
          </cell>
          <cell r="X1277">
            <v>367.17345743124139</v>
          </cell>
          <cell r="Y1277">
            <v>443.91271003437089</v>
          </cell>
          <cell r="Z1277">
            <v>536.69046643155446</v>
          </cell>
          <cell r="AA1277">
            <v>1059.2947999999999</v>
          </cell>
          <cell r="AB1277">
            <v>1360.1560000000002</v>
          </cell>
          <cell r="AC1277">
            <v>1184.944</v>
          </cell>
          <cell r="AD1277">
            <v>1148.5909199999999</v>
          </cell>
          <cell r="AE1277">
            <v>797.0856399999999</v>
          </cell>
          <cell r="AF1277">
            <v>530.96800000000007</v>
          </cell>
          <cell r="AJ1277">
            <v>526.50400000000002</v>
          </cell>
          <cell r="AO1277">
            <v>189.30381006692727</v>
          </cell>
          <cell r="AV1277">
            <v>311.23999999999995</v>
          </cell>
          <cell r="BE1277">
            <v>569.74506050392893</v>
          </cell>
          <cell r="BQ1277">
            <v>299.42086103064264</v>
          </cell>
          <cell r="CB1277">
            <v>338.22356166591004</v>
          </cell>
          <cell r="CN1277">
            <v>392.38363555686914</v>
          </cell>
          <cell r="DA1277">
            <v>331.28503189186972</v>
          </cell>
          <cell r="DK1277">
            <v>612.56248000000005</v>
          </cell>
          <cell r="DL1277">
            <v>612.56248000000005</v>
          </cell>
          <cell r="DM1277">
            <v>612.56248000000005</v>
          </cell>
          <cell r="DO1277">
            <v>618.88</v>
          </cell>
          <cell r="DR1277">
            <v>642.32000000000005</v>
          </cell>
          <cell r="DU1277">
            <v>679.14800000000002</v>
          </cell>
          <cell r="DX1277">
            <v>775</v>
          </cell>
          <cell r="EA1277">
            <v>837</v>
          </cell>
          <cell r="ED1277">
            <v>899</v>
          </cell>
        </row>
        <row r="1278">
          <cell r="D1278">
            <v>274.71353288673998</v>
          </cell>
          <cell r="E1278">
            <v>274.71353288673998</v>
          </cell>
          <cell r="F1278">
            <v>274.71353288673998</v>
          </cell>
          <cell r="G1278">
            <v>274.71353288673998</v>
          </cell>
          <cell r="H1278">
            <v>274.71353288673998</v>
          </cell>
          <cell r="I1278">
            <v>274.71353288673998</v>
          </cell>
          <cell r="J1278">
            <v>293.15952550263614</v>
          </cell>
          <cell r="K1278">
            <v>386.48746433306343</v>
          </cell>
          <cell r="L1278">
            <v>467.18868202760933</v>
          </cell>
          <cell r="M1278">
            <v>424.36762774070741</v>
          </cell>
          <cell r="N1278">
            <v>669.65541050208913</v>
          </cell>
          <cell r="O1278">
            <v>703.58286120632692</v>
          </cell>
          <cell r="P1278">
            <v>642.53540945371799</v>
          </cell>
          <cell r="Q1278">
            <v>721.62743388767717</v>
          </cell>
          <cell r="R1278">
            <v>876.86684239577346</v>
          </cell>
          <cell r="S1278">
            <v>897.34416542049553</v>
          </cell>
          <cell r="T1278">
            <v>850.29871626726117</v>
          </cell>
          <cell r="U1278">
            <v>880.75548849559095</v>
          </cell>
          <cell r="V1278">
            <v>735.82455399827904</v>
          </cell>
          <cell r="W1278">
            <v>782.6018197839195</v>
          </cell>
          <cell r="X1278">
            <v>782.38348010266168</v>
          </cell>
          <cell r="Y1278">
            <v>815.31946659670712</v>
          </cell>
          <cell r="Z1278">
            <v>783.5875199370364</v>
          </cell>
          <cell r="AA1278">
            <v>895.5</v>
          </cell>
          <cell r="AB1278">
            <v>990.95159999999987</v>
          </cell>
          <cell r="AC1278">
            <v>1001.7408908779998</v>
          </cell>
          <cell r="AD1278">
            <v>1040.7634104690298</v>
          </cell>
          <cell r="AE1278">
            <v>1189.3658679054799</v>
          </cell>
          <cell r="AF1278">
            <v>1065.2994189958415</v>
          </cell>
          <cell r="AJ1278">
            <v>1169.8408516217178</v>
          </cell>
          <cell r="AO1278">
            <v>1306.1755351958623</v>
          </cell>
          <cell r="AV1278">
            <v>1678.6953015753224</v>
          </cell>
          <cell r="BE1278">
            <v>1744.7610121717676</v>
          </cell>
          <cell r="BQ1278">
            <v>1505.4369860340071</v>
          </cell>
          <cell r="CB1278">
            <v>1987.7600670424422</v>
          </cell>
          <cell r="CN1278">
            <v>2836.7292861263941</v>
          </cell>
          <cell r="DA1278">
            <v>3085.1724558353471</v>
          </cell>
          <cell r="DK1278">
            <v>3262.9435564078867</v>
          </cell>
          <cell r="DL1278">
            <v>3184.046548566942</v>
          </cell>
          <cell r="DM1278">
            <v>2997.2255391747799</v>
          </cell>
          <cell r="DO1278">
            <v>3201.5735944213793</v>
          </cell>
          <cell r="DR1278">
            <v>3235.8235450613961</v>
          </cell>
          <cell r="DU1278">
            <v>3193.2523503952498</v>
          </cell>
          <cell r="DX1278">
            <v>3352.1982444930891</v>
          </cell>
          <cell r="EA1278">
            <v>3517.1541070354356</v>
          </cell>
          <cell r="ED1278">
            <v>3707.3192028790827</v>
          </cell>
        </row>
        <row r="1279">
          <cell r="D1279">
            <v>173.04097834912156</v>
          </cell>
          <cell r="E1279">
            <v>173.04097834912156</v>
          </cell>
          <cell r="F1279">
            <v>173.04097834912156</v>
          </cell>
          <cell r="G1279">
            <v>173.04097834912156</v>
          </cell>
          <cell r="H1279">
            <v>173.04097834912156</v>
          </cell>
          <cell r="I1279">
            <v>173.04097834912156</v>
          </cell>
          <cell r="J1279">
            <v>172.93118077402693</v>
          </cell>
          <cell r="K1279">
            <v>237.05296462928519</v>
          </cell>
          <cell r="L1279">
            <v>296.3436551803801</v>
          </cell>
          <cell r="M1279">
            <v>222.01069684132219</v>
          </cell>
          <cell r="N1279">
            <v>409.1057648025552</v>
          </cell>
          <cell r="O1279">
            <v>391.20876006213211</v>
          </cell>
          <cell r="P1279">
            <v>352.12082332844727</v>
          </cell>
          <cell r="Q1279">
            <v>404.93894682771435</v>
          </cell>
          <cell r="R1279">
            <v>499.82196952084729</v>
          </cell>
          <cell r="S1279">
            <v>514.31488551261225</v>
          </cell>
          <cell r="T1279">
            <v>427.38527135533553</v>
          </cell>
          <cell r="U1279">
            <v>426.05521646991178</v>
          </cell>
          <cell r="V1279">
            <v>366.00654740138162</v>
          </cell>
          <cell r="W1279">
            <v>379.18278310783137</v>
          </cell>
          <cell r="X1279">
            <v>425.8222654300946</v>
          </cell>
          <cell r="Y1279">
            <v>437.31946659670712</v>
          </cell>
          <cell r="Z1279">
            <v>393.5875199370364</v>
          </cell>
          <cell r="AA1279">
            <v>460.9</v>
          </cell>
          <cell r="AB1279">
            <v>488.55399999999997</v>
          </cell>
          <cell r="AC1279">
            <v>526.13113090999991</v>
          </cell>
          <cell r="AD1279">
            <v>486.02457436449987</v>
          </cell>
          <cell r="AE1279">
            <v>534.62703180094991</v>
          </cell>
          <cell r="AF1279">
            <v>358.18147600294901</v>
          </cell>
          <cell r="AJ1279">
            <v>392.01111432953593</v>
          </cell>
          <cell r="AO1279">
            <v>450.56282417446221</v>
          </cell>
          <cell r="AV1279">
            <v>661.52131945178235</v>
          </cell>
          <cell r="BE1279">
            <v>676.72833094205032</v>
          </cell>
          <cell r="BQ1279">
            <v>428.11242047759134</v>
          </cell>
          <cell r="CB1279">
            <v>652.70304493038486</v>
          </cell>
          <cell r="CN1279">
            <v>1404.9194129087336</v>
          </cell>
          <cell r="DA1279">
            <v>1551.7720889568034</v>
          </cell>
          <cell r="DK1279">
            <v>1602.8731711854161</v>
          </cell>
          <cell r="DL1279">
            <v>1523.9761633444712</v>
          </cell>
          <cell r="DM1279">
            <v>1337.1551539523091</v>
          </cell>
          <cell r="DO1279">
            <v>1428.4996899377848</v>
          </cell>
          <cell r="DR1279">
            <v>1344.095945353622</v>
          </cell>
          <cell r="DU1279">
            <v>1176.938370702087</v>
          </cell>
          <cell r="DX1279">
            <v>1205.0685658152681</v>
          </cell>
          <cell r="EA1279">
            <v>1232.6679444237234</v>
          </cell>
          <cell r="ED1279">
            <v>1278.608732136785</v>
          </cell>
        </row>
        <row r="1281">
          <cell r="D1281">
            <v>5.8192714800148746</v>
          </cell>
          <cell r="E1281">
            <v>5.8192714800148746</v>
          </cell>
          <cell r="F1281">
            <v>5.8192714800148746</v>
          </cell>
          <cell r="G1281">
            <v>5.8192714800148746</v>
          </cell>
          <cell r="H1281">
            <v>5.8192714800148746</v>
          </cell>
          <cell r="I1281">
            <v>5.8192714800148746</v>
          </cell>
          <cell r="J1281">
            <v>-7.4662351064341799</v>
          </cell>
          <cell r="K1281">
            <v>20.312551392504755</v>
          </cell>
          <cell r="L1281">
            <v>17.018624139666144</v>
          </cell>
          <cell r="M1281">
            <v>43.589637312564257</v>
          </cell>
          <cell r="N1281">
            <v>34.256843429521531</v>
          </cell>
          <cell r="O1281">
            <v>29.645345275547477</v>
          </cell>
          <cell r="P1281">
            <v>12.077733260408232</v>
          </cell>
          <cell r="Q1281">
            <v>10.979757509462029</v>
          </cell>
          <cell r="R1281">
            <v>17.567612015139247</v>
          </cell>
          <cell r="S1281">
            <v>13.175709011354435</v>
          </cell>
          <cell r="T1281">
            <v>13.175709011354439</v>
          </cell>
          <cell r="U1281">
            <v>10.979757509462031</v>
          </cell>
          <cell r="V1281">
            <v>21.870000000000005</v>
          </cell>
          <cell r="W1281">
            <v>29.572367341558902</v>
          </cell>
          <cell r="X1281">
            <v>4.5465815630973392</v>
          </cell>
          <cell r="Y1281">
            <v>-27.957914087415055</v>
          </cell>
          <cell r="Z1281">
            <v>-12.24233030990969</v>
          </cell>
          <cell r="AA1281">
            <v>41.000000000000043</v>
          </cell>
          <cell r="AB1281">
            <v>10.000000000000012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J1281">
            <v>0</v>
          </cell>
          <cell r="AO1281">
            <v>0</v>
          </cell>
          <cell r="AV1281">
            <v>0</v>
          </cell>
          <cell r="BE1281">
            <v>0</v>
          </cell>
          <cell r="BQ1281">
            <v>0</v>
          </cell>
          <cell r="CB1281">
            <v>0</v>
          </cell>
          <cell r="CN1281">
            <v>0</v>
          </cell>
          <cell r="DA1281">
            <v>0</v>
          </cell>
          <cell r="DK1281">
            <v>0</v>
          </cell>
          <cell r="DL1281">
            <v>0</v>
          </cell>
          <cell r="DM1281">
            <v>0</v>
          </cell>
          <cell r="DO1281">
            <v>0</v>
          </cell>
          <cell r="DR1281">
            <v>0</v>
          </cell>
          <cell r="DU1281">
            <v>0</v>
          </cell>
          <cell r="DX1281">
            <v>0</v>
          </cell>
          <cell r="EA1281">
            <v>0</v>
          </cell>
          <cell r="ED1281">
            <v>0</v>
          </cell>
        </row>
        <row r="1292">
          <cell r="D1292">
            <v>-219.9</v>
          </cell>
          <cell r="E1292">
            <v>-235.7</v>
          </cell>
          <cell r="F1292">
            <v>-239.8</v>
          </cell>
          <cell r="G1292">
            <v>-210.2</v>
          </cell>
          <cell r="H1292">
            <v>-235.35599999999999</v>
          </cell>
          <cell r="I1292">
            <v>-234.46</v>
          </cell>
          <cell r="J1292">
            <v>-199.79999999999998</v>
          </cell>
          <cell r="K1292">
            <v>-420.99123399999996</v>
          </cell>
          <cell r="L1292">
            <v>-439.69599999999997</v>
          </cell>
          <cell r="M1292">
            <v>-491.93200000000002</v>
          </cell>
          <cell r="N1292">
            <v>-601.53899999999999</v>
          </cell>
          <cell r="O1292">
            <v>-686.245</v>
          </cell>
          <cell r="P1292">
            <v>-560.61200000000008</v>
          </cell>
          <cell r="Q1292">
            <v>-568.19999999999993</v>
          </cell>
          <cell r="R1292">
            <v>-621.22199999999998</v>
          </cell>
          <cell r="S1292">
            <v>-651.66800000000001</v>
          </cell>
          <cell r="T1292">
            <v>-606.12200000000007</v>
          </cell>
          <cell r="U1292">
            <v>-642.20100000000002</v>
          </cell>
          <cell r="V1292">
            <v>-716.75</v>
          </cell>
          <cell r="W1292">
            <v>-938.47</v>
          </cell>
          <cell r="X1292">
            <v>-905.90300000000002</v>
          </cell>
          <cell r="Y1292">
            <v>-959.78899999999999</v>
          </cell>
          <cell r="Z1292">
            <v>-1216.7619999999997</v>
          </cell>
          <cell r="AA1292">
            <v>-1544.4729999999995</v>
          </cell>
          <cell r="AB1292">
            <v>-1725.0740000000003</v>
          </cell>
          <cell r="AC1292">
            <v>-1861.0609999999999</v>
          </cell>
          <cell r="AD1292">
            <v>-2000.5360000000001</v>
          </cell>
          <cell r="AE1292">
            <v>-1904.5129999999999</v>
          </cell>
          <cell r="AF1292">
            <v>-1875.6959999999999</v>
          </cell>
          <cell r="AJ1292">
            <v>-2162.3159999999998</v>
          </cell>
          <cell r="AO1292">
            <v>-1852.008</v>
          </cell>
          <cell r="AV1292">
            <v>-1760.6579999999999</v>
          </cell>
        </row>
        <row r="1295">
          <cell r="D1295">
            <v>-226.6</v>
          </cell>
          <cell r="E1295">
            <v>-242</v>
          </cell>
          <cell r="F1295">
            <v>-288.29999999999995</v>
          </cell>
          <cell r="G1295">
            <v>-273.89999999999998</v>
          </cell>
          <cell r="H1295">
            <v>-256.86700000000002</v>
          </cell>
          <cell r="I1295">
            <v>-258.74299999999994</v>
          </cell>
          <cell r="J1295">
            <v>-290.57799999999997</v>
          </cell>
          <cell r="K1295">
            <v>-444.22500000000002</v>
          </cell>
          <cell r="L1295">
            <v>-444.98540000000003</v>
          </cell>
          <cell r="M1295">
            <v>-469.49299999999994</v>
          </cell>
          <cell r="N1295">
            <v>-556.04999999999995</v>
          </cell>
          <cell r="O1295">
            <v>-584.62098000000003</v>
          </cell>
          <cell r="P1295">
            <v>-533.78300000000002</v>
          </cell>
          <cell r="Q1295">
            <v>-610.55485999999996</v>
          </cell>
          <cell r="R1295">
            <v>-520.29548</v>
          </cell>
          <cell r="S1295">
            <v>-528.75498000000005</v>
          </cell>
          <cell r="T1295">
            <v>-487.96575999999993</v>
          </cell>
          <cell r="U1295">
            <v>-496.11426000000006</v>
          </cell>
          <cell r="V1295">
            <v>-549.41458</v>
          </cell>
          <cell r="W1295">
            <v>-586.5809999999999</v>
          </cell>
          <cell r="X1295">
            <v>-476.12700000000007</v>
          </cell>
          <cell r="Y1295">
            <v>-733.91</v>
          </cell>
          <cell r="Z1295">
            <v>-779.08899999999994</v>
          </cell>
          <cell r="AA1295">
            <v>-889.92800000000011</v>
          </cell>
          <cell r="AB1295">
            <v>-1207.3680000000002</v>
          </cell>
          <cell r="AC1295">
            <v>-1226.2239999999999</v>
          </cell>
          <cell r="AD1295">
            <v>-1334.52</v>
          </cell>
          <cell r="AE1295">
            <v>-1176.3400000000001</v>
          </cell>
          <cell r="AF1295">
            <v>-1110.6880000000001</v>
          </cell>
          <cell r="AJ1295">
            <v>-677.255</v>
          </cell>
          <cell r="AO1295">
            <v>-829.00900000000001</v>
          </cell>
          <cell r="AV1295">
            <v>-914.65300000000002</v>
          </cell>
        </row>
        <row r="1462">
          <cell r="D1462">
            <v>6.5490806444174418E-2</v>
          </cell>
          <cell r="E1462">
            <v>6.6550889821025153E-2</v>
          </cell>
          <cell r="F1462">
            <v>5.6867653418800949E-2</v>
          </cell>
          <cell r="G1462">
            <v>5.1571156615107798E-2</v>
          </cell>
          <cell r="H1462">
            <v>5.0314400735078105E-2</v>
          </cell>
          <cell r="I1462">
            <v>5.1777836942731317E-2</v>
          </cell>
          <cell r="J1462">
            <v>5.0737522863862045E-2</v>
          </cell>
          <cell r="K1462">
            <v>5.639876219538404E-2</v>
          </cell>
          <cell r="L1462">
            <v>5.4945054945054944E-2</v>
          </cell>
          <cell r="M1462">
            <v>5.0021286822770031E-2</v>
          </cell>
          <cell r="N1462">
            <v>0.11244773238983595</v>
          </cell>
          <cell r="O1462">
            <v>0.13715409042794494</v>
          </cell>
          <cell r="P1462">
            <v>4.1426680599094386E-2</v>
          </cell>
          <cell r="Q1462">
            <v>2.9120614156643205E-2</v>
          </cell>
          <cell r="R1462">
            <v>4.905011561432715E-2</v>
          </cell>
          <cell r="S1462">
            <v>5.9109693073051521E-2</v>
          </cell>
          <cell r="T1462">
            <v>3.6566258783585E-2</v>
          </cell>
          <cell r="U1462">
            <v>4.0481642878419509E-2</v>
          </cell>
          <cell r="V1462">
            <v>5.0052319534354121E-2</v>
          </cell>
          <cell r="W1462">
            <v>5.6317995588125787E-2</v>
          </cell>
          <cell r="X1462">
            <v>6.2619936156677949E-2</v>
          </cell>
          <cell r="Y1462">
            <v>6.4246482666878504E-2</v>
          </cell>
          <cell r="Z1462">
            <v>9.7303813804020603E-2</v>
          </cell>
          <cell r="AA1462">
            <v>0.14372052067136423</v>
          </cell>
          <cell r="AB1462">
            <v>0.15340716494086884</v>
          </cell>
          <cell r="AC1462">
            <v>0.13029311321930587</v>
          </cell>
          <cell r="AD1462">
            <v>0.11951281056925715</v>
          </cell>
          <cell r="AE1462">
            <v>8.4671452879658965E-2</v>
          </cell>
          <cell r="AF1462">
            <v>6.5478737259913725E-2</v>
          </cell>
          <cell r="AJ1462">
            <v>6.6623795433881541E-2</v>
          </cell>
          <cell r="AO1462">
            <v>2.2459815420564418E-2</v>
          </cell>
          <cell r="AV1462">
            <v>3.4750722050655838E-2</v>
          </cell>
          <cell r="BE1462">
            <v>6.0068659707780268E-2</v>
          </cell>
          <cell r="BQ1462">
            <v>3.5758059622579441E-2</v>
          </cell>
          <cell r="CB1462">
            <v>3.427497448347102E-2</v>
          </cell>
          <cell r="CN1462">
            <v>3.2294824054886137E-2</v>
          </cell>
          <cell r="DA1462">
            <v>2.8416717510297732E-2</v>
          </cell>
          <cell r="DK1462">
            <v>4.8601597135365444E-2</v>
          </cell>
          <cell r="DL1462">
            <v>4.9579805066445548E-2</v>
          </cell>
          <cell r="DM1462">
            <v>5.1713220203299562E-2</v>
          </cell>
          <cell r="DO1462">
            <v>4.9478043570173255E-2</v>
          </cell>
          <cell r="DR1462">
            <v>5.0702100861461631E-2</v>
          </cell>
          <cell r="DU1462">
            <v>5.4187603062850483E-2</v>
          </cell>
          <cell r="DX1462">
            <v>5.9681580852561811E-2</v>
          </cell>
          <cell r="EA1462">
            <v>6.2185374793046533E-2</v>
          </cell>
          <cell r="ED1462">
            <v>6.4061420336828656E-2</v>
          </cell>
        </row>
        <row r="1489">
          <cell r="D1489">
            <v>0.21773375924615598</v>
          </cell>
          <cell r="E1489">
            <v>0.20291125354149725</v>
          </cell>
          <cell r="F1489">
            <v>0.24606762750703362</v>
          </cell>
          <cell r="G1489">
            <v>0.25532756591945521</v>
          </cell>
          <cell r="H1489">
            <v>0.21468145331979682</v>
          </cell>
          <cell r="I1489">
            <v>0.16912239891887973</v>
          </cell>
          <cell r="J1489">
            <v>0.28598721668626681</v>
          </cell>
          <cell r="K1489">
            <v>0.29522262879703876</v>
          </cell>
          <cell r="L1489">
            <v>0.25419427689647728</v>
          </cell>
          <cell r="M1489">
            <v>0.2723527928222676</v>
          </cell>
          <cell r="N1489">
            <v>0.30476523139513528</v>
          </cell>
          <cell r="O1489">
            <v>0.28947721768808965</v>
          </cell>
          <cell r="P1489">
            <v>0.3018491165164261</v>
          </cell>
          <cell r="Q1489">
            <v>0.26833592821112462</v>
          </cell>
          <cell r="R1489">
            <v>0.33283849136883115</v>
          </cell>
          <cell r="S1489">
            <v>0.30843165785884341</v>
          </cell>
          <cell r="T1489">
            <v>0.29049459905592467</v>
          </cell>
          <cell r="U1489">
            <v>0.27535302551328816</v>
          </cell>
          <cell r="V1489">
            <v>0.31440134085393862</v>
          </cell>
          <cell r="W1489">
            <v>0.23727328009979648</v>
          </cell>
          <cell r="X1489">
            <v>0.31417721265351872</v>
          </cell>
          <cell r="Y1489">
            <v>0.2890181219846874</v>
          </cell>
          <cell r="Z1489">
            <v>0.17674494336008342</v>
          </cell>
          <cell r="AA1489">
            <v>0.26772302553808253</v>
          </cell>
          <cell r="AB1489">
            <v>0.28209622091757769</v>
          </cell>
          <cell r="AC1489">
            <v>0.25224607149254163</v>
          </cell>
          <cell r="AD1489">
            <v>0.20972555254970301</v>
          </cell>
          <cell r="AE1489">
            <v>0.20494445967365019</v>
          </cell>
          <cell r="AF1489">
            <v>0.17341854526691641</v>
          </cell>
          <cell r="AJ1489">
            <v>0.16390587729775297</v>
          </cell>
          <cell r="AO1489">
            <v>0.16608120515640029</v>
          </cell>
          <cell r="AV1489">
            <v>0.26827978166442434</v>
          </cell>
          <cell r="BE1489">
            <v>0.23175674293822929</v>
          </cell>
          <cell r="BQ1489">
            <v>0.20122109315066333</v>
          </cell>
          <cell r="CB1489">
            <v>0.26634885378921025</v>
          </cell>
          <cell r="CN1489">
            <v>0.36602889164756269</v>
          </cell>
          <cell r="DA1489">
            <v>0.33523683539114746</v>
          </cell>
          <cell r="DK1489">
            <v>0.34519761033189178</v>
          </cell>
          <cell r="DL1489">
            <v>0.33453803369780477</v>
          </cell>
          <cell r="DM1489">
            <v>0.3423281226276782</v>
          </cell>
          <cell r="DO1489">
            <v>0.29710168841182699</v>
          </cell>
          <cell r="DR1489">
            <v>0.28995967854441129</v>
          </cell>
          <cell r="DU1489">
            <v>0.26401227991196224</v>
          </cell>
          <cell r="DX1489">
            <v>0.24503440733534246</v>
          </cell>
          <cell r="EA1489">
            <v>0.23581396272391841</v>
          </cell>
          <cell r="ED1489">
            <v>0.22648478323073548</v>
          </cell>
        </row>
        <row r="1986">
          <cell r="AA1986">
            <v>254</v>
          </cell>
          <cell r="AB1986">
            <v>209.10000000000002</v>
          </cell>
          <cell r="AC1986">
            <v>258.89999999999998</v>
          </cell>
          <cell r="AD1986">
            <v>611.40899999999999</v>
          </cell>
          <cell r="AE1986">
            <v>279.24599999999998</v>
          </cell>
          <cell r="AF1986">
            <v>392.4</v>
          </cell>
          <cell r="AJ1986">
            <v>376.2</v>
          </cell>
          <cell r="AO1986">
            <v>445.44876313436839</v>
          </cell>
          <cell r="AV1986">
            <v>303.41852550824598</v>
          </cell>
          <cell r="BE1986">
            <v>400.36160384351223</v>
          </cell>
          <cell r="BQ1986">
            <v>834.08376234242201</v>
          </cell>
          <cell r="CB1986">
            <v>734.22302878978803</v>
          </cell>
          <cell r="CN1986">
            <v>408.38268203042173</v>
          </cell>
          <cell r="DA1986">
            <v>769.76896645646707</v>
          </cell>
          <cell r="DK1986">
            <v>966.14836023845805</v>
          </cell>
          <cell r="DL1986">
            <v>966.14836023845805</v>
          </cell>
          <cell r="DM1986">
            <v>1039.0009297691549</v>
          </cell>
          <cell r="DO1986">
            <v>598.34358048827426</v>
          </cell>
          <cell r="DR1986">
            <v>509.82124698825623</v>
          </cell>
          <cell r="DU1986">
            <v>540.22280106381743</v>
          </cell>
          <cell r="DX1986">
            <v>540.22280106381743</v>
          </cell>
          <cell r="EA1986">
            <v>540.22280106381743</v>
          </cell>
          <cell r="ED1986">
            <v>540.22280106381743</v>
          </cell>
        </row>
        <row r="2103">
          <cell r="D2103">
            <v>0</v>
          </cell>
          <cell r="E2103">
            <v>0</v>
          </cell>
          <cell r="F2103">
            <v>0</v>
          </cell>
          <cell r="G2103">
            <v>0</v>
          </cell>
          <cell r="H2103">
            <v>187.53800000000001</v>
          </cell>
          <cell r="I2103">
            <v>170.98490800000002</v>
          </cell>
          <cell r="J2103">
            <v>183.583</v>
          </cell>
          <cell r="K2103">
            <v>209.5</v>
          </cell>
          <cell r="L2103">
            <v>267.21999999999997</v>
          </cell>
          <cell r="M2103">
            <v>282.11591928251119</v>
          </cell>
          <cell r="N2103">
            <v>377</v>
          </cell>
          <cell r="O2103">
            <v>404.596</v>
          </cell>
          <cell r="P2103">
            <v>410.95100000000002</v>
          </cell>
          <cell r="Q2103">
            <v>377.78300000000002</v>
          </cell>
          <cell r="R2103">
            <v>397.59</v>
          </cell>
          <cell r="S2103">
            <v>383.036181</v>
          </cell>
          <cell r="T2103">
            <v>450.95499999999998</v>
          </cell>
          <cell r="U2103">
            <v>471.93400000000003</v>
          </cell>
          <cell r="V2103">
            <v>494.26400000000001</v>
          </cell>
          <cell r="W2103">
            <v>536.49599999999998</v>
          </cell>
          <cell r="X2103">
            <v>643.29999999999995</v>
          </cell>
          <cell r="Y2103">
            <v>679.59999999999991</v>
          </cell>
          <cell r="Z2103">
            <v>798.38799999999992</v>
          </cell>
          <cell r="AA2103">
            <v>802.9</v>
          </cell>
          <cell r="AB2103">
            <v>1021.1000000000001</v>
          </cell>
          <cell r="AC2103">
            <v>1047.6999999999998</v>
          </cell>
          <cell r="AD2103">
            <v>1212.933</v>
          </cell>
          <cell r="AE2103">
            <v>1192.2739999999999</v>
          </cell>
          <cell r="AF2103">
            <v>1042.7</v>
          </cell>
          <cell r="AJ2103">
            <v>898.3</v>
          </cell>
          <cell r="AO2103">
            <v>770.20275464300005</v>
          </cell>
          <cell r="AV2103">
            <v>869.97860519900007</v>
          </cell>
          <cell r="BE2103">
            <v>1234.7727374048857</v>
          </cell>
          <cell r="BQ2103">
            <v>993.94432450239037</v>
          </cell>
          <cell r="CB2103">
            <v>970.48749781524998</v>
          </cell>
          <cell r="CN2103">
            <v>1047.5533937380001</v>
          </cell>
          <cell r="DA2103">
            <v>1243.9934137614459</v>
          </cell>
          <cell r="DK2103">
            <v>1343.7209974301536</v>
          </cell>
          <cell r="DL2103">
            <v>1340.0361659328453</v>
          </cell>
          <cell r="DM2103">
            <v>1221.3173237592525</v>
          </cell>
          <cell r="DO2103">
            <v>1559.876330861443</v>
          </cell>
          <cell r="DR2103">
            <v>1754.2835879744121</v>
          </cell>
          <cell r="DU2103">
            <v>1992.2263232185805</v>
          </cell>
          <cell r="DX2103">
            <v>2226.6623771416835</v>
          </cell>
          <cell r="EA2103">
            <v>2411.2294987332002</v>
          </cell>
          <cell r="ED2103">
            <v>2544.5130676637846</v>
          </cell>
        </row>
        <row r="2249">
          <cell r="D2249">
            <v>211</v>
          </cell>
          <cell r="E2249">
            <v>207.1</v>
          </cell>
          <cell r="F2249">
            <v>202</v>
          </cell>
          <cell r="G2249">
            <v>236.893</v>
          </cell>
          <cell r="H2249">
            <v>235.34400000000002</v>
          </cell>
          <cell r="I2249">
            <v>245.26100000000002</v>
          </cell>
          <cell r="J2249">
            <v>253.53100000000001</v>
          </cell>
          <cell r="K2249">
            <v>304.93899999999996</v>
          </cell>
          <cell r="L2249">
            <v>314</v>
          </cell>
          <cell r="M2249">
            <v>329</v>
          </cell>
          <cell r="N2249">
            <v>438.60200000000003</v>
          </cell>
          <cell r="O2249">
            <v>717.2</v>
          </cell>
          <cell r="P2249">
            <v>479.30000000000007</v>
          </cell>
          <cell r="Q2249">
            <v>462.66999999999996</v>
          </cell>
          <cell r="R2249">
            <v>556.70000000000005</v>
          </cell>
          <cell r="S2249">
            <v>592.68801699999995</v>
          </cell>
          <cell r="T2249">
            <v>530.38000000000011</v>
          </cell>
          <cell r="U2249">
            <v>544.5</v>
          </cell>
          <cell r="V2249">
            <v>713.2</v>
          </cell>
          <cell r="W2249">
            <v>766.7</v>
          </cell>
          <cell r="X2249">
            <v>800</v>
          </cell>
          <cell r="Y2249">
            <v>914.1</v>
          </cell>
          <cell r="Z2249">
            <v>832.1</v>
          </cell>
          <cell r="AA2249">
            <v>886.8</v>
          </cell>
          <cell r="AB2249">
            <v>1189</v>
          </cell>
          <cell r="AC2249">
            <v>1415.6000000000001</v>
          </cell>
          <cell r="AD2249">
            <v>1390.0319999999999</v>
          </cell>
          <cell r="AE2249">
            <v>1366.2650000000001</v>
          </cell>
          <cell r="AF2249">
            <v>1277.0000000000002</v>
          </cell>
          <cell r="AJ2249">
            <v>1219.4999999999998</v>
          </cell>
          <cell r="AO2249">
            <v>1131.4212329659999</v>
          </cell>
          <cell r="AV2249">
            <v>1045.0618921488499</v>
          </cell>
          <cell r="BE2249">
            <v>1257.0326222260771</v>
          </cell>
          <cell r="BQ2249">
            <v>1321.0565285059999</v>
          </cell>
          <cell r="CB2249">
            <v>1278.26249515931</v>
          </cell>
          <cell r="CN2249">
            <v>1837.7177342654686</v>
          </cell>
          <cell r="DA2249">
            <v>1880.8782605135448</v>
          </cell>
          <cell r="DK2249">
            <v>1898.7058286844767</v>
          </cell>
          <cell r="DL2249">
            <v>1869.5192197165479</v>
          </cell>
          <cell r="DM2249">
            <v>1871.5631504780622</v>
          </cell>
          <cell r="DO2249">
            <v>1804.7446399134956</v>
          </cell>
          <cell r="DR2249">
            <v>1824.1279704130559</v>
          </cell>
          <cell r="DU2249">
            <v>1840.3076720335416</v>
          </cell>
          <cell r="DX2249">
            <v>1865.8211949163356</v>
          </cell>
          <cell r="EA2249">
            <v>1894.4322538814004</v>
          </cell>
          <cell r="ED2249">
            <v>1927.2336538791715</v>
          </cell>
        </row>
        <row r="2257">
          <cell r="D2257">
            <v>121.2</v>
          </cell>
          <cell r="E2257">
            <v>66.199999999999989</v>
          </cell>
          <cell r="F2257">
            <v>68.599999999999994</v>
          </cell>
          <cell r="G2257">
            <v>62.7</v>
          </cell>
          <cell r="H2257">
            <v>79.8</v>
          </cell>
          <cell r="I2257">
            <v>78.957999999999998</v>
          </cell>
          <cell r="J2257">
            <v>77.668999999999997</v>
          </cell>
          <cell r="K2257">
            <v>131.22300000000001</v>
          </cell>
          <cell r="L2257">
            <v>136</v>
          </cell>
          <cell r="M2257">
            <v>145.69200000000001</v>
          </cell>
          <cell r="N2257">
            <v>349.6</v>
          </cell>
          <cell r="O2257">
            <v>362.79999999999995</v>
          </cell>
          <cell r="P2257">
            <v>118.93600000000001</v>
          </cell>
          <cell r="Q2257">
            <v>111.27300000000001</v>
          </cell>
          <cell r="R2257">
            <v>163.57799999999997</v>
          </cell>
          <cell r="S2257">
            <v>203.17774799999998</v>
          </cell>
          <cell r="T2257">
            <v>130.95325</v>
          </cell>
          <cell r="U2257">
            <v>156.33499999999998</v>
          </cell>
          <cell r="V2257">
            <v>160</v>
          </cell>
          <cell r="W2257">
            <v>238.8</v>
          </cell>
          <cell r="X2257">
            <v>246.88300000000001</v>
          </cell>
          <cell r="Y2257">
            <v>298.5</v>
          </cell>
          <cell r="Z2257">
            <v>432.1</v>
          </cell>
          <cell r="AA2257">
            <v>854.27</v>
          </cell>
          <cell r="AB2257">
            <v>1096.9000000000001</v>
          </cell>
          <cell r="AC2257">
            <v>955.6</v>
          </cell>
          <cell r="AD2257">
            <v>926.2829999999999</v>
          </cell>
          <cell r="AE2257">
            <v>642.81099999999992</v>
          </cell>
          <cell r="AF2257">
            <v>428.20000000000005</v>
          </cell>
          <cell r="AJ2257">
            <v>420.3</v>
          </cell>
          <cell r="AO2257">
            <v>298.56436295719942</v>
          </cell>
          <cell r="AV2257">
            <v>430.9</v>
          </cell>
          <cell r="BE2257">
            <v>487.4718229870395</v>
          </cell>
          <cell r="BQ2257">
            <v>241.46843631503441</v>
          </cell>
          <cell r="CB2257">
            <v>272.76093682734682</v>
          </cell>
          <cell r="CN2257">
            <v>340.63341577166864</v>
          </cell>
          <cell r="DA2257">
            <v>267.16534829989496</v>
          </cell>
          <cell r="DK2257">
            <v>494.00200000000007</v>
          </cell>
          <cell r="DL2257">
            <v>494.00200000000007</v>
          </cell>
          <cell r="DM2257">
            <v>494.00200000000007</v>
          </cell>
          <cell r="DO2257">
            <v>487</v>
          </cell>
          <cell r="DR2257">
            <v>518</v>
          </cell>
          <cell r="DU2257">
            <v>547.70000000000005</v>
          </cell>
          <cell r="DX2257">
            <v>625</v>
          </cell>
          <cell r="EA2257">
            <v>675</v>
          </cell>
          <cell r="ED2257">
            <v>725</v>
          </cell>
        </row>
        <row r="2258">
          <cell r="D2258">
            <v>121.2</v>
          </cell>
          <cell r="E2258">
            <v>66.199999999999989</v>
          </cell>
          <cell r="F2258">
            <v>40.4</v>
          </cell>
          <cell r="G2258">
            <v>51.2</v>
          </cell>
          <cell r="H2258">
            <v>54.099999999999994</v>
          </cell>
          <cell r="I2258">
            <v>52.468999999999994</v>
          </cell>
          <cell r="J2258">
            <v>60.872</v>
          </cell>
          <cell r="K2258">
            <v>91.223000000000013</v>
          </cell>
          <cell r="L2258">
            <v>90.9</v>
          </cell>
          <cell r="M2258">
            <v>80.691999999999993</v>
          </cell>
          <cell r="N2258">
            <v>295.8</v>
          </cell>
          <cell r="O2258">
            <v>333.9</v>
          </cell>
          <cell r="P2258">
            <v>89.7</v>
          </cell>
          <cell r="Q2258">
            <v>88.600000000000009</v>
          </cell>
          <cell r="R2258">
            <v>154.29999999999998</v>
          </cell>
          <cell r="S2258">
            <v>184.2</v>
          </cell>
          <cell r="T2258">
            <v>122.6</v>
          </cell>
          <cell r="U2258">
            <v>142.19999999999999</v>
          </cell>
          <cell r="V2258">
            <v>151.1</v>
          </cell>
          <cell r="W2258">
            <v>190</v>
          </cell>
          <cell r="X2258">
            <v>198.6</v>
          </cell>
          <cell r="Y2258">
            <v>244.1</v>
          </cell>
          <cell r="Z2258">
            <v>332.50000000000006</v>
          </cell>
          <cell r="AA2258">
            <v>630.70000000000005</v>
          </cell>
          <cell r="AB2258">
            <v>847.1</v>
          </cell>
          <cell r="AC2258">
            <v>770.7</v>
          </cell>
          <cell r="AD2258">
            <v>655.67199999999991</v>
          </cell>
          <cell r="AE2258">
            <v>386.59999999999997</v>
          </cell>
          <cell r="AF2258">
            <v>245.70000000000002</v>
          </cell>
          <cell r="AJ2258">
            <v>181.10000000000002</v>
          </cell>
          <cell r="AO2258">
            <v>233.25452359299999</v>
          </cell>
          <cell r="AV2258">
            <v>265.12772288739598</v>
          </cell>
          <cell r="BE2258">
            <v>381.23601878059952</v>
          </cell>
          <cell r="BQ2258">
            <v>152.49675638500003</v>
          </cell>
          <cell r="CB2258">
            <v>210.79906560000003</v>
          </cell>
          <cell r="CN2258">
            <v>254.91426911157143</v>
          </cell>
          <cell r="DA2258">
            <v>161.05137162599999</v>
          </cell>
          <cell r="DK2258">
            <v>375.35200000000003</v>
          </cell>
          <cell r="DL2258">
            <v>375.35200000000003</v>
          </cell>
          <cell r="DM2258">
            <v>375.35200000000003</v>
          </cell>
          <cell r="DO2258">
            <v>360.1</v>
          </cell>
          <cell r="DR2258">
            <v>382.8</v>
          </cell>
          <cell r="DU2258">
            <v>405.20000000000005</v>
          </cell>
          <cell r="DX2258">
            <v>482.5</v>
          </cell>
          <cell r="EA2258">
            <v>532.5</v>
          </cell>
          <cell r="ED2258">
            <v>582.5</v>
          </cell>
        </row>
        <row r="2259">
          <cell r="D2259" t="str">
            <v>...</v>
          </cell>
          <cell r="E2259" t="str">
            <v>...</v>
          </cell>
          <cell r="F2259">
            <v>28.2</v>
          </cell>
          <cell r="G2259">
            <v>11.5</v>
          </cell>
          <cell r="H2259">
            <v>25.7</v>
          </cell>
          <cell r="I2259">
            <v>26.489000000000001</v>
          </cell>
          <cell r="J2259">
            <v>16.797000000000001</v>
          </cell>
          <cell r="K2259">
            <v>40</v>
          </cell>
          <cell r="L2259">
            <v>45.1</v>
          </cell>
          <cell r="M2259">
            <v>65</v>
          </cell>
          <cell r="N2259">
            <v>53.8</v>
          </cell>
          <cell r="O2259">
            <v>28.9</v>
          </cell>
          <cell r="P2259">
            <v>29.236000000000001</v>
          </cell>
          <cell r="Q2259">
            <v>22.672999999999998</v>
          </cell>
          <cell r="R2259">
            <v>9.2780000000000005</v>
          </cell>
          <cell r="S2259">
            <v>18.977747999999998</v>
          </cell>
          <cell r="T2259">
            <v>8.3532499999999992</v>
          </cell>
          <cell r="U2259">
            <v>14.135000000000002</v>
          </cell>
          <cell r="V2259">
            <v>8.9</v>
          </cell>
          <cell r="W2259">
            <v>48.8</v>
          </cell>
          <cell r="X2259">
            <v>48.283000000000015</v>
          </cell>
          <cell r="Y2259">
            <v>54.4</v>
          </cell>
          <cell r="Z2259">
            <v>99.6</v>
          </cell>
          <cell r="AA2259">
            <v>223.57</v>
          </cell>
          <cell r="AB2259">
            <v>249.8</v>
          </cell>
          <cell r="AC2259">
            <v>184.9</v>
          </cell>
          <cell r="AD2259">
            <v>270.61099999999999</v>
          </cell>
          <cell r="AE2259">
            <v>256.21100000000001</v>
          </cell>
          <cell r="AF2259">
            <v>182.5</v>
          </cell>
          <cell r="AJ2259">
            <v>239.2</v>
          </cell>
          <cell r="AO2259">
            <v>65.309839364199433</v>
          </cell>
          <cell r="AV2259">
            <v>165.772277112604</v>
          </cell>
          <cell r="BE2259">
            <v>106.23580420643998</v>
          </cell>
          <cell r="BQ2259">
            <v>88.971679930034398</v>
          </cell>
          <cell r="CB2259">
            <v>61.961871227346791</v>
          </cell>
          <cell r="CN2259">
            <v>85.719146660097238</v>
          </cell>
          <cell r="DA2259">
            <v>106.11397667389498</v>
          </cell>
          <cell r="DK2259">
            <v>118.65</v>
          </cell>
          <cell r="DL2259">
            <v>118.65</v>
          </cell>
          <cell r="DM2259">
            <v>118.65</v>
          </cell>
          <cell r="DO2259">
            <v>126.9</v>
          </cell>
          <cell r="DR2259">
            <v>135.19999999999999</v>
          </cell>
          <cell r="DU2259">
            <v>142.5</v>
          </cell>
          <cell r="DX2259">
            <v>142.5</v>
          </cell>
          <cell r="EA2259">
            <v>142.5</v>
          </cell>
          <cell r="ED2259">
            <v>142.5</v>
          </cell>
        </row>
        <row r="2323">
          <cell r="AA2323">
            <v>1838.8</v>
          </cell>
          <cell r="AB2323">
            <v>2495.9</v>
          </cell>
          <cell r="AC2323">
            <v>2638.1</v>
          </cell>
          <cell r="AD2323">
            <v>2621.7950000000001</v>
          </cell>
          <cell r="AE2323">
            <v>2349.078</v>
          </cell>
        </row>
        <row r="2324">
          <cell r="D2324">
            <v>64.5</v>
          </cell>
          <cell r="E2324">
            <v>74.5</v>
          </cell>
          <cell r="F2324">
            <v>68</v>
          </cell>
          <cell r="G2324">
            <v>145.69999999999999</v>
          </cell>
          <cell r="H2324">
            <v>178.56200000000004</v>
          </cell>
          <cell r="I2324">
            <v>157.03299999999999</v>
          </cell>
          <cell r="J2324">
            <v>157.32600000000002</v>
          </cell>
          <cell r="K2324">
            <v>324.89999999999998</v>
          </cell>
          <cell r="L2324">
            <v>442.4</v>
          </cell>
          <cell r="M2324">
            <v>449.1</v>
          </cell>
          <cell r="N2324">
            <v>644.17699999999991</v>
          </cell>
          <cell r="O2324">
            <v>498.70000000000005</v>
          </cell>
          <cell r="P2324">
            <v>370</v>
          </cell>
          <cell r="Q2324">
            <v>814.71199999999988</v>
          </cell>
          <cell r="R2324">
            <v>752.90000000000009</v>
          </cell>
          <cell r="S2324">
            <v>608.66516300000001</v>
          </cell>
          <cell r="T2324">
            <v>583.90800000000002</v>
          </cell>
          <cell r="U2324">
            <v>628.20000000000005</v>
          </cell>
          <cell r="V2324">
            <v>906.80000000000007</v>
          </cell>
          <cell r="W2324">
            <v>1012.9</v>
          </cell>
          <cell r="X2324">
            <v>958.50000000000011</v>
          </cell>
          <cell r="Y2324">
            <v>1361.4145994378221</v>
          </cell>
          <cell r="Z2324">
            <v>836.80000000000007</v>
          </cell>
          <cell r="AA2324">
            <v>990.4</v>
          </cell>
          <cell r="AB2324">
            <v>1385.7</v>
          </cell>
          <cell r="AC2324">
            <v>1531.3000000000002</v>
          </cell>
          <cell r="AD2324">
            <v>1344.038</v>
          </cell>
          <cell r="AE2324">
            <v>1034.604</v>
          </cell>
          <cell r="AF2324">
            <v>603.30000000000007</v>
          </cell>
          <cell r="AJ2324">
            <v>423.1</v>
          </cell>
          <cell r="AO2324">
            <v>574.41216041646248</v>
          </cell>
          <cell r="AV2324">
            <v>583.42340277314997</v>
          </cell>
          <cell r="BE2324">
            <v>747.17044481969174</v>
          </cell>
          <cell r="BQ2324">
            <v>596.17330815391301</v>
          </cell>
          <cell r="CB2324">
            <v>594.99864396800001</v>
          </cell>
          <cell r="CN2324">
            <v>1279.0201975079058</v>
          </cell>
          <cell r="DA2324">
            <v>1383.0578185543905</v>
          </cell>
          <cell r="DK2324">
            <v>1351.3328531244822</v>
          </cell>
          <cell r="DL2324">
            <v>1278.596989710122</v>
          </cell>
          <cell r="DM2324">
            <v>1257.6396507342592</v>
          </cell>
          <cell r="DO2324">
            <v>1191.8886525428914</v>
          </cell>
          <cell r="DR2324">
            <v>1106.6147855091453</v>
          </cell>
          <cell r="DU2324">
            <v>950.05268052828364</v>
          </cell>
          <cell r="DX2324">
            <v>948.5337097252775</v>
          </cell>
          <cell r="EA2324">
            <v>947.71153127840319</v>
          </cell>
          <cell r="ED2324">
            <v>961.93289051676697</v>
          </cell>
        </row>
        <row r="2325">
          <cell r="D2325">
            <v>187.7</v>
          </cell>
          <cell r="E2325">
            <v>167.1</v>
          </cell>
          <cell r="F2325">
            <v>184.6</v>
          </cell>
          <cell r="G2325">
            <v>172.3</v>
          </cell>
          <cell r="H2325">
            <v>191.79400000000001</v>
          </cell>
          <cell r="I2325">
            <v>182.59650800000003</v>
          </cell>
          <cell r="J2325">
            <v>189.61300000000003</v>
          </cell>
          <cell r="K2325">
            <v>221.1</v>
          </cell>
          <cell r="L2325">
            <v>288.21999999999997</v>
          </cell>
          <cell r="M2325">
            <v>306.01591928251116</v>
          </cell>
          <cell r="N2325">
            <v>385.9</v>
          </cell>
          <cell r="O2325">
            <v>413.5</v>
          </cell>
          <cell r="P2325">
            <v>419.654</v>
          </cell>
          <cell r="Q2325">
            <v>392.90000000000003</v>
          </cell>
          <cell r="R2325">
            <v>420.69</v>
          </cell>
          <cell r="S2325">
            <v>409.50369000000001</v>
          </cell>
          <cell r="T2325">
            <v>478.85499999999996</v>
          </cell>
          <cell r="U2325">
            <v>511.53399999999999</v>
          </cell>
          <cell r="V2325">
            <v>524.95500000000004</v>
          </cell>
          <cell r="W2325">
            <v>569.67399999999998</v>
          </cell>
          <cell r="X2325">
            <v>677.8</v>
          </cell>
          <cell r="Y2325">
            <v>716.6946999999999</v>
          </cell>
          <cell r="Z2325">
            <v>848.12399999999991</v>
          </cell>
          <cell r="AA2325">
            <v>848.4</v>
          </cell>
          <cell r="AB2325">
            <v>1110.2</v>
          </cell>
          <cell r="AC2325">
            <v>1106.7999999999997</v>
          </cell>
          <cell r="AD2325">
            <v>1277.7570000000001</v>
          </cell>
          <cell r="AE2325">
            <v>1314.4739999999999</v>
          </cell>
          <cell r="AF2325">
            <v>1194</v>
          </cell>
          <cell r="AJ2325">
            <v>1000.0999999999999</v>
          </cell>
          <cell r="AO2325">
            <v>849.20275464300005</v>
          </cell>
          <cell r="AV2325">
            <v>997.39260519900006</v>
          </cell>
          <cell r="BE2325">
            <v>1357.8407140899999</v>
          </cell>
          <cell r="BQ2325">
            <v>1085.1014868588354</v>
          </cell>
          <cell r="CB2325">
            <v>1045.9910131784798</v>
          </cell>
          <cell r="CN2325">
            <v>1136.9899917434445</v>
          </cell>
          <cell r="DA2325">
            <v>1309.2247153365563</v>
          </cell>
          <cell r="DK2325">
            <v>1449.9076010873371</v>
          </cell>
          <cell r="DL2325">
            <v>1445.806657574102</v>
          </cell>
          <cell r="DM2325">
            <v>1326.7930174717721</v>
          </cell>
          <cell r="DO2325">
            <v>1682.8341901109627</v>
          </cell>
          <cell r="DR2325">
            <v>1894.6930163542654</v>
          </cell>
          <cell r="DU2325">
            <v>2159.1230413318067</v>
          </cell>
          <cell r="DX2325">
            <v>2423.0139039043756</v>
          </cell>
          <cell r="EA2325">
            <v>2638.4123059920084</v>
          </cell>
          <cell r="ED2325">
            <v>2804.7337046786215</v>
          </cell>
        </row>
        <row r="2326">
          <cell r="D2326" t="str">
            <v>...</v>
          </cell>
          <cell r="E2326" t="str">
            <v>...</v>
          </cell>
          <cell r="F2326" t="str">
            <v>...</v>
          </cell>
          <cell r="G2326">
            <v>48.7</v>
          </cell>
          <cell r="H2326">
            <v>48.177999999999997</v>
          </cell>
          <cell r="I2326">
            <v>32.25</v>
          </cell>
          <cell r="J2326" t="str">
            <v>…</v>
          </cell>
          <cell r="K2326" t="str">
            <v>…</v>
          </cell>
          <cell r="L2326" t="str">
            <v>…</v>
          </cell>
          <cell r="M2326" t="str">
            <v>…</v>
          </cell>
          <cell r="N2326" t="str">
            <v>…</v>
          </cell>
          <cell r="O2326" t="str">
            <v>…</v>
          </cell>
          <cell r="P2326" t="str">
            <v>…</v>
          </cell>
          <cell r="Q2326" t="str">
            <v>…</v>
          </cell>
          <cell r="R2326" t="str">
            <v>…</v>
          </cell>
          <cell r="S2326" t="str">
            <v>…</v>
          </cell>
          <cell r="T2326" t="str">
            <v>…</v>
          </cell>
          <cell r="U2326" t="str">
            <v>…</v>
          </cell>
          <cell r="V2326" t="str">
            <v>…</v>
          </cell>
          <cell r="W2326" t="str">
            <v>…</v>
          </cell>
          <cell r="X2326" t="str">
            <v>…</v>
          </cell>
          <cell r="Y2326" t="str">
            <v>…</v>
          </cell>
          <cell r="Z2326" t="str">
            <v>…</v>
          </cell>
          <cell r="AA2326" t="str">
            <v>…</v>
          </cell>
          <cell r="AB2326" t="str">
            <v>…</v>
          </cell>
          <cell r="AC2326" t="str">
            <v>…</v>
          </cell>
          <cell r="AD2326" t="str">
            <v>…</v>
          </cell>
          <cell r="AE2326" t="str">
            <v>…</v>
          </cell>
          <cell r="AF2326" t="str">
            <v>…</v>
          </cell>
          <cell r="AJ2326" t="str">
            <v>…</v>
          </cell>
          <cell r="AO2326" t="str">
            <v>…</v>
          </cell>
          <cell r="AV2326" t="str">
            <v>…</v>
          </cell>
          <cell r="BE2326" t="str">
            <v>…</v>
          </cell>
          <cell r="BQ2326" t="str">
            <v>…</v>
          </cell>
          <cell r="CB2326" t="str">
            <v>…</v>
          </cell>
          <cell r="CN2326" t="str">
            <v>…</v>
          </cell>
          <cell r="DA2326" t="str">
            <v>…</v>
          </cell>
          <cell r="DK2326" t="str">
            <v>…</v>
          </cell>
          <cell r="DL2326" t="str">
            <v>…</v>
          </cell>
          <cell r="DM2326" t="str">
            <v>…</v>
          </cell>
          <cell r="DO2326" t="str">
            <v>…</v>
          </cell>
          <cell r="DR2326" t="str">
            <v>…</v>
          </cell>
          <cell r="DU2326" t="str">
            <v>…</v>
          </cell>
          <cell r="DX2326" t="str">
            <v>…</v>
          </cell>
          <cell r="EA2326" t="str">
            <v>…</v>
          </cell>
          <cell r="ED2326" t="str">
            <v>…</v>
          </cell>
        </row>
        <row r="2330">
          <cell r="D2330">
            <v>263.7</v>
          </cell>
          <cell r="E2330">
            <v>275.7</v>
          </cell>
          <cell r="F2330">
            <v>278.59999999999997</v>
          </cell>
          <cell r="G2330">
            <v>327.19299999999998</v>
          </cell>
          <cell r="H2330">
            <v>327.34399999999999</v>
          </cell>
          <cell r="I2330">
            <v>341.91800000000001</v>
          </cell>
          <cell r="J2330">
            <v>362.41800000000001</v>
          </cell>
          <cell r="K2330">
            <v>461.23899999999998</v>
          </cell>
          <cell r="L2330">
            <v>515</v>
          </cell>
          <cell r="M2330">
            <v>502.09999999999997</v>
          </cell>
          <cell r="N2330">
            <v>630.56999999999994</v>
          </cell>
          <cell r="O2330">
            <v>918.80000000000007</v>
          </cell>
          <cell r="P2330">
            <v>675.22116000000005</v>
          </cell>
          <cell r="Q2330">
            <v>674.71449799999994</v>
          </cell>
          <cell r="R2330">
            <v>875.11672900000008</v>
          </cell>
          <cell r="S2330">
            <v>745.68801699999995</v>
          </cell>
          <cell r="T2330">
            <v>675.39921600000002</v>
          </cell>
          <cell r="U2330">
            <v>693.71776499999999</v>
          </cell>
          <cell r="V2330">
            <v>842.8584800000001</v>
          </cell>
          <cell r="W2330">
            <v>883.269227</v>
          </cell>
          <cell r="X2330">
            <v>918.94445700000006</v>
          </cell>
          <cell r="Y2330">
            <v>1028.524457</v>
          </cell>
          <cell r="Z2330">
            <v>915.09999999999991</v>
          </cell>
          <cell r="AA2330">
            <v>979.49999999999989</v>
          </cell>
          <cell r="AB2330">
            <v>1268.024457</v>
          </cell>
          <cell r="AC2330">
            <v>1502.7</v>
          </cell>
          <cell r="AD2330">
            <v>1541.7469999999998</v>
          </cell>
          <cell r="AE2330">
            <v>1477.114</v>
          </cell>
          <cell r="AF2330">
            <v>1449.3000000000002</v>
          </cell>
          <cell r="AJ2330">
            <v>1412.7</v>
          </cell>
          <cell r="AO2330">
            <v>1350.4092279211745</v>
          </cell>
          <cell r="AV2330">
            <v>1270.0618921488499</v>
          </cell>
          <cell r="BE2330">
            <v>1481.9281770129605</v>
          </cell>
          <cell r="BQ2330">
            <v>1626.8664337964176</v>
          </cell>
          <cell r="CB2330">
            <v>1587.2594967716709</v>
          </cell>
          <cell r="CN2330">
            <v>2165.3434979408071</v>
          </cell>
          <cell r="DA2330">
            <v>2233.8799530498281</v>
          </cell>
          <cell r="DK2330">
            <v>2267.5523015675535</v>
          </cell>
          <cell r="DL2330">
            <v>2238.3656925996252</v>
          </cell>
          <cell r="DM2330">
            <v>2237.1279648742175</v>
          </cell>
          <cell r="DO2330">
            <v>2272.7446399134956</v>
          </cell>
          <cell r="DR2330">
            <v>2378.1279704130561</v>
          </cell>
          <cell r="DU2330">
            <v>2491.3076720335412</v>
          </cell>
          <cell r="DX2330">
            <v>2516.821194916336</v>
          </cell>
          <cell r="EA2330">
            <v>2545.4322538814004</v>
          </cell>
          <cell r="ED2330">
            <v>2578.2336538791715</v>
          </cell>
        </row>
        <row r="2331">
          <cell r="D2331">
            <v>105.4</v>
          </cell>
          <cell r="E2331">
            <v>106.6</v>
          </cell>
          <cell r="F2331">
            <v>104.3</v>
          </cell>
          <cell r="G2331">
            <v>122.593</v>
          </cell>
          <cell r="H2331">
            <v>132.14400000000001</v>
          </cell>
          <cell r="I2331">
            <v>143.66200000000001</v>
          </cell>
          <cell r="J2331">
            <v>149.12200000000001</v>
          </cell>
          <cell r="K2331">
            <v>165.089</v>
          </cell>
          <cell r="L2331">
            <v>178.1</v>
          </cell>
          <cell r="M2331">
            <v>184</v>
          </cell>
          <cell r="N2331">
            <v>195.70000000000002</v>
          </cell>
          <cell r="O2331">
            <v>204.89999999999998</v>
          </cell>
          <cell r="P2331">
            <v>214.10000000000002</v>
          </cell>
          <cell r="Q2331">
            <v>216.6</v>
          </cell>
          <cell r="R2331">
            <v>219.60000000000002</v>
          </cell>
          <cell r="S2331">
            <v>220.58801700000001</v>
          </cell>
          <cell r="T2331">
            <v>228.98000000000002</v>
          </cell>
          <cell r="U2331">
            <v>226.3</v>
          </cell>
          <cell r="V2331">
            <v>227.8</v>
          </cell>
          <cell r="W2331">
            <v>252.4</v>
          </cell>
          <cell r="X2331">
            <v>301.8</v>
          </cell>
          <cell r="Y2331">
            <v>324.09999999999997</v>
          </cell>
          <cell r="Z2331">
            <v>379.7</v>
          </cell>
          <cell r="AA2331">
            <v>412.4</v>
          </cell>
          <cell r="AB2331">
            <v>450.09999999999997</v>
          </cell>
          <cell r="AC2331">
            <v>514.6</v>
          </cell>
          <cell r="AD2331">
            <v>552.78899999999999</v>
          </cell>
          <cell r="AE2331">
            <v>691.30100000000004</v>
          </cell>
          <cell r="AF2331">
            <v>714.7</v>
          </cell>
          <cell r="AJ2331">
            <v>730.9</v>
          </cell>
          <cell r="AO2331">
            <v>732.79871953799989</v>
          </cell>
          <cell r="AV2331">
            <v>701.04300000000001</v>
          </cell>
          <cell r="BE2331">
            <v>688.94855307399996</v>
          </cell>
          <cell r="BQ2331">
            <v>683.2</v>
          </cell>
          <cell r="CB2331">
            <v>681.98691941499976</v>
          </cell>
          <cell r="CN2331">
            <v>769.54254403000004</v>
          </cell>
          <cell r="DA2331">
            <v>827.78899643699992</v>
          </cell>
          <cell r="DK2331">
            <v>908.66688640136988</v>
          </cell>
          <cell r="DL2331">
            <v>908.66688640136988</v>
          </cell>
          <cell r="DM2331">
            <v>908.66688640136988</v>
          </cell>
          <cell r="DO2331">
            <v>932.75355526538362</v>
          </cell>
          <cell r="DR2331">
            <v>942.08109081803752</v>
          </cell>
          <cell r="DU2331">
            <v>951.50190172621785</v>
          </cell>
          <cell r="DX2331">
            <v>961.01692074348</v>
          </cell>
          <cell r="EA2331">
            <v>970.62708995091486</v>
          </cell>
          <cell r="ED2331">
            <v>980.33336085042401</v>
          </cell>
        </row>
        <row r="2332">
          <cell r="D2332">
            <v>84.4</v>
          </cell>
          <cell r="E2332">
            <v>84</v>
          </cell>
          <cell r="F2332">
            <v>80.900000000000006</v>
          </cell>
          <cell r="G2332">
            <v>94.600000000000009</v>
          </cell>
          <cell r="H2332">
            <v>85.4</v>
          </cell>
          <cell r="I2332">
            <v>85.709000000000003</v>
          </cell>
          <cell r="J2332">
            <v>85.132000000000005</v>
          </cell>
          <cell r="K2332">
            <v>113.83499999999999</v>
          </cell>
          <cell r="L2332">
            <v>112.9</v>
          </cell>
          <cell r="M2332">
            <v>124.8</v>
          </cell>
          <cell r="N2332">
            <v>140.102</v>
          </cell>
          <cell r="O2332">
            <v>204.2</v>
          </cell>
          <cell r="P2332">
            <v>138.70000000000002</v>
          </cell>
          <cell r="Q2332">
            <v>128.30000000000001</v>
          </cell>
          <cell r="R2332">
            <v>177</v>
          </cell>
          <cell r="S2332">
            <v>151.69999999999999</v>
          </cell>
          <cell r="T2332">
            <v>124.80000000000001</v>
          </cell>
          <cell r="U2332">
            <v>125.1</v>
          </cell>
          <cell r="V2332">
            <v>153.19999999999999</v>
          </cell>
          <cell r="W2332">
            <v>167.2</v>
          </cell>
          <cell r="X2332">
            <v>190.4</v>
          </cell>
          <cell r="Y2332">
            <v>208.8</v>
          </cell>
          <cell r="Z2332">
            <v>215.7</v>
          </cell>
          <cell r="AA2332">
            <v>239</v>
          </cell>
          <cell r="AB2332">
            <v>298.7</v>
          </cell>
          <cell r="AC2332">
            <v>365.5</v>
          </cell>
          <cell r="AD2332">
            <v>361.34899999999999</v>
          </cell>
          <cell r="AE2332">
            <v>265</v>
          </cell>
          <cell r="AF2332">
            <v>241.2</v>
          </cell>
          <cell r="AJ2332">
            <v>251.7</v>
          </cell>
          <cell r="AO2332">
            <v>167.44765540900002</v>
          </cell>
          <cell r="AV2332">
            <v>139.61371433925001</v>
          </cell>
          <cell r="BE2332">
            <v>203.27094102677921</v>
          </cell>
          <cell r="BQ2332">
            <v>388.93187064999995</v>
          </cell>
          <cell r="CB2332">
            <v>328.3</v>
          </cell>
          <cell r="CN2332">
            <v>454.12669950738916</v>
          </cell>
          <cell r="DA2332">
            <v>596.46462723533091</v>
          </cell>
          <cell r="DK2332">
            <v>594.10806127109629</v>
          </cell>
          <cell r="DL2332">
            <v>566.72573813491954</v>
          </cell>
          <cell r="DM2332">
            <v>566.60452589833153</v>
          </cell>
          <cell r="DO2332">
            <v>479.19370437388773</v>
          </cell>
          <cell r="DR2332">
            <v>490.21515957448707</v>
          </cell>
          <cell r="DU2332">
            <v>499.52924760640229</v>
          </cell>
          <cell r="DX2332">
            <v>508.52077406331756</v>
          </cell>
          <cell r="EA2332">
            <v>519.19971031864713</v>
          </cell>
          <cell r="ED2332">
            <v>532.17970307661324</v>
          </cell>
        </row>
        <row r="2335">
          <cell r="D2335">
            <v>40.5</v>
          </cell>
          <cell r="E2335">
            <v>48.6</v>
          </cell>
          <cell r="F2335">
            <v>56.8</v>
          </cell>
          <cell r="G2335">
            <v>70.099999999999994</v>
          </cell>
          <cell r="H2335">
            <v>72.399999999999991</v>
          </cell>
          <cell r="I2335">
            <v>76.400000000000006</v>
          </cell>
          <cell r="J2335">
            <v>85.2</v>
          </cell>
          <cell r="K2335">
            <v>117.5</v>
          </cell>
          <cell r="L2335">
            <v>163.6</v>
          </cell>
          <cell r="M2335">
            <v>147.9</v>
          </cell>
          <cell r="N2335">
            <v>162.9</v>
          </cell>
          <cell r="O2335">
            <v>177.3</v>
          </cell>
          <cell r="P2335">
            <v>172.715</v>
          </cell>
          <cell r="Q2335">
            <v>187.22800000000001</v>
          </cell>
          <cell r="R2335">
            <v>283.77000000000004</v>
          </cell>
          <cell r="S2335">
            <v>119.30000000000001</v>
          </cell>
          <cell r="T2335">
            <v>114.648</v>
          </cell>
          <cell r="U2335">
            <v>118.9</v>
          </cell>
          <cell r="V2335">
            <v>100.324</v>
          </cell>
          <cell r="W2335">
            <v>92.1</v>
          </cell>
          <cell r="X2335">
            <v>92.320000000000007</v>
          </cell>
          <cell r="Y2335">
            <v>82.3</v>
          </cell>
          <cell r="Z2335">
            <v>64.400000000000006</v>
          </cell>
          <cell r="AA2335">
            <v>69.3</v>
          </cell>
          <cell r="AB2335">
            <v>65.7</v>
          </cell>
          <cell r="AC2335">
            <v>72.2</v>
          </cell>
          <cell r="AD2335">
            <v>129.98599999999999</v>
          </cell>
          <cell r="AE2335">
            <v>93.938999999999993</v>
          </cell>
          <cell r="AF2335">
            <v>128.1</v>
          </cell>
          <cell r="AJ2335">
            <v>132.19999999999999</v>
          </cell>
          <cell r="AO2335">
            <v>139.18799495517479</v>
          </cell>
          <cell r="AV2335">
            <v>133</v>
          </cell>
          <cell r="BE2335">
            <v>140.56156646531269</v>
          </cell>
          <cell r="BQ2335">
            <v>180.36369542396352</v>
          </cell>
          <cell r="CB2335">
            <v>170.38500161236101</v>
          </cell>
          <cell r="CN2335">
            <v>168.71768203042177</v>
          </cell>
          <cell r="DA2335">
            <v>186.92557268084198</v>
          </cell>
          <cell r="DK2335">
            <v>205.343121144077</v>
          </cell>
          <cell r="DL2335">
            <v>205.343121144077</v>
          </cell>
          <cell r="DM2335">
            <v>202.45204168915501</v>
          </cell>
          <cell r="DO2335">
            <v>260.54358048827424</v>
          </cell>
          <cell r="DR2335">
            <v>308.42124698825626</v>
          </cell>
          <cell r="DU2335">
            <v>362.42280106381742</v>
          </cell>
          <cell r="DX2335">
            <v>362.42280106381742</v>
          </cell>
          <cell r="EA2335">
            <v>362.42280106381742</v>
          </cell>
          <cell r="ED2335">
            <v>362.42280106381742</v>
          </cell>
        </row>
        <row r="2336">
          <cell r="D2336">
            <v>12.2</v>
          </cell>
          <cell r="E2336">
            <v>20</v>
          </cell>
          <cell r="F2336">
            <v>19.8</v>
          </cell>
          <cell r="G2336">
            <v>20.2</v>
          </cell>
          <cell r="H2336">
            <v>19.600000000000001</v>
          </cell>
          <cell r="I2336">
            <v>20.257000000000001</v>
          </cell>
          <cell r="J2336">
            <v>23.687000000000001</v>
          </cell>
          <cell r="K2336">
            <v>38.799999999999997</v>
          </cell>
          <cell r="L2336">
            <v>37.4</v>
          </cell>
          <cell r="M2336">
            <v>25.2</v>
          </cell>
          <cell r="N2336">
            <v>29.067999999999998</v>
          </cell>
          <cell r="O2336">
            <v>24.300000000000004</v>
          </cell>
          <cell r="P2336">
            <v>23.206159999999997</v>
          </cell>
          <cell r="Q2336">
            <v>24.816497999999999</v>
          </cell>
          <cell r="R2336">
            <v>34.646729000000001</v>
          </cell>
          <cell r="S2336">
            <v>33.700000000000003</v>
          </cell>
          <cell r="T2336">
            <v>30.371216</v>
          </cell>
          <cell r="U2336">
            <v>30.317765000000001</v>
          </cell>
          <cell r="V2336">
            <v>29.334480000000003</v>
          </cell>
          <cell r="W2336">
            <v>24.469227</v>
          </cell>
          <cell r="X2336">
            <v>26.624457000000003</v>
          </cell>
          <cell r="Y2336">
            <v>32.124457</v>
          </cell>
          <cell r="Z2336">
            <v>18.600000000000001</v>
          </cell>
          <cell r="AA2336">
            <v>23.4</v>
          </cell>
          <cell r="AB2336">
            <v>13.324457000000001</v>
          </cell>
          <cell r="AC2336">
            <v>14.9</v>
          </cell>
          <cell r="AD2336">
            <v>21.728999999999999</v>
          </cell>
          <cell r="AE2336">
            <v>16.91</v>
          </cell>
          <cell r="AF2336">
            <v>44.2</v>
          </cell>
          <cell r="AJ2336">
            <v>61</v>
          </cell>
          <cell r="AO2336">
            <v>79.800000000000011</v>
          </cell>
          <cell r="AV2336">
            <v>92</v>
          </cell>
          <cell r="BE2336">
            <v>84.3339883215707</v>
          </cell>
          <cell r="BQ2336">
            <v>125.44620986645401</v>
          </cell>
          <cell r="CB2336">
            <v>138.61199999999999</v>
          </cell>
          <cell r="CN2336">
            <v>158.90808164491668</v>
          </cell>
          <cell r="DA2336">
            <v>166.07611985544153</v>
          </cell>
          <cell r="DK2336">
            <v>163.50335173900001</v>
          </cell>
          <cell r="DL2336">
            <v>163.50335173900001</v>
          </cell>
          <cell r="DM2336">
            <v>163.112772707</v>
          </cell>
          <cell r="DO2336">
            <v>207.45641951172578</v>
          </cell>
          <cell r="DR2336">
            <v>245.57875301174374</v>
          </cell>
          <cell r="DU2336">
            <v>288.57719893618264</v>
          </cell>
          <cell r="DX2336">
            <v>288.57719893618264</v>
          </cell>
          <cell r="EA2336">
            <v>288.57719893618264</v>
          </cell>
          <cell r="ED2336">
            <v>288.57719893618264</v>
          </cell>
        </row>
        <row r="2340">
          <cell r="D2340">
            <v>21.2</v>
          </cell>
          <cell r="E2340">
            <v>16.5</v>
          </cell>
          <cell r="F2340">
            <v>16.8</v>
          </cell>
          <cell r="G2340">
            <v>19.7</v>
          </cell>
          <cell r="H2340">
            <v>17.8</v>
          </cell>
          <cell r="I2340">
            <v>15.89</v>
          </cell>
          <cell r="J2340">
            <v>19.277000000000001</v>
          </cell>
          <cell r="K2340">
            <v>26.015000000000001</v>
          </cell>
          <cell r="L2340">
            <v>23</v>
          </cell>
          <cell r="M2340">
            <v>20.2</v>
          </cell>
          <cell r="N2340">
            <v>102.8</v>
          </cell>
          <cell r="O2340">
            <v>308.10000000000002</v>
          </cell>
          <cell r="P2340">
            <v>126.5</v>
          </cell>
          <cell r="Q2340">
            <v>117.77</v>
          </cell>
          <cell r="R2340">
            <v>160.1</v>
          </cell>
          <cell r="S2340">
            <v>220.39999999999998</v>
          </cell>
          <cell r="T2340">
            <v>176.59999999999997</v>
          </cell>
          <cell r="U2340">
            <v>193.1</v>
          </cell>
          <cell r="V2340">
            <v>332.20000000000005</v>
          </cell>
          <cell r="W2340">
            <v>347.1</v>
          </cell>
          <cell r="X2340">
            <v>307.8</v>
          </cell>
          <cell r="Y2340">
            <v>381.20000000000005</v>
          </cell>
          <cell r="Z2340">
            <v>236.7</v>
          </cell>
          <cell r="AA2340">
            <v>235.4</v>
          </cell>
          <cell r="AB2340">
            <v>440.20000000000005</v>
          </cell>
          <cell r="AC2340">
            <v>535.5</v>
          </cell>
          <cell r="AD2340">
            <v>475.89400000000001</v>
          </cell>
          <cell r="AE2340">
            <v>409.96399999999994</v>
          </cell>
          <cell r="AF2340">
            <v>321.10000000000002</v>
          </cell>
          <cell r="AJ2340">
            <v>236.9</v>
          </cell>
          <cell r="AO2340">
            <v>231.174858019</v>
          </cell>
          <cell r="AV2340">
            <v>204.40517780959999</v>
          </cell>
          <cell r="BE2340">
            <v>364.81312812529791</v>
          </cell>
          <cell r="BQ2340">
            <v>248.92465785599978</v>
          </cell>
          <cell r="CB2340">
            <v>267.97557574430999</v>
          </cell>
          <cell r="CN2340">
            <v>614.0484907280794</v>
          </cell>
          <cell r="DA2340">
            <v>456.62463684121406</v>
          </cell>
          <cell r="DK2340">
            <v>395.93088101201056</v>
          </cell>
          <cell r="DL2340">
            <v>394.12659518025851</v>
          </cell>
          <cell r="DM2340">
            <v>396.29173817836096</v>
          </cell>
          <cell r="DO2340">
            <v>392.79738027422422</v>
          </cell>
          <cell r="DR2340">
            <v>391.83172002053135</v>
          </cell>
          <cell r="DU2340">
            <v>389.27652270092142</v>
          </cell>
          <cell r="DX2340">
            <v>396.28350010953801</v>
          </cell>
          <cell r="EA2340">
            <v>404.6054536118383</v>
          </cell>
          <cell r="ED2340">
            <v>414.72058995213422</v>
          </cell>
        </row>
        <row r="2342">
          <cell r="D2342">
            <v>-80</v>
          </cell>
          <cell r="E2342">
            <v>-31.69999999999996</v>
          </cell>
          <cell r="F2342">
            <v>10.19999999999996</v>
          </cell>
          <cell r="G2342">
            <v>78.607000000000028</v>
          </cell>
          <cell r="H2342">
            <v>129.16200000000003</v>
          </cell>
          <cell r="I2342">
            <v>74.228416000000038</v>
          </cell>
          <cell r="J2342">
            <v>32.536000000000087</v>
          </cell>
          <cell r="K2342">
            <v>149.83800000000002</v>
          </cell>
          <cell r="L2342">
            <v>325.71999999999991</v>
          </cell>
          <cell r="M2342">
            <v>345.42391928251129</v>
          </cell>
          <cell r="N2342">
            <v>295.67499999999984</v>
          </cell>
          <cell r="O2342">
            <v>-138.89999999999984</v>
          </cell>
          <cell r="P2342">
            <v>220.65399999999988</v>
          </cell>
          <cell r="Q2342">
            <v>656.34199999999987</v>
          </cell>
          <cell r="R2342">
            <v>462.59000000000015</v>
          </cell>
          <cell r="S2342">
            <v>241.28083600000011</v>
          </cell>
          <cell r="T2342">
            <v>409.7829999999999</v>
          </cell>
          <cell r="U2342">
            <v>453.03399999999999</v>
          </cell>
          <cell r="V2342">
            <v>567.45500000000004</v>
          </cell>
          <cell r="W2342">
            <v>625.87400000000002</v>
          </cell>
          <cell r="X2342">
            <v>637.70000000000016</v>
          </cell>
          <cell r="Y2342">
            <v>919.9092994378218</v>
          </cell>
          <cell r="Z2342">
            <v>520.32400000000018</v>
          </cell>
          <cell r="AA2342">
            <v>321.29999999999995</v>
          </cell>
          <cell r="AB2342">
            <v>459.8</v>
          </cell>
          <cell r="AC2342">
            <v>451.79999999999973</v>
          </cell>
          <cell r="AD2342">
            <v>576.09100000000035</v>
          </cell>
          <cell r="AE2342">
            <v>596.21299999999974</v>
          </cell>
          <cell r="AF2342">
            <v>274.59999999999997</v>
          </cell>
          <cell r="AJ2342">
            <v>22.599999999999795</v>
          </cell>
          <cell r="AO2342">
            <v>58.939158500462526</v>
          </cell>
          <cell r="AV2342">
            <v>270.62639293590416</v>
          </cell>
          <cell r="BE2342">
            <v>466.74251790301469</v>
          </cell>
          <cell r="BQ2342">
            <v>207.72151012174845</v>
          </cell>
          <cell r="CB2342">
            <v>151.9280963871698</v>
          </cell>
          <cell r="CN2342">
            <v>323.37818587431019</v>
          </cell>
          <cell r="DA2342">
            <v>650.35290175140233</v>
          </cell>
          <cell r="DK2342">
            <v>527.18262552734279</v>
          </cell>
          <cell r="DL2342">
            <v>479.53242756767588</v>
          </cell>
          <cell r="DM2342">
            <v>337.51751772796899</v>
          </cell>
          <cell r="DO2342">
            <v>709.87820274035846</v>
          </cell>
          <cell r="DR2342">
            <v>794.37983145035446</v>
          </cell>
          <cell r="DU2342">
            <v>863.66804982654958</v>
          </cell>
          <cell r="DX2342">
            <v>1023.2264187133169</v>
          </cell>
          <cell r="EA2342">
            <v>1159.1915833890112</v>
          </cell>
          <cell r="ED2342">
            <v>1256.9329413162168</v>
          </cell>
        </row>
        <row r="2346">
          <cell r="D2346">
            <v>-132.69999999999999</v>
          </cell>
          <cell r="E2346">
            <v>-100.29999999999998</v>
          </cell>
          <cell r="F2346">
            <v>-66.399999999999991</v>
          </cell>
          <cell r="G2346">
            <v>-11.692999999999984</v>
          </cell>
          <cell r="H2346">
            <v>37.090000000000046</v>
          </cell>
          <cell r="I2346">
            <v>-22.507491999999989</v>
          </cell>
          <cell r="J2346">
            <v>-76.350999999999914</v>
          </cell>
          <cell r="K2346">
            <v>-6.4619999999999891</v>
          </cell>
          <cell r="L2346">
            <v>124.71999999999989</v>
          </cell>
          <cell r="M2346">
            <v>172.32391928251127</v>
          </cell>
          <cell r="N2346">
            <v>103.70699999999981</v>
          </cell>
          <cell r="O2346">
            <v>-340.49999999999989</v>
          </cell>
          <cell r="P2346">
            <v>24.732839999999907</v>
          </cell>
          <cell r="Q2346">
            <v>444.29750199999989</v>
          </cell>
          <cell r="R2346">
            <v>144.17327100000008</v>
          </cell>
          <cell r="S2346">
            <v>88.280836000000107</v>
          </cell>
          <cell r="T2346">
            <v>264.76378399999987</v>
          </cell>
          <cell r="U2346">
            <v>303.81623500000001</v>
          </cell>
          <cell r="V2346">
            <v>437.79651999999999</v>
          </cell>
          <cell r="W2346">
            <v>509.30477300000013</v>
          </cell>
          <cell r="X2346">
            <v>518.7555430000001</v>
          </cell>
          <cell r="Y2346">
            <v>805.48484243782184</v>
          </cell>
          <cell r="Z2346">
            <v>437.32400000000018</v>
          </cell>
          <cell r="AA2346">
            <v>228.59999999999997</v>
          </cell>
          <cell r="AB2346">
            <v>380.77554300000003</v>
          </cell>
          <cell r="AC2346">
            <v>364.6999999999997</v>
          </cell>
          <cell r="AD2346">
            <v>424.37600000000032</v>
          </cell>
          <cell r="AE2346">
            <v>485.36399999999981</v>
          </cell>
          <cell r="AF2346">
            <v>102.29999999999995</v>
          </cell>
          <cell r="AJ2346">
            <v>-170.60000000000019</v>
          </cell>
          <cell r="AO2346">
            <v>-160.04883645471227</v>
          </cell>
          <cell r="AV2346">
            <v>45.626392935904164</v>
          </cell>
          <cell r="BE2346">
            <v>241.84696311613129</v>
          </cell>
          <cell r="BQ2346">
            <v>-98.088395168669066</v>
          </cell>
          <cell r="CB2346">
            <v>-157.06890522519123</v>
          </cell>
          <cell r="CN2346">
            <v>-4.2475778010282852</v>
          </cell>
          <cell r="DA2346">
            <v>297.35120921511884</v>
          </cell>
          <cell r="DK2346">
            <v>158.33615264426581</v>
          </cell>
          <cell r="DL2346">
            <v>110.6859546845989</v>
          </cell>
          <cell r="DM2346">
            <v>-28.047296668186021</v>
          </cell>
          <cell r="DO2346">
            <v>241.87820274035849</v>
          </cell>
          <cell r="DR2346">
            <v>240.3798314503544</v>
          </cell>
          <cell r="DU2346">
            <v>212.66804982654958</v>
          </cell>
          <cell r="DX2346">
            <v>372.22641871331689</v>
          </cell>
          <cell r="EA2346">
            <v>508.19158338901116</v>
          </cell>
          <cell r="ED2346">
            <v>605.93294131621678</v>
          </cell>
        </row>
        <row r="2360">
          <cell r="D2360">
            <v>-22.6</v>
          </cell>
          <cell r="E2360">
            <v>3.6</v>
          </cell>
          <cell r="F2360">
            <v>7.7</v>
          </cell>
          <cell r="G2360">
            <v>7.0609999999999999</v>
          </cell>
          <cell r="H2360">
            <v>2.13</v>
          </cell>
          <cell r="I2360">
            <v>19.125</v>
          </cell>
          <cell r="J2360">
            <v>5.7510000000000003</v>
          </cell>
          <cell r="K2360">
            <v>-89.1</v>
          </cell>
          <cell r="L2360">
            <v>-53.6</v>
          </cell>
          <cell r="M2360">
            <v>-125.1</v>
          </cell>
          <cell r="N2360">
            <v>-5.9000000000000057</v>
          </cell>
          <cell r="O2360">
            <v>20.399999999999991</v>
          </cell>
          <cell r="P2360">
            <v>-82.945999999999998</v>
          </cell>
          <cell r="Q2360">
            <v>-74.900000000000006</v>
          </cell>
          <cell r="R2360">
            <v>28.5</v>
          </cell>
          <cell r="S2360">
            <v>-79.900000000000006</v>
          </cell>
          <cell r="T2360">
            <v>-68.8</v>
          </cell>
          <cell r="U2360">
            <v>-53.3</v>
          </cell>
          <cell r="V2360">
            <v>-71.900000000000006</v>
          </cell>
          <cell r="W2360">
            <v>-33.200000000000003</v>
          </cell>
          <cell r="X2360">
            <v>-39.9</v>
          </cell>
          <cell r="Y2360">
            <v>-114.89999999999999</v>
          </cell>
          <cell r="Z2360">
            <v>-50.8</v>
          </cell>
          <cell r="AA2360">
            <v>-122.6</v>
          </cell>
          <cell r="AB2360">
            <v>-116.19999999999999</v>
          </cell>
          <cell r="AC2360">
            <v>-21.5</v>
          </cell>
          <cell r="AD2360">
            <v>-133.75</v>
          </cell>
          <cell r="AE2360">
            <v>-280.22199999999998</v>
          </cell>
          <cell r="AF2360">
            <v>-258.8</v>
          </cell>
          <cell r="AJ2360">
            <v>-133</v>
          </cell>
          <cell r="AO2360">
            <v>-70</v>
          </cell>
          <cell r="AV2360">
            <v>-5.2859999999999996</v>
          </cell>
          <cell r="BE2360">
            <v>-250</v>
          </cell>
          <cell r="BQ2360">
            <v>-173.24250000000001</v>
          </cell>
          <cell r="CB2360">
            <v>346.75818150400005</v>
          </cell>
          <cell r="CN2360">
            <v>176.88316177199994</v>
          </cell>
          <cell r="DA2360">
            <v>404.95724331300016</v>
          </cell>
          <cell r="DK2360">
            <v>100</v>
          </cell>
          <cell r="DL2360">
            <v>100</v>
          </cell>
          <cell r="DM2360">
            <v>0</v>
          </cell>
          <cell r="DO2360">
            <v>75</v>
          </cell>
          <cell r="DR2360">
            <v>50</v>
          </cell>
          <cell r="DU2360">
            <v>45</v>
          </cell>
          <cell r="DX2360">
            <v>45</v>
          </cell>
          <cell r="EA2360">
            <v>45</v>
          </cell>
          <cell r="ED2360">
            <v>45</v>
          </cell>
        </row>
        <row r="2361">
          <cell r="D2361" t="str">
            <v>...</v>
          </cell>
          <cell r="E2361" t="str">
            <v>...</v>
          </cell>
          <cell r="F2361">
            <v>33.799999999999997</v>
          </cell>
          <cell r="G2361">
            <v>87.8</v>
          </cell>
          <cell r="H2361">
            <v>-84.4</v>
          </cell>
          <cell r="I2361">
            <v>184.73099999999999</v>
          </cell>
          <cell r="J2361">
            <v>140.78900000000002</v>
          </cell>
          <cell r="K2361">
            <v>-702.99700000000007</v>
          </cell>
          <cell r="L2361">
            <v>0</v>
          </cell>
          <cell r="M2361">
            <v>0</v>
          </cell>
          <cell r="N2361">
            <v>0</v>
          </cell>
          <cell r="O2361">
            <v>226.97</v>
          </cell>
          <cell r="P2361">
            <v>246.08399999999995</v>
          </cell>
          <cell r="Q2361">
            <v>-481.15199999999993</v>
          </cell>
          <cell r="R2361">
            <v>60.34400000000003</v>
          </cell>
          <cell r="S2361">
            <v>217.26599999999999</v>
          </cell>
          <cell r="T2361">
            <v>63.453000000000003</v>
          </cell>
          <cell r="U2361">
            <v>-343.91399999999999</v>
          </cell>
          <cell r="V2361">
            <v>-1.9459999999999988</v>
          </cell>
          <cell r="W2361">
            <v>-0.3</v>
          </cell>
          <cell r="X2361">
            <v>0</v>
          </cell>
          <cell r="Y2361">
            <v>-4.8490000000000002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0.30000000000001137</v>
          </cell>
          <cell r="AF2361">
            <v>5</v>
          </cell>
          <cell r="AJ2361">
            <v>147</v>
          </cell>
          <cell r="AO2361">
            <v>-14.7</v>
          </cell>
          <cell r="AV2361">
            <v>37.257999999999996</v>
          </cell>
          <cell r="BE2361">
            <v>-64.699999999999989</v>
          </cell>
          <cell r="BQ2361">
            <v>26.799999999999528</v>
          </cell>
          <cell r="CB2361">
            <v>50.768000000000029</v>
          </cell>
          <cell r="CN2361">
            <v>61.834460532400101</v>
          </cell>
          <cell r="DA2361">
            <v>99.153621116253589</v>
          </cell>
          <cell r="DK2361">
            <v>64.601467305806807</v>
          </cell>
          <cell r="DL2361">
            <v>93.900047623805818</v>
          </cell>
          <cell r="DM2361">
            <v>0</v>
          </cell>
          <cell r="DO2361">
            <v>89</v>
          </cell>
          <cell r="DR2361">
            <v>44.5</v>
          </cell>
          <cell r="DU2361">
            <v>44.5</v>
          </cell>
          <cell r="DX2361">
            <v>44.5</v>
          </cell>
          <cell r="EA2361">
            <v>44.5</v>
          </cell>
          <cell r="ED2361">
            <v>44.5</v>
          </cell>
        </row>
        <row r="2368">
          <cell r="D2368">
            <v>5.8</v>
          </cell>
          <cell r="E2368">
            <v>5</v>
          </cell>
          <cell r="F2368">
            <v>6</v>
          </cell>
          <cell r="G2368">
            <v>5.7</v>
          </cell>
          <cell r="H2368">
            <v>4</v>
          </cell>
          <cell r="I2368">
            <v>1.5389999999999999</v>
          </cell>
          <cell r="J2368">
            <v>3.956</v>
          </cell>
          <cell r="K2368">
            <v>8.4190000000000005</v>
          </cell>
          <cell r="S2368">
            <v>1.893</v>
          </cell>
          <cell r="T2368">
            <v>1.1999999999999997</v>
          </cell>
          <cell r="U2368">
            <v>2.1</v>
          </cell>
          <cell r="V2368">
            <v>2</v>
          </cell>
          <cell r="W2368">
            <v>0</v>
          </cell>
          <cell r="X2368">
            <v>0.2</v>
          </cell>
          <cell r="Y2368">
            <v>0.2</v>
          </cell>
          <cell r="Z2368">
            <v>0.7</v>
          </cell>
          <cell r="AA2368">
            <v>0</v>
          </cell>
          <cell r="AB2368">
            <v>0</v>
          </cell>
          <cell r="AC2368">
            <v>0</v>
          </cell>
          <cell r="AD2368">
            <v>-6</v>
          </cell>
          <cell r="AE2368">
            <v>0</v>
          </cell>
          <cell r="AF2368">
            <v>0</v>
          </cell>
          <cell r="AJ2368">
            <v>0</v>
          </cell>
          <cell r="AO2368">
            <v>0</v>
          </cell>
          <cell r="AV2368">
            <v>0</v>
          </cell>
          <cell r="BE2368">
            <v>0</v>
          </cell>
          <cell r="BQ2368">
            <v>3.4729999999999999</v>
          </cell>
          <cell r="CB2368">
            <v>11.868838981</v>
          </cell>
          <cell r="CN2368">
            <v>0</v>
          </cell>
          <cell r="DA2368">
            <v>0</v>
          </cell>
          <cell r="DK2368">
            <v>39</v>
          </cell>
          <cell r="DL2368">
            <v>39</v>
          </cell>
          <cell r="DM2368">
            <v>39</v>
          </cell>
          <cell r="DO2368">
            <v>0</v>
          </cell>
          <cell r="DR2368">
            <v>0</v>
          </cell>
          <cell r="DU2368">
            <v>0</v>
          </cell>
          <cell r="DX2368">
            <v>0</v>
          </cell>
          <cell r="EA2368">
            <v>0</v>
          </cell>
          <cell r="ED2368">
            <v>0</v>
          </cell>
        </row>
        <row r="2369">
          <cell r="S2369" t="str">
            <v>…</v>
          </cell>
          <cell r="T2369" t="str">
            <v>…</v>
          </cell>
          <cell r="U2369" t="str">
            <v>…</v>
          </cell>
          <cell r="V2369" t="str">
            <v>…</v>
          </cell>
          <cell r="W2369" t="str">
            <v>…</v>
          </cell>
          <cell r="X2369" t="str">
            <v>…</v>
          </cell>
          <cell r="Y2369" t="str">
            <v>…</v>
          </cell>
          <cell r="Z2369" t="str">
            <v>…</v>
          </cell>
          <cell r="AA2369" t="str">
            <v>…</v>
          </cell>
          <cell r="AB2369" t="str">
            <v>…</v>
          </cell>
          <cell r="AC2369" t="str">
            <v>…</v>
          </cell>
          <cell r="AD2369" t="str">
            <v>…</v>
          </cell>
          <cell r="AE2369" t="str">
            <v>…</v>
          </cell>
          <cell r="AF2369" t="str">
            <v>…</v>
          </cell>
          <cell r="AJ2369" t="str">
            <v>…</v>
          </cell>
          <cell r="AO2369" t="str">
            <v>…</v>
          </cell>
          <cell r="AV2369" t="str">
            <v>…</v>
          </cell>
          <cell r="BE2369" t="str">
            <v>…</v>
          </cell>
          <cell r="BQ2369">
            <v>0</v>
          </cell>
          <cell r="CB2369">
            <v>0</v>
          </cell>
          <cell r="CN2369">
            <v>0</v>
          </cell>
          <cell r="DA2369">
            <v>0</v>
          </cell>
          <cell r="DK2369">
            <v>1</v>
          </cell>
          <cell r="DL2369">
            <v>1</v>
          </cell>
          <cell r="DM2369">
            <v>1</v>
          </cell>
          <cell r="DO2369">
            <v>0</v>
          </cell>
          <cell r="DR2369">
            <v>0</v>
          </cell>
          <cell r="DU2369">
            <v>0</v>
          </cell>
          <cell r="DX2369">
            <v>0</v>
          </cell>
          <cell r="EA2369">
            <v>0</v>
          </cell>
          <cell r="ED2369">
            <v>0</v>
          </cell>
        </row>
        <row r="2371">
          <cell r="D2371">
            <v>76.5</v>
          </cell>
          <cell r="E2371">
            <v>46.6</v>
          </cell>
          <cell r="F2371">
            <v>27.6</v>
          </cell>
          <cell r="G2371">
            <v>16.899999999999999</v>
          </cell>
          <cell r="H2371">
            <v>17.5</v>
          </cell>
          <cell r="I2371" t="str">
            <v>...</v>
          </cell>
          <cell r="J2371" t="str">
            <v>...</v>
          </cell>
          <cell r="K2371">
            <v>69.7</v>
          </cell>
          <cell r="L2371">
            <v>37.9</v>
          </cell>
          <cell r="M2371">
            <v>36.5</v>
          </cell>
          <cell r="N2371" t="str">
            <v>…</v>
          </cell>
          <cell r="O2371" t="str">
            <v>…</v>
          </cell>
          <cell r="P2371" t="str">
            <v>…</v>
          </cell>
          <cell r="Q2371" t="str">
            <v>…</v>
          </cell>
          <cell r="R2371" t="str">
            <v>…</v>
          </cell>
          <cell r="S2371" t="str">
            <v>…</v>
          </cell>
          <cell r="T2371">
            <v>7</v>
          </cell>
          <cell r="U2371">
            <v>46.215000000000003</v>
          </cell>
          <cell r="V2371" t="str">
            <v>…</v>
          </cell>
          <cell r="W2371">
            <v>14.5</v>
          </cell>
          <cell r="X2371">
            <v>446.3</v>
          </cell>
          <cell r="Y2371" t="str">
            <v>…</v>
          </cell>
          <cell r="Z2371" t="str">
            <v>…</v>
          </cell>
          <cell r="AA2371">
            <v>0</v>
          </cell>
          <cell r="AB2371" t="str">
            <v>…</v>
          </cell>
          <cell r="AC2371">
            <v>271.3</v>
          </cell>
          <cell r="AD2371">
            <v>724.47199999999998</v>
          </cell>
          <cell r="AE2371" t="str">
            <v>…</v>
          </cell>
          <cell r="AF2371">
            <v>296.3</v>
          </cell>
          <cell r="AJ2371" t="str">
            <v>…</v>
          </cell>
          <cell r="AO2371">
            <v>487.83522999999991</v>
          </cell>
          <cell r="AV2371">
            <v>207.28242449999999</v>
          </cell>
          <cell r="BE2371">
            <v>151</v>
          </cell>
          <cell r="BQ2371">
            <v>690.82496755644411</v>
          </cell>
          <cell r="CB2371">
            <v>468.90579242129945</v>
          </cell>
          <cell r="CN2371">
            <v>75.199127798614512</v>
          </cell>
          <cell r="DA2371">
            <v>357.55600000000004</v>
          </cell>
          <cell r="DK2371">
            <v>484.73562000000004</v>
          </cell>
          <cell r="DL2371">
            <v>484.73562000000004</v>
          </cell>
          <cell r="DM2371">
            <v>604.73562000000004</v>
          </cell>
          <cell r="DO2371">
            <v>250</v>
          </cell>
          <cell r="DR2371">
            <v>250</v>
          </cell>
          <cell r="DU2371">
            <v>235</v>
          </cell>
          <cell r="DX2371">
            <v>235</v>
          </cell>
          <cell r="EA2371">
            <v>235</v>
          </cell>
          <cell r="ED2371">
            <v>235</v>
          </cell>
        </row>
        <row r="2372">
          <cell r="D2372" t="str">
            <v>...</v>
          </cell>
          <cell r="E2372" t="str">
            <v>...</v>
          </cell>
          <cell r="F2372">
            <v>28.2</v>
          </cell>
          <cell r="G2372">
            <v>11.5</v>
          </cell>
          <cell r="H2372">
            <v>25.7</v>
          </cell>
          <cell r="I2372">
            <v>26.489000000000001</v>
          </cell>
          <cell r="J2372">
            <v>16.797000000000001</v>
          </cell>
          <cell r="K2372">
            <v>40</v>
          </cell>
          <cell r="L2372">
            <v>45.1</v>
          </cell>
          <cell r="M2372">
            <v>65</v>
          </cell>
          <cell r="N2372">
            <v>53.8</v>
          </cell>
          <cell r="O2372">
            <v>28.9</v>
          </cell>
          <cell r="P2372">
            <v>29.236000000000001</v>
          </cell>
          <cell r="Q2372">
            <v>22.672999999999998</v>
          </cell>
          <cell r="R2372">
            <v>9.2780000000000005</v>
          </cell>
          <cell r="S2372">
            <v>18.977747999999998</v>
          </cell>
          <cell r="T2372">
            <v>8.3532499999999992</v>
          </cell>
          <cell r="U2372">
            <v>14.135000000000002</v>
          </cell>
          <cell r="V2372">
            <v>8.9</v>
          </cell>
          <cell r="W2372">
            <v>48.8</v>
          </cell>
          <cell r="X2372">
            <v>48.283000000000015</v>
          </cell>
          <cell r="Y2372">
            <v>54.4</v>
          </cell>
          <cell r="Z2372">
            <v>99.6</v>
          </cell>
          <cell r="AA2372">
            <v>223.57</v>
          </cell>
          <cell r="AB2372">
            <v>249.8</v>
          </cell>
          <cell r="AC2372">
            <v>184.9</v>
          </cell>
          <cell r="AD2372">
            <v>270.61099999999999</v>
          </cell>
          <cell r="AE2372">
            <v>256.21100000000001</v>
          </cell>
          <cell r="AF2372">
            <v>182.5</v>
          </cell>
          <cell r="AJ2372">
            <v>239.2</v>
          </cell>
          <cell r="AO2372">
            <v>65.309839364199433</v>
          </cell>
          <cell r="AV2372">
            <v>165.772277112604</v>
          </cell>
          <cell r="BE2372">
            <v>106.23580420643998</v>
          </cell>
          <cell r="BQ2372">
            <v>88.971679930034398</v>
          </cell>
          <cell r="CB2372">
            <v>61.961871227346791</v>
          </cell>
          <cell r="CN2372">
            <v>85.719146660097238</v>
          </cell>
          <cell r="DA2372">
            <v>106.11397667389498</v>
          </cell>
          <cell r="DK2372">
            <v>117.65</v>
          </cell>
          <cell r="DL2372">
            <v>117.65</v>
          </cell>
          <cell r="DM2372">
            <v>117.65</v>
          </cell>
          <cell r="DO2372">
            <v>126.9</v>
          </cell>
          <cell r="DR2372">
            <v>135.19999999999999</v>
          </cell>
          <cell r="DU2372">
            <v>142.5</v>
          </cell>
          <cell r="DX2372">
            <v>142.5</v>
          </cell>
          <cell r="EA2372">
            <v>142.5</v>
          </cell>
          <cell r="ED2372">
            <v>142.5</v>
          </cell>
        </row>
        <row r="2373">
          <cell r="D2373">
            <v>-89.7</v>
          </cell>
          <cell r="E2373">
            <v>-78.8</v>
          </cell>
          <cell r="F2373">
            <v>-78.2</v>
          </cell>
          <cell r="G2373">
            <v>-112.5</v>
          </cell>
          <cell r="H2373">
            <v>-85.3</v>
          </cell>
          <cell r="I2373">
            <v>-98.6</v>
          </cell>
          <cell r="J2373">
            <v>-104.4</v>
          </cell>
          <cell r="K2373">
            <v>-183.6</v>
          </cell>
          <cell r="L2373">
            <v>-222.9</v>
          </cell>
          <cell r="M2373">
            <v>-191.5</v>
          </cell>
          <cell r="N2373">
            <v>-200.7</v>
          </cell>
          <cell r="O2373">
            <v>-191.7</v>
          </cell>
          <cell r="P2373">
            <v>-193.7</v>
          </cell>
          <cell r="Q2373">
            <v>-242.07999999999998</v>
          </cell>
          <cell r="R2373">
            <v>-286.64400000000001</v>
          </cell>
          <cell r="S2373">
            <v>-243.6</v>
          </cell>
          <cell r="T2373">
            <v>-205.71600000000001</v>
          </cell>
          <cell r="U2373">
            <v>-278.60000000000002</v>
          </cell>
          <cell r="V2373">
            <v>-218.286</v>
          </cell>
          <cell r="W2373">
            <v>-234.5</v>
          </cell>
          <cell r="X2373">
            <v>-252.3</v>
          </cell>
          <cell r="Y2373">
            <v>-885.6</v>
          </cell>
          <cell r="Z2373">
            <v>-156.80000000000001</v>
          </cell>
          <cell r="AA2373">
            <v>-184.7</v>
          </cell>
          <cell r="AB2373">
            <v>-143.4</v>
          </cell>
          <cell r="AC2373">
            <v>-186.7</v>
          </cell>
          <cell r="AD2373">
            <v>-481.423</v>
          </cell>
          <cell r="AE2373">
            <v>-185.30699999999999</v>
          </cell>
          <cell r="AF2373">
            <v>-264.3</v>
          </cell>
          <cell r="AJ2373">
            <v>-244</v>
          </cell>
          <cell r="AO2373">
            <v>-306.26076817919363</v>
          </cell>
          <cell r="AV2373">
            <v>-170.41852550824598</v>
          </cell>
          <cell r="BE2373">
            <v>-259.80003737819953</v>
          </cell>
          <cell r="BQ2373">
            <v>-662.59733407849603</v>
          </cell>
          <cell r="CB2373">
            <v>-563.83802717742697</v>
          </cell>
          <cell r="CN2373">
            <v>-239.66499999999999</v>
          </cell>
          <cell r="DA2373">
            <v>-582.84339377562503</v>
          </cell>
          <cell r="DK2373">
            <v>-760.80523909438102</v>
          </cell>
          <cell r="DL2373">
            <v>-760.80523909438102</v>
          </cell>
          <cell r="DM2373">
            <v>-836.54888807999998</v>
          </cell>
          <cell r="DO2373">
            <v>-337.8</v>
          </cell>
          <cell r="DR2373">
            <v>-201.4</v>
          </cell>
          <cell r="DU2373">
            <v>-177.8</v>
          </cell>
          <cell r="DX2373">
            <v>-177.8</v>
          </cell>
          <cell r="EA2373">
            <v>-177.8</v>
          </cell>
          <cell r="ED2373">
            <v>-177.8</v>
          </cell>
        </row>
        <row r="2374">
          <cell r="D2374">
            <v>89.7</v>
          </cell>
          <cell r="E2374">
            <v>96.6</v>
          </cell>
          <cell r="F2374">
            <v>89.8</v>
          </cell>
          <cell r="G2374">
            <v>80.599999999999994</v>
          </cell>
          <cell r="H2374">
            <v>168.54300000000001</v>
          </cell>
          <cell r="I2374">
            <v>6.02</v>
          </cell>
          <cell r="J2374">
            <v>0</v>
          </cell>
          <cell r="K2374">
            <v>800.19999999999993</v>
          </cell>
          <cell r="L2374">
            <v>171.8</v>
          </cell>
          <cell r="M2374">
            <v>150.79999999999998</v>
          </cell>
          <cell r="N2374">
            <v>122.9</v>
          </cell>
          <cell r="O2374">
            <v>0</v>
          </cell>
          <cell r="P2374">
            <v>0</v>
          </cell>
          <cell r="Q2374">
            <v>649.47699999999998</v>
          </cell>
          <cell r="R2374">
            <v>29.4</v>
          </cell>
          <cell r="S2374">
            <v>1.6</v>
          </cell>
          <cell r="T2374">
            <v>0</v>
          </cell>
          <cell r="U2374">
            <v>421.51767999999998</v>
          </cell>
          <cell r="V2374">
            <v>72.554000000000002</v>
          </cell>
          <cell r="W2374">
            <v>1.23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19.600000000000001</v>
          </cell>
          <cell r="AF2374">
            <v>43.3</v>
          </cell>
          <cell r="AJ2374">
            <v>18</v>
          </cell>
          <cell r="AO2374">
            <v>112</v>
          </cell>
          <cell r="AV2374">
            <v>0</v>
          </cell>
          <cell r="BE2374">
            <v>0</v>
          </cell>
          <cell r="BQ2374">
            <v>0</v>
          </cell>
          <cell r="CB2374">
            <v>0</v>
          </cell>
          <cell r="CN2374">
            <v>0</v>
          </cell>
          <cell r="DA2374">
            <v>0</v>
          </cell>
          <cell r="DK2374">
            <v>0</v>
          </cell>
          <cell r="DL2374">
            <v>0</v>
          </cell>
          <cell r="DM2374">
            <v>0</v>
          </cell>
          <cell r="DO2374">
            <v>0</v>
          </cell>
          <cell r="DR2374">
            <v>0</v>
          </cell>
          <cell r="DU2374">
            <v>0</v>
          </cell>
          <cell r="DX2374">
            <v>0</v>
          </cell>
          <cell r="EA2374">
            <v>0</v>
          </cell>
          <cell r="ED2374">
            <v>0</v>
          </cell>
        </row>
        <row r="2375">
          <cell r="D2375" t="str">
            <v>...</v>
          </cell>
          <cell r="E2375" t="str">
            <v>...</v>
          </cell>
          <cell r="F2375" t="str">
            <v>...</v>
          </cell>
          <cell r="G2375" t="str">
            <v>...</v>
          </cell>
          <cell r="H2375" t="str">
            <v>...</v>
          </cell>
          <cell r="I2375" t="str">
            <v>...</v>
          </cell>
          <cell r="J2375">
            <v>0</v>
          </cell>
          <cell r="K2375">
            <v>72.768000000000001</v>
          </cell>
          <cell r="L2375">
            <v>22.4</v>
          </cell>
          <cell r="M2375">
            <v>21.9</v>
          </cell>
          <cell r="N2375">
            <v>20</v>
          </cell>
          <cell r="O2375">
            <v>19</v>
          </cell>
          <cell r="P2375">
            <v>18</v>
          </cell>
          <cell r="Q2375">
            <v>17</v>
          </cell>
          <cell r="R2375">
            <v>17</v>
          </cell>
          <cell r="S2375">
            <v>11.9</v>
          </cell>
          <cell r="T2375">
            <v>35.830999999999996</v>
          </cell>
          <cell r="U2375">
            <v>2.6879999999999997</v>
          </cell>
          <cell r="V2375">
            <v>0</v>
          </cell>
          <cell r="W2375">
            <v>0</v>
          </cell>
          <cell r="X2375">
            <v>2.35</v>
          </cell>
          <cell r="Y2375">
            <v>119.8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J2375">
            <v>0</v>
          </cell>
          <cell r="AO2375">
            <v>0</v>
          </cell>
          <cell r="AV2375">
            <v>0</v>
          </cell>
          <cell r="BE2375">
            <v>0</v>
          </cell>
          <cell r="BQ2375">
            <v>0</v>
          </cell>
          <cell r="CB2375">
            <v>0</v>
          </cell>
          <cell r="CN2375">
            <v>0</v>
          </cell>
          <cell r="DA2375">
            <v>0</v>
          </cell>
          <cell r="DK2375">
            <v>0</v>
          </cell>
          <cell r="DL2375">
            <v>0</v>
          </cell>
          <cell r="DM2375">
            <v>0</v>
          </cell>
          <cell r="DO2375">
            <v>0</v>
          </cell>
          <cell r="DR2375">
            <v>0</v>
          </cell>
          <cell r="DU2375">
            <v>0</v>
          </cell>
          <cell r="DX2375">
            <v>0</v>
          </cell>
          <cell r="EA2375">
            <v>0</v>
          </cell>
          <cell r="ED2375">
            <v>0</v>
          </cell>
        </row>
        <row r="2376">
          <cell r="Q2376">
            <v>-5.9530000000000003</v>
          </cell>
          <cell r="R2376">
            <v>5.9530000000000003</v>
          </cell>
          <cell r="Y2376">
            <v>-22.285</v>
          </cell>
          <cell r="Z2376">
            <v>-23.548140436530733</v>
          </cell>
          <cell r="AA2376">
            <v>-24.717650162031806</v>
          </cell>
          <cell r="AB2376">
            <v>-23.571834123903983</v>
          </cell>
          <cell r="AC2376">
            <v>-25.511706596141877</v>
          </cell>
          <cell r="AD2376">
            <v>-25</v>
          </cell>
          <cell r="AE2376">
            <v>-25.382999999999999</v>
          </cell>
          <cell r="AF2376">
            <v>0</v>
          </cell>
          <cell r="AJ2376">
            <v>0</v>
          </cell>
          <cell r="AO2376">
            <v>0</v>
          </cell>
          <cell r="AV2376">
            <v>0</v>
          </cell>
          <cell r="BE2376">
            <v>0</v>
          </cell>
          <cell r="BQ2376">
            <v>0</v>
          </cell>
          <cell r="CB2376">
            <v>0</v>
          </cell>
          <cell r="CN2376">
            <v>0</v>
          </cell>
          <cell r="DA2376">
            <v>0</v>
          </cell>
          <cell r="DK2376">
            <v>0</v>
          </cell>
          <cell r="DL2376">
            <v>0</v>
          </cell>
          <cell r="DM2376">
            <v>0</v>
          </cell>
          <cell r="DO2376">
            <v>0</v>
          </cell>
          <cell r="DR2376">
            <v>0</v>
          </cell>
          <cell r="DU2376">
            <v>0</v>
          </cell>
          <cell r="DX2376">
            <v>0</v>
          </cell>
          <cell r="EA2376">
            <v>0</v>
          </cell>
          <cell r="ED2376">
            <v>0</v>
          </cell>
        </row>
        <row r="2379">
          <cell r="D2379">
            <v>44.2</v>
          </cell>
          <cell r="E2379">
            <v>0.7</v>
          </cell>
          <cell r="F2379">
            <v>-8.1999999999999993</v>
          </cell>
          <cell r="G2379">
            <v>-49.5</v>
          </cell>
          <cell r="H2379">
            <v>7.4</v>
          </cell>
          <cell r="I2379">
            <v>26.2</v>
          </cell>
          <cell r="J2379">
            <v>18.169999999999998</v>
          </cell>
          <cell r="K2379">
            <v>-15.395</v>
          </cell>
          <cell r="L2379">
            <v>13.309000000000015</v>
          </cell>
          <cell r="M2379">
            <v>-16.992999999999999</v>
          </cell>
          <cell r="N2379">
            <v>-22.351000000000017</v>
          </cell>
          <cell r="O2379">
            <v>129.34300000000002</v>
          </cell>
          <cell r="P2379">
            <v>-16.894999999999982</v>
          </cell>
          <cell r="Q2379">
            <v>-67.29200000000003</v>
          </cell>
          <cell r="R2379">
            <v>118.80500000000001</v>
          </cell>
          <cell r="S2379">
            <v>-81.441999999999979</v>
          </cell>
          <cell r="T2379">
            <v>29.529999999999987</v>
          </cell>
          <cell r="U2379">
            <v>-70.505000000000024</v>
          </cell>
          <cell r="V2379">
            <v>-54.492999999999995</v>
          </cell>
          <cell r="W2379">
            <v>-104.95599999999999</v>
          </cell>
          <cell r="X2379">
            <v>48.825000000000003</v>
          </cell>
          <cell r="Y2379">
            <v>-5.7560000000000144</v>
          </cell>
          <cell r="Z2379">
            <v>63.424000000000007</v>
          </cell>
          <cell r="AA2379">
            <v>115.114</v>
          </cell>
          <cell r="AB2379">
            <v>-13.740000000000038</v>
          </cell>
          <cell r="AC2379">
            <v>-35.910309999999981</v>
          </cell>
          <cell r="AD2379">
            <v>-351.38769000000013</v>
          </cell>
          <cell r="AE2379">
            <v>-31.387999999999863</v>
          </cell>
          <cell r="AF2379">
            <v>322.65699999999993</v>
          </cell>
          <cell r="AJ2379">
            <v>345.37500000000006</v>
          </cell>
          <cell r="AO2379">
            <v>-618.85300000000007</v>
          </cell>
          <cell r="AV2379">
            <v>-26.133999999999901</v>
          </cell>
          <cell r="BE2379">
            <v>91.903999999999911</v>
          </cell>
          <cell r="BQ2379">
            <v>88.376000000000161</v>
          </cell>
          <cell r="CB2379">
            <v>158.38499999999982</v>
          </cell>
          <cell r="CN2379">
            <v>-110.92499999999998</v>
          </cell>
          <cell r="DA2379">
            <v>-61.584999999999809</v>
          </cell>
          <cell r="DK2379">
            <v>-32.395069150695491</v>
          </cell>
          <cell r="DL2379">
            <v>25.956548490972409</v>
          </cell>
          <cell r="DM2379">
            <v>133.72587136475366</v>
          </cell>
          <cell r="DO2379">
            <v>-83.227123951981667</v>
          </cell>
          <cell r="DR2379">
            <v>-60.974066232523455</v>
          </cell>
          <cell r="DU2379">
            <v>15.957669841827851</v>
          </cell>
          <cell r="DX2379">
            <v>-45.627259111387787</v>
          </cell>
          <cell r="EA2379">
            <v>-83.476439519744531</v>
          </cell>
          <cell r="ED2379">
            <v>-286.4904704064557</v>
          </cell>
        </row>
        <row r="2380">
          <cell r="D2380" t="str">
            <v>...</v>
          </cell>
          <cell r="E2380" t="str">
            <v>...</v>
          </cell>
          <cell r="F2380" t="str">
            <v>...</v>
          </cell>
          <cell r="G2380" t="str">
            <v>...</v>
          </cell>
          <cell r="H2380" t="str">
            <v>...</v>
          </cell>
          <cell r="I2380" t="str">
            <v>...</v>
          </cell>
          <cell r="J2380">
            <v>0</v>
          </cell>
          <cell r="K2380">
            <v>0</v>
          </cell>
          <cell r="L2380">
            <v>0</v>
          </cell>
          <cell r="M2380">
            <v>1.5920728289999999</v>
          </cell>
          <cell r="N2380">
            <v>0</v>
          </cell>
          <cell r="O2380">
            <v>-7.2828999999829946E-5</v>
          </cell>
          <cell r="P2380">
            <v>7.2828999999829946E-5</v>
          </cell>
          <cell r="Q2380">
            <v>-7.2828999999829946E-5</v>
          </cell>
          <cell r="R2380">
            <v>-0.13900000000000001</v>
          </cell>
          <cell r="S2380">
            <v>-0.14300000000000002</v>
          </cell>
          <cell r="T2380">
            <v>-0.14700000000000002</v>
          </cell>
          <cell r="U2380">
            <v>-0.15200000000000014</v>
          </cell>
          <cell r="V2380">
            <v>-0.15599999999999992</v>
          </cell>
          <cell r="W2380">
            <v>-0.16100000000000003</v>
          </cell>
          <cell r="X2380">
            <v>-0.16569999999999996</v>
          </cell>
          <cell r="Y2380">
            <v>-0.17130000000000001</v>
          </cell>
          <cell r="Z2380">
            <v>-0.17599999999999999</v>
          </cell>
          <cell r="AA2380">
            <v>-0.18099999999999999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  <cell r="AF2380">
            <v>0</v>
          </cell>
          <cell r="AJ2380">
            <v>0</v>
          </cell>
          <cell r="AO2380">
            <v>0</v>
          </cell>
          <cell r="AV2380">
            <v>452.5</v>
          </cell>
          <cell r="BE2380">
            <v>0.27600000000001046</v>
          </cell>
          <cell r="BQ2380">
            <v>0</v>
          </cell>
          <cell r="CB2380">
            <v>-4.0000000000020464E-2</v>
          </cell>
          <cell r="CN2380">
            <v>0</v>
          </cell>
          <cell r="DA2380">
            <v>0</v>
          </cell>
          <cell r="DK2380">
            <v>0</v>
          </cell>
          <cell r="DL2380">
            <v>0</v>
          </cell>
          <cell r="DM2380">
            <v>-32.321428571428555</v>
          </cell>
          <cell r="DO2380">
            <v>-32.321428571428555</v>
          </cell>
          <cell r="DR2380">
            <v>-30.012755102040842</v>
          </cell>
          <cell r="DU2380">
            <v>-27.86898688046648</v>
          </cell>
          <cell r="DX2380">
            <v>-25.878344960433139</v>
          </cell>
          <cell r="EA2380">
            <v>-24.029891748973625</v>
          </cell>
          <cell r="ED2380">
            <v>-22.313470909761236</v>
          </cell>
        </row>
        <row r="2381">
          <cell r="D2381">
            <v>11.9</v>
          </cell>
          <cell r="E2381">
            <v>13</v>
          </cell>
          <cell r="F2381">
            <v>-0.1</v>
          </cell>
          <cell r="G2381">
            <v>-2.7</v>
          </cell>
          <cell r="H2381">
            <v>-3.6</v>
          </cell>
          <cell r="I2381">
            <v>3.7</v>
          </cell>
          <cell r="J2381">
            <v>-8.85</v>
          </cell>
          <cell r="K2381">
            <v>23.433999999999997</v>
          </cell>
          <cell r="L2381">
            <v>-0.625</v>
          </cell>
          <cell r="M2381">
            <v>15.392000000000003</v>
          </cell>
          <cell r="N2381">
            <v>2.4619999999999962</v>
          </cell>
          <cell r="O2381">
            <v>-1.7139999999999986</v>
          </cell>
          <cell r="P2381">
            <v>-7.411999999999999</v>
          </cell>
          <cell r="Q2381">
            <v>6.7640000000000029</v>
          </cell>
          <cell r="R2381">
            <v>-7.0609999999999999</v>
          </cell>
          <cell r="S2381">
            <v>-13.512</v>
          </cell>
          <cell r="T2381">
            <v>-11.806000000000001</v>
          </cell>
          <cell r="U2381">
            <v>17.612999999999996</v>
          </cell>
          <cell r="V2381">
            <v>-10.173999999999999</v>
          </cell>
          <cell r="W2381">
            <v>-9.5109999999999957</v>
          </cell>
          <cell r="X2381">
            <v>-17.349000000000004</v>
          </cell>
          <cell r="Y2381">
            <v>-11.000999999999999</v>
          </cell>
          <cell r="Z2381">
            <v>0</v>
          </cell>
          <cell r="AA2381">
            <v>0</v>
          </cell>
          <cell r="AB2381">
            <v>0</v>
          </cell>
          <cell r="AC2381">
            <v>0</v>
          </cell>
          <cell r="AD2381">
            <v>0</v>
          </cell>
          <cell r="AE2381">
            <v>0</v>
          </cell>
          <cell r="AF2381">
            <v>0</v>
          </cell>
          <cell r="AJ2381">
            <v>0</v>
          </cell>
          <cell r="AO2381">
            <v>111.27800000000001</v>
          </cell>
          <cell r="AV2381">
            <v>116.295</v>
          </cell>
          <cell r="BE2381">
            <v>76.481999999999999</v>
          </cell>
          <cell r="BQ2381">
            <v>160.80000000000001</v>
          </cell>
          <cell r="CB2381">
            <v>81.713999999999999</v>
          </cell>
          <cell r="CN2381">
            <v>82.591000000000008</v>
          </cell>
          <cell r="DA2381">
            <v>-87.980999999999995</v>
          </cell>
          <cell r="DK2381">
            <v>-161.54732808825634</v>
          </cell>
          <cell r="DL2381">
            <v>-161.54732808825634</v>
          </cell>
          <cell r="DM2381">
            <v>-161.54732808825634</v>
          </cell>
          <cell r="DO2381">
            <v>-3.7006502169479631</v>
          </cell>
          <cell r="DR2381">
            <v>-3.6640101157900631</v>
          </cell>
          <cell r="DU2381">
            <v>-3.6277327879109293</v>
          </cell>
          <cell r="DX2381">
            <v>-3.5918146414960006</v>
          </cell>
          <cell r="EA2381">
            <v>-3.5562521202930384</v>
          </cell>
          <cell r="ED2381">
            <v>0</v>
          </cell>
        </row>
        <row r="2382"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 t="str">
            <v>…</v>
          </cell>
          <cell r="K2382" t="str">
            <v>…</v>
          </cell>
          <cell r="L2382" t="str">
            <v>…</v>
          </cell>
          <cell r="M2382" t="str">
            <v>…</v>
          </cell>
          <cell r="N2382" t="str">
            <v>…</v>
          </cell>
          <cell r="O2382" t="str">
            <v>…</v>
          </cell>
          <cell r="P2382" t="str">
            <v>…</v>
          </cell>
          <cell r="Q2382" t="str">
            <v>…</v>
          </cell>
          <cell r="R2382" t="str">
            <v>…</v>
          </cell>
          <cell r="S2382">
            <v>0</v>
          </cell>
          <cell r="T2382" t="str">
            <v>…</v>
          </cell>
          <cell r="U2382" t="str">
            <v>…</v>
          </cell>
          <cell r="V2382" t="str">
            <v>…</v>
          </cell>
          <cell r="W2382" t="str">
            <v>…</v>
          </cell>
          <cell r="X2382">
            <v>0</v>
          </cell>
          <cell r="Y2382">
            <v>-178.6</v>
          </cell>
          <cell r="Z2382">
            <v>-2.7959999999999923</v>
          </cell>
          <cell r="AA2382">
            <v>-4.7790000000000248</v>
          </cell>
          <cell r="AB2382">
            <v>-11.918999999999983</v>
          </cell>
          <cell r="AC2382">
            <v>-0.52269000000001142</v>
          </cell>
          <cell r="AD2382">
            <v>9.314690000000013</v>
          </cell>
          <cell r="AE2382">
            <v>112.181</v>
          </cell>
          <cell r="AF2382">
            <v>-0.30900000000001171</v>
          </cell>
          <cell r="AJ2382">
            <v>-21.49199999999999</v>
          </cell>
          <cell r="AO2382">
            <v>59.949999999999996</v>
          </cell>
          <cell r="AV2382">
            <v>26.353999999999999</v>
          </cell>
          <cell r="BE2382">
            <v>-9.0239999999999991</v>
          </cell>
          <cell r="BQ2382">
            <v>13.33096282381911</v>
          </cell>
          <cell r="CB2382">
            <v>19.614999999999998</v>
          </cell>
          <cell r="CN2382">
            <v>-20.030999999999999</v>
          </cell>
          <cell r="DA2382">
            <v>-28.542000000000002</v>
          </cell>
          <cell r="DK2382">
            <v>29.743644929460196</v>
          </cell>
          <cell r="DL2382">
            <v>29.743644929460196</v>
          </cell>
          <cell r="DM2382">
            <v>29.743644929460196</v>
          </cell>
          <cell r="DO2382">
            <v>-10</v>
          </cell>
          <cell r="DR2382">
            <v>-10</v>
          </cell>
          <cell r="DU2382">
            <v>-10</v>
          </cell>
          <cell r="DX2382">
            <v>-10</v>
          </cell>
          <cell r="EA2382">
            <v>-10</v>
          </cell>
          <cell r="ED2382">
            <v>-10</v>
          </cell>
        </row>
        <row r="2383">
          <cell r="D2383">
            <v>0.4</v>
          </cell>
          <cell r="E2383">
            <v>-5.5</v>
          </cell>
          <cell r="F2383">
            <v>1</v>
          </cell>
          <cell r="G2383">
            <v>-7.8</v>
          </cell>
          <cell r="H2383">
            <v>5.8</v>
          </cell>
          <cell r="I2383">
            <v>15.3</v>
          </cell>
          <cell r="J2383">
            <v>-1.637999999999991</v>
          </cell>
          <cell r="K2383">
            <v>-15.811999999999983</v>
          </cell>
          <cell r="L2383">
            <v>4.0450000000000159</v>
          </cell>
          <cell r="M2383">
            <v>-16.405000000000001</v>
          </cell>
          <cell r="N2383">
            <v>-1.3280000000000314</v>
          </cell>
          <cell r="O2383">
            <v>-5.2879999999999541</v>
          </cell>
          <cell r="P2383">
            <v>2.9260000000000161</v>
          </cell>
          <cell r="Q2383">
            <v>-118.77200000000003</v>
          </cell>
          <cell r="R2383">
            <v>37.154999999999994</v>
          </cell>
          <cell r="S2383">
            <v>44.369999999999983</v>
          </cell>
          <cell r="T2383">
            <v>-4.8139999999999787</v>
          </cell>
          <cell r="U2383">
            <v>-30.481000000000009</v>
          </cell>
          <cell r="V2383">
            <v>-29.518000000000015</v>
          </cell>
          <cell r="W2383">
            <v>17.838000000000001</v>
          </cell>
          <cell r="X2383">
            <v>-482.21400000000006</v>
          </cell>
          <cell r="Y2383">
            <v>467.13300000000004</v>
          </cell>
          <cell r="Z2383">
            <v>-22.104200000000006</v>
          </cell>
          <cell r="AA2383">
            <v>149.31919999999997</v>
          </cell>
          <cell r="AB2383">
            <v>47.854000000000042</v>
          </cell>
          <cell r="AC2383">
            <v>11.90100000000001</v>
          </cell>
          <cell r="AD2383">
            <v>8.3779999999999575</v>
          </cell>
          <cell r="AE2383">
            <v>-29.894999999999982</v>
          </cell>
          <cell r="AF2383">
            <v>17.169999999999959</v>
          </cell>
          <cell r="AJ2383">
            <v>105.941</v>
          </cell>
          <cell r="AO2383">
            <v>88.090000000000146</v>
          </cell>
          <cell r="AV2383">
            <v>67.339999999999861</v>
          </cell>
          <cell r="BE2383">
            <v>-50.42799999999994</v>
          </cell>
          <cell r="BQ2383">
            <v>59.112726050050924</v>
          </cell>
          <cell r="CB2383">
            <v>280.13800000000003</v>
          </cell>
          <cell r="CN2383">
            <v>106.40500000000009</v>
          </cell>
          <cell r="DA2383">
            <v>127.06100000000015</v>
          </cell>
          <cell r="DK2383">
            <v>395</v>
          </cell>
          <cell r="DL2383">
            <v>355</v>
          </cell>
          <cell r="DM2383">
            <v>850.16599999999994</v>
          </cell>
          <cell r="DO2383">
            <v>184.99999999999977</v>
          </cell>
          <cell r="DR2383">
            <v>120</v>
          </cell>
          <cell r="DU2383">
            <v>65</v>
          </cell>
          <cell r="DX2383">
            <v>-35</v>
          </cell>
          <cell r="EA2383">
            <v>-135</v>
          </cell>
          <cell r="ED2383">
            <v>-35</v>
          </cell>
        </row>
        <row r="2384">
          <cell r="D2384">
            <v>16.499999999999986</v>
          </cell>
          <cell r="E2384">
            <v>19.099999999999984</v>
          </cell>
          <cell r="F2384">
            <v>-12.999999999999998</v>
          </cell>
          <cell r="G2384">
            <v>-13.867999999999995</v>
          </cell>
          <cell r="H2384">
            <v>-69.163000000000039</v>
          </cell>
          <cell r="I2384">
            <v>-135.50750800000003</v>
          </cell>
          <cell r="J2384">
            <v>22.572999999999887</v>
          </cell>
          <cell r="K2384">
            <v>38.845000000000098</v>
          </cell>
          <cell r="L2384">
            <v>-97.048999999999921</v>
          </cell>
          <cell r="M2384">
            <v>-48.509992111511266</v>
          </cell>
          <cell r="N2384">
            <v>-18.789999999999782</v>
          </cell>
          <cell r="O2384">
            <v>143.48907282899975</v>
          </cell>
          <cell r="P2384">
            <v>9.210087171000108</v>
          </cell>
          <cell r="Q2384">
            <v>-127.38942917099993</v>
          </cell>
          <cell r="R2384">
            <v>-147.48627100000016</v>
          </cell>
          <cell r="S2384">
            <v>53.287163999999898</v>
          </cell>
          <cell r="T2384">
            <v>-110.49478399999987</v>
          </cell>
          <cell r="U2384">
            <v>-16.997914999999949</v>
          </cell>
          <cell r="V2384">
            <v>-125.87752</v>
          </cell>
          <cell r="W2384">
            <v>-160.24477300000009</v>
          </cell>
          <cell r="X2384">
            <v>-224.50184300000001</v>
          </cell>
          <cell r="Y2384">
            <v>-169.45554243782186</v>
          </cell>
          <cell r="Z2384">
            <v>-245.22365956346943</v>
          </cell>
          <cell r="AA2384">
            <v>-156.05554983796816</v>
          </cell>
          <cell r="AB2384">
            <v>-119.79870887609607</v>
          </cell>
          <cell r="AC2384">
            <v>-377.75629340385791</v>
          </cell>
          <cell r="AD2384">
            <v>-168.98000000000013</v>
          </cell>
          <cell r="AE2384">
            <v>-65.25</v>
          </cell>
          <cell r="AF2384">
            <v>-263.31799999999981</v>
          </cell>
          <cell r="AJ2384">
            <v>-47.223999999999876</v>
          </cell>
          <cell r="AO2384">
            <v>310.7093746339059</v>
          </cell>
          <cell r="AV2384">
            <v>-750.81729192765818</v>
          </cell>
          <cell r="BE2384">
            <v>72.443074262068251</v>
          </cell>
          <cell r="BQ2384">
            <v>-108.78942718314869</v>
          </cell>
          <cell r="CB2384">
            <v>-697.20588050368121</v>
          </cell>
          <cell r="CN2384">
            <v>-128.04417230198638</v>
          </cell>
          <cell r="DA2384">
            <v>-525.12767986874792</v>
          </cell>
          <cell r="DK2384">
            <v>-316.66924854619998</v>
          </cell>
          <cell r="DL2384">
            <v>-316.66924854619998</v>
          </cell>
          <cell r="DM2384">
            <v>-216.66924854619998</v>
          </cell>
          <cell r="DO2384">
            <v>-373.82900000000001</v>
          </cell>
          <cell r="DR2384">
            <v>-398.82900000000001</v>
          </cell>
          <cell r="DU2384">
            <v>-398.82900000000001</v>
          </cell>
          <cell r="DX2384">
            <v>-398.82900000000001</v>
          </cell>
          <cell r="EA2384">
            <v>-398.82900000000001</v>
          </cell>
          <cell r="ED2384">
            <v>-398.82900000000001</v>
          </cell>
        </row>
        <row r="2385">
          <cell r="D2385" t="str">
            <v>...</v>
          </cell>
          <cell r="E2385" t="str">
            <v>...</v>
          </cell>
          <cell r="F2385" t="str">
            <v>...</v>
          </cell>
          <cell r="G2385" t="str">
            <v>...</v>
          </cell>
          <cell r="H2385" t="str">
            <v>...</v>
          </cell>
          <cell r="I2385" t="str">
            <v>...</v>
          </cell>
          <cell r="J2385" t="str">
            <v>...</v>
          </cell>
          <cell r="K2385" t="str">
            <v>…</v>
          </cell>
          <cell r="L2385" t="str">
            <v>…</v>
          </cell>
          <cell r="M2385" t="str">
            <v>…</v>
          </cell>
          <cell r="N2385" t="str">
            <v>…</v>
          </cell>
          <cell r="O2385" t="str">
            <v>…</v>
          </cell>
          <cell r="P2385" t="str">
            <v>…</v>
          </cell>
          <cell r="Q2385" t="str">
            <v>…</v>
          </cell>
          <cell r="R2385" t="str">
            <v>…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J2385">
            <v>0</v>
          </cell>
          <cell r="AO2385">
            <v>0</v>
          </cell>
          <cell r="AV2385">
            <v>0</v>
          </cell>
          <cell r="BE2385">
            <v>0</v>
          </cell>
          <cell r="BQ2385">
            <v>0</v>
          </cell>
          <cell r="CB2385">
            <v>0</v>
          </cell>
          <cell r="CN2385">
            <v>0</v>
          </cell>
          <cell r="DA2385">
            <v>0</v>
          </cell>
          <cell r="DK2385">
            <v>0</v>
          </cell>
          <cell r="DL2385">
            <v>0</v>
          </cell>
          <cell r="DM2385">
            <v>-382.23694634014294</v>
          </cell>
          <cell r="DO2385">
            <v>0</v>
          </cell>
          <cell r="DR2385">
            <v>0</v>
          </cell>
          <cell r="DU2385">
            <v>0</v>
          </cell>
          <cell r="DX2385">
            <v>0</v>
          </cell>
          <cell r="EA2385">
            <v>0</v>
          </cell>
          <cell r="ED2385">
            <v>0</v>
          </cell>
        </row>
        <row r="2399">
          <cell r="AC2399">
            <v>0</v>
          </cell>
          <cell r="AD2399">
            <v>-6</v>
          </cell>
          <cell r="AE2399">
            <v>0</v>
          </cell>
          <cell r="AF2399">
            <v>0</v>
          </cell>
          <cell r="AJ2399">
            <v>0</v>
          </cell>
          <cell r="AO2399">
            <v>0</v>
          </cell>
          <cell r="AV2399">
            <v>0</v>
          </cell>
          <cell r="BE2399">
            <v>0</v>
          </cell>
          <cell r="BQ2399">
            <v>0</v>
          </cell>
          <cell r="CB2399">
            <v>0</v>
          </cell>
          <cell r="CN2399">
            <v>0</v>
          </cell>
          <cell r="DA2399">
            <v>0</v>
          </cell>
          <cell r="DK2399">
            <v>0</v>
          </cell>
          <cell r="DL2399">
            <v>0</v>
          </cell>
          <cell r="DM2399">
            <v>0</v>
          </cell>
          <cell r="DO2399">
            <v>0</v>
          </cell>
          <cell r="DR2399">
            <v>0</v>
          </cell>
          <cell r="DU2399">
            <v>0</v>
          </cell>
          <cell r="DX2399">
            <v>0</v>
          </cell>
          <cell r="EA2399">
            <v>0</v>
          </cell>
          <cell r="ED2399">
            <v>0</v>
          </cell>
        </row>
        <row r="2400">
          <cell r="AC2400">
            <v>0</v>
          </cell>
          <cell r="AD2400">
            <v>0</v>
          </cell>
          <cell r="AE2400">
            <v>0</v>
          </cell>
          <cell r="AF2400">
            <v>0</v>
          </cell>
          <cell r="AJ2400">
            <v>0</v>
          </cell>
          <cell r="AO2400">
            <v>0</v>
          </cell>
          <cell r="AV2400">
            <v>0</v>
          </cell>
          <cell r="BE2400">
            <v>0</v>
          </cell>
          <cell r="BQ2400">
            <v>0</v>
          </cell>
          <cell r="CB2400">
            <v>259.41940877004799</v>
          </cell>
          <cell r="CN2400">
            <v>557.6528061134469</v>
          </cell>
          <cell r="DA2400">
            <v>603.01320888971418</v>
          </cell>
          <cell r="DK2400">
            <v>589.18112396227423</v>
          </cell>
          <cell r="DL2400">
            <v>557.46828751361318</v>
          </cell>
          <cell r="DM2400">
            <v>548.33088772013707</v>
          </cell>
          <cell r="DO2400">
            <v>519.66345250870063</v>
          </cell>
          <cell r="DR2400">
            <v>482.48404648198738</v>
          </cell>
          <cell r="DU2400">
            <v>414.22296871033166</v>
          </cell>
          <cell r="DX2400">
            <v>413.56069744022096</v>
          </cell>
          <cell r="EA2400">
            <v>413.20222763738377</v>
          </cell>
          <cell r="ED2400">
            <v>419.4027402653104</v>
          </cell>
        </row>
        <row r="2410">
          <cell r="D2410">
            <v>-57.099999999999994</v>
          </cell>
          <cell r="E2410">
            <v>-57.599999999999994</v>
          </cell>
          <cell r="F2410">
            <v>-9.8839999999999968</v>
          </cell>
          <cell r="G2410">
            <v>20.776999999999987</v>
          </cell>
          <cell r="H2410">
            <v>37.933999999999997</v>
          </cell>
          <cell r="I2410">
            <v>-23.253</v>
          </cell>
          <cell r="J2410">
            <v>-26.864999999999998</v>
          </cell>
          <cell r="K2410">
            <v>66.099000000000004</v>
          </cell>
          <cell r="L2410">
            <v>21.624000000000006</v>
          </cell>
          <cell r="M2410">
            <v>98.94</v>
          </cell>
          <cell r="N2410">
            <v>97.4</v>
          </cell>
          <cell r="O2410">
            <v>-48.680999999999997</v>
          </cell>
          <cell r="P2410">
            <v>-46.588000000000001</v>
          </cell>
          <cell r="Q2410">
            <v>173.739</v>
          </cell>
          <cell r="R2410">
            <v>-11.470999999999997</v>
          </cell>
          <cell r="S2410">
            <v>19.902999999999992</v>
          </cell>
          <cell r="T2410">
            <v>64.673000000000016</v>
          </cell>
          <cell r="U2410">
            <v>275.53199999999998</v>
          </cell>
          <cell r="V2410">
            <v>525.31600000000003</v>
          </cell>
          <cell r="W2410">
            <v>694.45300000000009</v>
          </cell>
          <cell r="X2410">
            <v>1098.9340000000002</v>
          </cell>
          <cell r="Y2410">
            <v>970.47099999999989</v>
          </cell>
          <cell r="Z2410">
            <v>972.95900000000006</v>
          </cell>
          <cell r="AA2410">
            <v>898.53700000000003</v>
          </cell>
          <cell r="AB2410">
            <v>1046.4640000000002</v>
          </cell>
          <cell r="AC2410">
            <v>1100.5809999999999</v>
          </cell>
          <cell r="AD2410">
            <v>1420.1220000000003</v>
          </cell>
          <cell r="AE2410">
            <v>1303.7539999999999</v>
          </cell>
          <cell r="AF2410">
            <v>1119.06</v>
          </cell>
          <cell r="AJ2410">
            <v>459.58100000000002</v>
          </cell>
          <cell r="AO2410">
            <v>549.88300000000004</v>
          </cell>
          <cell r="AV2410">
            <v>600.36099999999999</v>
          </cell>
          <cell r="BE2410">
            <v>479.73099999999982</v>
          </cell>
          <cell r="BQ2410">
            <v>241.77800000000005</v>
          </cell>
          <cell r="CB2410">
            <v>204.03800000000012</v>
          </cell>
          <cell r="CN2410">
            <v>234.67400000000015</v>
          </cell>
          <cell r="DA2410">
            <v>213.43100000000004</v>
          </cell>
          <cell r="DK2410">
            <v>615.78392913839934</v>
          </cell>
          <cell r="DL2410">
            <v>548.45417656915106</v>
          </cell>
          <cell r="DM2410">
            <v>2145.9133118301424</v>
          </cell>
          <cell r="DO2410">
            <v>805.47179266781268</v>
          </cell>
          <cell r="DR2410">
            <v>991.21584369868879</v>
          </cell>
          <cell r="DU2410">
            <v>1085.4282305985394</v>
          </cell>
          <cell r="DX2410">
            <v>1305.1703806402259</v>
          </cell>
          <cell r="EA2410">
            <v>1610.6416093882642</v>
          </cell>
          <cell r="ED2410">
            <v>2019.6250230373992</v>
          </cell>
        </row>
        <row r="2411">
          <cell r="D2411">
            <v>-28.4</v>
          </cell>
          <cell r="E2411">
            <v>-33.299999999999997</v>
          </cell>
          <cell r="F2411">
            <v>-29.083999999999996</v>
          </cell>
          <cell r="G2411">
            <v>34.520999999999994</v>
          </cell>
          <cell r="H2411">
            <v>53.321999999999996</v>
          </cell>
          <cell r="I2411">
            <v>-5.4639999999999986</v>
          </cell>
          <cell r="J2411">
            <v>-13.882</v>
          </cell>
          <cell r="K2411">
            <v>48.025999999999996</v>
          </cell>
          <cell r="L2411">
            <v>27.238</v>
          </cell>
          <cell r="M2411">
            <v>69.513999999999996</v>
          </cell>
          <cell r="N2411">
            <v>92.385999999999996</v>
          </cell>
        </row>
        <row r="2412">
          <cell r="D2412">
            <v>-28.7</v>
          </cell>
          <cell r="E2412">
            <v>-24.3</v>
          </cell>
          <cell r="F2412">
            <v>19.2</v>
          </cell>
          <cell r="G2412">
            <v>-13.744000000000005</v>
          </cell>
          <cell r="H2412">
            <v>-15.387999999999998</v>
          </cell>
          <cell r="I2412">
            <v>-17.789000000000001</v>
          </cell>
          <cell r="J2412">
            <v>-12.982999999999999</v>
          </cell>
          <cell r="K2412">
            <v>18.073000000000004</v>
          </cell>
          <cell r="L2412">
            <v>-5.6139999999999946</v>
          </cell>
          <cell r="M2412">
            <v>29.425999999999995</v>
          </cell>
          <cell r="N2412">
            <v>5.0140000000000029</v>
          </cell>
          <cell r="O2412">
            <v>5.6779999999999973</v>
          </cell>
          <cell r="P2412">
            <v>-4.4679999999999946</v>
          </cell>
          <cell r="Q2412">
            <v>100.947</v>
          </cell>
          <cell r="R2412">
            <v>34.554000000000002</v>
          </cell>
          <cell r="S2412">
            <v>-14.105000000000009</v>
          </cell>
          <cell r="T2412">
            <v>8.639999999999997</v>
          </cell>
          <cell r="U2412">
            <v>120.82700000000001</v>
          </cell>
          <cell r="V2412">
            <v>202.56100000000001</v>
          </cell>
          <cell r="W2412">
            <v>181.376</v>
          </cell>
          <cell r="X2412">
            <v>577.33300000000008</v>
          </cell>
          <cell r="Y2412">
            <v>78.135000000000005</v>
          </cell>
          <cell r="Z2412">
            <v>175.51100000000002</v>
          </cell>
          <cell r="AA2412">
            <v>155.49100000000001</v>
          </cell>
          <cell r="AB2412">
            <v>62.497</v>
          </cell>
          <cell r="AC2412">
            <v>36.590000000000011</v>
          </cell>
          <cell r="AD2412">
            <v>104.28699999999996</v>
          </cell>
          <cell r="AE2412">
            <v>82.146000000000001</v>
          </cell>
          <cell r="AF2412">
            <v>117.94799999999999</v>
          </cell>
          <cell r="AJ2412">
            <v>88.338000000000008</v>
          </cell>
          <cell r="AO2412">
            <v>242.64699999999996</v>
          </cell>
        </row>
        <row r="2418">
          <cell r="D2418">
            <v>103.30000000000001</v>
          </cell>
          <cell r="E2418">
            <v>136.30000000000001</v>
          </cell>
          <cell r="F2418">
            <v>135.74400000000003</v>
          </cell>
          <cell r="G2418">
            <v>84.837000000000018</v>
          </cell>
          <cell r="H2418">
            <v>78.84899999999999</v>
          </cell>
          <cell r="I2418">
            <v>131.375</v>
          </cell>
          <cell r="J2418">
            <v>139.61500000000001</v>
          </cell>
          <cell r="K2418">
            <v>217.16899999999998</v>
          </cell>
          <cell r="L2418">
            <v>226.08800000000002</v>
          </cell>
          <cell r="M2418">
            <v>210.15607282900004</v>
          </cell>
          <cell r="N2418">
            <v>192.516072829</v>
          </cell>
          <cell r="O2418">
            <v>303.14900000000006</v>
          </cell>
          <cell r="P2418">
            <v>284.45007282900002</v>
          </cell>
          <cell r="Q2418">
            <v>94.530000000000015</v>
          </cell>
          <cell r="R2418">
            <v>245.34800000000001</v>
          </cell>
          <cell r="S2418">
            <v>199.31900000000002</v>
          </cell>
          <cell r="T2418">
            <v>207.85700000000003</v>
          </cell>
          <cell r="U2418">
            <v>119.13199999999999</v>
          </cell>
          <cell r="V2418">
            <v>17.30199999999995</v>
          </cell>
          <cell r="W2418">
            <v>-89.916999999999987</v>
          </cell>
          <cell r="X2418">
            <v>-519.79870000000005</v>
          </cell>
          <cell r="Y2418">
            <v>-237.98200000000003</v>
          </cell>
          <cell r="Z2418">
            <v>-192.00319999999999</v>
          </cell>
          <cell r="AA2418">
            <v>60.756999999999948</v>
          </cell>
          <cell r="AB2418">
            <v>75</v>
          </cell>
          <cell r="AC2418">
            <v>50.740000000000009</v>
          </cell>
          <cell r="AD2418">
            <v>-382.90400000000005</v>
          </cell>
          <cell r="AE2418">
            <v>-228.26</v>
          </cell>
          <cell r="AF2418">
            <v>55.764999999999873</v>
          </cell>
          <cell r="AJ2418">
            <v>607.61399999999992</v>
          </cell>
          <cell r="AO2418">
            <v>139.83600000000013</v>
          </cell>
          <cell r="AV2418">
            <v>802.68900000000008</v>
          </cell>
          <cell r="BE2418">
            <v>887.8760000000002</v>
          </cell>
          <cell r="BQ2418">
            <v>1208.0610000000001</v>
          </cell>
          <cell r="CB2418">
            <v>1784.5309999999999</v>
          </cell>
          <cell r="CN2418">
            <v>1823.3249999999998</v>
          </cell>
          <cell r="DA2418">
            <v>1754.2690000000002</v>
          </cell>
          <cell r="DK2418">
            <v>1980.0702476905089</v>
          </cell>
          <cell r="DL2418">
            <v>1998.4218653321768</v>
          </cell>
          <cell r="DM2418">
            <v>2569.0357596345293</v>
          </cell>
          <cell r="DO2418">
            <v>2049.1726625918182</v>
          </cell>
          <cell r="DR2418">
            <v>2059.5218311414637</v>
          </cell>
          <cell r="DU2418">
            <v>2093.9827813149141</v>
          </cell>
          <cell r="DX2418">
            <v>1968.8853626015973</v>
          </cell>
          <cell r="EA2418">
            <v>1707.8227792125861</v>
          </cell>
          <cell r="ED2418">
            <v>1349.0188378963692</v>
          </cell>
        </row>
        <row r="2419">
          <cell r="D2419">
            <v>134.80000000000001</v>
          </cell>
          <cell r="E2419">
            <v>164.3</v>
          </cell>
          <cell r="F2419">
            <v>160.54400000000001</v>
          </cell>
          <cell r="G2419">
            <v>100.49900000000002</v>
          </cell>
          <cell r="H2419">
            <v>91.948999999999998</v>
          </cell>
          <cell r="I2419">
            <v>137.13400000000001</v>
          </cell>
          <cell r="J2419">
            <v>144.816</v>
          </cell>
          <cell r="K2419">
            <v>226.37</v>
          </cell>
          <cell r="L2419">
            <v>243.09900000000002</v>
          </cell>
          <cell r="M2419">
            <v>226.68507282900003</v>
          </cell>
          <cell r="N2419">
            <v>205.46807282899996</v>
          </cell>
          <cell r="O2419">
            <v>327.80900000000003</v>
          </cell>
          <cell r="P2419">
            <v>306.42807282900003</v>
          </cell>
          <cell r="Q2419">
            <v>127.12800000000001</v>
          </cell>
          <cell r="R2419">
            <v>275.88799999999998</v>
          </cell>
          <cell r="S2419">
            <v>225.161</v>
          </cell>
          <cell r="T2419">
            <v>237.92400000000004</v>
          </cell>
          <cell r="U2419">
            <v>154.39899999999997</v>
          </cell>
          <cell r="V2419">
            <v>60.057999999999964</v>
          </cell>
          <cell r="W2419">
            <v>-36.731999999999992</v>
          </cell>
          <cell r="X2419">
            <v>-487.63570000000004</v>
          </cell>
          <cell r="Y2419">
            <v>-216.03100000000003</v>
          </cell>
          <cell r="Z2419">
            <v>-177.6832</v>
          </cell>
          <cell r="AA2419">
            <v>81.789999999999964</v>
          </cell>
          <cell r="AB2419">
            <v>103.985</v>
          </cell>
          <cell r="AC2419">
            <v>79.453000000000003</v>
          </cell>
          <cell r="AD2419">
            <v>-254.2420000000001</v>
          </cell>
          <cell r="AE2419">
            <v>-203.34399999999997</v>
          </cell>
          <cell r="AF2419">
            <v>136.17399999999989</v>
          </cell>
          <cell r="AJ2419">
            <v>565.99800000000005</v>
          </cell>
          <cell r="AO2419">
            <v>206.46300000000014</v>
          </cell>
        </row>
        <row r="2420">
          <cell r="D2420">
            <v>-31.5</v>
          </cell>
          <cell r="E2420">
            <v>-28</v>
          </cell>
          <cell r="F2420">
            <v>-24.799999999999983</v>
          </cell>
          <cell r="G2420">
            <v>-15.662000000000006</v>
          </cell>
          <cell r="H2420">
            <v>-13.100000000000009</v>
          </cell>
          <cell r="I2420">
            <v>-5.7590000000000146</v>
          </cell>
          <cell r="J2420">
            <v>-5.2009999999999934</v>
          </cell>
          <cell r="K2420">
            <v>-9.2010000000000218</v>
          </cell>
          <cell r="L2420">
            <v>-17.010999999999996</v>
          </cell>
          <cell r="M2420">
            <v>-16.528999999999996</v>
          </cell>
          <cell r="N2420">
            <v>-12.95199999999997</v>
          </cell>
          <cell r="O2420">
            <v>-24.659999999999968</v>
          </cell>
          <cell r="P2420">
            <v>-21.978000000000009</v>
          </cell>
          <cell r="Q2420">
            <v>-32.597999999999999</v>
          </cell>
          <cell r="R2420">
            <v>-30.539999999999964</v>
          </cell>
          <cell r="S2420">
            <v>-25.841999999999985</v>
          </cell>
          <cell r="T2420">
            <v>-30.067000000000007</v>
          </cell>
          <cell r="U2420">
            <v>-35.266999999999982</v>
          </cell>
          <cell r="V2420">
            <v>-42.756000000000014</v>
          </cell>
          <cell r="W2420">
            <v>-53.184999999999995</v>
          </cell>
          <cell r="X2420">
            <v>-32.163000000000011</v>
          </cell>
          <cell r="Y2420">
            <v>-21.950999999999993</v>
          </cell>
          <cell r="Z2420">
            <v>-14.319999999999993</v>
          </cell>
          <cell r="AA2420">
            <v>-21.033000000000015</v>
          </cell>
          <cell r="AB2420">
            <v>-28.984999999999999</v>
          </cell>
          <cell r="AC2420">
            <v>-28.712999999999994</v>
          </cell>
          <cell r="AD2420">
            <v>-128.66199999999995</v>
          </cell>
          <cell r="AE2420">
            <v>-24.916000000000025</v>
          </cell>
          <cell r="AF2420">
            <v>-80.40900000000002</v>
          </cell>
          <cell r="AJ2420">
            <v>41.615999999999872</v>
          </cell>
          <cell r="AO2420">
            <v>-66.62700000000001</v>
          </cell>
        </row>
        <row r="2422">
          <cell r="D2422">
            <v>293.3</v>
          </cell>
          <cell r="E2422">
            <v>255.39999999999998</v>
          </cell>
          <cell r="F2422">
            <v>215.5</v>
          </cell>
          <cell r="G2422">
            <v>219.47200000000001</v>
          </cell>
          <cell r="H2422">
            <v>230.03700000000001</v>
          </cell>
          <cell r="I2422">
            <v>217.79599999999999</v>
          </cell>
          <cell r="J2422">
            <v>213.14099999999999</v>
          </cell>
          <cell r="K2422">
            <v>214.93299999999999</v>
          </cell>
          <cell r="L2422">
            <v>254.631</v>
          </cell>
          <cell r="M2422">
            <v>247.77600000000001</v>
          </cell>
          <cell r="N2422">
            <v>351.26400000000001</v>
          </cell>
          <cell r="O2422">
            <v>364.52100000000002</v>
          </cell>
          <cell r="P2422">
            <v>362.47400000000005</v>
          </cell>
          <cell r="Q2422">
            <v>401.613</v>
          </cell>
          <cell r="R2422">
            <v>471.79699999999997</v>
          </cell>
          <cell r="S2422">
            <v>508.14100000000002</v>
          </cell>
          <cell r="T2422">
            <v>466.65999999999997</v>
          </cell>
          <cell r="U2422">
            <v>422.91099999999994</v>
          </cell>
          <cell r="V2422">
            <v>464.92399999999998</v>
          </cell>
          <cell r="W2422">
            <v>555.78899999999999</v>
          </cell>
          <cell r="X2422">
            <v>635.84799999999996</v>
          </cell>
          <cell r="Y2422">
            <v>673.30700000000002</v>
          </cell>
          <cell r="Z2422">
            <v>630.39699999999993</v>
          </cell>
          <cell r="AA2422">
            <v>647.38099999999997</v>
          </cell>
          <cell r="AB2422">
            <v>904.00199999999995</v>
          </cell>
          <cell r="AC2422">
            <v>1176.9849999999999</v>
          </cell>
          <cell r="AD2422">
            <v>1478.8530000000001</v>
          </cell>
          <cell r="AE2422">
            <v>1391.085</v>
          </cell>
          <cell r="AF2422">
            <v>1304.0430000000001</v>
          </cell>
          <cell r="AJ2422">
            <v>1172.4880000000001</v>
          </cell>
          <cell r="AO2422">
            <v>1120.5509999999999</v>
          </cell>
          <cell r="AV2422">
            <v>1170.4659999999999</v>
          </cell>
          <cell r="BE2422">
            <v>1196.145</v>
          </cell>
          <cell r="BQ2422">
            <v>1255.1990000000001</v>
          </cell>
          <cell r="CB2422">
            <v>1446.162</v>
          </cell>
          <cell r="CN2422">
            <v>1635.6559999999999</v>
          </cell>
          <cell r="DA2422">
            <v>1895.098</v>
          </cell>
          <cell r="DK2422">
            <v>2196.5064417676849</v>
          </cell>
          <cell r="DL2422">
            <v>2225.0690090447742</v>
          </cell>
          <cell r="DM2422">
            <v>142.53240518652524</v>
          </cell>
          <cell r="DO2422">
            <v>2711.2465587211013</v>
          </cell>
          <cell r="DR2422">
            <v>3125.8378913571837</v>
          </cell>
          <cell r="DU2422">
            <v>3595.6311703905458</v>
          </cell>
          <cell r="DX2422">
            <v>4192.8589599711249</v>
          </cell>
          <cell r="EA2422">
            <v>4870.7157083078482</v>
          </cell>
          <cell r="ED2422">
            <v>5600.3315777201578</v>
          </cell>
        </row>
        <row r="2430">
          <cell r="D2430">
            <v>239.5</v>
          </cell>
          <cell r="E2430">
            <v>248.6</v>
          </cell>
          <cell r="F2430">
            <v>452.99099999999999</v>
          </cell>
          <cell r="G2430">
            <v>256.99099999999999</v>
          </cell>
          <cell r="H2430">
            <v>268.12</v>
          </cell>
          <cell r="I2430">
            <v>237.59899999999999</v>
          </cell>
          <cell r="J2430">
            <v>233.44599999999997</v>
          </cell>
          <cell r="K2430">
            <v>318.69299999999998</v>
          </cell>
          <cell r="L2430">
            <v>357.149</v>
          </cell>
          <cell r="M2430">
            <v>398.16200000000003</v>
          </cell>
          <cell r="N2430">
            <v>464.81699999999995</v>
          </cell>
          <cell r="O2430">
            <v>456.32099999999991</v>
          </cell>
          <cell r="P2430">
            <v>449.04300000000001</v>
          </cell>
          <cell r="Q2430">
            <v>523.51099999999997</v>
          </cell>
          <cell r="R2430">
            <v>567.90700000000004</v>
          </cell>
          <cell r="S2430">
            <v>601.64900000000011</v>
          </cell>
          <cell r="T2430">
            <v>595.05700000000002</v>
          </cell>
          <cell r="U2430">
            <v>657.10500000000002</v>
          </cell>
          <cell r="V2430">
            <v>835.01800000000003</v>
          </cell>
          <cell r="W2430">
            <v>978.97799999999995</v>
          </cell>
          <cell r="X2430">
            <v>1046.557</v>
          </cell>
          <cell r="Y2430">
            <v>1140.2469999999998</v>
          </cell>
          <cell r="Z2430">
            <v>1172.9739999999999</v>
          </cell>
          <cell r="AA2430">
            <v>1401.899659504315</v>
          </cell>
          <cell r="AB2430">
            <v>1822.7340000000002</v>
          </cell>
          <cell r="AC2430">
            <v>2107.0740000000001</v>
          </cell>
          <cell r="AD2430">
            <v>2280.0119999999997</v>
          </cell>
          <cell r="AE2430">
            <v>2226.1570000000002</v>
          </cell>
          <cell r="AF2430">
            <v>2259.9090000000001</v>
          </cell>
          <cell r="AJ2430">
            <v>2084.5230000000001</v>
          </cell>
          <cell r="AO2430">
            <v>2004.845</v>
          </cell>
          <cell r="AV2430">
            <v>2309.66</v>
          </cell>
          <cell r="BE2430">
            <v>2334.5440000000003</v>
          </cell>
          <cell r="BQ2430">
            <v>2499.2249999999999</v>
          </cell>
          <cell r="CB2430">
            <v>2625.6590000000001</v>
          </cell>
          <cell r="CN2430">
            <v>3020.2959999999998</v>
          </cell>
          <cell r="DA2430">
            <v>3312.7060000000001</v>
          </cell>
          <cell r="DK2430">
            <v>4255.8765024328486</v>
          </cell>
          <cell r="DL2430">
            <v>4235.460934782358</v>
          </cell>
          <cell r="DM2430">
            <v>4320.9973604874531</v>
          </cell>
          <cell r="DO2430">
            <v>5025.20689781699</v>
          </cell>
          <cell r="DR2430">
            <v>5631.6914500335924</v>
          </cell>
          <cell r="DU2430">
            <v>6225.9580661402561</v>
          </cell>
          <cell r="DX2430">
            <v>6913.6305870492015</v>
          </cell>
          <cell r="EA2430">
            <v>7631.6959807449566</v>
          </cell>
          <cell r="ED2430">
            <v>8407.2913224901858</v>
          </cell>
        </row>
        <row r="2431">
          <cell r="D2431">
            <v>49.5</v>
          </cell>
          <cell r="E2431">
            <v>50.2</v>
          </cell>
          <cell r="F2431">
            <v>57.99</v>
          </cell>
          <cell r="G2431">
            <v>61.935999999999993</v>
          </cell>
          <cell r="H2431">
            <v>62.939</v>
          </cell>
          <cell r="I2431">
            <v>56.786000000000001</v>
          </cell>
          <cell r="J2431">
            <v>50.466999999999999</v>
          </cell>
          <cell r="K2431">
            <v>78.183999999999997</v>
          </cell>
          <cell r="L2431">
            <v>100.691</v>
          </cell>
          <cell r="M2431">
            <v>111.01700000000001</v>
          </cell>
          <cell r="N2431">
            <v>121.03399999999998</v>
          </cell>
          <cell r="O2431">
            <v>124.72299999999998</v>
          </cell>
          <cell r="P2431">
            <v>105.233</v>
          </cell>
          <cell r="Q2431">
            <v>116.28899999999999</v>
          </cell>
          <cell r="R2431">
            <v>128.18700000000001</v>
          </cell>
          <cell r="S2431">
            <v>132.02000000000001</v>
          </cell>
          <cell r="T2431">
            <v>124.21700000000003</v>
          </cell>
          <cell r="U2431">
            <v>138.691</v>
          </cell>
          <cell r="V2431">
            <v>190.209</v>
          </cell>
          <cell r="W2431">
            <v>219.05499999999998</v>
          </cell>
          <cell r="X2431">
            <v>225.58700000000002</v>
          </cell>
          <cell r="Y2431">
            <v>228.68799999999996</v>
          </cell>
          <cell r="Z2431">
            <v>249.39999999999998</v>
          </cell>
          <cell r="AA2431">
            <v>221.15800000000002</v>
          </cell>
          <cell r="AB2431">
            <v>288.65500000000003</v>
          </cell>
          <cell r="AC2431">
            <v>293.86600000000004</v>
          </cell>
          <cell r="AD2431">
            <v>384.72799999999995</v>
          </cell>
          <cell r="AE2431">
            <v>357.29800000000006</v>
          </cell>
          <cell r="AF2431">
            <v>379.03100000000001</v>
          </cell>
          <cell r="AJ2431">
            <v>361.82</v>
          </cell>
          <cell r="AO2431">
            <v>329.03199999999998</v>
          </cell>
          <cell r="AV2431">
            <v>385.21499999999997</v>
          </cell>
          <cell r="BE2431">
            <v>365.86099999999999</v>
          </cell>
          <cell r="BQ2431">
            <v>420.40799999999996</v>
          </cell>
          <cell r="CB2431">
            <v>477.29300000000001</v>
          </cell>
          <cell r="CN2431">
            <v>364.71099999999996</v>
          </cell>
          <cell r="DA2431">
            <v>398.25700000000001</v>
          </cell>
          <cell r="DK2431">
            <v>438.62077590736448</v>
          </cell>
          <cell r="DL2431">
            <v>435.7024491325555</v>
          </cell>
          <cell r="DM2431">
            <v>433.63493688666182</v>
          </cell>
          <cell r="DO2431">
            <v>445.59095425511316</v>
          </cell>
          <cell r="DR2431">
            <v>452.89997010601479</v>
          </cell>
          <cell r="DU2431">
            <v>453.643856339541</v>
          </cell>
          <cell r="DX2431">
            <v>460.24014770417801</v>
          </cell>
          <cell r="EA2431">
            <v>466.77908467184369</v>
          </cell>
          <cell r="ED2431">
            <v>475.1140715656137</v>
          </cell>
        </row>
        <row r="2433">
          <cell r="D2433">
            <v>0</v>
          </cell>
          <cell r="E2433">
            <v>0</v>
          </cell>
          <cell r="F2433">
            <v>0.20100000000000001</v>
          </cell>
          <cell r="G2433">
            <v>3.0000000000000001E-3</v>
          </cell>
          <cell r="H2433">
            <v>1.2150000000000001</v>
          </cell>
          <cell r="I2433">
            <v>0.78200000000000003</v>
          </cell>
          <cell r="J2433">
            <v>2.3E-2</v>
          </cell>
          <cell r="K2433">
            <v>9.4E-2</v>
          </cell>
          <cell r="L2433">
            <v>0.43999999999999995</v>
          </cell>
          <cell r="M2433">
            <v>5.9409999999999998</v>
          </cell>
          <cell r="N2433">
            <v>2.714</v>
          </cell>
          <cell r="O2433">
            <v>1.343</v>
          </cell>
          <cell r="P2433">
            <v>1.423</v>
          </cell>
          <cell r="Q2433">
            <v>0.71199999999999997</v>
          </cell>
          <cell r="R2433">
            <v>0.20500000000000002</v>
          </cell>
          <cell r="S2433">
            <v>0.20399999999999999</v>
          </cell>
          <cell r="T2433">
            <v>0.159</v>
          </cell>
          <cell r="U2433">
            <v>0.377</v>
          </cell>
          <cell r="V2433">
            <v>3.056</v>
          </cell>
          <cell r="W2433">
            <v>1.35</v>
          </cell>
          <cell r="X2433">
            <v>7.0680000000000005</v>
          </cell>
          <cell r="Y2433">
            <v>6.0500000000000007</v>
          </cell>
          <cell r="Z2433">
            <v>8.2000000000000011</v>
          </cell>
          <cell r="AA2433">
            <v>5.5250000000000004</v>
          </cell>
          <cell r="AB2433">
            <v>2.2759999999999998</v>
          </cell>
          <cell r="AC2433">
            <v>0.12</v>
          </cell>
          <cell r="AD2433">
            <v>0.12</v>
          </cell>
          <cell r="AE2433">
            <v>0.12</v>
          </cell>
          <cell r="AF2433">
            <v>0.249</v>
          </cell>
          <cell r="AJ2433">
            <v>11.220999999999998</v>
          </cell>
          <cell r="AO2433">
            <v>7.7489999999999997</v>
          </cell>
        </row>
        <row r="2434">
          <cell r="D2434">
            <v>84.6</v>
          </cell>
          <cell r="E2434">
            <v>96.3</v>
          </cell>
          <cell r="F2434">
            <v>183.8</v>
          </cell>
          <cell r="G2434">
            <v>93.38</v>
          </cell>
          <cell r="H2434">
            <v>97.087000000000003</v>
          </cell>
          <cell r="I2434">
            <v>82.981999999999999</v>
          </cell>
          <cell r="J2434">
            <v>85.12299999999999</v>
          </cell>
          <cell r="K2434">
            <v>111.747</v>
          </cell>
          <cell r="L2434">
            <v>115.22099999999999</v>
          </cell>
          <cell r="M2434">
            <v>139.93200000000002</v>
          </cell>
          <cell r="N2434">
            <v>170.72</v>
          </cell>
          <cell r="O2434">
            <v>157.34399999999999</v>
          </cell>
          <cell r="P2434">
            <v>163.72399999999999</v>
          </cell>
          <cell r="Q2434">
            <v>198.91799999999998</v>
          </cell>
          <cell r="R2434">
            <v>202.87</v>
          </cell>
          <cell r="S2434">
            <v>214.64400000000001</v>
          </cell>
          <cell r="T2434">
            <v>220.53099999999998</v>
          </cell>
          <cell r="U2434">
            <v>244.63200000000001</v>
          </cell>
          <cell r="V2434">
            <v>328.74600000000004</v>
          </cell>
          <cell r="W2434">
            <v>397.875</v>
          </cell>
          <cell r="X2434">
            <v>455.78800000000001</v>
          </cell>
          <cell r="Y2434">
            <v>535.99799999999993</v>
          </cell>
          <cell r="Z2434">
            <v>512.62599999999998</v>
          </cell>
          <cell r="AA2434">
            <v>700.17065950431481</v>
          </cell>
          <cell r="AB2434">
            <v>962.49700000000007</v>
          </cell>
          <cell r="AC2434">
            <v>1011.8090000000001</v>
          </cell>
          <cell r="AD2434">
            <v>1155.4869999999999</v>
          </cell>
          <cell r="AE2434">
            <v>1051.364</v>
          </cell>
          <cell r="AF2434">
            <v>1086.0690000000002</v>
          </cell>
          <cell r="AJ2434">
            <v>992.18299999999999</v>
          </cell>
          <cell r="AO2434">
            <v>971.28899999999999</v>
          </cell>
        </row>
        <row r="2435">
          <cell r="D2435">
            <v>105.4</v>
          </cell>
          <cell r="E2435">
            <v>102.1</v>
          </cell>
          <cell r="F2435">
            <v>211</v>
          </cell>
          <cell r="G2435">
            <v>101.672</v>
          </cell>
          <cell r="H2435">
            <v>106.87899999999999</v>
          </cell>
          <cell r="I2435">
            <v>97.048999999999992</v>
          </cell>
          <cell r="J2435">
            <v>97.832999999999984</v>
          </cell>
          <cell r="K2435">
            <v>128.66800000000001</v>
          </cell>
          <cell r="L2435">
            <v>140.797</v>
          </cell>
          <cell r="M2435">
            <v>141.27199999999999</v>
          </cell>
          <cell r="N2435">
            <v>170.34899999999999</v>
          </cell>
          <cell r="O2435">
            <v>172.91099999999997</v>
          </cell>
          <cell r="P2435">
            <v>178.66299999999998</v>
          </cell>
          <cell r="Q2435">
            <v>207.59200000000001</v>
          </cell>
          <cell r="R2435">
            <v>236.64500000000001</v>
          </cell>
          <cell r="S2435">
            <v>254.78100000000001</v>
          </cell>
          <cell r="T2435">
            <v>250.15</v>
          </cell>
          <cell r="U2435">
            <v>273.40500000000003</v>
          </cell>
          <cell r="V2435">
            <v>313.00700000000001</v>
          </cell>
          <cell r="W2435">
            <v>360.69799999999998</v>
          </cell>
          <cell r="X2435">
            <v>358.11399999999998</v>
          </cell>
          <cell r="Y2435">
            <v>369.51100000000002</v>
          </cell>
          <cell r="Z2435">
            <v>402.74799999999999</v>
          </cell>
          <cell r="AA2435">
            <v>475.04600000000005</v>
          </cell>
          <cell r="AB2435">
            <v>569.30600000000004</v>
          </cell>
          <cell r="AC2435">
            <v>801.279</v>
          </cell>
          <cell r="AD2435">
            <v>739.67699999999991</v>
          </cell>
          <cell r="AE2435">
            <v>817.375</v>
          </cell>
          <cell r="AF2435">
            <v>794.56</v>
          </cell>
          <cell r="AJ2435">
            <v>719.29900000000009</v>
          </cell>
          <cell r="AO2435">
            <v>696.77500000000009</v>
          </cell>
        </row>
        <row r="2437">
          <cell r="D2437">
            <v>5.3</v>
          </cell>
          <cell r="E2437">
            <v>5.7</v>
          </cell>
          <cell r="F2437">
            <v>5.35</v>
          </cell>
          <cell r="G2437">
            <v>5.1070000000000002</v>
          </cell>
          <cell r="H2437">
            <v>5.22</v>
          </cell>
          <cell r="I2437">
            <v>5.3339999999999996</v>
          </cell>
          <cell r="J2437">
            <v>5.7060000000000004</v>
          </cell>
          <cell r="K2437">
            <v>10.997</v>
          </cell>
          <cell r="L2437">
            <v>10.263999999999999</v>
          </cell>
          <cell r="M2437">
            <v>10.611000000000001</v>
          </cell>
          <cell r="N2437">
            <v>11.385</v>
          </cell>
          <cell r="O2437">
            <v>11.103</v>
          </cell>
          <cell r="P2437">
            <v>12.614000000000001</v>
          </cell>
          <cell r="Q2437">
            <v>12.942</v>
          </cell>
          <cell r="R2437">
            <v>13.169</v>
          </cell>
          <cell r="S2437">
            <v>12.013</v>
          </cell>
          <cell r="T2437">
            <v>10.875</v>
          </cell>
          <cell r="U2437">
            <v>10.516999999999999</v>
          </cell>
          <cell r="V2437">
            <v>11.198</v>
          </cell>
          <cell r="W2437">
            <v>14.804</v>
          </cell>
          <cell r="X2437">
            <v>9.9220000000000006</v>
          </cell>
          <cell r="Y2437">
            <v>10.23</v>
          </cell>
          <cell r="Z2437">
            <v>104.732</v>
          </cell>
          <cell r="AA2437">
            <v>111.608</v>
          </cell>
          <cell r="AB2437">
            <v>114.19499999999999</v>
          </cell>
          <cell r="AC2437">
            <v>112.20099999999999</v>
          </cell>
          <cell r="AD2437">
            <v>107.533</v>
          </cell>
          <cell r="AE2437">
            <v>114.84699999999999</v>
          </cell>
          <cell r="AF2437">
            <v>122.499</v>
          </cell>
          <cell r="AJ2437">
            <v>122.74</v>
          </cell>
          <cell r="AO2437">
            <v>114.28400000000001</v>
          </cell>
        </row>
        <row r="2467">
          <cell r="D2467">
            <v>28.8</v>
          </cell>
          <cell r="E2467">
            <v>24.2</v>
          </cell>
          <cell r="F2467">
            <v>25</v>
          </cell>
          <cell r="G2467">
            <v>24.613</v>
          </cell>
          <cell r="H2467">
            <v>20.763999999999999</v>
          </cell>
          <cell r="I2467">
            <v>27.916999999999998</v>
          </cell>
          <cell r="J2467">
            <v>21.068999999999999</v>
          </cell>
          <cell r="K2467">
            <v>1.409</v>
          </cell>
          <cell r="L2467">
            <v>4.9820000000000002</v>
          </cell>
          <cell r="M2467">
            <v>0.748</v>
          </cell>
          <cell r="N2467">
            <v>0</v>
          </cell>
          <cell r="O2467">
            <v>8.1080000000000005</v>
          </cell>
          <cell r="P2467">
            <v>11.627000000000001</v>
          </cell>
          <cell r="Q2467">
            <v>0.22</v>
          </cell>
          <cell r="R2467">
            <v>3</v>
          </cell>
          <cell r="S2467">
            <v>8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2.2737367544323206E-13</v>
          </cell>
          <cell r="AB2467">
            <v>0</v>
          </cell>
          <cell r="AC2467">
            <v>0</v>
          </cell>
          <cell r="AD2467">
            <v>0</v>
          </cell>
          <cell r="AE2467">
            <v>11.5</v>
          </cell>
          <cell r="AF2467">
            <v>32.561999999999998</v>
          </cell>
          <cell r="AJ2467">
            <v>80</v>
          </cell>
          <cell r="AO2467">
            <v>48</v>
          </cell>
          <cell r="AV2467">
            <v>23</v>
          </cell>
          <cell r="BE2467">
            <v>0</v>
          </cell>
          <cell r="BQ2467">
            <v>22</v>
          </cell>
          <cell r="CB2467">
            <v>135.76599999999999</v>
          </cell>
          <cell r="CN2467">
            <v>0</v>
          </cell>
          <cell r="DA2467">
            <v>272</v>
          </cell>
          <cell r="DK2467">
            <v>200</v>
          </cell>
          <cell r="DL2467">
            <v>200.00000000000045</v>
          </cell>
          <cell r="DM2467">
            <v>-1457.872281331227</v>
          </cell>
          <cell r="DO2467">
            <v>200</v>
          </cell>
          <cell r="DR2467">
            <v>200</v>
          </cell>
          <cell r="DU2467">
            <v>200</v>
          </cell>
          <cell r="DX2467">
            <v>149.99999999999977</v>
          </cell>
          <cell r="EA2467">
            <v>49.999999999999886</v>
          </cell>
          <cell r="ED2467">
            <v>50.000000000000796</v>
          </cell>
        </row>
        <row r="2469">
          <cell r="D2469">
            <v>-18.942</v>
          </cell>
          <cell r="E2469">
            <v>-13.54</v>
          </cell>
          <cell r="F2469">
            <v>8.34</v>
          </cell>
          <cell r="G2469">
            <v>68.891999999999996</v>
          </cell>
          <cell r="H2469">
            <v>82.759</v>
          </cell>
          <cell r="I2469">
            <v>18.443999999999999</v>
          </cell>
          <cell r="J2469">
            <v>-2.0459999999999998</v>
          </cell>
          <cell r="K2469">
            <v>92.716999999999999</v>
          </cell>
          <cell r="L2469">
            <v>71.659000000000006</v>
          </cell>
          <cell r="M2469">
            <v>129.63399999999999</v>
          </cell>
          <cell r="N2469">
            <v>168.95400000000001</v>
          </cell>
          <cell r="O2469">
            <v>8.1229999999999993</v>
          </cell>
          <cell r="P2469">
            <v>11.138</v>
          </cell>
          <cell r="Q2469">
            <v>132.86099999999999</v>
          </cell>
          <cell r="R2469">
            <v>6.1059999999999999</v>
          </cell>
          <cell r="S2469">
            <v>86.495000000000005</v>
          </cell>
          <cell r="T2469">
            <v>100.768</v>
          </cell>
          <cell r="U2469">
            <v>208.96899999999999</v>
          </cell>
          <cell r="V2469">
            <v>370.06299999999999</v>
          </cell>
          <cell r="W2469">
            <v>552.62300000000005</v>
          </cell>
          <cell r="X2469">
            <v>545.14</v>
          </cell>
          <cell r="Y2469">
            <v>904.41099999999994</v>
          </cell>
          <cell r="Z2469">
            <v>905.35400000000004</v>
          </cell>
          <cell r="AA2469">
            <v>551.76800000000003</v>
          </cell>
          <cell r="AB2469">
            <v>790.45100000000002</v>
          </cell>
          <cell r="AC2469">
            <v>1065.521</v>
          </cell>
          <cell r="AD2469">
            <v>1329.682</v>
          </cell>
          <cell r="AE2469">
            <v>1231.489</v>
          </cell>
          <cell r="AF2469">
            <v>1006.28</v>
          </cell>
          <cell r="AJ2469">
            <v>341.43399999999997</v>
          </cell>
          <cell r="AO2469">
            <v>420.66299999999995</v>
          </cell>
          <cell r="AV2469">
            <v>646.24900000000002</v>
          </cell>
          <cell r="BE2469">
            <v>689.97299999999996</v>
          </cell>
          <cell r="BQ2469">
            <v>632.07099999999991</v>
          </cell>
          <cell r="CB2469">
            <v>471.23500000000001</v>
          </cell>
          <cell r="CN2469">
            <v>705.19900000000007</v>
          </cell>
          <cell r="DA2469">
            <v>741.98599999999999</v>
          </cell>
          <cell r="DK2469">
            <v>949.83377739265802</v>
          </cell>
          <cell r="DL2469">
            <v>891.36725042325077</v>
          </cell>
          <cell r="DM2469">
            <v>2297.732370368783</v>
          </cell>
          <cell r="DO2469">
            <v>1109.9221632152576</v>
          </cell>
          <cell r="DR2469">
            <v>1265.8201615662617</v>
          </cell>
          <cell r="DU2469">
            <v>1341.2357854509924</v>
          </cell>
          <cell r="DX2469">
            <v>1527.15873710852</v>
          </cell>
          <cell r="EA2469">
            <v>1788.5682355120725</v>
          </cell>
          <cell r="ED2469">
            <v>2146.4050392914828</v>
          </cell>
        </row>
        <row r="2475"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104.411</v>
          </cell>
          <cell r="L2475">
            <v>83.108000000000004</v>
          </cell>
          <cell r="M2475">
            <v>140.851</v>
          </cell>
          <cell r="N2475">
            <v>179.56100000000001</v>
          </cell>
          <cell r="O2475">
            <v>18.846</v>
          </cell>
          <cell r="P2475">
            <v>31.144999999999996</v>
          </cell>
          <cell r="Q2475">
            <v>153.483</v>
          </cell>
          <cell r="R2475">
            <v>41.216999999999999</v>
          </cell>
          <cell r="S2475">
            <v>120.974</v>
          </cell>
          <cell r="T2475">
            <v>132.15100000000001</v>
          </cell>
          <cell r="U2475">
            <v>242.905</v>
          </cell>
          <cell r="V2475">
            <v>401.05699999999996</v>
          </cell>
          <cell r="W2475">
            <v>584.36000000000013</v>
          </cell>
          <cell r="X2475">
            <v>575.21100000000001</v>
          </cell>
          <cell r="Y2475">
            <v>931.38900000000001</v>
          </cell>
          <cell r="Z2475">
            <v>931.45500000000004</v>
          </cell>
          <cell r="AA2475">
            <v>882.899</v>
          </cell>
          <cell r="AB2475">
            <v>1129.624</v>
          </cell>
          <cell r="AC2475">
            <v>1205.498</v>
          </cell>
          <cell r="AD2475">
            <v>1460.5640000000001</v>
          </cell>
          <cell r="AE2475">
            <v>1373.4829999999999</v>
          </cell>
          <cell r="AF2475">
            <v>1158.6989999999998</v>
          </cell>
          <cell r="AJ2475">
            <v>541.18600000000004</v>
          </cell>
          <cell r="AO2475">
            <v>574.947</v>
          </cell>
          <cell r="AV2475">
            <v>805.10800000000006</v>
          </cell>
          <cell r="BE2475">
            <v>852.42899999999986</v>
          </cell>
          <cell r="BQ2475">
            <v>794.87100000000009</v>
          </cell>
          <cell r="CB2475">
            <v>805.2120000000001</v>
          </cell>
          <cell r="CN2475">
            <v>922.34400000000005</v>
          </cell>
          <cell r="DA2475">
            <v>913.13400000000013</v>
          </cell>
          <cell r="DK2475">
            <v>1149.3544314423843</v>
          </cell>
          <cell r="DL2475">
            <v>1082.9544849425783</v>
          </cell>
          <cell r="DM2475">
            <v>2681.343426273012</v>
          </cell>
          <cell r="DO2475">
            <v>1332.5005435325922</v>
          </cell>
          <cell r="DR2475">
            <v>1510.8371118816387</v>
          </cell>
          <cell r="DU2475">
            <v>1597.7054565222522</v>
          </cell>
          <cell r="DX2475">
            <v>1810.166376604298</v>
          </cell>
          <cell r="EA2475">
            <v>2108.4185657883359</v>
          </cell>
          <cell r="ED2475">
            <v>2516.4019794374708</v>
          </cell>
        </row>
        <row r="2476"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170.92700000000002</v>
          </cell>
          <cell r="L2476">
            <v>156.44699999999997</v>
          </cell>
          <cell r="M2476">
            <v>195.92199999999997</v>
          </cell>
          <cell r="N2476">
            <v>200.29999999999995</v>
          </cell>
          <cell r="O2476">
            <v>184.77599999999998</v>
          </cell>
          <cell r="P2476">
            <v>198.06200000000001</v>
          </cell>
          <cell r="Q2476">
            <v>242.95499999999996</v>
          </cell>
          <cell r="R2476">
            <v>232.26900000000003</v>
          </cell>
          <cell r="S2476">
            <v>319.15499999999997</v>
          </cell>
          <cell r="T2476">
            <v>303.01099999999997</v>
          </cell>
          <cell r="U2476">
            <v>391.32</v>
          </cell>
          <cell r="V2476">
            <v>518.33100000000002</v>
          </cell>
          <cell r="W2476">
            <v>641.93200000000002</v>
          </cell>
          <cell r="X2476">
            <v>682.51499999999999</v>
          </cell>
          <cell r="Y2476">
            <v>940.17400000000009</v>
          </cell>
          <cell r="Z2476">
            <v>940.09097620700004</v>
          </cell>
          <cell r="AA2476">
            <v>1033.69</v>
          </cell>
          <cell r="AB2476">
            <v>1271.2260000000001</v>
          </cell>
          <cell r="AC2476">
            <v>1346.787</v>
          </cell>
          <cell r="AD2476">
            <v>1658.7060000000004</v>
          </cell>
          <cell r="AE2476">
            <v>1541.373</v>
          </cell>
          <cell r="AF2476">
            <v>1512.9190000000003</v>
          </cell>
          <cell r="AJ2476">
            <v>932.41800000000001</v>
          </cell>
          <cell r="AO2476">
            <v>955.27599999999995</v>
          </cell>
          <cell r="AV2476">
            <v>1124.6599999999999</v>
          </cell>
          <cell r="BE2476">
            <v>1134.6630000000002</v>
          </cell>
          <cell r="BQ2476">
            <v>1179.3439999999998</v>
          </cell>
          <cell r="CB2476">
            <v>1138.9449999999999</v>
          </cell>
          <cell r="CN2476">
            <v>1356.4380000000001</v>
          </cell>
          <cell r="DA2476">
            <v>1568.577</v>
          </cell>
          <cell r="DK2476">
            <v>1749.1904848863999</v>
          </cell>
          <cell r="DL2476">
            <v>1681.8607323171525</v>
          </cell>
          <cell r="DM2476">
            <v>1589.1261576754875</v>
          </cell>
          <cell r="DO2476">
            <v>1896.8562696274373</v>
          </cell>
          <cell r="DR2476">
            <v>2042.9235554404825</v>
          </cell>
          <cell r="DU2476">
            <v>2099.6392226719554</v>
          </cell>
          <cell r="DX2476">
            <v>2233.9112131117117</v>
          </cell>
          <cell r="EA2476">
            <v>2405.7962979904842</v>
          </cell>
          <cell r="ED2476">
            <v>2786.4662407298592</v>
          </cell>
        </row>
        <row r="2477">
          <cell r="D2477">
            <v>0</v>
          </cell>
          <cell r="E2477">
            <v>0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2.8000000000000001E-2</v>
          </cell>
          <cell r="L2477">
            <v>2.9000000000000001E-2</v>
          </cell>
          <cell r="M2477">
            <v>1.0999999999999999E-2</v>
          </cell>
          <cell r="N2477">
            <v>0.74099999999999999</v>
          </cell>
          <cell r="O2477">
            <v>2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O2477">
            <v>0</v>
          </cell>
          <cell r="AV2477">
            <v>0</v>
          </cell>
          <cell r="BE2477">
            <v>0</v>
          </cell>
          <cell r="BQ2477">
            <v>0</v>
          </cell>
          <cell r="CB2477">
            <v>0</v>
          </cell>
          <cell r="CN2477">
            <v>0</v>
          </cell>
          <cell r="DA2477">
            <v>0</v>
          </cell>
          <cell r="DK2477">
            <v>0</v>
          </cell>
          <cell r="DL2477">
            <v>0</v>
          </cell>
          <cell r="DM2477">
            <v>0</v>
          </cell>
          <cell r="DO2477">
            <v>0</v>
          </cell>
          <cell r="DR2477">
            <v>0</v>
          </cell>
          <cell r="DU2477">
            <v>0</v>
          </cell>
          <cell r="DX2477">
            <v>0</v>
          </cell>
          <cell r="EA2477">
            <v>0</v>
          </cell>
          <cell r="ED2477">
            <v>0</v>
          </cell>
        </row>
        <row r="2478">
          <cell r="D2478">
            <v>0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0.107</v>
          </cell>
          <cell r="L2478">
            <v>0.10100000000000001</v>
          </cell>
          <cell r="M2478">
            <v>0.215</v>
          </cell>
          <cell r="N2478">
            <v>0.245</v>
          </cell>
          <cell r="O2478">
            <v>0.3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0</v>
          </cell>
          <cell r="AD2478">
            <v>0</v>
          </cell>
          <cell r="AE2478">
            <v>0</v>
          </cell>
          <cell r="AF2478">
            <v>0</v>
          </cell>
          <cell r="AV2478">
            <v>0</v>
          </cell>
          <cell r="BE2478">
            <v>0</v>
          </cell>
          <cell r="BQ2478">
            <v>0</v>
          </cell>
          <cell r="CB2478">
            <v>0</v>
          </cell>
          <cell r="CN2478">
            <v>0</v>
          </cell>
          <cell r="DA2478">
            <v>0</v>
          </cell>
          <cell r="DK2478">
            <v>0</v>
          </cell>
          <cell r="DL2478">
            <v>0</v>
          </cell>
          <cell r="DM2478">
            <v>0</v>
          </cell>
          <cell r="DO2478">
            <v>0</v>
          </cell>
          <cell r="DR2478">
            <v>0</v>
          </cell>
          <cell r="DU2478">
            <v>0</v>
          </cell>
          <cell r="DX2478">
            <v>0</v>
          </cell>
          <cell r="EA2478">
            <v>0</v>
          </cell>
          <cell r="ED2478">
            <v>0</v>
          </cell>
        </row>
        <row r="2479">
          <cell r="AC2479">
            <v>426.00200000000001</v>
          </cell>
          <cell r="AD2479">
            <v>467.46199999999999</v>
          </cell>
          <cell r="AE2479">
            <v>479.57400000000001</v>
          </cell>
          <cell r="AF2479">
            <v>462.31799999999998</v>
          </cell>
          <cell r="AH2479">
            <v>0</v>
          </cell>
          <cell r="AI2479">
            <v>0</v>
          </cell>
          <cell r="AJ2479">
            <v>445.42599999999999</v>
          </cell>
          <cell r="AK2479">
            <v>0</v>
          </cell>
          <cell r="AM2479">
            <v>0</v>
          </cell>
          <cell r="AN2479">
            <v>0</v>
          </cell>
          <cell r="AO2479">
            <v>418.59199999999998</v>
          </cell>
          <cell r="AP2479">
            <v>586.25792600571071</v>
          </cell>
          <cell r="AS2479">
            <v>535.96574220363675</v>
          </cell>
          <cell r="AV2479">
            <v>481.17399999999998</v>
          </cell>
          <cell r="AW2479">
            <v>507.30673444081395</v>
          </cell>
          <cell r="BC2479">
            <v>506.22138491500789</v>
          </cell>
          <cell r="BE2479">
            <v>468.214</v>
          </cell>
          <cell r="BF2479">
            <v>507.30673444081395</v>
          </cell>
          <cell r="BJ2479">
            <v>472.64143919799807</v>
          </cell>
          <cell r="BL2479">
            <v>449.12933149331622</v>
          </cell>
          <cell r="BO2479">
            <v>609.69153829348818</v>
          </cell>
          <cell r="BQ2479">
            <v>523.28</v>
          </cell>
          <cell r="CB2479">
            <v>585.69000000000005</v>
          </cell>
          <cell r="CN2479">
            <v>470.54199999999997</v>
          </cell>
          <cell r="DA2479">
            <v>509.59100000000001</v>
          </cell>
          <cell r="DK2479">
            <v>554.55177914264368</v>
          </cell>
          <cell r="DL2479">
            <v>551.3010860982323</v>
          </cell>
          <cell r="DM2479">
            <v>548.9981062760354</v>
          </cell>
          <cell r="DO2479">
            <v>564.59357292610377</v>
          </cell>
          <cell r="DR2479">
            <v>575.13601408262366</v>
          </cell>
          <cell r="DU2479">
            <v>578.43192224155416</v>
          </cell>
          <cell r="DX2479">
            <v>588.4278242601132</v>
          </cell>
          <cell r="EA2479">
            <v>598.48964580126403</v>
          </cell>
          <cell r="ED2479">
            <v>610.72894455998539</v>
          </cell>
        </row>
        <row r="2480">
          <cell r="AC2480">
            <v>-59.75</v>
          </cell>
          <cell r="AD2480">
            <v>-27.260999999999999</v>
          </cell>
          <cell r="AE2480">
            <v>-52.298999999999999</v>
          </cell>
          <cell r="AF2480">
            <v>-18.553000000000001</v>
          </cell>
          <cell r="AH2480">
            <v>0</v>
          </cell>
          <cell r="AI2480">
            <v>0</v>
          </cell>
          <cell r="AJ2480">
            <v>-27.391999999999999</v>
          </cell>
          <cell r="AK2480">
            <v>0</v>
          </cell>
          <cell r="AM2480">
            <v>0</v>
          </cell>
          <cell r="AN2480">
            <v>0</v>
          </cell>
          <cell r="AO2480">
            <v>-41.473999999999997</v>
          </cell>
          <cell r="AP2480">
            <v>-41.531999999999996</v>
          </cell>
          <cell r="AS2480">
            <v>-41.531999999999996</v>
          </cell>
          <cell r="AV2480">
            <v>-40.933999999999997</v>
          </cell>
          <cell r="AW2480">
            <v>-38.683999999999997</v>
          </cell>
          <cell r="BC2480">
            <v>-40.933999999999997</v>
          </cell>
          <cell r="BE2480">
            <v>-50.795999999999999</v>
          </cell>
          <cell r="BF2480">
            <v>-38.683999999999997</v>
          </cell>
          <cell r="BJ2480">
            <v>-56.021000000000001</v>
          </cell>
          <cell r="BL2480">
            <v>-56.021000000000001</v>
          </cell>
          <cell r="BO2480">
            <v>-56.021000000000001</v>
          </cell>
          <cell r="BQ2480">
            <v>-50.795999999999999</v>
          </cell>
          <cell r="CB2480">
            <v>-59.223999999999997</v>
          </cell>
          <cell r="CN2480">
            <v>-59.223999999999997</v>
          </cell>
          <cell r="DA2480">
            <v>-59.223999999999997</v>
          </cell>
          <cell r="DK2480">
            <v>-59.223999999999997</v>
          </cell>
          <cell r="DL2480">
            <v>-59.223999999999997</v>
          </cell>
          <cell r="DM2480">
            <v>-59.223999999999997</v>
          </cell>
          <cell r="DO2480">
            <v>-59.223999999999997</v>
          </cell>
          <cell r="DR2480">
            <v>-59.223999999999997</v>
          </cell>
          <cell r="DU2480">
            <v>-59.223999999999997</v>
          </cell>
          <cell r="DX2480">
            <v>-59.223999999999997</v>
          </cell>
          <cell r="EA2480">
            <v>-59.223999999999997</v>
          </cell>
          <cell r="ED2480">
            <v>-59.223999999999997</v>
          </cell>
        </row>
        <row r="2481">
          <cell r="AC2481">
            <v>-71.745999999999995</v>
          </cell>
          <cell r="AD2481">
            <v>-55.139000000000003</v>
          </cell>
          <cell r="AE2481">
            <v>-69.778999999999996</v>
          </cell>
          <cell r="AF2481">
            <v>-64.507999999999996</v>
          </cell>
          <cell r="AH2481">
            <v>0</v>
          </cell>
          <cell r="AI2481">
            <v>0</v>
          </cell>
          <cell r="AJ2481">
            <v>-56.142000000000003</v>
          </cell>
          <cell r="AK2481">
            <v>0</v>
          </cell>
          <cell r="AM2481">
            <v>0</v>
          </cell>
          <cell r="AN2481">
            <v>0</v>
          </cell>
          <cell r="AO2481">
            <v>-48.072000000000003</v>
          </cell>
          <cell r="AP2481">
            <v>-50.675003389808047</v>
          </cell>
          <cell r="AS2481">
            <v>-50.067237690192904</v>
          </cell>
          <cell r="AV2481">
            <v>-55.018000000000001</v>
          </cell>
          <cell r="AW2481">
            <v>-58.006047532627917</v>
          </cell>
          <cell r="BC2481">
            <v>-57.881947393778354</v>
          </cell>
          <cell r="BE2481">
            <v>-51.55</v>
          </cell>
          <cell r="BF2481">
            <v>-58.006047532627917</v>
          </cell>
          <cell r="BJ2481">
            <v>-52.037346498204457</v>
          </cell>
          <cell r="BL2481">
            <v>-51.55</v>
          </cell>
          <cell r="BO2481">
            <v>-51.55</v>
          </cell>
          <cell r="BQ2481">
            <v>-52.069000000000003</v>
          </cell>
          <cell r="CB2481">
            <v>-49.165999999999997</v>
          </cell>
          <cell r="CN2481">
            <v>-46.6</v>
          </cell>
          <cell r="DA2481">
            <v>-52.103000000000002</v>
          </cell>
          <cell r="DK2481">
            <v>-56.700003235279205</v>
          </cell>
          <cell r="DL2481">
            <v>-56.36763696567678</v>
          </cell>
          <cell r="DM2481">
            <v>-56.132169389373587</v>
          </cell>
          <cell r="DO2481">
            <v>-59.77161867099062</v>
          </cell>
          <cell r="DR2481">
            <v>-63.005043976608846</v>
          </cell>
          <cell r="DU2481">
            <v>-65.557065902013093</v>
          </cell>
          <cell r="DX2481">
            <v>-68.956676555935147</v>
          </cell>
          <cell r="EA2481">
            <v>-72.479561129420304</v>
          </cell>
          <cell r="ED2481">
            <v>-76.383872994371629</v>
          </cell>
        </row>
        <row r="2496">
          <cell r="D2496">
            <v>-1</v>
          </cell>
          <cell r="E2496">
            <v>-8.6</v>
          </cell>
          <cell r="F2496">
            <v>7</v>
          </cell>
          <cell r="G2496">
            <v>7.6</v>
          </cell>
          <cell r="H2496">
            <v>6.9</v>
          </cell>
          <cell r="I2496">
            <v>-6.2</v>
          </cell>
          <cell r="J2496">
            <v>0.5</v>
          </cell>
          <cell r="K2496">
            <v>36.1</v>
          </cell>
          <cell r="L2496">
            <v>9.6</v>
          </cell>
          <cell r="M2496">
            <v>1.8</v>
          </cell>
          <cell r="N2496">
            <v>4.13</v>
          </cell>
          <cell r="O2496">
            <v>2.2999999999999998</v>
          </cell>
          <cell r="P2496">
            <v>-0.7</v>
          </cell>
          <cell r="Q2496">
            <v>0.5</v>
          </cell>
          <cell r="R2496">
            <v>2.1</v>
          </cell>
          <cell r="S2496">
            <v>0.2</v>
          </cell>
          <cell r="T2496">
            <v>2.3000000000000003</v>
          </cell>
          <cell r="U2496">
            <v>0.4</v>
          </cell>
          <cell r="V2496">
            <v>-0.2</v>
          </cell>
          <cell r="W2496">
            <v>4</v>
          </cell>
          <cell r="X2496">
            <v>4.8</v>
          </cell>
          <cell r="Y2496">
            <v>5.3</v>
          </cell>
          <cell r="Z2496">
            <v>1.9</v>
          </cell>
          <cell r="AA2496">
            <v>1.5</v>
          </cell>
          <cell r="AB2496">
            <v>1.3</v>
          </cell>
          <cell r="AC2496">
            <v>2.7</v>
          </cell>
          <cell r="AD2496">
            <v>0.5</v>
          </cell>
          <cell r="AE2496">
            <v>4.6559999999999997</v>
          </cell>
          <cell r="AF2496">
            <v>-0.28100000000000003</v>
          </cell>
          <cell r="AJ2496">
            <v>2.08</v>
          </cell>
          <cell r="AO2496">
            <v>2.65</v>
          </cell>
          <cell r="AV2496">
            <v>4.8</v>
          </cell>
          <cell r="BE2496">
            <v>2</v>
          </cell>
          <cell r="BQ2496">
            <v>1.3</v>
          </cell>
          <cell r="CB2496">
            <v>1.1000000000000001</v>
          </cell>
          <cell r="CN2496">
            <v>4.26</v>
          </cell>
          <cell r="DA2496">
            <v>3.6</v>
          </cell>
          <cell r="DK2496">
            <v>1.6</v>
          </cell>
          <cell r="DL2496">
            <v>1.1000000000000001</v>
          </cell>
          <cell r="DM2496">
            <v>1.7</v>
          </cell>
          <cell r="DO2496">
            <v>2.2000000000000002</v>
          </cell>
          <cell r="DR2496">
            <v>2.2999999999999998</v>
          </cell>
          <cell r="DU2496">
            <v>1.9</v>
          </cell>
          <cell r="DX2496">
            <v>1.8</v>
          </cell>
          <cell r="EA2496">
            <v>2.1</v>
          </cell>
          <cell r="ED2496">
            <v>2.5</v>
          </cell>
        </row>
        <row r="2511">
          <cell r="D2511">
            <v>9.8000000000000007</v>
          </cell>
          <cell r="E2511">
            <v>24</v>
          </cell>
          <cell r="F2511">
            <v>12.895106837235945</v>
          </cell>
          <cell r="G2511">
            <v>67.635626161906373</v>
          </cell>
          <cell r="H2511">
            <v>69.278406642016193</v>
          </cell>
          <cell r="I2511">
            <v>34.664006893376929</v>
          </cell>
          <cell r="J2511">
            <v>11.082503718960981</v>
          </cell>
          <cell r="K2511">
            <v>60.846930982820034</v>
          </cell>
          <cell r="L2511">
            <v>53.071267184927052</v>
          </cell>
          <cell r="M2511">
            <v>65.319999999999993</v>
          </cell>
          <cell r="N2511">
            <v>83.58</v>
          </cell>
          <cell r="O2511">
            <v>10.199999999999999</v>
          </cell>
          <cell r="P2511">
            <v>15.83</v>
          </cell>
          <cell r="Q2511">
            <v>56.989999999999995</v>
          </cell>
          <cell r="R2511">
            <v>16.97</v>
          </cell>
          <cell r="S2511">
            <v>37.68</v>
          </cell>
          <cell r="T2511">
            <v>43.96</v>
          </cell>
          <cell r="U2511">
            <v>61.77</v>
          </cell>
          <cell r="V2511">
            <v>74.83</v>
          </cell>
          <cell r="W2511">
            <v>90.649999999999991</v>
          </cell>
          <cell r="X2511">
            <v>84.7</v>
          </cell>
          <cell r="Y2511">
            <v>99.48</v>
          </cell>
          <cell r="Z2511">
            <v>99.050000000000011</v>
          </cell>
          <cell r="AA2511">
            <v>85.41</v>
          </cell>
          <cell r="AB2511">
            <v>88.990000000000009</v>
          </cell>
          <cell r="AC2511">
            <v>89.51</v>
          </cell>
          <cell r="AD2511">
            <v>90.02</v>
          </cell>
          <cell r="AE2511">
            <v>89.09</v>
          </cell>
          <cell r="AF2511">
            <v>75.5</v>
          </cell>
          <cell r="AJ2511">
            <v>55.7</v>
          </cell>
          <cell r="AO2511">
            <v>58.84</v>
          </cell>
          <cell r="AV2511">
            <v>71.586790674514972</v>
          </cell>
          <cell r="BE2511">
            <v>73.88</v>
          </cell>
          <cell r="BQ2511">
            <v>67.399418659865134</v>
          </cell>
          <cell r="CB2511">
            <v>70.698058290786662</v>
          </cell>
          <cell r="CN2511">
            <v>67.997505230611353</v>
          </cell>
          <cell r="DA2511">
            <v>58.214164813075811</v>
          </cell>
          <cell r="DK2511">
            <v>65.707791196739123</v>
          </cell>
          <cell r="DL2511">
            <v>64.390259201221596</v>
          </cell>
          <cell r="DM2511">
            <v>168.73068342133251</v>
          </cell>
          <cell r="DO2511">
            <v>70.247839273257611</v>
          </cell>
          <cell r="DR2511">
            <v>73.95465718030168</v>
          </cell>
          <cell r="DU2511">
            <v>76.094285116709088</v>
          </cell>
          <cell r="DX2511">
            <v>81.031258806514458</v>
          </cell>
          <cell r="EA2511">
            <v>87.63911423213419</v>
          </cell>
          <cell r="ED2511">
            <v>90.308001678080601</v>
          </cell>
        </row>
        <row r="2517">
          <cell r="D2517">
            <v>-78.491309305700938</v>
          </cell>
          <cell r="E2517">
            <v>-22.158259795793171</v>
          </cell>
          <cell r="F2517">
            <v>32.057352810049473</v>
          </cell>
          <cell r="G2517">
            <v>28.218843588348562</v>
          </cell>
          <cell r="H2517">
            <v>-16.339303774038797</v>
          </cell>
          <cell r="I2517">
            <v>4.0347467824255308</v>
          </cell>
          <cell r="J2517">
            <v>-6.1077509393603453</v>
          </cell>
          <cell r="K2517">
            <v>-9.3664992479136959</v>
          </cell>
          <cell r="L2517">
            <v>-1.7536289135615046</v>
          </cell>
          <cell r="M2517">
            <v>22.8290723454435</v>
          </cell>
          <cell r="N2517">
            <v>-3.5913565523448856</v>
          </cell>
          <cell r="O2517">
            <v>-33.723194218954326</v>
          </cell>
          <cell r="P2517">
            <v>53.202088678369478</v>
          </cell>
          <cell r="Q2517">
            <v>52.445688197995686</v>
          </cell>
          <cell r="R2517">
            <v>-13.960256811455144</v>
          </cell>
          <cell r="S2517">
            <v>1.2233431979723401</v>
          </cell>
          <cell r="T2517">
            <v>15.972314189265784</v>
          </cell>
          <cell r="U2517">
            <v>7.1866511584955424</v>
          </cell>
          <cell r="V2517">
            <v>30.924140270903273</v>
          </cell>
          <cell r="W2517">
            <v>9.8643487439779083</v>
          </cell>
          <cell r="X2517">
            <v>0.92999507245466007</v>
          </cell>
          <cell r="Y2517">
            <v>32.573183162743625</v>
          </cell>
          <cell r="Z2517">
            <v>-28.371240546761221</v>
          </cell>
          <cell r="AA2517">
            <v>30.042146247884201</v>
          </cell>
          <cell r="AB2517">
            <v>23.286304695907013</v>
          </cell>
          <cell r="AC2517">
            <v>-11.624943657311357</v>
          </cell>
          <cell r="AD2517">
            <v>14.985448884166667</v>
          </cell>
          <cell r="AE2517">
            <v>-10.003053314250295</v>
          </cell>
          <cell r="AF2517">
            <v>-46.255472573909756</v>
          </cell>
          <cell r="AJ2517">
            <v>5.729419387613417</v>
          </cell>
          <cell r="AO2517">
            <v>29.296661449786814</v>
          </cell>
          <cell r="AV2517">
            <v>27.421460182051987</v>
          </cell>
          <cell r="BE2517">
            <v>-14.341705763926104</v>
          </cell>
          <cell r="BQ2517">
            <v>-28.26027046649142</v>
          </cell>
          <cell r="CB2517">
            <v>37.877848313795738</v>
          </cell>
          <cell r="CN2517">
            <v>25.891308624808566</v>
          </cell>
          <cell r="DA2517">
            <v>-15.811832692433361</v>
          </cell>
          <cell r="DK2517">
            <v>0.99370885571508116</v>
          </cell>
          <cell r="DL2517">
            <v>-1.0324162604249021</v>
          </cell>
          <cell r="DM2517">
            <v>-8.0858183215629698</v>
          </cell>
          <cell r="DO2517">
            <v>-4.731177920971354</v>
          </cell>
          <cell r="DR2517">
            <v>-5.1489916279324675</v>
          </cell>
          <cell r="DU2517">
            <v>-7.9583956746408386</v>
          </cell>
          <cell r="DX2517">
            <v>4.865147832820263E-2</v>
          </cell>
          <cell r="EA2517">
            <v>2.2956353260114026</v>
          </cell>
          <cell r="ED2517">
            <v>0.38530339153631282</v>
          </cell>
        </row>
        <row r="2552">
          <cell r="D2552">
            <v>25.822454830566826</v>
          </cell>
          <cell r="E2552">
            <v>23.722534479302219</v>
          </cell>
          <cell r="F2552">
            <v>29.513332963086253</v>
          </cell>
          <cell r="G2552">
            <v>37.150874854765256</v>
          </cell>
          <cell r="H2552">
            <v>34.644354835623638</v>
          </cell>
          <cell r="I2552">
            <v>33.830765363008481</v>
          </cell>
          <cell r="J2552">
            <v>37.834367132366246</v>
          </cell>
          <cell r="K2552">
            <v>44.509618264128662</v>
          </cell>
          <cell r="L2552">
            <v>44.846485095994446</v>
          </cell>
          <cell r="M2552">
            <v>46.647032693282178</v>
          </cell>
          <cell r="N2552">
            <v>53.79089679172143</v>
          </cell>
          <cell r="O2552">
            <v>38.412446650245066</v>
          </cell>
          <cell r="P2552">
            <v>44.482868739623335</v>
          </cell>
          <cell r="Q2552">
            <v>54.522818223615154</v>
          </cell>
          <cell r="R2552">
            <v>53.85318051954129</v>
          </cell>
          <cell r="S2552">
            <v>47.542365691527813</v>
          </cell>
          <cell r="T2552">
            <v>47.321539279282582</v>
          </cell>
          <cell r="U2552">
            <v>50.907237392902772</v>
          </cell>
          <cell r="V2552">
            <v>53.835279305744663</v>
          </cell>
          <cell r="W2552">
            <v>49.956848772698386</v>
          </cell>
          <cell r="X2552">
            <v>53.438927392261249</v>
          </cell>
          <cell r="Y2552">
            <v>53.206812313124821</v>
          </cell>
          <cell r="Z2552">
            <v>44.177725255071934</v>
          </cell>
          <cell r="AA2552">
            <v>50.568822043832782</v>
          </cell>
          <cell r="AB2552">
            <v>49.05752654267296</v>
          </cell>
          <cell r="AC2552">
            <v>46.498288705522498</v>
          </cell>
          <cell r="AD2552">
            <v>37.584228482897217</v>
          </cell>
          <cell r="AE2552">
            <v>32.679494095319086</v>
          </cell>
          <cell r="AF2552">
            <v>22.170049395923716</v>
          </cell>
          <cell r="AJ2552">
            <v>18.779636878561622</v>
          </cell>
          <cell r="AO2552">
            <v>23.891060718891417</v>
          </cell>
          <cell r="AV2552">
            <v>34.991261706477609</v>
          </cell>
          <cell r="BE2552">
            <v>35.844604280978423</v>
          </cell>
          <cell r="BQ2552">
            <v>25.287348218809047</v>
          </cell>
          <cell r="CB2552">
            <v>33.759965649372006</v>
          </cell>
          <cell r="CN2552">
            <v>48.181454723695154</v>
          </cell>
          <cell r="DA2552">
            <v>47.121939552696631</v>
          </cell>
          <cell r="DK2552">
            <v>48.064914940060291</v>
          </cell>
          <cell r="DL2552">
            <v>46.682179408966654</v>
          </cell>
          <cell r="DM2552">
            <v>46.362206719063153</v>
          </cell>
          <cell r="DO2552">
            <v>44.094858487429647</v>
          </cell>
          <cell r="DR2552">
            <v>43.653160762181436</v>
          </cell>
          <cell r="DU2552">
            <v>41.308770030167267</v>
          </cell>
          <cell r="DX2552">
            <v>40.787071061207676</v>
          </cell>
          <cell r="EA2552">
            <v>40.837344695277743</v>
          </cell>
          <cell r="ED2552">
            <v>40.39866239559268</v>
          </cell>
        </row>
        <row r="2553">
          <cell r="D2553">
            <v>20.34562235516638</v>
          </cell>
          <cell r="E2553">
            <v>17.412426423652665</v>
          </cell>
          <cell r="F2553">
            <v>22.70448285552818</v>
          </cell>
          <cell r="G2553">
            <v>27.490276894211231</v>
          </cell>
          <cell r="H2553">
            <v>26.436036894853721</v>
          </cell>
          <cell r="I2553">
            <v>18.045788024384724</v>
          </cell>
          <cell r="J2553">
            <v>27.166709050871546</v>
          </cell>
          <cell r="K2553">
            <v>32.443551612829587</v>
          </cell>
          <cell r="L2553">
            <v>32.626047614454272</v>
          </cell>
          <cell r="M2553">
            <v>34.441236162086177</v>
          </cell>
          <cell r="N2553">
            <v>41.540100264298388</v>
          </cell>
          <cell r="O2553">
            <v>28.144654787393787</v>
          </cell>
          <cell r="P2553">
            <v>33.370941223251954</v>
          </cell>
          <cell r="Q2553">
            <v>40.527772002073597</v>
          </cell>
          <cell r="R2553">
            <v>41.257761123787994</v>
          </cell>
          <cell r="S2553">
            <v>38.700775078213489</v>
          </cell>
          <cell r="T2553">
            <v>39.603210120138179</v>
          </cell>
          <cell r="U2553">
            <v>38.887037193515702</v>
          </cell>
          <cell r="V2553">
            <v>43.771014854974524</v>
          </cell>
          <cell r="W2553">
            <v>36.775253896389124</v>
          </cell>
          <cell r="X2553">
            <v>44.213979041237501</v>
          </cell>
          <cell r="Y2553">
            <v>44.857280926216099</v>
          </cell>
          <cell r="Z2553">
            <v>33.680402629498055</v>
          </cell>
          <cell r="AA2553">
            <v>39.11854259206973</v>
          </cell>
          <cell r="AB2553">
            <v>42.318592625067602</v>
          </cell>
          <cell r="AC2553">
            <v>37.704396415606759</v>
          </cell>
          <cell r="AD2553">
            <v>33.24408739351918</v>
          </cell>
          <cell r="AE2553">
            <v>29.863222610682232</v>
          </cell>
          <cell r="AF2553">
            <v>21.629021846039929</v>
          </cell>
          <cell r="AJ2553">
            <v>16.507168995507818</v>
          </cell>
          <cell r="AO2553">
            <v>17.463648887083046</v>
          </cell>
          <cell r="AV2553">
            <v>30.329859428373119</v>
          </cell>
          <cell r="BE2553">
            <v>29.792825440619936</v>
          </cell>
          <cell r="BQ2553">
            <v>20.864131239416299</v>
          </cell>
          <cell r="CB2553">
            <v>27.281190152836199</v>
          </cell>
          <cell r="CN2553">
            <v>38.660672874140552</v>
          </cell>
          <cell r="DA2553">
            <v>37.445055343408441</v>
          </cell>
          <cell r="DK2553">
            <v>38.747416021322742</v>
          </cell>
          <cell r="DL2553">
            <v>37.380875774357911</v>
          </cell>
          <cell r="DM2553">
            <v>37.157664423149562</v>
          </cell>
          <cell r="DO2553">
            <v>34.503299969503701</v>
          </cell>
          <cell r="DR2553">
            <v>33.891057338172196</v>
          </cell>
          <cell r="DU2553">
            <v>31.301967567261308</v>
          </cell>
          <cell r="DX2553">
            <v>31.052869837345902</v>
          </cell>
          <cell r="EA2553">
            <v>31.277275366315667</v>
          </cell>
          <cell r="ED2553">
            <v>31.078276739320245</v>
          </cell>
        </row>
        <row r="2565">
          <cell r="D2565">
            <v>-10.024491992905359</v>
          </cell>
          <cell r="E2565">
            <v>-7.6995600727694651</v>
          </cell>
          <cell r="F2565">
            <v>-6.2053682097783591</v>
          </cell>
          <cell r="G2565">
            <v>-1.3796690178517816</v>
          </cell>
          <cell r="H2565">
            <v>0.66103908808672429</v>
          </cell>
          <cell r="I2565">
            <v>-2.9263077844532055</v>
          </cell>
          <cell r="J2565">
            <v>-5.5419465419691445</v>
          </cell>
          <cell r="K2565">
            <v>-1.8187154741251585</v>
          </cell>
          <cell r="L2565">
            <v>2.929672862133192</v>
          </cell>
          <cell r="M2565">
            <v>3.356007556785126</v>
          </cell>
          <cell r="N2565">
            <v>1.4620020906423807</v>
          </cell>
          <cell r="O2565">
            <v>-12.718785068374549</v>
          </cell>
          <cell r="P2565">
            <v>-0.14285368138239127</v>
          </cell>
          <cell r="Q2565">
            <v>10.642471365231547</v>
          </cell>
          <cell r="R2565">
            <v>3.6839957258305995</v>
          </cell>
          <cell r="S2565">
            <v>1.8362947793582558</v>
          </cell>
          <cell r="T2565">
            <v>6.5208973192673074</v>
          </cell>
          <cell r="U2565">
            <v>6.8317116245837184</v>
          </cell>
          <cell r="V2565">
            <v>8.5459048608194159</v>
          </cell>
          <cell r="W2565">
            <v>8.5395767712290773</v>
          </cell>
          <cell r="X2565">
            <v>8.0237174038232109</v>
          </cell>
          <cell r="Y2565">
            <v>10.870281075597156</v>
          </cell>
          <cell r="Z2565">
            <v>6.1230514176349784</v>
          </cell>
          <cell r="AA2565">
            <v>6.8244856764798467E-2</v>
          </cell>
          <cell r="AB2565">
            <v>1.4772266363726556</v>
          </cell>
          <cell r="AC2565">
            <v>1.9770302863959106</v>
          </cell>
          <cell r="AD2565">
            <v>1.5999506000954515</v>
          </cell>
          <cell r="AE2565">
            <v>2.4342073759768743</v>
          </cell>
          <cell r="AF2565">
            <v>-0.98902282778718931</v>
          </cell>
          <cell r="AJ2565">
            <v>-5.185607586799847</v>
          </cell>
          <cell r="AO2565">
            <v>-2.6737519231789899</v>
          </cell>
          <cell r="AV2565">
            <v>-1.3414587541944436</v>
          </cell>
          <cell r="BE2565">
            <v>1.429758873191282</v>
          </cell>
          <cell r="BQ2565">
            <v>-2.2339476599458061</v>
          </cell>
          <cell r="CB2565">
            <v>-2.2196189517456237</v>
          </cell>
          <cell r="CN2565">
            <v>-0.74046399339336721</v>
          </cell>
          <cell r="DA2565">
            <v>1.6403803043986678</v>
          </cell>
          <cell r="DK2565">
            <v>0.31487570095204398</v>
          </cell>
          <cell r="DL2565">
            <v>-6.4459679978755111E-2</v>
          </cell>
          <cell r="DM2565">
            <v>-1.2384352377949539</v>
          </cell>
          <cell r="DO2565">
            <v>0.91922449017704089</v>
          </cell>
          <cell r="DR2565">
            <v>0.83024636050370582</v>
          </cell>
          <cell r="DU2565">
            <v>0.55985417489197975</v>
          </cell>
          <cell r="DX2565">
            <v>1.7690884945042955</v>
          </cell>
          <cell r="EA2565">
            <v>2.7169257074920292</v>
          </cell>
          <cell r="ED2565">
            <v>3.3023551114116811</v>
          </cell>
        </row>
        <row r="2566">
          <cell r="D2566">
            <v>-10.024491992905359</v>
          </cell>
          <cell r="E2566">
            <v>-7.6995600727694651</v>
          </cell>
          <cell r="F2566">
            <v>-6.2053682097783591</v>
          </cell>
          <cell r="G2566">
            <v>-1.3796690178517816</v>
          </cell>
          <cell r="H2566">
            <v>0.66103908808672429</v>
          </cell>
          <cell r="I2566">
            <v>-2.9263077844532055</v>
          </cell>
          <cell r="J2566">
            <v>-5.5419465419691445</v>
          </cell>
          <cell r="K2566">
            <v>-1.4891608794744831</v>
          </cell>
          <cell r="L2566">
            <v>2.929672862133192</v>
          </cell>
          <cell r="M2566">
            <v>3.356007556785126</v>
          </cell>
          <cell r="N2566">
            <v>1.4620020906423807</v>
          </cell>
          <cell r="O2566">
            <v>-12.718785068374549</v>
          </cell>
          <cell r="P2566">
            <v>-0.14285368138239127</v>
          </cell>
          <cell r="Q2566">
            <v>10.642471365231547</v>
          </cell>
          <cell r="R2566">
            <v>3.6839957258305995</v>
          </cell>
          <cell r="S2566">
            <v>1.8864528043127171</v>
          </cell>
          <cell r="T2566">
            <v>6.5514150856829465</v>
          </cell>
          <cell r="U2566">
            <v>6.8812370776619103</v>
          </cell>
          <cell r="V2566">
            <v>8.5857555215840176</v>
          </cell>
          <cell r="W2566">
            <v>8.5395767712290773</v>
          </cell>
          <cell r="X2566">
            <v>8.0271283222809213</v>
          </cell>
          <cell r="Y2566">
            <v>10.873175630369506</v>
          </cell>
          <cell r="Z2566">
            <v>6.1357426566122042</v>
          </cell>
          <cell r="AA2566">
            <v>6.8244856764798467E-2</v>
          </cell>
          <cell r="AB2566">
            <v>1.4772266363726556</v>
          </cell>
          <cell r="AC2566">
            <v>1.9770302863959106</v>
          </cell>
          <cell r="AD2566">
            <v>1.5375195943361908</v>
          </cell>
          <cell r="AE2566">
            <v>2.4342073759768743</v>
          </cell>
          <cell r="AF2566">
            <v>-0.98902282778718931</v>
          </cell>
          <cell r="AJ2566">
            <v>-5.185607586799847</v>
          </cell>
          <cell r="AO2566">
            <v>-2.6737519231789899</v>
          </cell>
          <cell r="AV2566">
            <v>-1.3414587541944436</v>
          </cell>
          <cell r="BE2566">
            <v>1.429758873191282</v>
          </cell>
          <cell r="BQ2566">
            <v>-2.192471678398713</v>
          </cell>
          <cell r="CB2566">
            <v>-2.09934224742068</v>
          </cell>
          <cell r="CN2566">
            <v>-0.74046399339336721</v>
          </cell>
          <cell r="DA2566">
            <v>1.6403803043986678</v>
          </cell>
          <cell r="DK2566">
            <v>0.63224151242234783</v>
          </cell>
          <cell r="DL2566">
            <v>0.2592937765923724</v>
          </cell>
          <cell r="DM2566">
            <v>-0.90075069529212504</v>
          </cell>
          <cell r="DO2566">
            <v>0.91922449017704089</v>
          </cell>
          <cell r="DR2566">
            <v>0.83024636050370582</v>
          </cell>
          <cell r="DU2566">
            <v>0.55985417489197975</v>
          </cell>
          <cell r="DX2566">
            <v>1.7690884945042955</v>
          </cell>
          <cell r="EA2566">
            <v>2.7169257074920292</v>
          </cell>
          <cell r="ED2566">
            <v>3.3023551114116811</v>
          </cell>
        </row>
        <row r="2571">
          <cell r="D2571">
            <v>-10.190685530089928</v>
          </cell>
          <cell r="E2571">
            <v>-14.071080372269618</v>
          </cell>
          <cell r="F2571">
            <v>-4.0210261232496212</v>
          </cell>
          <cell r="G2571">
            <v>3.4680594895338679</v>
          </cell>
          <cell r="H2571">
            <v>3.3942238830258042</v>
          </cell>
          <cell r="I2571">
            <v>-5.4380663903455222</v>
          </cell>
          <cell r="J2571">
            <v>2.0901583940438817</v>
          </cell>
          <cell r="K2571">
            <v>8.1012655965911868</v>
          </cell>
          <cell r="L2571">
            <v>8.5380062204589429</v>
          </cell>
          <cell r="M2571">
            <v>14.21547648092116</v>
          </cell>
          <cell r="N2571">
            <v>9.0862266012624495</v>
          </cell>
          <cell r="O2571">
            <v>-11.901882963598215</v>
          </cell>
          <cell r="P2571">
            <v>7.6233290590437912</v>
          </cell>
          <cell r="Q2571">
            <v>17.99019550971277</v>
          </cell>
          <cell r="R2571">
            <v>10.358191089205219</v>
          </cell>
          <cell r="S2571">
            <v>6.2422237031600787</v>
          </cell>
          <cell r="T2571">
            <v>11.311742274095756</v>
          </cell>
          <cell r="U2571">
            <v>11.517944421756145</v>
          </cell>
          <cell r="V2571">
            <v>20.840845024369965</v>
          </cell>
          <cell r="W2571">
            <v>14.381520232245004</v>
          </cell>
          <cell r="X2571">
            <v>22.451508862219999</v>
          </cell>
          <cell r="Y2571">
            <v>24.819649351006998</v>
          </cell>
          <cell r="Z2571">
            <v>6.8836736302228934</v>
          </cell>
          <cell r="AA2571">
            <v>10.511725944204775</v>
          </cell>
          <cell r="AB2571">
            <v>13.606641115844811</v>
          </cell>
          <cell r="AC2571">
            <v>11.101673805537407</v>
          </cell>
          <cell r="AD2571">
            <v>7.5092638037296124</v>
          </cell>
          <cell r="AE2571">
            <v>5.8288704043184394</v>
          </cell>
          <cell r="AF2571">
            <v>1.2723865003170376</v>
          </cell>
          <cell r="AJ2571">
            <v>-5.6919066232943498</v>
          </cell>
          <cell r="AO2571">
            <v>-0.72565218326398351</v>
          </cell>
          <cell r="AV2571">
            <v>7.4565219635187168</v>
          </cell>
          <cell r="BE2571">
            <v>4.7945721866283026</v>
          </cell>
          <cell r="BQ2571">
            <v>-0.5236865150652491</v>
          </cell>
          <cell r="CB2571">
            <v>3.78630000026696</v>
          </cell>
          <cell r="CN2571">
            <v>13.173910944875816</v>
          </cell>
          <cell r="DA2571">
            <v>9.3745040215632063</v>
          </cell>
          <cell r="DK2571">
            <v>9.4448430453932062</v>
          </cell>
          <cell r="DL2571">
            <v>8.1290535226052771</v>
          </cell>
          <cell r="DM2571">
            <v>8.2263327695960751</v>
          </cell>
          <cell r="DO2571">
            <v>5.2178399522229837</v>
          </cell>
          <cell r="DR2571">
            <v>4.3973944875968272</v>
          </cell>
          <cell r="DU2571">
            <v>1.5268256318003777</v>
          </cell>
          <cell r="DX2571">
            <v>0.34395129895291643</v>
          </cell>
          <cell r="EA2571">
            <v>-4.4386543540965398E-2</v>
          </cell>
          <cell r="ED2571">
            <v>-0.76263035931521672</v>
          </cell>
        </row>
        <row r="2573">
          <cell r="D2573">
            <v>0</v>
          </cell>
          <cell r="E2573">
            <v>0</v>
          </cell>
          <cell r="F2573">
            <v>53.388469195968355</v>
          </cell>
          <cell r="G2573">
            <v>52.782318783248684</v>
          </cell>
          <cell r="H2573">
            <v>49.383508345302161</v>
          </cell>
          <cell r="I2573">
            <v>61.208945460607332</v>
          </cell>
          <cell r="J2573">
            <v>65.691771644233981</v>
          </cell>
          <cell r="K2573">
            <v>97.250756860583778</v>
          </cell>
          <cell r="L2573">
            <v>92.589965450419598</v>
          </cell>
          <cell r="M2573">
            <v>80.586467553272641</v>
          </cell>
          <cell r="N2573">
            <v>74.792635822513617</v>
          </cell>
          <cell r="O2573">
            <v>90.804562979010768</v>
          </cell>
          <cell r="P2573">
            <v>86.302902247980299</v>
          </cell>
          <cell r="Q2573">
            <v>67.380758477990966</v>
          </cell>
          <cell r="R2573">
            <v>67.778403636948468</v>
          </cell>
          <cell r="S2573">
            <v>65.607017461018685</v>
          </cell>
          <cell r="T2573">
            <v>59.651815543512178</v>
          </cell>
          <cell r="U2573">
            <v>52.000405949529892</v>
          </cell>
          <cell r="V2573">
            <v>41.169040931841081</v>
          </cell>
          <cell r="W2573">
            <v>35.15739839415312</v>
          </cell>
          <cell r="X2573">
            <v>36.465771733018173</v>
          </cell>
          <cell r="Y2573">
            <v>18.845433578577101</v>
          </cell>
          <cell r="Z2573">
            <v>22.571006603120509</v>
          </cell>
          <cell r="AA2573">
            <v>17.418041691442017</v>
          </cell>
          <cell r="AB2573">
            <v>15.679572529200197</v>
          </cell>
          <cell r="AC2573">
            <v>15.691991083663856</v>
          </cell>
          <cell r="AD2573">
            <v>21.216136790522022</v>
          </cell>
          <cell r="AE2573">
            <v>26.072393849284829</v>
          </cell>
          <cell r="AF2573">
            <v>33.508636011470145</v>
          </cell>
          <cell r="AJ2573">
            <v>39.77960135173101</v>
          </cell>
          <cell r="AO2573">
            <v>41.070235482016813</v>
          </cell>
          <cell r="AV2573">
            <v>40.256797071767757</v>
          </cell>
          <cell r="BE2573">
            <v>40.86346572245769</v>
          </cell>
          <cell r="BQ2573">
            <v>48.714955711658206</v>
          </cell>
          <cell r="CB2573">
            <v>43.469584314892387</v>
          </cell>
          <cell r="CN2573">
            <v>34.747802457026815</v>
          </cell>
          <cell r="DA2573">
            <v>37.495850529411904</v>
          </cell>
          <cell r="DK2573">
            <v>34.644341339073129</v>
          </cell>
          <cell r="DL2573">
            <v>34.858417028451704</v>
          </cell>
          <cell r="DM2573">
            <v>32.712386555397508</v>
          </cell>
          <cell r="DO2573">
            <v>35.455897150736973</v>
          </cell>
          <cell r="DR2573">
            <v>36.809269492328042</v>
          </cell>
          <cell r="DU2573">
            <v>39.154861042991293</v>
          </cell>
          <cell r="DX2573">
            <v>39.67158251264344</v>
          </cell>
          <cell r="EA2573">
            <v>40.088284524449378</v>
          </cell>
          <cell r="ED2573">
            <v>40.189708519854186</v>
          </cell>
        </row>
        <row r="2574">
          <cell r="AB2574">
            <v>0</v>
          </cell>
          <cell r="AC2574">
            <v>0</v>
          </cell>
          <cell r="AD2574">
            <v>0</v>
          </cell>
          <cell r="AE2574">
            <v>20.182995703115672</v>
          </cell>
          <cell r="AF2574">
            <v>25.439060641653327</v>
          </cell>
          <cell r="AG2574">
            <v>0</v>
          </cell>
          <cell r="AH2574">
            <v>0</v>
          </cell>
          <cell r="AI2574">
            <v>0</v>
          </cell>
          <cell r="AJ2574">
            <v>28.185358983765084</v>
          </cell>
          <cell r="AO2574">
            <v>25.880506963791877</v>
          </cell>
          <cell r="AV2574">
            <v>23.019115436250448</v>
          </cell>
          <cell r="BE2574">
            <v>18.623997497350725</v>
          </cell>
          <cell r="BQ2574">
            <v>27.883728242951882</v>
          </cell>
          <cell r="CB2574">
            <v>30.454355161027081</v>
          </cell>
          <cell r="CN2574">
            <v>21.917504089404694</v>
          </cell>
          <cell r="DA2574">
            <v>33.5478331435882</v>
          </cell>
          <cell r="DK2574">
            <v>29.192644133851697</v>
          </cell>
          <cell r="DL2574">
            <v>29.780206635993288</v>
          </cell>
          <cell r="DM2574">
            <v>31.064943912463892</v>
          </cell>
          <cell r="DO2574">
            <v>26.555298555566154</v>
          </cell>
          <cell r="DR2574">
            <v>22.699399022933349</v>
          </cell>
          <cell r="DU2574">
            <v>19.00356908693411</v>
          </cell>
          <cell r="DX2574">
            <v>14.538147516685699</v>
          </cell>
          <cell r="EA2574">
            <v>10.356478003605114</v>
          </cell>
          <cell r="ED2574">
            <v>6.4136278709965273</v>
          </cell>
        </row>
        <row r="2576">
          <cell r="D2576">
            <v>30.919021610068871</v>
          </cell>
          <cell r="E2576">
            <v>30.36948748510131</v>
          </cell>
          <cell r="F2576">
            <v>22.102161100196465</v>
          </cell>
          <cell r="G2576">
            <v>24.629080118694358</v>
          </cell>
          <cell r="H2576">
            <v>21.84410209243504</v>
          </cell>
          <cell r="I2576">
            <v>25.273677825597179</v>
          </cell>
          <cell r="J2576">
            <v>25.101977079773974</v>
          </cell>
          <cell r="K2576">
            <v>20.745400780345143</v>
          </cell>
          <cell r="L2576">
            <v>26.293471926909401</v>
          </cell>
          <cell r="M2576">
            <v>18.594643322271683</v>
          </cell>
          <cell r="N2576">
            <v>19.076259601224038</v>
          </cell>
          <cell r="O2576">
            <v>29.404030444091251</v>
          </cell>
          <cell r="P2576">
            <v>21.40998224912672</v>
          </cell>
          <cell r="Q2576">
            <v>17.235613773957382</v>
          </cell>
          <cell r="R2576">
            <v>27.969739991977725</v>
          </cell>
          <cell r="S2576">
            <v>19.711020899439571</v>
          </cell>
          <cell r="T2576">
            <v>16.4493624642312</v>
          </cell>
          <cell r="U2576">
            <v>17.797027918723771</v>
          </cell>
          <cell r="V2576">
            <v>10.767045615947666</v>
          </cell>
          <cell r="W2576">
            <v>10.524799120835088</v>
          </cell>
          <cell r="X2576">
            <v>10.252487929400662</v>
          </cell>
          <cell r="Y2576">
            <v>23.386214673321472</v>
          </cell>
          <cell r="Z2576">
            <v>7.0795576492668086</v>
          </cell>
          <cell r="AA2576">
            <v>6.0972817892379965</v>
          </cell>
          <cell r="AB2576">
            <v>4.2491981429574537</v>
          </cell>
          <cell r="AC2576">
            <v>5.0474103704495077</v>
          </cell>
          <cell r="AD2576">
            <v>12.850733798887084</v>
          </cell>
          <cell r="AE2576">
            <v>6.6952542734556042</v>
          </cell>
          <cell r="AF2576">
            <v>12.309086044087481</v>
          </cell>
          <cell r="AJ2576">
            <v>14.318808336343267</v>
          </cell>
          <cell r="AO2576">
            <v>13.923715330776318</v>
          </cell>
          <cell r="AV2576">
            <v>7.9443089689774027</v>
          </cell>
          <cell r="BE2576">
            <v>9.6948710506487075</v>
          </cell>
          <cell r="BQ2576">
            <v>30.18944534724044</v>
          </cell>
          <cell r="CB2576">
            <v>18.095131587545545</v>
          </cell>
          <cell r="CN2576">
            <v>6.5961579243699635</v>
          </cell>
          <cell r="DA2576">
            <v>13.308860654620439</v>
          </cell>
          <cell r="DK2576">
            <v>16.148831717841599</v>
          </cell>
          <cell r="DL2576">
            <v>16.728846712479974</v>
          </cell>
          <cell r="DM2576">
            <v>19.564143407351057</v>
          </cell>
          <cell r="DO2576">
            <v>10.498650481319629</v>
          </cell>
          <cell r="DR2576">
            <v>9.1005002020988517</v>
          </cell>
          <cell r="DU2576">
            <v>10.227005514008308</v>
          </cell>
          <cell r="DX2576">
            <v>10.112412078104077</v>
          </cell>
          <cell r="EA2576">
            <v>9.8074443807190352</v>
          </cell>
          <cell r="ED2576">
            <v>9.5477907983718922</v>
          </cell>
        </row>
        <row r="2577">
          <cell r="D2577">
            <v>51.625693893735125</v>
          </cell>
          <cell r="E2577">
            <v>52.731788079470199</v>
          </cell>
          <cell r="F2577">
            <v>53.444180522565318</v>
          </cell>
          <cell r="G2577">
            <v>49.795473138805562</v>
          </cell>
          <cell r="H2577">
            <v>37.679137178819396</v>
          </cell>
          <cell r="I2577">
            <v>47.05825307265922</v>
          </cell>
          <cell r="J2577">
            <v>54.649376403344675</v>
          </cell>
          <cell r="K2577">
            <v>55.146520146520153</v>
          </cell>
          <cell r="L2577">
            <v>52.90027647751225</v>
          </cell>
          <cell r="M2577">
            <v>44.946741464871756</v>
          </cell>
          <cell r="N2577">
            <v>35.298332066437759</v>
          </cell>
          <cell r="O2577">
            <v>40.451655338741503</v>
          </cell>
          <cell r="P2577">
            <v>46.401968457071071</v>
          </cell>
          <cell r="Q2577">
            <v>35.550160150776911</v>
          </cell>
          <cell r="R2577">
            <v>48.604197377278254</v>
          </cell>
          <cell r="S2577">
            <v>35.642418144173966</v>
          </cell>
          <cell r="T2577">
            <v>30.144444245800813</v>
          </cell>
          <cell r="U2577">
            <v>34.876558916378734</v>
          </cell>
          <cell r="V2577">
            <v>22.253108946712253</v>
          </cell>
          <cell r="W2577">
            <v>20.637265619174837</v>
          </cell>
          <cell r="X2577">
            <v>21.060930147283504</v>
          </cell>
          <cell r="Y2577">
            <v>46.575990986703154</v>
          </cell>
          <cell r="Z2577">
            <v>13.128188571116562</v>
          </cell>
          <cell r="AA2577">
            <v>13.813356536871874</v>
          </cell>
          <cell r="AB2577">
            <v>8.377739492768141</v>
          </cell>
          <cell r="AC2577">
            <v>9.8138812023805002</v>
          </cell>
          <cell r="AD2577">
            <v>23.320244336418369</v>
          </cell>
          <cell r="AE2577">
            <v>11.88747244663651</v>
          </cell>
          <cell r="AF2577">
            <v>21.832749123685524</v>
          </cell>
          <cell r="AJ2577">
            <v>26.43338954468803</v>
          </cell>
          <cell r="AO2577">
            <v>31.289975851072242</v>
          </cell>
          <cell r="AV2577">
            <v>19.193791306394171</v>
          </cell>
          <cell r="BE2577">
            <v>19.019452801897874</v>
          </cell>
          <cell r="BQ2577">
            <v>50.138206556297519</v>
          </cell>
          <cell r="CB2577">
            <v>44.742696920255426</v>
          </cell>
          <cell r="CN2577">
            <v>16.903185418972399</v>
          </cell>
          <cell r="DA2577">
            <v>28.591685930673101</v>
          </cell>
          <cell r="DK2577">
            <v>34.490018833827733</v>
          </cell>
          <cell r="DL2577">
            <v>35.462746542772649</v>
          </cell>
          <cell r="DM2577">
            <v>40.202282789219318</v>
          </cell>
          <cell r="DO2577">
            <v>20.813957144331248</v>
          </cell>
          <cell r="DR2577">
            <v>16.986636514646232</v>
          </cell>
          <cell r="DU2577">
            <v>17.375113193686737</v>
          </cell>
          <cell r="DX2577">
            <v>16.022991900809565</v>
          </cell>
          <cell r="EA2577">
            <v>15.064253929251075</v>
          </cell>
          <cell r="ED2577">
            <v>14.342198530470002</v>
          </cell>
        </row>
        <row r="2580">
          <cell r="D2580">
            <v>0.22205438066465258</v>
          </cell>
          <cell r="E2580">
            <v>0.90845070422535201</v>
          </cell>
          <cell r="F2580">
            <v>0.42622837370242217</v>
          </cell>
          <cell r="G2580">
            <v>3.4227294493216278</v>
          </cell>
          <cell r="H2580">
            <v>3.6676654049154975</v>
          </cell>
          <cell r="I2580">
            <v>0.8865774150201563</v>
          </cell>
          <cell r="J2580">
            <v>8.0599842146803477E-2</v>
          </cell>
          <cell r="K2580">
            <v>2.2729772854870163</v>
          </cell>
          <cell r="L2580">
            <v>1.6996962966320659</v>
          </cell>
          <cell r="M2580">
            <v>2.6925842719421467</v>
          </cell>
          <cell r="N2580">
            <v>2.8359558181946003</v>
          </cell>
          <cell r="O2580">
            <v>0.15536998225015219</v>
          </cell>
          <cell r="P2580">
            <v>0.24971507346165464</v>
          </cell>
          <cell r="Q2580">
            <v>2.374079984995408</v>
          </cell>
          <cell r="R2580">
            <v>0.15638209742156065</v>
          </cell>
          <cell r="S2580">
            <v>1.3585395308029884</v>
          </cell>
          <cell r="T2580">
            <v>1.71730613970089</v>
          </cell>
          <cell r="U2580">
            <v>3.3268724615813676</v>
          </cell>
          <cell r="V2580">
            <v>5.1772987254475726</v>
          </cell>
          <cell r="W2580">
            <v>6.4392240037808497</v>
          </cell>
          <cell r="X2580">
            <v>6.8218680054904963</v>
          </cell>
          <cell r="Y2580">
            <v>9.6758957365181733</v>
          </cell>
          <cell r="Z2580">
            <v>7.7162253691963709</v>
          </cell>
          <cell r="AA2580">
            <v>5.7151763214037965</v>
          </cell>
          <cell r="AB2580">
            <v>6.5069200955959809</v>
          </cell>
          <cell r="AC2580">
            <v>6.4617153914257814</v>
          </cell>
          <cell r="AD2580">
            <v>7.068868200061039</v>
          </cell>
          <cell r="AE2580">
            <v>7.1116463835460619</v>
          </cell>
          <cell r="AF2580">
            <v>6.1677237657758059</v>
          </cell>
          <cell r="AJ2580">
            <v>2.479179984241902</v>
          </cell>
          <cell r="AO2580">
            <v>3.1605317404797204</v>
          </cell>
          <cell r="AV2580">
            <v>4.650514788634438</v>
          </cell>
          <cell r="BE2580">
            <v>4.4821965902302274</v>
          </cell>
          <cell r="BQ2580">
            <v>4.4608375229781787</v>
          </cell>
          <cell r="CB2580">
            <v>4.28572188339598</v>
          </cell>
          <cell r="CN2580">
            <v>4.3093667703155205</v>
          </cell>
          <cell r="DA2580">
            <v>3.9763919716426606</v>
          </cell>
          <cell r="DK2580">
            <v>5.0308689968582296</v>
          </cell>
          <cell r="DL2580">
            <v>4.6911838040081539</v>
          </cell>
          <cell r="DM2580">
            <v>13.581522341502694</v>
          </cell>
          <cell r="DO2580">
            <v>5.4315817687897603</v>
          </cell>
          <cell r="DR2580">
            <v>6.3425894952745079</v>
          </cell>
          <cell r="DU2580">
            <v>6.6586007222289441</v>
          </cell>
          <cell r="DX2580">
            <v>7.2183018208782626</v>
          </cell>
          <cell r="EA2580">
            <v>8.0553997493595588</v>
          </cell>
          <cell r="ED2580">
            <v>9.1443387921009851</v>
          </cell>
        </row>
        <row r="2585">
          <cell r="D2585">
            <v>0.87</v>
          </cell>
          <cell r="E2585">
            <v>0.89849999999999997</v>
          </cell>
          <cell r="F2585">
            <v>0.92006399999999999</v>
          </cell>
          <cell r="G2585">
            <v>0.94214553600000006</v>
          </cell>
          <cell r="H2585">
            <v>0.96475702886400017</v>
          </cell>
          <cell r="I2585">
            <v>0.98791119755673618</v>
          </cell>
          <cell r="J2585">
            <v>1.0149760000000001</v>
          </cell>
          <cell r="K2585">
            <v>1.0494851840000001</v>
          </cell>
          <cell r="L2585">
            <v>1.0851676802560002</v>
          </cell>
          <cell r="M2585">
            <v>1.1220633813847043</v>
          </cell>
          <cell r="N2585">
            <v>1.1602135363517843</v>
          </cell>
          <cell r="O2585">
            <v>1.199660796587745</v>
          </cell>
          <cell r="P2585">
            <v>1.2404492636717286</v>
          </cell>
          <cell r="Q2585">
            <v>1.2826245386365673</v>
          </cell>
          <cell r="R2585">
            <v>1.3262337729502107</v>
          </cell>
          <cell r="S2585">
            <v>1.3713257212305181</v>
          </cell>
          <cell r="T2585">
            <v>1.4179507957523558</v>
          </cell>
          <cell r="U2585">
            <v>1.4661611228079361</v>
          </cell>
          <cell r="V2585">
            <v>1.516010600983406</v>
          </cell>
          <cell r="W2585">
            <v>1.5675549614168418</v>
          </cell>
          <cell r="X2585">
            <v>1.6208518301050145</v>
          </cell>
          <cell r="Y2585">
            <v>1.6759607923285851</v>
          </cell>
          <cell r="Z2585">
            <v>1.7329434592677573</v>
          </cell>
          <cell r="AA2585">
            <v>1.7918635368828613</v>
          </cell>
          <cell r="AB2585">
            <v>1.8527868971368786</v>
          </cell>
          <cell r="AC2585">
            <v>1.9157816516395325</v>
          </cell>
          <cell r="AD2585">
            <v>1.9809182277952766</v>
          </cell>
          <cell r="AE2585">
            <v>2.0482694475403163</v>
          </cell>
          <cell r="AF2585">
            <v>2.117910608756687</v>
          </cell>
          <cell r="AJ2585">
            <v>2.1899195694544145</v>
          </cell>
          <cell r="AO2585">
            <v>2.2643768348158648</v>
          </cell>
          <cell r="AV2585">
            <v>2.3413656471996043</v>
          </cell>
          <cell r="BE2585">
            <v>2.4209720792043909</v>
          </cell>
          <cell r="BQ2585">
            <v>2.5032851298973404</v>
          </cell>
          <cell r="CB2585">
            <v>2.5883968243138504</v>
          </cell>
          <cell r="CN2585">
            <v>2.6764023163405217</v>
          </cell>
          <cell r="DA2585">
            <v>2.7673999950960995</v>
          </cell>
          <cell r="DK2585">
            <v>2.8614915949293671</v>
          </cell>
          <cell r="DL2585">
            <v>2.8614915949293671</v>
          </cell>
          <cell r="DM2585">
            <v>2.8614915949293671</v>
          </cell>
          <cell r="DO2585">
            <v>2.9587823091569656</v>
          </cell>
          <cell r="DR2585">
            <v>3.0593809076683027</v>
          </cell>
          <cell r="DU2585">
            <v>3.1633998585290253</v>
          </cell>
          <cell r="DX2585">
            <v>3.270955453719012</v>
          </cell>
          <cell r="EA2585">
            <v>3.3821679391454587</v>
          </cell>
          <cell r="ED2585">
            <v>3.4971616490764048</v>
          </cell>
        </row>
        <row r="2595">
          <cell r="D2595">
            <v>0</v>
          </cell>
          <cell r="E2595">
            <v>0</v>
          </cell>
          <cell r="F2595">
            <v>0</v>
          </cell>
          <cell r="G2595">
            <v>45</v>
          </cell>
          <cell r="H2595">
            <v>45</v>
          </cell>
          <cell r="I2595">
            <v>45</v>
          </cell>
          <cell r="J2595">
            <v>45</v>
          </cell>
          <cell r="K2595">
            <v>45</v>
          </cell>
          <cell r="L2595">
            <v>45</v>
          </cell>
          <cell r="M2595">
            <v>45</v>
          </cell>
          <cell r="N2595">
            <v>45</v>
          </cell>
          <cell r="O2595">
            <v>45</v>
          </cell>
          <cell r="P2595">
            <v>45</v>
          </cell>
          <cell r="Q2595">
            <v>45</v>
          </cell>
          <cell r="R2595">
            <v>45</v>
          </cell>
          <cell r="S2595">
            <v>45</v>
          </cell>
          <cell r="T2595">
            <v>45</v>
          </cell>
          <cell r="U2595">
            <v>45</v>
          </cell>
          <cell r="V2595">
            <v>45</v>
          </cell>
          <cell r="W2595">
            <v>45</v>
          </cell>
          <cell r="X2595">
            <v>45</v>
          </cell>
          <cell r="Y2595">
            <v>48</v>
          </cell>
          <cell r="Z2595">
            <v>45</v>
          </cell>
          <cell r="AA2595">
            <v>45</v>
          </cell>
          <cell r="AB2595">
            <v>45</v>
          </cell>
          <cell r="AC2595">
            <v>45</v>
          </cell>
          <cell r="AD2595">
            <v>45</v>
          </cell>
          <cell r="AE2595">
            <v>45</v>
          </cell>
          <cell r="AF2595">
            <v>45</v>
          </cell>
          <cell r="AJ2595">
            <v>45</v>
          </cell>
          <cell r="AO2595">
            <v>45</v>
          </cell>
          <cell r="AV2595">
            <v>45</v>
          </cell>
          <cell r="BE2595">
            <v>45</v>
          </cell>
          <cell r="BQ2595">
            <v>45</v>
          </cell>
          <cell r="CB2595">
            <v>45</v>
          </cell>
          <cell r="CN2595">
            <v>45</v>
          </cell>
          <cell r="DA2595">
            <v>45</v>
          </cell>
          <cell r="DK2595">
            <v>45</v>
          </cell>
          <cell r="DL2595">
            <v>45</v>
          </cell>
          <cell r="DM2595">
            <v>45</v>
          </cell>
          <cell r="DO2595">
            <v>45</v>
          </cell>
          <cell r="DR2595">
            <v>45</v>
          </cell>
          <cell r="DU2595">
            <v>45</v>
          </cell>
          <cell r="DX2595">
            <v>45</v>
          </cell>
          <cell r="EA2595">
            <v>45</v>
          </cell>
          <cell r="ED2595">
            <v>45</v>
          </cell>
        </row>
        <row r="2598"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7.7908200305074393</v>
          </cell>
          <cell r="I2598">
            <v>8.7162489405497183</v>
          </cell>
          <cell r="J2598">
            <v>3.8005874900808814</v>
          </cell>
          <cell r="K2598">
            <v>10.70734029854748</v>
          </cell>
          <cell r="L2598">
            <v>7.8812034720665789</v>
          </cell>
          <cell r="M2598">
            <v>3.3127456485120947</v>
          </cell>
          <cell r="N2598">
            <v>6.3586956521739078</v>
          </cell>
          <cell r="O2598">
            <v>4.7010730710270403</v>
          </cell>
          <cell r="P2598">
            <v>4.4899951195705636</v>
          </cell>
          <cell r="Q2598">
            <v>1.1676786548341731</v>
          </cell>
          <cell r="R2598">
            <v>1.3850415512465608</v>
          </cell>
          <cell r="S2598">
            <v>0.44991666666666269</v>
          </cell>
          <cell r="T2598">
            <v>3.8043693914706149</v>
          </cell>
          <cell r="U2598">
            <v>-1.170407895886119</v>
          </cell>
          <cell r="V2598">
            <v>0.66283694211224553</v>
          </cell>
          <cell r="W2598">
            <v>10.798946444249344</v>
          </cell>
          <cell r="X2598">
            <v>19.572107765451673</v>
          </cell>
          <cell r="Y2598">
            <v>0.67718687872759786</v>
          </cell>
          <cell r="Z2598">
            <v>24.965545613493809</v>
          </cell>
          <cell r="AA2598">
            <v>8.6120621543323654</v>
          </cell>
          <cell r="AB2598">
            <v>9.1416100872938699</v>
          </cell>
          <cell r="AC2598">
            <v>14.330148855809849</v>
          </cell>
          <cell r="AD2598">
            <v>7.4211037699183784</v>
          </cell>
          <cell r="AE2598">
            <v>25.056938542554221</v>
          </cell>
          <cell r="AF2598">
            <v>3.3847773979785907</v>
          </cell>
          <cell r="AJ2598">
            <v>2.2666853225129384</v>
          </cell>
          <cell r="AO2598">
            <v>0.25977829224243237</v>
          </cell>
          <cell r="AV2598">
            <v>-4.3334845833274054</v>
          </cell>
          <cell r="BE2598">
            <v>-1.7252075730019667</v>
          </cell>
          <cell r="BQ2598">
            <v>-0.83439511533199329</v>
          </cell>
          <cell r="CB2598">
            <v>-0.17755863363584956</v>
          </cell>
          <cell r="CN2598">
            <v>12.838314360941741</v>
          </cell>
          <cell r="DA2598">
            <v>7.5689710541499595</v>
          </cell>
          <cell r="DK2598">
            <v>9.7703509363482279</v>
          </cell>
          <cell r="DL2598">
            <v>9.7703509363482279</v>
          </cell>
          <cell r="DM2598">
            <v>9.7703509363482279</v>
          </cell>
          <cell r="DO2598">
            <v>2.6507699603102375</v>
          </cell>
          <cell r="DR2598">
            <v>0.99999999999999412</v>
          </cell>
          <cell r="DU2598">
            <v>0.999999999999994</v>
          </cell>
          <cell r="DX2598">
            <v>1.0000000000000071</v>
          </cell>
          <cell r="EA2598">
            <v>1.0000000000000056</v>
          </cell>
          <cell r="ED2598">
            <v>1.0000000000000047</v>
          </cell>
        </row>
        <row r="2800">
          <cell r="D2800">
            <v>163.69607582924766</v>
          </cell>
          <cell r="E2800">
            <v>172.22569397112645</v>
          </cell>
          <cell r="F2800">
            <v>172.95161891937138</v>
          </cell>
          <cell r="G2800">
            <v>167.68866304459519</v>
          </cell>
          <cell r="H2800">
            <v>168.23310675577895</v>
          </cell>
          <cell r="I2800">
            <v>175.12939376410642</v>
          </cell>
          <cell r="J2800">
            <v>178.39605603120893</v>
          </cell>
          <cell r="K2800">
            <v>178.21457479414769</v>
          </cell>
          <cell r="L2800">
            <v>175.12939376410642</v>
          </cell>
          <cell r="M2800">
            <v>177.30716860884144</v>
          </cell>
          <cell r="N2800">
            <v>172.58865644524892</v>
          </cell>
          <cell r="O2800">
            <v>180.21086840182144</v>
          </cell>
          <cell r="P2800">
            <v>169.50347541520767</v>
          </cell>
          <cell r="Q2800">
            <v>174.08006925141828</v>
          </cell>
          <cell r="R2800">
            <v>179.99879160596652</v>
          </cell>
          <cell r="S2800">
            <v>259.02819160563115</v>
          </cell>
          <cell r="T2800">
            <v>264.72681182095505</v>
          </cell>
          <cell r="U2800">
            <v>271.08025530465801</v>
          </cell>
          <cell r="V2800">
            <v>179.58299999999997</v>
          </cell>
          <cell r="W2800">
            <v>183.14114726766644</v>
          </cell>
          <cell r="X2800">
            <v>189.55792168241891</v>
          </cell>
          <cell r="Y2800">
            <v>187.52068329696999</v>
          </cell>
          <cell r="Z2800">
            <v>188.64945899799739</v>
          </cell>
          <cell r="AA2800">
            <v>198.13267611673524</v>
          </cell>
          <cell r="AB2800">
            <v>206.52274307663737</v>
          </cell>
          <cell r="AC2800">
            <v>217.11993604745606</v>
          </cell>
          <cell r="AD2800">
            <v>226.23897336144927</v>
          </cell>
          <cell r="AE2800">
            <v>232.65230994232786</v>
          </cell>
          <cell r="AF2800">
            <v>249.18089447885404</v>
          </cell>
          <cell r="AJ2800">
            <v>275.07275197006015</v>
          </cell>
          <cell r="AO2800">
            <v>292.00540509931761</v>
          </cell>
          <cell r="AV2800">
            <v>316.19656934851116</v>
          </cell>
          <cell r="BE2800">
            <v>327.21853400749768</v>
          </cell>
          <cell r="BQ2800">
            <v>337.04899149296955</v>
          </cell>
          <cell r="CB2800">
            <v>337.28634384711586</v>
          </cell>
          <cell r="CN2800">
            <v>359.09261936826124</v>
          </cell>
          <cell r="DA2800">
            <v>362.31264433311372</v>
          </cell>
          <cell r="DK2800">
            <v>373.08950610313912</v>
          </cell>
          <cell r="DL2800">
            <v>370.9781834034286</v>
          </cell>
          <cell r="DM2800">
            <v>372.9205667665268</v>
          </cell>
          <cell r="DO2800">
            <v>373.60094347061272</v>
          </cell>
          <cell r="DR2800">
            <v>388.14896747141256</v>
          </cell>
          <cell r="DU2800">
            <v>400.74014334661825</v>
          </cell>
          <cell r="DX2800">
            <v>412.30649283480187</v>
          </cell>
          <cell r="EA2800">
            <v>424.37919719544004</v>
          </cell>
          <cell r="ED2800">
            <v>437.33137546423336</v>
          </cell>
        </row>
        <row r="2806">
          <cell r="D2806">
            <v>44.615330272190583</v>
          </cell>
          <cell r="E2806">
            <v>47.728027733041102</v>
          </cell>
          <cell r="F2806">
            <v>45.479968455760172</v>
          </cell>
          <cell r="G2806">
            <v>47.036317186185435</v>
          </cell>
          <cell r="H2806">
            <v>41.675560448054</v>
          </cell>
          <cell r="I2806">
            <v>45.652896092474087</v>
          </cell>
          <cell r="J2806">
            <v>52.570001561030772</v>
          </cell>
          <cell r="K2806">
            <v>50.494869920463771</v>
          </cell>
          <cell r="L2806">
            <v>50.667797557177686</v>
          </cell>
          <cell r="M2806">
            <v>46.517534276043676</v>
          </cell>
          <cell r="N2806">
            <v>60.178817576443109</v>
          </cell>
          <cell r="O2806">
            <v>54.990988475025617</v>
          </cell>
          <cell r="P2806">
            <v>65.193719041146721</v>
          </cell>
          <cell r="Q2806">
            <v>74.698497989933557</v>
          </cell>
          <cell r="R2806">
            <v>70.86273808820296</v>
          </cell>
          <cell r="S2806">
            <v>67.771835470600976</v>
          </cell>
          <cell r="T2806">
            <v>71.309333890726236</v>
          </cell>
          <cell r="U2806">
            <v>70.714440028871962</v>
          </cell>
          <cell r="V2806">
            <v>60.508000000000003</v>
          </cell>
          <cell r="W2806">
            <v>61.743743204157177</v>
          </cell>
          <cell r="X2806">
            <v>70.075355166789279</v>
          </cell>
          <cell r="Y2806">
            <v>63.801294611624328</v>
          </cell>
          <cell r="Z2806">
            <v>57.056805313802315</v>
          </cell>
          <cell r="AA2806">
            <v>47.152565096979316</v>
          </cell>
          <cell r="AB2806">
            <v>39.702459811656581</v>
          </cell>
          <cell r="AC2806">
            <v>45.657828783405066</v>
          </cell>
          <cell r="AD2806">
            <v>44.840553648182116</v>
          </cell>
          <cell r="AE2806">
            <v>45.243497472673589</v>
          </cell>
          <cell r="AF2806">
            <v>51.502252378192956</v>
          </cell>
          <cell r="AJ2806">
            <v>53.657426598983854</v>
          </cell>
          <cell r="AO2806">
            <v>53.64920982651762</v>
          </cell>
          <cell r="AV2806">
            <v>62.942493181197534</v>
          </cell>
          <cell r="BE2806">
            <v>66.055458895847636</v>
          </cell>
          <cell r="BQ2806">
            <v>66.059974429153314</v>
          </cell>
          <cell r="CB2806">
            <v>78.81373004703822</v>
          </cell>
          <cell r="CN2806">
            <v>85.420604929387864</v>
          </cell>
          <cell r="DA2806">
            <v>79.766956286749675</v>
          </cell>
          <cell r="DK2806">
            <v>72.859545421915868</v>
          </cell>
          <cell r="DL2806">
            <v>70.646690228649334</v>
          </cell>
          <cell r="DM2806">
            <v>68.433835035382799</v>
          </cell>
          <cell r="DO2806">
            <v>69.345574850550548</v>
          </cell>
          <cell r="DR2806">
            <v>67.273287778395741</v>
          </cell>
          <cell r="DU2806">
            <v>60.804530982438401</v>
          </cell>
          <cell r="DX2806">
            <v>57.348263110042424</v>
          </cell>
          <cell r="EA2806">
            <v>53.852954449341588</v>
          </cell>
          <cell r="ED2806">
            <v>50.317441153836526</v>
          </cell>
        </row>
        <row r="2807">
          <cell r="D2807">
            <v>2110.0542483724739</v>
          </cell>
          <cell r="E2807">
            <v>2000.0363505519683</v>
          </cell>
          <cell r="F2807">
            <v>2703.3877666761255</v>
          </cell>
          <cell r="G2807">
            <v>3353.320087904779</v>
          </cell>
          <cell r="H2807">
            <v>3549.1901025216325</v>
          </cell>
          <cell r="I2807">
            <v>3413.0985988592729</v>
          </cell>
          <cell r="J2807">
            <v>3656.6642339185432</v>
          </cell>
          <cell r="K2807">
            <v>4100.5514748359592</v>
          </cell>
          <cell r="L2807">
            <v>4349.2046427424193</v>
          </cell>
          <cell r="M2807">
            <v>4366.3750661016893</v>
          </cell>
          <cell r="N2807">
            <v>4263.3525259460712</v>
          </cell>
          <cell r="O2807">
            <v>4161.6018690022511</v>
          </cell>
          <cell r="P2807">
            <v>3273.8273871674187</v>
          </cell>
          <cell r="Q2807">
            <v>2865.7518102568019</v>
          </cell>
          <cell r="R2807">
            <v>2693.7585500570663</v>
          </cell>
          <cell r="S2807">
            <v>1528.0604843002404</v>
          </cell>
          <cell r="T2807">
            <v>1642.5670439584151</v>
          </cell>
          <cell r="U2807">
            <v>1652.074264471355</v>
          </cell>
          <cell r="V2807">
            <v>2575.3510000000001</v>
          </cell>
          <cell r="W2807">
            <v>2359.8580096769942</v>
          </cell>
          <cell r="X2807">
            <v>2416.9522098955504</v>
          </cell>
          <cell r="Y2807">
            <v>2385.3254409371575</v>
          </cell>
          <cell r="Z2807">
            <v>2324.3111668897823</v>
          </cell>
          <cell r="AA2807">
            <v>2445.5090594985109</v>
          </cell>
          <cell r="AB2807">
            <v>2401.6972863868523</v>
          </cell>
          <cell r="AC2807">
            <v>2291.6931552117458</v>
          </cell>
          <cell r="AD2807">
            <v>2241.4899253767935</v>
          </cell>
          <cell r="AE2807">
            <v>2233.6965461804075</v>
          </cell>
          <cell r="AF2807">
            <v>2425.3757852499366</v>
          </cell>
          <cell r="AJ2807">
            <v>2336.2038623032377</v>
          </cell>
          <cell r="AO2807">
            <v>2203.3168483964473</v>
          </cell>
          <cell r="AV2807">
            <v>2058.4883092137557</v>
          </cell>
          <cell r="BE2807">
            <v>2358.4566846457874</v>
          </cell>
          <cell r="BQ2807">
            <v>2403.5309121526939</v>
          </cell>
          <cell r="CB2807">
            <v>2305.4955463818437</v>
          </cell>
          <cell r="CN2807">
            <v>2392.2954564529068</v>
          </cell>
          <cell r="DA2807">
            <v>2531.4453563817133</v>
          </cell>
          <cell r="DK2807">
            <v>2662.8476588780563</v>
          </cell>
          <cell r="DL2807">
            <v>2599.438286975198</v>
          </cell>
          <cell r="DM2807">
            <v>2527.4508533765666</v>
          </cell>
          <cell r="DO2807">
            <v>2696.2430452994336</v>
          </cell>
          <cell r="DR2807">
            <v>2686.7863226332183</v>
          </cell>
          <cell r="DU2807">
            <v>2692.9931534882453</v>
          </cell>
          <cell r="DX2807">
            <v>2676.1648690130373</v>
          </cell>
          <cell r="EA2807">
            <v>2660.5039611790212</v>
          </cell>
          <cell r="ED2807">
            <v>2653.946428829759</v>
          </cell>
        </row>
        <row r="2812">
          <cell r="D2812">
            <v>354.25492099540372</v>
          </cell>
          <cell r="E2812">
            <v>319.69439969902578</v>
          </cell>
          <cell r="F2812">
            <v>306.77508708257568</v>
          </cell>
          <cell r="G2812">
            <v>295.56583868663989</v>
          </cell>
          <cell r="H2812">
            <v>312.44229056747054</v>
          </cell>
          <cell r="I2812">
            <v>296.98603380773881</v>
          </cell>
          <cell r="J2812">
            <v>307.23217667233149</v>
          </cell>
          <cell r="K2812">
            <v>311.64825003225485</v>
          </cell>
          <cell r="L2812">
            <v>324.0535032249777</v>
          </cell>
          <cell r="M2812">
            <v>399.96239782417598</v>
          </cell>
          <cell r="N2812">
            <v>510.99979370676056</v>
          </cell>
          <cell r="O2812">
            <v>625.94443573798617</v>
          </cell>
          <cell r="P2812">
            <v>548.00023698097755</v>
          </cell>
          <cell r="Q2812">
            <v>336.1677508809596</v>
          </cell>
          <cell r="R2812">
            <v>412.85133896267592</v>
          </cell>
          <cell r="S2812">
            <v>734.81789320621453</v>
          </cell>
          <cell r="T2812">
            <v>722.34434906947331</v>
          </cell>
          <cell r="U2812">
            <v>755.34492787135753</v>
          </cell>
          <cell r="V2812">
            <v>395.69100000000003</v>
          </cell>
          <cell r="W2812">
            <v>389.85409548743291</v>
          </cell>
          <cell r="X2812">
            <v>439.3760887785877</v>
          </cell>
          <cell r="Y2812">
            <v>456.41590474047007</v>
          </cell>
          <cell r="Z2812">
            <v>439.27831291922354</v>
          </cell>
          <cell r="AA2812">
            <v>513.29764532812192</v>
          </cell>
          <cell r="AB2812">
            <v>653.98887938871326</v>
          </cell>
          <cell r="AC2812">
            <v>674.01085782389623</v>
          </cell>
          <cell r="AD2812">
            <v>813.61840818340625</v>
          </cell>
          <cell r="AE2812">
            <v>818.23198412028455</v>
          </cell>
          <cell r="AF2812">
            <v>893.22709842640199</v>
          </cell>
          <cell r="AJ2812">
            <v>973.93532743383662</v>
          </cell>
          <cell r="AO2812">
            <v>1011.9500761699769</v>
          </cell>
          <cell r="AV2812">
            <v>1107.9410459976482</v>
          </cell>
          <cell r="BE2812">
            <v>1165.8408373509797</v>
          </cell>
          <cell r="BQ2812">
            <v>1074.9901736671704</v>
          </cell>
          <cell r="CB2812">
            <v>1162.6160999903991</v>
          </cell>
          <cell r="CN2812">
            <v>1193.4065776265747</v>
          </cell>
          <cell r="DA2812">
            <v>1121.361345178834</v>
          </cell>
          <cell r="DK2812">
            <v>1246.8524434588351</v>
          </cell>
          <cell r="DL2812">
            <v>1216.5337266606957</v>
          </cell>
          <cell r="DM2812">
            <v>1178.52193791743</v>
          </cell>
          <cell r="DO2812">
            <v>1259.5210468323992</v>
          </cell>
          <cell r="DR2812">
            <v>1348.7252113278605</v>
          </cell>
          <cell r="DU2812">
            <v>1510.4246862718637</v>
          </cell>
          <cell r="DX2812">
            <v>1696.2713027074146</v>
          </cell>
          <cell r="EA2812">
            <v>1882.1397018916384</v>
          </cell>
          <cell r="ED2812">
            <v>2072.7391960317191</v>
          </cell>
        </row>
        <row r="2814">
          <cell r="D2814">
            <v>182.09849738141213</v>
          </cell>
          <cell r="E2814">
            <v>177.00483311899495</v>
          </cell>
          <cell r="F2814">
            <v>176.68647910259389</v>
          </cell>
          <cell r="G2814">
            <v>176.52730209439341</v>
          </cell>
          <cell r="H2814">
            <v>184.48615250442012</v>
          </cell>
          <cell r="I2814">
            <v>174.45800098778642</v>
          </cell>
          <cell r="J2814">
            <v>176.36812508619286</v>
          </cell>
          <cell r="K2814">
            <v>179.23331123380248</v>
          </cell>
          <cell r="L2814">
            <v>183.69026746341748</v>
          </cell>
          <cell r="M2814">
            <v>203.74657049668485</v>
          </cell>
          <cell r="N2814">
            <v>218.70920926753519</v>
          </cell>
          <cell r="O2814">
            <v>235.42279512859128</v>
          </cell>
          <cell r="P2814">
            <v>253.72815107165289</v>
          </cell>
          <cell r="Q2814">
            <v>261.26215804679242</v>
          </cell>
          <cell r="R2814">
            <v>286.66732775220271</v>
          </cell>
          <cell r="S2814">
            <v>592.48464687689193</v>
          </cell>
          <cell r="T2814">
            <v>598.40949334566096</v>
          </cell>
          <cell r="U2814">
            <v>624.26078345819337</v>
          </cell>
          <cell r="V2814">
            <v>142.26400000000001</v>
          </cell>
          <cell r="W2814">
            <v>150.24809305013494</v>
          </cell>
          <cell r="X2814">
            <v>165.24574343355397</v>
          </cell>
          <cell r="Y2814">
            <v>177.05223598478167</v>
          </cell>
          <cell r="Z2814">
            <v>180.85442287033197</v>
          </cell>
          <cell r="AA2814">
            <v>199.95203062257542</v>
          </cell>
          <cell r="AB2814">
            <v>216.32066778895884</v>
          </cell>
          <cell r="AC2814">
            <v>214.0670631560258</v>
          </cell>
          <cell r="AD2814">
            <v>238.70981314885677</v>
          </cell>
          <cell r="AE2814">
            <v>268.03552423066805</v>
          </cell>
          <cell r="AF2814">
            <v>381.72622761379671</v>
          </cell>
          <cell r="AJ2814">
            <v>439.19063253758441</v>
          </cell>
          <cell r="AO2814">
            <v>493.95873823776128</v>
          </cell>
          <cell r="AV2814">
            <v>527.06030438844925</v>
          </cell>
          <cell r="BE2814">
            <v>538.10649945799025</v>
          </cell>
          <cell r="BQ2814">
            <v>519.90388349063721</v>
          </cell>
          <cell r="CB2814">
            <v>540.02656486512149</v>
          </cell>
          <cell r="CN2814">
            <v>547.04895763057334</v>
          </cell>
          <cell r="DA2814">
            <v>436.07988863477874</v>
          </cell>
          <cell r="DK2814">
            <v>494.91200975265309</v>
          </cell>
          <cell r="DL2814">
            <v>469.74461702077173</v>
          </cell>
          <cell r="DM2814">
            <v>444.57722428889036</v>
          </cell>
          <cell r="DO2814">
            <v>489.75433265636218</v>
          </cell>
          <cell r="DR2814">
            <v>511.16472838644415</v>
          </cell>
          <cell r="DU2814">
            <v>631.98377268087336</v>
          </cell>
          <cell r="DX2814">
            <v>755.97499760221763</v>
          </cell>
          <cell r="EA2814">
            <v>883.36045579436086</v>
          </cell>
          <cell r="ED2814">
            <v>1014.3777435862589</v>
          </cell>
        </row>
        <row r="2820">
          <cell r="D2820">
            <v>155.67030393599026</v>
          </cell>
          <cell r="E2820">
            <v>126.20344690202948</v>
          </cell>
          <cell r="F2820">
            <v>113.60248830198046</v>
          </cell>
          <cell r="G2820">
            <v>102.55241691424516</v>
          </cell>
          <cell r="H2820">
            <v>111.47001838504909</v>
          </cell>
          <cell r="I2820">
            <v>106.04191314195104</v>
          </cell>
          <cell r="J2820">
            <v>114.37793190813731</v>
          </cell>
          <cell r="K2820">
            <v>115.92881912045105</v>
          </cell>
          <cell r="L2820">
            <v>123.8771160835589</v>
          </cell>
          <cell r="M2820">
            <v>136.86579648668635</v>
          </cell>
          <cell r="N2820">
            <v>198.31970227461775</v>
          </cell>
          <cell r="O2820">
            <v>212.47154808698053</v>
          </cell>
          <cell r="P2820">
            <v>111.27615748350986</v>
          </cell>
          <cell r="Q2820">
            <v>71.419587951525628</v>
          </cell>
          <cell r="R2820">
            <v>100.73872009630128</v>
          </cell>
          <cell r="S2820">
            <v>137.34876548040518</v>
          </cell>
          <cell r="T2820">
            <v>118.34838832044261</v>
          </cell>
          <cell r="U2820">
            <v>125.49767700979446</v>
          </cell>
          <cell r="V2820">
            <v>127.053</v>
          </cell>
          <cell r="W2820">
            <v>97.122245526193311</v>
          </cell>
          <cell r="X2820">
            <v>114.20048199067972</v>
          </cell>
          <cell r="Y2820">
            <v>119.96766418088588</v>
          </cell>
          <cell r="Z2820">
            <v>118.61225203680959</v>
          </cell>
          <cell r="AA2820">
            <v>145.48910680337147</v>
          </cell>
          <cell r="AB2820">
            <v>247.76794888614162</v>
          </cell>
          <cell r="AC2820">
            <v>241.82151811287423</v>
          </cell>
          <cell r="AD2820">
            <v>348.12606888792089</v>
          </cell>
          <cell r="AE2820">
            <v>302.39606021961794</v>
          </cell>
          <cell r="AF2820">
            <v>254.95275850419497</v>
          </cell>
          <cell r="AJ2820">
            <v>255.46735817158742</v>
          </cell>
          <cell r="AO2820">
            <v>220.87549902466583</v>
          </cell>
          <cell r="AV2820">
            <v>245.54835894582064</v>
          </cell>
          <cell r="BE2820">
            <v>288.3869917487815</v>
          </cell>
          <cell r="BQ2820">
            <v>227.21337156152623</v>
          </cell>
          <cell r="CB2820">
            <v>272.66543398907282</v>
          </cell>
          <cell r="CN2820">
            <v>281.69890277990913</v>
          </cell>
          <cell r="DA2820">
            <v>302.54781219830721</v>
          </cell>
          <cell r="DK2820">
            <v>365.53700483929094</v>
          </cell>
          <cell r="DL2820">
            <v>366.04025115517118</v>
          </cell>
          <cell r="DM2820">
            <v>356.65376869364593</v>
          </cell>
          <cell r="DO2820">
            <v>373.39163715747372</v>
          </cell>
          <cell r="DR2820">
            <v>412.606121418246</v>
          </cell>
          <cell r="DU2820">
            <v>428.94573646441847</v>
          </cell>
          <cell r="DX2820">
            <v>459.43190850596733</v>
          </cell>
          <cell r="EA2820">
            <v>483.9580792880493</v>
          </cell>
          <cell r="ED2820">
            <v>506.77759953457445</v>
          </cell>
        </row>
        <row r="2822">
          <cell r="D2822">
            <v>701.80365345292114</v>
          </cell>
          <cell r="E2822">
            <v>730.72335965526133</v>
          </cell>
          <cell r="F2822">
            <v>607.59519835097399</v>
          </cell>
          <cell r="G2822">
            <v>502.60086390660587</v>
          </cell>
          <cell r="H2822">
            <v>503.00856865546075</v>
          </cell>
          <cell r="I2822">
            <v>490.98662472838561</v>
          </cell>
          <cell r="J2822">
            <v>485.70911902004946</v>
          </cell>
          <cell r="K2822">
            <v>393.55803094636838</v>
          </cell>
          <cell r="L2822">
            <v>418.65805926281422</v>
          </cell>
          <cell r="M2822">
            <v>419.38418393397643</v>
          </cell>
          <cell r="N2822">
            <v>513.64126278699575</v>
          </cell>
          <cell r="O2822">
            <v>617.48451375348691</v>
          </cell>
          <cell r="P2822">
            <v>642.57256669851688</v>
          </cell>
          <cell r="Q2822">
            <v>817.73218964932164</v>
          </cell>
          <cell r="R2822">
            <v>900.50405500382544</v>
          </cell>
          <cell r="S2822">
            <v>1084.0616115608693</v>
          </cell>
          <cell r="T2822">
            <v>1103.2063518786726</v>
          </cell>
          <cell r="U2822">
            <v>1106.982419250201</v>
          </cell>
          <cell r="V2822">
            <v>1531.0413599999999</v>
          </cell>
          <cell r="W2822">
            <v>1807.0062515702721</v>
          </cell>
          <cell r="X2822">
            <v>2011.1202719843793</v>
          </cell>
          <cell r="Y2822">
            <v>2088.0743770130766</v>
          </cell>
          <cell r="Z2822">
            <v>2119.3913733091586</v>
          </cell>
          <cell r="AA2822">
            <v>2242.049539724253</v>
          </cell>
          <cell r="AB2822">
            <v>2491.3504077715415</v>
          </cell>
          <cell r="AC2822">
            <v>2809.5525584117163</v>
          </cell>
          <cell r="AD2822">
            <v>2990.6501322497043</v>
          </cell>
          <cell r="AE2822">
            <v>3339.4307135663662</v>
          </cell>
          <cell r="AF2822">
            <v>3413.1330743141639</v>
          </cell>
          <cell r="AJ2822">
            <v>3546.5023265427753</v>
          </cell>
          <cell r="AO2822">
            <v>3660.5996315269995</v>
          </cell>
          <cell r="AV2822">
            <v>3703.3267558203661</v>
          </cell>
          <cell r="BE2822">
            <v>3633.1777004455375</v>
          </cell>
          <cell r="BQ2822">
            <v>3615.6485244405112</v>
          </cell>
          <cell r="CB2822">
            <v>3714.7709978593584</v>
          </cell>
          <cell r="CN2822">
            <v>3814.4595928278304</v>
          </cell>
          <cell r="DA2822">
            <v>3891.7015650130688</v>
          </cell>
          <cell r="DK2822">
            <v>3984.2700759518866</v>
          </cell>
          <cell r="DL2822">
            <v>3933.643909994315</v>
          </cell>
          <cell r="DM2822">
            <v>3925.7732141777478</v>
          </cell>
          <cell r="DO2822">
            <v>4021.7197707938817</v>
          </cell>
          <cell r="DR2822">
            <v>4146.2922467842345</v>
          </cell>
          <cell r="DU2822">
            <v>4280.6753349669798</v>
          </cell>
          <cell r="DX2822">
            <v>4456.5565797957488</v>
          </cell>
          <cell r="EA2822">
            <v>4632.8429173654722</v>
          </cell>
          <cell r="ED2822">
            <v>4819.4809812258081</v>
          </cell>
        </row>
        <row r="2828">
          <cell r="D2828">
            <v>208.34596664090682</v>
          </cell>
          <cell r="E2828">
            <v>230.79153119278121</v>
          </cell>
          <cell r="F2828">
            <v>188.98537455722749</v>
          </cell>
          <cell r="G2828">
            <v>156.20805620036924</v>
          </cell>
          <cell r="H2828">
            <v>162.94719265044918</v>
          </cell>
          <cell r="I2828">
            <v>166.39321210868812</v>
          </cell>
          <cell r="J2828">
            <v>159.57475774658118</v>
          </cell>
          <cell r="K2828">
            <v>116.78811937842819</v>
          </cell>
          <cell r="L2828">
            <v>123.27783537711605</v>
          </cell>
          <cell r="M2828">
            <v>126.485901099275</v>
          </cell>
          <cell r="N2828">
            <v>139.79980481772583</v>
          </cell>
          <cell r="O2828">
            <v>183.09675080397608</v>
          </cell>
          <cell r="P2828">
            <v>198.95551016009256</v>
          </cell>
          <cell r="Q2828">
            <v>290.10020555221007</v>
          </cell>
          <cell r="R2828">
            <v>322.48564416305999</v>
          </cell>
          <cell r="S2828">
            <v>439.27792870018834</v>
          </cell>
          <cell r="T2828">
            <v>449.35793802356147</v>
          </cell>
          <cell r="U2828">
            <v>443.7391308857238</v>
          </cell>
          <cell r="V2828">
            <v>502.83600000000001</v>
          </cell>
          <cell r="W2828">
            <v>519.68766125371326</v>
          </cell>
          <cell r="X2828">
            <v>580.98024572891427</v>
          </cell>
          <cell r="Y2828">
            <v>614.71395699190725</v>
          </cell>
          <cell r="Z2828">
            <v>642.3914091372701</v>
          </cell>
          <cell r="AA2828">
            <v>668.39752001061936</v>
          </cell>
          <cell r="AB2828">
            <v>761.89239815807173</v>
          </cell>
          <cell r="AC2828">
            <v>858.6806127650193</v>
          </cell>
          <cell r="AD2828">
            <v>892.9272247926707</v>
          </cell>
          <cell r="AE2828">
            <v>1039.8854152876736</v>
          </cell>
          <cell r="AF2828">
            <v>1074.1635412724374</v>
          </cell>
          <cell r="AJ2828">
            <v>1117.5254621714569</v>
          </cell>
          <cell r="AO2828">
            <v>1138.7445016598272</v>
          </cell>
          <cell r="AV2828">
            <v>1124.2056611888888</v>
          </cell>
          <cell r="BE2828">
            <v>1069.2598409707066</v>
          </cell>
          <cell r="BQ2828">
            <v>1063.8075188792875</v>
          </cell>
          <cell r="CB2828">
            <v>1074.5459328571492</v>
          </cell>
          <cell r="CN2828">
            <v>1106.5340691829722</v>
          </cell>
          <cell r="DA2828">
            <v>1150.5345496273364</v>
          </cell>
          <cell r="DK2828">
            <v>1154.7442980706519</v>
          </cell>
          <cell r="DL2828">
            <v>1148.6238640190006</v>
          </cell>
          <cell r="DM2828">
            <v>1151.8264507739782</v>
          </cell>
          <cell r="DO2828">
            <v>1163.8769671954767</v>
          </cell>
          <cell r="DR2828">
            <v>1174.3518599002361</v>
          </cell>
          <cell r="DU2828">
            <v>1194.90232440556</v>
          </cell>
          <cell r="DX2828">
            <v>1215.6377430914317</v>
          </cell>
          <cell r="EA2828">
            <v>1236.5597805454761</v>
          </cell>
          <cell r="ED2828">
            <v>1257.670116336607</v>
          </cell>
        </row>
        <row r="2842">
          <cell r="D2842">
            <v>460.84749799827239</v>
          </cell>
          <cell r="E2842">
            <v>429.65115948764441</v>
          </cell>
          <cell r="F2842">
            <v>610.88703083510245</v>
          </cell>
          <cell r="G2842">
            <v>786.01568247413081</v>
          </cell>
          <cell r="H2842">
            <v>867.39025858915522</v>
          </cell>
          <cell r="I2842">
            <v>447.5</v>
          </cell>
          <cell r="J2842">
            <v>905.18899678457217</v>
          </cell>
          <cell r="K2842">
            <v>1015.7791915047882</v>
          </cell>
          <cell r="L2842">
            <v>1064.8020091643464</v>
          </cell>
          <cell r="M2842">
            <v>1073.385128754572</v>
          </cell>
          <cell r="N2842">
            <v>1050.4417898499303</v>
          </cell>
          <cell r="O2842">
            <v>1009.6719717963581</v>
          </cell>
          <cell r="P2842">
            <v>809.7843213393711</v>
          </cell>
          <cell r="Q2842">
            <v>721.19391658484392</v>
          </cell>
          <cell r="R2842">
            <v>682.79027431352472</v>
          </cell>
          <cell r="S2842">
            <v>665.4689073856332</v>
          </cell>
          <cell r="T2842">
            <v>715.26121598568841</v>
          </cell>
          <cell r="U2842">
            <v>714.20180516441064</v>
          </cell>
          <cell r="V2842">
            <v>2495.9580000000001</v>
          </cell>
          <cell r="W2842">
            <v>2266.0695535551208</v>
          </cell>
          <cell r="X2842">
            <v>2307.998274928555</v>
          </cell>
          <cell r="Y2842">
            <v>2279.0840544797625</v>
          </cell>
          <cell r="Z2842">
            <v>2222.1069531177682</v>
          </cell>
          <cell r="AA2842">
            <v>2336.8926776276676</v>
          </cell>
          <cell r="AB2842">
            <v>2280.8072533646036</v>
          </cell>
          <cell r="AC2842">
            <v>2184.1010258219444</v>
          </cell>
          <cell r="AD2842">
            <v>2110.8605655633801</v>
          </cell>
          <cell r="AE2842">
            <v>2120.1019182433374</v>
          </cell>
          <cell r="AF2842">
            <v>2300.7964601268054</v>
          </cell>
          <cell r="AJ2842">
            <v>2242.8869716008426</v>
          </cell>
          <cell r="AO2842">
            <v>2052.7080091454641</v>
          </cell>
          <cell r="AV2842">
            <v>1893.1579720564387</v>
          </cell>
          <cell r="BE2842">
            <v>2117.735498780502</v>
          </cell>
          <cell r="BQ2842">
            <v>2099.5370028013294</v>
          </cell>
          <cell r="CB2842">
            <v>1958.5798169731029</v>
          </cell>
          <cell r="CN2842">
            <v>2016.3836016347782</v>
          </cell>
          <cell r="DA2842">
            <v>2164.8512360618515</v>
          </cell>
          <cell r="DK2842">
            <v>2271.798419802441</v>
          </cell>
          <cell r="DL2842">
            <v>2213.3365902588366</v>
          </cell>
          <cell r="DM2842">
            <v>2148.6351944099483</v>
          </cell>
          <cell r="DO2842">
            <v>2187.7485167857521</v>
          </cell>
          <cell r="DR2842">
            <v>2165.1841209814183</v>
          </cell>
          <cell r="DU2842">
            <v>2157.915516135874</v>
          </cell>
          <cell r="DX2842">
            <v>2141.4051059245994</v>
          </cell>
          <cell r="EA2842">
            <v>2125.0267789950149</v>
          </cell>
          <cell r="ED2842">
            <v>2118.9340413772097</v>
          </cell>
        </row>
        <row r="2909">
          <cell r="D2909">
            <v>467.46667184256478</v>
          </cell>
          <cell r="E2909">
            <v>412.17683274634379</v>
          </cell>
          <cell r="F2909">
            <v>415.74391913964831</v>
          </cell>
          <cell r="G2909">
            <v>407.89632907437829</v>
          </cell>
          <cell r="H2909">
            <v>425.37505240157071</v>
          </cell>
          <cell r="I2909">
            <v>431.45778217408429</v>
          </cell>
          <cell r="J2909">
            <v>422.47843186869233</v>
          </cell>
          <cell r="K2909">
            <v>433.02916847752789</v>
          </cell>
          <cell r="L2909">
            <v>410.20634351748771</v>
          </cell>
          <cell r="M2909">
            <v>427.91428883455535</v>
          </cell>
          <cell r="N2909">
            <v>447.65898578830053</v>
          </cell>
          <cell r="O2909">
            <v>535.07668531707088</v>
          </cell>
          <cell r="P2909">
            <v>465.18541599512389</v>
          </cell>
          <cell r="Q2909">
            <v>452.44292206038205</v>
          </cell>
          <cell r="R2909">
            <v>510.76214569137835</v>
          </cell>
          <cell r="S2909">
            <v>478.43038286471483</v>
          </cell>
          <cell r="T2909">
            <v>443.64167967341803</v>
          </cell>
          <cell r="U2909">
            <v>438.8825824622636</v>
          </cell>
          <cell r="V2909">
            <v>633.36</v>
          </cell>
          <cell r="W2909">
            <v>665.45759613880728</v>
          </cell>
          <cell r="X2909">
            <v>743.54091396719195</v>
          </cell>
          <cell r="Y2909">
            <v>786.07414487995004</v>
          </cell>
          <cell r="Z2909">
            <v>822.82411306057998</v>
          </cell>
          <cell r="AA2909">
            <v>852.14542557954496</v>
          </cell>
          <cell r="AB2909">
            <v>922.02135047706793</v>
          </cell>
          <cell r="AC2909">
            <v>1011.4574214733433</v>
          </cell>
          <cell r="AD2909">
            <v>1090.6317117875544</v>
          </cell>
          <cell r="AE2909">
            <v>1090.1553598846865</v>
          </cell>
          <cell r="AF2909">
            <v>1092.7615680948329</v>
          </cell>
          <cell r="AJ2909">
            <v>1067.4220455418065</v>
          </cell>
          <cell r="AO2909">
            <v>1109.4834256744903</v>
          </cell>
          <cell r="AV2909">
            <v>974.21644949760901</v>
          </cell>
          <cell r="BE2909">
            <v>879.45348355689748</v>
          </cell>
          <cell r="BQ2909">
            <v>1093.8811785165906</v>
          </cell>
          <cell r="CB2909">
            <v>890.81549513480365</v>
          </cell>
          <cell r="CN2909">
            <v>784.01733637675727</v>
          </cell>
          <cell r="DA2909">
            <v>800.63175483052419</v>
          </cell>
          <cell r="DK2909">
            <v>822.11814463268763</v>
          </cell>
          <cell r="DL2909">
            <v>811.06947951717393</v>
          </cell>
          <cell r="DM2909">
            <v>815.06504785275695</v>
          </cell>
          <cell r="DO2909">
            <v>767.49596366836988</v>
          </cell>
          <cell r="DR2909">
            <v>760.6576478292601</v>
          </cell>
          <cell r="DU2909">
            <v>755.9356514272522</v>
          </cell>
          <cell r="DX2909">
            <v>751.76038742630681</v>
          </cell>
          <cell r="EA2909">
            <v>746.1296244124793</v>
          </cell>
          <cell r="ED2909">
            <v>738.5972442572496</v>
          </cell>
        </row>
        <row r="2914">
          <cell r="D2914">
            <v>50.758408106310384</v>
          </cell>
          <cell r="E2914">
            <v>54.083194663492293</v>
          </cell>
          <cell r="F2914">
            <v>53.418237352055918</v>
          </cell>
          <cell r="G2914">
            <v>43.665530117655663</v>
          </cell>
          <cell r="H2914">
            <v>49.428493483437627</v>
          </cell>
          <cell r="I2914">
            <v>41.005700871910143</v>
          </cell>
          <cell r="J2914">
            <v>42.778920369073823</v>
          </cell>
          <cell r="K2914">
            <v>56.8324701465503</v>
          </cell>
          <cell r="L2914">
            <v>53.445464025719019</v>
          </cell>
          <cell r="M2914">
            <v>56.292220947794817</v>
          </cell>
          <cell r="N2914">
            <v>132.75296975156769</v>
          </cell>
          <cell r="O2914">
            <v>134.71206334865659</v>
          </cell>
          <cell r="P2914">
            <v>45.105371341003497</v>
          </cell>
          <cell r="Q2914">
            <v>39.622430724794782</v>
          </cell>
          <cell r="R2914">
            <v>60.852262447688801</v>
          </cell>
          <cell r="S2914">
            <v>75.46196592483733</v>
          </cell>
          <cell r="T2914">
            <v>46.901539958168541</v>
          </cell>
          <cell r="U2914">
            <v>55.804530342012669</v>
          </cell>
          <cell r="V2914">
            <v>251.19944600172084</v>
          </cell>
          <cell r="W2914">
            <v>291.89375625399958</v>
          </cell>
          <cell r="X2914">
            <v>301.52625021038153</v>
          </cell>
          <cell r="Y2914">
            <v>310.57203771669299</v>
          </cell>
          <cell r="Z2914">
            <v>293.80114767999152</v>
          </cell>
          <cell r="AA2914">
            <v>518.55902565518511</v>
          </cell>
          <cell r="AB2914">
            <v>632.64201129932587</v>
          </cell>
          <cell r="AC2914">
            <v>654.78448169480214</v>
          </cell>
          <cell r="AD2914">
            <v>552.84818723237993</v>
          </cell>
          <cell r="AE2914">
            <v>346.86151813468041</v>
          </cell>
          <cell r="AF2914">
            <v>225.0946384874004</v>
          </cell>
          <cell r="AJ2914">
            <v>214.01834216342309</v>
          </cell>
          <cell r="AO2914">
            <v>66.998156198055824</v>
          </cell>
          <cell r="AV2914">
            <v>105.59777800554807</v>
          </cell>
          <cell r="BE2914">
            <v>189.07968873471782</v>
          </cell>
          <cell r="BQ2914">
            <v>48.486779025161077</v>
          </cell>
          <cell r="CB2914">
            <v>53.267212223773107</v>
          </cell>
          <cell r="CN2914">
            <v>58.462416185407903</v>
          </cell>
          <cell r="DA2914">
            <v>46.085256440534508</v>
          </cell>
          <cell r="DK2914">
            <v>83.554859135010034</v>
          </cell>
          <cell r="DL2914">
            <v>83.785285417212719</v>
          </cell>
          <cell r="DM2914">
            <v>83.5087738785695</v>
          </cell>
          <cell r="DO2914">
            <v>81.130403392731807</v>
          </cell>
          <cell r="DR2914">
            <v>80.714599587959967</v>
          </cell>
          <cell r="DU2914">
            <v>82.194575006659662</v>
          </cell>
          <cell r="DX2914">
            <v>90.671766601020053</v>
          </cell>
          <cell r="EA2914">
            <v>94.207965498459842</v>
          </cell>
          <cell r="ED2914">
            <v>96.946974865729899</v>
          </cell>
        </row>
        <row r="2915">
          <cell r="D2915">
            <v>357.05783290922147</v>
          </cell>
          <cell r="E2915">
            <v>381.45487133147532</v>
          </cell>
          <cell r="F2915">
            <v>376.09709034462742</v>
          </cell>
          <cell r="G2915">
            <v>306.92431081800169</v>
          </cell>
          <cell r="H2915">
            <v>347.68171618223761</v>
          </cell>
          <cell r="I2915">
            <v>287.21533075923975</v>
          </cell>
          <cell r="J2915">
            <v>301.08815652875666</v>
          </cell>
          <cell r="K2915">
            <v>889.6019511786227</v>
          </cell>
          <cell r="L2915">
            <v>1000.7717078090891</v>
          </cell>
          <cell r="M2915">
            <v>818.32035261112253</v>
          </cell>
          <cell r="N2915">
            <v>1168.0635773276197</v>
          </cell>
          <cell r="O2915">
            <v>1147.7144983468061</v>
          </cell>
          <cell r="P2915">
            <v>940.84705251229138</v>
          </cell>
          <cell r="Q2915">
            <v>958.27584213655109</v>
          </cell>
          <cell r="R2915">
            <v>1060.7319422855594</v>
          </cell>
          <cell r="S2915">
            <v>1093.4593469885722</v>
          </cell>
          <cell r="T2915">
            <v>1159.5501805248036</v>
          </cell>
          <cell r="U2915">
            <v>1141.2776945675321</v>
          </cell>
          <cell r="V2915">
            <v>735.82455399827904</v>
          </cell>
          <cell r="W2915">
            <v>683.92108294404886</v>
          </cell>
          <cell r="X2915">
            <v>764.54739603461553</v>
          </cell>
          <cell r="Y2915">
            <v>821.57837445072846</v>
          </cell>
          <cell r="Z2915">
            <v>806.5189444520563</v>
          </cell>
          <cell r="AA2915">
            <v>735.77932430523936</v>
          </cell>
          <cell r="AB2915">
            <v>803.13826462212364</v>
          </cell>
          <cell r="AC2915">
            <v>872.87838222163282</v>
          </cell>
          <cell r="AD2915">
            <v>955.87507573087225</v>
          </cell>
          <cell r="AE2915">
            <v>1117.3433465860981</v>
          </cell>
          <cell r="AF2915">
            <v>755.46716716741616</v>
          </cell>
          <cell r="AJ2915">
            <v>922.95342966264036</v>
          </cell>
          <cell r="AO2915">
            <v>1052.4402338499401</v>
          </cell>
          <cell r="AV2915">
            <v>1096.092140241122</v>
          </cell>
          <cell r="BE2915">
            <v>1101.4242676600672</v>
          </cell>
          <cell r="BQ2915">
            <v>986.33549627355308</v>
          </cell>
          <cell r="CB2915">
            <v>1149.1341212158911</v>
          </cell>
          <cell r="CN2915">
            <v>1307.0305967903812</v>
          </cell>
          <cell r="DA2915">
            <v>1519.3709814762649</v>
          </cell>
          <cell r="DK2915">
            <v>1654.6339714794372</v>
          </cell>
          <cell r="DL2915">
            <v>1629.8814616930888</v>
          </cell>
          <cell r="DM2915">
            <v>1546.018974509368</v>
          </cell>
          <cell r="DO2915">
            <v>1696.2136719598784</v>
          </cell>
          <cell r="DR2915">
            <v>1701.3596577892777</v>
          </cell>
          <cell r="DU2915">
            <v>1697.7728980509114</v>
          </cell>
          <cell r="DX2915">
            <v>1779.1618223169023</v>
          </cell>
          <cell r="EA2915">
            <v>1861.6153713824731</v>
          </cell>
          <cell r="ED2915">
            <v>1936.2335206463108</v>
          </cell>
        </row>
        <row r="2916">
          <cell r="D2916">
            <v>459.45592296870541</v>
          </cell>
          <cell r="E2916">
            <v>491.00654428844484</v>
          </cell>
          <cell r="F2916">
            <v>486.47114247373236</v>
          </cell>
          <cell r="G2916">
            <v>394.38276649674287</v>
          </cell>
          <cell r="H2916">
            <v>447.62443997380319</v>
          </cell>
          <cell r="I2916">
            <v>368.74788667445461</v>
          </cell>
          <cell r="J2916">
            <v>387.87545084954661</v>
          </cell>
          <cell r="K2916">
            <v>531.38936766387883</v>
          </cell>
          <cell r="L2916">
            <v>589.71119513356734</v>
          </cell>
          <cell r="M2916">
            <v>357.53061869075003</v>
          </cell>
          <cell r="N2916">
            <v>586.58289448130313</v>
          </cell>
          <cell r="O2916">
            <v>474.10139588375171</v>
          </cell>
          <cell r="P2916">
            <v>341.62514648524473</v>
          </cell>
          <cell r="Q2916">
            <v>350.96345910266365</v>
          </cell>
          <cell r="R2916">
            <v>391.39266379482046</v>
          </cell>
          <cell r="S2916">
            <v>395.14044944469288</v>
          </cell>
          <cell r="T2916">
            <v>376.81948107560788</v>
          </cell>
          <cell r="U2916">
            <v>363.93446739401696</v>
          </cell>
          <cell r="V2916">
            <v>366.00654740138162</v>
          </cell>
          <cell r="W2916">
            <v>382.8428485818452</v>
          </cell>
          <cell r="X2916">
            <v>406.57910519391964</v>
          </cell>
          <cell r="Y2916">
            <v>438.69885450423925</v>
          </cell>
          <cell r="Z2916">
            <v>401.40945187137896</v>
          </cell>
          <cell r="AA2916">
            <v>417.46582994623412</v>
          </cell>
          <cell r="AB2916">
            <v>450.86309634193293</v>
          </cell>
          <cell r="AC2916">
            <v>478.36574521879083</v>
          </cell>
          <cell r="AD2916">
            <v>478.37202909352266</v>
          </cell>
          <cell r="AE2916">
            <v>527.24984261929126</v>
          </cell>
          <cell r="AF2916">
            <v>250.8891050568339</v>
          </cell>
          <cell r="AJ2916">
            <v>294.32310068342616</v>
          </cell>
          <cell r="AO2916">
            <v>344.57337446128213</v>
          </cell>
          <cell r="AV2916">
            <v>379.29349422614371</v>
          </cell>
          <cell r="BE2916">
            <v>374.73653863166868</v>
          </cell>
          <cell r="BQ2916">
            <v>235.48795267364935</v>
          </cell>
          <cell r="CB2916">
            <v>258.75160525718468</v>
          </cell>
          <cell r="CN2916">
            <v>400.24835506175083</v>
          </cell>
          <cell r="DA2916">
            <v>530.20534026131725</v>
          </cell>
          <cell r="DK2916">
            <v>588.46669115545797</v>
          </cell>
          <cell r="DL2916">
            <v>568.55642699011617</v>
          </cell>
          <cell r="DM2916">
            <v>494.11986269408737</v>
          </cell>
          <cell r="DO2916">
            <v>572.91903375250297</v>
          </cell>
          <cell r="DR2916">
            <v>536.97834245904585</v>
          </cell>
          <cell r="DU2916">
            <v>468.64976154688429</v>
          </cell>
          <cell r="DX2916">
            <v>477.6587926952343</v>
          </cell>
          <cell r="EA2916">
            <v>485.887708999648</v>
          </cell>
          <cell r="ED2916">
            <v>496.35251602230454</v>
          </cell>
        </row>
        <row r="2917">
          <cell r="D2917">
            <v>-40.511018634289833</v>
          </cell>
          <cell r="E2917">
            <v>18.004897170795484</v>
          </cell>
          <cell r="F2917">
            <v>3.9385712561115107</v>
          </cell>
          <cell r="G2917">
            <v>32.633876122066816</v>
          </cell>
          <cell r="H2917">
            <v>44.449589890401349</v>
          </cell>
          <cell r="I2917">
            <v>29.257957902542657</v>
          </cell>
          <cell r="J2917">
            <v>-26.444692719605865</v>
          </cell>
          <cell r="K2917">
            <v>38.823059524527757</v>
          </cell>
          <cell r="L2917">
            <v>82.709996378341742</v>
          </cell>
          <cell r="M2917">
            <v>-28.695304865955297</v>
          </cell>
          <cell r="N2917">
            <v>14.06632591468397</v>
          </cell>
          <cell r="O2917">
            <v>131.66081056144193</v>
          </cell>
          <cell r="P2917">
            <v>129.41019841509251</v>
          </cell>
          <cell r="Q2917">
            <v>129.40457188472664</v>
          </cell>
          <cell r="R2917">
            <v>56.265303658735881</v>
          </cell>
          <cell r="S2917">
            <v>67.518364390483057</v>
          </cell>
          <cell r="T2917">
            <v>90.02448585397741</v>
          </cell>
          <cell r="U2917">
            <v>95.651016219851002</v>
          </cell>
          <cell r="V2917">
            <v>21.870000000000005</v>
          </cell>
          <cell r="W2917">
            <v>26.30251076346687</v>
          </cell>
          <cell r="X2917">
            <v>-96.00585192560699</v>
          </cell>
          <cell r="Y2917">
            <v>-63.721588505252171</v>
          </cell>
          <cell r="Z2917">
            <v>86.004360448536872</v>
          </cell>
          <cell r="AA2917">
            <v>75.775269284013348</v>
          </cell>
          <cell r="AB2917">
            <v>-45.328088474026181</v>
          </cell>
          <cell r="AC2917">
            <v>0</v>
          </cell>
          <cell r="AD2917">
            <v>0</v>
          </cell>
          <cell r="AE2917">
            <v>0</v>
          </cell>
          <cell r="AF2917">
            <v>0</v>
          </cell>
          <cell r="AJ2917">
            <v>0</v>
          </cell>
          <cell r="AO2917">
            <v>0</v>
          </cell>
          <cell r="AV2917">
            <v>0</v>
          </cell>
          <cell r="BE2917">
            <v>0</v>
          </cell>
          <cell r="BQ2917">
            <v>0</v>
          </cell>
          <cell r="CB2917">
            <v>0</v>
          </cell>
          <cell r="CN2917">
            <v>0</v>
          </cell>
          <cell r="DA2917">
            <v>0</v>
          </cell>
          <cell r="DK2917">
            <v>0</v>
          </cell>
          <cell r="DL2917">
            <v>0</v>
          </cell>
          <cell r="DM2917">
            <v>0</v>
          </cell>
          <cell r="DO2917">
            <v>0</v>
          </cell>
          <cell r="DR2917">
            <v>0</v>
          </cell>
          <cell r="DU2917">
            <v>0</v>
          </cell>
          <cell r="DX2917">
            <v>0</v>
          </cell>
          <cell r="EA2917">
            <v>0</v>
          </cell>
          <cell r="ED2917">
            <v>0</v>
          </cell>
        </row>
        <row r="2921">
          <cell r="D2921">
            <v>2337.7986809977742</v>
          </cell>
          <cell r="E2921">
            <v>2261.0351422187427</v>
          </cell>
          <cell r="F2921">
            <v>2719.5094322507312</v>
          </cell>
          <cell r="G2921">
            <v>3187.4538352133241</v>
          </cell>
          <cell r="H2921">
            <v>3293.4203127633696</v>
          </cell>
          <cell r="I2921">
            <v>3283.6250921494998</v>
          </cell>
          <cell r="J2921">
            <v>3523.1627598886762</v>
          </cell>
          <cell r="K2921">
            <v>3832.157446526202</v>
          </cell>
          <cell r="L2921">
            <v>3973.9472720476715</v>
          </cell>
          <cell r="M2921">
            <v>4076.9427995346382</v>
          </cell>
          <cell r="N2921">
            <v>4139.5244599863954</v>
          </cell>
          <cell r="O2921">
            <v>3888.448003387</v>
          </cell>
          <cell r="P2921">
            <v>3426.0406341756025</v>
          </cell>
          <cell r="Q2921">
            <v>3163.2715172823446</v>
          </cell>
          <cell r="R2921">
            <v>2968.784147410493</v>
          </cell>
          <cell r="S2921">
            <v>2828.6404027298681</v>
          </cell>
          <cell r="T2921">
            <v>2953.4342721262692</v>
          </cell>
          <cell r="U2921">
            <v>3048.7877975897895</v>
          </cell>
          <cell r="V2921">
            <v>2959.1218553777567</v>
          </cell>
          <cell r="W2921">
            <v>2797.4459942296417</v>
          </cell>
          <cell r="X2921">
            <v>2859.9602650606207</v>
          </cell>
          <cell r="Y2921">
            <v>2752.1785366877361</v>
          </cell>
          <cell r="Z2921">
            <v>2688.3473715339028</v>
          </cell>
          <cell r="AA2921">
            <v>2559.7844341916593</v>
          </cell>
          <cell r="AB2921">
            <v>2603.6804589866629</v>
          </cell>
          <cell r="AC2921">
            <v>2533.8528314492551</v>
          </cell>
          <cell r="AD2921">
            <v>2404.7743499772173</v>
          </cell>
          <cell r="AE2921">
            <v>2353.0972740820948</v>
          </cell>
          <cell r="AF2921">
            <v>2581.4676388385146</v>
          </cell>
          <cell r="AJ2921">
            <v>2360.7800487507657</v>
          </cell>
          <cell r="AO2921">
            <v>2465.1208466676335</v>
          </cell>
          <cell r="AV2921">
            <v>2369.1228196300244</v>
          </cell>
          <cell r="BE2921">
            <v>2700.3781654960817</v>
          </cell>
          <cell r="BQ2921">
            <v>2834.1112016296652</v>
          </cell>
          <cell r="CB2921">
            <v>2806.7899266860263</v>
          </cell>
          <cell r="CN2921">
            <v>2747.5878271693596</v>
          </cell>
          <cell r="DA2921">
            <v>3166.0243313199303</v>
          </cell>
          <cell r="DK2921">
            <v>3199.6406854416859</v>
          </cell>
          <cell r="DL2921">
            <v>3127.4505770151227</v>
          </cell>
          <cell r="DM2921">
            <v>3045.7951408643694</v>
          </cell>
          <cell r="DO2921">
            <v>3189.8985857983735</v>
          </cell>
          <cell r="DR2921">
            <v>3245.5801172938995</v>
          </cell>
          <cell r="DU2921">
            <v>3254.2068752548212</v>
          </cell>
          <cell r="DX2921">
            <v>3249.6586765407665</v>
          </cell>
          <cell r="EA2921">
            <v>3246.0339018975051</v>
          </cell>
          <cell r="ED2921">
            <v>3254.4155756155401</v>
          </cell>
        </row>
        <row r="2923">
          <cell r="D2923">
            <v>-1188.4701579568052</v>
          </cell>
          <cell r="E2923">
            <v>-1182.41315678775</v>
          </cell>
          <cell r="F2923">
            <v>-1142.3936847779194</v>
          </cell>
          <cell r="G2923">
            <v>-1063.6526695801988</v>
          </cell>
          <cell r="H2923">
            <v>-1134.1454560533577</v>
          </cell>
          <cell r="I2923">
            <v>-1101.941569827442</v>
          </cell>
          <cell r="J2923">
            <v>-1114.2718936358763</v>
          </cell>
          <cell r="K2923">
            <v>-918.50096299319182</v>
          </cell>
          <cell r="L2923">
            <v>-975.57214398230906</v>
          </cell>
          <cell r="M2923">
            <v>-1096.4081458654746</v>
          </cell>
          <cell r="N2923">
            <v>-1263.0133529665654</v>
          </cell>
          <cell r="O2923">
            <v>-1324.7057376554385</v>
          </cell>
          <cell r="P2923">
            <v>-1088.4192645081205</v>
          </cell>
          <cell r="Q2923">
            <v>-1085.6095385631968</v>
          </cell>
          <cell r="R2923">
            <v>-1025.1303231889858</v>
          </cell>
          <cell r="S2923">
            <v>-1112.311099688113</v>
          </cell>
          <cell r="T2923">
            <v>-1200.0225250240526</v>
          </cell>
          <cell r="U2923">
            <v>-1189.1220941161985</v>
          </cell>
          <cell r="V2923">
            <v>-1266.1645800000001</v>
          </cell>
          <cell r="W2923">
            <v>-1490.8502481833648</v>
          </cell>
          <cell r="X2923">
            <v>-1305.8205868991463</v>
          </cell>
          <cell r="Y2923">
            <v>-1459.0478229369951</v>
          </cell>
          <cell r="Z2923">
            <v>-1794.9311431804256</v>
          </cell>
          <cell r="AA2923">
            <v>-1926.6705493618581</v>
          </cell>
          <cell r="AB2923">
            <v>-2227.7550461166443</v>
          </cell>
          <cell r="AC2923">
            <v>-2176.3181067831351</v>
          </cell>
          <cell r="AD2923">
            <v>-2376.1667731411876</v>
          </cell>
          <cell r="AE2923">
            <v>-2200.220671740567</v>
          </cell>
          <cell r="AF2923">
            <v>-1640.750735578227</v>
          </cell>
          <cell r="AJ2923">
            <v>-1826.2371724119278</v>
          </cell>
          <cell r="AO2923">
            <v>-1795.738627888536</v>
          </cell>
          <cell r="AV2923">
            <v>-1690.831375342603</v>
          </cell>
          <cell r="BE2923">
            <v>-1864.8574595624987</v>
          </cell>
          <cell r="BQ2923">
            <v>-1490.7932270395254</v>
          </cell>
          <cell r="CB2923">
            <v>-1650.7273500316919</v>
          </cell>
          <cell r="CN2923">
            <v>-1661.0182002866072</v>
          </cell>
          <cell r="DA2923">
            <v>-1799.1707602342308</v>
          </cell>
          <cell r="DK2923">
            <v>-1833.2562008678567</v>
          </cell>
          <cell r="DL2923">
            <v>-1829.1785126808898</v>
          </cell>
          <cell r="DM2923">
            <v>-1640.8487678973156</v>
          </cell>
          <cell r="DO2923">
            <v>-1803.7974218737909</v>
          </cell>
          <cell r="DR2923">
            <v>-1664.6552128282174</v>
          </cell>
          <cell r="DU2923">
            <v>-1563.2073912341034</v>
          </cell>
          <cell r="DX2923">
            <v>-1524.594039178661</v>
          </cell>
          <cell r="EA2923">
            <v>-1478.2592834619252</v>
          </cell>
          <cell r="ED2923">
            <v>-1424.4701892918697</v>
          </cell>
        </row>
      </sheetData>
      <sheetData sheetId="1" refreshError="1">
        <row r="12">
          <cell r="V12">
            <v>90.103999999999999</v>
          </cell>
          <cell r="Z12">
            <v>104.879</v>
          </cell>
          <cell r="AD12">
            <v>216.249</v>
          </cell>
          <cell r="AH12">
            <v>375.37899999999996</v>
          </cell>
          <cell r="AL12">
            <v>558.62200000000007</v>
          </cell>
          <cell r="AP12">
            <v>551.66399999999999</v>
          </cell>
          <cell r="AT12">
            <v>907.11199999999997</v>
          </cell>
          <cell r="AW12">
            <v>907.58500000000004</v>
          </cell>
          <cell r="BA12">
            <v>857.45600000000002</v>
          </cell>
          <cell r="BE12">
            <v>1103.5910000000001</v>
          </cell>
          <cell r="BI12">
            <v>1179.92</v>
          </cell>
          <cell r="BT12">
            <v>1436.0500000000002</v>
          </cell>
          <cell r="CF12">
            <v>1347.3019999999999</v>
          </cell>
          <cell r="CR12">
            <v>1130.7729999999999</v>
          </cell>
          <cell r="DC12">
            <v>500.30099999999999</v>
          </cell>
          <cell r="DO12">
            <v>536.87900000000002</v>
          </cell>
        </row>
        <row r="15">
          <cell r="DO15">
            <v>12.988</v>
          </cell>
          <cell r="EC15">
            <v>13.53</v>
          </cell>
          <cell r="EL15">
            <v>13.95810819306428</v>
          </cell>
          <cell r="EX15">
            <v>14.305215437484028</v>
          </cell>
          <cell r="FH15">
            <v>13.57822828148386</v>
          </cell>
          <cell r="FK15">
            <v>13.509</v>
          </cell>
          <cell r="FL15">
            <v>13.260030851301517</v>
          </cell>
          <cell r="FM15">
            <v>13.97</v>
          </cell>
          <cell r="FO15">
            <v>13.681992675567081</v>
          </cell>
          <cell r="FR15">
            <v>13.393985351134161</v>
          </cell>
          <cell r="FU15">
            <v>12.513123405206064</v>
          </cell>
          <cell r="FX15">
            <v>12.35697070226832</v>
          </cell>
          <cell r="GA15">
            <v>12.491977545256935</v>
          </cell>
          <cell r="GD15">
            <v>14.303000000000001</v>
          </cell>
        </row>
        <row r="16">
          <cell r="C16">
            <v>68.891999999999996</v>
          </cell>
          <cell r="D16">
            <v>82.759</v>
          </cell>
          <cell r="E16">
            <v>18.443999999999999</v>
          </cell>
          <cell r="F16">
            <v>0</v>
          </cell>
          <cell r="G16">
            <v>0</v>
          </cell>
          <cell r="H16">
            <v>92.716999999999999</v>
          </cell>
          <cell r="I16">
            <v>71.659000000000006</v>
          </cell>
          <cell r="J16">
            <v>129.63399999999999</v>
          </cell>
          <cell r="K16">
            <v>168.95400000000001</v>
          </cell>
          <cell r="L16">
            <v>8.1229999999999993</v>
          </cell>
          <cell r="M16">
            <v>11.138</v>
          </cell>
          <cell r="N16">
            <v>132.86099999999999</v>
          </cell>
        </row>
        <row r="30">
          <cell r="V30">
            <v>1.31</v>
          </cell>
          <cell r="Z30">
            <v>1.163</v>
          </cell>
          <cell r="AD30">
            <v>1.0109999999999999</v>
          </cell>
          <cell r="AH30">
            <v>0.85499999999999998</v>
          </cell>
          <cell r="AL30">
            <v>0.69399999999999995</v>
          </cell>
          <cell r="AP30">
            <v>0.52829999999999999</v>
          </cell>
          <cell r="AT30">
            <v>0.35699999999999998</v>
          </cell>
          <cell r="AW30">
            <v>0.18099999999999999</v>
          </cell>
          <cell r="BA30">
            <v>0</v>
          </cell>
          <cell r="BE30">
            <v>0</v>
          </cell>
          <cell r="BI30">
            <v>0</v>
          </cell>
          <cell r="BT30">
            <v>0</v>
          </cell>
          <cell r="CF30">
            <v>0</v>
          </cell>
          <cell r="CR30">
            <v>0</v>
          </cell>
          <cell r="DC30">
            <v>0</v>
          </cell>
          <cell r="DO30">
            <v>0</v>
          </cell>
        </row>
        <row r="43">
          <cell r="DO43">
            <v>273.78200000000004</v>
          </cell>
        </row>
        <row r="48">
          <cell r="DO48">
            <v>0.26200000000000001</v>
          </cell>
        </row>
        <row r="57">
          <cell r="C57">
            <v>36.957000000000001</v>
          </cell>
          <cell r="D57">
            <v>32.670999999999999</v>
          </cell>
          <cell r="E57">
            <v>26.247</v>
          </cell>
          <cell r="F57">
            <v>15.584</v>
          </cell>
          <cell r="G57">
            <v>39.391999999999996</v>
          </cell>
          <cell r="H57">
            <v>48.271000000000001</v>
          </cell>
          <cell r="I57">
            <v>47.756</v>
          </cell>
          <cell r="J57">
            <v>63.222999999999999</v>
          </cell>
          <cell r="K57">
            <v>79.061000000000007</v>
          </cell>
          <cell r="L57">
            <v>65.090999999999994</v>
          </cell>
          <cell r="M57">
            <v>56.234000000000002</v>
          </cell>
          <cell r="N57">
            <v>63.66</v>
          </cell>
          <cell r="V57">
            <v>44.082999999999998</v>
          </cell>
          <cell r="Z57">
            <v>37.970999999999997</v>
          </cell>
          <cell r="AD57">
            <v>51.027000000000001</v>
          </cell>
          <cell r="AH57">
            <v>41.426000000000002</v>
          </cell>
          <cell r="AL57">
            <v>30.741</v>
          </cell>
          <cell r="AP57">
            <v>20.140999999999998</v>
          </cell>
          <cell r="AT57">
            <v>4.5460000000000003</v>
          </cell>
        </row>
        <row r="91">
          <cell r="AW91">
            <v>-110.137</v>
          </cell>
          <cell r="BA91">
            <v>-114.41</v>
          </cell>
          <cell r="BE91">
            <v>-119.624</v>
          </cell>
          <cell r="BI91">
            <v>-115.929</v>
          </cell>
          <cell r="BT91">
            <v>-120.215</v>
          </cell>
          <cell r="CF91">
            <v>-125.694</v>
          </cell>
          <cell r="CR91">
            <v>-129.661</v>
          </cell>
          <cell r="DC91">
            <v>-129.05799999999999</v>
          </cell>
          <cell r="DO91">
            <v>-229.643</v>
          </cell>
        </row>
        <row r="99">
          <cell r="C99">
            <v>18.202000000000002</v>
          </cell>
          <cell r="D99">
            <v>24.091000000000001</v>
          </cell>
          <cell r="E99">
            <v>35.837000000000003</v>
          </cell>
          <cell r="F99">
            <v>49.148000000000003</v>
          </cell>
          <cell r="G99">
            <v>49.148000000000003</v>
          </cell>
          <cell r="H99">
            <v>47.892000000000003</v>
          </cell>
          <cell r="I99">
            <v>54.615000000000002</v>
          </cell>
          <cell r="J99">
            <v>59.304000000000002</v>
          </cell>
          <cell r="K99">
            <v>20.73</v>
          </cell>
          <cell r="L99">
            <v>146.08600000000001</v>
          </cell>
          <cell r="M99">
            <v>143.149</v>
          </cell>
          <cell r="N99">
            <v>92.94</v>
          </cell>
          <cell r="V99">
            <v>187.93100000000001</v>
          </cell>
          <cell r="Z99">
            <v>165.19800000000001</v>
          </cell>
          <cell r="AD99">
            <v>148.13</v>
          </cell>
          <cell r="AH99">
            <v>135.36699999999999</v>
          </cell>
          <cell r="AL99">
            <v>60.875</v>
          </cell>
          <cell r="AP99">
            <v>98.876000000000005</v>
          </cell>
          <cell r="AT99">
            <v>0</v>
          </cell>
          <cell r="AW99">
            <v>90</v>
          </cell>
          <cell r="BA99">
            <v>244.5</v>
          </cell>
          <cell r="BE99">
            <v>242.5</v>
          </cell>
          <cell r="BI99">
            <v>242.5</v>
          </cell>
          <cell r="BT99">
            <v>257.5</v>
          </cell>
          <cell r="CF99">
            <v>257.5</v>
          </cell>
          <cell r="CR99">
            <v>452.43799999999999</v>
          </cell>
          <cell r="DC99">
            <v>452.5</v>
          </cell>
          <cell r="DO99">
            <v>0</v>
          </cell>
        </row>
        <row r="100">
          <cell r="BE100">
            <v>0.14000000000000001</v>
          </cell>
          <cell r="BI100">
            <v>0.27800000000000002</v>
          </cell>
          <cell r="BT100">
            <v>0.19700000000000001</v>
          </cell>
          <cell r="CF100">
            <v>0.216</v>
          </cell>
          <cell r="CR100">
            <v>0.434</v>
          </cell>
          <cell r="DC100">
            <v>0.217</v>
          </cell>
          <cell r="DO100">
            <v>0.45200000000000001</v>
          </cell>
        </row>
        <row r="101">
          <cell r="C101">
            <v>22.053000000000001</v>
          </cell>
          <cell r="D101">
            <v>18.440999999999999</v>
          </cell>
          <cell r="E101">
            <v>22.166</v>
          </cell>
          <cell r="F101">
            <v>13.316000000000001</v>
          </cell>
          <cell r="G101">
            <v>24.5</v>
          </cell>
          <cell r="H101">
            <v>47.933999999999997</v>
          </cell>
          <cell r="I101">
            <v>47.308999999999997</v>
          </cell>
          <cell r="J101">
            <v>62.701000000000001</v>
          </cell>
          <cell r="K101">
            <v>65.162999999999997</v>
          </cell>
          <cell r="L101">
            <v>63.448999999999998</v>
          </cell>
          <cell r="M101">
            <v>56.036999999999999</v>
          </cell>
          <cell r="N101">
            <v>62.801000000000002</v>
          </cell>
          <cell r="V101">
            <v>42.228000000000002</v>
          </cell>
          <cell r="Z101">
            <v>30.422000000000001</v>
          </cell>
          <cell r="AD101">
            <v>48.034999999999997</v>
          </cell>
          <cell r="AH101">
            <v>37.860999999999997</v>
          </cell>
          <cell r="AL101">
            <v>28.35</v>
          </cell>
          <cell r="AP101">
            <v>11.000999999999999</v>
          </cell>
          <cell r="AT101">
            <v>0</v>
          </cell>
          <cell r="AW101">
            <v>0</v>
          </cell>
          <cell r="BA101">
            <v>0</v>
          </cell>
          <cell r="BE101">
            <v>0</v>
          </cell>
          <cell r="BI101">
            <v>0</v>
          </cell>
          <cell r="BT101">
            <v>0</v>
          </cell>
          <cell r="CF101">
            <v>0</v>
          </cell>
          <cell r="CR101">
            <v>0</v>
          </cell>
          <cell r="DC101">
            <v>0</v>
          </cell>
          <cell r="DO101">
            <v>111.27800000000001</v>
          </cell>
        </row>
        <row r="102">
          <cell r="C102">
            <v>-23.87</v>
          </cell>
          <cell r="D102">
            <v>-22.408000000000001</v>
          </cell>
          <cell r="E102">
            <v>-7.9740000000000002</v>
          </cell>
          <cell r="F102">
            <v>-3.1150000000000002</v>
          </cell>
          <cell r="G102">
            <v>-3.1150000000000002</v>
          </cell>
          <cell r="H102">
            <v>-17.254000000000001</v>
          </cell>
          <cell r="I102">
            <v>-10.667999999999999</v>
          </cell>
          <cell r="J102">
            <v>-32.35</v>
          </cell>
          <cell r="K102">
            <v>-16.126999999999999</v>
          </cell>
          <cell r="L102">
            <v>-12.14</v>
          </cell>
          <cell r="M102">
            <v>-26.097999999999999</v>
          </cell>
          <cell r="N102">
            <v>-43.180999999999997</v>
          </cell>
          <cell r="V102">
            <v>-100.809</v>
          </cell>
          <cell r="Z102">
            <v>-50.302999999999997</v>
          </cell>
          <cell r="AD102">
            <v>-102.83600000000001</v>
          </cell>
          <cell r="AH102">
            <v>-144.649</v>
          </cell>
          <cell r="AL102">
            <v>-176.142</v>
          </cell>
          <cell r="AP102">
            <v>-163.36699999999999</v>
          </cell>
          <cell r="AT102">
            <v>-248.83300000000003</v>
          </cell>
          <cell r="AW102">
            <v>-278.20499999999998</v>
          </cell>
          <cell r="BA102">
            <v>-322.37</v>
          </cell>
          <cell r="BE102">
            <v>-346.27799999999996</v>
          </cell>
          <cell r="BI102">
            <v>-382.89100000000002</v>
          </cell>
          <cell r="BT102">
            <v>-740.04200000000003</v>
          </cell>
          <cell r="CF102">
            <v>-659.38400000000001</v>
          </cell>
          <cell r="CR102">
            <v>-532.41600000000005</v>
          </cell>
          <cell r="DC102">
            <v>-208.255</v>
          </cell>
          <cell r="DO102">
            <v>-314.91300000000001</v>
          </cell>
        </row>
        <row r="103">
          <cell r="C103">
            <v>15.39</v>
          </cell>
          <cell r="D103">
            <v>10.48</v>
          </cell>
          <cell r="E103">
            <v>23.542999999999999</v>
          </cell>
          <cell r="F103">
            <v>19.82</v>
          </cell>
          <cell r="G103">
            <v>19.82</v>
          </cell>
          <cell r="H103">
            <v>0.16</v>
          </cell>
          <cell r="I103">
            <v>3.7440000000000002</v>
          </cell>
          <cell r="J103">
            <v>0</v>
          </cell>
          <cell r="K103">
            <v>0</v>
          </cell>
          <cell r="L103">
            <v>8.1080000000000005</v>
          </cell>
          <cell r="M103">
            <v>11.627000000000001</v>
          </cell>
          <cell r="N103">
            <v>0.22</v>
          </cell>
          <cell r="V103">
            <v>8</v>
          </cell>
          <cell r="Z103">
            <v>0</v>
          </cell>
          <cell r="AD103">
            <v>0</v>
          </cell>
          <cell r="AH103">
            <v>0</v>
          </cell>
          <cell r="AL103">
            <v>0</v>
          </cell>
          <cell r="AP103">
            <v>0</v>
          </cell>
          <cell r="AT103">
            <v>0</v>
          </cell>
          <cell r="AW103">
            <v>0</v>
          </cell>
          <cell r="BA103">
            <v>2.2737367544323206E-13</v>
          </cell>
          <cell r="BE103">
            <v>0</v>
          </cell>
          <cell r="BI103">
            <v>0</v>
          </cell>
          <cell r="BT103">
            <v>0</v>
          </cell>
          <cell r="CF103">
            <v>11.5</v>
          </cell>
          <cell r="CR103">
            <v>32.561999999999998</v>
          </cell>
          <cell r="DC103">
            <v>80</v>
          </cell>
          <cell r="DO103">
            <v>48</v>
          </cell>
        </row>
        <row r="104">
          <cell r="C104">
            <v>9.222999999999999</v>
          </cell>
          <cell r="D104">
            <v>10.283999999999999</v>
          </cell>
          <cell r="E104">
            <v>4.3740000000000006</v>
          </cell>
          <cell r="F104">
            <v>1.2490000000000001</v>
          </cell>
          <cell r="G104">
            <v>1.2490000000000001</v>
          </cell>
          <cell r="H104">
            <v>1.2490000000000001</v>
          </cell>
          <cell r="I104">
            <v>1.238</v>
          </cell>
          <cell r="J104">
            <v>0.748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V104">
            <v>0</v>
          </cell>
          <cell r="Z104">
            <v>0</v>
          </cell>
          <cell r="AD104">
            <v>0</v>
          </cell>
          <cell r="AH104">
            <v>0</v>
          </cell>
          <cell r="AL104">
            <v>0</v>
          </cell>
          <cell r="AP104">
            <v>0</v>
          </cell>
          <cell r="AT104">
            <v>0</v>
          </cell>
          <cell r="AW104">
            <v>0</v>
          </cell>
          <cell r="BA104">
            <v>0</v>
          </cell>
          <cell r="BE104">
            <v>0</v>
          </cell>
          <cell r="BI104">
            <v>0</v>
          </cell>
          <cell r="BT104">
            <v>0</v>
          </cell>
          <cell r="CF104">
            <v>0</v>
          </cell>
          <cell r="CR104">
            <v>0</v>
          </cell>
          <cell r="DC104">
            <v>0</v>
          </cell>
          <cell r="DO104">
            <v>0</v>
          </cell>
        </row>
        <row r="111">
          <cell r="C111">
            <v>7.0820000000000007</v>
          </cell>
          <cell r="D111">
            <v>25.501999999999999</v>
          </cell>
          <cell r="E111">
            <v>6.7919999999999998</v>
          </cell>
          <cell r="F111">
            <v>7.8850000000000007</v>
          </cell>
          <cell r="G111">
            <v>7.8850000000000007</v>
          </cell>
          <cell r="H111">
            <v>56.982000000000006</v>
          </cell>
          <cell r="I111">
            <v>27.553000000000001</v>
          </cell>
          <cell r="J111">
            <v>34.881</v>
          </cell>
          <cell r="K111">
            <v>45.869</v>
          </cell>
          <cell r="L111">
            <v>28.878</v>
          </cell>
          <cell r="M111">
            <v>36.281999999999996</v>
          </cell>
          <cell r="N111">
            <v>51.387</v>
          </cell>
          <cell r="V111">
            <v>40.590000000000003</v>
          </cell>
          <cell r="Z111">
            <v>85.185999999999993</v>
          </cell>
          <cell r="AD111">
            <v>102.16499999999999</v>
          </cell>
          <cell r="AH111">
            <v>146.68600000000001</v>
          </cell>
          <cell r="AL111">
            <v>215.51500000000001</v>
          </cell>
          <cell r="AP111">
            <v>185.01900000000001</v>
          </cell>
          <cell r="AT111">
            <v>264.31200000000001</v>
          </cell>
          <cell r="AW111">
            <v>263.34500000000003</v>
          </cell>
          <cell r="BA111">
            <v>306.15199999999999</v>
          </cell>
          <cell r="BE111">
            <v>592.077</v>
          </cell>
          <cell r="BI111">
            <v>639.86099999999999</v>
          </cell>
          <cell r="BT111">
            <v>496.60700000000003</v>
          </cell>
          <cell r="CF111">
            <v>487.84800000000001</v>
          </cell>
          <cell r="CR111">
            <v>566.61400000000003</v>
          </cell>
          <cell r="DC111">
            <v>328.65100000000001</v>
          </cell>
        </row>
        <row r="159">
          <cell r="BI159">
            <v>362.89699999999999</v>
          </cell>
          <cell r="BQ159">
            <v>373.22800000000001</v>
          </cell>
          <cell r="BT159">
            <v>217.50400000000002</v>
          </cell>
        </row>
        <row r="160">
          <cell r="BI160">
            <v>199.53699999999998</v>
          </cell>
          <cell r="BQ160">
            <v>249.76580124727963</v>
          </cell>
          <cell r="BT160">
            <v>220.029</v>
          </cell>
        </row>
        <row r="307">
          <cell r="H307">
            <v>43.989000000000004</v>
          </cell>
          <cell r="I307">
            <v>36.874000000000002</v>
          </cell>
          <cell r="J307">
            <v>79.276999999999987</v>
          </cell>
          <cell r="K307">
            <v>38.749000000000002</v>
          </cell>
          <cell r="L307">
            <v>40.325999999999993</v>
          </cell>
          <cell r="M307">
            <v>48.969000000000001</v>
          </cell>
          <cell r="N307">
            <v>169.21100000000001</v>
          </cell>
          <cell r="R307">
            <v>98.686999999999998</v>
          </cell>
          <cell r="V307">
            <v>72.709999999999994</v>
          </cell>
          <cell r="Z307">
            <v>86.793999999999997</v>
          </cell>
          <cell r="AD307">
            <v>194.47899999999998</v>
          </cell>
          <cell r="AH307">
            <v>265.56200000000001</v>
          </cell>
          <cell r="AL307">
            <v>246.78099999999998</v>
          </cell>
          <cell r="AP307">
            <v>714.93099999999993</v>
          </cell>
          <cell r="AT307">
            <v>161.81800000000001</v>
          </cell>
          <cell r="AW307">
            <v>299.39500000000004</v>
          </cell>
          <cell r="BA307">
            <v>232.58100000000002</v>
          </cell>
          <cell r="BE307">
            <v>259.50299999999999</v>
          </cell>
          <cell r="BI307">
            <v>338.38499999999999</v>
          </cell>
          <cell r="BT307">
            <v>290.90099999999995</v>
          </cell>
          <cell r="CF307">
            <v>176.661</v>
          </cell>
          <cell r="CR307">
            <v>287.74099999999999</v>
          </cell>
          <cell r="DC307">
            <v>317.86899999999997</v>
          </cell>
          <cell r="DO307">
            <v>367.65799999999996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NEE"/>
      <sheetName val="MGUINEE"/>
      <sheetName val="Saisie Monnaie"/>
      <sheetName val="Saisie_BDP newf"/>
      <sheetName val="GUINEE (2)"/>
      <sheetName val="FMI_BEAC"/>
      <sheetName val="Saisie FP"/>
      <sheetName val="OUTPUT_GAP"/>
      <sheetName val="GUITEXTE"/>
      <sheetName val="Saisie BDP"/>
      <sheetName val="Données communes"/>
      <sheetName val="Graphique3"/>
      <sheetName val="Calculs GAZ et Pétrole"/>
      <sheetName val="Feuil1"/>
      <sheetName val="Prévisions GAZ 2016"/>
      <sheetName val="IPI_ICAI"/>
      <sheetName val="EAU_ELECT"/>
      <sheetName val="INVEST"/>
      <sheetName val="Inflation"/>
      <sheetName val="SMLGui"/>
    </sheetNames>
    <sheetDataSet>
      <sheetData sheetId="0" refreshError="1">
        <row r="10">
          <cell r="D10" t="str">
            <v>--</v>
          </cell>
          <cell r="E10" t="str">
            <v>--</v>
          </cell>
          <cell r="F10" t="str">
            <v>--</v>
          </cell>
          <cell r="G10" t="str">
            <v>--</v>
          </cell>
          <cell r="H10" t="str">
            <v>--</v>
          </cell>
          <cell r="I10">
            <v>0.12520547945205479</v>
          </cell>
          <cell r="J10">
            <v>0.22500000000000001</v>
          </cell>
          <cell r="K10">
            <v>0.245</v>
          </cell>
          <cell r="L10">
            <v>0.31</v>
          </cell>
          <cell r="M10">
            <v>0.85675400000000002</v>
          </cell>
          <cell r="N10">
            <v>3.0106206896551724</v>
          </cell>
          <cell r="O10">
            <v>4.099327586206897</v>
          </cell>
          <cell r="P10">
            <v>5.111510344827586</v>
          </cell>
          <cell r="Q10">
            <v>5.8650248756218906</v>
          </cell>
          <cell r="R10">
            <v>9.7099502487562184</v>
          </cell>
          <cell r="S10">
            <v>11.494278606965173</v>
          </cell>
          <cell r="T10">
            <v>13.303482587064675</v>
          </cell>
          <cell r="U10">
            <v>17.558457711442784</v>
          </cell>
          <cell r="V10">
            <v>17.915140870987525</v>
          </cell>
          <cell r="W10">
            <v>16.488365569413205</v>
          </cell>
          <cell r="X10">
            <v>16.93173734069379</v>
          </cell>
          <cell r="Y10">
            <v>17.370745587132827</v>
          </cell>
          <cell r="Z10">
            <v>14.986201731070674</v>
          </cell>
          <cell r="AA10">
            <v>14.250378790976622</v>
          </cell>
          <cell r="AB10">
            <v>13.927022149526339</v>
          </cell>
          <cell r="AC10">
            <v>14.940495777277992</v>
          </cell>
          <cell r="AD10">
            <v>13.006095856334763</v>
          </cell>
          <cell r="AE10">
            <v>13.212383016424726</v>
          </cell>
          <cell r="AF10">
            <v>12.05625993321066</v>
          </cell>
          <cell r="AJ10">
            <v>10.161056634635042</v>
          </cell>
          <cell r="AO10">
            <v>8.6864404007360445</v>
          </cell>
          <cell r="AV10">
            <v>7.8848365024194083</v>
          </cell>
          <cell r="BE10">
            <v>7.1456581612485497</v>
          </cell>
          <cell r="BQ10">
            <v>7.1496611463231776</v>
          </cell>
          <cell r="CD10">
            <v>5.915232058883662</v>
          </cell>
          <cell r="CP10">
            <v>5.4115525227742562</v>
          </cell>
          <cell r="DC10">
            <v>3.9127541743338097</v>
          </cell>
          <cell r="DN10">
            <v>3.9218184504123217</v>
          </cell>
          <cell r="DO10">
            <v>3.9022827899316206</v>
          </cell>
          <cell r="DP10">
            <v>3.8808218638447025</v>
          </cell>
          <cell r="DR10">
            <v>4.2537985074626858</v>
          </cell>
          <cell r="DU10">
            <v>4.033742288557213</v>
          </cell>
          <cell r="DX10">
            <v>4.1296920398009949</v>
          </cell>
          <cell r="EA10">
            <v>4.1296920398009949</v>
          </cell>
          <cell r="ED10">
            <v>4.1296920398009949</v>
          </cell>
          <cell r="EG10">
            <v>4.1296920398009949</v>
          </cell>
        </row>
        <row r="12">
          <cell r="D12" t="str">
            <v>--</v>
          </cell>
          <cell r="E12" t="str">
            <v>--</v>
          </cell>
          <cell r="F12" t="str">
            <v>--</v>
          </cell>
          <cell r="G12" t="str">
            <v>--</v>
          </cell>
          <cell r="H12" t="str">
            <v>--</v>
          </cell>
          <cell r="I12">
            <v>0.12520547945205479</v>
          </cell>
          <cell r="J12">
            <v>0.22287671232876713</v>
          </cell>
          <cell r="K12">
            <v>0.2432876712328767</v>
          </cell>
          <cell r="L12">
            <v>0.30163000000000001</v>
          </cell>
          <cell r="M12">
            <v>0.833621642</v>
          </cell>
          <cell r="N12">
            <v>3.0106206896551724</v>
          </cell>
          <cell r="O12">
            <v>3.8943612068965519</v>
          </cell>
          <cell r="P12">
            <v>4.9841119999999997</v>
          </cell>
          <cell r="Q12">
            <v>6.0029890000000004</v>
          </cell>
          <cell r="R12">
            <v>9.6128507462686557</v>
          </cell>
          <cell r="S12">
            <v>11.379335820895522</v>
          </cell>
          <cell r="T12">
            <v>13.162465671641788</v>
          </cell>
          <cell r="U12">
            <v>17.382873134328356</v>
          </cell>
          <cell r="V12">
            <v>17.915140870987525</v>
          </cell>
          <cell r="W12">
            <v>16.488365569413205</v>
          </cell>
          <cell r="X12">
            <v>16.93173734069379</v>
          </cell>
          <cell r="Y12">
            <v>17.370745587132827</v>
          </cell>
          <cell r="Z12">
            <v>14.986201731070674</v>
          </cell>
          <cell r="AA12">
            <v>14.250378790976622</v>
          </cell>
          <cell r="AB12">
            <v>13.565287398623321</v>
          </cell>
          <cell r="AC12">
            <v>14.940495777277992</v>
          </cell>
          <cell r="AD12">
            <v>13.006095856334763</v>
          </cell>
          <cell r="AE12">
            <v>13.212383016424726</v>
          </cell>
          <cell r="AF12">
            <v>12.05625993321066</v>
          </cell>
          <cell r="AJ12">
            <v>10.161056634635042</v>
          </cell>
          <cell r="AO12">
            <v>8.3202811967559462</v>
          </cell>
          <cell r="AV12">
            <v>7.871018256416547</v>
          </cell>
          <cell r="BE12">
            <v>7.1456581612485497</v>
          </cell>
          <cell r="BQ12">
            <v>7.1528038194097983</v>
          </cell>
          <cell r="CD12">
            <v>5.915232058883662</v>
          </cell>
          <cell r="CP12">
            <v>5.4115525227742562</v>
          </cell>
          <cell r="DC12">
            <v>3.9127541743338097</v>
          </cell>
          <cell r="DN12">
            <v>3.9218184504123217</v>
          </cell>
          <cell r="DO12">
            <v>3.9022827899316206</v>
          </cell>
          <cell r="DP12">
            <v>3.8808218638447025</v>
          </cell>
          <cell r="DR12">
            <v>4.2537985074626858</v>
          </cell>
          <cell r="DU12">
            <v>4.033742288557213</v>
          </cell>
          <cell r="DX12">
            <v>4.1296920398009949</v>
          </cell>
          <cell r="EA12">
            <v>4.1296920398009949</v>
          </cell>
          <cell r="ED12">
            <v>4.1296920398009949</v>
          </cell>
          <cell r="EG12">
            <v>4.1296920398009949</v>
          </cell>
        </row>
        <row r="13">
          <cell r="D13">
            <v>41.907202929900002</v>
          </cell>
          <cell r="E13">
            <v>33.970884120249998</v>
          </cell>
          <cell r="F13">
            <v>43.981345683000001</v>
          </cell>
          <cell r="G13">
            <v>48.491051075499989</v>
          </cell>
          <cell r="H13">
            <v>42.508303529999999</v>
          </cell>
          <cell r="I13">
            <v>38.793525402499988</v>
          </cell>
          <cell r="J13">
            <v>36.075293465750001</v>
          </cell>
          <cell r="K13">
            <v>66.471412163200014</v>
          </cell>
          <cell r="L13">
            <v>61.83704307</v>
          </cell>
          <cell r="M13">
            <v>81.077958720000012</v>
          </cell>
          <cell r="N13">
            <v>78.671488753000006</v>
          </cell>
          <cell r="O13">
            <v>54.019220111999999</v>
          </cell>
          <cell r="P13">
            <v>79.746000892435802</v>
          </cell>
          <cell r="Q13">
            <v>136.55219872543316</v>
          </cell>
          <cell r="R13">
            <v>120.784801036075</v>
          </cell>
          <cell r="S13">
            <v>118.19313736636558</v>
          </cell>
          <cell r="T13">
            <v>108.92801247427388</v>
          </cell>
          <cell r="U13">
            <v>131.58145198578617</v>
          </cell>
          <cell r="V13">
            <v>188.23564559261482</v>
          </cell>
          <cell r="W13">
            <v>211.41478019305828</v>
          </cell>
          <cell r="X13">
            <v>222.04669509294797</v>
          </cell>
          <cell r="Y13">
            <v>262.38537498392998</v>
          </cell>
          <cell r="Z13">
            <v>218.62637122702492</v>
          </cell>
          <cell r="AA13">
            <v>290.55042388444934</v>
          </cell>
          <cell r="AB13">
            <v>346.62292836236816</v>
          </cell>
          <cell r="AC13">
            <v>378.88852386114655</v>
          </cell>
          <cell r="AD13">
            <v>363.34223485052752</v>
          </cell>
          <cell r="AE13">
            <v>334.82281439621585</v>
          </cell>
          <cell r="AF13">
            <v>203.82207382858681</v>
          </cell>
          <cell r="AJ13">
            <v>169.7584111093191</v>
          </cell>
          <cell r="AO13">
            <v>208.88700690955937</v>
          </cell>
          <cell r="AV13">
            <v>263.6855983822922</v>
          </cell>
          <cell r="BE13">
            <v>247.74104294467111</v>
          </cell>
          <cell r="BQ13">
            <v>160.09953534330143</v>
          </cell>
          <cell r="CD13">
            <v>266.14932845244613</v>
          </cell>
          <cell r="CP13">
            <v>422.70456821678067</v>
          </cell>
          <cell r="DC13">
            <v>341.71769271385028</v>
          </cell>
          <cell r="DN13">
            <v>341.10046427948862</v>
          </cell>
          <cell r="DO13">
            <v>332.2695697324051</v>
          </cell>
          <cell r="DP13">
            <v>299.06064549204922</v>
          </cell>
          <cell r="DR13">
            <v>301.92107279545502</v>
          </cell>
          <cell r="DU13">
            <v>287.60439011344482</v>
          </cell>
          <cell r="DX13">
            <v>277.6344308677954</v>
          </cell>
          <cell r="EA13">
            <v>270.77722311437225</v>
          </cell>
          <cell r="ED13">
            <v>265.56051140261519</v>
          </cell>
          <cell r="EG13">
            <v>265.56051140261519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 t="str">
            <v>…</v>
          </cell>
          <cell r="L20" t="str">
            <v>…</v>
          </cell>
          <cell r="M20" t="str">
            <v>…</v>
          </cell>
          <cell r="N20" t="str">
            <v>…</v>
          </cell>
          <cell r="O20" t="str">
            <v>…</v>
          </cell>
          <cell r="P20" t="str">
            <v>…</v>
          </cell>
          <cell r="Q20" t="str">
            <v>…</v>
          </cell>
          <cell r="R20">
            <v>472.98685999999998</v>
          </cell>
          <cell r="S20">
            <v>725.34500000000003</v>
          </cell>
          <cell r="T20">
            <v>769.81799999999998</v>
          </cell>
          <cell r="U20">
            <v>1152.9286025129879</v>
          </cell>
          <cell r="V20">
            <v>1490.23971885949</v>
          </cell>
          <cell r="W20">
            <v>1905.990982406825</v>
          </cell>
          <cell r="X20">
            <v>4520.8844751543311</v>
          </cell>
          <cell r="Y20">
            <v>7860.4999835785238</v>
          </cell>
          <cell r="Z20">
            <v>8834.1626181867632</v>
          </cell>
          <cell r="AA20">
            <v>8279.3461373950486</v>
          </cell>
          <cell r="AB20">
            <v>8673.3402474888917</v>
          </cell>
          <cell r="AC20">
            <v>8312.7615290395734</v>
          </cell>
          <cell r="AD20">
            <v>8850.7671343985858</v>
          </cell>
          <cell r="AE20">
            <v>8772.088296770693</v>
          </cell>
          <cell r="AF20">
            <v>5627.1914514337595</v>
          </cell>
          <cell r="AJ20">
            <v>6026.9935786819951</v>
          </cell>
          <cell r="AO20">
            <v>6492.0098503295321</v>
          </cell>
          <cell r="AV20">
            <v>5724.772013044525</v>
          </cell>
          <cell r="BE20">
            <v>4972.5724741134891</v>
          </cell>
          <cell r="BQ20">
            <v>4311.140707445642</v>
          </cell>
          <cell r="CD20">
            <v>4820.7871360562031</v>
          </cell>
          <cell r="CP20">
            <v>5440.1728864522811</v>
          </cell>
          <cell r="DC20">
            <v>4640.5372057391451</v>
          </cell>
          <cell r="DN20">
            <v>4588.2411566864412</v>
          </cell>
          <cell r="DO20">
            <v>4542.8130264222182</v>
          </cell>
          <cell r="DP20">
            <v>4406.5286356295519</v>
          </cell>
          <cell r="DR20">
            <v>4803.80267461925</v>
          </cell>
          <cell r="DU20">
            <v>5096.2736181203854</v>
          </cell>
          <cell r="DX20">
            <v>4519.6909529889435</v>
          </cell>
          <cell r="EA20">
            <v>4519.6909529889435</v>
          </cell>
          <cell r="ED20">
            <v>4519.6909529889435</v>
          </cell>
          <cell r="EG20">
            <v>4519.6909529889435</v>
          </cell>
        </row>
        <row r="23">
          <cell r="D23">
            <v>41.907202929900002</v>
          </cell>
          <cell r="E23">
            <v>33.970884120249998</v>
          </cell>
          <cell r="F23">
            <v>43.981345683000001</v>
          </cell>
          <cell r="G23">
            <v>48.491051075499989</v>
          </cell>
          <cell r="H23">
            <v>42.508303529999999</v>
          </cell>
          <cell r="I23">
            <v>38.793525402499988</v>
          </cell>
          <cell r="J23">
            <v>36.075293465750001</v>
          </cell>
          <cell r="K23">
            <v>66.471412163200014</v>
          </cell>
          <cell r="L23">
            <v>61.83704307</v>
          </cell>
          <cell r="M23">
            <v>81.077958720000012</v>
          </cell>
          <cell r="N23">
            <v>78.671488753000006</v>
          </cell>
          <cell r="O23">
            <v>55.455300000000001</v>
          </cell>
          <cell r="P23">
            <v>79.42797038425492</v>
          </cell>
          <cell r="Q23">
            <v>143.92418132202977</v>
          </cell>
          <cell r="R23">
            <v>285.3886117348971</v>
          </cell>
          <cell r="S23">
            <v>157.7716610013471</v>
          </cell>
          <cell r="T23">
            <v>146.0113842566372</v>
          </cell>
          <cell r="U23">
            <v>129.41486078319792</v>
          </cell>
          <cell r="V23">
            <v>219.04437697316212</v>
          </cell>
          <cell r="W23">
            <v>217.33472828382077</v>
          </cell>
          <cell r="X23">
            <v>148.44710666746298</v>
          </cell>
          <cell r="Y23">
            <v>151.96039266952229</v>
          </cell>
          <cell r="Z23">
            <v>101.92879949465753</v>
          </cell>
          <cell r="AA23">
            <v>135.15140960194563</v>
          </cell>
          <cell r="AB23">
            <v>309.7853054467634</v>
          </cell>
          <cell r="AC23">
            <v>305.63881813736958</v>
          </cell>
          <cell r="AD23">
            <v>235.15397403126531</v>
          </cell>
          <cell r="AE23">
            <v>195.77467479347257</v>
          </cell>
          <cell r="AF23">
            <v>136.0913037321784</v>
          </cell>
          <cell r="AJ23">
            <v>110.1802418504372</v>
          </cell>
          <cell r="AO23">
            <v>135.57632161088097</v>
          </cell>
          <cell r="AV23">
            <v>171.14287776603314</v>
          </cell>
          <cell r="BE23">
            <v>160.79420070882693</v>
          </cell>
          <cell r="BQ23">
            <v>103.91123131394113</v>
          </cell>
          <cell r="CD23">
            <v>172.74194065316723</v>
          </cell>
          <cell r="CP23">
            <v>274.35277729724697</v>
          </cell>
          <cell r="DC23">
            <v>221.78893983367715</v>
          </cell>
          <cell r="DN23">
            <v>221.3883330081859</v>
          </cell>
          <cell r="DO23">
            <v>215.65671658579382</v>
          </cell>
          <cell r="DP23">
            <v>194.10274891794731</v>
          </cell>
          <cell r="DR23">
            <v>195.9592847445102</v>
          </cell>
          <cell r="DU23">
            <v>186.66716454797961</v>
          </cell>
          <cell r="DX23">
            <v>180.19624794510651</v>
          </cell>
          <cell r="EA23">
            <v>175.74563602105684</v>
          </cell>
          <cell r="ED23">
            <v>172.35977399331159</v>
          </cell>
          <cell r="EG23">
            <v>172.35977399331159</v>
          </cell>
        </row>
        <row r="26">
          <cell r="D26">
            <v>228.39</v>
          </cell>
          <cell r="E26">
            <v>180.11</v>
          </cell>
          <cell r="F26">
            <v>198.39</v>
          </cell>
          <cell r="G26">
            <v>212.5</v>
          </cell>
          <cell r="H26">
            <v>159.80000000000001</v>
          </cell>
          <cell r="I26">
            <v>167</v>
          </cell>
          <cell r="J26">
            <v>191.23599999999999</v>
          </cell>
          <cell r="K26">
            <v>266.72399999999999</v>
          </cell>
          <cell r="L26">
            <v>364.15800000000002</v>
          </cell>
          <cell r="M26">
            <v>485</v>
          </cell>
          <cell r="N26">
            <v>687.7</v>
          </cell>
          <cell r="O26">
            <v>421.9</v>
          </cell>
          <cell r="P26">
            <v>788.6</v>
          </cell>
          <cell r="Q26">
            <v>689.16899999999998</v>
          </cell>
          <cell r="R26">
            <v>634.76900000000001</v>
          </cell>
          <cell r="S26">
            <v>510.291</v>
          </cell>
          <cell r="T26">
            <v>500.76499999999999</v>
          </cell>
          <cell r="U26">
            <v>482.34300000000002</v>
          </cell>
          <cell r="V26">
            <v>511.9644444444445</v>
          </cell>
          <cell r="W26">
            <v>511.75555555555553</v>
          </cell>
          <cell r="X26">
            <v>608.10888888888894</v>
          </cell>
          <cell r="Y26">
            <v>169.15222222222221</v>
          </cell>
          <cell r="Z26">
            <v>42.626666666666672</v>
          </cell>
          <cell r="AA26">
            <v>260.4711111111111</v>
          </cell>
          <cell r="AB26">
            <v>264.34666666666669</v>
          </cell>
          <cell r="AC26">
            <v>301.33199999999999</v>
          </cell>
          <cell r="AD26">
            <v>290.97800000000001</v>
          </cell>
          <cell r="AE26">
            <v>455.83500000000004</v>
          </cell>
          <cell r="AF26">
            <v>561.38</v>
          </cell>
          <cell r="AJ26">
            <v>652.15599999999995</v>
          </cell>
          <cell r="AO26">
            <v>527.18399999999997</v>
          </cell>
          <cell r="AV26">
            <v>336.73</v>
          </cell>
          <cell r="BE26">
            <v>59.939925999999993</v>
          </cell>
          <cell r="BQ26">
            <v>41.223570000000002</v>
          </cell>
          <cell r="CD26">
            <v>51.934544399999993</v>
          </cell>
          <cell r="CP26">
            <v>138.99318499999998</v>
          </cell>
          <cell r="DC26">
            <v>104.373316</v>
          </cell>
          <cell r="DN26">
            <v>92.727763995062048</v>
          </cell>
          <cell r="DO26">
            <v>88.312156185773375</v>
          </cell>
          <cell r="DP26">
            <v>81.247183690911513</v>
          </cell>
          <cell r="DR26">
            <v>89.844362622251737</v>
          </cell>
          <cell r="DU26">
            <v>91.459368547142603</v>
          </cell>
          <cell r="DX26">
            <v>93.045592166426502</v>
          </cell>
          <cell r="EA26">
            <v>94.645182821468936</v>
          </cell>
          <cell r="ED26">
            <v>96.232083318128446</v>
          </cell>
          <cell r="EG26">
            <v>97.845591119155969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 t="str">
            <v>…</v>
          </cell>
          <cell r="L27" t="str">
            <v>…</v>
          </cell>
          <cell r="M27" t="str">
            <v>…</v>
          </cell>
          <cell r="N27" t="str">
            <v>…</v>
          </cell>
          <cell r="O27" t="str">
            <v>…</v>
          </cell>
          <cell r="P27" t="str">
            <v>…</v>
          </cell>
          <cell r="Q27">
            <v>25.706</v>
          </cell>
          <cell r="R27">
            <v>35.1</v>
          </cell>
          <cell r="S27">
            <v>21.189999999999998</v>
          </cell>
          <cell r="T27">
            <v>27.716999999999999</v>
          </cell>
          <cell r="U27">
            <v>31.175999999999998</v>
          </cell>
          <cell r="V27">
            <v>46.378999999999998</v>
          </cell>
          <cell r="W27">
            <v>51.175555555555555</v>
          </cell>
          <cell r="X27">
            <v>24.251999999999999</v>
          </cell>
          <cell r="Y27">
            <v>21.824000000000002</v>
          </cell>
          <cell r="Z27">
            <v>13.044</v>
          </cell>
          <cell r="AA27">
            <v>55.417999999999999</v>
          </cell>
          <cell r="AB27">
            <v>11.428000000000001</v>
          </cell>
          <cell r="AC27">
            <v>20.67</v>
          </cell>
          <cell r="AD27">
            <v>19.606000000000002</v>
          </cell>
          <cell r="AE27">
            <v>48.462000000000003</v>
          </cell>
          <cell r="AF27">
            <v>26.207999999999998</v>
          </cell>
          <cell r="AJ27">
            <v>9.3285</v>
          </cell>
          <cell r="AO27">
            <v>8.264800000000001</v>
          </cell>
          <cell r="AV27">
            <v>27.343499999999999</v>
          </cell>
          <cell r="BE27">
            <v>77.177089000000009</v>
          </cell>
          <cell r="BQ27">
            <v>18.051722000000002</v>
          </cell>
          <cell r="CD27">
            <v>60.322778399999997</v>
          </cell>
          <cell r="CP27">
            <v>64.878052000000054</v>
          </cell>
          <cell r="DC27">
            <v>58.051244000000004</v>
          </cell>
          <cell r="DN27">
            <v>44.599700974268842</v>
          </cell>
          <cell r="DO27">
            <v>42.47590568977985</v>
          </cell>
          <cell r="DP27">
            <v>39.077833234597463</v>
          </cell>
          <cell r="DR27">
            <v>43.212858097059119</v>
          </cell>
          <cell r="DU27">
            <v>43.989634956745292</v>
          </cell>
          <cell r="DX27">
            <v>44.752568257953243</v>
          </cell>
          <cell r="EA27">
            <v>45.52193076409462</v>
          </cell>
          <cell r="ED27">
            <v>46.285189626140529</v>
          </cell>
          <cell r="EG27">
            <v>47.061245926272065</v>
          </cell>
        </row>
        <row r="28">
          <cell r="D28">
            <v>153.6</v>
          </cell>
          <cell r="E28">
            <v>145</v>
          </cell>
          <cell r="F28">
            <v>137.19999999999999</v>
          </cell>
          <cell r="G28">
            <v>158.80000000000001</v>
          </cell>
          <cell r="H28">
            <v>133.19999999999999</v>
          </cell>
          <cell r="I28">
            <v>144.19999999999999</v>
          </cell>
          <cell r="J28">
            <v>168.727</v>
          </cell>
          <cell r="K28">
            <v>229.13644214162349</v>
          </cell>
          <cell r="L28">
            <v>280.73</v>
          </cell>
          <cell r="M28">
            <v>410.06099999999998</v>
          </cell>
          <cell r="N28">
            <v>706.26</v>
          </cell>
          <cell r="O28">
            <v>401.56</v>
          </cell>
          <cell r="P28">
            <v>664.14200000000005</v>
          </cell>
          <cell r="Q28">
            <v>733.86500000000001</v>
          </cell>
          <cell r="R28">
            <v>620.80799999999999</v>
          </cell>
          <cell r="S28">
            <v>537.24599999999987</v>
          </cell>
          <cell r="T28">
            <v>531.00799999999992</v>
          </cell>
          <cell r="U28">
            <v>528.71100000000001</v>
          </cell>
          <cell r="V28">
            <v>460.76800000000003</v>
          </cell>
          <cell r="W28">
            <v>460.58</v>
          </cell>
          <cell r="X28">
            <v>547.298</v>
          </cell>
          <cell r="Y28">
            <v>152.23699999999999</v>
          </cell>
          <cell r="Z28">
            <v>38.364000000000004</v>
          </cell>
          <cell r="AA28">
            <v>234.42400000000001</v>
          </cell>
          <cell r="AB28">
            <v>237.91200000000001</v>
          </cell>
          <cell r="AC28">
            <v>301.33199999999999</v>
          </cell>
          <cell r="AD28">
            <v>290.96850000000001</v>
          </cell>
          <cell r="AE28">
            <v>320.60499999999996</v>
          </cell>
          <cell r="AF28">
            <v>394.83855978588736</v>
          </cell>
          <cell r="AJ28">
            <v>645.67999999999995</v>
          </cell>
          <cell r="AO28">
            <v>659.28800000000001</v>
          </cell>
          <cell r="AV28">
            <v>755.64440000000002</v>
          </cell>
          <cell r="BE28">
            <v>358.92735399999998</v>
          </cell>
          <cell r="BQ28">
            <v>103.48093399999999</v>
          </cell>
          <cell r="CD28">
            <v>237.118426</v>
          </cell>
          <cell r="CP28">
            <v>203.87123700000004</v>
          </cell>
          <cell r="DC28">
            <v>162.42456000000001</v>
          </cell>
          <cell r="DN28">
            <v>137.32746496933089</v>
          </cell>
          <cell r="DO28">
            <v>130.78806187555324</v>
          </cell>
          <cell r="DP28">
            <v>120.32501692550898</v>
          </cell>
          <cell r="DR28">
            <v>133.05722071931086</v>
          </cell>
          <cell r="DU28">
            <v>135.44900350388789</v>
          </cell>
          <cell r="DX28">
            <v>137.79816042437974</v>
          </cell>
          <cell r="EA28">
            <v>140.16711358556356</v>
          </cell>
          <cell r="ED28">
            <v>142.51727294426897</v>
          </cell>
          <cell r="EG28">
            <v>144.90683704542803</v>
          </cell>
        </row>
        <row r="30">
          <cell r="D30">
            <v>3.0811197916666672E-2</v>
          </cell>
          <cell r="E30">
            <v>3.1964827586206897E-2</v>
          </cell>
          <cell r="F30">
            <v>3.0699708454810497E-2</v>
          </cell>
          <cell r="G30">
            <v>30.3</v>
          </cell>
          <cell r="H30">
            <v>31.9</v>
          </cell>
          <cell r="I30">
            <v>30.5</v>
          </cell>
          <cell r="J30">
            <v>27.8</v>
          </cell>
          <cell r="K30">
            <v>57.9</v>
          </cell>
          <cell r="L30">
            <v>63.7</v>
          </cell>
          <cell r="M30">
            <v>63.438000000000002</v>
          </cell>
          <cell r="N30">
            <v>64.680000000000007</v>
          </cell>
          <cell r="O30">
            <v>57.07</v>
          </cell>
          <cell r="P30">
            <v>59.4</v>
          </cell>
          <cell r="Q30">
            <v>63.316000000000003</v>
          </cell>
          <cell r="R30">
            <v>64.846136003402023</v>
          </cell>
          <cell r="S30">
            <v>79.155545132025196</v>
          </cell>
          <cell r="T30">
            <v>34.359181029287697</v>
          </cell>
          <cell r="U30">
            <v>55.485889266536915</v>
          </cell>
          <cell r="V30">
            <v>32.306931036877558</v>
          </cell>
          <cell r="W30">
            <v>63.328846237352906</v>
          </cell>
          <cell r="X30">
            <v>62.176364613062717</v>
          </cell>
          <cell r="Y30">
            <v>82.075973646354043</v>
          </cell>
          <cell r="Z30">
            <v>92.106698668994099</v>
          </cell>
          <cell r="AA30">
            <v>71.841343357747547</v>
          </cell>
          <cell r="AB30">
            <v>113.55459161370591</v>
          </cell>
          <cell r="AC30">
            <v>107.67857379899911</v>
          </cell>
          <cell r="AD30">
            <v>253.68725480593258</v>
          </cell>
          <cell r="AE30">
            <v>237.75986026418803</v>
          </cell>
          <cell r="AF30">
            <v>272.35181907844554</v>
          </cell>
          <cell r="AJ30">
            <v>52.723485317804489</v>
          </cell>
          <cell r="AO30">
            <v>95.470719928164925</v>
          </cell>
          <cell r="AV30">
            <v>57.829831068687874</v>
          </cell>
          <cell r="BE30">
            <v>164.03295428072551</v>
          </cell>
          <cell r="BQ30">
            <v>78.607965759822733</v>
          </cell>
          <cell r="CD30">
            <v>85.633114318969191</v>
          </cell>
          <cell r="CP30">
            <v>114.80054271720297</v>
          </cell>
          <cell r="DC30">
            <v>104.1992694220552</v>
          </cell>
          <cell r="DN30">
            <v>93.288191571555544</v>
          </cell>
          <cell r="DO30">
            <v>93.599163347736706</v>
          </cell>
          <cell r="DP30">
            <v>93.910135123917854</v>
          </cell>
          <cell r="DR30">
            <v>90.93087108955261</v>
          </cell>
          <cell r="DU30">
            <v>90.0305654352006</v>
          </cell>
          <cell r="DX30">
            <v>89.139173698218428</v>
          </cell>
          <cell r="EA30">
            <v>88.256607621998441</v>
          </cell>
          <cell r="ED30">
            <v>87.382779823760828</v>
          </cell>
          <cell r="EG30">
            <v>87.382779823760828</v>
          </cell>
        </row>
        <row r="33">
          <cell r="D33">
            <v>7.298</v>
          </cell>
          <cell r="E33">
            <v>7.8710000000000004</v>
          </cell>
          <cell r="F33">
            <v>6.6980000000000004</v>
          </cell>
          <cell r="G33">
            <v>5.5650000000000004</v>
          </cell>
          <cell r="H33">
            <v>6.5</v>
          </cell>
          <cell r="I33">
            <v>5.0199999999999996</v>
          </cell>
          <cell r="J33">
            <v>2.8</v>
          </cell>
          <cell r="K33">
            <v>3.1633100000000001</v>
          </cell>
          <cell r="L33">
            <v>3.95</v>
          </cell>
          <cell r="M33">
            <v>4.2480000000000002</v>
          </cell>
          <cell r="N33">
            <v>6.7619999999999996</v>
          </cell>
          <cell r="O33">
            <v>5.0179999999999998</v>
          </cell>
          <cell r="P33">
            <v>4.3559999999999999</v>
          </cell>
          <cell r="Q33">
            <v>3.569</v>
          </cell>
          <cell r="R33">
            <v>4.3559999999999999</v>
          </cell>
          <cell r="S33">
            <v>1.633</v>
          </cell>
          <cell r="T33">
            <v>0</v>
          </cell>
          <cell r="U33">
            <v>3.9620000000000002</v>
          </cell>
          <cell r="V33">
            <v>2.2480000000000002</v>
          </cell>
          <cell r="W33">
            <v>1.90499</v>
          </cell>
          <cell r="X33">
            <v>1.39551</v>
          </cell>
          <cell r="Y33">
            <v>1.0885</v>
          </cell>
          <cell r="Z33">
            <v>0.87344999999999995</v>
          </cell>
          <cell r="AA33">
            <v>0.74751999999999996</v>
          </cell>
          <cell r="AB33">
            <v>0.71211000000000002</v>
          </cell>
          <cell r="AC33">
            <v>0.62146000000000001</v>
          </cell>
          <cell r="AD33">
            <v>0.67771000000000003</v>
          </cell>
          <cell r="AE33">
            <v>0.66019000000000005</v>
          </cell>
          <cell r="AF33">
            <v>0.58787999999999996</v>
          </cell>
          <cell r="AJ33">
            <v>0.75836400000000004</v>
          </cell>
          <cell r="AO33">
            <v>0.54134999999999989</v>
          </cell>
          <cell r="AV33">
            <v>0.72648000000000001</v>
          </cell>
          <cell r="BE33">
            <v>0.76073999999999997</v>
          </cell>
          <cell r="BQ33">
            <v>0.51318000000000008</v>
          </cell>
          <cell r="CD33">
            <v>0.63002099999999994</v>
          </cell>
          <cell r="CP33">
            <v>0.84587999999999997</v>
          </cell>
          <cell r="DC33">
            <v>0.55116000000000009</v>
          </cell>
          <cell r="DN33">
            <v>0.52360200000000001</v>
          </cell>
          <cell r="DO33">
            <v>0.52360200000000001</v>
          </cell>
          <cell r="DP33">
            <v>0.52360200000000001</v>
          </cell>
          <cell r="DR33">
            <v>0.49742189999999997</v>
          </cell>
          <cell r="DU33">
            <v>0.47255080499999996</v>
          </cell>
          <cell r="DX33">
            <v>0.44892326474999994</v>
          </cell>
          <cell r="EA33">
            <v>0.4264771015124999</v>
          </cell>
          <cell r="ED33">
            <v>0.40515324643687489</v>
          </cell>
          <cell r="EG33">
            <v>0.38489558411503111</v>
          </cell>
        </row>
        <row r="35">
          <cell r="D35">
            <v>0.47704850644012059</v>
          </cell>
          <cell r="E35">
            <v>0.41347986278744758</v>
          </cell>
          <cell r="F35">
            <v>0.36655718124813369</v>
          </cell>
          <cell r="G35">
            <v>311.8</v>
          </cell>
          <cell r="H35">
            <v>255.2</v>
          </cell>
          <cell r="I35">
            <v>291.39999999999998</v>
          </cell>
          <cell r="J35">
            <v>270.7</v>
          </cell>
          <cell r="K35">
            <v>223.1</v>
          </cell>
          <cell r="L35">
            <v>564</v>
          </cell>
          <cell r="M35">
            <v>855</v>
          </cell>
          <cell r="N35">
            <v>547.6</v>
          </cell>
          <cell r="O35">
            <v>749.57</v>
          </cell>
          <cell r="P35">
            <v>911.3</v>
          </cell>
          <cell r="Q35">
            <v>553.65648641075927</v>
          </cell>
          <cell r="R35">
            <v>318.64095500459138</v>
          </cell>
          <cell r="S35">
            <v>821.18799755052055</v>
          </cell>
          <cell r="T35">
            <v>433.27773144286903</v>
          </cell>
          <cell r="U35">
            <v>209.99495204442201</v>
          </cell>
          <cell r="V35">
            <v>345.1957295373665</v>
          </cell>
          <cell r="W35">
            <v>297.42547425474254</v>
          </cell>
          <cell r="X35">
            <v>336.00173831629417</v>
          </cell>
          <cell r="Y35">
            <v>210</v>
          </cell>
          <cell r="Z35">
            <v>223.09970384995066</v>
          </cell>
          <cell r="AA35">
            <v>253.23563206150456</v>
          </cell>
          <cell r="AB35">
            <v>1313.001362191615</v>
          </cell>
          <cell r="AC35">
            <v>678.91651412285375</v>
          </cell>
          <cell r="AD35">
            <v>1450.6184514127926</v>
          </cell>
          <cell r="AE35">
            <v>1142.2761796543268</v>
          </cell>
          <cell r="AF35">
            <v>864.63412294786906</v>
          </cell>
          <cell r="AJ35">
            <v>799.67734606159706</v>
          </cell>
          <cell r="AO35">
            <v>549.94832523767877</v>
          </cell>
          <cell r="AV35">
            <v>594.10336136728051</v>
          </cell>
          <cell r="BE35">
            <v>639.81471685036479</v>
          </cell>
          <cell r="BQ35">
            <v>635.47115714111089</v>
          </cell>
          <cell r="CD35">
            <v>627.15455631979944</v>
          </cell>
          <cell r="CP35">
            <v>688.01358871826073</v>
          </cell>
          <cell r="DC35">
            <v>921.82018896442673</v>
          </cell>
          <cell r="DN35">
            <v>2230.1293798464808</v>
          </cell>
          <cell r="DO35">
            <v>1935.3148696268818</v>
          </cell>
          <cell r="DP35">
            <v>1868.6724597012551</v>
          </cell>
          <cell r="DR35">
            <v>1645.6586901605867</v>
          </cell>
          <cell r="DU35">
            <v>1445.3142744978222</v>
          </cell>
          <cell r="DX35">
            <v>1398.0605288285062</v>
          </cell>
          <cell r="EA35">
            <v>1384.2183453747587</v>
          </cell>
          <cell r="ED35">
            <v>1370.5132132423353</v>
          </cell>
          <cell r="EG35">
            <v>1370.5132132423353</v>
          </cell>
        </row>
        <row r="38">
          <cell r="D38">
            <v>165</v>
          </cell>
          <cell r="E38">
            <v>454</v>
          </cell>
          <cell r="F38">
            <v>301</v>
          </cell>
          <cell r="G38">
            <v>437</v>
          </cell>
          <cell r="H38">
            <v>221</v>
          </cell>
          <cell r="I38">
            <v>157</v>
          </cell>
          <cell r="J38">
            <v>107</v>
          </cell>
          <cell r="K38">
            <v>83.7</v>
          </cell>
          <cell r="L38">
            <v>197.62</v>
          </cell>
          <cell r="M38">
            <v>108.8</v>
          </cell>
          <cell r="N38">
            <v>67.2</v>
          </cell>
          <cell r="O38">
            <v>14</v>
          </cell>
          <cell r="P38">
            <v>62</v>
          </cell>
          <cell r="Q38">
            <v>87</v>
          </cell>
          <cell r="R38">
            <v>83.3</v>
          </cell>
          <cell r="S38">
            <v>65.2</v>
          </cell>
          <cell r="T38">
            <v>83.7</v>
          </cell>
          <cell r="U38">
            <v>197.6</v>
          </cell>
          <cell r="V38">
            <v>108.4</v>
          </cell>
          <cell r="W38">
            <v>108.4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J38">
            <v>0</v>
          </cell>
          <cell r="AO38">
            <v>0</v>
          </cell>
          <cell r="AV38">
            <v>0</v>
          </cell>
          <cell r="BE38">
            <v>0</v>
          </cell>
          <cell r="BQ38">
            <v>0</v>
          </cell>
          <cell r="CD38">
            <v>0</v>
          </cell>
          <cell r="CP38">
            <v>0</v>
          </cell>
          <cell r="DC38">
            <v>1.9199999999999998E-2</v>
          </cell>
          <cell r="DN38">
            <v>2.0352000000000002E-2</v>
          </cell>
          <cell r="DO38">
            <v>2.0352000000000002E-2</v>
          </cell>
          <cell r="DP38">
            <v>2.0352000000000002E-2</v>
          </cell>
          <cell r="DR38">
            <v>2.1573120000000005E-2</v>
          </cell>
          <cell r="DU38">
            <v>2.2867507200000005E-2</v>
          </cell>
          <cell r="DX38">
            <v>2.4239557632000006E-2</v>
          </cell>
          <cell r="EA38">
            <v>2.5693931089920009E-2</v>
          </cell>
          <cell r="ED38">
            <v>2.7235566955315212E-2</v>
          </cell>
          <cell r="EG38">
            <v>2.8869700972634124E-2</v>
          </cell>
        </row>
        <row r="40">
          <cell r="D40">
            <v>0.45454545454545453</v>
          </cell>
          <cell r="E40">
            <v>0.42753303964757705</v>
          </cell>
          <cell r="F40">
            <v>0.41860465116279072</v>
          </cell>
          <cell r="G40">
            <v>395.9</v>
          </cell>
          <cell r="H40">
            <v>375.6</v>
          </cell>
          <cell r="I40">
            <v>146.5</v>
          </cell>
          <cell r="J40">
            <v>140.19999999999999</v>
          </cell>
          <cell r="K40">
            <v>303.5</v>
          </cell>
          <cell r="L40">
            <v>803.2</v>
          </cell>
          <cell r="M40">
            <v>553.49</v>
          </cell>
          <cell r="N40">
            <v>450</v>
          </cell>
          <cell r="O40">
            <v>451.3</v>
          </cell>
          <cell r="P40">
            <v>483.8</v>
          </cell>
          <cell r="Q40">
            <v>574.71264367816093</v>
          </cell>
          <cell r="R40">
            <v>384.43699567563397</v>
          </cell>
          <cell r="S40">
            <v>412.04918031646065</v>
          </cell>
          <cell r="T40">
            <v>427.73228158342795</v>
          </cell>
          <cell r="U40">
            <v>376.81172551674501</v>
          </cell>
          <cell r="V40">
            <v>537.64350898646342</v>
          </cell>
          <cell r="W40">
            <v>702.45347220195879</v>
          </cell>
          <cell r="X40">
            <v>809.92739577782527</v>
          </cell>
          <cell r="Y40">
            <v>905.9718207138352</v>
          </cell>
          <cell r="Z40">
            <v>694.99199988037276</v>
          </cell>
          <cell r="AA40">
            <v>795.48974444616454</v>
          </cell>
          <cell r="AB40">
            <v>1046.0513941350637</v>
          </cell>
          <cell r="AC40">
            <v>1080.1042322935946</v>
          </cell>
          <cell r="AD40">
            <v>949.96154505814263</v>
          </cell>
          <cell r="AE40">
            <v>997.3556342832145</v>
          </cell>
          <cell r="AF40">
            <v>1065.4523567270435</v>
          </cell>
          <cell r="AJ40">
            <v>1068.9630095019836</v>
          </cell>
          <cell r="AO40">
            <v>1156.7532518624846</v>
          </cell>
          <cell r="AV40">
            <v>900.52390230938693</v>
          </cell>
          <cell r="BE40">
            <v>824.65194120021943</v>
          </cell>
          <cell r="BQ40">
            <v>756.09288767109229</v>
          </cell>
          <cell r="CD40">
            <v>952.52260553023643</v>
          </cell>
          <cell r="CP40">
            <v>1234.1105773691531</v>
          </cell>
          <cell r="DC40">
            <v>1382.3274696746141</v>
          </cell>
          <cell r="DN40">
            <v>2263.6568112478171</v>
          </cell>
          <cell r="DO40">
            <v>2271.2026042083157</v>
          </cell>
          <cell r="DP40">
            <v>2278.7483971688148</v>
          </cell>
          <cell r="DR40">
            <v>2197.1857696497868</v>
          </cell>
          <cell r="DU40">
            <v>2175.4314550987988</v>
          </cell>
          <cell r="DX40">
            <v>2153.8925298007912</v>
          </cell>
          <cell r="EA40">
            <v>2132.5668611889023</v>
          </cell>
          <cell r="ED40">
            <v>2111.4523378107942</v>
          </cell>
          <cell r="EG40">
            <v>2111.4523378107942</v>
          </cell>
        </row>
        <row r="56">
          <cell r="D56">
            <v>7.298</v>
          </cell>
          <cell r="E56">
            <v>7.8710000000000004</v>
          </cell>
          <cell r="F56">
            <v>6.6980000000000004</v>
          </cell>
          <cell r="G56">
            <v>5.5650000000000004</v>
          </cell>
          <cell r="H56">
            <v>6.49</v>
          </cell>
          <cell r="I56">
            <v>5.5750000000000002</v>
          </cell>
          <cell r="J56">
            <v>3.891</v>
          </cell>
          <cell r="K56">
            <v>2</v>
          </cell>
          <cell r="L56">
            <v>3.9</v>
          </cell>
          <cell r="M56">
            <v>4.2469999999999999</v>
          </cell>
          <cell r="N56">
            <v>6.7619999999999996</v>
          </cell>
          <cell r="O56">
            <v>5.0179999999999998</v>
          </cell>
          <cell r="P56">
            <v>4.4960000000000004</v>
          </cell>
          <cell r="Q56">
            <v>4.8079999999999998</v>
          </cell>
          <cell r="R56">
            <v>3.4359999999999999</v>
          </cell>
          <cell r="S56">
            <v>3.68</v>
          </cell>
          <cell r="T56">
            <v>2.0129999999999999</v>
          </cell>
          <cell r="U56">
            <v>3.9620000000000002</v>
          </cell>
          <cell r="V56">
            <v>2.2480000000000002</v>
          </cell>
          <cell r="W56">
            <v>1.90499</v>
          </cell>
          <cell r="X56">
            <v>1.39551</v>
          </cell>
          <cell r="Y56">
            <v>1.0885</v>
          </cell>
          <cell r="Z56">
            <v>0.87344999999999995</v>
          </cell>
          <cell r="AA56">
            <v>0.74751999999999996</v>
          </cell>
          <cell r="AB56">
            <v>0.71211000000000002</v>
          </cell>
          <cell r="AC56">
            <v>0.62146000000000001</v>
          </cell>
          <cell r="AD56">
            <v>0.67771000000000003</v>
          </cell>
          <cell r="AE56">
            <v>0.66019000000000005</v>
          </cell>
          <cell r="AF56">
            <v>0.58787999999999996</v>
          </cell>
          <cell r="AJ56">
            <v>0.75836400000000004</v>
          </cell>
          <cell r="AO56">
            <v>0.54134999999999989</v>
          </cell>
          <cell r="AV56">
            <v>0.72648000000000001</v>
          </cell>
          <cell r="BE56">
            <v>0.76073999999999997</v>
          </cell>
          <cell r="BQ56">
            <v>0.51318000000000008</v>
          </cell>
          <cell r="CD56">
            <v>0.63002099999999994</v>
          </cell>
          <cell r="CP56">
            <v>0.84587999999999997</v>
          </cell>
          <cell r="DC56">
            <v>0.55116000000000009</v>
          </cell>
          <cell r="DN56">
            <v>0.52360200000000001</v>
          </cell>
          <cell r="DO56">
            <v>0.52360200000000001</v>
          </cell>
          <cell r="DP56">
            <v>0.52360200000000001</v>
          </cell>
          <cell r="DR56">
            <v>0.49742189999999997</v>
          </cell>
          <cell r="DU56">
            <v>0.47255080499999996</v>
          </cell>
          <cell r="DX56">
            <v>0.44892326474999994</v>
          </cell>
          <cell r="EA56">
            <v>0.4264771015124999</v>
          </cell>
          <cell r="ED56">
            <v>0.40515324643687489</v>
          </cell>
          <cell r="EG56">
            <v>0.38489558411503111</v>
          </cell>
        </row>
        <row r="57">
          <cell r="D57">
            <v>300</v>
          </cell>
          <cell r="E57">
            <v>300</v>
          </cell>
          <cell r="F57">
            <v>300</v>
          </cell>
          <cell r="G57">
            <v>300</v>
          </cell>
          <cell r="H57">
            <v>200</v>
          </cell>
          <cell r="I57">
            <v>230</v>
          </cell>
          <cell r="J57">
            <v>255</v>
          </cell>
          <cell r="K57">
            <v>400</v>
          </cell>
          <cell r="L57">
            <v>450</v>
          </cell>
          <cell r="M57">
            <v>450</v>
          </cell>
          <cell r="N57">
            <v>450</v>
          </cell>
          <cell r="O57">
            <v>500</v>
          </cell>
          <cell r="P57">
            <v>600</v>
          </cell>
          <cell r="Q57">
            <v>400</v>
          </cell>
          <cell r="R57">
            <v>482</v>
          </cell>
          <cell r="S57">
            <v>788</v>
          </cell>
          <cell r="T57">
            <v>600</v>
          </cell>
          <cell r="U57">
            <v>750</v>
          </cell>
          <cell r="V57">
            <v>800</v>
          </cell>
          <cell r="W57">
            <v>800</v>
          </cell>
          <cell r="X57">
            <v>800</v>
          </cell>
          <cell r="Y57">
            <v>850</v>
          </cell>
          <cell r="Z57">
            <v>950</v>
          </cell>
          <cell r="AA57">
            <v>950</v>
          </cell>
          <cell r="AB57">
            <v>1010</v>
          </cell>
          <cell r="AC57">
            <v>1010</v>
          </cell>
          <cell r="AD57">
            <v>1010</v>
          </cell>
          <cell r="AE57">
            <v>1010</v>
          </cell>
          <cell r="AF57">
            <v>1010</v>
          </cell>
          <cell r="AJ57">
            <v>1010</v>
          </cell>
          <cell r="AO57">
            <v>1010</v>
          </cell>
          <cell r="AV57">
            <v>1010</v>
          </cell>
          <cell r="BE57">
            <v>1010</v>
          </cell>
          <cell r="BQ57">
            <v>1010</v>
          </cell>
          <cell r="CD57">
            <v>1010</v>
          </cell>
          <cell r="CP57">
            <v>1010</v>
          </cell>
          <cell r="DC57">
            <v>1010</v>
          </cell>
          <cell r="DN57">
            <v>1010</v>
          </cell>
          <cell r="DO57">
            <v>1010</v>
          </cell>
          <cell r="DP57">
            <v>1010</v>
          </cell>
          <cell r="DR57">
            <v>1010</v>
          </cell>
          <cell r="DU57">
            <v>1010</v>
          </cell>
          <cell r="DX57">
            <v>1010</v>
          </cell>
          <cell r="EA57">
            <v>1010</v>
          </cell>
          <cell r="ED57">
            <v>1010</v>
          </cell>
          <cell r="EG57">
            <v>1010</v>
          </cell>
        </row>
        <row r="60">
          <cell r="D60">
            <v>165</v>
          </cell>
          <cell r="E60">
            <v>454</v>
          </cell>
          <cell r="F60">
            <v>301</v>
          </cell>
          <cell r="G60">
            <v>437</v>
          </cell>
          <cell r="H60">
            <v>472</v>
          </cell>
          <cell r="I60">
            <v>273</v>
          </cell>
          <cell r="J60">
            <v>300</v>
          </cell>
          <cell r="K60">
            <v>124</v>
          </cell>
          <cell r="L60">
            <v>197.6</v>
          </cell>
          <cell r="M60">
            <v>108.84</v>
          </cell>
          <cell r="N60">
            <v>200</v>
          </cell>
          <cell r="O60">
            <v>14</v>
          </cell>
          <cell r="P60">
            <v>62</v>
          </cell>
          <cell r="Q60">
            <v>87</v>
          </cell>
          <cell r="R60">
            <v>83.3</v>
          </cell>
          <cell r="S60">
            <v>65.2</v>
          </cell>
          <cell r="T60">
            <v>83.7</v>
          </cell>
          <cell r="U60">
            <v>197.6</v>
          </cell>
          <cell r="V60">
            <v>108.4</v>
          </cell>
          <cell r="W60">
            <v>108.4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J60">
            <v>0</v>
          </cell>
          <cell r="AO60">
            <v>0</v>
          </cell>
          <cell r="AV60">
            <v>0</v>
          </cell>
          <cell r="BE60">
            <v>0</v>
          </cell>
          <cell r="BQ60">
            <v>0</v>
          </cell>
          <cell r="CD60">
            <v>0</v>
          </cell>
          <cell r="CP60">
            <v>0</v>
          </cell>
          <cell r="DC60">
            <v>19.2</v>
          </cell>
          <cell r="DN60">
            <v>20.352</v>
          </cell>
          <cell r="DO60">
            <v>20.352</v>
          </cell>
          <cell r="DP60">
            <v>20.352</v>
          </cell>
          <cell r="DR60">
            <v>21.573120000000003</v>
          </cell>
          <cell r="DU60">
            <v>22.867507200000006</v>
          </cell>
          <cell r="DX60">
            <v>24.239557632000007</v>
          </cell>
          <cell r="EA60">
            <v>25.69393108992001</v>
          </cell>
          <cell r="ED60">
            <v>27.23556695531521</v>
          </cell>
          <cell r="EG60">
            <v>28.869700972634124</v>
          </cell>
        </row>
        <row r="61">
          <cell r="D61">
            <v>450</v>
          </cell>
          <cell r="E61">
            <v>150</v>
          </cell>
          <cell r="F61">
            <v>125</v>
          </cell>
          <cell r="G61">
            <v>150</v>
          </cell>
          <cell r="H61">
            <v>50</v>
          </cell>
          <cell r="I61">
            <v>50</v>
          </cell>
          <cell r="J61">
            <v>40</v>
          </cell>
          <cell r="K61">
            <v>80</v>
          </cell>
          <cell r="L61">
            <v>200</v>
          </cell>
          <cell r="M61">
            <v>200</v>
          </cell>
          <cell r="N61">
            <v>167</v>
          </cell>
          <cell r="O61">
            <v>225</v>
          </cell>
          <cell r="P61">
            <v>225</v>
          </cell>
          <cell r="Q61">
            <v>350</v>
          </cell>
          <cell r="R61">
            <v>234</v>
          </cell>
          <cell r="S61">
            <v>251</v>
          </cell>
          <cell r="T61">
            <v>200</v>
          </cell>
          <cell r="U61">
            <v>200</v>
          </cell>
          <cell r="V61">
            <v>200</v>
          </cell>
          <cell r="W61">
            <v>200</v>
          </cell>
          <cell r="X61">
            <v>200</v>
          </cell>
          <cell r="Y61">
            <v>200</v>
          </cell>
          <cell r="Z61">
            <v>200</v>
          </cell>
          <cell r="AA61">
            <v>200</v>
          </cell>
          <cell r="AB61">
            <v>200</v>
          </cell>
          <cell r="AC61">
            <v>200</v>
          </cell>
          <cell r="AD61">
            <v>200</v>
          </cell>
          <cell r="AE61">
            <v>200</v>
          </cell>
          <cell r="AF61">
            <v>200</v>
          </cell>
          <cell r="AJ61">
            <v>200</v>
          </cell>
          <cell r="AO61">
            <v>200</v>
          </cell>
          <cell r="AV61">
            <v>200</v>
          </cell>
          <cell r="BE61">
            <v>200</v>
          </cell>
          <cell r="BQ61">
            <v>200</v>
          </cell>
          <cell r="CD61">
            <v>200</v>
          </cell>
          <cell r="CP61">
            <v>200</v>
          </cell>
          <cell r="DC61">
            <v>200</v>
          </cell>
          <cell r="DN61">
            <v>200</v>
          </cell>
          <cell r="DO61">
            <v>200</v>
          </cell>
          <cell r="DP61">
            <v>200</v>
          </cell>
          <cell r="DR61">
            <v>200</v>
          </cell>
          <cell r="DU61">
            <v>200</v>
          </cell>
          <cell r="DX61">
            <v>200</v>
          </cell>
          <cell r="EA61">
            <v>200</v>
          </cell>
          <cell r="ED61">
            <v>200</v>
          </cell>
          <cell r="EG61">
            <v>200</v>
          </cell>
        </row>
        <row r="105">
          <cell r="D105">
            <v>3.3490000000000002</v>
          </cell>
          <cell r="E105">
            <v>5.2160000000000002</v>
          </cell>
          <cell r="F105">
            <v>3.641</v>
          </cell>
          <cell r="G105">
            <v>3.5760000000000001</v>
          </cell>
          <cell r="H105">
            <v>4.5389999999999997</v>
          </cell>
          <cell r="I105">
            <v>2.5700000000000003</v>
          </cell>
          <cell r="J105">
            <v>4.4049700000000005</v>
          </cell>
          <cell r="K105">
            <v>5.6580000000000004</v>
          </cell>
          <cell r="L105">
            <v>5.4930000000000003</v>
          </cell>
          <cell r="M105">
            <v>13.600650000000002</v>
          </cell>
          <cell r="N105">
            <v>3.9996499999999999</v>
          </cell>
          <cell r="O105">
            <v>8.6790000000000003</v>
          </cell>
          <cell r="P105">
            <v>9.1120000000000001</v>
          </cell>
          <cell r="Q105">
            <v>10.5</v>
          </cell>
          <cell r="R105">
            <v>6.6549763982602599</v>
          </cell>
          <cell r="S105">
            <v>8.3591343934435827</v>
          </cell>
          <cell r="T105">
            <v>11.706588748586</v>
          </cell>
          <cell r="U105">
            <v>20.683999999999997</v>
          </cell>
          <cell r="V105">
            <v>11.69284025911611</v>
          </cell>
          <cell r="W105">
            <v>43.877737158334995</v>
          </cell>
          <cell r="X105">
            <v>657.24447863792295</v>
          </cell>
          <cell r="Y105">
            <v>608.718520119505</v>
          </cell>
          <cell r="Z105">
            <v>947.88630000000012</v>
          </cell>
          <cell r="AA105">
            <v>1236.5079000000001</v>
          </cell>
          <cell r="AB105">
            <v>184.203</v>
          </cell>
          <cell r="AC105">
            <v>143.12900000000002</v>
          </cell>
          <cell r="AD105">
            <v>56.215999999999994</v>
          </cell>
          <cell r="AE105">
            <v>32.622999999999998</v>
          </cell>
          <cell r="AF105">
            <v>39.58</v>
          </cell>
          <cell r="AJ105">
            <v>-12.995386128533013</v>
          </cell>
          <cell r="AO105">
            <v>316.86998382994403</v>
          </cell>
          <cell r="AV105">
            <v>272.11658097453716</v>
          </cell>
          <cell r="BE105">
            <v>457.3733851372981</v>
          </cell>
          <cell r="BQ105">
            <v>44.073385137298132</v>
          </cell>
          <cell r="CD105">
            <v>-295.98251486270181</v>
          </cell>
          <cell r="CP105">
            <v>242.58848513729822</v>
          </cell>
          <cell r="DC105">
            <v>-468.84100000000007</v>
          </cell>
          <cell r="DN105">
            <v>-468.04100000000011</v>
          </cell>
          <cell r="DO105">
            <v>-468.04100000000011</v>
          </cell>
          <cell r="DP105">
            <v>-468.04100000000011</v>
          </cell>
          <cell r="DR105">
            <v>-467.2410000000001</v>
          </cell>
          <cell r="DU105">
            <v>-466.44100000000009</v>
          </cell>
          <cell r="DX105">
            <v>-465.64100000000008</v>
          </cell>
          <cell r="EA105">
            <v>-464.84100000000012</v>
          </cell>
          <cell r="ED105">
            <v>-464.04100000000011</v>
          </cell>
          <cell r="EG105">
            <v>-463.2410000000001</v>
          </cell>
        </row>
        <row r="306">
          <cell r="D306">
            <v>-13.895</v>
          </cell>
          <cell r="E306">
            <v>-16.256999999999998</v>
          </cell>
          <cell r="F306">
            <v>-13.913</v>
          </cell>
          <cell r="G306">
            <v>-14.477</v>
          </cell>
          <cell r="H306">
            <v>-18.969099999999997</v>
          </cell>
          <cell r="I306">
            <v>-14.824399999999999</v>
          </cell>
          <cell r="J306">
            <v>-14.44965</v>
          </cell>
          <cell r="K306">
            <v>-29.1084</v>
          </cell>
          <cell r="L306">
            <v>-49.846769500000001</v>
          </cell>
          <cell r="M306">
            <v>-126.36306093749999</v>
          </cell>
          <cell r="N306">
            <v>-209.3875958984375</v>
          </cell>
          <cell r="O306">
            <v>-249.13675872558596</v>
          </cell>
          <cell r="P306">
            <v>-269.42533459814456</v>
          </cell>
          <cell r="Q306">
            <v>-465.23828574906184</v>
          </cell>
          <cell r="R306">
            <v>-584.19900000000007</v>
          </cell>
          <cell r="S306">
            <v>-763.67599999999993</v>
          </cell>
          <cell r="T306">
            <v>-526.57599999999991</v>
          </cell>
          <cell r="U306">
            <v>-574.98299999999995</v>
          </cell>
          <cell r="V306">
            <v>-690.60299999999984</v>
          </cell>
          <cell r="W306">
            <v>-1257.7130000000002</v>
          </cell>
          <cell r="X306">
            <v>-1833.7180000000001</v>
          </cell>
          <cell r="Y306">
            <v>-2921.2519999999995</v>
          </cell>
          <cell r="Z306">
            <v>-2241.9399999999996</v>
          </cell>
          <cell r="AA306">
            <v>-3464.7369999999996</v>
          </cell>
          <cell r="AB306">
            <v>-2751.3049999999998</v>
          </cell>
          <cell r="AC306">
            <v>-2947.6410000000001</v>
          </cell>
          <cell r="AD306">
            <v>-2844.5799999999995</v>
          </cell>
          <cell r="AE306">
            <v>-2712.8749999999995</v>
          </cell>
          <cell r="AF306">
            <v>-2084.8829999999998</v>
          </cell>
          <cell r="AJ306">
            <v>-1951.5417180888921</v>
          </cell>
          <cell r="AO306">
            <v>-1729.8073255851309</v>
          </cell>
          <cell r="AV306">
            <v>-1635.3955768320716</v>
          </cell>
          <cell r="BE306">
            <v>-1230.5779836088777</v>
          </cell>
          <cell r="BQ306">
            <v>-890.32558728727111</v>
          </cell>
          <cell r="CD306">
            <v>-968.10622995107701</v>
          </cell>
          <cell r="CP306">
            <v>-1069.7523266895823</v>
          </cell>
          <cell r="DC306">
            <v>-933.38300000000004</v>
          </cell>
          <cell r="DN306">
            <v>-950.80868726199697</v>
          </cell>
          <cell r="DO306">
            <v>-931.47908061989801</v>
          </cell>
          <cell r="DP306">
            <v>-924.52535951158484</v>
          </cell>
          <cell r="DR306">
            <v>-959.31217887227092</v>
          </cell>
          <cell r="DU306">
            <v>-939.17049343120118</v>
          </cell>
          <cell r="DX306">
            <v>-921.75822833650977</v>
          </cell>
          <cell r="EA306">
            <v>-922.08244417313745</v>
          </cell>
          <cell r="ED306">
            <v>-926.94726400158754</v>
          </cell>
          <cell r="EG306">
            <v>-927.60909711929844</v>
          </cell>
        </row>
        <row r="318">
          <cell r="D318">
            <v>0.01</v>
          </cell>
          <cell r="E318">
            <v>1.9E-2</v>
          </cell>
          <cell r="F318">
            <v>5.0999999999999997E-2</v>
          </cell>
          <cell r="G318">
            <v>0.05</v>
          </cell>
          <cell r="H318">
            <v>7.1999999999999995E-2</v>
          </cell>
          <cell r="I318">
            <v>8.8999999999999996E-2</v>
          </cell>
          <cell r="J318">
            <v>2E-3</v>
          </cell>
          <cell r="K318">
            <v>1.0999999999999999E-2</v>
          </cell>
          <cell r="L318">
            <v>8.9999999999999993E-3</v>
          </cell>
          <cell r="M318">
            <v>0.03</v>
          </cell>
          <cell r="N318">
            <v>0</v>
          </cell>
          <cell r="O318">
            <v>2E-3</v>
          </cell>
          <cell r="P318">
            <v>0.01</v>
          </cell>
          <cell r="Q318">
            <v>4.4999999999999998E-2</v>
          </cell>
          <cell r="R318">
            <v>0</v>
          </cell>
          <cell r="S318">
            <v>0.03</v>
          </cell>
          <cell r="T318">
            <v>0.17199999999999999</v>
          </cell>
          <cell r="U318">
            <v>0.114</v>
          </cell>
          <cell r="V318">
            <v>0.17299999999999999</v>
          </cell>
          <cell r="W318">
            <v>0.18099999999999999</v>
          </cell>
          <cell r="X318">
            <v>0.28799999999999998</v>
          </cell>
          <cell r="Y318">
            <v>0.315</v>
          </cell>
          <cell r="Z318">
            <v>0.71399999999999997</v>
          </cell>
          <cell r="AA318">
            <v>0.16</v>
          </cell>
          <cell r="AB318">
            <v>0.72099999999999997</v>
          </cell>
          <cell r="AC318">
            <v>1.885</v>
          </cell>
          <cell r="AD318">
            <v>2.645</v>
          </cell>
          <cell r="AE318">
            <v>7.44</v>
          </cell>
          <cell r="AF318">
            <v>1.0169999999999999</v>
          </cell>
          <cell r="AJ318">
            <v>4.67</v>
          </cell>
          <cell r="AO318">
            <v>3.4220000000000002</v>
          </cell>
          <cell r="AV318">
            <v>7.5220000000000002</v>
          </cell>
          <cell r="BE318">
            <v>12.345000000000001</v>
          </cell>
          <cell r="BQ318">
            <v>10.88</v>
          </cell>
          <cell r="CD318">
            <v>7.57</v>
          </cell>
          <cell r="CP318">
            <v>2.7090000000000001</v>
          </cell>
          <cell r="DC318">
            <v>4.1379999999999999</v>
          </cell>
          <cell r="DN318">
            <v>4.1879999999999997</v>
          </cell>
          <cell r="DO318">
            <v>4.1879999999999997</v>
          </cell>
          <cell r="DP318">
            <v>4.1879999999999997</v>
          </cell>
          <cell r="DR318">
            <v>4.2379999999999995</v>
          </cell>
          <cell r="DU318">
            <v>4.2879999999999994</v>
          </cell>
          <cell r="DX318">
            <v>4.3379999999999992</v>
          </cell>
          <cell r="EA318">
            <v>4.387999999999999</v>
          </cell>
          <cell r="ED318">
            <v>4.4379999999999988</v>
          </cell>
          <cell r="EG318">
            <v>4.4879999999999987</v>
          </cell>
        </row>
        <row r="319">
          <cell r="D319">
            <v>-2.452</v>
          </cell>
          <cell r="E319">
            <v>-2.8690000000000002</v>
          </cell>
          <cell r="F319">
            <v>-2.4550000000000001</v>
          </cell>
          <cell r="G319">
            <v>-2.5550000000000002</v>
          </cell>
          <cell r="H319">
            <v>-3.3479999999999999</v>
          </cell>
          <cell r="I319">
            <v>-2.6560000000000001</v>
          </cell>
          <cell r="J319">
            <v>-2.5499999999999998</v>
          </cell>
          <cell r="K319">
            <v>-3.1539999999999999</v>
          </cell>
          <cell r="L319">
            <v>-8.9379999999999988</v>
          </cell>
          <cell r="M319">
            <v>-22.709</v>
          </cell>
          <cell r="N319">
            <v>-37.997999999999998</v>
          </cell>
          <cell r="O319">
            <v>-40.484000000000002</v>
          </cell>
          <cell r="P319">
            <v>-47.606999999999999</v>
          </cell>
          <cell r="Q319">
            <v>-83.742891434831122</v>
          </cell>
          <cell r="R319">
            <v>-107.542</v>
          </cell>
          <cell r="S319">
            <v>-153.34299999999999</v>
          </cell>
          <cell r="T319">
            <v>-98.873000000000005</v>
          </cell>
          <cell r="U319">
            <v>-92.986999999999995</v>
          </cell>
          <cell r="V319">
            <v>-112.509</v>
          </cell>
          <cell r="W319">
            <v>-216.67699999999999</v>
          </cell>
          <cell r="X319">
            <v>-358.32600000000002</v>
          </cell>
          <cell r="Y319">
            <v>-373.66</v>
          </cell>
          <cell r="Z319">
            <v>-321.25099999999998</v>
          </cell>
          <cell r="AA319">
            <v>-431.28699999999998</v>
          </cell>
          <cell r="AB319">
            <v>-550.41700000000003</v>
          </cell>
          <cell r="AC319">
            <v>-549.06500000000005</v>
          </cell>
          <cell r="AD319">
            <v>-506.88</v>
          </cell>
          <cell r="AE319">
            <v>-485.09199999999998</v>
          </cell>
          <cell r="AF319">
            <v>-398.37</v>
          </cell>
          <cell r="AJ319">
            <v>-327.31700000000001</v>
          </cell>
          <cell r="AO319">
            <v>-319.04700000000003</v>
          </cell>
          <cell r="AV319">
            <v>-279.90300000000002</v>
          </cell>
          <cell r="BE319">
            <v>-237.87100000000001</v>
          </cell>
          <cell r="BQ319">
            <v>133.24600000000001</v>
          </cell>
          <cell r="CD319">
            <v>98.040999999999997</v>
          </cell>
          <cell r="CP319">
            <v>-154.876</v>
          </cell>
          <cell r="DC319">
            <v>-137.536</v>
          </cell>
          <cell r="DN319">
            <v>8.8544362928405462</v>
          </cell>
          <cell r="DO319">
            <v>12.333765488418351</v>
          </cell>
          <cell r="DP319">
            <v>13.585435287914748</v>
          </cell>
          <cell r="DR319">
            <v>-22.67619219700876</v>
          </cell>
          <cell r="DU319">
            <v>-19.050688817616219</v>
          </cell>
          <cell r="DX319">
            <v>-15.916481100571758</v>
          </cell>
          <cell r="EA319">
            <v>-15.974839951164739</v>
          </cell>
          <cell r="ED319">
            <v>-16.85050752028576</v>
          </cell>
          <cell r="EG319">
            <v>-16.969637481473711</v>
          </cell>
        </row>
        <row r="321">
          <cell r="D321">
            <v>0.37</v>
          </cell>
          <cell r="E321">
            <v>0.45500000000000002</v>
          </cell>
          <cell r="F321">
            <v>1.0840000000000001</v>
          </cell>
          <cell r="G321">
            <v>0.40500000000000003</v>
          </cell>
          <cell r="H321">
            <v>0.56200000000000006</v>
          </cell>
          <cell r="I321">
            <v>0.80600000000000005</v>
          </cell>
          <cell r="J321">
            <v>0.9</v>
          </cell>
          <cell r="K321">
            <v>1.1140000000000001</v>
          </cell>
          <cell r="L321">
            <v>1.1080000000000001</v>
          </cell>
          <cell r="M321">
            <v>1.4019999999999999</v>
          </cell>
          <cell r="N321">
            <v>3.1880000000000002</v>
          </cell>
          <cell r="O321">
            <v>3.75</v>
          </cell>
          <cell r="P321">
            <v>7.0910000000000002</v>
          </cell>
          <cell r="Q321">
            <v>5</v>
          </cell>
          <cell r="R321">
            <v>15.452999999999999</v>
          </cell>
          <cell r="S321">
            <v>0.56200000000000006</v>
          </cell>
          <cell r="T321">
            <v>0.13800000000000001</v>
          </cell>
          <cell r="U321">
            <v>1.873</v>
          </cell>
          <cell r="V321">
            <v>1.593</v>
          </cell>
          <cell r="W321">
            <v>2.81</v>
          </cell>
          <cell r="X321">
            <v>4.3259999999999996</v>
          </cell>
          <cell r="Y321">
            <v>4.085</v>
          </cell>
          <cell r="Z321">
            <v>5.9640000000000004</v>
          </cell>
          <cell r="AA321">
            <v>6.8949999999999996</v>
          </cell>
          <cell r="AB321">
            <v>9.2370000000000001</v>
          </cell>
          <cell r="AC321">
            <v>6.1420000000000003</v>
          </cell>
          <cell r="AD321">
            <v>35.158999999999999</v>
          </cell>
          <cell r="AE321">
            <v>14.821</v>
          </cell>
          <cell r="AF321">
            <v>55.569000000000003</v>
          </cell>
          <cell r="AJ321">
            <v>6.5380000000000003</v>
          </cell>
          <cell r="AO321">
            <v>15.477</v>
          </cell>
          <cell r="AV321">
            <v>9.222999999999999</v>
          </cell>
          <cell r="BE321">
            <v>18.383000000000003</v>
          </cell>
          <cell r="BQ321">
            <v>9.2420000000000009</v>
          </cell>
          <cell r="CD321">
            <v>7.694</v>
          </cell>
          <cell r="CP321">
            <v>11.255000000000001</v>
          </cell>
          <cell r="DC321">
            <v>5.7629999999999999</v>
          </cell>
          <cell r="DN321">
            <v>5.9877569999999993</v>
          </cell>
          <cell r="DO321">
            <v>5.9474160000000005</v>
          </cell>
          <cell r="DP321">
            <v>5.9301269999999997</v>
          </cell>
          <cell r="DR321">
            <v>6.1109092763568</v>
          </cell>
          <cell r="DU321">
            <v>6.2666751316292792</v>
          </cell>
          <cell r="DX321">
            <v>6.413878077136224</v>
          </cell>
          <cell r="EA321">
            <v>6.5517110342382656</v>
          </cell>
          <cell r="ED321">
            <v>6.6794025719533616</v>
          </cell>
          <cell r="EG321">
            <v>6.7962239870563108</v>
          </cell>
        </row>
        <row r="322">
          <cell r="D322">
            <v>-0.56499999999999995</v>
          </cell>
          <cell r="E322">
            <v>-0.443</v>
          </cell>
          <cell r="F322">
            <v>-0.46300000000000002</v>
          </cell>
          <cell r="G322">
            <v>-0.14499999999999999</v>
          </cell>
          <cell r="H322">
            <v>-0.3</v>
          </cell>
          <cell r="I322">
            <v>-0.23300000000000001</v>
          </cell>
          <cell r="J322">
            <v>-0.22500000000000001</v>
          </cell>
          <cell r="K322">
            <v>-0.40400000000000003</v>
          </cell>
          <cell r="L322">
            <v>-0.622</v>
          </cell>
          <cell r="M322">
            <v>-0.70499999999999996</v>
          </cell>
          <cell r="N322">
            <v>-1.077</v>
          </cell>
          <cell r="O322">
            <v>-6.0439999999999996</v>
          </cell>
          <cell r="P322">
            <v>-5.7</v>
          </cell>
          <cell r="Q322">
            <v>-6.3726000000000012</v>
          </cell>
          <cell r="R322">
            <v>-2.415</v>
          </cell>
          <cell r="S322">
            <v>-0.36099999999999999</v>
          </cell>
          <cell r="T322">
            <v>-4.7519999999999998</v>
          </cell>
          <cell r="U322">
            <v>-1.5740000000000001</v>
          </cell>
          <cell r="V322">
            <v>-4.1269999999999998</v>
          </cell>
          <cell r="W322">
            <v>-5.3230000000000004</v>
          </cell>
          <cell r="X322">
            <v>-4.1100000000000003</v>
          </cell>
          <cell r="Y322">
            <v>-3.0510000000000002</v>
          </cell>
          <cell r="Z322">
            <v>-14.224</v>
          </cell>
          <cell r="AA322">
            <v>-16.260999999999999</v>
          </cell>
          <cell r="AB322">
            <v>-20.6</v>
          </cell>
          <cell r="AC322">
            <v>-5.8999999999999997E-2</v>
          </cell>
          <cell r="AD322">
            <v>-10.372999999999999</v>
          </cell>
          <cell r="AE322">
            <v>-24.056000000000001</v>
          </cell>
          <cell r="AF322">
            <v>-14.506</v>
          </cell>
          <cell r="AJ322">
            <v>-16.213000000000001</v>
          </cell>
          <cell r="AO322">
            <v>-27.77</v>
          </cell>
          <cell r="AV322">
            <v>-10.385</v>
          </cell>
          <cell r="BE322">
            <v>-15.426</v>
          </cell>
          <cell r="BQ322">
            <v>-2.9180000000000001</v>
          </cell>
          <cell r="CD322">
            <v>-16.878</v>
          </cell>
          <cell r="CP322">
            <v>-25.065000000000001</v>
          </cell>
          <cell r="DC322">
            <v>-19.349</v>
          </cell>
          <cell r="DN322">
            <v>-19.354185094409637</v>
          </cell>
          <cell r="DO322">
            <v>-19.354185094409637</v>
          </cell>
          <cell r="DP322">
            <v>-19.354185094409637</v>
          </cell>
          <cell r="DR322">
            <v>-19.358162152075629</v>
          </cell>
          <cell r="DU322">
            <v>-19.362054601047191</v>
          </cell>
          <cell r="DX322">
            <v>-19.365980254565844</v>
          </cell>
          <cell r="EA322">
            <v>-19.369900492643644</v>
          </cell>
          <cell r="ED322">
            <v>-19.373823424005273</v>
          </cell>
          <cell r="EG322">
            <v>-19.377747149867133</v>
          </cell>
        </row>
        <row r="324">
          <cell r="D324">
            <v>0.153</v>
          </cell>
          <cell r="E324">
            <v>0.157</v>
          </cell>
          <cell r="F324">
            <v>0.26700000000000002</v>
          </cell>
          <cell r="G324">
            <v>0.30199999999999999</v>
          </cell>
          <cell r="H324">
            <v>0.52200000000000002</v>
          </cell>
          <cell r="I324">
            <v>0.34799999999999998</v>
          </cell>
          <cell r="J324">
            <v>1.3180000000000001</v>
          </cell>
          <cell r="K324">
            <v>0.41</v>
          </cell>
          <cell r="L324">
            <v>0.67600000000000005</v>
          </cell>
          <cell r="M324">
            <v>1.9970000000000001</v>
          </cell>
          <cell r="N324">
            <v>2.657</v>
          </cell>
          <cell r="O324">
            <v>0.22500000000000001</v>
          </cell>
          <cell r="P324">
            <v>2.5</v>
          </cell>
          <cell r="Q324">
            <v>5.6</v>
          </cell>
          <cell r="R324">
            <v>10.023999999999999</v>
          </cell>
          <cell r="S324">
            <v>6.3159999999999998</v>
          </cell>
          <cell r="T324">
            <v>3.0960000000000001</v>
          </cell>
          <cell r="U324">
            <v>6.0129999999999999</v>
          </cell>
          <cell r="V324">
            <v>4.7380000000000004</v>
          </cell>
          <cell r="W324">
            <v>9.1080000000000005</v>
          </cell>
          <cell r="X324">
            <v>8.2230000000000008</v>
          </cell>
          <cell r="Y324">
            <v>6.8550000000000004</v>
          </cell>
          <cell r="Z324">
            <v>6.7629999999999999</v>
          </cell>
          <cell r="AA324">
            <v>5.742</v>
          </cell>
          <cell r="AB324">
            <v>21.420999999999999</v>
          </cell>
          <cell r="AC324">
            <v>28.393000000000001</v>
          </cell>
          <cell r="AD324">
            <v>12.02</v>
          </cell>
          <cell r="AE324">
            <v>19.224</v>
          </cell>
          <cell r="AF324">
            <v>50.856000000000002</v>
          </cell>
          <cell r="AJ324">
            <v>52.953000000000003</v>
          </cell>
          <cell r="AO324">
            <v>41.905999999999999</v>
          </cell>
          <cell r="AV324">
            <v>23.42</v>
          </cell>
          <cell r="BE324">
            <v>40.197000000000003</v>
          </cell>
          <cell r="BQ324">
            <v>34.137</v>
          </cell>
          <cell r="CD324">
            <v>25.491</v>
          </cell>
          <cell r="CP324">
            <v>33.317999999999998</v>
          </cell>
          <cell r="DC324">
            <v>18.312999999999999</v>
          </cell>
          <cell r="DN324">
            <v>19.356368129469679</v>
          </cell>
          <cell r="DO324">
            <v>19.225959489521376</v>
          </cell>
          <cell r="DP324">
            <v>19.170070072400673</v>
          </cell>
          <cell r="DR324">
            <v>20.097215332257896</v>
          </cell>
          <cell r="DU324">
            <v>20.979957176339127</v>
          </cell>
          <cell r="DX324">
            <v>21.845184743363127</v>
          </cell>
          <cell r="EA324">
            <v>22.698254780680319</v>
          </cell>
          <cell r="ED324">
            <v>23.528634587769794</v>
          </cell>
          <cell r="EG324">
            <v>24.341546257994445</v>
          </cell>
        </row>
        <row r="325">
          <cell r="D325">
            <v>-2.0619999999999998</v>
          </cell>
          <cell r="E325">
            <v>-2.5790000000000002</v>
          </cell>
          <cell r="F325">
            <v>-2.431</v>
          </cell>
          <cell r="G325">
            <v>-2.1960000000000002</v>
          </cell>
          <cell r="H325">
            <v>-1.554</v>
          </cell>
          <cell r="I325">
            <v>-1.903</v>
          </cell>
          <cell r="J325">
            <v>-1.7969999999999999</v>
          </cell>
          <cell r="K325">
            <v>-1.9350000000000001</v>
          </cell>
          <cell r="L325">
            <v>-3.4470000000000001</v>
          </cell>
          <cell r="M325">
            <v>-6.4269999999999996</v>
          </cell>
          <cell r="N325">
            <v>-3.9380000000000002</v>
          </cell>
          <cell r="O325">
            <v>-4.226</v>
          </cell>
          <cell r="P325">
            <v>-5.157</v>
          </cell>
          <cell r="Q325">
            <v>-6.44625</v>
          </cell>
          <cell r="R325">
            <v>-13.974</v>
          </cell>
          <cell r="S325">
            <v>-34.793999999999997</v>
          </cell>
          <cell r="T325">
            <v>-29.155999999999999</v>
          </cell>
          <cell r="U325">
            <v>-39.603999999999999</v>
          </cell>
          <cell r="V325">
            <v>-33.386000000000003</v>
          </cell>
          <cell r="W325">
            <v>-29.12</v>
          </cell>
          <cell r="X325">
            <v>-30.016999999999999</v>
          </cell>
          <cell r="Y325">
            <v>-46.253999999999998</v>
          </cell>
          <cell r="Z325">
            <v>-59.497999999999998</v>
          </cell>
          <cell r="AA325">
            <v>-79.06</v>
          </cell>
          <cell r="AB325">
            <v>-90.188000000000002</v>
          </cell>
          <cell r="AC325">
            <v>-79.210999999999999</v>
          </cell>
          <cell r="AD325">
            <v>-141.363</v>
          </cell>
          <cell r="AE325">
            <v>-128.142</v>
          </cell>
          <cell r="AF325">
            <v>-113.15600000000001</v>
          </cell>
          <cell r="AJ325">
            <v>-135.55600000000001</v>
          </cell>
          <cell r="AO325">
            <v>-141.804</v>
          </cell>
          <cell r="AV325">
            <v>-78.903000000000006</v>
          </cell>
          <cell r="BE325">
            <v>-56.718000000000004</v>
          </cell>
          <cell r="BQ325">
            <v>-32.417999999999999</v>
          </cell>
          <cell r="CD325">
            <v>-20.972000000000001</v>
          </cell>
          <cell r="CP325">
            <v>-30.324000000000002</v>
          </cell>
          <cell r="DC325">
            <v>-44.155999999999999</v>
          </cell>
          <cell r="DN325">
            <v>-46.781564363741943</v>
          </cell>
          <cell r="DO325">
            <v>-46.107763700979461</v>
          </cell>
          <cell r="DP325">
            <v>-45.381762748176364</v>
          </cell>
          <cell r="DR325">
            <v>-48.70428453242716</v>
          </cell>
          <cell r="DU325">
            <v>-51.267469413928879</v>
          </cell>
          <cell r="DX325">
            <v>-54.32351183334162</v>
          </cell>
          <cell r="EA325">
            <v>-57.657019491239048</v>
          </cell>
          <cell r="ED325">
            <v>-61.206630959199202</v>
          </cell>
          <cell r="EG325">
            <v>-64.097767533445506</v>
          </cell>
        </row>
        <row r="327">
          <cell r="D327">
            <v>0.27500000000000002</v>
          </cell>
          <cell r="E327">
            <v>0.188</v>
          </cell>
          <cell r="F327">
            <v>0.223</v>
          </cell>
          <cell r="G327">
            <v>0.23</v>
          </cell>
          <cell r="H327">
            <v>0.11899999999999999</v>
          </cell>
          <cell r="I327">
            <v>0.371</v>
          </cell>
          <cell r="J327">
            <v>1.6E-2</v>
          </cell>
          <cell r="K327">
            <v>2E-3</v>
          </cell>
          <cell r="L327">
            <v>0.26700000000000002</v>
          </cell>
          <cell r="M327">
            <v>0.24199999999999999</v>
          </cell>
          <cell r="N327">
            <v>0.114</v>
          </cell>
          <cell r="O327">
            <v>0.13300000000000001</v>
          </cell>
          <cell r="P327">
            <v>0.7</v>
          </cell>
          <cell r="Q327">
            <v>1.2</v>
          </cell>
          <cell r="R327">
            <v>2.1789999999999998</v>
          </cell>
          <cell r="S327">
            <v>2.7160000000000002</v>
          </cell>
          <cell r="T327">
            <v>1.556</v>
          </cell>
          <cell r="U327">
            <v>3.25</v>
          </cell>
          <cell r="V327">
            <v>4.8899999999999997</v>
          </cell>
          <cell r="W327">
            <v>64.326999999999998</v>
          </cell>
          <cell r="X327">
            <v>8.8230000000000004</v>
          </cell>
          <cell r="Y327">
            <v>34.085999999999999</v>
          </cell>
          <cell r="Z327">
            <v>6.6609999999999996</v>
          </cell>
          <cell r="AA327">
            <v>23.693000000000001</v>
          </cell>
          <cell r="AB327">
            <v>23.343999999999998</v>
          </cell>
          <cell r="AC327">
            <v>56.225999999999999</v>
          </cell>
          <cell r="AD327">
            <v>38.293000000000006</v>
          </cell>
          <cell r="AE327">
            <v>29.405999999999999</v>
          </cell>
          <cell r="AF327">
            <v>28.355</v>
          </cell>
          <cell r="AJ327">
            <v>108.151</v>
          </cell>
          <cell r="AO327">
            <v>239.10900000000001</v>
          </cell>
          <cell r="AV327">
            <v>106.107</v>
          </cell>
          <cell r="BE327">
            <v>33.104999999999997</v>
          </cell>
          <cell r="BQ327">
            <v>52.814999999999998</v>
          </cell>
          <cell r="CD327">
            <v>71.509</v>
          </cell>
          <cell r="CP327">
            <v>39.072000000000003</v>
          </cell>
          <cell r="DC327">
            <v>52.395000000000003</v>
          </cell>
          <cell r="DN327">
            <v>52.595000000000006</v>
          </cell>
          <cell r="DO327">
            <v>52.595000000000006</v>
          </cell>
          <cell r="DP327">
            <v>52.595000000000006</v>
          </cell>
          <cell r="DR327">
            <v>52.795000000000009</v>
          </cell>
          <cell r="DU327">
            <v>52.995000000000012</v>
          </cell>
          <cell r="DX327">
            <v>53.195000000000014</v>
          </cell>
          <cell r="EA327">
            <v>53.395000000000017</v>
          </cell>
          <cell r="ED327">
            <v>53.59500000000002</v>
          </cell>
          <cell r="EG327">
            <v>53.795000000000023</v>
          </cell>
        </row>
        <row r="328">
          <cell r="D328">
            <v>-2.113</v>
          </cell>
          <cell r="E328">
            <v>-2.5920000000000001</v>
          </cell>
          <cell r="F328">
            <v>-3.0390000000000001</v>
          </cell>
          <cell r="G328">
            <v>-3.294</v>
          </cell>
          <cell r="H328">
            <v>-4.7389999999999999</v>
          </cell>
          <cell r="I328">
            <v>-2.585</v>
          </cell>
          <cell r="J328">
            <v>-3.8660000000000001</v>
          </cell>
          <cell r="K328">
            <v>-3.915</v>
          </cell>
          <cell r="L328">
            <v>-10.972</v>
          </cell>
          <cell r="M328">
            <v>-69.021000000000001</v>
          </cell>
          <cell r="N328">
            <v>-96.466999999999999</v>
          </cell>
          <cell r="O328">
            <v>-136.79900000000001</v>
          </cell>
          <cell r="P328">
            <v>-201.10500000000002</v>
          </cell>
          <cell r="Q328">
            <v>-319.09786645263182</v>
          </cell>
          <cell r="R328">
            <v>-295.96300000000002</v>
          </cell>
          <cell r="S328">
            <v>-432.16899999999998</v>
          </cell>
          <cell r="T328">
            <v>-268.65100000000001</v>
          </cell>
          <cell r="U328">
            <v>-239.12700000000001</v>
          </cell>
          <cell r="V328">
            <v>-302.12</v>
          </cell>
          <cell r="W328">
            <v>-381.08699999999999</v>
          </cell>
          <cell r="X328">
            <v>-591.97400000000005</v>
          </cell>
          <cell r="Y328">
            <v>-134.465</v>
          </cell>
          <cell r="Z328">
            <v>-737.13099999999997</v>
          </cell>
          <cell r="AA328">
            <v>-719.24699999999996</v>
          </cell>
          <cell r="AB328">
            <v>-888.67499999999995</v>
          </cell>
          <cell r="AC328">
            <v>-1094.6059999999998</v>
          </cell>
          <cell r="AD328">
            <v>-990.79100000000005</v>
          </cell>
          <cell r="AE328">
            <v>-1047.0160000000001</v>
          </cell>
          <cell r="AF328">
            <v>-816.31799999999998</v>
          </cell>
          <cell r="AJ328">
            <v>-344.101</v>
          </cell>
          <cell r="AO328">
            <v>-668.92499999999995</v>
          </cell>
          <cell r="AV328">
            <v>-477.40600000000001</v>
          </cell>
          <cell r="BE328">
            <v>-594.19399999999996</v>
          </cell>
          <cell r="BQ328">
            <v>-337.27699999999999</v>
          </cell>
          <cell r="CD328">
            <v>-286.79399999999998</v>
          </cell>
          <cell r="CP328">
            <v>-268.637</v>
          </cell>
          <cell r="DC328">
            <v>-274.97800000000001</v>
          </cell>
          <cell r="DN328">
            <v>-275.35744196570886</v>
          </cell>
          <cell r="DO328">
            <v>-268.84575982452009</v>
          </cell>
          <cell r="DP328">
            <v>-245.81023227218952</v>
          </cell>
          <cell r="DR328">
            <v>-278.25783539494518</v>
          </cell>
          <cell r="DU328">
            <v>-284.6003122848457</v>
          </cell>
          <cell r="DX328">
            <v>-291.44436853509984</v>
          </cell>
          <cell r="EA328">
            <v>-304.26023655177289</v>
          </cell>
          <cell r="ED328">
            <v>-318.58894822084255</v>
          </cell>
          <cell r="EG328">
            <v>-331.75380125809818</v>
          </cell>
        </row>
        <row r="330">
          <cell r="D330">
            <v>0.311</v>
          </cell>
          <cell r="E330">
            <v>0.38700000000000001</v>
          </cell>
          <cell r="F330">
            <v>0.23799999999999999</v>
          </cell>
          <cell r="G330">
            <v>0.24</v>
          </cell>
          <cell r="H330">
            <v>0.373</v>
          </cell>
          <cell r="I330">
            <v>0.54300000000000004</v>
          </cell>
          <cell r="J330">
            <v>0.31</v>
          </cell>
          <cell r="K330">
            <v>0.33100000000000002</v>
          </cell>
          <cell r="L330">
            <v>1.4E-2</v>
          </cell>
          <cell r="M330">
            <v>1.7000000000000001E-2</v>
          </cell>
          <cell r="N330">
            <v>0.74199999999999999</v>
          </cell>
          <cell r="O330">
            <v>3.3000000000000002E-2</v>
          </cell>
          <cell r="P330">
            <v>0.45</v>
          </cell>
          <cell r="Q330">
            <v>0.7</v>
          </cell>
          <cell r="R330">
            <v>0.21199999999999999</v>
          </cell>
          <cell r="S330">
            <v>0.47799999999999998</v>
          </cell>
          <cell r="T330">
            <v>2.944</v>
          </cell>
          <cell r="U330">
            <v>4.8550000000000004</v>
          </cell>
          <cell r="V330">
            <v>7.774</v>
          </cell>
          <cell r="W330">
            <v>13.358000000000001</v>
          </cell>
          <cell r="X330">
            <v>15.452999999999999</v>
          </cell>
          <cell r="Y330">
            <v>4.5279999999999996</v>
          </cell>
          <cell r="Z330">
            <v>1.08</v>
          </cell>
          <cell r="AA330">
            <v>2.9790000000000001</v>
          </cell>
          <cell r="AB330">
            <v>21.943999999999999</v>
          </cell>
          <cell r="AC330">
            <v>22.004999999999999</v>
          </cell>
          <cell r="AD330">
            <v>9.9120000000000008</v>
          </cell>
          <cell r="AE330">
            <v>11.974</v>
          </cell>
          <cell r="AF330">
            <v>28.11</v>
          </cell>
          <cell r="AJ330">
            <v>14.15</v>
          </cell>
          <cell r="AO330">
            <v>13.148</v>
          </cell>
          <cell r="AV330">
            <v>23.097999999999999</v>
          </cell>
          <cell r="BE330">
            <v>18.041</v>
          </cell>
          <cell r="BQ330">
            <v>5.6989999999999998</v>
          </cell>
          <cell r="CD330">
            <v>2.2389999999999999</v>
          </cell>
          <cell r="CP330">
            <v>0.09</v>
          </cell>
          <cell r="DC330">
            <v>0.17299999999999999</v>
          </cell>
          <cell r="DN330">
            <v>0.27300000000000002</v>
          </cell>
          <cell r="DO330">
            <v>0.27300000000000002</v>
          </cell>
          <cell r="DP330">
            <v>0.27300000000000002</v>
          </cell>
          <cell r="DR330">
            <v>0.373</v>
          </cell>
          <cell r="DU330">
            <v>0.47299999999999998</v>
          </cell>
          <cell r="DX330">
            <v>0.57299999999999995</v>
          </cell>
          <cell r="EA330">
            <v>0.67299999999999993</v>
          </cell>
          <cell r="ED330">
            <v>0.77299999999999991</v>
          </cell>
          <cell r="EG330">
            <v>0.87299999999999989</v>
          </cell>
        </row>
        <row r="331">
          <cell r="D331">
            <v>-1.591</v>
          </cell>
          <cell r="E331">
            <v>-1.6040000000000001</v>
          </cell>
          <cell r="F331">
            <v>-1.573</v>
          </cell>
          <cell r="G331">
            <v>-1.5469999999999999</v>
          </cell>
          <cell r="H331">
            <v>-1.7509999999999999</v>
          </cell>
          <cell r="I331">
            <v>-1.9319999999999999</v>
          </cell>
          <cell r="J331">
            <v>-2.4729999999999999</v>
          </cell>
          <cell r="K331">
            <v>-3.8159999999999998</v>
          </cell>
          <cell r="L331">
            <v>-0.29599999999999999</v>
          </cell>
          <cell r="M331">
            <v>-1.8959999999999999</v>
          </cell>
          <cell r="N331">
            <v>-4.1180000000000003</v>
          </cell>
          <cell r="O331">
            <v>-2.157</v>
          </cell>
          <cell r="P331">
            <v>-3.4430000000000001</v>
          </cell>
          <cell r="Q331">
            <v>-9.3047657149812366</v>
          </cell>
          <cell r="R331">
            <v>-26.231000000000002</v>
          </cell>
          <cell r="S331">
            <v>-36.738999999999997</v>
          </cell>
          <cell r="T331">
            <v>-25.181000000000001</v>
          </cell>
          <cell r="U331">
            <v>-25.963999999999999</v>
          </cell>
          <cell r="V331">
            <v>-33.732999999999997</v>
          </cell>
          <cell r="W331">
            <v>-19.698</v>
          </cell>
          <cell r="X331">
            <v>-30.007999999999999</v>
          </cell>
          <cell r="Y331">
            <v>-11.526</v>
          </cell>
          <cell r="Z331">
            <v>-22.763000000000002</v>
          </cell>
          <cell r="AA331">
            <v>-44.779000000000003</v>
          </cell>
          <cell r="AB331">
            <v>-62.680999999999997</v>
          </cell>
          <cell r="AC331">
            <v>-52.829000000000008</v>
          </cell>
          <cell r="AD331">
            <v>-51.370999999999995</v>
          </cell>
          <cell r="AE331">
            <v>-72.932000000000002</v>
          </cell>
          <cell r="AF331">
            <v>-23.731000000000002</v>
          </cell>
          <cell r="AJ331">
            <v>-28.827999999999999</v>
          </cell>
          <cell r="AO331">
            <v>-36.093000000000004</v>
          </cell>
          <cell r="AV331">
            <v>-45.281999999999996</v>
          </cell>
          <cell r="BE331">
            <v>-63.084000000000003</v>
          </cell>
          <cell r="BQ331">
            <v>-365.94200000000001</v>
          </cell>
          <cell r="CD331">
            <v>-261.238</v>
          </cell>
          <cell r="CP331">
            <v>-23.733000000000001</v>
          </cell>
          <cell r="DC331">
            <v>-23.01</v>
          </cell>
          <cell r="DN331">
            <v>-27.573451930597912</v>
          </cell>
          <cell r="DO331">
            <v>-27.012893337977044</v>
          </cell>
          <cell r="DP331">
            <v>-26.81123542583596</v>
          </cell>
          <cell r="DR331">
            <v>-27.820053187295859</v>
          </cell>
          <cell r="DU331">
            <v>-27.235944309504834</v>
          </cell>
          <cell r="DX331">
            <v>-26.730988621758783</v>
          </cell>
          <cell r="EA331">
            <v>-26.740390881020986</v>
          </cell>
          <cell r="ED331">
            <v>-26.881470656046041</v>
          </cell>
          <cell r="EG331">
            <v>-26.900663816459655</v>
          </cell>
        </row>
        <row r="336">
          <cell r="D336" t="str">
            <v>…</v>
          </cell>
          <cell r="E336" t="str">
            <v>…</v>
          </cell>
          <cell r="F336" t="str">
            <v>…</v>
          </cell>
          <cell r="G336" t="str">
            <v>…</v>
          </cell>
          <cell r="H336" t="str">
            <v>…</v>
          </cell>
          <cell r="I336" t="str">
            <v>…</v>
          </cell>
          <cell r="J336" t="str">
            <v>…</v>
          </cell>
          <cell r="K336" t="str">
            <v>…</v>
          </cell>
          <cell r="L336" t="str">
            <v>…</v>
          </cell>
          <cell r="M336" t="str">
            <v>…</v>
          </cell>
          <cell r="N336" t="str">
            <v>…</v>
          </cell>
          <cell r="O336" t="str">
            <v>…</v>
          </cell>
          <cell r="P336" t="str">
            <v>…</v>
          </cell>
          <cell r="Q336" t="str">
            <v>…</v>
          </cell>
          <cell r="R336">
            <v>0.17499999999999999</v>
          </cell>
          <cell r="S336">
            <v>0.54</v>
          </cell>
          <cell r="T336">
            <v>0.34100000000000003</v>
          </cell>
          <cell r="U336">
            <v>0.89700000000000002</v>
          </cell>
          <cell r="V336">
            <v>1.105</v>
          </cell>
          <cell r="W336">
            <v>0.26700000000000002</v>
          </cell>
          <cell r="X336">
            <v>0.16</v>
          </cell>
          <cell r="Y336">
            <v>0.248</v>
          </cell>
          <cell r="Z336">
            <v>0.156</v>
          </cell>
          <cell r="AA336">
            <v>0.44800000000000001</v>
          </cell>
          <cell r="AB336">
            <v>1.4139999999999999</v>
          </cell>
          <cell r="AC336">
            <v>2.4980000000000002</v>
          </cell>
          <cell r="AD336">
            <v>3.359</v>
          </cell>
          <cell r="AE336">
            <v>8.968</v>
          </cell>
          <cell r="AF336">
            <v>0.23</v>
          </cell>
          <cell r="AJ336">
            <v>1.583</v>
          </cell>
          <cell r="AO336">
            <v>31.388999999999999</v>
          </cell>
          <cell r="AV336">
            <v>2.5960000000000001</v>
          </cell>
          <cell r="BE336">
            <v>4.1989999999999998</v>
          </cell>
          <cell r="BQ336">
            <v>5.6509999999999998</v>
          </cell>
          <cell r="CD336">
            <v>5.6509999999999998</v>
          </cell>
          <cell r="CP336">
            <v>3.7450000000000001</v>
          </cell>
          <cell r="DC336">
            <v>5.141</v>
          </cell>
          <cell r="DN336">
            <v>5.141</v>
          </cell>
          <cell r="DO336">
            <v>5.141</v>
          </cell>
          <cell r="DP336">
            <v>5.141</v>
          </cell>
          <cell r="DR336">
            <v>5.141</v>
          </cell>
          <cell r="DU336">
            <v>5.141</v>
          </cell>
          <cell r="DX336">
            <v>5.141</v>
          </cell>
          <cell r="EA336">
            <v>5.141</v>
          </cell>
          <cell r="ED336">
            <v>5.141</v>
          </cell>
          <cell r="EG336">
            <v>5.141</v>
          </cell>
        </row>
        <row r="337">
          <cell r="D337" t="str">
            <v>…</v>
          </cell>
          <cell r="E337" t="str">
            <v>…</v>
          </cell>
          <cell r="F337" t="str">
            <v>…</v>
          </cell>
          <cell r="G337" t="str">
            <v>…</v>
          </cell>
          <cell r="H337" t="str">
            <v>…</v>
          </cell>
          <cell r="I337" t="str">
            <v>…</v>
          </cell>
          <cell r="J337" t="str">
            <v>…</v>
          </cell>
          <cell r="K337" t="str">
            <v>…</v>
          </cell>
          <cell r="L337">
            <v>-0.30299999999999999</v>
          </cell>
          <cell r="M337">
            <v>-1.0349999999999999</v>
          </cell>
          <cell r="N337">
            <v>-2.2930000000000001</v>
          </cell>
          <cell r="O337">
            <v>-3.8180000000000001</v>
          </cell>
          <cell r="P337">
            <v>-16.507999999999999</v>
          </cell>
          <cell r="Q337">
            <v>-21.4604</v>
          </cell>
          <cell r="R337">
            <v>-3.8090000000000002</v>
          </cell>
          <cell r="S337">
            <v>-42.802999999999997</v>
          </cell>
          <cell r="T337">
            <v>-25.838000000000001</v>
          </cell>
          <cell r="U337">
            <v>-24.797999999999998</v>
          </cell>
          <cell r="V337">
            <v>-32.029000000000003</v>
          </cell>
          <cell r="W337">
            <v>-57.551000000000002</v>
          </cell>
          <cell r="X337">
            <v>-27.744</v>
          </cell>
          <cell r="Y337">
            <v>-19.809999999999999</v>
          </cell>
          <cell r="Z337">
            <v>-61.51</v>
          </cell>
          <cell r="AA337">
            <v>-58.122</v>
          </cell>
          <cell r="AB337">
            <v>-147.84800000000001</v>
          </cell>
          <cell r="AC337">
            <v>-108.639</v>
          </cell>
          <cell r="AD337">
            <v>-117.86799999999999</v>
          </cell>
          <cell r="AE337">
            <v>-71.602999999999994</v>
          </cell>
          <cell r="AF337">
            <v>-50.09</v>
          </cell>
          <cell r="AJ337">
            <v>-160.209</v>
          </cell>
          <cell r="AO337">
            <v>-127.124</v>
          </cell>
          <cell r="AV337">
            <v>-95.707999999999998</v>
          </cell>
          <cell r="BE337">
            <v>-117.90300000000001</v>
          </cell>
          <cell r="BQ337">
            <v>-117.90300000000001</v>
          </cell>
          <cell r="CD337">
            <v>-131.96792119114079</v>
          </cell>
          <cell r="CP337">
            <v>-75.656999999999996</v>
          </cell>
          <cell r="DC337">
            <v>-46.276000000000003</v>
          </cell>
          <cell r="DN337">
            <v>-49.132423056810453</v>
          </cell>
          <cell r="DO337">
            <v>-48.426272149346083</v>
          </cell>
          <cell r="DP337">
            <v>-47.665414732643576</v>
          </cell>
          <cell r="DR337">
            <v>-1.2583863348643263</v>
          </cell>
          <cell r="DU337">
            <v>18.672804206290884</v>
          </cell>
          <cell r="DX337">
            <v>39.822308225859899</v>
          </cell>
          <cell r="EA337">
            <v>62.339269954477786</v>
          </cell>
          <cell r="ED337">
            <v>86.285261553379229</v>
          </cell>
          <cell r="EG337">
            <v>110.50197790593857</v>
          </cell>
        </row>
        <row r="339">
          <cell r="D339">
            <v>0.112</v>
          </cell>
          <cell r="E339">
            <v>0.09</v>
          </cell>
          <cell r="F339">
            <v>0</v>
          </cell>
          <cell r="G339">
            <v>0</v>
          </cell>
          <cell r="H339">
            <v>0.21299999999999999</v>
          </cell>
          <cell r="I339">
            <v>0.34899999999999998</v>
          </cell>
          <cell r="J339">
            <v>0.10100000000000001</v>
          </cell>
          <cell r="K339">
            <v>0.02</v>
          </cell>
          <cell r="L339">
            <v>0.55500000000000005</v>
          </cell>
          <cell r="M339">
            <v>0.59599999999999997</v>
          </cell>
          <cell r="N339">
            <v>9.1489999999999991</v>
          </cell>
          <cell r="O339">
            <v>0.61199999999999999</v>
          </cell>
          <cell r="P339">
            <v>1.2</v>
          </cell>
          <cell r="Q339">
            <v>1.8</v>
          </cell>
          <cell r="R339">
            <v>8.9999999999999993E-3</v>
          </cell>
          <cell r="S339">
            <v>0.64500000000000002</v>
          </cell>
          <cell r="T339">
            <v>0</v>
          </cell>
          <cell r="U339">
            <v>0.69099999999999995</v>
          </cell>
          <cell r="V339">
            <v>7.5129999999999999</v>
          </cell>
          <cell r="W339">
            <v>30.972000000000001</v>
          </cell>
          <cell r="X339">
            <v>26.419</v>
          </cell>
          <cell r="Y339">
            <v>10.920999999999999</v>
          </cell>
          <cell r="Z339">
            <v>2.3250000000000002</v>
          </cell>
          <cell r="AA339">
            <v>2.58</v>
          </cell>
          <cell r="AB339">
            <v>2.9940000000000002</v>
          </cell>
          <cell r="AC339">
            <v>1.4550000000000001</v>
          </cell>
          <cell r="AD339">
            <v>2.4769999999999999</v>
          </cell>
          <cell r="AE339">
            <v>4.5650000000000004</v>
          </cell>
          <cell r="AF339">
            <v>10.167</v>
          </cell>
          <cell r="AJ339">
            <v>4.01</v>
          </cell>
          <cell r="AO339">
            <v>4.6340000000000003</v>
          </cell>
          <cell r="AV339">
            <v>4.3819999999999997</v>
          </cell>
          <cell r="BE339">
            <v>1.675</v>
          </cell>
          <cell r="BQ339">
            <v>15.808</v>
          </cell>
          <cell r="CD339">
            <v>16.108000000000001</v>
          </cell>
          <cell r="CP339">
            <v>52.468000000000004</v>
          </cell>
          <cell r="DC339">
            <v>8.782</v>
          </cell>
          <cell r="DN339">
            <v>9.0820000000000007</v>
          </cell>
          <cell r="DO339">
            <v>9.0820000000000007</v>
          </cell>
          <cell r="DP339">
            <v>9.0820000000000007</v>
          </cell>
          <cell r="DR339">
            <v>9.3820000000000014</v>
          </cell>
          <cell r="DU339">
            <v>9.6820000000000022</v>
          </cell>
          <cell r="DX339">
            <v>9.9820000000000029</v>
          </cell>
          <cell r="EA339">
            <v>10.282000000000004</v>
          </cell>
          <cell r="ED339">
            <v>10.582000000000004</v>
          </cell>
          <cell r="EG339">
            <v>10.882000000000005</v>
          </cell>
        </row>
        <row r="340">
          <cell r="D340">
            <v>-2.65</v>
          </cell>
          <cell r="E340">
            <v>-3.1640000000000001</v>
          </cell>
          <cell r="F340">
            <v>-2.7280000000000002</v>
          </cell>
          <cell r="G340">
            <v>-2.79</v>
          </cell>
          <cell r="H340">
            <v>-2.8090000000000002</v>
          </cell>
          <cell r="I340">
            <v>-1.3029999999999999</v>
          </cell>
          <cell r="J340">
            <v>-2.7330000000000001</v>
          </cell>
          <cell r="K340">
            <v>-4.8789999999999996</v>
          </cell>
          <cell r="L340">
            <v>-15.998999999999999</v>
          </cell>
          <cell r="M340">
            <v>-34.048000000000002</v>
          </cell>
          <cell r="N340">
            <v>-38.937000000000005</v>
          </cell>
          <cell r="O340">
            <v>-44.173999999999999</v>
          </cell>
          <cell r="P340">
            <v>-46.805999999999997</v>
          </cell>
          <cell r="Q340">
            <v>-237.99108652328462</v>
          </cell>
          <cell r="R340">
            <v>-921.06799999999998</v>
          </cell>
          <cell r="S340">
            <v>-826.10599999999999</v>
          </cell>
          <cell r="T340">
            <v>-710.25130742199997</v>
          </cell>
          <cell r="U340">
            <v>-1255.2390699999999</v>
          </cell>
          <cell r="V340">
            <v>-1805.99595</v>
          </cell>
          <cell r="W340">
            <v>-1098.8774600000002</v>
          </cell>
          <cell r="X340">
            <v>-1250.6570000000002</v>
          </cell>
          <cell r="Y340">
            <v>-2281.4317499999997</v>
          </cell>
          <cell r="Z340">
            <v>-2343.759</v>
          </cell>
          <cell r="AA340">
            <v>-3295.8740000000003</v>
          </cell>
          <cell r="AB340">
            <v>-3530.3869999999997</v>
          </cell>
          <cell r="AC340">
            <v>-3505.9459999999999</v>
          </cell>
          <cell r="AD340">
            <v>-2539.6049499999999</v>
          </cell>
          <cell r="AE340">
            <v>-1997.71597</v>
          </cell>
          <cell r="AF340">
            <v>-1067.231</v>
          </cell>
          <cell r="AJ340">
            <v>-1103.5790000000002</v>
          </cell>
          <cell r="AO340">
            <v>-415.32600000000002</v>
          </cell>
          <cell r="AV340">
            <v>-775.00699999999995</v>
          </cell>
          <cell r="BE340">
            <v>-1247.4010000000001</v>
          </cell>
          <cell r="BQ340">
            <v>-99.98575900513049</v>
          </cell>
          <cell r="CD340">
            <v>-385.58702089593379</v>
          </cell>
          <cell r="CP340">
            <v>-2098.5050000000001</v>
          </cell>
          <cell r="DC340">
            <v>-717.774</v>
          </cell>
          <cell r="DN340">
            <v>-780.12548971963815</v>
          </cell>
          <cell r="DO340">
            <v>-755.415348776364</v>
          </cell>
          <cell r="DP340">
            <v>-222.09453216076872</v>
          </cell>
          <cell r="DR340">
            <v>-739.21156640031768</v>
          </cell>
          <cell r="DU340">
            <v>-702.6572597857645</v>
          </cell>
          <cell r="DX340">
            <v>-654.51233623342864</v>
          </cell>
          <cell r="EA340">
            <v>-639.01360128207989</v>
          </cell>
          <cell r="ED340">
            <v>-627.22273318452824</v>
          </cell>
          <cell r="EG340">
            <v>-627.22273318452824</v>
          </cell>
        </row>
        <row r="347">
          <cell r="D347">
            <v>9.5000000000000001E-2</v>
          </cell>
          <cell r="E347">
            <v>0.06</v>
          </cell>
          <cell r="F347">
            <v>0.16</v>
          </cell>
          <cell r="G347">
            <v>0.17</v>
          </cell>
          <cell r="H347">
            <v>0.17799999999999999</v>
          </cell>
          <cell r="I347">
            <v>0.497</v>
          </cell>
          <cell r="J347">
            <v>0.64900000000000002</v>
          </cell>
          <cell r="K347">
            <v>7.9000000000000001E-2</v>
          </cell>
          <cell r="L347">
            <v>1.034</v>
          </cell>
          <cell r="M347">
            <v>7.76</v>
          </cell>
          <cell r="N347">
            <v>0.80200000000000005</v>
          </cell>
          <cell r="O347">
            <v>1.32</v>
          </cell>
          <cell r="P347">
            <v>1.5349999999999999</v>
          </cell>
          <cell r="Q347">
            <v>2</v>
          </cell>
          <cell r="R347">
            <v>15.881</v>
          </cell>
          <cell r="S347">
            <v>5.6760000000000002</v>
          </cell>
          <cell r="T347">
            <v>1.9590000000000001</v>
          </cell>
          <cell r="U347">
            <v>5.5650000000000004</v>
          </cell>
          <cell r="V347">
            <v>6.4470000000000001</v>
          </cell>
          <cell r="W347">
            <v>3.03</v>
          </cell>
          <cell r="X347">
            <v>2.508</v>
          </cell>
          <cell r="Y347">
            <v>2.9180000000000001</v>
          </cell>
          <cell r="Z347">
            <v>16.395</v>
          </cell>
          <cell r="AA347">
            <v>12.455</v>
          </cell>
          <cell r="AB347">
            <v>62.171999999999997</v>
          </cell>
          <cell r="AC347">
            <v>11.134</v>
          </cell>
          <cell r="AD347">
            <v>6.2060000000000004</v>
          </cell>
          <cell r="AE347">
            <v>6.7649999999999997</v>
          </cell>
          <cell r="AF347">
            <v>4.7050000000000001</v>
          </cell>
          <cell r="AJ347">
            <v>113.44799999999999</v>
          </cell>
          <cell r="AO347">
            <v>21.509</v>
          </cell>
          <cell r="AV347">
            <v>14.409000000000001</v>
          </cell>
          <cell r="BE347">
            <v>7.5860000000000003</v>
          </cell>
          <cell r="BQ347">
            <v>0</v>
          </cell>
          <cell r="CD347">
            <v>0.20100000000000001</v>
          </cell>
          <cell r="CP347">
            <v>3.7109999999999999</v>
          </cell>
          <cell r="DC347">
            <v>9.8829999999999991</v>
          </cell>
          <cell r="DN347">
            <v>10.082999999999998</v>
          </cell>
          <cell r="DO347">
            <v>10.082999999999998</v>
          </cell>
          <cell r="DP347">
            <v>10.082999999999998</v>
          </cell>
          <cell r="DR347">
            <v>10.282999999999998</v>
          </cell>
          <cell r="DU347">
            <v>10.482999999999997</v>
          </cell>
          <cell r="DX347">
            <v>10.682999999999996</v>
          </cell>
          <cell r="EA347">
            <v>10.882999999999996</v>
          </cell>
          <cell r="ED347">
            <v>11.082999999999995</v>
          </cell>
          <cell r="EG347">
            <v>11.282999999999994</v>
          </cell>
        </row>
        <row r="348">
          <cell r="D348">
            <v>-3.49</v>
          </cell>
          <cell r="E348">
            <v>-4.6890000000000001</v>
          </cell>
          <cell r="F348">
            <v>-4.3040000000000003</v>
          </cell>
          <cell r="G348">
            <v>-4.8129999999999997</v>
          </cell>
          <cell r="H348">
            <v>-2.5529999999999999</v>
          </cell>
          <cell r="I348">
            <v>-2.38</v>
          </cell>
          <cell r="J348">
            <v>-2.38</v>
          </cell>
          <cell r="K348">
            <v>-1.1299999999999999</v>
          </cell>
          <cell r="L348">
            <v>-0.84699999999999998</v>
          </cell>
          <cell r="M348">
            <v>-0.99</v>
          </cell>
          <cell r="N348">
            <v>-1.089</v>
          </cell>
          <cell r="O348">
            <v>-1.544</v>
          </cell>
          <cell r="P348">
            <v>-4.9379999999999997</v>
          </cell>
          <cell r="Q348">
            <v>-2.2999999999999998</v>
          </cell>
          <cell r="R348">
            <v>-32.338999999999999</v>
          </cell>
          <cell r="S348">
            <v>-13.968</v>
          </cell>
          <cell r="T348">
            <v>-6.4039999999999999</v>
          </cell>
          <cell r="U348">
            <v>-18.507000000000001</v>
          </cell>
          <cell r="V348">
            <v>-18.873000000000001</v>
          </cell>
          <cell r="W348">
            <v>-19.853999999999999</v>
          </cell>
          <cell r="X348">
            <v>-28.555</v>
          </cell>
          <cell r="Y348">
            <v>-31.734999999999999</v>
          </cell>
          <cell r="Z348">
            <v>-65.36</v>
          </cell>
          <cell r="AA348">
            <v>-97.028000000000006</v>
          </cell>
          <cell r="AB348">
            <v>-231.845</v>
          </cell>
          <cell r="AC348">
            <v>-289.13099999999997</v>
          </cell>
          <cell r="AD348">
            <v>-101.536</v>
          </cell>
          <cell r="AE348">
            <v>-207.96600000000001</v>
          </cell>
          <cell r="AF348">
            <v>-175.74799999999999</v>
          </cell>
          <cell r="AJ348">
            <v>-330.41699999999997</v>
          </cell>
          <cell r="AO348">
            <v>-451.47300000000001</v>
          </cell>
          <cell r="AV348">
            <v>-330.524</v>
          </cell>
          <cell r="BE348">
            <v>-154.441</v>
          </cell>
          <cell r="BQ348">
            <v>0</v>
          </cell>
          <cell r="CD348">
            <v>-2E-3</v>
          </cell>
          <cell r="CP348">
            <v>-285.20999999999998</v>
          </cell>
          <cell r="DC348">
            <v>-115.33799999999999</v>
          </cell>
          <cell r="DN348">
            <v>-102.45733016091286</v>
          </cell>
          <cell r="DO348">
            <v>-100.6973242536364</v>
          </cell>
          <cell r="DP348">
            <v>-98.800968200225697</v>
          </cell>
          <cell r="DR348">
            <v>-86.586406931380878</v>
          </cell>
          <cell r="DU348">
            <v>-71.321013180029908</v>
          </cell>
          <cell r="DX348">
            <v>-55.711558404220639</v>
          </cell>
          <cell r="EA348">
            <v>-39.232797292478367</v>
          </cell>
          <cell r="ED348">
            <v>-21.71618037717878</v>
          </cell>
          <cell r="EG348">
            <v>-2.7774389428137596</v>
          </cell>
        </row>
        <row r="349">
          <cell r="D349">
            <v>-3.3050000000000002</v>
          </cell>
          <cell r="E349">
            <v>-4.3520000000000003</v>
          </cell>
          <cell r="F349">
            <v>-4.2320000000000002</v>
          </cell>
          <cell r="G349">
            <v>-4.7640000000000002</v>
          </cell>
          <cell r="H349">
            <v>-2.4990000000000001</v>
          </cell>
          <cell r="I349">
            <v>-2.375</v>
          </cell>
          <cell r="J349">
            <v>-2.2839999999999998</v>
          </cell>
          <cell r="K349">
            <v>-1.0529999999999999</v>
          </cell>
          <cell r="L349">
            <v>-0.65300000000000002</v>
          </cell>
          <cell r="M349">
            <v>-0.85299999999999998</v>
          </cell>
          <cell r="N349">
            <v>-0.50700000000000001</v>
          </cell>
          <cell r="O349">
            <v>-0.30299999999999999</v>
          </cell>
          <cell r="P349">
            <v>-1.5009300000000001</v>
          </cell>
          <cell r="Q349">
            <v>-2</v>
          </cell>
          <cell r="R349">
            <v>-9.9459999999999997</v>
          </cell>
          <cell r="S349">
            <v>-4.1989999999999998</v>
          </cell>
          <cell r="T349">
            <v>-5.1379999999999999</v>
          </cell>
          <cell r="U349">
            <v>-11.782999999999999</v>
          </cell>
          <cell r="V349">
            <v>-11.667999999999999</v>
          </cell>
          <cell r="W349">
            <v>-8.3930000000000007</v>
          </cell>
          <cell r="X349">
            <v>-17.754999999999999</v>
          </cell>
          <cell r="Y349">
            <v>-25.608000000000001</v>
          </cell>
          <cell r="Z349">
            <v>-52.935000000000002</v>
          </cell>
          <cell r="AA349">
            <v>-66.323999999999998</v>
          </cell>
          <cell r="AB349">
            <v>-197.54499999999999</v>
          </cell>
          <cell r="AC349">
            <v>-252.08600000000001</v>
          </cell>
          <cell r="AD349">
            <v>-76.852999999999994</v>
          </cell>
          <cell r="AE349">
            <v>-163.65</v>
          </cell>
          <cell r="AF349">
            <v>-151.65</v>
          </cell>
          <cell r="AJ349">
            <v>-140.33105844799758</v>
          </cell>
          <cell r="AO349">
            <v>-149.47205147502936</v>
          </cell>
          <cell r="AV349">
            <v>-157.73665939396193</v>
          </cell>
          <cell r="BE349">
            <v>-163.54053487662782</v>
          </cell>
          <cell r="BQ349">
            <v>-142.53737592126626</v>
          </cell>
          <cell r="CD349">
            <v>-154.70523810831455</v>
          </cell>
          <cell r="CP349">
            <v>-171.94229462538752</v>
          </cell>
          <cell r="DC349">
            <v>-187.1494042197744</v>
          </cell>
          <cell r="DN349">
            <v>-198.7013506559768</v>
          </cell>
          <cell r="DO349">
            <v>-195.8455350794099</v>
          </cell>
          <cell r="DP349">
            <v>-192.76847543224787</v>
          </cell>
          <cell r="DR349">
            <v>-207.29917157569548</v>
          </cell>
          <cell r="DU349">
            <v>-218.63443755872524</v>
          </cell>
          <cell r="DX349">
            <v>-232.0936460425423</v>
          </cell>
          <cell r="EA349">
            <v>-246.7630826113928</v>
          </cell>
          <cell r="ED349">
            <v>-262.38285248702056</v>
          </cell>
          <cell r="EG349">
            <v>-275.20536753530297</v>
          </cell>
        </row>
        <row r="351">
          <cell r="D351">
            <v>1.5150000000000001</v>
          </cell>
          <cell r="E351">
            <v>6.625</v>
          </cell>
          <cell r="F351">
            <v>2.706</v>
          </cell>
          <cell r="G351">
            <v>3.5380000000000003</v>
          </cell>
          <cell r="H351">
            <v>1.87</v>
          </cell>
          <cell r="I351">
            <v>1.0750000000000002</v>
          </cell>
          <cell r="J351">
            <v>10.692</v>
          </cell>
          <cell r="K351">
            <v>1.3359999999999999</v>
          </cell>
          <cell r="L351">
            <v>9.3010000000000002</v>
          </cell>
          <cell r="M351">
            <v>17.662000000000003</v>
          </cell>
          <cell r="N351">
            <v>9.9690000000000012</v>
          </cell>
          <cell r="O351">
            <v>6.3720000000000008</v>
          </cell>
          <cell r="P351">
            <v>7.2709999999999999</v>
          </cell>
          <cell r="Q351">
            <v>6.7</v>
          </cell>
          <cell r="R351">
            <v>7.9950000000000001</v>
          </cell>
          <cell r="S351">
            <v>1.6639999999999999</v>
          </cell>
          <cell r="T351">
            <v>1.6850000000000001</v>
          </cell>
          <cell r="U351">
            <v>1.9139999999999999</v>
          </cell>
          <cell r="V351">
            <v>3.036</v>
          </cell>
          <cell r="W351">
            <v>12.814</v>
          </cell>
          <cell r="X351">
            <v>10.976000000000001</v>
          </cell>
          <cell r="Y351">
            <v>94.057000000000002</v>
          </cell>
          <cell r="Z351">
            <v>9.8279999999999994</v>
          </cell>
          <cell r="AA351">
            <v>5.9749999999999996</v>
          </cell>
          <cell r="AB351">
            <v>1.6890000000000001</v>
          </cell>
          <cell r="AC351">
            <v>3.3260000000000001</v>
          </cell>
          <cell r="AD351">
            <v>19.904</v>
          </cell>
          <cell r="AE351">
            <v>12.212999999999999</v>
          </cell>
          <cell r="AF351">
            <v>56.329000000000001</v>
          </cell>
          <cell r="AJ351">
            <v>5.4029999999999996</v>
          </cell>
          <cell r="AO351">
            <v>0.89700000000000002</v>
          </cell>
          <cell r="AV351">
            <v>17.646000000000001</v>
          </cell>
          <cell r="BE351">
            <v>5.7290000000000001</v>
          </cell>
          <cell r="BQ351">
            <v>-111.17100000000001</v>
          </cell>
          <cell r="CD351">
            <v>-25.671000000000006</v>
          </cell>
          <cell r="CP351">
            <v>32.030999999999999</v>
          </cell>
          <cell r="DC351">
            <v>50.518000000000001</v>
          </cell>
          <cell r="DN351">
            <v>55.618000000000002</v>
          </cell>
          <cell r="DO351">
            <v>55.618000000000002</v>
          </cell>
          <cell r="DP351">
            <v>55.618000000000002</v>
          </cell>
          <cell r="DR351">
            <v>54.718000000000004</v>
          </cell>
          <cell r="DU351">
            <v>55.118000000000002</v>
          </cell>
          <cell r="DX351">
            <v>55.818000000000005</v>
          </cell>
          <cell r="EA351">
            <v>56.518000000000008</v>
          </cell>
          <cell r="ED351">
            <v>57.218000000000011</v>
          </cell>
          <cell r="EG351">
            <v>57.918000000000006</v>
          </cell>
        </row>
        <row r="356">
          <cell r="D356">
            <v>-0.23699999999999999</v>
          </cell>
          <cell r="E356">
            <v>-0.26400000000000001</v>
          </cell>
          <cell r="F356">
            <v>-0.23</v>
          </cell>
          <cell r="G356">
            <v>-0.224</v>
          </cell>
          <cell r="H356">
            <v>-0.23</v>
          </cell>
          <cell r="I356">
            <v>-1.4999999999999999E-2</v>
          </cell>
          <cell r="J356">
            <v>0</v>
          </cell>
          <cell r="K356">
            <v>-2.5999999999999999E-2</v>
          </cell>
          <cell r="L356">
            <v>-9.2999999999999999E-2</v>
          </cell>
          <cell r="M356">
            <v>-0.38700000000000001</v>
          </cell>
          <cell r="N356">
            <v>-7.4999999999999997E-2</v>
          </cell>
          <cell r="O356">
            <v>-0.1</v>
          </cell>
          <cell r="P356">
            <v>-1.1240000000000001</v>
          </cell>
          <cell r="Q356">
            <v>-0.5</v>
          </cell>
          <cell r="R356">
            <v>-7.01</v>
          </cell>
          <cell r="S356">
            <v>-1.1080000000000001</v>
          </cell>
          <cell r="T356">
            <v>-1.575</v>
          </cell>
          <cell r="U356">
            <v>-0.115</v>
          </cell>
          <cell r="V356">
            <v>-4.5780000000000003</v>
          </cell>
          <cell r="W356">
            <v>-11.597</v>
          </cell>
          <cell r="X356">
            <v>-0.55800000000000005</v>
          </cell>
          <cell r="Y356">
            <v>-14.436</v>
          </cell>
          <cell r="Z356">
            <v>-1.542</v>
          </cell>
          <cell r="AA356">
            <v>-1.6950000000000001</v>
          </cell>
          <cell r="AB356">
            <v>-42.936</v>
          </cell>
          <cell r="AC356">
            <v>-12.208</v>
          </cell>
          <cell r="AD356">
            <v>-23.216000000000001</v>
          </cell>
          <cell r="AE356">
            <v>-75.590999999999994</v>
          </cell>
          <cell r="AF356">
            <v>-159.108</v>
          </cell>
          <cell r="AJ356">
            <v>-9.7530000000000001</v>
          </cell>
          <cell r="AO356">
            <v>-7.5640000000000001</v>
          </cell>
          <cell r="AV356">
            <v>-42.42</v>
          </cell>
          <cell r="BE356">
            <v>-10.555999999999999</v>
          </cell>
          <cell r="BQ356">
            <v>-5.5559999999999992</v>
          </cell>
          <cell r="CD356">
            <v>-3.5559999999999992</v>
          </cell>
          <cell r="CP356">
            <v>-13.96</v>
          </cell>
          <cell r="DC356">
            <v>-19.686</v>
          </cell>
          <cell r="DN356">
            <v>-19.686</v>
          </cell>
          <cell r="DO356">
            <v>-19.686</v>
          </cell>
          <cell r="DP356">
            <v>-19.686</v>
          </cell>
          <cell r="DR356">
            <v>-19.686</v>
          </cell>
          <cell r="DU356">
            <v>-19.686</v>
          </cell>
          <cell r="DX356">
            <v>-19.686</v>
          </cell>
          <cell r="EA356">
            <v>-19.686</v>
          </cell>
          <cell r="ED356">
            <v>-19.686</v>
          </cell>
          <cell r="EG356">
            <v>-19.686</v>
          </cell>
        </row>
        <row r="403">
          <cell r="D403">
            <v>4.5139999999999993</v>
          </cell>
          <cell r="E403">
            <v>4.9659999999999993</v>
          </cell>
          <cell r="F403">
            <v>7.1209999999999996</v>
          </cell>
          <cell r="G403">
            <v>5.569</v>
          </cell>
          <cell r="H403">
            <v>-196.06900000000002</v>
          </cell>
          <cell r="I403">
            <v>146.80599999999998</v>
          </cell>
          <cell r="J403">
            <v>6.0819999999999999</v>
          </cell>
          <cell r="K403">
            <v>-4.9930000000000003</v>
          </cell>
          <cell r="L403">
            <v>-6.5709999999999997</v>
          </cell>
          <cell r="M403">
            <v>-3.4309999999999996</v>
          </cell>
          <cell r="N403">
            <v>-0.58999999999999941</v>
          </cell>
          <cell r="O403">
            <v>-3.605</v>
          </cell>
          <cell r="P403">
            <v>-6.5339999999999998</v>
          </cell>
          <cell r="Q403">
            <v>-4.4249999999999998</v>
          </cell>
          <cell r="R403">
            <v>-9.157</v>
          </cell>
          <cell r="S403">
            <v>198.178</v>
          </cell>
          <cell r="T403">
            <v>54.924177716999999</v>
          </cell>
          <cell r="U403">
            <v>-122.262</v>
          </cell>
          <cell r="V403">
            <v>-71.920999999999992</v>
          </cell>
          <cell r="W403">
            <v>78.352000000000004</v>
          </cell>
          <cell r="X403">
            <v>-207.358</v>
          </cell>
          <cell r="Y403">
            <v>-300.60900000000004</v>
          </cell>
          <cell r="Z403">
            <v>205.41499999999999</v>
          </cell>
          <cell r="AA403">
            <v>107.474</v>
          </cell>
          <cell r="AB403">
            <v>337.20299325905813</v>
          </cell>
          <cell r="AC403">
            <v>-0.5540026451635427</v>
          </cell>
          <cell r="AD403">
            <v>39.773823867051334</v>
          </cell>
          <cell r="AE403">
            <v>660.92759611383087</v>
          </cell>
          <cell r="AF403">
            <v>307.51980508243167</v>
          </cell>
          <cell r="AJ403">
            <v>305.21572748906391</v>
          </cell>
          <cell r="AO403">
            <v>151.50915910543915</v>
          </cell>
          <cell r="AV403">
            <v>121.28174991794958</v>
          </cell>
          <cell r="BE403">
            <v>-59.544475955186918</v>
          </cell>
          <cell r="BQ403">
            <v>-252.26158757362577</v>
          </cell>
          <cell r="CD403">
            <v>271.94570686295856</v>
          </cell>
          <cell r="CP403">
            <v>247.9292057825476</v>
          </cell>
          <cell r="DC403">
            <v>141.33756873812999</v>
          </cell>
          <cell r="DN403">
            <v>-22.553806602199757</v>
          </cell>
          <cell r="DO403">
            <v>-23.997298960070054</v>
          </cell>
          <cell r="DP403">
            <v>-24.710177082218053</v>
          </cell>
          <cell r="DR403">
            <v>-38.489845084624378</v>
          </cell>
          <cell r="DU403">
            <v>-32.183397492430274</v>
          </cell>
          <cell r="DX403">
            <v>-24.627051733418156</v>
          </cell>
          <cell r="EA403">
            <v>-16.923346156597347</v>
          </cell>
          <cell r="ED403">
            <v>-8.7883767436354532</v>
          </cell>
          <cell r="EG403">
            <v>-3.4178592852909873</v>
          </cell>
        </row>
        <row r="432">
          <cell r="D432">
            <v>2.0179999999999998</v>
          </cell>
          <cell r="E432">
            <v>0.7</v>
          </cell>
          <cell r="F432">
            <v>0.26800000000000002</v>
          </cell>
          <cell r="G432">
            <v>-0.92799999999999994</v>
          </cell>
          <cell r="H432">
            <v>-0.98899999999999988</v>
          </cell>
          <cell r="I432">
            <v>1.1379999999999999</v>
          </cell>
          <cell r="J432">
            <v>1.3209999999999988</v>
          </cell>
          <cell r="K432">
            <v>7.2230000000000008</v>
          </cell>
          <cell r="L432">
            <v>-4.4870000000000001</v>
          </cell>
          <cell r="M432">
            <v>-1.8389570000000006</v>
          </cell>
          <cell r="N432">
            <v>-3.854042999999999</v>
          </cell>
          <cell r="O432">
            <v>0.64900000000000002</v>
          </cell>
          <cell r="P432">
            <v>-2.6080000000000005</v>
          </cell>
          <cell r="Q432">
            <v>-15.191999999999997</v>
          </cell>
          <cell r="R432">
            <v>-37.936999999999998</v>
          </cell>
          <cell r="S432">
            <v>0.85500000000000398</v>
          </cell>
          <cell r="T432">
            <v>-68.457000000000008</v>
          </cell>
          <cell r="U432">
            <v>-332.25799999999998</v>
          </cell>
          <cell r="V432">
            <v>-713.92800000000022</v>
          </cell>
          <cell r="W432">
            <v>-358.84099999999967</v>
          </cell>
          <cell r="X432">
            <v>-186.37099999999987</v>
          </cell>
          <cell r="Y432">
            <v>-373.1129999999996</v>
          </cell>
        </row>
        <row r="437">
          <cell r="D437">
            <v>1.714</v>
          </cell>
          <cell r="E437">
            <v>3.1969999999999996</v>
          </cell>
          <cell r="F437">
            <v>2.1589999999999998</v>
          </cell>
          <cell r="G437">
            <v>2.1739999999999999</v>
          </cell>
          <cell r="H437">
            <v>4.6440000000000001</v>
          </cell>
          <cell r="I437">
            <v>-7.1890000000000009</v>
          </cell>
          <cell r="J437">
            <v>6.3239999999999998</v>
          </cell>
          <cell r="K437">
            <v>9.1468769999999999</v>
          </cell>
          <cell r="L437">
            <v>-18.906000000000002</v>
          </cell>
          <cell r="M437">
            <v>3.0559999999999992</v>
          </cell>
          <cell r="N437">
            <v>7.1790000000000003</v>
          </cell>
          <cell r="O437">
            <v>5.2519999999999998</v>
          </cell>
          <cell r="P437">
            <v>6.1479999999999997</v>
          </cell>
          <cell r="Q437">
            <v>4.4964740000000001</v>
          </cell>
          <cell r="R437">
            <v>-7.5969187000000007</v>
          </cell>
          <cell r="S437">
            <v>0.40688383300000108</v>
          </cell>
          <cell r="T437">
            <v>-43.728323324999991</v>
          </cell>
          <cell r="U437">
            <v>-12.095641808</v>
          </cell>
          <cell r="V437">
            <v>-44.755960000000002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J437">
            <v>0</v>
          </cell>
          <cell r="AO437">
            <v>0</v>
          </cell>
          <cell r="AV437">
            <v>0</v>
          </cell>
          <cell r="BE437">
            <v>44</v>
          </cell>
          <cell r="BQ437">
            <v>0</v>
          </cell>
          <cell r="CD437">
            <v>0</v>
          </cell>
          <cell r="CP437">
            <v>-38</v>
          </cell>
          <cell r="DC437">
            <v>0</v>
          </cell>
          <cell r="DN437">
            <v>0</v>
          </cell>
          <cell r="DO437">
            <v>0</v>
          </cell>
          <cell r="DP437">
            <v>0</v>
          </cell>
          <cell r="DR437">
            <v>0</v>
          </cell>
          <cell r="DU437">
            <v>0</v>
          </cell>
          <cell r="DX437">
            <v>0</v>
          </cell>
          <cell r="EA437">
            <v>0</v>
          </cell>
          <cell r="ED437">
            <v>0</v>
          </cell>
          <cell r="EG437">
            <v>0</v>
          </cell>
        </row>
        <row r="440">
          <cell r="D440" t="str">
            <v>--</v>
          </cell>
          <cell r="E440" t="str">
            <v>--</v>
          </cell>
          <cell r="F440">
            <v>2.1419999999999999</v>
          </cell>
          <cell r="G440" t="str">
            <v>--</v>
          </cell>
          <cell r="H440">
            <v>0.127</v>
          </cell>
          <cell r="I440">
            <v>20.330000000000002</v>
          </cell>
          <cell r="J440">
            <v>0</v>
          </cell>
          <cell r="K440">
            <v>0.81899999999999995</v>
          </cell>
          <cell r="L440">
            <v>30.199000000000002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8.391</v>
          </cell>
          <cell r="S440">
            <v>0</v>
          </cell>
          <cell r="T440">
            <v>40.620999999999995</v>
          </cell>
          <cell r="U440">
            <v>0</v>
          </cell>
          <cell r="V440">
            <v>28.764500000000002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J440">
            <v>0</v>
          </cell>
          <cell r="AO440">
            <v>0</v>
          </cell>
          <cell r="AV440">
            <v>0</v>
          </cell>
          <cell r="BE440">
            <v>0</v>
          </cell>
          <cell r="BQ440">
            <v>0</v>
          </cell>
          <cell r="CD440">
            <v>0</v>
          </cell>
          <cell r="CP440">
            <v>0</v>
          </cell>
          <cell r="DC440">
            <v>0</v>
          </cell>
          <cell r="DN440">
            <v>0</v>
          </cell>
          <cell r="DO440">
            <v>0</v>
          </cell>
          <cell r="DP440">
            <v>0</v>
          </cell>
          <cell r="DR440">
            <v>0</v>
          </cell>
          <cell r="DU440">
            <v>0</v>
          </cell>
          <cell r="DX440">
            <v>0</v>
          </cell>
          <cell r="EA440">
            <v>0</v>
          </cell>
          <cell r="ED440">
            <v>0</v>
          </cell>
          <cell r="EG440">
            <v>0</v>
          </cell>
        </row>
        <row r="441">
          <cell r="D441">
            <v>0</v>
          </cell>
          <cell r="E441">
            <v>0.95</v>
          </cell>
          <cell r="F441">
            <v>0.96500000000000008</v>
          </cell>
          <cell r="G441">
            <v>1.23</v>
          </cell>
          <cell r="H441">
            <v>0.28999999999999998</v>
          </cell>
          <cell r="I441">
            <v>-0.16700000000000001</v>
          </cell>
          <cell r="J441">
            <v>0</v>
          </cell>
          <cell r="K441" t="str">
            <v>...</v>
          </cell>
          <cell r="L441" t="str">
            <v>...</v>
          </cell>
          <cell r="M441" t="str">
            <v>...</v>
          </cell>
          <cell r="N441">
            <v>0.33700000000000002</v>
          </cell>
          <cell r="O441">
            <v>0.33800000000000002</v>
          </cell>
          <cell r="P441" t="str">
            <v>...</v>
          </cell>
          <cell r="Q441" t="str">
            <v>...</v>
          </cell>
          <cell r="R441" t="str">
            <v>...</v>
          </cell>
          <cell r="S441" t="str">
            <v>...</v>
          </cell>
          <cell r="T441" t="str">
            <v>...</v>
          </cell>
          <cell r="U441" t="str">
            <v>...</v>
          </cell>
          <cell r="V441" t="str">
            <v>...</v>
          </cell>
          <cell r="W441" t="str">
            <v>...</v>
          </cell>
          <cell r="X441" t="str">
            <v>...</v>
          </cell>
          <cell r="Y441" t="str">
            <v>...</v>
          </cell>
          <cell r="Z441" t="str">
            <v>...</v>
          </cell>
          <cell r="AA441" t="str">
            <v>...</v>
          </cell>
          <cell r="AB441" t="str">
            <v>...</v>
          </cell>
          <cell r="AC441" t="str">
            <v>...</v>
          </cell>
          <cell r="AD441" t="str">
            <v>...</v>
          </cell>
          <cell r="AE441" t="str">
            <v>...</v>
          </cell>
          <cell r="AF441" t="str">
            <v>...</v>
          </cell>
          <cell r="AJ441" t="str">
            <v>...</v>
          </cell>
          <cell r="AO441" t="str">
            <v>...</v>
          </cell>
          <cell r="AV441" t="str">
            <v>...</v>
          </cell>
          <cell r="BE441" t="str">
            <v>...</v>
          </cell>
          <cell r="BQ441" t="str">
            <v>...</v>
          </cell>
          <cell r="CD441" t="str">
            <v>...</v>
          </cell>
          <cell r="CP441" t="str">
            <v>...</v>
          </cell>
          <cell r="DC441" t="str">
            <v>...</v>
          </cell>
          <cell r="DN441" t="str">
            <v>...</v>
          </cell>
          <cell r="DO441" t="str">
            <v>...</v>
          </cell>
          <cell r="DP441" t="str">
            <v>...</v>
          </cell>
          <cell r="DR441" t="str">
            <v>...</v>
          </cell>
          <cell r="DU441" t="str">
            <v>...</v>
          </cell>
          <cell r="DX441" t="str">
            <v>...</v>
          </cell>
          <cell r="EA441" t="str">
            <v>...</v>
          </cell>
          <cell r="ED441" t="str">
            <v>...</v>
          </cell>
          <cell r="EG441" t="str">
            <v>...</v>
          </cell>
        </row>
        <row r="442"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 t="str">
            <v>…</v>
          </cell>
          <cell r="L442" t="str">
            <v>…</v>
          </cell>
          <cell r="M442" t="str">
            <v>…</v>
          </cell>
          <cell r="N442" t="str">
            <v>…</v>
          </cell>
          <cell r="O442" t="str">
            <v>…</v>
          </cell>
          <cell r="P442" t="str">
            <v>…</v>
          </cell>
          <cell r="Q442" t="str">
            <v>…</v>
          </cell>
          <cell r="R442" t="str">
            <v>…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J442">
            <v>0</v>
          </cell>
          <cell r="AO442">
            <v>0</v>
          </cell>
          <cell r="AV442">
            <v>0</v>
          </cell>
          <cell r="BE442">
            <v>0</v>
          </cell>
          <cell r="BQ442">
            <v>0</v>
          </cell>
          <cell r="CD442">
            <v>0</v>
          </cell>
          <cell r="CP442">
            <v>0</v>
          </cell>
          <cell r="DC442">
            <v>0</v>
          </cell>
          <cell r="DN442">
            <v>0</v>
          </cell>
          <cell r="DO442">
            <v>0</v>
          </cell>
          <cell r="DP442">
            <v>-0.76886894449481247</v>
          </cell>
          <cell r="DR442">
            <v>0</v>
          </cell>
          <cell r="DU442">
            <v>0</v>
          </cell>
          <cell r="DX442">
            <v>0</v>
          </cell>
          <cell r="EA442">
            <v>0</v>
          </cell>
          <cell r="ED442">
            <v>0</v>
          </cell>
          <cell r="EG442">
            <v>0</v>
          </cell>
        </row>
        <row r="446">
          <cell r="D446">
            <v>0.34914299999999998</v>
          </cell>
          <cell r="E446">
            <v>0.39898500000000003</v>
          </cell>
          <cell r="F446">
            <v>0.31302600000000003</v>
          </cell>
          <cell r="G446">
            <v>0.30887399999999998</v>
          </cell>
          <cell r="H446">
            <v>0.31607999999999997</v>
          </cell>
          <cell r="I446">
            <v>0.39337189499999997</v>
          </cell>
          <cell r="J446">
            <v>0.53606420850000003</v>
          </cell>
          <cell r="K446">
            <v>1.0748343743923694</v>
          </cell>
          <cell r="L446">
            <v>1.3324181005561231</v>
          </cell>
          <cell r="M446">
            <v>3.3268410152452388</v>
          </cell>
          <cell r="N446">
            <v>8.7079100917726784</v>
          </cell>
          <cell r="O446">
            <v>7.3720213467293645</v>
          </cell>
          <cell r="P446">
            <v>13.500739596000001</v>
          </cell>
          <cell r="Q446">
            <v>26.361382296437679</v>
          </cell>
          <cell r="R446">
            <v>40.332099843653786</v>
          </cell>
          <cell r="S446">
            <v>45.349538617983931</v>
          </cell>
          <cell r="T446">
            <v>47.284524198570871</v>
          </cell>
          <cell r="U446">
            <v>74.621887178513575</v>
          </cell>
          <cell r="V446">
            <v>111.7832957792011</v>
          </cell>
          <cell r="W446">
            <v>119.21432071626016</v>
          </cell>
          <cell r="X446">
            <v>153.67472733063568</v>
          </cell>
          <cell r="Y446">
            <v>191.21269091499494</v>
          </cell>
          <cell r="Z446">
            <v>153.85347722929689</v>
          </cell>
          <cell r="AA446">
            <v>195.38872299175694</v>
          </cell>
          <cell r="AB446">
            <v>228.03201004200088</v>
          </cell>
          <cell r="AC446">
            <v>251.32448758370597</v>
          </cell>
          <cell r="AD446">
            <v>208.13913295892118</v>
          </cell>
          <cell r="AE446">
            <v>187.52292357933135</v>
          </cell>
          <cell r="AF446">
            <v>101.12301072863653</v>
          </cell>
          <cell r="AJ446">
            <v>72.319019999999995</v>
          </cell>
          <cell r="AO446">
            <v>89.948155486839951</v>
          </cell>
          <cell r="AV446">
            <v>101.144252666176</v>
          </cell>
          <cell r="BE446">
            <v>92.597089616081632</v>
          </cell>
          <cell r="BQ446">
            <v>49.370112873300556</v>
          </cell>
          <cell r="CD446">
            <v>63.954148812877705</v>
          </cell>
          <cell r="CP446">
            <v>121.39768510862511</v>
          </cell>
          <cell r="DC446">
            <v>57.446063195210733</v>
          </cell>
          <cell r="DN446">
            <v>56.983647975223604</v>
          </cell>
          <cell r="DO446">
            <v>54.645359971603277</v>
          </cell>
          <cell r="DP446">
            <v>46.804729158449881</v>
          </cell>
          <cell r="DR446">
            <v>53.140133641749536</v>
          </cell>
          <cell r="DU446">
            <v>49.73596564122569</v>
          </cell>
          <cell r="DX446">
            <v>45.247378169794509</v>
          </cell>
          <cell r="EA446">
            <v>43.819877105206508</v>
          </cell>
          <cell r="ED446">
            <v>42.739917662059611</v>
          </cell>
          <cell r="EG446">
            <v>42.769349066366843</v>
          </cell>
        </row>
        <row r="490">
          <cell r="D490">
            <v>8.5090000000000003</v>
          </cell>
          <cell r="E490">
            <v>7.4710000000000001</v>
          </cell>
          <cell r="F490">
            <v>8.5640000000000001</v>
          </cell>
          <cell r="G490">
            <v>9.5760000000000005</v>
          </cell>
          <cell r="H490">
            <v>9.93</v>
          </cell>
          <cell r="I490">
            <v>6.8339999999999996</v>
          </cell>
          <cell r="J490">
            <v>8.1029999999999998</v>
          </cell>
          <cell r="K490">
            <v>2.9319999999999999</v>
          </cell>
          <cell r="L490">
            <v>2.1339999999999999</v>
          </cell>
          <cell r="M490">
            <v>1.212</v>
          </cell>
          <cell r="N490">
            <v>1.9370000000000001</v>
          </cell>
          <cell r="O490">
            <v>1.7969999999999999</v>
          </cell>
          <cell r="P490">
            <v>0</v>
          </cell>
          <cell r="Q490">
            <v>1.3</v>
          </cell>
          <cell r="R490">
            <v>4.7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5.3609999999999998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J490">
            <v>-0.56100000000000005</v>
          </cell>
          <cell r="AO490">
            <v>0</v>
          </cell>
          <cell r="AV490">
            <v>0</v>
          </cell>
          <cell r="BE490">
            <v>0</v>
          </cell>
          <cell r="BQ490">
            <v>0</v>
          </cell>
          <cell r="CD490">
            <v>0</v>
          </cell>
          <cell r="CP490">
            <v>0.01</v>
          </cell>
          <cell r="DC490">
            <v>0</v>
          </cell>
          <cell r="DN490">
            <v>0</v>
          </cell>
          <cell r="DO490">
            <v>0</v>
          </cell>
          <cell r="DP490">
            <v>0</v>
          </cell>
          <cell r="DR490">
            <v>0</v>
          </cell>
          <cell r="DU490">
            <v>0</v>
          </cell>
          <cell r="DX490">
            <v>0</v>
          </cell>
          <cell r="EA490">
            <v>0</v>
          </cell>
          <cell r="ED490">
            <v>0</v>
          </cell>
          <cell r="EG490">
            <v>0</v>
          </cell>
        </row>
        <row r="491"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6.8000000000000005E-2</v>
          </cell>
          <cell r="S491">
            <v>0</v>
          </cell>
          <cell r="T491">
            <v>0</v>
          </cell>
          <cell r="U491">
            <v>-1.7000000000000001E-2</v>
          </cell>
          <cell r="V491">
            <v>-4.9000000000000002E-2</v>
          </cell>
          <cell r="W491">
            <v>1.9E-2</v>
          </cell>
          <cell r="X491">
            <v>0</v>
          </cell>
          <cell r="Y491">
            <v>0</v>
          </cell>
          <cell r="Z491">
            <v>-2E-3</v>
          </cell>
          <cell r="AA491">
            <v>-1.7000000000000001E-2</v>
          </cell>
          <cell r="AB491">
            <v>-0.745</v>
          </cell>
          <cell r="AC491">
            <v>-6.4000000000000001E-2</v>
          </cell>
          <cell r="AD491">
            <v>0</v>
          </cell>
          <cell r="AE491">
            <v>0</v>
          </cell>
          <cell r="AF491">
            <v>0</v>
          </cell>
          <cell r="AJ491">
            <v>-2.0739999999999998</v>
          </cell>
          <cell r="AO491">
            <v>-0.193</v>
          </cell>
          <cell r="AV491">
            <v>-5.0000000000000001E-3</v>
          </cell>
          <cell r="BE491">
            <v>-3.5590000000000002</v>
          </cell>
          <cell r="BQ491">
            <v>-1.9E-2</v>
          </cell>
          <cell r="CD491">
            <v>-6.9000000000000006E-2</v>
          </cell>
          <cell r="CP491">
            <v>1.0000000000000009E-3</v>
          </cell>
          <cell r="DC491">
            <v>37.476999999999997</v>
          </cell>
          <cell r="DN491">
            <v>0</v>
          </cell>
          <cell r="DO491">
            <v>0</v>
          </cell>
          <cell r="DP491">
            <v>0</v>
          </cell>
          <cell r="DR491">
            <v>0</v>
          </cell>
          <cell r="DU491">
            <v>0</v>
          </cell>
          <cell r="DX491">
            <v>0</v>
          </cell>
          <cell r="EA491">
            <v>0</v>
          </cell>
          <cell r="ED491">
            <v>0</v>
          </cell>
          <cell r="EG491">
            <v>0</v>
          </cell>
        </row>
        <row r="495"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 t="str">
            <v>...</v>
          </cell>
          <cell r="L495">
            <v>31.655999999999999</v>
          </cell>
          <cell r="M495">
            <v>126.96299999999999</v>
          </cell>
          <cell r="N495">
            <v>49.174999999999997</v>
          </cell>
          <cell r="O495">
            <v>162.10400000000001</v>
          </cell>
          <cell r="P495">
            <v>95</v>
          </cell>
          <cell r="Q495">
            <v>110</v>
          </cell>
          <cell r="R495">
            <v>688.60100000000011</v>
          </cell>
          <cell r="S495">
            <v>787.43600000000004</v>
          </cell>
          <cell r="T495">
            <v>401.00200000000001</v>
          </cell>
          <cell r="U495">
            <v>180.07800000000009</v>
          </cell>
          <cell r="V495">
            <v>392.15699999999987</v>
          </cell>
          <cell r="W495">
            <v>478.96600000000007</v>
          </cell>
          <cell r="X495">
            <v>228.79200000000003</v>
          </cell>
          <cell r="Y495">
            <v>1683.078</v>
          </cell>
          <cell r="Z495">
            <v>855.79000000000008</v>
          </cell>
          <cell r="AA495">
            <v>1647.144</v>
          </cell>
          <cell r="AB495">
            <v>1286.509</v>
          </cell>
          <cell r="AC495">
            <v>1794.5110000000002</v>
          </cell>
          <cell r="AD495">
            <v>1060.25</v>
          </cell>
          <cell r="AE495">
            <v>562.45499999999993</v>
          </cell>
          <cell r="AF495">
            <v>701.71500000000003</v>
          </cell>
          <cell r="AJ495">
            <v>1023.811</v>
          </cell>
          <cell r="AO495">
            <v>239.06000000000012</v>
          </cell>
          <cell r="AV495">
            <v>35.759160881447045</v>
          </cell>
          <cell r="BE495">
            <v>383.99099999999999</v>
          </cell>
          <cell r="BQ495">
            <v>-14.720000000000036</v>
          </cell>
          <cell r="CD495">
            <v>188.56199999999998</v>
          </cell>
          <cell r="CP495">
            <v>866.32700000000011</v>
          </cell>
          <cell r="DC495">
            <v>48.235999999999997</v>
          </cell>
          <cell r="DN495">
            <v>2.2923621579763243</v>
          </cell>
          <cell r="DO495">
            <v>-19.26949923668835</v>
          </cell>
          <cell r="DP495">
            <v>380.3018999690994</v>
          </cell>
          <cell r="DR495">
            <v>13.347862701414531</v>
          </cell>
          <cell r="DU495">
            <v>35.578903633022399</v>
          </cell>
          <cell r="DX495">
            <v>59.282695714373723</v>
          </cell>
          <cell r="EA495">
            <v>102.60137175531736</v>
          </cell>
          <cell r="ED495">
            <v>600.79451373599534</v>
          </cell>
          <cell r="EG495">
            <v>645.01951642923746</v>
          </cell>
        </row>
        <row r="498"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-0.27699999999999997</v>
          </cell>
          <cell r="S498">
            <v>-4.1000000000000002E-2</v>
          </cell>
          <cell r="T498">
            <v>-0.10100000000000001</v>
          </cell>
          <cell r="U498">
            <v>-7.9889999999999999</v>
          </cell>
          <cell r="V498">
            <v>5.0999999999999997E-2</v>
          </cell>
          <cell r="W498">
            <v>-0.28799999999999998</v>
          </cell>
          <cell r="X498">
            <v>-0.20399999999999999</v>
          </cell>
          <cell r="Y498">
            <v>-10.978</v>
          </cell>
          <cell r="Z498">
            <v>7.17</v>
          </cell>
          <cell r="AA498">
            <v>0.83399999999999996</v>
          </cell>
          <cell r="AB498">
            <v>-5.4009999999999998</v>
          </cell>
          <cell r="AC498">
            <v>-0.68500000000000005</v>
          </cell>
          <cell r="AD498">
            <v>-12.324999999999999</v>
          </cell>
          <cell r="AE498">
            <v>-12.084</v>
          </cell>
          <cell r="AF498">
            <v>-1.4219999999999999</v>
          </cell>
          <cell r="AJ498">
            <v>-12.181999999999999</v>
          </cell>
          <cell r="AO498">
            <v>16.457999999999998</v>
          </cell>
          <cell r="AV498">
            <v>28.108999999999995</v>
          </cell>
          <cell r="BE498">
            <v>32.724000000000004</v>
          </cell>
          <cell r="BQ498">
            <v>37.427999999999997</v>
          </cell>
          <cell r="CD498">
            <v>105.494</v>
          </cell>
          <cell r="CP498">
            <v>23.305000000000064</v>
          </cell>
          <cell r="DC498">
            <v>178.35300000000001</v>
          </cell>
          <cell r="DN498">
            <v>83.353000000000009</v>
          </cell>
          <cell r="DO498">
            <v>113.35300000000001</v>
          </cell>
          <cell r="DP498">
            <v>168.35300000000001</v>
          </cell>
          <cell r="DR498">
            <v>68.353000000000009</v>
          </cell>
          <cell r="DU498">
            <v>53.353000000000009</v>
          </cell>
          <cell r="DX498">
            <v>38.353000000000009</v>
          </cell>
          <cell r="EA498">
            <v>23.353000000000009</v>
          </cell>
          <cell r="ED498">
            <v>8.3530000000000086</v>
          </cell>
          <cell r="EG498">
            <v>-6.6469999999999914</v>
          </cell>
        </row>
        <row r="501">
          <cell r="D501">
            <v>4.5139999999999993</v>
          </cell>
          <cell r="E501">
            <v>4.9659999999999993</v>
          </cell>
          <cell r="F501">
            <v>7.1209999999999996</v>
          </cell>
          <cell r="G501">
            <v>5.569</v>
          </cell>
          <cell r="H501">
            <v>-196.06900000000002</v>
          </cell>
          <cell r="I501">
            <v>146.80599999999998</v>
          </cell>
          <cell r="J501">
            <v>6.0819999999999999</v>
          </cell>
          <cell r="K501">
            <v>-4.9930000000000003</v>
          </cell>
          <cell r="L501">
            <v>-6.5709999999999997</v>
          </cell>
          <cell r="M501">
            <v>-3.4309999999999996</v>
          </cell>
          <cell r="N501">
            <v>-0.58999999999999941</v>
          </cell>
          <cell r="O501">
            <v>-3.605</v>
          </cell>
          <cell r="P501">
            <v>-6.5339999999999998</v>
          </cell>
          <cell r="Q501">
            <v>-4.4249999999999998</v>
          </cell>
          <cell r="R501">
            <v>-9.157</v>
          </cell>
          <cell r="S501">
            <v>198.178</v>
          </cell>
          <cell r="T501">
            <v>54.924177716999999</v>
          </cell>
          <cell r="U501">
            <v>-122.262</v>
          </cell>
          <cell r="V501">
            <v>-71.920999999999992</v>
          </cell>
          <cell r="W501">
            <v>78.352000000000004</v>
          </cell>
          <cell r="X501">
            <v>-207.358</v>
          </cell>
          <cell r="Y501">
            <v>-300.60900000000004</v>
          </cell>
          <cell r="Z501">
            <v>205.41499999999999</v>
          </cell>
          <cell r="AA501">
            <v>107.474</v>
          </cell>
          <cell r="AB501">
            <v>337.20299325905813</v>
          </cell>
          <cell r="AC501">
            <v>-0.5540026451635427</v>
          </cell>
          <cell r="AD501">
            <v>39.773823867051334</v>
          </cell>
          <cell r="AE501">
            <v>660.92759611383087</v>
          </cell>
          <cell r="AF501">
            <v>307.51980508243167</v>
          </cell>
          <cell r="AJ501">
            <v>305.21572748906391</v>
          </cell>
          <cell r="AO501">
            <v>151.50915910543915</v>
          </cell>
          <cell r="AV501">
            <v>121.28174991794958</v>
          </cell>
          <cell r="BE501">
            <v>-59.544475955186918</v>
          </cell>
          <cell r="BQ501">
            <v>-252.26158757362577</v>
          </cell>
          <cell r="CD501">
            <v>271.94570686295856</v>
          </cell>
          <cell r="CP501">
            <v>247.9292057825476</v>
          </cell>
          <cell r="DC501">
            <v>141.33756873812999</v>
          </cell>
          <cell r="DN501">
            <v>-22.553806602199757</v>
          </cell>
          <cell r="DO501">
            <v>-23.997298960070054</v>
          </cell>
          <cell r="DP501">
            <v>-24.710177082218053</v>
          </cell>
          <cell r="DR501">
            <v>-38.489845084624378</v>
          </cell>
          <cell r="DU501">
            <v>-32.183397492430274</v>
          </cell>
          <cell r="DX501">
            <v>-24.627051733418156</v>
          </cell>
          <cell r="EA501">
            <v>-16.923346156597347</v>
          </cell>
          <cell r="ED501">
            <v>-8.7883767436354532</v>
          </cell>
          <cell r="EG501">
            <v>-3.4178592852909873</v>
          </cell>
        </row>
        <row r="502">
          <cell r="D502">
            <v>-1.075</v>
          </cell>
          <cell r="E502">
            <v>-1.5400000000000003</v>
          </cell>
          <cell r="F502">
            <v>-0.61499999999999999</v>
          </cell>
          <cell r="G502">
            <v>-0.497</v>
          </cell>
          <cell r="H502">
            <v>-0.67</v>
          </cell>
          <cell r="I502">
            <v>-1.2109999999999999</v>
          </cell>
          <cell r="J502">
            <v>-0.97399999999999998</v>
          </cell>
          <cell r="K502">
            <v>-5.2189999999999994</v>
          </cell>
          <cell r="L502">
            <v>1.6739999999999999</v>
          </cell>
          <cell r="M502">
            <v>-0.623</v>
          </cell>
          <cell r="N502">
            <v>14.515000000000001</v>
          </cell>
          <cell r="O502">
            <v>42.311</v>
          </cell>
          <cell r="P502">
            <v>22.271999999999991</v>
          </cell>
          <cell r="Q502">
            <v>43.307000000000023</v>
          </cell>
          <cell r="R502">
            <v>-50.384</v>
          </cell>
          <cell r="S502">
            <v>-34.473999999999961</v>
          </cell>
          <cell r="T502">
            <v>6.3470000000000013</v>
          </cell>
          <cell r="U502">
            <v>-151.06300000000002</v>
          </cell>
          <cell r="V502">
            <v>-275.72300000000001</v>
          </cell>
          <cell r="W502">
            <v>-1489.125</v>
          </cell>
          <cell r="X502">
            <v>-1050.809</v>
          </cell>
          <cell r="Y502">
            <v>-1542.854</v>
          </cell>
          <cell r="Z502">
            <v>-705.41499999999996</v>
          </cell>
          <cell r="AA502">
            <v>-607.47399999999993</v>
          </cell>
          <cell r="AB502">
            <v>-105.38500691832689</v>
          </cell>
          <cell r="AC502">
            <v>-416.25949994859701</v>
          </cell>
          <cell r="AD502">
            <v>-437.87243647616702</v>
          </cell>
          <cell r="AE502">
            <v>-923.40375321056104</v>
          </cell>
          <cell r="AF502">
            <v>-691.827</v>
          </cell>
          <cell r="AJ502">
            <v>-311.42549139043098</v>
          </cell>
          <cell r="AO502">
            <v>-68.649000000000029</v>
          </cell>
          <cell r="AV502">
            <v>268.22500000000002</v>
          </cell>
          <cell r="BE502">
            <v>116.79499999999999</v>
          </cell>
          <cell r="BQ502">
            <v>296.25700000000001</v>
          </cell>
          <cell r="CD502">
            <v>-641.65233333333333</v>
          </cell>
          <cell r="CP502">
            <v>-388.66820578254794</v>
          </cell>
          <cell r="DC502">
            <v>-138.57056873812999</v>
          </cell>
          <cell r="DN502">
            <v>-697.91100507679107</v>
          </cell>
          <cell r="DO502">
            <v>-949.74515446817895</v>
          </cell>
          <cell r="DP502">
            <v>-2098.0746530284</v>
          </cell>
          <cell r="DR502">
            <v>226.95193870130359</v>
          </cell>
          <cell r="DU502">
            <v>350.41694253232964</v>
          </cell>
          <cell r="DX502">
            <v>393.22791310048115</v>
          </cell>
          <cell r="EA502">
            <v>422.48255265698259</v>
          </cell>
          <cell r="ED502">
            <v>-51.730796527605605</v>
          </cell>
          <cell r="EG502">
            <v>-116.62944426579602</v>
          </cell>
        </row>
        <row r="535">
          <cell r="D535">
            <v>17.944900999999998</v>
          </cell>
          <cell r="E535">
            <v>17.916</v>
          </cell>
          <cell r="F535">
            <v>14.798999999999999</v>
          </cell>
          <cell r="G535">
            <v>14.362</v>
          </cell>
          <cell r="H535">
            <v>14.602575999999999</v>
          </cell>
          <cell r="I535">
            <v>14.5908</v>
          </cell>
          <cell r="J535">
            <v>14.411</v>
          </cell>
          <cell r="K535">
            <v>16.173999999999999</v>
          </cell>
          <cell r="L535">
            <v>23.312000000000001</v>
          </cell>
          <cell r="M535">
            <v>25.139000000000003</v>
          </cell>
          <cell r="N535">
            <v>25.645999999999997</v>
          </cell>
          <cell r="O535">
            <v>29.027999999999999</v>
          </cell>
          <cell r="P535">
            <v>26.005541410920685</v>
          </cell>
          <cell r="Q535">
            <v>25.870757432260103</v>
          </cell>
          <cell r="R535">
            <v>27.269469091812084</v>
          </cell>
          <cell r="S535">
            <v>27.368013937909321</v>
          </cell>
          <cell r="T535">
            <v>36.517038619037187</v>
          </cell>
          <cell r="U535">
            <v>33.402029318575487</v>
          </cell>
          <cell r="V535">
            <v>35.550340828660325</v>
          </cell>
          <cell r="W535">
            <v>40.538812758164958</v>
          </cell>
          <cell r="X535">
            <v>42.318680473020002</v>
          </cell>
          <cell r="Y535">
            <v>46.124693984792636</v>
          </cell>
          <cell r="Z535">
            <v>50.275318477489897</v>
          </cell>
          <cell r="AA535">
            <v>54.824850707487265</v>
          </cell>
          <cell r="AB535">
            <v>59.212618197267773</v>
          </cell>
          <cell r="AC535">
            <v>63.483713676226543</v>
          </cell>
          <cell r="AD535">
            <v>67.508351342063946</v>
          </cell>
          <cell r="AE535">
            <v>72.632689306523062</v>
          </cell>
          <cell r="AF535">
            <v>76.635176317986179</v>
          </cell>
          <cell r="AJ535">
            <v>79.994198876173385</v>
          </cell>
          <cell r="AO535">
            <v>83.629037792577776</v>
          </cell>
          <cell r="AV535">
            <v>88.812993648073203</v>
          </cell>
          <cell r="BE535">
            <v>92.392126137862803</v>
          </cell>
          <cell r="BQ535">
            <v>100.61237776398396</v>
          </cell>
          <cell r="CD535">
            <v>105.04883805650641</v>
          </cell>
          <cell r="CP535">
            <v>109.72462217006134</v>
          </cell>
          <cell r="DC535">
            <v>115.3639521969482</v>
          </cell>
          <cell r="DN535">
            <v>123.71556687837744</v>
          </cell>
          <cell r="DO535">
            <v>122.86360986484968</v>
          </cell>
          <cell r="DP535">
            <v>122.40772895114586</v>
          </cell>
          <cell r="DR535">
            <v>130.50806734234931</v>
          </cell>
          <cell r="DU535">
            <v>138.33888979120951</v>
          </cell>
          <cell r="DX535">
            <v>151.83833050072337</v>
          </cell>
          <cell r="EA535">
            <v>165.21130560622512</v>
          </cell>
          <cell r="ED535">
            <v>178.44917437642852</v>
          </cell>
          <cell r="EG535">
            <v>169.81168857905831</v>
          </cell>
        </row>
        <row r="539">
          <cell r="D539">
            <v>4.516305</v>
          </cell>
          <cell r="E539">
            <v>3.661</v>
          </cell>
          <cell r="F539">
            <v>5.952</v>
          </cell>
          <cell r="G539">
            <v>6.1109999999999998</v>
          </cell>
          <cell r="H539">
            <v>5.4409999999999998</v>
          </cell>
          <cell r="I539">
            <v>5.39</v>
          </cell>
          <cell r="J539">
            <v>5.7060000000000004</v>
          </cell>
          <cell r="K539">
            <v>13.653</v>
          </cell>
          <cell r="L539">
            <v>18.352</v>
          </cell>
          <cell r="M539">
            <v>26.443999999999999</v>
          </cell>
          <cell r="N539">
            <v>45.286999999999999</v>
          </cell>
          <cell r="O539">
            <v>23.42</v>
          </cell>
          <cell r="P539">
            <v>39.6</v>
          </cell>
          <cell r="Q539">
            <v>36.888515008876489</v>
          </cell>
          <cell r="R539">
            <v>34.797799395336455</v>
          </cell>
          <cell r="S539">
            <v>34.146895156789469</v>
          </cell>
          <cell r="T539">
            <v>14.545502821989393</v>
          </cell>
          <cell r="U539">
            <v>22.625099574342055</v>
          </cell>
          <cell r="V539">
            <v>13.982585172034829</v>
          </cell>
          <cell r="W539">
            <v>27.397826434093236</v>
          </cell>
          <cell r="X539">
            <v>31.963817736072372</v>
          </cell>
          <cell r="Y539">
            <v>11.736692309859949</v>
          </cell>
          <cell r="Z539">
            <v>3.3191322528787914</v>
          </cell>
          <cell r="AA539">
            <v>12.719253130532881</v>
          </cell>
          <cell r="AB539">
            <v>17.203569018617394</v>
          </cell>
          <cell r="AC539">
            <v>18.595787072563322</v>
          </cell>
          <cell r="AD539">
            <v>42.305693566305322</v>
          </cell>
          <cell r="AE539">
            <v>62.113531353366866</v>
          </cell>
          <cell r="AF539">
            <v>87.62483889021351</v>
          </cell>
          <cell r="AJ539">
            <v>19.705870391046403</v>
          </cell>
          <cell r="AO539">
            <v>28.845125606508113</v>
          </cell>
          <cell r="AV539">
            <v>11.160245544820086</v>
          </cell>
          <cell r="BE539">
            <v>8.634914426727029</v>
          </cell>
          <cell r="BQ539">
            <v>6.8459212981969131</v>
          </cell>
          <cell r="CD539">
            <v>9.8954548525391175</v>
          </cell>
          <cell r="CP539">
            <v>35.503825045739823</v>
          </cell>
          <cell r="DC539">
            <v>24.19868979067213</v>
          </cell>
          <cell r="DN539">
            <v>19.247492473536877</v>
          </cell>
          <cell r="DO539">
            <v>18.392050552120111</v>
          </cell>
          <cell r="DP539">
            <v>16.976903420040131</v>
          </cell>
          <cell r="DR539">
            <v>18.177739708428938</v>
          </cell>
          <cell r="DU539">
            <v>18.321282579633515</v>
          </cell>
          <cell r="DX539">
            <v>18.454492431294231</v>
          </cell>
          <cell r="EA539">
            <v>18.585893379981375</v>
          </cell>
          <cell r="ED539">
            <v>18.710415894013995</v>
          </cell>
          <cell r="EG539">
            <v>19.024130415871113</v>
          </cell>
        </row>
        <row r="540">
          <cell r="D540">
            <v>0.92407500000000009</v>
          </cell>
          <cell r="E540">
            <v>0.95199999999999996</v>
          </cell>
          <cell r="F540">
            <v>0.97899999999999998</v>
          </cell>
          <cell r="G540">
            <v>1.004</v>
          </cell>
          <cell r="H540">
            <v>0.89900000000000002</v>
          </cell>
          <cell r="I540">
            <v>0.39200000000000002</v>
          </cell>
          <cell r="J540">
            <v>0.34499999999999997</v>
          </cell>
          <cell r="K540">
            <v>0.254</v>
          </cell>
          <cell r="L540">
            <v>0.29199999999999998</v>
          </cell>
          <cell r="M540">
            <v>0.27</v>
          </cell>
          <cell r="N540">
            <v>0.41899999999999998</v>
          </cell>
          <cell r="O540">
            <v>1.5669999999999999</v>
          </cell>
          <cell r="P540">
            <v>0.54500000000000004</v>
          </cell>
          <cell r="Q540">
            <v>0.65400000000000003</v>
          </cell>
          <cell r="R540">
            <v>1.0889100000000003</v>
          </cell>
          <cell r="S540">
            <v>1.6006977000000004</v>
          </cell>
          <cell r="T540">
            <v>1.7762887953178204</v>
          </cell>
          <cell r="U540">
            <v>1.9141934627466328</v>
          </cell>
          <cell r="V540">
            <v>2.0786418231311963</v>
          </cell>
          <cell r="W540">
            <v>2.2572179421563976</v>
          </cell>
          <cell r="X540">
            <v>2.4628076095459441</v>
          </cell>
          <cell r="Y540">
            <v>2.6998577675799602</v>
          </cell>
          <cell r="Z540">
            <v>2.9597244774250666</v>
          </cell>
          <cell r="AA540">
            <v>3.2323600896079725</v>
          </cell>
          <cell r="AB540">
            <v>3.504034912657783</v>
          </cell>
          <cell r="AC540">
            <v>3.7557818804734922</v>
          </cell>
          <cell r="AD540">
            <v>3.999202817560942</v>
          </cell>
          <cell r="AE540">
            <v>4.3135329844513777</v>
          </cell>
          <cell r="AF540">
            <v>4.539092812615392</v>
          </cell>
          <cell r="AJ540">
            <v>4.7600504038221336</v>
          </cell>
          <cell r="AO540">
            <v>4.9622268806539136</v>
          </cell>
          <cell r="AV540">
            <v>5.1986501954919166</v>
          </cell>
          <cell r="BE540">
            <v>5.3409613605638731</v>
          </cell>
          <cell r="BQ540">
            <v>5.7832324843326299</v>
          </cell>
          <cell r="CD540">
            <v>20.975038016261507</v>
          </cell>
          <cell r="CP540">
            <v>22.076112137629792</v>
          </cell>
          <cell r="DC540">
            <v>39.379061936882408</v>
          </cell>
          <cell r="DN540">
            <v>74.314133063473605</v>
          </cell>
          <cell r="DO540">
            <v>71.789052282487745</v>
          </cell>
          <cell r="DP540">
            <v>64.306874804922373</v>
          </cell>
          <cell r="DR540">
            <v>123.28519712076263</v>
          </cell>
          <cell r="DU540">
            <v>188.75153989346236</v>
          </cell>
          <cell r="DX540">
            <v>223.79221224813341</v>
          </cell>
          <cell r="EA540">
            <v>260.41963213578026</v>
          </cell>
          <cell r="ED540">
            <v>298.57509310911075</v>
          </cell>
          <cell r="EG540">
            <v>338.18697299519232</v>
          </cell>
        </row>
        <row r="541">
          <cell r="D541" t="str">
            <v>…</v>
          </cell>
          <cell r="E541" t="str">
            <v>…</v>
          </cell>
          <cell r="F541" t="str">
            <v>…</v>
          </cell>
          <cell r="G541" t="str">
            <v>…</v>
          </cell>
          <cell r="H541" t="str">
            <v>…</v>
          </cell>
          <cell r="I541">
            <v>4.2309999999999999</v>
          </cell>
          <cell r="J541">
            <v>7.2675887000000001</v>
          </cell>
          <cell r="K541">
            <v>13.690169855927541</v>
          </cell>
          <cell r="L541">
            <v>16.339692372675664</v>
          </cell>
          <cell r="M541">
            <v>57.940198151431694</v>
          </cell>
          <cell r="N541">
            <v>199.12251973940042</v>
          </cell>
          <cell r="O541">
            <v>195.07471598070146</v>
          </cell>
          <cell r="P541">
            <v>348.05287143099008</v>
          </cell>
          <cell r="Q541">
            <v>681.34400640598517</v>
          </cell>
          <cell r="R541">
            <v>997.76249916565416</v>
          </cell>
          <cell r="S541">
            <v>1155.7711900850788</v>
          </cell>
          <cell r="T541">
            <v>1232.8289069146472</v>
          </cell>
          <cell r="U541">
            <v>1965.5265948129377</v>
          </cell>
          <cell r="V541">
            <v>2868.9301816142074</v>
          </cell>
          <cell r="W541">
            <v>3239.0551560000004</v>
          </cell>
          <cell r="X541">
            <v>3400.0234084710387</v>
          </cell>
          <cell r="Y541">
            <v>4121.8687128211159</v>
          </cell>
          <cell r="Z541">
            <v>2559.2900396641689</v>
          </cell>
          <cell r="AA541">
            <v>3314.0479205131787</v>
          </cell>
          <cell r="AB541">
            <v>4113.504779682894</v>
          </cell>
          <cell r="AC541">
            <v>4823.6180681356018</v>
          </cell>
          <cell r="AD541">
            <v>3868.3760200000002</v>
          </cell>
          <cell r="AE541">
            <v>3621.2795030590628</v>
          </cell>
          <cell r="AF541">
            <v>2011.5446071011984</v>
          </cell>
          <cell r="AJ541">
            <v>1412.0043105691534</v>
          </cell>
          <cell r="AO541">
            <v>1485.316891789251</v>
          </cell>
          <cell r="AV541">
            <v>1701.942768619527</v>
          </cell>
          <cell r="BE541">
            <v>1449.1256600684255</v>
          </cell>
          <cell r="BQ541">
            <v>937.00385893202963</v>
          </cell>
          <cell r="CD541">
            <v>1288.7331812477432</v>
          </cell>
          <cell r="CP541">
            <v>1872.512252337119</v>
          </cell>
          <cell r="DC541">
            <v>1094.5002815201819</v>
          </cell>
          <cell r="DN541">
            <v>1095.0542743624192</v>
          </cell>
          <cell r="DO541">
            <v>1061.3904030658491</v>
          </cell>
          <cell r="DP541">
            <v>950.05516543893975</v>
          </cell>
          <cell r="DR541">
            <v>1051.3230573174135</v>
          </cell>
          <cell r="DU541">
            <v>949.66297879053275</v>
          </cell>
          <cell r="DX541">
            <v>938.54875862155677</v>
          </cell>
          <cell r="EA541">
            <v>915.36783036107727</v>
          </cell>
          <cell r="ED541">
            <v>897.73263185254791</v>
          </cell>
          <cell r="EG541">
            <v>897.73263185254791</v>
          </cell>
        </row>
        <row r="542">
          <cell r="N542" t="str">
            <v>…</v>
          </cell>
          <cell r="O542" t="str">
            <v>…</v>
          </cell>
          <cell r="P542" t="str">
            <v>…</v>
          </cell>
          <cell r="Q542" t="str">
            <v>…</v>
          </cell>
          <cell r="R542">
            <v>3.7321429604399041</v>
          </cell>
          <cell r="S542">
            <v>3.1640706767676288</v>
          </cell>
          <cell r="T542">
            <v>3.1077590252762195</v>
          </cell>
          <cell r="U542">
            <v>4.1253340315747042</v>
          </cell>
          <cell r="V542">
            <v>9.0252823993085478</v>
          </cell>
          <cell r="W542">
            <v>12.066045600000001</v>
          </cell>
          <cell r="X542">
            <v>26.048351472645436</v>
          </cell>
          <cell r="Y542">
            <v>58.362374928431116</v>
          </cell>
          <cell r="Z542">
            <v>43.296150258407621</v>
          </cell>
          <cell r="AA542">
            <v>47.202642056826832</v>
          </cell>
          <cell r="AB542">
            <v>50.94356949376472</v>
          </cell>
          <cell r="AC542">
            <v>48.172147584891718</v>
          </cell>
          <cell r="AD542">
            <v>54.418949999999995</v>
          </cell>
          <cell r="AE542">
            <v>44.903110531138459</v>
          </cell>
          <cell r="AF542">
            <v>20.023453639640227</v>
          </cell>
          <cell r="AJ542">
            <v>17.362864295612336</v>
          </cell>
          <cell r="AO542">
            <v>23.01335503860032</v>
          </cell>
          <cell r="AV542">
            <v>25.617334959090606</v>
          </cell>
          <cell r="BE542">
            <v>20.905878574304353</v>
          </cell>
          <cell r="BQ542">
            <v>11.713093486046958</v>
          </cell>
          <cell r="CD542">
            <v>21.773721844833837</v>
          </cell>
          <cell r="CP542">
            <v>39.024647006680134</v>
          </cell>
          <cell r="DC542">
            <v>26.910704338643249</v>
          </cell>
          <cell r="DN542">
            <v>26.559377219208198</v>
          </cell>
          <cell r="DO542">
            <v>25.615614100143951</v>
          </cell>
          <cell r="DP542">
            <v>22.363779598669815</v>
          </cell>
          <cell r="DR542">
            <v>24.613191236593256</v>
          </cell>
          <cell r="DU542">
            <v>24.873539438347716</v>
          </cell>
          <cell r="DX542">
            <v>21.294694028939748</v>
          </cell>
          <cell r="EA542">
            <v>20.768742904846089</v>
          </cell>
          <cell r="ED542">
            <v>20.368618614095013</v>
          </cell>
          <cell r="EG542">
            <v>20.368618614095013</v>
          </cell>
        </row>
        <row r="543">
          <cell r="N543" t="str">
            <v>…</v>
          </cell>
          <cell r="O543" t="str">
            <v>…</v>
          </cell>
          <cell r="P543" t="str">
            <v>…</v>
          </cell>
          <cell r="Q543" t="str">
            <v>…</v>
          </cell>
          <cell r="R543" t="str">
            <v>…</v>
          </cell>
          <cell r="S543" t="str">
            <v>…</v>
          </cell>
          <cell r="T543" t="str">
            <v>…</v>
          </cell>
          <cell r="U543" t="str">
            <v>…</v>
          </cell>
          <cell r="V543" t="str">
            <v>…</v>
          </cell>
          <cell r="W543">
            <v>58.987665599999993</v>
          </cell>
          <cell r="X543">
            <v>61.261819637178256</v>
          </cell>
          <cell r="Y543">
            <v>87.11366732929099</v>
          </cell>
          <cell r="Z543">
            <v>97.912891546183261</v>
          </cell>
          <cell r="AA543">
            <v>99.923945233331921</v>
          </cell>
          <cell r="AB543">
            <v>95.630669939059899</v>
          </cell>
          <cell r="AC543">
            <v>164.00524784948288</v>
          </cell>
          <cell r="AD543">
            <v>140.64349999999999</v>
          </cell>
          <cell r="AE543">
            <v>149.74840611674131</v>
          </cell>
          <cell r="AF543">
            <v>107.25131308111867</v>
          </cell>
          <cell r="AJ543">
            <v>35.390646906162338</v>
          </cell>
          <cell r="AO543">
            <v>48.471532588987778</v>
          </cell>
          <cell r="AV543">
            <v>50.209369064680267</v>
          </cell>
          <cell r="BE543">
            <v>40.08812650010006</v>
          </cell>
          <cell r="BQ543">
            <v>30.280459725154387</v>
          </cell>
          <cell r="CD543">
            <v>25.326296277136453</v>
          </cell>
          <cell r="CP543">
            <v>58.534725180257468</v>
          </cell>
          <cell r="DC543">
            <v>73.246717803144733</v>
          </cell>
          <cell r="DN543">
            <v>72.223303279809613</v>
          </cell>
          <cell r="DO543">
            <v>68.459506284697881</v>
          </cell>
          <cell r="DP543">
            <v>67.201883233658279</v>
          </cell>
          <cell r="DR543">
            <v>70.464861295110865</v>
          </cell>
          <cell r="DU543">
            <v>56.656235482176442</v>
          </cell>
          <cell r="DX543">
            <v>42.797402967307761</v>
          </cell>
          <cell r="EA543">
            <v>30.761319893628983</v>
          </cell>
          <cell r="ED543">
            <v>19.016127530077409</v>
          </cell>
          <cell r="EG543">
            <v>7.425074335712206</v>
          </cell>
        </row>
        <row r="545">
          <cell r="D545">
            <v>14.097842170991946</v>
          </cell>
          <cell r="E545">
            <v>11.934159807016449</v>
          </cell>
          <cell r="F545">
            <v>11.14298425123002</v>
          </cell>
          <cell r="G545">
            <v>11.800327441888715</v>
          </cell>
          <cell r="H545">
            <v>13.992607524912955</v>
          </cell>
          <cell r="I545">
            <v>14.956355948772377</v>
          </cell>
          <cell r="J545">
            <v>15.218363496063802</v>
          </cell>
          <cell r="K545">
            <v>16.675341763958066</v>
          </cell>
          <cell r="L545">
            <v>17.70645919178363</v>
          </cell>
          <cell r="M545">
            <v>18.665256399558221</v>
          </cell>
          <cell r="N545">
            <v>19.677014755392847</v>
          </cell>
          <cell r="O545">
            <v>21.649041773401436</v>
          </cell>
          <cell r="P545">
            <v>23.470029372138399</v>
          </cell>
          <cell r="Q545">
            <v>39.977856605052317</v>
          </cell>
          <cell r="R545">
            <v>160.44691621034798</v>
          </cell>
          <cell r="S545">
            <v>167.86797863742771</v>
          </cell>
          <cell r="T545">
            <v>183.18852888987345</v>
          </cell>
          <cell r="U545">
            <v>265.41970989819185</v>
          </cell>
          <cell r="V545">
            <v>375.74186565232316</v>
          </cell>
          <cell r="W545">
            <v>702.59343106199992</v>
          </cell>
          <cell r="X545">
            <v>1342.4313352393301</v>
          </cell>
          <cell r="Y545">
            <v>2398.4582429240186</v>
          </cell>
          <cell r="Z545">
            <v>2286.0258481280339</v>
          </cell>
          <cell r="AA545">
            <v>2564.8536669303794</v>
          </cell>
          <cell r="AB545">
            <v>3060.9512957500201</v>
          </cell>
          <cell r="AC545">
            <v>3170.0090797351982</v>
          </cell>
          <cell r="AD545">
            <v>3094.0907592881176</v>
          </cell>
          <cell r="AE545">
            <v>2947.6841421044164</v>
          </cell>
          <cell r="AF545">
            <v>1699.6862982543255</v>
          </cell>
          <cell r="AJ545">
            <v>1222.2442137373364</v>
          </cell>
          <cell r="AO545">
            <v>1562.8974814882852</v>
          </cell>
          <cell r="AV545">
            <v>1725.0096589982586</v>
          </cell>
          <cell r="BE545">
            <v>1488.388029713281</v>
          </cell>
          <cell r="BQ545">
            <v>1083.3504880633511</v>
          </cell>
          <cell r="CD545">
            <v>1500.4155114412295</v>
          </cell>
          <cell r="CP545">
            <v>2119.709923401208</v>
          </cell>
          <cell r="DC545">
            <v>1810.6725096549178</v>
          </cell>
          <cell r="DN545">
            <v>1817.7035325748027</v>
          </cell>
          <cell r="DO545">
            <v>1764.9238015868864</v>
          </cell>
          <cell r="DP545">
            <v>1747.1719482046765</v>
          </cell>
          <cell r="DR545">
            <v>1767.5666645247254</v>
          </cell>
          <cell r="DU545">
            <v>1727.9878366357802</v>
          </cell>
          <cell r="DX545">
            <v>1572.1879034299618</v>
          </cell>
          <cell r="EA545">
            <v>1533.6419406839177</v>
          </cell>
          <cell r="ED545">
            <v>1504.4160116350085</v>
          </cell>
          <cell r="EG545">
            <v>1493.3792100037692</v>
          </cell>
        </row>
        <row r="548">
          <cell r="D548">
            <v>9.6959584214921986</v>
          </cell>
          <cell r="E548">
            <v>6.0114942213251634</v>
          </cell>
          <cell r="F548">
            <v>6.1557700826369679</v>
          </cell>
          <cell r="G548">
            <v>6.2788854842897077</v>
          </cell>
          <cell r="H548">
            <v>6.8691007198129412</v>
          </cell>
          <cell r="I548">
            <v>7.4461051802772289</v>
          </cell>
          <cell r="J548">
            <v>7.4535512854575057</v>
          </cell>
          <cell r="K548">
            <v>7.8933108112994983</v>
          </cell>
          <cell r="L548">
            <v>8.2800830410531727</v>
          </cell>
          <cell r="M548">
            <v>8.5864461135721388</v>
          </cell>
          <cell r="N548">
            <v>9.0071819731371736</v>
          </cell>
          <cell r="O548">
            <v>9.439526707847758</v>
          </cell>
          <cell r="P548">
            <v>9.8926239898244503</v>
          </cell>
          <cell r="Q548">
            <v>16.955957518559106</v>
          </cell>
          <cell r="R548">
            <v>20.228457319641016</v>
          </cell>
          <cell r="S548">
            <v>23.788665807897832</v>
          </cell>
          <cell r="T548">
            <v>29.6406775966407</v>
          </cell>
          <cell r="U548">
            <v>36.932284285414312</v>
          </cell>
          <cell r="V548">
            <v>44.94658997534922</v>
          </cell>
          <cell r="W548">
            <v>54.7</v>
          </cell>
          <cell r="X548">
            <v>65.928714999999997</v>
          </cell>
          <cell r="Y548">
            <v>79.608923362499993</v>
          </cell>
          <cell r="Z548">
            <v>97.799562350831238</v>
          </cell>
          <cell r="AA548">
            <v>121.86314466725325</v>
          </cell>
          <cell r="AB548">
            <v>103.82739925649977</v>
          </cell>
          <cell r="AC548">
            <v>88.460944166537814</v>
          </cell>
          <cell r="AD548">
            <v>110.22675947871444</v>
          </cell>
          <cell r="AE548">
            <v>137.34805364845212</v>
          </cell>
          <cell r="AF548">
            <v>171.14254224865374</v>
          </cell>
          <cell r="AJ548">
            <v>213.25216476893496</v>
          </cell>
          <cell r="AO548">
            <v>249.82491102680731</v>
          </cell>
          <cell r="AV548">
            <v>292.66988326790477</v>
          </cell>
          <cell r="BE548">
            <v>307.30337743130002</v>
          </cell>
          <cell r="BQ548">
            <v>338.03371517443003</v>
          </cell>
          <cell r="CD548">
            <v>354.93540093315153</v>
          </cell>
          <cell r="CP548">
            <v>372.68217097980914</v>
          </cell>
          <cell r="DC548">
            <v>391.31627952879961</v>
          </cell>
          <cell r="DN548">
            <v>410.8820935052396</v>
          </cell>
          <cell r="DO548">
            <v>410.8820935052396</v>
          </cell>
          <cell r="DP548">
            <v>410.8820935052396</v>
          </cell>
          <cell r="DR548">
            <v>431.42619818050161</v>
          </cell>
          <cell r="DU548">
            <v>452.99750808952672</v>
          </cell>
          <cell r="DX548">
            <v>489.23730873668887</v>
          </cell>
          <cell r="EA548">
            <v>528.37629343562401</v>
          </cell>
          <cell r="ED548">
            <v>570.64639691047398</v>
          </cell>
          <cell r="EG548">
            <v>616.29810866331195</v>
          </cell>
        </row>
        <row r="550">
          <cell r="D550">
            <v>3.8120800519331306</v>
          </cell>
          <cell r="E550">
            <v>4.9595161475650027</v>
          </cell>
          <cell r="F550">
            <v>3.8882606596909621</v>
          </cell>
          <cell r="G550">
            <v>4.2576454223616036</v>
          </cell>
          <cell r="H550">
            <v>5.8116860015235892</v>
          </cell>
          <cell r="I550">
            <v>6.160387161615005</v>
          </cell>
          <cell r="J550">
            <v>6.2651137433624591</v>
          </cell>
          <cell r="K550">
            <v>7.1923505773801022</v>
          </cell>
          <cell r="L550">
            <v>7.7317768706836096</v>
          </cell>
          <cell r="M550">
            <v>8.3503190203382989</v>
          </cell>
          <cell r="N550">
            <v>9.1937012413924659</v>
          </cell>
          <cell r="O550">
            <v>10.122265066773105</v>
          </cell>
          <cell r="P550">
            <v>11.174980633717508</v>
          </cell>
          <cell r="Q550">
            <v>20.114965140691517</v>
          </cell>
          <cell r="R550">
            <v>36.508661730355101</v>
          </cell>
          <cell r="S550">
            <v>54.580449286880878</v>
          </cell>
          <cell r="T550">
            <v>64.623251955666959</v>
          </cell>
          <cell r="U550">
            <v>134.28711756387594</v>
          </cell>
          <cell r="V550">
            <v>173.90181724521932</v>
          </cell>
          <cell r="W550">
            <v>309.19743106199996</v>
          </cell>
          <cell r="X550">
            <v>414.594927396</v>
          </cell>
          <cell r="Y550">
            <v>566.24164302308077</v>
          </cell>
          <cell r="Z550">
            <v>1010.0961327600002</v>
          </cell>
          <cell r="AA550">
            <v>839.4590393279999</v>
          </cell>
          <cell r="AB550">
            <v>922.27214266199985</v>
          </cell>
          <cell r="AC550">
            <v>1305.4462789680001</v>
          </cell>
          <cell r="AD550">
            <v>1096.127865872</v>
          </cell>
          <cell r="AE550">
            <v>850.40420729682774</v>
          </cell>
          <cell r="AF550">
            <v>609.06803783400005</v>
          </cell>
          <cell r="AJ550">
            <v>200.97946821880896</v>
          </cell>
          <cell r="AO550">
            <v>266.7460039989673</v>
          </cell>
          <cell r="AV550">
            <v>275.75926006411549</v>
          </cell>
          <cell r="BE550">
            <v>220.17150000000001</v>
          </cell>
          <cell r="BQ550">
            <v>165.75673817932707</v>
          </cell>
          <cell r="CD550">
            <v>138.63740178204873</v>
          </cell>
          <cell r="CP550">
            <v>320.42198844302163</v>
          </cell>
          <cell r="DC550">
            <v>400.95616564583105</v>
          </cell>
          <cell r="DN550">
            <v>395.35394379275726</v>
          </cell>
          <cell r="DO550">
            <v>374.75073239036857</v>
          </cell>
          <cell r="DP550">
            <v>367.86644144196237</v>
          </cell>
          <cell r="DR550">
            <v>385.72814516529729</v>
          </cell>
          <cell r="DU550">
            <v>310.13904267919895</v>
          </cell>
          <cell r="DX550">
            <v>234.27510621690271</v>
          </cell>
          <cell r="EA550">
            <v>168.38899058798182</v>
          </cell>
          <cell r="ED550">
            <v>104.09522513191183</v>
          </cell>
          <cell r="EG550">
            <v>40.645225131911829</v>
          </cell>
        </row>
        <row r="552">
          <cell r="D552">
            <v>62.684004254614933</v>
          </cell>
          <cell r="E552">
            <v>80.478252819647963</v>
          </cell>
          <cell r="F552">
            <v>70.20348467667128</v>
          </cell>
          <cell r="G552">
            <v>72.031843765258444</v>
          </cell>
          <cell r="H552">
            <v>83.279750666432676</v>
          </cell>
          <cell r="I552">
            <v>116.17163305477307</v>
          </cell>
          <cell r="J552">
            <v>128.53027639238269</v>
          </cell>
          <cell r="K552">
            <v>133.83755874464293</v>
          </cell>
          <cell r="L552">
            <v>138.96340241929823</v>
          </cell>
          <cell r="M552">
            <v>204.31445363534974</v>
          </cell>
          <cell r="N552">
            <v>188.30675185223902</v>
          </cell>
          <cell r="O552">
            <v>211.24348073086193</v>
          </cell>
          <cell r="P552">
            <v>261.00640262578219</v>
          </cell>
          <cell r="Q552">
            <v>324.98516370755516</v>
          </cell>
          <cell r="R552">
            <v>465.96628457622478</v>
          </cell>
          <cell r="S552">
            <v>658.36143847157268</v>
          </cell>
          <cell r="T552">
            <v>825.21231365337246</v>
          </cell>
          <cell r="U552">
            <v>895.64401751643072</v>
          </cell>
          <cell r="V552">
            <v>1057.6487918402802</v>
          </cell>
          <cell r="W552">
            <v>1152.6673925116504</v>
          </cell>
          <cell r="X552">
            <v>1217.7077635494584</v>
          </cell>
          <cell r="Y552">
            <v>1441.3678923243738</v>
          </cell>
          <cell r="Z552">
            <v>1683.2434427464282</v>
          </cell>
          <cell r="AA552">
            <v>1949.7672729372366</v>
          </cell>
          <cell r="AB552">
            <v>2030.6610242641004</v>
          </cell>
          <cell r="AC552">
            <v>2160.9908938812905</v>
          </cell>
          <cell r="AD552">
            <v>2505.7752805277491</v>
          </cell>
          <cell r="AE552">
            <v>2731.5074862270494</v>
          </cell>
          <cell r="AF552">
            <v>2818.8023602417907</v>
          </cell>
          <cell r="AJ552">
            <v>3024.5567047022723</v>
          </cell>
          <cell r="AO552">
            <v>3133.5758868856274</v>
          </cell>
          <cell r="AV552">
            <v>3306.8152090025446</v>
          </cell>
          <cell r="BE552">
            <v>3505.5418014799725</v>
          </cell>
          <cell r="BQ552">
            <v>3500.9309181351559</v>
          </cell>
          <cell r="CD552">
            <v>3850.6272321634488</v>
          </cell>
          <cell r="CP552">
            <v>4094.1146970905129</v>
          </cell>
          <cell r="DC552">
            <v>4252.252250708766</v>
          </cell>
          <cell r="DN552">
            <v>4529.1036881478385</v>
          </cell>
          <cell r="DO552">
            <v>4475.3378719649654</v>
          </cell>
          <cell r="DP552">
            <v>4404.0867306101372</v>
          </cell>
          <cell r="DR552">
            <v>4707.9241532789938</v>
          </cell>
          <cell r="DU552">
            <v>5023.6704646219105</v>
          </cell>
          <cell r="DX552">
            <v>5410.8197430345017</v>
          </cell>
          <cell r="EA552">
            <v>5816.4232491698513</v>
          </cell>
          <cell r="ED552">
            <v>6242.7285008561303</v>
          </cell>
          <cell r="EG552">
            <v>6603.8856689179038</v>
          </cell>
        </row>
        <row r="558">
          <cell r="D558">
            <v>15.51033027988405</v>
          </cell>
          <cell r="E558">
            <v>17.216466610671297</v>
          </cell>
          <cell r="F558">
            <v>18.74873213902104</v>
          </cell>
          <cell r="G558">
            <v>17.530064549984672</v>
          </cell>
          <cell r="H558">
            <v>16.110129321435913</v>
          </cell>
          <cell r="I558">
            <v>20.572635143473661</v>
          </cell>
          <cell r="J558">
            <v>20.572635143473661</v>
          </cell>
          <cell r="K558">
            <v>20.140609805460713</v>
          </cell>
          <cell r="L558">
            <v>23.463810423361732</v>
          </cell>
          <cell r="M558">
            <v>36.97896522721809</v>
          </cell>
          <cell r="N558">
            <v>47.813802038792986</v>
          </cell>
          <cell r="O558">
            <v>59.384742132180889</v>
          </cell>
          <cell r="P558">
            <v>81.891559400277444</v>
          </cell>
          <cell r="Q558">
            <v>89.998823780904914</v>
          </cell>
          <cell r="R558">
            <v>126.44834741217142</v>
          </cell>
          <cell r="S558">
            <v>195.48914509921701</v>
          </cell>
          <cell r="T558">
            <v>224.61702771900036</v>
          </cell>
          <cell r="U558">
            <v>226.86319799619037</v>
          </cell>
          <cell r="V558">
            <v>276.77310155535224</v>
          </cell>
          <cell r="W558">
            <v>302.51299999999998</v>
          </cell>
          <cell r="X558">
            <v>327.476</v>
          </cell>
          <cell r="Y558">
            <v>345.11031821200004</v>
          </cell>
          <cell r="Z558">
            <v>532.49829403800004</v>
          </cell>
          <cell r="AA558">
            <v>562.73654650000003</v>
          </cell>
          <cell r="AB558">
            <v>603.55347022000001</v>
          </cell>
          <cell r="AC558">
            <v>649.736043731</v>
          </cell>
          <cell r="AD558">
            <v>697.99994591755001</v>
          </cell>
          <cell r="AE558">
            <v>732.0664336023176</v>
          </cell>
          <cell r="AF558">
            <v>771.63250783251772</v>
          </cell>
          <cell r="AJ558">
            <v>807.36795409213732</v>
          </cell>
          <cell r="AO558">
            <v>844.93792240094422</v>
          </cell>
          <cell r="AV558">
            <v>912.51521811694158</v>
          </cell>
          <cell r="BE558">
            <v>974.75327546076267</v>
          </cell>
          <cell r="BQ558">
            <v>1030.5028188429524</v>
          </cell>
          <cell r="CD558">
            <v>1086.4189955485742</v>
          </cell>
          <cell r="CP558">
            <v>1122.5355910717815</v>
          </cell>
          <cell r="DC558">
            <v>1207.983002104422</v>
          </cell>
          <cell r="DN558">
            <v>1213.515201279916</v>
          </cell>
          <cell r="DO558">
            <v>1212.0033985211064</v>
          </cell>
          <cell r="DP558">
            <v>1211.4126259101879</v>
          </cell>
          <cell r="DR558">
            <v>1282.1290493411932</v>
          </cell>
          <cell r="DU558">
            <v>1356.1008182965916</v>
          </cell>
          <cell r="DX558">
            <v>1434.1557765640111</v>
          </cell>
          <cell r="EA558">
            <v>1516.5496138863714</v>
          </cell>
          <cell r="ED558">
            <v>1603.5580579181765</v>
          </cell>
          <cell r="EG558">
            <v>1695.4783614670378</v>
          </cell>
        </row>
        <row r="565">
          <cell r="D565">
            <v>101.92197694244051</v>
          </cell>
          <cell r="E565">
            <v>117.20867820241347</v>
          </cell>
          <cell r="F565">
            <v>105.17142231989341</v>
          </cell>
          <cell r="G565">
            <v>107.48792273481897</v>
          </cell>
          <cell r="H565">
            <v>120.23463685749741</v>
          </cell>
          <cell r="I565">
            <v>157.9150875856555</v>
          </cell>
          <cell r="J565">
            <v>173.86020734152856</v>
          </cell>
          <cell r="K565">
            <v>197.03049186683216</v>
          </cell>
          <cell r="L565">
            <v>218.30794895206105</v>
          </cell>
          <cell r="M565">
            <v>336.21557500369232</v>
          </cell>
          <cell r="N565">
            <v>485.5501799907787</v>
          </cell>
          <cell r="O565">
            <v>487.45718037793705</v>
          </cell>
          <cell r="P565">
            <v>705.63302104390607</v>
          </cell>
          <cell r="Q565">
            <v>1118.6412242295571</v>
          </cell>
          <cell r="R565">
            <v>1701.287401529838</v>
          </cell>
          <cell r="S565">
            <v>2059.4135456271406</v>
          </cell>
          <cell r="T565">
            <v>2311.8611099278573</v>
          </cell>
          <cell r="U565">
            <v>3203.2830107383093</v>
          </cell>
          <cell r="V565">
            <v>4377.2765747788617</v>
          </cell>
          <cell r="W565">
            <v>5254.0635479080656</v>
          </cell>
          <cell r="X565">
            <v>6150.3179841882902</v>
          </cell>
          <cell r="Y565">
            <v>8160.832134389464</v>
          </cell>
          <cell r="Z565">
            <v>6780.2225475510149</v>
          </cell>
          <cell r="AA565">
            <v>8074.1719115985816</v>
          </cell>
          <cell r="AB565">
            <v>9406.2115612583821</v>
          </cell>
          <cell r="AC565">
            <v>10419.130719815726</v>
          </cell>
          <cell r="AD565">
            <v>9789.6177575417969</v>
          </cell>
          <cell r="AE565">
            <v>9704.782401682749</v>
          </cell>
          <cell r="AF565">
            <v>6923.8071403388876</v>
          </cell>
          <cell r="AJ565">
            <v>5907.4378454618436</v>
          </cell>
          <cell r="AO565">
            <v>6468.0854442433156</v>
          </cell>
          <cell r="AV565">
            <v>7017.5241337360312</v>
          </cell>
          <cell r="BE565">
            <v>6716.9563497815197</v>
          </cell>
          <cell r="BQ565">
            <v>5782.4056912370215</v>
          </cell>
          <cell r="CD565">
            <v>6937.7196355954702</v>
          </cell>
          <cell r="CP565">
            <v>8478.9298890463142</v>
          </cell>
          <cell r="DC565">
            <v>7571.4647585989087</v>
          </cell>
          <cell r="DN565">
            <v>7901.1912743718931</v>
          </cell>
          <cell r="DO565">
            <v>7749.9826834670193</v>
          </cell>
          <cell r="DP565">
            <v>7533.5631315052688</v>
          </cell>
          <cell r="DR565">
            <v>8043.3321367627605</v>
          </cell>
          <cell r="DU565">
            <v>8285.9050544918809</v>
          </cell>
          <cell r="DX565">
            <v>8547.0803360052287</v>
          </cell>
          <cell r="EA565">
            <v>8939.1038367719266</v>
          </cell>
          <cell r="ED565">
            <v>9369.1828405205779</v>
          </cell>
          <cell r="EG565">
            <v>9748.245697913484</v>
          </cell>
        </row>
        <row r="566">
          <cell r="D566" t="str">
            <v>--</v>
          </cell>
          <cell r="E566" t="str">
            <v>--</v>
          </cell>
          <cell r="F566" t="str">
            <v>--</v>
          </cell>
          <cell r="G566" t="str">
            <v>--</v>
          </cell>
          <cell r="H566" t="str">
            <v>--</v>
          </cell>
          <cell r="I566">
            <v>4.2309999999999999</v>
          </cell>
          <cell r="J566">
            <v>7.2675887000000001</v>
          </cell>
          <cell r="K566">
            <v>13.690169855927541</v>
          </cell>
          <cell r="L566">
            <v>16.339692372675664</v>
          </cell>
          <cell r="M566">
            <v>57.940198151431694</v>
          </cell>
          <cell r="N566">
            <v>199.12251973940042</v>
          </cell>
          <cell r="O566">
            <v>195.07471598070146</v>
          </cell>
          <cell r="P566">
            <v>348.05287143099008</v>
          </cell>
          <cell r="Q566">
            <v>681.34400640598517</v>
          </cell>
          <cell r="R566">
            <v>1101.0184544044914</v>
          </cell>
          <cell r="S566">
            <v>1243.3104788089831</v>
          </cell>
          <cell r="T566">
            <v>1318.8102399472891</v>
          </cell>
          <cell r="U566">
            <v>2055.0298419619826</v>
          </cell>
          <cell r="V566">
            <v>3022.9210444979753</v>
          </cell>
          <cell r="W566">
            <v>3572.6172016000005</v>
          </cell>
          <cell r="X566">
            <v>4265.7914527870144</v>
          </cell>
          <cell r="Y566">
            <v>5906.2131642879849</v>
          </cell>
          <cell r="Z566">
            <v>3749.2981349397787</v>
          </cell>
          <cell r="AA566">
            <v>4927.0801959051314</v>
          </cell>
          <cell r="AB566">
            <v>6154.057883488179</v>
          </cell>
          <cell r="AC566">
            <v>6593.6014088971533</v>
          </cell>
          <cell r="AD566">
            <v>5750.2684675367627</v>
          </cell>
          <cell r="AE566">
            <v>5553.7993310685697</v>
          </cell>
          <cell r="AF566">
            <v>2873.304977955685</v>
          </cell>
          <cell r="AJ566">
            <v>2159.2594366709586</v>
          </cell>
          <cell r="AO566">
            <v>2475.7552911575285</v>
          </cell>
          <cell r="AV566">
            <v>2804.450081890694</v>
          </cell>
          <cell r="BE566">
            <v>2348.8634374499243</v>
          </cell>
          <cell r="BQ566">
            <v>1441.1066959374475</v>
          </cell>
          <cell r="CD566">
            <v>2225.8208060688717</v>
          </cell>
          <cell r="CP566">
            <v>3242.0374172849552</v>
          </cell>
          <cell r="DC566">
            <v>2038.9005420000299</v>
          </cell>
          <cell r="DN566">
            <v>2027.1251131023967</v>
          </cell>
          <cell r="DO566">
            <v>1960.3409591012351</v>
          </cell>
          <cell r="DP566">
            <v>1834.8863245390476</v>
          </cell>
          <cell r="DR566">
            <v>1915.094734289095</v>
          </cell>
          <cell r="DU566">
            <v>1822.5712768799049</v>
          </cell>
          <cell r="DX566">
            <v>1685.8615875500352</v>
          </cell>
          <cell r="EA566">
            <v>1644.2230086705617</v>
          </cell>
          <cell r="ED566">
            <v>1612.5459077408086</v>
          </cell>
          <cell r="EG566">
            <v>1612.5459077408086</v>
          </cell>
        </row>
        <row r="612">
          <cell r="D612">
            <v>163.89670661654219</v>
          </cell>
          <cell r="E612">
            <v>172.58323206721889</v>
          </cell>
          <cell r="F612">
            <v>184.83664154399142</v>
          </cell>
          <cell r="G612">
            <v>186.13446555027403</v>
          </cell>
          <cell r="H612">
            <v>185.19249406078626</v>
          </cell>
          <cell r="I612">
            <v>209.0746765930877</v>
          </cell>
          <cell r="J612">
            <v>229.22459726651664</v>
          </cell>
          <cell r="K612">
            <v>241.63994248505315</v>
          </cell>
          <cell r="L612">
            <v>276.00710587523741</v>
          </cell>
          <cell r="M612">
            <v>370.69821034286178</v>
          </cell>
          <cell r="N612">
            <v>420.33687151151645</v>
          </cell>
          <cell r="O612">
            <v>451.27431985611838</v>
          </cell>
          <cell r="P612">
            <v>551.42167642162246</v>
          </cell>
          <cell r="Q612">
            <v>1459.2053228810535</v>
          </cell>
          <cell r="R612">
            <v>2322.5462588377068</v>
          </cell>
          <cell r="S612">
            <v>2839.2302991907136</v>
          </cell>
          <cell r="T612">
            <v>3329.0807266602474</v>
          </cell>
          <cell r="U612">
            <v>4163.0132463729915</v>
          </cell>
          <cell r="V612">
            <v>4377.2765747788617</v>
          </cell>
          <cell r="W612">
            <v>4600.3544538894603</v>
          </cell>
          <cell r="X612">
            <v>5216.4848930772769</v>
          </cell>
          <cell r="Y612">
            <v>6055.8207751286263</v>
          </cell>
          <cell r="Z612">
            <v>6180.881870131595</v>
          </cell>
          <cell r="AA612">
            <v>5937.0511283562464</v>
          </cell>
          <cell r="AB612">
            <v>6206.6278963279983</v>
          </cell>
          <cell r="AC612">
            <v>6726.7073156226397</v>
          </cell>
          <cell r="AD612">
            <v>6460.6193523256643</v>
          </cell>
          <cell r="AE612">
            <v>6413.2634668699529</v>
          </cell>
          <cell r="AF612">
            <v>5817.5497208801953</v>
          </cell>
          <cell r="AJ612">
            <v>5264.216775761608</v>
          </cell>
          <cell r="AO612">
            <v>5155.1672800392926</v>
          </cell>
          <cell r="AV612">
            <v>4998.3810117594703</v>
          </cell>
          <cell r="BE612">
            <v>4777.6314265420788</v>
          </cell>
          <cell r="BQ612">
            <v>4559.1180658802259</v>
          </cell>
          <cell r="CD612">
            <v>4600.4430984404271</v>
          </cell>
          <cell r="CP612">
            <v>4738.5090748752427</v>
          </cell>
          <cell r="DC612">
            <v>4487.4986085261626</v>
          </cell>
          <cell r="DN612">
            <v>4548.3384141136758</v>
          </cell>
          <cell r="DO612">
            <v>4513.8197006785813</v>
          </cell>
          <cell r="DP612">
            <v>4447.0702595377625</v>
          </cell>
          <cell r="DR612">
            <v>4719.7382970029385</v>
          </cell>
          <cell r="DU612">
            <v>4827.9305359118389</v>
          </cell>
          <cell r="DX612">
            <v>4883.2066537107748</v>
          </cell>
          <cell r="EA612">
            <v>5029.6408000940683</v>
          </cell>
          <cell r="ED612">
            <v>5190.069906881693</v>
          </cell>
          <cell r="EG612">
            <v>5324.8615590735353</v>
          </cell>
        </row>
        <row r="890">
          <cell r="D890">
            <v>4.1050000000000004</v>
          </cell>
          <cell r="E890">
            <v>5.665</v>
          </cell>
          <cell r="F890">
            <v>4.3109999999999999</v>
          </cell>
          <cell r="G890">
            <v>4.1379999999999999</v>
          </cell>
          <cell r="H890">
            <v>4.3490000000000002</v>
          </cell>
          <cell r="I890">
            <v>14.844376000000002</v>
          </cell>
          <cell r="J890">
            <v>22.420784000000001</v>
          </cell>
          <cell r="K890">
            <v>19.454151999999997</v>
          </cell>
          <cell r="L890">
            <v>30.257963999999998</v>
          </cell>
          <cell r="M890">
            <v>51.240296000000001</v>
          </cell>
          <cell r="N890">
            <v>77.982044000000002</v>
          </cell>
          <cell r="O890">
            <v>110.971104</v>
          </cell>
          <cell r="P890">
            <v>91.177667999999997</v>
          </cell>
          <cell r="Q890">
            <v>114.43404399999999</v>
          </cell>
          <cell r="R890">
            <v>116.17252399999998</v>
          </cell>
          <cell r="S890">
            <v>215.63040399999997</v>
          </cell>
          <cell r="T890">
            <v>182.32449199999996</v>
          </cell>
          <cell r="U890">
            <v>228.09979199999998</v>
          </cell>
          <cell r="V890">
            <v>332.53196799999995</v>
          </cell>
          <cell r="W890">
            <v>359.26249999999999</v>
          </cell>
          <cell r="X890">
            <v>386.59869600000002</v>
          </cell>
          <cell r="Y890">
            <v>548.42358577580808</v>
          </cell>
          <cell r="Z890">
            <v>630.455196329052</v>
          </cell>
          <cell r="AA890">
            <v>741.24300799999992</v>
          </cell>
          <cell r="AB890">
            <v>814.30963999999983</v>
          </cell>
          <cell r="AC890">
            <v>1493.4580679999999</v>
          </cell>
          <cell r="AD890">
            <v>1705.6731999999997</v>
          </cell>
          <cell r="AE890">
            <v>1521.8611722348558</v>
          </cell>
          <cell r="AF890">
            <v>1345.5852934134061</v>
          </cell>
          <cell r="AJ890">
            <v>1505.0053535050424</v>
          </cell>
          <cell r="AO890">
            <v>1599.1204865038196</v>
          </cell>
          <cell r="AV890">
            <v>1698.6893023566354</v>
          </cell>
          <cell r="BE890">
            <v>1800.7878637553351</v>
          </cell>
          <cell r="BQ890">
            <v>1649.9248187753353</v>
          </cell>
          <cell r="CD890">
            <v>1700.8083552169317</v>
          </cell>
          <cell r="CP890">
            <v>1792.8850058277474</v>
          </cell>
          <cell r="DC890">
            <v>2191.260560831975</v>
          </cell>
          <cell r="DN890">
            <v>2189.8981227044223</v>
          </cell>
          <cell r="DO890">
            <v>2177.6396987785984</v>
          </cell>
          <cell r="DP890">
            <v>2172.546317096102</v>
          </cell>
          <cell r="DR890">
            <v>2198.466658570082</v>
          </cell>
          <cell r="DU890">
            <v>2216.2692140037016</v>
          </cell>
          <cell r="DX890">
            <v>2230.8930145868057</v>
          </cell>
          <cell r="EA890">
            <v>2242.1985392916731</v>
          </cell>
          <cell r="ED890">
            <v>2250.0626203827596</v>
          </cell>
          <cell r="EG890">
            <v>2254.3798456007298</v>
          </cell>
        </row>
        <row r="891">
          <cell r="T891">
            <v>538.72077314433659</v>
          </cell>
          <cell r="U891">
            <v>500.09654938313702</v>
          </cell>
          <cell r="V891">
            <v>322.20726278750641</v>
          </cell>
          <cell r="W891">
            <v>1309.1552553660599</v>
          </cell>
          <cell r="X891">
            <v>1628.2245659388361</v>
          </cell>
          <cell r="Y891">
            <v>2733.6674601111304</v>
          </cell>
          <cell r="Z891">
            <v>1375.8910801250954</v>
          </cell>
          <cell r="AA891">
            <v>2883.8647183336234</v>
          </cell>
          <cell r="AB891">
            <v>2160.6653907418945</v>
          </cell>
          <cell r="AC891">
            <v>1054.7823971450207</v>
          </cell>
          <cell r="AD891">
            <v>1770.4292230658757</v>
          </cell>
          <cell r="AE891">
            <v>2848.8569317358206</v>
          </cell>
          <cell r="AF891">
            <v>2259.5107607835434</v>
          </cell>
          <cell r="AJ891">
            <v>2941.2178206631347</v>
          </cell>
          <cell r="AO891">
            <v>2422.4532176917974</v>
          </cell>
          <cell r="AV891">
            <v>2243.8969335664106</v>
          </cell>
          <cell r="BE891">
            <v>2138.20801588207</v>
          </cell>
          <cell r="BQ891">
            <v>2316.2271549463894</v>
          </cell>
          <cell r="CD891">
            <v>2581.0920090980426</v>
          </cell>
          <cell r="CP891">
            <v>1500.8718789693064</v>
          </cell>
          <cell r="DC891">
            <v>2499.1022148486495</v>
          </cell>
          <cell r="DN891">
            <v>2684.2365460749006</v>
          </cell>
          <cell r="DO891">
            <v>2647.9449033882429</v>
          </cell>
          <cell r="DP891">
            <v>2791.7790057707998</v>
          </cell>
          <cell r="DR891">
            <v>2988.7709564872107</v>
          </cell>
          <cell r="DU891">
            <v>3368.9656460598089</v>
          </cell>
          <cell r="DX891">
            <v>3808.4539141358287</v>
          </cell>
          <cell r="EA891">
            <v>4254.9344849302024</v>
          </cell>
          <cell r="ED891">
            <v>4726.4366879382005</v>
          </cell>
          <cell r="EG891">
            <v>5113.1971525938752</v>
          </cell>
        </row>
        <row r="893">
          <cell r="D893">
            <v>17.535589999999999</v>
          </cell>
          <cell r="E893">
            <v>12.277667999999998</v>
          </cell>
          <cell r="F893">
            <v>13.385375999999999</v>
          </cell>
          <cell r="G893">
            <v>17.760278000000003</v>
          </cell>
          <cell r="H893">
            <v>15.294740000000001</v>
          </cell>
          <cell r="I893">
            <v>13.341526</v>
          </cell>
          <cell r="J893">
            <v>16.31532</v>
          </cell>
          <cell r="K893">
            <v>34.647195999999994</v>
          </cell>
          <cell r="L893">
            <v>159.87585226644273</v>
          </cell>
          <cell r="M893">
            <v>326.11728050317538</v>
          </cell>
          <cell r="N893">
            <v>350.72549413333309</v>
          </cell>
          <cell r="O893">
            <v>276.05182499999995</v>
          </cell>
          <cell r="P893">
            <v>342.19798810684165</v>
          </cell>
          <cell r="Q893">
            <v>511.85613327564715</v>
          </cell>
          <cell r="R893">
            <v>891.49929600000019</v>
          </cell>
          <cell r="S893">
            <v>690.94584672271833</v>
          </cell>
          <cell r="T893">
            <v>959.94803816449166</v>
          </cell>
          <cell r="U893">
            <v>945.82443007138613</v>
          </cell>
          <cell r="V893">
            <v>1153.7374846846512</v>
          </cell>
          <cell r="W893">
            <v>1431.6691020000001</v>
          </cell>
          <cell r="X893">
            <v>1824.0438112282648</v>
          </cell>
          <cell r="Y893">
            <v>1945.3237246693609</v>
          </cell>
          <cell r="Z893">
            <v>3021.0520301203032</v>
          </cell>
          <cell r="AA893">
            <v>2652.0087522063927</v>
          </cell>
          <cell r="AB893">
            <v>3117.3685291164575</v>
          </cell>
          <cell r="AC893">
            <v>4102.1673352138396</v>
          </cell>
          <cell r="AD893">
            <v>3822.8732358452148</v>
          </cell>
          <cell r="AE893">
            <v>3470.5481784010271</v>
          </cell>
          <cell r="AF893">
            <v>3235.0010618540537</v>
          </cell>
          <cell r="AJ893">
            <v>1667.6753893825594</v>
          </cell>
          <cell r="AO893">
            <v>2058.6242160714974</v>
          </cell>
          <cell r="AV893">
            <v>2061.3673857725234</v>
          </cell>
          <cell r="BE893">
            <v>1767.1907998836048</v>
          </cell>
          <cell r="BQ893">
            <v>1553.4448756925499</v>
          </cell>
          <cell r="CD893">
            <v>1865.4585408023161</v>
          </cell>
          <cell r="CP893">
            <v>2624.5268273180059</v>
          </cell>
          <cell r="DC893">
            <v>2317.8632097445934</v>
          </cell>
          <cell r="DN893">
            <v>2356.2224422792619</v>
          </cell>
          <cell r="DO893">
            <v>2301.1226238465797</v>
          </cell>
          <cell r="DP893">
            <v>2175.2213127152522</v>
          </cell>
          <cell r="DR893">
            <v>2357.2713153745585</v>
          </cell>
          <cell r="DU893">
            <v>2298.4890036043557</v>
          </cell>
          <cell r="DX893">
            <v>2242.6619641507918</v>
          </cell>
          <cell r="EA893">
            <v>2239.6871081025602</v>
          </cell>
          <cell r="ED893">
            <v>2248.8542177532063</v>
          </cell>
          <cell r="EG893">
            <v>2251.4386749535747</v>
          </cell>
        </row>
        <row r="895">
          <cell r="D895">
            <v>12.40659</v>
          </cell>
          <cell r="E895">
            <v>9.4396679999999993</v>
          </cell>
          <cell r="F895">
            <v>10.622375999999999</v>
          </cell>
          <cell r="G895">
            <v>10.738278000000001</v>
          </cell>
          <cell r="H895">
            <v>10.31274</v>
          </cell>
          <cell r="I895">
            <v>8.5285259999999994</v>
          </cell>
          <cell r="J895">
            <v>10.08432</v>
          </cell>
          <cell r="K895">
            <v>5.2671959999999993</v>
          </cell>
          <cell r="L895">
            <v>3.0692879999999998</v>
          </cell>
          <cell r="M895">
            <v>6.9718859999999996</v>
          </cell>
          <cell r="N895">
            <v>14.685714000000001</v>
          </cell>
          <cell r="O895">
            <v>24.880859999999998</v>
          </cell>
          <cell r="P895">
            <v>26.061029999999999</v>
          </cell>
          <cell r="Q895">
            <v>38.608902000000008</v>
          </cell>
          <cell r="R895">
            <v>79.237206</v>
          </cell>
          <cell r="S895">
            <v>107.132364</v>
          </cell>
          <cell r="T895">
            <v>143.600886</v>
          </cell>
          <cell r="U895">
            <v>307.12761</v>
          </cell>
          <cell r="V895">
            <v>377.31853799999999</v>
          </cell>
          <cell r="W895">
            <v>642.82210199999997</v>
          </cell>
          <cell r="X895">
            <v>861.94371599999999</v>
          </cell>
          <cell r="Y895">
            <v>1177.2175530625379</v>
          </cell>
          <cell r="Z895">
            <v>2099.9919600000003</v>
          </cell>
          <cell r="AA895">
            <v>1745.2370879999999</v>
          </cell>
          <cell r="AB895">
            <v>1917.4057019999998</v>
          </cell>
          <cell r="AC895">
            <v>2714.0255280000001</v>
          </cell>
          <cell r="AD895">
            <v>2278.852112</v>
          </cell>
          <cell r="AE895">
            <v>2232.032040149154</v>
          </cell>
          <cell r="AF895">
            <v>2167.5019139999999</v>
          </cell>
          <cell r="AJ895">
            <v>934.78822427353009</v>
          </cell>
          <cell r="AO895">
            <v>554.56549687934989</v>
          </cell>
          <cell r="AV895">
            <v>573.3040749773711</v>
          </cell>
          <cell r="BE895">
            <v>293.56200000000001</v>
          </cell>
          <cell r="BQ895">
            <v>201.00898423910277</v>
          </cell>
          <cell r="CD895">
            <v>192.55194691951212</v>
          </cell>
          <cell r="CP895">
            <v>459.38636335917084</v>
          </cell>
          <cell r="DC895">
            <v>568.73214985224263</v>
          </cell>
          <cell r="DN895">
            <v>532.46322396330947</v>
          </cell>
          <cell r="DO895">
            <v>520.48712831995635</v>
          </cell>
          <cell r="DP895">
            <v>495.44301877705374</v>
          </cell>
          <cell r="DR895">
            <v>514.30419355372976</v>
          </cell>
          <cell r="DU895">
            <v>413.51872357226529</v>
          </cell>
          <cell r="DX895">
            <v>312.36680828920362</v>
          </cell>
          <cell r="EA895">
            <v>224.5186541173091</v>
          </cell>
          <cell r="ED895">
            <v>138.79363350921577</v>
          </cell>
          <cell r="EG895">
            <v>54.193633509215772</v>
          </cell>
        </row>
        <row r="896">
          <cell r="D896">
            <v>4.4749999999999996</v>
          </cell>
          <cell r="E896">
            <v>3.5230000000000001</v>
          </cell>
          <cell r="F896">
            <v>2.77</v>
          </cell>
          <cell r="G896">
            <v>8.3870000000000005</v>
          </cell>
          <cell r="H896">
            <v>5.9649999999999999</v>
          </cell>
          <cell r="I896">
            <v>5.8</v>
          </cell>
          <cell r="J896">
            <v>5.7</v>
          </cell>
          <cell r="K896">
            <v>29.4</v>
          </cell>
          <cell r="L896">
            <v>156.81556426644272</v>
          </cell>
          <cell r="M896">
            <v>309.1453945031754</v>
          </cell>
          <cell r="N896">
            <v>336.05278013333304</v>
          </cell>
          <cell r="O896">
            <v>251.18696499999999</v>
          </cell>
          <cell r="P896">
            <v>316.52695810684162</v>
          </cell>
          <cell r="Q896">
            <v>473.04723127564716</v>
          </cell>
          <cell r="R896">
            <v>812.06209000000013</v>
          </cell>
          <cell r="S896">
            <v>583.71348272271825</v>
          </cell>
          <cell r="T896">
            <v>816.14715216449167</v>
          </cell>
          <cell r="U896">
            <v>638.49682007138608</v>
          </cell>
          <cell r="V896">
            <v>776.2189466846512</v>
          </cell>
          <cell r="W896">
            <v>788.64700000000005</v>
          </cell>
          <cell r="X896">
            <v>961.90009522826483</v>
          </cell>
          <cell r="Y896">
            <v>767.90617160682291</v>
          </cell>
          <cell r="Z896">
            <v>920.86007012030291</v>
          </cell>
          <cell r="AA896">
            <v>906.57166420639294</v>
          </cell>
          <cell r="AB896">
            <v>1199.7628271164581</v>
          </cell>
          <cell r="AC896">
            <v>1387.9418072138396</v>
          </cell>
          <cell r="AD896">
            <v>1543.821123845215</v>
          </cell>
          <cell r="AE896">
            <v>1238.3161382518736</v>
          </cell>
          <cell r="AF896">
            <v>1067.2991478540539</v>
          </cell>
          <cell r="AJ896">
            <v>732.68716510902925</v>
          </cell>
          <cell r="AO896">
            <v>1503.8587191921479</v>
          </cell>
          <cell r="AV896">
            <v>1487.8633107951523</v>
          </cell>
          <cell r="BE896">
            <v>1473.4287998836046</v>
          </cell>
          <cell r="BQ896">
            <v>1352.235891453447</v>
          </cell>
          <cell r="CD896">
            <v>1672.7065938828039</v>
          </cell>
          <cell r="CP896">
            <v>2164.9404639588352</v>
          </cell>
          <cell r="DC896">
            <v>1748.9310598923512</v>
          </cell>
          <cell r="DN896">
            <v>1823.5592183159526</v>
          </cell>
          <cell r="DO896">
            <v>1780.4354955266233</v>
          </cell>
          <cell r="DP896">
            <v>1679.5782939381988</v>
          </cell>
          <cell r="DR896">
            <v>1842.7671218208291</v>
          </cell>
          <cell r="DU896">
            <v>1884.7702800320908</v>
          </cell>
          <cell r="DX896">
            <v>1930.0951558615884</v>
          </cell>
          <cell r="EA896">
            <v>2014.968453985251</v>
          </cell>
          <cell r="ED896">
            <v>2109.8605842439906</v>
          </cell>
          <cell r="EG896">
            <v>2197.045041444359</v>
          </cell>
        </row>
        <row r="897">
          <cell r="D897" t="str">
            <v>..</v>
          </cell>
          <cell r="E897" t="str">
            <v>..</v>
          </cell>
          <cell r="F897" t="str">
            <v>..</v>
          </cell>
          <cell r="G897">
            <v>3.0489999999999999</v>
          </cell>
          <cell r="H897">
            <v>3</v>
          </cell>
          <cell r="I897">
            <v>2.8</v>
          </cell>
          <cell r="J897">
            <v>3.1</v>
          </cell>
          <cell r="K897">
            <v>25</v>
          </cell>
          <cell r="L897">
            <v>152.81556426644272</v>
          </cell>
          <cell r="M897">
            <v>288.97246000295388</v>
          </cell>
          <cell r="N897">
            <v>315.17412239372953</v>
          </cell>
          <cell r="O897">
            <v>237.18696499999999</v>
          </cell>
          <cell r="P897">
            <v>295.02695810684162</v>
          </cell>
          <cell r="Q897">
            <v>445.54723127564716</v>
          </cell>
          <cell r="R897">
            <v>779.06209000000013</v>
          </cell>
          <cell r="S897">
            <v>281.75534799999997</v>
          </cell>
          <cell r="T897">
            <v>448.71833027168145</v>
          </cell>
          <cell r="U897">
            <v>213.64314762414529</v>
          </cell>
          <cell r="V897">
            <v>275.1074004807233</v>
          </cell>
          <cell r="W897">
            <v>573.67335635447193</v>
          </cell>
          <cell r="X897">
            <v>522.92550724750004</v>
          </cell>
          <cell r="Y897">
            <v>323.08514615780001</v>
          </cell>
          <cell r="Z897">
            <v>304.01568811348938</v>
          </cell>
          <cell r="AA897">
            <v>156.5034335180662</v>
          </cell>
          <cell r="AB897">
            <v>369.64687527417999</v>
          </cell>
          <cell r="AC897">
            <v>593.84042429112776</v>
          </cell>
          <cell r="AD897">
            <v>688.56722690377524</v>
          </cell>
          <cell r="AE897">
            <v>351.13498005621841</v>
          </cell>
          <cell r="AF897">
            <v>216.69369375358136</v>
          </cell>
          <cell r="AJ897">
            <v>65.569699262943416</v>
          </cell>
          <cell r="AO897">
            <v>665.46938704413276</v>
          </cell>
          <cell r="AV897">
            <v>603.11775990763147</v>
          </cell>
          <cell r="BE897">
            <v>556.12928829396958</v>
          </cell>
          <cell r="BQ897">
            <v>515.56310244053668</v>
          </cell>
          <cell r="CD897">
            <v>738.96986309168597</v>
          </cell>
          <cell r="CP897">
            <v>1160.4551954537226</v>
          </cell>
          <cell r="DC897">
            <v>726.4412900746089</v>
          </cell>
          <cell r="DN897">
            <v>722.5240012239683</v>
          </cell>
          <cell r="DO897">
            <v>698.81789892249276</v>
          </cell>
          <cell r="DP897">
            <v>618.88262833596775</v>
          </cell>
          <cell r="DR897">
            <v>683.27251925188602</v>
          </cell>
          <cell r="DU897">
            <v>648.20351118133624</v>
          </cell>
          <cell r="DX897">
            <v>602.01484371689378</v>
          </cell>
          <cell r="EA897">
            <v>587.14586352193714</v>
          </cell>
          <cell r="ED897">
            <v>575.83408970464359</v>
          </cell>
          <cell r="EG897">
            <v>575.83408970464359</v>
          </cell>
        </row>
        <row r="899">
          <cell r="D899">
            <v>0.65400000000000003</v>
          </cell>
          <cell r="E899">
            <v>-0.68500000000000005</v>
          </cell>
          <cell r="F899">
            <v>-7.0000000000000001E-3</v>
          </cell>
          <cell r="G899">
            <v>-1.365</v>
          </cell>
          <cell r="H899">
            <v>-0.98299999999999998</v>
          </cell>
          <cell r="I899">
            <v>-0.98699999999999999</v>
          </cell>
          <cell r="J899">
            <v>0.53100000000000003</v>
          </cell>
          <cell r="K899">
            <v>-0.02</v>
          </cell>
          <cell r="L899">
            <v>-8.9999999999999993E-3</v>
          </cell>
          <cell r="M899">
            <v>10</v>
          </cell>
          <cell r="N899">
            <v>-1.2999999999999999E-2</v>
          </cell>
          <cell r="O899">
            <v>-1.6E-2</v>
          </cell>
          <cell r="P899">
            <v>-0.39</v>
          </cell>
          <cell r="Q899">
            <v>0.2</v>
          </cell>
          <cell r="R899">
            <v>0.2</v>
          </cell>
          <cell r="S899">
            <v>0.1</v>
          </cell>
          <cell r="T899">
            <v>0.2</v>
          </cell>
          <cell r="U899">
            <v>0.2</v>
          </cell>
          <cell r="V899">
            <v>0.2</v>
          </cell>
          <cell r="W899">
            <v>0.2</v>
          </cell>
          <cell r="X899">
            <v>0.2</v>
          </cell>
          <cell r="Y899">
            <v>0.2</v>
          </cell>
          <cell r="Z899">
            <v>0.2</v>
          </cell>
          <cell r="AA899">
            <v>0.2</v>
          </cell>
          <cell r="AB899">
            <v>0.2</v>
          </cell>
          <cell r="AC899">
            <v>0.2</v>
          </cell>
          <cell r="AD899">
            <v>0.2</v>
          </cell>
          <cell r="AE899">
            <v>0.2</v>
          </cell>
          <cell r="AF899">
            <v>0.2</v>
          </cell>
          <cell r="AJ899">
            <v>0.2</v>
          </cell>
          <cell r="AO899">
            <v>0.2</v>
          </cell>
          <cell r="AV899">
            <v>0.2</v>
          </cell>
          <cell r="BE899">
            <v>0.2</v>
          </cell>
          <cell r="BQ899">
            <v>0.2</v>
          </cell>
          <cell r="CD899">
            <v>0.2</v>
          </cell>
          <cell r="CP899">
            <v>0.2</v>
          </cell>
          <cell r="DC899">
            <v>0.2</v>
          </cell>
          <cell r="DN899">
            <v>0.2</v>
          </cell>
          <cell r="DO899">
            <v>0.2</v>
          </cell>
          <cell r="DP899">
            <v>0.2</v>
          </cell>
          <cell r="DR899">
            <v>0.2</v>
          </cell>
          <cell r="DU899">
            <v>0.2</v>
          </cell>
          <cell r="DX899">
            <v>0.2</v>
          </cell>
          <cell r="EA899">
            <v>0.2</v>
          </cell>
          <cell r="ED899">
            <v>0.2</v>
          </cell>
          <cell r="EG899">
            <v>0.2</v>
          </cell>
        </row>
        <row r="910">
          <cell r="D910">
            <v>-13.895</v>
          </cell>
          <cell r="E910">
            <v>-16.256999999999998</v>
          </cell>
          <cell r="F910">
            <v>-13.913</v>
          </cell>
          <cell r="G910">
            <v>-14.477</v>
          </cell>
          <cell r="H910">
            <v>-18.969099999999997</v>
          </cell>
          <cell r="I910">
            <v>-14.824399999999999</v>
          </cell>
          <cell r="J910">
            <v>-14.44965</v>
          </cell>
          <cell r="K910">
            <v>-29.1084</v>
          </cell>
          <cell r="L910">
            <v>-49.846769500000001</v>
          </cell>
          <cell r="M910">
            <v>-126.36306093749999</v>
          </cell>
          <cell r="N910">
            <v>-209.3875958984375</v>
          </cell>
          <cell r="O910">
            <v>-249.13675872558596</v>
          </cell>
          <cell r="P910">
            <v>-269.42533459814456</v>
          </cell>
          <cell r="Q910">
            <v>-465.23828574906184</v>
          </cell>
          <cell r="R910">
            <v>-584.19900000000007</v>
          </cell>
          <cell r="S910">
            <v>-763.67599999999993</v>
          </cell>
          <cell r="T910">
            <v>-526.57599999999991</v>
          </cell>
          <cell r="U910">
            <v>-574.98299999999995</v>
          </cell>
          <cell r="V910">
            <v>-690.60299999999984</v>
          </cell>
          <cell r="W910">
            <v>-1257.7130000000002</v>
          </cell>
          <cell r="X910">
            <v>-1833.7180000000001</v>
          </cell>
          <cell r="Y910">
            <v>-2921.2519999999995</v>
          </cell>
          <cell r="Z910">
            <v>-2241.9399999999996</v>
          </cell>
          <cell r="AA910">
            <v>-3464.7369999999996</v>
          </cell>
          <cell r="AB910">
            <v>-2751.3049999999998</v>
          </cell>
          <cell r="AC910">
            <v>-2947.6410000000001</v>
          </cell>
          <cell r="AD910">
            <v>-2844.5799999999995</v>
          </cell>
          <cell r="AE910">
            <v>-2712.8749999999995</v>
          </cell>
          <cell r="AF910">
            <v>-2084.8829999999998</v>
          </cell>
          <cell r="AJ910">
            <v>-1951.5417180888921</v>
          </cell>
          <cell r="AO910">
            <v>-1729.8073255851309</v>
          </cell>
          <cell r="AV910">
            <v>-1635.3955768320716</v>
          </cell>
        </row>
        <row r="913">
          <cell r="D913">
            <v>-8.7829999999999995</v>
          </cell>
          <cell r="E913">
            <v>-10.087</v>
          </cell>
          <cell r="F913">
            <v>-9.9610000000000003</v>
          </cell>
          <cell r="G913">
            <v>-9.7370000000000019</v>
          </cell>
          <cell r="H913">
            <v>-11.691999999999998</v>
          </cell>
          <cell r="I913">
            <v>-9.3089999999999993</v>
          </cell>
          <cell r="J913">
            <v>-10.911000000000001</v>
          </cell>
          <cell r="K913">
            <v>-13.224</v>
          </cell>
          <cell r="L913">
            <v>-24.274999999999999</v>
          </cell>
          <cell r="M913">
            <v>-100.758</v>
          </cell>
          <cell r="N913">
            <v>-143.59799999999998</v>
          </cell>
          <cell r="O913">
            <v>-189.71</v>
          </cell>
          <cell r="P913">
            <v>-263.012</v>
          </cell>
          <cell r="Q913">
            <v>-424.96437360244414</v>
          </cell>
          <cell r="R913">
            <v>-446.125</v>
          </cell>
          <cell r="S913">
            <v>-657.40599999999995</v>
          </cell>
          <cell r="T913">
            <v>-426.613</v>
          </cell>
          <cell r="U913">
            <v>-399.25600000000003</v>
          </cell>
          <cell r="V913">
            <v>-485.875</v>
          </cell>
          <cell r="W913">
            <v>-651.90499999999997</v>
          </cell>
          <cell r="X913">
            <v>-1014.4350000000002</v>
          </cell>
          <cell r="Y913">
            <v>-568.95600000000002</v>
          </cell>
          <cell r="Z913">
            <v>-1154.8669999999997</v>
          </cell>
          <cell r="AA913">
            <v>-1290.634</v>
          </cell>
          <cell r="AB913">
            <v>-1612.5610000000001</v>
          </cell>
          <cell r="AC913">
            <v>-1775.7699999999998</v>
          </cell>
          <cell r="AD913">
            <v>-1700.7780000000002</v>
          </cell>
          <cell r="AE913">
            <v>-1757.2380000000001</v>
          </cell>
          <cell r="AF913">
            <v>-1366.0809999999999</v>
          </cell>
          <cell r="AJ913">
            <v>-852.01499999999999</v>
          </cell>
          <cell r="AO913">
            <v>-1193.6389999999999</v>
          </cell>
          <cell r="AV913">
            <v>-891.87900000000002</v>
          </cell>
        </row>
        <row r="978">
          <cell r="D978">
            <v>0.12172634766500365</v>
          </cell>
          <cell r="E978">
            <v>8.0537278849763749E-2</v>
          </cell>
          <cell r="F978">
            <v>0.10100059280068092</v>
          </cell>
          <cell r="G978">
            <v>9.9902181815273938E-2</v>
          </cell>
          <cell r="H978">
            <v>8.5771789806482326E-2</v>
          </cell>
          <cell r="I978">
            <v>5.4007037138702786E-2</v>
          </cell>
          <cell r="J978">
            <v>5.8002461599453305E-2</v>
          </cell>
          <cell r="K978">
            <v>2.6732897787008325E-2</v>
          </cell>
          <cell r="L978">
            <v>1.4059442245385186E-2</v>
          </cell>
          <cell r="M978">
            <v>2.0736356428233387E-2</v>
          </cell>
          <cell r="N978">
            <v>3.024551242114441E-2</v>
          </cell>
          <cell r="O978">
            <v>5.104214483148916E-2</v>
          </cell>
          <cell r="P978">
            <v>3.693283792394747E-2</v>
          </cell>
          <cell r="Q978">
            <v>3.4514106188596037E-2</v>
          </cell>
          <cell r="R978">
            <v>4.6574850274414555E-2</v>
          </cell>
          <cell r="S978">
            <v>5.2020811569138063E-2</v>
          </cell>
          <cell r="T978">
            <v>6.2114841321276926E-2</v>
          </cell>
          <cell r="U978">
            <v>9.5879011929455346E-2</v>
          </cell>
          <cell r="V978">
            <v>8.6199382550795747E-2</v>
          </cell>
          <cell r="W978">
            <v>0.12234760697859148</v>
          </cell>
          <cell r="X978">
            <v>0.14014620353223217</v>
          </cell>
          <cell r="Y978">
            <v>0.14425214655522492</v>
          </cell>
          <cell r="Z978">
            <v>0.30972316104262798</v>
          </cell>
          <cell r="AA978">
            <v>0.2161505981180509</v>
          </cell>
          <cell r="AB978">
            <v>0.20384462857472507</v>
          </cell>
          <cell r="AC978">
            <v>0.26048483323453309</v>
          </cell>
          <cell r="AD978">
            <v>0.2327825425302639</v>
          </cell>
          <cell r="AE978">
            <v>0.22999300218850177</v>
          </cell>
          <cell r="AF978">
            <v>0.31305059053015605</v>
          </cell>
          <cell r="AJ978">
            <v>0.15823919755527252</v>
          </cell>
          <cell r="AO978">
            <v>8.5738740104758626E-2</v>
          </cell>
          <cell r="AV978">
            <v>8.1696060327212883E-2</v>
          </cell>
          <cell r="BE978">
            <v>4.3704616304310002E-2</v>
          </cell>
          <cell r="BQ978">
            <v>3.4762172523405431E-2</v>
          </cell>
          <cell r="CD978">
            <v>2.7754356911683594E-2</v>
          </cell>
          <cell r="CP978">
            <v>5.4179757277228922E-2</v>
          </cell>
          <cell r="DC978">
            <v>7.5115207953168353E-2</v>
          </cell>
          <cell r="DN978">
            <v>6.7390246036745607E-2</v>
          </cell>
          <cell r="DO978">
            <v>6.7159779521870119E-2</v>
          </cell>
          <cell r="DP978">
            <v>6.5764766303625585E-2</v>
          </cell>
          <cell r="DR978">
            <v>6.3941682975275513E-2</v>
          </cell>
          <cell r="DU978">
            <v>4.9906283122094455E-2</v>
          </cell>
          <cell r="DX978">
            <v>3.6546609603437863E-2</v>
          </cell>
          <cell r="EA978">
            <v>2.5116461137158787E-2</v>
          </cell>
          <cell r="ED978">
            <v>1.4813846188266297E-2</v>
          </cell>
          <cell r="EG978">
            <v>5.5593216655193027E-3</v>
          </cell>
        </row>
        <row r="1005">
          <cell r="D1005">
            <v>-4.7951483542750216E-2</v>
          </cell>
          <cell r="E1005">
            <v>-3.2658264376887972E-2</v>
          </cell>
          <cell r="F1005">
            <v>-6.0086893003867672E-2</v>
          </cell>
          <cell r="G1005">
            <v>-4.8423319267606998E-2</v>
          </cell>
          <cell r="H1005">
            <v>-0.11784757180074146</v>
          </cell>
          <cell r="I1005">
            <v>-1.1819500774348748E-2</v>
          </cell>
          <cell r="J1005">
            <v>8.0554108177775544E-2</v>
          </cell>
          <cell r="K1005">
            <v>0.12275145968824053</v>
          </cell>
          <cell r="L1005">
            <v>0.64430600043122666</v>
          </cell>
          <cell r="M1005">
            <v>0.58377591294720521</v>
          </cell>
          <cell r="N1005">
            <v>0.52861191213959813</v>
          </cell>
          <cell r="O1005">
            <v>4.1682147071132658E-2</v>
          </cell>
          <cell r="P1005">
            <v>0.24779779502101446</v>
          </cell>
          <cell r="Q1005">
            <v>0.12977309748300081</v>
          </cell>
          <cell r="R1005">
            <v>1.094781617147373E-2</v>
          </cell>
          <cell r="S1005">
            <v>-0.18909794336258937</v>
          </cell>
          <cell r="T1005">
            <v>0.2035979059305206</v>
          </cell>
          <cell r="U1005">
            <v>0.17130257811897126</v>
          </cell>
          <cell r="V1005">
            <v>0.14868837617925396</v>
          </cell>
          <cell r="W1005">
            <v>0.10574116347778252</v>
          </cell>
          <cell r="X1005">
            <v>0.13060474666749569</v>
          </cell>
          <cell r="Y1005">
            <v>-1.933886233930599E-3</v>
          </cell>
          <cell r="Z1005">
            <v>5.0173464374962354E-2</v>
          </cell>
          <cell r="AA1005">
            <v>-7.364728188172931E-2</v>
          </cell>
          <cell r="AB1005">
            <v>3.9092734425728221E-2</v>
          </cell>
          <cell r="AC1005">
            <v>0.17967892955889658</v>
          </cell>
          <cell r="AD1005">
            <v>0.18815171645051412</v>
          </cell>
          <cell r="AE1005">
            <v>0.14204920682322827</v>
          </cell>
          <cell r="AF1005">
            <v>0.10504845945580048</v>
          </cell>
          <cell r="AJ1005">
            <v>-3.6684362508465046E-2</v>
          </cell>
          <cell r="AO1005">
            <v>0.22581191966130043</v>
          </cell>
          <cell r="AV1005">
            <v>0.21391959253577875</v>
          </cell>
          <cell r="BE1005">
            <v>0.14061902460299905</v>
          </cell>
          <cell r="BQ1005">
            <v>0.2372522687714374</v>
          </cell>
          <cell r="CD1005">
            <v>0.25877555502622818</v>
          </cell>
          <cell r="CP1005">
            <v>0.19850768626718596</v>
          </cell>
          <cell r="DC1005">
            <v>0.19431539680734147</v>
          </cell>
          <cell r="DN1005">
            <v>0.1991631899751255</v>
          </cell>
          <cell r="DO1005">
            <v>0.19898979640235523</v>
          </cell>
          <cell r="DP1005">
            <v>0.24202647816932074</v>
          </cell>
          <cell r="DR1005">
            <v>0.19361987484852236</v>
          </cell>
          <cell r="DU1005">
            <v>0.18325801721441229</v>
          </cell>
          <cell r="DX1005">
            <v>0.17209223963843093</v>
          </cell>
          <cell r="EA1005">
            <v>0.16351179774682698</v>
          </cell>
          <cell r="ED1005">
            <v>0.15553085616971896</v>
          </cell>
          <cell r="EG1005">
            <v>0.15016989923620586</v>
          </cell>
        </row>
        <row r="1510">
          <cell r="AA1510">
            <v>25.721999999999998</v>
          </cell>
          <cell r="AB1510">
            <v>33.369999999999997</v>
          </cell>
          <cell r="AC1510">
            <v>82.641000000000005</v>
          </cell>
          <cell r="AD1510">
            <v>196.65366</v>
          </cell>
          <cell r="AE1510">
            <v>165.59093999999999</v>
          </cell>
          <cell r="AF1510">
            <v>121.40484000000001</v>
          </cell>
          <cell r="AJ1510">
            <v>103.02134</v>
          </cell>
          <cell r="AO1510">
            <v>89.981295643999999</v>
          </cell>
          <cell r="AV1510">
            <v>100.29427909100001</v>
          </cell>
          <cell r="BE1510">
            <v>148.40199827228059</v>
          </cell>
          <cell r="BQ1510">
            <v>337.30784708203737</v>
          </cell>
          <cell r="CD1510">
            <v>113.10261456421058</v>
          </cell>
          <cell r="CP1510">
            <v>38.317882942508781</v>
          </cell>
          <cell r="DC1510">
            <v>25.911786792948739</v>
          </cell>
          <cell r="DN1510">
            <v>124.93870685233706</v>
          </cell>
          <cell r="DO1510">
            <v>125.26518090134246</v>
          </cell>
          <cell r="DP1510">
            <v>125.59165495034786</v>
          </cell>
          <cell r="DR1510">
            <v>143.83168316831683</v>
          </cell>
          <cell r="DU1510">
            <v>143.83168316831683</v>
          </cell>
          <cell r="DX1510">
            <v>143.83168316831683</v>
          </cell>
          <cell r="EA1510">
            <v>143.83168316831683</v>
          </cell>
          <cell r="ED1510">
            <v>143.83168316831683</v>
          </cell>
          <cell r="EG1510">
            <v>145</v>
          </cell>
        </row>
        <row r="1787">
          <cell r="D1787">
            <v>5.9860000000000007</v>
          </cell>
          <cell r="E1787">
            <v>7.9279999999999999</v>
          </cell>
          <cell r="F1787">
            <v>6.9340000000000002</v>
          </cell>
          <cell r="G1787">
            <v>7.7249999999999996</v>
          </cell>
          <cell r="H1787">
            <v>7.8850000000000007</v>
          </cell>
          <cell r="I1787">
            <v>9.34</v>
          </cell>
          <cell r="J1787">
            <v>12.139677000000001</v>
          </cell>
          <cell r="K1787">
            <v>12.708171999999999</v>
          </cell>
          <cell r="L1787">
            <v>30.496102</v>
          </cell>
          <cell r="M1787">
            <v>24.545634171000003</v>
          </cell>
          <cell r="N1787">
            <v>38.377041124000002</v>
          </cell>
          <cell r="O1787">
            <v>51.318150754999998</v>
          </cell>
          <cell r="P1787">
            <v>45.622</v>
          </cell>
          <cell r="Q1787">
            <v>56.076257025000004</v>
          </cell>
          <cell r="R1787">
            <v>61.586757605000003</v>
          </cell>
          <cell r="S1787">
            <v>100.60199999999999</v>
          </cell>
          <cell r="T1787">
            <v>87.782543421999989</v>
          </cell>
          <cell r="U1787">
            <v>123.81903882900001</v>
          </cell>
          <cell r="V1787">
            <v>169.45075199999999</v>
          </cell>
          <cell r="W1787">
            <v>197.62745999999999</v>
          </cell>
          <cell r="X1787">
            <v>217.66299999999998</v>
          </cell>
          <cell r="Y1787">
            <v>367.71422362836</v>
          </cell>
          <cell r="Z1787">
            <v>345.23374259599996</v>
          </cell>
          <cell r="AA1787">
            <v>453.91500000000002</v>
          </cell>
          <cell r="AB1787">
            <v>500.58099999999996</v>
          </cell>
          <cell r="AC1787">
            <v>815.43200000000002</v>
          </cell>
          <cell r="AD1787">
            <v>871.8549999999999</v>
          </cell>
          <cell r="AE1787">
            <v>777.22219894516775</v>
          </cell>
          <cell r="AF1787">
            <v>685.08263245841874</v>
          </cell>
          <cell r="AJ1787">
            <v>713.75296423030045</v>
          </cell>
          <cell r="AO1787">
            <v>732.39795004719997</v>
          </cell>
          <cell r="AV1787">
            <v>761.26700000085009</v>
          </cell>
          <cell r="BE1787">
            <v>771.36203555868565</v>
          </cell>
          <cell r="BQ1787">
            <v>689.34139400995139</v>
          </cell>
          <cell r="CD1787">
            <v>706.5146951269071</v>
          </cell>
          <cell r="CP1787">
            <v>859.65848458415564</v>
          </cell>
          <cell r="DC1787">
            <v>950.04772000340859</v>
          </cell>
          <cell r="DN1787">
            <v>962.59523057058971</v>
          </cell>
          <cell r="DO1787">
            <v>956.61489696713068</v>
          </cell>
          <cell r="DP1787">
            <v>954.05903970850511</v>
          </cell>
          <cell r="DR1787">
            <v>965.43796716177758</v>
          </cell>
          <cell r="DU1787">
            <v>977.88015485713777</v>
          </cell>
          <cell r="DX1787">
            <v>988.85373111870092</v>
          </cell>
          <cell r="EA1787">
            <v>998.27736702969537</v>
          </cell>
          <cell r="ED1787">
            <v>1006.0769602576306</v>
          </cell>
          <cell r="EG1787">
            <v>1012.1864120771444</v>
          </cell>
        </row>
        <row r="1788">
          <cell r="D1788">
            <v>4.1050000000000004</v>
          </cell>
          <cell r="E1788">
            <v>5.665</v>
          </cell>
          <cell r="F1788">
            <v>4.601</v>
          </cell>
          <cell r="G1788">
            <v>5.367</v>
          </cell>
          <cell r="H1788">
            <v>5.3290000000000006</v>
          </cell>
          <cell r="I1788">
            <v>6.0950000000000006</v>
          </cell>
          <cell r="J1788">
            <v>8.8450000000000006</v>
          </cell>
          <cell r="K1788">
            <v>7.7779999999999996</v>
          </cell>
          <cell r="L1788">
            <v>11.684000000000001</v>
          </cell>
          <cell r="M1788">
            <v>19.589000000000002</v>
          </cell>
          <cell r="N1788">
            <v>29.802</v>
          </cell>
          <cell r="O1788">
            <v>46.86</v>
          </cell>
          <cell r="P1788">
            <v>40.67</v>
          </cell>
          <cell r="Q1788">
            <v>51.146000000000001</v>
          </cell>
          <cell r="R1788">
            <v>56.722999999999999</v>
          </cell>
          <cell r="S1788">
            <v>96.679999999999993</v>
          </cell>
          <cell r="T1788">
            <v>85.096999999999994</v>
          </cell>
          <cell r="U1788">
            <v>119.393</v>
          </cell>
          <cell r="V1788">
            <v>161.607</v>
          </cell>
          <cell r="W1788">
            <v>193.273</v>
          </cell>
          <cell r="X1788">
            <v>213.76299999999998</v>
          </cell>
          <cell r="Y1788">
            <v>365.27871116836002</v>
          </cell>
          <cell r="Z1788">
            <v>341.83374259599998</v>
          </cell>
          <cell r="AA1788">
            <v>434.36500000000001</v>
          </cell>
          <cell r="AB1788">
            <v>472.81899999999996</v>
          </cell>
          <cell r="AC1788">
            <v>783.58600000000001</v>
          </cell>
          <cell r="AD1788">
            <v>834.11299999999994</v>
          </cell>
          <cell r="AE1788">
            <v>727.20249509089012</v>
          </cell>
          <cell r="AF1788">
            <v>654.64363245841878</v>
          </cell>
          <cell r="AJ1788">
            <v>661.67696423030043</v>
          </cell>
          <cell r="AO1788">
            <v>702.43313304719993</v>
          </cell>
          <cell r="AV1788">
            <v>713.68644699585002</v>
          </cell>
          <cell r="BE1788">
            <v>713.96907617832926</v>
          </cell>
          <cell r="BQ1788">
            <v>630.36462543790003</v>
          </cell>
          <cell r="CD1788">
            <v>635.96206862442352</v>
          </cell>
          <cell r="CP1788">
            <v>781.42560164164684</v>
          </cell>
          <cell r="DC1788">
            <v>868.61908620845986</v>
          </cell>
          <cell r="DN1788">
            <v>872.59523057058971</v>
          </cell>
          <cell r="DO1788">
            <v>866.61489696713068</v>
          </cell>
          <cell r="DP1788">
            <v>864.05903970850511</v>
          </cell>
          <cell r="DR1788">
            <v>880.43796716177758</v>
          </cell>
          <cell r="DU1788">
            <v>892.88015485713777</v>
          </cell>
          <cell r="DX1788">
            <v>903.85373111870092</v>
          </cell>
          <cell r="EA1788">
            <v>913.27736702969537</v>
          </cell>
          <cell r="ED1788">
            <v>921.07696025763062</v>
          </cell>
          <cell r="EG1788">
            <v>927.18641207714438</v>
          </cell>
        </row>
        <row r="1789">
          <cell r="D1789">
            <v>1.8140000000000001</v>
          </cell>
          <cell r="E1789">
            <v>1.921</v>
          </cell>
          <cell r="F1789">
            <v>2.0619999999999998</v>
          </cell>
          <cell r="G1789">
            <v>2.15</v>
          </cell>
          <cell r="H1789">
            <v>2.323</v>
          </cell>
          <cell r="I1789">
            <v>2.4580000000000002</v>
          </cell>
          <cell r="J1789">
            <v>2.5960000000000001</v>
          </cell>
          <cell r="K1789">
            <v>3.0979999999999999</v>
          </cell>
          <cell r="L1789">
            <v>3.609</v>
          </cell>
          <cell r="M1789">
            <v>5.6879999999999997</v>
          </cell>
          <cell r="N1789">
            <v>7.3529999999999998</v>
          </cell>
          <cell r="O1789">
            <v>9.1289999999999996</v>
          </cell>
          <cell r="P1789">
            <v>12.589</v>
          </cell>
          <cell r="Q1789">
            <v>12.834</v>
          </cell>
          <cell r="R1789">
            <v>17.440999999999999</v>
          </cell>
          <cell r="S1789">
            <v>26.047000000000001</v>
          </cell>
          <cell r="T1789">
            <v>27.538</v>
          </cell>
          <cell r="U1789">
            <v>30.888999999999999</v>
          </cell>
          <cell r="V1789">
            <v>36.631</v>
          </cell>
          <cell r="W1789">
            <v>40.613</v>
          </cell>
          <cell r="X1789">
            <v>52.481000000000002</v>
          </cell>
          <cell r="Y1789">
            <v>56.365568211999999</v>
          </cell>
          <cell r="Z1789">
            <v>70.653964037999998</v>
          </cell>
          <cell r="AA1789">
            <v>77.8</v>
          </cell>
          <cell r="AB1789">
            <v>79.822000000000003</v>
          </cell>
          <cell r="AC1789">
            <v>99.817999999999998</v>
          </cell>
          <cell r="AD1789">
            <v>120.586</v>
          </cell>
          <cell r="AE1789">
            <v>125.78179038889</v>
          </cell>
          <cell r="AF1789">
            <v>135.03363245841877</v>
          </cell>
          <cell r="AJ1789">
            <v>138.93913494933335</v>
          </cell>
          <cell r="AO1789">
            <v>143.08766230099997</v>
          </cell>
          <cell r="AV1789">
            <v>175.572445012</v>
          </cell>
          <cell r="BE1789">
            <v>189.90922210399995</v>
          </cell>
          <cell r="BQ1789">
            <v>194.64390201799998</v>
          </cell>
          <cell r="CD1789">
            <v>196.22924913</v>
          </cell>
          <cell r="CP1789">
            <v>204.483511136</v>
          </cell>
          <cell r="DC1789">
            <v>230.25753697281482</v>
          </cell>
          <cell r="DN1789">
            <v>232.23758091475457</v>
          </cell>
          <cell r="DO1789">
            <v>230.72577815594488</v>
          </cell>
          <cell r="DP1789">
            <v>230.13500554502642</v>
          </cell>
          <cell r="DR1789">
            <v>237.06838365229615</v>
          </cell>
          <cell r="DU1789">
            <v>243.11120933791642</v>
          </cell>
          <cell r="DX1789">
            <v>248.82184302302218</v>
          </cell>
          <cell r="EA1789">
            <v>254.16897466521829</v>
          </cell>
          <cell r="ED1789">
            <v>259.1226771476484</v>
          </cell>
          <cell r="EG1789">
            <v>263.65468094642529</v>
          </cell>
        </row>
        <row r="1795">
          <cell r="D1795">
            <v>14.664999999999999</v>
          </cell>
          <cell r="E1795">
            <v>11.157999999999999</v>
          </cell>
          <cell r="F1795">
            <v>12.555999999999999</v>
          </cell>
          <cell r="G1795">
            <v>12.693000000000001</v>
          </cell>
          <cell r="H1795">
            <v>16.846</v>
          </cell>
          <cell r="I1795">
            <v>10.081</v>
          </cell>
          <cell r="J1795">
            <v>11.92</v>
          </cell>
          <cell r="K1795">
            <v>6.2259999999999991</v>
          </cell>
          <cell r="L1795">
            <v>3.6280000000000001</v>
          </cell>
          <cell r="M1795">
            <v>8.2409999999999997</v>
          </cell>
          <cell r="N1795">
            <v>17.359000000000002</v>
          </cell>
          <cell r="O1795">
            <v>29.41</v>
          </cell>
          <cell r="P1795">
            <v>30.805</v>
          </cell>
          <cell r="Q1795">
            <v>45.637000000000008</v>
          </cell>
          <cell r="R1795">
            <v>93.661000000000001</v>
          </cell>
          <cell r="S1795">
            <v>126.634</v>
          </cell>
          <cell r="T1795">
            <v>169.74100000000001</v>
          </cell>
          <cell r="U1795">
            <v>363.03500000000003</v>
          </cell>
          <cell r="V1795">
            <v>446.00299999999999</v>
          </cell>
          <cell r="W1795">
            <v>759.83699999999999</v>
          </cell>
          <cell r="X1795">
            <v>1018.846</v>
          </cell>
          <cell r="Y1795">
            <v>1391.5101100029999</v>
          </cell>
          <cell r="Z1795">
            <v>2482.2600000000002</v>
          </cell>
          <cell r="AA1795">
            <v>2062.9279999999999</v>
          </cell>
          <cell r="AB1795">
            <v>2266.4369999999999</v>
          </cell>
          <cell r="AC1795">
            <v>3208.0680000000002</v>
          </cell>
          <cell r="AD1795">
            <v>2457.2719999999999</v>
          </cell>
          <cell r="AE1795">
            <v>2638.335744857156</v>
          </cell>
          <cell r="AF1795">
            <v>2562.0590000000002</v>
          </cell>
          <cell r="AJ1795">
            <v>1164.0522745550002</v>
          </cell>
          <cell r="AO1795">
            <v>655.51477172499995</v>
          </cell>
          <cell r="AV1795">
            <v>677.66439122620704</v>
          </cell>
          <cell r="BE1795">
            <v>347</v>
          </cell>
          <cell r="BQ1795">
            <v>237.5992721502397</v>
          </cell>
          <cell r="CD1795">
            <v>157.79993680894302</v>
          </cell>
          <cell r="CP1795">
            <v>395.25574865150219</v>
          </cell>
          <cell r="DC1795">
            <v>494.95525987262727</v>
          </cell>
          <cell r="DN1795">
            <v>463.90452005119329</v>
          </cell>
          <cell r="DO1795">
            <v>449.74837862879002</v>
          </cell>
          <cell r="DP1795">
            <v>420.14541226602097</v>
          </cell>
          <cell r="DR1795">
            <v>442.43994509897135</v>
          </cell>
          <cell r="DU1795">
            <v>323.30818389156656</v>
          </cell>
          <cell r="DX1795">
            <v>203.74327220946054</v>
          </cell>
          <cell r="EA1795">
            <v>99.903846474360662</v>
          </cell>
          <cell r="ED1795">
            <v>-1.4259651191302964</v>
          </cell>
          <cell r="EG1795">
            <v>-101.4259651191303</v>
          </cell>
        </row>
        <row r="1796">
          <cell r="D1796">
            <v>3.5720000000000001</v>
          </cell>
          <cell r="E1796">
            <v>1.456</v>
          </cell>
          <cell r="F1796">
            <v>1.4339999999999999</v>
          </cell>
          <cell r="G1796">
            <v>1.226</v>
          </cell>
          <cell r="H1796">
            <v>5.375</v>
          </cell>
          <cell r="I1796">
            <v>0.84300000000000008</v>
          </cell>
          <cell r="J1796">
            <v>0.72399999999999998</v>
          </cell>
          <cell r="K1796">
            <v>1.113</v>
          </cell>
          <cell r="L1796">
            <v>1.091</v>
          </cell>
          <cell r="M1796">
            <v>5.6769999999999996</v>
          </cell>
          <cell r="N1796">
            <v>12.815</v>
          </cell>
          <cell r="O1796">
            <v>25.091000000000001</v>
          </cell>
          <cell r="P1796">
            <v>30.805</v>
          </cell>
          <cell r="Q1796">
            <v>43.400000000000006</v>
          </cell>
          <cell r="R1796">
            <v>88.960999999999999</v>
          </cell>
          <cell r="S1796">
            <v>126.634</v>
          </cell>
          <cell r="T1796">
            <v>169.51182228300001</v>
          </cell>
          <cell r="U1796">
            <v>362.25900000000001</v>
          </cell>
          <cell r="V1796">
            <v>444.58600000000001</v>
          </cell>
          <cell r="W1796">
            <v>758.91800000000001</v>
          </cell>
          <cell r="X1796">
            <v>1018.846</v>
          </cell>
          <cell r="Y1796">
            <v>1391.5101100029999</v>
          </cell>
          <cell r="Z1796">
            <v>2482.2600000000002</v>
          </cell>
          <cell r="AA1796">
            <v>2062.9279999999999</v>
          </cell>
          <cell r="AB1796">
            <v>2266.4369999999999</v>
          </cell>
          <cell r="AC1796">
            <v>3208.0680000000002</v>
          </cell>
          <cell r="AD1796">
            <v>2457.203</v>
          </cell>
          <cell r="AE1796">
            <v>2638.335744857156</v>
          </cell>
          <cell r="AF1796">
            <v>2562.0590000000002</v>
          </cell>
          <cell r="AJ1796">
            <v>1164.0522745550002</v>
          </cell>
          <cell r="AO1796">
            <v>655.51477172499995</v>
          </cell>
          <cell r="AV1796">
            <v>677.66439122620704</v>
          </cell>
          <cell r="BE1796">
            <v>347</v>
          </cell>
          <cell r="BQ1796">
            <v>237.5992721502397</v>
          </cell>
          <cell r="CD1796">
            <v>156.79993680894302</v>
          </cell>
          <cell r="CP1796">
            <v>355.97111007503219</v>
          </cell>
          <cell r="DC1796">
            <v>408.32642919282728</v>
          </cell>
          <cell r="DN1796">
            <v>462.25940106459529</v>
          </cell>
          <cell r="DO1796">
            <v>448.11954794899003</v>
          </cell>
          <cell r="DP1796">
            <v>418.53286989301898</v>
          </cell>
          <cell r="DR1796">
            <v>440.81111441917136</v>
          </cell>
          <cell r="DU1796">
            <v>321.67935321176657</v>
          </cell>
          <cell r="DX1796">
            <v>202.11444152966055</v>
          </cell>
          <cell r="EA1796">
            <v>98.275015794560659</v>
          </cell>
          <cell r="ED1796">
            <v>-3.0547957989303001</v>
          </cell>
          <cell r="EG1796">
            <v>-103.0547957989303</v>
          </cell>
        </row>
        <row r="1797">
          <cell r="D1797">
            <v>11.093</v>
          </cell>
          <cell r="E1797">
            <v>9.702</v>
          </cell>
          <cell r="F1797">
            <v>11.122</v>
          </cell>
          <cell r="G1797">
            <v>11.467000000000001</v>
          </cell>
          <cell r="H1797">
            <v>11.471</v>
          </cell>
          <cell r="I1797">
            <v>9.2379999999999995</v>
          </cell>
          <cell r="J1797">
            <v>11.196</v>
          </cell>
          <cell r="K1797">
            <v>5.1129999999999995</v>
          </cell>
          <cell r="L1797">
            <v>2.5369999999999999</v>
          </cell>
          <cell r="M1797">
            <v>2.5640000000000001</v>
          </cell>
          <cell r="N1797">
            <v>4.5440000000000005</v>
          </cell>
          <cell r="O1797">
            <v>4.319</v>
          </cell>
          <cell r="P1797">
            <v>0</v>
          </cell>
          <cell r="Q1797">
            <v>2.2370000000000001</v>
          </cell>
          <cell r="R1797">
            <v>4.7</v>
          </cell>
          <cell r="S1797">
            <v>0</v>
          </cell>
          <cell r="T1797">
            <v>0.229177717</v>
          </cell>
          <cell r="U1797">
            <v>0.77600000000000002</v>
          </cell>
          <cell r="V1797">
            <v>1.417</v>
          </cell>
          <cell r="W1797">
            <v>0.91900000000000004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0</v>
          </cell>
          <cell r="AD1797">
            <v>6.9000000000000006E-2</v>
          </cell>
          <cell r="AE1797">
            <v>0</v>
          </cell>
          <cell r="AF1797">
            <v>0</v>
          </cell>
          <cell r="AJ1797">
            <v>0</v>
          </cell>
          <cell r="AO1797">
            <v>0</v>
          </cell>
          <cell r="AV1797">
            <v>0</v>
          </cell>
          <cell r="BE1797">
            <v>0</v>
          </cell>
          <cell r="BQ1797">
            <v>0</v>
          </cell>
          <cell r="CD1797">
            <v>1</v>
          </cell>
          <cell r="CP1797">
            <v>39.284638576470002</v>
          </cell>
          <cell r="DC1797">
            <v>86.628830679800004</v>
          </cell>
          <cell r="DN1797">
            <v>1.6451189865980036</v>
          </cell>
          <cell r="DO1797">
            <v>1.6288306798000036</v>
          </cell>
          <cell r="DP1797">
            <v>1.6125423730020036</v>
          </cell>
          <cell r="DR1797">
            <v>1.6288306798000036</v>
          </cell>
          <cell r="DU1797">
            <v>1.6288306798000036</v>
          </cell>
          <cell r="DX1797">
            <v>1.6288306798000036</v>
          </cell>
          <cell r="EA1797">
            <v>1.6288306798000036</v>
          </cell>
          <cell r="ED1797">
            <v>1.6288306798000036</v>
          </cell>
          <cell r="EG1797">
            <v>1.6288306798000036</v>
          </cell>
        </row>
        <row r="1870">
          <cell r="AA1870">
            <v>2150.9320000000002</v>
          </cell>
          <cell r="AB1870">
            <v>2849.0289999999995</v>
          </cell>
          <cell r="AC1870">
            <v>3194.7099999999996</v>
          </cell>
          <cell r="AD1870">
            <v>2694.4879999999998</v>
          </cell>
          <cell r="AE1870">
            <v>2613.5658841061813</v>
          </cell>
        </row>
        <row r="1871">
          <cell r="D1871">
            <v>0</v>
          </cell>
          <cell r="E1871">
            <v>0</v>
          </cell>
          <cell r="F1871">
            <v>0</v>
          </cell>
          <cell r="G1871">
            <v>0.61</v>
          </cell>
          <cell r="H1871">
            <v>0.107</v>
          </cell>
          <cell r="I1871">
            <v>0.79200000000000004</v>
          </cell>
          <cell r="J1871">
            <v>1.256</v>
          </cell>
          <cell r="K1871">
            <v>1.952</v>
          </cell>
          <cell r="L1871">
            <v>2.2599999999999998</v>
          </cell>
          <cell r="M1871">
            <v>11.556000000000001</v>
          </cell>
          <cell r="N1871">
            <v>29.201000000000001</v>
          </cell>
          <cell r="O1871">
            <v>53.489000000000004</v>
          </cell>
          <cell r="P1871">
            <v>61.718000000000004</v>
          </cell>
          <cell r="Q1871">
            <v>135.31529</v>
          </cell>
          <cell r="R1871">
            <v>303.76100000000002</v>
          </cell>
          <cell r="S1871">
            <v>362.46</v>
          </cell>
          <cell r="T1871">
            <v>410.81700000000001</v>
          </cell>
          <cell r="U1871">
            <v>700.33600000000001</v>
          </cell>
          <cell r="V1871">
            <v>1307.5449999999998</v>
          </cell>
          <cell r="W1871">
            <v>1962.7329999999999</v>
          </cell>
          <cell r="X1871">
            <v>2097.3249999999998</v>
          </cell>
          <cell r="Y1871">
            <v>2881.4080551890002</v>
          </cell>
          <cell r="Z1871">
            <v>2188.4830000000002</v>
          </cell>
          <cell r="AA1871">
            <v>1938.5030000000002</v>
          </cell>
          <cell r="AB1871">
            <v>2639.4389999999999</v>
          </cell>
          <cell r="AC1871">
            <v>2852.5369999999998</v>
          </cell>
          <cell r="AD1871">
            <v>2446.6030000000001</v>
          </cell>
          <cell r="AE1871">
            <v>2244.8200051307731</v>
          </cell>
          <cell r="AF1871">
            <v>1662.9104360126466</v>
          </cell>
          <cell r="AJ1871">
            <v>812.2136560899097</v>
          </cell>
          <cell r="AO1871">
            <v>954.97684484900003</v>
          </cell>
          <cell r="AV1871">
            <v>1178.1055120462802</v>
          </cell>
          <cell r="BE1871">
            <v>983.70012126190636</v>
          </cell>
          <cell r="BQ1871">
            <v>622.56908589726243</v>
          </cell>
          <cell r="CD1871">
            <v>835.57241185869191</v>
          </cell>
          <cell r="CP1871">
            <v>2045.5521616774154</v>
          </cell>
          <cell r="DC1871">
            <v>1398.5598244385653</v>
          </cell>
          <cell r="DN1871">
            <v>1399.7002871890254</v>
          </cell>
          <cell r="DO1871">
            <v>1351.269842630147</v>
          </cell>
          <cell r="DP1871">
            <v>1249.9324412048315</v>
          </cell>
          <cell r="DR1871">
            <v>1329.2318265004978</v>
          </cell>
          <cell r="DU1871">
            <v>1271.5414800867095</v>
          </cell>
          <cell r="DX1871">
            <v>1194.2048512056713</v>
          </cell>
          <cell r="EA1871">
            <v>1171.5193824979474</v>
          </cell>
          <cell r="ED1871">
            <v>1155.6669296211974</v>
          </cell>
          <cell r="EG1871">
            <v>1155.6669296211974</v>
          </cell>
        </row>
        <row r="1872">
          <cell r="D1872">
            <v>8.3460000000000001</v>
          </cell>
          <cell r="E1872">
            <v>6.8089999999999993</v>
          </cell>
          <cell r="F1872">
            <v>5.8560000000000008</v>
          </cell>
          <cell r="G1872">
            <v>6.9909999999999997</v>
          </cell>
          <cell r="H1872">
            <v>7.5890000000000004</v>
          </cell>
          <cell r="I1872">
            <v>8.036999999999999</v>
          </cell>
          <cell r="J1872">
            <v>7.9780000000000015</v>
          </cell>
          <cell r="K1872">
            <v>10.1</v>
          </cell>
          <cell r="L1872">
            <v>11.148</v>
          </cell>
          <cell r="M1872">
            <v>11.870000000000001</v>
          </cell>
          <cell r="N1872">
            <v>23.088999999999999</v>
          </cell>
          <cell r="O1872">
            <v>21.688000036999998</v>
          </cell>
          <cell r="P1872">
            <v>23.619</v>
          </cell>
          <cell r="Q1872">
            <v>35.751160999999996</v>
          </cell>
          <cell r="R1872">
            <v>44.239000000000004</v>
          </cell>
          <cell r="S1872">
            <v>52.022000000000006</v>
          </cell>
          <cell r="T1872">
            <v>61.453000000000003</v>
          </cell>
          <cell r="U1872">
            <v>73.188999999999993</v>
          </cell>
          <cell r="V1872">
            <v>102.64400000000001</v>
          </cell>
          <cell r="W1872">
            <v>140.99700000000001</v>
          </cell>
          <cell r="X1872">
            <v>211.16800000000001</v>
          </cell>
          <cell r="Y1872">
            <v>170.377627864</v>
          </cell>
          <cell r="Z1872">
            <v>195.93775924900001</v>
          </cell>
          <cell r="AA1872">
            <v>212.429</v>
          </cell>
          <cell r="AB1872">
            <v>209.59000000000003</v>
          </cell>
          <cell r="AC1872">
            <v>342.17300000000006</v>
          </cell>
          <cell r="AD1872">
            <v>247.88499999999999</v>
          </cell>
          <cell r="AE1872">
            <v>368.74587897540812</v>
          </cell>
          <cell r="AF1872">
            <v>403.84500892603802</v>
          </cell>
          <cell r="AJ1872">
            <v>316.91957085320496</v>
          </cell>
          <cell r="AO1872">
            <v>250.26805454799998</v>
          </cell>
          <cell r="AV1872">
            <v>268.40248246874995</v>
          </cell>
          <cell r="BE1872">
            <v>256.83353423369596</v>
          </cell>
          <cell r="BQ1872">
            <v>197.98039742</v>
          </cell>
          <cell r="CD1872">
            <v>205.42636314405692</v>
          </cell>
          <cell r="CP1872">
            <v>214.26857285972872</v>
          </cell>
          <cell r="DC1872">
            <v>237.04269950317868</v>
          </cell>
          <cell r="DN1872">
            <v>232.22217739015309</v>
          </cell>
          <cell r="DO1872">
            <v>228.88903840657014</v>
          </cell>
          <cell r="DP1872">
            <v>225.43770746416862</v>
          </cell>
          <cell r="DR1872">
            <v>240.0367479464615</v>
          </cell>
          <cell r="DU1872">
            <v>250.52088250626633</v>
          </cell>
          <cell r="DX1872">
            <v>263.16106179532238</v>
          </cell>
          <cell r="EA1872">
            <v>277.1605271580604</v>
          </cell>
          <cell r="ED1872">
            <v>292.11406240809731</v>
          </cell>
          <cell r="EG1872">
            <v>304.1293527107913</v>
          </cell>
        </row>
        <row r="1873">
          <cell r="D1873">
            <v>5.1040000000000001</v>
          </cell>
          <cell r="E1873">
            <v>5.3569999999999993</v>
          </cell>
          <cell r="F1873">
            <v>4.8580000000000005</v>
          </cell>
          <cell r="G1873">
            <v>5.149</v>
          </cell>
          <cell r="H1873">
            <v>4.9710000000000001</v>
          </cell>
          <cell r="I1873">
            <v>5.931</v>
          </cell>
          <cell r="J1873">
            <v>6.1690000000000005</v>
          </cell>
          <cell r="K1873">
            <v>7.782</v>
          </cell>
          <cell r="L1873">
            <v>8.3949999999999996</v>
          </cell>
          <cell r="M1873">
            <v>9.06</v>
          </cell>
          <cell r="N1873">
            <v>18.183</v>
          </cell>
          <cell r="O1873">
            <v>14.608000036999998</v>
          </cell>
          <cell r="P1873">
            <v>19.832999999999998</v>
          </cell>
          <cell r="Q1873">
            <v>26.105820999999999</v>
          </cell>
          <cell r="R1873">
            <v>31.318000000000001</v>
          </cell>
          <cell r="S1873">
            <v>39.337000000000003</v>
          </cell>
          <cell r="T1873">
            <v>45.433</v>
          </cell>
          <cell r="U1873">
            <v>56.455999999999996</v>
          </cell>
          <cell r="V1873">
            <v>58.922000000000004</v>
          </cell>
          <cell r="W1873">
            <v>79.867000000000004</v>
          </cell>
          <cell r="X1873">
            <v>77.419000000000011</v>
          </cell>
          <cell r="Y1873">
            <v>74.894156436000003</v>
          </cell>
          <cell r="Z1873">
            <v>109.14195905299999</v>
          </cell>
          <cell r="AA1873">
            <v>122.492</v>
          </cell>
          <cell r="AB1873">
            <v>143.15800000000002</v>
          </cell>
          <cell r="AC1873">
            <v>212.43900000000005</v>
          </cell>
          <cell r="AD1873">
            <v>149.946</v>
          </cell>
          <cell r="AE1873">
            <v>265.29498067989601</v>
          </cell>
          <cell r="AF1873">
            <v>277.96746227972443</v>
          </cell>
          <cell r="AJ1873">
            <v>214.54042398499985</v>
          </cell>
          <cell r="AO1873">
            <v>147.24192186299999</v>
          </cell>
          <cell r="AV1873">
            <v>170.80211500199999</v>
          </cell>
          <cell r="BE1873">
            <v>176.58614291699999</v>
          </cell>
          <cell r="BQ1873">
            <v>122.14405345599999</v>
          </cell>
          <cell r="CD1873">
            <v>164.39360095950332</v>
          </cell>
          <cell r="CP1873">
            <v>178.27525796952</v>
          </cell>
          <cell r="DC1873">
            <v>148.97532471988404</v>
          </cell>
          <cell r="DN1873">
            <v>161.46631427894417</v>
          </cell>
          <cell r="DO1873">
            <v>159.36569298508212</v>
          </cell>
          <cell r="DP1873">
            <v>157.24236462049859</v>
          </cell>
          <cell r="DR1873">
            <v>166.44746798048388</v>
          </cell>
          <cell r="DU1873">
            <v>172.90768842826628</v>
          </cell>
          <cell r="DX1873">
            <v>180.7699737503201</v>
          </cell>
          <cell r="EA1873">
            <v>189.56192541967079</v>
          </cell>
          <cell r="ED1873">
            <v>198.9705874816255</v>
          </cell>
          <cell r="EG1873">
            <v>206.43400407163818</v>
          </cell>
        </row>
        <row r="1881">
          <cell r="D1881">
            <v>2.2909999999999999</v>
          </cell>
          <cell r="E1881">
            <v>3.7440000000000002</v>
          </cell>
          <cell r="F1881">
            <v>2.2490000000000001</v>
          </cell>
          <cell r="G1881">
            <v>1.988</v>
          </cell>
          <cell r="H1881">
            <v>2.0259999999999998</v>
          </cell>
          <cell r="I1881">
            <v>2.8359999999999999</v>
          </cell>
          <cell r="J1881">
            <v>5.4</v>
          </cell>
          <cell r="K1881">
            <v>3.84</v>
          </cell>
          <cell r="L1881">
            <v>7.1820000000000004</v>
          </cell>
          <cell r="M1881">
            <v>12.586</v>
          </cell>
          <cell r="N1881">
            <v>20.457999999999998</v>
          </cell>
          <cell r="O1881">
            <v>30.446999999999999</v>
          </cell>
          <cell r="P1881">
            <v>19.928000000000001</v>
          </cell>
          <cell r="Q1881">
            <v>27.977</v>
          </cell>
          <cell r="R1881">
            <v>23.99</v>
          </cell>
          <cell r="S1881">
            <v>50.853999999999999</v>
          </cell>
          <cell r="T1881">
            <v>37.484999999999999</v>
          </cell>
          <cell r="U1881">
            <v>50.459000000000003</v>
          </cell>
          <cell r="V1881">
            <v>81.960999999999999</v>
          </cell>
          <cell r="W1881">
            <v>87.512</v>
          </cell>
          <cell r="X1881">
            <v>85.393000000000001</v>
          </cell>
          <cell r="Y1881">
            <v>139.22058934</v>
          </cell>
          <cell r="Z1881">
            <v>154.187404125</v>
          </cell>
          <cell r="AA1881">
            <v>186.55199999999999</v>
          </cell>
          <cell r="AB1881">
            <v>210.58799999999999</v>
          </cell>
          <cell r="AC1881">
            <v>432.79899999999998</v>
          </cell>
          <cell r="AD1881">
            <v>487.714</v>
          </cell>
          <cell r="AE1881">
            <v>416.96470470200006</v>
          </cell>
          <cell r="AF1881">
            <v>344.84699999999998</v>
          </cell>
          <cell r="AJ1881">
            <v>349.65050610096716</v>
          </cell>
          <cell r="AO1881">
            <v>391.54874515400002</v>
          </cell>
          <cell r="AV1881">
            <v>346.42801945184999</v>
          </cell>
          <cell r="BE1881">
            <v>370.28616439932932</v>
          </cell>
          <cell r="BQ1881">
            <v>304.61601908590001</v>
          </cell>
          <cell r="CD1881">
            <v>321.17743960642355</v>
          </cell>
          <cell r="CP1881">
            <v>327.92911576405254</v>
          </cell>
          <cell r="DC1881">
            <v>408.56577288166994</v>
          </cell>
          <cell r="DN1881">
            <v>406.09983802405509</v>
          </cell>
          <cell r="DO1881">
            <v>403.23987761388344</v>
          </cell>
          <cell r="DP1881">
            <v>402.01418029523836</v>
          </cell>
          <cell r="DR1881">
            <v>404.32486120151356</v>
          </cell>
          <cell r="DU1881">
            <v>404.63102104856785</v>
          </cell>
          <cell r="DX1881">
            <v>404.13572280679443</v>
          </cell>
          <cell r="EA1881">
            <v>402.82051866276782</v>
          </cell>
          <cell r="ED1881">
            <v>400.67141000740139</v>
          </cell>
          <cell r="EG1881">
            <v>397.67907283414877</v>
          </cell>
        </row>
        <row r="1883">
          <cell r="D1883">
            <v>1.881</v>
          </cell>
          <cell r="E1883">
            <v>2.2629999999999999</v>
          </cell>
          <cell r="F1883">
            <v>2.3330000000000002</v>
          </cell>
          <cell r="G1883">
            <v>2.2879999999999998</v>
          </cell>
          <cell r="H1883">
            <v>2.387</v>
          </cell>
          <cell r="I1883">
            <v>2.931</v>
          </cell>
          <cell r="J1883">
            <v>3.0169999999999999</v>
          </cell>
          <cell r="K1883">
            <v>4.5670000000000002</v>
          </cell>
          <cell r="L1883">
            <v>4.508</v>
          </cell>
          <cell r="M1883">
            <v>3.1619999999999999</v>
          </cell>
          <cell r="N1883">
            <v>4.8040000000000003</v>
          </cell>
          <cell r="O1883">
            <v>4.0679999999999996</v>
          </cell>
          <cell r="P1883">
            <v>3.8959999999999999</v>
          </cell>
          <cell r="Q1883">
            <v>3.9910000000000001</v>
          </cell>
          <cell r="R1883">
            <v>4.7389999999999999</v>
          </cell>
          <cell r="S1883">
            <v>2.5579999999999998</v>
          </cell>
          <cell r="T1883">
            <v>2.2803074220000004</v>
          </cell>
          <cell r="U1883">
            <v>3.4780700000000002</v>
          </cell>
          <cell r="V1883">
            <v>7.1229499999999994</v>
          </cell>
          <cell r="W1883">
            <v>3.3514599999999999</v>
          </cell>
          <cell r="X1883">
            <v>3.7</v>
          </cell>
          <cell r="Y1883">
            <v>0.41675000000000001</v>
          </cell>
          <cell r="Z1883">
            <v>0.4</v>
          </cell>
          <cell r="AA1883">
            <v>18.486999999999998</v>
          </cell>
          <cell r="AB1883">
            <v>26.468</v>
          </cell>
          <cell r="AC1883">
            <v>31.437000000000001</v>
          </cell>
          <cell r="AD1883">
            <v>22.473949999999999</v>
          </cell>
          <cell r="AE1883">
            <v>13.52997</v>
          </cell>
          <cell r="AF1883">
            <v>15.901910000000001</v>
          </cell>
          <cell r="AJ1883">
            <v>18.418600000000001</v>
          </cell>
          <cell r="AO1883">
            <v>13.799295643999999</v>
          </cell>
          <cell r="AV1883">
            <v>22.340679090999998</v>
          </cell>
          <cell r="BE1883">
            <v>28.40199827228059</v>
          </cell>
          <cell r="BQ1883">
            <v>30.029246869051363</v>
          </cell>
          <cell r="CD1883">
            <v>26.102614564210587</v>
          </cell>
          <cell r="CP1883">
            <v>22.23288294250878</v>
          </cell>
          <cell r="DC1883">
            <v>25.911786792948739</v>
          </cell>
          <cell r="DN1883">
            <v>27</v>
          </cell>
          <cell r="DO1883">
            <v>27</v>
          </cell>
          <cell r="DP1883">
            <v>27</v>
          </cell>
          <cell r="DR1883">
            <v>27</v>
          </cell>
          <cell r="DU1883">
            <v>27</v>
          </cell>
          <cell r="DX1883">
            <v>27</v>
          </cell>
          <cell r="EA1883">
            <v>27</v>
          </cell>
          <cell r="ED1883">
            <v>27</v>
          </cell>
          <cell r="EG1883">
            <v>27</v>
          </cell>
        </row>
        <row r="1884">
          <cell r="D1884" t="str">
            <v>--</v>
          </cell>
          <cell r="E1884" t="str">
            <v>--</v>
          </cell>
          <cell r="F1884" t="str">
            <v>--</v>
          </cell>
          <cell r="G1884">
            <v>7.0000000000000007E-2</v>
          </cell>
          <cell r="H1884">
            <v>0.16900000000000001</v>
          </cell>
          <cell r="I1884">
            <v>0.314</v>
          </cell>
          <cell r="J1884">
            <v>0.27767700000000001</v>
          </cell>
          <cell r="K1884">
            <v>0.36317199999999999</v>
          </cell>
          <cell r="L1884">
            <v>14.304102</v>
          </cell>
          <cell r="M1884">
            <v>1.794634171</v>
          </cell>
          <cell r="N1884">
            <v>3.7710411239999999</v>
          </cell>
          <cell r="O1884">
            <v>0.39015075499999996</v>
          </cell>
          <cell r="P1884">
            <v>1.056</v>
          </cell>
          <cell r="Q1884">
            <v>0.93925702499999997</v>
          </cell>
          <cell r="R1884">
            <v>0.12475760499999999</v>
          </cell>
          <cell r="S1884">
            <v>1.3640000000000003</v>
          </cell>
          <cell r="T1884">
            <v>0.40523600000000004</v>
          </cell>
          <cell r="U1884">
            <v>0.94796882900000001</v>
          </cell>
          <cell r="V1884">
            <v>0.72080200000000005</v>
          </cell>
          <cell r="W1884">
            <v>1.0030000000000001</v>
          </cell>
          <cell r="X1884">
            <v>0.2</v>
          </cell>
          <cell r="Y1884">
            <v>2.01876246</v>
          </cell>
          <cell r="Z1884">
            <v>3</v>
          </cell>
          <cell r="AA1884">
            <v>1.0629999999999999</v>
          </cell>
          <cell r="AB1884">
            <v>1.294</v>
          </cell>
          <cell r="AC1884">
            <v>0.40899999999999997</v>
          </cell>
          <cell r="AD1884">
            <v>15.268049999999999</v>
          </cell>
          <cell r="AE1884">
            <v>36.489733854277567</v>
          </cell>
          <cell r="AF1884">
            <v>14.537089999999999</v>
          </cell>
          <cell r="AJ1884">
            <v>33.657399999999996</v>
          </cell>
          <cell r="AO1884">
            <v>16.165521355999999</v>
          </cell>
          <cell r="AV1884">
            <v>25.2398739140001</v>
          </cell>
          <cell r="BE1884">
            <v>28.990961108075801</v>
          </cell>
          <cell r="BQ1884">
            <v>28.947521703</v>
          </cell>
          <cell r="CD1884">
            <v>44.450011938272958</v>
          </cell>
          <cell r="CP1884">
            <v>56</v>
          </cell>
          <cell r="DC1884">
            <v>55.516847002000006</v>
          </cell>
          <cell r="DN1884">
            <v>63</v>
          </cell>
          <cell r="DO1884">
            <v>63</v>
          </cell>
          <cell r="DP1884">
            <v>63</v>
          </cell>
          <cell r="DR1884">
            <v>58</v>
          </cell>
          <cell r="DU1884">
            <v>58</v>
          </cell>
          <cell r="DX1884">
            <v>58</v>
          </cell>
          <cell r="EA1884">
            <v>58</v>
          </cell>
          <cell r="ED1884">
            <v>58</v>
          </cell>
          <cell r="EG1884">
            <v>58</v>
          </cell>
        </row>
        <row r="1888">
          <cell r="D1888" t="str">
            <v>--</v>
          </cell>
          <cell r="E1888" t="str">
            <v>--</v>
          </cell>
          <cell r="F1888">
            <v>0.28999999999999998</v>
          </cell>
          <cell r="G1888">
            <v>1.2290000000000001</v>
          </cell>
          <cell r="H1888">
            <v>0.98</v>
          </cell>
          <cell r="I1888">
            <v>0.80100000000000005</v>
          </cell>
          <cell r="J1888">
            <v>0.84899999999999998</v>
          </cell>
          <cell r="K1888">
            <v>0.84</v>
          </cell>
          <cell r="L1888">
            <v>0.89300000000000002</v>
          </cell>
          <cell r="M1888">
            <v>1.3149999999999999</v>
          </cell>
          <cell r="N1888">
            <v>1.9910000000000001</v>
          </cell>
          <cell r="O1888">
            <v>7.2839999999999998</v>
          </cell>
          <cell r="P1888">
            <v>8.1530000000000005</v>
          </cell>
          <cell r="Q1888">
            <v>10.335000000000001</v>
          </cell>
          <cell r="R1888">
            <v>15.292</v>
          </cell>
          <cell r="S1888">
            <v>19.779</v>
          </cell>
          <cell r="T1888">
            <v>20.074000000000002</v>
          </cell>
          <cell r="U1888">
            <v>38.045000000000002</v>
          </cell>
          <cell r="V1888">
            <v>43.015000000000001</v>
          </cell>
          <cell r="W1888">
            <v>65.147999999999996</v>
          </cell>
          <cell r="X1888">
            <v>75.888999999999996</v>
          </cell>
          <cell r="Y1888">
            <v>169.69255361636002</v>
          </cell>
          <cell r="Z1888">
            <v>116.99237443299999</v>
          </cell>
          <cell r="AA1888">
            <v>170.01300000000001</v>
          </cell>
          <cell r="AB1888">
            <v>182.40899999999999</v>
          </cell>
          <cell r="AC1888">
            <v>250.96899999999999</v>
          </cell>
          <cell r="AD1888">
            <v>225.81299999999999</v>
          </cell>
          <cell r="AE1888">
            <v>184.45599999999999</v>
          </cell>
          <cell r="AF1888">
            <v>174.76300000000001</v>
          </cell>
          <cell r="AJ1888">
            <v>173.08732317999994</v>
          </cell>
          <cell r="AO1888">
            <v>167.7967255922</v>
          </cell>
          <cell r="AV1888">
            <v>191.68598253200003</v>
          </cell>
          <cell r="BE1888">
            <v>153.77368967499999</v>
          </cell>
          <cell r="BQ1888">
            <v>131.10470433400002</v>
          </cell>
          <cell r="CD1888">
            <v>118.55537988799999</v>
          </cell>
          <cell r="CP1888">
            <v>249.01297474159429</v>
          </cell>
          <cell r="DC1888">
            <v>229.79577635397513</v>
          </cell>
          <cell r="DN1888">
            <v>234.25781163178013</v>
          </cell>
          <cell r="DO1888">
            <v>232.64924119730233</v>
          </cell>
          <cell r="DP1888">
            <v>231.90985386824039</v>
          </cell>
          <cell r="DR1888">
            <v>239.0447223079679</v>
          </cell>
          <cell r="DU1888">
            <v>245.13792447065353</v>
          </cell>
          <cell r="DX1888">
            <v>250.89616528888425</v>
          </cell>
          <cell r="EA1888">
            <v>256.28787370170926</v>
          </cell>
          <cell r="ED1888">
            <v>261.28287310258082</v>
          </cell>
          <cell r="EG1888">
            <v>265.85265829657033</v>
          </cell>
        </row>
        <row r="1891">
          <cell r="D1891">
            <v>0.66900000000000048</v>
          </cell>
          <cell r="E1891">
            <v>-0.31199999999999939</v>
          </cell>
          <cell r="F1891">
            <v>-0.17899999999999672</v>
          </cell>
          <cell r="G1891">
            <v>1.0080000000000009</v>
          </cell>
          <cell r="H1891">
            <v>-3.0079999999999991</v>
          </cell>
          <cell r="I1891">
            <v>1.8909999999999991</v>
          </cell>
          <cell r="J1891">
            <v>-0.33499999999999908</v>
          </cell>
          <cell r="K1891">
            <v>3.1610000000000023</v>
          </cell>
          <cell r="L1891">
            <v>0.63300000000000001</v>
          </cell>
          <cell r="M1891">
            <v>-1.8400000000000007</v>
          </cell>
          <cell r="N1891">
            <v>9.6729999999999965</v>
          </cell>
          <cell r="O1891">
            <v>3.2260000369999968</v>
          </cell>
          <cell r="P1891">
            <v>13.862000000000011</v>
          </cell>
          <cell r="Q1891">
            <v>76.52045099999998</v>
          </cell>
          <cell r="R1891">
            <v>202.31599999999997</v>
          </cell>
          <cell r="S1891">
            <v>191.16799999999998</v>
          </cell>
          <cell r="T1891">
            <v>217.66117771699999</v>
          </cell>
          <cell r="U1891">
            <v>291.87299999999993</v>
          </cell>
          <cell r="V1891">
            <v>803.99599999999987</v>
          </cell>
          <cell r="W1891">
            <v>1151.5390000000002</v>
          </cell>
          <cell r="X1891">
            <v>1075.8839999999996</v>
          </cell>
          <cell r="Y1891">
            <v>1294.9968618816404</v>
          </cell>
          <cell r="Z1891">
            <v>-439.67298334700001</v>
          </cell>
          <cell r="AA1891">
            <v>-346.36099999999959</v>
          </cell>
          <cell r="AB1891">
            <v>109.77299999999951</v>
          </cell>
          <cell r="AC1891">
            <v>-796.94400000000041</v>
          </cell>
          <cell r="AD1891">
            <v>-596.8280000000002</v>
          </cell>
          <cell r="AE1891">
            <v>-751.97235584186478</v>
          </cell>
          <cell r="AF1891">
            <v>-1149.9471875197339</v>
          </cell>
          <cell r="AJ1891">
            <v>-696.59601184218582</v>
          </cell>
          <cell r="AO1891">
            <v>-152.70300537519989</v>
          </cell>
          <cell r="AV1891">
            <v>55.157156292972701</v>
          </cell>
          <cell r="BE1891">
            <v>179.564579317273</v>
          </cell>
          <cell r="BQ1891">
            <v>-47.414414270877153</v>
          </cell>
          <cell r="CD1891">
            <v>248.23676956938218</v>
          </cell>
          <cell r="CP1891">
            <v>1122.4240228204649</v>
          </cell>
          <cell r="DC1891">
            <v>358.65700854045667</v>
          </cell>
          <cell r="DN1891">
            <v>297.06783294399344</v>
          </cell>
          <cell r="DO1891">
            <v>265.42443612059662</v>
          </cell>
          <cell r="DP1891">
            <v>192.77823906747605</v>
          </cell>
          <cell r="DR1891">
            <v>248.01949286601041</v>
          </cell>
          <cell r="DU1891">
            <v>307.50285452407149</v>
          </cell>
          <cell r="DX1891">
            <v>351.39774035263224</v>
          </cell>
          <cell r="EA1891">
            <v>437.12752683175165</v>
          </cell>
          <cell r="ED1891">
            <v>529.75882757059424</v>
          </cell>
          <cell r="EG1891">
            <v>635.66466605377445</v>
          </cell>
        </row>
        <row r="1894">
          <cell r="D1894">
            <v>-1.2119999999999997</v>
          </cell>
          <cell r="E1894">
            <v>-2.5749999999999993</v>
          </cell>
          <cell r="F1894">
            <v>-2.5119999999999969</v>
          </cell>
          <cell r="G1894">
            <v>-1.3499999999999996</v>
          </cell>
          <cell r="H1894">
            <v>-5.5640000000000001</v>
          </cell>
          <cell r="I1894">
            <v>-1.354000000000001</v>
          </cell>
          <cell r="J1894">
            <v>-3.6296769999999992</v>
          </cell>
          <cell r="K1894">
            <v>-1.7691719999999975</v>
          </cell>
          <cell r="L1894">
            <v>-18.179102</v>
          </cell>
          <cell r="M1894">
            <v>-6.7966341710000009</v>
          </cell>
          <cell r="N1894">
            <v>1.0979588759999963</v>
          </cell>
          <cell r="O1894">
            <v>-1.2321507180000024</v>
          </cell>
          <cell r="P1894">
            <v>8.9100000000000108</v>
          </cell>
          <cell r="Q1894">
            <v>71.590193974999977</v>
          </cell>
          <cell r="R1894">
            <v>197.45224239499998</v>
          </cell>
          <cell r="S1894">
            <v>187.24599999999998</v>
          </cell>
          <cell r="T1894">
            <v>214.97563429499999</v>
          </cell>
          <cell r="U1894">
            <v>287.44696117099994</v>
          </cell>
          <cell r="V1894">
            <v>796.15224799999987</v>
          </cell>
          <cell r="W1894">
            <v>1147.1845400000002</v>
          </cell>
          <cell r="X1894">
            <v>1071.9839999999995</v>
          </cell>
          <cell r="Y1894">
            <v>1292.5613494216404</v>
          </cell>
          <cell r="Z1894">
            <v>-443.07298334699999</v>
          </cell>
          <cell r="AA1894">
            <v>-365.9109999999996</v>
          </cell>
          <cell r="AB1894">
            <v>82.010999999999513</v>
          </cell>
          <cell r="AC1894">
            <v>-828.79000000000042</v>
          </cell>
          <cell r="AD1894">
            <v>-634.57000000000016</v>
          </cell>
          <cell r="AE1894">
            <v>-801.99205969614241</v>
          </cell>
          <cell r="AF1894">
            <v>-1180.386187519734</v>
          </cell>
          <cell r="AJ1894">
            <v>-748.67201184218584</v>
          </cell>
          <cell r="AO1894">
            <v>-182.66782237519988</v>
          </cell>
          <cell r="AV1894">
            <v>7.5766032879726026</v>
          </cell>
          <cell r="BE1894">
            <v>122.17161993691661</v>
          </cell>
          <cell r="BQ1894">
            <v>-106.39118284292852</v>
          </cell>
          <cell r="CD1894">
            <v>177.68414306689863</v>
          </cell>
          <cell r="CP1894">
            <v>1044.1911398779562</v>
          </cell>
          <cell r="DC1894">
            <v>277.22837474550795</v>
          </cell>
          <cell r="DN1894">
            <v>207.06783294399344</v>
          </cell>
          <cell r="DO1894">
            <v>175.42443612059662</v>
          </cell>
          <cell r="DP1894">
            <v>102.77823906747604</v>
          </cell>
          <cell r="DR1894">
            <v>163.01949286601041</v>
          </cell>
          <cell r="DU1894">
            <v>222.50285452407149</v>
          </cell>
          <cell r="DX1894">
            <v>266.39774035263224</v>
          </cell>
          <cell r="EA1894">
            <v>352.12752683175165</v>
          </cell>
          <cell r="ED1894">
            <v>444.75882757059424</v>
          </cell>
          <cell r="EG1894">
            <v>550.66466605377445</v>
          </cell>
        </row>
        <row r="1910">
          <cell r="D1910">
            <v>-1.36</v>
          </cell>
          <cell r="E1910">
            <v>-9.0999999999999998E-2</v>
          </cell>
          <cell r="F1910">
            <v>-0.61599999999999999</v>
          </cell>
          <cell r="G1910">
            <v>-0.56499999999999995</v>
          </cell>
          <cell r="H1910">
            <v>-1.343</v>
          </cell>
          <cell r="I1910">
            <v>-2.0019999999999998</v>
          </cell>
          <cell r="J1910">
            <v>-1.802</v>
          </cell>
          <cell r="K1910">
            <v>-1.603</v>
          </cell>
          <cell r="L1910">
            <v>-0.186</v>
          </cell>
          <cell r="M1910">
            <v>0.26900000000000002</v>
          </cell>
          <cell r="N1910">
            <v>-1.722</v>
          </cell>
          <cell r="O1910">
            <v>-10.621</v>
          </cell>
          <cell r="P1910">
            <v>-2.6120000000000001</v>
          </cell>
          <cell r="Q1910">
            <v>-11.185</v>
          </cell>
          <cell r="R1910">
            <v>-8.1289999999999996</v>
          </cell>
          <cell r="S1910">
            <v>-2.12</v>
          </cell>
          <cell r="T1910">
            <v>-1.022</v>
          </cell>
          <cell r="U1910">
            <v>-1.44</v>
          </cell>
          <cell r="V1910">
            <v>-9.3650000000000002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300</v>
          </cell>
          <cell r="AF1910">
            <v>953</v>
          </cell>
          <cell r="AJ1910">
            <v>200</v>
          </cell>
          <cell r="AO1910">
            <v>-165</v>
          </cell>
          <cell r="AV1910">
            <v>0</v>
          </cell>
          <cell r="BE1910">
            <v>-907.38201514100001</v>
          </cell>
          <cell r="BQ1910">
            <v>-60.778427128999965</v>
          </cell>
          <cell r="CD1910">
            <v>-92.805816357000026</v>
          </cell>
          <cell r="CP1910">
            <v>-7.8988968349999595</v>
          </cell>
          <cell r="DC1910">
            <v>-239.38711698500003</v>
          </cell>
          <cell r="DN1910">
            <v>50</v>
          </cell>
          <cell r="DO1910">
            <v>50</v>
          </cell>
          <cell r="DP1910">
            <v>-156.75</v>
          </cell>
          <cell r="DR1910">
            <v>45</v>
          </cell>
          <cell r="DU1910">
            <v>40</v>
          </cell>
          <cell r="DX1910">
            <v>35</v>
          </cell>
          <cell r="EA1910">
            <v>35</v>
          </cell>
          <cell r="ED1910">
            <v>35</v>
          </cell>
          <cell r="EG1910">
            <v>35</v>
          </cell>
        </row>
        <row r="1911">
          <cell r="D1911">
            <v>1.714</v>
          </cell>
          <cell r="E1911">
            <v>3.1969999999999996</v>
          </cell>
          <cell r="F1911">
            <v>1.5089999999999999</v>
          </cell>
          <cell r="G1911">
            <v>3.5230000000000001</v>
          </cell>
          <cell r="H1911">
            <v>4.9390000000000001</v>
          </cell>
          <cell r="I1911">
            <v>-7.1890000000000009</v>
          </cell>
          <cell r="J1911">
            <v>6.3239999999999998</v>
          </cell>
          <cell r="K1911">
            <v>9.1468769999999999</v>
          </cell>
          <cell r="L1911">
            <v>-18.906000000000002</v>
          </cell>
          <cell r="M1911">
            <v>3.0559999999999992</v>
          </cell>
          <cell r="N1911">
            <v>7.1790000000000003</v>
          </cell>
          <cell r="O1911">
            <v>5.2519999999999998</v>
          </cell>
          <cell r="P1911">
            <v>6.1479999999999997</v>
          </cell>
          <cell r="Q1911">
            <v>4.4964740000000001</v>
          </cell>
          <cell r="R1911">
            <v>-7.5969187000000007</v>
          </cell>
          <cell r="S1911">
            <v>0.40688383300000108</v>
          </cell>
          <cell r="T1911">
            <v>-43.728323324999991</v>
          </cell>
          <cell r="U1911">
            <v>-12.095641808</v>
          </cell>
          <cell r="V1911">
            <v>-44.755960000000002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J1911">
            <v>0</v>
          </cell>
          <cell r="AO1911">
            <v>0</v>
          </cell>
          <cell r="AV1911">
            <v>0</v>
          </cell>
          <cell r="BE1911">
            <v>44</v>
          </cell>
          <cell r="BQ1911">
            <v>0</v>
          </cell>
          <cell r="CD1911">
            <v>0</v>
          </cell>
          <cell r="CP1911">
            <v>-38</v>
          </cell>
          <cell r="DC1911">
            <v>0</v>
          </cell>
          <cell r="DN1911">
            <v>0</v>
          </cell>
          <cell r="DO1911">
            <v>0</v>
          </cell>
          <cell r="DP1911">
            <v>0</v>
          </cell>
          <cell r="DR1911">
            <v>0</v>
          </cell>
          <cell r="DU1911">
            <v>0</v>
          </cell>
          <cell r="DX1911">
            <v>0</v>
          </cell>
          <cell r="EA1911">
            <v>0</v>
          </cell>
          <cell r="ED1911">
            <v>0</v>
          </cell>
          <cell r="EG1911">
            <v>0</v>
          </cell>
        </row>
        <row r="1918">
          <cell r="D1918">
            <v>0.373</v>
          </cell>
          <cell r="E1918">
            <v>1.202</v>
          </cell>
          <cell r="F1918">
            <v>0.39</v>
          </cell>
          <cell r="G1918">
            <v>1.3460000000000001</v>
          </cell>
          <cell r="H1918">
            <v>0.28999999999999998</v>
          </cell>
          <cell r="I1918">
            <v>0.127</v>
          </cell>
          <cell r="J1918">
            <v>0.22700000000000001</v>
          </cell>
          <cell r="K1918" t="str">
            <v>…</v>
          </cell>
          <cell r="L1918" t="str">
            <v>…</v>
          </cell>
          <cell r="M1918" t="str">
            <v>…</v>
          </cell>
          <cell r="N1918" t="str">
            <v>…</v>
          </cell>
          <cell r="O1918" t="str">
            <v>…</v>
          </cell>
          <cell r="P1918" t="str">
            <v>…</v>
          </cell>
          <cell r="Q1918" t="str">
            <v>…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0</v>
          </cell>
          <cell r="AD1918">
            <v>-6</v>
          </cell>
          <cell r="AE1918">
            <v>0</v>
          </cell>
          <cell r="AF1918">
            <v>0</v>
          </cell>
          <cell r="AJ1918">
            <v>0</v>
          </cell>
          <cell r="AO1918">
            <v>0</v>
          </cell>
          <cell r="AV1918">
            <v>0</v>
          </cell>
          <cell r="BE1918">
            <v>0</v>
          </cell>
          <cell r="BQ1918">
            <v>0</v>
          </cell>
          <cell r="CD1918">
            <v>0</v>
          </cell>
          <cell r="CP1918">
            <v>2</v>
          </cell>
          <cell r="DC1918">
            <v>5</v>
          </cell>
          <cell r="DN1918">
            <v>5</v>
          </cell>
          <cell r="DO1918">
            <v>5</v>
          </cell>
          <cell r="DP1918">
            <v>5</v>
          </cell>
          <cell r="DR1918">
            <v>4</v>
          </cell>
          <cell r="DU1918">
            <v>4.3</v>
          </cell>
          <cell r="DX1918">
            <v>4.8999999999999995</v>
          </cell>
          <cell r="EA1918">
            <v>5.4999999999999991</v>
          </cell>
          <cell r="ED1918">
            <v>6.0999999999999988</v>
          </cell>
          <cell r="EG1918">
            <v>6.6999999999999984</v>
          </cell>
        </row>
        <row r="1919">
          <cell r="D1919">
            <v>8.5090000000000003</v>
          </cell>
          <cell r="E1919">
            <v>7.4710000000000001</v>
          </cell>
          <cell r="F1919">
            <v>8.5640000000000001</v>
          </cell>
          <cell r="G1919">
            <v>9.5760000000000005</v>
          </cell>
          <cell r="H1919">
            <v>9.93</v>
          </cell>
          <cell r="I1919">
            <v>6.8339999999999996</v>
          </cell>
          <cell r="J1919">
            <v>8.1029999999999998</v>
          </cell>
          <cell r="K1919">
            <v>2.9319999999999999</v>
          </cell>
          <cell r="L1919">
            <v>2.1339999999999999</v>
          </cell>
          <cell r="M1919">
            <v>1.212</v>
          </cell>
          <cell r="N1919">
            <v>1.9370000000000001</v>
          </cell>
          <cell r="O1919">
            <v>1.7969999999999999</v>
          </cell>
          <cell r="P1919" t="str">
            <v>…</v>
          </cell>
          <cell r="Q1919">
            <v>1.3</v>
          </cell>
          <cell r="R1919">
            <v>4.7</v>
          </cell>
          <cell r="S1919" t="str">
            <v>...</v>
          </cell>
          <cell r="T1919" t="str">
            <v>...</v>
          </cell>
          <cell r="U1919" t="str">
            <v>...</v>
          </cell>
          <cell r="V1919" t="str">
            <v>...</v>
          </cell>
          <cell r="W1919" t="str">
            <v>...</v>
          </cell>
          <cell r="X1919" t="str">
            <v>...</v>
          </cell>
          <cell r="Y1919" t="str">
            <v>...</v>
          </cell>
          <cell r="Z1919" t="str">
            <v>...</v>
          </cell>
          <cell r="AA1919" t="str">
            <v>...</v>
          </cell>
          <cell r="AB1919" t="str">
            <v>...</v>
          </cell>
          <cell r="AC1919" t="str">
            <v>...</v>
          </cell>
          <cell r="AD1919" t="str">
            <v>...</v>
          </cell>
          <cell r="AE1919" t="str">
            <v>...</v>
          </cell>
          <cell r="AF1919" t="str">
            <v>...</v>
          </cell>
          <cell r="AJ1919" t="str">
            <v>...</v>
          </cell>
          <cell r="AO1919" t="str">
            <v>...</v>
          </cell>
          <cell r="AV1919" t="str">
            <v>...</v>
          </cell>
          <cell r="BE1919" t="str">
            <v>...</v>
          </cell>
          <cell r="BQ1919" t="str">
            <v>...</v>
          </cell>
          <cell r="CD1919">
            <v>1</v>
          </cell>
          <cell r="CP1919" t="str">
            <v>…</v>
          </cell>
          <cell r="DC1919" t="str">
            <v>...</v>
          </cell>
          <cell r="DN1919" t="str">
            <v>...</v>
          </cell>
          <cell r="DO1919" t="str">
            <v>...</v>
          </cell>
          <cell r="DP1919" t="str">
            <v>...</v>
          </cell>
          <cell r="DR1919" t="str">
            <v>...</v>
          </cell>
          <cell r="DU1919" t="str">
            <v>...</v>
          </cell>
          <cell r="DX1919" t="str">
            <v>...</v>
          </cell>
          <cell r="EA1919" t="str">
            <v>...</v>
          </cell>
          <cell r="ED1919" t="str">
            <v>...</v>
          </cell>
          <cell r="EG1919" t="str">
            <v>...</v>
          </cell>
        </row>
        <row r="1921">
          <cell r="D1921">
            <v>0.41699999999999998</v>
          </cell>
          <cell r="E1921">
            <v>0.76100000000000001</v>
          </cell>
          <cell r="F1921">
            <v>0.75</v>
          </cell>
          <cell r="G1921">
            <v>1E-3</v>
          </cell>
          <cell r="H1921">
            <v>0</v>
          </cell>
          <cell r="I1921">
            <v>1.7350000000000001</v>
          </cell>
          <cell r="J1921">
            <v>1.395</v>
          </cell>
          <cell r="K1921" t="str">
            <v>…</v>
          </cell>
          <cell r="L1921">
            <v>0.55200000000000005</v>
          </cell>
          <cell r="M1921">
            <v>2.3530000000000002</v>
          </cell>
          <cell r="N1921" t="str">
            <v>…</v>
          </cell>
          <cell r="O1921" t="str">
            <v>…</v>
          </cell>
          <cell r="P1921" t="str">
            <v>…</v>
          </cell>
          <cell r="Q1921" t="str">
            <v>…</v>
          </cell>
          <cell r="R1921" t="str">
            <v>...</v>
          </cell>
          <cell r="S1921" t="str">
            <v>...</v>
          </cell>
          <cell r="T1921" t="str">
            <v>...</v>
          </cell>
          <cell r="U1921" t="str">
            <v>...</v>
          </cell>
          <cell r="V1921" t="str">
            <v>...</v>
          </cell>
          <cell r="W1921" t="str">
            <v>...</v>
          </cell>
          <cell r="X1921" t="str">
            <v>...</v>
          </cell>
          <cell r="Y1921" t="str">
            <v>...</v>
          </cell>
          <cell r="Z1921">
            <v>240</v>
          </cell>
          <cell r="AA1921">
            <v>54.2</v>
          </cell>
          <cell r="AB1921">
            <v>287.39099999999996</v>
          </cell>
          <cell r="AC1921">
            <v>0</v>
          </cell>
          <cell r="AD1921">
            <v>160.06899999999999</v>
          </cell>
          <cell r="AE1921">
            <v>751.71700395000005</v>
          </cell>
          <cell r="AF1921">
            <v>352.47773143119997</v>
          </cell>
          <cell r="AJ1921">
            <v>340.76820303955162</v>
          </cell>
          <cell r="AO1921">
            <v>165.79400000000001</v>
          </cell>
          <cell r="AV1921">
            <v>141.92620000000002</v>
          </cell>
          <cell r="BE1921">
            <v>0</v>
          </cell>
          <cell r="BQ1921">
            <v>0</v>
          </cell>
          <cell r="CD1921">
            <v>0</v>
          </cell>
          <cell r="CP1921">
            <v>6.8</v>
          </cell>
          <cell r="DC1921">
            <v>1.9577380583299999</v>
          </cell>
          <cell r="DN1921">
            <v>2</v>
          </cell>
          <cell r="DO1921">
            <v>2</v>
          </cell>
          <cell r="DP1921">
            <v>2</v>
          </cell>
          <cell r="DR1921">
            <v>0</v>
          </cell>
          <cell r="DU1921">
            <v>0</v>
          </cell>
          <cell r="DX1921">
            <v>0</v>
          </cell>
          <cell r="EA1921">
            <v>0</v>
          </cell>
          <cell r="ED1921">
            <v>0</v>
          </cell>
          <cell r="EG1921">
            <v>0</v>
          </cell>
        </row>
        <row r="1922">
          <cell r="D1922">
            <v>2.5840000000000001</v>
          </cell>
          <cell r="E1922">
            <v>2.2309999999999999</v>
          </cell>
          <cell r="F1922">
            <v>2.5579999999999998</v>
          </cell>
          <cell r="G1922">
            <v>1.891</v>
          </cell>
          <cell r="H1922">
            <v>1.5409999999999999</v>
          </cell>
          <cell r="I1922">
            <v>2.4039999999999999</v>
          </cell>
          <cell r="J1922">
            <v>3.093</v>
          </cell>
          <cell r="K1922">
            <v>2.181</v>
          </cell>
          <cell r="L1922">
            <v>0.40300000000000002</v>
          </cell>
          <cell r="M1922">
            <v>1.3520000000000001</v>
          </cell>
          <cell r="N1922">
            <v>2.6070000000000002</v>
          </cell>
          <cell r="O1922">
            <v>2.5219999999999998</v>
          </cell>
          <cell r="P1922" t="str">
            <v>…</v>
          </cell>
          <cell r="Q1922">
            <v>0.93700000000000006</v>
          </cell>
          <cell r="R1922" t="str">
            <v>...</v>
          </cell>
          <cell r="S1922" t="str">
            <v>...</v>
          </cell>
          <cell r="T1922">
            <v>0.229177717</v>
          </cell>
          <cell r="U1922">
            <v>0.77600000000000002</v>
          </cell>
          <cell r="V1922">
            <v>1.417</v>
          </cell>
          <cell r="W1922">
            <v>0.91900000000000004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6.9000000000000006E-2</v>
          </cell>
          <cell r="AE1922">
            <v>0</v>
          </cell>
          <cell r="AF1922">
            <v>0</v>
          </cell>
          <cell r="AJ1922">
            <v>0</v>
          </cell>
          <cell r="AO1922">
            <v>0</v>
          </cell>
          <cell r="AV1922">
            <v>0</v>
          </cell>
          <cell r="BE1922">
            <v>0</v>
          </cell>
          <cell r="BQ1922">
            <v>0</v>
          </cell>
          <cell r="CD1922">
            <v>0</v>
          </cell>
          <cell r="CP1922">
            <v>39.284638576470002</v>
          </cell>
          <cell r="DC1922">
            <v>86.628830679800004</v>
          </cell>
          <cell r="DN1922">
            <v>1.6451189865980036</v>
          </cell>
          <cell r="DO1922">
            <v>1.6288306798000036</v>
          </cell>
          <cell r="DP1922">
            <v>1.6125423730020036</v>
          </cell>
          <cell r="DR1922">
            <v>1.6288306798000036</v>
          </cell>
          <cell r="DU1922">
            <v>1.6288306798000036</v>
          </cell>
          <cell r="DX1922">
            <v>1.6288306798000036</v>
          </cell>
          <cell r="EA1922">
            <v>1.6288306798000036</v>
          </cell>
          <cell r="ED1922">
            <v>1.6288306798000036</v>
          </cell>
          <cell r="EG1922">
            <v>1.6288306798000036</v>
          </cell>
        </row>
        <row r="1923">
          <cell r="D1923">
            <v>-2.6360000000000001</v>
          </cell>
          <cell r="E1923">
            <v>-2.0550000000000002</v>
          </cell>
          <cell r="F1923">
            <v>-1.9710000000000001</v>
          </cell>
          <cell r="G1923">
            <v>-1.851</v>
          </cell>
          <cell r="H1923">
            <v>-4.1070000000000002</v>
          </cell>
          <cell r="I1923">
            <v>-3.9790000000000001</v>
          </cell>
          <cell r="J1923">
            <v>-4.2130000000000001</v>
          </cell>
          <cell r="K1923">
            <v>-8.1050000000000004</v>
          </cell>
          <cell r="L1923">
            <v>-7.5149999999999997</v>
          </cell>
          <cell r="M1923">
            <v>-4.2359999999999998</v>
          </cell>
          <cell r="N1923">
            <v>-4.6719999999999997</v>
          </cell>
          <cell r="O1923">
            <v>-5.7549999999999999</v>
          </cell>
          <cell r="P1923">
            <v>-5.234</v>
          </cell>
          <cell r="Q1923">
            <v>-5.1619999999999999</v>
          </cell>
          <cell r="R1923">
            <v>-5.7080000000000011</v>
          </cell>
          <cell r="S1923">
            <v>-5.229000000000001</v>
          </cell>
          <cell r="T1923">
            <v>-4.2944333339999998</v>
          </cell>
          <cell r="U1923">
            <v>-6.3680000000000003</v>
          </cell>
          <cell r="V1923">
            <v>-13.947999999999999</v>
          </cell>
          <cell r="W1923">
            <v>-25.478000000000002</v>
          </cell>
          <cell r="X1923">
            <v>-9.5839999999999996</v>
          </cell>
          <cell r="Y1923">
            <v>-3.0430000000000001</v>
          </cell>
          <cell r="Z1923">
            <v>-1.786</v>
          </cell>
          <cell r="AA1923">
            <v>-7.2350000000000003</v>
          </cell>
          <cell r="AB1923">
            <v>-6.9020000000000001</v>
          </cell>
          <cell r="AC1923">
            <v>-51.204000000000001</v>
          </cell>
          <cell r="AD1923">
            <v>-174.17971</v>
          </cell>
          <cell r="AE1923">
            <v>-152.06097</v>
          </cell>
          <cell r="AF1923">
            <v>-105.50293000000001</v>
          </cell>
          <cell r="AJ1923">
            <v>-84.602739999999997</v>
          </cell>
          <cell r="AO1923">
            <v>-76.182000000000002</v>
          </cell>
          <cell r="AV1923">
            <v>-77.953600000000009</v>
          </cell>
          <cell r="BE1923">
            <v>-120</v>
          </cell>
          <cell r="BQ1923">
            <v>-307.27860021298602</v>
          </cell>
          <cell r="CD1923">
            <v>-87</v>
          </cell>
          <cell r="CP1923">
            <v>-16.085000000000001</v>
          </cell>
          <cell r="DC1923">
            <v>0</v>
          </cell>
          <cell r="DN1923">
            <v>-97.938706852337063</v>
          </cell>
          <cell r="DO1923">
            <v>-98.265180901342461</v>
          </cell>
          <cell r="DP1923">
            <v>-98.591654950347859</v>
          </cell>
          <cell r="DR1923">
            <v>-116.83168316831683</v>
          </cell>
          <cell r="DU1923">
            <v>-116.83168316831683</v>
          </cell>
          <cell r="DX1923">
            <v>-116.83168316831684</v>
          </cell>
          <cell r="EA1923">
            <v>-116.83168316831683</v>
          </cell>
          <cell r="ED1923">
            <v>-116.83168316831683</v>
          </cell>
          <cell r="EG1923">
            <v>-118</v>
          </cell>
        </row>
        <row r="1924">
          <cell r="D1924" t="str">
            <v>--</v>
          </cell>
          <cell r="E1924" t="str">
            <v>--</v>
          </cell>
          <cell r="F1924">
            <v>2.1419999999999999</v>
          </cell>
          <cell r="G1924" t="str">
            <v>--</v>
          </cell>
          <cell r="H1924" t="str">
            <v>---</v>
          </cell>
          <cell r="I1924">
            <v>13.553000000000001</v>
          </cell>
          <cell r="J1924">
            <v>0</v>
          </cell>
          <cell r="K1924">
            <v>0.81899999999999995</v>
          </cell>
          <cell r="L1924">
            <v>30.199000000000002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8.391</v>
          </cell>
          <cell r="S1924">
            <v>0</v>
          </cell>
          <cell r="T1924">
            <v>40.620999999999995</v>
          </cell>
          <cell r="U1924">
            <v>0</v>
          </cell>
          <cell r="V1924">
            <v>28.764500000000002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J1924">
            <v>0</v>
          </cell>
          <cell r="AO1924">
            <v>0</v>
          </cell>
          <cell r="AV1924">
            <v>0</v>
          </cell>
          <cell r="BE1924">
            <v>0</v>
          </cell>
          <cell r="BQ1924">
            <v>0</v>
          </cell>
          <cell r="CD1924">
            <v>0</v>
          </cell>
          <cell r="CP1924">
            <v>0</v>
          </cell>
          <cell r="DC1924">
            <v>0</v>
          </cell>
          <cell r="DN1924">
            <v>0</v>
          </cell>
          <cell r="DO1924">
            <v>0</v>
          </cell>
          <cell r="DP1924">
            <v>0</v>
          </cell>
          <cell r="DR1924">
            <v>0</v>
          </cell>
          <cell r="DU1924">
            <v>0</v>
          </cell>
          <cell r="DX1924">
            <v>0</v>
          </cell>
          <cell r="EA1924">
            <v>0</v>
          </cell>
          <cell r="ED1924">
            <v>0</v>
          </cell>
          <cell r="EG1924">
            <v>0</v>
          </cell>
        </row>
        <row r="1927">
          <cell r="AD1927">
            <v>-15</v>
          </cell>
        </row>
        <row r="1928">
          <cell r="D1928">
            <v>0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0</v>
          </cell>
          <cell r="J1928" t="str">
            <v>…</v>
          </cell>
          <cell r="K1928" t="str">
            <v>…</v>
          </cell>
          <cell r="L1928" t="str">
            <v>…</v>
          </cell>
          <cell r="M1928" t="str">
            <v>…</v>
          </cell>
          <cell r="N1928" t="str">
            <v>…</v>
          </cell>
          <cell r="O1928">
            <v>13.981999999999999</v>
          </cell>
          <cell r="P1928">
            <v>1.264</v>
          </cell>
          <cell r="Q1928" t="str">
            <v>…</v>
          </cell>
          <cell r="R1928" t="str">
            <v>…</v>
          </cell>
          <cell r="S1928" t="str">
            <v>…</v>
          </cell>
          <cell r="T1928" t="str">
            <v>…</v>
          </cell>
          <cell r="U1928" t="str">
            <v>…</v>
          </cell>
          <cell r="V1928" t="str">
            <v>…</v>
          </cell>
          <cell r="W1928" t="str">
            <v>…</v>
          </cell>
          <cell r="X1928" t="str">
            <v>…</v>
          </cell>
          <cell r="Y1928" t="str">
            <v>…</v>
          </cell>
          <cell r="Z1928" t="str">
            <v>…</v>
          </cell>
          <cell r="AA1928" t="str">
            <v>…</v>
          </cell>
          <cell r="AB1928" t="str">
            <v>…</v>
          </cell>
          <cell r="AC1928" t="str">
            <v>…</v>
          </cell>
          <cell r="AD1928" t="str">
            <v>…</v>
          </cell>
          <cell r="AE1928" t="str">
            <v>…</v>
          </cell>
          <cell r="AF1928" t="str">
            <v>…</v>
          </cell>
          <cell r="AJ1928" t="str">
            <v>…</v>
          </cell>
          <cell r="AO1928" t="str">
            <v>…</v>
          </cell>
          <cell r="AV1928" t="str">
            <v>…</v>
          </cell>
          <cell r="BE1928" t="str">
            <v>…</v>
          </cell>
          <cell r="BQ1928" t="str">
            <v>…</v>
          </cell>
          <cell r="CD1928" t="str">
            <v>…</v>
          </cell>
          <cell r="CP1928" t="str">
            <v>…</v>
          </cell>
          <cell r="DC1928" t="str">
            <v>…</v>
          </cell>
          <cell r="DN1928" t="str">
            <v>…</v>
          </cell>
          <cell r="DO1928" t="str">
            <v>…</v>
          </cell>
          <cell r="DP1928" t="str">
            <v>…</v>
          </cell>
          <cell r="DR1928" t="str">
            <v>…</v>
          </cell>
          <cell r="DU1928" t="str">
            <v>…</v>
          </cell>
          <cell r="DX1928" t="str">
            <v>…</v>
          </cell>
          <cell r="EA1928" t="str">
            <v>…</v>
          </cell>
          <cell r="ED1928" t="str">
            <v>…</v>
          </cell>
          <cell r="EG1928" t="str">
            <v>…</v>
          </cell>
        </row>
        <row r="1929">
          <cell r="D1929">
            <v>0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0</v>
          </cell>
          <cell r="J1929" t="str">
            <v>…</v>
          </cell>
          <cell r="K1929" t="str">
            <v>…</v>
          </cell>
          <cell r="L1929" t="str">
            <v>…</v>
          </cell>
          <cell r="M1929" t="str">
            <v>…</v>
          </cell>
          <cell r="N1929" t="str">
            <v>…</v>
          </cell>
          <cell r="O1929" t="str">
            <v>…</v>
          </cell>
          <cell r="P1929">
            <v>-18.484999999999999</v>
          </cell>
          <cell r="Q1929" t="str">
            <v>…</v>
          </cell>
          <cell r="R1929" t="str">
            <v>…</v>
          </cell>
          <cell r="S1929" t="str">
            <v>…</v>
          </cell>
          <cell r="T1929" t="str">
            <v>…</v>
          </cell>
          <cell r="U1929" t="str">
            <v>…</v>
          </cell>
          <cell r="V1929" t="str">
            <v>…</v>
          </cell>
          <cell r="W1929" t="str">
            <v>…</v>
          </cell>
          <cell r="X1929" t="str">
            <v>…</v>
          </cell>
          <cell r="Y1929" t="str">
            <v>…</v>
          </cell>
          <cell r="Z1929" t="str">
            <v>…</v>
          </cell>
          <cell r="AA1929" t="str">
            <v>…</v>
          </cell>
          <cell r="AB1929" t="str">
            <v>…</v>
          </cell>
          <cell r="AC1929" t="str">
            <v>…</v>
          </cell>
          <cell r="AD1929" t="str">
            <v>…</v>
          </cell>
          <cell r="AE1929" t="str">
            <v>…</v>
          </cell>
          <cell r="AF1929" t="str">
            <v>…</v>
          </cell>
          <cell r="AJ1929" t="str">
            <v>…</v>
          </cell>
          <cell r="AO1929" t="str">
            <v>…</v>
          </cell>
          <cell r="AV1929" t="str">
            <v>…</v>
          </cell>
          <cell r="BE1929" t="str">
            <v>…</v>
          </cell>
          <cell r="BQ1929" t="str">
            <v>…</v>
          </cell>
          <cell r="CD1929" t="str">
            <v>…</v>
          </cell>
          <cell r="CP1929" t="str">
            <v>…</v>
          </cell>
          <cell r="DC1929" t="str">
            <v>…</v>
          </cell>
          <cell r="DN1929" t="str">
            <v>…</v>
          </cell>
          <cell r="DO1929" t="str">
            <v>…</v>
          </cell>
          <cell r="DP1929" t="str">
            <v>…</v>
          </cell>
          <cell r="DR1929" t="str">
            <v>…</v>
          </cell>
          <cell r="DU1929" t="str">
            <v>…</v>
          </cell>
          <cell r="DX1929" t="str">
            <v>…</v>
          </cell>
          <cell r="EA1929" t="str">
            <v>…</v>
          </cell>
          <cell r="ED1929" t="str">
            <v>…</v>
          </cell>
          <cell r="EG1929" t="str">
            <v>…</v>
          </cell>
        </row>
        <row r="1932">
          <cell r="D1932" t="str">
            <v>...</v>
          </cell>
          <cell r="E1932">
            <v>-1.145</v>
          </cell>
          <cell r="F1932">
            <v>0.96199999999999997</v>
          </cell>
          <cell r="G1932">
            <v>7.1999999999999995E-2</v>
          </cell>
          <cell r="H1932">
            <v>1.0029999999999997</v>
          </cell>
          <cell r="I1932">
            <v>0.17900000000000027</v>
          </cell>
          <cell r="J1932">
            <v>-0.40500000000000025</v>
          </cell>
          <cell r="K1932">
            <v>0.13100000000000023</v>
          </cell>
          <cell r="L1932">
            <v>0.79899999999999993</v>
          </cell>
          <cell r="M1932">
            <v>0.16299999999999981</v>
          </cell>
          <cell r="N1932">
            <v>-0.48199999999999976</v>
          </cell>
          <cell r="O1932">
            <v>4.8499999999999766E-2</v>
          </cell>
          <cell r="P1932">
            <v>8.0715000000000003</v>
          </cell>
          <cell r="Q1932">
            <v>-4.9189999999999987</v>
          </cell>
          <cell r="R1932">
            <v>-13.312000000000001</v>
          </cell>
          <cell r="S1932">
            <v>1.242</v>
          </cell>
          <cell r="T1932">
            <v>3.3029999999999999</v>
          </cell>
          <cell r="U1932">
            <v>-287.74349000000007</v>
          </cell>
          <cell r="V1932">
            <v>-596.51705399999992</v>
          </cell>
          <cell r="W1932">
            <v>-315.74245600000017</v>
          </cell>
          <cell r="X1932">
            <v>-154.8291735979999</v>
          </cell>
          <cell r="Y1932">
            <v>-395.97192966800003</v>
          </cell>
          <cell r="Z1932">
            <v>825.69627547100015</v>
          </cell>
          <cell r="AA1932">
            <v>665.138600795</v>
          </cell>
          <cell r="AB1932">
            <v>98.235226999999981</v>
          </cell>
          <cell r="AC1932">
            <v>102.53400000000006</v>
          </cell>
          <cell r="AD1932">
            <v>-658.399</v>
          </cell>
          <cell r="AE1932">
            <v>791.13499999999999</v>
          </cell>
          <cell r="AF1932">
            <v>319.77900000000005</v>
          </cell>
          <cell r="AJ1932">
            <v>142.55799999999999</v>
          </cell>
          <cell r="AO1932">
            <v>-171.75460725328264</v>
          </cell>
          <cell r="AV1932">
            <v>-539.16926000000001</v>
          </cell>
          <cell r="BE1932">
            <v>-59.588000000000022</v>
          </cell>
          <cell r="BQ1932">
            <v>57.069000000000017</v>
          </cell>
          <cell r="CD1932">
            <v>-35.435000000000002</v>
          </cell>
          <cell r="CP1932">
            <v>-637.24300000000005</v>
          </cell>
          <cell r="DC1932">
            <v>334.24524171795912</v>
          </cell>
          <cell r="DN1932">
            <v>384.71465020013841</v>
          </cell>
          <cell r="DO1932">
            <v>433.58912310592314</v>
          </cell>
          <cell r="DP1932">
            <v>313.96297783847922</v>
          </cell>
          <cell r="DR1932">
            <v>60.209625119429646</v>
          </cell>
          <cell r="DU1932">
            <v>19.417269081300248</v>
          </cell>
          <cell r="DX1932">
            <v>30.105382434269586</v>
          </cell>
          <cell r="EA1932">
            <v>-11.961695271557076</v>
          </cell>
          <cell r="ED1932">
            <v>-62.652126713183279</v>
          </cell>
          <cell r="EG1932">
            <v>-123.14052906865918</v>
          </cell>
        </row>
        <row r="1933">
          <cell r="D1933" t="str">
            <v>...</v>
          </cell>
          <cell r="E1933" t="str">
            <v>--</v>
          </cell>
          <cell r="F1933" t="str">
            <v>--</v>
          </cell>
          <cell r="G1933">
            <v>0</v>
          </cell>
          <cell r="H1933">
            <v>4.6559999999999997</v>
          </cell>
          <cell r="I1933">
            <v>0</v>
          </cell>
          <cell r="J1933">
            <v>0</v>
          </cell>
          <cell r="K1933">
            <v>0</v>
          </cell>
          <cell r="L1933">
            <v>-1.0349800000053477E-4</v>
          </cell>
          <cell r="M1933">
            <v>0</v>
          </cell>
          <cell r="N1933">
            <v>-0.26816720899999869</v>
          </cell>
          <cell r="O1933">
            <v>-0.55553207000000038</v>
          </cell>
          <cell r="P1933">
            <v>-0.43419722299999997</v>
          </cell>
          <cell r="Q1933">
            <v>-0.89700000000000024</v>
          </cell>
          <cell r="R1933">
            <v>-0.23399999999999999</v>
          </cell>
          <cell r="S1933">
            <v>-0.47799999999999998</v>
          </cell>
          <cell r="T1933">
            <v>-0.49199999999999999</v>
          </cell>
          <cell r="U1933">
            <v>-0.5069999999999999</v>
          </cell>
          <cell r="V1933">
            <v>-0.52300000000000002</v>
          </cell>
          <cell r="W1933">
            <v>-0.26700000000000002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0</v>
          </cell>
          <cell r="AD1933">
            <v>0</v>
          </cell>
          <cell r="AE1933">
            <v>0</v>
          </cell>
          <cell r="AF1933">
            <v>0</v>
          </cell>
          <cell r="AJ1933">
            <v>0</v>
          </cell>
          <cell r="AO1933">
            <v>0</v>
          </cell>
          <cell r="AV1933">
            <v>600.35699999999997</v>
          </cell>
          <cell r="BE1933">
            <v>0.2760000000000673</v>
          </cell>
          <cell r="BQ1933">
            <v>-0.23599999999999</v>
          </cell>
          <cell r="CD1933">
            <v>-4.0000000000077307E-2</v>
          </cell>
          <cell r="CP1933">
            <v>0</v>
          </cell>
          <cell r="DC1933">
            <v>0</v>
          </cell>
          <cell r="DN1933">
            <v>0</v>
          </cell>
          <cell r="DO1933">
            <v>0</v>
          </cell>
          <cell r="DP1933">
            <v>-50</v>
          </cell>
          <cell r="DR1933">
            <v>0</v>
          </cell>
          <cell r="DU1933">
            <v>-62</v>
          </cell>
          <cell r="DX1933">
            <v>-124</v>
          </cell>
          <cell r="EA1933">
            <v>-186</v>
          </cell>
          <cell r="ED1933">
            <v>-248</v>
          </cell>
          <cell r="EG1933">
            <v>-310</v>
          </cell>
        </row>
        <row r="1934">
          <cell r="D1934" t="str">
            <v>...</v>
          </cell>
          <cell r="E1934">
            <v>1.54</v>
          </cell>
          <cell r="F1934">
            <v>-1.268</v>
          </cell>
          <cell r="G1934">
            <v>-0.84299999999999997</v>
          </cell>
          <cell r="H1934">
            <v>1.9339999999999999</v>
          </cell>
          <cell r="I1934">
            <v>7.5000000000000178E-2</v>
          </cell>
          <cell r="J1934">
            <v>1.3589999999999995</v>
          </cell>
          <cell r="K1934">
            <v>0.79900000000000126</v>
          </cell>
          <cell r="L1934">
            <v>-1.2350000000000012</v>
          </cell>
          <cell r="M1934">
            <v>-0.24099999999999966</v>
          </cell>
          <cell r="N1934">
            <v>-1.1549999999999994</v>
          </cell>
          <cell r="O1934">
            <v>-1.835</v>
          </cell>
          <cell r="P1934">
            <v>-0.82400000000000073</v>
          </cell>
          <cell r="Q1934">
            <v>-1.4749999999999996</v>
          </cell>
          <cell r="R1934">
            <v>-2.0840000000000001</v>
          </cell>
          <cell r="S1934">
            <v>-0.92799999999999994</v>
          </cell>
          <cell r="T1934">
            <v>-0.56399999999999995</v>
          </cell>
          <cell r="U1934">
            <v>-0.14199999999999999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0</v>
          </cell>
          <cell r="AE1934">
            <v>0</v>
          </cell>
          <cell r="AF1934">
            <v>0</v>
          </cell>
          <cell r="AJ1934">
            <v>0</v>
          </cell>
          <cell r="AO1934">
            <v>0</v>
          </cell>
          <cell r="AV1934">
            <v>0</v>
          </cell>
          <cell r="BE1934">
            <v>23.742999999999999</v>
          </cell>
          <cell r="BQ1934">
            <v>-1</v>
          </cell>
          <cell r="CD1934">
            <v>1.0300000000000011</v>
          </cell>
          <cell r="CP1934">
            <v>39.129999999999995</v>
          </cell>
          <cell r="DC1934">
            <v>-1.777000000000001</v>
          </cell>
          <cell r="DN1934">
            <v>-9</v>
          </cell>
          <cell r="DO1934">
            <v>-9</v>
          </cell>
          <cell r="DP1934">
            <v>-9</v>
          </cell>
          <cell r="DR1934">
            <v>-10</v>
          </cell>
          <cell r="DU1934">
            <v>-10</v>
          </cell>
          <cell r="DX1934">
            <v>-20</v>
          </cell>
          <cell r="EA1934">
            <v>-30</v>
          </cell>
          <cell r="ED1934">
            <v>-40</v>
          </cell>
          <cell r="EG1934">
            <v>-50</v>
          </cell>
        </row>
        <row r="1935">
          <cell r="D1935">
            <v>0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 t="str">
            <v>…</v>
          </cell>
          <cell r="K1935" t="str">
            <v>…</v>
          </cell>
          <cell r="L1935" t="str">
            <v>…</v>
          </cell>
          <cell r="M1935" t="str">
            <v>…</v>
          </cell>
          <cell r="N1935" t="str">
            <v>…</v>
          </cell>
          <cell r="O1935">
            <v>-2.2499999999999999E-2</v>
          </cell>
          <cell r="P1935">
            <v>-0.10450000000000001</v>
          </cell>
          <cell r="Q1935">
            <v>-1.4800000000000924E-4</v>
          </cell>
          <cell r="R1935">
            <v>-0.25785199999999997</v>
          </cell>
          <cell r="S1935">
            <v>-0.41900000000000004</v>
          </cell>
          <cell r="T1935">
            <v>-0.71799999999999997</v>
          </cell>
          <cell r="U1935">
            <v>-3.2198099999999998</v>
          </cell>
          <cell r="V1935">
            <v>-6.3216459999999985</v>
          </cell>
          <cell r="W1935">
            <v>-5.3915440000000032</v>
          </cell>
          <cell r="X1935">
            <v>-6.222826401999999</v>
          </cell>
          <cell r="Y1935">
            <v>-15.499173597999999</v>
          </cell>
          <cell r="Z1935">
            <v>-0.63036652400000293</v>
          </cell>
          <cell r="AA1935">
            <v>-27.458633476000003</v>
          </cell>
          <cell r="AB1935">
            <v>-554.43200000000002</v>
          </cell>
          <cell r="AC1935">
            <v>12.329999999999927</v>
          </cell>
          <cell r="AD1935">
            <v>518.95900000000006</v>
          </cell>
          <cell r="AE1935">
            <v>6.3999999999992951E-2</v>
          </cell>
          <cell r="AF1935">
            <v>-0.12900000000000489</v>
          </cell>
          <cell r="AJ1935">
            <v>0</v>
          </cell>
          <cell r="AO1935">
            <v>-0.67105500000000973</v>
          </cell>
          <cell r="AV1935">
            <v>-0.89473999999999876</v>
          </cell>
          <cell r="BE1935">
            <v>0</v>
          </cell>
          <cell r="BQ1935">
            <v>46.326000000000001</v>
          </cell>
          <cell r="CD1935">
            <v>0</v>
          </cell>
          <cell r="CP1935">
            <v>0</v>
          </cell>
          <cell r="DC1935">
            <v>0</v>
          </cell>
          <cell r="DN1935">
            <v>0</v>
          </cell>
          <cell r="DO1935">
            <v>0</v>
          </cell>
          <cell r="DP1935">
            <v>0</v>
          </cell>
          <cell r="DR1935">
            <v>0</v>
          </cell>
          <cell r="DU1935">
            <v>0</v>
          </cell>
          <cell r="DX1935">
            <v>0</v>
          </cell>
          <cell r="EA1935">
            <v>0</v>
          </cell>
          <cell r="ED1935">
            <v>0</v>
          </cell>
          <cell r="EG1935">
            <v>0</v>
          </cell>
        </row>
        <row r="1936">
          <cell r="D1936" t="str">
            <v>...</v>
          </cell>
          <cell r="E1936" t="str">
            <v>--</v>
          </cell>
          <cell r="F1936">
            <v>2.9000000000000001E-2</v>
          </cell>
          <cell r="G1936">
            <v>6.8000000000000005E-2</v>
          </cell>
          <cell r="H1936">
            <v>-5.0000000000000017E-2</v>
          </cell>
          <cell r="I1936">
            <v>-0.309</v>
          </cell>
          <cell r="J1936">
            <v>0.2</v>
          </cell>
          <cell r="K1936">
            <v>0.21400000000000002</v>
          </cell>
          <cell r="L1936">
            <v>0.13100000000000001</v>
          </cell>
          <cell r="M1936">
            <v>-0.16800000000000001</v>
          </cell>
          <cell r="N1936">
            <v>0.68700000000000006</v>
          </cell>
          <cell r="O1936">
            <v>-3.2139999999999995</v>
          </cell>
          <cell r="P1936">
            <v>-2.4790000000000001</v>
          </cell>
          <cell r="Q1936">
            <v>3.7109999999999999</v>
          </cell>
          <cell r="R1936">
            <v>-14.531000000000001</v>
          </cell>
          <cell r="S1936">
            <v>-16.329000000000001</v>
          </cell>
          <cell r="T1936">
            <v>16.908000000000001</v>
          </cell>
          <cell r="U1936">
            <v>-1.4980000000000011</v>
          </cell>
          <cell r="V1936">
            <v>-73.034999999999997</v>
          </cell>
          <cell r="W1936">
            <v>37.793999999999997</v>
          </cell>
          <cell r="X1936">
            <v>-13.477000000000004</v>
          </cell>
          <cell r="Y1936">
            <v>-136.08799999999999</v>
          </cell>
          <cell r="Z1936">
            <v>121.82899999999999</v>
          </cell>
          <cell r="AA1936">
            <v>3.5370000000000061</v>
          </cell>
          <cell r="AB1936">
            <v>-75.602000000000018</v>
          </cell>
          <cell r="AC1936">
            <v>-71.639999999999986</v>
          </cell>
          <cell r="AD1936">
            <v>45.585000000000008</v>
          </cell>
          <cell r="AE1936">
            <v>-267.00400000000002</v>
          </cell>
          <cell r="AF1936">
            <v>312.93599999999998</v>
          </cell>
          <cell r="AJ1936">
            <v>66.829000000000022</v>
          </cell>
          <cell r="AO1936">
            <v>1.9585349999999693</v>
          </cell>
          <cell r="AV1936">
            <v>-10.50200000000001</v>
          </cell>
          <cell r="BE1936">
            <v>378.52200000000005</v>
          </cell>
          <cell r="BQ1936">
            <v>-40.567999999999984</v>
          </cell>
          <cell r="CD1936">
            <v>-62.349000000000018</v>
          </cell>
          <cell r="CP1936">
            <v>-67.588000000000051</v>
          </cell>
          <cell r="DC1936">
            <v>-117.84299999999996</v>
          </cell>
          <cell r="DN1936">
            <v>-24.943776291794848</v>
          </cell>
          <cell r="DO1936">
            <v>-41.848378325177293</v>
          </cell>
          <cell r="DP1936">
            <v>8.269306988887422</v>
          </cell>
          <cell r="DR1936">
            <v>21.502565182876765</v>
          </cell>
          <cell r="DU1936">
            <v>69.511559562945081</v>
          </cell>
          <cell r="DX1936">
            <v>91.328560381415002</v>
          </cell>
          <cell r="EA1936">
            <v>119.06585160812227</v>
          </cell>
          <cell r="ED1936">
            <v>148.52498231090584</v>
          </cell>
          <cell r="EG1936">
            <v>175.67586301488467</v>
          </cell>
        </row>
        <row r="1937">
          <cell r="D1937">
            <v>2.8950000000000005</v>
          </cell>
          <cell r="E1937">
            <v>-0.83400000000000007</v>
          </cell>
          <cell r="F1937">
            <v>0.5849999999999963</v>
          </cell>
          <cell r="G1937">
            <v>-0.40100000000000091</v>
          </cell>
          <cell r="H1937">
            <v>-1.7579999999999982</v>
          </cell>
          <cell r="I1937">
            <v>-0.83599999999999874</v>
          </cell>
          <cell r="J1937">
            <v>0.54467699999999897</v>
          </cell>
          <cell r="K1937">
            <v>0.36729499999999637</v>
          </cell>
          <cell r="L1937">
            <v>14.340205498000003</v>
          </cell>
          <cell r="M1937">
            <v>5.6006341710000012</v>
          </cell>
          <cell r="N1937">
            <v>-0.66479166699999959</v>
          </cell>
          <cell r="O1937">
            <v>3.9526827880000024</v>
          </cell>
          <cell r="P1937">
            <v>5.7791972229999882</v>
          </cell>
          <cell r="Q1937">
            <v>-56.159519974999981</v>
          </cell>
          <cell r="R1937">
            <v>-153.990471695</v>
          </cell>
          <cell r="S1937">
            <v>-163.39188383299995</v>
          </cell>
          <cell r="T1937">
            <v>-224.98887763600001</v>
          </cell>
          <cell r="U1937">
            <v>25.566980637000086</v>
          </cell>
          <cell r="V1937">
            <v>-80.451088000000027</v>
          </cell>
          <cell r="W1937">
            <v>-838.09953999999993</v>
          </cell>
          <cell r="X1937">
            <v>-887.87099999999953</v>
          </cell>
          <cell r="Y1937">
            <v>-741.95924615564059</v>
          </cell>
          <cell r="Z1937">
            <v>-742.03592560000016</v>
          </cell>
          <cell r="AA1937">
            <v>-322.27096731900042</v>
          </cell>
          <cell r="AB1937">
            <v>169.29877300000049</v>
          </cell>
          <cell r="AC1937">
            <v>836.77000000000032</v>
          </cell>
          <cell r="AD1937">
            <v>763.53570999999999</v>
          </cell>
          <cell r="AE1937">
            <v>-621.85897425385758</v>
          </cell>
          <cell r="AF1937">
            <v>-652.17461391146594</v>
          </cell>
          <cell r="AJ1937">
            <v>83.119548802634199</v>
          </cell>
          <cell r="AO1937">
            <v>428.52294962848254</v>
          </cell>
          <cell r="AV1937">
            <v>-121.34020328797257</v>
          </cell>
          <cell r="BE1937">
            <v>518.25739520408331</v>
          </cell>
          <cell r="BQ1937">
            <v>412.85721018491449</v>
          </cell>
          <cell r="CD1937">
            <v>98.915673290101495</v>
          </cell>
          <cell r="CP1937">
            <v>-325.30624304295623</v>
          </cell>
          <cell r="DC1937">
            <v>-259.42423753679708</v>
          </cell>
          <cell r="DN1937">
            <v>-516.9</v>
          </cell>
          <cell r="DO1937">
            <v>-516.9</v>
          </cell>
          <cell r="DP1937">
            <v>-116.9</v>
          </cell>
          <cell r="DR1937">
            <v>-166.9</v>
          </cell>
          <cell r="DU1937">
            <v>-166.9</v>
          </cell>
          <cell r="DX1937">
            <v>-166.9</v>
          </cell>
          <cell r="EA1937">
            <v>-166.9</v>
          </cell>
          <cell r="ED1937">
            <v>-166.9</v>
          </cell>
          <cell r="EG1937">
            <v>-166.9</v>
          </cell>
        </row>
        <row r="1940">
          <cell r="D1940" t="str">
            <v>--</v>
          </cell>
          <cell r="E1940" t="str">
            <v>--</v>
          </cell>
          <cell r="F1940" t="str">
            <v>--</v>
          </cell>
          <cell r="G1940" t="str">
            <v>--</v>
          </cell>
          <cell r="H1940" t="str">
            <v>--</v>
          </cell>
          <cell r="I1940" t="str">
            <v>--</v>
          </cell>
          <cell r="J1940" t="str">
            <v>--</v>
          </cell>
          <cell r="K1940" t="str">
            <v>…</v>
          </cell>
          <cell r="L1940" t="str">
            <v>…</v>
          </cell>
          <cell r="M1940" t="str">
            <v>…</v>
          </cell>
          <cell r="N1940" t="str">
            <v>…</v>
          </cell>
          <cell r="O1940" t="str">
            <v>…</v>
          </cell>
          <cell r="P1940" t="str">
            <v>…</v>
          </cell>
          <cell r="Q1940" t="str">
            <v>…</v>
          </cell>
          <cell r="R1940" t="str">
            <v>…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0</v>
          </cell>
          <cell r="AD1940">
            <v>0</v>
          </cell>
          <cell r="AE1940">
            <v>0</v>
          </cell>
          <cell r="AF1940">
            <v>0</v>
          </cell>
          <cell r="AJ1940">
            <v>0</v>
          </cell>
          <cell r="AO1940">
            <v>0</v>
          </cell>
          <cell r="AV1940">
            <v>0</v>
          </cell>
          <cell r="BE1940">
            <v>0</v>
          </cell>
          <cell r="BQ1940">
            <v>0</v>
          </cell>
          <cell r="CD1940">
            <v>0</v>
          </cell>
          <cell r="CP1940">
            <v>0</v>
          </cell>
          <cell r="DC1940">
            <v>0</v>
          </cell>
          <cell r="DN1940">
            <v>0</v>
          </cell>
          <cell r="DO1940">
            <v>0</v>
          </cell>
          <cell r="DP1940">
            <v>-0.76886894449481247</v>
          </cell>
          <cell r="DR1940">
            <v>0</v>
          </cell>
          <cell r="DU1940">
            <v>0</v>
          </cell>
          <cell r="DX1940">
            <v>0</v>
          </cell>
          <cell r="EA1940">
            <v>0</v>
          </cell>
          <cell r="ED1940">
            <v>0</v>
          </cell>
          <cell r="EG1940">
            <v>0</v>
          </cell>
        </row>
        <row r="1947">
          <cell r="AC1947">
            <v>0</v>
          </cell>
          <cell r="AD1947">
            <v>0</v>
          </cell>
          <cell r="AE1947">
            <v>0</v>
          </cell>
          <cell r="AF1947">
            <v>0</v>
          </cell>
          <cell r="AJ1947">
            <v>0</v>
          </cell>
          <cell r="AV1947">
            <v>0</v>
          </cell>
          <cell r="BE1947">
            <v>0</v>
          </cell>
          <cell r="BQ1947">
            <v>0</v>
          </cell>
          <cell r="CD1947">
            <v>0</v>
          </cell>
          <cell r="CP1947">
            <v>0</v>
          </cell>
          <cell r="DC1947">
            <v>0</v>
          </cell>
          <cell r="DN1947">
            <v>0</v>
          </cell>
          <cell r="DO1947">
            <v>0</v>
          </cell>
          <cell r="DP1947">
            <v>0</v>
          </cell>
          <cell r="DR1947">
            <v>0</v>
          </cell>
          <cell r="DU1947">
            <v>0</v>
          </cell>
          <cell r="DX1947">
            <v>0</v>
          </cell>
          <cell r="EA1947">
            <v>0</v>
          </cell>
          <cell r="ED1947">
            <v>0</v>
          </cell>
          <cell r="EG1947">
            <v>0</v>
          </cell>
        </row>
        <row r="1948">
          <cell r="AC1948">
            <v>502.99593589448659</v>
          </cell>
          <cell r="AD1948">
            <v>510.90972817197598</v>
          </cell>
          <cell r="AE1948">
            <v>510.90972817197598</v>
          </cell>
          <cell r="AF1948">
            <v>510.90972817197598</v>
          </cell>
          <cell r="AJ1948">
            <v>510.90972817197598</v>
          </cell>
          <cell r="AO1948">
            <v>510.90972817197598</v>
          </cell>
          <cell r="AV1948">
            <v>510.90972817197598</v>
          </cell>
          <cell r="BE1948">
            <v>510.90972817197598</v>
          </cell>
          <cell r="BQ1948">
            <v>510.90972817197598</v>
          </cell>
          <cell r="CD1948">
            <v>510.90972817197598</v>
          </cell>
          <cell r="CP1948">
            <v>510.90972817197598</v>
          </cell>
          <cell r="DC1948">
            <v>510.90972817197598</v>
          </cell>
          <cell r="DN1948">
            <v>510.90972817197598</v>
          </cell>
          <cell r="DO1948">
            <v>510.90972817197598</v>
          </cell>
          <cell r="DP1948">
            <v>510.90972817197598</v>
          </cell>
          <cell r="DR1948">
            <v>510.90972817197598</v>
          </cell>
          <cell r="DU1948">
            <v>510.90972817197598</v>
          </cell>
          <cell r="DX1948">
            <v>510.90972817197598</v>
          </cell>
          <cell r="EA1948">
            <v>510.90972817197598</v>
          </cell>
          <cell r="ED1948">
            <v>510.90972817197598</v>
          </cell>
          <cell r="EG1948">
            <v>510.90972817197598</v>
          </cell>
        </row>
        <row r="1950">
          <cell r="AO1950">
            <v>0</v>
          </cell>
        </row>
        <row r="2036">
          <cell r="D2036">
            <v>0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</row>
        <row r="2038">
          <cell r="D2038">
            <v>-3.9409999999999998</v>
          </cell>
          <cell r="E2038">
            <v>-5.5120000000000005</v>
          </cell>
          <cell r="F2038">
            <v>-6.9290000000000003</v>
          </cell>
          <cell r="G2038">
            <v>-6.1050000000000004</v>
          </cell>
          <cell r="H2038">
            <v>-4.6270000000000007</v>
          </cell>
          <cell r="I2038">
            <v>-5.7680000000000007</v>
          </cell>
          <cell r="J2038">
            <v>-7.3849999999999989</v>
          </cell>
          <cell r="K2038">
            <v>-13.506</v>
          </cell>
          <cell r="L2038">
            <v>-9.9369999999999994</v>
          </cell>
          <cell r="M2038">
            <v>-7.2960429999999992</v>
          </cell>
          <cell r="N2038">
            <v>-7.2630000000000008</v>
          </cell>
          <cell r="O2038">
            <v>1.585</v>
          </cell>
          <cell r="P2038">
            <v>10.121000000000002</v>
          </cell>
          <cell r="Q2038">
            <v>21.105999999999998</v>
          </cell>
          <cell r="R2038">
            <v>61.844999999999999</v>
          </cell>
          <cell r="S2038">
            <v>103.84899999999999</v>
          </cell>
          <cell r="T2038">
            <v>153.30600000000001</v>
          </cell>
          <cell r="U2038">
            <v>499.25599999999997</v>
          </cell>
          <cell r="V2038">
            <v>1240.6530000000002</v>
          </cell>
          <cell r="W2038">
            <v>1573.6349999999998</v>
          </cell>
          <cell r="X2038">
            <v>1800.2019999999998</v>
          </cell>
          <cell r="Y2038">
            <v>2237.5899999999992</v>
          </cell>
          <cell r="Z2038">
            <v>1561.1040153920001</v>
          </cell>
          <cell r="AA2038">
            <v>1156.7720000000002</v>
          </cell>
          <cell r="AB2038">
            <v>1588.307</v>
          </cell>
          <cell r="AC2038">
            <v>2273.4120000000003</v>
          </cell>
          <cell r="AD2038">
            <v>2382.2159999999999</v>
          </cell>
          <cell r="AE2038">
            <v>1629.105</v>
          </cell>
          <cell r="AF2038">
            <v>854.09499999999991</v>
          </cell>
          <cell r="AJ2038">
            <v>162.71600000000001</v>
          </cell>
          <cell r="AO2038">
            <v>69.748000000000005</v>
          </cell>
          <cell r="AV2038">
            <v>99.070999999999984</v>
          </cell>
          <cell r="BE2038">
            <v>-76.963000000000008</v>
          </cell>
          <cell r="BQ2038">
            <v>-245.92099999999996</v>
          </cell>
          <cell r="CD2038">
            <v>-151.41300000000001</v>
          </cell>
          <cell r="CP2038">
            <v>768.24199999999996</v>
          </cell>
          <cell r="DC2038">
            <v>938.50900000000013</v>
          </cell>
          <cell r="DN2038">
            <v>404.24647085493245</v>
          </cell>
          <cell r="DO2038">
            <v>339.02455960931428</v>
          </cell>
          <cell r="DP2038">
            <v>-49.496218256536451</v>
          </cell>
          <cell r="DR2038">
            <v>341.99236259175433</v>
          </cell>
          <cell r="DU2038">
            <v>453.97153332918674</v>
          </cell>
          <cell r="DX2038">
            <v>578.01594713063605</v>
          </cell>
          <cell r="EA2038">
            <v>760.24410121374865</v>
          </cell>
          <cell r="ED2038">
            <v>955.5861041165856</v>
          </cell>
          <cell r="EG2038">
            <v>1150.3811475386356</v>
          </cell>
        </row>
        <row r="2040">
          <cell r="D2040">
            <v>1.92</v>
          </cell>
          <cell r="E2040">
            <v>1.05</v>
          </cell>
          <cell r="F2040">
            <v>0.47599999999999998</v>
          </cell>
          <cell r="G2040">
            <v>0.372</v>
          </cell>
          <cell r="H2040">
            <v>0.86099999999999999</v>
          </cell>
          <cell r="I2040">
            <v>0.85799999999999998</v>
          </cell>
          <cell r="J2040">
            <v>0.56199999999999994</v>
          </cell>
          <cell r="K2040">
            <v>1.6639999999999999</v>
          </cell>
          <cell r="L2040">
            <v>0.74599999999999989</v>
          </cell>
          <cell r="M2040">
            <v>1.5479999999999998</v>
          </cell>
          <cell r="N2040">
            <v>-2.2730000000000006</v>
          </cell>
          <cell r="O2040">
            <v>7.2240000000000002</v>
          </cell>
          <cell r="P2040">
            <v>13.152000000000001</v>
          </cell>
          <cell r="Q2040">
            <v>8.9450000000000003</v>
          </cell>
          <cell r="R2040">
            <v>11.747000000000002</v>
          </cell>
          <cell r="S2040">
            <v>54.606000000000002</v>
          </cell>
          <cell r="T2040">
            <v>35.606000000000002</v>
          </cell>
          <cell r="U2040">
            <v>49.298000000000002</v>
          </cell>
          <cell r="V2040">
            <v>76.76700000000001</v>
          </cell>
          <cell r="W2040">
            <v>50.908000000000001</v>
          </cell>
          <cell r="X2040">
            <v>91.103999999999985</v>
          </cell>
          <cell r="Y2040">
            <v>155.37899999999999</v>
          </cell>
          <cell r="Z2040">
            <v>106.21600000000002</v>
          </cell>
          <cell r="AA2040">
            <v>28.553999999999995</v>
          </cell>
          <cell r="AB2040">
            <v>64.640999999999991</v>
          </cell>
          <cell r="AC2040">
            <v>121.34400000000001</v>
          </cell>
          <cell r="AD2040">
            <v>249.67899999999997</v>
          </cell>
          <cell r="AE2040">
            <v>83.080000000000013</v>
          </cell>
          <cell r="AF2040">
            <v>154.20699999999999</v>
          </cell>
          <cell r="AJ2040">
            <v>174.49299999999999</v>
          </cell>
          <cell r="AO2040">
            <v>129.84200000000001</v>
          </cell>
        </row>
        <row r="2046">
          <cell r="D2046">
            <v>3.8130000000000002</v>
          </cell>
          <cell r="E2046">
            <v>4.1390000000000002</v>
          </cell>
          <cell r="F2046">
            <v>3.8630000000000004</v>
          </cell>
          <cell r="G2046">
            <v>2.4039999999999999</v>
          </cell>
          <cell r="H2046">
            <v>8.1370000000000005</v>
          </cell>
          <cell r="I2046">
            <v>10.026</v>
          </cell>
          <cell r="J2046">
            <v>11.531000000000001</v>
          </cell>
          <cell r="K2046">
            <v>17.535000000000004</v>
          </cell>
          <cell r="L2046">
            <v>16.712896502</v>
          </cell>
          <cell r="M2046">
            <v>15.920896502</v>
          </cell>
          <cell r="N2046">
            <v>13.888729292999999</v>
          </cell>
          <cell r="O2046">
            <v>7.8261972230000012</v>
          </cell>
          <cell r="P2046">
            <v>9.3569999999999993</v>
          </cell>
          <cell r="Q2046">
            <v>7.7149999999999999</v>
          </cell>
          <cell r="R2046">
            <v>-27.874000000000002</v>
          </cell>
          <cell r="S2046">
            <v>-50.810999999999993</v>
          </cell>
          <cell r="T2046">
            <v>-34.346000000000004</v>
          </cell>
          <cell r="U2046">
            <v>-332.01099999999997</v>
          </cell>
          <cell r="V2046">
            <v>-1027.4459999999999</v>
          </cell>
          <cell r="W2046">
            <v>-1354.0380000000002</v>
          </cell>
          <cell r="X2046">
            <v>-1524.068</v>
          </cell>
          <cell r="Y2046">
            <v>-2072.501103266</v>
          </cell>
          <cell r="Z2046">
            <v>-1130.326194319</v>
          </cell>
          <cell r="AA2046">
            <v>-496.928</v>
          </cell>
          <cell r="AB2046">
            <v>-1022.2099999999999</v>
          </cell>
          <cell r="AC2046">
            <v>-935.18599999999992</v>
          </cell>
          <cell r="AD2046">
            <v>-1103.9579999999999</v>
          </cell>
          <cell r="AE2046">
            <v>-618.90499999999997</v>
          </cell>
          <cell r="AF2046">
            <v>-176.02200000000005</v>
          </cell>
          <cell r="AJ2046">
            <v>224.26300000000001</v>
          </cell>
          <cell r="AO2046">
            <v>338.399</v>
          </cell>
          <cell r="AV2046">
            <v>326.38099999999997</v>
          </cell>
          <cell r="BE2046">
            <v>645.68100000000004</v>
          </cell>
          <cell r="BQ2046">
            <v>711.1310000000002</v>
          </cell>
          <cell r="CD2046">
            <v>623.77199999999993</v>
          </cell>
          <cell r="CP2046">
            <v>-58.157000000000096</v>
          </cell>
          <cell r="DC2046">
            <v>146.13324171795909</v>
          </cell>
          <cell r="DN2046">
            <v>496.78264562630272</v>
          </cell>
          <cell r="DO2046">
            <v>528.75251649870495</v>
          </cell>
          <cell r="DP2046">
            <v>409.24405654532575</v>
          </cell>
          <cell r="DR2046">
            <v>600.34102210101139</v>
          </cell>
          <cell r="DU2046">
            <v>617.14392919825673</v>
          </cell>
          <cell r="DX2046">
            <v>577.52086260722592</v>
          </cell>
          <cell r="EA2046">
            <v>491.06061355801188</v>
          </cell>
          <cell r="ED2046">
            <v>397.69654562337359</v>
          </cell>
          <cell r="EG2046">
            <v>292.22392910412282</v>
          </cell>
        </row>
        <row r="2047">
          <cell r="D2047">
            <v>3.867</v>
          </cell>
          <cell r="E2047">
            <v>4.7830000000000004</v>
          </cell>
          <cell r="F2047">
            <v>4.4480000000000004</v>
          </cell>
          <cell r="G2047">
            <v>3.2610000000000001</v>
          </cell>
          <cell r="H2047">
            <v>9.1539999999999999</v>
          </cell>
          <cell r="I2047">
            <v>10.738</v>
          </cell>
          <cell r="J2047">
            <v>11.892000000000001</v>
          </cell>
          <cell r="K2047">
            <v>17.878000000000004</v>
          </cell>
          <cell r="L2047">
            <v>17.572896501999999</v>
          </cell>
          <cell r="M2047">
            <v>17.326896502</v>
          </cell>
          <cell r="N2047">
            <v>16.108729293</v>
          </cell>
          <cell r="O2047">
            <v>10.530197223000002</v>
          </cell>
          <cell r="P2047">
            <v>14.76</v>
          </cell>
          <cell r="Q2047">
            <v>11.179852</v>
          </cell>
          <cell r="R2047">
            <v>-19.239000000000001</v>
          </cell>
          <cell r="S2047">
            <v>-36.150999999999996</v>
          </cell>
          <cell r="T2047">
            <v>-17.713999999999999</v>
          </cell>
          <cell r="U2047">
            <v>-310.82429999999999</v>
          </cell>
          <cell r="V2047">
            <v>-987.22099999999989</v>
          </cell>
          <cell r="W2047">
            <v>-1270.8280000000002</v>
          </cell>
          <cell r="X2047">
            <v>-1445.357</v>
          </cell>
          <cell r="Y2047">
            <v>-1992.9161032659999</v>
          </cell>
          <cell r="Z2047">
            <v>-1046.021194319</v>
          </cell>
          <cell r="AA2047">
            <v>-404.80422699999997</v>
          </cell>
          <cell r="AB2047">
            <v>-936.60299999999995</v>
          </cell>
          <cell r="AC2047">
            <v>-893.37899999999991</v>
          </cell>
          <cell r="AD2047">
            <v>-987.23399999999992</v>
          </cell>
          <cell r="AE2047">
            <v>-463.03900000000004</v>
          </cell>
          <cell r="AF2047">
            <v>169.54699999999997</v>
          </cell>
          <cell r="AJ2047">
            <v>378.93400000000003</v>
          </cell>
          <cell r="AO2047">
            <v>428.72499999999997</v>
          </cell>
        </row>
        <row r="2048">
          <cell r="D2048">
            <v>-5.3999999999999999E-2</v>
          </cell>
          <cell r="E2048">
            <v>-0.64400000000000002</v>
          </cell>
          <cell r="F2048">
            <v>-0.58499999999999996</v>
          </cell>
          <cell r="G2048">
            <v>-0.85699999999999998</v>
          </cell>
          <cell r="H2048">
            <v>-1.0169999999999999</v>
          </cell>
          <cell r="I2048">
            <v>-0.71199999999999997</v>
          </cell>
          <cell r="J2048">
            <v>-0.36100000000000004</v>
          </cell>
          <cell r="K2048">
            <v>-0.34300000000000003</v>
          </cell>
          <cell r="L2048">
            <v>-0.86</v>
          </cell>
          <cell r="M2048">
            <v>-1.4060000000000001</v>
          </cell>
          <cell r="N2048">
            <v>-2.2200000000000002</v>
          </cell>
          <cell r="O2048">
            <v>-2.7040000000000002</v>
          </cell>
          <cell r="P2048">
            <v>-5.4030000000000005</v>
          </cell>
          <cell r="Q2048">
            <v>-3.464852</v>
          </cell>
          <cell r="R2048">
            <v>-8.6349999999999998</v>
          </cell>
          <cell r="S2048">
            <v>-14.66</v>
          </cell>
          <cell r="T2048">
            <v>-16.632000000000001</v>
          </cell>
          <cell r="U2048">
            <v>-21.186700000000002</v>
          </cell>
          <cell r="V2048">
            <v>-40.225000000000001</v>
          </cell>
          <cell r="W2048">
            <v>-83.21</v>
          </cell>
          <cell r="X2048">
            <v>-78.710999999999999</v>
          </cell>
          <cell r="Y2048">
            <v>-79.585000000000022</v>
          </cell>
          <cell r="Z2048">
            <v>-84.305000000000007</v>
          </cell>
          <cell r="AA2048">
            <v>-92.123773</v>
          </cell>
          <cell r="AB2048">
            <v>-85.606999999999999</v>
          </cell>
          <cell r="AC2048">
            <v>-41.807000000000002</v>
          </cell>
          <cell r="AD2048">
            <v>-116.72400000000002</v>
          </cell>
          <cell r="AE2048">
            <v>-155.86599999999999</v>
          </cell>
          <cell r="AF2048">
            <v>-345.56900000000002</v>
          </cell>
          <cell r="AJ2048">
            <v>-154.67100000000002</v>
          </cell>
          <cell r="AO2048">
            <v>-90.325999999999993</v>
          </cell>
        </row>
        <row r="2050">
          <cell r="D2050">
            <v>7.516</v>
          </cell>
          <cell r="E2050">
            <v>7.17</v>
          </cell>
          <cell r="F2050">
            <v>8.254999999999999</v>
          </cell>
          <cell r="G2050">
            <v>6.2929999999999993</v>
          </cell>
          <cell r="H2050">
            <v>1.6910000000000001</v>
          </cell>
          <cell r="I2050">
            <v>2.3109999999999999</v>
          </cell>
          <cell r="J2050">
            <v>2.4279999999999999</v>
          </cell>
          <cell r="K2050">
            <v>2.9710000000000001</v>
          </cell>
          <cell r="L2050">
            <v>4.0890000000000004</v>
          </cell>
          <cell r="M2050">
            <v>7.1520000000000001</v>
          </cell>
          <cell r="N2050">
            <v>12.999000000000001</v>
          </cell>
          <cell r="O2050">
            <v>14.881</v>
          </cell>
          <cell r="P2050">
            <v>21.318000000000001</v>
          </cell>
          <cell r="Q2050">
            <v>27.062999999999999</v>
          </cell>
          <cell r="R2050">
            <v>36.590000000000003</v>
          </cell>
          <cell r="S2050">
            <v>54.220999999999997</v>
          </cell>
          <cell r="T2050">
            <v>51.616</v>
          </cell>
          <cell r="U2050">
            <v>62.838000000000001</v>
          </cell>
          <cell r="V2050">
            <v>93.826999999999998</v>
          </cell>
          <cell r="W2050">
            <v>129.452</v>
          </cell>
          <cell r="X2050">
            <v>183.69399999999999</v>
          </cell>
          <cell r="Y2050">
            <v>384.33800000000002</v>
          </cell>
          <cell r="Z2050">
            <v>426.1</v>
          </cell>
          <cell r="AA2050">
            <v>581.29899999999998</v>
          </cell>
          <cell r="AB2050">
            <v>732.96400000000006</v>
          </cell>
          <cell r="AC2050">
            <v>620.71400000000006</v>
          </cell>
          <cell r="AD2050">
            <v>829.11300000000006</v>
          </cell>
          <cell r="AE2050">
            <v>972.90200000000004</v>
          </cell>
          <cell r="AF2050">
            <v>1109.174</v>
          </cell>
          <cell r="AJ2050">
            <v>1150.2919999999999</v>
          </cell>
          <cell r="AO2050">
            <v>1166.404</v>
          </cell>
          <cell r="AV2050">
            <v>1187.8679999999999</v>
          </cell>
          <cell r="BE2050">
            <v>942.91700000000003</v>
          </cell>
          <cell r="BQ2050">
            <v>942.529</v>
          </cell>
          <cell r="CD2050">
            <v>913.97299999999996</v>
          </cell>
          <cell r="CP2050">
            <v>895.24699999999996</v>
          </cell>
          <cell r="DC2050">
            <v>663.66200000000003</v>
          </cell>
          <cell r="DN2050">
            <v>739.90909042073417</v>
          </cell>
          <cell r="DO2050">
            <v>720.52937264654224</v>
          </cell>
          <cell r="DP2050">
            <v>712.55240100227593</v>
          </cell>
          <cell r="DR2050">
            <v>778.10907046011255</v>
          </cell>
          <cell r="DU2050">
            <v>818.01276706853889</v>
          </cell>
          <cell r="DX2050">
            <v>889.00686937678097</v>
          </cell>
          <cell r="EA2050">
            <v>961.51690968445848</v>
          </cell>
          <cell r="ED2050">
            <v>1038.7164845075811</v>
          </cell>
          <cell r="EG2050">
            <v>1106.5625308258739</v>
          </cell>
        </row>
        <row r="2058">
          <cell r="D2058">
            <v>9.4340000000000011</v>
          </cell>
          <cell r="E2058">
            <v>6.2380000000000004</v>
          </cell>
          <cell r="F2058">
            <v>4.4429999999999996</v>
          </cell>
          <cell r="G2058">
            <v>2.3159999999999998</v>
          </cell>
          <cell r="H2058">
            <v>2.6589999999999998</v>
          </cell>
          <cell r="I2058">
            <v>3.8120000000000003</v>
          </cell>
          <cell r="J2058">
            <v>3.2349999999999999</v>
          </cell>
          <cell r="K2058">
            <v>7.7560000000000002</v>
          </cell>
          <cell r="L2058">
            <v>11.530000000000001</v>
          </cell>
          <cell r="M2058">
            <v>16.505991999999999</v>
          </cell>
          <cell r="N2058">
            <v>18.042999999999999</v>
          </cell>
          <cell r="O2058">
            <v>20.891999999999999</v>
          </cell>
          <cell r="P2058">
            <v>35.161999999999999</v>
          </cell>
          <cell r="Q2058">
            <v>47.906999999999996</v>
          </cell>
          <cell r="R2058">
            <v>58.826999999999998</v>
          </cell>
          <cell r="S2058">
            <v>99.082999999999998</v>
          </cell>
          <cell r="T2058">
            <v>155.24199999999999</v>
          </cell>
          <cell r="U2058">
            <v>207.17700000000002</v>
          </cell>
          <cell r="V2058">
            <v>279.05399999999997</v>
          </cell>
          <cell r="W2058">
            <v>318.52500000000003</v>
          </cell>
          <cell r="X2058">
            <v>449.91699999999997</v>
          </cell>
          <cell r="Y2058">
            <v>585.34299999999996</v>
          </cell>
          <cell r="Z2058">
            <v>695.36756954599991</v>
          </cell>
          <cell r="AA2058">
            <v>1035.1019999999999</v>
          </cell>
          <cell r="AB2058">
            <v>1098.3139999999999</v>
          </cell>
          <cell r="AC2058">
            <v>1708.8709999999999</v>
          </cell>
          <cell r="AD2058">
            <v>1826.931</v>
          </cell>
          <cell r="AE2058">
            <v>1577.778</v>
          </cell>
          <cell r="AF2058">
            <v>1407.204</v>
          </cell>
          <cell r="AJ2058">
            <v>1181.6130000000001</v>
          </cell>
          <cell r="AO2058">
            <v>1193.396</v>
          </cell>
          <cell r="AV2058">
            <v>1161.8969999999999</v>
          </cell>
          <cell r="BE2058">
            <v>1070.4349999999999</v>
          </cell>
          <cell r="BQ2058">
            <v>996.01299999999992</v>
          </cell>
          <cell r="CD2058">
            <v>999.57299999999998</v>
          </cell>
          <cell r="CP2058">
            <v>1206.5740000000001</v>
          </cell>
          <cell r="DC2058">
            <v>1439.8620000000001</v>
          </cell>
          <cell r="DN2058">
            <v>1514.9088281709692</v>
          </cell>
          <cell r="DO2058">
            <v>1462.277070023561</v>
          </cell>
          <cell r="DP2058">
            <v>1507.8919975731064</v>
          </cell>
          <cell r="DR2058">
            <v>1594.4130764218778</v>
          </cell>
          <cell r="DU2058">
            <v>1763.0988508649821</v>
          </cell>
          <cell r="DX2058">
            <v>1918.5143003836426</v>
          </cell>
          <cell r="EA2058">
            <v>2086.7922457252189</v>
          </cell>
          <cell r="ED2058">
            <v>2265.9697555165399</v>
          </cell>
          <cell r="EG2058">
            <v>2423.1382287376318</v>
          </cell>
        </row>
        <row r="2059">
          <cell r="D2059">
            <v>6.6870000000000003</v>
          </cell>
          <cell r="E2059">
            <v>2.5409999999999999</v>
          </cell>
          <cell r="F2059">
            <v>1.35</v>
          </cell>
          <cell r="G2059">
            <v>0.9</v>
          </cell>
          <cell r="H2059">
            <v>1.0900000000000001</v>
          </cell>
          <cell r="I2059">
            <v>1.502</v>
          </cell>
          <cell r="J2059">
            <v>1.2070000000000001</v>
          </cell>
          <cell r="K2059">
            <v>3.7649999999999997</v>
          </cell>
          <cell r="L2059">
            <v>6.7750000000000004</v>
          </cell>
          <cell r="M2059">
            <v>8.4990000000000006</v>
          </cell>
          <cell r="N2059">
            <v>6.5910000000000002</v>
          </cell>
          <cell r="O2059">
            <v>5.8369999999999997</v>
          </cell>
          <cell r="P2059">
            <v>12.058999999999999</v>
          </cell>
          <cell r="Q2059">
            <v>15.194999999999999</v>
          </cell>
          <cell r="R2059">
            <v>17.777999999999999</v>
          </cell>
          <cell r="S2059">
            <v>25.950999999999997</v>
          </cell>
          <cell r="T2059">
            <v>35.116</v>
          </cell>
          <cell r="U2059">
            <v>45.730000000000004</v>
          </cell>
          <cell r="V2059">
            <v>57.661999999999992</v>
          </cell>
          <cell r="W2059">
            <v>68.213000000000008</v>
          </cell>
          <cell r="X2059">
            <v>80.933999999999997</v>
          </cell>
          <cell r="Y2059">
            <v>90.039999999999992</v>
          </cell>
          <cell r="Z2059">
            <v>127.46856954600001</v>
          </cell>
          <cell r="AA2059">
            <v>168.61199999999999</v>
          </cell>
          <cell r="AB2059">
            <v>225.07499999999999</v>
          </cell>
          <cell r="AC2059">
            <v>251.10699999999997</v>
          </cell>
          <cell r="AD2059">
            <v>272.11200000000002</v>
          </cell>
          <cell r="AE2059">
            <v>280.40199999999999</v>
          </cell>
          <cell r="AF2059">
            <v>222.43300000000002</v>
          </cell>
          <cell r="AJ2059">
            <v>174.846</v>
          </cell>
          <cell r="AO2059">
            <v>164.74699999999999</v>
          </cell>
          <cell r="AV2059">
            <v>161.608</v>
          </cell>
          <cell r="BE2059">
            <v>166.40100000000001</v>
          </cell>
          <cell r="BQ2059">
            <v>179.50099999999998</v>
          </cell>
          <cell r="CD2059">
            <v>190.11200000000002</v>
          </cell>
          <cell r="CP2059">
            <v>330.04899999999998</v>
          </cell>
          <cell r="DC2059">
            <v>343.20600000000002</v>
          </cell>
          <cell r="DN2059">
            <v>360.60474780542052</v>
          </cell>
          <cell r="DO2059">
            <v>354.69661651169542</v>
          </cell>
          <cell r="DP2059">
            <v>348.33077393305405</v>
          </cell>
          <cell r="DR2059">
            <v>377.0995649711283</v>
          </cell>
          <cell r="DU2059">
            <v>399.26064972013683</v>
          </cell>
          <cell r="DX2059">
            <v>425.7615366702056</v>
          </cell>
          <cell r="EA2059">
            <v>454.73525445503856</v>
          </cell>
          <cell r="ED2059">
            <v>485.65076613257997</v>
          </cell>
          <cell r="EG2059">
            <v>510.85071222765396</v>
          </cell>
        </row>
        <row r="2061">
          <cell r="D2061" t="str">
            <v>--</v>
          </cell>
          <cell r="E2061" t="str">
            <v>--</v>
          </cell>
          <cell r="F2061" t="str">
            <v>--</v>
          </cell>
          <cell r="G2061" t="str">
            <v>--</v>
          </cell>
          <cell r="H2061" t="str">
            <v>--</v>
          </cell>
          <cell r="I2061" t="str">
            <v>--</v>
          </cell>
          <cell r="J2061">
            <v>0</v>
          </cell>
          <cell r="K2061">
            <v>0</v>
          </cell>
          <cell r="L2061">
            <v>0</v>
          </cell>
          <cell r="M2061">
            <v>9.9200000000000004E-4</v>
          </cell>
          <cell r="N2061">
            <v>0</v>
          </cell>
          <cell r="O2061" t="str">
            <v>…</v>
          </cell>
          <cell r="P2061" t="str">
            <v>…</v>
          </cell>
          <cell r="Q2061" t="str">
            <v>…</v>
          </cell>
          <cell r="R2061">
            <v>0.8</v>
          </cell>
          <cell r="S2061">
            <v>0.8</v>
          </cell>
          <cell r="T2061">
            <v>0.8</v>
          </cell>
          <cell r="U2061">
            <v>8.8999999999999996E-2</v>
          </cell>
          <cell r="V2061">
            <v>0.11899999999999999</v>
          </cell>
          <cell r="W2061">
            <v>0.70499999999999996</v>
          </cell>
          <cell r="X2061">
            <v>0.78999999999999992</v>
          </cell>
          <cell r="Y2061">
            <v>0.70899999999999996</v>
          </cell>
          <cell r="Z2061">
            <v>0.70899999999999996</v>
          </cell>
          <cell r="AA2061">
            <v>0.70899999999999996</v>
          </cell>
          <cell r="AB2061">
            <v>0.70899999999999996</v>
          </cell>
          <cell r="AC2061">
            <v>5.5229999999999997</v>
          </cell>
          <cell r="AD2061">
            <v>0.71099999999999997</v>
          </cell>
          <cell r="AE2061">
            <v>0.71099999999999997</v>
          </cell>
          <cell r="AF2061">
            <v>0.71099999999999997</v>
          </cell>
          <cell r="AJ2061">
            <v>0.71099999999999997</v>
          </cell>
          <cell r="AO2061">
            <v>0.71099999999999997</v>
          </cell>
        </row>
        <row r="2062">
          <cell r="D2062">
            <v>2.3170000000000002</v>
          </cell>
          <cell r="E2062">
            <v>3.1509999999999998</v>
          </cell>
          <cell r="F2062">
            <v>2.46</v>
          </cell>
          <cell r="G2062">
            <v>0.997</v>
          </cell>
          <cell r="H2062">
            <v>1.0449999999999999</v>
          </cell>
          <cell r="I2062">
            <v>1.629</v>
          </cell>
          <cell r="J2062">
            <v>1.335</v>
          </cell>
          <cell r="K2062">
            <v>2.2349999999999999</v>
          </cell>
          <cell r="L2062">
            <v>2.7040000000000002</v>
          </cell>
          <cell r="M2062">
            <v>5.7759999999999998</v>
          </cell>
          <cell r="N2062">
            <v>7.0679999999999996</v>
          </cell>
          <cell r="O2062">
            <v>9.1910000000000007</v>
          </cell>
          <cell r="P2062">
            <v>16.385999999999999</v>
          </cell>
          <cell r="Q2062">
            <v>23.137</v>
          </cell>
          <cell r="R2062">
            <v>24.001999999999999</v>
          </cell>
          <cell r="S2062">
            <v>46.524000000000001</v>
          </cell>
          <cell r="T2062">
            <v>78.533000000000001</v>
          </cell>
          <cell r="U2062">
            <v>124.712</v>
          </cell>
          <cell r="V2062">
            <v>176.45099999999999</v>
          </cell>
          <cell r="W2062">
            <v>192.095</v>
          </cell>
          <cell r="X2062">
            <v>290.44499999999999</v>
          </cell>
          <cell r="Y2062">
            <v>432.32400000000001</v>
          </cell>
          <cell r="Z2062">
            <v>483.08699999999999</v>
          </cell>
          <cell r="AA2062">
            <v>758.13</v>
          </cell>
          <cell r="AB2062">
            <v>755.50900000000001</v>
          </cell>
          <cell r="AC2062">
            <v>1246.5650000000001</v>
          </cell>
          <cell r="AD2062">
            <v>1337.4659999999999</v>
          </cell>
          <cell r="AE2062">
            <v>1071.653</v>
          </cell>
          <cell r="AF2062">
            <v>935.11599999999999</v>
          </cell>
          <cell r="AJ2062">
            <v>759.70899999999995</v>
          </cell>
          <cell r="AO2062">
            <v>761.33500000000004</v>
          </cell>
        </row>
        <row r="2063">
          <cell r="D2063">
            <v>0.43</v>
          </cell>
          <cell r="E2063">
            <v>0.54600000000000004</v>
          </cell>
          <cell r="F2063">
            <v>0.63300000000000001</v>
          </cell>
          <cell r="G2063">
            <v>0.41899999999999998</v>
          </cell>
          <cell r="H2063">
            <v>0.52400000000000002</v>
          </cell>
          <cell r="I2063">
            <v>0.68100000000000005</v>
          </cell>
          <cell r="J2063">
            <v>0.69299999999999995</v>
          </cell>
          <cell r="K2063">
            <v>1.756</v>
          </cell>
          <cell r="L2063">
            <v>2.0510000000000002</v>
          </cell>
          <cell r="M2063">
            <v>2.23</v>
          </cell>
          <cell r="N2063">
            <v>4.3840000000000003</v>
          </cell>
          <cell r="O2063">
            <v>5.8639999999999999</v>
          </cell>
          <cell r="P2063">
            <v>6.7169999999999996</v>
          </cell>
          <cell r="Q2063">
            <v>9.5749999999999993</v>
          </cell>
          <cell r="R2063">
            <v>16.247</v>
          </cell>
          <cell r="S2063">
            <v>25.808</v>
          </cell>
          <cell r="T2063">
            <v>40.792999999999999</v>
          </cell>
          <cell r="U2063">
            <v>36.646000000000001</v>
          </cell>
          <cell r="V2063">
            <v>44.822000000000003</v>
          </cell>
          <cell r="W2063">
            <v>57.512</v>
          </cell>
          <cell r="X2063">
            <v>77.748000000000005</v>
          </cell>
          <cell r="Y2063">
            <v>62.27</v>
          </cell>
          <cell r="Z2063">
            <v>84.102999999999994</v>
          </cell>
          <cell r="AA2063">
            <v>107.651</v>
          </cell>
          <cell r="AB2063">
            <v>117.021</v>
          </cell>
          <cell r="AC2063">
            <v>205.67599999999999</v>
          </cell>
          <cell r="AD2063">
            <v>216.642</v>
          </cell>
          <cell r="AE2063">
            <v>225.012</v>
          </cell>
          <cell r="AF2063">
            <v>248.94399999999999</v>
          </cell>
          <cell r="AJ2063">
            <v>246.34700000000001</v>
          </cell>
          <cell r="AO2063">
            <v>266.60300000000001</v>
          </cell>
        </row>
        <row r="2065">
          <cell r="D2065" t="str">
            <v>...</v>
          </cell>
          <cell r="E2065" t="str">
            <v>...</v>
          </cell>
          <cell r="F2065" t="str">
            <v>...</v>
          </cell>
          <cell r="G2065" t="str">
            <v>...</v>
          </cell>
          <cell r="H2065">
            <v>2.153</v>
          </cell>
          <cell r="I2065">
            <v>2.2000000000000002</v>
          </cell>
          <cell r="J2065">
            <v>2.3530000000000002</v>
          </cell>
          <cell r="K2065">
            <v>4.5359999999999996</v>
          </cell>
          <cell r="L2065">
            <v>4.2329999999999997</v>
          </cell>
          <cell r="M2065">
            <v>4.3769999999999998</v>
          </cell>
          <cell r="N2065">
            <v>4.6959999999999997</v>
          </cell>
          <cell r="O2065">
            <v>4.58</v>
          </cell>
          <cell r="P2065">
            <v>5.2030000000000003</v>
          </cell>
          <cell r="Q2065">
            <v>5.3380000000000001</v>
          </cell>
          <cell r="R2065">
            <v>5.4320000000000004</v>
          </cell>
          <cell r="S2065">
            <v>4.9550000000000001</v>
          </cell>
          <cell r="T2065">
            <v>4.4850000000000003</v>
          </cell>
          <cell r="U2065">
            <v>4.3380000000000001</v>
          </cell>
          <cell r="V2065">
            <v>4.6289999999999996</v>
          </cell>
          <cell r="W2065">
            <v>4.3550000000000004</v>
          </cell>
          <cell r="X2065">
            <v>4.0919999999999996</v>
          </cell>
          <cell r="Y2065">
            <v>4.2190000000000003</v>
          </cell>
          <cell r="Z2065">
            <v>22.335932217</v>
          </cell>
          <cell r="AA2065">
            <v>23.802</v>
          </cell>
          <cell r="AB2065">
            <v>24.353999999999999</v>
          </cell>
          <cell r="AC2065">
            <v>23.928999999999998</v>
          </cell>
          <cell r="AD2065">
            <v>22.933</v>
          </cell>
          <cell r="AE2065">
            <v>24.492999999999999</v>
          </cell>
          <cell r="AF2065">
            <v>26.125</v>
          </cell>
          <cell r="AJ2065">
            <v>26.177</v>
          </cell>
          <cell r="AO2065">
            <v>24.373000000000001</v>
          </cell>
        </row>
        <row r="2090">
          <cell r="D2090">
            <v>0</v>
          </cell>
          <cell r="E2090">
            <v>0</v>
          </cell>
          <cell r="F2090">
            <v>0</v>
          </cell>
          <cell r="G2090">
            <v>2.4803034724248615E-3</v>
          </cell>
          <cell r="H2090">
            <v>0.48241134751773052</v>
          </cell>
          <cell r="I2090">
            <v>0.39658154440940074</v>
          </cell>
          <cell r="J2090">
            <v>0.25966166964654103</v>
          </cell>
          <cell r="K2090">
            <v>0.16500000000000001</v>
          </cell>
          <cell r="L2090">
            <v>0.14218158890290039</v>
          </cell>
          <cell r="M2090">
            <v>0.16070000000000001</v>
          </cell>
          <cell r="N2090">
            <v>0.31950000000000001</v>
          </cell>
          <cell r="O2090">
            <v>0.18099999999999999</v>
          </cell>
          <cell r="P2090">
            <v>0.25030000000000002</v>
          </cell>
          <cell r="Q2090">
            <v>0.59970000000000001</v>
          </cell>
          <cell r="R2090">
            <v>0.96740000000000004</v>
          </cell>
          <cell r="S2090">
            <v>0.99060000000000004</v>
          </cell>
          <cell r="T2090">
            <v>1</v>
          </cell>
          <cell r="U2090">
            <v>1.0016</v>
          </cell>
          <cell r="V2090">
            <v>1.002</v>
          </cell>
          <cell r="W2090">
            <v>1.0015000000000001</v>
          </cell>
          <cell r="X2090">
            <v>0.97709999999999997</v>
          </cell>
          <cell r="Y2090">
            <v>0.97919999999999996</v>
          </cell>
          <cell r="Z2090">
            <v>0.99790000000000001</v>
          </cell>
          <cell r="AA2090">
            <v>1.2242999999999999</v>
          </cell>
          <cell r="AB2090">
            <v>1.0183</v>
          </cell>
          <cell r="AC2090">
            <v>1.0087999999999999</v>
          </cell>
          <cell r="AD2090">
            <v>1.0068999999999999</v>
          </cell>
          <cell r="AE2090">
            <v>0.80569999999999997</v>
          </cell>
          <cell r="AF2090">
            <v>0.55869999999999997</v>
          </cell>
          <cell r="AJ2090">
            <v>8.3799999999999999E-2</v>
          </cell>
          <cell r="AO2090">
            <v>7.1199999999999999E-2</v>
          </cell>
          <cell r="AV2090">
            <v>7.1099999999999997E-2</v>
          </cell>
          <cell r="BE2090">
            <v>7.2800000000000004E-2</v>
          </cell>
          <cell r="BQ2090">
            <v>7.666361041879205E-2</v>
          </cell>
          <cell r="CD2090">
            <v>6.9407395654631457E-2</v>
          </cell>
          <cell r="CP2090">
            <v>0.5702202388458143</v>
          </cell>
          <cell r="DC2090">
            <v>0.64221183743408972</v>
          </cell>
          <cell r="DN2090">
            <v>0.37802597182779407</v>
          </cell>
          <cell r="DO2090">
            <v>0.34132607443285257</v>
          </cell>
          <cell r="DP2090">
            <v>-1.2493870157512936E-2</v>
          </cell>
          <cell r="DR2090">
            <v>0.51105000176058513</v>
          </cell>
          <cell r="DU2090">
            <v>0.52716272217477123</v>
          </cell>
          <cell r="DX2090">
            <v>0.53956475088450739</v>
          </cell>
          <cell r="EA2090">
            <v>0.61807257611073241</v>
          </cell>
          <cell r="ED2090">
            <v>0.68802149654009603</v>
          </cell>
          <cell r="EG2090">
            <v>0.74839607560773369</v>
          </cell>
        </row>
        <row r="2095">
          <cell r="D2095">
            <v>3.8159999999999998</v>
          </cell>
          <cell r="E2095">
            <v>3.2370000000000001</v>
          </cell>
          <cell r="F2095">
            <v>3.2370000000000001</v>
          </cell>
          <cell r="G2095">
            <v>4.6429999999999998</v>
          </cell>
          <cell r="H2095">
            <v>0</v>
          </cell>
          <cell r="I2095">
            <v>0</v>
          </cell>
          <cell r="J2095" t="str">
            <v>...</v>
          </cell>
          <cell r="K2095" t="str">
            <v>...</v>
          </cell>
          <cell r="L2095" t="str">
            <v>...</v>
          </cell>
          <cell r="M2095" t="str">
            <v>...</v>
          </cell>
          <cell r="N2095" t="str">
            <v>...</v>
          </cell>
          <cell r="O2095" t="str">
            <v>...</v>
          </cell>
          <cell r="P2095" t="str">
            <v>...</v>
          </cell>
          <cell r="Q2095" t="str">
            <v>...</v>
          </cell>
          <cell r="R2095" t="str">
            <v>...</v>
          </cell>
          <cell r="S2095" t="str">
            <v>...</v>
          </cell>
          <cell r="T2095" t="str">
            <v>...</v>
          </cell>
          <cell r="U2095" t="str">
            <v>...</v>
          </cell>
          <cell r="V2095" t="str">
            <v>...</v>
          </cell>
          <cell r="W2095" t="str">
            <v>...</v>
          </cell>
          <cell r="X2095" t="str">
            <v>...</v>
          </cell>
          <cell r="Y2095" t="str">
            <v>...</v>
          </cell>
          <cell r="Z2095" t="str">
            <v>...</v>
          </cell>
          <cell r="AA2095" t="str">
            <v>...</v>
          </cell>
          <cell r="AB2095" t="str">
            <v>...</v>
          </cell>
          <cell r="AC2095" t="str">
            <v>...</v>
          </cell>
          <cell r="AD2095" t="str">
            <v>...</v>
          </cell>
          <cell r="AE2095">
            <v>30</v>
          </cell>
          <cell r="AF2095">
            <v>90</v>
          </cell>
          <cell r="AJ2095">
            <v>137.5</v>
          </cell>
          <cell r="AO2095">
            <v>90</v>
          </cell>
          <cell r="AV2095">
            <v>174</v>
          </cell>
          <cell r="BE2095">
            <v>105.727</v>
          </cell>
          <cell r="BQ2095">
            <v>181.28800000000001</v>
          </cell>
          <cell r="CD2095">
            <v>171</v>
          </cell>
          <cell r="CP2095">
            <v>128</v>
          </cell>
          <cell r="DC2095">
            <v>0</v>
          </cell>
          <cell r="DN2095">
            <v>10</v>
          </cell>
          <cell r="DO2095">
            <v>10.000000000000114</v>
          </cell>
          <cell r="DP2095">
            <v>12.093681762685378</v>
          </cell>
          <cell r="DR2095">
            <v>10</v>
          </cell>
          <cell r="DU2095">
            <v>10</v>
          </cell>
          <cell r="DX2095">
            <v>10</v>
          </cell>
          <cell r="EA2095">
            <v>10.000000000000114</v>
          </cell>
          <cell r="ED2095">
            <v>10.000000000000227</v>
          </cell>
          <cell r="EG2095">
            <v>10.000000000000284</v>
          </cell>
        </row>
        <row r="2096">
          <cell r="D2096">
            <v>-2.21</v>
          </cell>
          <cell r="E2096">
            <v>-3.07</v>
          </cell>
          <cell r="F2096">
            <v>-0.76400000000000001</v>
          </cell>
          <cell r="G2096">
            <v>-4.6349999999999998</v>
          </cell>
          <cell r="H2096">
            <v>-4.2240000000000002</v>
          </cell>
          <cell r="I2096">
            <v>-6.34</v>
          </cell>
          <cell r="J2096">
            <v>-3.1850000000000001</v>
          </cell>
          <cell r="K2096">
            <v>-4.8739999999999997</v>
          </cell>
          <cell r="L2096">
            <v>-1.262</v>
          </cell>
          <cell r="M2096">
            <v>2.4E-2</v>
          </cell>
          <cell r="N2096">
            <v>2.9470000000000001</v>
          </cell>
          <cell r="O2096">
            <v>0.439</v>
          </cell>
          <cell r="P2096">
            <v>2.0979999999999999</v>
          </cell>
          <cell r="Q2096">
            <v>15.87</v>
          </cell>
          <cell r="R2096">
            <v>51.808999999999997</v>
          </cell>
          <cell r="S2096">
            <v>54.823999999999998</v>
          </cell>
          <cell r="T2096">
            <v>123.309</v>
          </cell>
          <cell r="U2096">
            <v>454.57400000000001</v>
          </cell>
          <cell r="V2096">
            <v>1168.0550000000001</v>
          </cell>
          <cell r="W2096">
            <v>1526.2639999999999</v>
          </cell>
          <cell r="X2096">
            <v>1711.3989999999999</v>
          </cell>
          <cell r="Y2096">
            <v>2086.2919999999999</v>
          </cell>
          <cell r="Z2096">
            <v>1472.5323074989999</v>
          </cell>
          <cell r="AA2096">
            <v>1127.32</v>
          </cell>
          <cell r="AB2096">
            <v>1509.8879999999999</v>
          </cell>
          <cell r="AC2096">
            <v>2151.3090000000002</v>
          </cell>
          <cell r="AD2096">
            <v>2148.297</v>
          </cell>
          <cell r="AE2096">
            <v>1533.8330000000001</v>
          </cell>
          <cell r="AF2096">
            <v>670.13499999999999</v>
          </cell>
          <cell r="AJ2096">
            <v>-17.786999999999999</v>
          </cell>
          <cell r="AO2096">
            <v>-55.71</v>
          </cell>
          <cell r="AV2096">
            <v>-32.341999999999999</v>
          </cell>
          <cell r="BE2096">
            <v>-98.600999999999999</v>
          </cell>
          <cell r="BQ2096">
            <v>-244.845</v>
          </cell>
          <cell r="CD2096">
            <v>-38.167999999999999</v>
          </cell>
          <cell r="CP2096">
            <v>771.06200000000001</v>
          </cell>
          <cell r="DC2096">
            <v>662.06899999999996</v>
          </cell>
          <cell r="DN2096">
            <v>156.70946355043083</v>
          </cell>
          <cell r="DO2096">
            <v>91.9536023056109</v>
          </cell>
          <cell r="DP2096">
            <v>-296.10112555944158</v>
          </cell>
          <cell r="DR2096">
            <v>112.33253357818649</v>
          </cell>
          <cell r="DU2096">
            <v>255.73658381080276</v>
          </cell>
          <cell r="DX2096">
            <v>407.21949216193912</v>
          </cell>
          <cell r="EA2096">
            <v>616.8996210467219</v>
          </cell>
          <cell r="ED2096">
            <v>839.70694553537112</v>
          </cell>
          <cell r="EG2096">
            <v>1063.3019889574211</v>
          </cell>
        </row>
        <row r="2101">
          <cell r="D2101">
            <v>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7.0000000000000001E-3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0</v>
          </cell>
          <cell r="AD2101">
            <v>0</v>
          </cell>
          <cell r="AE2101">
            <v>0</v>
          </cell>
          <cell r="AF2101">
            <v>0</v>
          </cell>
          <cell r="AO2101">
            <v>0</v>
          </cell>
          <cell r="AV2101">
            <v>0</v>
          </cell>
          <cell r="BE2101">
            <v>0</v>
          </cell>
          <cell r="BQ2101">
            <v>0</v>
          </cell>
          <cell r="CD2101">
            <v>0</v>
          </cell>
          <cell r="CP2101">
            <v>0</v>
          </cell>
          <cell r="DC2101">
            <v>0</v>
          </cell>
          <cell r="DN2101">
            <v>0</v>
          </cell>
          <cell r="DO2101">
            <v>0</v>
          </cell>
          <cell r="DP2101">
            <v>0</v>
          </cell>
          <cell r="DR2101">
            <v>0</v>
          </cell>
          <cell r="DU2101">
            <v>0</v>
          </cell>
          <cell r="DX2101">
            <v>0</v>
          </cell>
          <cell r="EA2101">
            <v>0</v>
          </cell>
          <cell r="ED2101">
            <v>0</v>
          </cell>
          <cell r="EG2101">
            <v>0</v>
          </cell>
        </row>
        <row r="2102">
          <cell r="D2102">
            <v>0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0.01</v>
          </cell>
          <cell r="L2102">
            <v>7.2999999999999995E-2</v>
          </cell>
          <cell r="M2102">
            <v>6.0000000000000001E-3</v>
          </cell>
          <cell r="N2102">
            <v>6.0999999999999999E-2</v>
          </cell>
          <cell r="O2102">
            <v>0.11700000000000001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0</v>
          </cell>
          <cell r="AD2102">
            <v>0</v>
          </cell>
          <cell r="AE2102">
            <v>0</v>
          </cell>
          <cell r="AF2102">
            <v>0</v>
          </cell>
          <cell r="AV2102">
            <v>0</v>
          </cell>
          <cell r="BE2102">
            <v>0</v>
          </cell>
          <cell r="BQ2102">
            <v>0</v>
          </cell>
          <cell r="CD2102">
            <v>0</v>
          </cell>
          <cell r="CP2102">
            <v>0</v>
          </cell>
          <cell r="DC2102">
            <v>0</v>
          </cell>
          <cell r="DN2102">
            <v>0</v>
          </cell>
          <cell r="DO2102">
            <v>0</v>
          </cell>
          <cell r="DP2102">
            <v>0</v>
          </cell>
          <cell r="DR2102">
            <v>0</v>
          </cell>
          <cell r="DU2102">
            <v>0</v>
          </cell>
          <cell r="DX2102">
            <v>0</v>
          </cell>
          <cell r="EA2102">
            <v>0</v>
          </cell>
          <cell r="ED2102">
            <v>0</v>
          </cell>
          <cell r="EG2102">
            <v>0</v>
          </cell>
        </row>
        <row r="2106">
          <cell r="D2106">
            <v>0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1.9930000000000001</v>
          </cell>
          <cell r="L2106">
            <v>1.804</v>
          </cell>
          <cell r="M2106">
            <v>2.053957</v>
          </cell>
          <cell r="N2106">
            <v>4.7359999999999998</v>
          </cell>
          <cell r="O2106">
            <v>2.2360000000000002</v>
          </cell>
          <cell r="P2106">
            <v>5.66</v>
          </cell>
          <cell r="Q2106">
            <v>19.686</v>
          </cell>
          <cell r="R2106">
            <v>58.161999999999999</v>
          </cell>
          <cell r="S2106">
            <v>61.151999999999994</v>
          </cell>
          <cell r="T2106">
            <v>128.876</v>
          </cell>
          <cell r="U2106">
            <v>460.387</v>
          </cell>
          <cell r="V2106">
            <v>1174.1760000000002</v>
          </cell>
          <cell r="W2106">
            <v>1532.5709999999999</v>
          </cell>
          <cell r="X2106">
            <v>1718.3979999999997</v>
          </cell>
          <cell r="Y2106">
            <v>2093.4079999999994</v>
          </cell>
          <cell r="Z2106">
            <v>1485.4739476089999</v>
          </cell>
          <cell r="AA2106">
            <v>1160.693</v>
          </cell>
          <cell r="AB2106">
            <v>1557.1669999999999</v>
          </cell>
          <cell r="AC2106">
            <v>2194.884</v>
          </cell>
          <cell r="AD2106">
            <v>2180.5299999999997</v>
          </cell>
          <cell r="AE2106">
            <v>1579.578</v>
          </cell>
          <cell r="AF2106">
            <v>735.78699999999992</v>
          </cell>
          <cell r="AJ2106">
            <v>70.457999999999998</v>
          </cell>
          <cell r="AO2106">
            <v>49.491</v>
          </cell>
          <cell r="AV2106">
            <v>58.191000000000003</v>
          </cell>
          <cell r="BE2106">
            <v>51.58</v>
          </cell>
          <cell r="BQ2106">
            <v>59.366</v>
          </cell>
          <cell r="CD2106">
            <v>55.994</v>
          </cell>
          <cell r="CP2106">
            <v>927.02700000000004</v>
          </cell>
          <cell r="DC2106">
            <v>943.58500000000004</v>
          </cell>
          <cell r="DN2106">
            <v>437.57341378729097</v>
          </cell>
          <cell r="DO2106">
            <v>372.8305328414898</v>
          </cell>
          <cell r="DP2106">
            <v>-15.211214724543904</v>
          </cell>
          <cell r="DR2106">
            <v>753.4809649125682</v>
          </cell>
          <cell r="DU2106">
            <v>736.17534279497022</v>
          </cell>
          <cell r="DX2106">
            <v>702.77504436767595</v>
          </cell>
          <cell r="EA2106">
            <v>872.41762841793627</v>
          </cell>
          <cell r="ED2106">
            <v>1055.187779803098</v>
          </cell>
          <cell r="EG2106">
            <v>1238.7828232251479</v>
          </cell>
        </row>
        <row r="2107">
          <cell r="D2107">
            <v>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12.079000000000001</v>
          </cell>
          <cell r="L2107">
            <v>12.85</v>
          </cell>
          <cell r="M2107">
            <v>12.762992000000001</v>
          </cell>
          <cell r="N2107">
            <v>14.182</v>
          </cell>
          <cell r="O2107">
            <v>12.609</v>
          </cell>
          <cell r="P2107">
            <v>23.201000000000001</v>
          </cell>
          <cell r="Q2107">
            <v>32.878</v>
          </cell>
          <cell r="R2107">
            <v>60.166999999999994</v>
          </cell>
          <cell r="S2107">
            <v>61.315999999999988</v>
          </cell>
          <cell r="T2107">
            <v>130.83199999999999</v>
          </cell>
          <cell r="U2107">
            <v>459.22500000000002</v>
          </cell>
          <cell r="V2107">
            <v>1172.42</v>
          </cell>
          <cell r="W2107">
            <v>1529.8750000000002</v>
          </cell>
          <cell r="X2107">
            <v>1767.229</v>
          </cell>
          <cell r="Y2107">
            <v>2138.4881032660001</v>
          </cell>
          <cell r="Z2107">
            <v>1489.1369292480001</v>
          </cell>
          <cell r="AA2107">
            <v>944.78599999999994</v>
          </cell>
          <cell r="AB2107">
            <v>1509.1639999999995</v>
          </cell>
          <cell r="AC2107">
            <v>2160.6269999999995</v>
          </cell>
          <cell r="AD2107">
            <v>2159.9389999999999</v>
          </cell>
          <cell r="AE2107">
            <v>1951.3820000000001</v>
          </cell>
          <cell r="AF2107">
            <v>1307.5160000000001</v>
          </cell>
          <cell r="AJ2107">
            <v>786.952</v>
          </cell>
          <cell r="AO2107">
            <v>708.95800000000008</v>
          </cell>
          <cell r="AV2107">
            <v>763.11599999999987</v>
          </cell>
          <cell r="BE2107">
            <v>692.59100000000001</v>
          </cell>
          <cell r="BQ2107">
            <v>774.37</v>
          </cell>
          <cell r="CD2107">
            <v>806.74400000000003</v>
          </cell>
          <cell r="CP2107">
            <v>1625.7350000000001</v>
          </cell>
          <cell r="DC2107">
            <v>1469.2737582820409</v>
          </cell>
          <cell r="DN2107">
            <v>1157.5220921239325</v>
          </cell>
          <cell r="DO2107">
            <v>1092.3001808783142</v>
          </cell>
          <cell r="DP2107">
            <v>1217.4942217881901</v>
          </cell>
          <cell r="DR2107">
            <v>1474.3781671398101</v>
          </cell>
          <cell r="DU2107">
            <v>1396.4859650127246</v>
          </cell>
          <cell r="DX2107">
            <v>1302.4850923186109</v>
          </cell>
          <cell r="EA2107">
            <v>1411.5132464017236</v>
          </cell>
          <cell r="ED2107">
            <v>1533.6552493045608</v>
          </cell>
          <cell r="EG2107">
            <v>1655.2502927266107</v>
          </cell>
        </row>
        <row r="2108">
          <cell r="AC2108">
            <v>278.79399999999998</v>
          </cell>
          <cell r="AD2108">
            <v>310.149</v>
          </cell>
          <cell r="AE2108">
            <v>320.06799999999998</v>
          </cell>
          <cell r="AF2108">
            <v>256.37400000000002</v>
          </cell>
          <cell r="AH2108">
            <v>0</v>
          </cell>
          <cell r="AI2108">
            <v>0</v>
          </cell>
          <cell r="AJ2108">
            <v>206.43199999999999</v>
          </cell>
          <cell r="AK2108">
            <v>0</v>
          </cell>
          <cell r="AM2108">
            <v>0</v>
          </cell>
          <cell r="AN2108">
            <v>0</v>
          </cell>
          <cell r="AO2108">
            <v>202.749</v>
          </cell>
          <cell r="AP2108">
            <v>207.193440164484</v>
          </cell>
          <cell r="AS2108">
            <v>206.37510531447973</v>
          </cell>
          <cell r="AV2108">
            <v>197.75800000000001</v>
          </cell>
          <cell r="AW2108">
            <v>209.04690166008572</v>
          </cell>
          <cell r="AY2108">
            <v>207.20541821771897</v>
          </cell>
          <cell r="BE2108">
            <v>207.72900000000001</v>
          </cell>
          <cell r="BF2108">
            <v>217.96813872753788</v>
          </cell>
          <cell r="BG2108">
            <v>214.88895723808702</v>
          </cell>
          <cell r="BM2108">
            <v>217.15425720588146</v>
          </cell>
          <cell r="BQ2108">
            <v>219.55799999999999</v>
          </cell>
          <cell r="CD2108">
            <v>229.93</v>
          </cell>
          <cell r="CP2108">
            <v>374.77199999999999</v>
          </cell>
          <cell r="DC2108">
            <v>387.17599999999999</v>
          </cell>
          <cell r="DN2108">
            <v>406.07474780542054</v>
          </cell>
          <cell r="DO2108">
            <v>400.16661651169545</v>
          </cell>
          <cell r="DP2108">
            <v>393.80077393305402</v>
          </cell>
          <cell r="DR2108">
            <v>423.56956497112827</v>
          </cell>
          <cell r="DU2108">
            <v>446.7306497201368</v>
          </cell>
          <cell r="DX2108">
            <v>474.23153667020557</v>
          </cell>
          <cell r="EA2108">
            <v>504.20525445503853</v>
          </cell>
          <cell r="ED2108">
            <v>536.12076613258</v>
          </cell>
          <cell r="EG2108">
            <v>562.32071222765398</v>
          </cell>
        </row>
        <row r="2109">
          <cell r="AC2109" t="str">
            <v>…</v>
          </cell>
          <cell r="AD2109" t="str">
            <v>…</v>
          </cell>
          <cell r="AE2109" t="str">
            <v>…</v>
          </cell>
          <cell r="AF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0</v>
          </cell>
          <cell r="AM2109">
            <v>0</v>
          </cell>
          <cell r="AN2109">
            <v>0</v>
          </cell>
          <cell r="AO2109">
            <v>0</v>
          </cell>
          <cell r="AP2109" t="str">
            <v>…</v>
          </cell>
          <cell r="AS2109" t="str">
            <v>…</v>
          </cell>
          <cell r="AV2109">
            <v>0</v>
          </cell>
          <cell r="AW2109" t="str">
            <v>…</v>
          </cell>
          <cell r="AY2109">
            <v>0</v>
          </cell>
          <cell r="BE2109">
            <v>0</v>
          </cell>
          <cell r="BF2109" t="str">
            <v>…</v>
          </cell>
          <cell r="BG2109" t="str">
            <v>…</v>
          </cell>
          <cell r="BM2109" t="str">
            <v>…</v>
          </cell>
          <cell r="BQ2109">
            <v>0</v>
          </cell>
          <cell r="CD2109">
            <v>0</v>
          </cell>
          <cell r="CP2109">
            <v>0</v>
          </cell>
          <cell r="DC2109">
            <v>0</v>
          </cell>
          <cell r="DN2109" t="str">
            <v>…</v>
          </cell>
          <cell r="DO2109" t="str">
            <v>…</v>
          </cell>
          <cell r="DP2109" t="str">
            <v>…</v>
          </cell>
          <cell r="DR2109" t="str">
            <v>…</v>
          </cell>
          <cell r="DU2109" t="str">
            <v>…</v>
          </cell>
          <cell r="DX2109" t="str">
            <v>…</v>
          </cell>
          <cell r="EA2109" t="str">
            <v>…</v>
          </cell>
          <cell r="ED2109" t="str">
            <v>…</v>
          </cell>
          <cell r="EG2109" t="str">
            <v>…</v>
          </cell>
        </row>
        <row r="2110">
          <cell r="AC2110">
            <v>-27.687000000000001</v>
          </cell>
          <cell r="AD2110">
            <v>-38.036999999999999</v>
          </cell>
          <cell r="AE2110">
            <v>-39.665999999999997</v>
          </cell>
          <cell r="AF2110">
            <v>-33.941000000000003</v>
          </cell>
          <cell r="AH2110">
            <v>0</v>
          </cell>
          <cell r="AI2110">
            <v>0</v>
          </cell>
          <cell r="AJ2110">
            <v>-31.585999999999999</v>
          </cell>
          <cell r="AK2110">
            <v>0</v>
          </cell>
          <cell r="AM2110">
            <v>0</v>
          </cell>
          <cell r="AN2110">
            <v>0</v>
          </cell>
          <cell r="AO2110">
            <v>-38.002000000000002</v>
          </cell>
          <cell r="AP2110">
            <v>-44.002000000000002</v>
          </cell>
          <cell r="AS2110">
            <v>-44.002000000000002</v>
          </cell>
          <cell r="AV2110">
            <v>-36.15</v>
          </cell>
          <cell r="AW2110">
            <v>-36.15</v>
          </cell>
          <cell r="AY2110">
            <v>-37.551000000000002</v>
          </cell>
          <cell r="BE2110">
            <v>-41.328000000000003</v>
          </cell>
          <cell r="BF2110">
            <v>-41.328000000000003</v>
          </cell>
          <cell r="BG2110">
            <v>-41.328000000000003</v>
          </cell>
          <cell r="BM2110">
            <v>-46.201000000000001</v>
          </cell>
          <cell r="BQ2110">
            <v>-40.057000000000002</v>
          </cell>
          <cell r="CD2110">
            <v>-39.817999999999998</v>
          </cell>
          <cell r="CP2110">
            <v>-44.722999999999999</v>
          </cell>
          <cell r="DC2110">
            <v>-43.97</v>
          </cell>
          <cell r="DN2110">
            <v>-45.47</v>
          </cell>
          <cell r="DO2110">
            <v>-45.47</v>
          </cell>
          <cell r="DP2110">
            <v>-45.47</v>
          </cell>
          <cell r="DR2110">
            <v>-46.47</v>
          </cell>
          <cell r="DU2110">
            <v>-47.47</v>
          </cell>
          <cell r="DX2110">
            <v>-48.47</v>
          </cell>
          <cell r="EA2110">
            <v>-49.47</v>
          </cell>
          <cell r="ED2110">
            <v>-50.47</v>
          </cell>
          <cell r="EG2110">
            <v>-51.47</v>
          </cell>
        </row>
        <row r="2124">
          <cell r="D2124" t="str">
            <v>...</v>
          </cell>
          <cell r="E2124">
            <v>-4.9000000000000004</v>
          </cell>
          <cell r="F2124">
            <v>5.2</v>
          </cell>
          <cell r="G2124">
            <v>2.7</v>
          </cell>
          <cell r="H2124">
            <v>-5.8</v>
          </cell>
          <cell r="I2124">
            <v>-6.8</v>
          </cell>
          <cell r="J2124">
            <v>3.87</v>
          </cell>
          <cell r="K2124">
            <v>38.770000000000003</v>
          </cell>
          <cell r="L2124">
            <v>11.67</v>
          </cell>
          <cell r="M2124">
            <v>6.74</v>
          </cell>
          <cell r="N2124">
            <v>3.1</v>
          </cell>
          <cell r="O2124">
            <v>7.8</v>
          </cell>
          <cell r="P2124">
            <v>0.6</v>
          </cell>
          <cell r="Q2124">
            <v>4.5999999999999996</v>
          </cell>
          <cell r="R2124">
            <v>8.8000000000000007</v>
          </cell>
          <cell r="S2124">
            <v>7.6</v>
          </cell>
          <cell r="T2124">
            <v>7.3</v>
          </cell>
          <cell r="U2124">
            <v>4.2</v>
          </cell>
          <cell r="V2124">
            <v>5</v>
          </cell>
          <cell r="W2124">
            <v>5</v>
          </cell>
          <cell r="X2124">
            <v>5.5</v>
          </cell>
          <cell r="Y2124">
            <v>6</v>
          </cell>
          <cell r="Z2124">
            <v>6</v>
          </cell>
          <cell r="AA2124">
            <v>5.6</v>
          </cell>
          <cell r="AB2124">
            <v>4.82</v>
          </cell>
          <cell r="AC2124">
            <v>3.64</v>
          </cell>
          <cell r="AD2124">
            <v>2.96</v>
          </cell>
          <cell r="AE2124">
            <v>4.2930000000000001</v>
          </cell>
          <cell r="AF2124">
            <v>1.74929441314703</v>
          </cell>
          <cell r="AJ2124">
            <v>1.4</v>
          </cell>
          <cell r="AO2124">
            <v>0.8</v>
          </cell>
          <cell r="AV2124">
            <v>1.3</v>
          </cell>
          <cell r="BE2124">
            <v>1.2</v>
          </cell>
          <cell r="BQ2124">
            <v>4.7</v>
          </cell>
          <cell r="CD2124">
            <v>-0.1</v>
          </cell>
          <cell r="CP2124">
            <v>4.8575933647581397</v>
          </cell>
          <cell r="DC2124">
            <v>2.4</v>
          </cell>
          <cell r="DN2124">
            <v>3.9000000000000004</v>
          </cell>
          <cell r="DO2124">
            <v>3.2</v>
          </cell>
          <cell r="DP2124">
            <v>2.9000000000000004</v>
          </cell>
          <cell r="DR2124">
            <v>2.74898</v>
          </cell>
          <cell r="DU2124">
            <v>2.5489799999999998</v>
          </cell>
          <cell r="DX2124">
            <v>2.3489799999999996</v>
          </cell>
          <cell r="EA2124">
            <v>2.1489799999999994</v>
          </cell>
          <cell r="ED2124">
            <v>1.9489799999999995</v>
          </cell>
          <cell r="EG2124">
            <v>1.7489799999999995</v>
          </cell>
        </row>
        <row r="2145">
          <cell r="D2145" t="str">
            <v>...</v>
          </cell>
          <cell r="E2145">
            <v>-16.802303292256564</v>
          </cell>
          <cell r="F2145">
            <v>7.2457587242857846</v>
          </cell>
          <cell r="G2145">
            <v>36.38747533000906</v>
          </cell>
          <cell r="H2145">
            <v>-20.721280746968585</v>
          </cell>
          <cell r="I2145">
            <v>327.85375059173708</v>
          </cell>
          <cell r="J2145">
            <v>190.04964137219471</v>
          </cell>
          <cell r="K2145">
            <v>-8.5777104753765219</v>
          </cell>
          <cell r="L2145">
            <v>-16.438994660479704</v>
          </cell>
          <cell r="M2145">
            <v>192.60119293484894</v>
          </cell>
          <cell r="N2145">
            <v>126.02767421703504</v>
          </cell>
          <cell r="O2145">
            <v>9.1916554529869874</v>
          </cell>
          <cell r="P2145">
            <v>43.665847269688612</v>
          </cell>
          <cell r="Q2145">
            <v>76.367538946748738</v>
          </cell>
          <cell r="R2145">
            <v>-11.676523850878716</v>
          </cell>
          <cell r="S2145">
            <v>-0.99626125389548537</v>
          </cell>
          <cell r="T2145">
            <v>3.0503302032643038</v>
          </cell>
          <cell r="U2145">
            <v>13.348049891542399</v>
          </cell>
          <cell r="V2145">
            <v>35.708692031323132</v>
          </cell>
          <cell r="W2145">
            <v>10.099564152118109</v>
          </cell>
          <cell r="X2145">
            <v>-0.46616894399743175</v>
          </cell>
          <cell r="Y2145">
            <v>14.318782834333858</v>
          </cell>
          <cell r="Z2145">
            <v>-20.575382593408811</v>
          </cell>
          <cell r="AA2145">
            <v>25.036441374496203</v>
          </cell>
          <cell r="AB2145">
            <v>38.390849998553911</v>
          </cell>
          <cell r="AC2145">
            <v>-2.0427483001463451</v>
          </cell>
          <cell r="AD2145">
            <v>-2.9686132000161689</v>
          </cell>
          <cell r="AE2145">
            <v>-10.329967425858303</v>
          </cell>
          <cell r="AF2145">
            <v>-46.470616821357893</v>
          </cell>
          <cell r="AJ2145">
            <v>-5.1788840956481552</v>
          </cell>
          <cell r="AO2145">
            <v>26.555471076797328</v>
          </cell>
          <cell r="AV2145">
            <v>25.183520529626396</v>
          </cell>
          <cell r="BE2145">
            <v>-6.6382070759801346</v>
          </cell>
          <cell r="BQ2145">
            <v>-32.864298670097064</v>
          </cell>
          <cell r="CD2145">
            <v>57.877067689020734</v>
          </cell>
          <cell r="CP2145">
            <v>45.761906400121489</v>
          </cell>
          <cell r="DC2145">
            <v>-15.387217141523376</v>
          </cell>
          <cell r="DN2145">
            <v>-0.84549782377044225</v>
          </cell>
          <cell r="DO2145">
            <v>-3.7204814624951474</v>
          </cell>
          <cell r="DP2145">
            <v>-13.562249086284774</v>
          </cell>
          <cell r="DR2145">
            <v>-9.7606231964864474</v>
          </cell>
          <cell r="DU2145">
            <v>-5.0705103651952239</v>
          </cell>
          <cell r="DX2145">
            <v>-3.7297361785160672</v>
          </cell>
          <cell r="EA2145">
            <v>-2.9143362938496438</v>
          </cell>
          <cell r="ED2145">
            <v>-2.4737413480971147</v>
          </cell>
          <cell r="EG2145">
            <v>-1.5488234086481112</v>
          </cell>
        </row>
        <row r="2178">
          <cell r="D2178">
            <v>17.204915491291011</v>
          </cell>
          <cell r="E2178">
            <v>10.475050301989658</v>
          </cell>
          <cell r="F2178">
            <v>12.727198800532078</v>
          </cell>
          <cell r="G2178">
            <v>16.523045146026298</v>
          </cell>
          <cell r="H2178">
            <v>12.72074370559907</v>
          </cell>
          <cell r="I2178">
            <v>8.4485442170073579</v>
          </cell>
          <cell r="J2178">
            <v>9.3841599808692351</v>
          </cell>
          <cell r="K2178">
            <v>17.584687360683819</v>
          </cell>
          <cell r="L2178">
            <v>73.234095704664597</v>
          </cell>
          <cell r="M2178">
            <v>96.996482241964529</v>
          </cell>
          <cell r="N2178">
            <v>72.232594814400812</v>
          </cell>
          <cell r="O2178">
            <v>56.630989574503857</v>
          </cell>
          <cell r="P2178">
            <v>48.495177790942599</v>
          </cell>
          <cell r="Q2178">
            <v>45.756952469562201</v>
          </cell>
          <cell r="R2178">
            <v>52.401451700538246</v>
          </cell>
          <cell r="S2178">
            <v>33.550611929781631</v>
          </cell>
          <cell r="T2178">
            <v>41.522738283981397</v>
          </cell>
          <cell r="U2178">
            <v>29.526720770556818</v>
          </cell>
          <cell r="V2178">
            <v>26.357427157614268</v>
          </cell>
          <cell r="W2178">
            <v>27.248796839734208</v>
          </cell>
          <cell r="X2178">
            <v>29.657715518411514</v>
          </cell>
          <cell r="Y2178">
            <v>23.83732066331611</v>
          </cell>
          <cell r="Z2178">
            <v>44.556826991047558</v>
          </cell>
          <cell r="AA2178">
            <v>32.845581952457209</v>
          </cell>
          <cell r="AB2178">
            <v>33.141594879239669</v>
          </cell>
          <cell r="AC2178">
            <v>39.371493126697146</v>
          </cell>
          <cell r="AD2178">
            <v>39.050280925423486</v>
          </cell>
          <cell r="AE2178">
            <v>35.761215808396237</v>
          </cell>
          <cell r="AF2178">
            <v>46.722864982858489</v>
          </cell>
          <cell r="AJ2178">
            <v>28.230096244917501</v>
          </cell>
          <cell r="AO2178">
            <v>31.82741220439042</v>
          </cell>
          <cell r="AV2178">
            <v>29.374567817482948</v>
          </cell>
          <cell r="BE2178">
            <v>26.309398302716165</v>
          </cell>
          <cell r="BQ2178">
            <v>26.865027440857816</v>
          </cell>
          <cell r="CD2178">
            <v>26.88864120756881</v>
          </cell>
          <cell r="CP2178">
            <v>30.953514908863166</v>
          </cell>
          <cell r="DC2178">
            <v>30.61314136227336</v>
          </cell>
          <cell r="DN2178">
            <v>29.821103684982873</v>
          </cell>
          <cell r="DO2178">
            <v>29.691971167310445</v>
          </cell>
          <cell r="DP2178">
            <v>28.873738425559925</v>
          </cell>
          <cell r="DR2178">
            <v>29.307148769854248</v>
          </cell>
          <cell r="DU2178">
            <v>27.739745851400016</v>
          </cell>
          <cell r="DX2178">
            <v>26.238924591634021</v>
          </cell>
          <cell r="EA2178">
            <v>25.054940058861114</v>
          </cell>
          <cell r="ED2178">
            <v>24.002671908879663</v>
          </cell>
          <cell r="EG2178">
            <v>23.095834314429244</v>
          </cell>
        </row>
        <row r="2180">
          <cell r="D2180">
            <v>7.4710972338186892</v>
          </cell>
          <cell r="E2180">
            <v>0.37468897929347361</v>
          </cell>
          <cell r="F2180">
            <v>1.7196458506560406</v>
          </cell>
          <cell r="G2180">
            <v>4.7159512166830115</v>
          </cell>
          <cell r="H2180">
            <v>-2.6467913765745799</v>
          </cell>
          <cell r="I2180">
            <v>2.8353988009988704</v>
          </cell>
          <cell r="J2180">
            <v>6.5394359778174742</v>
          </cell>
          <cell r="K2180">
            <v>15.231453870616662</v>
          </cell>
          <cell r="L2180">
            <v>60.575906688897661</v>
          </cell>
          <cell r="M2180">
            <v>63.52439802097345</v>
          </cell>
          <cell r="N2180">
            <v>60.694976565810045</v>
          </cell>
          <cell r="O2180">
            <v>17.864566298495387</v>
          </cell>
          <cell r="P2180">
            <v>38.339519075860203</v>
          </cell>
          <cell r="Q2180">
            <v>45.851270812229203</v>
          </cell>
          <cell r="R2180">
            <v>72.500779292943008</v>
          </cell>
          <cell r="S2180">
            <v>38.43895926924106</v>
          </cell>
          <cell r="T2180">
            <v>68.81104742633795</v>
          </cell>
          <cell r="U2180">
            <v>77.267186853549404</v>
          </cell>
          <cell r="V2180">
            <v>85.042315247795756</v>
          </cell>
          <cell r="W2180">
            <v>68.245192694131944</v>
          </cell>
          <cell r="X2180">
            <v>67.240339977238591</v>
          </cell>
          <cell r="Y2180">
            <v>59.782397286959011</v>
          </cell>
          <cell r="Z2180">
            <v>70.408843332453301</v>
          </cell>
          <cell r="AA2180">
            <v>55.102420829978357</v>
          </cell>
          <cell r="AB2180">
            <v>68.372229229937759</v>
          </cell>
          <cell r="AC2180">
            <v>75.542676892433789</v>
          </cell>
          <cell r="AD2180">
            <v>64.491949439109305</v>
          </cell>
          <cell r="AE2180">
            <v>54.963254990520753</v>
          </cell>
          <cell r="AF2180">
            <v>47.931882256031507</v>
          </cell>
          <cell r="AJ2180">
            <v>24.735167927601424</v>
          </cell>
          <cell r="AO2180">
            <v>37.824357163140562</v>
          </cell>
          <cell r="AV2180">
            <v>43.817988213685439</v>
          </cell>
          <cell r="BE2180">
            <v>41.357429250444255</v>
          </cell>
          <cell r="BQ2180">
            <v>31.410001554677297</v>
          </cell>
          <cell r="CD2180">
            <v>38.280867644957013</v>
          </cell>
          <cell r="CP2180">
            <v>61.153625187393466</v>
          </cell>
          <cell r="DC2180">
            <v>38.052108472752487</v>
          </cell>
          <cell r="DN2180">
            <v>38.31139508558735</v>
          </cell>
          <cell r="DO2180">
            <v>37.734253104058865</v>
          </cell>
          <cell r="DP2180">
            <v>34.103886352181028</v>
          </cell>
          <cell r="DR2180">
            <v>35.508847243189614</v>
          </cell>
          <cell r="DU2180">
            <v>32.593545022149478</v>
          </cell>
          <cell r="DX2180">
            <v>29.340234427405292</v>
          </cell>
          <cell r="EA2180">
            <v>27.317848155032632</v>
          </cell>
          <cell r="ED2180">
            <v>25.537803807729659</v>
          </cell>
          <cell r="EG2180">
            <v>24.421508992417351</v>
          </cell>
        </row>
        <row r="2181">
          <cell r="D2181">
            <v>4.9809571520252298</v>
          </cell>
          <cell r="E2181">
            <v>-2.2479837162311336</v>
          </cell>
          <cell r="F2181">
            <v>-0.87421466755812915</v>
          </cell>
          <cell r="G2181">
            <v>2.1203107679573012</v>
          </cell>
          <cell r="H2181">
            <v>-4.8059029835541809</v>
          </cell>
          <cell r="I2181">
            <v>2.231276665118386</v>
          </cell>
          <cell r="J2181">
            <v>5.025576055385808</v>
          </cell>
          <cell r="K2181">
            <v>12.765338116673322</v>
          </cell>
          <cell r="L2181">
            <v>53.362701638147115</v>
          </cell>
          <cell r="M2181">
            <v>53.266990998820695</v>
          </cell>
          <cell r="N2181">
            <v>54.087832480185504</v>
          </cell>
          <cell r="O2181">
            <v>8.1447381972321811</v>
          </cell>
          <cell r="P2181">
            <v>29.536926489120258</v>
          </cell>
          <cell r="Q2181">
            <v>22.818730893030605</v>
          </cell>
          <cell r="R2181">
            <v>18.148234322087749</v>
          </cell>
          <cell r="S2181">
            <v>-3.6955601352021805</v>
          </cell>
          <cell r="T2181">
            <v>36.986111911723093</v>
          </cell>
          <cell r="U2181">
            <v>37.356599318377597</v>
          </cell>
          <cell r="V2181">
            <v>43.249046790857527</v>
          </cell>
          <cell r="W2181">
            <v>46.829588376822151</v>
          </cell>
          <cell r="X2181">
            <v>46.886563095810999</v>
          </cell>
          <cell r="Y2181">
            <v>31.720641913389773</v>
          </cell>
          <cell r="Z2181">
            <v>34.970655527425038</v>
          </cell>
          <cell r="AA2181">
            <v>13.600109054992235</v>
          </cell>
          <cell r="AB2181">
            <v>29.314772611255151</v>
          </cell>
          <cell r="AC2181">
            <v>40.888807034240301</v>
          </cell>
          <cell r="AD2181">
            <v>37.405734066121809</v>
          </cell>
          <cell r="AE2181">
            <v>33.780029185854175</v>
          </cell>
          <cell r="AF2181">
            <v>31.944666298629475</v>
          </cell>
          <cell r="AJ2181">
            <v>3.4366789224812275</v>
          </cell>
          <cell r="AO2181">
            <v>29.994729611594728</v>
          </cell>
          <cell r="AV2181">
            <v>31.509701365797412</v>
          </cell>
          <cell r="BE2181">
            <v>21.11864952331058</v>
          </cell>
          <cell r="BQ2181">
            <v>28.012976691776188</v>
          </cell>
          <cell r="CD2181">
            <v>31.134485719355887</v>
          </cell>
          <cell r="CP2181">
            <v>36.174659354262602</v>
          </cell>
          <cell r="DC2181">
            <v>28.14481808817953</v>
          </cell>
          <cell r="DN2181">
            <v>27.99605294952142</v>
          </cell>
          <cell r="DO2181">
            <v>27.545602971843756</v>
          </cell>
          <cell r="DP2181">
            <v>30.711906455911759</v>
          </cell>
          <cell r="DR2181">
            <v>26.483396840399738</v>
          </cell>
          <cell r="DU2181">
            <v>24.517644427359127</v>
          </cell>
          <cell r="DX2181">
            <v>22.325359119847381</v>
          </cell>
          <cell r="EA2181">
            <v>21.039239677314352</v>
          </cell>
          <cell r="ED2181">
            <v>19.932037749246305</v>
          </cell>
          <cell r="EG2181">
            <v>19.285223236040085</v>
          </cell>
        </row>
        <row r="2192">
          <cell r="D2192">
            <v>-12.072960483242131</v>
          </cell>
          <cell r="E2192">
            <v>-10.474480378319974</v>
          </cell>
          <cell r="F2192">
            <v>-12.963597619256593</v>
          </cell>
          <cell r="G2192">
            <v>-11.924130333805531</v>
          </cell>
          <cell r="H2192">
            <v>-10.295702073497875</v>
          </cell>
          <cell r="I2192">
            <v>-6.7074021627317544</v>
          </cell>
          <cell r="J2192">
            <v>-8.5273549518301479</v>
          </cell>
          <cell r="K2192">
            <v>-3.4929476827634782</v>
          </cell>
          <cell r="L2192">
            <v>-9.4893942705444569</v>
          </cell>
          <cell r="M2192">
            <v>-2.784116759283743</v>
          </cell>
          <cell r="N2192">
            <v>-0.70971884390310591</v>
          </cell>
          <cell r="O2192">
            <v>-1.1387976096066663</v>
          </cell>
          <cell r="P2192">
            <v>1.2626960097216893</v>
          </cell>
          <cell r="Q2192">
            <v>6.1997709786500739</v>
          </cell>
          <cell r="R2192">
            <v>11.329787208303111</v>
          </cell>
          <cell r="S2192">
            <v>9.0922000779100003</v>
          </cell>
          <cell r="T2192">
            <v>9.2888995647624029</v>
          </cell>
          <cell r="U2192">
            <v>8.9492860983559037</v>
          </cell>
          <cell r="V2192">
            <v>18.155929478597081</v>
          </cell>
          <cell r="W2192">
            <v>21.816742975185218</v>
          </cell>
          <cell r="X2192">
            <v>17.429732946425506</v>
          </cell>
          <cell r="Y2192">
            <v>15.838597438793425</v>
          </cell>
          <cell r="Z2192">
            <v>-6.5347852557883348</v>
          </cell>
          <cell r="AA2192">
            <v>-4.531870314457473</v>
          </cell>
          <cell r="AB2192">
            <v>0.87188130381609141</v>
          </cell>
          <cell r="AC2192">
            <v>-7.9545023696051524</v>
          </cell>
          <cell r="AD2192">
            <v>-6.4827760972698076</v>
          </cell>
          <cell r="AE2192">
            <v>-8.2638850259752559</v>
          </cell>
          <cell r="AF2192">
            <v>-17.048224533041509</v>
          </cell>
          <cell r="AJ2192">
            <v>-12.67337941468692</v>
          </cell>
          <cell r="AO2192">
            <v>-2.8241405273607931</v>
          </cell>
          <cell r="AV2192">
            <v>0.10796690034237083</v>
          </cell>
          <cell r="BE2192">
            <v>1.8188538614054033</v>
          </cell>
          <cell r="BQ2192">
            <v>-1.8399121148514295</v>
          </cell>
          <cell r="CD2192">
            <v>2.5467178316111601</v>
          </cell>
          <cell r="CP2192">
            <v>11.851808122622835</v>
          </cell>
          <cell r="DC2192">
            <v>2.5173404373208519</v>
          </cell>
          <cell r="DN2192">
            <v>2.5998954692275253</v>
          </cell>
          <cell r="DO2192">
            <v>2.2425289518588669</v>
          </cell>
          <cell r="DP2192">
            <v>1.3428665152004942</v>
          </cell>
          <cell r="DR2192">
            <v>2.0065149547730368</v>
          </cell>
          <cell r="DU2192">
            <v>2.6656596037693343</v>
          </cell>
          <cell r="DX2192">
            <v>3.0977702240316263</v>
          </cell>
          <cell r="EA2192">
            <v>3.9209601158243528</v>
          </cell>
          <cell r="ED2192">
            <v>4.7296547034423408</v>
          </cell>
          <cell r="EG2192">
            <v>5.6321501569404449</v>
          </cell>
        </row>
        <row r="2193">
          <cell r="D2193">
            <v>-3.3584513396292417</v>
          </cell>
          <cell r="E2193">
            <v>-3.074857643028849</v>
          </cell>
          <cell r="F2193">
            <v>-4.4498780151181467</v>
          </cell>
          <cell r="G2193">
            <v>-1.7629887635610111</v>
          </cell>
          <cell r="H2193">
            <v>-1.7956556084241002</v>
          </cell>
          <cell r="I2193">
            <v>-2.2993369762914466</v>
          </cell>
          <cell r="J2193">
            <v>-3.7361493462618398</v>
          </cell>
          <cell r="K2193">
            <v>-2.0048531385029564</v>
          </cell>
          <cell r="L2193">
            <v>-8.5118760398781905</v>
          </cell>
          <cell r="M2193">
            <v>-2.4236337566784383</v>
          </cell>
          <cell r="N2193">
            <v>-0.31078994225244916</v>
          </cell>
          <cell r="O2193">
            <v>-0.77014984476981563</v>
          </cell>
          <cell r="P2193">
            <v>1.2626960097216893</v>
          </cell>
          <cell r="Q2193">
            <v>6.3159833952714388</v>
          </cell>
          <cell r="R2193">
            <v>11.606048585174159</v>
          </cell>
          <cell r="S2193">
            <v>9.0922000779100003</v>
          </cell>
          <cell r="T2193">
            <v>9.2888995647624029</v>
          </cell>
          <cell r="U2193">
            <v>8.9492860983559037</v>
          </cell>
          <cell r="V2193">
            <v>18.155929478597081</v>
          </cell>
          <cell r="W2193">
            <v>21.816742975185218</v>
          </cell>
          <cell r="X2193">
            <v>17.429732946425506</v>
          </cell>
          <cell r="Y2193">
            <v>15.838597438793425</v>
          </cell>
          <cell r="Z2193">
            <v>-6.5347852557883348</v>
          </cell>
          <cell r="AA2193">
            <v>-4.531870314457473</v>
          </cell>
          <cell r="AB2193">
            <v>0.87188130381609141</v>
          </cell>
          <cell r="AC2193">
            <v>-7.9545023696051524</v>
          </cell>
          <cell r="AD2193">
            <v>-6.5440655178437375</v>
          </cell>
          <cell r="AE2193">
            <v>-8.2638850259752559</v>
          </cell>
          <cell r="AF2193">
            <v>-17.048224533041509</v>
          </cell>
          <cell r="AJ2193">
            <v>-12.67337941468692</v>
          </cell>
          <cell r="AO2193">
            <v>-2.8241405273607931</v>
          </cell>
          <cell r="AV2193">
            <v>0.10796690034237083</v>
          </cell>
          <cell r="BE2193">
            <v>1.8188538614054033</v>
          </cell>
          <cell r="BQ2193">
            <v>-1.8399121148514295</v>
          </cell>
          <cell r="CD2193">
            <v>2.5611317896914101</v>
          </cell>
          <cell r="CP2193">
            <v>11.875396004893021</v>
          </cell>
          <cell r="DC2193">
            <v>2.5833778575481801</v>
          </cell>
          <cell r="DN2193">
            <v>2.6631770659687395</v>
          </cell>
          <cell r="DO2193">
            <v>2.3070452250457278</v>
          </cell>
          <cell r="DP2193">
            <v>1.4092361720643236</v>
          </cell>
          <cell r="DR2193">
            <v>2.0562455879482808</v>
          </cell>
          <cell r="DU2193">
            <v>2.7175549606642209</v>
          </cell>
          <cell r="DX2193">
            <v>3.1550997425030785</v>
          </cell>
          <cell r="EA2193">
            <v>3.9824875362507175</v>
          </cell>
          <cell r="ED2193">
            <v>4.7947617688484971</v>
          </cell>
          <cell r="EG2193">
            <v>5.7008804721953643</v>
          </cell>
        </row>
        <row r="2199">
          <cell r="D2199">
            <v>-14.301037359422105</v>
          </cell>
          <cell r="E2199">
            <v>-11.24532773694277</v>
          </cell>
          <cell r="F2199">
            <v>-15.187395632452819</v>
          </cell>
          <cell r="G2199">
            <v>-15.639152355257686</v>
          </cell>
          <cell r="H2199">
            <v>-18.137951400682525</v>
          </cell>
          <cell r="I2199">
            <v>-6.738433713135966</v>
          </cell>
          <cell r="J2199">
            <v>0.79555694264354915</v>
          </cell>
          <cell r="K2199">
            <v>-4.6878975090297832</v>
          </cell>
          <cell r="L2199">
            <v>-15.56784028155519</v>
          </cell>
          <cell r="M2199">
            <v>-36.577829693932166</v>
          </cell>
          <cell r="N2199">
            <v>-16.166182077035224</v>
          </cell>
          <cell r="O2199">
            <v>-47.245527013480192</v>
          </cell>
          <cell r="P2199">
            <v>-18.569380611510727</v>
          </cell>
          <cell r="Q2199">
            <v>-22.410795993403852</v>
          </cell>
          <cell r="R2199">
            <v>-35.162705098519794</v>
          </cell>
          <cell r="S2199">
            <v>-37.621812985498607</v>
          </cell>
          <cell r="T2199">
            <v>-4.7241376367276295</v>
          </cell>
          <cell r="U2199">
            <v>7.4820166835195057</v>
          </cell>
          <cell r="V2199">
            <v>16.572517109987544</v>
          </cell>
          <cell r="W2199">
            <v>19.283745263138435</v>
          </cell>
          <cell r="X2199">
            <v>16.974730635150646</v>
          </cell>
          <cell r="Y2199">
            <v>8.5058558049251776</v>
          </cell>
          <cell r="Z2199">
            <v>-10.186137021017002</v>
          </cell>
          <cell r="AA2199">
            <v>-20.239915434471882</v>
          </cell>
          <cell r="AB2199">
            <v>-6.0691703017957348</v>
          </cell>
          <cell r="AC2199">
            <v>-1.2360731812126702</v>
          </cell>
          <cell r="AD2199">
            <v>-2.6521653633439621</v>
          </cell>
          <cell r="AE2199">
            <v>-4.7074610411639926</v>
          </cell>
          <cell r="AF2199">
            <v>-18.732988216200251</v>
          </cell>
          <cell r="AJ2199">
            <v>-28.539863849504162</v>
          </cell>
          <cell r="AO2199">
            <v>-8.5832273059705564</v>
          </cell>
          <cell r="AV2199">
            <v>-2.7225483563506163</v>
          </cell>
          <cell r="BE2199">
            <v>-7.448944189666566</v>
          </cell>
          <cell r="BQ2199">
            <v>-0.87070883419132894</v>
          </cell>
          <cell r="CD2199">
            <v>3.8274361366335907</v>
          </cell>
          <cell r="CP2199">
            <v>2.1142901200639388</v>
          </cell>
          <cell r="DC2199">
            <v>-3.4539053560186042</v>
          </cell>
          <cell r="DN2199">
            <v>-2.5394028907369184</v>
          </cell>
          <cell r="DO2199">
            <v>-2.8519481494747123</v>
          </cell>
          <cell r="DP2199">
            <v>1.1374907110170451</v>
          </cell>
          <cell r="DR2199">
            <v>-3.3368652291371879</v>
          </cell>
          <cell r="DU2199">
            <v>-3.5287186615417894</v>
          </cell>
          <cell r="DX2199">
            <v>-4.017654330841161</v>
          </cell>
          <cell r="EA2199">
            <v>-3.9208116447963404</v>
          </cell>
          <cell r="ED2199">
            <v>-3.7835352729888747</v>
          </cell>
          <cell r="EG2199">
            <v>-3.3311652118658213</v>
          </cell>
        </row>
        <row r="2201">
          <cell r="D2201" t="str">
            <v>...</v>
          </cell>
          <cell r="E2201" t="str">
            <v>...</v>
          </cell>
          <cell r="F2201" t="str">
            <v>...</v>
          </cell>
          <cell r="G2201">
            <v>58.137219894153944</v>
          </cell>
          <cell r="H2201">
            <v>57.184294640062085</v>
          </cell>
          <cell r="I2201">
            <v>37.638967820449793</v>
          </cell>
          <cell r="J2201">
            <v>92.017334757765767</v>
          </cell>
          <cell r="K2201">
            <v>105.76643830227398</v>
          </cell>
          <cell r="L2201">
            <v>83.792704065562589</v>
          </cell>
          <cell r="M2201">
            <v>55.158400563377633</v>
          </cell>
          <cell r="N2201">
            <v>39.247258361765844</v>
          </cell>
          <cell r="O2201">
            <v>39.507907846938465</v>
          </cell>
          <cell r="P2201">
            <v>27.421921572029166</v>
          </cell>
          <cell r="Q2201">
            <v>17.321872591496447</v>
          </cell>
          <cell r="R2201">
            <v>10.738862155372031</v>
          </cell>
          <cell r="S2201">
            <v>8.6372546751328798</v>
          </cell>
          <cell r="T2201">
            <v>7.3838438250006657</v>
          </cell>
          <cell r="U2201">
            <v>4.7768670918880796</v>
          </cell>
          <cell r="V2201">
            <v>2.3394252168124279</v>
          </cell>
          <cell r="W2201">
            <v>1.3692933163826064</v>
          </cell>
          <cell r="X2201">
            <v>1.0139238517474818</v>
          </cell>
          <cell r="Y2201">
            <v>0.72684427302507715</v>
          </cell>
          <cell r="Z2201">
            <v>4.3882120227376111</v>
          </cell>
          <cell r="AA2201">
            <v>4.2666361921911848</v>
          </cell>
          <cell r="AB2201">
            <v>7.3309322835148834</v>
          </cell>
          <cell r="AC2201">
            <v>8.000974576646291</v>
          </cell>
          <cell r="AD2201">
            <v>6.819012820860384</v>
          </cell>
          <cell r="AE2201">
            <v>8.9359172422004107</v>
          </cell>
          <cell r="AF2201">
            <v>8.8706417283474241</v>
          </cell>
          <cell r="AG2201">
            <v>39.963268745300681</v>
          </cell>
          <cell r="AH2201">
            <v>49.276663939053627</v>
          </cell>
          <cell r="AI2201">
            <v>22.812561869133138</v>
          </cell>
          <cell r="AJ2201">
            <v>10.625587884639462</v>
          </cell>
          <cell r="AO2201">
            <v>9.7912435675018958</v>
          </cell>
          <cell r="AV2201">
            <v>11.717052685962724</v>
          </cell>
          <cell r="BE2201">
            <v>15.256103278538228</v>
          </cell>
          <cell r="BQ2201">
            <v>16.839578229605173</v>
          </cell>
          <cell r="CD2201">
            <v>12.485242775966602</v>
          </cell>
          <cell r="CP2201">
            <v>10.83018240996749</v>
          </cell>
          <cell r="DC2201">
            <v>13.125337521737206</v>
          </cell>
          <cell r="DN2201">
            <v>11.384191140357601</v>
          </cell>
          <cell r="DO2201">
            <v>11.601883402940842</v>
          </cell>
          <cell r="DP2201">
            <v>11.920419431120061</v>
          </cell>
          <cell r="DR2201">
            <v>9.7464718460693742</v>
          </cell>
          <cell r="DU2201">
            <v>8.0707930553028184</v>
          </cell>
          <cell r="DX2201">
            <v>6.4763097509051013</v>
          </cell>
          <cell r="EA2201">
            <v>4.9035401393007207</v>
          </cell>
          <cell r="ED2201">
            <v>3.4488567225294045</v>
          </cell>
          <cell r="EG2201">
            <v>2.1209818600019488</v>
          </cell>
        </row>
        <row r="2205">
          <cell r="D2205" t="str">
            <v>...</v>
          </cell>
          <cell r="E2205" t="str">
            <v>...</v>
          </cell>
          <cell r="F2205" t="str">
            <v>...</v>
          </cell>
          <cell r="G2205">
            <v>35.920088867289195</v>
          </cell>
          <cell r="H2205">
            <v>53.299409061063692</v>
          </cell>
          <cell r="I2205">
            <v>45.253916878771207</v>
          </cell>
          <cell r="J2205">
            <v>35.415470828148095</v>
          </cell>
          <cell r="K2205">
            <v>33.61646603799506</v>
          </cell>
          <cell r="L2205">
            <v>27.101654533120918</v>
          </cell>
          <cell r="M2205">
            <v>6.4564720216837674</v>
          </cell>
          <cell r="N2205">
            <v>3.1909519771328334</v>
          </cell>
          <cell r="O2205">
            <v>3.9311334117488737</v>
          </cell>
          <cell r="P2205">
            <v>1.9814414968746439</v>
          </cell>
          <cell r="Q2205">
            <v>1.0269756498257117</v>
          </cell>
          <cell r="R2205">
            <v>0.76129259468669752</v>
          </cell>
          <cell r="S2205">
            <v>0.51171238236583971</v>
          </cell>
          <cell r="T2205">
            <v>0.41505713232803576</v>
          </cell>
          <cell r="U2205">
            <v>0.39329199624509925</v>
          </cell>
          <cell r="V2205">
            <v>0.56260044759137007</v>
          </cell>
          <cell r="W2205">
            <v>0.70945707422790982</v>
          </cell>
          <cell r="X2205">
            <v>0.25746162358751346</v>
          </cell>
          <cell r="Y2205">
            <v>5.3859772387713882E-2</v>
          </cell>
          <cell r="Z2205">
            <v>4.2449641492881968E-2</v>
          </cell>
          <cell r="AA2205">
            <v>0.39255686825000174</v>
          </cell>
          <cell r="AB2205">
            <v>0.43463344775834895</v>
          </cell>
          <cell r="AC2205">
            <v>0.97314763031063334</v>
          </cell>
          <cell r="AD2205">
            <v>2.7949638607633229</v>
          </cell>
          <cell r="AE2205">
            <v>2.614471685674145</v>
          </cell>
          <cell r="AF2205">
            <v>3.4346827788301897</v>
          </cell>
          <cell r="AJ2205">
            <v>3.9667898298715181</v>
          </cell>
          <cell r="AO2205">
            <v>2.717373111017491</v>
          </cell>
          <cell r="AV2205">
            <v>2.8324955363391919</v>
          </cell>
          <cell r="BE2205">
            <v>4.6250738016835431</v>
          </cell>
          <cell r="BQ2205">
            <v>19.182183600455957</v>
          </cell>
          <cell r="CD2205">
            <v>5.0350449073152594</v>
          </cell>
          <cell r="CP2205">
            <v>0.92711280731064816</v>
          </cell>
          <cell r="DC2205">
            <v>1.2984128857245461</v>
          </cell>
          <cell r="DN2205">
            <v>6.3041293746934484</v>
          </cell>
          <cell r="DO2205">
            <v>6.579947390774926</v>
          </cell>
          <cell r="DP2205">
            <v>7.6472384401353466</v>
          </cell>
          <cell r="DR2205">
            <v>7.7539305566970045</v>
          </cell>
          <cell r="DU2205">
            <v>8.2525854215904726</v>
          </cell>
          <cell r="DX2205">
            <v>9.0198602044466121</v>
          </cell>
          <cell r="EA2205">
            <v>9.2892408897017251</v>
          </cell>
          <cell r="ED2205">
            <v>9.5021323585657207</v>
          </cell>
          <cell r="EG2205">
            <v>9.5650303180321696</v>
          </cell>
        </row>
        <row r="2206">
          <cell r="D2206" t="str">
            <v>...</v>
          </cell>
          <cell r="E2206" t="str">
            <v>...</v>
          </cell>
          <cell r="F2206" t="str">
            <v>...</v>
          </cell>
          <cell r="G2206">
            <v>54.453361399815812</v>
          </cell>
          <cell r="H2206">
            <v>84.381496881496872</v>
          </cell>
          <cell r="I2206">
            <v>78.264809151659321</v>
          </cell>
          <cell r="J2206">
            <v>78.297595841455475</v>
          </cell>
          <cell r="K2206">
            <v>105.14437437769665</v>
          </cell>
          <cell r="L2206">
            <v>93.966288782816235</v>
          </cell>
          <cell r="M2206">
            <v>31.580295398275418</v>
          </cell>
          <cell r="N2206">
            <v>18.122011856951616</v>
          </cell>
          <cell r="O2206">
            <v>13.066496395394067</v>
          </cell>
          <cell r="P2206">
            <v>10.698759037697597</v>
          </cell>
          <cell r="Q2206">
            <v>5.3505523417914365</v>
          </cell>
          <cell r="R2206">
            <v>3.0020114942528737</v>
          </cell>
          <cell r="S2206">
            <v>1.8787305600725728</v>
          </cell>
          <cell r="T2206">
            <v>1.3921571888961826</v>
          </cell>
          <cell r="U2206">
            <v>1.2728832293720307</v>
          </cell>
          <cell r="V2206">
            <v>1.4941933315321563</v>
          </cell>
          <cell r="W2206">
            <v>1.3703973418642126</v>
          </cell>
          <cell r="X2206">
            <v>0.57544034138288491</v>
          </cell>
          <cell r="Y2206">
            <v>0.11336805265233675</v>
          </cell>
          <cell r="Z2206">
            <v>9.1678450270182385E-2</v>
          </cell>
          <cell r="AA2206">
            <v>1.1958537043476964</v>
          </cell>
          <cell r="AB2206">
            <v>1.1712762488553119</v>
          </cell>
          <cell r="AC2206">
            <v>2.5868075662579706</v>
          </cell>
          <cell r="AD2206">
            <v>7.298368372766924</v>
          </cell>
          <cell r="AE2206">
            <v>6.3358242088712737</v>
          </cell>
          <cell r="AF2206">
            <v>5.8741754036410327</v>
          </cell>
          <cell r="AJ2206">
            <v>9.1239313078145887</v>
          </cell>
          <cell r="AO2206">
            <v>7.4658101178456633</v>
          </cell>
          <cell r="AV2206">
            <v>6.9335447485463524</v>
          </cell>
          <cell r="BE2206">
            <v>11.962754707609518</v>
          </cell>
          <cell r="BQ2206">
            <v>41.107557062663886</v>
          </cell>
          <cell r="CD2206">
            <v>10.864817258205893</v>
          </cell>
          <cell r="CP2206">
            <v>1.695616044091083</v>
          </cell>
          <cell r="DC2206">
            <v>1.5842349478956694</v>
          </cell>
          <cell r="DN2206">
            <v>7.6559217465368254</v>
          </cell>
          <cell r="DO2206">
            <v>7.9273788480787424</v>
          </cell>
          <cell r="DP2206">
            <v>8.5125522611156192</v>
          </cell>
          <cell r="DR2206">
            <v>9.1655237038698694</v>
          </cell>
          <cell r="DU2206">
            <v>9.4497890955851567</v>
          </cell>
          <cell r="DX2206">
            <v>9.8692910191744527</v>
          </cell>
          <cell r="EA2206">
            <v>9.9284653711025772</v>
          </cell>
          <cell r="ED2206">
            <v>9.9346298894775469</v>
          </cell>
          <cell r="EG2206">
            <v>9.9328928121645905</v>
          </cell>
        </row>
        <row r="2207">
          <cell r="AB2207" t="str">
            <v>---</v>
          </cell>
          <cell r="AC2207" t="str">
            <v>---</v>
          </cell>
          <cell r="AD2207" t="str">
            <v>---</v>
          </cell>
          <cell r="AE2207">
            <v>28.414756867416742</v>
          </cell>
          <cell r="AF2207">
            <v>32.500632668850727</v>
          </cell>
          <cell r="AG2207">
            <v>39.963268745300681</v>
          </cell>
          <cell r="AH2207">
            <v>49.27666393905362</v>
          </cell>
          <cell r="AI2207">
            <v>22.812561869133138</v>
          </cell>
          <cell r="AJ2207">
            <v>51.376571017696769</v>
          </cell>
          <cell r="AO2207">
            <v>48.693156995987295</v>
          </cell>
          <cell r="AV2207">
            <v>46.564998391538367</v>
          </cell>
          <cell r="BE2207">
            <v>44.407204485332421</v>
          </cell>
          <cell r="BQ2207">
            <v>51.704345053337242</v>
          </cell>
          <cell r="CD2207">
            <v>41.823805440589155</v>
          </cell>
          <cell r="CP2207">
            <v>32.456852065850796</v>
          </cell>
          <cell r="DC2207">
            <v>36.805134007823945</v>
          </cell>
          <cell r="DN2207">
            <v>32.852124100717951</v>
          </cell>
          <cell r="DO2207">
            <v>33.488673543395457</v>
          </cell>
          <cell r="DP2207">
            <v>31.691574458985222</v>
          </cell>
          <cell r="DR2207">
            <v>29.632974338502489</v>
          </cell>
          <cell r="DU2207">
            <v>26.147906370039596</v>
          </cell>
          <cell r="DX2207">
            <v>22.752832155773589</v>
          </cell>
          <cell r="EA2207">
            <v>19.272793134977412</v>
          </cell>
          <cell r="ED2207">
            <v>16.019829729461975</v>
          </cell>
          <cell r="EG2207">
            <v>13.108727543117643</v>
          </cell>
        </row>
        <row r="2208">
          <cell r="D2208">
            <v>0.11158010644154889</v>
          </cell>
          <cell r="E2208">
            <v>0.95681271567499737</v>
          </cell>
          <cell r="F2208">
            <v>0.17302052785923752</v>
          </cell>
          <cell r="G2208">
            <v>0.12682010333489901</v>
          </cell>
          <cell r="H2208">
            <v>1.3195262825367098</v>
          </cell>
          <cell r="I2208">
            <v>2.4802636095283863</v>
          </cell>
          <cell r="J2208">
            <v>9.9531460941842925E-2</v>
          </cell>
          <cell r="K2208">
            <v>7.7737552073001398E-2</v>
          </cell>
          <cell r="L2208">
            <v>4.082690160076243E-3</v>
          </cell>
          <cell r="M2208">
            <v>2.1730993585432398E-2</v>
          </cell>
          <cell r="N2208">
            <v>0.14319346230062274</v>
          </cell>
          <cell r="O2208">
            <v>1.8727939336486612E-2</v>
          </cell>
          <cell r="P2208">
            <v>8.3045156997541433E-2</v>
          </cell>
          <cell r="Q2208">
            <v>0.35454767501946816</v>
          </cell>
          <cell r="R2208">
            <v>0.90096148703055035</v>
          </cell>
          <cell r="S2208">
            <v>0.71982805154527885</v>
          </cell>
          <cell r="T2208">
            <v>2.3685000695500356</v>
          </cell>
          <cell r="U2208">
            <v>8.1754929113582957</v>
          </cell>
          <cell r="V2208">
            <v>17.468024385141803</v>
          </cell>
          <cell r="W2208">
            <v>12.431836895258376</v>
          </cell>
          <cell r="X2208">
            <v>9.3814467227847604</v>
          </cell>
          <cell r="Y2208">
            <v>7.6065497348639353</v>
          </cell>
          <cell r="Z2208">
            <v>6.9322525599176963</v>
          </cell>
          <cell r="AA2208">
            <v>3.5594380322092474</v>
          </cell>
          <cell r="AB2208">
            <v>5.6267293248795633</v>
          </cell>
          <cell r="AC2208">
            <v>7.5020273365847743</v>
          </cell>
          <cell r="AD2208">
            <v>7.7770738722825277</v>
          </cell>
          <cell r="AE2208">
            <v>5.8931827626739128</v>
          </cell>
          <cell r="AF2208">
            <v>3.5088909587545052</v>
          </cell>
          <cell r="AJ2208">
            <v>0.20417062115644979</v>
          </cell>
          <cell r="AO2208">
            <v>0.11707420923227239</v>
          </cell>
          <cell r="AV2208">
            <v>0.17557993519539114</v>
          </cell>
          <cell r="BE2208">
            <v>0.17058815307588568</v>
          </cell>
          <cell r="BQ2208">
            <v>0.47478231620001232</v>
          </cell>
          <cell r="CD2208">
            <v>0.34823595929357698</v>
          </cell>
          <cell r="CP2208">
            <v>8.7788170220278605</v>
          </cell>
          <cell r="DC2208">
            <v>10.234230600073394</v>
          </cell>
          <cell r="DN2208">
            <v>5.189098048465139</v>
          </cell>
          <cell r="DO2208">
            <v>4.4726098544165671</v>
          </cell>
          <cell r="DP2208">
            <v>-0.5988568095304827</v>
          </cell>
          <cell r="DR2208">
            <v>8.8379698117000682</v>
          </cell>
          <cell r="DU2208">
            <v>8.8404600842355219</v>
          </cell>
          <cell r="DX2208">
            <v>8.6067294459258665</v>
          </cell>
          <cell r="EA2208">
            <v>10.773354369770111</v>
          </cell>
          <cell r="ED2208">
            <v>13.031674505656671</v>
          </cell>
          <cell r="EG2208">
            <v>15.353305497430283</v>
          </cell>
        </row>
        <row r="2213">
          <cell r="D2213">
            <v>0.47676166361243755</v>
          </cell>
          <cell r="E2213">
            <v>0.4930669125079829</v>
          </cell>
          <cell r="F2213">
            <v>0.5099298009157559</v>
          </cell>
          <cell r="G2213">
            <v>0.52736940010707478</v>
          </cell>
          <cell r="H2213">
            <v>0.54540543359073679</v>
          </cell>
          <cell r="I2213">
            <v>0.56405829941954</v>
          </cell>
          <cell r="J2213">
            <v>0.58334909325968831</v>
          </cell>
          <cell r="K2213">
            <v>0.6032996322491696</v>
          </cell>
          <cell r="L2213">
            <v>0.6239324796720912</v>
          </cell>
          <cell r="M2213">
            <v>0.64527097047687676</v>
          </cell>
          <cell r="N2213">
            <v>0.66733923766718595</v>
          </cell>
          <cell r="O2213">
            <v>0.69016223959540368</v>
          </cell>
          <cell r="P2213">
            <v>0.71376578818956649</v>
          </cell>
          <cell r="Q2213">
            <v>0.73817657814564963</v>
          </cell>
          <cell r="R2213">
            <v>0.76342221711823088</v>
          </cell>
          <cell r="S2213">
            <v>0.78953125694367443</v>
          </cell>
          <cell r="T2213">
            <v>0.81653322593114808</v>
          </cell>
          <cell r="U2213">
            <v>0.84445866225799338</v>
          </cell>
          <cell r="V2213">
            <v>0.87333914850721672</v>
          </cell>
          <cell r="W2213">
            <v>0.90320734738616359</v>
          </cell>
          <cell r="X2213">
            <v>0.93409703866677041</v>
          </cell>
          <cell r="Y2213">
            <v>0.96604315738917401</v>
          </cell>
          <cell r="Z2213">
            <v>0.99908183337188372</v>
          </cell>
          <cell r="AA2213">
            <v>1.0332504320732021</v>
          </cell>
          <cell r="AB2213">
            <v>1.0685875968501057</v>
          </cell>
          <cell r="AC2213">
            <v>1.1051332926623794</v>
          </cell>
          <cell r="AD2213">
            <v>1.1429288512714328</v>
          </cell>
          <cell r="AE2213">
            <v>1.1820170179849159</v>
          </cell>
          <cell r="AF2213">
            <v>1.222442</v>
          </cell>
          <cell r="AJ2213">
            <v>1.2642495164000001</v>
          </cell>
          <cell r="AO2213">
            <v>1.30748684986088</v>
          </cell>
          <cell r="AV2213">
            <v>1.3522029001261222</v>
          </cell>
          <cell r="BE2213">
            <v>1.3984482393104356</v>
          </cell>
          <cell r="BQ2213">
            <v>1.4462751690948525</v>
          </cell>
          <cell r="CD2213">
            <v>1.4957377798778964</v>
          </cell>
          <cell r="CP2213">
            <v>1.5468920119497205</v>
          </cell>
          <cell r="DC2213">
            <v>1.5997957187584009</v>
          </cell>
          <cell r="DN2213">
            <v>1.6545087323399383</v>
          </cell>
          <cell r="DO2213">
            <v>1.6545087323399383</v>
          </cell>
          <cell r="DP2213">
            <v>1.6545087323399383</v>
          </cell>
          <cell r="DR2213">
            <v>1.7110929309859642</v>
          </cell>
          <cell r="DU2213">
            <v>1.7696123092256841</v>
          </cell>
          <cell r="DX2213">
            <v>1.8301330502012023</v>
          </cell>
          <cell r="EA2213">
            <v>1.8927236005180834</v>
          </cell>
          <cell r="ED2213">
            <v>1.9574547476558017</v>
          </cell>
          <cell r="EG2213">
            <v>2.0243997000256302</v>
          </cell>
        </row>
        <row r="2217">
          <cell r="D2217">
            <v>0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  <cell r="AE2217">
            <v>0</v>
          </cell>
          <cell r="AF2217">
            <v>0</v>
          </cell>
          <cell r="AJ2217">
            <v>0</v>
          </cell>
          <cell r="AO2217">
            <v>0</v>
          </cell>
          <cell r="AV2217">
            <v>0</v>
          </cell>
          <cell r="BE2217">
            <v>0</v>
          </cell>
          <cell r="BQ2217">
            <v>0</v>
          </cell>
          <cell r="CD2217">
            <v>0</v>
          </cell>
          <cell r="CP2217">
            <v>0</v>
          </cell>
          <cell r="DC2217">
            <v>0</v>
          </cell>
          <cell r="DN2217">
            <v>0</v>
          </cell>
          <cell r="DO2217">
            <v>0</v>
          </cell>
          <cell r="DP2217">
            <v>0</v>
          </cell>
          <cell r="DR2217">
            <v>0</v>
          </cell>
          <cell r="DU2217">
            <v>0</v>
          </cell>
          <cell r="DX2217">
            <v>0</v>
          </cell>
          <cell r="EA2217">
            <v>0</v>
          </cell>
          <cell r="ED2217">
            <v>0</v>
          </cell>
          <cell r="EG2217">
            <v>0</v>
          </cell>
        </row>
        <row r="2487">
          <cell r="D2487">
            <v>0</v>
          </cell>
          <cell r="E2487">
            <v>0</v>
          </cell>
          <cell r="F2487">
            <v>20.674583480650437</v>
          </cell>
          <cell r="G2487">
            <v>22.348729803427226</v>
          </cell>
          <cell r="H2487">
            <v>20.371991026404711</v>
          </cell>
          <cell r="I2487">
            <v>19.569388892980331</v>
          </cell>
          <cell r="J2487">
            <v>18.507775891506668</v>
          </cell>
          <cell r="K2487">
            <v>20.059336213334671</v>
          </cell>
          <cell r="L2487">
            <v>24.860031696527173</v>
          </cell>
          <cell r="M2487">
            <v>26.673852444508828</v>
          </cell>
          <cell r="N2487">
            <v>30.346271910112538</v>
          </cell>
          <cell r="O2487">
            <v>29.610010253083487</v>
          </cell>
          <cell r="P2487">
            <v>29.899907419059495</v>
          </cell>
          <cell r="Q2487">
            <v>28.806808521957564</v>
          </cell>
          <cell r="R2487">
            <v>28.7330782457319</v>
          </cell>
          <cell r="S2487">
            <v>28.99828936235</v>
          </cell>
          <cell r="T2487">
            <v>32.274216264767162</v>
          </cell>
          <cell r="U2487">
            <v>33.124850624682558</v>
          </cell>
          <cell r="V2487">
            <v>35.550340828660325</v>
          </cell>
          <cell r="W2487">
            <v>36.379766141725462</v>
          </cell>
          <cell r="X2487">
            <v>37.27381630909295</v>
          </cell>
          <cell r="Y2487">
            <v>38.299574502675519</v>
          </cell>
          <cell r="Z2487">
            <v>39.455637691619167</v>
          </cell>
          <cell r="AA2487">
            <v>40.744835765282588</v>
          </cell>
          <cell r="AB2487">
            <v>42.024795836896999</v>
          </cell>
          <cell r="AC2487">
            <v>43.496586252820926</v>
          </cell>
          <cell r="AD2487">
            <v>44.943999402940364</v>
          </cell>
          <cell r="AE2487">
            <v>46.387425766604039</v>
          </cell>
          <cell r="AF2487">
            <v>48.115538301255356</v>
          </cell>
          <cell r="AJ2487">
            <v>50.092650763123991</v>
          </cell>
          <cell r="AO2487">
            <v>52.128143809578518</v>
          </cell>
          <cell r="AV2487">
            <v>54.749312424372746</v>
          </cell>
          <cell r="BE2487">
            <v>56.646233620275225</v>
          </cell>
          <cell r="BQ2487">
            <v>58.526953246891168</v>
          </cell>
          <cell r="CD2487">
            <v>60.528976933182349</v>
          </cell>
          <cell r="CP2487">
            <v>62.511376848923661</v>
          </cell>
          <cell r="DC2487">
            <v>64.987473993886525</v>
          </cell>
          <cell r="DN2487">
            <v>67.533687910205174</v>
          </cell>
          <cell r="DO2487">
            <v>67.533687910205174</v>
          </cell>
          <cell r="DP2487">
            <v>67.533687910205174</v>
          </cell>
          <cell r="DR2487">
            <v>70.152416591459996</v>
          </cell>
          <cell r="DU2487">
            <v>72.846140042611822</v>
          </cell>
          <cell r="DX2487">
            <v>75.617423084791085</v>
          </cell>
          <cell r="EA2487">
            <v>78.46891825601098</v>
          </cell>
          <cell r="ED2487">
            <v>81.403368811084633</v>
          </cell>
          <cell r="EG2487">
            <v>84.423611824139897</v>
          </cell>
        </row>
        <row r="2491">
          <cell r="D2491">
            <v>0</v>
          </cell>
          <cell r="E2491">
            <v>0</v>
          </cell>
          <cell r="F2491">
            <v>7.8319280874591994</v>
          </cell>
          <cell r="G2491">
            <v>5.9094146648122745</v>
          </cell>
          <cell r="H2491">
            <v>5.8915073476461766</v>
          </cell>
          <cell r="I2491">
            <v>6.1690707637206934</v>
          </cell>
          <cell r="J2491">
            <v>5.2229675067785255</v>
          </cell>
          <cell r="K2491">
            <v>6.7745225010620604</v>
          </cell>
          <cell r="L2491">
            <v>9.9457497612031958</v>
          </cell>
          <cell r="M2491">
            <v>13.246142153086165</v>
          </cell>
          <cell r="N2491">
            <v>18.782210224077023</v>
          </cell>
          <cell r="O2491">
            <v>11.522778091519694</v>
          </cell>
          <cell r="P2491">
            <v>21.537954024585051</v>
          </cell>
          <cell r="Q2491">
            <v>18.822331013402554</v>
          </cell>
          <cell r="R2491">
            <v>17.336578161592477</v>
          </cell>
          <cell r="S2491">
            <v>13.936880671011322</v>
          </cell>
          <cell r="T2491">
            <v>13.676710052144724</v>
          </cell>
          <cell r="U2491">
            <v>13.173575143393892</v>
          </cell>
          <cell r="V2491">
            <v>13.982585172034829</v>
          </cell>
          <cell r="W2491">
            <v>13.976880075299935</v>
          </cell>
          <cell r="X2491">
            <v>16.608446983046392</v>
          </cell>
          <cell r="Y2491">
            <v>4.6198234661154123</v>
          </cell>
          <cell r="Z2491">
            <v>1.1642038890286313</v>
          </cell>
          <cell r="AA2491">
            <v>7.1138914732991285</v>
          </cell>
          <cell r="AB2491">
            <v>7.2197392254869062</v>
          </cell>
          <cell r="AC2491">
            <v>8.2298690871623883</v>
          </cell>
          <cell r="AD2491">
            <v>7.9470844359189794</v>
          </cell>
          <cell r="AE2491">
            <v>12.449598367736145</v>
          </cell>
          <cell r="AF2491">
            <v>15.332204704947442</v>
          </cell>
          <cell r="AJ2491">
            <v>17.811445529872284</v>
          </cell>
          <cell r="AO2491">
            <v>14.398256092438299</v>
          </cell>
          <cell r="AV2491">
            <v>9.1966462829045437</v>
          </cell>
          <cell r="BE2491">
            <v>4.6979307632771539</v>
          </cell>
          <cell r="BQ2491">
            <v>3.2309929390821943</v>
          </cell>
          <cell r="CD2491">
            <v>4.0704904075714623</v>
          </cell>
          <cell r="CP2491">
            <v>10.893913344126799</v>
          </cell>
          <cell r="DC2491">
            <v>8.1805007917702088</v>
          </cell>
          <cell r="DN2491">
            <v>7.2677536352364829</v>
          </cell>
          <cell r="DO2491">
            <v>6.9216701287966496</v>
          </cell>
          <cell r="DP2491">
            <v>6.3679365184929191</v>
          </cell>
          <cell r="DR2491">
            <v>7.0417603630358947</v>
          </cell>
          <cell r="DU2491">
            <v>7.1683401992775941</v>
          </cell>
          <cell r="DX2491">
            <v>7.2926641555412486</v>
          </cell>
          <cell r="EA2491">
            <v>7.4180357842445366</v>
          </cell>
          <cell r="ED2491">
            <v>7.542412792342887</v>
          </cell>
          <cell r="EG2491">
            <v>7.6688752096510919</v>
          </cell>
        </row>
        <row r="2492">
          <cell r="D2492">
            <v>0</v>
          </cell>
          <cell r="E2492">
            <v>0</v>
          </cell>
          <cell r="F2492">
            <v>1.4240060921496231</v>
          </cell>
          <cell r="G2492">
            <v>1.4606655333543033</v>
          </cell>
          <cell r="H2492">
            <v>1.2759000724618765</v>
          </cell>
          <cell r="I2492">
            <v>0.56738999801611378</v>
          </cell>
          <cell r="J2492">
            <v>0.50774130591698396</v>
          </cell>
          <cell r="K2492">
            <v>0.53247369044589155</v>
          </cell>
          <cell r="L2492">
            <v>0.55429638267728054</v>
          </cell>
          <cell r="M2492">
            <v>0.55138669037976196</v>
          </cell>
          <cell r="N2492">
            <v>0.56738999801611401</v>
          </cell>
          <cell r="O2492">
            <v>0.45391199841289109</v>
          </cell>
          <cell r="P2492">
            <v>0.58193845950370671</v>
          </cell>
          <cell r="Q2492">
            <v>0.75651999735481856</v>
          </cell>
          <cell r="R2492">
            <v>1.176388595886743</v>
          </cell>
          <cell r="S2492">
            <v>1.670471806159175</v>
          </cell>
          <cell r="T2492">
            <v>1.8278446687034842</v>
          </cell>
          <cell r="U2492">
            <v>1.9531470689125638</v>
          </cell>
          <cell r="V2492">
            <v>2.0786418231311963</v>
          </cell>
          <cell r="W2492">
            <v>1.9908168204461565</v>
          </cell>
          <cell r="X2492">
            <v>2.0726015662469051</v>
          </cell>
          <cell r="Y2492">
            <v>2.189189549551426</v>
          </cell>
          <cell r="Z2492">
            <v>2.3123358400927927</v>
          </cell>
          <cell r="AA2492">
            <v>2.409720326465469</v>
          </cell>
          <cell r="AB2492">
            <v>2.4917675444179088</v>
          </cell>
          <cell r="AC2492">
            <v>2.5800879460176964</v>
          </cell>
          <cell r="AD2492">
            <v>2.670938828401014</v>
          </cell>
          <cell r="AE2492">
            <v>2.7662064247458207</v>
          </cell>
          <cell r="AF2492">
            <v>2.8624655915021195</v>
          </cell>
          <cell r="AJ2492">
            <v>2.9617324632567024</v>
          </cell>
          <cell r="AO2492">
            <v>3.063834043502029</v>
          </cell>
          <cell r="AV2492">
            <v>3.1699793484055396</v>
          </cell>
          <cell r="BE2492">
            <v>3.2187166320630967</v>
          </cell>
          <cell r="BQ2492">
            <v>3.2457726947297716</v>
          </cell>
          <cell r="CD2492">
            <v>11.775244537838059</v>
          </cell>
          <cell r="CP2492">
            <v>12.182997634447839</v>
          </cell>
          <cell r="DC2492">
            <v>21.439469873422023</v>
          </cell>
          <cell r="DN2492">
            <v>39.623321581789064</v>
          </cell>
          <cell r="DO2492">
            <v>38.39864716153685</v>
          </cell>
          <cell r="DP2492">
            <v>34.389381520958707</v>
          </cell>
          <cell r="DR2492">
            <v>64.887419255210617</v>
          </cell>
          <cell r="DU2492">
            <v>97.689673180111484</v>
          </cell>
          <cell r="DX2492">
            <v>113.5305061548268</v>
          </cell>
          <cell r="EA2492">
            <v>129.67196572254744</v>
          </cell>
          <cell r="ED2492">
            <v>146.14361222605123</v>
          </cell>
          <cell r="EG2492">
            <v>162.97642467095915</v>
          </cell>
        </row>
        <row r="2493"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3.5880476684690499</v>
          </cell>
          <cell r="J2493">
            <v>5.5122452954499703</v>
          </cell>
          <cell r="K2493">
            <v>6.0022226550455242</v>
          </cell>
          <cell r="L2493">
            <v>7.5946490737310697</v>
          </cell>
          <cell r="M2493">
            <v>20.989503137146418</v>
          </cell>
          <cell r="N2493">
            <v>73.756798813049201</v>
          </cell>
          <cell r="O2493">
            <v>100.42888534034334</v>
          </cell>
          <cell r="P2493">
            <v>125.22621711519874</v>
          </cell>
          <cell r="Q2493">
            <v>939.22492727026156</v>
          </cell>
          <cell r="R2493">
            <v>1554.9511740508876</v>
          </cell>
          <cell r="S2493">
            <v>1840.6934697794061</v>
          </cell>
          <cell r="T2493">
            <v>2130.4193469345046</v>
          </cell>
          <cell r="U2493">
            <v>2811.810949950861</v>
          </cell>
          <cell r="V2493">
            <v>2868.9301816142074</v>
          </cell>
          <cell r="W2493">
            <v>2746.8410069790725</v>
          </cell>
          <cell r="X2493">
            <v>2821.6127020491876</v>
          </cell>
          <cell r="Y2493">
            <v>2892.7929134941742</v>
          </cell>
          <cell r="Z2493">
            <v>2496.5972470005286</v>
          </cell>
          <cell r="AA2493">
            <v>2374.0126640842609</v>
          </cell>
          <cell r="AB2493">
            <v>2320.179338083934</v>
          </cell>
          <cell r="AC2493">
            <v>2489.0034994958596</v>
          </cell>
          <cell r="AD2493">
            <v>2141.5990952333414</v>
          </cell>
          <cell r="AE2493">
            <v>2175.5665825013784</v>
          </cell>
          <cell r="AF2493">
            <v>2027.5998778967448</v>
          </cell>
          <cell r="AJ2493">
            <v>1708.8680325260143</v>
          </cell>
          <cell r="AO2493">
            <v>1460.8697550865922</v>
          </cell>
          <cell r="AV2493">
            <v>1326.0574687430342</v>
          </cell>
          <cell r="BE2493">
            <v>1201.7437991137479</v>
          </cell>
          <cell r="BQ2493">
            <v>1202.4170138663742</v>
          </cell>
          <cell r="CD2493">
            <v>994.81297407042689</v>
          </cell>
          <cell r="CP2493">
            <v>910.10506535146226</v>
          </cell>
          <cell r="DC2493">
            <v>658.03988385032017</v>
          </cell>
          <cell r="DN2493">
            <v>659.5642973228089</v>
          </cell>
          <cell r="DO2493">
            <v>656.27882545800708</v>
          </cell>
          <cell r="DP2493">
            <v>652.66956592358702</v>
          </cell>
          <cell r="DR2493">
            <v>715.39609979459044</v>
          </cell>
          <cell r="DU2493">
            <v>678.38744495014123</v>
          </cell>
          <cell r="DX2493">
            <v>694.52409968252687</v>
          </cell>
          <cell r="EA2493">
            <v>694.52409968252687</v>
          </cell>
          <cell r="ED2493">
            <v>694.52409968252687</v>
          </cell>
          <cell r="EG2493">
            <v>694.52409968252687</v>
          </cell>
        </row>
        <row r="2494"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6.0189526746008326</v>
          </cell>
          <cell r="S2494">
            <v>5.2147670756388509</v>
          </cell>
          <cell r="T2494">
            <v>5.5577939595538801</v>
          </cell>
          <cell r="U2494">
            <v>6.1073148114481262</v>
          </cell>
          <cell r="V2494">
            <v>9.0252823993085478</v>
          </cell>
          <cell r="W2494">
            <v>10.312606794339276</v>
          </cell>
          <cell r="X2494">
            <v>21.795294119458354</v>
          </cell>
          <cell r="Y2494">
            <v>40.191311173472599</v>
          </cell>
          <cell r="Z2494">
            <v>42.53569884571116</v>
          </cell>
          <cell r="AA2494">
            <v>34.141312447508049</v>
          </cell>
          <cell r="AB2494">
            <v>28.864141298050548</v>
          </cell>
          <cell r="AC2494">
            <v>27.674040355727715</v>
          </cell>
          <cell r="AD2494">
            <v>29.455928022856405</v>
          </cell>
          <cell r="AE2494">
            <v>29.189755375783772</v>
          </cell>
          <cell r="AF2494">
            <v>22.024554437881985</v>
          </cell>
          <cell r="AJ2494">
            <v>18.481146593127111</v>
          </cell>
          <cell r="AO2494">
            <v>19.907070442607456</v>
          </cell>
          <cell r="AV2494">
            <v>17.554415713919518</v>
          </cell>
          <cell r="BE2494">
            <v>15.247874357141248</v>
          </cell>
          <cell r="BQ2494">
            <v>13.219662897886183</v>
          </cell>
          <cell r="CD2494">
            <v>14.782440464321756</v>
          </cell>
          <cell r="CP2494">
            <v>16.681722204267995</v>
          </cell>
          <cell r="DC2494">
            <v>14.229722871030576</v>
          </cell>
          <cell r="DN2494">
            <v>14.069362496298643</v>
          </cell>
          <cell r="DO2494">
            <v>13.930061877523407</v>
          </cell>
          <cell r="DP2494">
            <v>13.512160021197705</v>
          </cell>
          <cell r="DR2494">
            <v>14.730359386496829</v>
          </cell>
          <cell r="DU2494">
            <v>15.627191000884695</v>
          </cell>
          <cell r="DX2494">
            <v>13.859160453276187</v>
          </cell>
          <cell r="EA2494">
            <v>13.859160453276186</v>
          </cell>
          <cell r="ED2494">
            <v>13.859160453276182</v>
          </cell>
          <cell r="EG2494">
            <v>13.859160453276182</v>
          </cell>
        </row>
        <row r="2495"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 t="str">
            <v>…</v>
          </cell>
          <cell r="W2495">
            <v>58.987665599999993</v>
          </cell>
          <cell r="X2495">
            <v>58.017498029178256</v>
          </cell>
          <cell r="Y2495">
            <v>101.01922602458909</v>
          </cell>
          <cell r="Z2495">
            <v>47.481127748258913</v>
          </cell>
          <cell r="AA2495">
            <v>37.297409567495656</v>
          </cell>
          <cell r="AB2495">
            <v>33.897175178914132</v>
          </cell>
          <cell r="AC2495">
            <v>110.09931934685386</v>
          </cell>
          <cell r="AD2495">
            <v>94.25726830897986</v>
          </cell>
          <cell r="AE2495">
            <v>93.012782035949371</v>
          </cell>
          <cell r="AF2495">
            <v>79.98962165481592</v>
          </cell>
          <cell r="AJ2495">
            <v>44.204345769941959</v>
          </cell>
          <cell r="AO2495">
            <v>33.314819634847026</v>
          </cell>
          <cell r="AV2495">
            <v>33.976154010269475</v>
          </cell>
          <cell r="BE2495">
            <v>26.719501357388893</v>
          </cell>
          <cell r="BQ2495">
            <v>18.926687717778535</v>
          </cell>
          <cell r="CD2495">
            <v>15.84903313379337</v>
          </cell>
          <cell r="CP2495">
            <v>21.350772529860681</v>
          </cell>
          <cell r="DC2495">
            <v>26.204611488174667</v>
          </cell>
          <cell r="DN2495">
            <v>24.816496736351798</v>
          </cell>
          <cell r="DO2495">
            <v>23.653399903446381</v>
          </cell>
          <cell r="DP2495">
            <v>23.282088820597398</v>
          </cell>
          <cell r="DR2495">
            <v>23.696041588245784</v>
          </cell>
          <cell r="DU2495">
            <v>18.448446408904495</v>
          </cell>
          <cell r="DX2495">
            <v>13.502372527873431</v>
          </cell>
          <cell r="EA2495">
            <v>9.4148835601028242</v>
          </cell>
          <cell r="ED2495">
            <v>5.6366275357501507</v>
          </cell>
          <cell r="EG2495">
            <v>2.1023051200641407</v>
          </cell>
        </row>
        <row r="2499">
          <cell r="D2499">
            <v>0</v>
          </cell>
          <cell r="E2499">
            <v>0</v>
          </cell>
          <cell r="F2499">
            <v>19.938947172760798</v>
          </cell>
          <cell r="G2499">
            <v>19.024578862679732</v>
          </cell>
          <cell r="H2499">
            <v>19.701704133900776</v>
          </cell>
          <cell r="J2499">
            <v>22.764915275640469</v>
          </cell>
          <cell r="K2499">
            <v>25.871597589104066</v>
          </cell>
          <cell r="L2499">
            <v>27.167073736044337</v>
          </cell>
          <cell r="M2499">
            <v>30.914016267356196</v>
          </cell>
          <cell r="N2499">
            <v>31.919486811513924</v>
          </cell>
          <cell r="O2499">
            <v>32.488735860045992</v>
          </cell>
          <cell r="P2499">
            <v>33.773150339874753</v>
          </cell>
          <cell r="Q2499">
            <v>47.606469960108839</v>
          </cell>
          <cell r="R2499">
            <v>169.33137391620875</v>
          </cell>
          <cell r="S2499">
            <v>283.69354490336127</v>
          </cell>
          <cell r="T2499">
            <v>309.46837937709199</v>
          </cell>
          <cell r="U2499">
            <v>424.27584215792808</v>
          </cell>
          <cell r="V2499">
            <v>375.74186565232316</v>
          </cell>
          <cell r="W2499">
            <v>586.95877693756404</v>
          </cell>
          <cell r="X2499">
            <v>986.15288009156484</v>
          </cell>
          <cell r="Y2499">
            <v>1455.0008493937307</v>
          </cell>
          <cell r="Z2499">
            <v>1852.8073926392253</v>
          </cell>
          <cell r="AA2499">
            <v>1612.8922723871169</v>
          </cell>
          <cell r="AB2499">
            <v>1858.2042273057684</v>
          </cell>
          <cell r="AC2499">
            <v>2116.8606546733322</v>
          </cell>
          <cell r="AD2499">
            <v>1966.6289611570223</v>
          </cell>
          <cell r="AE2499">
            <v>1765.6062024358987</v>
          </cell>
          <cell r="AF2499">
            <v>1396.1881060998696</v>
          </cell>
          <cell r="AJ2499">
            <v>1080.0537471357788</v>
          </cell>
          <cell r="AO2499">
            <v>1187.184801188647</v>
          </cell>
          <cell r="AV2499">
            <v>1105.8407604414053</v>
          </cell>
          <cell r="BE2499">
            <v>980.73376021693662</v>
          </cell>
          <cell r="BQ2499">
            <v>865.49445477056247</v>
          </cell>
          <cell r="CD2499">
            <v>915.27699398152447</v>
          </cell>
          <cell r="CP2499">
            <v>1051.6791900027513</v>
          </cell>
          <cell r="DC2499">
            <v>1015.6484312948028</v>
          </cell>
          <cell r="DN2499">
            <v>1001.8627438231656</v>
          </cell>
          <cell r="DO2499">
            <v>987.93872493057984</v>
          </cell>
          <cell r="DP2499">
            <v>970.14092450110138</v>
          </cell>
          <cell r="DR2499">
            <v>1025.3298850008757</v>
          </cell>
          <cell r="DU2499">
            <v>1018.4372971786786</v>
          </cell>
          <cell r="DX2499">
            <v>924.83428294444661</v>
          </cell>
          <cell r="EA2499">
            <v>904.85549198764704</v>
          </cell>
          <cell r="ED2499">
            <v>889.46833359189475</v>
          </cell>
          <cell r="EG2499">
            <v>878.26226644843257</v>
          </cell>
        </row>
        <row r="2502">
          <cell r="D2502">
            <v>0</v>
          </cell>
          <cell r="E2502">
            <v>0</v>
          </cell>
          <cell r="F2502">
            <v>13.645958141241808</v>
          </cell>
          <cell r="G2502">
            <v>12.031407236245691</v>
          </cell>
          <cell r="H2502">
            <v>12.189678807952495</v>
          </cell>
          <cell r="I2502">
            <v>12.809795135004032</v>
          </cell>
          <cell r="J2502">
            <v>14.281886287629778</v>
          </cell>
          <cell r="K2502">
            <v>14.995980602011263</v>
          </cell>
          <cell r="L2502">
            <v>15.745779632111828</v>
          </cell>
          <cell r="M2502">
            <v>17.263849873220927</v>
          </cell>
          <cell r="N2502">
            <v>17.834240740394169</v>
          </cell>
          <cell r="O2502">
            <v>17.941111310925947</v>
          </cell>
          <cell r="P2502">
            <v>18.243220563960296</v>
          </cell>
          <cell r="Q2502">
            <v>20.614839237275131</v>
          </cell>
          <cell r="R2502">
            <v>23.764786672730771</v>
          </cell>
          <cell r="S2502">
            <v>26.996797660222157</v>
          </cell>
          <cell r="T2502">
            <v>31.668593495323602</v>
          </cell>
          <cell r="U2502">
            <v>38.19390718503503</v>
          </cell>
          <cell r="V2502">
            <v>44.94658997534922</v>
          </cell>
          <cell r="W2502">
            <v>52.893147082990964</v>
          </cell>
          <cell r="X2502">
            <v>59.519502885784711</v>
          </cell>
          <cell r="Y2502">
            <v>68.298629561437963</v>
          </cell>
          <cell r="Z2502">
            <v>79.806948642540249</v>
          </cell>
          <cell r="AA2502">
            <v>96.251170410335646</v>
          </cell>
          <cell r="AB2502">
            <v>87.825629913044651</v>
          </cell>
          <cell r="AC2502">
            <v>72.508840056209664</v>
          </cell>
          <cell r="AD2502">
            <v>88.928466886938324</v>
          </cell>
          <cell r="AE2502">
            <v>107.88090174988263</v>
          </cell>
          <cell r="AF2502">
            <v>133.61665205577674</v>
          </cell>
          <cell r="AJ2502">
            <v>146.61920360617324</v>
          </cell>
          <cell r="AO2502">
            <v>152.71827635214012</v>
          </cell>
          <cell r="AV2502">
            <v>159.11194683777154</v>
          </cell>
          <cell r="BE2502">
            <v>166.7493202859846</v>
          </cell>
          <cell r="BQ2502">
            <v>177.25452746400165</v>
          </cell>
          <cell r="CD2502">
            <v>180.81479398441667</v>
          </cell>
          <cell r="CP2502">
            <v>186.68070038166357</v>
          </cell>
          <cell r="DC2502">
            <v>193.4012055954035</v>
          </cell>
          <cell r="DN2502">
            <v>197.46263091290697</v>
          </cell>
          <cell r="DO2502">
            <v>198.81643935207478</v>
          </cell>
          <cell r="DP2502">
            <v>199.39664296886102</v>
          </cell>
          <cell r="DR2502">
            <v>205.28000155869861</v>
          </cell>
          <cell r="DU2502">
            <v>212.36425546848966</v>
          </cell>
          <cell r="DX2502">
            <v>226.48864457255004</v>
          </cell>
          <cell r="EA2502">
            <v>242.00542690994442</v>
          </cell>
          <cell r="ED2502">
            <v>259.06927796245003</v>
          </cell>
          <cell r="EG2502">
            <v>277.85444312136286</v>
          </cell>
        </row>
        <row r="2504">
          <cell r="D2504">
            <v>0</v>
          </cell>
          <cell r="E2504">
            <v>0</v>
          </cell>
          <cell r="F2504">
            <v>4.8809460593781342</v>
          </cell>
          <cell r="G2504">
            <v>5.346908827961883</v>
          </cell>
          <cell r="H2504">
            <v>5.8018843930221342</v>
          </cell>
          <cell r="I2504">
            <v>6.2392994009262175</v>
          </cell>
          <cell r="J2504">
            <v>6.5285822075236668</v>
          </cell>
          <cell r="K2504">
            <v>8.8135859801569509</v>
          </cell>
          <cell r="L2504">
            <v>9.3032296457212258</v>
          </cell>
          <cell r="M2504">
            <v>11.489740646759762</v>
          </cell>
          <cell r="N2504">
            <v>12.248884185850571</v>
          </cell>
          <cell r="O2504">
            <v>12.068536004006649</v>
          </cell>
          <cell r="P2504">
            <v>12.728559719936319</v>
          </cell>
          <cell r="Q2504">
            <v>23.629986655659941</v>
          </cell>
          <cell r="R2504">
            <v>41.706926447239795</v>
          </cell>
          <cell r="S2504">
            <v>58.160945900876101</v>
          </cell>
          <cell r="T2504">
            <v>64.624987463163862</v>
          </cell>
          <cell r="U2504">
            <v>134.30098961605685</v>
          </cell>
          <cell r="V2504">
            <v>173.90181724521932</v>
          </cell>
          <cell r="W2504">
            <v>309.26644518459079</v>
          </cell>
          <cell r="X2504">
            <v>402.31680886051964</v>
          </cell>
          <cell r="Y2504">
            <v>469.00918555453586</v>
          </cell>
          <cell r="Z2504">
            <v>742.84514990386378</v>
          </cell>
          <cell r="AA2504">
            <v>602.49827309180762</v>
          </cell>
          <cell r="AB2504">
            <v>799.91857956628746</v>
          </cell>
          <cell r="AC2504">
            <v>1103.1417459739589</v>
          </cell>
          <cell r="AD2504">
            <v>884.63528859260987</v>
          </cell>
          <cell r="AE2504">
            <v>651.03478783382525</v>
          </cell>
          <cell r="AF2504">
            <v>527.92322924864982</v>
          </cell>
          <cell r="AJ2504">
            <v>152.36537052512776</v>
          </cell>
          <cell r="AO2504">
            <v>201.00498625199543</v>
          </cell>
          <cell r="AV2504">
            <v>205.18381103468838</v>
          </cell>
          <cell r="BE2504">
            <v>161.36049759482765</v>
          </cell>
          <cell r="BQ2504">
            <v>113.8967648441801</v>
          </cell>
          <cell r="CD2504">
            <v>96.376320002638963</v>
          </cell>
          <cell r="CP2504">
            <v>196.05071056955219</v>
          </cell>
          <cell r="DC2504">
            <v>240.62045976418906</v>
          </cell>
          <cell r="DN2504">
            <v>227.87427537829194</v>
          </cell>
          <cell r="DO2504">
            <v>217.19428896405839</v>
          </cell>
          <cell r="DP2504">
            <v>213.78477291338234</v>
          </cell>
          <cell r="DR2504">
            <v>217.58584072609017</v>
          </cell>
          <cell r="DU2504">
            <v>169.40047589901567</v>
          </cell>
          <cell r="DX2504">
            <v>123.98379144183879</v>
          </cell>
          <cell r="EA2504">
            <v>86.450952034933167</v>
          </cell>
          <cell r="ED2504">
            <v>51.757604182902703</v>
          </cell>
          <cell r="EG2504">
            <v>19.304145180046653</v>
          </cell>
        </row>
        <row r="2506">
          <cell r="D2506">
            <v>0</v>
          </cell>
          <cell r="E2506">
            <v>0</v>
          </cell>
          <cell r="F2506">
            <v>143.86562995918564</v>
          </cell>
          <cell r="G2506">
            <v>147.75716648402889</v>
          </cell>
          <cell r="H2506">
            <v>148.30998219261568</v>
          </cell>
          <cell r="I2506">
            <v>172.61316787812524</v>
          </cell>
          <cell r="J2506">
            <v>194.91775428686162</v>
          </cell>
          <cell r="K2506">
            <v>200.45950814278933</v>
          </cell>
          <cell r="L2506">
            <v>223.95656717930095</v>
          </cell>
          <cell r="M2506">
            <v>305.8343106317285</v>
          </cell>
          <cell r="N2506">
            <v>278.26604408552839</v>
          </cell>
          <cell r="O2506">
            <v>298.92765189996101</v>
          </cell>
          <cell r="P2506">
            <v>361.28121479356531</v>
          </cell>
          <cell r="Q2506">
            <v>427.19979333379132</v>
          </cell>
          <cell r="R2506">
            <v>566.87523371134921</v>
          </cell>
          <cell r="S2506">
            <v>719.52058246582828</v>
          </cell>
          <cell r="T2506">
            <v>904.84529813961308</v>
          </cell>
          <cell r="U2506">
            <v>936.70182180150255</v>
          </cell>
          <cell r="V2506">
            <v>1057.6487918402802</v>
          </cell>
          <cell r="W2506">
            <v>1147.154872653304</v>
          </cell>
          <cell r="X2506">
            <v>1170.2021025699369</v>
          </cell>
          <cell r="Y2506">
            <v>1353.2101201057569</v>
          </cell>
          <cell r="Z2506">
            <v>1473.9943265364036</v>
          </cell>
          <cell r="AA2506">
            <v>1668.3549214248771</v>
          </cell>
          <cell r="AB2506">
            <v>1830.5216608164887</v>
          </cell>
          <cell r="AC2506">
            <v>1924.2681852207957</v>
          </cell>
          <cell r="AD2506">
            <v>2129.3677528526509</v>
          </cell>
          <cell r="AE2506">
            <v>2157.324679732712</v>
          </cell>
          <cell r="AF2506">
            <v>2128.1438650331593</v>
          </cell>
          <cell r="AJ2506">
            <v>2211.4568563026819</v>
          </cell>
          <cell r="AO2506">
            <v>2232.2666981709503</v>
          </cell>
          <cell r="AV2506">
            <v>2343.0359909125896</v>
          </cell>
          <cell r="BE2506">
            <v>2418.8889526214457</v>
          </cell>
          <cell r="BQ2506">
            <v>2343.4074976683528</v>
          </cell>
          <cell r="CD2506">
            <v>2518.1721073203462</v>
          </cell>
          <cell r="CP2506">
            <v>2583.5186199878622</v>
          </cell>
          <cell r="DC2506">
            <v>2652.1151116088736</v>
          </cell>
          <cell r="DN2506">
            <v>2704.5556878747366</v>
          </cell>
          <cell r="DO2506">
            <v>2692.1169493005577</v>
          </cell>
          <cell r="DP2506">
            <v>2656.6836287770575</v>
          </cell>
          <cell r="DR2506">
            <v>2759.8738359922622</v>
          </cell>
          <cell r="DU2506">
            <v>2866.8960634520895</v>
          </cell>
          <cell r="DX2506">
            <v>3011.0959674265946</v>
          </cell>
          <cell r="EA2506">
            <v>3163.5402620646241</v>
          </cell>
          <cell r="ED2506">
            <v>3325.415574128534</v>
          </cell>
          <cell r="EG2506">
            <v>3456.6417170361642</v>
          </cell>
        </row>
        <row r="2512">
          <cell r="D2512">
            <v>0</v>
          </cell>
          <cell r="E2512">
            <v>0</v>
          </cell>
          <cell r="F2512">
            <v>60.811449492308498</v>
          </cell>
          <cell r="G2512">
            <v>56.892678747091367</v>
          </cell>
          <cell r="H2512">
            <v>52.27462958266846</v>
          </cell>
          <cell r="I2512">
            <v>54.735839841578212</v>
          </cell>
          <cell r="J2512">
            <v>52.717456214873387</v>
          </cell>
          <cell r="K2512">
            <v>61.080501521425688</v>
          </cell>
          <cell r="L2512">
            <v>72.503955563790512</v>
          </cell>
          <cell r="M2512">
            <v>88.928048513433183</v>
          </cell>
          <cell r="N2512">
            <v>90.610763742124362</v>
          </cell>
          <cell r="O2512">
            <v>96.953517204073066</v>
          </cell>
          <cell r="P2512">
            <v>130.88724822549867</v>
          </cell>
          <cell r="Q2512">
            <v>142.52258291146563</v>
          </cell>
          <cell r="R2512">
            <v>171.78329130998699</v>
          </cell>
          <cell r="S2512">
            <v>196.7860175633042</v>
          </cell>
          <cell r="T2512">
            <v>224.23094418424981</v>
          </cell>
          <cell r="U2512">
            <v>231.5115985530249</v>
          </cell>
          <cell r="V2512">
            <v>276.77310155535224</v>
          </cell>
          <cell r="W2512">
            <v>302.62542710233475</v>
          </cell>
          <cell r="X2512">
            <v>322.27059539635889</v>
          </cell>
          <cell r="Y2512">
            <v>341.10364754527018</v>
          </cell>
          <cell r="Z2512">
            <v>492.00564253676953</v>
          </cell>
          <cell r="AA2512">
            <v>515.02443774403014</v>
          </cell>
          <cell r="AB2512">
            <v>635.06304895178789</v>
          </cell>
          <cell r="AC2512">
            <v>673.24163157029466</v>
          </cell>
          <cell r="AD2512">
            <v>666.76988155109029</v>
          </cell>
          <cell r="AE2512">
            <v>669.01755104258427</v>
          </cell>
          <cell r="AF2512">
            <v>716.85699626973042</v>
          </cell>
          <cell r="AJ2512">
            <v>742.35238957311424</v>
          </cell>
          <cell r="AO2512">
            <v>760.95439546124453</v>
          </cell>
          <cell r="AV2512">
            <v>801.918648537791</v>
          </cell>
          <cell r="BE2512">
            <v>846.99044829567049</v>
          </cell>
          <cell r="BQ2512">
            <v>855.62423841127998</v>
          </cell>
          <cell r="CD2512">
            <v>902.90694196844208</v>
          </cell>
          <cell r="CP2512">
            <v>917.05376731628087</v>
          </cell>
          <cell r="DC2512">
            <v>964.85061117220027</v>
          </cell>
          <cell r="DN2512">
            <v>931.64016321781139</v>
          </cell>
          <cell r="DO2512">
            <v>937.18659734609082</v>
          </cell>
          <cell r="DP2512">
            <v>939.60928218005893</v>
          </cell>
          <cell r="DR2512">
            <v>965.64847224722644</v>
          </cell>
          <cell r="DU2512">
            <v>996.74687240951823</v>
          </cell>
          <cell r="DX2512">
            <v>1030.704617128328</v>
          </cell>
          <cell r="EA2512">
            <v>1067.7701025415245</v>
          </cell>
          <cell r="ED2512">
            <v>1108.2202587425068</v>
          </cell>
          <cell r="EG2512">
            <v>1152.3639034986029</v>
          </cell>
        </row>
        <row r="2520"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3.5350174126631866</v>
          </cell>
          <cell r="J2520">
            <v>5.4307759825834818</v>
          </cell>
          <cell r="K2520">
            <v>5.9135116254797921</v>
          </cell>
          <cell r="L2520">
            <v>7.4824024648927967</v>
          </cell>
          <cell r="M2520">
            <v>20.679284649699234</v>
          </cell>
          <cell r="N2520">
            <v>72.666695706881015</v>
          </cell>
          <cell r="O2520">
            <v>98.944576888508138</v>
          </cell>
          <cell r="P2520">
            <v>123.37541162407406</v>
          </cell>
          <cell r="Q2520">
            <v>925.3434678375786</v>
          </cell>
          <cell r="R2520">
            <v>1614.8281138371319</v>
          </cell>
          <cell r="S2520">
            <v>1968.0688391405006</v>
          </cell>
          <cell r="T2520">
            <v>2264.4292869992146</v>
          </cell>
          <cell r="U2520">
            <v>2964.1350431432002</v>
          </cell>
          <cell r="V2520">
            <v>3022.9210444979753</v>
          </cell>
          <cell r="W2520">
            <v>2984.9359528329064</v>
          </cell>
          <cell r="X2520">
            <v>3452.9201440218503</v>
          </cell>
          <cell r="Y2520">
            <v>4046.4134782067176</v>
          </cell>
          <cell r="Z2520">
            <v>3800.3936203818876</v>
          </cell>
          <cell r="AA2520">
            <v>3515.8994735603751</v>
          </cell>
          <cell r="AB2520">
            <v>3517.8292501162391</v>
          </cell>
          <cell r="AC2520">
            <v>3636.6500348683403</v>
          </cell>
          <cell r="AD2520">
            <v>3358.3572844269297</v>
          </cell>
          <cell r="AE2520">
            <v>3398.9347663346648</v>
          </cell>
          <cell r="AF2520">
            <v>2889.8114525737988</v>
          </cell>
          <cell r="AJ2520">
            <v>2634.1845149942678</v>
          </cell>
          <cell r="AO2520">
            <v>2463.193604204816</v>
          </cell>
          <cell r="AV2520">
            <v>2209.3656101781348</v>
          </cell>
          <cell r="BE2520">
            <v>1968.2528959495646</v>
          </cell>
          <cell r="BQ2520">
            <v>1864.5956247472434</v>
          </cell>
          <cell r="CD2520">
            <v>1740.4409728460171</v>
          </cell>
          <cell r="CP2520">
            <v>1696.1888105132316</v>
          </cell>
          <cell r="DC2520">
            <v>1330.3277057463836</v>
          </cell>
          <cell r="DN2520">
            <v>1324.1437095342201</v>
          </cell>
          <cell r="DO2520">
            <v>1314.2302853289157</v>
          </cell>
          <cell r="DP2520">
            <v>1290.6448377020195</v>
          </cell>
          <cell r="DR2520">
            <v>1410.8311184847307</v>
          </cell>
          <cell r="DU2520">
            <v>1417.353497747137</v>
          </cell>
          <cell r="DX2520">
            <v>1348.5120862704418</v>
          </cell>
          <cell r="EA2520">
            <v>1348.5120862704418</v>
          </cell>
          <cell r="ED2520">
            <v>1348.5120862704418</v>
          </cell>
          <cell r="EG2520">
            <v>1348.5120862704418</v>
          </cell>
        </row>
        <row r="2543">
          <cell r="D2543">
            <v>59.67061641834443</v>
          </cell>
          <cell r="E2543">
            <v>68.804810777767926</v>
          </cell>
          <cell r="F2543">
            <v>70.524931047212121</v>
          </cell>
          <cell r="G2543">
            <v>69.114432426267882</v>
          </cell>
          <cell r="H2543">
            <v>71.533437561187242</v>
          </cell>
          <cell r="I2543">
            <v>70.818103185575367</v>
          </cell>
          <cell r="J2543">
            <v>69.40174112186385</v>
          </cell>
          <cell r="K2543">
            <v>33.311714339676108</v>
          </cell>
          <cell r="L2543">
            <v>47.923809970207088</v>
          </cell>
          <cell r="M2543">
            <v>77.926427043386084</v>
          </cell>
          <cell r="N2543">
            <v>116.17965465372083</v>
          </cell>
          <cell r="O2543">
            <v>156.26559157458686</v>
          </cell>
          <cell r="P2543">
            <v>127.45558012224342</v>
          </cell>
          <cell r="Q2543">
            <v>154.10228243141947</v>
          </cell>
          <cell r="R2543">
            <v>188.78287493159885</v>
          </cell>
          <cell r="S2543">
            <v>336.05659180267827</v>
          </cell>
          <cell r="T2543">
            <v>259.61772080014111</v>
          </cell>
          <cell r="U2543">
            <v>236.20087328717142</v>
          </cell>
          <cell r="V2543">
            <v>332.53196799999995</v>
          </cell>
          <cell r="W2543">
            <v>960.75106808639987</v>
          </cell>
          <cell r="X2543">
            <v>981.01307378281342</v>
          </cell>
          <cell r="Y2543">
            <v>1332.7908511929243</v>
          </cell>
          <cell r="Z2543">
            <v>1452.1783930312968</v>
          </cell>
          <cell r="AA2543">
            <v>1626.0429210430427</v>
          </cell>
          <cell r="AB2543">
            <v>1707.9517675062261</v>
          </cell>
          <cell r="AC2543">
            <v>3070.2438560100886</v>
          </cell>
          <cell r="AD2543">
            <v>3415.6354774330962</v>
          </cell>
          <cell r="AE2543">
            <v>2900.915978036342</v>
          </cell>
          <cell r="AF2543">
            <v>2514.1597986247093</v>
          </cell>
          <cell r="AJ2543">
            <v>2696.603143307756</v>
          </cell>
          <cell r="AO2543">
            <v>2709.9501492691611</v>
          </cell>
          <cell r="AV2543">
            <v>2843.4551295194888</v>
          </cell>
          <cell r="BE2543">
            <v>2953.4952839907264</v>
          </cell>
          <cell r="BQ2543">
            <v>2567.2485896184789</v>
          </cell>
          <cell r="CD2543">
            <v>2648.9895591425147</v>
          </cell>
          <cell r="CP2543">
            <v>2663.7207482239096</v>
          </cell>
          <cell r="DC2543">
            <v>3191.6650104785335</v>
          </cell>
          <cell r="DN2543">
            <v>2797.7824827772015</v>
          </cell>
          <cell r="DO2543">
            <v>2802.2692175243214</v>
          </cell>
          <cell r="DP2543">
            <v>2804.4254836324999</v>
          </cell>
          <cell r="DR2543">
            <v>2337.5304464265118</v>
          </cell>
          <cell r="DU2543">
            <v>2163.164345788055</v>
          </cell>
          <cell r="DX2543">
            <v>1992.9138707265347</v>
          </cell>
          <cell r="EA2543">
            <v>1826.4744936632906</v>
          </cell>
          <cell r="ED2543">
            <v>1663.5713085004888</v>
          </cell>
          <cell r="EG2543">
            <v>1503.9561241733868</v>
          </cell>
        </row>
        <row r="2548">
          <cell r="D2548">
            <v>12.497353901998499</v>
          </cell>
          <cell r="E2548">
            <v>20.828923169997502</v>
          </cell>
          <cell r="F2548">
            <v>24.994707803996999</v>
          </cell>
          <cell r="G2548">
            <v>26.036153962496876</v>
          </cell>
          <cell r="H2548">
            <v>25.619575499096932</v>
          </cell>
          <cell r="I2548">
            <v>22.495237023597305</v>
          </cell>
          <cell r="J2548">
            <v>22.911815486997252</v>
          </cell>
          <cell r="K2548">
            <v>11.455907743498626</v>
          </cell>
          <cell r="L2548">
            <v>6.8735446460991749</v>
          </cell>
          <cell r="M2548">
            <v>15.60294634664513</v>
          </cell>
          <cell r="N2548">
            <v>32.766187327954768</v>
          </cell>
          <cell r="O2548">
            <v>37.492061705995503</v>
          </cell>
          <cell r="P2548">
            <v>37.920702672606325</v>
          </cell>
          <cell r="Q2548">
            <v>53.296799778824301</v>
          </cell>
          <cell r="R2548">
            <v>103.09221574614301</v>
          </cell>
          <cell r="S2548">
            <v>128.4576646286408</v>
          </cell>
          <cell r="T2548">
            <v>158.95431193647866</v>
          </cell>
          <cell r="U2548">
            <v>328.52016917401232</v>
          </cell>
          <cell r="V2548">
            <v>377.31853799999999</v>
          </cell>
          <cell r="W2548">
            <v>518.29057964015999</v>
          </cell>
          <cell r="X2548">
            <v>650.90788336878177</v>
          </cell>
          <cell r="Y2548">
            <v>830.40926694301766</v>
          </cell>
          <cell r="Z2548">
            <v>1406.5975035010927</v>
          </cell>
          <cell r="AA2548">
            <v>1048.011438312267</v>
          </cell>
          <cell r="AB2548">
            <v>1069.443857872749</v>
          </cell>
          <cell r="AC2548">
            <v>1442.7519921704361</v>
          </cell>
          <cell r="AD2548">
            <v>1125.4296302644541</v>
          </cell>
          <cell r="AE2548">
            <v>1020.2295744515484</v>
          </cell>
          <cell r="AF2548">
            <v>942.28008059565923</v>
          </cell>
          <cell r="AJ2548">
            <v>364.92101232205317</v>
          </cell>
          <cell r="AO2548">
            <v>242.93700924253574</v>
          </cell>
          <cell r="AV2548">
            <v>281.01316308244742</v>
          </cell>
          <cell r="BE2548">
            <v>132.09104529749888</v>
          </cell>
          <cell r="BQ2548">
            <v>80.274915218865132</v>
          </cell>
          <cell r="CD2548">
            <v>74.569541630481382</v>
          </cell>
          <cell r="CP2548">
            <v>172.04706425871595</v>
          </cell>
          <cell r="DC2548">
            <v>202.90188160946349</v>
          </cell>
          <cell r="DN2548">
            <v>175.96228601769056</v>
          </cell>
          <cell r="DO2548">
            <v>173.10998625331999</v>
          </cell>
          <cell r="DP2548">
            <v>164.78391135020743</v>
          </cell>
          <cell r="DR2548">
            <v>161.10153156645808</v>
          </cell>
          <cell r="DU2548">
            <v>120.59182556279079</v>
          </cell>
          <cell r="DX2548">
            <v>84.643105604492206</v>
          </cell>
          <cell r="EA2548">
            <v>56.480333329853011</v>
          </cell>
          <cell r="ED2548">
            <v>32.11998611483655</v>
          </cell>
          <cell r="EG2548">
            <v>11.016260862775299</v>
          </cell>
        </row>
        <row r="2549">
          <cell r="D2549">
            <v>6.804487695698378</v>
          </cell>
          <cell r="E2549">
            <v>7.4849364652682171</v>
          </cell>
          <cell r="F2549">
            <v>6.7364428187413958</v>
          </cell>
          <cell r="G2549">
            <v>20.209328456224185</v>
          </cell>
          <cell r="H2549">
            <v>14.146529919356931</v>
          </cell>
          <cell r="I2549">
            <v>13.97159555673147</v>
          </cell>
          <cell r="J2549">
            <v>13.742553006621119</v>
          </cell>
          <cell r="K2549">
            <v>40.971629556992788</v>
          </cell>
          <cell r="L2549">
            <v>77.921500528102769</v>
          </cell>
          <cell r="M2549">
            <v>175.35422576470705</v>
          </cell>
          <cell r="N2549">
            <v>258.36202614666803</v>
          </cell>
          <cell r="O2549">
            <v>278.34549250654743</v>
          </cell>
          <cell r="P2549">
            <v>346.93168441632605</v>
          </cell>
          <cell r="Q2549">
            <v>435.36662276417513</v>
          </cell>
          <cell r="R2549">
            <v>727.19362039160774</v>
          </cell>
          <cell r="S2549">
            <v>519.48202382949012</v>
          </cell>
          <cell r="T2549">
            <v>750.98375714271435</v>
          </cell>
          <cell r="U2549">
            <v>672.94641293262475</v>
          </cell>
          <cell r="V2549">
            <v>776.2189466846512</v>
          </cell>
          <cell r="W2549">
            <v>1586.4850250426289</v>
          </cell>
          <cell r="X2549">
            <v>1913.9368898734679</v>
          </cell>
          <cell r="Y2549">
            <v>1532.7128823898493</v>
          </cell>
          <cell r="Z2549">
            <v>1846.7778490097494</v>
          </cell>
          <cell r="AA2549">
            <v>1775.0918057443187</v>
          </cell>
          <cell r="AB2549">
            <v>2274.1407283772742</v>
          </cell>
          <cell r="AC2549">
            <v>2439.2515231268576</v>
          </cell>
          <cell r="AD2549">
            <v>2909.5826842113061</v>
          </cell>
          <cell r="AE2549">
            <v>2418.9611968538366</v>
          </cell>
          <cell r="AF2549">
            <v>1636.2311566622991</v>
          </cell>
          <cell r="AJ2549">
            <v>1396.897309315194</v>
          </cell>
          <cell r="AO2549">
            <v>3234.689903346215</v>
          </cell>
          <cell r="AV2549">
            <v>3239.8505594521062</v>
          </cell>
          <cell r="BE2549">
            <v>2604.6837801686534</v>
          </cell>
          <cell r="BQ2549">
            <v>2471.2030379736975</v>
          </cell>
          <cell r="CD2549">
            <v>2530.4277054665527</v>
          </cell>
          <cell r="CP2549">
            <v>2370.7366105453339</v>
          </cell>
          <cell r="DC2549">
            <v>2283.7410175044511</v>
          </cell>
          <cell r="DN2549">
            <v>2389.1063278729584</v>
          </cell>
          <cell r="DO2549">
            <v>2331.8603827578995</v>
          </cell>
          <cell r="DP2549">
            <v>2236.6575741883448</v>
          </cell>
          <cell r="DR2549">
            <v>2422.8796435812314</v>
          </cell>
          <cell r="DU2549">
            <v>2505.4718981879141</v>
          </cell>
          <cell r="DX2549">
            <v>2604.7885292355818</v>
          </cell>
          <cell r="EA2549">
            <v>2729.0953062148742</v>
          </cell>
          <cell r="ED2549">
            <v>2859.3968381446898</v>
          </cell>
          <cell r="EG2549">
            <v>2931.9982133973726</v>
          </cell>
        </row>
        <row r="2550">
          <cell r="D2550">
            <v>0</v>
          </cell>
          <cell r="E2550">
            <v>0</v>
          </cell>
          <cell r="F2550">
            <v>0</v>
          </cell>
          <cell r="G2550">
            <v>1.7461814123222685</v>
          </cell>
          <cell r="H2550">
            <v>1.7753894320101782</v>
          </cell>
          <cell r="I2550">
            <v>1.7181188051711402</v>
          </cell>
          <cell r="J2550">
            <v>1.8326600588492161</v>
          </cell>
          <cell r="K2550">
            <v>12.907601012250295</v>
          </cell>
          <cell r="L2550">
            <v>31.40904982194898</v>
          </cell>
          <cell r="M2550">
            <v>72.226093318354842</v>
          </cell>
          <cell r="N2550">
            <v>110.02541706009033</v>
          </cell>
          <cell r="O2550">
            <v>119.47107902705821</v>
          </cell>
          <cell r="P2550">
            <v>145.07947125922286</v>
          </cell>
          <cell r="Q2550">
            <v>183.47115038059874</v>
          </cell>
          <cell r="R2550">
            <v>319.13551580185555</v>
          </cell>
          <cell r="S2550">
            <v>195.37485961267987</v>
          </cell>
          <cell r="T2550">
            <v>294.33161966388036</v>
          </cell>
          <cell r="U2550">
            <v>240.10636022560163</v>
          </cell>
          <cell r="V2550">
            <v>275.1074004807233</v>
          </cell>
          <cell r="W2550">
            <v>556.4555618169536</v>
          </cell>
          <cell r="X2550">
            <v>498.42819745897492</v>
          </cell>
          <cell r="Y2550">
            <v>301.09191936168611</v>
          </cell>
          <cell r="Z2550">
            <v>271.36391819166482</v>
          </cell>
          <cell r="AA2550">
            <v>122.87747751889219</v>
          </cell>
          <cell r="AB2550">
            <v>286.35833621617098</v>
          </cell>
          <cell r="AC2550">
            <v>438.30430426838626</v>
          </cell>
          <cell r="AD2550">
            <v>537.25497389188627</v>
          </cell>
          <cell r="AE2550">
            <v>275.14196933405083</v>
          </cell>
          <cell r="AF2550">
            <v>116.38596228345561</v>
          </cell>
          <cell r="AJ2550">
            <v>52.561979718457046</v>
          </cell>
          <cell r="AO2550">
            <v>534.57675609191256</v>
          </cell>
          <cell r="AV2550">
            <v>486.59548031271879</v>
          </cell>
          <cell r="BE2550">
            <v>189.15654149756637</v>
          </cell>
          <cell r="BQ2550">
            <v>183.47191421878614</v>
          </cell>
          <cell r="CD2550">
            <v>253.61060158847079</v>
          </cell>
          <cell r="CP2550">
            <v>328.02374904405485</v>
          </cell>
          <cell r="DC2550">
            <v>219.69672891003231</v>
          </cell>
          <cell r="DN2550">
            <v>217.13364620305057</v>
          </cell>
          <cell r="DO2550">
            <v>209.2272959646252</v>
          </cell>
          <cell r="DP2550">
            <v>184.31562883364225</v>
          </cell>
          <cell r="DR2550">
            <v>203.04750096759136</v>
          </cell>
          <cell r="DU2550">
            <v>191.88556098566207</v>
          </cell>
          <cell r="DX2550">
            <v>177.65944395160565</v>
          </cell>
          <cell r="EA2550">
            <v>172.44043506047794</v>
          </cell>
          <cell r="ED2550">
            <v>168.13962608957374</v>
          </cell>
          <cell r="EG2550">
            <v>165.49447142687413</v>
          </cell>
        </row>
        <row r="2551">
          <cell r="D2551">
            <v>-14</v>
          </cell>
          <cell r="E2551">
            <v>-13</v>
          </cell>
          <cell r="F2551">
            <v>-12</v>
          </cell>
          <cell r="G2551">
            <v>-11</v>
          </cell>
          <cell r="H2551">
            <v>-10</v>
          </cell>
          <cell r="I2551">
            <v>-9</v>
          </cell>
          <cell r="J2551">
            <v>-8</v>
          </cell>
          <cell r="K2551">
            <v>-7</v>
          </cell>
          <cell r="L2551">
            <v>-6</v>
          </cell>
          <cell r="M2551">
            <v>-5</v>
          </cell>
          <cell r="N2551">
            <v>-4</v>
          </cell>
          <cell r="O2551">
            <v>-3</v>
          </cell>
          <cell r="P2551">
            <v>-2</v>
          </cell>
          <cell r="Q2551">
            <v>-1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0.2</v>
          </cell>
          <cell r="W2551">
            <v>0</v>
          </cell>
          <cell r="X2551">
            <v>0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  <cell r="AF2551">
            <v>0</v>
          </cell>
          <cell r="AJ2551">
            <v>0</v>
          </cell>
          <cell r="AO2551">
            <v>0</v>
          </cell>
          <cell r="AV2551">
            <v>0</v>
          </cell>
          <cell r="BE2551">
            <v>0</v>
          </cell>
          <cell r="BQ2551">
            <v>0</v>
          </cell>
          <cell r="CD2551">
            <v>0</v>
          </cell>
          <cell r="CP2551">
            <v>0</v>
          </cell>
          <cell r="DC2551">
            <v>0</v>
          </cell>
          <cell r="DN2551">
            <v>0</v>
          </cell>
          <cell r="DO2551">
            <v>0</v>
          </cell>
          <cell r="DP2551">
            <v>0</v>
          </cell>
          <cell r="DR2551">
            <v>0</v>
          </cell>
          <cell r="DU2551">
            <v>0</v>
          </cell>
          <cell r="DX2551">
            <v>0</v>
          </cell>
          <cell r="EA2551">
            <v>0</v>
          </cell>
          <cell r="ED2551">
            <v>0</v>
          </cell>
          <cell r="EG2551">
            <v>0</v>
          </cell>
        </row>
        <row r="2555">
          <cell r="D2555">
            <v>91.105188491043378</v>
          </cell>
          <cell r="E2555">
            <v>109.25857608774271</v>
          </cell>
          <cell r="F2555">
            <v>96.012477468803937</v>
          </cell>
          <cell r="G2555">
            <v>94.211523851170313</v>
          </cell>
          <cell r="H2555">
            <v>100.52454162301464</v>
          </cell>
          <cell r="I2555">
            <v>43.943523276398857</v>
          </cell>
          <cell r="J2555">
            <v>65.218966067567393</v>
          </cell>
          <cell r="K2555">
            <v>60.979164501325016</v>
          </cell>
          <cell r="L2555">
            <v>70.392362905619024</v>
          </cell>
          <cell r="M2555">
            <v>175.71261897633684</v>
          </cell>
          <cell r="N2555">
            <v>495.76221309655682</v>
          </cell>
          <cell r="O2555">
            <v>608.2754246872347</v>
          </cell>
          <cell r="P2555">
            <v>860.87478662562887</v>
          </cell>
          <cell r="Q2555">
            <v>1174.6710515645159</v>
          </cell>
          <cell r="R2555">
            <v>1942.9335321749272</v>
          </cell>
          <cell r="S2555">
            <v>2262.6254299000666</v>
          </cell>
          <cell r="T2555">
            <v>2564.2152889648028</v>
          </cell>
          <cell r="U2555">
            <v>3566.4721872327314</v>
          </cell>
          <cell r="V2555">
            <v>3745.2778593067037</v>
          </cell>
          <cell r="W2555">
            <v>3298.4967850980379</v>
          </cell>
          <cell r="X2555">
            <v>4151.5888129400691</v>
          </cell>
          <cell r="Y2555">
            <v>4508.9056548398312</v>
          </cell>
          <cell r="Z2555">
            <v>4523.6565106432054</v>
          </cell>
          <cell r="AA2555">
            <v>4272.8363454389073</v>
          </cell>
          <cell r="AB2555">
            <v>3180.1756908446691</v>
          </cell>
          <cell r="AC2555">
            <v>3346.0478119603044</v>
          </cell>
          <cell r="AD2555">
            <v>3086.707189803175</v>
          </cell>
          <cell r="AE2555">
            <v>3103.4524491717061</v>
          </cell>
          <cell r="AF2555">
            <v>2851.6852289495814</v>
          </cell>
          <cell r="AJ2555">
            <v>2645.9234498301334</v>
          </cell>
          <cell r="AO2555">
            <v>2742.5084845397364</v>
          </cell>
          <cell r="AV2555">
            <v>2255.4607354366108</v>
          </cell>
          <cell r="BE2555">
            <v>2119.8684487225446</v>
          </cell>
          <cell r="BQ2555">
            <v>1919.4818034664329</v>
          </cell>
          <cell r="CD2555">
            <v>1186.412365215089</v>
          </cell>
          <cell r="CP2555">
            <v>1359.4622167145615</v>
          </cell>
          <cell r="DC2555">
            <v>915.94307565749875</v>
          </cell>
          <cell r="DN2555">
            <v>911.65748155493634</v>
          </cell>
          <cell r="DO2555">
            <v>899.34600216713068</v>
          </cell>
          <cell r="DP2555">
            <v>867.71592285905388</v>
          </cell>
          <cell r="DR2555">
            <v>958.16202447364242</v>
          </cell>
          <cell r="DU2555">
            <v>945.53244434965006</v>
          </cell>
          <cell r="DX2555">
            <v>897.74305598957358</v>
          </cell>
          <cell r="EA2555">
            <v>893.79540154048561</v>
          </cell>
          <cell r="ED2555">
            <v>890.9335227457118</v>
          </cell>
          <cell r="EG2555">
            <v>892.26419191759965</v>
          </cell>
        </row>
        <row r="2557">
          <cell r="D2557">
            <v>-34.380857802047849</v>
          </cell>
          <cell r="E2557">
            <v>-36.742220743445088</v>
          </cell>
          <cell r="F2557">
            <v>-32.887567814531977</v>
          </cell>
          <cell r="G2557">
            <v>-33.713788850778926</v>
          </cell>
          <cell r="H2557">
            <v>-40.784021538962698</v>
          </cell>
          <cell r="I2557">
            <v>-33.651305588900982</v>
          </cell>
          <cell r="J2557">
            <v>-35.072842221679174</v>
          </cell>
          <cell r="K2557">
            <v>-22.720043975267071</v>
          </cell>
          <cell r="L2557">
            <v>-76.241581917083124</v>
          </cell>
          <cell r="M2557">
            <v>-234.15893015294725</v>
          </cell>
          <cell r="N2557">
            <v>-351.7288641152756</v>
          </cell>
          <cell r="O2557">
            <v>-437.98407832431968</v>
          </cell>
          <cell r="P2557">
            <v>-518.46568432754702</v>
          </cell>
          <cell r="Q2557">
            <v>-696.28756376952595</v>
          </cell>
          <cell r="R2557">
            <v>-935.45942364570726</v>
          </cell>
          <cell r="S2557">
            <v>-1333.2342992253957</v>
          </cell>
          <cell r="T2557">
            <v>-1083.506461143739</v>
          </cell>
          <cell r="U2557">
            <v>-1012.1153601005283</v>
          </cell>
          <cell r="V2557">
            <v>-1176.4779999999998</v>
          </cell>
          <cell r="W2557">
            <v>-1834.3603004113243</v>
          </cell>
          <cell r="X2557">
            <v>-2658.8603801009763</v>
          </cell>
          <cell r="Y2557">
            <v>-3237.0301597586795</v>
          </cell>
          <cell r="Z2557">
            <v>-3126.1418239494942</v>
          </cell>
          <cell r="AA2557">
            <v>-4278.7750211486682</v>
          </cell>
          <cell r="AB2557">
            <v>-3887.9089578130452</v>
          </cell>
          <cell r="AC2557">
            <v>-4009.2348192315831</v>
          </cell>
          <cell r="AD2557">
            <v>-4123.6843892830429</v>
          </cell>
          <cell r="AE2557">
            <v>-4064.3901994430571</v>
          </cell>
          <cell r="AF2557">
            <v>-2348.7619105917897</v>
          </cell>
          <cell r="AJ2557">
            <v>-2258.1569251915421</v>
          </cell>
          <cell r="AO2557">
            <v>-2402.9786080732451</v>
          </cell>
          <cell r="AV2557">
            <v>-2086.8061252331777</v>
          </cell>
          <cell r="BE2557">
            <v>-1741.7700106337102</v>
          </cell>
          <cell r="BQ2557">
            <v>-1163.909089707226</v>
          </cell>
          <cell r="CD2557">
            <v>-905.51496778910541</v>
          </cell>
          <cell r="CP2557">
            <v>-831.04810156458188</v>
          </cell>
          <cell r="DC2557">
            <v>-716.5883706966946</v>
          </cell>
          <cell r="DN2557">
            <v>-651.3645228160027</v>
          </cell>
          <cell r="DO2557">
            <v>-633.67517750269133</v>
          </cell>
          <cell r="DP2557">
            <v>-615.17860140658308</v>
          </cell>
          <cell r="DR2557">
            <v>-666.49893157563497</v>
          </cell>
          <cell r="DU2557">
            <v>-656.47903248501655</v>
          </cell>
          <cell r="DX2557">
            <v>-649.12855782228223</v>
          </cell>
          <cell r="EA2557">
            <v>-654.17006527441424</v>
          </cell>
          <cell r="ED2557">
            <v>-662.00629101959942</v>
          </cell>
          <cell r="EG2557">
            <v>-659.73963878250083</v>
          </cell>
        </row>
      </sheetData>
      <sheetData sheetId="1" refreshError="1">
        <row r="12">
          <cell r="U12">
            <v>55.007999999999996</v>
          </cell>
          <cell r="Y12">
            <v>123.44800000000001</v>
          </cell>
          <cell r="AC12">
            <v>455.08199999999999</v>
          </cell>
          <cell r="AG12">
            <v>1169.0650000000001</v>
          </cell>
          <cell r="AK12">
            <v>1527.4479999999999</v>
          </cell>
          <cell r="AO12">
            <v>1713.7119999999998</v>
          </cell>
          <cell r="AS12">
            <v>2088.5759999999996</v>
          </cell>
          <cell r="AW12">
            <v>1480.7239476089999</v>
          </cell>
          <cell r="AZ12">
            <v>1155.6379999999999</v>
          </cell>
          <cell r="BB12">
            <v>1548.1579999999999</v>
          </cell>
          <cell r="BF12">
            <v>2186.0320000000002</v>
          </cell>
          <cell r="BQ12">
            <v>2172.0459999999998</v>
          </cell>
          <cell r="CC12">
            <v>1570.5170000000001</v>
          </cell>
          <cell r="CO12">
            <v>726.12199999999996</v>
          </cell>
          <cell r="CZ12">
            <v>38.773000000000003</v>
          </cell>
          <cell r="DL12">
            <v>19.988999999999997</v>
          </cell>
        </row>
        <row r="14">
          <cell r="DL14">
            <v>3.8359999999999999</v>
          </cell>
          <cell r="DZ14">
            <v>3.923</v>
          </cell>
          <cell r="EI14">
            <v>3.923</v>
          </cell>
          <cell r="EU14">
            <v>3.9790000000000001</v>
          </cell>
          <cell r="FF14">
            <v>4.0030000000000001</v>
          </cell>
          <cell r="FH14">
            <v>3.8340000000000001</v>
          </cell>
          <cell r="FJ14">
            <v>3.915</v>
          </cell>
          <cell r="FK14">
            <v>3.8461469141783837</v>
          </cell>
          <cell r="FL14">
            <v>3.9382351406644167</v>
          </cell>
          <cell r="FM14">
            <v>3.8879999999999999</v>
          </cell>
          <cell r="FN14">
            <v>3.8222203712675755</v>
          </cell>
          <cell r="FQ14">
            <v>3.7382938283567664</v>
          </cell>
          <cell r="FT14">
            <v>3.9269405626576659</v>
          </cell>
          <cell r="FW14">
            <v>3.9676594808694134</v>
          </cell>
          <cell r="FZ14">
            <v>3.9642278752137265</v>
          </cell>
          <cell r="GC14">
            <v>4.0330000000000004</v>
          </cell>
        </row>
        <row r="19">
          <cell r="B19">
            <v>6.5000000000000002E-2</v>
          </cell>
          <cell r="C19">
            <v>2.4510000000000001</v>
          </cell>
          <cell r="D19">
            <v>3.609</v>
          </cell>
          <cell r="E19">
            <v>0.112</v>
          </cell>
          <cell r="F19">
            <v>0.224</v>
          </cell>
          <cell r="G19">
            <v>0.01</v>
          </cell>
          <cell r="H19">
            <v>4.0000000000000001E-3</v>
          </cell>
          <cell r="I19">
            <v>4.0000000000000001E-3</v>
          </cell>
          <cell r="J19">
            <v>2E-3</v>
          </cell>
          <cell r="K19">
            <v>6.0000000000000001E-3</v>
          </cell>
          <cell r="L19">
            <v>4.0000000000000001E-3</v>
          </cell>
          <cell r="M19">
            <v>8.4000000000000005E-2</v>
          </cell>
        </row>
        <row r="41">
          <cell r="DL41">
            <v>350.83</v>
          </cell>
        </row>
        <row r="45">
          <cell r="DL45">
            <v>0.71099999999999997</v>
          </cell>
        </row>
        <row r="46">
          <cell r="DL46" t="str">
            <v>…</v>
          </cell>
        </row>
        <row r="55">
          <cell r="B55">
            <v>17.645999999999997</v>
          </cell>
          <cell r="C55">
            <v>7.9420000000000002</v>
          </cell>
          <cell r="D55">
            <v>10.238999999999999</v>
          </cell>
          <cell r="E55">
            <v>8.0879999999999992</v>
          </cell>
          <cell r="F55">
            <v>16.175999999999998</v>
          </cell>
          <cell r="G55">
            <v>15.379</v>
          </cell>
          <cell r="H55">
            <v>10.702999999999999</v>
          </cell>
          <cell r="I55">
            <v>9.113999999999999</v>
          </cell>
          <cell r="J55">
            <v>7.9420000000000002</v>
          </cell>
          <cell r="K55">
            <v>6.0910000000000002</v>
          </cell>
          <cell r="L55">
            <v>5.2249999999999996</v>
          </cell>
          <cell r="M55">
            <v>4.0590000000000002</v>
          </cell>
          <cell r="U55">
            <v>0.81</v>
          </cell>
          <cell r="Y55">
            <v>1.2629999999999999</v>
          </cell>
          <cell r="AC55">
            <v>0.78600000000000003</v>
          </cell>
          <cell r="AG55">
            <v>0.55000000000000004</v>
          </cell>
          <cell r="AK55">
            <v>0.36599999999999999</v>
          </cell>
          <cell r="AO55">
            <v>0.52200000000000002</v>
          </cell>
          <cell r="AS55">
            <v>2.1459999999999999</v>
          </cell>
        </row>
        <row r="59">
          <cell r="CZ59">
            <v>17.786999999999999</v>
          </cell>
        </row>
        <row r="93">
          <cell r="AW93">
            <v>-25.835932217</v>
          </cell>
          <cell r="AZ93">
            <v>-27.42</v>
          </cell>
          <cell r="BB93">
            <v>-24.492000000000001</v>
          </cell>
          <cell r="BF93">
            <v>-33.963999999999999</v>
          </cell>
          <cell r="BQ93">
            <v>-39.509</v>
          </cell>
          <cell r="CC93">
            <v>-24.492000000000001</v>
          </cell>
          <cell r="CO93">
            <v>-26.234000000000002</v>
          </cell>
          <cell r="CZ93">
            <v>-50.55</v>
          </cell>
          <cell r="DL93">
            <v>-80.082999999999998</v>
          </cell>
        </row>
        <row r="101">
          <cell r="B101">
            <v>1.6</v>
          </cell>
          <cell r="C101">
            <v>1.2</v>
          </cell>
          <cell r="D101">
            <v>1.575</v>
          </cell>
          <cell r="E101">
            <v>1.5780000000000001</v>
          </cell>
          <cell r="F101">
            <v>1.5780000000000001</v>
          </cell>
          <cell r="G101">
            <v>1.6</v>
          </cell>
          <cell r="H101">
            <v>2.4089999999999998</v>
          </cell>
          <cell r="I101">
            <v>2.5819999999999999</v>
          </cell>
          <cell r="J101">
            <v>2.762</v>
          </cell>
          <cell r="K101">
            <v>4.1829999999999998</v>
          </cell>
          <cell r="L101">
            <v>12.308</v>
          </cell>
          <cell r="M101">
            <v>8.0210000000000008</v>
          </cell>
          <cell r="U101" t="str">
            <v>…</v>
          </cell>
          <cell r="Y101" t="str">
            <v>…</v>
          </cell>
          <cell r="AC101" t="str">
            <v>…</v>
          </cell>
          <cell r="AG101" t="str">
            <v>…</v>
          </cell>
          <cell r="AK101" t="str">
            <v>…</v>
          </cell>
          <cell r="AO101" t="str">
            <v>…</v>
          </cell>
          <cell r="AS101" t="str">
            <v>…</v>
          </cell>
          <cell r="AW101" t="str">
            <v>…</v>
          </cell>
          <cell r="AZ101" t="str">
            <v>…</v>
          </cell>
          <cell r="BB101" t="str">
            <v>…</v>
          </cell>
          <cell r="BF101" t="str">
            <v>…</v>
          </cell>
          <cell r="BQ101" t="str">
            <v>…</v>
          </cell>
          <cell r="CC101">
            <v>369.363</v>
          </cell>
          <cell r="CO101">
            <v>516.70500000000004</v>
          </cell>
          <cell r="CZ101">
            <v>617.87400000000002</v>
          </cell>
          <cell r="DL101">
            <v>8.3469999999999995</v>
          </cell>
        </row>
        <row r="102">
          <cell r="B102">
            <v>0.20499999999999999</v>
          </cell>
          <cell r="C102">
            <v>1.7889999999999999</v>
          </cell>
          <cell r="D102">
            <v>1.7889999999999999</v>
          </cell>
          <cell r="E102">
            <v>1.105</v>
          </cell>
          <cell r="F102">
            <v>1.105</v>
          </cell>
          <cell r="G102">
            <v>1.105</v>
          </cell>
          <cell r="H102">
            <v>1.105</v>
          </cell>
          <cell r="I102">
            <v>1.105</v>
          </cell>
          <cell r="J102">
            <v>0.84299999999999997</v>
          </cell>
          <cell r="K102">
            <v>0</v>
          </cell>
          <cell r="L102" t="str">
            <v>…</v>
          </cell>
          <cell r="M102" t="str">
            <v>…</v>
          </cell>
          <cell r="U102" t="str">
            <v>…</v>
          </cell>
          <cell r="Y102" t="str">
            <v>…</v>
          </cell>
          <cell r="AC102" t="str">
            <v>…</v>
          </cell>
          <cell r="AG102" t="str">
            <v>…</v>
          </cell>
          <cell r="AK102" t="str">
            <v>…</v>
          </cell>
          <cell r="AO102" t="str">
            <v>…</v>
          </cell>
          <cell r="AS102" t="str">
            <v>…</v>
          </cell>
          <cell r="AW102" t="str">
            <v>…</v>
          </cell>
          <cell r="AZ102" t="str">
            <v>…</v>
          </cell>
          <cell r="BB102">
            <v>0.14000000000000001</v>
          </cell>
          <cell r="BF102">
            <v>0.27800000000000002</v>
          </cell>
          <cell r="BQ102">
            <v>0.19700000000000001</v>
          </cell>
          <cell r="CC102">
            <v>0.216</v>
          </cell>
          <cell r="CO102">
            <v>0.434</v>
          </cell>
          <cell r="CZ102">
            <v>0.217</v>
          </cell>
          <cell r="DL102">
            <v>0.45200000000000001</v>
          </cell>
        </row>
        <row r="103">
          <cell r="B103">
            <v>0</v>
          </cell>
          <cell r="C103">
            <v>4.6559999999999997</v>
          </cell>
          <cell r="D103">
            <v>4.6559999999999997</v>
          </cell>
          <cell r="E103">
            <v>4.6559999999999997</v>
          </cell>
          <cell r="F103">
            <v>4.6559999999999997</v>
          </cell>
          <cell r="G103">
            <v>4.6559999999999997</v>
          </cell>
          <cell r="H103">
            <v>4.6558965019999992</v>
          </cell>
          <cell r="I103">
            <v>4.6558965019999992</v>
          </cell>
          <cell r="J103">
            <v>4.3877292930000005</v>
          </cell>
          <cell r="K103">
            <v>3.8321972230000001</v>
          </cell>
          <cell r="L103">
            <v>3.3980000000000001</v>
          </cell>
          <cell r="M103">
            <v>2.5009999999999999</v>
          </cell>
          <cell r="U103">
            <v>1.7889999999999999</v>
          </cell>
          <cell r="Y103">
            <v>1.2969999999999999</v>
          </cell>
          <cell r="AC103">
            <v>0.79</v>
          </cell>
          <cell r="AG103">
            <v>0.26700000000000002</v>
          </cell>
          <cell r="AK103" t="str">
            <v>…</v>
          </cell>
          <cell r="AO103" t="str">
            <v>…</v>
          </cell>
          <cell r="AS103" t="str">
            <v>…</v>
          </cell>
          <cell r="AW103" t="str">
            <v>…</v>
          </cell>
          <cell r="AZ103" t="str">
            <v>…</v>
          </cell>
          <cell r="BB103" t="str">
            <v>…</v>
          </cell>
          <cell r="BF103" t="str">
            <v>…</v>
          </cell>
          <cell r="BQ103" t="str">
            <v>…</v>
          </cell>
          <cell r="CC103" t="str">
            <v>…</v>
          </cell>
          <cell r="CO103">
            <v>0</v>
          </cell>
          <cell r="CZ103">
            <v>0</v>
          </cell>
          <cell r="DL103">
            <v>600.35699999999997</v>
          </cell>
        </row>
        <row r="104">
          <cell r="B104">
            <v>1.474</v>
          </cell>
          <cell r="C104">
            <v>3.4079999999999999</v>
          </cell>
          <cell r="D104">
            <v>3.4830000000000001</v>
          </cell>
          <cell r="E104">
            <v>4.8419999999999996</v>
          </cell>
          <cell r="F104">
            <v>9.6839999999999993</v>
          </cell>
          <cell r="G104">
            <v>10.483000000000001</v>
          </cell>
          <cell r="H104">
            <v>9.2479999999999993</v>
          </cell>
          <cell r="I104">
            <v>9.0069999999999997</v>
          </cell>
          <cell r="J104">
            <v>7.8520000000000003</v>
          </cell>
          <cell r="K104">
            <v>6.0170000000000003</v>
          </cell>
          <cell r="L104">
            <v>5.1929999999999996</v>
          </cell>
          <cell r="M104">
            <v>3.718</v>
          </cell>
          <cell r="U104">
            <v>0.70599999999999996</v>
          </cell>
          <cell r="Y104">
            <v>0.14199999999999999</v>
          </cell>
          <cell r="AC104">
            <v>0</v>
          </cell>
          <cell r="AG104">
            <v>0</v>
          </cell>
          <cell r="AK104">
            <v>0</v>
          </cell>
          <cell r="AO104">
            <v>0</v>
          </cell>
          <cell r="AS104">
            <v>0</v>
          </cell>
          <cell r="AW104">
            <v>0</v>
          </cell>
          <cell r="AZ104">
            <v>0</v>
          </cell>
          <cell r="BB104">
            <v>0</v>
          </cell>
          <cell r="BF104">
            <v>0</v>
          </cell>
          <cell r="BQ104">
            <v>0</v>
          </cell>
          <cell r="CC104">
            <v>0</v>
          </cell>
          <cell r="CO104">
            <v>0</v>
          </cell>
          <cell r="CZ104">
            <v>0</v>
          </cell>
          <cell r="DL104">
            <v>0</v>
          </cell>
        </row>
        <row r="105">
          <cell r="B105">
            <v>-6.8000000000000005E-2</v>
          </cell>
          <cell r="C105">
            <v>-0.25</v>
          </cell>
          <cell r="D105">
            <v>-0.44600000000000001</v>
          </cell>
          <cell r="E105">
            <v>-0.16999999999999998</v>
          </cell>
          <cell r="F105">
            <v>-0.16999999999999998</v>
          </cell>
          <cell r="G105">
            <v>-0.06</v>
          </cell>
          <cell r="H105">
            <v>-6.9999999999999993E-2</v>
          </cell>
          <cell r="I105">
            <v>-7.9999999999999988E-2</v>
          </cell>
          <cell r="J105">
            <v>-0.48</v>
          </cell>
          <cell r="K105">
            <v>-1.032</v>
          </cell>
          <cell r="L105">
            <v>-1.2409999999999999</v>
          </cell>
          <cell r="M105">
            <v>-1.9219999999999999</v>
          </cell>
          <cell r="U105">
            <v>-6.6130000000000004</v>
          </cell>
          <cell r="Y105">
            <v>-4.0270000000000001</v>
          </cell>
          <cell r="AC105">
            <v>-303.16300000000001</v>
          </cell>
          <cell r="AG105">
            <v>-899.44100000000003</v>
          </cell>
          <cell r="AK105">
            <v>-1243.0070000000001</v>
          </cell>
          <cell r="AO105">
            <v>-1401.5740000000001</v>
          </cell>
          <cell r="AS105">
            <v>-1808.7731032659999</v>
          </cell>
          <cell r="AW105">
            <v>-980.40519431899997</v>
          </cell>
          <cell r="AZ105">
            <v>-340</v>
          </cell>
          <cell r="BB105">
            <v>-809.00699999999995</v>
          </cell>
          <cell r="BF105">
            <v>-710.42899999999997</v>
          </cell>
          <cell r="BQ105">
            <v>-885.01199999999994</v>
          </cell>
          <cell r="CC105">
            <v>-490.01600000000008</v>
          </cell>
          <cell r="CO105">
            <v>-323.46199999999999</v>
          </cell>
          <cell r="CZ105">
            <v>-176.87299999999999</v>
          </cell>
          <cell r="DL105">
            <v>-113.58500000000001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 t="str">
            <v>…</v>
          </cell>
          <cell r="L106" t="str">
            <v>…</v>
          </cell>
          <cell r="M106" t="str">
            <v>…</v>
          </cell>
          <cell r="U106" t="str">
            <v>…</v>
          </cell>
          <cell r="Y106" t="str">
            <v>…</v>
          </cell>
          <cell r="AC106" t="str">
            <v>…</v>
          </cell>
          <cell r="AG106" t="str">
            <v>…</v>
          </cell>
          <cell r="AK106" t="str">
            <v>…</v>
          </cell>
          <cell r="AO106">
            <v>0</v>
          </cell>
          <cell r="AS106">
            <v>0</v>
          </cell>
          <cell r="AW106">
            <v>0</v>
          </cell>
          <cell r="AZ106">
            <v>0</v>
          </cell>
          <cell r="BB106">
            <v>0</v>
          </cell>
          <cell r="BF106">
            <v>0</v>
          </cell>
          <cell r="BQ106">
            <v>0</v>
          </cell>
          <cell r="CC106">
            <v>30</v>
          </cell>
          <cell r="CO106">
            <v>90</v>
          </cell>
          <cell r="CZ106">
            <v>137.5</v>
          </cell>
          <cell r="DL106">
            <v>90</v>
          </cell>
        </row>
        <row r="107">
          <cell r="B107">
            <v>4.6429999999999998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 t="str">
            <v>…</v>
          </cell>
          <cell r="L107" t="str">
            <v>…</v>
          </cell>
          <cell r="M107" t="str">
            <v>…</v>
          </cell>
          <cell r="U107" t="str">
            <v>…</v>
          </cell>
          <cell r="Y107" t="str">
            <v>…</v>
          </cell>
          <cell r="AC107" t="str">
            <v>…</v>
          </cell>
          <cell r="AG107" t="str">
            <v>…</v>
          </cell>
          <cell r="AK107" t="str">
            <v>…</v>
          </cell>
          <cell r="AO107" t="str">
            <v>…</v>
          </cell>
          <cell r="AS107" t="str">
            <v>…</v>
          </cell>
          <cell r="AW107" t="str">
            <v>…</v>
          </cell>
          <cell r="AZ107" t="str">
            <v>…</v>
          </cell>
          <cell r="BB107" t="str">
            <v>…</v>
          </cell>
          <cell r="BF107" t="str">
            <v>…</v>
          </cell>
          <cell r="BQ107" t="str">
            <v>…</v>
          </cell>
          <cell r="CC107" t="str">
            <v>…</v>
          </cell>
          <cell r="CO107" t="str">
            <v>…</v>
          </cell>
          <cell r="CZ107" t="str">
            <v>…</v>
          </cell>
          <cell r="DL107" t="str">
            <v>…</v>
          </cell>
        </row>
        <row r="113">
          <cell r="B113">
            <v>0.84099999999999997</v>
          </cell>
          <cell r="C113">
            <v>0.83099999999999996</v>
          </cell>
          <cell r="D113">
            <v>1.47</v>
          </cell>
          <cell r="E113">
            <v>1.2489999999999999</v>
          </cell>
          <cell r="F113">
            <v>1.2489999999999999</v>
          </cell>
          <cell r="G113">
            <v>0.61499999999999999</v>
          </cell>
          <cell r="H113">
            <v>1.946</v>
          </cell>
          <cell r="I113">
            <v>1.488</v>
          </cell>
          <cell r="J113">
            <v>4.38</v>
          </cell>
          <cell r="K113">
            <v>2.9960000000000004</v>
          </cell>
          <cell r="L113">
            <v>5.1069999999999993</v>
          </cell>
          <cell r="M113">
            <v>10.370000000000001</v>
          </cell>
          <cell r="U113">
            <v>22.855999999999998</v>
          </cell>
          <cell r="Y113">
            <v>84.373999999999995</v>
          </cell>
          <cell r="AC113">
            <v>104.71299999999999</v>
          </cell>
          <cell r="AG113">
            <v>209.97300000000001</v>
          </cell>
          <cell r="AK113">
            <v>213.36599999999999</v>
          </cell>
          <cell r="AO113">
            <v>279.81900000000002</v>
          </cell>
          <cell r="AS113">
            <v>232.886</v>
          </cell>
          <cell r="AW113">
            <v>373.22116538299997</v>
          </cell>
          <cell r="AZ113">
            <v>428.23599999999999</v>
          </cell>
          <cell r="BB113">
            <v>469.66300000000001</v>
          </cell>
          <cell r="BF113">
            <v>1179.2629999999999</v>
          </cell>
          <cell r="BQ113">
            <v>981.57</v>
          </cell>
          <cell r="CC113">
            <v>1175.7459999999999</v>
          </cell>
          <cell r="CO113">
            <v>756.22500000000002</v>
          </cell>
          <cell r="CZ113">
            <v>383.18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9.9200000000000004E-4</v>
          </cell>
          <cell r="J116">
            <v>0</v>
          </cell>
          <cell r="K116" t="str">
            <v>…</v>
          </cell>
          <cell r="L116" t="str">
            <v>…</v>
          </cell>
          <cell r="M116" t="str">
            <v>…</v>
          </cell>
          <cell r="U116">
            <v>0.8</v>
          </cell>
          <cell r="Y116">
            <v>0.8</v>
          </cell>
          <cell r="AC116">
            <v>8.8999999999999996E-2</v>
          </cell>
          <cell r="AG116">
            <v>0.11899999999999999</v>
          </cell>
          <cell r="AK116">
            <v>0.70499999999999996</v>
          </cell>
          <cell r="AO116">
            <v>0.70499999999999996</v>
          </cell>
          <cell r="AS116">
            <v>0.70899999999999996</v>
          </cell>
          <cell r="AW116">
            <v>0.70899999999999996</v>
          </cell>
          <cell r="AZ116">
            <v>0.70899999999999996</v>
          </cell>
          <cell r="BB116">
            <v>0.70899999999999996</v>
          </cell>
          <cell r="BF116">
            <v>5.5229999999999997</v>
          </cell>
          <cell r="BQ116">
            <v>0.71099999999999997</v>
          </cell>
          <cell r="CC116">
            <v>0.71099999999999997</v>
          </cell>
          <cell r="CO116">
            <v>0.71099999999999997</v>
          </cell>
          <cell r="CZ116">
            <v>0.71099999999999997</v>
          </cell>
        </row>
        <row r="159">
          <cell r="BF159">
            <v>969.71100000000001</v>
          </cell>
          <cell r="BN159">
            <v>849.02997388897268</v>
          </cell>
          <cell r="BQ159">
            <v>722.81799999999998</v>
          </cell>
        </row>
        <row r="160">
          <cell r="BF160">
            <v>181.86500000000001</v>
          </cell>
          <cell r="BN160">
            <v>179.48018539457792</v>
          </cell>
          <cell r="BQ160">
            <v>220.715</v>
          </cell>
        </row>
        <row r="165">
          <cell r="B165">
            <v>1.2669999999999999</v>
          </cell>
          <cell r="C165">
            <v>1.466</v>
          </cell>
          <cell r="D165">
            <v>1.6739999999999999</v>
          </cell>
          <cell r="E165">
            <v>1.198</v>
          </cell>
          <cell r="G165">
            <v>3.09</v>
          </cell>
          <cell r="H165">
            <v>2.4889999999999999</v>
          </cell>
          <cell r="I165">
            <v>2.5739999999999998</v>
          </cell>
          <cell r="J165">
            <v>1.4259999999999999</v>
          </cell>
          <cell r="K165">
            <v>10.159000000000001</v>
          </cell>
          <cell r="L165">
            <v>25.759</v>
          </cell>
          <cell r="M165">
            <v>19.391999999999999</v>
          </cell>
          <cell r="Q165">
            <v>27.074000000000002</v>
          </cell>
          <cell r="U165">
            <v>66.31</v>
          </cell>
          <cell r="Y165">
            <v>38.061</v>
          </cell>
          <cell r="AC165">
            <v>52.982999999999997</v>
          </cell>
          <cell r="AG165">
            <v>85.406000000000006</v>
          </cell>
          <cell r="AK165">
            <v>67.991</v>
          </cell>
          <cell r="AO165">
            <v>134.84399999999999</v>
          </cell>
          <cell r="AS165">
            <v>193.286</v>
          </cell>
          <cell r="AW165">
            <v>164.31300000000002</v>
          </cell>
          <cell r="AZ165">
            <v>96.036000000000001</v>
          </cell>
          <cell r="BB165">
            <v>129.471</v>
          </cell>
          <cell r="BF165">
            <v>187.58799999999999</v>
          </cell>
          <cell r="BQ165">
            <v>317.28100000000001</v>
          </cell>
          <cell r="CC165">
            <v>176.37700000000001</v>
          </cell>
          <cell r="CO165">
            <v>191.184</v>
          </cell>
          <cell r="CZ165">
            <v>220.07400000000001</v>
          </cell>
          <cell r="DL165">
            <v>183.245</v>
          </cell>
        </row>
      </sheetData>
      <sheetData sheetId="2" refreshError="1">
        <row r="164">
          <cell r="H164">
            <v>-17787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CHAD"/>
      <sheetName val="MTCHAD"/>
      <sheetName val="Saisie Monnaie"/>
      <sheetName val="TrendConjonturel"/>
      <sheetName val="FMI_BEAC"/>
      <sheetName val="Service Dette"/>
      <sheetName val="Saisie BDP"/>
      <sheetName val="Serie_ANALYTIQUE_V1"/>
      <sheetName val="Serie_ANALYTIQUE_V2"/>
      <sheetName val="Saisie BDP New"/>
      <sheetName val="OUTPUT_GAP"/>
      <sheetName val="Données communes"/>
      <sheetName val="IPI_ICAI"/>
      <sheetName val="EAU_ELECT"/>
      <sheetName val="INSEED"/>
      <sheetName val="INVEST"/>
      <sheetName val="Feuil2"/>
      <sheetName val="Graphique2"/>
      <sheetName val="TCHTEXTE"/>
      <sheetName val="Prév inflation MT"/>
      <sheetName val="Modèles"/>
      <sheetName val="Feuil1"/>
    </sheetNames>
    <sheetDataSet>
      <sheetData sheetId="0" refreshError="1">
        <row r="10">
          <cell r="D10">
            <v>127.72499999999999</v>
          </cell>
          <cell r="E10">
            <v>137.458</v>
          </cell>
          <cell r="F10">
            <v>151.08500000000001</v>
          </cell>
          <cell r="G10">
            <v>158.333</v>
          </cell>
          <cell r="H10">
            <v>174.51599999999999</v>
          </cell>
          <cell r="I10">
            <v>122.1</v>
          </cell>
          <cell r="J10">
            <v>94.942999999999998</v>
          </cell>
          <cell r="K10">
            <v>156.74600000000001</v>
          </cell>
          <cell r="L10">
            <v>157.69999999999999</v>
          </cell>
          <cell r="M10">
            <v>213.054</v>
          </cell>
          <cell r="N10">
            <v>263.476</v>
          </cell>
          <cell r="O10">
            <v>161.64500000000001</v>
          </cell>
          <cell r="P10">
            <v>184.00399999999999</v>
          </cell>
          <cell r="Q10">
            <v>143.03200000000001</v>
          </cell>
          <cell r="R10">
            <v>164.547</v>
          </cell>
          <cell r="S10">
            <v>168.59399999999999</v>
          </cell>
          <cell r="T10">
            <v>102.23399999999999</v>
          </cell>
          <cell r="U10">
            <v>207.53399999999999</v>
          </cell>
          <cell r="V10">
            <v>179.80600000000001</v>
          </cell>
          <cell r="W10">
            <v>98.164000000000001</v>
          </cell>
          <cell r="X10">
            <v>115.196</v>
          </cell>
          <cell r="Y10">
            <v>70.977000000000004</v>
          </cell>
          <cell r="Z10">
            <v>35.091999999999999</v>
          </cell>
          <cell r="AA10">
            <v>52.6</v>
          </cell>
          <cell r="AB10">
            <v>61.719000000000001</v>
          </cell>
          <cell r="AC10">
            <v>64.769000000000005</v>
          </cell>
          <cell r="AH10">
            <v>65.948000000000008</v>
          </cell>
          <cell r="AM10">
            <v>95.155000000000001</v>
          </cell>
          <cell r="AR10">
            <v>78.871000000000009</v>
          </cell>
          <cell r="AV10">
            <v>132.072</v>
          </cell>
          <cell r="BA10">
            <v>153.357</v>
          </cell>
          <cell r="BH10">
            <v>47.803000000000004</v>
          </cell>
          <cell r="BQ10">
            <v>15.513</v>
          </cell>
          <cell r="CC10">
            <v>113.494</v>
          </cell>
          <cell r="CN10">
            <v>123.11499999999999</v>
          </cell>
          <cell r="CZ10">
            <v>146.477</v>
          </cell>
          <cell r="DM10">
            <v>101.751</v>
          </cell>
          <cell r="DW10">
            <v>111.298</v>
          </cell>
          <cell r="DX10">
            <v>111.298</v>
          </cell>
          <cell r="DY10">
            <v>111.298</v>
          </cell>
          <cell r="EA10">
            <v>150.40600000000001</v>
          </cell>
          <cell r="ED10">
            <v>189.51500000000001</v>
          </cell>
          <cell r="EG10">
            <v>228.62400000000002</v>
          </cell>
          <cell r="EJ10">
            <v>267.733</v>
          </cell>
          <cell r="EM10">
            <v>306.84199999999998</v>
          </cell>
          <cell r="EP10">
            <v>345.95099999999996</v>
          </cell>
        </row>
        <row r="11">
          <cell r="D11">
            <v>100</v>
          </cell>
          <cell r="E11">
            <v>100</v>
          </cell>
          <cell r="F11">
            <v>90</v>
          </cell>
          <cell r="G11">
            <v>100</v>
          </cell>
          <cell r="H11">
            <v>90</v>
          </cell>
          <cell r="I11">
            <v>80</v>
          </cell>
          <cell r="J11">
            <v>90</v>
          </cell>
          <cell r="K11">
            <v>120</v>
          </cell>
          <cell r="L11">
            <v>170</v>
          </cell>
          <cell r="M11">
            <v>170</v>
          </cell>
          <cell r="N11">
            <v>194</v>
          </cell>
          <cell r="O11">
            <v>168.2</v>
          </cell>
          <cell r="P11">
            <v>150</v>
          </cell>
          <cell r="Q11">
            <v>183</v>
          </cell>
          <cell r="R11">
            <v>164</v>
          </cell>
          <cell r="S11">
            <v>167</v>
          </cell>
          <cell r="T11">
            <v>160</v>
          </cell>
          <cell r="U11">
            <v>190</v>
          </cell>
          <cell r="V11">
            <v>163</v>
          </cell>
          <cell r="W11">
            <v>160</v>
          </cell>
          <cell r="X11">
            <v>160</v>
          </cell>
          <cell r="Y11">
            <v>180</v>
          </cell>
          <cell r="Z11">
            <v>180</v>
          </cell>
          <cell r="AA11">
            <v>180</v>
          </cell>
          <cell r="AB11">
            <v>215</v>
          </cell>
          <cell r="AC11">
            <v>215</v>
          </cell>
          <cell r="AH11">
            <v>240</v>
          </cell>
          <cell r="AM11">
            <v>240</v>
          </cell>
          <cell r="AR11">
            <v>240</v>
          </cell>
          <cell r="AV11">
            <v>240</v>
          </cell>
          <cell r="BA11">
            <v>220</v>
          </cell>
          <cell r="BH11">
            <v>220</v>
          </cell>
          <cell r="BQ11">
            <v>220</v>
          </cell>
          <cell r="CC11">
            <v>220</v>
          </cell>
          <cell r="CN11">
            <v>220</v>
          </cell>
          <cell r="CZ11">
            <v>220</v>
          </cell>
          <cell r="DM11">
            <v>220</v>
          </cell>
          <cell r="DW11">
            <v>220</v>
          </cell>
          <cell r="DX11">
            <v>220</v>
          </cell>
          <cell r="DY11">
            <v>220</v>
          </cell>
          <cell r="EA11">
            <v>220</v>
          </cell>
          <cell r="ED11">
            <v>220</v>
          </cell>
          <cell r="EG11">
            <v>220</v>
          </cell>
          <cell r="EJ11">
            <v>220</v>
          </cell>
          <cell r="EM11">
            <v>220</v>
          </cell>
          <cell r="EP11">
            <v>220</v>
          </cell>
        </row>
        <row r="12">
          <cell r="D12">
            <v>33.085000000000001</v>
          </cell>
          <cell r="E12">
            <v>45</v>
          </cell>
          <cell r="F12">
            <v>53.04</v>
          </cell>
          <cell r="G12">
            <v>57.716999999999999</v>
          </cell>
          <cell r="H12">
            <v>60.21</v>
          </cell>
          <cell r="I12">
            <v>63.758000000000003</v>
          </cell>
          <cell r="J12">
            <v>42.997</v>
          </cell>
          <cell r="K12">
            <v>32.929000000000002</v>
          </cell>
          <cell r="L12">
            <v>67.162000000000006</v>
          </cell>
          <cell r="M12">
            <v>53.503</v>
          </cell>
          <cell r="N12">
            <v>70.659000000000006</v>
          </cell>
          <cell r="O12">
            <v>86.141000000000005</v>
          </cell>
          <cell r="P12">
            <v>85.2</v>
          </cell>
          <cell r="Q12">
            <v>68.742999999999995</v>
          </cell>
          <cell r="R12">
            <v>55.578000000000003</v>
          </cell>
          <cell r="S12">
            <v>60.439</v>
          </cell>
          <cell r="T12">
            <v>62.262999999999998</v>
          </cell>
          <cell r="U12">
            <v>63.220999999999997</v>
          </cell>
          <cell r="V12">
            <v>66.765000000000001</v>
          </cell>
          <cell r="W12">
            <v>65.810460000000006</v>
          </cell>
          <cell r="X12">
            <v>56.247239999999998</v>
          </cell>
          <cell r="Y12">
            <v>46.777999999999999</v>
          </cell>
          <cell r="Z12">
            <v>28.603731000000003</v>
          </cell>
          <cell r="AA12">
            <v>14.387719999999998</v>
          </cell>
          <cell r="AB12">
            <v>21.41872</v>
          </cell>
          <cell r="AC12">
            <v>23.604366900000002</v>
          </cell>
          <cell r="AH12">
            <v>23.016299999999998</v>
          </cell>
          <cell r="AM12">
            <v>35.502140000000004</v>
          </cell>
          <cell r="AR12">
            <v>34.595070120000003</v>
          </cell>
          <cell r="AV12">
            <v>54.547248600000003</v>
          </cell>
          <cell r="BA12">
            <v>56.884425</v>
          </cell>
          <cell r="BH12">
            <v>20.444911999999999</v>
          </cell>
          <cell r="BQ12">
            <v>6.1148604490627561</v>
          </cell>
          <cell r="CC12">
            <v>44.736670650804385</v>
          </cell>
          <cell r="CN12">
            <v>48.529043008209968</v>
          </cell>
          <cell r="CZ12">
            <v>58.396216392016839</v>
          </cell>
          <cell r="DM12">
            <v>39.175921230664919</v>
          </cell>
          <cell r="DW12">
            <v>42.851683827486163</v>
          </cell>
          <cell r="DX12">
            <v>42.851683827486163</v>
          </cell>
          <cell r="DY12">
            <v>42.851683827486163</v>
          </cell>
          <cell r="EA12">
            <v>57.908950365297521</v>
          </cell>
          <cell r="ED12">
            <v>72.966601920663805</v>
          </cell>
          <cell r="EG12">
            <v>88.024253476030083</v>
          </cell>
          <cell r="EJ12">
            <v>103.08190503139636</v>
          </cell>
          <cell r="EM12">
            <v>118.13955658676264</v>
          </cell>
          <cell r="EP12">
            <v>133.19720814212889</v>
          </cell>
        </row>
        <row r="13">
          <cell r="D13">
            <v>374.00634728729034</v>
          </cell>
          <cell r="E13">
            <v>514.44444444444434</v>
          </cell>
          <cell r="F13">
            <v>442.00603318250376</v>
          </cell>
          <cell r="G13">
            <v>451</v>
          </cell>
          <cell r="H13">
            <v>445.6</v>
          </cell>
          <cell r="I13">
            <v>396</v>
          </cell>
          <cell r="J13">
            <v>336</v>
          </cell>
          <cell r="K13">
            <v>706</v>
          </cell>
          <cell r="L13">
            <v>948</v>
          </cell>
          <cell r="M13">
            <v>882</v>
          </cell>
          <cell r="N13">
            <v>895</v>
          </cell>
          <cell r="O13">
            <v>902</v>
          </cell>
          <cell r="P13">
            <v>705.6</v>
          </cell>
          <cell r="Q13">
            <v>736.8</v>
          </cell>
          <cell r="R13">
            <v>1023.8</v>
          </cell>
          <cell r="S13">
            <v>643.1</v>
          </cell>
          <cell r="T13">
            <v>723.4</v>
          </cell>
          <cell r="U13">
            <v>707</v>
          </cell>
          <cell r="V13">
            <v>628.046627724107</v>
          </cell>
          <cell r="W13">
            <v>670.8141037139319</v>
          </cell>
          <cell r="X13">
            <v>551.91697145809599</v>
          </cell>
          <cell r="Y13">
            <v>498.43966508111799</v>
          </cell>
          <cell r="Z13">
            <v>674.0729032866376</v>
          </cell>
          <cell r="AA13">
            <v>1496.3454946301431</v>
          </cell>
          <cell r="AB13">
            <v>1289.2927308447936</v>
          </cell>
          <cell r="AC13">
            <v>1362.2479321824133</v>
          </cell>
          <cell r="AH13">
            <v>1339.2398049259259</v>
          </cell>
          <cell r="AM13">
            <v>1233.9578091543485</v>
          </cell>
          <cell r="AR13">
            <v>1224.4256793537577</v>
          </cell>
          <cell r="AV13">
            <v>1330.484617377165</v>
          </cell>
          <cell r="BA13">
            <v>1472.1672242689247</v>
          </cell>
          <cell r="BH13">
            <v>1541.5767160080616</v>
          </cell>
          <cell r="BQ13">
            <v>1389.9672620967483</v>
          </cell>
          <cell r="CC13">
            <v>1263.038203557586</v>
          </cell>
          <cell r="CN13">
            <v>1716.6286678376478</v>
          </cell>
          <cell r="CZ13">
            <v>2482.9481786168121</v>
          </cell>
          <cell r="DM13">
            <v>1766.2953253064636</v>
          </cell>
          <cell r="DW13">
            <v>1604.7569008370099</v>
          </cell>
          <cell r="DX13">
            <v>1610.1062820972252</v>
          </cell>
          <cell r="DY13">
            <v>1615.4556633574405</v>
          </cell>
          <cell r="EA13">
            <v>1567.6043590863569</v>
          </cell>
          <cell r="ED13">
            <v>1563.0883805606431</v>
          </cell>
          <cell r="EG13">
            <v>1558.9731175437337</v>
          </cell>
          <cell r="EJ13">
            <v>1543.5377401423107</v>
          </cell>
          <cell r="EM13">
            <v>1528.2551882597136</v>
          </cell>
          <cell r="EP13">
            <v>1528.2551882597136</v>
          </cell>
        </row>
        <row r="19">
          <cell r="D19">
            <v>0</v>
          </cell>
          <cell r="E19">
            <v>0</v>
          </cell>
          <cell r="F19" t="str">
            <v>...</v>
          </cell>
          <cell r="G19" t="str">
            <v>...</v>
          </cell>
          <cell r="H19" t="str">
            <v>...</v>
          </cell>
          <cell r="I19" t="str">
            <v>...</v>
          </cell>
          <cell r="J19" t="str">
            <v>...</v>
          </cell>
          <cell r="K19" t="str">
            <v>...</v>
          </cell>
          <cell r="L19" t="str">
            <v>...</v>
          </cell>
          <cell r="M19" t="str">
            <v>...</v>
          </cell>
          <cell r="N19" t="str">
            <v>...</v>
          </cell>
          <cell r="O19" t="str">
            <v>...</v>
          </cell>
          <cell r="P19" t="str">
            <v>...</v>
          </cell>
          <cell r="Q19" t="str">
            <v>...</v>
          </cell>
          <cell r="R19" t="str">
            <v>...</v>
          </cell>
          <cell r="S19" t="str">
            <v>...</v>
          </cell>
          <cell r="T19">
            <v>1.7081156944444442</v>
          </cell>
          <cell r="U19">
            <v>8.7466445833333335</v>
          </cell>
          <cell r="V19">
            <v>8.7415944444444449</v>
          </cell>
          <cell r="W19">
            <v>7.8720416666666662</v>
          </cell>
          <cell r="X19">
            <v>7.2802924999999998</v>
          </cell>
          <cell r="Y19">
            <v>6.4651731944444446</v>
          </cell>
          <cell r="Z19">
            <v>6.0590277777777777</v>
          </cell>
          <cell r="AA19">
            <v>6.2090154166666665</v>
          </cell>
          <cell r="AB19">
            <v>5.8500005605709875</v>
          </cell>
          <cell r="AC19">
            <v>5.7390353597222212</v>
          </cell>
          <cell r="AH19">
            <v>4.833272381944445</v>
          </cell>
          <cell r="AM19">
            <v>5.3343584722222221</v>
          </cell>
          <cell r="AR19">
            <v>7.2460552777777778</v>
          </cell>
          <cell r="AV19">
            <v>6.475436666666667</v>
          </cell>
          <cell r="BA19">
            <v>5.7665509722222223</v>
          </cell>
          <cell r="BH19">
            <v>6.5082629166666663</v>
          </cell>
          <cell r="BQ19">
            <v>7.2734982916666659</v>
          </cell>
          <cell r="CC19">
            <v>6.9219565277777777</v>
          </cell>
          <cell r="CN19">
            <v>6.765914722222222</v>
          </cell>
          <cell r="CZ19">
            <v>7.0148988888888884</v>
          </cell>
          <cell r="DM19">
            <v>7.7033160041666653</v>
          </cell>
          <cell r="DW19">
            <v>7.8484413763611114</v>
          </cell>
          <cell r="DX19">
            <v>7.6945503689814823</v>
          </cell>
          <cell r="DY19">
            <v>7.5406593616018522</v>
          </cell>
          <cell r="EA19">
            <v>7.9592744444444454</v>
          </cell>
          <cell r="ED19">
            <v>8.2788122222222231</v>
          </cell>
          <cell r="EG19">
            <v>8.1214447222222219</v>
          </cell>
          <cell r="EJ19">
            <v>8.1214447222222219</v>
          </cell>
          <cell r="EM19">
            <v>8.1214447222222219</v>
          </cell>
          <cell r="EP19">
            <v>8.1214447222222219</v>
          </cell>
        </row>
        <row r="22">
          <cell r="D22">
            <v>0</v>
          </cell>
          <cell r="E22">
            <v>0</v>
          </cell>
          <cell r="F22" t="str">
            <v>...</v>
          </cell>
          <cell r="G22" t="str">
            <v>...</v>
          </cell>
          <cell r="H22" t="str">
            <v>...</v>
          </cell>
          <cell r="I22" t="str">
            <v>...</v>
          </cell>
          <cell r="J22" t="str">
            <v>...</v>
          </cell>
          <cell r="K22" t="str">
            <v>...</v>
          </cell>
          <cell r="L22" t="str">
            <v>...</v>
          </cell>
          <cell r="M22" t="str">
            <v>...</v>
          </cell>
          <cell r="N22" t="str">
            <v>...</v>
          </cell>
          <cell r="O22" t="str">
            <v>...</v>
          </cell>
          <cell r="P22" t="str">
            <v>...</v>
          </cell>
          <cell r="Q22" t="str">
            <v>...</v>
          </cell>
          <cell r="R22" t="str">
            <v>...</v>
          </cell>
          <cell r="S22" t="str">
            <v>...</v>
          </cell>
          <cell r="T22">
            <v>1.1922862499999998</v>
          </cell>
          <cell r="U22">
            <v>8.5171258333333331</v>
          </cell>
          <cell r="V22">
            <v>8.7867911111111106</v>
          </cell>
          <cell r="W22">
            <v>7.7713381944444437</v>
          </cell>
          <cell r="X22">
            <v>7.3124377777777774</v>
          </cell>
          <cell r="Y22">
            <v>6.4651731944444446</v>
          </cell>
          <cell r="Z22">
            <v>5.9863888888888885</v>
          </cell>
          <cell r="AA22">
            <v>6.1534598611111111</v>
          </cell>
          <cell r="AB22">
            <v>5.6089965244598767</v>
          </cell>
          <cell r="AC22">
            <v>5.162981805555555</v>
          </cell>
          <cell r="AH22">
            <v>4.2119390277777775</v>
          </cell>
          <cell r="AM22">
            <v>4.5739418055555552</v>
          </cell>
          <cell r="AR22">
            <v>6.4928001388888887</v>
          </cell>
          <cell r="AV22">
            <v>5.8011427777777778</v>
          </cell>
          <cell r="BA22">
            <v>5.0922570833333332</v>
          </cell>
          <cell r="BH22">
            <v>5.8082629166666662</v>
          </cell>
          <cell r="BQ22">
            <v>6.562773611111111</v>
          </cell>
          <cell r="CC22">
            <v>6.310634583333333</v>
          </cell>
          <cell r="CN22">
            <v>5.96132375</v>
          </cell>
          <cell r="CZ22">
            <v>6.2830006944444445</v>
          </cell>
          <cell r="DM22">
            <v>6.7769527777777778</v>
          </cell>
          <cell r="DW22">
            <v>6.856103220164945</v>
          </cell>
          <cell r="DX22">
            <v>6.7658466700963515</v>
          </cell>
          <cell r="DY22">
            <v>6.6755901200277572</v>
          </cell>
          <cell r="EA22">
            <v>6.9986195312222845</v>
          </cell>
          <cell r="ED22">
            <v>7.2795902840375568</v>
          </cell>
          <cell r="EG22">
            <v>7.1412164577840382</v>
          </cell>
          <cell r="EJ22">
            <v>7.2795902840375568</v>
          </cell>
          <cell r="EM22">
            <v>7.2795902840375568</v>
          </cell>
          <cell r="EP22">
            <v>7.2795902840375568</v>
          </cell>
        </row>
        <row r="23">
          <cell r="K23" t="str">
            <v>...</v>
          </cell>
          <cell r="L23" t="str">
            <v>...</v>
          </cell>
          <cell r="M23" t="str">
            <v>...</v>
          </cell>
          <cell r="N23" t="str">
            <v>...</v>
          </cell>
          <cell r="O23" t="str">
            <v>...</v>
          </cell>
          <cell r="P23" t="str">
            <v>...</v>
          </cell>
          <cell r="Q23" t="str">
            <v>...</v>
          </cell>
          <cell r="R23" t="str">
            <v>...</v>
          </cell>
          <cell r="S23">
            <v>113.8163472</v>
          </cell>
          <cell r="T23">
            <v>112.0175048920354</v>
          </cell>
          <cell r="U23">
            <v>108.0272726807689</v>
          </cell>
          <cell r="V23">
            <v>160.7644699264138</v>
          </cell>
          <cell r="W23">
            <v>199.7892473860465</v>
          </cell>
          <cell r="X23">
            <v>209.90753607874862</v>
          </cell>
          <cell r="Y23">
            <v>258.85567436516402</v>
          </cell>
          <cell r="Z23">
            <v>192.97638894821375</v>
          </cell>
          <cell r="AA23">
            <v>258.17687999999998</v>
          </cell>
          <cell r="AB23">
            <v>270.13637735999998</v>
          </cell>
          <cell r="AC23">
            <v>371.93952527999994</v>
          </cell>
          <cell r="AH23">
            <v>371.84843119012982</v>
          </cell>
          <cell r="AM23">
            <v>324.30587246682484</v>
          </cell>
          <cell r="AR23">
            <v>184.69355088415338</v>
          </cell>
          <cell r="AV23">
            <v>159.26174692891382</v>
          </cell>
          <cell r="BA23">
            <v>206.24122937505661</v>
          </cell>
          <cell r="BH23">
            <v>259.96115434440935</v>
          </cell>
          <cell r="BQ23">
            <v>244.38061688490055</v>
          </cell>
          <cell r="CC23">
            <v>167.86948579647697</v>
          </cell>
          <cell r="CN23">
            <v>271.5550203838315</v>
          </cell>
          <cell r="CZ23">
            <v>426.4633774939083</v>
          </cell>
          <cell r="DM23">
            <v>346.69028194343457</v>
          </cell>
          <cell r="DW23">
            <v>346.4626812400474</v>
          </cell>
          <cell r="DX23">
            <v>337.83578750991967</v>
          </cell>
          <cell r="DY23">
            <v>305.28606240572066</v>
          </cell>
          <cell r="EA23">
            <v>307.93743257833455</v>
          </cell>
          <cell r="ED23">
            <v>293.77269199850144</v>
          </cell>
          <cell r="EG23">
            <v>283.87465317478217</v>
          </cell>
          <cell r="EJ23">
            <v>277.03237417065066</v>
          </cell>
          <cell r="EM23">
            <v>271.80107899961826</v>
          </cell>
          <cell r="EP23">
            <v>271.80107899961826</v>
          </cell>
        </row>
        <row r="27">
          <cell r="D27">
            <v>0</v>
          </cell>
          <cell r="E27">
            <v>0</v>
          </cell>
          <cell r="F27" t="str">
            <v>...</v>
          </cell>
          <cell r="G27" t="str">
            <v>...</v>
          </cell>
          <cell r="H27" t="str">
            <v>...</v>
          </cell>
          <cell r="I27" t="str">
            <v>...</v>
          </cell>
          <cell r="J27" t="str">
            <v>...</v>
          </cell>
        </row>
        <row r="30">
          <cell r="D30">
            <v>9280</v>
          </cell>
          <cell r="E30">
            <v>9539</v>
          </cell>
          <cell r="F30">
            <v>9776</v>
          </cell>
          <cell r="G30">
            <v>10048</v>
          </cell>
          <cell r="H30">
            <v>10337</v>
          </cell>
          <cell r="I30">
            <v>10616</v>
          </cell>
          <cell r="J30">
            <v>10905</v>
          </cell>
          <cell r="K30">
            <v>11203</v>
          </cell>
          <cell r="L30">
            <v>11509</v>
          </cell>
          <cell r="M30">
            <v>12856.6</v>
          </cell>
          <cell r="N30">
            <v>14193.9</v>
          </cell>
          <cell r="O30">
            <v>14551.31</v>
          </cell>
          <cell r="P30">
            <v>14932.673000000001</v>
          </cell>
          <cell r="Q30">
            <v>15322.873999999996</v>
          </cell>
          <cell r="R30">
            <v>15758.849838199996</v>
          </cell>
          <cell r="S30">
            <v>16119.989889268256</v>
          </cell>
          <cell r="T30">
            <v>16444.105</v>
          </cell>
          <cell r="U30">
            <v>16855.207624999999</v>
          </cell>
          <cell r="V30">
            <v>17254.893</v>
          </cell>
          <cell r="W30">
            <v>17675.442999999999</v>
          </cell>
          <cell r="X30">
            <v>18106.508999999998</v>
          </cell>
          <cell r="Y30">
            <v>18547.912020845502</v>
          </cell>
          <cell r="Z30">
            <v>19000.445756208548</v>
          </cell>
          <cell r="AA30">
            <v>19455.147355315265</v>
          </cell>
          <cell r="AB30">
            <v>19929.844149601551</v>
          </cell>
          <cell r="AC30">
            <v>20416.132346851828</v>
          </cell>
          <cell r="AH30">
            <v>20914.28597611501</v>
          </cell>
          <cell r="AM30">
            <v>22724.594553932217</v>
          </cell>
          <cell r="AR30">
            <v>22979.074661048162</v>
          </cell>
          <cell r="AV30">
            <v>23239.764082777736</v>
          </cell>
          <cell r="BA30">
            <v>23506.814326397511</v>
          </cell>
          <cell r="BH30">
            <v>24758.26407193975</v>
          </cell>
          <cell r="BQ30">
            <v>26448.411727074788</v>
          </cell>
          <cell r="CC30">
            <v>27573.738749238368</v>
          </cell>
          <cell r="CN30">
            <v>29393.605506688102</v>
          </cell>
          <cell r="CZ30">
            <v>30863.285782022507</v>
          </cell>
          <cell r="DM30">
            <v>32715.082928943859</v>
          </cell>
          <cell r="DW30">
            <v>35005.138733969929</v>
          </cell>
          <cell r="DX30">
            <v>35005.138733969929</v>
          </cell>
          <cell r="DY30">
            <v>35005.138733969929</v>
          </cell>
          <cell r="EA30">
            <v>37805.549832687524</v>
          </cell>
          <cell r="ED30">
            <v>40829.99381930253</v>
          </cell>
          <cell r="EG30">
            <v>44096.393324846737</v>
          </cell>
          <cell r="EJ30">
            <v>47624.104790834477</v>
          </cell>
          <cell r="EM30">
            <v>51434.033174101241</v>
          </cell>
          <cell r="EP30">
            <v>55548.755828029345</v>
          </cell>
        </row>
        <row r="31">
          <cell r="D31">
            <v>173</v>
          </cell>
          <cell r="E31">
            <v>163</v>
          </cell>
          <cell r="F31">
            <v>170</v>
          </cell>
          <cell r="G31">
            <v>217</v>
          </cell>
          <cell r="H31">
            <v>219</v>
          </cell>
          <cell r="I31">
            <v>200</v>
          </cell>
          <cell r="J31">
            <v>250</v>
          </cell>
          <cell r="K31">
            <v>235.6</v>
          </cell>
          <cell r="L31">
            <v>226.48400000000001</v>
          </cell>
          <cell r="M31">
            <v>330.56200000000001</v>
          </cell>
          <cell r="N31">
            <v>291.28800000000001</v>
          </cell>
          <cell r="O31">
            <v>325.5</v>
          </cell>
          <cell r="P31">
            <v>286.2</v>
          </cell>
          <cell r="Q31">
            <v>295</v>
          </cell>
          <cell r="R31">
            <v>292.8</v>
          </cell>
          <cell r="S31">
            <v>342.6</v>
          </cell>
          <cell r="T31">
            <v>560.97400000000005</v>
          </cell>
          <cell r="U31">
            <v>602.76300000000003</v>
          </cell>
          <cell r="V31">
            <v>437.63400000000001</v>
          </cell>
          <cell r="W31">
            <v>500.66300000000001</v>
          </cell>
          <cell r="X31">
            <v>547.9959685</v>
          </cell>
          <cell r="Y31">
            <v>482.02843615400002</v>
          </cell>
          <cell r="Z31">
            <v>478.24900000000002</v>
          </cell>
          <cell r="AA31">
            <v>420.60379999999998</v>
          </cell>
          <cell r="AB31">
            <v>448.93</v>
          </cell>
          <cell r="AC31">
            <v>505.58249999999998</v>
          </cell>
          <cell r="AH31">
            <v>346.90500000000003</v>
          </cell>
          <cell r="AM31">
            <v>375.13200000000001</v>
          </cell>
          <cell r="AR31">
            <v>262.18950000000001</v>
          </cell>
          <cell r="AV31">
            <v>253.25196436059795</v>
          </cell>
          <cell r="BA31">
            <v>260.84952329141589</v>
          </cell>
          <cell r="BH31">
            <v>268.6750089901584</v>
          </cell>
          <cell r="BQ31">
            <v>276.73525925986314</v>
          </cell>
          <cell r="CC31">
            <v>276.06002522726908</v>
          </cell>
          <cell r="CN31">
            <v>278.82062547954177</v>
          </cell>
          <cell r="CZ31">
            <v>281.60883173433717</v>
          </cell>
          <cell r="DM31">
            <v>287.24100836902392</v>
          </cell>
          <cell r="DW31">
            <v>298.73064870378488</v>
          </cell>
          <cell r="DX31">
            <v>298.73064870378488</v>
          </cell>
          <cell r="DY31">
            <v>298.73064870378488</v>
          </cell>
          <cell r="EA31">
            <v>313.66718113897412</v>
          </cell>
          <cell r="ED31">
            <v>329.35054019592286</v>
          </cell>
          <cell r="EG31">
            <v>345.81806720571905</v>
          </cell>
          <cell r="EJ31">
            <v>363.10897056600504</v>
          </cell>
          <cell r="EM31">
            <v>381.26441909430531</v>
          </cell>
          <cell r="EP31">
            <v>400.3276400490206</v>
          </cell>
        </row>
        <row r="32">
          <cell r="D32">
            <v>72.25433526011561</v>
          </cell>
          <cell r="E32">
            <v>71.877300613496928</v>
          </cell>
          <cell r="F32">
            <v>78.152941176470591</v>
          </cell>
          <cell r="G32">
            <v>66.7</v>
          </cell>
          <cell r="H32">
            <v>73.2</v>
          </cell>
          <cell r="I32">
            <v>66.599999999999994</v>
          </cell>
          <cell r="J32">
            <v>50</v>
          </cell>
          <cell r="K32">
            <v>75</v>
          </cell>
          <cell r="L32">
            <v>109.5</v>
          </cell>
          <cell r="M32">
            <v>142.1</v>
          </cell>
          <cell r="N32">
            <v>143.6</v>
          </cell>
          <cell r="O32">
            <v>158.80000000000001</v>
          </cell>
          <cell r="P32">
            <v>233.8</v>
          </cell>
          <cell r="Q32">
            <v>165.4</v>
          </cell>
          <cell r="R32">
            <v>169</v>
          </cell>
          <cell r="S32">
            <v>173.4</v>
          </cell>
          <cell r="T32">
            <v>239.98400000000001</v>
          </cell>
          <cell r="U32">
            <v>251.172</v>
          </cell>
          <cell r="V32">
            <v>269.38965586320006</v>
          </cell>
          <cell r="W32">
            <v>237.60167647134244</v>
          </cell>
          <cell r="X32">
            <v>247.40574353019616</v>
          </cell>
          <cell r="Y32">
            <v>252.80333954950612</v>
          </cell>
          <cell r="Z32">
            <v>264.28074078565766</v>
          </cell>
          <cell r="AA32">
            <v>118.70791466933966</v>
          </cell>
          <cell r="AB32">
            <v>480.85002116142829</v>
          </cell>
          <cell r="AC32">
            <v>771.37954735379492</v>
          </cell>
          <cell r="AH32">
            <v>388.85500000000002</v>
          </cell>
          <cell r="AM32">
            <v>474.80094211903179</v>
          </cell>
          <cell r="AR32">
            <v>424.86650817740565</v>
          </cell>
          <cell r="AV32">
            <v>377.45923351341997</v>
          </cell>
          <cell r="BA32">
            <v>405.63461754659539</v>
          </cell>
          <cell r="BH32">
            <v>388.78834990187789</v>
          </cell>
          <cell r="BQ32">
            <v>509.54855538055102</v>
          </cell>
          <cell r="CC32">
            <v>487.04352343703505</v>
          </cell>
          <cell r="CN32">
            <v>548.46336357509142</v>
          </cell>
          <cell r="CZ32">
            <v>590.87981184611715</v>
          </cell>
          <cell r="DM32">
            <v>523.63626739182632</v>
          </cell>
          <cell r="DW32">
            <v>591.34643091595501</v>
          </cell>
          <cell r="DX32">
            <v>591.34643091595501</v>
          </cell>
          <cell r="DY32">
            <v>591.34643091595501</v>
          </cell>
          <cell r="EA32">
            <v>587.0116343244332</v>
          </cell>
          <cell r="ED32">
            <v>587.9158614465324</v>
          </cell>
          <cell r="EG32">
            <v>587.9158614465324</v>
          </cell>
          <cell r="EJ32">
            <v>587.9158614465324</v>
          </cell>
          <cell r="EM32">
            <v>587.9158614465324</v>
          </cell>
          <cell r="EP32">
            <v>587.9158614465324</v>
          </cell>
        </row>
        <row r="39">
          <cell r="D39" t="str">
            <v>...</v>
          </cell>
          <cell r="E39" t="str">
            <v>...</v>
          </cell>
          <cell r="F39" t="str">
            <v>...</v>
          </cell>
          <cell r="G39" t="str">
            <v>...</v>
          </cell>
          <cell r="H39" t="str">
            <v>...</v>
          </cell>
          <cell r="I39" t="str">
            <v>...</v>
          </cell>
          <cell r="J39" t="str">
            <v>...</v>
          </cell>
          <cell r="K39">
            <v>8.5</v>
          </cell>
          <cell r="L39">
            <v>12.7</v>
          </cell>
          <cell r="M39">
            <v>10.199999999999999</v>
          </cell>
          <cell r="N39">
            <v>11</v>
          </cell>
          <cell r="O39">
            <v>11</v>
          </cell>
          <cell r="P39">
            <v>12</v>
          </cell>
          <cell r="Q39">
            <v>12.1</v>
          </cell>
          <cell r="R39">
            <v>13</v>
          </cell>
          <cell r="S39">
            <v>14</v>
          </cell>
          <cell r="T39">
            <v>14.5</v>
          </cell>
          <cell r="U39">
            <v>15.671999999999999</v>
          </cell>
          <cell r="V39">
            <v>20.042698399999999</v>
          </cell>
          <cell r="W39">
            <v>25.039887970479999</v>
          </cell>
          <cell r="X39">
            <v>13.05</v>
          </cell>
          <cell r="Y39">
            <v>14.925000000000001</v>
          </cell>
          <cell r="Z39">
            <v>15.239897500000001</v>
          </cell>
          <cell r="AA39">
            <v>14.577</v>
          </cell>
          <cell r="AB39">
            <v>19.044</v>
          </cell>
          <cell r="AC39">
            <v>25.436</v>
          </cell>
          <cell r="AD39">
            <v>22.990000000000006</v>
          </cell>
          <cell r="AE39">
            <v>15.675000000000001</v>
          </cell>
          <cell r="AF39">
            <v>15.675000000000001</v>
          </cell>
          <cell r="AH39">
            <v>31.318999999999999</v>
          </cell>
          <cell r="AM39">
            <v>45.5</v>
          </cell>
          <cell r="AR39">
            <v>47</v>
          </cell>
          <cell r="AV39">
            <v>47.94</v>
          </cell>
          <cell r="BA39">
            <v>48.898000000000003</v>
          </cell>
          <cell r="BH39">
            <v>49.875999999999998</v>
          </cell>
          <cell r="BQ39">
            <v>50.874000000000002</v>
          </cell>
          <cell r="CC39">
            <v>50.849153999999999</v>
          </cell>
          <cell r="CN39">
            <v>54.305999999999997</v>
          </cell>
          <cell r="CZ39">
            <v>48.707999999999998</v>
          </cell>
          <cell r="DM39">
            <v>54.305999999999997</v>
          </cell>
          <cell r="DW39">
            <v>59.872365000000002</v>
          </cell>
          <cell r="DX39">
            <v>57.021299999999997</v>
          </cell>
          <cell r="DY39">
            <v>55.880873999999999</v>
          </cell>
          <cell r="EA39">
            <v>61.583004000000003</v>
          </cell>
          <cell r="ED39">
            <v>64.662154200000003</v>
          </cell>
          <cell r="EG39">
            <v>67.895261910000002</v>
          </cell>
          <cell r="EJ39">
            <v>71.290025005499999</v>
          </cell>
          <cell r="EM39">
            <v>74.854526255774999</v>
          </cell>
          <cell r="EP39">
            <v>78.597252568563746</v>
          </cell>
        </row>
        <row r="40">
          <cell r="K40">
            <v>411.1764705882353</v>
          </cell>
          <cell r="L40">
            <v>393.70078740157481</v>
          </cell>
          <cell r="M40">
            <v>585.98039215686276</v>
          </cell>
          <cell r="N40">
            <v>321</v>
          </cell>
          <cell r="O40">
            <v>430.90909090909093</v>
          </cell>
          <cell r="P40">
            <v>308.33333333333331</v>
          </cell>
          <cell r="Q40">
            <v>470.3305785123967</v>
          </cell>
          <cell r="R40">
            <v>446.15384615384613</v>
          </cell>
          <cell r="S40">
            <v>455.92857142857144</v>
          </cell>
          <cell r="T40">
            <v>461.37931034482756</v>
          </cell>
          <cell r="U40">
            <v>476.3272077590608</v>
          </cell>
          <cell r="V40">
            <v>800.1916548322655</v>
          </cell>
          <cell r="W40">
            <v>628.0379536258182</v>
          </cell>
          <cell r="X40">
            <v>921.53256704980834</v>
          </cell>
          <cell r="Y40">
            <v>632.83082077051927</v>
          </cell>
          <cell r="Z40">
            <v>645.08307880679638</v>
          </cell>
          <cell r="AA40">
            <v>586.54044041983957</v>
          </cell>
          <cell r="AB40">
            <v>644.66498634740594</v>
          </cell>
          <cell r="AC40">
            <v>708.95581066205386</v>
          </cell>
          <cell r="AD40">
            <v>0</v>
          </cell>
          <cell r="AE40">
            <v>0</v>
          </cell>
          <cell r="AF40">
            <v>0</v>
          </cell>
          <cell r="AH40">
            <v>1481.6567498251964</v>
          </cell>
          <cell r="AM40">
            <v>1480.8920049283965</v>
          </cell>
          <cell r="AR40">
            <v>1773.4558971901654</v>
          </cell>
          <cell r="AV40">
            <v>1778.1238648733845</v>
          </cell>
          <cell r="BA40">
            <v>1742.5851801301912</v>
          </cell>
          <cell r="BH40">
            <v>1665.5840777390779</v>
          </cell>
          <cell r="BQ40">
            <v>1757.6584591952037</v>
          </cell>
          <cell r="CC40">
            <v>1724.2638037838919</v>
          </cell>
          <cell r="CN40">
            <v>1662.7180225132138</v>
          </cell>
          <cell r="CZ40">
            <v>1867.2680598508502</v>
          </cell>
          <cell r="DM40">
            <v>1819.4401723800952</v>
          </cell>
          <cell r="DW40">
            <v>1799.9355321020178</v>
          </cell>
          <cell r="DX40">
            <v>1805.9355321020178</v>
          </cell>
          <cell r="DY40">
            <v>1811.9355321020178</v>
          </cell>
          <cell r="EA40">
            <v>1788.0549822792254</v>
          </cell>
          <cell r="ED40">
            <v>1770.3514676031937</v>
          </cell>
          <cell r="EG40">
            <v>1752.823235250687</v>
          </cell>
          <cell r="EJ40">
            <v>1735.4685497531552</v>
          </cell>
          <cell r="EM40">
            <v>1718.2856928249062</v>
          </cell>
          <cell r="EP40">
            <v>1718.2856928249062</v>
          </cell>
        </row>
        <row r="130">
          <cell r="D130">
            <v>10.18</v>
          </cell>
          <cell r="E130">
            <v>11.338000000000001</v>
          </cell>
          <cell r="F130">
            <v>14.84</v>
          </cell>
          <cell r="G130">
            <v>12.897</v>
          </cell>
          <cell r="H130">
            <v>11.833400000000001</v>
          </cell>
          <cell r="I130">
            <v>7.8990000000000009</v>
          </cell>
          <cell r="J130">
            <v>11.6418</v>
          </cell>
          <cell r="K130">
            <v>27.703000000000003</v>
          </cell>
          <cell r="L130">
            <v>27.841999999999999</v>
          </cell>
          <cell r="M130">
            <v>21.753</v>
          </cell>
          <cell r="N130">
            <v>29.536999999999999</v>
          </cell>
          <cell r="O130">
            <v>23.1</v>
          </cell>
          <cell r="P130">
            <v>18.8</v>
          </cell>
          <cell r="Q130">
            <v>25.059157600000027</v>
          </cell>
          <cell r="R130">
            <v>-40.3329564</v>
          </cell>
          <cell r="S130">
            <v>24.026839100000004</v>
          </cell>
          <cell r="T130">
            <v>30.646230541918491</v>
          </cell>
          <cell r="U130">
            <v>25.241689910078918</v>
          </cell>
          <cell r="V130">
            <v>36.675578914062051</v>
          </cell>
          <cell r="W130">
            <v>21.215238062433816</v>
          </cell>
          <cell r="X130">
            <v>24.822046945537522</v>
          </cell>
          <cell r="Y130">
            <v>38.944823793780188</v>
          </cell>
          <cell r="Z130">
            <v>31.834289382512679</v>
          </cell>
          <cell r="AA130">
            <v>38.305931853099992</v>
          </cell>
          <cell r="AB130">
            <v>120.20899825757829</v>
          </cell>
          <cell r="AC130">
            <v>115.22399821239014</v>
          </cell>
          <cell r="AD130">
            <v>-1246.911438707152</v>
          </cell>
          <cell r="AE130">
            <v>381.26300600364226</v>
          </cell>
          <cell r="AF130">
            <v>-858.04220648658645</v>
          </cell>
          <cell r="AH130">
            <v>35.658983607461096</v>
          </cell>
          <cell r="AM130">
            <v>-125.24694400110796</v>
          </cell>
          <cell r="AR130">
            <v>91.651553310760846</v>
          </cell>
          <cell r="AV130">
            <v>118.8101978707116</v>
          </cell>
          <cell r="BA130">
            <v>50.010484555017229</v>
          </cell>
          <cell r="BH130">
            <v>97.11263472685755</v>
          </cell>
          <cell r="BQ130">
            <v>93.447625495563216</v>
          </cell>
          <cell r="CC130">
            <v>172.65979086463403</v>
          </cell>
          <cell r="CN130">
            <v>209.39866602338611</v>
          </cell>
          <cell r="CZ130">
            <v>-207.42944919884076</v>
          </cell>
          <cell r="DM130">
            <v>19.299273497256198</v>
          </cell>
          <cell r="DW130">
            <v>19.849255334687602</v>
          </cell>
          <cell r="DX130">
            <v>19.849255334687602</v>
          </cell>
          <cell r="DY130">
            <v>19.849255334687602</v>
          </cell>
          <cell r="EA130">
            <v>20.410486718054788</v>
          </cell>
          <cell r="ED130">
            <v>20.983248886006159</v>
          </cell>
          <cell r="EG130">
            <v>21.567830108156311</v>
          </cell>
          <cell r="EJ130">
            <v>22.164525860860216</v>
          </cell>
          <cell r="EM130">
            <v>22.773639007381721</v>
          </cell>
          <cell r="EP130">
            <v>23.395479982566265</v>
          </cell>
        </row>
        <row r="361">
          <cell r="D361">
            <v>-67.92992000000001</v>
          </cell>
          <cell r="E361">
            <v>-68.054949999999991</v>
          </cell>
          <cell r="F361">
            <v>-76.384010000000004</v>
          </cell>
          <cell r="G361">
            <v>-70.89716</v>
          </cell>
          <cell r="H361">
            <v>-70.489515999999995</v>
          </cell>
          <cell r="I361">
            <v>-64.317801000000003</v>
          </cell>
          <cell r="J361">
            <v>-60.945999999999991</v>
          </cell>
          <cell r="K361">
            <v>-117.73947000000001</v>
          </cell>
          <cell r="L361">
            <v>-138.06400000000002</v>
          </cell>
          <cell r="M361">
            <v>-124.4692</v>
          </cell>
          <cell r="N361">
            <v>-143.80004</v>
          </cell>
          <cell r="O361">
            <v>-165.80199999999999</v>
          </cell>
          <cell r="P361">
            <v>-162.34799999999998</v>
          </cell>
          <cell r="Q361">
            <v>-172.149</v>
          </cell>
          <cell r="R361">
            <v>-108.44999999999997</v>
          </cell>
          <cell r="S361">
            <v>-1049.6861827895266</v>
          </cell>
          <cell r="T361">
            <v>-433.20943523023323</v>
          </cell>
          <cell r="U361">
            <v>-440.24156991335803</v>
          </cell>
          <cell r="V361">
            <v>-520.19615445171712</v>
          </cell>
          <cell r="W361">
            <v>-718.82111097393249</v>
          </cell>
          <cell r="X361">
            <v>-836.625</v>
          </cell>
          <cell r="Y361">
            <v>-929.56700000000001</v>
          </cell>
          <cell r="Z361">
            <v>-1297.5679999999998</v>
          </cell>
          <cell r="AA361">
            <v>-1284.5879999999997</v>
          </cell>
          <cell r="AB361">
            <v>-1019.624</v>
          </cell>
          <cell r="AC361">
            <v>-1093.3219999999999</v>
          </cell>
          <cell r="AD361">
            <v>-2475.7249999999999</v>
          </cell>
          <cell r="AE361">
            <v>-1093.3219999999999</v>
          </cell>
          <cell r="AF361">
            <v>-1382.403</v>
          </cell>
          <cell r="AH361">
            <v>-1340.1479999999999</v>
          </cell>
          <cell r="AM361">
            <v>-1223.1969999999999</v>
          </cell>
          <cell r="AR361">
            <v>-1204.1210000000001</v>
          </cell>
          <cell r="AV361">
            <v>-1002.3920000000002</v>
          </cell>
          <cell r="BA361">
            <v>-968.68200000000002</v>
          </cell>
          <cell r="BH361">
            <v>-1001.776</v>
          </cell>
          <cell r="BQ361">
            <v>-1038.596</v>
          </cell>
          <cell r="CC361">
            <v>-1003.716</v>
          </cell>
          <cell r="CN361">
            <v>-1063.877</v>
          </cell>
          <cell r="CZ361">
            <v>-1217.511</v>
          </cell>
          <cell r="DM361">
            <v>-1337.9839092577047</v>
          </cell>
          <cell r="DW361">
            <v>-1485.4544943576852</v>
          </cell>
          <cell r="DX361">
            <v>-1489.1179400458409</v>
          </cell>
          <cell r="DY361">
            <v>-1459.0045465820945</v>
          </cell>
          <cell r="EA361">
            <v>-1559.7996471499239</v>
          </cell>
          <cell r="ED361">
            <v>-1651.0919931899143</v>
          </cell>
          <cell r="EG361">
            <v>-1732.5789586065816</v>
          </cell>
          <cell r="EJ361">
            <v>-1821.0250496522131</v>
          </cell>
          <cell r="EM361">
            <v>-1913.5498022488923</v>
          </cell>
          <cell r="EP361">
            <v>-2014.5640016433058</v>
          </cell>
        </row>
        <row r="371">
          <cell r="D371">
            <v>0.26</v>
          </cell>
          <cell r="E371">
            <v>0.27</v>
          </cell>
          <cell r="F371">
            <v>0.41</v>
          </cell>
          <cell r="G371">
            <v>0.14000000000000001</v>
          </cell>
          <cell r="H371">
            <v>0.249</v>
          </cell>
          <cell r="I371">
            <v>5.2999999999999999E-2</v>
          </cell>
          <cell r="J371">
            <v>6.5000000000000002E-2</v>
          </cell>
          <cell r="K371">
            <v>6.4000000000000001E-2</v>
          </cell>
          <cell r="L371">
            <v>3.5999999999999996</v>
          </cell>
          <cell r="M371">
            <v>2.61</v>
          </cell>
          <cell r="N371">
            <v>2.8930000000000002</v>
          </cell>
          <cell r="O371">
            <v>2.08</v>
          </cell>
          <cell r="P371">
            <v>0.91</v>
          </cell>
          <cell r="Q371">
            <v>0.38</v>
          </cell>
          <cell r="R371">
            <v>1.2E-2</v>
          </cell>
          <cell r="S371">
            <v>0.95100000000000007</v>
          </cell>
          <cell r="T371">
            <v>0.51300000000000001</v>
          </cell>
          <cell r="U371">
            <v>0.90100000000000002</v>
          </cell>
          <cell r="V371">
            <v>5.9540000000000006</v>
          </cell>
          <cell r="W371">
            <v>3.3010000000000002</v>
          </cell>
          <cell r="X371">
            <v>4.8319999999999999</v>
          </cell>
          <cell r="Y371">
            <v>5.6589999999999998</v>
          </cell>
          <cell r="Z371">
            <v>11.98</v>
          </cell>
          <cell r="AA371">
            <v>12.218</v>
          </cell>
          <cell r="AB371">
            <v>9.125</v>
          </cell>
          <cell r="AC371">
            <v>10.500999999999999</v>
          </cell>
          <cell r="AH371">
            <v>22.695</v>
          </cell>
          <cell r="AM371">
            <v>5.7759999999999998</v>
          </cell>
          <cell r="AR371">
            <v>1.042</v>
          </cell>
          <cell r="AV371">
            <v>0.70099999999999996</v>
          </cell>
          <cell r="BA371">
            <v>2.34</v>
          </cell>
          <cell r="BH371">
            <v>4.992</v>
          </cell>
          <cell r="BQ371">
            <v>3.4049999999999998</v>
          </cell>
          <cell r="CC371">
            <v>6.4740000000000002</v>
          </cell>
          <cell r="CN371">
            <v>9.3710000000000004</v>
          </cell>
          <cell r="CZ371">
            <v>0.41399999999999998</v>
          </cell>
          <cell r="DM371">
            <v>20.160331744268536</v>
          </cell>
          <cell r="DW371">
            <v>21.183951898695042</v>
          </cell>
          <cell r="DX371">
            <v>20.6367068502874</v>
          </cell>
          <cell r="DY371">
            <v>20.457304378683691</v>
          </cell>
          <cell r="EA371">
            <v>24.10705441784128</v>
          </cell>
          <cell r="ED371">
            <v>27.423358466104503</v>
          </cell>
          <cell r="EG371">
            <v>30.748300500031846</v>
          </cell>
          <cell r="EJ371">
            <v>33.939888845986445</v>
          </cell>
          <cell r="EM371">
            <v>37.100262216108781</v>
          </cell>
          <cell r="EP371">
            <v>40.633423078659128</v>
          </cell>
        </row>
        <row r="372">
          <cell r="D372">
            <v>-35.84008</v>
          </cell>
          <cell r="E372">
            <v>-32.32504999999999</v>
          </cell>
          <cell r="F372">
            <v>-43.325990000000004</v>
          </cell>
          <cell r="G372">
            <v>-27.225000000000001</v>
          </cell>
          <cell r="H372">
            <v>-26.678000000000001</v>
          </cell>
          <cell r="I372">
            <v>-22.527999999999999</v>
          </cell>
          <cell r="J372">
            <v>-22.632999999999999</v>
          </cell>
          <cell r="K372">
            <v>-51.027999999999999</v>
          </cell>
          <cell r="L372">
            <v>-44.339999999999996</v>
          </cell>
          <cell r="M372">
            <v>-45.29</v>
          </cell>
          <cell r="N372">
            <v>-50.936999999999998</v>
          </cell>
          <cell r="O372">
            <v>-47.14</v>
          </cell>
          <cell r="P372">
            <v>-48.96</v>
          </cell>
          <cell r="Q372">
            <v>-54.787000000000006</v>
          </cell>
          <cell r="R372">
            <v>-2.9909999999999997</v>
          </cell>
          <cell r="S372">
            <v>-323.41399999999999</v>
          </cell>
          <cell r="T372">
            <v>-125.145</v>
          </cell>
          <cell r="U372">
            <v>-145.946</v>
          </cell>
          <cell r="V372">
            <v>-172.631</v>
          </cell>
          <cell r="W372">
            <v>-232.70499999999998</v>
          </cell>
          <cell r="X372">
            <v>-224.19899999999998</v>
          </cell>
          <cell r="Y372">
            <v>-253.38300000000001</v>
          </cell>
          <cell r="Z372">
            <v>-371.90200000000004</v>
          </cell>
          <cell r="AA372">
            <v>-308.71500000000003</v>
          </cell>
          <cell r="AB372">
            <v>-287.05</v>
          </cell>
          <cell r="AC372">
            <v>-303.71699999999998</v>
          </cell>
          <cell r="AH372">
            <v>-424.70100000000002</v>
          </cell>
          <cell r="AM372">
            <v>-614.65599999999995</v>
          </cell>
          <cell r="AR372">
            <v>-214.83199999999999</v>
          </cell>
          <cell r="AV372">
            <v>-165.36799999999999</v>
          </cell>
          <cell r="BA372">
            <v>-218.38300000000001</v>
          </cell>
          <cell r="BH372">
            <v>-263.55799999999999</v>
          </cell>
          <cell r="BQ372">
            <v>-228.22900000000001</v>
          </cell>
          <cell r="CC372">
            <v>-215.38</v>
          </cell>
          <cell r="CN372">
            <v>-241.755</v>
          </cell>
          <cell r="CZ372">
            <v>-248.06100000000001</v>
          </cell>
          <cell r="DM372">
            <v>-268.93476576079865</v>
          </cell>
          <cell r="DW372">
            <v>-298.57635336589476</v>
          </cell>
          <cell r="DX372">
            <v>-299.31270594921403</v>
          </cell>
          <cell r="DY372">
            <v>-293.25991386300103</v>
          </cell>
          <cell r="EA372">
            <v>-313.51972907713474</v>
          </cell>
          <cell r="ED372">
            <v>-311.86949063117282</v>
          </cell>
          <cell r="EG372">
            <v>-318.24837067992291</v>
          </cell>
          <cell r="EJ372">
            <v>-336.02603498009483</v>
          </cell>
          <cell r="EM372">
            <v>-354.62351025202736</v>
          </cell>
          <cell r="EP372">
            <v>-374.9273643303045</v>
          </cell>
        </row>
        <row r="374">
          <cell r="D374">
            <v>15.72</v>
          </cell>
          <cell r="E374">
            <v>17.75</v>
          </cell>
          <cell r="F374">
            <v>4.45</v>
          </cell>
          <cell r="G374">
            <v>4.75</v>
          </cell>
          <cell r="H374">
            <v>3.536</v>
          </cell>
          <cell r="I374">
            <v>3.39</v>
          </cell>
          <cell r="J374">
            <v>8.89</v>
          </cell>
          <cell r="K374">
            <v>17.427</v>
          </cell>
          <cell r="L374">
            <v>5.23</v>
          </cell>
          <cell r="M374">
            <v>5.25</v>
          </cell>
          <cell r="N374">
            <v>8.75</v>
          </cell>
          <cell r="O374">
            <v>20.49</v>
          </cell>
          <cell r="P374">
            <v>17.489999999999998</v>
          </cell>
          <cell r="Q374">
            <v>20.919</v>
          </cell>
          <cell r="R374">
            <v>11.305999999999999</v>
          </cell>
          <cell r="S374">
            <v>22.902000000000001</v>
          </cell>
          <cell r="T374">
            <v>15.066000000000001</v>
          </cell>
          <cell r="U374">
            <v>10.481</v>
          </cell>
          <cell r="V374">
            <v>24.178999999999998</v>
          </cell>
          <cell r="W374">
            <v>35.576000000000001</v>
          </cell>
          <cell r="X374">
            <v>42.156999999999996</v>
          </cell>
          <cell r="Y374">
            <v>59.515999999999998</v>
          </cell>
          <cell r="Z374">
            <v>195.7</v>
          </cell>
          <cell r="AA374">
            <v>92.084999999999994</v>
          </cell>
          <cell r="AB374">
            <v>52.201999999999998</v>
          </cell>
          <cell r="AC374">
            <v>44.165999999999997</v>
          </cell>
          <cell r="AH374">
            <v>24.817</v>
          </cell>
          <cell r="AM374">
            <v>42.475000000000001</v>
          </cell>
          <cell r="AR374">
            <v>61.232999999999997</v>
          </cell>
          <cell r="AV374">
            <v>30.524999999999999</v>
          </cell>
          <cell r="BA374">
            <v>47.246000000000002</v>
          </cell>
          <cell r="BH374">
            <v>21.010999999999999</v>
          </cell>
          <cell r="BQ374">
            <v>15.891999999999999</v>
          </cell>
          <cell r="CC374">
            <v>119.999</v>
          </cell>
          <cell r="CN374">
            <v>102.56699999999999</v>
          </cell>
          <cell r="CZ374">
            <v>133.315</v>
          </cell>
          <cell r="DM374">
            <v>138.78091499999999</v>
          </cell>
          <cell r="DW374">
            <v>150.29973094499999</v>
          </cell>
          <cell r="DX374">
            <v>150.16095003000001</v>
          </cell>
          <cell r="DY374">
            <v>149.05070271</v>
          </cell>
          <cell r="EA374">
            <v>156.61787088129</v>
          </cell>
          <cell r="ED374">
            <v>158.96713894450934</v>
          </cell>
          <cell r="EG374">
            <v>161.5106131676215</v>
          </cell>
          <cell r="EJ374">
            <v>163.7717617519682</v>
          </cell>
          <cell r="EM374">
            <v>165.73702289299183</v>
          </cell>
          <cell r="EP374">
            <v>167.39439312192175</v>
          </cell>
        </row>
        <row r="375">
          <cell r="D375">
            <v>-1.02</v>
          </cell>
          <cell r="E375">
            <v>-1.21</v>
          </cell>
          <cell r="F375">
            <v>-1.21</v>
          </cell>
          <cell r="G375">
            <v>-1.33</v>
          </cell>
          <cell r="H375">
            <v>-0.97699999999999998</v>
          </cell>
          <cell r="I375">
            <v>-1.869</v>
          </cell>
          <cell r="J375">
            <v>-2.6509999999999998</v>
          </cell>
          <cell r="K375">
            <v>-13.977</v>
          </cell>
          <cell r="L375">
            <v>-11.15</v>
          </cell>
          <cell r="M375">
            <v>-4.55</v>
          </cell>
          <cell r="N375">
            <v>-6.39</v>
          </cell>
          <cell r="O375">
            <v>-4.99</v>
          </cell>
          <cell r="P375">
            <v>-6.43</v>
          </cell>
          <cell r="Q375">
            <v>-7.7679999999999998</v>
          </cell>
          <cell r="R375">
            <v>-6.1340000000000003</v>
          </cell>
          <cell r="S375">
            <v>-10.355</v>
          </cell>
          <cell r="T375">
            <v>-13.741</v>
          </cell>
          <cell r="U375">
            <v>-13.916</v>
          </cell>
          <cell r="V375">
            <v>-10.74</v>
          </cell>
          <cell r="W375">
            <v>-7.9429999999999996</v>
          </cell>
          <cell r="X375">
            <v>-7.5380000000000003</v>
          </cell>
          <cell r="Y375">
            <v>-7.6159999999999997</v>
          </cell>
          <cell r="Z375">
            <v>-9.4610000000000003</v>
          </cell>
          <cell r="AA375">
            <v>-10.672000000000001</v>
          </cell>
          <cell r="AB375">
            <v>-12.840999999999999</v>
          </cell>
          <cell r="AC375">
            <v>-20.431999999999999</v>
          </cell>
          <cell r="AH375">
            <v>-13.132999999999999</v>
          </cell>
          <cell r="AM375">
            <v>-12.337999999999999</v>
          </cell>
          <cell r="AR375">
            <v>-30.776</v>
          </cell>
          <cell r="AV375">
            <v>-2.1840000000000002</v>
          </cell>
          <cell r="BA375">
            <v>-4.4870000000000001</v>
          </cell>
          <cell r="BH375">
            <v>-1.833</v>
          </cell>
          <cell r="BQ375">
            <v>-4.734</v>
          </cell>
          <cell r="CC375">
            <v>-3.4079999999999999</v>
          </cell>
          <cell r="CN375">
            <v>-3.899</v>
          </cell>
          <cell r="CZ375">
            <v>-4.3410000000000002</v>
          </cell>
          <cell r="DM375">
            <v>-4.5189810000000001</v>
          </cell>
          <cell r="DW375">
            <v>-4.8940564230000003</v>
          </cell>
          <cell r="DX375">
            <v>-4.8895374420000008</v>
          </cell>
          <cell r="DY375">
            <v>-4.8533855940000006</v>
          </cell>
          <cell r="EA375">
            <v>-5.0997875520060001</v>
          </cell>
          <cell r="ED375">
            <v>-5.1762843652860893</v>
          </cell>
          <cell r="EG375">
            <v>-5.259104915130667</v>
          </cell>
          <cell r="EJ375">
            <v>-5.3327323839424965</v>
          </cell>
          <cell r="EM375">
            <v>-5.3967251725498064</v>
          </cell>
          <cell r="EP375">
            <v>-5.4506924242753048</v>
          </cell>
        </row>
        <row r="377">
          <cell r="D377">
            <v>1.67</v>
          </cell>
          <cell r="E377">
            <v>2.15</v>
          </cell>
          <cell r="F377">
            <v>2.42</v>
          </cell>
          <cell r="G377">
            <v>2.1800000000000002</v>
          </cell>
          <cell r="H377">
            <v>1.893</v>
          </cell>
          <cell r="I377">
            <v>2.069</v>
          </cell>
          <cell r="J377">
            <v>2.1320000000000001</v>
          </cell>
          <cell r="K377">
            <v>6.47</v>
          </cell>
          <cell r="L377">
            <v>21.549999999999997</v>
          </cell>
          <cell r="M377">
            <v>11.27</v>
          </cell>
          <cell r="N377">
            <v>13.05</v>
          </cell>
          <cell r="O377">
            <v>8.8699999999999992</v>
          </cell>
          <cell r="P377">
            <v>9.1700000000000017</v>
          </cell>
          <cell r="Q377">
            <v>10.131</v>
          </cell>
          <cell r="R377">
            <v>0.52</v>
          </cell>
          <cell r="S377">
            <v>17.581</v>
          </cell>
          <cell r="T377">
            <v>21.039000000000001</v>
          </cell>
          <cell r="U377">
            <v>23.687000000000001</v>
          </cell>
          <cell r="V377">
            <v>20.102</v>
          </cell>
          <cell r="W377">
            <v>19.177</v>
          </cell>
          <cell r="X377">
            <v>17.189</v>
          </cell>
          <cell r="Y377">
            <v>21.866</v>
          </cell>
          <cell r="Z377">
            <v>39.052999999999997</v>
          </cell>
          <cell r="AA377">
            <v>27.088000000000001</v>
          </cell>
          <cell r="AB377">
            <v>40.962000000000003</v>
          </cell>
          <cell r="AC377">
            <v>62.747</v>
          </cell>
          <cell r="AH377">
            <v>79.66</v>
          </cell>
          <cell r="AM377">
            <v>27.821000000000002</v>
          </cell>
          <cell r="AR377">
            <v>31.49</v>
          </cell>
          <cell r="AV377">
            <v>39.789000000000001</v>
          </cell>
          <cell r="BA377">
            <v>53.475999999999999</v>
          </cell>
          <cell r="BH377">
            <v>3.5750000000000002</v>
          </cell>
          <cell r="BQ377">
            <v>10.494999999999999</v>
          </cell>
          <cell r="CC377">
            <v>9.65</v>
          </cell>
          <cell r="CN377">
            <v>9.8219999999999992</v>
          </cell>
          <cell r="CZ377">
            <v>8.7149999999999999</v>
          </cell>
          <cell r="DM377">
            <v>8.8574097255860131</v>
          </cell>
          <cell r="DW377">
            <v>9.0106384674318143</v>
          </cell>
          <cell r="DX377">
            <v>9.0106384674318143</v>
          </cell>
          <cell r="DY377">
            <v>9.0106384674318143</v>
          </cell>
          <cell r="EA377">
            <v>9.1669720782603843</v>
          </cell>
          <cell r="ED377">
            <v>9.3317538607517978</v>
          </cell>
          <cell r="EG377">
            <v>9.4935989359847248</v>
          </cell>
          <cell r="EJ377">
            <v>9.6568078724549178</v>
          </cell>
          <cell r="EM377">
            <v>9.8187220106298199</v>
          </cell>
          <cell r="EP377">
            <v>9.9833509370129132</v>
          </cell>
        </row>
        <row r="378">
          <cell r="D378">
            <v>-14.01</v>
          </cell>
          <cell r="E378">
            <v>-20.05</v>
          </cell>
          <cell r="F378">
            <v>-16.95</v>
          </cell>
          <cell r="G378">
            <v>-18.98</v>
          </cell>
          <cell r="H378">
            <v>-17.826000000000001</v>
          </cell>
          <cell r="I378">
            <v>-21.146000000000001</v>
          </cell>
          <cell r="J378">
            <v>-24.245999999999999</v>
          </cell>
          <cell r="K378">
            <v>-14.416</v>
          </cell>
          <cell r="L378">
            <v>-18.759999999999998</v>
          </cell>
          <cell r="M378">
            <v>-25.2</v>
          </cell>
          <cell r="N378">
            <v>-30.950000000000003</v>
          </cell>
          <cell r="O378">
            <v>-39.130000000000003</v>
          </cell>
          <cell r="P378">
            <v>-32.69</v>
          </cell>
          <cell r="Q378">
            <v>-37.167999999999999</v>
          </cell>
          <cell r="R378">
            <v>-21.053999999999998</v>
          </cell>
          <cell r="S378">
            <v>-58.170999999999999</v>
          </cell>
          <cell r="T378">
            <v>-83.141999999999996</v>
          </cell>
          <cell r="U378">
            <v>-91.298000000000002</v>
          </cell>
          <cell r="V378">
            <v>-101.124</v>
          </cell>
          <cell r="W378">
            <v>-84.552999999999997</v>
          </cell>
          <cell r="X378">
            <v>-96.929000000000002</v>
          </cell>
          <cell r="Y378">
            <v>-147.56700000000001</v>
          </cell>
          <cell r="Z378">
            <v>-167.04</v>
          </cell>
          <cell r="AA378">
            <v>-146.03</v>
          </cell>
          <cell r="AB378">
            <v>-308.12</v>
          </cell>
          <cell r="AC378">
            <v>-127.66200000000001</v>
          </cell>
          <cell r="AH378">
            <v>-330.58699999999999</v>
          </cell>
          <cell r="AM378">
            <v>-137.078</v>
          </cell>
          <cell r="AR378">
            <v>-163.047</v>
          </cell>
          <cell r="AV378">
            <v>-99.528000000000006</v>
          </cell>
          <cell r="BA378">
            <v>-109.52200000000001</v>
          </cell>
          <cell r="BH378">
            <v>-27.684000000000001</v>
          </cell>
          <cell r="BQ378">
            <v>-28.771000000000001</v>
          </cell>
          <cell r="CC378">
            <v>-24.315999999999999</v>
          </cell>
          <cell r="CN378">
            <v>-27.143000000000001</v>
          </cell>
          <cell r="CZ378">
            <v>-51.180999999999997</v>
          </cell>
          <cell r="DM378">
            <v>-55.889651136653093</v>
          </cell>
          <cell r="DW378">
            <v>-61.888344560290214</v>
          </cell>
          <cell r="DX378">
            <v>-61.615461537288908</v>
          </cell>
          <cell r="DY378">
            <v>-61.039805057045577</v>
          </cell>
          <cell r="EA378">
            <v>-64.904357600911339</v>
          </cell>
          <cell r="ED378">
            <v>-69.015773533668863</v>
          </cell>
          <cell r="EG378">
            <v>-73.1306425222934</v>
          </cell>
          <cell r="EJ378">
            <v>-77.426268334602739</v>
          </cell>
          <cell r="EM378">
            <v>-81.912931354629649</v>
          </cell>
          <cell r="EP378">
            <v>-86.611657239237729</v>
          </cell>
        </row>
        <row r="380">
          <cell r="D380">
            <v>2.8899999999999997</v>
          </cell>
          <cell r="E380">
            <v>2.8899999999999997</v>
          </cell>
          <cell r="F380">
            <v>5.93</v>
          </cell>
          <cell r="G380">
            <v>2.69</v>
          </cell>
          <cell r="H380">
            <v>1.8380000000000001</v>
          </cell>
          <cell r="I380">
            <v>1.1300000000000001</v>
          </cell>
          <cell r="J380">
            <v>1.3029999999999999</v>
          </cell>
          <cell r="K380">
            <v>5.7110000000000003</v>
          </cell>
          <cell r="L380">
            <v>1.87</v>
          </cell>
          <cell r="M380">
            <v>1.48</v>
          </cell>
          <cell r="N380">
            <v>2.56</v>
          </cell>
          <cell r="O380">
            <v>2.94</v>
          </cell>
          <cell r="P380">
            <v>3.63</v>
          </cell>
          <cell r="Q380">
            <v>3.6270000000000002</v>
          </cell>
          <cell r="R380">
            <v>0.05</v>
          </cell>
          <cell r="S380">
            <v>4.2840000000000007</v>
          </cell>
          <cell r="T380">
            <v>3.351</v>
          </cell>
          <cell r="U380">
            <v>5.28</v>
          </cell>
          <cell r="V380">
            <v>5.2510000000000003</v>
          </cell>
          <cell r="W380">
            <v>14.543999999999999</v>
          </cell>
          <cell r="X380">
            <v>29.709</v>
          </cell>
          <cell r="Y380">
            <v>15.653</v>
          </cell>
          <cell r="Z380">
            <v>25.370999999999999</v>
          </cell>
          <cell r="AA380">
            <v>32.884999999999998</v>
          </cell>
          <cell r="AB380">
            <v>24.614000000000001</v>
          </cell>
          <cell r="AC380">
            <v>40.902999999999999</v>
          </cell>
          <cell r="AH380">
            <v>23.039000000000001</v>
          </cell>
          <cell r="AM380">
            <v>48.744999999999997</v>
          </cell>
          <cell r="AR380">
            <v>66.828999999999994</v>
          </cell>
          <cell r="AV380">
            <v>104.492</v>
          </cell>
          <cell r="BA380">
            <v>36.372</v>
          </cell>
          <cell r="BH380">
            <v>84.466999999999999</v>
          </cell>
          <cell r="BQ380">
            <v>79.358000000000004</v>
          </cell>
          <cell r="CC380">
            <v>43.478999999999999</v>
          </cell>
          <cell r="CN380">
            <v>57.896000000000001</v>
          </cell>
          <cell r="CZ380">
            <v>47.136000000000003</v>
          </cell>
          <cell r="DM380">
            <v>51.472511204886196</v>
          </cell>
          <cell r="DW380">
            <v>56.99710848154276</v>
          </cell>
          <cell r="DX380">
            <v>56.745792286622965</v>
          </cell>
          <cell r="DY380">
            <v>56.215631800255963</v>
          </cell>
          <cell r="EA380">
            <v>59.774756254792926</v>
          </cell>
          <cell r="ED380">
            <v>63.56123368599706</v>
          </cell>
          <cell r="EG380">
            <v>67.350891266892432</v>
          </cell>
          <cell r="EJ380">
            <v>71.307019874950356</v>
          </cell>
          <cell r="EM380">
            <v>75.439087402196563</v>
          </cell>
          <cell r="EP380">
            <v>79.766457779814957</v>
          </cell>
        </row>
        <row r="381">
          <cell r="D381">
            <v>-15.3</v>
          </cell>
          <cell r="E381">
            <v>-16.03</v>
          </cell>
          <cell r="F381">
            <v>-15.29</v>
          </cell>
          <cell r="G381">
            <v>-13.58</v>
          </cell>
          <cell r="H381">
            <v>-9.1839999999999993</v>
          </cell>
          <cell r="I381">
            <v>-11.926</v>
          </cell>
          <cell r="J381">
            <v>-14.241999999999999</v>
          </cell>
          <cell r="K381">
            <v>-14.8</v>
          </cell>
          <cell r="L381">
            <v>-24.87</v>
          </cell>
          <cell r="M381">
            <v>-28.21</v>
          </cell>
          <cell r="N381">
            <v>-34.71</v>
          </cell>
          <cell r="O381">
            <v>-36.42</v>
          </cell>
          <cell r="P381">
            <v>-41.27</v>
          </cell>
          <cell r="Q381">
            <v>-59.891000000000005</v>
          </cell>
          <cell r="R381">
            <v>-17.065999999999999</v>
          </cell>
          <cell r="S381">
            <v>-75.820999999999998</v>
          </cell>
          <cell r="T381">
            <v>-222.51400000000001</v>
          </cell>
          <cell r="U381">
            <v>-344.54500000000002</v>
          </cell>
          <cell r="V381">
            <v>-261.85200000000003</v>
          </cell>
          <cell r="W381">
            <v>-403.32500000000005</v>
          </cell>
          <cell r="X381">
            <v>-264.89999999999998</v>
          </cell>
          <cell r="Y381">
            <v>-190.422</v>
          </cell>
          <cell r="Z381">
            <v>-511.30099999999993</v>
          </cell>
          <cell r="AA381">
            <v>-584.6629999999999</v>
          </cell>
          <cell r="AB381">
            <v>-584.51499999999999</v>
          </cell>
          <cell r="AC381">
            <v>-457.81900000000002</v>
          </cell>
          <cell r="AH381">
            <v>-330.84</v>
          </cell>
          <cell r="AM381">
            <v>-821.40599999999995</v>
          </cell>
          <cell r="AR381">
            <v>-588.28500000000008</v>
          </cell>
          <cell r="AV381">
            <v>-365.85599999999999</v>
          </cell>
          <cell r="BA381">
            <v>-130.08500000000001</v>
          </cell>
          <cell r="BH381">
            <v>-147.214</v>
          </cell>
          <cell r="BQ381">
            <v>-268.35700000000003</v>
          </cell>
          <cell r="CC381">
            <v>-335.94200000000001</v>
          </cell>
          <cell r="CN381">
            <v>-337.935</v>
          </cell>
          <cell r="CZ381">
            <v>-208.524</v>
          </cell>
          <cell r="DM381">
            <v>-246.33126489018184</v>
          </cell>
          <cell r="DW381">
            <v>-244.96435648110008</v>
          </cell>
          <cell r="DX381">
            <v>-245.19419127845879</v>
          </cell>
          <cell r="DY381">
            <v>-249.55038444295388</v>
          </cell>
          <cell r="EA381">
            <v>-239.78286770144086</v>
          </cell>
          <cell r="ED381">
            <v>-261.76860453607094</v>
          </cell>
          <cell r="EG381">
            <v>-267.44245385939547</v>
          </cell>
          <cell r="EJ381">
            <v>-277.55827946322842</v>
          </cell>
          <cell r="EM381">
            <v>-288.6520995095438</v>
          </cell>
          <cell r="EP381">
            <v>-302.80030086208654</v>
          </cell>
        </row>
        <row r="383">
          <cell r="D383">
            <v>0.61</v>
          </cell>
          <cell r="E383">
            <v>0.4</v>
          </cell>
          <cell r="F383">
            <v>0.3</v>
          </cell>
          <cell r="G383">
            <v>1.3800000000000001</v>
          </cell>
          <cell r="H383">
            <v>1.1909999999999998</v>
          </cell>
          <cell r="I383">
            <v>0.432</v>
          </cell>
          <cell r="J383">
            <v>0.9930000000000001</v>
          </cell>
          <cell r="K383">
            <v>0.75</v>
          </cell>
          <cell r="L383">
            <v>4.74</v>
          </cell>
          <cell r="M383">
            <v>1.76</v>
          </cell>
          <cell r="N383">
            <v>1.69</v>
          </cell>
          <cell r="O383">
            <v>1.6300000000000001</v>
          </cell>
          <cell r="P383">
            <v>1.6700000000000002</v>
          </cell>
          <cell r="Q383">
            <v>1.478</v>
          </cell>
          <cell r="R383">
            <v>1.7999999999999999E-2</v>
          </cell>
          <cell r="S383">
            <v>1.105</v>
          </cell>
          <cell r="T383">
            <v>2.1779999999999999</v>
          </cell>
          <cell r="U383">
            <v>2.2170000000000001</v>
          </cell>
          <cell r="V383">
            <v>1.3915999999999999</v>
          </cell>
          <cell r="W383">
            <v>4.8940000000000001</v>
          </cell>
          <cell r="X383">
            <v>10.202</v>
          </cell>
          <cell r="Y383">
            <v>10.199</v>
          </cell>
          <cell r="Z383">
            <v>17.682000000000002</v>
          </cell>
          <cell r="AA383">
            <v>11.021000000000001</v>
          </cell>
          <cell r="AB383">
            <v>11.284000000000001</v>
          </cell>
          <cell r="AC383">
            <v>9.5540000000000003</v>
          </cell>
          <cell r="AH383">
            <v>3.91</v>
          </cell>
          <cell r="AM383">
            <v>7.7160000000000002</v>
          </cell>
          <cell r="AR383">
            <v>9.2409999999999997</v>
          </cell>
          <cell r="AV383">
            <v>4.8879999999999999</v>
          </cell>
          <cell r="BA383">
            <v>3.5920000000000001</v>
          </cell>
          <cell r="BH383">
            <v>14.629</v>
          </cell>
          <cell r="BQ383">
            <v>16.474</v>
          </cell>
          <cell r="CC383">
            <v>16.838999999999999</v>
          </cell>
          <cell r="CN383">
            <v>17.469000000000001</v>
          </cell>
          <cell r="CZ383">
            <v>13.4</v>
          </cell>
          <cell r="DM383">
            <v>13.618966187361169</v>
          </cell>
          <cell r="DW383">
            <v>13.854567465701242</v>
          </cell>
          <cell r="DX383">
            <v>13.854567465701242</v>
          </cell>
          <cell r="DY383">
            <v>13.854567465701242</v>
          </cell>
          <cell r="EA383">
            <v>14.094942725036049</v>
          </cell>
          <cell r="ED383">
            <v>14.348307714753197</v>
          </cell>
          <cell r="EG383">
            <v>14.597157285392464</v>
          </cell>
          <cell r="EJ383">
            <v>14.84810390027492</v>
          </cell>
          <cell r="EM383">
            <v>15.09705966063564</v>
          </cell>
          <cell r="EP383">
            <v>15.350189622027891</v>
          </cell>
        </row>
        <row r="384">
          <cell r="D384">
            <v>-3.01</v>
          </cell>
          <cell r="E384">
            <v>-2.82</v>
          </cell>
          <cell r="F384">
            <v>-2.99</v>
          </cell>
          <cell r="G384">
            <v>-3.7889999999999997</v>
          </cell>
          <cell r="H384">
            <v>-4.0139999999999993</v>
          </cell>
          <cell r="I384">
            <v>-1.861</v>
          </cell>
          <cell r="J384">
            <v>-2.8079999999999998</v>
          </cell>
          <cell r="K384">
            <v>-3.6680000000000001</v>
          </cell>
          <cell r="L384">
            <v>-6.5299999999999994</v>
          </cell>
          <cell r="M384">
            <v>-11.29</v>
          </cell>
          <cell r="N384">
            <v>-10.68</v>
          </cell>
          <cell r="O384">
            <v>-10.92</v>
          </cell>
          <cell r="P384">
            <v>-12.47</v>
          </cell>
          <cell r="Q384">
            <v>-10.375</v>
          </cell>
          <cell r="R384">
            <v>-5.6999999999999995E-2</v>
          </cell>
          <cell r="S384">
            <v>-14.397</v>
          </cell>
          <cell r="T384">
            <v>-50.99</v>
          </cell>
          <cell r="U384">
            <v>-282.24700000000001</v>
          </cell>
          <cell r="V384">
            <v>-282.03499999999997</v>
          </cell>
          <cell r="W384">
            <v>-381.63499999999999</v>
          </cell>
          <cell r="X384">
            <v>-235.33399999999997</v>
          </cell>
          <cell r="Y384">
            <v>-214.75200000000001</v>
          </cell>
          <cell r="Z384">
            <v>-213.33099999999999</v>
          </cell>
          <cell r="AA384">
            <v>-193.619</v>
          </cell>
          <cell r="AB384">
            <v>-198.8</v>
          </cell>
          <cell r="AC384">
            <v>-222.983</v>
          </cell>
          <cell r="AH384">
            <v>-165.31899999999999</v>
          </cell>
          <cell r="AM384">
            <v>-64.057000000000002</v>
          </cell>
          <cell r="AR384">
            <v>-76.876999999999995</v>
          </cell>
          <cell r="AV384">
            <v>-37.771000000000001</v>
          </cell>
          <cell r="BA384">
            <v>-32.103000000000002</v>
          </cell>
          <cell r="BH384">
            <v>-29.244</v>
          </cell>
          <cell r="BQ384">
            <v>-34.588000000000001</v>
          </cell>
          <cell r="CC384">
            <v>-52.377000000000002</v>
          </cell>
          <cell r="CN384">
            <v>-33.750999999999998</v>
          </cell>
          <cell r="CZ384">
            <v>-41.83</v>
          </cell>
          <cell r="DM384">
            <v>-91.937214166666678</v>
          </cell>
          <cell r="DW384">
            <v>-94.762884959888567</v>
          </cell>
          <cell r="DX384">
            <v>-91.540726122439764</v>
          </cell>
          <cell r="DY384">
            <v>-88.318567284990962</v>
          </cell>
          <cell r="EA384">
            <v>-99.850717264635591</v>
          </cell>
          <cell r="ED384">
            <v>-154.88137314014079</v>
          </cell>
          <cell r="EG384">
            <v>-149.94142754289018</v>
          </cell>
          <cell r="EJ384">
            <v>-154.88137314014079</v>
          </cell>
          <cell r="EM384">
            <v>-154.88137314014079</v>
          </cell>
          <cell r="EP384">
            <v>-154.88137314014079</v>
          </cell>
        </row>
        <row r="389">
          <cell r="D389" t="str">
            <v>…</v>
          </cell>
          <cell r="E389" t="str">
            <v>…</v>
          </cell>
          <cell r="F389" t="str">
            <v>…</v>
          </cell>
          <cell r="G389" t="str">
            <v>…</v>
          </cell>
          <cell r="H389" t="str">
            <v>…</v>
          </cell>
          <cell r="I389" t="str">
            <v>…</v>
          </cell>
          <cell r="J389" t="str">
            <v>…</v>
          </cell>
          <cell r="K389" t="str">
            <v>…</v>
          </cell>
          <cell r="L389">
            <v>0.49099999999999999</v>
          </cell>
          <cell r="M389">
            <v>2.1629999999999998</v>
          </cell>
          <cell r="N389">
            <v>2.1819999999999999</v>
          </cell>
          <cell r="O389">
            <v>1.8169999999999999</v>
          </cell>
          <cell r="P389">
            <v>2.2519999999999998</v>
          </cell>
          <cell r="Q389">
            <v>2.9020000000000001</v>
          </cell>
          <cell r="R389">
            <v>1.2589999999999999</v>
          </cell>
          <cell r="S389">
            <v>1.1180000000000001</v>
          </cell>
          <cell r="T389">
            <v>2.415</v>
          </cell>
          <cell r="U389">
            <v>3.0070000000000001</v>
          </cell>
          <cell r="V389">
            <v>5.9349999999999996</v>
          </cell>
          <cell r="W389">
            <v>3.0270000000000001</v>
          </cell>
          <cell r="X389">
            <v>13.954000000000001</v>
          </cell>
          <cell r="Y389">
            <v>16.878</v>
          </cell>
          <cell r="Z389">
            <v>12.113</v>
          </cell>
          <cell r="AA389">
            <v>11.387</v>
          </cell>
          <cell r="AB389">
            <v>8.9149999999999991</v>
          </cell>
          <cell r="AC389">
            <v>18.436</v>
          </cell>
          <cell r="AH389">
            <v>18.579000000000001</v>
          </cell>
          <cell r="AM389">
            <v>19.998000000000001</v>
          </cell>
          <cell r="AR389">
            <v>6.7919999999999998</v>
          </cell>
          <cell r="AV389">
            <v>11.237</v>
          </cell>
          <cell r="BA389">
            <v>23.753</v>
          </cell>
          <cell r="BH389">
            <v>10.994</v>
          </cell>
          <cell r="BQ389">
            <v>5.6689999999999996</v>
          </cell>
          <cell r="CC389">
            <v>7.2480000000000002</v>
          </cell>
          <cell r="CN389">
            <v>10.494</v>
          </cell>
          <cell r="CZ389">
            <v>8.9550000000000001</v>
          </cell>
          <cell r="DM389">
            <v>9.4550000000000001</v>
          </cell>
          <cell r="DW389">
            <v>9.9550000000000001</v>
          </cell>
          <cell r="DX389">
            <v>9.9550000000000001</v>
          </cell>
          <cell r="DY389">
            <v>9.9550000000000001</v>
          </cell>
          <cell r="EA389">
            <v>10.455</v>
          </cell>
          <cell r="ED389">
            <v>10.955</v>
          </cell>
          <cell r="EG389">
            <v>11.455</v>
          </cell>
          <cell r="EJ389">
            <v>11.955</v>
          </cell>
          <cell r="EM389">
            <v>12.455</v>
          </cell>
          <cell r="EP389">
            <v>12.955</v>
          </cell>
        </row>
        <row r="390">
          <cell r="D390" t="str">
            <v>…</v>
          </cell>
          <cell r="E390" t="str">
            <v>…</v>
          </cell>
          <cell r="F390" t="str">
            <v>…</v>
          </cell>
          <cell r="G390" t="str">
            <v>…</v>
          </cell>
          <cell r="H390" t="str">
            <v>…</v>
          </cell>
          <cell r="I390" t="str">
            <v>…</v>
          </cell>
          <cell r="J390" t="str">
            <v>…</v>
          </cell>
          <cell r="K390" t="str">
            <v>…</v>
          </cell>
          <cell r="L390">
            <v>-0.44</v>
          </cell>
          <cell r="M390">
            <v>-0.48599999999999999</v>
          </cell>
          <cell r="N390">
            <v>-1.34</v>
          </cell>
          <cell r="O390">
            <v>-1.024</v>
          </cell>
          <cell r="P390">
            <v>-1.0720000000000001</v>
          </cell>
          <cell r="Q390">
            <v>-4.4009999999999998</v>
          </cell>
          <cell r="R390">
            <v>-5.1029999999999998</v>
          </cell>
          <cell r="S390">
            <v>-32.054000000000002</v>
          </cell>
          <cell r="T390">
            <v>-102.21</v>
          </cell>
          <cell r="U390">
            <v>-91.504999999999995</v>
          </cell>
          <cell r="V390">
            <v>-45.899000000000001</v>
          </cell>
          <cell r="W390">
            <v>-46.384999999999998</v>
          </cell>
          <cell r="X390">
            <v>-12.025</v>
          </cell>
          <cell r="Y390">
            <v>-13.448</v>
          </cell>
          <cell r="Z390">
            <v>-11.861000000000001</v>
          </cell>
          <cell r="AA390">
            <v>-17.667999999999999</v>
          </cell>
          <cell r="AB390">
            <v>-33.4</v>
          </cell>
          <cell r="AC390">
            <v>-39.445999999999998</v>
          </cell>
          <cell r="AH390">
            <v>-12.615</v>
          </cell>
          <cell r="AM390">
            <v>-52.795999999999999</v>
          </cell>
          <cell r="AR390">
            <v>-34.154000000000003</v>
          </cell>
          <cell r="AV390">
            <v>-6.6130000000000004</v>
          </cell>
          <cell r="BA390">
            <v>-6.2729999999999997</v>
          </cell>
          <cell r="BH390">
            <v>-9.5589999999999993</v>
          </cell>
          <cell r="BQ390">
            <v>-6.9630000000000001</v>
          </cell>
          <cell r="CC390">
            <v>-5.2140000000000004</v>
          </cell>
          <cell r="CN390">
            <v>-5.07</v>
          </cell>
          <cell r="CZ390">
            <v>-7.4550000000000001</v>
          </cell>
          <cell r="DM390">
            <v>-7.82775</v>
          </cell>
          <cell r="DW390">
            <v>-8.2191375000000004</v>
          </cell>
          <cell r="DX390">
            <v>-8.2191375000000004</v>
          </cell>
          <cell r="DY390">
            <v>-8.2191375000000004</v>
          </cell>
          <cell r="EA390">
            <v>-8.6300943750000005</v>
          </cell>
          <cell r="ED390">
            <v>-9.0615990937500008</v>
          </cell>
          <cell r="EG390">
            <v>-9.5146790484375021</v>
          </cell>
          <cell r="EJ390">
            <v>-9.9904130008593768</v>
          </cell>
          <cell r="EM390">
            <v>-10.489933650902346</v>
          </cell>
          <cell r="EP390">
            <v>-11.014430333447464</v>
          </cell>
        </row>
        <row r="392">
          <cell r="D392">
            <v>0.87</v>
          </cell>
          <cell r="E392">
            <v>0.64</v>
          </cell>
          <cell r="F392">
            <v>0.42</v>
          </cell>
          <cell r="G392">
            <v>0.83</v>
          </cell>
          <cell r="H392">
            <v>2.5219999999999998</v>
          </cell>
          <cell r="I392">
            <v>4.649</v>
          </cell>
          <cell r="J392">
            <v>1.161</v>
          </cell>
          <cell r="K392">
            <v>2.7970000000000002</v>
          </cell>
          <cell r="L392">
            <v>9.86</v>
          </cell>
          <cell r="M392">
            <v>3.72</v>
          </cell>
          <cell r="N392">
            <v>0.3</v>
          </cell>
          <cell r="O392">
            <v>0.56000000000000005</v>
          </cell>
          <cell r="P392">
            <v>0.80300000000000005</v>
          </cell>
          <cell r="Q392">
            <v>1.3360000000000001</v>
          </cell>
          <cell r="R392">
            <v>1.7000000000000001E-2</v>
          </cell>
          <cell r="S392">
            <v>0.66600000000000004</v>
          </cell>
          <cell r="T392">
            <v>0.73099999999999998</v>
          </cell>
          <cell r="U392">
            <v>82.606999999999999</v>
          </cell>
          <cell r="V392">
            <v>9.39</v>
          </cell>
          <cell r="W392">
            <v>283.18200000000002</v>
          </cell>
          <cell r="X392">
            <v>19.117000000000001</v>
          </cell>
          <cell r="Y392">
            <v>11.352</v>
          </cell>
          <cell r="Z392">
            <v>3.4710000000000001</v>
          </cell>
          <cell r="AA392">
            <v>3.3260000000000001</v>
          </cell>
          <cell r="AB392">
            <v>4.4470000000000001</v>
          </cell>
          <cell r="AC392">
            <v>2.65</v>
          </cell>
          <cell r="AH392">
            <v>3.6669999999999998</v>
          </cell>
          <cell r="AM392">
            <v>3.165</v>
          </cell>
          <cell r="AR392">
            <v>6.7460000000000004</v>
          </cell>
          <cell r="AV392">
            <v>8.2080000000000002</v>
          </cell>
          <cell r="BA392">
            <v>20.393000000000001</v>
          </cell>
          <cell r="BH392">
            <v>19.338000000000001</v>
          </cell>
          <cell r="BQ392">
            <v>32.472999999999999</v>
          </cell>
          <cell r="CC392">
            <v>37.289000000000001</v>
          </cell>
          <cell r="CN392">
            <v>45.994999999999997</v>
          </cell>
          <cell r="CZ392">
            <v>14.412000000000001</v>
          </cell>
          <cell r="DM392">
            <v>14.512</v>
          </cell>
          <cell r="DW392">
            <v>14.612</v>
          </cell>
          <cell r="DX392">
            <v>14.612</v>
          </cell>
          <cell r="DY392">
            <v>14.612</v>
          </cell>
          <cell r="EA392">
            <v>14.712</v>
          </cell>
          <cell r="ED392">
            <v>14.811999999999999</v>
          </cell>
          <cell r="EG392">
            <v>14.911999999999999</v>
          </cell>
          <cell r="EJ392">
            <v>15.011999999999999</v>
          </cell>
          <cell r="EM392">
            <v>15.111999999999998</v>
          </cell>
          <cell r="EP392">
            <v>15.211999999999998</v>
          </cell>
        </row>
        <row r="393">
          <cell r="D393">
            <v>-4.08</v>
          </cell>
          <cell r="E393">
            <v>-4.6100000000000003</v>
          </cell>
          <cell r="F393">
            <v>-3.43</v>
          </cell>
          <cell r="G393">
            <v>-6.48</v>
          </cell>
          <cell r="H393">
            <v>-3.173</v>
          </cell>
          <cell r="I393">
            <v>-3.9489999999999998</v>
          </cell>
          <cell r="J393">
            <v>-4.4290000000000003</v>
          </cell>
          <cell r="K393">
            <v>-6.8609999999999998</v>
          </cell>
          <cell r="L393">
            <v>-12.52</v>
          </cell>
          <cell r="M393">
            <v>-10.599</v>
          </cell>
          <cell r="N393">
            <v>-10.821999999999999</v>
          </cell>
          <cell r="O393">
            <v>-13.240000000000002</v>
          </cell>
          <cell r="P393">
            <v>-11.724</v>
          </cell>
          <cell r="Q393">
            <v>0.81799999999999962</v>
          </cell>
          <cell r="R393">
            <v>-0.97799999999999976</v>
          </cell>
          <cell r="S393">
            <v>-13.272</v>
          </cell>
          <cell r="T393">
            <v>155.077</v>
          </cell>
          <cell r="U393">
            <v>-333.92099999999999</v>
          </cell>
          <cell r="V393">
            <v>-463.387</v>
          </cell>
          <cell r="W393">
            <v>-129.88</v>
          </cell>
          <cell r="X393">
            <v>-96.974999999999994</v>
          </cell>
          <cell r="Y393">
            <v>-134.81100000000001</v>
          </cell>
          <cell r="Z393">
            <v>7.5469999999999988</v>
          </cell>
          <cell r="AA393">
            <v>-195.93</v>
          </cell>
          <cell r="AB393">
            <v>-300.14299999999997</v>
          </cell>
          <cell r="AC393">
            <v>-140.953</v>
          </cell>
          <cell r="AH393">
            <v>-241.42400000000001</v>
          </cell>
          <cell r="AM393">
            <v>-50.101999999999997</v>
          </cell>
          <cell r="AR393">
            <v>-26.553000000000001</v>
          </cell>
          <cell r="AV393">
            <v>-127.535</v>
          </cell>
          <cell r="BA393">
            <v>-375.12599999999998</v>
          </cell>
          <cell r="BH393">
            <v>-55.688000000000002</v>
          </cell>
          <cell r="BQ393">
            <v>-268.96100000000001</v>
          </cell>
          <cell r="CC393">
            <v>-215.90299999999999</v>
          </cell>
          <cell r="CN393">
            <v>-376.89</v>
          </cell>
          <cell r="CZ393">
            <v>-484.80200000000002</v>
          </cell>
          <cell r="DM393">
            <v>-531.37255503867686</v>
          </cell>
          <cell r="DW393">
            <v>-520.50975856775301</v>
          </cell>
          <cell r="DX393">
            <v>-519.16517706945046</v>
          </cell>
          <cell r="DY393">
            <v>-65.448469329667091</v>
          </cell>
          <cell r="EA393">
            <v>-534.32705395055768</v>
          </cell>
          <cell r="ED393">
            <v>-520.07817251581776</v>
          </cell>
          <cell r="EG393">
            <v>-510.40815517799234</v>
          </cell>
          <cell r="EJ393">
            <v>-510.25023269064786</v>
          </cell>
          <cell r="EM393">
            <v>-509.67900740814821</v>
          </cell>
          <cell r="EP393">
            <v>-509.67900740814821</v>
          </cell>
        </row>
        <row r="399">
          <cell r="D399">
            <v>4.95</v>
          </cell>
          <cell r="E399">
            <v>5.74</v>
          </cell>
          <cell r="F399">
            <v>4.13</v>
          </cell>
          <cell r="G399">
            <v>8.41</v>
          </cell>
          <cell r="H399">
            <v>5.6669999999999998</v>
          </cell>
          <cell r="I399">
            <v>3.492</v>
          </cell>
          <cell r="J399">
            <v>3.585</v>
          </cell>
          <cell r="K399">
            <v>4.2069999999999999</v>
          </cell>
          <cell r="L399">
            <v>12.616</v>
          </cell>
          <cell r="M399">
            <v>8.24</v>
          </cell>
          <cell r="N399">
            <v>11.09</v>
          </cell>
          <cell r="O399">
            <v>20.73</v>
          </cell>
          <cell r="P399">
            <v>11.51</v>
          </cell>
          <cell r="Q399">
            <v>12.912000000000001</v>
          </cell>
          <cell r="R399">
            <v>21.157</v>
          </cell>
          <cell r="S399">
            <v>39.475000000000001</v>
          </cell>
          <cell r="T399">
            <v>47.600999999999999</v>
          </cell>
          <cell r="U399">
            <v>86.137</v>
          </cell>
          <cell r="V399">
            <v>160.67400000000001</v>
          </cell>
          <cell r="W399">
            <v>112.943</v>
          </cell>
          <cell r="X399">
            <v>285.589</v>
          </cell>
          <cell r="Y399">
            <v>219.41</v>
          </cell>
          <cell r="Z399">
            <v>265.39600000000002</v>
          </cell>
          <cell r="AA399">
            <v>261.86</v>
          </cell>
          <cell r="AB399">
            <v>306.47399999999999</v>
          </cell>
          <cell r="AC399">
            <v>306.39600000000002</v>
          </cell>
          <cell r="AH399">
            <v>87.251999999999995</v>
          </cell>
          <cell r="AM399">
            <v>221.501</v>
          </cell>
          <cell r="AR399">
            <v>248.602</v>
          </cell>
          <cell r="AV399">
            <v>111.895</v>
          </cell>
          <cell r="BA399">
            <v>226.57599999999999</v>
          </cell>
          <cell r="BH399">
            <v>104.687</v>
          </cell>
          <cell r="BQ399">
            <v>74.355999999999995</v>
          </cell>
          <cell r="CC399">
            <v>121.06399999999999</v>
          </cell>
          <cell r="CN399">
            <v>121.44</v>
          </cell>
          <cell r="CZ399">
            <v>144.09100000000001</v>
          </cell>
          <cell r="DM399">
            <v>146.44555648530286</v>
          </cell>
          <cell r="DW399">
            <v>148.97899109704161</v>
          </cell>
          <cell r="DX399">
            <v>148.97899109704161</v>
          </cell>
          <cell r="DY399">
            <v>148.97899109704161</v>
          </cell>
          <cell r="EA399">
            <v>151.56376061143052</v>
          </cell>
          <cell r="ED399">
            <v>154.28820947212705</v>
          </cell>
          <cell r="EG399">
            <v>156.96410376190187</v>
          </cell>
          <cell r="EJ399">
            <v>159.66254769362035</v>
          </cell>
          <cell r="EM399">
            <v>162.33958384780965</v>
          </cell>
          <cell r="EP399">
            <v>165.06150543489701</v>
          </cell>
        </row>
        <row r="400">
          <cell r="D400">
            <v>-7.91</v>
          </cell>
          <cell r="E400">
            <v>-10.84</v>
          </cell>
          <cell r="F400">
            <v>-10.57</v>
          </cell>
          <cell r="G400">
            <v>-11.91</v>
          </cell>
          <cell r="H400">
            <v>-11.24</v>
          </cell>
          <cell r="I400">
            <v>-12.637</v>
          </cell>
          <cell r="J400">
            <v>-11.857999999999999</v>
          </cell>
          <cell r="K400">
            <v>-8.8710000000000004</v>
          </cell>
          <cell r="L400">
            <v>-11.679</v>
          </cell>
          <cell r="M400">
            <v>-7.5</v>
          </cell>
          <cell r="N400">
            <v>-9.85</v>
          </cell>
          <cell r="O400">
            <v>-6.74</v>
          </cell>
          <cell r="P400">
            <v>-6.01</v>
          </cell>
          <cell r="Q400">
            <v>-11.323</v>
          </cell>
          <cell r="R400">
            <v>-1.2250000000000001</v>
          </cell>
          <cell r="S400">
            <v>-16.637</v>
          </cell>
          <cell r="T400">
            <v>-33.353000000000002</v>
          </cell>
          <cell r="U400">
            <v>-26.939</v>
          </cell>
          <cell r="V400">
            <v>-39.229999999999997</v>
          </cell>
          <cell r="W400">
            <v>-71.67</v>
          </cell>
          <cell r="X400">
            <v>-31.585000000000001</v>
          </cell>
          <cell r="Y400">
            <v>-38.438000000000002</v>
          </cell>
          <cell r="Z400">
            <v>-102.328</v>
          </cell>
          <cell r="AA400">
            <v>-45.715000000000003</v>
          </cell>
          <cell r="AB400">
            <v>-107.004</v>
          </cell>
          <cell r="AC400">
            <v>-32.305999999999997</v>
          </cell>
          <cell r="AH400">
            <v>-50.884</v>
          </cell>
          <cell r="AM400">
            <v>-32.408999999999999</v>
          </cell>
          <cell r="AR400">
            <v>-26.084</v>
          </cell>
          <cell r="AV400">
            <v>-85.063999999999993</v>
          </cell>
          <cell r="BA400">
            <v>-70.953000000000003</v>
          </cell>
          <cell r="BH400">
            <v>-35.19</v>
          </cell>
          <cell r="BQ400">
            <v>-43.295999999999999</v>
          </cell>
          <cell r="CC400">
            <v>-11.571</v>
          </cell>
          <cell r="CN400">
            <v>-11.342000000000001</v>
          </cell>
          <cell r="CZ400">
            <v>-3.548</v>
          </cell>
          <cell r="DM400">
            <v>-3.8744159401505476</v>
          </cell>
          <cell r="DW400">
            <v>-4.2902609659817061</v>
          </cell>
          <cell r="DX400">
            <v>-4.2713440052812768</v>
          </cell>
          <cell r="DY400">
            <v>-4.2314380012582351</v>
          </cell>
          <cell r="EA400">
            <v>-4.7089367515722591</v>
          </cell>
          <cell r="ED400">
            <v>-4.9602893043194349</v>
          </cell>
          <cell r="EG400">
            <v>-5.2745026057169255</v>
          </cell>
          <cell r="EJ400">
            <v>-5.588979805513806</v>
          </cell>
          <cell r="EM400">
            <v>-5.9172712725239851</v>
          </cell>
          <cell r="EP400">
            <v>-6.2601626809432638</v>
          </cell>
        </row>
        <row r="401">
          <cell r="D401">
            <v>-7.61</v>
          </cell>
          <cell r="E401">
            <v>-10.49</v>
          </cell>
          <cell r="F401">
            <v>-9.9499999999999993</v>
          </cell>
          <cell r="G401">
            <v>-10.6</v>
          </cell>
          <cell r="H401">
            <v>-11.035</v>
          </cell>
          <cell r="I401">
            <v>-12.359</v>
          </cell>
          <cell r="J401">
            <v>-11.581</v>
          </cell>
          <cell r="K401">
            <v>-8.5470000000000006</v>
          </cell>
          <cell r="L401">
            <v>-9.0310000000000006</v>
          </cell>
          <cell r="M401">
            <v>-6.5</v>
          </cell>
          <cell r="N401">
            <v>-8.8490000000000002</v>
          </cell>
          <cell r="O401">
            <v>-3.33</v>
          </cell>
          <cell r="P401">
            <v>-2.75</v>
          </cell>
          <cell r="Q401">
            <v>-4.0830000000000002</v>
          </cell>
          <cell r="R401">
            <v>0.128</v>
          </cell>
          <cell r="S401">
            <v>-9.4689999999999994</v>
          </cell>
          <cell r="T401">
            <v>-17.501158028983834</v>
          </cell>
          <cell r="U401">
            <v>-8.7959999999999994</v>
          </cell>
          <cell r="V401">
            <v>-15.496</v>
          </cell>
          <cell r="W401">
            <v>-39.841999999999999</v>
          </cell>
          <cell r="X401">
            <v>-18.530999999999999</v>
          </cell>
          <cell r="Y401">
            <v>-26.864000000000001</v>
          </cell>
          <cell r="Z401">
            <v>-88.52</v>
          </cell>
          <cell r="AA401">
            <v>-22.731999999999999</v>
          </cell>
          <cell r="AB401">
            <v>-19.757999999999999</v>
          </cell>
          <cell r="AC401">
            <v>-15.909000000000001</v>
          </cell>
          <cell r="AH401">
            <v>-39.841999999999999</v>
          </cell>
          <cell r="AM401">
            <v>-20.931000000000001</v>
          </cell>
          <cell r="AR401">
            <v>-17.021999999999998</v>
          </cell>
          <cell r="AV401">
            <v>-22.015999999999998</v>
          </cell>
          <cell r="BA401">
            <v>-18.109000000000002</v>
          </cell>
          <cell r="BH401">
            <v>-2.726</v>
          </cell>
          <cell r="BQ401">
            <v>-6.266</v>
          </cell>
          <cell r="CC401">
            <v>-12.420999999999999</v>
          </cell>
          <cell r="CN401">
            <v>-7.6349999999999998</v>
          </cell>
          <cell r="CZ401">
            <v>-5.2290000000000001</v>
          </cell>
          <cell r="DM401">
            <v>-5.6100679117945926</v>
          </cell>
          <cell r="DW401">
            <v>-6.1122022390666739</v>
          </cell>
          <cell r="DX401">
            <v>-6.0848109016745315</v>
          </cell>
          <cell r="DY401">
            <v>-6.0270278974447598</v>
          </cell>
          <cell r="EA401">
            <v>-6.3096045512407697</v>
          </cell>
          <cell r="ED401">
            <v>-6.6092912539561892</v>
          </cell>
          <cell r="EG401">
            <v>-6.9033514263662559</v>
          </cell>
          <cell r="EJ401">
            <v>-7.2088478578997472</v>
          </cell>
          <cell r="EM401">
            <v>-7.5265829728256488</v>
          </cell>
          <cell r="EP401">
            <v>-7.858326162236823</v>
          </cell>
        </row>
        <row r="403">
          <cell r="D403">
            <v>34.880000000000003</v>
          </cell>
          <cell r="E403">
            <v>35.57</v>
          </cell>
          <cell r="F403">
            <v>32.089999999999996</v>
          </cell>
          <cell r="G403">
            <v>32.83</v>
          </cell>
          <cell r="H403">
            <v>55.122</v>
          </cell>
          <cell r="I403">
            <v>55.354999999999997</v>
          </cell>
          <cell r="J403">
            <v>50.902999999999999</v>
          </cell>
          <cell r="K403">
            <v>59.986000000000004</v>
          </cell>
          <cell r="L403">
            <v>27.657</v>
          </cell>
          <cell r="M403">
            <v>20.949000000000002</v>
          </cell>
          <cell r="N403">
            <v>16.812999999999999</v>
          </cell>
          <cell r="O403">
            <v>17.850000000000001</v>
          </cell>
          <cell r="P403">
            <v>22.87</v>
          </cell>
          <cell r="Q403">
            <v>25.207999999999998</v>
          </cell>
          <cell r="R403">
            <v>21.305</v>
          </cell>
          <cell r="S403">
            <v>29.775999999999996</v>
          </cell>
          <cell r="T403">
            <v>40.707999999999998</v>
          </cell>
          <cell r="U403">
            <v>57.564999999999998</v>
          </cell>
          <cell r="V403">
            <v>55.392000000000003</v>
          </cell>
          <cell r="W403">
            <v>31.417000000000002</v>
          </cell>
          <cell r="X403">
            <v>37.835000000000001</v>
          </cell>
          <cell r="Y403">
            <v>38.576999999999998</v>
          </cell>
          <cell r="Z403">
            <v>58.595000000000006</v>
          </cell>
          <cell r="AA403">
            <v>35.487000000000002</v>
          </cell>
          <cell r="AB403">
            <v>48.179000000000002</v>
          </cell>
          <cell r="AC403">
            <v>78.221000000000004</v>
          </cell>
          <cell r="AH403">
            <v>53.341000000000008</v>
          </cell>
          <cell r="AM403">
            <v>42.066000000000003</v>
          </cell>
          <cell r="AR403">
            <v>97.013999999999996</v>
          </cell>
          <cell r="AV403">
            <v>77.721000000000004</v>
          </cell>
          <cell r="BA403">
            <v>148.934</v>
          </cell>
          <cell r="BH403">
            <v>126.511</v>
          </cell>
          <cell r="BQ403">
            <v>45.378</v>
          </cell>
          <cell r="CC403">
            <v>125.386</v>
          </cell>
          <cell r="CN403">
            <v>41.246000000000002</v>
          </cell>
          <cell r="CZ403">
            <v>53.055</v>
          </cell>
          <cell r="DM403">
            <v>42.173200000000001</v>
          </cell>
          <cell r="DW403">
            <v>168.71078224556194</v>
          </cell>
          <cell r="DX403">
            <v>167.31389435839407</v>
          </cell>
          <cell r="DY403">
            <v>165.91700647122616</v>
          </cell>
          <cell r="EA403">
            <v>86.300000000000011</v>
          </cell>
          <cell r="ED403">
            <v>61.6</v>
          </cell>
          <cell r="EG403">
            <v>61.6</v>
          </cell>
          <cell r="EJ403">
            <v>61.6</v>
          </cell>
          <cell r="EM403">
            <v>61.6</v>
          </cell>
          <cell r="EP403">
            <v>61.6</v>
          </cell>
        </row>
        <row r="408">
          <cell r="D408">
            <v>-0.61</v>
          </cell>
          <cell r="E408">
            <v>-1.32</v>
          </cell>
          <cell r="F408">
            <v>-0.67</v>
          </cell>
          <cell r="G408">
            <v>-1.08</v>
          </cell>
          <cell r="H408">
            <v>-1.5449999999999999</v>
          </cell>
          <cell r="I408">
            <v>-1.268</v>
          </cell>
          <cell r="J408">
            <v>-1.222</v>
          </cell>
          <cell r="K408">
            <v>-1.369</v>
          </cell>
          <cell r="L408">
            <v>-1.19</v>
          </cell>
          <cell r="M408">
            <v>-1.22</v>
          </cell>
          <cell r="N408">
            <v>-1.43</v>
          </cell>
          <cell r="O408">
            <v>-1.44</v>
          </cell>
          <cell r="P408">
            <v>-2.82</v>
          </cell>
          <cell r="Q408">
            <v>-0.6</v>
          </cell>
          <cell r="R408">
            <v>-0.27100000000000002</v>
          </cell>
          <cell r="S408">
            <v>-0.36399999999999999</v>
          </cell>
          <cell r="T408">
            <v>-5.5579999999999998</v>
          </cell>
          <cell r="U408">
            <v>-0.63400000000000001</v>
          </cell>
          <cell r="V408">
            <v>-0.41499999999999998</v>
          </cell>
          <cell r="W408">
            <v>-1.72</v>
          </cell>
          <cell r="X408">
            <v>-3.9820000000000002</v>
          </cell>
          <cell r="Y408">
            <v>-3.4049999999999998</v>
          </cell>
          <cell r="Z408">
            <v>-3.371</v>
          </cell>
          <cell r="AA408">
            <v>-3.8170000000000002</v>
          </cell>
          <cell r="AB408">
            <v>-1.744</v>
          </cell>
          <cell r="AC408">
            <v>-7.181</v>
          </cell>
          <cell r="AH408">
            <v>-8.2650000000000006</v>
          </cell>
          <cell r="AM408">
            <v>-8.3409999999999993</v>
          </cell>
          <cell r="AR408">
            <v>-3.0339999999999998</v>
          </cell>
          <cell r="AV408">
            <v>0</v>
          </cell>
          <cell r="BA408">
            <v>-1.6539999999999999</v>
          </cell>
          <cell r="BH408">
            <v>-123.30800000000001</v>
          </cell>
          <cell r="BQ408">
            <v>-10.701000000000001</v>
          </cell>
          <cell r="CC408">
            <v>-3.9E-2</v>
          </cell>
          <cell r="CN408">
            <v>-3.46</v>
          </cell>
          <cell r="CZ408">
            <v>-3.52</v>
          </cell>
          <cell r="DM408">
            <v>-4.12</v>
          </cell>
          <cell r="DW408">
            <v>-4.72</v>
          </cell>
          <cell r="DX408">
            <v>-4.72</v>
          </cell>
          <cell r="DY408">
            <v>-4.72</v>
          </cell>
          <cell r="EA408">
            <v>-5.3199999999999994</v>
          </cell>
          <cell r="ED408">
            <v>-5.919999999999999</v>
          </cell>
          <cell r="EG408">
            <v>-6.5199999999999987</v>
          </cell>
          <cell r="EJ408">
            <v>-7.1199999999999983</v>
          </cell>
          <cell r="EM408">
            <v>-7.719999999999998</v>
          </cell>
          <cell r="EP408">
            <v>-8.3199999999999985</v>
          </cell>
        </row>
        <row r="490">
          <cell r="D490">
            <v>-6.95</v>
          </cell>
          <cell r="E490">
            <v>-5.41</v>
          </cell>
          <cell r="F490">
            <v>-9.3899999999999988</v>
          </cell>
          <cell r="G490">
            <v>0.28100000000000003</v>
          </cell>
          <cell r="H490">
            <v>2.3099999999999987</v>
          </cell>
          <cell r="I490">
            <v>7.370000000000001</v>
          </cell>
          <cell r="J490">
            <v>4.6679999999999993</v>
          </cell>
          <cell r="K490">
            <v>-10.935999999999993</v>
          </cell>
          <cell r="L490">
            <v>-31.640000000000008</v>
          </cell>
          <cell r="M490">
            <v>-2.3739999999999952</v>
          </cell>
          <cell r="N490">
            <v>8.2369999999999948</v>
          </cell>
          <cell r="O490">
            <v>11.509999999999998</v>
          </cell>
          <cell r="P490">
            <v>15.162000000000006</v>
          </cell>
          <cell r="Q490">
            <v>-3.438999999999993</v>
          </cell>
          <cell r="R490">
            <v>-3.241000000000021</v>
          </cell>
          <cell r="S490">
            <v>-38.357999999999997</v>
          </cell>
          <cell r="T490">
            <v>27.369000000000021</v>
          </cell>
          <cell r="U490">
            <v>-18.967000000000013</v>
          </cell>
          <cell r="V490">
            <v>-21.068000000000012</v>
          </cell>
          <cell r="W490">
            <v>-196.80199999999999</v>
          </cell>
          <cell r="X490">
            <v>-124.27799999999996</v>
          </cell>
          <cell r="Y490">
            <v>-209.26799999999997</v>
          </cell>
        </row>
        <row r="495">
          <cell r="D495">
            <v>1.0669999999999999</v>
          </cell>
          <cell r="E495">
            <v>0.8839999999999999</v>
          </cell>
          <cell r="F495">
            <v>-21.57</v>
          </cell>
          <cell r="G495">
            <v>-10.816000000000001</v>
          </cell>
          <cell r="H495">
            <v>3.202</v>
          </cell>
          <cell r="I495">
            <v>4.2649999999999997</v>
          </cell>
          <cell r="J495">
            <v>7.9512999999999998</v>
          </cell>
          <cell r="K495">
            <v>6.6760000000000002</v>
          </cell>
          <cell r="L495">
            <v>-11.566999999999998</v>
          </cell>
          <cell r="M495">
            <v>-39.195999999999998</v>
          </cell>
          <cell r="N495">
            <v>-2.641</v>
          </cell>
          <cell r="O495">
            <v>-1.5530000000000002</v>
          </cell>
          <cell r="P495" t="str">
            <v>...</v>
          </cell>
          <cell r="Q495">
            <v>2.2634470000000011</v>
          </cell>
          <cell r="R495">
            <v>0.67601199999999873</v>
          </cell>
          <cell r="S495">
            <v>10.806538999999997</v>
          </cell>
          <cell r="T495">
            <v>-2.1635870000000006</v>
          </cell>
          <cell r="U495">
            <v>6.0935339999999982</v>
          </cell>
          <cell r="V495">
            <v>-1.4706499999999996</v>
          </cell>
          <cell r="W495">
            <v>-9.7589269999999928</v>
          </cell>
          <cell r="X495">
            <v>19.786033999999997</v>
          </cell>
          <cell r="Y495">
            <v>-3.4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H495">
            <v>0</v>
          </cell>
          <cell r="AM495">
            <v>0</v>
          </cell>
          <cell r="AR495">
            <v>-21.497402000000001</v>
          </cell>
          <cell r="AV495">
            <v>27</v>
          </cell>
          <cell r="BA495">
            <v>17</v>
          </cell>
          <cell r="BH495">
            <v>-3</v>
          </cell>
          <cell r="BQ495">
            <v>0</v>
          </cell>
          <cell r="CC495">
            <v>0</v>
          </cell>
          <cell r="CN495">
            <v>-15</v>
          </cell>
          <cell r="CZ495">
            <v>0</v>
          </cell>
          <cell r="DM495">
            <v>13.33</v>
          </cell>
          <cell r="DW495">
            <v>0</v>
          </cell>
          <cell r="DX495">
            <v>0</v>
          </cell>
          <cell r="DY495">
            <v>0</v>
          </cell>
          <cell r="EA495">
            <v>0</v>
          </cell>
          <cell r="ED495">
            <v>0</v>
          </cell>
          <cell r="EG495">
            <v>0</v>
          </cell>
          <cell r="EJ495">
            <v>0</v>
          </cell>
          <cell r="EM495">
            <v>0</v>
          </cell>
          <cell r="EP495">
            <v>0</v>
          </cell>
        </row>
        <row r="498">
          <cell r="D498">
            <v>1.31</v>
          </cell>
          <cell r="E498" t="str">
            <v>--</v>
          </cell>
          <cell r="F498">
            <v>21.990000000000002</v>
          </cell>
          <cell r="G498">
            <v>14.714</v>
          </cell>
          <cell r="H498" t="str">
            <v>--</v>
          </cell>
          <cell r="I498" t="str">
            <v>...</v>
          </cell>
          <cell r="J498" t="str">
            <v>...</v>
          </cell>
          <cell r="K498">
            <v>4.1924000000000001</v>
          </cell>
          <cell r="L498">
            <v>18.899999999999999</v>
          </cell>
          <cell r="M498">
            <v>30.367000000000001</v>
          </cell>
          <cell r="N498">
            <v>4.4820000000000002</v>
          </cell>
          <cell r="O498">
            <v>3.4570000000000003</v>
          </cell>
          <cell r="P498" t="str">
            <v>…</v>
          </cell>
          <cell r="Q498" t="str">
            <v>…</v>
          </cell>
          <cell r="R498">
            <v>10.608378</v>
          </cell>
          <cell r="S498">
            <v>5.423</v>
          </cell>
          <cell r="T498">
            <v>1.1403079999999999</v>
          </cell>
          <cell r="U498">
            <v>0</v>
          </cell>
          <cell r="V498">
            <v>1.2003470000000003</v>
          </cell>
          <cell r="W498">
            <v>0</v>
          </cell>
          <cell r="X498">
            <v>0.23130999999999999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H498">
            <v>32</v>
          </cell>
          <cell r="AM498">
            <v>28</v>
          </cell>
          <cell r="AR498">
            <v>728.08100000000002</v>
          </cell>
          <cell r="AV498">
            <v>30</v>
          </cell>
          <cell r="BA498">
            <v>30</v>
          </cell>
          <cell r="BH498">
            <v>27</v>
          </cell>
          <cell r="BQ498">
            <v>28</v>
          </cell>
          <cell r="CC498">
            <v>26</v>
          </cell>
          <cell r="CN498">
            <v>24</v>
          </cell>
          <cell r="CZ498">
            <v>27</v>
          </cell>
          <cell r="DM498">
            <v>-14.33</v>
          </cell>
          <cell r="DW498">
            <v>30</v>
          </cell>
          <cell r="DX498">
            <v>30</v>
          </cell>
          <cell r="DY498">
            <v>30</v>
          </cell>
          <cell r="EA498">
            <v>0</v>
          </cell>
          <cell r="ED498">
            <v>0</v>
          </cell>
          <cell r="EG498">
            <v>0</v>
          </cell>
          <cell r="EJ498">
            <v>0</v>
          </cell>
          <cell r="EM498">
            <v>0</v>
          </cell>
          <cell r="EP498">
            <v>0</v>
          </cell>
        </row>
        <row r="499">
          <cell r="D499">
            <v>4.41</v>
          </cell>
          <cell r="E499">
            <v>5.47</v>
          </cell>
          <cell r="F499">
            <v>1.05</v>
          </cell>
          <cell r="G499" t="str">
            <v>--</v>
          </cell>
          <cell r="H499">
            <v>-0.254</v>
          </cell>
          <cell r="I499" t="str">
            <v>...</v>
          </cell>
          <cell r="J499" t="str">
            <v>...</v>
          </cell>
          <cell r="K499" t="str">
            <v>...</v>
          </cell>
          <cell r="L499" t="str">
            <v>...</v>
          </cell>
          <cell r="M499" t="str">
            <v>...</v>
          </cell>
          <cell r="N499" t="str">
            <v>...</v>
          </cell>
          <cell r="O499" t="str">
            <v>...</v>
          </cell>
          <cell r="P499" t="str">
            <v>...</v>
          </cell>
          <cell r="Q499" t="str">
            <v>...</v>
          </cell>
          <cell r="R499" t="str">
            <v>...</v>
          </cell>
          <cell r="S499" t="str">
            <v>...</v>
          </cell>
          <cell r="T499" t="str">
            <v>...</v>
          </cell>
          <cell r="U499" t="str">
            <v>...</v>
          </cell>
          <cell r="V499" t="str">
            <v>...</v>
          </cell>
          <cell r="W499" t="str">
            <v>...</v>
          </cell>
          <cell r="X499" t="str">
            <v>...</v>
          </cell>
          <cell r="Y499" t="str">
            <v>...</v>
          </cell>
          <cell r="Z499" t="str">
            <v>...</v>
          </cell>
          <cell r="AA499" t="str">
            <v>...</v>
          </cell>
          <cell r="AB499" t="str">
            <v>...</v>
          </cell>
          <cell r="AC499" t="str">
            <v>...</v>
          </cell>
          <cell r="AH499" t="str">
            <v>...</v>
          </cell>
          <cell r="AM499" t="str">
            <v>...</v>
          </cell>
          <cell r="AR499">
            <v>0</v>
          </cell>
          <cell r="AV499">
            <v>0</v>
          </cell>
          <cell r="BA499">
            <v>0</v>
          </cell>
          <cell r="BH499">
            <v>0</v>
          </cell>
          <cell r="BQ499">
            <v>0</v>
          </cell>
          <cell r="CC499">
            <v>0</v>
          </cell>
          <cell r="CN499">
            <v>0</v>
          </cell>
          <cell r="CZ499">
            <v>0</v>
          </cell>
          <cell r="DM499">
            <v>0</v>
          </cell>
          <cell r="DW499" t="str">
            <v>...</v>
          </cell>
          <cell r="DX499" t="str">
            <v>...</v>
          </cell>
          <cell r="DY499" t="str">
            <v>...</v>
          </cell>
          <cell r="EA499" t="str">
            <v>...</v>
          </cell>
          <cell r="ED499" t="str">
            <v>...</v>
          </cell>
          <cell r="EG499" t="str">
            <v>...</v>
          </cell>
          <cell r="EJ499" t="str">
            <v>...</v>
          </cell>
          <cell r="EM499" t="str">
            <v>...</v>
          </cell>
          <cell r="EP499" t="str">
            <v>...</v>
          </cell>
        </row>
        <row r="500"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 t="str">
            <v>--</v>
          </cell>
          <cell r="J500" t="str">
            <v>…</v>
          </cell>
          <cell r="K500" t="str">
            <v>…</v>
          </cell>
          <cell r="L500" t="str">
            <v>…</v>
          </cell>
          <cell r="M500" t="str">
            <v>…</v>
          </cell>
          <cell r="N500" t="str">
            <v>…</v>
          </cell>
          <cell r="O500" t="str">
            <v>…</v>
          </cell>
          <cell r="P500" t="str">
            <v>…</v>
          </cell>
          <cell r="Q500" t="str">
            <v>…</v>
          </cell>
          <cell r="R500" t="str">
            <v>…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H500">
            <v>0</v>
          </cell>
          <cell r="AM500">
            <v>0</v>
          </cell>
          <cell r="AR500">
            <v>0</v>
          </cell>
          <cell r="AV500">
            <v>0</v>
          </cell>
          <cell r="BA500">
            <v>0</v>
          </cell>
          <cell r="BH500">
            <v>0</v>
          </cell>
          <cell r="BQ500">
            <v>0</v>
          </cell>
          <cell r="CC500">
            <v>0</v>
          </cell>
          <cell r="CN500">
            <v>0</v>
          </cell>
          <cell r="CZ500">
            <v>0</v>
          </cell>
          <cell r="DM500">
            <v>0</v>
          </cell>
          <cell r="DW500">
            <v>0</v>
          </cell>
          <cell r="DX500">
            <v>0</v>
          </cell>
          <cell r="DY500">
            <v>-46.284646089886763</v>
          </cell>
          <cell r="EA500">
            <v>0</v>
          </cell>
          <cell r="ED500">
            <v>0</v>
          </cell>
          <cell r="EG500">
            <v>0</v>
          </cell>
          <cell r="EJ500">
            <v>0</v>
          </cell>
          <cell r="EM500">
            <v>0</v>
          </cell>
          <cell r="EP500">
            <v>0</v>
          </cell>
        </row>
        <row r="504">
          <cell r="D504">
            <v>1.05162</v>
          </cell>
          <cell r="E504">
            <v>1.38612</v>
          </cell>
          <cell r="F504">
            <v>1.5470999999999997</v>
          </cell>
          <cell r="G504">
            <v>1.593027</v>
          </cell>
          <cell r="H504">
            <v>1.6408259999999999</v>
          </cell>
          <cell r="I504">
            <v>1.39401</v>
          </cell>
          <cell r="J504">
            <v>1.157664</v>
          </cell>
          <cell r="K504">
            <v>2.1635662199999999</v>
          </cell>
          <cell r="L504">
            <v>3.6394672799999999</v>
          </cell>
          <cell r="M504">
            <v>3.656775186</v>
          </cell>
          <cell r="N504">
            <v>4.1441028540000007</v>
          </cell>
          <cell r="O504">
            <v>4.7168574599999999</v>
          </cell>
          <cell r="P504">
            <v>4.4859204000000004</v>
          </cell>
          <cell r="Q504">
            <v>3.9057900000000001</v>
          </cell>
          <cell r="R504">
            <v>2.1555299999999997</v>
          </cell>
          <cell r="S504">
            <v>3.8605499999999999</v>
          </cell>
          <cell r="T504">
            <v>10.516770000000001</v>
          </cell>
          <cell r="U504">
            <v>34.46649</v>
          </cell>
          <cell r="V504">
            <v>48.754289999999997</v>
          </cell>
          <cell r="W504">
            <v>52.580280000000002</v>
          </cell>
          <cell r="X504">
            <v>52.152149999999999</v>
          </cell>
          <cell r="Y504">
            <v>56.013330000000003</v>
          </cell>
          <cell r="Z504">
            <v>40.277099999999997</v>
          </cell>
          <cell r="AA504">
            <v>51.209849999999996</v>
          </cell>
          <cell r="AB504">
            <v>56.73489</v>
          </cell>
          <cell r="AC504">
            <v>74.271749999999997</v>
          </cell>
          <cell r="AD504">
            <v>65.094468306538559</v>
          </cell>
          <cell r="AE504">
            <v>64.374814965214725</v>
          </cell>
          <cell r="AF504">
            <v>60.081881339921587</v>
          </cell>
          <cell r="AH504">
            <v>51.944580000000002</v>
          </cell>
          <cell r="AM504">
            <v>47.703330000000001</v>
          </cell>
          <cell r="AR504">
            <v>45.281130000000005</v>
          </cell>
          <cell r="AV504">
            <v>38.571510000000004</v>
          </cell>
          <cell r="BA504">
            <v>40.889339999999997</v>
          </cell>
          <cell r="BH504">
            <v>54.523349999999994</v>
          </cell>
          <cell r="BQ504">
            <v>57.871529999999993</v>
          </cell>
          <cell r="CC504">
            <v>45.378209999999996</v>
          </cell>
          <cell r="CN504">
            <v>64.967100000000002</v>
          </cell>
          <cell r="CZ504">
            <v>86.881020000000007</v>
          </cell>
          <cell r="DM504">
            <v>81.433566467842809</v>
          </cell>
          <cell r="DW504">
            <v>83.568732239237875</v>
          </cell>
          <cell r="DX504">
            <v>80.742757980530925</v>
          </cell>
          <cell r="DY504">
            <v>73.26449188306313</v>
          </cell>
          <cell r="EA504">
            <v>78.082241157921146</v>
          </cell>
          <cell r="ED504">
            <v>78.889962809051468</v>
          </cell>
          <cell r="EG504">
            <v>76.877087604371482</v>
          </cell>
          <cell r="EJ504">
            <v>77.887000625281161</v>
          </cell>
          <cell r="EM504">
            <v>78.096534196147758</v>
          </cell>
          <cell r="EP504">
            <v>79.577975788310653</v>
          </cell>
        </row>
        <row r="547">
          <cell r="D547">
            <v>37.42</v>
          </cell>
          <cell r="E547">
            <v>35.9</v>
          </cell>
          <cell r="F547">
            <v>41.17</v>
          </cell>
          <cell r="G547">
            <v>23.9</v>
          </cell>
          <cell r="H547">
            <v>21.73</v>
          </cell>
          <cell r="I547">
            <v>20.148</v>
          </cell>
          <cell r="J547">
            <v>17.652999999999999</v>
          </cell>
          <cell r="K547">
            <v>44.231000000000002</v>
          </cell>
          <cell r="L547">
            <v>39.200000000000003</v>
          </cell>
          <cell r="M547">
            <v>34.448</v>
          </cell>
          <cell r="N547">
            <v>49.808999999999997</v>
          </cell>
          <cell r="O547">
            <v>26.647599999999997</v>
          </cell>
          <cell r="P547">
            <v>19.739999999999998</v>
          </cell>
          <cell r="Q547">
            <v>35.933</v>
          </cell>
          <cell r="R547">
            <v>40.566000000000003</v>
          </cell>
          <cell r="S547">
            <v>61.426000000000002</v>
          </cell>
          <cell r="T547">
            <v>80.884</v>
          </cell>
          <cell r="U547">
            <v>89.414000000000001</v>
          </cell>
          <cell r="V547">
            <v>63.811999999999998</v>
          </cell>
          <cell r="W547">
            <v>52.054000000000002</v>
          </cell>
          <cell r="X547">
            <v>57.68</v>
          </cell>
          <cell r="Y547">
            <v>45.664999999999999</v>
          </cell>
          <cell r="Z547">
            <v>111.119</v>
          </cell>
          <cell r="AA547">
            <v>63.042999999999999</v>
          </cell>
          <cell r="AB547">
            <v>89.834000000000003</v>
          </cell>
          <cell r="AC547">
            <v>139.75399999999999</v>
          </cell>
          <cell r="AH547">
            <v>75.385000000000005</v>
          </cell>
          <cell r="AM547">
            <v>76.152999999999992</v>
          </cell>
          <cell r="AR547">
            <v>214.00299999999999</v>
          </cell>
          <cell r="AV547">
            <v>81</v>
          </cell>
          <cell r="BA547">
            <v>103</v>
          </cell>
          <cell r="BH547">
            <v>53</v>
          </cell>
          <cell r="BQ547">
            <v>72</v>
          </cell>
          <cell r="CC547">
            <v>111</v>
          </cell>
          <cell r="CN547">
            <v>143.00899999999999</v>
          </cell>
          <cell r="CZ547">
            <v>22.727999999999998</v>
          </cell>
          <cell r="DM547">
            <v>41.278300000000002</v>
          </cell>
          <cell r="DW547">
            <v>166.22265857297785</v>
          </cell>
          <cell r="DX547">
            <v>162.96325350291946</v>
          </cell>
          <cell r="DY547">
            <v>159.70384843286107</v>
          </cell>
          <cell r="EA547">
            <v>84.692999999999984</v>
          </cell>
          <cell r="ED547">
            <v>85.392999999999986</v>
          </cell>
          <cell r="EG547">
            <v>85.392999999999986</v>
          </cell>
          <cell r="EJ547">
            <v>85.392999999999986</v>
          </cell>
          <cell r="EM547">
            <v>85.392999999999986</v>
          </cell>
          <cell r="EP547">
            <v>85.392999999999986</v>
          </cell>
        </row>
        <row r="548"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0.92900000000000005</v>
          </cell>
          <cell r="R548">
            <v>0</v>
          </cell>
          <cell r="S548">
            <v>2.7749999999999999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0.66199999999999992</v>
          </cell>
          <cell r="Y548">
            <v>-3.4079999999999999</v>
          </cell>
          <cell r="Z548">
            <v>-5.3689999999999998</v>
          </cell>
          <cell r="AA548">
            <v>-4.5410000000000004</v>
          </cell>
          <cell r="AB548">
            <v>-0.41000000000000003</v>
          </cell>
          <cell r="AC548">
            <v>6.0999999999999999E-2</v>
          </cell>
          <cell r="AH548">
            <v>-1.028</v>
          </cell>
          <cell r="AM548">
            <v>-7.3999999999999996E-2</v>
          </cell>
          <cell r="AR548">
            <v>-0.29199999999999998</v>
          </cell>
          <cell r="AV548">
            <v>-1.069</v>
          </cell>
          <cell r="BA548">
            <v>0.254</v>
          </cell>
          <cell r="BH548">
            <v>-2.7000000000000003E-2</v>
          </cell>
          <cell r="BQ548">
            <v>0.186</v>
          </cell>
          <cell r="CC548">
            <v>0.20700000000000002</v>
          </cell>
          <cell r="CN548">
            <v>0.59399999999999997</v>
          </cell>
          <cell r="CZ548">
            <v>-0.106</v>
          </cell>
          <cell r="DM548">
            <v>-0.156</v>
          </cell>
          <cell r="DW548">
            <v>-0.20600000000000002</v>
          </cell>
          <cell r="DX548">
            <v>-0.20600000000000002</v>
          </cell>
          <cell r="DY548">
            <v>-0.20600000000000002</v>
          </cell>
          <cell r="EA548">
            <v>-0.25600000000000001</v>
          </cell>
          <cell r="ED548">
            <v>-0.30599999999999999</v>
          </cell>
          <cell r="EG548">
            <v>-0.35599999999999998</v>
          </cell>
          <cell r="EJ548">
            <v>-0.40599999999999997</v>
          </cell>
          <cell r="EM548">
            <v>-0.45599999999999996</v>
          </cell>
          <cell r="EP548">
            <v>-0.50600000000000001</v>
          </cell>
        </row>
        <row r="552"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15.34</v>
          </cell>
          <cell r="L552">
            <v>17.5</v>
          </cell>
          <cell r="M552">
            <v>19.54</v>
          </cell>
          <cell r="N552">
            <v>25.3</v>
          </cell>
          <cell r="O552">
            <v>12.799999999999997</v>
          </cell>
          <cell r="P552">
            <v>15.099999999999998</v>
          </cell>
          <cell r="Q552">
            <v>81.766999999999996</v>
          </cell>
          <cell r="R552">
            <v>2.5619999999999998</v>
          </cell>
          <cell r="S552">
            <v>643.97400000000005</v>
          </cell>
          <cell r="T552">
            <v>414.19500000000005</v>
          </cell>
          <cell r="U552">
            <v>261.70999999999998</v>
          </cell>
          <cell r="V552">
            <v>559.50300000000004</v>
          </cell>
          <cell r="W552">
            <v>-145.392</v>
          </cell>
          <cell r="X552">
            <v>-153.804</v>
          </cell>
          <cell r="Y552">
            <v>208.91899999999998</v>
          </cell>
          <cell r="Z552">
            <v>574.89299999999992</v>
          </cell>
          <cell r="AA552">
            <v>284.96900000000005</v>
          </cell>
          <cell r="AB552">
            <v>160.72499999999997</v>
          </cell>
          <cell r="AC552">
            <v>15.631000000000025</v>
          </cell>
          <cell r="AH552">
            <v>483.28600000000006</v>
          </cell>
          <cell r="AM552">
            <v>-632.82400000000007</v>
          </cell>
          <cell r="AR552">
            <v>-759.9319999999999</v>
          </cell>
          <cell r="AV552">
            <v>-59.978999999999999</v>
          </cell>
          <cell r="BA552">
            <v>92.416000000000025</v>
          </cell>
          <cell r="BH552">
            <v>440.35200000000003</v>
          </cell>
          <cell r="BQ552">
            <v>261.84100000000001</v>
          </cell>
          <cell r="CC552">
            <v>-146.703</v>
          </cell>
          <cell r="CN552">
            <v>159.328</v>
          </cell>
          <cell r="CZ552">
            <v>363.38800000000003</v>
          </cell>
          <cell r="DM552">
            <v>243.38800000000003</v>
          </cell>
          <cell r="DW552">
            <v>85.515393542509401</v>
          </cell>
          <cell r="DX552">
            <v>96.018155157412025</v>
          </cell>
          <cell r="DY552">
            <v>1115.5472897157049</v>
          </cell>
          <cell r="EA552">
            <v>284.1809320231979</v>
          </cell>
          <cell r="ED552">
            <v>388.52471403194227</v>
          </cell>
          <cell r="EG552">
            <v>679.78433396674939</v>
          </cell>
          <cell r="EJ552">
            <v>880.00959344157013</v>
          </cell>
          <cell r="EM552">
            <v>1082.0602294562452</v>
          </cell>
          <cell r="EP552">
            <v>1089.5676393745648</v>
          </cell>
        </row>
        <row r="554"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1E-3</v>
          </cell>
          <cell r="R554">
            <v>-0.01</v>
          </cell>
          <cell r="S554">
            <v>-0.35399999999999998</v>
          </cell>
          <cell r="T554">
            <v>-0.03</v>
          </cell>
          <cell r="U554">
            <v>-2.8560000000000003</v>
          </cell>
          <cell r="V554">
            <v>-9.0000000000000011E-3</v>
          </cell>
          <cell r="W554">
            <v>-4.7000000000000007E-2</v>
          </cell>
          <cell r="X554">
            <v>3.661</v>
          </cell>
          <cell r="Y554">
            <v>7.2619999999999996</v>
          </cell>
          <cell r="Z554">
            <v>12.222999999999999</v>
          </cell>
          <cell r="AA554">
            <v>12.950999999999999</v>
          </cell>
          <cell r="AB554">
            <v>-0.29000000000000004</v>
          </cell>
          <cell r="AC554">
            <v>0.96199999999999997</v>
          </cell>
          <cell r="AH554">
            <v>-5.016</v>
          </cell>
          <cell r="AM554">
            <v>12.888</v>
          </cell>
          <cell r="AR554">
            <v>2.3469999999999995</v>
          </cell>
          <cell r="AV554">
            <v>-19.404</v>
          </cell>
          <cell r="BA554">
            <v>-90.917000000000002</v>
          </cell>
          <cell r="BH554">
            <v>-22.331000000000003</v>
          </cell>
          <cell r="BQ554">
            <v>55.524000000000001</v>
          </cell>
          <cell r="CC554">
            <v>24.314</v>
          </cell>
          <cell r="CN554">
            <v>-252.92099999999999</v>
          </cell>
          <cell r="CZ554">
            <v>-71.55</v>
          </cell>
          <cell r="DM554">
            <v>0</v>
          </cell>
          <cell r="DW554">
            <v>0</v>
          </cell>
          <cell r="DX554">
            <v>0</v>
          </cell>
          <cell r="DY554">
            <v>0</v>
          </cell>
          <cell r="EA554">
            <v>0</v>
          </cell>
          <cell r="ED554">
            <v>0</v>
          </cell>
          <cell r="EG554">
            <v>0</v>
          </cell>
          <cell r="EJ554">
            <v>0</v>
          </cell>
          <cell r="EM554">
            <v>0</v>
          </cell>
          <cell r="EP554">
            <v>0</v>
          </cell>
        </row>
        <row r="557">
          <cell r="D557">
            <v>12.370000000000001</v>
          </cell>
          <cell r="E557">
            <v>15.100000000000001</v>
          </cell>
          <cell r="F557">
            <v>29.85</v>
          </cell>
          <cell r="G557">
            <v>34.880000000000003</v>
          </cell>
          <cell r="H557">
            <v>24.484999999999999</v>
          </cell>
          <cell r="I557">
            <v>22.048999999999999</v>
          </cell>
          <cell r="J557">
            <v>-2.9419</v>
          </cell>
          <cell r="K557">
            <v>21.043200000000002</v>
          </cell>
          <cell r="L557">
            <v>19.929999999999996</v>
          </cell>
          <cell r="M557">
            <v>47.42</v>
          </cell>
          <cell r="N557">
            <v>45.152999999999992</v>
          </cell>
          <cell r="O557">
            <v>31.35</v>
          </cell>
          <cell r="P557">
            <v>53.066999999999993</v>
          </cell>
          <cell r="Q557">
            <v>20.035</v>
          </cell>
          <cell r="R557">
            <v>-0.40899999999999953</v>
          </cell>
          <cell r="S557">
            <v>61.339999999999996</v>
          </cell>
          <cell r="T557">
            <v>73.180999999999997</v>
          </cell>
          <cell r="U557">
            <v>83.774741999999989</v>
          </cell>
          <cell r="V557">
            <v>41.658999999999999</v>
          </cell>
          <cell r="W557">
            <v>105.24300000000002</v>
          </cell>
          <cell r="X557">
            <v>-19.047999999999998</v>
          </cell>
          <cell r="Y557">
            <v>-53.364999999999995</v>
          </cell>
          <cell r="Z557">
            <v>216.93599999999998</v>
          </cell>
          <cell r="AA557">
            <v>145.90199999999999</v>
          </cell>
          <cell r="AB557">
            <v>436.61200000000002</v>
          </cell>
          <cell r="AC557">
            <v>-313.33000000000004</v>
          </cell>
          <cell r="AH557">
            <v>515.42900000000009</v>
          </cell>
          <cell r="AM557">
            <v>1454.1179999999999</v>
          </cell>
          <cell r="AR557">
            <v>33.417000000000002</v>
          </cell>
          <cell r="AV557">
            <v>258.94399999999996</v>
          </cell>
          <cell r="BA557">
            <v>-299.649</v>
          </cell>
          <cell r="BH557">
            <v>109.071</v>
          </cell>
          <cell r="BQ557">
            <v>-1.5679999999999978</v>
          </cell>
          <cell r="CC557">
            <v>97.754000000000005</v>
          </cell>
          <cell r="CN557">
            <v>65.802000000000007</v>
          </cell>
          <cell r="CZ557">
            <v>-18.166999999999994</v>
          </cell>
          <cell r="DM557">
            <v>150.33962165159465</v>
          </cell>
          <cell r="DW557">
            <v>14.408167200504202</v>
          </cell>
          <cell r="DX557">
            <v>13.852313685479587</v>
          </cell>
          <cell r="DY557">
            <v>-1.53337492629651</v>
          </cell>
          <cell r="EA557">
            <v>221.17335856585257</v>
          </cell>
          <cell r="ED557">
            <v>207.51107882164618</v>
          </cell>
          <cell r="EG557">
            <v>194.84059313109253</v>
          </cell>
          <cell r="EJ557">
            <v>181.55073691928732</v>
          </cell>
          <cell r="EM557">
            <v>167.77596465667</v>
          </cell>
          <cell r="EP557">
            <v>203.41430839023894</v>
          </cell>
        </row>
        <row r="558">
          <cell r="D558">
            <v>-9.75</v>
          </cell>
          <cell r="E558">
            <v>-7.8199999999999994</v>
          </cell>
          <cell r="F558">
            <v>-5.66</v>
          </cell>
          <cell r="G558">
            <v>-19.536999999999999</v>
          </cell>
          <cell r="H558">
            <v>-7.593</v>
          </cell>
          <cell r="I558">
            <v>-8.6010000000000009</v>
          </cell>
          <cell r="J558">
            <v>-13.69</v>
          </cell>
          <cell r="K558">
            <v>-15.177</v>
          </cell>
          <cell r="L558">
            <v>-0.92700000000000049</v>
          </cell>
          <cell r="M558">
            <v>-9.5250000000000021</v>
          </cell>
          <cell r="N558">
            <v>-27.292000000000002</v>
          </cell>
          <cell r="O558">
            <v>-13.703999999999999</v>
          </cell>
          <cell r="P558">
            <v>-9.9569999999999972</v>
          </cell>
          <cell r="Q558">
            <v>12.635999999999999</v>
          </cell>
          <cell r="R558">
            <v>-10.782</v>
          </cell>
          <cell r="S558">
            <v>593.99900000000002</v>
          </cell>
          <cell r="T558">
            <v>-137.76499999999999</v>
          </cell>
          <cell r="U558">
            <v>-125.10274199999999</v>
          </cell>
          <cell r="V558">
            <v>-634.279</v>
          </cell>
          <cell r="W558">
            <v>25.898999999999965</v>
          </cell>
          <cell r="X558">
            <v>-104.28299999999999</v>
          </cell>
          <cell r="Y558">
            <v>-198.21299999999999</v>
          </cell>
          <cell r="Z558">
            <v>-420.78800000000001</v>
          </cell>
          <cell r="AA558">
            <v>208.23800000000003</v>
          </cell>
          <cell r="AB558">
            <v>-204.09299999999993</v>
          </cell>
          <cell r="AC558">
            <v>-250.51500000000001</v>
          </cell>
          <cell r="AH558">
            <v>-153.36899999999997</v>
          </cell>
          <cell r="AM558">
            <v>-13.540000000000127</v>
          </cell>
          <cell r="AR558">
            <v>-119.94199999999999</v>
          </cell>
          <cell r="AV558">
            <v>-466.36400000000003</v>
          </cell>
          <cell r="BA558">
            <v>135.43100000000001</v>
          </cell>
          <cell r="BH558">
            <v>-855.97299999999996</v>
          </cell>
          <cell r="BQ558">
            <v>-506.27699999999999</v>
          </cell>
          <cell r="CC558">
            <v>-194.59600000000003</v>
          </cell>
          <cell r="CN558">
            <v>-664.37499999999989</v>
          </cell>
          <cell r="CZ558">
            <v>-815.8599999999999</v>
          </cell>
          <cell r="DM558">
            <v>-797.41952040292995</v>
          </cell>
          <cell r="DW558">
            <v>-672.85438449993001</v>
          </cell>
          <cell r="DX558">
            <v>-633.89586823717104</v>
          </cell>
          <cell r="DY558">
            <v>-324.755005724277</v>
          </cell>
          <cell r="EA558">
            <v>-725.46117694828797</v>
          </cell>
          <cell r="ED558">
            <v>-711.76818704259995</v>
          </cell>
          <cell r="EG558">
            <v>-891.80967290167007</v>
          </cell>
          <cell r="EJ558">
            <v>-1026.4287944830107</v>
          </cell>
          <cell r="EM558">
            <v>-1068.7803015748623</v>
          </cell>
          <cell r="EP558">
            <v>-980.6798594417113</v>
          </cell>
        </row>
        <row r="595">
          <cell r="D595">
            <v>214.37290822883909</v>
          </cell>
          <cell r="E595">
            <v>239.29046510350935</v>
          </cell>
          <cell r="F595">
            <v>241.11278781029014</v>
          </cell>
          <cell r="G595">
            <v>240.20353236241166</v>
          </cell>
          <cell r="H595">
            <v>256.76682250226997</v>
          </cell>
          <cell r="I595">
            <v>254.7471763469739</v>
          </cell>
          <cell r="J595">
            <v>218.3553681798542</v>
          </cell>
          <cell r="K595">
            <v>380.03226667449053</v>
          </cell>
          <cell r="L595">
            <v>389.08385157427813</v>
          </cell>
          <cell r="M595">
            <v>467.21937763514302</v>
          </cell>
          <cell r="N595">
            <v>529.74900101617663</v>
          </cell>
          <cell r="O595">
            <v>618.59298382767565</v>
          </cell>
          <cell r="P595">
            <v>548.30113244438417</v>
          </cell>
          <cell r="Q595">
            <v>597.60158019082075</v>
          </cell>
          <cell r="R595">
            <v>754.58264305404316</v>
          </cell>
          <cell r="S595">
            <v>813.62655334198314</v>
          </cell>
          <cell r="T595">
            <v>906.38363631494644</v>
          </cell>
          <cell r="U595">
            <v>977.64350733997901</v>
          </cell>
          <cell r="V595">
            <v>1795.41</v>
          </cell>
          <cell r="W595">
            <v>2075.9790000000003</v>
          </cell>
          <cell r="X595">
            <v>2072.8389999999999</v>
          </cell>
          <cell r="Y595">
            <v>2461.7490000000003</v>
          </cell>
          <cell r="Z595">
            <v>2034.596</v>
          </cell>
          <cell r="AA595">
            <v>2837.2590000000005</v>
          </cell>
          <cell r="AB595">
            <v>3064.8771794197346</v>
          </cell>
          <cell r="AC595">
            <v>3538.6239999999998</v>
          </cell>
          <cell r="AH595">
            <v>3236.8339999999998</v>
          </cell>
          <cell r="AM595">
            <v>3224.5084914049589</v>
          </cell>
          <cell r="AR595">
            <v>3069.846</v>
          </cell>
          <cell r="AV595">
            <v>2610.2371158869387</v>
          </cell>
          <cell r="BA595">
            <v>2470.1977325467396</v>
          </cell>
          <cell r="BH595">
            <v>2712.0875361394001</v>
          </cell>
          <cell r="BQ595">
            <v>2701.6842535310848</v>
          </cell>
          <cell r="CC595">
            <v>2564.9419575647457</v>
          </cell>
          <cell r="CN595">
            <v>2821.3861884599073</v>
          </cell>
          <cell r="CZ595">
            <v>3535.1380227628829</v>
          </cell>
          <cell r="DM595">
            <v>3460.714627485338</v>
          </cell>
          <cell r="DW595">
            <v>3784.1712606622827</v>
          </cell>
          <cell r="DX595">
            <v>3721.6438453111141</v>
          </cell>
          <cell r="DY595">
            <v>3571.7933414676277</v>
          </cell>
          <cell r="EA595">
            <v>3904.3092740309585</v>
          </cell>
          <cell r="ED595">
            <v>4087.5169505447584</v>
          </cell>
          <cell r="EG595">
            <v>4248.8671594468851</v>
          </cell>
          <cell r="EJ595">
            <v>4448.6210378887845</v>
          </cell>
          <cell r="EM595">
            <v>4661.6193637272563</v>
          </cell>
          <cell r="EP595">
            <v>4900.2710162294925</v>
          </cell>
        </row>
        <row r="605">
          <cell r="D605" t="str">
            <v>…</v>
          </cell>
          <cell r="E605" t="str">
            <v>…</v>
          </cell>
          <cell r="F605" t="str">
            <v>…</v>
          </cell>
          <cell r="G605" t="str">
            <v>…</v>
          </cell>
          <cell r="H605" t="str">
            <v>…</v>
          </cell>
          <cell r="I605" t="str">
            <v>…</v>
          </cell>
          <cell r="J605" t="str">
            <v>…</v>
          </cell>
          <cell r="K605" t="str">
            <v>…</v>
          </cell>
          <cell r="L605" t="str">
            <v>…</v>
          </cell>
          <cell r="M605">
            <v>0.56229148012948549</v>
          </cell>
          <cell r="N605">
            <v>1.0121246642330739</v>
          </cell>
          <cell r="O605">
            <v>0.95589551622012525</v>
          </cell>
          <cell r="P605">
            <v>0.89966636820717683</v>
          </cell>
          <cell r="Q605">
            <v>1.1808121082719196</v>
          </cell>
          <cell r="R605">
            <v>13.663682967146499</v>
          </cell>
          <cell r="S605">
            <v>24.628366829671464</v>
          </cell>
          <cell r="T605">
            <v>127.52770769336732</v>
          </cell>
          <cell r="U605">
            <v>180.04573193746126</v>
          </cell>
          <cell r="V605">
            <v>816.39099999999996</v>
          </cell>
          <cell r="W605">
            <v>959.36599999999999</v>
          </cell>
          <cell r="X605">
            <v>1011.3920000000001</v>
          </cell>
          <cell r="Y605">
            <v>1214.894</v>
          </cell>
          <cell r="Z605">
            <v>664.05399999999997</v>
          </cell>
          <cell r="AA605">
            <v>1066.5940000000001</v>
          </cell>
          <cell r="AB605">
            <v>1532.1988813393168</v>
          </cell>
          <cell r="AC605">
            <v>1713.2739999999999</v>
          </cell>
          <cell r="AD605">
            <v>1136.3119999999999</v>
          </cell>
          <cell r="AE605">
            <v>1104.809</v>
          </cell>
          <cell r="AF605">
            <v>967.02800000000002</v>
          </cell>
          <cell r="AH605">
            <v>1136.3119999999999</v>
          </cell>
          <cell r="AM605">
            <v>1104.809</v>
          </cell>
          <cell r="AR605">
            <v>967.02800000000002</v>
          </cell>
          <cell r="AV605">
            <v>444.09111588693855</v>
          </cell>
          <cell r="BA605">
            <v>512.13348678532839</v>
          </cell>
          <cell r="BH605">
            <v>728.55961759136949</v>
          </cell>
          <cell r="BQ605">
            <v>765.42324623503669</v>
          </cell>
          <cell r="CC605">
            <v>500.3710531381152</v>
          </cell>
          <cell r="CN605">
            <v>791.18110292453389</v>
          </cell>
          <cell r="CZ605">
            <v>1288.2338528437181</v>
          </cell>
          <cell r="DM605">
            <v>1150.0346663329581</v>
          </cell>
          <cell r="DW605">
            <v>1170.9313414063795</v>
          </cell>
          <cell r="DX605">
            <v>1119.3874925169355</v>
          </cell>
          <cell r="DY605">
            <v>991.30626262897249</v>
          </cell>
          <cell r="EA605">
            <v>1055.4253333311146</v>
          </cell>
          <cell r="ED605">
            <v>1047.2997623582057</v>
          </cell>
          <cell r="EG605">
            <v>992.77643313250962</v>
          </cell>
          <cell r="EJ605">
            <v>968.84737406277736</v>
          </cell>
          <cell r="EM605">
            <v>950.55230438157128</v>
          </cell>
          <cell r="EP605">
            <v>950.55230438157128</v>
          </cell>
        </row>
        <row r="607">
          <cell r="D607">
            <v>89.734209855558461</v>
          </cell>
          <cell r="E607">
            <v>93.268559280499147</v>
          </cell>
          <cell r="F607">
            <v>99.173447416822299</v>
          </cell>
          <cell r="G607">
            <v>100.17750977810437</v>
          </cell>
          <cell r="H607">
            <v>105.34394946444401</v>
          </cell>
          <cell r="I607">
            <v>104.29615673727297</v>
          </cell>
          <cell r="J607">
            <v>86.128489345755426</v>
          </cell>
          <cell r="K607">
            <v>113.03422479045869</v>
          </cell>
          <cell r="L607">
            <v>114.07415571365853</v>
          </cell>
          <cell r="M607">
            <v>139.39164841583403</v>
          </cell>
          <cell r="N607">
            <v>179.17451134806007</v>
          </cell>
          <cell r="O607">
            <v>182.84635764984881</v>
          </cell>
          <cell r="P607">
            <v>193.84861661392887</v>
          </cell>
          <cell r="Q607">
            <v>183.91816784456955</v>
          </cell>
          <cell r="R607">
            <v>220.63898771040428</v>
          </cell>
          <cell r="S607">
            <v>258.61150274944021</v>
          </cell>
          <cell r="T607">
            <v>260.63830004813821</v>
          </cell>
          <cell r="U607">
            <v>281.6032254207887</v>
          </cell>
          <cell r="V607">
            <v>337.68599999999998</v>
          </cell>
          <cell r="W607">
            <v>403.20500000000004</v>
          </cell>
          <cell r="X607">
            <v>429.86599999999999</v>
          </cell>
          <cell r="Y607">
            <v>494.63100000000003</v>
          </cell>
          <cell r="Z607">
            <v>560.33900000000006</v>
          </cell>
          <cell r="AA607">
            <v>610.38400000000001</v>
          </cell>
          <cell r="AB607">
            <v>704.69023359861171</v>
          </cell>
          <cell r="AC607">
            <v>1088.277</v>
          </cell>
          <cell r="AH607">
            <v>903.83499999999992</v>
          </cell>
          <cell r="AM607">
            <v>955.39365166381185</v>
          </cell>
          <cell r="AR607">
            <v>887.95063959187485</v>
          </cell>
          <cell r="AV607">
            <v>769.65489681500003</v>
          </cell>
          <cell r="BA607">
            <v>790.17956947274604</v>
          </cell>
          <cell r="BH607">
            <v>854.67544606622448</v>
          </cell>
          <cell r="BQ607">
            <v>1019.9370437371829</v>
          </cell>
          <cell r="CC607">
            <v>1089.0433275196547</v>
          </cell>
          <cell r="CN607">
            <v>1104.5688898791375</v>
          </cell>
          <cell r="CZ607">
            <v>1135.886209154479</v>
          </cell>
          <cell r="DM607">
            <v>1370.9430313342323</v>
          </cell>
          <cell r="DW607">
            <v>1493.36225028273</v>
          </cell>
          <cell r="DX607">
            <v>1487.0958247238204</v>
          </cell>
          <cell r="DY607">
            <v>1477.3974348128349</v>
          </cell>
          <cell r="EA607">
            <v>1457.1410296370725</v>
          </cell>
          <cell r="ED607">
            <v>1550.5312462845984</v>
          </cell>
          <cell r="EG607">
            <v>1628.4360666271364</v>
          </cell>
          <cell r="EJ607">
            <v>1711.1310898514826</v>
          </cell>
          <cell r="EM607">
            <v>1799.3438571296069</v>
          </cell>
          <cell r="EP607">
            <v>1894.1519119264503</v>
          </cell>
        </row>
        <row r="609">
          <cell r="D609">
            <v>36.220612470862456</v>
          </cell>
          <cell r="E609">
            <v>40.229787490287464</v>
          </cell>
          <cell r="F609">
            <v>41.359550116550103</v>
          </cell>
          <cell r="G609">
            <v>39.018561577311559</v>
          </cell>
          <cell r="H609">
            <v>45.143608974358955</v>
          </cell>
          <cell r="I609">
            <v>45.519173465423449</v>
          </cell>
          <cell r="J609">
            <v>30.706633061383052</v>
          </cell>
          <cell r="K609">
            <v>32.842167443667435</v>
          </cell>
          <cell r="L609">
            <v>31.679674630924623</v>
          </cell>
          <cell r="M609">
            <v>2.3321021756021754</v>
          </cell>
          <cell r="N609">
            <v>7.0654259906759851</v>
          </cell>
          <cell r="O609">
            <v>6.2629502719502703</v>
          </cell>
          <cell r="P609">
            <v>16.115549728049729</v>
          </cell>
          <cell r="Q609">
            <v>16.464134032634036</v>
          </cell>
          <cell r="R609">
            <v>13.598178127428127</v>
          </cell>
          <cell r="S609">
            <v>20.367479215229221</v>
          </cell>
          <cell r="T609">
            <v>15.80675824009324</v>
          </cell>
          <cell r="U609">
            <v>24.092874640651253</v>
          </cell>
          <cell r="V609">
            <v>183.39099999999999</v>
          </cell>
          <cell r="W609">
            <v>248.28</v>
          </cell>
          <cell r="X609">
            <v>236.018</v>
          </cell>
          <cell r="Y609">
            <v>249.25</v>
          </cell>
          <cell r="Z609">
            <v>296.82499999999999</v>
          </cell>
          <cell r="AA609">
            <v>337.25900000000001</v>
          </cell>
          <cell r="AB609">
            <v>394.74076347129528</v>
          </cell>
          <cell r="AC609">
            <v>640.9380000000001</v>
          </cell>
          <cell r="AH609">
            <v>466.947</v>
          </cell>
          <cell r="AM609">
            <v>515.45423186078028</v>
          </cell>
          <cell r="AR609">
            <v>580.96663959187481</v>
          </cell>
          <cell r="AV609">
            <v>627.256896815</v>
          </cell>
          <cell r="BA609">
            <v>653.62906368206802</v>
          </cell>
          <cell r="BH609">
            <v>696.9973435883677</v>
          </cell>
          <cell r="BQ609">
            <v>703.60973956353223</v>
          </cell>
          <cell r="CC609">
            <v>704.72502492643378</v>
          </cell>
          <cell r="CN609">
            <v>786.18383793073372</v>
          </cell>
          <cell r="CZ609">
            <v>830.12826341073344</v>
          </cell>
          <cell r="DM609">
            <v>874.88390983045406</v>
          </cell>
          <cell r="DW609">
            <v>928.7339809105523</v>
          </cell>
          <cell r="DX609">
            <v>928.68223165255483</v>
          </cell>
          <cell r="DY609">
            <v>927.88078370237793</v>
          </cell>
          <cell r="EA609">
            <v>986.69325731079289</v>
          </cell>
          <cell r="ED609">
            <v>1044.7607873859279</v>
          </cell>
          <cell r="EG609">
            <v>1105.9919394629396</v>
          </cell>
          <cell r="EJ609">
            <v>1169.9138833371146</v>
          </cell>
          <cell r="EM609">
            <v>1236.9131800712403</v>
          </cell>
          <cell r="EP609">
            <v>1307.6736531332749</v>
          </cell>
        </row>
        <row r="614">
          <cell r="D614">
            <v>36.733983818770213</v>
          </cell>
          <cell r="E614">
            <v>36.256919093851117</v>
          </cell>
          <cell r="F614">
            <v>41.027566343042054</v>
          </cell>
          <cell r="G614">
            <v>44.367019417475717</v>
          </cell>
          <cell r="H614">
            <v>43.412889967637526</v>
          </cell>
          <cell r="I614">
            <v>41.981695792880252</v>
          </cell>
          <cell r="J614">
            <v>38.642242718446589</v>
          </cell>
          <cell r="K614">
            <v>55.339508090614878</v>
          </cell>
          <cell r="L614">
            <v>55.339508090614878</v>
          </cell>
          <cell r="M614">
            <v>60.58722006472491</v>
          </cell>
          <cell r="N614">
            <v>60.58722006472491</v>
          </cell>
          <cell r="O614">
            <v>67.743190938511319</v>
          </cell>
          <cell r="P614">
            <v>72.990902912621365</v>
          </cell>
          <cell r="Q614">
            <v>71.082644012944982</v>
          </cell>
          <cell r="R614">
            <v>86.348715210355991</v>
          </cell>
          <cell r="S614">
            <v>98.752398058252425</v>
          </cell>
          <cell r="T614">
            <v>115.92672815533982</v>
          </cell>
          <cell r="U614">
            <v>133.28825367983816</v>
          </cell>
          <cell r="V614">
            <v>147.41300000000001</v>
          </cell>
          <cell r="W614">
            <v>145.53200000000001</v>
          </cell>
          <cell r="X614">
            <v>184.19499999999999</v>
          </cell>
          <cell r="Y614">
            <v>236.792</v>
          </cell>
          <cell r="Z614">
            <v>249.851</v>
          </cell>
          <cell r="AA614">
            <v>250.35499999999999</v>
          </cell>
          <cell r="AB614">
            <v>286.36700168677118</v>
          </cell>
          <cell r="AC614">
            <v>414.56099999999998</v>
          </cell>
          <cell r="AH614">
            <v>412.51799999999997</v>
          </cell>
          <cell r="AM614">
            <v>414.54684425303662</v>
          </cell>
          <cell r="AR614">
            <v>274.72199999999998</v>
          </cell>
          <cell r="AV614">
            <v>109.485</v>
          </cell>
          <cell r="BA614">
            <v>103.54346392067799</v>
          </cell>
          <cell r="BH614">
            <v>121.36979355988478</v>
          </cell>
          <cell r="BQ614">
            <v>277.28147543108247</v>
          </cell>
          <cell r="CC614">
            <v>343.73380469401496</v>
          </cell>
          <cell r="CN614">
            <v>274.97527183483544</v>
          </cell>
          <cell r="CZ614">
            <v>255.95479974492554</v>
          </cell>
          <cell r="DM614">
            <v>439.51195772927332</v>
          </cell>
          <cell r="DW614">
            <v>497.44116799106308</v>
          </cell>
          <cell r="DX614">
            <v>491.28852964156471</v>
          </cell>
          <cell r="DY614">
            <v>482.88789129206634</v>
          </cell>
          <cell r="EA614">
            <v>393.18810025143284</v>
          </cell>
          <cell r="ED614">
            <v>418.73332452080962</v>
          </cell>
          <cell r="EG614">
            <v>423.74285751826767</v>
          </cell>
          <cell r="EJ614">
            <v>428.90267650564954</v>
          </cell>
          <cell r="EM614">
            <v>434.21729006265281</v>
          </cell>
          <cell r="EP614">
            <v>439.69134202636621</v>
          </cell>
        </row>
        <row r="617">
          <cell r="D617">
            <v>317.65031719179757</v>
          </cell>
          <cell r="E617">
            <v>375.41458340037701</v>
          </cell>
          <cell r="F617">
            <v>371.0287873857875</v>
          </cell>
          <cell r="G617">
            <v>380.21500727812474</v>
          </cell>
          <cell r="H617">
            <v>381.45937899741341</v>
          </cell>
          <cell r="I617">
            <v>387.93782298071488</v>
          </cell>
          <cell r="J617">
            <v>386.91230471777465</v>
          </cell>
          <cell r="K617">
            <v>574.82778701051041</v>
          </cell>
          <cell r="L617">
            <v>620.09945399260766</v>
          </cell>
          <cell r="M617">
            <v>672.02681020049226</v>
          </cell>
          <cell r="N617">
            <v>715.00674171852449</v>
          </cell>
          <cell r="O617">
            <v>808.28268345656443</v>
          </cell>
          <cell r="P617">
            <v>762.38233610646284</v>
          </cell>
          <cell r="Q617">
            <v>779.91561433375682</v>
          </cell>
          <cell r="R617">
            <v>958.79871027779018</v>
          </cell>
          <cell r="S617">
            <v>1090.2699646812041</v>
          </cell>
          <cell r="T617">
            <v>1132.2269771868757</v>
          </cell>
          <cell r="U617">
            <v>1189.4666541168758</v>
          </cell>
          <cell r="V617">
            <v>1338.614</v>
          </cell>
          <cell r="W617">
            <v>1366.99</v>
          </cell>
          <cell r="X617">
            <v>1449.1239999999998</v>
          </cell>
          <cell r="Y617">
            <v>1608.306</v>
          </cell>
          <cell r="Z617">
            <v>1768.002</v>
          </cell>
          <cell r="AA617">
            <v>1858.3319999999999</v>
          </cell>
          <cell r="AB617">
            <v>2184.9927292437474</v>
          </cell>
          <cell r="AC617">
            <v>2338.5166416012567</v>
          </cell>
          <cell r="AH617">
            <v>2486.9180000000001</v>
          </cell>
          <cell r="AM617">
            <v>2665.6387187660621</v>
          </cell>
          <cell r="AR617">
            <v>2707.802423285807</v>
          </cell>
          <cell r="AV617">
            <v>2654.4479301486208</v>
          </cell>
          <cell r="BA617">
            <v>2588.5888847974402</v>
          </cell>
          <cell r="BH617">
            <v>2666.2287813903113</v>
          </cell>
          <cell r="BQ617">
            <v>2627.2481519239095</v>
          </cell>
          <cell r="CC617">
            <v>2609.9522940410407</v>
          </cell>
          <cell r="CN617">
            <v>2690.9805385392406</v>
          </cell>
          <cell r="CZ617">
            <v>2929.9479230189791</v>
          </cell>
          <cell r="DM617">
            <v>3219.2520564183287</v>
          </cell>
          <cell r="DW617">
            <v>3545.5068347622459</v>
          </cell>
          <cell r="DX617">
            <v>3528.1640939377912</v>
          </cell>
          <cell r="DY617">
            <v>3486.6571527424571</v>
          </cell>
          <cell r="EA617">
            <v>3718.7503715196513</v>
          </cell>
          <cell r="ED617">
            <v>3945.071544769623</v>
          </cell>
          <cell r="EG617">
            <v>4162.268069498582</v>
          </cell>
          <cell r="EJ617">
            <v>4389.2462409085983</v>
          </cell>
          <cell r="EM617">
            <v>4626.7540358571896</v>
          </cell>
          <cell r="EP617">
            <v>4876.6035091190388</v>
          </cell>
        </row>
        <row r="623">
          <cell r="D623">
            <v>68.081213472485771</v>
          </cell>
          <cell r="E623">
            <v>76.342113851992409</v>
          </cell>
          <cell r="F623">
            <v>80.472564041745741</v>
          </cell>
          <cell r="G623">
            <v>90.442616223908928</v>
          </cell>
          <cell r="H623">
            <v>90.585045540796983</v>
          </cell>
          <cell r="I623">
            <v>85.742448766603431</v>
          </cell>
          <cell r="J623">
            <v>89.87289895635675</v>
          </cell>
          <cell r="K623">
            <v>122.63164184060722</v>
          </cell>
          <cell r="L623">
            <v>119.21333823529413</v>
          </cell>
          <cell r="M623">
            <v>140.29287713472488</v>
          </cell>
          <cell r="N623">
            <v>135.30785104364327</v>
          </cell>
          <cell r="O623">
            <v>140.15044781783683</v>
          </cell>
          <cell r="P623">
            <v>158.23897106261859</v>
          </cell>
          <cell r="Q623">
            <v>167.78173529411762</v>
          </cell>
          <cell r="R623">
            <v>199.40104364326376</v>
          </cell>
          <cell r="S623">
            <v>216.35013235294116</v>
          </cell>
          <cell r="T623">
            <v>244.21398836874729</v>
          </cell>
          <cell r="U623">
            <v>262.49723102466794</v>
          </cell>
          <cell r="V623">
            <v>80.552999999999997</v>
          </cell>
          <cell r="W623">
            <v>102.956</v>
          </cell>
          <cell r="X623">
            <v>115.166</v>
          </cell>
          <cell r="Y623">
            <v>139.31</v>
          </cell>
          <cell r="Z623">
            <v>119.64700000000001</v>
          </cell>
          <cell r="AA623">
            <v>130.75800000000001</v>
          </cell>
          <cell r="AB623">
            <v>243.55849655488109</v>
          </cell>
          <cell r="AC623">
            <v>268.94335299625681</v>
          </cell>
          <cell r="AH623">
            <v>219.196</v>
          </cell>
          <cell r="AM623">
            <v>249.39720753169189</v>
          </cell>
          <cell r="AR623">
            <v>197.82037106680716</v>
          </cell>
          <cell r="AV623">
            <v>244.33157372562064</v>
          </cell>
          <cell r="BA623">
            <v>254.07095206658951</v>
          </cell>
          <cell r="BH623">
            <v>229.96131354196612</v>
          </cell>
          <cell r="BQ623">
            <v>239.95173659260251</v>
          </cell>
          <cell r="CC623">
            <v>281.29803561665244</v>
          </cell>
          <cell r="CN623">
            <v>309.1898819777366</v>
          </cell>
          <cell r="CZ623">
            <v>336.81915601324954</v>
          </cell>
          <cell r="DM623">
            <v>391.55635692827877</v>
          </cell>
          <cell r="DW623">
            <v>427.1422817943108</v>
          </cell>
          <cell r="DX623">
            <v>427.39905322865729</v>
          </cell>
          <cell r="DY623">
            <v>424.20131267094104</v>
          </cell>
          <cell r="EA623">
            <v>450.14132586385193</v>
          </cell>
          <cell r="ED623">
            <v>470.18771568292834</v>
          </cell>
          <cell r="EG623">
            <v>481.03450396467525</v>
          </cell>
          <cell r="EJ623">
            <v>487.89493003573949</v>
          </cell>
          <cell r="EM623">
            <v>494.26062596336988</v>
          </cell>
          <cell r="EP623">
            <v>499.72085558010372</v>
          </cell>
        </row>
        <row r="635">
          <cell r="D635">
            <v>629.83728685774088</v>
          </cell>
          <cell r="E635">
            <v>719.08340370901089</v>
          </cell>
          <cell r="F635">
            <v>724.4447814329119</v>
          </cell>
          <cell r="G635">
            <v>733.72580823865269</v>
          </cell>
          <cell r="H635">
            <v>755.68992833644609</v>
          </cell>
          <cell r="I635">
            <v>758.09095198958721</v>
          </cell>
          <cell r="J635">
            <v>700.99098599646982</v>
          </cell>
          <cell r="K635">
            <v>1078.7010799657771</v>
          </cell>
          <cell r="L635">
            <v>1148.4059993281055</v>
          </cell>
          <cell r="M635">
            <v>1309.5755879572082</v>
          </cell>
          <cell r="N635">
            <v>1460.4279536580514</v>
          </cell>
          <cell r="O635">
            <v>1655.8690872606403</v>
          </cell>
          <cell r="P635">
            <v>1544.8252950204972</v>
          </cell>
          <cell r="Q635">
            <v>1599.5674502824268</v>
          </cell>
          <cell r="R635">
            <v>1981.4309911579981</v>
          </cell>
          <cell r="S635">
            <v>2218.2660665554276</v>
          </cell>
          <cell r="T635">
            <v>2353.3273115243405</v>
          </cell>
          <cell r="U635">
            <v>2506.2025408617897</v>
          </cell>
          <cell r="V635">
            <v>3523.8119999999999</v>
          </cell>
          <cell r="W635">
            <v>3897.1709999999998</v>
          </cell>
          <cell r="X635">
            <v>4024.6009999999997</v>
          </cell>
          <cell r="Y635">
            <v>4642.7559999999994</v>
          </cell>
          <cell r="Z635">
            <v>4450.1289999999999</v>
          </cell>
          <cell r="AA635">
            <v>5433.2330000000002</v>
          </cell>
          <cell r="AB635">
            <v>6113.4221422620931</v>
          </cell>
          <cell r="AC635">
            <v>7118.4196416012564</v>
          </cell>
          <cell r="AH635">
            <v>6821.4249999999993</v>
          </cell>
          <cell r="AM635">
            <v>7037.9308618348332</v>
          </cell>
          <cell r="AR635">
            <v>6800.1030628776816</v>
          </cell>
          <cell r="AV635">
            <v>6165.19294285056</v>
          </cell>
          <cell r="BA635">
            <v>5986.3618368169264</v>
          </cell>
          <cell r="BH635">
            <v>6377.2571960959358</v>
          </cell>
          <cell r="BQ635">
            <v>6500.348153317178</v>
          </cell>
          <cell r="CC635">
            <v>6422.9902184566909</v>
          </cell>
          <cell r="CN635">
            <v>6783.9408881760974</v>
          </cell>
          <cell r="CZ635">
            <v>7776.3276897990445</v>
          </cell>
          <cell r="DM635">
            <v>8235.0330268437374</v>
          </cell>
          <cell r="DW635">
            <v>9016.3698228933899</v>
          </cell>
          <cell r="DX635">
            <v>8930.2332411588559</v>
          </cell>
          <cell r="DY635">
            <v>8729.1774062090499</v>
          </cell>
          <cell r="EA635">
            <v>9283.1966262331189</v>
          </cell>
          <cell r="ED635">
            <v>9796.2654901966889</v>
          </cell>
          <cell r="EG635">
            <v>10263.374331600198</v>
          </cell>
          <cell r="EJ635">
            <v>10783.991556477838</v>
          </cell>
          <cell r="EM635">
            <v>11334.460103934476</v>
          </cell>
          <cell r="EP635">
            <v>11930.106426856424</v>
          </cell>
        </row>
        <row r="636">
          <cell r="D636">
            <v>0</v>
          </cell>
          <cell r="E636">
            <v>0</v>
          </cell>
          <cell r="F636" t="str">
            <v>...</v>
          </cell>
          <cell r="G636" t="str">
            <v>...</v>
          </cell>
          <cell r="H636" t="str">
            <v>...</v>
          </cell>
          <cell r="I636" t="str">
            <v>...</v>
          </cell>
          <cell r="J636" t="str">
            <v>...</v>
          </cell>
          <cell r="K636" t="str">
            <v>...</v>
          </cell>
          <cell r="L636" t="str">
            <v>...</v>
          </cell>
          <cell r="M636" t="str">
            <v>...</v>
          </cell>
          <cell r="N636" t="str">
            <v>...</v>
          </cell>
          <cell r="O636" t="str">
            <v>...</v>
          </cell>
          <cell r="P636" t="str">
            <v>...</v>
          </cell>
          <cell r="Q636" t="str">
            <v>...</v>
          </cell>
          <cell r="R636" t="str">
            <v>...</v>
          </cell>
          <cell r="S636" t="str">
            <v>...</v>
          </cell>
          <cell r="T636">
            <v>127.52770769336732</v>
          </cell>
          <cell r="U636">
            <v>180.04573193746126</v>
          </cell>
          <cell r="V636">
            <v>816.39099999999996</v>
          </cell>
          <cell r="W636">
            <v>959.36599999999999</v>
          </cell>
          <cell r="X636">
            <v>1011.3920000000001</v>
          </cell>
          <cell r="Y636">
            <v>1214.894</v>
          </cell>
          <cell r="Z636">
            <v>664.05399999999997</v>
          </cell>
          <cell r="AA636">
            <v>1066.5940000000001</v>
          </cell>
          <cell r="AB636">
            <v>1532.1988813393168</v>
          </cell>
          <cell r="AC636">
            <v>1713.2739999999999</v>
          </cell>
          <cell r="AH636">
            <v>1136.3119999999999</v>
          </cell>
          <cell r="AM636">
            <v>1104.809</v>
          </cell>
          <cell r="AR636">
            <v>967.02800000000002</v>
          </cell>
          <cell r="AV636">
            <v>444.09111588693855</v>
          </cell>
          <cell r="BA636">
            <v>512.13348678532839</v>
          </cell>
          <cell r="BH636">
            <v>728.55961759136949</v>
          </cell>
          <cell r="BQ636">
            <v>765.42324623503669</v>
          </cell>
          <cell r="CC636">
            <v>500.3710531381152</v>
          </cell>
          <cell r="CN636">
            <v>791.18110292453389</v>
          </cell>
          <cell r="CZ636">
            <v>1288.2338528437181</v>
          </cell>
          <cell r="DM636">
            <v>1150.0346663329581</v>
          </cell>
          <cell r="DW636">
            <v>1170.9313414063795</v>
          </cell>
          <cell r="DX636">
            <v>1119.3874925169355</v>
          </cell>
          <cell r="DY636">
            <v>991.30626262897249</v>
          </cell>
          <cell r="EA636">
            <v>1055.4253333311146</v>
          </cell>
          <cell r="ED636">
            <v>1047.2997623582057</v>
          </cell>
          <cell r="EG636">
            <v>992.77643313250962</v>
          </cell>
          <cell r="EJ636">
            <v>968.84737406277736</v>
          </cell>
          <cell r="EM636">
            <v>950.55230438157128</v>
          </cell>
          <cell r="EP636">
            <v>950.55230438157128</v>
          </cell>
        </row>
        <row r="689">
          <cell r="D689">
            <v>1214.705823194415</v>
          </cell>
          <cell r="E689">
            <v>1308.4725884936327</v>
          </cell>
          <cell r="F689">
            <v>1327.6521541230184</v>
          </cell>
          <cell r="G689">
            <v>1376.6665996203369</v>
          </cell>
          <cell r="H689">
            <v>1423.549982269946</v>
          </cell>
          <cell r="I689">
            <v>1489.8260368337114</v>
          </cell>
          <cell r="J689">
            <v>1433.7790839389513</v>
          </cell>
          <cell r="K689">
            <v>1515.1856847214544</v>
          </cell>
          <cell r="L689">
            <v>1537.7749509071746</v>
          </cell>
          <cell r="M689">
            <v>1564.4132365035439</v>
          </cell>
          <cell r="N689">
            <v>1668.4091034717674</v>
          </cell>
          <cell r="O689">
            <v>1767.7166321750301</v>
          </cell>
          <cell r="P689">
            <v>1757.700636790795</v>
          </cell>
          <cell r="Q689">
            <v>1755.3564676583146</v>
          </cell>
          <cell r="R689">
            <v>1957.3812256211756</v>
          </cell>
          <cell r="S689">
            <v>2124.0303403120579</v>
          </cell>
          <cell r="T689">
            <v>2427.1008142229953</v>
          </cell>
          <cell r="U689">
            <v>3245.8342079460458</v>
          </cell>
          <cell r="V689">
            <v>3523.8119999999999</v>
          </cell>
          <cell r="W689">
            <v>3466.8850000000002</v>
          </cell>
          <cell r="X689">
            <v>3631.6449999999991</v>
          </cell>
          <cell r="Y689">
            <v>3731.5650000000005</v>
          </cell>
          <cell r="Z689">
            <v>3656.8000000000006</v>
          </cell>
          <cell r="AA689">
            <v>4204.4049999999997</v>
          </cell>
          <cell r="AB689">
            <v>4354.6804163510351</v>
          </cell>
          <cell r="AC689">
            <v>4712.6320000000005</v>
          </cell>
          <cell r="AH689">
            <v>4862.1970000000001</v>
          </cell>
          <cell r="AM689">
            <v>4989.2439999999997</v>
          </cell>
          <cell r="AR689">
            <v>5197.3409999999994</v>
          </cell>
          <cell r="AV689">
            <v>5050.3459999999995</v>
          </cell>
          <cell r="BA689">
            <v>4838.4643281853987</v>
          </cell>
          <cell r="BH689">
            <v>4928.3059767057539</v>
          </cell>
          <cell r="BQ689">
            <v>5050.7438562438901</v>
          </cell>
          <cell r="CC689">
            <v>4940.5503267598133</v>
          </cell>
          <cell r="CN689">
            <v>4916.4562269456519</v>
          </cell>
          <cell r="CZ689">
            <v>5058.7671886994922</v>
          </cell>
          <cell r="DM689">
            <v>5293.7939912993415</v>
          </cell>
          <cell r="DW689">
            <v>5432.1253209636288</v>
          </cell>
          <cell r="DX689">
            <v>5401.5064549440694</v>
          </cell>
          <cell r="DY689">
            <v>5379.6271014707227</v>
          </cell>
          <cell r="EA689">
            <v>5492.9479186556046</v>
          </cell>
          <cell r="ED689">
            <v>5738.4284189316713</v>
          </cell>
          <cell r="EG689">
            <v>5933.5938534564029</v>
          </cell>
          <cell r="EJ689">
            <v>6156.6515497070404</v>
          </cell>
          <cell r="EM689">
            <v>6393.6812126349141</v>
          </cell>
          <cell r="EP689">
            <v>6646.0566677124634</v>
          </cell>
        </row>
        <row r="1014">
          <cell r="D1014">
            <v>49.672930874555057</v>
          </cell>
          <cell r="E1014">
            <v>57.929567128487683</v>
          </cell>
          <cell r="F1014">
            <v>76.287582189858682</v>
          </cell>
          <cell r="G1014">
            <v>85.794962715832412</v>
          </cell>
          <cell r="H1014">
            <v>95.600244506151924</v>
          </cell>
          <cell r="I1014">
            <v>91.54349485251764</v>
          </cell>
          <cell r="J1014">
            <v>89.736841962690008</v>
          </cell>
          <cell r="K1014">
            <v>106.06768502872845</v>
          </cell>
          <cell r="L1014">
            <v>105.16756613444016</v>
          </cell>
          <cell r="M1014">
            <v>130.14837134986635</v>
          </cell>
          <cell r="N1014">
            <v>117.97571672599446</v>
          </cell>
          <cell r="O1014">
            <v>116.14741286944451</v>
          </cell>
          <cell r="P1014">
            <v>126.41558430941028</v>
          </cell>
          <cell r="Q1014">
            <v>149.42174117099688</v>
          </cell>
          <cell r="R1014">
            <v>181.92826204156393</v>
          </cell>
          <cell r="S1014">
            <v>212.81133529043771</v>
          </cell>
          <cell r="T1014">
            <v>216.98879509770615</v>
          </cell>
          <cell r="U1014">
            <v>229.51227557124503</v>
          </cell>
          <cell r="V1014">
            <v>271.45100000000002</v>
          </cell>
          <cell r="W1014">
            <v>319.44400000000002</v>
          </cell>
          <cell r="X1014">
            <v>405.59199999999998</v>
          </cell>
          <cell r="Y1014">
            <v>473.26100000000002</v>
          </cell>
          <cell r="Z1014">
            <v>559.9799999999999</v>
          </cell>
          <cell r="AA1014">
            <v>587.1905999999999</v>
          </cell>
          <cell r="AB1014">
            <v>606.47759999999982</v>
          </cell>
          <cell r="AC1014">
            <v>762.12000000000012</v>
          </cell>
          <cell r="AH1014">
            <v>935.54279999999983</v>
          </cell>
          <cell r="AM1014">
            <v>1018.180010808</v>
          </cell>
          <cell r="AR1014">
            <v>830.83140000000014</v>
          </cell>
          <cell r="AV1014">
            <v>829.80539999999985</v>
          </cell>
          <cell r="BA1014">
            <v>833.4</v>
          </cell>
          <cell r="BH1014">
            <v>754.2</v>
          </cell>
          <cell r="BQ1014">
            <v>796.97520000000009</v>
          </cell>
          <cell r="CC1014">
            <v>868.17780000000005</v>
          </cell>
          <cell r="CN1014">
            <v>1054.8</v>
          </cell>
          <cell r="CZ1014">
            <v>1265.7474000000002</v>
          </cell>
          <cell r="DM1014">
            <v>1608.0656000000001</v>
          </cell>
          <cell r="DW1014">
            <v>1851.0429328916287</v>
          </cell>
          <cell r="DX1014">
            <v>1846.4540305041289</v>
          </cell>
          <cell r="DY1014">
            <v>1836.8840614041292</v>
          </cell>
          <cell r="EA1014">
            <v>1938.1917656665032</v>
          </cell>
          <cell r="ED1014">
            <v>2022.3202285080242</v>
          </cell>
          <cell r="EG1014">
            <v>2061.8442738032491</v>
          </cell>
          <cell r="EJ1014">
            <v>2086.9723713872199</v>
          </cell>
          <cell r="EM1014">
            <v>2110.2928875118096</v>
          </cell>
          <cell r="EP1014">
            <v>2130.3026936175593</v>
          </cell>
        </row>
        <row r="1015">
          <cell r="T1015">
            <v>1836.0506887834792</v>
          </cell>
          <cell r="U1015">
            <v>1685.4748274980027</v>
          </cell>
          <cell r="V1015">
            <v>2221.263554451717</v>
          </cell>
          <cell r="W1015">
            <v>2695.6091109739323</v>
          </cell>
          <cell r="X1015">
            <v>2577.3209999999995</v>
          </cell>
          <cell r="Y1015">
            <v>2983.2169999999992</v>
          </cell>
          <cell r="Z1015">
            <v>3631.7846411991982</v>
          </cell>
          <cell r="AA1015">
            <v>3739.9017969511342</v>
          </cell>
          <cell r="AB1015">
            <v>4407.6170171659069</v>
          </cell>
          <cell r="AC1015">
            <v>4008.9236439400347</v>
          </cell>
          <cell r="AD1015">
            <v>4018.2356478240004</v>
          </cell>
          <cell r="AE1015">
            <v>3462.9634893062062</v>
          </cell>
          <cell r="AF1015">
            <v>5036.8857881799368</v>
          </cell>
          <cell r="AH1015">
            <v>4742.5176472050789</v>
          </cell>
          <cell r="AI1015">
            <v>6031.0898760778991</v>
          </cell>
          <cell r="AJ1015">
            <v>5905.2923168319157</v>
          </cell>
          <cell r="AM1015">
            <v>5134.4567117843008</v>
          </cell>
          <cell r="AR1015">
            <v>4880.7842920288467</v>
          </cell>
          <cell r="AV1015">
            <v>4144.264200189672</v>
          </cell>
          <cell r="BA1015">
            <v>3618.347409511985</v>
          </cell>
          <cell r="BH1015">
            <v>3498.8413327448152</v>
          </cell>
          <cell r="BQ1015">
            <v>3511.6858213289352</v>
          </cell>
          <cell r="CC1015">
            <v>3789.1291200733754</v>
          </cell>
          <cell r="CN1015">
            <v>3091.2485238261797</v>
          </cell>
          <cell r="CZ1015">
            <v>3122.2521040601769</v>
          </cell>
          <cell r="DM1015">
            <v>3334.2483252440579</v>
          </cell>
          <cell r="DW1015">
            <v>3859.2790986585751</v>
          </cell>
          <cell r="DX1015">
            <v>3885.7178230485551</v>
          </cell>
          <cell r="DY1015">
            <v>3897.2293944122775</v>
          </cell>
          <cell r="EA1015">
            <v>4580.5171066057319</v>
          </cell>
          <cell r="ED1015">
            <v>5083.4702964171865</v>
          </cell>
          <cell r="EG1015">
            <v>5689.1290536877814</v>
          </cell>
          <cell r="EJ1015">
            <v>6266.0521197548615</v>
          </cell>
          <cell r="EM1015">
            <v>6896.6860476584616</v>
          </cell>
          <cell r="EP1015">
            <v>7528.9600509411521</v>
          </cell>
        </row>
        <row r="1017">
          <cell r="D1017">
            <v>73.695837208492492</v>
          </cell>
          <cell r="E1017">
            <v>71.356510060462099</v>
          </cell>
          <cell r="F1017">
            <v>80.425352213694083</v>
          </cell>
          <cell r="G1017">
            <v>76.068918175091653</v>
          </cell>
          <cell r="H1017">
            <v>45.822683919255027</v>
          </cell>
          <cell r="I1017">
            <v>64.5654292856388</v>
          </cell>
          <cell r="J1017">
            <v>49.671556842166751</v>
          </cell>
          <cell r="K1017">
            <v>87.412263947557108</v>
          </cell>
          <cell r="L1017">
            <v>97.154741113791232</v>
          </cell>
          <cell r="M1017">
            <v>149.64099138216531</v>
          </cell>
          <cell r="N1017">
            <v>129.78437000301196</v>
          </cell>
          <cell r="O1017">
            <v>166.30225127014128</v>
          </cell>
          <cell r="P1017">
            <v>158.06444432721742</v>
          </cell>
          <cell r="Q1017">
            <v>196.95353134880321</v>
          </cell>
          <cell r="R1017">
            <v>512.71581602933827</v>
          </cell>
          <cell r="S1017">
            <v>1360.8172486950875</v>
          </cell>
          <cell r="T1017">
            <v>836.32326287338833</v>
          </cell>
          <cell r="U1017">
            <v>717.9600077058999</v>
          </cell>
          <cell r="V1017">
            <v>697.65500000000009</v>
          </cell>
          <cell r="W1017">
            <v>880.93200000000002</v>
          </cell>
          <cell r="X1017">
            <v>864.71900000000005</v>
          </cell>
          <cell r="Y1017">
            <v>949.58100000000002</v>
          </cell>
          <cell r="Z1017">
            <v>1196.6113588008011</v>
          </cell>
          <cell r="AA1017">
            <v>1752.1356030488655</v>
          </cell>
          <cell r="AB1017">
            <v>1480.9275250961869</v>
          </cell>
          <cell r="AC1017">
            <v>1929.7149976612213</v>
          </cell>
          <cell r="AH1017">
            <v>1862.4855527949203</v>
          </cell>
          <cell r="AM1017">
            <v>2035.3821392425323</v>
          </cell>
          <cell r="AR1017">
            <v>1687.2193708488344</v>
          </cell>
          <cell r="AV1017">
            <v>1398.1103426608881</v>
          </cell>
          <cell r="BA1017">
            <v>1541.8724273049406</v>
          </cell>
          <cell r="BH1017">
            <v>1699.4058633511204</v>
          </cell>
          <cell r="BQ1017">
            <v>1790.2871319882433</v>
          </cell>
          <cell r="CC1017">
            <v>1741.7742983833164</v>
          </cell>
          <cell r="CN1017">
            <v>2033.557364349917</v>
          </cell>
          <cell r="CZ1017">
            <v>2060.7621857388663</v>
          </cell>
          <cell r="DM1017">
            <v>2350.9725383548221</v>
          </cell>
          <cell r="DW1017">
            <v>2459.6178762580776</v>
          </cell>
          <cell r="DX1017">
            <v>2447.8980288636731</v>
          </cell>
          <cell r="DY1017">
            <v>2460.3519789592187</v>
          </cell>
          <cell r="EA1017">
            <v>2180.9418920190101</v>
          </cell>
          <cell r="ED1017">
            <v>2240.9812650272338</v>
          </cell>
          <cell r="EG1017">
            <v>2212.7318142670761</v>
          </cell>
          <cell r="EJ1017">
            <v>2213.4598668683066</v>
          </cell>
          <cell r="EM1017">
            <v>2220.0876497211671</v>
          </cell>
          <cell r="EP1017">
            <v>2244.352064453939</v>
          </cell>
        </row>
        <row r="1019">
          <cell r="D1019">
            <v>52.130897567330557</v>
          </cell>
          <cell r="E1019">
            <v>49.791570419300172</v>
          </cell>
          <cell r="F1019">
            <v>58.860412572532155</v>
          </cell>
          <cell r="G1019">
            <v>54.503978533929732</v>
          </cell>
          <cell r="H1019">
            <v>24.257744278093103</v>
          </cell>
          <cell r="I1019">
            <v>43.000489644476879</v>
          </cell>
          <cell r="J1019">
            <v>23.418586844230497</v>
          </cell>
          <cell r="K1019">
            <v>55.533657521491648</v>
          </cell>
          <cell r="L1019">
            <v>61.525710402306316</v>
          </cell>
          <cell r="M1019">
            <v>69.944475317001675</v>
          </cell>
          <cell r="N1019">
            <v>80.09124822120404</v>
          </cell>
          <cell r="O1019">
            <v>73.479250206009525</v>
          </cell>
          <cell r="P1019">
            <v>68.991867548505127</v>
          </cell>
          <cell r="Q1019">
            <v>95.617067156769266</v>
          </cell>
          <cell r="R1019">
            <v>100.54418706173909</v>
          </cell>
          <cell r="S1019">
            <v>140.28368279004374</v>
          </cell>
          <cell r="T1019">
            <v>183.26354510095081</v>
          </cell>
          <cell r="U1019">
            <v>255.35795113956917</v>
          </cell>
          <cell r="V1019">
            <v>204.14495491439789</v>
          </cell>
          <cell r="W1019">
            <v>225.67599999999996</v>
          </cell>
          <cell r="X1019">
            <v>243.209</v>
          </cell>
          <cell r="Y1019">
            <v>304.39999999999998</v>
          </cell>
          <cell r="Z1019">
            <v>350.7</v>
          </cell>
          <cell r="AA1019">
            <v>530.38</v>
          </cell>
          <cell r="AB1019">
            <v>650.62</v>
          </cell>
          <cell r="AC1019">
            <v>883.22</v>
          </cell>
          <cell r="AH1019">
            <v>644.745</v>
          </cell>
          <cell r="AM1019">
            <v>702.47399999999993</v>
          </cell>
          <cell r="AR1019">
            <v>377</v>
          </cell>
          <cell r="AV1019">
            <v>180</v>
          </cell>
          <cell r="BA1019">
            <v>210</v>
          </cell>
          <cell r="BH1019">
            <v>222</v>
          </cell>
          <cell r="BQ1019">
            <v>285</v>
          </cell>
          <cell r="CC1019">
            <v>424</v>
          </cell>
          <cell r="CN1019">
            <v>262</v>
          </cell>
          <cell r="CZ1019">
            <v>201.01600000000002</v>
          </cell>
          <cell r="DM1019">
            <v>599.38400000000001</v>
          </cell>
          <cell r="DW1019">
            <v>717.69352738118846</v>
          </cell>
          <cell r="DX1019">
            <v>704.34872324825005</v>
          </cell>
          <cell r="DY1019">
            <v>686.00391911531176</v>
          </cell>
          <cell r="EA1019">
            <v>475.65122613924996</v>
          </cell>
          <cell r="ED1019">
            <v>521.65122613924996</v>
          </cell>
          <cell r="EG1019">
            <v>521.65122613924996</v>
          </cell>
          <cell r="EJ1019">
            <v>521.65122613924996</v>
          </cell>
          <cell r="EM1019">
            <v>521.65122613924996</v>
          </cell>
          <cell r="EP1019">
            <v>521.65122613924996</v>
          </cell>
        </row>
        <row r="1020">
          <cell r="D1020">
            <v>21.564939641161928</v>
          </cell>
          <cell r="E1020">
            <v>21.564939641161928</v>
          </cell>
          <cell r="F1020">
            <v>21.564939641161928</v>
          </cell>
          <cell r="G1020">
            <v>21.564939641161928</v>
          </cell>
          <cell r="H1020">
            <v>21.564939641161928</v>
          </cell>
          <cell r="I1020">
            <v>21.564939641161928</v>
          </cell>
          <cell r="J1020">
            <v>26.252969997936258</v>
          </cell>
          <cell r="K1020">
            <v>31.878606426065456</v>
          </cell>
          <cell r="L1020">
            <v>35.629030711484923</v>
          </cell>
          <cell r="M1020">
            <v>79.696516065163635</v>
          </cell>
          <cell r="N1020">
            <v>49.693121781807918</v>
          </cell>
          <cell r="O1020">
            <v>92.823001064131759</v>
          </cell>
          <cell r="P1020">
            <v>89.072576778712289</v>
          </cell>
          <cell r="Q1020">
            <v>101.33646419203393</v>
          </cell>
          <cell r="R1020">
            <v>412.17162896759919</v>
          </cell>
          <cell r="S1020">
            <v>1220.5335659050438</v>
          </cell>
          <cell r="T1020">
            <v>653.05971777243747</v>
          </cell>
          <cell r="U1020">
            <v>441.90205656633066</v>
          </cell>
          <cell r="V1020">
            <v>472.81004508560216</v>
          </cell>
          <cell r="W1020">
            <v>643.25600000000009</v>
          </cell>
          <cell r="X1020">
            <v>609.51</v>
          </cell>
          <cell r="Y1020">
            <v>631.18100000000004</v>
          </cell>
          <cell r="Z1020">
            <v>830.91135880080117</v>
          </cell>
          <cell r="AA1020">
            <v>1211.7556030488654</v>
          </cell>
          <cell r="AB1020">
            <v>819.30752509618696</v>
          </cell>
          <cell r="AC1020">
            <v>1016.4949976612212</v>
          </cell>
          <cell r="AH1020">
            <v>1207.7405527949202</v>
          </cell>
          <cell r="AM1020">
            <v>1322.9081392425323</v>
          </cell>
          <cell r="AR1020">
            <v>1300.2193708488344</v>
          </cell>
          <cell r="AV1020">
            <v>1208.1103426608881</v>
          </cell>
          <cell r="BA1020">
            <v>1321.8724273049406</v>
          </cell>
          <cell r="BH1020">
            <v>1467.4058633511204</v>
          </cell>
          <cell r="BQ1020">
            <v>1495.2871319882433</v>
          </cell>
          <cell r="CC1020">
            <v>1307.7742983833164</v>
          </cell>
          <cell r="CN1020">
            <v>1761.557364349917</v>
          </cell>
          <cell r="CZ1020">
            <v>1849.7461857388662</v>
          </cell>
          <cell r="DM1020">
            <v>1741.5885383548218</v>
          </cell>
          <cell r="DW1020">
            <v>1731.9243488768889</v>
          </cell>
          <cell r="DX1020">
            <v>1733.5493056154232</v>
          </cell>
          <cell r="DY1020">
            <v>1764.3480598439071</v>
          </cell>
          <cell r="EA1020">
            <v>1695.2906658797604</v>
          </cell>
          <cell r="ED1020">
            <v>1709.3300388879838</v>
          </cell>
          <cell r="EG1020">
            <v>1681.0805881278261</v>
          </cell>
          <cell r="EJ1020">
            <v>1681.8086407290566</v>
          </cell>
          <cell r="EM1020">
            <v>1688.4364235819171</v>
          </cell>
          <cell r="EP1020">
            <v>1712.700838314689</v>
          </cell>
        </row>
        <row r="1021">
          <cell r="D1021" t="str">
            <v>…</v>
          </cell>
          <cell r="E1021" t="str">
            <v>…</v>
          </cell>
          <cell r="F1021" t="str">
            <v>…</v>
          </cell>
          <cell r="G1021" t="str">
            <v>…</v>
          </cell>
          <cell r="H1021" t="str">
            <v>…</v>
          </cell>
          <cell r="I1021" t="str">
            <v>…</v>
          </cell>
          <cell r="J1021">
            <v>4.6880303567743313</v>
          </cell>
          <cell r="K1021">
            <v>4.6880303567743313</v>
          </cell>
          <cell r="L1021">
            <v>4.6880303567743313</v>
          </cell>
          <cell r="M1021">
            <v>45.942697496388448</v>
          </cell>
          <cell r="N1021">
            <v>21.564939641161924</v>
          </cell>
          <cell r="O1021">
            <v>49.693121781807911</v>
          </cell>
          <cell r="P1021">
            <v>21.564939641161924</v>
          </cell>
          <cell r="Q1021">
            <v>24.37775785522652</v>
          </cell>
          <cell r="R1021">
            <v>315.97324604658991</v>
          </cell>
          <cell r="S1021">
            <v>1086.0433510299017</v>
          </cell>
          <cell r="T1021">
            <v>498.3959706660242</v>
          </cell>
          <cell r="U1021">
            <v>268.67865980714777</v>
          </cell>
          <cell r="V1021">
            <v>273.60313881254183</v>
          </cell>
          <cell r="W1021">
            <v>422.89209074053684</v>
          </cell>
          <cell r="X1021">
            <v>376.50304286495339</v>
          </cell>
          <cell r="Y1021">
            <v>382.22847218108984</v>
          </cell>
          <cell r="Z1021">
            <v>557.06357819999994</v>
          </cell>
          <cell r="AA1021">
            <v>906</v>
          </cell>
          <cell r="AB1021">
            <v>489.09147380341233</v>
          </cell>
          <cell r="AC1021">
            <v>654.86166226502462</v>
          </cell>
          <cell r="AH1021">
            <v>742.1765505670279</v>
          </cell>
          <cell r="AM1021">
            <v>702.0990168364084</v>
          </cell>
          <cell r="AR1021">
            <v>666.99406599458791</v>
          </cell>
          <cell r="AV1021">
            <v>593.88179695226916</v>
          </cell>
          <cell r="BA1021">
            <v>769.06673616718365</v>
          </cell>
          <cell r="BH1021">
            <v>894.07211530198583</v>
          </cell>
          <cell r="BQ1021">
            <v>910.48670897812588</v>
          </cell>
          <cell r="CC1021">
            <v>705.4298626828953</v>
          </cell>
          <cell r="CN1021">
            <v>1141.1425955784835</v>
          </cell>
          <cell r="CZ1021">
            <v>1192.1065308411464</v>
          </cell>
          <cell r="DM1021">
            <v>1064.2196938101706</v>
          </cell>
          <cell r="DW1021">
            <v>1033.5570701513534</v>
          </cell>
          <cell r="DX1021">
            <v>1035.8593957344326</v>
          </cell>
          <cell r="DY1021">
            <v>1067.3355188074611</v>
          </cell>
          <cell r="EA1021">
            <v>976.67005870233993</v>
          </cell>
          <cell r="ED1021">
            <v>969.15081349524064</v>
          </cell>
          <cell r="EG1021">
            <v>918.69598597330071</v>
          </cell>
          <cell r="EJ1021">
            <v>896.55250050989548</v>
          </cell>
          <cell r="EM1021">
            <v>879.62259915618097</v>
          </cell>
          <cell r="EP1021">
            <v>879.62259915618097</v>
          </cell>
        </row>
        <row r="1023">
          <cell r="D1023" t="str">
            <v>…</v>
          </cell>
          <cell r="E1023" t="str">
            <v>…</v>
          </cell>
          <cell r="F1023" t="str">
            <v>…</v>
          </cell>
          <cell r="G1023" t="str">
            <v>…</v>
          </cell>
          <cell r="H1023" t="str">
            <v>…</v>
          </cell>
          <cell r="I1023" t="str">
            <v>…</v>
          </cell>
          <cell r="J1023" t="str">
            <v>…</v>
          </cell>
          <cell r="K1023" t="str">
            <v>…</v>
          </cell>
          <cell r="L1023" t="str">
            <v>…</v>
          </cell>
          <cell r="M1023" t="str">
            <v>…</v>
          </cell>
          <cell r="N1023" t="str">
            <v>…</v>
          </cell>
          <cell r="O1023" t="str">
            <v>…</v>
          </cell>
          <cell r="P1023" t="str">
            <v>…</v>
          </cell>
          <cell r="Q1023" t="str">
            <v>…</v>
          </cell>
          <cell r="R1023" t="str">
            <v>…</v>
          </cell>
          <cell r="S1023" t="str">
            <v>…</v>
          </cell>
          <cell r="T1023" t="str">
            <v>…</v>
          </cell>
          <cell r="U1023">
            <v>20.7</v>
          </cell>
          <cell r="V1023">
            <v>20.7</v>
          </cell>
          <cell r="W1023">
            <v>12</v>
          </cell>
          <cell r="X1023">
            <v>12</v>
          </cell>
          <cell r="Y1023">
            <v>14</v>
          </cell>
          <cell r="Z1023">
            <v>15</v>
          </cell>
          <cell r="AA1023">
            <v>10</v>
          </cell>
          <cell r="AB1023">
            <v>11</v>
          </cell>
          <cell r="AC1023">
            <v>30</v>
          </cell>
          <cell r="AH1023">
            <v>10</v>
          </cell>
          <cell r="AM1023">
            <v>10</v>
          </cell>
          <cell r="AR1023">
            <v>10</v>
          </cell>
          <cell r="AV1023">
            <v>10</v>
          </cell>
          <cell r="BA1023">
            <v>10</v>
          </cell>
          <cell r="BH1023">
            <v>10</v>
          </cell>
          <cell r="BQ1023">
            <v>10</v>
          </cell>
          <cell r="CC1023">
            <v>10</v>
          </cell>
          <cell r="CN1023">
            <v>10</v>
          </cell>
          <cell r="CZ1023">
            <v>10</v>
          </cell>
          <cell r="DM1023">
            <v>10</v>
          </cell>
          <cell r="DW1023">
            <v>10</v>
          </cell>
          <cell r="DX1023">
            <v>10</v>
          </cell>
          <cell r="DY1023">
            <v>10</v>
          </cell>
          <cell r="EA1023">
            <v>10</v>
          </cell>
          <cell r="ED1023">
            <v>10</v>
          </cell>
          <cell r="EG1023">
            <v>10</v>
          </cell>
          <cell r="EJ1023">
            <v>10</v>
          </cell>
          <cell r="EM1023">
            <v>10</v>
          </cell>
          <cell r="EP1023">
            <v>10</v>
          </cell>
        </row>
        <row r="1034">
          <cell r="D1034">
            <v>-67.92992000000001</v>
          </cell>
          <cell r="E1034">
            <v>-68.054949999999991</v>
          </cell>
          <cell r="F1034">
            <v>-76.384010000000004</v>
          </cell>
          <cell r="G1034">
            <v>-70.89716</v>
          </cell>
          <cell r="H1034">
            <v>-70.489515999999995</v>
          </cell>
          <cell r="I1034">
            <v>-64.317801000000003</v>
          </cell>
          <cell r="J1034">
            <v>-60.945999999999991</v>
          </cell>
          <cell r="K1034">
            <v>-117.73947000000001</v>
          </cell>
          <cell r="L1034">
            <v>-138.06400000000002</v>
          </cell>
          <cell r="M1034">
            <v>-124.4692</v>
          </cell>
          <cell r="N1034">
            <v>-143.80004</v>
          </cell>
          <cell r="O1034">
            <v>-165.80199999999999</v>
          </cell>
          <cell r="P1034">
            <v>-162.34799999999998</v>
          </cell>
          <cell r="Q1034">
            <v>-172.149</v>
          </cell>
          <cell r="R1034">
            <v>-108.44999999999997</v>
          </cell>
          <cell r="S1034">
            <v>-1049.6861827895266</v>
          </cell>
          <cell r="T1034">
            <v>-433.20943523023323</v>
          </cell>
          <cell r="U1034">
            <v>-440.24156991335803</v>
          </cell>
          <cell r="V1034">
            <v>-520.19615445171712</v>
          </cell>
          <cell r="W1034">
            <v>-718.82111097393249</v>
          </cell>
          <cell r="X1034">
            <v>-836.625</v>
          </cell>
          <cell r="Y1034">
            <v>-929.56700000000001</v>
          </cell>
          <cell r="Z1034">
            <v>-1297.5679999999998</v>
          </cell>
          <cell r="AA1034">
            <v>-1284.5879999999997</v>
          </cell>
          <cell r="AB1034">
            <v>-1019.624</v>
          </cell>
          <cell r="AC1034">
            <v>-1093.3219999999999</v>
          </cell>
          <cell r="AH1034">
            <v>-1340.1479999999999</v>
          </cell>
          <cell r="AM1034">
            <v>-1223.1969999999999</v>
          </cell>
          <cell r="AR1034">
            <v>-1204.1210000000001</v>
          </cell>
          <cell r="AV1034">
            <v>-1002.3920000000002</v>
          </cell>
          <cell r="BA1034">
            <v>-968.68200000000002</v>
          </cell>
          <cell r="BH1034">
            <v>-1001.776</v>
          </cell>
        </row>
        <row r="1037">
          <cell r="D1037">
            <v>-69.180080000000004</v>
          </cell>
          <cell r="E1037">
            <v>-72.43504999999999</v>
          </cell>
          <cell r="F1037">
            <v>-79.765990000000002</v>
          </cell>
          <cell r="G1037">
            <v>-64.903999999999996</v>
          </cell>
          <cell r="H1037">
            <v>-58.679000000000002</v>
          </cell>
          <cell r="I1037">
            <v>-59.33</v>
          </cell>
          <cell r="J1037">
            <v>-66.58</v>
          </cell>
          <cell r="K1037">
            <v>-97.888999999999996</v>
          </cell>
          <cell r="L1037">
            <v>-105.65</v>
          </cell>
          <cell r="M1037">
            <v>-114.53999999999999</v>
          </cell>
          <cell r="N1037">
            <v>-133.667</v>
          </cell>
          <cell r="O1037">
            <v>-138.6</v>
          </cell>
          <cell r="P1037">
            <v>-141.82</v>
          </cell>
          <cell r="Q1037">
            <v>-169.98900000000003</v>
          </cell>
          <cell r="R1037">
            <v>-47.302</v>
          </cell>
          <cell r="S1037">
            <v>-482.15799999999996</v>
          </cell>
          <cell r="T1037">
            <v>-495.53200000000004</v>
          </cell>
          <cell r="U1037">
            <v>-877.952</v>
          </cell>
          <cell r="V1037">
            <v>-828.38199999999995</v>
          </cell>
          <cell r="W1037">
            <v>-1110.1610000000001</v>
          </cell>
          <cell r="X1037">
            <v>-828.9</v>
          </cell>
          <cell r="Y1037">
            <v>-813.74</v>
          </cell>
          <cell r="Z1037">
            <v>-1273.0349999999999</v>
          </cell>
          <cell r="AA1037">
            <v>-1243.6989999999998</v>
          </cell>
          <cell r="AB1037">
            <v>-1391.3259999999998</v>
          </cell>
          <cell r="AC1037">
            <v>-1132.6130000000001</v>
          </cell>
          <cell r="AH1037">
            <v>-1264.58</v>
          </cell>
          <cell r="AM1037">
            <v>-1649.5349999999999</v>
          </cell>
          <cell r="AR1037">
            <v>-1073.817</v>
          </cell>
          <cell r="AV1037">
            <v>-670.70699999999988</v>
          </cell>
          <cell r="BA1037">
            <v>-494.58</v>
          </cell>
          <cell r="BH1037">
            <v>-469.53300000000002</v>
          </cell>
        </row>
        <row r="1104">
          <cell r="D1104">
            <v>8.2768833562413685E-2</v>
          </cell>
          <cell r="E1104">
            <v>6.9243108883443455E-2</v>
          </cell>
          <cell r="F1104">
            <v>8.1248997965185837E-2</v>
          </cell>
          <cell r="G1104">
            <v>7.4283850890797198E-2</v>
          </cell>
          <cell r="H1104">
            <v>3.2100129125041267E-2</v>
          </cell>
          <cell r="I1104">
            <v>5.6722072109716346E-2</v>
          </cell>
          <cell r="J1104">
            <v>3.3407828791037313E-2</v>
          </cell>
          <cell r="K1104">
            <v>5.1481970819250045E-2</v>
          </cell>
          <cell r="L1104">
            <v>5.3574877210936706E-2</v>
          </cell>
          <cell r="M1104">
            <v>5.3410032960454962E-2</v>
          </cell>
          <cell r="N1104">
            <v>5.4840944409885503E-2</v>
          </cell>
          <cell r="O1104">
            <v>4.4375035907922356E-2</v>
          </cell>
          <cell r="P1104">
            <v>4.4659980498047015E-2</v>
          </cell>
          <cell r="Q1104">
            <v>5.977682725407215E-2</v>
          </cell>
          <cell r="R1104">
            <v>5.0743219173622872E-2</v>
          </cell>
          <cell r="S1104">
            <v>6.3240241964247032E-2</v>
          </cell>
          <cell r="T1104">
            <v>7.7874226931163248E-2</v>
          </cell>
          <cell r="U1104">
            <v>0.10189038873600419</v>
          </cell>
          <cell r="V1104">
            <v>5.7932987036311216E-2</v>
          </cell>
          <cell r="W1104">
            <v>5.7907646341410213E-2</v>
          </cell>
          <cell r="X1104">
            <v>6.0430586783633958E-2</v>
          </cell>
          <cell r="Y1104">
            <v>6.5564505220606042E-2</v>
          </cell>
          <cell r="Z1104">
            <v>7.8806704255090135E-2</v>
          </cell>
          <cell r="AA1104">
            <v>9.7617753554835582E-2</v>
          </cell>
          <cell r="AB1104">
            <v>0.10642484436045457</v>
          </cell>
          <cell r="AC1104">
            <v>0.12407529261668025</v>
          </cell>
          <cell r="AH1104">
            <v>9.4517641108712636E-2</v>
          </cell>
          <cell r="AM1104">
            <v>9.9812574717004332E-2</v>
          </cell>
          <cell r="AR1104">
            <v>5.5440336199913468E-2</v>
          </cell>
          <cell r="AV1104">
            <v>2.9196166554484922E-2</v>
          </cell>
          <cell r="BA1104">
            <v>3.507973719671803E-2</v>
          </cell>
          <cell r="BH1104">
            <v>3.4811203809673098E-2</v>
          </cell>
          <cell r="BQ1104">
            <v>4.3843805482105182E-2</v>
          </cell>
          <cell r="CC1104">
            <v>6.6012867150508955E-2</v>
          </cell>
          <cell r="CN1104">
            <v>3.862061953644768E-2</v>
          </cell>
          <cell r="CZ1104">
            <v>2.5849733707041692E-2</v>
          </cell>
          <cell r="DM1104">
            <v>7.2784650413202714E-2</v>
          </cell>
          <cell r="DW1104">
            <v>7.9598945193984694E-2</v>
          </cell>
          <cell r="DX1104">
            <v>7.8872377039599956E-2</v>
          </cell>
          <cell r="DY1104">
            <v>7.8587464453106229E-2</v>
          </cell>
          <cell r="EA1104">
            <v>5.1237870454571739E-2</v>
          </cell>
          <cell r="ED1104">
            <v>5.3250009063277877E-2</v>
          </cell>
          <cell r="EG1104">
            <v>5.0826483501933958E-2</v>
          </cell>
          <cell r="EJ1104">
            <v>4.8372740594914428E-2</v>
          </cell>
          <cell r="EM1104">
            <v>4.6023473668425699E-2</v>
          </cell>
          <cell r="EP1104">
            <v>4.3725613793766022E-2</v>
          </cell>
        </row>
        <row r="1131">
          <cell r="D1131">
            <v>-4.2242914712537424E-2</v>
          </cell>
          <cell r="E1131">
            <v>-2.2913878771989516E-2</v>
          </cell>
          <cell r="F1131">
            <v>-4.2027561750233346E-2</v>
          </cell>
          <cell r="G1131">
            <v>-8.9253802324727079E-3</v>
          </cell>
          <cell r="H1131">
            <v>3.5829335424463066E-2</v>
          </cell>
          <cell r="I1131">
            <v>5.698491476815859E-2</v>
          </cell>
          <cell r="J1131">
            <v>3.2876858572448021E-2</v>
          </cell>
          <cell r="K1131">
            <v>-2.4388450399312218E-3</v>
          </cell>
          <cell r="L1131">
            <v>-2.6372928110622194E-3</v>
          </cell>
          <cell r="M1131">
            <v>2.3266543651515346E-2</v>
          </cell>
          <cell r="N1131">
            <v>-1.7910494750165849E-2</v>
          </cell>
          <cell r="O1131">
            <v>7.8768191099688519E-3</v>
          </cell>
          <cell r="P1131">
            <v>1.6309368061508334E-2</v>
          </cell>
          <cell r="Q1131">
            <v>7.1303941242297931E-3</v>
          </cell>
          <cell r="R1131">
            <v>0.20739596123364074</v>
          </cell>
          <cell r="S1131">
            <v>-3.4266961137116393E-2</v>
          </cell>
          <cell r="T1131">
            <v>0.11266497314919423</v>
          </cell>
          <cell r="U1131">
            <v>3.5937413805977314E-2</v>
          </cell>
          <cell r="V1131">
            <v>0.10938339177807525</v>
          </cell>
          <cell r="W1131">
            <v>0.18552821752652571</v>
          </cell>
          <cell r="X1131">
            <v>0.16177609681059069</v>
          </cell>
          <cell r="Y1131">
            <v>0.13545898169104736</v>
          </cell>
          <cell r="Z1131">
            <v>7.5053994794488349E-2</v>
          </cell>
          <cell r="AA1131">
            <v>0.10100727776987796</v>
          </cell>
          <cell r="AB1131">
            <v>1.6795507116443495E-2</v>
          </cell>
          <cell r="AC1131">
            <v>0.20571395832707909</v>
          </cell>
          <cell r="AH1131">
            <v>7.5879827571939909E-2</v>
          </cell>
          <cell r="AM1131">
            <v>2.2215108939244572E-2</v>
          </cell>
          <cell r="AR1131">
            <v>0.15600813120616044</v>
          </cell>
          <cell r="AV1131">
            <v>0.18200887090637791</v>
          </cell>
          <cell r="BA1131">
            <v>0.19672072277059649</v>
          </cell>
          <cell r="BH1131">
            <v>0.27864704350311864</v>
          </cell>
          <cell r="BQ1131">
            <v>0.26818864692688288</v>
          </cell>
          <cell r="CC1131">
            <v>0.1888989796211841</v>
          </cell>
          <cell r="CN1131">
            <v>0.31521037669500368</v>
          </cell>
          <cell r="CZ1131">
            <v>0.31381879725494982</v>
          </cell>
          <cell r="DM1131">
            <v>0.28095810856872339</v>
          </cell>
          <cell r="DW1131">
            <v>0.22561084588736929</v>
          </cell>
          <cell r="DX1131">
            <v>0.22208163624529006</v>
          </cell>
          <cell r="DY1131">
            <v>0.26400097633527336</v>
          </cell>
          <cell r="EA1131">
            <v>0.18881528188867466</v>
          </cell>
          <cell r="ED1131">
            <v>0.17409762855945676</v>
          </cell>
          <cell r="EG1131">
            <v>0.1513219861089003</v>
          </cell>
          <cell r="EJ1131">
            <v>0.13916863071001684</v>
          </cell>
          <cell r="EM1131">
            <v>0.12007576605021307</v>
          </cell>
          <cell r="EP1131">
            <v>0.10928936729407474</v>
          </cell>
        </row>
        <row r="1667">
          <cell r="AA1667">
            <v>38.527000000000001</v>
          </cell>
          <cell r="AB1667">
            <v>50.836284000000006</v>
          </cell>
          <cell r="AC1667">
            <v>45.25</v>
          </cell>
          <cell r="AH1667">
            <v>164</v>
          </cell>
          <cell r="AI1667">
            <v>195</v>
          </cell>
          <cell r="AJ1667">
            <v>219.79</v>
          </cell>
          <cell r="AK1667">
            <v>219.79</v>
          </cell>
          <cell r="AL1667">
            <v>219.79</v>
          </cell>
          <cell r="AM1667">
            <v>239.7</v>
          </cell>
          <cell r="AQ1667">
            <v>505.24764482246138</v>
          </cell>
          <cell r="AR1667">
            <v>871.81912197952829</v>
          </cell>
          <cell r="AV1667">
            <v>230.97366504593322</v>
          </cell>
          <cell r="BA1667">
            <v>186</v>
          </cell>
          <cell r="BH1667">
            <v>139</v>
          </cell>
          <cell r="BQ1667">
            <v>133</v>
          </cell>
          <cell r="CC1667">
            <v>125</v>
          </cell>
          <cell r="CN1667">
            <v>183</v>
          </cell>
          <cell r="CZ1667">
            <v>290.03699999999998</v>
          </cell>
          <cell r="DM1667">
            <v>202.262</v>
          </cell>
          <cell r="DW1667">
            <v>370.55799999999999</v>
          </cell>
          <cell r="DX1667">
            <v>370.55799999999999</v>
          </cell>
          <cell r="DY1667">
            <v>370.55799999999999</v>
          </cell>
          <cell r="EA1667">
            <v>146</v>
          </cell>
          <cell r="ED1667">
            <v>128</v>
          </cell>
          <cell r="EG1667">
            <v>120</v>
          </cell>
          <cell r="EJ1667">
            <v>120</v>
          </cell>
          <cell r="EM1667">
            <v>120</v>
          </cell>
          <cell r="EP1667">
            <v>120</v>
          </cell>
        </row>
        <row r="1952">
          <cell r="D1952">
            <v>26.835999999999999</v>
          </cell>
          <cell r="E1952">
            <v>20.098699999999997</v>
          </cell>
          <cell r="F1952">
            <v>31.4</v>
          </cell>
          <cell r="G1952">
            <v>36.210499999999996</v>
          </cell>
          <cell r="H1952">
            <v>38.881599999999999</v>
          </cell>
          <cell r="I1952">
            <v>37.555</v>
          </cell>
          <cell r="J1952">
            <v>33.8446</v>
          </cell>
          <cell r="K1952">
            <v>44.289000000000001</v>
          </cell>
          <cell r="L1952">
            <v>46.923000000000002</v>
          </cell>
          <cell r="M1952">
            <v>55.81</v>
          </cell>
          <cell r="N1952">
            <v>51.861999999999995</v>
          </cell>
          <cell r="O1952">
            <v>56.219000000000008</v>
          </cell>
          <cell r="P1952">
            <v>64.625</v>
          </cell>
          <cell r="Q1952">
            <v>72.835999999999999</v>
          </cell>
          <cell r="R1952">
            <v>81.481999999999999</v>
          </cell>
          <cell r="S1952">
            <v>101.122466</v>
          </cell>
          <cell r="T1952">
            <v>102.91399999999999</v>
          </cell>
          <cell r="U1952">
            <v>98.5</v>
          </cell>
          <cell r="V1952">
            <v>141.40800000000002</v>
          </cell>
          <cell r="W1952">
            <v>284.3</v>
          </cell>
          <cell r="X1952">
            <v>387.4</v>
          </cell>
          <cell r="Y1952">
            <v>474.49999999999994</v>
          </cell>
          <cell r="Z1952">
            <v>502.1</v>
          </cell>
          <cell r="AA1952">
            <v>577.39300000000003</v>
          </cell>
          <cell r="AB1952">
            <v>596.99199999999996</v>
          </cell>
          <cell r="AC1952">
            <v>628.85</v>
          </cell>
          <cell r="AH1952">
            <v>744.25699999999995</v>
          </cell>
          <cell r="AM1952">
            <v>730.42226155999992</v>
          </cell>
          <cell r="AR1952">
            <v>602.60200000000009</v>
          </cell>
          <cell r="AV1952">
            <v>488.38063636363637</v>
          </cell>
          <cell r="BA1952">
            <v>461.28900000000004</v>
          </cell>
          <cell r="BH1952">
            <v>421.35300000000001</v>
          </cell>
          <cell r="BQ1952">
            <v>445.37200000000001</v>
          </cell>
          <cell r="CC1952">
            <v>483.76400000000001</v>
          </cell>
          <cell r="CN1952">
            <v>640.85217556330008</v>
          </cell>
          <cell r="CZ1952">
            <v>641.15100000000007</v>
          </cell>
          <cell r="DM1952">
            <v>774.24800000000005</v>
          </cell>
          <cell r="DW1952">
            <v>752.75742990089111</v>
          </cell>
          <cell r="DX1952">
            <v>753.12366427589131</v>
          </cell>
          <cell r="DY1952">
            <v>748.90978927589117</v>
          </cell>
          <cell r="EA1952">
            <v>766.3221390897545</v>
          </cell>
          <cell r="ED1952">
            <v>784.76260742610089</v>
          </cell>
          <cell r="EG1952">
            <v>843.90082114491838</v>
          </cell>
          <cell r="EJ1952">
            <v>902.02469314094719</v>
          </cell>
          <cell r="EM1952">
            <v>959.08549845863854</v>
          </cell>
          <cell r="EP1952">
            <v>1015.040110943225</v>
          </cell>
        </row>
        <row r="1961">
          <cell r="D1961">
            <v>55.599999999999994</v>
          </cell>
          <cell r="E1961">
            <v>53.105000000000004</v>
          </cell>
          <cell r="F1961">
            <v>62.777337275000001</v>
          </cell>
          <cell r="G1961">
            <v>58.131</v>
          </cell>
          <cell r="H1961">
            <v>25.872</v>
          </cell>
          <cell r="I1961">
            <v>45.861999999999995</v>
          </cell>
          <cell r="J1961">
            <v>24.976999999999997</v>
          </cell>
          <cell r="K1961">
            <v>59.229199999999999</v>
          </cell>
          <cell r="L1961">
            <v>65.61999999999999</v>
          </cell>
          <cell r="M1961">
            <v>74.599000000000004</v>
          </cell>
          <cell r="N1961">
            <v>85.420999999999992</v>
          </cell>
          <cell r="O1961">
            <v>78.369</v>
          </cell>
          <cell r="P1961">
            <v>73.582999999999998</v>
          </cell>
          <cell r="Q1961">
            <v>101.98</v>
          </cell>
          <cell r="R1961">
            <v>107.235</v>
          </cell>
          <cell r="S1961">
            <v>149.619</v>
          </cell>
          <cell r="T1961">
            <v>195.459</v>
          </cell>
          <cell r="U1961">
            <v>272.351</v>
          </cell>
          <cell r="V1961">
            <v>217.729984</v>
          </cell>
          <cell r="W1961">
            <v>225.67599999999999</v>
          </cell>
          <cell r="X1961">
            <v>243.209</v>
          </cell>
          <cell r="Y1961">
            <v>304.39999999999998</v>
          </cell>
          <cell r="Z1961">
            <v>350.7</v>
          </cell>
          <cell r="AA1961">
            <v>530.38</v>
          </cell>
          <cell r="AB1961">
            <v>650.62</v>
          </cell>
          <cell r="AC1961">
            <v>883.22</v>
          </cell>
          <cell r="AH1961">
            <v>644.745</v>
          </cell>
          <cell r="AM1961">
            <v>702.47399999999993</v>
          </cell>
          <cell r="AR1961">
            <v>377</v>
          </cell>
          <cell r="AV1961">
            <v>180</v>
          </cell>
          <cell r="BA1961">
            <v>210</v>
          </cell>
          <cell r="BH1961">
            <v>222</v>
          </cell>
          <cell r="BQ1961">
            <v>285</v>
          </cell>
          <cell r="CC1961">
            <v>424</v>
          </cell>
          <cell r="CN1961">
            <v>262</v>
          </cell>
          <cell r="CZ1961">
            <v>201.01600000000002</v>
          </cell>
          <cell r="DM1961">
            <v>599.38400000000001</v>
          </cell>
          <cell r="DW1961">
            <v>717.69352738118846</v>
          </cell>
          <cell r="DX1961">
            <v>704.34872324825005</v>
          </cell>
          <cell r="DY1961">
            <v>686.00391911531176</v>
          </cell>
          <cell r="EA1961">
            <v>475.65122613924996</v>
          </cell>
          <cell r="ED1961">
            <v>521.65122613924996</v>
          </cell>
          <cell r="EG1961">
            <v>521.65122613924996</v>
          </cell>
          <cell r="EJ1961">
            <v>521.65122613924996</v>
          </cell>
          <cell r="EM1961">
            <v>521.65122613924996</v>
          </cell>
          <cell r="EP1961">
            <v>521.65122613924996</v>
          </cell>
        </row>
        <row r="1962">
          <cell r="D1962" t="str">
            <v>...</v>
          </cell>
          <cell r="E1962">
            <v>0.22500000000000001</v>
          </cell>
          <cell r="F1962">
            <v>1.1843372750000001</v>
          </cell>
          <cell r="G1962">
            <v>0.45</v>
          </cell>
          <cell r="H1962">
            <v>0.67200000000000004</v>
          </cell>
          <cell r="I1962">
            <v>16.681999999999999</v>
          </cell>
          <cell r="J1962">
            <v>3.5019999999999998</v>
          </cell>
          <cell r="K1962">
            <v>1.1992</v>
          </cell>
          <cell r="L1962">
            <v>0.32</v>
          </cell>
          <cell r="M1962">
            <v>0.59899999999999998</v>
          </cell>
          <cell r="N1962">
            <v>4.0549999999999997</v>
          </cell>
          <cell r="O1962">
            <v>5.0410000000000004</v>
          </cell>
          <cell r="P1962">
            <v>8.7829999999999995</v>
          </cell>
          <cell r="Q1962">
            <v>10.709</v>
          </cell>
          <cell r="R1962">
            <v>8.17</v>
          </cell>
          <cell r="S1962">
            <v>16.899999999999999</v>
          </cell>
          <cell r="T1962">
            <v>25.799999999999997</v>
          </cell>
          <cell r="U1962">
            <v>49.6</v>
          </cell>
          <cell r="V1962">
            <v>68.5</v>
          </cell>
          <cell r="W1962">
            <v>88.5</v>
          </cell>
          <cell r="X1962">
            <v>155.4</v>
          </cell>
          <cell r="Y1962">
            <v>220.1</v>
          </cell>
          <cell r="Z1962">
            <v>242.1</v>
          </cell>
          <cell r="AA1962">
            <v>400.55</v>
          </cell>
          <cell r="AB1962">
            <v>416.32</v>
          </cell>
          <cell r="AC1962">
            <v>640.22</v>
          </cell>
          <cell r="AH1962">
            <v>495.4</v>
          </cell>
          <cell r="AM1962">
            <v>510.483</v>
          </cell>
          <cell r="AR1962">
            <v>231</v>
          </cell>
          <cell r="AV1962">
            <v>51</v>
          </cell>
          <cell r="BA1962">
            <v>36</v>
          </cell>
          <cell r="BH1962">
            <v>84</v>
          </cell>
          <cell r="BQ1962">
            <v>153</v>
          </cell>
          <cell r="CC1962">
            <v>170</v>
          </cell>
          <cell r="CN1962">
            <v>162</v>
          </cell>
          <cell r="CZ1962">
            <v>113.721</v>
          </cell>
          <cell r="DM1962">
            <v>527.27300000000002</v>
          </cell>
          <cell r="DW1962">
            <v>425.2620803300083</v>
          </cell>
          <cell r="DX1962">
            <v>417.65122613924996</v>
          </cell>
          <cell r="DY1962">
            <v>405.04037194849161</v>
          </cell>
          <cell r="EA1962">
            <v>217.65122613924996</v>
          </cell>
          <cell r="ED1962">
            <v>267.65122613924996</v>
          </cell>
          <cell r="EG1962">
            <v>267.65122613924996</v>
          </cell>
          <cell r="EJ1962">
            <v>267.65122613924996</v>
          </cell>
          <cell r="EM1962">
            <v>267.65122613924996</v>
          </cell>
          <cell r="EP1962">
            <v>267.65122613924996</v>
          </cell>
        </row>
        <row r="1963">
          <cell r="D1963">
            <v>55.599999999999994</v>
          </cell>
          <cell r="E1963">
            <v>52.88</v>
          </cell>
          <cell r="F1963">
            <v>61.593000000000004</v>
          </cell>
          <cell r="G1963">
            <v>57.680999999999997</v>
          </cell>
          <cell r="H1963">
            <v>25.2</v>
          </cell>
          <cell r="I1963">
            <v>29.18</v>
          </cell>
          <cell r="J1963">
            <v>21.474999999999998</v>
          </cell>
          <cell r="K1963">
            <v>58.03</v>
          </cell>
          <cell r="L1963">
            <v>65.3</v>
          </cell>
          <cell r="M1963">
            <v>74</v>
          </cell>
          <cell r="N1963">
            <v>81.366</v>
          </cell>
          <cell r="O1963">
            <v>73.328000000000003</v>
          </cell>
          <cell r="P1963">
            <v>64.8</v>
          </cell>
          <cell r="Q1963">
            <v>91.271000000000001</v>
          </cell>
          <cell r="R1963">
            <v>99.064999999999998</v>
          </cell>
          <cell r="S1963">
            <v>132.71899999999999</v>
          </cell>
          <cell r="T1963">
            <v>169.65899999999999</v>
          </cell>
          <cell r="U1963">
            <v>222.75099999999998</v>
          </cell>
          <cell r="V1963">
            <v>149.229984</v>
          </cell>
          <cell r="W1963">
            <v>137.17599999999999</v>
          </cell>
          <cell r="X1963">
            <v>87.808999999999997</v>
          </cell>
          <cell r="Y1963">
            <v>84.3</v>
          </cell>
          <cell r="Z1963">
            <v>108.6</v>
          </cell>
          <cell r="AA1963">
            <v>129.83000000000001</v>
          </cell>
          <cell r="AB1963">
            <v>234.3</v>
          </cell>
          <cell r="AC1963">
            <v>243</v>
          </cell>
          <cell r="AH1963">
            <v>149.345</v>
          </cell>
          <cell r="AM1963">
            <v>191.99099999999999</v>
          </cell>
          <cell r="AR1963">
            <v>146</v>
          </cell>
          <cell r="AV1963">
            <v>129</v>
          </cell>
          <cell r="BA1963">
            <v>174</v>
          </cell>
          <cell r="BH1963">
            <v>138</v>
          </cell>
          <cell r="BQ1963">
            <v>132</v>
          </cell>
          <cell r="CC1963">
            <v>254</v>
          </cell>
          <cell r="CN1963">
            <v>100</v>
          </cell>
          <cell r="CZ1963">
            <v>87.295000000000002</v>
          </cell>
          <cell r="DM1963">
            <v>72.111000000000004</v>
          </cell>
          <cell r="DW1963">
            <v>292.43144705118016</v>
          </cell>
          <cell r="DX1963">
            <v>286.69749710900015</v>
          </cell>
          <cell r="DY1963">
            <v>280.96354716682015</v>
          </cell>
          <cell r="EA1963">
            <v>258</v>
          </cell>
          <cell r="ED1963">
            <v>254</v>
          </cell>
          <cell r="EG1963">
            <v>254</v>
          </cell>
          <cell r="EJ1963">
            <v>254</v>
          </cell>
          <cell r="EM1963">
            <v>254</v>
          </cell>
          <cell r="EP1963">
            <v>254</v>
          </cell>
        </row>
        <row r="2035">
          <cell r="AI2035">
            <v>1573.7769261724461</v>
          </cell>
          <cell r="AJ2035">
            <v>1630.457444549113</v>
          </cell>
          <cell r="AK2035">
            <v>1204.1074171474936</v>
          </cell>
          <cell r="AL2035">
            <v>1147.7070358576923</v>
          </cell>
          <cell r="AM2035">
            <v>1424.1620000000003</v>
          </cell>
        </row>
        <row r="2036">
          <cell r="G2036">
            <v>0</v>
          </cell>
          <cell r="H2036">
            <v>0</v>
          </cell>
          <cell r="I2036">
            <v>0</v>
          </cell>
          <cell r="J2036" t="str">
            <v>…</v>
          </cell>
          <cell r="K2036" t="str">
            <v>…</v>
          </cell>
          <cell r="L2036" t="str">
            <v>…</v>
          </cell>
          <cell r="M2036" t="str">
            <v>…</v>
          </cell>
          <cell r="N2036" t="str">
            <v>…</v>
          </cell>
          <cell r="O2036" t="str">
            <v>…</v>
          </cell>
          <cell r="P2036" t="str">
            <v>…</v>
          </cell>
          <cell r="Q2036" t="str">
            <v>...</v>
          </cell>
          <cell r="R2036" t="str">
            <v>...</v>
          </cell>
          <cell r="S2036" t="str">
            <v>...</v>
          </cell>
          <cell r="T2036">
            <v>10.551</v>
          </cell>
          <cell r="U2036">
            <v>78.829000000000008</v>
          </cell>
          <cell r="V2036">
            <v>144</v>
          </cell>
          <cell r="W2036">
            <v>402.83099999999996</v>
          </cell>
          <cell r="X2036">
            <v>563.20799999999997</v>
          </cell>
          <cell r="Y2036">
            <v>776.5</v>
          </cell>
          <cell r="Z2036">
            <v>283.82000000000005</v>
          </cell>
          <cell r="AA2036">
            <v>675.867339444658</v>
          </cell>
          <cell r="AB2036">
            <v>1017.182</v>
          </cell>
          <cell r="AC2036">
            <v>1019.975324159</v>
          </cell>
          <cell r="AH2036">
            <v>751.18200000000002</v>
          </cell>
          <cell r="AM2036">
            <v>633.053</v>
          </cell>
          <cell r="AR2036">
            <v>254</v>
          </cell>
          <cell r="AV2036">
            <v>171.02453621268825</v>
          </cell>
          <cell r="BA2036">
            <v>200</v>
          </cell>
          <cell r="BH2036">
            <v>335</v>
          </cell>
          <cell r="BQ2036">
            <v>326.00229580145736</v>
          </cell>
          <cell r="CC2036">
            <v>401.08700000000005</v>
          </cell>
          <cell r="CN2036">
            <v>483.59999999999991</v>
          </cell>
          <cell r="CZ2036">
            <v>844.44175106449404</v>
          </cell>
          <cell r="DM2036">
            <v>853.15246898087003</v>
          </cell>
          <cell r="DW2036">
            <v>862.2805651372023</v>
          </cell>
          <cell r="DX2036">
            <v>788.30824852556179</v>
          </cell>
          <cell r="DY2036">
            <v>743.2709957234639</v>
          </cell>
          <cell r="EA2036">
            <v>747.36336066472415</v>
          </cell>
          <cell r="ED2036">
            <v>714.25847826147788</v>
          </cell>
          <cell r="EG2036">
            <v>701.55562169369455</v>
          </cell>
          <cell r="EJ2036">
            <v>673.61725729726425</v>
          </cell>
          <cell r="EM2036">
            <v>668.0901916217141</v>
          </cell>
          <cell r="EP2036">
            <v>658.81409417391649</v>
          </cell>
        </row>
        <row r="2037">
          <cell r="D2037">
            <v>19.471</v>
          </cell>
          <cell r="E2037">
            <v>24.774999999999999</v>
          </cell>
          <cell r="F2037">
            <v>28.81</v>
          </cell>
          <cell r="G2037">
            <v>31.567539999999997</v>
          </cell>
          <cell r="H2037">
            <v>32.242599999999996</v>
          </cell>
          <cell r="I2037">
            <v>31.419779999999996</v>
          </cell>
          <cell r="J2037">
            <v>25.2746</v>
          </cell>
          <cell r="K2037">
            <v>31.166200000000003</v>
          </cell>
          <cell r="L2037">
            <v>44.833999999999996</v>
          </cell>
          <cell r="M2037">
            <v>59.553999999999988</v>
          </cell>
          <cell r="N2037">
            <v>68.356999999999999</v>
          </cell>
          <cell r="O2037">
            <v>83.974999999999994</v>
          </cell>
          <cell r="P2037">
            <v>78.233999999999995</v>
          </cell>
          <cell r="Q2037">
            <v>80.232658000000015</v>
          </cell>
          <cell r="R2037">
            <v>91.709699999999998</v>
          </cell>
          <cell r="S2037">
            <v>110.00000000000001</v>
          </cell>
          <cell r="T2037">
            <v>122.50926927899999</v>
          </cell>
          <cell r="U2037">
            <v>147.64900000000003</v>
          </cell>
          <cell r="V2037">
            <v>145.69999999999999</v>
          </cell>
          <cell r="W2037">
            <v>159.696</v>
          </cell>
          <cell r="X2037">
            <v>186.357</v>
          </cell>
          <cell r="Y2037">
            <v>209.61799999999999</v>
          </cell>
          <cell r="Z2037">
            <v>255.84739999999999</v>
          </cell>
          <cell r="AA2037">
            <v>324.28618878474072</v>
          </cell>
          <cell r="AB2037">
            <v>314.34399999999994</v>
          </cell>
          <cell r="AC2037">
            <v>355.39639199519996</v>
          </cell>
          <cell r="AH2037">
            <v>461.35600000000005</v>
          </cell>
          <cell r="AM2037">
            <v>791.10900000000015</v>
          </cell>
          <cell r="AR2037">
            <v>428.99999999999994</v>
          </cell>
          <cell r="AV2037">
            <v>404.99999999999994</v>
          </cell>
          <cell r="BA2037">
            <v>419.99999999999994</v>
          </cell>
          <cell r="BH2037">
            <v>402.50000000000006</v>
          </cell>
          <cell r="BQ2037">
            <v>480.02426039499011</v>
          </cell>
          <cell r="CC2037">
            <v>514.74000000000035</v>
          </cell>
          <cell r="CN2037">
            <v>554.23880151129219</v>
          </cell>
          <cell r="CZ2037">
            <v>525.21563200127434</v>
          </cell>
          <cell r="DM2037">
            <v>599.85822435714715</v>
          </cell>
          <cell r="DW2037">
            <v>813.03322837316352</v>
          </cell>
          <cell r="DX2037">
            <v>834.80152770633958</v>
          </cell>
          <cell r="DY2037">
            <v>807.23025901039171</v>
          </cell>
          <cell r="EA2037">
            <v>856.56897697512545</v>
          </cell>
          <cell r="ED2037">
            <v>935.48594621169173</v>
          </cell>
          <cell r="EG2037">
            <v>995.72198448733286</v>
          </cell>
          <cell r="EJ2037">
            <v>1058.1495023920368</v>
          </cell>
          <cell r="EM2037">
            <v>1163.0175771778247</v>
          </cell>
          <cell r="EP2037">
            <v>1233.4084470276202</v>
          </cell>
        </row>
        <row r="2038">
          <cell r="D2038">
            <v>13.794</v>
          </cell>
          <cell r="E2038">
            <v>18.666</v>
          </cell>
          <cell r="F2038">
            <v>23.018999999999998</v>
          </cell>
          <cell r="G2038">
            <v>25.204279999999997</v>
          </cell>
          <cell r="H2038">
            <v>22.154900000000001</v>
          </cell>
          <cell r="I2038">
            <v>22.022679999999998</v>
          </cell>
          <cell r="J2038">
            <v>18.732099999999999</v>
          </cell>
          <cell r="K2038">
            <v>29.942200000000003</v>
          </cell>
          <cell r="L2038">
            <v>39.698999999999998</v>
          </cell>
          <cell r="M2038">
            <v>53.042999999999985</v>
          </cell>
          <cell r="N2038">
            <v>61.29</v>
          </cell>
          <cell r="O2038">
            <v>76.400999999999996</v>
          </cell>
          <cell r="P2038">
            <v>68.327999999999989</v>
          </cell>
          <cell r="Q2038">
            <v>67.988894000000016</v>
          </cell>
          <cell r="R2038">
            <v>78.582800000000006</v>
          </cell>
          <cell r="S2038">
            <v>98.437000000000012</v>
          </cell>
          <cell r="T2038">
            <v>111.24595181999999</v>
          </cell>
          <cell r="U2038">
            <v>119.26200000000003</v>
          </cell>
          <cell r="V2038">
            <v>138.89999999999998</v>
          </cell>
          <cell r="W2038">
            <v>131.233</v>
          </cell>
          <cell r="X2038">
            <v>173.65700000000001</v>
          </cell>
          <cell r="Y2038">
            <v>200.518</v>
          </cell>
          <cell r="Z2038">
            <v>239.54739999999998</v>
          </cell>
          <cell r="AA2038">
            <v>313.36579381575694</v>
          </cell>
          <cell r="AB2038">
            <v>295.96399999999994</v>
          </cell>
          <cell r="AC2038">
            <v>339.04890041519997</v>
          </cell>
          <cell r="AH2038">
            <v>443.55800000000005</v>
          </cell>
          <cell r="AM2038">
            <v>436.82100000000014</v>
          </cell>
          <cell r="AR2038">
            <v>406.99999999999994</v>
          </cell>
          <cell r="AV2038">
            <v>338.99999999999994</v>
          </cell>
          <cell r="BA2038">
            <v>372.99999999999994</v>
          </cell>
          <cell r="BH2038">
            <v>371.50000000000006</v>
          </cell>
          <cell r="BQ2038">
            <v>460.99726039499012</v>
          </cell>
          <cell r="CC2038">
            <v>485.95800000000037</v>
          </cell>
          <cell r="CN2038">
            <v>521.61594094495138</v>
          </cell>
          <cell r="CZ2038">
            <v>510.72963200127435</v>
          </cell>
          <cell r="DM2038">
            <v>594.98519599233737</v>
          </cell>
          <cell r="DW2038">
            <v>796.14612697911059</v>
          </cell>
          <cell r="DX2038">
            <v>821.16762832524864</v>
          </cell>
          <cell r="DY2038">
            <v>791.47114584605401</v>
          </cell>
          <cell r="EA2038">
            <v>842.20733042006975</v>
          </cell>
          <cell r="ED2038">
            <v>920.21455022455382</v>
          </cell>
          <cell r="EG2038">
            <v>979.54007499664317</v>
          </cell>
          <cell r="EJ2038">
            <v>1041.0170826131396</v>
          </cell>
          <cell r="EM2038">
            <v>1144.8923755444107</v>
          </cell>
          <cell r="EP2038">
            <v>1214.2435395422699</v>
          </cell>
        </row>
        <row r="2040">
          <cell r="D2040">
            <v>4.0599999999999996</v>
          </cell>
          <cell r="E2040">
            <v>4.7889999999999997</v>
          </cell>
          <cell r="F2040">
            <v>3.8439999999999999</v>
          </cell>
          <cell r="G2040">
            <v>5.0683999999999996</v>
          </cell>
          <cell r="H2040">
            <v>3.59</v>
          </cell>
          <cell r="I2040">
            <v>3.4990999999999999</v>
          </cell>
          <cell r="J2040">
            <v>3.8729</v>
          </cell>
          <cell r="K2040">
            <v>0.79800000000000004</v>
          </cell>
          <cell r="L2040" t="str">
            <v>...</v>
          </cell>
          <cell r="M2040" t="str">
            <v>...</v>
          </cell>
          <cell r="N2040" t="str">
            <v>...</v>
          </cell>
          <cell r="O2040" t="str">
            <v>...</v>
          </cell>
          <cell r="P2040" t="str">
            <v>...</v>
          </cell>
          <cell r="Q2040" t="str">
            <v>...</v>
          </cell>
          <cell r="R2040" t="str">
            <v>...</v>
          </cell>
          <cell r="S2040" t="str">
            <v>...</v>
          </cell>
          <cell r="T2040" t="str">
            <v>...</v>
          </cell>
          <cell r="U2040" t="str">
            <v>...</v>
          </cell>
          <cell r="V2040" t="str">
            <v>...</v>
          </cell>
          <cell r="W2040" t="str">
            <v>...</v>
          </cell>
          <cell r="X2040" t="str">
            <v>...</v>
          </cell>
          <cell r="Y2040" t="str">
            <v>...</v>
          </cell>
          <cell r="Z2040" t="str">
            <v>...</v>
          </cell>
          <cell r="AA2040" t="str">
            <v>...</v>
          </cell>
          <cell r="AB2040">
            <v>0</v>
          </cell>
          <cell r="AC2040" t="str">
            <v>...</v>
          </cell>
          <cell r="AH2040" t="str">
            <v>...</v>
          </cell>
          <cell r="AR2040">
            <v>0</v>
          </cell>
          <cell r="AV2040">
            <v>0</v>
          </cell>
          <cell r="BA2040">
            <v>0</v>
          </cell>
          <cell r="BH2040">
            <v>0</v>
          </cell>
          <cell r="BQ2040">
            <v>0</v>
          </cell>
          <cell r="CC2040">
            <v>0</v>
          </cell>
          <cell r="CN2040">
            <v>0</v>
          </cell>
          <cell r="CZ2040">
            <v>0</v>
          </cell>
          <cell r="DM2040">
            <v>0</v>
          </cell>
          <cell r="DW2040">
            <v>0</v>
          </cell>
          <cell r="DX2040">
            <v>0</v>
          </cell>
          <cell r="DY2040">
            <v>0</v>
          </cell>
          <cell r="EA2040">
            <v>0</v>
          </cell>
          <cell r="ED2040">
            <v>0</v>
          </cell>
          <cell r="EG2040">
            <v>0</v>
          </cell>
          <cell r="EJ2040">
            <v>0</v>
          </cell>
          <cell r="EM2040">
            <v>0</v>
          </cell>
          <cell r="EP2040">
            <v>0</v>
          </cell>
        </row>
        <row r="2043">
          <cell r="D2043">
            <v>27.983999999999998</v>
          </cell>
          <cell r="E2043">
            <v>30.991099999999999</v>
          </cell>
          <cell r="F2043">
            <v>42.208999999999996</v>
          </cell>
          <cell r="G2043">
            <v>47.554499999999997</v>
          </cell>
          <cell r="H2043">
            <v>54.784600000000005</v>
          </cell>
          <cell r="I2043">
            <v>53.284999999999997</v>
          </cell>
          <cell r="J2043">
            <v>53.046524664999993</v>
          </cell>
          <cell r="K2043">
            <v>65.948747273999999</v>
          </cell>
          <cell r="L2043">
            <v>64.869</v>
          </cell>
          <cell r="M2043">
            <v>77.195999999999998</v>
          </cell>
          <cell r="N2043">
            <v>73.487921</v>
          </cell>
          <cell r="O2043">
            <v>75.424148000000002</v>
          </cell>
          <cell r="P2043">
            <v>85.02300000000001</v>
          </cell>
          <cell r="Q2043">
            <v>98.381999999999991</v>
          </cell>
          <cell r="R2043">
            <v>110.926969</v>
          </cell>
          <cell r="S2043">
            <v>137.85469700000002</v>
          </cell>
          <cell r="T2043">
            <v>133.76999999999998</v>
          </cell>
          <cell r="U2043">
            <v>139.928</v>
          </cell>
          <cell r="V2043">
            <v>187.29004699999999</v>
          </cell>
          <cell r="W2043">
            <v>340.75329999999997</v>
          </cell>
          <cell r="X2043">
            <v>465.35624099999995</v>
          </cell>
          <cell r="Y2043">
            <v>578.9</v>
          </cell>
          <cell r="Z2043">
            <v>634.09999999999991</v>
          </cell>
          <cell r="AA2043">
            <v>700.08399999999995</v>
          </cell>
          <cell r="AB2043">
            <v>734.9224999999999</v>
          </cell>
          <cell r="AC2043">
            <v>747.62700000000007</v>
          </cell>
          <cell r="AH2043">
            <v>876.62799999999993</v>
          </cell>
          <cell r="AM2043">
            <v>883.44426155999997</v>
          </cell>
          <cell r="AR2043">
            <v>810.57300000000009</v>
          </cell>
          <cell r="AV2043">
            <v>690.00299999999993</v>
          </cell>
          <cell r="BA2043">
            <v>659</v>
          </cell>
          <cell r="BH2043">
            <v>595</v>
          </cell>
          <cell r="BQ2043">
            <v>639.76400000000001</v>
          </cell>
          <cell r="CC2043">
            <v>694.673</v>
          </cell>
          <cell r="CN2043">
            <v>877</v>
          </cell>
          <cell r="CZ2043">
            <v>928.3370000000001</v>
          </cell>
          <cell r="DM2043">
            <v>1059.1090000000002</v>
          </cell>
          <cell r="DW2043">
            <v>1176.0378793842383</v>
          </cell>
          <cell r="DX2043">
            <v>1176.2662669467384</v>
          </cell>
          <cell r="DY2043">
            <v>1170.9496174467386</v>
          </cell>
          <cell r="EA2043">
            <v>1250.0641198147241</v>
          </cell>
          <cell r="ED2043">
            <v>1284.4688213933468</v>
          </cell>
          <cell r="EG2043">
            <v>1348.4266243351385</v>
          </cell>
          <cell r="EJ2043">
            <v>1412.3866785484554</v>
          </cell>
          <cell r="EM2043">
            <v>1475.3425208398944</v>
          </cell>
          <cell r="EP2043">
            <v>1536.459079787533</v>
          </cell>
        </row>
        <row r="2044">
          <cell r="D2044">
            <v>11.324999999999999</v>
          </cell>
          <cell r="E2044">
            <v>12.382999999999999</v>
          </cell>
          <cell r="F2044">
            <v>17.425999999999998</v>
          </cell>
          <cell r="G2044">
            <v>20.5547</v>
          </cell>
          <cell r="H2044">
            <v>20.111999999999998</v>
          </cell>
          <cell r="I2044">
            <v>20.266300000000001</v>
          </cell>
          <cell r="J2044">
            <v>22.712599999999998</v>
          </cell>
          <cell r="K2044">
            <v>25.968</v>
          </cell>
          <cell r="L2044">
            <v>30.109000000000002</v>
          </cell>
          <cell r="M2044">
            <v>30.771999999999998</v>
          </cell>
          <cell r="N2044">
            <v>30.837</v>
          </cell>
          <cell r="O2044">
            <v>31.510999999999999</v>
          </cell>
          <cell r="P2044">
            <v>33.343000000000004</v>
          </cell>
          <cell r="Q2044">
            <v>38.533000000000001</v>
          </cell>
          <cell r="R2044">
            <v>44.262</v>
          </cell>
          <cell r="S2044">
            <v>48.871291999999997</v>
          </cell>
          <cell r="T2044">
            <v>56.195</v>
          </cell>
          <cell r="U2044">
            <v>61.5</v>
          </cell>
          <cell r="V2044">
            <v>73.305999999999997</v>
          </cell>
          <cell r="W2044">
            <v>85</v>
          </cell>
          <cell r="X2044">
            <v>110.8</v>
          </cell>
          <cell r="Y2044">
            <v>121.7</v>
          </cell>
          <cell r="Z2044">
            <v>134.5</v>
          </cell>
          <cell r="AA2044">
            <v>137.84299999999999</v>
          </cell>
          <cell r="AB2044">
            <v>175.55199999999999</v>
          </cell>
          <cell r="AC2044">
            <v>224.88</v>
          </cell>
          <cell r="AH2044">
            <v>276.7</v>
          </cell>
          <cell r="AM2044">
            <v>363.42456155999997</v>
          </cell>
          <cell r="AR2044">
            <v>297.49900000000002</v>
          </cell>
          <cell r="AV2044">
            <v>284.649</v>
          </cell>
          <cell r="BA2044">
            <v>287.84500000000003</v>
          </cell>
          <cell r="BH2044">
            <v>237.41300000000001</v>
          </cell>
          <cell r="BQ2044">
            <v>249</v>
          </cell>
          <cell r="CC2044">
            <v>282.846</v>
          </cell>
          <cell r="CN2044">
            <v>329</v>
          </cell>
          <cell r="CZ2044">
            <v>329.947</v>
          </cell>
          <cell r="DM2044">
            <v>393.15800000000002</v>
          </cell>
          <cell r="DW2044">
            <v>430.65657917738531</v>
          </cell>
          <cell r="DX2044">
            <v>431.1104278023854</v>
          </cell>
          <cell r="DY2044">
            <v>427.59746680238538</v>
          </cell>
          <cell r="EA2044">
            <v>449.64817619788795</v>
          </cell>
          <cell r="ED2044">
            <v>456.39289884085622</v>
          </cell>
          <cell r="EG2044">
            <v>463.69518522230993</v>
          </cell>
          <cell r="EJ2044">
            <v>470.18691781542225</v>
          </cell>
          <cell r="EM2044">
            <v>475.8291608292073</v>
          </cell>
          <cell r="EP2044">
            <v>480.58745243749939</v>
          </cell>
        </row>
        <row r="2045">
          <cell r="D2045">
            <v>13.452999999999999</v>
          </cell>
          <cell r="E2045">
            <v>6.5170000000000003</v>
          </cell>
          <cell r="F2045">
            <v>10.695</v>
          </cell>
          <cell r="G2045">
            <v>8.1461000000000006</v>
          </cell>
          <cell r="H2045">
            <v>12.4693</v>
          </cell>
          <cell r="I2045">
            <v>9.7702000000000009</v>
          </cell>
          <cell r="J2045">
            <v>8.7829999999999995</v>
          </cell>
          <cell r="K2045">
            <v>12.741</v>
          </cell>
          <cell r="L2045">
            <v>11.851000000000001</v>
          </cell>
          <cell r="M2045">
            <v>20.872</v>
          </cell>
          <cell r="N2045">
            <v>14.907999999999999</v>
          </cell>
          <cell r="O2045">
            <v>16.106000000000002</v>
          </cell>
          <cell r="P2045">
            <v>17.492000000000001</v>
          </cell>
          <cell r="Q2045">
            <v>20.806000000000001</v>
          </cell>
          <cell r="R2045">
            <v>27.276</v>
          </cell>
          <cell r="S2045">
            <v>33.384354000000002</v>
          </cell>
          <cell r="T2045">
            <v>28.532999999999998</v>
          </cell>
          <cell r="U2045">
            <v>22.689</v>
          </cell>
          <cell r="V2045">
            <v>26.602</v>
          </cell>
          <cell r="W2045">
            <v>33.400000000000006</v>
          </cell>
          <cell r="X2045">
            <v>60.900000000000006</v>
          </cell>
          <cell r="Y2045">
            <v>64.5</v>
          </cell>
          <cell r="Z2045">
            <v>65.400000000000006</v>
          </cell>
          <cell r="AA2045">
            <v>83.61</v>
          </cell>
          <cell r="AB2045">
            <v>57.44</v>
          </cell>
          <cell r="AC2045">
            <v>107.67</v>
          </cell>
          <cell r="AH2045">
            <v>152.66399999999999</v>
          </cell>
          <cell r="AM2045">
            <v>98.948999999999998</v>
          </cell>
          <cell r="AR2045">
            <v>65.103000000000009</v>
          </cell>
          <cell r="AV2045">
            <v>95.731636363636369</v>
          </cell>
          <cell r="BA2045">
            <v>70.444000000000003</v>
          </cell>
          <cell r="BH2045">
            <v>74.94</v>
          </cell>
          <cell r="BQ2045">
            <v>63.372</v>
          </cell>
          <cell r="CC2045">
            <v>40.565999999999995</v>
          </cell>
          <cell r="CN2045">
            <v>96.852175563300108</v>
          </cell>
          <cell r="CZ2045">
            <v>125.54</v>
          </cell>
          <cell r="DM2045">
            <v>116.819</v>
          </cell>
          <cell r="DW2045">
            <v>108.47660072350581</v>
          </cell>
          <cell r="DX2045">
            <v>108.38898647350582</v>
          </cell>
          <cell r="DY2045">
            <v>107.68807247350583</v>
          </cell>
          <cell r="EA2045">
            <v>113.04971289186656</v>
          </cell>
          <cell r="ED2045">
            <v>114.74545858524455</v>
          </cell>
          <cell r="EG2045">
            <v>116.58138592260846</v>
          </cell>
          <cell r="EJ2045">
            <v>118.21352532552498</v>
          </cell>
          <cell r="EM2045">
            <v>119.63208762943128</v>
          </cell>
          <cell r="EP2045">
            <v>120.82840850572559</v>
          </cell>
        </row>
        <row r="2047">
          <cell r="D2047">
            <v>1.1479999999999999</v>
          </cell>
          <cell r="E2047">
            <v>0.89580000000000004</v>
          </cell>
          <cell r="F2047">
            <v>0.876</v>
          </cell>
          <cell r="G2047">
            <v>1.778</v>
          </cell>
          <cell r="H2047">
            <v>3.3159999999999998</v>
          </cell>
          <cell r="I2047">
            <v>3.1190000000000002</v>
          </cell>
          <cell r="J2047">
            <v>4.2363</v>
          </cell>
          <cell r="K2047">
            <v>6.5034000000000001</v>
          </cell>
          <cell r="L2047">
            <v>6.3</v>
          </cell>
          <cell r="M2047">
            <v>7.069</v>
          </cell>
          <cell r="N2047">
            <v>7.0419999999999998</v>
          </cell>
          <cell r="O2047">
            <v>7.5400000000000009</v>
          </cell>
          <cell r="P2047">
            <v>7.3239999999999998</v>
          </cell>
          <cell r="Q2047">
            <v>8.9610000000000003</v>
          </cell>
          <cell r="R2047">
            <v>8.5573669999999993</v>
          </cell>
          <cell r="S2047">
            <v>10.013</v>
          </cell>
          <cell r="T2047">
            <v>5.5340000000000007</v>
          </cell>
          <cell r="U2047">
            <v>8.68</v>
          </cell>
          <cell r="V2047">
            <v>7.1980469999999999</v>
          </cell>
          <cell r="W2047">
            <v>7.0229999999999997</v>
          </cell>
          <cell r="X2047">
            <v>10.89</v>
          </cell>
          <cell r="Y2047">
            <v>10.1</v>
          </cell>
          <cell r="Z2047">
            <v>15.6</v>
          </cell>
          <cell r="AA2047">
            <v>9.4269999999999996</v>
          </cell>
          <cell r="AB2047">
            <v>13.7</v>
          </cell>
          <cell r="AC2047">
            <v>12.25</v>
          </cell>
          <cell r="AH2047">
            <v>24</v>
          </cell>
          <cell r="AM2047">
            <v>24.7</v>
          </cell>
          <cell r="AR2047">
            <v>96</v>
          </cell>
          <cell r="AV2047">
            <v>109</v>
          </cell>
          <cell r="BA2047">
            <v>59</v>
          </cell>
          <cell r="BH2047">
            <v>38</v>
          </cell>
          <cell r="BQ2047">
            <v>43</v>
          </cell>
          <cell r="CC2047">
            <v>25</v>
          </cell>
          <cell r="CN2047">
            <v>40</v>
          </cell>
          <cell r="CZ2047">
            <v>20.036999999999999</v>
          </cell>
          <cell r="DM2047">
            <v>46.13</v>
          </cell>
          <cell r="DW2047">
            <v>34.878999999999998</v>
          </cell>
          <cell r="DX2047">
            <v>34.878999999999998</v>
          </cell>
          <cell r="DY2047">
            <v>34.878999999999998</v>
          </cell>
          <cell r="EA2047">
            <v>52</v>
          </cell>
          <cell r="ED2047">
            <v>38</v>
          </cell>
          <cell r="EG2047">
            <v>30</v>
          </cell>
          <cell r="EJ2047">
            <v>30</v>
          </cell>
          <cell r="EM2047">
            <v>30</v>
          </cell>
          <cell r="EP2047">
            <v>30</v>
          </cell>
        </row>
        <row r="2048">
          <cell r="D2048" t="str">
            <v>...</v>
          </cell>
          <cell r="E2048" t="str">
            <v>...</v>
          </cell>
          <cell r="F2048" t="str">
            <v>...</v>
          </cell>
          <cell r="G2048" t="str">
            <v>...</v>
          </cell>
          <cell r="H2048">
            <v>0.52400000000000002</v>
          </cell>
          <cell r="I2048">
            <v>0.89099999999999979</v>
          </cell>
          <cell r="J2048">
            <v>1.6984246650000001</v>
          </cell>
          <cell r="K2048">
            <v>1.521347274</v>
          </cell>
          <cell r="L2048">
            <v>1.1459999999999999</v>
          </cell>
          <cell r="M2048">
            <v>1.3430000000000002</v>
          </cell>
          <cell r="N2048">
            <v>1.479921</v>
          </cell>
          <cell r="O2048">
            <v>1.345148</v>
          </cell>
          <cell r="P2048">
            <v>0.85</v>
          </cell>
          <cell r="Q2048">
            <v>1.3889999999999998</v>
          </cell>
          <cell r="R2048">
            <v>1.675602</v>
          </cell>
          <cell r="S2048">
            <v>2.81969</v>
          </cell>
          <cell r="T2048">
            <v>1.8109999999999999</v>
          </cell>
          <cell r="U2048">
            <v>2.4510000000000001</v>
          </cell>
          <cell r="V2048">
            <v>3.1859999999999999</v>
          </cell>
          <cell r="W2048">
            <v>5.0303000000000004</v>
          </cell>
          <cell r="X2048">
            <v>3.366241</v>
          </cell>
          <cell r="Y2048">
            <v>1.4</v>
          </cell>
          <cell r="Z2048">
            <v>5.1999999999999993</v>
          </cell>
          <cell r="AA2048">
            <v>8.5</v>
          </cell>
          <cell r="AB2048">
            <v>20.290500000000002</v>
          </cell>
          <cell r="AC2048">
            <v>15.677</v>
          </cell>
          <cell r="AH2048">
            <v>17.989000000000001</v>
          </cell>
          <cell r="AM2048">
            <v>25.04</v>
          </cell>
          <cell r="AR2048">
            <v>13</v>
          </cell>
          <cell r="AV2048">
            <v>12</v>
          </cell>
          <cell r="BA2048">
            <v>34</v>
          </cell>
          <cell r="BH2048">
            <v>29</v>
          </cell>
          <cell r="BQ2048">
            <v>21</v>
          </cell>
          <cell r="CC2048">
            <v>27</v>
          </cell>
          <cell r="CN2048">
            <v>36</v>
          </cell>
          <cell r="CZ2048">
            <v>19.443000000000001</v>
          </cell>
          <cell r="DM2048">
            <v>8.1159999999999997</v>
          </cell>
          <cell r="DW2048">
            <v>54.732999999999997</v>
          </cell>
          <cell r="DX2048">
            <v>54.732999999999997</v>
          </cell>
          <cell r="DY2048">
            <v>54.732999999999997</v>
          </cell>
          <cell r="EA2048">
            <v>76</v>
          </cell>
          <cell r="ED2048">
            <v>76</v>
          </cell>
          <cell r="EG2048">
            <v>76</v>
          </cell>
          <cell r="EJ2048">
            <v>76</v>
          </cell>
          <cell r="EM2048">
            <v>76</v>
          </cell>
          <cell r="EP2048">
            <v>76</v>
          </cell>
        </row>
        <row r="2052">
          <cell r="D2052">
            <v>2.0579999999999998</v>
          </cell>
          <cell r="E2052">
            <v>1.1987000000000001</v>
          </cell>
          <cell r="F2052">
            <v>3.2789999999999999</v>
          </cell>
          <cell r="G2052">
            <v>2.98</v>
          </cell>
          <cell r="H2052">
            <v>3.2570000000000001</v>
          </cell>
          <cell r="I2052">
            <v>3.6110000000000002</v>
          </cell>
          <cell r="J2052">
            <v>2.3490000000000002</v>
          </cell>
          <cell r="K2052">
            <v>5.0149999999999997</v>
          </cell>
          <cell r="L2052">
            <v>4.9630000000000001</v>
          </cell>
          <cell r="M2052">
            <v>3.863</v>
          </cell>
          <cell r="N2052">
            <v>6.117</v>
          </cell>
          <cell r="O2052">
            <v>8.6020000000000003</v>
          </cell>
          <cell r="P2052">
            <v>13.79</v>
          </cell>
          <cell r="Q2052">
            <v>13.497</v>
          </cell>
          <cell r="R2052">
            <v>9.9439999999999991</v>
          </cell>
          <cell r="S2052">
            <v>18.866820000000001</v>
          </cell>
          <cell r="T2052">
            <v>18.186</v>
          </cell>
          <cell r="U2052">
            <v>14.311</v>
          </cell>
          <cell r="V2052">
            <v>41.5</v>
          </cell>
          <cell r="W2052">
            <v>165.9</v>
          </cell>
          <cell r="X2052">
            <v>215.7</v>
          </cell>
          <cell r="Y2052">
            <v>288.29999999999995</v>
          </cell>
          <cell r="Z2052">
            <v>302.2</v>
          </cell>
          <cell r="AA2052">
            <v>355.94</v>
          </cell>
          <cell r="AB2052">
            <v>364</v>
          </cell>
          <cell r="AC2052">
            <v>296.3</v>
          </cell>
          <cell r="AH2052">
            <v>314.89299999999997</v>
          </cell>
          <cell r="AM2052">
            <v>268.0487</v>
          </cell>
          <cell r="AR2052">
            <v>240</v>
          </cell>
          <cell r="AV2052">
            <v>108</v>
          </cell>
          <cell r="BA2052">
            <v>103</v>
          </cell>
          <cell r="BH2052">
            <v>109</v>
          </cell>
          <cell r="BQ2052">
            <v>133</v>
          </cell>
          <cell r="CC2052">
            <v>160.352</v>
          </cell>
          <cell r="CN2052">
            <v>215</v>
          </cell>
          <cell r="CZ2052">
            <v>185.66399999999999</v>
          </cell>
          <cell r="DM2052">
            <v>264.27100000000002</v>
          </cell>
          <cell r="DW2052">
            <v>213.62425000000002</v>
          </cell>
          <cell r="DX2052">
            <v>213.62425000000002</v>
          </cell>
          <cell r="DY2052">
            <v>213.62425000000002</v>
          </cell>
          <cell r="EA2052">
            <v>203.62425000000002</v>
          </cell>
          <cell r="ED2052">
            <v>213.62425000000002</v>
          </cell>
          <cell r="EG2052">
            <v>263.62425000000002</v>
          </cell>
          <cell r="EJ2052">
            <v>313.62425000000002</v>
          </cell>
          <cell r="EM2052">
            <v>363.62425000000002</v>
          </cell>
          <cell r="EP2052">
            <v>413.62425000000002</v>
          </cell>
        </row>
        <row r="2054">
          <cell r="D2054" t="str">
            <v>--</v>
          </cell>
          <cell r="E2054" t="str">
            <v>--</v>
          </cell>
          <cell r="F2054" t="str">
            <v>--</v>
          </cell>
          <cell r="G2054">
            <v>4.5297000000000001</v>
          </cell>
          <cell r="H2054">
            <v>3.0432999999999999</v>
          </cell>
          <cell r="I2054">
            <v>3.9075000000000002</v>
          </cell>
          <cell r="J2054" t="str">
            <v>…</v>
          </cell>
          <cell r="K2054">
            <v>0.56499999999999995</v>
          </cell>
          <cell r="L2054" t="str">
            <v>…</v>
          </cell>
          <cell r="M2054">
            <v>0.30299999999999999</v>
          </cell>
          <cell r="N2054" t="str">
            <v>…</v>
          </cell>
          <cell r="O2054" t="str">
            <v>…</v>
          </cell>
          <cell r="P2054" t="str">
            <v>…</v>
          </cell>
          <cell r="Q2054" t="str">
            <v>…</v>
          </cell>
          <cell r="R2054" t="str">
            <v>…</v>
          </cell>
          <cell r="S2054" t="str">
            <v>…</v>
          </cell>
          <cell r="T2054" t="str">
            <v>…</v>
          </cell>
          <cell r="U2054" t="str">
            <v>…</v>
          </cell>
          <cell r="V2054" t="str">
            <v>…</v>
          </cell>
          <cell r="W2054" t="str">
            <v>…</v>
          </cell>
          <cell r="X2054" t="str">
            <v>…</v>
          </cell>
          <cell r="Y2054" t="str">
            <v>…</v>
          </cell>
          <cell r="Z2054" t="str">
            <v>…</v>
          </cell>
          <cell r="AA2054" t="str">
            <v>…</v>
          </cell>
          <cell r="AB2054" t="str">
            <v>…</v>
          </cell>
          <cell r="AC2054" t="str">
            <v>…</v>
          </cell>
          <cell r="AH2054" t="str">
            <v>…</v>
          </cell>
          <cell r="AM2054" t="str">
            <v>…</v>
          </cell>
          <cell r="AR2054" t="str">
            <v>…</v>
          </cell>
          <cell r="AV2054" t="str">
            <v>…</v>
          </cell>
          <cell r="BA2054" t="str">
            <v>…</v>
          </cell>
          <cell r="BH2054" t="str">
            <v>…</v>
          </cell>
          <cell r="BQ2054" t="str">
            <v>…</v>
          </cell>
          <cell r="CC2054" t="str">
            <v>…</v>
          </cell>
          <cell r="CN2054" t="str">
            <v>…</v>
          </cell>
          <cell r="CZ2054" t="str">
            <v>…</v>
          </cell>
          <cell r="DM2054" t="str">
            <v>…</v>
          </cell>
          <cell r="DW2054" t="str">
            <v>…</v>
          </cell>
          <cell r="DX2054" t="str">
            <v>…</v>
          </cell>
          <cell r="DY2054" t="str">
            <v>…</v>
          </cell>
          <cell r="EA2054" t="str">
            <v>…</v>
          </cell>
          <cell r="ED2054" t="str">
            <v>…</v>
          </cell>
          <cell r="EG2054" t="str">
            <v>…</v>
          </cell>
          <cell r="EJ2054" t="str">
            <v>…</v>
          </cell>
          <cell r="EM2054" t="str">
            <v>…</v>
          </cell>
          <cell r="EP2054" t="str">
            <v>…</v>
          </cell>
        </row>
        <row r="2057">
          <cell r="D2057">
            <v>0</v>
          </cell>
          <cell r="E2057">
            <v>9</v>
          </cell>
          <cell r="F2057">
            <v>9</v>
          </cell>
          <cell r="I2057">
            <v>10.5</v>
          </cell>
          <cell r="J2057">
            <v>11</v>
          </cell>
          <cell r="K2057">
            <v>11</v>
          </cell>
          <cell r="L2057">
            <v>9.5</v>
          </cell>
          <cell r="M2057">
            <v>11</v>
          </cell>
          <cell r="O2057">
            <v>9.5</v>
          </cell>
          <cell r="P2057">
            <v>10</v>
          </cell>
          <cell r="Q2057">
            <v>12.5</v>
          </cell>
          <cell r="R2057">
            <v>15</v>
          </cell>
          <cell r="S2057">
            <v>18</v>
          </cell>
          <cell r="T2057">
            <v>23.478000000000002</v>
          </cell>
          <cell r="U2057">
            <v>24</v>
          </cell>
          <cell r="V2057">
            <v>26</v>
          </cell>
          <cell r="W2057">
            <v>33.200000000000003</v>
          </cell>
          <cell r="X2057">
            <v>42.4</v>
          </cell>
          <cell r="Y2057">
            <v>63</v>
          </cell>
          <cell r="Z2057">
            <v>71.3</v>
          </cell>
          <cell r="AA2057">
            <v>77.864000000000004</v>
          </cell>
          <cell r="AB2057">
            <v>74.7</v>
          </cell>
          <cell r="AC2057">
            <v>60.61</v>
          </cell>
          <cell r="AH2057">
            <v>65.257000000000005</v>
          </cell>
          <cell r="AM2057">
            <v>67.183999999999997</v>
          </cell>
          <cell r="AR2057">
            <v>71.349999999999994</v>
          </cell>
          <cell r="AV2057">
            <v>80.353999999999999</v>
          </cell>
          <cell r="BA2057">
            <v>87.155000000000001</v>
          </cell>
          <cell r="BH2057">
            <v>81.587000000000003</v>
          </cell>
          <cell r="BQ2057">
            <v>111</v>
          </cell>
          <cell r="CC2057">
            <v>141.51300000000001</v>
          </cell>
          <cell r="CN2057">
            <v>130</v>
          </cell>
          <cell r="CZ2057">
            <v>173.315</v>
          </cell>
          <cell r="DM2057">
            <v>187.27699999999999</v>
          </cell>
          <cell r="DW2057">
            <v>201.92410234681961</v>
          </cell>
          <cell r="DX2057">
            <v>201.78364459681961</v>
          </cell>
          <cell r="DY2057">
            <v>200.65998259681962</v>
          </cell>
          <cell r="EA2057">
            <v>218.32990345375885</v>
          </cell>
          <cell r="ED2057">
            <v>246.2329555369671</v>
          </cell>
          <cell r="EG2057">
            <v>256.82097262505664</v>
          </cell>
          <cell r="EJ2057">
            <v>260.67328721443249</v>
          </cell>
          <cell r="EM2057">
            <v>264.84405980986344</v>
          </cell>
          <cell r="EP2057">
            <v>268.55187664720154</v>
          </cell>
        </row>
        <row r="2058">
          <cell r="D2058">
            <v>0</v>
          </cell>
          <cell r="E2058">
            <v>0.99660000000000082</v>
          </cell>
          <cell r="F2058">
            <v>0.93299999999999983</v>
          </cell>
          <cell r="G2058">
            <v>0.56600000000000072</v>
          </cell>
          <cell r="H2058">
            <v>2.0630000000000006</v>
          </cell>
          <cell r="I2058">
            <v>1.2200000000000006</v>
          </cell>
          <cell r="J2058">
            <v>2.2672000000000008</v>
          </cell>
          <cell r="K2058">
            <v>2.6349999999999998</v>
          </cell>
          <cell r="L2058">
            <v>1</v>
          </cell>
          <cell r="M2058">
            <v>1.9739999999999984</v>
          </cell>
          <cell r="N2058">
            <v>4.6039999999999992</v>
          </cell>
          <cell r="O2058">
            <v>0.82000000000000028</v>
          </cell>
          <cell r="P2058">
            <v>2.2240000000000002</v>
          </cell>
          <cell r="Q2058">
            <v>2.6959999999999997</v>
          </cell>
          <cell r="R2058">
            <v>4.2119999999999997</v>
          </cell>
          <cell r="S2058">
            <v>5.8995410000000028</v>
          </cell>
          <cell r="T2058">
            <v>3.3000000000001251E-2</v>
          </cell>
          <cell r="U2058">
            <v>6.2970000000000006</v>
          </cell>
          <cell r="V2058">
            <v>9.4979999999999976</v>
          </cell>
          <cell r="W2058">
            <v>11.200000000000003</v>
          </cell>
          <cell r="X2058">
            <v>21.300000000000004</v>
          </cell>
          <cell r="Y2058">
            <v>29.900000000000006</v>
          </cell>
          <cell r="Z2058">
            <v>39.899999999999991</v>
          </cell>
          <cell r="AA2058">
            <v>26.900000000000006</v>
          </cell>
          <cell r="AB2058">
            <v>29.239999999999995</v>
          </cell>
          <cell r="AC2058">
            <v>30.239999999999995</v>
          </cell>
          <cell r="AH2058">
            <v>25.125</v>
          </cell>
          <cell r="AM2058">
            <v>36.097999999999999</v>
          </cell>
          <cell r="AR2058">
            <v>27.620999999999995</v>
          </cell>
          <cell r="AV2058">
            <v>0.26836363636363103</v>
          </cell>
          <cell r="BA2058">
            <v>17.555999999999997</v>
          </cell>
          <cell r="BH2058">
            <v>25.060000000000002</v>
          </cell>
          <cell r="BQ2058">
            <v>19.391999999999996</v>
          </cell>
          <cell r="CC2058">
            <v>17.395999999999987</v>
          </cell>
          <cell r="CN2058">
            <v>30.147824436699892</v>
          </cell>
          <cell r="CZ2058">
            <v>74.39100000000002</v>
          </cell>
          <cell r="DM2058">
            <v>43.337999999999994</v>
          </cell>
          <cell r="DW2058">
            <v>131.74434713652749</v>
          </cell>
          <cell r="DX2058">
            <v>131.74695807402759</v>
          </cell>
          <cell r="DY2058">
            <v>131.76784557402758</v>
          </cell>
          <cell r="EA2058">
            <v>137.41207727121076</v>
          </cell>
          <cell r="ED2058">
            <v>139.47325843027892</v>
          </cell>
          <cell r="EG2058">
            <v>141.70483056516338</v>
          </cell>
          <cell r="EJ2058">
            <v>143.68869819307565</v>
          </cell>
          <cell r="EM2058">
            <v>145.41296257139254</v>
          </cell>
          <cell r="EP2058">
            <v>146.86709219710644</v>
          </cell>
        </row>
        <row r="2059">
          <cell r="D2059">
            <v>-3.3049999999999926</v>
          </cell>
          <cell r="E2059">
            <v>-0.75630000000000308</v>
          </cell>
          <cell r="F2059">
            <v>-9.8633372749999921</v>
          </cell>
          <cell r="G2059">
            <v>-9.5905599999999822</v>
          </cell>
          <cell r="H2059">
            <v>-15.783999999999995</v>
          </cell>
          <cell r="I2059">
            <v>-31.038119999999992</v>
          </cell>
          <cell r="J2059">
            <v>-21.4663</v>
          </cell>
          <cell r="K2059">
            <v>-27.158999999999992</v>
          </cell>
          <cell r="L2059">
            <v>-12.908999999999978</v>
          </cell>
          <cell r="M2059">
            <v>-9.8290000000000219</v>
          </cell>
          <cell r="N2059">
            <v>-0.66400000000000148</v>
          </cell>
          <cell r="O2059">
            <v>12.394999999999996</v>
          </cell>
          <cell r="P2059">
            <v>-7.3980000000000103</v>
          </cell>
          <cell r="Q2059">
            <v>-18.508341999999985</v>
          </cell>
          <cell r="R2059">
            <v>-17.154300000000006</v>
          </cell>
          <cell r="S2059">
            <v>-31.922007000000008</v>
          </cell>
          <cell r="T2059">
            <v>-19.164730721000012</v>
          </cell>
          <cell r="U2059">
            <v>48.081000000000017</v>
          </cell>
          <cell r="V2059">
            <v>44.293999999999969</v>
          </cell>
          <cell r="W2059">
            <v>145.32699999999991</v>
          </cell>
          <cell r="X2059">
            <v>143.06499999999994</v>
          </cell>
          <cell r="Y2059">
            <v>198.61799999999999</v>
          </cell>
          <cell r="Z2059">
            <v>-315.73259999999993</v>
          </cell>
          <cell r="AA2059">
            <v>-82.55347177060122</v>
          </cell>
          <cell r="AB2059">
            <v>214.27399999999983</v>
          </cell>
          <cell r="AC2059">
            <v>15.451716154199715</v>
          </cell>
          <cell r="AH2059">
            <v>-117.501</v>
          </cell>
          <cell r="AM2059">
            <v>79.974738440000451</v>
          </cell>
          <cell r="AR2059">
            <v>-249.57300000000009</v>
          </cell>
          <cell r="AV2059">
            <v>-43.978463787311739</v>
          </cell>
          <cell r="BA2059">
            <v>18</v>
          </cell>
          <cell r="BH2059">
            <v>125.5</v>
          </cell>
          <cell r="BQ2059">
            <v>77.262556196447463</v>
          </cell>
          <cell r="CC2059">
            <v>103.15400000000045</v>
          </cell>
          <cell r="CN2059">
            <v>74.838801511292104</v>
          </cell>
          <cell r="CZ2059">
            <v>367.07938306576847</v>
          </cell>
          <cell r="DM2059">
            <v>-79.125306661983089</v>
          </cell>
          <cell r="DW2059">
            <v>163.62583379611934</v>
          </cell>
          <cell r="DX2059">
            <v>118.8042831459131</v>
          </cell>
          <cell r="DY2059">
            <v>64.123265338625316</v>
          </cell>
          <cell r="EA2059">
            <v>264.21699168587566</v>
          </cell>
          <cell r="ED2059">
            <v>211.6243769405728</v>
          </cell>
          <cell r="EG2059">
            <v>187.19975570663883</v>
          </cell>
          <cell r="EJ2059">
            <v>157.72885500159578</v>
          </cell>
          <cell r="EM2059">
            <v>194.11402182039456</v>
          </cell>
          <cell r="EP2059">
            <v>194.11223527475386</v>
          </cell>
        </row>
        <row r="2062">
          <cell r="D2062">
            <v>-4.4529999999999959</v>
          </cell>
          <cell r="E2062">
            <v>-1.6521000000000043</v>
          </cell>
          <cell r="F2062">
            <v>-10.739337274999997</v>
          </cell>
          <cell r="G2062">
            <v>-11.368559999999988</v>
          </cell>
          <cell r="H2062">
            <v>-19.623999999999999</v>
          </cell>
          <cell r="I2062">
            <v>-35.04811999999999</v>
          </cell>
          <cell r="J2062">
            <v>-27.401024664999998</v>
          </cell>
          <cell r="K2062">
            <v>-35.183747273999984</v>
          </cell>
          <cell r="L2062">
            <v>-20.354999999999976</v>
          </cell>
          <cell r="M2062">
            <v>-18.241000000000028</v>
          </cell>
          <cell r="N2062">
            <v>-9.1859209999999933</v>
          </cell>
          <cell r="O2062">
            <v>3.5098519999999951</v>
          </cell>
          <cell r="P2062">
            <v>-15.572000000000003</v>
          </cell>
          <cell r="Q2062">
            <v>-28.858341999999979</v>
          </cell>
          <cell r="R2062">
            <v>-27.387269000000003</v>
          </cell>
          <cell r="S2062">
            <v>-44.754697000000021</v>
          </cell>
          <cell r="T2062">
            <v>-26.509730721000011</v>
          </cell>
          <cell r="U2062">
            <v>36.950000000000017</v>
          </cell>
          <cell r="V2062">
            <v>33.909952999999973</v>
          </cell>
          <cell r="W2062">
            <v>133.27369999999991</v>
          </cell>
          <cell r="X2062">
            <v>128.80875899999992</v>
          </cell>
          <cell r="Y2062">
            <v>187.11799999999999</v>
          </cell>
          <cell r="Z2062">
            <v>-336.53259999999989</v>
          </cell>
          <cell r="AA2062">
            <v>-100.48047177060121</v>
          </cell>
          <cell r="AB2062">
            <v>180.28349999999983</v>
          </cell>
          <cell r="AC2062">
            <v>-12.475283845800277</v>
          </cell>
          <cell r="AH2062">
            <v>-159.49000000000004</v>
          </cell>
          <cell r="AM2062">
            <v>30.234738440000456</v>
          </cell>
          <cell r="AR2062">
            <v>-358.57300000000009</v>
          </cell>
          <cell r="AV2062">
            <v>-164.97846378731174</v>
          </cell>
          <cell r="BA2062">
            <v>-75</v>
          </cell>
          <cell r="BH2062">
            <v>58.5</v>
          </cell>
          <cell r="BQ2062">
            <v>13.262556196447463</v>
          </cell>
          <cell r="CC2062">
            <v>51.154000000000451</v>
          </cell>
          <cell r="CN2062">
            <v>-1.1611984887078961</v>
          </cell>
          <cell r="CZ2062">
            <v>327.59938306576845</v>
          </cell>
          <cell r="DM2062">
            <v>-133.37130666198311</v>
          </cell>
          <cell r="DW2062">
            <v>74.013833796119343</v>
          </cell>
          <cell r="DX2062">
            <v>29.192283145913109</v>
          </cell>
          <cell r="DY2062">
            <v>-25.488734661374679</v>
          </cell>
          <cell r="EA2062">
            <v>136.21699168587566</v>
          </cell>
          <cell r="ED2062">
            <v>97.624376940572802</v>
          </cell>
          <cell r="EG2062">
            <v>81.199755706638825</v>
          </cell>
          <cell r="EJ2062">
            <v>51.728855001595775</v>
          </cell>
          <cell r="EM2062">
            <v>88.114021820394555</v>
          </cell>
          <cell r="EP2062">
            <v>88.112235274753857</v>
          </cell>
        </row>
        <row r="2076">
          <cell r="D2076">
            <v>0.502</v>
          </cell>
          <cell r="E2076">
            <v>-1.3769</v>
          </cell>
          <cell r="F2076">
            <v>-6.2850000000000001</v>
          </cell>
          <cell r="G2076">
            <v>1.71</v>
          </cell>
          <cell r="H2076">
            <v>7.07</v>
          </cell>
          <cell r="I2076">
            <v>9.3279999999999994</v>
          </cell>
          <cell r="J2076">
            <v>12.398899999999999</v>
          </cell>
          <cell r="K2076">
            <v>3.5049999999999999</v>
          </cell>
          <cell r="L2076">
            <v>10.157999999999999</v>
          </cell>
          <cell r="M2076">
            <v>-9.6050000000000004</v>
          </cell>
          <cell r="N2076">
            <v>-11.119</v>
          </cell>
          <cell r="O2076">
            <v>-3.621</v>
          </cell>
          <cell r="P2076">
            <v>-4.4329999999999998</v>
          </cell>
          <cell r="Q2076">
            <v>-7.2589999999999995</v>
          </cell>
          <cell r="R2076">
            <v>15.14</v>
          </cell>
          <cell r="S2076">
            <v>-6.9</v>
          </cell>
          <cell r="T2076">
            <v>4.0999999999999996</v>
          </cell>
          <cell r="U2076">
            <v>2.9000000000000004</v>
          </cell>
          <cell r="V2076">
            <v>4.8</v>
          </cell>
          <cell r="W2076">
            <v>-6</v>
          </cell>
          <cell r="X2076">
            <v>-18.3</v>
          </cell>
          <cell r="Y2076">
            <v>-91.3</v>
          </cell>
          <cell r="Z2076">
            <v>-83.5</v>
          </cell>
          <cell r="AA2076">
            <v>-42</v>
          </cell>
          <cell r="AB2076">
            <v>-33</v>
          </cell>
          <cell r="AC2076">
            <v>-109</v>
          </cell>
          <cell r="AH2076">
            <v>-231</v>
          </cell>
          <cell r="AM2076">
            <v>-120</v>
          </cell>
          <cell r="AR2076">
            <v>-65.408000000000001</v>
          </cell>
          <cell r="AV2076">
            <v>-82</v>
          </cell>
          <cell r="BA2076">
            <v>-7</v>
          </cell>
          <cell r="BH2076">
            <v>-89</v>
          </cell>
          <cell r="BQ2076">
            <v>-64</v>
          </cell>
          <cell r="CC2076">
            <v>60.299999999999955</v>
          </cell>
          <cell r="CN2076">
            <v>61.700000000000045</v>
          </cell>
          <cell r="CZ2076">
            <v>10</v>
          </cell>
          <cell r="DM2076">
            <v>7.9400000000000546</v>
          </cell>
          <cell r="DW2076">
            <v>10</v>
          </cell>
          <cell r="DX2076">
            <v>10</v>
          </cell>
          <cell r="DY2076">
            <v>10</v>
          </cell>
          <cell r="EA2076">
            <v>10</v>
          </cell>
          <cell r="ED2076">
            <v>8</v>
          </cell>
          <cell r="EG2076">
            <v>5</v>
          </cell>
          <cell r="EJ2076">
            <v>5</v>
          </cell>
          <cell r="EM2076">
            <v>5</v>
          </cell>
          <cell r="EP2076">
            <v>5</v>
          </cell>
        </row>
        <row r="2077">
          <cell r="D2077">
            <v>0.20799999999999999</v>
          </cell>
          <cell r="E2077">
            <v>0.79100000000000004</v>
          </cell>
          <cell r="F2077">
            <v>-22.306000000000001</v>
          </cell>
          <cell r="G2077">
            <v>4.26</v>
          </cell>
          <cell r="H2077">
            <v>1.9370000000000001</v>
          </cell>
          <cell r="I2077">
            <v>4.2649999999999997</v>
          </cell>
          <cell r="J2077">
            <v>7.9512999999999998</v>
          </cell>
          <cell r="K2077">
            <v>6.6760000000000002</v>
          </cell>
          <cell r="L2077">
            <v>-11.566999999999998</v>
          </cell>
          <cell r="M2077">
            <v>-39.195999999999998</v>
          </cell>
          <cell r="N2077">
            <v>-2.641</v>
          </cell>
          <cell r="O2077">
            <v>-1.5530000000000002</v>
          </cell>
          <cell r="P2077" t="str">
            <v>…</v>
          </cell>
          <cell r="Q2077">
            <v>2.2634470000000011</v>
          </cell>
          <cell r="R2077">
            <v>0.67601199999999873</v>
          </cell>
          <cell r="S2077">
            <v>10.806538999999997</v>
          </cell>
          <cell r="T2077">
            <v>-2.1635870000000006</v>
          </cell>
          <cell r="U2077">
            <v>6.0935339999999982</v>
          </cell>
          <cell r="V2077">
            <v>-1.4706499999999996</v>
          </cell>
          <cell r="W2077">
            <v>-9.7589269999999928</v>
          </cell>
          <cell r="X2077">
            <v>19.786033999999997</v>
          </cell>
          <cell r="Y2077">
            <v>-3.4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H2077">
            <v>0</v>
          </cell>
          <cell r="AM2077">
            <v>0</v>
          </cell>
          <cell r="AR2077">
            <v>-21.497402000000001</v>
          </cell>
          <cell r="AV2077">
            <v>27</v>
          </cell>
          <cell r="BA2077">
            <v>17</v>
          </cell>
          <cell r="BH2077">
            <v>-3</v>
          </cell>
          <cell r="BQ2077">
            <v>0</v>
          </cell>
          <cell r="CC2077">
            <v>0</v>
          </cell>
          <cell r="CN2077">
            <v>-15</v>
          </cell>
          <cell r="CZ2077">
            <v>0</v>
          </cell>
          <cell r="DM2077">
            <v>13.33</v>
          </cell>
          <cell r="DW2077">
            <v>0</v>
          </cell>
          <cell r="DX2077">
            <v>0</v>
          </cell>
          <cell r="DY2077">
            <v>0</v>
          </cell>
          <cell r="EA2077">
            <v>0</v>
          </cell>
          <cell r="ED2077">
            <v>0</v>
          </cell>
          <cell r="EG2077">
            <v>0</v>
          </cell>
          <cell r="EJ2077">
            <v>0</v>
          </cell>
          <cell r="EM2077">
            <v>0</v>
          </cell>
          <cell r="EP2077">
            <v>0</v>
          </cell>
        </row>
        <row r="2084">
          <cell r="D2084">
            <v>6.609</v>
          </cell>
          <cell r="E2084">
            <v>8.5250000000000004</v>
          </cell>
          <cell r="F2084">
            <v>14.109</v>
          </cell>
          <cell r="G2084">
            <v>10.430999999999997</v>
          </cell>
          <cell r="H2084">
            <v>15.157500000000002</v>
          </cell>
          <cell r="I2084">
            <v>8.1300000000000008</v>
          </cell>
          <cell r="J2084">
            <v>3.73</v>
          </cell>
          <cell r="K2084">
            <v>17.766999999999999</v>
          </cell>
          <cell r="L2084">
            <v>14.468</v>
          </cell>
          <cell r="M2084">
            <v>16.169</v>
          </cell>
          <cell r="N2084">
            <v>6.5789999999999997</v>
          </cell>
          <cell r="O2084" t="str">
            <v>…</v>
          </cell>
          <cell r="P2084" t="str">
            <v>…</v>
          </cell>
          <cell r="Q2084">
            <v>5.1843269999999997</v>
          </cell>
          <cell r="R2084">
            <v>16.987299999999998</v>
          </cell>
          <cell r="S2084">
            <v>10.5</v>
          </cell>
          <cell r="T2084">
            <v>11.1</v>
          </cell>
          <cell r="U2084">
            <v>5.702</v>
          </cell>
          <cell r="V2084">
            <v>13.1</v>
          </cell>
          <cell r="W2084">
            <v>7.6740000000000004</v>
          </cell>
          <cell r="X2084">
            <v>0</v>
          </cell>
          <cell r="Y2084">
            <v>0</v>
          </cell>
          <cell r="Z2084">
            <v>6.7910000000000004</v>
          </cell>
          <cell r="AA2084">
            <v>0</v>
          </cell>
          <cell r="AB2084" t="str">
            <v>…</v>
          </cell>
          <cell r="AC2084" t="str">
            <v>…</v>
          </cell>
          <cell r="AH2084">
            <v>-4.5629999999999997</v>
          </cell>
          <cell r="AM2084" t="str">
            <v>…</v>
          </cell>
          <cell r="AR2084">
            <v>90</v>
          </cell>
          <cell r="AV2084">
            <v>65</v>
          </cell>
          <cell r="BA2084">
            <v>103</v>
          </cell>
          <cell r="BH2084">
            <v>120</v>
          </cell>
          <cell r="BQ2084">
            <v>7</v>
          </cell>
          <cell r="CC2084">
            <v>125</v>
          </cell>
          <cell r="CN2084">
            <v>16</v>
          </cell>
          <cell r="CZ2084">
            <v>0</v>
          </cell>
          <cell r="DM2084">
            <v>48.959000000000003</v>
          </cell>
          <cell r="DW2084">
            <v>194.93899999999999</v>
          </cell>
          <cell r="DX2084">
            <v>194.93899999999999</v>
          </cell>
          <cell r="DY2084">
            <v>194.93899999999999</v>
          </cell>
          <cell r="EA2084">
            <v>100</v>
          </cell>
          <cell r="ED2084">
            <v>50</v>
          </cell>
          <cell r="EG2084">
            <v>50</v>
          </cell>
          <cell r="EJ2084">
            <v>50</v>
          </cell>
          <cell r="EM2084">
            <v>50</v>
          </cell>
          <cell r="EP2084">
            <v>50</v>
          </cell>
        </row>
        <row r="2086">
          <cell r="D2086">
            <v>48.3</v>
          </cell>
          <cell r="E2086">
            <v>40.189599999999999</v>
          </cell>
          <cell r="F2086">
            <v>43.658000000000001</v>
          </cell>
          <cell r="G2086">
            <v>37.645000000000003</v>
          </cell>
          <cell r="H2086">
            <v>9.6999999999999993</v>
          </cell>
          <cell r="I2086">
            <v>16.282</v>
          </cell>
          <cell r="J2086">
            <v>17.652999999999999</v>
          </cell>
          <cell r="K2086">
            <v>44.231000000000002</v>
          </cell>
          <cell r="L2086">
            <v>39.200000000000003</v>
          </cell>
          <cell r="M2086">
            <v>34.448</v>
          </cell>
          <cell r="N2086">
            <v>49.808999999999997</v>
          </cell>
          <cell r="O2086">
            <v>38.067999999999998</v>
          </cell>
          <cell r="P2086">
            <v>28.2</v>
          </cell>
          <cell r="Q2086">
            <v>48.366</v>
          </cell>
          <cell r="R2086">
            <v>48.238999999999997</v>
          </cell>
          <cell r="S2086">
            <v>83.718999999999994</v>
          </cell>
          <cell r="T2086">
            <v>115.923</v>
          </cell>
          <cell r="U2086">
            <v>126.01599999999999</v>
          </cell>
          <cell r="V2086">
            <v>91.156984000000008</v>
          </cell>
          <cell r="W2086">
            <v>69.275999999999996</v>
          </cell>
          <cell r="X2086">
            <v>64.319000000000003</v>
          </cell>
          <cell r="Y2086">
            <v>65.3</v>
          </cell>
          <cell r="Z2086">
            <v>78.5</v>
          </cell>
          <cell r="AA2086">
            <v>90.06</v>
          </cell>
          <cell r="AB2086">
            <v>126.3</v>
          </cell>
          <cell r="AC2086">
            <v>167</v>
          </cell>
          <cell r="AH2086">
            <v>107.69199999999999</v>
          </cell>
          <cell r="AM2086">
            <v>142.21799999999999</v>
          </cell>
          <cell r="AR2086">
            <v>112</v>
          </cell>
          <cell r="AV2086">
            <v>81</v>
          </cell>
          <cell r="BA2086">
            <v>103</v>
          </cell>
          <cell r="BH2086">
            <v>53</v>
          </cell>
          <cell r="BQ2086">
            <v>72</v>
          </cell>
          <cell r="CC2086">
            <v>155</v>
          </cell>
          <cell r="CN2086">
            <v>35</v>
          </cell>
          <cell r="CZ2086">
            <v>87.295000000000002</v>
          </cell>
          <cell r="DM2086">
            <v>58.978999999999999</v>
          </cell>
          <cell r="DW2086">
            <v>237.47094081853979</v>
          </cell>
          <cell r="DX2086">
            <v>232.81464786131352</v>
          </cell>
          <cell r="DY2086">
            <v>228.15835490408725</v>
          </cell>
          <cell r="EA2086">
            <v>121</v>
          </cell>
          <cell r="ED2086">
            <v>122</v>
          </cell>
          <cell r="EG2086">
            <v>122</v>
          </cell>
          <cell r="EJ2086">
            <v>122</v>
          </cell>
          <cell r="EM2086">
            <v>122</v>
          </cell>
          <cell r="EP2086">
            <v>122</v>
          </cell>
        </row>
        <row r="2088">
          <cell r="D2088">
            <v>7.3</v>
          </cell>
          <cell r="E2088">
            <v>0.2447</v>
          </cell>
          <cell r="F2088">
            <v>4.5019999999999998</v>
          </cell>
          <cell r="G2088">
            <v>1.2689999999999984</v>
          </cell>
          <cell r="H2088">
            <v>1.4039999999999999</v>
          </cell>
          <cell r="I2088">
            <v>0.68299999999999983</v>
          </cell>
          <cell r="J2088" t="str">
            <v>…</v>
          </cell>
          <cell r="K2088">
            <v>11.272000000000002</v>
          </cell>
          <cell r="L2088" t="str">
            <v>…</v>
          </cell>
          <cell r="M2088">
            <v>15</v>
          </cell>
          <cell r="N2088">
            <v>22.963000000000001</v>
          </cell>
          <cell r="O2088">
            <v>12.1</v>
          </cell>
          <cell r="P2088">
            <v>29.403999999999996</v>
          </cell>
          <cell r="Q2088" t="str">
            <v>…</v>
          </cell>
          <cell r="R2088">
            <v>29.608000000000001</v>
          </cell>
          <cell r="S2088">
            <v>40.9</v>
          </cell>
          <cell r="T2088">
            <v>27.346768738999998</v>
          </cell>
          <cell r="U2088" t="str">
            <v>…</v>
          </cell>
          <cell r="V2088" t="str">
            <v>…</v>
          </cell>
          <cell r="W2088" t="str">
            <v>…</v>
          </cell>
          <cell r="X2088" t="str">
            <v>…</v>
          </cell>
          <cell r="Y2088" t="str">
            <v>…</v>
          </cell>
          <cell r="Z2088">
            <v>28.2</v>
          </cell>
          <cell r="AA2088">
            <v>63.099999999999994</v>
          </cell>
          <cell r="AB2088">
            <v>37.409410000000001</v>
          </cell>
          <cell r="AC2088">
            <v>50</v>
          </cell>
          <cell r="AH2088">
            <v>296</v>
          </cell>
          <cell r="AM2088">
            <v>592.35680197135866</v>
          </cell>
          <cell r="AR2088">
            <v>53.459000000000003</v>
          </cell>
          <cell r="AV2088">
            <v>30</v>
          </cell>
          <cell r="BA2088">
            <v>88</v>
          </cell>
          <cell r="BH2088">
            <v>26</v>
          </cell>
          <cell r="BQ2088">
            <v>13</v>
          </cell>
          <cell r="CC2088">
            <v>0</v>
          </cell>
          <cell r="CN2088">
            <v>72</v>
          </cell>
          <cell r="CZ2088">
            <v>0</v>
          </cell>
          <cell r="DM2088">
            <v>90.534999999999997</v>
          </cell>
          <cell r="DW2088">
            <v>106.06100000000001</v>
          </cell>
          <cell r="DX2088">
            <v>106.06100000000001</v>
          </cell>
          <cell r="DY2088">
            <v>90.534999999999997</v>
          </cell>
          <cell r="EA2088">
            <v>0</v>
          </cell>
          <cell r="ED2088">
            <v>0</v>
          </cell>
          <cell r="EG2088">
            <v>0</v>
          </cell>
          <cell r="EJ2088">
            <v>0</v>
          </cell>
          <cell r="EM2088">
            <v>0</v>
          </cell>
          <cell r="EP2088">
            <v>50</v>
          </cell>
        </row>
        <row r="2089">
          <cell r="AV2089">
            <v>30</v>
          </cell>
        </row>
        <row r="2090">
          <cell r="D2090" t="str">
            <v>...</v>
          </cell>
          <cell r="E2090">
            <v>12.6913</v>
          </cell>
          <cell r="F2090">
            <v>17.934999999999999</v>
          </cell>
          <cell r="G2090">
            <v>20.035999999999994</v>
          </cell>
          <cell r="H2090">
            <v>15.5</v>
          </cell>
          <cell r="I2090">
            <v>12.898</v>
          </cell>
          <cell r="J2090">
            <v>3.8220000000000001</v>
          </cell>
          <cell r="K2090">
            <v>13.798999999999999</v>
          </cell>
          <cell r="L2090">
            <v>26.099999999999994</v>
          </cell>
          <cell r="M2090">
            <v>39.552</v>
          </cell>
          <cell r="N2090">
            <v>31.556999999999999</v>
          </cell>
          <cell r="O2090">
            <v>35.26</v>
          </cell>
          <cell r="P2090">
            <v>36.6</v>
          </cell>
          <cell r="Q2090">
            <v>42.905000000000001</v>
          </cell>
          <cell r="R2090">
            <v>50.826000000000001</v>
          </cell>
          <cell r="S2090">
            <v>49</v>
          </cell>
          <cell r="T2090">
            <v>53.735999999999997</v>
          </cell>
          <cell r="U2090">
            <v>96.734999999999999</v>
          </cell>
          <cell r="V2090">
            <v>58.073</v>
          </cell>
          <cell r="W2090">
            <v>67.900000000000006</v>
          </cell>
          <cell r="X2090">
            <v>23.49</v>
          </cell>
          <cell r="Y2090">
            <v>19</v>
          </cell>
          <cell r="Z2090">
            <v>30.1</v>
          </cell>
          <cell r="AA2090">
            <v>39.770000000000003</v>
          </cell>
          <cell r="AB2090">
            <v>108</v>
          </cell>
          <cell r="AC2090">
            <v>76</v>
          </cell>
          <cell r="AH2090">
            <v>41.652999999999999</v>
          </cell>
          <cell r="AM2090">
            <v>49.773000000000003</v>
          </cell>
          <cell r="AR2090">
            <v>34</v>
          </cell>
          <cell r="AV2090">
            <v>48</v>
          </cell>
          <cell r="BA2090">
            <v>71</v>
          </cell>
          <cell r="BH2090">
            <v>85</v>
          </cell>
          <cell r="BQ2090">
            <v>60</v>
          </cell>
          <cell r="CC2090">
            <v>99</v>
          </cell>
          <cell r="CN2090">
            <v>65</v>
          </cell>
          <cell r="CZ2090">
            <v>0</v>
          </cell>
          <cell r="DM2090">
            <v>13.132000000000005</v>
          </cell>
          <cell r="DW2090">
            <v>54.960506232640384</v>
          </cell>
          <cell r="DX2090">
            <v>53.88284924768665</v>
          </cell>
          <cell r="DY2090">
            <v>52.805192262732916</v>
          </cell>
          <cell r="EA2090">
            <v>137</v>
          </cell>
          <cell r="ED2090">
            <v>132</v>
          </cell>
          <cell r="EG2090">
            <v>132</v>
          </cell>
          <cell r="EJ2090">
            <v>132</v>
          </cell>
          <cell r="EM2090">
            <v>132</v>
          </cell>
          <cell r="EP2090">
            <v>132</v>
          </cell>
        </row>
        <row r="2091">
          <cell r="T2091" t="str">
            <v>…</v>
          </cell>
          <cell r="U2091">
            <v>-8.1</v>
          </cell>
          <cell r="V2091">
            <v>0</v>
          </cell>
          <cell r="W2091" t="str">
            <v>…</v>
          </cell>
          <cell r="X2091" t="str">
            <v>…</v>
          </cell>
          <cell r="Y2091" t="str">
            <v>…</v>
          </cell>
          <cell r="Z2091" t="str">
            <v>…</v>
          </cell>
          <cell r="AA2091" t="str">
            <v>…</v>
          </cell>
          <cell r="AB2091" t="str">
            <v>…</v>
          </cell>
          <cell r="AC2091" t="str">
            <v>…</v>
          </cell>
          <cell r="AH2091" t="str">
            <v>…</v>
          </cell>
          <cell r="AM2091" t="str">
            <v>…</v>
          </cell>
          <cell r="AR2091" t="str">
            <v>…</v>
          </cell>
          <cell r="AV2091" t="str">
            <v>…</v>
          </cell>
          <cell r="BA2091" t="str">
            <v>…</v>
          </cell>
          <cell r="BH2091" t="str">
            <v>…</v>
          </cell>
          <cell r="BQ2091" t="str">
            <v>…</v>
          </cell>
          <cell r="CC2091" t="str">
            <v>…</v>
          </cell>
          <cell r="CN2091" t="str">
            <v>…</v>
          </cell>
          <cell r="CZ2091" t="str">
            <v>…</v>
          </cell>
          <cell r="DM2091" t="str">
            <v>…</v>
          </cell>
          <cell r="DW2091" t="str">
            <v>…</v>
          </cell>
          <cell r="DX2091" t="str">
            <v>…</v>
          </cell>
          <cell r="DY2091" t="str">
            <v>…</v>
          </cell>
          <cell r="EA2091" t="str">
            <v>…</v>
          </cell>
          <cell r="ED2091" t="str">
            <v>…</v>
          </cell>
          <cell r="EG2091" t="str">
            <v>…</v>
          </cell>
          <cell r="EJ2091" t="str">
            <v>…</v>
          </cell>
          <cell r="EM2091" t="str">
            <v>…</v>
          </cell>
          <cell r="EP2091" t="str">
            <v>…</v>
          </cell>
        </row>
        <row r="2092">
          <cell r="T2092" t="str">
            <v>…</v>
          </cell>
          <cell r="U2092">
            <v>7.1</v>
          </cell>
          <cell r="V2092" t="str">
            <v>…</v>
          </cell>
          <cell r="W2092" t="str">
            <v>…</v>
          </cell>
          <cell r="X2092" t="str">
            <v>…</v>
          </cell>
          <cell r="Y2092" t="str">
            <v>…</v>
          </cell>
          <cell r="Z2092" t="str">
            <v>…</v>
          </cell>
          <cell r="AA2092" t="str">
            <v>…</v>
          </cell>
          <cell r="AB2092" t="str">
            <v>…</v>
          </cell>
          <cell r="AC2092" t="str">
            <v>…</v>
          </cell>
          <cell r="AH2092" t="str">
            <v>…</v>
          </cell>
          <cell r="AM2092" t="str">
            <v>…</v>
          </cell>
          <cell r="AR2092" t="str">
            <v>…</v>
          </cell>
          <cell r="AV2092" t="str">
            <v>…</v>
          </cell>
          <cell r="BA2092" t="str">
            <v>…</v>
          </cell>
          <cell r="BH2092" t="str">
            <v>…</v>
          </cell>
          <cell r="BQ2092" t="str">
            <v>…</v>
          </cell>
          <cell r="CC2092" t="str">
            <v>…</v>
          </cell>
          <cell r="CN2092" t="str">
            <v>…</v>
          </cell>
          <cell r="CZ2092" t="str">
            <v>…</v>
          </cell>
          <cell r="DM2092" t="str">
            <v>…</v>
          </cell>
          <cell r="DW2092" t="str">
            <v>…</v>
          </cell>
          <cell r="DX2092" t="str">
            <v>…</v>
          </cell>
          <cell r="DY2092" t="str">
            <v>…</v>
          </cell>
          <cell r="EA2092" t="str">
            <v>…</v>
          </cell>
          <cell r="ED2092" t="str">
            <v>…</v>
          </cell>
          <cell r="EG2092" t="str">
            <v>…</v>
          </cell>
          <cell r="EJ2092" t="str">
            <v>…</v>
          </cell>
          <cell r="EM2092" t="str">
            <v>…</v>
          </cell>
          <cell r="EP2092" t="str">
            <v>…</v>
          </cell>
        </row>
        <row r="2093">
          <cell r="D2093">
            <v>-0.51</v>
          </cell>
          <cell r="E2093">
            <v>-0.97289999999999999</v>
          </cell>
          <cell r="F2093">
            <v>-0.95899999999999996</v>
          </cell>
          <cell r="G2093">
            <v>-1.0469999999999999</v>
          </cell>
          <cell r="H2093">
            <v>-2.073</v>
          </cell>
          <cell r="I2093">
            <v>-3.786</v>
          </cell>
          <cell r="J2093">
            <v>-6.5949</v>
          </cell>
          <cell r="K2093">
            <v>-7.8478000000000003</v>
          </cell>
          <cell r="L2093">
            <v>-5.79</v>
          </cell>
          <cell r="M2093">
            <v>-6.1719999999999997</v>
          </cell>
          <cell r="N2093">
            <v>-7.2370000000000001</v>
          </cell>
          <cell r="O2093">
            <v>-16.27</v>
          </cell>
          <cell r="P2093">
            <v>-15.347</v>
          </cell>
          <cell r="Q2093">
            <v>-14.907999999999999</v>
          </cell>
          <cell r="R2093">
            <v>-15.220855</v>
          </cell>
          <cell r="S2093">
            <v>-17.937999999999999</v>
          </cell>
          <cell r="T2093">
            <v>-9.1169999999999991</v>
          </cell>
          <cell r="U2093">
            <v>-11.792257999999999</v>
          </cell>
          <cell r="V2093">
            <v>-11.384</v>
          </cell>
          <cell r="W2093">
            <v>-15.263999999999999</v>
          </cell>
          <cell r="X2093">
            <v>-36.18</v>
          </cell>
          <cell r="Y2093">
            <v>-52.699999999999996</v>
          </cell>
          <cell r="Z2093">
            <v>-22.7</v>
          </cell>
          <cell r="AA2093">
            <v>-29.1</v>
          </cell>
          <cell r="AB2093">
            <v>-37.136284000000003</v>
          </cell>
          <cell r="AC2093">
            <v>-33</v>
          </cell>
          <cell r="AH2093">
            <v>-140</v>
          </cell>
          <cell r="AM2093">
            <v>-215</v>
          </cell>
          <cell r="AR2093">
            <v>-775.81912197952829</v>
          </cell>
          <cell r="AV2093">
            <v>-121.97366504593322</v>
          </cell>
          <cell r="BA2093">
            <v>-127</v>
          </cell>
          <cell r="BH2093">
            <v>-101</v>
          </cell>
          <cell r="BQ2093">
            <v>-90</v>
          </cell>
          <cell r="CC2093">
            <v>-100</v>
          </cell>
          <cell r="CN2093">
            <v>-143</v>
          </cell>
          <cell r="CZ2093">
            <v>-270</v>
          </cell>
          <cell r="DM2093">
            <v>-156.13200000000001</v>
          </cell>
          <cell r="DW2093">
            <v>-335.67899999999997</v>
          </cell>
          <cell r="DX2093">
            <v>-335.67899999999997</v>
          </cell>
          <cell r="DY2093">
            <v>-335.67899999999997</v>
          </cell>
          <cell r="EA2093">
            <v>-94</v>
          </cell>
          <cell r="ED2093">
            <v>-90</v>
          </cell>
          <cell r="EG2093">
            <v>-90</v>
          </cell>
          <cell r="EJ2093">
            <v>-90</v>
          </cell>
          <cell r="EM2093">
            <v>-90</v>
          </cell>
          <cell r="EP2093">
            <v>-90</v>
          </cell>
        </row>
        <row r="2094">
          <cell r="D2094">
            <v>1.3049999999999999</v>
          </cell>
          <cell r="E2094">
            <v>0.96699999999999997</v>
          </cell>
          <cell r="F2094">
            <v>22.867999999999999</v>
          </cell>
          <cell r="G2094">
            <v>13.521000000000001</v>
          </cell>
          <cell r="H2094" t="str">
            <v>--</v>
          </cell>
          <cell r="I2094" t="str">
            <v>...</v>
          </cell>
          <cell r="J2094" t="str">
            <v>...</v>
          </cell>
          <cell r="K2094">
            <v>4.1924000000000001</v>
          </cell>
          <cell r="L2094">
            <v>18.899999999999999</v>
          </cell>
          <cell r="M2094">
            <v>30.367000000000001</v>
          </cell>
          <cell r="N2094">
            <v>4.4820000000000002</v>
          </cell>
          <cell r="O2094">
            <v>3.4570000000000003</v>
          </cell>
          <cell r="P2094" t="str">
            <v>…</v>
          </cell>
          <cell r="Q2094" t="str">
            <v>…</v>
          </cell>
          <cell r="R2094">
            <v>10.608378</v>
          </cell>
          <cell r="S2094">
            <v>5.423</v>
          </cell>
          <cell r="T2094">
            <v>1.1403079999999999</v>
          </cell>
          <cell r="U2094">
            <v>0</v>
          </cell>
          <cell r="V2094">
            <v>1.2003470000000003</v>
          </cell>
          <cell r="W2094">
            <v>0</v>
          </cell>
          <cell r="X2094">
            <v>0.23130999999999999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H2094">
            <v>32</v>
          </cell>
          <cell r="AM2094">
            <v>28</v>
          </cell>
          <cell r="AR2094">
            <v>728.08100000000002</v>
          </cell>
          <cell r="AV2094">
            <v>30</v>
          </cell>
          <cell r="BA2094">
            <v>30</v>
          </cell>
          <cell r="BH2094">
            <v>27</v>
          </cell>
          <cell r="BQ2094">
            <v>28</v>
          </cell>
          <cell r="CC2094">
            <v>26</v>
          </cell>
          <cell r="CN2094">
            <v>24</v>
          </cell>
          <cell r="CZ2094">
            <v>27</v>
          </cell>
          <cell r="DM2094">
            <v>-14.33</v>
          </cell>
          <cell r="DW2094">
            <v>30</v>
          </cell>
          <cell r="DX2094">
            <v>30</v>
          </cell>
          <cell r="DY2094">
            <v>30</v>
          </cell>
          <cell r="EA2094">
            <v>0</v>
          </cell>
          <cell r="ED2094">
            <v>0</v>
          </cell>
          <cell r="EG2094">
            <v>0</v>
          </cell>
          <cell r="EJ2094">
            <v>0</v>
          </cell>
          <cell r="EM2094">
            <v>0</v>
          </cell>
          <cell r="EP2094">
            <v>0</v>
          </cell>
        </row>
        <row r="2095">
          <cell r="G2095">
            <v>0</v>
          </cell>
          <cell r="H2095">
            <v>0</v>
          </cell>
          <cell r="I2095">
            <v>0</v>
          </cell>
          <cell r="J2095" t="str">
            <v>...</v>
          </cell>
          <cell r="K2095" t="str">
            <v>...</v>
          </cell>
          <cell r="L2095" t="str">
            <v>...</v>
          </cell>
          <cell r="M2095" t="str">
            <v>...</v>
          </cell>
          <cell r="N2095" t="str">
            <v>...</v>
          </cell>
          <cell r="O2095" t="str">
            <v>...</v>
          </cell>
          <cell r="P2095" t="str">
            <v>...</v>
          </cell>
          <cell r="Q2095">
            <v>18.213999999999999</v>
          </cell>
          <cell r="R2095" t="str">
            <v>...</v>
          </cell>
          <cell r="S2095" t="str">
            <v>...</v>
          </cell>
          <cell r="T2095" t="str">
            <v>...</v>
          </cell>
          <cell r="U2095" t="str">
            <v>...</v>
          </cell>
          <cell r="V2095" t="str">
            <v>...</v>
          </cell>
          <cell r="W2095" t="str">
            <v>...</v>
          </cell>
          <cell r="X2095" t="str">
            <v>...</v>
          </cell>
          <cell r="Y2095" t="str">
            <v>...</v>
          </cell>
          <cell r="Z2095" t="str">
            <v>...</v>
          </cell>
          <cell r="AA2095" t="str">
            <v>...</v>
          </cell>
          <cell r="AB2095" t="str">
            <v>...</v>
          </cell>
          <cell r="AC2095" t="str">
            <v>...</v>
          </cell>
          <cell r="AH2095" t="str">
            <v>...</v>
          </cell>
          <cell r="AM2095" t="str">
            <v>...</v>
          </cell>
          <cell r="AR2095" t="str">
            <v>...</v>
          </cell>
          <cell r="AV2095" t="str">
            <v>...</v>
          </cell>
          <cell r="BA2095" t="str">
            <v>...</v>
          </cell>
          <cell r="BH2095" t="str">
            <v>...</v>
          </cell>
          <cell r="BQ2095" t="str">
            <v>...</v>
          </cell>
          <cell r="CC2095" t="str">
            <v>...</v>
          </cell>
          <cell r="CN2095" t="str">
            <v>...</v>
          </cell>
          <cell r="CZ2095" t="str">
            <v>...</v>
          </cell>
          <cell r="DM2095" t="str">
            <v>...</v>
          </cell>
          <cell r="DW2095" t="str">
            <v>...</v>
          </cell>
          <cell r="DX2095" t="str">
            <v>...</v>
          </cell>
          <cell r="DY2095" t="str">
            <v>...</v>
          </cell>
          <cell r="EA2095" t="str">
            <v>...</v>
          </cell>
          <cell r="ED2095" t="str">
            <v>...</v>
          </cell>
          <cell r="EG2095" t="str">
            <v>...</v>
          </cell>
          <cell r="EJ2095" t="str">
            <v>...</v>
          </cell>
          <cell r="EM2095" t="str">
            <v>...</v>
          </cell>
          <cell r="EP2095" t="str">
            <v>...</v>
          </cell>
        </row>
        <row r="2098">
          <cell r="D2098">
            <v>-0.498</v>
          </cell>
          <cell r="E2098">
            <v>-1.54</v>
          </cell>
          <cell r="F2098">
            <v>2.5499999999999998</v>
          </cell>
          <cell r="G2098">
            <v>2.09</v>
          </cell>
          <cell r="H2098">
            <v>1.2</v>
          </cell>
          <cell r="I2098">
            <v>0.80199999999999783</v>
          </cell>
          <cell r="J2098">
            <v>-9.6999999999994202E-2</v>
          </cell>
          <cell r="K2098">
            <v>-3.0679999999999943</v>
          </cell>
          <cell r="L2098">
            <v>-8.7850000000000055</v>
          </cell>
          <cell r="M2098">
            <v>5.1100000000000021</v>
          </cell>
          <cell r="N2098">
            <v>6.3740000000000014</v>
          </cell>
          <cell r="O2098">
            <v>-5.4570300000000014</v>
          </cell>
          <cell r="P2098">
            <v>6.5350000000000001</v>
          </cell>
          <cell r="Q2098">
            <v>2.7830299999999983</v>
          </cell>
          <cell r="R2098">
            <v>-2.1690000000000005</v>
          </cell>
          <cell r="S2098">
            <v>0.55600000000000271</v>
          </cell>
          <cell r="T2098">
            <v>16.526604624000001</v>
          </cell>
          <cell r="U2098">
            <v>-0.63446462399999959</v>
          </cell>
          <cell r="V2098">
            <v>3.1170000000000009</v>
          </cell>
          <cell r="W2098">
            <v>-72.255139999999997</v>
          </cell>
          <cell r="X2098">
            <v>-107.16299999999998</v>
          </cell>
          <cell r="Y2098">
            <v>-124.76499999999999</v>
          </cell>
          <cell r="Z2098">
            <v>331.59723609100001</v>
          </cell>
          <cell r="AA2098">
            <v>55.549763908999992</v>
          </cell>
          <cell r="AB2098">
            <v>-113.71500000000002</v>
          </cell>
          <cell r="AC2098">
            <v>-58.756999999999977</v>
          </cell>
          <cell r="AH2098">
            <v>42.222999999999985</v>
          </cell>
          <cell r="AM2098">
            <v>107.066</v>
          </cell>
          <cell r="AR2098">
            <v>237.13999999999996</v>
          </cell>
          <cell r="AV2098">
            <v>57.925000000000068</v>
          </cell>
          <cell r="BA2098">
            <v>4.4019999999999868</v>
          </cell>
          <cell r="BH2098">
            <v>-551.97500000000002</v>
          </cell>
          <cell r="BQ2098">
            <v>124.05700000000002</v>
          </cell>
          <cell r="CC2098">
            <v>-56.230000000000011</v>
          </cell>
          <cell r="CN2098">
            <v>-55.55637699192232</v>
          </cell>
          <cell r="CZ2098">
            <v>-72.402999999999992</v>
          </cell>
          <cell r="DM2098">
            <v>154.66900000000001</v>
          </cell>
          <cell r="DW2098">
            <v>-158.9118337961194</v>
          </cell>
          <cell r="DX2098">
            <v>-114.09028314591322</v>
          </cell>
          <cell r="DY2098">
            <v>-125.59861924873863</v>
          </cell>
          <cell r="EA2098">
            <v>-48.288259839875735</v>
          </cell>
          <cell r="ED2098">
            <v>7.6515452224271883</v>
          </cell>
          <cell r="EG2098">
            <v>47.076166456361165</v>
          </cell>
          <cell r="EJ2098">
            <v>76.547067161404229</v>
          </cell>
          <cell r="EM2098">
            <v>40.161900342605449</v>
          </cell>
          <cell r="EP2098">
            <v>-9.8363131117538529</v>
          </cell>
        </row>
        <row r="2099">
          <cell r="D2099" t="str">
            <v>--</v>
          </cell>
          <cell r="E2099" t="str">
            <v>--</v>
          </cell>
          <cell r="F2099" t="str">
            <v>--</v>
          </cell>
          <cell r="G2099">
            <v>0</v>
          </cell>
          <cell r="H2099">
            <v>0</v>
          </cell>
          <cell r="I2099">
            <v>15.757999999999999</v>
          </cell>
          <cell r="J2099">
            <v>2.1990000000000016</v>
          </cell>
          <cell r="K2099">
            <v>9.9999999999766942E-4</v>
          </cell>
          <cell r="L2099">
            <v>1.6920000000000002</v>
          </cell>
          <cell r="M2099">
            <v>3.4851500000243618E-4</v>
          </cell>
          <cell r="N2099">
            <v>-1.7223485150000037</v>
          </cell>
          <cell r="O2099">
            <v>-0.87399999999999878</v>
          </cell>
          <cell r="P2099" t="str">
            <v>…</v>
          </cell>
          <cell r="Q2099">
            <v>-2.9999999998864268E-5</v>
          </cell>
          <cell r="R2099">
            <v>0</v>
          </cell>
          <cell r="S2099">
            <v>-0.66799999999999926</v>
          </cell>
          <cell r="T2099">
            <v>-0.4517452370000008</v>
          </cell>
          <cell r="U2099">
            <v>7.5605237000001324E-2</v>
          </cell>
          <cell r="V2099">
            <v>14.760000000000002</v>
          </cell>
          <cell r="W2099">
            <v>1.3999999999825263E-4</v>
          </cell>
          <cell r="X2099">
            <v>1.8840000000000039</v>
          </cell>
          <cell r="Y2099">
            <v>-1.2090000000000032</v>
          </cell>
          <cell r="Z2099">
            <v>-4.4477800000208845E-4</v>
          </cell>
          <cell r="AA2099">
            <v>0.99044477800000408</v>
          </cell>
          <cell r="AB2099">
            <v>0</v>
          </cell>
          <cell r="AC2099">
            <v>0</v>
          </cell>
          <cell r="AH2099">
            <v>1.3329999999999984</v>
          </cell>
          <cell r="AM2099">
            <v>0</v>
          </cell>
          <cell r="AR2099">
            <v>0</v>
          </cell>
          <cell r="AV2099">
            <v>0</v>
          </cell>
          <cell r="BA2099">
            <v>-34.658000000000001</v>
          </cell>
          <cell r="BH2099">
            <v>479.88200000000001</v>
          </cell>
          <cell r="BQ2099">
            <v>-0.17599999999998772</v>
          </cell>
          <cell r="CC2099">
            <v>-0.23599999999999</v>
          </cell>
          <cell r="CN2099">
            <v>0</v>
          </cell>
          <cell r="CZ2099">
            <v>-2.3009999999999877</v>
          </cell>
          <cell r="DM2099">
            <v>0</v>
          </cell>
          <cell r="DW2099">
            <v>-38</v>
          </cell>
          <cell r="DX2099">
            <v>-38</v>
          </cell>
          <cell r="DY2099">
            <v>-38</v>
          </cell>
          <cell r="EA2099">
            <v>-11.928731845999948</v>
          </cell>
          <cell r="ED2099">
            <v>-12.275922163000018</v>
          </cell>
          <cell r="EG2099">
            <v>-12.275922163000018</v>
          </cell>
          <cell r="EJ2099">
            <v>-12.275922163000018</v>
          </cell>
          <cell r="EM2099">
            <v>-12.275922163000018</v>
          </cell>
          <cell r="EP2099">
            <v>-12.275922163000018</v>
          </cell>
        </row>
        <row r="2100">
          <cell r="D2100" t="str">
            <v>...</v>
          </cell>
          <cell r="E2100">
            <v>-0.3</v>
          </cell>
          <cell r="F2100">
            <v>1.83</v>
          </cell>
          <cell r="G2100">
            <v>0.95</v>
          </cell>
          <cell r="H2100">
            <v>0.17</v>
          </cell>
          <cell r="I2100">
            <v>0.17300000000000004</v>
          </cell>
          <cell r="J2100">
            <v>6.7999999999999616E-2</v>
          </cell>
          <cell r="K2100">
            <v>6.5100000000000016</v>
          </cell>
          <cell r="L2100">
            <v>1.1490000000000009</v>
          </cell>
          <cell r="M2100">
            <v>10.916999999999998</v>
          </cell>
          <cell r="N2100">
            <v>2.5649999999999977</v>
          </cell>
          <cell r="O2100">
            <v>-0.875</v>
          </cell>
          <cell r="P2100">
            <v>9.1820000000000022</v>
          </cell>
          <cell r="Q2100">
            <v>10.160000000000004</v>
          </cell>
          <cell r="R2100">
            <v>11.171999999999997</v>
          </cell>
          <cell r="S2100">
            <v>0.68200000000000216</v>
          </cell>
          <cell r="T2100">
            <v>-11.914999999999999</v>
          </cell>
          <cell r="U2100">
            <v>-8.902000000000001</v>
          </cell>
          <cell r="V2100">
            <v>-1.9639999999999986</v>
          </cell>
          <cell r="W2100">
            <v>-10.461000000000006</v>
          </cell>
          <cell r="X2100">
            <v>-8.852999999999998</v>
          </cell>
          <cell r="Y2100">
            <v>-5.6460000000000008</v>
          </cell>
          <cell r="Z2100">
            <v>-5.4509999999999987</v>
          </cell>
          <cell r="AA2100">
            <v>-5.4429999999999996</v>
          </cell>
          <cell r="AB2100">
            <v>-3.7610000000000001</v>
          </cell>
          <cell r="AC2100">
            <v>-2.1290000000000004</v>
          </cell>
          <cell r="AH2100">
            <v>-1.4779999999999998</v>
          </cell>
          <cell r="AM2100">
            <v>9.8239999999999998</v>
          </cell>
          <cell r="AR2100">
            <v>27.189</v>
          </cell>
          <cell r="AV2100">
            <v>37.226999999999997</v>
          </cell>
          <cell r="BA2100">
            <v>22.123000000000005</v>
          </cell>
          <cell r="BH2100">
            <v>55.943999999999988</v>
          </cell>
          <cell r="BQ2100">
            <v>78.729000000000013</v>
          </cell>
          <cell r="CC2100">
            <v>92.112000000000023</v>
          </cell>
          <cell r="CN2100">
            <v>66</v>
          </cell>
          <cell r="CZ2100">
            <v>2.9479999999999791</v>
          </cell>
          <cell r="DM2100">
            <v>-36.710000000000036</v>
          </cell>
          <cell r="DW2100">
            <v>38</v>
          </cell>
          <cell r="DX2100">
            <v>38</v>
          </cell>
          <cell r="DY2100">
            <v>42</v>
          </cell>
          <cell r="EA2100">
            <v>-52</v>
          </cell>
          <cell r="ED2100">
            <v>-63</v>
          </cell>
          <cell r="EG2100">
            <v>-63</v>
          </cell>
          <cell r="EJ2100">
            <v>-63</v>
          </cell>
          <cell r="EM2100">
            <v>-63</v>
          </cell>
          <cell r="EP2100">
            <v>-63</v>
          </cell>
        </row>
        <row r="2101">
          <cell r="D2101">
            <v>-9.6000000000000002E-2</v>
          </cell>
          <cell r="E2101">
            <v>0.10199999999999999</v>
          </cell>
          <cell r="F2101">
            <v>-0.78900000000000003</v>
          </cell>
          <cell r="G2101">
            <v>0.34</v>
          </cell>
          <cell r="H2101">
            <v>-4.79</v>
          </cell>
          <cell r="I2101">
            <v>0.90899999999999981</v>
          </cell>
          <cell r="J2101">
            <v>0.19499999999999984</v>
          </cell>
          <cell r="K2101">
            <v>-0.88099999999999978</v>
          </cell>
          <cell r="L2101">
            <v>9.4000000000000306E-2</v>
          </cell>
          <cell r="M2101">
            <v>-5.7169999999999987</v>
          </cell>
          <cell r="N2101">
            <v>-12.048000000000002</v>
          </cell>
          <cell r="O2101">
            <v>0.62500000000000355</v>
          </cell>
          <cell r="P2101">
            <v>3.8999999999997925E-2</v>
          </cell>
          <cell r="Q2101">
            <v>6.359</v>
          </cell>
          <cell r="R2101">
            <v>6.8339999999999996</v>
          </cell>
          <cell r="S2101">
            <v>-8.1880000000000006</v>
          </cell>
          <cell r="T2101">
            <v>8.8030000000000008</v>
          </cell>
          <cell r="U2101">
            <v>7.6900000000000022</v>
          </cell>
          <cell r="V2101">
            <v>-0.61700000000000088</v>
          </cell>
          <cell r="W2101">
            <v>4.2929999999999993</v>
          </cell>
          <cell r="X2101">
            <v>-8.9960000000000004</v>
          </cell>
          <cell r="Y2101">
            <v>-5.8999999999999275E-2</v>
          </cell>
          <cell r="Z2101">
            <v>-13.880999999999997</v>
          </cell>
          <cell r="AA2101">
            <v>-4.8890000000000029</v>
          </cell>
          <cell r="AB2101">
            <v>-7.357999999999997</v>
          </cell>
          <cell r="AC2101">
            <v>-13.863999999999997</v>
          </cell>
          <cell r="AH2101">
            <v>3.3529999999999944</v>
          </cell>
          <cell r="AM2101">
            <v>23.094999999999999</v>
          </cell>
          <cell r="AR2101">
            <v>1.5739999999999981</v>
          </cell>
          <cell r="AV2101">
            <v>121.59700000000001</v>
          </cell>
          <cell r="BA2101">
            <v>-46.848000000000006</v>
          </cell>
          <cell r="BH2101">
            <v>58.774999999999999</v>
          </cell>
          <cell r="BQ2101">
            <v>39.291000000000025</v>
          </cell>
          <cell r="CC2101">
            <v>23.138999999999953</v>
          </cell>
          <cell r="CN2101">
            <v>0</v>
          </cell>
          <cell r="CZ2101">
            <v>-48.22999999999999</v>
          </cell>
          <cell r="DM2101">
            <v>-31.21399999999997</v>
          </cell>
          <cell r="DW2101">
            <v>90</v>
          </cell>
          <cell r="DX2101">
            <v>100</v>
          </cell>
          <cell r="DY2101">
            <v>110</v>
          </cell>
          <cell r="EA2101">
            <v>80</v>
          </cell>
          <cell r="ED2101">
            <v>110</v>
          </cell>
          <cell r="EG2101">
            <v>90</v>
          </cell>
          <cell r="EJ2101">
            <v>90</v>
          </cell>
          <cell r="EM2101">
            <v>90</v>
          </cell>
          <cell r="EP2101">
            <v>90</v>
          </cell>
        </row>
        <row r="2102">
          <cell r="D2102">
            <v>-3.0670000000000086</v>
          </cell>
          <cell r="E2102">
            <v>-4.7886999999999844</v>
          </cell>
          <cell r="F2102">
            <v>-4.7806627250000044</v>
          </cell>
          <cell r="G2102">
            <v>-22.155440000000016</v>
          </cell>
          <cell r="H2102">
            <v>-0.45149999999999757</v>
          </cell>
          <cell r="I2102">
            <v>-1.2138800000000032</v>
          </cell>
          <cell r="J2102">
            <v>7.5507246649999882</v>
          </cell>
          <cell r="K2102">
            <v>-2.9428527260000199</v>
          </cell>
          <cell r="L2102">
            <v>3.5999999999982712E-2</v>
          </cell>
          <cell r="M2102">
            <v>1.367651485000021</v>
          </cell>
          <cell r="N2102">
            <v>0.99026951500001292</v>
          </cell>
          <cell r="O2102">
            <v>8.9581780000000162</v>
          </cell>
          <cell r="P2102">
            <v>-9.8079999999999927</v>
          </cell>
          <cell r="Q2102">
            <v>6.0615679999999834</v>
          </cell>
          <cell r="R2102">
            <v>-46.24856599999999</v>
          </cell>
          <cell r="S2102">
            <v>9.5811579999999879</v>
          </cell>
          <cell r="T2102">
            <v>-18.859618404999985</v>
          </cell>
          <cell r="U2102">
            <v>-37.082416613000028</v>
          </cell>
          <cell r="V2102">
            <v>-55.451649999999987</v>
          </cell>
          <cell r="W2102">
            <v>-31.501772999999929</v>
          </cell>
          <cell r="X2102">
            <v>28.781897000000058</v>
          </cell>
          <cell r="Y2102">
            <v>91.961000000000013</v>
          </cell>
          <cell r="Z2102">
            <v>95.476808686999846</v>
          </cell>
          <cell r="AA2102">
            <v>62.272263083601217</v>
          </cell>
          <cell r="AB2102">
            <v>-22.722625999999821</v>
          </cell>
          <cell r="AC2102">
            <v>179.22528384580025</v>
          </cell>
          <cell r="AH2102">
            <v>161.62200000000001</v>
          </cell>
          <cell r="AM2102">
            <v>-455.57654041135913</v>
          </cell>
          <cell r="AR2102">
            <v>83.854523979528381</v>
          </cell>
          <cell r="AV2102">
            <v>0.2031288332448753</v>
          </cell>
          <cell r="BA2102">
            <v>25.981000000000016</v>
          </cell>
          <cell r="BH2102">
            <v>-81.125999999999976</v>
          </cell>
          <cell r="BQ2102">
            <v>-149.16355619644753</v>
          </cell>
          <cell r="CC2102">
            <v>-221.23900000000037</v>
          </cell>
          <cell r="CN2102">
            <v>-24.982424519369829</v>
          </cell>
          <cell r="CZ2102">
            <v>25.38661693423154</v>
          </cell>
          <cell r="DM2102">
            <v>56.32430666198303</v>
          </cell>
          <cell r="DW2102">
            <v>-10.423000000000002</v>
          </cell>
          <cell r="DX2102">
            <v>-20.423000000000002</v>
          </cell>
          <cell r="DY2102">
            <v>93.576999999999998</v>
          </cell>
          <cell r="EA2102">
            <v>-120</v>
          </cell>
          <cell r="ED2102">
            <v>-108</v>
          </cell>
          <cell r="EG2102">
            <v>-108</v>
          </cell>
          <cell r="EJ2102">
            <v>-108</v>
          </cell>
          <cell r="EM2102">
            <v>-108</v>
          </cell>
          <cell r="EP2102">
            <v>-108</v>
          </cell>
        </row>
        <row r="2103">
          <cell r="D2103" t="str">
            <v>--</v>
          </cell>
          <cell r="E2103" t="str">
            <v>--</v>
          </cell>
          <cell r="F2103" t="str">
            <v>--</v>
          </cell>
          <cell r="G2103" t="str">
            <v>--</v>
          </cell>
          <cell r="H2103" t="str">
            <v>--</v>
          </cell>
          <cell r="I2103" t="str">
            <v>--</v>
          </cell>
          <cell r="J2103" t="str">
            <v>…</v>
          </cell>
          <cell r="K2103" t="str">
            <v>…</v>
          </cell>
          <cell r="L2103" t="str">
            <v>…</v>
          </cell>
          <cell r="M2103" t="str">
            <v>…</v>
          </cell>
          <cell r="N2103" t="str">
            <v>…</v>
          </cell>
          <cell r="O2103" t="str">
            <v>…</v>
          </cell>
          <cell r="P2103" t="str">
            <v>…</v>
          </cell>
          <cell r="Q2103" t="str">
            <v>…</v>
          </cell>
          <cell r="R2103" t="str">
            <v>…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0</v>
          </cell>
          <cell r="AH2103">
            <v>0</v>
          </cell>
          <cell r="AM2103">
            <v>0</v>
          </cell>
          <cell r="AR2103">
            <v>0</v>
          </cell>
          <cell r="AV2103">
            <v>0</v>
          </cell>
          <cell r="BA2103">
            <v>0</v>
          </cell>
          <cell r="BH2103">
            <v>0</v>
          </cell>
          <cell r="BQ2103">
            <v>0</v>
          </cell>
          <cell r="CC2103">
            <v>0</v>
          </cell>
          <cell r="CN2103">
            <v>0</v>
          </cell>
          <cell r="CZ2103">
            <v>0</v>
          </cell>
          <cell r="DM2103">
            <v>0</v>
          </cell>
          <cell r="DW2103">
            <v>0</v>
          </cell>
          <cell r="DX2103">
            <v>0</v>
          </cell>
          <cell r="DY2103">
            <v>-46.284646089886763</v>
          </cell>
          <cell r="EA2103">
            <v>0</v>
          </cell>
          <cell r="ED2103">
            <v>0</v>
          </cell>
          <cell r="EG2103">
            <v>0</v>
          </cell>
          <cell r="EJ2103">
            <v>0</v>
          </cell>
          <cell r="EM2103">
            <v>0</v>
          </cell>
          <cell r="EP2103">
            <v>0</v>
          </cell>
        </row>
        <row r="2113">
          <cell r="AH2113">
            <v>0</v>
          </cell>
          <cell r="AI2113">
            <v>0</v>
          </cell>
          <cell r="AM2113">
            <v>0</v>
          </cell>
          <cell r="AR2113">
            <v>0</v>
          </cell>
          <cell r="AV2113">
            <v>0</v>
          </cell>
          <cell r="BA2113">
            <v>0</v>
          </cell>
          <cell r="BH2113">
            <v>0</v>
          </cell>
          <cell r="BQ2113">
            <v>0</v>
          </cell>
          <cell r="CC2113">
            <v>0</v>
          </cell>
          <cell r="CN2113">
            <v>78.826799999999992</v>
          </cell>
          <cell r="CZ2113">
            <v>137.64400542351254</v>
          </cell>
          <cell r="DM2113">
            <v>139.06385244388181</v>
          </cell>
          <cell r="DW2113">
            <v>140.55173211736397</v>
          </cell>
          <cell r="DX2113">
            <v>128.49424450966657</v>
          </cell>
          <cell r="DY2113">
            <v>121.15317230292462</v>
          </cell>
          <cell r="EA2113">
            <v>121.82022778835004</v>
          </cell>
          <cell r="ED2113">
            <v>116.4241319566209</v>
          </cell>
          <cell r="EG2113">
            <v>114.35356633607222</v>
          </cell>
          <cell r="EJ2113">
            <v>109.79961293945408</v>
          </cell>
          <cell r="EM2113">
            <v>108.8987012343394</v>
          </cell>
          <cell r="EP2113">
            <v>107.38669735034838</v>
          </cell>
        </row>
        <row r="2114">
          <cell r="AC2114">
            <v>50</v>
          </cell>
          <cell r="AD2114" t="str">
            <v>…</v>
          </cell>
          <cell r="AE2114" t="str">
            <v>…</v>
          </cell>
          <cell r="AF2114">
            <v>50</v>
          </cell>
          <cell r="AH2114">
            <v>15</v>
          </cell>
          <cell r="AI2114" t="str">
            <v>…</v>
          </cell>
          <cell r="AM2114" t="str">
            <v>…</v>
          </cell>
          <cell r="AR2114" t="str">
            <v>…</v>
          </cell>
          <cell r="AV2114">
            <v>30</v>
          </cell>
          <cell r="BA2114">
            <v>0</v>
          </cell>
          <cell r="BH2114">
            <v>0</v>
          </cell>
          <cell r="BQ2114" t="str">
            <v>…</v>
          </cell>
          <cell r="CC2114" t="str">
            <v>…</v>
          </cell>
          <cell r="CN2114" t="str">
            <v>…</v>
          </cell>
          <cell r="CZ2114" t="str">
            <v>…</v>
          </cell>
          <cell r="DM2114" t="str">
            <v>…</v>
          </cell>
          <cell r="DW2114" t="str">
            <v>…</v>
          </cell>
          <cell r="DX2114" t="str">
            <v>…</v>
          </cell>
          <cell r="DY2114" t="str">
            <v>…</v>
          </cell>
          <cell r="EA2114" t="str">
            <v>…</v>
          </cell>
          <cell r="ED2114" t="str">
            <v>…</v>
          </cell>
          <cell r="EG2114" t="str">
            <v>…</v>
          </cell>
          <cell r="EJ2114" t="str">
            <v>…</v>
          </cell>
          <cell r="EM2114" t="str">
            <v>…</v>
          </cell>
          <cell r="EP2114" t="str">
            <v>…</v>
          </cell>
        </row>
        <row r="2124">
          <cell r="D2124">
            <v>7.33</v>
          </cell>
          <cell r="E2124">
            <v>12.200000000000001</v>
          </cell>
          <cell r="F2124">
            <v>22.169999999999998</v>
          </cell>
          <cell r="G2124">
            <v>29.89</v>
          </cell>
          <cell r="H2124">
            <v>20.350000000000001</v>
          </cell>
          <cell r="I2124">
            <v>12.450000000000001</v>
          </cell>
          <cell r="J2124">
            <v>-1.8099999999999987</v>
          </cell>
          <cell r="K2124">
            <v>13.635999999999994</v>
          </cell>
          <cell r="L2124">
            <v>47.643000000000001</v>
          </cell>
          <cell r="M2124">
            <v>54.571999999999996</v>
          </cell>
          <cell r="N2124">
            <v>55.957000000000001</v>
          </cell>
          <cell r="O2124">
            <v>42.701000000000008</v>
          </cell>
          <cell r="P2124">
            <v>35.195999999999998</v>
          </cell>
          <cell r="Q2124">
            <v>32.559999999999988</v>
          </cell>
          <cell r="R2124">
            <v>29.368000000000013</v>
          </cell>
          <cell r="S2124">
            <v>71.134000000000015</v>
          </cell>
          <cell r="T2124">
            <v>38.79699999999999</v>
          </cell>
          <cell r="U2124">
            <v>48.796999999999997</v>
          </cell>
          <cell r="V2124">
            <v>71.40100000000001</v>
          </cell>
          <cell r="W2124">
            <v>258.678</v>
          </cell>
          <cell r="X2124">
            <v>411.20099999999996</v>
          </cell>
          <cell r="Y2124">
            <v>615.32399999999996</v>
          </cell>
          <cell r="Z2124">
            <v>267.21551401900001</v>
          </cell>
          <cell r="AA2124">
            <v>302.44400000000002</v>
          </cell>
          <cell r="AB2124">
            <v>455.71300000000002</v>
          </cell>
          <cell r="AC2124">
            <v>557.86699999999996</v>
          </cell>
          <cell r="AH2124">
            <v>532.75400000000013</v>
          </cell>
          <cell r="AM2124">
            <v>522.72800000000007</v>
          </cell>
          <cell r="AR2124">
            <v>88.599000000000004</v>
          </cell>
          <cell r="AV2124">
            <v>-303.73799999999994</v>
          </cell>
          <cell r="BA2124">
            <v>-299.35500000000002</v>
          </cell>
          <cell r="BH2124">
            <v>-198.52</v>
          </cell>
          <cell r="BQ2124">
            <v>-151.13600000000002</v>
          </cell>
          <cell r="CC2124">
            <v>-149.16399999999999</v>
          </cell>
          <cell r="CN2124">
            <v>-303.01000000000005</v>
          </cell>
          <cell r="CZ2124">
            <v>157.55099999999999</v>
          </cell>
          <cell r="DM2124">
            <v>145.92399999999998</v>
          </cell>
          <cell r="DW2124">
            <v>419.95736621003829</v>
          </cell>
          <cell r="DX2124">
            <v>369.30343973184245</v>
          </cell>
          <cell r="DY2124">
            <v>1869.9520355788727</v>
          </cell>
          <cell r="EA2124">
            <v>527.22409084877859</v>
          </cell>
          <cell r="ED2124">
            <v>647.70754546225135</v>
          </cell>
          <cell r="EG2124">
            <v>728.44275643026992</v>
          </cell>
          <cell r="EJ2124">
            <v>781.34841297216701</v>
          </cell>
          <cell r="EM2124">
            <v>872.43519606949258</v>
          </cell>
          <cell r="EP2124">
            <v>1015.6708072487177</v>
          </cell>
        </row>
        <row r="2125">
          <cell r="D2125">
            <v>8.81</v>
          </cell>
          <cell r="E2125">
            <v>14.22</v>
          </cell>
          <cell r="F2125">
            <v>23.61</v>
          </cell>
          <cell r="G2125">
            <v>23.07</v>
          </cell>
          <cell r="H2125">
            <v>20.76</v>
          </cell>
          <cell r="I2125">
            <v>13.39</v>
          </cell>
          <cell r="J2125">
            <v>8.7220000000000013</v>
          </cell>
          <cell r="K2125">
            <v>19.657999999999994</v>
          </cell>
          <cell r="L2125">
            <v>51.298000000000002</v>
          </cell>
          <cell r="M2125">
            <v>53.671999999999997</v>
          </cell>
          <cell r="N2125">
            <v>45.435000000000002</v>
          </cell>
        </row>
        <row r="2126">
          <cell r="D2126">
            <v>-1.48</v>
          </cell>
          <cell r="E2126">
            <v>-2.02</v>
          </cell>
          <cell r="F2126">
            <v>-1.44</v>
          </cell>
          <cell r="G2126">
            <v>6.82</v>
          </cell>
          <cell r="H2126">
            <v>-0.41</v>
          </cell>
          <cell r="I2126">
            <v>-0.94</v>
          </cell>
          <cell r="J2126">
            <v>-10.532</v>
          </cell>
          <cell r="K2126">
            <v>-6.0220000000000002</v>
          </cell>
          <cell r="L2126">
            <v>-3.6549999999999998</v>
          </cell>
          <cell r="M2126">
            <v>0.90000000000000124</v>
          </cell>
          <cell r="N2126">
            <v>10.522</v>
          </cell>
          <cell r="O2126">
            <v>8.7759999999999998</v>
          </cell>
          <cell r="P2126">
            <v>16.432999999999996</v>
          </cell>
          <cell r="Q2126">
            <v>10.357999999999997</v>
          </cell>
          <cell r="R2126">
            <v>3.9250000000000003</v>
          </cell>
          <cell r="S2126">
            <v>7.3329999999999993</v>
          </cell>
          <cell r="T2126">
            <v>2.3650000000000011</v>
          </cell>
          <cell r="U2126">
            <v>-6.6020000000000012</v>
          </cell>
          <cell r="V2126">
            <v>-5.0659999999999998</v>
          </cell>
          <cell r="W2126">
            <v>-14.590999999999998</v>
          </cell>
          <cell r="X2126">
            <v>13.654000000000002</v>
          </cell>
          <cell r="Y2126">
            <v>8.5089999999999968</v>
          </cell>
          <cell r="Z2126">
            <v>10.866999999999992</v>
          </cell>
          <cell r="AA2126">
            <v>40.747999999999998</v>
          </cell>
          <cell r="AB2126">
            <v>25.199000000000002</v>
          </cell>
          <cell r="AC2126">
            <v>19.256</v>
          </cell>
          <cell r="AH2126">
            <v>4.8370000000000033</v>
          </cell>
          <cell r="AM2126">
            <v>-11.822000000000003</v>
          </cell>
          <cell r="AR2126">
            <v>-56.801000000000002</v>
          </cell>
          <cell r="AV2126">
            <v>-1.4569999999999794</v>
          </cell>
          <cell r="BA2126">
            <v>-42.308999999999997</v>
          </cell>
        </row>
        <row r="2132">
          <cell r="D2132">
            <v>3.48</v>
          </cell>
          <cell r="E2132">
            <v>-1.54</v>
          </cell>
          <cell r="F2132">
            <v>3.45</v>
          </cell>
          <cell r="G2132">
            <v>2.620000000000001</v>
          </cell>
          <cell r="H2132">
            <v>5.99</v>
          </cell>
          <cell r="I2132">
            <v>28.189999999999998</v>
          </cell>
          <cell r="J2132">
            <v>44.070999999999998</v>
          </cell>
          <cell r="K2132">
            <v>47.942</v>
          </cell>
          <cell r="L2132">
            <v>36.277000000000001</v>
          </cell>
          <cell r="M2132">
            <v>43.899348514999986</v>
          </cell>
          <cell r="N2132">
            <v>40.061</v>
          </cell>
          <cell r="O2132">
            <v>26.009970000000003</v>
          </cell>
          <cell r="P2132">
            <v>45.785000000000004</v>
          </cell>
          <cell r="Q2132">
            <v>60.261000000000003</v>
          </cell>
          <cell r="R2132">
            <v>76.055000000000007</v>
          </cell>
          <cell r="S2132">
            <v>72.418999999999997</v>
          </cell>
          <cell r="T2132">
            <v>84.332859387000013</v>
          </cell>
          <cell r="U2132">
            <v>83.887</v>
          </cell>
          <cell r="V2132">
            <v>86.199000000000012</v>
          </cell>
          <cell r="W2132">
            <v>23.248000000000008</v>
          </cell>
          <cell r="X2132">
            <v>-113.54599999999999</v>
          </cell>
          <cell r="Y2132">
            <v>-253.09700000000001</v>
          </cell>
          <cell r="Z2132">
            <v>61.987791313000017</v>
          </cell>
          <cell r="AA2132">
            <v>100.67899999999997</v>
          </cell>
          <cell r="AB2132">
            <v>-10.608000000000015</v>
          </cell>
          <cell r="AC2132">
            <v>-93.933999999999983</v>
          </cell>
          <cell r="AH2132">
            <v>-103.26699999999998</v>
          </cell>
          <cell r="AM2132">
            <v>71.378000000000057</v>
          </cell>
          <cell r="AR2132">
            <v>323.97099999999989</v>
          </cell>
          <cell r="AV2132">
            <v>534.80700000000002</v>
          </cell>
          <cell r="BA2132">
            <v>519.5630000000001</v>
          </cell>
          <cell r="BH2132">
            <v>557.97099999999989</v>
          </cell>
          <cell r="BQ2132">
            <v>797.40399999999988</v>
          </cell>
          <cell r="CC2132">
            <v>868.51799999999992</v>
          </cell>
          <cell r="CN2132">
            <v>1170.5340000000003</v>
          </cell>
          <cell r="CZ2132">
            <v>1103.682</v>
          </cell>
          <cell r="DM2132">
            <v>1197.6180000000002</v>
          </cell>
          <cell r="DW2132">
            <v>1129.7061662038807</v>
          </cell>
          <cell r="DX2132">
            <v>1186.5277168540867</v>
          </cell>
          <cell r="DY2132">
            <v>1191.0193807512615</v>
          </cell>
          <cell r="EA2132">
            <v>1155.3107251682111</v>
          </cell>
          <cell r="ED2132">
            <v>1198.6863482276383</v>
          </cell>
          <cell r="EG2132">
            <v>1261.4865925209995</v>
          </cell>
          <cell r="EJ2132">
            <v>1353.7577375194035</v>
          </cell>
          <cell r="EM2132">
            <v>1409.6437156990091</v>
          </cell>
          <cell r="EP2132">
            <v>1415.5314804242551</v>
          </cell>
        </row>
        <row r="2133">
          <cell r="D2133">
            <v>0.61</v>
          </cell>
          <cell r="E2133">
            <v>-4.62</v>
          </cell>
          <cell r="F2133">
            <v>6.19</v>
          </cell>
          <cell r="G2133">
            <v>12.97</v>
          </cell>
          <cell r="H2133">
            <v>9.5500000000000007</v>
          </cell>
          <cell r="I2133">
            <v>27.2</v>
          </cell>
          <cell r="J2133">
            <v>40.698999999999998</v>
          </cell>
          <cell r="K2133">
            <v>43.307000000000002</v>
          </cell>
          <cell r="L2133">
            <v>37.219000000000001</v>
          </cell>
          <cell r="M2133">
            <v>47.861348514999989</v>
          </cell>
          <cell r="N2133">
            <v>44.42</v>
          </cell>
          <cell r="O2133">
            <v>34.588970000000003</v>
          </cell>
          <cell r="P2133">
            <v>49.682000000000002</v>
          </cell>
          <cell r="Q2133">
            <v>67.98</v>
          </cell>
          <cell r="R2133">
            <v>83.213000000000008</v>
          </cell>
          <cell r="S2133">
            <v>79.744</v>
          </cell>
          <cell r="T2133">
            <v>92.706859387000009</v>
          </cell>
          <cell r="U2133">
            <v>90.936000000000007</v>
          </cell>
          <cell r="V2133">
            <v>106.23200000000001</v>
          </cell>
          <cell r="W2133">
            <v>27.809000000000008</v>
          </cell>
          <cell r="X2133">
            <v>-95.318999999999988</v>
          </cell>
          <cell r="Y2133">
            <v>-226.99800000000002</v>
          </cell>
          <cell r="Z2133">
            <v>85.266791313000027</v>
          </cell>
          <cell r="AA2133">
            <v>131.47499999999997</v>
          </cell>
          <cell r="AB2133">
            <v>6.640999999999984</v>
          </cell>
          <cell r="AC2133">
            <v>-68.10899999999998</v>
          </cell>
          <cell r="AH2133">
            <v>-22.677999999999983</v>
          </cell>
          <cell r="AM2133">
            <v>117.30700000000006</v>
          </cell>
          <cell r="AR2133">
            <v>383.20999999999992</v>
          </cell>
          <cell r="AV2133">
            <v>599.95900000000006</v>
          </cell>
          <cell r="BA2133">
            <v>544.97800000000007</v>
          </cell>
        </row>
        <row r="2134">
          <cell r="D2134">
            <v>2.87</v>
          </cell>
          <cell r="E2134">
            <v>3.08</v>
          </cell>
          <cell r="F2134">
            <v>-2.74</v>
          </cell>
          <cell r="G2134">
            <v>-10.35</v>
          </cell>
          <cell r="H2134">
            <v>-3.56</v>
          </cell>
          <cell r="I2134">
            <v>0.99</v>
          </cell>
          <cell r="J2134">
            <v>3.3720000000000003</v>
          </cell>
          <cell r="K2134">
            <v>4.6349999999999998</v>
          </cell>
          <cell r="L2134">
            <v>-0.94200000000000017</v>
          </cell>
          <cell r="M2134">
            <v>-3.9619999999999997</v>
          </cell>
          <cell r="N2134">
            <v>-4.359</v>
          </cell>
          <cell r="O2134">
            <v>-8.5790000000000006</v>
          </cell>
          <cell r="P2134">
            <v>-3.8969999999999994</v>
          </cell>
          <cell r="Q2134">
            <v>-7.7190000000000003</v>
          </cell>
          <cell r="R2134">
            <v>-7.1579999999999995</v>
          </cell>
          <cell r="S2134">
            <v>-7.3250000000000002</v>
          </cell>
          <cell r="T2134">
            <v>-8.3739999999999988</v>
          </cell>
          <cell r="U2134">
            <v>-7.0489999999999995</v>
          </cell>
          <cell r="V2134">
            <v>-20.033000000000001</v>
          </cell>
          <cell r="W2134">
            <v>-4.5609999999999999</v>
          </cell>
          <cell r="X2134">
            <v>-18.226999999999997</v>
          </cell>
          <cell r="Y2134">
            <v>-26.099</v>
          </cell>
          <cell r="Z2134">
            <v>-23.279000000000011</v>
          </cell>
          <cell r="AA2134">
            <v>-30.795999999999999</v>
          </cell>
          <cell r="AB2134">
            <v>-17.248999999999999</v>
          </cell>
          <cell r="AC2134">
            <v>-25.825000000000003</v>
          </cell>
          <cell r="AH2134">
            <v>-80.588999999999999</v>
          </cell>
          <cell r="AM2134">
            <v>-45.929000000000002</v>
          </cell>
          <cell r="AR2134">
            <v>-59.239000000000004</v>
          </cell>
          <cell r="AV2134">
            <v>-65.152000000000015</v>
          </cell>
          <cell r="BA2134">
            <v>-25.414999999999999</v>
          </cell>
        </row>
        <row r="2136">
          <cell r="D2136">
            <v>74.17</v>
          </cell>
          <cell r="E2136">
            <v>72.95</v>
          </cell>
          <cell r="F2136">
            <v>61.42</v>
          </cell>
          <cell r="G2136">
            <v>44.73</v>
          </cell>
          <cell r="H2136">
            <v>52.39</v>
          </cell>
          <cell r="I2136">
            <v>36.83</v>
          </cell>
          <cell r="J2136">
            <v>28.08</v>
          </cell>
          <cell r="K2136">
            <v>31.276</v>
          </cell>
          <cell r="L2136">
            <v>35.44</v>
          </cell>
          <cell r="M2136">
            <v>47.588999999999999</v>
          </cell>
          <cell r="N2136">
            <v>51.74</v>
          </cell>
          <cell r="O2136">
            <v>58.197000000000003</v>
          </cell>
          <cell r="P2136">
            <v>52.501000000000005</v>
          </cell>
          <cell r="Q2136">
            <v>57.814</v>
          </cell>
          <cell r="R2136">
            <v>68.412000000000006</v>
          </cell>
          <cell r="S2136">
            <v>79.138999999999996</v>
          </cell>
          <cell r="T2136">
            <v>98.087999999999994</v>
          </cell>
          <cell r="U2136">
            <v>92.852999999999994</v>
          </cell>
          <cell r="V2136">
            <v>129.614</v>
          </cell>
          <cell r="W2136">
            <v>136.52799999999999</v>
          </cell>
          <cell r="X2136">
            <v>121.622</v>
          </cell>
          <cell r="Y2136">
            <v>178.006</v>
          </cell>
          <cell r="Z2136">
            <v>204.08</v>
          </cell>
          <cell r="AA2136">
            <v>243.86799999999999</v>
          </cell>
          <cell r="AB2136">
            <v>291.197</v>
          </cell>
          <cell r="AC2136">
            <v>367.726</v>
          </cell>
          <cell r="AH2136">
            <v>463.59500000000003</v>
          </cell>
          <cell r="AM2136">
            <v>551.798</v>
          </cell>
          <cell r="AR2136">
            <v>603.01199999999994</v>
          </cell>
          <cell r="AV2136">
            <v>634.14400000000001</v>
          </cell>
          <cell r="BA2136">
            <v>619.303</v>
          </cell>
          <cell r="BH2136">
            <v>624.58000000000004</v>
          </cell>
          <cell r="BQ2136">
            <v>633.36099999999999</v>
          </cell>
          <cell r="CC2136">
            <v>684.93299999999999</v>
          </cell>
          <cell r="CN2136">
            <v>801.98299999999995</v>
          </cell>
          <cell r="CZ2136">
            <v>859.19100000000003</v>
          </cell>
          <cell r="DM2136">
            <v>950.73400000000004</v>
          </cell>
          <cell r="DW2136">
            <v>994.82608957984564</v>
          </cell>
          <cell r="DX2136">
            <v>977.70593981417971</v>
          </cell>
          <cell r="DY2136">
            <v>-550.53906372710856</v>
          </cell>
          <cell r="EA2136">
            <v>1056.2091949597861</v>
          </cell>
          <cell r="ED2136">
            <v>1085.8051263486986</v>
          </cell>
          <cell r="EG2136">
            <v>1137.0628029024952</v>
          </cell>
          <cell r="EJ2136">
            <v>1195.5321787611001</v>
          </cell>
          <cell r="EM2136">
            <v>1261.5317501477139</v>
          </cell>
          <cell r="EP2136">
            <v>1335.6488247730958</v>
          </cell>
        </row>
        <row r="2140">
          <cell r="D2140">
            <v>75.180000000000007</v>
          </cell>
          <cell r="E2140">
            <v>69.3</v>
          </cell>
          <cell r="F2140">
            <v>72.5</v>
          </cell>
          <cell r="G2140">
            <v>63.449999999999996</v>
          </cell>
          <cell r="H2140">
            <v>67.169999999999987</v>
          </cell>
          <cell r="I2140">
            <v>60.370000000000005</v>
          </cell>
          <cell r="J2140">
            <v>47.662999999999997</v>
          </cell>
          <cell r="K2140">
            <v>62.6584</v>
          </cell>
          <cell r="L2140">
            <v>93.2</v>
          </cell>
          <cell r="M2140">
            <v>119.232</v>
          </cell>
          <cell r="N2140">
            <v>114.34500000000001</v>
          </cell>
          <cell r="O2140">
            <v>105.65300000000001</v>
          </cell>
          <cell r="P2140">
            <v>102.77799999999999</v>
          </cell>
          <cell r="Q2140">
            <v>121.77799999999998</v>
          </cell>
          <cell r="R2140">
            <v>148.60999999999999</v>
          </cell>
          <cell r="S2140">
            <v>188.20399999999998</v>
          </cell>
          <cell r="T2140">
            <v>182.32500000000002</v>
          </cell>
          <cell r="U2140">
            <v>188.72499999999997</v>
          </cell>
          <cell r="V2140">
            <v>248.53399999999999</v>
          </cell>
          <cell r="W2140">
            <v>377.291</v>
          </cell>
          <cell r="X2140">
            <v>386.53800000000001</v>
          </cell>
          <cell r="Y2140">
            <v>496.13300000000004</v>
          </cell>
          <cell r="Z2140">
            <v>476.69926866400004</v>
          </cell>
          <cell r="AA2140">
            <v>604.04600000000005</v>
          </cell>
          <cell r="AB2140">
            <v>676.76499999999999</v>
          </cell>
          <cell r="AC2140">
            <v>774.90800000000002</v>
          </cell>
          <cell r="AH2140">
            <v>834.06499999999994</v>
          </cell>
          <cell r="AM2140">
            <v>1042.8909999999998</v>
          </cell>
          <cell r="AR2140">
            <v>1002.376</v>
          </cell>
          <cell r="AV2140">
            <v>923.82600000000002</v>
          </cell>
          <cell r="BA2140">
            <v>895.78899999999999</v>
          </cell>
          <cell r="BH2140">
            <v>940.37799999999993</v>
          </cell>
          <cell r="BQ2140">
            <v>1164.067</v>
          </cell>
          <cell r="CC2140">
            <v>1285.5769999999998</v>
          </cell>
          <cell r="CN2140">
            <v>1522.7649999999999</v>
          </cell>
          <cell r="CZ2140">
            <v>1921.9650000000001</v>
          </cell>
          <cell r="DM2140">
            <v>2201.7910000000002</v>
          </cell>
          <cell r="DW2140">
            <v>2502.5565944597324</v>
          </cell>
          <cell r="DX2140">
            <v>2491.6040688660769</v>
          </cell>
          <cell r="DY2140">
            <v>2468.499325068994</v>
          </cell>
          <cell r="EA2140">
            <v>2696.8109834427446</v>
          </cell>
          <cell r="ED2140">
            <v>2890.2659925045559</v>
          </cell>
          <cell r="EG2140">
            <v>3085.0591243197327</v>
          </cell>
          <cell r="EJ2140">
            <v>3288.705301718639</v>
          </cell>
          <cell r="EM2140">
            <v>3501.6776343821844</v>
          </cell>
          <cell r="EP2140">
            <v>3724.9180849120366</v>
          </cell>
        </row>
        <row r="2141">
          <cell r="D2141">
            <v>46.71</v>
          </cell>
          <cell r="E2141">
            <v>42.01</v>
          </cell>
          <cell r="F2141">
            <v>43.06</v>
          </cell>
          <cell r="G2141">
            <v>46.98</v>
          </cell>
          <cell r="H2141">
            <v>49.62</v>
          </cell>
          <cell r="I2141">
            <v>47.13</v>
          </cell>
          <cell r="J2141">
            <v>35.837999999999994</v>
          </cell>
          <cell r="K2141">
            <v>39.686</v>
          </cell>
          <cell r="L2141">
            <v>61.978000000000002</v>
          </cell>
          <cell r="M2141">
            <v>89.361999999999995</v>
          </cell>
          <cell r="N2141">
            <v>78.81</v>
          </cell>
          <cell r="O2141">
            <v>73.616</v>
          </cell>
          <cell r="P2141">
            <v>68.245999999999995</v>
          </cell>
          <cell r="Q2141">
            <v>81.271999999999991</v>
          </cell>
          <cell r="R2141">
            <v>94.765000000000001</v>
          </cell>
          <cell r="S2141">
            <v>116.79799999999999</v>
          </cell>
          <cell r="T2141">
            <v>110.92000000000002</v>
          </cell>
          <cell r="U2141">
            <v>110.11899999999999</v>
          </cell>
          <cell r="V2141">
            <v>154.82399999999998</v>
          </cell>
          <cell r="W2141">
            <v>217.21400000000003</v>
          </cell>
          <cell r="X2141">
            <v>228.988</v>
          </cell>
          <cell r="Y2141">
            <v>313.11500000000001</v>
          </cell>
          <cell r="Z2141">
            <v>280.100268664</v>
          </cell>
          <cell r="AA2141">
            <v>337.93799999999999</v>
          </cell>
          <cell r="AB2141">
            <v>356.20599999999996</v>
          </cell>
          <cell r="AC2141">
            <v>379.702</v>
          </cell>
          <cell r="AH2141">
            <v>399.87500000000006</v>
          </cell>
          <cell r="AM2141">
            <v>477.55599999999998</v>
          </cell>
          <cell r="AR2141">
            <v>423.68599999999992</v>
          </cell>
          <cell r="AV2141">
            <v>335.709</v>
          </cell>
          <cell r="BA2141">
            <v>340.09199999999998</v>
          </cell>
          <cell r="BH2141">
            <v>405.65699999999998</v>
          </cell>
          <cell r="BQ2141">
            <v>468.69099999999997</v>
          </cell>
          <cell r="CC2141">
            <v>443.72499999999997</v>
          </cell>
          <cell r="CN2141">
            <v>578.30100000000004</v>
          </cell>
          <cell r="CZ2141">
            <v>851.6110000000001</v>
          </cell>
          <cell r="DM2141">
            <v>919.93900000000008</v>
          </cell>
          <cell r="DW2141">
            <v>1013.2687223252227</v>
          </cell>
          <cell r="DX2141">
            <v>1008.5682108967029</v>
          </cell>
          <cell r="DY2141">
            <v>998.65231420762154</v>
          </cell>
          <cell r="EA2141">
            <v>1034.6868894708805</v>
          </cell>
          <cell r="ED2141">
            <v>1072.9399130204579</v>
          </cell>
          <cell r="EG2141">
            <v>1109.4615956718594</v>
          </cell>
          <cell r="EJ2141">
            <v>1147.1432522975549</v>
          </cell>
          <cell r="EM2141">
            <v>1186.0964545408128</v>
          </cell>
          <cell r="EP2141">
            <v>1226.5878679131883</v>
          </cell>
        </row>
        <row r="2143">
          <cell r="D2143">
            <v>0</v>
          </cell>
          <cell r="E2143">
            <v>0.26</v>
          </cell>
          <cell r="F2143">
            <v>0.05</v>
          </cell>
          <cell r="G2143">
            <v>0.16</v>
          </cell>
          <cell r="H2143">
            <v>0.18</v>
          </cell>
          <cell r="I2143">
            <v>0.11</v>
          </cell>
          <cell r="J2143">
            <v>0.44099999999999995</v>
          </cell>
          <cell r="K2143">
            <v>1.3834</v>
          </cell>
          <cell r="L2143">
            <v>2.673</v>
          </cell>
          <cell r="M2143">
            <v>1.5329999999999999</v>
          </cell>
          <cell r="N2143">
            <v>2.5549999999999997</v>
          </cell>
          <cell r="O2143">
            <v>0.89500000000000013</v>
          </cell>
          <cell r="P2143">
            <v>0.622</v>
          </cell>
          <cell r="Q2143">
            <v>0.95100000000000007</v>
          </cell>
          <cell r="R2143">
            <v>0.5</v>
          </cell>
          <cell r="S2143">
            <v>7.0000000000000001E-3</v>
          </cell>
          <cell r="T2143">
            <v>1.2999999999999999E-2</v>
          </cell>
          <cell r="U2143">
            <v>9.0000000000000011E-3</v>
          </cell>
          <cell r="V2143">
            <v>1.2E-2</v>
          </cell>
          <cell r="W2143">
            <v>8.0000000000000002E-3</v>
          </cell>
          <cell r="X2143">
            <v>0.115</v>
          </cell>
          <cell r="Y2143">
            <v>0.14499999999999999</v>
          </cell>
          <cell r="Z2143">
            <v>0.14499999999999999</v>
          </cell>
          <cell r="AA2143">
            <v>4.5999999999999999E-2</v>
          </cell>
          <cell r="AB2143">
            <v>8.2000000000000003E-2</v>
          </cell>
          <cell r="AC2143">
            <v>6.7000000000000004E-2</v>
          </cell>
          <cell r="AH2143">
            <v>0.08</v>
          </cell>
          <cell r="AM2143">
            <v>3.2000000000000001E-2</v>
          </cell>
          <cell r="AR2143">
            <v>3.2000000000000001E-2</v>
          </cell>
          <cell r="AV2143">
            <v>8.5999999999999993E-2</v>
          </cell>
          <cell r="BA2143">
            <v>1.4999999999999999E-2</v>
          </cell>
        </row>
        <row r="2144">
          <cell r="D2144">
            <v>23.68</v>
          </cell>
          <cell r="E2144">
            <v>22.68</v>
          </cell>
          <cell r="F2144">
            <v>24.87</v>
          </cell>
          <cell r="G2144">
            <v>13.56</v>
          </cell>
          <cell r="H2144">
            <v>14.74</v>
          </cell>
          <cell r="I2144">
            <v>9.92</v>
          </cell>
          <cell r="J2144">
            <v>9.1809999999999992</v>
          </cell>
          <cell r="K2144">
            <v>18.725999999999999</v>
          </cell>
          <cell r="L2144">
            <v>20.677</v>
          </cell>
          <cell r="M2144">
            <v>22.981000000000002</v>
          </cell>
          <cell r="N2144">
            <v>27.094999999999999</v>
          </cell>
          <cell r="O2144">
            <v>25.376000000000001</v>
          </cell>
          <cell r="P2144">
            <v>27.800999999999998</v>
          </cell>
          <cell r="Q2144">
            <v>31.600999999999999</v>
          </cell>
          <cell r="R2144">
            <v>43.424999999999997</v>
          </cell>
          <cell r="S2144">
            <v>59.787999999999997</v>
          </cell>
          <cell r="T2144">
            <v>60.231999999999999</v>
          </cell>
          <cell r="U2144">
            <v>65.313999999999993</v>
          </cell>
          <cell r="V2144">
            <v>77.781000000000006</v>
          </cell>
          <cell r="W2144">
            <v>140.37899999999999</v>
          </cell>
          <cell r="X2144">
            <v>132.73400000000001</v>
          </cell>
          <cell r="Y2144">
            <v>152.982</v>
          </cell>
          <cell r="Z2144">
            <v>163.38499999999999</v>
          </cell>
          <cell r="AA2144">
            <v>230.71799999999999</v>
          </cell>
          <cell r="AB2144">
            <v>269.56900000000002</v>
          </cell>
          <cell r="AC2144">
            <v>337.38299999999998</v>
          </cell>
          <cell r="AH2144">
            <v>365.315</v>
          </cell>
          <cell r="AM2144">
            <v>488.541</v>
          </cell>
          <cell r="AR2144">
            <v>488.44900000000001</v>
          </cell>
          <cell r="AV2144">
            <v>478.49099999999999</v>
          </cell>
          <cell r="BA2144">
            <v>458.51300000000003</v>
          </cell>
        </row>
        <row r="2145">
          <cell r="D2145">
            <v>4.79</v>
          </cell>
          <cell r="E2145">
            <v>4.3499999999999996</v>
          </cell>
          <cell r="F2145">
            <v>4.5199999999999996</v>
          </cell>
          <cell r="G2145">
            <v>2.75</v>
          </cell>
          <cell r="H2145">
            <v>2.63</v>
          </cell>
          <cell r="I2145">
            <v>3.21</v>
          </cell>
          <cell r="J2145">
            <v>2.2029999999999998</v>
          </cell>
          <cell r="K2145">
            <v>2.863</v>
          </cell>
          <cell r="L2145">
            <v>7.8719999999999999</v>
          </cell>
          <cell r="M2145">
            <v>5.3559999999999999</v>
          </cell>
          <cell r="N2145">
            <v>5.8849999999999998</v>
          </cell>
          <cell r="O2145">
            <v>5.766</v>
          </cell>
          <cell r="P2145">
            <v>6.109</v>
          </cell>
          <cell r="Q2145">
            <v>7.9539999999999997</v>
          </cell>
          <cell r="R2145">
            <v>9.92</v>
          </cell>
          <cell r="S2145">
            <v>11.611000000000001</v>
          </cell>
          <cell r="T2145">
            <v>11.16</v>
          </cell>
          <cell r="U2145">
            <v>13.282999999999999</v>
          </cell>
          <cell r="V2145">
            <v>15.917</v>
          </cell>
          <cell r="W2145">
            <v>19.690000000000001</v>
          </cell>
          <cell r="X2145">
            <v>24.701000000000001</v>
          </cell>
          <cell r="Y2145">
            <v>29.890999999999998</v>
          </cell>
          <cell r="Z2145">
            <v>33.069000000000003</v>
          </cell>
          <cell r="AA2145">
            <v>35.344000000000001</v>
          </cell>
          <cell r="AB2145">
            <v>50.908000000000001</v>
          </cell>
          <cell r="AC2145">
            <v>57.756</v>
          </cell>
          <cell r="AH2145">
            <v>68.795000000000002</v>
          </cell>
          <cell r="AM2145">
            <v>76.762</v>
          </cell>
          <cell r="AR2145">
            <v>90.209000000000003</v>
          </cell>
          <cell r="AV2145">
            <v>109.54</v>
          </cell>
          <cell r="BA2145">
            <v>97.168999999999997</v>
          </cell>
        </row>
        <row r="2147">
          <cell r="D2147">
            <v>3.56</v>
          </cell>
          <cell r="E2147">
            <v>3.84</v>
          </cell>
          <cell r="F2147">
            <v>3.58</v>
          </cell>
          <cell r="G2147">
            <v>3.41</v>
          </cell>
          <cell r="H2147">
            <v>3.49</v>
          </cell>
          <cell r="I2147">
            <v>3.56</v>
          </cell>
          <cell r="J2147">
            <v>7.62</v>
          </cell>
          <cell r="K2147">
            <v>7.343</v>
          </cell>
          <cell r="L2147">
            <v>6.8529999999999998</v>
          </cell>
          <cell r="M2147">
            <v>7.0860000000000003</v>
          </cell>
          <cell r="N2147">
            <v>7.6020000000000003</v>
          </cell>
          <cell r="O2147">
            <v>7.4139999999999997</v>
          </cell>
          <cell r="P2147">
            <v>8.423</v>
          </cell>
          <cell r="Q2147">
            <v>8.6419999999999995</v>
          </cell>
          <cell r="R2147">
            <v>8.7929999999999993</v>
          </cell>
          <cell r="S2147">
            <v>8.0220000000000002</v>
          </cell>
          <cell r="T2147">
            <v>7.2610000000000001</v>
          </cell>
          <cell r="U2147">
            <v>7.0220000000000002</v>
          </cell>
          <cell r="V2147">
            <v>7.4779999999999998</v>
          </cell>
          <cell r="W2147">
            <v>7.05</v>
          </cell>
          <cell r="X2147">
            <v>6.625</v>
          </cell>
          <cell r="Y2147">
            <v>6.8310000000000004</v>
          </cell>
          <cell r="Z2147">
            <v>38.275909101000003</v>
          </cell>
          <cell r="AA2147">
            <v>40.789000000000001</v>
          </cell>
          <cell r="AB2147">
            <v>41.734000000000002</v>
          </cell>
          <cell r="AC2147">
            <v>41.006</v>
          </cell>
          <cell r="AH2147">
            <v>39.298999999999999</v>
          </cell>
          <cell r="AM2147">
            <v>41.972999999999999</v>
          </cell>
          <cell r="AR2147">
            <v>44.768999999999998</v>
          </cell>
          <cell r="AV2147">
            <v>44.856999999999999</v>
          </cell>
          <cell r="BA2147">
            <v>41.767000000000003</v>
          </cell>
        </row>
        <row r="2175">
          <cell r="D2175">
            <v>38.64</v>
          </cell>
          <cell r="E2175">
            <v>32.74</v>
          </cell>
          <cell r="F2175">
            <v>25.02</v>
          </cell>
          <cell r="G2175">
            <v>19.559999999999999</v>
          </cell>
          <cell r="H2175">
            <v>20.762</v>
          </cell>
          <cell r="I2175">
            <v>9.8339999999999996</v>
          </cell>
          <cell r="J2175">
            <v>5.8819999999999997</v>
          </cell>
          <cell r="K2175">
            <v>0.5</v>
          </cell>
          <cell r="L2175">
            <v>1</v>
          </cell>
          <cell r="M2175">
            <v>7.66</v>
          </cell>
          <cell r="N2175">
            <v>6.7</v>
          </cell>
          <cell r="O2175">
            <v>14.549999999999999</v>
          </cell>
          <cell r="P2175">
            <v>7.3479999999999999</v>
          </cell>
          <cell r="Q2175">
            <v>4.5</v>
          </cell>
          <cell r="R2175">
            <v>7.5</v>
          </cell>
          <cell r="S2175">
            <v>1.5</v>
          </cell>
          <cell r="T2175">
            <v>10.425000000000001</v>
          </cell>
          <cell r="U2175">
            <v>7.8129999999999997</v>
          </cell>
          <cell r="V2175">
            <v>15</v>
          </cell>
          <cell r="W2175">
            <v>8.6</v>
          </cell>
          <cell r="X2175">
            <v>3.1139999999999999</v>
          </cell>
          <cell r="Y2175">
            <v>6</v>
          </cell>
          <cell r="Z2175">
            <v>5</v>
          </cell>
          <cell r="AA2175">
            <v>0</v>
          </cell>
          <cell r="AB2175">
            <v>2.4500000000000002</v>
          </cell>
          <cell r="AC2175">
            <v>0</v>
          </cell>
          <cell r="AH2175">
            <v>2.5</v>
          </cell>
          <cell r="AM2175">
            <v>10.7</v>
          </cell>
          <cell r="AR2175">
            <v>54.5</v>
          </cell>
          <cell r="AV2175">
            <v>195.57900000000001</v>
          </cell>
          <cell r="BA2175">
            <v>201.41</v>
          </cell>
          <cell r="BH2175">
            <v>159.5</v>
          </cell>
          <cell r="BQ2175">
            <v>100.227</v>
          </cell>
          <cell r="CC2175">
            <v>72</v>
          </cell>
          <cell r="CN2175">
            <v>172.28299999999999</v>
          </cell>
          <cell r="CZ2175">
            <v>158.09</v>
          </cell>
          <cell r="DM2175">
            <v>196.6</v>
          </cell>
          <cell r="DW2175">
            <v>150</v>
          </cell>
          <cell r="DX2175">
            <v>150.00000000000045</v>
          </cell>
          <cell r="DY2175">
            <v>-1360.4438647969109</v>
          </cell>
          <cell r="EA2175">
            <v>149.99999999999977</v>
          </cell>
          <cell r="ED2175">
            <v>149.99999999999955</v>
          </cell>
          <cell r="EG2175">
            <v>150.00000000000091</v>
          </cell>
          <cell r="EJ2175">
            <v>150.00000000000091</v>
          </cell>
          <cell r="EM2175">
            <v>150.00000000000068</v>
          </cell>
          <cell r="EP2175">
            <v>150.00000000000068</v>
          </cell>
        </row>
        <row r="2176">
          <cell r="D2176">
            <v>11.207000000000001</v>
          </cell>
          <cell r="E2176">
            <v>15.595000000000001</v>
          </cell>
          <cell r="F2176">
            <v>30.446000000000002</v>
          </cell>
          <cell r="G2176">
            <v>32.180999999999997</v>
          </cell>
          <cell r="H2176">
            <v>30.225000000000001</v>
          </cell>
          <cell r="I2176">
            <v>19.917999999999999</v>
          </cell>
          <cell r="J2176">
            <v>11.032999999999999</v>
          </cell>
          <cell r="K2176">
            <v>40.186999999999998</v>
          </cell>
          <cell r="L2176">
            <v>72.495000000000005</v>
          </cell>
          <cell r="M2176">
            <v>85.515000000000001</v>
          </cell>
          <cell r="N2176">
            <v>81.093000000000004</v>
          </cell>
          <cell r="O2176">
            <v>67.257000000000005</v>
          </cell>
          <cell r="P2176">
            <v>61.445</v>
          </cell>
          <cell r="Q2176">
            <v>76.950999999999993</v>
          </cell>
          <cell r="R2176">
            <v>89.34</v>
          </cell>
          <cell r="S2176">
            <v>136.124</v>
          </cell>
          <cell r="T2176">
            <v>96.352000000000004</v>
          </cell>
          <cell r="U2176">
            <v>106.042</v>
          </cell>
          <cell r="V2176">
            <v>124.78</v>
          </cell>
          <cell r="W2176">
            <v>310.68599999999998</v>
          </cell>
          <cell r="X2176">
            <v>424.89100000000002</v>
          </cell>
          <cell r="Y2176">
            <v>633.14400000000001</v>
          </cell>
          <cell r="Z2176">
            <v>309.34537702200004</v>
          </cell>
          <cell r="AA2176">
            <v>309.50299999999999</v>
          </cell>
          <cell r="AB2176">
            <v>478.96000000000004</v>
          </cell>
          <cell r="AC2176">
            <v>571.26499999999999</v>
          </cell>
          <cell r="AH2176">
            <v>559.31099999999992</v>
          </cell>
          <cell r="AM2176">
            <v>577.39599999999996</v>
          </cell>
          <cell r="AR2176">
            <v>217.79300000000001</v>
          </cell>
          <cell r="AV2176">
            <v>-194.18599999999998</v>
          </cell>
          <cell r="BA2176">
            <v>-118.42099999999999</v>
          </cell>
          <cell r="BH2176">
            <v>75.275999999999996</v>
          </cell>
          <cell r="BQ2176">
            <v>173.56399999999999</v>
          </cell>
          <cell r="CC2176">
            <v>197.44200000000001</v>
          </cell>
          <cell r="CN2176">
            <v>119.85299999999999</v>
          </cell>
          <cell r="CZ2176">
            <v>613.95600000000002</v>
          </cell>
          <cell r="DM2176">
            <v>615.81299999999999</v>
          </cell>
          <cell r="DW2176">
            <v>923.46838562768835</v>
          </cell>
          <cell r="DX2176">
            <v>872.42757489621658</v>
          </cell>
          <cell r="DY2176">
            <v>2377.5617866359485</v>
          </cell>
          <cell r="EA2176">
            <v>974.95481227136111</v>
          </cell>
          <cell r="ED2176">
            <v>1030.2558761221924</v>
          </cell>
          <cell r="EG2176">
            <v>1045.9839474625435</v>
          </cell>
          <cell r="EJ2176">
            <v>1034.1729091298441</v>
          </cell>
          <cell r="EM2176">
            <v>1060.5716188209199</v>
          </cell>
          <cell r="EP2176">
            <v>1140.7284662005418</v>
          </cell>
        </row>
        <row r="2181">
          <cell r="H2181">
            <v>0</v>
          </cell>
          <cell r="I2181">
            <v>0</v>
          </cell>
          <cell r="J2181">
            <v>0</v>
          </cell>
          <cell r="K2181">
            <v>2E-3</v>
          </cell>
          <cell r="L2181">
            <v>2E-3</v>
          </cell>
          <cell r="M2181">
            <v>3.0000000000000001E-3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0</v>
          </cell>
          <cell r="AH2181">
            <v>0</v>
          </cell>
          <cell r="AM2181">
            <v>0</v>
          </cell>
          <cell r="AR2181">
            <v>0</v>
          </cell>
          <cell r="BA2181">
            <v>0</v>
          </cell>
          <cell r="BH2181">
            <v>0</v>
          </cell>
          <cell r="BQ2181">
            <v>0</v>
          </cell>
          <cell r="CC2181">
            <v>0</v>
          </cell>
          <cell r="CN2181">
            <v>0</v>
          </cell>
          <cell r="CZ2181">
            <v>0</v>
          </cell>
          <cell r="DM2181">
            <v>0</v>
          </cell>
          <cell r="DW2181">
            <v>0</v>
          </cell>
          <cell r="DX2181">
            <v>0</v>
          </cell>
          <cell r="DY2181">
            <v>0</v>
          </cell>
          <cell r="EA2181">
            <v>0</v>
          </cell>
          <cell r="ED2181">
            <v>0</v>
          </cell>
          <cell r="EG2181">
            <v>0</v>
          </cell>
          <cell r="EJ2181">
            <v>0</v>
          </cell>
          <cell r="EM2181">
            <v>0</v>
          </cell>
          <cell r="EP2181">
            <v>0</v>
          </cell>
        </row>
        <row r="2182">
          <cell r="H2182">
            <v>0</v>
          </cell>
          <cell r="I2182">
            <v>0</v>
          </cell>
          <cell r="J2182">
            <v>0</v>
          </cell>
          <cell r="K2182">
            <v>0.17</v>
          </cell>
          <cell r="L2182">
            <v>0.218</v>
          </cell>
          <cell r="M2182">
            <v>0.1</v>
          </cell>
          <cell r="N2182">
            <v>0.107</v>
          </cell>
          <cell r="O2182">
            <v>0.218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0</v>
          </cell>
          <cell r="AH2182">
            <v>0</v>
          </cell>
          <cell r="AM2182">
            <v>0</v>
          </cell>
          <cell r="AR2182">
            <v>0</v>
          </cell>
          <cell r="BH2182">
            <v>0</v>
          </cell>
          <cell r="BQ2182">
            <v>0</v>
          </cell>
          <cell r="CC2182">
            <v>0</v>
          </cell>
          <cell r="CN2182">
            <v>0</v>
          </cell>
          <cell r="CZ2182">
            <v>0</v>
          </cell>
          <cell r="DM2182">
            <v>0</v>
          </cell>
          <cell r="DW2182">
            <v>0</v>
          </cell>
          <cell r="DX2182">
            <v>0</v>
          </cell>
          <cell r="DY2182">
            <v>0</v>
          </cell>
          <cell r="EA2182">
            <v>0</v>
          </cell>
          <cell r="ED2182">
            <v>0</v>
          </cell>
          <cell r="EG2182">
            <v>0</v>
          </cell>
          <cell r="EJ2182">
            <v>0</v>
          </cell>
          <cell r="EM2182">
            <v>0</v>
          </cell>
          <cell r="EP2182">
            <v>0</v>
          </cell>
        </row>
        <row r="2186">
          <cell r="J2186">
            <v>15.998999999999999</v>
          </cell>
          <cell r="K2186">
            <v>46.170999999999992</v>
          </cell>
          <cell r="L2186">
            <v>78.772000000000006</v>
          </cell>
          <cell r="M2186">
            <v>91.534999999999997</v>
          </cell>
          <cell r="N2186">
            <v>86.503</v>
          </cell>
          <cell r="O2186">
            <v>72.555000000000007</v>
          </cell>
          <cell r="P2186">
            <v>70.373999999999995</v>
          </cell>
          <cell r="Q2186">
            <v>86.398999999999987</v>
          </cell>
          <cell r="R2186">
            <v>103.92500000000001</v>
          </cell>
          <cell r="S2186">
            <v>149.61600000000001</v>
          </cell>
          <cell r="T2186">
            <v>108.80799999999999</v>
          </cell>
          <cell r="U2186">
            <v>118.351</v>
          </cell>
          <cell r="V2186">
            <v>137.28400000000002</v>
          </cell>
          <cell r="W2186">
            <v>323.55200000000002</v>
          </cell>
          <cell r="X2186">
            <v>437.70399999999995</v>
          </cell>
          <cell r="Y2186">
            <v>642.904</v>
          </cell>
          <cell r="Z2186">
            <v>318.55222801799999</v>
          </cell>
          <cell r="AA2186">
            <v>322.10599999999999</v>
          </cell>
          <cell r="AB2186">
            <v>501.65199999999999</v>
          </cell>
          <cell r="AC2186">
            <v>594.53700000000003</v>
          </cell>
          <cell r="AH2186">
            <v>579.31500000000005</v>
          </cell>
          <cell r="AM2186">
            <v>599.46900000000005</v>
          </cell>
          <cell r="AR2186">
            <v>241.04800000000003</v>
          </cell>
          <cell r="AV2186">
            <v>40.030000000000015</v>
          </cell>
          <cell r="BA2186">
            <v>37.728000000000009</v>
          </cell>
          <cell r="BH2186">
            <v>118.56299999999999</v>
          </cell>
          <cell r="BQ2186">
            <v>217.11399999999998</v>
          </cell>
          <cell r="CC2186">
            <v>245.25400000000002</v>
          </cell>
          <cell r="CN2186">
            <v>160.38699999999997</v>
          </cell>
          <cell r="CZ2186">
            <v>659.24300000000005</v>
          </cell>
          <cell r="DM2186">
            <v>662.18099999999993</v>
          </cell>
          <cell r="DW2186">
            <v>972.46187335912305</v>
          </cell>
          <cell r="DX2186">
            <v>922.30208685437378</v>
          </cell>
          <cell r="DY2186">
            <v>2427.4448226748505</v>
          </cell>
          <cell r="EA2186">
            <v>1026.7501555688691</v>
          </cell>
          <cell r="ED2186">
            <v>1082.7756078036875</v>
          </cell>
          <cell r="EG2186">
            <v>1099.0672520601672</v>
          </cell>
          <cell r="EJ2186">
            <v>1087.5436346302436</v>
          </cell>
          <cell r="EM2186">
            <v>1114.2152949831921</v>
          </cell>
          <cell r="EP2186">
            <v>1194.4509061624171</v>
          </cell>
        </row>
        <row r="2187">
          <cell r="J2187">
            <v>43.003999999999998</v>
          </cell>
          <cell r="K2187">
            <v>59.437399999999997</v>
          </cell>
          <cell r="L2187">
            <v>93.253999999999991</v>
          </cell>
          <cell r="M2187">
            <v>113.72759800000001</v>
          </cell>
          <cell r="N2187">
            <v>106.761</v>
          </cell>
          <cell r="O2187">
            <v>101.145</v>
          </cell>
          <cell r="P2187">
            <v>95.10199999999999</v>
          </cell>
          <cell r="Q2187">
            <v>113.79900000000001</v>
          </cell>
          <cell r="R2187">
            <v>132.04</v>
          </cell>
          <cell r="S2187">
            <v>170.59899999999996</v>
          </cell>
          <cell r="T2187">
            <v>148.63300000000001</v>
          </cell>
          <cell r="U2187">
            <v>169.15399999999994</v>
          </cell>
          <cell r="V2187">
            <v>215.56799999999998</v>
          </cell>
          <cell r="W2187">
            <v>354.762</v>
          </cell>
          <cell r="X2187">
            <v>484.96899999999999</v>
          </cell>
          <cell r="Y2187">
            <v>696.85899999999992</v>
          </cell>
          <cell r="Z2187">
            <v>453.94735915200005</v>
          </cell>
          <cell r="AA2187">
            <v>555.16899999999998</v>
          </cell>
          <cell r="AB2187">
            <v>730.80600000000004</v>
          </cell>
          <cell r="AC2187">
            <v>820.87099999999987</v>
          </cell>
          <cell r="AH2187">
            <v>791.03499999999997</v>
          </cell>
          <cell r="AM2187">
            <v>799.13699999999994</v>
          </cell>
          <cell r="AR2187">
            <v>734.01800000000003</v>
          </cell>
          <cell r="AV2187">
            <v>706.32299999999998</v>
          </cell>
          <cell r="BA2187">
            <v>681.70399999999995</v>
          </cell>
          <cell r="BH2187">
            <v>723.67700000000002</v>
          </cell>
          <cell r="BQ2187">
            <v>716.21500000000003</v>
          </cell>
          <cell r="CC2187">
            <v>740.52399999999989</v>
          </cell>
          <cell r="CN2187">
            <v>875.4559999999999</v>
          </cell>
          <cell r="CZ2187">
            <v>1255.268</v>
          </cell>
          <cell r="DM2187">
            <v>1299.2540000000001</v>
          </cell>
          <cell r="DW2187">
            <v>1577.3921631520063</v>
          </cell>
          <cell r="DX2187">
            <v>1526.7382366738107</v>
          </cell>
          <cell r="DY2187">
            <v>1520.94296772393</v>
          </cell>
          <cell r="EA2187">
            <v>1620.7301559447474</v>
          </cell>
          <cell r="ED2187">
            <v>1665.9376883952193</v>
          </cell>
          <cell r="EG2187">
            <v>1671.3969772002397</v>
          </cell>
          <cell r="EJ2187">
            <v>1649.0267115791364</v>
          </cell>
          <cell r="EM2187">
            <v>1664.8375725134617</v>
          </cell>
          <cell r="EP2187">
            <v>1732.7972615296871</v>
          </cell>
        </row>
        <row r="2189">
          <cell r="AC2189">
            <v>428.387</v>
          </cell>
          <cell r="AH2189">
            <v>480.15800000000002</v>
          </cell>
          <cell r="AI2189">
            <v>0</v>
          </cell>
          <cell r="AJ2189">
            <v>0</v>
          </cell>
          <cell r="AK2189">
            <v>0</v>
          </cell>
          <cell r="AM2189">
            <v>572.28</v>
          </cell>
          <cell r="AN2189">
            <v>0</v>
          </cell>
          <cell r="AO2189">
            <v>0</v>
          </cell>
          <cell r="AP2189">
            <v>0</v>
          </cell>
          <cell r="AR2189">
            <v>513.98299999999995</v>
          </cell>
          <cell r="AS2189">
            <v>0</v>
          </cell>
          <cell r="AT2189">
            <v>0</v>
          </cell>
          <cell r="AV2189">
            <v>431.553</v>
          </cell>
          <cell r="AW2189">
            <v>0</v>
          </cell>
          <cell r="AX2189">
            <v>0</v>
          </cell>
          <cell r="BA2189">
            <v>428.73099999999999</v>
          </cell>
          <cell r="BH2189">
            <v>450.59</v>
          </cell>
          <cell r="BQ2189">
            <v>504.48599999999999</v>
          </cell>
          <cell r="CC2189">
            <v>552.55399999999997</v>
          </cell>
          <cell r="CN2189">
            <v>614.37699999999995</v>
          </cell>
          <cell r="CZ2189">
            <v>896.91600000000005</v>
          </cell>
          <cell r="DM2189">
            <v>962.72</v>
          </cell>
          <cell r="DW2189">
            <v>1056.0497223252228</v>
          </cell>
          <cell r="DX2189">
            <v>1051.349210896703</v>
          </cell>
          <cell r="DY2189">
            <v>1041.4333142076216</v>
          </cell>
          <cell r="EA2189">
            <v>1077.4678894708807</v>
          </cell>
          <cell r="ED2189">
            <v>1115.7209130204581</v>
          </cell>
          <cell r="EG2189">
            <v>1152.2425956718596</v>
          </cell>
          <cell r="EJ2189">
            <v>1189.9242522975551</v>
          </cell>
          <cell r="EM2189">
            <v>1228.877454540813</v>
          </cell>
          <cell r="EP2189">
            <v>1269.3688679131885</v>
          </cell>
        </row>
        <row r="2190">
          <cell r="AC2190">
            <v>-21.033999999999999</v>
          </cell>
          <cell r="AH2190">
            <v>-48.433999999999997</v>
          </cell>
          <cell r="AI2190">
            <v>0</v>
          </cell>
          <cell r="AJ2190">
            <v>0</v>
          </cell>
          <cell r="AK2190">
            <v>0</v>
          </cell>
          <cell r="AM2190">
            <v>-61.676000000000002</v>
          </cell>
          <cell r="AN2190">
            <v>0</v>
          </cell>
          <cell r="AO2190">
            <v>0</v>
          </cell>
          <cell r="AP2190">
            <v>0</v>
          </cell>
          <cell r="AR2190">
            <v>-58.67</v>
          </cell>
          <cell r="AS2190">
            <v>0</v>
          </cell>
          <cell r="AT2190">
            <v>0</v>
          </cell>
          <cell r="AV2190">
            <v>-63.938000000000002</v>
          </cell>
          <cell r="AW2190">
            <v>0</v>
          </cell>
          <cell r="AX2190">
            <v>0</v>
          </cell>
          <cell r="BA2190">
            <v>-66.426000000000002</v>
          </cell>
          <cell r="BH2190">
            <v>-9.5180000000000007</v>
          </cell>
          <cell r="BQ2190">
            <v>-3.2349999999999999</v>
          </cell>
          <cell r="CC2190">
            <v>-74.772000000000006</v>
          </cell>
          <cell r="CN2190">
            <v>-8.0549999999999997</v>
          </cell>
          <cell r="CZ2190">
            <v>-7.0259999999999998</v>
          </cell>
          <cell r="DM2190">
            <v>-7.0259999999999998</v>
          </cell>
          <cell r="DW2190">
            <v>-7.0259999999999998</v>
          </cell>
          <cell r="DX2190">
            <v>-7.0259999999999998</v>
          </cell>
          <cell r="DY2190">
            <v>-7.0259999999999998</v>
          </cell>
          <cell r="EA2190">
            <v>-7.0259999999999998</v>
          </cell>
          <cell r="ED2190">
            <v>-7.0259999999999998</v>
          </cell>
          <cell r="EG2190">
            <v>-7.0259999999999998</v>
          </cell>
          <cell r="EJ2190">
            <v>-7.0259999999999998</v>
          </cell>
          <cell r="EM2190">
            <v>-7.0259999999999998</v>
          </cell>
          <cell r="EP2190">
            <v>-7.0259999999999998</v>
          </cell>
        </row>
        <row r="2191">
          <cell r="AC2191">
            <v>-27.651</v>
          </cell>
          <cell r="AH2191">
            <v>-31.849</v>
          </cell>
          <cell r="AI2191">
            <v>0</v>
          </cell>
          <cell r="AJ2191">
            <v>0</v>
          </cell>
          <cell r="AK2191">
            <v>0</v>
          </cell>
          <cell r="AM2191">
            <v>-33.048000000000002</v>
          </cell>
          <cell r="AN2191">
            <v>0</v>
          </cell>
          <cell r="AO2191">
            <v>0</v>
          </cell>
          <cell r="AP2191">
            <v>0</v>
          </cell>
          <cell r="AR2191">
            <v>-31.626999999999999</v>
          </cell>
          <cell r="AS2191">
            <v>0</v>
          </cell>
          <cell r="AT2191">
            <v>0</v>
          </cell>
          <cell r="AV2191">
            <v>-31.905999999999999</v>
          </cell>
          <cell r="AW2191">
            <v>0</v>
          </cell>
          <cell r="AX2191">
            <v>0</v>
          </cell>
          <cell r="BA2191">
            <v>-22.213000000000001</v>
          </cell>
          <cell r="BH2191">
            <v>-35.414999999999999</v>
          </cell>
          <cell r="BQ2191">
            <v>-32.56</v>
          </cell>
          <cell r="CC2191">
            <v>-34.057000000000002</v>
          </cell>
          <cell r="CN2191">
            <v>-28.021000000000001</v>
          </cell>
          <cell r="CZ2191">
            <v>-38.279000000000003</v>
          </cell>
          <cell r="DM2191">
            <v>-35.755000000000003</v>
          </cell>
          <cell r="DW2191">
            <v>-35.755000000000003</v>
          </cell>
          <cell r="DX2191">
            <v>-35.755000000000003</v>
          </cell>
          <cell r="DY2191">
            <v>-35.755000000000003</v>
          </cell>
          <cell r="EA2191">
            <v>-35.755000000000003</v>
          </cell>
          <cell r="ED2191">
            <v>-35.755000000000003</v>
          </cell>
          <cell r="EG2191">
            <v>-35.755000000000003</v>
          </cell>
          <cell r="EJ2191">
            <v>-35.755000000000003</v>
          </cell>
          <cell r="EM2191">
            <v>-35.755000000000003</v>
          </cell>
          <cell r="EP2191">
            <v>-35.755000000000003</v>
          </cell>
        </row>
        <row r="2205">
          <cell r="D2205" t="str">
            <v>...</v>
          </cell>
          <cell r="E2205">
            <v>-15.5</v>
          </cell>
          <cell r="F2205">
            <v>-3.9</v>
          </cell>
          <cell r="G2205">
            <v>-3.3</v>
          </cell>
          <cell r="H2205">
            <v>7.5</v>
          </cell>
          <cell r="I2205">
            <v>-3.2</v>
          </cell>
          <cell r="J2205">
            <v>-6.9</v>
          </cell>
          <cell r="K2205">
            <v>43.72</v>
          </cell>
          <cell r="L2205">
            <v>9.27</v>
          </cell>
          <cell r="M2205">
            <v>11.32</v>
          </cell>
          <cell r="N2205">
            <v>5.56</v>
          </cell>
          <cell r="O2205">
            <v>4.26</v>
          </cell>
          <cell r="P2205">
            <v>-8</v>
          </cell>
          <cell r="Q2205">
            <v>3.8</v>
          </cell>
          <cell r="R2205">
            <v>12.4</v>
          </cell>
          <cell r="S2205">
            <v>5.2</v>
          </cell>
          <cell r="T2205">
            <v>-1.8</v>
          </cell>
          <cell r="U2205">
            <v>-5.3</v>
          </cell>
          <cell r="V2205">
            <v>7.8999999999999995</v>
          </cell>
          <cell r="W2205">
            <v>8.1</v>
          </cell>
          <cell r="X2205">
            <v>-7.4</v>
          </cell>
          <cell r="Y2205">
            <v>8.3000000000000007</v>
          </cell>
          <cell r="Z2205">
            <v>10</v>
          </cell>
          <cell r="AA2205">
            <v>-2.1</v>
          </cell>
          <cell r="AB2205">
            <v>2</v>
          </cell>
          <cell r="AC2205">
            <v>7.5</v>
          </cell>
          <cell r="AH2205">
            <v>0.2</v>
          </cell>
          <cell r="AM2205">
            <v>1.681</v>
          </cell>
          <cell r="AR2205">
            <v>3.657</v>
          </cell>
          <cell r="AV2205">
            <v>-1.6</v>
          </cell>
          <cell r="BA2205">
            <v>-1.1000000000000001</v>
          </cell>
          <cell r="BH2205">
            <v>4</v>
          </cell>
          <cell r="BQ2205">
            <v>1.1882869235947287</v>
          </cell>
          <cell r="CC2205">
            <v>4.5</v>
          </cell>
          <cell r="CN2205">
            <v>-0.8</v>
          </cell>
          <cell r="CZ2205">
            <v>5.8000000000000007</v>
          </cell>
          <cell r="DM2205">
            <v>4.0999999999999996</v>
          </cell>
          <cell r="DW2205">
            <v>8.2999999999999989</v>
          </cell>
          <cell r="DX2205">
            <v>8.1999999999999993</v>
          </cell>
          <cell r="DY2205">
            <v>7.4</v>
          </cell>
          <cell r="EA2205">
            <v>4.3</v>
          </cell>
          <cell r="ED2205">
            <v>1.5</v>
          </cell>
          <cell r="EG2205">
            <v>1.6</v>
          </cell>
          <cell r="EJ2205">
            <v>1.4000000000000001</v>
          </cell>
          <cell r="EM2205">
            <v>1.2000000000000002</v>
          </cell>
          <cell r="EP2205">
            <v>1.0000000000000002</v>
          </cell>
        </row>
        <row r="2220">
          <cell r="D2220">
            <v>29.2</v>
          </cell>
          <cell r="E2220">
            <v>40.799999999999997</v>
          </cell>
          <cell r="F2220">
            <v>70.099999999999994</v>
          </cell>
          <cell r="G2220">
            <v>61.7</v>
          </cell>
          <cell r="H2220">
            <v>59.816813754790623</v>
          </cell>
          <cell r="I2220">
            <v>47.265810746552546</v>
          </cell>
          <cell r="J2220">
            <v>36.84735462621483</v>
          </cell>
          <cell r="K2220">
            <v>76.934152589194525</v>
          </cell>
          <cell r="L2220">
            <v>84.256300268096524</v>
          </cell>
          <cell r="M2220">
            <v>80.63</v>
          </cell>
          <cell r="N2220">
            <v>79.25</v>
          </cell>
          <cell r="O2220">
            <v>70.11</v>
          </cell>
          <cell r="P2220">
            <v>74.72</v>
          </cell>
          <cell r="Q2220">
            <v>75.52</v>
          </cell>
          <cell r="R2220">
            <v>78.48</v>
          </cell>
          <cell r="S2220">
            <v>84.54</v>
          </cell>
          <cell r="T2220">
            <v>73.240000000000009</v>
          </cell>
          <cell r="U2220">
            <v>71.38</v>
          </cell>
          <cell r="V2220">
            <v>63.460000000000008</v>
          </cell>
          <cell r="W2220">
            <v>90.85</v>
          </cell>
          <cell r="X2220">
            <v>90.2</v>
          </cell>
          <cell r="Y2220">
            <v>92.65</v>
          </cell>
          <cell r="Z2220">
            <v>70.22</v>
          </cell>
          <cell r="AA2220">
            <v>58.019449933263566</v>
          </cell>
          <cell r="AB2220">
            <v>69.599999999999994</v>
          </cell>
          <cell r="AC2220">
            <v>72.17</v>
          </cell>
          <cell r="AH2220">
            <v>72.95</v>
          </cell>
          <cell r="AM2220">
            <v>73.180000000000007</v>
          </cell>
          <cell r="AR2220">
            <v>32.5</v>
          </cell>
          <cell r="AV2220">
            <v>5.3100000000000005</v>
          </cell>
          <cell r="BA2220">
            <v>5.17</v>
          </cell>
          <cell r="BH2220">
            <v>16.79</v>
          </cell>
          <cell r="BQ2220">
            <v>29.4</v>
          </cell>
          <cell r="CC2220">
            <v>33.118980613727587</v>
          </cell>
          <cell r="CN2220">
            <v>18.320395313984939</v>
          </cell>
          <cell r="CZ2220">
            <v>52.518107686964065</v>
          </cell>
          <cell r="DM2220">
            <v>50.966246784693361</v>
          </cell>
          <cell r="DW2220">
            <v>61.649974944462251</v>
          </cell>
          <cell r="DX2220">
            <v>60.409968434649528</v>
          </cell>
          <cell r="DY2220">
            <v>159.60130486072649</v>
          </cell>
          <cell r="EA2220">
            <v>63.351086040005313</v>
          </cell>
          <cell r="ED2220">
            <v>64.99496441830992</v>
          </cell>
          <cell r="EG2220">
            <v>65.757403360942817</v>
          </cell>
          <cell r="EJ2220">
            <v>65.950637851632678</v>
          </cell>
          <cell r="EM2220">
            <v>66.926366474359625</v>
          </cell>
          <cell r="EP2220">
            <v>68.931947936481279</v>
          </cell>
        </row>
        <row r="2226">
          <cell r="D2226">
            <v>0</v>
          </cell>
          <cell r="E2226">
            <v>-98.438851537311066</v>
          </cell>
          <cell r="F2226">
            <v>-7.4474910107437191</v>
          </cell>
          <cell r="G2226">
            <v>-2.9460091026401005</v>
          </cell>
          <cell r="H2226">
            <v>-1.7927489995101513</v>
          </cell>
          <cell r="I2226">
            <v>-7.6937730046050739</v>
          </cell>
          <cell r="J2226">
            <v>-19.261010824309281</v>
          </cell>
          <cell r="K2226">
            <v>-9.8498319555965903</v>
          </cell>
          <cell r="L2226">
            <v>37.222906066250125</v>
          </cell>
          <cell r="M2226">
            <v>4.745547950086821</v>
          </cell>
          <cell r="N2226">
            <v>-4.7963773342879561</v>
          </cell>
          <cell r="O2226">
            <v>5.8562702317355138</v>
          </cell>
          <cell r="P2226">
            <v>1.5844498849109643</v>
          </cell>
          <cell r="Q2226">
            <v>-18.590731528899124</v>
          </cell>
          <cell r="R2226">
            <v>18.417811536268573</v>
          </cell>
          <cell r="S2226">
            <v>-13.629191654663966</v>
          </cell>
          <cell r="T2226">
            <v>43.611826379192721</v>
          </cell>
          <cell r="U2226">
            <v>-4.5044727600601133</v>
          </cell>
          <cell r="V2226">
            <v>33.176344079254505</v>
          </cell>
          <cell r="W2226">
            <v>19.165124118817243</v>
          </cell>
          <cell r="X2226">
            <v>3.1654436875046947</v>
          </cell>
          <cell r="Y2226">
            <v>19.027365397418919</v>
          </cell>
          <cell r="Z2226">
            <v>-23.111993791860467</v>
          </cell>
          <cell r="AA2226">
            <v>18.828986957457712</v>
          </cell>
          <cell r="AB2226">
            <v>9.9502070477382354</v>
          </cell>
          <cell r="AC2226">
            <v>29.906514289967699</v>
          </cell>
          <cell r="AH2226">
            <v>-0.83441309171066547</v>
          </cell>
          <cell r="AM2226">
            <v>-4.7223467703635205</v>
          </cell>
          <cell r="AR2226">
            <v>-44.915469817702188</v>
          </cell>
          <cell r="AV2226">
            <v>-3.6377729896418289</v>
          </cell>
          <cell r="BA2226">
            <v>19.817908160944121</v>
          </cell>
          <cell r="BH2226">
            <v>14.801519320150652</v>
          </cell>
          <cell r="BQ2226">
            <v>-11.632459747126871</v>
          </cell>
          <cell r="CC2226">
            <v>-29.569694658106961</v>
          </cell>
          <cell r="CN2226">
            <v>38.041057458547392</v>
          </cell>
          <cell r="CZ2226">
            <v>24.882477890968431</v>
          </cell>
          <cell r="DM2226">
            <v>-17.508882255864215</v>
          </cell>
          <cell r="DW2226">
            <v>-3.7099357498157697</v>
          </cell>
          <cell r="DX2226">
            <v>-6.1706886237299381</v>
          </cell>
          <cell r="DY2226">
            <v>-14.553436845394211</v>
          </cell>
          <cell r="EA2226">
            <v>-12.193433472305577</v>
          </cell>
          <cell r="ED2226">
            <v>-8.4336148874774874</v>
          </cell>
          <cell r="EG2226">
            <v>-7.4286050504653405</v>
          </cell>
          <cell r="EJ2226">
            <v>-7.0945350820145654</v>
          </cell>
          <cell r="EM2226">
            <v>-6.8755908873342246</v>
          </cell>
          <cell r="EP2226">
            <v>-6.4560926221208446</v>
          </cell>
        </row>
        <row r="2260">
          <cell r="D2260">
            <v>11.70077395324769</v>
          </cell>
          <cell r="E2260">
            <v>9.9232592064296483</v>
          </cell>
          <cell r="F2260">
            <v>11.101653883766982</v>
          </cell>
          <cell r="G2260">
            <v>10.367485690287914</v>
          </cell>
          <cell r="H2260">
            <v>6.0636885845663917</v>
          </cell>
          <cell r="I2260">
            <v>8.5168447290115719</v>
          </cell>
          <cell r="J2260">
            <v>7.0859052162500848</v>
          </cell>
          <cell r="K2260">
            <v>8.1034742220087832</v>
          </cell>
          <cell r="L2260">
            <v>8.459964609261295</v>
          </cell>
          <cell r="M2260">
            <v>11.426678441340568</v>
          </cell>
          <cell r="N2260">
            <v>8.8867355406290738</v>
          </cell>
          <cell r="O2260">
            <v>10.043200428680063</v>
          </cell>
          <cell r="P2260">
            <v>10.231865366052293</v>
          </cell>
          <cell r="Q2260">
            <v>12.312924429290446</v>
          </cell>
          <cell r="R2260">
            <v>25.876036981217009</v>
          </cell>
          <cell r="S2260">
            <v>61.345988617505867</v>
          </cell>
          <cell r="T2260">
            <v>35.53790663873567</v>
          </cell>
          <cell r="U2260">
            <v>28.647325824632681</v>
          </cell>
          <cell r="V2260">
            <v>19.798303655246084</v>
          </cell>
          <cell r="W2260">
            <v>22.604396881738065</v>
          </cell>
          <cell r="X2260">
            <v>21.485831763198387</v>
          </cell>
          <cell r="Y2260">
            <v>20.452959406007988</v>
          </cell>
          <cell r="Z2260">
            <v>26.889363404988959</v>
          </cell>
          <cell r="AA2260">
            <v>32.248490043568268</v>
          </cell>
          <cell r="AB2260">
            <v>24.224198667036806</v>
          </cell>
          <cell r="AC2260">
            <v>27.108755802813846</v>
          </cell>
          <cell r="AH2260">
            <v>27.303467424987009</v>
          </cell>
          <cell r="AM2260">
            <v>28.920178092114636</v>
          </cell>
          <cell r="AR2260">
            <v>24.811673518001555</v>
          </cell>
          <cell r="AV2260">
            <v>22.677479125486265</v>
          </cell>
          <cell r="BA2260">
            <v>25.756418828915734</v>
          </cell>
          <cell r="BH2260">
            <v>26.647911650661854</v>
          </cell>
          <cell r="BQ2260">
            <v>27.541403779652107</v>
          </cell>
          <cell r="CC2260">
            <v>27.117810227676603</v>
          </cell>
          <cell r="CN2260">
            <v>29.976047814541779</v>
          </cell>
          <cell r="CZ2260">
            <v>26.500454558289334</v>
          </cell>
          <cell r="DM2260">
            <v>28.548428776076022</v>
          </cell>
          <cell r="DW2260">
            <v>27.279469726417855</v>
          </cell>
          <cell r="DX2260">
            <v>27.411356039184653</v>
          </cell>
          <cell r="DY2260">
            <v>28.185381788771696</v>
          </cell>
          <cell r="EA2260">
            <v>23.493436364968819</v>
          </cell>
          <cell r="ED2260">
            <v>22.875873130121136</v>
          </cell>
          <cell r="EG2260">
            <v>21.559496348625153</v>
          </cell>
          <cell r="EJ2260">
            <v>20.52542284807987</v>
          </cell>
          <cell r="EM2260">
            <v>19.587061310053215</v>
          </cell>
          <cell r="EP2260">
            <v>18.812506646223813</v>
          </cell>
        </row>
        <row r="2261">
          <cell r="D2261">
            <v>-1.144765948595871</v>
          </cell>
          <cell r="E2261">
            <v>7.3775873247215143E-2</v>
          </cell>
          <cell r="F2261">
            <v>-1.4693525385401311</v>
          </cell>
          <cell r="G2261">
            <v>0.6144881540851006</v>
          </cell>
          <cell r="H2261">
            <v>-2.6392613336332991</v>
          </cell>
          <cell r="I2261">
            <v>-0.73096396940472597</v>
          </cell>
          <cell r="J2261">
            <v>-3.6922932926220988</v>
          </cell>
          <cell r="K2261">
            <v>-2.704209033828763</v>
          </cell>
          <cell r="L2261">
            <v>0.58745052862300795</v>
          </cell>
          <cell r="M2261">
            <v>3.735355028912136</v>
          </cell>
          <cell r="N2261">
            <v>1.328178617399548</v>
          </cell>
          <cell r="O2261">
            <v>3.329902930995547</v>
          </cell>
          <cell r="P2261">
            <v>2.3495941220159713</v>
          </cell>
          <cell r="Q2261">
            <v>1.3468348174376299</v>
          </cell>
          <cell r="R2261">
            <v>22.242551872663007</v>
          </cell>
          <cell r="S2261">
            <v>0.20200759381940955</v>
          </cell>
          <cell r="T2261">
            <v>12.760138641685471</v>
          </cell>
          <cell r="U2261">
            <v>23.590090112559096</v>
          </cell>
          <cell r="V2261">
            <v>29.260852893068158</v>
          </cell>
          <cell r="W2261">
            <v>22.634826365742423</v>
          </cell>
          <cell r="X2261">
            <v>25.883012999301052</v>
          </cell>
          <cell r="Y2261">
            <v>25.55115969910976</v>
          </cell>
          <cell r="Z2261">
            <v>5.8057723450444181</v>
          </cell>
          <cell r="AA2261">
            <v>20.358791957732457</v>
          </cell>
          <cell r="AB2261">
            <v>17.98219556108409</v>
          </cell>
          <cell r="AC2261">
            <v>32.97608339838181</v>
          </cell>
          <cell r="AH2261">
            <v>16.761373947451162</v>
          </cell>
          <cell r="AM2261">
            <v>12.578897926424515</v>
          </cell>
          <cell r="AR2261">
            <v>16.006924612525015</v>
          </cell>
          <cell r="AV2261">
            <v>19.32013083292339</v>
          </cell>
          <cell r="BA2261">
            <v>25.635176575309181</v>
          </cell>
          <cell r="BH2261">
            <v>33.309239349034485</v>
          </cell>
          <cell r="BQ2261">
            <v>33.716457646500182</v>
          </cell>
          <cell r="CC2261">
            <v>27.490051180672232</v>
          </cell>
          <cell r="CN2261">
            <v>38.884365412846783</v>
          </cell>
          <cell r="CZ2261">
            <v>43.572343153486997</v>
          </cell>
          <cell r="DM2261">
            <v>39.984285319395838</v>
          </cell>
          <cell r="DW2261">
            <v>36.667171558877584</v>
          </cell>
          <cell r="DX2261">
            <v>35.811622174284516</v>
          </cell>
          <cell r="DY2261">
            <v>34.310952922806436</v>
          </cell>
          <cell r="EA2261">
            <v>29.779480767958709</v>
          </cell>
          <cell r="ED2261">
            <v>27.464292060723427</v>
          </cell>
          <cell r="EG2261">
            <v>24.47928841856293</v>
          </cell>
          <cell r="EJ2261">
            <v>22.542368033249236</v>
          </cell>
          <cell r="EM2261">
            <v>20.53455698305628</v>
          </cell>
          <cell r="EP2261">
            <v>19.034563490445564</v>
          </cell>
        </row>
        <row r="2262">
          <cell r="D2262">
            <v>-1.6544213892914665</v>
          </cell>
          <cell r="E2262">
            <v>-0.47831585624102746</v>
          </cell>
          <cell r="F2262">
            <v>-1.884843142813156</v>
          </cell>
          <cell r="G2262">
            <v>-0.15555427001377659</v>
          </cell>
          <cell r="H2262">
            <v>-2.7254077775104979</v>
          </cell>
          <cell r="I2262">
            <v>-0.63862676393315676</v>
          </cell>
          <cell r="J2262">
            <v>-4.1584904428400131</v>
          </cell>
          <cell r="K2262">
            <v>-3.0809584480528529</v>
          </cell>
          <cell r="L2262">
            <v>0.3602660658523118</v>
          </cell>
          <cell r="M2262">
            <v>3.3381270988989824</v>
          </cell>
          <cell r="N2262">
            <v>0.66535920369593293</v>
          </cell>
          <cell r="O2262">
            <v>2.6120321710754459</v>
          </cell>
          <cell r="P2262">
            <v>1.7190373832443711</v>
          </cell>
          <cell r="Q2262">
            <v>1.3877833876204222</v>
          </cell>
          <cell r="R2262">
            <v>22.000050366355598</v>
          </cell>
          <cell r="S2262">
            <v>-1.7608768706043272</v>
          </cell>
          <cell r="T2262">
            <v>15.140300539509971</v>
          </cell>
          <cell r="U2262">
            <v>10.031249816947902</v>
          </cell>
          <cell r="V2262">
            <v>15.243050581253565</v>
          </cell>
          <cell r="W2262">
            <v>25.455949688275613</v>
          </cell>
          <cell r="X2262">
            <v>23.996391195052631</v>
          </cell>
          <cell r="Y2262">
            <v>22.96586337942378</v>
          </cell>
          <cell r="Z2262">
            <v>6.0590234305747472</v>
          </cell>
          <cell r="AA2262">
            <v>16.698264238785011</v>
          </cell>
          <cell r="AB2262">
            <v>12.744850706610711</v>
          </cell>
          <cell r="AC2262">
            <v>30.738044507432647</v>
          </cell>
          <cell r="AH2262">
            <v>13.363359602941033</v>
          </cell>
          <cell r="AM2262">
            <v>11.445965512547225</v>
          </cell>
          <cell r="AR2262">
            <v>15.313273361009436</v>
          </cell>
          <cell r="AV2262">
            <v>17.459637559423896</v>
          </cell>
          <cell r="BA2262">
            <v>20.001487713973592</v>
          </cell>
          <cell r="BH2262">
            <v>32.761746925153972</v>
          </cell>
          <cell r="BQ2262">
            <v>30.058468960484063</v>
          </cell>
          <cell r="CC2262">
            <v>24.740864369012595</v>
          </cell>
          <cell r="CN2262">
            <v>34.086696839889854</v>
          </cell>
          <cell r="CZ2262">
            <v>37.542633260794489</v>
          </cell>
          <cell r="DM2262">
            <v>33.727682542465004</v>
          </cell>
          <cell r="DW2262">
            <v>31.075543154421059</v>
          </cell>
          <cell r="DX2262">
            <v>30.181116217821941</v>
          </cell>
          <cell r="DY2262">
            <v>33.748464562852362</v>
          </cell>
          <cell r="EA2262">
            <v>24.201766870761386</v>
          </cell>
          <cell r="ED2262">
            <v>22.325877099294477</v>
          </cell>
          <cell r="EG2262">
            <v>19.67038426793864</v>
          </cell>
          <cell r="EJ2262">
            <v>17.968239399077575</v>
          </cell>
          <cell r="EM2262">
            <v>16.188501356745007</v>
          </cell>
          <cell r="EP2262">
            <v>14.906130598741882</v>
          </cell>
        </row>
        <row r="2274">
          <cell r="D2274">
            <v>-9.5346847913061001</v>
          </cell>
          <cell r="E2274">
            <v>-7.5835570281173297</v>
          </cell>
          <cell r="F2274">
            <v>-9.9845204394916909</v>
          </cell>
          <cell r="G2274">
            <v>-9.4108124894443996</v>
          </cell>
          <cell r="H2274">
            <v>-5.9315333338733591</v>
          </cell>
          <cell r="I2274">
            <v>-6.3937077566737344</v>
          </cell>
          <cell r="J2274">
            <v>-6.6582917038016012</v>
          </cell>
          <cell r="K2274">
            <v>-8.6412954436791036</v>
          </cell>
          <cell r="L2274">
            <v>-7.4585991409060819</v>
          </cell>
          <cell r="M2274">
            <v>-7.0435796794200849</v>
          </cell>
          <cell r="N2274">
            <v>-6.200368924272321</v>
          </cell>
          <cell r="O2274">
            <v>-4.216405061072944</v>
          </cell>
          <cell r="P2274">
            <v>-5.2026595019557602</v>
          </cell>
          <cell r="Q2274">
            <v>-7.5101141861063381</v>
          </cell>
          <cell r="R2274">
            <v>-6.3818659122767682</v>
          </cell>
          <cell r="S2274">
            <v>-8.0005595214998291</v>
          </cell>
          <cell r="T2274">
            <v>-8.3358030886886691</v>
          </cell>
          <cell r="U2274">
            <v>-7.4136466215579651</v>
          </cell>
          <cell r="V2274">
            <v>-3.2725931746642569</v>
          </cell>
          <cell r="W2274">
            <v>-0.10013160828714167</v>
          </cell>
          <cell r="X2274">
            <v>1.018728539798105</v>
          </cell>
          <cell r="Y2274">
            <v>2.2145897824481837</v>
          </cell>
          <cell r="Z2274">
            <v>-10.00268980966619</v>
          </cell>
          <cell r="AA2274">
            <v>-4.2389213157359755</v>
          </cell>
          <cell r="AB2274">
            <v>-0.88357222424710469</v>
          </cell>
          <cell r="AC2274">
            <v>-3.588932610164751</v>
          </cell>
          <cell r="AH2274">
            <v>-4.5274264541499774</v>
          </cell>
          <cell r="AM2274">
            <v>-2.2983496816822759</v>
          </cell>
          <cell r="AR2274">
            <v>-7.420078715490436</v>
          </cell>
          <cell r="AV2274">
            <v>-4.7683578845366492</v>
          </cell>
          <cell r="BA2274">
            <v>-4.1594545533251379</v>
          </cell>
          <cell r="BH2274">
            <v>-1.2466174337247797</v>
          </cell>
          <cell r="BQ2274">
            <v>-1.8266320665141591</v>
          </cell>
          <cell r="CC2274">
            <v>-3.1581240683990828</v>
          </cell>
          <cell r="CN2274">
            <v>-1.4911863201081883</v>
          </cell>
          <cell r="CZ2274">
            <v>3.0902039195313074</v>
          </cell>
          <cell r="DM2274">
            <v>-2.4952214033893054</v>
          </cell>
          <cell r="DW2274">
            <v>-2.4224562384351009</v>
          </cell>
          <cell r="DX2274">
            <v>-2.8835217066477332</v>
          </cell>
          <cell r="DY2274">
            <v>-3.5106662124911772</v>
          </cell>
          <cell r="EA2274">
            <v>-1.3118650096237459</v>
          </cell>
          <cell r="ED2274">
            <v>-1.5962779205597817</v>
          </cell>
          <cell r="EG2274">
            <v>-1.6836591817695039</v>
          </cell>
          <cell r="EJ2274">
            <v>-1.8756611959409586</v>
          </cell>
          <cell r="EM2274">
            <v>-1.4635542995296462</v>
          </cell>
          <cell r="EP2274">
            <v>-1.3904969393383482</v>
          </cell>
        </row>
        <row r="2275">
          <cell r="D2275">
            <v>-0.81671887443555691</v>
          </cell>
          <cell r="E2275">
            <v>-0.80901602929417049</v>
          </cell>
          <cell r="F2275">
            <v>-2.0105517560897552</v>
          </cell>
          <cell r="G2275">
            <v>-2.8585010591828732</v>
          </cell>
          <cell r="H2275">
            <v>-2.6421551024179548</v>
          </cell>
          <cell r="I2275">
            <v>-3.1735136709995246</v>
          </cell>
          <cell r="J2275">
            <v>-3.6078958460569086</v>
          </cell>
          <cell r="K2275">
            <v>-2.8938273868225228</v>
          </cell>
          <cell r="L2275">
            <v>-2.7853389845328662</v>
          </cell>
          <cell r="M2275">
            <v>-3.1784343250418114</v>
          </cell>
          <cell r="N2275">
            <v>-2.3393088932889072</v>
          </cell>
          <cell r="O2275">
            <v>-1.9174310484004107</v>
          </cell>
          <cell r="P2275">
            <v>-3.3772103659985557</v>
          </cell>
          <cell r="Q2275">
            <v>-4.1623136922575226</v>
          </cell>
          <cell r="R2275">
            <v>-3.0899874521604214</v>
          </cell>
          <cell r="S2275">
            <v>-3.753142973028468</v>
          </cell>
          <cell r="T2275">
            <v>-2.9382113734196906</v>
          </cell>
          <cell r="U2275">
            <v>-2.1579660509562344</v>
          </cell>
          <cell r="V2275">
            <v>-0.31395111316948876</v>
          </cell>
          <cell r="W2275">
            <v>1.8743775933876119</v>
          </cell>
          <cell r="X2275">
            <v>2.6168745423459354</v>
          </cell>
          <cell r="Y2275">
            <v>3.6210819608008697</v>
          </cell>
          <cell r="Z2275">
            <v>-8.0860936840257871</v>
          </cell>
          <cell r="AA2275">
            <v>-2.5813446942290383</v>
          </cell>
          <cell r="AB2275">
            <v>1.1823737722985612</v>
          </cell>
          <cell r="AC2275">
            <v>-1.2429062671261422</v>
          </cell>
          <cell r="AH2275">
            <v>-3.0155869191554561</v>
          </cell>
          <cell r="AM2275">
            <v>-0.2776137183437149</v>
          </cell>
          <cell r="AR2275">
            <v>-4.4495355026568761</v>
          </cell>
          <cell r="AV2275">
            <v>-2.4002243751173165</v>
          </cell>
          <cell r="BA2275">
            <v>-0.71829938069470256</v>
          </cell>
          <cell r="BH2275">
            <v>1.4661475478398351</v>
          </cell>
          <cell r="BQ2275">
            <v>-0.61131254613299768</v>
          </cell>
          <cell r="CC2275">
            <v>1.2012162151250938</v>
          </cell>
          <cell r="CN2275">
            <v>-0.73941090165061907</v>
          </cell>
          <cell r="CZ2275">
            <v>4.2127774977321497</v>
          </cell>
          <cell r="DM2275">
            <v>-1.1845041342763036</v>
          </cell>
          <cell r="DW2275">
            <v>2.3733756685549081</v>
          </cell>
          <cell r="DX2275">
            <v>1.9064276296117633</v>
          </cell>
          <cell r="DY2275">
            <v>1.3362664962327717</v>
          </cell>
          <cell r="EA2275">
            <v>1.0687804608759575</v>
          </cell>
          <cell r="ED2275">
            <v>0.15949319622062524</v>
          </cell>
          <cell r="EG2275">
            <v>-7.7970876585615658E-3</v>
          </cell>
          <cell r="EJ2275">
            <v>-0.28070445752733031</v>
          </cell>
          <cell r="EM2275">
            <v>5.3941888403420506E-2</v>
          </cell>
          <cell r="EP2275">
            <v>5.1233702835997486E-2</v>
          </cell>
        </row>
        <row r="2280">
          <cell r="D2280">
            <v>-8.3840701561905302</v>
          </cell>
          <cell r="E2280">
            <v>-6.3478032957733799</v>
          </cell>
          <cell r="F2280">
            <v>-9.5383391213508411</v>
          </cell>
          <cell r="G2280">
            <v>-6.6728278398073089</v>
          </cell>
          <cell r="H2280">
            <v>-2.436755514333337</v>
          </cell>
          <cell r="I2280">
            <v>-3.2271590810829318</v>
          </cell>
          <cell r="J2280">
            <v>-5.337329687173523</v>
          </cell>
          <cell r="K2280">
            <v>-6.182769002337138</v>
          </cell>
          <cell r="L2280">
            <v>-5.7134344507420076</v>
          </cell>
          <cell r="M2280">
            <v>-6.5255258715766775</v>
          </cell>
          <cell r="N2280">
            <v>-7.0831483292890134</v>
          </cell>
          <cell r="O2280">
            <v>-5.5952743313346511</v>
          </cell>
          <cell r="P2280">
            <v>-6.8589192798396077</v>
          </cell>
          <cell r="Q2280">
            <v>-9.287385785061451</v>
          </cell>
          <cell r="R2280">
            <v>-1.80849094214771</v>
          </cell>
          <cell r="S2280">
            <v>-60.751422162903715</v>
          </cell>
          <cell r="T2280">
            <v>-18.298535572227777</v>
          </cell>
          <cell r="U2280">
            <v>-13.982412203319328</v>
          </cell>
          <cell r="V2280">
            <v>0.45128529979133064</v>
          </cell>
          <cell r="W2280">
            <v>4.6726173684980106</v>
          </cell>
          <cell r="X2280">
            <v>9.6629951639926563</v>
          </cell>
          <cell r="Y2280">
            <v>7.1684146226939376</v>
          </cell>
          <cell r="Z2280">
            <v>-15.925043970635455</v>
          </cell>
          <cell r="AA2280">
            <v>-10.989129308461456</v>
          </cell>
          <cell r="AB2280">
            <v>-7.4569690983472086</v>
          </cell>
          <cell r="AC2280">
            <v>8.4776963200254709</v>
          </cell>
          <cell r="AH2280">
            <v>-12.746163741446981</v>
          </cell>
          <cell r="AM2280">
            <v>-14.308267866920573</v>
          </cell>
          <cell r="AR2280">
            <v>-4.8440883462228381</v>
          </cell>
          <cell r="AV2280">
            <v>-3.5219984518376379</v>
          </cell>
          <cell r="BA2280">
            <v>-0.69504652632430475</v>
          </cell>
          <cell r="BH2280">
            <v>7.2538237956467233</v>
          </cell>
          <cell r="BQ2280">
            <v>3.5283494759116594</v>
          </cell>
          <cell r="CC2280">
            <v>1.2792951134174917</v>
          </cell>
          <cell r="CN2280">
            <v>6.2905618877633529</v>
          </cell>
          <cell r="CZ2280">
            <v>13.486494420441556</v>
          </cell>
          <cell r="DM2280">
            <v>7.3726188683426788</v>
          </cell>
          <cell r="DW2280">
            <v>7.2196188064642328</v>
          </cell>
          <cell r="DX2280">
            <v>6.2108969681426505</v>
          </cell>
          <cell r="DY2280">
            <v>9.067932605055482</v>
          </cell>
          <cell r="EA2280">
            <v>3.162601734046274</v>
          </cell>
          <cell r="ED2280">
            <v>1.5427189979050868</v>
          </cell>
          <cell r="EG2280">
            <v>0.12552359833725626</v>
          </cell>
          <cell r="EJ2280">
            <v>-0.62326531863404022</v>
          </cell>
          <cell r="EM2280">
            <v>-1.5431357809448116</v>
          </cell>
          <cell r="EP2280">
            <v>-2.1286773818897426</v>
          </cell>
        </row>
        <row r="2282">
          <cell r="D2282">
            <v>0</v>
          </cell>
          <cell r="E2282">
            <v>0</v>
          </cell>
          <cell r="F2282">
            <v>6.1861167543174789</v>
          </cell>
          <cell r="G2282">
            <v>21.631336695243547</v>
          </cell>
          <cell r="H2282">
            <v>19.173962040088213</v>
          </cell>
          <cell r="I2282">
            <v>22.320633105554354</v>
          </cell>
          <cell r="J2282">
            <v>29.5116633641052</v>
          </cell>
          <cell r="K2282">
            <v>18.83044902545609</v>
          </cell>
          <cell r="L2282">
            <v>15.740709914939574</v>
          </cell>
          <cell r="M2282">
            <v>11.975044315282725</v>
          </cell>
          <cell r="N2282">
            <v>10.447366240685129</v>
          </cell>
          <cell r="O2282">
            <v>11.016043381893732</v>
          </cell>
          <cell r="P2282">
            <v>15.087030083677359</v>
          </cell>
          <cell r="Q2282">
            <v>16.462494529599571</v>
          </cell>
          <cell r="R2282">
            <v>17.002932703858953</v>
          </cell>
          <cell r="S2282">
            <v>18.918962126652243</v>
          </cell>
          <cell r="T2282">
            <v>20.799420562622281</v>
          </cell>
          <cell r="U2282">
            <v>23.109852906774311</v>
          </cell>
          <cell r="V2282">
            <v>17.719579328834786</v>
          </cell>
          <cell r="W2282">
            <v>17.122208282341209</v>
          </cell>
          <cell r="X2282">
            <v>16.762135668579315</v>
          </cell>
          <cell r="Y2282">
            <v>13.731263924681802</v>
          </cell>
          <cell r="Z2282">
            <v>15.125608263018883</v>
          </cell>
          <cell r="AA2282">
            <v>13.746494577703544</v>
          </cell>
          <cell r="AB2282">
            <v>13.988109864478876</v>
          </cell>
          <cell r="AC2282">
            <v>14.291450254696661</v>
          </cell>
          <cell r="AH2282">
            <v>18.248861520869909</v>
          </cell>
          <cell r="AM2282">
            <v>24.588999749284145</v>
          </cell>
          <cell r="AR2282">
            <v>19.026598068122595</v>
          </cell>
          <cell r="AV2282">
            <v>26.306631892626722</v>
          </cell>
          <cell r="BA2282">
            <v>26.257260349329055</v>
          </cell>
          <cell r="BH2282">
            <v>25.180960459442943</v>
          </cell>
          <cell r="BQ2282">
            <v>24.873354085208558</v>
          </cell>
          <cell r="CC2282">
            <v>25.562153406803731</v>
          </cell>
          <cell r="CN2282">
            <v>24.246299312730692</v>
          </cell>
          <cell r="CZ2282">
            <v>18.533871905070686</v>
          </cell>
          <cell r="DM2282">
            <v>16.886630671824804</v>
          </cell>
          <cell r="DW2282">
            <v>13.818888795077212</v>
          </cell>
          <cell r="DX2282">
            <v>13.940111401077335</v>
          </cell>
          <cell r="DY2282">
            <v>13.540750796037109</v>
          </cell>
          <cell r="EA2282">
            <v>13.873286477140729</v>
          </cell>
          <cell r="ED2282">
            <v>13.575422833572901</v>
          </cell>
          <cell r="EG2282">
            <v>13.366797486569784</v>
          </cell>
          <cell r="EJ2282">
            <v>13.110956687872006</v>
          </cell>
          <cell r="EM2282">
            <v>12.844762334010152</v>
          </cell>
          <cell r="EP2282">
            <v>12.974607323779342</v>
          </cell>
        </row>
        <row r="2283">
          <cell r="BA2283">
            <v>50.345653766502636</v>
          </cell>
          <cell r="BH2283">
            <v>46.377085204976339</v>
          </cell>
          <cell r="BQ2283">
            <v>52.021429065276351</v>
          </cell>
          <cell r="CC2283">
            <v>52.595646088117675</v>
          </cell>
          <cell r="CN2283">
            <v>49.574702064924558</v>
          </cell>
          <cell r="CZ2283">
            <v>39.835039868978924</v>
          </cell>
          <cell r="DM2283">
            <v>36.312841765493509</v>
          </cell>
          <cell r="DW2283">
            <v>31.027417050078292</v>
          </cell>
          <cell r="DX2283">
            <v>31.314624548134336</v>
          </cell>
          <cell r="DY2283">
            <v>31.315444519690388</v>
          </cell>
          <cell r="EA2283">
            <v>30.130953889797986</v>
          </cell>
          <cell r="ED2283">
            <v>28.582297136993631</v>
          </cell>
          <cell r="EG2283">
            <v>27.326212942561455</v>
          </cell>
          <cell r="EJ2283">
            <v>26.088910984383126</v>
          </cell>
          <cell r="EM2283">
            <v>24.933494152586604</v>
          </cell>
          <cell r="EP2283">
            <v>24.24255689194073</v>
          </cell>
        </row>
        <row r="2287">
          <cell r="D2287">
            <v>2.9499679738096929</v>
          </cell>
          <cell r="E2287">
            <v>2.6824471750114838</v>
          </cell>
          <cell r="F2287">
            <v>2.8196066379840197</v>
          </cell>
          <cell r="G2287">
            <v>7.3286644489725381</v>
          </cell>
          <cell r="H2287">
            <v>8.4998391197642942</v>
          </cell>
          <cell r="I2287">
            <v>12.896658635438262</v>
          </cell>
          <cell r="J2287">
            <v>20.840532750453129</v>
          </cell>
          <cell r="K2287">
            <v>14.489447586680896</v>
          </cell>
          <cell r="L2287">
            <v>7.886210218472419</v>
          </cell>
          <cell r="M2287">
            <v>9.5751177139632873</v>
          </cell>
          <cell r="N2287">
            <v>8.5462175946195291</v>
          </cell>
          <cell r="O2287">
            <v>12.321555950974634</v>
          </cell>
          <cell r="P2287">
            <v>12.429229978747884</v>
          </cell>
          <cell r="Q2287">
            <v>14.316131663547814</v>
          </cell>
          <cell r="R2287">
            <v>28.389534009097748</v>
          </cell>
          <cell r="S2287">
            <v>15.925769765480776</v>
          </cell>
          <cell r="T2287">
            <v>3.730780787663035</v>
          </cell>
          <cell r="U2287">
            <v>1.7182655741034654</v>
          </cell>
          <cell r="V2287">
            <v>1.1047455066840441</v>
          </cell>
          <cell r="W2287">
            <v>1.2177570583684119</v>
          </cell>
          <cell r="X2287">
            <v>2.5546894589616032</v>
          </cell>
          <cell r="Y2287">
            <v>3.1717107642206783</v>
          </cell>
          <cell r="Z2287">
            <v>2.3463019096324573</v>
          </cell>
          <cell r="AA2287">
            <v>2.0468131405754262</v>
          </cell>
          <cell r="AB2287">
            <v>2.5050525537733761</v>
          </cell>
          <cell r="AC2287">
            <v>1.711683630933017</v>
          </cell>
          <cell r="AH2287">
            <v>8.6974645299895457</v>
          </cell>
          <cell r="AM2287">
            <v>13.914656771799628</v>
          </cell>
          <cell r="AR2287">
            <v>51.918533043565127</v>
          </cell>
          <cell r="AV2287">
            <v>15.754162372720039</v>
          </cell>
          <cell r="BA2287">
            <v>12.774690179422583</v>
          </cell>
          <cell r="BH2287">
            <v>7.3307635227535828</v>
          </cell>
          <cell r="BQ2287">
            <v>6.6344918752416229</v>
          </cell>
          <cell r="CC2287">
            <v>7.5344414387046061</v>
          </cell>
          <cell r="CN2287">
            <v>7.9128462680984732</v>
          </cell>
          <cell r="CZ2287">
            <v>9.3590090267420525</v>
          </cell>
          <cell r="DM2287">
            <v>6.8625214182286278</v>
          </cell>
          <cell r="DW2287">
            <v>12.201567699227361</v>
          </cell>
          <cell r="DX2287">
            <v>12.596156341116892</v>
          </cell>
          <cell r="DY2287">
            <v>13.771609161334181</v>
          </cell>
          <cell r="EA2287">
            <v>5.0933141048586217</v>
          </cell>
          <cell r="ED2287">
            <v>4.4087804422535024</v>
          </cell>
          <cell r="EG2287">
            <v>4.2160439368574032</v>
          </cell>
          <cell r="EJ2287">
            <v>4.1525983894200298</v>
          </cell>
          <cell r="EM2287">
            <v>4.1288050076128524</v>
          </cell>
          <cell r="EP2287">
            <v>4.0462254178222024</v>
          </cell>
        </row>
        <row r="2288">
          <cell r="D2288">
            <v>7.0460243933534485</v>
          </cell>
          <cell r="E2288">
            <v>6.3208632120146122</v>
          </cell>
          <cell r="F2288">
            <v>5.6195259386292653</v>
          </cell>
          <cell r="G2288">
            <v>12.850768944375387</v>
          </cell>
          <cell r="H2288">
            <v>15.039377550052187</v>
          </cell>
          <cell r="I2288">
            <v>19.774402844535683</v>
          </cell>
          <cell r="J2288">
            <v>37.159962260914313</v>
          </cell>
          <cell r="K2288">
            <v>44.897729334693182</v>
          </cell>
          <cell r="L2288">
            <v>26.966141767408665</v>
          </cell>
          <cell r="M2288">
            <v>22.233603116499314</v>
          </cell>
          <cell r="N2288">
            <v>20.888862881636118</v>
          </cell>
          <cell r="O2288">
            <v>28.353676689490921</v>
          </cell>
          <cell r="P2288">
            <v>28.978449267581869</v>
          </cell>
          <cell r="Q2288">
            <v>29.749731088305708</v>
          </cell>
          <cell r="R2288">
            <v>25.927706665707117</v>
          </cell>
          <cell r="S2288">
            <v>25.409999999999997</v>
          </cell>
          <cell r="T2288">
            <v>11.010799902471165</v>
          </cell>
          <cell r="U2288">
            <v>9.0394025026713383</v>
          </cell>
          <cell r="V2288">
            <v>6.4142378322402491</v>
          </cell>
          <cell r="W2288">
            <v>3.9619431600616504</v>
          </cell>
          <cell r="X2288">
            <v>6.2796421924716341</v>
          </cell>
          <cell r="Y2288">
            <v>6.3684062150777088</v>
          </cell>
          <cell r="Z2288">
            <v>7.096963796590269</v>
          </cell>
          <cell r="AA2288">
            <v>3.8521085925883285</v>
          </cell>
          <cell r="AB2288">
            <v>3.8178964586497006</v>
          </cell>
          <cell r="AC2288">
            <v>3.2900196702115978</v>
          </cell>
          <cell r="AH2288">
            <v>13.525349308640225</v>
          </cell>
          <cell r="AM2288">
            <v>16.830950411540258</v>
          </cell>
          <cell r="AR2288">
            <v>127.64555226640239</v>
          </cell>
          <cell r="AV2288">
            <v>40.097886552639793</v>
          </cell>
          <cell r="BA2288">
            <v>30</v>
          </cell>
          <cell r="BH2288">
            <v>18.847457627118644</v>
          </cell>
          <cell r="BQ2288">
            <v>16.500697027603245</v>
          </cell>
          <cell r="CC2288">
            <v>13.648865997617447</v>
          </cell>
          <cell r="CN2288">
            <v>17.632796127251837</v>
          </cell>
          <cell r="CZ2288">
            <v>21.175879718970048</v>
          </cell>
          <cell r="DM2288">
            <v>13.920200376181771</v>
          </cell>
          <cell r="DW2288">
            <v>22.118721963337503</v>
          </cell>
          <cell r="DX2288">
            <v>22.830125566753821</v>
          </cell>
          <cell r="DY2288">
            <v>23.899238963441309</v>
          </cell>
          <cell r="EA2288">
            <v>9.1026283698996746</v>
          </cell>
          <cell r="ED2288">
            <v>7.7587775476723069</v>
          </cell>
          <cell r="EG2288">
            <v>7.0701457182368026</v>
          </cell>
          <cell r="EJ2288">
            <v>6.9293396081542404</v>
          </cell>
          <cell r="EM2288">
            <v>6.5534100201361243</v>
          </cell>
          <cell r="EP2288">
            <v>6.3417487841467928</v>
          </cell>
        </row>
        <row r="2289">
          <cell r="D2289">
            <v>1.7762359063313093</v>
          </cell>
          <cell r="E2289">
            <v>2.37895995218171</v>
          </cell>
          <cell r="F2289">
            <v>3.3641299807869016</v>
          </cell>
          <cell r="G2289">
            <v>4.1434065454735194</v>
          </cell>
          <cell r="H2289">
            <v>3.9574954247055167</v>
          </cell>
          <cell r="I2289">
            <v>3.2029182389601085</v>
          </cell>
          <cell r="J2289">
            <v>1.8311776881752593</v>
          </cell>
          <cell r="K2289">
            <v>3.0521995737685703</v>
          </cell>
          <cell r="L2289">
            <v>4.9688384026666084</v>
          </cell>
          <cell r="M2289">
            <v>6.241146282498975</v>
          </cell>
          <cell r="N2289">
            <v>5.1305493808471159</v>
          </cell>
          <cell r="O2289">
            <v>3.9059086511820125</v>
          </cell>
          <cell r="P2289">
            <v>3.6430802430575278</v>
          </cell>
          <cell r="Q2289">
            <v>4.2395741530651803</v>
          </cell>
          <cell r="R2289">
            <v>10.051955743397855</v>
          </cell>
          <cell r="S2289">
            <v>1.2163424205559281</v>
          </cell>
          <cell r="T2289">
            <v>2.1403179138484458</v>
          </cell>
          <cell r="U2289">
            <v>2.2340494190171287</v>
          </cell>
          <cell r="V2289">
            <v>2.2274473367333174</v>
          </cell>
          <cell r="W2289">
            <v>3.9706866227063595</v>
          </cell>
          <cell r="X2289">
            <v>4.8612474830886176</v>
          </cell>
          <cell r="Y2289">
            <v>6.4384496386153263</v>
          </cell>
          <cell r="Z2289">
            <v>2.2317196939387953</v>
          </cell>
          <cell r="AA2289">
            <v>2.3611855372142023</v>
          </cell>
          <cell r="AB2289">
            <v>4.5072389899852601</v>
          </cell>
          <cell r="AC2289">
            <v>5.0151728047677988</v>
          </cell>
          <cell r="AH2289">
            <v>3.8694845848001731</v>
          </cell>
          <cell r="AM2289">
            <v>3.8428274731439354</v>
          </cell>
          <cell r="AR2289">
            <v>1.9400050600689385</v>
          </cell>
          <cell r="AV2289">
            <v>0.13321915462081269</v>
          </cell>
          <cell r="BA2289">
            <v>0.12663501998626875</v>
          </cell>
          <cell r="BH2289">
            <v>0.88002693360014039</v>
          </cell>
          <cell r="BQ2289">
            <v>1.8081581907524715</v>
          </cell>
          <cell r="CC2289">
            <v>2.166818691883166</v>
          </cell>
          <cell r="CN2289">
            <v>1.2327271390407095</v>
          </cell>
          <cell r="CZ2289">
            <v>5.180118069941293</v>
          </cell>
          <cell r="DM2289">
            <v>4.7482527389957312</v>
          </cell>
          <cell r="DW2289">
            <v>6.3639182555595548</v>
          </cell>
          <cell r="DX2289">
            <v>6.0117002950765883</v>
          </cell>
          <cell r="DY2289">
            <v>16.443420797782611</v>
          </cell>
          <cell r="EA2289">
            <v>6.4083498089923978</v>
          </cell>
          <cell r="ED2289">
            <v>6.4581966575151126</v>
          </cell>
          <cell r="EG2289">
            <v>6.2768283028491201</v>
          </cell>
          <cell r="EJ2289">
            <v>5.9036189296989399</v>
          </cell>
          <cell r="EM2289">
            <v>5.755498253969078</v>
          </cell>
          <cell r="EP2289">
            <v>5.8662253706188165</v>
          </cell>
        </row>
        <row r="2294">
          <cell r="D2294">
            <v>5.4557953674337494</v>
          </cell>
          <cell r="E2294">
            <v>5.5850977176419292</v>
          </cell>
          <cell r="F2294">
            <v>5.7191400628653355</v>
          </cell>
          <cell r="G2294">
            <v>5.8563994243741035</v>
          </cell>
          <cell r="H2294">
            <v>5.996953010559082</v>
          </cell>
          <cell r="I2294">
            <v>6.1408798828125004</v>
          </cell>
          <cell r="J2294">
            <v>6.2882610000000003</v>
          </cell>
          <cell r="K2294">
            <v>6.4948293751986172</v>
          </cell>
          <cell r="L2294">
            <v>6.7286432327057675</v>
          </cell>
          <cell r="M2294">
            <v>6.9708743890831757</v>
          </cell>
          <cell r="N2294">
            <v>7.2218258670901703</v>
          </cell>
          <cell r="O2294">
            <v>7.4818115983054163</v>
          </cell>
          <cell r="P2294">
            <v>7.7511568158444115</v>
          </cell>
          <cell r="Q2294">
            <v>8.0301984612148107</v>
          </cell>
          <cell r="R2294">
            <v>8.3192856058185445</v>
          </cell>
          <cell r="S2294">
            <v>8.6187798876280119</v>
          </cell>
          <cell r="T2294">
            <v>8.9290559635826199</v>
          </cell>
          <cell r="U2294">
            <v>9.2505019782715951</v>
          </cell>
          <cell r="V2294">
            <v>9.5835200494893726</v>
          </cell>
          <cell r="W2294">
            <v>9.9285267712709899</v>
          </cell>
          <cell r="X2294">
            <v>10.285953735036745</v>
          </cell>
          <cell r="Y2294">
            <v>10.656248069498069</v>
          </cell>
          <cell r="Z2294">
            <v>11.039873</v>
          </cell>
          <cell r="AA2294">
            <v>11.437308428</v>
          </cell>
          <cell r="AB2294">
            <v>11.849051531408</v>
          </cell>
          <cell r="AC2294">
            <v>12.275617386538686</v>
          </cell>
          <cell r="AH2294">
            <v>12.717539612454077</v>
          </cell>
          <cell r="AM2294">
            <v>13.175371038502425</v>
          </cell>
          <cell r="AR2294">
            <v>13.649684395888512</v>
          </cell>
          <cell r="AV2294">
            <v>14.141073034140497</v>
          </cell>
          <cell r="BA2294">
            <v>14.650151663369554</v>
          </cell>
          <cell r="BH2294">
            <v>15.177557123250859</v>
          </cell>
          <cell r="BQ2294">
            <v>15.723949179687889</v>
          </cell>
          <cell r="CC2294">
            <v>16.29001135015665</v>
          </cell>
          <cell r="CN2294">
            <v>16.87645175876229</v>
          </cell>
          <cell r="CZ2294">
            <v>17.48400402207773</v>
          </cell>
          <cell r="DM2294">
            <v>18.113428166872527</v>
          </cell>
          <cell r="DW2294">
            <v>18.765511580879938</v>
          </cell>
          <cell r="DX2294">
            <v>18.765511580879938</v>
          </cell>
          <cell r="DY2294">
            <v>18.765511580879938</v>
          </cell>
          <cell r="EA2294">
            <v>19.441069997791615</v>
          </cell>
          <cell r="ED2294">
            <v>20.140948517712115</v>
          </cell>
          <cell r="EG2294">
            <v>20.86602266434975</v>
          </cell>
          <cell r="EJ2294">
            <v>21.61719948026634</v>
          </cell>
          <cell r="EM2294">
            <v>22.395418661555926</v>
          </cell>
          <cell r="EP2294">
            <v>23.201653733371938</v>
          </cell>
        </row>
        <row r="2300">
          <cell r="AV2300">
            <v>71169</v>
          </cell>
          <cell r="BA2300">
            <v>89276</v>
          </cell>
          <cell r="BH2300">
            <v>88229.648214999717</v>
          </cell>
          <cell r="BQ2300">
            <v>85759.124284205565</v>
          </cell>
          <cell r="CC2300">
            <v>77934.797592068746</v>
          </cell>
          <cell r="CN2300">
            <v>80077.603661558562</v>
          </cell>
          <cell r="CZ2300">
            <v>86771.90832994727</v>
          </cell>
          <cell r="DM2300">
            <v>85139.60796391037</v>
          </cell>
          <cell r="DW2300">
            <v>82911.811698688543</v>
          </cell>
          <cell r="DX2300">
            <v>82137.355717096856</v>
          </cell>
          <cell r="DY2300">
            <v>80812.046211232519</v>
          </cell>
          <cell r="EA2300">
            <v>78884.886310847272</v>
          </cell>
          <cell r="ED2300">
            <v>79168.792336724597</v>
          </cell>
          <cell r="EG2300">
            <v>78794.829675127388</v>
          </cell>
          <cell r="EJ2300">
            <v>78811.694262251185</v>
          </cell>
          <cell r="EM2300">
            <v>79010.471051210159</v>
          </cell>
          <cell r="EP2300">
            <v>79482.688551635569</v>
          </cell>
        </row>
        <row r="2479"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71.376000000000005</v>
          </cell>
          <cell r="W2479">
            <v>73.671000000000006</v>
          </cell>
          <cell r="X2479">
            <v>65.801000000000002</v>
          </cell>
          <cell r="Y2479">
            <v>54.36</v>
          </cell>
          <cell r="Z2479">
            <v>84.584999999999994</v>
          </cell>
          <cell r="AA2479">
            <v>15.403000000000006</v>
          </cell>
          <cell r="AB2479">
            <v>67.816999999999993</v>
          </cell>
          <cell r="AC2479">
            <v>24.220000000000006</v>
          </cell>
          <cell r="AD2479">
            <v>0</v>
          </cell>
          <cell r="AE2479">
            <v>0</v>
          </cell>
          <cell r="AF2479">
            <v>0</v>
          </cell>
          <cell r="AH2479">
            <v>54.757000000000005</v>
          </cell>
          <cell r="AM2479">
            <v>5</v>
          </cell>
          <cell r="AR2479">
            <v>5.2</v>
          </cell>
          <cell r="AV2479">
            <v>5</v>
          </cell>
          <cell r="BA2479">
            <v>1.7750000000000012</v>
          </cell>
          <cell r="BH2479">
            <v>1.7838750000000014</v>
          </cell>
          <cell r="BQ2479">
            <v>1.7927943750000017</v>
          </cell>
          <cell r="CC2479">
            <v>1.819686290625002</v>
          </cell>
          <cell r="CN2479">
            <v>1.8469815849843771</v>
          </cell>
          <cell r="CZ2479">
            <v>1.8746863087591432</v>
          </cell>
          <cell r="DM2479">
            <v>1.9477990748007501</v>
          </cell>
          <cell r="DW2479">
            <v>1.84456572383631</v>
          </cell>
          <cell r="DX2479">
            <v>1.8465135229111107</v>
          </cell>
          <cell r="DY2479">
            <v>1.8620959155095165</v>
          </cell>
          <cell r="EA2479">
            <v>1.8225088471132667</v>
          </cell>
          <cell r="ED2479">
            <v>1.8498464798199656</v>
          </cell>
          <cell r="EG2479">
            <v>1.8757443305374453</v>
          </cell>
          <cell r="EJ2479">
            <v>1.9057562398260446</v>
          </cell>
          <cell r="EM2479">
            <v>1.9400598521429131</v>
          </cell>
          <cell r="EP2479">
            <v>1.9788610491857712</v>
          </cell>
        </row>
        <row r="2480">
          <cell r="D2480" t="str">
            <v>...</v>
          </cell>
          <cell r="E2480" t="str">
            <v>...</v>
          </cell>
          <cell r="F2480" t="str">
            <v>...</v>
          </cell>
          <cell r="G2480" t="str">
            <v>...</v>
          </cell>
          <cell r="H2480" t="str">
            <v>...</v>
          </cell>
          <cell r="I2480" t="str">
            <v>...</v>
          </cell>
          <cell r="J2480" t="str">
            <v>...</v>
          </cell>
          <cell r="K2480" t="str">
            <v>...</v>
          </cell>
          <cell r="L2480" t="str">
            <v>...</v>
          </cell>
          <cell r="M2480" t="str">
            <v>...</v>
          </cell>
          <cell r="N2480" t="str">
            <v>...</v>
          </cell>
          <cell r="O2480" t="str">
            <v>...</v>
          </cell>
          <cell r="P2480" t="str">
            <v>...</v>
          </cell>
          <cell r="Q2480" t="str">
            <v>...</v>
          </cell>
          <cell r="R2480" t="str">
            <v>...</v>
          </cell>
          <cell r="S2480" t="str">
            <v>...</v>
          </cell>
          <cell r="T2480">
            <v>203.62409745810191</v>
          </cell>
          <cell r="U2480">
            <v>799.5385783527322</v>
          </cell>
          <cell r="V2480">
            <v>816.39099999999996</v>
          </cell>
          <cell r="W2480">
            <v>733.92200000000014</v>
          </cell>
          <cell r="X2480">
            <v>671.95899999999995</v>
          </cell>
          <cell r="Y2480">
            <v>628.28200000000004</v>
          </cell>
          <cell r="Z2480">
            <v>541.08500000000004</v>
          </cell>
          <cell r="AA2480">
            <v>552.88800000000003</v>
          </cell>
          <cell r="AB2480">
            <v>582.06299999999999</v>
          </cell>
          <cell r="AC2480">
            <v>575.64599999999996</v>
          </cell>
          <cell r="AD2480">
            <v>38.846008516022621</v>
          </cell>
          <cell r="AE2480">
            <v>356.57264143040663</v>
          </cell>
          <cell r="AF2480">
            <v>324.23290762805385</v>
          </cell>
          <cell r="AH2480">
            <v>466.83699999999999</v>
          </cell>
          <cell r="AM2480">
            <v>518.66200000000003</v>
          </cell>
          <cell r="AR2480">
            <v>742.57899999999995</v>
          </cell>
          <cell r="AV2480">
            <v>633.38800000000003</v>
          </cell>
          <cell r="BA2480">
            <v>564.04909432525608</v>
          </cell>
          <cell r="BH2480">
            <v>636.59886498182095</v>
          </cell>
          <cell r="BQ2480">
            <v>711.44955515929166</v>
          </cell>
          <cell r="CC2480">
            <v>677.0638687248545</v>
          </cell>
          <cell r="CN2480">
            <v>661.8008042822679</v>
          </cell>
          <cell r="CZ2480">
            <v>686.15492763714076</v>
          </cell>
          <cell r="DM2480">
            <v>753.49172085390103</v>
          </cell>
          <cell r="DW2480">
            <v>767.68700589416278</v>
          </cell>
          <cell r="DX2480">
            <v>752.63431950408119</v>
          </cell>
          <cell r="DY2480">
            <v>737.5816331139996</v>
          </cell>
          <cell r="EA2480">
            <v>778.52802541776248</v>
          </cell>
          <cell r="ED2480">
            <v>809.78327574442426</v>
          </cell>
          <cell r="EG2480">
            <v>794.39053989958279</v>
          </cell>
          <cell r="EJ2480">
            <v>794.39053989958279</v>
          </cell>
          <cell r="EM2480">
            <v>794.39053989958279</v>
          </cell>
          <cell r="EP2480">
            <v>794.39053989958279</v>
          </cell>
        </row>
        <row r="2482">
          <cell r="D2482">
            <v>55.998690836798573</v>
          </cell>
          <cell r="E2482">
            <v>59.545108920116334</v>
          </cell>
          <cell r="F2482">
            <v>64.717312359747496</v>
          </cell>
          <cell r="G2482">
            <v>69.070265096530619</v>
          </cell>
          <cell r="H2482">
            <v>69.070265096530619</v>
          </cell>
          <cell r="I2482">
            <v>107.67361617755708</v>
          </cell>
          <cell r="J2482">
            <v>104.63594853624369</v>
          </cell>
          <cell r="K2482">
            <v>108.79107602942514</v>
          </cell>
          <cell r="L2482">
            <v>90.062994287264701</v>
          </cell>
          <cell r="M2482">
            <v>168.37717744109415</v>
          </cell>
          <cell r="N2482">
            <v>167.33661245803867</v>
          </cell>
          <cell r="O2482">
            <v>174.30674860507997</v>
          </cell>
          <cell r="P2482">
            <v>200.12877309054099</v>
          </cell>
          <cell r="Q2482">
            <v>186.02254359847097</v>
          </cell>
          <cell r="R2482">
            <v>202.09612351117667</v>
          </cell>
          <cell r="S2482">
            <v>227.68303600199789</v>
          </cell>
          <cell r="T2482">
            <v>249.4405250815845</v>
          </cell>
          <cell r="U2482">
            <v>273.81528889522417</v>
          </cell>
          <cell r="V2482">
            <v>337.68599999999998</v>
          </cell>
          <cell r="W2482">
            <v>361.72899999999998</v>
          </cell>
          <cell r="X2482">
            <v>386.084</v>
          </cell>
          <cell r="Y2482">
            <v>430.75399999999996</v>
          </cell>
          <cell r="Z2482">
            <v>455.39099999999991</v>
          </cell>
          <cell r="AA2482">
            <v>475.24</v>
          </cell>
          <cell r="AB2482">
            <v>565.18000000000006</v>
          </cell>
          <cell r="AC2482">
            <v>937.04200000000003</v>
          </cell>
          <cell r="AH2482">
            <v>1059.3719999999998</v>
          </cell>
          <cell r="AM2482">
            <v>1087.6170000000002</v>
          </cell>
          <cell r="AR2482">
            <v>982.92900000000009</v>
          </cell>
          <cell r="AV2482">
            <v>805.68541799999934</v>
          </cell>
          <cell r="BA2482">
            <v>799.37095957216741</v>
          </cell>
          <cell r="BH2482">
            <v>841.91308736000133</v>
          </cell>
          <cell r="BQ2482">
            <v>935.7363187483179</v>
          </cell>
          <cell r="CC2482">
            <v>904.34457909391097</v>
          </cell>
          <cell r="CN2482">
            <v>899.95280168039676</v>
          </cell>
          <cell r="CZ2482">
            <v>873.40292481659264</v>
          </cell>
          <cell r="DM2482">
            <v>966.41274019096591</v>
          </cell>
          <cell r="DW2482">
            <v>980.95552412570692</v>
          </cell>
          <cell r="DX2482">
            <v>978.02741696030182</v>
          </cell>
          <cell r="DY2482">
            <v>975.50211603222408</v>
          </cell>
          <cell r="EA2482">
            <v>925.87572181654537</v>
          </cell>
          <cell r="ED2482">
            <v>939.71827104574049</v>
          </cell>
          <cell r="EG2482">
            <v>944.82251089891463</v>
          </cell>
          <cell r="EJ2482">
            <v>951.30594914447431</v>
          </cell>
          <cell r="EM2482">
            <v>959.34064100101784</v>
          </cell>
          <cell r="EP2482">
            <v>969.13262862844613</v>
          </cell>
        </row>
        <row r="2484">
          <cell r="D2484">
            <v>-5.2424752475247525</v>
          </cell>
          <cell r="E2484">
            <v>-7.2588118811881186</v>
          </cell>
          <cell r="F2484">
            <v>-7.6620792079207911</v>
          </cell>
          <cell r="G2484">
            <v>-8.8718811881188113</v>
          </cell>
          <cell r="H2484">
            <v>-8.8718811881188113</v>
          </cell>
          <cell r="I2484">
            <v>-10.081683168316831</v>
          </cell>
          <cell r="J2484">
            <v>-7.0168514851485142</v>
          </cell>
          <cell r="K2484">
            <v>-5.5247623762376232</v>
          </cell>
          <cell r="L2484">
            <v>-9.0735148514851485</v>
          </cell>
          <cell r="M2484">
            <v>-9.154168316831683</v>
          </cell>
          <cell r="N2484">
            <v>-12.743247524752476</v>
          </cell>
          <cell r="O2484">
            <v>-15.324158415841582</v>
          </cell>
          <cell r="P2484">
            <v>-9.7187425742574263</v>
          </cell>
          <cell r="Q2484">
            <v>-11.049524752475246</v>
          </cell>
          <cell r="R2484">
            <v>-8.629920792079206</v>
          </cell>
          <cell r="S2484">
            <v>-10.001029702970296</v>
          </cell>
          <cell r="T2484">
            <v>-10.141545737220687</v>
          </cell>
          <cell r="U2484">
            <v>-6.2506435643564355</v>
          </cell>
          <cell r="V2484">
            <v>183.39099999999999</v>
          </cell>
          <cell r="W2484">
            <v>199.83599999999998</v>
          </cell>
          <cell r="X2484">
            <v>205.24199999999999</v>
          </cell>
          <cell r="Y2484">
            <v>209.18799999999996</v>
          </cell>
          <cell r="Z2484">
            <v>231.37699999999995</v>
          </cell>
          <cell r="AA2484">
            <v>261.48099999999999</v>
          </cell>
          <cell r="AB2484">
            <v>309.64600000000002</v>
          </cell>
          <cell r="AC2484">
            <v>591.947</v>
          </cell>
          <cell r="AH2484">
            <v>646.61400000000003</v>
          </cell>
          <cell r="AM2484">
            <v>684.32799999999997</v>
          </cell>
          <cell r="AR2484">
            <v>699.01200000000006</v>
          </cell>
          <cell r="AV2484">
            <v>715.27741799999933</v>
          </cell>
          <cell r="BA2484">
            <v>716.55871232430115</v>
          </cell>
          <cell r="BH2484">
            <v>747.53291601062676</v>
          </cell>
          <cell r="BQ2484">
            <v>747.61031892188635</v>
          </cell>
          <cell r="CC2484">
            <v>715.56504648798023</v>
          </cell>
          <cell r="CN2484">
            <v>725.53429852644695</v>
          </cell>
          <cell r="CZ2484">
            <v>716.08996180416216</v>
          </cell>
          <cell r="DM2484">
            <v>715.51561420795724</v>
          </cell>
          <cell r="DW2484">
            <v>715.62545463413073</v>
          </cell>
          <cell r="DX2484">
            <v>715.62545463413073</v>
          </cell>
          <cell r="DY2484">
            <v>715.62545463413073</v>
          </cell>
          <cell r="EA2484">
            <v>716.07540114997823</v>
          </cell>
          <cell r="ED2484">
            <v>716.52535917105502</v>
          </cell>
          <cell r="EG2484">
            <v>716.97531719213202</v>
          </cell>
          <cell r="EJ2484">
            <v>717.42527521320892</v>
          </cell>
          <cell r="EM2484">
            <v>717.87523323428582</v>
          </cell>
          <cell r="EP2484">
            <v>718.32519125536282</v>
          </cell>
        </row>
        <row r="2489">
          <cell r="D2489">
            <v>61.190301886792462</v>
          </cell>
          <cell r="E2489">
            <v>66.753056603773587</v>
          </cell>
          <cell r="F2489">
            <v>72.315811320754719</v>
          </cell>
          <cell r="G2489">
            <v>77.878566037735851</v>
          </cell>
          <cell r="H2489">
            <v>77.878566037735851</v>
          </cell>
          <cell r="I2489">
            <v>77.878566037735851</v>
          </cell>
          <cell r="J2489">
            <v>71.759535849056604</v>
          </cell>
          <cell r="K2489">
            <v>72.315811320754719</v>
          </cell>
          <cell r="L2489">
            <v>64.527954716981128</v>
          </cell>
          <cell r="M2489">
            <v>66.196781132075472</v>
          </cell>
          <cell r="N2489">
            <v>64.527954716981128</v>
          </cell>
          <cell r="O2489">
            <v>65.640505660377357</v>
          </cell>
          <cell r="P2489">
            <v>73.984637735849063</v>
          </cell>
          <cell r="Q2489">
            <v>71.759535849056604</v>
          </cell>
          <cell r="R2489">
            <v>80.659943396226424</v>
          </cell>
          <cell r="S2489">
            <v>91.78545283018866</v>
          </cell>
          <cell r="T2489">
            <v>113.33314601476621</v>
          </cell>
          <cell r="U2489">
            <v>131.28101132075471</v>
          </cell>
          <cell r="V2489">
            <v>147.41300000000001</v>
          </cell>
          <cell r="W2489">
            <v>155.06299999999999</v>
          </cell>
          <cell r="X2489">
            <v>173.63200000000001</v>
          </cell>
          <cell r="Y2489">
            <v>213.81100000000001</v>
          </cell>
          <cell r="Z2489">
            <v>215.614</v>
          </cell>
          <cell r="AA2489">
            <v>201.78700000000001</v>
          </cell>
          <cell r="AB2489">
            <v>242.857</v>
          </cell>
          <cell r="AC2489">
            <v>330.464</v>
          </cell>
          <cell r="AH2489">
            <v>397.42500000000001</v>
          </cell>
          <cell r="AM2489">
            <v>386.78500000000003</v>
          </cell>
          <cell r="AR2489">
            <v>268.84800000000001</v>
          </cell>
          <cell r="AV2489">
            <v>76.174999999999997</v>
          </cell>
          <cell r="BA2489">
            <v>68.994132247866332</v>
          </cell>
          <cell r="BH2489">
            <v>79.492470574574554</v>
          </cell>
          <cell r="BQ2489">
            <v>172.01867837845117</v>
          </cell>
          <cell r="CC2489">
            <v>171.80371244840202</v>
          </cell>
          <cell r="CN2489">
            <v>153.81151586219767</v>
          </cell>
          <cell r="CZ2489">
            <v>134.25106344393279</v>
          </cell>
          <cell r="DM2489">
            <v>225.02448640324403</v>
          </cell>
          <cell r="DW2489">
            <v>236.0064668473812</v>
          </cell>
          <cell r="DX2489">
            <v>233.081419395415</v>
          </cell>
          <cell r="DY2489">
            <v>230.58059617484776</v>
          </cell>
          <cell r="EA2489">
            <v>176.51725099898911</v>
          </cell>
          <cell r="ED2489">
            <v>185.33772527895039</v>
          </cell>
          <cell r="EG2489">
            <v>184.58961701758227</v>
          </cell>
          <cell r="EJ2489">
            <v>184.25306754736908</v>
          </cell>
          <cell r="EM2489">
            <v>184.32514507566347</v>
          </cell>
          <cell r="EP2489">
            <v>184.80562749146384</v>
          </cell>
        </row>
        <row r="2492">
          <cell r="D2492">
            <v>439.24579981116551</v>
          </cell>
          <cell r="E2492">
            <v>471.59470371677776</v>
          </cell>
          <cell r="F2492">
            <v>493.93858613913562</v>
          </cell>
          <cell r="G2492">
            <v>538.28781685311901</v>
          </cell>
          <cell r="H2492">
            <v>545.54073753428383</v>
          </cell>
          <cell r="I2492">
            <v>519.66387523042226</v>
          </cell>
          <cell r="J2492">
            <v>547.59274925363832</v>
          </cell>
          <cell r="K2492">
            <v>519.25468916582042</v>
          </cell>
          <cell r="L2492">
            <v>548.56195526604301</v>
          </cell>
          <cell r="M2492">
            <v>544.48019856883491</v>
          </cell>
          <cell r="N2492">
            <v>576.30800419527668</v>
          </cell>
          <cell r="O2492">
            <v>571.00935847617234</v>
          </cell>
          <cell r="P2492">
            <v>573.64180087951718</v>
          </cell>
          <cell r="Q2492">
            <v>600.5188983721016</v>
          </cell>
          <cell r="R2492">
            <v>653.31596571437512</v>
          </cell>
          <cell r="S2492">
            <v>754.02679981384586</v>
          </cell>
          <cell r="T2492">
            <v>961.40392932275131</v>
          </cell>
          <cell r="U2492">
            <v>1223.509754442139</v>
          </cell>
          <cell r="V2492">
            <v>1338.614</v>
          </cell>
          <cell r="W2492">
            <v>1321.2270000000001</v>
          </cell>
          <cell r="X2492">
            <v>1443.2219999999998</v>
          </cell>
          <cell r="Y2492">
            <v>1529.1510000000001</v>
          </cell>
          <cell r="Z2492">
            <v>1551.8600000000001</v>
          </cell>
          <cell r="AA2492">
            <v>1640.44</v>
          </cell>
          <cell r="AB2492">
            <v>1794.4080000000001</v>
          </cell>
          <cell r="AC2492">
            <v>1679.9920000000002</v>
          </cell>
          <cell r="AH2492">
            <v>1722.3429999999998</v>
          </cell>
          <cell r="AM2492">
            <v>1763.5589999999997</v>
          </cell>
          <cell r="AR2492">
            <v>1863.92</v>
          </cell>
          <cell r="AV2492">
            <v>1779.5540000000001</v>
          </cell>
          <cell r="BA2492">
            <v>1760.1031035556532</v>
          </cell>
          <cell r="BH2492">
            <v>1770.4886195020233</v>
          </cell>
          <cell r="BQ2492">
            <v>1732.8983311979655</v>
          </cell>
          <cell r="CC2492">
            <v>1638.6510762386345</v>
          </cell>
          <cell r="CN2492">
            <v>1660.7552805514811</v>
          </cell>
          <cell r="CZ2492">
            <v>1712.7631532286052</v>
          </cell>
          <cell r="DM2492">
            <v>1833.904677288511</v>
          </cell>
          <cell r="DW2492">
            <v>1870.4982801181927</v>
          </cell>
          <cell r="DX2492">
            <v>1864.8123249295816</v>
          </cell>
          <cell r="DY2492">
            <v>1863.3802014172745</v>
          </cell>
          <cell r="EA2492">
            <v>1884.672814065357</v>
          </cell>
          <cell r="ED2492">
            <v>1978.3890485393006</v>
          </cell>
          <cell r="EG2492">
            <v>2066.3735853663889</v>
          </cell>
          <cell r="EJ2492">
            <v>2160.2137895404485</v>
          </cell>
          <cell r="EM2492">
            <v>2260.8732369813029</v>
          </cell>
          <cell r="EP2492">
            <v>2369.2009851321518</v>
          </cell>
        </row>
        <row r="2498">
          <cell r="D2498">
            <v>138.02010705289672</v>
          </cell>
          <cell r="E2498">
            <v>151.25491183879092</v>
          </cell>
          <cell r="F2498">
            <v>155.0362846347607</v>
          </cell>
          <cell r="G2498">
            <v>181.5058942065491</v>
          </cell>
          <cell r="H2498">
            <v>196.63138539042819</v>
          </cell>
          <cell r="I2498">
            <v>179.61520780856421</v>
          </cell>
          <cell r="J2498">
            <v>199.27834634760706</v>
          </cell>
          <cell r="K2498">
            <v>185.09819836272041</v>
          </cell>
          <cell r="L2498">
            <v>158.250451511335</v>
          </cell>
          <cell r="M2498">
            <v>167.13667758186398</v>
          </cell>
          <cell r="N2498">
            <v>154.84721599496223</v>
          </cell>
          <cell r="O2498">
            <v>143.69216624685137</v>
          </cell>
          <cell r="P2498">
            <v>172.80873677581863</v>
          </cell>
          <cell r="Q2498">
            <v>178.29172732997478</v>
          </cell>
          <cell r="R2498">
            <v>192.66094395465996</v>
          </cell>
          <cell r="S2498">
            <v>195.89574874055415</v>
          </cell>
          <cell r="T2498">
            <v>204.48164753689466</v>
          </cell>
          <cell r="U2498">
            <v>271.99681683539205</v>
          </cell>
          <cell r="V2498">
            <v>80.552999999999997</v>
          </cell>
          <cell r="W2498">
            <v>95.682000000000002</v>
          </cell>
          <cell r="X2498">
            <v>103.53</v>
          </cell>
          <cell r="Y2498">
            <v>114.34</v>
          </cell>
          <cell r="Z2498">
            <v>88.105999999999995</v>
          </cell>
          <cell r="AA2498">
            <v>86.412000000000006</v>
          </cell>
          <cell r="AB2498">
            <v>110.48799999999999</v>
          </cell>
          <cell r="AC2498">
            <v>99.787999999999997</v>
          </cell>
          <cell r="AH2498">
            <v>82.441999999999993</v>
          </cell>
          <cell r="AM2498">
            <v>100.456</v>
          </cell>
          <cell r="AR2498">
            <v>69.703999999999994</v>
          </cell>
          <cell r="AV2498">
            <v>81.548000000000002</v>
          </cell>
          <cell r="BA2498">
            <v>83.167650687922105</v>
          </cell>
          <cell r="BH2498">
            <v>73.612242408820222</v>
          </cell>
          <cell r="BQ2498">
            <v>75.338002616550341</v>
          </cell>
          <cell r="CC2498">
            <v>81.812801390556146</v>
          </cell>
          <cell r="CN2498">
            <v>90.579376400243021</v>
          </cell>
          <cell r="CZ2498">
            <v>93.419965032637393</v>
          </cell>
          <cell r="DM2498">
            <v>104.77162464684231</v>
          </cell>
          <cell r="DW2498">
            <v>105.59756839054558</v>
          </cell>
          <cell r="DX2498">
            <v>105.77104624320623</v>
          </cell>
          <cell r="DY2498">
            <v>105.75357619563682</v>
          </cell>
          <cell r="EA2498">
            <v>106.8510599472182</v>
          </cell>
          <cell r="ED2498">
            <v>110.00675073085912</v>
          </cell>
          <cell r="EG2498">
            <v>110.78439497202342</v>
          </cell>
          <cell r="EJ2498">
            <v>110.81340021107516</v>
          </cell>
          <cell r="EM2498">
            <v>110.92945154354202</v>
          </cell>
          <cell r="EP2498">
            <v>111.04562441286035</v>
          </cell>
        </row>
        <row r="2510">
          <cell r="D2510">
            <v>801.51805937300151</v>
          </cell>
          <cell r="E2510">
            <v>1124.5083296457901</v>
          </cell>
          <cell r="F2510">
            <v>1148.1726874128126</v>
          </cell>
          <cell r="G2510">
            <v>1199.5219409891852</v>
          </cell>
          <cell r="H2510">
            <v>1246.822998849146</v>
          </cell>
          <cell r="I2510">
            <v>1303.821429103519</v>
          </cell>
          <cell r="J2510">
            <v>1265.9442117043454</v>
          </cell>
          <cell r="K2510">
            <v>1338.8194723734316</v>
          </cell>
          <cell r="L2510">
            <v>1349.8921628141409</v>
          </cell>
          <cell r="M2510">
            <v>1439.8374088642627</v>
          </cell>
          <cell r="N2510">
            <v>1532.764149139862</v>
          </cell>
          <cell r="O2510">
            <v>1627.3866797277065</v>
          </cell>
          <cell r="P2510">
            <v>1616.1469819617009</v>
          </cell>
          <cell r="Q2510">
            <v>1611.483125100608</v>
          </cell>
          <cell r="R2510">
            <v>1770.991440562364</v>
          </cell>
          <cell r="S2510">
            <v>1898.7020531947951</v>
          </cell>
          <cell r="T2510">
            <v>2394.6526228284511</v>
          </cell>
          <cell r="U2510">
            <v>3208.7237107084766</v>
          </cell>
          <cell r="V2510">
            <v>3452.4359999999997</v>
          </cell>
          <cell r="W2510">
            <v>3393.2140000000004</v>
          </cell>
          <cell r="X2510">
            <v>3565.8439999999991</v>
          </cell>
          <cell r="Y2510">
            <v>3677.2049999999999</v>
          </cell>
          <cell r="Z2510">
            <v>3572.2150000000001</v>
          </cell>
          <cell r="AA2510">
            <v>4189.0020000000004</v>
          </cell>
          <cell r="AB2510">
            <v>4286.863416351036</v>
          </cell>
          <cell r="AC2510">
            <v>4688.4120000000003</v>
          </cell>
          <cell r="AD2510">
            <v>1575.0295445732695</v>
          </cell>
          <cell r="AE2510">
            <v>1420.6039480370423</v>
          </cell>
          <cell r="AF2510">
            <v>1411.5846316680127</v>
          </cell>
          <cell r="AH2510">
            <v>4807.4399999999996</v>
          </cell>
          <cell r="AM2510">
            <v>4984.2440000000006</v>
          </cell>
          <cell r="AR2510">
            <v>5192.1409999999996</v>
          </cell>
          <cell r="AV2510">
            <v>5045.3459999999986</v>
          </cell>
          <cell r="BA2510">
            <v>4838.4643281853978</v>
          </cell>
          <cell r="BH2510">
            <v>4928.305976705753</v>
          </cell>
          <cell r="BQ2510">
            <v>5050.7438562438911</v>
          </cell>
          <cell r="CC2510">
            <v>4940.5503267598133</v>
          </cell>
          <cell r="CN2510">
            <v>4916.4562269456519</v>
          </cell>
          <cell r="CZ2510">
            <v>5058.7671886994931</v>
          </cell>
          <cell r="DM2510">
            <v>5293.7939912993406</v>
          </cell>
          <cell r="DW2510">
            <v>5432.1253209636288</v>
          </cell>
          <cell r="DX2510">
            <v>5401.5064549440694</v>
          </cell>
          <cell r="DY2510">
            <v>5379.6271014707236</v>
          </cell>
          <cell r="EA2510">
            <v>5492.9479186556046</v>
          </cell>
          <cell r="ED2510">
            <v>5738.4284189316713</v>
          </cell>
          <cell r="EG2510">
            <v>5933.5938534564029</v>
          </cell>
          <cell r="EJ2510">
            <v>6156.6515497070404</v>
          </cell>
          <cell r="EM2510">
            <v>6393.6812126349141</v>
          </cell>
          <cell r="EP2510">
            <v>6646.0566677124643</v>
          </cell>
        </row>
        <row r="2511">
          <cell r="D2511" t="str">
            <v>...</v>
          </cell>
          <cell r="E2511" t="str">
            <v>...</v>
          </cell>
          <cell r="F2511" t="str">
            <v>...</v>
          </cell>
          <cell r="G2511" t="str">
            <v>...</v>
          </cell>
          <cell r="H2511" t="str">
            <v>...</v>
          </cell>
          <cell r="I2511" t="str">
            <v>...</v>
          </cell>
          <cell r="J2511" t="str">
            <v>...</v>
          </cell>
          <cell r="K2511" t="str">
            <v>...</v>
          </cell>
          <cell r="L2511" t="str">
            <v>...</v>
          </cell>
          <cell r="M2511" t="str">
            <v>...</v>
          </cell>
          <cell r="N2511" t="str">
            <v>...</v>
          </cell>
          <cell r="O2511" t="str">
            <v>...</v>
          </cell>
          <cell r="P2511" t="str">
            <v>...</v>
          </cell>
          <cell r="Q2511" t="str">
            <v>...</v>
          </cell>
          <cell r="R2511" t="str">
            <v>...</v>
          </cell>
          <cell r="S2511" t="str">
            <v>...</v>
          </cell>
          <cell r="T2511">
            <v>203.62409745810191</v>
          </cell>
          <cell r="U2511">
            <v>799.5385783527322</v>
          </cell>
          <cell r="V2511">
            <v>816.39099999999996</v>
          </cell>
          <cell r="W2511">
            <v>733.92200000000014</v>
          </cell>
          <cell r="X2511">
            <v>671.95899999999995</v>
          </cell>
          <cell r="Y2511">
            <v>628.28200000000004</v>
          </cell>
          <cell r="Z2511">
            <v>541.08500000000004</v>
          </cell>
          <cell r="AA2511">
            <v>552.88800000000003</v>
          </cell>
          <cell r="AB2511">
            <v>582.06299999999999</v>
          </cell>
          <cell r="AC2511">
            <v>575.64599999999996</v>
          </cell>
          <cell r="AH2511">
            <v>466.83699999999999</v>
          </cell>
          <cell r="AM2511">
            <v>518.66200000000003</v>
          </cell>
          <cell r="AR2511">
            <v>742.57899999999995</v>
          </cell>
          <cell r="AV2511">
            <v>633.38800000000003</v>
          </cell>
          <cell r="BA2511">
            <v>564.04909432525608</v>
          </cell>
          <cell r="BH2511">
            <v>636.59886498182095</v>
          </cell>
          <cell r="BQ2511">
            <v>711.44955515929166</v>
          </cell>
          <cell r="CC2511">
            <v>677.0638687248545</v>
          </cell>
          <cell r="CN2511">
            <v>661.8008042822679</v>
          </cell>
          <cell r="CZ2511">
            <v>686.15492763714076</v>
          </cell>
          <cell r="DM2511">
            <v>753.49172085390103</v>
          </cell>
          <cell r="DW2511">
            <v>767.68700589416278</v>
          </cell>
          <cell r="DX2511">
            <v>752.63431950408119</v>
          </cell>
          <cell r="DY2511">
            <v>737.5816331139996</v>
          </cell>
          <cell r="EA2511">
            <v>778.52802541776248</v>
          </cell>
          <cell r="ED2511">
            <v>809.78327574442426</v>
          </cell>
          <cell r="EG2511">
            <v>794.39053989958279</v>
          </cell>
          <cell r="EJ2511">
            <v>794.39053989958279</v>
          </cell>
          <cell r="EM2511">
            <v>794.39053989958279</v>
          </cell>
          <cell r="EP2511">
            <v>794.39053989958279</v>
          </cell>
        </row>
        <row r="2528">
          <cell r="D2528">
            <v>95.069908818019073</v>
          </cell>
          <cell r="E2528">
            <v>98.726443772558284</v>
          </cell>
          <cell r="F2528">
            <v>104.82066869679029</v>
          </cell>
          <cell r="G2528">
            <v>109.6960486361759</v>
          </cell>
          <cell r="H2528">
            <v>114.57142857556151</v>
          </cell>
          <cell r="I2528">
            <v>118.22796353010071</v>
          </cell>
          <cell r="J2528">
            <v>124.72847011594817</v>
          </cell>
          <cell r="K2528">
            <v>116.19655522202336</v>
          </cell>
          <cell r="L2528">
            <v>119.44680851494708</v>
          </cell>
          <cell r="M2528">
            <v>133.78042553674075</v>
          </cell>
          <cell r="N2528">
            <v>127.09140425990371</v>
          </cell>
          <cell r="O2528">
            <v>120.73683404690853</v>
          </cell>
          <cell r="P2528">
            <v>141.26209583488296</v>
          </cell>
          <cell r="Q2528">
            <v>161.60218439882374</v>
          </cell>
          <cell r="R2528">
            <v>188.67843688850795</v>
          </cell>
          <cell r="S2528">
            <v>218.82059580485887</v>
          </cell>
          <cell r="T2528">
            <v>220.92781068390889</v>
          </cell>
          <cell r="U2528">
            <v>231.46935282986578</v>
          </cell>
          <cell r="V2528">
            <v>271.45100000000002</v>
          </cell>
          <cell r="W2528">
            <v>320.02300000000002</v>
          </cell>
          <cell r="X2528">
            <v>389.505</v>
          </cell>
          <cell r="Y2528">
            <v>460.48200000000003</v>
          </cell>
          <cell r="Z2528">
            <v>540.25459237498967</v>
          </cell>
          <cell r="AA2528">
            <v>561.1041476178508</v>
          </cell>
          <cell r="AB2528">
            <v>573.92326441584339</v>
          </cell>
          <cell r="AC2528">
            <v>715.4719024028783</v>
          </cell>
          <cell r="AH2528">
            <v>871.12506223786602</v>
          </cell>
          <cell r="AM2528">
            <v>939.36095439536109</v>
          </cell>
          <cell r="AR2528">
            <v>657.12171049880556</v>
          </cell>
          <cell r="AV2528">
            <v>639.7390088074477</v>
          </cell>
          <cell r="BA2528">
            <v>656.1128779098525</v>
          </cell>
          <cell r="BH2528">
            <v>587.1997693725823</v>
          </cell>
          <cell r="BQ2528">
            <v>614.6313881928661</v>
          </cell>
          <cell r="CC2528">
            <v>663.39688697579993</v>
          </cell>
          <cell r="CN2528">
            <v>731.30686361821927</v>
          </cell>
          <cell r="CZ2528">
            <v>835.14370250448894</v>
          </cell>
          <cell r="DM2528">
            <v>1026.7653240142338</v>
          </cell>
          <cell r="DW2528">
            <v>1086.687161903506</v>
          </cell>
          <cell r="DX2528">
            <v>1064.7838689968294</v>
          </cell>
          <cell r="DY2528">
            <v>1056.8874744410311</v>
          </cell>
          <cell r="EA2528">
            <v>1071.9000269414914</v>
          </cell>
          <cell r="ED2528">
            <v>1102.3480380950955</v>
          </cell>
          <cell r="EG2528">
            <v>1106.2546607440061</v>
          </cell>
          <cell r="EJ2528">
            <v>1104.2492364200828</v>
          </cell>
          <cell r="EM2528">
            <v>1103.3374899719759</v>
          </cell>
          <cell r="EP2528">
            <v>1102.7659658296527</v>
          </cell>
        </row>
        <row r="2533"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19.204622504200977</v>
          </cell>
          <cell r="J2533">
            <v>18.145277742803241</v>
          </cell>
          <cell r="K2533">
            <v>19.924226541117285</v>
          </cell>
          <cell r="L2533">
            <v>15.654749425163581</v>
          </cell>
          <cell r="M2533">
            <v>17.533319356183213</v>
          </cell>
          <cell r="N2533">
            <v>19.637317678925204</v>
          </cell>
          <cell r="O2533">
            <v>17.47721273424343</v>
          </cell>
          <cell r="P2533">
            <v>15.904263588161522</v>
          </cell>
          <cell r="Q2533">
            <v>20.647756508617835</v>
          </cell>
          <cell r="R2533">
            <v>22.525412967337953</v>
          </cell>
          <cell r="S2533">
            <v>32.84545425174025</v>
          </cell>
          <cell r="T2533">
            <v>47.011591761584192</v>
          </cell>
          <cell r="U2533">
            <v>59.217934779837272</v>
          </cell>
          <cell r="V2533">
            <v>173.05377725737696</v>
          </cell>
          <cell r="W2533">
            <v>48.386991972732098</v>
          </cell>
          <cell r="X2533">
            <v>48.684927505862277</v>
          </cell>
          <cell r="Y2533">
            <v>57.429613996542095</v>
          </cell>
          <cell r="Z2533">
            <v>63.131977915012143</v>
          </cell>
          <cell r="AA2533">
            <v>88.962592172098752</v>
          </cell>
          <cell r="AB2533">
            <v>103.72876976525703</v>
          </cell>
          <cell r="AC2533">
            <v>136.13539355159097</v>
          </cell>
          <cell r="AH2533">
            <v>94.052896161742339</v>
          </cell>
          <cell r="AM2533">
            <v>97.990750414686275</v>
          </cell>
          <cell r="AR2533">
            <v>50.629338335939266</v>
          </cell>
          <cell r="AV2533">
            <v>23.160572120467066</v>
          </cell>
          <cell r="BA2533">
            <v>26.557456031468906</v>
          </cell>
          <cell r="BH2533">
            <v>27.543875826923468</v>
          </cell>
          <cell r="BQ2533">
            <v>34.809503612620027</v>
          </cell>
          <cell r="CC2533">
            <v>51.09058021459284</v>
          </cell>
          <cell r="CN2533">
            <v>25.435599676424751</v>
          </cell>
          <cell r="CZ2533">
            <v>19.006412069663099</v>
          </cell>
          <cell r="DM2533">
            <v>55.893535747853583</v>
          </cell>
          <cell r="DW2533">
            <v>65.808221454142512</v>
          </cell>
          <cell r="DX2533">
            <v>64.563796699974077</v>
          </cell>
          <cell r="DY2533">
            <v>62.85311378953309</v>
          </cell>
          <cell r="EA2533">
            <v>42.309071523042959</v>
          </cell>
          <cell r="ED2533">
            <v>45.554579934016893</v>
          </cell>
          <cell r="EG2533">
            <v>44.643488335336563</v>
          </cell>
          <cell r="EJ2533">
            <v>43.750618568629832</v>
          </cell>
          <cell r="EM2533">
            <v>42.875606197257227</v>
          </cell>
          <cell r="EP2533">
            <v>42.018094073312092</v>
          </cell>
        </row>
        <row r="2534"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0.57625278986189277</v>
          </cell>
          <cell r="J2534">
            <v>0</v>
          </cell>
          <cell r="K2534">
            <v>0</v>
          </cell>
          <cell r="L2534">
            <v>21.892228014156103</v>
          </cell>
          <cell r="M2534">
            <v>26.180303304264218</v>
          </cell>
          <cell r="N2534">
            <v>28.165542752838764</v>
          </cell>
          <cell r="O2534">
            <v>36.485786230639221</v>
          </cell>
          <cell r="P2534">
            <v>52.427595997380507</v>
          </cell>
          <cell r="Q2534">
            <v>55.055640934992809</v>
          </cell>
          <cell r="R2534">
            <v>218.81175522034451</v>
          </cell>
          <cell r="S2534">
            <v>637.97535518611369</v>
          </cell>
          <cell r="T2534">
            <v>426.50547869336185</v>
          </cell>
          <cell r="U2534">
            <v>372.01602323728741</v>
          </cell>
          <cell r="V2534">
            <v>503.90122274262313</v>
          </cell>
          <cell r="W2534">
            <v>528.17409861676435</v>
          </cell>
          <cell r="X2534">
            <v>501.8820528907188</v>
          </cell>
          <cell r="Y2534">
            <v>496.60925214222624</v>
          </cell>
          <cell r="Z2534">
            <v>621.64203779442335</v>
          </cell>
          <cell r="AA2534">
            <v>903.0221649926749</v>
          </cell>
          <cell r="AB2534">
            <v>544.87858879215128</v>
          </cell>
          <cell r="AC2534">
            <v>681.01684803913406</v>
          </cell>
          <cell r="AH2534">
            <v>783.77343735309876</v>
          </cell>
          <cell r="AM2534">
            <v>807.29276199996184</v>
          </cell>
          <cell r="AR2534">
            <v>770.12632974254393</v>
          </cell>
          <cell r="AV2534">
            <v>692.30772291694359</v>
          </cell>
          <cell r="BA2534">
            <v>778.98698717586319</v>
          </cell>
          <cell r="BH2534">
            <v>861.05305447838407</v>
          </cell>
          <cell r="BQ2534">
            <v>860.02589820055221</v>
          </cell>
          <cell r="CC2534">
            <v>709.10443732164754</v>
          </cell>
          <cell r="CN2534">
            <v>782.5287738058056</v>
          </cell>
          <cell r="CZ2534">
            <v>759.71097839430399</v>
          </cell>
          <cell r="DM2534">
            <v>686.71797532381242</v>
          </cell>
          <cell r="DW2534">
            <v>715.73326048069191</v>
          </cell>
          <cell r="DX2534">
            <v>731.55455790300607</v>
          </cell>
          <cell r="DY2534">
            <v>731.64616730934245</v>
          </cell>
          <cell r="EA2534">
            <v>752.61340020194234</v>
          </cell>
          <cell r="ED2534">
            <v>799.99762360937962</v>
          </cell>
          <cell r="EG2534">
            <v>822.81737764263744</v>
          </cell>
          <cell r="EJ2534">
            <v>861.21586041242983</v>
          </cell>
          <cell r="EM2534">
            <v>902.18411899811213</v>
          </cell>
          <cell r="EP2534">
            <v>953.59893131678712</v>
          </cell>
        </row>
        <row r="2535"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0.41144376348654182</v>
          </cell>
          <cell r="J2535">
            <v>0</v>
          </cell>
          <cell r="K2535">
            <v>0</v>
          </cell>
          <cell r="L2535">
            <v>2.0572188174327088</v>
          </cell>
          <cell r="M2535">
            <v>4.1144376348654177</v>
          </cell>
          <cell r="N2535">
            <v>8.2288752697308354</v>
          </cell>
          <cell r="O2535">
            <v>8.2288752697308354</v>
          </cell>
          <cell r="P2535">
            <v>8.6403190332173789</v>
          </cell>
          <cell r="Q2535">
            <v>9.0098633277535622</v>
          </cell>
          <cell r="R2535">
            <v>117.15211293444034</v>
          </cell>
          <cell r="S2535">
            <v>398.71256252827794</v>
          </cell>
          <cell r="T2535">
            <v>231.98527100113569</v>
          </cell>
          <cell r="U2535">
            <v>195.86390019247986</v>
          </cell>
          <cell r="V2535">
            <v>359.78483602723026</v>
          </cell>
          <cell r="W2535">
            <v>293.8374312686945</v>
          </cell>
          <cell r="X2535">
            <v>264.31643177086329</v>
          </cell>
          <cell r="Y2535">
            <v>262.84131052885704</v>
          </cell>
          <cell r="Z2535">
            <v>346.55156778214086</v>
          </cell>
          <cell r="AA2535">
            <v>542.14952418743587</v>
          </cell>
          <cell r="AB2535">
            <v>278.79867464244694</v>
          </cell>
          <cell r="AC2535">
            <v>367.71731271770443</v>
          </cell>
          <cell r="AH2535">
            <v>409.39194149237755</v>
          </cell>
          <cell r="AM2535">
            <v>379.09693782194159</v>
          </cell>
          <cell r="AR2535">
            <v>352.56015217440563</v>
          </cell>
          <cell r="AV2535">
            <v>306.86321896098053</v>
          </cell>
          <cell r="BA2535">
            <v>391.24533846732726</v>
          </cell>
          <cell r="BH2535">
            <v>447.01409603142338</v>
          </cell>
          <cell r="BQ2535">
            <v>446.28070774753968</v>
          </cell>
          <cell r="CC2535">
            <v>336.84520850505982</v>
          </cell>
          <cell r="CN2535">
            <v>440.19159824538173</v>
          </cell>
          <cell r="CZ2535">
            <v>419.1584028864159</v>
          </cell>
          <cell r="DM2535">
            <v>365.80874821588816</v>
          </cell>
          <cell r="DW2535">
            <v>363.89703745712211</v>
          </cell>
          <cell r="DX2535">
            <v>375.31793083407206</v>
          </cell>
          <cell r="DY2535">
            <v>375.50784685243246</v>
          </cell>
          <cell r="EA2535">
            <v>372.93954876494723</v>
          </cell>
          <cell r="ED2535">
            <v>389.18331183934981</v>
          </cell>
          <cell r="EG2535">
            <v>387.71218970859712</v>
          </cell>
          <cell r="EJ2535">
            <v>397.18661622512099</v>
          </cell>
          <cell r="EM2535">
            <v>408.316439009193</v>
          </cell>
          <cell r="EP2535">
            <v>426.72387333196508</v>
          </cell>
        </row>
        <row r="2537">
          <cell r="D2537">
            <v>9.6384444444444455</v>
          </cell>
          <cell r="E2537">
            <v>17.524444444444445</v>
          </cell>
          <cell r="F2537">
            <v>4.3811111111111112</v>
          </cell>
          <cell r="G2537">
            <v>5.2573333333333334</v>
          </cell>
          <cell r="H2537">
            <v>13.143333333333334</v>
          </cell>
          <cell r="I2537">
            <v>5.2573333333333334</v>
          </cell>
          <cell r="J2537">
            <v>-10.514666666666667</v>
          </cell>
          <cell r="K2537">
            <v>28.039111111111112</v>
          </cell>
          <cell r="L2537">
            <v>-6.1335555555555556</v>
          </cell>
          <cell r="M2537">
            <v>7.8860000000000001</v>
          </cell>
          <cell r="N2537">
            <v>9.6384444444444455</v>
          </cell>
          <cell r="O2537">
            <v>11.39088888888889</v>
          </cell>
          <cell r="P2537">
            <v>13.143333333333334</v>
          </cell>
          <cell r="Q2537">
            <v>-5.2573333333333334</v>
          </cell>
          <cell r="R2537">
            <v>-0.87622222222222224</v>
          </cell>
          <cell r="S2537">
            <v>6.1335555555555556</v>
          </cell>
          <cell r="T2537">
            <v>7.2814066666666655</v>
          </cell>
          <cell r="U2537">
            <v>5.2573333333333334</v>
          </cell>
          <cell r="V2537">
            <v>3.9430000000000001</v>
          </cell>
          <cell r="W2537">
            <v>42.923000000000002</v>
          </cell>
          <cell r="X2537">
            <v>-16.937999999999999</v>
          </cell>
          <cell r="Y2537">
            <v>34.061999999999998</v>
          </cell>
          <cell r="Z2537">
            <v>6.5</v>
          </cell>
          <cell r="AA2537">
            <v>6</v>
          </cell>
          <cell r="AB2537">
            <v>7</v>
          </cell>
          <cell r="AC2537">
            <v>18</v>
          </cell>
          <cell r="AD2537">
            <v>-6</v>
          </cell>
          <cell r="AE2537">
            <v>-6</v>
          </cell>
          <cell r="AF2537">
            <v>-6</v>
          </cell>
          <cell r="AH2537">
            <v>5.98</v>
          </cell>
          <cell r="AM2537">
            <v>5.9319000000000006</v>
          </cell>
          <cell r="AR2537">
            <v>6.1342999999999996</v>
          </cell>
          <cell r="AV2537">
            <v>6.46</v>
          </cell>
          <cell r="BA2537">
            <v>6.31</v>
          </cell>
          <cell r="BH2537">
            <v>5.8</v>
          </cell>
          <cell r="BQ2537">
            <v>6.0811713076405267</v>
          </cell>
          <cell r="CC2537">
            <v>5.7499999999999991</v>
          </cell>
          <cell r="CN2537">
            <v>6.28</v>
          </cell>
          <cell r="CZ2537">
            <v>5.62</v>
          </cell>
          <cell r="DM2537">
            <v>5.79</v>
          </cell>
          <cell r="DW2537">
            <v>5.37</v>
          </cell>
          <cell r="DX2537">
            <v>5.38</v>
          </cell>
          <cell r="DY2537">
            <v>5.46</v>
          </cell>
          <cell r="EA2537">
            <v>5.7700000000000005</v>
          </cell>
          <cell r="ED2537">
            <v>6.05</v>
          </cell>
          <cell r="EG2537">
            <v>6.04</v>
          </cell>
          <cell r="EJ2537">
            <v>6.06</v>
          </cell>
          <cell r="EM2537">
            <v>6.0799999999999992</v>
          </cell>
          <cell r="EP2537">
            <v>6.1000000000000005</v>
          </cell>
        </row>
        <row r="2541">
          <cell r="D2541">
            <v>104.15312883435583</v>
          </cell>
          <cell r="E2541">
            <v>126.47165644171778</v>
          </cell>
          <cell r="F2541">
            <v>120.8920245398773</v>
          </cell>
          <cell r="G2541">
            <v>122.7519018404908</v>
          </cell>
          <cell r="H2541">
            <v>120.8920245398773</v>
          </cell>
          <cell r="I2541">
            <v>131.12134969325152</v>
          </cell>
          <cell r="J2541">
            <v>121.82196319018404</v>
          </cell>
          <cell r="K2541">
            <v>134.8411042944785</v>
          </cell>
          <cell r="L2541">
            <v>151.57999999999998</v>
          </cell>
          <cell r="M2541">
            <v>150.95584705882354</v>
          </cell>
          <cell r="N2541">
            <v>185.2228243411765</v>
          </cell>
          <cell r="O2541">
            <v>216.71070447917648</v>
          </cell>
          <cell r="P2541">
            <v>170.02848685977423</v>
          </cell>
          <cell r="Q2541">
            <v>154.7186011687827</v>
          </cell>
          <cell r="R2541">
            <v>139.44235035253195</v>
          </cell>
          <cell r="S2541">
            <v>158.2427124528125</v>
          </cell>
          <cell r="T2541">
            <v>149.08220225387561</v>
          </cell>
          <cell r="U2541">
            <v>271.28432675965064</v>
          </cell>
          <cell r="V2541">
            <v>298.80929511144905</v>
          </cell>
          <cell r="W2541">
            <v>295.86624529983146</v>
          </cell>
          <cell r="X2541">
            <v>310.29202033655491</v>
          </cell>
          <cell r="Y2541">
            <v>284.57226549455316</v>
          </cell>
          <cell r="Z2541">
            <v>415.35994137672185</v>
          </cell>
          <cell r="AA2541">
            <v>308.83782639667015</v>
          </cell>
          <cell r="AB2541">
            <v>267.49754496888153</v>
          </cell>
          <cell r="AC2541">
            <v>280.71533655047756</v>
          </cell>
          <cell r="AH2541">
            <v>241.2219306096826</v>
          </cell>
          <cell r="AM2541">
            <v>236.20804954694879</v>
          </cell>
          <cell r="AR2541">
            <v>288.23796404140728</v>
          </cell>
          <cell r="AV2541">
            <v>313.93280273822563</v>
          </cell>
          <cell r="BA2541">
            <v>281.50678848078047</v>
          </cell>
          <cell r="BH2541">
            <v>256.02675195504776</v>
          </cell>
          <cell r="BQ2541">
            <v>265.12990013991782</v>
          </cell>
          <cell r="CC2541">
            <v>357.76818267618961</v>
          </cell>
          <cell r="CN2541">
            <v>363.33422609720014</v>
          </cell>
          <cell r="CZ2541">
            <v>382.66010594641222</v>
          </cell>
          <cell r="DM2541">
            <v>403.83353800702628</v>
          </cell>
          <cell r="DW2541">
            <v>418.45543396621088</v>
          </cell>
          <cell r="DX2541">
            <v>415.25703876539831</v>
          </cell>
          <cell r="DY2541">
            <v>413.58529992479964</v>
          </cell>
          <cell r="EA2541">
            <v>448.52036427242678</v>
          </cell>
          <cell r="ED2541">
            <v>487.24700435724867</v>
          </cell>
          <cell r="EG2541">
            <v>514.80729125094103</v>
          </cell>
          <cell r="EJ2541">
            <v>553.17646525977761</v>
          </cell>
          <cell r="EM2541">
            <v>589.1863485905352</v>
          </cell>
          <cell r="EP2541">
            <v>627.73478630345721</v>
          </cell>
        </row>
        <row r="2547">
          <cell r="D2547">
            <v>-189.55823293172691</v>
          </cell>
          <cell r="E2547">
            <v>-200.80321285140565</v>
          </cell>
          <cell r="F2547">
            <v>-200.00000000000003</v>
          </cell>
          <cell r="G2547">
            <v>-209.63855421686748</v>
          </cell>
          <cell r="H2547">
            <v>-200</v>
          </cell>
          <cell r="I2547">
            <v>-209</v>
          </cell>
          <cell r="J2547">
            <v>-225</v>
          </cell>
          <cell r="K2547">
            <v>-225.1</v>
          </cell>
          <cell r="L2547">
            <v>-243.67399999999998</v>
          </cell>
          <cell r="M2547">
            <v>-194.9392</v>
          </cell>
          <cell r="N2547">
            <v>-200.78737599999999</v>
          </cell>
          <cell r="O2547">
            <v>-233.00037879999996</v>
          </cell>
          <cell r="P2547">
            <v>-207.37033713199997</v>
          </cell>
          <cell r="Q2547">
            <v>-202.16642391357334</v>
          </cell>
          <cell r="R2547">
            <v>-148.00933881698296</v>
          </cell>
          <cell r="S2547">
            <v>-1401.5958824205375</v>
          </cell>
          <cell r="T2547">
            <v>-826.65691521007773</v>
          </cell>
          <cell r="U2547">
            <v>-800.44750021789162</v>
          </cell>
          <cell r="V2547">
            <v>-893.59892593916595</v>
          </cell>
          <cell r="W2547">
            <v>-1219.3619335221997</v>
          </cell>
          <cell r="X2547">
            <v>-1401.0960861035599</v>
          </cell>
          <cell r="Y2547">
            <v>-1435.6178317990525</v>
          </cell>
          <cell r="Z2547">
            <v>-1969.0478601353757</v>
          </cell>
          <cell r="AA2547">
            <v>-1865.5935754718062</v>
          </cell>
          <cell r="AB2547">
            <v>-1360.6089649585929</v>
          </cell>
          <cell r="AC2547">
            <v>-1301.0398695900258</v>
          </cell>
          <cell r="AH2547">
            <v>-1645.894746914473</v>
          </cell>
          <cell r="AM2547">
            <v>-1449.8959522135876</v>
          </cell>
          <cell r="AR2547">
            <v>-1133.2602312915283</v>
          </cell>
          <cell r="AV2547">
            <v>-1046.6154720161865</v>
          </cell>
          <cell r="BA2547">
            <v>-968.40349800441481</v>
          </cell>
          <cell r="BH2547">
            <v>-938.64953128514685</v>
          </cell>
          <cell r="BQ2547">
            <v>-878.23884668820517</v>
          </cell>
          <cell r="CC2547">
            <v>-824.07937140014474</v>
          </cell>
          <cell r="CN2547">
            <v>-781.05612062149464</v>
          </cell>
          <cell r="CZ2547">
            <v>-752.29176518692566</v>
          </cell>
          <cell r="DM2547">
            <v>-864.56609183797559</v>
          </cell>
          <cell r="DW2547">
            <v>-937.07265591914916</v>
          </cell>
          <cell r="DX2547">
            <v>-936.24816709502613</v>
          </cell>
          <cell r="DY2547">
            <v>-913.88325741751464</v>
          </cell>
          <cell r="EA2547">
            <v>-956.7891794546515</v>
          </cell>
          <cell r="ED2547">
            <v>-992.30816426555873</v>
          </cell>
          <cell r="EG2547">
            <v>-1021.489448458525</v>
          </cell>
          <cell r="EJ2547">
            <v>-1051.8364158725922</v>
          </cell>
          <cell r="EM2547">
            <v>-1082.2421203207764</v>
          </cell>
          <cell r="EP2547">
            <v>-1104.9256292287589</v>
          </cell>
        </row>
      </sheetData>
      <sheetData sheetId="1" refreshError="1">
        <row r="12">
          <cell r="T12">
            <v>139.18</v>
          </cell>
          <cell r="X12">
            <v>99.587999999999994</v>
          </cell>
          <cell r="AB12">
            <v>109.131</v>
          </cell>
          <cell r="AF12">
            <v>128.60300000000001</v>
          </cell>
          <cell r="AJ12">
            <v>314.851</v>
          </cell>
          <cell r="AN12">
            <v>429.74399999999997</v>
          </cell>
          <cell r="AR12">
            <v>634.697</v>
          </cell>
          <cell r="AV12">
            <v>310.48242312000002</v>
          </cell>
          <cell r="AZ12">
            <v>313.50700000000001</v>
          </cell>
          <cell r="BD12">
            <v>490.791</v>
          </cell>
          <cell r="BH12">
            <v>583.86599999999999</v>
          </cell>
          <cell r="BS12">
            <v>569.08800000000008</v>
          </cell>
          <cell r="CE12">
            <v>588.54600000000005</v>
          </cell>
          <cell r="CQ12">
            <v>229.39800000000002</v>
          </cell>
          <cell r="DB12">
            <v>12.96400000000002</v>
          </cell>
          <cell r="DN12">
            <v>12.52700000000001</v>
          </cell>
        </row>
        <row r="15">
          <cell r="DN15">
            <v>2.4580000000000002</v>
          </cell>
          <cell r="EB15">
            <v>2.5830000000000002</v>
          </cell>
          <cell r="EK15">
            <v>2.6165822897405651</v>
          </cell>
          <cell r="EW15">
            <v>2.613</v>
          </cell>
          <cell r="FG15">
            <v>2.5917118090677302</v>
          </cell>
          <cell r="FK15">
            <v>2.5710000000000002</v>
          </cell>
          <cell r="FL15">
            <v>2.4828440710448616</v>
          </cell>
          <cell r="FM15">
            <v>2.5534220355224311</v>
          </cell>
          <cell r="FN15">
            <v>2.5529999999999999</v>
          </cell>
          <cell r="FO15">
            <v>2.4652661065672925</v>
          </cell>
          <cell r="FR15">
            <v>2.4439354812758194</v>
          </cell>
          <cell r="FU15">
            <v>2.4476881420897239</v>
          </cell>
          <cell r="FX15">
            <v>2.5455105637810509</v>
          </cell>
          <cell r="GA15">
            <v>2.5431920983009206</v>
          </cell>
          <cell r="GD15">
            <v>2.649</v>
          </cell>
        </row>
        <row r="16">
          <cell r="A16" t="str">
            <v xml:space="preserve">     Avoirs Trésor Français et Salle des Marchés</v>
          </cell>
          <cell r="B16">
            <v>30.225000000000001</v>
          </cell>
          <cell r="C16">
            <v>19.917999999999999</v>
          </cell>
          <cell r="D16">
            <v>11.032999999999999</v>
          </cell>
          <cell r="E16">
            <v>22.065999999999999</v>
          </cell>
          <cell r="F16">
            <v>40.186999999999998</v>
          </cell>
          <cell r="G16">
            <v>72.495000000000005</v>
          </cell>
          <cell r="H16">
            <v>85.515000000000001</v>
          </cell>
          <cell r="I16">
            <v>81.093000000000004</v>
          </cell>
          <cell r="J16">
            <v>67.257000000000005</v>
          </cell>
          <cell r="K16">
            <v>61.445</v>
          </cell>
          <cell r="L16">
            <v>76.950999999999993</v>
          </cell>
        </row>
        <row r="45">
          <cell r="DN45">
            <v>94.102999999999994</v>
          </cell>
        </row>
        <row r="49">
          <cell r="DN49" t="str">
            <v>…</v>
          </cell>
        </row>
        <row r="50">
          <cell r="DN50">
            <v>1.4999999999999999E-2</v>
          </cell>
        </row>
        <row r="61">
          <cell r="A61" t="str">
            <v xml:space="preserve">6. ENGAGEMENTS EXTERIEURS </v>
          </cell>
          <cell r="B61">
            <v>11.289</v>
          </cell>
          <cell r="C61">
            <v>9.7879999999999985</v>
          </cell>
          <cell r="D61">
            <v>8.3930000000000007</v>
          </cell>
          <cell r="E61">
            <v>16.785999999999998</v>
          </cell>
          <cell r="F61">
            <v>23.268000000000001</v>
          </cell>
          <cell r="G61">
            <v>24.23</v>
          </cell>
          <cell r="H61">
            <v>34.619</v>
          </cell>
          <cell r="I61">
            <v>37.823999999999998</v>
          </cell>
          <cell r="J61">
            <v>35.386000000000003</v>
          </cell>
          <cell r="K61">
            <v>45.387999999999998</v>
          </cell>
          <cell r="L61">
            <v>57.973999999999997</v>
          </cell>
          <cell r="T61">
            <v>67.356999999999999</v>
          </cell>
          <cell r="X61">
            <v>55.895000000000003</v>
          </cell>
          <cell r="AB61">
            <v>46.71</v>
          </cell>
          <cell r="AF61">
            <v>44.658000000000001</v>
          </cell>
          <cell r="AJ61">
            <v>34.531999999999996</v>
          </cell>
          <cell r="AN61">
            <v>25.571999999999999</v>
          </cell>
          <cell r="AR61">
            <v>21.050999999999998</v>
          </cell>
        </row>
        <row r="64">
          <cell r="DB64">
            <v>194.18600000000001</v>
          </cell>
        </row>
        <row r="97">
          <cell r="AV97">
            <v>-54.133909101</v>
          </cell>
          <cell r="AZ97">
            <v>-51.811</v>
          </cell>
          <cell r="BD97">
            <v>-60.277000000000001</v>
          </cell>
          <cell r="BH97">
            <v>-45.255000000000003</v>
          </cell>
          <cell r="BS97">
            <v>-41.170999999999999</v>
          </cell>
          <cell r="CE97">
            <v>-53.996000000000002</v>
          </cell>
          <cell r="CQ97">
            <v>-83.998000000000005</v>
          </cell>
          <cell r="DB97">
            <v>-315.245</v>
          </cell>
          <cell r="DN97">
            <v>-269.57299999999998</v>
          </cell>
        </row>
        <row r="104">
          <cell r="A104" t="str">
            <v xml:space="preserve">                Avances statutaires</v>
          </cell>
          <cell r="B104">
            <v>6.6880000000000006</v>
          </cell>
          <cell r="C104">
            <v>7.6520000000000001</v>
          </cell>
          <cell r="D104">
            <v>7.6529999999999996</v>
          </cell>
          <cell r="E104">
            <v>7.6529999999999996</v>
          </cell>
          <cell r="F104">
            <v>7.6529999999999996</v>
          </cell>
          <cell r="G104">
            <v>6.0419999999999998</v>
          </cell>
          <cell r="H104">
            <v>7.3559999999999999</v>
          </cell>
          <cell r="I104">
            <v>10.137</v>
          </cell>
          <cell r="J104">
            <v>11.15297</v>
          </cell>
          <cell r="K104">
            <v>11.08597</v>
          </cell>
          <cell r="L104">
            <v>16.765999999999998</v>
          </cell>
          <cell r="T104">
            <v>22.561</v>
          </cell>
          <cell r="X104">
            <v>31.668604624</v>
          </cell>
          <cell r="AB104">
            <v>42.724139999999998</v>
          </cell>
          <cell r="AF104">
            <v>45.997140000000002</v>
          </cell>
          <cell r="AJ104">
            <v>7.6749999999999998</v>
          </cell>
          <cell r="AN104">
            <v>18.356000000000002</v>
          </cell>
          <cell r="AR104">
            <v>21.696000000000002</v>
          </cell>
          <cell r="AV104">
            <v>141.667369863</v>
          </cell>
          <cell r="AZ104">
            <v>216.61500000000001</v>
          </cell>
          <cell r="BD104">
            <v>208.74099999999999</v>
          </cell>
          <cell r="BH104">
            <v>212.36699999999999</v>
          </cell>
          <cell r="BS104">
            <v>194.32900000000001</v>
          </cell>
          <cell r="CE104">
            <v>190.30500000000001</v>
          </cell>
          <cell r="CQ104">
            <v>422.70099999999996</v>
          </cell>
          <cell r="DB104">
            <v>459.34300000000002</v>
          </cell>
          <cell r="DN104">
            <v>479.88200000000001</v>
          </cell>
        </row>
        <row r="105">
          <cell r="A105" t="str">
            <v xml:space="preserve">                Avances consolidées sur l'Etat</v>
          </cell>
          <cell r="B105">
            <v>0</v>
          </cell>
          <cell r="C105">
            <v>15.757999999999999</v>
          </cell>
          <cell r="D105">
            <v>17.957000000000001</v>
          </cell>
          <cell r="E105">
            <v>17.957000000000001</v>
          </cell>
          <cell r="F105">
            <v>17.957999999999998</v>
          </cell>
          <cell r="G105">
            <v>19.649999999999999</v>
          </cell>
          <cell r="H105">
            <v>19.650348515000001</v>
          </cell>
          <cell r="I105">
            <v>18.149999999999999</v>
          </cell>
          <cell r="J105">
            <v>17.276</v>
          </cell>
          <cell r="K105">
            <v>17.276029999999999</v>
          </cell>
          <cell r="L105">
            <v>17.276</v>
          </cell>
          <cell r="T105">
            <v>17.276</v>
          </cell>
          <cell r="X105">
            <v>16.824254762999999</v>
          </cell>
          <cell r="AB105">
            <v>16.89986</v>
          </cell>
          <cell r="AF105">
            <v>31.659860000000002</v>
          </cell>
          <cell r="AJ105">
            <v>31.66</v>
          </cell>
          <cell r="AN105">
            <v>33.544000000000004</v>
          </cell>
          <cell r="AR105">
            <v>32.335000000000001</v>
          </cell>
          <cell r="AV105">
            <v>32.334555221999999</v>
          </cell>
          <cell r="AZ105">
            <v>33.325000000000003</v>
          </cell>
          <cell r="BD105">
            <v>33.325000000000003</v>
          </cell>
          <cell r="BH105">
            <v>33.325000000000003</v>
          </cell>
          <cell r="BS105">
            <v>34.658000000000001</v>
          </cell>
          <cell r="CE105">
            <v>34.658000000000001</v>
          </cell>
          <cell r="CQ105">
            <v>34.658000000000001</v>
          </cell>
          <cell r="DB105">
            <v>34.658000000000001</v>
          </cell>
          <cell r="DN105">
            <v>0</v>
          </cell>
        </row>
        <row r="106">
          <cell r="A106" t="str">
            <v xml:space="preserve">                Recours au Crédit du FMI</v>
          </cell>
          <cell r="B106">
            <v>7.9359999999999999</v>
          </cell>
          <cell r="C106">
            <v>8.109</v>
          </cell>
          <cell r="D106">
            <v>8.1769999999999996</v>
          </cell>
          <cell r="E106">
            <v>16.353999999999999</v>
          </cell>
          <cell r="F106">
            <v>22.864000000000001</v>
          </cell>
          <cell r="G106">
            <v>24.013000000000002</v>
          </cell>
          <cell r="H106">
            <v>34.04</v>
          </cell>
          <cell r="I106">
            <v>36.604999999999997</v>
          </cell>
          <cell r="J106">
            <v>35.729999999999997</v>
          </cell>
          <cell r="K106">
            <v>44.911999999999999</v>
          </cell>
          <cell r="L106">
            <v>55.072000000000003</v>
          </cell>
          <cell r="T106">
            <v>66.926000000000002</v>
          </cell>
          <cell r="X106">
            <v>55.011000000000003</v>
          </cell>
          <cell r="AB106">
            <v>46.109000000000002</v>
          </cell>
          <cell r="AF106">
            <v>44.145000000000003</v>
          </cell>
          <cell r="AJ106">
            <v>33.683999999999997</v>
          </cell>
          <cell r="AN106">
            <v>24.831</v>
          </cell>
          <cell r="AR106">
            <v>19.184999999999999</v>
          </cell>
          <cell r="AV106">
            <v>13.734</v>
          </cell>
          <cell r="AZ106">
            <v>8.2910000000000004</v>
          </cell>
          <cell r="BD106">
            <v>4.53</v>
          </cell>
          <cell r="BH106">
            <v>2.4009999999999998</v>
          </cell>
          <cell r="BS106">
            <v>0.92300000000000004</v>
          </cell>
          <cell r="CE106">
            <v>10.747</v>
          </cell>
          <cell r="CQ106">
            <v>37.936</v>
          </cell>
          <cell r="DB106">
            <v>75.162999999999997</v>
          </cell>
          <cell r="DN106">
            <v>97.286000000000001</v>
          </cell>
        </row>
        <row r="107">
          <cell r="A107" t="str">
            <v xml:space="preserve">          Dépôts en encaisses</v>
          </cell>
          <cell r="B107">
            <v>-0.28200000000000003</v>
          </cell>
          <cell r="C107">
            <v>-0.44400000000000001</v>
          </cell>
          <cell r="D107">
            <v>-0.54200000000000004</v>
          </cell>
          <cell r="E107">
            <v>-0.54200000000000004</v>
          </cell>
          <cell r="F107">
            <v>-3.61</v>
          </cell>
          <cell r="G107">
            <v>-10.784000000000001</v>
          </cell>
          <cell r="H107">
            <v>-6.9880000000000004</v>
          </cell>
          <cell r="I107">
            <v>-3.395</v>
          </cell>
          <cell r="J107">
            <v>-9.8680000000000003</v>
          </cell>
          <cell r="K107">
            <v>-3.266</v>
          </cell>
          <cell r="L107">
            <v>-6.1630000000000003</v>
          </cell>
          <cell r="T107">
            <v>-13.571</v>
          </cell>
          <cell r="X107">
            <v>-6.1520000000000001</v>
          </cell>
          <cell r="AB107">
            <v>-17.841999999999999</v>
          </cell>
          <cell r="AF107">
            <v>-17.998000000000001</v>
          </cell>
          <cell r="AJ107">
            <v>-51.930999999999997</v>
          </cell>
          <cell r="AN107">
            <v>-169.77499999999998</v>
          </cell>
          <cell r="AR107">
            <v>-297.88</v>
          </cell>
          <cell r="AV107">
            <v>-86.254133771999989</v>
          </cell>
          <cell r="AZ107">
            <v>-105.652</v>
          </cell>
          <cell r="BD107">
            <v>-211.49299999999999</v>
          </cell>
          <cell r="BH107">
            <v>-273.87599999999998</v>
          </cell>
          <cell r="BS107">
            <v>-213.61500000000001</v>
          </cell>
          <cell r="CE107">
            <v>-102.52500000000001</v>
          </cell>
          <cell r="CQ107">
            <v>-97.781000000000006</v>
          </cell>
          <cell r="DB107">
            <v>-76.498000000000005</v>
          </cell>
          <cell r="DN107">
            <v>-92.635000000000005</v>
          </cell>
        </row>
        <row r="108">
          <cell r="A108" t="str">
            <v xml:space="preserve">    Créances sur les BCM</v>
          </cell>
          <cell r="B108">
            <v>14.228999999999999</v>
          </cell>
          <cell r="C108">
            <v>9.8339999999999996</v>
          </cell>
          <cell r="D108">
            <v>5.8819999999999997</v>
          </cell>
          <cell r="E108">
            <v>5.8819999999999997</v>
          </cell>
          <cell r="F108">
            <v>0.5</v>
          </cell>
          <cell r="G108">
            <v>1</v>
          </cell>
          <cell r="H108">
            <v>7.66</v>
          </cell>
          <cell r="I108">
            <v>5.2</v>
          </cell>
          <cell r="J108">
            <v>10.7</v>
          </cell>
          <cell r="K108">
            <v>4.05</v>
          </cell>
          <cell r="L108">
            <v>0.5</v>
          </cell>
          <cell r="T108">
            <v>1.5</v>
          </cell>
          <cell r="X108">
            <v>10.425000000000001</v>
          </cell>
          <cell r="AB108">
            <v>7.8129999999999997</v>
          </cell>
          <cell r="AF108">
            <v>15</v>
          </cell>
          <cell r="AJ108">
            <v>8.6</v>
          </cell>
          <cell r="AN108">
            <v>3.1139999999999999</v>
          </cell>
          <cell r="AR108">
            <v>6</v>
          </cell>
          <cell r="AV108">
            <v>5</v>
          </cell>
          <cell r="AZ108">
            <v>0</v>
          </cell>
          <cell r="BD108">
            <v>2.4500000000000002</v>
          </cell>
          <cell r="BH108">
            <v>0</v>
          </cell>
          <cell r="BS108">
            <v>2.5</v>
          </cell>
          <cell r="CE108">
            <v>10.7</v>
          </cell>
          <cell r="CQ108">
            <v>54.5</v>
          </cell>
          <cell r="DB108">
            <v>195.57900000000001</v>
          </cell>
          <cell r="DN108">
            <v>201.41</v>
          </cell>
        </row>
        <row r="109">
          <cell r="A109" t="str">
            <v xml:space="preserve">    Créances sur les AIB</v>
          </cell>
          <cell r="B109">
            <v>6.5330000000000004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1.5</v>
          </cell>
          <cell r="J109">
            <v>3.85</v>
          </cell>
          <cell r="K109">
            <v>3.298</v>
          </cell>
          <cell r="L109">
            <v>4</v>
          </cell>
          <cell r="T109">
            <v>0</v>
          </cell>
          <cell r="X109">
            <v>0</v>
          </cell>
          <cell r="AB109">
            <v>0</v>
          </cell>
          <cell r="AF109">
            <v>0</v>
          </cell>
          <cell r="AJ109">
            <v>0</v>
          </cell>
          <cell r="AN109">
            <v>0</v>
          </cell>
          <cell r="AR109">
            <v>0</v>
          </cell>
          <cell r="AV109">
            <v>0</v>
          </cell>
          <cell r="AZ109">
            <v>0</v>
          </cell>
          <cell r="BD109">
            <v>0</v>
          </cell>
          <cell r="BH109">
            <v>0</v>
          </cell>
          <cell r="BS109">
            <v>0</v>
          </cell>
          <cell r="CE109">
            <v>0</v>
          </cell>
          <cell r="CQ109">
            <v>0</v>
          </cell>
          <cell r="DB109">
            <v>0</v>
          </cell>
          <cell r="DN109">
            <v>0</v>
          </cell>
        </row>
        <row r="115">
          <cell r="A115" t="str">
            <v xml:space="preserve">    Réserves des BCM</v>
          </cell>
          <cell r="B115">
            <v>0.66999999999999993</v>
          </cell>
          <cell r="C115">
            <v>0.60599999999999998</v>
          </cell>
          <cell r="D115">
            <v>1.9749999999999999</v>
          </cell>
          <cell r="E115">
            <v>1.9749999999999999</v>
          </cell>
          <cell r="F115">
            <v>6.1669999999999998</v>
          </cell>
          <cell r="G115">
            <v>10.076000000000001</v>
          </cell>
          <cell r="H115">
            <v>7.3925979999999996</v>
          </cell>
          <cell r="I115">
            <v>12.765000000000001</v>
          </cell>
          <cell r="J115">
            <v>10.127000000000001</v>
          </cell>
          <cell r="K115">
            <v>10.352</v>
          </cell>
          <cell r="L115">
            <v>9.8870000000000005</v>
          </cell>
          <cell r="T115">
            <v>28.585999999999999</v>
          </cell>
          <cell r="X115">
            <v>19.542999999999999</v>
          </cell>
          <cell r="AB115">
            <v>29.871000000000002</v>
          </cell>
          <cell r="AF115">
            <v>31.644999999999996</v>
          </cell>
          <cell r="AJ115">
            <v>74.483000000000004</v>
          </cell>
          <cell r="AN115">
            <v>76.241</v>
          </cell>
          <cell r="AR115">
            <v>72.709000000000003</v>
          </cell>
          <cell r="AV115">
            <v>75.283956716000006</v>
          </cell>
          <cell r="AZ115">
            <v>98.690000000000012</v>
          </cell>
          <cell r="BD115">
            <v>136.273</v>
          </cell>
          <cell r="BH115">
            <v>155.12299999999999</v>
          </cell>
          <cell r="BS115">
            <v>166.93699999999998</v>
          </cell>
          <cell r="CE115">
            <v>207.54599999999999</v>
          </cell>
          <cell r="CQ115">
            <v>200.40600000000001</v>
          </cell>
          <cell r="DB115">
            <v>72.632999999999996</v>
          </cell>
        </row>
        <row r="118">
          <cell r="A118" t="str">
            <v xml:space="preserve">    Réserves des AIB et des EPNF</v>
          </cell>
          <cell r="B118">
            <v>0.183</v>
          </cell>
          <cell r="C118">
            <v>0.20200000000000001</v>
          </cell>
          <cell r="D118">
            <v>0.44099999999999995</v>
          </cell>
          <cell r="E118">
            <v>0.44099999999999995</v>
          </cell>
          <cell r="F118">
            <v>1.3834</v>
          </cell>
          <cell r="G118">
            <v>2.673</v>
          </cell>
          <cell r="H118">
            <v>1.5329999999999999</v>
          </cell>
          <cell r="I118">
            <v>2.5549999999999997</v>
          </cell>
          <cell r="J118">
            <v>0.89500000000000013</v>
          </cell>
          <cell r="K118">
            <v>0.622</v>
          </cell>
          <cell r="L118">
            <v>0.95100000000000007</v>
          </cell>
          <cell r="T118">
            <v>7.0000000000000001E-3</v>
          </cell>
          <cell r="X118">
            <v>1.2999999999999999E-2</v>
          </cell>
          <cell r="AB118">
            <v>9.0000000000000011E-3</v>
          </cell>
          <cell r="AF118">
            <v>1.2E-2</v>
          </cell>
          <cell r="AJ118">
            <v>8.0000000000000002E-3</v>
          </cell>
          <cell r="AN118">
            <v>0.115</v>
          </cell>
          <cell r="AR118">
            <v>0.14499999999999999</v>
          </cell>
          <cell r="AV118">
            <v>0.14499999999999999</v>
          </cell>
          <cell r="AZ118">
            <v>4.5999999999999999E-2</v>
          </cell>
          <cell r="BD118">
            <v>8.2000000000000003E-2</v>
          </cell>
          <cell r="BH118">
            <v>6.7000000000000004E-2</v>
          </cell>
          <cell r="BS118">
            <v>0.08</v>
          </cell>
          <cell r="CE118">
            <v>3.2000000000000001E-2</v>
          </cell>
          <cell r="CQ118">
            <v>3.2000000000000001E-2</v>
          </cell>
          <cell r="DB118">
            <v>8.5999999999999993E-2</v>
          </cell>
        </row>
        <row r="166">
          <cell r="BH166">
            <v>87.923000000000002</v>
          </cell>
          <cell r="BS166">
            <v>87.172999999999988</v>
          </cell>
        </row>
        <row r="167">
          <cell r="BH167">
            <v>39.460999999999999</v>
          </cell>
          <cell r="BS167">
            <v>47.795000000000002</v>
          </cell>
        </row>
        <row r="174">
          <cell r="T174">
            <v>25.773</v>
          </cell>
          <cell r="X174">
            <v>20.042000000000002</v>
          </cell>
          <cell r="AB174">
            <v>18.963999999999999</v>
          </cell>
          <cell r="AF174">
            <v>27.995000000000001</v>
          </cell>
          <cell r="AJ174">
            <v>37.683</v>
          </cell>
          <cell r="AN174">
            <v>71.472999999999999</v>
          </cell>
          <cell r="AR174">
            <v>67.655000000000001</v>
          </cell>
          <cell r="AV174">
            <v>64.489999999999995</v>
          </cell>
          <cell r="AZ174">
            <v>80.756</v>
          </cell>
          <cell r="BD174">
            <v>58.341000000000001</v>
          </cell>
          <cell r="BH174">
            <v>61.957999999999998</v>
          </cell>
          <cell r="BS174">
            <v>78.725999999999999</v>
          </cell>
          <cell r="CE174">
            <v>85.216999999999999</v>
          </cell>
          <cell r="CQ174">
            <v>42.252000000000002</v>
          </cell>
          <cell r="DB174">
            <v>111.04600000000001</v>
          </cell>
          <cell r="DN174">
            <v>86.247</v>
          </cell>
        </row>
        <row r="342">
          <cell r="A342" t="str">
            <v>2. AVOIRS EXTERIEURS BRUTS</v>
          </cell>
          <cell r="B342">
            <v>5.2840000000000007</v>
          </cell>
          <cell r="C342">
            <v>6.0669999999999993</v>
          </cell>
          <cell r="D342">
            <v>3.4350000000000001</v>
          </cell>
          <cell r="F342">
            <v>6.3260000000000005</v>
          </cell>
          <cell r="G342">
            <v>6.0039999999999996</v>
          </cell>
          <cell r="H342">
            <v>6.2880000000000011</v>
          </cell>
          <cell r="I342">
            <v>20.556999999999999</v>
          </cell>
          <cell r="J342">
            <v>15.33</v>
          </cell>
          <cell r="K342">
            <v>26.157</v>
          </cell>
          <cell r="L342">
            <v>20.54</v>
          </cell>
          <cell r="P342">
            <v>13.371</v>
          </cell>
        </row>
      </sheetData>
      <sheetData sheetId="2" refreshError="1">
        <row r="15">
          <cell r="H15">
            <v>-143561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CA"/>
      <sheetName val="MRCA"/>
      <sheetName val="Saisie Monnaie"/>
      <sheetName val="TendanceConjoncturelle"/>
      <sheetName val="Saisie BDP New 1"/>
      <sheetName val="OUTPUT_GAP"/>
      <sheetName val="Saisie BDP New (2"/>
      <sheetName val="Saisie BDP New"/>
      <sheetName val="FMI_BEAC"/>
      <sheetName val="RCATEXTE"/>
      <sheetName val="Données communes"/>
      <sheetName val="Graphique1"/>
      <sheetName val="IPI et ICAI"/>
      <sheetName val="EAU_ELECT"/>
      <sheetName val="INVEST"/>
      <sheetName val="Cooef Tech"/>
      <sheetName val="Telecom et transport"/>
      <sheetName val="Saisie BDP"/>
    </sheetNames>
    <sheetDataSet>
      <sheetData sheetId="0" refreshError="1">
        <row r="10">
          <cell r="D10">
            <v>8.5239999999999991</v>
          </cell>
          <cell r="E10">
            <v>6.2320000000000002</v>
          </cell>
          <cell r="F10">
            <v>10.103999999999999</v>
          </cell>
          <cell r="G10">
            <v>9.4760000000000009</v>
          </cell>
          <cell r="H10">
            <v>13.698</v>
          </cell>
          <cell r="I10">
            <v>4.6900000000000004</v>
          </cell>
          <cell r="J10">
            <v>9.0429999999999993</v>
          </cell>
          <cell r="K10">
            <v>6.6779999999999999</v>
          </cell>
          <cell r="L10">
            <v>11.475240359764292</v>
          </cell>
          <cell r="M10">
            <v>13.983050847457626</v>
          </cell>
          <cell r="N10">
            <v>18.044434419758655</v>
          </cell>
          <cell r="O10">
            <v>17.399999999999999</v>
          </cell>
          <cell r="P10">
            <v>13.533918354881399</v>
          </cell>
          <cell r="Q10">
            <v>11.234</v>
          </cell>
          <cell r="R10">
            <v>9.923</v>
          </cell>
          <cell r="S10">
            <v>12.208</v>
          </cell>
          <cell r="T10">
            <v>0.94799999999999995</v>
          </cell>
          <cell r="U10">
            <v>2.8702799999999997</v>
          </cell>
          <cell r="V10">
            <v>2.3358000000000003</v>
          </cell>
          <cell r="W10">
            <v>1.4087809999999998</v>
          </cell>
          <cell r="X10">
            <v>0.96599999999999997</v>
          </cell>
          <cell r="Y10">
            <v>1.7803819999999999</v>
          </cell>
          <cell r="Z10">
            <v>1.4910000000000001</v>
          </cell>
          <cell r="AA10">
            <v>3.173</v>
          </cell>
          <cell r="AB10">
            <v>4.2569999999999997</v>
          </cell>
          <cell r="AC10">
            <v>8.3829999999999991</v>
          </cell>
          <cell r="AD10">
            <v>7.3239999999999998</v>
          </cell>
          <cell r="AE10">
            <v>2.5270985499999998</v>
          </cell>
          <cell r="AF10">
            <v>0.58799999999999997</v>
          </cell>
          <cell r="AJ10">
            <v>0.21404599999999999</v>
          </cell>
          <cell r="AO10">
            <v>0.67714880500000008</v>
          </cell>
          <cell r="AV10">
            <v>1.2319</v>
          </cell>
          <cell r="BE10">
            <v>0.41939700000000002</v>
          </cell>
          <cell r="BQ10">
            <v>0.97009999999999996</v>
          </cell>
          <cell r="CB10">
            <v>0.51029999999999998</v>
          </cell>
          <cell r="CN10">
            <v>0.32219999999999999</v>
          </cell>
          <cell r="DA10">
            <v>0.41510000000000002</v>
          </cell>
          <cell r="DM10">
            <v>0.40054470437616385</v>
          </cell>
          <cell r="DN10">
            <v>0.40855559846368711</v>
          </cell>
          <cell r="DP10">
            <v>0.46062641003258842</v>
          </cell>
          <cell r="DS10">
            <v>0.55275169203910612</v>
          </cell>
          <cell r="DV10">
            <v>0.66330203044692737</v>
          </cell>
          <cell r="DY10">
            <v>0.79596243653631282</v>
          </cell>
          <cell r="EB10">
            <v>0.95515492384357537</v>
          </cell>
          <cell r="EE10">
            <v>1.1461859086122903</v>
          </cell>
        </row>
        <row r="11">
          <cell r="D11">
            <v>316.75</v>
          </cell>
          <cell r="E11">
            <v>378</v>
          </cell>
          <cell r="F11">
            <v>388</v>
          </cell>
          <cell r="G11">
            <v>470</v>
          </cell>
          <cell r="H11">
            <v>423</v>
          </cell>
          <cell r="I11">
            <v>395</v>
          </cell>
          <cell r="J11">
            <v>304</v>
          </cell>
          <cell r="K11">
            <v>852.6</v>
          </cell>
          <cell r="L11">
            <v>967.3</v>
          </cell>
          <cell r="M11">
            <v>944</v>
          </cell>
          <cell r="N11">
            <v>886.7</v>
          </cell>
          <cell r="O11">
            <v>745.92</v>
          </cell>
          <cell r="P11">
            <v>741.47041062801941</v>
          </cell>
          <cell r="Q11">
            <v>656.4410593672236</v>
          </cell>
          <cell r="R11">
            <v>746.64919883099867</v>
          </cell>
          <cell r="S11">
            <v>520.72411533420711</v>
          </cell>
          <cell r="T11">
            <v>622.3628691983123</v>
          </cell>
          <cell r="U11">
            <v>581.12797357749071</v>
          </cell>
          <cell r="V11">
            <v>467.07766075862651</v>
          </cell>
          <cell r="W11">
            <v>527.40631794437888</v>
          </cell>
          <cell r="X11">
            <v>419.25465838509319</v>
          </cell>
          <cell r="Y11">
            <v>520.67477653672074</v>
          </cell>
          <cell r="Z11">
            <v>392.0858484238766</v>
          </cell>
          <cell r="AA11">
            <v>872.36054207374718</v>
          </cell>
          <cell r="AB11">
            <v>1651.4446793516561</v>
          </cell>
          <cell r="AC11">
            <v>838.62579028987238</v>
          </cell>
          <cell r="AD11">
            <v>717.61016669417393</v>
          </cell>
          <cell r="AE11">
            <v>659.32107923437854</v>
          </cell>
          <cell r="AF11">
            <v>699.56277326670829</v>
          </cell>
          <cell r="AJ11">
            <v>699.99869186997182</v>
          </cell>
          <cell r="AO11">
            <v>772.75236573312577</v>
          </cell>
          <cell r="AV11">
            <v>807.3487857770366</v>
          </cell>
          <cell r="BE11">
            <v>726.11544333131224</v>
          </cell>
          <cell r="BQ11">
            <v>657.97962729663402</v>
          </cell>
          <cell r="CB11">
            <v>892.45421017354181</v>
          </cell>
          <cell r="CN11">
            <v>1332.0347268294436</v>
          </cell>
          <cell r="DA11">
            <v>1332.0347268294436</v>
          </cell>
          <cell r="DM11">
            <v>1100.0999999999999</v>
          </cell>
          <cell r="DN11">
            <v>1122.1019999999999</v>
          </cell>
          <cell r="DP11">
            <v>1071.0606961825188</v>
          </cell>
          <cell r="DS11">
            <v>1067.9751682075166</v>
          </cell>
          <cell r="DV11">
            <v>1065.1634278303502</v>
          </cell>
          <cell r="DY11">
            <v>1054.6172552775745</v>
          </cell>
          <cell r="EB11">
            <v>1044.1755002748262</v>
          </cell>
          <cell r="EE11">
            <v>1044.1755002748262</v>
          </cell>
        </row>
        <row r="15">
          <cell r="D15">
            <v>410.76</v>
          </cell>
          <cell r="E15">
            <v>356.85199999999998</v>
          </cell>
          <cell r="F15">
            <v>449.32799999999997</v>
          </cell>
          <cell r="G15">
            <v>415.834</v>
          </cell>
          <cell r="H15">
            <v>428.42</v>
          </cell>
          <cell r="I15">
            <v>414.053</v>
          </cell>
          <cell r="J15">
            <v>494.22500000000002</v>
          </cell>
          <cell r="K15">
            <v>530.99170000000004</v>
          </cell>
          <cell r="L15">
            <v>484.1118607405881</v>
          </cell>
          <cell r="M15">
            <v>487.14479025710415</v>
          </cell>
          <cell r="N15">
            <v>473.93939393939394</v>
          </cell>
          <cell r="O15">
            <v>420.04819277108436</v>
          </cell>
          <cell r="P15">
            <v>431.10484780157833</v>
          </cell>
          <cell r="Q15">
            <v>460.99099999999999</v>
          </cell>
          <cell r="R15">
            <v>449.27</v>
          </cell>
          <cell r="S15">
            <v>414.78789999999998</v>
          </cell>
          <cell r="T15">
            <v>332.6798</v>
          </cell>
          <cell r="U15">
            <v>354.2</v>
          </cell>
          <cell r="V15">
            <v>383.29500000000002</v>
          </cell>
          <cell r="W15">
            <v>415.529</v>
          </cell>
          <cell r="X15">
            <v>417.6909</v>
          </cell>
          <cell r="Y15">
            <v>377.21010000000001</v>
          </cell>
          <cell r="Z15">
            <v>310.46890000000002</v>
          </cell>
          <cell r="AA15">
            <v>301.55761999999999</v>
          </cell>
          <cell r="AB15">
            <v>323.57530000000003</v>
          </cell>
          <cell r="AC15">
            <v>365.88189999999997</v>
          </cell>
          <cell r="AD15">
            <v>118.94615</v>
          </cell>
          <cell r="AE15">
            <v>1E-3</v>
          </cell>
          <cell r="AF15">
            <v>0</v>
          </cell>
          <cell r="AJ15">
            <v>12.64686</v>
          </cell>
          <cell r="AO15">
            <v>59.775799999999997</v>
          </cell>
          <cell r="AV15">
            <v>80.308999999999997</v>
          </cell>
          <cell r="BE15">
            <v>25.282666289999991</v>
          </cell>
          <cell r="BQ15">
            <v>50.41</v>
          </cell>
          <cell r="CB15">
            <v>103.64748</v>
          </cell>
          <cell r="CN15">
            <v>115.2637</v>
          </cell>
          <cell r="DA15">
            <v>109.45310000000001</v>
          </cell>
          <cell r="DM15">
            <v>119.37412499999999</v>
          </cell>
          <cell r="DN15">
            <v>121.7616075</v>
          </cell>
          <cell r="DP15">
            <v>120.80661449999999</v>
          </cell>
          <cell r="DS15">
            <v>122.25629387399999</v>
          </cell>
          <cell r="DV15">
            <v>123.723369400488</v>
          </cell>
          <cell r="DY15">
            <v>125.20804983329386</v>
          </cell>
          <cell r="EB15">
            <v>126.71054643129338</v>
          </cell>
          <cell r="EE15">
            <v>128.2310729884689</v>
          </cell>
        </row>
        <row r="16">
          <cell r="D16">
            <v>36.084331483104492</v>
          </cell>
          <cell r="E16">
            <v>45.931633510787336</v>
          </cell>
          <cell r="F16">
            <v>49.313641704946058</v>
          </cell>
          <cell r="G16">
            <v>47.456436943588066</v>
          </cell>
          <cell r="H16">
            <v>43.718487394957982</v>
          </cell>
          <cell r="I16">
            <v>44.274525241937624</v>
          </cell>
          <cell r="J16">
            <v>46.418129394506551</v>
          </cell>
          <cell r="K16">
            <v>83.9</v>
          </cell>
          <cell r="L16">
            <v>77.668000000000006</v>
          </cell>
          <cell r="M16">
            <v>73.900000000000006</v>
          </cell>
          <cell r="N16">
            <v>82.5</v>
          </cell>
          <cell r="O16">
            <v>83</v>
          </cell>
          <cell r="P16">
            <v>88.7</v>
          </cell>
          <cell r="Q16">
            <v>95.308300000000003</v>
          </cell>
          <cell r="R16">
            <v>91.742159503194074</v>
          </cell>
          <cell r="S16">
            <v>90.007447179630844</v>
          </cell>
          <cell r="T16">
            <v>85.196035346901141</v>
          </cell>
          <cell r="U16">
            <v>78.382269904009036</v>
          </cell>
          <cell r="V16">
            <v>85.354622418763611</v>
          </cell>
          <cell r="W16">
            <v>78.745406457792356</v>
          </cell>
          <cell r="X16">
            <v>71.42841752118612</v>
          </cell>
          <cell r="Y16">
            <v>58.847841030767732</v>
          </cell>
          <cell r="Z16">
            <v>75.080950137034648</v>
          </cell>
          <cell r="AA16">
            <v>85.762016559223412</v>
          </cell>
          <cell r="AB16">
            <v>91.65477092967231</v>
          </cell>
          <cell r="AC16">
            <v>93.218955709396383</v>
          </cell>
          <cell r="AD16">
            <v>88.648950335776476</v>
          </cell>
          <cell r="AE16">
            <v>89.896619705753267</v>
          </cell>
          <cell r="AF16">
            <v>105.76361420552081</v>
          </cell>
          <cell r="AJ16">
            <v>106.0403</v>
          </cell>
          <cell r="AO16">
            <v>87.973199999999977</v>
          </cell>
          <cell r="AV16">
            <v>62.255400000000002</v>
          </cell>
          <cell r="BE16">
            <v>138.03800000000001</v>
          </cell>
          <cell r="BQ16">
            <v>79.831999999999994</v>
          </cell>
          <cell r="CB16">
            <v>61.661999999999999</v>
          </cell>
          <cell r="CN16">
            <v>77.14</v>
          </cell>
          <cell r="DA16">
            <v>81.069522033333328</v>
          </cell>
          <cell r="DM16">
            <v>71.477900000000005</v>
          </cell>
          <cell r="DN16">
            <v>72.907458000000005</v>
          </cell>
          <cell r="DP16">
            <v>78.798962599608785</v>
          </cell>
          <cell r="DS16">
            <v>80.888193674746432</v>
          </cell>
          <cell r="DV16">
            <v>82.246092182257598</v>
          </cell>
          <cell r="DY16">
            <v>82.414205136958302</v>
          </cell>
          <cell r="EB16">
            <v>82.504143930822607</v>
          </cell>
          <cell r="EE16">
            <v>82.504143930822607</v>
          </cell>
        </row>
        <row r="19">
          <cell r="D19">
            <v>10.4</v>
          </cell>
          <cell r="E19">
            <v>10.4</v>
          </cell>
          <cell r="F19">
            <v>10.4</v>
          </cell>
          <cell r="G19">
            <v>10.4</v>
          </cell>
          <cell r="H19">
            <v>10.4</v>
          </cell>
          <cell r="I19">
            <v>10.4</v>
          </cell>
          <cell r="J19">
            <v>10.4</v>
          </cell>
          <cell r="K19">
            <v>10.4</v>
          </cell>
          <cell r="L19">
            <v>10.4</v>
          </cell>
          <cell r="M19">
            <v>10.4</v>
          </cell>
          <cell r="N19">
            <v>10.4</v>
          </cell>
          <cell r="O19">
            <v>10.4</v>
          </cell>
          <cell r="P19">
            <v>31</v>
          </cell>
          <cell r="Q19">
            <v>10.4</v>
          </cell>
          <cell r="R19">
            <v>10.4</v>
          </cell>
          <cell r="S19">
            <v>14.8</v>
          </cell>
          <cell r="T19">
            <v>3</v>
          </cell>
          <cell r="U19">
            <v>13.3</v>
          </cell>
          <cell r="V19">
            <v>10.4</v>
          </cell>
          <cell r="W19">
            <v>15</v>
          </cell>
          <cell r="X19">
            <v>12.506019999999999</v>
          </cell>
          <cell r="Y19">
            <v>42</v>
          </cell>
          <cell r="Z19">
            <v>61.3</v>
          </cell>
          <cell r="AA19">
            <v>56.475700000000003</v>
          </cell>
          <cell r="AB19">
            <v>72.834509999999995</v>
          </cell>
          <cell r="AC19">
            <v>38.1</v>
          </cell>
          <cell r="AD19">
            <v>11.0341</v>
          </cell>
          <cell r="AE19">
            <v>7.1029999999999998</v>
          </cell>
          <cell r="AF19">
            <v>15</v>
          </cell>
          <cell r="AJ19">
            <v>32.935580000000002</v>
          </cell>
          <cell r="AO19">
            <v>117.54580999999999</v>
          </cell>
          <cell r="AV19">
            <v>141.80799999999999</v>
          </cell>
          <cell r="BE19">
            <v>358.91469999999998</v>
          </cell>
          <cell r="BQ19">
            <v>401.14729999999997</v>
          </cell>
          <cell r="CB19">
            <v>857.6</v>
          </cell>
          <cell r="CN19">
            <v>1507.2941000000001</v>
          </cell>
          <cell r="DA19">
            <v>1548.9275</v>
          </cell>
          <cell r="DM19">
            <v>940.32457916666658</v>
          </cell>
          <cell r="DN19">
            <v>959.13107074999994</v>
          </cell>
          <cell r="DP19">
            <v>950.66814953749986</v>
          </cell>
          <cell r="DS19">
            <v>961.12549918241223</v>
          </cell>
          <cell r="DV19">
            <v>971.6978796734187</v>
          </cell>
          <cell r="DY19">
            <v>982.38655634982615</v>
          </cell>
          <cell r="EB19">
            <v>993.19280846967411</v>
          </cell>
          <cell r="EE19">
            <v>1004.1179293628404</v>
          </cell>
        </row>
        <row r="20">
          <cell r="D20">
            <v>5400</v>
          </cell>
          <cell r="E20">
            <v>5400</v>
          </cell>
          <cell r="F20">
            <v>5400</v>
          </cell>
          <cell r="G20">
            <v>5400</v>
          </cell>
          <cell r="H20">
            <v>5400</v>
          </cell>
          <cell r="I20">
            <v>5400</v>
          </cell>
          <cell r="J20">
            <v>5400</v>
          </cell>
          <cell r="K20">
            <v>5400</v>
          </cell>
          <cell r="L20">
            <v>5400</v>
          </cell>
          <cell r="M20">
            <v>5400</v>
          </cell>
          <cell r="N20">
            <v>5400</v>
          </cell>
          <cell r="O20">
            <v>5400</v>
          </cell>
          <cell r="P20">
            <v>5361.3</v>
          </cell>
          <cell r="Q20">
            <v>5019.2</v>
          </cell>
          <cell r="R20">
            <v>5400</v>
          </cell>
          <cell r="S20">
            <v>5121.6000000000004</v>
          </cell>
          <cell r="T20">
            <v>3200</v>
          </cell>
          <cell r="U20">
            <v>4624.6000000000004</v>
          </cell>
          <cell r="V20">
            <v>5400</v>
          </cell>
          <cell r="W20">
            <v>5000</v>
          </cell>
          <cell r="X20">
            <v>6147</v>
          </cell>
          <cell r="Y20">
            <v>5847.6190476190477</v>
          </cell>
          <cell r="Z20">
            <v>7381.7292006525286</v>
          </cell>
          <cell r="AA20">
            <v>12671.038110196065</v>
          </cell>
          <cell r="AB20">
            <v>17180.110087923978</v>
          </cell>
          <cell r="AC20">
            <v>17662.888031081668</v>
          </cell>
          <cell r="AD20">
            <v>5628.0077215178399</v>
          </cell>
          <cell r="AE20">
            <v>12307.158673468566</v>
          </cell>
          <cell r="AF20">
            <v>23029.333333333332</v>
          </cell>
          <cell r="AJ20">
            <v>17225.131596966767</v>
          </cell>
          <cell r="AO20">
            <v>16705.166666666668</v>
          </cell>
          <cell r="AV20">
            <v>16165.5</v>
          </cell>
          <cell r="BE20">
            <v>16968.3</v>
          </cell>
          <cell r="BQ20">
            <v>16996.7738592307</v>
          </cell>
          <cell r="CB20">
            <v>17117.400000000001</v>
          </cell>
          <cell r="CN20">
            <v>20391.5</v>
          </cell>
          <cell r="DA20">
            <v>21430.245767989582</v>
          </cell>
          <cell r="DM20">
            <v>25258.7</v>
          </cell>
          <cell r="DN20">
            <v>25763.874</v>
          </cell>
          <cell r="DP20">
            <v>27845.800682654899</v>
          </cell>
          <cell r="DS20">
            <v>28584.088474511951</v>
          </cell>
          <cell r="DV20">
            <v>29063.939603765499</v>
          </cell>
          <cell r="DY20">
            <v>29123.346982674197</v>
          </cell>
          <cell r="EB20">
            <v>29155.1293519461</v>
          </cell>
          <cell r="EE20">
            <v>29155.1293519461</v>
          </cell>
        </row>
        <row r="23">
          <cell r="D23">
            <v>11.154</v>
          </cell>
          <cell r="E23">
            <v>14.302</v>
          </cell>
          <cell r="F23">
            <v>19.789000000000001</v>
          </cell>
          <cell r="G23">
            <v>11.816000000000001</v>
          </cell>
          <cell r="H23">
            <v>8.4640000000000004</v>
          </cell>
          <cell r="I23">
            <v>6.1970000000000001</v>
          </cell>
          <cell r="J23">
            <v>8.6739999999999995</v>
          </cell>
          <cell r="K23">
            <v>8.2545000000000002</v>
          </cell>
          <cell r="L23">
            <v>14.153029632905794</v>
          </cell>
          <cell r="M23">
            <v>5.6479447756510828</v>
          </cell>
          <cell r="N23">
            <v>12.67427122940431</v>
          </cell>
          <cell r="O23">
            <v>6.1674876847290641</v>
          </cell>
          <cell r="P23">
            <v>11.548857953777539</v>
          </cell>
          <cell r="Q23">
            <v>4.959244</v>
          </cell>
          <cell r="R23">
            <v>4.8616000000000001</v>
          </cell>
          <cell r="S23">
            <v>3.5168319999999995</v>
          </cell>
          <cell r="T23">
            <v>1.84782</v>
          </cell>
          <cell r="U23">
            <v>0.99197239999999998</v>
          </cell>
          <cell r="V23">
            <v>1.562716</v>
          </cell>
          <cell r="W23">
            <v>1.4419999999999999</v>
          </cell>
          <cell r="X23">
            <v>0.63509800000000005</v>
          </cell>
          <cell r="Y23">
            <v>2.9951987999999998</v>
          </cell>
          <cell r="Z23">
            <v>0.79548960000000002</v>
          </cell>
          <cell r="AA23">
            <v>1.5964175999999999</v>
          </cell>
          <cell r="AB23">
            <v>2.1429355999999999</v>
          </cell>
          <cell r="AC23">
            <v>2.1731846400000001</v>
          </cell>
          <cell r="AD23">
            <v>5.9999999999999609E-2</v>
          </cell>
          <cell r="AE23">
            <v>4.5056400000000005</v>
          </cell>
          <cell r="AF23">
            <v>2.9799899999999999</v>
          </cell>
          <cell r="AJ23">
            <v>4.8041</v>
          </cell>
          <cell r="AO23">
            <v>1.003679</v>
          </cell>
          <cell r="AV23">
            <v>2.5169999999999999</v>
          </cell>
          <cell r="BE23">
            <v>2.0063288925895089</v>
          </cell>
          <cell r="BQ23">
            <v>1.0169999999999999</v>
          </cell>
          <cell r="CB23">
            <v>0.38159999999999999</v>
          </cell>
          <cell r="CN23">
            <v>1.441948</v>
          </cell>
          <cell r="DA23">
            <v>1.0387999999999999</v>
          </cell>
          <cell r="DM23">
            <v>0.75237480325226702</v>
          </cell>
          <cell r="DN23">
            <v>0.77494604734983508</v>
          </cell>
          <cell r="DP23">
            <v>0.79822238566235515</v>
          </cell>
          <cell r="DS23">
            <v>0.8381335049454729</v>
          </cell>
          <cell r="DV23">
            <v>0.88004018019274655</v>
          </cell>
          <cell r="DY23">
            <v>0.9240421892023839</v>
          </cell>
          <cell r="EB23">
            <v>0.97024429866250317</v>
          </cell>
          <cell r="EE23">
            <v>1.0187565135956285</v>
          </cell>
        </row>
        <row r="24">
          <cell r="D24">
            <v>560.5</v>
          </cell>
          <cell r="E24">
            <v>522.16</v>
          </cell>
          <cell r="F24">
            <v>430</v>
          </cell>
          <cell r="G24">
            <v>232</v>
          </cell>
          <cell r="H24">
            <v>238</v>
          </cell>
          <cell r="I24">
            <v>205</v>
          </cell>
          <cell r="J24">
            <v>167</v>
          </cell>
          <cell r="K24">
            <v>679.2</v>
          </cell>
          <cell r="L24">
            <v>1130.5</v>
          </cell>
          <cell r="M24">
            <v>637.4</v>
          </cell>
          <cell r="N24">
            <v>789</v>
          </cell>
          <cell r="O24">
            <v>812</v>
          </cell>
          <cell r="P24">
            <v>739.9</v>
          </cell>
          <cell r="Q24">
            <v>524.20000000000005</v>
          </cell>
          <cell r="R24">
            <v>318.47246891651866</v>
          </cell>
          <cell r="S24">
            <v>179.50793706662913</v>
          </cell>
          <cell r="T24">
            <v>359.27580531389606</v>
          </cell>
          <cell r="U24">
            <v>266.93227091633463</v>
          </cell>
          <cell r="V24">
            <v>370</v>
          </cell>
          <cell r="W24">
            <v>500.77375425564838</v>
          </cell>
          <cell r="X24">
            <v>565.59899998655897</v>
          </cell>
          <cell r="Y24">
            <v>383.04636072904412</v>
          </cell>
          <cell r="Z24">
            <v>2505.3753059750875</v>
          </cell>
          <cell r="AA24">
            <v>1643.0537974524962</v>
          </cell>
          <cell r="AB24">
            <v>1663.6057565145682</v>
          </cell>
          <cell r="AC24">
            <v>666.85257084021544</v>
          </cell>
          <cell r="AD24">
            <v>586.50293145890703</v>
          </cell>
          <cell r="AE24">
            <v>615.76387618759952</v>
          </cell>
          <cell r="AF24">
            <v>657.80655417158539</v>
          </cell>
          <cell r="AJ24">
            <v>659.97401890165577</v>
          </cell>
          <cell r="AO24">
            <v>714.17540712181824</v>
          </cell>
          <cell r="AV24">
            <v>725.2</v>
          </cell>
          <cell r="BE24">
            <v>664.09962714452786</v>
          </cell>
          <cell r="BQ24">
            <v>608.88840455307979</v>
          </cell>
          <cell r="CB24">
            <v>489.2</v>
          </cell>
          <cell r="CN24">
            <v>633.81896759596157</v>
          </cell>
          <cell r="DA24">
            <v>709.94073446517825</v>
          </cell>
          <cell r="DM24">
            <v>1673</v>
          </cell>
          <cell r="DN24">
            <v>1706.46</v>
          </cell>
          <cell r="DP24">
            <v>1618.4781515365589</v>
          </cell>
          <cell r="DS24">
            <v>1602.4536153827316</v>
          </cell>
          <cell r="DV24">
            <v>1586.5877380027048</v>
          </cell>
          <cell r="DY24">
            <v>1570.8789485175296</v>
          </cell>
          <cell r="EB24">
            <v>1555.3256916015143</v>
          </cell>
          <cell r="EE24">
            <v>1555.3256916015143</v>
          </cell>
        </row>
        <row r="27">
          <cell r="D27">
            <v>660</v>
          </cell>
          <cell r="E27">
            <v>415</v>
          </cell>
          <cell r="F27">
            <v>173</v>
          </cell>
          <cell r="G27">
            <v>214</v>
          </cell>
          <cell r="H27">
            <v>264</v>
          </cell>
          <cell r="I27">
            <v>388</v>
          </cell>
          <cell r="J27">
            <v>370</v>
          </cell>
          <cell r="K27">
            <v>23</v>
          </cell>
          <cell r="L27">
            <v>219.53896816685</v>
          </cell>
          <cell r="M27">
            <v>299.001794010764</v>
          </cell>
          <cell r="N27">
            <v>329.308452250274</v>
          </cell>
          <cell r="O27">
            <v>240</v>
          </cell>
          <cell r="P27">
            <v>300</v>
          </cell>
          <cell r="Q27">
            <v>225.6</v>
          </cell>
          <cell r="R27">
            <v>119.5</v>
          </cell>
          <cell r="S27">
            <v>172</v>
          </cell>
          <cell r="T27">
            <v>213</v>
          </cell>
          <cell r="U27">
            <v>172</v>
          </cell>
          <cell r="V27">
            <v>177</v>
          </cell>
          <cell r="W27">
            <v>132.75</v>
          </cell>
          <cell r="X27">
            <v>142.17090000000002</v>
          </cell>
          <cell r="Y27">
            <v>146.43602700000002</v>
          </cell>
          <cell r="Z27">
            <v>146.58246302700002</v>
          </cell>
          <cell r="AA27">
            <v>153.81191010349167</v>
          </cell>
          <cell r="AB27">
            <v>153.8888160585434</v>
          </cell>
          <cell r="AC27">
            <v>166</v>
          </cell>
          <cell r="AD27">
            <v>83</v>
          </cell>
          <cell r="AE27">
            <v>78.849999999999994</v>
          </cell>
          <cell r="AF27">
            <v>90.028544243577542</v>
          </cell>
          <cell r="AJ27">
            <v>102.79186783281928</v>
          </cell>
          <cell r="AO27">
            <v>117.36464452843306</v>
          </cell>
          <cell r="AV27">
            <v>134.00340003246401</v>
          </cell>
          <cell r="BE27">
            <v>153.00102762983522</v>
          </cell>
          <cell r="BQ27">
            <v>174.69194401122957</v>
          </cell>
          <cell r="CB27">
            <v>199.457976035657</v>
          </cell>
          <cell r="CN27">
            <v>201.45255579601357</v>
          </cell>
          <cell r="DA27">
            <v>203.4670813539737</v>
          </cell>
          <cell r="DM27">
            <v>205.50175216751344</v>
          </cell>
          <cell r="DN27">
            <v>209.61178721086372</v>
          </cell>
          <cell r="DP27">
            <v>207.55676968918857</v>
          </cell>
          <cell r="DS27">
            <v>209.63233738608045</v>
          </cell>
          <cell r="DV27">
            <v>211.72866075994125</v>
          </cell>
          <cell r="DY27">
            <v>213.84594736754067</v>
          </cell>
          <cell r="EB27">
            <v>215.98440684121607</v>
          </cell>
          <cell r="EE27">
            <v>218.14425090962823</v>
          </cell>
        </row>
        <row r="28">
          <cell r="D28">
            <v>1697</v>
          </cell>
          <cell r="E28">
            <v>1598</v>
          </cell>
          <cell r="F28">
            <v>3075</v>
          </cell>
          <cell r="G28">
            <v>2500</v>
          </cell>
          <cell r="H28">
            <v>2686</v>
          </cell>
          <cell r="I28">
            <v>2304.1239999999998</v>
          </cell>
          <cell r="J28">
            <v>1162</v>
          </cell>
          <cell r="K28">
            <v>1175</v>
          </cell>
          <cell r="L28">
            <v>911</v>
          </cell>
          <cell r="M28">
            <v>4347.8</v>
          </cell>
          <cell r="N28">
            <v>911</v>
          </cell>
          <cell r="O28">
            <v>852.3</v>
          </cell>
          <cell r="P28">
            <v>822.17630880000013</v>
          </cell>
          <cell r="Q28">
            <v>918.5069347422085</v>
          </cell>
          <cell r="R28">
            <v>953.97489539748949</v>
          </cell>
          <cell r="S28">
            <v>482.55813953488371</v>
          </cell>
          <cell r="T28">
            <v>586.85446009389671</v>
          </cell>
          <cell r="U28">
            <v>529.06976744186045</v>
          </cell>
          <cell r="V28">
            <v>511.7616587081431</v>
          </cell>
          <cell r="W28">
            <v>515.82714092030494</v>
          </cell>
          <cell r="X28">
            <v>703.37882084167711</v>
          </cell>
          <cell r="Y28">
            <v>653.90667984050617</v>
          </cell>
          <cell r="Z28">
            <v>690.97089204710687</v>
          </cell>
          <cell r="AA28">
            <v>725.28770701877352</v>
          </cell>
          <cell r="AB28">
            <v>691.66613370936511</v>
          </cell>
          <cell r="AC28">
            <v>748.58763102303249</v>
          </cell>
          <cell r="AD28">
            <v>724.60193399257332</v>
          </cell>
          <cell r="AE28">
            <v>724.22793668766633</v>
          </cell>
          <cell r="AF28">
            <v>867.30585414343557</v>
          </cell>
          <cell r="AJ28">
            <v>869.58871649429693</v>
          </cell>
          <cell r="AO28">
            <v>852.20857787615319</v>
          </cell>
          <cell r="AV28">
            <v>814.55130825635524</v>
          </cell>
          <cell r="BE28">
            <v>859.58014160939058</v>
          </cell>
          <cell r="BQ28">
            <v>843.24853720850172</v>
          </cell>
          <cell r="CB28">
            <v>813.14966839622195</v>
          </cell>
          <cell r="CN28">
            <v>913.18454669754976</v>
          </cell>
          <cell r="DA28">
            <v>889.7943925581535</v>
          </cell>
          <cell r="DM28">
            <v>883.18996918916241</v>
          </cell>
          <cell r="DN28">
            <v>880.25567850107404</v>
          </cell>
          <cell r="DP28">
            <v>874.44551404867559</v>
          </cell>
          <cell r="DS28">
            <v>865.78763767195608</v>
          </cell>
          <cell r="DV28">
            <v>857.21548284352093</v>
          </cell>
          <cell r="DY28">
            <v>848.72820083516922</v>
          </cell>
          <cell r="EB28">
            <v>840.3249513219497</v>
          </cell>
          <cell r="EE28">
            <v>840.3249513219497</v>
          </cell>
        </row>
        <row r="32">
          <cell r="D32">
            <v>209.8</v>
          </cell>
          <cell r="E32">
            <v>203.8</v>
          </cell>
          <cell r="F32">
            <v>287.7</v>
          </cell>
          <cell r="G32">
            <v>246.8</v>
          </cell>
          <cell r="H32">
            <v>175.2</v>
          </cell>
          <cell r="I32">
            <v>287</v>
          </cell>
          <cell r="J32">
            <v>229.2</v>
          </cell>
          <cell r="K32">
            <v>306.39999999999998</v>
          </cell>
          <cell r="L32">
            <v>316.5</v>
          </cell>
          <cell r="M32">
            <v>367.65100000000001</v>
          </cell>
          <cell r="N32">
            <v>534.39499999999998</v>
          </cell>
          <cell r="O32">
            <v>622.41300000000001</v>
          </cell>
          <cell r="P32">
            <v>633.37300000000005</v>
          </cell>
          <cell r="Q32">
            <v>806.75299999999993</v>
          </cell>
          <cell r="R32">
            <v>782.34199999999998</v>
          </cell>
          <cell r="S32">
            <v>737.5440000000001</v>
          </cell>
          <cell r="T32">
            <v>524.54899999999998</v>
          </cell>
          <cell r="U32">
            <v>584.92999999999995</v>
          </cell>
          <cell r="V32">
            <v>530.02260000000001</v>
          </cell>
          <cell r="W32">
            <v>709.96600000000001</v>
          </cell>
          <cell r="X32">
            <v>630.85100000000011</v>
          </cell>
          <cell r="Y32">
            <v>630.63900000000001</v>
          </cell>
          <cell r="Z32">
            <v>408.72500000000002</v>
          </cell>
          <cell r="AA32">
            <v>366.01</v>
          </cell>
          <cell r="AB32">
            <v>478.62299999999999</v>
          </cell>
          <cell r="AC32">
            <v>474.04899999999998</v>
          </cell>
          <cell r="AD32">
            <v>379.95099999999996</v>
          </cell>
          <cell r="AE32">
            <v>263.38400000000001</v>
          </cell>
          <cell r="AF32">
            <v>348.72399999999999</v>
          </cell>
          <cell r="AJ32">
            <v>433.75418181818145</v>
          </cell>
          <cell r="AO32">
            <v>561.01199999999994</v>
          </cell>
          <cell r="AV32">
            <v>631.63400000000001</v>
          </cell>
          <cell r="BE32">
            <v>614.77499999999998</v>
          </cell>
          <cell r="BQ32">
            <v>644.82899999999995</v>
          </cell>
          <cell r="CB32">
            <v>601.79300000000001</v>
          </cell>
          <cell r="CN32">
            <v>704.41200000000003</v>
          </cell>
          <cell r="DA32">
            <v>746.81399999999996</v>
          </cell>
          <cell r="DM32">
            <v>933.29585499999996</v>
          </cell>
          <cell r="DN32">
            <v>951.96177209999996</v>
          </cell>
          <cell r="DP32">
            <v>938.48843796854874</v>
          </cell>
          <cell r="DS32">
            <v>943.35832655725562</v>
          </cell>
          <cell r="DV32">
            <v>947.71944169290134</v>
          </cell>
          <cell r="DY32">
            <v>952.0121335575783</v>
          </cell>
          <cell r="EB32">
            <v>955.97436726595572</v>
          </cell>
          <cell r="EE32">
            <v>960.00303510708306</v>
          </cell>
        </row>
        <row r="35">
          <cell r="D35">
            <v>67.272000000000006</v>
          </cell>
          <cell r="E35">
            <v>53.76</v>
          </cell>
          <cell r="F35">
            <v>66.86</v>
          </cell>
          <cell r="G35">
            <v>96.542000000000002</v>
          </cell>
          <cell r="H35">
            <v>61.281999999999996</v>
          </cell>
          <cell r="I35">
            <v>84.308000000000007</v>
          </cell>
          <cell r="J35">
            <v>62.576000000000001</v>
          </cell>
          <cell r="K35">
            <v>122.32299999999999</v>
          </cell>
          <cell r="L35">
            <v>103.42368045649073</v>
          </cell>
          <cell r="M35">
            <v>115.74334194853355</v>
          </cell>
          <cell r="N35">
            <v>163.52063213345039</v>
          </cell>
          <cell r="O35">
            <v>189.5105837939868</v>
          </cell>
          <cell r="P35">
            <v>206.97381111358411</v>
          </cell>
          <cell r="Q35">
            <v>328.27599999999995</v>
          </cell>
          <cell r="R35">
            <v>335.7</v>
          </cell>
          <cell r="S35">
            <v>395.322</v>
          </cell>
          <cell r="T35">
            <v>276.23399999999998</v>
          </cell>
          <cell r="U35">
            <v>239.39099999999999</v>
          </cell>
          <cell r="V35">
            <v>197.274</v>
          </cell>
          <cell r="W35">
            <v>263.51300000000003</v>
          </cell>
          <cell r="X35">
            <v>270.67899999999997</v>
          </cell>
          <cell r="Y35">
            <v>224.602</v>
          </cell>
          <cell r="Z35">
            <v>157.11500000000001</v>
          </cell>
          <cell r="AA35">
            <v>189.99199999999999</v>
          </cell>
          <cell r="AB35">
            <v>199.542</v>
          </cell>
          <cell r="AC35">
            <v>200</v>
          </cell>
          <cell r="AD35">
            <v>143.22900000000001</v>
          </cell>
          <cell r="AE35">
            <v>141.14699999999999</v>
          </cell>
          <cell r="AF35">
            <v>153.06</v>
          </cell>
          <cell r="AJ35">
            <v>220.48</v>
          </cell>
          <cell r="AO35">
            <v>317.17454545454547</v>
          </cell>
          <cell r="AV35">
            <v>370.48599999999999</v>
          </cell>
          <cell r="BE35">
            <v>318.68700000000001</v>
          </cell>
          <cell r="BQ35">
            <v>331.73900000000003</v>
          </cell>
          <cell r="CB35">
            <v>265.13900000000001</v>
          </cell>
          <cell r="CN35">
            <v>316.44299999999998</v>
          </cell>
          <cell r="DA35">
            <v>229.1</v>
          </cell>
          <cell r="DM35">
            <v>263.10124999999999</v>
          </cell>
          <cell r="DN35">
            <v>268.36327499999999</v>
          </cell>
          <cell r="DP35">
            <v>267.66602846433153</v>
          </cell>
          <cell r="DS35">
            <v>272.47748473431943</v>
          </cell>
          <cell r="DV35">
            <v>277.20319221376548</v>
          </cell>
          <cell r="DY35">
            <v>281.96872301956608</v>
          </cell>
          <cell r="EB35">
            <v>286.69644706492232</v>
          </cell>
          <cell r="EE35">
            <v>291.50344009589401</v>
          </cell>
        </row>
        <row r="37">
          <cell r="D37">
            <v>88.832999999999998</v>
          </cell>
          <cell r="E37">
            <v>88.6</v>
          </cell>
          <cell r="F37">
            <v>94.167000000000002</v>
          </cell>
          <cell r="G37">
            <v>95.3</v>
          </cell>
          <cell r="H37">
            <v>66.659000000000006</v>
          </cell>
          <cell r="I37">
            <v>71.322000000000003</v>
          </cell>
          <cell r="J37">
            <v>86.150999999999996</v>
          </cell>
          <cell r="K37">
            <v>189.1</v>
          </cell>
          <cell r="L37">
            <v>140.19999999999999</v>
          </cell>
          <cell r="M37">
            <v>88.99</v>
          </cell>
          <cell r="N37">
            <v>91.12</v>
          </cell>
          <cell r="O37">
            <v>148.34</v>
          </cell>
          <cell r="P37">
            <v>134.79</v>
          </cell>
          <cell r="Q37">
            <v>148.9</v>
          </cell>
          <cell r="R37">
            <v>140.45874292523087</v>
          </cell>
          <cell r="S37">
            <v>121.15187113289926</v>
          </cell>
          <cell r="T37">
            <v>125.27422402745499</v>
          </cell>
          <cell r="U37">
            <v>139.40791424907368</v>
          </cell>
          <cell r="V37">
            <v>129.70284984336507</v>
          </cell>
          <cell r="W37">
            <v>149.0818289799744</v>
          </cell>
          <cell r="X37">
            <v>154.79590215716772</v>
          </cell>
          <cell r="Y37">
            <v>156.80747993550779</v>
          </cell>
          <cell r="Z37">
            <v>158.03469035573082</v>
          </cell>
          <cell r="AA37">
            <v>160.55541978295923</v>
          </cell>
          <cell r="AB37">
            <v>203.49289303046967</v>
          </cell>
          <cell r="AC37">
            <v>203.54686578225369</v>
          </cell>
          <cell r="AD37">
            <v>172.24820839186509</v>
          </cell>
          <cell r="AE37">
            <v>164.13359069902276</v>
          </cell>
          <cell r="AF37">
            <v>173.23011212678196</v>
          </cell>
          <cell r="AJ37">
            <v>181.03417271457238</v>
          </cell>
          <cell r="AO37">
            <v>168.7759949476565</v>
          </cell>
          <cell r="AV37">
            <v>164.40079547069101</v>
          </cell>
          <cell r="BE37">
            <v>172.81364916684643</v>
          </cell>
          <cell r="BQ37">
            <v>173.24680633694123</v>
          </cell>
          <cell r="CB37">
            <v>166.5539365960264</v>
          </cell>
          <cell r="CN37">
            <v>158.88253974572487</v>
          </cell>
          <cell r="DA37">
            <v>153.77672698137229</v>
          </cell>
          <cell r="DM37">
            <v>137.3740355321967</v>
          </cell>
          <cell r="DN37">
            <v>136.9176270953829</v>
          </cell>
          <cell r="DP37">
            <v>134.29524423102717</v>
          </cell>
          <cell r="DS37">
            <v>132.96558834755166</v>
          </cell>
          <cell r="DV37">
            <v>131.64909737381353</v>
          </cell>
          <cell r="DY37">
            <v>130.34564096417185</v>
          </cell>
          <cell r="EB37">
            <v>129.05509006353645</v>
          </cell>
          <cell r="EE37">
            <v>129.05509006353645</v>
          </cell>
        </row>
        <row r="64">
          <cell r="D64">
            <v>24.7</v>
          </cell>
          <cell r="E64">
            <v>19.2</v>
          </cell>
          <cell r="F64">
            <v>28</v>
          </cell>
          <cell r="G64">
            <v>26.5</v>
          </cell>
          <cell r="H64">
            <v>35</v>
          </cell>
          <cell r="I64">
            <v>26.315000000000001</v>
          </cell>
          <cell r="J64">
            <v>12.053000000000001</v>
          </cell>
          <cell r="K64">
            <v>16</v>
          </cell>
          <cell r="L64">
            <v>27.5</v>
          </cell>
          <cell r="M64">
            <v>32.337000000000003</v>
          </cell>
          <cell r="N64">
            <v>42.41</v>
          </cell>
          <cell r="O64">
            <v>46.036999999999999</v>
          </cell>
          <cell r="P64">
            <v>38.6</v>
          </cell>
          <cell r="Q64">
            <v>21.3</v>
          </cell>
          <cell r="R64">
            <v>24.486999999999998</v>
          </cell>
          <cell r="S64">
            <v>32.859000000000002</v>
          </cell>
          <cell r="T64">
            <v>14</v>
          </cell>
          <cell r="U64">
            <v>6.8339999999999996</v>
          </cell>
          <cell r="V64">
            <v>5.4960000000000004</v>
          </cell>
          <cell r="W64">
            <v>3.6709999999999998</v>
          </cell>
          <cell r="X64">
            <v>2.274</v>
          </cell>
          <cell r="Y64">
            <v>5.5750000000000002</v>
          </cell>
          <cell r="Z64">
            <v>8.4</v>
          </cell>
          <cell r="AA64">
            <v>11.5</v>
          </cell>
          <cell r="AB64">
            <v>11.971499999999999</v>
          </cell>
          <cell r="AC64">
            <v>22.2</v>
          </cell>
          <cell r="AD64">
            <v>6.1636550000000003</v>
          </cell>
          <cell r="AE64">
            <v>1.2</v>
          </cell>
          <cell r="AF64">
            <v>1.161</v>
          </cell>
          <cell r="AJ64">
            <v>2.0727850000000001</v>
          </cell>
          <cell r="AO64">
            <v>1.726685</v>
          </cell>
          <cell r="AV64">
            <v>3.1240000000000001</v>
          </cell>
          <cell r="BE64">
            <v>1.0581707844464776</v>
          </cell>
          <cell r="BQ64">
            <v>2.3620651691060952</v>
          </cell>
          <cell r="CB64">
            <v>1.4116</v>
          </cell>
          <cell r="CN64">
            <v>1.1032</v>
          </cell>
          <cell r="DA64">
            <v>1.2562</v>
          </cell>
          <cell r="DM64">
            <v>1.2508171927121103</v>
          </cell>
          <cell r="DN64">
            <v>1.2758335365663527</v>
          </cell>
          <cell r="DP64">
            <v>0.90817440388363402</v>
          </cell>
          <cell r="DS64">
            <v>0.94981945910643617</v>
          </cell>
          <cell r="DV64">
            <v>0.99337418125785226</v>
          </cell>
          <cell r="DY64">
            <v>1.0389261396245295</v>
          </cell>
          <cell r="EB64">
            <v>1.0865669190519796</v>
          </cell>
          <cell r="EE64">
            <v>1.1363923040812054</v>
          </cell>
        </row>
        <row r="65">
          <cell r="D65">
            <v>110</v>
          </cell>
          <cell r="E65">
            <v>100</v>
          </cell>
          <cell r="F65">
            <v>100</v>
          </cell>
          <cell r="G65">
            <v>100</v>
          </cell>
          <cell r="H65">
            <v>100</v>
          </cell>
          <cell r="I65" t="str">
            <v>90/75</v>
          </cell>
          <cell r="J65" t="str">
            <v>80/60</v>
          </cell>
          <cell r="K65" t="str">
            <v>80/60</v>
          </cell>
          <cell r="L65" t="str">
            <v>120/90</v>
          </cell>
          <cell r="M65" t="str">
            <v>150/125</v>
          </cell>
          <cell r="N65" t="str">
            <v>155/125</v>
          </cell>
          <cell r="O65" t="str">
            <v>155/125</v>
          </cell>
          <cell r="P65" t="str">
            <v>170/125</v>
          </cell>
          <cell r="Q65" t="str">
            <v>150/105</v>
          </cell>
          <cell r="R65" t="str">
            <v>150/105</v>
          </cell>
          <cell r="S65" t="str">
            <v>165/110</v>
          </cell>
          <cell r="T65" t="str">
            <v>165/110</v>
          </cell>
          <cell r="U65" t="str">
            <v>150/110</v>
          </cell>
          <cell r="V65" t="str">
            <v>150/110</v>
          </cell>
          <cell r="W65">
            <v>152</v>
          </cell>
          <cell r="X65">
            <v>152</v>
          </cell>
          <cell r="Y65">
            <v>152</v>
          </cell>
          <cell r="Z65">
            <v>152</v>
          </cell>
          <cell r="AA65">
            <v>152</v>
          </cell>
          <cell r="AB65">
            <v>150</v>
          </cell>
          <cell r="AC65">
            <v>175</v>
          </cell>
          <cell r="AD65">
            <v>195</v>
          </cell>
          <cell r="AE65">
            <v>195</v>
          </cell>
          <cell r="AF65">
            <v>195</v>
          </cell>
          <cell r="AJ65">
            <v>195</v>
          </cell>
          <cell r="AO65">
            <v>195</v>
          </cell>
          <cell r="AV65">
            <v>195</v>
          </cell>
          <cell r="BE65">
            <v>195</v>
          </cell>
          <cell r="BQ65">
            <v>195</v>
          </cell>
          <cell r="CB65">
            <v>195</v>
          </cell>
          <cell r="CN65">
            <v>195</v>
          </cell>
          <cell r="DA65">
            <v>195</v>
          </cell>
          <cell r="DM65">
            <v>195</v>
          </cell>
          <cell r="DN65">
            <v>195</v>
          </cell>
          <cell r="DP65">
            <v>195</v>
          </cell>
          <cell r="DS65">
            <v>195</v>
          </cell>
          <cell r="DV65">
            <v>195</v>
          </cell>
          <cell r="DY65">
            <v>195</v>
          </cell>
          <cell r="EB65">
            <v>195</v>
          </cell>
          <cell r="EE65">
            <v>195</v>
          </cell>
        </row>
        <row r="67">
          <cell r="D67">
            <v>12.4</v>
          </cell>
          <cell r="E67">
            <v>14</v>
          </cell>
          <cell r="F67">
            <v>20.2</v>
          </cell>
          <cell r="G67">
            <v>12.6</v>
          </cell>
          <cell r="H67">
            <v>6.9</v>
          </cell>
          <cell r="I67">
            <v>22.6</v>
          </cell>
          <cell r="J67">
            <v>16.600000000000001</v>
          </cell>
          <cell r="K67">
            <v>9.1999999999999993</v>
          </cell>
          <cell r="L67">
            <v>14.566000000000001</v>
          </cell>
          <cell r="M67">
            <v>5.6</v>
          </cell>
          <cell r="N67">
            <v>12.7</v>
          </cell>
          <cell r="O67">
            <v>6.0839999999999996</v>
          </cell>
          <cell r="P67">
            <v>12.037000000000001</v>
          </cell>
          <cell r="Q67">
            <v>11.8</v>
          </cell>
          <cell r="R67">
            <v>8.5359999999999996</v>
          </cell>
          <cell r="S67">
            <v>4.4850000000000003</v>
          </cell>
          <cell r="T67">
            <v>2.4077000000000002</v>
          </cell>
          <cell r="U67">
            <v>3.7930000000000001</v>
          </cell>
          <cell r="V67">
            <v>3.5</v>
          </cell>
          <cell r="W67">
            <v>1.5415000000000001</v>
          </cell>
          <cell r="X67">
            <v>7.2698999999999998</v>
          </cell>
          <cell r="Y67">
            <v>1.9308000000000001</v>
          </cell>
          <cell r="Z67">
            <v>3.8748</v>
          </cell>
          <cell r="AA67">
            <v>5.2012999999999998</v>
          </cell>
          <cell r="AB67">
            <v>5.2747200000000003</v>
          </cell>
          <cell r="AC67">
            <v>5.3607480000000001</v>
          </cell>
          <cell r="AD67">
            <v>4.63</v>
          </cell>
          <cell r="AE67">
            <v>4.5056400000000005</v>
          </cell>
          <cell r="AF67">
            <v>2.9799899999999999</v>
          </cell>
          <cell r="AJ67">
            <v>4.8041</v>
          </cell>
          <cell r="AO67">
            <v>1.4646790000000001</v>
          </cell>
          <cell r="AV67">
            <v>2.5169999999999999</v>
          </cell>
          <cell r="BE67">
            <v>2.0063288925895089</v>
          </cell>
          <cell r="BQ67">
            <v>1.0169999999999999</v>
          </cell>
          <cell r="CB67">
            <v>0.38159999999999999</v>
          </cell>
          <cell r="CN67">
            <v>1.4194800000000001</v>
          </cell>
          <cell r="DA67">
            <v>1.0387999999999999</v>
          </cell>
          <cell r="DM67">
            <v>0.76021179586890963</v>
          </cell>
          <cell r="DN67">
            <v>0.77541603178628782</v>
          </cell>
          <cell r="DP67">
            <v>0.79822238566235515</v>
          </cell>
          <cell r="DS67">
            <v>0.8381335049454729</v>
          </cell>
          <cell r="DV67">
            <v>0.88004018019274655</v>
          </cell>
          <cell r="DY67">
            <v>0.9240421892023839</v>
          </cell>
          <cell r="EB67">
            <v>0.97024429866250317</v>
          </cell>
          <cell r="EE67">
            <v>1.0187565135956285</v>
          </cell>
        </row>
        <row r="68">
          <cell r="D68">
            <v>190</v>
          </cell>
          <cell r="E68">
            <v>190</v>
          </cell>
          <cell r="F68">
            <v>190</v>
          </cell>
          <cell r="G68">
            <v>110</v>
          </cell>
          <cell r="H68">
            <v>80</v>
          </cell>
          <cell r="I68">
            <v>50</v>
          </cell>
          <cell r="J68">
            <v>50</v>
          </cell>
          <cell r="K68">
            <v>120</v>
          </cell>
          <cell r="L68">
            <v>240</v>
          </cell>
          <cell r="M68">
            <v>240</v>
          </cell>
          <cell r="N68">
            <v>150</v>
          </cell>
          <cell r="O68">
            <v>180</v>
          </cell>
          <cell r="P68">
            <v>155</v>
          </cell>
          <cell r="Q68">
            <v>103</v>
          </cell>
          <cell r="R68">
            <v>40</v>
          </cell>
          <cell r="S68">
            <v>65</v>
          </cell>
          <cell r="T68">
            <v>50</v>
          </cell>
          <cell r="U68">
            <v>41</v>
          </cell>
          <cell r="V68">
            <v>96.4</v>
          </cell>
          <cell r="W68">
            <v>125</v>
          </cell>
          <cell r="X68">
            <v>140</v>
          </cell>
          <cell r="Y68">
            <v>143.1</v>
          </cell>
          <cell r="Z68">
            <v>145</v>
          </cell>
          <cell r="AA68">
            <v>145</v>
          </cell>
          <cell r="AB68">
            <v>145</v>
          </cell>
          <cell r="AC68">
            <v>200</v>
          </cell>
          <cell r="AD68">
            <v>180</v>
          </cell>
          <cell r="AE68">
            <v>188.98029620766468</v>
          </cell>
          <cell r="AF68">
            <v>201.88335539322253</v>
          </cell>
          <cell r="AJ68">
            <v>202.54855863516062</v>
          </cell>
          <cell r="AO68">
            <v>219.18317264358663</v>
          </cell>
          <cell r="AV68">
            <v>222.56666249782577</v>
          </cell>
          <cell r="BE68">
            <v>203.81472363431888</v>
          </cell>
          <cell r="BQ68">
            <v>186.87018758274257</v>
          </cell>
          <cell r="CB68">
            <v>150.13735699660282</v>
          </cell>
          <cell r="CN68">
            <v>194.52147303592216</v>
          </cell>
          <cell r="DA68">
            <v>217.8835353573771</v>
          </cell>
          <cell r="DM68">
            <v>513.45011908282208</v>
          </cell>
          <cell r="DN68">
            <v>523.71912146447846</v>
          </cell>
          <cell r="DP68">
            <v>496.71715459616973</v>
          </cell>
          <cell r="DS68">
            <v>491.7991629665047</v>
          </cell>
          <cell r="DV68">
            <v>486.92986432327206</v>
          </cell>
          <cell r="DY68">
            <v>482.10877655769508</v>
          </cell>
          <cell r="EB68">
            <v>477.33542233435156</v>
          </cell>
          <cell r="EE68">
            <v>477.33542233435156</v>
          </cell>
        </row>
        <row r="123">
          <cell r="D123">
            <v>7.468</v>
          </cell>
          <cell r="E123">
            <v>8.17</v>
          </cell>
          <cell r="F123">
            <v>5.835</v>
          </cell>
          <cell r="G123">
            <v>4.3419999999999996</v>
          </cell>
          <cell r="H123">
            <v>2.883</v>
          </cell>
          <cell r="I123">
            <v>2.3069999999999999</v>
          </cell>
          <cell r="J123">
            <v>4.177999999999999</v>
          </cell>
          <cell r="K123">
            <v>10.419</v>
          </cell>
          <cell r="L123">
            <v>13.355</v>
          </cell>
          <cell r="M123">
            <v>12.544325000000001</v>
          </cell>
          <cell r="N123">
            <v>13.943999999999999</v>
          </cell>
          <cell r="O123">
            <v>7.8255520000000001</v>
          </cell>
          <cell r="P123">
            <v>4.9926528926399989</v>
          </cell>
          <cell r="Q123">
            <v>7.5072151644778433</v>
          </cell>
          <cell r="R123">
            <v>6.5578399999999988</v>
          </cell>
          <cell r="S123">
            <v>9.5282003199999963</v>
          </cell>
          <cell r="T123">
            <v>10.056399999999996</v>
          </cell>
          <cell r="U123">
            <v>6.6804928199999978</v>
          </cell>
          <cell r="V123">
            <v>10.627839999999999</v>
          </cell>
          <cell r="W123">
            <v>15.451999999999998</v>
          </cell>
          <cell r="X123">
            <v>19.080914701366552</v>
          </cell>
          <cell r="Y123">
            <v>14.471070895300471</v>
          </cell>
          <cell r="Z123">
            <v>15.69069540952313</v>
          </cell>
          <cell r="AA123">
            <v>15.575401450004861</v>
          </cell>
          <cell r="AB123">
            <v>18.073456556489717</v>
          </cell>
          <cell r="AC123">
            <v>19.606882867750969</v>
          </cell>
          <cell r="AD123">
            <v>21.088401018982687</v>
          </cell>
          <cell r="AE123">
            <v>20.847843361696334</v>
          </cell>
          <cell r="AF123">
            <v>21.39027689036568</v>
          </cell>
          <cell r="AJ123">
            <v>9.6223893190904199</v>
          </cell>
          <cell r="AO123">
            <v>19.56579488154447</v>
          </cell>
          <cell r="AV123">
            <v>6.7156867326397007</v>
          </cell>
          <cell r="BE123">
            <v>20.446000000000005</v>
          </cell>
          <cell r="BQ123">
            <v>7.346000000000001</v>
          </cell>
          <cell r="CB123">
            <v>17.045999999999996</v>
          </cell>
          <cell r="CN123">
            <v>17.645999999999994</v>
          </cell>
          <cell r="DA123">
            <v>18.245999999999995</v>
          </cell>
          <cell r="DM123">
            <v>18.845999999999997</v>
          </cell>
          <cell r="DN123">
            <v>18.845999999999997</v>
          </cell>
          <cell r="DP123">
            <v>19.445999999999994</v>
          </cell>
          <cell r="DS123">
            <v>20.045999999999992</v>
          </cell>
          <cell r="DV123">
            <v>20.645999999999994</v>
          </cell>
          <cell r="DY123">
            <v>21.245999999999995</v>
          </cell>
          <cell r="EB123">
            <v>21.845999999999993</v>
          </cell>
          <cell r="EE123">
            <v>22.445999999999991</v>
          </cell>
        </row>
        <row r="358">
          <cell r="D358">
            <v>-59.41</v>
          </cell>
          <cell r="E358">
            <v>-53.164999999999992</v>
          </cell>
          <cell r="F358">
            <v>-59.335000000000001</v>
          </cell>
          <cell r="G358">
            <v>-65.826999999999998</v>
          </cell>
          <cell r="H358">
            <v>-50.608999999999995</v>
          </cell>
          <cell r="I358">
            <v>-50.036000000000001</v>
          </cell>
          <cell r="J358">
            <v>-44.777000000000001</v>
          </cell>
          <cell r="K358">
            <v>-83.778999999999996</v>
          </cell>
          <cell r="L358">
            <v>-82.139999999999986</v>
          </cell>
          <cell r="M358">
            <v>-73.72999999999999</v>
          </cell>
          <cell r="N358">
            <v>-82.039999999999992</v>
          </cell>
          <cell r="O358">
            <v>-86.38</v>
          </cell>
          <cell r="P358">
            <v>-80.69</v>
          </cell>
          <cell r="Q358">
            <v>-83.289999999999992</v>
          </cell>
          <cell r="R358">
            <v>-78.463999999999999</v>
          </cell>
          <cell r="S358">
            <v>-83.795000000000016</v>
          </cell>
          <cell r="T358">
            <v>-68.352000000000004</v>
          </cell>
          <cell r="U358">
            <v>-79.942000000000007</v>
          </cell>
          <cell r="V358">
            <v>-89.201999999999998</v>
          </cell>
          <cell r="W358">
            <v>-103.056</v>
          </cell>
          <cell r="X358">
            <v>-125.84399999999999</v>
          </cell>
          <cell r="Y358">
            <v>-142.1</v>
          </cell>
          <cell r="Z358">
            <v>-138.441</v>
          </cell>
          <cell r="AA358">
            <v>-160.18299999999999</v>
          </cell>
          <cell r="AB358">
            <v>-158.06700000000001</v>
          </cell>
          <cell r="AC358">
            <v>-165.12099999999998</v>
          </cell>
          <cell r="AD358">
            <v>-102.25899999999999</v>
          </cell>
          <cell r="AE358">
            <v>-219.42099999999999</v>
          </cell>
          <cell r="AF358">
            <v>-238.876</v>
          </cell>
          <cell r="AJ358">
            <v>-232.75700000000001</v>
          </cell>
          <cell r="AO358">
            <v>-272.61099999999999</v>
          </cell>
          <cell r="AV358">
            <v>-313.67399999999998</v>
          </cell>
          <cell r="BE358">
            <v>-358.964</v>
          </cell>
          <cell r="BQ358">
            <v>-290.98500000000001</v>
          </cell>
          <cell r="CB358">
            <v>-254.21</v>
          </cell>
          <cell r="CN358">
            <v>-326.42583987284615</v>
          </cell>
          <cell r="DA358">
            <v>-306.80485765980268</v>
          </cell>
          <cell r="DM358">
            <v>-276.2177193050839</v>
          </cell>
          <cell r="DN358">
            <v>-299.4845048517966</v>
          </cell>
          <cell r="DP358">
            <v>-303.68324530362571</v>
          </cell>
          <cell r="DS358">
            <v>-333.31567102532915</v>
          </cell>
          <cell r="DV358">
            <v>-344.35077949571462</v>
          </cell>
          <cell r="DY358">
            <v>-359.05187152813937</v>
          </cell>
          <cell r="EB358">
            <v>-376.16789823985084</v>
          </cell>
          <cell r="EE358">
            <v>-397.73945940745989</v>
          </cell>
        </row>
        <row r="368">
          <cell r="D368">
            <v>1.111</v>
          </cell>
          <cell r="E368">
            <v>0.629</v>
          </cell>
          <cell r="F368">
            <v>0.56799999999999995</v>
          </cell>
          <cell r="G368">
            <v>1.198</v>
          </cell>
          <cell r="H368">
            <v>0.75</v>
          </cell>
          <cell r="I368">
            <v>0.68899999999999995</v>
          </cell>
          <cell r="J368">
            <v>0.17100000000000001</v>
          </cell>
          <cell r="K368">
            <v>0.2</v>
          </cell>
          <cell r="L368">
            <v>0.308</v>
          </cell>
          <cell r="M368">
            <v>0.29499999999999998</v>
          </cell>
          <cell r="N368">
            <v>0.27</v>
          </cell>
          <cell r="O368">
            <v>0.68899999999999995</v>
          </cell>
          <cell r="P368">
            <v>0.32300000000000001</v>
          </cell>
          <cell r="Q368">
            <v>0.247</v>
          </cell>
          <cell r="R368">
            <v>0.45800000000000002</v>
          </cell>
          <cell r="S368">
            <v>0.33800000000000002</v>
          </cell>
          <cell r="T368">
            <v>0.27300000000000002</v>
          </cell>
          <cell r="U368">
            <v>0.44900000000000001</v>
          </cell>
          <cell r="V368">
            <v>1.2E-2</v>
          </cell>
          <cell r="W368">
            <v>0.40200000000000002</v>
          </cell>
          <cell r="X368">
            <v>4.0609999999999999</v>
          </cell>
          <cell r="Y368">
            <v>2.1269999999999998</v>
          </cell>
          <cell r="Z368">
            <v>1.411</v>
          </cell>
          <cell r="AA368">
            <v>4.2830000000000004</v>
          </cell>
          <cell r="AB368">
            <v>3.5489999999999999</v>
          </cell>
          <cell r="AC368">
            <v>3.323</v>
          </cell>
          <cell r="AD368">
            <v>6.4379999999999997</v>
          </cell>
          <cell r="AE368">
            <v>5.1580000000000004</v>
          </cell>
          <cell r="AF368">
            <v>6.5670000000000002</v>
          </cell>
          <cell r="AJ368">
            <v>0.14699999999999999</v>
          </cell>
          <cell r="AO368">
            <v>3.3000000000000002E-2</v>
          </cell>
          <cell r="AV368">
            <v>1.67</v>
          </cell>
          <cell r="BE368">
            <v>1.268</v>
          </cell>
          <cell r="BQ368">
            <v>0</v>
          </cell>
          <cell r="CB368">
            <v>0.82899999999999996</v>
          </cell>
          <cell r="CN368">
            <v>0.98169998332881203</v>
          </cell>
          <cell r="DA368">
            <v>0.87281815654584083</v>
          </cell>
          <cell r="DM368">
            <v>0.80238715240041292</v>
          </cell>
          <cell r="DN368">
            <v>0.82028962445160181</v>
          </cell>
          <cell r="DP368">
            <v>0.84015529011849177</v>
          </cell>
          <cell r="DS368">
            <v>0.86177707544121329</v>
          </cell>
          <cell r="DV368">
            <v>0.88056868757647988</v>
          </cell>
          <cell r="DY368">
            <v>0.8946107245632019</v>
          </cell>
          <cell r="EB368">
            <v>0.90849904290886663</v>
          </cell>
          <cell r="EE368">
            <v>0.9259687369212688</v>
          </cell>
        </row>
        <row r="369">
          <cell r="D369">
            <v>-18.452999999999999</v>
          </cell>
          <cell r="E369">
            <v>-17.295000000000002</v>
          </cell>
          <cell r="F369">
            <v>-18.968</v>
          </cell>
          <cell r="G369">
            <v>-20.7</v>
          </cell>
          <cell r="H369">
            <v>-15.795999999999999</v>
          </cell>
          <cell r="I369">
            <v>-15.347</v>
          </cell>
          <cell r="J369">
            <v>-13.173200000000001</v>
          </cell>
          <cell r="K369">
            <v>-22.671599999999998</v>
          </cell>
          <cell r="L369">
            <v>-32.563000000000002</v>
          </cell>
          <cell r="M369">
            <v>-23.350999999999999</v>
          </cell>
          <cell r="N369">
            <v>-29.245000000000001</v>
          </cell>
          <cell r="O369">
            <v>-29.887</v>
          </cell>
          <cell r="P369">
            <v>-28.414000000000001</v>
          </cell>
          <cell r="Q369">
            <v>-31.870999999999999</v>
          </cell>
          <cell r="R369">
            <v>-30.273</v>
          </cell>
          <cell r="S369">
            <v>-28.126000000000001</v>
          </cell>
          <cell r="T369">
            <v>-19.123999999999999</v>
          </cell>
          <cell r="U369">
            <v>-26.408999999999999</v>
          </cell>
          <cell r="V369">
            <v>-33.371000000000002</v>
          </cell>
          <cell r="W369">
            <v>-36.701999999999998</v>
          </cell>
          <cell r="X369">
            <v>-39.792000000000002</v>
          </cell>
          <cell r="Y369">
            <v>-38.74</v>
          </cell>
          <cell r="Z369">
            <v>-31.765999999999998</v>
          </cell>
          <cell r="AA369">
            <v>-40.451000000000001</v>
          </cell>
          <cell r="AB369">
            <v>-37.06</v>
          </cell>
          <cell r="AC369">
            <v>-46.600999999999999</v>
          </cell>
          <cell r="AD369">
            <v>-30.581</v>
          </cell>
          <cell r="AE369">
            <v>-56.65</v>
          </cell>
          <cell r="AF369">
            <v>-58.103999999999999</v>
          </cell>
          <cell r="AJ369">
            <v>-28.312000000000001</v>
          </cell>
          <cell r="AO369">
            <v>-78.67</v>
          </cell>
          <cell r="AV369">
            <v>-92.462000000000003</v>
          </cell>
          <cell r="BE369">
            <v>-94.85</v>
          </cell>
          <cell r="BQ369">
            <v>-30.631</v>
          </cell>
          <cell r="CB369">
            <v>-52.655999999999999</v>
          </cell>
          <cell r="CN369">
            <v>-73.141782333570987</v>
          </cell>
          <cell r="DA369">
            <v>-71.088102182271072</v>
          </cell>
          <cell r="DM369">
            <v>-63.615660317881122</v>
          </cell>
          <cell r="DN369">
            <v>-69.194755162106162</v>
          </cell>
          <cell r="DP369">
            <v>-70.192382756687863</v>
          </cell>
          <cell r="DS369">
            <v>-77.323821111488883</v>
          </cell>
          <cell r="DV369">
            <v>-79.868105427374957</v>
          </cell>
          <cell r="DY369">
            <v>-83.262615596295475</v>
          </cell>
          <cell r="EB369">
            <v>-87.221193174784247</v>
          </cell>
          <cell r="EE369">
            <v>-92.246755858755364</v>
          </cell>
        </row>
        <row r="371">
          <cell r="D371">
            <v>14.268000000000001</v>
          </cell>
          <cell r="E371">
            <v>13.122999999999999</v>
          </cell>
          <cell r="F371">
            <v>16.134</v>
          </cell>
          <cell r="G371">
            <v>14</v>
          </cell>
          <cell r="H371">
            <v>9.6</v>
          </cell>
          <cell r="I371">
            <v>7.867</v>
          </cell>
          <cell r="J371">
            <v>9.1280000000000001</v>
          </cell>
          <cell r="K371">
            <v>17.760999999999999</v>
          </cell>
          <cell r="L371">
            <v>23.568000000000001</v>
          </cell>
          <cell r="M371">
            <v>32.298999999999999</v>
          </cell>
          <cell r="N371">
            <v>42.253</v>
          </cell>
          <cell r="O371">
            <v>28.228999999999999</v>
          </cell>
          <cell r="P371">
            <v>19.265000000000001</v>
          </cell>
          <cell r="Q371">
            <v>15.416</v>
          </cell>
          <cell r="R371">
            <v>6.2190000000000003</v>
          </cell>
          <cell r="S371">
            <v>5.8550000000000004</v>
          </cell>
          <cell r="T371">
            <v>8.5709999999999997</v>
          </cell>
          <cell r="U371">
            <v>14.768000000000001</v>
          </cell>
          <cell r="V371">
            <v>15.622999999999999</v>
          </cell>
          <cell r="W371">
            <v>19.358000000000001</v>
          </cell>
          <cell r="X371">
            <v>20.111000000000001</v>
          </cell>
          <cell r="Y371">
            <v>21.535</v>
          </cell>
          <cell r="Z371">
            <v>20.634</v>
          </cell>
          <cell r="AA371">
            <v>31.61</v>
          </cell>
          <cell r="AB371">
            <v>26.321999999999999</v>
          </cell>
          <cell r="AC371">
            <v>22.4</v>
          </cell>
          <cell r="AD371">
            <v>35.582000000000001</v>
          </cell>
          <cell r="AE371">
            <v>79.361999999999995</v>
          </cell>
          <cell r="AF371">
            <v>95.233999999999995</v>
          </cell>
          <cell r="AJ371">
            <v>83.6</v>
          </cell>
          <cell r="AO371">
            <v>100.32</v>
          </cell>
          <cell r="AV371">
            <v>104.642</v>
          </cell>
          <cell r="BE371">
            <v>192.09899999999999</v>
          </cell>
          <cell r="BQ371">
            <v>145.49299999999999</v>
          </cell>
          <cell r="CB371">
            <v>131.583</v>
          </cell>
          <cell r="CN371">
            <v>150.64006035192307</v>
          </cell>
          <cell r="DA371">
            <v>156.36196967410959</v>
          </cell>
          <cell r="DM371">
            <v>157.85968096131677</v>
          </cell>
          <cell r="DN371">
            <v>162.38605784449018</v>
          </cell>
          <cell r="DP371">
            <v>158.68279166370053</v>
          </cell>
          <cell r="DS371">
            <v>164.30503500802075</v>
          </cell>
          <cell r="DV371">
            <v>170.50529313121652</v>
          </cell>
          <cell r="DY371">
            <v>178.61305888005555</v>
          </cell>
          <cell r="EB371">
            <v>187.80815486691651</v>
          </cell>
          <cell r="EE371">
            <v>197.92970891058653</v>
          </cell>
        </row>
        <row r="372">
          <cell r="D372">
            <v>-2.9489999999999998</v>
          </cell>
          <cell r="E372">
            <v>-3.5569999999999999</v>
          </cell>
          <cell r="F372">
            <v>-3.032</v>
          </cell>
          <cell r="G372">
            <v>-0.56299999999999994</v>
          </cell>
          <cell r="H372">
            <v>-0.47799999999999998</v>
          </cell>
          <cell r="I372">
            <v>-0.41899999999999998</v>
          </cell>
          <cell r="J372">
            <v>-0.24099999999999999</v>
          </cell>
          <cell r="K372">
            <v>-0.6</v>
          </cell>
          <cell r="L372">
            <v>-0.378</v>
          </cell>
          <cell r="M372">
            <v>-0.23400000000000001</v>
          </cell>
          <cell r="N372">
            <v>-0.12</v>
          </cell>
          <cell r="O372">
            <v>-0.64</v>
          </cell>
          <cell r="P372">
            <v>-0.754</v>
          </cell>
          <cell r="Q372">
            <v>-0.69599999999999995</v>
          </cell>
          <cell r="R372">
            <v>-0.20899999999999999</v>
          </cell>
          <cell r="S372">
            <v>-0.214</v>
          </cell>
          <cell r="T372">
            <v>-0.08</v>
          </cell>
          <cell r="U372">
            <v>-0.41799999999999998</v>
          </cell>
          <cell r="V372">
            <v>-0.13800000000000001</v>
          </cell>
          <cell r="W372">
            <v>-8.2000000000000003E-2</v>
          </cell>
          <cell r="X372">
            <v>-6.2E-2</v>
          </cell>
          <cell r="Y372">
            <v>-1.419</v>
          </cell>
          <cell r="Z372">
            <v>-0.61599999999999999</v>
          </cell>
          <cell r="AA372">
            <v>-0.70799999999999996</v>
          </cell>
          <cell r="AB372">
            <v>-0.42199999999999999</v>
          </cell>
          <cell r="AC372">
            <v>-0.5</v>
          </cell>
          <cell r="AD372">
            <v>-0.42799999999999999</v>
          </cell>
          <cell r="AE372">
            <v>-1.1000000000000001</v>
          </cell>
          <cell r="AF372">
            <v>-1.4</v>
          </cell>
          <cell r="AJ372">
            <v>-0.57399999999999995</v>
          </cell>
          <cell r="AO372">
            <v>-0.54800000000000004</v>
          </cell>
          <cell r="AV372">
            <v>-1.373</v>
          </cell>
          <cell r="BE372">
            <v>-0.34799999999999998</v>
          </cell>
          <cell r="BQ372">
            <v>-0.70399999999999996</v>
          </cell>
          <cell r="CB372">
            <v>-0.58399999999999996</v>
          </cell>
          <cell r="CN372">
            <v>-0.8839999999999999</v>
          </cell>
          <cell r="DA372">
            <v>-1.1839999999999999</v>
          </cell>
          <cell r="DM372">
            <v>-1.484</v>
          </cell>
          <cell r="DN372">
            <v>-1.484</v>
          </cell>
          <cell r="DP372">
            <v>-1.784</v>
          </cell>
          <cell r="DS372">
            <v>-2.0840000000000001</v>
          </cell>
          <cell r="DV372">
            <v>-2.3839999999999999</v>
          </cell>
          <cell r="DY372">
            <v>-2.6839999999999997</v>
          </cell>
          <cell r="EB372">
            <v>-2.9839999999999995</v>
          </cell>
          <cell r="EE372">
            <v>-3.2839999999999994</v>
          </cell>
        </row>
        <row r="374">
          <cell r="D374">
            <v>2.6560000000000001</v>
          </cell>
          <cell r="E374">
            <v>1.4890000000000001</v>
          </cell>
          <cell r="F374">
            <v>1.0189999999999999</v>
          </cell>
          <cell r="G374">
            <v>0.75700000000000001</v>
          </cell>
          <cell r="H374">
            <v>0.97</v>
          </cell>
          <cell r="I374">
            <v>1.5840000000000001</v>
          </cell>
          <cell r="J374">
            <v>1.6339999999999999</v>
          </cell>
          <cell r="K374">
            <v>0.79500000000000004</v>
          </cell>
          <cell r="L374">
            <v>2.0680000000000001</v>
          </cell>
          <cell r="M374">
            <v>1.5680000000000001</v>
          </cell>
          <cell r="N374">
            <v>1.208</v>
          </cell>
          <cell r="O374">
            <v>2.1960000000000002</v>
          </cell>
          <cell r="P374">
            <v>5.1509999999999998</v>
          </cell>
          <cell r="Q374">
            <v>3.2389999999999999</v>
          </cell>
          <cell r="R374">
            <v>3.87</v>
          </cell>
          <cell r="S374">
            <v>2.1160000000000001</v>
          </cell>
          <cell r="T374">
            <v>2.6030000000000002</v>
          </cell>
          <cell r="U374">
            <v>3.1509999999999998</v>
          </cell>
          <cell r="V374">
            <v>5.4219999999999997</v>
          </cell>
          <cell r="W374">
            <v>11.468</v>
          </cell>
          <cell r="X374">
            <v>6.9420000000000002</v>
          </cell>
          <cell r="Y374">
            <v>7.24</v>
          </cell>
          <cell r="Z374">
            <v>3.4430000000000001</v>
          </cell>
          <cell r="AA374">
            <v>3.52</v>
          </cell>
          <cell r="AB374">
            <v>10.128</v>
          </cell>
          <cell r="AC374">
            <v>12.387</v>
          </cell>
          <cell r="AD374">
            <v>11.911</v>
          </cell>
          <cell r="AE374">
            <v>13.715999999999999</v>
          </cell>
          <cell r="AF374">
            <v>9.3170000000000002</v>
          </cell>
          <cell r="AJ374">
            <v>11.93</v>
          </cell>
          <cell r="AO374">
            <v>12.952999999999999</v>
          </cell>
          <cell r="AV374">
            <v>11.858000000000001</v>
          </cell>
          <cell r="BE374">
            <v>12.234</v>
          </cell>
          <cell r="BQ374">
            <v>17.516999999999999</v>
          </cell>
          <cell r="CB374">
            <v>11.416</v>
          </cell>
          <cell r="CN374">
            <v>11.816000000000001</v>
          </cell>
          <cell r="DA374">
            <v>12.216000000000001</v>
          </cell>
          <cell r="DM374">
            <v>12.616000000000001</v>
          </cell>
          <cell r="DN374">
            <v>12.616000000000001</v>
          </cell>
          <cell r="DP374">
            <v>13.016000000000002</v>
          </cell>
          <cell r="DS374">
            <v>13.416000000000002</v>
          </cell>
          <cell r="DV374">
            <v>13.816000000000003</v>
          </cell>
          <cell r="DY374">
            <v>14.216000000000003</v>
          </cell>
          <cell r="EB374">
            <v>14.616000000000003</v>
          </cell>
          <cell r="EE374">
            <v>15.016000000000004</v>
          </cell>
        </row>
        <row r="375">
          <cell r="D375">
            <v>-12.239000000000001</v>
          </cell>
          <cell r="E375">
            <v>-13.375999999999999</v>
          </cell>
          <cell r="F375">
            <v>-14.6</v>
          </cell>
          <cell r="G375">
            <v>-13.885</v>
          </cell>
          <cell r="H375">
            <v>-12.159000000000001</v>
          </cell>
          <cell r="I375">
            <v>-14.359</v>
          </cell>
          <cell r="J375">
            <v>-14.189</v>
          </cell>
          <cell r="K375">
            <v>-14.858000000000001</v>
          </cell>
          <cell r="L375">
            <v>-21.422000000000001</v>
          </cell>
          <cell r="M375">
            <v>-22.704999999999998</v>
          </cell>
          <cell r="N375">
            <v>-29.529</v>
          </cell>
          <cell r="O375">
            <v>-26.103000000000002</v>
          </cell>
          <cell r="P375">
            <v>-20.568000000000001</v>
          </cell>
          <cell r="Q375">
            <v>-23.207000000000001</v>
          </cell>
          <cell r="R375">
            <v>-21.498000000000001</v>
          </cell>
          <cell r="S375">
            <v>-20.5</v>
          </cell>
          <cell r="T375">
            <v>-19.148</v>
          </cell>
          <cell r="U375">
            <v>-15.679</v>
          </cell>
          <cell r="V375">
            <v>-19.225000000000001</v>
          </cell>
          <cell r="W375">
            <v>-28.792000000000002</v>
          </cell>
          <cell r="X375">
            <v>-22.545999999999999</v>
          </cell>
          <cell r="Y375">
            <v>-19.620999999999999</v>
          </cell>
          <cell r="Z375">
            <v>-23.314</v>
          </cell>
          <cell r="AA375">
            <v>-20.157</v>
          </cell>
          <cell r="AB375">
            <v>-30.388999999999999</v>
          </cell>
          <cell r="AC375">
            <v>-43.545999999999999</v>
          </cell>
          <cell r="AD375">
            <v>-43.174999999999997</v>
          </cell>
          <cell r="AE375">
            <v>-40.564999999999998</v>
          </cell>
          <cell r="AF375">
            <v>-35.984999999999999</v>
          </cell>
          <cell r="AJ375">
            <v>-88.236999999999995</v>
          </cell>
          <cell r="AO375">
            <v>-107.57899999999999</v>
          </cell>
          <cell r="AV375">
            <v>-90.774000000000001</v>
          </cell>
          <cell r="BE375">
            <v>-114.742</v>
          </cell>
          <cell r="BQ375">
            <v>-95.078999999999994</v>
          </cell>
          <cell r="CB375">
            <v>-32.936</v>
          </cell>
          <cell r="CN375">
            <v>-33.136000000000003</v>
          </cell>
          <cell r="DA375">
            <v>-33.336000000000006</v>
          </cell>
          <cell r="DM375">
            <v>-33.536000000000008</v>
          </cell>
          <cell r="DN375">
            <v>-33.536000000000008</v>
          </cell>
          <cell r="DP375">
            <v>-33.736000000000011</v>
          </cell>
          <cell r="DS375">
            <v>-33.936000000000014</v>
          </cell>
          <cell r="DV375">
            <v>-34.136000000000017</v>
          </cell>
          <cell r="DY375">
            <v>-34.33600000000002</v>
          </cell>
          <cell r="EB375">
            <v>-34.536000000000023</v>
          </cell>
          <cell r="EE375">
            <v>-34.736000000000026</v>
          </cell>
        </row>
        <row r="377">
          <cell r="D377">
            <v>0.57499999999999996</v>
          </cell>
          <cell r="E377">
            <v>0.83399999999999996</v>
          </cell>
          <cell r="F377">
            <v>1.0649999999999999</v>
          </cell>
          <cell r="G377">
            <v>0.67600000000000005</v>
          </cell>
          <cell r="H377">
            <v>0.82699999999999996</v>
          </cell>
          <cell r="I377">
            <v>0.51300000000000001</v>
          </cell>
          <cell r="J377">
            <v>0.64610000000000001</v>
          </cell>
          <cell r="K377">
            <v>1.1000000000000001</v>
          </cell>
          <cell r="L377">
            <v>0.91400000000000148</v>
          </cell>
          <cell r="M377">
            <v>0.53300000000000125</v>
          </cell>
          <cell r="N377">
            <v>0.60299999999999443</v>
          </cell>
          <cell r="O377">
            <v>2.3000000000000043</v>
          </cell>
          <cell r="P377">
            <v>1.4099999999999966</v>
          </cell>
          <cell r="Q377">
            <v>2.2130000000000001</v>
          </cell>
          <cell r="R377">
            <v>1.764</v>
          </cell>
          <cell r="S377">
            <v>1.2330000000000001</v>
          </cell>
          <cell r="T377">
            <v>1.905</v>
          </cell>
          <cell r="U377">
            <v>2.492</v>
          </cell>
          <cell r="V377">
            <v>1.5680000000000001</v>
          </cell>
          <cell r="W377">
            <v>1.966</v>
          </cell>
          <cell r="X377">
            <v>4.0780000000000003</v>
          </cell>
          <cell r="Y377">
            <v>5.181</v>
          </cell>
          <cell r="Z377">
            <v>2.6469999999999998</v>
          </cell>
          <cell r="AA377">
            <v>4.9729999999999999</v>
          </cell>
          <cell r="AB377">
            <v>9.8559999999999999</v>
          </cell>
          <cell r="AC377">
            <v>5.0599999999999996</v>
          </cell>
          <cell r="AD377">
            <v>8.2840000000000007</v>
          </cell>
          <cell r="AE377">
            <v>7.6980000000000004</v>
          </cell>
          <cell r="AF377">
            <v>8.5830000000000002</v>
          </cell>
          <cell r="AJ377">
            <v>4.5949999999999998</v>
          </cell>
          <cell r="AO377">
            <v>10.17</v>
          </cell>
          <cell r="AV377">
            <v>13.393000000000001</v>
          </cell>
          <cell r="BE377">
            <v>2.5009999999999999</v>
          </cell>
          <cell r="BQ377">
            <v>2.9790000000000001</v>
          </cell>
          <cell r="CB377">
            <v>4.625</v>
          </cell>
          <cell r="CN377">
            <v>4.625</v>
          </cell>
          <cell r="DA377">
            <v>4.625</v>
          </cell>
          <cell r="DM377">
            <v>4.625</v>
          </cell>
          <cell r="DN377">
            <v>4.625</v>
          </cell>
          <cell r="DP377">
            <v>4.625</v>
          </cell>
          <cell r="DS377">
            <v>4.625</v>
          </cell>
          <cell r="DV377">
            <v>4.625</v>
          </cell>
          <cell r="DY377">
            <v>4.625</v>
          </cell>
          <cell r="EB377">
            <v>4.625</v>
          </cell>
          <cell r="EE377">
            <v>4.625</v>
          </cell>
        </row>
        <row r="378">
          <cell r="D378">
            <v>-8.2420000000000009</v>
          </cell>
          <cell r="E378">
            <v>-5.9909999999999997</v>
          </cell>
          <cell r="F378">
            <v>-4.6760000000000002</v>
          </cell>
          <cell r="G378">
            <v>-4.8620000000000001</v>
          </cell>
          <cell r="H378">
            <v>-3.8039999999999998</v>
          </cell>
          <cell r="I378">
            <v>-4.7439999999999998</v>
          </cell>
          <cell r="J378">
            <v>-4.274</v>
          </cell>
          <cell r="K378">
            <v>-9.9</v>
          </cell>
          <cell r="L378">
            <v>-13.277999999999999</v>
          </cell>
          <cell r="M378">
            <v>-6.2269999999999968</v>
          </cell>
          <cell r="N378">
            <v>-10.570000000000007</v>
          </cell>
          <cell r="O378">
            <v>-16.62299999999999</v>
          </cell>
          <cell r="P378">
            <v>-9.3229999999999933</v>
          </cell>
          <cell r="Q378">
            <v>-15.958</v>
          </cell>
          <cell r="R378">
            <v>-7.6079999999999997</v>
          </cell>
          <cell r="S378">
            <v>-3.831</v>
          </cell>
          <cell r="T378">
            <v>-5.641</v>
          </cell>
          <cell r="U378">
            <v>-5.49</v>
          </cell>
          <cell r="V378">
            <v>-3.79</v>
          </cell>
          <cell r="W378">
            <v>-8.4220000000000006</v>
          </cell>
          <cell r="X378">
            <v>-10.093999999999999</v>
          </cell>
          <cell r="Y378">
            <v>-13.372</v>
          </cell>
          <cell r="Z378">
            <v>-9.5830000000000002</v>
          </cell>
          <cell r="AA378">
            <v>-16.100000000000001</v>
          </cell>
          <cell r="AB378">
            <v>-17.489999999999998</v>
          </cell>
          <cell r="AC378">
            <v>-16.937999999999999</v>
          </cell>
          <cell r="AD378">
            <v>-12.702999999999999</v>
          </cell>
          <cell r="AE378">
            <v>-16.213000000000001</v>
          </cell>
          <cell r="AF378">
            <v>-19.891999999999999</v>
          </cell>
          <cell r="AJ378">
            <v>-21.788</v>
          </cell>
          <cell r="AO378">
            <v>-16.739999999999998</v>
          </cell>
          <cell r="AV378">
            <v>-30.684999999999999</v>
          </cell>
          <cell r="BE378">
            <v>-44.951999999999998</v>
          </cell>
          <cell r="BQ378">
            <v>-74.117999999999995</v>
          </cell>
          <cell r="CB378">
            <v>-75.33</v>
          </cell>
          <cell r="CN378">
            <v>-48.677700000000002</v>
          </cell>
          <cell r="DA378">
            <v>-50.64</v>
          </cell>
          <cell r="DM378">
            <v>-54.154999887640002</v>
          </cell>
          <cell r="DN378">
            <v>-56.862749882021994</v>
          </cell>
          <cell r="DP378">
            <v>-61.021200000000007</v>
          </cell>
          <cell r="DS378">
            <v>-58.995600000000003</v>
          </cell>
          <cell r="DV378">
            <v>-58.995600000000003</v>
          </cell>
          <cell r="DY378">
            <v>-58.995600000000003</v>
          </cell>
          <cell r="EB378">
            <v>-58.995600000000003</v>
          </cell>
          <cell r="EE378">
            <v>-58.995600000000003</v>
          </cell>
        </row>
        <row r="380">
          <cell r="D380">
            <v>1.778</v>
          </cell>
          <cell r="E380">
            <v>2.4569999999999999</v>
          </cell>
          <cell r="F380">
            <v>2.137</v>
          </cell>
          <cell r="G380">
            <v>2.0979999999999999</v>
          </cell>
          <cell r="H380">
            <v>2.109</v>
          </cell>
          <cell r="I380">
            <v>2.339</v>
          </cell>
          <cell r="J380">
            <v>2.4160000000000004</v>
          </cell>
          <cell r="K380">
            <v>3.927</v>
          </cell>
          <cell r="L380">
            <v>4.0350000000000001</v>
          </cell>
          <cell r="M380">
            <v>4.2370000000000001</v>
          </cell>
          <cell r="N380">
            <v>4.7699999999999996</v>
          </cell>
          <cell r="O380">
            <v>0.36499999999999999</v>
          </cell>
          <cell r="P380">
            <v>1.0189999999999999</v>
          </cell>
          <cell r="Q380">
            <v>0.66600000000000004</v>
          </cell>
          <cell r="R380">
            <v>0.80700000000000005</v>
          </cell>
          <cell r="S380">
            <v>0.72599999999999998</v>
          </cell>
          <cell r="T380">
            <v>1.677</v>
          </cell>
          <cell r="U380">
            <v>0.71399999999999997</v>
          </cell>
          <cell r="V380">
            <v>6.8000000000000005E-2</v>
          </cell>
          <cell r="W380">
            <v>0.55000000000000004</v>
          </cell>
          <cell r="X380">
            <v>1.2030000000000001</v>
          </cell>
          <cell r="Y380">
            <v>0.84099999999999997</v>
          </cell>
          <cell r="Z380">
            <v>0.59099999999999997</v>
          </cell>
          <cell r="AA380">
            <v>0.70399999999999996</v>
          </cell>
          <cell r="AB380">
            <v>0.68100000000000005</v>
          </cell>
          <cell r="AC380">
            <v>1.1519999999999999</v>
          </cell>
          <cell r="AD380">
            <v>1.1599999999999999</v>
          </cell>
          <cell r="AE380">
            <v>1.4810000000000001</v>
          </cell>
          <cell r="AF380">
            <v>0.71799999999999997</v>
          </cell>
          <cell r="AJ380">
            <v>1.7150000000000001</v>
          </cell>
          <cell r="AO380">
            <v>1.641</v>
          </cell>
          <cell r="AV380">
            <v>1.8879999999999999</v>
          </cell>
          <cell r="BE380">
            <v>0.78300000000000003</v>
          </cell>
          <cell r="BQ380">
            <v>1.5649999999999999</v>
          </cell>
          <cell r="CB380">
            <v>1.617</v>
          </cell>
          <cell r="CN380">
            <v>1.7170000000000001</v>
          </cell>
          <cell r="DA380">
            <v>1.8170000000000002</v>
          </cell>
          <cell r="DM380">
            <v>1.9170000000000003</v>
          </cell>
          <cell r="DN380">
            <v>1.9170000000000003</v>
          </cell>
          <cell r="DP380">
            <v>2.0170000000000003</v>
          </cell>
          <cell r="DS380">
            <v>2.1170000000000004</v>
          </cell>
          <cell r="DV380">
            <v>2.2170000000000005</v>
          </cell>
          <cell r="DY380">
            <v>2.3170000000000006</v>
          </cell>
          <cell r="EB380">
            <v>2.4170000000000007</v>
          </cell>
          <cell r="EE380">
            <v>2.5170000000000008</v>
          </cell>
        </row>
        <row r="381">
          <cell r="D381">
            <v>-4.5250000000000004</v>
          </cell>
          <cell r="E381">
            <v>-4.7229999999999999</v>
          </cell>
          <cell r="F381">
            <v>-5.17</v>
          </cell>
          <cell r="G381">
            <v>-5.8520000000000003</v>
          </cell>
          <cell r="H381">
            <v>-6.3159999999999998</v>
          </cell>
          <cell r="I381">
            <v>-6.5960000000000001</v>
          </cell>
          <cell r="J381">
            <v>-5.4729999999999999</v>
          </cell>
          <cell r="K381">
            <v>-8.8000000000000007</v>
          </cell>
          <cell r="L381">
            <v>-7.4550000000000001</v>
          </cell>
          <cell r="M381">
            <v>-5.7609999999999992</v>
          </cell>
          <cell r="N381">
            <v>-6.7869999999999999</v>
          </cell>
          <cell r="O381">
            <v>-7.6149999999999993</v>
          </cell>
          <cell r="P381">
            <v>-7.8239999999999998</v>
          </cell>
          <cell r="Q381">
            <v>-9.6369999999999987</v>
          </cell>
          <cell r="R381">
            <v>-10.885</v>
          </cell>
          <cell r="S381">
            <v>-9.8680000000000003</v>
          </cell>
          <cell r="T381">
            <v>-7.0439999999999996</v>
          </cell>
          <cell r="U381">
            <v>-8.0060000000000002</v>
          </cell>
          <cell r="V381">
            <v>-8.0410000000000004</v>
          </cell>
          <cell r="W381">
            <v>-11.956</v>
          </cell>
          <cell r="X381">
            <v>-7.7990000000000004</v>
          </cell>
          <cell r="Y381">
            <v>-7.6390000000000002</v>
          </cell>
          <cell r="Z381">
            <v>-6.8029999999999999</v>
          </cell>
          <cell r="AA381">
            <v>-4.1630000000000003</v>
          </cell>
          <cell r="AB381">
            <v>-1.8360000000000001</v>
          </cell>
          <cell r="AC381">
            <v>-2.9790000000000001</v>
          </cell>
          <cell r="AD381">
            <v>-6.57</v>
          </cell>
          <cell r="AE381">
            <v>-6.782</v>
          </cell>
          <cell r="AF381">
            <v>-7.4530000000000003</v>
          </cell>
          <cell r="AJ381">
            <v>-4.1959999999999997</v>
          </cell>
          <cell r="AO381">
            <v>-3.806</v>
          </cell>
          <cell r="AV381">
            <v>-5.1440000000000001</v>
          </cell>
          <cell r="BE381">
            <v>-10.811999999999999</v>
          </cell>
          <cell r="BQ381">
            <v>-3.4380000000000002</v>
          </cell>
          <cell r="CB381">
            <v>-2.7320000000000002</v>
          </cell>
          <cell r="CN381">
            <v>-2.9320000000000004</v>
          </cell>
          <cell r="DA381">
            <v>-3.1320000000000006</v>
          </cell>
          <cell r="DM381">
            <v>-3.3320000000000007</v>
          </cell>
          <cell r="DN381">
            <v>-3.3320000000000007</v>
          </cell>
          <cell r="DP381">
            <v>-3.5320000000000009</v>
          </cell>
          <cell r="DS381">
            <v>-3.7320000000000011</v>
          </cell>
          <cell r="DV381">
            <v>-3.9320000000000013</v>
          </cell>
          <cell r="DY381">
            <v>-4.1320000000000014</v>
          </cell>
          <cell r="EB381">
            <v>-4.3320000000000016</v>
          </cell>
          <cell r="EE381">
            <v>-4.5320000000000018</v>
          </cell>
        </row>
        <row r="386">
          <cell r="K386" t="str">
            <v>…</v>
          </cell>
          <cell r="L386" t="str">
            <v>…</v>
          </cell>
          <cell r="M386" t="str">
            <v>…</v>
          </cell>
          <cell r="N386">
            <v>0.29299999999999998</v>
          </cell>
          <cell r="O386">
            <v>2.4</v>
          </cell>
          <cell r="P386">
            <v>3</v>
          </cell>
          <cell r="Q386">
            <v>2.133</v>
          </cell>
          <cell r="R386">
            <v>3.177</v>
          </cell>
          <cell r="S386">
            <v>3.4089999999999998</v>
          </cell>
          <cell r="T386">
            <v>4.069</v>
          </cell>
          <cell r="U386">
            <v>4.6849999999999996</v>
          </cell>
          <cell r="V386">
            <v>5.7210000000000001</v>
          </cell>
          <cell r="W386">
            <v>7.4779999999999998</v>
          </cell>
          <cell r="X386">
            <v>6.024</v>
          </cell>
          <cell r="Y386">
            <v>5.7770000000000001</v>
          </cell>
          <cell r="Z386">
            <v>6.2539999999999996</v>
          </cell>
          <cell r="AA386">
            <v>6.52</v>
          </cell>
          <cell r="AB386">
            <v>8.3290000000000006</v>
          </cell>
          <cell r="AC386">
            <v>6.94</v>
          </cell>
          <cell r="AD386">
            <v>7.45</v>
          </cell>
          <cell r="AE386">
            <v>8.2490000000000006</v>
          </cell>
          <cell r="AF386">
            <v>8.5920000000000005</v>
          </cell>
          <cell r="AJ386">
            <v>23.189</v>
          </cell>
          <cell r="AO386">
            <v>27.856000000000002</v>
          </cell>
          <cell r="AV386">
            <v>53.619</v>
          </cell>
          <cell r="BE386">
            <v>53.51</v>
          </cell>
          <cell r="BQ386">
            <v>50.018000000000001</v>
          </cell>
          <cell r="CB386">
            <v>46.405999999999999</v>
          </cell>
          <cell r="CN386">
            <v>46.905999999999999</v>
          </cell>
          <cell r="DA386">
            <v>47.405999999999999</v>
          </cell>
          <cell r="DM386">
            <v>47.905999999999999</v>
          </cell>
          <cell r="DN386">
            <v>47.905999999999999</v>
          </cell>
          <cell r="DP386">
            <v>48.405999999999999</v>
          </cell>
          <cell r="DS386">
            <v>48.905999999999999</v>
          </cell>
          <cell r="DV386">
            <v>49.405999999999999</v>
          </cell>
          <cell r="DY386">
            <v>49.905999999999999</v>
          </cell>
          <cell r="EB386">
            <v>50.405999999999999</v>
          </cell>
          <cell r="EE386">
            <v>50.905999999999999</v>
          </cell>
        </row>
        <row r="387">
          <cell r="K387" t="str">
            <v>…</v>
          </cell>
          <cell r="L387" t="str">
            <v>…</v>
          </cell>
          <cell r="M387" t="str">
            <v>…</v>
          </cell>
          <cell r="N387">
            <v>-0.28100000000000003</v>
          </cell>
          <cell r="O387">
            <v>-0.3</v>
          </cell>
          <cell r="P387">
            <v>-0.2</v>
          </cell>
          <cell r="Q387">
            <v>-5.2999999999999999E-2</v>
          </cell>
          <cell r="R387">
            <v>-4.2000000000000003E-2</v>
          </cell>
          <cell r="S387">
            <v>0</v>
          </cell>
          <cell r="T387">
            <v>-0.126</v>
          </cell>
          <cell r="U387">
            <v>-0.28100000000000003</v>
          </cell>
          <cell r="V387">
            <v>-0.64700000000000002</v>
          </cell>
          <cell r="W387">
            <v>-0.56000000000000005</v>
          </cell>
          <cell r="X387">
            <v>-1.157</v>
          </cell>
          <cell r="Y387">
            <v>-0.47699999999999998</v>
          </cell>
          <cell r="Z387">
            <v>-0.46400000000000002</v>
          </cell>
          <cell r="AA387">
            <v>-0.32</v>
          </cell>
          <cell r="AB387">
            <v>-0.32600000000000001</v>
          </cell>
          <cell r="AC387">
            <v>-0.44900000000000001</v>
          </cell>
          <cell r="AD387">
            <v>-0.51</v>
          </cell>
          <cell r="AE387">
            <v>-3.004</v>
          </cell>
          <cell r="AF387">
            <v>-11.427</v>
          </cell>
          <cell r="AJ387">
            <v>-14.704000000000001</v>
          </cell>
          <cell r="AO387">
            <v>-5.9509999999999996</v>
          </cell>
          <cell r="AV387">
            <v>-2.5390000000000001</v>
          </cell>
          <cell r="BE387">
            <v>-1.464</v>
          </cell>
          <cell r="BQ387">
            <v>-1.2949999999999999</v>
          </cell>
          <cell r="CB387">
            <v>-1.4419999999999999</v>
          </cell>
          <cell r="CN387">
            <v>-1.4419999999999999</v>
          </cell>
          <cell r="DA387">
            <v>-1.4419999999999999</v>
          </cell>
          <cell r="DM387">
            <v>-1.4419999999999999</v>
          </cell>
          <cell r="DN387">
            <v>-1.4419999999999999</v>
          </cell>
          <cell r="DP387">
            <v>-1.4419999999999999</v>
          </cell>
          <cell r="DS387">
            <v>-1.4419999999999999</v>
          </cell>
          <cell r="DV387">
            <v>-1.4419999999999999</v>
          </cell>
          <cell r="DY387">
            <v>-1.4419999999999999</v>
          </cell>
          <cell r="EB387">
            <v>-1.4419999999999999</v>
          </cell>
          <cell r="EE387">
            <v>-1.4419999999999999</v>
          </cell>
        </row>
        <row r="389">
          <cell r="D389">
            <v>0.83299999999999996</v>
          </cell>
          <cell r="E389">
            <v>0.90400000000000003</v>
          </cell>
          <cell r="F389">
            <v>0.20100000000000001</v>
          </cell>
          <cell r="G389">
            <v>0.20699999999999999</v>
          </cell>
          <cell r="H389">
            <v>1.55</v>
          </cell>
          <cell r="I389">
            <v>1.891</v>
          </cell>
          <cell r="J389">
            <v>1.262</v>
          </cell>
          <cell r="K389">
            <v>1.4590000000000001</v>
          </cell>
          <cell r="L389">
            <v>0.80400000000000005</v>
          </cell>
          <cell r="M389">
            <v>0.69599999999999995</v>
          </cell>
          <cell r="N389">
            <v>0.65500000000000003</v>
          </cell>
          <cell r="O389">
            <v>6.2E-2</v>
          </cell>
          <cell r="P389">
            <v>0.33800000000000002</v>
          </cell>
          <cell r="Q389">
            <v>1.2999999999999999E-2</v>
          </cell>
          <cell r="R389">
            <v>0.59699999999999998</v>
          </cell>
          <cell r="S389">
            <v>0.28999999999999998</v>
          </cell>
          <cell r="T389">
            <v>1.4999999999999999E-2</v>
          </cell>
          <cell r="U389">
            <v>0.155</v>
          </cell>
          <cell r="V389">
            <v>0.217</v>
          </cell>
          <cell r="W389">
            <v>0.34599999999999997</v>
          </cell>
          <cell r="X389">
            <v>0.16800000000000001</v>
          </cell>
          <cell r="Y389">
            <v>0.78100000000000003</v>
          </cell>
          <cell r="Z389">
            <v>0.41899999999999998</v>
          </cell>
          <cell r="AA389">
            <v>0.76</v>
          </cell>
          <cell r="AB389">
            <v>7.0000000000000007E-2</v>
          </cell>
          <cell r="AC389">
            <v>1.4079999999999999</v>
          </cell>
          <cell r="AD389">
            <v>5.8000000000000003E-2</v>
          </cell>
          <cell r="AE389">
            <v>0.4</v>
          </cell>
          <cell r="AF389">
            <v>2.895</v>
          </cell>
          <cell r="AJ389">
            <v>0.19400000000000001</v>
          </cell>
          <cell r="AO389">
            <v>0.1</v>
          </cell>
          <cell r="AV389">
            <v>1.177</v>
          </cell>
          <cell r="BE389">
            <v>4.1000000000000002E-2</v>
          </cell>
          <cell r="BQ389">
            <v>8.8999999999999996E-2</v>
          </cell>
          <cell r="CB389">
            <v>0.32200000000000001</v>
          </cell>
          <cell r="CN389">
            <v>0.42200000000000004</v>
          </cell>
          <cell r="DA389">
            <v>0.52200000000000002</v>
          </cell>
          <cell r="DM389">
            <v>0.622</v>
          </cell>
          <cell r="DN389">
            <v>0.622</v>
          </cell>
          <cell r="DP389">
            <v>0.72199999999999998</v>
          </cell>
          <cell r="DS389">
            <v>0.82199999999999995</v>
          </cell>
          <cell r="DV389">
            <v>0.92199999999999993</v>
          </cell>
          <cell r="DY389">
            <v>1.022</v>
          </cell>
          <cell r="EB389">
            <v>1.1220000000000001</v>
          </cell>
          <cell r="EE389">
            <v>1.2220000000000002</v>
          </cell>
        </row>
        <row r="390">
          <cell r="D390">
            <v>-6.5990000000000002</v>
          </cell>
          <cell r="E390">
            <v>-7.5</v>
          </cell>
          <cell r="F390">
            <v>-6.992</v>
          </cell>
          <cell r="G390">
            <v>-6.16</v>
          </cell>
          <cell r="H390">
            <v>-5.3</v>
          </cell>
          <cell r="I390">
            <v>-6.0570000000000004</v>
          </cell>
          <cell r="J390">
            <v>-7.2549999999999999</v>
          </cell>
          <cell r="K390">
            <v>-12.2</v>
          </cell>
          <cell r="L390">
            <v>-13.785</v>
          </cell>
          <cell r="M390">
            <v>-11.38</v>
          </cell>
          <cell r="N390">
            <v>-10.43</v>
          </cell>
          <cell r="O390">
            <v>-8.9910470000000018</v>
          </cell>
          <cell r="P390">
            <v>-8.0830000000000002</v>
          </cell>
          <cell r="Q390">
            <v>-11.220341000000001</v>
          </cell>
          <cell r="R390">
            <v>-9.27</v>
          </cell>
          <cell r="S390">
            <v>-9.8079999999999998</v>
          </cell>
          <cell r="T390">
            <v>-5.3339999999999996</v>
          </cell>
          <cell r="U390">
            <v>-11.618</v>
          </cell>
          <cell r="V390">
            <v>-10.095000000000001</v>
          </cell>
          <cell r="W390">
            <v>-12.449</v>
          </cell>
          <cell r="X390">
            <v>-5.38</v>
          </cell>
          <cell r="Y390">
            <v>-11.379</v>
          </cell>
          <cell r="Z390">
            <v>-7.5110000000000001</v>
          </cell>
          <cell r="AA390">
            <v>-12.333</v>
          </cell>
          <cell r="AB390">
            <v>-10.374000000000001</v>
          </cell>
          <cell r="AC390">
            <v>-13.426</v>
          </cell>
          <cell r="AD390">
            <v>-5.3070000000000004</v>
          </cell>
          <cell r="AE390">
            <v>-8.1449999999999996</v>
          </cell>
          <cell r="AF390">
            <v>-7.8440000000000003</v>
          </cell>
          <cell r="AJ390">
            <v>3.7879999999999998</v>
          </cell>
          <cell r="AO390">
            <v>-1.5129999999999999</v>
          </cell>
          <cell r="AV390">
            <v>-7.109</v>
          </cell>
          <cell r="BE390">
            <v>-11.441000000000001</v>
          </cell>
          <cell r="BQ390">
            <v>-17.86</v>
          </cell>
          <cell r="CB390">
            <v>-3.0350000000000001</v>
          </cell>
          <cell r="CN390">
            <v>-1.6856065051286098</v>
          </cell>
          <cell r="DA390">
            <v>-1.5098296041986732</v>
          </cell>
          <cell r="DM390">
            <v>-2.6447254999303156</v>
          </cell>
          <cell r="DN390">
            <v>-2.7738635019596396</v>
          </cell>
          <cell r="DP390">
            <v>-1.8500263132156154</v>
          </cell>
          <cell r="DS390">
            <v>-1.9536852270161849</v>
          </cell>
          <cell r="DV390">
            <v>-1.9567057795311396</v>
          </cell>
          <cell r="DY390">
            <v>-1.9586550389848112</v>
          </cell>
          <cell r="EB390">
            <v>-1.9605696263450001</v>
          </cell>
          <cell r="EE390">
            <v>-1.9632920128833529</v>
          </cell>
        </row>
        <row r="397">
          <cell r="D397">
            <v>1.9830000000000001</v>
          </cell>
          <cell r="E397">
            <v>2.2229999999999999</v>
          </cell>
          <cell r="F397">
            <v>2.4540000000000002</v>
          </cell>
          <cell r="G397">
            <v>1.6830000000000001</v>
          </cell>
          <cell r="H397">
            <v>1.8</v>
          </cell>
          <cell r="I397">
            <v>2.4159999999999999</v>
          </cell>
          <cell r="J397">
            <v>1.819</v>
          </cell>
          <cell r="K397">
            <v>2.5750000000000002</v>
          </cell>
          <cell r="L397">
            <v>2.71</v>
          </cell>
          <cell r="M397">
            <v>-6.2119999999999997</v>
          </cell>
          <cell r="N397">
            <v>1.2649999999999999</v>
          </cell>
          <cell r="O397">
            <v>4.8019999999999996</v>
          </cell>
          <cell r="P397">
            <v>3.766</v>
          </cell>
          <cell r="Q397">
            <v>8.1999999999999993</v>
          </cell>
          <cell r="R397">
            <v>7.7830000000000004</v>
          </cell>
          <cell r="S397">
            <v>6.0289999999999999</v>
          </cell>
          <cell r="T397">
            <v>5.7030000000000003</v>
          </cell>
          <cell r="U397">
            <v>9.2490000000000006</v>
          </cell>
          <cell r="V397">
            <v>19.988</v>
          </cell>
          <cell r="W397">
            <v>17.446999999999999</v>
          </cell>
          <cell r="X397">
            <v>8.6</v>
          </cell>
          <cell r="Y397">
            <v>17.957000000000001</v>
          </cell>
          <cell r="Z397">
            <v>11.061</v>
          </cell>
          <cell r="AA397">
            <v>15.331</v>
          </cell>
          <cell r="AB397">
            <v>19.408999999999999</v>
          </cell>
          <cell r="AC397">
            <v>36.183999999999997</v>
          </cell>
          <cell r="AD397">
            <v>19.283000000000001</v>
          </cell>
          <cell r="AE397">
            <v>69.774000000000001</v>
          </cell>
          <cell r="AF397">
            <v>72.981999999999999</v>
          </cell>
          <cell r="AJ397">
            <v>94.173000000000002</v>
          </cell>
          <cell r="AO397">
            <v>133.095</v>
          </cell>
          <cell r="AV397">
            <v>147.37</v>
          </cell>
          <cell r="BE397">
            <v>152.249</v>
          </cell>
          <cell r="BQ397">
            <v>84.549000000000007</v>
          </cell>
          <cell r="CB397">
            <v>57.631999999999998</v>
          </cell>
          <cell r="CN397">
            <v>63.474561402807019</v>
          </cell>
          <cell r="DA397">
            <v>67.494546670770603</v>
          </cell>
          <cell r="DM397">
            <v>70.50215927635287</v>
          </cell>
          <cell r="DN397">
            <v>70.50215927635287</v>
          </cell>
          <cell r="DP397">
            <v>73.199236148592576</v>
          </cell>
          <cell r="DS397">
            <v>76.013349607250873</v>
          </cell>
          <cell r="DV397">
            <v>78.899584229698874</v>
          </cell>
          <cell r="DY397">
            <v>81.880598907505444</v>
          </cell>
          <cell r="EB397">
            <v>84.939586909393</v>
          </cell>
          <cell r="EE397">
            <v>88.11285604405856</v>
          </cell>
        </row>
        <row r="398">
          <cell r="D398">
            <v>-9.109</v>
          </cell>
          <cell r="E398">
            <v>-10.456</v>
          </cell>
          <cell r="F398">
            <v>-10.407</v>
          </cell>
          <cell r="G398">
            <v>-10.7</v>
          </cell>
          <cell r="H398">
            <v>-10.292</v>
          </cell>
          <cell r="I398">
            <v>-9.5719999999999992</v>
          </cell>
          <cell r="J398">
            <v>-10.589</v>
          </cell>
          <cell r="K398">
            <v>-7.9189999999999996</v>
          </cell>
          <cell r="L398">
            <v>-7.423</v>
          </cell>
          <cell r="M398">
            <v>-6.3</v>
          </cell>
          <cell r="N398">
            <v>-6.9950000000000001</v>
          </cell>
          <cell r="O398">
            <v>-10.157999999999999</v>
          </cell>
          <cell r="P398">
            <v>-5.2279999999999998</v>
          </cell>
          <cell r="Q398">
            <v>-7.4169999999999998</v>
          </cell>
          <cell r="R398">
            <v>-5.3410000000000002</v>
          </cell>
          <cell r="S398">
            <v>-4.4260000000000002</v>
          </cell>
          <cell r="T398">
            <v>-7.0750000000000002</v>
          </cell>
          <cell r="U398">
            <v>-4.6849999999999996</v>
          </cell>
          <cell r="V398">
            <v>-9.5619999999999994</v>
          </cell>
          <cell r="W398">
            <v>-10.353</v>
          </cell>
          <cell r="X398">
            <v>-6.9470000000000001</v>
          </cell>
          <cell r="Y398">
            <v>-12.948</v>
          </cell>
          <cell r="Z398">
            <v>-7.76</v>
          </cell>
          <cell r="AA398">
            <v>-4.8890000000000002</v>
          </cell>
          <cell r="AB398">
            <v>-12.417999999999999</v>
          </cell>
          <cell r="AC398">
            <v>-12.968</v>
          </cell>
          <cell r="AD398">
            <v>-10.282999999999999</v>
          </cell>
          <cell r="AE398">
            <v>-13.045999999999999</v>
          </cell>
          <cell r="AF398">
            <v>-12.1</v>
          </cell>
          <cell r="AJ398">
            <v>-48.970999999999997</v>
          </cell>
          <cell r="AO398">
            <v>-62.32</v>
          </cell>
          <cell r="AV398">
            <v>-58.012</v>
          </cell>
          <cell r="BE398">
            <v>-56.759</v>
          </cell>
          <cell r="BQ398">
            <v>-47.805</v>
          </cell>
          <cell r="CB398">
            <v>-50.636000000000003</v>
          </cell>
          <cell r="CN398">
            <v>-49.144287905998638</v>
          </cell>
          <cell r="DA398">
            <v>-52.696590570036172</v>
          </cell>
          <cell r="DM398">
            <v>-50.731345060026641</v>
          </cell>
          <cell r="DN398">
            <v>-52.14132686876259</v>
          </cell>
          <cell r="DP398">
            <v>-51.278309625944495</v>
          </cell>
          <cell r="DS398">
            <v>-52.318484089777833</v>
          </cell>
          <cell r="DV398">
            <v>-51.457038606677123</v>
          </cell>
          <cell r="DY398">
            <v>-51.532221358696127</v>
          </cell>
          <cell r="EB398">
            <v>-51.764216564438094</v>
          </cell>
          <cell r="EE398">
            <v>-54.658321221198911</v>
          </cell>
        </row>
        <row r="399">
          <cell r="D399">
            <v>-8.6989999999999998</v>
          </cell>
          <cell r="E399">
            <v>-9.9909999999999997</v>
          </cell>
          <cell r="F399">
            <v>-9.9450000000000003</v>
          </cell>
          <cell r="G399">
            <v>-9.3219999999999992</v>
          </cell>
          <cell r="H399">
            <v>-9.93</v>
          </cell>
          <cell r="I399">
            <v>-9.2539999999999996</v>
          </cell>
          <cell r="J399">
            <v>-10.18</v>
          </cell>
          <cell r="K399">
            <v>-7.5</v>
          </cell>
          <cell r="L399">
            <v>-6.5170000000000003</v>
          </cell>
          <cell r="M399">
            <v>-5.5750000000000002</v>
          </cell>
          <cell r="N399">
            <v>-6.3689999999999998</v>
          </cell>
          <cell r="O399">
            <v>-9.1829999999999998</v>
          </cell>
          <cell r="P399">
            <v>-3.8260000000000001</v>
          </cell>
          <cell r="Q399">
            <v>-6.69</v>
          </cell>
          <cell r="R399">
            <v>-4.0309999999999997</v>
          </cell>
          <cell r="S399">
            <v>-3.8439999999999999</v>
          </cell>
          <cell r="T399">
            <v>-6.0060000000000002</v>
          </cell>
          <cell r="U399">
            <v>-3.7240000000000002</v>
          </cell>
          <cell r="V399">
            <v>-6.3109999999999999</v>
          </cell>
          <cell r="W399">
            <v>-6.7729999999999997</v>
          </cell>
          <cell r="X399">
            <v>-4.915</v>
          </cell>
          <cell r="Y399">
            <v>-5</v>
          </cell>
          <cell r="Z399">
            <v>-6</v>
          </cell>
          <cell r="AA399">
            <v>-3.4260000000000002</v>
          </cell>
          <cell r="AB399">
            <v>-5.1079999999999997</v>
          </cell>
          <cell r="AC399">
            <v>-5.7</v>
          </cell>
          <cell r="AD399">
            <v>-5.0609999999999999</v>
          </cell>
          <cell r="AE399">
            <v>-10.170999999999999</v>
          </cell>
          <cell r="AF399">
            <v>-11.093</v>
          </cell>
          <cell r="AJ399">
            <v>1.486</v>
          </cell>
          <cell r="AO399">
            <v>2.3290000000000002</v>
          </cell>
          <cell r="AV399">
            <v>2.0510000000000002</v>
          </cell>
          <cell r="BE399">
            <v>2.4129999999999998</v>
          </cell>
          <cell r="BQ399">
            <v>1.4279999999999999</v>
          </cell>
          <cell r="CB399">
            <v>2.706</v>
          </cell>
          <cell r="CN399">
            <v>1.4743286371799591</v>
          </cell>
          <cell r="DA399">
            <v>1.5808977171010852</v>
          </cell>
          <cell r="DM399">
            <v>1.5219403518007992</v>
          </cell>
          <cell r="DN399">
            <v>1.5642398060628777</v>
          </cell>
          <cell r="DP399">
            <v>1.5383492887783348</v>
          </cell>
          <cell r="DS399">
            <v>1.569554522693335</v>
          </cell>
          <cell r="DV399">
            <v>1.5437111582003136</v>
          </cell>
          <cell r="DY399">
            <v>1.5459666407608839</v>
          </cell>
          <cell r="EB399">
            <v>1.5529264969331427</v>
          </cell>
          <cell r="EE399">
            <v>1.6397496366359672</v>
          </cell>
        </row>
        <row r="401">
          <cell r="D401">
            <v>38.968000000000004</v>
          </cell>
          <cell r="E401">
            <v>44.9</v>
          </cell>
          <cell r="F401">
            <v>41.9</v>
          </cell>
          <cell r="G401">
            <v>43.1</v>
          </cell>
          <cell r="H401">
            <v>34.700000000000003</v>
          </cell>
          <cell r="I401">
            <v>16.276</v>
          </cell>
          <cell r="J401">
            <v>21.314999999999998</v>
          </cell>
          <cell r="K401">
            <v>30.1</v>
          </cell>
          <cell r="L401">
            <v>14.934999999999999</v>
          </cell>
          <cell r="M401">
            <v>26.267000000000003</v>
          </cell>
          <cell r="N401">
            <v>16.268999999999998</v>
          </cell>
          <cell r="O401">
            <v>21.596</v>
          </cell>
          <cell r="P401">
            <v>27.086999999999996</v>
          </cell>
          <cell r="Q401">
            <v>29.411999999999999</v>
          </cell>
          <cell r="R401">
            <v>23.475999999999999</v>
          </cell>
          <cell r="S401">
            <v>27.736999999999998</v>
          </cell>
          <cell r="T401">
            <v>18.754000000000001</v>
          </cell>
          <cell r="U401">
            <v>35.610999999999997</v>
          </cell>
          <cell r="V401">
            <v>24.83</v>
          </cell>
          <cell r="W401">
            <v>35.584000000000003</v>
          </cell>
          <cell r="X401">
            <v>29.170999999999999</v>
          </cell>
          <cell r="Y401">
            <v>40.097999999999999</v>
          </cell>
          <cell r="Z401">
            <v>33.469000000000001</v>
          </cell>
          <cell r="AA401">
            <v>39.497</v>
          </cell>
          <cell r="AB401">
            <v>23.6</v>
          </cell>
          <cell r="AC401">
            <v>38.076999999999998</v>
          </cell>
          <cell r="AD401">
            <v>35.475999999999999</v>
          </cell>
          <cell r="AE401">
            <v>34.396000000000001</v>
          </cell>
          <cell r="AF401">
            <v>70.872</v>
          </cell>
          <cell r="AJ401">
            <v>38.4</v>
          </cell>
          <cell r="AO401">
            <v>51.792999999999999</v>
          </cell>
          <cell r="AV401">
            <v>50.719000000000001</v>
          </cell>
          <cell r="BE401">
            <v>101.88999999999999</v>
          </cell>
          <cell r="BQ401">
            <v>80.664999999999992</v>
          </cell>
          <cell r="CB401">
            <v>5.2830000000000004</v>
          </cell>
          <cell r="CN401">
            <v>6.2830000000000004</v>
          </cell>
          <cell r="DA401">
            <v>33.783000000000001</v>
          </cell>
          <cell r="DM401">
            <v>37.399666666666675</v>
          </cell>
          <cell r="DN401">
            <v>41.483000000000004</v>
          </cell>
          <cell r="DP401">
            <v>45.883000000000003</v>
          </cell>
          <cell r="DS401">
            <v>70.283000000000001</v>
          </cell>
          <cell r="DV401">
            <v>71.283000000000001</v>
          </cell>
          <cell r="DY401">
            <v>72.283000000000001</v>
          </cell>
          <cell r="EB401">
            <v>73.283000000000001</v>
          </cell>
          <cell r="EE401">
            <v>74.283000000000001</v>
          </cell>
        </row>
        <row r="404">
          <cell r="D404">
            <v>-1.4610000000000001</v>
          </cell>
          <cell r="E404">
            <v>-0.70199999999999996</v>
          </cell>
          <cell r="F404">
            <v>-0.50700000000000001</v>
          </cell>
          <cell r="G404">
            <v>-0.57999999999999996</v>
          </cell>
          <cell r="H404">
            <v>-0.65</v>
          </cell>
          <cell r="I404">
            <v>-0.95399999999999996</v>
          </cell>
          <cell r="J404">
            <v>-0.248</v>
          </cell>
          <cell r="K404">
            <v>-1.3</v>
          </cell>
          <cell r="L404">
            <v>-1.0589999999999999</v>
          </cell>
          <cell r="M404">
            <v>-0.50900000000000001</v>
          </cell>
          <cell r="N404">
            <v>-0.48699999999999999</v>
          </cell>
          <cell r="O404">
            <v>-0.63600000000000001</v>
          </cell>
          <cell r="P404">
            <v>-0.69099999999999995</v>
          </cell>
          <cell r="Q404">
            <v>-0.17499999999999999</v>
          </cell>
          <cell r="R404">
            <v>-0.65600000000000003</v>
          </cell>
          <cell r="S404">
            <v>-0.71</v>
          </cell>
          <cell r="T404">
            <v>-0.621</v>
          </cell>
          <cell r="U404">
            <v>-0.90700000000000003</v>
          </cell>
          <cell r="V404">
            <v>-3.9E-2</v>
          </cell>
          <cell r="W404">
            <v>-0.16700000000000001</v>
          </cell>
          <cell r="X404">
            <v>0</v>
          </cell>
          <cell r="Y404">
            <v>-0.33500000000000002</v>
          </cell>
          <cell r="Z404">
            <v>-0.47099999999999997</v>
          </cell>
          <cell r="AA404">
            <v>0</v>
          </cell>
          <cell r="AB404">
            <v>-0.14399999999999999</v>
          </cell>
          <cell r="AC404">
            <v>-1.7000000000000001E-2</v>
          </cell>
          <cell r="AD404">
            <v>-1.2E-2</v>
          </cell>
          <cell r="AE404">
            <v>-32.429000000000002</v>
          </cell>
          <cell r="AF404">
            <v>-13.978</v>
          </cell>
          <cell r="AJ404">
            <v>-21.562999999999999</v>
          </cell>
          <cell r="AO404">
            <v>-4.8870000000000005</v>
          </cell>
          <cell r="AV404">
            <v>-5.6390000000000002</v>
          </cell>
          <cell r="BE404">
            <v>1.6439999999999999</v>
          </cell>
          <cell r="BQ404">
            <v>9.7959999999999994</v>
          </cell>
          <cell r="CB404">
            <v>42.494999999999997</v>
          </cell>
          <cell r="CN404">
            <v>42.394999999999996</v>
          </cell>
          <cell r="DA404">
            <v>42.294999999999995</v>
          </cell>
          <cell r="DM404">
            <v>42.194999999999993</v>
          </cell>
          <cell r="DN404">
            <v>42.194999999999993</v>
          </cell>
          <cell r="DP404">
            <v>42.094999999999992</v>
          </cell>
          <cell r="DS404">
            <v>41.99499999999999</v>
          </cell>
          <cell r="DV404">
            <v>41.894999999999989</v>
          </cell>
          <cell r="DY404">
            <v>41.794999999999987</v>
          </cell>
          <cell r="EB404">
            <v>41.694999999999986</v>
          </cell>
          <cell r="EE404">
            <v>41.594999999999985</v>
          </cell>
        </row>
        <row r="455">
          <cell r="D455">
            <v>21.446000000000002</v>
          </cell>
          <cell r="E455">
            <v>10.569999999999999</v>
          </cell>
          <cell r="F455">
            <v>11.933</v>
          </cell>
          <cell r="G455">
            <v>24.854999999999997</v>
          </cell>
          <cell r="H455">
            <v>13.780000000000001</v>
          </cell>
          <cell r="I455">
            <v>15.364999999999997</v>
          </cell>
          <cell r="J455">
            <v>2.1050000000000004</v>
          </cell>
          <cell r="K455">
            <v>22.017000000000003</v>
          </cell>
          <cell r="L455">
            <v>3.6889999999999965</v>
          </cell>
          <cell r="M455">
            <v>-6.3000000000000007</v>
          </cell>
          <cell r="N455">
            <v>-9.3000000000000007</v>
          </cell>
          <cell r="O455">
            <v>-10.341899</v>
          </cell>
          <cell r="P455">
            <v>-11.890000000000002</v>
          </cell>
          <cell r="Q455">
            <v>-3.7354099999999955</v>
          </cell>
          <cell r="R455">
            <v>-17.378</v>
          </cell>
          <cell r="S455">
            <v>-20.192999999999998</v>
          </cell>
          <cell r="T455">
            <v>-17.992000000000001</v>
          </cell>
          <cell r="U455">
            <v>-20.283000000000005</v>
          </cell>
          <cell r="V455">
            <v>-15.752000000000002</v>
          </cell>
          <cell r="W455">
            <v>-76.252999999999957</v>
          </cell>
          <cell r="X455">
            <v>-48.908999999999963</v>
          </cell>
          <cell r="Y455">
            <v>-59.164459999999899</v>
          </cell>
          <cell r="Z455">
            <v>-242.31200000000001</v>
          </cell>
          <cell r="AA455">
            <v>-46.651619999999994</v>
          </cell>
          <cell r="AB455">
            <v>-40.420389999999998</v>
          </cell>
          <cell r="AC455">
            <v>-5.9396200000000015</v>
          </cell>
          <cell r="AD455">
            <v>23.781220000000001</v>
          </cell>
          <cell r="AE455">
            <v>-1.7570699999999997</v>
          </cell>
          <cell r="AF455">
            <v>3.45486</v>
          </cell>
          <cell r="AJ455">
            <v>-3.7820000000000014</v>
          </cell>
          <cell r="AO455">
            <v>11.458</v>
          </cell>
          <cell r="AV455">
            <v>16.665999999999997</v>
          </cell>
          <cell r="BE455">
            <v>28.279</v>
          </cell>
          <cell r="BQ455">
            <v>17.530000000000005</v>
          </cell>
          <cell r="CB455">
            <v>3.8939999999999975</v>
          </cell>
          <cell r="CN455">
            <v>7.0940000000000003</v>
          </cell>
          <cell r="DA455">
            <v>17.904</v>
          </cell>
          <cell r="DM455">
            <v>44.026955753333333</v>
          </cell>
          <cell r="DN455">
            <v>40.281103541</v>
          </cell>
          <cell r="DP455">
            <v>22.994000000000007</v>
          </cell>
          <cell r="DS455">
            <v>22.394000000000005</v>
          </cell>
          <cell r="DV455">
            <v>26.294000000000011</v>
          </cell>
          <cell r="DY455">
            <v>30.19400000000001</v>
          </cell>
          <cell r="EB455">
            <v>34.094000000000008</v>
          </cell>
          <cell r="EE455">
            <v>37.994000000000014</v>
          </cell>
        </row>
        <row r="484">
          <cell r="D484">
            <v>-4.4000000000000004</v>
          </cell>
          <cell r="E484">
            <v>-5.3</v>
          </cell>
          <cell r="F484">
            <v>-5.7</v>
          </cell>
          <cell r="G484">
            <v>0.73999999999999844</v>
          </cell>
          <cell r="H484">
            <v>2.9800000000000004</v>
          </cell>
          <cell r="I484">
            <v>-0.73799999999999955</v>
          </cell>
          <cell r="J484">
            <v>-7.9650000000000034</v>
          </cell>
          <cell r="K484">
            <v>-66.781999999999996</v>
          </cell>
          <cell r="L484">
            <v>-7.0570000000000022</v>
          </cell>
          <cell r="M484">
            <v>-8.171999999999997</v>
          </cell>
          <cell r="N484">
            <v>10.129000000000005</v>
          </cell>
          <cell r="O484">
            <v>24.132000000000005</v>
          </cell>
          <cell r="P484">
            <v>-2.0980000000000132</v>
          </cell>
          <cell r="Q484">
            <v>-5.1029999999999802</v>
          </cell>
          <cell r="R484">
            <v>14.19899999999997</v>
          </cell>
          <cell r="S484">
            <v>16.093000000000004</v>
          </cell>
          <cell r="T484">
            <v>5.5139999999999958</v>
          </cell>
          <cell r="U484">
            <v>0.28100000000001302</v>
          </cell>
          <cell r="V484">
            <v>-7.8569999999999922</v>
          </cell>
          <cell r="W484">
            <v>15.715999999999994</v>
          </cell>
          <cell r="X484">
            <v>26.216999999999995</v>
          </cell>
          <cell r="Y484">
            <v>-10.274999999999999</v>
          </cell>
        </row>
        <row r="489">
          <cell r="D489">
            <v>4.4160000000000004</v>
          </cell>
          <cell r="E489">
            <v>-1</v>
          </cell>
          <cell r="F489">
            <v>1.595</v>
          </cell>
          <cell r="G489">
            <v>1</v>
          </cell>
          <cell r="H489">
            <v>8.3000000000000007</v>
          </cell>
          <cell r="I489">
            <v>6.31</v>
          </cell>
          <cell r="J489">
            <v>9.2190000000000012</v>
          </cell>
          <cell r="K489">
            <v>-14.146000000000003</v>
          </cell>
          <cell r="L489">
            <v>11.999000000000002</v>
          </cell>
          <cell r="M489">
            <v>13.095000000000001</v>
          </cell>
          <cell r="N489">
            <v>16.231999999999999</v>
          </cell>
          <cell r="O489">
            <v>-67.339424999999991</v>
          </cell>
          <cell r="P489">
            <v>0.49600000000000399</v>
          </cell>
          <cell r="Q489">
            <v>16.332483999999997</v>
          </cell>
          <cell r="R489">
            <v>7.8039087940000025</v>
          </cell>
          <cell r="S489">
            <v>26.127145188</v>
          </cell>
          <cell r="T489">
            <v>24.312389999999997</v>
          </cell>
          <cell r="U489">
            <v>18.479847999999997</v>
          </cell>
          <cell r="V489">
            <v>6.5957147189999912</v>
          </cell>
          <cell r="W489">
            <v>-38.234063353999858</v>
          </cell>
          <cell r="X489">
            <v>17.299419136299171</v>
          </cell>
          <cell r="Y489">
            <v>17.533495999999893</v>
          </cell>
          <cell r="Z489">
            <v>-94.666717236299263</v>
          </cell>
          <cell r="AA489">
            <v>-1.325280237000003</v>
          </cell>
          <cell r="AB489">
            <v>6.2999999999999972</v>
          </cell>
          <cell r="AC489">
            <v>8.1390200000000004</v>
          </cell>
          <cell r="AD489">
            <v>36.332951625</v>
          </cell>
          <cell r="AE489">
            <v>9.0000000000145519E-5</v>
          </cell>
          <cell r="AF489">
            <v>7.8885000000000005</v>
          </cell>
          <cell r="AJ489">
            <v>8.6270000000000007</v>
          </cell>
          <cell r="AO489">
            <v>-0.8</v>
          </cell>
          <cell r="AV489">
            <v>0</v>
          </cell>
          <cell r="BE489">
            <v>165.9</v>
          </cell>
          <cell r="BQ489">
            <v>-32.624311587999934</v>
          </cell>
          <cell r="CB489">
            <v>0</v>
          </cell>
          <cell r="CN489">
            <v>0</v>
          </cell>
          <cell r="DA489">
            <v>-149</v>
          </cell>
          <cell r="DM489">
            <v>0</v>
          </cell>
          <cell r="DN489">
            <v>0</v>
          </cell>
          <cell r="DP489">
            <v>0</v>
          </cell>
          <cell r="DS489">
            <v>0</v>
          </cell>
          <cell r="DV489">
            <v>0</v>
          </cell>
          <cell r="DY489">
            <v>0</v>
          </cell>
          <cell r="EB489">
            <v>0</v>
          </cell>
          <cell r="EE489">
            <v>0</v>
          </cell>
        </row>
        <row r="492">
          <cell r="D492" t="str">
            <v>--</v>
          </cell>
          <cell r="E492">
            <v>6.81</v>
          </cell>
          <cell r="F492">
            <v>2.2599999999999998</v>
          </cell>
          <cell r="G492">
            <v>3.05</v>
          </cell>
          <cell r="H492">
            <v>0</v>
          </cell>
          <cell r="I492">
            <v>0</v>
          </cell>
          <cell r="J492">
            <v>0</v>
          </cell>
          <cell r="K492">
            <v>19.856000000000002</v>
          </cell>
          <cell r="L492">
            <v>3.8</v>
          </cell>
          <cell r="M492">
            <v>3.657</v>
          </cell>
          <cell r="N492">
            <v>0</v>
          </cell>
          <cell r="O492">
            <v>76.398394999999994</v>
          </cell>
          <cell r="P492">
            <v>15.110999999999999</v>
          </cell>
          <cell r="Q492">
            <v>0</v>
          </cell>
          <cell r="R492">
            <v>6.4</v>
          </cell>
          <cell r="S492">
            <v>0</v>
          </cell>
          <cell r="T492">
            <v>0</v>
          </cell>
          <cell r="U492">
            <v>0</v>
          </cell>
          <cell r="V492">
            <v>10.274475635000011</v>
          </cell>
          <cell r="W492">
            <v>51.1</v>
          </cell>
          <cell r="X492">
            <v>7.3704808317008297</v>
          </cell>
          <cell r="Y492">
            <v>17.51446</v>
          </cell>
          <cell r="Z492">
            <v>102.66671723629926</v>
          </cell>
          <cell r="AA492">
            <v>20.794486500000001</v>
          </cell>
          <cell r="AB492">
            <v>0</v>
          </cell>
          <cell r="AC492">
            <v>0</v>
          </cell>
          <cell r="AD492">
            <v>-29.8811</v>
          </cell>
          <cell r="AE492">
            <v>31.358000000000001</v>
          </cell>
          <cell r="AF492">
            <v>20.741</v>
          </cell>
          <cell r="AJ492">
            <v>0</v>
          </cell>
          <cell r="AO492">
            <v>0</v>
          </cell>
          <cell r="AV492">
            <v>0</v>
          </cell>
          <cell r="BE492">
            <v>0</v>
          </cell>
          <cell r="BQ492">
            <v>6.8000000000000007</v>
          </cell>
          <cell r="CB492">
            <v>5.4</v>
          </cell>
          <cell r="CN492">
            <v>1.3</v>
          </cell>
          <cell r="DA492">
            <v>149</v>
          </cell>
          <cell r="DM492">
            <v>-1</v>
          </cell>
          <cell r="DN492">
            <v>-1</v>
          </cell>
          <cell r="DP492">
            <v>-0.3</v>
          </cell>
          <cell r="DS492">
            <v>-0.3</v>
          </cell>
          <cell r="DV492">
            <v>-0.3</v>
          </cell>
          <cell r="DY492">
            <v>-0.3</v>
          </cell>
          <cell r="EB492">
            <v>-0.3</v>
          </cell>
          <cell r="EE492">
            <v>-0.3</v>
          </cell>
        </row>
        <row r="493">
          <cell r="D493">
            <v>0.9</v>
          </cell>
          <cell r="E493">
            <v>-1</v>
          </cell>
          <cell r="F493">
            <v>3.59</v>
          </cell>
          <cell r="G493">
            <v>1.94</v>
          </cell>
          <cell r="H493">
            <v>-0.28499999999999998</v>
          </cell>
          <cell r="I493">
            <v>4.5281000000000002</v>
          </cell>
          <cell r="J493" t="str">
            <v>...</v>
          </cell>
          <cell r="K493" t="str">
            <v>...</v>
          </cell>
          <cell r="L493" t="str">
            <v>...</v>
          </cell>
          <cell r="M493" t="str">
            <v>...</v>
          </cell>
          <cell r="N493" t="str">
            <v>...</v>
          </cell>
          <cell r="O493" t="str">
            <v>...</v>
          </cell>
          <cell r="P493" t="str">
            <v>...</v>
          </cell>
          <cell r="Q493" t="str">
            <v>...</v>
          </cell>
          <cell r="R493" t="str">
            <v>...</v>
          </cell>
          <cell r="S493" t="str">
            <v>...</v>
          </cell>
          <cell r="T493" t="str">
            <v>...</v>
          </cell>
          <cell r="U493" t="str">
            <v>...</v>
          </cell>
          <cell r="V493" t="str">
            <v>...</v>
          </cell>
          <cell r="W493" t="str">
            <v>...</v>
          </cell>
          <cell r="X493">
            <v>-28.650899968000001</v>
          </cell>
          <cell r="Y493">
            <v>-40.8679559999999</v>
          </cell>
          <cell r="Z493">
            <v>-0.57600000000002005</v>
          </cell>
          <cell r="AA493">
            <v>-50.473206263000002</v>
          </cell>
          <cell r="AB493">
            <v>12.315999999999999</v>
          </cell>
          <cell r="AC493">
            <v>1.8129999999999988</v>
          </cell>
          <cell r="AD493">
            <v>0.2889999999999997</v>
          </cell>
          <cell r="AE493">
            <v>8.4969999999999963</v>
          </cell>
          <cell r="AF493">
            <v>1.0799999999999983</v>
          </cell>
          <cell r="AJ493">
            <v>13</v>
          </cell>
          <cell r="AO493">
            <v>5</v>
          </cell>
          <cell r="AV493" t="str">
            <v>...</v>
          </cell>
          <cell r="BE493" t="str">
            <v>...</v>
          </cell>
          <cell r="BQ493" t="str">
            <v>...</v>
          </cell>
          <cell r="CB493" t="str">
            <v>...</v>
          </cell>
          <cell r="CN493" t="str">
            <v>...</v>
          </cell>
          <cell r="DA493" t="str">
            <v>...</v>
          </cell>
          <cell r="DM493" t="str">
            <v>...</v>
          </cell>
          <cell r="DN493" t="str">
            <v>...</v>
          </cell>
          <cell r="DP493" t="str">
            <v>...</v>
          </cell>
          <cell r="DS493" t="str">
            <v>...</v>
          </cell>
          <cell r="DV493" t="str">
            <v>...</v>
          </cell>
          <cell r="DY493" t="str">
            <v>...</v>
          </cell>
          <cell r="EB493" t="str">
            <v>...</v>
          </cell>
          <cell r="EE493" t="str">
            <v>...</v>
          </cell>
        </row>
        <row r="494">
          <cell r="D494" t="str">
            <v>...</v>
          </cell>
          <cell r="E494" t="str">
            <v>...</v>
          </cell>
          <cell r="F494" t="str">
            <v>...</v>
          </cell>
          <cell r="G494" t="str">
            <v>...</v>
          </cell>
          <cell r="H494" t="str">
            <v>...</v>
          </cell>
          <cell r="I494" t="str">
            <v>...</v>
          </cell>
          <cell r="J494" t="str">
            <v>...</v>
          </cell>
          <cell r="K494" t="str">
            <v>…</v>
          </cell>
          <cell r="L494" t="str">
            <v>…</v>
          </cell>
          <cell r="M494" t="str">
            <v>…</v>
          </cell>
          <cell r="N494" t="str">
            <v>…</v>
          </cell>
          <cell r="O494" t="str">
            <v>…</v>
          </cell>
          <cell r="P494" t="str">
            <v>...</v>
          </cell>
          <cell r="Q494" t="str">
            <v>...</v>
          </cell>
          <cell r="R494" t="str">
            <v>…</v>
          </cell>
          <cell r="S494" t="str">
            <v>…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J494">
            <v>0</v>
          </cell>
          <cell r="AO494">
            <v>0</v>
          </cell>
          <cell r="AV494">
            <v>0</v>
          </cell>
          <cell r="BE494">
            <v>0</v>
          </cell>
          <cell r="BQ494">
            <v>0</v>
          </cell>
          <cell r="CB494">
            <v>0</v>
          </cell>
          <cell r="CN494">
            <v>0</v>
          </cell>
          <cell r="DA494">
            <v>0</v>
          </cell>
          <cell r="DM494">
            <v>0</v>
          </cell>
          <cell r="DN494">
            <v>0</v>
          </cell>
          <cell r="DP494">
            <v>0</v>
          </cell>
          <cell r="DS494">
            <v>0</v>
          </cell>
          <cell r="DV494">
            <v>0</v>
          </cell>
          <cell r="DY494">
            <v>0</v>
          </cell>
          <cell r="EB494">
            <v>0</v>
          </cell>
          <cell r="EE494">
            <v>0</v>
          </cell>
        </row>
        <row r="498">
          <cell r="D498">
            <v>1.1518184272800001</v>
          </cell>
          <cell r="E498">
            <v>1.1960066880477445</v>
          </cell>
          <cell r="F498">
            <v>1.4192028786000002</v>
          </cell>
          <cell r="G498">
            <v>1.2318793379999999</v>
          </cell>
          <cell r="H498">
            <v>1.028154636232437</v>
          </cell>
          <cell r="I498">
            <v>0.92175330863999994</v>
          </cell>
          <cell r="J498">
            <v>1.1158114492799995</v>
          </cell>
          <cell r="K498">
            <v>2.6845136139000001</v>
          </cell>
          <cell r="L498">
            <v>2.7843348000000003</v>
          </cell>
          <cell r="M498">
            <v>2.3100145500000004</v>
          </cell>
          <cell r="N498">
            <v>2.8290047999999999</v>
          </cell>
          <cell r="O498">
            <v>2.6714781600000004</v>
          </cell>
          <cell r="P498">
            <v>2.7036751825583996</v>
          </cell>
          <cell r="Q498">
            <v>3.3167186849996124</v>
          </cell>
          <cell r="R498">
            <v>3.1216285726465363</v>
          </cell>
          <cell r="S498">
            <v>3.0570989777198969</v>
          </cell>
          <cell r="T498">
            <v>2.2317863105572537</v>
          </cell>
          <cell r="U498">
            <v>2.0970536833625499</v>
          </cell>
          <cell r="V498">
            <v>2.1224036020077399</v>
          </cell>
          <cell r="W498">
            <v>2.6719977541978146</v>
          </cell>
          <cell r="X498">
            <v>2.75271</v>
          </cell>
          <cell r="Y498">
            <v>2.22912</v>
          </cell>
          <cell r="Z498">
            <v>2.0088599999999999</v>
          </cell>
          <cell r="AA498">
            <v>2.3447999999999998</v>
          </cell>
          <cell r="AB498">
            <v>3.00867</v>
          </cell>
          <cell r="AC498">
            <v>3.1109999999999998</v>
          </cell>
          <cell r="AD498">
            <v>1.85151</v>
          </cell>
          <cell r="AE498">
            <v>1.458</v>
          </cell>
          <cell r="AF498">
            <v>1.5210000000000001</v>
          </cell>
          <cell r="AJ498">
            <v>1.6456500000000001</v>
          </cell>
          <cell r="AO498">
            <v>2.4497887642365797</v>
          </cell>
          <cell r="AV498">
            <v>2.3353500000000027</v>
          </cell>
          <cell r="BE498">
            <v>2.6060416187539515</v>
          </cell>
          <cell r="BQ498">
            <v>2.3119835285961612</v>
          </cell>
          <cell r="CB498">
            <v>2.4924367391225331</v>
          </cell>
          <cell r="CN498">
            <v>3.2723332777627068</v>
          </cell>
          <cell r="DA498">
            <v>2.9093938551528029</v>
          </cell>
          <cell r="DM498">
            <v>2.6746238413347099</v>
          </cell>
          <cell r="DN498">
            <v>2.734298748172006</v>
          </cell>
          <cell r="DP498">
            <v>2.800517633728306</v>
          </cell>
          <cell r="DS498">
            <v>2.8725902514707111</v>
          </cell>
          <cell r="DV498">
            <v>2.9352289585882665</v>
          </cell>
          <cell r="DY498">
            <v>2.9820357485440065</v>
          </cell>
          <cell r="EB498">
            <v>3.0283301430295557</v>
          </cell>
          <cell r="EE498">
            <v>3.0865624564042293</v>
          </cell>
        </row>
        <row r="540">
          <cell r="D540">
            <v>15.6</v>
          </cell>
          <cell r="E540">
            <v>21</v>
          </cell>
          <cell r="F540">
            <v>18.399999999999999</v>
          </cell>
          <cell r="G540">
            <v>13.9</v>
          </cell>
          <cell r="H540">
            <v>11.9</v>
          </cell>
          <cell r="I540">
            <v>21.8</v>
          </cell>
          <cell r="J540">
            <v>19.399999999999999</v>
          </cell>
          <cell r="K540">
            <v>23.3</v>
          </cell>
          <cell r="L540">
            <v>35.5</v>
          </cell>
          <cell r="M540">
            <v>8.4</v>
          </cell>
          <cell r="N540">
            <v>33.299999999999997</v>
          </cell>
          <cell r="O540">
            <v>61.1</v>
          </cell>
          <cell r="P540">
            <v>57.284999999999997</v>
          </cell>
          <cell r="Q540">
            <v>39.139000000000003</v>
          </cell>
          <cell r="R540">
            <v>21.786999999999999</v>
          </cell>
          <cell r="S540">
            <v>26.50705</v>
          </cell>
          <cell r="T540">
            <v>5.95784</v>
          </cell>
          <cell r="U540">
            <v>7.9049999999999994</v>
          </cell>
          <cell r="V540">
            <v>6.6258599999999994</v>
          </cell>
          <cell r="W540">
            <v>65.088999999999999</v>
          </cell>
          <cell r="X540">
            <v>20.2</v>
          </cell>
          <cell r="Y540">
            <v>29.7</v>
          </cell>
          <cell r="Z540">
            <v>281.87799999999999</v>
          </cell>
          <cell r="AA540">
            <v>40.700000000000003</v>
          </cell>
          <cell r="AB540">
            <v>26.3</v>
          </cell>
          <cell r="AC540">
            <v>35.676000000000002</v>
          </cell>
          <cell r="AD540">
            <v>11</v>
          </cell>
          <cell r="AE540">
            <v>78.637</v>
          </cell>
          <cell r="AF540">
            <v>38.198</v>
          </cell>
          <cell r="AJ540">
            <v>23.8</v>
          </cell>
          <cell r="AO540">
            <v>39.4</v>
          </cell>
          <cell r="AV540">
            <v>42.8</v>
          </cell>
          <cell r="BE540">
            <v>48.5</v>
          </cell>
          <cell r="BQ540">
            <v>121.3</v>
          </cell>
          <cell r="CB540">
            <v>33.856999999999999</v>
          </cell>
          <cell r="CN540">
            <v>69.400000000000006</v>
          </cell>
          <cell r="DA540">
            <v>72.5</v>
          </cell>
          <cell r="DM540">
            <v>75.003299993333329</v>
          </cell>
          <cell r="DN540">
            <v>78.753464992999994</v>
          </cell>
          <cell r="DP540">
            <v>84.6</v>
          </cell>
          <cell r="DS540">
            <v>84.6</v>
          </cell>
          <cell r="DV540">
            <v>84.6</v>
          </cell>
          <cell r="DY540">
            <v>84.6</v>
          </cell>
          <cell r="EB540">
            <v>84.6</v>
          </cell>
          <cell r="EE540">
            <v>84.6</v>
          </cell>
        </row>
        <row r="541"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2.3079999999999998</v>
          </cell>
          <cell r="O541">
            <v>0.69099999999999995</v>
          </cell>
          <cell r="P541">
            <v>0.23699999999999999</v>
          </cell>
          <cell r="Q541">
            <v>-1.2999999999999999E-2</v>
          </cell>
          <cell r="R541">
            <v>-7.8539999999999992</v>
          </cell>
          <cell r="S541">
            <v>-9.5690499999999989</v>
          </cell>
          <cell r="T541">
            <v>2.3291600000000008</v>
          </cell>
          <cell r="U541">
            <v>-1.6789999999999994</v>
          </cell>
          <cell r="V541">
            <v>20.810140000000001</v>
          </cell>
          <cell r="W541">
            <v>-40.212999999999994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1.018</v>
          </cell>
          <cell r="AF541">
            <v>2.0179999999999998</v>
          </cell>
          <cell r="AJ541">
            <v>46.834999999999994</v>
          </cell>
          <cell r="AO541">
            <v>38.654000000000003</v>
          </cell>
          <cell r="AV541">
            <v>7.532</v>
          </cell>
          <cell r="BE541">
            <v>12.968999999999999</v>
          </cell>
          <cell r="BQ541">
            <v>4.5339999999999998</v>
          </cell>
          <cell r="CB541">
            <v>5.4329999999999998</v>
          </cell>
          <cell r="CN541">
            <v>9.3548296601168328</v>
          </cell>
          <cell r="DA541">
            <v>9.3548296601168328</v>
          </cell>
          <cell r="DM541">
            <v>9.3548296601168328</v>
          </cell>
          <cell r="DN541">
            <v>9.3548296601168328</v>
          </cell>
          <cell r="DP541">
            <v>9.3548296601168328</v>
          </cell>
          <cell r="DS541">
            <v>9.3548296601168328</v>
          </cell>
          <cell r="DV541">
            <v>9.3548296601168328</v>
          </cell>
          <cell r="DY541">
            <v>9.3548296601168328</v>
          </cell>
          <cell r="EB541">
            <v>9.3548296601168328</v>
          </cell>
          <cell r="EE541">
            <v>9.3548296601168328</v>
          </cell>
        </row>
        <row r="545">
          <cell r="D545">
            <v>3.5760000000000001</v>
          </cell>
          <cell r="E545">
            <v>-1.1399999999999999</v>
          </cell>
          <cell r="F545">
            <v>0.41</v>
          </cell>
          <cell r="G545">
            <v>-0.8</v>
          </cell>
          <cell r="H545">
            <v>-1.4</v>
          </cell>
          <cell r="I545">
            <v>2.6059999999999999</v>
          </cell>
          <cell r="J545">
            <v>-2.8260000000000001</v>
          </cell>
          <cell r="K545">
            <v>1.196</v>
          </cell>
          <cell r="L545">
            <v>2.38</v>
          </cell>
          <cell r="M545">
            <v>4.83</v>
          </cell>
          <cell r="N545">
            <v>0.77299999999999991</v>
          </cell>
          <cell r="O545">
            <v>4.3070000000000004</v>
          </cell>
          <cell r="P545">
            <v>3.68</v>
          </cell>
          <cell r="Q545">
            <v>0.63300000000000001</v>
          </cell>
          <cell r="R545">
            <v>3.8000000000000003</v>
          </cell>
          <cell r="S545">
            <v>2.9980000000000002</v>
          </cell>
          <cell r="T545">
            <v>11.318999999999999</v>
          </cell>
          <cell r="U545">
            <v>15.015000000000001</v>
          </cell>
          <cell r="V545">
            <v>10.023</v>
          </cell>
          <cell r="W545">
            <v>18.115000000000002</v>
          </cell>
          <cell r="X545">
            <v>27.200000000000003</v>
          </cell>
          <cell r="Y545">
            <v>51.369</v>
          </cell>
          <cell r="Z545">
            <v>48.68</v>
          </cell>
          <cell r="AA545">
            <v>72.429000000000002</v>
          </cell>
          <cell r="AB545">
            <v>66.26400000000001</v>
          </cell>
          <cell r="AC545">
            <v>24.164999999999999</v>
          </cell>
          <cell r="AD545">
            <v>0.90000000000000036</v>
          </cell>
          <cell r="AE545">
            <v>29.086000000000002</v>
          </cell>
          <cell r="AF545">
            <v>0.16400000000000059</v>
          </cell>
          <cell r="AJ545">
            <v>-1.7100000000000009</v>
          </cell>
          <cell r="AO545">
            <v>10.019999999999998</v>
          </cell>
          <cell r="AV545">
            <v>5.400999999999998</v>
          </cell>
          <cell r="BE545">
            <v>-8.1579999999999941</v>
          </cell>
          <cell r="BQ545">
            <v>-4.881000000000002</v>
          </cell>
          <cell r="CB545">
            <v>12.821000000000002</v>
          </cell>
          <cell r="CN545">
            <v>6.8594482089838049</v>
          </cell>
          <cell r="DA545">
            <v>13.239445341104151</v>
          </cell>
          <cell r="DM545">
            <v>-1.1278705537932527</v>
          </cell>
          <cell r="DN545">
            <v>0.17422673683647183</v>
          </cell>
          <cell r="DP545">
            <v>3.7444270133203315</v>
          </cell>
          <cell r="DS545">
            <v>7.9119972151041011</v>
          </cell>
          <cell r="DV545">
            <v>12.397910368308606</v>
          </cell>
          <cell r="DY545">
            <v>17.160283238812749</v>
          </cell>
          <cell r="EB545">
            <v>21.975787852864151</v>
          </cell>
          <cell r="EE545">
            <v>26.803269739880129</v>
          </cell>
        </row>
        <row r="547"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-0.2</v>
          </cell>
          <cell r="M547">
            <v>1</v>
          </cell>
          <cell r="N547">
            <v>-0.159</v>
          </cell>
          <cell r="O547">
            <v>1.9</v>
          </cell>
          <cell r="P547">
            <v>3.1E-2</v>
          </cell>
          <cell r="Q547">
            <v>-0.90200000000000002</v>
          </cell>
          <cell r="R547">
            <v>-0.28000000000000003</v>
          </cell>
          <cell r="S547">
            <v>-0.26900000000000002</v>
          </cell>
          <cell r="T547">
            <v>-0.48299999999999998</v>
          </cell>
          <cell r="U547">
            <v>0</v>
          </cell>
          <cell r="V547">
            <v>0</v>
          </cell>
          <cell r="W547">
            <v>0</v>
          </cell>
          <cell r="X547">
            <v>2.5000000000000001E-2</v>
          </cell>
          <cell r="Y547">
            <v>4.4999999999999998E-2</v>
          </cell>
          <cell r="Z547">
            <v>8.9999999999999993E-3</v>
          </cell>
          <cell r="AA547">
            <v>-0.247</v>
          </cell>
          <cell r="AB547">
            <v>3.4000000000000002E-2</v>
          </cell>
          <cell r="AC547">
            <v>-2.1920000000000002</v>
          </cell>
          <cell r="AD547">
            <v>1.675</v>
          </cell>
          <cell r="AE547">
            <v>0.24199999999999999</v>
          </cell>
          <cell r="AF547">
            <v>0.24299999999999999</v>
          </cell>
          <cell r="AJ547">
            <v>-2.0999999999999908E-2</v>
          </cell>
          <cell r="AO547">
            <v>0.16000000000000014</v>
          </cell>
          <cell r="AV547">
            <v>-0.80899999999999972</v>
          </cell>
          <cell r="BE547">
            <v>-0.89100000000000001</v>
          </cell>
          <cell r="BQ547">
            <v>-2.9260000000000019</v>
          </cell>
          <cell r="CB547">
            <v>8.3770000000000024</v>
          </cell>
          <cell r="CN547">
            <v>8.3269999999999982</v>
          </cell>
          <cell r="DA547">
            <v>8.2769999999999939</v>
          </cell>
          <cell r="DM547">
            <v>-1.6730000000000089</v>
          </cell>
          <cell r="DN547">
            <v>-1.6730000000000089</v>
          </cell>
          <cell r="DP547">
            <v>-1.7230000000000132</v>
          </cell>
          <cell r="DS547">
            <v>-1.7730000000000175</v>
          </cell>
          <cell r="DV547">
            <v>-1.8230000000000217</v>
          </cell>
          <cell r="DY547">
            <v>-1.873000000000026</v>
          </cell>
          <cell r="EB547">
            <v>-1.9230000000000302</v>
          </cell>
          <cell r="EE547">
            <v>-1.9730000000000345</v>
          </cell>
        </row>
        <row r="550">
          <cell r="D550">
            <v>21.446000000000002</v>
          </cell>
          <cell r="E550">
            <v>10.569999999999999</v>
          </cell>
          <cell r="F550">
            <v>11.933</v>
          </cell>
          <cell r="G550">
            <v>24.854999999999997</v>
          </cell>
          <cell r="H550">
            <v>13.780000000000001</v>
          </cell>
          <cell r="I550">
            <v>15.364999999999997</v>
          </cell>
          <cell r="J550">
            <v>2.1050000000000004</v>
          </cell>
          <cell r="K550">
            <v>22.017000000000003</v>
          </cell>
          <cell r="L550">
            <v>3.6889999999999965</v>
          </cell>
          <cell r="M550">
            <v>-6.3000000000000007</v>
          </cell>
          <cell r="N550">
            <v>-9.3000000000000007</v>
          </cell>
          <cell r="O550">
            <v>-10.341899</v>
          </cell>
          <cell r="P550">
            <v>-11.890000000000002</v>
          </cell>
          <cell r="Q550">
            <v>-3.7354099999999955</v>
          </cell>
          <cell r="R550">
            <v>-17.378</v>
          </cell>
          <cell r="S550">
            <v>-20.192999999999998</v>
          </cell>
          <cell r="T550">
            <v>-17.992000000000001</v>
          </cell>
          <cell r="U550">
            <v>-20.283000000000005</v>
          </cell>
          <cell r="V550">
            <v>-15.752000000000002</v>
          </cell>
          <cell r="W550">
            <v>-76.252999999999957</v>
          </cell>
          <cell r="X550">
            <v>-48.908999999999963</v>
          </cell>
          <cell r="Y550">
            <v>-59.164459999999899</v>
          </cell>
          <cell r="Z550">
            <v>-242.31200000000001</v>
          </cell>
          <cell r="AA550">
            <v>-46.651619999999994</v>
          </cell>
          <cell r="AB550">
            <v>-40.420389999999998</v>
          </cell>
          <cell r="AC550">
            <v>-5.9396200000000015</v>
          </cell>
          <cell r="AD550">
            <v>23.781220000000001</v>
          </cell>
          <cell r="AE550">
            <v>-1.7570699999999997</v>
          </cell>
          <cell r="AF550">
            <v>3.45486</v>
          </cell>
          <cell r="AJ550">
            <v>-3.7820000000000014</v>
          </cell>
          <cell r="AO550">
            <v>11.458</v>
          </cell>
          <cell r="AV550">
            <v>16.665999999999997</v>
          </cell>
          <cell r="BE550">
            <v>28.279</v>
          </cell>
          <cell r="BQ550">
            <v>17.530000000000005</v>
          </cell>
          <cell r="CB550">
            <v>3.8939999999999975</v>
          </cell>
          <cell r="CN550">
            <v>7.0940000000000003</v>
          </cell>
          <cell r="DA550">
            <v>17.904</v>
          </cell>
          <cell r="DM550">
            <v>44.026955753333333</v>
          </cell>
          <cell r="DN550">
            <v>40.281103541</v>
          </cell>
          <cell r="DP550">
            <v>22.994000000000007</v>
          </cell>
          <cell r="DS550">
            <v>22.394000000000005</v>
          </cell>
          <cell r="DV550">
            <v>26.294000000000011</v>
          </cell>
          <cell r="DY550">
            <v>30.19400000000001</v>
          </cell>
          <cell r="EB550">
            <v>34.094000000000008</v>
          </cell>
          <cell r="EE550">
            <v>37.994000000000014</v>
          </cell>
        </row>
        <row r="551">
          <cell r="D551">
            <v>-5</v>
          </cell>
          <cell r="E551">
            <v>-4.6449999999999996</v>
          </cell>
          <cell r="F551">
            <v>-3.5449999999999999</v>
          </cell>
          <cell r="G551">
            <v>-3.3109999999999999</v>
          </cell>
          <cell r="H551">
            <v>-5.9619999999999997</v>
          </cell>
          <cell r="I551">
            <v>-7.6319999999999997</v>
          </cell>
          <cell r="J551">
            <v>-5.7817000000000007</v>
          </cell>
          <cell r="K551">
            <v>5.020999999999999</v>
          </cell>
          <cell r="L551">
            <v>-12.584999999999999</v>
          </cell>
          <cell r="M551">
            <v>-12.616999999999999</v>
          </cell>
          <cell r="N551">
            <v>-40.919999999999995</v>
          </cell>
          <cell r="O551">
            <v>-45.968000000000004</v>
          </cell>
          <cell r="P551">
            <v>-51.275000000000006</v>
          </cell>
          <cell r="Q551">
            <v>-40.433</v>
          </cell>
          <cell r="R551">
            <v>-19.689999999999998</v>
          </cell>
          <cell r="S551">
            <v>-23.018000000000001</v>
          </cell>
          <cell r="T551">
            <v>-12.961000000000002</v>
          </cell>
          <cell r="U551">
            <v>-10.168999999999997</v>
          </cell>
          <cell r="V551">
            <v>-7.2019999999999973</v>
          </cell>
          <cell r="W551">
            <v>4.5269999999999992</v>
          </cell>
          <cell r="X551">
            <v>-9.1289999999999978</v>
          </cell>
          <cell r="Y551">
            <v>48.676459999999899</v>
          </cell>
          <cell r="Z551">
            <v>-21.089000000000006</v>
          </cell>
          <cell r="AA551">
            <v>7.3316200000000009</v>
          </cell>
          <cell r="AB551">
            <v>-16.148610000000005</v>
          </cell>
          <cell r="AC551">
            <v>-6.7713800000000006</v>
          </cell>
          <cell r="AD551">
            <v>-8.2640000000000011</v>
          </cell>
          <cell r="AE551">
            <v>18.847999999999999</v>
          </cell>
          <cell r="AF551">
            <v>1.4050000000000029</v>
          </cell>
          <cell r="AJ551">
            <v>58.914000000000001</v>
          </cell>
          <cell r="AO551">
            <v>59.226000000000006</v>
          </cell>
          <cell r="AV551">
            <v>68.421999999999997</v>
          </cell>
          <cell r="BE551">
            <v>-157.22199999999998</v>
          </cell>
          <cell r="BQ551">
            <v>-6.4690000000000083</v>
          </cell>
          <cell r="CB551">
            <v>-16.111999999999995</v>
          </cell>
          <cell r="CN551">
            <v>-34.873000000000026</v>
          </cell>
          <cell r="DA551">
            <v>7.9999999999991189E-2</v>
          </cell>
          <cell r="DM551">
            <v>-85.856336547038339</v>
          </cell>
          <cell r="DN551">
            <v>-64.429730242569349</v>
          </cell>
          <cell r="DP551">
            <v>-39.990889201326524</v>
          </cell>
          <cell r="DS551">
            <v>-26.194315440563543</v>
          </cell>
          <cell r="DV551">
            <v>-31.390548815550744</v>
          </cell>
          <cell r="DY551">
            <v>-17.709522400479358</v>
          </cell>
          <cell r="EB551">
            <v>-2.5772530861726941</v>
          </cell>
          <cell r="EE551">
            <v>15.670188620042431</v>
          </cell>
        </row>
        <row r="593">
          <cell r="D593">
            <v>292.49339127446314</v>
          </cell>
          <cell r="E593">
            <v>420.19097006640624</v>
          </cell>
          <cell r="F593">
            <v>314.1594093437833</v>
          </cell>
          <cell r="G593">
            <v>240.00293530273353</v>
          </cell>
          <cell r="H593">
            <v>232.12256488252646</v>
          </cell>
          <cell r="I593">
            <v>201.63850876105789</v>
          </cell>
          <cell r="J593">
            <v>189.06786775926327</v>
          </cell>
          <cell r="K593">
            <v>396.62920687560711</v>
          </cell>
          <cell r="L593">
            <v>541.36339722972798</v>
          </cell>
          <cell r="M593">
            <v>382.30965416373976</v>
          </cell>
          <cell r="N593">
            <v>388.09195324464565</v>
          </cell>
          <cell r="O593">
            <v>427.0620905311261</v>
          </cell>
          <cell r="P593">
            <v>416.06347910754334</v>
          </cell>
          <cell r="Q593">
            <v>404.1625463788655</v>
          </cell>
          <cell r="R593">
            <v>546.39949431097125</v>
          </cell>
          <cell r="S593">
            <v>295.08041632553341</v>
          </cell>
          <cell r="T593">
            <v>241.93144771116172</v>
          </cell>
          <cell r="U593">
            <v>255.45095316934254</v>
          </cell>
          <cell r="V593">
            <v>230.417</v>
          </cell>
          <cell r="W593">
            <v>232.202</v>
          </cell>
          <cell r="X593">
            <v>234.904</v>
          </cell>
          <cell r="Y593">
            <v>256.56799999999998</v>
          </cell>
          <cell r="Z593">
            <v>264.79599999999999</v>
          </cell>
          <cell r="AA593">
            <v>283.82</v>
          </cell>
          <cell r="AB593">
            <v>310.03100000000001</v>
          </cell>
          <cell r="AC593">
            <v>325.59000000000003</v>
          </cell>
          <cell r="AD593">
            <v>181.12700000000001</v>
          </cell>
          <cell r="AE593">
            <v>184.24</v>
          </cell>
          <cell r="AF593">
            <v>176.07900000000001</v>
          </cell>
          <cell r="AJ593">
            <v>184.714</v>
          </cell>
          <cell r="AO593">
            <v>210.86</v>
          </cell>
          <cell r="AV593">
            <v>205.501</v>
          </cell>
          <cell r="BE593">
            <v>202.1540827714727</v>
          </cell>
          <cell r="BQ593">
            <v>208.09577777267512</v>
          </cell>
          <cell r="CB593">
            <v>212.13205844736797</v>
          </cell>
          <cell r="CN593">
            <v>231.76261379023228</v>
          </cell>
          <cell r="DA593">
            <v>237.16029954193095</v>
          </cell>
          <cell r="DM593">
            <v>241.37342625687563</v>
          </cell>
          <cell r="DN593">
            <v>246.25367803260332</v>
          </cell>
          <cell r="DP593">
            <v>253.54197514930232</v>
          </cell>
          <cell r="DS593">
            <v>267.06730730791321</v>
          </cell>
          <cell r="DV593">
            <v>282.10141278931906</v>
          </cell>
          <cell r="DY593">
            <v>300.41754790885068</v>
          </cell>
          <cell r="EB593">
            <v>320.78764190359067</v>
          </cell>
          <cell r="EE593">
            <v>343.17405432191453</v>
          </cell>
        </row>
        <row r="596">
          <cell r="D596">
            <v>15.409151958823047</v>
          </cell>
          <cell r="E596">
            <v>15.302841213227486</v>
          </cell>
          <cell r="F596">
            <v>15.733990348142811</v>
          </cell>
          <cell r="G596">
            <v>16.541164527664652</v>
          </cell>
          <cell r="H596">
            <v>16.558390805886155</v>
          </cell>
          <cell r="I596">
            <v>16.721302179923793</v>
          </cell>
          <cell r="J596">
            <v>17.182966436260067</v>
          </cell>
          <cell r="K596">
            <v>20.102082325738138</v>
          </cell>
          <cell r="L596">
            <v>24.433753029379428</v>
          </cell>
          <cell r="M596">
            <v>28.803813724485785</v>
          </cell>
          <cell r="N596">
            <v>33.590258173174753</v>
          </cell>
          <cell r="O596">
            <v>35.531905818426985</v>
          </cell>
          <cell r="P596">
            <v>36.524631623363291</v>
          </cell>
          <cell r="Q596">
            <v>39.087409643345133</v>
          </cell>
          <cell r="R596">
            <v>42.152702808017096</v>
          </cell>
          <cell r="S596">
            <v>43.210396290817357</v>
          </cell>
          <cell r="T596">
            <v>45.775635207687991</v>
          </cell>
          <cell r="U596">
            <v>45.775635207687991</v>
          </cell>
          <cell r="V596">
            <v>47.99</v>
          </cell>
          <cell r="W596">
            <v>53.901000000000003</v>
          </cell>
          <cell r="X596">
            <v>55.859867580566949</v>
          </cell>
          <cell r="Y596">
            <v>59.057067245062456</v>
          </cell>
          <cell r="Z596">
            <v>62.392722750088467</v>
          </cell>
          <cell r="AA596">
            <v>62.872373340497745</v>
          </cell>
          <cell r="AB596">
            <v>62.594755252087083</v>
          </cell>
          <cell r="AC596">
            <v>80.134143336435002</v>
          </cell>
          <cell r="AD596">
            <v>40.046939058752606</v>
          </cell>
          <cell r="AE596">
            <v>78.329272558090778</v>
          </cell>
          <cell r="AF596">
            <v>72.337525418397703</v>
          </cell>
          <cell r="AJ596">
            <v>76.784359684416088</v>
          </cell>
          <cell r="AO596">
            <v>86.474855706852949</v>
          </cell>
          <cell r="AV596">
            <v>83.490991061950382</v>
          </cell>
          <cell r="BE596">
            <v>106.22542930019978</v>
          </cell>
          <cell r="BQ596">
            <v>110.57222573269662</v>
          </cell>
          <cell r="CB596">
            <v>118.43316340086206</v>
          </cell>
          <cell r="CN596">
            <v>128.41787340695606</v>
          </cell>
          <cell r="DA596">
            <v>138.88393008962299</v>
          </cell>
          <cell r="DM596">
            <v>136.25896596270428</v>
          </cell>
          <cell r="DN596">
            <v>139.12202637846823</v>
          </cell>
          <cell r="DP596">
            <v>140.92774317245036</v>
          </cell>
          <cell r="DS596">
            <v>145.90051951803343</v>
          </cell>
          <cell r="DV596">
            <v>151.49609624258906</v>
          </cell>
          <cell r="DY596">
            <v>158.85456462928408</v>
          </cell>
          <cell r="EB596">
            <v>167.05749663761105</v>
          </cell>
          <cell r="EE596">
            <v>175.85474441054771</v>
          </cell>
        </row>
        <row r="597">
          <cell r="D597">
            <v>20.342514745281139</v>
          </cell>
          <cell r="E597">
            <v>20.096254527203005</v>
          </cell>
          <cell r="F597">
            <v>21.733253540965979</v>
          </cell>
          <cell r="G597">
            <v>14.081032982416309</v>
          </cell>
          <cell r="H597">
            <v>14.262570963691857</v>
          </cell>
          <cell r="I597">
            <v>13.639027462788894</v>
          </cell>
          <cell r="J597">
            <v>13.094413518962254</v>
          </cell>
          <cell r="K597">
            <v>16.46865208397513</v>
          </cell>
          <cell r="L597">
            <v>18.832592318411052</v>
          </cell>
          <cell r="M597">
            <v>21.473575298184873</v>
          </cell>
          <cell r="N597">
            <v>19.968388644739363</v>
          </cell>
          <cell r="O597">
            <v>21.123128064765993</v>
          </cell>
          <cell r="P597">
            <v>21.713521151696902</v>
          </cell>
          <cell r="Q597">
            <v>23.236861603269968</v>
          </cell>
          <cell r="R597">
            <v>24.98594058808132</v>
          </cell>
          <cell r="S597">
            <v>26.148572963815578</v>
          </cell>
          <cell r="T597">
            <v>28.195216378804677</v>
          </cell>
          <cell r="U597">
            <v>27.705853124931462</v>
          </cell>
          <cell r="V597">
            <v>29.051000000000002</v>
          </cell>
          <cell r="W597">
            <v>32.245000000000005</v>
          </cell>
          <cell r="X597">
            <v>32.561132419433051</v>
          </cell>
          <cell r="Y597">
            <v>34.498932754937556</v>
          </cell>
          <cell r="Z597">
            <v>36.384277249911541</v>
          </cell>
          <cell r="AA597">
            <v>35.845626659502244</v>
          </cell>
          <cell r="AB597">
            <v>36.275244747912929</v>
          </cell>
          <cell r="AC597">
            <v>49.511856663564998</v>
          </cell>
          <cell r="AD597">
            <v>32.785060941247394</v>
          </cell>
          <cell r="AE597">
            <v>51.443727441909232</v>
          </cell>
          <cell r="AF597">
            <v>50.159474581602289</v>
          </cell>
          <cell r="AJ597">
            <v>56.69364031558392</v>
          </cell>
          <cell r="AO597">
            <v>63.766144293147057</v>
          </cell>
          <cell r="AV597">
            <v>62.454008938049611</v>
          </cell>
          <cell r="BE597">
            <v>64.527482034792854</v>
          </cell>
          <cell r="BQ597">
            <v>65.876106409320016</v>
          </cell>
          <cell r="CB597">
            <v>69.076038278152723</v>
          </cell>
          <cell r="CN597">
            <v>73.351845047570379</v>
          </cell>
          <cell r="DA597">
            <v>75.937497585497226</v>
          </cell>
          <cell r="DM597">
            <v>72.941984724804001</v>
          </cell>
          <cell r="DN597">
            <v>76.979739739858161</v>
          </cell>
          <cell r="DP597">
            <v>74.167410068180715</v>
          </cell>
          <cell r="DS597">
            <v>75.489444152646001</v>
          </cell>
          <cell r="DV597">
            <v>77.067173535436297</v>
          </cell>
          <cell r="DY597">
            <v>79.467815991065137</v>
          </cell>
          <cell r="EB597">
            <v>82.187601993359323</v>
          </cell>
          <cell r="EE597">
            <v>85.084714963625231</v>
          </cell>
        </row>
        <row r="600">
          <cell r="D600" t="str">
            <v>…</v>
          </cell>
          <cell r="E600" t="str">
            <v>…</v>
          </cell>
          <cell r="F600" t="str">
            <v>…</v>
          </cell>
          <cell r="G600">
            <v>4.5114650351871965</v>
          </cell>
          <cell r="H600">
            <v>4.397539150460247</v>
          </cell>
          <cell r="I600">
            <v>5.3180602990539976</v>
          </cell>
          <cell r="J600">
            <v>4.5114650351871965</v>
          </cell>
          <cell r="K600">
            <v>8.3940591866816341</v>
          </cell>
          <cell r="L600">
            <v>8.2094992534239761</v>
          </cell>
          <cell r="M600">
            <v>11.630465720004814</v>
          </cell>
          <cell r="N600">
            <v>14.1951652369779</v>
          </cell>
          <cell r="O600">
            <v>17.366861867776173</v>
          </cell>
          <cell r="P600">
            <v>17.904136340148465</v>
          </cell>
          <cell r="Q600">
            <v>25.254178719192332</v>
          </cell>
          <cell r="R600">
            <v>24.422064057146692</v>
          </cell>
          <cell r="S600">
            <v>23.034902484711356</v>
          </cell>
          <cell r="T600">
            <v>17.421546292445104</v>
          </cell>
          <cell r="U600">
            <v>17.833957995156659</v>
          </cell>
          <cell r="V600">
            <v>16.677</v>
          </cell>
          <cell r="W600">
            <v>19.164000000000001</v>
          </cell>
          <cell r="X600">
            <v>19.512</v>
          </cell>
          <cell r="Y600">
            <v>17.315000000000001</v>
          </cell>
          <cell r="Z600">
            <v>9.1380000000000017</v>
          </cell>
          <cell r="AA600">
            <v>13.568999999999999</v>
          </cell>
          <cell r="AB600">
            <v>22.466000000000005</v>
          </cell>
          <cell r="AC600">
            <v>16.559999999999999</v>
          </cell>
          <cell r="AD600">
            <v>15.548999999999999</v>
          </cell>
          <cell r="AE600">
            <v>3.948</v>
          </cell>
          <cell r="AF600">
            <v>17.513999999999999</v>
          </cell>
          <cell r="AJ600">
            <v>27.016999999999999</v>
          </cell>
          <cell r="AO600">
            <v>33.470999999999997</v>
          </cell>
          <cell r="AV600">
            <v>33.957999999999998</v>
          </cell>
          <cell r="BE600">
            <v>33.044078047220871</v>
          </cell>
          <cell r="BQ600">
            <v>34.483633372446327</v>
          </cell>
          <cell r="CB600">
            <v>32.825833456104938</v>
          </cell>
          <cell r="CN600">
            <v>42.900492831938024</v>
          </cell>
          <cell r="DA600">
            <v>47.439860145155215</v>
          </cell>
          <cell r="DM600">
            <v>57.026613521827919</v>
          </cell>
          <cell r="DN600">
            <v>58.167145792264478</v>
          </cell>
          <cell r="DP600">
            <v>58.635714248438539</v>
          </cell>
          <cell r="DS600">
            <v>60.281952157707437</v>
          </cell>
          <cell r="DV600">
            <v>61.940400067788644</v>
          </cell>
          <cell r="DY600">
            <v>63.63947976548652</v>
          </cell>
          <cell r="EB600">
            <v>65.36225359680445</v>
          </cell>
          <cell r="EE600">
            <v>67.136178298749087</v>
          </cell>
        </row>
        <row r="603">
          <cell r="D603">
            <v>16.139463519303757</v>
          </cell>
          <cell r="E603">
            <v>17.899615005199621</v>
          </cell>
          <cell r="F603">
            <v>23.885119601299472</v>
          </cell>
          <cell r="G603">
            <v>19.667188071499826</v>
          </cell>
          <cell r="H603">
            <v>20.988229383472266</v>
          </cell>
          <cell r="I603">
            <v>20.991940173674436</v>
          </cell>
          <cell r="J603">
            <v>25.334801640280467</v>
          </cell>
          <cell r="K603">
            <v>31.883109417042736</v>
          </cell>
          <cell r="L603">
            <v>28.126552802379532</v>
          </cell>
          <cell r="M603">
            <v>27.707233509534344</v>
          </cell>
          <cell r="N603">
            <v>30.139038022022941</v>
          </cell>
          <cell r="O603">
            <v>26.830250091754888</v>
          </cell>
          <cell r="P603">
            <v>28.762334857017954</v>
          </cell>
          <cell r="Q603">
            <v>33.02108507904147</v>
          </cell>
          <cell r="R603">
            <v>33.032217449647973</v>
          </cell>
          <cell r="S603">
            <v>28.518659633742139</v>
          </cell>
          <cell r="T603">
            <v>21.820683318825687</v>
          </cell>
          <cell r="U603">
            <v>25.18884389232846</v>
          </cell>
          <cell r="V603">
            <v>29.806999999999999</v>
          </cell>
          <cell r="W603">
            <v>28.891999999999999</v>
          </cell>
          <cell r="X603">
            <v>27.745999999999999</v>
          </cell>
          <cell r="Y603">
            <v>14.38</v>
          </cell>
          <cell r="Z603">
            <v>14.952999999999999</v>
          </cell>
          <cell r="AA603">
            <v>17.225000000000001</v>
          </cell>
          <cell r="AB603">
            <v>20.652999999999999</v>
          </cell>
          <cell r="AC603">
            <v>25.957000000000001</v>
          </cell>
          <cell r="AD603">
            <v>7.5049999999999999</v>
          </cell>
          <cell r="AE603">
            <v>4.2069999999999999</v>
          </cell>
          <cell r="AF603">
            <v>2.476</v>
          </cell>
          <cell r="AJ603">
            <v>2.4369999999999998</v>
          </cell>
          <cell r="AO603">
            <v>2.468</v>
          </cell>
          <cell r="AV603">
            <v>1.573</v>
          </cell>
          <cell r="BE603">
            <v>7.3572416350585668</v>
          </cell>
          <cell r="BQ603">
            <v>9.8358576033114993</v>
          </cell>
          <cell r="CB603">
            <v>22.476400046473625</v>
          </cell>
          <cell r="CN603">
            <v>31.556083724638103</v>
          </cell>
          <cell r="DA603">
            <v>26.195265465861372</v>
          </cell>
          <cell r="DM603">
            <v>30.459225164803279</v>
          </cell>
          <cell r="DN603">
            <v>31.689777861461334</v>
          </cell>
          <cell r="DP603">
            <v>30.305772401917498</v>
          </cell>
          <cell r="DS603">
            <v>28.557557262233463</v>
          </cell>
          <cell r="DV603">
            <v>28.626373346099612</v>
          </cell>
          <cell r="DY603">
            <v>28.549780618127528</v>
          </cell>
          <cell r="EB603">
            <v>28.864858866975283</v>
          </cell>
          <cell r="EE603">
            <v>29.179344229939577</v>
          </cell>
        </row>
        <row r="605">
          <cell r="D605">
            <v>58.628024638198688</v>
          </cell>
          <cell r="E605">
            <v>68.085173906036985</v>
          </cell>
          <cell r="F605">
            <v>74.381784488829695</v>
          </cell>
          <cell r="G605">
            <v>81.936618287621741</v>
          </cell>
          <cell r="H605">
            <v>86.233447436459883</v>
          </cell>
          <cell r="I605">
            <v>79.444168116290413</v>
          </cell>
          <cell r="J605">
            <v>77.278448826192417</v>
          </cell>
          <cell r="K605">
            <v>94.458839477602865</v>
          </cell>
          <cell r="L605">
            <v>114.17521375310606</v>
          </cell>
          <cell r="M605">
            <v>81.39416560241807</v>
          </cell>
          <cell r="N605">
            <v>66.307012831860376</v>
          </cell>
          <cell r="O605">
            <v>72.197164439109187</v>
          </cell>
          <cell r="P605">
            <v>78.506020008606114</v>
          </cell>
          <cell r="Q605">
            <v>83.823542766931695</v>
          </cell>
          <cell r="R605">
            <v>86.537997078451767</v>
          </cell>
          <cell r="S605">
            <v>89.060332577789893</v>
          </cell>
          <cell r="T605">
            <v>85.323270405692597</v>
          </cell>
          <cell r="U605">
            <v>85.78089884991401</v>
          </cell>
          <cell r="V605">
            <v>98.355000000000004</v>
          </cell>
          <cell r="W605">
            <v>120.307</v>
          </cell>
          <cell r="X605">
            <v>142.69999999999999</v>
          </cell>
          <cell r="Y605">
            <v>190.08600000000001</v>
          </cell>
          <cell r="Z605">
            <v>223.971</v>
          </cell>
          <cell r="AA605">
            <v>242.61499999999995</v>
          </cell>
          <cell r="AB605">
            <v>285.39400000000001</v>
          </cell>
          <cell r="AC605">
            <v>326.76800000000003</v>
          </cell>
          <cell r="AD605">
            <v>194.602</v>
          </cell>
          <cell r="AE605">
            <v>178.06700000000001</v>
          </cell>
          <cell r="AF605">
            <v>219.35</v>
          </cell>
          <cell r="AJ605">
            <v>231.58399999999997</v>
          </cell>
          <cell r="AO605">
            <v>247.06800000000001</v>
          </cell>
          <cell r="AV605">
            <v>252.01</v>
          </cell>
          <cell r="BE605">
            <v>267.33614599581568</v>
          </cell>
          <cell r="BQ605">
            <v>266.10772364876851</v>
          </cell>
          <cell r="CB605">
            <v>266.20119895088038</v>
          </cell>
          <cell r="CN605">
            <v>256.96489883040431</v>
          </cell>
          <cell r="DA605">
            <v>270.2147940161687</v>
          </cell>
          <cell r="DM605">
            <v>274.55797944045372</v>
          </cell>
          <cell r="DN605">
            <v>279.21778344522926</v>
          </cell>
          <cell r="DP605">
            <v>284.78821596891009</v>
          </cell>
          <cell r="DS605">
            <v>293.96389323918584</v>
          </cell>
          <cell r="DV605">
            <v>305.92762555047949</v>
          </cell>
          <cell r="DY605">
            <v>322.1439646093695</v>
          </cell>
          <cell r="EB605">
            <v>341.30786607846602</v>
          </cell>
          <cell r="EE605">
            <v>363.35408672818892</v>
          </cell>
        </row>
        <row r="607">
          <cell r="D607">
            <v>53.833497950898028</v>
          </cell>
          <cell r="E607">
            <v>63.338254481259291</v>
          </cell>
          <cell r="F607">
            <v>67.072648676108102</v>
          </cell>
          <cell r="G607">
            <v>74.995065055041309</v>
          </cell>
          <cell r="H607">
            <v>78.965202929335405</v>
          </cell>
          <cell r="I607">
            <v>70.2730477182741</v>
          </cell>
          <cell r="J607">
            <v>68.621056025191777</v>
          </cell>
          <cell r="K607">
            <v>80.401096249592925</v>
          </cell>
          <cell r="L607">
            <v>97.990789422747397</v>
          </cell>
          <cell r="M607">
            <v>69.067540266565388</v>
          </cell>
          <cell r="N607">
            <v>55.84446297404476</v>
          </cell>
          <cell r="O607">
            <v>60.980817686806688</v>
          </cell>
          <cell r="P607">
            <v>66.274334852532121</v>
          </cell>
          <cell r="Q607">
            <v>70.719531959647696</v>
          </cell>
          <cell r="R607">
            <v>72.641200134519693</v>
          </cell>
          <cell r="S607">
            <v>75.279029032554945</v>
          </cell>
          <cell r="T607">
            <v>71.339252086674264</v>
          </cell>
          <cell r="U607">
            <v>71.90718004170148</v>
          </cell>
          <cell r="V607">
            <v>78.802000000000007</v>
          </cell>
          <cell r="W607">
            <v>100.733</v>
          </cell>
          <cell r="X607">
            <v>122.54999999999998</v>
          </cell>
          <cell r="Y607">
            <v>160.83500000000004</v>
          </cell>
          <cell r="Z607">
            <v>187.71700000000001</v>
          </cell>
          <cell r="AA607">
            <v>195.02899999999997</v>
          </cell>
          <cell r="AB607">
            <v>229.41800000000001</v>
          </cell>
          <cell r="AC607">
            <v>303.108</v>
          </cell>
          <cell r="AD607">
            <v>176.01400000000001</v>
          </cell>
          <cell r="AE607">
            <v>163.19399999999999</v>
          </cell>
          <cell r="AF607">
            <v>197.96099999999998</v>
          </cell>
          <cell r="AJ607">
            <v>210.39999999999998</v>
          </cell>
          <cell r="AO607">
            <v>221.89800000000002</v>
          </cell>
          <cell r="AV607">
            <v>223.67699999999999</v>
          </cell>
          <cell r="BE607">
            <v>240.86490425935926</v>
          </cell>
          <cell r="BQ607">
            <v>223.97601144588671</v>
          </cell>
          <cell r="CB607">
            <v>230.00548951429619</v>
          </cell>
          <cell r="CN607">
            <v>222.43453025768494</v>
          </cell>
          <cell r="DA607">
            <v>233.6897174887238</v>
          </cell>
          <cell r="DM607">
            <v>236.73703140477676</v>
          </cell>
          <cell r="DN607">
            <v>241.71132736227</v>
          </cell>
          <cell r="DP607">
            <v>241.3180238019992</v>
          </cell>
          <cell r="DS607">
            <v>248.08146194408056</v>
          </cell>
          <cell r="DV607">
            <v>256.3136061366875</v>
          </cell>
          <cell r="DY607">
            <v>267.92057248931951</v>
          </cell>
          <cell r="EB607">
            <v>281.3408064285436</v>
          </cell>
          <cell r="EE607">
            <v>296.16414093416722</v>
          </cell>
        </row>
        <row r="609">
          <cell r="D609">
            <v>2.6265698949318681</v>
          </cell>
          <cell r="E609">
            <v>2.9800206159907057</v>
          </cell>
          <cell r="F609">
            <v>4.0824420357225142</v>
          </cell>
          <cell r="G609">
            <v>4.8086539562590129</v>
          </cell>
          <cell r="H609">
            <v>5.0217588788096093</v>
          </cell>
          <cell r="I609">
            <v>5.0034828903060786</v>
          </cell>
          <cell r="J609">
            <v>4.5065829009931182</v>
          </cell>
          <cell r="K609">
            <v>8.351781916141503</v>
          </cell>
          <cell r="L609">
            <v>10.429382496023939</v>
          </cell>
          <cell r="M609">
            <v>6.1831462237131847</v>
          </cell>
          <cell r="N609">
            <v>5.4507273636849201</v>
          </cell>
          <cell r="O609">
            <v>5.9521101426308212</v>
          </cell>
          <cell r="P609">
            <v>6.6210802878543769</v>
          </cell>
          <cell r="Q609">
            <v>7.0993594586920432</v>
          </cell>
          <cell r="R609">
            <v>7.7224672176708911</v>
          </cell>
          <cell r="S609">
            <v>7.9000546531297218</v>
          </cell>
          <cell r="T609">
            <v>8.2317810859673823</v>
          </cell>
          <cell r="U609">
            <v>8.1397114835062023</v>
          </cell>
          <cell r="V609">
            <v>13.461</v>
          </cell>
          <cell r="W609">
            <v>13.715999999999999</v>
          </cell>
          <cell r="X609">
            <v>14.621</v>
          </cell>
          <cell r="Y609">
            <v>23.812999999999999</v>
          </cell>
          <cell r="Z609">
            <v>30.327999999999999</v>
          </cell>
          <cell r="AA609">
            <v>41.838999999999999</v>
          </cell>
          <cell r="AB609">
            <v>48.494</v>
          </cell>
          <cell r="AC609">
            <v>18.36</v>
          </cell>
          <cell r="AD609">
            <v>12.148</v>
          </cell>
          <cell r="AE609">
            <v>9.3000000000000007</v>
          </cell>
          <cell r="AF609">
            <v>14.348000000000001</v>
          </cell>
          <cell r="AJ609">
            <v>14.596</v>
          </cell>
          <cell r="AO609">
            <v>18.13</v>
          </cell>
          <cell r="AV609">
            <v>21.372</v>
          </cell>
          <cell r="BE609">
            <v>19.497419233898302</v>
          </cell>
          <cell r="BQ609">
            <v>34.382740927457625</v>
          </cell>
          <cell r="CB609">
            <v>26.511747973830509</v>
          </cell>
          <cell r="CN609">
            <v>23.428182771213564</v>
          </cell>
          <cell r="DA609">
            <v>24.891756741138312</v>
          </cell>
          <cell r="DM609">
            <v>25.103808075433633</v>
          </cell>
          <cell r="DN609">
            <v>26.124279507325628</v>
          </cell>
          <cell r="DP609">
            <v>28.845481212631082</v>
          </cell>
          <cell r="DS609">
            <v>29.064013697683514</v>
          </cell>
          <cell r="DV609">
            <v>30.272839176756918</v>
          </cell>
          <cell r="DY609">
            <v>31.981034847459679</v>
          </cell>
          <cell r="EB609">
            <v>34.388348786443551</v>
          </cell>
          <cell r="EE609">
            <v>37.774428301020968</v>
          </cell>
        </row>
        <row r="611">
          <cell r="D611">
            <v>147.01455661311468</v>
          </cell>
          <cell r="E611">
            <v>144.15343052626059</v>
          </cell>
          <cell r="F611">
            <v>151.17816191254249</v>
          </cell>
          <cell r="G611">
            <v>140.80540750133986</v>
          </cell>
          <cell r="H611">
            <v>146.20181012974712</v>
          </cell>
          <cell r="I611">
            <v>135.93662920303265</v>
          </cell>
          <cell r="J611">
            <v>131.83345420766693</v>
          </cell>
          <cell r="K611">
            <v>169.62242249860952</v>
          </cell>
          <cell r="L611">
            <v>186.8986906750674</v>
          </cell>
          <cell r="M611">
            <v>173.15373466456037</v>
          </cell>
          <cell r="N611">
            <v>179.47915507192079</v>
          </cell>
          <cell r="O611">
            <v>207.46024013277673</v>
          </cell>
          <cell r="P611">
            <v>231.98469733730835</v>
          </cell>
          <cell r="Q611">
            <v>240.94925943075674</v>
          </cell>
          <cell r="R611">
            <v>247.10518233326223</v>
          </cell>
          <cell r="S611">
            <v>249.08504969392766</v>
          </cell>
          <cell r="T611">
            <v>217.95329063213194</v>
          </cell>
          <cell r="U611">
            <v>224.32907422327196</v>
          </cell>
          <cell r="V611">
            <v>259.64499999999998</v>
          </cell>
          <cell r="W611">
            <v>275.49400000000003</v>
          </cell>
          <cell r="X611">
            <v>283.25699999999995</v>
          </cell>
          <cell r="Y611">
            <v>291.10000000000002</v>
          </cell>
          <cell r="Z611">
            <v>299.94099999999997</v>
          </cell>
          <cell r="AA611">
            <v>333.19400000000007</v>
          </cell>
          <cell r="AB611">
            <v>355.82</v>
          </cell>
          <cell r="AC611">
            <v>385.40800000000002</v>
          </cell>
          <cell r="AD611">
            <v>331.13799999999992</v>
          </cell>
          <cell r="AE611">
            <v>391.00699999999995</v>
          </cell>
          <cell r="AF611">
            <v>422.416</v>
          </cell>
          <cell r="AJ611">
            <v>450.78700000000003</v>
          </cell>
          <cell r="AO611">
            <v>503.947</v>
          </cell>
          <cell r="AV611">
            <v>517.74800000000005</v>
          </cell>
          <cell r="BE611">
            <v>556.06971477908166</v>
          </cell>
          <cell r="BQ611">
            <v>599.71297401104289</v>
          </cell>
          <cell r="CB611">
            <v>587.63094201232821</v>
          </cell>
          <cell r="CN611">
            <v>614.09649263249025</v>
          </cell>
          <cell r="DA611">
            <v>678.30941795294405</v>
          </cell>
          <cell r="DM611">
            <v>655.57520607761182</v>
          </cell>
          <cell r="DN611">
            <v>675.06022903536416</v>
          </cell>
          <cell r="DP611">
            <v>664.83352882536519</v>
          </cell>
          <cell r="DS611">
            <v>664.67421298522231</v>
          </cell>
          <cell r="DV611">
            <v>676.28274431342277</v>
          </cell>
          <cell r="DY611">
            <v>694.47525098449773</v>
          </cell>
          <cell r="EB611">
            <v>715.27161188916932</v>
          </cell>
          <cell r="EE611">
            <v>737.55891704716169</v>
          </cell>
        </row>
        <row r="617">
          <cell r="D617">
            <v>55.734333545266054</v>
          </cell>
          <cell r="E617">
            <v>55.788470269523138</v>
          </cell>
          <cell r="F617">
            <v>52.709588058051139</v>
          </cell>
          <cell r="G617">
            <v>48.668915107118167</v>
          </cell>
          <cell r="H617">
            <v>51.651042322045598</v>
          </cell>
          <cell r="I617">
            <v>50.390923676572207</v>
          </cell>
          <cell r="J617">
            <v>44.294207049067026</v>
          </cell>
          <cell r="K617">
            <v>64.272961990324802</v>
          </cell>
          <cell r="L617">
            <v>68.039495784381472</v>
          </cell>
          <cell r="M617">
            <v>54.526047933655839</v>
          </cell>
          <cell r="N617">
            <v>52.152094982722872</v>
          </cell>
          <cell r="O617">
            <v>72.954419239806498</v>
          </cell>
          <cell r="P617">
            <v>85.64314592950933</v>
          </cell>
          <cell r="Q617">
            <v>86.887138742225275</v>
          </cell>
          <cell r="R617">
            <v>78.422228389771945</v>
          </cell>
          <cell r="S617">
            <v>78.307043870076015</v>
          </cell>
          <cell r="T617">
            <v>56.226171444367658</v>
          </cell>
          <cell r="U617">
            <v>57.361890808569456</v>
          </cell>
          <cell r="V617">
            <v>83.335999999999999</v>
          </cell>
          <cell r="W617">
            <v>82.201999999999998</v>
          </cell>
          <cell r="X617">
            <v>81.977000000000004</v>
          </cell>
          <cell r="Y617">
            <v>81.02</v>
          </cell>
          <cell r="Z617">
            <v>91.146000000000001</v>
          </cell>
          <cell r="AA617">
            <v>105.453</v>
          </cell>
          <cell r="AB617">
            <v>104.306</v>
          </cell>
          <cell r="AC617">
            <v>104.87</v>
          </cell>
          <cell r="AD617">
            <v>105.964</v>
          </cell>
          <cell r="AE617">
            <v>102.89099999999999</v>
          </cell>
          <cell r="AF617">
            <v>102.56900000000002</v>
          </cell>
          <cell r="AJ617">
            <v>106.693</v>
          </cell>
          <cell r="AO617">
            <v>118.83500000000001</v>
          </cell>
          <cell r="AV617">
            <v>121.599</v>
          </cell>
          <cell r="BE617">
            <v>141.477</v>
          </cell>
          <cell r="BQ617">
            <v>201.7124</v>
          </cell>
          <cell r="CB617">
            <v>171.05</v>
          </cell>
          <cell r="CN617">
            <v>173.45000000000002</v>
          </cell>
          <cell r="DA617">
            <v>240.4</v>
          </cell>
          <cell r="DM617">
            <v>212.45062787333336</v>
          </cell>
          <cell r="DN617">
            <v>223.07315926700002</v>
          </cell>
          <cell r="DP617">
            <v>215.55510666666669</v>
          </cell>
          <cell r="DS617">
            <v>212.91356055333335</v>
          </cell>
          <cell r="DV617">
            <v>212.33197752218666</v>
          </cell>
          <cell r="DY617">
            <v>213.31188393776353</v>
          </cell>
          <cell r="EB617">
            <v>214.79386607195866</v>
          </cell>
          <cell r="EE617">
            <v>216.48130705411742</v>
          </cell>
        </row>
        <row r="625">
          <cell r="D625">
            <v>570.7122585329314</v>
          </cell>
          <cell r="E625">
            <v>705.25133057521316</v>
          </cell>
          <cell r="F625">
            <v>617.74231163667628</v>
          </cell>
          <cell r="G625">
            <v>537.20629993491525</v>
          </cell>
          <cell r="H625">
            <v>538.30083025681688</v>
          </cell>
          <cell r="I625">
            <v>491.68029581038655</v>
          </cell>
          <cell r="J625">
            <v>472.95647120110266</v>
          </cell>
          <cell r="K625">
            <v>760.56877424799029</v>
          </cell>
          <cell r="L625">
            <v>958.34206027804476</v>
          </cell>
          <cell r="M625">
            <v>750.85542263489072</v>
          </cell>
          <cell r="N625">
            <v>768.17179899394364</v>
          </cell>
          <cell r="O625">
            <v>844.08632066514849</v>
          </cell>
          <cell r="P625">
            <v>869.40947069586025</v>
          </cell>
          <cell r="Q625">
            <v>882.88017119663039</v>
          </cell>
          <cell r="R625">
            <v>1035.9428337119725</v>
          </cell>
          <cell r="S625">
            <v>790.14529153072988</v>
          </cell>
          <cell r="T625">
            <v>690.11501138859921</v>
          </cell>
          <cell r="U625">
            <v>720.32357470797251</v>
          </cell>
          <cell r="V625">
            <v>745.21</v>
          </cell>
          <cell r="W625">
            <v>803.94500000000005</v>
          </cell>
          <cell r="X625">
            <v>841.13900000000001</v>
          </cell>
          <cell r="Y625">
            <v>910.45699999999999</v>
          </cell>
          <cell r="Z625">
            <v>972.27600000000007</v>
          </cell>
          <cell r="AA625">
            <v>1060.1410000000001</v>
          </cell>
          <cell r="AB625">
            <v>1148.634</v>
          </cell>
          <cell r="AC625">
            <v>1281.5610000000001</v>
          </cell>
          <cell r="AD625">
            <v>835.45399999999995</v>
          </cell>
          <cell r="AE625">
            <v>935.577</v>
          </cell>
          <cell r="AF625">
            <v>1002.5910000000001</v>
          </cell>
          <cell r="AJ625">
            <v>1081.5170000000001</v>
          </cell>
          <cell r="AO625">
            <v>1203.3240000000001</v>
          </cell>
          <cell r="AV625">
            <v>1233.6350000000002</v>
          </cell>
          <cell r="BE625">
            <v>1315.5601090042742</v>
          </cell>
          <cell r="BQ625">
            <v>1372.9322276969388</v>
          </cell>
          <cell r="CB625">
            <v>1397.40107225104</v>
          </cell>
          <cell r="CN625">
            <v>1462.524857785661</v>
          </cell>
          <cell r="DA625">
            <v>1566.6210647971807</v>
          </cell>
          <cell r="DM625">
            <v>1581.1619510807454</v>
          </cell>
          <cell r="DN625">
            <v>1625.1073577134971</v>
          </cell>
          <cell r="DP625">
            <v>1637.6970064436946</v>
          </cell>
          <cell r="DS625">
            <v>1692.2818932817549</v>
          </cell>
          <cell r="DV625">
            <v>1752.4785740894808</v>
          </cell>
          <cell r="DY625">
            <v>1831.1947464083064</v>
          </cell>
          <cell r="EB625">
            <v>1920.467522979772</v>
          </cell>
          <cell r="EE625">
            <v>2018.7350379668596</v>
          </cell>
        </row>
        <row r="670">
          <cell r="D670">
            <v>597.20416968680456</v>
          </cell>
          <cell r="E670">
            <v>607.35008474943959</v>
          </cell>
          <cell r="F670">
            <v>619.41591912392732</v>
          </cell>
          <cell r="G670">
            <v>606.06701672151871</v>
          </cell>
          <cell r="H670">
            <v>602.7141820208202</v>
          </cell>
          <cell r="I670">
            <v>564.00361378184266</v>
          </cell>
          <cell r="J670">
            <v>565.92197218368563</v>
          </cell>
          <cell r="K670">
            <v>593.50013023393763</v>
          </cell>
          <cell r="L670">
            <v>631.32722340746091</v>
          </cell>
          <cell r="M670">
            <v>613.52348383755043</v>
          </cell>
          <cell r="N670">
            <v>650.68250752694973</v>
          </cell>
          <cell r="O670">
            <v>677.63942339336654</v>
          </cell>
          <cell r="P670">
            <v>703.24459119143842</v>
          </cell>
          <cell r="Q670">
            <v>712.31191743741488</v>
          </cell>
          <cell r="R670">
            <v>731.19892855401304</v>
          </cell>
          <cell r="S670">
            <v>733.54497629849618</v>
          </cell>
          <cell r="T670">
            <v>699.67322908939093</v>
          </cell>
          <cell r="U670">
            <v>723.8196140563017</v>
          </cell>
          <cell r="V670">
            <v>745.21</v>
          </cell>
          <cell r="W670">
            <v>780.63700000000006</v>
          </cell>
          <cell r="X670">
            <v>812.10500000000002</v>
          </cell>
          <cell r="Y670">
            <v>833.31600000000003</v>
          </cell>
          <cell r="Z670">
            <v>856.75800000000004</v>
          </cell>
          <cell r="AA670">
            <v>896.43499999999995</v>
          </cell>
          <cell r="AB670">
            <v>934.03700000000003</v>
          </cell>
          <cell r="AC670">
            <v>981.23299999999983</v>
          </cell>
          <cell r="AD670">
            <v>624.14800000000002</v>
          </cell>
          <cell r="AE670">
            <v>624.65400000000011</v>
          </cell>
          <cell r="AF670">
            <v>651.74700000000007</v>
          </cell>
          <cell r="AJ670">
            <v>682.70700000000011</v>
          </cell>
          <cell r="AO670">
            <v>713.6149999999999</v>
          </cell>
          <cell r="AV670">
            <v>740.65599999999995</v>
          </cell>
          <cell r="BE670">
            <v>761.40194198337826</v>
          </cell>
          <cell r="BQ670">
            <v>766.23022167095269</v>
          </cell>
          <cell r="CB670">
            <v>774.59192447001021</v>
          </cell>
          <cell r="CN670">
            <v>778.63763920708982</v>
          </cell>
          <cell r="DA670">
            <v>786.6301940139989</v>
          </cell>
          <cell r="DM670">
            <v>797.8187809945149</v>
          </cell>
          <cell r="DN670">
            <v>808.48742123581667</v>
          </cell>
          <cell r="DP670">
            <v>810.49904441610499</v>
          </cell>
          <cell r="DS670">
            <v>825.12455930003955</v>
          </cell>
          <cell r="DV670">
            <v>842.42434272398998</v>
          </cell>
          <cell r="DY670">
            <v>860.45117054004322</v>
          </cell>
          <cell r="EB670">
            <v>879.26595071726331</v>
          </cell>
          <cell r="EE670">
            <v>899.15044857408725</v>
          </cell>
        </row>
        <row r="919">
          <cell r="D919">
            <v>56.264422475570015</v>
          </cell>
          <cell r="E919">
            <v>47.239983061889234</v>
          </cell>
          <cell r="F919">
            <v>62.675017915309432</v>
          </cell>
          <cell r="G919">
            <v>67.540201954397375</v>
          </cell>
          <cell r="H919">
            <v>67.15861889250813</v>
          </cell>
          <cell r="I919">
            <v>73.912639087947881</v>
          </cell>
          <cell r="J919">
            <v>65.517811726384366</v>
          </cell>
          <cell r="K919">
            <v>80.132442996742668</v>
          </cell>
          <cell r="L919">
            <v>73.45473941368077</v>
          </cell>
          <cell r="M919">
            <v>62.774229511400641</v>
          </cell>
          <cell r="N919">
            <v>73.544411433224738</v>
          </cell>
          <cell r="O919">
            <v>70.14975057182555</v>
          </cell>
          <cell r="P919">
            <v>72.817495700325722</v>
          </cell>
          <cell r="Q919">
            <v>77.267898951140054</v>
          </cell>
          <cell r="R919">
            <v>83.566690553745914</v>
          </cell>
          <cell r="S919">
            <v>95.84794140065145</v>
          </cell>
          <cell r="T919">
            <v>97.001096861172641</v>
          </cell>
          <cell r="U919">
            <v>108.15510364537457</v>
          </cell>
          <cell r="V919">
            <v>117.146</v>
          </cell>
          <cell r="W919">
            <v>107.875</v>
          </cell>
          <cell r="X919">
            <v>100.11499999999999</v>
          </cell>
          <cell r="Y919">
            <v>103.21</v>
          </cell>
          <cell r="Z919">
            <v>114.336</v>
          </cell>
          <cell r="AA919">
            <v>127.693</v>
          </cell>
          <cell r="AB919">
            <v>126.946</v>
          </cell>
          <cell r="AC919">
            <v>139.94499999999999</v>
          </cell>
          <cell r="AD919">
            <v>145.02799999999999</v>
          </cell>
          <cell r="AE919">
            <v>145.304</v>
          </cell>
          <cell r="AF919">
            <v>148.15100000000001</v>
          </cell>
          <cell r="AJ919">
            <v>155.82599999999999</v>
          </cell>
          <cell r="AO919">
            <v>169.27199999999999</v>
          </cell>
          <cell r="AV919">
            <v>175.21</v>
          </cell>
          <cell r="BE919">
            <v>203.77880000000002</v>
          </cell>
          <cell r="BQ919">
            <v>225.62888000000004</v>
          </cell>
          <cell r="CB919">
            <v>248.71000000000006</v>
          </cell>
          <cell r="CN919">
            <v>250.99000000000004</v>
          </cell>
          <cell r="DA919">
            <v>244.64999999999998</v>
          </cell>
          <cell r="DM919">
            <v>252.0813333333333</v>
          </cell>
          <cell r="DN919">
            <v>267.68540000000002</v>
          </cell>
          <cell r="DP919">
            <v>299.17630933333334</v>
          </cell>
          <cell r="DS919">
            <v>300.3456013546666</v>
          </cell>
          <cell r="DV919">
            <v>302.46113097634128</v>
          </cell>
          <cell r="DY919">
            <v>307.73512038172618</v>
          </cell>
          <cell r="EB919">
            <v>314.09943887279621</v>
          </cell>
          <cell r="EE919">
            <v>320.97242203898003</v>
          </cell>
        </row>
        <row r="920">
          <cell r="T920">
            <v>574.02671997677999</v>
          </cell>
          <cell r="U920">
            <v>602.5323077455173</v>
          </cell>
          <cell r="V920">
            <v>603.79500000000007</v>
          </cell>
          <cell r="W920">
            <v>664.17600000000016</v>
          </cell>
          <cell r="X920">
            <v>715.26599999999996</v>
          </cell>
          <cell r="Y920">
            <v>800.64499999999998</v>
          </cell>
          <cell r="Z920">
            <v>844.39400000000012</v>
          </cell>
          <cell r="AA920">
            <v>872.39200000000005</v>
          </cell>
          <cell r="AB920">
            <v>958.63099999999997</v>
          </cell>
          <cell r="AC920">
            <v>1130.4050000000002</v>
          </cell>
          <cell r="AD920">
            <v>698.26299999999992</v>
          </cell>
          <cell r="AE920">
            <v>769.24800000000005</v>
          </cell>
          <cell r="AF920">
            <v>826.41200000000026</v>
          </cell>
          <cell r="AJ920">
            <v>908.6400000000001</v>
          </cell>
          <cell r="AO920">
            <v>998.22600000000011</v>
          </cell>
          <cell r="AV920">
            <v>1085.501</v>
          </cell>
          <cell r="BE920">
            <v>1145.2808121079561</v>
          </cell>
          <cell r="BQ920">
            <v>876.68760996407241</v>
          </cell>
          <cell r="CB920">
            <v>932.2946964949781</v>
          </cell>
          <cell r="CN920">
            <v>1062.9021775008941</v>
          </cell>
          <cell r="DA920">
            <v>1138.135612225652</v>
          </cell>
          <cell r="DM920">
            <v>1114.0860726841486</v>
          </cell>
          <cell r="DN920">
            <v>1151.9859117570852</v>
          </cell>
          <cell r="DP920">
            <v>1102.8852447799868</v>
          </cell>
          <cell r="DS920">
            <v>1179.8817196937919</v>
          </cell>
          <cell r="DV920">
            <v>1225.1197194651468</v>
          </cell>
          <cell r="DY920">
            <v>1281.2937178758436</v>
          </cell>
          <cell r="EB920">
            <v>1338.2501958374128</v>
          </cell>
          <cell r="EE920">
            <v>1393.0575155903707</v>
          </cell>
        </row>
        <row r="922">
          <cell r="D922">
            <v>62.949468164123097</v>
          </cell>
          <cell r="E922">
            <v>48.217721025731052</v>
          </cell>
          <cell r="F922">
            <v>53.445351185720057</v>
          </cell>
          <cell r="G922">
            <v>71.070471673795268</v>
          </cell>
          <cell r="H922">
            <v>58.597143849710022</v>
          </cell>
          <cell r="I922">
            <v>56.151847263729046</v>
          </cell>
          <cell r="J922">
            <v>47.598473693840774</v>
          </cell>
          <cell r="K922">
            <v>74.232005259158797</v>
          </cell>
          <cell r="L922">
            <v>104.51184103103036</v>
          </cell>
          <cell r="M922">
            <v>28.462085991515217</v>
          </cell>
          <cell r="N922">
            <v>50.695383726000856</v>
          </cell>
          <cell r="O922">
            <v>81.627991974999986</v>
          </cell>
          <cell r="P922">
            <v>85.047294204608136</v>
          </cell>
          <cell r="Q922">
            <v>77.974746215623668</v>
          </cell>
          <cell r="R922">
            <v>67.612178323271692</v>
          </cell>
          <cell r="S922">
            <v>75.673259618547547</v>
          </cell>
          <cell r="T922">
            <v>49.054317532071373</v>
          </cell>
          <cell r="U922">
            <v>54.104373871662318</v>
          </cell>
          <cell r="V922">
            <v>84.339999999999989</v>
          </cell>
          <cell r="W922">
            <v>98.074999999999974</v>
          </cell>
          <cell r="X922">
            <v>103.74300000000001</v>
          </cell>
          <cell r="Y922">
            <v>118.265</v>
          </cell>
          <cell r="Z922">
            <v>128.381</v>
          </cell>
          <cell r="AA922">
            <v>178.56799999999996</v>
          </cell>
          <cell r="AB922">
            <v>157.49599999999998</v>
          </cell>
          <cell r="AC922">
            <v>138.84399999999999</v>
          </cell>
          <cell r="AD922">
            <v>62.786999999999999</v>
          </cell>
          <cell r="AE922">
            <v>205.74100000000001</v>
          </cell>
          <cell r="AF922">
            <v>218.61899999999997</v>
          </cell>
          <cell r="AJ922">
            <v>242.94600000000003</v>
          </cell>
          <cell r="AO922">
            <v>308.06599999999997</v>
          </cell>
          <cell r="AV922">
            <v>319.53100000000001</v>
          </cell>
          <cell r="BE922">
            <v>295.41544293785307</v>
          </cell>
          <cell r="BQ922">
            <v>520.95062011299433</v>
          </cell>
          <cell r="CB922">
            <v>401.69315111864404</v>
          </cell>
          <cell r="CN922">
            <v>354.97246623050853</v>
          </cell>
          <cell r="DA922">
            <v>377.14782941118654</v>
          </cell>
          <cell r="DM922">
            <v>380.36072841566107</v>
          </cell>
          <cell r="DN922">
            <v>395.82241677766103</v>
          </cell>
          <cell r="DP922">
            <v>437.05274564592548</v>
          </cell>
          <cell r="DS922">
            <v>440.36384390429566</v>
          </cell>
          <cell r="DV922">
            <v>458.67938146601387</v>
          </cell>
          <cell r="DY922">
            <v>484.56113405241933</v>
          </cell>
          <cell r="EB922">
            <v>521.03558767338711</v>
          </cell>
          <cell r="EE922">
            <v>572.33982274274194</v>
          </cell>
        </row>
        <row r="924">
          <cell r="D924">
            <v>30.25959268929504</v>
          </cell>
          <cell r="E924">
            <v>25.737099216710185</v>
          </cell>
          <cell r="F924">
            <v>24.832600522193211</v>
          </cell>
          <cell r="G924">
            <v>27.332306005221941</v>
          </cell>
          <cell r="H924">
            <v>28.697276762402094</v>
          </cell>
          <cell r="I924">
            <v>29.585330026109663</v>
          </cell>
          <cell r="J924">
            <v>26.312689295039164</v>
          </cell>
          <cell r="K924">
            <v>40.209078328981725</v>
          </cell>
          <cell r="L924">
            <v>47.609522193211497</v>
          </cell>
          <cell r="M924">
            <v>10.853984334203659</v>
          </cell>
          <cell r="N924">
            <v>33.196746631853792</v>
          </cell>
          <cell r="O924">
            <v>59.356698165979125</v>
          </cell>
          <cell r="P924">
            <v>62.026409112271544</v>
          </cell>
          <cell r="Q924">
            <v>41.649698067885126</v>
          </cell>
          <cell r="R924">
            <v>26.954883368146213</v>
          </cell>
          <cell r="S924">
            <v>37.853179915665798</v>
          </cell>
          <cell r="T924">
            <v>15.998805799477804</v>
          </cell>
          <cell r="U924">
            <v>14.960972485587464</v>
          </cell>
          <cell r="V924">
            <v>31.492999999999999</v>
          </cell>
          <cell r="W924">
            <v>31.715484234234232</v>
          </cell>
          <cell r="X924">
            <v>21.378</v>
          </cell>
          <cell r="Y924">
            <v>44.594930232558141</v>
          </cell>
          <cell r="Z924">
            <v>46.637234848484852</v>
          </cell>
          <cell r="AA924">
            <v>85.041505763688747</v>
          </cell>
          <cell r="AB924">
            <v>80.528328608247421</v>
          </cell>
          <cell r="AC924">
            <v>71.246505198776774</v>
          </cell>
          <cell r="AD924">
            <v>33.474354243542436</v>
          </cell>
          <cell r="AE924">
            <v>132.67835164835165</v>
          </cell>
          <cell r="AF924">
            <v>169.66630645161288</v>
          </cell>
          <cell r="AJ924">
            <v>164.63417376490631</v>
          </cell>
          <cell r="AO924">
            <v>229.04529943502823</v>
          </cell>
          <cell r="AV924">
            <v>242.33668361581917</v>
          </cell>
          <cell r="BE924">
            <v>217.66499999999996</v>
          </cell>
          <cell r="BQ924">
            <v>442.09999999999997</v>
          </cell>
          <cell r="CB924">
            <v>318.89999999999998</v>
          </cell>
          <cell r="CN924">
            <v>263.90000000000003</v>
          </cell>
          <cell r="DA924">
            <v>254.20000000000005</v>
          </cell>
          <cell r="DM924">
            <v>256.23376724000002</v>
          </cell>
          <cell r="DN924">
            <v>271.69545560199998</v>
          </cell>
          <cell r="DP924">
            <v>303.27500000000003</v>
          </cell>
          <cell r="DS924">
            <v>293.07500000000005</v>
          </cell>
          <cell r="DV924">
            <v>292.47500000000002</v>
          </cell>
          <cell r="DY924">
            <v>291.875</v>
          </cell>
          <cell r="EB924">
            <v>291.27500000000003</v>
          </cell>
          <cell r="EE924">
            <v>290.67500000000001</v>
          </cell>
        </row>
        <row r="925">
          <cell r="D925">
            <v>33.036334674828055</v>
          </cell>
          <cell r="E925">
            <v>21.416893809020866</v>
          </cell>
          <cell r="F925">
            <v>26.437448263526846</v>
          </cell>
          <cell r="G925">
            <v>42.237839268573325</v>
          </cell>
          <cell r="H925">
            <v>29.117663887307934</v>
          </cell>
          <cell r="I925">
            <v>26.141026037619383</v>
          </cell>
          <cell r="J925">
            <v>20.173782798801611</v>
          </cell>
          <cell r="K925">
            <v>34.484302930177073</v>
          </cell>
          <cell r="L925">
            <v>54.381838837818847</v>
          </cell>
          <cell r="M925">
            <v>16.326501657311557</v>
          </cell>
          <cell r="N925">
            <v>17.071437094147065</v>
          </cell>
          <cell r="O925">
            <v>21.416893809020863</v>
          </cell>
          <cell r="P925">
            <v>22.16648509233659</v>
          </cell>
          <cell r="Q925">
            <v>35.466376147738544</v>
          </cell>
          <cell r="R925">
            <v>37.239694955125472</v>
          </cell>
          <cell r="S925">
            <v>39.101679702881746</v>
          </cell>
          <cell r="T925">
            <v>35.191511732593575</v>
          </cell>
          <cell r="U925">
            <v>38.295409386074859</v>
          </cell>
          <cell r="V925">
            <v>50.710999999999999</v>
          </cell>
          <cell r="W925">
            <v>65.399515765765756</v>
          </cell>
          <cell r="X925">
            <v>76.575000000000003</v>
          </cell>
          <cell r="Y925">
            <v>70.173069767441859</v>
          </cell>
          <cell r="Z925">
            <v>78.997765151515154</v>
          </cell>
          <cell r="AA925">
            <v>86.027494236311227</v>
          </cell>
          <cell r="AB925">
            <v>73.577671391752574</v>
          </cell>
          <cell r="AC925">
            <v>66.772494801223246</v>
          </cell>
          <cell r="AD925">
            <v>19.575645756457565</v>
          </cell>
          <cell r="AE925">
            <v>65.251648351648356</v>
          </cell>
          <cell r="AF925">
            <v>36.594693548387092</v>
          </cell>
          <cell r="AJ925">
            <v>61.160826235093701</v>
          </cell>
          <cell r="AO925">
            <v>62.616700564971744</v>
          </cell>
          <cell r="AV925">
            <v>66.250316384180792</v>
          </cell>
          <cell r="BE925">
            <v>77.750442937853109</v>
          </cell>
          <cell r="BQ925">
            <v>78.850620112994349</v>
          </cell>
          <cell r="CB925">
            <v>82.793151118644076</v>
          </cell>
          <cell r="CN925">
            <v>91.072466230508496</v>
          </cell>
          <cell r="DA925">
            <v>122.94782941118648</v>
          </cell>
          <cell r="DM925">
            <v>124.12696117566105</v>
          </cell>
          <cell r="DN925">
            <v>124.12696117566105</v>
          </cell>
          <cell r="DP925">
            <v>133.77774564592545</v>
          </cell>
          <cell r="DS925">
            <v>147.28884390429562</v>
          </cell>
          <cell r="DV925">
            <v>166.20438146601384</v>
          </cell>
          <cell r="DY925">
            <v>192.68613405241936</v>
          </cell>
          <cell r="EB925">
            <v>229.76058767338708</v>
          </cell>
          <cell r="EE925">
            <v>281.66482274274188</v>
          </cell>
        </row>
        <row r="927">
          <cell r="D927">
            <v>-0.34645919999999997</v>
          </cell>
          <cell r="E927">
            <v>1.063728</v>
          </cell>
          <cell r="F927">
            <v>2.1753023999999996</v>
          </cell>
          <cell r="G927">
            <v>1.5003263999999998</v>
          </cell>
          <cell r="H927">
            <v>0.78220319999999999</v>
          </cell>
          <cell r="I927">
            <v>0.42549119999999996</v>
          </cell>
          <cell r="J927">
            <v>1.1120015999999999</v>
          </cell>
          <cell r="K927">
            <v>-0.46137599999999995</v>
          </cell>
          <cell r="L927">
            <v>2.5204799999999996</v>
          </cell>
          <cell r="M927">
            <v>1.2815999999999999</v>
          </cell>
          <cell r="N927">
            <v>0.42720000000000002</v>
          </cell>
          <cell r="O927">
            <v>0.85440000000000005</v>
          </cell>
          <cell r="P927">
            <v>0.85440000000000005</v>
          </cell>
          <cell r="Q927">
            <v>0.85867199999999999</v>
          </cell>
          <cell r="R927">
            <v>3.4176000000000006</v>
          </cell>
          <cell r="S927">
            <v>-1.2816000000000003</v>
          </cell>
          <cell r="T927">
            <v>-2.1360000000000001</v>
          </cell>
          <cell r="U927">
            <v>0.84799200000000008</v>
          </cell>
          <cell r="V927">
            <v>2.1360000000000001</v>
          </cell>
          <cell r="W927">
            <v>0.96</v>
          </cell>
          <cell r="X927">
            <v>5.79</v>
          </cell>
          <cell r="Y927">
            <v>3.4969999999999999</v>
          </cell>
          <cell r="Z927">
            <v>2.746</v>
          </cell>
          <cell r="AA927">
            <v>7.4989999999999997</v>
          </cell>
          <cell r="AB927">
            <v>3.39</v>
          </cell>
          <cell r="AC927">
            <v>0.82499999999999996</v>
          </cell>
          <cell r="AD927">
            <v>9.7370000000000001</v>
          </cell>
          <cell r="AE927">
            <v>7.8109999999999999</v>
          </cell>
          <cell r="AF927">
            <v>12.358000000000001</v>
          </cell>
          <cell r="AJ927">
            <v>17.151</v>
          </cell>
          <cell r="AO927">
            <v>16.404</v>
          </cell>
          <cell r="AV927">
            <v>10.944000000000001</v>
          </cell>
          <cell r="BE927">
            <v>0</v>
          </cell>
          <cell r="BQ927">
            <v>0</v>
          </cell>
          <cell r="CB927">
            <v>0</v>
          </cell>
          <cell r="CN927">
            <v>0</v>
          </cell>
          <cell r="DA927">
            <v>0</v>
          </cell>
          <cell r="DM927">
            <v>0</v>
          </cell>
          <cell r="DN927">
            <v>0</v>
          </cell>
          <cell r="DP927">
            <v>0</v>
          </cell>
          <cell r="DS927">
            <v>0</v>
          </cell>
          <cell r="DV927">
            <v>0</v>
          </cell>
          <cell r="DY927">
            <v>0</v>
          </cell>
          <cell r="EB927">
            <v>0</v>
          </cell>
          <cell r="EE927">
            <v>0</v>
          </cell>
        </row>
        <row r="936">
          <cell r="D936">
            <v>-59.41</v>
          </cell>
          <cell r="E936">
            <v>-53.164999999999992</v>
          </cell>
          <cell r="F936">
            <v>-59.335000000000001</v>
          </cell>
          <cell r="G936">
            <v>-65.826999999999998</v>
          </cell>
          <cell r="H936">
            <v>-50.608999999999995</v>
          </cell>
          <cell r="I936">
            <v>-50.036000000000001</v>
          </cell>
          <cell r="J936">
            <v>-44.777000000000001</v>
          </cell>
          <cell r="K936">
            <v>-83.778999999999996</v>
          </cell>
          <cell r="L936">
            <v>-82.139999999999986</v>
          </cell>
          <cell r="M936">
            <v>-73.72999999999999</v>
          </cell>
          <cell r="N936">
            <v>-82.039999999999992</v>
          </cell>
          <cell r="O936">
            <v>-86.38</v>
          </cell>
          <cell r="P936">
            <v>-80.69</v>
          </cell>
          <cell r="Q936">
            <v>-83.289999999999992</v>
          </cell>
          <cell r="R936">
            <v>-78.463999999999999</v>
          </cell>
          <cell r="S936">
            <v>-83.795000000000016</v>
          </cell>
          <cell r="T936">
            <v>-68.352000000000004</v>
          </cell>
          <cell r="U936">
            <v>-79.942000000000007</v>
          </cell>
          <cell r="V936">
            <v>-97.0302288686606</v>
          </cell>
          <cell r="W936">
            <v>-103.056</v>
          </cell>
          <cell r="X936">
            <v>-125.84399999999999</v>
          </cell>
          <cell r="Y936">
            <v>-142.1</v>
          </cell>
          <cell r="Z936">
            <v>-138.441</v>
          </cell>
          <cell r="AA936">
            <v>-160.18299999999999</v>
          </cell>
          <cell r="AB936">
            <v>-158.06700000000001</v>
          </cell>
          <cell r="AC936">
            <v>-165.07305223068551</v>
          </cell>
          <cell r="AD936">
            <v>-102.25899999999999</v>
          </cell>
          <cell r="AE936">
            <v>-219.42099999999999</v>
          </cell>
          <cell r="AF936">
            <v>-238.876</v>
          </cell>
          <cell r="AJ936">
            <v>-249.4746961683756</v>
          </cell>
          <cell r="AO936">
            <v>-314.8584058566658</v>
          </cell>
          <cell r="AV936">
            <v>-380.22125558695097</v>
          </cell>
        </row>
        <row r="939">
          <cell r="D939">
            <v>-46.408000000000008</v>
          </cell>
          <cell r="E939">
            <v>-44.942</v>
          </cell>
          <cell r="F939">
            <v>-46.446000000000005</v>
          </cell>
          <cell r="G939">
            <v>-45.861999999999995</v>
          </cell>
          <cell r="H939">
            <v>-38.553000000000004</v>
          </cell>
          <cell r="I939">
            <v>-41.465000000000003</v>
          </cell>
          <cell r="J939">
            <v>-37.350200000000001</v>
          </cell>
          <cell r="K939">
            <v>-56.829599999999999</v>
          </cell>
          <cell r="L939">
            <v>-75.095999999999989</v>
          </cell>
          <cell r="M939">
            <v>-58.277999999999992</v>
          </cell>
          <cell r="N939">
            <v>-76.251000000000019</v>
          </cell>
          <cell r="O939">
            <v>-80.867999999999981</v>
          </cell>
          <cell r="P939">
            <v>-66.882999999999996</v>
          </cell>
          <cell r="Q939">
            <v>-81.369</v>
          </cell>
          <cell r="R939">
            <v>-70.472999999999999</v>
          </cell>
          <cell r="S939">
            <v>-62.539000000000009</v>
          </cell>
          <cell r="T939">
            <v>-51.036999999999992</v>
          </cell>
          <cell r="U939">
            <v>-56.002000000000002</v>
          </cell>
          <cell r="V939">
            <v>-70.270771131339387</v>
          </cell>
          <cell r="W939">
            <v>-85.953999999999994</v>
          </cell>
          <cell r="X939">
            <v>-80.293000000000006</v>
          </cell>
          <cell r="Y939">
            <v>-80.790999999999997</v>
          </cell>
          <cell r="Z939">
            <v>-72.081999999999994</v>
          </cell>
          <cell r="AA939">
            <v>-81.578999999999994</v>
          </cell>
          <cell r="AB939">
            <v>-87.196999999999989</v>
          </cell>
          <cell r="AC939">
            <v>-110.58194776931445</v>
          </cell>
          <cell r="AD939">
            <v>-93.456999999999994</v>
          </cell>
          <cell r="AE939">
            <v>-121.30999999999999</v>
          </cell>
          <cell r="AF939">
            <v>-122.834</v>
          </cell>
          <cell r="AJ939">
            <v>-136.7213038316244</v>
          </cell>
          <cell r="AO939">
            <v>-165.07259414333419</v>
          </cell>
          <cell r="AV939">
            <v>-199.34074441304907</v>
          </cell>
        </row>
        <row r="1108">
          <cell r="D1108">
            <v>5.3020751240003362E-2</v>
          </cell>
          <cell r="E1108">
            <v>3.6493513873584092E-2</v>
          </cell>
          <cell r="F1108">
            <v>4.0198963312712901E-2</v>
          </cell>
          <cell r="G1108">
            <v>5.0878602891539733E-2</v>
          </cell>
          <cell r="H1108">
            <v>5.3310853614531799E-2</v>
          </cell>
          <cell r="I1108">
            <v>6.0171884613246858E-2</v>
          </cell>
          <cell r="J1108">
            <v>5.5634484138078158E-2</v>
          </cell>
          <cell r="K1108">
            <v>5.2867116939869521E-2</v>
          </cell>
          <cell r="L1108">
            <v>4.967904902284942E-2</v>
          </cell>
          <cell r="M1108">
            <v>1.4455491705866647E-2</v>
          </cell>
          <cell r="N1108">
            <v>4.3215263402445629E-2</v>
          </cell>
          <cell r="O1108">
            <v>7.032064933738702E-2</v>
          </cell>
          <cell r="P1108">
            <v>7.1343148657705191E-2</v>
          </cell>
          <cell r="Q1108">
            <v>4.7174802908342958E-2</v>
          </cell>
          <cell r="R1108">
            <v>2.6019662949510389E-2</v>
          </cell>
          <cell r="S1108">
            <v>4.7906606951151634E-2</v>
          </cell>
          <cell r="T1108">
            <v>2.3182810887255111E-2</v>
          </cell>
          <cell r="U1108">
            <v>2.0769794313136029E-2</v>
          </cell>
          <cell r="V1108">
            <v>4.2260570845801849E-2</v>
          </cell>
          <cell r="W1108">
            <v>3.9449818375926503E-2</v>
          </cell>
          <cell r="X1108">
            <v>2.5415537741086788E-2</v>
          </cell>
          <cell r="Y1108">
            <v>4.8980819777933657E-2</v>
          </cell>
          <cell r="Z1108">
            <v>4.79670740082907E-2</v>
          </cell>
          <cell r="AA1108">
            <v>8.0217165229614501E-2</v>
          </cell>
          <cell r="AB1108">
            <v>7.0107909576285765E-2</v>
          </cell>
          <cell r="AC1108">
            <v>5.5593534134369543E-2</v>
          </cell>
          <cell r="AD1108">
            <v>4.0067261924106458E-2</v>
          </cell>
          <cell r="AE1108">
            <v>0.14181446492202315</v>
          </cell>
          <cell r="AF1108">
            <v>0.16922783712562037</v>
          </cell>
          <cell r="AJ1108">
            <v>0.15222522971428679</v>
          </cell>
          <cell r="AO1108">
            <v>0.19034383045217099</v>
          </cell>
          <cell r="AV1108">
            <v>0.19644115448720176</v>
          </cell>
          <cell r="BE1108">
            <v>0.16545424151295302</v>
          </cell>
          <cell r="BQ1108">
            <v>0.32201152473608419</v>
          </cell>
          <cell r="CB1108">
            <v>0.22820935687868879</v>
          </cell>
          <cell r="CN1108">
            <v>0.18044137752267569</v>
          </cell>
          <cell r="DA1108">
            <v>0.16226004214548814</v>
          </cell>
          <cell r="DM1108">
            <v>0.16205409386739972</v>
          </cell>
          <cell r="DN1108">
            <v>0.16718615807897863</v>
          </cell>
          <cell r="DP1108">
            <v>0.18518382753753107</v>
          </cell>
          <cell r="DS1108">
            <v>0.17318332197696379</v>
          </cell>
          <cell r="DV1108">
            <v>0.16689219732798077</v>
          </cell>
          <cell r="DY1108">
            <v>0.15939047475561063</v>
          </cell>
          <cell r="EB1108">
            <v>0.15166879757907159</v>
          </cell>
          <cell r="EE1108">
            <v>0.14398868327601289</v>
          </cell>
        </row>
        <row r="1132">
          <cell r="D1132">
            <v>6.2823980393009654E-2</v>
          </cell>
          <cell r="E1132">
            <v>3.8442480647586937E-2</v>
          </cell>
          <cell r="F1132">
            <v>5.2183755586228404E-2</v>
          </cell>
          <cell r="G1132">
            <v>8.2836177236169053E-2</v>
          </cell>
          <cell r="H1132">
            <v>8.7694393922700342E-2</v>
          </cell>
          <cell r="I1132">
            <v>2.7904224897025424E-2</v>
          </cell>
          <cell r="J1132">
            <v>4.9270346401354935E-2</v>
          </cell>
          <cell r="K1132">
            <v>6.7609304330610923E-2</v>
          </cell>
          <cell r="L1132">
            <v>4.3131782214627871E-2</v>
          </cell>
          <cell r="M1132">
            <v>2.664696876171363E-2</v>
          </cell>
          <cell r="N1132">
            <v>1.3379278021480544E-2</v>
          </cell>
          <cell r="O1132">
            <v>-2.4623835007326587E-2</v>
          </cell>
          <cell r="P1132">
            <v>4.7432198853177582E-3</v>
          </cell>
          <cell r="Q1132">
            <v>2.1101380549027653E-2</v>
          </cell>
          <cell r="R1132">
            <v>2.5620112031718094E-2</v>
          </cell>
          <cell r="S1132">
            <v>3.1619167503329701E-2</v>
          </cell>
          <cell r="T1132">
            <v>5.5249799136997138E-2</v>
          </cell>
          <cell r="U1132">
            <v>4.8131004257889826E-2</v>
          </cell>
          <cell r="V1132">
            <v>8.1604494504904632E-2</v>
          </cell>
          <cell r="W1132">
            <v>-3.7014489453508714E-2</v>
          </cell>
          <cell r="X1132">
            <v>2.1179713643048347E-2</v>
          </cell>
          <cell r="Y1132">
            <v>4.788803864432885E-3</v>
          </cell>
          <cell r="Z1132">
            <v>-0.25650782152666296</v>
          </cell>
          <cell r="AA1132">
            <v>3.5246997333373616E-2</v>
          </cell>
          <cell r="AB1132">
            <v>6.0379539004850352E-2</v>
          </cell>
          <cell r="AC1132">
            <v>-1.7607121315333409E-2</v>
          </cell>
          <cell r="AD1132">
            <v>7.7338460604653325E-2</v>
          </cell>
          <cell r="AE1132">
            <v>-1.8724333442599987E-2</v>
          </cell>
          <cell r="AF1132">
            <v>2.7030663550739954E-2</v>
          </cell>
          <cell r="AJ1132">
            <v>1.8849377119383687E-2</v>
          </cell>
          <cell r="AO1132">
            <v>5.1645275919037635E-2</v>
          </cell>
          <cell r="AV1132">
            <v>-1.4349571296226623E-2</v>
          </cell>
          <cell r="BE1132">
            <v>1.2710960509218055E-2</v>
          </cell>
          <cell r="BQ1132">
            <v>0.19905595645555238</v>
          </cell>
          <cell r="CB1132">
            <v>0.20489849438488494</v>
          </cell>
          <cell r="CN1132">
            <v>0.1589108537488523</v>
          </cell>
          <cell r="DA1132">
            <v>0.1683088647869459</v>
          </cell>
          <cell r="DM1132">
            <v>0.18308029598893441</v>
          </cell>
          <cell r="DN1132">
            <v>0.17120730424557146</v>
          </cell>
          <cell r="DP1132">
            <v>0.17004804984296229</v>
          </cell>
          <cell r="DS1132">
            <v>0.14315453980459628</v>
          </cell>
          <cell r="DV1132">
            <v>0.13893146530656009</v>
          </cell>
          <cell r="DY1132">
            <v>0.1358178514949227</v>
          </cell>
          <cell r="EB1132">
            <v>0.13622812675611015</v>
          </cell>
          <cell r="EE1132">
            <v>0.14038095919809826</v>
          </cell>
        </row>
        <row r="1667">
          <cell r="AA1667">
            <v>19.740279999999998</v>
          </cell>
          <cell r="AB1667">
            <v>16.930369999999996</v>
          </cell>
          <cell r="AC1667">
            <v>10.79602</v>
          </cell>
          <cell r="AD1667">
            <v>7.5567799999999998</v>
          </cell>
          <cell r="AE1667">
            <v>9.0172500000000007</v>
          </cell>
          <cell r="AF1667">
            <v>10.31284</v>
          </cell>
          <cell r="AJ1667">
            <v>12.299999999999999</v>
          </cell>
          <cell r="AO1667">
            <v>3.9000000000000004</v>
          </cell>
          <cell r="AV1667">
            <v>8.3000000000000007</v>
          </cell>
          <cell r="BE1667">
            <v>7.7</v>
          </cell>
          <cell r="BQ1667">
            <v>7.1000000000000005</v>
          </cell>
          <cell r="CB1667">
            <v>7</v>
          </cell>
          <cell r="CN1667">
            <v>14</v>
          </cell>
          <cell r="DA1667">
            <v>6.9399999999999995</v>
          </cell>
          <cell r="DM1667">
            <v>6.3019999999999996</v>
          </cell>
          <cell r="DN1667">
            <v>6.6171000000000006</v>
          </cell>
          <cell r="DP1667">
            <v>6.8</v>
          </cell>
          <cell r="DS1667">
            <v>8.2000000000000011</v>
          </cell>
          <cell r="DV1667">
            <v>8.2000000000000011</v>
          </cell>
          <cell r="DY1667">
            <v>8.2000000000000011</v>
          </cell>
          <cell r="EB1667">
            <v>8.2000000000000011</v>
          </cell>
          <cell r="EE1667">
            <v>8.2000000000000011</v>
          </cell>
        </row>
        <row r="1943">
          <cell r="D1943">
            <v>43.56</v>
          </cell>
          <cell r="E1943">
            <v>48.489999999999995</v>
          </cell>
          <cell r="F1943">
            <v>45.480000000000004</v>
          </cell>
          <cell r="G1943">
            <v>48.64</v>
          </cell>
          <cell r="H1943">
            <v>47.26</v>
          </cell>
          <cell r="I1943">
            <v>46.339999999999996</v>
          </cell>
          <cell r="J1943">
            <v>38.64</v>
          </cell>
          <cell r="K1943">
            <v>46</v>
          </cell>
          <cell r="L1943">
            <v>44.7</v>
          </cell>
          <cell r="M1943">
            <v>37.002000000000002</v>
          </cell>
          <cell r="N1943">
            <v>43.384999999999998</v>
          </cell>
          <cell r="O1943">
            <v>41.877392665000002</v>
          </cell>
          <cell r="P1943">
            <v>45.434999999999995</v>
          </cell>
          <cell r="Q1943">
            <v>48.9086</v>
          </cell>
          <cell r="R1943">
            <v>51</v>
          </cell>
          <cell r="S1943">
            <v>57.337000000000003</v>
          </cell>
          <cell r="T1943">
            <v>58.172173000000008</v>
          </cell>
          <cell r="U1943">
            <v>66.711157</v>
          </cell>
          <cell r="V1943">
            <v>75.400000000000006</v>
          </cell>
          <cell r="W1943">
            <v>62.600000000000009</v>
          </cell>
          <cell r="X1943">
            <v>68.103999999999999</v>
          </cell>
          <cell r="Y1943">
            <v>81.3</v>
          </cell>
          <cell r="Z1943">
            <v>79.900000000000006</v>
          </cell>
          <cell r="AA1943">
            <v>105.5</v>
          </cell>
          <cell r="AB1943">
            <v>114.6</v>
          </cell>
          <cell r="AC1943">
            <v>102.6</v>
          </cell>
          <cell r="AD1943">
            <v>94.300000000000011</v>
          </cell>
          <cell r="AE1943">
            <v>83.6</v>
          </cell>
          <cell r="AF1943">
            <v>90.9</v>
          </cell>
          <cell r="AJ1943">
            <v>93.287999999999997</v>
          </cell>
          <cell r="AO1943">
            <v>109.2</v>
          </cell>
          <cell r="AV1943">
            <v>124.636</v>
          </cell>
          <cell r="BE1943">
            <v>146.15200000000002</v>
          </cell>
          <cell r="BQ1943">
            <v>175.53760000000003</v>
          </cell>
          <cell r="CB1943">
            <v>171.60000000000002</v>
          </cell>
          <cell r="CN1943">
            <v>173.00000000000003</v>
          </cell>
          <cell r="DA1943">
            <v>183.8</v>
          </cell>
          <cell r="DM1943">
            <v>215.70966666666666</v>
          </cell>
          <cell r="DN1943">
            <v>226.49515000000002</v>
          </cell>
          <cell r="DP1943">
            <v>213.79818266666669</v>
          </cell>
          <cell r="DS1943">
            <v>215.0775590413333</v>
          </cell>
          <cell r="DV1943">
            <v>217.01879998599463</v>
          </cell>
          <cell r="DY1943">
            <v>221.16128878563052</v>
          </cell>
          <cell r="EB1943">
            <v>226.07496616041379</v>
          </cell>
          <cell r="EE1943">
            <v>231.35721514522618</v>
          </cell>
        </row>
        <row r="1944">
          <cell r="D1944">
            <v>25.44</v>
          </cell>
          <cell r="E1944">
            <v>25.36</v>
          </cell>
          <cell r="F1944">
            <v>25</v>
          </cell>
          <cell r="G1944">
            <v>23.84</v>
          </cell>
          <cell r="H1944">
            <v>25.2</v>
          </cell>
          <cell r="I1944">
            <v>24.4</v>
          </cell>
          <cell r="J1944">
            <v>23</v>
          </cell>
          <cell r="K1944">
            <v>25.7</v>
          </cell>
          <cell r="L1944">
            <v>26</v>
          </cell>
          <cell r="M1944">
            <v>25.3</v>
          </cell>
          <cell r="N1944">
            <v>26.643999999999998</v>
          </cell>
          <cell r="O1944">
            <v>26.5</v>
          </cell>
          <cell r="P1944">
            <v>26.442999999999998</v>
          </cell>
          <cell r="Q1944">
            <v>26.398599999999998</v>
          </cell>
          <cell r="R1944">
            <v>29.2</v>
          </cell>
          <cell r="S1944">
            <v>33.134</v>
          </cell>
          <cell r="T1944">
            <v>34.513165000000001</v>
          </cell>
          <cell r="U1944">
            <v>38.878494000000003</v>
          </cell>
          <cell r="V1944">
            <v>39.200000000000003</v>
          </cell>
          <cell r="W1944">
            <v>37.200000000000003</v>
          </cell>
          <cell r="X1944">
            <v>36.286999999999999</v>
          </cell>
          <cell r="Y1944">
            <v>36.9</v>
          </cell>
          <cell r="Z1944">
            <v>39.6</v>
          </cell>
          <cell r="AA1944">
            <v>42.8</v>
          </cell>
          <cell r="AB1944">
            <v>46</v>
          </cell>
          <cell r="AC1944">
            <v>49</v>
          </cell>
          <cell r="AD1944">
            <v>53.7</v>
          </cell>
          <cell r="AE1944">
            <v>54.9</v>
          </cell>
          <cell r="AF1944">
            <v>56.4</v>
          </cell>
          <cell r="AJ1944">
            <v>55.9</v>
          </cell>
          <cell r="AO1944">
            <v>57</v>
          </cell>
          <cell r="AV1944">
            <v>61.335999999999999</v>
          </cell>
          <cell r="BE1944">
            <v>65.052000000000007</v>
          </cell>
          <cell r="BQ1944">
            <v>72.34</v>
          </cell>
          <cell r="CB1944">
            <v>81.2</v>
          </cell>
          <cell r="CN1944">
            <v>86.9</v>
          </cell>
          <cell r="DA1944">
            <v>93.7</v>
          </cell>
          <cell r="DM1944">
            <v>109.45533333333334</v>
          </cell>
          <cell r="DN1944">
            <v>114.92810000000001</v>
          </cell>
          <cell r="DP1944">
            <v>107.26879733333334</v>
          </cell>
          <cell r="DS1944">
            <v>105.66329169866667</v>
          </cell>
          <cell r="DV1944">
            <v>104.35390436584534</v>
          </cell>
          <cell r="DY1944">
            <v>104.06710587935731</v>
          </cell>
          <cell r="EB1944">
            <v>104.08505194985867</v>
          </cell>
          <cell r="EE1944">
            <v>104.20760350835442</v>
          </cell>
        </row>
        <row r="1950">
          <cell r="D1950">
            <v>36.799999999999997</v>
          </cell>
          <cell r="E1950">
            <v>31.3</v>
          </cell>
          <cell r="F1950">
            <v>30.199999999999996</v>
          </cell>
          <cell r="G1950">
            <v>33.24</v>
          </cell>
          <cell r="H1950">
            <v>45.25</v>
          </cell>
          <cell r="I1950">
            <v>36.813800000000001</v>
          </cell>
          <cell r="J1950">
            <v>31.999999999999996</v>
          </cell>
          <cell r="K1950">
            <v>48.9</v>
          </cell>
          <cell r="L1950">
            <v>57.9</v>
          </cell>
          <cell r="M1950">
            <v>13.200000000000001</v>
          </cell>
          <cell r="N1950">
            <v>40.372</v>
          </cell>
          <cell r="O1950">
            <v>72.186249000000004</v>
          </cell>
          <cell r="P1950">
            <v>75.432999999999993</v>
          </cell>
          <cell r="Q1950">
            <v>50.652000000000008</v>
          </cell>
          <cell r="R1950">
            <v>32.780999999999999</v>
          </cell>
          <cell r="S1950">
            <v>46.034890000000004</v>
          </cell>
          <cell r="T1950">
            <v>19.45684</v>
          </cell>
          <cell r="U1950">
            <v>18.194685999999997</v>
          </cell>
          <cell r="V1950">
            <v>38.299999999999997</v>
          </cell>
          <cell r="W1950">
            <v>36.588999999999999</v>
          </cell>
          <cell r="X1950">
            <v>29.4</v>
          </cell>
          <cell r="Y1950">
            <v>40.1</v>
          </cell>
          <cell r="Z1950">
            <v>40.199999999999996</v>
          </cell>
          <cell r="AA1950">
            <v>56.2</v>
          </cell>
          <cell r="AB1950">
            <v>41</v>
          </cell>
          <cell r="AC1950">
            <v>54.376000000000005</v>
          </cell>
          <cell r="AD1950">
            <v>12.7</v>
          </cell>
          <cell r="AE1950">
            <v>18.100000000000001</v>
          </cell>
          <cell r="AF1950">
            <v>45.340999999999994</v>
          </cell>
          <cell r="AJ1950">
            <v>31.753</v>
          </cell>
          <cell r="AO1950">
            <v>53.8</v>
          </cell>
          <cell r="AV1950">
            <v>76.2</v>
          </cell>
          <cell r="BE1950">
            <v>75.05</v>
          </cell>
          <cell r="BQ1950">
            <v>155.69999999999999</v>
          </cell>
          <cell r="CB1950">
            <v>106.3</v>
          </cell>
          <cell r="CN1950">
            <v>91.300000000000011</v>
          </cell>
          <cell r="DA1950">
            <v>96.4</v>
          </cell>
          <cell r="DM1950">
            <v>103.07792241333334</v>
          </cell>
          <cell r="DN1950">
            <v>108.231818534</v>
          </cell>
          <cell r="DP1950">
            <v>114.42500000000001</v>
          </cell>
          <cell r="DS1950">
            <v>111.02500000000001</v>
          </cell>
          <cell r="DV1950">
            <v>110.825</v>
          </cell>
          <cell r="DY1950">
            <v>110.625</v>
          </cell>
          <cell r="EB1950">
            <v>110.42500000000001</v>
          </cell>
          <cell r="EE1950">
            <v>110.22500000000001</v>
          </cell>
        </row>
        <row r="1951">
          <cell r="D1951">
            <v>3.4</v>
          </cell>
          <cell r="E1951">
            <v>3.6</v>
          </cell>
          <cell r="F1951">
            <v>4.0999999999999996</v>
          </cell>
          <cell r="G1951">
            <v>8.5399999999999991</v>
          </cell>
          <cell r="H1951">
            <v>18.350000000000001</v>
          </cell>
          <cell r="I1951">
            <v>6.4138000000000002</v>
          </cell>
          <cell r="J1951">
            <v>5.2</v>
          </cell>
          <cell r="K1951">
            <v>5.8</v>
          </cell>
          <cell r="L1951">
            <v>7.1</v>
          </cell>
          <cell r="M1951">
            <v>1.9</v>
          </cell>
          <cell r="N1951">
            <v>4.3719999999999999</v>
          </cell>
          <cell r="O1951">
            <v>10.586249</v>
          </cell>
          <cell r="P1951">
            <v>16.795999999999999</v>
          </cell>
          <cell r="Q1951">
            <v>8.3130000000000006</v>
          </cell>
          <cell r="R1951">
            <v>9.6560000000000006</v>
          </cell>
          <cell r="S1951">
            <v>13.53</v>
          </cell>
          <cell r="T1951">
            <v>10.500999999999999</v>
          </cell>
          <cell r="U1951">
            <v>7.689686</v>
          </cell>
          <cell r="V1951">
            <v>8.4</v>
          </cell>
          <cell r="W1951">
            <v>8.9</v>
          </cell>
          <cell r="X1951">
            <v>9.1999999999999993</v>
          </cell>
          <cell r="Y1951">
            <v>10.4</v>
          </cell>
          <cell r="Z1951">
            <v>7.4</v>
          </cell>
          <cell r="AA1951">
            <v>12</v>
          </cell>
          <cell r="AB1951">
            <v>10.7</v>
          </cell>
          <cell r="AC1951">
            <v>16</v>
          </cell>
          <cell r="AD1951">
            <v>0.6</v>
          </cell>
          <cell r="AE1951">
            <v>0.8</v>
          </cell>
          <cell r="AF1951">
            <v>3.343</v>
          </cell>
          <cell r="AJ1951">
            <v>2.8530000000000002</v>
          </cell>
          <cell r="AO1951">
            <v>8.9</v>
          </cell>
          <cell r="AV1951">
            <v>9.8000000000000007</v>
          </cell>
          <cell r="BE1951">
            <v>17.05</v>
          </cell>
          <cell r="BQ1951">
            <v>31</v>
          </cell>
          <cell r="CB1951">
            <v>27.7</v>
          </cell>
          <cell r="CN1951">
            <v>14.4</v>
          </cell>
          <cell r="DA1951">
            <v>16.399999999999999</v>
          </cell>
          <cell r="DM1951">
            <v>17.524999999999999</v>
          </cell>
          <cell r="DN1951">
            <v>18.401250000000001</v>
          </cell>
          <cell r="DP1951">
            <v>18.024999999999999</v>
          </cell>
          <cell r="DS1951">
            <v>17.824999999999999</v>
          </cell>
          <cell r="DV1951">
            <v>17.625</v>
          </cell>
          <cell r="DY1951">
            <v>17.425000000000001</v>
          </cell>
          <cell r="EB1951">
            <v>17.225000000000001</v>
          </cell>
          <cell r="EE1951">
            <v>17.025000000000002</v>
          </cell>
        </row>
        <row r="1952">
          <cell r="D1952">
            <v>33.4</v>
          </cell>
          <cell r="E1952">
            <v>27.7</v>
          </cell>
          <cell r="F1952">
            <v>26.099999999999998</v>
          </cell>
          <cell r="G1952">
            <v>24.700000000000003</v>
          </cell>
          <cell r="H1952">
            <v>26.9</v>
          </cell>
          <cell r="I1952">
            <v>30.4</v>
          </cell>
          <cell r="J1952">
            <v>26.799999999999997</v>
          </cell>
          <cell r="K1952">
            <v>43.1</v>
          </cell>
          <cell r="L1952">
            <v>50.8</v>
          </cell>
          <cell r="M1952">
            <v>11.3</v>
          </cell>
          <cell r="N1952">
            <v>36</v>
          </cell>
          <cell r="O1952">
            <v>61.6</v>
          </cell>
          <cell r="P1952">
            <v>58.636999999999993</v>
          </cell>
          <cell r="Q1952">
            <v>42.339000000000006</v>
          </cell>
          <cell r="R1952">
            <v>23.125</v>
          </cell>
          <cell r="S1952">
            <v>32.504890000000003</v>
          </cell>
          <cell r="T1952">
            <v>8.9558400000000002</v>
          </cell>
          <cell r="U1952">
            <v>10.504999999999999</v>
          </cell>
          <cell r="V1952">
            <v>29.9</v>
          </cell>
          <cell r="W1952">
            <v>27.689</v>
          </cell>
          <cell r="X1952">
            <v>20.2</v>
          </cell>
          <cell r="Y1952">
            <v>29.7</v>
          </cell>
          <cell r="Z1952">
            <v>32.799999999999997</v>
          </cell>
          <cell r="AA1952">
            <v>44.2</v>
          </cell>
          <cell r="AB1952">
            <v>30.3</v>
          </cell>
          <cell r="AC1952">
            <v>38.376000000000005</v>
          </cell>
          <cell r="AD1952">
            <v>12.1</v>
          </cell>
          <cell r="AE1952">
            <v>17.3</v>
          </cell>
          <cell r="AF1952">
            <v>41.997999999999998</v>
          </cell>
          <cell r="AJ1952">
            <v>28.9</v>
          </cell>
          <cell r="AO1952">
            <v>44.9</v>
          </cell>
          <cell r="AV1952">
            <v>66.400000000000006</v>
          </cell>
          <cell r="BE1952">
            <v>58</v>
          </cell>
          <cell r="BQ1952">
            <v>124.7</v>
          </cell>
          <cell r="CB1952">
            <v>78.599999999999994</v>
          </cell>
          <cell r="CN1952">
            <v>76.900000000000006</v>
          </cell>
          <cell r="DA1952">
            <v>80</v>
          </cell>
          <cell r="DM1952">
            <v>85.552922413333334</v>
          </cell>
          <cell r="DN1952">
            <v>89.830568533999994</v>
          </cell>
          <cell r="DP1952">
            <v>96.4</v>
          </cell>
          <cell r="DS1952">
            <v>93.2</v>
          </cell>
          <cell r="DV1952">
            <v>93.2</v>
          </cell>
          <cell r="DY1952">
            <v>93.2</v>
          </cell>
          <cell r="EB1952">
            <v>93.2</v>
          </cell>
          <cell r="EE1952">
            <v>93.2</v>
          </cell>
        </row>
        <row r="2029">
          <cell r="D2029">
            <v>38.14</v>
          </cell>
          <cell r="E2029">
            <v>40.629999999999995</v>
          </cell>
          <cell r="F2029">
            <v>40.74</v>
          </cell>
          <cell r="G2029">
            <v>43.230000000000004</v>
          </cell>
          <cell r="H2029">
            <v>36.287000000000006</v>
          </cell>
          <cell r="I2029">
            <v>33.744</v>
          </cell>
          <cell r="J2029">
            <v>28.368999999999996</v>
          </cell>
          <cell r="K2029">
            <v>35.430999999999997</v>
          </cell>
          <cell r="L2029">
            <v>51.499999999999993</v>
          </cell>
          <cell r="M2029">
            <v>33.15455</v>
          </cell>
          <cell r="N2029">
            <v>45.0383</v>
          </cell>
          <cell r="O2029">
            <v>56.272174</v>
          </cell>
          <cell r="P2029">
            <v>59.73599999999999</v>
          </cell>
          <cell r="Q2029">
            <v>60.58700000000001</v>
          </cell>
          <cell r="R2029">
            <v>63.155163999999999</v>
          </cell>
          <cell r="S2029">
            <v>78.505053825000005</v>
          </cell>
          <cell r="T2029">
            <v>53.687033972000002</v>
          </cell>
          <cell r="U2029">
            <v>55.775055229752802</v>
          </cell>
          <cell r="V2029">
            <v>58.579996126000005</v>
          </cell>
          <cell r="W2029">
            <v>73.262173933700964</v>
          </cell>
          <cell r="X2029">
            <v>83.561147125000005</v>
          </cell>
          <cell r="Y2029">
            <v>92.506999999999991</v>
          </cell>
          <cell r="Z2029">
            <v>100.83839868265771</v>
          </cell>
          <cell r="AA2029">
            <v>114.20631299999999</v>
          </cell>
          <cell r="AB2029">
            <v>111.84898859470273</v>
          </cell>
          <cell r="AC2029">
            <v>127.80000000000001</v>
          </cell>
          <cell r="AD2029">
            <v>43.205273733999995</v>
          </cell>
          <cell r="AE2029">
            <v>41.784235709227339</v>
          </cell>
          <cell r="AF2029">
            <v>66.499999999999986</v>
          </cell>
          <cell r="AJ2029">
            <v>62.857078205975441</v>
          </cell>
          <cell r="AO2029">
            <v>93.478000000000009</v>
          </cell>
          <cell r="AV2029">
            <v>112.38613338602073</v>
          </cell>
          <cell r="BE2029">
            <v>116.06746430326214</v>
          </cell>
          <cell r="BQ2029">
            <v>125.69999999999999</v>
          </cell>
          <cell r="CB2029">
            <v>125.89999999999999</v>
          </cell>
          <cell r="CN2029">
            <v>119.00000000000003</v>
          </cell>
          <cell r="DA2029">
            <v>135.28</v>
          </cell>
          <cell r="DM2029">
            <v>174.44258822636257</v>
          </cell>
          <cell r="DN2029">
            <v>183.16471763768072</v>
          </cell>
          <cell r="DP2029">
            <v>197.96042650441797</v>
          </cell>
          <cell r="DS2029">
            <v>215.98461039521311</v>
          </cell>
          <cell r="DV2029">
            <v>231.04940163785369</v>
          </cell>
          <cell r="DY2029">
            <v>248.72360577141643</v>
          </cell>
          <cell r="EB2029">
            <v>268.17459165215035</v>
          </cell>
          <cell r="EE2029">
            <v>289.77106247325463</v>
          </cell>
        </row>
        <row r="2030">
          <cell r="D2030">
            <v>33.53</v>
          </cell>
          <cell r="E2030">
            <v>35.61</v>
          </cell>
          <cell r="F2030">
            <v>34.090000000000003</v>
          </cell>
          <cell r="G2030">
            <v>41.1</v>
          </cell>
          <cell r="H2030">
            <v>32.392000000000003</v>
          </cell>
          <cell r="I2030">
            <v>31.004000000000001</v>
          </cell>
          <cell r="J2030">
            <v>26.485999999999997</v>
          </cell>
          <cell r="K2030">
            <v>32.180999999999997</v>
          </cell>
          <cell r="L2030">
            <v>49.29999999999999</v>
          </cell>
          <cell r="M2030">
            <v>32.842081999999998</v>
          </cell>
          <cell r="N2030">
            <v>42.445999999999998</v>
          </cell>
          <cell r="O2030">
            <v>50.216563999999998</v>
          </cell>
          <cell r="P2030">
            <v>53.547999999999988</v>
          </cell>
          <cell r="Q2030">
            <v>53.58400000000001</v>
          </cell>
          <cell r="R2030">
            <v>50.892164000000001</v>
          </cell>
          <cell r="S2030">
            <v>64.905416531</v>
          </cell>
          <cell r="T2030">
            <v>45.26728482</v>
          </cell>
          <cell r="U2030">
            <v>48.2416844567528</v>
          </cell>
          <cell r="V2030">
            <v>51.859214159000004</v>
          </cell>
          <cell r="W2030">
            <v>63.793737311700966</v>
          </cell>
          <cell r="X2030">
            <v>64.323583900000003</v>
          </cell>
          <cell r="Y2030">
            <v>70.706999999999994</v>
          </cell>
          <cell r="Z2030">
            <v>81.038092485000007</v>
          </cell>
          <cell r="AA2030">
            <v>91.906312999999997</v>
          </cell>
          <cell r="AB2030">
            <v>87.148988594702729</v>
          </cell>
          <cell r="AC2030">
            <v>111.10000000000001</v>
          </cell>
          <cell r="AD2030">
            <v>39.805273733999996</v>
          </cell>
          <cell r="AE2030">
            <v>37.584235709227336</v>
          </cell>
          <cell r="AF2030">
            <v>60.899999999999991</v>
          </cell>
          <cell r="AJ2030">
            <v>52.925078205975439</v>
          </cell>
          <cell r="AO2030">
            <v>84.578000000000003</v>
          </cell>
          <cell r="AV2030">
            <v>102.18613338602073</v>
          </cell>
          <cell r="BE2030">
            <v>104.08946430326215</v>
          </cell>
          <cell r="BQ2030">
            <v>103.3</v>
          </cell>
          <cell r="CB2030">
            <v>116.99999999999999</v>
          </cell>
          <cell r="CN2030">
            <v>110.20000000000003</v>
          </cell>
          <cell r="DA2030">
            <v>116.98</v>
          </cell>
          <cell r="DM2030">
            <v>132.47425489302924</v>
          </cell>
          <cell r="DN2030">
            <v>139.09796763768071</v>
          </cell>
          <cell r="DP2030">
            <v>151.53449922694821</v>
          </cell>
          <cell r="DS2030">
            <v>168.05429432920565</v>
          </cell>
          <cell r="DV2030">
            <v>181.45714152635765</v>
          </cell>
          <cell r="DY2030">
            <v>196.94680750320154</v>
          </cell>
          <cell r="EB2030">
            <v>213.91661699447704</v>
          </cell>
          <cell r="EE2030">
            <v>232.77978658994581</v>
          </cell>
        </row>
        <row r="2034">
          <cell r="D2034">
            <v>43.669999999999995</v>
          </cell>
          <cell r="E2034">
            <v>44.389999999999993</v>
          </cell>
          <cell r="F2034">
            <v>46.679999999999993</v>
          </cell>
          <cell r="G2034">
            <v>49.199999999999996</v>
          </cell>
          <cell r="H2034">
            <v>49.96</v>
          </cell>
          <cell r="I2034">
            <v>52.44</v>
          </cell>
          <cell r="J2034">
            <v>46.337640499000003</v>
          </cell>
          <cell r="K2034">
            <v>56.603333333333332</v>
          </cell>
          <cell r="L2034">
            <v>57.5</v>
          </cell>
          <cell r="M2034">
            <v>47.502000000000002</v>
          </cell>
          <cell r="N2034">
            <v>51.188340341</v>
          </cell>
          <cell r="O2034">
            <v>50.248314733000001</v>
          </cell>
          <cell r="P2034">
            <v>54.828999999999994</v>
          </cell>
          <cell r="Q2034">
            <v>57.704295756</v>
          </cell>
          <cell r="R2034">
            <v>60.853671380000002</v>
          </cell>
          <cell r="S2034">
            <v>68.567281273999996</v>
          </cell>
          <cell r="T2034">
            <v>66.015395182000006</v>
          </cell>
          <cell r="U2034">
            <v>75.851487953999992</v>
          </cell>
          <cell r="V2034">
            <v>84.462341476000006</v>
          </cell>
          <cell r="W2034">
            <v>73.298560210000005</v>
          </cell>
          <cell r="X2034">
            <v>80.192230279</v>
          </cell>
          <cell r="Y2034">
            <v>98.1</v>
          </cell>
          <cell r="Z2034">
            <v>96.600000000000009</v>
          </cell>
          <cell r="AA2034">
            <v>111.8931</v>
          </cell>
          <cell r="AB2034">
            <v>123.29097999999999</v>
          </cell>
          <cell r="AC2034">
            <v>108.56739999999999</v>
          </cell>
          <cell r="AD2034">
            <v>99.200000000000017</v>
          </cell>
          <cell r="AE2034">
            <v>89.074179999999998</v>
          </cell>
          <cell r="AF2034">
            <v>96.423700000000011</v>
          </cell>
          <cell r="AJ2034">
            <v>99.087999999999994</v>
          </cell>
          <cell r="AO2034">
            <v>113</v>
          </cell>
          <cell r="AV2034">
            <v>129.732</v>
          </cell>
          <cell r="BE2034">
            <v>150.852</v>
          </cell>
          <cell r="BQ2034">
            <v>179.86160000000004</v>
          </cell>
          <cell r="CB2034">
            <v>175.60000000000002</v>
          </cell>
          <cell r="CN2034">
            <v>179.30000000000004</v>
          </cell>
          <cell r="DA2034">
            <v>193.06659000000002</v>
          </cell>
          <cell r="DM2034">
            <v>229.01166666666666</v>
          </cell>
          <cell r="DN2034">
            <v>239.92225000000002</v>
          </cell>
          <cell r="DP2034">
            <v>228.1981826666667</v>
          </cell>
          <cell r="DS2034">
            <v>232.1775590413333</v>
          </cell>
          <cell r="DV2034">
            <v>234.11879998599466</v>
          </cell>
          <cell r="DY2034">
            <v>238.26128878563051</v>
          </cell>
          <cell r="EB2034">
            <v>243.17496616041379</v>
          </cell>
          <cell r="EE2034">
            <v>248.45721514522617</v>
          </cell>
        </row>
        <row r="2036">
          <cell r="D2036">
            <v>7.48</v>
          </cell>
          <cell r="E2036">
            <v>8.2799999999999994</v>
          </cell>
          <cell r="F2036">
            <v>9.1900000000000013</v>
          </cell>
          <cell r="G2036">
            <v>11.379999999999999</v>
          </cell>
          <cell r="H2036">
            <v>10.199999999999999</v>
          </cell>
          <cell r="I2036">
            <v>10.44</v>
          </cell>
          <cell r="J2036">
            <v>9</v>
          </cell>
          <cell r="K2036">
            <v>12.8</v>
          </cell>
          <cell r="L2036">
            <v>11.5</v>
          </cell>
          <cell r="M2036">
            <v>7.4</v>
          </cell>
          <cell r="N2036">
            <v>11.903</v>
          </cell>
          <cell r="O2036">
            <v>10.267748664999999</v>
          </cell>
          <cell r="P2036">
            <v>11.723000000000001</v>
          </cell>
          <cell r="Q2036">
            <v>14.100000000000001</v>
          </cell>
          <cell r="R2036">
            <v>14.600000000000001</v>
          </cell>
          <cell r="S2036">
            <v>17.103000000000002</v>
          </cell>
          <cell r="T2036">
            <v>16.328241000000002</v>
          </cell>
          <cell r="U2036">
            <v>17.809086999999998</v>
          </cell>
          <cell r="V2036">
            <v>22.2</v>
          </cell>
          <cell r="W2036">
            <v>15.2</v>
          </cell>
          <cell r="X2036">
            <v>14.4</v>
          </cell>
          <cell r="Y2036">
            <v>22</v>
          </cell>
          <cell r="Z2036">
            <v>22.8</v>
          </cell>
          <cell r="AA2036">
            <v>33.1</v>
          </cell>
          <cell r="AB2036">
            <v>36.1</v>
          </cell>
          <cell r="AC2036">
            <v>29</v>
          </cell>
          <cell r="AD2036">
            <v>23.1</v>
          </cell>
          <cell r="AE2036">
            <v>14.2</v>
          </cell>
          <cell r="AF2036">
            <v>15.5</v>
          </cell>
          <cell r="AJ2036">
            <v>19.771000000000001</v>
          </cell>
          <cell r="AO2036">
            <v>27.7</v>
          </cell>
          <cell r="AV2036">
            <v>35.799999999999997</v>
          </cell>
          <cell r="BE2036">
            <v>42.2</v>
          </cell>
          <cell r="BQ2036">
            <v>51.675200000000011</v>
          </cell>
          <cell r="CB2036">
            <v>49.7</v>
          </cell>
          <cell r="CN2036">
            <v>45.2</v>
          </cell>
          <cell r="DA2036">
            <v>39.799999999999997</v>
          </cell>
          <cell r="DM2036">
            <v>54.797999999999995</v>
          </cell>
          <cell r="DN2036">
            <v>57.537899999999993</v>
          </cell>
          <cell r="DP2036">
            <v>55.455575999999994</v>
          </cell>
          <cell r="DS2036">
            <v>57.676498487999986</v>
          </cell>
          <cell r="DV2036">
            <v>60.099322463807987</v>
          </cell>
          <cell r="DY2036">
            <v>63.161904847866992</v>
          </cell>
          <cell r="EB2036">
            <v>66.493600088455125</v>
          </cell>
          <cell r="EE2036">
            <v>69.988408091108781</v>
          </cell>
        </row>
        <row r="2038">
          <cell r="D2038">
            <v>4.6399999999999997</v>
          </cell>
          <cell r="E2038">
            <v>4.5999999999999996</v>
          </cell>
          <cell r="F2038">
            <v>4.9000000000000004</v>
          </cell>
          <cell r="G2038">
            <v>4.5999999999999996</v>
          </cell>
          <cell r="H2038">
            <v>4.2</v>
          </cell>
          <cell r="I2038">
            <v>5</v>
          </cell>
          <cell r="J2038">
            <v>4.5999999999999996</v>
          </cell>
          <cell r="K2038">
            <v>8.1999999999999993</v>
          </cell>
          <cell r="L2038">
            <v>7.7</v>
          </cell>
          <cell r="M2038">
            <v>8.4</v>
          </cell>
          <cell r="N2038">
            <v>6.1</v>
          </cell>
          <cell r="O2038">
            <v>6.9910470000000009</v>
          </cell>
          <cell r="P2038">
            <v>8.0830000000000002</v>
          </cell>
          <cell r="Q2038">
            <v>7.5203410000000002</v>
          </cell>
          <cell r="R2038">
            <v>8.5416300000000014</v>
          </cell>
          <cell r="S2038">
            <v>7.3023599999999993</v>
          </cell>
          <cell r="T2038">
            <v>4.9859010000000001</v>
          </cell>
          <cell r="U2038">
            <v>5.79833</v>
          </cell>
          <cell r="V2038">
            <v>5.6205100000000003</v>
          </cell>
          <cell r="W2038">
            <v>6.4733299999999998</v>
          </cell>
          <cell r="X2038">
            <v>6.3000699999999998</v>
          </cell>
          <cell r="Y2038">
            <v>9.1</v>
          </cell>
          <cell r="Z2038">
            <v>9.8000000000000007</v>
          </cell>
          <cell r="AA2038">
            <v>2.6316600000000001</v>
          </cell>
          <cell r="AB2038">
            <v>2.6909800000000001</v>
          </cell>
          <cell r="AC2038">
            <v>2.3673999999999999</v>
          </cell>
          <cell r="AD2038">
            <v>2.5</v>
          </cell>
          <cell r="AE2038">
            <v>3.1741800000000002</v>
          </cell>
          <cell r="AF2038">
            <v>3.3237000000000001</v>
          </cell>
          <cell r="AJ2038">
            <v>3.6</v>
          </cell>
          <cell r="AO2038">
            <v>2.1</v>
          </cell>
          <cell r="AV2038">
            <v>2.6</v>
          </cell>
          <cell r="BE2038">
            <v>2</v>
          </cell>
          <cell r="BQ2038">
            <v>1.7</v>
          </cell>
          <cell r="CB2038">
            <v>1.4</v>
          </cell>
          <cell r="CN2038">
            <v>1.5</v>
          </cell>
          <cell r="DA2038">
            <v>1.35</v>
          </cell>
          <cell r="DM2038">
            <v>2.5020000000000002</v>
          </cell>
          <cell r="DN2038">
            <v>2.6271000000000004</v>
          </cell>
          <cell r="DP2038">
            <v>1.7</v>
          </cell>
          <cell r="DS2038">
            <v>1.8</v>
          </cell>
          <cell r="DV2038">
            <v>1.8</v>
          </cell>
          <cell r="DY2038">
            <v>1.8</v>
          </cell>
          <cell r="EB2038">
            <v>1.8</v>
          </cell>
          <cell r="EE2038">
            <v>1.8</v>
          </cell>
        </row>
        <row r="2039">
          <cell r="D2039">
            <v>0.3</v>
          </cell>
          <cell r="E2039">
            <v>0.98</v>
          </cell>
          <cell r="F2039">
            <v>0.4</v>
          </cell>
          <cell r="G2039">
            <v>0.4</v>
          </cell>
          <cell r="H2039">
            <v>1.6</v>
          </cell>
          <cell r="I2039">
            <v>2.3999999999999995</v>
          </cell>
          <cell r="J2039">
            <v>3.0976404989999997</v>
          </cell>
          <cell r="K2039">
            <v>2.4033333333333333</v>
          </cell>
          <cell r="L2039">
            <v>5.0999999999999996</v>
          </cell>
          <cell r="M2039">
            <v>2.1</v>
          </cell>
          <cell r="N2039">
            <v>1.7033403409999999</v>
          </cell>
          <cell r="O2039">
            <v>1.379875068</v>
          </cell>
          <cell r="P2039">
            <v>1.3109999999999999</v>
          </cell>
          <cell r="Q2039">
            <v>1.275354756</v>
          </cell>
          <cell r="R2039">
            <v>1.3120413799999999</v>
          </cell>
          <cell r="S2039">
            <v>3.927921274</v>
          </cell>
          <cell r="T2039">
            <v>2.8573211819999997</v>
          </cell>
          <cell r="U2039">
            <v>3.3420009540000004</v>
          </cell>
          <cell r="V2039">
            <v>3.4418314759999999</v>
          </cell>
          <cell r="W2039">
            <v>4.2252302100000003</v>
          </cell>
          <cell r="X2039">
            <v>5.7881602789999995</v>
          </cell>
          <cell r="Y2039">
            <v>7.7</v>
          </cell>
          <cell r="Z2039">
            <v>6.9</v>
          </cell>
          <cell r="AA2039">
            <v>3.7614399999999995</v>
          </cell>
          <cell r="AB2039">
            <v>6</v>
          </cell>
          <cell r="AC2039">
            <v>3.6</v>
          </cell>
          <cell r="AD2039">
            <v>2.3999999999999995</v>
          </cell>
          <cell r="AE2039">
            <v>2.2999999999999998</v>
          </cell>
          <cell r="AF2039">
            <v>2.2000000000000002</v>
          </cell>
          <cell r="AJ2039">
            <v>2.2000000000000002</v>
          </cell>
          <cell r="AO2039">
            <v>1.6999999999999997</v>
          </cell>
          <cell r="AV2039">
            <v>2.4960000000000004</v>
          </cell>
          <cell r="BE2039">
            <v>2.7</v>
          </cell>
          <cell r="BQ2039">
            <v>2.6240000000000001</v>
          </cell>
          <cell r="CB2039">
            <v>2.6</v>
          </cell>
          <cell r="CN2039">
            <v>4.8</v>
          </cell>
          <cell r="DA2039">
            <v>7.9165900000000002</v>
          </cell>
          <cell r="DM2039">
            <v>10.8</v>
          </cell>
          <cell r="DN2039">
            <v>10.8</v>
          </cell>
          <cell r="DP2039">
            <v>12.7</v>
          </cell>
          <cell r="DS2039">
            <v>15.3</v>
          </cell>
          <cell r="DV2039">
            <v>15.3</v>
          </cell>
          <cell r="DY2039">
            <v>15.3</v>
          </cell>
          <cell r="EB2039">
            <v>15.3</v>
          </cell>
          <cell r="EE2039">
            <v>15.3</v>
          </cell>
        </row>
        <row r="2043">
          <cell r="D2043">
            <v>4.41</v>
          </cell>
          <cell r="E2043">
            <v>4.37</v>
          </cell>
          <cell r="F2043">
            <v>4.43</v>
          </cell>
          <cell r="G2043">
            <v>4.3600000000000003</v>
          </cell>
          <cell r="H2043">
            <v>5.86</v>
          </cell>
          <cell r="I2043">
            <v>5</v>
          </cell>
          <cell r="J2043">
            <v>4.3</v>
          </cell>
          <cell r="K2043">
            <v>4</v>
          </cell>
          <cell r="L2043">
            <v>6.2</v>
          </cell>
          <cell r="M2043">
            <v>4.0999999999999996</v>
          </cell>
          <cell r="N2043">
            <v>4.8379999999999992</v>
          </cell>
          <cell r="O2043">
            <v>5.1096440000000003</v>
          </cell>
          <cell r="P2043">
            <v>7.2690000000000001</v>
          </cell>
          <cell r="Q2043">
            <v>8.4100000000000019</v>
          </cell>
          <cell r="R2043">
            <v>7.2</v>
          </cell>
          <cell r="S2043">
            <v>7.1000000000000005</v>
          </cell>
          <cell r="T2043">
            <v>7.3307669999999998</v>
          </cell>
          <cell r="U2043">
            <v>10.023575999999998</v>
          </cell>
          <cell r="V2043">
            <v>14</v>
          </cell>
          <cell r="W2043">
            <v>10.200000000000001</v>
          </cell>
          <cell r="X2043">
            <v>17.417000000000002</v>
          </cell>
          <cell r="Y2043">
            <v>22.4</v>
          </cell>
          <cell r="Z2043">
            <v>17.5</v>
          </cell>
          <cell r="AA2043">
            <v>29.6</v>
          </cell>
          <cell r="AB2043">
            <v>32.5</v>
          </cell>
          <cell r="AC2043">
            <v>24.6</v>
          </cell>
          <cell r="AD2043">
            <v>17.5</v>
          </cell>
          <cell r="AE2043">
            <v>14.5</v>
          </cell>
          <cell r="AF2043">
            <v>19</v>
          </cell>
          <cell r="AJ2043">
            <v>17.617000000000001</v>
          </cell>
          <cell r="AO2043">
            <v>24.5</v>
          </cell>
          <cell r="AV2043">
            <v>27.5</v>
          </cell>
          <cell r="BE2043">
            <v>38.9</v>
          </cell>
          <cell r="BQ2043">
            <v>51.522400000000005</v>
          </cell>
          <cell r="CB2043">
            <v>40.700000000000003</v>
          </cell>
          <cell r="CN2043">
            <v>40.9</v>
          </cell>
          <cell r="DA2043">
            <v>50.3</v>
          </cell>
          <cell r="DM2043">
            <v>51.456333333333333</v>
          </cell>
          <cell r="DN2043">
            <v>54.029150000000001</v>
          </cell>
          <cell r="DP2043">
            <v>51.073809333333337</v>
          </cell>
          <cell r="DS2043">
            <v>51.737768854666662</v>
          </cell>
          <cell r="DV2043">
            <v>52.56557315634133</v>
          </cell>
          <cell r="DY2043">
            <v>53.932278058406204</v>
          </cell>
          <cell r="EB2043">
            <v>55.496314122099982</v>
          </cell>
          <cell r="EE2043">
            <v>57.16120354576298</v>
          </cell>
        </row>
        <row r="2044">
          <cell r="D2044">
            <v>1.4</v>
          </cell>
          <cell r="E2044">
            <v>0.8</v>
          </cell>
          <cell r="F2044">
            <v>2.76</v>
          </cell>
          <cell r="G2044">
            <v>4.62</v>
          </cell>
          <cell r="H2044">
            <v>2.9</v>
          </cell>
          <cell r="I2044">
            <v>5.1999999999999993</v>
          </cell>
          <cell r="J2044">
            <v>2.34</v>
          </cell>
          <cell r="K2044">
            <v>3.5</v>
          </cell>
          <cell r="L2044">
            <v>1</v>
          </cell>
          <cell r="M2044">
            <v>0.20200000000000001</v>
          </cell>
          <cell r="N2044" t="str">
            <v>…</v>
          </cell>
          <cell r="O2044" t="str">
            <v>…</v>
          </cell>
          <cell r="P2044" t="str">
            <v>…</v>
          </cell>
          <cell r="Q2044" t="str">
            <v>…</v>
          </cell>
          <cell r="R2044" t="str">
            <v>…</v>
          </cell>
          <cell r="S2044" t="str">
            <v>…</v>
          </cell>
          <cell r="T2044" t="str">
            <v>…</v>
          </cell>
          <cell r="U2044" t="str">
            <v>…</v>
          </cell>
          <cell r="V2044" t="str">
            <v>…</v>
          </cell>
          <cell r="W2044" t="str">
            <v>…</v>
          </cell>
          <cell r="X2044" t="str">
            <v>…</v>
          </cell>
          <cell r="Y2044" t="str">
            <v>…</v>
          </cell>
          <cell r="Z2044" t="str">
            <v>…</v>
          </cell>
          <cell r="AA2044" t="str">
            <v>…</v>
          </cell>
          <cell r="AB2044" t="str">
            <v>…</v>
          </cell>
          <cell r="AC2044" t="str">
            <v>…</v>
          </cell>
          <cell r="AD2044" t="str">
            <v>…</v>
          </cell>
          <cell r="AE2044" t="str">
            <v>…</v>
          </cell>
          <cell r="AF2044" t="str">
            <v>…</v>
          </cell>
          <cell r="AJ2044" t="str">
            <v>…</v>
          </cell>
          <cell r="AO2044" t="str">
            <v>…</v>
          </cell>
          <cell r="AV2044" t="str">
            <v>…</v>
          </cell>
          <cell r="BE2044" t="str">
            <v>…</v>
          </cell>
          <cell r="BQ2044" t="str">
            <v>…</v>
          </cell>
          <cell r="CB2044" t="str">
            <v>…</v>
          </cell>
          <cell r="CN2044" t="str">
            <v>…</v>
          </cell>
          <cell r="DA2044" t="str">
            <v>…</v>
          </cell>
          <cell r="DM2044" t="str">
            <v>…</v>
          </cell>
          <cell r="DN2044" t="str">
            <v>…</v>
          </cell>
          <cell r="DP2044" t="str">
            <v>…</v>
          </cell>
          <cell r="DS2044" t="str">
            <v>…</v>
          </cell>
          <cell r="DV2044" t="str">
            <v>…</v>
          </cell>
          <cell r="DY2044" t="str">
            <v>…</v>
          </cell>
          <cell r="EB2044" t="str">
            <v>…</v>
          </cell>
          <cell r="EE2044" t="str">
            <v>…</v>
          </cell>
        </row>
        <row r="2047">
          <cell r="D2047">
            <v>-38.819999999999993</v>
          </cell>
          <cell r="E2047">
            <v>-35.559999999999995</v>
          </cell>
          <cell r="F2047">
            <v>-30.839999999999989</v>
          </cell>
          <cell r="G2047">
            <v>-30.109999999999996</v>
          </cell>
          <cell r="H2047">
            <v>-37.87299999999999</v>
          </cell>
          <cell r="I2047">
            <v>-42.995999999999995</v>
          </cell>
          <cell r="J2047">
            <v>-15.471000000000004</v>
          </cell>
          <cell r="K2047">
            <v>-16.369</v>
          </cell>
          <cell r="L2047">
            <v>-0.30000000000001137</v>
          </cell>
          <cell r="M2047">
            <v>-5.7474500000000042</v>
          </cell>
          <cell r="N2047">
            <v>-2.7186999999999983</v>
          </cell>
          <cell r="O2047">
            <v>3.8085323350000024</v>
          </cell>
          <cell r="P2047">
            <v>-2.4950000000000188</v>
          </cell>
          <cell r="Q2047">
            <v>3.3654000000000082</v>
          </cell>
          <cell r="R2047">
            <v>2.4991640000000004</v>
          </cell>
          <cell r="S2047">
            <v>7.6380538250000072</v>
          </cell>
          <cell r="T2047">
            <v>-14.986139028000006</v>
          </cell>
          <cell r="U2047">
            <v>-18.625787770247182</v>
          </cell>
          <cell r="V2047">
            <v>-25.220003873999993</v>
          </cell>
          <cell r="W2047">
            <v>1.7621739337009608</v>
          </cell>
          <cell r="X2047">
            <v>6.2571471249999977</v>
          </cell>
          <cell r="Y2047">
            <v>0.80700000000000216</v>
          </cell>
          <cell r="Z2047">
            <v>13.5383986826577</v>
          </cell>
          <cell r="AA2047">
            <v>-3.2936869999999985</v>
          </cell>
          <cell r="AB2047">
            <v>-13.451011405297262</v>
          </cell>
          <cell r="AC2047">
            <v>9.2000000000000171</v>
          </cell>
          <cell r="AD2047">
            <v>-51.694726266000032</v>
          </cell>
          <cell r="AE2047">
            <v>-42.61576429077266</v>
          </cell>
          <cell r="AF2047">
            <v>-27.743000000000016</v>
          </cell>
          <cell r="AJ2047">
            <v>-33.283921794024572</v>
          </cell>
          <cell r="AO2047">
            <v>-24.622000000000007</v>
          </cell>
          <cell r="AV2047">
            <v>-22.049866613979276</v>
          </cell>
          <cell r="BE2047">
            <v>-47.134535696737842</v>
          </cell>
          <cell r="BQ2047">
            <v>-80.837599999999995</v>
          </cell>
          <cell r="CB2047">
            <v>-73.400000000000063</v>
          </cell>
          <cell r="CN2047">
            <v>-68.399999999999977</v>
          </cell>
          <cell r="DA2047">
            <v>-64.919999999999987</v>
          </cell>
          <cell r="DM2047">
            <v>-58.792078440304095</v>
          </cell>
          <cell r="DN2047">
            <v>-61.731682362319319</v>
          </cell>
          <cell r="DP2047">
            <v>-33.862756162248729</v>
          </cell>
          <cell r="DS2047">
            <v>-16.917948646120195</v>
          </cell>
          <cell r="DV2047">
            <v>-3.594398348140956</v>
          </cell>
          <cell r="DY2047">
            <v>10.137316985785887</v>
          </cell>
          <cell r="EB2047">
            <v>24.874625491736523</v>
          </cell>
          <cell r="EE2047">
            <v>41.388847328028469</v>
          </cell>
        </row>
        <row r="2050">
          <cell r="D2050">
            <v>-13.759999999999998</v>
          </cell>
          <cell r="E2050">
            <v>-17.04000000000001</v>
          </cell>
          <cell r="F2050">
            <v>-14.13999999999999</v>
          </cell>
          <cell r="G2050">
            <v>-18.949999999999989</v>
          </cell>
          <cell r="H2050">
            <v>-35.122999999999998</v>
          </cell>
          <cell r="I2050">
            <v>-26.409799999999983</v>
          </cell>
          <cell r="J2050">
            <v>-23.168640499000006</v>
          </cell>
          <cell r="K2050">
            <v>-26.972333333333331</v>
          </cell>
          <cell r="L2050">
            <v>-13.100000000000016</v>
          </cell>
          <cell r="M2050">
            <v>-16.247450000000004</v>
          </cell>
          <cell r="N2050">
            <v>-10.522040341</v>
          </cell>
          <cell r="O2050">
            <v>-4.5623897329999963</v>
          </cell>
          <cell r="P2050">
            <v>-11.889000000000017</v>
          </cell>
          <cell r="Q2050">
            <v>-5.4302957559999925</v>
          </cell>
          <cell r="R2050">
            <v>-7.3545073800000011</v>
          </cell>
          <cell r="S2050">
            <v>-3.5922274489999921</v>
          </cell>
          <cell r="T2050">
            <v>-22.829361210000002</v>
          </cell>
          <cell r="U2050">
            <v>-27.766118724247182</v>
          </cell>
          <cell r="V2050">
            <v>-34.282345349999993</v>
          </cell>
          <cell r="W2050">
            <v>-8.9363862762990394</v>
          </cell>
          <cell r="X2050">
            <v>-5.8310831540000017</v>
          </cell>
          <cell r="Y2050">
            <v>-15.992999999999999</v>
          </cell>
          <cell r="Z2050">
            <v>-3.1616013173423028</v>
          </cell>
          <cell r="AA2050">
            <v>-9.6867869999999954</v>
          </cell>
          <cell r="AB2050">
            <v>-22.141991405297258</v>
          </cell>
          <cell r="AC2050">
            <v>3.2326000000000192</v>
          </cell>
          <cell r="AD2050">
            <v>-56.594726266000031</v>
          </cell>
          <cell r="AE2050">
            <v>-48.089944290772664</v>
          </cell>
          <cell r="AF2050">
            <v>-33.266700000000021</v>
          </cell>
          <cell r="AJ2050">
            <v>-39.083921794024569</v>
          </cell>
          <cell r="AO2050">
            <v>-28.422000000000004</v>
          </cell>
          <cell r="AV2050">
            <v>-27.14586661397928</v>
          </cell>
          <cell r="BE2050">
            <v>-51.834535696737845</v>
          </cell>
          <cell r="BQ2050">
            <v>-85.161600000000007</v>
          </cell>
          <cell r="CB2050">
            <v>-77.400000000000063</v>
          </cell>
          <cell r="CN2050">
            <v>-74.699999999999989</v>
          </cell>
          <cell r="DA2050">
            <v>-74.186589999999995</v>
          </cell>
          <cell r="DM2050">
            <v>-72.094078440304088</v>
          </cell>
          <cell r="DN2050">
            <v>-75.158782362319315</v>
          </cell>
          <cell r="DP2050">
            <v>-48.262756162248735</v>
          </cell>
          <cell r="DS2050">
            <v>-34.017948646120189</v>
          </cell>
          <cell r="DV2050">
            <v>-20.69439834814095</v>
          </cell>
          <cell r="DY2050">
            <v>-6.9626830142141074</v>
          </cell>
          <cell r="EB2050">
            <v>7.7746254917365292</v>
          </cell>
          <cell r="EE2050">
            <v>24.288847328028467</v>
          </cell>
        </row>
        <row r="2052">
          <cell r="D2052">
            <v>4.83</v>
          </cell>
          <cell r="E2052">
            <v>9.68</v>
          </cell>
          <cell r="F2052">
            <v>4.0999999999999996</v>
          </cell>
          <cell r="G2052">
            <v>4.4400000000000004</v>
          </cell>
          <cell r="H2052">
            <v>3.1</v>
          </cell>
          <cell r="I2052">
            <v>1.3</v>
          </cell>
          <cell r="J2052" t="str">
            <v>…</v>
          </cell>
          <cell r="K2052" t="str">
            <v>…</v>
          </cell>
          <cell r="L2052" t="str">
            <v>…</v>
          </cell>
          <cell r="M2052" t="str">
            <v>…</v>
          </cell>
          <cell r="N2052" t="str">
            <v>…</v>
          </cell>
          <cell r="O2052" t="str">
            <v>…</v>
          </cell>
          <cell r="P2052" t="str">
            <v>…</v>
          </cell>
          <cell r="Q2052" t="str">
            <v>…</v>
          </cell>
          <cell r="R2052" t="str">
            <v>…</v>
          </cell>
          <cell r="S2052" t="str">
            <v>…</v>
          </cell>
          <cell r="T2052" t="str">
            <v>…</v>
          </cell>
          <cell r="U2052" t="str">
            <v>…</v>
          </cell>
          <cell r="V2052" t="str">
            <v>…</v>
          </cell>
          <cell r="W2052" t="str">
            <v>…</v>
          </cell>
          <cell r="X2052" t="str">
            <v>…</v>
          </cell>
          <cell r="Y2052" t="str">
            <v>…</v>
          </cell>
          <cell r="Z2052" t="str">
            <v>…</v>
          </cell>
          <cell r="AA2052" t="str">
            <v>…</v>
          </cell>
          <cell r="AB2052" t="str">
            <v>…</v>
          </cell>
          <cell r="AC2052" t="str">
            <v>…</v>
          </cell>
          <cell r="AD2052" t="str">
            <v>…</v>
          </cell>
          <cell r="AE2052" t="str">
            <v>…</v>
          </cell>
          <cell r="AF2052" t="str">
            <v>…</v>
          </cell>
          <cell r="AJ2052" t="str">
            <v>…</v>
          </cell>
          <cell r="AO2052" t="str">
            <v>…</v>
          </cell>
          <cell r="AV2052" t="str">
            <v>…</v>
          </cell>
          <cell r="BE2052" t="str">
            <v>…</v>
          </cell>
          <cell r="BQ2052" t="str">
            <v>…</v>
          </cell>
          <cell r="CB2052" t="str">
            <v>…</v>
          </cell>
          <cell r="CN2052" t="str">
            <v>…</v>
          </cell>
          <cell r="DA2052" t="str">
            <v>…</v>
          </cell>
          <cell r="DM2052" t="str">
            <v>…</v>
          </cell>
          <cell r="DN2052" t="str">
            <v>…</v>
          </cell>
          <cell r="DP2052" t="str">
            <v>…</v>
          </cell>
          <cell r="DS2052" t="str">
            <v>…</v>
          </cell>
          <cell r="DV2052" t="str">
            <v>…</v>
          </cell>
          <cell r="DY2052" t="str">
            <v>…</v>
          </cell>
          <cell r="EB2052" t="str">
            <v>…</v>
          </cell>
          <cell r="EE2052" t="str">
            <v>…</v>
          </cell>
        </row>
        <row r="2065">
          <cell r="D2065">
            <v>-1.1599999999999999</v>
          </cell>
          <cell r="E2065">
            <v>-1.92</v>
          </cell>
          <cell r="F2065">
            <v>-1.41</v>
          </cell>
          <cell r="G2065">
            <v>2.25</v>
          </cell>
          <cell r="H2065">
            <v>6.7</v>
          </cell>
          <cell r="I2065">
            <v>9.1</v>
          </cell>
          <cell r="J2065">
            <v>35.200000000000003</v>
          </cell>
          <cell r="K2065">
            <v>5.5</v>
          </cell>
          <cell r="L2065">
            <v>13.9</v>
          </cell>
          <cell r="M2065">
            <v>-35.799999999999997</v>
          </cell>
          <cell r="N2065">
            <v>4.3</v>
          </cell>
          <cell r="O2065">
            <v>-2.8000000000000003</v>
          </cell>
          <cell r="P2065">
            <v>-3.5</v>
          </cell>
          <cell r="Q2065">
            <v>-7.7</v>
          </cell>
          <cell r="R2065">
            <v>-15.099999999999998</v>
          </cell>
          <cell r="S2065">
            <v>-4.6759999999999993</v>
          </cell>
          <cell r="T2065">
            <v>6.1669999999999998</v>
          </cell>
          <cell r="U2065">
            <v>2.8999999999999986</v>
          </cell>
          <cell r="V2065">
            <v>9.4</v>
          </cell>
          <cell r="W2065">
            <v>-19.8</v>
          </cell>
          <cell r="X2065">
            <v>-13.7</v>
          </cell>
          <cell r="Y2065">
            <v>-10.5</v>
          </cell>
          <cell r="Z2065">
            <v>-19.2</v>
          </cell>
          <cell r="AA2065">
            <v>-12.9</v>
          </cell>
          <cell r="AB2065">
            <v>2.4</v>
          </cell>
          <cell r="AC2065">
            <v>2.2000000000000002</v>
          </cell>
          <cell r="AD2065">
            <v>2.84</v>
          </cell>
          <cell r="AE2065">
            <v>-12.1</v>
          </cell>
          <cell r="AF2065">
            <v>-10.122999999999999</v>
          </cell>
          <cell r="AJ2065">
            <v>-6</v>
          </cell>
          <cell r="AO2065">
            <v>-9.0020999999999987</v>
          </cell>
          <cell r="AV2065">
            <v>-29.700000000000003</v>
          </cell>
          <cell r="BE2065">
            <v>96.600000000000009</v>
          </cell>
          <cell r="BQ2065">
            <v>51.720799999999969</v>
          </cell>
          <cell r="CB2065">
            <v>-11.400000000000006</v>
          </cell>
          <cell r="CN2065">
            <v>101.6</v>
          </cell>
          <cell r="DA2065">
            <v>26.400000000000034</v>
          </cell>
          <cell r="DM2065">
            <v>-13.199999999999989</v>
          </cell>
          <cell r="DN2065">
            <v>-14.572099999999978</v>
          </cell>
          <cell r="DP2065">
            <v>-13.199999999999989</v>
          </cell>
          <cell r="DS2065">
            <v>-13.199999999999989</v>
          </cell>
          <cell r="DV2065">
            <v>-13.199999999999989</v>
          </cell>
          <cell r="DY2065">
            <v>-13.200000000000017</v>
          </cell>
          <cell r="EB2065">
            <v>-13.199999999999989</v>
          </cell>
          <cell r="EE2065">
            <v>-13.199999999999989</v>
          </cell>
        </row>
        <row r="2066">
          <cell r="D2066">
            <v>4.42</v>
          </cell>
          <cell r="E2066">
            <v>1.63</v>
          </cell>
          <cell r="F2066">
            <v>1.59</v>
          </cell>
          <cell r="G2066">
            <v>1</v>
          </cell>
          <cell r="H2066">
            <v>8.3000000000000007</v>
          </cell>
          <cell r="I2066">
            <v>6.31</v>
          </cell>
          <cell r="J2066">
            <v>9.2190000000000012</v>
          </cell>
          <cell r="K2066">
            <v>-14.146000000000003</v>
          </cell>
          <cell r="L2066">
            <v>11.999000000000002</v>
          </cell>
          <cell r="M2066">
            <v>13.095000000000001</v>
          </cell>
          <cell r="N2066">
            <v>16.231999999999999</v>
          </cell>
          <cell r="O2066">
            <v>-67.339424999999991</v>
          </cell>
          <cell r="P2066">
            <v>0.49600000000000399</v>
          </cell>
          <cell r="Q2066">
            <v>16.332483999999997</v>
          </cell>
          <cell r="R2066">
            <v>7.8039087940000025</v>
          </cell>
          <cell r="S2066">
            <v>26.127145188</v>
          </cell>
          <cell r="T2066">
            <v>24.312389999999997</v>
          </cell>
          <cell r="U2066">
            <v>18.479847999999997</v>
          </cell>
          <cell r="V2066">
            <v>6.5957147189999912</v>
          </cell>
          <cell r="W2066">
            <v>-38.234063353999858</v>
          </cell>
          <cell r="X2066">
            <v>17.299419136299171</v>
          </cell>
          <cell r="Y2066">
            <v>17.533495999999893</v>
          </cell>
          <cell r="Z2066">
            <v>-94.666717236299263</v>
          </cell>
          <cell r="AA2066">
            <v>-1.325280237000003</v>
          </cell>
          <cell r="AB2066">
            <v>6.2999999999999972</v>
          </cell>
          <cell r="AC2066">
            <v>8.1390200000000004</v>
          </cell>
          <cell r="AD2066">
            <v>36.332951625</v>
          </cell>
          <cell r="AE2066">
            <v>9.0000000000145519E-5</v>
          </cell>
          <cell r="AF2066">
            <v>7.8885000000000005</v>
          </cell>
          <cell r="AJ2066">
            <v>4.5591130000000293</v>
          </cell>
          <cell r="AO2066">
            <v>-4.9999800000000096</v>
          </cell>
          <cell r="AV2066">
            <v>0</v>
          </cell>
          <cell r="BE2066">
            <v>165.9</v>
          </cell>
          <cell r="BQ2066">
            <v>-32.624311587999934</v>
          </cell>
          <cell r="CB2066">
            <v>0</v>
          </cell>
          <cell r="CN2066">
            <v>0</v>
          </cell>
          <cell r="DA2066">
            <v>-149</v>
          </cell>
          <cell r="DM2066">
            <v>0</v>
          </cell>
          <cell r="DN2066">
            <v>0</v>
          </cell>
          <cell r="DP2066">
            <v>0</v>
          </cell>
          <cell r="DS2066">
            <v>0</v>
          </cell>
          <cell r="DV2066">
            <v>0</v>
          </cell>
          <cell r="DY2066">
            <v>0</v>
          </cell>
          <cell r="EB2066">
            <v>0</v>
          </cell>
          <cell r="EE2066">
            <v>0</v>
          </cell>
        </row>
        <row r="2073">
          <cell r="D2073">
            <v>6.56</v>
          </cell>
          <cell r="E2073">
            <v>11.44</v>
          </cell>
          <cell r="F2073">
            <v>9.9</v>
          </cell>
          <cell r="G2073">
            <v>7.75</v>
          </cell>
          <cell r="H2073">
            <v>5.88</v>
          </cell>
          <cell r="I2073">
            <v>4</v>
          </cell>
          <cell r="J2073">
            <v>7</v>
          </cell>
          <cell r="K2073">
            <v>11.4</v>
          </cell>
          <cell r="L2073">
            <v>1.04</v>
          </cell>
          <cell r="M2073">
            <v>13.4</v>
          </cell>
          <cell r="N2073">
            <v>4.4000000000000004</v>
          </cell>
          <cell r="O2073">
            <v>5</v>
          </cell>
          <cell r="P2073">
            <v>9.9</v>
          </cell>
          <cell r="Q2073">
            <v>5.1120000000000001</v>
          </cell>
          <cell r="R2073">
            <v>2.5</v>
          </cell>
          <cell r="S2073">
            <v>0.99999999999999989</v>
          </cell>
          <cell r="T2073">
            <v>4.0860000000000003</v>
          </cell>
          <cell r="U2073">
            <v>14.782699000000001</v>
          </cell>
          <cell r="V2073">
            <v>2.7</v>
          </cell>
          <cell r="W2073">
            <v>67.230999999999995</v>
          </cell>
          <cell r="X2073">
            <v>13.2</v>
          </cell>
          <cell r="Y2073">
            <v>12.6</v>
          </cell>
          <cell r="Z2073">
            <v>257.60000000000002</v>
          </cell>
          <cell r="AA2073">
            <v>13.8</v>
          </cell>
          <cell r="AB2073">
            <v>0</v>
          </cell>
          <cell r="AC2073">
            <v>11.4</v>
          </cell>
          <cell r="AD2073">
            <v>9.6999999999999993</v>
          </cell>
          <cell r="AE2073">
            <v>68</v>
          </cell>
          <cell r="AF2073">
            <v>41.762999999999998</v>
          </cell>
          <cell r="AJ2073">
            <v>38.4</v>
          </cell>
          <cell r="AO2073">
            <v>21.2</v>
          </cell>
          <cell r="AV2073">
            <v>37.6</v>
          </cell>
          <cell r="BE2073">
            <v>80.242999999999995</v>
          </cell>
          <cell r="BQ2073">
            <v>70.099999999999994</v>
          </cell>
          <cell r="CB2073">
            <v>0</v>
          </cell>
          <cell r="CN2073">
            <v>0</v>
          </cell>
          <cell r="DA2073">
            <v>26.5</v>
          </cell>
          <cell r="DM2073">
            <v>29.116666666666671</v>
          </cell>
          <cell r="DN2073">
            <v>33.200000000000003</v>
          </cell>
          <cell r="DP2073">
            <v>36.6</v>
          </cell>
          <cell r="DS2073">
            <v>60</v>
          </cell>
          <cell r="DV2073">
            <v>60</v>
          </cell>
          <cell r="DY2073">
            <v>60</v>
          </cell>
          <cell r="EB2073">
            <v>60</v>
          </cell>
          <cell r="EE2073">
            <v>60</v>
          </cell>
        </row>
        <row r="2074">
          <cell r="D2074">
            <v>15.6</v>
          </cell>
          <cell r="E2074">
            <v>21</v>
          </cell>
          <cell r="F2074">
            <v>18.399999999999999</v>
          </cell>
          <cell r="G2074">
            <v>13.9</v>
          </cell>
          <cell r="H2074">
            <v>11.9</v>
          </cell>
          <cell r="I2074">
            <v>21.8</v>
          </cell>
          <cell r="J2074">
            <v>19.399999999999999</v>
          </cell>
          <cell r="K2074">
            <v>23.3</v>
          </cell>
          <cell r="L2074">
            <v>35.5</v>
          </cell>
          <cell r="M2074">
            <v>8.4</v>
          </cell>
          <cell r="N2074">
            <v>33.299999999999997</v>
          </cell>
          <cell r="O2074">
            <v>61.1</v>
          </cell>
          <cell r="P2074">
            <v>57.284999999999997</v>
          </cell>
          <cell r="Q2074">
            <v>39.139000000000003</v>
          </cell>
          <cell r="R2074">
            <v>21.786999999999999</v>
          </cell>
          <cell r="S2074">
            <v>26.50705</v>
          </cell>
          <cell r="T2074">
            <v>5.95784</v>
          </cell>
          <cell r="U2074">
            <v>7.9049999999999994</v>
          </cell>
          <cell r="V2074">
            <v>6.6258599999999994</v>
          </cell>
          <cell r="W2074">
            <v>24.689</v>
          </cell>
          <cell r="X2074">
            <v>20.2</v>
          </cell>
          <cell r="Y2074">
            <v>29.7</v>
          </cell>
          <cell r="Z2074">
            <v>32.799999999999997</v>
          </cell>
          <cell r="AA2074">
            <v>40.700000000000003</v>
          </cell>
          <cell r="AB2074">
            <v>26.3</v>
          </cell>
          <cell r="AC2074">
            <v>35.676000000000002</v>
          </cell>
          <cell r="AD2074">
            <v>11</v>
          </cell>
          <cell r="AE2074">
            <v>17.3</v>
          </cell>
          <cell r="AF2074">
            <v>38.198</v>
          </cell>
          <cell r="AJ2074">
            <v>23.8</v>
          </cell>
          <cell r="AO2074">
            <v>39.4</v>
          </cell>
          <cell r="AV2074">
            <v>60.6</v>
          </cell>
          <cell r="BE2074">
            <v>48.5</v>
          </cell>
          <cell r="BQ2074">
            <v>102.8</v>
          </cell>
          <cell r="CB2074">
            <v>69.8</v>
          </cell>
          <cell r="CN2074">
            <v>69.400000000000006</v>
          </cell>
          <cell r="DA2074">
            <v>72.5</v>
          </cell>
          <cell r="DM2074">
            <v>75.003299993333329</v>
          </cell>
          <cell r="DN2074">
            <v>78.753464992999994</v>
          </cell>
          <cell r="DP2074">
            <v>84.6</v>
          </cell>
          <cell r="DS2074">
            <v>84.6</v>
          </cell>
          <cell r="DV2074">
            <v>84.6</v>
          </cell>
          <cell r="DY2074">
            <v>84.6</v>
          </cell>
          <cell r="EB2074">
            <v>84.6</v>
          </cell>
          <cell r="EE2074">
            <v>84.6</v>
          </cell>
        </row>
        <row r="2078">
          <cell r="D2078">
            <v>10.62</v>
          </cell>
          <cell r="E2078">
            <v>10.84</v>
          </cell>
          <cell r="F2078">
            <v>11.12</v>
          </cell>
          <cell r="G2078">
            <v>13.7</v>
          </cell>
          <cell r="H2078">
            <v>6.98</v>
          </cell>
          <cell r="I2078">
            <v>12.45</v>
          </cell>
          <cell r="J2078" t="str">
            <v>...</v>
          </cell>
          <cell r="K2078">
            <v>10.3</v>
          </cell>
          <cell r="L2078">
            <v>0</v>
          </cell>
          <cell r="M2078">
            <v>1.9</v>
          </cell>
          <cell r="N2078" t="str">
            <v>...</v>
          </cell>
          <cell r="O2078" t="str">
            <v>...</v>
          </cell>
          <cell r="P2078" t="str">
            <v>...</v>
          </cell>
          <cell r="Q2078">
            <v>8.7110000000000003</v>
          </cell>
          <cell r="R2078">
            <v>9.6717000000000013</v>
          </cell>
          <cell r="S2078">
            <v>1.3208500000000001</v>
          </cell>
          <cell r="T2078">
            <v>5</v>
          </cell>
          <cell r="U2078">
            <v>4.0161544000000049E-2</v>
          </cell>
          <cell r="V2078">
            <v>4</v>
          </cell>
          <cell r="W2078" t="str">
            <v>...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25</v>
          </cell>
          <cell r="AE2078" t="str">
            <v>...</v>
          </cell>
          <cell r="AF2078" t="str">
            <v>...</v>
          </cell>
          <cell r="AJ2078">
            <v>0</v>
          </cell>
          <cell r="AO2078">
            <v>8</v>
          </cell>
          <cell r="AV2078">
            <v>0</v>
          </cell>
          <cell r="BE2078">
            <v>0.79999999999999716</v>
          </cell>
          <cell r="BQ2078">
            <v>0.79999999999999716</v>
          </cell>
          <cell r="CB2078">
            <v>0</v>
          </cell>
          <cell r="CN2078">
            <v>0</v>
          </cell>
          <cell r="DA2078">
            <v>0</v>
          </cell>
          <cell r="DM2078">
            <v>24.883333333333329</v>
          </cell>
          <cell r="DN2078">
            <v>20.799999999999997</v>
          </cell>
          <cell r="DP2078">
            <v>0</v>
          </cell>
          <cell r="DS2078">
            <v>0</v>
          </cell>
          <cell r="DV2078">
            <v>0</v>
          </cell>
          <cell r="DY2078">
            <v>0</v>
          </cell>
          <cell r="EB2078">
            <v>0</v>
          </cell>
          <cell r="EE2078">
            <v>0</v>
          </cell>
        </row>
        <row r="2079">
          <cell r="D2079">
            <v>17.8</v>
          </cell>
          <cell r="E2079">
            <v>6.7</v>
          </cell>
          <cell r="F2079">
            <v>7.7</v>
          </cell>
          <cell r="G2079">
            <v>10.8</v>
          </cell>
          <cell r="H2079">
            <v>15</v>
          </cell>
          <cell r="I2079">
            <v>8.6</v>
          </cell>
          <cell r="J2079">
            <v>7.4</v>
          </cell>
          <cell r="K2079">
            <v>19.8</v>
          </cell>
          <cell r="L2079">
            <v>15.299999999999997</v>
          </cell>
          <cell r="M2079">
            <v>2.9</v>
          </cell>
          <cell r="N2079">
            <v>2.7</v>
          </cell>
          <cell r="O2079">
            <v>0.5</v>
          </cell>
          <cell r="P2079">
            <v>1.3520000000000001</v>
          </cell>
          <cell r="Q2079">
            <v>3.2</v>
          </cell>
          <cell r="R2079">
            <v>1.3380000000000001</v>
          </cell>
          <cell r="S2079">
            <v>5.9978400000000001</v>
          </cell>
          <cell r="T2079">
            <v>2.9980000000000002</v>
          </cell>
          <cell r="U2079">
            <v>2.6</v>
          </cell>
          <cell r="V2079">
            <v>23.274139999999999</v>
          </cell>
          <cell r="W2079">
            <v>3</v>
          </cell>
          <cell r="X2079">
            <v>0</v>
          </cell>
          <cell r="Y2079">
            <v>0</v>
          </cell>
          <cell r="Z2079">
            <v>0</v>
          </cell>
          <cell r="AA2079">
            <v>3.5</v>
          </cell>
          <cell r="AB2079">
            <v>4</v>
          </cell>
          <cell r="AC2079">
            <v>2.6999999999999997</v>
          </cell>
          <cell r="AD2079">
            <v>1.1000000000000001</v>
          </cell>
          <cell r="AE2079">
            <v>0</v>
          </cell>
          <cell r="AF2079">
            <v>3.8</v>
          </cell>
          <cell r="AJ2079">
            <v>5.0999999999999979</v>
          </cell>
          <cell r="AO2079">
            <v>5.5</v>
          </cell>
          <cell r="AV2079">
            <v>5.8</v>
          </cell>
          <cell r="BE2079">
            <v>9.5</v>
          </cell>
          <cell r="BQ2079">
            <v>21.900000000000006</v>
          </cell>
          <cell r="CB2079">
            <v>8.7999999999999972</v>
          </cell>
          <cell r="CN2079">
            <v>7.5</v>
          </cell>
          <cell r="DA2079">
            <v>7.5</v>
          </cell>
          <cell r="DM2079">
            <v>10.54962242</v>
          </cell>
          <cell r="DN2079">
            <v>11.077103541000001</v>
          </cell>
          <cell r="DP2079">
            <v>11.800000000000011</v>
          </cell>
          <cell r="DS2079">
            <v>8.6000000000000085</v>
          </cell>
          <cell r="DV2079">
            <v>8.6000000000000085</v>
          </cell>
          <cell r="DY2079">
            <v>8.6000000000000085</v>
          </cell>
          <cell r="EB2079">
            <v>8.6000000000000085</v>
          </cell>
          <cell r="EE2079">
            <v>8.6000000000000085</v>
          </cell>
        </row>
        <row r="2080">
          <cell r="D2080">
            <v>-6.78</v>
          </cell>
          <cell r="E2080">
            <v>-9.5299999999999994</v>
          </cell>
          <cell r="F2080">
            <v>-8.4</v>
          </cell>
          <cell r="G2080">
            <v>-6.94</v>
          </cell>
          <cell r="H2080">
            <v>-5.6</v>
          </cell>
          <cell r="I2080">
            <v>-5.6</v>
          </cell>
          <cell r="J2080">
            <v>-6.3</v>
          </cell>
          <cell r="K2080">
            <v>-9</v>
          </cell>
          <cell r="L2080">
            <v>-11.8</v>
          </cell>
          <cell r="M2080">
            <v>-11.9</v>
          </cell>
          <cell r="N2080">
            <v>-12</v>
          </cell>
          <cell r="O2080">
            <v>-10.441898999999999</v>
          </cell>
          <cell r="P2080">
            <v>-13.692000000000002</v>
          </cell>
          <cell r="Q2080">
            <v>-16.359409999999997</v>
          </cell>
          <cell r="R2080">
            <v>-15.190060000000001</v>
          </cell>
          <cell r="S2080">
            <v>-20.39837</v>
          </cell>
          <cell r="T2080">
            <v>-19.428579999999997</v>
          </cell>
          <cell r="U2080">
            <v>-15.570169999999999</v>
          </cell>
          <cell r="V2080">
            <v>-11.982140000000001</v>
          </cell>
          <cell r="W2080">
            <v>-96.066000000000102</v>
          </cell>
          <cell r="X2080">
            <v>-61.359810000000003</v>
          </cell>
          <cell r="Y2080">
            <v>-42.165459999999896</v>
          </cell>
          <cell r="Z2080">
            <v>-243.083</v>
          </cell>
          <cell r="AA2080">
            <v>-17.108619999999998</v>
          </cell>
          <cell r="AB2080">
            <v>-14.239389999999997</v>
          </cell>
          <cell r="AC2080">
            <v>-8.4286200000000004</v>
          </cell>
          <cell r="AD2080">
            <v>-5.0567799999999998</v>
          </cell>
          <cell r="AE2080">
            <v>-5.84307</v>
          </cell>
          <cell r="AF2080">
            <v>-6.9891399999999999</v>
          </cell>
          <cell r="AJ2080">
            <v>-8.6999999999999993</v>
          </cell>
          <cell r="AO2080">
            <v>-1.8</v>
          </cell>
          <cell r="AV2080">
            <v>-5.7</v>
          </cell>
          <cell r="BE2080">
            <v>-5.7</v>
          </cell>
          <cell r="BQ2080">
            <v>-5.4</v>
          </cell>
          <cell r="CB2080">
            <v>-5.6</v>
          </cell>
          <cell r="CN2080">
            <v>-12.5</v>
          </cell>
          <cell r="DA2080">
            <v>-5.59</v>
          </cell>
          <cell r="DM2080">
            <v>-3.8</v>
          </cell>
          <cell r="DN2080">
            <v>-3.9899999999999998</v>
          </cell>
          <cell r="DP2080">
            <v>-5.0999999999999996</v>
          </cell>
          <cell r="DS2080">
            <v>-6.4</v>
          </cell>
          <cell r="DV2080">
            <v>-6.4</v>
          </cell>
          <cell r="DY2080">
            <v>-6.4</v>
          </cell>
          <cell r="EB2080">
            <v>-6.4</v>
          </cell>
          <cell r="EE2080">
            <v>-6.4</v>
          </cell>
        </row>
        <row r="2081">
          <cell r="D2081" t="str">
            <v>--</v>
          </cell>
          <cell r="E2081">
            <v>6.81</v>
          </cell>
          <cell r="F2081">
            <v>2.2599999999999998</v>
          </cell>
          <cell r="G2081">
            <v>3.05</v>
          </cell>
          <cell r="H2081">
            <v>0</v>
          </cell>
          <cell r="I2081">
            <v>0</v>
          </cell>
          <cell r="J2081">
            <v>0</v>
          </cell>
          <cell r="K2081">
            <v>19.856000000000002</v>
          </cell>
          <cell r="L2081">
            <v>3.8</v>
          </cell>
          <cell r="M2081">
            <v>3.657</v>
          </cell>
          <cell r="N2081">
            <v>0</v>
          </cell>
          <cell r="O2081">
            <v>76.398394999999994</v>
          </cell>
          <cell r="P2081">
            <v>15.110999999999999</v>
          </cell>
          <cell r="Q2081">
            <v>0</v>
          </cell>
          <cell r="R2081">
            <v>6.4</v>
          </cell>
          <cell r="S2081">
            <v>0</v>
          </cell>
          <cell r="T2081">
            <v>0</v>
          </cell>
          <cell r="U2081">
            <v>0</v>
          </cell>
          <cell r="V2081">
            <v>10.274475635000011</v>
          </cell>
          <cell r="W2081">
            <v>51.1</v>
          </cell>
          <cell r="X2081">
            <v>7.3704808317008297</v>
          </cell>
          <cell r="Y2081">
            <v>17.51446</v>
          </cell>
          <cell r="Z2081">
            <v>102.66671723629926</v>
          </cell>
          <cell r="AA2081">
            <v>20.794486500000001</v>
          </cell>
          <cell r="AB2081">
            <v>0</v>
          </cell>
          <cell r="AC2081">
            <v>0</v>
          </cell>
          <cell r="AD2081">
            <v>-29.8811</v>
          </cell>
          <cell r="AE2081">
            <v>31.358000000000001</v>
          </cell>
          <cell r="AF2081">
            <v>20.741</v>
          </cell>
          <cell r="AJ2081">
            <v>3.9822469999999717</v>
          </cell>
          <cell r="AO2081">
            <v>-8.0945199999999886</v>
          </cell>
          <cell r="AV2081">
            <v>0</v>
          </cell>
          <cell r="BE2081">
            <v>0</v>
          </cell>
          <cell r="BQ2081">
            <v>6.8000000000000007</v>
          </cell>
          <cell r="CB2081">
            <v>5.4</v>
          </cell>
          <cell r="CN2081">
            <v>1.3</v>
          </cell>
          <cell r="DA2081">
            <v>149</v>
          </cell>
          <cell r="DM2081">
            <v>-1</v>
          </cell>
          <cell r="DN2081">
            <v>-1</v>
          </cell>
          <cell r="DP2081">
            <v>-0.3</v>
          </cell>
          <cell r="DS2081">
            <v>-0.3</v>
          </cell>
          <cell r="DV2081">
            <v>-0.3</v>
          </cell>
          <cell r="DY2081">
            <v>-0.3</v>
          </cell>
          <cell r="EB2081">
            <v>-0.3</v>
          </cell>
          <cell r="EE2081">
            <v>-0.3</v>
          </cell>
        </row>
        <row r="2084">
          <cell r="D2084">
            <v>-0.3</v>
          </cell>
          <cell r="E2084">
            <v>-2.7</v>
          </cell>
          <cell r="F2084">
            <v>3.4</v>
          </cell>
          <cell r="G2084">
            <v>-1</v>
          </cell>
          <cell r="H2084">
            <v>2.1</v>
          </cell>
          <cell r="I2084">
            <v>-5.3000000000002601E-2</v>
          </cell>
          <cell r="J2084">
            <v>-1.0579999999999998</v>
          </cell>
          <cell r="K2084">
            <v>-0.20500000000000007</v>
          </cell>
          <cell r="L2084">
            <v>0.31899999999999906</v>
          </cell>
          <cell r="M2084">
            <v>0.50299999999999656</v>
          </cell>
          <cell r="N2084">
            <v>1.4610000000000056</v>
          </cell>
          <cell r="O2084">
            <v>1.2839999999999989</v>
          </cell>
          <cell r="P2084">
            <v>-2.4190000000000005</v>
          </cell>
          <cell r="Q2084">
            <v>1.6560000000000041</v>
          </cell>
          <cell r="R2084">
            <v>1.6429999999999971</v>
          </cell>
          <cell r="S2084">
            <v>2.0600000000000023</v>
          </cell>
          <cell r="T2084">
            <v>2.892000000000003</v>
          </cell>
          <cell r="U2084">
            <v>6.7889999999999908</v>
          </cell>
          <cell r="V2084">
            <v>11.154999999999994</v>
          </cell>
          <cell r="W2084">
            <v>-3.3129999999999953</v>
          </cell>
          <cell r="X2084">
            <v>-16.154000000000003</v>
          </cell>
          <cell r="Y2084">
            <v>-3.9239999999999853</v>
          </cell>
          <cell r="Z2084">
            <v>-14.452000000000012</v>
          </cell>
          <cell r="AA2084">
            <v>10.037000000000006</v>
          </cell>
          <cell r="AB2084">
            <v>12.116000000000014</v>
          </cell>
          <cell r="AC2084">
            <v>-4.1890000000000072</v>
          </cell>
          <cell r="AD2084">
            <v>9.241999999999976</v>
          </cell>
          <cell r="AE2084">
            <v>-17.787999999999982</v>
          </cell>
          <cell r="AF2084">
            <v>7.5830000000000055</v>
          </cell>
          <cell r="AJ2084">
            <v>-20.920000000000016</v>
          </cell>
          <cell r="AO2084">
            <v>-36.414000000000001</v>
          </cell>
          <cell r="AV2084">
            <v>6.6820000000000306</v>
          </cell>
          <cell r="BE2084">
            <v>0.28643371268056228</v>
          </cell>
          <cell r="BQ2084">
            <v>55.639999999999965</v>
          </cell>
          <cell r="CB2084">
            <v>38.105000000000004</v>
          </cell>
          <cell r="CN2084">
            <v>14.912236049059231</v>
          </cell>
          <cell r="DA2084">
            <v>-29.363</v>
          </cell>
          <cell r="DM2084">
            <v>3.5554994403040752</v>
          </cell>
          <cell r="DN2084">
            <v>6.2228033623192545</v>
          </cell>
          <cell r="DP2084">
            <v>-26.189569897751269</v>
          </cell>
          <cell r="DS2084">
            <v>-16.779591502399811</v>
          </cell>
          <cell r="DV2084">
            <v>-14.822485275308097</v>
          </cell>
          <cell r="DY2084">
            <v>-28.48806349589276</v>
          </cell>
          <cell r="EB2084">
            <v>-43.156419322996925</v>
          </cell>
          <cell r="EE2084">
            <v>-59.59878678506864</v>
          </cell>
        </row>
        <row r="2085">
          <cell r="D2085" t="str">
            <v>--</v>
          </cell>
          <cell r="E2085" t="str">
            <v>--</v>
          </cell>
          <cell r="F2085" t="str">
            <v>--</v>
          </cell>
          <cell r="G2085">
            <v>0</v>
          </cell>
          <cell r="H2085">
            <v>10.35</v>
          </cell>
          <cell r="I2085">
            <v>0.83300000000000018</v>
          </cell>
          <cell r="J2085">
            <v>0</v>
          </cell>
          <cell r="K2085">
            <v>9.9999999999944578E-4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3.3680000000000003</v>
          </cell>
          <cell r="R2085">
            <v>0</v>
          </cell>
          <cell r="S2085">
            <v>0</v>
          </cell>
          <cell r="T2085">
            <v>4.5034400000076857E-4</v>
          </cell>
          <cell r="U2085">
            <v>-4.5034400000076857E-4</v>
          </cell>
          <cell r="V2085">
            <v>2.8550000000000004</v>
          </cell>
          <cell r="W2085">
            <v>0.98699999999999832</v>
          </cell>
          <cell r="X2085">
            <v>22.700000000000003</v>
          </cell>
          <cell r="Y2085">
            <v>0.89099999999999824</v>
          </cell>
          <cell r="Z2085">
            <v>1.3710000000000022</v>
          </cell>
          <cell r="AA2085">
            <v>1.2999999999999972</v>
          </cell>
          <cell r="AB2085">
            <v>1.3010000000000019</v>
          </cell>
          <cell r="AC2085">
            <v>1.3010000000000019</v>
          </cell>
          <cell r="AD2085">
            <v>1.2999999999999972</v>
          </cell>
          <cell r="AE2085">
            <v>0.65100000000000335</v>
          </cell>
          <cell r="AF2085">
            <v>0</v>
          </cell>
          <cell r="AJ2085">
            <v>1.8019999999999996</v>
          </cell>
          <cell r="AO2085">
            <v>29.472999999999992</v>
          </cell>
          <cell r="AV2085">
            <v>0</v>
          </cell>
          <cell r="BE2085">
            <v>0.50800000000000978</v>
          </cell>
          <cell r="BQ2085">
            <v>-0.23100000000000875</v>
          </cell>
          <cell r="CB2085">
            <v>-0.23699999999999477</v>
          </cell>
          <cell r="CN2085">
            <v>7.2599999999999909</v>
          </cell>
          <cell r="DA2085">
            <v>0</v>
          </cell>
          <cell r="DM2085">
            <v>-6.7360809999999987</v>
          </cell>
          <cell r="DN2085">
            <v>-6.7360809999999987</v>
          </cell>
          <cell r="DP2085">
            <v>-6.7360809999999987</v>
          </cell>
          <cell r="DS2085">
            <v>-6.7360809999999987</v>
          </cell>
          <cell r="DV2085">
            <v>-6.7360809999999987</v>
          </cell>
          <cell r="DY2085">
            <v>-6.7360809999999987</v>
          </cell>
          <cell r="EB2085">
            <v>-6.7360809999999987</v>
          </cell>
          <cell r="EE2085">
            <v>-6.7360809999999987</v>
          </cell>
        </row>
        <row r="2086">
          <cell r="D2086">
            <v>0.4</v>
          </cell>
          <cell r="E2086">
            <v>1.8</v>
          </cell>
          <cell r="F2086">
            <v>-4.7</v>
          </cell>
          <cell r="G2086">
            <v>-0.5</v>
          </cell>
          <cell r="H2086">
            <v>-0.7</v>
          </cell>
          <cell r="I2086">
            <v>-0.26100000000000101</v>
          </cell>
          <cell r="J2086">
            <v>0.12100000000000044</v>
          </cell>
          <cell r="K2086">
            <v>5.1480000000000032</v>
          </cell>
          <cell r="L2086">
            <v>-5.017000000000003</v>
          </cell>
          <cell r="M2086">
            <v>-1.0229999999999997</v>
          </cell>
          <cell r="N2086">
            <v>-4.93</v>
          </cell>
          <cell r="O2086">
            <v>-1.3189999999999991</v>
          </cell>
          <cell r="P2086">
            <v>5.4670000000000005</v>
          </cell>
          <cell r="Q2086">
            <v>-0.1590000000000007</v>
          </cell>
          <cell r="R2086">
            <v>7.7409999999999997</v>
          </cell>
          <cell r="S2086">
            <v>-2.0070000000000014</v>
          </cell>
          <cell r="T2086">
            <v>-1.977999999999998</v>
          </cell>
          <cell r="U2086">
            <v>2.3039999999999985</v>
          </cell>
          <cell r="V2086">
            <v>-1.2439999999999998</v>
          </cell>
          <cell r="W2086">
            <v>1.0070000000000014</v>
          </cell>
          <cell r="X2086">
            <v>1.0399999999999991</v>
          </cell>
          <cell r="Y2086">
            <v>7.6950000000000003</v>
          </cell>
          <cell r="Z2086">
            <v>6.0020000000000024</v>
          </cell>
          <cell r="AA2086">
            <v>8.9390000000000001</v>
          </cell>
          <cell r="AB2086">
            <v>1.0339999999999989</v>
          </cell>
          <cell r="AC2086">
            <v>4.5279999999999987</v>
          </cell>
          <cell r="AD2086">
            <v>-3.1779999999999973</v>
          </cell>
          <cell r="AE2086">
            <v>6.9739999999999966</v>
          </cell>
          <cell r="AF2086">
            <v>6.8340000000000032</v>
          </cell>
          <cell r="AJ2086">
            <v>4.7560000000000002</v>
          </cell>
          <cell r="AO2086">
            <v>21.599999999999994</v>
          </cell>
          <cell r="AV2086">
            <v>30.137</v>
          </cell>
          <cell r="BE2086">
            <v>10.54662037873419</v>
          </cell>
          <cell r="BQ2086">
            <v>19.619</v>
          </cell>
          <cell r="CB2086">
            <v>20.417000000000002</v>
          </cell>
          <cell r="CN2086">
            <v>3.9489999999999839</v>
          </cell>
          <cell r="DA2086">
            <v>5.6640000000000157</v>
          </cell>
          <cell r="DM2086">
            <v>12.425000000000011</v>
          </cell>
          <cell r="DN2086">
            <v>12.425000000000011</v>
          </cell>
          <cell r="DP2086">
            <v>9.6999999999999886</v>
          </cell>
          <cell r="DS2086">
            <v>-4.5</v>
          </cell>
          <cell r="DV2086">
            <v>-4.5</v>
          </cell>
          <cell r="DY2086">
            <v>-4.5</v>
          </cell>
          <cell r="EB2086">
            <v>-4.5</v>
          </cell>
          <cell r="EE2086">
            <v>-4.5</v>
          </cell>
        </row>
        <row r="2087">
          <cell r="D2087">
            <v>0.1</v>
          </cell>
          <cell r="E2087">
            <v>-0.5</v>
          </cell>
          <cell r="F2087">
            <v>-0.4</v>
          </cell>
          <cell r="G2087">
            <v>-0.4</v>
          </cell>
          <cell r="H2087">
            <v>1.8</v>
          </cell>
          <cell r="I2087">
            <v>4.4999999999999929E-2</v>
          </cell>
          <cell r="J2087">
            <v>1.6070000000000002</v>
          </cell>
          <cell r="K2087">
            <v>-1.3029999999999995</v>
          </cell>
          <cell r="L2087">
            <v>-1.7450000000000006</v>
          </cell>
          <cell r="M2087">
            <v>-1.863</v>
          </cell>
          <cell r="N2087">
            <v>1.4830000000000001</v>
          </cell>
          <cell r="O2087">
            <v>1.6120000000000001</v>
          </cell>
          <cell r="P2087">
            <v>0.43600000000000017</v>
          </cell>
          <cell r="Q2087">
            <v>4.8789999999999996</v>
          </cell>
          <cell r="R2087">
            <v>0.21499999999999986</v>
          </cell>
          <cell r="S2087">
            <v>-1.0510000000000002</v>
          </cell>
          <cell r="T2087">
            <v>0.23000000000000043</v>
          </cell>
          <cell r="U2087">
            <v>-1.6629999999999994</v>
          </cell>
          <cell r="V2087">
            <v>2.3909999999999991</v>
          </cell>
          <cell r="W2087">
            <v>4.2119999999999989</v>
          </cell>
          <cell r="X2087">
            <v>1.0280000000000022</v>
          </cell>
          <cell r="Y2087">
            <v>6.8819999999999979</v>
          </cell>
          <cell r="Z2087">
            <v>-12.093</v>
          </cell>
          <cell r="AA2087">
            <v>4.6650000000000009</v>
          </cell>
          <cell r="AB2087">
            <v>17.841000000000001</v>
          </cell>
          <cell r="AC2087">
            <v>-12.854000000000003</v>
          </cell>
          <cell r="AD2087">
            <v>0.56500000000000128</v>
          </cell>
          <cell r="AE2087">
            <v>5.9400000000000013</v>
          </cell>
          <cell r="AF2087">
            <v>8.8169999999999966</v>
          </cell>
          <cell r="AJ2087">
            <v>-3.1909999999999989</v>
          </cell>
          <cell r="AO2087">
            <v>3.2459999999999951</v>
          </cell>
          <cell r="AV2087">
            <v>-19.602999999999994</v>
          </cell>
          <cell r="BE2087">
            <v>23.660569999999996</v>
          </cell>
          <cell r="BQ2087">
            <v>-18.354999999999997</v>
          </cell>
          <cell r="CB2087">
            <v>23.736999999999995</v>
          </cell>
          <cell r="CN2087">
            <v>-27.196999999999992</v>
          </cell>
          <cell r="DA2087">
            <v>101.04293600000001</v>
          </cell>
          <cell r="DM2087">
            <v>12.091029999999989</v>
          </cell>
          <cell r="DN2087">
            <v>14.050530000000009</v>
          </cell>
          <cell r="DP2087">
            <v>38.700259799999998</v>
          </cell>
          <cell r="DS2087">
            <v>7.1158975940000175</v>
          </cell>
          <cell r="DV2087">
            <v>-8.1943943781799931</v>
          </cell>
          <cell r="DY2087">
            <v>-8.2902262095254002</v>
          </cell>
          <cell r="EB2087">
            <v>-8.3889329958111603</v>
          </cell>
          <cell r="EE2087">
            <v>-8.4906009856855178</v>
          </cell>
        </row>
        <row r="2088">
          <cell r="D2088">
            <v>-9.9999999999998618E-2</v>
          </cell>
          <cell r="E2088">
            <v>-0.82999999999998963</v>
          </cell>
          <cell r="F2088">
            <v>0.77999999999999137</v>
          </cell>
          <cell r="G2088">
            <v>3.9999999999993374E-2</v>
          </cell>
          <cell r="H2088">
            <v>-0.68700000000000827</v>
          </cell>
          <cell r="I2088">
            <v>-0.41420000000000456</v>
          </cell>
          <cell r="J2088">
            <v>-22.620359500999999</v>
          </cell>
          <cell r="K2088">
            <v>-0.57866666666667532</v>
          </cell>
          <cell r="L2088">
            <v>0.60400000000002763</v>
          </cell>
          <cell r="M2088">
            <v>34.278450000000007</v>
          </cell>
          <cell r="N2088">
            <v>-0.42395965900000432</v>
          </cell>
          <cell r="O2088">
            <v>2.1683187330000049</v>
          </cell>
          <cell r="P2088">
            <v>8.9999999999998082E-2</v>
          </cell>
          <cell r="Q2088">
            <v>-10.409778244000012</v>
          </cell>
          <cell r="R2088">
            <v>1.6699585859999999</v>
          </cell>
          <cell r="S2088">
            <v>1.2166022609999967</v>
          </cell>
          <cell r="T2088">
            <v>1.5481008659999986</v>
          </cell>
          <cell r="U2088">
            <v>-0.29596947575280819</v>
          </cell>
          <cell r="V2088">
            <v>-1.8627050039999951</v>
          </cell>
          <cell r="W2088">
            <v>41.812449630299007</v>
          </cell>
          <cell r="X2088">
            <v>34.406993185999994</v>
          </cell>
          <cell r="Y2088">
            <v>9.4665039999999934</v>
          </cell>
          <cell r="Z2088">
            <v>19.016601317342275</v>
          </cell>
          <cell r="AA2088">
            <v>-18.514799263</v>
          </cell>
          <cell r="AB2088">
            <v>-4.6106185947027569</v>
          </cell>
          <cell r="AC2088">
            <v>-5.3290000000000077</v>
          </cell>
          <cell r="AD2088">
            <v>9.7306546410000649</v>
          </cell>
          <cell r="AE2088">
            <v>-29.102075709227368</v>
          </cell>
          <cell r="AF2088">
            <v>-43.247659999999982</v>
          </cell>
          <cell r="AJ2088">
            <v>24.395561794024591</v>
          </cell>
          <cell r="AO2088">
            <v>5.2136000000000209</v>
          </cell>
          <cell r="AV2088">
            <v>7.7298666139792545</v>
          </cell>
          <cell r="BE2088">
            <v>-321.01008839467693</v>
          </cell>
          <cell r="BQ2088">
            <v>-62.90788841199997</v>
          </cell>
          <cell r="CB2088">
            <v>6.9780000000000513</v>
          </cell>
          <cell r="CN2088">
            <v>-14.624236049059217</v>
          </cell>
          <cell r="DA2088">
            <v>-50.467346000000092</v>
          </cell>
          <cell r="DM2088">
            <v>14.75863</v>
          </cell>
          <cell r="DN2088">
            <v>14.75863</v>
          </cell>
          <cell r="DP2088">
            <v>14.788147260000001</v>
          </cell>
          <cell r="DS2088">
            <v>14.817723554520001</v>
          </cell>
          <cell r="DV2088">
            <v>14.847359001629041</v>
          </cell>
          <cell r="DY2088">
            <v>14.877053719632299</v>
          </cell>
          <cell r="EB2088">
            <v>14.906807827071564</v>
          </cell>
          <cell r="EE2088">
            <v>14.936621442725707</v>
          </cell>
        </row>
        <row r="2090">
          <cell r="D2090" t="str">
            <v>--</v>
          </cell>
          <cell r="E2090" t="str">
            <v>--</v>
          </cell>
          <cell r="F2090" t="str">
            <v>--</v>
          </cell>
          <cell r="G2090" t="str">
            <v>--</v>
          </cell>
          <cell r="H2090" t="str">
            <v>--</v>
          </cell>
          <cell r="I2090" t="str">
            <v>--</v>
          </cell>
          <cell r="J2090" t="str">
            <v>…</v>
          </cell>
          <cell r="K2090" t="str">
            <v>…</v>
          </cell>
          <cell r="L2090" t="str">
            <v>…</v>
          </cell>
          <cell r="M2090" t="str">
            <v>…</v>
          </cell>
          <cell r="N2090" t="str">
            <v>…</v>
          </cell>
          <cell r="O2090" t="str">
            <v>…</v>
          </cell>
          <cell r="P2090" t="str">
            <v>…</v>
          </cell>
          <cell r="Q2090" t="str">
            <v>…</v>
          </cell>
          <cell r="R2090" t="str">
            <v>…</v>
          </cell>
          <cell r="S2090" t="str">
            <v>…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0</v>
          </cell>
          <cell r="AE2090">
            <v>0</v>
          </cell>
          <cell r="AF2090">
            <v>0</v>
          </cell>
          <cell r="AJ2090">
            <v>0</v>
          </cell>
          <cell r="AO2090">
            <v>0</v>
          </cell>
          <cell r="AV2090">
            <v>0</v>
          </cell>
          <cell r="BE2090">
            <v>0</v>
          </cell>
          <cell r="BQ2090">
            <v>0</v>
          </cell>
          <cell r="CB2090">
            <v>0</v>
          </cell>
          <cell r="CN2090">
            <v>0</v>
          </cell>
          <cell r="DA2090">
            <v>0</v>
          </cell>
          <cell r="DM2090">
            <v>0</v>
          </cell>
          <cell r="DN2090">
            <v>0</v>
          </cell>
          <cell r="DP2090">
            <v>0</v>
          </cell>
          <cell r="DS2090">
            <v>0</v>
          </cell>
          <cell r="DV2090">
            <v>0</v>
          </cell>
          <cell r="DY2090">
            <v>0</v>
          </cell>
          <cell r="EB2090">
            <v>0</v>
          </cell>
          <cell r="EE2090">
            <v>0</v>
          </cell>
        </row>
        <row r="2100">
          <cell r="AD2100">
            <v>9.6999999999999993</v>
          </cell>
        </row>
        <row r="2101">
          <cell r="AD2101">
            <v>25</v>
          </cell>
          <cell r="BQ2101">
            <v>0</v>
          </cell>
          <cell r="CB2101">
            <v>0</v>
          </cell>
          <cell r="CN2101">
            <v>0</v>
          </cell>
          <cell r="DA2101">
            <v>0</v>
          </cell>
          <cell r="DM2101">
            <v>-1.4210854715202004E-14</v>
          </cell>
          <cell r="DN2101">
            <v>-1.4210854715202004E-14</v>
          </cell>
          <cell r="DP2101">
            <v>0</v>
          </cell>
          <cell r="DS2101">
            <v>0</v>
          </cell>
          <cell r="DV2101">
            <v>-1.7763568394002505E-14</v>
          </cell>
          <cell r="DY2101">
            <v>-1.4210854715202004E-14</v>
          </cell>
          <cell r="EB2101">
            <v>-1.4210854715202004E-14</v>
          </cell>
          <cell r="EE2101">
            <v>0</v>
          </cell>
        </row>
        <row r="2118">
          <cell r="D2118">
            <v>16.73</v>
          </cell>
          <cell r="E2118">
            <v>14.15</v>
          </cell>
          <cell r="F2118">
            <v>19.569999999999997</v>
          </cell>
          <cell r="G2118">
            <v>18.25</v>
          </cell>
          <cell r="H2118">
            <v>15.75</v>
          </cell>
          <cell r="I2118">
            <v>16.160999999999998</v>
          </cell>
          <cell r="J2118">
            <v>24.038000000000004</v>
          </cell>
          <cell r="K2118">
            <v>92.001999999999995</v>
          </cell>
          <cell r="L2118">
            <v>98.644000000000005</v>
          </cell>
          <cell r="M2118">
            <v>106.033</v>
          </cell>
          <cell r="N2118">
            <v>96.623999999999995</v>
          </cell>
          <cell r="O2118">
            <v>72.459999999999994</v>
          </cell>
          <cell r="P2118">
            <v>75.632999999999996</v>
          </cell>
          <cell r="Q2118">
            <v>79.505999999999986</v>
          </cell>
          <cell r="R2118">
            <v>63.65100000000001</v>
          </cell>
          <cell r="S2118">
            <v>47.846000000000011</v>
          </cell>
          <cell r="T2118">
            <v>40.153000000000013</v>
          </cell>
          <cell r="U2118">
            <v>42.557000000000002</v>
          </cell>
          <cell r="V2118">
            <v>48.780999999999992</v>
          </cell>
          <cell r="W2118">
            <v>36.001999999999995</v>
          </cell>
          <cell r="X2118">
            <v>24.986000000000004</v>
          </cell>
          <cell r="Y2118">
            <v>24.575000000000003</v>
          </cell>
          <cell r="Z2118">
            <v>34.957999999999984</v>
          </cell>
          <cell r="AA2118">
            <v>10.025999999999989</v>
          </cell>
          <cell r="AB2118">
            <v>13.315999999999995</v>
          </cell>
          <cell r="AC2118">
            <v>-11.480999999999996</v>
          </cell>
          <cell r="AD2118">
            <v>8.6239999999999952</v>
          </cell>
          <cell r="AE2118">
            <v>51.698000000000036</v>
          </cell>
          <cell r="AF2118">
            <v>42.224999999999994</v>
          </cell>
          <cell r="AJ2118">
            <v>53.624000000000002</v>
          </cell>
          <cell r="AO2118">
            <v>103.67900000000003</v>
          </cell>
          <cell r="AV2118">
            <v>79.871000000000038</v>
          </cell>
          <cell r="BE2118">
            <v>89.538999999999987</v>
          </cell>
          <cell r="BQ2118">
            <v>88.706999999999994</v>
          </cell>
          <cell r="CB2118">
            <v>67.20100000000005</v>
          </cell>
          <cell r="CN2118">
            <v>13.948999999999998</v>
          </cell>
          <cell r="DA2118">
            <v>71.477000000000075</v>
          </cell>
          <cell r="DM2118">
            <v>56.773556493616951</v>
          </cell>
          <cell r="DN2118">
            <v>57.030598929765148</v>
          </cell>
          <cell r="DP2118">
            <v>88.770530859608996</v>
          </cell>
          <cell r="DS2118">
            <v>138.75995091372414</v>
          </cell>
          <cell r="DV2118">
            <v>191.6613241520684</v>
          </cell>
          <cell r="DY2118">
            <v>262.64641125866052</v>
          </cell>
          <cell r="EB2118">
            <v>351.23187700025409</v>
          </cell>
          <cell r="EE2118">
            <v>453.80168542503662</v>
          </cell>
        </row>
        <row r="2119">
          <cell r="D2119">
            <v>13.1</v>
          </cell>
          <cell r="E2119">
            <v>15.06</v>
          </cell>
          <cell r="F2119">
            <v>20.58</v>
          </cell>
          <cell r="G2119">
            <v>19.84</v>
          </cell>
          <cell r="H2119">
            <v>16.86</v>
          </cell>
          <cell r="I2119">
            <v>17.597999999999999</v>
          </cell>
          <cell r="J2119">
            <v>25.563000000000002</v>
          </cell>
          <cell r="K2119">
            <v>92.344999999999999</v>
          </cell>
          <cell r="L2119">
            <v>99.402000000000001</v>
          </cell>
          <cell r="M2119">
            <v>107.574</v>
          </cell>
          <cell r="N2119">
            <v>97.444999999999993</v>
          </cell>
        </row>
        <row r="2120">
          <cell r="D2120">
            <v>3.63</v>
          </cell>
          <cell r="E2120">
            <v>-0.91</v>
          </cell>
          <cell r="F2120">
            <v>-1.01</v>
          </cell>
          <cell r="G2120">
            <v>-1.59</v>
          </cell>
          <cell r="H2120">
            <v>-1.1100000000000001</v>
          </cell>
          <cell r="I2120">
            <v>-1.4370000000000005</v>
          </cell>
          <cell r="J2120">
            <v>-1.5249999999999995</v>
          </cell>
          <cell r="K2120">
            <v>-0.34299999999999942</v>
          </cell>
          <cell r="L2120">
            <v>-0.75800000000000045</v>
          </cell>
          <cell r="M2120">
            <v>-1.5409999999999999</v>
          </cell>
          <cell r="N2120">
            <v>-0.82100000000000029</v>
          </cell>
          <cell r="O2120">
            <v>-0.85299999999999987</v>
          </cell>
          <cell r="P2120">
            <v>0.22199999999999953</v>
          </cell>
          <cell r="Q2120">
            <v>-1.008</v>
          </cell>
          <cell r="R2120">
            <v>-2.6639999999999997</v>
          </cell>
          <cell r="S2120">
            <v>-2.3760000000000003</v>
          </cell>
          <cell r="T2120">
            <v>-4.5549999999999997</v>
          </cell>
          <cell r="U2120">
            <v>-1.87</v>
          </cell>
          <cell r="V2120">
            <v>-3.5030000000000001</v>
          </cell>
          <cell r="W2120">
            <v>-0.56599999999999895</v>
          </cell>
          <cell r="X2120">
            <v>14.635000000000002</v>
          </cell>
          <cell r="Y2120">
            <v>3.9489999999999998</v>
          </cell>
          <cell r="Z2120">
            <v>13.593000000000004</v>
          </cell>
          <cell r="AA2120">
            <v>10.506</v>
          </cell>
          <cell r="AB2120">
            <v>18.164999999999999</v>
          </cell>
          <cell r="AC2120">
            <v>-4.1899999999999995</v>
          </cell>
          <cell r="AD2120">
            <v>0.2109999999999983</v>
          </cell>
          <cell r="AE2120">
            <v>4.1029999999999998</v>
          </cell>
          <cell r="AF2120">
            <v>15.25</v>
          </cell>
          <cell r="AJ2120">
            <v>15.075000000000001</v>
          </cell>
          <cell r="AO2120">
            <v>29.648000000000003</v>
          </cell>
        </row>
        <row r="2126">
          <cell r="D2126">
            <v>19.16</v>
          </cell>
          <cell r="E2126">
            <v>16.91</v>
          </cell>
          <cell r="F2126">
            <v>15.299999999999999</v>
          </cell>
          <cell r="G2126">
            <v>14.870000000000001</v>
          </cell>
          <cell r="H2126">
            <v>28.35</v>
          </cell>
          <cell r="I2126">
            <v>27.72</v>
          </cell>
          <cell r="J2126">
            <v>29.885999999999999</v>
          </cell>
          <cell r="K2126">
            <v>41.605999999999995</v>
          </cell>
          <cell r="L2126">
            <v>32.518999999999991</v>
          </cell>
          <cell r="M2126">
            <v>30.43399999999999</v>
          </cell>
          <cell r="N2126">
            <v>28.832999999999998</v>
          </cell>
          <cell r="O2126">
            <v>30.134999999999998</v>
          </cell>
          <cell r="P2126">
            <v>32.128999999999998</v>
          </cell>
          <cell r="Q2126">
            <v>39.506</v>
          </cell>
          <cell r="R2126">
            <v>54.632000000000005</v>
          </cell>
          <cell r="S2126">
            <v>50.183</v>
          </cell>
          <cell r="T2126">
            <v>52.760450344000006</v>
          </cell>
          <cell r="U2126">
            <v>60.192</v>
          </cell>
          <cell r="V2126">
            <v>75.837999999999994</v>
          </cell>
          <cell r="W2126">
            <v>79.293000000000006</v>
          </cell>
          <cell r="X2126">
            <v>84.861999999999995</v>
          </cell>
          <cell r="Y2126">
            <v>95.66</v>
          </cell>
          <cell r="Z2126">
            <v>79.423000000000002</v>
          </cell>
          <cell r="AA2126">
            <v>98.469999999999985</v>
          </cell>
          <cell r="AB2126">
            <v>120.483</v>
          </cell>
          <cell r="AC2126">
            <v>116.50200000000002</v>
          </cell>
          <cell r="AD2126">
            <v>128.178</v>
          </cell>
          <cell r="AE2126">
            <v>128.03399999999999</v>
          </cell>
          <cell r="AF2126">
            <v>148.07800000000003</v>
          </cell>
          <cell r="AJ2126">
            <v>128.261</v>
          </cell>
          <cell r="AO2126">
            <v>149.93299999999996</v>
          </cell>
          <cell r="AV2126">
            <v>166.637</v>
          </cell>
          <cell r="BE2126">
            <v>201.87100000000001</v>
          </cell>
          <cell r="BQ2126">
            <v>257.56599999999997</v>
          </cell>
          <cell r="CB2126">
            <v>339.10699999999997</v>
          </cell>
          <cell r="CN2126">
            <v>374.47199999999998</v>
          </cell>
          <cell r="DA2126">
            <v>477.58266999999995</v>
          </cell>
          <cell r="DM2126">
            <v>519.77515399730407</v>
          </cell>
          <cell r="DN2126">
            <v>524.40195791931933</v>
          </cell>
          <cell r="DP2126">
            <v>535.21101429955274</v>
          </cell>
          <cell r="DS2126">
            <v>514.27132833315295</v>
          </cell>
          <cell r="DV2126">
            <v>479.97725928992486</v>
          </cell>
          <cell r="DY2126">
            <v>431.92054694307456</v>
          </cell>
          <cell r="EB2126">
            <v>369.09550173359128</v>
          </cell>
          <cell r="EE2126">
            <v>289.7251127154417</v>
          </cell>
        </row>
        <row r="2127">
          <cell r="D2127">
            <v>19.04</v>
          </cell>
          <cell r="E2127">
            <v>17.71</v>
          </cell>
          <cell r="F2127">
            <v>15.94</v>
          </cell>
          <cell r="G2127">
            <v>14.81</v>
          </cell>
          <cell r="H2127">
            <v>28.3</v>
          </cell>
          <cell r="I2127">
            <v>28.86</v>
          </cell>
          <cell r="J2127">
            <v>29.532</v>
          </cell>
          <cell r="K2127">
            <v>41.732999999999997</v>
          </cell>
          <cell r="L2127">
            <v>35.289999999999992</v>
          </cell>
          <cell r="M2127">
            <v>32.906999999999989</v>
          </cell>
          <cell r="N2127">
            <v>30.921000000000003</v>
          </cell>
          <cell r="O2127">
            <v>32.497999999999998</v>
          </cell>
          <cell r="P2127">
            <v>35.981999999999992</v>
          </cell>
          <cell r="Q2127">
            <v>45.726000000000006</v>
          </cell>
          <cell r="R2127">
            <v>55.325000000000003</v>
          </cell>
          <cell r="S2127">
            <v>54.326999999999998</v>
          </cell>
          <cell r="T2127">
            <v>55.471450344000004</v>
          </cell>
          <cell r="U2127">
            <v>62.900999999999996</v>
          </cell>
          <cell r="V2127">
            <v>78.058000000000007</v>
          </cell>
          <cell r="W2127">
            <v>80.951000000000008</v>
          </cell>
          <cell r="X2127">
            <v>89.564999999999998</v>
          </cell>
          <cell r="Y2127">
            <v>101.10899999999999</v>
          </cell>
          <cell r="Z2127">
            <v>81.936999999999998</v>
          </cell>
          <cell r="AA2127">
            <v>106.878</v>
          </cell>
          <cell r="AB2127">
            <v>139.17000000000002</v>
          </cell>
          <cell r="AC2127">
            <v>127.95600000000002</v>
          </cell>
          <cell r="AD2127">
            <v>135.88499999999999</v>
          </cell>
          <cell r="AE2127">
            <v>131.66200000000001</v>
          </cell>
          <cell r="AF2127">
            <v>154.89600000000002</v>
          </cell>
          <cell r="AJ2127">
            <v>137.34300000000002</v>
          </cell>
          <cell r="AO2127">
            <v>155.24799999999996</v>
          </cell>
        </row>
        <row r="2128">
          <cell r="D2128">
            <v>0.12</v>
          </cell>
          <cell r="E2128">
            <v>-0.8</v>
          </cell>
          <cell r="F2128">
            <v>-0.64</v>
          </cell>
          <cell r="G2128">
            <v>0.06</v>
          </cell>
          <cell r="H2128">
            <v>0.05</v>
          </cell>
          <cell r="I2128">
            <v>-1.1399999999999999</v>
          </cell>
          <cell r="J2128">
            <v>0.3539999999999992</v>
          </cell>
          <cell r="K2128">
            <v>-0.12700000000000244</v>
          </cell>
          <cell r="L2128">
            <v>-2.7710000000000008</v>
          </cell>
          <cell r="M2128">
            <v>-2.472999999999999</v>
          </cell>
          <cell r="N2128">
            <v>-2.0880000000000045</v>
          </cell>
          <cell r="O2128">
            <v>-2.3629999999999995</v>
          </cell>
          <cell r="P2128">
            <v>-3.8529999999999944</v>
          </cell>
          <cell r="Q2128">
            <v>-6.220000000000006</v>
          </cell>
          <cell r="R2128">
            <v>-0.69299999999999784</v>
          </cell>
          <cell r="S2128">
            <v>-4.1439999999999984</v>
          </cell>
          <cell r="T2128">
            <v>-2.7109999999999985</v>
          </cell>
          <cell r="U2128">
            <v>-2.7089999999999961</v>
          </cell>
          <cell r="V2128">
            <v>-2.2200000000000131</v>
          </cell>
          <cell r="W2128">
            <v>-1.6580000000000013</v>
          </cell>
          <cell r="X2128">
            <v>-4.703000000000003</v>
          </cell>
          <cell r="Y2128">
            <v>-5.4489999999999981</v>
          </cell>
          <cell r="Z2128">
            <v>-2.5139999999999958</v>
          </cell>
          <cell r="AA2128">
            <v>-8.4080000000000155</v>
          </cell>
          <cell r="AB2128">
            <v>-18.687000000000012</v>
          </cell>
          <cell r="AC2128">
            <v>-11.453999999999994</v>
          </cell>
          <cell r="AD2128">
            <v>-7.7069999999999936</v>
          </cell>
          <cell r="AE2128">
            <v>-3.6280000000000143</v>
          </cell>
          <cell r="AF2128">
            <v>-6.8179999999999836</v>
          </cell>
          <cell r="AJ2128">
            <v>-9.0820000000000221</v>
          </cell>
          <cell r="AO2128">
            <v>-5.3149999999999977</v>
          </cell>
        </row>
        <row r="2130">
          <cell r="D2130">
            <v>29.38</v>
          </cell>
          <cell r="E2130">
            <v>32.42</v>
          </cell>
          <cell r="F2130">
            <v>36.53</v>
          </cell>
          <cell r="G2130">
            <v>35.619999999999997</v>
          </cell>
          <cell r="H2130">
            <v>25.16</v>
          </cell>
          <cell r="I2130">
            <v>21.11</v>
          </cell>
          <cell r="J2130">
            <v>20.471</v>
          </cell>
          <cell r="K2130">
            <v>24.542999999999999</v>
          </cell>
          <cell r="L2130">
            <v>30.812000000000001</v>
          </cell>
          <cell r="M2130">
            <v>30.382999999999999</v>
          </cell>
          <cell r="N2130">
            <v>30.542999999999999</v>
          </cell>
          <cell r="O2130">
            <v>35.926000000000002</v>
          </cell>
          <cell r="P2130">
            <v>43.4</v>
          </cell>
          <cell r="Q2130">
            <v>38.905000000000001</v>
          </cell>
          <cell r="R2130">
            <v>42.47</v>
          </cell>
          <cell r="S2130">
            <v>49.383000000000003</v>
          </cell>
          <cell r="T2130">
            <v>49.417000000000002</v>
          </cell>
          <cell r="U2130">
            <v>55.161999999999999</v>
          </cell>
          <cell r="V2130">
            <v>54.107999999999997</v>
          </cell>
          <cell r="W2130">
            <v>56.432000000000002</v>
          </cell>
          <cell r="X2130">
            <v>59.073999999999998</v>
          </cell>
          <cell r="Y2130">
            <v>64.155000000000001</v>
          </cell>
          <cell r="Z2130">
            <v>63.216999999999999</v>
          </cell>
          <cell r="AA2130">
            <v>88.683000000000007</v>
          </cell>
          <cell r="AB2130">
            <v>105.22</v>
          </cell>
          <cell r="AC2130">
            <v>135.48500000000001</v>
          </cell>
          <cell r="AD2130">
            <v>112.074</v>
          </cell>
          <cell r="AE2130">
            <v>119.327</v>
          </cell>
          <cell r="AF2130">
            <v>119.66500000000001</v>
          </cell>
          <cell r="AJ2130">
            <v>135.899</v>
          </cell>
          <cell r="AO2130">
            <v>133.69200000000001</v>
          </cell>
          <cell r="AV2130">
            <v>156.36699999999999</v>
          </cell>
          <cell r="BE2130">
            <v>154.17099999999999</v>
          </cell>
          <cell r="BQ2130">
            <v>163.46899999999999</v>
          </cell>
          <cell r="CB2130">
            <v>185.66</v>
          </cell>
          <cell r="CN2130">
            <v>202.001</v>
          </cell>
          <cell r="DA2130">
            <v>200.542</v>
          </cell>
          <cell r="DM2130">
            <v>208.22604512524052</v>
          </cell>
          <cell r="DN2130">
            <v>208.59893486241748</v>
          </cell>
          <cell r="DP2130">
            <v>213.12693969471482</v>
          </cell>
          <cell r="DS2130">
            <v>216.31887036785554</v>
          </cell>
          <cell r="DV2130">
            <v>219.7078996879427</v>
          </cell>
          <cell r="DY2130">
            <v>226.37844422797616</v>
          </cell>
          <cell r="EB2130">
            <v>234.58890223875346</v>
          </cell>
          <cell r="EE2130">
            <v>249.11230114107116</v>
          </cell>
        </row>
        <row r="2136">
          <cell r="D2136">
            <v>60.72</v>
          </cell>
          <cell r="E2136">
            <v>57.74</v>
          </cell>
          <cell r="F2136">
            <v>64.38</v>
          </cell>
          <cell r="G2136">
            <v>61.09</v>
          </cell>
          <cell r="H2136">
            <v>58.5</v>
          </cell>
          <cell r="I2136">
            <v>57.160000000000004</v>
          </cell>
          <cell r="J2136">
            <v>64.597999999999999</v>
          </cell>
          <cell r="K2136">
            <v>115.289</v>
          </cell>
          <cell r="L2136">
            <v>120.22005974999999</v>
          </cell>
          <cell r="M2136">
            <v>126.06700000000001</v>
          </cell>
          <cell r="N2136">
            <v>116.32799999999999</v>
          </cell>
          <cell r="O2136">
            <v>97.544000000000011</v>
          </cell>
          <cell r="P2136">
            <v>108.32799999999999</v>
          </cell>
          <cell r="Q2136">
            <v>110.91399999999999</v>
          </cell>
          <cell r="R2136">
            <v>109.68999999999998</v>
          </cell>
          <cell r="S2136">
            <v>105.22400000000002</v>
          </cell>
          <cell r="T2136">
            <v>96.51400000000001</v>
          </cell>
          <cell r="U2136">
            <v>110.23</v>
          </cell>
          <cell r="V2136">
            <v>128.42000000000002</v>
          </cell>
          <cell r="W2136">
            <v>122.974</v>
          </cell>
          <cell r="X2136">
            <v>118.47</v>
          </cell>
          <cell r="Y2136">
            <v>138.06299999999999</v>
          </cell>
          <cell r="Z2136">
            <v>156.11499999999998</v>
          </cell>
          <cell r="AA2136">
            <v>179.16000000000003</v>
          </cell>
          <cell r="AB2136">
            <v>206.21899999999999</v>
          </cell>
          <cell r="AC2136">
            <v>209.57300000000001</v>
          </cell>
          <cell r="AD2136">
            <v>213.83499999999998</v>
          </cell>
          <cell r="AE2136">
            <v>245.684</v>
          </cell>
          <cell r="AF2136">
            <v>257.03300000000002</v>
          </cell>
          <cell r="AJ2136">
            <v>273.67500000000001</v>
          </cell>
          <cell r="AO2136">
            <v>307.41499999999996</v>
          </cell>
          <cell r="AV2136">
            <v>354.56800000000004</v>
          </cell>
          <cell r="BE2136">
            <v>395.42499999999995</v>
          </cell>
          <cell r="BQ2136">
            <v>434.577</v>
          </cell>
          <cell r="CB2136">
            <v>493.40399999999994</v>
          </cell>
          <cell r="CN2136">
            <v>503.959</v>
          </cell>
          <cell r="DA2136">
            <v>544.13499999999999</v>
          </cell>
          <cell r="DM2136">
            <v>591.5295242881615</v>
          </cell>
          <cell r="DN2136">
            <v>596.78626038350194</v>
          </cell>
          <cell r="DP2136">
            <v>643.86325352587664</v>
          </cell>
          <cell r="DS2136">
            <v>676.10491828673275</v>
          </cell>
          <cell r="DV2136">
            <v>698.10125180193609</v>
          </cell>
          <cell r="DY2136">
            <v>727.70017110171125</v>
          </cell>
          <cell r="EB2136">
            <v>761.67104964459884</v>
          </cell>
          <cell r="EE2136">
            <v>799.3938679535496</v>
          </cell>
        </row>
        <row r="2137">
          <cell r="D2137">
            <v>42.07</v>
          </cell>
          <cell r="E2137">
            <v>38.9</v>
          </cell>
          <cell r="F2137">
            <v>42.2</v>
          </cell>
          <cell r="G2137">
            <v>42.1</v>
          </cell>
          <cell r="H2137">
            <v>42.54</v>
          </cell>
          <cell r="I2137">
            <v>43.56</v>
          </cell>
          <cell r="J2137">
            <v>52.162999999999997</v>
          </cell>
          <cell r="K2137">
            <v>88.530999999999992</v>
          </cell>
          <cell r="L2137">
            <v>98.970999999999989</v>
          </cell>
          <cell r="M2137">
            <v>104</v>
          </cell>
          <cell r="N2137">
            <v>92.962999999999994</v>
          </cell>
          <cell r="O2137">
            <v>75.247</v>
          </cell>
          <cell r="P2137">
            <v>81.114999999999995</v>
          </cell>
          <cell r="Q2137">
            <v>88.623999999999995</v>
          </cell>
          <cell r="R2137">
            <v>82.565999999999988</v>
          </cell>
          <cell r="S2137">
            <v>77.725000000000009</v>
          </cell>
          <cell r="T2137">
            <v>70.373999999999995</v>
          </cell>
          <cell r="U2137">
            <v>81.341999999999999</v>
          </cell>
          <cell r="V2137">
            <v>89.856999999999999</v>
          </cell>
          <cell r="W2137">
            <v>80.927999999999997</v>
          </cell>
          <cell r="X2137">
            <v>58.99799999999999</v>
          </cell>
          <cell r="Y2137">
            <v>72.908999999999992</v>
          </cell>
          <cell r="Z2137">
            <v>77.165000000000006</v>
          </cell>
          <cell r="AA2137">
            <v>94.336000000000013</v>
          </cell>
          <cell r="AB2137">
            <v>105.523</v>
          </cell>
          <cell r="AC2137">
            <v>104.67700000000001</v>
          </cell>
          <cell r="AD2137">
            <v>120.04600000000001</v>
          </cell>
          <cell r="AE2137">
            <v>138.107</v>
          </cell>
          <cell r="AF2137">
            <v>134.63</v>
          </cell>
          <cell r="AJ2137">
            <v>143.559</v>
          </cell>
          <cell r="AO2137">
            <v>161.98499999999999</v>
          </cell>
          <cell r="AV2137">
            <v>183.36900000000003</v>
          </cell>
          <cell r="BE2137">
            <v>192.29</v>
          </cell>
          <cell r="BQ2137">
            <v>210.21600000000001</v>
          </cell>
          <cell r="CB2137">
            <v>238.81399999999999</v>
          </cell>
          <cell r="CN2137">
            <v>254.56</v>
          </cell>
          <cell r="DA2137">
            <v>270.34899999999999</v>
          </cell>
          <cell r="DM2137">
            <v>275.95720038600001</v>
          </cell>
          <cell r="DN2137">
            <v>278.52713170530967</v>
          </cell>
          <cell r="DP2137">
            <v>295.73212546386043</v>
          </cell>
          <cell r="DS2137">
            <v>315.4859212142299</v>
          </cell>
          <cell r="DV2137">
            <v>336.64960808924036</v>
          </cell>
          <cell r="DY2137">
            <v>361.85079539782129</v>
          </cell>
          <cell r="EB2137">
            <v>389.64517572481157</v>
          </cell>
          <cell r="EE2137">
            <v>419.79450397646792</v>
          </cell>
        </row>
        <row r="2139">
          <cell r="D2139">
            <v>1.1200000000000001</v>
          </cell>
          <cell r="E2139">
            <v>0.69</v>
          </cell>
          <cell r="F2139">
            <v>0.01</v>
          </cell>
          <cell r="G2139">
            <v>0.01</v>
          </cell>
          <cell r="H2139">
            <v>0.01</v>
          </cell>
          <cell r="I2139">
            <v>0.01</v>
          </cell>
          <cell r="J2139">
            <v>4.0000000000000001E-3</v>
          </cell>
          <cell r="K2139">
            <v>0</v>
          </cell>
          <cell r="L2139">
            <v>1.0597499999999999E-3</v>
          </cell>
          <cell r="M2139">
            <v>3.0000000000000001E-3</v>
          </cell>
          <cell r="N2139">
            <v>2E-3</v>
          </cell>
          <cell r="O2139">
            <v>6.0000000000000001E-3</v>
          </cell>
          <cell r="P2139">
            <v>0</v>
          </cell>
          <cell r="Q2139">
            <v>1E-3</v>
          </cell>
          <cell r="R2139">
            <v>1E-3</v>
          </cell>
          <cell r="S2139">
            <v>2E-3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1E-3</v>
          </cell>
          <cell r="Y2139">
            <v>0.80500000000000005</v>
          </cell>
          <cell r="Z2139">
            <v>1E-3</v>
          </cell>
          <cell r="AA2139">
            <v>0</v>
          </cell>
          <cell r="AB2139">
            <v>0</v>
          </cell>
          <cell r="AC2139">
            <v>1E-3</v>
          </cell>
          <cell r="AD2139">
            <v>0</v>
          </cell>
          <cell r="AE2139">
            <v>1.7000000000000001E-2</v>
          </cell>
          <cell r="AF2139">
            <v>0</v>
          </cell>
          <cell r="AJ2139">
            <v>0</v>
          </cell>
          <cell r="AO2139">
            <v>0.188</v>
          </cell>
        </row>
        <row r="2140">
          <cell r="D2140">
            <v>11.78</v>
          </cell>
          <cell r="E2140">
            <v>10.83</v>
          </cell>
          <cell r="F2140">
            <v>14.42</v>
          </cell>
          <cell r="G2140">
            <v>11.57</v>
          </cell>
          <cell r="H2140">
            <v>9.5299999999999994</v>
          </cell>
          <cell r="I2140">
            <v>7.39</v>
          </cell>
          <cell r="J2140">
            <v>7.27</v>
          </cell>
          <cell r="K2140">
            <v>14.864000000000001</v>
          </cell>
          <cell r="L2140">
            <v>12.266999999999999</v>
          </cell>
          <cell r="M2140">
            <v>12.641</v>
          </cell>
          <cell r="N2140">
            <v>14.221</v>
          </cell>
          <cell r="O2140">
            <v>12.326000000000001</v>
          </cell>
          <cell r="P2140">
            <v>17.52</v>
          </cell>
          <cell r="Q2140">
            <v>13.206</v>
          </cell>
          <cell r="R2140">
            <v>16.584</v>
          </cell>
          <cell r="S2140">
            <v>17.306000000000001</v>
          </cell>
          <cell r="T2140">
            <v>15.061</v>
          </cell>
          <cell r="U2140">
            <v>16.376000000000001</v>
          </cell>
          <cell r="V2140">
            <v>23.846</v>
          </cell>
          <cell r="W2140">
            <v>24.533000000000001</v>
          </cell>
          <cell r="X2140">
            <v>38.273000000000003</v>
          </cell>
          <cell r="Y2140">
            <v>40.006</v>
          </cell>
          <cell r="Z2140">
            <v>51.344000000000001</v>
          </cell>
          <cell r="AA2140">
            <v>55.018000000000001</v>
          </cell>
          <cell r="AB2140">
            <v>61.691000000000003</v>
          </cell>
          <cell r="AC2140">
            <v>63.265000000000001</v>
          </cell>
          <cell r="AD2140">
            <v>54.790999999999997</v>
          </cell>
          <cell r="AE2140">
            <v>65.427000000000007</v>
          </cell>
          <cell r="AF2140">
            <v>70.738</v>
          </cell>
          <cell r="AJ2140">
            <v>75.037000000000006</v>
          </cell>
          <cell r="AO2140">
            <v>85.085999999999999</v>
          </cell>
        </row>
        <row r="2141">
          <cell r="D2141">
            <v>5.75</v>
          </cell>
          <cell r="E2141">
            <v>7.32</v>
          </cell>
          <cell r="F2141">
            <v>7.75</v>
          </cell>
          <cell r="G2141">
            <v>7.41</v>
          </cell>
          <cell r="H2141">
            <v>6.42</v>
          </cell>
          <cell r="I2141">
            <v>6.2</v>
          </cell>
          <cell r="J2141">
            <v>5.1609999999999996</v>
          </cell>
          <cell r="K2141">
            <v>11.894</v>
          </cell>
          <cell r="L2141">
            <v>8.9809999999999999</v>
          </cell>
          <cell r="M2141">
            <v>9.423</v>
          </cell>
          <cell r="N2141">
            <v>9.1419999999999995</v>
          </cell>
          <cell r="O2141">
            <v>9.9649999999999999</v>
          </cell>
          <cell r="P2141">
            <v>9.6929999999999996</v>
          </cell>
          <cell r="Q2141">
            <v>9.0830000000000002</v>
          </cell>
          <cell r="R2141">
            <v>10.539</v>
          </cell>
          <cell r="S2141">
            <v>10.191000000000001</v>
          </cell>
          <cell r="T2141">
            <v>11.079000000000001</v>
          </cell>
          <cell r="U2141">
            <v>12.512</v>
          </cell>
          <cell r="V2141">
            <v>14.717000000000001</v>
          </cell>
          <cell r="W2141">
            <v>17.513000000000002</v>
          </cell>
          <cell r="X2141">
            <v>21.198</v>
          </cell>
          <cell r="Y2141">
            <v>24.343</v>
          </cell>
          <cell r="Z2141">
            <v>27.605</v>
          </cell>
          <cell r="AA2141">
            <v>29.806000000000001</v>
          </cell>
          <cell r="AB2141">
            <v>39.005000000000003</v>
          </cell>
          <cell r="AC2141">
            <v>41.63</v>
          </cell>
          <cell r="AD2141">
            <v>38.997999999999998</v>
          </cell>
          <cell r="AE2141">
            <v>42.133000000000003</v>
          </cell>
          <cell r="AF2141">
            <v>51.664999999999999</v>
          </cell>
          <cell r="AJ2141">
            <v>55.079000000000001</v>
          </cell>
          <cell r="AO2141">
            <v>60.155999999999999</v>
          </cell>
        </row>
        <row r="2143">
          <cell r="D2143">
            <v>3.53</v>
          </cell>
          <cell r="E2143">
            <v>3.8</v>
          </cell>
          <cell r="F2143">
            <v>3.55</v>
          </cell>
          <cell r="G2143">
            <v>3.38</v>
          </cell>
          <cell r="H2143">
            <v>3.46</v>
          </cell>
          <cell r="I2143">
            <v>3.53</v>
          </cell>
          <cell r="J2143">
            <v>3.7759999999999998</v>
          </cell>
          <cell r="K2143">
            <v>7.2779999999999996</v>
          </cell>
          <cell r="L2143">
            <v>6.7919999999999998</v>
          </cell>
          <cell r="M2143">
            <v>7.0220000000000002</v>
          </cell>
          <cell r="N2143">
            <v>7.5339999999999998</v>
          </cell>
          <cell r="O2143">
            <v>7.3479999999999999</v>
          </cell>
          <cell r="P2143">
            <v>8.3469999999999995</v>
          </cell>
          <cell r="Q2143">
            <v>8.5649999999999995</v>
          </cell>
          <cell r="R2143">
            <v>8.7149999999999999</v>
          </cell>
          <cell r="S2143">
            <v>7.95</v>
          </cell>
          <cell r="T2143">
            <v>7.1970000000000001</v>
          </cell>
          <cell r="U2143">
            <v>6.96</v>
          </cell>
          <cell r="V2143">
            <v>7.4109999999999996</v>
          </cell>
          <cell r="W2143">
            <v>6.9870000000000001</v>
          </cell>
          <cell r="X2143">
            <v>6.5659999999999998</v>
          </cell>
          <cell r="Y2143">
            <v>6.77</v>
          </cell>
          <cell r="Z2143">
            <v>38.095999999999997</v>
          </cell>
          <cell r="AA2143">
            <v>40.597000000000001</v>
          </cell>
          <cell r="AB2143">
            <v>41.537999999999997</v>
          </cell>
          <cell r="AC2143">
            <v>40.813000000000002</v>
          </cell>
          <cell r="AD2143">
            <v>39.115000000000002</v>
          </cell>
          <cell r="AE2143">
            <v>41.776000000000003</v>
          </cell>
          <cell r="AF2143">
            <v>44.558999999999997</v>
          </cell>
          <cell r="AJ2143">
            <v>44.646999999999998</v>
          </cell>
          <cell r="AO2143">
            <v>41.570999999999998</v>
          </cell>
        </row>
        <row r="2173">
          <cell r="D2173">
            <v>13.11</v>
          </cell>
          <cell r="E2173">
            <v>9.15</v>
          </cell>
          <cell r="F2173">
            <v>7.6</v>
          </cell>
          <cell r="G2173">
            <v>10.98</v>
          </cell>
          <cell r="H2173">
            <v>2.5099999999999998</v>
          </cell>
          <cell r="I2173">
            <v>2.1800000000000002</v>
          </cell>
          <cell r="J2173">
            <v>3.661</v>
          </cell>
          <cell r="K2173">
            <v>0</v>
          </cell>
          <cell r="L2173">
            <v>1.6</v>
          </cell>
          <cell r="M2173">
            <v>1.24</v>
          </cell>
          <cell r="N2173">
            <v>0.5</v>
          </cell>
          <cell r="O2173">
            <v>4.9980000000000002</v>
          </cell>
          <cell r="P2173">
            <v>4.7930000000000001</v>
          </cell>
          <cell r="Q2173">
            <v>3.1360000000000001</v>
          </cell>
          <cell r="R2173">
            <v>2.2450000000000001</v>
          </cell>
          <cell r="S2173">
            <v>3.339</v>
          </cell>
          <cell r="T2173">
            <v>1.8240000000000001</v>
          </cell>
          <cell r="U2173">
            <v>4.0679999999999996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B2173">
            <v>0</v>
          </cell>
          <cell r="AC2173">
            <v>0</v>
          </cell>
          <cell r="AD2173">
            <v>0</v>
          </cell>
          <cell r="AE2173">
            <v>0</v>
          </cell>
          <cell r="AF2173">
            <v>0</v>
          </cell>
          <cell r="AJ2173">
            <v>0</v>
          </cell>
          <cell r="AO2173">
            <v>0.63500000000000001</v>
          </cell>
          <cell r="AV2173">
            <v>0.29699999999999999</v>
          </cell>
          <cell r="BE2173">
            <v>5.8999999999999997E-2</v>
          </cell>
          <cell r="BQ2173">
            <v>3.0270000000000001</v>
          </cell>
          <cell r="CB2173">
            <v>3.206</v>
          </cell>
          <cell r="CN2173">
            <v>5.2</v>
          </cell>
          <cell r="DA2173">
            <v>1.75</v>
          </cell>
          <cell r="DM2173">
            <v>5</v>
          </cell>
          <cell r="DN2173">
            <v>4.9999999999999432</v>
          </cell>
          <cell r="DP2173">
            <v>20</v>
          </cell>
          <cell r="DS2173">
            <v>20.000000000000057</v>
          </cell>
          <cell r="DV2173">
            <v>14.950657515572289</v>
          </cell>
          <cell r="DY2173">
            <v>10.016899801218358</v>
          </cell>
          <cell r="EB2173">
            <v>4.9920258216013735</v>
          </cell>
          <cell r="EE2173">
            <v>4.9747212145015283</v>
          </cell>
        </row>
        <row r="2174">
          <cell r="D2174">
            <v>21.215</v>
          </cell>
          <cell r="E2174">
            <v>28.617999999999999</v>
          </cell>
          <cell r="F2174">
            <v>32.35</v>
          </cell>
          <cell r="G2174">
            <v>28.602</v>
          </cell>
          <cell r="H2174">
            <v>25.841000000000001</v>
          </cell>
          <cell r="I2174">
            <v>26.15</v>
          </cell>
          <cell r="J2174">
            <v>32.125</v>
          </cell>
          <cell r="K2174">
            <v>111.71599999999999</v>
          </cell>
          <cell r="L2174">
            <v>113.706</v>
          </cell>
          <cell r="M2174">
            <v>121.265</v>
          </cell>
          <cell r="N2174">
            <v>106.84399999999999</v>
          </cell>
          <cell r="O2174">
            <v>81.784999999999997</v>
          </cell>
          <cell r="P2174">
            <v>88.811000000000007</v>
          </cell>
          <cell r="Q2174">
            <v>93.430999999999997</v>
          </cell>
          <cell r="R2174">
            <v>87.599000000000004</v>
          </cell>
          <cell r="S2174">
            <v>76.882000000000005</v>
          </cell>
          <cell r="T2174">
            <v>67.864000000000004</v>
          </cell>
          <cell r="U2174">
            <v>69.620999999999995</v>
          </cell>
          <cell r="V2174">
            <v>77.040999999999997</v>
          </cell>
          <cell r="W2174">
            <v>61.603000000000002</v>
          </cell>
          <cell r="X2174">
            <v>35.756</v>
          </cell>
          <cell r="Y2174">
            <v>57.118000000000002</v>
          </cell>
          <cell r="Z2174">
            <v>95.687999999999988</v>
          </cell>
          <cell r="AA2174">
            <v>86.331999999999994</v>
          </cell>
          <cell r="AB2174">
            <v>75.706999999999994</v>
          </cell>
          <cell r="AC2174">
            <v>75.969000000000008</v>
          </cell>
          <cell r="AD2174">
            <v>89.736999999999995</v>
          </cell>
          <cell r="AE2174">
            <v>138.21800000000002</v>
          </cell>
          <cell r="AF2174">
            <v>113.31700000000001</v>
          </cell>
          <cell r="AJ2174">
            <v>121.676</v>
          </cell>
          <cell r="AO2174">
            <v>195.041</v>
          </cell>
          <cell r="AV2174">
            <v>203.02</v>
          </cell>
          <cell r="BE2174">
            <v>202.07399999999998</v>
          </cell>
          <cell r="BQ2174">
            <v>227.18300000000002</v>
          </cell>
          <cell r="CB2174">
            <v>227.24699999999999</v>
          </cell>
          <cell r="CN2174">
            <v>226.84100000000001</v>
          </cell>
          <cell r="DA2174">
            <v>273.98599999999999</v>
          </cell>
          <cell r="DM2174">
            <v>275.75624546688562</v>
          </cell>
          <cell r="DN2174">
            <v>275.59007354765544</v>
          </cell>
          <cell r="DP2174">
            <v>316.83643201948752</v>
          </cell>
          <cell r="DS2174">
            <v>360.71544015775419</v>
          </cell>
          <cell r="DV2174">
            <v>407.51253151303149</v>
          </cell>
          <cell r="DY2174">
            <v>472.39921968414143</v>
          </cell>
          <cell r="EB2174">
            <v>554.89192107119266</v>
          </cell>
          <cell r="EE2174">
            <v>652.57435524647781</v>
          </cell>
        </row>
        <row r="2183">
          <cell r="K2183">
            <v>117.8</v>
          </cell>
          <cell r="L2183">
            <v>119.831</v>
          </cell>
          <cell r="M2183">
            <v>127.012</v>
          </cell>
          <cell r="N2183">
            <v>112.086</v>
          </cell>
          <cell r="O2183">
            <v>86.950999999999993</v>
          </cell>
          <cell r="P2183">
            <v>97.302999999999997</v>
          </cell>
          <cell r="Q2183">
            <v>102.255</v>
          </cell>
          <cell r="R2183">
            <v>101.16600000000001</v>
          </cell>
          <cell r="S2183">
            <v>89.854000000000013</v>
          </cell>
          <cell r="T2183">
            <v>80.360000000000014</v>
          </cell>
          <cell r="U2183">
            <v>82.745000000000005</v>
          </cell>
          <cell r="V2183">
            <v>89.222999999999985</v>
          </cell>
          <cell r="W2183">
            <v>74.605000000000004</v>
          </cell>
          <cell r="X2183">
            <v>48.896999999999998</v>
          </cell>
          <cell r="Y2183">
            <v>66.218999999999994</v>
          </cell>
          <cell r="Z2183">
            <v>103.91099999999999</v>
          </cell>
          <cell r="AA2183">
            <v>99.828000000000003</v>
          </cell>
          <cell r="AB2183">
            <v>95.698999999999998</v>
          </cell>
          <cell r="AC2183">
            <v>96.421999999999997</v>
          </cell>
          <cell r="AD2183">
            <v>106.80799999999999</v>
          </cell>
          <cell r="AE2183">
            <v>156.27800000000002</v>
          </cell>
          <cell r="AF2183">
            <v>145.334</v>
          </cell>
          <cell r="AJ2183">
            <v>178.11199999999999</v>
          </cell>
          <cell r="AO2183">
            <v>225.83500000000004</v>
          </cell>
          <cell r="AV2183">
            <v>235.471</v>
          </cell>
          <cell r="BE2183">
            <v>234.804</v>
          </cell>
          <cell r="BQ2183">
            <v>262.03599999999994</v>
          </cell>
          <cell r="CB2183">
            <v>312.32300000000004</v>
          </cell>
          <cell r="CN2183">
            <v>263.31099999999998</v>
          </cell>
          <cell r="DA2183">
            <v>318.07600000000002</v>
          </cell>
          <cell r="DM2183">
            <v>303.8838137485256</v>
          </cell>
          <cell r="DN2183">
            <v>303.71764182929542</v>
          </cell>
          <cell r="DP2183">
            <v>345.41957055334035</v>
          </cell>
          <cell r="DS2183">
            <v>389.76026034886411</v>
          </cell>
          <cell r="DV2183">
            <v>437.02526699454359</v>
          </cell>
          <cell r="DY2183">
            <v>502.38622876186372</v>
          </cell>
          <cell r="EB2183">
            <v>585.35968921704932</v>
          </cell>
          <cell r="EE2183">
            <v>683.52949764183188</v>
          </cell>
        </row>
        <row r="2184">
          <cell r="K2184">
            <v>105.34100000000001</v>
          </cell>
          <cell r="L2184">
            <v>109.00105975</v>
          </cell>
          <cell r="M2184">
            <v>118.066</v>
          </cell>
          <cell r="N2184">
            <v>103.78399999999999</v>
          </cell>
          <cell r="O2184">
            <v>83.89</v>
          </cell>
          <cell r="P2184">
            <v>96.459000000000003</v>
          </cell>
          <cell r="Q2184">
            <v>103.392</v>
          </cell>
          <cell r="R2184">
            <v>102.134</v>
          </cell>
          <cell r="S2184">
            <v>90.751999999999995</v>
          </cell>
          <cell r="T2184">
            <v>83.688999999999993</v>
          </cell>
          <cell r="U2184">
            <v>95.199000000000012</v>
          </cell>
          <cell r="V2184">
            <v>110.14699999999999</v>
          </cell>
          <cell r="W2184">
            <v>99.101000000000013</v>
          </cell>
          <cell r="X2184">
            <v>79.344999999999999</v>
          </cell>
          <cell r="Y2184">
            <v>98.872000000000014</v>
          </cell>
          <cell r="Z2184">
            <v>138.048</v>
          </cell>
          <cell r="AA2184">
            <v>133.90270999999998</v>
          </cell>
          <cell r="AB2184">
            <v>132.68200000000002</v>
          </cell>
          <cell r="AC2184">
            <v>134.59700000000001</v>
          </cell>
          <cell r="AD2184">
            <v>144.09300000000002</v>
          </cell>
          <cell r="AE2184">
            <v>194.57299999999998</v>
          </cell>
          <cell r="AF2184">
            <v>185.267</v>
          </cell>
          <cell r="AJ2184">
            <v>218.45</v>
          </cell>
          <cell r="AO2184">
            <v>267.68699999999995</v>
          </cell>
          <cell r="AV2184">
            <v>297.39200000000005</v>
          </cell>
          <cell r="BE2184">
            <v>284.90499999999997</v>
          </cell>
          <cell r="BQ2184">
            <v>309.60300000000001</v>
          </cell>
          <cell r="CB2184">
            <v>318.12700000000001</v>
          </cell>
          <cell r="CN2184">
            <v>321.55400000000003</v>
          </cell>
          <cell r="DA2184">
            <v>363.54599999999999</v>
          </cell>
          <cell r="DM2184">
            <v>359.61439067861693</v>
          </cell>
          <cell r="DN2184">
            <v>359.87143311476518</v>
          </cell>
          <cell r="DP2184">
            <v>410.57528404460908</v>
          </cell>
          <cell r="DS2184">
            <v>449.32862309872434</v>
          </cell>
          <cell r="DV2184">
            <v>485.94457285264076</v>
          </cell>
          <cell r="DY2184">
            <v>540.75982124487894</v>
          </cell>
          <cell r="EB2184">
            <v>613.08433200685556</v>
          </cell>
          <cell r="EE2184">
            <v>704.40075482453824</v>
          </cell>
        </row>
        <row r="2185"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0</v>
          </cell>
          <cell r="AD2185">
            <v>0</v>
          </cell>
          <cell r="AE2185">
            <v>0</v>
          </cell>
          <cell r="AF2185">
            <v>0</v>
          </cell>
          <cell r="AO2185">
            <v>0</v>
          </cell>
          <cell r="AV2185">
            <v>0</v>
          </cell>
          <cell r="BE2185">
            <v>0</v>
          </cell>
          <cell r="BQ2185">
            <v>0</v>
          </cell>
          <cell r="CB2185">
            <v>0</v>
          </cell>
          <cell r="CN2185">
            <v>0</v>
          </cell>
          <cell r="DA2185">
            <v>0</v>
          </cell>
          <cell r="DM2185">
            <v>0</v>
          </cell>
          <cell r="DN2185">
            <v>0</v>
          </cell>
          <cell r="DP2185">
            <v>0</v>
          </cell>
          <cell r="DS2185">
            <v>0</v>
          </cell>
          <cell r="DV2185">
            <v>0</v>
          </cell>
          <cell r="DY2185">
            <v>0</v>
          </cell>
          <cell r="EB2185">
            <v>0</v>
          </cell>
          <cell r="EE2185">
            <v>0</v>
          </cell>
        </row>
        <row r="2186">
          <cell r="J2186">
            <v>0</v>
          </cell>
          <cell r="K2186">
            <v>3.9E-2</v>
          </cell>
          <cell r="L2186">
            <v>1.2E-2</v>
          </cell>
          <cell r="M2186">
            <v>5.0000000000000001E-3</v>
          </cell>
          <cell r="N2186">
            <v>0</v>
          </cell>
          <cell r="O2186">
            <v>0.13100000000000001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0</v>
          </cell>
          <cell r="AD2186">
            <v>0</v>
          </cell>
          <cell r="AE2186">
            <v>0</v>
          </cell>
          <cell r="AF2186">
            <v>0</v>
          </cell>
          <cell r="AV2186">
            <v>0</v>
          </cell>
          <cell r="BE2186">
            <v>0</v>
          </cell>
          <cell r="BQ2186">
            <v>0</v>
          </cell>
          <cell r="CB2186">
            <v>0</v>
          </cell>
          <cell r="CN2186">
            <v>0</v>
          </cell>
          <cell r="DA2186">
            <v>0</v>
          </cell>
          <cell r="DM2186">
            <v>0</v>
          </cell>
          <cell r="DN2186">
            <v>0</v>
          </cell>
          <cell r="DP2186">
            <v>0</v>
          </cell>
          <cell r="DS2186">
            <v>0</v>
          </cell>
          <cell r="DV2186">
            <v>0</v>
          </cell>
          <cell r="DY2186">
            <v>0</v>
          </cell>
          <cell r="EB2186">
            <v>0</v>
          </cell>
          <cell r="EE2186">
            <v>0</v>
          </cell>
        </row>
        <row r="2187">
          <cell r="AC2187">
            <v>110.789</v>
          </cell>
          <cell r="AD2187">
            <v>124.191</v>
          </cell>
          <cell r="AE2187">
            <v>143.26300000000001</v>
          </cell>
          <cell r="AF2187">
            <v>143.12</v>
          </cell>
          <cell r="AJ2187">
            <v>150.23699999999999</v>
          </cell>
          <cell r="AO2187">
            <v>168.43</v>
          </cell>
          <cell r="AP2187">
            <v>191.07537073019907</v>
          </cell>
          <cell r="AS2187">
            <v>166.32007556721058</v>
          </cell>
          <cell r="AV2187">
            <v>193.57900000000001</v>
          </cell>
          <cell r="AW2187">
            <v>222.27593466895414</v>
          </cell>
          <cell r="BC2187">
            <v>209.90809600257751</v>
          </cell>
          <cell r="BE2187">
            <v>201.13499999999999</v>
          </cell>
          <cell r="BF2187">
            <v>235.6665294819839</v>
          </cell>
          <cell r="BK2187">
            <v>222.07375873046101</v>
          </cell>
          <cell r="BL2187">
            <v>211.31254242808117</v>
          </cell>
          <cell r="BO2187">
            <v>208.96394152375157</v>
          </cell>
          <cell r="BQ2187">
            <v>219.55799999999999</v>
          </cell>
          <cell r="CB2187">
            <v>245.505</v>
          </cell>
          <cell r="CN2187">
            <v>260.63499999999999</v>
          </cell>
          <cell r="DA2187">
            <v>280.41800000000001</v>
          </cell>
          <cell r="DM2187">
            <v>287.36720038599998</v>
          </cell>
          <cell r="DN2187">
            <v>289.93713170530964</v>
          </cell>
          <cell r="DP2187">
            <v>307.6421254638604</v>
          </cell>
          <cell r="DS2187">
            <v>327.89592121422987</v>
          </cell>
          <cell r="DV2187">
            <v>349.55960808924033</v>
          </cell>
          <cell r="DY2187">
            <v>375.26079539782125</v>
          </cell>
          <cell r="EB2187">
            <v>403.55517572481153</v>
          </cell>
          <cell r="EE2187">
            <v>434.20450397646789</v>
          </cell>
        </row>
        <row r="2188">
          <cell r="AC2188">
            <v>-0.45200000000000001</v>
          </cell>
          <cell r="AD2188">
            <v>-0.13300000000000001</v>
          </cell>
          <cell r="AE2188">
            <v>-0.13300000000000001</v>
          </cell>
          <cell r="AF2188">
            <v>-0.13300000000000001</v>
          </cell>
          <cell r="AJ2188">
            <v>-0.13300000000000001</v>
          </cell>
          <cell r="AO2188">
            <v>-0.13300000000000001</v>
          </cell>
          <cell r="AP2188">
            <v>-0.13300000000000001</v>
          </cell>
          <cell r="AS2188">
            <v>-0.13300000000000001</v>
          </cell>
          <cell r="AV2188">
            <v>-0.28399999999999997</v>
          </cell>
          <cell r="AW2188">
            <v>-0.28399999999999997</v>
          </cell>
          <cell r="BC2188">
            <v>-0.28399999999999997</v>
          </cell>
          <cell r="BE2188">
            <v>-0.28399999999999997</v>
          </cell>
          <cell r="BF2188">
            <v>-0.28399999999999997</v>
          </cell>
          <cell r="BK2188">
            <v>-0.28399999999999997</v>
          </cell>
          <cell r="BL2188">
            <v>-0.28399999999999997</v>
          </cell>
          <cell r="BO2188">
            <v>-0.28399999999999997</v>
          </cell>
          <cell r="BQ2188">
            <v>-0.28399999999999997</v>
          </cell>
          <cell r="CB2188">
            <v>-0.28399999999999997</v>
          </cell>
          <cell r="CN2188">
            <v>-0.28399999999999997</v>
          </cell>
          <cell r="DA2188">
            <v>-0.28399999999999997</v>
          </cell>
          <cell r="DM2188">
            <v>-0.28399999999999997</v>
          </cell>
          <cell r="DN2188">
            <v>-0.28399999999999997</v>
          </cell>
          <cell r="DP2188">
            <v>-0.28399999999999997</v>
          </cell>
          <cell r="DS2188">
            <v>-0.28399999999999997</v>
          </cell>
          <cell r="DV2188">
            <v>-0.28399999999999997</v>
          </cell>
          <cell r="DY2188">
            <v>-0.28399999999999997</v>
          </cell>
          <cell r="EB2188">
            <v>-0.28399999999999997</v>
          </cell>
          <cell r="EE2188">
            <v>-0.28399999999999997</v>
          </cell>
        </row>
        <row r="2189">
          <cell r="AC2189">
            <v>-5.66</v>
          </cell>
          <cell r="AD2189">
            <v>-4.0119999999999996</v>
          </cell>
          <cell r="AE2189">
            <v>-5.0229999999999997</v>
          </cell>
          <cell r="AF2189">
            <v>-8.3569999999999993</v>
          </cell>
          <cell r="AJ2189">
            <v>-6.5449999999999999</v>
          </cell>
          <cell r="AO2189">
            <v>-6.3120000000000003</v>
          </cell>
          <cell r="AP2189">
            <v>-6.8120000000000003</v>
          </cell>
          <cell r="AS2189">
            <v>-6.8120000000000003</v>
          </cell>
          <cell r="AV2189">
            <v>-9.9260000000000002</v>
          </cell>
          <cell r="AW2189">
            <v>-10.426</v>
          </cell>
          <cell r="BC2189">
            <v>-9.9260000000000002</v>
          </cell>
          <cell r="BE2189">
            <v>-8.5609999999999999</v>
          </cell>
          <cell r="BF2189">
            <v>-9.0609999999999999</v>
          </cell>
          <cell r="BK2189">
            <v>-9.0609999999999999</v>
          </cell>
          <cell r="BL2189">
            <v>-9.0609999999999999</v>
          </cell>
          <cell r="BO2189">
            <v>-9.0609999999999999</v>
          </cell>
          <cell r="BQ2189">
            <v>-9.0579999999999998</v>
          </cell>
          <cell r="CB2189">
            <v>-6.407</v>
          </cell>
          <cell r="CN2189">
            <v>-5.7910000000000004</v>
          </cell>
          <cell r="DA2189">
            <v>-9.7850000000000001</v>
          </cell>
          <cell r="DM2189">
            <v>-11.125999999999999</v>
          </cell>
          <cell r="DN2189">
            <v>-11.125999999999999</v>
          </cell>
          <cell r="DP2189">
            <v>-11.625999999999999</v>
          </cell>
          <cell r="DS2189">
            <v>-12.125999999999999</v>
          </cell>
          <cell r="DV2189">
            <v>-12.625999999999999</v>
          </cell>
          <cell r="DY2189">
            <v>-13.125999999999999</v>
          </cell>
          <cell r="EB2189">
            <v>-13.625999999999999</v>
          </cell>
          <cell r="EE2189">
            <v>-14.125999999999999</v>
          </cell>
        </row>
        <row r="2201">
          <cell r="D2201">
            <v>-6.9</v>
          </cell>
          <cell r="E2201">
            <v>-4</v>
          </cell>
          <cell r="F2201">
            <v>0.7</v>
          </cell>
          <cell r="G2201">
            <v>-0.2</v>
          </cell>
          <cell r="H2201">
            <v>-2.2000000000000002</v>
          </cell>
          <cell r="I2201">
            <v>-1.4</v>
          </cell>
          <cell r="J2201">
            <v>-2.91</v>
          </cell>
          <cell r="K2201">
            <v>24.63</v>
          </cell>
          <cell r="L2201">
            <v>19.2</v>
          </cell>
          <cell r="M2201">
            <v>3.72</v>
          </cell>
          <cell r="N2201">
            <v>1.61</v>
          </cell>
          <cell r="O2201">
            <v>-1.89</v>
          </cell>
          <cell r="P2201">
            <v>-1.5</v>
          </cell>
          <cell r="Q2201">
            <v>3.1</v>
          </cell>
          <cell r="R2201">
            <v>3.8</v>
          </cell>
          <cell r="S2201">
            <v>2.3199999999999998</v>
          </cell>
          <cell r="T2201">
            <v>4.2</v>
          </cell>
          <cell r="U2201">
            <v>-2.0499999999999998</v>
          </cell>
          <cell r="V2201">
            <v>2.9</v>
          </cell>
          <cell r="W2201">
            <v>6.6</v>
          </cell>
          <cell r="X2201">
            <v>0.96</v>
          </cell>
          <cell r="Y2201">
            <v>9.3000000000000007</v>
          </cell>
          <cell r="Z2201">
            <v>3.5</v>
          </cell>
          <cell r="AA2201">
            <v>1.5</v>
          </cell>
          <cell r="AB2201">
            <v>1.2</v>
          </cell>
          <cell r="AC2201">
            <v>5.9</v>
          </cell>
          <cell r="AD2201">
            <v>4</v>
          </cell>
          <cell r="AE2201">
            <v>17.838999999999999</v>
          </cell>
          <cell r="AF2201">
            <v>2.028</v>
          </cell>
          <cell r="AJ2201">
            <v>2.7</v>
          </cell>
          <cell r="AO2201">
            <v>4.2</v>
          </cell>
          <cell r="AV2201">
            <v>1.7</v>
          </cell>
          <cell r="BE2201">
            <v>2.8</v>
          </cell>
          <cell r="BQ2201">
            <v>1.6</v>
          </cell>
          <cell r="CB2201">
            <v>4.3</v>
          </cell>
          <cell r="CN2201">
            <v>5.6</v>
          </cell>
          <cell r="DA2201">
            <v>3</v>
          </cell>
          <cell r="DM2201">
            <v>0.8</v>
          </cell>
          <cell r="DN2201">
            <v>0.9</v>
          </cell>
          <cell r="DP2201">
            <v>1.2</v>
          </cell>
          <cell r="DS2201">
            <v>1.3</v>
          </cell>
          <cell r="DV2201">
            <v>1.6</v>
          </cell>
          <cell r="DY2201">
            <v>2.6</v>
          </cell>
          <cell r="EB2201">
            <v>2.9</v>
          </cell>
          <cell r="EE2201">
            <v>3</v>
          </cell>
        </row>
        <row r="2214">
          <cell r="D2214">
            <v>61.8</v>
          </cell>
          <cell r="E2214">
            <v>71.8</v>
          </cell>
          <cell r="F2214">
            <v>73.7</v>
          </cell>
          <cell r="G2214">
            <v>68.042884595934055</v>
          </cell>
          <cell r="H2214">
            <v>62.210743371310741</v>
          </cell>
          <cell r="I2214">
            <v>62.989145672287414</v>
          </cell>
          <cell r="J2214">
            <v>65.16705489691617</v>
          </cell>
          <cell r="K2214">
            <v>111.70509536009109</v>
          </cell>
          <cell r="L2214">
            <v>110.13601125610396</v>
          </cell>
          <cell r="M2214">
            <v>107.5</v>
          </cell>
          <cell r="N2214">
            <v>107.57000000000001</v>
          </cell>
          <cell r="O2214">
            <v>103.08999999999999</v>
          </cell>
          <cell r="P2214">
            <v>100.85</v>
          </cell>
          <cell r="Q2214">
            <v>98.56</v>
          </cell>
          <cell r="R2214">
            <v>98.25</v>
          </cell>
          <cell r="S2214">
            <v>97.99</v>
          </cell>
          <cell r="T2214">
            <v>0.95840000000000003</v>
          </cell>
          <cell r="U2214">
            <v>0.85560000000000003</v>
          </cell>
          <cell r="V2214">
            <v>0.8075</v>
          </cell>
          <cell r="W2214">
            <v>0.74629999999999996</v>
          </cell>
          <cell r="X2214">
            <v>0.60740000000000005</v>
          </cell>
          <cell r="Y2214">
            <v>0.66549999999999998</v>
          </cell>
          <cell r="Z2214">
            <v>0.74680000000000002</v>
          </cell>
          <cell r="AA2214">
            <v>0.71140000000000003</v>
          </cell>
          <cell r="AB2214">
            <v>0.70050000000000001</v>
          </cell>
          <cell r="AC2214">
            <v>0.70220000000000005</v>
          </cell>
          <cell r="AD2214">
            <v>0.72150000000000003</v>
          </cell>
          <cell r="AE2214">
            <v>0.78720000000000001</v>
          </cell>
          <cell r="AF2214">
            <v>0.76839999999999997</v>
          </cell>
          <cell r="AJ2214">
            <v>0.80200000000000005</v>
          </cell>
          <cell r="AO2214">
            <v>0.83240000000000003</v>
          </cell>
          <cell r="AV2214">
            <v>0.81359999999999999</v>
          </cell>
          <cell r="BE2214">
            <v>0.81259999999999999</v>
          </cell>
          <cell r="BQ2214">
            <v>0.84180429775217713</v>
          </cell>
          <cell r="CB2214">
            <v>0.97448369895881781</v>
          </cell>
          <cell r="CN2214">
            <v>0.81621765721530426</v>
          </cell>
          <cell r="DA2214">
            <v>0.86984915278339936</v>
          </cell>
          <cell r="DM2214">
            <v>0.84070127841723419</v>
          </cell>
          <cell r="DN2214">
            <v>0.83964447754996885</v>
          </cell>
          <cell r="DP2214">
            <v>0.83753190314110781</v>
          </cell>
          <cell r="DS2214">
            <v>0.86387074967992739</v>
          </cell>
          <cell r="DV2214">
            <v>0.89592020341132028</v>
          </cell>
          <cell r="DY2214">
            <v>0.92586965170452629</v>
          </cell>
          <cell r="EB2214">
            <v>0.95190557562323241</v>
          </cell>
          <cell r="EE2214">
            <v>0.96782795419293921</v>
          </cell>
        </row>
        <row r="2220">
          <cell r="D2220">
            <v>12.686062861417275</v>
          </cell>
          <cell r="E2220">
            <v>4.6994229684962567</v>
          </cell>
          <cell r="F2220">
            <v>-2.7971512327882899</v>
          </cell>
          <cell r="G2220">
            <v>-5.8167038828710682</v>
          </cell>
          <cell r="H2220">
            <v>-13.794865599958195</v>
          </cell>
          <cell r="I2220">
            <v>0.17474722651824648</v>
          </cell>
          <cell r="J2220">
            <v>1.3961895395665276</v>
          </cell>
          <cell r="K2220">
            <v>3.6258251089367048</v>
          </cell>
          <cell r="L2220">
            <v>3.2812064153194989</v>
          </cell>
          <cell r="M2220">
            <v>-18.767598666575164</v>
          </cell>
          <cell r="N2220">
            <v>6.3097481903512413</v>
          </cell>
          <cell r="O2220">
            <v>5.3284214531637604</v>
          </cell>
          <cell r="P2220">
            <v>-2.0502212803757534</v>
          </cell>
          <cell r="Q2220">
            <v>-7.4605652477195781</v>
          </cell>
          <cell r="R2220">
            <v>-4.1151729595719031</v>
          </cell>
          <cell r="S2220">
            <v>-17.257955376262256</v>
          </cell>
          <cell r="T2220">
            <v>20.187320292457695</v>
          </cell>
          <cell r="U2220">
            <v>-11.659143533880664</v>
          </cell>
          <cell r="V2220">
            <v>-6.1804766538098521</v>
          </cell>
          <cell r="W2220">
            <v>-3.2559038931392772</v>
          </cell>
          <cell r="X2220">
            <v>-3.9780095399189053</v>
          </cell>
          <cell r="Y2220">
            <v>-11.742739226023476</v>
          </cell>
          <cell r="Z2220">
            <v>14.437143413102129</v>
          </cell>
          <cell r="AA2220">
            <v>3.9678591856196772</v>
          </cell>
          <cell r="AB2220">
            <v>14.055631118932199</v>
          </cell>
          <cell r="AC2220">
            <v>-4.733910479627526</v>
          </cell>
          <cell r="AD2220">
            <v>-2.1092390274031736</v>
          </cell>
          <cell r="AE2220">
            <v>-0.96737081335336383</v>
          </cell>
          <cell r="AF2220">
            <v>-7.5139646620408538</v>
          </cell>
          <cell r="AJ2220">
            <v>17.466494855708909</v>
          </cell>
          <cell r="AO2220">
            <v>-9.8357359510722144</v>
          </cell>
          <cell r="AV2220">
            <v>0.11925551449359169</v>
          </cell>
          <cell r="BE2220">
            <v>12.829533717770069</v>
          </cell>
          <cell r="BQ2220">
            <v>2.0672956317940478</v>
          </cell>
          <cell r="CB2220">
            <v>-4.1022237923111415</v>
          </cell>
          <cell r="CN2220">
            <v>-10.484934244879504</v>
          </cell>
          <cell r="DA2220">
            <v>-0.85398247917337844</v>
          </cell>
          <cell r="DM2220">
            <v>-16.657160662771769</v>
          </cell>
          <cell r="DN2220">
            <v>-16.607156700880427</v>
          </cell>
          <cell r="DP2220">
            <v>6.3915898141525416</v>
          </cell>
          <cell r="DS2220">
            <v>2.134185890623872</v>
          </cell>
          <cell r="DV2220">
            <v>1.3333645643262386</v>
          </cell>
          <cell r="DY2220">
            <v>0.3990471112653709</v>
          </cell>
          <cell r="EB2220">
            <v>0.35302246550063754</v>
          </cell>
          <cell r="EE2220">
            <v>-0.12311037440430381</v>
          </cell>
        </row>
        <row r="2249">
          <cell r="D2249">
            <v>11.029983537753424</v>
          </cell>
          <cell r="E2249">
            <v>6.8369556972553287</v>
          </cell>
          <cell r="F2249">
            <v>8.6517226000141338</v>
          </cell>
          <cell r="G2249">
            <v>13.22964225892469</v>
          </cell>
          <cell r="H2249">
            <v>10.885575603097998</v>
          </cell>
          <cell r="I2249">
            <v>11.420398120933376</v>
          </cell>
          <cell r="J2249">
            <v>10.064028423791614</v>
          </cell>
          <cell r="K2249">
            <v>9.7600648057837294</v>
          </cell>
          <cell r="L2249">
            <v>10.905484102483014</v>
          </cell>
          <cell r="M2249">
            <v>3.7906213544594891</v>
          </cell>
          <cell r="N2249">
            <v>6.5994851402245427</v>
          </cell>
          <cell r="O2249">
            <v>9.6705739657854313</v>
          </cell>
          <cell r="P2249">
            <v>9.782190909024461</v>
          </cell>
          <cell r="Q2249">
            <v>8.8318606261072716</v>
          </cell>
          <cell r="R2249">
            <v>6.5266321772799856</v>
          </cell>
          <cell r="S2249">
            <v>9.5771322603147482</v>
          </cell>
          <cell r="T2249">
            <v>7.10813657470917</v>
          </cell>
          <cell r="U2249">
            <v>7.5111208033968424</v>
          </cell>
          <cell r="V2249">
            <v>11.31761516887857</v>
          </cell>
          <cell r="W2249">
            <v>12.199217608169709</v>
          </cell>
          <cell r="X2249">
            <v>12.333633323386504</v>
          </cell>
          <cell r="Y2249">
            <v>12.989630482274286</v>
          </cell>
          <cell r="Z2249">
            <v>13.204172477773801</v>
          </cell>
          <cell r="AA2249">
            <v>16.843797193014886</v>
          </cell>
          <cell r="AB2249">
            <v>13.711591333705947</v>
          </cell>
          <cell r="AC2249">
            <v>10.833975128768742</v>
          </cell>
          <cell r="AD2249">
            <v>7.5153150263210193</v>
          </cell>
          <cell r="AE2249">
            <v>21.990814224804588</v>
          </cell>
          <cell r="AF2249">
            <v>21.805402202892303</v>
          </cell>
          <cell r="AJ2249">
            <v>22.463447176512254</v>
          </cell>
          <cell r="AO2249">
            <v>25.601251200840338</v>
          </cell>
          <cell r="AV2249">
            <v>25.901583531595644</v>
          </cell>
          <cell r="BE2249">
            <v>22.455488040105454</v>
          </cell>
          <cell r="BQ2249">
            <v>37.944379890249692</v>
          </cell>
          <cell r="CB2249">
            <v>28.745730849595397</v>
          </cell>
          <cell r="CN2249">
            <v>24.271209090282088</v>
          </cell>
          <cell r="DA2249">
            <v>24.073966441911285</v>
          </cell>
          <cell r="DM2249">
            <v>24.055772917864573</v>
          </cell>
          <cell r="DN2249">
            <v>24.356693414678617</v>
          </cell>
          <cell r="DP2249">
            <v>26.687033311186049</v>
          </cell>
          <cell r="DS2249">
            <v>26.021896567735581</v>
          </cell>
          <cell r="DV2249">
            <v>26.173180559672502</v>
          </cell>
          <cell r="DY2249">
            <v>26.461474673998186</v>
          </cell>
          <cell r="EB2249">
            <v>27.130663832573187</v>
          </cell>
          <cell r="EE2249">
            <v>28.351408777209606</v>
          </cell>
        </row>
        <row r="2250">
          <cell r="D2250">
            <v>2.7883430752004581</v>
          </cell>
          <cell r="E2250">
            <v>1.2066068163787791</v>
          </cell>
          <cell r="F2250">
            <v>2.5729359162090453</v>
          </cell>
          <cell r="G2250">
            <v>3.5690415909340878</v>
          </cell>
          <cell r="H2250">
            <v>3.3369751722077101</v>
          </cell>
          <cell r="I2250">
            <v>1.7019102906975319</v>
          </cell>
          <cell r="J2250">
            <v>3.5225416469155042</v>
          </cell>
          <cell r="K2250">
            <v>6.165148238635128</v>
          </cell>
          <cell r="L2250">
            <v>7.4065413564794262</v>
          </cell>
          <cell r="M2250">
            <v>1.6496612554316306</v>
          </cell>
          <cell r="N2250">
            <v>4.6615280296541002</v>
          </cell>
          <cell r="O2250">
            <v>4.4081112398172184</v>
          </cell>
          <cell r="P2250">
            <v>6.2990802534110175</v>
          </cell>
          <cell r="Q2250">
            <v>5.1710342133669895</v>
          </cell>
          <cell r="R2250">
            <v>3.460370872947518</v>
          </cell>
          <cell r="S2250">
            <v>5.2535349284256343</v>
          </cell>
          <cell r="T2250">
            <v>2.7657990676424675</v>
          </cell>
          <cell r="U2250">
            <v>1.3377548167831776</v>
          </cell>
          <cell r="V2250">
            <v>3.2566659062546135</v>
          </cell>
          <cell r="W2250">
            <v>3.9671868100429624</v>
          </cell>
          <cell r="X2250">
            <v>3.0622762706282836</v>
          </cell>
          <cell r="Y2250">
            <v>0.72513034662811926</v>
          </cell>
          <cell r="Z2250">
            <v>1.3932257918533353</v>
          </cell>
          <cell r="AA2250">
            <v>5.6649068378640237</v>
          </cell>
          <cell r="AB2250">
            <v>5.4897382456030392</v>
          </cell>
          <cell r="AC2250">
            <v>0.87479253816244495</v>
          </cell>
          <cell r="AD2250">
            <v>-0.93805284312481474</v>
          </cell>
          <cell r="AE2250">
            <v>2.2472762797717318</v>
          </cell>
          <cell r="AF2250">
            <v>2.7955567125577532</v>
          </cell>
          <cell r="AJ2250">
            <v>1.5765817828106197</v>
          </cell>
          <cell r="AO2250">
            <v>2.9772530091646159</v>
          </cell>
          <cell r="AV2250">
            <v>-2.1948145115856623</v>
          </cell>
          <cell r="BE2250">
            <v>-2.5464061181542794</v>
          </cell>
          <cell r="BQ2250">
            <v>19.710786320954664</v>
          </cell>
          <cell r="CB2250">
            <v>15.485631151511434</v>
          </cell>
          <cell r="CN2250">
            <v>10.162745576154135</v>
          </cell>
          <cell r="DA2250">
            <v>11.734519387132615</v>
          </cell>
          <cell r="DM2250">
            <v>13.597250105614538</v>
          </cell>
          <cell r="DN2250">
            <v>12.641383043484424</v>
          </cell>
          <cell r="DP2250">
            <v>14.388220250952491</v>
          </cell>
          <cell r="DS2250">
            <v>12.530688478978528</v>
          </cell>
          <cell r="DV2250">
            <v>12.833122582673559</v>
          </cell>
          <cell r="DY2250">
            <v>13.224475912554867</v>
          </cell>
          <cell r="EB2250">
            <v>13.961073804234642</v>
          </cell>
          <cell r="EE2250">
            <v>15.093862968980233</v>
          </cell>
        </row>
        <row r="2251">
          <cell r="D2251">
            <v>1.7780265954349741</v>
          </cell>
          <cell r="E2251">
            <v>0.27133740049264282</v>
          </cell>
          <cell r="F2251">
            <v>1.4736102148486192</v>
          </cell>
          <cell r="G2251">
            <v>2.4609011985520115</v>
          </cell>
          <cell r="H2251">
            <v>2.6310501974706169</v>
          </cell>
          <cell r="I2251">
            <v>0.85461174416261187</v>
          </cell>
          <cell r="J2251">
            <v>2.2554060086652443</v>
          </cell>
          <cell r="K2251">
            <v>4.7529156616903112</v>
          </cell>
          <cell r="L2251">
            <v>6.0520145608764242</v>
          </cell>
          <cell r="M2251">
            <v>0.22675084179862159</v>
          </cell>
          <cell r="N2251">
            <v>3.39058837620856</v>
          </cell>
          <cell r="O2251">
            <v>3.5990651940740954</v>
          </cell>
          <cell r="P2251">
            <v>5.7303033805248598</v>
          </cell>
          <cell r="Q2251">
            <v>4.1372199656612025</v>
          </cell>
          <cell r="R2251">
            <v>2.925785390063647</v>
          </cell>
          <cell r="S2251">
            <v>4.4803859815825566</v>
          </cell>
          <cell r="T2251">
            <v>2.5664120122542196</v>
          </cell>
          <cell r="U2251">
            <v>0.35777856057612489</v>
          </cell>
          <cell r="V2251">
            <v>2.6120154050536093</v>
          </cell>
          <cell r="W2251">
            <v>3.3222421931848434</v>
          </cell>
          <cell r="X2251">
            <v>3.0212604575462607</v>
          </cell>
          <cell r="Y2251">
            <v>0.14322477612890847</v>
          </cell>
          <cell r="Z2251">
            <v>1.2593131991327495</v>
          </cell>
          <cell r="AA2251">
            <v>5.158087461950819</v>
          </cell>
          <cell r="AB2251">
            <v>5.2894133379300987</v>
          </cell>
          <cell r="AC2251">
            <v>0.443521611534684</v>
          </cell>
          <cell r="AD2251">
            <v>-0.73564792316512817</v>
          </cell>
          <cell r="AE2251">
            <v>1.9800615021532142</v>
          </cell>
          <cell r="AF2251">
            <v>2.0191683348444087</v>
          </cell>
          <cell r="AJ2251">
            <v>2.7293144721719518</v>
          </cell>
          <cell r="AO2251">
            <v>4.6802025057258083</v>
          </cell>
          <cell r="AV2251">
            <v>1.4649389811411153</v>
          </cell>
          <cell r="BE2251">
            <v>0.54322845816046528</v>
          </cell>
          <cell r="BQ2251">
            <v>21.965231178143373</v>
          </cell>
          <cell r="CB2251">
            <v>18.50917255555078</v>
          </cell>
          <cell r="CN2251">
            <v>13.184943336388658</v>
          </cell>
          <cell r="DA2251">
            <v>14.605422339125287</v>
          </cell>
          <cell r="DM2251">
            <v>16.407921995972981</v>
          </cell>
          <cell r="DN2251">
            <v>15.36810360675767</v>
          </cell>
          <cell r="DP2251">
            <v>17.187026959790437</v>
          </cell>
          <cell r="DS2251">
            <v>15.268548817549776</v>
          </cell>
          <cell r="DV2251">
            <v>15.511003779871732</v>
          </cell>
          <cell r="DY2251">
            <v>15.819904118879451</v>
          </cell>
          <cell r="EB2251">
            <v>16.466996440144893</v>
          </cell>
          <cell r="EE2251">
            <v>17.507389611693437</v>
          </cell>
        </row>
        <row r="2260">
          <cell r="D2260">
            <v>-8.2633585129622293</v>
          </cell>
          <cell r="E2260">
            <v>-6.3438377299493238</v>
          </cell>
          <cell r="F2260">
            <v>-6.5140430308855146</v>
          </cell>
          <cell r="G2260">
            <v>-8.1253700869271945</v>
          </cell>
          <cell r="H2260">
            <v>-9.599279268313115</v>
          </cell>
          <cell r="I2260">
            <v>-11.384633567172028</v>
          </cell>
          <cell r="J2260">
            <v>-10.565166889904583</v>
          </cell>
          <cell r="K2260">
            <v>-9.213148857263711</v>
          </cell>
          <cell r="L2260">
            <v>-6.6677653677707349</v>
          </cell>
          <cell r="M2260">
            <v>-3.6688088238519878</v>
          </cell>
          <cell r="N2260">
            <v>-6.0562025841001725</v>
          </cell>
          <cell r="O2260">
            <v>-7.8383440310776944</v>
          </cell>
          <cell r="P2260">
            <v>-8.1119429195488557</v>
          </cell>
          <cell r="Q2260">
            <v>-5.4106205252355899</v>
          </cell>
          <cell r="R2260">
            <v>-2.9421997419284569</v>
          </cell>
          <cell r="S2260">
            <v>-4.5684151808422353</v>
          </cell>
          <cell r="T2260">
            <v>-4.6057831934483113</v>
          </cell>
          <cell r="U2260">
            <v>-5.3130454240322118</v>
          </cell>
          <cell r="V2260">
            <v>-8.6126521852900506</v>
          </cell>
          <cell r="W2260">
            <v>-4.5557079497103707</v>
          </cell>
          <cell r="X2260">
            <v>-3.0947421477306367</v>
          </cell>
          <cell r="Y2260">
            <v>-5.0186884169159001</v>
          </cell>
          <cell r="Z2260">
            <v>-3.6987029729564753</v>
          </cell>
          <cell r="AA2260">
            <v>-5.0829830182966225</v>
          </cell>
          <cell r="AB2260">
            <v>-4.5655963000657529</v>
          </cell>
          <cell r="AC2260">
            <v>-2.742233885082332</v>
          </cell>
          <cell r="AD2260">
            <v>-8.2224426797884789</v>
          </cell>
          <cell r="AE2260">
            <v>-6.989263768858434</v>
          </cell>
          <cell r="AF2260">
            <v>-7.5070193129601215</v>
          </cell>
          <cell r="AJ2260">
            <v>-6.2859781024269212</v>
          </cell>
          <cell r="AO2260">
            <v>-6.0932882581914765</v>
          </cell>
          <cell r="AV2260">
            <v>-7.5829452483092057</v>
          </cell>
          <cell r="BE2260">
            <v>-8.34888006598724</v>
          </cell>
          <cell r="BQ2260">
            <v>-15.285648902862297</v>
          </cell>
          <cell r="CB2260">
            <v>-11.163580957377068</v>
          </cell>
          <cell r="CN2260">
            <v>-10.365635783417064</v>
          </cell>
          <cell r="DA2260">
            <v>-9.8419837103340271</v>
          </cell>
          <cell r="DM2260">
            <v>-9.9703259837414873</v>
          </cell>
          <cell r="DN2260">
            <v>-9.1525200851011448</v>
          </cell>
          <cell r="DP2260">
            <v>-8.8333040600952195</v>
          </cell>
          <cell r="DS2260">
            <v>-7.5175388421495777</v>
          </cell>
          <cell r="DV2260">
            <v>-6.4990465522419312</v>
          </cell>
          <cell r="DY2260">
            <v>-5.4697996054582703</v>
          </cell>
          <cell r="EB2260">
            <v>-4.4481551229629019</v>
          </cell>
          <cell r="EE2260">
            <v>-3.4135808501830152</v>
          </cell>
        </row>
        <row r="2261">
          <cell r="D2261">
            <v>-4.38049115403002</v>
          </cell>
          <cell r="E2261">
            <v>-1.7440590987567444</v>
          </cell>
          <cell r="F2261">
            <v>-1.9328447760629475</v>
          </cell>
          <cell r="G2261">
            <v>-4.0952609831019071</v>
          </cell>
          <cell r="H2261">
            <v>-6.2962934654642924</v>
          </cell>
          <cell r="I2261">
            <v>-6.137321397080588</v>
          </cell>
          <cell r="J2261">
            <v>-4.9832578543953447</v>
          </cell>
          <cell r="K2261">
            <v>-4.6507738065249393</v>
          </cell>
          <cell r="L2261">
            <v>-2.8549305236652169</v>
          </cell>
          <cell r="M2261">
            <v>-0.76545361819871238</v>
          </cell>
          <cell r="N2261">
            <v>-1.1484462658683932</v>
          </cell>
          <cell r="O2261">
            <v>-7.3913925000987637E-3</v>
          </cell>
          <cell r="P2261">
            <v>-0.38428382857687637</v>
          </cell>
          <cell r="Q2261">
            <v>-0.39850206979180391</v>
          </cell>
          <cell r="R2261">
            <v>-0.59776535716851442</v>
          </cell>
          <cell r="S2261">
            <v>-1.0871503685554667</v>
          </cell>
          <cell r="T2261">
            <v>-3.1503967963620467</v>
          </cell>
          <cell r="U2261">
            <v>-2.1633916022483199</v>
          </cell>
          <cell r="V2261">
            <v>-7.3612116517491692</v>
          </cell>
          <cell r="W2261">
            <v>6.8779100216682671</v>
          </cell>
          <cell r="X2261">
            <v>0.87606410426814085</v>
          </cell>
          <cell r="Y2261">
            <v>-0.37266998880781854</v>
          </cell>
          <cell r="Z2261">
            <v>26.169359182234032</v>
          </cell>
          <cell r="AA2261">
            <v>5.7842588863179688E-2</v>
          </cell>
          <cell r="AB2261">
            <v>-2.27592004113558</v>
          </cell>
          <cell r="AC2261">
            <v>0.93109887083018394</v>
          </cell>
          <cell r="AD2261">
            <v>-5.7447479174197538</v>
          </cell>
          <cell r="AE2261">
            <v>2.1281044434853928</v>
          </cell>
          <cell r="AF2261">
            <v>0.46841633328046822</v>
          </cell>
          <cell r="AJ2261">
            <v>-0.53479712237760146</v>
          </cell>
          <cell r="AO2261">
            <v>-1.057238117082349</v>
          </cell>
          <cell r="AV2261">
            <v>0.3772698882587408</v>
          </cell>
          <cell r="BE2261">
            <v>1.437293832022138</v>
          </cell>
          <cell r="BQ2261">
            <v>-2.6921649338804028</v>
          </cell>
          <cell r="CB2261">
            <v>-6.1685940931147663</v>
          </cell>
          <cell r="CN2261">
            <v>-5.6204172915361648</v>
          </cell>
          <cell r="DA2261">
            <v>-3.5226508337001463</v>
          </cell>
          <cell r="DM2261">
            <v>-3.3852973857011275</v>
          </cell>
          <cell r="DN2261">
            <v>-3.2635312154355174</v>
          </cell>
          <cell r="DP2261">
            <v>-1.4326677077586403</v>
          </cell>
          <cell r="DS2261">
            <v>1.0271368749429617</v>
          </cell>
          <cell r="DV2261">
            <v>1.7521242259873258</v>
          </cell>
          <cell r="DY2261">
            <v>2.4266843858603759</v>
          </cell>
          <cell r="EB2261">
            <v>3.0812614524156055</v>
          </cell>
          <cell r="EE2261">
            <v>3.7493205351137817</v>
          </cell>
        </row>
        <row r="2267">
          <cell r="D2267">
            <v>-3.9286088722950105</v>
          </cell>
          <cell r="E2267">
            <v>-1.466017850682505</v>
          </cell>
          <cell r="F2267">
            <v>-1.7648519738133324</v>
          </cell>
          <cell r="G2267">
            <v>-4.5322170277879801</v>
          </cell>
          <cell r="H2267">
            <v>-3.5066226413298476</v>
          </cell>
          <cell r="I2267">
            <v>-8.9049510596790302</v>
          </cell>
          <cell r="J2267">
            <v>-5.2085945586999687</v>
          </cell>
          <cell r="K2267">
            <v>-1.923141386452816</v>
          </cell>
          <cell r="L2267">
            <v>-3.8973391180559918</v>
          </cell>
          <cell r="M2267">
            <v>-1.7997492716478678</v>
          </cell>
          <cell r="N2267">
            <v>-1.9003353181044194</v>
          </cell>
          <cell r="O2267">
            <v>-4.2228826753064217</v>
          </cell>
          <cell r="P2267">
            <v>-1.1839638584200456</v>
          </cell>
          <cell r="Q2267">
            <v>-1.2944057271694831</v>
          </cell>
          <cell r="R2267">
            <v>-1.1622952399768405</v>
          </cell>
          <cell r="S2267">
            <v>-1.4733620344831677</v>
          </cell>
          <cell r="T2267">
            <v>-2.1129989553601782</v>
          </cell>
          <cell r="U2267">
            <v>-1.7019032813901314</v>
          </cell>
          <cell r="V2267">
            <v>-4.0141991205712033</v>
          </cell>
          <cell r="W2267">
            <v>-3.5914656093894708</v>
          </cell>
          <cell r="X2267">
            <v>-5.6478180181872419</v>
          </cell>
          <cell r="Y2267">
            <v>-7.9288752791180679</v>
          </cell>
          <cell r="Z2267">
            <v>-8.2114543606959334</v>
          </cell>
          <cell r="AA2267">
            <v>-6.9751099146245634</v>
          </cell>
          <cell r="AB2267">
            <v>-5.7714641913786293</v>
          </cell>
          <cell r="AC2267">
            <v>-5.6114379260916936</v>
          </cell>
          <cell r="AD2267">
            <v>-2.9288267217584667</v>
          </cell>
          <cell r="AE2267">
            <v>-13.737084173723806</v>
          </cell>
          <cell r="AF2267">
            <v>-8.0390707676410411</v>
          </cell>
          <cell r="AJ2267">
            <v>-13.362341969659287</v>
          </cell>
          <cell r="AO2267">
            <v>-11.21928711846912</v>
          </cell>
          <cell r="AV2267">
            <v>-11.610403401330204</v>
          </cell>
          <cell r="BE2267">
            <v>-6.7837984316112303</v>
          </cell>
          <cell r="BQ2267">
            <v>-6.7139426492124956</v>
          </cell>
          <cell r="CB2267">
            <v>-6.3168532725101851</v>
          </cell>
          <cell r="CN2267">
            <v>-6.7780809622717513</v>
          </cell>
          <cell r="DA2267">
            <v>-3.6677823140697687</v>
          </cell>
          <cell r="DM2267">
            <v>-1.3635180099419149</v>
          </cell>
          <cell r="DN2267">
            <v>-1.7096918678391804</v>
          </cell>
          <cell r="DP2267">
            <v>-2.7894288703207191</v>
          </cell>
          <cell r="DS2267">
            <v>-2.7184650242477537</v>
          </cell>
          <cell r="DV2267">
            <v>-2.6380817807459152</v>
          </cell>
          <cell r="DY2267">
            <v>-2.7545679393627407</v>
          </cell>
          <cell r="EB2267">
            <v>-2.949224499112304</v>
          </cell>
          <cell r="EE2267">
            <v>-3.4466870731749357</v>
          </cell>
        </row>
        <row r="2269">
          <cell r="D2269">
            <v>3.7917531429283855</v>
          </cell>
          <cell r="E2269">
            <v>25.387686947568987</v>
          </cell>
          <cell r="F2269">
            <v>29.573334472748069</v>
          </cell>
          <cell r="G2269">
            <v>39.006802419366174</v>
          </cell>
          <cell r="H2269">
            <v>42.995846744204236</v>
          </cell>
          <cell r="I2269">
            <v>47.552647928394144</v>
          </cell>
          <cell r="J2269">
            <v>49.667784310771538</v>
          </cell>
          <cell r="K2269">
            <v>89.453505448169295</v>
          </cell>
          <cell r="L2269">
            <v>72.960841320700936</v>
          </cell>
          <cell r="M2269">
            <v>94.167186996905187</v>
          </cell>
          <cell r="N2269">
            <v>92.946842209528896</v>
          </cell>
          <cell r="O2269">
            <v>79.957379581411175</v>
          </cell>
          <cell r="P2269">
            <v>78.004246131135375</v>
          </cell>
          <cell r="Q2269">
            <v>78.160139951236204</v>
          </cell>
          <cell r="R2269">
            <v>67.579397571048531</v>
          </cell>
          <cell r="S2269">
            <v>90.253197612488137</v>
          </cell>
          <cell r="T2269">
            <v>105.20176918484488</v>
          </cell>
          <cell r="U2269">
            <v>101.56033574655447</v>
          </cell>
          <cell r="V2269">
            <v>101.10582998805707</v>
          </cell>
          <cell r="W2269">
            <v>77.387220804905823</v>
          </cell>
          <cell r="X2269">
            <v>69.316380697637285</v>
          </cell>
          <cell r="Y2269">
            <v>63.257200223217488</v>
          </cell>
          <cell r="Z2269">
            <v>24.497147949759128</v>
          </cell>
          <cell r="AA2269">
            <v>21.058141319220752</v>
          </cell>
          <cell r="AB2269">
            <v>19.092818074599922</v>
          </cell>
          <cell r="AC2269">
            <v>17.300542070412572</v>
          </cell>
          <cell r="AD2269">
            <v>29.829538381287314</v>
          </cell>
          <cell r="AE2269">
            <v>29.364455473787842</v>
          </cell>
          <cell r="AF2269">
            <v>29.939172762173211</v>
          </cell>
          <cell r="AJ2269">
            <v>28.211189614957512</v>
          </cell>
          <cell r="AO2269">
            <v>25.871196085842218</v>
          </cell>
          <cell r="AV2269">
            <v>25.243634591106769</v>
          </cell>
          <cell r="BE2269">
            <v>36.631873244678502</v>
          </cell>
          <cell r="BQ2269">
            <v>34.13788317768725</v>
          </cell>
          <cell r="CB2269">
            <v>35.386404792393492</v>
          </cell>
          <cell r="CN2269">
            <v>33.420970412773272</v>
          </cell>
          <cell r="DA2269">
            <v>21.811273171169667</v>
          </cell>
          <cell r="DM2269">
            <v>23.548059419140387</v>
          </cell>
          <cell r="DN2269">
            <v>22.680784859629018</v>
          </cell>
          <cell r="DP2269">
            <v>23.125947856237627</v>
          </cell>
          <cell r="DS2269">
            <v>22.492290277667127</v>
          </cell>
          <cell r="DV2269">
            <v>21.828110278157464</v>
          </cell>
          <cell r="DY2269">
            <v>20.993559341919131</v>
          </cell>
          <cell r="EB2269">
            <v>20.116609686473854</v>
          </cell>
          <cell r="EE2269">
            <v>19.231496380244959</v>
          </cell>
        </row>
        <row r="2270">
          <cell r="AE2270">
            <v>14.359826649798595</v>
          </cell>
          <cell r="AF2270">
            <v>29.410726806843467</v>
          </cell>
          <cell r="AJ2270">
            <v>22.59602021974689</v>
          </cell>
          <cell r="AO2270">
            <v>23.316305500430474</v>
          </cell>
          <cell r="AV2270">
            <v>6.3409922708094379</v>
          </cell>
          <cell r="BE2270">
            <v>11.267953397598681</v>
          </cell>
          <cell r="BQ2270">
            <v>14.562007939413876</v>
          </cell>
          <cell r="CB2270">
            <v>13.567328934032805</v>
          </cell>
          <cell r="CN2270">
            <v>19.127880015903191</v>
          </cell>
          <cell r="DA2270">
            <v>24.377305308954334</v>
          </cell>
          <cell r="DM2270">
            <v>29.207950500221465</v>
          </cell>
          <cell r="DN2270">
            <v>28.30161637118654</v>
          </cell>
          <cell r="DP2270">
            <v>33.362398407655931</v>
          </cell>
          <cell r="DS2270">
            <v>37.282500185384585</v>
          </cell>
          <cell r="DV2270">
            <v>40.826462050854623</v>
          </cell>
          <cell r="DY2270">
            <v>43.688690215454365</v>
          </cell>
          <cell r="EB2270">
            <v>46.060398804740274</v>
          </cell>
          <cell r="EE2270">
            <v>48.006547752598614</v>
          </cell>
        </row>
        <row r="2274">
          <cell r="CB2274">
            <v>0.50092991475409898</v>
          </cell>
          <cell r="CN2274">
            <v>0.95724868712294786</v>
          </cell>
          <cell r="DA2274">
            <v>0.44299161781655683</v>
          </cell>
          <cell r="DM2274">
            <v>0.39856764803203731</v>
          </cell>
          <cell r="DN2274">
            <v>0.40717925302548419</v>
          </cell>
          <cell r="DP2274">
            <v>0.41521722108819092</v>
          </cell>
          <cell r="DS2274">
            <v>0.48455284149487438</v>
          </cell>
          <cell r="DV2274">
            <v>0.46790871633111975</v>
          </cell>
          <cell r="DY2274">
            <v>0.44779508111212246</v>
          </cell>
          <cell r="EB2274">
            <v>0.42697936319573843</v>
          </cell>
          <cell r="EE2274">
            <v>0.40619496099193453</v>
          </cell>
        </row>
        <row r="2275">
          <cell r="D2275">
            <v>19.427733293856797</v>
          </cell>
          <cell r="E2275">
            <v>24.19566552788519</v>
          </cell>
          <cell r="F2275">
            <v>19.492959508115611</v>
          </cell>
          <cell r="G2275">
            <v>19.300355555030173</v>
          </cell>
          <cell r="H2275">
            <v>21.183724601999458</v>
          </cell>
          <cell r="I2275">
            <v>24.246799319921234</v>
          </cell>
          <cell r="J2275">
            <v>21.293714271585486</v>
          </cell>
          <cell r="K2275">
            <v>15.185387028113539</v>
          </cell>
          <cell r="L2275">
            <v>15.763414908601291</v>
          </cell>
          <cell r="M2275">
            <v>17.510191384235402</v>
          </cell>
          <cell r="N2275">
            <v>12.621670110546306</v>
          </cell>
          <cell r="O2275">
            <v>14.192942484772558</v>
          </cell>
          <cell r="P2275">
            <v>18.565014958813254</v>
          </cell>
          <cell r="Q2275">
            <v>18.044476084906879</v>
          </cell>
          <cell r="R2275">
            <v>20.253671631570693</v>
          </cell>
          <cell r="S2275">
            <v>24.695024648374908</v>
          </cell>
          <cell r="T2275">
            <v>27.302581665701904</v>
          </cell>
          <cell r="U2275">
            <v>23.359732809685266</v>
          </cell>
          <cell r="V2275">
            <v>16.415788492026486</v>
          </cell>
          <cell r="W2275">
            <v>83.481368406483895</v>
          </cell>
          <cell r="X2275">
            <v>52.796585304950362</v>
          </cell>
          <cell r="Y2275">
            <v>46.090426870931687</v>
          </cell>
          <cell r="Z2275">
            <v>264.27869743332496</v>
          </cell>
          <cell r="AA2275">
            <v>16.016454361054766</v>
          </cell>
          <cell r="AB2275">
            <v>11.225174871539863</v>
          </cell>
          <cell r="AC2275">
            <v>7.2935239356311907</v>
          </cell>
          <cell r="AD2275">
            <v>6.040977840309532</v>
          </cell>
          <cell r="AE2275">
            <v>5.7797327180078852</v>
          </cell>
          <cell r="AF2275">
            <v>6.0267065609312818</v>
          </cell>
          <cell r="AJ2275">
            <v>7.6730650463814944</v>
          </cell>
          <cell r="AO2275">
            <v>1.8777896008974873</v>
          </cell>
          <cell r="AV2275">
            <v>3.5629198772295081</v>
          </cell>
          <cell r="BE2275">
            <v>2.6035234114882115</v>
          </cell>
          <cell r="BQ2275">
            <v>2.9024595642755191</v>
          </cell>
          <cell r="CB2275">
            <v>3.0023432263270169</v>
          </cell>
          <cell r="CN2275">
            <v>5.0204847205251166</v>
          </cell>
          <cell r="DA2275">
            <v>2.5433115792137184</v>
          </cell>
          <cell r="DM2275">
            <v>2.3605277553735817</v>
          </cell>
          <cell r="DN2275">
            <v>2.4193474165426672</v>
          </cell>
          <cell r="DP2275">
            <v>2.4951240987097112</v>
          </cell>
          <cell r="DS2275">
            <v>2.9173415342450251</v>
          </cell>
          <cell r="DV2275">
            <v>2.8287096230213931</v>
          </cell>
          <cell r="DY2275">
            <v>2.7327242890419661</v>
          </cell>
          <cell r="EB2275">
            <v>2.633954307456853</v>
          </cell>
          <cell r="EE2275">
            <v>2.5316526599595788</v>
          </cell>
        </row>
        <row r="2276">
          <cell r="D2276">
            <v>29.94231777661248</v>
          </cell>
          <cell r="E2276">
            <v>34.777258183608176</v>
          </cell>
          <cell r="F2276">
            <v>32.646048109965633</v>
          </cell>
          <cell r="G2276">
            <v>26.694425167707607</v>
          </cell>
          <cell r="H2276">
            <v>28.329704852977649</v>
          </cell>
          <cell r="I2276">
            <v>31.412991939307727</v>
          </cell>
          <cell r="J2276">
            <v>38.422221438894567</v>
          </cell>
          <cell r="K2276">
            <v>48.545059411250037</v>
          </cell>
          <cell r="L2276">
            <v>37.864077669902919</v>
          </cell>
          <cell r="M2276">
            <v>61.228398515437554</v>
          </cell>
          <cell r="N2276">
            <v>40.188017753778453</v>
          </cell>
          <cell r="O2276">
            <v>30.979691667857011</v>
          </cell>
          <cell r="P2276">
            <v>36.452055711798593</v>
          </cell>
          <cell r="Q2276">
            <v>39.413984848234762</v>
          </cell>
          <cell r="R2276">
            <v>37.576800528932203</v>
          </cell>
          <cell r="S2276">
            <v>35.285282475889055</v>
          </cell>
          <cell r="T2276">
            <v>45.475563080525461</v>
          </cell>
          <cell r="U2276">
            <v>38.311929790077777</v>
          </cell>
          <cell r="V2276">
            <v>30.048909464142632</v>
          </cell>
          <cell r="W2276">
            <v>139.96217214738081</v>
          </cell>
          <cell r="X2276">
            <v>80.970501636109503</v>
          </cell>
          <cell r="Y2276">
            <v>55.417925129990053</v>
          </cell>
          <cell r="Z2276">
            <v>250.78045992760406</v>
          </cell>
          <cell r="AA2276">
            <v>17.284753777140146</v>
          </cell>
          <cell r="AB2276">
            <v>15.136810991960846</v>
          </cell>
          <cell r="AC2276">
            <v>8.4475899843505466</v>
          </cell>
          <cell r="AD2276">
            <v>17.490411116301434</v>
          </cell>
          <cell r="AE2276">
            <v>21.580507210303466</v>
          </cell>
          <cell r="AF2276">
            <v>15.508030075187973</v>
          </cell>
          <cell r="AJ2276">
            <v>19.568201944885679</v>
          </cell>
          <cell r="AO2276">
            <v>4.1721046663386039</v>
          </cell>
          <cell r="AV2276">
            <v>7.3852527442076807</v>
          </cell>
          <cell r="BE2276">
            <v>6.6340727319426653</v>
          </cell>
          <cell r="BQ2276">
            <v>5.6483691328560068</v>
          </cell>
          <cell r="CB2276">
            <v>5.5599682287529788</v>
          </cell>
          <cell r="CN2276">
            <v>11.764705882352938</v>
          </cell>
          <cell r="DA2276">
            <v>5.1301005322294495</v>
          </cell>
          <cell r="DM2276">
            <v>3.6126499062386714</v>
          </cell>
          <cell r="DN2276">
            <v>3.6126499062386719</v>
          </cell>
          <cell r="DP2276">
            <v>3.4350299805240327</v>
          </cell>
          <cell r="DS2276">
            <v>3.7965667947338799</v>
          </cell>
          <cell r="DV2276">
            <v>3.5490245557323115</v>
          </cell>
          <cell r="DY2276">
            <v>3.2968322305266105</v>
          </cell>
          <cell r="EB2276">
            <v>3.0577095128520724</v>
          </cell>
          <cell r="EE2276">
            <v>2.829820179424178</v>
          </cell>
        </row>
        <row r="2277">
          <cell r="D2277">
            <v>4.2073899027779564</v>
          </cell>
          <cell r="E2277">
            <v>5.8245813227363055</v>
          </cell>
          <cell r="F2277">
            <v>5.2105283322478071</v>
          </cell>
          <cell r="G2277">
            <v>4.3709362395552835</v>
          </cell>
          <cell r="H2277">
            <v>5.0036593629997741</v>
          </cell>
          <cell r="I2277">
            <v>5.2468684520441098</v>
          </cell>
          <cell r="J2277">
            <v>7.1005794630562091</v>
          </cell>
          <cell r="K2277">
            <v>12.914384700508968</v>
          </cell>
          <cell r="L2277">
            <v>12.197728045473964</v>
          </cell>
          <cell r="M2277">
            <v>15.299471575282498</v>
          </cell>
          <cell r="N2277">
            <v>11.73721525812104</v>
          </cell>
          <cell r="O2277">
            <v>8.6400784401420871</v>
          </cell>
          <cell r="P2277">
            <v>10.022657281126264</v>
          </cell>
          <cell r="Q2277">
            <v>10.011514314741971</v>
          </cell>
          <cell r="R2277">
            <v>10.003071631551359</v>
          </cell>
          <cell r="S2277">
            <v>8.5205457420859343</v>
          </cell>
          <cell r="T2277">
            <v>9.7651927385797279</v>
          </cell>
          <cell r="U2277">
            <v>8.3245479591165115</v>
          </cell>
          <cell r="V2277">
            <v>7.8892415132206919</v>
          </cell>
          <cell r="W2277">
            <v>5.6623019791353633</v>
          </cell>
          <cell r="X2277">
            <v>2.9685575599507357</v>
          </cell>
          <cell r="Y2277">
            <v>3.8521566025215659</v>
          </cell>
          <cell r="Z2277">
            <v>6.7597689871744393</v>
          </cell>
          <cell r="AA2277">
            <v>5.4588953018929987</v>
          </cell>
          <cell r="AB2277">
            <v>5.3467946516883869</v>
          </cell>
          <cell r="AC2277">
            <v>4.9773571003485699</v>
          </cell>
          <cell r="AD2277">
            <v>8.9035230352303536</v>
          </cell>
          <cell r="AE2277">
            <v>6.4101336250457335</v>
          </cell>
          <cell r="AF2277">
            <v>5.4928951444541712</v>
          </cell>
          <cell r="AJ2277">
            <v>7.2188272066005528</v>
          </cell>
          <cell r="AO2277">
            <v>7.0447875062983778</v>
          </cell>
          <cell r="AV2277">
            <v>6.3649319439793581</v>
          </cell>
          <cell r="BE2277">
            <v>5.6691243549119248</v>
          </cell>
          <cell r="BQ2277">
            <v>9.0475349485100232</v>
          </cell>
        </row>
        <row r="2282">
          <cell r="D2282">
            <v>2.621</v>
          </cell>
          <cell r="E2282">
            <v>2.6880000000000002</v>
          </cell>
          <cell r="F2282">
            <v>2.7549999999999999</v>
          </cell>
          <cell r="G2282">
            <v>2.8239999999999998</v>
          </cell>
          <cell r="H2282">
            <v>2.895</v>
          </cell>
          <cell r="I2282">
            <v>2.9673750000000001</v>
          </cell>
          <cell r="J2282">
            <v>3.0415593749999998</v>
          </cell>
          <cell r="K2282">
            <v>3.1175983593750001</v>
          </cell>
          <cell r="L2282">
            <v>3.1955383183593749</v>
          </cell>
          <cell r="M2282">
            <v>3.2754267763183593</v>
          </cell>
          <cell r="N2282">
            <v>3.3573124457263184</v>
          </cell>
          <cell r="O2282">
            <v>3.4412452568694762</v>
          </cell>
          <cell r="P2282">
            <v>3.527276388291213</v>
          </cell>
          <cell r="Q2282">
            <v>3.6154582979984933</v>
          </cell>
          <cell r="R2282">
            <v>3.7058447554484557</v>
          </cell>
          <cell r="S2282">
            <v>3.798490874334667</v>
          </cell>
          <cell r="T2282">
            <v>3.8934531461930337</v>
          </cell>
          <cell r="U2282">
            <v>3.9907894748478596</v>
          </cell>
          <cell r="V2282">
            <v>4.0905592117190563</v>
          </cell>
          <cell r="W2282">
            <v>4.1928231920120327</v>
          </cell>
          <cell r="X2282">
            <v>4.297643771812333</v>
          </cell>
          <cell r="Y2282">
            <v>4.4050848661076412</v>
          </cell>
          <cell r="Z2282">
            <v>4.5152119877603321</v>
          </cell>
          <cell r="AA2282">
            <v>4.62809228745434</v>
          </cell>
          <cell r="AB2282">
            <v>4.7437945946406987</v>
          </cell>
          <cell r="AC2282">
            <v>4.8623894595067165</v>
          </cell>
          <cell r="AD2282">
            <v>4.9839491959943842</v>
          </cell>
          <cell r="AE2282">
            <v>5.1085479258942437</v>
          </cell>
          <cell r="AF2282">
            <v>5.2362616240416004</v>
          </cell>
          <cell r="AJ2282">
            <v>5.3671681646426403</v>
          </cell>
          <cell r="AO2282">
            <v>5.5013473687587062</v>
          </cell>
          <cell r="AV2282">
            <v>5.6388810529776743</v>
          </cell>
          <cell r="BE2282">
            <v>5.779853079302117</v>
          </cell>
          <cell r="BQ2282">
            <v>5.9243494062846693</v>
          </cell>
          <cell r="CB2282">
            <v>6.0724581414417855</v>
          </cell>
          <cell r="CN2282">
            <v>6.2242695949778302</v>
          </cell>
          <cell r="DA2282">
            <v>6.3798763348522751</v>
          </cell>
          <cell r="DM2282">
            <v>6.539373243223582</v>
          </cell>
          <cell r="DN2282">
            <v>6.539373243223582</v>
          </cell>
          <cell r="DP2282">
            <v>6.7028575743041712</v>
          </cell>
          <cell r="DS2282">
            <v>6.8704290136617745</v>
          </cell>
          <cell r="DV2282">
            <v>7.0421897390033186</v>
          </cell>
          <cell r="DY2282">
            <v>7.2182444824784007</v>
          </cell>
          <cell r="EB2282">
            <v>7.3987005945403608</v>
          </cell>
          <cell r="EE2282">
            <v>7.5836681094038694</v>
          </cell>
        </row>
        <row r="2287">
          <cell r="CB2287">
            <v>230.12115352667621</v>
          </cell>
          <cell r="CN2287">
            <v>234.9713224127899</v>
          </cell>
          <cell r="DA2287">
            <v>245.55665072048069</v>
          </cell>
          <cell r="DM2287">
            <v>241.79105432148603</v>
          </cell>
          <cell r="DN2287">
            <v>248.51117947694954</v>
          </cell>
          <cell r="DP2287">
            <v>244.32818216545576</v>
          </cell>
          <cell r="DS2287">
            <v>246.31386044694887</v>
          </cell>
          <cell r="DV2287">
            <v>248.85421140861069</v>
          </cell>
          <cell r="DY2287">
            <v>253.68976499110786</v>
          </cell>
          <cell r="EB2287">
            <v>259.56821720788656</v>
          </cell>
          <cell r="EE2287">
            <v>266.1950666674872</v>
          </cell>
        </row>
        <row r="2288">
          <cell r="K2288">
            <v>20.407</v>
          </cell>
          <cell r="L2288">
            <v>19.564</v>
          </cell>
          <cell r="M2288">
            <v>19.545000000000002</v>
          </cell>
          <cell r="N2288">
            <v>19.806999999999999</v>
          </cell>
          <cell r="O2288">
            <v>20.225000000000001</v>
          </cell>
          <cell r="AD2288">
            <v>37.667999999999999</v>
          </cell>
          <cell r="AE2288">
            <v>42.067999999999998</v>
          </cell>
        </row>
        <row r="2459">
          <cell r="D2459">
            <v>138.29598417742517</v>
          </cell>
          <cell r="E2459">
            <v>142.36321353002143</v>
          </cell>
          <cell r="F2459">
            <v>134.72307829030566</v>
          </cell>
          <cell r="G2459">
            <v>138.5546543130371</v>
          </cell>
          <cell r="H2459">
            <v>139.25720596122392</v>
          </cell>
          <cell r="I2459">
            <v>133.44175155466496</v>
          </cell>
          <cell r="J2459">
            <v>140.87297828283135</v>
          </cell>
          <cell r="K2459">
            <v>138.98408752706527</v>
          </cell>
          <cell r="L2459">
            <v>149.93543813358968</v>
          </cell>
          <cell r="M2459">
            <v>179.39069716806191</v>
          </cell>
          <cell r="N2459">
            <v>192.08746552175683</v>
          </cell>
          <cell r="O2459">
            <v>196.89077162283183</v>
          </cell>
          <cell r="P2459">
            <v>188.33471514563703</v>
          </cell>
          <cell r="Q2459">
            <v>189.96525617289271</v>
          </cell>
          <cell r="R2459">
            <v>217.80695829734492</v>
          </cell>
          <cell r="S2459">
            <v>224.61444699964753</v>
          </cell>
          <cell r="T2459">
            <v>238.01950632880224</v>
          </cell>
          <cell r="U2459">
            <v>243.70141718357388</v>
          </cell>
          <cell r="V2459">
            <v>230.417</v>
          </cell>
          <cell r="W2459">
            <v>234.054</v>
          </cell>
          <cell r="X2459">
            <v>244.863</v>
          </cell>
          <cell r="Y2459">
            <v>249.595</v>
          </cell>
          <cell r="Z2459">
            <v>253.05700000000002</v>
          </cell>
          <cell r="AA2459">
            <v>259.26400000000001</v>
          </cell>
          <cell r="AB2459">
            <v>260.46000000000004</v>
          </cell>
          <cell r="AC2459">
            <v>264.26</v>
          </cell>
          <cell r="AD2459">
            <v>140.89100000000002</v>
          </cell>
          <cell r="AE2459">
            <v>145.971</v>
          </cell>
          <cell r="AF2459">
            <v>137.239</v>
          </cell>
          <cell r="AJ2459">
            <v>138.48500000000001</v>
          </cell>
          <cell r="AO2459">
            <v>138.07300000000001</v>
          </cell>
          <cell r="AV2459">
            <v>145.042</v>
          </cell>
          <cell r="BE2459">
            <v>136.20627071784517</v>
          </cell>
          <cell r="BQ2459">
            <v>134.47423211826083</v>
          </cell>
          <cell r="CB2459">
            <v>135.0982554785877</v>
          </cell>
          <cell r="CN2459">
            <v>141.87859458852515</v>
          </cell>
          <cell r="DA2459">
            <v>140.36757139062331</v>
          </cell>
          <cell r="DM2459">
            <v>136.6153264722426</v>
          </cell>
          <cell r="DN2459">
            <v>138.95801898222047</v>
          </cell>
          <cell r="DP2459">
            <v>140.31999396720212</v>
          </cell>
          <cell r="DS2459">
            <v>144.35801293853865</v>
          </cell>
          <cell r="DV2459">
            <v>148.70275033711701</v>
          </cell>
          <cell r="DY2459">
            <v>153.36507922073054</v>
          </cell>
          <cell r="EB2459">
            <v>158.35953068728213</v>
          </cell>
          <cell r="EE2459">
            <v>163.70475019986094</v>
          </cell>
        </row>
        <row r="2462">
          <cell r="D2462">
            <v>27.367132436074872</v>
          </cell>
          <cell r="E2462">
            <v>27.178321250237634</v>
          </cell>
          <cell r="F2462">
            <v>27.944055503910867</v>
          </cell>
          <cell r="G2462">
            <v>32.615384101661732</v>
          </cell>
          <cell r="H2462">
            <v>33.593530939401859</v>
          </cell>
          <cell r="I2462">
            <v>34.601398056394139</v>
          </cell>
          <cell r="J2462">
            <v>36.43006935626218</v>
          </cell>
          <cell r="K2462">
            <v>37.747377027821038</v>
          </cell>
          <cell r="L2462">
            <v>39.402097281477928</v>
          </cell>
          <cell r="M2462">
            <v>40.583915444681359</v>
          </cell>
          <cell r="N2462">
            <v>40.212411954029392</v>
          </cell>
          <cell r="O2462">
            <v>41.418705641322845</v>
          </cell>
          <cell r="P2462">
            <v>42.66083848889096</v>
          </cell>
          <cell r="Q2462">
            <v>43.940558748454443</v>
          </cell>
          <cell r="R2462">
            <v>45.258740545873664</v>
          </cell>
          <cell r="S2462">
            <v>45.48513914370627</v>
          </cell>
          <cell r="T2462">
            <v>45.803320956876433</v>
          </cell>
          <cell r="U2462">
            <v>47.103128628710934</v>
          </cell>
          <cell r="V2462">
            <v>47.99</v>
          </cell>
          <cell r="W2462">
            <v>49.39500000000001</v>
          </cell>
          <cell r="X2462">
            <v>48.987991531242855</v>
          </cell>
          <cell r="Y2462">
            <v>48.998590710116737</v>
          </cell>
          <cell r="Z2462">
            <v>48.393730902380398</v>
          </cell>
          <cell r="AA2462">
            <v>47.058234364270987</v>
          </cell>
          <cell r="AB2462">
            <v>49.033921306363013</v>
          </cell>
          <cell r="AC2462">
            <v>51.696435039482708</v>
          </cell>
          <cell r="AD2462">
            <v>25.386446626802467</v>
          </cell>
          <cell r="AE2462">
            <v>26.418100037193863</v>
          </cell>
          <cell r="AF2462">
            <v>23.153552944037543</v>
          </cell>
          <cell r="AJ2462">
            <v>23.631929217212178</v>
          </cell>
          <cell r="AO2462">
            <v>23.581759770542458</v>
          </cell>
          <cell r="AV2462">
            <v>23.91033431563287</v>
          </cell>
          <cell r="BE2462">
            <v>29.592483386737264</v>
          </cell>
          <cell r="BQ2462">
            <v>30.318328991852265</v>
          </cell>
          <cell r="CB2462">
            <v>31.134954170886573</v>
          </cell>
          <cell r="CN2462">
            <v>31.969545103859645</v>
          </cell>
          <cell r="DA2462">
            <v>33.568022359052627</v>
          </cell>
          <cell r="DM2462">
            <v>32.672195193098915</v>
          </cell>
          <cell r="DN2462">
            <v>33.325639096960892</v>
          </cell>
          <cell r="DP2462">
            <v>33.390983487347093</v>
          </cell>
          <cell r="DS2462">
            <v>34.125585124068728</v>
          </cell>
          <cell r="DV2462">
            <v>34.876347996798238</v>
          </cell>
          <cell r="DY2462">
            <v>35.643627652727794</v>
          </cell>
          <cell r="EB2462">
            <v>36.427787461087803</v>
          </cell>
          <cell r="EE2462">
            <v>37.229198785231745</v>
          </cell>
        </row>
        <row r="2463">
          <cell r="D2463">
            <v>20.403805317017024</v>
          </cell>
          <cell r="E2463">
            <v>20.15680313415475</v>
          </cell>
          <cell r="F2463">
            <v>21.798734311258443</v>
          </cell>
          <cell r="G2463">
            <v>19.182252854977008</v>
          </cell>
          <cell r="H2463">
            <v>19.622423411616186</v>
          </cell>
          <cell r="I2463">
            <v>20.073677399537644</v>
          </cell>
          <cell r="J2463">
            <v>20.855850978601502</v>
          </cell>
          <cell r="K2463">
            <v>21.497898319310803</v>
          </cell>
          <cell r="L2463">
            <v>21.970527496133798</v>
          </cell>
          <cell r="M2463">
            <v>22.740825970252359</v>
          </cell>
          <cell r="N2463">
            <v>23.566541600782323</v>
          </cell>
          <cell r="O2463">
            <v>24.273506181859272</v>
          </cell>
          <cell r="P2463">
            <v>25.001845951837762</v>
          </cell>
          <cell r="Q2463">
            <v>25.751560910717792</v>
          </cell>
          <cell r="R2463">
            <v>26.447442060512458</v>
          </cell>
          <cell r="S2463">
            <v>27.13540647367693</v>
          </cell>
          <cell r="T2463">
            <v>27.813870802885155</v>
          </cell>
          <cell r="U2463">
            <v>28.509322865554466</v>
          </cell>
          <cell r="V2463">
            <v>29.051000000000002</v>
          </cell>
          <cell r="W2463">
            <v>29.128999999999998</v>
          </cell>
          <cell r="X2463">
            <v>28.706008468757155</v>
          </cell>
          <cell r="Y2463">
            <v>28.940409289883274</v>
          </cell>
          <cell r="Z2463">
            <v>28.675269097619591</v>
          </cell>
          <cell r="AA2463">
            <v>27.832765635728997</v>
          </cell>
          <cell r="AB2463">
            <v>28.889078693636982</v>
          </cell>
          <cell r="AC2463">
            <v>34.36056496051728</v>
          </cell>
          <cell r="AD2463">
            <v>21.960553373197527</v>
          </cell>
          <cell r="AE2463">
            <v>22.453899962806133</v>
          </cell>
          <cell r="AF2463">
            <v>20.909447055962463</v>
          </cell>
          <cell r="AJ2463">
            <v>21.233070782787824</v>
          </cell>
          <cell r="AO2463">
            <v>21.298240229457541</v>
          </cell>
          <cell r="AV2463">
            <v>21.68566568436713</v>
          </cell>
          <cell r="BE2463">
            <v>22.227807326476309</v>
          </cell>
          <cell r="BQ2463">
            <v>22.783502509638211</v>
          </cell>
          <cell r="CB2463">
            <v>23.353090072379167</v>
          </cell>
          <cell r="CN2463">
            <v>23.936917324188641</v>
          </cell>
          <cell r="DA2463">
            <v>24.535340257293356</v>
          </cell>
          <cell r="DM2463">
            <v>23.973728132787087</v>
          </cell>
          <cell r="DN2463">
            <v>25.148723763725688</v>
          </cell>
          <cell r="DP2463">
            <v>24.573071336106761</v>
          </cell>
          <cell r="DS2463">
            <v>25.187398119509428</v>
          </cell>
          <cell r="DV2463">
            <v>25.817083072497162</v>
          </cell>
          <cell r="DY2463">
            <v>26.462510149309587</v>
          </cell>
          <cell r="EB2463">
            <v>27.124072903042325</v>
          </cell>
          <cell r="EE2463">
            <v>27.802174725618382</v>
          </cell>
        </row>
        <row r="2466">
          <cell r="D2466">
            <v>0</v>
          </cell>
          <cell r="E2466">
            <v>0</v>
          </cell>
          <cell r="F2466">
            <v>0</v>
          </cell>
          <cell r="G2466">
            <v>4.2597353446697825</v>
          </cell>
          <cell r="H2466">
            <v>3.6290950914841362</v>
          </cell>
          <cell r="I2466">
            <v>4.1237656802252385</v>
          </cell>
          <cell r="J2466">
            <v>4.5452716400033246</v>
          </cell>
          <cell r="K2466">
            <v>4.857354393633182</v>
          </cell>
          <cell r="L2466">
            <v>5.2477815729668018</v>
          </cell>
          <cell r="M2466">
            <v>5.4484986966706517</v>
          </cell>
          <cell r="N2466">
            <v>14.390122820380897</v>
          </cell>
          <cell r="O2466">
            <v>16.808440423715997</v>
          </cell>
          <cell r="P2466">
            <v>17.024696937642084</v>
          </cell>
          <cell r="Q2466">
            <v>21.699463496164022</v>
          </cell>
          <cell r="R2466">
            <v>22.163702779053249</v>
          </cell>
          <cell r="S2466">
            <v>21.545364543126873</v>
          </cell>
          <cell r="T2466">
            <v>16.504774839789849</v>
          </cell>
          <cell r="U2466">
            <v>18.404644651001671</v>
          </cell>
          <cell r="V2466">
            <v>16.677</v>
          </cell>
          <cell r="W2466">
            <v>20.180999999999997</v>
          </cell>
          <cell r="X2466">
            <v>14.166</v>
          </cell>
          <cell r="Y2466">
            <v>13.234</v>
          </cell>
          <cell r="Z2466">
            <v>6.8639999999999999</v>
          </cell>
          <cell r="AA2466">
            <v>12.818</v>
          </cell>
          <cell r="AB2466">
            <v>21.321999999999996</v>
          </cell>
          <cell r="AC2466">
            <v>16.445000000000004</v>
          </cell>
          <cell r="AD2466">
            <v>15.346999999999998</v>
          </cell>
          <cell r="AE2466">
            <v>5.7970000000000006</v>
          </cell>
          <cell r="AF2466">
            <v>20.489000000000001</v>
          </cell>
          <cell r="AJ2466">
            <v>28.619999999999997</v>
          </cell>
          <cell r="AO2466">
            <v>35.554000000000002</v>
          </cell>
          <cell r="AV2466">
            <v>35.597999999999999</v>
          </cell>
          <cell r="BE2466">
            <v>35.083870364420164</v>
          </cell>
          <cell r="BQ2466">
            <v>37.910912095184301</v>
          </cell>
          <cell r="CB2466">
            <v>35.940802117147797</v>
          </cell>
          <cell r="CN2466">
            <v>42.66170448281553</v>
          </cell>
          <cell r="DA2466">
            <v>46.250789443648927</v>
          </cell>
          <cell r="DM2466">
            <v>54.507110534412078</v>
          </cell>
          <cell r="DN2466">
            <v>55.597252745100313</v>
          </cell>
          <cell r="DP2466">
            <v>54.946195386964959</v>
          </cell>
          <cell r="DS2466">
            <v>55.381223061477513</v>
          </cell>
          <cell r="DV2466">
            <v>55.789063218714823</v>
          </cell>
          <cell r="DY2466">
            <v>56.195496403773305</v>
          </cell>
          <cell r="EB2466">
            <v>56.585054306545153</v>
          </cell>
          <cell r="EE2466">
            <v>56.981143863765311</v>
          </cell>
        </row>
        <row r="2469">
          <cell r="D2469">
            <v>35.67360028865275</v>
          </cell>
          <cell r="E2469">
            <v>39.564122453793217</v>
          </cell>
          <cell r="F2469">
            <v>52.794085037851353</v>
          </cell>
          <cell r="G2469">
            <v>39.036455006237276</v>
          </cell>
          <cell r="H2469">
            <v>38.407628514331222</v>
          </cell>
          <cell r="I2469">
            <v>37.989322195802416</v>
          </cell>
          <cell r="J2469">
            <v>40.370660780368368</v>
          </cell>
          <cell r="K2469">
            <v>43.473782816513427</v>
          </cell>
          <cell r="L2469">
            <v>39.003646667529132</v>
          </cell>
          <cell r="M2469">
            <v>29.254102014759688</v>
          </cell>
          <cell r="N2469">
            <v>36.62230808296318</v>
          </cell>
          <cell r="O2469">
            <v>31.348367635629398</v>
          </cell>
          <cell r="P2469">
            <v>32.947774147651309</v>
          </cell>
          <cell r="Q2469">
            <v>35.222485631415793</v>
          </cell>
          <cell r="R2469">
            <v>36.138385087018086</v>
          </cell>
          <cell r="S2469">
            <v>32.704445635565925</v>
          </cell>
          <cell r="T2469">
            <v>25.770950055245308</v>
          </cell>
          <cell r="U2469">
            <v>27.438006484216618</v>
          </cell>
          <cell r="V2469">
            <v>29.806999999999999</v>
          </cell>
          <cell r="W2469">
            <v>31.542000000000002</v>
          </cell>
          <cell r="X2469">
            <v>31.733000000000001</v>
          </cell>
          <cell r="Y2469">
            <v>30.344999999999999</v>
          </cell>
          <cell r="Z2469">
            <v>22.774999999999999</v>
          </cell>
          <cell r="AA2469">
            <v>20.286000000000001</v>
          </cell>
          <cell r="AB2469">
            <v>19.306000000000001</v>
          </cell>
          <cell r="AC2469">
            <v>25.263000000000002</v>
          </cell>
          <cell r="AD2469">
            <v>7.5839999999999996</v>
          </cell>
          <cell r="AE2469">
            <v>4.2480000000000002</v>
          </cell>
          <cell r="AF2469">
            <v>2.4540000000000002</v>
          </cell>
          <cell r="AJ2469">
            <v>2.294</v>
          </cell>
          <cell r="AO2469">
            <v>2.863</v>
          </cell>
          <cell r="AV2469">
            <v>2.85</v>
          </cell>
          <cell r="BE2469">
            <v>5.7549861182033162</v>
          </cell>
          <cell r="BQ2469">
            <v>11.465973541267825</v>
          </cell>
          <cell r="CB2469">
            <v>23.576676530481052</v>
          </cell>
          <cell r="CN2469">
            <v>26.245095848763793</v>
          </cell>
          <cell r="DA2469">
            <v>24.925554355750304</v>
          </cell>
          <cell r="DM2469">
            <v>27.16419658968044</v>
          </cell>
          <cell r="DN2469">
            <v>27.70748052147405</v>
          </cell>
          <cell r="DP2469">
            <v>27.490120398841057</v>
          </cell>
          <cell r="DS2469">
            <v>27.819954735192386</v>
          </cell>
          <cell r="DV2469">
            <v>28.153746518359441</v>
          </cell>
          <cell r="DY2469">
            <v>28.491543230922332</v>
          </cell>
          <cell r="EB2469">
            <v>28.833392925170767</v>
          </cell>
          <cell r="EE2469">
            <v>29.179344229939577</v>
          </cell>
        </row>
        <row r="2483">
          <cell r="D2483">
            <v>112.48424637468931</v>
          </cell>
          <cell r="E2483">
            <v>109.57816544174102</v>
          </cell>
          <cell r="F2483">
            <v>89.234680445633416</v>
          </cell>
          <cell r="G2483">
            <v>101.69481867978836</v>
          </cell>
          <cell r="H2483">
            <v>109.58184568900207</v>
          </cell>
          <cell r="I2483">
            <v>84.705008033008127</v>
          </cell>
          <cell r="J2483">
            <v>74.40877441412961</v>
          </cell>
          <cell r="K2483">
            <v>75.308235393855242</v>
          </cell>
          <cell r="L2483">
            <v>77.414184899270552</v>
          </cell>
          <cell r="M2483">
            <v>62.240105198033802</v>
          </cell>
          <cell r="N2483">
            <v>60.186047672218045</v>
          </cell>
          <cell r="O2483">
            <v>79.866080935349558</v>
          </cell>
          <cell r="P2483">
            <v>90.966640238021199</v>
          </cell>
          <cell r="Q2483">
            <v>90.421774452225847</v>
          </cell>
          <cell r="R2483">
            <v>75.04877549585747</v>
          </cell>
          <cell r="S2483">
            <v>73.020663959841499</v>
          </cell>
          <cell r="T2483">
            <v>57.176312855443811</v>
          </cell>
          <cell r="U2483">
            <v>57.759461114513172</v>
          </cell>
          <cell r="V2483">
            <v>83.335999999999999</v>
          </cell>
          <cell r="W2483">
            <v>88.77</v>
          </cell>
          <cell r="X2483">
            <v>90.478000000000009</v>
          </cell>
          <cell r="Y2483">
            <v>90.15</v>
          </cell>
          <cell r="Z2483">
            <v>97.962000000000003</v>
          </cell>
          <cell r="AA2483">
            <v>110.90900000000002</v>
          </cell>
          <cell r="AB2483">
            <v>108.66999999999999</v>
          </cell>
          <cell r="AC2483">
            <v>104.251</v>
          </cell>
          <cell r="AD2483">
            <v>96.672000000000011</v>
          </cell>
          <cell r="AE2483">
            <v>77.088999999999984</v>
          </cell>
          <cell r="AF2483">
            <v>73.048000000000002</v>
          </cell>
          <cell r="AJ2483">
            <v>73.63</v>
          </cell>
          <cell r="AO2483">
            <v>78.289000000000001</v>
          </cell>
          <cell r="AV2483">
            <v>79.48299999999999</v>
          </cell>
          <cell r="BE2483">
            <v>92.476224237041421</v>
          </cell>
          <cell r="BQ2483">
            <v>113.8490011365225</v>
          </cell>
          <cell r="CB2483">
            <v>105.64725206956832</v>
          </cell>
          <cell r="CN2483">
            <v>101.20334097247964</v>
          </cell>
          <cell r="DA2483">
            <v>102.72139108706682</v>
          </cell>
          <cell r="DM2483">
            <v>103.33771943358921</v>
          </cell>
          <cell r="DN2483">
            <v>103.54439487245641</v>
          </cell>
          <cell r="DP2483">
            <v>101.47764048378463</v>
          </cell>
          <cell r="DS2483">
            <v>99.651042955076505</v>
          </cell>
          <cell r="DV2483">
            <v>100.64755338462727</v>
          </cell>
          <cell r="DY2483">
            <v>101.65402891847353</v>
          </cell>
          <cell r="EB2483">
            <v>102.67056920765826</v>
          </cell>
          <cell r="EE2483">
            <v>103.69727489973486</v>
          </cell>
        </row>
        <row r="2508">
          <cell r="D2508">
            <v>37.650800409285779</v>
          </cell>
          <cell r="E2508">
            <v>39.496427880329193</v>
          </cell>
          <cell r="F2508">
            <v>40.464090363397261</v>
          </cell>
          <cell r="G2508">
            <v>38.926454929588168</v>
          </cell>
          <cell r="H2508">
            <v>40.125389741419482</v>
          </cell>
          <cell r="I2508">
            <v>39.744198538875999</v>
          </cell>
          <cell r="J2508">
            <v>34.89540631713313</v>
          </cell>
          <cell r="K2508">
            <v>34.89540631713313</v>
          </cell>
          <cell r="L2508">
            <v>35.872477694012858</v>
          </cell>
          <cell r="M2508">
            <v>31.567780370731313</v>
          </cell>
          <cell r="N2508">
            <v>37.407819739316615</v>
          </cell>
          <cell r="O2508">
            <v>34.415194160171282</v>
          </cell>
          <cell r="P2508">
            <v>37.168409692984987</v>
          </cell>
          <cell r="Q2508">
            <v>38.250650631802202</v>
          </cell>
          <cell r="R2508">
            <v>39.073761307608414</v>
          </cell>
          <cell r="S2508">
            <v>44.112849164278664</v>
          </cell>
          <cell r="T2508">
            <v>43.099625217599524</v>
          </cell>
          <cell r="U2508">
            <v>48.939127081715618</v>
          </cell>
          <cell r="V2508">
            <v>117.146</v>
          </cell>
          <cell r="W2508">
            <v>116.61499999999999</v>
          </cell>
          <cell r="X2508">
            <v>107.389</v>
          </cell>
          <cell r="Y2508">
            <v>110.005</v>
          </cell>
          <cell r="Z2508">
            <v>118.01</v>
          </cell>
          <cell r="AA2508">
            <v>122.492</v>
          </cell>
          <cell r="AB2508">
            <v>117.679</v>
          </cell>
          <cell r="AC2508">
            <v>122.892</v>
          </cell>
          <cell r="AD2508">
            <v>110.53400000000001</v>
          </cell>
          <cell r="AE2508">
            <v>96.372</v>
          </cell>
          <cell r="AF2508">
            <v>98.166999999999987</v>
          </cell>
          <cell r="AJ2508">
            <v>100.94199999999999</v>
          </cell>
          <cell r="AO2508">
            <v>103.55200000000001</v>
          </cell>
          <cell r="AV2508">
            <v>107.008</v>
          </cell>
          <cell r="BE2508">
            <v>121.45992479516011</v>
          </cell>
          <cell r="BQ2508">
            <v>117.54004574004085</v>
          </cell>
          <cell r="CB2508">
            <v>120.50979827741988</v>
          </cell>
          <cell r="CN2508">
            <v>114.86599944350164</v>
          </cell>
          <cell r="DA2508">
            <v>109.51850770087627</v>
          </cell>
          <cell r="DM2508">
            <v>111.96902441300497</v>
          </cell>
          <cell r="DN2508">
            <v>118.84472599685665</v>
          </cell>
          <cell r="DP2508">
            <v>131.54395620438896</v>
          </cell>
          <cell r="DS2508">
            <v>130.34800736180432</v>
          </cell>
          <cell r="DV2508">
            <v>129.18056512785196</v>
          </cell>
          <cell r="DY2508">
            <v>128.07438112794057</v>
          </cell>
          <cell r="EB2508">
            <v>127.00895052229234</v>
          </cell>
          <cell r="EE2508">
            <v>125.97783494630107</v>
          </cell>
        </row>
        <row r="2511">
          <cell r="D2511">
            <v>61.326285018085834</v>
          </cell>
          <cell r="E2511">
            <v>47.110902525895355</v>
          </cell>
          <cell r="F2511">
            <v>46.1612543897877</v>
          </cell>
          <cell r="G2511">
            <v>52.290539309323989</v>
          </cell>
          <cell r="H2511">
            <v>49.986911591066814</v>
          </cell>
          <cell r="I2511">
            <v>36.105733499738832</v>
          </cell>
          <cell r="J2511">
            <v>28.913139773130034</v>
          </cell>
          <cell r="K2511">
            <v>33.158755150443916</v>
          </cell>
          <cell r="L2511">
            <v>36.536771406553122</v>
          </cell>
          <cell r="M2511">
            <v>18.268385703276561</v>
          </cell>
          <cell r="N2511">
            <v>32.75225145023915</v>
          </cell>
          <cell r="O2511">
            <v>37.023200352645063</v>
          </cell>
          <cell r="P2511">
            <v>38.493700724846917</v>
          </cell>
          <cell r="Q2511">
            <v>32.617452417072244</v>
          </cell>
          <cell r="R2511">
            <v>27.467471128590468</v>
          </cell>
          <cell r="S2511">
            <v>33.741984538266081</v>
          </cell>
          <cell r="T2511">
            <v>27.277220320781566</v>
          </cell>
          <cell r="U2511">
            <v>27.097541586242443</v>
          </cell>
          <cell r="V2511">
            <v>84.339999999999989</v>
          </cell>
          <cell r="W2511">
            <v>88.853096064915263</v>
          </cell>
          <cell r="X2511">
            <v>83.92593898019399</v>
          </cell>
          <cell r="Y2511">
            <v>87.828992472320635</v>
          </cell>
          <cell r="Z2511">
            <v>90.484892288441415</v>
          </cell>
          <cell r="AA2511">
            <v>102.67016753745713</v>
          </cell>
          <cell r="AB2511">
            <v>88.923790212135941</v>
          </cell>
          <cell r="AC2511">
            <v>76.157682886157062</v>
          </cell>
          <cell r="AD2511">
            <v>25.575127494925979</v>
          </cell>
          <cell r="AE2511">
            <v>84.144385716480514</v>
          </cell>
          <cell r="AF2511">
            <v>83.783297832738228</v>
          </cell>
          <cell r="AJ2511">
            <v>91.573073546613074</v>
          </cell>
          <cell r="AO2511">
            <v>109.62218692149992</v>
          </cell>
          <cell r="AV2511">
            <v>114.55501213640929</v>
          </cell>
          <cell r="BE2511">
            <v>108.52004718125272</v>
          </cell>
          <cell r="BQ2511">
            <v>166.92914380021236</v>
          </cell>
          <cell r="CB2511">
            <v>152.16515448726369</v>
          </cell>
          <cell r="CN2511">
            <v>112.70206085072013</v>
          </cell>
          <cell r="DA2511">
            <v>117.83620029790571</v>
          </cell>
          <cell r="DM2511">
            <v>106.79932899838778</v>
          </cell>
          <cell r="DN2511">
            <v>111.68100548602591</v>
          </cell>
          <cell r="DP2511">
            <v>106.79764997852453</v>
          </cell>
          <cell r="DS2511">
            <v>90.805191889468119</v>
          </cell>
          <cell r="DV2511">
            <v>77.132420575502366</v>
          </cell>
          <cell r="DY2511">
            <v>62.448470753498306</v>
          </cell>
          <cell r="EB2511">
            <v>46.130370605701501</v>
          </cell>
          <cell r="EE2511">
            <v>26.784606345883564</v>
          </cell>
        </row>
        <row r="2513">
          <cell r="D2513">
            <v>42.063830740985672</v>
          </cell>
          <cell r="E2513">
            <v>34.837480331636847</v>
          </cell>
          <cell r="F2513">
            <v>25.08298583877853</v>
          </cell>
          <cell r="G2513">
            <v>19.36406506753703</v>
          </cell>
          <cell r="H2513">
            <v>28.000438087658544</v>
          </cell>
          <cell r="I2513">
            <v>23.240363612756589</v>
          </cell>
          <cell r="J2513">
            <v>18.615531253818027</v>
          </cell>
          <cell r="K2513">
            <v>21.352014348129284</v>
          </cell>
          <cell r="L2513">
            <v>23.487215782942215</v>
          </cell>
          <cell r="M2513">
            <v>11.743607891471108</v>
          </cell>
          <cell r="N2513">
            <v>25.248756966662878</v>
          </cell>
          <cell r="O2513">
            <v>27.268657523995909</v>
          </cell>
          <cell r="P2513">
            <v>27.568612756759862</v>
          </cell>
          <cell r="Q2513">
            <v>16.095059849013587</v>
          </cell>
          <cell r="R2513">
            <v>10.269634547607252</v>
          </cell>
          <cell r="S2513">
            <v>14.893820524812085</v>
          </cell>
          <cell r="T2513">
            <v>8.0689075513471433</v>
          </cell>
          <cell r="U2513">
            <v>7.1460098393738658</v>
          </cell>
          <cell r="V2513">
            <v>31.492999999999999</v>
          </cell>
          <cell r="W2513">
            <v>31.823706682830593</v>
          </cell>
          <cell r="X2513">
            <v>26.646799372144656</v>
          </cell>
          <cell r="Y2513">
            <v>28.137276050455313</v>
          </cell>
          <cell r="Z2513">
            <v>28.437828855313704</v>
          </cell>
          <cell r="AA2513">
            <v>37.404683360606498</v>
          </cell>
          <cell r="AB2513">
            <v>33.474336774053143</v>
          </cell>
          <cell r="AC2513">
            <v>28.428670153123381</v>
          </cell>
          <cell r="AD2513">
            <v>12.031903417818645</v>
          </cell>
          <cell r="AE2513">
            <v>43.219533629959294</v>
          </cell>
          <cell r="AF2513">
            <v>63.46584419802516</v>
          </cell>
          <cell r="AJ2513">
            <v>60.223055104400487</v>
          </cell>
          <cell r="AO2513">
            <v>76.134509907174987</v>
          </cell>
          <cell r="AV2513">
            <v>79.560442564984626</v>
          </cell>
          <cell r="BE2513">
            <v>68.675799889545431</v>
          </cell>
          <cell r="BQ2513">
            <v>124.81212444041446</v>
          </cell>
          <cell r="CB2513">
            <v>110.09193874045673</v>
          </cell>
          <cell r="CN2513">
            <v>73.246326200511334</v>
          </cell>
          <cell r="DA2513">
            <v>73.759447101401747</v>
          </cell>
          <cell r="DM2513">
            <v>73.639386619205069</v>
          </cell>
          <cell r="DN2513">
            <v>78.373213505924582</v>
          </cell>
          <cell r="DP2513">
            <v>82.216456243623483</v>
          </cell>
          <cell r="DS2513">
            <v>74.746169568772487</v>
          </cell>
          <cell r="DV2513">
            <v>69.972446901291718</v>
          </cell>
          <cell r="DY2513">
            <v>65.096314743505033</v>
          </cell>
          <cell r="EB2513">
            <v>60.18779649352426</v>
          </cell>
          <cell r="EE2513">
            <v>54.711676523912963</v>
          </cell>
        </row>
        <row r="2514">
          <cell r="D2514">
            <v>19.262454277100161</v>
          </cell>
          <cell r="E2514">
            <v>12.273422194258506</v>
          </cell>
          <cell r="F2514">
            <v>21.078268551009174</v>
          </cell>
          <cell r="G2514">
            <v>32.926474241786963</v>
          </cell>
          <cell r="H2514">
            <v>21.986473503408273</v>
          </cell>
          <cell r="I2514">
            <v>12.86536988698224</v>
          </cell>
          <cell r="J2514">
            <v>10.297608519312007</v>
          </cell>
          <cell r="K2514">
            <v>11.806740802314632</v>
          </cell>
          <cell r="L2514">
            <v>13.049555623610907</v>
          </cell>
          <cell r="M2514">
            <v>6.5247778118054534</v>
          </cell>
          <cell r="N2514">
            <v>7.5034944835762705</v>
          </cell>
          <cell r="O2514">
            <v>9.7545428286491518</v>
          </cell>
          <cell r="P2514">
            <v>10.925087968087052</v>
          </cell>
          <cell r="Q2514">
            <v>16.522392568058656</v>
          </cell>
          <cell r="R2514">
            <v>17.197836580983214</v>
          </cell>
          <cell r="S2514">
            <v>18.848164013453999</v>
          </cell>
          <cell r="T2514">
            <v>19.208312769434425</v>
          </cell>
          <cell r="U2514">
            <v>19.951531746868575</v>
          </cell>
          <cell r="V2514">
            <v>50.710999999999999</v>
          </cell>
          <cell r="W2514">
            <v>57.029389382084673</v>
          </cell>
          <cell r="X2514">
            <v>57.279139608049334</v>
          </cell>
          <cell r="Y2514">
            <v>59.691716421865323</v>
          </cell>
          <cell r="Z2514">
            <v>62.047063433127718</v>
          </cell>
          <cell r="AA2514">
            <v>65.265484176850634</v>
          </cell>
          <cell r="AB2514">
            <v>55.449453438082799</v>
          </cell>
          <cell r="AC2514">
            <v>47.729012733033677</v>
          </cell>
          <cell r="AD2514">
            <v>13.543224077107336</v>
          </cell>
          <cell r="AE2514">
            <v>40.924852086521213</v>
          </cell>
          <cell r="AF2514">
            <v>20.317453634713068</v>
          </cell>
          <cell r="AJ2514">
            <v>31.35001844221258</v>
          </cell>
          <cell r="AO2514">
            <v>33.48767701432493</v>
          </cell>
          <cell r="AV2514">
            <v>34.994569571424655</v>
          </cell>
          <cell r="BE2514">
            <v>39.844247291707283</v>
          </cell>
          <cell r="BQ2514">
            <v>42.117019359797894</v>
          </cell>
          <cell r="CB2514">
            <v>42.073215746806952</v>
          </cell>
          <cell r="CN2514">
            <v>39.455734650208797</v>
          </cell>
          <cell r="DA2514">
            <v>44.076753196503958</v>
          </cell>
          <cell r="DM2514">
            <v>33.159942379182709</v>
          </cell>
          <cell r="DN2514">
            <v>33.307791980101328</v>
          </cell>
          <cell r="DP2514">
            <v>24.581193734901049</v>
          </cell>
          <cell r="DS2514">
            <v>16.059022320695636</v>
          </cell>
          <cell r="DV2514">
            <v>7.1599736742106419</v>
          </cell>
          <cell r="DY2514">
            <v>-2.6478439900067277</v>
          </cell>
          <cell r="EB2514">
            <v>-14.057425887822761</v>
          </cell>
          <cell r="EE2514">
            <v>-27.9270701780294</v>
          </cell>
        </row>
        <row r="2515">
          <cell r="D2515" t="str">
            <v>…</v>
          </cell>
          <cell r="E2515" t="str">
            <v>…</v>
          </cell>
          <cell r="F2515" t="str">
            <v>…</v>
          </cell>
          <cell r="G2515" t="str">
            <v>…</v>
          </cell>
          <cell r="H2515" t="str">
            <v>…</v>
          </cell>
          <cell r="I2515" t="str">
            <v>…</v>
          </cell>
          <cell r="J2515" t="str">
            <v>…</v>
          </cell>
          <cell r="K2515" t="str">
            <v>…</v>
          </cell>
          <cell r="L2515" t="str">
            <v>…</v>
          </cell>
          <cell r="M2515" t="str">
            <v>…</v>
          </cell>
          <cell r="N2515" t="str">
            <v>…</v>
          </cell>
          <cell r="O2515" t="str">
            <v>…</v>
          </cell>
          <cell r="P2515" t="str">
            <v>…</v>
          </cell>
          <cell r="Q2515" t="str">
            <v>…</v>
          </cell>
          <cell r="R2515" t="str">
            <v>…</v>
          </cell>
          <cell r="S2515" t="str">
            <v>…</v>
          </cell>
          <cell r="T2515" t="str">
            <v>…</v>
          </cell>
          <cell r="U2515" t="str">
            <v>…</v>
          </cell>
          <cell r="V2515">
            <v>2.1360000000000001</v>
          </cell>
          <cell r="W2515" t="str">
            <v>…</v>
          </cell>
          <cell r="X2515" t="str">
            <v>…</v>
          </cell>
          <cell r="Y2515" t="str">
            <v>…</v>
          </cell>
          <cell r="Z2515" t="str">
            <v>…</v>
          </cell>
          <cell r="AA2515" t="str">
            <v>…</v>
          </cell>
          <cell r="AB2515" t="str">
            <v>…</v>
          </cell>
          <cell r="AC2515" t="str">
            <v>…</v>
          </cell>
          <cell r="AD2515" t="str">
            <v>…</v>
          </cell>
          <cell r="AE2515" t="str">
            <v>…</v>
          </cell>
          <cell r="AF2515" t="str">
            <v>…</v>
          </cell>
          <cell r="AJ2515" t="str">
            <v>…</v>
          </cell>
          <cell r="AO2515" t="str">
            <v>…</v>
          </cell>
          <cell r="AV2515" t="str">
            <v>…</v>
          </cell>
          <cell r="BE2515" t="str">
            <v>…</v>
          </cell>
          <cell r="BQ2515" t="str">
            <v>…</v>
          </cell>
          <cell r="CB2515" t="str">
            <v>…</v>
          </cell>
          <cell r="CN2515" t="str">
            <v>…</v>
          </cell>
          <cell r="DA2515" t="str">
            <v>…</v>
          </cell>
          <cell r="DM2515" t="str">
            <v>…</v>
          </cell>
          <cell r="DN2515" t="str">
            <v>…</v>
          </cell>
          <cell r="DP2515" t="str">
            <v>…</v>
          </cell>
          <cell r="DS2515" t="str">
            <v>…</v>
          </cell>
          <cell r="DV2515" t="str">
            <v>…</v>
          </cell>
          <cell r="DY2515" t="str">
            <v>…</v>
          </cell>
          <cell r="EB2515" t="str">
            <v>…</v>
          </cell>
          <cell r="EE2515" t="str">
            <v>…</v>
          </cell>
        </row>
        <row r="2517">
          <cell r="D2517">
            <v>-53.836200000000012</v>
          </cell>
          <cell r="E2517">
            <v>-56.400000000000013</v>
          </cell>
          <cell r="F2517">
            <v>-48.81581080878945</v>
          </cell>
          <cell r="G2517">
            <v>-67.444665108013396</v>
          </cell>
          <cell r="H2517">
            <v>-66.565799613381557</v>
          </cell>
          <cell r="I2517">
            <v>-76.218496391343479</v>
          </cell>
          <cell r="J2517">
            <v>-66.333186838301529</v>
          </cell>
          <cell r="K2517">
            <v>-52.926502321177338</v>
          </cell>
          <cell r="L2517">
            <v>-55.580755596767233</v>
          </cell>
          <cell r="M2517">
            <v>-46.76268003709049</v>
          </cell>
          <cell r="N2517">
            <v>-40.080216044508617</v>
          </cell>
          <cell r="O2517">
            <v>-57.157855242283219</v>
          </cell>
          <cell r="P2517">
            <v>-59.331826633471337</v>
          </cell>
          <cell r="Q2517">
            <v>-53.193445499916052</v>
          </cell>
          <cell r="R2517">
            <v>-46.376345736435781</v>
          </cell>
          <cell r="S2517">
            <v>-35.106302343248373</v>
          </cell>
          <cell r="T2517">
            <v>-51.139094666165903</v>
          </cell>
          <cell r="U2517">
            <v>-49.076164050139198</v>
          </cell>
          <cell r="V2517">
            <v>-60.070999999999998</v>
          </cell>
          <cell r="W2517">
            <v>-57.228000000000009</v>
          </cell>
          <cell r="X2517">
            <v>-61.562000000000012</v>
          </cell>
          <cell r="Y2517">
            <v>-62.549000000000007</v>
          </cell>
          <cell r="Z2517">
            <v>-72.331000000000003</v>
          </cell>
          <cell r="AA2517">
            <v>-47.341000000000037</v>
          </cell>
          <cell r="AB2517">
            <v>25.748999999999967</v>
          </cell>
          <cell r="AC2517">
            <v>31.035999999999973</v>
          </cell>
          <cell r="AD2517">
            <v>51.241999999999976</v>
          </cell>
          <cell r="AE2517">
            <v>2.5229999999999677</v>
          </cell>
          <cell r="AF2517">
            <v>2.0759999999999081</v>
          </cell>
          <cell r="AJ2517">
            <v>-27.198000000000008</v>
          </cell>
          <cell r="AO2517">
            <v>-17.852000000000061</v>
          </cell>
          <cell r="AV2517">
            <v>-40.668000000000063</v>
          </cell>
          <cell r="BE2517">
            <v>-22.326966065155887</v>
          </cell>
          <cell r="BQ2517">
            <v>-14.071000096499233</v>
          </cell>
          <cell r="CB2517">
            <v>18.257888491978065</v>
          </cell>
          <cell r="CN2517">
            <v>60.565428332960693</v>
          </cell>
          <cell r="DA2517">
            <v>60.940689198053747</v>
          </cell>
          <cell r="DM2517">
            <v>111.70493271753878</v>
          </cell>
          <cell r="DN2517">
            <v>104.34525768989423</v>
          </cell>
          <cell r="DP2517">
            <v>86.120779423325246</v>
          </cell>
          <cell r="DS2517">
            <v>75.509327059967802</v>
          </cell>
          <cell r="DV2517">
            <v>75.537392414042017</v>
          </cell>
          <cell r="DY2517">
            <v>77.463105130643498</v>
          </cell>
          <cell r="EB2517">
            <v>79.295053095894843</v>
          </cell>
          <cell r="EE2517">
            <v>80.859405322960669</v>
          </cell>
        </row>
        <row r="2519">
          <cell r="D2519">
            <v>62.363799999999991</v>
          </cell>
          <cell r="E2519">
            <v>60.29999999999999</v>
          </cell>
          <cell r="F2519">
            <v>69.684189191210564</v>
          </cell>
          <cell r="G2519">
            <v>60.555334891986604</v>
          </cell>
          <cell r="H2519">
            <v>60.934200386618436</v>
          </cell>
          <cell r="I2519">
            <v>53.581503608656526</v>
          </cell>
          <cell r="J2519">
            <v>53.366813161698488</v>
          </cell>
          <cell r="K2519">
            <v>66.27349767882265</v>
          </cell>
          <cell r="L2519">
            <v>66.819244403232773</v>
          </cell>
          <cell r="M2519">
            <v>60.137319962909501</v>
          </cell>
          <cell r="N2519">
            <v>72.164783955491387</v>
          </cell>
          <cell r="O2519">
            <v>68.556544757716807</v>
          </cell>
          <cell r="P2519">
            <v>80.211157366528681</v>
          </cell>
          <cell r="Q2519">
            <v>89.599559940015794</v>
          </cell>
          <cell r="R2519">
            <v>83.50212754261355</v>
          </cell>
          <cell r="S2519">
            <v>88.866972436627421</v>
          </cell>
          <cell r="T2519">
            <v>70.93176175201836</v>
          </cell>
          <cell r="U2519">
            <v>71.24275913272929</v>
          </cell>
          <cell r="V2519">
            <v>107.22999999999999</v>
          </cell>
          <cell r="W2519">
            <v>125.35999999999999</v>
          </cell>
          <cell r="X2519">
            <v>124.59099999999998</v>
          </cell>
          <cell r="Y2519">
            <v>130.82599999999999</v>
          </cell>
          <cell r="Z2519">
            <v>104.901</v>
          </cell>
          <cell r="AA2519">
            <v>149.54199999999997</v>
          </cell>
          <cell r="AB2519">
            <v>217.44599999999997</v>
          </cell>
          <cell r="AC2519">
            <v>232.12399999999997</v>
          </cell>
          <cell r="AD2519">
            <v>174.50899999999996</v>
          </cell>
          <cell r="AE2519">
            <v>198.44499999999996</v>
          </cell>
          <cell r="AF2519">
            <v>218.26899999999995</v>
          </cell>
          <cell r="AJ2519">
            <v>200.30699999999996</v>
          </cell>
          <cell r="AO2519">
            <v>246.24799999999996</v>
          </cell>
          <cell r="AV2519">
            <v>282.38399999999996</v>
          </cell>
          <cell r="BE2519">
            <v>315.87051379090775</v>
          </cell>
          <cell r="BQ2519">
            <v>271.67056694471415</v>
          </cell>
          <cell r="CB2519">
            <v>262.29409231793693</v>
          </cell>
          <cell r="CN2519">
            <v>282.42295866574818</v>
          </cell>
          <cell r="DA2519">
            <v>256.2941289687592</v>
          </cell>
          <cell r="DM2519">
            <v>286.77932490808627</v>
          </cell>
          <cell r="DN2519">
            <v>291.13728086590186</v>
          </cell>
          <cell r="DP2519">
            <v>282.92513870578216</v>
          </cell>
          <cell r="DS2519">
            <v>289.74128306866953</v>
          </cell>
          <cell r="DV2519">
            <v>297.98364279051822</v>
          </cell>
          <cell r="DY2519">
            <v>309.72698037481598</v>
          </cell>
          <cell r="EB2519">
            <v>322.75696840007214</v>
          </cell>
          <cell r="EE2519">
            <v>335.80076064391523</v>
          </cell>
        </row>
        <row r="2521">
          <cell r="D2521">
            <v>-116.2</v>
          </cell>
          <cell r="E2521">
            <v>-116.7</v>
          </cell>
          <cell r="F2521">
            <v>-118.50000000000001</v>
          </cell>
          <cell r="G2521">
            <v>-128</v>
          </cell>
          <cell r="H2521">
            <v>-127.5</v>
          </cell>
          <cell r="I2521">
            <v>-129.80000000000001</v>
          </cell>
          <cell r="J2521">
            <v>-119.70000000000002</v>
          </cell>
          <cell r="K2521">
            <v>-119.19999999999999</v>
          </cell>
          <cell r="L2521">
            <v>-122.4</v>
          </cell>
          <cell r="M2521">
            <v>-106.89999999999999</v>
          </cell>
          <cell r="N2521">
            <v>-112.245</v>
          </cell>
          <cell r="O2521">
            <v>-125.71440000000003</v>
          </cell>
          <cell r="P2521">
            <v>-139.54298400000002</v>
          </cell>
          <cell r="Q2521">
            <v>-142.79300543993185</v>
          </cell>
          <cell r="R2521">
            <v>-129.87847327904933</v>
          </cell>
          <cell r="S2521">
            <v>-123.97327477987579</v>
          </cell>
          <cell r="T2521">
            <v>-122.07085641818426</v>
          </cell>
          <cell r="U2521">
            <v>-120.31892318286849</v>
          </cell>
          <cell r="V2521">
            <v>-167.30099999999999</v>
          </cell>
          <cell r="W2521">
            <v>-182.58799999999999</v>
          </cell>
          <cell r="X2521">
            <v>-186.15299999999999</v>
          </cell>
          <cell r="Y2521">
            <v>-193.375</v>
          </cell>
          <cell r="Z2521">
            <v>-177.232</v>
          </cell>
          <cell r="AA2521">
            <v>-196.88300000000001</v>
          </cell>
          <cell r="AB2521">
            <v>-191.697</v>
          </cell>
          <cell r="AC2521">
            <v>-201.08799999999999</v>
          </cell>
          <cell r="AD2521">
            <v>-123.26699999999998</v>
          </cell>
          <cell r="AE2521">
            <v>-195.922</v>
          </cell>
          <cell r="AF2521">
            <v>-216.19300000000004</v>
          </cell>
          <cell r="AJ2521">
            <v>-227.50499999999997</v>
          </cell>
          <cell r="AO2521">
            <v>-264.10000000000002</v>
          </cell>
          <cell r="AV2521">
            <v>-323.05200000000002</v>
          </cell>
          <cell r="BE2521">
            <v>-338.19747985606364</v>
          </cell>
          <cell r="BQ2521">
            <v>-285.74156704121339</v>
          </cell>
          <cell r="CB2521">
            <v>-244.03620382595886</v>
          </cell>
          <cell r="CN2521">
            <v>-221.85753033278749</v>
          </cell>
          <cell r="DA2521">
            <v>-195.35343977070545</v>
          </cell>
          <cell r="DM2521">
            <v>-175.07439219054748</v>
          </cell>
          <cell r="DN2521">
            <v>-186.79202317600763</v>
          </cell>
          <cell r="DP2521">
            <v>-196.80435928245691</v>
          </cell>
          <cell r="DS2521">
            <v>-214.23195600870173</v>
          </cell>
          <cell r="DV2521">
            <v>-222.4462503764762</v>
          </cell>
          <cell r="DY2521">
            <v>-232.26387524417248</v>
          </cell>
          <cell r="EB2521">
            <v>-243.4619153041773</v>
          </cell>
          <cell r="EE2521">
            <v>-254.94135532095456</v>
          </cell>
        </row>
      </sheetData>
      <sheetData sheetId="1" refreshError="1">
        <row r="11">
          <cell r="U11">
            <v>79.469000000000008</v>
          </cell>
          <cell r="Y11">
            <v>71.185000000000016</v>
          </cell>
          <cell r="AC11">
            <v>73.777000000000001</v>
          </cell>
          <cell r="AG11">
            <v>80.583999999999989</v>
          </cell>
          <cell r="AK11">
            <v>65.945999999999998</v>
          </cell>
          <cell r="AO11">
            <v>40.975000000000001</v>
          </cell>
          <cell r="AS11">
            <v>58.052</v>
          </cell>
          <cell r="AW11">
            <v>95.879999999999981</v>
          </cell>
          <cell r="BA11">
            <v>91.27</v>
          </cell>
          <cell r="BE11">
            <v>86.941999999999993</v>
          </cell>
          <cell r="BI11">
            <v>87.817999999999998</v>
          </cell>
          <cell r="BT11">
            <v>98.561999999999998</v>
          </cell>
          <cell r="CF11">
            <v>147.47100000000003</v>
          </cell>
          <cell r="CR11">
            <v>135.94</v>
          </cell>
          <cell r="DC11">
            <v>157.05099999999999</v>
          </cell>
          <cell r="DO11">
            <v>206.22500000000002</v>
          </cell>
        </row>
        <row r="14">
          <cell r="DO14">
            <v>0.40200000000000002</v>
          </cell>
          <cell r="ED14">
            <v>0.41099999999999998</v>
          </cell>
          <cell r="EM14">
            <v>0.41099999999999998</v>
          </cell>
          <cell r="EY14">
            <v>0.41599999999999998</v>
          </cell>
          <cell r="FK14">
            <v>0.41799999999999998</v>
          </cell>
          <cell r="FM14">
            <v>0.40100000000000002</v>
          </cell>
          <cell r="FN14">
            <v>0.40899999999999997</v>
          </cell>
          <cell r="FO14">
            <v>0.40100000000000002</v>
          </cell>
          <cell r="FP14">
            <v>0.40899999999999997</v>
          </cell>
          <cell r="FR14">
            <v>0.40100000000000002</v>
          </cell>
          <cell r="FU14">
            <v>0.40100000000000002</v>
          </cell>
          <cell r="FX14">
            <v>0.40100000000000002</v>
          </cell>
          <cell r="GA14">
            <v>0.40100000000000002</v>
          </cell>
          <cell r="GD14">
            <v>0.40100000000000002</v>
          </cell>
          <cell r="GG14">
            <v>0.42199999999999999</v>
          </cell>
        </row>
        <row r="15">
          <cell r="B15">
            <v>28.602</v>
          </cell>
          <cell r="C15">
            <v>25.841000000000001</v>
          </cell>
          <cell r="D15">
            <v>26.15</v>
          </cell>
          <cell r="E15">
            <v>32.125</v>
          </cell>
          <cell r="F15">
            <v>64.25</v>
          </cell>
          <cell r="G15">
            <v>111.71599999999999</v>
          </cell>
          <cell r="H15">
            <v>113.706</v>
          </cell>
          <cell r="I15">
            <v>121.265</v>
          </cell>
          <cell r="J15">
            <v>106.84399999999999</v>
          </cell>
          <cell r="K15">
            <v>81.784999999999997</v>
          </cell>
          <cell r="L15">
            <v>88.811000000000007</v>
          </cell>
          <cell r="M15">
            <v>93.430999999999997</v>
          </cell>
        </row>
        <row r="44">
          <cell r="DO44">
            <v>40.190999999999995</v>
          </cell>
        </row>
        <row r="48">
          <cell r="DO48" t="str">
            <v>…</v>
          </cell>
        </row>
        <row r="49">
          <cell r="DO49">
            <v>0.188</v>
          </cell>
        </row>
        <row r="57">
          <cell r="B57">
            <v>11.675000000000001</v>
          </cell>
          <cell r="C57">
            <v>10.826000000000001</v>
          </cell>
          <cell r="D57">
            <v>10.99</v>
          </cell>
          <cell r="E57">
            <v>8.7269999999999985</v>
          </cell>
          <cell r="F57">
            <v>17.45</v>
          </cell>
          <cell r="G57">
            <v>22.217000000000002</v>
          </cell>
          <cell r="H57">
            <v>17.190999999999999</v>
          </cell>
          <cell r="I57">
            <v>16.2</v>
          </cell>
          <cell r="J57">
            <v>11.403</v>
          </cell>
          <cell r="K57">
            <v>10.4</v>
          </cell>
          <cell r="L57">
            <v>15.715</v>
          </cell>
          <cell r="M57">
            <v>15.564</v>
          </cell>
          <cell r="U57">
            <v>21.297000000000001</v>
          </cell>
          <cell r="Y57">
            <v>19.28</v>
          </cell>
          <cell r="AC57">
            <v>22.39</v>
          </cell>
          <cell r="AG57">
            <v>20.888999999999999</v>
          </cell>
          <cell r="AK57">
            <v>22.390999999999998</v>
          </cell>
          <cell r="AO57">
            <v>24.058</v>
          </cell>
          <cell r="AS57">
            <v>30.655999999999999</v>
          </cell>
        </row>
        <row r="90">
          <cell r="AW90">
            <v>-74.515000000000001</v>
          </cell>
          <cell r="BA90">
            <v>-91.75</v>
          </cell>
          <cell r="BE90">
            <v>-91.790999999999997</v>
          </cell>
          <cell r="BI90">
            <v>-95.108999999999995</v>
          </cell>
          <cell r="BT90">
            <v>-90.149000000000001</v>
          </cell>
          <cell r="CF90">
            <v>-99.876000000000005</v>
          </cell>
          <cell r="CR90">
            <v>-108.965</v>
          </cell>
          <cell r="DC90">
            <v>-118.50199999999998</v>
          </cell>
          <cell r="DO90">
            <v>-132.19399999999999</v>
          </cell>
        </row>
        <row r="96">
          <cell r="B96">
            <v>8.0709999999999997</v>
          </cell>
          <cell r="C96">
            <v>8.6829999999999998</v>
          </cell>
          <cell r="D96">
            <v>8.6829999999999998</v>
          </cell>
          <cell r="E96">
            <v>8.6829999999999998</v>
          </cell>
          <cell r="F96">
            <v>8.6829999999999998</v>
          </cell>
          <cell r="G96">
            <v>8.6829999999999998</v>
          </cell>
          <cell r="H96">
            <v>8.6829999999999998</v>
          </cell>
          <cell r="I96">
            <v>10.427</v>
          </cell>
          <cell r="J96">
            <v>10.427</v>
          </cell>
          <cell r="K96">
            <v>11.263999999999999</v>
          </cell>
          <cell r="L96">
            <v>11.384</v>
          </cell>
          <cell r="M96">
            <v>11.935</v>
          </cell>
          <cell r="U96">
            <v>14.141</v>
          </cell>
          <cell r="Y96">
            <v>17.05</v>
          </cell>
          <cell r="AC96">
            <v>25.113999999999997</v>
          </cell>
          <cell r="AG96">
            <v>35.658000000000001</v>
          </cell>
          <cell r="AK96">
            <v>36.210999999999999</v>
          </cell>
          <cell r="AO96">
            <v>16.155000000000001</v>
          </cell>
          <cell r="AS96">
            <v>17.588999999999999</v>
          </cell>
          <cell r="AW96">
            <v>21.489000000000001</v>
          </cell>
          <cell r="BA96">
            <v>22.386000000000003</v>
          </cell>
          <cell r="BE96">
            <v>23.393000000000001</v>
          </cell>
          <cell r="BI96">
            <v>24.357000000000003</v>
          </cell>
          <cell r="BT96">
            <v>25.296999999999997</v>
          </cell>
          <cell r="CF96">
            <v>25.844999999999999</v>
          </cell>
          <cell r="CR96">
            <v>26.645</v>
          </cell>
          <cell r="DC96">
            <v>26.85</v>
          </cell>
          <cell r="DO96">
            <v>0.67400000000000004</v>
          </cell>
        </row>
        <row r="97">
          <cell r="B97">
            <v>0</v>
          </cell>
          <cell r="C97">
            <v>10.35</v>
          </cell>
          <cell r="D97">
            <v>11.183</v>
          </cell>
          <cell r="E97">
            <v>11.183</v>
          </cell>
          <cell r="F97">
            <v>11.183</v>
          </cell>
          <cell r="G97">
            <v>11.183999999999999</v>
          </cell>
          <cell r="H97">
            <v>11.183999999999999</v>
          </cell>
          <cell r="I97">
            <v>11.183999999999999</v>
          </cell>
          <cell r="J97">
            <v>11.183999999999999</v>
          </cell>
          <cell r="K97">
            <v>11.183999999999999</v>
          </cell>
          <cell r="L97">
            <v>11.183999999999999</v>
          </cell>
          <cell r="M97">
            <v>14.552</v>
          </cell>
          <cell r="U97">
            <v>14.552</v>
          </cell>
          <cell r="Y97">
            <v>14.552450344</v>
          </cell>
          <cell r="AC97">
            <v>14.552</v>
          </cell>
          <cell r="AG97">
            <v>17.407</v>
          </cell>
          <cell r="AK97">
            <v>18.393999999999998</v>
          </cell>
          <cell r="AO97">
            <v>41.094000000000001</v>
          </cell>
          <cell r="AS97">
            <v>41.984999999999999</v>
          </cell>
          <cell r="AW97">
            <v>43.356000000000002</v>
          </cell>
          <cell r="BA97">
            <v>44.655999999999999</v>
          </cell>
          <cell r="BE97">
            <v>45.957000000000001</v>
          </cell>
          <cell r="BI97">
            <v>47.258000000000003</v>
          </cell>
          <cell r="BT97">
            <v>48.558</v>
          </cell>
          <cell r="CF97">
            <v>49.209000000000003</v>
          </cell>
          <cell r="CR97">
            <v>49.209000000000003</v>
          </cell>
          <cell r="DC97">
            <v>51.011000000000003</v>
          </cell>
          <cell r="DO97">
            <v>80.483999999999995</v>
          </cell>
        </row>
        <row r="98">
          <cell r="B98">
            <v>9.3390000000000004</v>
          </cell>
          <cell r="C98">
            <v>8.625</v>
          </cell>
          <cell r="D98">
            <v>8.363999999999999</v>
          </cell>
          <cell r="E98">
            <v>8.4849999999999994</v>
          </cell>
          <cell r="F98">
            <v>16.97</v>
          </cell>
          <cell r="G98">
            <v>22.118000000000002</v>
          </cell>
          <cell r="H98">
            <v>17.100999999999999</v>
          </cell>
          <cell r="I98">
            <v>16.077999999999999</v>
          </cell>
          <cell r="J98">
            <v>11.148</v>
          </cell>
          <cell r="K98">
            <v>9.8290000000000006</v>
          </cell>
          <cell r="L98">
            <v>15.296000000000001</v>
          </cell>
          <cell r="M98">
            <v>15.137</v>
          </cell>
          <cell r="U98">
            <v>20.870999999999999</v>
          </cell>
          <cell r="Y98">
            <v>18.893000000000001</v>
          </cell>
          <cell r="AC98">
            <v>21.196999999999999</v>
          </cell>
          <cell r="AG98">
            <v>19.952999999999999</v>
          </cell>
          <cell r="AK98">
            <v>20.96</v>
          </cell>
          <cell r="AO98">
            <v>22</v>
          </cell>
          <cell r="AS98">
            <v>29.695</v>
          </cell>
          <cell r="AW98">
            <v>35.697000000000003</v>
          </cell>
          <cell r="BA98">
            <v>44.636000000000003</v>
          </cell>
          <cell r="BE98">
            <v>45.67</v>
          </cell>
          <cell r="BI98">
            <v>50.198</v>
          </cell>
          <cell r="BT98">
            <v>47.02</v>
          </cell>
          <cell r="CF98">
            <v>53.994</v>
          </cell>
          <cell r="CR98">
            <v>60.828000000000003</v>
          </cell>
          <cell r="DC98">
            <v>65.584000000000003</v>
          </cell>
          <cell r="DO98">
            <v>87.183999999999997</v>
          </cell>
        </row>
        <row r="99">
          <cell r="B99">
            <v>-2.052</v>
          </cell>
          <cell r="C99">
            <v>-0.58200000000000007</v>
          </cell>
          <cell r="D99">
            <v>-0.63100000000000001</v>
          </cell>
          <cell r="E99">
            <v>-1.6930000000000001</v>
          </cell>
          <cell r="F99">
            <v>-1.6930000000000001</v>
          </cell>
          <cell r="G99">
            <v>-1.8979999999999999</v>
          </cell>
          <cell r="H99">
            <v>-1.579</v>
          </cell>
          <cell r="I99">
            <v>-2.82</v>
          </cell>
          <cell r="J99">
            <v>-1.355</v>
          </cell>
          <cell r="K99">
            <v>-0.90800000000000003</v>
          </cell>
          <cell r="L99">
            <v>-3.4470000000000001</v>
          </cell>
          <cell r="M99">
            <v>-2.3559999999999999</v>
          </cell>
          <cell r="U99">
            <v>-0.84499999999999997</v>
          </cell>
          <cell r="Y99">
            <v>-0.86599999999999999</v>
          </cell>
          <cell r="AC99">
            <v>-2.17</v>
          </cell>
          <cell r="AG99">
            <v>-1.5629999999999999</v>
          </cell>
          <cell r="AK99">
            <v>-5.4249999999999998</v>
          </cell>
          <cell r="AO99">
            <v>-1.49</v>
          </cell>
          <cell r="AS99">
            <v>-6.846000000000001</v>
          </cell>
          <cell r="AW99">
            <v>-25.707000000000001</v>
          </cell>
          <cell r="BA99">
            <v>-16.228000000000005</v>
          </cell>
          <cell r="BE99">
            <v>-5.2679999999999998</v>
          </cell>
          <cell r="BI99">
            <v>-10.384</v>
          </cell>
          <cell r="BT99">
            <v>-2.0760000000000001</v>
          </cell>
          <cell r="CF99">
            <v>-20.347999999999999</v>
          </cell>
          <cell r="CR99">
            <v>-13.568000000000001</v>
          </cell>
          <cell r="DC99">
            <v>-34.673999999999999</v>
          </cell>
          <cell r="DO99">
            <v>-45.054000000000002</v>
          </cell>
        </row>
        <row r="100">
          <cell r="B100">
            <v>5.0209999999999999</v>
          </cell>
          <cell r="C100">
            <v>2.5049999999999999</v>
          </cell>
          <cell r="D100">
            <v>2.181</v>
          </cell>
          <cell r="E100">
            <v>3.661</v>
          </cell>
          <cell r="F100">
            <v>3.661</v>
          </cell>
          <cell r="G100">
            <v>0</v>
          </cell>
          <cell r="H100">
            <v>1.6</v>
          </cell>
          <cell r="I100">
            <v>1.24</v>
          </cell>
          <cell r="J100">
            <v>0.5</v>
          </cell>
          <cell r="K100">
            <v>4.9980000000000002</v>
          </cell>
          <cell r="L100">
            <v>4.7930000000000001</v>
          </cell>
          <cell r="M100">
            <v>3.1360000000000001</v>
          </cell>
          <cell r="U100">
            <v>3.339</v>
          </cell>
          <cell r="Y100">
            <v>1.8240000000000001</v>
          </cell>
          <cell r="AC100">
            <v>4.0679999999999996</v>
          </cell>
          <cell r="AG100">
            <v>0</v>
          </cell>
          <cell r="AK100">
            <v>0</v>
          </cell>
          <cell r="AO100">
            <v>0</v>
          </cell>
          <cell r="AS100">
            <v>0</v>
          </cell>
          <cell r="AW100">
            <v>0</v>
          </cell>
          <cell r="BA100">
            <v>0</v>
          </cell>
          <cell r="BE100">
            <v>0</v>
          </cell>
          <cell r="BI100">
            <v>0</v>
          </cell>
          <cell r="BT100">
            <v>0</v>
          </cell>
          <cell r="CF100">
            <v>0</v>
          </cell>
          <cell r="CR100">
            <v>0</v>
          </cell>
          <cell r="DC100">
            <v>0</v>
          </cell>
          <cell r="DO100">
            <v>0.63500000000000001</v>
          </cell>
        </row>
        <row r="101">
          <cell r="B101">
            <v>5.9610000000000003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 t="str">
            <v>…</v>
          </cell>
          <cell r="M101" t="str">
            <v>…</v>
          </cell>
          <cell r="U101">
            <v>0</v>
          </cell>
          <cell r="Y101">
            <v>0</v>
          </cell>
          <cell r="AC101">
            <v>0</v>
          </cell>
          <cell r="AG101">
            <v>0</v>
          </cell>
          <cell r="AK101">
            <v>0</v>
          </cell>
          <cell r="AO101">
            <v>0</v>
          </cell>
          <cell r="AS101">
            <v>0</v>
          </cell>
          <cell r="AW101">
            <v>0</v>
          </cell>
          <cell r="BA101">
            <v>0</v>
          </cell>
          <cell r="BE101">
            <v>0</v>
          </cell>
          <cell r="BI101">
            <v>0</v>
          </cell>
          <cell r="BT101">
            <v>0</v>
          </cell>
          <cell r="CF101">
            <v>0</v>
          </cell>
          <cell r="CR101">
            <v>0</v>
          </cell>
          <cell r="DC101">
            <v>0</v>
          </cell>
          <cell r="DO101">
            <v>0</v>
          </cell>
        </row>
        <row r="106">
          <cell r="B106">
            <v>1.008</v>
          </cell>
          <cell r="C106">
            <v>0.61</v>
          </cell>
          <cell r="D106">
            <v>0.438</v>
          </cell>
          <cell r="E106">
            <v>0.29199999999999998</v>
          </cell>
          <cell r="F106">
            <v>0.29199999999999998</v>
          </cell>
          <cell r="G106">
            <v>8.1129999999999995</v>
          </cell>
          <cell r="H106">
            <v>2.0680000000000001</v>
          </cell>
          <cell r="I106">
            <v>4.8210000000000006</v>
          </cell>
          <cell r="J106">
            <v>2.3810000000000002</v>
          </cell>
          <cell r="K106">
            <v>0.86</v>
          </cell>
          <cell r="L106">
            <v>0.84399999999999997</v>
          </cell>
          <cell r="M106">
            <v>0.96300000000000008</v>
          </cell>
          <cell r="U106">
            <v>1.5289999999999999</v>
          </cell>
          <cell r="Y106">
            <v>2.266</v>
          </cell>
          <cell r="AC106">
            <v>2.391</v>
          </cell>
          <cell r="AG106">
            <v>8.4239999999999995</v>
          </cell>
          <cell r="AK106">
            <v>2.766</v>
          </cell>
          <cell r="AO106">
            <v>9.286999999999999</v>
          </cell>
          <cell r="AS106">
            <v>8.8710000000000004</v>
          </cell>
          <cell r="AW106">
            <v>26.737000000000002</v>
          </cell>
          <cell r="BA106">
            <v>13.92671</v>
          </cell>
          <cell r="BE106">
            <v>11.651</v>
          </cell>
          <cell r="BI106">
            <v>9.2949999999999999</v>
          </cell>
          <cell r="BT106">
            <v>12.957000000000001</v>
          </cell>
          <cell r="CF106">
            <v>26.347999999999999</v>
          </cell>
          <cell r="CR106">
            <v>26.823999999999998</v>
          </cell>
          <cell r="DC106">
            <v>18.274000000000001</v>
          </cell>
        </row>
        <row r="109">
          <cell r="B109">
            <v>1.2999999999999999E-2</v>
          </cell>
          <cell r="C109">
            <v>0.01</v>
          </cell>
          <cell r="D109">
            <v>8.0000000000000002E-3</v>
          </cell>
          <cell r="E109">
            <v>4.0000000000000001E-3</v>
          </cell>
          <cell r="F109">
            <v>4.0000000000000001E-3</v>
          </cell>
          <cell r="G109">
            <v>0</v>
          </cell>
          <cell r="H109">
            <v>1.0597499999999999E-3</v>
          </cell>
          <cell r="I109">
            <v>3.0000000000000001E-3</v>
          </cell>
          <cell r="J109">
            <v>2E-3</v>
          </cell>
          <cell r="K109">
            <v>6.0000000000000001E-3</v>
          </cell>
          <cell r="L109">
            <v>0</v>
          </cell>
          <cell r="M109">
            <v>1E-3</v>
          </cell>
          <cell r="U109">
            <v>2E-3</v>
          </cell>
          <cell r="Y109">
            <v>0</v>
          </cell>
          <cell r="AC109">
            <v>0</v>
          </cell>
          <cell r="AG109">
            <v>0</v>
          </cell>
          <cell r="AK109">
            <v>0</v>
          </cell>
          <cell r="AO109">
            <v>1E-3</v>
          </cell>
          <cell r="AS109">
            <v>0.80500000000000005</v>
          </cell>
          <cell r="AW109">
            <v>1E-3</v>
          </cell>
          <cell r="BA109">
            <v>0</v>
          </cell>
          <cell r="BE109">
            <v>0</v>
          </cell>
          <cell r="BI109">
            <v>1E-3</v>
          </cell>
          <cell r="BT109">
            <v>0</v>
          </cell>
          <cell r="CF109">
            <v>1.7000000000000001E-2</v>
          </cell>
          <cell r="CR109">
            <v>0</v>
          </cell>
          <cell r="DC109">
            <v>0</v>
          </cell>
        </row>
        <row r="160">
          <cell r="BI160">
            <v>3.6349999999999998</v>
          </cell>
          <cell r="BQ160">
            <v>3.4944653780000001</v>
          </cell>
          <cell r="BT160">
            <v>8.9450000000000003</v>
          </cell>
        </row>
        <row r="167">
          <cell r="B167">
            <v>2.4750000000000001</v>
          </cell>
          <cell r="C167">
            <v>2.2330000000000001</v>
          </cell>
          <cell r="D167">
            <v>2.512</v>
          </cell>
          <cell r="E167">
            <v>2.0129999999999999</v>
          </cell>
          <cell r="G167">
            <v>6.1230000000000002</v>
          </cell>
          <cell r="H167">
            <v>3.13</v>
          </cell>
          <cell r="I167">
            <v>2.3069999999999999</v>
          </cell>
          <cell r="J167">
            <v>2.9870000000000001</v>
          </cell>
          <cell r="K167">
            <v>3.323</v>
          </cell>
          <cell r="L167">
            <v>6.84</v>
          </cell>
          <cell r="M167">
            <v>5.6079999999999997</v>
          </cell>
          <cell r="Q167">
            <v>3.3660000000000005</v>
          </cell>
          <cell r="U167">
            <v>3.6549999999999998</v>
          </cell>
          <cell r="Y167">
            <v>3.2850000000000001</v>
          </cell>
          <cell r="AC167">
            <v>6.2359999999999998</v>
          </cell>
          <cell r="AG167">
            <v>4.8940000000000001</v>
          </cell>
          <cell r="AK167">
            <v>9.8800000000000008</v>
          </cell>
          <cell r="AO167">
            <v>23.716000000000001</v>
          </cell>
          <cell r="AS167">
            <v>17.858000000000001</v>
          </cell>
          <cell r="AW167">
            <v>28.114000000000001</v>
          </cell>
          <cell r="BA167">
            <v>27.155999999999999</v>
          </cell>
          <cell r="BE167">
            <v>37.886000000000003</v>
          </cell>
          <cell r="BI167">
            <v>24.48</v>
          </cell>
          <cell r="BT167">
            <v>18.928999999999998</v>
          </cell>
          <cell r="CF167">
            <v>23.154</v>
          </cell>
          <cell r="CR167">
            <v>25.847999999999999</v>
          </cell>
          <cell r="DC167">
            <v>30.596</v>
          </cell>
          <cell r="DO167">
            <v>38.81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N_Cameroun"/>
      <sheetName val="CN_Centrafrique"/>
      <sheetName val="CN_Congo"/>
      <sheetName val="CN_Gabon"/>
      <sheetName val="CN_GuinéeEq"/>
      <sheetName val="CN_Tchad"/>
      <sheetName val="CN_CEMAC"/>
      <sheetName val="Données CEMA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7">
          <cell r="B7">
            <v>21495.211000000003</v>
          </cell>
          <cell r="C7">
            <v>20559.146000000001</v>
          </cell>
          <cell r="D7">
            <v>15497.353928333339</v>
          </cell>
          <cell r="E7">
            <v>17446.006091806958</v>
          </cell>
          <cell r="F7">
            <v>17694.093044092762</v>
          </cell>
        </row>
      </sheetData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issement annuel"/>
      <sheetName val="moyenne annuelle"/>
    </sheetNames>
    <sheetDataSet>
      <sheetData sheetId="0" refreshError="1">
        <row r="2">
          <cell r="B2">
            <v>2.5501810698652871</v>
          </cell>
          <cell r="N2">
            <v>6.7342456685632435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CER"/>
      <sheetName val="TCER_TCEN"/>
      <sheetName val="Tableau_Recap&amp;Graph_annuel"/>
      <sheetName val="Feuil1"/>
      <sheetName val="Feuil2"/>
    </sheetNames>
    <sheetDataSet>
      <sheetData sheetId="0" refreshError="1"/>
      <sheetData sheetId="1" refreshError="1"/>
      <sheetData sheetId="2" refreshError="1">
        <row r="18">
          <cell r="E18">
            <v>1.660802874925893E-2</v>
          </cell>
          <cell r="F18">
            <v>-2.8884919685717714E-2</v>
          </cell>
          <cell r="G18">
            <v>4.6740147354806805E-2</v>
          </cell>
          <cell r="H18">
            <v>-9.967454230235262E-4</v>
          </cell>
          <cell r="I18">
            <v>4.9568609955430887E-2</v>
          </cell>
          <cell r="J18">
            <v>-1.275183974587546E-2</v>
          </cell>
          <cell r="K18">
            <v>-1.2905379325111044E-2</v>
          </cell>
        </row>
        <row r="19">
          <cell r="E19">
            <v>2.3552711370956825E-2</v>
          </cell>
          <cell r="F19">
            <v>1.3153166734456434E-3</v>
          </cell>
          <cell r="G19">
            <v>4.9245520163321288E-2</v>
          </cell>
          <cell r="H19">
            <v>-3.836938376535759E-3</v>
          </cell>
          <cell r="I19">
            <v>3.2112354346536032E-2</v>
          </cell>
          <cell r="J19">
            <v>1.6015893201667186E-2</v>
          </cell>
          <cell r="K19">
            <v>-1.046071938493276E-2</v>
          </cell>
        </row>
        <row r="20">
          <cell r="E20">
            <v>9.0297623627366708E-3</v>
          </cell>
          <cell r="F20">
            <v>-5.9004520004692362E-2</v>
          </cell>
          <cell r="G20">
            <v>-4.4091276021187786E-2</v>
          </cell>
          <cell r="H20">
            <v>-0.1207945157450877</v>
          </cell>
          <cell r="I20">
            <v>-7.6873584319476773E-3</v>
          </cell>
          <cell r="J20">
            <v>-4.3845256943696453E-2</v>
          </cell>
          <cell r="K20">
            <v>-2.1939360452492673E-2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mailto:%20kamgna@beac.int?subject=Pour%20remarques,%20observations%20et%20suggestions,%20contacter%20KAMGNA%20SEVERIN%20YVES,%20kamgna@beac.int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H3103"/>
  <sheetViews>
    <sheetView tabSelected="1" topLeftCell="A2849" workbookViewId="0">
      <selection activeCell="A2868" sqref="A2868"/>
    </sheetView>
  </sheetViews>
  <sheetFormatPr defaultColWidth="12.36328125" defaultRowHeight="14.5" x14ac:dyDescent="0.35"/>
  <cols>
    <col min="1" max="1" width="59.90625" customWidth="1"/>
    <col min="2" max="2" width="11.36328125" bestFit="1" customWidth="1"/>
    <col min="3" max="4" width="11.453125" bestFit="1" customWidth="1"/>
    <col min="5" max="5" width="14.36328125" customWidth="1"/>
    <col min="6" max="7" width="11.453125" bestFit="1" customWidth="1"/>
    <col min="8" max="8" width="26" bestFit="1" customWidth="1"/>
    <col min="9" max="12" width="11.1796875" bestFit="1" customWidth="1"/>
    <col min="13" max="14" width="11.453125" bestFit="1" customWidth="1"/>
    <col min="15" max="16" width="12.90625" bestFit="1" customWidth="1"/>
    <col min="17" max="20" width="11.453125" bestFit="1" customWidth="1"/>
    <col min="21" max="21" width="25.1796875" bestFit="1" customWidth="1"/>
    <col min="22" max="23" width="11.453125" bestFit="1" customWidth="1"/>
    <col min="24" max="24" width="25.6328125" style="38" bestFit="1" customWidth="1"/>
    <col min="25" max="25" width="88.453125" style="38" bestFit="1" customWidth="1"/>
    <col min="26" max="26" width="28.6328125" bestFit="1" customWidth="1"/>
    <col min="27" max="27" width="26.36328125" bestFit="1" customWidth="1"/>
    <col min="28" max="35" width="15.81640625" bestFit="1" customWidth="1"/>
    <col min="36" max="36" width="16.453125" style="38" bestFit="1" customWidth="1"/>
    <col min="37" max="47" width="15.81640625" style="38" bestFit="1" customWidth="1"/>
    <col min="48" max="48" width="16.453125" style="38" bestFit="1" customWidth="1"/>
    <col min="49" max="50" width="15.81640625" style="38" bestFit="1" customWidth="1"/>
    <col min="51" max="51" width="9" style="38" bestFit="1" customWidth="1"/>
    <col min="52" max="52" width="14.453125" style="38" bestFit="1" customWidth="1"/>
    <col min="53" max="55" width="15.81640625" style="38" bestFit="1" customWidth="1"/>
    <col min="56" max="57" width="16.453125" style="38" bestFit="1" customWidth="1"/>
    <col min="58" max="60" width="15.81640625" style="38" bestFit="1" customWidth="1"/>
    <col min="61" max="61" width="16.453125" style="38" bestFit="1" customWidth="1"/>
    <col min="62" max="64" width="15.81640625" style="38" bestFit="1" customWidth="1"/>
    <col min="65" max="66" width="16.453125" style="38" bestFit="1" customWidth="1"/>
    <col min="67" max="67" width="15.81640625" style="38" bestFit="1" customWidth="1"/>
    <col min="68" max="70" width="16.453125" style="38" bestFit="1" customWidth="1"/>
    <col min="71" max="71" width="15.81640625" style="96" bestFit="1" customWidth="1"/>
    <col min="72" max="77" width="16.453125" style="38" bestFit="1" customWidth="1"/>
    <col min="78" max="78" width="16.453125" bestFit="1" customWidth="1"/>
    <col min="79" max="87" width="15.81640625" style="38" bestFit="1" customWidth="1"/>
    <col min="88" max="89" width="15.81640625" bestFit="1" customWidth="1"/>
    <col min="90" max="90" width="16.453125" style="38" bestFit="1" customWidth="1"/>
    <col min="91" max="93" width="15.81640625" style="38" bestFit="1" customWidth="1"/>
    <col min="94" max="94" width="15.90625" style="38" bestFit="1" customWidth="1"/>
    <col min="95" max="96" width="15.81640625" style="38" bestFit="1" customWidth="1"/>
    <col min="97" max="97" width="16.453125" style="38" bestFit="1" customWidth="1"/>
    <col min="98" max="98" width="15.81640625" style="38" bestFit="1" customWidth="1"/>
    <col min="99" max="99" width="16.453125" style="38" bestFit="1" customWidth="1"/>
    <col min="100" max="100" width="15.81640625" style="38" bestFit="1" customWidth="1"/>
    <col min="101" max="105" width="16.453125" style="38" bestFit="1" customWidth="1"/>
    <col min="106" max="110" width="16.453125" bestFit="1" customWidth="1"/>
    <col min="111" max="111" width="15.81640625" bestFit="1" customWidth="1"/>
    <col min="112" max="113" width="16.453125" bestFit="1" customWidth="1"/>
    <col min="114" max="114" width="15.81640625" bestFit="1" customWidth="1"/>
    <col min="115" max="116" width="16.453125" bestFit="1" customWidth="1"/>
    <col min="117" max="117" width="15.81640625" bestFit="1" customWidth="1"/>
    <col min="118" max="118" width="16.453125" style="97" bestFit="1" customWidth="1"/>
    <col min="119" max="122" width="15.81640625" bestFit="1" customWidth="1"/>
    <col min="123" max="125" width="16.453125" bestFit="1" customWidth="1"/>
    <col min="126" max="126" width="16.453125" style="98" bestFit="1" customWidth="1"/>
    <col min="127" max="127" width="15.81640625" style="99" bestFit="1" customWidth="1"/>
    <col min="128" max="128" width="15.81640625" style="100" bestFit="1" customWidth="1"/>
    <col min="129" max="129" width="15.453125" bestFit="1" customWidth="1"/>
    <col min="130" max="130" width="16.453125" bestFit="1" customWidth="1"/>
    <col min="131" max="131" width="15.453125" bestFit="1" customWidth="1"/>
    <col min="132" max="132" width="16.08984375" bestFit="1" customWidth="1"/>
    <col min="133" max="133" width="16.453125" bestFit="1" customWidth="1"/>
    <col min="134" max="135" width="8.90625" bestFit="1" customWidth="1"/>
    <col min="136" max="136" width="15.81640625" bestFit="1" customWidth="1"/>
    <col min="137" max="138" width="8.54296875" bestFit="1" customWidth="1"/>
    <col min="139" max="139" width="16.453125" bestFit="1" customWidth="1"/>
    <col min="140" max="141" width="8.54296875" bestFit="1" customWidth="1"/>
    <col min="142" max="142" width="16.453125" bestFit="1" customWidth="1"/>
    <col min="143" max="144" width="8.54296875" bestFit="1" customWidth="1"/>
    <col min="145" max="145" width="16.453125" bestFit="1" customWidth="1"/>
    <col min="146" max="146" width="16.08984375" bestFit="1" customWidth="1"/>
    <col min="147" max="147" width="15.453125" bestFit="1" customWidth="1"/>
  </cols>
  <sheetData>
    <row r="1" spans="1:145" ht="15.5" x14ac:dyDescent="0.35">
      <c r="A1" s="1"/>
      <c r="B1" s="2">
        <f t="shared" ref="B1:C3" si="0">BX2561</f>
        <v>3.813318630461056</v>
      </c>
      <c r="C1" s="2">
        <f t="shared" si="0"/>
        <v>3.7062261320057344</v>
      </c>
      <c r="D1" s="2">
        <f>CC2561</f>
        <v>3.7253118416221662</v>
      </c>
      <c r="E1" s="2">
        <f>CE2561</f>
        <v>3.8449431714420266</v>
      </c>
      <c r="F1" s="2">
        <f t="shared" ref="F1:G3" si="1">CX2561</f>
        <v>3.8582829067091819</v>
      </c>
      <c r="G1" s="2">
        <f t="shared" si="1"/>
        <v>3.8713149159094424</v>
      </c>
      <c r="H1" s="2">
        <f t="shared" ref="H1:K3" si="2">DA2561</f>
        <v>5.0185494150655394</v>
      </c>
      <c r="I1" s="2">
        <f t="shared" si="2"/>
        <v>5.0697639691247511</v>
      </c>
      <c r="J1" s="2">
        <f t="shared" si="2"/>
        <v>4.9227377925903246</v>
      </c>
      <c r="K1" s="2">
        <f t="shared" si="2"/>
        <v>4.2800502856379143</v>
      </c>
      <c r="L1" s="2" t="e">
        <f>#REF!</f>
        <v>#REF!</v>
      </c>
      <c r="M1" s="2" t="e">
        <f>#REF!</f>
        <v>#REF!</v>
      </c>
      <c r="N1" s="2">
        <f>DV2561</f>
        <v>4.5624199739966445</v>
      </c>
      <c r="O1" s="2">
        <f t="shared" ref="O1:V3" si="3">DY2561</f>
        <v>0</v>
      </c>
      <c r="P1" s="2">
        <f t="shared" si="3"/>
        <v>5.2338364645441207</v>
      </c>
      <c r="Q1" s="2">
        <f>DW2561</f>
        <v>4.5371227471895397</v>
      </c>
      <c r="R1" s="2">
        <f t="shared" ref="R1:V1" si="4">EB2561</f>
        <v>0</v>
      </c>
      <c r="S1" s="2">
        <f t="shared" si="4"/>
        <v>5.8353375260697709</v>
      </c>
      <c r="T1" s="2">
        <f t="shared" si="4"/>
        <v>0</v>
      </c>
      <c r="U1" s="2">
        <f t="shared" si="4"/>
        <v>0</v>
      </c>
      <c r="V1" s="2">
        <f t="shared" si="4"/>
        <v>5.929421234762688</v>
      </c>
      <c r="W1" s="2">
        <f t="shared" ref="W1:X3" si="5">EP2561</f>
        <v>0</v>
      </c>
      <c r="X1" s="2">
        <f t="shared" si="5"/>
        <v>0</v>
      </c>
      <c r="Y1" s="3" t="s">
        <v>0</v>
      </c>
      <c r="Z1" s="2">
        <f t="shared" ref="Z1:BS3" si="6">EJ2561</f>
        <v>0</v>
      </c>
      <c r="AA1" s="2">
        <f t="shared" si="6"/>
        <v>0</v>
      </c>
      <c r="AB1" s="2">
        <f t="shared" si="6"/>
        <v>7.4823287657228095</v>
      </c>
      <c r="AC1" s="2">
        <f t="shared" si="6"/>
        <v>0</v>
      </c>
      <c r="AD1" s="2">
        <f t="shared" si="6"/>
        <v>0</v>
      </c>
      <c r="AE1" s="2">
        <f t="shared" si="6"/>
        <v>8.6721552094779515</v>
      </c>
      <c r="AF1" s="2" t="e">
        <f>#REF!</f>
        <v>#REF!</v>
      </c>
      <c r="AG1" s="2" t="e">
        <f>#REF!</f>
        <v>#REF!</v>
      </c>
      <c r="AH1" s="2">
        <f t="shared" si="6"/>
        <v>0</v>
      </c>
      <c r="AI1" s="2">
        <f t="shared" si="6"/>
        <v>0</v>
      </c>
      <c r="AJ1" s="2">
        <f t="shared" si="6"/>
        <v>0</v>
      </c>
      <c r="AK1" s="2">
        <f t="shared" si="6"/>
        <v>0</v>
      </c>
      <c r="AL1" s="2">
        <f t="shared" si="6"/>
        <v>0</v>
      </c>
      <c r="AM1" s="2">
        <f t="shared" si="6"/>
        <v>0</v>
      </c>
      <c r="AN1" s="2">
        <f t="shared" si="6"/>
        <v>0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>
        <f t="shared" si="6"/>
        <v>0</v>
      </c>
      <c r="BH1" s="2">
        <f t="shared" si="6"/>
        <v>0</v>
      </c>
      <c r="BI1" s="2">
        <f t="shared" si="6"/>
        <v>0</v>
      </c>
      <c r="BJ1" s="2">
        <f t="shared" si="6"/>
        <v>0</v>
      </c>
      <c r="BK1" s="2">
        <f t="shared" si="6"/>
        <v>0</v>
      </c>
      <c r="BL1" s="2">
        <f t="shared" si="6"/>
        <v>0</v>
      </c>
      <c r="BM1" s="2">
        <f t="shared" si="6"/>
        <v>0</v>
      </c>
      <c r="BN1" s="2">
        <f t="shared" si="6"/>
        <v>0</v>
      </c>
      <c r="BO1" s="2">
        <f>BO2475</f>
        <v>2.1463723387862328</v>
      </c>
      <c r="BP1" s="2">
        <f t="shared" si="6"/>
        <v>0</v>
      </c>
      <c r="BQ1" s="2">
        <f t="shared" si="6"/>
        <v>0</v>
      </c>
      <c r="BR1" s="2">
        <f t="shared" si="6"/>
        <v>0</v>
      </c>
      <c r="BS1" s="2">
        <f t="shared" si="6"/>
        <v>0</v>
      </c>
      <c r="BT1" s="4">
        <v>-3.689195223381017</v>
      </c>
      <c r="BU1" s="4">
        <v>-5.8805404795093779</v>
      </c>
      <c r="BV1" s="4">
        <v>-11.889875024823642</v>
      </c>
      <c r="BW1" s="4">
        <v>-3.0766305264898821</v>
      </c>
      <c r="BX1" s="4">
        <v>-4.5056397125854044</v>
      </c>
      <c r="BY1" s="4">
        <v>-8.1959410664161592</v>
      </c>
      <c r="BZ1" s="5">
        <v>-2.9457619324721738</v>
      </c>
      <c r="CA1" s="2">
        <f>CA2475</f>
        <v>-1.7099792208892315</v>
      </c>
      <c r="CB1" s="2">
        <v>3.3240326392022732</v>
      </c>
      <c r="CC1" s="2">
        <v>1.9438236586539144</v>
      </c>
      <c r="CD1" s="2">
        <v>-1.1186897532711533</v>
      </c>
      <c r="CE1" s="4">
        <v>2.4802878672396922</v>
      </c>
      <c r="CF1" s="4">
        <v>1.3368746029773932</v>
      </c>
      <c r="CG1" s="4">
        <v>-1.7209949680275931</v>
      </c>
      <c r="CH1" s="4">
        <v>2.8721472032646891</v>
      </c>
      <c r="CI1" s="4">
        <v>1.5734973377042705</v>
      </c>
      <c r="CJ1" s="5">
        <v>2.6908565263458661</v>
      </c>
      <c r="CK1" s="5">
        <v>1.8649874017713146</v>
      </c>
      <c r="CL1" s="2">
        <f t="shared" ref="CL1:CM3" si="7">CL2475</f>
        <v>1.7346319492332278</v>
      </c>
      <c r="CM1" s="4">
        <f t="shared" si="7"/>
        <v>3.6584052822503632</v>
      </c>
      <c r="CN1" s="4">
        <v>3.2365921171894447</v>
      </c>
      <c r="CO1" s="4">
        <v>2.9544324838030498</v>
      </c>
      <c r="CP1" s="4">
        <v>4.0497704508391061</v>
      </c>
      <c r="CQ1" s="4">
        <v>3.1442612850788372</v>
      </c>
      <c r="CR1" s="4">
        <v>1.3858564949309577</v>
      </c>
      <c r="CS1" s="4">
        <v>4.4463005682565777</v>
      </c>
      <c r="CT1" s="4">
        <v>3.5336380945753225</v>
      </c>
      <c r="CU1" s="4">
        <v>1.7292216207486653</v>
      </c>
      <c r="CV1" s="4">
        <v>4.2357816361422627</v>
      </c>
      <c r="CW1" s="4">
        <v>3.1879192742924127</v>
      </c>
      <c r="CX1" s="4">
        <v>3.777126826352041</v>
      </c>
      <c r="CY1" s="4">
        <v>2.9256805581687089</v>
      </c>
      <c r="CZ1" s="4">
        <v>2.1651783575607544</v>
      </c>
      <c r="DA1" s="2">
        <f t="shared" ref="DA1:DA2" si="8">DA2475</f>
        <v>2.9710168493476203</v>
      </c>
      <c r="DB1" s="5">
        <v>4.0788846031742905</v>
      </c>
      <c r="DC1" s="5">
        <v>2.6908629389022845</v>
      </c>
      <c r="DD1" s="5">
        <v>1.4323538042340478</v>
      </c>
      <c r="DE1" s="5">
        <v>3.7535107014964675</v>
      </c>
      <c r="DF1" s="5">
        <v>2.4400883052451228</v>
      </c>
      <c r="DG1" s="5">
        <v>0.70136696251268016</v>
      </c>
      <c r="DH1" s="5">
        <v>3.7439840155452804</v>
      </c>
      <c r="DI1" s="5">
        <v>2.5210445717271432</v>
      </c>
      <c r="DJ1" s="5">
        <v>0.91031933555409605</v>
      </c>
      <c r="DK1" s="5">
        <v>2.8773521271372928</v>
      </c>
      <c r="DL1" s="5">
        <v>2.2202596820509983</v>
      </c>
      <c r="DM1" s="5">
        <v>0.88641047582378629</v>
      </c>
      <c r="DN1" s="6">
        <f t="shared" ref="DN1:DN3" si="9">DN2475</f>
        <v>2.0118458720698329</v>
      </c>
      <c r="DO1" s="5">
        <v>0.88641047582378629</v>
      </c>
      <c r="DP1" s="5">
        <v>4.2714002897567118</v>
      </c>
      <c r="DQ1" s="5">
        <v>3.565023409825125</v>
      </c>
      <c r="DR1" s="5">
        <v>2.3346577693130879</v>
      </c>
      <c r="DS1" s="5">
        <v>4.0478560818274341</v>
      </c>
      <c r="DT1" s="5">
        <v>3.297493866031429</v>
      </c>
      <c r="DU1" s="5">
        <v>2.9101399306928757</v>
      </c>
      <c r="DV1" s="7">
        <f t="shared" ref="DV1:DX3" si="10">DV2475</f>
        <v>3.5756718807995238</v>
      </c>
      <c r="DW1" s="8">
        <f t="shared" si="10"/>
        <v>2.7076978657816002</v>
      </c>
      <c r="DX1" s="9">
        <f t="shared" si="10"/>
        <v>1.6475308612245541</v>
      </c>
      <c r="DZ1" s="4">
        <f>DZ2475</f>
        <v>3.4501735070784481</v>
      </c>
      <c r="EC1" s="4">
        <f>EC2475</f>
        <v>3.7915483653221891</v>
      </c>
      <c r="EF1" s="4">
        <f>EF2475</f>
        <v>3.8393499417430248</v>
      </c>
      <c r="EI1" s="4">
        <f>EI2475</f>
        <v>4.4259375399158101</v>
      </c>
      <c r="EL1" s="4">
        <f>EL2475</f>
        <v>4.6285124978050574</v>
      </c>
      <c r="EO1" s="4">
        <f>EO2475</f>
        <v>4.7004767681679764</v>
      </c>
    </row>
    <row r="2" spans="1:145" ht="15.5" x14ac:dyDescent="0.35">
      <c r="A2" s="1"/>
      <c r="B2" s="2">
        <f t="shared" si="0"/>
        <v>3.2934653512389422</v>
      </c>
      <c r="C2" s="2">
        <f t="shared" si="0"/>
        <v>3.0516171340697178</v>
      </c>
      <c r="D2" s="2">
        <f>CC2562</f>
        <v>3.7369427604257548</v>
      </c>
      <c r="E2" s="2">
        <f>CE2562</f>
        <v>3.6081391755467833</v>
      </c>
      <c r="F2" s="2">
        <f t="shared" si="1"/>
        <v>3.7516719221865591</v>
      </c>
      <c r="G2" s="2">
        <f t="shared" si="1"/>
        <v>3.7748210379517597</v>
      </c>
      <c r="H2" s="2">
        <f t="shared" si="2"/>
        <v>4.3944025527661434</v>
      </c>
      <c r="I2" s="2">
        <f t="shared" si="2"/>
        <v>5.0958470206252677</v>
      </c>
      <c r="J2" s="2">
        <f t="shared" si="2"/>
        <v>4.7250595971246634</v>
      </c>
      <c r="K2" s="2">
        <f t="shared" si="2"/>
        <v>4.0581889805515807</v>
      </c>
      <c r="L2" s="2">
        <f t="shared" ref="L2:N3" si="11">DV2562</f>
        <v>4.4216101316464194</v>
      </c>
      <c r="M2" s="2">
        <f t="shared" si="11"/>
        <v>4.350557691668973</v>
      </c>
      <c r="N2" s="2">
        <f t="shared" si="11"/>
        <v>5.9414832657324359</v>
      </c>
      <c r="O2" s="2">
        <f t="shared" si="3"/>
        <v>0</v>
      </c>
      <c r="P2" s="2">
        <f t="shared" si="3"/>
        <v>5.0605870829462773</v>
      </c>
      <c r="Q2" s="2">
        <f t="shared" si="3"/>
        <v>0</v>
      </c>
      <c r="R2" s="2">
        <f t="shared" si="3"/>
        <v>0</v>
      </c>
      <c r="S2" s="2">
        <f t="shared" si="3"/>
        <v>5.6677972507377561</v>
      </c>
      <c r="T2" s="2">
        <f t="shared" si="3"/>
        <v>0</v>
      </c>
      <c r="U2" s="2">
        <f t="shared" si="3"/>
        <v>0</v>
      </c>
      <c r="V2" s="2" t="str">
        <f t="shared" si="3"/>
        <v>…</v>
      </c>
      <c r="W2" s="2">
        <f t="shared" si="5"/>
        <v>0</v>
      </c>
      <c r="X2" s="2">
        <f t="shared" si="5"/>
        <v>0</v>
      </c>
      <c r="Y2" s="10">
        <v>44071.775634490739</v>
      </c>
      <c r="Z2" s="2">
        <f t="shared" si="6"/>
        <v>0</v>
      </c>
      <c r="AA2" s="2">
        <f t="shared" si="6"/>
        <v>0</v>
      </c>
      <c r="AB2" s="2" t="str">
        <f t="shared" si="6"/>
        <v>…</v>
      </c>
      <c r="AC2" s="2">
        <f t="shared" si="6"/>
        <v>0</v>
      </c>
      <c r="AD2" s="2">
        <f t="shared" si="6"/>
        <v>0</v>
      </c>
      <c r="AE2" s="2" t="str">
        <f t="shared" si="6"/>
        <v>…</v>
      </c>
      <c r="AF2" s="2" t="e">
        <f>#REF!</f>
        <v>#REF!</v>
      </c>
      <c r="AG2" s="2" t="e">
        <f>#REF!</f>
        <v>#REF!</v>
      </c>
      <c r="AH2" s="2">
        <f t="shared" si="6"/>
        <v>0</v>
      </c>
      <c r="AI2" s="2">
        <f t="shared" si="6"/>
        <v>0</v>
      </c>
      <c r="AJ2" s="2">
        <f t="shared" si="6"/>
        <v>0</v>
      </c>
      <c r="AK2" s="2">
        <f t="shared" si="6"/>
        <v>0</v>
      </c>
      <c r="AL2" s="2">
        <f t="shared" si="6"/>
        <v>0</v>
      </c>
      <c r="AM2" s="2">
        <f t="shared" si="6"/>
        <v>0</v>
      </c>
      <c r="AN2" s="2">
        <f t="shared" si="6"/>
        <v>0</v>
      </c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>
        <f t="shared" si="6"/>
        <v>0</v>
      </c>
      <c r="BH2" s="2">
        <f t="shared" si="6"/>
        <v>0</v>
      </c>
      <c r="BI2" s="2">
        <f t="shared" si="6"/>
        <v>0</v>
      </c>
      <c r="BJ2" s="2">
        <f t="shared" si="6"/>
        <v>0</v>
      </c>
      <c r="BK2" s="2">
        <f t="shared" si="6"/>
        <v>0</v>
      </c>
      <c r="BL2" s="2">
        <f t="shared" si="6"/>
        <v>0</v>
      </c>
      <c r="BM2" s="2">
        <f t="shared" si="6"/>
        <v>0</v>
      </c>
      <c r="BN2" s="2">
        <f>FX2562</f>
        <v>0</v>
      </c>
      <c r="BO2" s="2">
        <f>BO2476</f>
        <v>2.2933801181621818</v>
      </c>
      <c r="BP2" s="2">
        <f t="shared" si="6"/>
        <v>0</v>
      </c>
      <c r="BQ2" s="2">
        <f t="shared" si="6"/>
        <v>0</v>
      </c>
      <c r="BR2" s="2">
        <f t="shared" si="6"/>
        <v>0</v>
      </c>
      <c r="BS2" s="2">
        <f t="shared" si="6"/>
        <v>0</v>
      </c>
      <c r="BT2" s="4">
        <v>-1.8737220660371765</v>
      </c>
      <c r="BU2" s="4">
        <v>-1.8699096738858594</v>
      </c>
      <c r="BV2" s="4">
        <v>-14.837812094681002</v>
      </c>
      <c r="BW2" s="4">
        <v>-3.2635750592792019</v>
      </c>
      <c r="BX2" s="4">
        <v>-3.2597672904226784</v>
      </c>
      <c r="BY2" s="4">
        <v>-8.0942160568455375</v>
      </c>
      <c r="BZ2" s="5">
        <v>-5.5338682729628319</v>
      </c>
      <c r="CA2" s="2">
        <f>CA2476</f>
        <v>-3.2434938228469581</v>
      </c>
      <c r="CB2" s="2">
        <v>-1.0649254346784289</v>
      </c>
      <c r="CC2" s="2">
        <v>-1.0649254346784289</v>
      </c>
      <c r="CD2" s="2">
        <v>-6.067319826536437</v>
      </c>
      <c r="CE2" s="4">
        <v>-3.6378394298627943</v>
      </c>
      <c r="CF2" s="4">
        <v>-3.6378394298627943</v>
      </c>
      <c r="CG2" s="4">
        <v>-8.7686870867518483</v>
      </c>
      <c r="CH2" s="4">
        <v>-3.1316688251642937</v>
      </c>
      <c r="CI2" s="4">
        <v>-4.1774615414772223</v>
      </c>
      <c r="CJ2" s="5">
        <v>-3.5226168742638948</v>
      </c>
      <c r="CK2" s="5">
        <v>-3.5226168742638948</v>
      </c>
      <c r="CL2" s="2">
        <f t="shared" si="7"/>
        <v>-8.0451795450427142</v>
      </c>
      <c r="CM2" s="4">
        <f t="shared" si="7"/>
        <v>2.1385840800063494</v>
      </c>
      <c r="CN2" s="4">
        <v>3.772596329933485</v>
      </c>
      <c r="CO2" s="4">
        <v>3.772596329933485</v>
      </c>
      <c r="CP2" s="4">
        <v>8.3632725645036636</v>
      </c>
      <c r="CQ2" s="4">
        <v>4.8569594917736163</v>
      </c>
      <c r="CR2" s="4">
        <v>-0.36467351010318333</v>
      </c>
      <c r="CS2" s="4">
        <v>5.003470496536603</v>
      </c>
      <c r="CT2" s="4">
        <v>3.0426950946340883</v>
      </c>
      <c r="CU2" s="4">
        <v>-1.7373210803992065</v>
      </c>
      <c r="CV2" s="4">
        <v>3.9151017353391659</v>
      </c>
      <c r="CW2" s="4">
        <v>1.8677932629140617</v>
      </c>
      <c r="CX2" s="4">
        <v>3.2558213998311474</v>
      </c>
      <c r="CY2" s="4">
        <v>1.5492312473801466</v>
      </c>
      <c r="CZ2" s="4">
        <v>-0.85726477564389492</v>
      </c>
      <c r="DA2" s="2">
        <f t="shared" si="8"/>
        <v>-0.76106617887301953</v>
      </c>
      <c r="DB2" s="5">
        <v>3.7866932776608122</v>
      </c>
      <c r="DC2" s="5">
        <v>-0.1241634977203306</v>
      </c>
      <c r="DD2" s="5">
        <v>-4.5966545487675186</v>
      </c>
      <c r="DE2" s="5">
        <v>2.5930006254885885</v>
      </c>
      <c r="DF2" s="5">
        <v>-0.95046473638460383</v>
      </c>
      <c r="DG2" s="5">
        <v>-5.1186666205528253</v>
      </c>
      <c r="DH2" s="5">
        <v>1.8056048336973003</v>
      </c>
      <c r="DI2" s="5">
        <v>-1.2583896521370035</v>
      </c>
      <c r="DJ2" s="5">
        <v>-3.8188478997284601</v>
      </c>
      <c r="DK2" s="5">
        <v>-1.0816353898211277</v>
      </c>
      <c r="DL2" s="5">
        <v>-2.7176423474087468</v>
      </c>
      <c r="DM2" s="5">
        <v>-3.9150537504430263</v>
      </c>
      <c r="DN2" s="6">
        <f t="shared" si="9"/>
        <v>-2.4516748181745696</v>
      </c>
      <c r="DO2" s="5">
        <v>-3.9150537504430263</v>
      </c>
      <c r="DP2" s="5">
        <v>4.2179323680085226</v>
      </c>
      <c r="DQ2" s="5">
        <v>0.88010660077705094</v>
      </c>
      <c r="DR2" s="5">
        <v>-2.6441848641088113</v>
      </c>
      <c r="DS2" s="5">
        <v>2.8085779501161716</v>
      </c>
      <c r="DT2" s="5">
        <v>0.99275153328844878</v>
      </c>
      <c r="DU2" s="5">
        <v>-0.17135435016478559</v>
      </c>
      <c r="DV2" s="7">
        <f t="shared" si="10"/>
        <v>1.6853323821998067</v>
      </c>
      <c r="DW2" s="8">
        <f t="shared" si="10"/>
        <v>-3.5229067695836083E-3</v>
      </c>
      <c r="DX2" s="9">
        <f t="shared" si="10"/>
        <v>-1.8977313252175945</v>
      </c>
      <c r="DZ2" s="4">
        <f>DZ2476</f>
        <v>1.2357460975106713</v>
      </c>
      <c r="EC2" s="4">
        <f>EC2476</f>
        <v>2.119771387257417E-3</v>
      </c>
      <c r="EF2" s="4">
        <f>EF2476</f>
        <v>-0.69612492208788568</v>
      </c>
      <c r="EI2" s="4">
        <f>EI2476</f>
        <v>2.2412007171877253</v>
      </c>
      <c r="EL2" s="4">
        <f>EL2476</f>
        <v>2.144313247049221</v>
      </c>
      <c r="EO2" s="4">
        <f>EO2476</f>
        <v>0.55486850209372685</v>
      </c>
    </row>
    <row r="3" spans="1:145" ht="15.5" x14ac:dyDescent="0.35">
      <c r="A3" s="1"/>
      <c r="B3" s="2">
        <f t="shared" si="0"/>
        <v>3.2431368806298373</v>
      </c>
      <c r="C3" s="2">
        <f t="shared" si="0"/>
        <v>3.1291576553986924</v>
      </c>
      <c r="D3" s="2">
        <f>CC2563</f>
        <v>3.3206846085632731</v>
      </c>
      <c r="E3" s="2">
        <f>CE2563</f>
        <v>3.2674157444184093</v>
      </c>
      <c r="F3" s="2">
        <f t="shared" si="1"/>
        <v>3.4331577639602937</v>
      </c>
      <c r="G3" s="2">
        <f t="shared" si="1"/>
        <v>3.4456005115851109</v>
      </c>
      <c r="H3" s="2">
        <f t="shared" si="2"/>
        <v>4.367948809855787</v>
      </c>
      <c r="I3" s="2">
        <f t="shared" si="2"/>
        <v>4.4103899716289927</v>
      </c>
      <c r="J3" s="2">
        <f t="shared" si="2"/>
        <v>4.2563590489084708</v>
      </c>
      <c r="K3" s="2">
        <f t="shared" si="2"/>
        <v>3.6945098412531547</v>
      </c>
      <c r="L3" s="2">
        <f t="shared" si="11"/>
        <v>3.9087749680930601</v>
      </c>
      <c r="M3" s="2">
        <f t="shared" si="11"/>
        <v>3.8811521438612897</v>
      </c>
      <c r="N3" s="2">
        <f t="shared" si="11"/>
        <v>5.7074965276232446</v>
      </c>
      <c r="O3" s="2">
        <f t="shared" si="3"/>
        <v>0</v>
      </c>
      <c r="P3" s="2">
        <f t="shared" si="3"/>
        <v>4.6288358334518884</v>
      </c>
      <c r="Q3" s="2">
        <f t="shared" si="3"/>
        <v>0</v>
      </c>
      <c r="R3" s="2">
        <f t="shared" si="3"/>
        <v>0</v>
      </c>
      <c r="S3" s="2">
        <f t="shared" si="3"/>
        <v>5.2756151776316695</v>
      </c>
      <c r="T3" s="2">
        <f t="shared" si="3"/>
        <v>0</v>
      </c>
      <c r="U3" s="2">
        <f t="shared" si="3"/>
        <v>0</v>
      </c>
      <c r="V3" s="2">
        <f t="shared" si="3"/>
        <v>5.3775390195539057</v>
      </c>
      <c r="W3" s="2">
        <f t="shared" si="5"/>
        <v>0</v>
      </c>
      <c r="X3" s="2">
        <f t="shared" si="5"/>
        <v>0</v>
      </c>
      <c r="Y3" s="11">
        <v>44071.775634490739</v>
      </c>
      <c r="Z3" s="2">
        <f t="shared" si="6"/>
        <v>0</v>
      </c>
      <c r="AA3" s="2">
        <f t="shared" si="6"/>
        <v>0</v>
      </c>
      <c r="AB3" s="2">
        <f t="shared" si="6"/>
        <v>6.845973944085066</v>
      </c>
      <c r="AC3" s="2">
        <f t="shared" si="6"/>
        <v>0</v>
      </c>
      <c r="AD3" s="2">
        <f t="shared" si="6"/>
        <v>0</v>
      </c>
      <c r="AE3" s="2">
        <f t="shared" si="6"/>
        <v>7.9376512849217544</v>
      </c>
      <c r="AF3" s="2" t="e">
        <f>#REF!</f>
        <v>#REF!</v>
      </c>
      <c r="AG3" s="2" t="e">
        <f>#REF!</f>
        <v>#REF!</v>
      </c>
      <c r="AH3" s="2">
        <f t="shared" si="6"/>
        <v>0</v>
      </c>
      <c r="AI3" s="2">
        <f t="shared" si="6"/>
        <v>0</v>
      </c>
      <c r="AJ3" s="2">
        <f t="shared" si="6"/>
        <v>0</v>
      </c>
      <c r="AK3" s="2">
        <f t="shared" si="6"/>
        <v>0</v>
      </c>
      <c r="AL3" s="2">
        <f t="shared" si="6"/>
        <v>0</v>
      </c>
      <c r="AM3" s="2">
        <f t="shared" si="6"/>
        <v>0</v>
      </c>
      <c r="AN3" s="2">
        <f t="shared" si="6"/>
        <v>0</v>
      </c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>
        <f t="shared" si="6"/>
        <v>0</v>
      </c>
      <c r="BH3" s="2">
        <f t="shared" si="6"/>
        <v>0</v>
      </c>
      <c r="BI3" s="2">
        <f t="shared" si="6"/>
        <v>0</v>
      </c>
      <c r="BJ3" s="2">
        <f t="shared" si="6"/>
        <v>0</v>
      </c>
      <c r="BK3" s="2">
        <f t="shared" si="6"/>
        <v>0</v>
      </c>
      <c r="BL3" s="2">
        <f t="shared" si="6"/>
        <v>0</v>
      </c>
      <c r="BM3" s="2">
        <f t="shared" si="6"/>
        <v>0</v>
      </c>
      <c r="BN3" s="2">
        <f>FX2563</f>
        <v>0</v>
      </c>
      <c r="BO3" s="2">
        <f>BO2477</f>
        <v>2.1097831444931026</v>
      </c>
      <c r="BP3" s="2">
        <f t="shared" si="6"/>
        <v>0</v>
      </c>
      <c r="BQ3" s="2">
        <f t="shared" si="6"/>
        <v>0</v>
      </c>
      <c r="BR3" s="2">
        <f t="shared" si="6"/>
        <v>0</v>
      </c>
      <c r="BS3" s="2">
        <f t="shared" si="6"/>
        <v>0</v>
      </c>
      <c r="BT3" s="4">
        <v>-4.1323522837259956</v>
      </c>
      <c r="BU3" s="4">
        <v>-6.8595355975366363</v>
      </c>
      <c r="BV3" s="4">
        <v>-11.170283484361901</v>
      </c>
      <c r="BW3" s="4">
        <v>-3.0309323678296578</v>
      </c>
      <c r="BX3" s="4">
        <v>-4.8101903446306489</v>
      </c>
      <c r="BY3" s="4">
        <v>-8.2208075097280311</v>
      </c>
      <c r="BZ3" s="5">
        <v>-2.3122412477534593</v>
      </c>
      <c r="CA3" s="2">
        <f>CA2477</f>
        <v>-1.3276120303584067</v>
      </c>
      <c r="CB3" s="2">
        <v>4.3681443187319333</v>
      </c>
      <c r="CC3" s="2">
        <v>2.6595903659774449</v>
      </c>
      <c r="CD3" s="2">
        <v>5.856516012551452E-2</v>
      </c>
      <c r="CE3" s="4">
        <v>3.931335149126657</v>
      </c>
      <c r="CF3" s="4">
        <v>2.5167364994332413</v>
      </c>
      <c r="CG3" s="4">
        <v>-4.9481121414071794E-2</v>
      </c>
      <c r="CH3" s="4">
        <v>4.2983957514459048</v>
      </c>
      <c r="CI3" s="4">
        <v>2.9396778990744639</v>
      </c>
      <c r="CJ3" s="5">
        <v>4.1663822303089093</v>
      </c>
      <c r="CK3" s="5">
        <v>3.1443923464019643</v>
      </c>
      <c r="CL3" s="2">
        <f t="shared" si="7"/>
        <v>4.1257869406950949</v>
      </c>
      <c r="CM3" s="4">
        <f t="shared" si="7"/>
        <v>3.9959915157616153</v>
      </c>
      <c r="CN3" s="4">
        <v>3.1236828502926293</v>
      </c>
      <c r="CO3" s="4">
        <v>2.782086300934187</v>
      </c>
      <c r="CP3" s="4">
        <v>3.1410957469155836</v>
      </c>
      <c r="CQ3" s="4">
        <v>2.7834673188608563</v>
      </c>
      <c r="CR3" s="4">
        <v>1.7546200406806203</v>
      </c>
      <c r="CS3" s="4">
        <v>4.3295820877017768</v>
      </c>
      <c r="CT3" s="4">
        <v>3.6364830581738765</v>
      </c>
      <c r="CU3" s="4">
        <v>2.4554086892170153</v>
      </c>
      <c r="CV3" s="4">
        <v>4.303057025253711</v>
      </c>
      <c r="CW3" s="4">
        <v>3.4648683155925046</v>
      </c>
      <c r="CX3" s="4">
        <v>3.8878412998389109</v>
      </c>
      <c r="CY3" s="4">
        <v>3.2180098779349877</v>
      </c>
      <c r="CZ3" s="4">
        <v>2.8070826676117946</v>
      </c>
      <c r="DA3" s="2">
        <f>DA2477</f>
        <v>3.7768492857913243</v>
      </c>
      <c r="DB3" s="5">
        <v>4.1393106803159467</v>
      </c>
      <c r="DC3" s="5">
        <v>3.2730191829873179</v>
      </c>
      <c r="DD3" s="5">
        <v>2.6791715295239271</v>
      </c>
      <c r="DE3" s="5">
        <v>3.9914230149303225</v>
      </c>
      <c r="DF3" s="5">
        <v>3.1351743149497242</v>
      </c>
      <c r="DG3" s="5">
        <v>1.8945127030244491</v>
      </c>
      <c r="DH3" s="5">
        <v>4.1380501475006062</v>
      </c>
      <c r="DI3" s="5">
        <v>3.2893911571242547</v>
      </c>
      <c r="DJ3" s="5">
        <v>1.8717435281111918</v>
      </c>
      <c r="DK3" s="5">
        <v>3.6821378248278345</v>
      </c>
      <c r="DL3" s="5">
        <v>3.2240397932243114</v>
      </c>
      <c r="DM3" s="5">
        <v>1.8624554167891578</v>
      </c>
      <c r="DN3" s="6">
        <f t="shared" si="9"/>
        <v>2.9334673951758292</v>
      </c>
      <c r="DO3" s="5">
        <v>1.8624554167891578</v>
      </c>
      <c r="DP3" s="5">
        <v>4.2817288337706403</v>
      </c>
      <c r="DQ3" s="5">
        <v>4.0836760996861283</v>
      </c>
      <c r="DR3" s="5">
        <v>3.2964343560276865</v>
      </c>
      <c r="DS3" s="5">
        <v>4.2938762239722807</v>
      </c>
      <c r="DT3" s="5">
        <v>3.7550287985051409</v>
      </c>
      <c r="DU3" s="5">
        <v>3.5211516881843488</v>
      </c>
      <c r="DV3" s="7">
        <f t="shared" si="10"/>
        <v>3.9455665564510247</v>
      </c>
      <c r="DW3" s="8">
        <f t="shared" si="10"/>
        <v>3.2382195678490313</v>
      </c>
      <c r="DX3" s="9">
        <f t="shared" si="10"/>
        <v>2.3412547174551115</v>
      </c>
      <c r="DZ3" s="5">
        <f>DZ2477</f>
        <v>3.8698782849488405</v>
      </c>
      <c r="EC3" s="5">
        <f>EC2477</f>
        <v>4.4915522624540332</v>
      </c>
      <c r="EF3" s="5">
        <f>EF2477</f>
        <v>4.6411711136250036</v>
      </c>
      <c r="EI3" s="5">
        <f>EI2477</f>
        <v>4.7924742591157949</v>
      </c>
      <c r="EL3" s="5">
        <f>EL2477</f>
        <v>5.0351436365401048</v>
      </c>
      <c r="EO3" s="5">
        <f>EO2477</f>
        <v>5.3603826920974669</v>
      </c>
    </row>
    <row r="4" spans="1:145" ht="15.5" x14ac:dyDescent="0.35">
      <c r="A4" s="12" t="s">
        <v>1</v>
      </c>
      <c r="B4" s="12" t="s">
        <v>1</v>
      </c>
      <c r="C4" s="12" t="s">
        <v>1</v>
      </c>
      <c r="D4" s="12" t="s">
        <v>1</v>
      </c>
      <c r="E4" s="12" t="s">
        <v>1</v>
      </c>
      <c r="F4" s="12" t="s">
        <v>1</v>
      </c>
      <c r="G4" s="12" t="s">
        <v>1</v>
      </c>
      <c r="H4" s="12" t="s">
        <v>1</v>
      </c>
      <c r="I4" s="12" t="s">
        <v>1</v>
      </c>
      <c r="J4" s="12" t="s">
        <v>1</v>
      </c>
      <c r="K4" s="12" t="s">
        <v>1</v>
      </c>
      <c r="L4" s="12" t="s">
        <v>1</v>
      </c>
      <c r="M4" s="12" t="s">
        <v>1</v>
      </c>
      <c r="N4" s="12" t="s">
        <v>1</v>
      </c>
      <c r="O4" s="12" t="s">
        <v>1</v>
      </c>
      <c r="P4" s="12" t="s">
        <v>1</v>
      </c>
      <c r="Q4" s="12" t="s">
        <v>1</v>
      </c>
      <c r="R4" s="12" t="s">
        <v>1</v>
      </c>
      <c r="S4" s="12" t="s">
        <v>1</v>
      </c>
      <c r="T4" s="12" t="s">
        <v>1</v>
      </c>
      <c r="U4" s="12" t="s">
        <v>1</v>
      </c>
      <c r="V4" s="12" t="s">
        <v>1</v>
      </c>
      <c r="W4" s="12" t="s">
        <v>1</v>
      </c>
      <c r="X4" s="13" t="s">
        <v>1</v>
      </c>
      <c r="Y4" s="13" t="s">
        <v>1</v>
      </c>
      <c r="Z4" s="12" t="s">
        <v>1</v>
      </c>
      <c r="AA4" s="12" t="s">
        <v>1</v>
      </c>
      <c r="AB4" s="12" t="s">
        <v>1</v>
      </c>
      <c r="AC4" s="12" t="s">
        <v>1</v>
      </c>
      <c r="AD4" s="12" t="s">
        <v>1</v>
      </c>
      <c r="AE4" s="12" t="s">
        <v>1</v>
      </c>
      <c r="AF4" s="12" t="s">
        <v>1</v>
      </c>
      <c r="AG4" s="12" t="s">
        <v>1</v>
      </c>
      <c r="AH4" s="12" t="s">
        <v>1</v>
      </c>
      <c r="AI4" s="12" t="s">
        <v>1</v>
      </c>
      <c r="AJ4" s="13" t="s">
        <v>1</v>
      </c>
      <c r="AK4" s="13" t="s">
        <v>1</v>
      </c>
      <c r="AL4" s="13" t="s">
        <v>1</v>
      </c>
      <c r="AM4" s="13" t="s">
        <v>1</v>
      </c>
      <c r="AN4" s="13" t="s">
        <v>1</v>
      </c>
      <c r="AO4" s="13" t="s">
        <v>1</v>
      </c>
      <c r="AP4" s="13" t="s">
        <v>1</v>
      </c>
      <c r="AQ4" s="13" t="s">
        <v>1</v>
      </c>
      <c r="AR4" s="13" t="s">
        <v>1</v>
      </c>
      <c r="AS4" s="13" t="s">
        <v>1</v>
      </c>
      <c r="AT4" s="13" t="s">
        <v>1</v>
      </c>
      <c r="AU4" s="13" t="s">
        <v>1</v>
      </c>
      <c r="AV4" s="13" t="s">
        <v>1</v>
      </c>
      <c r="AW4" s="13" t="s">
        <v>1</v>
      </c>
      <c r="AX4" s="13" t="s">
        <v>1</v>
      </c>
      <c r="AY4" s="13" t="s">
        <v>1</v>
      </c>
      <c r="AZ4" s="13" t="s">
        <v>1</v>
      </c>
      <c r="BA4" s="13" t="s">
        <v>1</v>
      </c>
      <c r="BB4" s="13" t="s">
        <v>1</v>
      </c>
      <c r="BC4" s="13" t="s">
        <v>1</v>
      </c>
      <c r="BD4" s="13" t="s">
        <v>1</v>
      </c>
      <c r="BE4" s="13" t="s">
        <v>1</v>
      </c>
      <c r="BF4" s="13" t="s">
        <v>1</v>
      </c>
      <c r="BG4" s="13" t="s">
        <v>1</v>
      </c>
      <c r="BH4" s="13" t="s">
        <v>1</v>
      </c>
      <c r="BI4" s="13" t="s">
        <v>1</v>
      </c>
      <c r="BJ4" s="13" t="s">
        <v>1</v>
      </c>
      <c r="BK4" s="13" t="s">
        <v>1</v>
      </c>
      <c r="BL4" s="13" t="s">
        <v>1</v>
      </c>
      <c r="BM4" s="13" t="s">
        <v>1</v>
      </c>
      <c r="BN4" s="13" t="s">
        <v>1</v>
      </c>
      <c r="BO4" s="13" t="s">
        <v>1</v>
      </c>
      <c r="BP4" s="13" t="s">
        <v>1</v>
      </c>
      <c r="BQ4" s="13" t="s">
        <v>1</v>
      </c>
      <c r="BR4" s="13" t="s">
        <v>1</v>
      </c>
      <c r="BS4" s="13" t="s">
        <v>1</v>
      </c>
      <c r="BT4" s="13" t="s">
        <v>1</v>
      </c>
      <c r="BU4" s="13" t="s">
        <v>1</v>
      </c>
      <c r="BV4" s="13" t="s">
        <v>1</v>
      </c>
      <c r="BW4" s="13" t="s">
        <v>1</v>
      </c>
      <c r="BX4" s="13" t="s">
        <v>1</v>
      </c>
      <c r="BY4" s="13" t="s">
        <v>1</v>
      </c>
      <c r="BZ4" s="12" t="s">
        <v>1</v>
      </c>
      <c r="CA4" s="12" t="s">
        <v>1</v>
      </c>
      <c r="CB4" s="2">
        <v>65.803606194656624</v>
      </c>
      <c r="CC4" s="2">
        <v>64.956559140228833</v>
      </c>
      <c r="CD4" s="2">
        <v>60.806861603085771</v>
      </c>
      <c r="CE4" s="4">
        <v>67.344350143035882</v>
      </c>
      <c r="CF4" s="4">
        <v>66.832198355999111</v>
      </c>
      <c r="CG4" s="4">
        <v>64.543346528476576</v>
      </c>
      <c r="CH4" s="4">
        <v>67.856903687055052</v>
      </c>
      <c r="CI4" s="4">
        <v>67.516366242723521</v>
      </c>
      <c r="CJ4" s="5">
        <v>68.638124431811988</v>
      </c>
      <c r="CK4" s="5">
        <v>67.34598521761761</v>
      </c>
      <c r="CL4" s="2">
        <f>CL2496</f>
        <v>63.959999999999994</v>
      </c>
      <c r="CM4" s="4">
        <f>CM2496</f>
        <v>73.089280233264304</v>
      </c>
      <c r="CN4" s="4">
        <v>67.023917982900826</v>
      </c>
      <c r="CO4" s="4">
        <v>67.197801880399226</v>
      </c>
      <c r="CP4" s="4">
        <v>73.111173039568868</v>
      </c>
      <c r="CQ4" s="4">
        <v>68.266041798672802</v>
      </c>
      <c r="CR4" s="4">
        <v>66.659858921796882</v>
      </c>
      <c r="CS4" s="4">
        <v>78.258042691698066</v>
      </c>
      <c r="CT4" s="4">
        <v>74.439195347740366</v>
      </c>
      <c r="CU4" s="4">
        <v>73.517995984380519</v>
      </c>
      <c r="CV4" s="4">
        <v>83.069651023343241</v>
      </c>
      <c r="CW4" s="4">
        <v>81.462869359217208</v>
      </c>
      <c r="CX4" s="4">
        <v>81.808483367142429</v>
      </c>
      <c r="CY4" s="4">
        <v>80.591831102585942</v>
      </c>
      <c r="CZ4" s="4">
        <v>83.457992584844774</v>
      </c>
      <c r="DA4" s="2">
        <f t="shared" ref="DA4" si="12">DA2496</f>
        <v>73.070000000000007</v>
      </c>
      <c r="DB4" s="5">
        <v>78.320115241686892</v>
      </c>
      <c r="DC4" s="5">
        <v>77.087252895022544</v>
      </c>
      <c r="DD4" s="5">
        <v>70.921254417919783</v>
      </c>
      <c r="DE4" s="5">
        <v>80.827178922223538</v>
      </c>
      <c r="DF4" s="5">
        <v>79.834626004763479</v>
      </c>
      <c r="DG4" s="5">
        <v>77.973255268051204</v>
      </c>
      <c r="DH4" s="5">
        <v>79.35873139437291</v>
      </c>
      <c r="DI4" s="5">
        <v>78.488219193314379</v>
      </c>
      <c r="DJ4" s="5">
        <v>78.056469629056465</v>
      </c>
      <c r="DK4" s="5">
        <v>71.986554036691146</v>
      </c>
      <c r="DL4" s="5">
        <v>71.098028732196667</v>
      </c>
      <c r="DM4" s="5">
        <v>90.521668374452702</v>
      </c>
      <c r="DN4" s="6">
        <f t="shared" ref="DN4" si="13">DN2496</f>
        <v>74.760401387292745</v>
      </c>
      <c r="DO4" s="5">
        <v>90.521668374452702</v>
      </c>
      <c r="DP4" s="5">
        <v>75.754854513582728</v>
      </c>
      <c r="DQ4" s="5">
        <v>74.222042999248373</v>
      </c>
      <c r="DR4" s="5">
        <v>72.857435108411252</v>
      </c>
      <c r="DS4" s="5">
        <v>79.418402630115452</v>
      </c>
      <c r="DT4" s="5">
        <v>78.390287436380419</v>
      </c>
      <c r="DU4" s="5">
        <v>69.167371409243955</v>
      </c>
      <c r="DV4" s="7">
        <f>DV2496</f>
        <v>72.550206472362646</v>
      </c>
      <c r="DW4" s="8">
        <f>DW2496</f>
        <v>72.233322195049283</v>
      </c>
      <c r="DX4" s="9">
        <f>DX2496</f>
        <v>102.7908944031016</v>
      </c>
      <c r="DZ4" s="5">
        <f>DZ2496</f>
        <v>77.172084438633775</v>
      </c>
      <c r="EC4" s="5">
        <f>EC2496</f>
        <v>83.371444699003931</v>
      </c>
      <c r="EF4" s="5">
        <f>EF2496</f>
        <v>82.617796491692204</v>
      </c>
      <c r="EI4" s="5">
        <f>EI2496</f>
        <v>86.23743036873627</v>
      </c>
      <c r="EL4" s="5">
        <f>EL2496</f>
        <v>89.716139429540647</v>
      </c>
      <c r="EO4" s="5">
        <f>EO2496</f>
        <v>92.178648755553297</v>
      </c>
    </row>
    <row r="5" spans="1:145" ht="15.5" x14ac:dyDescent="0.35">
      <c r="A5" s="14"/>
      <c r="B5" s="14" t="s">
        <v>2</v>
      </c>
      <c r="C5" s="14" t="s">
        <v>3</v>
      </c>
      <c r="D5" s="14" t="s">
        <v>4</v>
      </c>
      <c r="E5" s="14" t="s">
        <v>5</v>
      </c>
      <c r="F5" s="14" t="s">
        <v>6</v>
      </c>
      <c r="G5" s="14" t="s">
        <v>7</v>
      </c>
      <c r="H5" s="14" t="s">
        <v>8</v>
      </c>
      <c r="I5" s="14" t="s">
        <v>9</v>
      </c>
      <c r="J5" s="14" t="s">
        <v>10</v>
      </c>
      <c r="K5" s="15">
        <v>1996</v>
      </c>
      <c r="L5" s="15">
        <v>1997</v>
      </c>
      <c r="M5" s="16">
        <v>1998</v>
      </c>
      <c r="N5" s="16">
        <v>1999</v>
      </c>
      <c r="O5" s="16">
        <v>2000</v>
      </c>
      <c r="P5" s="16">
        <v>2001</v>
      </c>
      <c r="Q5" s="16">
        <v>2002</v>
      </c>
      <c r="R5" s="16">
        <v>2003</v>
      </c>
      <c r="S5" s="16">
        <v>2004</v>
      </c>
      <c r="T5" s="16">
        <v>2005</v>
      </c>
      <c r="U5" s="16">
        <v>2006</v>
      </c>
      <c r="V5" s="16">
        <v>2007</v>
      </c>
      <c r="W5" s="16">
        <v>2008</v>
      </c>
      <c r="X5" s="17">
        <v>2009</v>
      </c>
      <c r="Y5" s="17">
        <v>2010</v>
      </c>
      <c r="Z5" s="16">
        <v>2011</v>
      </c>
      <c r="AA5" s="16">
        <v>2012</v>
      </c>
      <c r="AB5" s="16">
        <v>2013</v>
      </c>
      <c r="AC5" s="16">
        <v>2013</v>
      </c>
      <c r="AD5" s="16">
        <v>2013</v>
      </c>
      <c r="AE5" s="16">
        <v>2013</v>
      </c>
      <c r="AF5" s="16">
        <v>2014</v>
      </c>
      <c r="AG5" s="16">
        <v>2014</v>
      </c>
      <c r="AH5" s="16">
        <v>2014</v>
      </c>
      <c r="AI5" s="16">
        <v>2014</v>
      </c>
      <c r="AJ5" s="17">
        <v>2014</v>
      </c>
      <c r="AK5" s="17">
        <v>2015</v>
      </c>
      <c r="AL5" s="17">
        <v>2015</v>
      </c>
      <c r="AM5" s="17">
        <v>2015</v>
      </c>
      <c r="AN5" s="17">
        <v>2015</v>
      </c>
      <c r="AO5" s="17">
        <v>2015</v>
      </c>
      <c r="AP5" s="17">
        <v>2016</v>
      </c>
      <c r="AQ5" s="17">
        <v>2016</v>
      </c>
      <c r="AR5" s="17">
        <v>2016</v>
      </c>
      <c r="AS5" s="17">
        <v>2016</v>
      </c>
      <c r="AT5" s="17">
        <v>2017</v>
      </c>
      <c r="AU5" s="17">
        <v>2017</v>
      </c>
      <c r="AV5" s="17">
        <v>2017</v>
      </c>
      <c r="AW5" s="17">
        <v>2017</v>
      </c>
      <c r="AX5" s="17">
        <v>2017</v>
      </c>
      <c r="AY5" s="17"/>
      <c r="AZ5" s="17">
        <v>2018</v>
      </c>
      <c r="BA5" s="17">
        <v>2018</v>
      </c>
      <c r="BB5" s="17">
        <v>2018</v>
      </c>
      <c r="BC5" s="17">
        <v>2018</v>
      </c>
      <c r="BD5" s="17">
        <v>2018</v>
      </c>
      <c r="BE5" s="17">
        <v>2018</v>
      </c>
      <c r="BF5" s="17">
        <v>2018</v>
      </c>
      <c r="BG5" s="17">
        <v>2019</v>
      </c>
      <c r="BH5" s="17">
        <v>2019</v>
      </c>
      <c r="BI5" s="17">
        <v>2019</v>
      </c>
      <c r="BJ5" s="17">
        <v>2019</v>
      </c>
      <c r="BK5" s="17">
        <v>2019</v>
      </c>
      <c r="BL5" s="17">
        <v>2019</v>
      </c>
      <c r="BM5" s="17">
        <v>2019</v>
      </c>
      <c r="BN5" s="17">
        <v>2019</v>
      </c>
      <c r="BO5" s="17">
        <v>2019</v>
      </c>
      <c r="BP5" s="17">
        <v>2020</v>
      </c>
      <c r="BQ5" s="17">
        <v>2020</v>
      </c>
      <c r="BR5" s="17">
        <v>2020</v>
      </c>
      <c r="BS5" s="18">
        <v>2020</v>
      </c>
      <c r="BT5" s="17">
        <v>2020</v>
      </c>
      <c r="BU5" s="17">
        <v>2020</v>
      </c>
      <c r="BV5" s="17">
        <v>2020</v>
      </c>
      <c r="BW5" s="17">
        <v>2020</v>
      </c>
      <c r="BX5" s="17">
        <v>2020</v>
      </c>
      <c r="BY5" s="17">
        <v>2020</v>
      </c>
      <c r="BZ5" s="16">
        <v>2020</v>
      </c>
      <c r="CA5" s="17">
        <v>2020</v>
      </c>
      <c r="CB5" s="17">
        <v>2021</v>
      </c>
      <c r="CC5" s="17">
        <v>2021</v>
      </c>
      <c r="CD5" s="17">
        <v>2021</v>
      </c>
      <c r="CE5" s="17">
        <v>2021</v>
      </c>
      <c r="CF5" s="17">
        <v>2021</v>
      </c>
      <c r="CG5" s="17">
        <v>2021</v>
      </c>
      <c r="CH5" s="17">
        <v>2021</v>
      </c>
      <c r="CI5" s="17">
        <v>2021</v>
      </c>
      <c r="CJ5" s="16">
        <v>2021</v>
      </c>
      <c r="CK5" s="16">
        <v>2021</v>
      </c>
      <c r="CL5" s="17">
        <v>2021</v>
      </c>
      <c r="CM5" s="17">
        <v>2022</v>
      </c>
      <c r="CN5" s="17">
        <v>2022</v>
      </c>
      <c r="CO5" s="17">
        <v>2022</v>
      </c>
      <c r="CP5" s="17">
        <v>2022</v>
      </c>
      <c r="CQ5" s="17">
        <v>2022</v>
      </c>
      <c r="CR5" s="17">
        <v>2022</v>
      </c>
      <c r="CS5" s="17">
        <v>2022</v>
      </c>
      <c r="CT5" s="17">
        <v>2022</v>
      </c>
      <c r="CU5" s="17">
        <v>2022</v>
      </c>
      <c r="CV5" s="17">
        <v>2022</v>
      </c>
      <c r="CW5" s="17">
        <v>2022</v>
      </c>
      <c r="CX5" s="17">
        <v>2022</v>
      </c>
      <c r="CY5" s="17">
        <v>2022</v>
      </c>
      <c r="CZ5" s="17">
        <v>2022</v>
      </c>
      <c r="DA5" s="17">
        <v>2022</v>
      </c>
      <c r="DB5" s="16">
        <v>2023</v>
      </c>
      <c r="DC5" s="16">
        <v>2023</v>
      </c>
      <c r="DD5" s="16">
        <v>2023</v>
      </c>
      <c r="DE5" s="16">
        <v>2023</v>
      </c>
      <c r="DF5" s="16">
        <v>2023</v>
      </c>
      <c r="DG5" s="16">
        <v>2023</v>
      </c>
      <c r="DH5" s="16">
        <v>2023</v>
      </c>
      <c r="DI5" s="16">
        <v>2023</v>
      </c>
      <c r="DJ5" s="16">
        <v>2023</v>
      </c>
      <c r="DK5" s="16">
        <v>2023</v>
      </c>
      <c r="DL5" s="16">
        <v>2023</v>
      </c>
      <c r="DM5" s="16">
        <v>2023</v>
      </c>
      <c r="DN5" s="19">
        <v>2023</v>
      </c>
      <c r="DO5" s="16">
        <v>2023</v>
      </c>
      <c r="DP5" s="16">
        <v>2024</v>
      </c>
      <c r="DQ5" s="16">
        <v>2024</v>
      </c>
      <c r="DR5" s="16">
        <v>2024</v>
      </c>
      <c r="DS5" s="16">
        <v>2024</v>
      </c>
      <c r="DT5" s="16">
        <v>2024</v>
      </c>
      <c r="DU5" s="16">
        <v>2024</v>
      </c>
      <c r="DV5" s="20">
        <v>2024</v>
      </c>
      <c r="DW5" s="21">
        <v>2024</v>
      </c>
      <c r="DX5" s="22">
        <v>2024</v>
      </c>
      <c r="DZ5" s="16">
        <v>2025</v>
      </c>
      <c r="EC5" s="16">
        <v>2026</v>
      </c>
      <c r="EF5" s="16">
        <v>2027</v>
      </c>
      <c r="EI5" s="16">
        <v>2028</v>
      </c>
      <c r="EL5" s="16">
        <v>2029</v>
      </c>
      <c r="EO5" s="16">
        <v>2030</v>
      </c>
    </row>
    <row r="6" spans="1:145" ht="15.5" x14ac:dyDescent="0.35">
      <c r="A6" s="12" t="s">
        <v>1</v>
      </c>
      <c r="B6" s="12" t="s">
        <v>1</v>
      </c>
      <c r="C6" s="12" t="s">
        <v>1</v>
      </c>
      <c r="D6" s="12" t="s">
        <v>1</v>
      </c>
      <c r="E6" s="12" t="s">
        <v>1</v>
      </c>
      <c r="F6" s="12" t="s">
        <v>1</v>
      </c>
      <c r="G6" s="12" t="s">
        <v>1</v>
      </c>
      <c r="H6" s="12" t="s">
        <v>1</v>
      </c>
      <c r="I6" s="12" t="s">
        <v>1</v>
      </c>
      <c r="J6" s="12" t="s">
        <v>1</v>
      </c>
      <c r="K6" s="12" t="s">
        <v>1</v>
      </c>
      <c r="L6" s="12" t="s">
        <v>1</v>
      </c>
      <c r="M6" s="12" t="s">
        <v>1</v>
      </c>
      <c r="N6" s="12" t="s">
        <v>1</v>
      </c>
      <c r="O6" s="12" t="s">
        <v>1</v>
      </c>
      <c r="P6" s="12" t="s">
        <v>1</v>
      </c>
      <c r="Q6" s="12" t="s">
        <v>1</v>
      </c>
      <c r="R6" s="12" t="s">
        <v>1</v>
      </c>
      <c r="S6" s="12" t="s">
        <v>1</v>
      </c>
      <c r="T6" s="12" t="s">
        <v>1</v>
      </c>
      <c r="U6" s="12" t="s">
        <v>1</v>
      </c>
      <c r="V6" s="12" t="s">
        <v>1</v>
      </c>
      <c r="W6" s="12" t="s">
        <v>1</v>
      </c>
      <c r="X6" s="13" t="s">
        <v>1</v>
      </c>
      <c r="Y6" s="13" t="s">
        <v>1</v>
      </c>
      <c r="Z6" s="12" t="s">
        <v>1</v>
      </c>
      <c r="AA6" s="12" t="s">
        <v>1</v>
      </c>
      <c r="AB6" s="12" t="s">
        <v>1</v>
      </c>
      <c r="AC6" s="12" t="s">
        <v>1</v>
      </c>
      <c r="AD6" s="12" t="s">
        <v>1</v>
      </c>
      <c r="AE6" s="12" t="s">
        <v>1</v>
      </c>
      <c r="AF6" s="12" t="s">
        <v>1</v>
      </c>
      <c r="AG6" s="12" t="s">
        <v>1</v>
      </c>
      <c r="AH6" s="12" t="s">
        <v>1</v>
      </c>
      <c r="AI6" s="12" t="s">
        <v>1</v>
      </c>
      <c r="AJ6" s="13" t="s">
        <v>1</v>
      </c>
      <c r="AK6" s="13" t="s">
        <v>1</v>
      </c>
      <c r="AL6" s="13" t="s">
        <v>1</v>
      </c>
      <c r="AM6" s="13" t="s">
        <v>1</v>
      </c>
      <c r="AN6" s="13" t="s">
        <v>1</v>
      </c>
      <c r="AO6" s="13" t="s">
        <v>1</v>
      </c>
      <c r="AP6" s="13" t="s">
        <v>1</v>
      </c>
      <c r="AQ6" s="13" t="s">
        <v>1</v>
      </c>
      <c r="AR6" s="13" t="s">
        <v>1</v>
      </c>
      <c r="AS6" s="13" t="s">
        <v>1</v>
      </c>
      <c r="AT6" s="13" t="s">
        <v>1</v>
      </c>
      <c r="AU6" s="13" t="s">
        <v>1</v>
      </c>
      <c r="AV6" s="13" t="s">
        <v>1</v>
      </c>
      <c r="AW6" s="13" t="s">
        <v>1</v>
      </c>
      <c r="AX6" s="13" t="s">
        <v>1</v>
      </c>
      <c r="AY6" s="13" t="s">
        <v>1</v>
      </c>
      <c r="AZ6" s="13" t="s">
        <v>1</v>
      </c>
      <c r="BA6" s="13" t="s">
        <v>1</v>
      </c>
      <c r="BB6" s="13" t="s">
        <v>1</v>
      </c>
      <c r="BC6" s="13" t="s">
        <v>1</v>
      </c>
      <c r="BD6" s="13" t="s">
        <v>1</v>
      </c>
      <c r="BE6" s="13" t="s">
        <v>1</v>
      </c>
      <c r="BF6" s="13" t="s">
        <v>1</v>
      </c>
      <c r="BG6" s="13" t="s">
        <v>1</v>
      </c>
      <c r="BH6" s="13" t="s">
        <v>1</v>
      </c>
      <c r="BI6" s="13" t="s">
        <v>1</v>
      </c>
      <c r="BJ6" s="13" t="s">
        <v>1</v>
      </c>
      <c r="BK6" s="13" t="s">
        <v>1</v>
      </c>
      <c r="BL6" s="13" t="s">
        <v>1</v>
      </c>
      <c r="BM6" s="13" t="s">
        <v>1</v>
      </c>
      <c r="BN6" s="13" t="s">
        <v>1</v>
      </c>
      <c r="BO6" s="13" t="s">
        <v>1</v>
      </c>
      <c r="BP6" s="13" t="s">
        <v>1</v>
      </c>
      <c r="BQ6" s="13" t="s">
        <v>1</v>
      </c>
      <c r="BR6" s="13" t="s">
        <v>1</v>
      </c>
      <c r="BS6" s="13" t="s">
        <v>1</v>
      </c>
      <c r="BT6" s="13" t="s">
        <v>1</v>
      </c>
      <c r="BU6" s="13" t="s">
        <v>1</v>
      </c>
      <c r="BV6" s="13" t="s">
        <v>1</v>
      </c>
      <c r="BW6" s="13" t="s">
        <v>1</v>
      </c>
      <c r="BX6" s="13" t="s">
        <v>1</v>
      </c>
      <c r="BY6" s="13" t="s">
        <v>1</v>
      </c>
      <c r="BZ6" s="12" t="s">
        <v>1</v>
      </c>
      <c r="CA6" s="12" t="s">
        <v>1</v>
      </c>
      <c r="CB6" s="13" t="s">
        <v>1</v>
      </c>
      <c r="CC6" s="13" t="s">
        <v>1</v>
      </c>
      <c r="CD6" s="13" t="s">
        <v>1</v>
      </c>
      <c r="CE6" s="13" t="s">
        <v>1</v>
      </c>
      <c r="CF6" s="13" t="s">
        <v>1</v>
      </c>
      <c r="CG6" s="13" t="s">
        <v>1</v>
      </c>
      <c r="CH6" s="13" t="s">
        <v>1</v>
      </c>
      <c r="CI6" s="13" t="s">
        <v>1</v>
      </c>
      <c r="CJ6" s="12" t="s">
        <v>1</v>
      </c>
      <c r="CK6" s="8">
        <v>-28</v>
      </c>
      <c r="CL6" s="13" t="s">
        <v>1</v>
      </c>
      <c r="CM6" s="13" t="s">
        <v>1</v>
      </c>
      <c r="CN6" s="13" t="s">
        <v>1</v>
      </c>
      <c r="CO6" s="13" t="s">
        <v>1</v>
      </c>
      <c r="CP6" s="13" t="s">
        <v>1</v>
      </c>
      <c r="CQ6" s="13" t="s">
        <v>1</v>
      </c>
      <c r="CR6" s="13" t="s">
        <v>1</v>
      </c>
      <c r="CS6" s="13" t="s">
        <v>1</v>
      </c>
      <c r="CT6" s="13" t="s">
        <v>1</v>
      </c>
      <c r="CU6" s="13" t="s">
        <v>1</v>
      </c>
      <c r="CV6" s="13" t="s">
        <v>1</v>
      </c>
      <c r="CW6" s="13" t="s">
        <v>1</v>
      </c>
      <c r="CX6" s="13" t="s">
        <v>1</v>
      </c>
      <c r="CY6" s="13" t="s">
        <v>1</v>
      </c>
      <c r="CZ6" s="13" t="s">
        <v>1</v>
      </c>
      <c r="DA6" s="13" t="s">
        <v>1</v>
      </c>
      <c r="DB6" s="12" t="s">
        <v>1</v>
      </c>
      <c r="DC6" s="12" t="s">
        <v>1</v>
      </c>
      <c r="DD6" s="12" t="s">
        <v>1</v>
      </c>
      <c r="DE6" s="12" t="s">
        <v>1</v>
      </c>
      <c r="DF6" s="12" t="s">
        <v>1</v>
      </c>
      <c r="DG6" s="12" t="s">
        <v>1</v>
      </c>
      <c r="DH6" s="12" t="s">
        <v>1</v>
      </c>
      <c r="DI6" s="12" t="s">
        <v>1</v>
      </c>
      <c r="DJ6" s="12" t="s">
        <v>1</v>
      </c>
      <c r="DK6" s="12" t="s">
        <v>1</v>
      </c>
      <c r="DL6" s="12" t="s">
        <v>1</v>
      </c>
      <c r="DM6" s="12" t="s">
        <v>1</v>
      </c>
      <c r="DN6" s="23" t="s">
        <v>1</v>
      </c>
      <c r="DO6" s="12" t="s">
        <v>1</v>
      </c>
      <c r="DP6" s="12" t="s">
        <v>1</v>
      </c>
      <c r="DQ6" s="12" t="s">
        <v>1</v>
      </c>
      <c r="DR6" s="12" t="s">
        <v>1</v>
      </c>
      <c r="DS6" s="12" t="s">
        <v>1</v>
      </c>
      <c r="DT6" s="12" t="s">
        <v>1</v>
      </c>
      <c r="DU6" s="12" t="s">
        <v>1</v>
      </c>
      <c r="DV6" s="24" t="s">
        <v>1</v>
      </c>
      <c r="DW6" s="25" t="s">
        <v>1</v>
      </c>
      <c r="DX6" s="26" t="s">
        <v>1</v>
      </c>
      <c r="DZ6" s="12" t="s">
        <v>1</v>
      </c>
      <c r="EC6" s="12" t="s">
        <v>1</v>
      </c>
      <c r="EF6" s="12" t="s">
        <v>1</v>
      </c>
      <c r="EI6" s="12" t="s">
        <v>1</v>
      </c>
      <c r="EL6" s="12" t="s">
        <v>1</v>
      </c>
      <c r="EO6" s="12" t="s">
        <v>1</v>
      </c>
    </row>
    <row r="7" spans="1:145" ht="15.5" x14ac:dyDescent="0.35">
      <c r="A7" s="27"/>
      <c r="B7" s="27"/>
      <c r="C7" s="27"/>
      <c r="D7" s="27"/>
      <c r="E7" s="27"/>
      <c r="F7" s="27"/>
      <c r="G7" s="27"/>
      <c r="H7" s="27"/>
      <c r="I7" s="27"/>
      <c r="J7" s="27"/>
      <c r="K7" s="14"/>
      <c r="L7" s="14"/>
      <c r="M7" s="14"/>
      <c r="N7" s="14"/>
      <c r="O7" s="28"/>
      <c r="P7" s="28"/>
      <c r="Q7" s="28"/>
      <c r="R7" s="28"/>
      <c r="S7" s="28"/>
      <c r="T7" s="28"/>
      <c r="U7" s="29" t="s">
        <v>11</v>
      </c>
      <c r="V7" s="14"/>
      <c r="W7" s="14"/>
      <c r="X7" s="30"/>
      <c r="Y7" s="30"/>
      <c r="Z7" s="14"/>
      <c r="AA7" s="14"/>
      <c r="AB7" s="14" t="s">
        <v>12</v>
      </c>
      <c r="AC7" s="14" t="s">
        <v>13</v>
      </c>
      <c r="AD7" s="14" t="s">
        <v>14</v>
      </c>
      <c r="AE7" s="14"/>
      <c r="AF7" s="14" t="s">
        <v>12</v>
      </c>
      <c r="AG7" s="14" t="s">
        <v>13</v>
      </c>
      <c r="AH7" s="14" t="s">
        <v>15</v>
      </c>
      <c r="AI7" s="14" t="s">
        <v>16</v>
      </c>
      <c r="AJ7" s="30"/>
      <c r="AK7" s="30" t="s">
        <v>12</v>
      </c>
      <c r="AL7" s="30" t="s">
        <v>13</v>
      </c>
      <c r="AM7" s="30" t="s">
        <v>15</v>
      </c>
      <c r="AN7" s="30" t="s">
        <v>17</v>
      </c>
      <c r="AO7" s="30" t="s">
        <v>18</v>
      </c>
      <c r="AP7" s="30" t="s">
        <v>12</v>
      </c>
      <c r="AQ7" s="30" t="s">
        <v>13</v>
      </c>
      <c r="AR7" s="30" t="s">
        <v>15</v>
      </c>
      <c r="AS7" s="30" t="s">
        <v>18</v>
      </c>
      <c r="AT7" s="30" t="s">
        <v>12</v>
      </c>
      <c r="AU7" s="30" t="s">
        <v>13</v>
      </c>
      <c r="AV7" s="30" t="s">
        <v>19</v>
      </c>
      <c r="AW7" s="30" t="s">
        <v>20</v>
      </c>
      <c r="AX7" s="30" t="s">
        <v>21</v>
      </c>
      <c r="AY7" s="30"/>
      <c r="AZ7" s="30" t="s">
        <v>12</v>
      </c>
      <c r="BA7" s="30" t="s">
        <v>22</v>
      </c>
      <c r="BB7" s="30" t="s">
        <v>23</v>
      </c>
      <c r="BC7" s="30" t="s">
        <v>24</v>
      </c>
      <c r="BD7" s="30" t="s">
        <v>25</v>
      </c>
      <c r="BE7" s="30" t="s">
        <v>26</v>
      </c>
      <c r="BF7" s="30" t="s">
        <v>21</v>
      </c>
      <c r="BG7" s="30" t="s">
        <v>12</v>
      </c>
      <c r="BH7" s="30" t="s">
        <v>27</v>
      </c>
      <c r="BI7" s="30" t="s">
        <v>23</v>
      </c>
      <c r="BJ7" s="30" t="s">
        <v>26</v>
      </c>
      <c r="BK7" s="30" t="s">
        <v>28</v>
      </c>
      <c r="BL7" s="30" t="s">
        <v>29</v>
      </c>
      <c r="BM7" s="30" t="s">
        <v>30</v>
      </c>
      <c r="BN7" s="30" t="s">
        <v>31</v>
      </c>
      <c r="BO7" s="30" t="s">
        <v>21</v>
      </c>
      <c r="BP7" s="30" t="s">
        <v>12</v>
      </c>
      <c r="BQ7" s="30" t="s">
        <v>12</v>
      </c>
      <c r="BR7" s="30" t="s">
        <v>27</v>
      </c>
      <c r="BS7" s="30" t="s">
        <v>26</v>
      </c>
      <c r="BT7" s="30" t="s">
        <v>23</v>
      </c>
      <c r="BU7" s="30" t="s">
        <v>29</v>
      </c>
      <c r="BV7" s="30" t="s">
        <v>31</v>
      </c>
      <c r="BW7" s="30" t="s">
        <v>32</v>
      </c>
      <c r="BX7" s="30" t="s">
        <v>32</v>
      </c>
      <c r="BY7" s="30" t="s">
        <v>32</v>
      </c>
      <c r="BZ7" s="14" t="s">
        <v>33</v>
      </c>
      <c r="CA7" s="30" t="s">
        <v>21</v>
      </c>
      <c r="CB7" s="30" t="s">
        <v>12</v>
      </c>
      <c r="CC7" s="30" t="s">
        <v>12</v>
      </c>
      <c r="CD7" s="30" t="s">
        <v>12</v>
      </c>
      <c r="CE7" s="30" t="s">
        <v>12</v>
      </c>
      <c r="CF7" s="30" t="s">
        <v>12</v>
      </c>
      <c r="CG7" s="30" t="s">
        <v>12</v>
      </c>
      <c r="CH7" s="30" t="s">
        <v>34</v>
      </c>
      <c r="CI7" s="30" t="s">
        <v>34</v>
      </c>
      <c r="CJ7" s="14" t="s">
        <v>25</v>
      </c>
      <c r="CK7" s="14" t="s">
        <v>25</v>
      </c>
      <c r="CL7" s="30" t="str">
        <f>'[1]Données communes'!CO9</f>
        <v>Estim.</v>
      </c>
      <c r="CM7" s="31" t="s">
        <v>35</v>
      </c>
      <c r="CN7" s="31" t="s">
        <v>36</v>
      </c>
      <c r="CO7" s="31" t="s">
        <v>36</v>
      </c>
      <c r="CP7" s="32" t="s">
        <v>12</v>
      </c>
      <c r="CQ7" s="32" t="s">
        <v>12</v>
      </c>
      <c r="CR7" s="32" t="s">
        <v>12</v>
      </c>
      <c r="CS7" s="32" t="s">
        <v>23</v>
      </c>
      <c r="CT7" s="32" t="s">
        <v>23</v>
      </c>
      <c r="CU7" s="32" t="s">
        <v>23</v>
      </c>
      <c r="CV7" s="32" t="s">
        <v>37</v>
      </c>
      <c r="CW7" s="32" t="s">
        <v>37</v>
      </c>
      <c r="CX7" s="32" t="s">
        <v>38</v>
      </c>
      <c r="CY7" s="32" t="s">
        <v>38</v>
      </c>
      <c r="CZ7" s="32" t="s">
        <v>37</v>
      </c>
      <c r="DA7" s="30" t="s">
        <v>18</v>
      </c>
      <c r="DB7" s="33" t="s">
        <v>39</v>
      </c>
      <c r="DC7" s="33" t="s">
        <v>40</v>
      </c>
      <c r="DD7" s="33" t="s">
        <v>41</v>
      </c>
      <c r="DE7" s="33" t="s">
        <v>42</v>
      </c>
      <c r="DF7" s="33" t="s">
        <v>43</v>
      </c>
      <c r="DG7" s="33" t="s">
        <v>44</v>
      </c>
      <c r="DH7" s="33" t="s">
        <v>45</v>
      </c>
      <c r="DI7" s="33" t="s">
        <v>46</v>
      </c>
      <c r="DJ7" s="33" t="s">
        <v>47</v>
      </c>
      <c r="DK7" s="33" t="s">
        <v>45</v>
      </c>
      <c r="DL7" s="33" t="s">
        <v>46</v>
      </c>
      <c r="DM7" s="33" t="s">
        <v>47</v>
      </c>
      <c r="DN7" s="34" t="str">
        <f t="shared" ref="DN7" si="14">DN8</f>
        <v>Estim.</v>
      </c>
      <c r="DO7" s="33" t="s">
        <v>47</v>
      </c>
      <c r="DP7" s="33" t="s">
        <v>12</v>
      </c>
      <c r="DQ7" s="33" t="s">
        <v>12</v>
      </c>
      <c r="DR7" s="33" t="s">
        <v>12</v>
      </c>
      <c r="DS7" s="33" t="s">
        <v>23</v>
      </c>
      <c r="DT7" s="33" t="s">
        <v>23</v>
      </c>
      <c r="DU7" s="33" t="s">
        <v>34</v>
      </c>
      <c r="DV7" s="35" t="s">
        <v>25</v>
      </c>
      <c r="DW7" s="36" t="s">
        <v>25</v>
      </c>
      <c r="DX7" s="37" t="s">
        <v>23</v>
      </c>
      <c r="DZ7" s="14" t="s">
        <v>12</v>
      </c>
      <c r="EC7" s="14" t="s">
        <v>12</v>
      </c>
      <c r="EF7" s="14" t="s">
        <v>12</v>
      </c>
      <c r="EI7" s="14" t="s">
        <v>12</v>
      </c>
      <c r="EL7" s="14" t="s">
        <v>12</v>
      </c>
      <c r="EO7" s="14" t="s">
        <v>12</v>
      </c>
    </row>
    <row r="8" spans="1:145" ht="15.5" x14ac:dyDescent="0.35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AP8" s="39"/>
      <c r="AQ8" s="39"/>
      <c r="AR8" s="39"/>
      <c r="AS8" s="40"/>
      <c r="AT8" s="39"/>
      <c r="AU8" s="39"/>
      <c r="AV8" s="39"/>
      <c r="AW8" s="39"/>
      <c r="AX8" s="39"/>
      <c r="BD8" s="39">
        <v>4.3970574960361164E-2</v>
      </c>
      <c r="BF8" s="39"/>
      <c r="BG8" s="41"/>
      <c r="BH8" s="42"/>
      <c r="BI8" s="41"/>
      <c r="BM8" s="41"/>
      <c r="BO8" s="41"/>
      <c r="BP8" s="43" t="s">
        <v>48</v>
      </c>
      <c r="BQ8" s="39" t="s">
        <v>49</v>
      </c>
      <c r="BR8" s="30" t="s">
        <v>50</v>
      </c>
      <c r="BS8" s="30" t="s">
        <v>51</v>
      </c>
      <c r="BT8" s="44" t="s">
        <v>52</v>
      </c>
      <c r="BU8" s="45" t="s">
        <v>53</v>
      </c>
      <c r="BV8" s="45" t="s">
        <v>54</v>
      </c>
      <c r="BW8" s="46" t="s">
        <v>55</v>
      </c>
      <c r="BX8" s="47" t="s">
        <v>56</v>
      </c>
      <c r="BY8" s="47" t="s">
        <v>57</v>
      </c>
      <c r="BZ8" s="48" t="s">
        <v>58</v>
      </c>
      <c r="CA8" s="41"/>
      <c r="CB8" s="46" t="s">
        <v>59</v>
      </c>
      <c r="CC8" s="46" t="s">
        <v>60</v>
      </c>
      <c r="CD8" s="46" t="s">
        <v>61</v>
      </c>
      <c r="CE8" s="46" t="s">
        <v>59</v>
      </c>
      <c r="CF8" s="46" t="s">
        <v>62</v>
      </c>
      <c r="CG8" s="46" t="s">
        <v>61</v>
      </c>
      <c r="CH8" s="46" t="s">
        <v>63</v>
      </c>
      <c r="CI8" s="46" t="s">
        <v>64</v>
      </c>
      <c r="CJ8" s="48" t="s">
        <v>63</v>
      </c>
      <c r="CK8" s="48" t="s">
        <v>64</v>
      </c>
      <c r="CL8" s="41"/>
      <c r="CM8" s="46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50"/>
      <c r="CY8" s="50"/>
      <c r="CZ8" s="50"/>
      <c r="DA8" s="41"/>
      <c r="DB8" s="33" t="s">
        <v>39</v>
      </c>
      <c r="DC8" s="33" t="s">
        <v>40</v>
      </c>
      <c r="DD8" s="33" t="s">
        <v>41</v>
      </c>
      <c r="DE8" s="33" t="s">
        <v>42</v>
      </c>
      <c r="DF8" s="33" t="s">
        <v>43</v>
      </c>
      <c r="DG8" s="33" t="s">
        <v>44</v>
      </c>
      <c r="DH8" s="33" t="s">
        <v>45</v>
      </c>
      <c r="DI8" s="33" t="s">
        <v>46</v>
      </c>
      <c r="DJ8" s="33" t="s">
        <v>47</v>
      </c>
      <c r="DK8" s="33" t="s">
        <v>45</v>
      </c>
      <c r="DL8" s="33" t="s">
        <v>46</v>
      </c>
      <c r="DM8" s="33" t="s">
        <v>47</v>
      </c>
      <c r="DN8" s="51" t="str">
        <f>'[1]Données communes'!DN9</f>
        <v>Estim.</v>
      </c>
      <c r="DO8" s="33" t="s">
        <v>47</v>
      </c>
      <c r="DP8" s="52">
        <v>83.609373194499994</v>
      </c>
      <c r="DQ8" s="52">
        <v>78.609373194499994</v>
      </c>
      <c r="DR8" s="52">
        <v>68.609373194499994</v>
      </c>
      <c r="DS8" s="52" t="s">
        <v>65</v>
      </c>
      <c r="DT8" s="52" t="s">
        <v>66</v>
      </c>
      <c r="DU8" s="52" t="s">
        <v>67</v>
      </c>
      <c r="DV8" s="53" t="str">
        <f>'[1]Données communes'!DY9</f>
        <v>Sop-81,3$</v>
      </c>
      <c r="DW8" s="54" t="str">
        <f>'[1]Données communes'!DZ9</f>
        <v>Sb-79,0$</v>
      </c>
      <c r="DX8" s="55" t="str">
        <f>'[1]Données communes'!EA9</f>
        <v>SP-70,3$</v>
      </c>
    </row>
    <row r="9" spans="1:145" ht="15.5" x14ac:dyDescent="0.35">
      <c r="A9" s="56" t="s">
        <v>68</v>
      </c>
      <c r="B9" s="57" t="e">
        <f t="shared" ref="B9:L9" si="15">B10+B11+B12+B13</f>
        <v>#VALUE!</v>
      </c>
      <c r="C9" s="57" t="e">
        <f t="shared" si="15"/>
        <v>#VALUE!</v>
      </c>
      <c r="D9" s="57" t="e">
        <f t="shared" si="15"/>
        <v>#VALUE!</v>
      </c>
      <c r="E9" s="57" t="e">
        <f t="shared" si="15"/>
        <v>#VALUE!</v>
      </c>
      <c r="F9" s="57" t="e">
        <f t="shared" si="15"/>
        <v>#VALUE!</v>
      </c>
      <c r="G9" s="57">
        <f t="shared" si="15"/>
        <v>30.688205479452058</v>
      </c>
      <c r="H9" s="57">
        <f t="shared" si="15"/>
        <v>32.012414097222226</v>
      </c>
      <c r="I9" s="57">
        <f t="shared" si="15"/>
        <v>32.287102986111108</v>
      </c>
      <c r="J9" s="57">
        <f t="shared" si="15"/>
        <v>32.820888888888888</v>
      </c>
      <c r="K9" s="57">
        <f t="shared" si="15"/>
        <v>34.748420666666668</v>
      </c>
      <c r="L9" s="57">
        <f t="shared" si="15"/>
        <v>38.77248291187739</v>
      </c>
      <c r="M9" s="57">
        <f t="shared" ref="M9:T9" si="16">SUM(M10:M14)</f>
        <v>40.316287287595785</v>
      </c>
      <c r="N9" s="57">
        <f t="shared" si="16"/>
        <v>39.786094386494256</v>
      </c>
      <c r="O9" s="57">
        <f t="shared" si="16"/>
        <v>38.349471771455228</v>
      </c>
      <c r="P9" s="57">
        <f t="shared" si="16"/>
        <v>40.143057526533994</v>
      </c>
      <c r="Q9" s="57">
        <f t="shared" si="16"/>
        <v>41.008679051409622</v>
      </c>
      <c r="R9" s="57">
        <f t="shared" si="16"/>
        <v>44.175696298927434</v>
      </c>
      <c r="S9" s="57">
        <f t="shared" si="16"/>
        <v>55.148004525083323</v>
      </c>
      <c r="T9" s="57">
        <f t="shared" si="16"/>
        <v>56.402790312459317</v>
      </c>
      <c r="U9" s="57">
        <f t="shared" ref="U9:Z9" si="17">SUM(U10:U14)</f>
        <v>53.62057931700862</v>
      </c>
      <c r="V9" s="57">
        <f>SUM(V10:V14)</f>
        <v>51.624513679593662</v>
      </c>
      <c r="W9" s="57">
        <f t="shared" si="17"/>
        <v>51.485543136005674</v>
      </c>
      <c r="X9" s="58">
        <f t="shared" si="17"/>
        <v>50.340694456984636</v>
      </c>
      <c r="Y9" s="58">
        <f t="shared" si="17"/>
        <v>51.401325670344995</v>
      </c>
      <c r="Z9" s="57">
        <f t="shared" si="17"/>
        <v>49.600588609338487</v>
      </c>
      <c r="AA9" s="57">
        <f>SUM(AA10:AA14)</f>
        <v>48.772577137000212</v>
      </c>
      <c r="AB9" s="57">
        <v>48.934229956054935</v>
      </c>
      <c r="AC9" s="57">
        <v>48.07430658493579</v>
      </c>
      <c r="AD9" s="57">
        <v>50.363563621204797</v>
      </c>
      <c r="AE9" s="57">
        <f>SUM(AE10:AE14)</f>
        <v>44.404368740406177</v>
      </c>
      <c r="AF9" s="57">
        <v>48.036911626129289</v>
      </c>
      <c r="AG9" s="57">
        <v>50.915580976325003</v>
      </c>
      <c r="AH9" s="57">
        <v>50.023707834348201</v>
      </c>
      <c r="AI9" s="57">
        <v>50.023707834348201</v>
      </c>
      <c r="AJ9" s="58">
        <f>SUM(AJ10:AJ14)</f>
        <v>45.984855562891475</v>
      </c>
      <c r="AK9" s="58">
        <v>47.2752295005847</v>
      </c>
      <c r="AL9" s="58">
        <v>44.783601683870415</v>
      </c>
      <c r="AM9" s="58">
        <v>45.500077422957702</v>
      </c>
      <c r="AN9" s="58">
        <v>45.909158758574144</v>
      </c>
      <c r="AO9" s="58">
        <f>SUM(AO10:AO14)</f>
        <v>47.966564619868628</v>
      </c>
      <c r="AP9" s="58">
        <v>43.792532501304301</v>
      </c>
      <c r="AQ9" s="58">
        <v>43.929014097122881</v>
      </c>
      <c r="AR9" s="58">
        <v>44.503799490444891</v>
      </c>
      <c r="AS9" s="58">
        <f>SUM(AS10:AS14)</f>
        <v>44.204806215521799</v>
      </c>
      <c r="AT9" s="58">
        <v>41.283877605047913</v>
      </c>
      <c r="AU9" s="58">
        <v>42.979293312216925</v>
      </c>
      <c r="AV9" s="58">
        <v>42.66084354370679</v>
      </c>
      <c r="AW9" s="58">
        <v>42.671657110063229</v>
      </c>
      <c r="AX9" s="58">
        <f>SUM(AX10:AX14)</f>
        <v>42.059789771113415</v>
      </c>
      <c r="AY9" s="58"/>
      <c r="AZ9" s="58">
        <v>43.212782618816227</v>
      </c>
      <c r="BA9" s="58">
        <v>41.052143487875426</v>
      </c>
      <c r="BB9" s="58">
        <v>45.221891076063692</v>
      </c>
      <c r="BC9" s="58">
        <v>42.960796522260502</v>
      </c>
      <c r="BD9" s="58">
        <v>43.877185501190546</v>
      </c>
      <c r="BE9" s="58">
        <v>41.859694392797678</v>
      </c>
      <c r="BF9" s="58">
        <f>SUM(BF10:BF14)</f>
        <v>44.270293863530519</v>
      </c>
      <c r="BG9" s="58">
        <v>46.408166470846247</v>
      </c>
      <c r="BH9" s="58">
        <v>44.087758147303937</v>
      </c>
      <c r="BI9" s="58">
        <v>47.323447316389711</v>
      </c>
      <c r="BJ9" s="58">
        <v>44.957274950570223</v>
      </c>
      <c r="BK9" s="58">
        <v>47.364935983646994</v>
      </c>
      <c r="BL9" s="58">
        <v>44.996689184464643</v>
      </c>
      <c r="BM9" s="58">
        <v>46.082719913634108</v>
      </c>
      <c r="BN9" s="58">
        <v>43.778583917952389</v>
      </c>
      <c r="BO9" s="58">
        <f>SUM(BO10:BO14)</f>
        <v>45.904844201634262</v>
      </c>
      <c r="BP9" s="58">
        <v>46.328338343946115</v>
      </c>
      <c r="BQ9" s="58">
        <v>44.910495977127241</v>
      </c>
      <c r="BR9" s="58">
        <v>40.393847788163995</v>
      </c>
      <c r="BS9" s="58">
        <v>35.520675712072773</v>
      </c>
      <c r="BT9" s="58">
        <v>45.33221356103418</v>
      </c>
      <c r="BU9" s="58">
        <v>45.33221356103418</v>
      </c>
      <c r="BV9" s="58">
        <v>39.40557563766059</v>
      </c>
      <c r="BW9" s="58">
        <v>44.73115710066655</v>
      </c>
      <c r="BX9" s="58">
        <v>44.73115710066655</v>
      </c>
      <c r="BY9" s="58">
        <v>42.494599245633218</v>
      </c>
      <c r="BZ9" s="57">
        <v>43.556958062350731</v>
      </c>
      <c r="CA9" s="58">
        <f>SUM(CA10:CA14)</f>
        <v>43.978172084852474</v>
      </c>
      <c r="CB9" s="58">
        <v>42.003084807938983</v>
      </c>
      <c r="CC9" s="58">
        <v>42.003084807938983</v>
      </c>
      <c r="CD9" s="58">
        <v>39.963794648015444</v>
      </c>
      <c r="CE9" s="58">
        <v>41.025595003998632</v>
      </c>
      <c r="CF9" s="58">
        <v>41.025595003998632</v>
      </c>
      <c r="CG9" s="58">
        <v>38.895832882362377</v>
      </c>
      <c r="CH9" s="58">
        <v>41.486915948318995</v>
      </c>
      <c r="CI9" s="58">
        <v>40.887268700817458</v>
      </c>
      <c r="CJ9" s="57">
        <v>41.279578874314026</v>
      </c>
      <c r="CK9" s="57">
        <v>41.279578874314026</v>
      </c>
      <c r="CL9" s="58">
        <f>SUM(CL10:CL14)</f>
        <v>40.036433098089901</v>
      </c>
      <c r="CM9" s="58">
        <v>42.168888415022337</v>
      </c>
      <c r="CN9" s="58">
        <v>40.922271036479088</v>
      </c>
      <c r="CO9" s="58">
        <v>40.922271036479088</v>
      </c>
      <c r="CP9" s="58">
        <v>42.264647767369688</v>
      </c>
      <c r="CQ9" s="58">
        <v>40.725057106130826</v>
      </c>
      <c r="CR9" s="58">
        <v>38.708586524756583</v>
      </c>
      <c r="CS9" s="58">
        <v>40.733908817429999</v>
      </c>
      <c r="CT9" s="58">
        <v>39.731748145308813</v>
      </c>
      <c r="CU9" s="58">
        <v>37.767264157573685</v>
      </c>
      <c r="CV9" s="58">
        <v>39.86962148684561</v>
      </c>
      <c r="CW9" s="58">
        <v>38.979074078692349</v>
      </c>
      <c r="CX9" s="58">
        <v>40.561439745661268</v>
      </c>
      <c r="CY9" s="58">
        <v>39.781386722677347</v>
      </c>
      <c r="CZ9" s="58">
        <v>38.722383988223797</v>
      </c>
      <c r="DA9" s="58">
        <f t="shared" ref="DA9" si="18">SUM(DA10:DA14)</f>
        <v>39.420851165635312</v>
      </c>
      <c r="DB9" s="57">
        <v>41.329569846387713</v>
      </c>
      <c r="DC9" s="57">
        <v>39.878294631883648</v>
      </c>
      <c r="DD9" s="57">
        <v>37.977923228025631</v>
      </c>
      <c r="DE9" s="57">
        <v>40.778030363446227</v>
      </c>
      <c r="DF9" s="57">
        <v>39.476274157368806</v>
      </c>
      <c r="DG9" s="57">
        <v>37.834869863975477</v>
      </c>
      <c r="DH9" s="57">
        <v>40.584767481396547</v>
      </c>
      <c r="DI9" s="57">
        <v>39.530957120694517</v>
      </c>
      <c r="DJ9" s="57">
        <v>38.611366260590849</v>
      </c>
      <c r="DK9" s="57">
        <v>39.844217254098062</v>
      </c>
      <c r="DL9" s="57">
        <v>39.374421351990414</v>
      </c>
      <c r="DM9" s="57">
        <v>38.567428760590843</v>
      </c>
      <c r="DN9" s="59">
        <f t="shared" ref="DN9" si="19">SUM(DN10:DN14)</f>
        <v>39.256718893219734</v>
      </c>
      <c r="DO9" s="57">
        <v>38.567428760590843</v>
      </c>
      <c r="DP9" s="57">
        <v>41.231144025283314</v>
      </c>
      <c r="DQ9" s="57">
        <v>40.247836210862317</v>
      </c>
      <c r="DR9" s="57">
        <v>39.076329143990577</v>
      </c>
      <c r="DS9" s="57">
        <v>40.958880592295372</v>
      </c>
      <c r="DT9" s="57">
        <v>40.268642659402104</v>
      </c>
      <c r="DU9" s="57">
        <v>39.737433542555728</v>
      </c>
      <c r="DV9" s="60">
        <f>SUM(DV10:DV14)</f>
        <v>39.917158813042768</v>
      </c>
      <c r="DW9" s="61">
        <f>SUM(DW10:DW14)</f>
        <v>39.325322685090946</v>
      </c>
      <c r="DX9" s="62">
        <f>SUM(DX10:DX14)</f>
        <v>38.713848166391131</v>
      </c>
      <c r="DZ9" s="57">
        <f>SUM(DZ10:DZ14)</f>
        <v>39.588413565156735</v>
      </c>
      <c r="EC9" s="57">
        <f>SUM(EC10:EC14)</f>
        <v>39.522490440888909</v>
      </c>
      <c r="EF9" s="57">
        <f>SUM(EF10:EF14)</f>
        <v>39.874612399554557</v>
      </c>
      <c r="EI9" s="57">
        <f>SUM(EI10:EI14)</f>
        <v>39.859586944724526</v>
      </c>
      <c r="EL9" s="57">
        <f>SUM(EL10:EL14)</f>
        <v>39.893836108564145</v>
      </c>
      <c r="EO9" s="57">
        <f>SUM(EO10:EO14)</f>
        <v>39.999125832244459</v>
      </c>
    </row>
    <row r="10" spans="1:145" ht="15.5" x14ac:dyDescent="0.35">
      <c r="A10" s="56" t="s">
        <v>69</v>
      </c>
      <c r="B10" s="63">
        <f>([2]CAMEROUN!C13+[2]CAMEROUN!D13)/2</f>
        <v>8.33</v>
      </c>
      <c r="C10" s="63">
        <f>([2]CAMEROUN!D13+[2]CAMEROUN!E13)/2</f>
        <v>7.7</v>
      </c>
      <c r="D10" s="63">
        <f>([2]CAMEROUN!E13+[2]CAMEROUN!F13)/2</f>
        <v>7.35</v>
      </c>
      <c r="E10" s="63">
        <f>([2]CAMEROUN!F13+[2]CAMEROUN!G13)/2</f>
        <v>7.35</v>
      </c>
      <c r="F10" s="63">
        <f>([2]CAMEROUN!G13+[2]CAMEROUN!H13)/2</f>
        <v>7.35</v>
      </c>
      <c r="G10" s="63">
        <f>([2]CAMEROUN!H13+[2]CAMEROUN!I13)/2</f>
        <v>7.25</v>
      </c>
      <c r="H10" s="63">
        <f>([2]CAMEROUN!I13+[2]CAMEROUN!J13)/2</f>
        <v>6.6917140972222224</v>
      </c>
      <c r="I10" s="63">
        <f>([2]CAMEROUN!J13+[2]CAMEROUN!K13)/2</f>
        <v>5.7931029861111112</v>
      </c>
      <c r="J10" s="63">
        <f>([2]CAMEROUN!K13+[2]CAMEROUN!L13)/2</f>
        <v>5.2638888888888893</v>
      </c>
      <c r="K10" s="63">
        <f>([2]CAMEROUN!L13+[2]CAMEROUN!M13)/2</f>
        <v>5.2916666666666661</v>
      </c>
      <c r="L10" s="63">
        <f>([2]CAMEROUN!M13+[2]CAMEROUN!N13)/2</f>
        <v>5.6998622222222224</v>
      </c>
      <c r="M10" s="63">
        <f>([2]CAMEROUN!N13+[2]CAMEROUN!O13)/2</f>
        <v>6.0469597013888894</v>
      </c>
      <c r="N10" s="63">
        <f>([2]CAMEROUN!O13+[2]CAMEROUN!P13)/2</f>
        <v>5.9536210416666666</v>
      </c>
      <c r="O10" s="63">
        <f>([2]CAMEROUN!P13+[2]CAMEROUN!Q13)/2</f>
        <v>5.7729818958333343</v>
      </c>
      <c r="P10" s="63">
        <f>[2]CAMEROUN!AH13</f>
        <v>5.4695452777777778</v>
      </c>
      <c r="Q10" s="63">
        <f>[2]CAMEROUN!AI13</f>
        <v>5.1906944444444454</v>
      </c>
      <c r="R10" s="63">
        <f>[2]CAMEROUN!AJ13</f>
        <v>4.9462165277777776</v>
      </c>
      <c r="S10" s="63">
        <f>[2]CAMEROUN!AK13</f>
        <v>4.536944444444444</v>
      </c>
      <c r="T10" s="63">
        <f>[2]CAMEROUN!AL13</f>
        <v>4.1797047222222226</v>
      </c>
      <c r="U10" s="63">
        <f>[2]CAMEROUN!AM13</f>
        <v>4.4286111111111115</v>
      </c>
      <c r="V10" s="63">
        <f>[2]CAMEROUN!AN13</f>
        <v>4.3910640000000001</v>
      </c>
      <c r="W10" s="63">
        <f>[2]CAMEROUN!AO13</f>
        <v>4.263267236111111</v>
      </c>
      <c r="X10" s="2">
        <f>[2]CAMEROUN!AP13</f>
        <v>4.0277777777777777</v>
      </c>
      <c r="Y10" s="2">
        <f>[2]CAMEROUN!AQ13</f>
        <v>3.2374999999999998</v>
      </c>
      <c r="Z10" s="63">
        <f>[2]CAMEROUN!AR13</f>
        <v>3.0013888888888891</v>
      </c>
      <c r="AA10" s="63">
        <f>[2]CAMEROUN!AS13</f>
        <v>3.125</v>
      </c>
      <c r="AB10" s="63">
        <v>3.9118628055555558</v>
      </c>
      <c r="AC10" s="63">
        <v>3.5555555555555558</v>
      </c>
      <c r="AD10" s="63">
        <v>3.3888888888888888</v>
      </c>
      <c r="AE10" s="63">
        <f>[2]CAMEROUN!AT13</f>
        <v>3.3715694444444448</v>
      </c>
      <c r="AF10" s="63">
        <v>4.1805555555555562</v>
      </c>
      <c r="AG10" s="63">
        <v>4.291666666666667</v>
      </c>
      <c r="AH10" s="63">
        <v>4.291666666666667</v>
      </c>
      <c r="AI10" s="63">
        <v>4.291666666666667</v>
      </c>
      <c r="AJ10" s="2">
        <f>[2]CAMEROUN!AU13</f>
        <v>3.8195578888888888</v>
      </c>
      <c r="AK10" s="2">
        <v>4.6710443472222227</v>
      </c>
      <c r="AL10" s="2">
        <v>4.6506666666666696</v>
      </c>
      <c r="AM10" s="2">
        <v>4.9066666666666672</v>
      </c>
      <c r="AN10" s="2">
        <v>4.9066666666666672</v>
      </c>
      <c r="AO10" s="2">
        <f>[2]CAMEROUN!AV13</f>
        <v>4.8575000000000008</v>
      </c>
      <c r="AP10" s="2">
        <v>4.8040277777777778</v>
      </c>
      <c r="AQ10" s="2">
        <v>5.0172222222222231</v>
      </c>
      <c r="AR10" s="2">
        <v>4.9886111111111111</v>
      </c>
      <c r="AS10" s="2">
        <f>[2]CAMEROUN!AZ13</f>
        <v>4.6793055555555565</v>
      </c>
      <c r="AT10" s="2">
        <v>4.1398611111111112</v>
      </c>
      <c r="AU10" s="2">
        <v>4.2279166666666663</v>
      </c>
      <c r="AV10" s="2">
        <v>4.0505277777777797</v>
      </c>
      <c r="AW10" s="2">
        <v>4.5533333333333337</v>
      </c>
      <c r="AX10" s="2">
        <f>[2]CAMEROUN!BE13</f>
        <v>3.8508333333333336</v>
      </c>
      <c r="AY10" s="2"/>
      <c r="AZ10" s="2">
        <v>3.6101388888888892</v>
      </c>
      <c r="BA10" s="2">
        <v>3.429631944444445</v>
      </c>
      <c r="BB10" s="2">
        <v>3.6144444444444446</v>
      </c>
      <c r="BC10" s="2">
        <v>3.4337222222222223</v>
      </c>
      <c r="BD10" s="2">
        <v>3.5273633333333336</v>
      </c>
      <c r="BE10" s="2">
        <v>3.5273633333333336</v>
      </c>
      <c r="BF10" s="2">
        <f>[2]CAMEROUN!BL13</f>
        <v>3.4906944444444443</v>
      </c>
      <c r="BG10" s="2">
        <v>3.5308333333333337</v>
      </c>
      <c r="BH10" s="2">
        <v>3.3542916666666667</v>
      </c>
      <c r="BI10" s="2">
        <v>3.5334722222222226</v>
      </c>
      <c r="BJ10" s="2">
        <v>3.3567986111111114</v>
      </c>
      <c r="BK10" s="2">
        <v>3.6755555555555555</v>
      </c>
      <c r="BL10" s="2">
        <v>3.4917777777777776</v>
      </c>
      <c r="BM10" s="2">
        <v>4.306394767121918</v>
      </c>
      <c r="BN10" s="2">
        <v>4.0910750287658217</v>
      </c>
      <c r="BO10" s="2">
        <f>[2]CAMEROUN!BU13</f>
        <v>3.6105555555555555</v>
      </c>
      <c r="BP10" s="2">
        <v>3.941527777777778</v>
      </c>
      <c r="BQ10" s="2">
        <v>3.2635850000000004</v>
      </c>
      <c r="BR10" s="2">
        <v>2.9009644444444449</v>
      </c>
      <c r="BS10" s="2">
        <v>2.9009644444444449</v>
      </c>
      <c r="BT10" s="2">
        <v>3.6104166666666671</v>
      </c>
      <c r="BU10" s="2">
        <v>3.6104166666666671</v>
      </c>
      <c r="BV10" s="2">
        <v>3.3502986111111115</v>
      </c>
      <c r="BW10" s="2">
        <v>3.6398611111111112</v>
      </c>
      <c r="BX10" s="2">
        <v>3.6398611111111112</v>
      </c>
      <c r="BY10" s="2">
        <v>3.4578680555555557</v>
      </c>
      <c r="BZ10" s="63">
        <v>3.7306250000000003</v>
      </c>
      <c r="CA10" s="2">
        <f>[2]CAMEROUN!CG13</f>
        <v>3.6884722222222224</v>
      </c>
      <c r="CB10" s="2">
        <v>3.6909722222222223</v>
      </c>
      <c r="CC10" s="2">
        <v>3.6909722222222223</v>
      </c>
      <c r="CD10" s="2">
        <v>3.4172537396747948</v>
      </c>
      <c r="CE10" s="2">
        <v>3.6797222222222223</v>
      </c>
      <c r="CF10" s="2">
        <v>3.6797222222222223</v>
      </c>
      <c r="CG10" s="2">
        <v>3.4172537396747948</v>
      </c>
      <c r="CH10" s="2">
        <v>3.6332422525555557</v>
      </c>
      <c r="CI10" s="2">
        <v>3.6332422525555557</v>
      </c>
      <c r="CJ10" s="63">
        <v>3.5694444444444446</v>
      </c>
      <c r="CK10" s="63">
        <v>3.5694444444444446</v>
      </c>
      <c r="CL10" s="2">
        <f>[2]CAMEROUN!CR13</f>
        <v>3.5570833333333334</v>
      </c>
      <c r="CM10" s="2">
        <v>3.6109722222222222</v>
      </c>
      <c r="CN10" s="2">
        <v>3.6109722222222222</v>
      </c>
      <c r="CO10" s="2">
        <v>3.6109722222222222</v>
      </c>
      <c r="CP10" s="2">
        <v>3.6831916666666666</v>
      </c>
      <c r="CQ10" s="2">
        <v>3.6109722222222222</v>
      </c>
      <c r="CR10" s="2">
        <v>3.4304236111111108</v>
      </c>
      <c r="CS10" s="2">
        <v>3.5898333333333339</v>
      </c>
      <c r="CT10" s="2">
        <v>3.5194444444444444</v>
      </c>
      <c r="CU10" s="2">
        <v>3.3434722222222226</v>
      </c>
      <c r="CV10" s="2">
        <v>3.5546388888888889</v>
      </c>
      <c r="CW10" s="2">
        <v>3.5194444444444444</v>
      </c>
      <c r="CX10" s="2">
        <v>3.503858333333334</v>
      </c>
      <c r="CY10" s="2">
        <v>3.4691666666666672</v>
      </c>
      <c r="CZ10" s="2">
        <v>3.399783333333334</v>
      </c>
      <c r="DA10" s="2">
        <f>[2]CAMEROUN!DD13</f>
        <v>3.465416666666667</v>
      </c>
      <c r="DB10" s="63">
        <v>3.3642291666666666</v>
      </c>
      <c r="DC10" s="63">
        <v>3.2040277777777773</v>
      </c>
      <c r="DD10" s="63">
        <v>3.2040277777777773</v>
      </c>
      <c r="DE10" s="63">
        <v>3.4492500000000006</v>
      </c>
      <c r="DF10" s="63">
        <v>3.2850000000000001</v>
      </c>
      <c r="DG10" s="63">
        <v>3.1207500000000001</v>
      </c>
      <c r="DH10" s="63">
        <v>3.4492500000000006</v>
      </c>
      <c r="DI10" s="63">
        <v>3.2850000000000001</v>
      </c>
      <c r="DJ10" s="63">
        <v>3.1207500000000001</v>
      </c>
      <c r="DK10" s="63">
        <v>3.2706944444444446</v>
      </c>
      <c r="DL10" s="63">
        <v>3.2387500000000005</v>
      </c>
      <c r="DM10" s="63">
        <v>3.0768125000000004</v>
      </c>
      <c r="DN10" s="6">
        <f>[2]CAMEROUN!DQ13</f>
        <v>3.3168055555555558</v>
      </c>
      <c r="DO10" s="63">
        <v>3.0768125000000004</v>
      </c>
      <c r="DP10" s="63">
        <v>3.5023444444444447</v>
      </c>
      <c r="DQ10" s="63">
        <v>3.3676388888888891</v>
      </c>
      <c r="DR10" s="63">
        <v>3.232933333333333</v>
      </c>
      <c r="DS10" s="63">
        <v>3.147222222222223</v>
      </c>
      <c r="DT10" s="63">
        <v>3.0555555555555562</v>
      </c>
      <c r="DU10" s="63">
        <v>3.0555555555555562</v>
      </c>
      <c r="DV10" s="64">
        <f>[2]CAMEROUN!EA13</f>
        <v>3.2774027777777786</v>
      </c>
      <c r="DW10" s="65">
        <f>[2]CAMEROUN!EB13</f>
        <v>3.1819444444444449</v>
      </c>
      <c r="DX10" s="66">
        <f>[2]CAMEROUN!EC13</f>
        <v>3.0864861111111117</v>
      </c>
      <c r="DZ10" s="63">
        <f>[2]CAMEROUN!EE13</f>
        <v>2.8763888888888891</v>
      </c>
      <c r="EC10" s="63">
        <f>[2]CAMEROUN!EH13</f>
        <v>2.8986111111111108</v>
      </c>
      <c r="EF10" s="63">
        <f>[2]CAMEROUN!EK13</f>
        <v>3.0736111111111115</v>
      </c>
      <c r="EI10" s="63">
        <f>[2]CAMEROUN!EN13</f>
        <v>3.1458333333333335</v>
      </c>
      <c r="EL10" s="63">
        <f>[2]CAMEROUN!EQ13</f>
        <v>3.2597222222222224</v>
      </c>
      <c r="EO10" s="63">
        <f>[2]CAMEROUN!ET13</f>
        <v>3.3944444444444448</v>
      </c>
    </row>
    <row r="11" spans="1:145" ht="15.5" x14ac:dyDescent="0.35">
      <c r="A11" s="56" t="s">
        <v>70</v>
      </c>
      <c r="B11" s="57">
        <f>[3]CONGO!D9</f>
        <v>6.3</v>
      </c>
      <c r="C11" s="57">
        <f>[3]CONGO!E9</f>
        <v>7</v>
      </c>
      <c r="D11" s="57">
        <f>[3]CONGO!F9</f>
        <v>7.9</v>
      </c>
      <c r="E11" s="57">
        <f>[3]CONGO!G9</f>
        <v>8</v>
      </c>
      <c r="F11" s="57">
        <f>[3]CONGO!H9</f>
        <v>8.1</v>
      </c>
      <c r="G11" s="57">
        <f>[3]CONGO!I9</f>
        <v>8.6620000000000008</v>
      </c>
      <c r="H11" s="57">
        <f>[3]CONGO!J9</f>
        <v>9.5370000000000008</v>
      </c>
      <c r="I11" s="57">
        <f>+[3]CONGO!K9</f>
        <v>9.0350000000000001</v>
      </c>
      <c r="J11" s="57">
        <f>[3]CONGO!L9</f>
        <v>9.1</v>
      </c>
      <c r="K11" s="57">
        <f>[3]CONGO!M9</f>
        <v>10.3</v>
      </c>
      <c r="L11" s="57">
        <f>[3]CONGO!N9</f>
        <v>11.6</v>
      </c>
      <c r="M11" s="57">
        <f>[3]CONGO!O9</f>
        <v>12.6</v>
      </c>
      <c r="N11" s="57">
        <f>[3]CONGO!P9</f>
        <v>13.134963000000001</v>
      </c>
      <c r="O11" s="57">
        <f>[3]CONGO!Q9</f>
        <v>13.096465</v>
      </c>
      <c r="P11" s="57">
        <f>[3]CONGO!R9</f>
        <v>12.073562000000001</v>
      </c>
      <c r="Q11" s="57">
        <f>[3]CONGO!S9</f>
        <v>11.760706000000001</v>
      </c>
      <c r="R11" s="57">
        <f>[3]CONGO!T9</f>
        <v>10.714881489640542</v>
      </c>
      <c r="S11" s="57">
        <f>[3]CONGO!U9</f>
        <v>10.822957785862759</v>
      </c>
      <c r="T11" s="57">
        <f>[3]CONGO!V9</f>
        <v>12.268067374805124</v>
      </c>
      <c r="U11" s="57">
        <f>[3]CONGO!W9</f>
        <v>12.929597774317635</v>
      </c>
      <c r="V11" s="57">
        <f>[3]CONGO!X9</f>
        <v>10.893383811502614</v>
      </c>
      <c r="W11" s="57">
        <f>[3]CONGO!Y9</f>
        <v>11.56791985804332</v>
      </c>
      <c r="X11" s="58">
        <f>[3]CONGO!Z9</f>
        <v>13.391659773098135</v>
      </c>
      <c r="Y11" s="58">
        <f>[3]CONGO!AA9</f>
        <v>15.262431462701707</v>
      </c>
      <c r="Z11" s="57">
        <f>[3]CONGO!AB9</f>
        <v>14.678977010352268</v>
      </c>
      <c r="AA11" s="57">
        <f>[3]CONGO!AC9</f>
        <v>13.338045999999997</v>
      </c>
      <c r="AB11" s="57">
        <v>13.668884397597228</v>
      </c>
      <c r="AC11" s="57">
        <v>13.123905976665027</v>
      </c>
      <c r="AD11" s="57">
        <v>12.724883000000009</v>
      </c>
      <c r="AE11" s="57">
        <f>[3]CONGO!AH9</f>
        <v>12.179431057682525</v>
      </c>
      <c r="AF11" s="57">
        <v>12.284974851668263</v>
      </c>
      <c r="AG11" s="57">
        <v>12.229938223422474</v>
      </c>
      <c r="AH11" s="57">
        <v>12.212474976477198</v>
      </c>
      <c r="AI11" s="57">
        <v>12.212474976477198</v>
      </c>
      <c r="AJ11" s="58">
        <f>[3]CONGO!AM9</f>
        <v>12.638256185355642</v>
      </c>
      <c r="AK11" s="58">
        <v>11.540091000593025</v>
      </c>
      <c r="AL11" s="58">
        <v>11.665027994952</v>
      </c>
      <c r="AM11" s="58">
        <v>11.622451160718672</v>
      </c>
      <c r="AN11" s="58">
        <v>11.622451160718672</v>
      </c>
      <c r="AO11" s="58">
        <f>[3]CONGO!AR9</f>
        <v>11.885149408880187</v>
      </c>
      <c r="AP11" s="58">
        <v>11.9075086138748</v>
      </c>
      <c r="AQ11" s="58">
        <v>11.60041425870282</v>
      </c>
      <c r="AR11" s="58">
        <v>11.404307635063358</v>
      </c>
      <c r="AS11" s="58">
        <f>[3]CONGO!AV9</f>
        <v>11.404307358664532</v>
      </c>
      <c r="AT11" s="58">
        <v>12.390959255816249</v>
      </c>
      <c r="AU11" s="58">
        <v>12.556509214914248</v>
      </c>
      <c r="AV11" s="58">
        <v>12.650059526000399</v>
      </c>
      <c r="AW11" s="58">
        <v>12.937733786801306</v>
      </c>
      <c r="AX11" s="58">
        <f>[3]CONGO!BA9</f>
        <v>13.252665064821819</v>
      </c>
      <c r="AY11" s="58"/>
      <c r="AZ11" s="58">
        <v>15.786242403227508</v>
      </c>
      <c r="BA11" s="58">
        <v>14.996930283066131</v>
      </c>
      <c r="BB11" s="58">
        <v>15.694591462465016</v>
      </c>
      <c r="BC11" s="58">
        <v>14.909861889341766</v>
      </c>
      <c r="BD11" s="58">
        <v>16.275281317741353</v>
      </c>
      <c r="BE11" s="58">
        <v>15.461517251854284</v>
      </c>
      <c r="BF11" s="58">
        <f>[3]CONGO!BI9</f>
        <v>16.740500000000001</v>
      </c>
      <c r="BG11" s="58">
        <v>17.102419050702188</v>
      </c>
      <c r="BH11" s="58">
        <v>16.247298098167079</v>
      </c>
      <c r="BI11" s="58">
        <v>19.361026385459315</v>
      </c>
      <c r="BJ11" s="58">
        <v>18.392975066186349</v>
      </c>
      <c r="BK11" s="58">
        <v>18.167852309551719</v>
      </c>
      <c r="BL11" s="58">
        <v>17.259459694074131</v>
      </c>
      <c r="BM11" s="58">
        <v>17.289600509423654</v>
      </c>
      <c r="BN11" s="58">
        <v>16.425120483952469</v>
      </c>
      <c r="BO11" s="58">
        <f>[3]CONGO!BR9</f>
        <v>16.974297999999994</v>
      </c>
      <c r="BP11" s="58">
        <v>17.078946760198185</v>
      </c>
      <c r="BQ11" s="58">
        <v>17.078946760198185</v>
      </c>
      <c r="BR11" s="58">
        <v>15.712631019382332</v>
      </c>
      <c r="BS11" s="58">
        <v>13.663157408158551</v>
      </c>
      <c r="BT11" s="58">
        <v>16.766024408338762</v>
      </c>
      <c r="BU11" s="58">
        <v>16.766024408338762</v>
      </c>
      <c r="BV11" s="58">
        <v>14.842870413425038</v>
      </c>
      <c r="BW11" s="58">
        <v>16.38853041090076</v>
      </c>
      <c r="BX11" s="58">
        <v>16.38853041090076</v>
      </c>
      <c r="BY11" s="58">
        <v>15.56910389035572</v>
      </c>
      <c r="BZ11" s="57">
        <v>15.975291500920823</v>
      </c>
      <c r="CA11" s="58">
        <f>[3]CONGO!CD9</f>
        <v>15.448082188529295</v>
      </c>
      <c r="CB11" s="58">
        <v>14.057380504456397</v>
      </c>
      <c r="CC11" s="58">
        <v>14.057380504456397</v>
      </c>
      <c r="CD11" s="58">
        <v>13.354511479233576</v>
      </c>
      <c r="CE11" s="58">
        <v>13.942639171432011</v>
      </c>
      <c r="CF11" s="58">
        <v>13.942639171432011</v>
      </c>
      <c r="CG11" s="58">
        <v>13.24550721286041</v>
      </c>
      <c r="CH11" s="58">
        <v>14.869980303449887</v>
      </c>
      <c r="CI11" s="58">
        <v>14.270333055948361</v>
      </c>
      <c r="CJ11" s="57">
        <v>14.65970917295401</v>
      </c>
      <c r="CK11" s="57">
        <v>14.65970917295401</v>
      </c>
      <c r="CL11" s="58">
        <f>[3]CONGO!CO9</f>
        <v>13.759630106938356</v>
      </c>
      <c r="CM11" s="58">
        <v>15.043144166349036</v>
      </c>
      <c r="CN11" s="58">
        <v>14.213809496550315</v>
      </c>
      <c r="CO11" s="58">
        <v>14.213809496550315</v>
      </c>
      <c r="CP11" s="58">
        <v>15.201935290428144</v>
      </c>
      <c r="CQ11" s="58">
        <v>14.213809496550315</v>
      </c>
      <c r="CR11" s="58">
        <v>13.503119021722799</v>
      </c>
      <c r="CS11" s="58">
        <v>14.023781076849644</v>
      </c>
      <c r="CT11" s="58">
        <v>13.748804977303573</v>
      </c>
      <c r="CU11" s="58">
        <v>13.061364728438393</v>
      </c>
      <c r="CV11" s="58">
        <v>13.691379515846174</v>
      </c>
      <c r="CW11" s="58">
        <v>13.23836530285552</v>
      </c>
      <c r="CX11" s="58">
        <v>14.123537039751907</v>
      </c>
      <c r="CY11" s="58">
        <v>13.656223792806818</v>
      </c>
      <c r="CZ11" s="58">
        <v>13.383099316950682</v>
      </c>
      <c r="DA11" s="58">
        <f>[3]CONGO!DA9</f>
        <v>13.161037881826045</v>
      </c>
      <c r="DB11" s="57">
        <v>14.399932980269671</v>
      </c>
      <c r="DC11" s="57">
        <v>13.790096522374119</v>
      </c>
      <c r="DD11" s="57">
        <v>12.77398414704129</v>
      </c>
      <c r="DE11" s="57">
        <v>14.435112357940795</v>
      </c>
      <c r="DF11" s="57">
        <v>13.77269203283516</v>
      </c>
      <c r="DG11" s="57">
        <v>13.110271707729526</v>
      </c>
      <c r="DH11" s="57">
        <v>14.20373549476732</v>
      </c>
      <c r="DI11" s="57">
        <v>13.762121944696897</v>
      </c>
      <c r="DJ11" s="57">
        <v>13.320508394626472</v>
      </c>
      <c r="DK11" s="57">
        <v>14.006913639592231</v>
      </c>
      <c r="DL11" s="57">
        <v>13.859709122902089</v>
      </c>
      <c r="DM11" s="57">
        <v>13.320508394626472</v>
      </c>
      <c r="DN11" s="59">
        <f>[3]CONGO!DN9</f>
        <v>13.163980145465075</v>
      </c>
      <c r="DO11" s="57">
        <v>13.320508394626472</v>
      </c>
      <c r="DP11" s="57">
        <v>14.164464491411001</v>
      </c>
      <c r="DQ11" s="57">
        <v>13.940815052072937</v>
      </c>
      <c r="DR11" s="57">
        <v>13.418966360284108</v>
      </c>
      <c r="DS11" s="57">
        <v>13.584103066571535</v>
      </c>
      <c r="DT11" s="57">
        <v>13.401075151569311</v>
      </c>
      <c r="DU11" s="57">
        <v>13.1989748683551</v>
      </c>
      <c r="DV11" s="60">
        <f>[3]CONGO!DX9</f>
        <v>13.191414016710734</v>
      </c>
      <c r="DW11" s="61">
        <f>[3]CONGO!DY9</f>
        <v>13.146150687328506</v>
      </c>
      <c r="DX11" s="62">
        <f>[3]CONGO!DZ9</f>
        <v>13.147498267260723</v>
      </c>
      <c r="DZ11" s="57">
        <f>[3]CONGO!EB9</f>
        <v>13.269563245871893</v>
      </c>
      <c r="EC11" s="57">
        <f>[3]CONGO!EE9</f>
        <v>13.284065333122342</v>
      </c>
      <c r="EF11" s="57">
        <f>[3]CONGO!EH9</f>
        <v>13.643904894888848</v>
      </c>
      <c r="EI11" s="57">
        <f>[3]CONGO!EK9</f>
        <v>13.643904894888848</v>
      </c>
      <c r="EL11" s="57">
        <f>[3]CONGO!EN9</f>
        <v>13.650814865475407</v>
      </c>
      <c r="EO11" s="57">
        <f>[3]CONGO!EQ9</f>
        <v>13.653578853710028</v>
      </c>
    </row>
    <row r="12" spans="1:145" ht="15.5" x14ac:dyDescent="0.35">
      <c r="A12" s="56" t="s">
        <v>71</v>
      </c>
      <c r="B12" s="57">
        <f>+[4]GABON!D9</f>
        <v>7.8</v>
      </c>
      <c r="C12" s="57">
        <f>+[4]GABON!E9</f>
        <v>7.9</v>
      </c>
      <c r="D12" s="57">
        <f>+[4]GABON!F9</f>
        <v>10.4</v>
      </c>
      <c r="E12" s="57">
        <f>+[4]GABON!G9</f>
        <v>13.494</v>
      </c>
      <c r="F12" s="57">
        <f>+[4]GABON!H9</f>
        <v>14.744999999999999</v>
      </c>
      <c r="G12" s="57">
        <f>+[4]GABON!I9</f>
        <v>14.651</v>
      </c>
      <c r="H12" s="57">
        <f>+[4]GABON!J9</f>
        <v>15.5587</v>
      </c>
      <c r="I12" s="57">
        <f>+[4]GABON!K9</f>
        <v>17.213999999999999</v>
      </c>
      <c r="J12" s="57">
        <f>+[4]GABON!L9</f>
        <v>18.146999999999998</v>
      </c>
      <c r="K12" s="57">
        <f>+[4]GABON!M9</f>
        <v>18.3</v>
      </c>
      <c r="L12" s="57">
        <f>+[4]GABON!N9</f>
        <v>18.462</v>
      </c>
      <c r="M12" s="57">
        <f>+[4]GABON!O9</f>
        <v>17.57</v>
      </c>
      <c r="N12" s="57">
        <f>+[4]GABON!P9</f>
        <v>15.586</v>
      </c>
      <c r="O12" s="57">
        <f>+[4]GABON!Q9</f>
        <v>13.615</v>
      </c>
      <c r="P12" s="57">
        <f>+[4]GABON!R9</f>
        <v>12.89</v>
      </c>
      <c r="Q12" s="57">
        <f>+[4]GABON!S9</f>
        <v>12.563000000000001</v>
      </c>
      <c r="R12" s="57">
        <f>+[4]GABON!T9</f>
        <v>13.503</v>
      </c>
      <c r="S12" s="57">
        <f>+[4]GABON!U9</f>
        <v>13.483000000000001</v>
      </c>
      <c r="T12" s="57">
        <f>+[4]GABON!V9</f>
        <v>13.2982829</v>
      </c>
      <c r="U12" s="57">
        <f>+[4]GABON!W9</f>
        <v>11.9019631955</v>
      </c>
      <c r="V12" s="57">
        <f>+[4]GABON!X9</f>
        <v>12.128036027397259</v>
      </c>
      <c r="W12" s="57">
        <f>+[4]GABON!Y9</f>
        <v>11.818437260273972</v>
      </c>
      <c r="X12" s="58">
        <f>+[4]GABON!Z9</f>
        <v>11.876027397260275</v>
      </c>
      <c r="Y12" s="58">
        <f>+[4]GABON!AA9</f>
        <v>12.442</v>
      </c>
      <c r="Z12" s="57">
        <f>+[4]GABON!AB9</f>
        <v>12.1432</v>
      </c>
      <c r="AA12" s="57">
        <f>+[4]GABON!AC9</f>
        <v>11.63</v>
      </c>
      <c r="AB12" s="57">
        <v>12.261699999999999</v>
      </c>
      <c r="AC12" s="57">
        <v>12.292216066481995</v>
      </c>
      <c r="AD12" s="57">
        <v>11.675015999999999</v>
      </c>
      <c r="AE12" s="57">
        <f>+[4]GABON!AD9</f>
        <v>11.013999999999999</v>
      </c>
      <c r="AF12" s="57">
        <v>11.432</v>
      </c>
      <c r="AG12" s="57">
        <v>10.90386</v>
      </c>
      <c r="AH12" s="57">
        <v>10.90386</v>
      </c>
      <c r="AI12" s="57">
        <v>10.90386</v>
      </c>
      <c r="AJ12" s="58">
        <f>+[4]GABON!AE9</f>
        <v>10.9803</v>
      </c>
      <c r="AK12" s="58">
        <v>10.01</v>
      </c>
      <c r="AL12" s="58">
        <v>10.353116438356164</v>
      </c>
      <c r="AM12" s="58">
        <v>10.950558219178081</v>
      </c>
      <c r="AN12" s="58">
        <v>11.359639554794521</v>
      </c>
      <c r="AO12" s="58">
        <f>+[4]GABON!AF9</f>
        <v>11.9216</v>
      </c>
      <c r="AP12" s="58">
        <v>10.972</v>
      </c>
      <c r="AQ12" s="58">
        <v>11.099</v>
      </c>
      <c r="AR12" s="58">
        <v>11.585000000000001</v>
      </c>
      <c r="AS12" s="58">
        <f>+[4]GABON!AJ9</f>
        <v>11.4847</v>
      </c>
      <c r="AT12" s="58">
        <v>11.06</v>
      </c>
      <c r="AU12" s="58">
        <v>11.06</v>
      </c>
      <c r="AV12" s="58">
        <v>11.06</v>
      </c>
      <c r="AW12" s="58">
        <v>11.06</v>
      </c>
      <c r="AX12" s="58">
        <f>+[4]GABON!AO9</f>
        <v>10.503299999999999</v>
      </c>
      <c r="AY12" s="58"/>
      <c r="AZ12" s="58">
        <v>10.88</v>
      </c>
      <c r="BA12" s="58">
        <v>10.336</v>
      </c>
      <c r="BB12" s="58">
        <v>10.66</v>
      </c>
      <c r="BC12" s="58">
        <v>10.126999999999999</v>
      </c>
      <c r="BD12" s="58">
        <v>9.9759999999999991</v>
      </c>
      <c r="BE12" s="58">
        <v>9.4771999999999981</v>
      </c>
      <c r="BF12" s="58">
        <f>+[4]GABON!AV9</f>
        <v>9.6460000000000008</v>
      </c>
      <c r="BG12" s="58">
        <v>9.6701004109589039</v>
      </c>
      <c r="BH12" s="58">
        <v>9.1865953904109592</v>
      </c>
      <c r="BI12" s="58">
        <v>10.322500000000002</v>
      </c>
      <c r="BJ12" s="58">
        <v>9.806375000000001</v>
      </c>
      <c r="BK12" s="58">
        <v>10.672000000000001</v>
      </c>
      <c r="BL12" s="58">
        <v>10.138400000000001</v>
      </c>
      <c r="BM12" s="58">
        <v>10.672000000000001</v>
      </c>
      <c r="BN12" s="58">
        <v>10.138400000000001</v>
      </c>
      <c r="BO12" s="67">
        <f>+[4]GABON!BE9</f>
        <v>10.900834193163501</v>
      </c>
      <c r="BP12" s="58">
        <v>10.41</v>
      </c>
      <c r="BQ12" s="58">
        <v>9.6701004109589039</v>
      </c>
      <c r="BR12" s="58">
        <v>7.661760000000001</v>
      </c>
      <c r="BS12" s="58">
        <v>7.661760000000001</v>
      </c>
      <c r="BT12" s="58">
        <v>10.41</v>
      </c>
      <c r="BU12" s="58">
        <v>10.41</v>
      </c>
      <c r="BV12" s="58">
        <v>8.8484999999999996</v>
      </c>
      <c r="BW12" s="58">
        <v>10.352318503953981</v>
      </c>
      <c r="BX12" s="58">
        <v>10.352318503953981</v>
      </c>
      <c r="BY12" s="58">
        <v>9.8347025787562821</v>
      </c>
      <c r="BZ12" s="57">
        <v>9.7687057500000005</v>
      </c>
      <c r="CA12" s="67">
        <f>+[4]GABON!BQ9</f>
        <v>10.77</v>
      </c>
      <c r="CB12" s="58">
        <v>10.949040000000002</v>
      </c>
      <c r="CC12" s="58">
        <v>10.949040000000002</v>
      </c>
      <c r="CD12" s="58">
        <v>10.401588000000002</v>
      </c>
      <c r="CE12" s="58">
        <v>10.206</v>
      </c>
      <c r="CF12" s="58">
        <v>10.206</v>
      </c>
      <c r="CG12" s="58">
        <v>9.6956999999999987</v>
      </c>
      <c r="CH12" s="58">
        <v>9.8820000000000014</v>
      </c>
      <c r="CI12" s="58">
        <v>9.8820000000000014</v>
      </c>
      <c r="CJ12" s="57">
        <v>10.2041</v>
      </c>
      <c r="CK12" s="57">
        <v>10.2041</v>
      </c>
      <c r="CL12" s="67">
        <f>+[4]GABON!CB9</f>
        <v>10.03857287671233</v>
      </c>
      <c r="CM12" s="58">
        <v>11.0000198</v>
      </c>
      <c r="CN12" s="58">
        <v>10.841535753755476</v>
      </c>
      <c r="CO12" s="58">
        <v>10.841535753755476</v>
      </c>
      <c r="CP12" s="58">
        <v>11.079606384000002</v>
      </c>
      <c r="CQ12" s="58">
        <v>10.841535753755476</v>
      </c>
      <c r="CR12" s="58">
        <v>10.319241240000002</v>
      </c>
      <c r="CS12" s="58">
        <v>11.039747932275985</v>
      </c>
      <c r="CT12" s="58">
        <v>10.800015529144753</v>
      </c>
      <c r="CU12" s="58">
        <v>10.282118172217828</v>
      </c>
      <c r="CV12" s="58">
        <v>10.75007175612234</v>
      </c>
      <c r="CW12" s="58">
        <v>10.525052164572376</v>
      </c>
      <c r="CX12" s="58">
        <v>10.75007175612234</v>
      </c>
      <c r="CY12" s="58">
        <v>10.6550773731507</v>
      </c>
      <c r="CZ12" s="58">
        <v>10.441975825687686</v>
      </c>
      <c r="DA12" s="67">
        <f>+[4]GABON!CN9</f>
        <v>10.367945205479453</v>
      </c>
      <c r="DB12" s="57">
        <v>10.990410958904111</v>
      </c>
      <c r="DC12" s="57">
        <v>10.654026712328767</v>
      </c>
      <c r="DD12" s="57">
        <v>10.440946178082191</v>
      </c>
      <c r="DE12" s="57">
        <v>10.715650684931507</v>
      </c>
      <c r="DF12" s="57">
        <v>10.542587887863014</v>
      </c>
      <c r="DG12" s="57">
        <v>10.331736130105753</v>
      </c>
      <c r="DH12" s="57">
        <v>10.990410958904111</v>
      </c>
      <c r="DI12" s="57">
        <v>10.799226575342466</v>
      </c>
      <c r="DJ12" s="57">
        <v>10.604840496986302</v>
      </c>
      <c r="DK12" s="57">
        <v>10.990410958904111</v>
      </c>
      <c r="DL12" s="57">
        <v>10.799226575342466</v>
      </c>
      <c r="DM12" s="57">
        <v>10.604840496986302</v>
      </c>
      <c r="DN12" s="68">
        <f>+[4]GABON!DA9</f>
        <v>11.159863013698629</v>
      </c>
      <c r="DO12" s="57">
        <v>10.604840496986302</v>
      </c>
      <c r="DP12" s="57">
        <v>11.22</v>
      </c>
      <c r="DQ12" s="57">
        <v>11</v>
      </c>
      <c r="DR12" s="57">
        <v>10.89</v>
      </c>
      <c r="DS12" s="57">
        <v>11.678082191780822</v>
      </c>
      <c r="DT12" s="57">
        <v>11.444520547945206</v>
      </c>
      <c r="DU12" s="57">
        <v>11.456215132725452</v>
      </c>
      <c r="DV12" s="60">
        <f>+[4]GABON!DK9</f>
        <v>11.678082191780822</v>
      </c>
      <c r="DW12" s="61">
        <f>+[4]GABON!DL9</f>
        <v>11.400394394404891</v>
      </c>
      <c r="DX12" s="62">
        <f>+[4]GABON!DM9</f>
        <v>11.058382562572744</v>
      </c>
      <c r="DZ12" s="57">
        <f>+[4]GABON!DO9</f>
        <v>11.229388478488818</v>
      </c>
      <c r="EC12" s="57">
        <f>+[4]GABON!DR9</f>
        <v>11.027259485876019</v>
      </c>
      <c r="EF12" s="57">
        <f>+[4]GABON!DU9</f>
        <v>10.905959631531383</v>
      </c>
      <c r="EI12" s="57">
        <f>+[4]GABON!DX9</f>
        <v>10.818711954479133</v>
      </c>
      <c r="EL12" s="57">
        <f>+[4]GABON!EA9</f>
        <v>10.732162258843299</v>
      </c>
      <c r="EO12" s="57">
        <f>+[4]GABON!ED9</f>
        <v>10.69996577206677</v>
      </c>
    </row>
    <row r="13" spans="1:145" ht="15.5" x14ac:dyDescent="0.35">
      <c r="A13" s="56" t="s">
        <v>72</v>
      </c>
      <c r="B13" s="69" t="str">
        <f>[5]GUINEE!D10</f>
        <v>--</v>
      </c>
      <c r="C13" s="69" t="str">
        <f>[5]GUINEE!E10</f>
        <v>--</v>
      </c>
      <c r="D13" s="69" t="str">
        <f>[5]GUINEE!F10</f>
        <v>--</v>
      </c>
      <c r="E13" s="69" t="str">
        <f>[5]GUINEE!G10</f>
        <v>--</v>
      </c>
      <c r="F13" s="69" t="str">
        <f>[5]GUINEE!H10</f>
        <v>--</v>
      </c>
      <c r="G13" s="57">
        <f>[5]GUINEE!I10</f>
        <v>0.12520547945205479</v>
      </c>
      <c r="H13" s="57">
        <f>[5]GUINEE!J10</f>
        <v>0.22500000000000001</v>
      </c>
      <c r="I13" s="57">
        <f>[5]GUINEE!K10</f>
        <v>0.245</v>
      </c>
      <c r="J13" s="57">
        <f>[5]GUINEE!L10</f>
        <v>0.31</v>
      </c>
      <c r="K13" s="57">
        <f>[5]GUINEE!M10</f>
        <v>0.85675400000000002</v>
      </c>
      <c r="L13" s="57">
        <f>[5]GUINEE!N10</f>
        <v>3.0106206896551724</v>
      </c>
      <c r="M13" s="57">
        <f>[5]GUINEE!O10</f>
        <v>4.099327586206897</v>
      </c>
      <c r="N13" s="57">
        <f>[5]GUINEE!P10</f>
        <v>5.111510344827586</v>
      </c>
      <c r="O13" s="57">
        <f>[5]GUINEE!Q10</f>
        <v>5.8650248756218906</v>
      </c>
      <c r="P13" s="57">
        <f>[5]GUINEE!R10</f>
        <v>9.7099502487562184</v>
      </c>
      <c r="Q13" s="57">
        <f>[5]GUINEE!S10</f>
        <v>11.494278606965173</v>
      </c>
      <c r="R13" s="57">
        <f>[5]GUINEE!T10</f>
        <v>13.303482587064675</v>
      </c>
      <c r="S13" s="57">
        <f>[5]GUINEE!U10</f>
        <v>17.558457711442784</v>
      </c>
      <c r="T13" s="57">
        <f>[5]GUINEE!V10</f>
        <v>17.915140870987525</v>
      </c>
      <c r="U13" s="57">
        <f>[5]GUINEE!W10</f>
        <v>16.488365569413205</v>
      </c>
      <c r="V13" s="57">
        <f>[5]GUINEE!X10</f>
        <v>16.93173734069379</v>
      </c>
      <c r="W13" s="57">
        <f>[5]GUINEE!Y10</f>
        <v>17.370745587132827</v>
      </c>
      <c r="X13" s="58">
        <f>[5]GUINEE!Z10</f>
        <v>14.986201731070674</v>
      </c>
      <c r="Y13" s="57">
        <f>[5]GUINEE!AA10</f>
        <v>14.250378790976622</v>
      </c>
      <c r="Z13" s="57">
        <f>[5]GUINEE!AB10</f>
        <v>13.927022149526339</v>
      </c>
      <c r="AA13" s="57">
        <f>[5]GUINEE!AC10</f>
        <v>14.940495777277992</v>
      </c>
      <c r="AB13" s="57">
        <v>13.015671641791043</v>
      </c>
      <c r="AC13" s="57">
        <v>13.071540652899884</v>
      </c>
      <c r="AD13" s="57">
        <v>13.091083350371429</v>
      </c>
      <c r="AE13" s="57">
        <f>[5]GUINEE!AD10</f>
        <v>13.006095856334763</v>
      </c>
      <c r="AF13" s="57">
        <v>12.915422885572138</v>
      </c>
      <c r="AG13" s="57">
        <v>12.839004975124375</v>
      </c>
      <c r="AH13" s="57">
        <v>13.002343760648809</v>
      </c>
      <c r="AI13" s="57">
        <v>13.002343760648809</v>
      </c>
      <c r="AJ13" s="58">
        <f>[5]GUINEE!AE10</f>
        <v>13.212383016424726</v>
      </c>
      <c r="AK13" s="58">
        <v>12.162288557213929</v>
      </c>
      <c r="AL13" s="58">
        <v>10.750753083895589</v>
      </c>
      <c r="AM13" s="58">
        <v>12.058227765283171</v>
      </c>
      <c r="AN13" s="58">
        <v>12.058227765283171</v>
      </c>
      <c r="AO13" s="58">
        <f>[5]GUINEE!AF10</f>
        <v>12.05625993321066</v>
      </c>
      <c r="AP13" s="58">
        <v>9.8227860696517411</v>
      </c>
      <c r="AQ13" s="58">
        <v>9.7809393898089461</v>
      </c>
      <c r="AR13" s="58">
        <v>9.961099964409307</v>
      </c>
      <c r="AS13" s="58">
        <f>[5]GUINEE!AJ10</f>
        <v>10.161056634635042</v>
      </c>
      <c r="AT13" s="58">
        <v>7.8871144278606957</v>
      </c>
      <c r="AU13" s="58">
        <v>8.4555688195249008</v>
      </c>
      <c r="AV13" s="58">
        <v>8.4455899899285907</v>
      </c>
      <c r="AW13" s="58">
        <v>8.4455899899285907</v>
      </c>
      <c r="AX13" s="58">
        <f>[5]GUINEE!AO10</f>
        <v>8.6864404007360445</v>
      </c>
      <c r="AY13" s="58"/>
      <c r="AZ13" s="58">
        <v>6.9641791044776102</v>
      </c>
      <c r="BA13" s="58">
        <v>6.6159701492537302</v>
      </c>
      <c r="BB13" s="58">
        <v>8.1941885024875614</v>
      </c>
      <c r="BC13" s="58">
        <v>7.7844790773631827</v>
      </c>
      <c r="BD13" s="58">
        <v>7.8806804334491902</v>
      </c>
      <c r="BE13" s="58">
        <v>7.4866464117767295</v>
      </c>
      <c r="BF13" s="58">
        <f>[5]GUINEE!AV10</f>
        <v>7.8848365024194083</v>
      </c>
      <c r="BG13" s="58">
        <v>8.1642352036296018</v>
      </c>
      <c r="BH13" s="58">
        <v>7.7560234434481217</v>
      </c>
      <c r="BI13" s="58">
        <v>7.3750131670415033</v>
      </c>
      <c r="BJ13" s="58">
        <v>7.0062625086894279</v>
      </c>
      <c r="BK13" s="58">
        <v>7.1946670074286088</v>
      </c>
      <c r="BL13" s="58">
        <v>6.8349336570571779</v>
      </c>
      <c r="BM13" s="58">
        <v>7.1897246370885286</v>
      </c>
      <c r="BN13" s="58">
        <v>6.8302384052341019</v>
      </c>
      <c r="BO13" s="58">
        <f>[5]GUINEE!BE10</f>
        <v>7.1456581612485497</v>
      </c>
      <c r="BP13" s="58">
        <v>6.822238805970148</v>
      </c>
      <c r="BQ13" s="58">
        <v>6.822238805970148</v>
      </c>
      <c r="BR13" s="58">
        <v>6.6889173243372175</v>
      </c>
      <c r="BS13" s="58">
        <v>5.3511338594697753</v>
      </c>
      <c r="BT13" s="58">
        <v>7.098251652695426</v>
      </c>
      <c r="BU13" s="58">
        <v>7.098251652695426</v>
      </c>
      <c r="BV13" s="58">
        <v>6.0335139047911124</v>
      </c>
      <c r="BW13" s="58">
        <v>7.3225199913673631</v>
      </c>
      <c r="BX13" s="58">
        <v>7.3225199913673631</v>
      </c>
      <c r="BY13" s="58">
        <v>6.9563939917989943</v>
      </c>
      <c r="BZ13" s="57">
        <v>7.3109932188373197</v>
      </c>
      <c r="CA13" s="58">
        <f>[5]GUINEE!BQ10</f>
        <v>7.1496611463231776</v>
      </c>
      <c r="CB13" s="58">
        <v>6.5354726368159195</v>
      </c>
      <c r="CC13" s="58">
        <v>6.5354726368159195</v>
      </c>
      <c r="CD13" s="58">
        <v>6.2086990049751236</v>
      </c>
      <c r="CE13" s="58">
        <v>6.4759579158999516</v>
      </c>
      <c r="CF13" s="58">
        <v>6.4759579158999516</v>
      </c>
      <c r="CG13" s="58">
        <v>6.1521600201049544</v>
      </c>
      <c r="CH13" s="58">
        <v>6.4361879756468792</v>
      </c>
      <c r="CI13" s="58">
        <v>6.4361879756468792</v>
      </c>
      <c r="CJ13" s="57">
        <v>6.2828075717303884</v>
      </c>
      <c r="CK13" s="57">
        <v>6.2828075717303884</v>
      </c>
      <c r="CL13" s="58">
        <f>[5]GUINEE!CD10</f>
        <v>5.915232058883662</v>
      </c>
      <c r="CM13" s="58">
        <v>5.5861691542288545</v>
      </c>
      <c r="CN13" s="58">
        <v>5.5861691542288545</v>
      </c>
      <c r="CO13" s="58">
        <v>5.5861691542288545</v>
      </c>
      <c r="CP13" s="58">
        <v>5.4967343283582091</v>
      </c>
      <c r="CQ13" s="58">
        <v>5.3889552238805969</v>
      </c>
      <c r="CR13" s="58">
        <v>5.1195074626865669</v>
      </c>
      <c r="CS13" s="58">
        <v>5.6477698916377026</v>
      </c>
      <c r="CT13" s="58">
        <v>5.5370293055271578</v>
      </c>
      <c r="CU13" s="58">
        <v>5.2601778402507993</v>
      </c>
      <c r="CV13" s="58">
        <v>5.7171135009882086</v>
      </c>
      <c r="CW13" s="58">
        <v>5.6605084168200079</v>
      </c>
      <c r="CX13" s="58">
        <v>5.7534297914536889</v>
      </c>
      <c r="CY13" s="58">
        <v>5.6964651400531583</v>
      </c>
      <c r="CZ13" s="58">
        <v>5.5825358372520952</v>
      </c>
      <c r="DA13" s="58">
        <f>[5]GUINEE!CP10</f>
        <v>5.4115525227742562</v>
      </c>
      <c r="DB13" s="57">
        <v>4.8821218905472632</v>
      </c>
      <c r="DC13" s="57">
        <v>4.6881094527363167</v>
      </c>
      <c r="DD13" s="57">
        <v>4.1677716417910435</v>
      </c>
      <c r="DE13" s="57">
        <v>4.6771212379881408</v>
      </c>
      <c r="DF13" s="57">
        <v>4.4544011790363252</v>
      </c>
      <c r="DG13" s="57">
        <v>3.9298219934573697</v>
      </c>
      <c r="DH13" s="57">
        <v>4.4043963504395833</v>
      </c>
      <c r="DI13" s="57">
        <v>4.1946631908948406</v>
      </c>
      <c r="DJ13" s="57">
        <v>4.1223512267429969</v>
      </c>
      <c r="DK13" s="57">
        <v>4.0392235338717377</v>
      </c>
      <c r="DL13" s="57">
        <v>3.9867902439855514</v>
      </c>
      <c r="DM13" s="57">
        <v>4.1223512267429969</v>
      </c>
      <c r="DN13" s="59">
        <f>[5]GUINEE!DC10</f>
        <v>3.9127541743338097</v>
      </c>
      <c r="DO13" s="57">
        <v>4.1223512267429969</v>
      </c>
      <c r="DP13" s="57">
        <v>4.40337711442786</v>
      </c>
      <c r="DQ13" s="57">
        <v>4.1541293532338299</v>
      </c>
      <c r="DR13" s="57">
        <v>3.9048815920398003</v>
      </c>
      <c r="DS13" s="57">
        <v>4.6677791436652356</v>
      </c>
      <c r="DT13" s="57">
        <v>4.6403404552579568</v>
      </c>
      <c r="DU13" s="57">
        <v>4.3321376169381391</v>
      </c>
      <c r="DV13" s="60">
        <f>[5]GUINEE!DN10</f>
        <v>3.9218184504123217</v>
      </c>
      <c r="DW13" s="61">
        <f>[5]GUINEE!DO10</f>
        <v>3.9022827899316206</v>
      </c>
      <c r="DX13" s="62">
        <f>[5]GUINEE!DP10</f>
        <v>3.8808218638447025</v>
      </c>
      <c r="DZ13" s="57">
        <f>[5]GUINEE!DR10</f>
        <v>4.2537985074626858</v>
      </c>
      <c r="EC13" s="57">
        <f>[5]GUINEE!DU10</f>
        <v>4.033742288557213</v>
      </c>
      <c r="EF13" s="57">
        <f>[5]GUINEE!DX10</f>
        <v>4.1296920398009949</v>
      </c>
      <c r="EI13" s="57">
        <f>[5]GUINEE!EA10</f>
        <v>4.1296920398009949</v>
      </c>
      <c r="EL13" s="57">
        <f>[5]GUINEE!ED10</f>
        <v>4.1296920398009949</v>
      </c>
      <c r="EO13" s="57">
        <f>[5]GUINEE!EG10</f>
        <v>4.1296920398009949</v>
      </c>
    </row>
    <row r="14" spans="1:145" ht="15.5" x14ac:dyDescent="0.35">
      <c r="A14" s="56" t="s">
        <v>73</v>
      </c>
      <c r="B14" s="69">
        <f>[6]TCHAD!D19</f>
        <v>0</v>
      </c>
      <c r="C14" s="69">
        <f>[6]TCHAD!E19</f>
        <v>0</v>
      </c>
      <c r="D14" s="69" t="str">
        <f>[6]TCHAD!F19</f>
        <v>...</v>
      </c>
      <c r="E14" s="69" t="str">
        <f>[6]TCHAD!G19</f>
        <v>...</v>
      </c>
      <c r="F14" s="69" t="str">
        <f>[6]TCHAD!H19</f>
        <v>...</v>
      </c>
      <c r="G14" s="69" t="str">
        <f>[6]TCHAD!I19</f>
        <v>...</v>
      </c>
      <c r="H14" s="69" t="str">
        <f>[6]TCHAD!J19</f>
        <v>...</v>
      </c>
      <c r="I14" s="69" t="str">
        <f>[6]TCHAD!K19</f>
        <v>...</v>
      </c>
      <c r="J14" s="69" t="str">
        <f>[6]TCHAD!L19</f>
        <v>...</v>
      </c>
      <c r="K14" s="69" t="str">
        <f>[6]TCHAD!M19</f>
        <v>...</v>
      </c>
      <c r="L14" s="69" t="str">
        <f>[6]TCHAD!N19</f>
        <v>...</v>
      </c>
      <c r="M14" s="69" t="str">
        <f>[6]TCHAD!O19</f>
        <v>...</v>
      </c>
      <c r="N14" s="69" t="str">
        <f>[6]TCHAD!P19</f>
        <v>...</v>
      </c>
      <c r="O14" s="69" t="str">
        <f>[6]TCHAD!Q19</f>
        <v>...</v>
      </c>
      <c r="P14" s="69" t="str">
        <f>[6]TCHAD!R19</f>
        <v>...</v>
      </c>
      <c r="Q14" s="69" t="str">
        <f>[6]TCHAD!S19</f>
        <v>...</v>
      </c>
      <c r="R14" s="69">
        <f>[6]TCHAD!T19</f>
        <v>1.7081156944444442</v>
      </c>
      <c r="S14" s="69">
        <f>[6]TCHAD!U19</f>
        <v>8.7466445833333335</v>
      </c>
      <c r="T14" s="69">
        <f>[6]TCHAD!V19</f>
        <v>8.7415944444444449</v>
      </c>
      <c r="U14" s="69">
        <f>[6]TCHAD!W19</f>
        <v>7.8720416666666662</v>
      </c>
      <c r="V14" s="69">
        <f>[6]TCHAD!X19</f>
        <v>7.2802924999999998</v>
      </c>
      <c r="W14" s="69">
        <f>[6]TCHAD!Y19</f>
        <v>6.4651731944444446</v>
      </c>
      <c r="X14" s="70">
        <f>[6]TCHAD!Z19</f>
        <v>6.0590277777777777</v>
      </c>
      <c r="Y14" s="70">
        <f>[6]TCHAD!AA19</f>
        <v>6.2090154166666665</v>
      </c>
      <c r="Z14" s="69">
        <f>[6]TCHAD!AB19</f>
        <v>5.8500005605709875</v>
      </c>
      <c r="AA14" s="69">
        <f>[6]TCHAD!AC19</f>
        <v>5.7390353597222212</v>
      </c>
      <c r="AB14" s="69">
        <v>6.0761111111111106</v>
      </c>
      <c r="AC14" s="69">
        <v>6.0310883333333321</v>
      </c>
      <c r="AD14" s="69">
        <v>5.4840923819444427</v>
      </c>
      <c r="AE14" s="69">
        <f>[6]TCHAD!AH19</f>
        <v>4.833272381944445</v>
      </c>
      <c r="AF14" s="69">
        <v>7.2239583333333339</v>
      </c>
      <c r="AG14" s="69">
        <v>6.6511111111111116</v>
      </c>
      <c r="AH14" s="69">
        <v>5.6133624305555552</v>
      </c>
      <c r="AI14" s="69">
        <v>5.6133624305555552</v>
      </c>
      <c r="AJ14" s="70">
        <f>[6]TCHAD!AM19</f>
        <v>5.3343584722222221</v>
      </c>
      <c r="AK14" s="70">
        <v>8.8918055555555551</v>
      </c>
      <c r="AL14" s="70">
        <v>7.3684374999999989</v>
      </c>
      <c r="AM14" s="70">
        <v>5.9621736111111101</v>
      </c>
      <c r="AN14" s="70">
        <v>5.9621736111111101</v>
      </c>
      <c r="AO14" s="70">
        <f>[6]TCHAD!AR19</f>
        <v>7.2460552777777778</v>
      </c>
      <c r="AP14" s="70">
        <v>6.2862499999999999</v>
      </c>
      <c r="AQ14" s="70">
        <v>6.431438226388889</v>
      </c>
      <c r="AR14" s="70">
        <v>6.5647807798611106</v>
      </c>
      <c r="AS14" s="70">
        <f>[6]TCHAD!AV19</f>
        <v>6.475436666666667</v>
      </c>
      <c r="AT14" s="70">
        <v>5.8059428102598565</v>
      </c>
      <c r="AU14" s="70">
        <v>6.6792986111111112</v>
      </c>
      <c r="AV14" s="70">
        <v>6.5026662499999999</v>
      </c>
      <c r="AW14" s="70">
        <v>5.6749999999999998</v>
      </c>
      <c r="AX14" s="70">
        <f>[6]TCHAD!BA19</f>
        <v>5.7665509722222223</v>
      </c>
      <c r="AY14" s="70"/>
      <c r="AZ14" s="70">
        <v>5.9722222222222223</v>
      </c>
      <c r="BA14" s="70">
        <v>5.6736111111111116</v>
      </c>
      <c r="BB14" s="70">
        <v>7.0586666666666664</v>
      </c>
      <c r="BC14" s="70">
        <v>6.7057333333333338</v>
      </c>
      <c r="BD14" s="70">
        <v>6.2178604166666673</v>
      </c>
      <c r="BE14" s="70">
        <v>5.906967395833334</v>
      </c>
      <c r="BF14" s="70">
        <f>[6]TCHAD!BH19</f>
        <v>6.5082629166666663</v>
      </c>
      <c r="BG14" s="70">
        <v>7.9405784722222217</v>
      </c>
      <c r="BH14" s="70">
        <v>7.5435495486111108</v>
      </c>
      <c r="BI14" s="70">
        <v>6.7314355416666674</v>
      </c>
      <c r="BJ14" s="70">
        <v>6.3948637645833326</v>
      </c>
      <c r="BK14" s="70">
        <v>7.6548611111111109</v>
      </c>
      <c r="BL14" s="70">
        <v>7.2721180555555556</v>
      </c>
      <c r="BM14" s="70">
        <v>6.625</v>
      </c>
      <c r="BN14" s="70">
        <v>6.2937499999999993</v>
      </c>
      <c r="BO14" s="70">
        <f>[6]TCHAD!BQ19</f>
        <v>7.2734982916666659</v>
      </c>
      <c r="BP14" s="70">
        <v>8.0756249999999987</v>
      </c>
      <c r="BQ14" s="70">
        <v>8.0756249999999987</v>
      </c>
      <c r="BR14" s="70">
        <v>7.4295749999999998</v>
      </c>
      <c r="BS14" s="70">
        <v>5.9436600000000004</v>
      </c>
      <c r="BT14" s="70">
        <v>7.447520833333332</v>
      </c>
      <c r="BU14" s="70">
        <v>7.447520833333332</v>
      </c>
      <c r="BV14" s="70">
        <v>6.3303927083333313</v>
      </c>
      <c r="BW14" s="70">
        <v>7.0279270833333323</v>
      </c>
      <c r="BX14" s="70">
        <v>7.0279270833333323</v>
      </c>
      <c r="BY14" s="70">
        <v>6.6765307291666653</v>
      </c>
      <c r="BZ14" s="69">
        <v>6.7713425925925916</v>
      </c>
      <c r="CA14" s="70">
        <f>[6]TCHAD!CC19</f>
        <v>6.9219565277777777</v>
      </c>
      <c r="CB14" s="70">
        <v>6.7702194444444439</v>
      </c>
      <c r="CC14" s="70">
        <v>6.7702194444444439</v>
      </c>
      <c r="CD14" s="70">
        <v>6.5817424241319449</v>
      </c>
      <c r="CE14" s="70">
        <v>6.7212756944444445</v>
      </c>
      <c r="CF14" s="70">
        <v>6.7212756944444445</v>
      </c>
      <c r="CG14" s="70">
        <v>6.385211909722222</v>
      </c>
      <c r="CH14" s="70">
        <v>6.6655054166666652</v>
      </c>
      <c r="CI14" s="70">
        <v>6.6655054166666652</v>
      </c>
      <c r="CJ14" s="69">
        <v>6.5635176851851842</v>
      </c>
      <c r="CK14" s="69">
        <v>6.5635176851851842</v>
      </c>
      <c r="CL14" s="70">
        <f>[6]TCHAD!CN19</f>
        <v>6.765914722222222</v>
      </c>
      <c r="CM14" s="70">
        <v>6.9285830722222217</v>
      </c>
      <c r="CN14" s="70">
        <v>6.6697844097222214</v>
      </c>
      <c r="CO14" s="70">
        <v>6.6697844097222214</v>
      </c>
      <c r="CP14" s="70">
        <v>6.803180097916667</v>
      </c>
      <c r="CQ14" s="70">
        <v>6.6697844097222214</v>
      </c>
      <c r="CR14" s="70">
        <v>6.3362951892361101</v>
      </c>
      <c r="CS14" s="70">
        <v>6.4327765833333332</v>
      </c>
      <c r="CT14" s="70">
        <v>6.1264538888888884</v>
      </c>
      <c r="CU14" s="70">
        <v>5.8201311944444436</v>
      </c>
      <c r="CV14" s="70">
        <v>6.1564178250000001</v>
      </c>
      <c r="CW14" s="70">
        <v>6.0357037499999997</v>
      </c>
      <c r="CX14" s="70">
        <v>6.430542824999999</v>
      </c>
      <c r="CY14" s="70">
        <v>6.3044537499999995</v>
      </c>
      <c r="CZ14" s="70">
        <v>5.9149896750000002</v>
      </c>
      <c r="DA14" s="70">
        <f>[6]TCHAD!CZ19</f>
        <v>7.0148988888888884</v>
      </c>
      <c r="DB14" s="69">
        <v>7.6928748499999999</v>
      </c>
      <c r="DC14" s="69">
        <v>7.5420341666666673</v>
      </c>
      <c r="DD14" s="69">
        <v>7.3911934833333337</v>
      </c>
      <c r="DE14" s="69">
        <v>7.5008960825857818</v>
      </c>
      <c r="DF14" s="69">
        <v>7.4215930576343068</v>
      </c>
      <c r="DG14" s="69">
        <v>7.3422900326828309</v>
      </c>
      <c r="DH14" s="69">
        <v>7.5369746772855359</v>
      </c>
      <c r="DI14" s="69">
        <v>7.4899454097603071</v>
      </c>
      <c r="DJ14" s="69">
        <v>7.4429161422350765</v>
      </c>
      <c r="DK14" s="69">
        <v>7.5369746772855359</v>
      </c>
      <c r="DL14" s="69">
        <v>7.4899454097603071</v>
      </c>
      <c r="DM14" s="69">
        <v>7.4429161422350765</v>
      </c>
      <c r="DN14" s="71">
        <f>[6]TCHAD!DM19</f>
        <v>7.7033160041666653</v>
      </c>
      <c r="DO14" s="69">
        <v>7.4429161422350765</v>
      </c>
      <c r="DP14" s="69">
        <v>7.9409579749999999</v>
      </c>
      <c r="DQ14" s="69">
        <v>7.785252916666666</v>
      </c>
      <c r="DR14" s="69">
        <v>7.6295478583333329</v>
      </c>
      <c r="DS14" s="69">
        <v>7.8816939680555551</v>
      </c>
      <c r="DT14" s="69">
        <v>7.7271509490740735</v>
      </c>
      <c r="DU14" s="69">
        <v>7.6945503689814823</v>
      </c>
      <c r="DV14" s="72">
        <f>[6]TCHAD!DW19</f>
        <v>7.8484413763611114</v>
      </c>
      <c r="DW14" s="73">
        <f>[6]TCHAD!DX19</f>
        <v>7.6945503689814823</v>
      </c>
      <c r="DX14" s="74">
        <f>[6]TCHAD!DY19</f>
        <v>7.5406593616018522</v>
      </c>
      <c r="DZ14" s="69">
        <f>[6]TCHAD!EA19</f>
        <v>7.9592744444444454</v>
      </c>
      <c r="EC14" s="69">
        <f>[6]TCHAD!ED19</f>
        <v>8.2788122222222231</v>
      </c>
      <c r="EF14" s="69">
        <f>[6]TCHAD!EG19</f>
        <v>8.1214447222222219</v>
      </c>
      <c r="EI14" s="69">
        <f>[6]TCHAD!EJ19</f>
        <v>8.1214447222222219</v>
      </c>
      <c r="EL14" s="69">
        <f>[6]TCHAD!EM19</f>
        <v>8.1214447222222219</v>
      </c>
      <c r="EO14" s="69">
        <f>[6]TCHAD!EP19</f>
        <v>8.1214447222222219</v>
      </c>
    </row>
    <row r="15" spans="1:145" ht="14.25" customHeight="1" x14ac:dyDescent="0.35">
      <c r="A15" s="27"/>
      <c r="B15" s="57"/>
      <c r="C15" s="57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75"/>
      <c r="X15" s="58"/>
      <c r="Y15" s="58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8"/>
      <c r="AK15" s="58"/>
      <c r="AL15" s="58"/>
      <c r="AM15" s="58"/>
      <c r="AN15" s="58"/>
      <c r="AO15" s="58"/>
      <c r="AP15" s="39"/>
      <c r="AQ15" s="39"/>
      <c r="AR15" s="39"/>
      <c r="AS15" s="40"/>
      <c r="AT15" s="39"/>
      <c r="AU15" s="39"/>
      <c r="AV15" s="39"/>
      <c r="AW15" s="39"/>
      <c r="AX15" s="39"/>
      <c r="AY15" s="58"/>
      <c r="AZ15" s="58"/>
      <c r="BA15" s="58"/>
      <c r="BB15" s="58" t="s">
        <v>74</v>
      </c>
      <c r="BC15" s="58"/>
      <c r="BD15" s="58" t="s">
        <v>74</v>
      </c>
      <c r="BE15" s="58"/>
      <c r="BF15" s="39"/>
      <c r="BG15" s="41"/>
      <c r="BH15" s="42"/>
      <c r="BI15" s="41"/>
      <c r="BJ15" s="58"/>
      <c r="BK15" s="41"/>
      <c r="BL15" s="58"/>
      <c r="BM15" s="41"/>
      <c r="BN15" s="58"/>
      <c r="BO15" s="41"/>
      <c r="BP15" s="76"/>
      <c r="BQ15" s="39"/>
      <c r="BR15" s="58"/>
      <c r="BS15" s="58"/>
      <c r="BT15" s="76"/>
      <c r="BU15" s="77"/>
      <c r="BV15" s="70"/>
      <c r="BW15" s="41"/>
      <c r="BX15" s="78"/>
      <c r="BY15" s="78"/>
      <c r="BZ15" s="79"/>
      <c r="CA15" s="41"/>
      <c r="CB15" s="39"/>
      <c r="CC15" s="39"/>
      <c r="CD15" s="39"/>
      <c r="CE15" s="41"/>
      <c r="CF15" s="41"/>
      <c r="CG15" s="41"/>
      <c r="CH15" s="41"/>
      <c r="CI15" s="41"/>
      <c r="CJ15" s="79"/>
      <c r="CK15" s="79"/>
      <c r="CL15" s="41"/>
      <c r="CM15" s="41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1"/>
      <c r="CY15" s="81"/>
      <c r="CZ15" s="82"/>
      <c r="DA15" s="41"/>
      <c r="DB15" s="75"/>
      <c r="DC15" s="83"/>
      <c r="DD15" s="75"/>
      <c r="DE15" s="75"/>
      <c r="DF15" s="83"/>
      <c r="DG15" s="75"/>
      <c r="DH15" s="75"/>
      <c r="DI15" s="75"/>
      <c r="DJ15" s="75"/>
      <c r="DK15" s="75"/>
      <c r="DL15" s="75"/>
      <c r="DM15" s="75"/>
      <c r="DN15" s="51"/>
      <c r="DO15" s="75"/>
      <c r="DP15" s="75"/>
      <c r="DQ15" s="75"/>
      <c r="DR15" s="75"/>
      <c r="DS15" s="75"/>
      <c r="DT15" s="75"/>
      <c r="DU15" s="75">
        <v>1.2245410795628686E-2</v>
      </c>
      <c r="DV15" s="84"/>
      <c r="DW15" s="85">
        <f>DW9/DN9-1</f>
        <v>1.7475681566210266E-3</v>
      </c>
      <c r="DX15" s="86"/>
      <c r="DZ15" s="75"/>
      <c r="EC15" s="75"/>
      <c r="EF15" s="75"/>
      <c r="EI15" s="75"/>
      <c r="EL15" s="75"/>
      <c r="EO15" s="75"/>
    </row>
    <row r="16" spans="1:145" ht="15.5" x14ac:dyDescent="0.35">
      <c r="A16" s="56" t="s">
        <v>75</v>
      </c>
      <c r="B16" s="57">
        <f t="shared" ref="B16:Q16" si="20">+B18+B20</f>
        <v>0</v>
      </c>
      <c r="C16" s="57">
        <f t="shared" si="20"/>
        <v>0</v>
      </c>
      <c r="D16" s="57">
        <f t="shared" si="20"/>
        <v>0</v>
      </c>
      <c r="E16" s="57">
        <f t="shared" si="20"/>
        <v>0</v>
      </c>
      <c r="F16" s="57">
        <f t="shared" si="20"/>
        <v>0</v>
      </c>
      <c r="G16" s="57">
        <f t="shared" si="20"/>
        <v>0</v>
      </c>
      <c r="H16" s="57">
        <f t="shared" si="20"/>
        <v>0</v>
      </c>
      <c r="I16" s="57" t="e">
        <f t="shared" si="20"/>
        <v>#VALUE!</v>
      </c>
      <c r="J16" s="57" t="e">
        <f t="shared" si="20"/>
        <v>#VALUE!</v>
      </c>
      <c r="K16" s="57" t="e">
        <f t="shared" si="20"/>
        <v>#VALUE!</v>
      </c>
      <c r="L16" s="57" t="e">
        <f t="shared" si="20"/>
        <v>#VALUE!</v>
      </c>
      <c r="M16" s="57" t="e">
        <f t="shared" si="20"/>
        <v>#VALUE!</v>
      </c>
      <c r="N16" s="57" t="e">
        <f t="shared" si="20"/>
        <v>#VALUE!</v>
      </c>
      <c r="O16" s="57" t="e">
        <f t="shared" si="20"/>
        <v>#VALUE!</v>
      </c>
      <c r="P16" s="57">
        <f t="shared" si="20"/>
        <v>472.98685999999998</v>
      </c>
      <c r="Q16" s="57">
        <f t="shared" si="20"/>
        <v>725.34500000000003</v>
      </c>
      <c r="R16" s="57">
        <f>+R18+R20</f>
        <v>1047.1369999999999</v>
      </c>
      <c r="S16" s="57">
        <f t="shared" ref="S16:AD16" si="21">+S18+S20</f>
        <v>1391.819602512988</v>
      </c>
      <c r="T16" s="57">
        <f t="shared" si="21"/>
        <v>1724.39671885949</v>
      </c>
      <c r="U16" s="57">
        <f t="shared" si="21"/>
        <v>2158.5839824068248</v>
      </c>
      <c r="V16" s="57">
        <f t="shared" ref="V16:AA16" si="22">SUM(V17:V20)</f>
        <v>4617.6414751543307</v>
      </c>
      <c r="W16" s="57">
        <f t="shared" si="22"/>
        <v>7996.8499835785242</v>
      </c>
      <c r="X16" s="57">
        <f t="shared" si="22"/>
        <v>9040.6166181867629</v>
      </c>
      <c r="Y16" s="57">
        <f t="shared" si="22"/>
        <v>8483.9031373950493</v>
      </c>
      <c r="Z16" s="57">
        <f t="shared" si="22"/>
        <v>8894.8872474888922</v>
      </c>
      <c r="AA16" s="57">
        <f t="shared" si="22"/>
        <v>8540.188529039573</v>
      </c>
      <c r="AB16" s="57" t="e">
        <f t="shared" si="21"/>
        <v>#REF!</v>
      </c>
      <c r="AC16" s="57" t="e">
        <f t="shared" si="21"/>
        <v>#REF!</v>
      </c>
      <c r="AD16" s="57" t="e">
        <f t="shared" si="21"/>
        <v>#REF!</v>
      </c>
      <c r="AE16" s="57">
        <f>SUM(AE17:AE20)</f>
        <v>9057.6719202226086</v>
      </c>
      <c r="AF16" s="57">
        <v>9078.2220272105624</v>
      </c>
      <c r="AG16" s="57">
        <v>8680.2330156529115</v>
      </c>
      <c r="AH16" s="57">
        <v>8795.4132203054214</v>
      </c>
      <c r="AI16" s="57" t="e">
        <f>SUM(AI17:AI20)</f>
        <v>#REF!</v>
      </c>
      <c r="AJ16" s="58">
        <f>SUM(AJ17:AJ20)</f>
        <v>9405.2716803823332</v>
      </c>
      <c r="AK16" s="58">
        <v>7889.2442155694116</v>
      </c>
      <c r="AL16" s="58">
        <v>8987.6014818138501</v>
      </c>
      <c r="AM16" s="58">
        <v>7703.0509265811397</v>
      </c>
      <c r="AN16" s="58">
        <v>7703.0509265811397</v>
      </c>
      <c r="AO16" s="58">
        <f>SUM(AO17:AO20)</f>
        <v>6302.3365790864664</v>
      </c>
      <c r="AP16" s="58">
        <v>8215.1141323252923</v>
      </c>
      <c r="AQ16" s="58">
        <v>5699.2173985927202</v>
      </c>
      <c r="AR16" s="58">
        <v>5711.4483537774804</v>
      </c>
      <c r="AS16" s="58">
        <f>SUM(AS17:AS20)</f>
        <v>6790.7113078925204</v>
      </c>
      <c r="AT16" s="58">
        <v>4318.6959557650371</v>
      </c>
      <c r="AU16" s="58">
        <v>5135.3714747212498</v>
      </c>
      <c r="AV16" s="58">
        <v>5667.2372562765158</v>
      </c>
      <c r="AW16" s="58">
        <v>5752.2180662171995</v>
      </c>
      <c r="AX16" s="58">
        <f>SUM(AX17:AX20)</f>
        <v>7161.2753011729565</v>
      </c>
      <c r="AY16" s="58"/>
      <c r="AZ16" s="58">
        <v>6044.773096491549</v>
      </c>
      <c r="BA16" s="58">
        <v>5742.5344416669705</v>
      </c>
      <c r="BB16" s="58">
        <v>5892.0736398222843</v>
      </c>
      <c r="BC16" s="58">
        <v>5630.7466938442258</v>
      </c>
      <c r="BD16" s="58">
        <v>5900.9408235971923</v>
      </c>
      <c r="BE16" s="58">
        <v>5611.2804588921881</v>
      </c>
      <c r="BF16" s="58">
        <f>SUM(BF17:BF20)</f>
        <v>7117.5941001351639</v>
      </c>
      <c r="BG16" s="58">
        <v>5452.8602137679372</v>
      </c>
      <c r="BH16" s="58">
        <v>5180.2172030795391</v>
      </c>
      <c r="BI16" s="58">
        <v>6358.895657122177</v>
      </c>
      <c r="BJ16" s="58">
        <v>6036.0250420486855</v>
      </c>
      <c r="BK16" s="58">
        <v>6411.014533735809</v>
      </c>
      <c r="BL16" s="58">
        <v>6085.8948806766166</v>
      </c>
      <c r="BM16" s="58">
        <v>6083.4480954564933</v>
      </c>
      <c r="BN16" s="58">
        <v>5774.7067643112659</v>
      </c>
      <c r="BO16" s="58">
        <f>SUM(BO17:BO20)</f>
        <v>6650.5975902652381</v>
      </c>
      <c r="BP16" s="58">
        <v>6302.6854332100547</v>
      </c>
      <c r="BQ16" s="58">
        <v>6050.5564812100547</v>
      </c>
      <c r="BR16" s="58">
        <v>5578.4925449215207</v>
      </c>
      <c r="BS16" s="58">
        <v>4684.4539436823052</v>
      </c>
      <c r="BT16" s="58">
        <v>6255.2261327841798</v>
      </c>
      <c r="BU16" s="58">
        <v>6255.2261327841798</v>
      </c>
      <c r="BV16" s="58">
        <v>5322.534881169413</v>
      </c>
      <c r="BW16" s="58">
        <v>5840.1541190348962</v>
      </c>
      <c r="BX16" s="58">
        <v>5840.1541190348962</v>
      </c>
      <c r="BY16" s="58">
        <v>5543.5619288380185</v>
      </c>
      <c r="BZ16" s="57">
        <v>5795.0858369568596</v>
      </c>
      <c r="CA16" s="58">
        <f>SUM(CA17:CA20)</f>
        <v>6134.8105448485076</v>
      </c>
      <c r="CB16" s="58">
        <v>7047.8960034262582</v>
      </c>
      <c r="CC16" s="58">
        <v>7047.8960034262582</v>
      </c>
      <c r="CD16" s="58">
        <v>6695.5012032549439</v>
      </c>
      <c r="CE16" s="58">
        <v>6811.5912238107467</v>
      </c>
      <c r="CF16" s="58">
        <v>6811.5912238107467</v>
      </c>
      <c r="CG16" s="58">
        <v>6389.6669626202092</v>
      </c>
      <c r="CH16" s="58">
        <v>6799.923355728567</v>
      </c>
      <c r="CI16" s="58">
        <v>6799.923355728567</v>
      </c>
      <c r="CJ16" s="57">
        <v>6670.8462322983623</v>
      </c>
      <c r="CK16" s="57">
        <v>6670.8462322983623</v>
      </c>
      <c r="CL16" s="58">
        <f>SUM(CL17:CL20)</f>
        <v>6562.9324920762028</v>
      </c>
      <c r="CM16" s="58">
        <v>6867.2752068697655</v>
      </c>
      <c r="CN16" s="58">
        <v>6856.2859834433366</v>
      </c>
      <c r="CO16" s="58">
        <v>6856.2859834433366</v>
      </c>
      <c r="CP16" s="58">
        <v>7701.2956989728664</v>
      </c>
      <c r="CQ16" s="58">
        <v>7541.4939402283217</v>
      </c>
      <c r="CR16" s="58">
        <v>7159.6008667144542</v>
      </c>
      <c r="CS16" s="58">
        <v>7875.3158950931338</v>
      </c>
      <c r="CT16" s="58">
        <v>7718.1871282207321</v>
      </c>
      <c r="CU16" s="58">
        <v>7327.6005430866944</v>
      </c>
      <c r="CV16" s="58">
        <v>7607.5606228864162</v>
      </c>
      <c r="CW16" s="58">
        <v>7529.8882920319884</v>
      </c>
      <c r="CX16" s="58">
        <v>7240.7481270601311</v>
      </c>
      <c r="CY16" s="58">
        <v>7157.3267967348929</v>
      </c>
      <c r="CZ16" s="58">
        <v>7021.5826827913043</v>
      </c>
      <c r="DA16" s="58">
        <f t="shared" ref="DA16" si="23">SUM(DA17:DA20)</f>
        <v>7398.468334607016</v>
      </c>
      <c r="DB16" s="57">
        <v>7779.3985614806224</v>
      </c>
      <c r="DC16" s="57">
        <v>7408.6716120521241</v>
      </c>
      <c r="DD16" s="57">
        <v>7130.0908002807355</v>
      </c>
      <c r="DE16" s="57">
        <v>7381.0842127628421</v>
      </c>
      <c r="DF16" s="57">
        <v>7030.4785936087192</v>
      </c>
      <c r="DG16" s="57">
        <v>6770.0784771819845</v>
      </c>
      <c r="DH16" s="57">
        <v>7017.4051474064481</v>
      </c>
      <c r="DI16" s="57">
        <v>6678.2489023187536</v>
      </c>
      <c r="DJ16" s="57">
        <v>6435.6333714887342</v>
      </c>
      <c r="DK16" s="57">
        <v>6492.2695883055221</v>
      </c>
      <c r="DL16" s="57">
        <v>6201.9509182248348</v>
      </c>
      <c r="DM16" s="57">
        <v>6459.1544214887344</v>
      </c>
      <c r="DN16" s="59">
        <f t="shared" ref="DN16" si="24">SUM(DN17:DN20)</f>
        <v>6615.6172205910352</v>
      </c>
      <c r="DO16" s="57">
        <v>6459.1544214887344</v>
      </c>
      <c r="DP16" s="57">
        <v>6674.2390174613083</v>
      </c>
      <c r="DQ16" s="57">
        <v>6155.4997606756624</v>
      </c>
      <c r="DR16" s="57">
        <v>5667.9809872338719</v>
      </c>
      <c r="DS16" s="57">
        <v>7399.7918082852502</v>
      </c>
      <c r="DT16" s="57">
        <v>7232.4915470558281</v>
      </c>
      <c r="DU16" s="57">
        <v>7138.5928164601837</v>
      </c>
      <c r="DV16" s="60">
        <f>SUM(DV17:DV20)</f>
        <v>7166.2166993923129</v>
      </c>
      <c r="DW16" s="61">
        <f>SUM(DW17:DW20)</f>
        <v>7006.8808790701642</v>
      </c>
      <c r="DX16" s="62">
        <f>SUM(DX17:DX20)</f>
        <v>6791.7543648105966</v>
      </c>
      <c r="DZ16" s="57">
        <f>SUM(DZ17:DZ20)</f>
        <v>7635.6809571459116</v>
      </c>
      <c r="EC16" s="57">
        <f>SUM(EC17:EC20)</f>
        <v>8832.0084790221463</v>
      </c>
      <c r="EF16" s="57">
        <f>SUM(EF17:EF20)</f>
        <v>7873.1587649062039</v>
      </c>
      <c r="EI16" s="57">
        <f>SUM(EI17:EI20)</f>
        <v>9277.1587649062021</v>
      </c>
      <c r="EL16" s="57">
        <f>SUM(EL17:EL20)</f>
        <v>10555.158764906202</v>
      </c>
      <c r="EO16" s="57">
        <f>SUM(EO17:EO20)</f>
        <v>10627.158764906202</v>
      </c>
    </row>
    <row r="17" spans="1:145" ht="15.5" x14ac:dyDescent="0.35">
      <c r="A17" s="56" t="s">
        <v>69</v>
      </c>
      <c r="B17" s="57"/>
      <c r="C17" s="57"/>
      <c r="D17" s="57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69" t="str">
        <f>+[2]CAMEROUN!AN28</f>
        <v>…</v>
      </c>
      <c r="W17" s="69" t="str">
        <f>+[2]CAMEROUN!AO28</f>
        <v>…</v>
      </c>
      <c r="X17" s="69" t="str">
        <f>+[2]CAMEROUN!AP28</f>
        <v>…</v>
      </c>
      <c r="Y17" s="69" t="str">
        <f>+[2]CAMEROUN!AQ28</f>
        <v>…</v>
      </c>
      <c r="Z17" s="69" t="str">
        <f>+[2]CAMEROUN!AR28</f>
        <v>…</v>
      </c>
      <c r="AA17" s="69" t="str">
        <f>+[2]CAMEROUN!AS28</f>
        <v>…</v>
      </c>
      <c r="AB17" s="57"/>
      <c r="AC17" s="57"/>
      <c r="AD17" s="57"/>
      <c r="AE17" s="69">
        <f>+[2]CAMEROUN!AT28</f>
        <v>83.853414000000001</v>
      </c>
      <c r="AF17" s="57"/>
      <c r="AG17" s="57"/>
      <c r="AH17" s="57"/>
      <c r="AI17" s="69" t="e">
        <f>+[2]CAMEROUN!#REF!</f>
        <v>#REF!</v>
      </c>
      <c r="AJ17" s="70">
        <f>+[2]CAMEROUN!AU28</f>
        <v>170.86030199999999</v>
      </c>
      <c r="AK17" s="70">
        <v>33.627654738878149</v>
      </c>
      <c r="AL17" s="70">
        <v>33.627654738878149</v>
      </c>
      <c r="AM17" s="70">
        <v>47.884859042553195</v>
      </c>
      <c r="AN17" s="70">
        <v>47.884859042553195</v>
      </c>
      <c r="AO17" s="70">
        <f>+[2]CAMEROUN!AV28</f>
        <v>174.006</v>
      </c>
      <c r="AP17" s="70">
        <v>47.884859042553195</v>
      </c>
      <c r="AQ17" s="70">
        <v>50.187024419729198</v>
      </c>
      <c r="AR17" s="70">
        <v>44.719516199226312</v>
      </c>
      <c r="AS17" s="70">
        <f>+[2]CAMEROUN!AZ28</f>
        <v>227.01599999999999</v>
      </c>
      <c r="AT17" s="70">
        <v>120.80619801740799</v>
      </c>
      <c r="AU17" s="70">
        <v>64.599975096711802</v>
      </c>
      <c r="AV17" s="70">
        <v>64.191968326885885</v>
      </c>
      <c r="AW17" s="70">
        <v>64.191968326885885</v>
      </c>
      <c r="AX17" s="70">
        <f>+[2]CAMEROUN!BE28</f>
        <v>187.12800000000001</v>
      </c>
      <c r="AY17" s="70"/>
      <c r="AZ17" s="70">
        <v>235.2290643133463</v>
      </c>
      <c r="BA17" s="70">
        <v>223.46761109767891</v>
      </c>
      <c r="BB17" s="70">
        <v>212.58139821083174</v>
      </c>
      <c r="BC17" s="70">
        <v>235.2290643133463</v>
      </c>
      <c r="BD17" s="70">
        <v>107.73352949709866</v>
      </c>
      <c r="BE17" s="70">
        <v>107.73352949709866</v>
      </c>
      <c r="BF17" s="70">
        <f>+[2]CAMEROUN!BL28</f>
        <v>930.74399999999991</v>
      </c>
      <c r="BG17" s="70">
        <v>239.04590183752421</v>
      </c>
      <c r="BH17" s="70">
        <v>227.093606745648</v>
      </c>
      <c r="BI17" s="70">
        <v>1307.7</v>
      </c>
      <c r="BJ17" s="70">
        <v>1242.3150000000001</v>
      </c>
      <c r="BK17" s="70">
        <v>1307.7</v>
      </c>
      <c r="BL17" s="70">
        <v>1242.3150000000001</v>
      </c>
      <c r="BM17" s="70">
        <v>1024.8422183999999</v>
      </c>
      <c r="BN17" s="70">
        <v>973.60010747999991</v>
      </c>
      <c r="BO17" s="70">
        <f>+[2]CAMEROUN!BU28</f>
        <v>1275.3900000000001</v>
      </c>
      <c r="BP17" s="70">
        <v>1465.866</v>
      </c>
      <c r="BQ17" s="70">
        <v>1213.737048</v>
      </c>
      <c r="BR17" s="70">
        <v>1078.8773759999999</v>
      </c>
      <c r="BS17" s="70">
        <v>1078.8773759999999</v>
      </c>
      <c r="BT17" s="70">
        <v>1465.866</v>
      </c>
      <c r="BU17" s="70">
        <v>1465.866</v>
      </c>
      <c r="BV17" s="70">
        <v>1245.9860999999999</v>
      </c>
      <c r="BW17" s="70">
        <v>1250.712</v>
      </c>
      <c r="BX17" s="70">
        <v>1250.712</v>
      </c>
      <c r="BY17" s="70">
        <v>1193.9968158471659</v>
      </c>
      <c r="BZ17" s="69">
        <v>1256.2379999999998</v>
      </c>
      <c r="CA17" s="70">
        <f>+[2]CAMEROUN!CG28</f>
        <v>1354.5540000000001</v>
      </c>
      <c r="CB17" s="70">
        <v>1422</v>
      </c>
      <c r="CC17" s="70">
        <v>1422</v>
      </c>
      <c r="CD17" s="70">
        <v>1350.8999999999999</v>
      </c>
      <c r="CE17" s="70">
        <v>1440</v>
      </c>
      <c r="CF17" s="70">
        <v>1440</v>
      </c>
      <c r="CG17" s="70">
        <v>1286.6552999999999</v>
      </c>
      <c r="CH17" s="70">
        <v>1419.84</v>
      </c>
      <c r="CI17" s="70">
        <v>1419.84</v>
      </c>
      <c r="CJ17" s="69">
        <v>1305</v>
      </c>
      <c r="CK17" s="69">
        <v>1305</v>
      </c>
      <c r="CL17" s="70">
        <f>+[2]CAMEROUN!CR28</f>
        <v>1328.8139999999999</v>
      </c>
      <c r="CM17" s="70">
        <v>1404</v>
      </c>
      <c r="CN17" s="70">
        <v>1404</v>
      </c>
      <c r="CO17" s="70">
        <v>1404</v>
      </c>
      <c r="CP17" s="70">
        <v>1432.08</v>
      </c>
      <c r="CQ17" s="70">
        <v>1404</v>
      </c>
      <c r="CR17" s="70">
        <v>1333.8</v>
      </c>
      <c r="CS17" s="70">
        <v>1712.8044000000002</v>
      </c>
      <c r="CT17" s="70">
        <v>1679.22</v>
      </c>
      <c r="CU17" s="70">
        <v>1595.259</v>
      </c>
      <c r="CV17" s="70">
        <v>1695.6486</v>
      </c>
      <c r="CW17" s="70">
        <v>1678.86</v>
      </c>
      <c r="CX17" s="70">
        <v>1449.0187199999998</v>
      </c>
      <c r="CY17" s="70">
        <v>1434.6719999999998</v>
      </c>
      <c r="CZ17" s="70">
        <v>1405.9785599999998</v>
      </c>
      <c r="DA17" s="70">
        <f>+[2]CAMEROUN!DD28</f>
        <v>1588.0399199999999</v>
      </c>
      <c r="DB17" s="69">
        <v>1663.2</v>
      </c>
      <c r="DC17" s="69">
        <v>1584</v>
      </c>
      <c r="DD17" s="69">
        <v>1584</v>
      </c>
      <c r="DE17" s="69">
        <v>1546.6059</v>
      </c>
      <c r="DF17" s="69">
        <v>1472.9579999999999</v>
      </c>
      <c r="DG17" s="69">
        <v>1399.3100999999999</v>
      </c>
      <c r="DH17" s="69">
        <v>1546.6059</v>
      </c>
      <c r="DI17" s="69">
        <v>1472.9579999999999</v>
      </c>
      <c r="DJ17" s="69">
        <v>1399.3100999999999</v>
      </c>
      <c r="DK17" s="69">
        <v>1555.2989999999998</v>
      </c>
      <c r="DL17" s="69">
        <v>1497.7169999999999</v>
      </c>
      <c r="DM17" s="69">
        <v>1422.8311499999998</v>
      </c>
      <c r="DN17" s="71">
        <f>+[2]CAMEROUN!DQ28</f>
        <v>1656</v>
      </c>
      <c r="DO17" s="69">
        <v>1422.8311499999998</v>
      </c>
      <c r="DP17" s="69">
        <v>1594.0908528294426</v>
      </c>
      <c r="DQ17" s="69">
        <v>1518.1817645994695</v>
      </c>
      <c r="DR17" s="69">
        <v>1442.2726763694959</v>
      </c>
      <c r="DS17" s="69">
        <v>1564.7760000000001</v>
      </c>
      <c r="DT17" s="69">
        <v>1519.2</v>
      </c>
      <c r="DU17" s="69">
        <v>1519.2</v>
      </c>
      <c r="DV17" s="72">
        <f>+[2]CAMEROUN!EA28</f>
        <v>1491.3576</v>
      </c>
      <c r="DW17" s="73">
        <f>+[2]CAMEROUN!EB28</f>
        <v>1447.92</v>
      </c>
      <c r="DX17" s="74">
        <f>+[2]CAMEROUN!EC28</f>
        <v>1404.4823999999999</v>
      </c>
      <c r="DZ17" s="69">
        <f>+[2]CAMEROUN!EE28</f>
        <v>1782</v>
      </c>
      <c r="EC17" s="69">
        <f>+[2]CAMEROUN!EH28</f>
        <v>1170</v>
      </c>
      <c r="EF17" s="69">
        <f>+[2]CAMEROUN!EK28</f>
        <v>702</v>
      </c>
      <c r="EI17" s="69">
        <f>+[2]CAMEROUN!EN28</f>
        <v>2106</v>
      </c>
      <c r="EL17" s="69">
        <f>+[2]CAMEROUN!EQ28</f>
        <v>3384</v>
      </c>
      <c r="EO17" s="69">
        <f>+[2]CAMEROUN!ET28</f>
        <v>3456</v>
      </c>
    </row>
    <row r="18" spans="1:145" ht="15.5" x14ac:dyDescent="0.35">
      <c r="A18" s="56" t="s">
        <v>70</v>
      </c>
      <c r="B18" s="57">
        <f>+[3]CONGO!D22</f>
        <v>0</v>
      </c>
      <c r="C18" s="57">
        <f>+[3]CONGO!E22</f>
        <v>0</v>
      </c>
      <c r="D18" s="57">
        <f>+[3]CONGO!F22</f>
        <v>0</v>
      </c>
      <c r="E18" s="57">
        <f>+[3]CONGO!G22</f>
        <v>0</v>
      </c>
      <c r="F18" s="57">
        <f>+[3]CONGO!H22</f>
        <v>0</v>
      </c>
      <c r="G18" s="57">
        <f>+[3]CONGO!I22</f>
        <v>0</v>
      </c>
      <c r="H18" s="57">
        <f>+[3]CONGO!J22</f>
        <v>0</v>
      </c>
      <c r="I18" s="69" t="str">
        <f>+[3]CONGO!K22</f>
        <v>…</v>
      </c>
      <c r="J18" s="69" t="str">
        <f>+[3]CONGO!L22</f>
        <v>…</v>
      </c>
      <c r="K18" s="69" t="str">
        <f>+[3]CONGO!M22</f>
        <v>…</v>
      </c>
      <c r="L18" s="69">
        <f>+[3]CONGO!N22</f>
        <v>0</v>
      </c>
      <c r="M18" s="69">
        <f>+[3]CONGO!O22</f>
        <v>0</v>
      </c>
      <c r="N18" s="69">
        <f>+[3]CONGO!P22</f>
        <v>0</v>
      </c>
      <c r="O18" s="69">
        <f>+[3]CONGO!Q22</f>
        <v>0</v>
      </c>
      <c r="P18" s="57">
        <f>+[3]CONGO!R22</f>
        <v>0</v>
      </c>
      <c r="Q18" s="57">
        <f>+[3]CONGO!S22</f>
        <v>0</v>
      </c>
      <c r="R18" s="57">
        <f>+[3]CONGO!T22</f>
        <v>277.31900000000002</v>
      </c>
      <c r="S18" s="57">
        <f>+[3]CONGO!U22</f>
        <v>238.89099999999999</v>
      </c>
      <c r="T18" s="57">
        <f>+[3]CONGO!V22</f>
        <v>234.15700000000001</v>
      </c>
      <c r="U18" s="57">
        <f>+[3]CONGO!W22</f>
        <v>252.59299999999999</v>
      </c>
      <c r="V18" s="57">
        <f>+[3]CONGO!X22</f>
        <v>96.757000000000005</v>
      </c>
      <c r="W18" s="57">
        <f>+[3]CONGO!Y22</f>
        <v>136.35</v>
      </c>
      <c r="X18" s="57">
        <f>+[3]CONGO!Z22</f>
        <v>206.45400000000001</v>
      </c>
      <c r="Y18" s="57">
        <f>+[3]CONGO!AA22</f>
        <v>204.55699999999999</v>
      </c>
      <c r="Z18" s="57">
        <f>+[3]CONGO!AB22</f>
        <v>221.547</v>
      </c>
      <c r="AA18" s="57">
        <f>+[3]CONGO!AC22</f>
        <v>227.42699999999999</v>
      </c>
      <c r="AB18" s="57">
        <f>+[3]CONGO!AD22</f>
        <v>0</v>
      </c>
      <c r="AC18" s="57">
        <f>+[3]CONGO!AE22</f>
        <v>0</v>
      </c>
      <c r="AD18" s="57">
        <f>+[3]CONGO!AF22</f>
        <v>0</v>
      </c>
      <c r="AE18" s="57">
        <f>+[3]CONGO!AH22</f>
        <v>123.05137182402299</v>
      </c>
      <c r="AF18" s="57">
        <v>270.64999999999998</v>
      </c>
      <c r="AG18" s="57">
        <v>229.349750833857</v>
      </c>
      <c r="AH18" s="57">
        <v>182.15065202212537</v>
      </c>
      <c r="AI18" s="57">
        <v>182.15065202212537</v>
      </c>
      <c r="AJ18" s="58">
        <f>+[3]CONGO!AM22</f>
        <v>145.23844127163954</v>
      </c>
      <c r="AK18" s="58">
        <v>182.615092503255</v>
      </c>
      <c r="AL18" s="58">
        <v>259.16208790813624</v>
      </c>
      <c r="AM18" s="58">
        <v>247.59858845338982</v>
      </c>
      <c r="AN18" s="58">
        <v>247.59858845338982</v>
      </c>
      <c r="AO18" s="58">
        <f>+[3]CONGO!AR22</f>
        <v>162.63204250270729</v>
      </c>
      <c r="AP18" s="58">
        <v>241.76795071740401</v>
      </c>
      <c r="AQ18" s="58">
        <v>148.28584209236823</v>
      </c>
      <c r="AR18" s="58">
        <v>144.763505864027</v>
      </c>
      <c r="AS18" s="58">
        <f>+[3]CONGO!AV22</f>
        <v>156.47054047052561</v>
      </c>
      <c r="AT18" s="58">
        <v>213.08230835164031</v>
      </c>
      <c r="AU18" s="58">
        <v>159.73387727421542</v>
      </c>
      <c r="AV18" s="58">
        <v>150.45873459963914</v>
      </c>
      <c r="AW18" s="58">
        <v>235.43954454032274</v>
      </c>
      <c r="AX18" s="58">
        <f>+[3]CONGO!BA22</f>
        <v>126.29766693342425</v>
      </c>
      <c r="AY18" s="58"/>
      <c r="AZ18" s="58">
        <v>144.21237427755256</v>
      </c>
      <c r="BA18" s="58">
        <v>137.00175556367489</v>
      </c>
      <c r="BB18" s="58">
        <v>114.86924555031254</v>
      </c>
      <c r="BC18" s="58">
        <v>109.12578327279691</v>
      </c>
      <c r="BD18" s="58">
        <v>107.05063810538265</v>
      </c>
      <c r="BE18" s="58">
        <v>101.69810620011351</v>
      </c>
      <c r="BF18" s="58">
        <f>+[3]CONGO!BI22</f>
        <v>91.578972520639368</v>
      </c>
      <c r="BG18" s="58">
        <v>143.3720996463841</v>
      </c>
      <c r="BH18" s="58">
        <v>136.20349466406489</v>
      </c>
      <c r="BI18" s="58">
        <v>103.70173089227372</v>
      </c>
      <c r="BJ18" s="58">
        <v>93.590812130277001</v>
      </c>
      <c r="BK18" s="58">
        <v>96.187923629528925</v>
      </c>
      <c r="BL18" s="58">
        <v>86.809601075649866</v>
      </c>
      <c r="BM18" s="58">
        <v>96.187923629528925</v>
      </c>
      <c r="BN18" s="58">
        <v>86.809601075649866</v>
      </c>
      <c r="BO18" s="58">
        <f>+[3]CONGO!BR22</f>
        <v>102.5470112117488</v>
      </c>
      <c r="BP18" s="58">
        <v>127.92244663235091</v>
      </c>
      <c r="BQ18" s="58">
        <v>127.92244663235091</v>
      </c>
      <c r="BR18" s="58">
        <v>117.68865090176284</v>
      </c>
      <c r="BS18" s="58">
        <v>100.03535326649842</v>
      </c>
      <c r="BT18" s="58">
        <v>124.89979556976083</v>
      </c>
      <c r="BU18" s="58">
        <v>124.89979556976083</v>
      </c>
      <c r="BV18" s="58">
        <v>111.75749453715609</v>
      </c>
      <c r="BW18" s="58">
        <v>137.81466173809724</v>
      </c>
      <c r="BX18" s="58">
        <v>137.81466173809724</v>
      </c>
      <c r="BY18" s="58">
        <v>120.51902855889257</v>
      </c>
      <c r="BZ18" s="57">
        <v>127.02428924897147</v>
      </c>
      <c r="CA18" s="58">
        <f>+[3]CONGO!CD22</f>
        <v>133.172605</v>
      </c>
      <c r="CB18" s="58">
        <v>137.25894798022057</v>
      </c>
      <c r="CC18" s="58">
        <v>137.25894798022057</v>
      </c>
      <c r="CD18" s="58">
        <v>130.39600058120953</v>
      </c>
      <c r="CE18" s="58">
        <v>117.93144234225093</v>
      </c>
      <c r="CF18" s="58">
        <v>117.93144234225093</v>
      </c>
      <c r="CG18" s="58">
        <v>112.03487022513835</v>
      </c>
      <c r="CH18" s="58">
        <v>118.52035084835676</v>
      </c>
      <c r="CI18" s="58">
        <v>118.52035084835676</v>
      </c>
      <c r="CJ18" s="57">
        <v>118.52035084835676</v>
      </c>
      <c r="CK18" s="57">
        <v>118.52035084835676</v>
      </c>
      <c r="CL18" s="58">
        <f>+[3]CONGO!CO22</f>
        <v>91.296999999999997</v>
      </c>
      <c r="CM18" s="58">
        <v>131.8551796833147</v>
      </c>
      <c r="CN18" s="58">
        <v>120.86595625688508</v>
      </c>
      <c r="CO18" s="58">
        <v>120.86595625688508</v>
      </c>
      <c r="CP18" s="58">
        <v>132.25515532200114</v>
      </c>
      <c r="CQ18" s="58">
        <v>120.86595625688508</v>
      </c>
      <c r="CR18" s="58">
        <v>110.00428194158926</v>
      </c>
      <c r="CS18" s="58">
        <v>122.43688398709412</v>
      </c>
      <c r="CT18" s="58">
        <v>117.32535262657589</v>
      </c>
      <c r="CU18" s="58">
        <v>106.78185627224566</v>
      </c>
      <c r="CV18" s="58">
        <v>94.201850451678794</v>
      </c>
      <c r="CW18" s="58">
        <v>90.919210413435707</v>
      </c>
      <c r="CX18" s="58">
        <v>96.088360955823177</v>
      </c>
      <c r="CY18" s="58">
        <v>83.406236235578262</v>
      </c>
      <c r="CZ18" s="58">
        <v>89.140533501974801</v>
      </c>
      <c r="DA18" s="58">
        <f>+[3]CONGO!DA22</f>
        <v>72.955260734734509</v>
      </c>
      <c r="DB18" s="57">
        <v>60.184873788780102</v>
      </c>
      <c r="DC18" s="57">
        <v>57.039528536083935</v>
      </c>
      <c r="DD18" s="57">
        <v>51.798739477673237</v>
      </c>
      <c r="DE18" s="57">
        <v>84.394388336772892</v>
      </c>
      <c r="DF18" s="57">
        <v>81.2501893934148</v>
      </c>
      <c r="DG18" s="57">
        <v>78.105990450056737</v>
      </c>
      <c r="DH18" s="57">
        <v>73.456027817183468</v>
      </c>
      <c r="DI18" s="57">
        <v>64.964026519453952</v>
      </c>
      <c r="DJ18" s="57">
        <v>68.468755268024978</v>
      </c>
      <c r="DK18" s="57">
        <v>73.456027817183468</v>
      </c>
      <c r="DL18" s="57">
        <v>58.326273194586889</v>
      </c>
      <c r="DM18" s="57">
        <v>68.468755268024978</v>
      </c>
      <c r="DN18" s="59">
        <f>+[3]CONGO!DN22</f>
        <v>29.386892431890171</v>
      </c>
      <c r="DO18" s="57">
        <v>68.468755268024978</v>
      </c>
      <c r="DP18" s="57">
        <v>451.50819099533862</v>
      </c>
      <c r="DQ18" s="57">
        <v>431.00837053455217</v>
      </c>
      <c r="DR18" s="57">
        <v>409.8467560164799</v>
      </c>
      <c r="DS18" s="57">
        <v>840.14157134161337</v>
      </c>
      <c r="DT18" s="57">
        <v>796.84266164120766</v>
      </c>
      <c r="DU18" s="57">
        <v>702.94393104556309</v>
      </c>
      <c r="DV18" s="60">
        <f>+[3]CONGO!DX22</f>
        <v>748.38194880654237</v>
      </c>
      <c r="DW18" s="61">
        <f>+[3]CONGO!DY22</f>
        <v>710.23188113858146</v>
      </c>
      <c r="DX18" s="62">
        <f>+[3]CONGO!DZ22</f>
        <v>674.72028708165237</v>
      </c>
      <c r="DZ18" s="57">
        <f>+[3]CONGO!EB22</f>
        <v>706.9464784646641</v>
      </c>
      <c r="EC18" s="57">
        <f>+[3]CONGO!EE22</f>
        <v>2137.0701058242635</v>
      </c>
      <c r="EF18" s="57">
        <f>+[3]CONGO!EH22</f>
        <v>2137.0701058242635</v>
      </c>
      <c r="EI18" s="57">
        <f>+[3]CONGO!EK22</f>
        <v>2137.0701058242635</v>
      </c>
      <c r="EL18" s="57">
        <f>+[3]CONGO!EN22</f>
        <v>2137.0701058242635</v>
      </c>
      <c r="EO18" s="57">
        <f>+[3]CONGO!EQ22</f>
        <v>2137.0701058242635</v>
      </c>
    </row>
    <row r="19" spans="1:145" ht="15.5" x14ac:dyDescent="0.35">
      <c r="A19" s="56" t="s">
        <v>71</v>
      </c>
      <c r="B19" s="57"/>
      <c r="C19" s="57"/>
      <c r="D19" s="57"/>
      <c r="E19" s="57"/>
      <c r="F19" s="57"/>
      <c r="G19" s="57"/>
      <c r="H19" s="57"/>
      <c r="I19" s="69"/>
      <c r="J19" s="69"/>
      <c r="K19" s="69"/>
      <c r="L19" s="69"/>
      <c r="M19" s="69"/>
      <c r="N19" s="69"/>
      <c r="O19" s="69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8">
        <f>[4]GABON!AE32</f>
        <v>317.08464033999996</v>
      </c>
      <c r="AK19" s="58"/>
      <c r="AL19" s="58"/>
      <c r="AM19" s="58"/>
      <c r="AN19" s="58"/>
      <c r="AO19" s="58">
        <f>[4]GABON!AF32</f>
        <v>338.50708515000002</v>
      </c>
      <c r="AP19" s="58"/>
      <c r="AQ19" s="58"/>
      <c r="AR19" s="58"/>
      <c r="AS19" s="58">
        <f>[4]GABON!AJ32</f>
        <v>380.23118873999994</v>
      </c>
      <c r="AT19" s="58"/>
      <c r="AU19" s="58"/>
      <c r="AV19" s="58"/>
      <c r="AW19" s="58"/>
      <c r="AX19" s="58">
        <f>[4]GABON!AO32</f>
        <v>355.83978390999999</v>
      </c>
      <c r="AY19" s="58"/>
      <c r="AZ19" s="58"/>
      <c r="BA19" s="58"/>
      <c r="BB19" s="58"/>
      <c r="BC19" s="58"/>
      <c r="BD19" s="58"/>
      <c r="BE19" s="58"/>
      <c r="BF19" s="58">
        <f>[4]GABON!AV32</f>
        <v>370.49911456999996</v>
      </c>
      <c r="BG19" s="58"/>
      <c r="BH19" s="58"/>
      <c r="BI19" s="58"/>
      <c r="BJ19" s="58"/>
      <c r="BK19" s="58"/>
      <c r="BL19" s="58"/>
      <c r="BM19" s="58"/>
      <c r="BN19" s="58"/>
      <c r="BO19" s="58">
        <f>[4]GABON!BE32</f>
        <v>300.08810493999999</v>
      </c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7"/>
      <c r="CA19" s="58">
        <f>[4]GABON!BQ32</f>
        <v>335.94323240286599</v>
      </c>
      <c r="CB19" s="58"/>
      <c r="CC19" s="58"/>
      <c r="CD19" s="58"/>
      <c r="CE19" s="58"/>
      <c r="CF19" s="58"/>
      <c r="CG19" s="58"/>
      <c r="CH19" s="58"/>
      <c r="CI19" s="58"/>
      <c r="CJ19" s="57"/>
      <c r="CK19" s="57"/>
      <c r="CL19" s="58">
        <f>[4]GABON!CB32</f>
        <v>322.03435602000002</v>
      </c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>
        <f>[4]GABON!CN32</f>
        <v>297.30026742000001</v>
      </c>
      <c r="DB19" s="57"/>
      <c r="DC19" s="57"/>
      <c r="DD19" s="57"/>
      <c r="DE19" s="57"/>
      <c r="DF19" s="57"/>
      <c r="DG19" s="57"/>
      <c r="DH19" s="57"/>
      <c r="DI19" s="57"/>
      <c r="DJ19" s="57"/>
      <c r="DK19" s="57"/>
      <c r="DL19" s="57"/>
      <c r="DM19" s="57"/>
      <c r="DN19" s="59">
        <f>[4]GABON!DA32</f>
        <v>289.69312241999995</v>
      </c>
      <c r="DO19" s="57"/>
      <c r="DP19" s="57">
        <v>332.55320762801983</v>
      </c>
      <c r="DQ19" s="57">
        <v>300.7762018975443</v>
      </c>
      <c r="DR19" s="57">
        <v>300.88147356820843</v>
      </c>
      <c r="DS19" s="57">
        <v>338.23599389932929</v>
      </c>
      <c r="DT19" s="57">
        <v>305.91597150936491</v>
      </c>
      <c r="DU19" s="57">
        <v>305.91597150936491</v>
      </c>
      <c r="DV19" s="60">
        <f>[4]GABON!DK32</f>
        <v>338.23599389932929</v>
      </c>
      <c r="DW19" s="61">
        <f>[4]GABON!DL32</f>
        <v>305.91597150936491</v>
      </c>
      <c r="DX19" s="62">
        <f>[4]GABON!DM32</f>
        <v>306.02304209939308</v>
      </c>
      <c r="DZ19" s="57">
        <f>[4]GABON!DO32</f>
        <v>342.93180406199758</v>
      </c>
      <c r="EC19" s="57">
        <f>[4]GABON!DR32</f>
        <v>428.66475507749692</v>
      </c>
      <c r="EF19" s="57">
        <f>[4]GABON!DU32</f>
        <v>514.39770609299637</v>
      </c>
      <c r="EI19" s="57">
        <f>[4]GABON!DX32</f>
        <v>514.39770609299637</v>
      </c>
      <c r="EL19" s="57">
        <f>[4]GABON!EA32</f>
        <v>514.39770609299637</v>
      </c>
      <c r="EO19" s="57">
        <f>[4]GABON!ED32</f>
        <v>514.39770609299637</v>
      </c>
    </row>
    <row r="20" spans="1:145" ht="15.5" x14ac:dyDescent="0.35">
      <c r="A20" s="56" t="s">
        <v>72</v>
      </c>
      <c r="B20" s="57">
        <f>+[5]GUINEE!D20</f>
        <v>0</v>
      </c>
      <c r="C20" s="57">
        <f>+[5]GUINEE!E20</f>
        <v>0</v>
      </c>
      <c r="D20" s="57">
        <f>+[5]GUINEE!F20</f>
        <v>0</v>
      </c>
      <c r="E20" s="57">
        <f>+[5]GUINEE!G20</f>
        <v>0</v>
      </c>
      <c r="F20" s="57">
        <f>+[5]GUINEE!H20</f>
        <v>0</v>
      </c>
      <c r="G20" s="57">
        <f>+[5]GUINEE!I20</f>
        <v>0</v>
      </c>
      <c r="H20" s="57">
        <f>+[5]GUINEE!J20</f>
        <v>0</v>
      </c>
      <c r="I20" s="69" t="str">
        <f>+[5]GUINEE!K20</f>
        <v>…</v>
      </c>
      <c r="J20" s="69" t="str">
        <f>+[5]GUINEE!L20</f>
        <v>…</v>
      </c>
      <c r="K20" s="69" t="str">
        <f>+[5]GUINEE!M20</f>
        <v>…</v>
      </c>
      <c r="L20" s="69" t="str">
        <f>+[5]GUINEE!N20</f>
        <v>…</v>
      </c>
      <c r="M20" s="69" t="str">
        <f>+[5]GUINEE!O20</f>
        <v>…</v>
      </c>
      <c r="N20" s="69" t="str">
        <f>+[5]GUINEE!P20</f>
        <v>…</v>
      </c>
      <c r="O20" s="69" t="str">
        <f>+[5]GUINEE!Q20</f>
        <v>…</v>
      </c>
      <c r="P20" s="57">
        <f>+[5]GUINEE!R20</f>
        <v>472.98685999999998</v>
      </c>
      <c r="Q20" s="57">
        <f>+[5]GUINEE!S20</f>
        <v>725.34500000000003</v>
      </c>
      <c r="R20" s="57">
        <f>+[5]GUINEE!T20</f>
        <v>769.81799999999998</v>
      </c>
      <c r="S20" s="57">
        <f>+[5]GUINEE!U20</f>
        <v>1152.9286025129879</v>
      </c>
      <c r="T20" s="57">
        <f>+[5]GUINEE!V20</f>
        <v>1490.23971885949</v>
      </c>
      <c r="U20" s="57">
        <f>+[5]GUINEE!W20</f>
        <v>1905.990982406825</v>
      </c>
      <c r="V20" s="57">
        <f>+[5]GUINEE!X20</f>
        <v>4520.8844751543311</v>
      </c>
      <c r="W20" s="57">
        <f>+[5]GUINEE!Y20</f>
        <v>7860.4999835785238</v>
      </c>
      <c r="X20" s="57">
        <f>+[5]GUINEE!Z20</f>
        <v>8834.1626181867632</v>
      </c>
      <c r="Y20" s="57">
        <f>+[5]GUINEE!AA20</f>
        <v>8279.3461373950486</v>
      </c>
      <c r="Z20" s="57">
        <f>+[5]GUINEE!AB20</f>
        <v>8673.3402474888917</v>
      </c>
      <c r="AA20" s="57">
        <f>+[5]GUINEE!AC20</f>
        <v>8312.7615290395734</v>
      </c>
      <c r="AB20" s="57" t="e">
        <f>+[5]GUINEE!#REF!</f>
        <v>#REF!</v>
      </c>
      <c r="AC20" s="57" t="e">
        <f>+[5]GUINEE!#REF!</f>
        <v>#REF!</v>
      </c>
      <c r="AD20" s="57" t="e">
        <f>+[5]GUINEE!#REF!</f>
        <v>#REF!</v>
      </c>
      <c r="AE20" s="57">
        <f>+[5]GUINEE!AD20</f>
        <v>8850.7671343985858</v>
      </c>
      <c r="AF20" s="57">
        <v>8807.5760272105617</v>
      </c>
      <c r="AG20" s="57">
        <v>8450.8832688190541</v>
      </c>
      <c r="AH20" s="57">
        <v>8613.2625682832968</v>
      </c>
      <c r="AI20" s="57">
        <v>8613.2625682832968</v>
      </c>
      <c r="AJ20" s="58">
        <f>+[5]GUINEE!AE20</f>
        <v>8772.088296770693</v>
      </c>
      <c r="AK20" s="58">
        <v>7673.0018683272783</v>
      </c>
      <c r="AL20" s="58">
        <v>8694.8117391668366</v>
      </c>
      <c r="AM20" s="58">
        <v>7407.5634790851964</v>
      </c>
      <c r="AN20" s="58">
        <v>7407.5634790851964</v>
      </c>
      <c r="AO20" s="58">
        <f>+[5]GUINEE!AF20</f>
        <v>5627.1914514337595</v>
      </c>
      <c r="AP20" s="58">
        <v>7925.5013265653297</v>
      </c>
      <c r="AQ20" s="58">
        <v>5504.7445320806228</v>
      </c>
      <c r="AR20" s="58">
        <v>5521.9653717142273</v>
      </c>
      <c r="AS20" s="58">
        <f>+[5]GUINEE!AJ20</f>
        <v>6026.9935786819951</v>
      </c>
      <c r="AT20" s="58">
        <v>3984.8074493959889</v>
      </c>
      <c r="AU20" s="58">
        <v>4911.0376623503216</v>
      </c>
      <c r="AV20" s="58">
        <v>5452.5865533499909</v>
      </c>
      <c r="AW20" s="58">
        <v>5452.5865533499909</v>
      </c>
      <c r="AX20" s="58">
        <f>+[5]GUINEE!AO20</f>
        <v>6492.0098503295321</v>
      </c>
      <c r="AY20" s="58"/>
      <c r="AZ20" s="58">
        <v>5665.3316579006505</v>
      </c>
      <c r="BA20" s="58">
        <v>5382.0650750056166</v>
      </c>
      <c r="BB20" s="58">
        <v>5564.6229960611399</v>
      </c>
      <c r="BC20" s="58">
        <v>5286.3918462580823</v>
      </c>
      <c r="BD20" s="58">
        <v>5686.1566559947114</v>
      </c>
      <c r="BE20" s="58">
        <v>5401.8488231949759</v>
      </c>
      <c r="BF20" s="58">
        <f>+[5]GUINEE!AV20</f>
        <v>5724.772013044525</v>
      </c>
      <c r="BG20" s="58">
        <v>5070.4422122840288</v>
      </c>
      <c r="BH20" s="58">
        <v>4816.9201016698262</v>
      </c>
      <c r="BI20" s="58">
        <v>4947.4939262299031</v>
      </c>
      <c r="BJ20" s="58">
        <v>4700.1192299184086</v>
      </c>
      <c r="BK20" s="58">
        <v>5007.1266101062802</v>
      </c>
      <c r="BL20" s="58">
        <v>4756.7702796009662</v>
      </c>
      <c r="BM20" s="58">
        <v>4962.4179534269642</v>
      </c>
      <c r="BN20" s="58">
        <v>4714.2970557556164</v>
      </c>
      <c r="BO20" s="58">
        <f>+[5]GUINEE!BE20</f>
        <v>4972.5724741134891</v>
      </c>
      <c r="BP20" s="58">
        <v>4708.8969865777035</v>
      </c>
      <c r="BQ20" s="58">
        <v>4708.8969865777035</v>
      </c>
      <c r="BR20" s="58">
        <v>4381.9265180197581</v>
      </c>
      <c r="BS20" s="58">
        <v>3505.5412144158067</v>
      </c>
      <c r="BT20" s="58">
        <v>4664.4603372144193</v>
      </c>
      <c r="BU20" s="58">
        <v>4664.4603372144193</v>
      </c>
      <c r="BV20" s="58">
        <v>3964.7912866322567</v>
      </c>
      <c r="BW20" s="58">
        <v>4451.6274572967986</v>
      </c>
      <c r="BX20" s="58">
        <v>4451.6274572967986</v>
      </c>
      <c r="BY20" s="58">
        <v>4229.0460844319596</v>
      </c>
      <c r="BZ20" s="57">
        <v>4411.8235477078888</v>
      </c>
      <c r="CA20" s="58">
        <f>+[5]GUINEE!BQ20</f>
        <v>4311.140707445642</v>
      </c>
      <c r="CB20" s="58">
        <v>5488.6370554460373</v>
      </c>
      <c r="CC20" s="58">
        <v>5488.6370554460373</v>
      </c>
      <c r="CD20" s="58">
        <v>5214.2052026737347</v>
      </c>
      <c r="CE20" s="58">
        <v>5253.6597814684956</v>
      </c>
      <c r="CF20" s="58">
        <v>5253.6597814684956</v>
      </c>
      <c r="CG20" s="58">
        <v>4990.9767923950712</v>
      </c>
      <c r="CH20" s="58">
        <v>5261.5630048802104</v>
      </c>
      <c r="CI20" s="58">
        <v>5261.5630048802104</v>
      </c>
      <c r="CJ20" s="57">
        <v>5247.3258814500059</v>
      </c>
      <c r="CK20" s="57">
        <v>5247.3258814500059</v>
      </c>
      <c r="CL20" s="58">
        <f>+[5]GUINEE!CD20</f>
        <v>4820.7871360562031</v>
      </c>
      <c r="CM20" s="58">
        <v>5331.4200271864511</v>
      </c>
      <c r="CN20" s="58">
        <v>5331.4200271864511</v>
      </c>
      <c r="CO20" s="58">
        <v>5331.4200271864511</v>
      </c>
      <c r="CP20" s="58">
        <v>6136.9605436508655</v>
      </c>
      <c r="CQ20" s="58">
        <v>6016.6279839714362</v>
      </c>
      <c r="CR20" s="58">
        <v>5715.7965847728647</v>
      </c>
      <c r="CS20" s="58">
        <v>6040.0746111060398</v>
      </c>
      <c r="CT20" s="58">
        <v>5921.6417755941566</v>
      </c>
      <c r="CU20" s="58">
        <v>5625.5596868144485</v>
      </c>
      <c r="CV20" s="58">
        <v>5817.7101724347376</v>
      </c>
      <c r="CW20" s="58">
        <v>5760.1090816185533</v>
      </c>
      <c r="CX20" s="58">
        <v>5695.6410461043079</v>
      </c>
      <c r="CY20" s="58">
        <v>5639.2485604993144</v>
      </c>
      <c r="CZ20" s="58">
        <v>5526.4635892893293</v>
      </c>
      <c r="DA20" s="58">
        <f>+[5]GUINEE!CP20</f>
        <v>5440.1728864522811</v>
      </c>
      <c r="DB20" s="57">
        <v>6056.0136876918423</v>
      </c>
      <c r="DC20" s="57">
        <v>5767.6320835160404</v>
      </c>
      <c r="DD20" s="57">
        <v>5494.2920608030618</v>
      </c>
      <c r="DE20" s="57">
        <v>5750.0839244260696</v>
      </c>
      <c r="DF20" s="57">
        <v>5476.2704042153046</v>
      </c>
      <c r="DG20" s="57">
        <v>5292.6623867319277</v>
      </c>
      <c r="DH20" s="57">
        <v>5397.3432195892647</v>
      </c>
      <c r="DI20" s="57">
        <v>5140.3268757993001</v>
      </c>
      <c r="DJ20" s="57">
        <v>4967.8545162207092</v>
      </c>
      <c r="DK20" s="57">
        <v>4863.5145604883392</v>
      </c>
      <c r="DL20" s="57">
        <v>4645.9076450302482</v>
      </c>
      <c r="DM20" s="57">
        <v>4967.8545162207092</v>
      </c>
      <c r="DN20" s="59">
        <f>+[5]GUINEE!DC20</f>
        <v>4640.5372057391451</v>
      </c>
      <c r="DO20" s="57">
        <v>4967.8545162207092</v>
      </c>
      <c r="DP20" s="57">
        <v>4296.0867660085078</v>
      </c>
      <c r="DQ20" s="57">
        <v>3905.5334236440972</v>
      </c>
      <c r="DR20" s="57">
        <v>3514.9800812796875</v>
      </c>
      <c r="DS20" s="57">
        <v>4656.6382430443073</v>
      </c>
      <c r="DT20" s="57">
        <v>4610.5329139052556</v>
      </c>
      <c r="DU20" s="57">
        <v>4610.5329139052556</v>
      </c>
      <c r="DV20" s="60">
        <f>+[5]GUINEE!DN20</f>
        <v>4588.2411566864412</v>
      </c>
      <c r="DW20" s="61">
        <f>+[5]GUINEE!DO20</f>
        <v>4542.8130264222182</v>
      </c>
      <c r="DX20" s="62">
        <f>+[5]GUINEE!DP20</f>
        <v>4406.5286356295519</v>
      </c>
      <c r="DZ20" s="57">
        <f>+[5]GUINEE!DR20</f>
        <v>4803.80267461925</v>
      </c>
      <c r="EC20" s="57">
        <f>+[5]GUINEE!DU20</f>
        <v>5096.2736181203854</v>
      </c>
      <c r="EF20" s="57">
        <f>+[5]GUINEE!DX20</f>
        <v>4519.6909529889435</v>
      </c>
      <c r="EI20" s="57">
        <f>+[5]GUINEE!EA20</f>
        <v>4519.6909529889435</v>
      </c>
      <c r="EL20" s="57">
        <f>+[5]GUINEE!ED20</f>
        <v>4519.6909529889435</v>
      </c>
      <c r="EO20" s="57">
        <f>+[5]GUINEE!EG20</f>
        <v>4519.6909529889435</v>
      </c>
    </row>
    <row r="21" spans="1:145" ht="15" customHeight="1" x14ac:dyDescent="0.35">
      <c r="A21" s="27"/>
      <c r="B21" s="57"/>
      <c r="C21" s="57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75"/>
      <c r="X21" s="58"/>
      <c r="Y21" s="58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8"/>
      <c r="AK21" s="58"/>
      <c r="AL21" s="58"/>
      <c r="AM21" s="58"/>
      <c r="AN21" s="58"/>
      <c r="AO21" s="58"/>
      <c r="AP21" s="58"/>
      <c r="AQ21" s="58"/>
      <c r="AR21" s="58"/>
      <c r="AS21" s="40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41"/>
      <c r="BN21" s="58"/>
      <c r="BO21" s="58"/>
      <c r="BP21" s="80"/>
      <c r="BQ21" s="39"/>
      <c r="BR21" s="58"/>
      <c r="BS21" s="58"/>
      <c r="BT21" s="80"/>
      <c r="BU21" s="77">
        <v>-4.094890267791651E-2</v>
      </c>
      <c r="BV21" s="58"/>
      <c r="BW21" s="41"/>
      <c r="BX21" s="78">
        <v>-8.0194955639900201E-2</v>
      </c>
      <c r="BY21" s="58"/>
      <c r="BZ21" s="79"/>
      <c r="CA21" s="58"/>
      <c r="CB21" s="39"/>
      <c r="CC21" s="39"/>
      <c r="CD21" s="39"/>
      <c r="CE21" s="41"/>
      <c r="CF21" s="41"/>
      <c r="CG21" s="41"/>
      <c r="CH21" s="41"/>
      <c r="CI21" s="41"/>
      <c r="CJ21" s="79"/>
      <c r="CK21" s="79"/>
      <c r="CL21" s="58"/>
      <c r="CM21" s="41"/>
      <c r="CN21" s="80"/>
      <c r="CO21" s="80"/>
      <c r="CP21" s="80"/>
      <c r="CQ21" s="80"/>
      <c r="CR21" s="80"/>
      <c r="CS21" s="80"/>
      <c r="CT21" s="80"/>
      <c r="CU21" s="80"/>
      <c r="CV21" s="80"/>
      <c r="CW21" s="80">
        <v>1.1377875784124081E-2</v>
      </c>
      <c r="CX21" s="58"/>
      <c r="CY21" s="81">
        <v>1.1377875784124081E-2</v>
      </c>
      <c r="CZ21" s="58"/>
      <c r="DA21" s="58">
        <f>DA22/CL22-1</f>
        <v>0.10197415690154066</v>
      </c>
      <c r="DB21" s="57"/>
      <c r="DC21" s="83"/>
      <c r="DD21" s="57"/>
      <c r="DE21" s="57"/>
      <c r="DF21" s="83"/>
      <c r="DG21" s="57"/>
      <c r="DH21" s="57"/>
      <c r="DI21" s="57"/>
      <c r="DJ21" s="57"/>
      <c r="DK21" s="57"/>
      <c r="DL21" s="57"/>
      <c r="DM21" s="57"/>
      <c r="DN21" s="59"/>
      <c r="DO21" s="57"/>
      <c r="DP21" s="57"/>
      <c r="DQ21" s="57"/>
      <c r="DR21" s="57"/>
      <c r="DS21" s="57"/>
      <c r="DT21" s="57"/>
      <c r="DU21" s="57">
        <v>-1.3314722110959742E-2</v>
      </c>
      <c r="DV21" s="60"/>
      <c r="DW21" s="85">
        <f>DW16/DN16-1</f>
        <v>5.9142426992499608E-2</v>
      </c>
      <c r="DX21" s="62"/>
      <c r="DZ21" s="57"/>
      <c r="EC21" s="57"/>
      <c r="EF21" s="57"/>
      <c r="EI21" s="57"/>
      <c r="EL21" s="57"/>
      <c r="EO21" s="57"/>
    </row>
    <row r="22" spans="1:145" ht="15.5" x14ac:dyDescent="0.35">
      <c r="A22" s="56" t="s">
        <v>76</v>
      </c>
      <c r="B22" s="57">
        <f>B28+B24+B25</f>
        <v>125.9225</v>
      </c>
      <c r="C22" s="57">
        <f t="shared" ref="C22:Z22" si="25">C23+C24+C25</f>
        <v>137.988</v>
      </c>
      <c r="D22" s="57">
        <f t="shared" si="25"/>
        <v>133.1395</v>
      </c>
      <c r="E22" s="57">
        <f t="shared" si="25"/>
        <v>119.07850000000001</v>
      </c>
      <c r="F22" s="57">
        <f t="shared" si="25"/>
        <v>112.45099999999999</v>
      </c>
      <c r="G22" s="57">
        <f t="shared" si="25"/>
        <v>109.836</v>
      </c>
      <c r="H22" s="57">
        <f t="shared" si="25"/>
        <v>101.73299999999999</v>
      </c>
      <c r="I22" s="57">
        <f t="shared" si="25"/>
        <v>105.76899999999999</v>
      </c>
      <c r="J22" s="57">
        <f t="shared" si="25"/>
        <v>126.224</v>
      </c>
      <c r="K22" s="57">
        <f t="shared" si="25"/>
        <v>135.06900000000002</v>
      </c>
      <c r="L22" s="57">
        <f t="shared" si="25"/>
        <v>134.14699999999999</v>
      </c>
      <c r="M22" s="57">
        <f t="shared" si="25"/>
        <v>143.79400000000001</v>
      </c>
      <c r="N22" s="57">
        <f t="shared" si="25"/>
        <v>138.85</v>
      </c>
      <c r="O22" s="57">
        <f t="shared" si="25"/>
        <v>129.69550000000001</v>
      </c>
      <c r="P22" s="57">
        <f t="shared" si="25"/>
        <v>148.792</v>
      </c>
      <c r="Q22" s="57">
        <f t="shared" si="25"/>
        <v>174.15892799999997</v>
      </c>
      <c r="R22" s="57">
        <f t="shared" si="25"/>
        <v>177.81300000000002</v>
      </c>
      <c r="S22" s="57">
        <f t="shared" si="25"/>
        <v>183.124</v>
      </c>
      <c r="T22" s="57">
        <f t="shared" si="25"/>
        <v>192.74799999999999</v>
      </c>
      <c r="U22" s="57">
        <f t="shared" si="25"/>
        <v>198.67498999999998</v>
      </c>
      <c r="V22" s="57">
        <f t="shared" si="25"/>
        <v>188.39551</v>
      </c>
      <c r="W22" s="57">
        <f t="shared" si="25"/>
        <v>191.58850000000001</v>
      </c>
      <c r="X22" s="58">
        <f t="shared" si="25"/>
        <v>231.40545</v>
      </c>
      <c r="Y22" s="58">
        <f t="shared" si="25"/>
        <v>245.32452000000001</v>
      </c>
      <c r="Z22" s="57">
        <f t="shared" si="25"/>
        <v>247.33211</v>
      </c>
      <c r="AA22" s="57">
        <f>AA23+AA24+AA25</f>
        <v>270.06245999999999</v>
      </c>
      <c r="AB22" s="57">
        <v>243.42100000000002</v>
      </c>
      <c r="AC22" s="57">
        <v>243.42100000000002</v>
      </c>
      <c r="AD22" s="57">
        <v>243.42100000000002</v>
      </c>
      <c r="AE22" s="57">
        <f>AE23+AE24+AE25</f>
        <v>276.21920999999998</v>
      </c>
      <c r="AF22" s="57">
        <v>254.99544450000002</v>
      </c>
      <c r="AG22" s="57">
        <v>216.0154445</v>
      </c>
      <c r="AH22" s="57">
        <v>216.0154445</v>
      </c>
      <c r="AI22" s="57">
        <v>216.0154445</v>
      </c>
      <c r="AJ22" s="58">
        <f>AJ23+AJ24+AJ25</f>
        <v>282.44263450000005</v>
      </c>
      <c r="AK22" s="58">
        <v>222.52050672499999</v>
      </c>
      <c r="AL22" s="58">
        <v>297.94847180155688</v>
      </c>
      <c r="AM22" s="58">
        <v>297.94847180155688</v>
      </c>
      <c r="AN22" s="58">
        <v>297.94847180155688</v>
      </c>
      <c r="AO22" s="58">
        <f>AO23+AO24+AO25</f>
        <v>309.98596894999997</v>
      </c>
      <c r="AP22" s="58">
        <v>311.52111949250002</v>
      </c>
      <c r="AQ22" s="58">
        <v>355.80948949250001</v>
      </c>
      <c r="AR22" s="58">
        <v>311.51216091650002</v>
      </c>
      <c r="AS22" s="58">
        <f>AS23+AS24+AS25</f>
        <v>287.21450200678572</v>
      </c>
      <c r="AT22" s="58">
        <v>335.39277963637505</v>
      </c>
      <c r="AU22" s="58">
        <v>335.89277963637505</v>
      </c>
      <c r="AV22" s="58">
        <v>335.89277963637505</v>
      </c>
      <c r="AW22" s="58">
        <v>335.89277963637505</v>
      </c>
      <c r="AX22" s="58">
        <f>AX23+AX24+AX25</f>
        <v>301.39448013637502</v>
      </c>
      <c r="AY22" s="58"/>
      <c r="AZ22" s="58">
        <v>355.69977965683125</v>
      </c>
      <c r="BA22" s="58">
        <v>355.69977965683125</v>
      </c>
      <c r="BB22" s="58">
        <v>355.69977965683125</v>
      </c>
      <c r="BC22" s="58">
        <v>355.69977965683125</v>
      </c>
      <c r="BD22" s="58">
        <v>286.69977965683125</v>
      </c>
      <c r="BE22" s="58">
        <v>286.69977965683125</v>
      </c>
      <c r="BF22" s="58">
        <f>BF23+BF24+BF25</f>
        <v>303.35941606628143</v>
      </c>
      <c r="BG22" s="58">
        <v>254.46520860535588</v>
      </c>
      <c r="BH22" s="58">
        <v>254.6520654053559</v>
      </c>
      <c r="BI22" s="58">
        <v>297.32200828661718</v>
      </c>
      <c r="BJ22" s="58">
        <v>297.50886508661716</v>
      </c>
      <c r="BK22" s="58">
        <v>292.15173538236883</v>
      </c>
      <c r="BL22" s="58">
        <v>292.15173538236883</v>
      </c>
      <c r="BM22" s="58">
        <v>292.15173538236883</v>
      </c>
      <c r="BN22" s="58">
        <v>292.15173538236883</v>
      </c>
      <c r="BO22" s="58">
        <f>BO23+BO24+BO25</f>
        <v>306.09654167192082</v>
      </c>
      <c r="BP22" s="58">
        <v>314.4093009469035</v>
      </c>
      <c r="BQ22" s="58">
        <v>303.69534817953542</v>
      </c>
      <c r="BR22" s="58">
        <v>300.80769630379854</v>
      </c>
      <c r="BS22" s="58">
        <v>300.80769630379854</v>
      </c>
      <c r="BT22" s="58">
        <v>296.92501205072728</v>
      </c>
      <c r="BU22" s="58">
        <v>293.38403631927247</v>
      </c>
      <c r="BV22" s="58">
        <v>289.88555229659511</v>
      </c>
      <c r="BW22" s="58">
        <v>252.11524184082225</v>
      </c>
      <c r="BX22" s="58">
        <v>252.11524184082225</v>
      </c>
      <c r="BY22" s="58">
        <v>214.57451072912281</v>
      </c>
      <c r="BZ22" s="57">
        <v>265.16665780358915</v>
      </c>
      <c r="CA22" s="58">
        <f>CA23+CA24+CA25</f>
        <v>274.94949576379923</v>
      </c>
      <c r="CB22" s="58">
        <v>288.80684664395187</v>
      </c>
      <c r="CC22" s="58">
        <v>288.80684664395187</v>
      </c>
      <c r="CD22" s="58">
        <v>288.80684664395187</v>
      </c>
      <c r="CE22" s="58">
        <v>288.77548068395191</v>
      </c>
      <c r="CF22" s="58">
        <v>288.77548068395191</v>
      </c>
      <c r="CG22" s="58">
        <v>288.77548068395191</v>
      </c>
      <c r="CH22" s="58">
        <v>288.77548068395191</v>
      </c>
      <c r="CI22" s="58">
        <v>288.77548068395191</v>
      </c>
      <c r="CJ22" s="57">
        <v>293.03103487190185</v>
      </c>
      <c r="CK22" s="57">
        <v>293.03103487190185</v>
      </c>
      <c r="CL22" s="58">
        <f>CL23+CL24+CL25</f>
        <v>303.69707056087623</v>
      </c>
      <c r="CM22" s="58">
        <v>307.79767313955529</v>
      </c>
      <c r="CN22" s="58">
        <v>318.84749416315674</v>
      </c>
      <c r="CO22" s="58">
        <v>318.84749416315674</v>
      </c>
      <c r="CP22" s="58">
        <v>318.84749416315674</v>
      </c>
      <c r="CQ22" s="58">
        <v>318.84749416315674</v>
      </c>
      <c r="CR22" s="58">
        <v>318.84749416315674</v>
      </c>
      <c r="CS22" s="58">
        <v>318.84749416315674</v>
      </c>
      <c r="CT22" s="58">
        <v>318.84749416315674</v>
      </c>
      <c r="CU22" s="58">
        <v>318.84749416315674</v>
      </c>
      <c r="CV22" s="58">
        <v>319.21560358315674</v>
      </c>
      <c r="CW22" s="58">
        <v>307.15260266310008</v>
      </c>
      <c r="CX22" s="58">
        <v>319.21560358315674</v>
      </c>
      <c r="CY22" s="58">
        <v>307.15260266310008</v>
      </c>
      <c r="CZ22" s="58">
        <v>319.21560358315674</v>
      </c>
      <c r="DA22" s="58">
        <f t="shared" ref="DA22" si="26">DA23+DA24+DA25</f>
        <v>334.66632328478926</v>
      </c>
      <c r="DB22" s="57">
        <v>342.13466127134274</v>
      </c>
      <c r="DC22" s="57">
        <v>335.67070444420136</v>
      </c>
      <c r="DD22" s="57">
        <v>335.67070444420136</v>
      </c>
      <c r="DE22" s="57">
        <v>348.14682237216124</v>
      </c>
      <c r="DF22" s="57">
        <v>351.42661276183185</v>
      </c>
      <c r="DG22" s="57">
        <v>334.73160281347896</v>
      </c>
      <c r="DH22" s="57">
        <v>348.03871945366456</v>
      </c>
      <c r="DI22" s="57">
        <v>351.31747039219579</v>
      </c>
      <c r="DJ22" s="57">
        <v>334.62765769953984</v>
      </c>
      <c r="DK22" s="57">
        <v>351.35976439219576</v>
      </c>
      <c r="DL22" s="57">
        <v>351.31747039219579</v>
      </c>
      <c r="DM22" s="57">
        <v>334.62765769953984</v>
      </c>
      <c r="DN22" s="59">
        <f t="shared" ref="DN22" si="27">DN23+DN24+DN25</f>
        <v>271.34012093572159</v>
      </c>
      <c r="DO22" s="57">
        <v>334.62765769953984</v>
      </c>
      <c r="DP22" s="57">
        <v>362.04304272553219</v>
      </c>
      <c r="DQ22" s="57">
        <v>362.04304272553219</v>
      </c>
      <c r="DR22" s="57">
        <v>362.04304272553219</v>
      </c>
      <c r="DS22" s="57">
        <v>279.67303278536377</v>
      </c>
      <c r="DT22" s="57">
        <v>279.67303278536377</v>
      </c>
      <c r="DU22" s="57">
        <v>279.67303278536377</v>
      </c>
      <c r="DV22" s="60">
        <f>DV23+DV24+DV25</f>
        <v>295.80196993072184</v>
      </c>
      <c r="DW22" s="61">
        <f>DW23+DW24+DW25</f>
        <v>292.21776167619777</v>
      </c>
      <c r="DX22" s="62">
        <f>DX23+DX24+DX25</f>
        <v>279.67303278536377</v>
      </c>
      <c r="DZ22" s="57">
        <f>DZ23+DZ24+DZ25</f>
        <v>301.2147275412899</v>
      </c>
      <c r="EC22" s="57">
        <f>EC23+EC24+EC25</f>
        <v>310.52454496655565</v>
      </c>
      <c r="EF22" s="57">
        <f>EF23+EF24+EF25</f>
        <v>320.16262200483351</v>
      </c>
      <c r="EI22" s="57">
        <f>EI23+EI24+EI25</f>
        <v>330.14575327053177</v>
      </c>
      <c r="EL22" s="57">
        <f>EL23+EL24+EL25</f>
        <v>340.49229913727004</v>
      </c>
      <c r="EO22" s="57">
        <f>EO23+EO24+EO25</f>
        <v>351.22239100392801</v>
      </c>
    </row>
    <row r="23" spans="1:145" ht="15" customHeight="1" x14ac:dyDescent="0.35">
      <c r="A23" s="56" t="s">
        <v>69</v>
      </c>
      <c r="B23" s="63">
        <f>([2]CAMEROUN!C109+[2]CAMEROUN!D109)/2</f>
        <v>128.19499999999999</v>
      </c>
      <c r="C23" s="63">
        <f>([2]CAMEROUN!D109+[2]CAMEROUN!E109)/2</f>
        <v>128.517</v>
      </c>
      <c r="D23" s="63">
        <f>([2]CAMEROUN!E109+[2]CAMEROUN!F109)/2</f>
        <v>124.5615</v>
      </c>
      <c r="E23" s="63">
        <f>([2]CAMEROUN!F109+[2]CAMEROUN!G109)/2</f>
        <v>111.96350000000001</v>
      </c>
      <c r="F23" s="63">
        <f>([2]CAMEROUN!G109+[2]CAMEROUN!H109)/2</f>
        <v>104.5</v>
      </c>
      <c r="G23" s="63">
        <f>([2]CAMEROUN!H109+[2]CAMEROUN!I109)/2</f>
        <v>103.00999999999999</v>
      </c>
      <c r="H23" s="63">
        <f>([2]CAMEROUN!I109+[2]CAMEROUN!J109)/2</f>
        <v>96.509999999999991</v>
      </c>
      <c r="I23" s="63">
        <f>([2]CAMEROUN!J109+[2]CAMEROUN!K109)/2</f>
        <v>103.05</v>
      </c>
      <c r="J23" s="63">
        <f>([2]CAMEROUN!K109+[2]CAMEROUN!L109)/2</f>
        <v>121.55</v>
      </c>
      <c r="K23" s="63">
        <f>([2]CAMEROUN!L109+[2]CAMEROUN!M109)/2</f>
        <v>129.80000000000001</v>
      </c>
      <c r="L23" s="63">
        <f>([2]CAMEROUN!M109+[2]CAMEROUN!N109)/2</f>
        <v>126.69999999999999</v>
      </c>
      <c r="M23" s="63">
        <f>([2]CAMEROUN!N109+[2]CAMEROUN!O109)/2</f>
        <v>138.25</v>
      </c>
      <c r="N23" s="63">
        <f>([2]CAMEROUN!O109+[2]CAMEROUN!P109)/2</f>
        <v>133.85</v>
      </c>
      <c r="O23" s="63">
        <f>([2]CAMEROUN!P109+[2]CAMEROUN!Q109)/2</f>
        <v>124.4175</v>
      </c>
      <c r="P23" s="63">
        <f>[2]CAMEROUN!AH109</f>
        <v>145</v>
      </c>
      <c r="Q23" s="63">
        <f>[2]CAMEROUN!AI109</f>
        <v>169.97892799999997</v>
      </c>
      <c r="R23" s="63">
        <f>[2]CAMEROUN!AJ109</f>
        <v>175.3</v>
      </c>
      <c r="S23" s="63">
        <f>[2]CAMEROUN!AK109</f>
        <v>178.66200000000001</v>
      </c>
      <c r="T23" s="63">
        <f>[2]CAMEROUN!AL109</f>
        <v>190</v>
      </c>
      <c r="U23" s="63">
        <f>[2]CAMEROUN!AM109</f>
        <v>196.26999999999998</v>
      </c>
      <c r="V23" s="63">
        <f>[2]CAMEROUN!AN109</f>
        <v>186.5</v>
      </c>
      <c r="W23" s="63">
        <f>[2]CAMEROUN!AO109</f>
        <v>190</v>
      </c>
      <c r="X23" s="2">
        <f>[2]CAMEROUN!AP109</f>
        <v>230.03200000000001</v>
      </c>
      <c r="Y23" s="2">
        <f>[2]CAMEROUN!AQ109</f>
        <v>244.077</v>
      </c>
      <c r="Z23" s="63">
        <f>[2]CAMEROUN!AR109</f>
        <v>246.12</v>
      </c>
      <c r="AA23" s="63">
        <f>[2]CAMEROUN!AS109</f>
        <v>268.94099999999997</v>
      </c>
      <c r="AB23" s="63">
        <v>242.4</v>
      </c>
      <c r="AC23" s="63">
        <v>242.4</v>
      </c>
      <c r="AD23" s="63">
        <v>242.4</v>
      </c>
      <c r="AE23" s="63">
        <f>[2]CAMEROUN!AT109</f>
        <v>275</v>
      </c>
      <c r="AF23" s="63">
        <v>253.98000000000002</v>
      </c>
      <c r="AG23" s="63">
        <v>215</v>
      </c>
      <c r="AH23" s="63">
        <v>215</v>
      </c>
      <c r="AI23" s="63">
        <v>215</v>
      </c>
      <c r="AJ23" s="2">
        <f>[2]CAMEROUN!AU109</f>
        <v>281.19600000000003</v>
      </c>
      <c r="AK23" s="2">
        <v>221.45000000000002</v>
      </c>
      <c r="AL23" s="2">
        <v>296.61508507655685</v>
      </c>
      <c r="AM23" s="2">
        <v>296.61508507655685</v>
      </c>
      <c r="AN23" s="2">
        <v>296.61508507655685</v>
      </c>
      <c r="AO23" s="2">
        <f>[2]CAMEROUN!AV109</f>
        <v>308.75299999999999</v>
      </c>
      <c r="AP23" s="2">
        <v>310.01859000000002</v>
      </c>
      <c r="AQ23" s="2">
        <v>354.30696</v>
      </c>
      <c r="AR23" s="2">
        <v>310.0188</v>
      </c>
      <c r="AS23" s="2">
        <f>[2]CAMEROUN!AZ109</f>
        <v>285.71428571428572</v>
      </c>
      <c r="AT23" s="2">
        <v>333.91636950000003</v>
      </c>
      <c r="AU23" s="2">
        <v>333.91636950000003</v>
      </c>
      <c r="AV23" s="2">
        <v>333.91636950000003</v>
      </c>
      <c r="AW23" s="2">
        <v>333.91636950000003</v>
      </c>
      <c r="AX23" s="2">
        <f>[2]CAMEROUN!BE109</f>
        <v>300</v>
      </c>
      <c r="AY23" s="2"/>
      <c r="AZ23" s="2">
        <v>354</v>
      </c>
      <c r="BA23" s="2">
        <v>354</v>
      </c>
      <c r="BB23" s="2">
        <v>354</v>
      </c>
      <c r="BC23" s="2">
        <v>354</v>
      </c>
      <c r="BD23" s="2">
        <v>285</v>
      </c>
      <c r="BE23" s="2">
        <v>285</v>
      </c>
      <c r="BF23" s="2">
        <f>[2]CAMEROUN!BL109</f>
        <v>301.6518364094502</v>
      </c>
      <c r="BG23" s="2">
        <v>252.76199999999997</v>
      </c>
      <c r="BH23" s="2">
        <v>252.76199999999997</v>
      </c>
      <c r="BI23" s="2">
        <v>295.61879968126124</v>
      </c>
      <c r="BJ23" s="2">
        <v>295.61879968126124</v>
      </c>
      <c r="BK23" s="2">
        <v>290.44852677701289</v>
      </c>
      <c r="BL23" s="2">
        <v>290.44852677701289</v>
      </c>
      <c r="BM23" s="2">
        <v>290.44852677701289</v>
      </c>
      <c r="BN23" s="2">
        <v>290.44852677701289</v>
      </c>
      <c r="BO23" s="2">
        <f>[2]CAMEROUN!BU109</f>
        <v>304.2075370665649</v>
      </c>
      <c r="BP23" s="2">
        <v>312.56559985074415</v>
      </c>
      <c r="BQ23" s="2">
        <v>302.02088677417947</v>
      </c>
      <c r="BR23" s="2">
        <v>298.96399520763919</v>
      </c>
      <c r="BS23" s="2">
        <v>298.96399520763919</v>
      </c>
      <c r="BT23" s="2">
        <v>295.08131095456793</v>
      </c>
      <c r="BU23" s="2">
        <v>291.54033522311312</v>
      </c>
      <c r="BV23" s="2">
        <v>288.04185120043576</v>
      </c>
      <c r="BW23" s="2">
        <v>250.27154074466293</v>
      </c>
      <c r="BX23" s="2">
        <v>250.27154074466293</v>
      </c>
      <c r="BY23" s="2">
        <v>212.73080963296349</v>
      </c>
      <c r="BZ23" s="63">
        <v>263.3229567074298</v>
      </c>
      <c r="CA23" s="2">
        <f>[2]CAMEROUN!CG109</f>
        <v>273.13881146763993</v>
      </c>
      <c r="CB23" s="2">
        <v>286.79582974336864</v>
      </c>
      <c r="CC23" s="2">
        <v>286.79582974336864</v>
      </c>
      <c r="CD23" s="2">
        <v>286.79582974336864</v>
      </c>
      <c r="CE23" s="2">
        <v>286.79582974336864</v>
      </c>
      <c r="CF23" s="2">
        <v>286.79582974336864</v>
      </c>
      <c r="CG23" s="2">
        <v>286.79582974336864</v>
      </c>
      <c r="CH23" s="2">
        <v>286.79582974336864</v>
      </c>
      <c r="CI23" s="2">
        <v>286.79582974336864</v>
      </c>
      <c r="CJ23" s="63">
        <v>291.05138393131858</v>
      </c>
      <c r="CK23" s="63">
        <v>291.05138393131858</v>
      </c>
      <c r="CL23" s="2">
        <f>[2]CAMEROUN!CR109</f>
        <v>301.57491962029297</v>
      </c>
      <c r="CM23" s="2">
        <v>305.60395312788455</v>
      </c>
      <c r="CN23" s="2">
        <v>316.653774151486</v>
      </c>
      <c r="CO23" s="2">
        <v>316.653774151486</v>
      </c>
      <c r="CP23" s="2">
        <v>316.653774151486</v>
      </c>
      <c r="CQ23" s="2">
        <v>316.653774151486</v>
      </c>
      <c r="CR23" s="2">
        <v>316.653774151486</v>
      </c>
      <c r="CS23" s="2">
        <v>316.653774151486</v>
      </c>
      <c r="CT23" s="2">
        <v>316.653774151486</v>
      </c>
      <c r="CU23" s="2">
        <v>316.653774151486</v>
      </c>
      <c r="CV23" s="2">
        <v>316.653774151486</v>
      </c>
      <c r="CW23" s="2">
        <v>304.59077323142935</v>
      </c>
      <c r="CX23" s="2">
        <v>316.653774151486</v>
      </c>
      <c r="CY23" s="2">
        <v>304.59077323142935</v>
      </c>
      <c r="CZ23" s="2">
        <v>316.653774151486</v>
      </c>
      <c r="DA23" s="2">
        <f>[2]CAMEROUN!DD109</f>
        <v>332.10449385311853</v>
      </c>
      <c r="DB23" s="63">
        <v>339.35773342492143</v>
      </c>
      <c r="DC23" s="63">
        <v>332.89377659778006</v>
      </c>
      <c r="DD23" s="63">
        <v>332.89377659778006</v>
      </c>
      <c r="DE23" s="63">
        <v>345.49677652573996</v>
      </c>
      <c r="DF23" s="63">
        <v>348.81886091541054</v>
      </c>
      <c r="DG23" s="63">
        <v>332.20843896705765</v>
      </c>
      <c r="DH23" s="63">
        <v>345.38867360724328</v>
      </c>
      <c r="DI23" s="63">
        <v>348.70971854577448</v>
      </c>
      <c r="DJ23" s="63">
        <v>332.10449385311853</v>
      </c>
      <c r="DK23" s="63">
        <v>348.70971854577448</v>
      </c>
      <c r="DL23" s="63">
        <v>348.70971854577448</v>
      </c>
      <c r="DM23" s="63">
        <v>332.10449385311853</v>
      </c>
      <c r="DN23" s="6">
        <f>[2]CAMEROUN!DQ109</f>
        <v>268.8156190893003</v>
      </c>
      <c r="DO23" s="63">
        <v>332.10449385311853</v>
      </c>
      <c r="DP23" s="63">
        <v>359.1710101021477</v>
      </c>
      <c r="DQ23" s="63">
        <v>359.1710101021477</v>
      </c>
      <c r="DR23" s="63">
        <v>359.1710101021477</v>
      </c>
      <c r="DS23" s="63">
        <v>276.8800876619793</v>
      </c>
      <c r="DT23" s="63">
        <v>276.8800876619793</v>
      </c>
      <c r="DU23" s="63">
        <v>276.8800876619793</v>
      </c>
      <c r="DV23" s="64">
        <f>[2]CAMEROUN!EA109</f>
        <v>293.00902480733737</v>
      </c>
      <c r="DW23" s="65">
        <f>[2]CAMEROUN!EB109</f>
        <v>289.4248165528133</v>
      </c>
      <c r="DX23" s="66">
        <f>[2]CAMEROUN!EC109</f>
        <v>276.8800876619793</v>
      </c>
      <c r="DZ23" s="63">
        <f>[2]CAMEROUN!EE109</f>
        <v>298.1075610493977</v>
      </c>
      <c r="EC23" s="63">
        <f>[2]CAMEROUN!EH109</f>
        <v>307.05078788087962</v>
      </c>
      <c r="EF23" s="63">
        <f>[2]CAMEROUN!EK109</f>
        <v>316.26231151730605</v>
      </c>
      <c r="EI23" s="63">
        <f>[2]CAMEROUN!EN109</f>
        <v>325.75018086282523</v>
      </c>
      <c r="EL23" s="63">
        <f>[2]CAMEROUN!EQ109</f>
        <v>335.52268628871002</v>
      </c>
      <c r="EO23" s="63">
        <f>[2]CAMEROUN!ET109</f>
        <v>345.58836687737136</v>
      </c>
    </row>
    <row r="24" spans="1:145" ht="15.5" x14ac:dyDescent="0.35">
      <c r="A24" s="56" t="s">
        <v>71</v>
      </c>
      <c r="B24" s="57">
        <f>+[4]GABON!D99</f>
        <v>1.675</v>
      </c>
      <c r="C24" s="57">
        <f>+[4]GABON!E99</f>
        <v>1.6</v>
      </c>
      <c r="D24" s="57">
        <f>+[4]GABON!F99</f>
        <v>1.88</v>
      </c>
      <c r="E24" s="57">
        <f>+[4]GABON!G99</f>
        <v>1.55</v>
      </c>
      <c r="F24" s="57">
        <f>+[4]GABON!H99</f>
        <v>1.4610000000000001</v>
      </c>
      <c r="G24" s="57">
        <f>+[4]GABON!I99</f>
        <v>1.2509999999999999</v>
      </c>
      <c r="H24" s="57">
        <f>+[4]GABON!J99</f>
        <v>1.3320000000000001</v>
      </c>
      <c r="I24" s="57">
        <f>+[4]GABON!K99</f>
        <v>0.71899999999999997</v>
      </c>
      <c r="J24" s="57">
        <f>+[4]GABON!L99</f>
        <v>0.77400000000000002</v>
      </c>
      <c r="K24" s="57">
        <f>+[4]GABON!M99</f>
        <v>1.022</v>
      </c>
      <c r="L24" s="57">
        <f>+[4]GABON!N99</f>
        <v>0.68500000000000005</v>
      </c>
      <c r="M24" s="57">
        <f>+[4]GABON!O99</f>
        <v>0.52600000000000002</v>
      </c>
      <c r="N24" s="57">
        <f>+[4]GABON!P99</f>
        <v>0.504</v>
      </c>
      <c r="O24" s="57">
        <f>+[4]GABON!Q99</f>
        <v>0.47</v>
      </c>
      <c r="P24" s="57">
        <f>+[4]GABON!R99</f>
        <v>0.35600000000000004</v>
      </c>
      <c r="Q24" s="57">
        <f>+[4]GABON!S99</f>
        <v>0.5</v>
      </c>
      <c r="R24" s="57">
        <f>+[4]GABON!T99</f>
        <v>0.5</v>
      </c>
      <c r="S24" s="57">
        <f>+[4]GABON!U99</f>
        <v>0.5</v>
      </c>
      <c r="T24" s="57">
        <f>+[4]GABON!V99</f>
        <v>0.5</v>
      </c>
      <c r="U24" s="57">
        <f>+[4]GABON!W99</f>
        <v>0.5</v>
      </c>
      <c r="V24" s="57">
        <f>+[4]GABON!X99</f>
        <v>0.5</v>
      </c>
      <c r="W24" s="57">
        <f>+[4]GABON!Y99</f>
        <v>0.5</v>
      </c>
      <c r="X24" s="58">
        <f>+[4]GABON!Z99</f>
        <v>0.5</v>
      </c>
      <c r="Y24" s="58">
        <f>+[4]GABON!AA99</f>
        <v>0.5</v>
      </c>
      <c r="Z24" s="57">
        <f>+[4]GABON!AB99</f>
        <v>0.5</v>
      </c>
      <c r="AA24" s="57">
        <f>+[4]GABON!AC99</f>
        <v>0.5</v>
      </c>
      <c r="AB24" s="57">
        <v>0.4</v>
      </c>
      <c r="AC24" s="57">
        <v>0.4</v>
      </c>
      <c r="AD24" s="57">
        <v>0.4</v>
      </c>
      <c r="AE24" s="57">
        <f>+[4]GABON!AD99</f>
        <v>0.54149999999999998</v>
      </c>
      <c r="AF24" s="57">
        <v>0.58644449999999992</v>
      </c>
      <c r="AG24" s="57">
        <v>0.58644449999999992</v>
      </c>
      <c r="AH24" s="57">
        <v>0.58644449999999992</v>
      </c>
      <c r="AI24" s="57">
        <v>0.58644449999999992</v>
      </c>
      <c r="AJ24" s="58">
        <f>+[4]GABON!AE99</f>
        <v>0.58644449999999992</v>
      </c>
      <c r="AK24" s="58">
        <v>0.61576672499999996</v>
      </c>
      <c r="AL24" s="58">
        <v>0.61576672499999996</v>
      </c>
      <c r="AM24" s="58">
        <v>0.61576672499999996</v>
      </c>
      <c r="AN24" s="58">
        <v>0.61576672499999996</v>
      </c>
      <c r="AO24" s="58">
        <f>+[4]GABON!AF99</f>
        <v>0.64508894999999999</v>
      </c>
      <c r="AP24" s="58">
        <v>0.74185229249999995</v>
      </c>
      <c r="AQ24" s="58">
        <v>0.74185229249999995</v>
      </c>
      <c r="AR24" s="58">
        <v>0.74185229249999995</v>
      </c>
      <c r="AS24" s="58">
        <f>+[4]GABON!AJ99</f>
        <v>0.74185229249999995</v>
      </c>
      <c r="AT24" s="58">
        <v>0.8531301363749999</v>
      </c>
      <c r="AU24" s="58">
        <v>0.8531301363749999</v>
      </c>
      <c r="AV24" s="58">
        <v>0.8531301363749999</v>
      </c>
      <c r="AW24" s="58">
        <v>0.8531301363749999</v>
      </c>
      <c r="AX24" s="58">
        <f>+[4]GABON!AO99</f>
        <v>0.8531301363749999</v>
      </c>
      <c r="AY24" s="58"/>
      <c r="AZ24" s="58">
        <v>0.98109965683124978</v>
      </c>
      <c r="BA24" s="58">
        <v>0.98109965683124978</v>
      </c>
      <c r="BB24" s="58">
        <v>0.98109965683124978</v>
      </c>
      <c r="BC24" s="58">
        <v>0.98109965683124978</v>
      </c>
      <c r="BD24" s="58">
        <v>0.98109965683124978</v>
      </c>
      <c r="BE24" s="58">
        <v>0.98109965683124978</v>
      </c>
      <c r="BF24" s="58">
        <f>+[4]GABON!AV99</f>
        <v>0.98109965683124978</v>
      </c>
      <c r="BG24" s="58">
        <v>1.1282646053559371</v>
      </c>
      <c r="BH24" s="58">
        <v>1.1282646053559371</v>
      </c>
      <c r="BI24" s="58">
        <v>1.1282646053559371</v>
      </c>
      <c r="BJ24" s="58">
        <v>1.1282646053559371</v>
      </c>
      <c r="BK24" s="58">
        <v>1.1282646053559371</v>
      </c>
      <c r="BL24" s="58">
        <v>1.1282646053559371</v>
      </c>
      <c r="BM24" s="58">
        <v>1.1282646053559371</v>
      </c>
      <c r="BN24" s="58">
        <v>1.1282646053559371</v>
      </c>
      <c r="BO24" s="58">
        <f>+[4]GABON!BE99</f>
        <v>1.1282646053559371</v>
      </c>
      <c r="BP24" s="58">
        <v>1.2975042961593275</v>
      </c>
      <c r="BQ24" s="58">
        <v>1.1282646053559371</v>
      </c>
      <c r="BR24" s="58">
        <v>1.2975042961593275</v>
      </c>
      <c r="BS24" s="58">
        <v>1.2975042961593275</v>
      </c>
      <c r="BT24" s="58">
        <v>1.2975042961593275</v>
      </c>
      <c r="BU24" s="58">
        <v>1.2975042961593275</v>
      </c>
      <c r="BV24" s="58">
        <v>1.2975042961593275</v>
      </c>
      <c r="BW24" s="58">
        <v>1.2975042961593275</v>
      </c>
      <c r="BX24" s="58">
        <v>1.2975042961593275</v>
      </c>
      <c r="BY24" s="58">
        <v>1.2975042961593275</v>
      </c>
      <c r="BZ24" s="57">
        <v>1.2975042961593275</v>
      </c>
      <c r="CA24" s="58">
        <f>+[4]GABON!BQ99</f>
        <v>1.2975042961593275</v>
      </c>
      <c r="CB24" s="58">
        <v>1.4921299405832265</v>
      </c>
      <c r="CC24" s="58">
        <v>1.4921299405832265</v>
      </c>
      <c r="CD24" s="58">
        <v>1.4921299405832265</v>
      </c>
      <c r="CE24" s="58">
        <v>1.4921299405832265</v>
      </c>
      <c r="CF24" s="58">
        <v>1.4921299405832265</v>
      </c>
      <c r="CG24" s="58">
        <v>1.4921299405832265</v>
      </c>
      <c r="CH24" s="58">
        <v>1.4921299405832265</v>
      </c>
      <c r="CI24" s="58">
        <v>1.4921299405832265</v>
      </c>
      <c r="CJ24" s="57">
        <v>1.4921299405832265</v>
      </c>
      <c r="CK24" s="57">
        <v>1.4921299405832265</v>
      </c>
      <c r="CL24" s="58">
        <f>+[4]GABON!CB99</f>
        <v>1.4921299405832265</v>
      </c>
      <c r="CM24" s="58">
        <v>1.7159494316707102</v>
      </c>
      <c r="CN24" s="58">
        <v>1.7159494316707102</v>
      </c>
      <c r="CO24" s="58">
        <v>1.7159494316707102</v>
      </c>
      <c r="CP24" s="58">
        <v>1.7159494316707102</v>
      </c>
      <c r="CQ24" s="58">
        <v>1.7159494316707102</v>
      </c>
      <c r="CR24" s="58">
        <v>1.7159494316707102</v>
      </c>
      <c r="CS24" s="58">
        <v>1.7159494316707102</v>
      </c>
      <c r="CT24" s="58">
        <v>1.7159494316707102</v>
      </c>
      <c r="CU24" s="58">
        <v>1.7159494316707102</v>
      </c>
      <c r="CV24" s="58">
        <v>1.7159494316707102</v>
      </c>
      <c r="CW24" s="58">
        <v>1.7159494316707102</v>
      </c>
      <c r="CX24" s="58">
        <v>1.7159494316707102</v>
      </c>
      <c r="CY24" s="58">
        <v>1.7159494316707102</v>
      </c>
      <c r="CZ24" s="58">
        <v>1.7159494316707102</v>
      </c>
      <c r="DA24" s="58">
        <f>+[4]GABON!CN99</f>
        <v>1.7159494316707102</v>
      </c>
      <c r="DB24" s="57">
        <v>1.9733418464213166</v>
      </c>
      <c r="DC24" s="57">
        <v>1.9733418464213166</v>
      </c>
      <c r="DD24" s="57">
        <v>1.9733418464213166</v>
      </c>
      <c r="DE24" s="57">
        <v>1.9733418464213166</v>
      </c>
      <c r="DF24" s="57">
        <v>1.9733418464213166</v>
      </c>
      <c r="DG24" s="57">
        <v>1.9733418464213166</v>
      </c>
      <c r="DH24" s="57">
        <v>1.9733418464213166</v>
      </c>
      <c r="DI24" s="57">
        <v>1.9733418464213166</v>
      </c>
      <c r="DJ24" s="57">
        <v>1.9733418464213166</v>
      </c>
      <c r="DK24" s="57">
        <v>1.9733418464213166</v>
      </c>
      <c r="DL24" s="57">
        <v>1.9733418464213166</v>
      </c>
      <c r="DM24" s="57">
        <v>1.9733418464213166</v>
      </c>
      <c r="DN24" s="59">
        <f>+[4]GABON!DA99</f>
        <v>1.9733418464213166</v>
      </c>
      <c r="DO24" s="57">
        <v>1.9733418464213166</v>
      </c>
      <c r="DP24" s="57">
        <v>2.2693431233845138</v>
      </c>
      <c r="DQ24" s="57">
        <v>2.2693431233845138</v>
      </c>
      <c r="DR24" s="57">
        <v>2.2693431233845138</v>
      </c>
      <c r="DS24" s="57">
        <v>2.2693431233845138</v>
      </c>
      <c r="DT24" s="57">
        <v>2.2693431233845138</v>
      </c>
      <c r="DU24" s="57">
        <v>2.2693431233845138</v>
      </c>
      <c r="DV24" s="60">
        <f>+[4]GABON!DK99</f>
        <v>2.2693431233845138</v>
      </c>
      <c r="DW24" s="61">
        <f>+[4]GABON!DL99</f>
        <v>2.2693431233845138</v>
      </c>
      <c r="DX24" s="62">
        <f>+[4]GABON!DM99</f>
        <v>2.2693431233845138</v>
      </c>
      <c r="DZ24" s="57">
        <f>+[4]GABON!DO99</f>
        <v>2.6097445918921909</v>
      </c>
      <c r="EC24" s="57">
        <f>+[4]GABON!DR99</f>
        <v>3.0012062806760191</v>
      </c>
      <c r="EF24" s="57">
        <f>+[4]GABON!DU99</f>
        <v>3.4513872227774218</v>
      </c>
      <c r="EI24" s="57">
        <f>+[4]GABON!DX99</f>
        <v>3.9690953061940348</v>
      </c>
      <c r="EL24" s="57">
        <f>+[4]GABON!EA99</f>
        <v>4.5644596021231401</v>
      </c>
      <c r="EO24" s="57">
        <f>+[4]GABON!ED99</f>
        <v>5.2491285424416105</v>
      </c>
    </row>
    <row r="25" spans="1:145" ht="15.5" x14ac:dyDescent="0.35">
      <c r="A25" s="56" t="s">
        <v>72</v>
      </c>
      <c r="B25" s="57">
        <f>[5]GUINEE!D56</f>
        <v>7.298</v>
      </c>
      <c r="C25" s="57">
        <f>[5]GUINEE!E56</f>
        <v>7.8710000000000004</v>
      </c>
      <c r="D25" s="57">
        <f>[5]GUINEE!F56</f>
        <v>6.6980000000000004</v>
      </c>
      <c r="E25" s="57">
        <f>[5]GUINEE!G56</f>
        <v>5.5650000000000004</v>
      </c>
      <c r="F25" s="57">
        <f>[5]GUINEE!H56</f>
        <v>6.49</v>
      </c>
      <c r="G25" s="57">
        <f>[5]GUINEE!I56</f>
        <v>5.5750000000000002</v>
      </c>
      <c r="H25" s="57">
        <f>[5]GUINEE!J56</f>
        <v>3.891</v>
      </c>
      <c r="I25" s="57">
        <f>[5]GUINEE!K56</f>
        <v>2</v>
      </c>
      <c r="J25" s="57">
        <f>[5]GUINEE!L56</f>
        <v>3.9</v>
      </c>
      <c r="K25" s="57">
        <f>[5]GUINEE!M56</f>
        <v>4.2469999999999999</v>
      </c>
      <c r="L25" s="57">
        <f>[5]GUINEE!N56</f>
        <v>6.7619999999999996</v>
      </c>
      <c r="M25" s="57">
        <f>[5]GUINEE!O56</f>
        <v>5.0179999999999998</v>
      </c>
      <c r="N25" s="57">
        <f>[5]GUINEE!P56</f>
        <v>4.4960000000000004</v>
      </c>
      <c r="O25" s="57">
        <f>[5]GUINEE!Q56</f>
        <v>4.8079999999999998</v>
      </c>
      <c r="P25" s="57">
        <f>[5]GUINEE!R56</f>
        <v>3.4359999999999999</v>
      </c>
      <c r="Q25" s="57">
        <f>[5]GUINEE!S56</f>
        <v>3.68</v>
      </c>
      <c r="R25" s="57">
        <f>[5]GUINEE!T56</f>
        <v>2.0129999999999999</v>
      </c>
      <c r="S25" s="57">
        <f>[5]GUINEE!U56</f>
        <v>3.9620000000000002</v>
      </c>
      <c r="T25" s="57">
        <f>[5]GUINEE!V56</f>
        <v>2.2480000000000002</v>
      </c>
      <c r="U25" s="57">
        <f>[5]GUINEE!W56</f>
        <v>1.90499</v>
      </c>
      <c r="V25" s="57">
        <f>[5]GUINEE!X56</f>
        <v>1.39551</v>
      </c>
      <c r="W25" s="57">
        <f>[5]GUINEE!Y56</f>
        <v>1.0885</v>
      </c>
      <c r="X25" s="58">
        <f>[5]GUINEE!Z56</f>
        <v>0.87344999999999995</v>
      </c>
      <c r="Y25" s="58">
        <f>[5]GUINEE!AA56</f>
        <v>0.74751999999999996</v>
      </c>
      <c r="Z25" s="57">
        <f>[5]GUINEE!AB56</f>
        <v>0.71211000000000002</v>
      </c>
      <c r="AA25" s="57">
        <f>[5]GUINEE!AC56</f>
        <v>0.62146000000000001</v>
      </c>
      <c r="AB25" s="57">
        <v>0.621</v>
      </c>
      <c r="AC25" s="57">
        <v>0.621</v>
      </c>
      <c r="AD25" s="57">
        <v>0.621</v>
      </c>
      <c r="AE25" s="57">
        <f>[5]GUINEE!AD56</f>
        <v>0.67771000000000003</v>
      </c>
      <c r="AF25" s="57">
        <v>0.42899999999999999</v>
      </c>
      <c r="AG25" s="57">
        <v>0.42899999999999999</v>
      </c>
      <c r="AH25" s="57">
        <v>0.42899999999999999</v>
      </c>
      <c r="AI25" s="57">
        <v>0.42899999999999999</v>
      </c>
      <c r="AJ25" s="58">
        <f>[5]GUINEE!AE56</f>
        <v>0.66019000000000005</v>
      </c>
      <c r="AK25" s="58">
        <v>0.45474000000000003</v>
      </c>
      <c r="AL25" s="58">
        <v>0.71762000000000004</v>
      </c>
      <c r="AM25" s="58">
        <v>0.71762000000000004</v>
      </c>
      <c r="AN25" s="58">
        <v>0.71762000000000004</v>
      </c>
      <c r="AO25" s="58">
        <f>[5]GUINEE!AF56</f>
        <v>0.58787999999999996</v>
      </c>
      <c r="AP25" s="58">
        <v>0.76067720000000005</v>
      </c>
      <c r="AQ25" s="58">
        <v>0.76067720000000005</v>
      </c>
      <c r="AR25" s="58">
        <v>0.75150862400000018</v>
      </c>
      <c r="AS25" s="58">
        <f>[5]GUINEE!AJ56</f>
        <v>0.75836400000000004</v>
      </c>
      <c r="AT25" s="58">
        <v>0.62327999999999995</v>
      </c>
      <c r="AU25" s="58">
        <v>1.1232799999999998</v>
      </c>
      <c r="AV25" s="58">
        <v>1.1232799999999998</v>
      </c>
      <c r="AW25" s="58">
        <v>1.1232799999999998</v>
      </c>
      <c r="AX25" s="58">
        <f>[5]GUINEE!AO56</f>
        <v>0.54134999999999989</v>
      </c>
      <c r="AY25" s="58"/>
      <c r="AZ25" s="58">
        <v>0.7186800000000001</v>
      </c>
      <c r="BA25" s="58">
        <v>0.7186800000000001</v>
      </c>
      <c r="BB25" s="58">
        <v>0.7186800000000001</v>
      </c>
      <c r="BC25" s="58">
        <v>0.7186800000000001</v>
      </c>
      <c r="BD25" s="58">
        <v>0.7186800000000001</v>
      </c>
      <c r="BE25" s="58">
        <v>0.7186800000000001</v>
      </c>
      <c r="BF25" s="58">
        <f>[5]GUINEE!AV56</f>
        <v>0.72648000000000001</v>
      </c>
      <c r="BG25" s="58">
        <v>0.57494400000000012</v>
      </c>
      <c r="BH25" s="58">
        <v>0.76180080000000017</v>
      </c>
      <c r="BI25" s="58">
        <v>0.57494400000000012</v>
      </c>
      <c r="BJ25" s="58">
        <v>0.76180080000000017</v>
      </c>
      <c r="BK25" s="58">
        <v>0.57494400000000012</v>
      </c>
      <c r="BL25" s="58">
        <v>0.57494400000000012</v>
      </c>
      <c r="BM25" s="58">
        <v>0.57494400000000012</v>
      </c>
      <c r="BN25" s="58">
        <v>0.57494400000000012</v>
      </c>
      <c r="BO25" s="58">
        <f>[5]GUINEE!BE56</f>
        <v>0.76073999999999997</v>
      </c>
      <c r="BP25" s="58">
        <v>0.54619680000000004</v>
      </c>
      <c r="BQ25" s="58">
        <v>0.54619680000000004</v>
      </c>
      <c r="BR25" s="58">
        <v>0.54619680000000004</v>
      </c>
      <c r="BS25" s="58">
        <v>0.54619680000000004</v>
      </c>
      <c r="BT25" s="58">
        <v>0.54619680000000004</v>
      </c>
      <c r="BU25" s="58">
        <v>0.54619680000000004</v>
      </c>
      <c r="BV25" s="58">
        <v>0.54619680000000004</v>
      </c>
      <c r="BW25" s="58">
        <v>0.54619680000000004</v>
      </c>
      <c r="BX25" s="58">
        <v>0.54619680000000004</v>
      </c>
      <c r="BY25" s="58">
        <v>0.54619680000000004</v>
      </c>
      <c r="BZ25" s="57">
        <v>0.54619680000000004</v>
      </c>
      <c r="CA25" s="58">
        <f>[5]GUINEE!BQ56</f>
        <v>0.51318000000000008</v>
      </c>
      <c r="CB25" s="58">
        <v>0.51888696000000001</v>
      </c>
      <c r="CC25" s="58">
        <v>0.51888696000000001</v>
      </c>
      <c r="CD25" s="58">
        <v>0.51888696000000001</v>
      </c>
      <c r="CE25" s="58">
        <v>0.48752100000000004</v>
      </c>
      <c r="CF25" s="58">
        <v>0.48752100000000004</v>
      </c>
      <c r="CG25" s="58">
        <v>0.48752100000000004</v>
      </c>
      <c r="CH25" s="58">
        <v>0.48752100000000004</v>
      </c>
      <c r="CI25" s="58">
        <v>0.48752100000000004</v>
      </c>
      <c r="CJ25" s="57">
        <v>0.48752100000000004</v>
      </c>
      <c r="CK25" s="57">
        <v>0.48752100000000004</v>
      </c>
      <c r="CL25" s="58">
        <f>[5]GUINEE!CD56</f>
        <v>0.63002099999999994</v>
      </c>
      <c r="CM25" s="58">
        <v>0.47777058000000006</v>
      </c>
      <c r="CN25" s="58">
        <v>0.47777058000000006</v>
      </c>
      <c r="CO25" s="58">
        <v>0.47777058000000006</v>
      </c>
      <c r="CP25" s="58">
        <v>0.47777058000000006</v>
      </c>
      <c r="CQ25" s="58">
        <v>0.47777058000000006</v>
      </c>
      <c r="CR25" s="58">
        <v>0.47777058000000006</v>
      </c>
      <c r="CS25" s="58">
        <v>0.47777058000000006</v>
      </c>
      <c r="CT25" s="58">
        <v>0.47777058000000006</v>
      </c>
      <c r="CU25" s="58">
        <v>0.47777058000000006</v>
      </c>
      <c r="CV25" s="58">
        <v>0.84587999999999997</v>
      </c>
      <c r="CW25" s="58">
        <v>0.84587999999999997</v>
      </c>
      <c r="CX25" s="58">
        <v>0.84587999999999997</v>
      </c>
      <c r="CY25" s="58">
        <v>0.84587999999999997</v>
      </c>
      <c r="CZ25" s="58">
        <v>0.84587999999999997</v>
      </c>
      <c r="DA25" s="58">
        <f>[5]GUINEE!CP56</f>
        <v>0.84587999999999997</v>
      </c>
      <c r="DB25" s="57">
        <v>0.80358599999999991</v>
      </c>
      <c r="DC25" s="57">
        <v>0.80358599999999991</v>
      </c>
      <c r="DD25" s="57">
        <v>0.80358599999999991</v>
      </c>
      <c r="DE25" s="57">
        <v>0.67670399999999997</v>
      </c>
      <c r="DF25" s="57">
        <v>0.63440999999999992</v>
      </c>
      <c r="DG25" s="57">
        <v>0.54982200000000003</v>
      </c>
      <c r="DH25" s="57">
        <v>0.67670399999999997</v>
      </c>
      <c r="DI25" s="57">
        <v>0.63440999999999992</v>
      </c>
      <c r="DJ25" s="57">
        <v>0.54982200000000003</v>
      </c>
      <c r="DK25" s="57">
        <v>0.67670399999999997</v>
      </c>
      <c r="DL25" s="57">
        <v>0.63440999999999992</v>
      </c>
      <c r="DM25" s="57">
        <v>0.54982200000000003</v>
      </c>
      <c r="DN25" s="59">
        <f>[5]GUINEE!DC56</f>
        <v>0.55116000000000009</v>
      </c>
      <c r="DO25" s="57">
        <v>0.54982200000000003</v>
      </c>
      <c r="DP25" s="57">
        <v>0.60268949999999988</v>
      </c>
      <c r="DQ25" s="57">
        <v>0.60268949999999988</v>
      </c>
      <c r="DR25" s="57">
        <v>0.60268949999999988</v>
      </c>
      <c r="DS25" s="57">
        <v>0.52360200000000001</v>
      </c>
      <c r="DT25" s="57">
        <v>0.52360200000000001</v>
      </c>
      <c r="DU25" s="57">
        <v>0.52360200000000001</v>
      </c>
      <c r="DV25" s="60">
        <f>[5]GUINEE!DN56</f>
        <v>0.52360200000000001</v>
      </c>
      <c r="DW25" s="61">
        <f>[5]GUINEE!DO56</f>
        <v>0.52360200000000001</v>
      </c>
      <c r="DX25" s="62">
        <f>[5]GUINEE!DP56</f>
        <v>0.52360200000000001</v>
      </c>
      <c r="DZ25" s="57">
        <f>[5]GUINEE!DR56</f>
        <v>0.49742189999999997</v>
      </c>
      <c r="EC25" s="57">
        <f>[5]GUINEE!DU56</f>
        <v>0.47255080499999996</v>
      </c>
      <c r="EF25" s="57">
        <f>[5]GUINEE!DX56</f>
        <v>0.44892326474999994</v>
      </c>
      <c r="EI25" s="57">
        <f>[5]GUINEE!EA56</f>
        <v>0.4264771015124999</v>
      </c>
      <c r="EL25" s="57">
        <f>[5]GUINEE!ED56</f>
        <v>0.40515324643687489</v>
      </c>
      <c r="EO25" s="57">
        <f>[5]GUINEE!EG56</f>
        <v>0.38489558411503111</v>
      </c>
    </row>
    <row r="26" spans="1:145" ht="14.25" customHeight="1" x14ac:dyDescent="0.35">
      <c r="A26" s="27"/>
      <c r="B26" s="57"/>
      <c r="C26" s="57"/>
      <c r="D26" s="57"/>
      <c r="E26" s="57"/>
      <c r="F26" s="57"/>
      <c r="G26" s="57"/>
      <c r="H26" s="57"/>
      <c r="I26" s="57"/>
      <c r="J26" s="57"/>
      <c r="K26" s="57"/>
      <c r="L26" s="57"/>
      <c r="M26" s="57"/>
      <c r="N26" s="57"/>
      <c r="O26" s="57"/>
      <c r="P26" s="57"/>
      <c r="Q26" s="57"/>
      <c r="R26" s="57"/>
      <c r="S26" s="57"/>
      <c r="T26" s="57"/>
      <c r="U26" s="57"/>
      <c r="V26" s="57"/>
      <c r="W26" s="57"/>
      <c r="X26" s="58"/>
      <c r="Y26" s="58"/>
      <c r="Z26" s="57"/>
      <c r="AA26" s="57"/>
      <c r="AB26" s="57"/>
      <c r="AC26" s="57"/>
      <c r="AD26" s="57"/>
      <c r="AE26" s="57"/>
      <c r="AF26" s="57"/>
      <c r="AG26" s="57"/>
      <c r="AH26" s="57"/>
      <c r="AI26" s="57"/>
      <c r="AJ26" s="58"/>
      <c r="AK26" s="58"/>
      <c r="AL26" s="58"/>
      <c r="AM26" s="58"/>
      <c r="AN26" s="58"/>
      <c r="AO26" s="58"/>
      <c r="AP26" s="58"/>
      <c r="AQ26" s="58"/>
      <c r="AR26" s="58"/>
      <c r="AS26" s="40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41"/>
      <c r="BN26" s="58"/>
      <c r="BO26" s="58"/>
      <c r="BP26" s="80"/>
      <c r="BQ26" s="39"/>
      <c r="BR26" s="58"/>
      <c r="BS26" s="58"/>
      <c r="BT26" s="80"/>
      <c r="BU26" s="77">
        <v>-6.6451785089529092E-2</v>
      </c>
      <c r="BV26" s="58"/>
      <c r="BW26" s="41"/>
      <c r="BX26" s="78">
        <v>9.0516601418673348E-2</v>
      </c>
      <c r="BY26" s="58"/>
      <c r="BZ26" s="79"/>
      <c r="CA26" s="58"/>
      <c r="CB26" s="39"/>
      <c r="CC26" s="39"/>
      <c r="CD26" s="39"/>
      <c r="CE26" s="41"/>
      <c r="CF26" s="41"/>
      <c r="CG26" s="41"/>
      <c r="CH26" s="41"/>
      <c r="CI26" s="41"/>
      <c r="CJ26" s="79"/>
      <c r="CK26" s="79"/>
      <c r="CL26" s="58"/>
      <c r="CM26" s="41"/>
      <c r="CN26" s="80"/>
      <c r="CO26" s="80"/>
      <c r="CP26" s="80"/>
      <c r="CQ26" s="80"/>
      <c r="CR26" s="80"/>
      <c r="CS26" s="80"/>
      <c r="CT26" s="80"/>
      <c r="CU26" s="80"/>
      <c r="CV26" s="80"/>
      <c r="CW26" s="80">
        <v>4.224742407137172E-2</v>
      </c>
      <c r="CX26" s="58"/>
      <c r="CY26" s="81">
        <v>4.3769085964000753E-2</v>
      </c>
      <c r="CZ26" s="58"/>
      <c r="DA26" s="58">
        <f>DA27/CL27-1</f>
        <v>-0.20943095862974093</v>
      </c>
      <c r="DB26" s="57"/>
      <c r="DC26" s="83"/>
      <c r="DD26" s="57"/>
      <c r="DE26" s="57"/>
      <c r="DF26" s="83"/>
      <c r="DG26" s="57"/>
      <c r="DH26" s="57"/>
      <c r="DI26" s="57"/>
      <c r="DJ26" s="57"/>
      <c r="DK26" s="57"/>
      <c r="DL26" s="57"/>
      <c r="DM26" s="57"/>
      <c r="DN26" s="59"/>
      <c r="DO26" s="57"/>
      <c r="DP26" s="57"/>
      <c r="DQ26" s="57"/>
      <c r="DR26" s="57"/>
      <c r="DS26" s="57"/>
      <c r="DT26" s="57"/>
      <c r="DU26" s="57"/>
      <c r="DV26" s="60"/>
      <c r="DW26" s="85"/>
      <c r="DX26" s="62"/>
      <c r="DZ26" s="57"/>
      <c r="EC26" s="57"/>
      <c r="EF26" s="57"/>
      <c r="EI26" s="57"/>
      <c r="EL26" s="57"/>
      <c r="EO26" s="57"/>
    </row>
    <row r="27" spans="1:145" ht="15.5" x14ac:dyDescent="0.35">
      <c r="A27" s="56" t="s">
        <v>77</v>
      </c>
      <c r="B27" s="57">
        <f>B28+B29+B30+B31</f>
        <v>131.04149999999998</v>
      </c>
      <c r="C27" s="57">
        <f t="shared" ref="C27:Z27" si="28">C28+C29+C30+C31</f>
        <v>130.98850000000002</v>
      </c>
      <c r="D27" s="57">
        <f t="shared" si="28"/>
        <v>142.26199999999997</v>
      </c>
      <c r="E27" s="57">
        <f t="shared" si="28"/>
        <v>107.26849999999999</v>
      </c>
      <c r="F27" s="57">
        <f t="shared" si="28"/>
        <v>93.221499999999992</v>
      </c>
      <c r="G27" s="57">
        <f t="shared" si="28"/>
        <v>89.749999999999986</v>
      </c>
      <c r="H27" s="57">
        <f t="shared" si="28"/>
        <v>75.570000000000007</v>
      </c>
      <c r="I27" s="57">
        <f t="shared" si="28"/>
        <v>80.445000000000007</v>
      </c>
      <c r="J27" s="57">
        <f t="shared" si="28"/>
        <v>88.713599999999985</v>
      </c>
      <c r="K27" s="57">
        <f t="shared" si="28"/>
        <v>94.976839999999996</v>
      </c>
      <c r="L27" s="57">
        <f t="shared" si="28"/>
        <v>101.65</v>
      </c>
      <c r="M27" s="57">
        <f t="shared" si="28"/>
        <v>90.147999999999996</v>
      </c>
      <c r="N27" s="57">
        <f t="shared" si="28"/>
        <v>107.151</v>
      </c>
      <c r="O27" s="57">
        <f t="shared" si="28"/>
        <v>94.369</v>
      </c>
      <c r="P27" s="57">
        <f t="shared" si="28"/>
        <v>76.001299999999986</v>
      </c>
      <c r="Q27" s="57">
        <f t="shared" si="28"/>
        <v>58.7502</v>
      </c>
      <c r="R27" s="57">
        <f t="shared" si="28"/>
        <v>65.691400000000002</v>
      </c>
      <c r="S27" s="57">
        <f t="shared" si="28"/>
        <v>69.190600000000003</v>
      </c>
      <c r="T27" s="57">
        <f t="shared" si="28"/>
        <v>70.808400000000006</v>
      </c>
      <c r="U27" s="57">
        <f t="shared" si="28"/>
        <v>64.149900000000002</v>
      </c>
      <c r="V27" s="57">
        <f t="shared" si="28"/>
        <v>70.069900000000004</v>
      </c>
      <c r="W27" s="57">
        <f t="shared" si="28"/>
        <v>62.226799999999997</v>
      </c>
      <c r="X27" s="58">
        <f t="shared" si="28"/>
        <v>58.557800000000007</v>
      </c>
      <c r="Y27" s="58">
        <f t="shared" si="28"/>
        <v>63.196300000000008</v>
      </c>
      <c r="Z27" s="57">
        <f t="shared" si="28"/>
        <v>52.293720000000008</v>
      </c>
      <c r="AA27" s="57">
        <f>AA28+AA29+AA30+AA31</f>
        <v>57.560748000000004</v>
      </c>
      <c r="AB27" s="57">
        <v>72.739562794227723</v>
      </c>
      <c r="AC27" s="57">
        <v>68.147155744227732</v>
      </c>
      <c r="AD27" s="57">
        <v>68.147155744227732</v>
      </c>
      <c r="AE27" s="57">
        <f>AE28+AE29+AE30+AE31</f>
        <v>42.982799999999997</v>
      </c>
      <c r="AF27" s="57">
        <v>30.106858936881384</v>
      </c>
      <c r="AG27" s="57">
        <v>23.745558936881384</v>
      </c>
      <c r="AH27" s="57">
        <v>25.936198936881382</v>
      </c>
      <c r="AI27" s="57">
        <v>25.936198936881382</v>
      </c>
      <c r="AJ27" s="58">
        <f>AJ28+AJ29+AJ30+AJ31</f>
        <v>49.893536000000005</v>
      </c>
      <c r="AK27" s="58">
        <v>26.847770233094266</v>
      </c>
      <c r="AL27" s="58">
        <v>38.211832088764368</v>
      </c>
      <c r="AM27" s="58">
        <v>38.578335057836533</v>
      </c>
      <c r="AN27" s="58">
        <v>38.578335057836533</v>
      </c>
      <c r="AO27" s="58">
        <f>AO28+AO29+AO30+AO31</f>
        <v>36.881465200000001</v>
      </c>
      <c r="AP27" s="58">
        <v>54.319078055879935</v>
      </c>
      <c r="AQ27" s="58">
        <v>54.48696155587993</v>
      </c>
      <c r="AR27" s="58">
        <v>55.494598555879925</v>
      </c>
      <c r="AS27" s="58">
        <f>AS28+AS29+AS30+AS31</f>
        <v>64.155096479999997</v>
      </c>
      <c r="AT27" s="58">
        <v>40.256887151999997</v>
      </c>
      <c r="AU27" s="58">
        <v>38.756887151999997</v>
      </c>
      <c r="AV27" s="58">
        <v>37.602705151999999</v>
      </c>
      <c r="AW27" s="58">
        <v>37.602705151999999</v>
      </c>
      <c r="AX27" s="58">
        <f>AX28+AX29+AX30+AX31</f>
        <v>35.998723951999999</v>
      </c>
      <c r="AY27" s="58"/>
      <c r="AZ27" s="58">
        <v>71.902701690953833</v>
      </c>
      <c r="BA27" s="58">
        <v>71.795643998646142</v>
      </c>
      <c r="BB27" s="58">
        <v>72.231613229415373</v>
      </c>
      <c r="BC27" s="58">
        <v>72.108109960184606</v>
      </c>
      <c r="BD27" s="58">
        <v>48.078345050282692</v>
      </c>
      <c r="BE27" s="58">
        <v>47.907887678487818</v>
      </c>
      <c r="BF27" s="58">
        <f>BF28+BF29+BF30+BF31</f>
        <v>31.959620844799996</v>
      </c>
      <c r="BG27" s="58">
        <v>55.830370286719997</v>
      </c>
      <c r="BH27" s="58">
        <v>55.679350286719995</v>
      </c>
      <c r="BI27" s="58">
        <v>47.836612600519999</v>
      </c>
      <c r="BJ27" s="58">
        <v>47.675972600519998</v>
      </c>
      <c r="BK27" s="58">
        <v>37.321864894034817</v>
      </c>
      <c r="BL27" s="58">
        <v>37.22284844940534</v>
      </c>
      <c r="BM27" s="58">
        <v>37.321864894034817</v>
      </c>
      <c r="BN27" s="58">
        <v>37.22284844940534</v>
      </c>
      <c r="BO27" s="58">
        <f>BO28+BO29+BO30+BO31</f>
        <v>30.750005914109508</v>
      </c>
      <c r="BP27" s="58">
        <v>44.75298217351898</v>
      </c>
      <c r="BQ27" s="58">
        <v>43.255240704808465</v>
      </c>
      <c r="BR27" s="58">
        <v>42.7488946536903</v>
      </c>
      <c r="BS27" s="58">
        <v>42.588555770429224</v>
      </c>
      <c r="BT27" s="58">
        <v>41.673535371933667</v>
      </c>
      <c r="BU27" s="58">
        <v>41.199353567793665</v>
      </c>
      <c r="BV27" s="58">
        <v>40.602378941121941</v>
      </c>
      <c r="BW27" s="58">
        <v>48.448132428828941</v>
      </c>
      <c r="BX27" s="58">
        <v>48.448132428828941</v>
      </c>
      <c r="BY27" s="58">
        <v>44.943653997911873</v>
      </c>
      <c r="BZ27" s="57">
        <v>30.652658405575163</v>
      </c>
      <c r="CA27" s="58">
        <f>CA28+CA29+CA30+CA31</f>
        <v>34.735487823317825</v>
      </c>
      <c r="CB27" s="58">
        <v>34.827683983690967</v>
      </c>
      <c r="CC27" s="58">
        <v>34.827683983690967</v>
      </c>
      <c r="CD27" s="58">
        <v>34.781918983690964</v>
      </c>
      <c r="CE27" s="58">
        <v>34.801158983690968</v>
      </c>
      <c r="CF27" s="58">
        <v>34.801158983690968</v>
      </c>
      <c r="CG27" s="58">
        <v>34.756720233690963</v>
      </c>
      <c r="CH27" s="58">
        <v>34.687633983690965</v>
      </c>
      <c r="CI27" s="58">
        <v>34.687633983690965</v>
      </c>
      <c r="CJ27" s="57">
        <v>29.601079067260194</v>
      </c>
      <c r="CK27" s="57">
        <v>29.601079067260194</v>
      </c>
      <c r="CL27" s="58">
        <f>CL28+CL29+CL30+CL31</f>
        <v>23.203556578460198</v>
      </c>
      <c r="CM27" s="58">
        <v>30.022831778917229</v>
      </c>
      <c r="CN27" s="58">
        <v>26.45127762731569</v>
      </c>
      <c r="CO27" s="58">
        <v>26.45127762731569</v>
      </c>
      <c r="CP27" s="58">
        <v>26.470651227315692</v>
      </c>
      <c r="CQ27" s="58">
        <v>26.45127762731569</v>
      </c>
      <c r="CR27" s="58">
        <v>25.169076249211365</v>
      </c>
      <c r="CS27" s="58">
        <v>24.515099236453846</v>
      </c>
      <c r="CT27" s="58">
        <v>24.116717487998461</v>
      </c>
      <c r="CU27" s="58">
        <v>23.019051716859998</v>
      </c>
      <c r="CV27" s="58">
        <v>24.301378162226154</v>
      </c>
      <c r="CW27" s="58">
        <v>24.116717487998461</v>
      </c>
      <c r="CX27" s="58">
        <v>23.237752095998459</v>
      </c>
      <c r="CY27" s="58">
        <v>23.063622372921536</v>
      </c>
      <c r="CZ27" s="58">
        <v>23.13786852676769</v>
      </c>
      <c r="DA27" s="58">
        <f t="shared" ref="DA27" si="29">DA28+DA29+DA30+DA31</f>
        <v>18.344013480613846</v>
      </c>
      <c r="DB27" s="57">
        <v>17.856560775013616</v>
      </c>
      <c r="DC27" s="57">
        <v>17.856560775013616</v>
      </c>
      <c r="DD27" s="57">
        <v>17.856560775013616</v>
      </c>
      <c r="DE27" s="57">
        <v>18.595461490398229</v>
      </c>
      <c r="DF27" s="57">
        <v>18.756634324552074</v>
      </c>
      <c r="DG27" s="57">
        <v>18.595461490398229</v>
      </c>
      <c r="DH27" s="57">
        <v>20.21602999039823</v>
      </c>
      <c r="DI27" s="57">
        <v>20.377202824552075</v>
      </c>
      <c r="DJ27" s="57">
        <v>20.21602999039823</v>
      </c>
      <c r="DK27" s="57">
        <v>23.792038677577715</v>
      </c>
      <c r="DL27" s="57">
        <v>23.792038677577715</v>
      </c>
      <c r="DM27" s="57">
        <v>20.21602999039823</v>
      </c>
      <c r="DN27" s="59">
        <f t="shared" ref="DN27" si="30">DN28+DN29+DN30+DN31</f>
        <v>22.469383575013612</v>
      </c>
      <c r="DO27" s="57">
        <v>20.21602999039823</v>
      </c>
      <c r="DP27" s="57">
        <v>35.437422636858209</v>
      </c>
      <c r="DQ27" s="57">
        <v>35.452626872775582</v>
      </c>
      <c r="DR27" s="57">
        <v>35.467831108692963</v>
      </c>
      <c r="DS27" s="57">
        <v>22.930485151217184</v>
      </c>
      <c r="DT27" s="57">
        <v>22.945689387134561</v>
      </c>
      <c r="DU27" s="57">
        <v>20.24038304213456</v>
      </c>
      <c r="DV27" s="60">
        <f>DV28+DV29+DV30+DV31</f>
        <v>21.124424241513481</v>
      </c>
      <c r="DW27" s="61">
        <f>DW28+DW29+DW30+DW31</f>
        <v>21.1092200055961</v>
      </c>
      <c r="DX27" s="62">
        <f>DX28+DX29+DX30+DX31</f>
        <v>20.255587278051941</v>
      </c>
      <c r="DZ27" s="57">
        <f>DZ28+DZ29+DZ30+DZ31</f>
        <v>21.886421987033245</v>
      </c>
      <c r="EC27" s="57">
        <f>EC28+EC29+EC30+EC31</f>
        <v>22.70695346111215</v>
      </c>
      <c r="EF27" s="57">
        <f>EF28+EF29+EF30+EF31</f>
        <v>23.575037009388286</v>
      </c>
      <c r="EI27" s="57">
        <f>EI28+EI29+EI30+EI31</f>
        <v>24.495456296499786</v>
      </c>
      <c r="EL27" s="57">
        <f>EL28+EL29+EL30+EL31</f>
        <v>25.473637861583121</v>
      </c>
      <c r="EO27" s="57">
        <f>EO28+EO29+EO30+EO31</f>
        <v>26.515745097054861</v>
      </c>
    </row>
    <row r="28" spans="1:145" ht="15" customHeight="1" x14ac:dyDescent="0.35">
      <c r="A28" s="56" t="s">
        <v>69</v>
      </c>
      <c r="B28" s="63">
        <f>([2]CAMEROUN!C113+[2]CAMEROUN!D113)/2</f>
        <v>116.9495</v>
      </c>
      <c r="C28" s="63">
        <f>([2]CAMEROUN!D113+[2]CAMEROUN!E113)/2</f>
        <v>115.3935</v>
      </c>
      <c r="D28" s="63">
        <f>([2]CAMEROUN!E113+[2]CAMEROUN!F113)/2</f>
        <v>120.54300000000001</v>
      </c>
      <c r="E28" s="63">
        <f>([2]CAMEROUN!F113+[2]CAMEROUN!G113)/2</f>
        <v>93.999499999999998</v>
      </c>
      <c r="F28" s="63">
        <f>([2]CAMEROUN!G113+[2]CAMEROUN!H113)/2</f>
        <v>85.749499999999998</v>
      </c>
      <c r="G28" s="63">
        <f>([2]CAMEROUN!H113+[2]CAMEROUN!I113)/2</f>
        <v>66.778999999999996</v>
      </c>
      <c r="H28" s="63">
        <f>([2]CAMEROUN!I113+[2]CAMEROUN!J113)/2</f>
        <v>58.478999999999999</v>
      </c>
      <c r="I28" s="63">
        <f>([2]CAMEROUN!J113+[2]CAMEROUN!K113)/2</f>
        <v>71.050000000000011</v>
      </c>
      <c r="J28" s="63">
        <f>([2]CAMEROUN!K113+[2]CAMEROUN!L113)/2</f>
        <v>73.849999999999994</v>
      </c>
      <c r="K28" s="63">
        <f>([2]CAMEROUN!L113+[2]CAMEROUN!M113)/2</f>
        <v>89.05</v>
      </c>
      <c r="L28" s="63">
        <f>([2]CAMEROUN!M113+[2]CAMEROUN!N113)/2</f>
        <v>88.65</v>
      </c>
      <c r="M28" s="63">
        <f>([2]CAMEROUN!N113+[2]CAMEROUN!O113)/2</f>
        <v>83.95</v>
      </c>
      <c r="N28" s="63">
        <f>([2]CAMEROUN!O113+[2]CAMEROUN!P113)/2</f>
        <v>94.951999999999998</v>
      </c>
      <c r="O28" s="63">
        <f>([2]CAMEROUN!P113+[2]CAMEROUN!Q113)/2</f>
        <v>82.352000000000004</v>
      </c>
      <c r="P28" s="63">
        <f>[2]CAMEROUN!AH113</f>
        <v>67.3</v>
      </c>
      <c r="Q28" s="63">
        <f>[2]CAMEROUN!AI113</f>
        <v>54</v>
      </c>
      <c r="R28" s="63">
        <f>[2]CAMEROUN!AJ113</f>
        <v>63</v>
      </c>
      <c r="S28" s="63">
        <f>[2]CAMEROUN!AK113</f>
        <v>65</v>
      </c>
      <c r="T28" s="63">
        <f>[2]CAMEROUN!AL113</f>
        <v>67</v>
      </c>
      <c r="U28" s="63">
        <f>[2]CAMEROUN!AM113</f>
        <v>62.300000000000004</v>
      </c>
      <c r="V28" s="63">
        <f>[2]CAMEROUN!AN113</f>
        <v>62.6</v>
      </c>
      <c r="W28" s="63">
        <f>[2]CAMEROUN!AO113</f>
        <v>60.095999999999997</v>
      </c>
      <c r="X28" s="2">
        <f>[2]CAMEROUN!AP113</f>
        <v>54.483000000000004</v>
      </c>
      <c r="Y28" s="2">
        <f>[2]CAMEROUN!AQ113</f>
        <v>57.795000000000002</v>
      </c>
      <c r="Z28" s="63">
        <f>[2]CAMEROUN!AR113</f>
        <v>46.819000000000003</v>
      </c>
      <c r="AA28" s="63">
        <f>[2]CAMEROUN!AS113</f>
        <v>52</v>
      </c>
      <c r="AB28" s="63">
        <v>65.675250000000005</v>
      </c>
      <c r="AC28" s="63">
        <v>65.675250000000005</v>
      </c>
      <c r="AD28" s="63">
        <v>65.675250000000005</v>
      </c>
      <c r="AE28" s="63">
        <f>[2]CAMEROUN!AT113</f>
        <v>38.126999999999995</v>
      </c>
      <c r="AF28" s="63">
        <v>25</v>
      </c>
      <c r="AG28" s="63">
        <v>21</v>
      </c>
      <c r="AH28" s="63">
        <v>21</v>
      </c>
      <c r="AI28" s="63">
        <v>21</v>
      </c>
      <c r="AJ28" s="2">
        <f>[2]CAMEROUN!AU113</f>
        <v>45.135000000000005</v>
      </c>
      <c r="AK28" s="2">
        <v>21.42</v>
      </c>
      <c r="AL28" s="2">
        <v>32.784061855670103</v>
      </c>
      <c r="AM28" s="2">
        <v>35.35536082474227</v>
      </c>
      <c r="AN28" s="2">
        <v>35.35536082474227</v>
      </c>
      <c r="AO28" s="2">
        <f>[2]CAMEROUN!AV113</f>
        <v>33.597999999999999</v>
      </c>
      <c r="AP28" s="2">
        <v>50.641470000000012</v>
      </c>
      <c r="AQ28" s="2">
        <v>50.181093000000011</v>
      </c>
      <c r="AR28" s="2">
        <v>50.641980000000004</v>
      </c>
      <c r="AS28" s="2">
        <f>[2]CAMEROUN!AZ113</f>
        <v>59.002000000000002</v>
      </c>
      <c r="AT28" s="2">
        <v>34.955359199999997</v>
      </c>
      <c r="AU28" s="2">
        <v>34.955359199999997</v>
      </c>
      <c r="AV28" s="2">
        <v>34.955359199999997</v>
      </c>
      <c r="AW28" s="2">
        <v>34.955359199999997</v>
      </c>
      <c r="AX28" s="2">
        <f>[2]CAMEROUN!BE113</f>
        <v>34.132699000000002</v>
      </c>
      <c r="AY28" s="2"/>
      <c r="AZ28" s="2">
        <v>69.3</v>
      </c>
      <c r="BA28" s="2">
        <v>69.3</v>
      </c>
      <c r="BB28" s="2">
        <v>69.3</v>
      </c>
      <c r="BC28" s="2">
        <v>69.3</v>
      </c>
      <c r="BD28" s="2">
        <v>44.207649769585252</v>
      </c>
      <c r="BE28" s="2">
        <v>44.207649769585252</v>
      </c>
      <c r="BF28" s="2">
        <f>[2]CAMEROUN!BL113</f>
        <v>28.981072999999999</v>
      </c>
      <c r="BG28" s="2">
        <v>52.279190265199993</v>
      </c>
      <c r="BH28" s="2">
        <v>52.279190265199993</v>
      </c>
      <c r="BI28" s="2">
        <v>44.093032578999996</v>
      </c>
      <c r="BJ28" s="2">
        <v>44.093032578999996</v>
      </c>
      <c r="BK28" s="2">
        <v>34.810755979925304</v>
      </c>
      <c r="BL28" s="2">
        <v>34.810755979925304</v>
      </c>
      <c r="BM28" s="2">
        <v>34.810755979925304</v>
      </c>
      <c r="BN28" s="2">
        <v>34.810755979925304</v>
      </c>
      <c r="BO28" s="2">
        <f>[2]CAMEROUN!BU113</f>
        <v>28.212897000000002</v>
      </c>
      <c r="BP28" s="2">
        <v>42.035939811551998</v>
      </c>
      <c r="BQ28" s="2">
        <v>40.617815346069477</v>
      </c>
      <c r="BR28" s="2">
        <v>40.206703854712494</v>
      </c>
      <c r="BS28" s="2">
        <v>40.206703854712494</v>
      </c>
      <c r="BT28" s="2">
        <v>39.515150344999995</v>
      </c>
      <c r="BU28" s="2">
        <v>39.040968540859993</v>
      </c>
      <c r="BV28" s="2">
        <v>38.572476918369674</v>
      </c>
      <c r="BW28" s="2">
        <v>46.162408736200014</v>
      </c>
      <c r="BX28" s="2">
        <v>46.162408736200014</v>
      </c>
      <c r="BY28" s="2">
        <v>42.727456362000005</v>
      </c>
      <c r="BZ28" s="63">
        <v>29.025261380827164</v>
      </c>
      <c r="CA28" s="2">
        <f>[2]CAMEROUN!CG113</f>
        <v>33.108090798569826</v>
      </c>
      <c r="CB28" s="2">
        <v>33.210427405230767</v>
      </c>
      <c r="CC28" s="2">
        <v>33.210427405230767</v>
      </c>
      <c r="CD28" s="2">
        <v>33.210427405230767</v>
      </c>
      <c r="CE28" s="2">
        <v>33.210427405230767</v>
      </c>
      <c r="CF28" s="2">
        <v>33.210427405230767</v>
      </c>
      <c r="CG28" s="2">
        <v>33.210427405230767</v>
      </c>
      <c r="CH28" s="2">
        <v>33.210427405230767</v>
      </c>
      <c r="CI28" s="2">
        <v>33.210427405230767</v>
      </c>
      <c r="CJ28" s="63">
        <v>28.212422488799998</v>
      </c>
      <c r="CK28" s="63">
        <v>28.212422488799998</v>
      </c>
      <c r="CL28" s="2">
        <f>[2]CAMEROUN!CR113</f>
        <v>22.12</v>
      </c>
      <c r="CM28" s="2">
        <v>28.494546713687999</v>
      </c>
      <c r="CN28" s="2">
        <v>24.675347562086461</v>
      </c>
      <c r="CO28" s="2">
        <v>24.675347562086461</v>
      </c>
      <c r="CP28" s="2">
        <v>24.675347562086461</v>
      </c>
      <c r="CQ28" s="2">
        <v>24.675347562086461</v>
      </c>
      <c r="CR28" s="2">
        <v>23.441580183982136</v>
      </c>
      <c r="CS28" s="2">
        <v>22.787603171224617</v>
      </c>
      <c r="CT28" s="2">
        <v>22.340787422769232</v>
      </c>
      <c r="CU28" s="2">
        <v>21.223748051630768</v>
      </c>
      <c r="CV28" s="2">
        <v>22.564195296996925</v>
      </c>
      <c r="CW28" s="2">
        <v>22.340787422769232</v>
      </c>
      <c r="CX28" s="2">
        <v>21.50056923076923</v>
      </c>
      <c r="CY28" s="2">
        <v>21.287692307692307</v>
      </c>
      <c r="CZ28" s="2">
        <v>20.861938461538461</v>
      </c>
      <c r="DA28" s="2">
        <f>[2]CAMEROUN!DD113</f>
        <v>16.117283415384616</v>
      </c>
      <c r="DB28" s="63">
        <v>15.437769200000002</v>
      </c>
      <c r="DC28" s="63">
        <v>15.437769200000002</v>
      </c>
      <c r="DD28" s="63">
        <v>15.437769200000002</v>
      </c>
      <c r="DE28" s="63">
        <v>16.117283415384616</v>
      </c>
      <c r="DF28" s="63">
        <v>16.278456249538461</v>
      </c>
      <c r="DG28" s="63">
        <v>16.117283415384616</v>
      </c>
      <c r="DH28" s="63">
        <v>16.117283415384616</v>
      </c>
      <c r="DI28" s="63">
        <v>16.278456249538461</v>
      </c>
      <c r="DJ28" s="63">
        <v>16.117283415384616</v>
      </c>
      <c r="DK28" s="63">
        <v>19.693292102564101</v>
      </c>
      <c r="DL28" s="63">
        <v>19.693292102564101</v>
      </c>
      <c r="DM28" s="63">
        <v>16.117283415384616</v>
      </c>
      <c r="DN28" s="6">
        <f>[2]CAMEROUN!DQ113</f>
        <v>20.483045999999998</v>
      </c>
      <c r="DO28" s="63">
        <v>16.117283415384616</v>
      </c>
      <c r="DP28" s="63">
        <v>20.284090865641023</v>
      </c>
      <c r="DQ28" s="63">
        <v>20.284090865641023</v>
      </c>
      <c r="DR28" s="63">
        <v>20.284090865641023</v>
      </c>
      <c r="DS28" s="63">
        <v>21.097537379999999</v>
      </c>
      <c r="DT28" s="63">
        <v>21.097537379999999</v>
      </c>
      <c r="DU28" s="63">
        <v>18.392231034999998</v>
      </c>
      <c r="DV28" s="64">
        <f>[2]CAMEROUN!EA113</f>
        <v>19.261067998461538</v>
      </c>
      <c r="DW28" s="65">
        <f>[2]CAMEROUN!EB113</f>
        <v>19.261067998461538</v>
      </c>
      <c r="DX28" s="66">
        <f>[2]CAMEROUN!EC113</f>
        <v>18.392231034999998</v>
      </c>
      <c r="DZ28" s="63">
        <f>[2]CAMEROUN!EE113</f>
        <v>19.838900038415385</v>
      </c>
      <c r="EC28" s="63">
        <f>[2]CAMEROUN!EH113</f>
        <v>20.434067039567847</v>
      </c>
      <c r="EF28" s="63">
        <f>[2]CAMEROUN!EK113</f>
        <v>21.047089050754884</v>
      </c>
      <c r="EI28" s="63">
        <f>[2]CAMEROUN!EN113</f>
        <v>21.678501722277531</v>
      </c>
      <c r="EL28" s="63">
        <f>[2]CAMEROUN!EQ113</f>
        <v>22.328856773945859</v>
      </c>
      <c r="EO28" s="63">
        <f>[2]CAMEROUN!ET113</f>
        <v>22.998722477164236</v>
      </c>
    </row>
    <row r="29" spans="1:145" ht="15.5" x14ac:dyDescent="0.35">
      <c r="A29" s="56" t="s">
        <v>78</v>
      </c>
      <c r="B29" s="57">
        <f>[7]RCA!D67</f>
        <v>12.4</v>
      </c>
      <c r="C29" s="57">
        <f>[7]RCA!E67</f>
        <v>14</v>
      </c>
      <c r="D29" s="57">
        <f>[7]RCA!F67</f>
        <v>20.2</v>
      </c>
      <c r="E29" s="57">
        <f>[7]RCA!G67</f>
        <v>12.6</v>
      </c>
      <c r="F29" s="57">
        <f>[7]RCA!H67</f>
        <v>6.9</v>
      </c>
      <c r="G29" s="57">
        <f>[7]RCA!I67</f>
        <v>22.6</v>
      </c>
      <c r="H29" s="57">
        <f>[7]RCA!J67</f>
        <v>16.600000000000001</v>
      </c>
      <c r="I29" s="57">
        <f>[7]RCA!K67</f>
        <v>9.1999999999999993</v>
      </c>
      <c r="J29" s="57">
        <f>[7]RCA!L67</f>
        <v>14.566000000000001</v>
      </c>
      <c r="K29" s="57">
        <f>[7]RCA!M67</f>
        <v>5.6</v>
      </c>
      <c r="L29" s="57">
        <f>[7]RCA!N67</f>
        <v>12.7</v>
      </c>
      <c r="M29" s="57">
        <f>[7]RCA!O67</f>
        <v>6.0839999999999996</v>
      </c>
      <c r="N29" s="57">
        <f>[7]RCA!P67</f>
        <v>12.037000000000001</v>
      </c>
      <c r="O29" s="57">
        <f>[7]RCA!Q67</f>
        <v>11.8</v>
      </c>
      <c r="P29" s="57">
        <f>[7]RCA!R67</f>
        <v>8.5359999999999996</v>
      </c>
      <c r="Q29" s="57">
        <f>[7]RCA!S67</f>
        <v>4.4850000000000003</v>
      </c>
      <c r="R29" s="57">
        <f>[7]RCA!T67</f>
        <v>2.4077000000000002</v>
      </c>
      <c r="S29" s="57">
        <f>[7]RCA!U67</f>
        <v>3.7930000000000001</v>
      </c>
      <c r="T29" s="57">
        <f>[7]RCA!V67</f>
        <v>3.5</v>
      </c>
      <c r="U29" s="57">
        <f>[7]RCA!W67</f>
        <v>1.5415000000000001</v>
      </c>
      <c r="V29" s="57">
        <f>[7]RCA!X67</f>
        <v>7.2698999999999998</v>
      </c>
      <c r="W29" s="57">
        <f>[7]RCA!Y67</f>
        <v>1.9308000000000001</v>
      </c>
      <c r="X29" s="58">
        <f>[7]RCA!Z67</f>
        <v>3.8748</v>
      </c>
      <c r="Y29" s="58">
        <f>[7]RCA!AA67</f>
        <v>5.2012999999999998</v>
      </c>
      <c r="Z29" s="57">
        <f>[7]RCA!AB67</f>
        <v>5.2747200000000003</v>
      </c>
      <c r="AA29" s="57">
        <f>[7]RCA!AC67</f>
        <v>5.3607480000000001</v>
      </c>
      <c r="AB29" s="57">
        <v>6.7367062499999992</v>
      </c>
      <c r="AC29" s="57">
        <v>2.1442992000000003</v>
      </c>
      <c r="AD29" s="57">
        <v>2.1442992000000003</v>
      </c>
      <c r="AE29" s="57">
        <f>[7]RCA!AD67</f>
        <v>4.63</v>
      </c>
      <c r="AF29" s="57">
        <v>4.6763000000000003</v>
      </c>
      <c r="AG29" s="57">
        <v>2.3149999999999999</v>
      </c>
      <c r="AH29" s="57">
        <v>4.5056400000000005</v>
      </c>
      <c r="AI29" s="57">
        <v>4.5056400000000005</v>
      </c>
      <c r="AJ29" s="58">
        <f>[7]RCA!AE67</f>
        <v>4.5056400000000005</v>
      </c>
      <c r="AK29" s="58">
        <v>4.9562040000000014</v>
      </c>
      <c r="AL29" s="58">
        <v>4.9562040000000014</v>
      </c>
      <c r="AM29" s="58">
        <v>2.7474080000000001</v>
      </c>
      <c r="AN29" s="58">
        <v>2.7474080000000001</v>
      </c>
      <c r="AO29" s="58">
        <f>[7]RCA!AF67</f>
        <v>2.9799899999999999</v>
      </c>
      <c r="AP29" s="58">
        <v>3.1289894999999999</v>
      </c>
      <c r="AQ29" s="58">
        <v>3.7572500000000004</v>
      </c>
      <c r="AR29" s="58">
        <v>4.3040000000000003</v>
      </c>
      <c r="AS29" s="58">
        <f>[7]RCA!AJ67</f>
        <v>4.8041</v>
      </c>
      <c r="AT29" s="58">
        <v>4.900182</v>
      </c>
      <c r="AU29" s="58">
        <v>3.400182</v>
      </c>
      <c r="AV29" s="58">
        <v>2.25</v>
      </c>
      <c r="AW29" s="58">
        <v>2.25</v>
      </c>
      <c r="AX29" s="58">
        <f>[7]RCA!AO67</f>
        <v>1.4646790000000001</v>
      </c>
      <c r="AY29" s="58"/>
      <c r="AZ29" s="58">
        <v>2.1411538461538462</v>
      </c>
      <c r="BA29" s="58">
        <v>2.0340961538461539</v>
      </c>
      <c r="BB29" s="58">
        <v>2.4700653846153844</v>
      </c>
      <c r="BC29" s="58">
        <v>2.3465621153846152</v>
      </c>
      <c r="BD29" s="58">
        <v>3.4091474358974359</v>
      </c>
      <c r="BE29" s="58">
        <v>3.2386900641025638</v>
      </c>
      <c r="BF29" s="58">
        <f>[7]RCA!AV67</f>
        <v>2.5169999999999999</v>
      </c>
      <c r="BG29" s="58">
        <v>3.0204</v>
      </c>
      <c r="BH29" s="58">
        <v>2.86938</v>
      </c>
      <c r="BI29" s="58">
        <v>3.2127999999999997</v>
      </c>
      <c r="BJ29" s="58">
        <v>3.0521599999999993</v>
      </c>
      <c r="BK29" s="58">
        <v>1.9803288925895088</v>
      </c>
      <c r="BL29" s="58">
        <v>1.8813124479600334</v>
      </c>
      <c r="BM29" s="58">
        <v>1.9803288925895088</v>
      </c>
      <c r="BN29" s="58">
        <v>1.8813124479600334</v>
      </c>
      <c r="BO29" s="58">
        <f>[7]RCA!BE67</f>
        <v>2.0063288925895089</v>
      </c>
      <c r="BP29" s="58">
        <v>2.1066453372189846</v>
      </c>
      <c r="BQ29" s="58">
        <v>2.1066453372189846</v>
      </c>
      <c r="BR29" s="58">
        <v>1.931793774229809</v>
      </c>
      <c r="BS29" s="58">
        <v>1.7714548909687349</v>
      </c>
      <c r="BT29" s="58">
        <v>1.5479880021856789</v>
      </c>
      <c r="BU29" s="58">
        <v>1.5479880021856789</v>
      </c>
      <c r="BV29" s="58">
        <v>1.4195049980042675</v>
      </c>
      <c r="BW29" s="58">
        <v>1.6753266678809327</v>
      </c>
      <c r="BX29" s="58">
        <v>1.6753266678809327</v>
      </c>
      <c r="BY29" s="58">
        <v>1.6058006111638741</v>
      </c>
      <c r="BZ29" s="57">
        <v>1.0169999999999999</v>
      </c>
      <c r="CA29" s="58">
        <f>[7]RCA!BQ67</f>
        <v>1.0169999999999999</v>
      </c>
      <c r="CB29" s="58">
        <v>0.91529999999999989</v>
      </c>
      <c r="CC29" s="58">
        <v>0.91529999999999989</v>
      </c>
      <c r="CD29" s="58">
        <v>0.86953499999999984</v>
      </c>
      <c r="CE29" s="58">
        <v>0.88877499999999998</v>
      </c>
      <c r="CF29" s="58">
        <v>0.88877499999999998</v>
      </c>
      <c r="CG29" s="58">
        <v>0.8443362499999999</v>
      </c>
      <c r="CH29" s="58">
        <v>0.77524999999999999</v>
      </c>
      <c r="CI29" s="58">
        <v>0.77524999999999999</v>
      </c>
      <c r="CJ29" s="57">
        <v>0.68669999999999998</v>
      </c>
      <c r="CK29" s="57">
        <v>0.68669999999999998</v>
      </c>
      <c r="CL29" s="58">
        <f>[7]RCA!CB67</f>
        <v>0.38159999999999999</v>
      </c>
      <c r="CM29" s="58">
        <v>0.72103499999999998</v>
      </c>
      <c r="CN29" s="58">
        <v>0.96867999999999987</v>
      </c>
      <c r="CO29" s="58">
        <v>0.96867999999999987</v>
      </c>
      <c r="CP29" s="58">
        <v>0.98805359999999987</v>
      </c>
      <c r="CQ29" s="58">
        <v>0.96867999999999987</v>
      </c>
      <c r="CR29" s="58">
        <v>0.92024599999999979</v>
      </c>
      <c r="CS29" s="58">
        <v>0.92024599999999979</v>
      </c>
      <c r="CT29" s="58">
        <v>0.96867999999999987</v>
      </c>
      <c r="CU29" s="58">
        <v>0.98805359999999987</v>
      </c>
      <c r="CV29" s="58">
        <v>0.92993279999999989</v>
      </c>
      <c r="CW29" s="58">
        <v>0.96867999999999987</v>
      </c>
      <c r="CX29" s="58">
        <v>0.92993279999999989</v>
      </c>
      <c r="CY29" s="58">
        <v>0.96867999999999987</v>
      </c>
      <c r="CZ29" s="58">
        <v>1.46868</v>
      </c>
      <c r="DA29" s="58">
        <f>[7]RCA!CN67</f>
        <v>1.4194800000000001</v>
      </c>
      <c r="DB29" s="57">
        <v>1.4904540000000002</v>
      </c>
      <c r="DC29" s="57">
        <v>1.4904540000000002</v>
      </c>
      <c r="DD29" s="57">
        <v>1.4904540000000002</v>
      </c>
      <c r="DE29" s="57">
        <v>1.5498405</v>
      </c>
      <c r="DF29" s="57">
        <v>1.5498405</v>
      </c>
      <c r="DG29" s="57">
        <v>1.5498405</v>
      </c>
      <c r="DH29" s="57">
        <v>3.1704090000000003</v>
      </c>
      <c r="DI29" s="57">
        <v>3.1704090000000003</v>
      </c>
      <c r="DJ29" s="57">
        <v>3.1704090000000003</v>
      </c>
      <c r="DK29" s="57">
        <v>3.1704090000000003</v>
      </c>
      <c r="DL29" s="57">
        <v>3.1704090000000003</v>
      </c>
      <c r="DM29" s="57">
        <v>3.1704090000000003</v>
      </c>
      <c r="DN29" s="59">
        <f>[7]RCA!DA67</f>
        <v>1.0387999999999999</v>
      </c>
      <c r="DO29" s="57">
        <v>3.1704090000000003</v>
      </c>
      <c r="DP29" s="57">
        <v>0.74500755995153145</v>
      </c>
      <c r="DQ29" s="57">
        <v>0.76021179586890963</v>
      </c>
      <c r="DR29" s="57">
        <v>0.77541603178628782</v>
      </c>
      <c r="DS29" s="57">
        <v>0.74500755995153145</v>
      </c>
      <c r="DT29" s="57">
        <v>0.76021179586890963</v>
      </c>
      <c r="DU29" s="57">
        <v>0.76021179586890963</v>
      </c>
      <c r="DV29" s="60">
        <f>[7]RCA!DN67</f>
        <v>0.77541603178628782</v>
      </c>
      <c r="DW29" s="61">
        <f>[7]RCA!DM67</f>
        <v>0.76021179586890963</v>
      </c>
      <c r="DX29" s="62">
        <f>[7]RCA!DN67</f>
        <v>0.77541603178628782</v>
      </c>
      <c r="DZ29" s="57">
        <f>[7]RCA!DP67</f>
        <v>0.79822238566235515</v>
      </c>
      <c r="EC29" s="57">
        <f>[7]RCA!DS67</f>
        <v>0.8381335049454729</v>
      </c>
      <c r="EF29" s="57">
        <f>[7]RCA!DV67</f>
        <v>0.88004018019274655</v>
      </c>
      <c r="EI29" s="57">
        <f>[7]RCA!DY67</f>
        <v>0.9240421892023839</v>
      </c>
      <c r="EL29" s="57">
        <f>[7]RCA!EB67</f>
        <v>0.97024429866250317</v>
      </c>
      <c r="EO29" s="57">
        <f>[7]RCA!EE67</f>
        <v>1.0187565135956285</v>
      </c>
    </row>
    <row r="30" spans="1:145" ht="15.5" x14ac:dyDescent="0.35">
      <c r="A30" s="56" t="s">
        <v>71</v>
      </c>
      <c r="B30" s="57">
        <f>+[4]GABON!D103</f>
        <v>1.5269999999999999</v>
      </c>
      <c r="C30" s="57">
        <f>+[4]GABON!E103</f>
        <v>1.141</v>
      </c>
      <c r="D30" s="57">
        <f>+[4]GABON!F103</f>
        <v>1.218</v>
      </c>
      <c r="E30" s="57">
        <f>+[4]GABON!G103</f>
        <v>0.23200000000000001</v>
      </c>
      <c r="F30" s="57">
        <f>+[4]GABON!H103</f>
        <v>0.1</v>
      </c>
      <c r="G30" s="57">
        <f>+[4]GABON!I103</f>
        <v>9.8000000000000004E-2</v>
      </c>
      <c r="H30" s="57">
        <f>+[4]GABON!J103</f>
        <v>0.191</v>
      </c>
      <c r="I30" s="57">
        <f>+[4]GABON!K103</f>
        <v>7.0999999999999994E-2</v>
      </c>
      <c r="J30" s="57">
        <f>+[4]GABON!L103</f>
        <v>0.1</v>
      </c>
      <c r="K30" s="57">
        <f>+[4]GABON!M103</f>
        <v>0.218</v>
      </c>
      <c r="L30" s="57">
        <f>+[4]GABON!N103</f>
        <v>0.1</v>
      </c>
      <c r="M30" s="57">
        <f>+[4]GABON!O103</f>
        <v>0.1</v>
      </c>
      <c r="N30" s="57">
        <f>+[4]GABON!P103</f>
        <v>0.1</v>
      </c>
      <c r="O30" s="57">
        <f>+[4]GABON!Q103</f>
        <v>0.13</v>
      </c>
      <c r="P30" s="57">
        <f>+[4]GABON!R103</f>
        <v>8.2000000000000003E-2</v>
      </c>
      <c r="Q30" s="57">
        <f>+[4]GABON!S103</f>
        <v>0.2</v>
      </c>
      <c r="R30" s="57">
        <f>+[4]GABON!T103</f>
        <v>0.2</v>
      </c>
      <c r="S30" s="57">
        <f>+[4]GABON!U103</f>
        <v>0.2</v>
      </c>
      <c r="T30" s="57">
        <f>+[4]GABON!V103</f>
        <v>0.2</v>
      </c>
      <c r="U30" s="57">
        <f>+[4]GABON!W103</f>
        <v>0.2</v>
      </c>
      <c r="V30" s="57">
        <f>+[4]GABON!X103</f>
        <v>0.2</v>
      </c>
      <c r="W30" s="57">
        <f>+[4]GABON!Y103</f>
        <v>0.2</v>
      </c>
      <c r="X30" s="58">
        <f>+[4]GABON!Z103</f>
        <v>0.2</v>
      </c>
      <c r="Y30" s="58">
        <f>+[4]GABON!AA103</f>
        <v>0.2</v>
      </c>
      <c r="Z30" s="57">
        <f>+[4]GABON!AB103</f>
        <v>0.2</v>
      </c>
      <c r="AA30" s="57">
        <f>+[4]GABON!AC103</f>
        <v>0.2</v>
      </c>
      <c r="AB30" s="57">
        <v>0.16000000000000003</v>
      </c>
      <c r="AC30" s="57">
        <v>0.16000000000000003</v>
      </c>
      <c r="AD30" s="57">
        <v>0.16000000000000003</v>
      </c>
      <c r="AE30" s="57">
        <f>+[4]GABON!AD103</f>
        <v>0.2258</v>
      </c>
      <c r="AF30" s="57">
        <v>0.25289600000000001</v>
      </c>
      <c r="AG30" s="57">
        <v>0.25289600000000001</v>
      </c>
      <c r="AH30" s="57">
        <v>0.25289600000000001</v>
      </c>
      <c r="AI30" s="57">
        <v>0.25289600000000001</v>
      </c>
      <c r="AJ30" s="58">
        <f>+[4]GABON!AE103</f>
        <v>0.25289600000000001</v>
      </c>
      <c r="AK30" s="58">
        <v>0.28324352000000003</v>
      </c>
      <c r="AL30" s="58">
        <v>0.28324352000000003</v>
      </c>
      <c r="AM30" s="58">
        <v>0.28324352000000003</v>
      </c>
      <c r="AN30" s="58">
        <v>0.28324352000000003</v>
      </c>
      <c r="AO30" s="58">
        <f>+[4]GABON!AF103</f>
        <v>0.3034752</v>
      </c>
      <c r="AP30" s="58">
        <v>0.34899648</v>
      </c>
      <c r="AQ30" s="58">
        <v>0.34899648</v>
      </c>
      <c r="AR30" s="58">
        <v>0.34899648</v>
      </c>
      <c r="AS30" s="58">
        <f>+[4]GABON!AJ103</f>
        <v>0.34899648</v>
      </c>
      <c r="AT30" s="58">
        <v>0.40134595199999995</v>
      </c>
      <c r="AU30" s="58">
        <v>0.40134595199999995</v>
      </c>
      <c r="AV30" s="58">
        <v>0.40134595199999995</v>
      </c>
      <c r="AW30" s="58">
        <v>0.40134595199999995</v>
      </c>
      <c r="AX30" s="58">
        <f>+[4]GABON!AO103</f>
        <v>0.40134595199999995</v>
      </c>
      <c r="AY30" s="58"/>
      <c r="AZ30" s="58">
        <v>0.46154784479999988</v>
      </c>
      <c r="BA30" s="58">
        <v>0.46154784479999988</v>
      </c>
      <c r="BB30" s="58">
        <v>0.46154784479999988</v>
      </c>
      <c r="BC30" s="58">
        <v>0.46154784479999988</v>
      </c>
      <c r="BD30" s="58">
        <v>0.46154784479999988</v>
      </c>
      <c r="BE30" s="58">
        <v>0.46154784479999988</v>
      </c>
      <c r="BF30" s="58">
        <f>+[4]GABON!AV103</f>
        <v>0.46154784479999988</v>
      </c>
      <c r="BG30" s="58">
        <v>0.53078002151999981</v>
      </c>
      <c r="BH30" s="58">
        <v>0.53078002151999981</v>
      </c>
      <c r="BI30" s="58">
        <v>0.53078002151999981</v>
      </c>
      <c r="BJ30" s="58">
        <v>0.53078002151999981</v>
      </c>
      <c r="BK30" s="58">
        <v>0.53078002151999981</v>
      </c>
      <c r="BL30" s="58">
        <v>0.53078002151999981</v>
      </c>
      <c r="BM30" s="58">
        <v>0.53078002151999981</v>
      </c>
      <c r="BN30" s="58">
        <v>0.53078002151999981</v>
      </c>
      <c r="BO30" s="58">
        <f>+[4]GABON!BE103</f>
        <v>0.53078002151999981</v>
      </c>
      <c r="BP30" s="58">
        <v>0.61039702474799973</v>
      </c>
      <c r="BQ30" s="58">
        <v>0.53078002151999981</v>
      </c>
      <c r="BR30" s="58">
        <v>0.61039702474799973</v>
      </c>
      <c r="BS30" s="58">
        <v>0.61039702474799973</v>
      </c>
      <c r="BT30" s="58">
        <v>0.61039702474799973</v>
      </c>
      <c r="BU30" s="58">
        <v>0.61039702474799973</v>
      </c>
      <c r="BV30" s="58">
        <v>0.61039702474799973</v>
      </c>
      <c r="BW30" s="58">
        <v>0.61039702474799973</v>
      </c>
      <c r="BX30" s="58">
        <v>0.61039702474799973</v>
      </c>
      <c r="BY30" s="58">
        <v>0.61039702474799973</v>
      </c>
      <c r="BZ30" s="57">
        <v>0.61039702474799973</v>
      </c>
      <c r="CA30" s="58">
        <f>+[4]GABON!BQ103</f>
        <v>0.61039702474799973</v>
      </c>
      <c r="CB30" s="58">
        <v>0.70195657846019965</v>
      </c>
      <c r="CC30" s="58">
        <v>0.70195657846019965</v>
      </c>
      <c r="CD30" s="58">
        <v>0.70195657846019965</v>
      </c>
      <c r="CE30" s="58">
        <v>0.70195657846019965</v>
      </c>
      <c r="CF30" s="58">
        <v>0.70195657846019965</v>
      </c>
      <c r="CG30" s="58">
        <v>0.70195657846019965</v>
      </c>
      <c r="CH30" s="58">
        <v>0.70195657846019965</v>
      </c>
      <c r="CI30" s="58">
        <v>0.70195657846019965</v>
      </c>
      <c r="CJ30" s="57">
        <v>0.70195657846019965</v>
      </c>
      <c r="CK30" s="57">
        <v>0.70195657846019965</v>
      </c>
      <c r="CL30" s="58">
        <f>+[4]GABON!CB103</f>
        <v>0.70195657846019965</v>
      </c>
      <c r="CM30" s="58">
        <v>0.80725006522922949</v>
      </c>
      <c r="CN30" s="58">
        <v>0.80725006522922949</v>
      </c>
      <c r="CO30" s="58">
        <v>0.80725006522922949</v>
      </c>
      <c r="CP30" s="58">
        <v>0.80725006522922949</v>
      </c>
      <c r="CQ30" s="58">
        <v>0.80725006522922949</v>
      </c>
      <c r="CR30" s="58">
        <v>0.80725006522922949</v>
      </c>
      <c r="CS30" s="58">
        <v>0.80725006522922949</v>
      </c>
      <c r="CT30" s="58">
        <v>0.80725006522922949</v>
      </c>
      <c r="CU30" s="58">
        <v>0.80725006522922949</v>
      </c>
      <c r="CV30" s="58">
        <v>0.80725006522922949</v>
      </c>
      <c r="CW30" s="58">
        <v>0.80725006522922949</v>
      </c>
      <c r="CX30" s="58">
        <v>0.80725006522922949</v>
      </c>
      <c r="CY30" s="58">
        <v>0.80725006522922949</v>
      </c>
      <c r="CZ30" s="58">
        <v>0.80725006522922949</v>
      </c>
      <c r="DA30" s="58">
        <f>+[4]GABON!CN103</f>
        <v>0.80725006522922949</v>
      </c>
      <c r="DB30" s="57">
        <v>0.9283375750136138</v>
      </c>
      <c r="DC30" s="57">
        <v>0.9283375750136138</v>
      </c>
      <c r="DD30" s="57">
        <v>0.9283375750136138</v>
      </c>
      <c r="DE30" s="57">
        <v>0.9283375750136138</v>
      </c>
      <c r="DF30" s="57">
        <v>0.9283375750136138</v>
      </c>
      <c r="DG30" s="57">
        <v>0.9283375750136138</v>
      </c>
      <c r="DH30" s="57">
        <v>0.9283375750136138</v>
      </c>
      <c r="DI30" s="57">
        <v>0.9283375750136138</v>
      </c>
      <c r="DJ30" s="57">
        <v>0.9283375750136138</v>
      </c>
      <c r="DK30" s="57">
        <v>0.9283375750136138</v>
      </c>
      <c r="DL30" s="57">
        <v>0.9283375750136138</v>
      </c>
      <c r="DM30" s="57">
        <v>0.9283375750136138</v>
      </c>
      <c r="DN30" s="59">
        <f>+[4]GABON!DA103</f>
        <v>0.9283375750136138</v>
      </c>
      <c r="DO30" s="57">
        <v>0.9283375750136138</v>
      </c>
      <c r="DP30" s="57">
        <v>1.0675882112656558</v>
      </c>
      <c r="DQ30" s="57">
        <v>1.0675882112656558</v>
      </c>
      <c r="DR30" s="57">
        <v>1.0675882112656558</v>
      </c>
      <c r="DS30" s="57">
        <v>1.0675882112656558</v>
      </c>
      <c r="DT30" s="57">
        <v>1.0675882112656558</v>
      </c>
      <c r="DU30" s="57">
        <v>1.0675882112656558</v>
      </c>
      <c r="DV30" s="60">
        <f>+[4]GABON!DK103</f>
        <v>1.0675882112656558</v>
      </c>
      <c r="DW30" s="61">
        <f>+[4]GABON!DL103</f>
        <v>1.0675882112656558</v>
      </c>
      <c r="DX30" s="62">
        <f>+[4]GABON!DM103</f>
        <v>1.0675882112656558</v>
      </c>
      <c r="DZ30" s="57">
        <f>+[4]GABON!DO103</f>
        <v>1.2277264429555041</v>
      </c>
      <c r="EC30" s="57">
        <f>+[4]GABON!DR103</f>
        <v>1.4118854093988296</v>
      </c>
      <c r="EF30" s="57">
        <f>+[4]GABON!DU103</f>
        <v>1.6236682208086539</v>
      </c>
      <c r="EI30" s="57">
        <f>+[4]GABON!DX103</f>
        <v>1.8672184539299519</v>
      </c>
      <c r="EL30" s="57">
        <f>+[4]GABON!EA103</f>
        <v>2.1473012220194447</v>
      </c>
      <c r="EO30" s="57">
        <f>+[4]GABON!ED103</f>
        <v>2.4693964053223612</v>
      </c>
    </row>
    <row r="31" spans="1:145" ht="15.5" x14ac:dyDescent="0.35">
      <c r="A31" s="56" t="s">
        <v>72</v>
      </c>
      <c r="B31" s="57">
        <f>[5]GUINEE!D60/1000</f>
        <v>0.16500000000000001</v>
      </c>
      <c r="C31" s="57">
        <f>[5]GUINEE!E60/1000</f>
        <v>0.45400000000000001</v>
      </c>
      <c r="D31" s="57">
        <f>[5]GUINEE!F60/1000</f>
        <v>0.30099999999999999</v>
      </c>
      <c r="E31" s="57">
        <f>[5]GUINEE!G60/1000</f>
        <v>0.437</v>
      </c>
      <c r="F31" s="57">
        <f>[5]GUINEE!H60/1000</f>
        <v>0.47199999999999998</v>
      </c>
      <c r="G31" s="57">
        <f>[5]GUINEE!I60/1000</f>
        <v>0.27300000000000002</v>
      </c>
      <c r="H31" s="57">
        <f>[5]GUINEE!J60/1000</f>
        <v>0.3</v>
      </c>
      <c r="I31" s="57">
        <f>[5]GUINEE!K60/1000</f>
        <v>0.124</v>
      </c>
      <c r="J31" s="57">
        <f>[5]GUINEE!L60/1000</f>
        <v>0.1976</v>
      </c>
      <c r="K31" s="57">
        <f>[5]GUINEE!M60/1000</f>
        <v>0.10884000000000001</v>
      </c>
      <c r="L31" s="57">
        <f>[5]GUINEE!N60/1000</f>
        <v>0.2</v>
      </c>
      <c r="M31" s="57">
        <f>[5]GUINEE!O60/1000</f>
        <v>1.4E-2</v>
      </c>
      <c r="N31" s="57">
        <f>[5]GUINEE!P60/1000</f>
        <v>6.2E-2</v>
      </c>
      <c r="O31" s="57">
        <f>[5]GUINEE!Q60/1000</f>
        <v>8.6999999999999994E-2</v>
      </c>
      <c r="P31" s="57">
        <f>[5]GUINEE!R60/1000</f>
        <v>8.3299999999999999E-2</v>
      </c>
      <c r="Q31" s="57">
        <f>[5]GUINEE!S60/1000</f>
        <v>6.5200000000000008E-2</v>
      </c>
      <c r="R31" s="57">
        <f>[5]GUINEE!T60/1000</f>
        <v>8.3699999999999997E-2</v>
      </c>
      <c r="S31" s="57">
        <f>[5]GUINEE!U60/1000</f>
        <v>0.1976</v>
      </c>
      <c r="T31" s="57">
        <f>[5]GUINEE!V60/1000</f>
        <v>0.10840000000000001</v>
      </c>
      <c r="U31" s="57">
        <f>[5]GUINEE!W60/1000</f>
        <v>0.10840000000000001</v>
      </c>
      <c r="V31" s="57">
        <f>[5]GUINEE!X60/1000</f>
        <v>0</v>
      </c>
      <c r="W31" s="57">
        <f>[5]GUINEE!Y60/1000</f>
        <v>0</v>
      </c>
      <c r="X31" s="58">
        <f>[5]GUINEE!Z60/1000</f>
        <v>0</v>
      </c>
      <c r="Y31" s="58">
        <f>[5]GUINEE!AA60/1000</f>
        <v>0</v>
      </c>
      <c r="Z31" s="57">
        <f>[5]GUINEE!AB60/1000</f>
        <v>0</v>
      </c>
      <c r="AA31" s="57">
        <f>[5]GUINEE!AC60/1000</f>
        <v>0</v>
      </c>
      <c r="AB31" s="57">
        <v>0.16760654422771998</v>
      </c>
      <c r="AC31" s="57">
        <v>0.16760654422771998</v>
      </c>
      <c r="AD31" s="57">
        <v>0.16760654422771998</v>
      </c>
      <c r="AE31" s="57">
        <f>[5]GUINEE!AD60/1000</f>
        <v>0</v>
      </c>
      <c r="AF31" s="57">
        <v>0.17766293688138318</v>
      </c>
      <c r="AG31" s="57">
        <v>0.17766293688138318</v>
      </c>
      <c r="AH31" s="57">
        <v>0.17766293688138318</v>
      </c>
      <c r="AI31" s="57">
        <v>0.17766293688138318</v>
      </c>
      <c r="AJ31" s="58">
        <f>[5]GUINEE!AE60/1000</f>
        <v>0</v>
      </c>
      <c r="AK31" s="58">
        <v>0.18832271309426618</v>
      </c>
      <c r="AL31" s="58">
        <v>0.18832271309426618</v>
      </c>
      <c r="AM31" s="58">
        <v>0.18832271309426618</v>
      </c>
      <c r="AN31" s="58">
        <v>0.18832271309426618</v>
      </c>
      <c r="AO31" s="58">
        <f>[5]GUINEE!AF60/1000</f>
        <v>0</v>
      </c>
      <c r="AP31" s="58">
        <v>0.19962207587992217</v>
      </c>
      <c r="AQ31" s="58">
        <v>0.19962207587992217</v>
      </c>
      <c r="AR31" s="58">
        <v>0.19962207587992217</v>
      </c>
      <c r="AS31" s="58">
        <f>[5]GUINEE!AJ60/1000</f>
        <v>0</v>
      </c>
      <c r="AT31" s="58">
        <v>0</v>
      </c>
      <c r="AU31" s="58">
        <v>0</v>
      </c>
      <c r="AV31" s="58">
        <v>0</v>
      </c>
      <c r="AW31" s="58">
        <v>0</v>
      </c>
      <c r="AX31" s="58">
        <f>[5]GUINEE!AO60/1000</f>
        <v>0</v>
      </c>
      <c r="AY31" s="58"/>
      <c r="AZ31" s="58">
        <v>0</v>
      </c>
      <c r="BA31" s="58">
        <v>0</v>
      </c>
      <c r="BB31" s="58">
        <v>0</v>
      </c>
      <c r="BC31" s="58">
        <v>0</v>
      </c>
      <c r="BD31" s="58">
        <v>0</v>
      </c>
      <c r="BE31" s="58">
        <v>0</v>
      </c>
      <c r="BF31" s="58">
        <f>[5]GUINEE!AV60/1000</f>
        <v>0</v>
      </c>
      <c r="BG31" s="58">
        <v>0</v>
      </c>
      <c r="BH31" s="58">
        <v>0</v>
      </c>
      <c r="BI31" s="58">
        <v>0</v>
      </c>
      <c r="BJ31" s="58">
        <v>0</v>
      </c>
      <c r="BK31" s="58">
        <v>0</v>
      </c>
      <c r="BL31" s="58">
        <v>0</v>
      </c>
      <c r="BM31" s="58">
        <v>0</v>
      </c>
      <c r="BN31" s="58">
        <v>0</v>
      </c>
      <c r="BO31" s="58">
        <f>[5]GUINEE!BE60/1000</f>
        <v>0</v>
      </c>
      <c r="BP31" s="58">
        <v>0</v>
      </c>
      <c r="BQ31" s="58">
        <v>0</v>
      </c>
      <c r="BR31" s="58">
        <v>0</v>
      </c>
      <c r="BS31" s="58">
        <v>0</v>
      </c>
      <c r="BT31" s="58">
        <v>0</v>
      </c>
      <c r="BU31" s="58">
        <v>0</v>
      </c>
      <c r="BV31" s="58">
        <v>0</v>
      </c>
      <c r="BW31" s="58">
        <v>0</v>
      </c>
      <c r="BX31" s="58">
        <v>0</v>
      </c>
      <c r="BY31" s="58">
        <v>0</v>
      </c>
      <c r="BZ31" s="57">
        <v>0</v>
      </c>
      <c r="CA31" s="58">
        <f>[5]GUINEE!BQ60/1000</f>
        <v>0</v>
      </c>
      <c r="CB31" s="58">
        <v>0</v>
      </c>
      <c r="CC31" s="58">
        <v>0</v>
      </c>
      <c r="CD31" s="58">
        <v>0</v>
      </c>
      <c r="CE31" s="58">
        <v>0</v>
      </c>
      <c r="CF31" s="58">
        <v>0</v>
      </c>
      <c r="CG31" s="58">
        <v>0</v>
      </c>
      <c r="CH31" s="58">
        <v>0</v>
      </c>
      <c r="CI31" s="58">
        <v>0</v>
      </c>
      <c r="CJ31" s="57">
        <v>0</v>
      </c>
      <c r="CK31" s="57">
        <v>0</v>
      </c>
      <c r="CL31" s="58">
        <f>[5]GUINEE!CD60/1000</f>
        <v>0</v>
      </c>
      <c r="CM31" s="58">
        <v>0</v>
      </c>
      <c r="CN31" s="58">
        <v>0</v>
      </c>
      <c r="CO31" s="58">
        <v>0</v>
      </c>
      <c r="CP31" s="58">
        <v>0</v>
      </c>
      <c r="CQ31" s="58">
        <v>0</v>
      </c>
      <c r="CR31" s="58">
        <v>0</v>
      </c>
      <c r="CS31" s="58">
        <v>0</v>
      </c>
      <c r="CT31" s="58">
        <v>0</v>
      </c>
      <c r="CU31" s="58">
        <v>0</v>
      </c>
      <c r="CV31" s="58">
        <v>0</v>
      </c>
      <c r="CW31" s="58">
        <v>0</v>
      </c>
      <c r="CX31" s="58">
        <v>0</v>
      </c>
      <c r="CY31" s="58">
        <v>0</v>
      </c>
      <c r="CZ31" s="58">
        <v>0</v>
      </c>
      <c r="DA31" s="58">
        <f>[5]GUINEE!CP60/1000</f>
        <v>0</v>
      </c>
      <c r="DB31" s="57">
        <v>0</v>
      </c>
      <c r="DC31" s="57">
        <v>0</v>
      </c>
      <c r="DD31" s="57">
        <v>0</v>
      </c>
      <c r="DE31" s="57">
        <v>0</v>
      </c>
      <c r="DF31" s="57">
        <v>0</v>
      </c>
      <c r="DG31" s="57">
        <v>0</v>
      </c>
      <c r="DH31" s="57">
        <v>0</v>
      </c>
      <c r="DI31" s="57">
        <v>0</v>
      </c>
      <c r="DJ31" s="57">
        <v>0</v>
      </c>
      <c r="DK31" s="57">
        <v>0</v>
      </c>
      <c r="DL31" s="57">
        <v>0</v>
      </c>
      <c r="DM31" s="57">
        <v>0</v>
      </c>
      <c r="DN31" s="59">
        <f>[5]GUINEE!DC60/1000</f>
        <v>1.9199999999999998E-2</v>
      </c>
      <c r="DO31" s="57">
        <v>0</v>
      </c>
      <c r="DP31" s="57">
        <v>13.340736</v>
      </c>
      <c r="DQ31" s="57">
        <v>13.340736</v>
      </c>
      <c r="DR31" s="57">
        <v>13.340736</v>
      </c>
      <c r="DS31" s="57">
        <v>2.0352000000000002E-2</v>
      </c>
      <c r="DT31" s="57">
        <v>2.0352000000000002E-2</v>
      </c>
      <c r="DU31" s="57">
        <v>2.0352000000000002E-2</v>
      </c>
      <c r="DV31" s="60">
        <f>[5]GUINEE!DN60/1000</f>
        <v>2.0352000000000002E-2</v>
      </c>
      <c r="DW31" s="61">
        <f>[5]GUINEE!DO60/1000</f>
        <v>2.0352000000000002E-2</v>
      </c>
      <c r="DX31" s="62">
        <f>[5]GUINEE!DP60/1000</f>
        <v>2.0352000000000002E-2</v>
      </c>
      <c r="DZ31" s="57">
        <f>[5]GUINEE!DR60/1000</f>
        <v>2.1573120000000005E-2</v>
      </c>
      <c r="EC31" s="57">
        <f>[5]GUINEE!DU60/1000</f>
        <v>2.2867507200000005E-2</v>
      </c>
      <c r="EF31" s="57">
        <f>[5]GUINEE!DX60/1000</f>
        <v>2.4239557632000006E-2</v>
      </c>
      <c r="EI31" s="57">
        <f>[5]GUINEE!EA60/1000</f>
        <v>2.5693931089920009E-2</v>
      </c>
      <c r="EL31" s="57">
        <f>[5]GUINEE!ED60/1000</f>
        <v>2.7235566955315212E-2</v>
      </c>
      <c r="EO31" s="57">
        <f>[5]GUINEE!EG60/1000</f>
        <v>2.8869700972634124E-2</v>
      </c>
    </row>
    <row r="32" spans="1:145" ht="15.5" x14ac:dyDescent="0.35">
      <c r="A32" s="27"/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57"/>
      <c r="T32" s="57"/>
      <c r="U32" s="57"/>
      <c r="V32" s="57"/>
      <c r="W32" s="57"/>
      <c r="X32" s="58"/>
      <c r="Y32" s="58"/>
      <c r="Z32" s="57"/>
      <c r="AA32" s="57"/>
      <c r="AB32" s="57"/>
      <c r="AC32" s="57"/>
      <c r="AD32" s="57"/>
      <c r="AE32" s="57"/>
      <c r="AF32" s="57"/>
      <c r="AG32" s="57"/>
      <c r="AH32" s="57"/>
      <c r="AI32" s="57"/>
      <c r="AJ32" s="58"/>
      <c r="AK32" s="58"/>
      <c r="AL32" s="58"/>
      <c r="AM32" s="58"/>
      <c r="AN32" s="58"/>
      <c r="AO32" s="58"/>
      <c r="AP32" s="58"/>
      <c r="AQ32" s="58"/>
      <c r="AR32" s="58"/>
      <c r="AS32" s="40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41"/>
      <c r="BN32" s="58"/>
      <c r="BO32" s="58"/>
      <c r="BP32" s="80"/>
      <c r="BQ32" s="39"/>
      <c r="BR32" s="58"/>
      <c r="BS32" s="58"/>
      <c r="BT32" s="80"/>
      <c r="BU32" s="58"/>
      <c r="BV32" s="58"/>
      <c r="BW32" s="41"/>
      <c r="BX32" s="78">
        <v>0.2472327095693696</v>
      </c>
      <c r="BY32" s="58"/>
      <c r="BZ32" s="79">
        <v>0.2938682896690008</v>
      </c>
      <c r="CA32" s="58"/>
      <c r="CB32" s="39"/>
      <c r="CC32" s="39"/>
      <c r="CD32" s="39"/>
      <c r="CE32" s="41"/>
      <c r="CF32" s="41"/>
      <c r="CG32" s="41"/>
      <c r="CH32" s="41"/>
      <c r="CI32" s="41">
        <v>2.8055877847305011E-2</v>
      </c>
      <c r="CJ32" s="79"/>
      <c r="CK32" s="79">
        <v>4.1053151944681066E-2</v>
      </c>
      <c r="CL32" s="58">
        <f>CL33/CA33-1</f>
        <v>4.7177907402443431E-2</v>
      </c>
      <c r="CM32" s="41"/>
      <c r="CN32" s="80"/>
      <c r="CO32" s="80"/>
      <c r="CP32" s="80"/>
      <c r="CQ32" s="80"/>
      <c r="CR32" s="80"/>
      <c r="CS32" s="80"/>
      <c r="CT32" s="80"/>
      <c r="CU32" s="80"/>
      <c r="CV32" s="80"/>
      <c r="CW32" s="80">
        <v>8.0652022544105861E-2</v>
      </c>
      <c r="CX32" s="58"/>
      <c r="CY32" s="81">
        <v>7.998549944580291E-2</v>
      </c>
      <c r="CZ32" s="58"/>
      <c r="DA32" s="58">
        <f>DA33/CL33-1</f>
        <v>2.2489040504907853E-2</v>
      </c>
      <c r="DB32" s="57"/>
      <c r="DC32" s="83"/>
      <c r="DD32" s="57"/>
      <c r="DE32" s="57"/>
      <c r="DF32" s="83"/>
      <c r="DG32" s="57"/>
      <c r="DH32" s="57"/>
      <c r="DI32" s="57"/>
      <c r="DJ32" s="57"/>
      <c r="DK32" s="57"/>
      <c r="DL32" s="57"/>
      <c r="DM32" s="57"/>
      <c r="DN32" s="59"/>
      <c r="DO32" s="57"/>
      <c r="DP32" s="57"/>
      <c r="DQ32" s="57"/>
      <c r="DR32" s="57"/>
      <c r="DS32" s="57"/>
      <c r="DT32" s="57"/>
      <c r="DU32" s="57"/>
      <c r="DV32" s="60"/>
      <c r="DW32" s="85"/>
      <c r="DX32" s="62"/>
      <c r="DZ32" s="57"/>
      <c r="EC32" s="57"/>
      <c r="EF32" s="57"/>
      <c r="EI32" s="57"/>
      <c r="EL32" s="57"/>
      <c r="EO32" s="57"/>
    </row>
    <row r="33" spans="1:145" ht="15.5" x14ac:dyDescent="0.35">
      <c r="A33" s="56" t="s">
        <v>79</v>
      </c>
      <c r="B33" s="57">
        <f t="shared" ref="B33:Z33" si="31">B34+B35+B36</f>
        <v>270.77449999999999</v>
      </c>
      <c r="C33" s="57">
        <f t="shared" si="31"/>
        <v>296.22299999999996</v>
      </c>
      <c r="D33" s="57">
        <f t="shared" si="31"/>
        <v>313.74</v>
      </c>
      <c r="E33" s="57">
        <f t="shared" si="31"/>
        <v>293.40200000000004</v>
      </c>
      <c r="F33" s="57">
        <f t="shared" si="31"/>
        <v>323.32650000000001</v>
      </c>
      <c r="G33" s="57">
        <f t="shared" si="31"/>
        <v>268.44600000000003</v>
      </c>
      <c r="H33" s="57">
        <f t="shared" si="31"/>
        <v>233.077</v>
      </c>
      <c r="I33" s="57">
        <f t="shared" si="31"/>
        <v>318.827</v>
      </c>
      <c r="J33" s="57">
        <f t="shared" si="31"/>
        <v>365.65</v>
      </c>
      <c r="K33" s="57">
        <f t="shared" si="31"/>
        <v>454.54099999999994</v>
      </c>
      <c r="L33" s="57">
        <f t="shared" si="31"/>
        <v>514.08600000000001</v>
      </c>
      <c r="M33" s="57">
        <f t="shared" si="31"/>
        <v>401.63200000000001</v>
      </c>
      <c r="N33" s="57">
        <f t="shared" si="31"/>
        <v>418.53699999999998</v>
      </c>
      <c r="O33" s="57">
        <f t="shared" si="31"/>
        <v>382.21500000000003</v>
      </c>
      <c r="P33" s="57">
        <f t="shared" si="31"/>
        <v>419.96500000000003</v>
      </c>
      <c r="Q33" s="57">
        <f t="shared" si="31"/>
        <v>447.52299999999997</v>
      </c>
      <c r="R33" s="57">
        <f t="shared" si="31"/>
        <v>350.07299999999998</v>
      </c>
      <c r="S33" s="57">
        <f t="shared" si="31"/>
        <v>457.25199999999995</v>
      </c>
      <c r="T33" s="57">
        <f t="shared" si="31"/>
        <v>491.30200000000002</v>
      </c>
      <c r="U33" s="57">
        <f t="shared" si="31"/>
        <v>371.83499999999998</v>
      </c>
      <c r="V33" s="57">
        <f t="shared" si="31"/>
        <v>287.47000000000003</v>
      </c>
      <c r="W33" s="57">
        <f t="shared" si="31"/>
        <v>238.05199999999999</v>
      </c>
      <c r="X33" s="58">
        <f t="shared" si="31"/>
        <v>188.57999999999998</v>
      </c>
      <c r="Y33" s="58">
        <f t="shared" si="31"/>
        <v>184.85499999999999</v>
      </c>
      <c r="Z33" s="57">
        <f t="shared" si="31"/>
        <v>219.22749999999999</v>
      </c>
      <c r="AA33" s="57">
        <f>AA34+AA35+AA36</f>
        <v>281.85899999999998</v>
      </c>
      <c r="AB33" s="57">
        <v>419.55</v>
      </c>
      <c r="AC33" s="57">
        <v>406.6456</v>
      </c>
      <c r="AD33" s="57">
        <v>354.55044364226325</v>
      </c>
      <c r="AE33" s="57">
        <f>AE34+AE35+AE36</f>
        <v>186.733655</v>
      </c>
      <c r="AF33" s="57">
        <v>351.72800000000001</v>
      </c>
      <c r="AG33" s="57">
        <v>414.88182749999999</v>
      </c>
      <c r="AH33" s="57">
        <v>414.88182749999999</v>
      </c>
      <c r="AI33" s="57">
        <v>414.88182749999999</v>
      </c>
      <c r="AJ33" s="58">
        <f>AJ34+AJ35+AJ36</f>
        <v>347.197</v>
      </c>
      <c r="AK33" s="58">
        <v>434.08</v>
      </c>
      <c r="AL33" s="58">
        <v>433.84</v>
      </c>
      <c r="AM33" s="58">
        <v>392.154</v>
      </c>
      <c r="AN33" s="58">
        <v>392.154</v>
      </c>
      <c r="AO33" s="58">
        <f>AO34+AO35+AO36</f>
        <v>340.71199999999999</v>
      </c>
      <c r="AP33" s="58">
        <v>428.39903100000004</v>
      </c>
      <c r="AQ33" s="58">
        <v>528.58540765714292</v>
      </c>
      <c r="AR33" s="58">
        <v>415.07311628166548</v>
      </c>
      <c r="AS33" s="58">
        <f>AS34+AS35+AS36</f>
        <v>361.87778500000002</v>
      </c>
      <c r="AT33" s="58">
        <v>407.33872726541557</v>
      </c>
      <c r="AU33" s="58">
        <v>399.33830521654716</v>
      </c>
      <c r="AV33" s="58">
        <v>398.79476255982138</v>
      </c>
      <c r="AW33" s="58">
        <v>398.79476255982138</v>
      </c>
      <c r="AX33" s="58">
        <f>AX34+AX35+AX36</f>
        <v>430.95534999999995</v>
      </c>
      <c r="AY33" s="58"/>
      <c r="AZ33" s="58">
        <v>350.31255221541556</v>
      </c>
      <c r="BA33" s="58">
        <v>350.00226535214478</v>
      </c>
      <c r="BB33" s="58">
        <v>325.31255221541556</v>
      </c>
      <c r="BC33" s="58">
        <v>325.00226535214478</v>
      </c>
      <c r="BD33" s="58">
        <v>320.54481043614726</v>
      </c>
      <c r="BE33" s="58">
        <v>320.19552357287648</v>
      </c>
      <c r="BF33" s="58">
        <f>BF34+BF35+BF36</f>
        <v>358.81506233062333</v>
      </c>
      <c r="BG33" s="58">
        <v>361.32987498498852</v>
      </c>
      <c r="BH33" s="58">
        <v>361.08096644576614</v>
      </c>
      <c r="BI33" s="58">
        <v>336.3428749849885</v>
      </c>
      <c r="BJ33" s="58">
        <v>336.18196644576614</v>
      </c>
      <c r="BK33" s="58">
        <v>371.98517804212133</v>
      </c>
      <c r="BL33" s="58">
        <v>371.82426950289897</v>
      </c>
      <c r="BM33" s="58">
        <v>371.98517804212133</v>
      </c>
      <c r="BN33" s="58">
        <v>371.82426950289897</v>
      </c>
      <c r="BO33" s="58">
        <f>BO34+BO35+BO36</f>
        <v>332.10917078444646</v>
      </c>
      <c r="BP33" s="58">
        <v>488.16660443672123</v>
      </c>
      <c r="BQ33" s="58">
        <v>476.02378534798896</v>
      </c>
      <c r="BR33" s="58">
        <v>462.12860599395168</v>
      </c>
      <c r="BS33" s="58">
        <v>442.7181355849159</v>
      </c>
      <c r="BT33" s="58">
        <v>532.99755890894346</v>
      </c>
      <c r="BU33" s="58">
        <v>528.7043489840654</v>
      </c>
      <c r="BV33" s="58">
        <v>495.47056216925012</v>
      </c>
      <c r="BW33" s="58">
        <v>460.27843472195156</v>
      </c>
      <c r="BX33" s="58">
        <v>460.27843472195156</v>
      </c>
      <c r="BY33" s="58">
        <v>427.93315658279954</v>
      </c>
      <c r="BZ33" s="57">
        <v>477.4888170715451</v>
      </c>
      <c r="CA33" s="58">
        <f>CA34+CA35+CA36</f>
        <v>449.90006516910603</v>
      </c>
      <c r="CB33" s="58">
        <v>538.00423268636973</v>
      </c>
      <c r="CC33" s="58">
        <v>538.00423268636973</v>
      </c>
      <c r="CD33" s="58">
        <v>518.54477805205124</v>
      </c>
      <c r="CE33" s="58">
        <v>492.42523268636978</v>
      </c>
      <c r="CF33" s="58">
        <v>492.20084345836403</v>
      </c>
      <c r="CG33" s="58">
        <v>477.19656078544585</v>
      </c>
      <c r="CH33" s="58">
        <v>462.61590195265404</v>
      </c>
      <c r="CI33" s="58">
        <v>462.52240644098504</v>
      </c>
      <c r="CJ33" s="57">
        <v>468.44467731375045</v>
      </c>
      <c r="CK33" s="57">
        <v>468.36988090441525</v>
      </c>
      <c r="CL33" s="58">
        <f>CL34+CL35+CL36</f>
        <v>471.12540878400739</v>
      </c>
      <c r="CM33" s="58">
        <v>520.8209069761599</v>
      </c>
      <c r="CN33" s="58">
        <v>547.14920672560243</v>
      </c>
      <c r="CO33" s="58">
        <v>547.14920672560243</v>
      </c>
      <c r="CP33" s="58">
        <v>550.34453595211448</v>
      </c>
      <c r="CQ33" s="58">
        <v>547.14920672560243</v>
      </c>
      <c r="CR33" s="58">
        <v>512.30099638932222</v>
      </c>
      <c r="CS33" s="58">
        <v>533.46620292107946</v>
      </c>
      <c r="CT33" s="58">
        <v>523.14789726850154</v>
      </c>
      <c r="CU33" s="58">
        <v>497.13515469786859</v>
      </c>
      <c r="CV33" s="58">
        <v>519.66040013282407</v>
      </c>
      <c r="CW33" s="58">
        <v>504.7698936837802</v>
      </c>
      <c r="CX33" s="58">
        <v>523.70960840536736</v>
      </c>
      <c r="CY33" s="58">
        <v>508.66224038429283</v>
      </c>
      <c r="CZ33" s="58">
        <v>508.68722841814667</v>
      </c>
      <c r="DA33" s="58">
        <f t="shared" ref="DA33" si="32">DA34+DA35+DA36</f>
        <v>481.72056718504223</v>
      </c>
      <c r="DB33" s="57">
        <v>544.11806524835174</v>
      </c>
      <c r="DC33" s="57">
        <v>535.39039387122193</v>
      </c>
      <c r="DD33" s="57">
        <v>531.98405856595923</v>
      </c>
      <c r="DE33" s="57">
        <v>443.55851650427422</v>
      </c>
      <c r="DF33" s="57">
        <v>430.17715276081287</v>
      </c>
      <c r="DG33" s="57">
        <v>430.17715276081287</v>
      </c>
      <c r="DH33" s="57">
        <v>443.92243610474691</v>
      </c>
      <c r="DI33" s="57">
        <v>430.55682141734519</v>
      </c>
      <c r="DJ33" s="57">
        <v>430.55682141734519</v>
      </c>
      <c r="DK33" s="57">
        <v>407.60421665272008</v>
      </c>
      <c r="DL33" s="57">
        <v>404.26281298086974</v>
      </c>
      <c r="DM33" s="57">
        <v>404.26281298086974</v>
      </c>
      <c r="DN33" s="59">
        <f t="shared" ref="DN33" si="33">DN34+DN35+DN36</f>
        <v>388.32144788251503</v>
      </c>
      <c r="DO33" s="57">
        <v>404.26281298086974</v>
      </c>
      <c r="DP33" s="57">
        <v>416.11949771586887</v>
      </c>
      <c r="DQ33" s="57">
        <v>413.98060609948021</v>
      </c>
      <c r="DR33" s="57">
        <v>411.84171448309149</v>
      </c>
      <c r="DS33" s="57">
        <v>409.9938584590559</v>
      </c>
      <c r="DT33" s="57">
        <v>410.01970474676438</v>
      </c>
      <c r="DU33" s="57">
        <v>419.66999950992204</v>
      </c>
      <c r="DV33" s="60">
        <f>DV34+DV35+DV36</f>
        <v>419.69501585377623</v>
      </c>
      <c r="DW33" s="61">
        <f>DW34+DW35+DW36</f>
        <v>419.66999950992204</v>
      </c>
      <c r="DX33" s="62">
        <f>DX34+DX35+DX36</f>
        <v>419.69501585377623</v>
      </c>
      <c r="DZ33" s="57">
        <f>DZ34+DZ35+DZ36</f>
        <v>467.64899219060982</v>
      </c>
      <c r="EC33" s="57">
        <f>EC34+EC35+EC36</f>
        <v>516.28968177943443</v>
      </c>
      <c r="EF33" s="57">
        <f>EF34+EF35+EF36</f>
        <v>565.21698237119585</v>
      </c>
      <c r="EI33" s="57">
        <f>EI34+EI35+EI36</f>
        <v>614.43952257526053</v>
      </c>
      <c r="EL33" s="57">
        <f>EL34+EL35+EL36</f>
        <v>663.96619124775702</v>
      </c>
      <c r="EO33" s="57">
        <f>EO34+EO35+EO36</f>
        <v>713.80614536264738</v>
      </c>
    </row>
    <row r="34" spans="1:145" ht="15" customHeight="1" x14ac:dyDescent="0.35">
      <c r="A34" s="56" t="s">
        <v>69</v>
      </c>
      <c r="B34" s="63">
        <f>([2]CAMEROUN!C117+[2]CAMEROUN!D117)/2</f>
        <v>118.34950000000001</v>
      </c>
      <c r="C34" s="63">
        <f>([2]CAMEROUN!D117+[2]CAMEROUN!E117)/2</f>
        <v>139.565</v>
      </c>
      <c r="D34" s="63">
        <f>([2]CAMEROUN!E117+[2]CAMEROUN!F117)/2</f>
        <v>134.655</v>
      </c>
      <c r="E34" s="63">
        <f>([2]CAMEROUN!F117+[2]CAMEROUN!G117)/2</f>
        <v>108.569</v>
      </c>
      <c r="F34" s="63">
        <f>([2]CAMEROUN!G117+[2]CAMEROUN!H117)/2</f>
        <v>113.81049999999999</v>
      </c>
      <c r="G34" s="63">
        <f>([2]CAMEROUN!H117+[2]CAMEROUN!I117)/2</f>
        <v>120.03100000000001</v>
      </c>
      <c r="H34" s="63">
        <f>([2]CAMEROUN!I117+[2]CAMEROUN!J117)/2</f>
        <v>126.081</v>
      </c>
      <c r="I34" s="63">
        <f>([2]CAMEROUN!J117+[2]CAMEROUN!K117)/2</f>
        <v>146.08099999999999</v>
      </c>
      <c r="J34" s="63">
        <f>([2]CAMEROUN!K117+[2]CAMEROUN!L117)/2</f>
        <v>180.45</v>
      </c>
      <c r="K34" s="63">
        <f>([2]CAMEROUN!L117+[2]CAMEROUN!M117)/2</f>
        <v>209.14999999999998</v>
      </c>
      <c r="L34" s="63">
        <f>([2]CAMEROUN!M117+[2]CAMEROUN!N117)/2</f>
        <v>208.2</v>
      </c>
      <c r="M34" s="63">
        <f>([2]CAMEROUN!N117+[2]CAMEROUN!O117)/2</f>
        <v>193.95</v>
      </c>
      <c r="N34" s="63">
        <f>([2]CAMEROUN!O117+[2]CAMEROUN!P117)/2</f>
        <v>195.93299999999999</v>
      </c>
      <c r="O34" s="63">
        <f>([2]CAMEROUN!P117+[2]CAMEROUN!Q117)/2</f>
        <v>217.88299999999998</v>
      </c>
      <c r="P34" s="63">
        <f>[2]CAMEROUN!AH117</f>
        <v>230.93100000000001</v>
      </c>
      <c r="Q34" s="63">
        <f>[2]CAMEROUN!AI117</f>
        <v>246.07</v>
      </c>
      <c r="R34" s="63">
        <f>[2]CAMEROUN!AJ117</f>
        <v>233.839</v>
      </c>
      <c r="S34" s="63">
        <f>[2]CAMEROUN!AK117</f>
        <v>242.88399999999999</v>
      </c>
      <c r="T34" s="63">
        <f>[2]CAMEROUN!AL117</f>
        <v>306</v>
      </c>
      <c r="U34" s="63">
        <f>[2]CAMEROUN!AM117</f>
        <v>270</v>
      </c>
      <c r="V34" s="63">
        <f>[2]CAMEROUN!AN117</f>
        <v>170</v>
      </c>
      <c r="W34" s="63">
        <f>[2]CAMEROUN!AO117</f>
        <v>161.5</v>
      </c>
      <c r="X34" s="2">
        <f>[2]CAMEROUN!AP117</f>
        <v>145.08799999999999</v>
      </c>
      <c r="Y34" s="2">
        <f>[2]CAMEROUN!AQ117</f>
        <v>120.755</v>
      </c>
      <c r="Z34" s="63">
        <f>[2]CAMEROUN!AR117</f>
        <v>145.53700000000001</v>
      </c>
      <c r="AA34" s="63">
        <f>[2]CAMEROUN!AS117</f>
        <v>194.89</v>
      </c>
      <c r="AB34" s="63">
        <v>250</v>
      </c>
      <c r="AC34" s="63">
        <v>250</v>
      </c>
      <c r="AD34" s="63">
        <v>250</v>
      </c>
      <c r="AE34" s="63">
        <f>[2]CAMEROUN!AT117</f>
        <v>114.622</v>
      </c>
      <c r="AF34" s="63">
        <v>230</v>
      </c>
      <c r="AG34" s="63">
        <v>294</v>
      </c>
      <c r="AH34" s="63">
        <v>294</v>
      </c>
      <c r="AI34" s="63">
        <v>294</v>
      </c>
      <c r="AJ34" s="2">
        <f>[2]CAMEROUN!AU117</f>
        <v>250.84200000000001</v>
      </c>
      <c r="AK34" s="2">
        <v>302.82</v>
      </c>
      <c r="AL34" s="2">
        <v>302.82</v>
      </c>
      <c r="AM34" s="2">
        <v>260.39999999999998</v>
      </c>
      <c r="AN34" s="2">
        <v>260.39999999999998</v>
      </c>
      <c r="AO34" s="2">
        <f>[2]CAMEROUN!AV117</f>
        <v>260.68</v>
      </c>
      <c r="AP34" s="2">
        <v>268.21199999999999</v>
      </c>
      <c r="AQ34" s="2">
        <v>370.09409980000004</v>
      </c>
      <c r="AR34" s="2">
        <v>259.9970184</v>
      </c>
      <c r="AS34" s="2">
        <f>[2]CAMEROUN!AZ117</f>
        <v>227.733</v>
      </c>
      <c r="AT34" s="2">
        <v>234.56499000000002</v>
      </c>
      <c r="AU34" s="2">
        <v>234.56499000000002</v>
      </c>
      <c r="AV34" s="2">
        <v>234.56499000000002</v>
      </c>
      <c r="AW34" s="2">
        <v>234.56499000000002</v>
      </c>
      <c r="AX34" s="2">
        <f>[2]CAMEROUN!BE117</f>
        <v>275.87166500000001</v>
      </c>
      <c r="AY34" s="2"/>
      <c r="AZ34" s="2">
        <v>284.14781495</v>
      </c>
      <c r="BA34" s="2">
        <v>284.14781495</v>
      </c>
      <c r="BB34" s="2">
        <v>284.14781495</v>
      </c>
      <c r="BC34" s="2">
        <v>284.14781495</v>
      </c>
      <c r="BD34" s="2">
        <v>268.40107317073171</v>
      </c>
      <c r="BE34" s="2">
        <v>268.40107317073171</v>
      </c>
      <c r="BF34" s="2">
        <f>[2]CAMEROUN!BL117</f>
        <v>307.88806233062331</v>
      </c>
      <c r="BG34" s="2">
        <v>317.124704200542</v>
      </c>
      <c r="BH34" s="2">
        <v>317.124704200542</v>
      </c>
      <c r="BI34" s="2">
        <v>317.124704200542</v>
      </c>
      <c r="BJ34" s="2">
        <v>317.124704200542</v>
      </c>
      <c r="BK34" s="2">
        <v>351.76700725767483</v>
      </c>
      <c r="BL34" s="2">
        <v>351.76700725767483</v>
      </c>
      <c r="BM34" s="2">
        <v>351.76700725767483</v>
      </c>
      <c r="BN34" s="2">
        <v>351.76700725767483</v>
      </c>
      <c r="BO34" s="2">
        <f>[2]CAMEROUN!BU117</f>
        <v>315.53800000000001</v>
      </c>
      <c r="BP34" s="2">
        <v>359.93653926761516</v>
      </c>
      <c r="BQ34" s="2">
        <v>347.79372017888289</v>
      </c>
      <c r="BR34" s="2">
        <v>344.27354082484561</v>
      </c>
      <c r="BS34" s="2">
        <v>344.27354082484561</v>
      </c>
      <c r="BT34" s="2">
        <v>357.76749373983739</v>
      </c>
      <c r="BU34" s="2">
        <v>353.47428381495934</v>
      </c>
      <c r="BV34" s="2">
        <v>349.2325924091798</v>
      </c>
      <c r="BW34" s="2">
        <v>284.61836955284548</v>
      </c>
      <c r="BX34" s="2">
        <v>284.61836955284548</v>
      </c>
      <c r="BY34" s="2">
        <v>281.20294911821134</v>
      </c>
      <c r="BZ34" s="63">
        <v>361.632751902439</v>
      </c>
      <c r="CA34" s="2">
        <f>[2]CAMEROUN!CG117</f>
        <v>334.04399999999998</v>
      </c>
      <c r="CB34" s="2">
        <v>337.38443999999998</v>
      </c>
      <c r="CC34" s="2">
        <v>337.38443999999998</v>
      </c>
      <c r="CD34" s="2">
        <v>337.38443999999998</v>
      </c>
      <c r="CE34" s="2">
        <v>337.38443999999998</v>
      </c>
      <c r="CF34" s="2">
        <v>337.38443999999998</v>
      </c>
      <c r="CG34" s="2">
        <v>337.38443999999998</v>
      </c>
      <c r="CH34" s="2">
        <v>337.38443999999998</v>
      </c>
      <c r="CI34" s="2">
        <v>337.38443999999998</v>
      </c>
      <c r="CJ34" s="63">
        <v>343.3444797516272</v>
      </c>
      <c r="CK34" s="63">
        <v>343.3444797516272</v>
      </c>
      <c r="CL34" s="2">
        <f>[2]CAMEROUN!CR117</f>
        <v>346.59880878400736</v>
      </c>
      <c r="CM34" s="2">
        <v>360.5117037392086</v>
      </c>
      <c r="CN34" s="2">
        <v>387.38274539999998</v>
      </c>
      <c r="CO34" s="2">
        <v>387.38274539999998</v>
      </c>
      <c r="CP34" s="2">
        <v>387.38274539999998</v>
      </c>
      <c r="CQ34" s="2">
        <v>387.38274539999998</v>
      </c>
      <c r="CR34" s="2">
        <v>368.01360812999997</v>
      </c>
      <c r="CS34" s="2">
        <v>367.03826466175707</v>
      </c>
      <c r="CT34" s="2">
        <v>359.84143594289907</v>
      </c>
      <c r="CU34" s="2">
        <v>341.84936414575412</v>
      </c>
      <c r="CV34" s="2">
        <v>356.51718648704559</v>
      </c>
      <c r="CW34" s="2">
        <v>342.70612946942765</v>
      </c>
      <c r="CX34" s="2">
        <v>360.56639475958889</v>
      </c>
      <c r="CY34" s="2">
        <v>346.59847616994028</v>
      </c>
      <c r="CZ34" s="2">
        <v>349.85650184593771</v>
      </c>
      <c r="DA34" s="2">
        <f>[2]CAMEROUN!DD117</f>
        <v>334.14036718504224</v>
      </c>
      <c r="DB34" s="63">
        <v>374.51907582560312</v>
      </c>
      <c r="DC34" s="63">
        <v>367.38537914321063</v>
      </c>
      <c r="DD34" s="63">
        <v>367.38537914321063</v>
      </c>
      <c r="DE34" s="63">
        <v>341.22477545826575</v>
      </c>
      <c r="DF34" s="63">
        <v>327.8434117148044</v>
      </c>
      <c r="DG34" s="63">
        <v>327.8434117148044</v>
      </c>
      <c r="DH34" s="63">
        <v>340.8231745287431</v>
      </c>
      <c r="DI34" s="63">
        <v>327.45755984134144</v>
      </c>
      <c r="DJ34" s="63">
        <v>327.45755984134144</v>
      </c>
      <c r="DK34" s="63">
        <v>304.50495507671633</v>
      </c>
      <c r="DL34" s="63">
        <v>301.16355140486593</v>
      </c>
      <c r="DM34" s="63">
        <v>301.16355140486593</v>
      </c>
      <c r="DN34" s="6">
        <f>[2]CAMEROUN!DQ117</f>
        <v>285.31424788251502</v>
      </c>
      <c r="DO34" s="63">
        <v>301.16355140486593</v>
      </c>
      <c r="DP34" s="63">
        <v>304.17518691891456</v>
      </c>
      <c r="DQ34" s="63">
        <v>304.17518691891456</v>
      </c>
      <c r="DR34" s="63">
        <v>304.17518691891456</v>
      </c>
      <c r="DS34" s="63">
        <v>288.16739036134015</v>
      </c>
      <c r="DT34" s="63">
        <v>288.16739036134015</v>
      </c>
      <c r="DU34" s="63">
        <v>307.1211823172099</v>
      </c>
      <c r="DV34" s="64">
        <f>[2]CAMEROUN!EA117</f>
        <v>307.1211823172099</v>
      </c>
      <c r="DW34" s="65">
        <f>[2]CAMEROUN!EB117</f>
        <v>307.1211823172099</v>
      </c>
      <c r="DX34" s="66">
        <f>[2]CAMEROUN!EC117</f>
        <v>307.1211823172099</v>
      </c>
      <c r="DZ34" s="63">
        <f>[2]CAMEROUN!EE117</f>
        <v>316.33481778672621</v>
      </c>
      <c r="EC34" s="63">
        <f>[2]CAMEROUN!EH117</f>
        <v>325.82486232032801</v>
      </c>
      <c r="EF34" s="63">
        <f>[2]CAMEROUN!EK117</f>
        <v>335.5996081899379</v>
      </c>
      <c r="EI34" s="63">
        <f>[2]CAMEROUN!EN117</f>
        <v>345.66759643563603</v>
      </c>
      <c r="EL34" s="63">
        <f>[2]CAMEROUN!EQ117</f>
        <v>356.03762432870508</v>
      </c>
      <c r="EO34" s="63">
        <f>[2]CAMEROUN!ET117</f>
        <v>366.71875305856622</v>
      </c>
    </row>
    <row r="35" spans="1:145" ht="15.5" x14ac:dyDescent="0.35">
      <c r="A35" s="56" t="s">
        <v>78</v>
      </c>
      <c r="B35" s="57">
        <f>[7]RCA!D64</f>
        <v>24.7</v>
      </c>
      <c r="C35" s="57">
        <f>[7]RCA!E64</f>
        <v>19.2</v>
      </c>
      <c r="D35" s="57">
        <f>[7]RCA!F64</f>
        <v>28</v>
      </c>
      <c r="E35" s="57">
        <f>[7]RCA!G64</f>
        <v>26.5</v>
      </c>
      <c r="F35" s="57">
        <f>[7]RCA!H64</f>
        <v>35</v>
      </c>
      <c r="G35" s="57">
        <f>[7]RCA!I64</f>
        <v>26.315000000000001</v>
      </c>
      <c r="H35" s="57">
        <f>[7]RCA!J64</f>
        <v>12.053000000000001</v>
      </c>
      <c r="I35" s="57">
        <f>[7]RCA!K64</f>
        <v>16</v>
      </c>
      <c r="J35" s="57">
        <f>[7]RCA!L64</f>
        <v>27.5</v>
      </c>
      <c r="K35" s="57">
        <f>[7]RCA!M64</f>
        <v>32.337000000000003</v>
      </c>
      <c r="L35" s="57">
        <f>[7]RCA!N64</f>
        <v>42.41</v>
      </c>
      <c r="M35" s="57">
        <f>[7]RCA!O64</f>
        <v>46.036999999999999</v>
      </c>
      <c r="N35" s="57">
        <f>[7]RCA!P64</f>
        <v>38.6</v>
      </c>
      <c r="O35" s="57">
        <f>[7]RCA!Q64</f>
        <v>21.3</v>
      </c>
      <c r="P35" s="57">
        <f>[7]RCA!R64</f>
        <v>24.486999999999998</v>
      </c>
      <c r="Q35" s="57">
        <f>[7]RCA!S64</f>
        <v>32.859000000000002</v>
      </c>
      <c r="R35" s="57">
        <f>[7]RCA!T64</f>
        <v>14</v>
      </c>
      <c r="S35" s="57">
        <f>[7]RCA!U64</f>
        <v>6.8339999999999996</v>
      </c>
      <c r="T35" s="57">
        <f>[7]RCA!V64</f>
        <v>5.4960000000000004</v>
      </c>
      <c r="U35" s="57">
        <f>[7]RCA!W64</f>
        <v>3.6709999999999998</v>
      </c>
      <c r="V35" s="57">
        <f>[7]RCA!X64</f>
        <v>2.274</v>
      </c>
      <c r="W35" s="57">
        <f>[7]RCA!Y64</f>
        <v>5.5750000000000002</v>
      </c>
      <c r="X35" s="58">
        <f>[7]RCA!Z64</f>
        <v>8.4</v>
      </c>
      <c r="Y35" s="58">
        <f>[7]RCA!AA64</f>
        <v>11.5</v>
      </c>
      <c r="Z35" s="57">
        <f>[7]RCA!AB64</f>
        <v>11.971499999999999</v>
      </c>
      <c r="AA35" s="57">
        <f>[7]RCA!AC64</f>
        <v>22.2</v>
      </c>
      <c r="AB35" s="57">
        <v>19.55</v>
      </c>
      <c r="AC35" s="57">
        <v>6.6456</v>
      </c>
      <c r="AD35" s="57">
        <v>6.6456</v>
      </c>
      <c r="AE35" s="57">
        <f>[7]RCA!AD64</f>
        <v>6.1636550000000003</v>
      </c>
      <c r="AF35" s="57">
        <v>1.728</v>
      </c>
      <c r="AG35" s="57">
        <v>0.88182749999999999</v>
      </c>
      <c r="AH35" s="57">
        <v>0.88182749999999999</v>
      </c>
      <c r="AI35" s="57">
        <v>0.88182749999999999</v>
      </c>
      <c r="AJ35" s="58">
        <f>[7]RCA!AE64</f>
        <v>1.2</v>
      </c>
      <c r="AK35" s="58">
        <v>1.26</v>
      </c>
      <c r="AL35" s="58">
        <v>1.02</v>
      </c>
      <c r="AM35" s="58">
        <v>1.754</v>
      </c>
      <c r="AN35" s="58">
        <v>1.754</v>
      </c>
      <c r="AO35" s="58">
        <f>[7]RCA!AF64</f>
        <v>1.161</v>
      </c>
      <c r="AP35" s="58">
        <v>1.7220309999999994</v>
      </c>
      <c r="AQ35" s="58">
        <v>1.7423078571428576</v>
      </c>
      <c r="AR35" s="58">
        <v>1.8140978816654489</v>
      </c>
      <c r="AS35" s="58">
        <f>[7]RCA!AJ64</f>
        <v>2.0727850000000001</v>
      </c>
      <c r="AT35" s="58">
        <v>2.5257372654155503</v>
      </c>
      <c r="AU35" s="58">
        <v>2.5257372654155503</v>
      </c>
      <c r="AV35" s="58">
        <v>1.736685</v>
      </c>
      <c r="AW35" s="58">
        <v>1.736685</v>
      </c>
      <c r="AX35" s="58">
        <f>[7]RCA!AO64</f>
        <v>1.726685</v>
      </c>
      <c r="AY35" s="58"/>
      <c r="AZ35" s="58">
        <v>6.20573726541555</v>
      </c>
      <c r="BA35" s="58">
        <v>5.895450402144772</v>
      </c>
      <c r="BB35" s="58">
        <v>6.20573726541555</v>
      </c>
      <c r="BC35" s="58">
        <v>5.895450402144772</v>
      </c>
      <c r="BD35" s="58">
        <v>6.20573726541555</v>
      </c>
      <c r="BE35" s="58">
        <v>5.895450402144772</v>
      </c>
      <c r="BF35" s="58">
        <f>[7]RCA!AV64</f>
        <v>3.1240000000000001</v>
      </c>
      <c r="BG35" s="58">
        <v>3.2181707844464778</v>
      </c>
      <c r="BH35" s="58">
        <v>3.0572622452241536</v>
      </c>
      <c r="BI35" s="58">
        <v>3.2181707844464778</v>
      </c>
      <c r="BJ35" s="58">
        <v>3.0572622452241536</v>
      </c>
      <c r="BK35" s="58">
        <v>3.2181707844464778</v>
      </c>
      <c r="BL35" s="58">
        <v>3.0572622452241536</v>
      </c>
      <c r="BM35" s="58">
        <v>3.2181707844464778</v>
      </c>
      <c r="BN35" s="58">
        <v>3.0572622452241536</v>
      </c>
      <c r="BO35" s="58">
        <f>[7]RCA!BE64</f>
        <v>1.0581707844464776</v>
      </c>
      <c r="BP35" s="58">
        <v>3.2300651691060951</v>
      </c>
      <c r="BQ35" s="58">
        <v>3.2300651691060951</v>
      </c>
      <c r="BR35" s="58">
        <v>3.2300651691060951</v>
      </c>
      <c r="BS35" s="58">
        <v>2.9619697600702892</v>
      </c>
      <c r="BT35" s="58">
        <v>3.2300651691060951</v>
      </c>
      <c r="BU35" s="58">
        <v>3.2300651691060951</v>
      </c>
      <c r="BV35" s="58">
        <v>2.9619697600702892</v>
      </c>
      <c r="BW35" s="58">
        <v>3.2300651691060951</v>
      </c>
      <c r="BX35" s="58">
        <v>3.2300651691060951</v>
      </c>
      <c r="BY35" s="58">
        <v>3.0960174645881922</v>
      </c>
      <c r="BZ35" s="57">
        <v>2.3620651691060952</v>
      </c>
      <c r="CA35" s="58">
        <f>[7]RCA!BQ64</f>
        <v>2.3620651691060952</v>
      </c>
      <c r="CB35" s="58">
        <v>2.1257926863697496</v>
      </c>
      <c r="CC35" s="58">
        <v>2.1257926863697496</v>
      </c>
      <c r="CD35" s="58">
        <v>2.0195030520512622</v>
      </c>
      <c r="CE35" s="58">
        <v>2.1257926863697496</v>
      </c>
      <c r="CF35" s="58">
        <v>1.9014034583640538</v>
      </c>
      <c r="CG35" s="58">
        <v>1.8063332854458509</v>
      </c>
      <c r="CH35" s="58">
        <v>2.1164619526540625</v>
      </c>
      <c r="CI35" s="58">
        <v>2.0229664409850225</v>
      </c>
      <c r="CJ35" s="57">
        <v>1.9851975621232498</v>
      </c>
      <c r="CK35" s="57">
        <v>1.910401152788018</v>
      </c>
      <c r="CL35" s="58">
        <f>[7]RCA!CB64</f>
        <v>1.4116</v>
      </c>
      <c r="CM35" s="58">
        <v>2.0942032369513477</v>
      </c>
      <c r="CN35" s="58">
        <v>2.0664613256024231</v>
      </c>
      <c r="CO35" s="58">
        <v>2.0664613256024231</v>
      </c>
      <c r="CP35" s="58">
        <v>2.1077905521144715</v>
      </c>
      <c r="CQ35" s="58">
        <v>2.0664613256024231</v>
      </c>
      <c r="CR35" s="58">
        <v>1.9631382593223019</v>
      </c>
      <c r="CS35" s="58">
        <v>1.9631382593223019</v>
      </c>
      <c r="CT35" s="58">
        <v>2.0664613256024231</v>
      </c>
      <c r="CU35" s="58">
        <v>2.1077905521144715</v>
      </c>
      <c r="CV35" s="58">
        <v>0.2908136457784114</v>
      </c>
      <c r="CW35" s="58">
        <v>0.8237642143525119</v>
      </c>
      <c r="CX35" s="58">
        <v>0.2908136457784114</v>
      </c>
      <c r="CY35" s="58">
        <v>0.8237642143525119</v>
      </c>
      <c r="CZ35" s="58">
        <v>0.81552657220898672</v>
      </c>
      <c r="DA35" s="58">
        <f>[7]RCA!CN64</f>
        <v>1.1032</v>
      </c>
      <c r="DB35" s="57">
        <v>1.2552194227486493</v>
      </c>
      <c r="DC35" s="57">
        <v>1.3280147280113084</v>
      </c>
      <c r="DD35" s="57">
        <v>1.2552194227486493</v>
      </c>
      <c r="DE35" s="57">
        <v>1.3337410460084813</v>
      </c>
      <c r="DF35" s="57">
        <v>1.3337410460084813</v>
      </c>
      <c r="DG35" s="57">
        <v>1.3337410460084813</v>
      </c>
      <c r="DH35" s="57">
        <v>1.3482615760037695</v>
      </c>
      <c r="DI35" s="57">
        <v>1.3482615760037695</v>
      </c>
      <c r="DJ35" s="57">
        <v>1.3482615760037695</v>
      </c>
      <c r="DK35" s="57">
        <v>1.3482615760037695</v>
      </c>
      <c r="DL35" s="57">
        <v>1.3482615760037695</v>
      </c>
      <c r="DM35" s="57">
        <v>1.3482615760037695</v>
      </c>
      <c r="DN35" s="59">
        <f>[7]RCA!DA64</f>
        <v>1.2562</v>
      </c>
      <c r="DO35" s="57">
        <v>1.3482615760037695</v>
      </c>
      <c r="DP35" s="57">
        <v>1.4018107969543148</v>
      </c>
      <c r="DQ35" s="57">
        <v>1.4304191805656274</v>
      </c>
      <c r="DR35" s="57">
        <v>1.4590275641769401</v>
      </c>
      <c r="DS35" s="57">
        <v>1.2664680977157361</v>
      </c>
      <c r="DT35" s="57">
        <v>1.2923143854242205</v>
      </c>
      <c r="DU35" s="57">
        <v>1.2508171927121103</v>
      </c>
      <c r="DV35" s="60">
        <f>[7]RCA!DN64</f>
        <v>1.2758335365663527</v>
      </c>
      <c r="DW35" s="61">
        <f>[7]RCA!DM64</f>
        <v>1.2508171927121103</v>
      </c>
      <c r="DX35" s="62">
        <f>[7]RCA!DN64</f>
        <v>1.2758335365663527</v>
      </c>
      <c r="DZ35" s="57">
        <f>[7]RCA!DP64</f>
        <v>0.90817440388363402</v>
      </c>
      <c r="EC35" s="57">
        <f>[7]RCA!DS64</f>
        <v>0.94981945910643617</v>
      </c>
      <c r="EF35" s="57">
        <f>[7]RCA!DV64</f>
        <v>0.99337418125785226</v>
      </c>
      <c r="EI35" s="57">
        <f>[7]RCA!DY64</f>
        <v>1.0389261396245295</v>
      </c>
      <c r="EL35" s="57">
        <f>[7]RCA!EB64</f>
        <v>1.0865669190519796</v>
      </c>
      <c r="EO35" s="57">
        <f>[7]RCA!EE64</f>
        <v>1.1363923040812054</v>
      </c>
    </row>
    <row r="36" spans="1:145" ht="15.5" x14ac:dyDescent="0.35">
      <c r="A36" s="56" t="s">
        <v>73</v>
      </c>
      <c r="B36" s="57">
        <f>[6]TCHAD!D10</f>
        <v>127.72499999999999</v>
      </c>
      <c r="C36" s="57">
        <f>[6]TCHAD!E10</f>
        <v>137.458</v>
      </c>
      <c r="D36" s="57">
        <f>[6]TCHAD!F10</f>
        <v>151.08500000000001</v>
      </c>
      <c r="E36" s="57">
        <f>[6]TCHAD!G10</f>
        <v>158.333</v>
      </c>
      <c r="F36" s="57">
        <f>[6]TCHAD!H10</f>
        <v>174.51599999999999</v>
      </c>
      <c r="G36" s="57">
        <f>[6]TCHAD!I10</f>
        <v>122.1</v>
      </c>
      <c r="H36" s="57">
        <f>[6]TCHAD!J10</f>
        <v>94.942999999999998</v>
      </c>
      <c r="I36" s="57">
        <f>[6]TCHAD!K10</f>
        <v>156.74600000000001</v>
      </c>
      <c r="J36" s="57">
        <f>[6]TCHAD!L10</f>
        <v>157.69999999999999</v>
      </c>
      <c r="K36" s="57">
        <f>[6]TCHAD!M10</f>
        <v>213.054</v>
      </c>
      <c r="L36" s="57">
        <f>[6]TCHAD!N10</f>
        <v>263.476</v>
      </c>
      <c r="M36" s="57">
        <f>[6]TCHAD!O10</f>
        <v>161.64500000000001</v>
      </c>
      <c r="N36" s="57">
        <f>[6]TCHAD!P10</f>
        <v>184.00399999999999</v>
      </c>
      <c r="O36" s="57">
        <f>[6]TCHAD!Q10</f>
        <v>143.03200000000001</v>
      </c>
      <c r="P36" s="57">
        <f>[6]TCHAD!R10</f>
        <v>164.547</v>
      </c>
      <c r="Q36" s="57">
        <f>[6]TCHAD!S10</f>
        <v>168.59399999999999</v>
      </c>
      <c r="R36" s="57">
        <f>[6]TCHAD!T10</f>
        <v>102.23399999999999</v>
      </c>
      <c r="S36" s="57">
        <f>[6]TCHAD!U10</f>
        <v>207.53399999999999</v>
      </c>
      <c r="T36" s="57">
        <f>[6]TCHAD!V10</f>
        <v>179.80600000000001</v>
      </c>
      <c r="U36" s="57">
        <f>[6]TCHAD!W10</f>
        <v>98.164000000000001</v>
      </c>
      <c r="V36" s="57">
        <f>[6]TCHAD!X10</f>
        <v>115.196</v>
      </c>
      <c r="W36" s="57">
        <f>[6]TCHAD!Y10</f>
        <v>70.977000000000004</v>
      </c>
      <c r="X36" s="58">
        <f>[6]TCHAD!Z10</f>
        <v>35.091999999999999</v>
      </c>
      <c r="Y36" s="58">
        <f>[6]TCHAD!AA10</f>
        <v>52.6</v>
      </c>
      <c r="Z36" s="57">
        <f>[6]TCHAD!AB10</f>
        <v>61.719000000000001</v>
      </c>
      <c r="AA36" s="57">
        <f>[6]TCHAD!AC10</f>
        <v>64.769000000000005</v>
      </c>
      <c r="AB36" s="57">
        <v>150</v>
      </c>
      <c r="AC36" s="57">
        <v>150</v>
      </c>
      <c r="AD36" s="57">
        <v>97.904843642263245</v>
      </c>
      <c r="AE36" s="57">
        <f>[6]TCHAD!AH10</f>
        <v>65.948000000000008</v>
      </c>
      <c r="AF36" s="57">
        <v>120</v>
      </c>
      <c r="AG36" s="57">
        <v>120</v>
      </c>
      <c r="AH36" s="57">
        <v>120</v>
      </c>
      <c r="AI36" s="57">
        <v>120</v>
      </c>
      <c r="AJ36" s="58">
        <f>[6]TCHAD!AM10</f>
        <v>95.155000000000001</v>
      </c>
      <c r="AK36" s="58">
        <v>130</v>
      </c>
      <c r="AL36" s="58">
        <v>130</v>
      </c>
      <c r="AM36" s="58">
        <v>130</v>
      </c>
      <c r="AN36" s="58">
        <v>130</v>
      </c>
      <c r="AO36" s="58">
        <f>[6]TCHAD!AR10</f>
        <v>78.871000000000009</v>
      </c>
      <c r="AP36" s="58">
        <v>158.505</v>
      </c>
      <c r="AQ36" s="58">
        <v>156.749</v>
      </c>
      <c r="AR36" s="58">
        <v>153.262</v>
      </c>
      <c r="AS36" s="58">
        <f>[6]TCHAD!AV10</f>
        <v>132.072</v>
      </c>
      <c r="AT36" s="58">
        <v>170.24799999999999</v>
      </c>
      <c r="AU36" s="58">
        <v>162.24757795113157</v>
      </c>
      <c r="AV36" s="58">
        <v>162.49308755982139</v>
      </c>
      <c r="AW36" s="58">
        <v>162.49308755982139</v>
      </c>
      <c r="AX36" s="58">
        <f>[6]TCHAD!BA10</f>
        <v>153.357</v>
      </c>
      <c r="AY36" s="58"/>
      <c r="AZ36" s="58">
        <v>59.959000000000003</v>
      </c>
      <c r="BA36" s="58">
        <v>59.959000000000003</v>
      </c>
      <c r="BB36" s="58">
        <v>34.959000000000003</v>
      </c>
      <c r="BC36" s="58">
        <v>34.959000000000003</v>
      </c>
      <c r="BD36" s="58">
        <v>45.938000000000002</v>
      </c>
      <c r="BE36" s="58">
        <v>45.899000000000001</v>
      </c>
      <c r="BF36" s="58">
        <f>[6]TCHAD!BH10</f>
        <v>47.803000000000004</v>
      </c>
      <c r="BG36" s="58">
        <v>40.987000000000002</v>
      </c>
      <c r="BH36" s="58">
        <v>40.899000000000001</v>
      </c>
      <c r="BI36" s="58">
        <v>16</v>
      </c>
      <c r="BJ36" s="58">
        <v>16</v>
      </c>
      <c r="BK36" s="58">
        <v>17</v>
      </c>
      <c r="BL36" s="58">
        <v>17</v>
      </c>
      <c r="BM36" s="58">
        <v>17</v>
      </c>
      <c r="BN36" s="58">
        <v>17</v>
      </c>
      <c r="BO36" s="58">
        <f>[6]TCHAD!BQ10</f>
        <v>15.513</v>
      </c>
      <c r="BP36" s="58">
        <v>125</v>
      </c>
      <c r="BQ36" s="58">
        <v>125</v>
      </c>
      <c r="BR36" s="58">
        <v>114.625</v>
      </c>
      <c r="BS36" s="58">
        <v>95.482624999999999</v>
      </c>
      <c r="BT36" s="58">
        <v>172</v>
      </c>
      <c r="BU36" s="58">
        <v>172</v>
      </c>
      <c r="BV36" s="58">
        <v>143.27599999999998</v>
      </c>
      <c r="BW36" s="58">
        <v>172.43</v>
      </c>
      <c r="BX36" s="58">
        <v>172.43</v>
      </c>
      <c r="BY36" s="58">
        <v>143.63418999999999</v>
      </c>
      <c r="BZ36" s="57">
        <v>113.494</v>
      </c>
      <c r="CA36" s="58">
        <f>[6]TCHAD!CC10</f>
        <v>113.494</v>
      </c>
      <c r="CB36" s="58">
        <v>198.494</v>
      </c>
      <c r="CC36" s="58">
        <v>198.494</v>
      </c>
      <c r="CD36" s="58">
        <v>179.14083499999998</v>
      </c>
      <c r="CE36" s="58">
        <v>152.91499999999999</v>
      </c>
      <c r="CF36" s="58">
        <v>152.91499999999999</v>
      </c>
      <c r="CG36" s="58">
        <v>138.0057875</v>
      </c>
      <c r="CH36" s="58">
        <v>123.11499999999999</v>
      </c>
      <c r="CI36" s="58">
        <v>123.11499999999999</v>
      </c>
      <c r="CJ36" s="57">
        <v>123.11499999999999</v>
      </c>
      <c r="CK36" s="57">
        <v>123.11499999999999</v>
      </c>
      <c r="CL36" s="58">
        <f>[6]TCHAD!CN10</f>
        <v>123.11499999999999</v>
      </c>
      <c r="CM36" s="58">
        <v>158.215</v>
      </c>
      <c r="CN36" s="58">
        <v>157.69999999999999</v>
      </c>
      <c r="CO36" s="58">
        <v>157.69999999999999</v>
      </c>
      <c r="CP36" s="58">
        <v>160.85399999999998</v>
      </c>
      <c r="CQ36" s="58">
        <v>157.69999999999999</v>
      </c>
      <c r="CR36" s="58">
        <v>142.32424999999998</v>
      </c>
      <c r="CS36" s="58">
        <v>164.46480000000003</v>
      </c>
      <c r="CT36" s="58">
        <v>161.24</v>
      </c>
      <c r="CU36" s="58">
        <v>153.178</v>
      </c>
      <c r="CV36" s="58">
        <v>162.85240000000002</v>
      </c>
      <c r="CW36" s="58">
        <v>161.24</v>
      </c>
      <c r="CX36" s="58">
        <v>162.85240000000002</v>
      </c>
      <c r="CY36" s="58">
        <v>161.24</v>
      </c>
      <c r="CZ36" s="58">
        <v>158.01519999999999</v>
      </c>
      <c r="DA36" s="58">
        <f>[6]TCHAD!CZ10</f>
        <v>146.477</v>
      </c>
      <c r="DB36" s="57">
        <v>168.34377000000001</v>
      </c>
      <c r="DC36" s="57">
        <v>166.67699999999999</v>
      </c>
      <c r="DD36" s="57">
        <v>163.34345999999999</v>
      </c>
      <c r="DE36" s="57">
        <v>101</v>
      </c>
      <c r="DF36" s="57">
        <v>101</v>
      </c>
      <c r="DG36" s="57">
        <v>101</v>
      </c>
      <c r="DH36" s="57">
        <v>101.751</v>
      </c>
      <c r="DI36" s="57">
        <v>101.751</v>
      </c>
      <c r="DJ36" s="57">
        <v>101.751</v>
      </c>
      <c r="DK36" s="57">
        <v>101.751</v>
      </c>
      <c r="DL36" s="57">
        <v>101.751</v>
      </c>
      <c r="DM36" s="57">
        <v>101.751</v>
      </c>
      <c r="DN36" s="59">
        <f>[6]TCHAD!DM10</f>
        <v>101.751</v>
      </c>
      <c r="DO36" s="57">
        <v>101.751</v>
      </c>
      <c r="DP36" s="57">
        <v>110.5425</v>
      </c>
      <c r="DQ36" s="57">
        <v>108.375</v>
      </c>
      <c r="DR36" s="57">
        <v>106.2075</v>
      </c>
      <c r="DS36" s="57">
        <v>120.56</v>
      </c>
      <c r="DT36" s="57">
        <v>120.56</v>
      </c>
      <c r="DU36" s="57">
        <v>111.298</v>
      </c>
      <c r="DV36" s="60">
        <f>[6]TCHAD!DW10</f>
        <v>111.298</v>
      </c>
      <c r="DW36" s="61">
        <f>[6]TCHAD!DX10</f>
        <v>111.298</v>
      </c>
      <c r="DX36" s="62">
        <f>[6]TCHAD!DY10</f>
        <v>111.298</v>
      </c>
      <c r="DZ36" s="57">
        <f>[6]TCHAD!EA10</f>
        <v>150.40600000000001</v>
      </c>
      <c r="EC36" s="57">
        <f>[6]TCHAD!ED10</f>
        <v>189.51500000000001</v>
      </c>
      <c r="EF36" s="57">
        <f>[6]TCHAD!EG10</f>
        <v>228.62400000000002</v>
      </c>
      <c r="EI36" s="57">
        <f>[6]TCHAD!EJ10</f>
        <v>267.733</v>
      </c>
      <c r="EL36" s="57">
        <f>[6]TCHAD!EM10</f>
        <v>306.84199999999998</v>
      </c>
      <c r="EO36" s="57">
        <f>[6]TCHAD!EP10</f>
        <v>345.95099999999996</v>
      </c>
    </row>
    <row r="37" spans="1:145" ht="14.25" customHeight="1" x14ac:dyDescent="0.35">
      <c r="A37" s="27"/>
      <c r="B37" s="57"/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75"/>
      <c r="X37" s="58"/>
      <c r="Y37" s="58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8"/>
      <c r="AK37" s="58"/>
      <c r="AL37" s="58"/>
      <c r="AM37" s="58"/>
      <c r="AN37" s="58"/>
      <c r="AO37" s="58"/>
      <c r="AP37" s="58"/>
      <c r="AQ37" s="58"/>
      <c r="AR37" s="58"/>
      <c r="AS37" s="40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82">
        <v>3.700531967041254E-2</v>
      </c>
      <c r="BE37" s="58"/>
      <c r="BF37" s="58">
        <f>BF38/AX38-1</f>
        <v>8.7770136541371224E-2</v>
      </c>
      <c r="BG37" s="82"/>
      <c r="BH37" s="58"/>
      <c r="BI37" s="82"/>
      <c r="BJ37" s="58"/>
      <c r="BK37" s="58"/>
      <c r="BL37" s="58"/>
      <c r="BM37" s="41"/>
      <c r="BN37" s="58"/>
      <c r="BO37" s="41">
        <f>BO38/BF38-1</f>
        <v>-2.3918302924874291E-2</v>
      </c>
      <c r="BP37" s="80">
        <v>2.2474795198264452E-2</v>
      </c>
      <c r="BQ37" s="39">
        <v>-0.16177466628479931</v>
      </c>
      <c r="BR37" s="58"/>
      <c r="BS37" s="58"/>
      <c r="BT37" s="76">
        <v>-7.9242293398142594E-2</v>
      </c>
      <c r="BU37" s="77">
        <v>-0.19256247068417442</v>
      </c>
      <c r="BV37" s="58"/>
      <c r="BW37" s="39">
        <v>-5.9766206258453858E-2</v>
      </c>
      <c r="BX37" s="78">
        <v>-6.0104143041955549E-2</v>
      </c>
      <c r="BY37" s="58"/>
      <c r="BZ37" s="79">
        <v>-4.973857423688921E-2</v>
      </c>
      <c r="CA37" s="41">
        <f>CA38/BO38-1</f>
        <v>-2.3649558756226985E-2</v>
      </c>
      <c r="CB37" s="39">
        <v>4.303071608586051E-2</v>
      </c>
      <c r="CC37" s="39">
        <v>4.0489647198955758E-2</v>
      </c>
      <c r="CD37" s="39">
        <v>3.0613182416414642E-3</v>
      </c>
      <c r="CE37" s="41">
        <v>-1.8396044281890567E-2</v>
      </c>
      <c r="CF37" s="41">
        <v>-2.1895334976322678E-2</v>
      </c>
      <c r="CG37" s="41">
        <v>-4.5323203151977243E-2</v>
      </c>
      <c r="CH37" s="41">
        <v>2.6162941445403209E-2</v>
      </c>
      <c r="CI37" s="41">
        <v>2.4775074092994398E-2</v>
      </c>
      <c r="CJ37" s="79">
        <v>4.9253864390886637E-2</v>
      </c>
      <c r="CK37" s="79">
        <v>4.8331899110025445E-2</v>
      </c>
      <c r="CL37" s="41">
        <f>CL38/CA38-1</f>
        <v>0.23947345493411021</v>
      </c>
      <c r="CM37" s="41">
        <v>7.2449224397569623E-2</v>
      </c>
      <c r="CN37" s="80">
        <v>4.1986307461875816E-2</v>
      </c>
      <c r="CO37" s="80">
        <v>4.1986307461875816E-2</v>
      </c>
      <c r="CP37" s="80">
        <v>5.0850868499072721E-2</v>
      </c>
      <c r="CQ37" s="80">
        <v>4.1824437357558031E-2</v>
      </c>
      <c r="CR37" s="80">
        <v>-1.4001303193271752E-3</v>
      </c>
      <c r="CS37" s="80">
        <v>5.7472138768684955E-2</v>
      </c>
      <c r="CT37" s="80">
        <v>5.4470113113157081E-2</v>
      </c>
      <c r="CU37" s="80">
        <v>2.0228348349655256E-2</v>
      </c>
      <c r="CV37" s="80">
        <v>6.5538925510240764E-2</v>
      </c>
      <c r="CW37" s="80">
        <v>6.1080097769569797E-2</v>
      </c>
      <c r="CX37" s="81">
        <v>7.2005117719083023E-2</v>
      </c>
      <c r="CY37" s="81">
        <v>6.7285098432370516E-2</v>
      </c>
      <c r="CZ37" s="81">
        <v>5.4435132667594255E-2</v>
      </c>
      <c r="DA37" s="41">
        <f>DA38/CL38-1</f>
        <v>0.12457356638583428</v>
      </c>
      <c r="DB37" s="83">
        <v>7.3314660790372965E-2</v>
      </c>
      <c r="DC37" s="83">
        <v>5.1581961206250915E-2</v>
      </c>
      <c r="DD37" s="83">
        <v>3.2897100476602992E-2</v>
      </c>
      <c r="DE37" s="83">
        <v>3.8894728064755357E-2</v>
      </c>
      <c r="DF37" s="83">
        <v>-3.5174196048259887E-3</v>
      </c>
      <c r="DG37" s="83">
        <v>-3.4595580864874464E-2</v>
      </c>
      <c r="DH37" s="83">
        <v>9.9380496627445858E-3</v>
      </c>
      <c r="DI37" s="83">
        <v>-2.5832711363525052E-2</v>
      </c>
      <c r="DJ37" s="83">
        <v>-5.0803123200755418E-2</v>
      </c>
      <c r="DK37" s="83">
        <v>8.0292357536564385E-3</v>
      </c>
      <c r="DL37" s="83">
        <v>-2.5528353975070361E-2</v>
      </c>
      <c r="DM37" s="83">
        <v>-5.0803123200755418E-2</v>
      </c>
      <c r="DN37" s="51">
        <f>DN38/DA38-1</f>
        <v>-2.3975419607047188E-2</v>
      </c>
      <c r="DO37" s="83">
        <v>-5.0803123200755418E-2</v>
      </c>
      <c r="DP37" s="83">
        <v>-2.2091791226100499E-2</v>
      </c>
      <c r="DQ37" s="83">
        <v>-3.6331399937554743E-2</v>
      </c>
      <c r="DR37" s="83">
        <v>-4.947074056990941E-2</v>
      </c>
      <c r="DS37" s="83">
        <v>-7.1602243821657918E-3</v>
      </c>
      <c r="DT37" s="83">
        <v>-1.9073833338519641E-2</v>
      </c>
      <c r="DU37" s="83">
        <v>-8.4753165103297445E-2</v>
      </c>
      <c r="DV37" s="87">
        <f>DV38/DN38-1</f>
        <v>-2.8263878128903852E-2</v>
      </c>
      <c r="DW37" s="85">
        <f>DW38/DN38-1</f>
        <v>-4.5771290249835062E-2</v>
      </c>
      <c r="DX37" s="88">
        <f>DX38/DN38-1</f>
        <v>-8.9725765806354052E-2</v>
      </c>
      <c r="DZ37" s="83">
        <f>DZ38/DW38-1</f>
        <v>1.7511703377851351E-2</v>
      </c>
      <c r="EC37" s="83">
        <f>EC38/DZ38-1</f>
        <v>2.8390245659819513E-2</v>
      </c>
      <c r="EF37" s="83">
        <f>EF38/EC38-1</f>
        <v>-2.9415906080626941E-2</v>
      </c>
      <c r="EI37" s="83">
        <f>EI38/EF38-1</f>
        <v>2.262329504159255E-2</v>
      </c>
      <c r="EL37" s="83">
        <f>EL38/EI38-1</f>
        <v>2.2613214824783512E-2</v>
      </c>
      <c r="EO37" s="83">
        <f>EO38/EL38-1</f>
        <v>2.2852565197651664E-2</v>
      </c>
    </row>
    <row r="38" spans="1:145" ht="15.5" x14ac:dyDescent="0.35">
      <c r="A38" s="56" t="s">
        <v>80</v>
      </c>
      <c r="B38" s="57">
        <f t="shared" ref="B38:H38" si="34">+B39+B40+B41+B42+B43</f>
        <v>1248.5900000000001</v>
      </c>
      <c r="C38" s="57">
        <f t="shared" si="34"/>
        <v>1254.31</v>
      </c>
      <c r="D38" s="57">
        <f t="shared" si="34"/>
        <v>1395.5900000000001</v>
      </c>
      <c r="E38" s="57">
        <f t="shared" si="34"/>
        <v>1388.6</v>
      </c>
      <c r="F38" s="57">
        <f t="shared" si="34"/>
        <v>1010.29</v>
      </c>
      <c r="G38" s="57" t="e">
        <f t="shared" si="34"/>
        <v>#VALUE!</v>
      </c>
      <c r="H38" s="57" t="e">
        <f t="shared" si="34"/>
        <v>#VALUE!</v>
      </c>
      <c r="I38" s="57" t="e">
        <f>+I39+I40+I41+I42+I43</f>
        <v>#VALUE!</v>
      </c>
      <c r="J38" s="57" t="e">
        <f t="shared" ref="J38:Z38" si="35">+J39+J40+J41+J42+J43</f>
        <v>#VALUE!</v>
      </c>
      <c r="K38" s="57" t="e">
        <f t="shared" si="35"/>
        <v>#VALUE!</v>
      </c>
      <c r="L38" s="57" t="e">
        <f t="shared" si="35"/>
        <v>#VALUE!</v>
      </c>
      <c r="M38" s="57" t="e">
        <f t="shared" si="35"/>
        <v>#VALUE!</v>
      </c>
      <c r="N38" s="57" t="e">
        <f t="shared" si="35"/>
        <v>#VALUE!</v>
      </c>
      <c r="O38" s="57">
        <f t="shared" si="35"/>
        <v>8255.155999999999</v>
      </c>
      <c r="P38" s="57">
        <f t="shared" si="35"/>
        <v>7364.2110000000002</v>
      </c>
      <c r="Q38" s="57">
        <f t="shared" si="35"/>
        <v>7075.9349999999995</v>
      </c>
      <c r="R38" s="57">
        <f t="shared" si="35"/>
        <v>6713.1440000000002</v>
      </c>
      <c r="S38" s="57">
        <f t="shared" si="35"/>
        <v>6719.3044112377065</v>
      </c>
      <c r="T38" s="57">
        <f t="shared" si="35"/>
        <v>6499.4620444444445</v>
      </c>
      <c r="U38" s="57">
        <f t="shared" si="35"/>
        <v>7402.815342906466</v>
      </c>
      <c r="V38" s="57">
        <f t="shared" si="35"/>
        <v>8312.213205138889</v>
      </c>
      <c r="W38" s="57">
        <f t="shared" si="35"/>
        <v>6999.1312306180198</v>
      </c>
      <c r="X38" s="58">
        <f t="shared" si="35"/>
        <v>5589.5242209866246</v>
      </c>
      <c r="Y38" s="58">
        <f t="shared" si="35"/>
        <v>5934.3849752558708</v>
      </c>
      <c r="Z38" s="57">
        <f t="shared" si="35"/>
        <v>6208.6243333333332</v>
      </c>
      <c r="AA38" s="57">
        <f>+AA39+AA40+AA41+AA42+AA43</f>
        <v>6775.2803333333341</v>
      </c>
      <c r="AB38" s="57">
        <v>6789.2078982960766</v>
      </c>
      <c r="AC38" s="57">
        <v>7125.7564985066701</v>
      </c>
      <c r="AD38" s="57">
        <v>7189.1908536996571</v>
      </c>
      <c r="AE38" s="57">
        <f>+AE39+AE40+AE41+AE42+AE43</f>
        <v>6466.8551130353726</v>
      </c>
      <c r="AF38" s="57">
        <v>6401.7517540278914</v>
      </c>
      <c r="AG38" s="57">
        <v>6684.324332455717</v>
      </c>
      <c r="AH38" s="57">
        <v>6541.9498586887621</v>
      </c>
      <c r="AI38" s="57">
        <v>6542.7833838360857</v>
      </c>
      <c r="AJ38" s="58">
        <f>+AJ39+AJ40+AJ41+AJ42+AJ43</f>
        <v>7297.3449999999993</v>
      </c>
      <c r="AK38" s="58">
        <v>7539.593118171043</v>
      </c>
      <c r="AL38" s="58">
        <v>7866.3807206991278</v>
      </c>
      <c r="AM38" s="58">
        <v>7866.0363353917464</v>
      </c>
      <c r="AN38" s="58">
        <v>7865.9766756005538</v>
      </c>
      <c r="AO38" s="58">
        <f>+AO39+AO40+AO41+AO42+AO43</f>
        <v>7871.0920000000006</v>
      </c>
      <c r="AP38" s="58">
        <v>8062.8419838008031</v>
      </c>
      <c r="AQ38" s="58">
        <v>8223.7632349147752</v>
      </c>
      <c r="AR38" s="58">
        <v>8255.6886675447495</v>
      </c>
      <c r="AS38" s="58">
        <f>+AS39+AS40+AS41+AS42+AS43</f>
        <v>8055.1406818181813</v>
      </c>
      <c r="AT38" s="58">
        <v>8817.2118275978246</v>
      </c>
      <c r="AU38" s="58">
        <v>9156.6003017294042</v>
      </c>
      <c r="AV38" s="58">
        <v>9219.2345328391257</v>
      </c>
      <c r="AW38" s="58">
        <v>9219.2345328391257</v>
      </c>
      <c r="AX38" s="58">
        <f>+AX39+AX40+AX41+AX42+AX43</f>
        <v>8456.5620279999985</v>
      </c>
      <c r="AY38" s="58"/>
      <c r="AZ38" s="58">
        <v>8429.2616210167598</v>
      </c>
      <c r="BA38" s="58">
        <v>8415.1776044956132</v>
      </c>
      <c r="BB38" s="58">
        <v>8268.8856534316201</v>
      </c>
      <c r="BC38" s="58">
        <v>8253.1544086716203</v>
      </c>
      <c r="BD38" s="58">
        <v>8397.0718869362317</v>
      </c>
      <c r="BE38" s="58">
        <v>8341.1206661362303</v>
      </c>
      <c r="BF38" s="58">
        <f>+BF39+BF40+BF41+BF42+BF43</f>
        <v>9198.7956318681336</v>
      </c>
      <c r="BG38" s="58">
        <v>9084.382122242032</v>
      </c>
      <c r="BH38" s="58">
        <v>9001.6995471029786</v>
      </c>
      <c r="BI38" s="58">
        <v>9174.4106093593145</v>
      </c>
      <c r="BJ38" s="58">
        <v>9155.7323446498795</v>
      </c>
      <c r="BK38" s="58">
        <v>8964.9395967530127</v>
      </c>
      <c r="BL38" s="58">
        <v>8943.8975220727425</v>
      </c>
      <c r="BM38" s="58">
        <v>8964.9395967530127</v>
      </c>
      <c r="BN38" s="58">
        <v>8943.8975220727425</v>
      </c>
      <c r="BO38" s="58">
        <f>+BO39+BO40+BO41+BO42+BO43</f>
        <v>8978.7760514011006</v>
      </c>
      <c r="BP38" s="58">
        <v>8835.067281197209</v>
      </c>
      <c r="BQ38" s="58">
        <v>7305.9062889274383</v>
      </c>
      <c r="BR38" s="58">
        <v>6602.335326592507</v>
      </c>
      <c r="BS38" s="58">
        <v>6220.546488919309</v>
      </c>
      <c r="BT38" s="58">
        <v>8025.2519801871094</v>
      </c>
      <c r="BU38" s="58">
        <v>7037.5621996516938</v>
      </c>
      <c r="BV38" s="58">
        <v>6085.697877392483</v>
      </c>
      <c r="BW38" s="58">
        <v>8195.004028704765</v>
      </c>
      <c r="BX38" s="58">
        <v>8192.0585981951644</v>
      </c>
      <c r="BY38" s="58">
        <v>7087.8647730641205</v>
      </c>
      <c r="BZ38" s="57">
        <v>8282.404083204061</v>
      </c>
      <c r="CA38" s="58">
        <f>+CA39+CA40+CA41+CA42+CA43</f>
        <v>8766.4319596144869</v>
      </c>
      <c r="CB38" s="58">
        <v>9183.2125555459224</v>
      </c>
      <c r="CC38" s="58">
        <v>9160.8400833388714</v>
      </c>
      <c r="CD38" s="58">
        <v>8831.3077933371478</v>
      </c>
      <c r="CE38" s="58">
        <v>8612.9129741084143</v>
      </c>
      <c r="CF38" s="58">
        <v>8582.209057272421</v>
      </c>
      <c r="CG38" s="58">
        <v>8376.6453076661146</v>
      </c>
      <c r="CH38" s="58">
        <v>9003.8880349240135</v>
      </c>
      <c r="CI38" s="58">
        <v>8991.710434521865</v>
      </c>
      <c r="CJ38" s="57">
        <v>9206.495317283423</v>
      </c>
      <c r="CK38" s="57">
        <v>9198.4056934764376</v>
      </c>
      <c r="CL38" s="58">
        <f>+CL39+CL40+CL41+CL42+CL43</f>
        <v>10865.75970842817</v>
      </c>
      <c r="CM38" s="58">
        <v>9864.8230516629937</v>
      </c>
      <c r="CN38" s="58">
        <v>9567.5577392169962</v>
      </c>
      <c r="CO38" s="58">
        <v>9567.5577392169962</v>
      </c>
      <c r="CP38" s="58">
        <v>9648.9524743961811</v>
      </c>
      <c r="CQ38" s="58">
        <v>9566.0714417884956</v>
      </c>
      <c r="CR38" s="58">
        <v>9169.1818242956833</v>
      </c>
      <c r="CS38" s="58">
        <v>10096.746640203204</v>
      </c>
      <c r="CT38" s="58">
        <v>10068.083291694988</v>
      </c>
      <c r="CU38" s="58">
        <v>9741.1428356248343</v>
      </c>
      <c r="CV38" s="58">
        <v>10173.768340297238</v>
      </c>
      <c r="CW38" s="58">
        <v>10131.195441816637</v>
      </c>
      <c r="CX38" s="58">
        <v>10577.918505629588</v>
      </c>
      <c r="CY38" s="58">
        <v>10531.344120363519</v>
      </c>
      <c r="CZ38" s="58">
        <v>10404.548185891543</v>
      </c>
      <c r="DA38" s="58">
        <f t="shared" ref="DA38" si="36">+DA39+DA40+DA41+DA42+DA43</f>
        <v>12219.346146798569</v>
      </c>
      <c r="DB38" s="57">
        <v>12590.313127052919</v>
      </c>
      <c r="DC38" s="57">
        <v>12335.381835367425</v>
      </c>
      <c r="DD38" s="57">
        <v>12116.202636651915</v>
      </c>
      <c r="DE38" s="57">
        <v>12182.924652662512</v>
      </c>
      <c r="DF38" s="57">
        <v>11685.565309643594</v>
      </c>
      <c r="DG38" s="57">
        <v>11321.117510702732</v>
      </c>
      <c r="DH38" s="57">
        <v>12131.614885391995</v>
      </c>
      <c r="DI38" s="57">
        <v>11701.928037695736</v>
      </c>
      <c r="DJ38" s="57">
        <v>11401.977540692407</v>
      </c>
      <c r="DK38" s="57">
        <v>12108.685760936618</v>
      </c>
      <c r="DL38" s="57">
        <v>11705.584050681373</v>
      </c>
      <c r="DM38" s="57">
        <v>11401.977540692407</v>
      </c>
      <c r="DN38" s="59">
        <f t="shared" ref="DN38" si="37">+DN39+DN40+DN41+DN42+DN43</f>
        <v>11926.382195605318</v>
      </c>
      <c r="DO38" s="57">
        <v>11401.977540692407</v>
      </c>
      <c r="DP38" s="57">
        <v>10684.564998377284</v>
      </c>
      <c r="DQ38" s="57">
        <v>10528.983908594071</v>
      </c>
      <c r="DR38" s="57">
        <v>10385.424280233623</v>
      </c>
      <c r="DS38" s="57">
        <v>11841.005158343089</v>
      </c>
      <c r="DT38" s="57">
        <v>11698.91868218546</v>
      </c>
      <c r="DU38" s="57">
        <v>10915.583556296153</v>
      </c>
      <c r="DV38" s="60">
        <f>+DV39+DV40+DV41+DV42+DV43</f>
        <v>11589.296382710001</v>
      </c>
      <c r="DW38" s="61">
        <f>+DW39+DW40+DW41+DW42+DW43</f>
        <v>11380.496294499802</v>
      </c>
      <c r="DX38" s="62">
        <f>+DX39+DX40+DX41+DX42+DX43</f>
        <v>10856.278419805365</v>
      </c>
      <c r="DZ38" s="57">
        <f>+DZ39+DZ40+DZ41+DZ42+DZ43</f>
        <v>11579.78816990182</v>
      </c>
      <c r="EA38" s="89">
        <f t="shared" ref="EA38:EA43" si="38">CL38/CL$38</f>
        <v>1</v>
      </c>
      <c r="EC38" s="57">
        <f>+EC39+EC40+EC41+EC42+EC43</f>
        <v>11908.541200734006</v>
      </c>
      <c r="EF38" s="57">
        <f>+EF39+EF40+EF41+EF42+EF43</f>
        <v>11558.240671215937</v>
      </c>
      <c r="EI38" s="57">
        <f>+EI39+EI40+EI41+EI42+EI43</f>
        <v>11819.72616008259</v>
      </c>
      <c r="EL38" s="57">
        <f>+EL39+EL40+EL41+EL42+EL43</f>
        <v>12087.008166910649</v>
      </c>
      <c r="EO38" s="57">
        <f>+EO39+EO40+EO41+EO42+EO43</f>
        <v>12363.227309089523</v>
      </c>
    </row>
    <row r="39" spans="1:145" ht="15.5" x14ac:dyDescent="0.35">
      <c r="A39" s="56" t="s">
        <v>69</v>
      </c>
      <c r="B39" s="63">
        <f>([2]CAMEROUN!C57+[2]CAMEROUN!D57)/2</f>
        <v>0</v>
      </c>
      <c r="C39" s="63">
        <f>([2]CAMEROUN!D57+[2]CAMEROUN!E57)/2</f>
        <v>0</v>
      </c>
      <c r="D39" s="63">
        <f>([2]CAMEROUN!E57+[2]CAMEROUN!F57)/2</f>
        <v>0</v>
      </c>
      <c r="E39" s="63">
        <f>([2]CAMEROUN!F57+[2]CAMEROUN!G57)/2</f>
        <v>0</v>
      </c>
      <c r="F39" s="63">
        <f>([2]CAMEROUN!G57+[2]CAMEROUN!H57)/2</f>
        <v>0</v>
      </c>
      <c r="G39" s="63" t="e">
        <f>([2]CAMEROUN!H57+[2]CAMEROUN!I57)/2</f>
        <v>#VALUE!</v>
      </c>
      <c r="H39" s="63" t="e">
        <f>([2]CAMEROUN!I57+[2]CAMEROUN!J57)/2</f>
        <v>#VALUE!</v>
      </c>
      <c r="I39" s="63">
        <f>([2]CAMEROUN!J57+[2]CAMEROUN!K57)/2</f>
        <v>2574</v>
      </c>
      <c r="J39" s="63">
        <f>([2]CAMEROUN!K57+[2]CAMEROUN!L57)/2</f>
        <v>2625.5</v>
      </c>
      <c r="K39" s="63">
        <f>([2]CAMEROUN!L57+[2]CAMEROUN!M57)/2</f>
        <v>2990.5</v>
      </c>
      <c r="L39" s="63">
        <f>([2]CAMEROUN!M57+[2]CAMEROUN!N57)/2</f>
        <v>3269</v>
      </c>
      <c r="M39" s="63">
        <f>([2]CAMEROUN!N57+[2]CAMEROUN!O57)/2</f>
        <v>3130</v>
      </c>
      <c r="N39" s="63">
        <f>([2]CAMEROUN!O57+[2]CAMEROUN!P57)/2</f>
        <v>2700</v>
      </c>
      <c r="O39" s="63">
        <f>([2]CAMEROUN!P57+[2]CAMEROUN!Q57)/2</f>
        <v>2950</v>
      </c>
      <c r="P39" s="63">
        <f>[2]CAMEROUN!AH57</f>
        <v>2070</v>
      </c>
      <c r="Q39" s="63">
        <f>[2]CAMEROUN!AI57</f>
        <v>1931.3100000000002</v>
      </c>
      <c r="R39" s="63">
        <f>[2]CAMEROUN!AJ57</f>
        <v>1738.1790000000001</v>
      </c>
      <c r="S39" s="63">
        <f>[2]CAMEROUN!AK57</f>
        <v>1998.9058500000001</v>
      </c>
      <c r="T39" s="63">
        <f>[2]CAMEROUN!AL57</f>
        <v>2058.873</v>
      </c>
      <c r="U39" s="63">
        <f>[2]CAMEROUN!AM57</f>
        <v>2573.5912499999999</v>
      </c>
      <c r="V39" s="63">
        <f>[2]CAMEROUN!AN57</f>
        <v>2730.5803162499997</v>
      </c>
      <c r="W39" s="63">
        <f>[2]CAMEROUN!AO57</f>
        <v>2594.0513004374998</v>
      </c>
      <c r="X39" s="2">
        <f>[2]CAMEROUN!AP57</f>
        <v>2464.3487354156246</v>
      </c>
      <c r="Y39" s="2">
        <f>[2]CAMEROUN!AQ57</f>
        <v>2538.2791974780935</v>
      </c>
      <c r="Z39" s="63">
        <f>[2]CAMEROUN!AR57</f>
        <v>2356</v>
      </c>
      <c r="AA39" s="63">
        <f>[2]CAMEROUN!AS57</f>
        <v>2316</v>
      </c>
      <c r="AB39" s="63">
        <v>2639.0618100000002</v>
      </c>
      <c r="AC39" s="63">
        <v>2443.2850624000002</v>
      </c>
      <c r="AD39" s="63">
        <v>2443.2850624000002</v>
      </c>
      <c r="AE39" s="63">
        <f>[2]CAMEROUN!AT57</f>
        <v>2351</v>
      </c>
      <c r="AF39" s="63">
        <v>2483.6522000700161</v>
      </c>
      <c r="AG39" s="63">
        <v>2533.1262910588798</v>
      </c>
      <c r="AH39" s="63">
        <v>2520.7779978030362</v>
      </c>
      <c r="AI39" s="63">
        <v>2521.5873189021504</v>
      </c>
      <c r="AJ39" s="2">
        <f>[2]CAMEROUN!AU57</f>
        <v>2747</v>
      </c>
      <c r="AK39" s="2">
        <v>2837.0044748076207</v>
      </c>
      <c r="AL39" s="2">
        <v>2683.4787975036702</v>
      </c>
      <c r="AM39" s="2">
        <v>2680.0090196800002</v>
      </c>
      <c r="AN39" s="2">
        <v>2680.0090196800002</v>
      </c>
      <c r="AO39" s="2">
        <f>[2]CAMEROUN!AV57</f>
        <v>2851</v>
      </c>
      <c r="AP39" s="2">
        <v>2787.1432281905691</v>
      </c>
      <c r="AQ39" s="2">
        <v>2783.29286504743</v>
      </c>
      <c r="AR39" s="2">
        <v>2780.9609734814039</v>
      </c>
      <c r="AS39" s="2">
        <f>[2]CAMEROUN!AZ57</f>
        <v>2746.4839999999999</v>
      </c>
      <c r="AT39" s="2">
        <v>2869.0705724836671</v>
      </c>
      <c r="AU39" s="2">
        <v>2763.1025068260001</v>
      </c>
      <c r="AV39" s="2">
        <v>2793.1742279999999</v>
      </c>
      <c r="AW39" s="2">
        <v>2793.1742279999999</v>
      </c>
      <c r="AX39" s="2">
        <f>[2]CAMEROUN!BE57</f>
        <v>2793.1742279999999</v>
      </c>
      <c r="AY39" s="2"/>
      <c r="AZ39" s="2">
        <v>2871.3831063839998</v>
      </c>
      <c r="BA39" s="2">
        <v>2871.3831063839998</v>
      </c>
      <c r="BB39" s="2">
        <v>2871.3831063839998</v>
      </c>
      <c r="BC39" s="2">
        <v>2871.3831063839998</v>
      </c>
      <c r="BD39" s="2">
        <v>3039.9298818681318</v>
      </c>
      <c r="BE39" s="2">
        <v>3039.9298818681318</v>
      </c>
      <c r="BF39" s="2">
        <f>[2]CAMEROUN!BL57</f>
        <v>3013.1181318681324</v>
      </c>
      <c r="BG39" s="2">
        <v>3100.8822938049448</v>
      </c>
      <c r="BH39" s="2">
        <v>3100.8822938049448</v>
      </c>
      <c r="BI39" s="2">
        <v>3103.5116758241766</v>
      </c>
      <c r="BJ39" s="2">
        <v>3103.5116758241766</v>
      </c>
      <c r="BK39" s="2">
        <v>2769.0555631868137</v>
      </c>
      <c r="BL39" s="2">
        <v>2769.0555631868137</v>
      </c>
      <c r="BM39" s="2">
        <v>2769.0555631868137</v>
      </c>
      <c r="BN39" s="2">
        <v>2769.0555631868137</v>
      </c>
      <c r="BO39" s="2">
        <f>[2]CAMEROUN!BU57</f>
        <v>2767.0970364010996</v>
      </c>
      <c r="BP39" s="2">
        <v>2756.0286482554952</v>
      </c>
      <c r="BQ39" s="2">
        <v>1646.0684264857255</v>
      </c>
      <c r="BR39" s="2">
        <v>1531.279833285884</v>
      </c>
      <c r="BS39" s="2">
        <v>1531.279833285884</v>
      </c>
      <c r="BT39" s="2">
        <v>2598.011504432804</v>
      </c>
      <c r="BU39" s="2">
        <v>2164.1435831925255</v>
      </c>
      <c r="BV39" s="2">
        <v>1802.7316047993736</v>
      </c>
      <c r="BW39" s="2">
        <v>2563.5946676419121</v>
      </c>
      <c r="BX39" s="2">
        <v>2563.5946676419121</v>
      </c>
      <c r="BY39" s="2">
        <v>2135.4743581457128</v>
      </c>
      <c r="BZ39" s="63">
        <v>2601.0712142170332</v>
      </c>
      <c r="CA39" s="2">
        <f>[2]CAMEROUN!CG57</f>
        <v>2441.9354478056071</v>
      </c>
      <c r="CB39" s="2">
        <v>2548.4453395620922</v>
      </c>
      <c r="CC39" s="2">
        <v>2548.4453395620922</v>
      </c>
      <c r="CD39" s="2">
        <v>2548.4453395620922</v>
      </c>
      <c r="CE39" s="2">
        <v>2197.7411122752196</v>
      </c>
      <c r="CF39" s="2">
        <v>2197.7411122752196</v>
      </c>
      <c r="CG39" s="2">
        <v>2197.7411122752196</v>
      </c>
      <c r="CH39" s="2">
        <v>2197.7411122752196</v>
      </c>
      <c r="CI39" s="2">
        <v>2197.7411122752196</v>
      </c>
      <c r="CJ39" s="63">
        <v>2436.194309448385</v>
      </c>
      <c r="CK39" s="63">
        <v>2436.194309448385</v>
      </c>
      <c r="CL39" s="2">
        <f>[2]CAMEROUN!CR57</f>
        <v>3870.66</v>
      </c>
      <c r="CM39" s="2">
        <v>2546.6759061276543</v>
      </c>
      <c r="CN39" s="2">
        <v>2760.701348414053</v>
      </c>
      <c r="CO39" s="2">
        <v>2760.701348414053</v>
      </c>
      <c r="CP39" s="2">
        <v>2759.9955305563417</v>
      </c>
      <c r="CQ39" s="2">
        <v>2759.9955305563417</v>
      </c>
      <c r="CR39" s="2">
        <v>2621.9957540285245</v>
      </c>
      <c r="CS39" s="2">
        <v>2927.0134798546601</v>
      </c>
      <c r="CT39" s="2">
        <v>2879.6176336581993</v>
      </c>
      <c r="CU39" s="2">
        <v>2747.2358868033502</v>
      </c>
      <c r="CV39" s="2">
        <v>2887.5858010128959</v>
      </c>
      <c r="CW39" s="2">
        <v>2858.9958425870254</v>
      </c>
      <c r="CX39" s="2">
        <v>3001.3343119554179</v>
      </c>
      <c r="CY39" s="2">
        <v>2971.6181306489284</v>
      </c>
      <c r="CZ39" s="2">
        <v>2912.1857680359499</v>
      </c>
      <c r="DA39" s="2">
        <f>[2]CAMEROUN!DD57</f>
        <v>4593.6706310999998</v>
      </c>
      <c r="DB39" s="63">
        <v>3079.3634253772416</v>
      </c>
      <c r="DC39" s="63">
        <v>3044.813975155093</v>
      </c>
      <c r="DD39" s="63">
        <v>3044.813975155093</v>
      </c>
      <c r="DE39" s="63">
        <v>4196.8163331575997</v>
      </c>
      <c r="DF39" s="63">
        <v>4032.6537541175999</v>
      </c>
      <c r="DG39" s="63">
        <v>3902.0704206875998</v>
      </c>
      <c r="DH39" s="63">
        <v>4498.4627426180678</v>
      </c>
      <c r="DI39" s="63">
        <v>4345.3844934680674</v>
      </c>
      <c r="DJ39" s="63">
        <v>4228.7104568180675</v>
      </c>
      <c r="DK39" s="63">
        <v>4350.9058562412047</v>
      </c>
      <c r="DL39" s="63">
        <v>4349.0405064537044</v>
      </c>
      <c r="DM39" s="63">
        <v>4228.7104568180675</v>
      </c>
      <c r="DN39" s="6">
        <f>[2]CAMEROUN!DQ57</f>
        <v>5386.9113343609988</v>
      </c>
      <c r="DO39" s="63">
        <v>4228.7104568180675</v>
      </c>
      <c r="DP39" s="63">
        <v>4453.7559208685852</v>
      </c>
      <c r="DQ39" s="63">
        <v>4477.9548528594842</v>
      </c>
      <c r="DR39" s="63">
        <v>4502.1537848503831</v>
      </c>
      <c r="DS39" s="63">
        <v>5522.6097518972656</v>
      </c>
      <c r="DT39" s="63">
        <v>5558.5826745108752</v>
      </c>
      <c r="DU39" s="63">
        <v>4921.4051244458569</v>
      </c>
      <c r="DV39" s="64">
        <f>[2]CAMEROUN!EA57</f>
        <v>5297.0224839980192</v>
      </c>
      <c r="DW39" s="65">
        <f>[2]CAMEROUN!EB57</f>
        <v>5296.9031760598191</v>
      </c>
      <c r="DX39" s="66">
        <f>[2]CAMEROUN!EC57</f>
        <v>4947.9578892936479</v>
      </c>
      <c r="DZ39" s="63">
        <f>[2]CAMEROUN!EE57</f>
        <v>5465.862465797768</v>
      </c>
      <c r="EA39" s="89">
        <f t="shared" si="38"/>
        <v>0.3562254369565776</v>
      </c>
      <c r="EC39" s="63">
        <f>[2]CAMEROUN!EH57</f>
        <v>5644.9177009097593</v>
      </c>
      <c r="EF39" s="63">
        <f>[2]CAMEROUN!EK57</f>
        <v>5827.5472838115766</v>
      </c>
      <c r="EI39" s="63">
        <f>[2]CAMEROUN!EN57</f>
        <v>6016.4676119466276</v>
      </c>
      <c r="EL39" s="63">
        <f>[2]CAMEROUN!EQ57</f>
        <v>6210.2156396877463</v>
      </c>
      <c r="EO39" s="63">
        <f>[2]CAMEROUN!ET57</f>
        <v>6411.4505321840807</v>
      </c>
    </row>
    <row r="40" spans="1:145" ht="15.5" x14ac:dyDescent="0.35">
      <c r="A40" s="56" t="s">
        <v>78</v>
      </c>
      <c r="B40" s="57">
        <f>[7]RCA!D32</f>
        <v>209.8</v>
      </c>
      <c r="C40" s="57">
        <f>[7]RCA!E32</f>
        <v>203.8</v>
      </c>
      <c r="D40" s="57">
        <f>[7]RCA!F32</f>
        <v>287.7</v>
      </c>
      <c r="E40" s="57">
        <f>[7]RCA!G32</f>
        <v>246.8</v>
      </c>
      <c r="F40" s="57">
        <f>[7]RCA!H32</f>
        <v>175.2</v>
      </c>
      <c r="G40" s="57">
        <f>[7]RCA!I32</f>
        <v>287</v>
      </c>
      <c r="H40" s="57">
        <f>[7]RCA!J32</f>
        <v>229.2</v>
      </c>
      <c r="I40" s="57">
        <f>[7]RCA!K32</f>
        <v>306.39999999999998</v>
      </c>
      <c r="J40" s="57">
        <f>[7]RCA!L32</f>
        <v>316.5</v>
      </c>
      <c r="K40" s="57">
        <f>[7]RCA!M32</f>
        <v>367.65100000000001</v>
      </c>
      <c r="L40" s="57">
        <f>[7]RCA!N32</f>
        <v>534.39499999999998</v>
      </c>
      <c r="M40" s="57">
        <f>[7]RCA!O32</f>
        <v>622.41300000000001</v>
      </c>
      <c r="N40" s="57">
        <f>[7]RCA!P32</f>
        <v>633.37300000000005</v>
      </c>
      <c r="O40" s="57">
        <f>[7]RCA!Q32</f>
        <v>806.75299999999993</v>
      </c>
      <c r="P40" s="57">
        <f>[7]RCA!R32</f>
        <v>782.34199999999998</v>
      </c>
      <c r="Q40" s="57">
        <f>[7]RCA!S32</f>
        <v>737.5440000000001</v>
      </c>
      <c r="R40" s="57">
        <f>[7]RCA!T32</f>
        <v>524.54899999999998</v>
      </c>
      <c r="S40" s="57">
        <f>[7]RCA!U32</f>
        <v>584.92999999999995</v>
      </c>
      <c r="T40" s="57">
        <f>[7]RCA!V32</f>
        <v>530.02260000000001</v>
      </c>
      <c r="U40" s="57">
        <f>[7]RCA!W32</f>
        <v>709.96600000000001</v>
      </c>
      <c r="V40" s="57">
        <f>[7]RCA!X32</f>
        <v>630.85100000000011</v>
      </c>
      <c r="W40" s="57">
        <f>[7]RCA!Y32</f>
        <v>630.63900000000001</v>
      </c>
      <c r="X40" s="58">
        <f>[7]RCA!Z32</f>
        <v>408.72500000000002</v>
      </c>
      <c r="Y40" s="58">
        <f>[7]RCA!AA32</f>
        <v>366.01</v>
      </c>
      <c r="Z40" s="57">
        <f>[7]RCA!AB32</f>
        <v>478.62299999999999</v>
      </c>
      <c r="AA40" s="57">
        <f>[7]RCA!AC32</f>
        <v>474.04899999999998</v>
      </c>
      <c r="AB40" s="57">
        <v>493.8</v>
      </c>
      <c r="AC40" s="57">
        <v>230</v>
      </c>
      <c r="AD40" s="57">
        <v>310</v>
      </c>
      <c r="AE40" s="57">
        <f>[7]RCA!AD32</f>
        <v>379.95099999999996</v>
      </c>
      <c r="AF40" s="57">
        <v>425.87985512499995</v>
      </c>
      <c r="AG40" s="57">
        <v>390.05223999999998</v>
      </c>
      <c r="AH40" s="57">
        <v>265.96569999999997</v>
      </c>
      <c r="AI40" s="57">
        <v>265.96569999999997</v>
      </c>
      <c r="AJ40" s="58">
        <f>[7]RCA!AE32</f>
        <v>263.38400000000001</v>
      </c>
      <c r="AK40" s="58">
        <v>255.35518568933432</v>
      </c>
      <c r="AL40" s="58">
        <v>302.69600000000003</v>
      </c>
      <c r="AM40" s="58">
        <v>305.82</v>
      </c>
      <c r="AN40" s="58">
        <v>305.82</v>
      </c>
      <c r="AO40" s="58">
        <f>[7]RCA!AF32</f>
        <v>348.72399999999999</v>
      </c>
      <c r="AP40" s="58">
        <v>361.66450745017499</v>
      </c>
      <c r="AQ40" s="58">
        <v>357.44209999999998</v>
      </c>
      <c r="AR40" s="58">
        <v>393.37404999999995</v>
      </c>
      <c r="AS40" s="58">
        <f>[7]RCA!AJ32</f>
        <v>433.75418181818145</v>
      </c>
      <c r="AT40" s="58">
        <v>488.26847535398014</v>
      </c>
      <c r="AU40" s="58">
        <v>488.54864508946969</v>
      </c>
      <c r="AV40" s="58">
        <v>577.15100000000007</v>
      </c>
      <c r="AW40" s="58">
        <v>577.15100000000007</v>
      </c>
      <c r="AX40" s="58">
        <f>[7]RCA!AO32</f>
        <v>561.01199999999994</v>
      </c>
      <c r="AY40" s="58"/>
      <c r="AZ40" s="58">
        <v>563.36066084591573</v>
      </c>
      <c r="BA40" s="58">
        <v>549.27664432476786</v>
      </c>
      <c r="BB40" s="58">
        <v>594.97900000000004</v>
      </c>
      <c r="BC40" s="58">
        <v>579.24775524000006</v>
      </c>
      <c r="BD40" s="58">
        <v>599.08899999999994</v>
      </c>
      <c r="BE40" s="58">
        <v>582.7937791999999</v>
      </c>
      <c r="BF40" s="58">
        <f>[7]RCA!AV32</f>
        <v>631.63400000000001</v>
      </c>
      <c r="BG40" s="58">
        <v>584.79200060099151</v>
      </c>
      <c r="BH40" s="58">
        <v>567.35565581822084</v>
      </c>
      <c r="BI40" s="58">
        <v>614.40771677112104</v>
      </c>
      <c r="BJ40" s="58">
        <v>595.28509009946436</v>
      </c>
      <c r="BK40" s="58">
        <v>640.12737649436019</v>
      </c>
      <c r="BL40" s="58">
        <v>618.56832174243209</v>
      </c>
      <c r="BM40" s="58">
        <v>640.12737649436019</v>
      </c>
      <c r="BN40" s="58">
        <v>618.56832174243209</v>
      </c>
      <c r="BO40" s="58">
        <f>[7]RCA!BE32</f>
        <v>614.77499999999998</v>
      </c>
      <c r="BP40" s="58">
        <v>622.80831502982551</v>
      </c>
      <c r="BQ40" s="58">
        <v>622.80831502982551</v>
      </c>
      <c r="BR40" s="58">
        <v>479.42663341594522</v>
      </c>
      <c r="BS40" s="58">
        <v>378.51013141490233</v>
      </c>
      <c r="BT40" s="58">
        <v>513.13447454558127</v>
      </c>
      <c r="BU40" s="58">
        <v>511.06809175596146</v>
      </c>
      <c r="BV40" s="58">
        <v>403.49124785623269</v>
      </c>
      <c r="BW40" s="58">
        <v>617.77215737752351</v>
      </c>
      <c r="BX40" s="58">
        <v>614.8267268679225</v>
      </c>
      <c r="BY40" s="58">
        <v>500.65569595678721</v>
      </c>
      <c r="BZ40" s="57">
        <v>641.22336074489897</v>
      </c>
      <c r="CA40" s="58">
        <f>[7]RCA!BQ32</f>
        <v>644.82899999999995</v>
      </c>
      <c r="CB40" s="58">
        <v>672.30849147703134</v>
      </c>
      <c r="CC40" s="58">
        <v>649.93601926997871</v>
      </c>
      <c r="CD40" s="58">
        <v>618.5266654935964</v>
      </c>
      <c r="CE40" s="58">
        <v>655.46189851154736</v>
      </c>
      <c r="CF40" s="58">
        <v>637.27133708055385</v>
      </c>
      <c r="CG40" s="58">
        <v>606.87349430181143</v>
      </c>
      <c r="CH40" s="58">
        <v>671.21178938742992</v>
      </c>
      <c r="CI40" s="58">
        <v>659.03418898528093</v>
      </c>
      <c r="CJ40" s="57">
        <v>635.36587457367409</v>
      </c>
      <c r="CK40" s="57">
        <v>627.27625076668846</v>
      </c>
      <c r="CL40" s="58">
        <f>[7]RCA!CB32</f>
        <v>601.79300000000001</v>
      </c>
      <c r="CM40" s="58">
        <v>657.72327630767711</v>
      </c>
      <c r="CN40" s="58">
        <v>650.47788874901664</v>
      </c>
      <c r="CO40" s="58">
        <v>650.47788874901664</v>
      </c>
      <c r="CP40" s="58">
        <v>660.8312453918802</v>
      </c>
      <c r="CQ40" s="58">
        <v>650.32475038419625</v>
      </c>
      <c r="CR40" s="58">
        <v>557.80851286498648</v>
      </c>
      <c r="CS40" s="58">
        <v>554.39927248470019</v>
      </c>
      <c r="CT40" s="58">
        <v>646.73607629968444</v>
      </c>
      <c r="CU40" s="58">
        <v>648.67079782567816</v>
      </c>
      <c r="CV40" s="58">
        <v>676.11077965345771</v>
      </c>
      <c r="CW40" s="58">
        <v>694.15370761137012</v>
      </c>
      <c r="CX40" s="58">
        <v>676.11077965345771</v>
      </c>
      <c r="CY40" s="58">
        <v>694.15370761137012</v>
      </c>
      <c r="CZ40" s="58">
        <v>711.02308526762818</v>
      </c>
      <c r="DA40" s="58">
        <f>[7]RCA!CN32</f>
        <v>704.41200000000003</v>
      </c>
      <c r="DB40" s="57">
        <v>697.5</v>
      </c>
      <c r="DC40" s="57">
        <v>697.5</v>
      </c>
      <c r="DD40" s="57">
        <v>697.5</v>
      </c>
      <c r="DE40" s="57">
        <v>713.19057639777952</v>
      </c>
      <c r="DF40" s="57">
        <v>708.2989763977796</v>
      </c>
      <c r="DG40" s="57">
        <v>703.40737639777967</v>
      </c>
      <c r="DH40" s="57">
        <v>757.39247650824711</v>
      </c>
      <c r="DI40" s="57">
        <v>797.25523842973371</v>
      </c>
      <c r="DJ40" s="57">
        <v>876.98076227270724</v>
      </c>
      <c r="DK40" s="57">
        <v>797.25523842973371</v>
      </c>
      <c r="DL40" s="57">
        <v>797.25523842973371</v>
      </c>
      <c r="DM40" s="57">
        <v>876.98076227270724</v>
      </c>
      <c r="DN40" s="59">
        <f>[7]RCA!DA32</f>
        <v>746.81399999999996</v>
      </c>
      <c r="DO40" s="57">
        <v>876.98076227270724</v>
      </c>
      <c r="DP40" s="57">
        <v>746.51527439999995</v>
      </c>
      <c r="DQ40" s="57">
        <v>761.75027999999998</v>
      </c>
      <c r="DR40" s="57">
        <v>776.9852856</v>
      </c>
      <c r="DS40" s="57">
        <v>834.03459580000003</v>
      </c>
      <c r="DT40" s="57">
        <v>851.05570999999998</v>
      </c>
      <c r="DU40" s="57">
        <v>933.29585499999996</v>
      </c>
      <c r="DV40" s="60">
        <f>[7]RCA!DN32</f>
        <v>951.96177209999996</v>
      </c>
      <c r="DW40" s="61">
        <f>[7]RCA!DM32</f>
        <v>933.29585499999996</v>
      </c>
      <c r="DX40" s="62">
        <f>[7]RCA!DN32</f>
        <v>951.96177209999996</v>
      </c>
      <c r="DZ40" s="57">
        <f>[7]RCA!DP32</f>
        <v>938.48843796854874</v>
      </c>
      <c r="EA40" s="89">
        <f t="shared" si="38"/>
        <v>5.5384346437664302E-2</v>
      </c>
      <c r="EC40" s="57">
        <f>[7]RCA!DS32</f>
        <v>943.35832655725562</v>
      </c>
      <c r="EF40" s="57">
        <f>[7]RCA!DV32</f>
        <v>947.71944169290134</v>
      </c>
      <c r="EI40" s="57">
        <f>[7]RCA!DY32</f>
        <v>952.0121335575783</v>
      </c>
      <c r="EL40" s="57">
        <f>[7]RCA!EB32</f>
        <v>955.97436726595572</v>
      </c>
      <c r="EO40" s="57">
        <f>[7]RCA!EE32</f>
        <v>960.00303510708306</v>
      </c>
    </row>
    <row r="41" spans="1:145" ht="15.5" x14ac:dyDescent="0.35">
      <c r="A41" s="56" t="s">
        <v>70</v>
      </c>
      <c r="B41" s="57">
        <f>[3]CONGO!D35</f>
        <v>810.4</v>
      </c>
      <c r="C41" s="57">
        <f>[3]CONGO!E35</f>
        <v>870.4</v>
      </c>
      <c r="D41" s="57">
        <f>[3]CONGO!F35</f>
        <v>909.5</v>
      </c>
      <c r="E41" s="57">
        <f>[3]CONGO!G35</f>
        <v>929.3</v>
      </c>
      <c r="F41" s="57">
        <f>[3]CONGO!H35</f>
        <v>675.29</v>
      </c>
      <c r="G41" s="57">
        <f>[3]CONGO!I35</f>
        <v>722.35</v>
      </c>
      <c r="H41" s="57">
        <f>[3]CONGO!J35</f>
        <v>606.24999999999989</v>
      </c>
      <c r="I41" s="57">
        <f>[3]CONGO!K35</f>
        <v>628.36000000000013</v>
      </c>
      <c r="J41" s="57">
        <f>[3]CONGO!L35</f>
        <v>752.75799999999992</v>
      </c>
      <c r="K41" s="57">
        <f>[3]CONGO!M35</f>
        <v>774.43999999999994</v>
      </c>
      <c r="L41" s="57">
        <f>[3]CONGO!N35</f>
        <v>722.94799999999998</v>
      </c>
      <c r="M41" s="57">
        <f>[3]CONGO!O35</f>
        <v>830.31100000000004</v>
      </c>
      <c r="N41" s="57">
        <f>[3]CONGO!P35</f>
        <v>614.87099999999998</v>
      </c>
      <c r="O41" s="57">
        <f>[3]CONGO!Q35</f>
        <v>749.4</v>
      </c>
      <c r="P41" s="57">
        <f>[3]CONGO!R35</f>
        <v>1042</v>
      </c>
      <c r="Q41" s="57">
        <f>[3]CONGO!S35</f>
        <v>1375.6</v>
      </c>
      <c r="R41" s="57">
        <f>[3]CONGO!T35</f>
        <v>1694.588</v>
      </c>
      <c r="S41" s="57">
        <f>[3]CONGO!U35</f>
        <v>1647.5636485993839</v>
      </c>
      <c r="T41" s="57">
        <f>[3]CONGO!V35</f>
        <v>1609.9090000000001</v>
      </c>
      <c r="U41" s="57">
        <f>[3]CONGO!W35</f>
        <v>1622.61</v>
      </c>
      <c r="V41" s="57">
        <f>[3]CONGO!X35</f>
        <v>1679.421</v>
      </c>
      <c r="W41" s="57">
        <f>[3]CONGO!Y35</f>
        <v>1343.5368000000001</v>
      </c>
      <c r="X41" s="58">
        <f>[3]CONGO!Z35</f>
        <v>671.76840000000004</v>
      </c>
      <c r="Y41" s="58">
        <f>[3]CONGO!AA35</f>
        <v>1207.54</v>
      </c>
      <c r="Z41" s="57">
        <f>[3]CONGO!AB35</f>
        <v>1614.1599999999999</v>
      </c>
      <c r="AA41" s="57">
        <f>[3]CONGO!AC35</f>
        <v>1808.146</v>
      </c>
      <c r="AB41" s="57">
        <v>1070.0133582960764</v>
      </c>
      <c r="AC41" s="57">
        <v>1866.7701483999999</v>
      </c>
      <c r="AD41" s="57">
        <v>1866.7701483999999</v>
      </c>
      <c r="AE41" s="57">
        <f>[3]CONGO!AH35</f>
        <v>1603.442771368706</v>
      </c>
      <c r="AF41" s="57">
        <v>1317.3051903328751</v>
      </c>
      <c r="AG41" s="57">
        <v>1580.3123328718382</v>
      </c>
      <c r="AH41" s="57">
        <v>1584.9419865357854</v>
      </c>
      <c r="AI41" s="57">
        <v>1584.9419865357854</v>
      </c>
      <c r="AJ41" s="58">
        <f>[3]CONGO!AM35</f>
        <v>1944.415</v>
      </c>
      <c r="AK41" s="58">
        <v>1605.9087532609628</v>
      </c>
      <c r="AL41" s="58">
        <v>1888.6361559780089</v>
      </c>
      <c r="AM41" s="58">
        <v>1888.6361559780089</v>
      </c>
      <c r="AN41" s="58">
        <v>1888.6361559780089</v>
      </c>
      <c r="AO41" s="58">
        <f>[3]CONGO!AR35</f>
        <v>1991.2369999999999</v>
      </c>
      <c r="AP41" s="58">
        <v>1778.9006517542566</v>
      </c>
      <c r="AQ41" s="58">
        <v>1950.066110370215</v>
      </c>
      <c r="AR41" s="58">
        <v>1950.066110370215</v>
      </c>
      <c r="AS41" s="58">
        <f>[3]CONGO!AV35</f>
        <v>2033.31</v>
      </c>
      <c r="AT41" s="58">
        <v>1980.50949180674</v>
      </c>
      <c r="AU41" s="58">
        <v>2404.0645767689471</v>
      </c>
      <c r="AV41" s="58">
        <v>2404.0645767689471</v>
      </c>
      <c r="AW41" s="58">
        <v>2404.0645767689471</v>
      </c>
      <c r="AX41" s="58">
        <f>[3]CONGO!BA35</f>
        <v>1963.877</v>
      </c>
      <c r="AY41" s="58"/>
      <c r="AZ41" s="58">
        <v>1880</v>
      </c>
      <c r="BA41" s="58">
        <v>1880</v>
      </c>
      <c r="BB41" s="58">
        <v>1880</v>
      </c>
      <c r="BC41" s="58">
        <v>1880</v>
      </c>
      <c r="BD41" s="58">
        <v>1880</v>
      </c>
      <c r="BE41" s="58">
        <v>1880</v>
      </c>
      <c r="BF41" s="58">
        <f>[3]CONGO!BI35</f>
        <v>2066.15</v>
      </c>
      <c r="BG41" s="58">
        <v>2168</v>
      </c>
      <c r="BH41" s="58">
        <v>2168</v>
      </c>
      <c r="BI41" s="58">
        <v>2168</v>
      </c>
      <c r="BJ41" s="58">
        <v>2168</v>
      </c>
      <c r="BK41" s="58">
        <v>2268</v>
      </c>
      <c r="BL41" s="58">
        <v>2268</v>
      </c>
      <c r="BM41" s="58">
        <v>2268</v>
      </c>
      <c r="BN41" s="58">
        <v>2268</v>
      </c>
      <c r="BO41" s="58">
        <f>[3]CONGO!BR35</f>
        <v>2252.9310000000005</v>
      </c>
      <c r="BP41" s="58">
        <v>2038.8193602054127</v>
      </c>
      <c r="BQ41" s="58">
        <v>2038.8193602054127</v>
      </c>
      <c r="BR41" s="58">
        <v>1698.3365270511088</v>
      </c>
      <c r="BS41" s="58">
        <v>1414.7143270335735</v>
      </c>
      <c r="BT41" s="58">
        <v>1870.1379682091938</v>
      </c>
      <c r="BU41" s="58">
        <v>1557.8249275182584</v>
      </c>
      <c r="BV41" s="58">
        <v>1297.6681646227091</v>
      </c>
      <c r="BW41" s="58">
        <v>1845.363546264377</v>
      </c>
      <c r="BX41" s="58">
        <v>1845.363546264377</v>
      </c>
      <c r="BY41" s="58">
        <v>1537.1878340382259</v>
      </c>
      <c r="BZ41" s="57">
        <v>1883.8478401845327</v>
      </c>
      <c r="CA41" s="58">
        <f>[3]CONGO!CD35</f>
        <v>2413.3170000000005</v>
      </c>
      <c r="CB41" s="58">
        <v>2585.2979999999998</v>
      </c>
      <c r="CC41" s="58">
        <v>2585.2979999999998</v>
      </c>
      <c r="CD41" s="58">
        <v>2456.0330999999996</v>
      </c>
      <c r="CE41" s="58">
        <v>2362.4875548816472</v>
      </c>
      <c r="CF41" s="58">
        <v>2362.4875548816472</v>
      </c>
      <c r="CG41" s="58">
        <v>2244.3631771375649</v>
      </c>
      <c r="CH41" s="58">
        <v>2327.5309564042218</v>
      </c>
      <c r="CI41" s="58">
        <v>2327.5309564042218</v>
      </c>
      <c r="CJ41" s="57">
        <v>2327.5309564042218</v>
      </c>
      <c r="CK41" s="57">
        <v>2327.5309564042218</v>
      </c>
      <c r="CL41" s="58">
        <f>[3]CONGO!CO35</f>
        <v>2249.2114440000005</v>
      </c>
      <c r="CM41" s="58">
        <v>2769.7020000000002</v>
      </c>
      <c r="CN41" s="58">
        <v>2421.0074420501433</v>
      </c>
      <c r="CO41" s="58">
        <v>2421.0074420501433</v>
      </c>
      <c r="CP41" s="58">
        <v>2420.409922811441</v>
      </c>
      <c r="CQ41" s="58">
        <v>2420.409922811441</v>
      </c>
      <c r="CR41" s="58">
        <v>2434.9726633656551</v>
      </c>
      <c r="CS41" s="58">
        <v>2337.2905641470406</v>
      </c>
      <c r="CT41" s="58">
        <v>2347.5694604461205</v>
      </c>
      <c r="CU41" s="58">
        <v>2360.7840357693722</v>
      </c>
      <c r="CV41" s="58">
        <v>2337.2905641470406</v>
      </c>
      <c r="CW41" s="58">
        <v>2347.5694604461205</v>
      </c>
      <c r="CX41" s="58">
        <v>2337.2905641470406</v>
      </c>
      <c r="CY41" s="58">
        <v>2347.5694604461205</v>
      </c>
      <c r="CZ41" s="58">
        <v>2353.6965673640047</v>
      </c>
      <c r="DA41" s="58">
        <f>[3]CONGO!DA35</f>
        <v>2347.5694604461205</v>
      </c>
      <c r="DB41" s="57">
        <v>2783.983769687261</v>
      </c>
      <c r="DC41" s="57">
        <v>2575.1172170823315</v>
      </c>
      <c r="DD41" s="57">
        <v>2458.6013871531477</v>
      </c>
      <c r="DE41" s="57">
        <v>2303.4190961788913</v>
      </c>
      <c r="DF41" s="57">
        <v>2191.4711213660262</v>
      </c>
      <c r="DG41" s="57">
        <v>2055.2297378691142</v>
      </c>
      <c r="DH41" s="57">
        <v>2303.4190961788913</v>
      </c>
      <c r="DI41" s="57">
        <v>2191.4711213660262</v>
      </c>
      <c r="DJ41" s="57">
        <v>2055.2297378691142</v>
      </c>
      <c r="DK41" s="57">
        <v>2303.4190961788913</v>
      </c>
      <c r="DL41" s="57">
        <v>2191.4711213660262</v>
      </c>
      <c r="DM41" s="57">
        <v>2055.2297378691142</v>
      </c>
      <c r="DN41" s="59">
        <f>[3]CONGO!DN35</f>
        <v>1549.630600840484</v>
      </c>
      <c r="DO41" s="57">
        <v>2055.2297378691142</v>
      </c>
      <c r="DP41" s="57">
        <v>1381.847787940027</v>
      </c>
      <c r="DQ41" s="57">
        <v>1316.0455123238353</v>
      </c>
      <c r="DR41" s="57">
        <v>1250.2432367076435</v>
      </c>
      <c r="DS41" s="57">
        <v>1381.847787940027</v>
      </c>
      <c r="DT41" s="57">
        <v>1316.0455123238353</v>
      </c>
      <c r="DU41" s="57">
        <v>1316.0455123238353</v>
      </c>
      <c r="DV41" s="60">
        <f>[3]CONGO!DX35</f>
        <v>1475.7422196653642</v>
      </c>
      <c r="DW41" s="61">
        <f>[3]CONGO!DY35</f>
        <v>1405.4687806336801</v>
      </c>
      <c r="DX41" s="62">
        <f>[3]CONGO!DZ35</f>
        <v>1335.195341601996</v>
      </c>
      <c r="DZ41" s="57">
        <f>[3]CONGO!EB35</f>
        <v>1278.2588160668274</v>
      </c>
      <c r="EA41" s="89">
        <f t="shared" si="38"/>
        <v>0.20699992493441299</v>
      </c>
      <c r="EC41" s="57">
        <f>[3]CONGO!EE35</f>
        <v>1303.3085158267525</v>
      </c>
      <c r="EF41" s="57">
        <f>[3]CONGO!EH35</f>
        <v>892.55797827200013</v>
      </c>
      <c r="EI41" s="57">
        <f>[3]CONGO!EK35</f>
        <v>910.40913783744008</v>
      </c>
      <c r="EL41" s="57">
        <f>[3]CONGO!EN35</f>
        <v>928.61732059418887</v>
      </c>
      <c r="EO41" s="57">
        <f>[3]CONGO!EQ35</f>
        <v>947.18966700607257</v>
      </c>
    </row>
    <row r="42" spans="1:145" ht="15.5" x14ac:dyDescent="0.35">
      <c r="A42" s="56" t="s">
        <v>71</v>
      </c>
      <c r="B42" s="57">
        <f>+[4]GABON!D55</f>
        <v>0</v>
      </c>
      <c r="C42" s="57">
        <f>+[4]GABON!E55</f>
        <v>0</v>
      </c>
      <c r="D42" s="57">
        <f>+[4]GABON!F55</f>
        <v>0</v>
      </c>
      <c r="E42" s="57">
        <f>+[4]GABON!G55</f>
        <v>0</v>
      </c>
      <c r="F42" s="57">
        <f>+[4]GABON!H55</f>
        <v>0</v>
      </c>
      <c r="G42" s="57">
        <f>+[4]GABON!I55</f>
        <v>0</v>
      </c>
      <c r="H42" s="57">
        <f>+[4]GABON!J55</f>
        <v>1.9970000000000001</v>
      </c>
      <c r="I42" s="57">
        <f>+[4]GABON!K55*1000</f>
        <v>2310</v>
      </c>
      <c r="J42" s="57">
        <f>+[4]GABON!L55*1000</f>
        <v>2320</v>
      </c>
      <c r="K42" s="57">
        <f>+[4]GABON!M55*1000</f>
        <v>2588</v>
      </c>
      <c r="L42" s="57">
        <f>+[4]GABON!N55*1000</f>
        <v>2780</v>
      </c>
      <c r="M42" s="57">
        <f>+[4]GABON!O55*1000</f>
        <v>2260</v>
      </c>
      <c r="N42" s="57">
        <f>+[4]GABON!P55*1000</f>
        <v>2500</v>
      </c>
      <c r="O42" s="57">
        <f>+[4]GABON!Q55*1000</f>
        <v>3034.1280000000002</v>
      </c>
      <c r="P42" s="57">
        <f>+[4]GABON!R55*1000</f>
        <v>2800</v>
      </c>
      <c r="Q42" s="57">
        <f>+[4]GABON!S55*1000</f>
        <v>2500</v>
      </c>
      <c r="R42" s="57">
        <f>+[4]GABON!T55*1000</f>
        <v>2227.3460000000005</v>
      </c>
      <c r="S42" s="57">
        <f>+[4]GABON!U55*1000</f>
        <v>1974.3859126383227</v>
      </c>
      <c r="T42" s="57">
        <f>+[4]GABON!V55*1000</f>
        <v>1742.3140000000001</v>
      </c>
      <c r="U42" s="57">
        <f>+[4]GABON!W55*1000</f>
        <v>1933.716981795355</v>
      </c>
      <c r="V42" s="57">
        <f>+[4]GABON!X55*1000</f>
        <v>2639.0000000000005</v>
      </c>
      <c r="W42" s="57">
        <f>+[4]GABON!Y55*1000</f>
        <v>2239.9279079582971</v>
      </c>
      <c r="X42" s="58">
        <f>+[4]GABON!Z55*1000</f>
        <v>1989.0114189043338</v>
      </c>
      <c r="Y42" s="58">
        <f>+[4]GABON!AA55*1000</f>
        <v>1506.6666666666665</v>
      </c>
      <c r="Z42" s="57">
        <f>+[4]GABON!AB55*1000</f>
        <v>1484.0666666666666</v>
      </c>
      <c r="AA42" s="57">
        <f>+[4]GABON!AC55*1000</f>
        <v>1855.0833333333335</v>
      </c>
      <c r="AB42" s="57">
        <v>2226.1000000000004</v>
      </c>
      <c r="AC42" s="57">
        <v>2226.1000000000004</v>
      </c>
      <c r="AD42" s="57">
        <v>2226.1000000000004</v>
      </c>
      <c r="AE42" s="57">
        <f>+[4]GABON!AD55*1000</f>
        <v>1821.8773416666668</v>
      </c>
      <c r="AF42" s="57">
        <v>1858.3148885000001</v>
      </c>
      <c r="AG42" s="57">
        <v>1863.7805205249999</v>
      </c>
      <c r="AH42" s="57">
        <v>1854.6951036181506</v>
      </c>
      <c r="AI42" s="57">
        <v>1854.6951036181506</v>
      </c>
      <c r="AJ42" s="58">
        <f>+[4]GABON!AE55*1000</f>
        <v>1838.2489999999998</v>
      </c>
      <c r="AK42" s="58">
        <v>2493.5082551897399</v>
      </c>
      <c r="AL42" s="58">
        <v>2493.5082551897399</v>
      </c>
      <c r="AM42" s="58">
        <v>2493.5082551897399</v>
      </c>
      <c r="AN42" s="58">
        <v>2493.5082551897399</v>
      </c>
      <c r="AO42" s="58">
        <f>+[4]GABON!AF55*1000</f>
        <v>2092.5430000000001</v>
      </c>
      <c r="AP42" s="58">
        <v>2534.4567744531305</v>
      </c>
      <c r="AQ42" s="58">
        <v>2534.4567744531305</v>
      </c>
      <c r="AR42" s="58">
        <v>2534.4567744531305</v>
      </c>
      <c r="AS42" s="58">
        <f>+[4]GABON!AJ55*1000</f>
        <v>2180.1079999999997</v>
      </c>
      <c r="AT42" s="58">
        <v>2787.9024518984438</v>
      </c>
      <c r="AU42" s="58">
        <v>2787.9024518984438</v>
      </c>
      <c r="AV42" s="58">
        <v>2787.9024518984438</v>
      </c>
      <c r="AW42" s="58">
        <v>2787.9024518984438</v>
      </c>
      <c r="AX42" s="58">
        <f>+[4]GABON!AO55*1000</f>
        <v>2603.0500000000002</v>
      </c>
      <c r="AY42" s="58"/>
      <c r="AZ42" s="58">
        <v>2567.11</v>
      </c>
      <c r="BA42" s="58">
        <v>2567.11</v>
      </c>
      <c r="BB42" s="58">
        <v>2567.11</v>
      </c>
      <c r="BC42" s="58">
        <v>2567.11</v>
      </c>
      <c r="BD42" s="58">
        <v>2598.4</v>
      </c>
      <c r="BE42" s="58">
        <v>2558.7439999999997</v>
      </c>
      <c r="BF42" s="58">
        <f>+[4]GABON!AV55*1000</f>
        <v>3123.82</v>
      </c>
      <c r="BG42" s="58">
        <v>2858.8992294999998</v>
      </c>
      <c r="BH42" s="58">
        <v>2858.8992294999998</v>
      </c>
      <c r="BI42" s="58">
        <v>2944.2000000000003</v>
      </c>
      <c r="BJ42" s="58">
        <v>2944.2000000000003</v>
      </c>
      <c r="BK42" s="58">
        <v>2944.2000000000003</v>
      </c>
      <c r="BL42" s="58">
        <v>2944.2000000000003</v>
      </c>
      <c r="BM42" s="58">
        <v>2944.2000000000003</v>
      </c>
      <c r="BN42" s="58">
        <v>2944.2000000000003</v>
      </c>
      <c r="BO42" s="58">
        <f>+[4]GABON!BE55*1000</f>
        <v>3206.8560000000002</v>
      </c>
      <c r="BP42" s="58">
        <v>3278.1000000000004</v>
      </c>
      <c r="BQ42" s="58">
        <v>2858.8992294999998</v>
      </c>
      <c r="BR42" s="58">
        <v>2767.3038198395693</v>
      </c>
      <c r="BS42" s="58">
        <v>2767.3038198395693</v>
      </c>
      <c r="BT42" s="58">
        <v>2917.9795199995301</v>
      </c>
      <c r="BU42" s="58">
        <v>2675.7872198395689</v>
      </c>
      <c r="BV42" s="58">
        <v>2453.6968805928846</v>
      </c>
      <c r="BW42" s="58">
        <v>3055.4</v>
      </c>
      <c r="BX42" s="58">
        <v>3055.4</v>
      </c>
      <c r="BY42" s="58">
        <v>2801.8018000000002</v>
      </c>
      <c r="BZ42" s="57">
        <v>3055.4</v>
      </c>
      <c r="CA42" s="58">
        <f>+[4]GABON!BQ55*1000</f>
        <v>3207.075219808879</v>
      </c>
      <c r="CB42" s="58">
        <v>3315.3</v>
      </c>
      <c r="CC42" s="58">
        <v>3315.3</v>
      </c>
      <c r="CD42" s="58">
        <v>3149.5349999999999</v>
      </c>
      <c r="CE42" s="58">
        <v>3331.1000000000004</v>
      </c>
      <c r="CF42" s="58">
        <v>3331.1000000000004</v>
      </c>
      <c r="CG42" s="58">
        <v>3282.6149999999998</v>
      </c>
      <c r="CH42" s="58">
        <v>3692.9756500000003</v>
      </c>
      <c r="CI42" s="58">
        <v>3692.9756500000003</v>
      </c>
      <c r="CJ42" s="57">
        <v>3692.9756500000003</v>
      </c>
      <c r="CK42" s="57">
        <v>3692.9756500000003</v>
      </c>
      <c r="CL42" s="58">
        <f>+[4]GABON!CB55*1000</f>
        <v>4031.8379416281705</v>
      </c>
      <c r="CM42" s="58">
        <v>3771.1040000000003</v>
      </c>
      <c r="CN42" s="58">
        <v>3618.7268800000006</v>
      </c>
      <c r="CO42" s="58">
        <v>3618.7268800000006</v>
      </c>
      <c r="CP42" s="58">
        <v>3691.1014176000003</v>
      </c>
      <c r="CQ42" s="58">
        <v>3618.7268800000006</v>
      </c>
      <c r="CR42" s="58">
        <v>3437.7905360000004</v>
      </c>
      <c r="CS42" s="58">
        <v>4097.6613243617821</v>
      </c>
      <c r="CT42" s="58">
        <v>4017.3150238840999</v>
      </c>
      <c r="CU42" s="58">
        <v>3816.4492726898948</v>
      </c>
      <c r="CV42" s="58">
        <v>4073.6164456101696</v>
      </c>
      <c r="CW42" s="58">
        <v>4033.2836095150196</v>
      </c>
      <c r="CX42" s="58">
        <v>4364.0181000000002</v>
      </c>
      <c r="CY42" s="58">
        <v>4320.8099999999995</v>
      </c>
      <c r="CZ42" s="58">
        <v>4234.3937999999998</v>
      </c>
      <c r="DA42" s="58">
        <f>+[4]GABON!CN55*1000</f>
        <v>4369.8228182524499</v>
      </c>
      <c r="DB42" s="57">
        <v>5811.6329512860002</v>
      </c>
      <c r="DC42" s="57">
        <v>5811.6329512860002</v>
      </c>
      <c r="DD42" s="57">
        <v>5695.4002922602804</v>
      </c>
      <c r="DE42" s="57">
        <v>4774.9505417110913</v>
      </c>
      <c r="DF42" s="57">
        <v>4560.1223868225379</v>
      </c>
      <c r="DG42" s="57">
        <v>4468.9199390860877</v>
      </c>
      <c r="DH42" s="57">
        <v>4382.2204875399821</v>
      </c>
      <c r="DI42" s="57">
        <v>4179.085148140286</v>
      </c>
      <c r="DJ42" s="57">
        <v>4053.7125936960779</v>
      </c>
      <c r="DK42" s="57">
        <v>4466.9854875399824</v>
      </c>
      <c r="DL42" s="57">
        <v>4179.085148140286</v>
      </c>
      <c r="DM42" s="57">
        <v>4053.7125936960779</v>
      </c>
      <c r="DN42" s="59">
        <f>+[4]GABON!DA55*1000</f>
        <v>4080.6017004038358</v>
      </c>
      <c r="DO42" s="57">
        <v>4053.7125936960779</v>
      </c>
      <c r="DP42" s="57">
        <v>3937.2424419772869</v>
      </c>
      <c r="DQ42" s="57">
        <v>3814.0404209307499</v>
      </c>
      <c r="DR42" s="57">
        <v>3690.8383998842123</v>
      </c>
      <c r="DS42" s="57">
        <v>3937.2424419772869</v>
      </c>
      <c r="DT42" s="57">
        <v>3814.0404209307499</v>
      </c>
      <c r="DU42" s="57">
        <v>3614.0404209307499</v>
      </c>
      <c r="DV42" s="60">
        <f>+[4]GABON!DK55*1000</f>
        <v>3727.2424419772874</v>
      </c>
      <c r="DW42" s="61">
        <f>+[4]GABON!DL55*1000</f>
        <v>3614.0404209307499</v>
      </c>
      <c r="DX42" s="62">
        <f>+[4]GABON!DM55*1000</f>
        <v>3500.8383998842123</v>
      </c>
      <c r="DZ42" s="57">
        <f>+[4]GABON!DO55*1000</f>
        <v>3764.121229349365</v>
      </c>
      <c r="EA42" s="89">
        <f t="shared" si="38"/>
        <v>0.37105900091834559</v>
      </c>
      <c r="EC42" s="57">
        <f>+[4]GABON!DR55*1000</f>
        <v>3881.5076539363522</v>
      </c>
      <c r="EF42" s="57">
        <f>+[4]GABON!DU55*1000</f>
        <v>3752.6178070150795</v>
      </c>
      <c r="EI42" s="57">
        <f>+[4]GABON!DX55*1000</f>
        <v>3800.670163155381</v>
      </c>
      <c r="EL42" s="57">
        <f>+[4]GABON!EA55*1000</f>
        <v>3849.6835664184887</v>
      </c>
      <c r="EO42" s="57">
        <f>+[4]GABON!ED55*1000</f>
        <v>3899.6772377468587</v>
      </c>
    </row>
    <row r="43" spans="1:145" ht="15.5" x14ac:dyDescent="0.35">
      <c r="A43" s="56" t="s">
        <v>72</v>
      </c>
      <c r="B43" s="57">
        <f>+[5]GUINEE!D26+[5]GUINEE!D27</f>
        <v>228.39</v>
      </c>
      <c r="C43" s="57">
        <f>+[5]GUINEE!E26+[5]GUINEE!E27</f>
        <v>180.11</v>
      </c>
      <c r="D43" s="57">
        <f>+[5]GUINEE!F26+[5]GUINEE!F27</f>
        <v>198.39</v>
      </c>
      <c r="E43" s="57">
        <f>+[5]GUINEE!G26+[5]GUINEE!G27</f>
        <v>212.5</v>
      </c>
      <c r="F43" s="57">
        <f>+[5]GUINEE!H26+[5]GUINEE!H27</f>
        <v>159.80000000000001</v>
      </c>
      <c r="G43" s="57">
        <f>+[5]GUINEE!I26+[5]GUINEE!I27</f>
        <v>167</v>
      </c>
      <c r="H43" s="57">
        <f>+[5]GUINEE!J26+[5]GUINEE!J27</f>
        <v>191.23599999999999</v>
      </c>
      <c r="I43" s="57" t="e">
        <f>+[5]GUINEE!K26+[5]GUINEE!K27</f>
        <v>#VALUE!</v>
      </c>
      <c r="J43" s="57" t="e">
        <f>+[5]GUINEE!L26+[5]GUINEE!L27</f>
        <v>#VALUE!</v>
      </c>
      <c r="K43" s="57" t="e">
        <f>+[5]GUINEE!M26+[5]GUINEE!M27</f>
        <v>#VALUE!</v>
      </c>
      <c r="L43" s="57" t="e">
        <f>+[5]GUINEE!N26+[5]GUINEE!N27</f>
        <v>#VALUE!</v>
      </c>
      <c r="M43" s="57" t="e">
        <f>+[5]GUINEE!O26+[5]GUINEE!O27</f>
        <v>#VALUE!</v>
      </c>
      <c r="N43" s="57" t="e">
        <f>+[5]GUINEE!P26+[5]GUINEE!P27</f>
        <v>#VALUE!</v>
      </c>
      <c r="O43" s="57">
        <f>+[5]GUINEE!Q26+[5]GUINEE!Q27</f>
        <v>714.875</v>
      </c>
      <c r="P43" s="57">
        <f>+[5]GUINEE!R26+[5]GUINEE!R27</f>
        <v>669.86900000000003</v>
      </c>
      <c r="Q43" s="57">
        <f>+[5]GUINEE!S26+[5]GUINEE!S27</f>
        <v>531.48099999999999</v>
      </c>
      <c r="R43" s="57">
        <f>+[5]GUINEE!T26+[5]GUINEE!T27</f>
        <v>528.48199999999997</v>
      </c>
      <c r="S43" s="57">
        <f>+[5]GUINEE!U26+[5]GUINEE!U27</f>
        <v>513.51900000000001</v>
      </c>
      <c r="T43" s="57">
        <f>+[5]GUINEE!V26+[5]GUINEE!V27</f>
        <v>558.34344444444446</v>
      </c>
      <c r="U43" s="57">
        <f>+[5]GUINEE!W26+[5]GUINEE!W27</f>
        <v>562.93111111111114</v>
      </c>
      <c r="V43" s="57">
        <f>+[5]GUINEE!X26+[5]GUINEE!X27</f>
        <v>632.36088888888889</v>
      </c>
      <c r="W43" s="57">
        <f>+[5]GUINEE!Y26+[5]GUINEE!Y27</f>
        <v>190.97622222222222</v>
      </c>
      <c r="X43" s="58">
        <f>+[5]GUINEE!Z26+[5]GUINEE!Z27</f>
        <v>55.670666666666676</v>
      </c>
      <c r="Y43" s="58">
        <f>+[5]GUINEE!AA26+[5]GUINEE!AA27</f>
        <v>315.88911111111111</v>
      </c>
      <c r="Z43" s="57">
        <f>+[5]GUINEE!AB26+[5]GUINEE!AB27</f>
        <v>275.77466666666669</v>
      </c>
      <c r="AA43" s="57">
        <f>+[5]GUINEE!AC26+[5]GUINEE!AC27</f>
        <v>322.00200000000001</v>
      </c>
      <c r="AB43" s="57">
        <v>360.23273</v>
      </c>
      <c r="AC43" s="57">
        <v>359.60128766666668</v>
      </c>
      <c r="AD43" s="57">
        <v>343.03564289965652</v>
      </c>
      <c r="AE43" s="57">
        <f>+[5]GUINEE!AD26+[5]GUINEE!AD27</f>
        <v>310.584</v>
      </c>
      <c r="AF43" s="57">
        <v>316.59962000000002</v>
      </c>
      <c r="AG43" s="57">
        <v>317.05294799999996</v>
      </c>
      <c r="AH43" s="57">
        <v>315.56907073178945</v>
      </c>
      <c r="AI43" s="57">
        <v>315.59327478</v>
      </c>
      <c r="AJ43" s="58">
        <f>+[5]GUINEE!AE26+[5]GUINEE!AE27</f>
        <v>504.29700000000003</v>
      </c>
      <c r="AK43" s="58">
        <v>347.85644922338781</v>
      </c>
      <c r="AL43" s="58">
        <v>498.1015120677161</v>
      </c>
      <c r="AM43" s="58">
        <v>498.10290454400007</v>
      </c>
      <c r="AN43" s="58">
        <v>498.04324475280731</v>
      </c>
      <c r="AO43" s="58">
        <f>+[5]GUINEE!AF26+[5]GUINEE!AF27</f>
        <v>587.58799999999997</v>
      </c>
      <c r="AP43" s="58">
        <v>600.6768619566717</v>
      </c>
      <c r="AQ43" s="58">
        <v>598.50538504000008</v>
      </c>
      <c r="AR43" s="58">
        <v>596.83075924000002</v>
      </c>
      <c r="AS43" s="58">
        <f>+[5]GUINEE!AJ26+[5]GUINEE!AJ27</f>
        <v>661.48449999999991</v>
      </c>
      <c r="AT43" s="58">
        <v>691.50083605499572</v>
      </c>
      <c r="AU43" s="58">
        <v>712.98216115055004</v>
      </c>
      <c r="AV43" s="58">
        <v>656.94227617173499</v>
      </c>
      <c r="AW43" s="58">
        <v>656.94227617173499</v>
      </c>
      <c r="AX43" s="58">
        <f>+[5]GUINEE!AO26+[5]GUINEE!AO27</f>
        <v>535.44880000000001</v>
      </c>
      <c r="AY43" s="58"/>
      <c r="AZ43" s="58">
        <v>547.40785378684495</v>
      </c>
      <c r="BA43" s="58">
        <v>547.40785378684495</v>
      </c>
      <c r="BB43" s="58">
        <v>355.41354704761903</v>
      </c>
      <c r="BC43" s="58">
        <v>355.41354704761903</v>
      </c>
      <c r="BD43" s="58">
        <v>279.65300506809916</v>
      </c>
      <c r="BE43" s="58">
        <v>279.65300506809916</v>
      </c>
      <c r="BF43" s="58">
        <f>+[5]GUINEE!AV26+[5]GUINEE!AV27</f>
        <v>364.07350000000002</v>
      </c>
      <c r="BG43" s="58">
        <v>371.80859833609566</v>
      </c>
      <c r="BH43" s="58">
        <v>306.56236797981438</v>
      </c>
      <c r="BI43" s="58">
        <v>344.29121676401707</v>
      </c>
      <c r="BJ43" s="58">
        <v>344.73557872623797</v>
      </c>
      <c r="BK43" s="58">
        <v>343.5566570718388</v>
      </c>
      <c r="BL43" s="58">
        <v>344.0736371434964</v>
      </c>
      <c r="BM43" s="58">
        <v>343.5566570718388</v>
      </c>
      <c r="BN43" s="58">
        <v>344.0736371434964</v>
      </c>
      <c r="BO43" s="58">
        <f>+[5]GUINEE!BE26+[5]GUINEE!BE27</f>
        <v>137.11701500000001</v>
      </c>
      <c r="BP43" s="58">
        <v>139.31095770647522</v>
      </c>
      <c r="BQ43" s="58">
        <v>139.31095770647522</v>
      </c>
      <c r="BR43" s="58">
        <v>125.988513</v>
      </c>
      <c r="BS43" s="58">
        <v>128.73837734537926</v>
      </c>
      <c r="BT43" s="58">
        <v>125.988513</v>
      </c>
      <c r="BU43" s="58">
        <v>128.73837734537926</v>
      </c>
      <c r="BV43" s="58">
        <v>128.1099795212827</v>
      </c>
      <c r="BW43" s="58">
        <v>112.87365742095295</v>
      </c>
      <c r="BX43" s="58">
        <v>112.87365742095295</v>
      </c>
      <c r="BY43" s="58">
        <v>112.74508492339427</v>
      </c>
      <c r="BZ43" s="57">
        <v>100.86166805759515</v>
      </c>
      <c r="CA43" s="58">
        <f>+[5]GUINEE!BQ26+[5]GUINEE!BQ27</f>
        <v>59.275292000000007</v>
      </c>
      <c r="CB43" s="58">
        <v>61.860724506799272</v>
      </c>
      <c r="CC43" s="58">
        <v>61.860724506799272</v>
      </c>
      <c r="CD43" s="58">
        <v>58.767688281459307</v>
      </c>
      <c r="CE43" s="58">
        <v>66.122408440000001</v>
      </c>
      <c r="CF43" s="58">
        <v>53.609053035000002</v>
      </c>
      <c r="CG43" s="58">
        <v>45.052523951520001</v>
      </c>
      <c r="CH43" s="58">
        <v>114.42852685714286</v>
      </c>
      <c r="CI43" s="58">
        <v>114.42852685714286</v>
      </c>
      <c r="CJ43" s="57">
        <v>114.42852685714286</v>
      </c>
      <c r="CK43" s="57">
        <v>114.42852685714286</v>
      </c>
      <c r="CL43" s="58">
        <f>+[5]GUINEE!CD26+[5]GUINEE!CD27</f>
        <v>112.2573228</v>
      </c>
      <c r="CM43" s="58">
        <v>119.61786922766021</v>
      </c>
      <c r="CN43" s="58">
        <v>116.64418000378321</v>
      </c>
      <c r="CO43" s="58">
        <v>116.64418000378321</v>
      </c>
      <c r="CP43" s="58">
        <v>116.61435803651679</v>
      </c>
      <c r="CQ43" s="58">
        <v>116.61435803651679</v>
      </c>
      <c r="CR43" s="58">
        <v>116.61435803651679</v>
      </c>
      <c r="CS43" s="58">
        <v>180.38199935502075</v>
      </c>
      <c r="CT43" s="58">
        <v>176.8450974068831</v>
      </c>
      <c r="CU43" s="58">
        <v>168.00284253653894</v>
      </c>
      <c r="CV43" s="58">
        <v>199.16474987367292</v>
      </c>
      <c r="CW43" s="58">
        <v>197.19282165710189</v>
      </c>
      <c r="CX43" s="58">
        <v>199.16474987367292</v>
      </c>
      <c r="CY43" s="58">
        <v>197.19282165710189</v>
      </c>
      <c r="CZ43" s="58">
        <v>193.24896522395986</v>
      </c>
      <c r="DA43" s="58">
        <f>+[5]GUINEE!CP26+[5]GUINEE!CP27</f>
        <v>203.87123700000004</v>
      </c>
      <c r="DB43" s="57">
        <v>217.83298070241574</v>
      </c>
      <c r="DC43" s="57">
        <v>206.31769184400005</v>
      </c>
      <c r="DD43" s="57">
        <v>219.8869820833954</v>
      </c>
      <c r="DE43" s="57">
        <v>194.54810521715007</v>
      </c>
      <c r="DF43" s="57">
        <v>193.01907093965002</v>
      </c>
      <c r="DG43" s="57">
        <v>191.49003666215003</v>
      </c>
      <c r="DH43" s="57">
        <v>190.12008254680535</v>
      </c>
      <c r="DI43" s="57">
        <v>188.73203629162236</v>
      </c>
      <c r="DJ43" s="57">
        <v>187.34399003643941</v>
      </c>
      <c r="DK43" s="57">
        <v>190.12008254680535</v>
      </c>
      <c r="DL43" s="57">
        <v>188.73203629162236</v>
      </c>
      <c r="DM43" s="57">
        <v>187.34399003643941</v>
      </c>
      <c r="DN43" s="59">
        <f>+[5]GUINEE!DC26+[5]GUINEE!DC27</f>
        <v>162.42456000000001</v>
      </c>
      <c r="DO43" s="57">
        <v>187.34399003643941</v>
      </c>
      <c r="DP43" s="57">
        <v>165.20357319138313</v>
      </c>
      <c r="DQ43" s="57">
        <v>159.19284248000002</v>
      </c>
      <c r="DR43" s="57">
        <v>165.20357319138313</v>
      </c>
      <c r="DS43" s="57">
        <v>165.27058072850943</v>
      </c>
      <c r="DT43" s="57">
        <v>159.19436442000003</v>
      </c>
      <c r="DU43" s="57">
        <v>130.79664359571188</v>
      </c>
      <c r="DV43" s="60">
        <f>+[5]GUINEE!DN26+[5]GUINEE!DN27</f>
        <v>137.32746496933089</v>
      </c>
      <c r="DW43" s="61">
        <f>+[5]GUINEE!DO26+[5]GUINEE!DO27</f>
        <v>130.78806187555324</v>
      </c>
      <c r="DX43" s="62">
        <f>+[5]GUINEE!DP26+[5]GUINEE!DP27</f>
        <v>120.32501692550898</v>
      </c>
      <c r="DZ43" s="57">
        <f>+[5]GUINEE!DR26+[5]GUINEE!DR27</f>
        <v>133.05722071931086</v>
      </c>
      <c r="EA43" s="89">
        <f t="shared" si="38"/>
        <v>1.0331290752999638E-2</v>
      </c>
      <c r="EC43" s="57">
        <f>+[5]GUINEE!DU26+[5]GUINEE!DU27</f>
        <v>135.44900350388789</v>
      </c>
      <c r="EF43" s="57">
        <f>+[5]GUINEE!DX26+[5]GUINEE!DX27</f>
        <v>137.79816042437974</v>
      </c>
      <c r="EI43" s="57">
        <f>+[5]GUINEE!EA26+[5]GUINEE!EA27</f>
        <v>140.16711358556356</v>
      </c>
      <c r="EL43" s="57">
        <f>+[5]GUINEE!ED26+[5]GUINEE!ED27</f>
        <v>142.51727294426897</v>
      </c>
      <c r="EO43" s="57">
        <f>+[5]GUINEE!EG26+[5]GUINEE!EG27</f>
        <v>144.90683704542803</v>
      </c>
    </row>
    <row r="44" spans="1:145" ht="15.5" x14ac:dyDescent="0.35">
      <c r="A44" s="2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8"/>
      <c r="Y44" s="58"/>
      <c r="Z44" s="57"/>
      <c r="AA44" s="57"/>
      <c r="AB44" s="57"/>
      <c r="AC44" s="57"/>
      <c r="AD44" s="57"/>
      <c r="AE44" s="57"/>
      <c r="AF44" s="57"/>
      <c r="AG44" s="57"/>
      <c r="AH44" s="57"/>
      <c r="AI44" s="57"/>
      <c r="AJ44" s="58"/>
      <c r="AK44" s="58"/>
      <c r="AL44" s="58"/>
      <c r="AM44" s="58"/>
      <c r="AN44" s="58"/>
      <c r="AO44" s="58"/>
      <c r="AP44" s="58"/>
      <c r="AQ44" s="58"/>
      <c r="AR44" s="58"/>
      <c r="AS44" s="40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41"/>
      <c r="BN44" s="58"/>
      <c r="BO44" s="58"/>
      <c r="BP44" s="80"/>
      <c r="BQ44" s="39"/>
      <c r="BR44" s="58"/>
      <c r="BS44" s="58"/>
      <c r="BT44" s="80"/>
      <c r="BU44" s="58"/>
      <c r="BV44" s="58"/>
      <c r="BW44" s="41"/>
      <c r="BX44" s="78">
        <v>1.3409308336788643</v>
      </c>
      <c r="BY44" s="58"/>
      <c r="BZ44" s="79">
        <v>0.69077098766336853</v>
      </c>
      <c r="CA44" s="58"/>
      <c r="CB44" s="39"/>
      <c r="CC44" s="39"/>
      <c r="CD44" s="39"/>
      <c r="CE44" s="41"/>
      <c r="CF44" s="41"/>
      <c r="CG44" s="41"/>
      <c r="CH44" s="41"/>
      <c r="CI44" s="41">
        <v>0.14947379594361077</v>
      </c>
      <c r="CJ44" s="79"/>
      <c r="CK44" s="79">
        <v>0.2038609679145158</v>
      </c>
      <c r="CL44" s="58">
        <f>CL45/CA45-1</f>
        <v>0.1358943377766908</v>
      </c>
      <c r="CM44" s="41"/>
      <c r="CN44" s="80"/>
      <c r="CO44" s="80"/>
      <c r="CP44" s="80"/>
      <c r="CQ44" s="80"/>
      <c r="CR44" s="80"/>
      <c r="CS44" s="80"/>
      <c r="CT44" s="80"/>
      <c r="CU44" s="80"/>
      <c r="CV44" s="80"/>
      <c r="CW44" s="80">
        <v>1.7371920272235775E-2</v>
      </c>
      <c r="CX44" s="58"/>
      <c r="CY44" s="81">
        <v>4.8002477658880771E-2</v>
      </c>
      <c r="CZ44" s="58"/>
      <c r="DA44" s="58">
        <f>DA45/CL45-1</f>
        <v>0.16230439714528355</v>
      </c>
      <c r="DB44" s="57"/>
      <c r="DC44" s="83"/>
      <c r="DD44" s="57"/>
      <c r="DE44" s="57"/>
      <c r="DF44" s="83"/>
      <c r="DG44" s="57"/>
      <c r="DH44" s="57"/>
      <c r="DI44" s="57"/>
      <c r="DJ44" s="57"/>
      <c r="DK44" s="57"/>
      <c r="DL44" s="57"/>
      <c r="DM44" s="57"/>
      <c r="DN44" s="59"/>
      <c r="DO44" s="57"/>
      <c r="DP44" s="57"/>
      <c r="DQ44" s="57"/>
      <c r="DR44" s="57"/>
      <c r="DS44" s="57"/>
      <c r="DT44" s="57"/>
      <c r="DU44" s="57"/>
      <c r="DV44" s="60"/>
      <c r="DW44" s="85"/>
      <c r="DX44" s="62"/>
      <c r="DZ44" s="57"/>
      <c r="EC44" s="57"/>
      <c r="EF44" s="57"/>
      <c r="EI44" s="57"/>
      <c r="EL44" s="57"/>
      <c r="EO44" s="57"/>
    </row>
    <row r="45" spans="1:145" ht="15.5" x14ac:dyDescent="0.35">
      <c r="A45" s="56" t="s">
        <v>81</v>
      </c>
      <c r="B45" s="57">
        <f t="shared" ref="B45:AE45" si="39">+B46+B47</f>
        <v>0</v>
      </c>
      <c r="C45" s="57">
        <f t="shared" si="39"/>
        <v>0</v>
      </c>
      <c r="D45" s="57">
        <f t="shared" si="39"/>
        <v>0</v>
      </c>
      <c r="E45" s="57">
        <f t="shared" si="39"/>
        <v>0</v>
      </c>
      <c r="F45" s="57">
        <f t="shared" si="39"/>
        <v>0</v>
      </c>
      <c r="G45" s="57">
        <f t="shared" si="39"/>
        <v>22.25</v>
      </c>
      <c r="H45" s="57">
        <f t="shared" si="39"/>
        <v>47.997999999999998</v>
      </c>
      <c r="I45" s="57">
        <f t="shared" si="39"/>
        <v>51.487000000000002</v>
      </c>
      <c r="J45" s="57">
        <f t="shared" si="39"/>
        <v>56.916999999999994</v>
      </c>
      <c r="K45" s="57">
        <f t="shared" si="39"/>
        <v>62.552</v>
      </c>
      <c r="L45" s="57">
        <f t="shared" si="39"/>
        <v>66.155000000000001</v>
      </c>
      <c r="M45" s="57">
        <f t="shared" si="39"/>
        <v>64.42</v>
      </c>
      <c r="N45" s="57">
        <f t="shared" si="39"/>
        <v>61.360260000000004</v>
      </c>
      <c r="O45" s="57">
        <f t="shared" si="39"/>
        <v>59.312566000000004</v>
      </c>
      <c r="P45" s="57">
        <f t="shared" si="39"/>
        <v>61.132749999999994</v>
      </c>
      <c r="Q45" s="57">
        <f t="shared" si="39"/>
        <v>59</v>
      </c>
      <c r="R45" s="57">
        <f t="shared" si="39"/>
        <v>59.608929660365355</v>
      </c>
      <c r="S45" s="57">
        <f t="shared" si="39"/>
        <v>57.006599999999999</v>
      </c>
      <c r="T45" s="57">
        <f t="shared" si="39"/>
        <v>82.025000000000006</v>
      </c>
      <c r="U45" s="57">
        <f t="shared" si="39"/>
        <v>98.906415295773272</v>
      </c>
      <c r="V45" s="57">
        <f t="shared" si="39"/>
        <v>69.56821630999174</v>
      </c>
      <c r="W45" s="57">
        <f t="shared" si="39"/>
        <v>94.508697273416175</v>
      </c>
      <c r="X45" s="57">
        <f t="shared" si="39"/>
        <v>86.096699999999998</v>
      </c>
      <c r="Y45" s="57">
        <f t="shared" si="39"/>
        <v>89.182000000000002</v>
      </c>
      <c r="Z45" s="57">
        <f t="shared" si="39"/>
        <v>91.538999999999987</v>
      </c>
      <c r="AA45" s="57">
        <f t="shared" si="39"/>
        <v>93.317999999999998</v>
      </c>
      <c r="AB45" s="57" t="e">
        <f t="shared" si="39"/>
        <v>#REF!</v>
      </c>
      <c r="AC45" s="57" t="e">
        <f t="shared" si="39"/>
        <v>#REF!</v>
      </c>
      <c r="AD45" s="57" t="e">
        <f t="shared" si="39"/>
        <v>#REF!</v>
      </c>
      <c r="AE45" s="57">
        <f t="shared" si="39"/>
        <v>97.992999999999995</v>
      </c>
      <c r="AF45" s="57">
        <v>110.75246631207</v>
      </c>
      <c r="AG45" s="57">
        <v>115.76601841941607</v>
      </c>
      <c r="AH45" s="57">
        <v>115.76601841941607</v>
      </c>
      <c r="AI45" s="57">
        <v>115.76601841941607</v>
      </c>
      <c r="AJ45" s="58">
        <f>+AJ46+AJ47</f>
        <v>97.573000000000008</v>
      </c>
      <c r="AK45" s="58">
        <v>122.40653019566066</v>
      </c>
      <c r="AL45" s="58">
        <v>119.36976582547544</v>
      </c>
      <c r="AM45" s="58">
        <v>119.07717732435621</v>
      </c>
      <c r="AN45" s="58">
        <v>119.07717732435621</v>
      </c>
      <c r="AO45" s="58">
        <f>+AO46+AO47</f>
        <v>79.701999999999998</v>
      </c>
      <c r="AP45" s="58">
        <v>109.88285877127838</v>
      </c>
      <c r="AQ45" s="58">
        <v>109.66637924000001</v>
      </c>
      <c r="AR45" s="58">
        <v>104.58198</v>
      </c>
      <c r="AS45" s="58">
        <f>+AS46+AS47</f>
        <v>57.228000000000002</v>
      </c>
      <c r="AT45" s="58">
        <v>105.60305190212807</v>
      </c>
      <c r="AU45" s="58">
        <v>93.147175598164097</v>
      </c>
      <c r="AV45" s="58">
        <v>90.338583999999997</v>
      </c>
      <c r="AW45" s="58">
        <v>90.338583999999997</v>
      </c>
      <c r="AX45" s="58">
        <f>+AX46+AX47</f>
        <v>56.571985000000005</v>
      </c>
      <c r="AY45" s="58"/>
      <c r="AZ45" s="58">
        <v>44.284346619593258</v>
      </c>
      <c r="BA45" s="58">
        <v>44.284346619593258</v>
      </c>
      <c r="BB45" s="58">
        <v>44.391138275584005</v>
      </c>
      <c r="BC45" s="58">
        <v>44.391138275584005</v>
      </c>
      <c r="BD45" s="58">
        <v>44.399801631999999</v>
      </c>
      <c r="BE45" s="58">
        <v>44.399801631999999</v>
      </c>
      <c r="BF45" s="58">
        <f>+BF46+BF47</f>
        <v>54.767259999999993</v>
      </c>
      <c r="BG45" s="58">
        <v>143.39658486825491</v>
      </c>
      <c r="BH45" s="58">
        <v>143.39658486825491</v>
      </c>
      <c r="BI45" s="58">
        <v>139.48177199999998</v>
      </c>
      <c r="BJ45" s="58">
        <v>139.48177199999998</v>
      </c>
      <c r="BK45" s="58">
        <v>131.1713548180991</v>
      </c>
      <c r="BL45" s="58">
        <v>131.1713548180991</v>
      </c>
      <c r="BM45" s="58">
        <v>131.1713548180991</v>
      </c>
      <c r="BN45" s="58">
        <v>131.1713548180991</v>
      </c>
      <c r="BO45" s="58">
        <f>+BO46+BO47</f>
        <v>43.762912</v>
      </c>
      <c r="BP45" s="58">
        <v>143.77979001454349</v>
      </c>
      <c r="BQ45" s="58">
        <v>129.8577727413182</v>
      </c>
      <c r="BR45" s="58">
        <v>329.85777274131817</v>
      </c>
      <c r="BS45" s="58">
        <v>329.85777274131817</v>
      </c>
      <c r="BT45" s="58">
        <v>332.05461217292145</v>
      </c>
      <c r="BU45" s="58">
        <v>232.05461217292145</v>
      </c>
      <c r="BV45" s="58">
        <v>131.34941070511718</v>
      </c>
      <c r="BW45" s="58">
        <v>330.9302568</v>
      </c>
      <c r="BX45" s="58">
        <v>330.9302568</v>
      </c>
      <c r="BY45" s="58">
        <v>230.24979114640001</v>
      </c>
      <c r="BZ45" s="57">
        <v>239.019141056</v>
      </c>
      <c r="CA45" s="58">
        <f>+CA46+CA47</f>
        <v>40.884999999999998</v>
      </c>
      <c r="CB45" s="58">
        <v>363.72756363591202</v>
      </c>
      <c r="CC45" s="58">
        <v>363.72756363591202</v>
      </c>
      <c r="CD45" s="58">
        <v>363.72756363591202</v>
      </c>
      <c r="CE45" s="58">
        <v>163.4481125778</v>
      </c>
      <c r="CF45" s="58">
        <v>163.4481125778</v>
      </c>
      <c r="CG45" s="58">
        <v>163.4481125778</v>
      </c>
      <c r="CH45" s="58">
        <v>163.59074272267503</v>
      </c>
      <c r="CI45" s="58">
        <v>163.59074272267503</v>
      </c>
      <c r="CJ45" s="57">
        <v>171.33101299999998</v>
      </c>
      <c r="CK45" s="57">
        <v>171.33101299999998</v>
      </c>
      <c r="CL45" s="58">
        <f>+CL46+CL47</f>
        <v>46.441040000000001</v>
      </c>
      <c r="CM45" s="58">
        <v>186.17641311402821</v>
      </c>
      <c r="CN45" s="58">
        <v>187.18031214517779</v>
      </c>
      <c r="CO45" s="58">
        <v>187.18031214517779</v>
      </c>
      <c r="CP45" s="58">
        <v>190.01720768194366</v>
      </c>
      <c r="CQ45" s="58">
        <v>187.16886768194365</v>
      </c>
      <c r="CR45" s="58">
        <v>177.81042429784645</v>
      </c>
      <c r="CS45" s="58">
        <v>1127.330286417061</v>
      </c>
      <c r="CT45" s="58">
        <v>1105.3721101765377</v>
      </c>
      <c r="CU45" s="58">
        <v>1046.2733036115101</v>
      </c>
      <c r="CV45" s="58">
        <v>60.834103156289657</v>
      </c>
      <c r="CW45" s="58">
        <v>60.231785303257084</v>
      </c>
      <c r="CX45" s="58">
        <v>49.13917163508966</v>
      </c>
      <c r="CY45" s="58">
        <v>48.652645183257086</v>
      </c>
      <c r="CZ45" s="58">
        <v>47.679592279591951</v>
      </c>
      <c r="DA45" s="58">
        <f t="shared" ref="DA45" si="40">+DA46+DA47</f>
        <v>53.978625000000001</v>
      </c>
      <c r="DB45" s="57">
        <v>61.816212750000005</v>
      </c>
      <c r="DC45" s="57">
        <v>60.845816250000006</v>
      </c>
      <c r="DD45" s="57">
        <v>60.647816250000005</v>
      </c>
      <c r="DE45" s="57">
        <v>60.5243757</v>
      </c>
      <c r="DF45" s="57">
        <v>56.426321456999993</v>
      </c>
      <c r="DG45" s="57">
        <v>53.884706322</v>
      </c>
      <c r="DH45" s="57">
        <v>57.554375700000001</v>
      </c>
      <c r="DI45" s="57">
        <v>56.419864625994165</v>
      </c>
      <c r="DJ45" s="57">
        <v>53.742175661000005</v>
      </c>
      <c r="DK45" s="57">
        <v>50.395213925</v>
      </c>
      <c r="DL45" s="57">
        <v>49.493165743998539</v>
      </c>
      <c r="DM45" s="57">
        <v>53.742175661000005</v>
      </c>
      <c r="DN45" s="59">
        <f t="shared" ref="DN45" si="41">+DN46+DN47</f>
        <v>47.762963999999997</v>
      </c>
      <c r="DO45" s="57">
        <v>53.742175661000005</v>
      </c>
      <c r="DP45" s="57">
        <v>50.416604264857085</v>
      </c>
      <c r="DQ45" s="57">
        <v>50.416604264857085</v>
      </c>
      <c r="DR45" s="57">
        <v>50.416604264857085</v>
      </c>
      <c r="DS45" s="57">
        <v>48.215963166532447</v>
      </c>
      <c r="DT45" s="57">
        <v>48.015963166532444</v>
      </c>
      <c r="DU45" s="57">
        <v>49.041243774899328</v>
      </c>
      <c r="DV45" s="60">
        <f>+DV46+DV47</f>
        <v>50.895458853084932</v>
      </c>
      <c r="DW45" s="61">
        <f>+DW46+DW47</f>
        <v>50.695458853084929</v>
      </c>
      <c r="DX45" s="62">
        <f>+DX46+DX47</f>
        <v>48.877815069441112</v>
      </c>
      <c r="DZ45" s="57">
        <f>+DZ46+DZ47</f>
        <v>51.528845100111312</v>
      </c>
      <c r="EC45" s="57">
        <f>+EC46+EC47</f>
        <v>52.402903037770258</v>
      </c>
      <c r="EF45" s="57">
        <f>+EF46+EF47</f>
        <v>53.261842779555984</v>
      </c>
      <c r="EI45" s="57">
        <f>+EI46+EI47</f>
        <v>54.107633697141409</v>
      </c>
      <c r="EL45" s="57">
        <f>+EL46+EL47</f>
        <v>54.946714635102261</v>
      </c>
      <c r="EO45" s="57">
        <f>+EO46+EO47</f>
        <v>55.799864307651532</v>
      </c>
    </row>
    <row r="46" spans="1:145" ht="15.5" x14ac:dyDescent="0.35">
      <c r="A46" s="56" t="s">
        <v>69</v>
      </c>
      <c r="B46" s="90">
        <f>[2]CAMEROUN!T81</f>
        <v>0</v>
      </c>
      <c r="C46" s="90">
        <f>[2]CAMEROUN!U81</f>
        <v>0</v>
      </c>
      <c r="D46" s="90">
        <f>[2]CAMEROUN!V81</f>
        <v>0</v>
      </c>
      <c r="E46" s="90">
        <f>[2]CAMEROUN!W81</f>
        <v>0</v>
      </c>
      <c r="F46" s="90">
        <f>[2]CAMEROUN!X81</f>
        <v>0</v>
      </c>
      <c r="G46" s="90">
        <f>[2]CAMEROUN!Y81</f>
        <v>22.25</v>
      </c>
      <c r="H46" s="90">
        <f>[2]CAMEROUN!Z81</f>
        <v>46.25</v>
      </c>
      <c r="I46" s="90">
        <f>[2]CAMEROUN!AA81</f>
        <v>48.45</v>
      </c>
      <c r="J46" s="90">
        <f>[2]CAMEROUN!AB81</f>
        <v>51.8</v>
      </c>
      <c r="K46" s="90">
        <f>[2]CAMEROUN!AC81</f>
        <v>55.35</v>
      </c>
      <c r="L46" s="90">
        <f>[2]CAMEROUN!AD81</f>
        <v>56.8</v>
      </c>
      <c r="M46" s="90">
        <f>[2]CAMEROUN!AE81</f>
        <v>55.35</v>
      </c>
      <c r="N46" s="90">
        <f>[2]CAMEROUN!AF81</f>
        <v>55.755000000000003</v>
      </c>
      <c r="O46" s="90">
        <f>[2]CAMEROUN!AG81</f>
        <v>56.949750000000002</v>
      </c>
      <c r="P46" s="90">
        <f>[2]CAMEROUN!AH81</f>
        <v>55.244749999999996</v>
      </c>
      <c r="Q46" s="90">
        <f>[2]CAMEROUN!AI81</f>
        <v>50</v>
      </c>
      <c r="R46" s="90">
        <f>[2]CAMEROUN!AJ81</f>
        <v>54.608929660365355</v>
      </c>
      <c r="S46" s="90">
        <f>[2]CAMEROUN!AK81</f>
        <v>53.006599999999999</v>
      </c>
      <c r="T46" s="90">
        <f>[2]CAMEROUN!AL81</f>
        <v>61.024999999999999</v>
      </c>
      <c r="U46" s="90">
        <f>[2]CAMEROUN!AM81</f>
        <v>63.906415295773272</v>
      </c>
      <c r="V46" s="90">
        <f>[2]CAMEROUN!AN81</f>
        <v>56.140216309991743</v>
      </c>
      <c r="W46" s="90">
        <f>[2]CAMEROUN!AO81</f>
        <v>57.175697273416176</v>
      </c>
      <c r="X46" s="91">
        <f>[2]CAMEROUN!AP81</f>
        <v>52.497</v>
      </c>
      <c r="Y46" s="91">
        <f>[2]CAMEROUN!AQ81</f>
        <v>50.215000000000003</v>
      </c>
      <c r="Z46" s="90">
        <f>[2]CAMEROUN!AR81</f>
        <v>50.982999999999997</v>
      </c>
      <c r="AA46" s="90">
        <f>[2]CAMEROUN!AS81</f>
        <v>46.317999999999998</v>
      </c>
      <c r="AB46" s="90">
        <v>66.842879999999994</v>
      </c>
      <c r="AC46" s="90">
        <v>66.842879999999994</v>
      </c>
      <c r="AD46" s="90">
        <v>52.809551241950636</v>
      </c>
      <c r="AE46" s="90">
        <f>[2]CAMEROUN!AT81</f>
        <v>51.51</v>
      </c>
      <c r="AF46" s="90">
        <v>61.619975312070466</v>
      </c>
      <c r="AG46" s="90">
        <v>66.63348741941607</v>
      </c>
      <c r="AH46" s="90">
        <v>66.63348741941607</v>
      </c>
      <c r="AI46" s="90">
        <v>66.63348741941607</v>
      </c>
      <c r="AJ46" s="91">
        <f>[2]CAMEROUN!AU81</f>
        <v>60.673000000000002</v>
      </c>
      <c r="AK46" s="91">
        <v>72.406530195660665</v>
      </c>
      <c r="AL46" s="91">
        <v>69.36976582547544</v>
      </c>
      <c r="AM46" s="91">
        <v>69.077177324356214</v>
      </c>
      <c r="AN46" s="91">
        <v>69.077177324356214</v>
      </c>
      <c r="AO46" s="91">
        <f>[2]CAMEROUN!AV81</f>
        <v>48.902000000000001</v>
      </c>
      <c r="AP46" s="91">
        <v>59.882858771278379</v>
      </c>
      <c r="AQ46" s="91">
        <v>59.666379240000012</v>
      </c>
      <c r="AR46" s="91">
        <v>54.581980000000001</v>
      </c>
      <c r="AS46" s="91">
        <f>[2]CAMEROUN!AZ81</f>
        <v>42.328000000000003</v>
      </c>
      <c r="AT46" s="91">
        <v>55.603051902128072</v>
      </c>
      <c r="AU46" s="91">
        <v>43.147175598164104</v>
      </c>
      <c r="AV46" s="91">
        <v>40.338584000000004</v>
      </c>
      <c r="AW46" s="91">
        <v>40.338584000000004</v>
      </c>
      <c r="AX46" s="91">
        <f>[2]CAMEROUN!BE81</f>
        <v>42.380985000000003</v>
      </c>
      <c r="AY46" s="91"/>
      <c r="AZ46" s="91">
        <v>44.284246619593254</v>
      </c>
      <c r="BA46" s="91">
        <v>44.284246619593254</v>
      </c>
      <c r="BB46" s="91">
        <v>44.391038275584002</v>
      </c>
      <c r="BC46" s="91">
        <v>44.391038275584002</v>
      </c>
      <c r="BD46" s="91">
        <v>44.399701631999996</v>
      </c>
      <c r="BE46" s="91">
        <v>44.399701631999996</v>
      </c>
      <c r="BF46" s="91">
        <f>[2]CAMEROUN!BL81</f>
        <v>41.559759999999997</v>
      </c>
      <c r="BG46" s="91">
        <v>43.396584868254912</v>
      </c>
      <c r="BH46" s="91">
        <v>43.396584868254912</v>
      </c>
      <c r="BI46" s="91">
        <v>39.481771999999992</v>
      </c>
      <c r="BJ46" s="91">
        <v>39.481771999999992</v>
      </c>
      <c r="BK46" s="91">
        <v>31.1713548180991</v>
      </c>
      <c r="BL46" s="91">
        <v>31.1713548180991</v>
      </c>
      <c r="BM46" s="91">
        <v>31.1713548180991</v>
      </c>
      <c r="BN46" s="91">
        <v>31.1713548180991</v>
      </c>
      <c r="BO46" s="91">
        <f>[2]CAMEROUN!BU81</f>
        <v>34.366951999999998</v>
      </c>
      <c r="BP46" s="91">
        <v>33.77979001454348</v>
      </c>
      <c r="BQ46" s="91">
        <v>29.85777274131819</v>
      </c>
      <c r="BR46" s="91">
        <v>29.85777274131819</v>
      </c>
      <c r="BS46" s="91">
        <v>29.85777274131819</v>
      </c>
      <c r="BT46" s="91">
        <v>32.054612172921438</v>
      </c>
      <c r="BU46" s="91">
        <v>32.054612172921438</v>
      </c>
      <c r="BV46" s="91">
        <v>31.349410705117165</v>
      </c>
      <c r="BW46" s="91">
        <v>30.930256799999999</v>
      </c>
      <c r="BX46" s="91">
        <v>30.930256799999999</v>
      </c>
      <c r="BY46" s="91">
        <v>30.249791150399997</v>
      </c>
      <c r="BZ46" s="90">
        <v>25.019141055999999</v>
      </c>
      <c r="CA46" s="91">
        <f>[2]CAMEROUN!CG81</f>
        <v>32.317999999999998</v>
      </c>
      <c r="CB46" s="91">
        <v>33.727563635912048</v>
      </c>
      <c r="CC46" s="91">
        <v>33.727563635912048</v>
      </c>
      <c r="CD46" s="91">
        <v>33.727563635912048</v>
      </c>
      <c r="CE46" s="91">
        <v>33.978112577799997</v>
      </c>
      <c r="CF46" s="91">
        <v>33.978112577799997</v>
      </c>
      <c r="CG46" s="91">
        <v>33.978112577799997</v>
      </c>
      <c r="CH46" s="91">
        <v>34.120742722675018</v>
      </c>
      <c r="CI46" s="91">
        <v>34.120742722675018</v>
      </c>
      <c r="CJ46" s="90">
        <v>41.861013</v>
      </c>
      <c r="CK46" s="90">
        <v>41.861013</v>
      </c>
      <c r="CL46" s="91">
        <f>[2]CAMEROUN!CR81</f>
        <v>40.945</v>
      </c>
      <c r="CM46" s="91">
        <v>43.759413114028199</v>
      </c>
      <c r="CN46" s="91">
        <v>44.763312145177792</v>
      </c>
      <c r="CO46" s="91">
        <v>44.763312145177792</v>
      </c>
      <c r="CP46" s="91">
        <v>44.751867681943651</v>
      </c>
      <c r="CQ46" s="91">
        <v>44.751867681943651</v>
      </c>
      <c r="CR46" s="91">
        <v>42.51427429784647</v>
      </c>
      <c r="CS46" s="91">
        <v>42.848350737060862</v>
      </c>
      <c r="CT46" s="91">
        <v>42.15452617653763</v>
      </c>
      <c r="CU46" s="91">
        <v>40.216598811507851</v>
      </c>
      <c r="CV46" s="91">
        <v>42.271171635089658</v>
      </c>
      <c r="CW46" s="91">
        <v>41.852645183257088</v>
      </c>
      <c r="CX46" s="91">
        <v>42.271171635089658</v>
      </c>
      <c r="CY46" s="91">
        <v>41.852645183257088</v>
      </c>
      <c r="CZ46" s="91">
        <v>41.015592279591949</v>
      </c>
      <c r="DA46" s="91">
        <f>[2]CAMEROUN!DD81</f>
        <v>47.758845000000001</v>
      </c>
      <c r="DB46" s="90">
        <v>51.916212750000007</v>
      </c>
      <c r="DC46" s="90">
        <v>50.945816250000007</v>
      </c>
      <c r="DD46" s="90">
        <v>50.945816250000007</v>
      </c>
      <c r="DE46" s="90">
        <v>50.624375700000002</v>
      </c>
      <c r="DF46" s="90">
        <v>50.175442556999997</v>
      </c>
      <c r="DG46" s="90">
        <v>47.758845000000001</v>
      </c>
      <c r="DH46" s="90">
        <v>50.624375700000002</v>
      </c>
      <c r="DI46" s="90">
        <v>50.314425175994167</v>
      </c>
      <c r="DJ46" s="90">
        <v>47.758845000000001</v>
      </c>
      <c r="DK46" s="90">
        <v>43.465213925</v>
      </c>
      <c r="DL46" s="90">
        <v>43.38772629399854</v>
      </c>
      <c r="DM46" s="90">
        <v>47.758845000000001</v>
      </c>
      <c r="DN46" s="92">
        <f>[2]CAMEROUN!DQ81</f>
        <v>43.262963999999997</v>
      </c>
      <c r="DO46" s="90">
        <v>47.758845000000001</v>
      </c>
      <c r="DP46" s="90">
        <v>44.134474264857083</v>
      </c>
      <c r="DQ46" s="90">
        <v>44.134474264857083</v>
      </c>
      <c r="DR46" s="90">
        <v>44.134474264857083</v>
      </c>
      <c r="DS46" s="90">
        <v>44.015963166532444</v>
      </c>
      <c r="DT46" s="90">
        <v>44.015963166532444</v>
      </c>
      <c r="DU46" s="90">
        <v>45.041243774899328</v>
      </c>
      <c r="DV46" s="93">
        <f>[2]CAMEROUN!EA81</f>
        <v>46.695458853084929</v>
      </c>
      <c r="DW46" s="94">
        <f>[2]CAMEROUN!EB81</f>
        <v>46.695458853084929</v>
      </c>
      <c r="DX46" s="95">
        <f>[2]CAMEROUN!EC81</f>
        <v>45.037815069441109</v>
      </c>
      <c r="DZ46" s="90">
        <f>[2]CAMEROUN!EE81</f>
        <v>47.505620055111308</v>
      </c>
      <c r="EC46" s="90">
        <f>[2]CAMEROUN!EH81</f>
        <v>48.35956186754526</v>
      </c>
      <c r="EF46" s="90">
        <f>[2]CAMEROUN!EK81</f>
        <v>49.198284903479866</v>
      </c>
      <c r="EI46" s="90">
        <f>[2]CAMEROUN!EN81</f>
        <v>50.044075821065292</v>
      </c>
      <c r="EL46" s="90">
        <f>[2]CAMEROUN!EQ81</f>
        <v>50.883156759026143</v>
      </c>
      <c r="EO46" s="90">
        <f>[2]CAMEROUN!ET81</f>
        <v>51.736306431575414</v>
      </c>
    </row>
    <row r="47" spans="1:145" ht="15.5" x14ac:dyDescent="0.35">
      <c r="A47" s="56" t="s">
        <v>71</v>
      </c>
      <c r="B47" s="57">
        <f>+[4]GABON!D64/1000</f>
        <v>0</v>
      </c>
      <c r="C47" s="57">
        <f>+[4]GABON!E64/1000</f>
        <v>0</v>
      </c>
      <c r="D47" s="57">
        <f>+[4]GABON!F64/1000</f>
        <v>0</v>
      </c>
      <c r="E47" s="57">
        <f>+[4]GABON!G64/1000</f>
        <v>0</v>
      </c>
      <c r="F47" s="57">
        <f>+[4]GABON!H64/1000</f>
        <v>0</v>
      </c>
      <c r="G47" s="57">
        <f>+[4]GABON!I64/1000</f>
        <v>0</v>
      </c>
      <c r="H47" s="57">
        <f>+[4]GABON!J64/1000</f>
        <v>1.748</v>
      </c>
      <c r="I47" s="57">
        <f>+[4]GABON!K64/1000</f>
        <v>3.0369999999999999</v>
      </c>
      <c r="J47" s="57">
        <f>+[4]GABON!L64/1000</f>
        <v>5.117</v>
      </c>
      <c r="K47" s="57">
        <f>+[4]GABON!M64/1000</f>
        <v>7.202</v>
      </c>
      <c r="L47" s="57">
        <f>+[4]GABON!N64/1000</f>
        <v>9.3550000000000004</v>
      </c>
      <c r="M47" s="57">
        <f>+[4]GABON!O64/1000</f>
        <v>9.07</v>
      </c>
      <c r="N47" s="57">
        <f>+[4]GABON!P64/1000</f>
        <v>5.6052600000000004</v>
      </c>
      <c r="O47" s="57">
        <f>+[4]GABON!Q64/1000</f>
        <v>2.3628159999999996</v>
      </c>
      <c r="P47" s="57">
        <f>+[4]GABON!R64/1000</f>
        <v>5.8879999999999999</v>
      </c>
      <c r="Q47" s="57">
        <f>+[4]GABON!S64/1000</f>
        <v>9</v>
      </c>
      <c r="R47" s="57">
        <f>+[4]GABON!T64/1000</f>
        <v>5</v>
      </c>
      <c r="S47" s="57">
        <f>+[4]GABON!U64/1000</f>
        <v>4</v>
      </c>
      <c r="T47" s="57">
        <f>+[4]GABON!V64/1000</f>
        <v>21</v>
      </c>
      <c r="U47" s="57">
        <f>+[4]GABON!W64/1000</f>
        <v>35</v>
      </c>
      <c r="V47" s="57">
        <f>+[4]GABON!X64/1000</f>
        <v>13.428000000000001</v>
      </c>
      <c r="W47" s="57">
        <f>+[4]GABON!Y64/1000</f>
        <v>37.332999999999998</v>
      </c>
      <c r="X47" s="57">
        <f>+[4]GABON!Z64/1000</f>
        <v>33.599700000000006</v>
      </c>
      <c r="Y47" s="57">
        <f>+[4]GABON!AA64/1000</f>
        <v>38.966999999999999</v>
      </c>
      <c r="Z47" s="57">
        <f>+[4]GABON!AB64/1000</f>
        <v>40.555999999999997</v>
      </c>
      <c r="AA47" s="57">
        <f>+[4]GABON!AC64/1000</f>
        <v>47</v>
      </c>
      <c r="AB47" s="57" t="e">
        <f>+[4]GABON!#REF!/1000</f>
        <v>#REF!</v>
      </c>
      <c r="AC47" s="57" t="e">
        <f>+[4]GABON!#REF!/1000</f>
        <v>#REF!</v>
      </c>
      <c r="AD47" s="57" t="e">
        <f>+[4]GABON!#REF!/1000</f>
        <v>#REF!</v>
      </c>
      <c r="AE47" s="57">
        <f>+[4]GABON!AD64/1000</f>
        <v>46.482999999999997</v>
      </c>
      <c r="AF47" s="57">
        <v>49.132530999999993</v>
      </c>
      <c r="AG47" s="57">
        <v>49.132530999999993</v>
      </c>
      <c r="AH47" s="57">
        <v>49.132530999999993</v>
      </c>
      <c r="AI47" s="57">
        <v>49.132530999999993</v>
      </c>
      <c r="AJ47" s="58">
        <f>+[4]GABON!AE64/1000</f>
        <v>36.9</v>
      </c>
      <c r="AK47" s="58">
        <v>50</v>
      </c>
      <c r="AL47" s="58">
        <v>50</v>
      </c>
      <c r="AM47" s="58">
        <v>50</v>
      </c>
      <c r="AN47" s="58">
        <v>50</v>
      </c>
      <c r="AO47" s="58">
        <f>+[4]GABON!AF64/1000</f>
        <v>30.8</v>
      </c>
      <c r="AP47" s="58">
        <v>50</v>
      </c>
      <c r="AQ47" s="58">
        <v>50</v>
      </c>
      <c r="AR47" s="58">
        <v>50</v>
      </c>
      <c r="AS47" s="58">
        <f>+[4]GABON!AJ64/1000</f>
        <v>14.9</v>
      </c>
      <c r="AT47" s="58">
        <v>50</v>
      </c>
      <c r="AU47" s="58">
        <v>50</v>
      </c>
      <c r="AV47" s="58">
        <v>50</v>
      </c>
      <c r="AW47" s="58">
        <v>50</v>
      </c>
      <c r="AX47" s="58">
        <f>+[4]GABON!AO64/1000</f>
        <v>14.191000000000001</v>
      </c>
      <c r="AY47" s="58"/>
      <c r="AZ47" s="58">
        <v>14.6</v>
      </c>
      <c r="BA47" s="58">
        <v>14.6</v>
      </c>
      <c r="BB47" s="58">
        <v>14.6</v>
      </c>
      <c r="BC47" s="58">
        <v>14.6</v>
      </c>
      <c r="BD47" s="58">
        <v>13.502000000000001</v>
      </c>
      <c r="BE47" s="58">
        <v>13.502000000000001</v>
      </c>
      <c r="BF47" s="58">
        <f>+[4]GABON!AV64/1000</f>
        <v>13.2075</v>
      </c>
      <c r="BG47" s="58">
        <v>20.8</v>
      </c>
      <c r="BH47" s="58">
        <v>20.8</v>
      </c>
      <c r="BI47" s="58">
        <v>20.8</v>
      </c>
      <c r="BJ47" s="58">
        <v>20.8</v>
      </c>
      <c r="BK47" s="58">
        <v>20.8</v>
      </c>
      <c r="BL47" s="58">
        <v>20.8</v>
      </c>
      <c r="BM47" s="58">
        <v>20.8</v>
      </c>
      <c r="BN47" s="58">
        <v>20.8</v>
      </c>
      <c r="BO47" s="58">
        <f>+[4]GABON!BE64/1000</f>
        <v>9.3959600000000005</v>
      </c>
      <c r="BP47" s="58">
        <v>24.674312180000001</v>
      </c>
      <c r="BQ47" s="58">
        <v>20.8</v>
      </c>
      <c r="BR47" s="58">
        <v>15.4041442983021</v>
      </c>
      <c r="BS47" s="58">
        <v>15.4041442983021</v>
      </c>
      <c r="BT47" s="58">
        <v>15.4041442983021</v>
      </c>
      <c r="BU47" s="58">
        <v>15.4041442983021</v>
      </c>
      <c r="BV47" s="58">
        <v>15.4041442983021</v>
      </c>
      <c r="BW47" s="58">
        <v>15.4041442983021</v>
      </c>
      <c r="BX47" s="58">
        <v>15.4041442983021</v>
      </c>
      <c r="BY47" s="58">
        <v>15.4041442983021</v>
      </c>
      <c r="BZ47" s="57">
        <v>13.718101599999999</v>
      </c>
      <c r="CA47" s="58">
        <f>+[4]GABON!BQ64/1000</f>
        <v>8.5670000000000002</v>
      </c>
      <c r="CB47" s="58">
        <v>26.062513847999998</v>
      </c>
      <c r="CC47" s="58">
        <v>26.062513847999998</v>
      </c>
      <c r="CD47" s="58">
        <v>21.545969835599998</v>
      </c>
      <c r="CE47" s="58">
        <v>19.409221815860647</v>
      </c>
      <c r="CF47" s="58">
        <v>19.409221815860647</v>
      </c>
      <c r="CG47" s="58">
        <v>19.409221815860647</v>
      </c>
      <c r="CH47" s="58">
        <v>17.406683057081374</v>
      </c>
      <c r="CI47" s="58">
        <v>17.406683057081374</v>
      </c>
      <c r="CJ47" s="57">
        <v>17.406683057081374</v>
      </c>
      <c r="CK47" s="57">
        <v>17.406683057081374</v>
      </c>
      <c r="CL47" s="58">
        <f>+[4]GABON!CB64/1000</f>
        <v>5.4960399999999998</v>
      </c>
      <c r="CM47" s="58">
        <v>17.406683057081374</v>
      </c>
      <c r="CN47" s="58">
        <v>18.379140119999999</v>
      </c>
      <c r="CO47" s="58">
        <v>18.379140119999999</v>
      </c>
      <c r="CP47" s="58">
        <v>18.7467229224</v>
      </c>
      <c r="CQ47" s="58">
        <v>18.379140119999999</v>
      </c>
      <c r="CR47" s="58">
        <v>17.460183113999999</v>
      </c>
      <c r="CS47" s="58">
        <v>18.7467229224</v>
      </c>
      <c r="CT47" s="58">
        <v>18.379140119999999</v>
      </c>
      <c r="CU47" s="58">
        <v>17.460183113999999</v>
      </c>
      <c r="CV47" s="58">
        <v>18.562931521199999</v>
      </c>
      <c r="CW47" s="58">
        <v>18.379140119999999</v>
      </c>
      <c r="CX47" s="58">
        <v>6.8680000000000003</v>
      </c>
      <c r="CY47" s="58">
        <v>6.8</v>
      </c>
      <c r="CZ47" s="58">
        <v>6.6639999999999997</v>
      </c>
      <c r="DA47" s="58">
        <f>+[4]GABON!CN64/1000</f>
        <v>6.2197800000000001</v>
      </c>
      <c r="DB47" s="57">
        <v>9.9</v>
      </c>
      <c r="DC47" s="57">
        <v>9.9</v>
      </c>
      <c r="DD47" s="57">
        <v>9.702</v>
      </c>
      <c r="DE47" s="57">
        <v>9.9</v>
      </c>
      <c r="DF47" s="57">
        <v>6.2508788999999991</v>
      </c>
      <c r="DG47" s="57">
        <v>6.1258613219999987</v>
      </c>
      <c r="DH47" s="57">
        <v>6.93</v>
      </c>
      <c r="DI47" s="57">
        <v>6.1054394499999995</v>
      </c>
      <c r="DJ47" s="57">
        <v>5.9833306610000001</v>
      </c>
      <c r="DK47" s="57">
        <v>6.93</v>
      </c>
      <c r="DL47" s="57">
        <v>6.1054394499999995</v>
      </c>
      <c r="DM47" s="57">
        <v>5.9833306610000001</v>
      </c>
      <c r="DN47" s="59">
        <f>+[4]GABON!DA64/1000</f>
        <v>4.5</v>
      </c>
      <c r="DO47" s="57">
        <v>5.9833306610000001</v>
      </c>
      <c r="DP47" s="57">
        <v>6.2821300000000004</v>
      </c>
      <c r="DQ47" s="57">
        <v>6.2821300000000004</v>
      </c>
      <c r="DR47" s="57">
        <v>6.2821300000000004</v>
      </c>
      <c r="DS47" s="57">
        <v>4.2</v>
      </c>
      <c r="DT47" s="57">
        <v>4</v>
      </c>
      <c r="DU47" s="57">
        <v>4</v>
      </c>
      <c r="DV47" s="60">
        <f>+[4]GABON!DK64/1000</f>
        <v>4.2</v>
      </c>
      <c r="DW47" s="61">
        <f>+[4]GABON!DL64/1000</f>
        <v>4</v>
      </c>
      <c r="DX47" s="62">
        <f>+[4]GABON!DM64/1000</f>
        <v>3.84</v>
      </c>
      <c r="DZ47" s="57">
        <f>+[4]GABON!DO64/1000</f>
        <v>4.0232250450000002</v>
      </c>
      <c r="EC47" s="57">
        <f>+[4]GABON!DR64/1000</f>
        <v>4.0433411702250002</v>
      </c>
      <c r="EF47" s="57">
        <f>+[4]GABON!DU64/1000</f>
        <v>4.0635578760761204</v>
      </c>
      <c r="EI47" s="57">
        <f>+[4]GABON!DX64/1000</f>
        <v>4.0635578760761204</v>
      </c>
      <c r="EL47" s="57">
        <f>+[4]GABON!EA64/1000</f>
        <v>4.0635578760761204</v>
      </c>
      <c r="EO47" s="57">
        <f>+[4]GABON!ED64/1000</f>
        <v>4.0635578760761204</v>
      </c>
    </row>
    <row r="48" spans="1:145" ht="15.5" x14ac:dyDescent="0.35">
      <c r="A48" s="56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8"/>
      <c r="AK48" s="58"/>
      <c r="AL48" s="58"/>
      <c r="AM48" s="58"/>
      <c r="AN48" s="58"/>
      <c r="AO48" s="58"/>
      <c r="AP48" s="58"/>
      <c r="AQ48" s="58"/>
      <c r="AR48" s="58"/>
      <c r="AS48" s="40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41"/>
      <c r="BN48" s="58"/>
      <c r="BO48" s="58"/>
      <c r="BP48" s="80"/>
      <c r="BQ48" s="39"/>
      <c r="BR48" s="58"/>
      <c r="BS48" s="58"/>
      <c r="BT48" s="80"/>
      <c r="BU48" s="58"/>
      <c r="BV48" s="58"/>
      <c r="BW48" s="41"/>
      <c r="BX48" s="78">
        <v>0.2426045180587777</v>
      </c>
      <c r="BY48" s="58"/>
      <c r="BZ48" s="79">
        <v>0.16923799571037357</v>
      </c>
      <c r="CA48" s="58"/>
      <c r="CB48" s="39"/>
      <c r="CC48" s="39"/>
      <c r="CD48" s="39"/>
      <c r="CE48" s="41"/>
      <c r="CF48" s="41"/>
      <c r="CG48" s="41"/>
      <c r="CH48" s="41"/>
      <c r="CI48" s="41"/>
      <c r="CJ48" s="79"/>
      <c r="CK48" s="79"/>
      <c r="CL48" s="58"/>
      <c r="CM48" s="41"/>
      <c r="CN48" s="80"/>
      <c r="CO48" s="80"/>
      <c r="CP48" s="80"/>
      <c r="CQ48" s="80"/>
      <c r="CR48" s="80"/>
      <c r="CS48" s="80"/>
      <c r="CT48" s="80"/>
      <c r="CU48" s="80"/>
      <c r="CV48" s="80"/>
      <c r="CW48" s="80">
        <v>0.28617748329392834</v>
      </c>
      <c r="CX48" s="58"/>
      <c r="CY48" s="81">
        <v>0.28617748329392834</v>
      </c>
      <c r="CZ48" s="58"/>
      <c r="DA48" s="58">
        <f>DA49/CL49-1</f>
        <v>0.21003221074555789</v>
      </c>
      <c r="DB48" s="57"/>
      <c r="DC48" s="83"/>
      <c r="DD48" s="57"/>
      <c r="DE48" s="57"/>
      <c r="DF48" s="83"/>
      <c r="DG48" s="57"/>
      <c r="DH48" s="57"/>
      <c r="DI48" s="57"/>
      <c r="DJ48" s="57"/>
      <c r="DK48" s="57"/>
      <c r="DL48" s="57"/>
      <c r="DM48" s="57"/>
      <c r="DN48" s="59"/>
      <c r="DO48" s="57"/>
      <c r="DP48" s="57"/>
      <c r="DQ48" s="57"/>
      <c r="DR48" s="57"/>
      <c r="DS48" s="57"/>
      <c r="DT48" s="57"/>
      <c r="DU48" s="57">
        <v>-0.11113649941802151</v>
      </c>
      <c r="DV48" s="60"/>
      <c r="DW48" s="85">
        <f>DW49/DN49-1</f>
        <v>-0.11113649941802151</v>
      </c>
      <c r="DX48" s="62"/>
      <c r="DZ48" s="57"/>
      <c r="EC48" s="57"/>
      <c r="EF48" s="57"/>
      <c r="EI48" s="57"/>
      <c r="EL48" s="57"/>
      <c r="EO48" s="57"/>
    </row>
    <row r="49" spans="1:145" ht="15.5" x14ac:dyDescent="0.35">
      <c r="A49" s="56" t="s">
        <v>82</v>
      </c>
      <c r="B49" s="57">
        <f t="shared" ref="B49:Q49" si="42">+B50+B51</f>
        <v>10.4</v>
      </c>
      <c r="C49" s="57">
        <f t="shared" si="42"/>
        <v>10.4</v>
      </c>
      <c r="D49" s="57">
        <f t="shared" si="42"/>
        <v>10.4</v>
      </c>
      <c r="E49" s="57">
        <f t="shared" si="42"/>
        <v>10.4</v>
      </c>
      <c r="F49" s="57">
        <f t="shared" si="42"/>
        <v>10.4</v>
      </c>
      <c r="G49" s="57">
        <f t="shared" si="42"/>
        <v>10.4</v>
      </c>
      <c r="H49" s="57">
        <f t="shared" si="42"/>
        <v>10.4</v>
      </c>
      <c r="I49" s="57">
        <f t="shared" si="42"/>
        <v>10.4</v>
      </c>
      <c r="J49" s="57">
        <f t="shared" si="42"/>
        <v>10.4</v>
      </c>
      <c r="K49" s="57">
        <f t="shared" si="42"/>
        <v>10.4</v>
      </c>
      <c r="L49" s="57">
        <f t="shared" si="42"/>
        <v>10.4</v>
      </c>
      <c r="M49" s="57">
        <f t="shared" si="42"/>
        <v>10.4</v>
      </c>
      <c r="N49" s="57">
        <f t="shared" si="42"/>
        <v>31</v>
      </c>
      <c r="O49" s="57">
        <f t="shared" si="42"/>
        <v>10.4</v>
      </c>
      <c r="P49" s="57">
        <f t="shared" si="42"/>
        <v>10.4</v>
      </c>
      <c r="Q49" s="57">
        <f t="shared" si="42"/>
        <v>14.8</v>
      </c>
      <c r="R49" s="57" t="e">
        <f>+R50+R51</f>
        <v>#VALUE!</v>
      </c>
      <c r="S49" s="57" t="e">
        <f t="shared" ref="S49:AE49" si="43">+S50+S51</f>
        <v>#VALUE!</v>
      </c>
      <c r="T49" s="57" t="e">
        <f t="shared" si="43"/>
        <v>#VALUE!</v>
      </c>
      <c r="U49" s="57" t="e">
        <f t="shared" si="43"/>
        <v>#VALUE!</v>
      </c>
      <c r="V49" s="57" t="e">
        <f t="shared" si="43"/>
        <v>#VALUE!</v>
      </c>
      <c r="W49" s="57" t="e">
        <f t="shared" si="43"/>
        <v>#VALUE!</v>
      </c>
      <c r="X49" s="57" t="e">
        <f t="shared" si="43"/>
        <v>#VALUE!</v>
      </c>
      <c r="Y49" s="57" t="e">
        <f t="shared" si="43"/>
        <v>#VALUE!</v>
      </c>
      <c r="Z49" s="57" t="e">
        <f t="shared" si="43"/>
        <v>#VALUE!</v>
      </c>
      <c r="AA49" s="57">
        <f t="shared" si="43"/>
        <v>1038.0999999999999</v>
      </c>
      <c r="AB49" s="57" t="e">
        <f t="shared" si="43"/>
        <v>#REF!</v>
      </c>
      <c r="AC49" s="57" t="e">
        <f t="shared" si="43"/>
        <v>#REF!</v>
      </c>
      <c r="AD49" s="57" t="e">
        <f t="shared" si="43"/>
        <v>#REF!</v>
      </c>
      <c r="AE49" s="57">
        <f t="shared" si="43"/>
        <v>1011.0341</v>
      </c>
      <c r="AF49" s="57">
        <v>1007.10325</v>
      </c>
      <c r="AG49" s="57">
        <v>1204.1559</v>
      </c>
      <c r="AH49" s="57">
        <v>1202.566335</v>
      </c>
      <c r="AI49" s="57">
        <v>1202.566335</v>
      </c>
      <c r="AJ49" s="58">
        <f>+AJ50+AJ51</f>
        <v>1107.1030000000001</v>
      </c>
      <c r="AK49" s="58">
        <v>1207.4581499999999</v>
      </c>
      <c r="AL49" s="58">
        <v>1207.4581499999999</v>
      </c>
      <c r="AM49" s="58">
        <v>1210.587</v>
      </c>
      <c r="AN49" s="58">
        <v>1210.587</v>
      </c>
      <c r="AO49" s="58">
        <f>+AO50+AO51</f>
        <v>1515</v>
      </c>
      <c r="AP49" s="58">
        <v>1315</v>
      </c>
      <c r="AQ49" s="58">
        <v>1320</v>
      </c>
      <c r="AR49" s="58">
        <v>1324.22</v>
      </c>
      <c r="AS49" s="58">
        <f>+AS50+AS51</f>
        <v>151.40358000000001</v>
      </c>
      <c r="AT49" s="58">
        <v>1536.4344263999999</v>
      </c>
      <c r="AU49" s="58">
        <v>1557.3704264</v>
      </c>
      <c r="AV49" s="58">
        <v>1622.4253333333334</v>
      </c>
      <c r="AW49" s="58">
        <v>1622.4253333333334</v>
      </c>
      <c r="AX49" s="58">
        <f>+AX50+AX51</f>
        <v>343.86581000000001</v>
      </c>
      <c r="AY49" s="58"/>
      <c r="AZ49" s="58">
        <v>126.94957479999999</v>
      </c>
      <c r="BA49" s="58">
        <v>120.60210106</v>
      </c>
      <c r="BB49" s="58">
        <v>132.60870609999998</v>
      </c>
      <c r="BC49" s="58">
        <v>125.97827579499997</v>
      </c>
      <c r="BD49" s="58">
        <v>134.2537145</v>
      </c>
      <c r="BE49" s="58">
        <v>127.54103377499999</v>
      </c>
      <c r="BF49" s="58">
        <f>+BF50+BF51</f>
        <v>224.80799999999999</v>
      </c>
      <c r="BG49" s="58">
        <v>253.25263999999999</v>
      </c>
      <c r="BH49" s="58">
        <v>245.59000799999998</v>
      </c>
      <c r="BI49" s="58">
        <v>261.55948000000001</v>
      </c>
      <c r="BJ49" s="58">
        <v>253.48150599999997</v>
      </c>
      <c r="BK49" s="58">
        <v>335.85921333333334</v>
      </c>
      <c r="BL49" s="58">
        <v>324.06625266666663</v>
      </c>
      <c r="BM49" s="58">
        <v>335.85921333333334</v>
      </c>
      <c r="BN49" s="58">
        <v>324.06625266666663</v>
      </c>
      <c r="BO49" s="58">
        <f>+BO50+BO51</f>
        <v>593.11469999999997</v>
      </c>
      <c r="BP49" s="58">
        <v>497.62787600000001</v>
      </c>
      <c r="BQ49" s="58">
        <v>487.62787600000001</v>
      </c>
      <c r="BR49" s="58">
        <v>687.62787600000001</v>
      </c>
      <c r="BS49" s="58">
        <v>655.45476229200005</v>
      </c>
      <c r="BT49" s="58">
        <v>596.27856687500002</v>
      </c>
      <c r="BU49" s="58">
        <v>496.27856687500002</v>
      </c>
      <c r="BV49" s="58">
        <v>371.68744582437506</v>
      </c>
      <c r="BW49" s="58">
        <v>578.94771125</v>
      </c>
      <c r="BX49" s="58">
        <v>578.94771125</v>
      </c>
      <c r="BY49" s="58">
        <v>467.37138123312502</v>
      </c>
      <c r="BZ49" s="57">
        <v>544.76517000000001</v>
      </c>
      <c r="CA49" s="58">
        <f>+CA50+CA51</f>
        <v>772.27530000000002</v>
      </c>
      <c r="CB49" s="58">
        <v>691.03256999999996</v>
      </c>
      <c r="CC49" s="58">
        <v>691.03256999999996</v>
      </c>
      <c r="CD49" s="58">
        <v>672.98094149999997</v>
      </c>
      <c r="CE49" s="58">
        <v>729.97139730769231</v>
      </c>
      <c r="CF49" s="58">
        <v>629.68766395730756</v>
      </c>
      <c r="CG49" s="58">
        <v>604.67678075944218</v>
      </c>
      <c r="CH49" s="58">
        <v>879.47</v>
      </c>
      <c r="CI49" s="58">
        <v>829.5169351351351</v>
      </c>
      <c r="CJ49" s="57">
        <v>879.47</v>
      </c>
      <c r="CK49" s="57">
        <v>829.5169351351351</v>
      </c>
      <c r="CL49" s="58">
        <f>+CL50+CL51</f>
        <v>1824.1614399999999</v>
      </c>
      <c r="CM49" s="58">
        <v>898.46768994594595</v>
      </c>
      <c r="CN49" s="58">
        <v>1342.4077159999999</v>
      </c>
      <c r="CO49" s="58">
        <v>1342.4077159999999</v>
      </c>
      <c r="CP49" s="58">
        <v>1609.25587032</v>
      </c>
      <c r="CQ49" s="58">
        <v>1342.4077159999999</v>
      </c>
      <c r="CR49" s="58">
        <v>1135.2873301999998</v>
      </c>
      <c r="CS49" s="58">
        <v>2127.3177558300004</v>
      </c>
      <c r="CT49" s="58">
        <v>2308.3079210000001</v>
      </c>
      <c r="CU49" s="58">
        <v>2520.0488485400001</v>
      </c>
      <c r="CV49" s="58">
        <v>2165.9059435199997</v>
      </c>
      <c r="CW49" s="58">
        <v>2346.6094419999999</v>
      </c>
      <c r="CX49" s="58">
        <v>2165.9059435199997</v>
      </c>
      <c r="CY49" s="58">
        <v>2346.6094419999999</v>
      </c>
      <c r="CZ49" s="58">
        <v>2552.5111717399996</v>
      </c>
      <c r="DA49" s="58">
        <f t="shared" ref="DA49" si="44">+DA50+DA51</f>
        <v>2207.2941000000001</v>
      </c>
      <c r="DB49" s="57">
        <v>3476.36</v>
      </c>
      <c r="DC49" s="57">
        <v>3476.36</v>
      </c>
      <c r="DD49" s="57">
        <v>3446.8328000000001</v>
      </c>
      <c r="DE49" s="57">
        <v>3283.835</v>
      </c>
      <c r="DF49" s="57">
        <v>3222.7</v>
      </c>
      <c r="DG49" s="57">
        <v>3186.0190000000002</v>
      </c>
      <c r="DH49" s="57">
        <v>2783.835</v>
      </c>
      <c r="DI49" s="57">
        <v>3053.9316333333336</v>
      </c>
      <c r="DJ49" s="57">
        <v>3086.0190000000002</v>
      </c>
      <c r="DK49" s="57">
        <v>3115.0666333333334</v>
      </c>
      <c r="DL49" s="57">
        <v>3053.9316333333336</v>
      </c>
      <c r="DM49" s="57">
        <v>3086.0190000000002</v>
      </c>
      <c r="DN49" s="59">
        <f t="shared" ref="DN49" si="45">+DN50+DN51</f>
        <v>2182.9274999999998</v>
      </c>
      <c r="DO49" s="57">
        <v>3086.0190000000002</v>
      </c>
      <c r="DP49" s="57">
        <v>3375.8999999999996</v>
      </c>
      <c r="DQ49" s="57">
        <v>3416.0999999999995</v>
      </c>
      <c r="DR49" s="57">
        <v>3456.2999999999997</v>
      </c>
      <c r="DS49" s="57">
        <v>2745.7105637999998</v>
      </c>
      <c r="DT49" s="57">
        <v>2781.3373099999999</v>
      </c>
      <c r="DU49" s="57">
        <v>1940.3245791666666</v>
      </c>
      <c r="DV49" s="60">
        <f>+DV50+DV51</f>
        <v>1959.1310707499999</v>
      </c>
      <c r="DW49" s="61">
        <f>+DW50+DW51</f>
        <v>1940.3245791666666</v>
      </c>
      <c r="DX49" s="62">
        <f>+DX50+DX51</f>
        <v>1959.1310707499999</v>
      </c>
      <c r="DZ49" s="57">
        <f>+DZ50+DZ51</f>
        <v>2778.7981495375002</v>
      </c>
      <c r="EC49" s="57">
        <f>+EC50+EC51</f>
        <v>3246.265499182412</v>
      </c>
      <c r="EF49" s="57">
        <f>+EF50+EF51</f>
        <v>3828.122879673419</v>
      </c>
      <c r="EI49" s="57">
        <f>+EI50+EI51</f>
        <v>3838.8115563498263</v>
      </c>
      <c r="EL49" s="57">
        <f>+EL50+EL51</f>
        <v>3849.6178084696744</v>
      </c>
      <c r="EO49" s="57">
        <f>+EO50+EO51</f>
        <v>3860.5429293628404</v>
      </c>
    </row>
    <row r="50" spans="1:145" ht="15.5" x14ac:dyDescent="0.35">
      <c r="A50" s="56" t="s">
        <v>78</v>
      </c>
      <c r="B50" s="57">
        <f>+[7]RCA!D19</f>
        <v>10.4</v>
      </c>
      <c r="C50" s="57">
        <f>+[7]RCA!E19</f>
        <v>10.4</v>
      </c>
      <c r="D50" s="57">
        <f>+[7]RCA!F19</f>
        <v>10.4</v>
      </c>
      <c r="E50" s="57">
        <f>+[7]RCA!G19</f>
        <v>10.4</v>
      </c>
      <c r="F50" s="57">
        <f>+[7]RCA!H19</f>
        <v>10.4</v>
      </c>
      <c r="G50" s="57">
        <f>+[7]RCA!I19</f>
        <v>10.4</v>
      </c>
      <c r="H50" s="57">
        <f>+[7]RCA!J19</f>
        <v>10.4</v>
      </c>
      <c r="I50" s="57">
        <f>+[7]RCA!K19</f>
        <v>10.4</v>
      </c>
      <c r="J50" s="57">
        <f>+[7]RCA!L19</f>
        <v>10.4</v>
      </c>
      <c r="K50" s="57">
        <f>+[7]RCA!M19</f>
        <v>10.4</v>
      </c>
      <c r="L50" s="57">
        <f>+[7]RCA!N19</f>
        <v>10.4</v>
      </c>
      <c r="M50" s="57">
        <f>+[7]RCA!O19</f>
        <v>10.4</v>
      </c>
      <c r="N50" s="57">
        <f>+[7]RCA!P19</f>
        <v>31</v>
      </c>
      <c r="O50" s="57">
        <f>+[7]RCA!Q19</f>
        <v>10.4</v>
      </c>
      <c r="P50" s="57">
        <f>+[7]RCA!R19</f>
        <v>10.4</v>
      </c>
      <c r="Q50" s="57">
        <f>+[7]RCA!S19</f>
        <v>14.8</v>
      </c>
      <c r="R50" s="57">
        <f>+[7]RCA!T19</f>
        <v>3</v>
      </c>
      <c r="S50" s="57">
        <f>+[7]RCA!U19</f>
        <v>13.3</v>
      </c>
      <c r="T50" s="57">
        <f>+[7]RCA!V19</f>
        <v>10.4</v>
      </c>
      <c r="U50" s="57">
        <f>+[7]RCA!W19</f>
        <v>15</v>
      </c>
      <c r="V50" s="57">
        <f>+[7]RCA!X19</f>
        <v>12.506019999999999</v>
      </c>
      <c r="W50" s="57">
        <f>+[7]RCA!Y19</f>
        <v>42</v>
      </c>
      <c r="X50" s="57">
        <f>+[7]RCA!Z19</f>
        <v>61.3</v>
      </c>
      <c r="Y50" s="57">
        <f>+[7]RCA!AA19</f>
        <v>56.475700000000003</v>
      </c>
      <c r="Z50" s="57">
        <f>+[7]RCA!AB19</f>
        <v>72.834509999999995</v>
      </c>
      <c r="AA50" s="57">
        <f>+[7]RCA!AC19</f>
        <v>38.1</v>
      </c>
      <c r="AB50" s="57" t="e">
        <f>+[7]RCA!#REF!</f>
        <v>#REF!</v>
      </c>
      <c r="AC50" s="57" t="e">
        <f>+[7]RCA!#REF!</f>
        <v>#REF!</v>
      </c>
      <c r="AD50" s="57" t="e">
        <f>+[7]RCA!#REF!</f>
        <v>#REF!</v>
      </c>
      <c r="AE50" s="57">
        <f>+[7]RCA!AD19</f>
        <v>11.0341</v>
      </c>
      <c r="AF50" s="57">
        <v>7.1032500000000001</v>
      </c>
      <c r="AG50" s="57">
        <v>4.1558999999999999</v>
      </c>
      <c r="AH50" s="57">
        <v>2.566335</v>
      </c>
      <c r="AI50" s="57">
        <v>2.566335</v>
      </c>
      <c r="AJ50" s="58">
        <f>+[7]RCA!AE19</f>
        <v>7.1029999999999998</v>
      </c>
      <c r="AK50" s="58">
        <v>7.4581499999999998</v>
      </c>
      <c r="AL50" s="58">
        <v>7.4581499999999998</v>
      </c>
      <c r="AM50" s="58">
        <v>10.587</v>
      </c>
      <c r="AN50" s="58">
        <v>10.587</v>
      </c>
      <c r="AO50" s="58">
        <f>+[7]RCA!AF19</f>
        <v>15</v>
      </c>
      <c r="AP50" s="58">
        <v>15</v>
      </c>
      <c r="AQ50" s="58">
        <v>20</v>
      </c>
      <c r="AR50" s="58">
        <v>24.22</v>
      </c>
      <c r="AS50" s="58">
        <f>+[7]RCA!AJ19</f>
        <v>32.935580000000002</v>
      </c>
      <c r="AT50" s="58">
        <v>36.4344264</v>
      </c>
      <c r="AU50" s="58">
        <v>57.370426399999999</v>
      </c>
      <c r="AV50" s="58">
        <v>122.42533333333333</v>
      </c>
      <c r="AW50" s="58">
        <v>122.42533333333333</v>
      </c>
      <c r="AX50" s="58">
        <f>+[7]RCA!AO19</f>
        <v>117.54580999999999</v>
      </c>
      <c r="AY50" s="58"/>
      <c r="AZ50" s="58">
        <v>126.94947479999999</v>
      </c>
      <c r="BA50" s="58">
        <v>120.60200105999999</v>
      </c>
      <c r="BB50" s="58">
        <v>132.60860609999997</v>
      </c>
      <c r="BC50" s="58">
        <v>125.97817579499997</v>
      </c>
      <c r="BD50" s="58">
        <v>134.2536145</v>
      </c>
      <c r="BE50" s="58">
        <v>127.54093377499998</v>
      </c>
      <c r="BF50" s="58">
        <f>+[7]RCA!AV19</f>
        <v>141.80799999999999</v>
      </c>
      <c r="BG50" s="58">
        <v>153.25263999999999</v>
      </c>
      <c r="BH50" s="58">
        <v>145.59000799999998</v>
      </c>
      <c r="BI50" s="58">
        <v>161.55947999999998</v>
      </c>
      <c r="BJ50" s="58">
        <v>153.48150599999997</v>
      </c>
      <c r="BK50" s="58">
        <v>235.85921333333334</v>
      </c>
      <c r="BL50" s="58">
        <v>224.06625266666666</v>
      </c>
      <c r="BM50" s="58">
        <v>235.85921333333334</v>
      </c>
      <c r="BN50" s="58">
        <v>224.06625266666666</v>
      </c>
      <c r="BO50" s="58">
        <f>+[7]RCA!BE19</f>
        <v>358.91469999999998</v>
      </c>
      <c r="BP50" s="58">
        <v>387.62787600000001</v>
      </c>
      <c r="BQ50" s="58">
        <v>387.62787600000001</v>
      </c>
      <c r="BR50" s="58">
        <v>387.62787600000001</v>
      </c>
      <c r="BS50" s="58">
        <v>355.45476229200005</v>
      </c>
      <c r="BT50" s="58">
        <v>296.27856687500002</v>
      </c>
      <c r="BU50" s="58">
        <v>296.27856687500002</v>
      </c>
      <c r="BV50" s="58">
        <v>271.68744582437506</v>
      </c>
      <c r="BW50" s="58">
        <v>278.94771125</v>
      </c>
      <c r="BX50" s="58">
        <v>278.94771125</v>
      </c>
      <c r="BY50" s="58">
        <v>267.37138123312502</v>
      </c>
      <c r="BZ50" s="57">
        <v>330.76517000000001</v>
      </c>
      <c r="CA50" s="58">
        <f>+[7]RCA!BQ19</f>
        <v>401.14729999999997</v>
      </c>
      <c r="CB50" s="58">
        <v>361.03256999999996</v>
      </c>
      <c r="CC50" s="58">
        <v>361.03256999999996</v>
      </c>
      <c r="CD50" s="58">
        <v>342.98094149999997</v>
      </c>
      <c r="CE50" s="58">
        <v>600.50139730769229</v>
      </c>
      <c r="CF50" s="58">
        <v>500.21766395730759</v>
      </c>
      <c r="CG50" s="58">
        <v>475.20678075944221</v>
      </c>
      <c r="CH50" s="58">
        <v>750</v>
      </c>
      <c r="CI50" s="58">
        <v>700.04693513513507</v>
      </c>
      <c r="CJ50" s="57">
        <v>750</v>
      </c>
      <c r="CK50" s="57">
        <v>700.04693513513507</v>
      </c>
      <c r="CL50" s="58">
        <f>+[7]RCA!CB19</f>
        <v>857.6</v>
      </c>
      <c r="CM50" s="58">
        <v>756.05068994594592</v>
      </c>
      <c r="CN50" s="58">
        <v>1199.990716</v>
      </c>
      <c r="CO50" s="58">
        <v>1199.990716</v>
      </c>
      <c r="CP50" s="58">
        <v>1463.9905303200001</v>
      </c>
      <c r="CQ50" s="58">
        <v>1199.990716</v>
      </c>
      <c r="CR50" s="58">
        <v>999.99118019999992</v>
      </c>
      <c r="CS50" s="58">
        <v>1042.83582015</v>
      </c>
      <c r="CT50" s="58">
        <v>1245.0903370000001</v>
      </c>
      <c r="CU50" s="58">
        <v>1509.9921437400001</v>
      </c>
      <c r="CV50" s="58">
        <v>1092.05618368</v>
      </c>
      <c r="CW50" s="58">
        <v>1283.391858</v>
      </c>
      <c r="CX50" s="58">
        <v>1092.05618368</v>
      </c>
      <c r="CY50" s="58">
        <v>1283.391858</v>
      </c>
      <c r="CZ50" s="58">
        <v>1510.5579394199999</v>
      </c>
      <c r="DA50" s="58">
        <f>+[7]RCA!CN19</f>
        <v>1507.2941000000001</v>
      </c>
      <c r="DB50" s="57">
        <v>2000</v>
      </c>
      <c r="DC50" s="57">
        <v>2000</v>
      </c>
      <c r="DD50" s="57">
        <v>2000</v>
      </c>
      <c r="DE50" s="57">
        <v>2000</v>
      </c>
      <c r="DF50" s="57">
        <v>2000</v>
      </c>
      <c r="DG50" s="57">
        <v>2000</v>
      </c>
      <c r="DH50" s="57">
        <v>1500</v>
      </c>
      <c r="DI50" s="57">
        <v>1831.2316333333333</v>
      </c>
      <c r="DJ50" s="57">
        <v>1900</v>
      </c>
      <c r="DK50" s="57">
        <v>1831.2316333333333</v>
      </c>
      <c r="DL50" s="57">
        <v>1831.2316333333333</v>
      </c>
      <c r="DM50" s="57">
        <v>1900</v>
      </c>
      <c r="DN50" s="59">
        <f>+[7]RCA!DA19</f>
        <v>1548.9275</v>
      </c>
      <c r="DO50" s="57">
        <v>1900</v>
      </c>
      <c r="DP50" s="57">
        <v>1969.7999999999997</v>
      </c>
      <c r="DQ50" s="57">
        <v>2009.9999999999998</v>
      </c>
      <c r="DR50" s="57">
        <v>2050.1999999999998</v>
      </c>
      <c r="DS50" s="57">
        <v>1745.7105637999998</v>
      </c>
      <c r="DT50" s="57">
        <v>1781.3373099999999</v>
      </c>
      <c r="DU50" s="57">
        <v>940.32457916666658</v>
      </c>
      <c r="DV50" s="60">
        <f>+[7]RCA!DN19</f>
        <v>959.13107074999994</v>
      </c>
      <c r="DW50" s="61">
        <f>+[7]RCA!DM19</f>
        <v>940.32457916666658</v>
      </c>
      <c r="DX50" s="62">
        <f>+[7]RCA!DN19</f>
        <v>959.13107074999994</v>
      </c>
      <c r="DZ50" s="57">
        <f>+[7]RCA!DP19</f>
        <v>950.66814953749986</v>
      </c>
      <c r="EC50" s="57">
        <f>+[7]RCA!DS19</f>
        <v>961.12549918241223</v>
      </c>
      <c r="EF50" s="57">
        <f>+[7]RCA!DV19</f>
        <v>971.6978796734187</v>
      </c>
      <c r="EI50" s="57">
        <f>+[7]RCA!DY19</f>
        <v>982.38655634982615</v>
      </c>
      <c r="EL50" s="57">
        <f>+[7]RCA!EB19</f>
        <v>993.19280846967411</v>
      </c>
      <c r="EO50" s="57">
        <f>+[7]RCA!EE19</f>
        <v>1004.1179293628404</v>
      </c>
    </row>
    <row r="51" spans="1:145" ht="15.5" x14ac:dyDescent="0.35">
      <c r="A51" s="56" t="s">
        <v>71</v>
      </c>
      <c r="B51" s="69">
        <f>+[4]GABON!D78</f>
        <v>0</v>
      </c>
      <c r="C51" s="69">
        <f>+[4]GABON!E78</f>
        <v>0</v>
      </c>
      <c r="D51" s="69">
        <f>+[4]GABON!F78</f>
        <v>0</v>
      </c>
      <c r="E51" s="69">
        <f>+[4]GABON!G78</f>
        <v>0</v>
      </c>
      <c r="F51" s="69">
        <f>+[4]GABON!H78</f>
        <v>0</v>
      </c>
      <c r="G51" s="69">
        <f>+[4]GABON!I78</f>
        <v>0</v>
      </c>
      <c r="H51" s="69">
        <f>+[4]GABON!J78</f>
        <v>0</v>
      </c>
      <c r="I51" s="69">
        <f>+[4]GABON!K78</f>
        <v>0</v>
      </c>
      <c r="J51" s="69">
        <f>+[4]GABON!L78</f>
        <v>0</v>
      </c>
      <c r="K51" s="69">
        <f>+[4]GABON!M78</f>
        <v>0</v>
      </c>
      <c r="L51" s="69">
        <f>+[4]GABON!N78</f>
        <v>0</v>
      </c>
      <c r="M51" s="69">
        <f>+[4]GABON!O78</f>
        <v>0</v>
      </c>
      <c r="N51" s="69">
        <f>+[4]GABON!P78</f>
        <v>0</v>
      </c>
      <c r="O51" s="69">
        <f>+[4]GABON!Q78</f>
        <v>0</v>
      </c>
      <c r="P51" s="69">
        <f>+[4]GABON!R78</f>
        <v>0</v>
      </c>
      <c r="Q51" s="69">
        <f>+[4]GABON!S78</f>
        <v>0</v>
      </c>
      <c r="R51" s="69" t="str">
        <f>+[4]GABON!T78</f>
        <v>…</v>
      </c>
      <c r="S51" s="69" t="str">
        <f>+[4]GABON!U78</f>
        <v>…</v>
      </c>
      <c r="T51" s="69" t="str">
        <f>+[4]GABON!V78</f>
        <v>…</v>
      </c>
      <c r="U51" s="69" t="str">
        <f>+[4]GABON!W78</f>
        <v>…</v>
      </c>
      <c r="V51" s="69" t="str">
        <f>+[4]GABON!X78</f>
        <v>…</v>
      </c>
      <c r="W51" s="69" t="str">
        <f>+[4]GABON!Y78</f>
        <v>…</v>
      </c>
      <c r="X51" s="69" t="str">
        <f>+[4]GABON!Z78</f>
        <v>…</v>
      </c>
      <c r="Y51" s="69" t="str">
        <f>+[4]GABON!AA78</f>
        <v>…</v>
      </c>
      <c r="Z51" s="69" t="str">
        <f>+[4]GABON!AB78</f>
        <v>…</v>
      </c>
      <c r="AA51" s="69">
        <f>+[4]GABON!AC78</f>
        <v>1000</v>
      </c>
      <c r="AB51" s="69" t="e">
        <f>+[4]GABON!#REF!</f>
        <v>#REF!</v>
      </c>
      <c r="AC51" s="69" t="e">
        <f>+[4]GABON!#REF!</f>
        <v>#REF!</v>
      </c>
      <c r="AD51" s="69" t="e">
        <f>+[4]GABON!#REF!</f>
        <v>#REF!</v>
      </c>
      <c r="AE51" s="69">
        <f>+[4]GABON!AD78</f>
        <v>1000</v>
      </c>
      <c r="AF51" s="69">
        <v>1000</v>
      </c>
      <c r="AG51" s="69">
        <v>1200</v>
      </c>
      <c r="AH51" s="69">
        <v>1200</v>
      </c>
      <c r="AI51" s="69">
        <v>1200</v>
      </c>
      <c r="AJ51" s="70">
        <f>+[4]GABON!AE78</f>
        <v>1100</v>
      </c>
      <c r="AK51" s="70">
        <v>1200</v>
      </c>
      <c r="AL51" s="70">
        <v>1200</v>
      </c>
      <c r="AM51" s="70">
        <v>1200</v>
      </c>
      <c r="AN51" s="70">
        <v>1200</v>
      </c>
      <c r="AO51" s="70">
        <f>+[4]GABON!AF78</f>
        <v>1500</v>
      </c>
      <c r="AP51" s="70">
        <v>1300</v>
      </c>
      <c r="AQ51" s="70">
        <v>1300</v>
      </c>
      <c r="AR51" s="70">
        <v>1300</v>
      </c>
      <c r="AS51" s="70">
        <f>+[4]GABON!AJ78</f>
        <v>118.468</v>
      </c>
      <c r="AT51" s="70">
        <v>1500</v>
      </c>
      <c r="AU51" s="70">
        <v>1500</v>
      </c>
      <c r="AV51" s="70">
        <v>1500</v>
      </c>
      <c r="AW51" s="70">
        <v>1500</v>
      </c>
      <c r="AX51" s="70">
        <f>+[4]GABON!AO78</f>
        <v>226.32</v>
      </c>
      <c r="AY51" s="70"/>
      <c r="AZ51" s="70">
        <v>1E-4</v>
      </c>
      <c r="BA51" s="70">
        <v>1E-4</v>
      </c>
      <c r="BB51" s="70">
        <v>1E-4</v>
      </c>
      <c r="BC51" s="70">
        <v>1E-4</v>
      </c>
      <c r="BD51" s="70">
        <v>1E-4</v>
      </c>
      <c r="BE51" s="70">
        <v>1E-4</v>
      </c>
      <c r="BF51" s="70">
        <f>+[4]GABON!AV78</f>
        <v>83</v>
      </c>
      <c r="BG51" s="70">
        <v>100</v>
      </c>
      <c r="BH51" s="70">
        <v>100</v>
      </c>
      <c r="BI51" s="70">
        <v>100</v>
      </c>
      <c r="BJ51" s="70">
        <v>100</v>
      </c>
      <c r="BK51" s="70">
        <v>100</v>
      </c>
      <c r="BL51" s="70">
        <v>100</v>
      </c>
      <c r="BM51" s="70">
        <v>100</v>
      </c>
      <c r="BN51" s="70">
        <v>100</v>
      </c>
      <c r="BO51" s="70">
        <f>+[4]GABON!BE78</f>
        <v>234.2</v>
      </c>
      <c r="BP51" s="70">
        <v>110</v>
      </c>
      <c r="BQ51" s="70">
        <v>100</v>
      </c>
      <c r="BR51" s="70">
        <v>300</v>
      </c>
      <c r="BS51" s="70">
        <v>300</v>
      </c>
      <c r="BT51" s="70">
        <v>300</v>
      </c>
      <c r="BU51" s="70">
        <v>200</v>
      </c>
      <c r="BV51" s="70">
        <v>100</v>
      </c>
      <c r="BW51" s="70">
        <v>300</v>
      </c>
      <c r="BX51" s="70">
        <v>300</v>
      </c>
      <c r="BY51" s="70">
        <v>200</v>
      </c>
      <c r="BZ51" s="69">
        <v>214</v>
      </c>
      <c r="CA51" s="70">
        <f>+[4]GABON!BQ78</f>
        <v>371.12799999999999</v>
      </c>
      <c r="CB51" s="70">
        <v>330</v>
      </c>
      <c r="CC51" s="70">
        <v>330</v>
      </c>
      <c r="CD51" s="70">
        <v>330</v>
      </c>
      <c r="CE51" s="70">
        <v>129.47</v>
      </c>
      <c r="CF51" s="70">
        <v>129.47</v>
      </c>
      <c r="CG51" s="70">
        <v>129.47</v>
      </c>
      <c r="CH51" s="70">
        <v>129.47</v>
      </c>
      <c r="CI51" s="70">
        <v>129.47</v>
      </c>
      <c r="CJ51" s="69">
        <v>129.47</v>
      </c>
      <c r="CK51" s="69">
        <v>129.47</v>
      </c>
      <c r="CL51" s="70">
        <f>+[4]GABON!CB78</f>
        <v>966.56143999999995</v>
      </c>
      <c r="CM51" s="70">
        <v>142.417</v>
      </c>
      <c r="CN51" s="70">
        <v>142.417</v>
      </c>
      <c r="CO51" s="70">
        <v>142.417</v>
      </c>
      <c r="CP51" s="70">
        <v>145.26534000000001</v>
      </c>
      <c r="CQ51" s="70">
        <v>142.417</v>
      </c>
      <c r="CR51" s="70">
        <v>135.29614999999998</v>
      </c>
      <c r="CS51" s="70">
        <v>1084.4819356800001</v>
      </c>
      <c r="CT51" s="70">
        <v>1063.217584</v>
      </c>
      <c r="CU51" s="70">
        <v>1010.0567047999999</v>
      </c>
      <c r="CV51" s="70">
        <v>1073.8497598399999</v>
      </c>
      <c r="CW51" s="70">
        <v>1063.217584</v>
      </c>
      <c r="CX51" s="70">
        <v>1073.8497598399999</v>
      </c>
      <c r="CY51" s="70">
        <v>1063.217584</v>
      </c>
      <c r="CZ51" s="70">
        <v>1041.9532323199999</v>
      </c>
      <c r="DA51" s="70">
        <f>+[4]GABON!CN78</f>
        <v>700</v>
      </c>
      <c r="DB51" s="69">
        <v>1476.3600000000001</v>
      </c>
      <c r="DC51" s="69">
        <v>1476.3600000000001</v>
      </c>
      <c r="DD51" s="69">
        <v>1446.8328000000001</v>
      </c>
      <c r="DE51" s="69">
        <v>1283.835</v>
      </c>
      <c r="DF51" s="69">
        <v>1222.7</v>
      </c>
      <c r="DG51" s="69">
        <v>1186.019</v>
      </c>
      <c r="DH51" s="69">
        <v>1283.835</v>
      </c>
      <c r="DI51" s="69">
        <v>1222.7</v>
      </c>
      <c r="DJ51" s="69">
        <v>1186.019</v>
      </c>
      <c r="DK51" s="69">
        <v>1283.835</v>
      </c>
      <c r="DL51" s="69">
        <v>1222.7</v>
      </c>
      <c r="DM51" s="69">
        <v>1186.019</v>
      </c>
      <c r="DN51" s="71">
        <f>+[4]GABON!DA78</f>
        <v>634</v>
      </c>
      <c r="DO51" s="69">
        <v>1186.019</v>
      </c>
      <c r="DP51" s="69">
        <v>1406.1</v>
      </c>
      <c r="DQ51" s="69">
        <v>1406.1</v>
      </c>
      <c r="DR51" s="69">
        <v>1406.1</v>
      </c>
      <c r="DS51" s="69">
        <v>1000</v>
      </c>
      <c r="DT51" s="69">
        <v>1000</v>
      </c>
      <c r="DU51" s="69">
        <v>1000</v>
      </c>
      <c r="DV51" s="72">
        <f>+[4]GABON!DK78</f>
        <v>1000</v>
      </c>
      <c r="DW51" s="73">
        <f>+[4]GABON!DL78</f>
        <v>1000</v>
      </c>
      <c r="DX51" s="74">
        <f>+[4]GABON!DM78</f>
        <v>1000</v>
      </c>
      <c r="DZ51" s="69">
        <f>+[4]GABON!DO78</f>
        <v>1828.1300000000003</v>
      </c>
      <c r="EC51" s="69">
        <f>+[4]GABON!DR78</f>
        <v>2285.14</v>
      </c>
      <c r="EF51" s="69">
        <f>+[4]GABON!DU78</f>
        <v>2856.4250000000002</v>
      </c>
      <c r="EI51" s="69">
        <f>+[4]GABON!DX78</f>
        <v>2856.4250000000002</v>
      </c>
      <c r="EL51" s="69">
        <f>+[4]GABON!EA78</f>
        <v>2856.4250000000002</v>
      </c>
      <c r="EO51" s="69">
        <f>+[4]GABON!ED78</f>
        <v>2856.4250000000002</v>
      </c>
    </row>
    <row r="52" spans="1:145" ht="15.5" x14ac:dyDescent="0.35">
      <c r="A52" s="56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41"/>
      <c r="BN52" s="70"/>
      <c r="BO52" s="70"/>
      <c r="BP52" s="80"/>
      <c r="BQ52" s="39"/>
      <c r="BR52" s="70"/>
      <c r="BS52" s="70"/>
      <c r="BT52" s="80"/>
      <c r="BU52" s="70"/>
      <c r="BV52" s="70"/>
      <c r="BW52" s="41"/>
      <c r="BX52" s="78">
        <v>0</v>
      </c>
      <c r="BY52" s="70"/>
      <c r="BZ52" s="79">
        <v>0.99618533171763035</v>
      </c>
      <c r="CA52" s="70"/>
      <c r="CB52" s="39"/>
      <c r="CC52" s="39"/>
      <c r="CD52" s="39"/>
      <c r="CE52" s="41"/>
      <c r="CF52" s="41"/>
      <c r="CG52" s="41"/>
      <c r="CH52" s="41"/>
      <c r="CI52" s="41"/>
      <c r="CJ52" s="79"/>
      <c r="CK52" s="79"/>
      <c r="CL52" s="70"/>
      <c r="CM52" s="41"/>
      <c r="CN52" s="80"/>
      <c r="CO52" s="80"/>
      <c r="CP52" s="80"/>
      <c r="CQ52" s="80"/>
      <c r="CR52" s="80"/>
      <c r="CS52" s="80"/>
      <c r="CT52" s="80"/>
      <c r="CU52" s="80"/>
      <c r="CV52" s="80"/>
      <c r="CW52" s="80">
        <v>0</v>
      </c>
      <c r="CX52" s="70"/>
      <c r="CY52" s="81">
        <v>0</v>
      </c>
      <c r="CZ52" s="70"/>
      <c r="DA52" s="70">
        <f>DA53/CL53-1</f>
        <v>0</v>
      </c>
      <c r="DB52" s="69"/>
      <c r="DC52" s="83"/>
      <c r="DD52" s="69"/>
      <c r="DE52" s="69"/>
      <c r="DF52" s="83"/>
      <c r="DG52" s="69"/>
      <c r="DH52" s="69"/>
      <c r="DI52" s="69"/>
      <c r="DJ52" s="69"/>
      <c r="DK52" s="69"/>
      <c r="DL52" s="69"/>
      <c r="DM52" s="69"/>
      <c r="DN52" s="71"/>
      <c r="DO52" s="69"/>
      <c r="DP52" s="69"/>
      <c r="DQ52" s="69"/>
      <c r="DR52" s="69"/>
      <c r="DS52" s="69"/>
      <c r="DT52" s="69"/>
      <c r="DU52" s="69"/>
      <c r="DV52" s="72"/>
      <c r="DW52" s="85"/>
      <c r="DX52" s="74"/>
      <c r="DZ52" s="69"/>
      <c r="EC52" s="69"/>
      <c r="EF52" s="69"/>
      <c r="EI52" s="69"/>
      <c r="EL52" s="69"/>
      <c r="EO52" s="69"/>
    </row>
    <row r="53" spans="1:145" ht="15.5" x14ac:dyDescent="0.35">
      <c r="A53" s="56" t="s">
        <v>83</v>
      </c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>
        <f>AE54+AE55</f>
        <v>0</v>
      </c>
      <c r="AF53" s="69"/>
      <c r="AG53" s="69"/>
      <c r="AH53" s="69"/>
      <c r="AI53" s="69"/>
      <c r="AJ53" s="70">
        <f t="shared" ref="AJ53:AY53" si="46">AJ54+AJ55</f>
        <v>0</v>
      </c>
      <c r="AK53" s="70">
        <f t="shared" si="46"/>
        <v>0</v>
      </c>
      <c r="AL53" s="70">
        <f t="shared" si="46"/>
        <v>0</v>
      </c>
      <c r="AM53" s="70">
        <f t="shared" si="46"/>
        <v>0</v>
      </c>
      <c r="AN53" s="70">
        <f t="shared" si="46"/>
        <v>0</v>
      </c>
      <c r="AO53" s="70">
        <f t="shared" si="46"/>
        <v>0</v>
      </c>
      <c r="AP53" s="70">
        <f t="shared" si="46"/>
        <v>0</v>
      </c>
      <c r="AQ53" s="70">
        <f t="shared" si="46"/>
        <v>0</v>
      </c>
      <c r="AR53" s="70">
        <f t="shared" si="46"/>
        <v>0</v>
      </c>
      <c r="AS53" s="70">
        <f t="shared" si="46"/>
        <v>7</v>
      </c>
      <c r="AT53" s="70">
        <f t="shared" si="46"/>
        <v>0</v>
      </c>
      <c r="AU53" s="70">
        <f t="shared" si="46"/>
        <v>0</v>
      </c>
      <c r="AV53" s="70">
        <f t="shared" si="46"/>
        <v>0</v>
      </c>
      <c r="AW53" s="70">
        <f t="shared" si="46"/>
        <v>0</v>
      </c>
      <c r="AX53" s="70">
        <f t="shared" si="46"/>
        <v>22.4</v>
      </c>
      <c r="AY53" s="70">
        <f t="shared" si="46"/>
        <v>0</v>
      </c>
      <c r="AZ53" s="70">
        <v>79.7</v>
      </c>
      <c r="BA53" s="70">
        <v>79.7</v>
      </c>
      <c r="BB53" s="70">
        <v>79.7</v>
      </c>
      <c r="BC53" s="70">
        <v>79.7</v>
      </c>
      <c r="BD53" s="70">
        <v>79.7</v>
      </c>
      <c r="BE53" s="70">
        <v>79.7</v>
      </c>
      <c r="BF53" s="70">
        <f>BF54+BF55</f>
        <v>79.7</v>
      </c>
      <c r="BG53" s="70">
        <v>159.09597093789515</v>
      </c>
      <c r="BH53" s="70">
        <v>79.7</v>
      </c>
      <c r="BI53" s="70">
        <v>159.09597093789515</v>
      </c>
      <c r="BJ53" s="70">
        <v>79.7</v>
      </c>
      <c r="BK53" s="70">
        <v>159.09597093789515</v>
      </c>
      <c r="BL53" s="70">
        <v>79.7</v>
      </c>
      <c r="BM53" s="70">
        <v>159.09597093789515</v>
      </c>
      <c r="BN53" s="70">
        <v>79.7</v>
      </c>
      <c r="BO53" s="70">
        <f>BO54+BO55</f>
        <v>79.7</v>
      </c>
      <c r="BP53" s="70">
        <v>91.7</v>
      </c>
      <c r="BQ53" s="70">
        <v>159.09597093789515</v>
      </c>
      <c r="BR53" s="70">
        <v>79.7</v>
      </c>
      <c r="BS53" s="70">
        <v>79.7</v>
      </c>
      <c r="BT53" s="70">
        <v>159.09597093789515</v>
      </c>
      <c r="BU53" s="70">
        <v>79.7</v>
      </c>
      <c r="BV53" s="70">
        <v>79.7</v>
      </c>
      <c r="BW53" s="70">
        <v>159.09597093789515</v>
      </c>
      <c r="BX53" s="70">
        <v>79.7</v>
      </c>
      <c r="BY53" s="70">
        <v>79.7</v>
      </c>
      <c r="BZ53" s="69">
        <v>159.09597093789515</v>
      </c>
      <c r="CA53" s="70">
        <f>CA54+CA55</f>
        <v>79.7</v>
      </c>
      <c r="CB53" s="70">
        <v>75.900000000000006</v>
      </c>
      <c r="CC53" s="70">
        <v>75.900000000000006</v>
      </c>
      <c r="CD53" s="70">
        <v>75.900000000000006</v>
      </c>
      <c r="CE53" s="70">
        <v>75.900000000000006</v>
      </c>
      <c r="CF53" s="70">
        <v>75.900000000000006</v>
      </c>
      <c r="CG53" s="70">
        <v>75.900000000000006</v>
      </c>
      <c r="CH53" s="70">
        <v>75.900000000000006</v>
      </c>
      <c r="CI53" s="70">
        <v>75.900000000000006</v>
      </c>
      <c r="CJ53" s="69">
        <v>75.900000000000006</v>
      </c>
      <c r="CK53" s="69">
        <v>75.900000000000006</v>
      </c>
      <c r="CL53" s="70">
        <f>CL54+CL55</f>
        <v>75.900000000000006</v>
      </c>
      <c r="CM53" s="70">
        <v>75.900000000000006</v>
      </c>
      <c r="CN53" s="70">
        <v>75.900000000000006</v>
      </c>
      <c r="CO53" s="70">
        <v>75.900000000000006</v>
      </c>
      <c r="CP53" s="70">
        <v>75.900000000000006</v>
      </c>
      <c r="CQ53" s="70">
        <v>75.900000000000006</v>
      </c>
      <c r="CR53" s="70">
        <v>75.900000000000006</v>
      </c>
      <c r="CS53" s="70">
        <v>75.900000000000006</v>
      </c>
      <c r="CT53" s="70">
        <v>75.900000000000006</v>
      </c>
      <c r="CU53" s="70">
        <v>75.900000000000006</v>
      </c>
      <c r="CV53" s="70">
        <v>75.900000000000006</v>
      </c>
      <c r="CW53" s="70">
        <v>75.900000000000006</v>
      </c>
      <c r="CX53" s="70">
        <v>75.900000000000006</v>
      </c>
      <c r="CY53" s="70">
        <v>75.900000000000006</v>
      </c>
      <c r="CZ53" s="70">
        <v>75.900000000000006</v>
      </c>
      <c r="DA53" s="70">
        <f t="shared" ref="DA53" si="47">DA54+DA55</f>
        <v>75.900000000000006</v>
      </c>
      <c r="DB53" s="69">
        <v>75.900000000000006</v>
      </c>
      <c r="DC53" s="69">
        <v>75.900000000000006</v>
      </c>
      <c r="DD53" s="69">
        <v>75.900000000000006</v>
      </c>
      <c r="DE53" s="69">
        <v>75.900000000000006</v>
      </c>
      <c r="DF53" s="69">
        <v>75.900000000000006</v>
      </c>
      <c r="DG53" s="69">
        <v>75.900000000000006</v>
      </c>
      <c r="DH53" s="69">
        <v>75.900000000000006</v>
      </c>
      <c r="DI53" s="69">
        <v>75.900000000000006</v>
      </c>
      <c r="DJ53" s="69">
        <v>75.900000000000006</v>
      </c>
      <c r="DK53" s="69">
        <v>75.900000000000006</v>
      </c>
      <c r="DL53" s="69">
        <v>75.900000000000006</v>
      </c>
      <c r="DM53" s="69">
        <v>75.900000000000006</v>
      </c>
      <c r="DN53" s="71">
        <f t="shared" ref="DN53" si="48">DN54+DN55</f>
        <v>75.900000000000006</v>
      </c>
      <c r="DO53" s="69">
        <v>75.900000000000006</v>
      </c>
      <c r="DP53" s="69">
        <v>75.900000000000006</v>
      </c>
      <c r="DQ53" s="69">
        <v>75.900000000000006</v>
      </c>
      <c r="DR53" s="69">
        <v>75.900000000000006</v>
      </c>
      <c r="DS53" s="69">
        <v>75.900000000000006</v>
      </c>
      <c r="DT53" s="69">
        <v>75.900000000000006</v>
      </c>
      <c r="DU53" s="69">
        <v>75.900000000000006</v>
      </c>
      <c r="DV53" s="72">
        <f>DV54+DV55</f>
        <v>75.900000000000006</v>
      </c>
      <c r="DW53" s="73">
        <f>DW54+DW55</f>
        <v>75.900000000000006</v>
      </c>
      <c r="DX53" s="74">
        <f>DX54+DX55</f>
        <v>75.900000000000006</v>
      </c>
      <c r="DZ53" s="69">
        <f>DZ54+DZ55</f>
        <v>75.900000000000006</v>
      </c>
      <c r="EC53" s="69">
        <f>EC54+EC55</f>
        <v>75.900000000000006</v>
      </c>
      <c r="EF53" s="69">
        <f>EF54+EF55</f>
        <v>75.900000000000006</v>
      </c>
      <c r="EI53" s="69">
        <f>EI54+EI55</f>
        <v>75.900000000000006</v>
      </c>
      <c r="EL53" s="69">
        <f>EL54+EL55</f>
        <v>75.900000000000006</v>
      </c>
      <c r="EO53" s="69">
        <f>EO54+EO55</f>
        <v>75.900000000000006</v>
      </c>
    </row>
    <row r="54" spans="1:145" ht="15.5" x14ac:dyDescent="0.35">
      <c r="A54" s="56" t="s">
        <v>69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70"/>
      <c r="AX54" s="70"/>
      <c r="AY54" s="70"/>
      <c r="AZ54" s="70"/>
      <c r="BA54" s="70"/>
      <c r="BB54" s="70"/>
      <c r="BC54" s="70"/>
      <c r="BD54" s="70"/>
      <c r="BE54" s="70"/>
      <c r="BF54" s="70"/>
      <c r="BG54" s="70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70"/>
      <c r="BV54" s="70"/>
      <c r="BW54" s="70"/>
      <c r="BX54" s="70"/>
      <c r="BY54" s="70"/>
      <c r="BZ54" s="69"/>
      <c r="CA54" s="70"/>
      <c r="CB54" s="70"/>
      <c r="CC54" s="70"/>
      <c r="CD54" s="70"/>
      <c r="CE54" s="70"/>
      <c r="CF54" s="70"/>
      <c r="CG54" s="70"/>
      <c r="CH54" s="70"/>
      <c r="CI54" s="70"/>
      <c r="CJ54" s="69"/>
      <c r="CK54" s="69"/>
      <c r="CL54" s="70"/>
      <c r="CM54" s="70"/>
      <c r="CN54" s="70"/>
      <c r="CO54" s="70"/>
      <c r="CP54" s="70"/>
      <c r="CQ54" s="70"/>
      <c r="CR54" s="70"/>
      <c r="CS54" s="70"/>
      <c r="CT54" s="70"/>
      <c r="CU54" s="70"/>
      <c r="CV54" s="70"/>
      <c r="CW54" s="70"/>
      <c r="CX54" s="70"/>
      <c r="CY54" s="70"/>
      <c r="CZ54" s="70"/>
      <c r="DA54" s="70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71"/>
      <c r="DO54" s="69"/>
      <c r="DP54" s="69"/>
      <c r="DQ54" s="69"/>
      <c r="DR54" s="69"/>
      <c r="DS54" s="69"/>
      <c r="DT54" s="69"/>
      <c r="DU54" s="69"/>
      <c r="DV54" s="72"/>
      <c r="DW54" s="73"/>
      <c r="DX54" s="74"/>
      <c r="DZ54" s="69"/>
      <c r="EC54" s="69"/>
      <c r="EF54" s="69"/>
      <c r="EI54" s="69"/>
      <c r="EL54" s="69"/>
      <c r="EO54" s="69"/>
    </row>
    <row r="55" spans="1:145" ht="15.5" x14ac:dyDescent="0.35">
      <c r="A55" s="27" t="s">
        <v>71</v>
      </c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8"/>
      <c r="Y55" s="58"/>
      <c r="Z55" s="57"/>
      <c r="AA55" s="57"/>
      <c r="AB55" s="57"/>
      <c r="AC55" s="57"/>
      <c r="AD55" s="57"/>
      <c r="AE55" s="57"/>
      <c r="AF55" s="57"/>
      <c r="AG55" s="57"/>
      <c r="AH55" s="57"/>
      <c r="AI55" s="57"/>
      <c r="AJ55" s="58"/>
      <c r="AK55" s="58"/>
      <c r="AL55" s="58"/>
      <c r="AM55" s="58"/>
      <c r="AN55" s="58"/>
      <c r="AO55" s="58"/>
      <c r="AP55" s="58"/>
      <c r="AQ55" s="58"/>
      <c r="AR55" s="58"/>
      <c r="AS55" s="58">
        <f>[4]GABON!$AJ$70</f>
        <v>7</v>
      </c>
      <c r="AT55" s="58"/>
      <c r="AU55" s="58"/>
      <c r="AV55" s="58"/>
      <c r="AW55" s="58"/>
      <c r="AX55" s="58">
        <f>[4]GABON!$AO$70</f>
        <v>22.4</v>
      </c>
      <c r="AY55" s="58"/>
      <c r="AZ55" s="58">
        <v>79.7</v>
      </c>
      <c r="BA55" s="70">
        <v>79.7</v>
      </c>
      <c r="BB55" s="58">
        <v>79.7</v>
      </c>
      <c r="BC55" s="70">
        <v>79.7</v>
      </c>
      <c r="BD55" s="58">
        <v>79.7</v>
      </c>
      <c r="BE55" s="70">
        <v>79.7</v>
      </c>
      <c r="BF55" s="58">
        <f>[4]GABON!$AP$70</f>
        <v>79.7</v>
      </c>
      <c r="BG55" s="58">
        <v>159.09597093789515</v>
      </c>
      <c r="BH55" s="70">
        <v>79.7</v>
      </c>
      <c r="BI55" s="58">
        <v>159.09597093789515</v>
      </c>
      <c r="BJ55" s="70">
        <v>79.7</v>
      </c>
      <c r="BK55" s="70">
        <v>159.09597093789515</v>
      </c>
      <c r="BL55" s="70">
        <v>79.7</v>
      </c>
      <c r="BM55" s="58">
        <v>159.09597093789515</v>
      </c>
      <c r="BN55" s="70">
        <v>79.7</v>
      </c>
      <c r="BO55" s="58">
        <f>[4]GABON!$AP$70</f>
        <v>79.7</v>
      </c>
      <c r="BP55" s="58">
        <v>91.7</v>
      </c>
      <c r="BQ55" s="58">
        <v>159.09597093789515</v>
      </c>
      <c r="BR55" s="70">
        <v>79.7</v>
      </c>
      <c r="BS55" s="70">
        <v>79.7</v>
      </c>
      <c r="BT55" s="58">
        <v>159.09597093789515</v>
      </c>
      <c r="BU55" s="70">
        <v>79.7</v>
      </c>
      <c r="BV55" s="70">
        <v>79.7</v>
      </c>
      <c r="BW55" s="58">
        <v>159.09597093789515</v>
      </c>
      <c r="BX55" s="70">
        <v>79.7</v>
      </c>
      <c r="BY55" s="70">
        <v>79.7</v>
      </c>
      <c r="BZ55" s="57">
        <v>159.09597093789515</v>
      </c>
      <c r="CA55" s="58">
        <f>[4]GABON!$AP$70</f>
        <v>79.7</v>
      </c>
      <c r="CB55" s="58">
        <v>75.900000000000006</v>
      </c>
      <c r="CC55" s="58">
        <v>75.900000000000006</v>
      </c>
      <c r="CD55" s="58">
        <v>75.900000000000006</v>
      </c>
      <c r="CE55" s="58">
        <v>75.900000000000006</v>
      </c>
      <c r="CF55" s="58">
        <v>75.900000000000006</v>
      </c>
      <c r="CG55" s="58">
        <v>75.900000000000006</v>
      </c>
      <c r="CH55" s="58">
        <v>75.900000000000006</v>
      </c>
      <c r="CI55" s="58">
        <v>75.900000000000006</v>
      </c>
      <c r="CJ55" s="57">
        <v>75.900000000000006</v>
      </c>
      <c r="CK55" s="57">
        <v>75.900000000000006</v>
      </c>
      <c r="CL55" s="58">
        <f>[4]GABON!$BM$70</f>
        <v>75.900000000000006</v>
      </c>
      <c r="CM55" s="58">
        <v>75.900000000000006</v>
      </c>
      <c r="CN55" s="58">
        <v>75.900000000000006</v>
      </c>
      <c r="CO55" s="58">
        <v>75.900000000000006</v>
      </c>
      <c r="CP55" s="58">
        <v>75.900000000000006</v>
      </c>
      <c r="CQ55" s="58">
        <v>75.900000000000006</v>
      </c>
      <c r="CR55" s="58">
        <v>75.900000000000006</v>
      </c>
      <c r="CS55" s="58">
        <v>75.900000000000006</v>
      </c>
      <c r="CT55" s="58">
        <v>75.900000000000006</v>
      </c>
      <c r="CU55" s="58">
        <v>75.900000000000006</v>
      </c>
      <c r="CV55" s="58">
        <v>75.900000000000006</v>
      </c>
      <c r="CW55" s="58">
        <v>75.900000000000006</v>
      </c>
      <c r="CX55" s="58">
        <v>75.900000000000006</v>
      </c>
      <c r="CY55" s="58">
        <v>75.900000000000006</v>
      </c>
      <c r="CZ55" s="58">
        <v>75.900000000000006</v>
      </c>
      <c r="DA55" s="58">
        <f>[4]GABON!$BM$70</f>
        <v>75.900000000000006</v>
      </c>
      <c r="DB55" s="57">
        <v>75.900000000000006</v>
      </c>
      <c r="DC55" s="57">
        <v>75.900000000000006</v>
      </c>
      <c r="DD55" s="57">
        <v>75.900000000000006</v>
      </c>
      <c r="DE55" s="57">
        <v>75.900000000000006</v>
      </c>
      <c r="DF55" s="57">
        <v>75.900000000000006</v>
      </c>
      <c r="DG55" s="57">
        <v>75.900000000000006</v>
      </c>
      <c r="DH55" s="57">
        <v>75.900000000000006</v>
      </c>
      <c r="DI55" s="57">
        <v>75.900000000000006</v>
      </c>
      <c r="DJ55" s="57">
        <v>75.900000000000006</v>
      </c>
      <c r="DK55" s="57">
        <v>75.900000000000006</v>
      </c>
      <c r="DL55" s="57">
        <v>75.900000000000006</v>
      </c>
      <c r="DM55" s="57">
        <v>75.900000000000006</v>
      </c>
      <c r="DN55" s="59">
        <f>[4]GABON!$BM$70</f>
        <v>75.900000000000006</v>
      </c>
      <c r="DO55" s="57">
        <v>75.900000000000006</v>
      </c>
      <c r="DP55" s="57">
        <v>75.900000000000006</v>
      </c>
      <c r="DQ55" s="57">
        <v>75.900000000000006</v>
      </c>
      <c r="DR55" s="57">
        <v>75.900000000000006</v>
      </c>
      <c r="DS55" s="57">
        <v>75.900000000000006</v>
      </c>
      <c r="DT55" s="57">
        <v>75.900000000000006</v>
      </c>
      <c r="DU55" s="57">
        <v>75.900000000000006</v>
      </c>
      <c r="DV55" s="60">
        <f>[4]GABON!$BM$70</f>
        <v>75.900000000000006</v>
      </c>
      <c r="DW55" s="61">
        <f>[4]GABON!$BM$70</f>
        <v>75.900000000000006</v>
      </c>
      <c r="DX55" s="62">
        <f>[4]GABON!$BM$70</f>
        <v>75.900000000000006</v>
      </c>
      <c r="DZ55" s="57">
        <f>[4]GABON!$BM$70</f>
        <v>75.900000000000006</v>
      </c>
      <c r="EC55" s="57">
        <f>[4]GABON!$BM$70</f>
        <v>75.900000000000006</v>
      </c>
      <c r="EF55" s="57">
        <f>[4]GABON!$BM$70</f>
        <v>75.900000000000006</v>
      </c>
      <c r="EI55" s="57">
        <f>[4]GABON!$BM$70</f>
        <v>75.900000000000006</v>
      </c>
      <c r="EL55" s="57">
        <f>[4]GABON!$BM$70</f>
        <v>75.900000000000006</v>
      </c>
      <c r="EO55" s="57">
        <f>[4]GABON!$BM$70</f>
        <v>75.900000000000006</v>
      </c>
    </row>
    <row r="56" spans="1:145" ht="15.5" x14ac:dyDescent="0.35">
      <c r="A56" s="2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8"/>
      <c r="Y56" s="58"/>
      <c r="Z56" s="57"/>
      <c r="AA56" s="57"/>
      <c r="AB56" s="57"/>
      <c r="AC56" s="57"/>
      <c r="AD56" s="57"/>
      <c r="AE56" s="57"/>
      <c r="AF56" s="57"/>
      <c r="AG56" s="57"/>
      <c r="AH56" s="57"/>
      <c r="AI56" s="57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41"/>
      <c r="BN56" s="58"/>
      <c r="BO56" s="41"/>
      <c r="BP56" s="80"/>
      <c r="BQ56" s="39"/>
      <c r="BR56" s="58"/>
      <c r="BS56" s="58"/>
      <c r="BT56" s="76"/>
      <c r="BU56" s="77"/>
      <c r="BV56" s="58"/>
      <c r="BW56" s="41"/>
      <c r="BX56" s="78"/>
      <c r="BY56" s="58"/>
      <c r="BZ56" s="79"/>
      <c r="CA56" s="41"/>
      <c r="CB56" s="39"/>
      <c r="CC56" s="39"/>
      <c r="CD56" s="39"/>
      <c r="CE56" s="41"/>
      <c r="CF56" s="41"/>
      <c r="CG56" s="41"/>
      <c r="CH56" s="41"/>
      <c r="CI56" s="41"/>
      <c r="CJ56" s="79"/>
      <c r="CK56" s="79"/>
      <c r="CL56" s="41"/>
      <c r="CM56" s="41"/>
      <c r="CN56" s="80"/>
      <c r="CO56" s="80"/>
      <c r="CP56" s="80"/>
      <c r="CQ56" s="80"/>
      <c r="CR56" s="80"/>
      <c r="CS56" s="80"/>
      <c r="CT56" s="80"/>
      <c r="CU56" s="80"/>
      <c r="CV56" s="80"/>
      <c r="CW56" s="80"/>
      <c r="CX56" s="82"/>
      <c r="CY56" s="81"/>
      <c r="CZ56" s="82"/>
      <c r="DA56" s="41"/>
      <c r="DB56" s="75">
        <v>0.10069811320754729</v>
      </c>
      <c r="DC56" s="83">
        <v>3.0999999999999917E-2</v>
      </c>
      <c r="DD56" s="75">
        <v>1.0380000000000056E-2</v>
      </c>
      <c r="DE56" s="75"/>
      <c r="DF56" s="83"/>
      <c r="DG56" s="75"/>
      <c r="DH56" s="75"/>
      <c r="DI56" s="75"/>
      <c r="DJ56" s="75"/>
      <c r="DK56" s="75"/>
      <c r="DL56" s="75"/>
      <c r="DM56" s="75"/>
      <c r="DN56" s="51"/>
      <c r="DO56" s="75"/>
      <c r="DP56" s="75"/>
      <c r="DQ56" s="75"/>
      <c r="DR56" s="75"/>
      <c r="DS56" s="75"/>
      <c r="DT56" s="75"/>
      <c r="DU56" s="75"/>
      <c r="DV56" s="84"/>
      <c r="DW56" s="85"/>
      <c r="DX56" s="86"/>
      <c r="DZ56" s="75"/>
      <c r="EC56" s="75"/>
      <c r="EF56" s="75"/>
      <c r="EI56" s="75"/>
      <c r="EL56" s="75"/>
      <c r="EO56" s="75"/>
    </row>
    <row r="57" spans="1:145" ht="15.5" x14ac:dyDescent="0.35">
      <c r="A57" s="56" t="s">
        <v>84</v>
      </c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8"/>
      <c r="Y57" s="58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8">
        <f>AJ58+AJ59</f>
        <v>0</v>
      </c>
      <c r="AK57" s="58"/>
      <c r="AL57" s="58"/>
      <c r="AM57" s="58"/>
      <c r="AN57" s="58"/>
      <c r="AO57" s="58">
        <f t="shared" ref="AO57:CZ57" si="49">AO58+AO59</f>
        <v>0</v>
      </c>
      <c r="AP57" s="58">
        <f t="shared" si="49"/>
        <v>0</v>
      </c>
      <c r="AQ57" s="58">
        <f t="shared" si="49"/>
        <v>0</v>
      </c>
      <c r="AR57" s="58">
        <f t="shared" si="49"/>
        <v>0</v>
      </c>
      <c r="AS57" s="58">
        <f t="shared" si="49"/>
        <v>0</v>
      </c>
      <c r="AT57" s="58">
        <f t="shared" si="49"/>
        <v>0</v>
      </c>
      <c r="AU57" s="58">
        <f t="shared" si="49"/>
        <v>0</v>
      </c>
      <c r="AV57" s="58">
        <f t="shared" si="49"/>
        <v>0</v>
      </c>
      <c r="AW57" s="58">
        <f t="shared" si="49"/>
        <v>0</v>
      </c>
      <c r="AX57" s="58">
        <f t="shared" si="49"/>
        <v>0</v>
      </c>
      <c r="AY57" s="58">
        <f t="shared" si="49"/>
        <v>0</v>
      </c>
      <c r="AZ57" s="58">
        <f t="shared" si="49"/>
        <v>0</v>
      </c>
      <c r="BA57" s="58">
        <f t="shared" si="49"/>
        <v>0</v>
      </c>
      <c r="BB57" s="58">
        <f t="shared" si="49"/>
        <v>0.8</v>
      </c>
      <c r="BC57" s="58">
        <f t="shared" si="49"/>
        <v>0.8</v>
      </c>
      <c r="BD57" s="58">
        <f t="shared" si="49"/>
        <v>0.8</v>
      </c>
      <c r="BE57" s="58">
        <f t="shared" si="49"/>
        <v>0.8</v>
      </c>
      <c r="BF57" s="70">
        <f t="shared" si="49"/>
        <v>23</v>
      </c>
      <c r="BG57" s="70">
        <f t="shared" si="49"/>
        <v>16.48</v>
      </c>
      <c r="BH57" s="70">
        <f t="shared" si="49"/>
        <v>16.48</v>
      </c>
      <c r="BI57" s="70">
        <f t="shared" si="49"/>
        <v>30</v>
      </c>
      <c r="BJ57" s="70">
        <f t="shared" si="49"/>
        <v>30</v>
      </c>
      <c r="BK57" s="70">
        <f t="shared" si="49"/>
        <v>30</v>
      </c>
      <c r="BL57" s="70">
        <f t="shared" si="49"/>
        <v>30</v>
      </c>
      <c r="BM57" s="70">
        <f t="shared" si="49"/>
        <v>30</v>
      </c>
      <c r="BN57" s="70">
        <f t="shared" si="49"/>
        <v>30</v>
      </c>
      <c r="BO57" s="70">
        <f t="shared" si="49"/>
        <v>30</v>
      </c>
      <c r="BP57" s="70">
        <f t="shared" si="49"/>
        <v>30</v>
      </c>
      <c r="BQ57" s="70">
        <f t="shared" si="49"/>
        <v>30</v>
      </c>
      <c r="BR57" s="70">
        <f t="shared" si="49"/>
        <v>24.99</v>
      </c>
      <c r="BS57" s="70">
        <f t="shared" si="49"/>
        <v>20.816669999999998</v>
      </c>
      <c r="BT57" s="70">
        <f t="shared" si="49"/>
        <v>24.99</v>
      </c>
      <c r="BU57" s="70">
        <f t="shared" si="49"/>
        <v>20.816669999999998</v>
      </c>
      <c r="BV57" s="70">
        <f t="shared" si="49"/>
        <v>17.340286109999997</v>
      </c>
      <c r="BW57" s="70">
        <f t="shared" si="49"/>
        <v>5</v>
      </c>
      <c r="BX57" s="70">
        <f t="shared" si="49"/>
        <v>5</v>
      </c>
      <c r="BY57" s="70">
        <f t="shared" si="49"/>
        <v>4.165</v>
      </c>
      <c r="BZ57" s="69">
        <f t="shared" si="49"/>
        <v>5</v>
      </c>
      <c r="CA57" s="70">
        <f t="shared" si="49"/>
        <v>5</v>
      </c>
      <c r="CB57" s="70">
        <f t="shared" si="49"/>
        <v>30</v>
      </c>
      <c r="CC57" s="70">
        <f t="shared" si="49"/>
        <v>30</v>
      </c>
      <c r="CD57" s="70">
        <f t="shared" si="49"/>
        <v>28.5</v>
      </c>
      <c r="CE57" s="70">
        <f t="shared" si="49"/>
        <v>30</v>
      </c>
      <c r="CF57" s="70">
        <f t="shared" si="49"/>
        <v>30</v>
      </c>
      <c r="CG57" s="70">
        <f t="shared" si="49"/>
        <v>28.5</v>
      </c>
      <c r="CH57" s="70">
        <f t="shared" si="49"/>
        <v>30</v>
      </c>
      <c r="CI57" s="70">
        <f t="shared" si="49"/>
        <v>30</v>
      </c>
      <c r="CJ57" s="69">
        <f t="shared" si="49"/>
        <v>30</v>
      </c>
      <c r="CK57" s="69">
        <f t="shared" si="49"/>
        <v>30</v>
      </c>
      <c r="CL57" s="70">
        <f t="shared" si="49"/>
        <v>30</v>
      </c>
      <c r="CM57" s="70">
        <f t="shared" si="49"/>
        <v>30</v>
      </c>
      <c r="CN57" s="70">
        <f t="shared" si="49"/>
        <v>30</v>
      </c>
      <c r="CO57" s="70">
        <f t="shared" si="49"/>
        <v>30</v>
      </c>
      <c r="CP57" s="70">
        <f t="shared" si="49"/>
        <v>30</v>
      </c>
      <c r="CQ57" s="70">
        <f t="shared" si="49"/>
        <v>30</v>
      </c>
      <c r="CR57" s="70">
        <f t="shared" si="49"/>
        <v>30</v>
      </c>
      <c r="CS57" s="70">
        <f t="shared" si="49"/>
        <v>30</v>
      </c>
      <c r="CT57" s="70">
        <f t="shared" si="49"/>
        <v>30</v>
      </c>
      <c r="CU57" s="70">
        <f t="shared" si="49"/>
        <v>30</v>
      </c>
      <c r="CV57" s="70">
        <f t="shared" si="49"/>
        <v>30</v>
      </c>
      <c r="CW57" s="70">
        <f t="shared" si="49"/>
        <v>30</v>
      </c>
      <c r="CX57" s="70">
        <f t="shared" si="49"/>
        <v>30</v>
      </c>
      <c r="CY57" s="70">
        <f t="shared" si="49"/>
        <v>30</v>
      </c>
      <c r="CZ57" s="70">
        <f t="shared" si="49"/>
        <v>30</v>
      </c>
      <c r="DA57" s="70">
        <f t="shared" ref="DA57:EF57" si="50">DA58+DA59</f>
        <v>30</v>
      </c>
      <c r="DB57" s="69">
        <f t="shared" si="50"/>
        <v>30.900000000000002</v>
      </c>
      <c r="DC57" s="69">
        <f t="shared" si="50"/>
        <v>30</v>
      </c>
      <c r="DD57" s="69">
        <f t="shared" si="50"/>
        <v>28.799999999999997</v>
      </c>
      <c r="DE57" s="69">
        <f t="shared" si="50"/>
        <v>30.6</v>
      </c>
      <c r="DF57" s="69">
        <f t="shared" si="50"/>
        <v>30</v>
      </c>
      <c r="DG57" s="69">
        <f t="shared" si="50"/>
        <v>29.4</v>
      </c>
      <c r="DH57" s="69">
        <f t="shared" si="50"/>
        <v>30.6</v>
      </c>
      <c r="DI57" s="69">
        <f t="shared" si="50"/>
        <v>30</v>
      </c>
      <c r="DJ57" s="69">
        <f t="shared" si="50"/>
        <v>29.4</v>
      </c>
      <c r="DK57" s="69">
        <f t="shared" si="50"/>
        <v>30.6</v>
      </c>
      <c r="DL57" s="69">
        <f t="shared" si="50"/>
        <v>30</v>
      </c>
      <c r="DM57" s="69">
        <f t="shared" si="50"/>
        <v>29.4</v>
      </c>
      <c r="DN57" s="71">
        <f t="shared" si="50"/>
        <v>42.822000000000003</v>
      </c>
      <c r="DO57" s="69">
        <f t="shared" si="50"/>
        <v>29.4</v>
      </c>
      <c r="DP57" s="69">
        <v>98</v>
      </c>
      <c r="DQ57" s="69">
        <v>98</v>
      </c>
      <c r="DR57" s="69">
        <v>98</v>
      </c>
      <c r="DS57" s="69">
        <v>99.5</v>
      </c>
      <c r="DT57" s="69">
        <v>98</v>
      </c>
      <c r="DU57" s="69">
        <v>98</v>
      </c>
      <c r="DV57" s="72">
        <f t="shared" si="50"/>
        <v>99.5</v>
      </c>
      <c r="DW57" s="73">
        <f t="shared" si="50"/>
        <v>98</v>
      </c>
      <c r="DX57" s="74">
        <f t="shared" si="50"/>
        <v>96.5</v>
      </c>
      <c r="DY57">
        <f t="shared" si="50"/>
        <v>0</v>
      </c>
      <c r="DZ57" s="69">
        <f t="shared" si="50"/>
        <v>2030</v>
      </c>
      <c r="EA57">
        <f t="shared" si="50"/>
        <v>0</v>
      </c>
      <c r="EB57">
        <f t="shared" si="50"/>
        <v>0</v>
      </c>
      <c r="EC57" s="69">
        <f t="shared" si="50"/>
        <v>3030</v>
      </c>
      <c r="ED57">
        <f t="shared" si="50"/>
        <v>0</v>
      </c>
      <c r="EE57">
        <f t="shared" si="50"/>
        <v>0</v>
      </c>
      <c r="EF57" s="69">
        <f t="shared" si="50"/>
        <v>4530</v>
      </c>
      <c r="EI57" s="69">
        <f t="shared" ref="EI57" si="51">EI58+EI59</f>
        <v>5534.5</v>
      </c>
      <c r="EL57" s="69">
        <f t="shared" ref="EL57" si="52">EL58+EL59</f>
        <v>8539.6749999999993</v>
      </c>
      <c r="EO57" s="69">
        <f t="shared" ref="EO57" si="53">EO58+EO59</f>
        <v>10045.626249999999</v>
      </c>
    </row>
    <row r="58" spans="1:145" ht="15.5" x14ac:dyDescent="0.35">
      <c r="A58" s="56" t="s">
        <v>70</v>
      </c>
      <c r="B58" s="69"/>
      <c r="C58" s="69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69" t="str">
        <f>[3]CONGO!T52</f>
        <v>…</v>
      </c>
      <c r="S58" s="69" t="str">
        <f>[3]CONGO!U52</f>
        <v>…</v>
      </c>
      <c r="T58" s="69" t="str">
        <f>[3]CONGO!V52</f>
        <v>…</v>
      </c>
      <c r="U58" s="69" t="str">
        <f>[3]CONGO!W52</f>
        <v>…</v>
      </c>
      <c r="V58" s="69" t="str">
        <f>[3]CONGO!X52</f>
        <v>…</v>
      </c>
      <c r="W58" s="69" t="str">
        <f>[3]CONGO!Y52</f>
        <v>…</v>
      </c>
      <c r="X58" s="69" t="str">
        <f>[3]CONGO!Z52</f>
        <v>…</v>
      </c>
      <c r="Y58" s="69" t="str">
        <f>[3]CONGO!AA52</f>
        <v>…</v>
      </c>
      <c r="Z58" s="69" t="str">
        <f>[3]CONGO!AB52</f>
        <v>…</v>
      </c>
      <c r="AA58" s="69" t="str">
        <f>[3]CONGO!AC52</f>
        <v>…</v>
      </c>
      <c r="AB58" s="69" t="s">
        <v>85</v>
      </c>
      <c r="AC58" s="69">
        <v>200</v>
      </c>
      <c r="AD58" s="69" t="s">
        <v>86</v>
      </c>
      <c r="AE58" s="69" t="str">
        <f>[3]CONGO!AH52</f>
        <v>….</v>
      </c>
      <c r="AF58" s="69">
        <v>0</v>
      </c>
      <c r="AG58" s="69">
        <v>0</v>
      </c>
      <c r="AH58" s="69">
        <v>0</v>
      </c>
      <c r="AI58" s="69">
        <v>0</v>
      </c>
      <c r="AJ58" s="70">
        <f>[3]CONGO!AM52</f>
        <v>0</v>
      </c>
      <c r="AK58" s="70">
        <v>0</v>
      </c>
      <c r="AL58" s="70">
        <v>0</v>
      </c>
      <c r="AM58" s="70">
        <v>0</v>
      </c>
      <c r="AN58" s="70">
        <v>0</v>
      </c>
      <c r="AO58" s="70">
        <f>[3]CONGO!AR52</f>
        <v>0</v>
      </c>
      <c r="AP58" s="70">
        <v>0</v>
      </c>
      <c r="AQ58" s="70">
        <v>0</v>
      </c>
      <c r="AR58" s="70">
        <v>0</v>
      </c>
      <c r="AS58" s="70">
        <f>[3]CONGO!AV52</f>
        <v>0</v>
      </c>
      <c r="AT58" s="70">
        <v>0</v>
      </c>
      <c r="AU58" s="70">
        <v>0</v>
      </c>
      <c r="AV58" s="70">
        <v>0</v>
      </c>
      <c r="AW58" s="70">
        <v>0</v>
      </c>
      <c r="AX58" s="70">
        <f>[3]CONGO!BA52</f>
        <v>0</v>
      </c>
      <c r="AY58" s="70"/>
      <c r="AZ58" s="70">
        <v>0</v>
      </c>
      <c r="BA58" s="70">
        <v>0</v>
      </c>
      <c r="BB58" s="70">
        <v>0.8</v>
      </c>
      <c r="BC58" s="70">
        <v>0.8</v>
      </c>
      <c r="BD58" s="70">
        <v>0.8</v>
      </c>
      <c r="BE58" s="70">
        <v>0.8</v>
      </c>
      <c r="BF58" s="70">
        <f>[3]CONGO!BI52</f>
        <v>23</v>
      </c>
      <c r="BG58" s="70">
        <v>16.48</v>
      </c>
      <c r="BH58" s="70">
        <v>16.48</v>
      </c>
      <c r="BI58" s="70">
        <v>30</v>
      </c>
      <c r="BJ58" s="70">
        <v>30</v>
      </c>
      <c r="BK58" s="70">
        <v>30</v>
      </c>
      <c r="BL58" s="70">
        <v>30</v>
      </c>
      <c r="BM58" s="70">
        <v>30</v>
      </c>
      <c r="BN58" s="70">
        <v>30</v>
      </c>
      <c r="BO58" s="70">
        <f>[3]CONGO!BR52</f>
        <v>30</v>
      </c>
      <c r="BP58" s="70">
        <v>30</v>
      </c>
      <c r="BQ58" s="70">
        <v>30</v>
      </c>
      <c r="BR58" s="70">
        <v>24.99</v>
      </c>
      <c r="BS58" s="70">
        <v>20.816669999999998</v>
      </c>
      <c r="BT58" s="70">
        <v>24.99</v>
      </c>
      <c r="BU58" s="70">
        <v>20.816669999999998</v>
      </c>
      <c r="BV58" s="70">
        <v>17.340286109999997</v>
      </c>
      <c r="BW58" s="70">
        <v>5</v>
      </c>
      <c r="BX58" s="70">
        <v>5</v>
      </c>
      <c r="BY58" s="70">
        <v>4.165</v>
      </c>
      <c r="BZ58" s="69">
        <v>5</v>
      </c>
      <c r="CA58" s="70">
        <f>[3]CONGO!CD52</f>
        <v>5</v>
      </c>
      <c r="CB58" s="70">
        <v>30</v>
      </c>
      <c r="CC58" s="70">
        <v>30</v>
      </c>
      <c r="CD58" s="70">
        <v>28.5</v>
      </c>
      <c r="CE58" s="70">
        <v>30</v>
      </c>
      <c r="CF58" s="70">
        <v>30</v>
      </c>
      <c r="CG58" s="70">
        <v>28.5</v>
      </c>
      <c r="CH58" s="70">
        <v>30</v>
      </c>
      <c r="CI58" s="70">
        <v>30</v>
      </c>
      <c r="CJ58" s="69">
        <v>30</v>
      </c>
      <c r="CK58" s="69">
        <v>30</v>
      </c>
      <c r="CL58" s="70">
        <f>[3]CONGO!CO52</f>
        <v>30</v>
      </c>
      <c r="CM58" s="70">
        <v>30</v>
      </c>
      <c r="CN58" s="70">
        <v>30</v>
      </c>
      <c r="CO58" s="70">
        <v>30</v>
      </c>
      <c r="CP58" s="70">
        <v>30</v>
      </c>
      <c r="CQ58" s="70">
        <v>30</v>
      </c>
      <c r="CR58" s="70">
        <v>30</v>
      </c>
      <c r="CS58" s="70">
        <v>30</v>
      </c>
      <c r="CT58" s="70">
        <v>30</v>
      </c>
      <c r="CU58" s="70">
        <v>30</v>
      </c>
      <c r="CV58" s="70">
        <v>30</v>
      </c>
      <c r="CW58" s="70">
        <v>30</v>
      </c>
      <c r="CX58" s="70">
        <v>30</v>
      </c>
      <c r="CY58" s="70">
        <v>30</v>
      </c>
      <c r="CZ58" s="70">
        <v>30</v>
      </c>
      <c r="DA58" s="70">
        <f>[3]CONGO!DA52</f>
        <v>30</v>
      </c>
      <c r="DB58" s="69">
        <v>30.900000000000002</v>
      </c>
      <c r="DC58" s="69">
        <v>30</v>
      </c>
      <c r="DD58" s="69">
        <v>28.799999999999997</v>
      </c>
      <c r="DE58" s="69">
        <v>30.6</v>
      </c>
      <c r="DF58" s="69">
        <v>30</v>
      </c>
      <c r="DG58" s="69">
        <v>29.4</v>
      </c>
      <c r="DH58" s="69">
        <v>30.6</v>
      </c>
      <c r="DI58" s="69">
        <v>30</v>
      </c>
      <c r="DJ58" s="69">
        <v>29.4</v>
      </c>
      <c r="DK58" s="69">
        <v>30.6</v>
      </c>
      <c r="DL58" s="69">
        <v>30</v>
      </c>
      <c r="DM58" s="69">
        <v>29.4</v>
      </c>
      <c r="DN58" s="71">
        <f>[3]CONGO!DN52</f>
        <v>30</v>
      </c>
      <c r="DO58" s="69">
        <v>29.4</v>
      </c>
      <c r="DP58" s="69">
        <v>30</v>
      </c>
      <c r="DQ58" s="69">
        <v>30</v>
      </c>
      <c r="DR58" s="69">
        <v>30</v>
      </c>
      <c r="DS58" s="69">
        <v>31.5</v>
      </c>
      <c r="DT58" s="69">
        <v>30</v>
      </c>
      <c r="DU58" s="69">
        <v>30</v>
      </c>
      <c r="DV58" s="72">
        <f>[3]CONGO!DX52</f>
        <v>31.5</v>
      </c>
      <c r="DW58" s="73">
        <f>[3]CONGO!DY52</f>
        <v>30</v>
      </c>
      <c r="DX58" s="74">
        <f>[3]CONGO!DZ52</f>
        <v>28.5</v>
      </c>
      <c r="DZ58" s="69">
        <f>[3]CONGO!EB52</f>
        <v>30</v>
      </c>
      <c r="EC58" s="69">
        <f>[3]CONGO!EE52</f>
        <v>30</v>
      </c>
      <c r="EF58" s="69">
        <f>[3]CONGO!EH52</f>
        <v>30</v>
      </c>
      <c r="EI58" s="69">
        <f>[3]CONGO!EK52</f>
        <v>34.5</v>
      </c>
      <c r="EL58" s="69">
        <f>[3]CONGO!EN52</f>
        <v>39.674999999999997</v>
      </c>
      <c r="EO58" s="69">
        <f>[3]CONGO!EQ52</f>
        <v>45.626249999999992</v>
      </c>
    </row>
    <row r="59" spans="1:145" ht="15.5" x14ac:dyDescent="0.35">
      <c r="A59" s="56" t="s">
        <v>71</v>
      </c>
      <c r="B59" s="69"/>
      <c r="C59" s="69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0"/>
      <c r="AZ59" s="70"/>
      <c r="BA59" s="70"/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70"/>
      <c r="BV59" s="70"/>
      <c r="BW59" s="70"/>
      <c r="BX59" s="70"/>
      <c r="BY59" s="70"/>
      <c r="BZ59" s="69"/>
      <c r="CA59" s="70"/>
      <c r="CB59" s="70"/>
      <c r="CC59" s="70"/>
      <c r="CD59" s="70"/>
      <c r="CE59" s="70"/>
      <c r="CF59" s="70"/>
      <c r="CG59" s="70"/>
      <c r="CH59" s="70"/>
      <c r="CI59" s="70"/>
      <c r="CJ59" s="69"/>
      <c r="CK59" s="69"/>
      <c r="CL59" s="70"/>
      <c r="CM59" s="70"/>
      <c r="CN59" s="70"/>
      <c r="CO59" s="70"/>
      <c r="CP59" s="70"/>
      <c r="CQ59" s="70"/>
      <c r="CR59" s="70"/>
      <c r="CS59" s="70"/>
      <c r="CT59" s="70"/>
      <c r="CU59" s="70"/>
      <c r="CV59" s="70"/>
      <c r="CW59" s="70"/>
      <c r="CX59" s="70"/>
      <c r="CY59" s="70"/>
      <c r="CZ59" s="70"/>
      <c r="DA59" s="70"/>
      <c r="DB59" s="69"/>
      <c r="DC59" s="69"/>
      <c r="DD59" s="69"/>
      <c r="DE59" s="69"/>
      <c r="DF59" s="69"/>
      <c r="DG59" s="69"/>
      <c r="DH59" s="69"/>
      <c r="DI59" s="69"/>
      <c r="DJ59" s="69"/>
      <c r="DK59" s="69"/>
      <c r="DL59" s="69"/>
      <c r="DM59" s="69"/>
      <c r="DN59" s="71">
        <f>[4]GABON!DA43</f>
        <v>12.821999999999999</v>
      </c>
      <c r="DO59" s="69"/>
      <c r="DP59" s="69">
        <v>68</v>
      </c>
      <c r="DQ59" s="69">
        <v>68</v>
      </c>
      <c r="DR59" s="69">
        <v>68</v>
      </c>
      <c r="DS59" s="69">
        <v>68</v>
      </c>
      <c r="DT59" s="69">
        <v>68</v>
      </c>
      <c r="DU59" s="69">
        <v>68</v>
      </c>
      <c r="DV59" s="72">
        <f>[4]GABON!DK43</f>
        <v>68</v>
      </c>
      <c r="DW59" s="73">
        <f>[4]GABON!DL43</f>
        <v>68</v>
      </c>
      <c r="DX59" s="74">
        <f>[4]GABON!DM43</f>
        <v>68</v>
      </c>
      <c r="DZ59" s="69">
        <f>[4]GABON!DO43</f>
        <v>2000</v>
      </c>
      <c r="EC59" s="69">
        <f>[4]GABON!DR43</f>
        <v>3000</v>
      </c>
      <c r="EF59" s="69">
        <f>[4]GABON!DU43</f>
        <v>4500</v>
      </c>
      <c r="EI59" s="69">
        <f>[4]GABON!DX43</f>
        <v>5500</v>
      </c>
      <c r="EL59" s="69">
        <f>[4]GABON!EA43</f>
        <v>8500</v>
      </c>
      <c r="EO59" s="69">
        <f>[4]GABON!ED43</f>
        <v>10000</v>
      </c>
    </row>
    <row r="60" spans="1:145" ht="15.5" x14ac:dyDescent="0.35">
      <c r="A60" s="2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/>
      <c r="W60" s="57"/>
      <c r="X60" s="58"/>
      <c r="Y60" s="58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41"/>
      <c r="BN60" s="58"/>
      <c r="BO60" s="41"/>
      <c r="BP60" s="80"/>
      <c r="BQ60" s="39"/>
      <c r="BR60" s="58"/>
      <c r="BS60" s="58"/>
      <c r="BT60" s="76"/>
      <c r="BU60" s="77"/>
      <c r="BV60" s="58"/>
      <c r="BW60" s="41"/>
      <c r="BX60" s="78"/>
      <c r="BY60" s="58"/>
      <c r="BZ60" s="79"/>
      <c r="CA60" s="41"/>
      <c r="CB60" s="39"/>
      <c r="CC60" s="39"/>
      <c r="CD60" s="39"/>
      <c r="CE60" s="41"/>
      <c r="CF60" s="41"/>
      <c r="CG60" s="41"/>
      <c r="CH60" s="41"/>
      <c r="CI60" s="41"/>
      <c r="CJ60" s="79"/>
      <c r="CK60" s="79"/>
      <c r="CL60" s="41"/>
      <c r="CM60" s="41"/>
      <c r="CN60" s="80"/>
      <c r="CO60" s="80"/>
      <c r="CP60" s="80"/>
      <c r="CQ60" s="80"/>
      <c r="CR60" s="80"/>
      <c r="CS60" s="80"/>
      <c r="CT60" s="80"/>
      <c r="CU60" s="80"/>
      <c r="CV60" s="80"/>
      <c r="CW60" s="80"/>
      <c r="CX60" s="82"/>
      <c r="CY60" s="81"/>
      <c r="CZ60" s="82"/>
      <c r="DA60" s="41"/>
      <c r="DB60" s="75"/>
      <c r="DC60" s="83"/>
      <c r="DD60" s="75"/>
      <c r="DE60" s="75"/>
      <c r="DF60" s="83"/>
      <c r="DG60" s="75"/>
      <c r="DH60" s="75"/>
      <c r="DI60" s="75"/>
      <c r="DJ60" s="75"/>
      <c r="DK60" s="75"/>
      <c r="DL60" s="75"/>
      <c r="DM60" s="75"/>
      <c r="DN60" s="51"/>
      <c r="DO60" s="75"/>
      <c r="DP60" s="75"/>
      <c r="DQ60" s="75"/>
      <c r="DR60" s="75"/>
      <c r="DS60" s="75"/>
      <c r="DT60" s="75"/>
      <c r="DU60" s="75"/>
      <c r="DV60" s="84"/>
      <c r="DW60" s="85"/>
      <c r="DX60" s="86"/>
      <c r="DZ60" s="75"/>
      <c r="EC60" s="75"/>
      <c r="EF60" s="75"/>
      <c r="EI60" s="75"/>
      <c r="EL60" s="75"/>
      <c r="EO60" s="75"/>
    </row>
    <row r="61" spans="1:145" ht="15.5" x14ac:dyDescent="0.35">
      <c r="A61" s="56" t="s">
        <v>87</v>
      </c>
      <c r="B61" s="63">
        <f>([2]CAMEROUN!C70+[2]CAMEROUN!D70)/2</f>
        <v>44</v>
      </c>
      <c r="C61" s="63">
        <f>([2]CAMEROUN!D70+[2]CAMEROUN!E70)/2</f>
        <v>55.15</v>
      </c>
      <c r="D61" s="63">
        <f>([2]CAMEROUN!E70+[2]CAMEROUN!F70)/2</f>
        <v>70.8</v>
      </c>
      <c r="E61" s="63">
        <f>([2]CAMEROUN!F70+[2]CAMEROUN!G70)/2</f>
        <v>69.8</v>
      </c>
      <c r="F61" s="63">
        <f>([2]CAMEROUN!G70+[2]CAMEROUN!H70)/2</f>
        <v>65.55</v>
      </c>
      <c r="G61" s="63">
        <f>([2]CAMEROUN!H70+[2]CAMEROUN!I70)/2</f>
        <v>63.65</v>
      </c>
      <c r="H61" s="63">
        <f>([2]CAMEROUN!I70+[2]CAMEROUN!J70)/2</f>
        <v>64.403500000000008</v>
      </c>
      <c r="I61" s="63">
        <f>([2]CAMEROUN!J70+[2]CAMEROUN!K70)/2</f>
        <v>63.957666231596534</v>
      </c>
      <c r="J61" s="63">
        <f>([2]CAMEROUN!K70+[2]CAMEROUN!L70)/2</f>
        <v>65.904166231596534</v>
      </c>
      <c r="K61" s="63">
        <f>([2]CAMEROUN!L70+[2]CAMEROUN!M70)/2</f>
        <v>70.635000000000005</v>
      </c>
      <c r="L61" s="63">
        <f>([2]CAMEROUN!M70+[2]CAMEROUN!N70)/2</f>
        <v>68.435000000000002</v>
      </c>
      <c r="M61" s="63">
        <f>([2]CAMEROUN!N70+[2]CAMEROUN!O70)/2</f>
        <v>67.165999999999997</v>
      </c>
      <c r="N61" s="63">
        <f>([2]CAMEROUN!O70+[2]CAMEROUN!P70)/2</f>
        <v>74.220499999999987</v>
      </c>
      <c r="O61" s="63">
        <f>([2]CAMEROUN!P70+[2]CAMEROUN!Q70)/2</f>
        <v>72.888499999999993</v>
      </c>
      <c r="P61" s="63">
        <f>[2]CAMEROUN!AH70</f>
        <v>62.550999999999995</v>
      </c>
      <c r="Q61" s="63">
        <f>[2]CAMEROUN!AI70</f>
        <v>47.228000000000002</v>
      </c>
      <c r="R61" s="63">
        <f>[2]CAMEROUN!AJ70</f>
        <v>56.785600000000002</v>
      </c>
      <c r="S61" s="63">
        <f>[2]CAMEROUN!AK70</f>
        <v>80.167000000000002</v>
      </c>
      <c r="T61" s="63">
        <f>[2]CAMEROUN!AL70</f>
        <v>72.423999999999992</v>
      </c>
      <c r="U61" s="63">
        <f>[2]CAMEROUN!AM70</f>
        <v>67.718000000000004</v>
      </c>
      <c r="V61" s="63">
        <f>[2]CAMEROUN!AN70</f>
        <v>70.421000000000006</v>
      </c>
      <c r="W61" s="63">
        <f>[2]CAMEROUN!AO70</f>
        <v>74.787102000000004</v>
      </c>
      <c r="X61" s="2">
        <f>[2]CAMEROUN!AP70</f>
        <v>79.423902324000011</v>
      </c>
      <c r="Y61" s="2">
        <f>[2]CAMEROUN!AQ70</f>
        <v>81.012380370480017</v>
      </c>
      <c r="Z61" s="63">
        <f>[2]CAMEROUN!AR70</f>
        <v>42.749000000000002</v>
      </c>
      <c r="AA61" s="63">
        <f>[2]CAMEROUN!AS70</f>
        <v>27.928000000000001</v>
      </c>
      <c r="AB61" s="63">
        <v>74.954741398845499</v>
      </c>
      <c r="AC61" s="63">
        <v>74.954741398845499</v>
      </c>
      <c r="AD61" s="63">
        <v>74.974896000000001</v>
      </c>
      <c r="AE61" s="63">
        <f>[2]CAMEROUN!AT70</f>
        <v>41.341999999999999</v>
      </c>
      <c r="AF61" s="63">
        <v>74.057794720000004</v>
      </c>
      <c r="AG61" s="63">
        <v>64.67274909999999</v>
      </c>
      <c r="AH61" s="63">
        <v>64.67274909999999</v>
      </c>
      <c r="AI61" s="63">
        <v>64.67274909999999</v>
      </c>
      <c r="AJ61" s="2">
        <f>[2]CAMEROUN!AU70</f>
        <v>65.840999999999994</v>
      </c>
      <c r="AK61" s="2">
        <v>69.498833333333323</v>
      </c>
      <c r="AL61" s="2">
        <v>133.56894444444444</v>
      </c>
      <c r="AM61" s="2">
        <v>69.498833333333323</v>
      </c>
      <c r="AN61" s="2">
        <v>69.498833333333323</v>
      </c>
      <c r="AO61" s="2">
        <f>[2]CAMEROUN!AV70</f>
        <v>79.655000000000001</v>
      </c>
      <c r="AP61" s="2">
        <v>70.961966666666655</v>
      </c>
      <c r="AQ61" s="2">
        <v>70.961966666666655</v>
      </c>
      <c r="AR61" s="2">
        <v>41.148000000000003</v>
      </c>
      <c r="AS61" s="2">
        <f>[2]CAMEROUN!AZ70</f>
        <v>69.404999999999987</v>
      </c>
      <c r="AT61" s="2">
        <v>72.425099999999986</v>
      </c>
      <c r="AU61" s="2">
        <v>72.425099999999986</v>
      </c>
      <c r="AV61" s="2">
        <v>52.897860000000001</v>
      </c>
      <c r="AW61" s="2">
        <v>52.897860000000001</v>
      </c>
      <c r="AX61" s="2">
        <f>[2]CAMEROUN!BE70</f>
        <v>80.635999999999996</v>
      </c>
      <c r="AY61" s="2"/>
      <c r="AZ61" s="2">
        <v>58.187645999999994</v>
      </c>
      <c r="BA61" s="2">
        <v>58.187645999999994</v>
      </c>
      <c r="BB61" s="2">
        <v>58.187645999999994</v>
      </c>
      <c r="BC61" s="2">
        <v>58.187645999999994</v>
      </c>
      <c r="BD61" s="2">
        <v>36.182136239999998</v>
      </c>
      <c r="BE61" s="2">
        <v>36.182136239999998</v>
      </c>
      <c r="BF61" s="2">
        <f>[2]CAMEROUN!BL70</f>
        <v>65.906000000000006</v>
      </c>
      <c r="BG61" s="2">
        <v>47.131993260000002</v>
      </c>
      <c r="BH61" s="2">
        <v>47.131993260000002</v>
      </c>
      <c r="BI61" s="2">
        <v>72.496600000000001</v>
      </c>
      <c r="BJ61" s="2">
        <v>72.496600000000001</v>
      </c>
      <c r="BK61" s="2">
        <v>65.642384680361403</v>
      </c>
      <c r="BL61" s="2">
        <v>65.642384680361403</v>
      </c>
      <c r="BM61" s="2">
        <v>65.642384680361403</v>
      </c>
      <c r="BN61" s="2">
        <v>65.642384680361403</v>
      </c>
      <c r="BO61" s="2">
        <f>[2]CAMEROUN!BU70</f>
        <v>53.157781999999997</v>
      </c>
      <c r="BP61" s="2">
        <v>58.187645999999994</v>
      </c>
      <c r="BQ61" s="2">
        <v>58.187645999999994</v>
      </c>
      <c r="BR61" s="2">
        <v>58.187645999999994</v>
      </c>
      <c r="BS61" s="2">
        <v>58.187645999999994</v>
      </c>
      <c r="BT61" s="2">
        <v>58.187645999999994</v>
      </c>
      <c r="BU61" s="2">
        <v>58.187645999999994</v>
      </c>
      <c r="BV61" s="2">
        <v>58.187645999999994</v>
      </c>
      <c r="BW61" s="2">
        <v>58.729915969814897</v>
      </c>
      <c r="BX61" s="2">
        <v>58.729915969814897</v>
      </c>
      <c r="BY61" s="2">
        <v>56.968018490720446</v>
      </c>
      <c r="BZ61" s="63">
        <v>49.277263914000002</v>
      </c>
      <c r="CA61" s="2">
        <f>[2]CAMEROUN!CG70</f>
        <v>47.534999999999997</v>
      </c>
      <c r="CB61" s="2">
        <v>48.010609741700002</v>
      </c>
      <c r="CC61" s="2">
        <v>48.010609741700002</v>
      </c>
      <c r="CD61" s="2">
        <v>48.010609741700002</v>
      </c>
      <c r="CE61" s="2">
        <v>48.010609741700002</v>
      </c>
      <c r="CF61" s="2">
        <v>48.010609741700002</v>
      </c>
      <c r="CG61" s="2">
        <v>48.010609741700002</v>
      </c>
      <c r="CH61" s="2">
        <v>48.010609741700002</v>
      </c>
      <c r="CI61" s="2">
        <v>48.010609741700002</v>
      </c>
      <c r="CJ61" s="63">
        <v>31.706016532390002</v>
      </c>
      <c r="CK61" s="63">
        <v>31.706016532390002</v>
      </c>
      <c r="CL61" s="2">
        <f>[2]CAMEROUN!CR70</f>
        <v>36.469000000000001</v>
      </c>
      <c r="CM61" s="2">
        <v>33.291317359009504</v>
      </c>
      <c r="CN61" s="2">
        <v>37.683575121517507</v>
      </c>
      <c r="CO61" s="2">
        <v>37.683575121517507</v>
      </c>
      <c r="CP61" s="2">
        <v>37.683575121517507</v>
      </c>
      <c r="CQ61" s="2">
        <v>37.683575121517507</v>
      </c>
      <c r="CR61" s="2">
        <v>35.799396365441631</v>
      </c>
      <c r="CS61" s="2">
        <v>38.999618770770006</v>
      </c>
      <c r="CT61" s="2">
        <v>38.234920363500002</v>
      </c>
      <c r="CU61" s="2">
        <v>36.323174345325</v>
      </c>
      <c r="CV61" s="2">
        <v>38.617269567135004</v>
      </c>
      <c r="CW61" s="2">
        <v>38.234920363500002</v>
      </c>
      <c r="CX61" s="2">
        <v>38.617269567135004</v>
      </c>
      <c r="CY61" s="2">
        <v>38.234920363500002</v>
      </c>
      <c r="CZ61" s="2">
        <v>37.470221956229999</v>
      </c>
      <c r="DA61" s="2">
        <f>[2]CAMEROUN!DD70</f>
        <v>45.656895282000008</v>
      </c>
      <c r="DB61" s="63">
        <v>45.218496604000009</v>
      </c>
      <c r="DC61" s="63">
        <v>44.373291060000007</v>
      </c>
      <c r="DD61" s="63">
        <v>44.373291060000007</v>
      </c>
      <c r="DE61" s="63">
        <v>48.396308998920013</v>
      </c>
      <c r="DF61" s="63">
        <v>47.939740046100013</v>
      </c>
      <c r="DG61" s="63">
        <v>45.656895282000008</v>
      </c>
      <c r="DH61" s="63">
        <v>48.396308998920013</v>
      </c>
      <c r="DI61" s="63">
        <v>47.939740046100013</v>
      </c>
      <c r="DJ61" s="63">
        <v>45.656895282000008</v>
      </c>
      <c r="DK61" s="63">
        <v>45.342953599730002</v>
      </c>
      <c r="DL61" s="63">
        <v>45.228811361525004</v>
      </c>
      <c r="DM61" s="63">
        <v>45.656895282000008</v>
      </c>
      <c r="DN61" s="6">
        <f>[2]CAMEROUN!DQ70</f>
        <v>47.166756249999999</v>
      </c>
      <c r="DO61" s="63">
        <v>45.656895282000008</v>
      </c>
      <c r="DP61" s="63">
        <v>47.490251929601257</v>
      </c>
      <c r="DQ61" s="63">
        <v>47.037963815986004</v>
      </c>
      <c r="DR61" s="63">
        <v>46.585675702370757</v>
      </c>
      <c r="DS61" s="63">
        <v>49.525094062500003</v>
      </c>
      <c r="DT61" s="63">
        <v>49.0534265</v>
      </c>
      <c r="DU61" s="63">
        <v>48.768306205000002</v>
      </c>
      <c r="DV61" s="64">
        <f>[2]CAMEROUN!EA70</f>
        <v>33.240996717499996</v>
      </c>
      <c r="DW61" s="65">
        <f>[2]CAMEROUN!EB70</f>
        <v>33.083774196666667</v>
      </c>
      <c r="DX61" s="66">
        <f>[2]CAMEROUN!EC70</f>
        <v>48.414555533124997</v>
      </c>
      <c r="DZ61" s="63">
        <f>[2]CAMEROUN!EE70</f>
        <v>34.737962906500002</v>
      </c>
      <c r="EC61" s="63">
        <f>[2]CAMEROUN!EH70</f>
        <v>36.474861051825002</v>
      </c>
      <c r="EF61" s="63">
        <f>[2]CAMEROUN!EK70</f>
        <v>38.298604104416256</v>
      </c>
      <c r="EI61" s="63">
        <f>[2]CAMEROUN!EN70</f>
        <v>40.213534309637069</v>
      </c>
      <c r="EL61" s="63">
        <f>[2]CAMEROUN!EQ70</f>
        <v>42.224211025118926</v>
      </c>
      <c r="EO61" s="63">
        <f>[2]CAMEROUN!ET70</f>
        <v>44.335421576374877</v>
      </c>
    </row>
    <row r="62" spans="1:145" ht="15.5" x14ac:dyDescent="0.35">
      <c r="A62" s="56" t="s">
        <v>88</v>
      </c>
      <c r="B62" s="63">
        <f>([2]CAMEROUN!C76+[2]CAMEROUN!D76)/2</f>
        <v>36.65</v>
      </c>
      <c r="C62" s="63">
        <f>([2]CAMEROUN!D76+[2]CAMEROUN!E76)/2</f>
        <v>44.099999999999994</v>
      </c>
      <c r="D62" s="63">
        <f>([2]CAMEROUN!E76+[2]CAMEROUN!F76)/2</f>
        <v>61.55</v>
      </c>
      <c r="E62" s="63">
        <f>([2]CAMEROUN!F76+[2]CAMEROUN!G76)/2</f>
        <v>85.95</v>
      </c>
      <c r="F62" s="63">
        <f>([2]CAMEROUN!G76+[2]CAMEROUN!H76)/2</f>
        <v>105.05000000000001</v>
      </c>
      <c r="G62" s="63">
        <f>([2]CAMEROUN!H76+[2]CAMEROUN!I76)/2</f>
        <v>122.2</v>
      </c>
      <c r="H62" s="63">
        <f>([2]CAMEROUN!I76+[2]CAMEROUN!J76)/2</f>
        <v>143</v>
      </c>
      <c r="I62" s="63">
        <f>([2]CAMEROUN!J76+[2]CAMEROUN!K76)/2</f>
        <v>158.75</v>
      </c>
      <c r="J62" s="63">
        <f>([2]CAMEROUN!K76+[2]CAMEROUN!L76)/2</f>
        <v>165.2775</v>
      </c>
      <c r="K62" s="63">
        <f>([2]CAMEROUN!L76+[2]CAMEROUN!M76)/2</f>
        <v>157.57749999999999</v>
      </c>
      <c r="L62" s="63" t="e">
        <f>([2]CAMEROUN!M75+[2]CAMEROUN!N75)/2</f>
        <v>#VALUE!</v>
      </c>
      <c r="M62" s="63">
        <f>([2]CAMEROUN!N75+[2]CAMEROUN!O75)/2</f>
        <v>212.7</v>
      </c>
      <c r="N62" s="63">
        <f>([2]CAMEROUN!O75+[2]CAMEROUN!P75)/2</f>
        <v>220.95699999999999</v>
      </c>
      <c r="O62" s="63">
        <f>([2]CAMEROUN!P75+[2]CAMEROUN!Q75)/2</f>
        <v>235.892</v>
      </c>
      <c r="P62" s="63">
        <f>[2]CAMEROUN!AH75</f>
        <v>254.102</v>
      </c>
      <c r="Q62" s="63">
        <f>[2]CAMEROUN!AI75</f>
        <v>238.41200000000001</v>
      </c>
      <c r="R62" s="63">
        <f>[2]CAMEROUN!AJ75</f>
        <v>313.72300000000001</v>
      </c>
      <c r="S62" s="63">
        <f>[2]CAMEROUN!AK75</f>
        <v>294.91000000000003</v>
      </c>
      <c r="T62" s="63">
        <f>[2]CAMEROUN!AL75</f>
        <v>265.45699999999999</v>
      </c>
      <c r="U62" s="63">
        <f>[2]CAMEROUN!AM75</f>
        <v>256.625</v>
      </c>
      <c r="V62" s="63">
        <f>[2]CAMEROUN!AN75</f>
        <v>232.88800000000001</v>
      </c>
      <c r="W62" s="63">
        <f>[2]CAMEROUN!AO75</f>
        <v>235.21688</v>
      </c>
      <c r="X62" s="2">
        <f>[2]CAMEROUN!AP75</f>
        <v>259.10000000000002</v>
      </c>
      <c r="Y62" s="2">
        <f>[2]CAMEROUN!AQ75</f>
        <v>277.774</v>
      </c>
      <c r="Z62" s="63">
        <f>[2]CAMEROUN!AR75</f>
        <v>296.11</v>
      </c>
      <c r="AA62" s="63">
        <f>[2]CAMEROUN!AS75</f>
        <v>256.78899999999999</v>
      </c>
      <c r="AB62" s="63">
        <v>251.14709691787633</v>
      </c>
      <c r="AC62" s="63">
        <v>251.14709691787633</v>
      </c>
      <c r="AD62" s="63">
        <v>235.974436</v>
      </c>
      <c r="AE62" s="63">
        <f>[2]CAMEROUN!AT75</f>
        <v>321.81400000000002</v>
      </c>
      <c r="AF62" s="63">
        <v>240.221975848</v>
      </c>
      <c r="AG62" s="63">
        <v>294.5066666666666</v>
      </c>
      <c r="AH62" s="63">
        <v>294.5066666666666</v>
      </c>
      <c r="AI62" s="63">
        <v>294.5066666666666</v>
      </c>
      <c r="AJ62" s="2">
        <f>[2]CAMEROUN!AU75</f>
        <v>343.61599999999999</v>
      </c>
      <c r="AK62" s="2">
        <v>340.42265063647102</v>
      </c>
      <c r="AL62" s="2">
        <v>352.20181443939833</v>
      </c>
      <c r="AM62" s="2">
        <v>352.20181443939833</v>
      </c>
      <c r="AN62" s="2">
        <v>352.20181443939833</v>
      </c>
      <c r="AO62" s="2">
        <f>[2]CAMEROUN!AV75</f>
        <v>363.029</v>
      </c>
      <c r="AP62" s="2">
        <v>380.42567511206198</v>
      </c>
      <c r="AQ62" s="2">
        <v>374.50041224960006</v>
      </c>
      <c r="AR62" s="2">
        <v>298.65540000000004</v>
      </c>
      <c r="AS62" s="2">
        <f>[2]CAMEROUN!AZ75</f>
        <v>298.65540000000004</v>
      </c>
      <c r="AT62" s="2">
        <v>304.24238378766802</v>
      </c>
      <c r="AU62" s="2">
        <v>304.43529075647189</v>
      </c>
      <c r="AV62" s="2">
        <v>303.8195179202707</v>
      </c>
      <c r="AW62" s="2">
        <v>303.8195179202707</v>
      </c>
      <c r="AX62" s="2">
        <f>[2]CAMEROUN!BE75</f>
        <v>278.94414360000002</v>
      </c>
      <c r="AY62" s="2"/>
      <c r="AZ62" s="2">
        <v>285.17425937734004</v>
      </c>
      <c r="BA62" s="2">
        <v>285.17425937734004</v>
      </c>
      <c r="BB62" s="2">
        <v>285.86195836128002</v>
      </c>
      <c r="BC62" s="2">
        <v>285.86195836128002</v>
      </c>
      <c r="BD62" s="2">
        <v>238.50468939700525</v>
      </c>
      <c r="BE62" s="2">
        <v>238.50468939700525</v>
      </c>
      <c r="BF62" s="2">
        <f>[2]CAMEROUN!BL75</f>
        <v>219.72591966815057</v>
      </c>
      <c r="BG62" s="2">
        <v>201.95960965838887</v>
      </c>
      <c r="BH62" s="2">
        <v>201.95960965838887</v>
      </c>
      <c r="BI62" s="2">
        <v>265.00521044111696</v>
      </c>
      <c r="BJ62" s="2">
        <v>265.00521044111696</v>
      </c>
      <c r="BK62" s="2">
        <v>174.43517037954172</v>
      </c>
      <c r="BL62" s="2">
        <v>174.43517037954172</v>
      </c>
      <c r="BM62" s="2">
        <v>174.43517037954172</v>
      </c>
      <c r="BN62" s="2">
        <v>174.43517037954172</v>
      </c>
      <c r="BO62" s="2">
        <f>[2]CAMEROUN!BU75</f>
        <v>186.53403480372322</v>
      </c>
      <c r="BP62" s="2">
        <v>188.86243361855972</v>
      </c>
      <c r="BQ62" s="2">
        <v>166.9344782761361</v>
      </c>
      <c r="BR62" s="2">
        <v>166.9344782761361</v>
      </c>
      <c r="BS62" s="2">
        <v>166.9344782761361</v>
      </c>
      <c r="BT62" s="2">
        <v>171.25656745175618</v>
      </c>
      <c r="BU62" s="2">
        <v>167.48892296781753</v>
      </c>
      <c r="BV62" s="2">
        <v>163.80416666252555</v>
      </c>
      <c r="BW62" s="2">
        <v>172.81564421698127</v>
      </c>
      <c r="BX62" s="2">
        <v>172.81564421698127</v>
      </c>
      <c r="BY62" s="2">
        <v>169.01370004420767</v>
      </c>
      <c r="BZ62" s="63">
        <v>185.41483059490088</v>
      </c>
      <c r="CA62" s="2">
        <f>[2]CAMEROUN!CG75</f>
        <v>193.90226628895186</v>
      </c>
      <c r="CB62" s="2">
        <v>202.36021190141204</v>
      </c>
      <c r="CC62" s="2">
        <v>202.36021190141204</v>
      </c>
      <c r="CD62" s="2">
        <v>202.36021190141204</v>
      </c>
      <c r="CE62" s="2">
        <v>203.86346714746057</v>
      </c>
      <c r="CF62" s="2">
        <v>203.86346714746057</v>
      </c>
      <c r="CG62" s="2">
        <v>203.86346714746057</v>
      </c>
      <c r="CH62" s="2">
        <v>196.96311870733663</v>
      </c>
      <c r="CI62" s="2">
        <v>196.96311870733663</v>
      </c>
      <c r="CJ62" s="63">
        <v>212.90514940307574</v>
      </c>
      <c r="CK62" s="63">
        <v>212.90514940307574</v>
      </c>
      <c r="CL62" s="2">
        <f>[2]CAMEROUN!CR75</f>
        <v>211.4437474706597</v>
      </c>
      <c r="CM62" s="2">
        <v>222.56041407390416</v>
      </c>
      <c r="CN62" s="2">
        <v>208.90687601446788</v>
      </c>
      <c r="CO62" s="2">
        <v>208.90687601446788</v>
      </c>
      <c r="CP62" s="2">
        <v>208.90687601446788</v>
      </c>
      <c r="CQ62" s="2">
        <v>208.90687601446788</v>
      </c>
      <c r="CR62" s="2">
        <v>210.69433327310986</v>
      </c>
      <c r="CS62" s="2">
        <v>221.07695166131128</v>
      </c>
      <c r="CT62" s="2">
        <v>216.74210947187379</v>
      </c>
      <c r="CU62" s="2">
        <v>218.20788547939912</v>
      </c>
      <c r="CV62" s="2">
        <v>218.90953056659251</v>
      </c>
      <c r="CW62" s="2">
        <v>208.32494017199517</v>
      </c>
      <c r="CX62" s="2">
        <v>218.90953056659251</v>
      </c>
      <c r="CY62" s="2">
        <v>208.32494017199517</v>
      </c>
      <c r="CZ62" s="2">
        <v>215.7305342369626</v>
      </c>
      <c r="DA62" s="2">
        <f>[2]CAMEROUN!DD75</f>
        <v>222.10973265884257</v>
      </c>
      <c r="DB62" s="63">
        <v>214.95917082797533</v>
      </c>
      <c r="DC62" s="63">
        <v>212.54739925495755</v>
      </c>
      <c r="DD62" s="63">
        <v>212.54739925495755</v>
      </c>
      <c r="DE62" s="63">
        <v>236.01380192328617</v>
      </c>
      <c r="DF62" s="63">
        <v>233.79270459669775</v>
      </c>
      <c r="DG62" s="63">
        <v>231.57160727010933</v>
      </c>
      <c r="DH62" s="63">
        <v>236.66016161538127</v>
      </c>
      <c r="DI62" s="63">
        <v>234.43906428879282</v>
      </c>
      <c r="DJ62" s="63">
        <v>232.2179669622044</v>
      </c>
      <c r="DK62" s="63">
        <v>201.9885366604216</v>
      </c>
      <c r="DL62" s="63">
        <v>201.4332623287745</v>
      </c>
      <c r="DM62" s="63">
        <v>232.2179669622044</v>
      </c>
      <c r="DN62" s="6">
        <f>[2]CAMEROUN!DQ75</f>
        <v>211.68711144273576</v>
      </c>
      <c r="DO62" s="63">
        <v>232.2179669622044</v>
      </c>
      <c r="DP62" s="63">
        <v>204.90021122012899</v>
      </c>
      <c r="DQ62" s="63">
        <v>204.90021122012899</v>
      </c>
      <c r="DR62" s="63">
        <v>204.90021122012899</v>
      </c>
      <c r="DS62" s="63">
        <v>215.37156122944111</v>
      </c>
      <c r="DT62" s="63">
        <v>215.37156122944111</v>
      </c>
      <c r="DU62" s="63">
        <v>215.44005952993191</v>
      </c>
      <c r="DV62" s="64">
        <f>[2]CAMEROUN!EA75</f>
        <v>229.09952248566873</v>
      </c>
      <c r="DW62" s="65">
        <f>[2]CAMEROUN!EB75</f>
        <v>229.09952248566873</v>
      </c>
      <c r="DX62" s="66">
        <f>[2]CAMEROUN!EC75</f>
        <v>215.42328276090521</v>
      </c>
      <c r="DZ62" s="63">
        <f>[2]CAMEROUN!EE75</f>
        <v>233.07437462503037</v>
      </c>
      <c r="EC62" s="63">
        <f>[2]CAMEROUN!EH75</f>
        <v>237.26402531621829</v>
      </c>
      <c r="EF62" s="63">
        <f>[2]CAMEROUN!EK75</f>
        <v>241.37900890883918</v>
      </c>
      <c r="EI62" s="63">
        <f>[2]CAMEROUN!EN75</f>
        <v>245.52866928483385</v>
      </c>
      <c r="EL62" s="63">
        <f>[2]CAMEROUN!EQ75</f>
        <v>249.64540883371524</v>
      </c>
      <c r="EO62" s="63">
        <f>[2]CAMEROUN!ET75</f>
        <v>253.83117308982403</v>
      </c>
    </row>
    <row r="63" spans="1:145" ht="15.5" x14ac:dyDescent="0.35">
      <c r="A63" s="56" t="s">
        <v>89</v>
      </c>
      <c r="B63" s="57">
        <f>[7]RCA!D15</f>
        <v>410.76</v>
      </c>
      <c r="C63" s="57">
        <f>[7]RCA!E15</f>
        <v>356.85199999999998</v>
      </c>
      <c r="D63" s="57">
        <f>[7]RCA!F15</f>
        <v>449.32799999999997</v>
      </c>
      <c r="E63" s="57">
        <f>[7]RCA!G15</f>
        <v>415.834</v>
      </c>
      <c r="F63" s="57">
        <f>[7]RCA!H15</f>
        <v>428.42</v>
      </c>
      <c r="G63" s="57">
        <f>[7]RCA!I15</f>
        <v>414.053</v>
      </c>
      <c r="H63" s="57">
        <f>[7]RCA!J15</f>
        <v>494.22500000000002</v>
      </c>
      <c r="I63" s="57">
        <f>[7]RCA!K15</f>
        <v>530.99170000000004</v>
      </c>
      <c r="J63" s="57">
        <f>[7]RCA!L15</f>
        <v>484.1118607405881</v>
      </c>
      <c r="K63" s="57">
        <f>[7]RCA!M15</f>
        <v>487.14479025710415</v>
      </c>
      <c r="L63" s="57">
        <f>[7]RCA!N15</f>
        <v>473.93939393939394</v>
      </c>
      <c r="M63" s="57">
        <f>[7]RCA!O15</f>
        <v>420.04819277108436</v>
      </c>
      <c r="N63" s="57">
        <f>[7]RCA!P15</f>
        <v>431.10484780157833</v>
      </c>
      <c r="O63" s="57">
        <f>[7]RCA!Q15</f>
        <v>460.99099999999999</v>
      </c>
      <c r="P63" s="57">
        <f>[7]RCA!R15</f>
        <v>449.27</v>
      </c>
      <c r="Q63" s="57">
        <f>[7]RCA!S15</f>
        <v>414.78789999999998</v>
      </c>
      <c r="R63" s="57">
        <f>[7]RCA!T15</f>
        <v>332.6798</v>
      </c>
      <c r="S63" s="57">
        <f>[7]RCA!U15</f>
        <v>354.2</v>
      </c>
      <c r="T63" s="57">
        <f>[7]RCA!V15</f>
        <v>383.29500000000002</v>
      </c>
      <c r="U63" s="57">
        <f>[7]RCA!W15</f>
        <v>415.529</v>
      </c>
      <c r="V63" s="57">
        <f>[7]RCA!X15</f>
        <v>417.6909</v>
      </c>
      <c r="W63" s="57">
        <f>[7]RCA!Y15</f>
        <v>377.21010000000001</v>
      </c>
      <c r="X63" s="58">
        <f>[7]RCA!Z15</f>
        <v>310.46890000000002</v>
      </c>
      <c r="Y63" s="58">
        <f>[7]RCA!AA15</f>
        <v>301.55761999999999</v>
      </c>
      <c r="Z63" s="57">
        <f>[7]RCA!AB15</f>
        <v>323.57530000000003</v>
      </c>
      <c r="AA63" s="57">
        <f>[7]RCA!AC15</f>
        <v>365.88189999999997</v>
      </c>
      <c r="AB63" s="57">
        <v>256.11732999999998</v>
      </c>
      <c r="AC63" s="57">
        <v>131.78700000000001</v>
      </c>
      <c r="AD63" s="57">
        <v>118.95014999999999</v>
      </c>
      <c r="AE63" s="57">
        <f>[7]RCA!AD15</f>
        <v>118.94615</v>
      </c>
      <c r="AF63" s="57">
        <v>29.736537500000001</v>
      </c>
      <c r="AG63" s="57">
        <v>15.736537500000001</v>
      </c>
      <c r="AH63" s="57">
        <v>0.01</v>
      </c>
      <c r="AI63" s="57">
        <v>0.01</v>
      </c>
      <c r="AJ63" s="58">
        <f>[7]RCA!AE15</f>
        <v>1E-3</v>
      </c>
      <c r="AK63" s="58">
        <v>39.648716666666665</v>
      </c>
      <c r="AL63" s="58">
        <v>39.648716666666665</v>
      </c>
      <c r="AM63" s="58">
        <v>39.648716666666665</v>
      </c>
      <c r="AN63" s="58">
        <v>0</v>
      </c>
      <c r="AO63" s="58">
        <f>[7]RCA!AF15</f>
        <v>0</v>
      </c>
      <c r="AP63" s="58">
        <v>84.997433333333333</v>
      </c>
      <c r="AQ63" s="58">
        <v>84.997433333333333</v>
      </c>
      <c r="AR63" s="58">
        <v>7.4058000000000002</v>
      </c>
      <c r="AS63" s="58">
        <f>[7]RCA!AJ15</f>
        <v>12.64686</v>
      </c>
      <c r="AT63" s="58">
        <v>29.736537500000001</v>
      </c>
      <c r="AU63" s="58">
        <v>62.173075000000004</v>
      </c>
      <c r="AV63" s="58">
        <v>50.689493333333331</v>
      </c>
      <c r="AW63" s="58">
        <v>50.689493333333331</v>
      </c>
      <c r="AX63" s="58">
        <f>[7]RCA!AO15</f>
        <v>59.775799999999997</v>
      </c>
      <c r="AY63" s="58"/>
      <c r="AZ63" s="58">
        <v>88.451599999999985</v>
      </c>
      <c r="BA63" s="58">
        <v>58.281404999999992</v>
      </c>
      <c r="BB63" s="58">
        <v>112.3128</v>
      </c>
      <c r="BC63" s="58">
        <v>106.69716</v>
      </c>
      <c r="BD63" s="58">
        <v>114.52879999999999</v>
      </c>
      <c r="BE63" s="58">
        <v>108.80235999999998</v>
      </c>
      <c r="BF63" s="58">
        <f>[7]RCA!AV15</f>
        <v>80.308999999999997</v>
      </c>
      <c r="BG63" s="58">
        <v>49.958999999999996</v>
      </c>
      <c r="BH63" s="58">
        <v>47.461049999999993</v>
      </c>
      <c r="BI63" s="58">
        <v>35.258700000000005</v>
      </c>
      <c r="BJ63" s="58">
        <v>33.495765000000006</v>
      </c>
      <c r="BK63" s="58">
        <v>32.640999999999998</v>
      </c>
      <c r="BL63" s="58">
        <v>31.008949999999995</v>
      </c>
      <c r="BM63" s="58">
        <v>32.640999999999998</v>
      </c>
      <c r="BN63" s="58">
        <v>31.008949999999995</v>
      </c>
      <c r="BO63" s="58">
        <f>[7]RCA!BE15</f>
        <v>25.282666289999991</v>
      </c>
      <c r="BP63" s="58">
        <v>35.495732805999985</v>
      </c>
      <c r="BQ63" s="58">
        <v>35.495732805999985</v>
      </c>
      <c r="BR63" s="58">
        <v>35.495732805999985</v>
      </c>
      <c r="BS63" s="58">
        <v>32.549586983101989</v>
      </c>
      <c r="BT63" s="58">
        <v>21.356349703374995</v>
      </c>
      <c r="BU63" s="58">
        <v>21.356349703374995</v>
      </c>
      <c r="BV63" s="58">
        <v>19.583772677994872</v>
      </c>
      <c r="BW63" s="58">
        <v>14.700899802249996</v>
      </c>
      <c r="BX63" s="58">
        <v>14.700899802249996</v>
      </c>
      <c r="BY63" s="58">
        <v>8.0454499011249982</v>
      </c>
      <c r="BZ63" s="57">
        <v>29.238</v>
      </c>
      <c r="CA63" s="58">
        <f>[7]RCA!BQ15</f>
        <v>50.41</v>
      </c>
      <c r="CB63" s="58">
        <v>50.914099999999998</v>
      </c>
      <c r="CC63" s="58">
        <v>50.41</v>
      </c>
      <c r="CD63" s="58">
        <v>49.401799999999994</v>
      </c>
      <c r="CE63" s="58">
        <v>73.694715000000002</v>
      </c>
      <c r="CF63" s="58">
        <v>66.225633333333334</v>
      </c>
      <c r="CG63" s="58">
        <v>64.901120666666671</v>
      </c>
      <c r="CH63" s="58">
        <v>140.04379999999998</v>
      </c>
      <c r="CI63" s="58">
        <v>120.02897</v>
      </c>
      <c r="CJ63" s="57">
        <v>140.04379999999998</v>
      </c>
      <c r="CK63" s="57">
        <v>120.02897</v>
      </c>
      <c r="CL63" s="58">
        <f>[7]RCA!CB15</f>
        <v>103.64748</v>
      </c>
      <c r="CM63" s="58">
        <v>181.24374470000001</v>
      </c>
      <c r="CN63" s="58">
        <v>149.97790356000002</v>
      </c>
      <c r="CO63" s="58">
        <v>149.97790356000002</v>
      </c>
      <c r="CP63" s="58">
        <v>152.97746163120001</v>
      </c>
      <c r="CQ63" s="58">
        <v>149.97790356000002</v>
      </c>
      <c r="CR63" s="58">
        <v>142.47900838200002</v>
      </c>
      <c r="CS63" s="58">
        <v>119.4597712865</v>
      </c>
      <c r="CT63" s="58">
        <v>125.74712767000001</v>
      </c>
      <c r="CU63" s="58">
        <v>128.2620702234</v>
      </c>
      <c r="CV63" s="58">
        <v>91.57117439999999</v>
      </c>
      <c r="CW63" s="58">
        <v>95.38664</v>
      </c>
      <c r="CX63" s="58">
        <v>91.57117439999999</v>
      </c>
      <c r="CY63" s="58">
        <v>95.38664</v>
      </c>
      <c r="CZ63" s="58">
        <v>94.432773600000004</v>
      </c>
      <c r="DA63" s="58">
        <f>[7]RCA!CN15</f>
        <v>115.2637</v>
      </c>
      <c r="DB63" s="57">
        <v>150</v>
      </c>
      <c r="DC63" s="57">
        <v>150</v>
      </c>
      <c r="DD63" s="57">
        <v>150</v>
      </c>
      <c r="DE63" s="57">
        <v>150</v>
      </c>
      <c r="DF63" s="57">
        <v>150</v>
      </c>
      <c r="DG63" s="57">
        <v>150</v>
      </c>
      <c r="DH63" s="57">
        <v>120</v>
      </c>
      <c r="DI63" s="57">
        <v>123.4846</v>
      </c>
      <c r="DJ63" s="57">
        <v>135</v>
      </c>
      <c r="DK63" s="57">
        <v>123.4846</v>
      </c>
      <c r="DL63" s="57">
        <v>123.4846</v>
      </c>
      <c r="DM63" s="57">
        <v>135</v>
      </c>
      <c r="DN63" s="59">
        <f>[7]RCA!DA15</f>
        <v>109.45310000000001</v>
      </c>
      <c r="DO63" s="57">
        <v>135</v>
      </c>
      <c r="DP63" s="57">
        <v>127.39999999999999</v>
      </c>
      <c r="DQ63" s="57">
        <v>130</v>
      </c>
      <c r="DR63" s="57">
        <v>132.6</v>
      </c>
      <c r="DS63" s="57">
        <v>113.3652828</v>
      </c>
      <c r="DT63" s="57">
        <v>115.67886</v>
      </c>
      <c r="DU63" s="57">
        <v>119.37412499999999</v>
      </c>
      <c r="DV63" s="60">
        <f>[7]RCA!DN15</f>
        <v>121.7616075</v>
      </c>
      <c r="DW63" s="61">
        <f>[7]RCA!DM15</f>
        <v>119.37412499999999</v>
      </c>
      <c r="DX63" s="62">
        <f>[7]RCA!DN15</f>
        <v>121.7616075</v>
      </c>
      <c r="DZ63" s="57">
        <f>[7]RCA!DP15</f>
        <v>120.80661449999999</v>
      </c>
      <c r="EC63" s="57">
        <f>[7]RCA!DS15</f>
        <v>122.25629387399999</v>
      </c>
      <c r="EF63" s="57">
        <f>[7]RCA!DV15</f>
        <v>123.723369400488</v>
      </c>
      <c r="EI63" s="57">
        <f>[7]RCA!DY15</f>
        <v>125.20804983329386</v>
      </c>
      <c r="EL63" s="57">
        <f>[7]RCA!EB15</f>
        <v>126.71054643129338</v>
      </c>
      <c r="EO63" s="57">
        <f>[7]RCA!EE15</f>
        <v>128.2310729884689</v>
      </c>
    </row>
    <row r="64" spans="1:145" ht="15.5" x14ac:dyDescent="0.35">
      <c r="A64" s="56" t="s">
        <v>90</v>
      </c>
      <c r="B64" s="57">
        <f>[7]RCA!D27</f>
        <v>660</v>
      </c>
      <c r="C64" s="57">
        <f>[7]RCA!E27</f>
        <v>415</v>
      </c>
      <c r="D64" s="57">
        <f>[7]RCA!F27</f>
        <v>173</v>
      </c>
      <c r="E64" s="57">
        <f>[7]RCA!G27</f>
        <v>214</v>
      </c>
      <c r="F64" s="57">
        <f>[7]RCA!H27</f>
        <v>264</v>
      </c>
      <c r="G64" s="57">
        <f>[7]RCA!I27</f>
        <v>388</v>
      </c>
      <c r="H64" s="57">
        <f>[7]RCA!J27</f>
        <v>370</v>
      </c>
      <c r="I64" s="57">
        <f>[7]RCA!K27</f>
        <v>23</v>
      </c>
      <c r="J64" s="57">
        <f>[7]RCA!L27</f>
        <v>219.53896816685</v>
      </c>
      <c r="K64" s="57">
        <f>[7]RCA!M27</f>
        <v>299.001794010764</v>
      </c>
      <c r="L64" s="57">
        <f>[7]RCA!N27</f>
        <v>329.308452250274</v>
      </c>
      <c r="M64" s="57">
        <f>[7]RCA!O27</f>
        <v>240</v>
      </c>
      <c r="N64" s="57">
        <f>[7]RCA!P27</f>
        <v>300</v>
      </c>
      <c r="O64" s="57">
        <f>[7]RCA!Q27</f>
        <v>225.6</v>
      </c>
      <c r="P64" s="57">
        <f>[7]RCA!R27</f>
        <v>119.5</v>
      </c>
      <c r="Q64" s="57">
        <f>[7]RCA!S27</f>
        <v>172</v>
      </c>
      <c r="R64" s="57">
        <f>[7]RCA!T27</f>
        <v>213</v>
      </c>
      <c r="S64" s="57">
        <f>[7]RCA!U27</f>
        <v>172</v>
      </c>
      <c r="T64" s="57">
        <f>[7]RCA!V27</f>
        <v>177</v>
      </c>
      <c r="U64" s="57">
        <f>[7]RCA!W27</f>
        <v>132.75</v>
      </c>
      <c r="V64" s="57">
        <f>[7]RCA!X27</f>
        <v>142.17090000000002</v>
      </c>
      <c r="W64" s="57">
        <f>[7]RCA!Y27</f>
        <v>146.43602700000002</v>
      </c>
      <c r="X64" s="58">
        <f>[7]RCA!Z27</f>
        <v>146.58246302700002</v>
      </c>
      <c r="Y64" s="58">
        <f>[7]RCA!AA27</f>
        <v>153.81191010349167</v>
      </c>
      <c r="Z64" s="57">
        <f>[7]RCA!AB27</f>
        <v>153.8888160585434</v>
      </c>
      <c r="AA64" s="57">
        <f>[7]RCA!AC27</f>
        <v>166</v>
      </c>
      <c r="AB64" s="57">
        <v>154.73558926890553</v>
      </c>
      <c r="AC64" s="57">
        <v>154.73558926890553</v>
      </c>
      <c r="AD64" s="57">
        <v>154.73558926890553</v>
      </c>
      <c r="AE64" s="57">
        <f>[7]RCA!AD27</f>
        <v>83</v>
      </c>
      <c r="AF64" s="57">
        <v>78.849999999999994</v>
      </c>
      <c r="AG64" s="57">
        <v>78.849999999999994</v>
      </c>
      <c r="AH64" s="57">
        <v>78.849999999999994</v>
      </c>
      <c r="AI64" s="57">
        <v>78.849999999999994</v>
      </c>
      <c r="AJ64" s="58">
        <f>[7]RCA!AE27</f>
        <v>78.849999999999994</v>
      </c>
      <c r="AK64" s="58">
        <v>79.24424999999998</v>
      </c>
      <c r="AL64" s="58">
        <v>90.028544243577542</v>
      </c>
      <c r="AM64" s="58">
        <v>90.028544243577542</v>
      </c>
      <c r="AN64" s="58">
        <v>90.028544243577542</v>
      </c>
      <c r="AO64" s="58">
        <f>[7]RCA!AF27</f>
        <v>90.028544243577542</v>
      </c>
      <c r="AP64" s="58">
        <v>102.79186783281928</v>
      </c>
      <c r="AQ64" s="58">
        <v>102.79186783281928</v>
      </c>
      <c r="AR64" s="58">
        <v>102.79186783281928</v>
      </c>
      <c r="AS64" s="58">
        <f>[7]RCA!AJ27</f>
        <v>102.79186783281928</v>
      </c>
      <c r="AT64" s="58">
        <v>117.365044528433</v>
      </c>
      <c r="AU64" s="58">
        <v>117.365044528433</v>
      </c>
      <c r="AV64" s="58">
        <v>117.365044528433</v>
      </c>
      <c r="AW64" s="58">
        <v>117.365044528433</v>
      </c>
      <c r="AX64" s="58">
        <f>[7]RCA!AO27</f>
        <v>117.36464452843306</v>
      </c>
      <c r="AY64" s="58"/>
      <c r="AZ64" s="58">
        <v>134.00340003246401</v>
      </c>
      <c r="BA64" s="58">
        <v>134.00340003246401</v>
      </c>
      <c r="BB64" s="58">
        <v>134.00340003246401</v>
      </c>
      <c r="BC64" s="58">
        <v>127.30323003084081</v>
      </c>
      <c r="BD64" s="58">
        <v>134.00340003246401</v>
      </c>
      <c r="BE64" s="58">
        <v>127.30323003084081</v>
      </c>
      <c r="BF64" s="58">
        <f>[7]RCA!AV27</f>
        <v>134.00340003246401</v>
      </c>
      <c r="BG64" s="58">
        <v>153.00102762983522</v>
      </c>
      <c r="BH64" s="58">
        <v>145.35097624834344</v>
      </c>
      <c r="BI64" s="58">
        <v>153.00102762983522</v>
      </c>
      <c r="BJ64" s="58">
        <v>145.35097624834344</v>
      </c>
      <c r="BK64" s="58">
        <v>153.00102762983522</v>
      </c>
      <c r="BL64" s="58">
        <v>145.35097624834344</v>
      </c>
      <c r="BM64" s="58">
        <v>153.00102762983522</v>
      </c>
      <c r="BN64" s="58">
        <v>145.35097624834344</v>
      </c>
      <c r="BO64" s="58">
        <f>[7]RCA!BE27</f>
        <v>153.00102762983522</v>
      </c>
      <c r="BP64" s="58">
        <v>174.69194401122957</v>
      </c>
      <c r="BQ64" s="58">
        <v>174.69194401122957</v>
      </c>
      <c r="BR64" s="58">
        <v>174.69194401122957</v>
      </c>
      <c r="BS64" s="58">
        <v>160.19251265829752</v>
      </c>
      <c r="BT64" s="58">
        <v>174.69194401122957</v>
      </c>
      <c r="BU64" s="58">
        <v>174.69194401122957</v>
      </c>
      <c r="BV64" s="58">
        <v>160.19251265829752</v>
      </c>
      <c r="BW64" s="58">
        <v>174.69194401122957</v>
      </c>
      <c r="BX64" s="58">
        <v>174.69194401122957</v>
      </c>
      <c r="BY64" s="58">
        <v>167.44222833476354</v>
      </c>
      <c r="BZ64" s="57">
        <v>174.69194401122957</v>
      </c>
      <c r="CA64" s="58">
        <f>[7]RCA!BQ27</f>
        <v>174.69194401122957</v>
      </c>
      <c r="CB64" s="58">
        <v>199.457976035657</v>
      </c>
      <c r="CC64" s="58">
        <v>199.457976035657</v>
      </c>
      <c r="CD64" s="58">
        <v>189.48507723387414</v>
      </c>
      <c r="CE64" s="58">
        <v>199.457976035657</v>
      </c>
      <c r="CF64" s="58">
        <v>199.457976035657</v>
      </c>
      <c r="CG64" s="58">
        <v>189.48507723387414</v>
      </c>
      <c r="CH64" s="58">
        <v>199.457976035657</v>
      </c>
      <c r="CI64" s="58">
        <v>199.457976035657</v>
      </c>
      <c r="CJ64" s="57">
        <v>199.457976035657</v>
      </c>
      <c r="CK64" s="57">
        <v>199.457976035657</v>
      </c>
      <c r="CL64" s="58">
        <f>[7]RCA!CB27</f>
        <v>199.457976035657</v>
      </c>
      <c r="CM64" s="58">
        <v>227.73508205783864</v>
      </c>
      <c r="CN64" s="58">
        <v>227.73508205783864</v>
      </c>
      <c r="CO64" s="58">
        <v>227.73508205783864</v>
      </c>
      <c r="CP64" s="58">
        <v>232.28978369899542</v>
      </c>
      <c r="CQ64" s="58">
        <v>227.73508205783864</v>
      </c>
      <c r="CR64" s="58">
        <v>216.34832795494668</v>
      </c>
      <c r="CS64" s="58">
        <v>216.34832795494668</v>
      </c>
      <c r="CT64" s="58">
        <v>227.73508205783864</v>
      </c>
      <c r="CU64" s="58">
        <v>232.28978369899542</v>
      </c>
      <c r="CV64" s="58">
        <v>218.62567877552507</v>
      </c>
      <c r="CW64" s="58">
        <v>227.73508205783864</v>
      </c>
      <c r="CX64" s="58">
        <v>218.62567877552507</v>
      </c>
      <c r="CY64" s="58">
        <v>227.73508205783864</v>
      </c>
      <c r="CZ64" s="58">
        <v>225.45773123726025</v>
      </c>
      <c r="DA64" s="58">
        <f>[7]RCA!CN27</f>
        <v>201.45255579601357</v>
      </c>
      <c r="DB64" s="57">
        <v>203.4670813539737</v>
      </c>
      <c r="DC64" s="57">
        <v>203.4670813539737</v>
      </c>
      <c r="DD64" s="57">
        <v>203.4670813539737</v>
      </c>
      <c r="DE64" s="57">
        <v>203.4670813539737</v>
      </c>
      <c r="DF64" s="57">
        <v>203.4670813539737</v>
      </c>
      <c r="DG64" s="57">
        <v>203.4670813539737</v>
      </c>
      <c r="DH64" s="57">
        <v>203.4670813539737</v>
      </c>
      <c r="DI64" s="57">
        <v>203.4670813539737</v>
      </c>
      <c r="DJ64" s="57">
        <v>203.4670813539737</v>
      </c>
      <c r="DK64" s="57">
        <v>203.4670813539737</v>
      </c>
      <c r="DL64" s="57">
        <v>203.4670813539737</v>
      </c>
      <c r="DM64" s="57">
        <v>203.4670813539737</v>
      </c>
      <c r="DN64" s="59">
        <f>[7]RCA!DA27</f>
        <v>203.4670813539737</v>
      </c>
      <c r="DO64" s="57">
        <v>203.4670813539737</v>
      </c>
      <c r="DP64" s="57">
        <v>201.39171712416316</v>
      </c>
      <c r="DQ64" s="57">
        <v>205.50175216751344</v>
      </c>
      <c r="DR64" s="57">
        <v>209.61178721086372</v>
      </c>
      <c r="DS64" s="57">
        <v>201.39171712416316</v>
      </c>
      <c r="DT64" s="57">
        <v>205.50175216751344</v>
      </c>
      <c r="DU64" s="57">
        <v>205.50175216751344</v>
      </c>
      <c r="DV64" s="60">
        <f>[7]RCA!DN27</f>
        <v>209.61178721086372</v>
      </c>
      <c r="DW64" s="61">
        <f>[7]RCA!DM27</f>
        <v>205.50175216751344</v>
      </c>
      <c r="DX64" s="62">
        <f>[7]RCA!DN27</f>
        <v>209.61178721086372</v>
      </c>
      <c r="DZ64" s="57">
        <f>[7]RCA!DP27</f>
        <v>207.55676968918857</v>
      </c>
      <c r="EC64" s="57">
        <f>[7]RCA!DS27</f>
        <v>209.63233738608045</v>
      </c>
      <c r="EF64" s="57">
        <f>[7]RCA!DV27</f>
        <v>211.72866075994125</v>
      </c>
      <c r="EI64" s="57">
        <f>[7]RCA!DY27</f>
        <v>213.84594736754067</v>
      </c>
      <c r="EL64" s="57">
        <f>[7]RCA!EB27</f>
        <v>215.98440684121607</v>
      </c>
      <c r="EO64" s="57">
        <f>[7]RCA!EE27</f>
        <v>218.14425090962823</v>
      </c>
    </row>
    <row r="65" spans="1:145" ht="15.5" x14ac:dyDescent="0.35">
      <c r="A65" s="56" t="s">
        <v>91</v>
      </c>
      <c r="B65" s="57">
        <f>[3]CONGO!D31</f>
        <v>271.2</v>
      </c>
      <c r="C65" s="57">
        <f>[3]CONGO!E31</f>
        <v>201.2</v>
      </c>
      <c r="D65" s="57">
        <f>[3]CONGO!F31</f>
        <v>282.79300000000001</v>
      </c>
      <c r="E65" s="57">
        <f>[3]CONGO!G31</f>
        <v>322.62200000000001</v>
      </c>
      <c r="F65" s="57">
        <f>[3]CONGO!H31</f>
        <v>309.45800000000003</v>
      </c>
      <c r="G65" s="57">
        <f>[3]CONGO!I31</f>
        <v>283.3</v>
      </c>
      <c r="H65" s="57">
        <f>[3]CONGO!J31</f>
        <v>239.70599999999999</v>
      </c>
      <c r="I65" s="57">
        <f>[3]CONGO!K31</f>
        <v>203.9</v>
      </c>
      <c r="J65" s="57">
        <f>[3]CONGO!L31</f>
        <v>233.21899999999999</v>
      </c>
      <c r="K65" s="57">
        <f>[3]CONGO!M31</f>
        <v>150</v>
      </c>
      <c r="L65" s="57">
        <f>[3]CONGO!N31</f>
        <v>80</v>
      </c>
      <c r="M65" s="57">
        <f>[3]CONGO!O31</f>
        <v>0</v>
      </c>
      <c r="N65" s="57">
        <f>[3]CONGO!P31</f>
        <v>0</v>
      </c>
      <c r="O65" s="57">
        <f>[3]CONGO!Q31</f>
        <v>164.69200000000001</v>
      </c>
      <c r="P65" s="57">
        <f>[3]CONGO!R31</f>
        <v>59.5</v>
      </c>
      <c r="Q65" s="57">
        <f>[3]CONGO!S31</f>
        <v>234.261</v>
      </c>
      <c r="R65" s="57">
        <f>[3]CONGO!T31</f>
        <v>301.91899999999998</v>
      </c>
      <c r="S65" s="57">
        <f>[3]CONGO!U31</f>
        <v>281.41500000000002</v>
      </c>
      <c r="T65" s="57">
        <f>[3]CONGO!V31</f>
        <v>257.20299999999997</v>
      </c>
      <c r="U65" s="57">
        <f>[3]CONGO!W31</f>
        <v>358.68099999999998</v>
      </c>
      <c r="V65" s="57">
        <f>[3]CONGO!X31</f>
        <v>436.53654</v>
      </c>
      <c r="W65" s="57">
        <f>[3]CONGO!Y31</f>
        <v>282.28457800000001</v>
      </c>
      <c r="X65" s="58">
        <f>[3]CONGO!Z31</f>
        <v>368.60599999999999</v>
      </c>
      <c r="Y65" s="58">
        <f>[3]CONGO!AA31</f>
        <v>260.99079599999999</v>
      </c>
      <c r="Z65" s="57">
        <f>[3]CONGO!AB31</f>
        <v>240.96485200000001</v>
      </c>
      <c r="AA65" s="57">
        <f>[3]CONGO!AC31</f>
        <v>316.56200000000001</v>
      </c>
      <c r="AB65" s="57">
        <v>327.38428800000025</v>
      </c>
      <c r="AC65" s="57">
        <v>336.53521600000022</v>
      </c>
      <c r="AD65" s="57">
        <v>336.53521600000022</v>
      </c>
      <c r="AE65" s="57">
        <f>[3]CONGO!AH31</f>
        <v>359.226</v>
      </c>
      <c r="AF65" s="57">
        <v>318.51</v>
      </c>
      <c r="AG65" s="57">
        <v>325.11598900000001</v>
      </c>
      <c r="AH65" s="57">
        <v>325.11598900000001</v>
      </c>
      <c r="AI65" s="57">
        <v>325.11598900000001</v>
      </c>
      <c r="AJ65" s="58">
        <f>[3]CONGO!AM31</f>
        <v>333.19365099999999</v>
      </c>
      <c r="AK65" s="58">
        <v>433.32120000000015</v>
      </c>
      <c r="AL65" s="58">
        <v>433.32120000000015</v>
      </c>
      <c r="AM65" s="58">
        <v>433.32120000000015</v>
      </c>
      <c r="AN65" s="58">
        <v>433.32120000000015</v>
      </c>
      <c r="AO65" s="58">
        <f>[3]CONGO!AR31</f>
        <v>314.89999999999998</v>
      </c>
      <c r="AP65" s="58">
        <v>399.25888999999989</v>
      </c>
      <c r="AQ65" s="58">
        <v>341.06399999999985</v>
      </c>
      <c r="AR65" s="58">
        <v>254.99999999999989</v>
      </c>
      <c r="AS65" s="58">
        <f>[3]CONGO!AV31</f>
        <v>329.83001999999959</v>
      </c>
      <c r="AT65" s="58">
        <v>452.60999999999956</v>
      </c>
      <c r="AU65" s="58">
        <v>392.68499999999983</v>
      </c>
      <c r="AV65" s="58">
        <v>395.01056000000011</v>
      </c>
      <c r="AW65" s="58">
        <v>395.01056000000011</v>
      </c>
      <c r="AX65" s="58">
        <f>[3]CONGO!BA31</f>
        <v>347.61811000000017</v>
      </c>
      <c r="AY65" s="58"/>
      <c r="AZ65" s="58">
        <v>490.68000000000018</v>
      </c>
      <c r="BA65" s="58">
        <v>490.68000000000018</v>
      </c>
      <c r="BB65" s="58">
        <v>490.68000000000018</v>
      </c>
      <c r="BC65" s="58">
        <v>490.68000000000018</v>
      </c>
      <c r="BD65" s="58">
        <v>504.77999999999992</v>
      </c>
      <c r="BE65" s="58">
        <v>504.77999999999992</v>
      </c>
      <c r="BF65" s="58">
        <f>[3]CONGO!BI31</f>
        <v>494.43999999999977</v>
      </c>
      <c r="BG65" s="58">
        <v>490.68000000000018</v>
      </c>
      <c r="BH65" s="58">
        <v>490.68000000000018</v>
      </c>
      <c r="BI65" s="58">
        <v>490.68000000000018</v>
      </c>
      <c r="BJ65" s="58">
        <v>490.68000000000018</v>
      </c>
      <c r="BK65" s="58">
        <v>429.11000000000013</v>
      </c>
      <c r="BL65" s="58">
        <v>429.11000000000013</v>
      </c>
      <c r="BM65" s="58">
        <v>429.11000000000013</v>
      </c>
      <c r="BN65" s="58">
        <v>429.11000000000013</v>
      </c>
      <c r="BO65" s="58">
        <f>[3]CONGO!BR31</f>
        <v>423.98888000000062</v>
      </c>
      <c r="BP65" s="58">
        <v>492.09000000000026</v>
      </c>
      <c r="BQ65" s="58">
        <v>492.09000000000026</v>
      </c>
      <c r="BR65" s="58">
        <v>492.09000000000026</v>
      </c>
      <c r="BS65" s="58">
        <v>492.09000000000026</v>
      </c>
      <c r="BT65" s="58">
        <v>492.09000000000026</v>
      </c>
      <c r="BU65" s="58">
        <v>492.09000000000026</v>
      </c>
      <c r="BV65" s="58">
        <v>492.09000000000026</v>
      </c>
      <c r="BW65" s="58">
        <v>492.09000000000026</v>
      </c>
      <c r="BX65" s="58">
        <v>492.09000000000026</v>
      </c>
      <c r="BY65" s="58">
        <v>492.09000000000026</v>
      </c>
      <c r="BZ65" s="57">
        <v>492.09000000000026</v>
      </c>
      <c r="CA65" s="58">
        <f>[3]CONGO!CD31</f>
        <v>482.80892152876822</v>
      </c>
      <c r="CB65" s="58">
        <v>387.74999999999966</v>
      </c>
      <c r="CC65" s="58">
        <v>387.74999999999966</v>
      </c>
      <c r="CD65" s="58">
        <v>387.74999999999966</v>
      </c>
      <c r="CE65" s="58">
        <v>340.48294264326114</v>
      </c>
      <c r="CF65" s="58">
        <v>340.48294264326114</v>
      </c>
      <c r="CG65" s="58">
        <v>387.74999999999966</v>
      </c>
      <c r="CH65" s="58">
        <v>633.75291231072333</v>
      </c>
      <c r="CI65" s="58">
        <v>492.83580914786461</v>
      </c>
      <c r="CJ65" s="57">
        <v>584.33919664419159</v>
      </c>
      <c r="CK65" s="57">
        <v>584.33919664419159</v>
      </c>
      <c r="CL65" s="58">
        <f>[3]CONGO!CO31</f>
        <v>372.82061613051388</v>
      </c>
      <c r="CM65" s="58">
        <v>516.99999999999977</v>
      </c>
      <c r="CN65" s="58">
        <v>516.99999999999977</v>
      </c>
      <c r="CO65" s="58">
        <v>516.99999999999977</v>
      </c>
      <c r="CP65" s="58">
        <v>516.99999999999977</v>
      </c>
      <c r="CQ65" s="58">
        <v>516.99999999999977</v>
      </c>
      <c r="CR65" s="58">
        <v>516.99999999999977</v>
      </c>
      <c r="CS65" s="58">
        <v>516.99999999999977</v>
      </c>
      <c r="CT65" s="58">
        <v>516.99999999999977</v>
      </c>
      <c r="CU65" s="58">
        <v>516.99999999999977</v>
      </c>
      <c r="CV65" s="58">
        <v>516.99999999999977</v>
      </c>
      <c r="CW65" s="58">
        <v>516.99999999999977</v>
      </c>
      <c r="CX65" s="58">
        <v>516.99999999999977</v>
      </c>
      <c r="CY65" s="58">
        <v>516.99999999999977</v>
      </c>
      <c r="CZ65" s="58">
        <v>516.99999999999977</v>
      </c>
      <c r="DA65" s="58">
        <f>[3]CONGO!DA31</f>
        <v>277.7977818530448</v>
      </c>
      <c r="DB65" s="57">
        <v>516.99999999999977</v>
      </c>
      <c r="DC65" s="57">
        <v>516.99999999999977</v>
      </c>
      <c r="DD65" s="57">
        <v>516.99999999999977</v>
      </c>
      <c r="DE65" s="57">
        <v>516.99999999999977</v>
      </c>
      <c r="DF65" s="57">
        <v>364.30649243080592</v>
      </c>
      <c r="DG65" s="57">
        <v>516.99999999999977</v>
      </c>
      <c r="DH65" s="57">
        <v>346.76227202846707</v>
      </c>
      <c r="DI65" s="57">
        <v>242.9830877619172</v>
      </c>
      <c r="DJ65" s="57">
        <v>516.99999999999977</v>
      </c>
      <c r="DK65" s="57">
        <v>300.50913606232052</v>
      </c>
      <c r="DL65" s="57">
        <v>265.91607464013725</v>
      </c>
      <c r="DM65" s="57">
        <v>516.99999999999977</v>
      </c>
      <c r="DN65" s="59">
        <f>[3]CONGO!DN31</f>
        <v>102.41976494243902</v>
      </c>
      <c r="DO65" s="57">
        <v>516.99999999999977</v>
      </c>
      <c r="DP65" s="57">
        <v>399.49999999999977</v>
      </c>
      <c r="DQ65" s="57">
        <v>399.49999999999977</v>
      </c>
      <c r="DR65" s="57">
        <v>399.49999999999977</v>
      </c>
      <c r="DS65" s="57">
        <v>399.49999999999977</v>
      </c>
      <c r="DT65" s="57">
        <v>399.49999999999977</v>
      </c>
      <c r="DU65" s="57">
        <v>399.49999999999977</v>
      </c>
      <c r="DV65" s="60">
        <f>[3]CONGO!DX31</f>
        <v>399.49999999999977</v>
      </c>
      <c r="DW65" s="61">
        <f>[3]CONGO!DY31</f>
        <v>399.49999999999977</v>
      </c>
      <c r="DX65" s="62">
        <f>[3]CONGO!DZ31</f>
        <v>399.49999999999977</v>
      </c>
      <c r="DZ65" s="57">
        <f>[3]CONGO!EB31</f>
        <v>399.49999999999977</v>
      </c>
      <c r="EC65" s="57">
        <f>[3]CONGO!EE31</f>
        <v>399.49999999999977</v>
      </c>
      <c r="EF65" s="57">
        <f>[3]CONGO!EH31</f>
        <v>399.49999999999977</v>
      </c>
      <c r="EI65" s="57">
        <f>[3]CONGO!EK31</f>
        <v>399.49999999999977</v>
      </c>
      <c r="EL65" s="57">
        <f>[3]CONGO!EN31</f>
        <v>399.49999999999977</v>
      </c>
      <c r="EO65" s="57">
        <f>[3]CONGO!EQ31</f>
        <v>399.49999999999977</v>
      </c>
    </row>
    <row r="66" spans="1:145" ht="15.5" x14ac:dyDescent="0.35">
      <c r="A66" s="56" t="s">
        <v>92</v>
      </c>
      <c r="B66" s="57">
        <f>[3]CONGO!D64</f>
        <v>161.4</v>
      </c>
      <c r="C66" s="57">
        <f>[3]CONGO!E64</f>
        <v>400</v>
      </c>
      <c r="D66" s="57">
        <f>[3]CONGO!F64</f>
        <v>305.5</v>
      </c>
      <c r="E66" s="57">
        <f>[3]CONGO!G64</f>
        <v>366</v>
      </c>
      <c r="F66" s="57">
        <f>[3]CONGO!H64</f>
        <v>278.60000000000002</v>
      </c>
      <c r="G66" s="57">
        <f>[3]CONGO!I64</f>
        <v>391.46499999999997</v>
      </c>
      <c r="H66" s="57">
        <f>[3]CONGO!J64</f>
        <v>183.24100000000001</v>
      </c>
      <c r="I66" s="57">
        <f>[3]CONGO!K64</f>
        <v>698.17600000000004</v>
      </c>
      <c r="J66" s="57">
        <f>[3]CONGO!L64</f>
        <v>657.59500000000003</v>
      </c>
      <c r="K66" s="57">
        <f>[3]CONGO!M64</f>
        <v>122.74</v>
      </c>
      <c r="L66" s="57">
        <f>[3]CONGO!N64</f>
        <v>308.46499999999997</v>
      </c>
      <c r="M66" s="57">
        <f>[3]CONGO!O64</f>
        <v>416.5</v>
      </c>
      <c r="N66" s="57">
        <f>[3]CONGO!P64</f>
        <v>536.70955000000004</v>
      </c>
      <c r="O66" s="57">
        <f>[3]CONGO!Q64</f>
        <v>531.1</v>
      </c>
      <c r="P66" s="57">
        <f>[3]CONGO!R64</f>
        <v>318.7</v>
      </c>
      <c r="Q66" s="57">
        <f>[3]CONGO!S64</f>
        <v>82.603000000000009</v>
      </c>
      <c r="R66" s="57">
        <f>[3]CONGO!T64</f>
        <v>61.199999999999996</v>
      </c>
      <c r="S66" s="57">
        <f>[3]CONGO!U64</f>
        <v>0</v>
      </c>
      <c r="T66" s="57">
        <f>[3]CONGO!V64</f>
        <v>0</v>
      </c>
      <c r="U66" s="57">
        <f>[3]CONGO!W64</f>
        <v>163.18299999999999</v>
      </c>
      <c r="V66" s="57">
        <f>[3]CONGO!X64</f>
        <v>248.648</v>
      </c>
      <c r="W66" s="57">
        <f>[3]CONGO!Y64</f>
        <v>263.02</v>
      </c>
      <c r="X66" s="58">
        <f>[3]CONGO!Z64</f>
        <v>219</v>
      </c>
      <c r="Y66" s="58">
        <f>[3]CONGO!AA64</f>
        <v>279.37700000000001</v>
      </c>
      <c r="Z66" s="57">
        <f>[3]CONGO!AB64</f>
        <v>240</v>
      </c>
      <c r="AA66" s="57">
        <f>[3]CONGO!AC64</f>
        <v>115.70724</v>
      </c>
      <c r="AB66" s="57">
        <v>215.36215000000001</v>
      </c>
      <c r="AC66" s="57">
        <v>66.489999999999995</v>
      </c>
      <c r="AD66" s="57">
        <v>66.489999999999995</v>
      </c>
      <c r="AE66" s="57">
        <f>[3]CONGO!AH64</f>
        <v>152.85276265599998</v>
      </c>
      <c r="AF66" s="57">
        <v>70.479399999999998</v>
      </c>
      <c r="AG66" s="57">
        <v>95.766000000000005</v>
      </c>
      <c r="AH66" s="57">
        <v>70.550397767999996</v>
      </c>
      <c r="AI66" s="57">
        <v>70.550397767999996</v>
      </c>
      <c r="AJ66" s="58">
        <f>[3]CONGO!AM64</f>
        <v>45.975000000000001</v>
      </c>
      <c r="AK66" s="58">
        <v>0</v>
      </c>
      <c r="AL66" s="58">
        <v>0</v>
      </c>
      <c r="AM66" s="58">
        <v>0</v>
      </c>
      <c r="AN66" s="58">
        <v>0</v>
      </c>
      <c r="AO66" s="58">
        <f>[3]CONGO!AR64</f>
        <v>0</v>
      </c>
      <c r="AP66" s="58">
        <v>0</v>
      </c>
      <c r="AQ66" s="58">
        <v>0</v>
      </c>
      <c r="AR66" s="58">
        <v>0</v>
      </c>
      <c r="AS66" s="58">
        <f>[3]CONGO!AV64</f>
        <v>0</v>
      </c>
      <c r="AT66" s="58">
        <v>0</v>
      </c>
      <c r="AU66" s="58">
        <v>0</v>
      </c>
      <c r="AV66" s="58">
        <v>0</v>
      </c>
      <c r="AW66" s="58">
        <v>0</v>
      </c>
      <c r="AX66" s="58">
        <f>[3]CONGO!BA64</f>
        <v>0</v>
      </c>
      <c r="AY66" s="58"/>
      <c r="AZ66" s="58">
        <v>0</v>
      </c>
      <c r="BA66" s="58">
        <v>0</v>
      </c>
      <c r="BB66" s="58">
        <v>0</v>
      </c>
      <c r="BC66" s="58">
        <v>0</v>
      </c>
      <c r="BD66" s="58">
        <v>0</v>
      </c>
      <c r="BE66" s="58">
        <v>0</v>
      </c>
      <c r="BF66" s="58">
        <f>[3]CONGO!BI64</f>
        <v>0</v>
      </c>
      <c r="BG66" s="58">
        <v>0</v>
      </c>
      <c r="BH66" s="58">
        <v>0</v>
      </c>
      <c r="BI66" s="58">
        <v>0</v>
      </c>
      <c r="BJ66" s="58">
        <v>0</v>
      </c>
      <c r="BK66" s="58">
        <v>0</v>
      </c>
      <c r="BL66" s="58">
        <v>0</v>
      </c>
      <c r="BM66" s="58">
        <v>0</v>
      </c>
      <c r="BN66" s="58">
        <v>0</v>
      </c>
      <c r="BO66" s="58">
        <f>[3]CONGO!BR64</f>
        <v>0</v>
      </c>
      <c r="BP66" s="58">
        <v>0</v>
      </c>
      <c r="BQ66" s="58">
        <v>0</v>
      </c>
      <c r="BR66" s="58">
        <v>0</v>
      </c>
      <c r="BS66" s="58">
        <v>0</v>
      </c>
      <c r="BT66" s="58">
        <v>0</v>
      </c>
      <c r="BU66" s="58">
        <v>0</v>
      </c>
      <c r="BV66" s="58">
        <v>0</v>
      </c>
      <c r="BW66" s="58">
        <v>0</v>
      </c>
      <c r="BX66" s="58">
        <v>0</v>
      </c>
      <c r="BY66" s="58">
        <v>0</v>
      </c>
      <c r="BZ66" s="57">
        <v>0</v>
      </c>
      <c r="CA66" s="58">
        <f>[3]CONGO!CD64</f>
        <v>0</v>
      </c>
      <c r="CB66" s="58">
        <v>0</v>
      </c>
      <c r="CC66" s="58">
        <v>0</v>
      </c>
      <c r="CD66" s="58">
        <v>0</v>
      </c>
      <c r="CE66" s="58">
        <v>0</v>
      </c>
      <c r="CF66" s="58">
        <v>0</v>
      </c>
      <c r="CG66" s="58">
        <v>0</v>
      </c>
      <c r="CH66" s="58">
        <v>0</v>
      </c>
      <c r="CI66" s="58">
        <v>0</v>
      </c>
      <c r="CJ66" s="57">
        <v>0</v>
      </c>
      <c r="CK66" s="57">
        <v>0</v>
      </c>
      <c r="CL66" s="58">
        <f>[3]CONGO!CO64</f>
        <v>0</v>
      </c>
      <c r="CM66" s="58">
        <v>0</v>
      </c>
      <c r="CN66" s="58">
        <v>0</v>
      </c>
      <c r="CO66" s="58">
        <v>0</v>
      </c>
      <c r="CP66" s="58">
        <v>0</v>
      </c>
      <c r="CQ66" s="58">
        <v>0</v>
      </c>
      <c r="CR66" s="58">
        <v>0</v>
      </c>
      <c r="CS66" s="58">
        <v>0</v>
      </c>
      <c r="CT66" s="58">
        <v>0</v>
      </c>
      <c r="CU66" s="58">
        <v>0</v>
      </c>
      <c r="CV66" s="58">
        <v>0</v>
      </c>
      <c r="CW66" s="58">
        <v>0</v>
      </c>
      <c r="CX66" s="58">
        <v>0</v>
      </c>
      <c r="CY66" s="58">
        <v>0</v>
      </c>
      <c r="CZ66" s="58">
        <v>0</v>
      </c>
      <c r="DA66" s="58">
        <f>[3]CONGO!DA64</f>
        <v>0</v>
      </c>
      <c r="DB66" s="57">
        <v>0</v>
      </c>
      <c r="DC66" s="57">
        <v>0</v>
      </c>
      <c r="DD66" s="57">
        <v>0</v>
      </c>
      <c r="DE66" s="57">
        <v>0</v>
      </c>
      <c r="DF66" s="57">
        <v>0</v>
      </c>
      <c r="DG66" s="57">
        <v>0</v>
      </c>
      <c r="DH66" s="57">
        <v>0</v>
      </c>
      <c r="DI66" s="57">
        <v>0</v>
      </c>
      <c r="DJ66" s="57">
        <v>0</v>
      </c>
      <c r="DK66" s="57">
        <v>0</v>
      </c>
      <c r="DL66" s="57">
        <v>0</v>
      </c>
      <c r="DM66" s="57">
        <v>0</v>
      </c>
      <c r="DN66" s="59">
        <f>[3]CONGO!DN64</f>
        <v>0</v>
      </c>
      <c r="DO66" s="57">
        <v>0</v>
      </c>
      <c r="DP66" s="57">
        <v>0</v>
      </c>
      <c r="DQ66" s="57">
        <v>0</v>
      </c>
      <c r="DR66" s="57">
        <v>0</v>
      </c>
      <c r="DS66" s="57">
        <v>0</v>
      </c>
      <c r="DT66" s="57">
        <v>0</v>
      </c>
      <c r="DU66" s="57">
        <v>0</v>
      </c>
      <c r="DV66" s="60">
        <f>[3]CONGO!DX64</f>
        <v>0</v>
      </c>
      <c r="DW66" s="61">
        <f>[3]CONGO!DY64</f>
        <v>0</v>
      </c>
      <c r="DX66" s="62">
        <f>[3]CONGO!DZ64</f>
        <v>0</v>
      </c>
      <c r="DZ66" s="57">
        <f>[3]CONGO!EB64</f>
        <v>0</v>
      </c>
      <c r="EC66" s="57">
        <f>[3]CONGO!EE64</f>
        <v>0</v>
      </c>
      <c r="EF66" s="57">
        <f>[3]CONGO!EH64</f>
        <v>0</v>
      </c>
      <c r="EI66" s="57">
        <f>[3]CONGO!EK64</f>
        <v>0</v>
      </c>
      <c r="EL66" s="57">
        <f>[3]CONGO!EN64</f>
        <v>0</v>
      </c>
      <c r="EO66" s="57">
        <f>[3]CONGO!EQ64</f>
        <v>0</v>
      </c>
    </row>
    <row r="67" spans="1:145" ht="15.5" x14ac:dyDescent="0.35">
      <c r="A67" s="56" t="s">
        <v>93</v>
      </c>
      <c r="B67" s="69" t="str">
        <f>[3]CONGO!D70</f>
        <v>...</v>
      </c>
      <c r="C67" s="69">
        <f>[3]CONGO!E70</f>
        <v>30</v>
      </c>
      <c r="D67" s="57">
        <f>[3]CONGO!F70</f>
        <v>34.5</v>
      </c>
      <c r="E67" s="57">
        <f>[3]CONGO!G70</f>
        <v>22.5</v>
      </c>
      <c r="F67" s="57">
        <f>[3]CONGO!H70</f>
        <v>19.2286</v>
      </c>
      <c r="G67" s="57">
        <f>[3]CONGO!I70</f>
        <v>27.23</v>
      </c>
      <c r="H67" s="57">
        <f>[3]CONGO!J70</f>
        <v>24</v>
      </c>
      <c r="I67" s="57">
        <f>[3]CONGO!K70</f>
        <v>26.036000000000001</v>
      </c>
      <c r="J67" s="57">
        <f>[3]CONGO!L70</f>
        <v>38.1</v>
      </c>
      <c r="K67" s="57">
        <f>[3]CONGO!M70</f>
        <v>41.6</v>
      </c>
      <c r="L67" s="57">
        <f>[3]CONGO!N70</f>
        <v>38.74</v>
      </c>
      <c r="M67" s="57">
        <f>[3]CONGO!O70</f>
        <v>42.88</v>
      </c>
      <c r="N67" s="57">
        <f>[3]CONGO!P70</f>
        <v>42.781999999999996</v>
      </c>
      <c r="O67" s="57">
        <f>[3]CONGO!Q70</f>
        <v>50.7</v>
      </c>
      <c r="P67" s="57">
        <f>[3]CONGO!R70</f>
        <v>51.256999999999998</v>
      </c>
      <c r="Q67" s="57">
        <f>[3]CONGO!S70</f>
        <v>54.871000000000002</v>
      </c>
      <c r="R67" s="57">
        <f>[3]CONGO!T70</f>
        <v>59.384999999999998</v>
      </c>
      <c r="S67" s="57">
        <f>[3]CONGO!U70</f>
        <v>64.260000000000005</v>
      </c>
      <c r="T67" s="57">
        <f>[3]CONGO!V70</f>
        <v>63.048000000000002</v>
      </c>
      <c r="U67" s="57">
        <f>[3]CONGO!W70</f>
        <v>66.619</v>
      </c>
      <c r="V67" s="57">
        <f>[3]CONGO!X70</f>
        <v>56.219000000000001</v>
      </c>
      <c r="W67" s="57">
        <f>[3]CONGO!Y70</f>
        <v>67.364999999999995</v>
      </c>
      <c r="X67" s="58">
        <f>[3]CONGO!Z70</f>
        <v>70.040000000000006</v>
      </c>
      <c r="Y67" s="58">
        <f>[3]CONGO!AA70</f>
        <v>69.701999999999998</v>
      </c>
      <c r="Z67" s="57">
        <f>[3]CONGO!AB70</f>
        <v>60.045000000000002</v>
      </c>
      <c r="AA67" s="57">
        <f>[3]CONGO!AC70</f>
        <v>46.26</v>
      </c>
      <c r="AB67" s="57">
        <v>64.111000000000004</v>
      </c>
      <c r="AC67" s="57">
        <v>64.111000000000004</v>
      </c>
      <c r="AD67" s="57">
        <v>58.573999999999998</v>
      </c>
      <c r="AE67" s="57">
        <f>[3]CONGO!AH70</f>
        <v>71.111999999999995</v>
      </c>
      <c r="AF67" s="57">
        <v>69.091999999999999</v>
      </c>
      <c r="AG67" s="57">
        <v>69.091999999999999</v>
      </c>
      <c r="AH67" s="57">
        <v>69.091999999999999</v>
      </c>
      <c r="AI67" s="57">
        <v>69.091999999999999</v>
      </c>
      <c r="AJ67" s="58">
        <f>[3]CONGO!AM70</f>
        <v>65.646000000000001</v>
      </c>
      <c r="AK67" s="58">
        <v>71.334000000000003</v>
      </c>
      <c r="AL67" s="58">
        <v>71.334000000000003</v>
      </c>
      <c r="AM67" s="58">
        <v>71.334000000000003</v>
      </c>
      <c r="AN67" s="58">
        <v>71.334000000000003</v>
      </c>
      <c r="AO67" s="58">
        <f>[3]CONGO!AR70</f>
        <v>61.902999999999999</v>
      </c>
      <c r="AP67" s="58">
        <v>85</v>
      </c>
      <c r="AQ67" s="58">
        <v>72.411000000000001</v>
      </c>
      <c r="AR67" s="58">
        <v>72.411000000000001</v>
      </c>
      <c r="AS67" s="58">
        <f>[3]CONGO!AV70</f>
        <v>42.201000000000001</v>
      </c>
      <c r="AT67" s="58">
        <v>70</v>
      </c>
      <c r="AU67" s="58">
        <v>70</v>
      </c>
      <c r="AV67" s="58">
        <v>70</v>
      </c>
      <c r="AW67" s="58">
        <v>70</v>
      </c>
      <c r="AX67" s="58">
        <f>[3]CONGO!BA70</f>
        <v>63.4</v>
      </c>
      <c r="AY67" s="58"/>
      <c r="AZ67" s="58">
        <v>78</v>
      </c>
      <c r="BA67" s="58">
        <v>78</v>
      </c>
      <c r="BB67" s="58">
        <v>78.852999999999994</v>
      </c>
      <c r="BC67" s="58">
        <v>78.852999999999994</v>
      </c>
      <c r="BD67" s="58">
        <v>78.852999999999994</v>
      </c>
      <c r="BE67" s="58">
        <v>78.852999999999994</v>
      </c>
      <c r="BF67" s="58">
        <f>[3]CONGO!BI70</f>
        <v>57.62</v>
      </c>
      <c r="BG67" s="58">
        <v>57.62</v>
      </c>
      <c r="BH67" s="58">
        <v>57.62</v>
      </c>
      <c r="BI67" s="58">
        <v>63</v>
      </c>
      <c r="BJ67" s="58">
        <v>63</v>
      </c>
      <c r="BK67" s="58">
        <v>60.3</v>
      </c>
      <c r="BL67" s="58">
        <v>60.3</v>
      </c>
      <c r="BM67" s="58">
        <v>60.3</v>
      </c>
      <c r="BN67" s="58">
        <v>60.3</v>
      </c>
      <c r="BO67" s="58">
        <f>[3]CONGO!BR70</f>
        <v>59.5</v>
      </c>
      <c r="BP67" s="58">
        <v>74.400000000000006</v>
      </c>
      <c r="BQ67" s="58">
        <v>74.400000000000006</v>
      </c>
      <c r="BR67" s="58">
        <v>61.975200000000001</v>
      </c>
      <c r="BS67" s="58">
        <v>49.624800000000008</v>
      </c>
      <c r="BT67" s="58">
        <v>59.537999999999997</v>
      </c>
      <c r="BU67" s="58">
        <v>56.561099999999996</v>
      </c>
      <c r="BV67" s="58">
        <v>53.733044999999997</v>
      </c>
      <c r="BW67" s="58">
        <v>59.037999999999997</v>
      </c>
      <c r="BX67" s="58">
        <v>59.037999999999997</v>
      </c>
      <c r="BY67" s="58">
        <v>56.086100000000002</v>
      </c>
      <c r="BZ67" s="57">
        <v>60</v>
      </c>
      <c r="CA67" s="58">
        <f>[3]CONGO!CD70</f>
        <v>61.953000000000003</v>
      </c>
      <c r="CB67" s="58">
        <v>61.185000000000002</v>
      </c>
      <c r="CC67" s="58">
        <v>61.185000000000002</v>
      </c>
      <c r="CD67" s="58">
        <v>62.992059999999995</v>
      </c>
      <c r="CE67" s="58">
        <v>61.185000000000002</v>
      </c>
      <c r="CF67" s="58">
        <v>61.185000000000002</v>
      </c>
      <c r="CG67" s="58">
        <v>62.992059999999995</v>
      </c>
      <c r="CH67" s="58">
        <v>61.185000000000002</v>
      </c>
      <c r="CI67" s="58">
        <v>61.185000000000002</v>
      </c>
      <c r="CJ67" s="57">
        <v>61.185000000000002</v>
      </c>
      <c r="CK67" s="57">
        <v>61.185000000000002</v>
      </c>
      <c r="CL67" s="58">
        <f>[3]CONGO!CO70</f>
        <v>50.381999999999998</v>
      </c>
      <c r="CM67" s="58">
        <v>60.750999999999998</v>
      </c>
      <c r="CN67" s="58">
        <v>62.5</v>
      </c>
      <c r="CO67" s="58">
        <v>62.5</v>
      </c>
      <c r="CP67" s="58">
        <v>61.25</v>
      </c>
      <c r="CQ67" s="58">
        <v>62.5</v>
      </c>
      <c r="CR67" s="58">
        <v>59.375</v>
      </c>
      <c r="CS67" s="58">
        <v>62.8065</v>
      </c>
      <c r="CT67" s="58">
        <v>61.575000000000003</v>
      </c>
      <c r="CU67" s="58">
        <v>58.496250000000003</v>
      </c>
      <c r="CV67" s="58">
        <v>62.190750000000001</v>
      </c>
      <c r="CW67" s="58">
        <v>61.575000000000003</v>
      </c>
      <c r="CX67" s="58">
        <v>62.190750000000001</v>
      </c>
      <c r="CY67" s="58">
        <v>61.575000000000003</v>
      </c>
      <c r="CZ67" s="58">
        <v>60.343499999999999</v>
      </c>
      <c r="DA67" s="58">
        <f>[3]CONGO!DA70</f>
        <v>66.242000000000004</v>
      </c>
      <c r="DB67" s="57">
        <v>64.841999999999999</v>
      </c>
      <c r="DC67" s="57">
        <v>64.2</v>
      </c>
      <c r="DD67" s="57">
        <v>62.916000000000004</v>
      </c>
      <c r="DE67" s="57">
        <v>68.694000000000003</v>
      </c>
      <c r="DF67" s="57">
        <v>68.694000000000003</v>
      </c>
      <c r="DG67" s="57">
        <v>68.694000000000003</v>
      </c>
      <c r="DH67" s="57">
        <v>64.349999999999994</v>
      </c>
      <c r="DI67" s="57">
        <v>64.349999999999994</v>
      </c>
      <c r="DJ67" s="57">
        <v>64.349999999999994</v>
      </c>
      <c r="DK67" s="57">
        <v>64.349999999999994</v>
      </c>
      <c r="DL67" s="57">
        <v>64.349999999999994</v>
      </c>
      <c r="DM67" s="57">
        <v>64.349999999999994</v>
      </c>
      <c r="DN67" s="59">
        <f>[3]CONGO!DN70</f>
        <v>69.518000000000001</v>
      </c>
      <c r="DO67" s="57">
        <v>64.349999999999994</v>
      </c>
      <c r="DP67" s="57">
        <v>69</v>
      </c>
      <c r="DQ67" s="57">
        <v>69</v>
      </c>
      <c r="DR67" s="57">
        <v>69</v>
      </c>
      <c r="DS67" s="57">
        <v>70.349999999999994</v>
      </c>
      <c r="DT67" s="57">
        <v>67</v>
      </c>
      <c r="DU67" s="57">
        <v>67</v>
      </c>
      <c r="DV67" s="60">
        <f>[3]CONGO!DX70</f>
        <v>70.349999999999994</v>
      </c>
      <c r="DW67" s="61">
        <f>[3]CONGO!DY70</f>
        <v>67</v>
      </c>
      <c r="DX67" s="62">
        <f>[3]CONGO!DZ70</f>
        <v>63.65</v>
      </c>
      <c r="DZ67" s="57">
        <f>[3]CONGO!EB70</f>
        <v>68.34</v>
      </c>
      <c r="EC67" s="57">
        <f>[3]CONGO!EE70</f>
        <v>69.706800000000001</v>
      </c>
      <c r="EF67" s="57">
        <f>[3]CONGO!EH70</f>
        <v>71.100936000000004</v>
      </c>
      <c r="EI67" s="57">
        <f>[3]CONGO!EK70</f>
        <v>72.522954720000016</v>
      </c>
      <c r="EL67" s="57">
        <f>[3]CONGO!EN70</f>
        <v>73.973413814400018</v>
      </c>
      <c r="EO67" s="57">
        <f>[3]CONGO!EQ70</f>
        <v>75.452882090688007</v>
      </c>
    </row>
    <row r="68" spans="1:145" ht="15.5" x14ac:dyDescent="0.35">
      <c r="A68" s="56" t="s">
        <v>94</v>
      </c>
      <c r="B68" s="69"/>
      <c r="C68" s="69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69" t="str">
        <f>[3]CONGO!T46</f>
        <v>…</v>
      </c>
      <c r="S68" s="69" t="str">
        <f>[3]CONGO!U46</f>
        <v>…</v>
      </c>
      <c r="T68" s="69" t="str">
        <f>[3]CONGO!V46</f>
        <v>…</v>
      </c>
      <c r="U68" s="69" t="str">
        <f>[3]CONGO!W46</f>
        <v>…</v>
      </c>
      <c r="V68" s="69" t="str">
        <f>[3]CONGO!X46</f>
        <v>…</v>
      </c>
      <c r="W68" s="69" t="str">
        <f>[3]CONGO!Y46</f>
        <v>…</v>
      </c>
      <c r="X68" s="69">
        <f>[3]CONGO!Z46</f>
        <v>16.5</v>
      </c>
      <c r="Y68" s="69">
        <f>[3]CONGO!AA46</f>
        <v>6.5</v>
      </c>
      <c r="Z68" s="69">
        <f>[3]CONGO!AB46</f>
        <v>0</v>
      </c>
      <c r="AA68" s="69">
        <f>[3]CONGO!AC46</f>
        <v>0</v>
      </c>
      <c r="AB68" s="69">
        <v>0</v>
      </c>
      <c r="AC68" s="69">
        <v>0</v>
      </c>
      <c r="AD68" s="69">
        <v>0</v>
      </c>
      <c r="AE68" s="69">
        <f>[3]CONGO!AH46</f>
        <v>0</v>
      </c>
      <c r="AF68" s="69">
        <v>0</v>
      </c>
      <c r="AG68" s="69">
        <v>0</v>
      </c>
      <c r="AH68" s="69">
        <v>0</v>
      </c>
      <c r="AI68" s="69">
        <v>0</v>
      </c>
      <c r="AJ68" s="70">
        <f>[3]CONGO!AM46</f>
        <v>0</v>
      </c>
      <c r="AK68" s="70">
        <v>0</v>
      </c>
      <c r="AL68" s="70">
        <v>0</v>
      </c>
      <c r="AM68" s="70">
        <v>0</v>
      </c>
      <c r="AN68" s="70">
        <v>0</v>
      </c>
      <c r="AO68" s="70">
        <f>[3]CONGO!AR46</f>
        <v>0</v>
      </c>
      <c r="AP68" s="70">
        <v>0</v>
      </c>
      <c r="AQ68" s="70">
        <v>0</v>
      </c>
      <c r="AR68" s="70">
        <v>0</v>
      </c>
      <c r="AS68" s="70">
        <f>[3]CONGO!AV46</f>
        <v>0</v>
      </c>
      <c r="AT68" s="70">
        <v>30</v>
      </c>
      <c r="AU68" s="70">
        <v>9</v>
      </c>
      <c r="AV68" s="70">
        <v>9</v>
      </c>
      <c r="AW68" s="70">
        <v>9</v>
      </c>
      <c r="AX68" s="70">
        <f>[3]CONGO!BA46</f>
        <v>15.978999999999999</v>
      </c>
      <c r="AY68" s="70"/>
      <c r="AZ68" s="70">
        <v>18</v>
      </c>
      <c r="BA68" s="70">
        <v>18</v>
      </c>
      <c r="BB68" s="70">
        <v>20</v>
      </c>
      <c r="BC68" s="70">
        <v>20</v>
      </c>
      <c r="BD68" s="70">
        <v>20</v>
      </c>
      <c r="BE68" s="70">
        <v>20</v>
      </c>
      <c r="BF68" s="70">
        <f>[3]CONGO!BI46</f>
        <v>15.862644</v>
      </c>
      <c r="BG68" s="70">
        <v>20</v>
      </c>
      <c r="BH68" s="70">
        <v>20</v>
      </c>
      <c r="BI68" s="70">
        <v>18.759999999999998</v>
      </c>
      <c r="BJ68" s="70">
        <v>18.759999999999998</v>
      </c>
      <c r="BK68" s="70">
        <v>18.759999999999998</v>
      </c>
      <c r="BL68" s="70">
        <v>18.759999999999998</v>
      </c>
      <c r="BM68" s="70">
        <v>18.759999999999998</v>
      </c>
      <c r="BN68" s="70">
        <v>18.759999999999998</v>
      </c>
      <c r="BO68" s="70">
        <f>[3]CONGO!BR46</f>
        <v>14.247819</v>
      </c>
      <c r="BP68" s="70">
        <v>8</v>
      </c>
      <c r="BQ68" s="70">
        <v>8</v>
      </c>
      <c r="BR68" s="70">
        <v>6.6639999999999997</v>
      </c>
      <c r="BS68" s="70">
        <v>5.5511119999999998</v>
      </c>
      <c r="BT68" s="70">
        <v>6.6639999999999997</v>
      </c>
      <c r="BU68" s="70">
        <v>5.5511119999999998</v>
      </c>
      <c r="BV68" s="70">
        <v>4.6240762959999993</v>
      </c>
      <c r="BW68" s="70">
        <v>6.6639999999999997</v>
      </c>
      <c r="BX68" s="70">
        <v>6.6639999999999997</v>
      </c>
      <c r="BY68" s="70">
        <v>5.5511119999999998</v>
      </c>
      <c r="BZ68" s="69">
        <v>6.6639999999999997</v>
      </c>
      <c r="CA68" s="70">
        <f>[3]CONGO!CD46</f>
        <v>8.3409999999999993</v>
      </c>
      <c r="CB68" s="70">
        <v>8</v>
      </c>
      <c r="CC68" s="70">
        <v>8</v>
      </c>
      <c r="CD68" s="70">
        <v>7.6</v>
      </c>
      <c r="CE68" s="70">
        <v>8</v>
      </c>
      <c r="CF68" s="70">
        <v>8</v>
      </c>
      <c r="CG68" s="70">
        <v>7.6</v>
      </c>
      <c r="CH68" s="70">
        <v>8</v>
      </c>
      <c r="CI68" s="70">
        <v>8</v>
      </c>
      <c r="CJ68" s="69">
        <v>8</v>
      </c>
      <c r="CK68" s="69">
        <v>8</v>
      </c>
      <c r="CL68" s="70">
        <f>[3]CONGO!CO46</f>
        <v>10.84515</v>
      </c>
      <c r="CM68" s="70">
        <v>8</v>
      </c>
      <c r="CN68" s="70">
        <v>8</v>
      </c>
      <c r="CO68" s="70">
        <v>8</v>
      </c>
      <c r="CP68" s="70">
        <v>8</v>
      </c>
      <c r="CQ68" s="70">
        <v>8</v>
      </c>
      <c r="CR68" s="70">
        <v>7.6</v>
      </c>
      <c r="CS68" s="70">
        <v>7.9314995999999995</v>
      </c>
      <c r="CT68" s="70">
        <v>7.7759799999999997</v>
      </c>
      <c r="CU68" s="70">
        <v>7.3871809999999991</v>
      </c>
      <c r="CV68" s="70">
        <v>7.8537397999999996</v>
      </c>
      <c r="CW68" s="70">
        <v>7.7759799999999997</v>
      </c>
      <c r="CX68" s="70">
        <v>9.3778500000000005</v>
      </c>
      <c r="CY68" s="70">
        <v>9.2850000000000001</v>
      </c>
      <c r="CZ68" s="70">
        <v>9.0992999999999995</v>
      </c>
      <c r="DA68" s="70">
        <f>[3]CONGO!DA46</f>
        <v>7.8769999999999998</v>
      </c>
      <c r="DB68" s="69">
        <v>8.50319</v>
      </c>
      <c r="DC68" s="69">
        <v>8.4190000000000005</v>
      </c>
      <c r="DD68" s="69">
        <v>8.2506199999999996</v>
      </c>
      <c r="DE68" s="69">
        <v>8.4190000000000005</v>
      </c>
      <c r="DF68" s="69">
        <v>8.4190000000000005</v>
      </c>
      <c r="DG68" s="69">
        <v>8.4190000000000005</v>
      </c>
      <c r="DH68" s="69">
        <v>8.4190000000000005</v>
      </c>
      <c r="DI68" s="69">
        <v>8.4190000000000005</v>
      </c>
      <c r="DJ68" s="69">
        <v>8.4190000000000005</v>
      </c>
      <c r="DK68" s="69">
        <v>8.4190000000000005</v>
      </c>
      <c r="DL68" s="69">
        <v>8.4190000000000005</v>
      </c>
      <c r="DM68" s="69">
        <v>8.4190000000000005</v>
      </c>
      <c r="DN68" s="71">
        <f>[3]CONGO!DN46</f>
        <v>8.4190000000000005</v>
      </c>
      <c r="DO68" s="69">
        <v>8.4190000000000005</v>
      </c>
      <c r="DP68" s="69">
        <v>7.5010000000000003</v>
      </c>
      <c r="DQ68" s="69">
        <v>7.5010000000000003</v>
      </c>
      <c r="DR68" s="69">
        <v>7.5010000000000003</v>
      </c>
      <c r="DS68" s="69">
        <v>7.9799999999999995</v>
      </c>
      <c r="DT68" s="69">
        <v>7.6</v>
      </c>
      <c r="DU68" s="69">
        <v>7.6</v>
      </c>
      <c r="DV68" s="72">
        <f>[3]CONGO!DX46</f>
        <v>7.9799999999999995</v>
      </c>
      <c r="DW68" s="73">
        <f>[3]CONGO!DY46</f>
        <v>7.6</v>
      </c>
      <c r="DX68" s="74">
        <f>[3]CONGO!DZ46</f>
        <v>7.22</v>
      </c>
      <c r="DZ68" s="69">
        <f>[3]CONGO!EB46</f>
        <v>4.9530000000000003</v>
      </c>
      <c r="EC68" s="69">
        <f>[3]CONGO!EE46</f>
        <v>5</v>
      </c>
      <c r="EF68" s="69">
        <f>[3]CONGO!EH46</f>
        <v>5.25</v>
      </c>
      <c r="EI68" s="69">
        <f>[3]CONGO!EK46</f>
        <v>5.5125000000000002</v>
      </c>
      <c r="EL68" s="69">
        <f>[3]CONGO!EN46</f>
        <v>5.7881250000000009</v>
      </c>
      <c r="EO68" s="69">
        <f>[3]CONGO!EQ46</f>
        <v>6.0775312500000007</v>
      </c>
    </row>
    <row r="69" spans="1:145" hidden="1" x14ac:dyDescent="0.35"/>
    <row r="70" spans="1:145" ht="15.5" x14ac:dyDescent="0.35">
      <c r="A70" s="56" t="s">
        <v>95</v>
      </c>
      <c r="B70" s="69">
        <f>+[4]GABON!D18</f>
        <v>2.2000000000000002</v>
      </c>
      <c r="C70" s="69">
        <f>+[4]GABON!E18</f>
        <v>2.8</v>
      </c>
      <c r="D70" s="57">
        <f>+[4]GABON!F18</f>
        <v>2.6</v>
      </c>
      <c r="E70" s="57">
        <f>+[4]GABON!G18</f>
        <v>1.6759999999999999</v>
      </c>
      <c r="F70" s="57">
        <f>+[4]GABON!H18</f>
        <v>1.875</v>
      </c>
      <c r="G70" s="57">
        <f>+[4]GABON!I18</f>
        <v>1.5549999999999999</v>
      </c>
      <c r="H70" s="57">
        <f>+[4]GABON!J18</f>
        <v>1.7</v>
      </c>
      <c r="I70" s="57">
        <f>+[4]GABON!K18</f>
        <v>1.7</v>
      </c>
      <c r="J70" s="57">
        <f>+[4]GABON!L18</f>
        <v>1.8520000000000001</v>
      </c>
      <c r="K70" s="57">
        <f>+[4]GABON!M18</f>
        <v>2.0630000000000002</v>
      </c>
      <c r="L70" s="57">
        <f>+[4]GABON!N17</f>
        <v>1.8836999999999999</v>
      </c>
      <c r="M70" s="57">
        <f>+[4]GABON!O17</f>
        <v>2.0920000000000001</v>
      </c>
      <c r="N70" s="57">
        <f>+[4]GABON!P17</f>
        <v>1.9079999999999999</v>
      </c>
      <c r="O70" s="57">
        <f>+[4]GABON!Q17</f>
        <v>1.7430000000000001</v>
      </c>
      <c r="P70" s="57">
        <f>+[4]GABON!R17</f>
        <v>1.7910600000000001</v>
      </c>
      <c r="Q70" s="57">
        <f>+[4]GABON!S17</f>
        <v>1.8556440000000001</v>
      </c>
      <c r="R70" s="57">
        <f>+[4]GABON!T17</f>
        <v>2.00007</v>
      </c>
      <c r="S70" s="57">
        <f>+[4]GABON!U17</f>
        <v>2.5230000000000001</v>
      </c>
      <c r="T70" s="57">
        <f>+[4]GABON!V17</f>
        <v>2.7530000000000001</v>
      </c>
      <c r="U70" s="57">
        <f>+[4]GABON!W17</f>
        <v>2.95</v>
      </c>
      <c r="V70" s="57">
        <f>+[4]GABON!X17</f>
        <v>3.333831</v>
      </c>
      <c r="W70" s="57">
        <f>+[4]GABON!Y17</f>
        <v>3.2477969999999998</v>
      </c>
      <c r="X70" s="58">
        <f>+[4]GABON!Z17</f>
        <v>1.9750000000000001</v>
      </c>
      <c r="Y70" s="58">
        <f>+[4]GABON!AA17</f>
        <v>3.2005680000000001</v>
      </c>
      <c r="Z70" s="57">
        <f>+[4]GABON!AB17</f>
        <v>3.5623</v>
      </c>
      <c r="AA70" s="57">
        <f>+[4]GABON!AC17</f>
        <v>3.0368490000000001</v>
      </c>
      <c r="AB70" s="57">
        <v>4.75</v>
      </c>
      <c r="AC70" s="57">
        <v>4.0830000000000002</v>
      </c>
      <c r="AD70" s="57">
        <v>3.817253</v>
      </c>
      <c r="AE70" s="57">
        <f>+[4]GABON!AD17</f>
        <v>4.2</v>
      </c>
      <c r="AF70" s="57">
        <v>4.5940000000000003</v>
      </c>
      <c r="AG70" s="57">
        <v>4.5936000000000003</v>
      </c>
      <c r="AH70" s="57">
        <v>3.9408780000000001</v>
      </c>
      <c r="AI70" s="57">
        <v>3.9408780000000001</v>
      </c>
      <c r="AJ70" s="58">
        <f>+[4]GABON!AE17</f>
        <v>3.8628999999999998</v>
      </c>
      <c r="AK70" s="58">
        <v>4.6900000000000004</v>
      </c>
      <c r="AL70" s="58">
        <v>4.26</v>
      </c>
      <c r="AM70" s="58">
        <v>4.26</v>
      </c>
      <c r="AN70" s="58">
        <v>4.26</v>
      </c>
      <c r="AO70" s="58">
        <f>+[4]GABON!AF17</f>
        <v>4.1795</v>
      </c>
      <c r="AP70" s="58">
        <v>4.4489999999999998</v>
      </c>
      <c r="AQ70" s="58">
        <v>4.3490000000000002</v>
      </c>
      <c r="AR70" s="58">
        <v>4.3490000000000002</v>
      </c>
      <c r="AS70" s="58">
        <f>+[4]GABON!AJ17</f>
        <v>3.4119999999999999</v>
      </c>
      <c r="AT70" s="58">
        <v>4.45</v>
      </c>
      <c r="AU70" s="58">
        <v>4.6500000000000004</v>
      </c>
      <c r="AV70" s="58">
        <v>4.6500000000000004</v>
      </c>
      <c r="AW70" s="58">
        <v>4.6500000000000004</v>
      </c>
      <c r="AX70" s="58">
        <f>+[4]GABON!AO17</f>
        <v>4.9256000000000002</v>
      </c>
      <c r="AY70" s="58"/>
      <c r="AZ70" s="58">
        <v>5.2</v>
      </c>
      <c r="BA70" s="58">
        <v>5.2</v>
      </c>
      <c r="BB70" s="58">
        <v>5.2</v>
      </c>
      <c r="BC70" s="58">
        <v>5.2</v>
      </c>
      <c r="BD70" s="58">
        <v>5.2530000000000001</v>
      </c>
      <c r="BE70" s="58">
        <v>5.2530000000000001</v>
      </c>
      <c r="BF70" s="58">
        <f>+[4]GABON!AV17</f>
        <v>5.3665099999999999</v>
      </c>
      <c r="BG70" s="58">
        <v>5.7753171099999996</v>
      </c>
      <c r="BH70" s="58">
        <v>5.7753171099999996</v>
      </c>
      <c r="BI70" s="58">
        <v>5.7753171099999996</v>
      </c>
      <c r="BJ70" s="58">
        <v>5.7753171099999996</v>
      </c>
      <c r="BK70" s="58">
        <v>6.2618200000000002</v>
      </c>
      <c r="BL70" s="58">
        <v>6.2618200000000002</v>
      </c>
      <c r="BM70" s="58">
        <v>6.2618200000000002</v>
      </c>
      <c r="BN70" s="58">
        <v>6.2618200000000002</v>
      </c>
      <c r="BO70" s="58">
        <f>+[4]GABON!BE17</f>
        <v>6.7491000000000003</v>
      </c>
      <c r="BP70" s="58">
        <v>7.8417500000000002</v>
      </c>
      <c r="BQ70" s="58">
        <v>5.7753171099999996</v>
      </c>
      <c r="BR70" s="58">
        <v>6.3718532317860008</v>
      </c>
      <c r="BS70" s="58">
        <v>6.3718532317860008</v>
      </c>
      <c r="BT70" s="58">
        <v>7.19581773339773</v>
      </c>
      <c r="BU70" s="58">
        <v>6.886397570861627</v>
      </c>
      <c r="BV70" s="58">
        <v>6.5902824753145763</v>
      </c>
      <c r="BW70" s="58">
        <v>8.7595985600000006</v>
      </c>
      <c r="BX70" s="58">
        <v>8.7595985600000006</v>
      </c>
      <c r="BY70" s="58">
        <v>8.3829358219200003</v>
      </c>
      <c r="BZ70" s="57">
        <v>10.259598560000001</v>
      </c>
      <c r="CA70" s="58">
        <f>+[4]GABON!BQ17</f>
        <v>8.443266229999999</v>
      </c>
      <c r="CB70" s="58">
        <v>10.48219744</v>
      </c>
      <c r="CC70" s="58">
        <v>10.48219744</v>
      </c>
      <c r="CD70" s="58">
        <v>9.9580875679999998</v>
      </c>
      <c r="CE70" s="58">
        <v>9.7350815519999987</v>
      </c>
      <c r="CF70" s="58">
        <v>9.7350815519999987</v>
      </c>
      <c r="CG70" s="58">
        <v>9.2483274743999981</v>
      </c>
      <c r="CH70" s="58">
        <v>9.5891411760000018</v>
      </c>
      <c r="CI70" s="58">
        <v>9.5891411760000018</v>
      </c>
      <c r="CJ70" s="57">
        <v>9.5891411760000018</v>
      </c>
      <c r="CK70" s="57">
        <v>9.5891411760000018</v>
      </c>
      <c r="CL70" s="58">
        <f>+[4]GABON!CB17</f>
        <v>9.5215999999999994</v>
      </c>
      <c r="CM70" s="58">
        <v>10.269970199496001</v>
      </c>
      <c r="CN70" s="58">
        <v>10.228087285855967</v>
      </c>
      <c r="CO70" s="58">
        <v>10.228087285855967</v>
      </c>
      <c r="CP70" s="58">
        <v>10.432649031573087</v>
      </c>
      <c r="CQ70" s="58">
        <v>10.228087285855967</v>
      </c>
      <c r="CR70" s="58">
        <v>9.7166829215631676</v>
      </c>
      <c r="CS70" s="58">
        <v>10.761476195210923</v>
      </c>
      <c r="CT70" s="58">
        <v>10.550466858049925</v>
      </c>
      <c r="CU70" s="58">
        <v>10.022943515147428</v>
      </c>
      <c r="CV70" s="58">
        <v>10.500834543531164</v>
      </c>
      <c r="CW70" s="58">
        <v>10.39686588468432</v>
      </c>
      <c r="CX70" s="58">
        <v>10.051115999999999</v>
      </c>
      <c r="CY70" s="58">
        <v>9.9515999999999991</v>
      </c>
      <c r="CZ70" s="58">
        <v>9.7525679999999983</v>
      </c>
      <c r="DA70" s="58">
        <f>+[4]GABON!CN17</f>
        <v>10.221622029135</v>
      </c>
      <c r="DB70" s="57">
        <v>11.667400000000001</v>
      </c>
      <c r="DC70" s="57">
        <v>10.928599999999999</v>
      </c>
      <c r="DD70" s="57">
        <v>10.710027999999999</v>
      </c>
      <c r="DE70" s="57">
        <v>11.938033410536001</v>
      </c>
      <c r="DF70" s="57">
        <v>10.968771057901998</v>
      </c>
      <c r="DG70" s="57">
        <v>10.749395636743959</v>
      </c>
      <c r="DH70" s="57">
        <v>10.538033410536</v>
      </c>
      <c r="DI70" s="57">
        <v>9.3253087052680002</v>
      </c>
      <c r="DJ70" s="57">
        <v>9.0455494441099606</v>
      </c>
      <c r="DK70" s="57">
        <v>9.5380334105360003</v>
      </c>
      <c r="DL70" s="57">
        <v>9.3253087052680002</v>
      </c>
      <c r="DM70" s="57">
        <v>9.0455494441099606</v>
      </c>
      <c r="DN70" s="59">
        <f>+[4]GABON!DA17</f>
        <v>9.968</v>
      </c>
      <c r="DO70" s="57">
        <v>9.0455494441099606</v>
      </c>
      <c r="DP70" s="57">
        <v>10.3</v>
      </c>
      <c r="DQ70" s="57">
        <v>10.074999999999999</v>
      </c>
      <c r="DR70" s="57">
        <v>9.8734999999999999</v>
      </c>
      <c r="DS70" s="57">
        <v>10.501529015356848</v>
      </c>
      <c r="DT70" s="57">
        <v>10.2956166817224</v>
      </c>
      <c r="DU70" s="57">
        <v>10.4197393408612</v>
      </c>
      <c r="DV70" s="60">
        <f>+[4]GABON!DK17</f>
        <v>10.16923085383921</v>
      </c>
      <c r="DW70" s="61">
        <f>+[4]GABON!DL17</f>
        <v>9.9698341704305982</v>
      </c>
      <c r="DX70" s="62">
        <f>+[4]GABON!DM17</f>
        <v>9.7704374870219866</v>
      </c>
      <c r="DZ70" s="57">
        <f>+[4]GABON!DO17</f>
        <v>11.083295986485201</v>
      </c>
      <c r="EC70" s="57">
        <f>+[4]GABON!DR17</f>
        <v>11.3409311511464</v>
      </c>
      <c r="EF70" s="57">
        <f>+[4]GABON!DU17</f>
        <v>11.5973314243115</v>
      </c>
      <c r="EI70" s="57">
        <f>+[4]GABON!DX17</f>
        <v>11.5973314243115</v>
      </c>
      <c r="EL70" s="57">
        <f>+[4]GABON!EA17</f>
        <v>11.5973314243115</v>
      </c>
      <c r="EO70" s="57">
        <f>+[4]GABON!ED17</f>
        <v>11.5973314243115</v>
      </c>
    </row>
    <row r="71" spans="1:145" ht="15.5" x14ac:dyDescent="0.35">
      <c r="A71" s="56" t="s">
        <v>96</v>
      </c>
      <c r="B71" s="69">
        <f>+[4]GABON!D51</f>
        <v>857</v>
      </c>
      <c r="C71" s="69">
        <f>+[4]GABON!E51</f>
        <v>902</v>
      </c>
      <c r="D71" s="69">
        <f>+[4]GABON!F51</f>
        <v>900</v>
      </c>
      <c r="E71" s="69">
        <f>+[4]GABON!G51</f>
        <v>707</v>
      </c>
      <c r="F71" s="69">
        <f>+[4]GABON!H51</f>
        <v>664.1</v>
      </c>
      <c r="G71" s="69">
        <f>+[4]GABON!I51</f>
        <v>589</v>
      </c>
      <c r="H71" s="69">
        <f>+[4]GABON!J51</f>
        <v>551</v>
      </c>
      <c r="I71" s="69">
        <f>+[4]GABON!K51</f>
        <v>644</v>
      </c>
      <c r="J71" s="69">
        <f>+[4]GABON!L51</f>
        <v>652</v>
      </c>
      <c r="K71" s="69">
        <f>+[4]GABON!M51</f>
        <v>600</v>
      </c>
      <c r="L71" s="69">
        <f>+[4]GABON!N51</f>
        <v>513</v>
      </c>
      <c r="M71" s="69">
        <f>+[4]GABON!O51</f>
        <v>736.7</v>
      </c>
      <c r="N71" s="69">
        <f>+[4]GABON!P51</f>
        <v>358</v>
      </c>
      <c r="O71" s="69" t="str">
        <f>+[4]GABON!Q51</f>
        <v>…</v>
      </c>
      <c r="P71" s="69" t="str">
        <f>+[4]GABON!R51</f>
        <v>…</v>
      </c>
      <c r="Q71" s="69" t="str">
        <f>+[4]GABON!S51</f>
        <v>…</v>
      </c>
      <c r="R71" s="69" t="str">
        <f>+[4]GABON!T51</f>
        <v>…</v>
      </c>
      <c r="S71" s="69" t="str">
        <f>+[4]GABON!U51</f>
        <v>…</v>
      </c>
      <c r="T71" s="69" t="str">
        <f>+[4]GABON!V51</f>
        <v>…</v>
      </c>
      <c r="U71" s="69" t="str">
        <f>+[4]GABON!W51</f>
        <v>…</v>
      </c>
      <c r="V71" s="69" t="str">
        <f>+[4]GABON!X51</f>
        <v>…</v>
      </c>
      <c r="W71" s="69" t="str">
        <f>+[4]GABON!Y51</f>
        <v>…</v>
      </c>
      <c r="X71" s="70" t="str">
        <f>+[4]GABON!Z51</f>
        <v>…</v>
      </c>
      <c r="Y71" s="70" t="str">
        <f>+[4]GABON!AA51</f>
        <v>…</v>
      </c>
      <c r="Z71" s="69" t="str">
        <f>+[4]GABON!AB51</f>
        <v>…</v>
      </c>
      <c r="AA71" s="69" t="str">
        <f>+[4]GABON!AC51</f>
        <v>…</v>
      </c>
      <c r="AB71" s="69" t="s">
        <v>85</v>
      </c>
      <c r="AC71" s="69" t="s">
        <v>85</v>
      </c>
      <c r="AD71" s="69" t="s">
        <v>85</v>
      </c>
      <c r="AE71" s="69" t="str">
        <f>+[4]GABON!AD51</f>
        <v>…</v>
      </c>
      <c r="AF71" s="69" t="s">
        <v>85</v>
      </c>
      <c r="AG71" s="69" t="s">
        <v>85</v>
      </c>
      <c r="AH71" s="69" t="s">
        <v>85</v>
      </c>
      <c r="AI71" s="69" t="s">
        <v>85</v>
      </c>
      <c r="AJ71" s="70" t="str">
        <f>+[4]GABON!AE51</f>
        <v>…</v>
      </c>
      <c r="AK71" s="70" t="s">
        <v>85</v>
      </c>
      <c r="AL71" s="70" t="s">
        <v>85</v>
      </c>
      <c r="AM71" s="70" t="s">
        <v>85</v>
      </c>
      <c r="AN71" s="70" t="s">
        <v>85</v>
      </c>
      <c r="AO71" s="70" t="str">
        <f>+[4]GABON!AF51</f>
        <v>…</v>
      </c>
      <c r="AP71" s="70" t="s">
        <v>85</v>
      </c>
      <c r="AQ71" s="70" t="s">
        <v>85</v>
      </c>
      <c r="AR71" s="70" t="s">
        <v>85</v>
      </c>
      <c r="AS71" s="70" t="str">
        <f>+[4]GABON!AJ51</f>
        <v>…</v>
      </c>
      <c r="AT71" s="70" t="s">
        <v>85</v>
      </c>
      <c r="AU71" s="70" t="s">
        <v>85</v>
      </c>
      <c r="AV71" s="70" t="s">
        <v>85</v>
      </c>
      <c r="AW71" s="70" t="s">
        <v>85</v>
      </c>
      <c r="AX71" s="70">
        <f>+[4]GABON!AO51</f>
        <v>0</v>
      </c>
      <c r="AY71" s="70"/>
      <c r="AZ71" s="70" t="s">
        <v>85</v>
      </c>
      <c r="BA71" s="70" t="s">
        <v>85</v>
      </c>
      <c r="BB71" s="70" t="s">
        <v>85</v>
      </c>
      <c r="BC71" s="70" t="s">
        <v>85</v>
      </c>
      <c r="BD71" s="70" t="s">
        <v>85</v>
      </c>
      <c r="BE71" s="70" t="s">
        <v>85</v>
      </c>
      <c r="BF71" s="70" t="str">
        <f>+[4]GABON!AV51</f>
        <v>…</v>
      </c>
      <c r="BG71" s="70" t="s">
        <v>85</v>
      </c>
      <c r="BH71" s="70" t="s">
        <v>85</v>
      </c>
      <c r="BI71" s="70" t="s">
        <v>85</v>
      </c>
      <c r="BJ71" s="70" t="s">
        <v>85</v>
      </c>
      <c r="BK71" s="70" t="s">
        <v>85</v>
      </c>
      <c r="BL71" s="70" t="s">
        <v>85</v>
      </c>
      <c r="BM71" s="70" t="s">
        <v>85</v>
      </c>
      <c r="BN71" s="70" t="s">
        <v>85</v>
      </c>
      <c r="BO71" s="70" t="str">
        <f>+[4]GABON!BE51</f>
        <v>…</v>
      </c>
      <c r="BP71" s="70" t="s">
        <v>85</v>
      </c>
      <c r="BQ71" s="70" t="s">
        <v>85</v>
      </c>
      <c r="BR71" s="70" t="s">
        <v>85</v>
      </c>
      <c r="BS71" s="70" t="s">
        <v>85</v>
      </c>
      <c r="BT71" s="70" t="s">
        <v>85</v>
      </c>
      <c r="BU71" s="70" t="s">
        <v>85</v>
      </c>
      <c r="BV71" s="70" t="s">
        <v>85</v>
      </c>
      <c r="BW71" s="70" t="s">
        <v>85</v>
      </c>
      <c r="BX71" s="70" t="s">
        <v>85</v>
      </c>
      <c r="BY71" s="70" t="s">
        <v>85</v>
      </c>
      <c r="BZ71" s="69" t="s">
        <v>85</v>
      </c>
      <c r="CA71" s="70" t="str">
        <f>+[4]GABON!BQ51</f>
        <v>…</v>
      </c>
      <c r="CB71" s="70" t="s">
        <v>85</v>
      </c>
      <c r="CC71" s="70" t="s">
        <v>85</v>
      </c>
      <c r="CD71" s="70" t="s">
        <v>85</v>
      </c>
      <c r="CE71" s="70" t="s">
        <v>85</v>
      </c>
      <c r="CF71" s="70" t="s">
        <v>85</v>
      </c>
      <c r="CG71" s="70" t="s">
        <v>85</v>
      </c>
      <c r="CH71" s="70" t="s">
        <v>85</v>
      </c>
      <c r="CI71" s="70" t="s">
        <v>85</v>
      </c>
      <c r="CJ71" s="69" t="s">
        <v>85</v>
      </c>
      <c r="CK71" s="69" t="s">
        <v>85</v>
      </c>
      <c r="CL71" s="70" t="str">
        <f>+[4]GABON!CB51</f>
        <v>…</v>
      </c>
      <c r="CM71" s="70" t="s">
        <v>85</v>
      </c>
      <c r="CN71" s="70" t="s">
        <v>85</v>
      </c>
      <c r="CO71" s="70" t="s">
        <v>85</v>
      </c>
      <c r="CP71" s="70" t="s">
        <v>85</v>
      </c>
      <c r="CQ71" s="70" t="s">
        <v>85</v>
      </c>
      <c r="CR71" s="70" t="s">
        <v>85</v>
      </c>
      <c r="CS71" s="70" t="s">
        <v>85</v>
      </c>
      <c r="CT71" s="70" t="s">
        <v>85</v>
      </c>
      <c r="CU71" s="70" t="s">
        <v>85</v>
      </c>
      <c r="CV71" s="70" t="s">
        <v>85</v>
      </c>
      <c r="CW71" s="70" t="s">
        <v>85</v>
      </c>
      <c r="CX71" s="70" t="s">
        <v>85</v>
      </c>
      <c r="CY71" s="70" t="s">
        <v>85</v>
      </c>
      <c r="CZ71" s="70" t="s">
        <v>85</v>
      </c>
      <c r="DA71" s="70" t="str">
        <f>+[4]GABON!CN51</f>
        <v>…</v>
      </c>
      <c r="DB71" s="69" t="s">
        <v>85</v>
      </c>
      <c r="DC71" s="69" t="s">
        <v>85</v>
      </c>
      <c r="DD71" s="69" t="s">
        <v>85</v>
      </c>
      <c r="DE71" s="69" t="s">
        <v>85</v>
      </c>
      <c r="DF71" s="69" t="s">
        <v>85</v>
      </c>
      <c r="DG71" s="69" t="s">
        <v>85</v>
      </c>
      <c r="DH71" s="69" t="s">
        <v>85</v>
      </c>
      <c r="DI71" s="69" t="s">
        <v>85</v>
      </c>
      <c r="DJ71" s="69" t="s">
        <v>85</v>
      </c>
      <c r="DK71" s="69" t="s">
        <v>85</v>
      </c>
      <c r="DL71" s="69" t="s">
        <v>85</v>
      </c>
      <c r="DM71" s="69" t="s">
        <v>85</v>
      </c>
      <c r="DN71" s="71" t="str">
        <f>+[4]GABON!DA51</f>
        <v>…</v>
      </c>
      <c r="DO71" s="69" t="s">
        <v>85</v>
      </c>
      <c r="DP71" s="69" t="s">
        <v>85</v>
      </c>
      <c r="DQ71" s="69" t="s">
        <v>85</v>
      </c>
      <c r="DR71" s="69" t="s">
        <v>85</v>
      </c>
      <c r="DS71" s="69" t="s">
        <v>85</v>
      </c>
      <c r="DT71" s="69" t="s">
        <v>85</v>
      </c>
      <c r="DU71" s="69" t="s">
        <v>85</v>
      </c>
      <c r="DV71" s="72" t="str">
        <f>+[4]GABON!DK51</f>
        <v>…</v>
      </c>
      <c r="DW71" s="73" t="str">
        <f>+[4]GABON!DL51</f>
        <v>…</v>
      </c>
      <c r="DX71" s="74" t="str">
        <f>+[4]GABON!DM51</f>
        <v>…</v>
      </c>
      <c r="DZ71" s="69" t="str">
        <f>+[4]GABON!DO51</f>
        <v>…</v>
      </c>
      <c r="EC71" s="69" t="str">
        <f>+[4]GABON!DR51</f>
        <v>…</v>
      </c>
      <c r="EF71" s="69" t="str">
        <f>+[4]GABON!DU51</f>
        <v>…</v>
      </c>
      <c r="EI71" s="69" t="str">
        <f>+[4]GABON!DX51</f>
        <v>…</v>
      </c>
      <c r="EL71" s="69" t="str">
        <f>+[4]GABON!EA51</f>
        <v>…</v>
      </c>
      <c r="EO71" s="69" t="str">
        <f>+[4]GABON!ED51</f>
        <v>…</v>
      </c>
    </row>
    <row r="72" spans="1:145" ht="15.5" x14ac:dyDescent="0.35">
      <c r="A72" s="56" t="s">
        <v>97</v>
      </c>
      <c r="B72" s="57">
        <f>[6]TCHAD!D30</f>
        <v>9280</v>
      </c>
      <c r="C72" s="57">
        <f>[6]TCHAD!E30</f>
        <v>9539</v>
      </c>
      <c r="D72" s="57">
        <f>[6]TCHAD!F30</f>
        <v>9776</v>
      </c>
      <c r="E72" s="101">
        <f>[6]TCHAD!G30</f>
        <v>10048</v>
      </c>
      <c r="F72" s="101">
        <f>[6]TCHAD!H30</f>
        <v>10337</v>
      </c>
      <c r="G72" s="101">
        <f>[6]TCHAD!I30</f>
        <v>10616</v>
      </c>
      <c r="H72" s="101">
        <f>[6]TCHAD!J30</f>
        <v>10905</v>
      </c>
      <c r="I72" s="57">
        <f>[6]TCHAD!K30</f>
        <v>11203</v>
      </c>
      <c r="J72" s="57">
        <f>[6]TCHAD!L30</f>
        <v>11509</v>
      </c>
      <c r="K72" s="57">
        <f>[6]TCHAD!M30</f>
        <v>12856.6</v>
      </c>
      <c r="L72" s="57">
        <f>[6]TCHAD!N30</f>
        <v>14193.9</v>
      </c>
      <c r="M72" s="57">
        <f>[6]TCHAD!O30</f>
        <v>14551.31</v>
      </c>
      <c r="N72" s="57">
        <f>[6]TCHAD!P30</f>
        <v>14932.673000000001</v>
      </c>
      <c r="O72" s="57">
        <f>[6]TCHAD!Q30</f>
        <v>15322.873999999996</v>
      </c>
      <c r="P72" s="57">
        <f>[6]TCHAD!R30</f>
        <v>15758.849838199996</v>
      </c>
      <c r="Q72" s="57">
        <f>[6]TCHAD!S30</f>
        <v>16119.989889268256</v>
      </c>
      <c r="R72" s="57">
        <f>[6]TCHAD!T30</f>
        <v>16444.105</v>
      </c>
      <c r="S72" s="57">
        <f>[6]TCHAD!U30</f>
        <v>16855.207624999999</v>
      </c>
      <c r="T72" s="57">
        <f>[6]TCHAD!V30</f>
        <v>17254.893</v>
      </c>
      <c r="U72" s="57">
        <f>[6]TCHAD!W30</f>
        <v>17675.442999999999</v>
      </c>
      <c r="V72" s="57">
        <f>[6]TCHAD!X30</f>
        <v>18106.508999999998</v>
      </c>
      <c r="W72" s="57">
        <f>[6]TCHAD!Y30</f>
        <v>18547.912020845502</v>
      </c>
      <c r="X72" s="58">
        <f>[6]TCHAD!Z30</f>
        <v>19000.445756208548</v>
      </c>
      <c r="Y72" s="58">
        <f>[6]TCHAD!AA30</f>
        <v>19455.147355315265</v>
      </c>
      <c r="Z72" s="57">
        <f>[6]TCHAD!AB30</f>
        <v>19929.844149601551</v>
      </c>
      <c r="AA72" s="57">
        <f>[6]TCHAD!AC30</f>
        <v>20416.132346851828</v>
      </c>
      <c r="AB72" s="57">
        <v>20914.28597611501</v>
      </c>
      <c r="AC72" s="57">
        <v>20914.28597611501</v>
      </c>
      <c r="AD72" s="57">
        <v>20914.28597611501</v>
      </c>
      <c r="AE72" s="57">
        <f>[6]TCHAD!AH30</f>
        <v>20914.28597611501</v>
      </c>
      <c r="AF72" s="57">
        <v>24927.504210000003</v>
      </c>
      <c r="AG72" s="57">
        <v>23224.594553932217</v>
      </c>
      <c r="AH72" s="57">
        <v>22724.594553932217</v>
      </c>
      <c r="AI72" s="57">
        <v>22724.594553932217</v>
      </c>
      <c r="AJ72" s="58">
        <f>[6]TCHAD!AM30</f>
        <v>22724.594553932217</v>
      </c>
      <c r="AK72" s="58">
        <v>22979.075061048199</v>
      </c>
      <c r="AL72" s="58">
        <v>22979.075061048199</v>
      </c>
      <c r="AM72" s="58">
        <v>22979.075061048199</v>
      </c>
      <c r="AN72" s="58">
        <v>22979.075061048199</v>
      </c>
      <c r="AO72" s="58">
        <f>[6]TCHAD!AR30</f>
        <v>22979.074661048162</v>
      </c>
      <c r="AP72" s="58">
        <v>23239.764082777736</v>
      </c>
      <c r="AQ72" s="58">
        <v>23239.764082777736</v>
      </c>
      <c r="AR72" s="58">
        <v>23239.764082777736</v>
      </c>
      <c r="AS72" s="58">
        <f>[6]TCHAD!AV30</f>
        <v>23239.764082777736</v>
      </c>
      <c r="AT72" s="58">
        <v>23506.814326397511</v>
      </c>
      <c r="AU72" s="58">
        <v>23506.814326397511</v>
      </c>
      <c r="AV72" s="58">
        <v>23506.814326397511</v>
      </c>
      <c r="AW72" s="58">
        <v>23506.814326397511</v>
      </c>
      <c r="AX72" s="58">
        <f>[6]TCHAD!BA30</f>
        <v>23506.814326397511</v>
      </c>
      <c r="AY72" s="58"/>
      <c r="AZ72" s="58">
        <v>24758.26407193975</v>
      </c>
      <c r="BA72" s="58">
        <v>23780.380595961611</v>
      </c>
      <c r="BB72" s="58">
        <v>24758.26407193975</v>
      </c>
      <c r="BC72" s="58">
        <v>23780.380595961611</v>
      </c>
      <c r="BD72" s="58">
        <v>24758.26407193975</v>
      </c>
      <c r="BE72" s="58">
        <v>23780.380595961611</v>
      </c>
      <c r="BF72" s="58">
        <f>[6]TCHAD!BH30</f>
        <v>24758.26407193975</v>
      </c>
      <c r="BG72" s="58">
        <v>26092.309500687774</v>
      </c>
      <c r="BH72" s="58">
        <v>25062.36571529508</v>
      </c>
      <c r="BI72" s="58">
        <v>26092.309500687774</v>
      </c>
      <c r="BJ72" s="58">
        <v>25062.36571529508</v>
      </c>
      <c r="BK72" s="58">
        <v>26392.309500687774</v>
      </c>
      <c r="BL72" s="58">
        <v>26392.309500687774</v>
      </c>
      <c r="BM72" s="58">
        <v>26392.309500687774</v>
      </c>
      <c r="BN72" s="58">
        <v>26392.309500687774</v>
      </c>
      <c r="BO72" s="58">
        <f>[6]TCHAD!BQ30</f>
        <v>26448.411727074788</v>
      </c>
      <c r="BP72" s="58">
        <v>28194.006901061726</v>
      </c>
      <c r="BQ72" s="58">
        <v>28194.006901061726</v>
      </c>
      <c r="BR72" s="58">
        <v>27573.738749238368</v>
      </c>
      <c r="BS72" s="58">
        <v>26953.470597415009</v>
      </c>
      <c r="BT72" s="58">
        <v>27573.738749238368</v>
      </c>
      <c r="BU72" s="58">
        <v>27573.738749238368</v>
      </c>
      <c r="BV72" s="58">
        <v>27573.738749238368</v>
      </c>
      <c r="BW72" s="58">
        <v>27573.738749238368</v>
      </c>
      <c r="BX72" s="58">
        <v>27573.738749238368</v>
      </c>
      <c r="BY72" s="58">
        <v>27573.738749238368</v>
      </c>
      <c r="BZ72" s="57">
        <v>27573.738749238368</v>
      </c>
      <c r="CA72" s="58">
        <f>[6]TCHAD!CC30</f>
        <v>27573.738749238368</v>
      </c>
      <c r="CB72" s="58">
        <v>29503.900461685054</v>
      </c>
      <c r="CC72" s="58">
        <v>29393.605506688102</v>
      </c>
      <c r="CD72" s="58">
        <v>27923.925231353696</v>
      </c>
      <c r="CE72" s="58">
        <v>29503.900461685054</v>
      </c>
      <c r="CF72" s="58">
        <v>29393.605506688102</v>
      </c>
      <c r="CG72" s="58">
        <v>27923.925231353696</v>
      </c>
      <c r="CH72" s="58">
        <v>29503.900461685054</v>
      </c>
      <c r="CI72" s="58">
        <v>29393.605506688102</v>
      </c>
      <c r="CJ72" s="57">
        <v>29503.900461685054</v>
      </c>
      <c r="CK72" s="57">
        <v>29393.605506688102</v>
      </c>
      <c r="CL72" s="58">
        <f>[6]TCHAD!CN30</f>
        <v>29393.605506688102</v>
      </c>
      <c r="CM72" s="58">
        <v>31333.583470129517</v>
      </c>
      <c r="CN72" s="58">
        <v>30863.285782022507</v>
      </c>
      <c r="CO72" s="58">
        <v>30863.285782022507</v>
      </c>
      <c r="CP72" s="58">
        <v>30863.285782022507</v>
      </c>
      <c r="CQ72" s="58">
        <v>30863.285782022507</v>
      </c>
      <c r="CR72" s="58">
        <v>29320.121492921382</v>
      </c>
      <c r="CS72" s="58">
        <v>30863.285782022507</v>
      </c>
      <c r="CT72" s="58">
        <v>30863.285782022507</v>
      </c>
      <c r="CU72" s="58">
        <v>29320.121492921382</v>
      </c>
      <c r="CV72" s="58">
        <v>30554.652924202281</v>
      </c>
      <c r="CW72" s="58">
        <v>30863.285782022507</v>
      </c>
      <c r="CX72" s="58">
        <v>30554.652924202281</v>
      </c>
      <c r="CY72" s="58">
        <v>30863.285782022507</v>
      </c>
      <c r="CZ72" s="58">
        <v>30246.020066382058</v>
      </c>
      <c r="DA72" s="58">
        <f>[6]TCHAD!CZ30</f>
        <v>30863.285782022507</v>
      </c>
      <c r="DB72" s="57">
        <v>33042.233758233298</v>
      </c>
      <c r="DC72" s="57">
        <v>32715.082928943859</v>
      </c>
      <c r="DD72" s="57">
        <v>32060.78127036498</v>
      </c>
      <c r="DE72" s="57">
        <v>32715.082928943859</v>
      </c>
      <c r="DF72" s="57">
        <v>32715.082928943859</v>
      </c>
      <c r="DG72" s="57">
        <v>32715.082928943859</v>
      </c>
      <c r="DH72" s="57">
        <v>34023.686246101614</v>
      </c>
      <c r="DI72" s="57">
        <v>32715.082928943859</v>
      </c>
      <c r="DJ72" s="57">
        <v>32060.78127036498</v>
      </c>
      <c r="DK72" s="57">
        <v>34023.686246101614</v>
      </c>
      <c r="DL72" s="57">
        <v>32715.082928943859</v>
      </c>
      <c r="DM72" s="57">
        <v>32060.78127036498</v>
      </c>
      <c r="DN72" s="59">
        <f>[6]TCHAD!DM30</f>
        <v>32715.082928943859</v>
      </c>
      <c r="DO72" s="57">
        <v>32060.78127036498</v>
      </c>
      <c r="DP72" s="57">
        <v>35005.138733969929</v>
      </c>
      <c r="DQ72" s="57">
        <v>35005.138733969929</v>
      </c>
      <c r="DR72" s="57">
        <v>35005.138733969929</v>
      </c>
      <c r="DS72" s="57">
        <v>35005.138733969929</v>
      </c>
      <c r="DT72" s="57">
        <v>35005.138733969929</v>
      </c>
      <c r="DU72" s="57">
        <v>35005.138733969929</v>
      </c>
      <c r="DV72" s="60">
        <f>[6]TCHAD!DW30</f>
        <v>35005.138733969929</v>
      </c>
      <c r="DW72" s="61">
        <f>[6]TCHAD!DX30</f>
        <v>35005.138733969929</v>
      </c>
      <c r="DX72" s="62">
        <f>[6]TCHAD!DY30</f>
        <v>35005.138733969929</v>
      </c>
      <c r="DZ72" s="57">
        <f>[6]TCHAD!EA30</f>
        <v>37805.549832687524</v>
      </c>
      <c r="EC72" s="57">
        <f>[6]TCHAD!ED30</f>
        <v>40829.99381930253</v>
      </c>
      <c r="EF72" s="57">
        <f>[6]TCHAD!EG30</f>
        <v>44096.393324846737</v>
      </c>
      <c r="EI72" s="57">
        <f>[6]TCHAD!EJ30</f>
        <v>47624.104790834477</v>
      </c>
      <c r="EL72" s="57">
        <f>[6]TCHAD!EM30</f>
        <v>51434.033174101241</v>
      </c>
      <c r="EO72" s="57">
        <f>[6]TCHAD!EP30</f>
        <v>55548.755828029345</v>
      </c>
    </row>
    <row r="73" spans="1:145" ht="15.5" x14ac:dyDescent="0.35">
      <c r="A73" s="56" t="s">
        <v>98</v>
      </c>
      <c r="B73" s="14" t="str">
        <f>+[6]TCHAD!D39</f>
        <v>...</v>
      </c>
      <c r="C73" s="14" t="str">
        <f>+[6]TCHAD!E39</f>
        <v>...</v>
      </c>
      <c r="D73" s="14" t="str">
        <f>+[6]TCHAD!F39</f>
        <v>...</v>
      </c>
      <c r="E73" s="14" t="str">
        <f>+[6]TCHAD!G39</f>
        <v>...</v>
      </c>
      <c r="F73" s="14" t="str">
        <f>+[6]TCHAD!H39</f>
        <v>...</v>
      </c>
      <c r="G73" s="14" t="str">
        <f>+[6]TCHAD!I39</f>
        <v>...</v>
      </c>
      <c r="H73" s="14" t="str">
        <f>+[6]TCHAD!J39</f>
        <v>...</v>
      </c>
      <c r="I73" s="27">
        <f>+[6]TCHAD!K39</f>
        <v>8.5</v>
      </c>
      <c r="J73" s="27">
        <f>+[6]TCHAD!L39</f>
        <v>12.7</v>
      </c>
      <c r="K73" s="27">
        <f>+[6]TCHAD!M39</f>
        <v>10.199999999999999</v>
      </c>
      <c r="L73" s="27">
        <f>+[6]TCHAD!N39</f>
        <v>11</v>
      </c>
      <c r="M73" s="27">
        <f>+[6]TCHAD!O39</f>
        <v>11</v>
      </c>
      <c r="N73" s="27">
        <f>+[6]TCHAD!P39</f>
        <v>12</v>
      </c>
      <c r="O73" s="27">
        <f>+[6]TCHAD!Q39</f>
        <v>12.1</v>
      </c>
      <c r="P73" s="27">
        <f>+[6]TCHAD!R39</f>
        <v>13</v>
      </c>
      <c r="Q73" s="27">
        <f>+[6]TCHAD!S39</f>
        <v>14</v>
      </c>
      <c r="R73" s="27">
        <f>+[6]TCHAD!T39</f>
        <v>14.5</v>
      </c>
      <c r="S73" s="102">
        <f>+[6]TCHAD!U39</f>
        <v>15.671999999999999</v>
      </c>
      <c r="T73" s="102">
        <f>+[6]TCHAD!V39</f>
        <v>20.042698399999999</v>
      </c>
      <c r="U73" s="102">
        <f>+[6]TCHAD!W39</f>
        <v>25.039887970479999</v>
      </c>
      <c r="V73" s="102">
        <f>+[6]TCHAD!X39</f>
        <v>13.05</v>
      </c>
      <c r="W73" s="102">
        <f>+[6]TCHAD!Y39</f>
        <v>14.925000000000001</v>
      </c>
      <c r="X73" s="102">
        <f>+[6]TCHAD!Z39</f>
        <v>15.239897500000001</v>
      </c>
      <c r="Y73" s="102">
        <f>+[6]TCHAD!AA39</f>
        <v>14.577</v>
      </c>
      <c r="Z73" s="102">
        <f>+[6]TCHAD!AB39</f>
        <v>19.044</v>
      </c>
      <c r="AA73" s="102">
        <f>+[6]TCHAD!AC39</f>
        <v>25.436</v>
      </c>
      <c r="AB73" s="102">
        <f>+[6]TCHAD!AD39</f>
        <v>22.990000000000006</v>
      </c>
      <c r="AC73" s="102">
        <f>+[6]TCHAD!AE39</f>
        <v>15.675000000000001</v>
      </c>
      <c r="AD73" s="102">
        <f>+[6]TCHAD!AF39</f>
        <v>15.675000000000001</v>
      </c>
      <c r="AE73" s="102">
        <f>+[6]TCHAD!AH39</f>
        <v>31.318999999999999</v>
      </c>
      <c r="AF73" s="102">
        <v>40</v>
      </c>
      <c r="AG73" s="102">
        <v>40</v>
      </c>
      <c r="AH73" s="102">
        <v>40</v>
      </c>
      <c r="AI73" s="102">
        <v>40</v>
      </c>
      <c r="AJ73" s="103">
        <f>+[6]TCHAD!AM39</f>
        <v>45.5</v>
      </c>
      <c r="AK73" s="103">
        <v>50</v>
      </c>
      <c r="AL73" s="103">
        <v>50</v>
      </c>
      <c r="AM73" s="103">
        <v>50</v>
      </c>
      <c r="AN73" s="103">
        <v>50</v>
      </c>
      <c r="AO73" s="103">
        <f>+[6]TCHAD!AR39</f>
        <v>47</v>
      </c>
      <c r="AP73" s="103">
        <v>50</v>
      </c>
      <c r="AQ73" s="103">
        <v>50</v>
      </c>
      <c r="AR73" s="103">
        <v>50</v>
      </c>
      <c r="AS73" s="103">
        <f>+[6]TCHAD!AV39</f>
        <v>47.94</v>
      </c>
      <c r="AT73" s="103">
        <v>53.191489361702125</v>
      </c>
      <c r="AU73" s="103">
        <v>53.191489361702125</v>
      </c>
      <c r="AV73" s="103">
        <v>53.191489361702125</v>
      </c>
      <c r="AW73" s="103">
        <v>53.191489361702125</v>
      </c>
      <c r="AX73" s="103">
        <f>+[6]TCHAD!BA39</f>
        <v>48.898000000000003</v>
      </c>
      <c r="AY73" s="103"/>
      <c r="AZ73" s="103">
        <v>56.586690810321407</v>
      </c>
      <c r="BA73" s="103">
        <v>56.586690810321407</v>
      </c>
      <c r="BB73" s="103">
        <v>56.586690810321407</v>
      </c>
      <c r="BC73" s="103">
        <v>56.586690810321407</v>
      </c>
      <c r="BD73" s="103">
        <v>56.586690810321407</v>
      </c>
      <c r="BE73" s="103">
        <v>56.586690810321407</v>
      </c>
      <c r="BF73" s="103">
        <f>+[6]TCHAD!BH39</f>
        <v>49.875999999999998</v>
      </c>
      <c r="BG73" s="103">
        <v>50.874000000000002</v>
      </c>
      <c r="BH73" s="103">
        <v>50.874000000000002</v>
      </c>
      <c r="BI73" s="103">
        <v>50.874000000000002</v>
      </c>
      <c r="BJ73" s="103">
        <v>50.874000000000002</v>
      </c>
      <c r="BK73" s="103">
        <v>50.874000000000002</v>
      </c>
      <c r="BL73" s="103">
        <v>50.874000000000002</v>
      </c>
      <c r="BM73" s="103">
        <v>50.874000000000002</v>
      </c>
      <c r="BN73" s="103">
        <v>50.874000000000002</v>
      </c>
      <c r="BO73" s="103">
        <f>+[6]TCHAD!BQ39</f>
        <v>50.874000000000002</v>
      </c>
      <c r="BP73" s="103">
        <v>51.993000000000002</v>
      </c>
      <c r="BQ73" s="103">
        <v>51.993000000000002</v>
      </c>
      <c r="BR73" s="103">
        <v>50.849153999999999</v>
      </c>
      <c r="BS73" s="103">
        <v>49.754772000000003</v>
      </c>
      <c r="BT73" s="103">
        <v>50.849153999999999</v>
      </c>
      <c r="BU73" s="103">
        <v>49.754772000000003</v>
      </c>
      <c r="BV73" s="103">
        <v>49.754772000000003</v>
      </c>
      <c r="BW73" s="103">
        <v>50.849153999999999</v>
      </c>
      <c r="BX73" s="103">
        <v>49.754772000000003</v>
      </c>
      <c r="BY73" s="103">
        <v>49.754772000000003</v>
      </c>
      <c r="BZ73" s="102">
        <v>50.849153999999999</v>
      </c>
      <c r="CA73" s="103">
        <f>+[6]TCHAD!CC39</f>
        <v>50.849153999999999</v>
      </c>
      <c r="CB73" s="103">
        <v>55.577550000000002</v>
      </c>
      <c r="CC73" s="103">
        <v>52.930999999999997</v>
      </c>
      <c r="CD73" s="103">
        <v>50.284449999999993</v>
      </c>
      <c r="CE73" s="103">
        <v>55.577550000000002</v>
      </c>
      <c r="CF73" s="103">
        <v>52.930999999999997</v>
      </c>
      <c r="CG73" s="103">
        <v>50.284449999999993</v>
      </c>
      <c r="CH73" s="103">
        <v>52.930999999999997</v>
      </c>
      <c r="CI73" s="103">
        <v>52.930999999999997</v>
      </c>
      <c r="CJ73" s="102">
        <v>52.930999999999997</v>
      </c>
      <c r="CK73" s="102">
        <v>52.930999999999997</v>
      </c>
      <c r="CL73" s="103">
        <f>+[6]TCHAD!CN39</f>
        <v>54.305999999999997</v>
      </c>
      <c r="CM73" s="103">
        <v>54.055</v>
      </c>
      <c r="CN73" s="103">
        <v>54.055</v>
      </c>
      <c r="CO73" s="103">
        <v>54.055</v>
      </c>
      <c r="CP73" s="103">
        <v>54.055</v>
      </c>
      <c r="CQ73" s="103">
        <v>54.055</v>
      </c>
      <c r="CR73" s="103">
        <v>51.352249999999998</v>
      </c>
      <c r="CS73" s="103">
        <v>54.055</v>
      </c>
      <c r="CT73" s="103">
        <v>54.055</v>
      </c>
      <c r="CU73" s="103">
        <v>51.352249999999998</v>
      </c>
      <c r="CV73" s="103">
        <v>54.055</v>
      </c>
      <c r="CW73" s="103">
        <v>54.055</v>
      </c>
      <c r="CX73" s="103">
        <v>54.055</v>
      </c>
      <c r="CY73" s="103">
        <v>54.055</v>
      </c>
      <c r="CZ73" s="103">
        <v>52.9739</v>
      </c>
      <c r="DA73" s="103">
        <f>+[6]TCHAD!CZ39</f>
        <v>48.707999999999998</v>
      </c>
      <c r="DB73" s="102">
        <v>54.055</v>
      </c>
      <c r="DC73" s="102">
        <v>54.055</v>
      </c>
      <c r="DD73" s="102">
        <v>52.9739</v>
      </c>
      <c r="DE73" s="102">
        <v>54.055</v>
      </c>
      <c r="DF73" s="102">
        <v>54.055</v>
      </c>
      <c r="DG73" s="102">
        <v>54.055</v>
      </c>
      <c r="DH73" s="102">
        <v>54.055</v>
      </c>
      <c r="DI73" s="102">
        <v>54.055</v>
      </c>
      <c r="DJ73" s="102">
        <v>52.9739</v>
      </c>
      <c r="DK73" s="102">
        <v>54.055</v>
      </c>
      <c r="DL73" s="102">
        <v>54.055</v>
      </c>
      <c r="DM73" s="102">
        <v>52.9739</v>
      </c>
      <c r="DN73" s="104">
        <f>+[6]TCHAD!DM39</f>
        <v>54.305999999999997</v>
      </c>
      <c r="DO73" s="102">
        <v>52.9739</v>
      </c>
      <c r="DP73" s="102">
        <v>54.055</v>
      </c>
      <c r="DQ73" s="102">
        <v>54.055</v>
      </c>
      <c r="DR73" s="102">
        <v>54.055</v>
      </c>
      <c r="DS73" s="102">
        <v>59.872365000000002</v>
      </c>
      <c r="DT73" s="102">
        <v>57.021299999999997</v>
      </c>
      <c r="DU73" s="102">
        <v>57.021299999999997</v>
      </c>
      <c r="DV73" s="105">
        <f>+[6]TCHAD!DW39</f>
        <v>59.872365000000002</v>
      </c>
      <c r="DW73" s="106">
        <f>+[6]TCHAD!DX39</f>
        <v>57.021299999999997</v>
      </c>
      <c r="DX73" s="107">
        <f>+[6]TCHAD!DY39</f>
        <v>55.880873999999999</v>
      </c>
      <c r="DZ73" s="102">
        <f>+[6]TCHAD!EA39</f>
        <v>61.583004000000003</v>
      </c>
      <c r="EC73" s="102">
        <f>+[6]TCHAD!ED39</f>
        <v>64.662154200000003</v>
      </c>
      <c r="EF73" s="102">
        <f>+[6]TCHAD!EG39</f>
        <v>67.895261910000002</v>
      </c>
      <c r="EI73" s="102">
        <f>+[6]TCHAD!EJ39</f>
        <v>71.290025005499999</v>
      </c>
      <c r="EL73" s="102">
        <f>+[6]TCHAD!EM39</f>
        <v>74.854526255774999</v>
      </c>
      <c r="EO73" s="102">
        <f>+[6]TCHAD!EP39</f>
        <v>78.597252568563746</v>
      </c>
    </row>
    <row r="74" spans="1:145" ht="15.5" x14ac:dyDescent="0.35">
      <c r="A74" s="12" t="s">
        <v>1</v>
      </c>
      <c r="B74" s="108" t="s">
        <v>1</v>
      </c>
      <c r="C74" s="12" t="s">
        <v>1</v>
      </c>
      <c r="D74" s="12" t="s">
        <v>1</v>
      </c>
      <c r="E74" s="12" t="s">
        <v>1</v>
      </c>
      <c r="F74" s="12" t="s">
        <v>1</v>
      </c>
      <c r="G74" s="12" t="s">
        <v>1</v>
      </c>
      <c r="H74" s="12" t="s">
        <v>1</v>
      </c>
      <c r="I74" s="12" t="s">
        <v>1</v>
      </c>
      <c r="J74" s="12" t="s">
        <v>1</v>
      </c>
      <c r="K74" s="12" t="s">
        <v>1</v>
      </c>
      <c r="L74" s="12" t="s">
        <v>1</v>
      </c>
      <c r="M74" s="12" t="s">
        <v>1</v>
      </c>
      <c r="N74" s="12" t="s">
        <v>1</v>
      </c>
      <c r="O74" s="12"/>
      <c r="P74" s="12"/>
      <c r="Q74" s="12" t="s">
        <v>1</v>
      </c>
      <c r="R74" s="12" t="s">
        <v>1</v>
      </c>
      <c r="S74" s="12" t="s">
        <v>1</v>
      </c>
      <c r="T74" s="12" t="s">
        <v>1</v>
      </c>
      <c r="U74" s="12" t="s">
        <v>1</v>
      </c>
      <c r="V74" s="109" t="s">
        <v>1</v>
      </c>
      <c r="W74" s="109" t="s">
        <v>1</v>
      </c>
      <c r="X74" s="110" t="s">
        <v>1</v>
      </c>
      <c r="Y74" s="110" t="s">
        <v>1</v>
      </c>
      <c r="Z74" s="109" t="s">
        <v>1</v>
      </c>
      <c r="AA74" s="109" t="s">
        <v>1</v>
      </c>
      <c r="AB74" s="109" t="s">
        <v>1</v>
      </c>
      <c r="AC74" s="109" t="s">
        <v>1</v>
      </c>
      <c r="AD74" s="109" t="s">
        <v>1</v>
      </c>
      <c r="AE74" s="109" t="s">
        <v>1</v>
      </c>
      <c r="AF74" s="109" t="s">
        <v>1</v>
      </c>
      <c r="AG74" s="109" t="s">
        <v>1</v>
      </c>
      <c r="AH74" s="109" t="s">
        <v>1</v>
      </c>
      <c r="AI74" s="109" t="s">
        <v>1</v>
      </c>
      <c r="AJ74" s="110" t="s">
        <v>1</v>
      </c>
      <c r="AK74" s="110" t="s">
        <v>1</v>
      </c>
      <c r="AL74" s="110" t="s">
        <v>1</v>
      </c>
      <c r="AM74" s="110" t="s">
        <v>1</v>
      </c>
      <c r="AN74" s="110" t="s">
        <v>1</v>
      </c>
      <c r="AO74" s="110" t="s">
        <v>1</v>
      </c>
      <c r="AP74" s="110" t="s">
        <v>1</v>
      </c>
      <c r="AQ74" s="110" t="s">
        <v>1</v>
      </c>
      <c r="AR74" s="110" t="s">
        <v>1</v>
      </c>
      <c r="AS74" s="110" t="s">
        <v>1</v>
      </c>
      <c r="AT74" s="110" t="s">
        <v>1</v>
      </c>
      <c r="AU74" s="110" t="s">
        <v>1</v>
      </c>
      <c r="AV74" s="110" t="s">
        <v>1</v>
      </c>
      <c r="AW74" s="110" t="s">
        <v>1</v>
      </c>
      <c r="AX74" s="110" t="s">
        <v>1</v>
      </c>
      <c r="AY74" s="110"/>
      <c r="AZ74" s="110" t="s">
        <v>1</v>
      </c>
      <c r="BA74" s="110" t="s">
        <v>1</v>
      </c>
      <c r="BB74" s="110" t="s">
        <v>1</v>
      </c>
      <c r="BC74" s="110" t="s">
        <v>1</v>
      </c>
      <c r="BD74" s="110" t="s">
        <v>1</v>
      </c>
      <c r="BE74" s="110" t="s">
        <v>1</v>
      </c>
      <c r="BF74" s="110" t="s">
        <v>1</v>
      </c>
      <c r="BG74" s="110" t="s">
        <v>1</v>
      </c>
      <c r="BH74" s="110" t="s">
        <v>1</v>
      </c>
      <c r="BI74" s="110" t="s">
        <v>1</v>
      </c>
      <c r="BJ74" s="110" t="s">
        <v>1</v>
      </c>
      <c r="BK74" s="110" t="s">
        <v>1</v>
      </c>
      <c r="BL74" s="110" t="s">
        <v>1</v>
      </c>
      <c r="BM74" s="110" t="s">
        <v>1</v>
      </c>
      <c r="BN74" s="110" t="s">
        <v>1</v>
      </c>
      <c r="BO74" s="110" t="s">
        <v>1</v>
      </c>
      <c r="BP74" s="110" t="s">
        <v>1</v>
      </c>
      <c r="BQ74" s="110" t="s">
        <v>1</v>
      </c>
      <c r="BR74" s="110" t="s">
        <v>1</v>
      </c>
      <c r="BS74" s="110" t="s">
        <v>1</v>
      </c>
      <c r="BT74" s="110" t="s">
        <v>1</v>
      </c>
      <c r="BU74" s="110" t="s">
        <v>1</v>
      </c>
      <c r="BV74" s="110" t="s">
        <v>1</v>
      </c>
      <c r="BW74" s="110" t="s">
        <v>1</v>
      </c>
      <c r="BX74" s="110" t="s">
        <v>1</v>
      </c>
      <c r="BY74" s="110" t="s">
        <v>1</v>
      </c>
      <c r="BZ74" s="109" t="s">
        <v>1</v>
      </c>
      <c r="CA74" s="110" t="s">
        <v>1</v>
      </c>
      <c r="CB74" s="110" t="s">
        <v>1</v>
      </c>
      <c r="CC74" s="110" t="s">
        <v>1</v>
      </c>
      <c r="CD74" s="110" t="s">
        <v>1</v>
      </c>
      <c r="CE74" s="110" t="s">
        <v>1</v>
      </c>
      <c r="CF74" s="110" t="s">
        <v>1</v>
      </c>
      <c r="CG74" s="110" t="s">
        <v>1</v>
      </c>
      <c r="CH74" s="110" t="s">
        <v>1</v>
      </c>
      <c r="CI74" s="110" t="s">
        <v>1</v>
      </c>
      <c r="CJ74" s="109" t="s">
        <v>1</v>
      </c>
      <c r="CK74" s="109" t="s">
        <v>1</v>
      </c>
      <c r="CL74" s="110" t="s">
        <v>1</v>
      </c>
      <c r="CM74" s="110" t="s">
        <v>1</v>
      </c>
      <c r="CN74" s="110" t="s">
        <v>1</v>
      </c>
      <c r="CO74" s="110" t="s">
        <v>1</v>
      </c>
      <c r="CP74" s="110" t="s">
        <v>1</v>
      </c>
      <c r="CQ74" s="110" t="s">
        <v>1</v>
      </c>
      <c r="CR74" s="110" t="s">
        <v>1</v>
      </c>
      <c r="CS74" s="110" t="s">
        <v>1</v>
      </c>
      <c r="CT74" s="110" t="s">
        <v>1</v>
      </c>
      <c r="CU74" s="110" t="s">
        <v>1</v>
      </c>
      <c r="CV74" s="110" t="s">
        <v>1</v>
      </c>
      <c r="CW74" s="110" t="s">
        <v>1</v>
      </c>
      <c r="CX74" s="110" t="s">
        <v>1</v>
      </c>
      <c r="CY74" s="110" t="s">
        <v>1</v>
      </c>
      <c r="CZ74" s="110" t="s">
        <v>1</v>
      </c>
      <c r="DA74" s="110" t="s">
        <v>1</v>
      </c>
      <c r="DB74" s="109" t="s">
        <v>1</v>
      </c>
      <c r="DC74" s="109" t="s">
        <v>1</v>
      </c>
      <c r="DD74" s="109" t="s">
        <v>1</v>
      </c>
      <c r="DE74" s="109" t="s">
        <v>1</v>
      </c>
      <c r="DF74" s="109" t="s">
        <v>1</v>
      </c>
      <c r="DG74" s="109" t="s">
        <v>1</v>
      </c>
      <c r="DH74" s="109" t="s">
        <v>1</v>
      </c>
      <c r="DI74" s="109" t="s">
        <v>1</v>
      </c>
      <c r="DJ74" s="109" t="s">
        <v>1</v>
      </c>
      <c r="DK74" s="109" t="s">
        <v>1</v>
      </c>
      <c r="DL74" s="109" t="s">
        <v>1</v>
      </c>
      <c r="DM74" s="109" t="s">
        <v>1</v>
      </c>
      <c r="DN74" s="111" t="s">
        <v>1</v>
      </c>
      <c r="DO74" s="109" t="s">
        <v>1</v>
      </c>
      <c r="DP74" s="109" t="s">
        <v>1</v>
      </c>
      <c r="DQ74" s="109" t="s">
        <v>1</v>
      </c>
      <c r="DR74" s="109" t="s">
        <v>1</v>
      </c>
      <c r="DS74" s="109" t="s">
        <v>1</v>
      </c>
      <c r="DT74" s="109" t="s">
        <v>1</v>
      </c>
      <c r="DU74" s="109" t="s">
        <v>1</v>
      </c>
      <c r="DV74" s="112" t="s">
        <v>1</v>
      </c>
      <c r="DW74" s="113" t="s">
        <v>1</v>
      </c>
      <c r="DX74" s="114" t="s">
        <v>1</v>
      </c>
      <c r="DZ74" s="109" t="s">
        <v>1</v>
      </c>
      <c r="EC74" s="109" t="s">
        <v>1</v>
      </c>
      <c r="EF74" s="109" t="s">
        <v>1</v>
      </c>
      <c r="EI74" s="109" t="s">
        <v>1</v>
      </c>
      <c r="EL74" s="109" t="s">
        <v>1</v>
      </c>
      <c r="EO74" s="109" t="s">
        <v>1</v>
      </c>
    </row>
    <row r="75" spans="1:145" ht="15.5" x14ac:dyDescent="0.35">
      <c r="A75" s="56" t="s">
        <v>99</v>
      </c>
      <c r="B75" s="115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DU75">
        <v>4.5318954741292217E-2</v>
      </c>
      <c r="DW75" s="99">
        <f>DW70/DN70-1</f>
        <v>1.8400586181765988E-4</v>
      </c>
    </row>
    <row r="76" spans="1:145" ht="15.5" x14ac:dyDescent="0.35">
      <c r="A76" s="116"/>
      <c r="B76" s="115"/>
      <c r="C76" s="27">
        <f>64*25</f>
        <v>1600</v>
      </c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</row>
    <row r="77" spans="1:145" ht="15.5" x14ac:dyDescent="0.35">
      <c r="A77" s="56"/>
      <c r="B77" s="115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</row>
    <row r="78" spans="1:145" ht="15.5" x14ac:dyDescent="0.35">
      <c r="A78" s="56"/>
      <c r="B78" s="115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</row>
    <row r="79" spans="1:145" ht="15.5" x14ac:dyDescent="0.35">
      <c r="A79" s="56"/>
      <c r="B79" s="115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</row>
    <row r="80" spans="1:145" ht="15.5" x14ac:dyDescent="0.35">
      <c r="A80" s="56"/>
      <c r="B80" s="115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</row>
    <row r="81" spans="1:145" ht="15.5" x14ac:dyDescent="0.35">
      <c r="A81" s="56"/>
      <c r="B81" s="115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</row>
    <row r="82" spans="1:145" ht="18" customHeight="1" x14ac:dyDescent="0.35">
      <c r="A82" s="56"/>
      <c r="B82" s="115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</row>
    <row r="83" spans="1:145" ht="18" customHeight="1" x14ac:dyDescent="0.35">
      <c r="A83" s="56"/>
      <c r="B83" s="115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</row>
    <row r="84" spans="1:145" ht="18" customHeight="1" x14ac:dyDescent="0.35">
      <c r="A84" s="56"/>
      <c r="B84" s="115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</row>
    <row r="85" spans="1:145" ht="18" customHeight="1" x14ac:dyDescent="0.35">
      <c r="A85" s="56"/>
      <c r="B85" s="115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</row>
    <row r="86" spans="1:145" ht="15.5" x14ac:dyDescent="0.35">
      <c r="A86" s="27"/>
      <c r="B86" s="27"/>
      <c r="C86" s="27"/>
      <c r="D86" s="27"/>
      <c r="E86" s="27"/>
      <c r="F86" s="27"/>
      <c r="G86" s="27"/>
      <c r="H86" s="27"/>
      <c r="I86" s="27"/>
      <c r="L86" s="27"/>
      <c r="N86" s="27"/>
      <c r="O86" s="27"/>
      <c r="P86" s="27"/>
      <c r="Q86" s="27"/>
      <c r="Y86" s="56" t="s">
        <v>100</v>
      </c>
    </row>
    <row r="87" spans="1:145" ht="15.5" x14ac:dyDescent="0.35">
      <c r="A87" s="27"/>
      <c r="B87" s="27"/>
      <c r="C87" s="27"/>
      <c r="D87" s="117"/>
      <c r="E87" s="117"/>
      <c r="F87" s="27"/>
      <c r="G87" s="27"/>
      <c r="H87" s="27"/>
      <c r="I87" s="117"/>
      <c r="L87" s="27"/>
      <c r="N87" s="27"/>
      <c r="O87" s="27"/>
      <c r="P87" s="27"/>
      <c r="Q87" s="27"/>
      <c r="Y87" s="118">
        <f ca="1">NOW()</f>
        <v>45628.398694444448</v>
      </c>
    </row>
    <row r="88" spans="1:145" ht="15.5" x14ac:dyDescent="0.35">
      <c r="A88" s="27"/>
      <c r="B88" s="27"/>
      <c r="C88" s="27"/>
      <c r="D88" s="119"/>
      <c r="E88" s="119"/>
      <c r="F88" s="27"/>
      <c r="G88" s="27"/>
      <c r="H88" s="27"/>
      <c r="I88" s="119"/>
      <c r="L88" s="27"/>
      <c r="N88" s="27"/>
      <c r="O88" s="27"/>
      <c r="P88" s="27"/>
      <c r="Q88" s="27"/>
      <c r="Y88" s="119">
        <f ca="1">NOW()</f>
        <v>45628.398694444448</v>
      </c>
    </row>
    <row r="89" spans="1:145" ht="15.5" x14ac:dyDescent="0.35">
      <c r="A89" s="12" t="s">
        <v>1</v>
      </c>
      <c r="B89" s="12" t="s">
        <v>1</v>
      </c>
      <c r="C89" s="12" t="s">
        <v>1</v>
      </c>
      <c r="D89" s="12" t="s">
        <v>1</v>
      </c>
      <c r="E89" s="12" t="s">
        <v>1</v>
      </c>
      <c r="F89" s="12" t="s">
        <v>1</v>
      </c>
      <c r="G89" s="12" t="s">
        <v>1</v>
      </c>
      <c r="H89" s="12" t="s">
        <v>1</v>
      </c>
      <c r="I89" s="12" t="s">
        <v>1</v>
      </c>
      <c r="J89" s="12" t="s">
        <v>1</v>
      </c>
      <c r="K89" s="12" t="s">
        <v>1</v>
      </c>
      <c r="L89" s="12" t="s">
        <v>1</v>
      </c>
      <c r="M89" s="12" t="s">
        <v>1</v>
      </c>
      <c r="N89" s="12" t="s">
        <v>1</v>
      </c>
      <c r="O89" s="12" t="s">
        <v>1</v>
      </c>
      <c r="P89" s="12" t="s">
        <v>1</v>
      </c>
      <c r="Q89" s="12" t="str">
        <f>+Q$4</f>
        <v>-</v>
      </c>
      <c r="R89" s="12" t="str">
        <f>+R$4</f>
        <v>-</v>
      </c>
      <c r="S89" s="12" t="str">
        <f>+S$4</f>
        <v>-</v>
      </c>
      <c r="T89" s="12" t="str">
        <f>+T$4</f>
        <v>-</v>
      </c>
      <c r="U89" s="12" t="s">
        <v>1</v>
      </c>
      <c r="V89" s="12" t="s">
        <v>1</v>
      </c>
      <c r="W89" s="12" t="s">
        <v>1</v>
      </c>
      <c r="X89" s="13" t="s">
        <v>1</v>
      </c>
      <c r="Y89" s="13" t="s">
        <v>1</v>
      </c>
      <c r="Z89" s="12" t="s">
        <v>1</v>
      </c>
      <c r="AA89" s="12" t="s">
        <v>1</v>
      </c>
      <c r="AB89" s="12" t="s">
        <v>1</v>
      </c>
      <c r="AC89" s="12" t="s">
        <v>1</v>
      </c>
      <c r="AD89" s="12" t="s">
        <v>1</v>
      </c>
      <c r="AE89" s="12" t="s">
        <v>1</v>
      </c>
      <c r="AF89" s="12" t="s">
        <v>1</v>
      </c>
      <c r="AG89" s="12" t="s">
        <v>1</v>
      </c>
      <c r="AH89" s="12" t="s">
        <v>1</v>
      </c>
      <c r="AI89" s="12" t="s">
        <v>1</v>
      </c>
      <c r="AJ89" s="13" t="s">
        <v>1</v>
      </c>
      <c r="AK89" s="13" t="s">
        <v>1</v>
      </c>
      <c r="AL89" s="13" t="s">
        <v>1</v>
      </c>
      <c r="AM89" s="13" t="s">
        <v>1</v>
      </c>
      <c r="AN89" s="13" t="s">
        <v>1</v>
      </c>
      <c r="AO89" s="13" t="s">
        <v>1</v>
      </c>
      <c r="AP89" s="13" t="s">
        <v>1</v>
      </c>
      <c r="AQ89" s="13" t="s">
        <v>1</v>
      </c>
      <c r="AR89" s="13" t="s">
        <v>1</v>
      </c>
      <c r="AS89" s="13" t="s">
        <v>1</v>
      </c>
      <c r="AT89" s="13" t="s">
        <v>1</v>
      </c>
      <c r="AU89" s="13" t="s">
        <v>1</v>
      </c>
      <c r="AV89" s="13" t="s">
        <v>1</v>
      </c>
      <c r="AW89" s="13" t="s">
        <v>1</v>
      </c>
      <c r="AX89" s="13" t="s">
        <v>1</v>
      </c>
      <c r="AY89" s="13"/>
      <c r="AZ89" s="13" t="s">
        <v>1</v>
      </c>
      <c r="BA89" s="13" t="s">
        <v>1</v>
      </c>
      <c r="BB89" s="13" t="s">
        <v>1</v>
      </c>
      <c r="BC89" s="13" t="s">
        <v>1</v>
      </c>
      <c r="BD89" s="13" t="s">
        <v>1</v>
      </c>
      <c r="BE89" s="13" t="s">
        <v>1</v>
      </c>
      <c r="BF89" s="13" t="s">
        <v>1</v>
      </c>
      <c r="BG89" s="13" t="s">
        <v>1</v>
      </c>
      <c r="BH89" s="13" t="s">
        <v>1</v>
      </c>
      <c r="BI89" s="13" t="s">
        <v>1</v>
      </c>
      <c r="BJ89" s="13" t="s">
        <v>1</v>
      </c>
      <c r="BK89" s="13" t="s">
        <v>1</v>
      </c>
      <c r="BL89" s="13" t="s">
        <v>1</v>
      </c>
      <c r="BM89" s="13" t="s">
        <v>1</v>
      </c>
      <c r="BN89" s="13" t="s">
        <v>1</v>
      </c>
      <c r="BO89" s="13" t="s">
        <v>1</v>
      </c>
      <c r="BP89" s="13" t="s">
        <v>1</v>
      </c>
      <c r="BQ89" s="13" t="s">
        <v>1</v>
      </c>
      <c r="BR89" s="13" t="s">
        <v>1</v>
      </c>
      <c r="BS89" s="13" t="s">
        <v>1</v>
      </c>
      <c r="BT89" s="13" t="s">
        <v>1</v>
      </c>
      <c r="BU89" s="13" t="s">
        <v>1</v>
      </c>
      <c r="BV89" s="13" t="s">
        <v>1</v>
      </c>
      <c r="BW89" s="13" t="s">
        <v>1</v>
      </c>
      <c r="BX89" s="13" t="s">
        <v>1</v>
      </c>
      <c r="BY89" s="13" t="s">
        <v>1</v>
      </c>
      <c r="BZ89" s="12" t="s">
        <v>1</v>
      </c>
      <c r="CA89" s="13" t="s">
        <v>1</v>
      </c>
      <c r="CB89" s="13" t="s">
        <v>1</v>
      </c>
      <c r="CC89" s="13" t="s">
        <v>1</v>
      </c>
      <c r="CD89" s="13" t="s">
        <v>1</v>
      </c>
      <c r="CE89" s="13" t="s">
        <v>1</v>
      </c>
      <c r="CF89" s="13" t="s">
        <v>1</v>
      </c>
      <c r="CG89" s="13" t="s">
        <v>1</v>
      </c>
      <c r="CH89" s="13" t="s">
        <v>1</v>
      </c>
      <c r="CI89" s="13" t="s">
        <v>1</v>
      </c>
      <c r="CJ89" s="12" t="s">
        <v>1</v>
      </c>
      <c r="CK89" s="12" t="s">
        <v>1</v>
      </c>
      <c r="CL89" s="13" t="s">
        <v>1</v>
      </c>
      <c r="CM89" s="13" t="s">
        <v>1</v>
      </c>
      <c r="CN89" s="13" t="s">
        <v>1</v>
      </c>
      <c r="CO89" s="13" t="s">
        <v>1</v>
      </c>
      <c r="CP89" s="13" t="s">
        <v>1</v>
      </c>
      <c r="CQ89" s="13" t="s">
        <v>1</v>
      </c>
      <c r="CR89" s="13" t="s">
        <v>1</v>
      </c>
      <c r="CS89" s="13" t="s">
        <v>1</v>
      </c>
      <c r="CT89" s="13" t="s">
        <v>1</v>
      </c>
      <c r="CU89" s="13" t="s">
        <v>1</v>
      </c>
      <c r="CV89" s="13" t="s">
        <v>1</v>
      </c>
      <c r="CW89" s="13" t="s">
        <v>1</v>
      </c>
      <c r="CX89" s="13" t="s">
        <v>1</v>
      </c>
      <c r="CY89" s="13" t="s">
        <v>1</v>
      </c>
      <c r="CZ89" s="13" t="s">
        <v>1</v>
      </c>
      <c r="DA89" s="13" t="s">
        <v>1</v>
      </c>
      <c r="DB89" s="12" t="s">
        <v>1</v>
      </c>
      <c r="DC89" s="12" t="s">
        <v>1</v>
      </c>
      <c r="DD89" s="12" t="s">
        <v>1</v>
      </c>
      <c r="DE89" s="12" t="s">
        <v>1</v>
      </c>
      <c r="DF89" s="12" t="s">
        <v>1</v>
      </c>
      <c r="DG89" s="12" t="s">
        <v>1</v>
      </c>
      <c r="DH89" s="12" t="s">
        <v>1</v>
      </c>
      <c r="DI89" s="12" t="s">
        <v>1</v>
      </c>
      <c r="DJ89" s="12" t="s">
        <v>1</v>
      </c>
      <c r="DK89" s="12" t="s">
        <v>1</v>
      </c>
      <c r="DL89" s="12" t="s">
        <v>1</v>
      </c>
      <c r="DM89" s="12" t="s">
        <v>1</v>
      </c>
      <c r="DN89" s="23" t="s">
        <v>1</v>
      </c>
      <c r="DO89" s="12" t="s">
        <v>1</v>
      </c>
      <c r="DP89" s="12" t="s">
        <v>1</v>
      </c>
      <c r="DQ89" s="12" t="s">
        <v>1</v>
      </c>
      <c r="DR89" s="12" t="s">
        <v>1</v>
      </c>
      <c r="DS89" s="12" t="s">
        <v>1</v>
      </c>
      <c r="DT89" s="12" t="s">
        <v>1</v>
      </c>
      <c r="DU89" s="12" t="s">
        <v>1</v>
      </c>
      <c r="DV89" s="24" t="s">
        <v>1</v>
      </c>
      <c r="DW89" s="25" t="s">
        <v>1</v>
      </c>
      <c r="DX89" s="26" t="s">
        <v>1</v>
      </c>
      <c r="DZ89" s="12" t="s">
        <v>1</v>
      </c>
      <c r="EC89" s="12" t="s">
        <v>1</v>
      </c>
      <c r="EF89" s="12" t="s">
        <v>1</v>
      </c>
      <c r="EI89" s="12" t="s">
        <v>1</v>
      </c>
      <c r="EL89" s="12" t="s">
        <v>1</v>
      </c>
      <c r="EO89" s="12" t="s">
        <v>1</v>
      </c>
    </row>
    <row r="90" spans="1:145" ht="15.5" x14ac:dyDescent="0.35">
      <c r="A90" s="120"/>
      <c r="B90" s="120" t="s">
        <v>2</v>
      </c>
      <c r="C90" s="120" t="s">
        <v>3</v>
      </c>
      <c r="D90" s="120" t="s">
        <v>4</v>
      </c>
      <c r="E90" s="120" t="s">
        <v>5</v>
      </c>
      <c r="F90" s="120" t="s">
        <v>6</v>
      </c>
      <c r="G90" s="120" t="s">
        <v>7</v>
      </c>
      <c r="H90" s="120" t="s">
        <v>8</v>
      </c>
      <c r="I90" s="120" t="s">
        <v>9</v>
      </c>
      <c r="J90" s="120" t="s">
        <v>10</v>
      </c>
      <c r="K90" s="15">
        <v>1996</v>
      </c>
      <c r="L90" s="15">
        <v>1997</v>
      </c>
      <c r="M90" s="16">
        <v>1998</v>
      </c>
      <c r="N90" s="16">
        <v>1999</v>
      </c>
      <c r="O90" s="16">
        <v>2000</v>
      </c>
      <c r="P90" s="16">
        <v>2001</v>
      </c>
      <c r="Q90" s="16">
        <v>2002</v>
      </c>
      <c r="R90" s="16">
        <v>2003</v>
      </c>
      <c r="S90" s="16">
        <v>2004</v>
      </c>
      <c r="T90" s="16">
        <v>2005</v>
      </c>
      <c r="U90" s="16">
        <v>2006</v>
      </c>
      <c r="V90" s="16">
        <v>2007</v>
      </c>
      <c r="W90" s="16">
        <v>2008</v>
      </c>
      <c r="X90" s="17">
        <v>2009</v>
      </c>
      <c r="Y90" s="17">
        <v>2010</v>
      </c>
      <c r="Z90" s="16">
        <f>Z5</f>
        <v>2011</v>
      </c>
      <c r="AA90" s="16">
        <v>2012</v>
      </c>
      <c r="AB90" s="16">
        <v>2013</v>
      </c>
      <c r="AC90" s="16">
        <v>2013</v>
      </c>
      <c r="AD90" s="16">
        <v>2013</v>
      </c>
      <c r="AE90" s="16">
        <v>2013</v>
      </c>
      <c r="AF90" s="16">
        <v>2014</v>
      </c>
      <c r="AG90" s="16">
        <v>2014</v>
      </c>
      <c r="AH90" s="16">
        <v>2014</v>
      </c>
      <c r="AI90" s="16">
        <v>2014</v>
      </c>
      <c r="AJ90" s="17">
        <v>2014</v>
      </c>
      <c r="AK90" s="17">
        <v>2015</v>
      </c>
      <c r="AL90" s="17">
        <v>2015</v>
      </c>
      <c r="AM90" s="17">
        <v>2015</v>
      </c>
      <c r="AN90" s="17">
        <v>2015</v>
      </c>
      <c r="AO90" s="17">
        <f>+AO$5</f>
        <v>2015</v>
      </c>
      <c r="AP90" s="17">
        <v>2016</v>
      </c>
      <c r="AQ90" s="17">
        <v>2016</v>
      </c>
      <c r="AR90" s="17">
        <v>2016</v>
      </c>
      <c r="AS90" s="17">
        <f>+AS$5</f>
        <v>2016</v>
      </c>
      <c r="AT90" s="17">
        <v>2017</v>
      </c>
      <c r="AU90" s="17">
        <v>2017</v>
      </c>
      <c r="AV90" s="17">
        <v>2017</v>
      </c>
      <c r="AW90" s="17">
        <v>2017</v>
      </c>
      <c r="AX90" s="17">
        <f>+AX$5</f>
        <v>2017</v>
      </c>
      <c r="AY90" s="17"/>
      <c r="AZ90" s="17">
        <v>2018</v>
      </c>
      <c r="BA90" s="17">
        <v>2018</v>
      </c>
      <c r="BB90" s="17">
        <v>2018</v>
      </c>
      <c r="BC90" s="17">
        <v>2018</v>
      </c>
      <c r="BD90" s="17">
        <v>2018</v>
      </c>
      <c r="BE90" s="17">
        <v>2018</v>
      </c>
      <c r="BF90" s="17">
        <f>+BF$5</f>
        <v>2018</v>
      </c>
      <c r="BG90" s="17">
        <v>2019</v>
      </c>
      <c r="BH90" s="17">
        <v>2019</v>
      </c>
      <c r="BI90" s="17">
        <v>2019</v>
      </c>
      <c r="BJ90" s="17">
        <v>2019</v>
      </c>
      <c r="BK90" s="17">
        <v>2019</v>
      </c>
      <c r="BL90" s="17">
        <v>2019</v>
      </c>
      <c r="BM90" s="17">
        <v>2019</v>
      </c>
      <c r="BN90" s="17">
        <v>2019</v>
      </c>
      <c r="BO90" s="17">
        <f>+BO$5</f>
        <v>2019</v>
      </c>
      <c r="BP90" s="17">
        <v>2020</v>
      </c>
      <c r="BQ90" s="17">
        <v>2020</v>
      </c>
      <c r="BR90" s="17">
        <v>2020</v>
      </c>
      <c r="BS90" s="17">
        <v>2020</v>
      </c>
      <c r="BT90" s="17">
        <v>2020</v>
      </c>
      <c r="BU90" s="17">
        <v>2020</v>
      </c>
      <c r="BV90" s="17">
        <v>2020</v>
      </c>
      <c r="BW90" s="17">
        <v>2020</v>
      </c>
      <c r="BX90" s="17">
        <v>2020</v>
      </c>
      <c r="BY90" s="17">
        <v>2020</v>
      </c>
      <c r="BZ90" s="16">
        <v>2020</v>
      </c>
      <c r="CA90" s="17">
        <f>+CA$5</f>
        <v>2020</v>
      </c>
      <c r="CB90" s="17">
        <v>2021</v>
      </c>
      <c r="CC90" s="17">
        <v>2021</v>
      </c>
      <c r="CD90" s="17">
        <v>2021</v>
      </c>
      <c r="CE90" s="17">
        <v>2021</v>
      </c>
      <c r="CF90" s="17">
        <v>2021</v>
      </c>
      <c r="CG90" s="17">
        <v>2021</v>
      </c>
      <c r="CH90" s="17">
        <v>2021</v>
      </c>
      <c r="CI90" s="17">
        <v>2021</v>
      </c>
      <c r="CJ90" s="16">
        <v>2021</v>
      </c>
      <c r="CK90" s="16">
        <v>2021</v>
      </c>
      <c r="CL90" s="17">
        <f>+CL$5</f>
        <v>2021</v>
      </c>
      <c r="CM90" s="17">
        <v>2022</v>
      </c>
      <c r="CN90" s="17">
        <v>2022</v>
      </c>
      <c r="CO90" s="17">
        <v>2022</v>
      </c>
      <c r="CP90" s="17">
        <v>2022</v>
      </c>
      <c r="CQ90" s="17">
        <v>2022</v>
      </c>
      <c r="CR90" s="17">
        <v>2022</v>
      </c>
      <c r="CS90" s="17">
        <v>2022</v>
      </c>
      <c r="CT90" s="17">
        <v>2022</v>
      </c>
      <c r="CU90" s="17">
        <v>2022</v>
      </c>
      <c r="CV90" s="17">
        <v>2022</v>
      </c>
      <c r="CW90" s="17">
        <v>2022</v>
      </c>
      <c r="CX90" s="17">
        <v>2022</v>
      </c>
      <c r="CY90" s="17">
        <v>2022</v>
      </c>
      <c r="CZ90" s="17">
        <v>2022</v>
      </c>
      <c r="DA90" s="17">
        <f t="shared" ref="DA90:DN90" si="54">+DA$5</f>
        <v>2022</v>
      </c>
      <c r="DB90" s="16">
        <v>2023</v>
      </c>
      <c r="DC90" s="16">
        <v>2023</v>
      </c>
      <c r="DD90" s="16">
        <v>2023</v>
      </c>
      <c r="DE90" s="16">
        <v>2023</v>
      </c>
      <c r="DF90" s="16">
        <v>2023</v>
      </c>
      <c r="DG90" s="16">
        <v>2023</v>
      </c>
      <c r="DH90" s="16">
        <v>2023</v>
      </c>
      <c r="DI90" s="16">
        <v>2023</v>
      </c>
      <c r="DJ90" s="16">
        <v>2023</v>
      </c>
      <c r="DK90" s="16">
        <v>2023</v>
      </c>
      <c r="DL90" s="16">
        <v>2023</v>
      </c>
      <c r="DM90" s="16">
        <v>2023</v>
      </c>
      <c r="DN90" s="19">
        <f t="shared" si="54"/>
        <v>2023</v>
      </c>
      <c r="DO90" s="16">
        <v>2023</v>
      </c>
      <c r="DP90" s="16">
        <v>2024</v>
      </c>
      <c r="DQ90" s="16">
        <v>2024</v>
      </c>
      <c r="DR90" s="16">
        <v>2024</v>
      </c>
      <c r="DS90" s="16">
        <v>2024</v>
      </c>
      <c r="DT90" s="16">
        <v>2024</v>
      </c>
      <c r="DU90" s="16">
        <v>2024</v>
      </c>
      <c r="DV90" s="20">
        <f>+DV$5</f>
        <v>2024</v>
      </c>
      <c r="DW90" s="21">
        <f>+DW$5</f>
        <v>2024</v>
      </c>
      <c r="DX90" s="22">
        <f>+DX$5</f>
        <v>2024</v>
      </c>
      <c r="DZ90" s="16">
        <f>+DZ$5</f>
        <v>2025</v>
      </c>
      <c r="EC90" s="16">
        <f>+EC$5</f>
        <v>2026</v>
      </c>
      <c r="EF90" s="16">
        <f>+EF$5</f>
        <v>2027</v>
      </c>
      <c r="EI90" s="16">
        <f>+EI$5</f>
        <v>2028</v>
      </c>
      <c r="EL90" s="16">
        <f>+EL$5</f>
        <v>2029</v>
      </c>
      <c r="EO90" s="16">
        <f>+EO$5</f>
        <v>2030</v>
      </c>
    </row>
    <row r="91" spans="1:145" ht="15.5" x14ac:dyDescent="0.35">
      <c r="A91" s="12" t="s">
        <v>1</v>
      </c>
      <c r="B91" s="12" t="s">
        <v>1</v>
      </c>
      <c r="C91" s="12" t="s">
        <v>1</v>
      </c>
      <c r="D91" s="12" t="s">
        <v>1</v>
      </c>
      <c r="E91" s="12" t="s">
        <v>1</v>
      </c>
      <c r="F91" s="12" t="s">
        <v>1</v>
      </c>
      <c r="G91" s="12" t="s">
        <v>1</v>
      </c>
      <c r="H91" s="12" t="s">
        <v>1</v>
      </c>
      <c r="I91" s="12" t="s">
        <v>1</v>
      </c>
      <c r="J91" s="12" t="s">
        <v>1</v>
      </c>
      <c r="K91" s="12" t="s">
        <v>1</v>
      </c>
      <c r="L91" s="12" t="s">
        <v>1</v>
      </c>
      <c r="M91" s="12" t="s">
        <v>1</v>
      </c>
      <c r="N91" s="12" t="s">
        <v>1</v>
      </c>
      <c r="O91" s="12" t="s">
        <v>1</v>
      </c>
      <c r="P91" s="12" t="s">
        <v>1</v>
      </c>
      <c r="Q91" s="12" t="str">
        <f>+Q$6</f>
        <v>-</v>
      </c>
      <c r="R91" s="12" t="str">
        <f>+R$6</f>
        <v>-</v>
      </c>
      <c r="S91" s="12" t="str">
        <f>+S$6</f>
        <v>-</v>
      </c>
      <c r="T91" s="12" t="str">
        <f>+T$6</f>
        <v>-</v>
      </c>
      <c r="U91" s="12" t="s">
        <v>1</v>
      </c>
      <c r="V91" s="12" t="s">
        <v>1</v>
      </c>
      <c r="W91" s="12" t="s">
        <v>1</v>
      </c>
      <c r="X91" s="13" t="s">
        <v>1</v>
      </c>
      <c r="Y91" s="13" t="s">
        <v>1</v>
      </c>
      <c r="Z91" s="12" t="s">
        <v>1</v>
      </c>
      <c r="AA91" s="12" t="s">
        <v>1</v>
      </c>
      <c r="AB91" s="12" t="s">
        <v>1</v>
      </c>
      <c r="AC91" s="12" t="s">
        <v>1</v>
      </c>
      <c r="AD91" s="12" t="s">
        <v>1</v>
      </c>
      <c r="AE91" s="12" t="s">
        <v>1</v>
      </c>
      <c r="AF91" s="12" t="s">
        <v>1</v>
      </c>
      <c r="AG91" s="12" t="s">
        <v>1</v>
      </c>
      <c r="AH91" s="12" t="s">
        <v>1</v>
      </c>
      <c r="AI91" s="12" t="s">
        <v>1</v>
      </c>
      <c r="AJ91" s="13" t="s">
        <v>1</v>
      </c>
      <c r="AK91" s="13" t="s">
        <v>1</v>
      </c>
      <c r="AL91" s="13" t="s">
        <v>1</v>
      </c>
      <c r="AM91" s="13" t="s">
        <v>1</v>
      </c>
      <c r="AN91" s="13" t="s">
        <v>1</v>
      </c>
      <c r="AO91" s="13" t="s">
        <v>1</v>
      </c>
      <c r="AP91" s="13" t="s">
        <v>1</v>
      </c>
      <c r="AQ91" s="13" t="s">
        <v>1</v>
      </c>
      <c r="AR91" s="13" t="s">
        <v>1</v>
      </c>
      <c r="AS91" s="13" t="s">
        <v>1</v>
      </c>
      <c r="AT91" s="13" t="s">
        <v>1</v>
      </c>
      <c r="AU91" s="13" t="s">
        <v>1</v>
      </c>
      <c r="AV91" s="13" t="s">
        <v>1</v>
      </c>
      <c r="AW91" s="13" t="s">
        <v>1</v>
      </c>
      <c r="AX91" s="13" t="s">
        <v>1</v>
      </c>
      <c r="AY91" s="13"/>
      <c r="AZ91" s="13" t="s">
        <v>1</v>
      </c>
      <c r="BA91" s="13" t="s">
        <v>1</v>
      </c>
      <c r="BB91" s="13" t="s">
        <v>1</v>
      </c>
      <c r="BC91" s="13" t="s">
        <v>1</v>
      </c>
      <c r="BD91" s="13" t="s">
        <v>1</v>
      </c>
      <c r="BE91" s="13" t="s">
        <v>1</v>
      </c>
      <c r="BF91" s="13" t="s">
        <v>1</v>
      </c>
      <c r="BG91" s="13" t="s">
        <v>1</v>
      </c>
      <c r="BH91" s="13" t="s">
        <v>1</v>
      </c>
      <c r="BI91" s="13" t="s">
        <v>1</v>
      </c>
      <c r="BJ91" s="13" t="s">
        <v>1</v>
      </c>
      <c r="BK91" s="13" t="s">
        <v>1</v>
      </c>
      <c r="BL91" s="13" t="s">
        <v>1</v>
      </c>
      <c r="BM91" s="13" t="s">
        <v>1</v>
      </c>
      <c r="BN91" s="13" t="s">
        <v>1</v>
      </c>
      <c r="BO91" s="13" t="s">
        <v>1</v>
      </c>
      <c r="BP91" s="13" t="s">
        <v>1</v>
      </c>
      <c r="BQ91" s="13" t="s">
        <v>1</v>
      </c>
      <c r="BR91" s="13" t="s">
        <v>1</v>
      </c>
      <c r="BS91" s="13" t="s">
        <v>1</v>
      </c>
      <c r="BT91" s="13" t="s">
        <v>1</v>
      </c>
      <c r="BU91" s="13" t="s">
        <v>1</v>
      </c>
      <c r="BV91" s="13" t="s">
        <v>1</v>
      </c>
      <c r="BW91" s="13" t="s">
        <v>1</v>
      </c>
      <c r="BX91" s="13" t="s">
        <v>1</v>
      </c>
      <c r="BY91" s="13" t="s">
        <v>1</v>
      </c>
      <c r="BZ91" s="12" t="s">
        <v>1</v>
      </c>
      <c r="CA91" s="13" t="s">
        <v>1</v>
      </c>
      <c r="CB91" s="13" t="s">
        <v>1</v>
      </c>
      <c r="CC91" s="13" t="s">
        <v>1</v>
      </c>
      <c r="CD91" s="13" t="s">
        <v>1</v>
      </c>
      <c r="CE91" s="13" t="s">
        <v>1</v>
      </c>
      <c r="CF91" s="13" t="s">
        <v>1</v>
      </c>
      <c r="CG91" s="13" t="s">
        <v>1</v>
      </c>
      <c r="CH91" s="13" t="s">
        <v>1</v>
      </c>
      <c r="CI91" s="13" t="s">
        <v>1</v>
      </c>
      <c r="CJ91" s="12" t="s">
        <v>1</v>
      </c>
      <c r="CK91" s="12" t="s">
        <v>1</v>
      </c>
      <c r="CL91" s="13" t="s">
        <v>1</v>
      </c>
      <c r="CM91" s="13" t="s">
        <v>1</v>
      </c>
      <c r="CN91" s="13" t="s">
        <v>1</v>
      </c>
      <c r="CO91" s="13" t="s">
        <v>1</v>
      </c>
      <c r="CP91" s="13" t="s">
        <v>1</v>
      </c>
      <c r="CQ91" s="13" t="s">
        <v>1</v>
      </c>
      <c r="CR91" s="13" t="s">
        <v>1</v>
      </c>
      <c r="CS91" s="13" t="s">
        <v>1</v>
      </c>
      <c r="CT91" s="13" t="s">
        <v>1</v>
      </c>
      <c r="CU91" s="13" t="s">
        <v>1</v>
      </c>
      <c r="CV91" s="13" t="s">
        <v>1</v>
      </c>
      <c r="CW91" s="13" t="s">
        <v>1</v>
      </c>
      <c r="CX91" s="13" t="s">
        <v>1</v>
      </c>
      <c r="CY91" s="13" t="s">
        <v>1</v>
      </c>
      <c r="CZ91" s="13" t="s">
        <v>1</v>
      </c>
      <c r="DA91" s="13" t="s">
        <v>1</v>
      </c>
      <c r="DB91" s="12" t="s">
        <v>1</v>
      </c>
      <c r="DC91" s="12" t="s">
        <v>1</v>
      </c>
      <c r="DD91" s="12" t="s">
        <v>1</v>
      </c>
      <c r="DE91" s="12" t="s">
        <v>1</v>
      </c>
      <c r="DF91" s="12" t="s">
        <v>1</v>
      </c>
      <c r="DG91" s="12" t="s">
        <v>1</v>
      </c>
      <c r="DH91" s="12" t="s">
        <v>1</v>
      </c>
      <c r="DI91" s="12" t="s">
        <v>1</v>
      </c>
      <c r="DJ91" s="12" t="s">
        <v>1</v>
      </c>
      <c r="DK91" s="12" t="s">
        <v>1</v>
      </c>
      <c r="DL91" s="12" t="s">
        <v>1</v>
      </c>
      <c r="DM91" s="12" t="s">
        <v>1</v>
      </c>
      <c r="DN91" s="23" t="s">
        <v>1</v>
      </c>
      <c r="DO91" s="12" t="s">
        <v>1</v>
      </c>
      <c r="DP91" s="12" t="s">
        <v>1</v>
      </c>
      <c r="DQ91" s="12" t="s">
        <v>1</v>
      </c>
      <c r="DR91" s="12" t="s">
        <v>1</v>
      </c>
      <c r="DS91" s="12" t="s">
        <v>1</v>
      </c>
      <c r="DT91" s="12" t="s">
        <v>1</v>
      </c>
      <c r="DU91" s="12" t="s">
        <v>1</v>
      </c>
      <c r="DV91" s="24" t="s">
        <v>1</v>
      </c>
      <c r="DW91" s="25" t="s">
        <v>1</v>
      </c>
      <c r="DX91" s="26" t="s">
        <v>1</v>
      </c>
      <c r="DZ91" s="12" t="s">
        <v>1</v>
      </c>
      <c r="EC91" s="12" t="s">
        <v>1</v>
      </c>
      <c r="EF91" s="12" t="s">
        <v>1</v>
      </c>
      <c r="EI91" s="12" t="s">
        <v>1</v>
      </c>
      <c r="EL91" s="12" t="s">
        <v>1</v>
      </c>
      <c r="EO91" s="12" t="s">
        <v>1</v>
      </c>
    </row>
    <row r="92" spans="1:145" ht="15.5" x14ac:dyDescent="0.35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14"/>
      <c r="L92" s="14"/>
      <c r="M92" s="14"/>
      <c r="N92" s="14"/>
      <c r="O92" s="28"/>
      <c r="P92" s="28"/>
      <c r="Q92" s="28"/>
      <c r="R92" s="28"/>
      <c r="S92" s="28"/>
      <c r="T92" s="28"/>
      <c r="U92" s="28" t="str">
        <f>+U$7</f>
        <v/>
      </c>
      <c r="V92" s="14"/>
      <c r="W92" s="14"/>
      <c r="X92" s="30"/>
      <c r="Y92" s="30"/>
      <c r="Z92" s="14"/>
      <c r="AA92" s="14"/>
      <c r="AB92" s="14" t="s">
        <v>12</v>
      </c>
      <c r="AC92" s="14" t="s">
        <v>13</v>
      </c>
      <c r="AD92" s="14" t="str">
        <f>+$AD$7</f>
        <v>Maj old</v>
      </c>
      <c r="AE92" s="14"/>
      <c r="AF92" s="14" t="s">
        <v>12</v>
      </c>
      <c r="AG92" s="14" t="s">
        <v>13</v>
      </c>
      <c r="AH92" s="14" t="s">
        <v>15</v>
      </c>
      <c r="AI92" s="14" t="s">
        <v>16</v>
      </c>
      <c r="AJ92" s="30"/>
      <c r="AK92" s="30" t="s">
        <v>12</v>
      </c>
      <c r="AL92" s="30" t="s">
        <v>13</v>
      </c>
      <c r="AM92" s="30" t="s">
        <v>15</v>
      </c>
      <c r="AN92" s="30" t="s">
        <v>17</v>
      </c>
      <c r="AO92" s="30" t="str">
        <f>+AO$7</f>
        <v>Estim.</v>
      </c>
      <c r="AP92" s="30" t="s">
        <v>12</v>
      </c>
      <c r="AQ92" s="30" t="s">
        <v>13</v>
      </c>
      <c r="AR92" s="30" t="s">
        <v>15</v>
      </c>
      <c r="AS92" s="30" t="str">
        <f>+AS$7</f>
        <v>Estim.</v>
      </c>
      <c r="AT92" s="30" t="s">
        <v>12</v>
      </c>
      <c r="AU92" s="30" t="s">
        <v>13</v>
      </c>
      <c r="AV92" s="30" t="s">
        <v>19</v>
      </c>
      <c r="AW92" s="30" t="s">
        <v>20</v>
      </c>
      <c r="AX92" s="30" t="str">
        <f>+AX$7</f>
        <v>Estim</v>
      </c>
      <c r="AY92" s="30"/>
      <c r="AZ92" s="30" t="s">
        <v>12</v>
      </c>
      <c r="BA92" s="30" t="s">
        <v>22</v>
      </c>
      <c r="BB92" s="30" t="s">
        <v>23</v>
      </c>
      <c r="BC92" s="30" t="s">
        <v>24</v>
      </c>
      <c r="BD92" s="30" t="s">
        <v>25</v>
      </c>
      <c r="BE92" s="30" t="s">
        <v>26</v>
      </c>
      <c r="BF92" s="30" t="str">
        <f>+BF$7</f>
        <v>Estim</v>
      </c>
      <c r="BG92" s="30" t="s">
        <v>12</v>
      </c>
      <c r="BH92" s="30" t="s">
        <v>27</v>
      </c>
      <c r="BI92" s="30" t="s">
        <v>23</v>
      </c>
      <c r="BJ92" s="30" t="s">
        <v>26</v>
      </c>
      <c r="BK92" s="30" t="s">
        <v>28</v>
      </c>
      <c r="BL92" s="30" t="s">
        <v>29</v>
      </c>
      <c r="BM92" s="30" t="s">
        <v>30</v>
      </c>
      <c r="BN92" s="30" t="s">
        <v>31</v>
      </c>
      <c r="BO92" s="30" t="str">
        <f>+BO$7</f>
        <v>Estim</v>
      </c>
      <c r="BP92" s="30" t="s">
        <v>12</v>
      </c>
      <c r="BQ92" s="30" t="s">
        <v>12</v>
      </c>
      <c r="BR92" s="30" t="s">
        <v>27</v>
      </c>
      <c r="BS92" s="30" t="s">
        <v>29</v>
      </c>
      <c r="BT92" s="30" t="s">
        <v>23</v>
      </c>
      <c r="BU92" s="30" t="s">
        <v>29</v>
      </c>
      <c r="BV92" s="30" t="s">
        <v>31</v>
      </c>
      <c r="BW92" s="30" t="s">
        <v>32</v>
      </c>
      <c r="BX92" s="30" t="s">
        <v>32</v>
      </c>
      <c r="BY92" s="30" t="s">
        <v>32</v>
      </c>
      <c r="BZ92" s="14" t="s">
        <v>33</v>
      </c>
      <c r="CA92" s="30" t="str">
        <f>+CA$7</f>
        <v>Estim</v>
      </c>
      <c r="CB92" s="30" t="s">
        <v>12</v>
      </c>
      <c r="CC92" s="30" t="s">
        <v>12</v>
      </c>
      <c r="CD92" s="30" t="s">
        <v>12</v>
      </c>
      <c r="CE92" s="30" t="s">
        <v>12</v>
      </c>
      <c r="CF92" s="30" t="s">
        <v>12</v>
      </c>
      <c r="CG92" s="30" t="s">
        <v>12</v>
      </c>
      <c r="CH92" s="30" t="s">
        <v>34</v>
      </c>
      <c r="CI92" s="30" t="s">
        <v>34</v>
      </c>
      <c r="CJ92" s="14" t="s">
        <v>25</v>
      </c>
      <c r="CK92" s="14" t="s">
        <v>25</v>
      </c>
      <c r="CL92" s="30" t="str">
        <f>+CL$7</f>
        <v>Estim.</v>
      </c>
      <c r="CM92" s="30" t="s">
        <v>12</v>
      </c>
      <c r="CN92" s="30" t="s">
        <v>36</v>
      </c>
      <c r="CO92" s="30" t="s">
        <v>36</v>
      </c>
      <c r="CP92" s="30" t="s">
        <v>101</v>
      </c>
      <c r="CQ92" s="30" t="s">
        <v>36</v>
      </c>
      <c r="CR92" s="30" t="s">
        <v>102</v>
      </c>
      <c r="CS92" s="30" t="s">
        <v>103</v>
      </c>
      <c r="CT92" s="30" t="s">
        <v>104</v>
      </c>
      <c r="CU92" s="30" t="s">
        <v>105</v>
      </c>
      <c r="CV92" s="30" t="s">
        <v>37</v>
      </c>
      <c r="CW92" s="30" t="s">
        <v>37</v>
      </c>
      <c r="CX92" s="30" t="s">
        <v>38</v>
      </c>
      <c r="CY92" s="30" t="s">
        <v>38</v>
      </c>
      <c r="CZ92" s="30" t="s">
        <v>37</v>
      </c>
      <c r="DA92" s="30" t="str">
        <f t="shared" ref="DA92:DN92" si="55">+DA$7</f>
        <v>Estim.</v>
      </c>
      <c r="DB92" s="14" t="s">
        <v>39</v>
      </c>
      <c r="DC92" s="14" t="s">
        <v>40</v>
      </c>
      <c r="DD92" s="14" t="s">
        <v>41</v>
      </c>
      <c r="DE92" s="14" t="s">
        <v>42</v>
      </c>
      <c r="DF92" s="14" t="s">
        <v>43</v>
      </c>
      <c r="DG92" s="14" t="s">
        <v>44</v>
      </c>
      <c r="DH92" s="14" t="s">
        <v>45</v>
      </c>
      <c r="DI92" s="14" t="s">
        <v>46</v>
      </c>
      <c r="DJ92" s="14" t="s">
        <v>47</v>
      </c>
      <c r="DK92" s="14" t="s">
        <v>45</v>
      </c>
      <c r="DL92" s="14" t="s">
        <v>46</v>
      </c>
      <c r="DM92" s="14" t="s">
        <v>47</v>
      </c>
      <c r="DN92" s="34" t="str">
        <f t="shared" si="55"/>
        <v>Estim.</v>
      </c>
      <c r="DO92" s="14" t="s">
        <v>47</v>
      </c>
      <c r="DP92" s="14" t="s">
        <v>12</v>
      </c>
      <c r="DQ92" s="14" t="s">
        <v>12</v>
      </c>
      <c r="DR92" s="14" t="s">
        <v>12</v>
      </c>
      <c r="DS92" s="14" t="s">
        <v>23</v>
      </c>
      <c r="DT92" s="14" t="s">
        <v>23</v>
      </c>
      <c r="DU92" s="14" t="s">
        <v>23</v>
      </c>
      <c r="DV92" s="121" t="str">
        <f>+DV$7</f>
        <v>MAJ nov</v>
      </c>
      <c r="DW92" s="122" t="str">
        <f>+DW$7</f>
        <v>MAJ nov</v>
      </c>
      <c r="DX92" s="123" t="str">
        <f>+DX$7</f>
        <v>Prév.Rév.</v>
      </c>
      <c r="DZ92" s="14" t="str">
        <f>+DZ$7</f>
        <v>Prév.</v>
      </c>
      <c r="EC92" s="14" t="str">
        <f>+EC$7</f>
        <v>Prév.</v>
      </c>
      <c r="EF92" s="14" t="str">
        <f>+EF$7</f>
        <v>Prév.</v>
      </c>
      <c r="EI92" s="14" t="str">
        <f>+EI$7</f>
        <v>Prév.</v>
      </c>
      <c r="EL92" s="14" t="str">
        <f>+EL$7</f>
        <v>Prév.</v>
      </c>
      <c r="EO92" s="14" t="str">
        <f>+EO$7</f>
        <v>Prév.</v>
      </c>
    </row>
    <row r="93" spans="1:145" ht="15.5" x14ac:dyDescent="0.35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57"/>
      <c r="N93" s="27"/>
      <c r="O93" s="27"/>
      <c r="P93" s="27"/>
      <c r="Q93" s="27"/>
      <c r="R93" s="27"/>
      <c r="BP93" s="76">
        <v>1.4654124466271234E-3</v>
      </c>
      <c r="BQ93" s="39">
        <v>-3.0699116022029349E-2</v>
      </c>
      <c r="BT93" s="76">
        <v>-2.1401148622649302E-2</v>
      </c>
      <c r="BW93" s="39">
        <v>-3.4817560128143743E-2</v>
      </c>
      <c r="BZ93" s="124">
        <v>-5.5169684770640104E-2</v>
      </c>
      <c r="CB93" s="39"/>
      <c r="CC93" s="39"/>
      <c r="CD93" s="39"/>
      <c r="CE93" s="39"/>
      <c r="CF93" s="39"/>
      <c r="CG93" s="39"/>
      <c r="CH93" s="39"/>
      <c r="CI93" s="39"/>
      <c r="CJ93" s="124"/>
      <c r="CK93" s="124"/>
      <c r="CM93" s="39"/>
      <c r="CN93" s="76"/>
      <c r="CO93" s="76"/>
      <c r="CP93" s="76"/>
      <c r="CQ93" s="76"/>
      <c r="CR93" s="76"/>
      <c r="CS93" s="76"/>
      <c r="CT93" s="76"/>
      <c r="CU93" s="76"/>
      <c r="CV93" s="76"/>
      <c r="CW93" s="76"/>
      <c r="DC93">
        <v>-3.8181342501723003E-3</v>
      </c>
      <c r="DQ93">
        <v>3.7701385866606429E-4</v>
      </c>
      <c r="DT93">
        <v>1.5546682339898199E-2</v>
      </c>
      <c r="DU93">
        <v>-1.4430037094087855E-2</v>
      </c>
      <c r="DW93" s="125">
        <f>DW94/DN94-1</f>
        <v>-2.540633824590699E-2</v>
      </c>
    </row>
    <row r="94" spans="1:145" ht="15.5" x14ac:dyDescent="0.35">
      <c r="A94" s="56" t="s">
        <v>68</v>
      </c>
      <c r="B94" s="57" t="e">
        <f t="shared" ref="B94:L94" si="56">B95+B96+B97+B98</f>
        <v>#VALUE!</v>
      </c>
      <c r="C94" s="57" t="e">
        <f t="shared" si="56"/>
        <v>#VALUE!</v>
      </c>
      <c r="D94" s="57" t="e">
        <f t="shared" si="56"/>
        <v>#VALUE!</v>
      </c>
      <c r="E94" s="57" t="e">
        <f t="shared" si="56"/>
        <v>#VALUE!</v>
      </c>
      <c r="F94" s="57" t="e">
        <f t="shared" si="56"/>
        <v>#VALUE!</v>
      </c>
      <c r="G94" s="57">
        <f t="shared" si="56"/>
        <v>29.663205479452056</v>
      </c>
      <c r="H94" s="57">
        <f t="shared" si="56"/>
        <v>30.850265601217654</v>
      </c>
      <c r="I94" s="57">
        <f t="shared" si="56"/>
        <v>30.689628075273284</v>
      </c>
      <c r="J94" s="57">
        <f t="shared" si="56"/>
        <v>31.699078477124178</v>
      </c>
      <c r="K94" s="57">
        <f t="shared" si="56"/>
        <v>33.626677197555551</v>
      </c>
      <c r="L94" s="57">
        <f t="shared" si="56"/>
        <v>37.807342911877392</v>
      </c>
      <c r="M94" s="57">
        <f t="shared" ref="M94:T94" si="57">SUM(M95:M99)</f>
        <v>39.115027873563214</v>
      </c>
      <c r="N94" s="57">
        <f t="shared" si="57"/>
        <v>38.510405888888883</v>
      </c>
      <c r="O94" s="57">
        <f t="shared" si="57"/>
        <v>37.676008444444442</v>
      </c>
      <c r="P94" s="57">
        <f t="shared" si="57"/>
        <v>38.552279024046435</v>
      </c>
      <c r="Q94" s="57">
        <f t="shared" si="57"/>
        <v>39.852103093622794</v>
      </c>
      <c r="R94" s="57">
        <f t="shared" si="57"/>
        <v>42.059511452949003</v>
      </c>
      <c r="S94" s="57">
        <f t="shared" si="57"/>
        <v>53.307456753524448</v>
      </c>
      <c r="T94" s="57">
        <f t="shared" si="57"/>
        <v>54.972079034681542</v>
      </c>
      <c r="U94" s="57">
        <f t="shared" ref="U94:Z94" si="58">SUM(U95:U99)</f>
        <v>51.973246955897508</v>
      </c>
      <c r="V94" s="57">
        <f t="shared" si="58"/>
        <v>49.88771564230295</v>
      </c>
      <c r="W94" s="57">
        <f t="shared" si="58"/>
        <v>49.69278097922485</v>
      </c>
      <c r="X94" s="58">
        <f t="shared" si="58"/>
        <v>48.687191568095756</v>
      </c>
      <c r="Y94" s="58">
        <f t="shared" si="58"/>
        <v>49.215344676351087</v>
      </c>
      <c r="Z94" s="57">
        <f t="shared" si="58"/>
        <v>47.213107822324353</v>
      </c>
      <c r="AA94" s="57">
        <f>SUM(AA95:AA99)</f>
        <v>46.664001582833542</v>
      </c>
      <c r="AB94" s="57">
        <v>50.058790400499397</v>
      </c>
      <c r="AC94" s="57">
        <v>45.72352360199654</v>
      </c>
      <c r="AD94" s="57">
        <v>44.09631327191056</v>
      </c>
      <c r="AE94" s="57">
        <f>SUM(AE95:AE99)</f>
        <v>41.798316208157317</v>
      </c>
      <c r="AF94" s="57">
        <v>45.66165618044284</v>
      </c>
      <c r="AG94" s="57">
        <v>43.923216734379046</v>
      </c>
      <c r="AH94" s="57">
        <v>43.14763419507883</v>
      </c>
      <c r="AI94" s="57">
        <v>43.14763419507883</v>
      </c>
      <c r="AJ94" s="58">
        <f>SUM(AJ95:AJ99)</f>
        <v>43.308028989071076</v>
      </c>
      <c r="AK94" s="58">
        <v>44.476899599473626</v>
      </c>
      <c r="AL94" s="58">
        <v>41.985271822759309</v>
      </c>
      <c r="AM94" s="58">
        <v>42.808947561850601</v>
      </c>
      <c r="AN94" s="58">
        <v>43.218028897502997</v>
      </c>
      <c r="AO94" s="58">
        <f>SUM(AO95:AO99)</f>
        <v>45.347468615302418</v>
      </c>
      <c r="AP94" s="58">
        <v>40.990048239082064</v>
      </c>
      <c r="AQ94" s="58">
        <v>40.83913687490066</v>
      </c>
      <c r="AR94" s="58">
        <v>41.307667550000403</v>
      </c>
      <c r="AS94" s="58">
        <f>SUM(AS95:AS99)</f>
        <v>41.552657437744024</v>
      </c>
      <c r="AT94" s="58">
        <v>38.320371077270138</v>
      </c>
      <c r="AU94" s="58">
        <v>40.338388312216928</v>
      </c>
      <c r="AV94" s="58">
        <v>39.964828390242751</v>
      </c>
      <c r="AW94" s="58">
        <v>39.975641956599205</v>
      </c>
      <c r="AX94" s="58">
        <f>SUM(AX95:AX99)</f>
        <v>39.043312567133327</v>
      </c>
      <c r="AY94" s="58"/>
      <c r="AZ94" s="58">
        <v>40.48698872992734</v>
      </c>
      <c r="BA94" s="58">
        <v>38.326349598986532</v>
      </c>
      <c r="BB94" s="58">
        <v>42.759159659811615</v>
      </c>
      <c r="BC94" s="58">
        <v>40.484911982376588</v>
      </c>
      <c r="BD94" s="58">
        <v>40.699208336897854</v>
      </c>
      <c r="BE94" s="58">
        <v>38.702826392275178</v>
      </c>
      <c r="BF94" s="58">
        <f>SUM(BF95:BF99)</f>
        <v>41.10614228419432</v>
      </c>
      <c r="BG94" s="58">
        <v>43.270266470846252</v>
      </c>
      <c r="BH94" s="58">
        <v>40.949858147303935</v>
      </c>
      <c r="BI94" s="58">
        <v>44.44157231638971</v>
      </c>
      <c r="BJ94" s="58">
        <v>42.075399950570215</v>
      </c>
      <c r="BK94" s="58">
        <v>44.614060983646993</v>
      </c>
      <c r="BL94" s="58">
        <v>42.245814184464642</v>
      </c>
      <c r="BM94" s="58">
        <v>43.3318449136341</v>
      </c>
      <c r="BN94" s="58">
        <v>41.027708917952395</v>
      </c>
      <c r="BO94" s="58">
        <f>SUM(BO95:BO99)</f>
        <v>43.537548372523155</v>
      </c>
      <c r="BP94" s="58">
        <v>43.626338343946117</v>
      </c>
      <c r="BQ94" s="58">
        <v>42.208495977127235</v>
      </c>
      <c r="BR94" s="58">
        <v>37.69184778816399</v>
      </c>
      <c r="BS94" s="58">
        <v>32.818675712072768</v>
      </c>
      <c r="BT94" s="58">
        <v>42.630213561034182</v>
      </c>
      <c r="BU94" s="58">
        <v>42.630213561034182</v>
      </c>
      <c r="BV94" s="58">
        <v>36.703575637660592</v>
      </c>
      <c r="BW94" s="58">
        <v>42.029157100666552</v>
      </c>
      <c r="BX94" s="58">
        <v>42.013348997915458</v>
      </c>
      <c r="BY94" s="58">
        <v>39.777581548019683</v>
      </c>
      <c r="BZ94" s="57">
        <v>40.808854635740921</v>
      </c>
      <c r="CA94" s="58">
        <f>SUM(CA95:CA99)</f>
        <v>41.414429240743132</v>
      </c>
      <c r="CB94" s="58">
        <v>39.523084807938986</v>
      </c>
      <c r="CC94" s="58">
        <v>39.523084807938986</v>
      </c>
      <c r="CD94" s="58">
        <v>37.48379464801544</v>
      </c>
      <c r="CE94" s="58">
        <v>38.646163211140632</v>
      </c>
      <c r="CF94" s="58">
        <v>38.646163211140632</v>
      </c>
      <c r="CG94" s="58">
        <v>36.41583288236238</v>
      </c>
      <c r="CH94" s="58">
        <v>38.483505496594049</v>
      </c>
      <c r="CI94" s="58">
        <v>38.183681872843287</v>
      </c>
      <c r="CJ94" s="57">
        <v>38.381303987837022</v>
      </c>
      <c r="CK94" s="57">
        <v>38.381303987837022</v>
      </c>
      <c r="CL94" s="58">
        <f>SUM(CL95:CL99)</f>
        <v>37.439768771165625</v>
      </c>
      <c r="CM94" s="58">
        <v>39.413888415022335</v>
      </c>
      <c r="CN94" s="58">
        <v>38.167271036479093</v>
      </c>
      <c r="CO94" s="58">
        <v>38.167271036479093</v>
      </c>
      <c r="CP94" s="58">
        <v>39.509647767369685</v>
      </c>
      <c r="CQ94" s="58">
        <v>37.970057106130838</v>
      </c>
      <c r="CR94" s="58">
        <v>35.953586524756588</v>
      </c>
      <c r="CS94" s="58">
        <v>37.978908817429996</v>
      </c>
      <c r="CT94" s="58">
        <v>36.976748145308818</v>
      </c>
      <c r="CU94" s="58">
        <v>35.012264157573682</v>
      </c>
      <c r="CV94" s="58">
        <v>37.148121486845611</v>
      </c>
      <c r="CW94" s="58">
        <v>36.25757407869235</v>
      </c>
      <c r="CX94" s="58">
        <v>37.839939745661269</v>
      </c>
      <c r="CY94" s="58">
        <v>37.059886722677341</v>
      </c>
      <c r="CZ94" s="58">
        <v>36.000883988223798</v>
      </c>
      <c r="DA94" s="58">
        <f t="shared" ref="DA94" si="59">SUM(DA95:DA99)</f>
        <v>37.099893860865244</v>
      </c>
      <c r="DB94" s="57">
        <v>38.574569846387718</v>
      </c>
      <c r="DC94" s="57">
        <v>37.009801481198714</v>
      </c>
      <c r="DD94" s="57">
        <v>35.222923228025635</v>
      </c>
      <c r="DE94" s="57">
        <v>38.023030363446225</v>
      </c>
      <c r="DF94" s="57">
        <v>36.93266081002259</v>
      </c>
      <c r="DG94" s="57">
        <v>35.079869863975482</v>
      </c>
      <c r="DH94" s="57">
        <v>38.204982262565949</v>
      </c>
      <c r="DI94" s="57">
        <v>37.371978676899118</v>
      </c>
      <c r="DJ94" s="57">
        <v>35.869373109905915</v>
      </c>
      <c r="DK94" s="57">
        <v>37.562842962855001</v>
      </c>
      <c r="DL94" s="57">
        <v>37.166649319092429</v>
      </c>
      <c r="DM94" s="57">
        <v>35.825435609905917</v>
      </c>
      <c r="DN94" s="59">
        <f t="shared" ref="DN94" si="60">SUM(DN95:DN99)</f>
        <v>37.545512988815766</v>
      </c>
      <c r="DO94" s="57">
        <v>35.825435609905917</v>
      </c>
      <c r="DP94" s="57">
        <v>38.726144025283311</v>
      </c>
      <c r="DQ94" s="57">
        <v>37.742836210862322</v>
      </c>
      <c r="DR94" s="57">
        <v>36.571329143990575</v>
      </c>
      <c r="DS94" s="57">
        <v>39.015779865162045</v>
      </c>
      <c r="DT94" s="57">
        <v>38.359103576104403</v>
      </c>
      <c r="DU94" s="57">
        <v>37.003729843670598</v>
      </c>
      <c r="DV94" s="60">
        <f>SUM(DV95:DV99)</f>
        <v>37.119820656846599</v>
      </c>
      <c r="DW94" s="61">
        <f>SUM(DW95:DW99)</f>
        <v>36.591618986205816</v>
      </c>
      <c r="DX94" s="62">
        <f>SUM(DX95:DX99)</f>
        <v>36.04377892481704</v>
      </c>
      <c r="DZ94" s="57">
        <f>SUM(DZ95:DZ99)</f>
        <v>36.822758651934571</v>
      </c>
      <c r="EC94" s="57">
        <f>SUM(EC95:EC99)</f>
        <v>36.718268502704248</v>
      </c>
      <c r="EF94" s="57">
        <f>SUM(EF95:EF99)</f>
        <v>37.089384135116376</v>
      </c>
      <c r="EI94" s="57">
        <f>SUM(EI95:EI99)</f>
        <v>37.212732506539865</v>
      </c>
      <c r="EL94" s="57">
        <f>SUM(EL95:EL99)</f>
        <v>37.246981670379483</v>
      </c>
      <c r="EO94" s="57">
        <f>SUM(EO95:EO99)</f>
        <v>37.352271394059798</v>
      </c>
    </row>
    <row r="95" spans="1:145" ht="15" customHeight="1" x14ac:dyDescent="0.35">
      <c r="A95" s="56" t="s">
        <v>69</v>
      </c>
      <c r="B95" s="63">
        <f>([2]CAMEROUN!C19+[2]CAMEROUN!D19)/2</f>
        <v>7.24</v>
      </c>
      <c r="C95" s="63">
        <f>([2]CAMEROUN!D19+[2]CAMEROUN!E19)/2</f>
        <v>6.9450000000000003</v>
      </c>
      <c r="D95" s="63">
        <f>([2]CAMEROUN!E19+[2]CAMEROUN!F19)/2</f>
        <v>6.75</v>
      </c>
      <c r="E95" s="63">
        <f>([2]CAMEROUN!F19+[2]CAMEROUN!G19)/2</f>
        <v>6.7324999999999999</v>
      </c>
      <c r="F95" s="63">
        <f>([2]CAMEROUN!G19+[2]CAMEROUN!H19)/2</f>
        <v>6.9324999999999992</v>
      </c>
      <c r="G95" s="63">
        <f>([2]CAMEROUN!H19+[2]CAMEROUN!I19)/2</f>
        <v>7.05</v>
      </c>
      <c r="H95" s="63">
        <f>([2]CAMEROUN!I19+[2]CAMEROUN!J19)/2</f>
        <v>6.4513888888888893</v>
      </c>
      <c r="I95" s="63">
        <f>([2]CAMEROUN!J19+[2]CAMEROUN!K19)/2</f>
        <v>5.5347222222222223</v>
      </c>
      <c r="J95" s="63">
        <f>([2]CAMEROUN!K19+[2]CAMEROUN!L19)/2</f>
        <v>4.9513888888888893</v>
      </c>
      <c r="K95" s="63">
        <f>([2]CAMEROUN!L19+[2]CAMEROUN!M19)/2</f>
        <v>4.9930555555555554</v>
      </c>
      <c r="L95" s="63">
        <f>([2]CAMEROUN!M19+[2]CAMEROUN!N19)/2</f>
        <v>5.2847222222222223</v>
      </c>
      <c r="M95" s="63">
        <f>([2]CAMEROUN!N19+[2]CAMEROUN!O19)/2</f>
        <v>5.6666666666666661</v>
      </c>
      <c r="N95" s="63">
        <f>([2]CAMEROUN!O19+[2]CAMEROUN!P19)/2</f>
        <v>5.8263888888888893</v>
      </c>
      <c r="O95" s="63">
        <f>([2]CAMEROUN!P19+[2]CAMEROUN!Q19)/2</f>
        <v>5.6730194444444439</v>
      </c>
      <c r="P95" s="63">
        <f>[2]CAMEROUN!AH19</f>
        <v>5.4777952777777781</v>
      </c>
      <c r="Q95" s="63">
        <f>[2]CAMEROUN!AI19</f>
        <v>5.0423072727272729</v>
      </c>
      <c r="R95" s="63">
        <f>[2]CAMEROUN!AJ19</f>
        <v>4.5988780416666675</v>
      </c>
      <c r="S95" s="63">
        <f>[2]CAMEROUN!AK19</f>
        <v>4.3375000000000004</v>
      </c>
      <c r="T95" s="63">
        <f>[2]CAMEROUN!AL19</f>
        <v>3.9840277777777779</v>
      </c>
      <c r="U95" s="63">
        <f>[2]CAMEROUN!AM19</f>
        <v>4.2382722222222222</v>
      </c>
      <c r="V95" s="63">
        <f>[2]CAMEROUN!AN19</f>
        <v>4.1910639999999999</v>
      </c>
      <c r="W95" s="63">
        <f>[2]CAMEROUN!AO19</f>
        <v>3.9907672361111115</v>
      </c>
      <c r="X95" s="2">
        <f>[2]CAMEROUN!AP19</f>
        <v>3.7552777777777782</v>
      </c>
      <c r="Y95" s="2">
        <f>[2]CAMEROUN!AQ19</f>
        <v>2.9649999999999999</v>
      </c>
      <c r="Z95" s="63">
        <f>[2]CAMEROUN!AR19</f>
        <v>2.7288888888888891</v>
      </c>
      <c r="AA95" s="63">
        <f>[2]CAMEROUN!AS19</f>
        <v>2.8525</v>
      </c>
      <c r="AB95" s="63">
        <v>3.6393628055555554</v>
      </c>
      <c r="AC95" s="63">
        <v>3.2830555555555558</v>
      </c>
      <c r="AD95" s="63">
        <v>3.1163888888888889</v>
      </c>
      <c r="AE95" s="63">
        <f>[2]CAMEROUN!AT19</f>
        <v>3.0990694444444449</v>
      </c>
      <c r="AF95" s="63">
        <v>3.9080555555555558</v>
      </c>
      <c r="AG95" s="63">
        <v>3.8527666666666667</v>
      </c>
      <c r="AH95" s="63">
        <v>3.8527666666666667</v>
      </c>
      <c r="AI95" s="63">
        <v>3.8527666666666667</v>
      </c>
      <c r="AJ95" s="2">
        <f>[2]CAMEROUN!AU19</f>
        <v>3.7960856666666665</v>
      </c>
      <c r="AK95" s="2">
        <v>4.3800911527777782</v>
      </c>
      <c r="AL95" s="2">
        <v>4.3557134722222228</v>
      </c>
      <c r="AM95" s="2">
        <v>4.6157134722222226</v>
      </c>
      <c r="AN95" s="2">
        <v>4.6157134722222226</v>
      </c>
      <c r="AO95" s="2">
        <f>[2]CAMEROUN!AV19</f>
        <v>4.5665468055555554</v>
      </c>
      <c r="AP95" s="2">
        <v>4.3651277777777775</v>
      </c>
      <c r="AQ95" s="2">
        <v>4.5783222222222228</v>
      </c>
      <c r="AR95" s="2">
        <v>4.5497111111111108</v>
      </c>
      <c r="AS95" s="2">
        <f>[2]CAMEROUN!AZ19</f>
        <v>4.3579166666666671</v>
      </c>
      <c r="AT95" s="2">
        <v>3.7009611111111109</v>
      </c>
      <c r="AU95" s="2">
        <v>4.0518055555555552</v>
      </c>
      <c r="AV95" s="2">
        <v>3.8704166666666668</v>
      </c>
      <c r="AW95" s="2">
        <v>4.3772222222222226</v>
      </c>
      <c r="AX95" s="2">
        <f>[2]CAMEROUN!BE19</f>
        <v>3.674722222222222</v>
      </c>
      <c r="AY95" s="2"/>
      <c r="AZ95" s="2">
        <v>3.5576388888888895</v>
      </c>
      <c r="BA95" s="2">
        <v>3.3771319444444448</v>
      </c>
      <c r="BB95" s="2">
        <v>3.5619444444444448</v>
      </c>
      <c r="BC95" s="2">
        <v>3.3812222222222221</v>
      </c>
      <c r="BD95" s="2">
        <v>3.4748633333333334</v>
      </c>
      <c r="BE95" s="2">
        <v>3.4748633333333334</v>
      </c>
      <c r="BF95" s="2">
        <f>[2]CAMEROUN!BL19</f>
        <v>3.0323611111111108</v>
      </c>
      <c r="BG95" s="2">
        <v>3.0919333333333334</v>
      </c>
      <c r="BH95" s="2">
        <v>2.9153916666666668</v>
      </c>
      <c r="BI95" s="2">
        <v>3.3505972222222224</v>
      </c>
      <c r="BJ95" s="2">
        <v>3.1739236111111113</v>
      </c>
      <c r="BK95" s="2">
        <v>3.4926805555555553</v>
      </c>
      <c r="BL95" s="2">
        <v>3.3089027777777775</v>
      </c>
      <c r="BM95" s="2">
        <v>4.1235197671219179</v>
      </c>
      <c r="BN95" s="2">
        <v>3.9082000287658216</v>
      </c>
      <c r="BO95" s="2">
        <f>[2]CAMEROUN!BU19</f>
        <v>3.8110884070000002</v>
      </c>
      <c r="BP95" s="2">
        <v>3.941527777777778</v>
      </c>
      <c r="BQ95" s="2">
        <v>3.2635850000000004</v>
      </c>
      <c r="BR95" s="2">
        <v>2.9009644444444449</v>
      </c>
      <c r="BS95" s="2">
        <v>2.9009644444444449</v>
      </c>
      <c r="BT95" s="2">
        <v>3.6104166666666671</v>
      </c>
      <c r="BU95" s="2">
        <v>3.6104166666666671</v>
      </c>
      <c r="BV95" s="2">
        <v>3.3502986111111115</v>
      </c>
      <c r="BW95" s="2">
        <v>3.6398611111111112</v>
      </c>
      <c r="BX95" s="2">
        <v>3.6398611111111112</v>
      </c>
      <c r="BY95" s="2">
        <v>3.4578680555555557</v>
      </c>
      <c r="BZ95" s="63">
        <v>3.7306250000000003</v>
      </c>
      <c r="CA95" s="2">
        <f>[2]CAMEROUN!CG19</f>
        <v>3.715161674</v>
      </c>
      <c r="CB95" s="2">
        <v>3.6909722222222223</v>
      </c>
      <c r="CC95" s="2">
        <v>3.6909722222222223</v>
      </c>
      <c r="CD95" s="2">
        <v>3.4172537396747948</v>
      </c>
      <c r="CE95" s="2">
        <v>3.6797222222222223</v>
      </c>
      <c r="CF95" s="2">
        <v>3.6797222222222223</v>
      </c>
      <c r="CG95" s="2">
        <v>3.4172537396747948</v>
      </c>
      <c r="CH95" s="2">
        <v>3.6332422525555557</v>
      </c>
      <c r="CI95" s="2">
        <v>3.6332422525555557</v>
      </c>
      <c r="CJ95" s="63">
        <v>3.5694444444444446</v>
      </c>
      <c r="CK95" s="63">
        <v>3.5694444444444446</v>
      </c>
      <c r="CL95" s="2">
        <f>[2]CAMEROUN!CR19</f>
        <v>3.5570833333333334</v>
      </c>
      <c r="CM95" s="2">
        <v>3.6109722222222222</v>
      </c>
      <c r="CN95" s="2">
        <v>3.6109722222222222</v>
      </c>
      <c r="CO95" s="2">
        <v>3.6109722222222222</v>
      </c>
      <c r="CP95" s="2">
        <v>3.6831916666666666</v>
      </c>
      <c r="CQ95" s="2">
        <v>3.6109722222222222</v>
      </c>
      <c r="CR95" s="2">
        <v>3.4304236111111108</v>
      </c>
      <c r="CS95" s="2">
        <v>3.5898333333333339</v>
      </c>
      <c r="CT95" s="2">
        <v>3.5194444444444444</v>
      </c>
      <c r="CU95" s="2">
        <v>3.3434722222222226</v>
      </c>
      <c r="CV95" s="2">
        <v>3.5546388888888889</v>
      </c>
      <c r="CW95" s="2">
        <v>3.5194444444444444</v>
      </c>
      <c r="CX95" s="2">
        <v>3.503858333333334</v>
      </c>
      <c r="CY95" s="2">
        <v>3.4691666666666672</v>
      </c>
      <c r="CZ95" s="2">
        <v>3.399783333333334</v>
      </c>
      <c r="DA95" s="2">
        <f>[2]CAMEROUN!DD19</f>
        <v>3.465416666666667</v>
      </c>
      <c r="DB95" s="63">
        <v>3.3642291666666666</v>
      </c>
      <c r="DC95" s="63">
        <v>3.2040277777777773</v>
      </c>
      <c r="DD95" s="63">
        <v>3.2040277777777773</v>
      </c>
      <c r="DE95" s="63">
        <v>3.4492500000000006</v>
      </c>
      <c r="DF95" s="63">
        <v>3.2850000000000001</v>
      </c>
      <c r="DG95" s="63">
        <v>3.1207500000000001</v>
      </c>
      <c r="DH95" s="63">
        <v>3.4492500000000006</v>
      </c>
      <c r="DI95" s="63">
        <v>3.2850000000000001</v>
      </c>
      <c r="DJ95" s="63">
        <v>3.1207500000000001</v>
      </c>
      <c r="DK95" s="63">
        <v>3.2706944444444446</v>
      </c>
      <c r="DL95" s="63">
        <v>3.2387500000000005</v>
      </c>
      <c r="DM95" s="63">
        <v>3.0768125000000004</v>
      </c>
      <c r="DN95" s="6">
        <f>[2]CAMEROUN!DQ19</f>
        <v>3.3168055555555558</v>
      </c>
      <c r="DO95" s="63">
        <v>3.0768125000000004</v>
      </c>
      <c r="DP95" s="63">
        <v>3.5023444444444447</v>
      </c>
      <c r="DQ95" s="63">
        <v>3.3676388888888891</v>
      </c>
      <c r="DR95" s="63">
        <v>3.232933333333333</v>
      </c>
      <c r="DS95" s="63">
        <v>3.147222222222223</v>
      </c>
      <c r="DT95" s="63">
        <v>3.0555555555555562</v>
      </c>
      <c r="DU95" s="63">
        <v>3.0555555555555562</v>
      </c>
      <c r="DV95" s="64">
        <f>[2]CAMEROUN!EA19</f>
        <v>3.2774027777777786</v>
      </c>
      <c r="DW95" s="65">
        <f>[2]CAMEROUN!EB19</f>
        <v>3.1819444444444449</v>
      </c>
      <c r="DX95" s="66">
        <f>[2]CAMEROUN!EC19</f>
        <v>3.0864861111111117</v>
      </c>
      <c r="DZ95" s="63">
        <f>[2]CAMEROUN!EE19</f>
        <v>2.8763888888888891</v>
      </c>
      <c r="EC95" s="63">
        <f>[2]CAMEROUN!EH19</f>
        <v>2.8986111111111108</v>
      </c>
      <c r="EF95" s="63">
        <f>[2]CAMEROUN!EK19</f>
        <v>3.0736111111111115</v>
      </c>
      <c r="EI95" s="63">
        <f>[2]CAMEROUN!EN19</f>
        <v>3.1458333333333335</v>
      </c>
      <c r="EL95" s="63">
        <f>[2]CAMEROUN!EQ19</f>
        <v>3.2597222222222224</v>
      </c>
      <c r="EO95" s="63">
        <f>[2]CAMEROUN!ET19</f>
        <v>3.3944444444444448</v>
      </c>
    </row>
    <row r="96" spans="1:145" ht="15.5" x14ac:dyDescent="0.35">
      <c r="A96" s="56" t="s">
        <v>70</v>
      </c>
      <c r="B96" s="57">
        <f>[3]CONGO!D10</f>
        <v>5.7</v>
      </c>
      <c r="C96" s="57">
        <f>[3]CONGO!E10</f>
        <v>6.7</v>
      </c>
      <c r="D96" s="57">
        <f>[3]CONGO!F10</f>
        <v>7.4</v>
      </c>
      <c r="E96" s="57">
        <f>[3]CONGO!G10</f>
        <v>7.4</v>
      </c>
      <c r="F96" s="57">
        <f>[3]CONGO!H10</f>
        <v>7.3311999999999999</v>
      </c>
      <c r="G96" s="57">
        <f>[3]CONGO!I10</f>
        <v>8.1530000000000005</v>
      </c>
      <c r="H96" s="57">
        <f>[3]CONGO!J10</f>
        <v>8.9760000000000009</v>
      </c>
      <c r="I96" s="57">
        <f>[3]CONGO!K10</f>
        <v>8.114618181818182</v>
      </c>
      <c r="J96" s="57">
        <f>[3]CONGO!L10</f>
        <v>8.8333455882352947</v>
      </c>
      <c r="K96" s="57">
        <f>[3]CONGO!M10</f>
        <v>10</v>
      </c>
      <c r="L96" s="57">
        <f>[3]CONGO!N10</f>
        <v>11.5</v>
      </c>
      <c r="M96" s="57">
        <f>[3]CONGO!O10</f>
        <v>12.5</v>
      </c>
      <c r="N96" s="57">
        <f>[3]CONGO!P10</f>
        <v>13.039904999999999</v>
      </c>
      <c r="O96" s="57">
        <f>[3]CONGO!Q10</f>
        <v>12.9</v>
      </c>
      <c r="P96" s="57">
        <f>[3]CONGO!R10</f>
        <v>11.137632999999999</v>
      </c>
      <c r="Q96" s="57">
        <f>[3]CONGO!S10</f>
        <v>11.558503999999999</v>
      </c>
      <c r="R96" s="57">
        <f>[3]CONGO!T10</f>
        <v>10.514881489640542</v>
      </c>
      <c r="S96" s="57">
        <f>[3]CONGO!U10</f>
        <v>10.222957785862759</v>
      </c>
      <c r="T96" s="57">
        <f>[3]CONGO!V10</f>
        <v>11.715836374805123</v>
      </c>
      <c r="U96" s="57">
        <f>[3]CONGO!W10</f>
        <v>12.273307774317635</v>
      </c>
      <c r="V96" s="57">
        <f>[3]CONGO!X10</f>
        <v>10.145819811502614</v>
      </c>
      <c r="W96" s="57">
        <f>[3]CONGO!Y10</f>
        <v>10.971409893043321</v>
      </c>
      <c r="X96" s="58">
        <f>[3]CONGO!Z10</f>
        <v>12.683295773098136</v>
      </c>
      <c r="Y96" s="58">
        <f>[3]CONGO!AA10</f>
        <v>14.619881640701708</v>
      </c>
      <c r="Z96" s="57">
        <f>[3]CONGO!AB10</f>
        <v>14.080977010352267</v>
      </c>
      <c r="AA96" s="57">
        <f>[3]CONGO!AC10</f>
        <v>12.528023999999997</v>
      </c>
      <c r="AB96" s="57">
        <v>12.864500397597228</v>
      </c>
      <c r="AC96" s="57">
        <v>12.319521976665026</v>
      </c>
      <c r="AD96" s="57">
        <v>11.920499000000008</v>
      </c>
      <c r="AE96" s="57">
        <f>[3]CONGO!AH10</f>
        <v>11.369431057682524</v>
      </c>
      <c r="AF96" s="57">
        <v>11.384974851668263</v>
      </c>
      <c r="AG96" s="57">
        <v>11.329938223422474</v>
      </c>
      <c r="AH96" s="57">
        <v>11.361571976477197</v>
      </c>
      <c r="AI96" s="57">
        <v>11.361571976477197</v>
      </c>
      <c r="AJ96" s="58">
        <f>[3]CONGO!AM10</f>
        <v>11.788769185355642</v>
      </c>
      <c r="AK96" s="58">
        <v>10.618131000593024</v>
      </c>
      <c r="AL96" s="58">
        <v>10.742667994951997</v>
      </c>
      <c r="AM96" s="58">
        <v>10.700491160718672</v>
      </c>
      <c r="AN96" s="58">
        <v>10.700491160718672</v>
      </c>
      <c r="AO96" s="58">
        <f>[3]CONGO!AR10</f>
        <v>11.215149408880187</v>
      </c>
      <c r="AP96" s="58">
        <v>11.05798161387477</v>
      </c>
      <c r="AQ96" s="58">
        <v>10.5035342587028</v>
      </c>
      <c r="AR96" s="58">
        <v>10.554307635063358</v>
      </c>
      <c r="AS96" s="58">
        <f>[3]CONGO!AV10</f>
        <v>10.702541358664533</v>
      </c>
      <c r="AT96" s="58">
        <v>11.427959255816249</v>
      </c>
      <c r="AU96" s="58">
        <v>11.721009214914249</v>
      </c>
      <c r="AV96" s="58">
        <v>11.805611526000421</v>
      </c>
      <c r="AW96" s="58">
        <v>12.097285786801306</v>
      </c>
      <c r="AX96" s="58">
        <f>[3]CONGO!BA10</f>
        <v>12.513052064821819</v>
      </c>
      <c r="AY96" s="58"/>
      <c r="AZ96" s="58">
        <v>14.742242403227507</v>
      </c>
      <c r="BA96" s="58">
        <v>13.952930283066131</v>
      </c>
      <c r="BB96" s="58">
        <v>14.650591462465016</v>
      </c>
      <c r="BC96" s="58">
        <v>13.865861889341765</v>
      </c>
      <c r="BD96" s="58">
        <v>15.201281317741353</v>
      </c>
      <c r="BE96" s="58">
        <v>14.387517251854284</v>
      </c>
      <c r="BF96" s="58">
        <f>[3]CONGO!BI10</f>
        <v>15.688500000000001</v>
      </c>
      <c r="BG96" s="58">
        <v>16.058419050702188</v>
      </c>
      <c r="BH96" s="58">
        <v>15.203298098167078</v>
      </c>
      <c r="BI96" s="58">
        <v>18.317026385459314</v>
      </c>
      <c r="BJ96" s="58">
        <v>17.348975066186348</v>
      </c>
      <c r="BK96" s="58">
        <v>17.254852309551719</v>
      </c>
      <c r="BL96" s="58">
        <v>16.346459694074131</v>
      </c>
      <c r="BM96" s="58">
        <v>16.376600509423653</v>
      </c>
      <c r="BN96" s="58">
        <v>15.512120483952469</v>
      </c>
      <c r="BO96" s="58">
        <f>[3]CONGO!BR10</f>
        <v>16.072193999999993</v>
      </c>
      <c r="BP96" s="58">
        <v>16.031946760198185</v>
      </c>
      <c r="BQ96" s="58">
        <v>16.031946760198185</v>
      </c>
      <c r="BR96" s="58">
        <v>14.665631019382332</v>
      </c>
      <c r="BS96" s="58">
        <v>12.61615740815855</v>
      </c>
      <c r="BT96" s="58">
        <v>15.719024408338761</v>
      </c>
      <c r="BU96" s="58">
        <v>15.719024408338761</v>
      </c>
      <c r="BV96" s="58">
        <v>13.795870413425037</v>
      </c>
      <c r="BW96" s="58">
        <v>15.341530410900759</v>
      </c>
      <c r="BX96" s="58">
        <v>15.341530410900759</v>
      </c>
      <c r="BY96" s="58">
        <v>14.522103890355719</v>
      </c>
      <c r="BZ96" s="57">
        <v>14.928291500920823</v>
      </c>
      <c r="CA96" s="58">
        <f>[3]CONGO!CD10</f>
        <v>14.420829164000001</v>
      </c>
      <c r="CB96" s="58">
        <v>13.232380504456398</v>
      </c>
      <c r="CC96" s="58">
        <v>13.232380504456398</v>
      </c>
      <c r="CD96" s="58">
        <v>12.529511479233577</v>
      </c>
      <c r="CE96" s="58">
        <v>13.218207378574009</v>
      </c>
      <c r="CF96" s="58">
        <v>13.218207378574009</v>
      </c>
      <c r="CG96" s="58">
        <v>12.420507212860411</v>
      </c>
      <c r="CH96" s="58">
        <v>13.521569851724944</v>
      </c>
      <c r="CI96" s="58">
        <v>13.221746227974181</v>
      </c>
      <c r="CJ96" s="57">
        <v>13.416434286477006</v>
      </c>
      <c r="CK96" s="57">
        <v>13.416434286477006</v>
      </c>
      <c r="CL96" s="58">
        <f>[3]CONGO!CO10</f>
        <v>12.966394753469178</v>
      </c>
      <c r="CM96" s="58">
        <v>13.943144166349036</v>
      </c>
      <c r="CN96" s="58">
        <v>13.113809496550315</v>
      </c>
      <c r="CO96" s="58">
        <v>13.113809496550315</v>
      </c>
      <c r="CP96" s="58">
        <v>14.101935290428145</v>
      </c>
      <c r="CQ96" s="58">
        <v>13.113809496550315</v>
      </c>
      <c r="CR96" s="58">
        <v>12.4031190217228</v>
      </c>
      <c r="CS96" s="58">
        <v>12.923781076849645</v>
      </c>
      <c r="CT96" s="58">
        <v>12.648804977303573</v>
      </c>
      <c r="CU96" s="58">
        <v>11.961364728438394</v>
      </c>
      <c r="CV96" s="58">
        <v>12.591379515846175</v>
      </c>
      <c r="CW96" s="58">
        <v>12.138365302855521</v>
      </c>
      <c r="CX96" s="58">
        <v>13.023537039751908</v>
      </c>
      <c r="CY96" s="58">
        <v>12.556223792806819</v>
      </c>
      <c r="CZ96" s="58">
        <v>12.283099316950683</v>
      </c>
      <c r="DA96" s="58">
        <f>[3]CONGO!DA10</f>
        <v>12.569978771500418</v>
      </c>
      <c r="DB96" s="57">
        <v>13.299932980269672</v>
      </c>
      <c r="DC96" s="57">
        <v>12.69009652237412</v>
      </c>
      <c r="DD96" s="57">
        <v>11.67398414704129</v>
      </c>
      <c r="DE96" s="57">
        <v>13.335112357940796</v>
      </c>
      <c r="DF96" s="57">
        <v>12.99757183617387</v>
      </c>
      <c r="DG96" s="57">
        <v>12.010271707729526</v>
      </c>
      <c r="DH96" s="57">
        <v>13.465943426621646</v>
      </c>
      <c r="DI96" s="57">
        <v>13.245136651586435</v>
      </c>
      <c r="DJ96" s="57">
        <v>12.220508394626473</v>
      </c>
      <c r="DK96" s="57">
        <v>13.367532499034102</v>
      </c>
      <c r="DL96" s="57">
        <v>13.293930240689031</v>
      </c>
      <c r="DM96" s="57">
        <v>12.220508394626473</v>
      </c>
      <c r="DN96" s="59">
        <f>[3]CONGO!DN10</f>
        <v>12.946065751970524</v>
      </c>
      <c r="DO96" s="57">
        <v>12.220508394626473</v>
      </c>
      <c r="DP96" s="57">
        <v>13.314464491411002</v>
      </c>
      <c r="DQ96" s="57">
        <v>13.090815052072937</v>
      </c>
      <c r="DR96" s="57">
        <v>12.568966360284108</v>
      </c>
      <c r="DS96" s="57">
        <v>12.734103066571535</v>
      </c>
      <c r="DT96" s="57">
        <v>12.551075151569311</v>
      </c>
      <c r="DU96" s="57">
        <v>12.3489748683551</v>
      </c>
      <c r="DV96" s="60">
        <f>[3]CONGO!DX10</f>
        <v>12.341414016710734</v>
      </c>
      <c r="DW96" s="61">
        <f>[3]CONGO!DY10</f>
        <v>12.296150687328506</v>
      </c>
      <c r="DX96" s="62">
        <f>[3]CONGO!DZ10</f>
        <v>12.297498267260723</v>
      </c>
      <c r="DZ96" s="57">
        <f>[3]CONGO!EB10</f>
        <v>12.419563245871894</v>
      </c>
      <c r="EC96" s="57">
        <f>[3]CONGO!EE10</f>
        <v>12.434065333122343</v>
      </c>
      <c r="EF96" s="57">
        <f>[3]CONGO!EH10</f>
        <v>12.793904894888849</v>
      </c>
      <c r="EI96" s="57">
        <f>[3]CONGO!EK10</f>
        <v>12.793904894888849</v>
      </c>
      <c r="EL96" s="57">
        <f>[3]CONGO!EN10</f>
        <v>12.800814865475408</v>
      </c>
      <c r="EO96" s="57">
        <f>[3]CONGO!EQ10</f>
        <v>12.803578853710029</v>
      </c>
    </row>
    <row r="97" spans="1:145" ht="15.5" x14ac:dyDescent="0.35">
      <c r="A97" s="56" t="s">
        <v>71</v>
      </c>
      <c r="B97" s="57">
        <f>+[4]GABON!D10</f>
        <v>7.8</v>
      </c>
      <c r="C97" s="57">
        <f>+[4]GABON!E10</f>
        <v>8.1</v>
      </c>
      <c r="D97" s="57">
        <f>+[4]GABON!F10</f>
        <v>10</v>
      </c>
      <c r="E97" s="57">
        <f>+[4]GABON!G10</f>
        <v>13.4</v>
      </c>
      <c r="F97" s="57">
        <f>+[4]GABON!H10</f>
        <v>14.4</v>
      </c>
      <c r="G97" s="57">
        <f>+[4]GABON!I10</f>
        <v>14.335000000000001</v>
      </c>
      <c r="H97" s="57">
        <f>+[4]GABON!J10</f>
        <v>15.2</v>
      </c>
      <c r="I97" s="57">
        <f>+[4]GABON!K10</f>
        <v>16.797000000000001</v>
      </c>
      <c r="J97" s="57">
        <f>+[4]GABON!L10</f>
        <v>17.612713999999997</v>
      </c>
      <c r="K97" s="57">
        <f>+[4]GABON!M10</f>
        <v>17.8</v>
      </c>
      <c r="L97" s="57">
        <f>+[4]GABON!N10</f>
        <v>18.012</v>
      </c>
      <c r="M97" s="57">
        <f>+[4]GABON!O10</f>
        <v>17.053999999999998</v>
      </c>
      <c r="N97" s="57">
        <f>+[4]GABON!P10</f>
        <v>14.66</v>
      </c>
      <c r="O97" s="57">
        <f>+[4]GABON!Q10</f>
        <v>13.1</v>
      </c>
      <c r="P97" s="57">
        <f>+[4]GABON!R10</f>
        <v>12.324</v>
      </c>
      <c r="Q97" s="57">
        <f>+[4]GABON!S10</f>
        <v>11.871956000000001</v>
      </c>
      <c r="R97" s="57">
        <f>+[4]GABON!T10</f>
        <v>12.590999999999999</v>
      </c>
      <c r="S97" s="57">
        <f>+[4]GABON!U10</f>
        <v>12.847</v>
      </c>
      <c r="T97" s="57">
        <f>+[4]GABON!V10</f>
        <v>12.5702829</v>
      </c>
      <c r="U97" s="57">
        <f>+[4]GABON!W10</f>
        <v>11.201963195500001</v>
      </c>
      <c r="V97" s="57">
        <f>+[4]GABON!X10</f>
        <v>11.306656712328767</v>
      </c>
      <c r="W97" s="57">
        <f>+[4]GABON!Y10</f>
        <v>10.89468506849315</v>
      </c>
      <c r="X97" s="58">
        <f>+[4]GABON!Z10</f>
        <v>11.276027397260275</v>
      </c>
      <c r="Y97" s="58">
        <f>+[4]GABON!AA10</f>
        <v>11.226624383561644</v>
      </c>
      <c r="Z97" s="57">
        <f>+[4]GABON!AB10</f>
        <v>11.228958</v>
      </c>
      <c r="AA97" s="57">
        <f>+[4]GABON!AC10</f>
        <v>11.18</v>
      </c>
      <c r="AB97" s="57">
        <v>11.233699999999999</v>
      </c>
      <c r="AC97" s="57">
        <v>11.81659291687607</v>
      </c>
      <c r="AD97" s="57">
        <v>11.222889671539122</v>
      </c>
      <c r="AE97" s="57">
        <f>+[4]GABON!AD10</f>
        <v>10.111780821917808</v>
      </c>
      <c r="AF97" s="57">
        <v>10.989661220980222</v>
      </c>
      <c r="AG97" s="57">
        <v>10.010812424721086</v>
      </c>
      <c r="AH97" s="57">
        <v>10.07800602739726</v>
      </c>
      <c r="AI97" s="57">
        <v>10.07800602739726</v>
      </c>
      <c r="AJ97" s="58">
        <f>+[4]GABON!AE10</f>
        <v>9.9368493150684891</v>
      </c>
      <c r="AK97" s="58">
        <v>9.1850000000000005</v>
      </c>
      <c r="AL97" s="58">
        <v>9.5281164383561645</v>
      </c>
      <c r="AM97" s="58">
        <v>10.232758219178081</v>
      </c>
      <c r="AN97" s="58">
        <v>10.641839554794521</v>
      </c>
      <c r="AO97" s="58">
        <f>+[4]GABON!AF10</f>
        <v>11.016712328767124</v>
      </c>
      <c r="AP97" s="58">
        <v>10.167624999999999</v>
      </c>
      <c r="AQ97" s="58">
        <v>10.295025000000001</v>
      </c>
      <c r="AR97" s="58">
        <v>10.356000000000002</v>
      </c>
      <c r="AS97" s="58">
        <f>+[4]GABON!AJ10</f>
        <v>10.53</v>
      </c>
      <c r="AT97" s="58">
        <v>10.105</v>
      </c>
      <c r="AU97" s="58">
        <v>10.105</v>
      </c>
      <c r="AV97" s="58">
        <v>10.105</v>
      </c>
      <c r="AW97" s="58">
        <v>10.105</v>
      </c>
      <c r="AX97" s="58">
        <f>+[4]GABON!AO10</f>
        <v>9.4429999999999996</v>
      </c>
      <c r="AY97" s="58"/>
      <c r="AZ97" s="58">
        <v>9.9250000000000007</v>
      </c>
      <c r="BA97" s="58">
        <v>9.3810000000000002</v>
      </c>
      <c r="BB97" s="58">
        <v>9.7050000000000001</v>
      </c>
      <c r="BC97" s="58">
        <v>9.1719999999999988</v>
      </c>
      <c r="BD97" s="58">
        <v>9.020999999999999</v>
      </c>
      <c r="BE97" s="58">
        <v>8.522199999999998</v>
      </c>
      <c r="BF97" s="58">
        <f>+[4]GABON!AV10</f>
        <v>8.7059999999999995</v>
      </c>
      <c r="BG97" s="58">
        <v>8.7151004109589039</v>
      </c>
      <c r="BH97" s="58">
        <v>8.2315953904109591</v>
      </c>
      <c r="BI97" s="58">
        <v>9.3675000000000015</v>
      </c>
      <c r="BJ97" s="58">
        <v>8.8513750000000009</v>
      </c>
      <c r="BK97" s="58">
        <v>9.7170000000000005</v>
      </c>
      <c r="BL97" s="58">
        <v>9.1834000000000007</v>
      </c>
      <c r="BM97" s="58">
        <v>9.7170000000000005</v>
      </c>
      <c r="BN97" s="58">
        <v>9.1834000000000007</v>
      </c>
      <c r="BO97" s="58">
        <f>+[4]GABON!BE10</f>
        <v>9.9458341931635008</v>
      </c>
      <c r="BP97" s="58">
        <v>9.4550000000000001</v>
      </c>
      <c r="BQ97" s="58">
        <v>8.7151004109589039</v>
      </c>
      <c r="BR97" s="58">
        <v>6.7067600000000009</v>
      </c>
      <c r="BS97" s="58">
        <v>6.7067600000000009</v>
      </c>
      <c r="BT97" s="58">
        <v>9.4550000000000001</v>
      </c>
      <c r="BU97" s="58">
        <v>9.4550000000000001</v>
      </c>
      <c r="BV97" s="58">
        <v>7.8934999999999995</v>
      </c>
      <c r="BW97" s="58">
        <v>9.3973185039539811</v>
      </c>
      <c r="BX97" s="58">
        <v>9.3973185039539811</v>
      </c>
      <c r="BY97" s="58">
        <v>8.879702578756282</v>
      </c>
      <c r="BZ97" s="57">
        <v>8.8137057500000004</v>
      </c>
      <c r="CA97" s="58">
        <f>+[4]GABON!BQ10</f>
        <v>9.8149999999999995</v>
      </c>
      <c r="CB97" s="58">
        <v>9.9940400000000018</v>
      </c>
      <c r="CC97" s="58">
        <v>9.9940400000000018</v>
      </c>
      <c r="CD97" s="58">
        <v>9.446588000000002</v>
      </c>
      <c r="CE97" s="58">
        <v>9.2509999999999994</v>
      </c>
      <c r="CF97" s="58">
        <v>9.2509999999999994</v>
      </c>
      <c r="CG97" s="58">
        <v>8.7406999999999986</v>
      </c>
      <c r="CH97" s="58">
        <v>8.9270000000000014</v>
      </c>
      <c r="CI97" s="58">
        <v>8.9270000000000014</v>
      </c>
      <c r="CJ97" s="57">
        <v>9.2491000000000003</v>
      </c>
      <c r="CK97" s="57">
        <v>9.2491000000000003</v>
      </c>
      <c r="CL97" s="58">
        <f>+[4]GABON!CB10</f>
        <v>9.0397348754794518</v>
      </c>
      <c r="CM97" s="58">
        <v>10.0450198</v>
      </c>
      <c r="CN97" s="58">
        <v>9.8865357537554761</v>
      </c>
      <c r="CO97" s="58">
        <v>9.8865357537554761</v>
      </c>
      <c r="CP97" s="58">
        <v>10.124606384000002</v>
      </c>
      <c r="CQ97" s="58">
        <v>9.8865357537554761</v>
      </c>
      <c r="CR97" s="58">
        <v>9.3642412400000019</v>
      </c>
      <c r="CS97" s="58">
        <v>10.084747932275985</v>
      </c>
      <c r="CT97" s="58">
        <v>9.845015529144753</v>
      </c>
      <c r="CU97" s="58">
        <v>9.327118172217828</v>
      </c>
      <c r="CV97" s="58">
        <v>9.82857175612234</v>
      </c>
      <c r="CW97" s="58">
        <v>9.6035521645723758</v>
      </c>
      <c r="CX97" s="58">
        <v>9.82857175612234</v>
      </c>
      <c r="CY97" s="58">
        <v>9.7335773731507</v>
      </c>
      <c r="CZ97" s="58">
        <v>9.5204758256876865</v>
      </c>
      <c r="DA97" s="58">
        <f>+[4]GABON!CN10</f>
        <v>9.3699452054794534</v>
      </c>
      <c r="DB97" s="57">
        <v>10.035410958904111</v>
      </c>
      <c r="DC97" s="57">
        <v>9.5855335616438353</v>
      </c>
      <c r="DD97" s="57">
        <v>9.485946178082191</v>
      </c>
      <c r="DE97" s="57">
        <v>9.7606506849315071</v>
      </c>
      <c r="DF97" s="57">
        <v>9.474094737178083</v>
      </c>
      <c r="DG97" s="57">
        <v>9.376736130105753</v>
      </c>
      <c r="DH97" s="57">
        <v>10.048417808219179</v>
      </c>
      <c r="DI97" s="57">
        <v>9.8572334246575348</v>
      </c>
      <c r="DJ97" s="57">
        <v>9.6628473463013709</v>
      </c>
      <c r="DK97" s="57">
        <v>10.048417808219179</v>
      </c>
      <c r="DL97" s="57">
        <v>9.8572334246575348</v>
      </c>
      <c r="DM97" s="57">
        <v>9.6628473463013709</v>
      </c>
      <c r="DN97" s="59">
        <f>+[4]GABON!DA10</f>
        <v>10.592934729178101</v>
      </c>
      <c r="DO97" s="57">
        <v>9.6628473463013709</v>
      </c>
      <c r="DP97" s="57">
        <v>10.265000000000001</v>
      </c>
      <c r="DQ97" s="57">
        <v>10.045</v>
      </c>
      <c r="DR97" s="57">
        <v>9.9350000000000005</v>
      </c>
      <c r="DS97" s="57">
        <v>11.284981464647499</v>
      </c>
      <c r="DT97" s="57">
        <v>11.0849814646475</v>
      </c>
      <c r="DU97" s="57">
        <v>10.501215132725452</v>
      </c>
      <c r="DV97" s="60">
        <f>+[4]GABON!DK10</f>
        <v>10.723082191780822</v>
      </c>
      <c r="DW97" s="61">
        <f>+[4]GABON!DL10</f>
        <v>10.445394394404891</v>
      </c>
      <c r="DX97" s="62">
        <f>+[4]GABON!DM10</f>
        <v>10.103382562572744</v>
      </c>
      <c r="DZ97" s="57">
        <f>+[4]GABON!DO10</f>
        <v>10.274388478488818</v>
      </c>
      <c r="EC97" s="57">
        <f>+[4]GABON!DR10</f>
        <v>10.072259485876019</v>
      </c>
      <c r="EF97" s="57">
        <f>+[4]GABON!DU10</f>
        <v>9.9509596315313829</v>
      </c>
      <c r="EI97" s="57">
        <f>+[4]GABON!DX10</f>
        <v>9.8637119544791325</v>
      </c>
      <c r="EL97" s="57">
        <f>+[4]GABON!EA10</f>
        <v>9.7771622588432994</v>
      </c>
      <c r="EO97" s="57">
        <f>+[4]GABON!ED10</f>
        <v>9.7449657720667702</v>
      </c>
    </row>
    <row r="98" spans="1:145" ht="15.5" x14ac:dyDescent="0.35">
      <c r="A98" s="56" t="s">
        <v>72</v>
      </c>
      <c r="B98" s="69" t="str">
        <f>[5]GUINEE!D12</f>
        <v>--</v>
      </c>
      <c r="C98" s="69" t="str">
        <f>[5]GUINEE!E12</f>
        <v>--</v>
      </c>
      <c r="D98" s="69" t="str">
        <f>[5]GUINEE!F12</f>
        <v>--</v>
      </c>
      <c r="E98" s="69" t="str">
        <f>[5]GUINEE!G12</f>
        <v>--</v>
      </c>
      <c r="F98" s="69" t="str">
        <f>[5]GUINEE!H12</f>
        <v>--</v>
      </c>
      <c r="G98" s="69">
        <f>[5]GUINEE!I12</f>
        <v>0.12520547945205479</v>
      </c>
      <c r="H98" s="69">
        <f>[5]GUINEE!J12</f>
        <v>0.22287671232876713</v>
      </c>
      <c r="I98" s="69">
        <f>[5]GUINEE!K12</f>
        <v>0.2432876712328767</v>
      </c>
      <c r="J98" s="69">
        <f>[5]GUINEE!L12</f>
        <v>0.30163000000000001</v>
      </c>
      <c r="K98" s="69">
        <f>[5]GUINEE!M12</f>
        <v>0.833621642</v>
      </c>
      <c r="L98" s="69">
        <f>[5]GUINEE!N12</f>
        <v>3.0106206896551724</v>
      </c>
      <c r="M98" s="69">
        <f>[5]GUINEE!O12</f>
        <v>3.8943612068965519</v>
      </c>
      <c r="N98" s="57">
        <f>[5]GUINEE!P12</f>
        <v>4.9841119999999997</v>
      </c>
      <c r="O98" s="57">
        <f>[5]GUINEE!Q12</f>
        <v>6.0029890000000004</v>
      </c>
      <c r="P98" s="57">
        <f>[5]GUINEE!R12</f>
        <v>9.6128507462686557</v>
      </c>
      <c r="Q98" s="57">
        <f>[5]GUINEE!S12</f>
        <v>11.379335820895522</v>
      </c>
      <c r="R98" s="57">
        <f>[5]GUINEE!T12</f>
        <v>13.162465671641788</v>
      </c>
      <c r="S98" s="57">
        <f>[5]GUINEE!U12</f>
        <v>17.382873134328356</v>
      </c>
      <c r="T98" s="57">
        <f>[5]GUINEE!V12</f>
        <v>17.915140870987525</v>
      </c>
      <c r="U98" s="57">
        <f>[5]GUINEE!W12</f>
        <v>16.488365569413205</v>
      </c>
      <c r="V98" s="57">
        <f>[5]GUINEE!X12</f>
        <v>16.93173734069379</v>
      </c>
      <c r="W98" s="57">
        <f>[5]GUINEE!Y12</f>
        <v>17.370745587132827</v>
      </c>
      <c r="X98" s="58">
        <f>[5]GUINEE!Z12</f>
        <v>14.986201731070674</v>
      </c>
      <c r="Y98" s="58">
        <f>[5]GUINEE!AA12</f>
        <v>14.250378790976622</v>
      </c>
      <c r="Z98" s="57">
        <f>[5]GUINEE!AB12</f>
        <v>13.565287398623321</v>
      </c>
      <c r="AA98" s="57">
        <f>[5]GUINEE!AC12</f>
        <v>14.940495777277992</v>
      </c>
      <c r="AB98" s="57">
        <v>13.015671641791043</v>
      </c>
      <c r="AC98" s="57">
        <v>13.071540652899884</v>
      </c>
      <c r="AD98" s="57">
        <v>13.091083350371429</v>
      </c>
      <c r="AE98" s="57">
        <f>[5]GUINEE!AD12</f>
        <v>13.006095856334763</v>
      </c>
      <c r="AF98" s="57">
        <v>12.915422885572138</v>
      </c>
      <c r="AG98" s="57">
        <v>12.839004975124375</v>
      </c>
      <c r="AH98" s="57">
        <v>13.002343760648809</v>
      </c>
      <c r="AI98" s="57">
        <v>13.002343760648809</v>
      </c>
      <c r="AJ98" s="58">
        <f>[5]GUINEE!AE12</f>
        <v>13.212383016424726</v>
      </c>
      <c r="AK98" s="58">
        <v>12.162288557213929</v>
      </c>
      <c r="AL98" s="58">
        <v>10.750753083895589</v>
      </c>
      <c r="AM98" s="58">
        <v>12.058227765283171</v>
      </c>
      <c r="AN98" s="58">
        <v>12.058227765283171</v>
      </c>
      <c r="AO98" s="58">
        <f>[5]GUINEE!AF12</f>
        <v>12.05625993321066</v>
      </c>
      <c r="AP98" s="58">
        <v>9.8227860696517411</v>
      </c>
      <c r="AQ98" s="58">
        <v>9.7809393898089461</v>
      </c>
      <c r="AR98" s="58">
        <v>9.961099964409307</v>
      </c>
      <c r="AS98" s="58">
        <f>[5]GUINEE!AJ12</f>
        <v>10.161056634635042</v>
      </c>
      <c r="AT98" s="58">
        <v>7.8871144278606957</v>
      </c>
      <c r="AU98" s="58">
        <v>8.4555688195249008</v>
      </c>
      <c r="AV98" s="58">
        <v>8.3954278365045596</v>
      </c>
      <c r="AW98" s="58">
        <v>8.3954278365045596</v>
      </c>
      <c r="AX98" s="58">
        <f>[5]GUINEE!AO12</f>
        <v>8.3202811967559462</v>
      </c>
      <c r="AY98" s="58"/>
      <c r="AZ98" s="58">
        <v>6.9641791044776102</v>
      </c>
      <c r="BA98" s="58">
        <v>6.6159701492537302</v>
      </c>
      <c r="BB98" s="58">
        <v>8.4572509751243761</v>
      </c>
      <c r="BC98" s="58">
        <v>8.0343884263681566</v>
      </c>
      <c r="BD98" s="58">
        <v>7.4584971580453887</v>
      </c>
      <c r="BE98" s="58">
        <v>7.0855723001431192</v>
      </c>
      <c r="BF98" s="58">
        <f>[5]GUINEE!AV12</f>
        <v>7.871018256416547</v>
      </c>
      <c r="BG98" s="58">
        <v>8.1642352036296018</v>
      </c>
      <c r="BH98" s="58">
        <v>7.7560234434481217</v>
      </c>
      <c r="BI98" s="58">
        <v>7.3750131670415033</v>
      </c>
      <c r="BJ98" s="58">
        <v>7.0062625086894279</v>
      </c>
      <c r="BK98" s="58">
        <v>7.1946670074286088</v>
      </c>
      <c r="BL98" s="58">
        <v>6.8349336570571779</v>
      </c>
      <c r="BM98" s="58">
        <v>7.1897246370885286</v>
      </c>
      <c r="BN98" s="58">
        <v>6.8302384052341019</v>
      </c>
      <c r="BO98" s="58">
        <f>[5]GUINEE!BE12</f>
        <v>7.1456581612485497</v>
      </c>
      <c r="BP98" s="58">
        <v>6.822238805970148</v>
      </c>
      <c r="BQ98" s="58">
        <v>6.822238805970148</v>
      </c>
      <c r="BR98" s="58">
        <v>6.6889173243372175</v>
      </c>
      <c r="BS98" s="58">
        <v>5.3511338594697753</v>
      </c>
      <c r="BT98" s="58">
        <v>7.098251652695426</v>
      </c>
      <c r="BU98" s="58">
        <v>7.098251652695426</v>
      </c>
      <c r="BV98" s="58">
        <v>6.0335139047911124</v>
      </c>
      <c r="BW98" s="58">
        <v>7.3225199913673631</v>
      </c>
      <c r="BX98" s="58">
        <v>7.3067118886162792</v>
      </c>
      <c r="BY98" s="58">
        <v>6.9413762941854635</v>
      </c>
      <c r="BZ98" s="57">
        <v>7.2648897922275033</v>
      </c>
      <c r="CA98" s="58">
        <f>[5]GUINEE!BQ12</f>
        <v>7.1528038194097983</v>
      </c>
      <c r="CB98" s="58">
        <v>6.5354726368159195</v>
      </c>
      <c r="CC98" s="58">
        <v>6.5354726368159195</v>
      </c>
      <c r="CD98" s="58">
        <v>6.2086990049751236</v>
      </c>
      <c r="CE98" s="58">
        <v>6.4759579158999516</v>
      </c>
      <c r="CF98" s="58">
        <v>6.4759579158999516</v>
      </c>
      <c r="CG98" s="58">
        <v>6.1521600201049544</v>
      </c>
      <c r="CH98" s="58">
        <v>6.4361879756468792</v>
      </c>
      <c r="CI98" s="58">
        <v>6.4361879756468792</v>
      </c>
      <c r="CJ98" s="57">
        <v>6.2828075717303884</v>
      </c>
      <c r="CK98" s="57">
        <v>6.2828075717303884</v>
      </c>
      <c r="CL98" s="58">
        <f>[5]GUINEE!CD12</f>
        <v>5.915232058883662</v>
      </c>
      <c r="CM98" s="58">
        <v>5.5861691542288545</v>
      </c>
      <c r="CN98" s="58">
        <v>5.5861691542288545</v>
      </c>
      <c r="CO98" s="58">
        <v>5.5861691542288545</v>
      </c>
      <c r="CP98" s="58">
        <v>5.4967343283582091</v>
      </c>
      <c r="CQ98" s="58">
        <v>5.3889552238805969</v>
      </c>
      <c r="CR98" s="58">
        <v>5.1195074626865669</v>
      </c>
      <c r="CS98" s="58">
        <v>5.6477698916377026</v>
      </c>
      <c r="CT98" s="58">
        <v>5.5370293055271578</v>
      </c>
      <c r="CU98" s="58">
        <v>5.2601778402507993</v>
      </c>
      <c r="CV98" s="58">
        <v>5.7171135009882086</v>
      </c>
      <c r="CW98" s="58">
        <v>5.6605084168200079</v>
      </c>
      <c r="CX98" s="58">
        <v>5.7534297914536889</v>
      </c>
      <c r="CY98" s="58">
        <v>5.6964651400531583</v>
      </c>
      <c r="CZ98" s="58">
        <v>5.5825358372520952</v>
      </c>
      <c r="DA98" s="58">
        <f>[5]GUINEE!CP12</f>
        <v>5.4115525227742562</v>
      </c>
      <c r="DB98" s="57">
        <v>4.8821218905472632</v>
      </c>
      <c r="DC98" s="57">
        <v>4.6881094527363167</v>
      </c>
      <c r="DD98" s="57">
        <v>4.1677716417910435</v>
      </c>
      <c r="DE98" s="57">
        <v>4.6771212379881408</v>
      </c>
      <c r="DF98" s="57">
        <v>4.4544011790363252</v>
      </c>
      <c r="DG98" s="57">
        <v>3.9298219934573697</v>
      </c>
      <c r="DH98" s="57">
        <v>4.4043963504395833</v>
      </c>
      <c r="DI98" s="57">
        <v>4.1946631908948406</v>
      </c>
      <c r="DJ98" s="57">
        <v>4.1223512267429969</v>
      </c>
      <c r="DK98" s="57">
        <v>4.0392235338717377</v>
      </c>
      <c r="DL98" s="57">
        <v>3.9867902439855514</v>
      </c>
      <c r="DM98" s="57">
        <v>4.1223512267429969</v>
      </c>
      <c r="DN98" s="59">
        <f>[5]GUINEE!DC12</f>
        <v>3.9127541743338097</v>
      </c>
      <c r="DO98" s="57">
        <v>4.1223512267429969</v>
      </c>
      <c r="DP98" s="57">
        <v>4.40337711442786</v>
      </c>
      <c r="DQ98" s="57">
        <v>4.1541293532338299</v>
      </c>
      <c r="DR98" s="57">
        <v>3.9048815920398003</v>
      </c>
      <c r="DS98" s="57">
        <v>4.6677791436652356</v>
      </c>
      <c r="DT98" s="57">
        <v>4.6403404552579568</v>
      </c>
      <c r="DU98" s="57">
        <v>4.3321376169381391</v>
      </c>
      <c r="DV98" s="60">
        <f>[5]GUINEE!DN12</f>
        <v>3.9218184504123217</v>
      </c>
      <c r="DW98" s="61">
        <f>[5]GUINEE!DO12</f>
        <v>3.9022827899316206</v>
      </c>
      <c r="DX98" s="62">
        <f>[5]GUINEE!DP12</f>
        <v>3.8808218638447025</v>
      </c>
      <c r="DZ98" s="57">
        <f>[5]GUINEE!DR12</f>
        <v>4.2537985074626858</v>
      </c>
      <c r="EC98" s="57">
        <f>[5]GUINEE!DU12</f>
        <v>4.033742288557213</v>
      </c>
      <c r="EF98" s="57">
        <f>[5]GUINEE!DX12</f>
        <v>4.1296920398009949</v>
      </c>
      <c r="EI98" s="57">
        <f>[5]GUINEE!EA12</f>
        <v>4.1296920398009949</v>
      </c>
      <c r="EL98" s="57">
        <f>[5]GUINEE!ED12</f>
        <v>4.1296920398009949</v>
      </c>
      <c r="EO98" s="57">
        <f>[5]GUINEE!EG12</f>
        <v>4.1296920398009949</v>
      </c>
    </row>
    <row r="99" spans="1:145" ht="15.5" x14ac:dyDescent="0.35">
      <c r="A99" s="126" t="s">
        <v>73</v>
      </c>
      <c r="B99" s="69">
        <f>[6]TCHAD!D22</f>
        <v>0</v>
      </c>
      <c r="C99" s="69">
        <f>[6]TCHAD!E22</f>
        <v>0</v>
      </c>
      <c r="D99" s="69" t="str">
        <f>[6]TCHAD!F22</f>
        <v>...</v>
      </c>
      <c r="E99" s="69" t="str">
        <f>[6]TCHAD!G22</f>
        <v>...</v>
      </c>
      <c r="F99" s="69" t="str">
        <f>[6]TCHAD!H22</f>
        <v>...</v>
      </c>
      <c r="G99" s="69" t="str">
        <f>[6]TCHAD!I22</f>
        <v>...</v>
      </c>
      <c r="H99" s="69" t="str">
        <f>[6]TCHAD!J22</f>
        <v>...</v>
      </c>
      <c r="I99" s="69" t="str">
        <f>[6]TCHAD!K22</f>
        <v>...</v>
      </c>
      <c r="J99" s="69" t="str">
        <f>[6]TCHAD!L22</f>
        <v>...</v>
      </c>
      <c r="K99" s="69" t="str">
        <f>[6]TCHAD!M22</f>
        <v>...</v>
      </c>
      <c r="L99" s="69" t="str">
        <f>[6]TCHAD!N22</f>
        <v>...</v>
      </c>
      <c r="M99" s="69" t="str">
        <f>[6]TCHAD!O22</f>
        <v>...</v>
      </c>
      <c r="N99" s="69" t="str">
        <f>[6]TCHAD!P22</f>
        <v>...</v>
      </c>
      <c r="O99" s="69" t="str">
        <f>[6]TCHAD!Q22</f>
        <v>...</v>
      </c>
      <c r="P99" s="69" t="str">
        <f>[6]TCHAD!R22</f>
        <v>...</v>
      </c>
      <c r="Q99" s="69" t="str">
        <f>[6]TCHAD!S22</f>
        <v>...</v>
      </c>
      <c r="R99" s="69">
        <f>[6]TCHAD!T22</f>
        <v>1.1922862499999998</v>
      </c>
      <c r="S99" s="69">
        <f>[6]TCHAD!U22</f>
        <v>8.5171258333333331</v>
      </c>
      <c r="T99" s="69">
        <f>[6]TCHAD!V22</f>
        <v>8.7867911111111106</v>
      </c>
      <c r="U99" s="69">
        <f>[6]TCHAD!W22</f>
        <v>7.7713381944444437</v>
      </c>
      <c r="V99" s="69">
        <f>[6]TCHAD!X22</f>
        <v>7.3124377777777774</v>
      </c>
      <c r="W99" s="69">
        <f>[6]TCHAD!Y22</f>
        <v>6.4651731944444446</v>
      </c>
      <c r="X99" s="70">
        <f>[6]TCHAD!Z22</f>
        <v>5.9863888888888885</v>
      </c>
      <c r="Y99" s="70">
        <f>[6]TCHAD!AA22</f>
        <v>6.1534598611111111</v>
      </c>
      <c r="Z99" s="69">
        <f>[6]TCHAD!AB22</f>
        <v>5.6089965244598767</v>
      </c>
      <c r="AA99" s="69">
        <f>[6]TCHAD!AC22</f>
        <v>5.162981805555555</v>
      </c>
      <c r="AB99" s="69">
        <v>5.3055555555555554</v>
      </c>
      <c r="AC99" s="69">
        <v>5.2328124999999988</v>
      </c>
      <c r="AD99" s="69">
        <v>4.7454523611111092</v>
      </c>
      <c r="AE99" s="69">
        <f>[6]TCHAD!AH22</f>
        <v>4.2119390277777775</v>
      </c>
      <c r="AF99" s="69">
        <v>6.5035416666666697</v>
      </c>
      <c r="AG99" s="69">
        <v>5.8906944444444447</v>
      </c>
      <c r="AH99" s="69">
        <v>4.8529457638888882</v>
      </c>
      <c r="AI99" s="69">
        <v>4.8529457638888882</v>
      </c>
      <c r="AJ99" s="70">
        <f>[6]TCHAD!AM22</f>
        <v>4.5739418055555552</v>
      </c>
      <c r="AK99" s="70">
        <v>8.131388888888889</v>
      </c>
      <c r="AL99" s="70">
        <v>6.6080208333333319</v>
      </c>
      <c r="AM99" s="70">
        <v>5.2017569444444431</v>
      </c>
      <c r="AN99" s="70">
        <v>5.2017569444444431</v>
      </c>
      <c r="AO99" s="70">
        <f>[6]TCHAD!AR22</f>
        <v>6.4928001388888887</v>
      </c>
      <c r="AP99" s="70">
        <v>5.5765277777777778</v>
      </c>
      <c r="AQ99" s="70">
        <v>5.7217160041666668</v>
      </c>
      <c r="AR99" s="70">
        <v>5.886548835416666</v>
      </c>
      <c r="AS99" s="70">
        <f>[6]TCHAD!AV22</f>
        <v>5.8011427777777778</v>
      </c>
      <c r="AT99" s="70">
        <v>5.1993362824820784</v>
      </c>
      <c r="AU99" s="70">
        <v>6.005004722222222</v>
      </c>
      <c r="AV99" s="70">
        <v>5.7883723611111106</v>
      </c>
      <c r="AW99" s="70">
        <v>5.0007061111111106</v>
      </c>
      <c r="AX99" s="70">
        <f>[6]TCHAD!BA22</f>
        <v>5.0922570833333332</v>
      </c>
      <c r="AY99" s="70"/>
      <c r="AZ99" s="70">
        <v>5.2979283333333331</v>
      </c>
      <c r="BA99" s="70">
        <v>4.9993172222222224</v>
      </c>
      <c r="BB99" s="70">
        <v>6.3843727777777772</v>
      </c>
      <c r="BC99" s="70">
        <v>6.0314394444444446</v>
      </c>
      <c r="BD99" s="70">
        <v>5.5435665277777781</v>
      </c>
      <c r="BE99" s="70">
        <v>5.2326735069444448</v>
      </c>
      <c r="BF99" s="70">
        <f>[6]TCHAD!BH22</f>
        <v>5.8082629166666662</v>
      </c>
      <c r="BG99" s="70">
        <v>7.2405784722222215</v>
      </c>
      <c r="BH99" s="70">
        <v>6.8435495486111106</v>
      </c>
      <c r="BI99" s="70">
        <v>6.0314355416666672</v>
      </c>
      <c r="BJ99" s="70">
        <v>5.6948637645833324</v>
      </c>
      <c r="BK99" s="70">
        <v>6.9548611111111107</v>
      </c>
      <c r="BL99" s="70">
        <v>6.5721180555555554</v>
      </c>
      <c r="BM99" s="70">
        <v>5.9249999999999998</v>
      </c>
      <c r="BN99" s="70">
        <v>5.5937499999999991</v>
      </c>
      <c r="BO99" s="70">
        <f>[6]TCHAD!BQ22</f>
        <v>6.562773611111111</v>
      </c>
      <c r="BP99" s="70">
        <v>7.3756249999999985</v>
      </c>
      <c r="BQ99" s="70">
        <v>7.3756249999999985</v>
      </c>
      <c r="BR99" s="70">
        <v>6.7295749999999996</v>
      </c>
      <c r="BS99" s="70">
        <v>5.2436600000000002</v>
      </c>
      <c r="BT99" s="70">
        <v>6.7475208333333319</v>
      </c>
      <c r="BU99" s="70">
        <v>6.7475208333333319</v>
      </c>
      <c r="BV99" s="70">
        <v>5.6303927083333312</v>
      </c>
      <c r="BW99" s="70">
        <v>6.3279270833333321</v>
      </c>
      <c r="BX99" s="70">
        <v>6.3279270833333321</v>
      </c>
      <c r="BY99" s="70">
        <v>5.9765307291666652</v>
      </c>
      <c r="BZ99" s="69">
        <v>6.0713425925925915</v>
      </c>
      <c r="CA99" s="70">
        <f>[6]TCHAD!CC22</f>
        <v>6.310634583333333</v>
      </c>
      <c r="CB99" s="70">
        <v>6.0702194444444437</v>
      </c>
      <c r="CC99" s="70">
        <v>6.0702194444444437</v>
      </c>
      <c r="CD99" s="70">
        <v>5.8817424241319447</v>
      </c>
      <c r="CE99" s="70">
        <v>6.0212756944444443</v>
      </c>
      <c r="CF99" s="70">
        <v>6.0212756944444443</v>
      </c>
      <c r="CG99" s="70">
        <v>5.6852119097222218</v>
      </c>
      <c r="CH99" s="70">
        <v>5.965505416666665</v>
      </c>
      <c r="CI99" s="70">
        <v>5.965505416666665</v>
      </c>
      <c r="CJ99" s="69">
        <v>5.863517685185184</v>
      </c>
      <c r="CK99" s="69">
        <v>5.863517685185184</v>
      </c>
      <c r="CL99" s="70">
        <f>[6]TCHAD!CN22</f>
        <v>5.96132375</v>
      </c>
      <c r="CM99" s="70">
        <v>6.2285830722222215</v>
      </c>
      <c r="CN99" s="70">
        <v>5.9697844097222212</v>
      </c>
      <c r="CO99" s="70">
        <v>5.9697844097222212</v>
      </c>
      <c r="CP99" s="70">
        <v>6.1031800979166668</v>
      </c>
      <c r="CQ99" s="70">
        <v>5.9697844097222212</v>
      </c>
      <c r="CR99" s="70">
        <v>5.6362951892361099</v>
      </c>
      <c r="CS99" s="70">
        <v>5.7327765833333331</v>
      </c>
      <c r="CT99" s="70">
        <v>5.4264538888888882</v>
      </c>
      <c r="CU99" s="70">
        <v>5.1201311944444434</v>
      </c>
      <c r="CV99" s="70">
        <v>5.4564178249999999</v>
      </c>
      <c r="CW99" s="70">
        <v>5.3357037499999995</v>
      </c>
      <c r="CX99" s="70">
        <v>5.7305428249999988</v>
      </c>
      <c r="CY99" s="70">
        <v>5.6044537499999993</v>
      </c>
      <c r="CZ99" s="70">
        <v>5.214989675</v>
      </c>
      <c r="DA99" s="70">
        <f>[6]TCHAD!CZ22</f>
        <v>6.2830006944444445</v>
      </c>
      <c r="DB99" s="69">
        <v>6.9928748499999998</v>
      </c>
      <c r="DC99" s="69">
        <v>6.8420341666666671</v>
      </c>
      <c r="DD99" s="69">
        <v>6.6911934833333335</v>
      </c>
      <c r="DE99" s="69">
        <v>6.8008960825857816</v>
      </c>
      <c r="DF99" s="69">
        <v>6.7215930576343066</v>
      </c>
      <c r="DG99" s="69">
        <v>6.6422900326828307</v>
      </c>
      <c r="DH99" s="69">
        <v>6.8369746772855358</v>
      </c>
      <c r="DI99" s="69">
        <v>6.7899454097603069</v>
      </c>
      <c r="DJ99" s="69">
        <v>6.7429161422350763</v>
      </c>
      <c r="DK99" s="69">
        <v>6.8369746772855358</v>
      </c>
      <c r="DL99" s="69">
        <v>6.7899454097603069</v>
      </c>
      <c r="DM99" s="69">
        <v>6.7429161422350763</v>
      </c>
      <c r="DN99" s="71">
        <f>[6]TCHAD!DM22</f>
        <v>6.7769527777777778</v>
      </c>
      <c r="DO99" s="69">
        <v>6.7429161422350763</v>
      </c>
      <c r="DP99" s="69">
        <v>7.2409579749999997</v>
      </c>
      <c r="DQ99" s="69">
        <v>7.0852529166666658</v>
      </c>
      <c r="DR99" s="69">
        <v>6.9295478583333328</v>
      </c>
      <c r="DS99" s="69">
        <v>7.1816939680555549</v>
      </c>
      <c r="DT99" s="69">
        <v>7.0271509490740733</v>
      </c>
      <c r="DU99" s="69">
        <v>6.7658466700963515</v>
      </c>
      <c r="DV99" s="72">
        <f>[6]TCHAD!DW22</f>
        <v>6.856103220164945</v>
      </c>
      <c r="DW99" s="73">
        <f>[6]TCHAD!DX22</f>
        <v>6.7658466700963515</v>
      </c>
      <c r="DX99" s="74">
        <f>[6]TCHAD!DY22</f>
        <v>6.6755901200277572</v>
      </c>
      <c r="DZ99" s="69">
        <f>[6]TCHAD!EA22</f>
        <v>6.9986195312222845</v>
      </c>
      <c r="EC99" s="69">
        <f>[6]TCHAD!ED22</f>
        <v>7.2795902840375568</v>
      </c>
      <c r="EF99" s="69">
        <f>[6]TCHAD!EG22</f>
        <v>7.1412164577840382</v>
      </c>
      <c r="EI99" s="69">
        <f>[6]TCHAD!EJ22</f>
        <v>7.2795902840375568</v>
      </c>
      <c r="EL99" s="69">
        <f>[6]TCHAD!EM22</f>
        <v>7.2795902840375568</v>
      </c>
      <c r="EO99" s="69">
        <f>[6]TCHAD!EP22</f>
        <v>7.2795902840375568</v>
      </c>
    </row>
    <row r="100" spans="1:145" ht="15.5" x14ac:dyDescent="0.35">
      <c r="A100" s="2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8"/>
      <c r="Y100" s="58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76">
        <v>-3.5742294606646463E-2</v>
      </c>
      <c r="BQ100" s="39">
        <v>-4.7585074308160169E-2</v>
      </c>
      <c r="BR100" s="58"/>
      <c r="BS100" s="58"/>
      <c r="BT100" s="76">
        <v>-4.3177479889586645E-2</v>
      </c>
      <c r="BU100" s="58"/>
      <c r="BV100" s="58"/>
      <c r="BW100" s="39">
        <v>-7.6481047913752542E-2</v>
      </c>
      <c r="BX100" s="58"/>
      <c r="BY100" s="58"/>
      <c r="BZ100" s="124">
        <v>-8.9051706862865343E-2</v>
      </c>
      <c r="CA100" s="58">
        <f>CA94+CA101/1000</f>
        <v>47.068636188810821</v>
      </c>
      <c r="CB100" s="39"/>
      <c r="CC100" s="39"/>
      <c r="CD100" s="39"/>
      <c r="CE100" s="39"/>
      <c r="CF100" s="39"/>
      <c r="CG100" s="39"/>
      <c r="CH100" s="39"/>
      <c r="CI100" s="39"/>
      <c r="CJ100" s="124"/>
      <c r="CK100" s="124"/>
      <c r="CL100" s="58">
        <f>CL94+CL101/1000</f>
        <v>43.538755460774858</v>
      </c>
      <c r="CM100" s="39"/>
      <c r="CN100" s="76"/>
      <c r="CO100" s="76"/>
      <c r="CP100" s="76"/>
      <c r="CQ100" s="76"/>
      <c r="CR100" s="76"/>
      <c r="CS100" s="76"/>
      <c r="CT100" s="76"/>
      <c r="CU100" s="76"/>
      <c r="CV100" s="76">
        <v>-1.2834335965045351E-2</v>
      </c>
      <c r="CW100" s="76">
        <v>0.20521553138769044</v>
      </c>
      <c r="CX100" s="81">
        <v>-1.2078588211230978E-2</v>
      </c>
      <c r="CY100" s="81">
        <v>0.14840555348965245</v>
      </c>
      <c r="CZ100" s="58"/>
      <c r="DA100" s="58">
        <f>DA101/CL101-1</f>
        <v>0.13651214439853443</v>
      </c>
      <c r="DB100" s="83">
        <v>-3.8181342501723003E-3</v>
      </c>
      <c r="DC100" s="83"/>
      <c r="DD100" s="57"/>
      <c r="DE100" s="83">
        <v>-9.3930891026436925E-3</v>
      </c>
      <c r="DF100" s="83"/>
      <c r="DG100" s="57"/>
      <c r="DH100" s="57">
        <v>6.4684898922104939E-3</v>
      </c>
      <c r="DI100" s="57"/>
      <c r="DJ100" s="57"/>
      <c r="DK100" s="57">
        <v>9.3874445194619405E-4</v>
      </c>
      <c r="DL100" s="57"/>
      <c r="DM100" s="57"/>
      <c r="DN100" s="59"/>
      <c r="DO100" s="57"/>
      <c r="DP100" s="57"/>
      <c r="DQ100" s="57">
        <v>-1.4381781093232182E-2</v>
      </c>
      <c r="DR100" s="57"/>
      <c r="DS100" s="57"/>
      <c r="DT100" s="57">
        <v>-5.9770380802848244E-4</v>
      </c>
      <c r="DU100" s="57">
        <v>-1.4470856465626625E-2</v>
      </c>
      <c r="DV100" s="87"/>
      <c r="DW100" s="125">
        <f>DW101/DN101-1</f>
        <v>6.4605345218021304E-2</v>
      </c>
      <c r="DX100" s="62"/>
      <c r="DZ100" s="57"/>
      <c r="EC100" s="57"/>
      <c r="EF100" s="57"/>
      <c r="EI100" s="57"/>
      <c r="EL100" s="57"/>
      <c r="EO100" s="57"/>
    </row>
    <row r="101" spans="1:145" ht="15.5" x14ac:dyDescent="0.35">
      <c r="A101" s="56" t="s">
        <v>75</v>
      </c>
      <c r="B101" s="57">
        <f t="shared" ref="B101:U101" si="61">+B103+B104</f>
        <v>0</v>
      </c>
      <c r="C101" s="57">
        <f t="shared" si="61"/>
        <v>0</v>
      </c>
      <c r="D101" s="57">
        <f t="shared" si="61"/>
        <v>0</v>
      </c>
      <c r="E101" s="57">
        <f t="shared" si="61"/>
        <v>0</v>
      </c>
      <c r="F101" s="57">
        <f t="shared" si="61"/>
        <v>0</v>
      </c>
      <c r="G101" s="57">
        <f t="shared" si="61"/>
        <v>0</v>
      </c>
      <c r="H101" s="57">
        <f t="shared" si="61"/>
        <v>0</v>
      </c>
      <c r="I101" s="57" t="e">
        <f t="shared" si="61"/>
        <v>#VALUE!</v>
      </c>
      <c r="J101" s="57" t="e">
        <f t="shared" si="61"/>
        <v>#VALUE!</v>
      </c>
      <c r="K101" s="57" t="e">
        <f t="shared" si="61"/>
        <v>#VALUE!</v>
      </c>
      <c r="L101" s="57" t="e">
        <f t="shared" si="61"/>
        <v>#VALUE!</v>
      </c>
      <c r="M101" s="57" t="e">
        <f t="shared" si="61"/>
        <v>#VALUE!</v>
      </c>
      <c r="N101" s="57" t="e">
        <f t="shared" si="61"/>
        <v>#VALUE!</v>
      </c>
      <c r="O101" s="57" t="e">
        <f t="shared" si="61"/>
        <v>#VALUE!</v>
      </c>
      <c r="P101" s="57">
        <f t="shared" si="61"/>
        <v>472.98685999999998</v>
      </c>
      <c r="Q101" s="57">
        <f t="shared" si="61"/>
        <v>725.34500000000003</v>
      </c>
      <c r="R101" s="57">
        <f t="shared" si="61"/>
        <v>1047.1369999999999</v>
      </c>
      <c r="S101" s="57">
        <f t="shared" si="61"/>
        <v>1391.819602512988</v>
      </c>
      <c r="T101" s="57">
        <f t="shared" si="61"/>
        <v>1724.39671885949</v>
      </c>
      <c r="U101" s="57">
        <f t="shared" si="61"/>
        <v>2158.5839824068248</v>
      </c>
      <c r="V101" s="57">
        <f t="shared" ref="V101:AA101" si="62">SUM(V102:V104)</f>
        <v>4617.6414751543307</v>
      </c>
      <c r="W101" s="57">
        <f t="shared" si="62"/>
        <v>7996.8499835785242</v>
      </c>
      <c r="X101" s="57">
        <f t="shared" si="62"/>
        <v>9040.6166181867629</v>
      </c>
      <c r="Y101" s="57">
        <f t="shared" si="62"/>
        <v>8483.9031373950493</v>
      </c>
      <c r="Z101" s="57">
        <f t="shared" si="62"/>
        <v>8894.8872474888922</v>
      </c>
      <c r="AA101" s="57">
        <f t="shared" si="62"/>
        <v>8540.188529039573</v>
      </c>
      <c r="AB101" s="57" t="e">
        <f>+AB103+AB104</f>
        <v>#REF!</v>
      </c>
      <c r="AC101" s="57" t="e">
        <f>+AC103+AC104</f>
        <v>#REF!</v>
      </c>
      <c r="AD101" s="57" t="e">
        <f>+AD103+AD104</f>
        <v>#REF!</v>
      </c>
      <c r="AE101" s="57">
        <f>SUM(AE102:AE104)</f>
        <v>8973.8185062226094</v>
      </c>
      <c r="AF101" s="57">
        <v>9078.2220272105624</v>
      </c>
      <c r="AG101" s="57">
        <v>8680.2330156529115</v>
      </c>
      <c r="AH101" s="57">
        <v>8795.4132203054214</v>
      </c>
      <c r="AI101" s="57">
        <v>8795.4132203054214</v>
      </c>
      <c r="AJ101" s="58">
        <f>SUM(AJ102:AJ104)</f>
        <v>8917.3267380423331</v>
      </c>
      <c r="AK101" s="58">
        <v>7855.6165608305337</v>
      </c>
      <c r="AL101" s="58">
        <v>8953.9738270749731</v>
      </c>
      <c r="AM101" s="58">
        <v>7655.1620675385866</v>
      </c>
      <c r="AN101" s="58">
        <v>7655.1620675385866</v>
      </c>
      <c r="AO101" s="58">
        <f>SUM(AO102:AO104)</f>
        <v>5789.8234939364665</v>
      </c>
      <c r="AP101" s="58">
        <v>8167.2292732827382</v>
      </c>
      <c r="AQ101" s="58">
        <v>5653.0303741729913</v>
      </c>
      <c r="AR101" s="58">
        <v>5666.7288375782537</v>
      </c>
      <c r="AS101" s="58">
        <f>SUM(AS102:AS104)</f>
        <v>6183.4641191525207</v>
      </c>
      <c r="AT101" s="58">
        <v>4197.8897577476291</v>
      </c>
      <c r="AU101" s="58">
        <v>5070.7715396245367</v>
      </c>
      <c r="AV101" s="58">
        <v>5603.0452879496297</v>
      </c>
      <c r="AW101" s="58">
        <v>5688.0260978903134</v>
      </c>
      <c r="AX101" s="58">
        <f>SUM(AX102:AX104)</f>
        <v>6618.307517262956</v>
      </c>
      <c r="AY101" s="58"/>
      <c r="AZ101" s="58">
        <v>5809.5440321782035</v>
      </c>
      <c r="BA101" s="58">
        <v>5519.0668305692916</v>
      </c>
      <c r="BB101" s="58">
        <v>5679.4922416114523</v>
      </c>
      <c r="BC101" s="58">
        <v>5395.5176295308793</v>
      </c>
      <c r="BD101" s="58">
        <v>5793.2393830735127</v>
      </c>
      <c r="BE101" s="58">
        <v>5503.5790183685076</v>
      </c>
      <c r="BF101" s="58">
        <f>SUM(BF102:BF104)</f>
        <v>6548.0509855651644</v>
      </c>
      <c r="BG101" s="58">
        <v>5213.885088626761</v>
      </c>
      <c r="BH101" s="58">
        <v>4953.1908341954213</v>
      </c>
      <c r="BI101" s="58">
        <v>6124.6256571221766</v>
      </c>
      <c r="BJ101" s="58">
        <v>5813.4685420486858</v>
      </c>
      <c r="BK101" s="58">
        <v>6176.7445337358095</v>
      </c>
      <c r="BL101" s="58">
        <v>5863.338380676616</v>
      </c>
      <c r="BM101" s="58">
        <v>6132.0358770564935</v>
      </c>
      <c r="BN101" s="58">
        <v>5820.8651568312662</v>
      </c>
      <c r="BO101" s="58">
        <f>SUM(BO102:BO104)</f>
        <v>6214.3034853252375</v>
      </c>
      <c r="BP101" s="58">
        <v>6154.9234332100541</v>
      </c>
      <c r="BQ101" s="58">
        <v>6089.0182332100539</v>
      </c>
      <c r="BR101" s="58">
        <v>5751.8139689215204</v>
      </c>
      <c r="BS101" s="58">
        <v>4857.7753676823049</v>
      </c>
      <c r="BT101" s="58">
        <v>6107.46413278418</v>
      </c>
      <c r="BU101" s="58">
        <v>6041.5589327841799</v>
      </c>
      <c r="BV101" s="58">
        <v>5266.1376411694127</v>
      </c>
      <c r="BW101" s="58">
        <v>5864.8321190348961</v>
      </c>
      <c r="BX101" s="58">
        <v>5801.0626190348958</v>
      </c>
      <c r="BY101" s="58">
        <v>5500.6045879908525</v>
      </c>
      <c r="BZ101" s="57">
        <v>5660.9251856831324</v>
      </c>
      <c r="CA101" s="58">
        <f>SUM(CA102:CA104)</f>
        <v>5654.2069480676864</v>
      </c>
      <c r="CB101" s="58">
        <v>7115.3130401122235</v>
      </c>
      <c r="CC101" s="58">
        <v>6896.0327051410277</v>
      </c>
      <c r="CD101" s="58">
        <v>6559.3279883771856</v>
      </c>
      <c r="CE101" s="58">
        <v>6657.8056052940574</v>
      </c>
      <c r="CF101" s="58">
        <v>6657.8056052940574</v>
      </c>
      <c r="CG101" s="58">
        <v>6252.2578785033511</v>
      </c>
      <c r="CH101" s="58">
        <v>6648.2907358711118</v>
      </c>
      <c r="CI101" s="58">
        <v>6648.2907358711118</v>
      </c>
      <c r="CJ101" s="57">
        <v>6531.4780155176131</v>
      </c>
      <c r="CK101" s="57">
        <v>6531.4780155176131</v>
      </c>
      <c r="CL101" s="58">
        <f>SUM(CL102:CL104)</f>
        <v>6098.9866896092335</v>
      </c>
      <c r="CM101" s="58">
        <v>6717.3342288159938</v>
      </c>
      <c r="CN101" s="58">
        <v>6706.345005389564</v>
      </c>
      <c r="CO101" s="58">
        <v>6706.345005389564</v>
      </c>
      <c r="CP101" s="58">
        <v>7548.3559013580198</v>
      </c>
      <c r="CQ101" s="58">
        <v>7391.5529621745491</v>
      </c>
      <c r="CR101" s="58">
        <v>7017.1569375633708</v>
      </c>
      <c r="CS101" s="58">
        <v>7692.395975612505</v>
      </c>
      <c r="CT101" s="58">
        <v>7538.8538738279585</v>
      </c>
      <c r="CU101" s="58">
        <v>7157.2339514135592</v>
      </c>
      <c r="CV101" s="58">
        <v>7426.4728668183898</v>
      </c>
      <c r="CW101" s="58">
        <v>7350.593484043844</v>
      </c>
      <c r="CX101" s="58">
        <v>7085.9993492146714</v>
      </c>
      <c r="CY101" s="58">
        <v>7004.1101850067153</v>
      </c>
      <c r="CZ101" s="58">
        <v>6871.4304032976897</v>
      </c>
      <c r="DA101" s="58">
        <f>SUM(DA102:DA104)</f>
        <v>6931.5724412659092</v>
      </c>
      <c r="DB101" s="57">
        <v>7601.776172093847</v>
      </c>
      <c r="DC101" s="57">
        <v>7239.5074316837663</v>
      </c>
      <c r="DD101" s="57">
        <v>6960.9266199123767</v>
      </c>
      <c r="DE101" s="57">
        <v>7215.9135565593278</v>
      </c>
      <c r="DF101" s="57">
        <v>6873.1732067482289</v>
      </c>
      <c r="DG101" s="57">
        <v>6620.6383596645192</v>
      </c>
      <c r="DH101" s="57">
        <v>6852.2344912029339</v>
      </c>
      <c r="DI101" s="57">
        <v>6520.9435154582643</v>
      </c>
      <c r="DJ101" s="57">
        <v>6286.1932539712689</v>
      </c>
      <c r="DK101" s="57">
        <v>6326.170547546225</v>
      </c>
      <c r="DL101" s="57">
        <v>6042.0013798859736</v>
      </c>
      <c r="DM101" s="57">
        <v>6307.2023600668163</v>
      </c>
      <c r="DN101" s="59">
        <f>SUM(DN102:DN104)</f>
        <v>6149.0706368768424</v>
      </c>
      <c r="DO101" s="57">
        <v>6307.2023600668163</v>
      </c>
      <c r="DP101" s="57">
        <v>6171.4439711012246</v>
      </c>
      <c r="DQ101" s="57">
        <v>5692.5884742713906</v>
      </c>
      <c r="DR101" s="57">
        <v>5213.0711833842715</v>
      </c>
      <c r="DS101" s="57">
        <v>6894.4446720247606</v>
      </c>
      <c r="DT101" s="57">
        <v>6764.3317480113565</v>
      </c>
      <c r="DU101" s="57">
        <v>6670.4330174157112</v>
      </c>
      <c r="DV101" s="60">
        <f>SUM(DV102:DV104)</f>
        <v>6668.7103228918968</v>
      </c>
      <c r="DW101" s="61">
        <f>SUM(DW102:DW104)</f>
        <v>6546.3334681422684</v>
      </c>
      <c r="DX101" s="62">
        <f>SUM(DX102:DX104)</f>
        <v>6335.7388264752299</v>
      </c>
      <c r="DZ101" s="57">
        <f>SUM(DZ102:DZ104)</f>
        <v>7102.4394501695115</v>
      </c>
      <c r="EC101" s="57">
        <f>SUM(EC102:EC104)</f>
        <v>8278.3929088998393</v>
      </c>
      <c r="EF101" s="57">
        <f>SUM(EF102:EF104)</f>
        <v>7283.7905697863207</v>
      </c>
      <c r="EI101" s="57">
        <f>SUM(EI102:EI104)</f>
        <v>8537.849591732549</v>
      </c>
      <c r="EL101" s="57">
        <f>SUM(EL102:EL104)</f>
        <v>9679.3648552989871</v>
      </c>
      <c r="EO101" s="57">
        <f>SUM(EO102:EO104)</f>
        <v>9743.6755743731537</v>
      </c>
    </row>
    <row r="102" spans="1:145" ht="15.5" x14ac:dyDescent="0.35">
      <c r="A102" s="56" t="s">
        <v>69</v>
      </c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69" t="str">
        <f>+[2]CAMEROUN!AN31</f>
        <v>…</v>
      </c>
      <c r="W102" s="69" t="str">
        <f>+[2]CAMEROUN!AO31</f>
        <v>…</v>
      </c>
      <c r="X102" s="69" t="str">
        <f>+[2]CAMEROUN!AP31</f>
        <v>…</v>
      </c>
      <c r="Y102" s="69" t="str">
        <f>+[2]CAMEROUN!AQ31</f>
        <v>…</v>
      </c>
      <c r="Z102" s="69" t="str">
        <f>+[2]CAMEROUN!AR31</f>
        <v>…</v>
      </c>
      <c r="AA102" s="69" t="str">
        <f>+[2]CAMEROUN!AS31</f>
        <v>…</v>
      </c>
      <c r="AB102" s="57"/>
      <c r="AC102" s="57"/>
      <c r="AD102" s="57"/>
      <c r="AE102" s="69">
        <f>+[2]CAMEROUN!AT31</f>
        <v>0</v>
      </c>
      <c r="AF102" s="57"/>
      <c r="AG102" s="57"/>
      <c r="AH102" s="57"/>
      <c r="AI102" s="69" t="e">
        <f>+[2]CAMEROUN!#REF!</f>
        <v>#REF!</v>
      </c>
      <c r="AJ102" s="70">
        <f>+[2]CAMEROUN!AU31</f>
        <v>0</v>
      </c>
      <c r="AK102" s="70">
        <v>0</v>
      </c>
      <c r="AL102" s="70">
        <v>0</v>
      </c>
      <c r="AM102" s="70">
        <v>0</v>
      </c>
      <c r="AN102" s="70">
        <v>0</v>
      </c>
      <c r="AO102" s="70">
        <f>+[2]CAMEROUN!AV31</f>
        <v>0</v>
      </c>
      <c r="AP102" s="70">
        <v>0</v>
      </c>
      <c r="AQ102" s="70">
        <v>0</v>
      </c>
      <c r="AR102" s="70">
        <v>0</v>
      </c>
      <c r="AS102" s="70">
        <f>+[2]CAMEROUN!AZ31</f>
        <v>0</v>
      </c>
      <c r="AT102" s="70">
        <v>0</v>
      </c>
      <c r="AU102" s="70">
        <v>0</v>
      </c>
      <c r="AV102" s="70">
        <v>0</v>
      </c>
      <c r="AW102" s="70">
        <v>0</v>
      </c>
      <c r="AX102" s="70">
        <f>+[2]CAMEROUN!BE31</f>
        <v>0</v>
      </c>
      <c r="AY102" s="70"/>
      <c r="AZ102" s="70">
        <v>0</v>
      </c>
      <c r="BA102" s="70">
        <v>0</v>
      </c>
      <c r="BB102" s="70">
        <v>0</v>
      </c>
      <c r="BC102" s="70">
        <v>0</v>
      </c>
      <c r="BD102" s="70">
        <v>3.2088973418290249E-2</v>
      </c>
      <c r="BE102" s="70">
        <v>3.2088973418290249E-2</v>
      </c>
      <c r="BF102" s="70">
        <f>+[2]CAMEROUN!BL31</f>
        <v>731.69999999999993</v>
      </c>
      <c r="BG102" s="70">
        <v>7.0776696348013285E-2</v>
      </c>
      <c r="BH102" s="70">
        <v>6.7237861530612605E-2</v>
      </c>
      <c r="BI102" s="70">
        <v>1073.43</v>
      </c>
      <c r="BJ102" s="70">
        <v>1019.7584999999999</v>
      </c>
      <c r="BK102" s="70">
        <v>1073.43</v>
      </c>
      <c r="BL102" s="70">
        <v>1019.7584999999999</v>
      </c>
      <c r="BM102" s="70">
        <v>1073.43</v>
      </c>
      <c r="BN102" s="70">
        <v>1019.7584999999999</v>
      </c>
      <c r="BO102" s="70">
        <f>+[2]CAMEROUN!BU31</f>
        <v>1139.184</v>
      </c>
      <c r="BP102" s="70">
        <v>1318.1039999999998</v>
      </c>
      <c r="BQ102" s="70">
        <v>1252.1987999999999</v>
      </c>
      <c r="BR102" s="70">
        <v>1252.1987999999999</v>
      </c>
      <c r="BS102" s="70">
        <v>1252.1987999999999</v>
      </c>
      <c r="BT102" s="70">
        <v>1318.1039999999998</v>
      </c>
      <c r="BU102" s="70">
        <v>1252.1987999999999</v>
      </c>
      <c r="BV102" s="70">
        <v>1189.5888599999998</v>
      </c>
      <c r="BW102" s="70">
        <v>1275.3900000000001</v>
      </c>
      <c r="BX102" s="70">
        <v>1211.6205</v>
      </c>
      <c r="BY102" s="70">
        <v>1151.039475</v>
      </c>
      <c r="BZ102" s="69">
        <v>1122.0773487262718</v>
      </c>
      <c r="CA102" s="70">
        <f>+[2]CAMEROUN!CG31</f>
        <v>1209.8936356220447</v>
      </c>
      <c r="CB102" s="70">
        <v>1489.4170366859662</v>
      </c>
      <c r="CC102" s="70">
        <v>1270.1367017147695</v>
      </c>
      <c r="CD102" s="70">
        <v>1214.7267851222416</v>
      </c>
      <c r="CE102" s="70">
        <v>1286.2143814833112</v>
      </c>
      <c r="CF102" s="70">
        <v>1286.2143814833112</v>
      </c>
      <c r="CG102" s="70">
        <v>1149.2462158831413</v>
      </c>
      <c r="CH102" s="70">
        <v>1268.2073801425445</v>
      </c>
      <c r="CI102" s="70">
        <v>1268.2073801425445</v>
      </c>
      <c r="CJ102" s="69">
        <v>1165.6317832192503</v>
      </c>
      <c r="CK102" s="69">
        <v>1165.6317832192503</v>
      </c>
      <c r="CL102" s="70">
        <f>+[2]CAMEROUN!CR31</f>
        <v>1186.9025535530304</v>
      </c>
      <c r="CM102" s="70">
        <v>1254.0590219462279</v>
      </c>
      <c r="CN102" s="70">
        <v>1254.0590219462281</v>
      </c>
      <c r="CO102" s="70">
        <v>1254.0590219462281</v>
      </c>
      <c r="CP102" s="70">
        <v>1279.1402023851529</v>
      </c>
      <c r="CQ102" s="70">
        <v>1254.0590219462281</v>
      </c>
      <c r="CR102" s="70">
        <v>1191.3560708489167</v>
      </c>
      <c r="CS102" s="70">
        <v>1529.884480519371</v>
      </c>
      <c r="CT102" s="70">
        <v>1499.8867456072262</v>
      </c>
      <c r="CU102" s="70">
        <v>1424.8924083268648</v>
      </c>
      <c r="CV102" s="70">
        <v>1514.5608439319731</v>
      </c>
      <c r="CW102" s="70">
        <v>1499.5651920118548</v>
      </c>
      <c r="CX102" s="70">
        <v>1294.2699421545406</v>
      </c>
      <c r="CY102" s="70">
        <v>1281.4553882718224</v>
      </c>
      <c r="CZ102" s="70">
        <v>1255.8262805063857</v>
      </c>
      <c r="DA102" s="70">
        <f>+[2]CAMEROUN!DD31</f>
        <v>1418.4442940788933</v>
      </c>
      <c r="DB102" s="69">
        <v>1485.5776106132244</v>
      </c>
      <c r="DC102" s="69">
        <v>1414.8358196316419</v>
      </c>
      <c r="DD102" s="69">
        <v>1414.8358196316419</v>
      </c>
      <c r="DE102" s="69">
        <v>1381.4352437964856</v>
      </c>
      <c r="DF102" s="69">
        <v>1315.6526131395099</v>
      </c>
      <c r="DG102" s="69">
        <v>1249.8699824825344</v>
      </c>
      <c r="DH102" s="69">
        <v>1381.4352437964856</v>
      </c>
      <c r="DI102" s="69">
        <v>1315.6526131395099</v>
      </c>
      <c r="DJ102" s="69">
        <v>1249.8699824825344</v>
      </c>
      <c r="DK102" s="69">
        <v>1389.1999592407024</v>
      </c>
      <c r="DL102" s="69">
        <v>1337.7674616611387</v>
      </c>
      <c r="DM102" s="69">
        <v>1270.8790885780816</v>
      </c>
      <c r="DN102" s="71">
        <f>+[2]CAMEROUN!DQ31</f>
        <v>1479.1465387058074</v>
      </c>
      <c r="DO102" s="69">
        <v>1270.8790885780816</v>
      </c>
      <c r="DP102" s="69">
        <v>1423.8490140973784</v>
      </c>
      <c r="DQ102" s="69">
        <v>1356.0466800927413</v>
      </c>
      <c r="DR102" s="69">
        <v>1288.2443460881043</v>
      </c>
      <c r="DS102" s="69">
        <v>1397.6648576388397</v>
      </c>
      <c r="DT102" s="69">
        <v>1356.9561724648929</v>
      </c>
      <c r="DU102" s="69">
        <v>1356.9561724648929</v>
      </c>
      <c r="DV102" s="72">
        <f>+[2]CAMEROUN!EA31</f>
        <v>1332.087217398913</v>
      </c>
      <c r="DW102" s="73">
        <f>+[2]CAMEROUN!EB31</f>
        <v>1293.288560581469</v>
      </c>
      <c r="DX102" s="74">
        <f>+[2]CAMEROUN!EC31</f>
        <v>1254.489903764025</v>
      </c>
      <c r="DZ102" s="69">
        <f>+[2]CAMEROUN!EE31</f>
        <v>1591.6902970855972</v>
      </c>
      <c r="EC102" s="69">
        <f>+[2]CAMEROUN!EH31</f>
        <v>1045.04918495519</v>
      </c>
      <c r="EF102" s="69">
        <f>+[2]CAMEROUN!EK31</f>
        <v>627.02951097311393</v>
      </c>
      <c r="EI102" s="69">
        <f>+[2]CAMEROUN!EN31</f>
        <v>1881.0885329193418</v>
      </c>
      <c r="EL102" s="69">
        <f>+[2]CAMEROUN!EQ31</f>
        <v>3022.6037964857805</v>
      </c>
      <c r="EO102" s="69">
        <f>+[2]CAMEROUN!ET31</f>
        <v>3086.9145155599463</v>
      </c>
    </row>
    <row r="103" spans="1:145" ht="15.5" x14ac:dyDescent="0.35">
      <c r="A103" s="56" t="s">
        <v>70</v>
      </c>
      <c r="B103" s="57">
        <f>+[3]CONGO!D22</f>
        <v>0</v>
      </c>
      <c r="C103" s="57">
        <f>+[3]CONGO!E22</f>
        <v>0</v>
      </c>
      <c r="D103" s="57">
        <f>+[3]CONGO!F22</f>
        <v>0</v>
      </c>
      <c r="E103" s="57">
        <f>+[3]CONGO!G22</f>
        <v>0</v>
      </c>
      <c r="F103" s="57">
        <f>+[3]CONGO!H22</f>
        <v>0</v>
      </c>
      <c r="G103" s="57">
        <f>+[3]CONGO!I22</f>
        <v>0</v>
      </c>
      <c r="H103" s="57">
        <f>+[3]CONGO!J22</f>
        <v>0</v>
      </c>
      <c r="I103" s="69" t="str">
        <f>+[3]CONGO!K22</f>
        <v>…</v>
      </c>
      <c r="J103" s="69" t="str">
        <f>+[3]CONGO!L22</f>
        <v>…</v>
      </c>
      <c r="K103" s="69" t="str">
        <f>+[3]CONGO!M22</f>
        <v>…</v>
      </c>
      <c r="L103" s="69">
        <f>+[3]CONGO!N22</f>
        <v>0</v>
      </c>
      <c r="M103" s="69">
        <f>+[3]CONGO!O22</f>
        <v>0</v>
      </c>
      <c r="N103" s="69">
        <f>+[3]CONGO!P22</f>
        <v>0</v>
      </c>
      <c r="O103" s="69">
        <f>+[3]CONGO!Q22</f>
        <v>0</v>
      </c>
      <c r="P103" s="57">
        <f>+[3]CONGO!R22</f>
        <v>0</v>
      </c>
      <c r="Q103" s="57">
        <f>+[3]CONGO!S22</f>
        <v>0</v>
      </c>
      <c r="R103" s="57">
        <f>+[3]CONGO!T22</f>
        <v>277.31900000000002</v>
      </c>
      <c r="S103" s="57">
        <f>+[3]CONGO!U22</f>
        <v>238.89099999999999</v>
      </c>
      <c r="T103" s="57">
        <f>+[3]CONGO!V22</f>
        <v>234.15700000000001</v>
      </c>
      <c r="U103" s="57">
        <f>+[3]CONGO!W22</f>
        <v>252.59299999999999</v>
      </c>
      <c r="V103" s="57">
        <f>+[3]CONGO!X22</f>
        <v>96.757000000000005</v>
      </c>
      <c r="W103" s="57">
        <f>+[3]CONGO!Y22</f>
        <v>136.35</v>
      </c>
      <c r="X103" s="57">
        <f>+[3]CONGO!Z22</f>
        <v>206.45400000000001</v>
      </c>
      <c r="Y103" s="57">
        <f>+[3]CONGO!AA22</f>
        <v>204.55699999999999</v>
      </c>
      <c r="Z103" s="57">
        <f>+[3]CONGO!AB22</f>
        <v>221.547</v>
      </c>
      <c r="AA103" s="57">
        <f>+[3]CONGO!AC22</f>
        <v>227.42699999999999</v>
      </c>
      <c r="AB103" s="57">
        <f>+[3]CONGO!AD22</f>
        <v>0</v>
      </c>
      <c r="AC103" s="57">
        <f>+[3]CONGO!AE22</f>
        <v>0</v>
      </c>
      <c r="AD103" s="57">
        <f>+[3]CONGO!AF22</f>
        <v>0</v>
      </c>
      <c r="AE103" s="57">
        <f>+[3]CONGO!AH22</f>
        <v>123.05137182402299</v>
      </c>
      <c r="AF103" s="57">
        <v>270.64999999999998</v>
      </c>
      <c r="AG103" s="57">
        <v>229.349750833857</v>
      </c>
      <c r="AH103" s="57">
        <v>182.15065202212537</v>
      </c>
      <c r="AI103" s="57">
        <v>182.15065202212537</v>
      </c>
      <c r="AJ103" s="58">
        <f>+[3]CONGO!AM22</f>
        <v>145.23844127163954</v>
      </c>
      <c r="AK103" s="58">
        <v>182.615092503255</v>
      </c>
      <c r="AL103" s="58">
        <v>259.16208790813624</v>
      </c>
      <c r="AM103" s="58">
        <v>247.59858845338982</v>
      </c>
      <c r="AN103" s="58">
        <v>247.59858845338982</v>
      </c>
      <c r="AO103" s="58">
        <f>+[3]CONGO!AR22</f>
        <v>162.63204250270729</v>
      </c>
      <c r="AP103" s="58">
        <v>241.76795071740401</v>
      </c>
      <c r="AQ103" s="58">
        <v>148.28584209236823</v>
      </c>
      <c r="AR103" s="58">
        <v>144.763505864027</v>
      </c>
      <c r="AS103" s="58">
        <f>+[3]CONGO!AV22</f>
        <v>156.47054047052561</v>
      </c>
      <c r="AT103" s="58">
        <v>213.08230835164031</v>
      </c>
      <c r="AU103" s="58">
        <v>159.73387727421542</v>
      </c>
      <c r="AV103" s="58">
        <v>150.45873459963914</v>
      </c>
      <c r="AW103" s="58">
        <v>235.43954454032274</v>
      </c>
      <c r="AX103" s="58">
        <f>+[3]CONGO!BA22</f>
        <v>126.29766693342425</v>
      </c>
      <c r="AY103" s="58"/>
      <c r="AZ103" s="58">
        <v>144.21237427755256</v>
      </c>
      <c r="BA103" s="58">
        <v>137.00175556367489</v>
      </c>
      <c r="BB103" s="58">
        <v>114.86924555031254</v>
      </c>
      <c r="BC103" s="58">
        <v>109.12578327279691</v>
      </c>
      <c r="BD103" s="58">
        <v>107.05063810538265</v>
      </c>
      <c r="BE103" s="58">
        <v>101.69810620011351</v>
      </c>
      <c r="BF103" s="58">
        <f>+[3]CONGO!BI22</f>
        <v>91.578972520639368</v>
      </c>
      <c r="BG103" s="58">
        <v>143.3720996463841</v>
      </c>
      <c r="BH103" s="58">
        <v>136.20349466406489</v>
      </c>
      <c r="BI103" s="58">
        <v>103.70173089227372</v>
      </c>
      <c r="BJ103" s="58">
        <v>93.590812130277001</v>
      </c>
      <c r="BK103" s="58">
        <v>96.187923629528925</v>
      </c>
      <c r="BL103" s="58">
        <v>86.809601075649866</v>
      </c>
      <c r="BM103" s="58">
        <v>96.187923629528925</v>
      </c>
      <c r="BN103" s="58">
        <v>86.809601075649866</v>
      </c>
      <c r="BO103" s="58">
        <f>+[3]CONGO!BR22</f>
        <v>102.5470112117488</v>
      </c>
      <c r="BP103" s="58">
        <v>127.92244663235091</v>
      </c>
      <c r="BQ103" s="58">
        <v>127.92244663235091</v>
      </c>
      <c r="BR103" s="58">
        <v>117.68865090176284</v>
      </c>
      <c r="BS103" s="58">
        <v>100.03535326649842</v>
      </c>
      <c r="BT103" s="58">
        <v>124.89979556976083</v>
      </c>
      <c r="BU103" s="58">
        <v>124.89979556976083</v>
      </c>
      <c r="BV103" s="58">
        <v>111.75749453715609</v>
      </c>
      <c r="BW103" s="58">
        <v>137.81466173809724</v>
      </c>
      <c r="BX103" s="58">
        <v>137.81466173809724</v>
      </c>
      <c r="BY103" s="58">
        <v>120.51902855889257</v>
      </c>
      <c r="BZ103" s="57">
        <v>127.02428924897147</v>
      </c>
      <c r="CA103" s="58">
        <f>+[3]CONGO!CD22</f>
        <v>133.172605</v>
      </c>
      <c r="CB103" s="58">
        <v>137.25894798022057</v>
      </c>
      <c r="CC103" s="58">
        <v>137.25894798022057</v>
      </c>
      <c r="CD103" s="58">
        <v>130.39600058120953</v>
      </c>
      <c r="CE103" s="58">
        <v>117.93144234225093</v>
      </c>
      <c r="CF103" s="58">
        <v>117.93144234225093</v>
      </c>
      <c r="CG103" s="58">
        <v>112.03487022513835</v>
      </c>
      <c r="CH103" s="58">
        <v>118.52035084835676</v>
      </c>
      <c r="CI103" s="58">
        <v>118.52035084835676</v>
      </c>
      <c r="CJ103" s="57">
        <v>118.52035084835676</v>
      </c>
      <c r="CK103" s="57">
        <v>118.52035084835676</v>
      </c>
      <c r="CL103" s="58">
        <f>+[3]CONGO!CO22</f>
        <v>91.296999999999997</v>
      </c>
      <c r="CM103" s="58">
        <v>131.8551796833147</v>
      </c>
      <c r="CN103" s="58">
        <v>120.86595625688508</v>
      </c>
      <c r="CO103" s="58">
        <v>120.86595625688508</v>
      </c>
      <c r="CP103" s="58">
        <v>132.25515532200114</v>
      </c>
      <c r="CQ103" s="58">
        <v>120.86595625688508</v>
      </c>
      <c r="CR103" s="58">
        <v>110.00428194158926</v>
      </c>
      <c r="CS103" s="58">
        <v>122.43688398709412</v>
      </c>
      <c r="CT103" s="58">
        <v>117.32535262657589</v>
      </c>
      <c r="CU103" s="58">
        <v>106.78185627224566</v>
      </c>
      <c r="CV103" s="58">
        <v>94.201850451678794</v>
      </c>
      <c r="CW103" s="58">
        <v>90.919210413435707</v>
      </c>
      <c r="CX103" s="58">
        <v>96.088360955823177</v>
      </c>
      <c r="CY103" s="58">
        <v>83.406236235578262</v>
      </c>
      <c r="CZ103" s="58">
        <v>89.140533501974801</v>
      </c>
      <c r="DA103" s="58">
        <f>+[3]CONGO!DA22</f>
        <v>72.955260734734509</v>
      </c>
      <c r="DB103" s="57">
        <v>60.184873788780102</v>
      </c>
      <c r="DC103" s="57">
        <v>57.039528536083935</v>
      </c>
      <c r="DD103" s="57">
        <v>51.798739477673237</v>
      </c>
      <c r="DE103" s="57">
        <v>84.394388336772892</v>
      </c>
      <c r="DF103" s="57">
        <v>81.2501893934148</v>
      </c>
      <c r="DG103" s="57">
        <v>78.105990450056737</v>
      </c>
      <c r="DH103" s="57">
        <v>73.456027817183468</v>
      </c>
      <c r="DI103" s="57">
        <v>64.964026519453952</v>
      </c>
      <c r="DJ103" s="57">
        <v>68.468755268024978</v>
      </c>
      <c r="DK103" s="57">
        <v>73.456027817183468</v>
      </c>
      <c r="DL103" s="57">
        <v>58.326273194586889</v>
      </c>
      <c r="DM103" s="57">
        <v>68.468755268024978</v>
      </c>
      <c r="DN103" s="59">
        <f>+[3]CONGO!DN22</f>
        <v>29.386892431890171</v>
      </c>
      <c r="DO103" s="57">
        <v>68.468755268024978</v>
      </c>
      <c r="DP103" s="57">
        <v>451.50819099533862</v>
      </c>
      <c r="DQ103" s="57">
        <v>431.00837053455217</v>
      </c>
      <c r="DR103" s="57">
        <v>409.8467560164799</v>
      </c>
      <c r="DS103" s="57">
        <v>840.14157134161337</v>
      </c>
      <c r="DT103" s="57">
        <v>796.84266164120766</v>
      </c>
      <c r="DU103" s="57">
        <v>702.94393104556309</v>
      </c>
      <c r="DV103" s="60">
        <f>+[3]CONGO!DX22</f>
        <v>748.38194880654237</v>
      </c>
      <c r="DW103" s="61">
        <f>+[3]CONGO!DY22</f>
        <v>710.23188113858146</v>
      </c>
      <c r="DX103" s="62">
        <f>+[3]CONGO!DZ22</f>
        <v>674.72028708165237</v>
      </c>
      <c r="DZ103" s="57">
        <f>+[3]CONGO!EB22</f>
        <v>706.9464784646641</v>
      </c>
      <c r="EC103" s="57">
        <f>+[3]CONGO!EE22</f>
        <v>2137.0701058242635</v>
      </c>
      <c r="EF103" s="57">
        <f>+[3]CONGO!EH22</f>
        <v>2137.0701058242635</v>
      </c>
      <c r="EI103" s="57">
        <f>+[3]CONGO!EK22</f>
        <v>2137.0701058242635</v>
      </c>
      <c r="EL103" s="57">
        <f>+[3]CONGO!EN22</f>
        <v>2137.0701058242635</v>
      </c>
      <c r="EO103" s="57">
        <f>+[3]CONGO!EQ22</f>
        <v>2137.0701058242635</v>
      </c>
    </row>
    <row r="104" spans="1:145" ht="15.5" x14ac:dyDescent="0.35">
      <c r="A104" s="56" t="s">
        <v>72</v>
      </c>
      <c r="B104" s="57">
        <f>+[5]GUINEE!D20</f>
        <v>0</v>
      </c>
      <c r="C104" s="57">
        <f>+[5]GUINEE!E20</f>
        <v>0</v>
      </c>
      <c r="D104" s="57">
        <f>+[5]GUINEE!F20</f>
        <v>0</v>
      </c>
      <c r="E104" s="57">
        <f>+[5]GUINEE!G20</f>
        <v>0</v>
      </c>
      <c r="F104" s="57">
        <f>+[5]GUINEE!H20</f>
        <v>0</v>
      </c>
      <c r="G104" s="57">
        <f>+[5]GUINEE!I20</f>
        <v>0</v>
      </c>
      <c r="H104" s="57">
        <f>+[5]GUINEE!J20</f>
        <v>0</v>
      </c>
      <c r="I104" s="69" t="str">
        <f>+[5]GUINEE!K20</f>
        <v>…</v>
      </c>
      <c r="J104" s="69" t="str">
        <f>+[5]GUINEE!L20</f>
        <v>…</v>
      </c>
      <c r="K104" s="69" t="str">
        <f>+[5]GUINEE!M20</f>
        <v>…</v>
      </c>
      <c r="L104" s="69" t="str">
        <f>+[5]GUINEE!N20</f>
        <v>…</v>
      </c>
      <c r="M104" s="69" t="str">
        <f>+[5]GUINEE!O20</f>
        <v>…</v>
      </c>
      <c r="N104" s="69" t="str">
        <f>+[5]GUINEE!P20</f>
        <v>…</v>
      </c>
      <c r="O104" s="69" t="str">
        <f>+[5]GUINEE!Q20</f>
        <v>…</v>
      </c>
      <c r="P104" s="57">
        <f>+[5]GUINEE!R20</f>
        <v>472.98685999999998</v>
      </c>
      <c r="Q104" s="57">
        <f>+[5]GUINEE!S20</f>
        <v>725.34500000000003</v>
      </c>
      <c r="R104" s="57">
        <f>+[5]GUINEE!T20</f>
        <v>769.81799999999998</v>
      </c>
      <c r="S104" s="57">
        <f>+[5]GUINEE!U20</f>
        <v>1152.9286025129879</v>
      </c>
      <c r="T104" s="57">
        <f>+[5]GUINEE!V20</f>
        <v>1490.23971885949</v>
      </c>
      <c r="U104" s="57">
        <f>+[5]GUINEE!W20</f>
        <v>1905.990982406825</v>
      </c>
      <c r="V104" s="57">
        <f>+[5]GUINEE!X20</f>
        <v>4520.8844751543311</v>
      </c>
      <c r="W104" s="57">
        <f>+[5]GUINEE!Y20</f>
        <v>7860.4999835785238</v>
      </c>
      <c r="X104" s="57">
        <f>+[5]GUINEE!Z20</f>
        <v>8834.1626181867632</v>
      </c>
      <c r="Y104" s="57">
        <f>+[5]GUINEE!AA20</f>
        <v>8279.3461373950486</v>
      </c>
      <c r="Z104" s="57">
        <f>+[5]GUINEE!AB20</f>
        <v>8673.3402474888917</v>
      </c>
      <c r="AA104" s="57">
        <f>+[5]GUINEE!AC20</f>
        <v>8312.7615290395734</v>
      </c>
      <c r="AB104" s="57" t="e">
        <f>+[5]GUINEE!#REF!</f>
        <v>#REF!</v>
      </c>
      <c r="AC104" s="57" t="e">
        <f>+[5]GUINEE!#REF!</f>
        <v>#REF!</v>
      </c>
      <c r="AD104" s="57" t="e">
        <f>+[5]GUINEE!#REF!</f>
        <v>#REF!</v>
      </c>
      <c r="AE104" s="57">
        <f>+[5]GUINEE!AD20</f>
        <v>8850.7671343985858</v>
      </c>
      <c r="AF104" s="57">
        <v>8807.5760272105617</v>
      </c>
      <c r="AG104" s="57">
        <v>8450.8832688190541</v>
      </c>
      <c r="AH104" s="57">
        <v>8613.2625682832968</v>
      </c>
      <c r="AI104" s="57">
        <v>8613.2625682832968</v>
      </c>
      <c r="AJ104" s="58">
        <f>+[5]GUINEE!AE20</f>
        <v>8772.088296770693</v>
      </c>
      <c r="AK104" s="58">
        <v>7673.0018683272783</v>
      </c>
      <c r="AL104" s="58">
        <v>8694.8117391668366</v>
      </c>
      <c r="AM104" s="58">
        <v>7407.5634790851964</v>
      </c>
      <c r="AN104" s="58">
        <v>7407.5634790851964</v>
      </c>
      <c r="AO104" s="58">
        <f>+[5]GUINEE!AF20</f>
        <v>5627.1914514337595</v>
      </c>
      <c r="AP104" s="58">
        <v>7925.5013265653297</v>
      </c>
      <c r="AQ104" s="58">
        <v>5504.7445320806228</v>
      </c>
      <c r="AR104" s="58">
        <v>5521.9653717142273</v>
      </c>
      <c r="AS104" s="58">
        <f>+[5]GUINEE!AJ20</f>
        <v>6026.9935786819951</v>
      </c>
      <c r="AT104" s="58">
        <v>3984.8074493959889</v>
      </c>
      <c r="AU104" s="58">
        <v>4911.0376623503216</v>
      </c>
      <c r="AV104" s="58">
        <v>5452.5865533499909</v>
      </c>
      <c r="AW104" s="58">
        <v>5452.5865533499909</v>
      </c>
      <c r="AX104" s="58">
        <f>+[5]GUINEE!AO20</f>
        <v>6492.0098503295321</v>
      </c>
      <c r="AY104" s="58"/>
      <c r="AZ104" s="58">
        <v>5665.3316579006505</v>
      </c>
      <c r="BA104" s="58">
        <v>5382.0650750056166</v>
      </c>
      <c r="BB104" s="58">
        <v>5564.6229960611399</v>
      </c>
      <c r="BC104" s="58">
        <v>5286.3918462580823</v>
      </c>
      <c r="BD104" s="58">
        <v>5686.1566559947114</v>
      </c>
      <c r="BE104" s="58">
        <v>5401.8488231949759</v>
      </c>
      <c r="BF104" s="58">
        <f>+[5]GUINEE!AV20</f>
        <v>5724.772013044525</v>
      </c>
      <c r="BG104" s="58">
        <v>5070.4422122840288</v>
      </c>
      <c r="BH104" s="58">
        <v>4816.9201016698262</v>
      </c>
      <c r="BI104" s="58">
        <v>4947.4939262299031</v>
      </c>
      <c r="BJ104" s="58">
        <v>4700.1192299184086</v>
      </c>
      <c r="BK104" s="58">
        <v>5007.1266101062802</v>
      </c>
      <c r="BL104" s="58">
        <v>4756.7702796009662</v>
      </c>
      <c r="BM104" s="58">
        <v>4962.4179534269642</v>
      </c>
      <c r="BN104" s="58">
        <v>4714.2970557556164</v>
      </c>
      <c r="BO104" s="58">
        <f>+[5]GUINEE!BE20</f>
        <v>4972.5724741134891</v>
      </c>
      <c r="BP104" s="58">
        <v>4708.8969865777035</v>
      </c>
      <c r="BQ104" s="58">
        <v>4708.8969865777035</v>
      </c>
      <c r="BR104" s="58">
        <v>4381.9265180197581</v>
      </c>
      <c r="BS104" s="58">
        <v>3505.5412144158067</v>
      </c>
      <c r="BT104" s="58">
        <v>4664.4603372144193</v>
      </c>
      <c r="BU104" s="58">
        <v>4664.4603372144193</v>
      </c>
      <c r="BV104" s="58">
        <v>3964.7912866322567</v>
      </c>
      <c r="BW104" s="58">
        <v>4451.6274572967986</v>
      </c>
      <c r="BX104" s="58">
        <v>4451.6274572967986</v>
      </c>
      <c r="BY104" s="58">
        <v>4229.0460844319596</v>
      </c>
      <c r="BZ104" s="57">
        <v>4411.8235477078888</v>
      </c>
      <c r="CA104" s="58">
        <f>+[5]GUINEE!BQ20</f>
        <v>4311.140707445642</v>
      </c>
      <c r="CB104" s="58">
        <v>5488.6370554460373</v>
      </c>
      <c r="CC104" s="58">
        <v>5488.6370554460373</v>
      </c>
      <c r="CD104" s="58">
        <v>5214.2052026737347</v>
      </c>
      <c r="CE104" s="58">
        <v>5253.6597814684956</v>
      </c>
      <c r="CF104" s="58">
        <v>5253.6597814684956</v>
      </c>
      <c r="CG104" s="58">
        <v>4990.9767923950712</v>
      </c>
      <c r="CH104" s="58">
        <v>5261.5630048802104</v>
      </c>
      <c r="CI104" s="58">
        <v>5261.5630048802104</v>
      </c>
      <c r="CJ104" s="57">
        <v>5247.3258814500059</v>
      </c>
      <c r="CK104" s="57">
        <v>5247.3258814500059</v>
      </c>
      <c r="CL104" s="58">
        <f>+[5]GUINEE!CD20</f>
        <v>4820.7871360562031</v>
      </c>
      <c r="CM104" s="58">
        <v>5331.4200271864511</v>
      </c>
      <c r="CN104" s="58">
        <v>5331.4200271864511</v>
      </c>
      <c r="CO104" s="58">
        <v>5331.4200271864511</v>
      </c>
      <c r="CP104" s="58">
        <v>6136.9605436508655</v>
      </c>
      <c r="CQ104" s="58">
        <v>6016.6279839714362</v>
      </c>
      <c r="CR104" s="58">
        <v>5715.7965847728647</v>
      </c>
      <c r="CS104" s="58">
        <v>6040.0746111060398</v>
      </c>
      <c r="CT104" s="58">
        <v>5921.6417755941566</v>
      </c>
      <c r="CU104" s="58">
        <v>5625.5596868144485</v>
      </c>
      <c r="CV104" s="58">
        <v>5817.7101724347376</v>
      </c>
      <c r="CW104" s="58">
        <v>5760.1090816185533</v>
      </c>
      <c r="CX104" s="58">
        <v>5695.6410461043079</v>
      </c>
      <c r="CY104" s="58">
        <v>5639.2485604993144</v>
      </c>
      <c r="CZ104" s="58">
        <v>5526.4635892893293</v>
      </c>
      <c r="DA104" s="58">
        <f>+[5]GUINEE!CP20</f>
        <v>5440.1728864522811</v>
      </c>
      <c r="DB104" s="57">
        <v>6056.0136876918423</v>
      </c>
      <c r="DC104" s="57">
        <v>5767.6320835160404</v>
      </c>
      <c r="DD104" s="57">
        <v>5494.2920608030618</v>
      </c>
      <c r="DE104" s="57">
        <v>5750.0839244260696</v>
      </c>
      <c r="DF104" s="57">
        <v>5476.2704042153046</v>
      </c>
      <c r="DG104" s="57">
        <v>5292.6623867319277</v>
      </c>
      <c r="DH104" s="57">
        <v>5397.3432195892647</v>
      </c>
      <c r="DI104" s="57">
        <v>5140.3268757993001</v>
      </c>
      <c r="DJ104" s="57">
        <v>4967.8545162207092</v>
      </c>
      <c r="DK104" s="57">
        <v>4863.5145604883392</v>
      </c>
      <c r="DL104" s="57">
        <v>4645.9076450302482</v>
      </c>
      <c r="DM104" s="57">
        <v>4967.8545162207092</v>
      </c>
      <c r="DN104" s="59">
        <f>+[5]GUINEE!DC20</f>
        <v>4640.5372057391451</v>
      </c>
      <c r="DO104" s="57">
        <v>4967.8545162207092</v>
      </c>
      <c r="DP104" s="57">
        <v>4296.0867660085078</v>
      </c>
      <c r="DQ104" s="57">
        <v>3905.5334236440972</v>
      </c>
      <c r="DR104" s="57">
        <v>3514.9800812796875</v>
      </c>
      <c r="DS104" s="57">
        <v>4656.6382430443073</v>
      </c>
      <c r="DT104" s="57">
        <v>4610.5329139052556</v>
      </c>
      <c r="DU104" s="57">
        <v>4610.5329139052556</v>
      </c>
      <c r="DV104" s="60">
        <f>+[5]GUINEE!DN20</f>
        <v>4588.2411566864412</v>
      </c>
      <c r="DW104" s="61">
        <f>+[5]GUINEE!DO20</f>
        <v>4542.8130264222182</v>
      </c>
      <c r="DX104" s="62">
        <f>+[5]GUINEE!DP20</f>
        <v>4406.5286356295519</v>
      </c>
      <c r="DZ104" s="57">
        <f>+[5]GUINEE!DR20</f>
        <v>4803.80267461925</v>
      </c>
      <c r="EC104" s="57">
        <f>+[5]GUINEE!DU20</f>
        <v>5096.2736181203854</v>
      </c>
      <c r="EF104" s="57">
        <f>+[5]GUINEE!DX20</f>
        <v>4519.6909529889435</v>
      </c>
      <c r="EI104" s="57">
        <f>+[5]GUINEE!EA20</f>
        <v>4519.6909529889435</v>
      </c>
      <c r="EL104" s="57">
        <f>+[5]GUINEE!ED20</f>
        <v>4519.6909529889435</v>
      </c>
      <c r="EO104" s="57">
        <f>+[5]GUINEE!EG20</f>
        <v>4519.6909529889435</v>
      </c>
    </row>
    <row r="105" spans="1:145" ht="15.5" x14ac:dyDescent="0.35">
      <c r="A105" s="2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8"/>
      <c r="Y105" s="58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7"/>
      <c r="CA105" s="58"/>
      <c r="CB105" s="58"/>
      <c r="CC105" s="58"/>
      <c r="CD105" s="58"/>
      <c r="CE105" s="58"/>
      <c r="CF105" s="58"/>
      <c r="CG105" s="58"/>
      <c r="CH105" s="58"/>
      <c r="CI105" s="58"/>
      <c r="CJ105" s="57"/>
      <c r="CK105" s="57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>
        <v>1.0722903937852024E-2</v>
      </c>
      <c r="CX105" s="58"/>
      <c r="CY105" s="81">
        <v>1.0789209405440481E-2</v>
      </c>
      <c r="CZ105" s="58"/>
      <c r="DA105" s="58">
        <f>DA106/CL106-1</f>
        <v>0.10175684051433098</v>
      </c>
      <c r="DB105" s="57"/>
      <c r="DC105" s="83"/>
      <c r="DD105" s="57"/>
      <c r="DE105" s="57"/>
      <c r="DF105" s="83"/>
      <c r="DG105" s="57"/>
      <c r="DH105" s="57"/>
      <c r="DI105" s="57"/>
      <c r="DJ105" s="57"/>
      <c r="DK105" s="57"/>
      <c r="DL105" s="57"/>
      <c r="DM105" s="57"/>
      <c r="DN105" s="127">
        <f>DN106/DA106-1</f>
        <v>-0.19098596493075459</v>
      </c>
      <c r="DO105" s="57"/>
      <c r="DP105" s="57"/>
      <c r="DQ105" s="57">
        <v>2.9726922907944431E-2</v>
      </c>
      <c r="DR105" s="57"/>
      <c r="DS105" s="57"/>
      <c r="DT105" s="57">
        <v>2.9829865390358812E-2</v>
      </c>
      <c r="DU105" s="57">
        <v>4.7292648444499541E-2</v>
      </c>
      <c r="DV105" s="60"/>
      <c r="DW105" s="125">
        <f>DW106/DN106-1</f>
        <v>0.11631221956324711</v>
      </c>
      <c r="DX105" s="62"/>
      <c r="DZ105" s="57"/>
      <c r="EC105" s="57"/>
      <c r="EF105" s="57"/>
      <c r="EI105" s="57"/>
      <c r="EL105" s="57"/>
      <c r="EO105" s="57"/>
    </row>
    <row r="106" spans="1:145" ht="15.5" x14ac:dyDescent="0.35">
      <c r="A106" s="56" t="s">
        <v>76</v>
      </c>
      <c r="B106" s="57">
        <f t="shared" ref="B106:Z106" si="63">B107+B108</f>
        <v>109.298</v>
      </c>
      <c r="C106" s="57">
        <f t="shared" si="63"/>
        <v>110.021</v>
      </c>
      <c r="D106" s="57">
        <f t="shared" si="63"/>
        <v>120.398</v>
      </c>
      <c r="E106" s="57">
        <f t="shared" si="63"/>
        <v>102.7525</v>
      </c>
      <c r="F106" s="57">
        <f t="shared" si="63"/>
        <v>94.987500000000011</v>
      </c>
      <c r="G106" s="57">
        <f t="shared" si="63"/>
        <v>91.885000000000005</v>
      </c>
      <c r="H106" s="57">
        <f t="shared" si="63"/>
        <v>86.314999999999998</v>
      </c>
      <c r="I106" s="57">
        <f t="shared" si="63"/>
        <v>90.363309999999998</v>
      </c>
      <c r="J106" s="57">
        <f t="shared" si="63"/>
        <v>113.4</v>
      </c>
      <c r="K106" s="57">
        <f t="shared" si="63"/>
        <v>127.998</v>
      </c>
      <c r="L106" s="57">
        <f t="shared" si="63"/>
        <v>126.762</v>
      </c>
      <c r="M106" s="57">
        <f t="shared" si="63"/>
        <v>124.24850000000001</v>
      </c>
      <c r="N106" s="57">
        <f t="shared" si="63"/>
        <v>119.83149999999999</v>
      </c>
      <c r="O106" s="57">
        <f t="shared" si="63"/>
        <v>125.61</v>
      </c>
      <c r="P106" s="57">
        <f t="shared" si="63"/>
        <v>140.89700000000002</v>
      </c>
      <c r="Q106" s="57">
        <f t="shared" si="63"/>
        <v>154.81299999999999</v>
      </c>
      <c r="R106" s="57">
        <f t="shared" si="63"/>
        <v>151.30919999999998</v>
      </c>
      <c r="S106" s="57">
        <f t="shared" si="63"/>
        <v>190.35399999999998</v>
      </c>
      <c r="T106" s="57">
        <f t="shared" si="63"/>
        <v>184.11199999999997</v>
      </c>
      <c r="U106" s="57">
        <f t="shared" si="63"/>
        <v>189.72198999999998</v>
      </c>
      <c r="V106" s="57">
        <f t="shared" si="63"/>
        <v>152.75651000000002</v>
      </c>
      <c r="W106" s="57">
        <f t="shared" si="63"/>
        <v>166.24450000000002</v>
      </c>
      <c r="X106" s="58">
        <f t="shared" si="63"/>
        <v>194.84645</v>
      </c>
      <c r="Y106" s="58">
        <f t="shared" si="63"/>
        <v>194.62852000000001</v>
      </c>
      <c r="Z106" s="57">
        <f t="shared" si="63"/>
        <v>190.92610999999999</v>
      </c>
      <c r="AA106" s="57">
        <f>AA107+AA108</f>
        <v>174.41542200000001</v>
      </c>
      <c r="AB106" s="57">
        <v>208.86824370000002</v>
      </c>
      <c r="AC106" s="57">
        <v>208.86824370000002</v>
      </c>
      <c r="AD106" s="57">
        <v>179.62882000000002</v>
      </c>
      <c r="AE106" s="57">
        <f>AE107+AE108</f>
        <v>193.51414599999998</v>
      </c>
      <c r="AF106" s="57">
        <v>184.80705499999999</v>
      </c>
      <c r="AG106" s="57">
        <v>199.05052907999999</v>
      </c>
      <c r="AH106" s="57">
        <v>199.05052907999999</v>
      </c>
      <c r="AI106" s="57">
        <v>199.05052907999999</v>
      </c>
      <c r="AJ106" s="58">
        <f>AJ107+AJ108</f>
        <v>193.29719</v>
      </c>
      <c r="AK106" s="58">
        <v>168.88579665984</v>
      </c>
      <c r="AL106" s="58">
        <v>230.42925</v>
      </c>
      <c r="AM106" s="58">
        <v>268.34281999999996</v>
      </c>
      <c r="AN106" s="58">
        <v>268.34281999999996</v>
      </c>
      <c r="AO106" s="58">
        <f>AO107+AO108</f>
        <v>265.89387999999997</v>
      </c>
      <c r="AP106" s="58">
        <v>243.48329720000001</v>
      </c>
      <c r="AQ106" s="58">
        <v>243.48329720000001</v>
      </c>
      <c r="AR106" s="58">
        <v>243.47370862399998</v>
      </c>
      <c r="AS106" s="58">
        <f>AS107+AS108</f>
        <v>292.95685399999996</v>
      </c>
      <c r="AT106" s="58">
        <v>287.55171900000005</v>
      </c>
      <c r="AU106" s="58">
        <v>272.78165999999999</v>
      </c>
      <c r="AV106" s="58">
        <v>295.50381599999997</v>
      </c>
      <c r="AW106" s="58">
        <v>295.50381599999997</v>
      </c>
      <c r="AX106" s="58">
        <f>AX107+AX108</f>
        <v>265.83063499999997</v>
      </c>
      <c r="AY106" s="58"/>
      <c r="AZ106" s="58">
        <v>301.61867999999998</v>
      </c>
      <c r="BA106" s="58">
        <v>301.61867999999998</v>
      </c>
      <c r="BB106" s="58">
        <v>301.61867999999998</v>
      </c>
      <c r="BC106" s="58">
        <v>301.61867999999998</v>
      </c>
      <c r="BD106" s="58">
        <v>206.86899</v>
      </c>
      <c r="BE106" s="58">
        <v>206.86899</v>
      </c>
      <c r="BF106" s="58">
        <f>BF107+BF108</f>
        <v>267.47647999999998</v>
      </c>
      <c r="BG106" s="58">
        <v>179.54134312199997</v>
      </c>
      <c r="BH106" s="58">
        <v>179.72819992199999</v>
      </c>
      <c r="BI106" s="58">
        <v>261.98994400000004</v>
      </c>
      <c r="BJ106" s="58">
        <v>262.17680080000002</v>
      </c>
      <c r="BK106" s="58">
        <v>257.41788399325702</v>
      </c>
      <c r="BL106" s="58">
        <v>257.41788399325702</v>
      </c>
      <c r="BM106" s="58">
        <v>257.41788399325702</v>
      </c>
      <c r="BN106" s="58">
        <v>257.41788399325702</v>
      </c>
      <c r="BO106" s="58">
        <f>BO107+BO108</f>
        <v>269.77073999999999</v>
      </c>
      <c r="BP106" s="58">
        <v>282.31422180000004</v>
      </c>
      <c r="BQ106" s="58">
        <v>272.80849570859999</v>
      </c>
      <c r="BR106" s="58">
        <v>270.05280442410003</v>
      </c>
      <c r="BS106" s="58">
        <v>270.05280442410003</v>
      </c>
      <c r="BT106" s="58">
        <v>276.79256580000003</v>
      </c>
      <c r="BU106" s="58">
        <v>273.47760937200002</v>
      </c>
      <c r="BV106" s="58">
        <v>270.202432421136</v>
      </c>
      <c r="BW106" s="58">
        <v>221.86072379999999</v>
      </c>
      <c r="BX106" s="58">
        <v>221.86072379999999</v>
      </c>
      <c r="BY106" s="58">
        <v>188.66354474999997</v>
      </c>
      <c r="BZ106" s="57">
        <v>233.40205982999998</v>
      </c>
      <c r="CA106" s="58">
        <f>CA107+CA108</f>
        <v>242.04918000000001</v>
      </c>
      <c r="CB106" s="58">
        <v>254.131755672</v>
      </c>
      <c r="CC106" s="58">
        <v>254.131755672</v>
      </c>
      <c r="CD106" s="58">
        <v>254.105811324</v>
      </c>
      <c r="CE106" s="58">
        <v>254.10038971199998</v>
      </c>
      <c r="CF106" s="58">
        <v>254.10038971199998</v>
      </c>
      <c r="CG106" s="58">
        <v>254.07601366199998</v>
      </c>
      <c r="CH106" s="58">
        <v>254.10038971199998</v>
      </c>
      <c r="CI106" s="58">
        <v>254.10038971199998</v>
      </c>
      <c r="CJ106" s="57">
        <v>300.71481588799998</v>
      </c>
      <c r="CK106" s="57">
        <v>300.71481588799998</v>
      </c>
      <c r="CL106" s="58">
        <f>CL107+CL108</f>
        <v>290.75902100000002</v>
      </c>
      <c r="CM106" s="58">
        <v>309.71188431463997</v>
      </c>
      <c r="CN106" s="58">
        <v>308.02643050227039</v>
      </c>
      <c r="CO106" s="58">
        <v>308.02643050227039</v>
      </c>
      <c r="CP106" s="58">
        <v>308.02643050227039</v>
      </c>
      <c r="CQ106" s="58">
        <v>308.02643050227039</v>
      </c>
      <c r="CR106" s="58">
        <v>292.64899750615683</v>
      </c>
      <c r="CS106" s="58">
        <v>263.57829007329303</v>
      </c>
      <c r="CT106" s="58">
        <v>258.41008830715003</v>
      </c>
      <c r="CU106" s="58">
        <v>245.48958389179248</v>
      </c>
      <c r="CV106" s="58">
        <v>295.92303522084052</v>
      </c>
      <c r="CW106" s="58">
        <v>292.99310417905002</v>
      </c>
      <c r="CX106" s="58">
        <v>271.0788288</v>
      </c>
      <c r="CY106" s="58">
        <v>268.39488</v>
      </c>
      <c r="CZ106" s="58">
        <v>263.02698240000001</v>
      </c>
      <c r="DA106" s="58">
        <f t="shared" ref="DA106" si="64">DA107+DA108</f>
        <v>320.34574032800003</v>
      </c>
      <c r="DB106" s="57">
        <v>321.06277277900006</v>
      </c>
      <c r="DC106" s="57">
        <v>321.06277277900006</v>
      </c>
      <c r="DD106" s="57">
        <v>321.06277277900006</v>
      </c>
      <c r="DE106" s="57">
        <v>329.86456013784004</v>
      </c>
      <c r="DF106" s="57">
        <v>329.82226613784007</v>
      </c>
      <c r="DG106" s="57">
        <v>329.73767813784008</v>
      </c>
      <c r="DH106" s="57">
        <v>329.76156013783998</v>
      </c>
      <c r="DI106" s="57">
        <v>329.71926613784001</v>
      </c>
      <c r="DJ106" s="57">
        <v>329.63467813784001</v>
      </c>
      <c r="DK106" s="57">
        <v>224.85981003446</v>
      </c>
      <c r="DL106" s="57">
        <v>224.81751603446</v>
      </c>
      <c r="DM106" s="57">
        <v>329.63467813784001</v>
      </c>
      <c r="DN106" s="59">
        <f t="shared" ref="DN106" si="65">DN107+DN108</f>
        <v>259.16419999999999</v>
      </c>
      <c r="DO106" s="57">
        <v>329.63467813784001</v>
      </c>
      <c r="DP106" s="57">
        <v>191.38011240558382</v>
      </c>
      <c r="DQ106" s="57">
        <v>191.38011240558382</v>
      </c>
      <c r="DR106" s="57">
        <v>191.38011240558382</v>
      </c>
      <c r="DS106" s="57">
        <v>266.8950332</v>
      </c>
      <c r="DT106" s="57">
        <v>266.8950332</v>
      </c>
      <c r="DU106" s="57">
        <v>271.42076139999995</v>
      </c>
      <c r="DV106" s="60">
        <f>DV107+DV108</f>
        <v>291.03225026666667</v>
      </c>
      <c r="DW106" s="61">
        <f>DW107+DW108</f>
        <v>289.30816333333325</v>
      </c>
      <c r="DX106" s="62">
        <f>DX107+DX108</f>
        <v>299.8715004</v>
      </c>
      <c r="DZ106" s="57">
        <f>DZ107+DZ108</f>
        <v>297.94552007333328</v>
      </c>
      <c r="EC106" s="57">
        <f>EC107+EC108</f>
        <v>306.84409192353331</v>
      </c>
      <c r="EF106" s="57">
        <f>EF107+EF108</f>
        <v>316.01161061683933</v>
      </c>
      <c r="EI106" s="57">
        <f>EI107+EI108</f>
        <v>325.45604507416448</v>
      </c>
      <c r="EL106" s="57">
        <f>EL107+EL108</f>
        <v>335.18560825826847</v>
      </c>
      <c r="EO106" s="57">
        <f>EO107+EO108</f>
        <v>345.2087642463016</v>
      </c>
    </row>
    <row r="107" spans="1:145" ht="15" customHeight="1" x14ac:dyDescent="0.35">
      <c r="A107" s="56" t="s">
        <v>69</v>
      </c>
      <c r="B107" s="63">
        <f>([2]CAMEROUN!C40+[2]CAMEROUN!D40)/2</f>
        <v>102</v>
      </c>
      <c r="C107" s="63">
        <f>([2]CAMEROUN!D40+[2]CAMEROUN!E40)/2</f>
        <v>102.15</v>
      </c>
      <c r="D107" s="63">
        <f>([2]CAMEROUN!E40+[2]CAMEROUN!F40)/2</f>
        <v>113.69999999999999</v>
      </c>
      <c r="E107" s="63">
        <f>([2]CAMEROUN!F40+[2]CAMEROUN!G40)/2</f>
        <v>97.1875</v>
      </c>
      <c r="F107" s="63">
        <f>([2]CAMEROUN!G40+[2]CAMEROUN!H40)/2</f>
        <v>88.487500000000011</v>
      </c>
      <c r="G107" s="63">
        <f>([2]CAMEROUN!H40+[2]CAMEROUN!I40)/2</f>
        <v>86.865000000000009</v>
      </c>
      <c r="H107" s="63">
        <f>([2]CAMEROUN!I40+[2]CAMEROUN!J40)/2</f>
        <v>83.515000000000001</v>
      </c>
      <c r="I107" s="63">
        <f>([2]CAMEROUN!J40+[2]CAMEROUN!K40)/2</f>
        <v>87.2</v>
      </c>
      <c r="J107" s="63">
        <f>([2]CAMEROUN!K40+[2]CAMEROUN!L40)/2</f>
        <v>109.45</v>
      </c>
      <c r="K107" s="63">
        <f>([2]CAMEROUN!L40+[2]CAMEROUN!M40)/2</f>
        <v>123.75</v>
      </c>
      <c r="L107" s="63">
        <f>([2]CAMEROUN!M40+[2]CAMEROUN!N40)/2</f>
        <v>120</v>
      </c>
      <c r="M107" s="63">
        <f>([2]CAMEROUN!N40+[2]CAMEROUN!O40)/2</f>
        <v>119.23050000000001</v>
      </c>
      <c r="N107" s="63">
        <f>([2]CAMEROUN!O40+[2]CAMEROUN!P40)/2</f>
        <v>115.4755</v>
      </c>
      <c r="O107" s="63">
        <f>([2]CAMEROUN!P40+[2]CAMEROUN!Q40)/2</f>
        <v>122.041</v>
      </c>
      <c r="P107" s="63">
        <f>[2]CAMEROUN!AH40</f>
        <v>136.54100000000003</v>
      </c>
      <c r="Q107" s="63">
        <f>[2]CAMEROUN!AI40</f>
        <v>153.17999999999998</v>
      </c>
      <c r="R107" s="63">
        <f>[2]CAMEROUN!AJ40</f>
        <v>151.30919999999998</v>
      </c>
      <c r="S107" s="63">
        <f>[2]CAMEROUN!AK40</f>
        <v>186.392</v>
      </c>
      <c r="T107" s="63">
        <f>[2]CAMEROUN!AL40</f>
        <v>181.86399999999998</v>
      </c>
      <c r="U107" s="63">
        <f>[2]CAMEROUN!AM40</f>
        <v>187.81699999999998</v>
      </c>
      <c r="V107" s="63">
        <f>[2]CAMEROUN!AN40</f>
        <v>151.36100000000002</v>
      </c>
      <c r="W107" s="63">
        <f>[2]CAMEROUN!AO40</f>
        <v>165.15600000000001</v>
      </c>
      <c r="X107" s="2">
        <f>[2]CAMEROUN!AP40</f>
        <v>193.97300000000001</v>
      </c>
      <c r="Y107" s="2">
        <f>[2]CAMEROUN!AQ40</f>
        <v>193.881</v>
      </c>
      <c r="Z107" s="63">
        <f>[2]CAMEROUN!AR40</f>
        <v>190.214</v>
      </c>
      <c r="AA107" s="63">
        <f>[2]CAMEROUN!AS40</f>
        <v>173.79396199999999</v>
      </c>
      <c r="AB107" s="63">
        <v>208.24724370000001</v>
      </c>
      <c r="AC107" s="63">
        <v>208.24724370000001</v>
      </c>
      <c r="AD107" s="63">
        <v>179.00782000000001</v>
      </c>
      <c r="AE107" s="63">
        <f>[2]CAMEROUN!AT40</f>
        <v>192.83643599999999</v>
      </c>
      <c r="AF107" s="63">
        <v>184.37805499999999</v>
      </c>
      <c r="AG107" s="63">
        <v>198.62152907999999</v>
      </c>
      <c r="AH107" s="63">
        <v>198.62152907999999</v>
      </c>
      <c r="AI107" s="63">
        <v>198.62152907999999</v>
      </c>
      <c r="AJ107" s="2">
        <f>[2]CAMEROUN!AU40</f>
        <v>192.637</v>
      </c>
      <c r="AK107" s="2">
        <v>168.43105665984001</v>
      </c>
      <c r="AL107" s="2">
        <v>229.71162999999999</v>
      </c>
      <c r="AM107" s="2">
        <v>267.62519999999995</v>
      </c>
      <c r="AN107" s="2">
        <v>267.62519999999995</v>
      </c>
      <c r="AO107" s="2">
        <f>[2]CAMEROUN!AV40</f>
        <v>265.30599999999998</v>
      </c>
      <c r="AP107" s="2">
        <v>242.72262000000001</v>
      </c>
      <c r="AQ107" s="2">
        <v>242.72262000000001</v>
      </c>
      <c r="AR107" s="2">
        <v>242.72219999999999</v>
      </c>
      <c r="AS107" s="2">
        <f>[2]CAMEROUN!AZ40</f>
        <v>292.19848999999999</v>
      </c>
      <c r="AT107" s="2">
        <v>286.92843900000003</v>
      </c>
      <c r="AU107" s="2">
        <v>271.65837999999997</v>
      </c>
      <c r="AV107" s="2">
        <v>294.34053599999999</v>
      </c>
      <c r="AW107" s="2">
        <v>294.34053599999999</v>
      </c>
      <c r="AX107" s="2">
        <f>[2]CAMEROUN!BE40</f>
        <v>265.28928499999995</v>
      </c>
      <c r="AY107" s="2"/>
      <c r="AZ107" s="2">
        <v>300.89999999999998</v>
      </c>
      <c r="BA107" s="2">
        <v>300.89999999999998</v>
      </c>
      <c r="BB107" s="2">
        <v>300.89999999999998</v>
      </c>
      <c r="BC107" s="2">
        <v>300.89999999999998</v>
      </c>
      <c r="BD107" s="2">
        <v>206.15030999999999</v>
      </c>
      <c r="BE107" s="2">
        <v>206.15030999999999</v>
      </c>
      <c r="BF107" s="2">
        <f>[2]CAMEROUN!BL40</f>
        <v>266.75</v>
      </c>
      <c r="BG107" s="2">
        <v>178.96639912199998</v>
      </c>
      <c r="BH107" s="2">
        <v>178.96639912199998</v>
      </c>
      <c r="BI107" s="2">
        <v>261.41500000000002</v>
      </c>
      <c r="BJ107" s="2">
        <v>261.41500000000002</v>
      </c>
      <c r="BK107" s="2">
        <v>256.842939993257</v>
      </c>
      <c r="BL107" s="2">
        <v>256.842939993257</v>
      </c>
      <c r="BM107" s="2">
        <v>256.842939993257</v>
      </c>
      <c r="BN107" s="2">
        <v>256.842939993257</v>
      </c>
      <c r="BO107" s="2">
        <f>[2]CAMEROUN!BU40</f>
        <v>269.01</v>
      </c>
      <c r="BP107" s="2">
        <v>281.76802500000002</v>
      </c>
      <c r="BQ107" s="2">
        <v>272.26229890859997</v>
      </c>
      <c r="BR107" s="2">
        <v>269.50660762410001</v>
      </c>
      <c r="BS107" s="2">
        <v>269.50660762410001</v>
      </c>
      <c r="BT107" s="2">
        <v>276.24636900000002</v>
      </c>
      <c r="BU107" s="2">
        <v>272.931412572</v>
      </c>
      <c r="BV107" s="2">
        <v>269.65623562113598</v>
      </c>
      <c r="BW107" s="2">
        <v>221.314527</v>
      </c>
      <c r="BX107" s="2">
        <v>221.314527</v>
      </c>
      <c r="BY107" s="2">
        <v>188.11734794999998</v>
      </c>
      <c r="BZ107" s="63">
        <v>232.85586302999999</v>
      </c>
      <c r="CA107" s="2">
        <f>[2]CAMEROUN!CG40</f>
        <v>241.536</v>
      </c>
      <c r="CB107" s="2">
        <v>253.61286871199999</v>
      </c>
      <c r="CC107" s="2">
        <v>253.61286871199999</v>
      </c>
      <c r="CD107" s="2">
        <v>253.61286871199999</v>
      </c>
      <c r="CE107" s="2">
        <v>253.61286871199999</v>
      </c>
      <c r="CF107" s="2">
        <v>253.61286871199999</v>
      </c>
      <c r="CG107" s="2">
        <v>253.61286871199999</v>
      </c>
      <c r="CH107" s="2">
        <v>253.61286871199999</v>
      </c>
      <c r="CI107" s="2">
        <v>253.61286871199999</v>
      </c>
      <c r="CJ107" s="63">
        <v>300.22729488799996</v>
      </c>
      <c r="CK107" s="63">
        <v>300.22729488799996</v>
      </c>
      <c r="CL107" s="2">
        <f>[2]CAMEROUN!CR40</f>
        <v>290.12900000000002</v>
      </c>
      <c r="CM107" s="2">
        <v>309.23411373463995</v>
      </c>
      <c r="CN107" s="2">
        <v>307.54865992227036</v>
      </c>
      <c r="CO107" s="2">
        <v>307.54865992227036</v>
      </c>
      <c r="CP107" s="2">
        <v>307.54865992227036</v>
      </c>
      <c r="CQ107" s="2">
        <v>307.54865992227036</v>
      </c>
      <c r="CR107" s="2">
        <v>292.17122692615681</v>
      </c>
      <c r="CS107" s="2">
        <v>263.09096408169302</v>
      </c>
      <c r="CT107" s="2">
        <v>257.93231772715001</v>
      </c>
      <c r="CU107" s="2">
        <v>245.03570184079248</v>
      </c>
      <c r="CV107" s="2">
        <v>295.06869642084052</v>
      </c>
      <c r="CW107" s="2">
        <v>292.14722417905</v>
      </c>
      <c r="CX107" s="2">
        <v>270.22449</v>
      </c>
      <c r="CY107" s="2">
        <v>267.54899999999998</v>
      </c>
      <c r="CZ107" s="2">
        <v>262.19801999999999</v>
      </c>
      <c r="DA107" s="2">
        <f>[2]CAMEROUN!DD40</f>
        <v>319.49986032800001</v>
      </c>
      <c r="DB107" s="63">
        <v>320.25918677900006</v>
      </c>
      <c r="DC107" s="63">
        <v>320.25918677900006</v>
      </c>
      <c r="DD107" s="63">
        <v>320.25918677900006</v>
      </c>
      <c r="DE107" s="63">
        <v>329.18785613784007</v>
      </c>
      <c r="DF107" s="63">
        <v>329.18785613784007</v>
      </c>
      <c r="DG107" s="63">
        <v>329.18785613784007</v>
      </c>
      <c r="DH107" s="63">
        <v>329.08485613784001</v>
      </c>
      <c r="DI107" s="63">
        <v>329.08485613784001</v>
      </c>
      <c r="DJ107" s="63">
        <v>329.08485613784001</v>
      </c>
      <c r="DK107" s="63">
        <v>224.18310603446</v>
      </c>
      <c r="DL107" s="63">
        <v>224.18310603446</v>
      </c>
      <c r="DM107" s="63">
        <v>329.08485613784001</v>
      </c>
      <c r="DN107" s="6">
        <f>[2]CAMEROUN!DQ40</f>
        <v>258.61304000000001</v>
      </c>
      <c r="DO107" s="63">
        <v>329.08485613784001</v>
      </c>
      <c r="DP107" s="63">
        <v>190.77742290558382</v>
      </c>
      <c r="DQ107" s="63">
        <v>190.77742290558382</v>
      </c>
      <c r="DR107" s="63">
        <v>190.77742290558382</v>
      </c>
      <c r="DS107" s="63">
        <v>266.37143120000002</v>
      </c>
      <c r="DT107" s="63">
        <v>266.37143120000002</v>
      </c>
      <c r="DU107" s="63">
        <v>270.89715939999996</v>
      </c>
      <c r="DV107" s="64">
        <f>[2]CAMEROUN!EA40</f>
        <v>290.50864826666668</v>
      </c>
      <c r="DW107" s="65">
        <f>[2]CAMEROUN!EB40</f>
        <v>288.78456133333327</v>
      </c>
      <c r="DX107" s="66">
        <f>[2]CAMEROUN!EC40</f>
        <v>299.34789840000002</v>
      </c>
      <c r="DZ107" s="63">
        <f>[2]CAMEROUN!EE40</f>
        <v>297.44809817333328</v>
      </c>
      <c r="EC107" s="63">
        <f>[2]CAMEROUN!EH40</f>
        <v>306.37154111853329</v>
      </c>
      <c r="EF107" s="63">
        <f>[2]CAMEROUN!EK40</f>
        <v>315.56268735208931</v>
      </c>
      <c r="EI107" s="63">
        <f>[2]CAMEROUN!EN40</f>
        <v>325.02956797265199</v>
      </c>
      <c r="EL107" s="63">
        <f>[2]CAMEROUN!EQ40</f>
        <v>334.78045501183158</v>
      </c>
      <c r="EO107" s="63">
        <f>[2]CAMEROUN!ET40</f>
        <v>344.82386866218656</v>
      </c>
    </row>
    <row r="108" spans="1:145" ht="15.5" x14ac:dyDescent="0.35">
      <c r="A108" s="56" t="s">
        <v>72</v>
      </c>
      <c r="B108" s="57">
        <f>[5]GUINEE!D33</f>
        <v>7.298</v>
      </c>
      <c r="C108" s="57">
        <f>[5]GUINEE!E33</f>
        <v>7.8710000000000004</v>
      </c>
      <c r="D108" s="57">
        <f>[5]GUINEE!F33</f>
        <v>6.6980000000000004</v>
      </c>
      <c r="E108" s="57">
        <f>[5]GUINEE!G33</f>
        <v>5.5650000000000004</v>
      </c>
      <c r="F108" s="57">
        <f>[5]GUINEE!H33</f>
        <v>6.5</v>
      </c>
      <c r="G108" s="57">
        <f>[5]GUINEE!I33</f>
        <v>5.0199999999999996</v>
      </c>
      <c r="H108" s="57">
        <f>[5]GUINEE!J33</f>
        <v>2.8</v>
      </c>
      <c r="I108" s="57">
        <f>[5]GUINEE!K33</f>
        <v>3.1633100000000001</v>
      </c>
      <c r="J108" s="57">
        <f>[5]GUINEE!L33</f>
        <v>3.95</v>
      </c>
      <c r="K108" s="57">
        <f>[5]GUINEE!M33</f>
        <v>4.2480000000000002</v>
      </c>
      <c r="L108" s="57">
        <f>[5]GUINEE!N33</f>
        <v>6.7619999999999996</v>
      </c>
      <c r="M108" s="57">
        <f>[5]GUINEE!O33</f>
        <v>5.0179999999999998</v>
      </c>
      <c r="N108" s="57">
        <f>[5]GUINEE!P33</f>
        <v>4.3559999999999999</v>
      </c>
      <c r="O108" s="57">
        <f>[5]GUINEE!Q33</f>
        <v>3.569</v>
      </c>
      <c r="P108" s="57">
        <f>[5]GUINEE!R33</f>
        <v>4.3559999999999999</v>
      </c>
      <c r="Q108" s="57">
        <f>[5]GUINEE!S33</f>
        <v>1.633</v>
      </c>
      <c r="R108" s="57">
        <f>[5]GUINEE!T33</f>
        <v>0</v>
      </c>
      <c r="S108" s="57">
        <f>[5]GUINEE!U33</f>
        <v>3.9620000000000002</v>
      </c>
      <c r="T108" s="57">
        <f>[5]GUINEE!V33</f>
        <v>2.2480000000000002</v>
      </c>
      <c r="U108" s="57">
        <f>[5]GUINEE!W33</f>
        <v>1.90499</v>
      </c>
      <c r="V108" s="57">
        <f>[5]GUINEE!X33</f>
        <v>1.39551</v>
      </c>
      <c r="W108" s="57">
        <f>[5]GUINEE!Y33</f>
        <v>1.0885</v>
      </c>
      <c r="X108" s="58">
        <f>[5]GUINEE!Z33</f>
        <v>0.87344999999999995</v>
      </c>
      <c r="Y108" s="58">
        <f>[5]GUINEE!AA33</f>
        <v>0.74751999999999996</v>
      </c>
      <c r="Z108" s="57">
        <f>[5]GUINEE!AB33</f>
        <v>0.71211000000000002</v>
      </c>
      <c r="AA108" s="57">
        <f>[5]GUINEE!AC33</f>
        <v>0.62146000000000001</v>
      </c>
      <c r="AB108" s="57">
        <v>0.621</v>
      </c>
      <c r="AC108" s="57">
        <v>0.621</v>
      </c>
      <c r="AD108" s="57">
        <v>0.621</v>
      </c>
      <c r="AE108" s="57">
        <f>[5]GUINEE!AD33</f>
        <v>0.67771000000000003</v>
      </c>
      <c r="AF108" s="57">
        <v>0.42899999999999999</v>
      </c>
      <c r="AG108" s="57">
        <v>0.42899999999999999</v>
      </c>
      <c r="AH108" s="57">
        <v>0.42899999999999999</v>
      </c>
      <c r="AI108" s="57">
        <v>0.42899999999999999</v>
      </c>
      <c r="AJ108" s="58">
        <f>[5]GUINEE!AE33</f>
        <v>0.66019000000000005</v>
      </c>
      <c r="AK108" s="58">
        <v>0.45474000000000003</v>
      </c>
      <c r="AL108" s="58">
        <v>0.71762000000000004</v>
      </c>
      <c r="AM108" s="58">
        <v>0.71762000000000004</v>
      </c>
      <c r="AN108" s="58">
        <v>0.71762000000000004</v>
      </c>
      <c r="AO108" s="58">
        <f>[5]GUINEE!AF33</f>
        <v>0.58787999999999996</v>
      </c>
      <c r="AP108" s="58">
        <v>0.76067720000000005</v>
      </c>
      <c r="AQ108" s="58">
        <v>0.76067720000000005</v>
      </c>
      <c r="AR108" s="58">
        <v>0.75150862400000018</v>
      </c>
      <c r="AS108" s="58">
        <f>[5]GUINEE!AJ33</f>
        <v>0.75836400000000004</v>
      </c>
      <c r="AT108" s="58">
        <v>0.62327999999999995</v>
      </c>
      <c r="AU108" s="58">
        <v>1.1232799999999998</v>
      </c>
      <c r="AV108" s="58">
        <v>1.1232799999999998</v>
      </c>
      <c r="AW108" s="58">
        <v>1.1232799999999998</v>
      </c>
      <c r="AX108" s="58">
        <f>[5]GUINEE!AO33</f>
        <v>0.54134999999999989</v>
      </c>
      <c r="AY108" s="58"/>
      <c r="AZ108" s="58">
        <v>0.7186800000000001</v>
      </c>
      <c r="BA108" s="58">
        <v>0.7186800000000001</v>
      </c>
      <c r="BB108" s="58">
        <v>0.7186800000000001</v>
      </c>
      <c r="BC108" s="58">
        <v>0.7186800000000001</v>
      </c>
      <c r="BD108" s="58">
        <v>0.7186800000000001</v>
      </c>
      <c r="BE108" s="58">
        <v>0.7186800000000001</v>
      </c>
      <c r="BF108" s="58">
        <f>[5]GUINEE!AV33</f>
        <v>0.72648000000000001</v>
      </c>
      <c r="BG108" s="58">
        <v>0.57494400000000012</v>
      </c>
      <c r="BH108" s="58">
        <v>0.76180080000000017</v>
      </c>
      <c r="BI108" s="58">
        <v>0.57494400000000012</v>
      </c>
      <c r="BJ108" s="58">
        <v>0.76180080000000017</v>
      </c>
      <c r="BK108" s="58">
        <v>0.57494400000000012</v>
      </c>
      <c r="BL108" s="58">
        <v>0.57494400000000012</v>
      </c>
      <c r="BM108" s="58">
        <v>0.57494400000000012</v>
      </c>
      <c r="BN108" s="58">
        <v>0.57494400000000012</v>
      </c>
      <c r="BO108" s="58">
        <f>[5]GUINEE!BE33</f>
        <v>0.76073999999999997</v>
      </c>
      <c r="BP108" s="58">
        <v>0.54619680000000004</v>
      </c>
      <c r="BQ108" s="58">
        <v>0.54619680000000004</v>
      </c>
      <c r="BR108" s="58">
        <v>0.54619680000000004</v>
      </c>
      <c r="BS108" s="58">
        <v>0.54619680000000004</v>
      </c>
      <c r="BT108" s="58">
        <v>0.54619680000000004</v>
      </c>
      <c r="BU108" s="58">
        <v>0.54619680000000004</v>
      </c>
      <c r="BV108" s="58">
        <v>0.54619680000000004</v>
      </c>
      <c r="BW108" s="58">
        <v>0.54619680000000004</v>
      </c>
      <c r="BX108" s="58">
        <v>0.54619680000000004</v>
      </c>
      <c r="BY108" s="58">
        <v>0.54619680000000004</v>
      </c>
      <c r="BZ108" s="57">
        <v>0.54619680000000004</v>
      </c>
      <c r="CA108" s="58">
        <f>[5]GUINEE!BQ33</f>
        <v>0.51318000000000008</v>
      </c>
      <c r="CB108" s="58">
        <v>0.51888696000000001</v>
      </c>
      <c r="CC108" s="58">
        <v>0.51888696000000001</v>
      </c>
      <c r="CD108" s="58">
        <v>0.492942612</v>
      </c>
      <c r="CE108" s="58">
        <v>0.48752100000000004</v>
      </c>
      <c r="CF108" s="58">
        <v>0.48752100000000004</v>
      </c>
      <c r="CG108" s="58">
        <v>0.46314495</v>
      </c>
      <c r="CH108" s="58">
        <v>0.48752100000000004</v>
      </c>
      <c r="CI108" s="58">
        <v>0.48752100000000004</v>
      </c>
      <c r="CJ108" s="57">
        <v>0.48752100000000004</v>
      </c>
      <c r="CK108" s="57">
        <v>0.48752100000000004</v>
      </c>
      <c r="CL108" s="58">
        <f>[5]GUINEE!CD33</f>
        <v>0.63002099999999994</v>
      </c>
      <c r="CM108" s="58">
        <v>0.47777058000000006</v>
      </c>
      <c r="CN108" s="58">
        <v>0.47777058000000006</v>
      </c>
      <c r="CO108" s="58">
        <v>0.47777058000000006</v>
      </c>
      <c r="CP108" s="58">
        <v>0.47777058000000006</v>
      </c>
      <c r="CQ108" s="58">
        <v>0.47777058000000006</v>
      </c>
      <c r="CR108" s="58">
        <v>0.47777058000000006</v>
      </c>
      <c r="CS108" s="58">
        <v>0.48732599160000006</v>
      </c>
      <c r="CT108" s="58">
        <v>0.47777058000000006</v>
      </c>
      <c r="CU108" s="58">
        <v>0.45388205100000001</v>
      </c>
      <c r="CV108" s="58">
        <v>0.85433879999999995</v>
      </c>
      <c r="CW108" s="58">
        <v>0.84587999999999997</v>
      </c>
      <c r="CX108" s="58">
        <v>0.85433879999999995</v>
      </c>
      <c r="CY108" s="58">
        <v>0.84587999999999997</v>
      </c>
      <c r="CZ108" s="58">
        <v>0.82896239999999999</v>
      </c>
      <c r="DA108" s="58">
        <f>[5]GUINEE!CP33</f>
        <v>0.84587999999999997</v>
      </c>
      <c r="DB108" s="57">
        <v>0.80358599999999991</v>
      </c>
      <c r="DC108" s="57">
        <v>0.80358599999999991</v>
      </c>
      <c r="DD108" s="57">
        <v>0.80358599999999991</v>
      </c>
      <c r="DE108" s="57">
        <v>0.67670399999999997</v>
      </c>
      <c r="DF108" s="57">
        <v>0.63440999999999992</v>
      </c>
      <c r="DG108" s="57">
        <v>0.54982200000000003</v>
      </c>
      <c r="DH108" s="57">
        <v>0.67670399999999997</v>
      </c>
      <c r="DI108" s="57">
        <v>0.63440999999999992</v>
      </c>
      <c r="DJ108" s="57">
        <v>0.54982200000000003</v>
      </c>
      <c r="DK108" s="57">
        <v>0.67670399999999997</v>
      </c>
      <c r="DL108" s="57">
        <v>0.63440999999999992</v>
      </c>
      <c r="DM108" s="57">
        <v>0.54982200000000003</v>
      </c>
      <c r="DN108" s="59">
        <f>[5]GUINEE!DC33</f>
        <v>0.55116000000000009</v>
      </c>
      <c r="DO108" s="57">
        <v>0.54982200000000003</v>
      </c>
      <c r="DP108" s="57">
        <v>0.60268949999999988</v>
      </c>
      <c r="DQ108" s="57">
        <v>0.60268949999999988</v>
      </c>
      <c r="DR108" s="57">
        <v>0.60268949999999988</v>
      </c>
      <c r="DS108" s="57">
        <v>0.52360200000000001</v>
      </c>
      <c r="DT108" s="57">
        <v>0.52360200000000001</v>
      </c>
      <c r="DU108" s="57">
        <v>0.52360200000000001</v>
      </c>
      <c r="DV108" s="60">
        <f>[5]GUINEE!DN33</f>
        <v>0.52360200000000001</v>
      </c>
      <c r="DW108" s="61">
        <f>[5]GUINEE!DO33</f>
        <v>0.52360200000000001</v>
      </c>
      <c r="DX108" s="62">
        <f>[5]GUINEE!DP33</f>
        <v>0.52360200000000001</v>
      </c>
      <c r="DZ108" s="57">
        <f>[5]GUINEE!DR33</f>
        <v>0.49742189999999997</v>
      </c>
      <c r="EC108" s="57">
        <f>[5]GUINEE!DU33</f>
        <v>0.47255080499999996</v>
      </c>
      <c r="EF108" s="57">
        <f>[5]GUINEE!DX33</f>
        <v>0.44892326474999994</v>
      </c>
      <c r="EI108" s="57">
        <f>[5]GUINEE!EA33</f>
        <v>0.4264771015124999</v>
      </c>
      <c r="EL108" s="57">
        <f>[5]GUINEE!ED33</f>
        <v>0.40515324643687489</v>
      </c>
      <c r="EO108" s="57">
        <f>[5]GUINEE!EG33</f>
        <v>0.38489558411503111</v>
      </c>
    </row>
    <row r="109" spans="1:145" ht="15.5" x14ac:dyDescent="0.35">
      <c r="A109" s="2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8"/>
      <c r="Y109" s="58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7"/>
      <c r="CA109" s="58"/>
      <c r="CB109" s="58"/>
      <c r="CC109" s="58"/>
      <c r="CD109" s="58"/>
      <c r="CE109" s="58"/>
      <c r="CF109" s="58"/>
      <c r="CG109" s="58"/>
      <c r="CH109" s="58"/>
      <c r="CI109" s="58"/>
      <c r="CJ109" s="57"/>
      <c r="CK109" s="57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>
        <v>0.11418027586126778</v>
      </c>
      <c r="CX109" s="58"/>
      <c r="CY109" s="81">
        <v>0.11921726971806867</v>
      </c>
      <c r="CZ109" s="58"/>
      <c r="DA109" s="58">
        <f>DA110/CL110-1</f>
        <v>-0.19251319683460255</v>
      </c>
      <c r="DB109" s="57"/>
      <c r="DC109" s="83"/>
      <c r="DD109" s="57"/>
      <c r="DE109" s="57"/>
      <c r="DF109" s="83"/>
      <c r="DG109" s="57"/>
      <c r="DH109" s="57"/>
      <c r="DI109" s="57"/>
      <c r="DJ109" s="57"/>
      <c r="DK109" s="57"/>
      <c r="DL109" s="57"/>
      <c r="DM109" s="57"/>
      <c r="DN109" s="59"/>
      <c r="DO109" s="57"/>
      <c r="DP109" s="57"/>
      <c r="DQ109" s="57">
        <v>6.8106095071349682E-3</v>
      </c>
      <c r="DR109" s="57"/>
      <c r="DS109" s="57"/>
      <c r="DT109" s="57">
        <v>7.8727049312818931E-3</v>
      </c>
      <c r="DU109" s="57">
        <v>-0.11464340582860488</v>
      </c>
      <c r="DV109" s="60"/>
      <c r="DW109" s="125">
        <f>DW110/DN110-1</f>
        <v>-7.52960964769398E-2</v>
      </c>
      <c r="DX109" s="62"/>
      <c r="DZ109" s="57"/>
      <c r="EC109" s="57"/>
      <c r="EF109" s="57"/>
      <c r="EI109" s="57"/>
      <c r="EL109" s="57"/>
      <c r="EO109" s="57"/>
    </row>
    <row r="110" spans="1:145" ht="15.5" x14ac:dyDescent="0.35">
      <c r="A110" s="56" t="s">
        <v>77</v>
      </c>
      <c r="B110" s="57">
        <f t="shared" ref="B110:Z110" si="66">B111+B112+B113</f>
        <v>101.819</v>
      </c>
      <c r="C110" s="57">
        <f t="shared" si="66"/>
        <v>118.306</v>
      </c>
      <c r="D110" s="57">
        <f t="shared" si="66"/>
        <v>130.33999999999997</v>
      </c>
      <c r="E110" s="57">
        <f t="shared" si="66"/>
        <v>126.60299999999999</v>
      </c>
      <c r="F110" s="57">
        <f t="shared" si="66"/>
        <v>98.935000000000002</v>
      </c>
      <c r="G110" s="57">
        <f t="shared" si="66"/>
        <v>71.254000000000005</v>
      </c>
      <c r="H110" s="57">
        <f t="shared" si="66"/>
        <v>72.330999999999989</v>
      </c>
      <c r="I110" s="57">
        <f t="shared" si="66"/>
        <v>71.538199999999989</v>
      </c>
      <c r="J110" s="57">
        <f t="shared" si="66"/>
        <v>81.500649632905805</v>
      </c>
      <c r="K110" s="57">
        <f t="shared" si="66"/>
        <v>82.706744775651089</v>
      </c>
      <c r="L110" s="57">
        <f t="shared" si="66"/>
        <v>90.441471229404314</v>
      </c>
      <c r="M110" s="57">
        <f t="shared" si="66"/>
        <v>73.331487684729069</v>
      </c>
      <c r="N110" s="57">
        <f t="shared" si="66"/>
        <v>93.158357953777539</v>
      </c>
      <c r="O110" s="57">
        <f t="shared" si="66"/>
        <v>93.014243999999991</v>
      </c>
      <c r="P110" s="57">
        <f t="shared" si="66"/>
        <v>75.599899999999991</v>
      </c>
      <c r="Q110" s="57">
        <f t="shared" si="66"/>
        <v>51.546031999999997</v>
      </c>
      <c r="R110" s="57">
        <f t="shared" si="66"/>
        <v>55.453559999999996</v>
      </c>
      <c r="S110" s="57">
        <f t="shared" si="66"/>
        <v>54.926572400000005</v>
      </c>
      <c r="T110" s="57">
        <f t="shared" si="66"/>
        <v>45.277116000000007</v>
      </c>
      <c r="U110" s="57">
        <f t="shared" si="66"/>
        <v>46.430400000000006</v>
      </c>
      <c r="V110" s="57">
        <f t="shared" si="66"/>
        <v>51.063097999999997</v>
      </c>
      <c r="W110" s="57">
        <f t="shared" si="66"/>
        <v>48.380398799999995</v>
      </c>
      <c r="X110" s="58">
        <f t="shared" si="66"/>
        <v>37.360489600000008</v>
      </c>
      <c r="Y110" s="58">
        <f t="shared" si="66"/>
        <v>49.538417600000002</v>
      </c>
      <c r="Z110" s="57">
        <f t="shared" si="66"/>
        <v>32.966935599999999</v>
      </c>
      <c r="AA110" s="57">
        <f>AA111+AA112+AA113</f>
        <v>43.757184640000006</v>
      </c>
      <c r="AB110" s="57">
        <v>70.925076544227693</v>
      </c>
      <c r="AC110" s="57">
        <v>66.332269494227731</v>
      </c>
      <c r="AD110" s="57">
        <v>44.108590744227719</v>
      </c>
      <c r="AE110" s="57">
        <f>AE111+AE112+AE113</f>
        <v>21.568000000000001</v>
      </c>
      <c r="AF110" s="57">
        <v>44.939448211881377</v>
      </c>
      <c r="AG110" s="57">
        <v>16.335162936881382</v>
      </c>
      <c r="AH110" s="57">
        <v>19.683302936881383</v>
      </c>
      <c r="AI110" s="57">
        <v>19.683302936881383</v>
      </c>
      <c r="AJ110" s="58">
        <f>AJ111+AJ112+AJ113</f>
        <v>35.110640000000004</v>
      </c>
      <c r="AK110" s="58">
        <v>20.894526713094265</v>
      </c>
      <c r="AL110" s="58">
        <v>36.633296713094268</v>
      </c>
      <c r="AM110" s="58">
        <v>37.234430713094262</v>
      </c>
      <c r="AN110" s="58">
        <v>37.234430713094262</v>
      </c>
      <c r="AO110" s="58">
        <f>AO111+AO112+AO113</f>
        <v>36.28199</v>
      </c>
      <c r="AP110" s="58">
        <v>37.330766575879927</v>
      </c>
      <c r="AQ110" s="58">
        <v>37.959027075879924</v>
      </c>
      <c r="AR110" s="58">
        <v>38.505777075879926</v>
      </c>
      <c r="AS110" s="58">
        <f>AS111+AS112+AS113</f>
        <v>37.806100000000001</v>
      </c>
      <c r="AT110" s="58">
        <v>38.733838700000007</v>
      </c>
      <c r="AU110" s="58">
        <v>36.732202000000001</v>
      </c>
      <c r="AV110" s="58">
        <v>33.480405000000005</v>
      </c>
      <c r="AW110" s="58">
        <v>33.480405000000005</v>
      </c>
      <c r="AX110" s="58">
        <f>AX111+AX112+AX113</f>
        <v>25.136378000000001</v>
      </c>
      <c r="AY110" s="58"/>
      <c r="AZ110" s="58">
        <v>31.894409846153845</v>
      </c>
      <c r="BA110" s="58">
        <v>31.797352153846152</v>
      </c>
      <c r="BB110" s="58">
        <v>32.223321384615382</v>
      </c>
      <c r="BC110" s="58">
        <v>32.109818115384613</v>
      </c>
      <c r="BD110" s="58">
        <v>22.395267435897434</v>
      </c>
      <c r="BE110" s="58">
        <v>22.234810064102561</v>
      </c>
      <c r="BF110" s="58">
        <f>BF111+BF112+BF113</f>
        <v>21.498072999999998</v>
      </c>
      <c r="BG110" s="58">
        <v>25.751391927308958</v>
      </c>
      <c r="BH110" s="58">
        <v>25.600371927308959</v>
      </c>
      <c r="BI110" s="58">
        <v>22.384450565349198</v>
      </c>
      <c r="BJ110" s="58">
        <v>22.223810565349201</v>
      </c>
      <c r="BK110" s="58">
        <v>17.11544018820921</v>
      </c>
      <c r="BL110" s="58">
        <v>17.016423743579733</v>
      </c>
      <c r="BM110" s="58">
        <v>17.11544018820921</v>
      </c>
      <c r="BN110" s="58">
        <v>17.016423743579733</v>
      </c>
      <c r="BO110" s="58">
        <f>BO111+BO112+BO113</f>
        <v>20.21922589258951</v>
      </c>
      <c r="BP110" s="58">
        <v>20.203959578338981</v>
      </c>
      <c r="BQ110" s="58">
        <v>19.416436851822404</v>
      </c>
      <c r="BR110" s="58">
        <v>19.241585288833228</v>
      </c>
      <c r="BS110" s="58">
        <v>19.081246405572152</v>
      </c>
      <c r="BT110" s="58">
        <v>19.411729516045678</v>
      </c>
      <c r="BU110" s="58">
        <v>19.018727202740759</v>
      </c>
      <c r="BV110" s="58">
        <v>18.505887936147136</v>
      </c>
      <c r="BW110" s="58">
        <v>21.745939161880933</v>
      </c>
      <c r="BX110" s="58">
        <v>21.745939161880933</v>
      </c>
      <c r="BY110" s="58">
        <v>22.077825355043878</v>
      </c>
      <c r="BZ110" s="57">
        <v>20.042261380827163</v>
      </c>
      <c r="CA110" s="58">
        <f>CA111+CA112+CA113</f>
        <v>22.39</v>
      </c>
      <c r="CB110" s="58">
        <v>22.5020778134</v>
      </c>
      <c r="CC110" s="58">
        <v>22.5020778134</v>
      </c>
      <c r="CD110" s="58">
        <v>22.4563128134</v>
      </c>
      <c r="CE110" s="58">
        <v>22.4755528134</v>
      </c>
      <c r="CF110" s="58">
        <v>22.4755528134</v>
      </c>
      <c r="CG110" s="58">
        <v>22.431114063400003</v>
      </c>
      <c r="CH110" s="58">
        <v>22.362027813400001</v>
      </c>
      <c r="CI110" s="58">
        <v>22.362027813400001</v>
      </c>
      <c r="CJ110" s="57">
        <v>19.024774617719999</v>
      </c>
      <c r="CK110" s="57">
        <v>19.024774617719999</v>
      </c>
      <c r="CL110" s="58">
        <f>CL111+CL112+CL113</f>
        <v>14.759600000000001</v>
      </c>
      <c r="CM110" s="58">
        <v>19.2424903638972</v>
      </c>
      <c r="CN110" s="58">
        <v>17.007655915356199</v>
      </c>
      <c r="CO110" s="58">
        <v>17.007655915356199</v>
      </c>
      <c r="CP110" s="58">
        <v>17.027029515356201</v>
      </c>
      <c r="CQ110" s="58">
        <v>17.007655915356199</v>
      </c>
      <c r="CR110" s="58">
        <v>16.959221915356199</v>
      </c>
      <c r="CS110" s="58">
        <v>15.441757824800002</v>
      </c>
      <c r="CT110" s="58">
        <v>15.792321824800002</v>
      </c>
      <c r="CU110" s="58">
        <v>15.509565424800002</v>
      </c>
      <c r="CV110" s="58">
        <v>16.353878224800003</v>
      </c>
      <c r="CW110" s="58">
        <v>16.373251824800001</v>
      </c>
      <c r="CX110" s="58">
        <v>15.669366399999999</v>
      </c>
      <c r="CY110" s="58">
        <v>15.688739999999999</v>
      </c>
      <c r="CZ110" s="58">
        <v>15.938739999999999</v>
      </c>
      <c r="DA110" s="58">
        <f t="shared" ref="DA110" si="67">DA111+DA112+DA113</f>
        <v>11.91818222</v>
      </c>
      <c r="DB110" s="57">
        <v>11.525003980000001</v>
      </c>
      <c r="DC110" s="57">
        <v>11.525003980000001</v>
      </c>
      <c r="DD110" s="57">
        <v>11.525003980000001</v>
      </c>
      <c r="DE110" s="57">
        <v>12.02607472</v>
      </c>
      <c r="DF110" s="57">
        <v>12.130837062200001</v>
      </c>
      <c r="DG110" s="57">
        <v>12.02607472</v>
      </c>
      <c r="DH110" s="57">
        <v>13.646643220000001</v>
      </c>
      <c r="DI110" s="57">
        <v>13.751405562200002</v>
      </c>
      <c r="DJ110" s="57">
        <v>13.646643220000001</v>
      </c>
      <c r="DK110" s="57">
        <v>15.971048866666667</v>
      </c>
      <c r="DL110" s="57">
        <v>15.971048866666667</v>
      </c>
      <c r="DM110" s="57">
        <v>13.646643220000001</v>
      </c>
      <c r="DN110" s="59">
        <f t="shared" ref="DN110" si="68">DN111+DN112+DN113</f>
        <v>14.3527991</v>
      </c>
      <c r="DO110" s="57">
        <v>13.646643220000001</v>
      </c>
      <c r="DP110" s="57">
        <v>13.931398874916296</v>
      </c>
      <c r="DQ110" s="57">
        <v>13.946366203003022</v>
      </c>
      <c r="DR110" s="57">
        <v>13.96133353108975</v>
      </c>
      <c r="DS110" s="57">
        <v>14.450746956187222</v>
      </c>
      <c r="DT110" s="57">
        <v>14.465794452252268</v>
      </c>
      <c r="DU110" s="57">
        <v>12.707345328002265</v>
      </c>
      <c r="DV110" s="60">
        <f>DV111+DV112+DV113</f>
        <v>13.294660598349836</v>
      </c>
      <c r="DW110" s="61">
        <f>DW111+DW112+DW113</f>
        <v>13.272089354252266</v>
      </c>
      <c r="DX110" s="62">
        <f>DX111+DX112+DX113</f>
        <v>12.729916572099835</v>
      </c>
      <c r="DZ110" s="57">
        <f>DZ111+DZ112+DZ113</f>
        <v>13.693528983752355</v>
      </c>
      <c r="EC110" s="57">
        <f>EC111+EC112+EC113</f>
        <v>14.120299948171773</v>
      </c>
      <c r="EF110" s="57">
        <f>EF111+EF112+EF113</f>
        <v>14.560672302741054</v>
      </c>
      <c r="EI110" s="57">
        <f>EI111+EI112+EI113</f>
        <v>15.015094002613868</v>
      </c>
      <c r="EL110" s="57">
        <f>EL111+EL112+EL113</f>
        <v>15.484028437294267</v>
      </c>
      <c r="EO110" s="57">
        <f>EO111+EO112+EO113</f>
        <v>15.967954993453354</v>
      </c>
    </row>
    <row r="111" spans="1:145" ht="15" customHeight="1" x14ac:dyDescent="0.35">
      <c r="A111" s="56" t="s">
        <v>69</v>
      </c>
      <c r="B111" s="63">
        <f>([2]CAMEROUN!C46+[2]CAMEROUN!D46)/2</f>
        <v>90.5</v>
      </c>
      <c r="C111" s="63">
        <f>([2]CAMEROUN!D46+[2]CAMEROUN!E46)/2</f>
        <v>103.55</v>
      </c>
      <c r="D111" s="63">
        <f>([2]CAMEROUN!E46+[2]CAMEROUN!F46)/2</f>
        <v>110.25</v>
      </c>
      <c r="E111" s="63">
        <f>([2]CAMEROUN!F46+[2]CAMEROUN!G46)/2</f>
        <v>114.35</v>
      </c>
      <c r="F111" s="63">
        <f>([2]CAMEROUN!G46+[2]CAMEROUN!H46)/2</f>
        <v>90.25</v>
      </c>
      <c r="G111" s="63">
        <f>([2]CAMEROUN!H46+[2]CAMEROUN!I46)/2</f>
        <v>64.900000000000006</v>
      </c>
      <c r="H111" s="63">
        <f>([2]CAMEROUN!I46+[2]CAMEROUN!J46)/2</f>
        <v>63.55</v>
      </c>
      <c r="I111" s="63">
        <f>([2]CAMEROUN!J46+[2]CAMEROUN!K46)/2</f>
        <v>63.2</v>
      </c>
      <c r="J111" s="63">
        <f>([2]CAMEROUN!K46+[2]CAMEROUN!L46)/2</f>
        <v>67.150000000000006</v>
      </c>
      <c r="K111" s="63">
        <f>([2]CAMEROUN!L46+[2]CAMEROUN!M46)/2</f>
        <v>76.95</v>
      </c>
      <c r="L111" s="63">
        <f>([2]CAMEROUN!M46+[2]CAMEROUN!N46)/2</f>
        <v>77.7</v>
      </c>
      <c r="M111" s="63">
        <f>([2]CAMEROUN!N46+[2]CAMEROUN!O46)/2</f>
        <v>67.150000000000006</v>
      </c>
      <c r="N111" s="63">
        <f>([2]CAMEROUN!O46+[2]CAMEROUN!P46)/2</f>
        <v>81.547499999999999</v>
      </c>
      <c r="O111" s="63">
        <f>([2]CAMEROUN!P46+[2]CAMEROUN!Q46)/2</f>
        <v>87.967999999999989</v>
      </c>
      <c r="P111" s="63">
        <f>[2]CAMEROUN!AH46</f>
        <v>70.655000000000001</v>
      </c>
      <c r="Q111" s="63">
        <f>[2]CAMEROUN!AI46</f>
        <v>47.963999999999999</v>
      </c>
      <c r="R111" s="63">
        <f>[2]CAMEROUN!AJ46</f>
        <v>53.522039999999997</v>
      </c>
      <c r="S111" s="63">
        <f>[2]CAMEROUN!AK46</f>
        <v>53.737000000000002</v>
      </c>
      <c r="T111" s="63">
        <f>[2]CAMEROUN!AL46</f>
        <v>43.606000000000002</v>
      </c>
      <c r="U111" s="63">
        <f>[2]CAMEROUN!AM46</f>
        <v>44.88</v>
      </c>
      <c r="V111" s="63">
        <f>[2]CAMEROUN!AN46</f>
        <v>50.427999999999997</v>
      </c>
      <c r="W111" s="63">
        <f>[2]CAMEROUN!AO46</f>
        <v>45.385199999999998</v>
      </c>
      <c r="X111" s="2">
        <f>[2]CAMEROUN!AP46</f>
        <v>36.565000000000005</v>
      </c>
      <c r="Y111" s="2">
        <f>[2]CAMEROUN!AQ46</f>
        <v>47.942</v>
      </c>
      <c r="Z111" s="63">
        <f>[2]CAMEROUN!AR46</f>
        <v>30.823999999999998</v>
      </c>
      <c r="AA111" s="63">
        <f>[2]CAMEROUN!AS46</f>
        <v>41.584000000000003</v>
      </c>
      <c r="AB111" s="63">
        <v>64.020363750000001</v>
      </c>
      <c r="AC111" s="63">
        <v>64.020363750000001</v>
      </c>
      <c r="AD111" s="63">
        <v>41.796684999999997</v>
      </c>
      <c r="AE111" s="63">
        <f>[2]CAMEROUN!AT46</f>
        <v>21.508000000000003</v>
      </c>
      <c r="AF111" s="63">
        <v>42.423635274999995</v>
      </c>
      <c r="AG111" s="63">
        <v>15</v>
      </c>
      <c r="AH111" s="63">
        <v>15</v>
      </c>
      <c r="AI111" s="63">
        <v>15</v>
      </c>
      <c r="AJ111" s="2">
        <f>[2]CAMEROUN!AU46</f>
        <v>30.605</v>
      </c>
      <c r="AK111" s="2">
        <v>15.75</v>
      </c>
      <c r="AL111" s="2">
        <v>31.488769999999999</v>
      </c>
      <c r="AM111" s="2">
        <v>34.294699999999999</v>
      </c>
      <c r="AN111" s="2">
        <v>34.294699999999999</v>
      </c>
      <c r="AO111" s="2">
        <f>[2]CAMEROUN!AV46</f>
        <v>33.302</v>
      </c>
      <c r="AP111" s="2">
        <v>34.002155000000002</v>
      </c>
      <c r="AQ111" s="2">
        <v>34.002155000000002</v>
      </c>
      <c r="AR111" s="2">
        <v>34.002155000000002</v>
      </c>
      <c r="AS111" s="2">
        <f>[2]CAMEROUN!AZ46</f>
        <v>33.002000000000002</v>
      </c>
      <c r="AT111" s="2">
        <v>33.833656700000006</v>
      </c>
      <c r="AU111" s="2">
        <v>33.33202</v>
      </c>
      <c r="AV111" s="2">
        <v>31.434405000000002</v>
      </c>
      <c r="AW111" s="2">
        <v>31.434405000000002</v>
      </c>
      <c r="AX111" s="2">
        <f>[2]CAMEROUN!BE46</f>
        <v>24.132698999999999</v>
      </c>
      <c r="AY111" s="2"/>
      <c r="AZ111" s="2">
        <v>29.953256</v>
      </c>
      <c r="BA111" s="2">
        <v>29.953256</v>
      </c>
      <c r="BB111" s="2">
        <v>29.953256</v>
      </c>
      <c r="BC111" s="2">
        <v>29.953256</v>
      </c>
      <c r="BD111" s="2">
        <v>19.186119999999999</v>
      </c>
      <c r="BE111" s="2">
        <v>19.186119999999999</v>
      </c>
      <c r="BF111" s="2">
        <f>[2]CAMEROUN!BL46</f>
        <v>18.981072999999999</v>
      </c>
      <c r="BG111" s="2">
        <v>22.73099192730896</v>
      </c>
      <c r="BH111" s="2">
        <v>22.73099192730896</v>
      </c>
      <c r="BI111" s="2">
        <v>19.1716505653492</v>
      </c>
      <c r="BJ111" s="2">
        <v>19.1716505653492</v>
      </c>
      <c r="BK111" s="2">
        <v>15.1351112956197</v>
      </c>
      <c r="BL111" s="2">
        <v>15.1351112956197</v>
      </c>
      <c r="BM111" s="2">
        <v>15.1351112956197</v>
      </c>
      <c r="BN111" s="2">
        <v>15.1351112956197</v>
      </c>
      <c r="BO111" s="2">
        <f>[2]CAMEROUN!BU46</f>
        <v>18.212897000000002</v>
      </c>
      <c r="BP111" s="2">
        <v>18.097314241119996</v>
      </c>
      <c r="BQ111" s="2">
        <v>17.309791514603418</v>
      </c>
      <c r="BR111" s="2">
        <v>17.309791514603418</v>
      </c>
      <c r="BS111" s="2">
        <v>17.309791514603418</v>
      </c>
      <c r="BT111" s="2">
        <v>17.863741513859999</v>
      </c>
      <c r="BU111" s="2">
        <v>17.47073920055508</v>
      </c>
      <c r="BV111" s="2">
        <v>17.086382938142869</v>
      </c>
      <c r="BW111" s="2">
        <v>20.070612494000002</v>
      </c>
      <c r="BX111" s="2">
        <v>20.070612494000002</v>
      </c>
      <c r="BY111" s="2">
        <v>20.472024743880002</v>
      </c>
      <c r="BZ111" s="63">
        <v>19.025261380827164</v>
      </c>
      <c r="CA111" s="2">
        <f>[2]CAMEROUN!CG46</f>
        <v>21.373000000000001</v>
      </c>
      <c r="CB111" s="2">
        <v>21.586777813400001</v>
      </c>
      <c r="CC111" s="2">
        <v>21.586777813400001</v>
      </c>
      <c r="CD111" s="2">
        <v>21.586777813400001</v>
      </c>
      <c r="CE111" s="2">
        <v>21.586777813400001</v>
      </c>
      <c r="CF111" s="2">
        <v>21.586777813400001</v>
      </c>
      <c r="CG111" s="2">
        <v>21.586777813400001</v>
      </c>
      <c r="CH111" s="2">
        <v>21.586777813400001</v>
      </c>
      <c r="CI111" s="2">
        <v>21.586777813400001</v>
      </c>
      <c r="CJ111" s="63">
        <v>18.33807461772</v>
      </c>
      <c r="CK111" s="63">
        <v>18.33807461772</v>
      </c>
      <c r="CL111" s="2">
        <f>[2]CAMEROUN!CR46</f>
        <v>14.378</v>
      </c>
      <c r="CM111" s="2">
        <v>18.5214553638972</v>
      </c>
      <c r="CN111" s="2">
        <v>16.0389759153562</v>
      </c>
      <c r="CO111" s="2">
        <v>16.0389759153562</v>
      </c>
      <c r="CP111" s="2">
        <v>16.0389759153562</v>
      </c>
      <c r="CQ111" s="2">
        <v>16.0389759153562</v>
      </c>
      <c r="CR111" s="2">
        <v>16.0389759153562</v>
      </c>
      <c r="CS111" s="2">
        <v>14.521511824800001</v>
      </c>
      <c r="CT111" s="2">
        <v>14.521511824800001</v>
      </c>
      <c r="CU111" s="2">
        <v>14.521511824800001</v>
      </c>
      <c r="CV111" s="2">
        <v>14.521511824800001</v>
      </c>
      <c r="CW111" s="2">
        <v>14.521511824800001</v>
      </c>
      <c r="CX111" s="2">
        <v>13.837</v>
      </c>
      <c r="CY111" s="2">
        <v>13.837</v>
      </c>
      <c r="CZ111" s="2">
        <v>13.837</v>
      </c>
      <c r="DA111" s="2">
        <f>[2]CAMEROUN!DD46</f>
        <v>10.47623422</v>
      </c>
      <c r="DB111" s="63">
        <v>10.034549980000001</v>
      </c>
      <c r="DC111" s="63">
        <v>10.034549980000001</v>
      </c>
      <c r="DD111" s="63">
        <v>10.034549980000001</v>
      </c>
      <c r="DE111" s="63">
        <v>10.47623422</v>
      </c>
      <c r="DF111" s="63">
        <v>10.580996562200001</v>
      </c>
      <c r="DG111" s="63">
        <v>10.47623422</v>
      </c>
      <c r="DH111" s="63">
        <v>10.47623422</v>
      </c>
      <c r="DI111" s="63">
        <v>10.580996562200001</v>
      </c>
      <c r="DJ111" s="63">
        <v>10.47623422</v>
      </c>
      <c r="DK111" s="63">
        <v>12.800639866666666</v>
      </c>
      <c r="DL111" s="63">
        <v>12.800639866666666</v>
      </c>
      <c r="DM111" s="63">
        <v>10.47623422</v>
      </c>
      <c r="DN111" s="6">
        <f>[2]CAMEROUN!DQ46</f>
        <v>13.3139799</v>
      </c>
      <c r="DO111" s="63">
        <v>10.47623422</v>
      </c>
      <c r="DP111" s="63">
        <v>13.184659062666666</v>
      </c>
      <c r="DQ111" s="63">
        <v>13.184659062666666</v>
      </c>
      <c r="DR111" s="63">
        <v>13.184659062666666</v>
      </c>
      <c r="DS111" s="63">
        <v>13.713399297</v>
      </c>
      <c r="DT111" s="63">
        <v>13.713399297</v>
      </c>
      <c r="DU111" s="63">
        <v>11.954950172749999</v>
      </c>
      <c r="DV111" s="64">
        <f>[2]CAMEROUN!EA46</f>
        <v>12.519694199</v>
      </c>
      <c r="DW111" s="65">
        <f>[2]CAMEROUN!EB46</f>
        <v>12.519694199</v>
      </c>
      <c r="DX111" s="66">
        <f>[2]CAMEROUN!EC46</f>
        <v>11.954950172749999</v>
      </c>
      <c r="DZ111" s="63">
        <f>[2]CAMEROUN!EE46</f>
        <v>12.895285024970001</v>
      </c>
      <c r="EC111" s="63">
        <f>[2]CAMEROUN!EH46</f>
        <v>13.2821435757191</v>
      </c>
      <c r="EF111" s="63">
        <f>[2]CAMEROUN!EK46</f>
        <v>13.680607882990675</v>
      </c>
      <c r="EI111" s="63">
        <f>[2]CAMEROUN!EN46</f>
        <v>14.091026119480395</v>
      </c>
      <c r="EL111" s="63">
        <f>[2]CAMEROUN!EQ46</f>
        <v>14.513756903064808</v>
      </c>
      <c r="EO111" s="63">
        <f>[2]CAMEROUN!ET46</f>
        <v>14.949169610156753</v>
      </c>
    </row>
    <row r="112" spans="1:145" ht="15.5" x14ac:dyDescent="0.35">
      <c r="A112" s="56" t="s">
        <v>78</v>
      </c>
      <c r="B112" s="57">
        <f>[7]RCA!D23</f>
        <v>11.154</v>
      </c>
      <c r="C112" s="57">
        <f>[7]RCA!E23</f>
        <v>14.302</v>
      </c>
      <c r="D112" s="57">
        <f>[7]RCA!F23</f>
        <v>19.789000000000001</v>
      </c>
      <c r="E112" s="57">
        <f>[7]RCA!G23</f>
        <v>11.816000000000001</v>
      </c>
      <c r="F112" s="57">
        <f>[7]RCA!H23</f>
        <v>8.4640000000000004</v>
      </c>
      <c r="G112" s="57">
        <f>[7]RCA!I23</f>
        <v>6.1970000000000001</v>
      </c>
      <c r="H112" s="57">
        <f>[7]RCA!J23</f>
        <v>8.6739999999999995</v>
      </c>
      <c r="I112" s="57">
        <f>[7]RCA!K23</f>
        <v>8.2545000000000002</v>
      </c>
      <c r="J112" s="57">
        <f>[7]RCA!L23</f>
        <v>14.153029632905794</v>
      </c>
      <c r="K112" s="57">
        <f>[7]RCA!M23</f>
        <v>5.6479447756510828</v>
      </c>
      <c r="L112" s="57">
        <f>[7]RCA!N23</f>
        <v>12.67427122940431</v>
      </c>
      <c r="M112" s="57">
        <f>[7]RCA!O23</f>
        <v>6.1674876847290641</v>
      </c>
      <c r="N112" s="57">
        <f>[7]RCA!P23</f>
        <v>11.548857953777539</v>
      </c>
      <c r="O112" s="57">
        <f>[7]RCA!Q23</f>
        <v>4.959244</v>
      </c>
      <c r="P112" s="57">
        <f>[7]RCA!R23</f>
        <v>4.8616000000000001</v>
      </c>
      <c r="Q112" s="57">
        <f>[7]RCA!S23</f>
        <v>3.5168319999999995</v>
      </c>
      <c r="R112" s="57">
        <f>[7]RCA!T23</f>
        <v>1.84782</v>
      </c>
      <c r="S112" s="57">
        <f>[7]RCA!U23</f>
        <v>0.99197239999999998</v>
      </c>
      <c r="T112" s="57">
        <f>[7]RCA!V23</f>
        <v>1.562716</v>
      </c>
      <c r="U112" s="57">
        <f>[7]RCA!W23</f>
        <v>1.4419999999999999</v>
      </c>
      <c r="V112" s="57">
        <f>[7]RCA!X23</f>
        <v>0.63509800000000005</v>
      </c>
      <c r="W112" s="57">
        <f>[7]RCA!Y23</f>
        <v>2.9951987999999998</v>
      </c>
      <c r="X112" s="58">
        <f>[7]RCA!Z23</f>
        <v>0.79548960000000002</v>
      </c>
      <c r="Y112" s="58">
        <f>[7]RCA!AA23</f>
        <v>1.5964175999999999</v>
      </c>
      <c r="Z112" s="57">
        <f>[7]RCA!AB23</f>
        <v>2.1429355999999999</v>
      </c>
      <c r="AA112" s="57">
        <f>[7]RCA!AC23</f>
        <v>2.1731846400000001</v>
      </c>
      <c r="AB112" s="57">
        <v>6.7367062499999992</v>
      </c>
      <c r="AC112" s="57">
        <v>2.1442992000000003</v>
      </c>
      <c r="AD112" s="57">
        <v>2.1442992000000003</v>
      </c>
      <c r="AE112" s="57">
        <f>[7]RCA!AD23</f>
        <v>5.9999999999999609E-2</v>
      </c>
      <c r="AF112" s="57">
        <v>2.3381500000000002</v>
      </c>
      <c r="AG112" s="57">
        <v>1.1575</v>
      </c>
      <c r="AH112" s="57">
        <v>4.5056400000000005</v>
      </c>
      <c r="AI112" s="57">
        <v>4.5056400000000005</v>
      </c>
      <c r="AJ112" s="58">
        <f>[7]RCA!AE23</f>
        <v>4.5056400000000005</v>
      </c>
      <c r="AK112" s="58">
        <v>4.9562040000000014</v>
      </c>
      <c r="AL112" s="58">
        <v>4.9562040000000014</v>
      </c>
      <c r="AM112" s="58">
        <v>2.7474080000000001</v>
      </c>
      <c r="AN112" s="58">
        <v>2.7474080000000001</v>
      </c>
      <c r="AO112" s="58">
        <f>[7]RCA!AF23</f>
        <v>2.9799899999999999</v>
      </c>
      <c r="AP112" s="58">
        <v>3.1289894999999999</v>
      </c>
      <c r="AQ112" s="58">
        <v>3.7572500000000004</v>
      </c>
      <c r="AR112" s="58">
        <v>4.3040000000000003</v>
      </c>
      <c r="AS112" s="58">
        <f>[7]RCA!AJ23</f>
        <v>4.8041</v>
      </c>
      <c r="AT112" s="58">
        <v>4.900182</v>
      </c>
      <c r="AU112" s="58">
        <v>3.400182</v>
      </c>
      <c r="AV112" s="58">
        <v>2.0499999999999998</v>
      </c>
      <c r="AW112" s="58">
        <v>2.0499999999999998</v>
      </c>
      <c r="AX112" s="58">
        <f>[7]RCA!AO23</f>
        <v>1.003679</v>
      </c>
      <c r="AY112" s="58"/>
      <c r="AZ112" s="58">
        <v>1.9411538461538462</v>
      </c>
      <c r="BA112" s="58">
        <v>1.8440961538461538</v>
      </c>
      <c r="BB112" s="58">
        <v>2.2700653846153842</v>
      </c>
      <c r="BC112" s="58">
        <v>2.1565621153846148</v>
      </c>
      <c r="BD112" s="58">
        <v>3.2091474358974357</v>
      </c>
      <c r="BE112" s="58">
        <v>3.0486900641025638</v>
      </c>
      <c r="BF112" s="58">
        <f>[7]RCA!AV23</f>
        <v>2.5169999999999999</v>
      </c>
      <c r="BG112" s="58">
        <v>3.0204</v>
      </c>
      <c r="BH112" s="58">
        <v>2.86938</v>
      </c>
      <c r="BI112" s="58">
        <v>3.2127999999999997</v>
      </c>
      <c r="BJ112" s="58">
        <v>3.0521599999999993</v>
      </c>
      <c r="BK112" s="58">
        <v>1.9803288925895088</v>
      </c>
      <c r="BL112" s="58">
        <v>1.8813124479600334</v>
      </c>
      <c r="BM112" s="58">
        <v>1.9803288925895088</v>
      </c>
      <c r="BN112" s="58">
        <v>1.8813124479600334</v>
      </c>
      <c r="BO112" s="58">
        <f>[7]RCA!BE23</f>
        <v>2.0063288925895089</v>
      </c>
      <c r="BP112" s="58">
        <v>2.1066453372189846</v>
      </c>
      <c r="BQ112" s="58">
        <v>2.1066453372189846</v>
      </c>
      <c r="BR112" s="58">
        <v>1.931793774229809</v>
      </c>
      <c r="BS112" s="58">
        <v>1.7714548909687349</v>
      </c>
      <c r="BT112" s="58">
        <v>1.5479880021856789</v>
      </c>
      <c r="BU112" s="58">
        <v>1.5479880021856789</v>
      </c>
      <c r="BV112" s="58">
        <v>1.4195049980042675</v>
      </c>
      <c r="BW112" s="58">
        <v>1.6753266678809327</v>
      </c>
      <c r="BX112" s="58">
        <v>1.6753266678809327</v>
      </c>
      <c r="BY112" s="58">
        <v>1.6058006111638741</v>
      </c>
      <c r="BZ112" s="57">
        <v>1.0169999999999999</v>
      </c>
      <c r="CA112" s="58">
        <f>[7]RCA!BQ23</f>
        <v>1.0169999999999999</v>
      </c>
      <c r="CB112" s="58">
        <v>0.91529999999999989</v>
      </c>
      <c r="CC112" s="58">
        <v>0.91529999999999989</v>
      </c>
      <c r="CD112" s="58">
        <v>0.86953499999999984</v>
      </c>
      <c r="CE112" s="58">
        <v>0.88877499999999998</v>
      </c>
      <c r="CF112" s="58">
        <v>0.88877499999999998</v>
      </c>
      <c r="CG112" s="58">
        <v>0.8443362499999999</v>
      </c>
      <c r="CH112" s="58">
        <v>0.77524999999999999</v>
      </c>
      <c r="CI112" s="58">
        <v>0.77524999999999999</v>
      </c>
      <c r="CJ112" s="57">
        <v>0.68669999999999998</v>
      </c>
      <c r="CK112" s="57">
        <v>0.68669999999999998</v>
      </c>
      <c r="CL112" s="58">
        <f>[7]RCA!CB23</f>
        <v>0.38159999999999999</v>
      </c>
      <c r="CM112" s="58">
        <v>0.72103499999999998</v>
      </c>
      <c r="CN112" s="58">
        <v>0.96867999999999987</v>
      </c>
      <c r="CO112" s="58">
        <v>0.96867999999999987</v>
      </c>
      <c r="CP112" s="58">
        <v>0.98805359999999987</v>
      </c>
      <c r="CQ112" s="58">
        <v>0.96867999999999987</v>
      </c>
      <c r="CR112" s="58">
        <v>0.92024599999999979</v>
      </c>
      <c r="CS112" s="58">
        <v>0.92024599999999979</v>
      </c>
      <c r="CT112" s="58">
        <v>1.27081</v>
      </c>
      <c r="CU112" s="58">
        <v>0.98805359999999987</v>
      </c>
      <c r="CV112" s="58">
        <v>1.8323664</v>
      </c>
      <c r="CW112" s="58">
        <v>1.8517399999999999</v>
      </c>
      <c r="CX112" s="58">
        <v>1.8323664</v>
      </c>
      <c r="CY112" s="58">
        <v>1.8517399999999999</v>
      </c>
      <c r="CZ112" s="58">
        <v>2.1017399999999999</v>
      </c>
      <c r="DA112" s="58">
        <f>[7]RCA!CN23</f>
        <v>1.441948</v>
      </c>
      <c r="DB112" s="57">
        <v>1.4904540000000002</v>
      </c>
      <c r="DC112" s="57">
        <v>1.4904540000000002</v>
      </c>
      <c r="DD112" s="57">
        <v>1.4904540000000002</v>
      </c>
      <c r="DE112" s="57">
        <v>1.5498405</v>
      </c>
      <c r="DF112" s="57">
        <v>1.5498405</v>
      </c>
      <c r="DG112" s="57">
        <v>1.5498405</v>
      </c>
      <c r="DH112" s="57">
        <v>3.1704090000000003</v>
      </c>
      <c r="DI112" s="57">
        <v>3.1704090000000003</v>
      </c>
      <c r="DJ112" s="57">
        <v>3.1704090000000003</v>
      </c>
      <c r="DK112" s="57">
        <v>3.1704090000000003</v>
      </c>
      <c r="DL112" s="57">
        <v>3.1704090000000003</v>
      </c>
      <c r="DM112" s="57">
        <v>3.1704090000000003</v>
      </c>
      <c r="DN112" s="59">
        <f>[7]RCA!DA23</f>
        <v>1.0387999999999999</v>
      </c>
      <c r="DO112" s="57">
        <v>3.1704090000000003</v>
      </c>
      <c r="DP112" s="57">
        <v>0.73339907624962886</v>
      </c>
      <c r="DQ112" s="57">
        <v>0.74836640433635604</v>
      </c>
      <c r="DR112" s="57">
        <v>0.76333373242308322</v>
      </c>
      <c r="DS112" s="57">
        <v>0.73732730718722161</v>
      </c>
      <c r="DT112" s="57">
        <v>0.75237480325226702</v>
      </c>
      <c r="DU112" s="57">
        <v>0.75237480325226702</v>
      </c>
      <c r="DV112" s="60">
        <f>[7]RCA!DN23</f>
        <v>0.77494604734983508</v>
      </c>
      <c r="DW112" s="61">
        <f>[7]RCA!DM23</f>
        <v>0.75237480325226702</v>
      </c>
      <c r="DX112" s="62">
        <f>[7]RCA!DN23</f>
        <v>0.77494604734983508</v>
      </c>
      <c r="DZ112" s="57">
        <f>[7]RCA!DP23</f>
        <v>0.79822238566235515</v>
      </c>
      <c r="EC112" s="57">
        <f>[7]RCA!DS23</f>
        <v>0.8381335049454729</v>
      </c>
      <c r="EF112" s="57">
        <f>[7]RCA!DV23</f>
        <v>0.88004018019274655</v>
      </c>
      <c r="EI112" s="57">
        <f>[7]RCA!DY23</f>
        <v>0.9240421892023839</v>
      </c>
      <c r="EL112" s="57">
        <f>[7]RCA!EB23</f>
        <v>0.97024429866250317</v>
      </c>
      <c r="EO112" s="57">
        <f>[7]RCA!EE23</f>
        <v>1.0187565135956285</v>
      </c>
    </row>
    <row r="113" spans="1:145" ht="15.5" x14ac:dyDescent="0.35">
      <c r="A113" s="56" t="s">
        <v>72</v>
      </c>
      <c r="B113" s="57">
        <f>[5]GUINEE!D38/1000</f>
        <v>0.16500000000000001</v>
      </c>
      <c r="C113" s="57">
        <f>[5]GUINEE!E38/1000</f>
        <v>0.45400000000000001</v>
      </c>
      <c r="D113" s="57">
        <f>[5]GUINEE!F38/1000</f>
        <v>0.30099999999999999</v>
      </c>
      <c r="E113" s="57">
        <f>[5]GUINEE!G38/1000</f>
        <v>0.437</v>
      </c>
      <c r="F113" s="57">
        <f>[5]GUINEE!H38/1000</f>
        <v>0.221</v>
      </c>
      <c r="G113" s="57">
        <f>[5]GUINEE!I38/1000</f>
        <v>0.157</v>
      </c>
      <c r="H113" s="57">
        <f>[5]GUINEE!J38/1000</f>
        <v>0.107</v>
      </c>
      <c r="I113" s="57">
        <f>[5]GUINEE!K38/1000</f>
        <v>8.3699999999999997E-2</v>
      </c>
      <c r="J113" s="57">
        <f>[5]GUINEE!L38/1000</f>
        <v>0.19762000000000002</v>
      </c>
      <c r="K113" s="57">
        <f>[5]GUINEE!M38/1000</f>
        <v>0.10879999999999999</v>
      </c>
      <c r="L113" s="57">
        <f>[5]GUINEE!N38/1000</f>
        <v>6.720000000000001E-2</v>
      </c>
      <c r="M113" s="57">
        <f>[5]GUINEE!O38/1000</f>
        <v>1.4E-2</v>
      </c>
      <c r="N113" s="57">
        <f>[5]GUINEE!P38/1000</f>
        <v>6.2E-2</v>
      </c>
      <c r="O113" s="57">
        <f>[5]GUINEE!Q38/1000</f>
        <v>8.6999999999999994E-2</v>
      </c>
      <c r="P113" s="57">
        <f>[5]GUINEE!R38/1000</f>
        <v>8.3299999999999999E-2</v>
      </c>
      <c r="Q113" s="57">
        <f>[5]GUINEE!S38/1000</f>
        <v>6.5200000000000008E-2</v>
      </c>
      <c r="R113" s="57">
        <f>[5]GUINEE!T38/1000</f>
        <v>8.3699999999999997E-2</v>
      </c>
      <c r="S113" s="57">
        <f>[5]GUINEE!U38/1000</f>
        <v>0.1976</v>
      </c>
      <c r="T113" s="57">
        <f>[5]GUINEE!V38/1000</f>
        <v>0.10840000000000001</v>
      </c>
      <c r="U113" s="57">
        <f>[5]GUINEE!W38/1000</f>
        <v>0.10840000000000001</v>
      </c>
      <c r="V113" s="57">
        <f>[5]GUINEE!X38/1000</f>
        <v>0</v>
      </c>
      <c r="W113" s="57">
        <f>[5]GUINEE!Y38/1000</f>
        <v>0</v>
      </c>
      <c r="X113" s="58">
        <f>[5]GUINEE!Z38/1000</f>
        <v>0</v>
      </c>
      <c r="Y113" s="58">
        <f>[5]GUINEE!AA38/1000</f>
        <v>0</v>
      </c>
      <c r="Z113" s="57">
        <f>[5]GUINEE!AB38/1000</f>
        <v>0</v>
      </c>
      <c r="AA113" s="57">
        <f>[5]GUINEE!AC38/1000</f>
        <v>0</v>
      </c>
      <c r="AB113" s="57">
        <v>0.16760654422771998</v>
      </c>
      <c r="AC113" s="57">
        <v>0.16760654422771998</v>
      </c>
      <c r="AD113" s="57">
        <v>0.16760654422771998</v>
      </c>
      <c r="AE113" s="57">
        <f>[5]GUINEE!AD38/1000</f>
        <v>0</v>
      </c>
      <c r="AF113" s="57">
        <v>0.17766293688138318</v>
      </c>
      <c r="AG113" s="57">
        <v>0.17766293688138318</v>
      </c>
      <c r="AH113" s="57">
        <v>0.17766293688138318</v>
      </c>
      <c r="AI113" s="57">
        <v>0.17766293688138318</v>
      </c>
      <c r="AJ113" s="58">
        <f>[5]GUINEE!AE38/1000</f>
        <v>0</v>
      </c>
      <c r="AK113" s="58">
        <v>0.18832271309426618</v>
      </c>
      <c r="AL113" s="58">
        <v>0.18832271309426618</v>
      </c>
      <c r="AM113" s="58">
        <v>0.18832271309426618</v>
      </c>
      <c r="AN113" s="58">
        <v>0.18832271309426618</v>
      </c>
      <c r="AO113" s="58">
        <f>[5]GUINEE!AF38/1000</f>
        <v>0</v>
      </c>
      <c r="AP113" s="58">
        <v>0.19962207587992217</v>
      </c>
      <c r="AQ113" s="58">
        <v>0.19962207587992217</v>
      </c>
      <c r="AR113" s="58">
        <v>0.19962207587992217</v>
      </c>
      <c r="AS113" s="58">
        <f>[5]GUINEE!AJ38/1000</f>
        <v>0</v>
      </c>
      <c r="AT113" s="58">
        <v>0</v>
      </c>
      <c r="AU113" s="58">
        <v>0</v>
      </c>
      <c r="AV113" s="58">
        <v>0</v>
      </c>
      <c r="AW113" s="58">
        <v>0</v>
      </c>
      <c r="AX113" s="58">
        <f>[5]GUINEE!AO38/1000</f>
        <v>0</v>
      </c>
      <c r="AY113" s="58"/>
      <c r="AZ113" s="58">
        <v>0</v>
      </c>
      <c r="BA113" s="58">
        <v>0</v>
      </c>
      <c r="BB113" s="58">
        <v>0</v>
      </c>
      <c r="BC113" s="58">
        <v>0</v>
      </c>
      <c r="BD113" s="58">
        <v>0</v>
      </c>
      <c r="BE113" s="58">
        <v>0</v>
      </c>
      <c r="BF113" s="58">
        <f>[5]GUINEE!AV38/1000</f>
        <v>0</v>
      </c>
      <c r="BG113" s="58">
        <v>0</v>
      </c>
      <c r="BH113" s="58">
        <v>0</v>
      </c>
      <c r="BI113" s="58">
        <v>0</v>
      </c>
      <c r="BJ113" s="58">
        <v>0</v>
      </c>
      <c r="BK113" s="58">
        <v>0</v>
      </c>
      <c r="BL113" s="58">
        <v>0</v>
      </c>
      <c r="BM113" s="58">
        <v>0</v>
      </c>
      <c r="BN113" s="58">
        <v>0</v>
      </c>
      <c r="BO113" s="58">
        <f>[5]GUINEE!BE38/1000</f>
        <v>0</v>
      </c>
      <c r="BP113" s="58">
        <v>0</v>
      </c>
      <c r="BQ113" s="58">
        <v>0</v>
      </c>
      <c r="BR113" s="58">
        <v>0</v>
      </c>
      <c r="BS113" s="58">
        <v>0</v>
      </c>
      <c r="BT113" s="58">
        <v>0</v>
      </c>
      <c r="BU113" s="58">
        <v>0</v>
      </c>
      <c r="BV113" s="58">
        <v>0</v>
      </c>
      <c r="BW113" s="58">
        <v>0</v>
      </c>
      <c r="BX113" s="58">
        <v>0</v>
      </c>
      <c r="BY113" s="58">
        <v>0</v>
      </c>
      <c r="BZ113" s="57">
        <v>0</v>
      </c>
      <c r="CA113" s="58">
        <f>[5]GUINEE!BQ38/1000</f>
        <v>0</v>
      </c>
      <c r="CB113" s="58">
        <v>0</v>
      </c>
      <c r="CC113" s="58">
        <v>0</v>
      </c>
      <c r="CD113" s="58">
        <v>0</v>
      </c>
      <c r="CE113" s="58">
        <v>0</v>
      </c>
      <c r="CF113" s="58">
        <v>0</v>
      </c>
      <c r="CG113" s="58">
        <v>0</v>
      </c>
      <c r="CH113" s="58">
        <v>0</v>
      </c>
      <c r="CI113" s="58">
        <v>0</v>
      </c>
      <c r="CJ113" s="57">
        <v>0</v>
      </c>
      <c r="CK113" s="57">
        <v>0</v>
      </c>
      <c r="CL113" s="58">
        <f>[5]GUINEE!CD38/1000</f>
        <v>0</v>
      </c>
      <c r="CM113" s="58">
        <v>0</v>
      </c>
      <c r="CN113" s="58">
        <v>0</v>
      </c>
      <c r="CO113" s="58">
        <v>0</v>
      </c>
      <c r="CP113" s="58">
        <v>0</v>
      </c>
      <c r="CQ113" s="58">
        <v>0</v>
      </c>
      <c r="CR113" s="58">
        <v>0</v>
      </c>
      <c r="CS113" s="58">
        <v>0</v>
      </c>
      <c r="CT113" s="58">
        <v>0</v>
      </c>
      <c r="CU113" s="58">
        <v>0</v>
      </c>
      <c r="CV113" s="58">
        <v>0</v>
      </c>
      <c r="CW113" s="58">
        <v>0</v>
      </c>
      <c r="CX113" s="58">
        <v>0</v>
      </c>
      <c r="CY113" s="58">
        <v>0</v>
      </c>
      <c r="CZ113" s="58">
        <v>0</v>
      </c>
      <c r="DA113" s="58">
        <f>[5]GUINEE!CP38/1000</f>
        <v>0</v>
      </c>
      <c r="DB113" s="57">
        <v>0</v>
      </c>
      <c r="DC113" s="57">
        <v>0</v>
      </c>
      <c r="DD113" s="57">
        <v>0</v>
      </c>
      <c r="DE113" s="57">
        <v>0</v>
      </c>
      <c r="DF113" s="57">
        <v>0</v>
      </c>
      <c r="DG113" s="57">
        <v>0</v>
      </c>
      <c r="DH113" s="57">
        <v>0</v>
      </c>
      <c r="DI113" s="57">
        <v>0</v>
      </c>
      <c r="DJ113" s="57">
        <v>0</v>
      </c>
      <c r="DK113" s="57">
        <v>0</v>
      </c>
      <c r="DL113" s="57">
        <v>0</v>
      </c>
      <c r="DM113" s="57">
        <v>0</v>
      </c>
      <c r="DN113" s="59">
        <f>[5]GUINEE!DC38/1000</f>
        <v>1.9199999999999999E-5</v>
      </c>
      <c r="DO113" s="57">
        <v>0</v>
      </c>
      <c r="DP113" s="57">
        <v>1.3340735999999999E-2</v>
      </c>
      <c r="DQ113" s="57">
        <v>1.3340735999999999E-2</v>
      </c>
      <c r="DR113" s="57">
        <v>1.3340735999999999E-2</v>
      </c>
      <c r="DS113" s="57">
        <v>2.0352000000000001E-5</v>
      </c>
      <c r="DT113" s="57">
        <v>2.0352000000000001E-5</v>
      </c>
      <c r="DU113" s="57">
        <v>2.0352000000000001E-5</v>
      </c>
      <c r="DV113" s="60">
        <f>[5]GUINEE!DN38/1000</f>
        <v>2.0352000000000001E-5</v>
      </c>
      <c r="DW113" s="61">
        <f>[5]GUINEE!DO38/1000</f>
        <v>2.0352000000000001E-5</v>
      </c>
      <c r="DX113" s="62">
        <f>[5]GUINEE!DP38/1000</f>
        <v>2.0352000000000001E-5</v>
      </c>
      <c r="DZ113" s="57">
        <f>[5]GUINEE!DR38/1000</f>
        <v>2.1573120000000003E-5</v>
      </c>
      <c r="EC113" s="57">
        <f>[5]GUINEE!DU38/1000</f>
        <v>2.2867507200000003E-5</v>
      </c>
      <c r="EF113" s="57">
        <f>[5]GUINEE!DX38/1000</f>
        <v>2.4239557632000006E-5</v>
      </c>
      <c r="EI113" s="57">
        <f>[5]GUINEE!EA38/1000</f>
        <v>2.5693931089920008E-5</v>
      </c>
      <c r="EL113" s="57">
        <f>[5]GUINEE!ED38/1000</f>
        <v>2.7235566955315211E-5</v>
      </c>
      <c r="EO113" s="57">
        <f>[5]GUINEE!EG38/1000</f>
        <v>2.8869700972634126E-5</v>
      </c>
    </row>
    <row r="114" spans="1:145" ht="15.5" x14ac:dyDescent="0.35">
      <c r="A114" s="2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8"/>
      <c r="Y114" s="58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7"/>
      <c r="CA114" s="58"/>
      <c r="CB114" s="58"/>
      <c r="CC114" s="58"/>
      <c r="CD114" s="58"/>
      <c r="CE114" s="58"/>
      <c r="CF114" s="58"/>
      <c r="CG114" s="58"/>
      <c r="CH114" s="58"/>
      <c r="CI114" s="58"/>
      <c r="CJ114" s="57"/>
      <c r="CK114" s="57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>
        <v>6.6402150944284921E-2</v>
      </c>
      <c r="CX114" s="58"/>
      <c r="CY114" s="81">
        <v>6.593316434434926E-2</v>
      </c>
      <c r="CZ114" s="58"/>
      <c r="DA114" s="58">
        <f>DA115/CL115-1</f>
        <v>2.0159015534542579E-2</v>
      </c>
      <c r="DB114" s="57"/>
      <c r="DC114" s="83"/>
      <c r="DD114" s="57"/>
      <c r="DE114" s="57"/>
      <c r="DF114" s="83"/>
      <c r="DG114" s="57"/>
      <c r="DH114" s="57"/>
      <c r="DI114" s="57"/>
      <c r="DJ114" s="57"/>
      <c r="DK114" s="57"/>
      <c r="DL114" s="57"/>
      <c r="DM114" s="57"/>
      <c r="DN114" s="59"/>
      <c r="DO114" s="57"/>
      <c r="DP114" s="57"/>
      <c r="DQ114" s="57">
        <v>2.3055816383819927E-2</v>
      </c>
      <c r="DR114" s="57"/>
      <c r="DS114" s="57"/>
      <c r="DT114" s="57">
        <v>5.1407473050451458E-2</v>
      </c>
      <c r="DU114" s="57">
        <v>8.0232641915541913E-2</v>
      </c>
      <c r="DV114" s="60"/>
      <c r="DW114" s="125">
        <f>DW115/DN115-1</f>
        <v>8.0232641915541913E-2</v>
      </c>
      <c r="DX114" s="62"/>
      <c r="DZ114" s="57"/>
      <c r="EC114" s="57"/>
      <c r="EF114" s="57"/>
      <c r="EI114" s="57"/>
      <c r="EL114" s="57"/>
      <c r="EO114" s="57"/>
    </row>
    <row r="115" spans="1:145" ht="15.5" x14ac:dyDescent="0.35">
      <c r="A115" s="56" t="s">
        <v>106</v>
      </c>
      <c r="B115" s="57">
        <f t="shared" ref="B115:Z115" si="69">B116+B117+B118</f>
        <v>68.109000000000009</v>
      </c>
      <c r="C115" s="57">
        <f t="shared" si="69"/>
        <v>90.132000000000005</v>
      </c>
      <c r="D115" s="57">
        <f t="shared" si="69"/>
        <v>124.44399999999999</v>
      </c>
      <c r="E115" s="57">
        <f t="shared" si="69"/>
        <v>119.84299999999999</v>
      </c>
      <c r="F115" s="57">
        <f t="shared" si="69"/>
        <v>117.458</v>
      </c>
      <c r="G115" s="57">
        <f t="shared" si="69"/>
        <v>114.99799999999999</v>
      </c>
      <c r="H115" s="57">
        <f t="shared" si="69"/>
        <v>100.74000000000001</v>
      </c>
      <c r="I115" s="57">
        <f t="shared" si="69"/>
        <v>92.757000000000005</v>
      </c>
      <c r="J115" s="57">
        <f t="shared" si="69"/>
        <v>144.48724035976429</v>
      </c>
      <c r="K115" s="57">
        <f t="shared" si="69"/>
        <v>144.0360508474576</v>
      </c>
      <c r="L115" s="57">
        <f t="shared" si="69"/>
        <v>164.30343441975867</v>
      </c>
      <c r="M115" s="57">
        <f t="shared" si="69"/>
        <v>169.541</v>
      </c>
      <c r="N115" s="57">
        <f t="shared" si="69"/>
        <v>168.9159183548814</v>
      </c>
      <c r="O115" s="57">
        <f t="shared" si="69"/>
        <v>161.46999999999997</v>
      </c>
      <c r="P115" s="57">
        <f t="shared" si="69"/>
        <v>155.92599999999999</v>
      </c>
      <c r="Q115" s="57">
        <f t="shared" si="69"/>
        <v>173.53800000000001</v>
      </c>
      <c r="R115" s="57">
        <f t="shared" si="69"/>
        <v>155.79126500000001</v>
      </c>
      <c r="S115" s="57">
        <f t="shared" si="69"/>
        <v>163.83727999999999</v>
      </c>
      <c r="T115" s="57">
        <f t="shared" si="69"/>
        <v>185.49880000000002</v>
      </c>
      <c r="U115" s="57">
        <f t="shared" si="69"/>
        <v>150.58924100000002</v>
      </c>
      <c r="V115" s="57">
        <f t="shared" si="69"/>
        <v>189.33824000000001</v>
      </c>
      <c r="W115" s="57">
        <f t="shared" si="69"/>
        <v>131.85838200000001</v>
      </c>
      <c r="X115" s="58">
        <f t="shared" si="69"/>
        <v>87.270731000000012</v>
      </c>
      <c r="Y115" s="58">
        <f t="shared" si="69"/>
        <v>71.161720000000003</v>
      </c>
      <c r="Z115" s="57">
        <f t="shared" si="69"/>
        <v>81.417720000000003</v>
      </c>
      <c r="AA115" s="57">
        <f>AA116+AA117+AA118</f>
        <v>108.1605199</v>
      </c>
      <c r="AB115" s="57">
        <v>162.68474199999997</v>
      </c>
      <c r="AC115" s="57">
        <v>157.35368199999999</v>
      </c>
      <c r="AD115" s="57">
        <v>145.00685999999999</v>
      </c>
      <c r="AE115" s="57">
        <f>AE116+AE117+AE118</f>
        <v>121.871832</v>
      </c>
      <c r="AF115" s="57">
        <v>150.92751999999999</v>
      </c>
      <c r="AG115" s="57">
        <v>201.28773509999999</v>
      </c>
      <c r="AH115" s="57">
        <v>201.28773509999999</v>
      </c>
      <c r="AI115" s="57">
        <v>201.28773509999999</v>
      </c>
      <c r="AJ115" s="58">
        <f>AJ116+AJ117+AJ118</f>
        <v>128.88323855000002</v>
      </c>
      <c r="AK115" s="58">
        <v>213.30886999999996</v>
      </c>
      <c r="AL115" s="58">
        <v>138.88131399999997</v>
      </c>
      <c r="AM115" s="58">
        <v>138.654314</v>
      </c>
      <c r="AN115" s="58">
        <v>138.654314</v>
      </c>
      <c r="AO115" s="58">
        <f>AO116+AO117+AO118</f>
        <v>154.25807012000001</v>
      </c>
      <c r="AP115" s="58">
        <v>175.55523807500001</v>
      </c>
      <c r="AQ115" s="58">
        <v>174.565975095</v>
      </c>
      <c r="AR115" s="58">
        <v>175.93687641000002</v>
      </c>
      <c r="AS115" s="58">
        <f>AS116+AS117+AS118</f>
        <v>156.18829460000001</v>
      </c>
      <c r="AT115" s="58">
        <v>181.916925445</v>
      </c>
      <c r="AU115" s="58">
        <v>174.76486603000001</v>
      </c>
      <c r="AV115" s="58">
        <v>186.54797845000002</v>
      </c>
      <c r="AW115" s="58">
        <v>186.54797845000002</v>
      </c>
      <c r="AX115" s="58">
        <f>AX116+AX117+AX118</f>
        <v>159.454573805</v>
      </c>
      <c r="AY115" s="58"/>
      <c r="AZ115" s="58">
        <v>148.99524975</v>
      </c>
      <c r="BA115" s="58">
        <v>148.87144707475002</v>
      </c>
      <c r="BB115" s="58">
        <v>138.81636137375</v>
      </c>
      <c r="BC115" s="58">
        <v>138.7020593673125</v>
      </c>
      <c r="BD115" s="58">
        <v>125.2749347525</v>
      </c>
      <c r="BE115" s="58">
        <v>125.17893341487499</v>
      </c>
      <c r="BF115" s="58">
        <f>BF116+BF117+BF118</f>
        <v>135.28750700000001</v>
      </c>
      <c r="BG115" s="58">
        <v>136.67142514500003</v>
      </c>
      <c r="BH115" s="58">
        <v>144.54823356000003</v>
      </c>
      <c r="BI115" s="58">
        <v>126.67363036000002</v>
      </c>
      <c r="BJ115" s="58">
        <v>144.53482526000002</v>
      </c>
      <c r="BK115" s="58">
        <v>137.629588678082</v>
      </c>
      <c r="BL115" s="58">
        <v>155.10030927808199</v>
      </c>
      <c r="BM115" s="58">
        <v>137.629588678082</v>
      </c>
      <c r="BN115" s="58">
        <v>155.10030927808199</v>
      </c>
      <c r="BO115" s="58">
        <f>BO116+BO117+BO118</f>
        <v>136.59515944906275</v>
      </c>
      <c r="BP115" s="58">
        <v>185.08453081519067</v>
      </c>
      <c r="BQ115" s="58">
        <v>163.5416101327769</v>
      </c>
      <c r="BR115" s="58">
        <v>158.42340971907524</v>
      </c>
      <c r="BS115" s="58">
        <v>157.33911558546566</v>
      </c>
      <c r="BT115" s="58">
        <v>190.34200561575068</v>
      </c>
      <c r="BU115" s="58">
        <v>178.60745167710976</v>
      </c>
      <c r="BV115" s="58">
        <v>169.06688019515855</v>
      </c>
      <c r="BW115" s="58">
        <v>173.97979640132934</v>
      </c>
      <c r="BX115" s="58">
        <v>173.97979640132934</v>
      </c>
      <c r="BY115" s="58">
        <v>169.52981827404113</v>
      </c>
      <c r="BZ115" s="57">
        <v>150.73094901580438</v>
      </c>
      <c r="CA115" s="58">
        <f>CA116+CA117+CA118</f>
        <v>169.61377065080438</v>
      </c>
      <c r="CB115" s="58">
        <v>206.85805439026973</v>
      </c>
      <c r="CC115" s="58">
        <v>206.85805439026973</v>
      </c>
      <c r="CD115" s="58">
        <v>202.89636725334276</v>
      </c>
      <c r="CE115" s="58">
        <v>188.89188250811725</v>
      </c>
      <c r="CF115" s="58">
        <v>188.89188250811725</v>
      </c>
      <c r="CG115" s="58">
        <v>185.8285039652979</v>
      </c>
      <c r="CH115" s="58">
        <v>177.14542203096454</v>
      </c>
      <c r="CI115" s="58">
        <v>177.14542203096454</v>
      </c>
      <c r="CJ115" s="57">
        <v>219.3832605678175</v>
      </c>
      <c r="CK115" s="57">
        <v>219.3832605678175</v>
      </c>
      <c r="CL115" s="58">
        <f>CL116+CL117+CL118</f>
        <v>203.93934300820996</v>
      </c>
      <c r="CM115" s="58">
        <v>238.07535182202008</v>
      </c>
      <c r="CN115" s="58">
        <v>230.74575957057431</v>
      </c>
      <c r="CO115" s="58">
        <v>230.74575957057431</v>
      </c>
      <c r="CP115" s="58">
        <v>231.99905039307924</v>
      </c>
      <c r="CQ115" s="58">
        <v>230.74575957057431</v>
      </c>
      <c r="CR115" s="58">
        <v>216.25579377931967</v>
      </c>
      <c r="CS115" s="58">
        <v>226.527015566735</v>
      </c>
      <c r="CT115" s="58">
        <v>222.11982232756537</v>
      </c>
      <c r="CU115" s="58">
        <v>211.04903441856877</v>
      </c>
      <c r="CV115" s="58">
        <v>223.22377819427504</v>
      </c>
      <c r="CW115" s="58">
        <v>216.45545104532292</v>
      </c>
      <c r="CX115" s="58">
        <v>224.72575293127505</v>
      </c>
      <c r="CY115" s="58">
        <v>217.89924104532292</v>
      </c>
      <c r="CZ115" s="58">
        <v>218.10450632931665</v>
      </c>
      <c r="DA115" s="58">
        <f t="shared" ref="DA115" si="70">DA116+DA117+DA118</f>
        <v>208.05055939201685</v>
      </c>
      <c r="DB115" s="57">
        <v>232.65662021141486</v>
      </c>
      <c r="DC115" s="57">
        <v>228.82673270140083</v>
      </c>
      <c r="DD115" s="57">
        <v>227.54326128137282</v>
      </c>
      <c r="DE115" s="57">
        <v>191.94521138624356</v>
      </c>
      <c r="DF115" s="57">
        <v>185.96488718624357</v>
      </c>
      <c r="DG115" s="57">
        <v>185.96488718624357</v>
      </c>
      <c r="DH115" s="57">
        <v>192.06097695258649</v>
      </c>
      <c r="DI115" s="57">
        <v>186.08769123258651</v>
      </c>
      <c r="DJ115" s="57">
        <v>186.08769123258651</v>
      </c>
      <c r="DK115" s="57">
        <v>175.82984155758652</v>
      </c>
      <c r="DL115" s="57">
        <v>174.33652012758648</v>
      </c>
      <c r="DM115" s="57">
        <v>174.33652012758648</v>
      </c>
      <c r="DN115" s="59">
        <f t="shared" ref="DN115" si="71">DN116+DN117+DN118</f>
        <v>167.10206823066491</v>
      </c>
      <c r="DO115" s="57">
        <v>174.33652012758648</v>
      </c>
      <c r="DP115" s="57">
        <v>179.02516555086379</v>
      </c>
      <c r="DQ115" s="57">
        <v>178.20133571814142</v>
      </c>
      <c r="DR115" s="57">
        <v>177.37750588541905</v>
      </c>
      <c r="DS115" s="57">
        <v>175.68259351173251</v>
      </c>
      <c r="DT115" s="57">
        <v>175.69236329990753</v>
      </c>
      <c r="DU115" s="57">
        <v>180.50910863436232</v>
      </c>
      <c r="DV115" s="60">
        <f>DV116+DV117+DV118</f>
        <v>180.51711952844985</v>
      </c>
      <c r="DW115" s="61">
        <f>DW116+DW117+DW118</f>
        <v>180.50910863436232</v>
      </c>
      <c r="DX115" s="62">
        <f>DX116+DX117+DX118</f>
        <v>180.51711952844985</v>
      </c>
      <c r="DZ115" s="57">
        <f>DZ116+DZ117+DZ118</f>
        <v>199.7441632809051</v>
      </c>
      <c r="EC115" s="57">
        <f>EC116+EC117+EC118</f>
        <v>219.13517771344516</v>
      </c>
      <c r="EF115" s="57">
        <f>EF116+EF117+EF118</f>
        <v>238.67185433024153</v>
      </c>
      <c r="EI115" s="57">
        <f>EI116+EI117+EI118</f>
        <v>258.36169525641014</v>
      </c>
      <c r="EL115" s="57">
        <f>EL116+EL117+EL118</f>
        <v>278.21305413273797</v>
      </c>
      <c r="EO115" s="57">
        <f>EO116+EO117+EO118</f>
        <v>298.23528695153692</v>
      </c>
    </row>
    <row r="116" spans="1:145" ht="15" customHeight="1" x14ac:dyDescent="0.35">
      <c r="A116" s="56" t="s">
        <v>69</v>
      </c>
      <c r="B116" s="63">
        <f>([2]CAMEROUN!C52+[2]CAMEROUN!D52)/2</f>
        <v>26.5</v>
      </c>
      <c r="C116" s="63">
        <f>([2]CAMEROUN!D52+[2]CAMEROUN!E52)/2</f>
        <v>38.9</v>
      </c>
      <c r="D116" s="63">
        <f>([2]CAMEROUN!E52+[2]CAMEROUN!F52)/2</f>
        <v>61.3</v>
      </c>
      <c r="E116" s="63">
        <f>([2]CAMEROUN!F52+[2]CAMEROUN!G52)/2</f>
        <v>52.65</v>
      </c>
      <c r="F116" s="63">
        <f>([2]CAMEROUN!G52+[2]CAMEROUN!H52)/2</f>
        <v>43.55</v>
      </c>
      <c r="G116" s="63">
        <f>([2]CAMEROUN!H52+[2]CAMEROUN!I52)/2</f>
        <v>46.55</v>
      </c>
      <c r="H116" s="63">
        <f>([2]CAMEROUN!I52+[2]CAMEROUN!J52)/2</f>
        <v>48.7</v>
      </c>
      <c r="I116" s="63">
        <f>([2]CAMEROUN!J52+[2]CAMEROUN!K52)/2</f>
        <v>53.15</v>
      </c>
      <c r="J116" s="63">
        <f>([2]CAMEROUN!K52+[2]CAMEROUN!L52)/2</f>
        <v>65.849999999999994</v>
      </c>
      <c r="K116" s="63">
        <f>([2]CAMEROUN!L52+[2]CAMEROUN!M52)/2</f>
        <v>76.55</v>
      </c>
      <c r="L116" s="63">
        <f>([2]CAMEROUN!M52+[2]CAMEROUN!N52)/2</f>
        <v>75.599999999999994</v>
      </c>
      <c r="M116" s="63">
        <f>([2]CAMEROUN!N52+[2]CAMEROUN!O52)/2</f>
        <v>66</v>
      </c>
      <c r="N116" s="63">
        <f>([2]CAMEROUN!O52+[2]CAMEROUN!P52)/2</f>
        <v>70.182000000000002</v>
      </c>
      <c r="O116" s="63">
        <f>([2]CAMEROUN!P52+[2]CAMEROUN!Q52)/2</f>
        <v>81.492999999999995</v>
      </c>
      <c r="P116" s="63">
        <f>[2]CAMEROUN!AH52</f>
        <v>90.424999999999997</v>
      </c>
      <c r="Q116" s="63">
        <f>[2]CAMEROUN!AI52</f>
        <v>100.89100000000001</v>
      </c>
      <c r="R116" s="63">
        <f>[2]CAMEROUN!AJ52</f>
        <v>92.580265000000011</v>
      </c>
      <c r="S116" s="63">
        <f>[2]CAMEROUN!AK52</f>
        <v>97.745999999999995</v>
      </c>
      <c r="T116" s="63">
        <f>[2]CAMEROUN!AL52</f>
        <v>116.398</v>
      </c>
      <c r="U116" s="63">
        <f>[2]CAMEROUN!AM52</f>
        <v>83.37</v>
      </c>
      <c r="V116" s="63">
        <f>[2]CAMEROUN!AN52</f>
        <v>132.125</v>
      </c>
      <c r="W116" s="63">
        <f>[2]CAMEROUN!AO52</f>
        <v>83.3</v>
      </c>
      <c r="X116" s="2">
        <f>[2]CAMEROUN!AP52</f>
        <v>57.176000000000002</v>
      </c>
      <c r="Y116" s="2">
        <f>[2]CAMEROUN!AQ52</f>
        <v>53.600999999999999</v>
      </c>
      <c r="Z116" s="63">
        <f>[2]CAMEROUN!AR52</f>
        <v>55.741999999999997</v>
      </c>
      <c r="AA116" s="63">
        <f>[2]CAMEROUN!AS52</f>
        <v>76.173152999999999</v>
      </c>
      <c r="AB116" s="63">
        <v>105</v>
      </c>
      <c r="AC116" s="63">
        <v>105</v>
      </c>
      <c r="AD116" s="63">
        <v>105</v>
      </c>
      <c r="AE116" s="63">
        <f>[2]CAMEROUN!AT52</f>
        <v>91.531531999999999</v>
      </c>
      <c r="AF116" s="63">
        <v>106.05</v>
      </c>
      <c r="AG116" s="63">
        <v>167.37899999999999</v>
      </c>
      <c r="AH116" s="63">
        <v>167.37899999999999</v>
      </c>
      <c r="AI116" s="63">
        <v>167.37899999999999</v>
      </c>
      <c r="AJ116" s="2">
        <f>[2]CAMEROUN!AU52</f>
        <v>90.853999999999999</v>
      </c>
      <c r="AK116" s="2">
        <v>172.40036999999998</v>
      </c>
      <c r="AL116" s="2">
        <v>93.575499999999991</v>
      </c>
      <c r="AM116" s="2">
        <v>93.575499999999991</v>
      </c>
      <c r="AN116" s="2">
        <v>93.575499999999991</v>
      </c>
      <c r="AO116" s="2">
        <f>[2]CAMEROUN!AV52</f>
        <v>119.075</v>
      </c>
      <c r="AP116" s="2">
        <v>113.50085</v>
      </c>
      <c r="AQ116" s="2">
        <v>113.50085</v>
      </c>
      <c r="AR116" s="2">
        <v>116.26500000000001</v>
      </c>
      <c r="AS116" s="2">
        <f>[2]CAMEROUN!AZ52</f>
        <v>101.42700000000001</v>
      </c>
      <c r="AT116" s="2">
        <v>119.75295000000001</v>
      </c>
      <c r="AU116" s="2">
        <v>104.50981</v>
      </c>
      <c r="AV116" s="2">
        <v>116.235342</v>
      </c>
      <c r="AW116" s="2">
        <v>116.235342</v>
      </c>
      <c r="AX116" s="2">
        <f>[2]CAMEROUN!BE52</f>
        <v>101.893</v>
      </c>
      <c r="AY116" s="2"/>
      <c r="AZ116" s="2">
        <v>106.580078</v>
      </c>
      <c r="BA116" s="2">
        <v>106.580078</v>
      </c>
      <c r="BB116" s="2">
        <v>106.580078</v>
      </c>
      <c r="BC116" s="2">
        <v>106.580078</v>
      </c>
      <c r="BD116" s="2">
        <v>99.039996000000002</v>
      </c>
      <c r="BE116" s="2">
        <v>99.039996000000002</v>
      </c>
      <c r="BF116" s="2">
        <f>[2]CAMEROUN!BL52</f>
        <v>113.61069500000001</v>
      </c>
      <c r="BG116" s="2">
        <v>119.06400836000002</v>
      </c>
      <c r="BH116" s="2">
        <v>119.06400836000002</v>
      </c>
      <c r="BI116" s="2">
        <v>119.06400836000002</v>
      </c>
      <c r="BJ116" s="2">
        <v>119.06400836000002</v>
      </c>
      <c r="BK116" s="2">
        <v>129.802025678082</v>
      </c>
      <c r="BL116" s="2">
        <v>129.802025678082</v>
      </c>
      <c r="BM116" s="2">
        <v>129.802025678082</v>
      </c>
      <c r="BN116" s="2">
        <v>129.802025678082</v>
      </c>
      <c r="BO116" s="2">
        <f>[2]CAMEROUN!BU52</f>
        <v>130.060902</v>
      </c>
      <c r="BP116" s="2">
        <v>135.39554576625</v>
      </c>
      <c r="BQ116" s="2">
        <v>113.8526250838362</v>
      </c>
      <c r="BR116" s="2">
        <v>113.8526250838362</v>
      </c>
      <c r="BS116" s="2">
        <v>113.8526250838362</v>
      </c>
      <c r="BT116" s="2">
        <v>123.40951763805002</v>
      </c>
      <c r="BU116" s="2">
        <v>113.16652767409187</v>
      </c>
      <c r="BV116" s="2">
        <v>103.77370587714225</v>
      </c>
      <c r="BW116" s="2">
        <v>105.024178365</v>
      </c>
      <c r="BX116" s="2">
        <v>105.024178365</v>
      </c>
      <c r="BY116" s="2">
        <v>103.76388822461999</v>
      </c>
      <c r="BZ116" s="63">
        <v>105.024178365</v>
      </c>
      <c r="CA116" s="2">
        <f>[2]CAMEROUN!CG52</f>
        <v>123.907</v>
      </c>
      <c r="CB116" s="2">
        <v>127.62431165173001</v>
      </c>
      <c r="CC116" s="2">
        <v>127.62431165173001</v>
      </c>
      <c r="CD116" s="2">
        <v>127.62431165173001</v>
      </c>
      <c r="CE116" s="2">
        <v>127.62431165173001</v>
      </c>
      <c r="CF116" s="2">
        <v>127.62431165173001</v>
      </c>
      <c r="CG116" s="2">
        <v>127.62431165173001</v>
      </c>
      <c r="CH116" s="2">
        <v>127.62431165173001</v>
      </c>
      <c r="CI116" s="2">
        <v>127.62431165173001</v>
      </c>
      <c r="CJ116" s="63">
        <v>169.862150188583</v>
      </c>
      <c r="CK116" s="63">
        <v>169.862150188583</v>
      </c>
      <c r="CL116" s="2">
        <f>[2]CAMEROUN!CR52</f>
        <v>154.9</v>
      </c>
      <c r="CM116" s="2">
        <v>174.95801469424049</v>
      </c>
      <c r="CN116" s="2">
        <v>168.0812184453284</v>
      </c>
      <c r="CO116" s="2">
        <v>168.0812184453284</v>
      </c>
      <c r="CP116" s="2">
        <v>168.0812184453284</v>
      </c>
      <c r="CQ116" s="2">
        <v>168.0812184453284</v>
      </c>
      <c r="CR116" s="2">
        <v>159.67715752306196</v>
      </c>
      <c r="CS116" s="2">
        <v>161.22109422599999</v>
      </c>
      <c r="CT116" s="2">
        <v>158.05989629999999</v>
      </c>
      <c r="CU116" s="2">
        <v>150.15690148499999</v>
      </c>
      <c r="CV116" s="2">
        <v>159.64049526299999</v>
      </c>
      <c r="CW116" s="2">
        <v>153.45621</v>
      </c>
      <c r="CX116" s="2">
        <v>161.14247</v>
      </c>
      <c r="CY116" s="2">
        <v>154.9</v>
      </c>
      <c r="CZ116" s="2">
        <v>156.35605999999999</v>
      </c>
      <c r="DA116" s="2">
        <f>[2]CAMEROUN!DD52</f>
        <v>149.332143</v>
      </c>
      <c r="DB116" s="63">
        <v>167.37796950000001</v>
      </c>
      <c r="DC116" s="63">
        <v>164.18981769999999</v>
      </c>
      <c r="DD116" s="63">
        <v>164.18981769999999</v>
      </c>
      <c r="DE116" s="63">
        <v>152.49826709999999</v>
      </c>
      <c r="DF116" s="63">
        <v>146.51794290000001</v>
      </c>
      <c r="DG116" s="63">
        <v>146.51794290000001</v>
      </c>
      <c r="DH116" s="63">
        <v>152.31878585999999</v>
      </c>
      <c r="DI116" s="63">
        <v>146.34550014000001</v>
      </c>
      <c r="DJ116" s="63">
        <v>146.34550014000001</v>
      </c>
      <c r="DK116" s="63">
        <v>136.087650465</v>
      </c>
      <c r="DL116" s="63">
        <v>134.59432903499999</v>
      </c>
      <c r="DM116" s="63">
        <v>134.59432903499999</v>
      </c>
      <c r="DN116" s="6">
        <f>[2]CAMEROUN!DQ52</f>
        <v>127.511047</v>
      </c>
      <c r="DO116" s="63">
        <v>134.59432903499999</v>
      </c>
      <c r="DP116" s="63">
        <v>135.94027232534998</v>
      </c>
      <c r="DQ116" s="63">
        <v>135.94027232534998</v>
      </c>
      <c r="DR116" s="63">
        <v>135.94027232534998</v>
      </c>
      <c r="DS116" s="63">
        <v>128.78615747000001</v>
      </c>
      <c r="DT116" s="63">
        <v>128.78615747000001</v>
      </c>
      <c r="DU116" s="63">
        <v>137.25688010249999</v>
      </c>
      <c r="DV116" s="64">
        <f>[2]CAMEROUN!EA52</f>
        <v>137.25688010249999</v>
      </c>
      <c r="DW116" s="65">
        <f>[2]CAMEROUN!EB52</f>
        <v>137.25688010249999</v>
      </c>
      <c r="DX116" s="66">
        <f>[2]CAMEROUN!EC52</f>
        <v>137.25688010249999</v>
      </c>
      <c r="DZ116" s="63">
        <f>[2]CAMEROUN!EE52</f>
        <v>141.374586505575</v>
      </c>
      <c r="EC116" s="63">
        <f>[2]CAMEROUN!EH52</f>
        <v>145.61582410074226</v>
      </c>
      <c r="EF116" s="63">
        <f>[2]CAMEROUN!EK52</f>
        <v>149.98429882376453</v>
      </c>
      <c r="EI116" s="63">
        <f>[2]CAMEROUN!EN52</f>
        <v>154.48382778847747</v>
      </c>
      <c r="EL116" s="63">
        <f>[2]CAMEROUN!EQ52</f>
        <v>159.11834262213179</v>
      </c>
      <c r="EO116" s="63">
        <f>[2]CAMEROUN!ET52</f>
        <v>163.89189290079574</v>
      </c>
    </row>
    <row r="117" spans="1:145" ht="15.5" x14ac:dyDescent="0.35">
      <c r="A117" s="56" t="s">
        <v>78</v>
      </c>
      <c r="B117" s="57">
        <f>[7]RCA!D10</f>
        <v>8.5239999999999991</v>
      </c>
      <c r="C117" s="57">
        <f>[7]RCA!E10</f>
        <v>6.2320000000000002</v>
      </c>
      <c r="D117" s="57">
        <f>[7]RCA!F10</f>
        <v>10.103999999999999</v>
      </c>
      <c r="E117" s="57">
        <f>[7]RCA!G10</f>
        <v>9.4760000000000009</v>
      </c>
      <c r="F117" s="57">
        <f>[7]RCA!H10</f>
        <v>13.698</v>
      </c>
      <c r="G117" s="57">
        <f>[7]RCA!I10</f>
        <v>4.6900000000000004</v>
      </c>
      <c r="H117" s="57">
        <f>[7]RCA!J10</f>
        <v>9.0429999999999993</v>
      </c>
      <c r="I117" s="57">
        <f>[7]RCA!K10</f>
        <v>6.6779999999999999</v>
      </c>
      <c r="J117" s="57">
        <f>[7]RCA!L10</f>
        <v>11.475240359764292</v>
      </c>
      <c r="K117" s="57">
        <f>[7]RCA!M10</f>
        <v>13.983050847457626</v>
      </c>
      <c r="L117" s="57">
        <f>[7]RCA!N10</f>
        <v>18.044434419758655</v>
      </c>
      <c r="M117" s="57">
        <f>[7]RCA!O10</f>
        <v>17.399999999999999</v>
      </c>
      <c r="N117" s="57">
        <f>[7]RCA!P10</f>
        <v>13.533918354881399</v>
      </c>
      <c r="O117" s="57">
        <f>[7]RCA!Q10</f>
        <v>11.234</v>
      </c>
      <c r="P117" s="57">
        <f>[7]RCA!R10</f>
        <v>9.923</v>
      </c>
      <c r="Q117" s="57">
        <f>[7]RCA!S10</f>
        <v>12.208</v>
      </c>
      <c r="R117" s="57">
        <f>[7]RCA!T10</f>
        <v>0.94799999999999995</v>
      </c>
      <c r="S117" s="57">
        <f>[7]RCA!U10</f>
        <v>2.8702799999999997</v>
      </c>
      <c r="T117" s="57">
        <f>[7]RCA!V10</f>
        <v>2.3358000000000003</v>
      </c>
      <c r="U117" s="57">
        <f>[7]RCA!W10</f>
        <v>1.4087809999999998</v>
      </c>
      <c r="V117" s="57">
        <f>[7]RCA!X10</f>
        <v>0.96599999999999997</v>
      </c>
      <c r="W117" s="57">
        <f>[7]RCA!Y10</f>
        <v>1.7803819999999999</v>
      </c>
      <c r="X117" s="58">
        <f>[7]RCA!Z10</f>
        <v>1.4910000000000001</v>
      </c>
      <c r="Y117" s="58">
        <f>[7]RCA!AA10</f>
        <v>3.173</v>
      </c>
      <c r="Z117" s="57">
        <f>[7]RCA!AB10</f>
        <v>4.2569999999999997</v>
      </c>
      <c r="AA117" s="57">
        <f>[7]RCA!AC10</f>
        <v>8.3829999999999991</v>
      </c>
      <c r="AB117" s="57">
        <v>9.3038399999999992</v>
      </c>
      <c r="AC117" s="57">
        <v>6.3038399999999992</v>
      </c>
      <c r="AD117" s="57">
        <v>6.3038399999999992</v>
      </c>
      <c r="AE117" s="57">
        <f>[7]RCA!AD10</f>
        <v>7.3239999999999998</v>
      </c>
      <c r="AF117" s="57">
        <v>0.57751999999999981</v>
      </c>
      <c r="AG117" s="57">
        <v>0.58873510000000007</v>
      </c>
      <c r="AH117" s="57">
        <v>0.58873510000000007</v>
      </c>
      <c r="AI117" s="57">
        <v>0.58873510000000007</v>
      </c>
      <c r="AJ117" s="58">
        <f>[7]RCA!AE10</f>
        <v>2.5270985499999998</v>
      </c>
      <c r="AK117" s="58">
        <v>0.504</v>
      </c>
      <c r="AL117" s="58">
        <v>0.58799999999999997</v>
      </c>
      <c r="AM117" s="58">
        <v>0.36099999999999999</v>
      </c>
      <c r="AN117" s="58">
        <v>0.36099999999999999</v>
      </c>
      <c r="AO117" s="58">
        <f>[7]RCA!AF10</f>
        <v>0.58799999999999997</v>
      </c>
      <c r="AP117" s="58">
        <v>0.73668</v>
      </c>
      <c r="AQ117" s="58">
        <v>0.43305300000000002</v>
      </c>
      <c r="AR117" s="58">
        <v>0.43305300000000002</v>
      </c>
      <c r="AS117" s="58">
        <f>[7]RCA!AJ10</f>
        <v>0.21404599999999999</v>
      </c>
      <c r="AT117" s="58">
        <v>0.77314880500000005</v>
      </c>
      <c r="AU117" s="58">
        <v>1.9731488050000001</v>
      </c>
      <c r="AV117" s="58">
        <v>1.9731488050000001</v>
      </c>
      <c r="AW117" s="58">
        <v>1.9731488050000001</v>
      </c>
      <c r="AX117" s="58">
        <f>[7]RCA!AO10</f>
        <v>0.67714880500000008</v>
      </c>
      <c r="AY117" s="58"/>
      <c r="AZ117" s="58">
        <v>2.4760535050000003</v>
      </c>
      <c r="BA117" s="58">
        <v>2.35225082975</v>
      </c>
      <c r="BB117" s="58">
        <v>2.2860401287500003</v>
      </c>
      <c r="BC117" s="58">
        <v>2.1717381223125001</v>
      </c>
      <c r="BD117" s="58">
        <v>1.9200267525000001</v>
      </c>
      <c r="BE117" s="58">
        <v>1.8240254148749999</v>
      </c>
      <c r="BF117" s="58">
        <f>[7]RCA!AV10</f>
        <v>1.2319</v>
      </c>
      <c r="BG117" s="58">
        <v>1.2308560000000002</v>
      </c>
      <c r="BH117" s="58">
        <v>1.1693132000000002</v>
      </c>
      <c r="BI117" s="58">
        <v>1.216742</v>
      </c>
      <c r="BJ117" s="58">
        <v>1.1559048999999999</v>
      </c>
      <c r="BK117" s="58">
        <v>1.035128</v>
      </c>
      <c r="BL117" s="58">
        <v>0.98337160000000001</v>
      </c>
      <c r="BM117" s="58">
        <v>1.035128</v>
      </c>
      <c r="BN117" s="58">
        <v>0.98337160000000001</v>
      </c>
      <c r="BO117" s="58">
        <f>[7]RCA!BE10</f>
        <v>0.41939700000000002</v>
      </c>
      <c r="BP117" s="58">
        <v>0.41691928907191217</v>
      </c>
      <c r="BQ117" s="58">
        <v>0.41691928907191217</v>
      </c>
      <c r="BR117" s="58">
        <v>0.38231498807894349</v>
      </c>
      <c r="BS117" s="58">
        <v>0.29203550910896986</v>
      </c>
      <c r="BT117" s="58">
        <v>0.62568946680393411</v>
      </c>
      <c r="BU117" s="58">
        <v>0.62568946680393411</v>
      </c>
      <c r="BV117" s="58">
        <v>0.47793978180231989</v>
      </c>
      <c r="BW117" s="58">
        <v>0.98775964453595611</v>
      </c>
      <c r="BX117" s="58">
        <v>0.98775964453595611</v>
      </c>
      <c r="BY117" s="58">
        <v>0.78865742686666562</v>
      </c>
      <c r="BZ117" s="57">
        <v>0.97009999999999996</v>
      </c>
      <c r="CA117" s="58">
        <f>[7]RCA!BQ10</f>
        <v>0.97009999999999996</v>
      </c>
      <c r="CB117" s="58">
        <v>0.99206737102456</v>
      </c>
      <c r="CC117" s="58">
        <v>0.99206737102456</v>
      </c>
      <c r="CD117" s="58">
        <v>0.94246400247333195</v>
      </c>
      <c r="CE117" s="58">
        <v>0.99206737102456</v>
      </c>
      <c r="CF117" s="58">
        <v>0.99206737102456</v>
      </c>
      <c r="CG117" s="58">
        <v>0.94246400247333195</v>
      </c>
      <c r="CH117" s="58">
        <v>0.99206737102456</v>
      </c>
      <c r="CI117" s="58">
        <v>0.99206737102456</v>
      </c>
      <c r="CJ117" s="57">
        <v>0.99206737102456</v>
      </c>
      <c r="CK117" s="57">
        <v>0.99206737102456</v>
      </c>
      <c r="CL117" s="58">
        <f>[7]RCA!CB10</f>
        <v>0.51029999999999998</v>
      </c>
      <c r="CM117" s="58">
        <v>0.75269805419847913</v>
      </c>
      <c r="CN117" s="58">
        <v>0.50290296259543721</v>
      </c>
      <c r="CO117" s="58">
        <v>0.50290296259543721</v>
      </c>
      <c r="CP117" s="58">
        <v>0.51296102184734593</v>
      </c>
      <c r="CQ117" s="58">
        <v>0.50290296259543721</v>
      </c>
      <c r="CR117" s="58">
        <v>0.47775781446566534</v>
      </c>
      <c r="CS117" s="58">
        <v>0.47775781446566534</v>
      </c>
      <c r="CT117" s="58">
        <v>0.50290296259543721</v>
      </c>
      <c r="CU117" s="58">
        <v>0.51296102184734593</v>
      </c>
      <c r="CV117" s="58">
        <v>0.88225007042123382</v>
      </c>
      <c r="CW117" s="58">
        <v>0.91901049002211865</v>
      </c>
      <c r="CX117" s="58">
        <v>0.88225007042123382</v>
      </c>
      <c r="CY117" s="58">
        <v>0.91901049002211865</v>
      </c>
      <c r="CZ117" s="58">
        <v>0.90982038512189745</v>
      </c>
      <c r="DA117" s="58">
        <f>[7]RCA!CN10</f>
        <v>0.32219999999999999</v>
      </c>
      <c r="DB117" s="57">
        <v>0.46334399999999998</v>
      </c>
      <c r="DC117" s="57">
        <v>0.46334399999999998</v>
      </c>
      <c r="DD117" s="57">
        <v>0.46334399999999998</v>
      </c>
      <c r="DE117" s="57">
        <v>0.56017123932356216</v>
      </c>
      <c r="DF117" s="57">
        <v>0.56017123932356216</v>
      </c>
      <c r="DG117" s="57">
        <v>0.56017123932356216</v>
      </c>
      <c r="DH117" s="57">
        <v>0.56626986192158313</v>
      </c>
      <c r="DI117" s="57">
        <v>0.56626986192158313</v>
      </c>
      <c r="DJ117" s="57">
        <v>0.56626986192158313</v>
      </c>
      <c r="DK117" s="57">
        <v>0.56626986192158313</v>
      </c>
      <c r="DL117" s="57">
        <v>0.56626986192158313</v>
      </c>
      <c r="DM117" s="57">
        <v>0.56626986192158313</v>
      </c>
      <c r="DN117" s="59">
        <f>[7]RCA!DA10</f>
        <v>0.41510000000000002</v>
      </c>
      <c r="DO117" s="57">
        <v>0.56626986192158313</v>
      </c>
      <c r="DP117" s="57">
        <v>0.52409016076970838</v>
      </c>
      <c r="DQ117" s="57">
        <v>0.53478587833643709</v>
      </c>
      <c r="DR117" s="57">
        <v>0.54548159590316581</v>
      </c>
      <c r="DS117" s="57">
        <v>0.47871962057728124</v>
      </c>
      <c r="DT117" s="57">
        <v>0.48848940875232782</v>
      </c>
      <c r="DU117" s="57">
        <v>0.40054470437616385</v>
      </c>
      <c r="DV117" s="60">
        <f>[7]RCA!DN10</f>
        <v>0.40855559846368711</v>
      </c>
      <c r="DW117" s="61">
        <f>[7]RCA!DM10</f>
        <v>0.40054470437616385</v>
      </c>
      <c r="DX117" s="62">
        <f>[7]RCA!DN10</f>
        <v>0.40855559846368711</v>
      </c>
      <c r="DZ117" s="57">
        <f>[7]RCA!DP10</f>
        <v>0.46062641003258842</v>
      </c>
      <c r="EC117" s="57">
        <f>[7]RCA!DS10</f>
        <v>0.55275169203910612</v>
      </c>
      <c r="EF117" s="57">
        <f>[7]RCA!DV10</f>
        <v>0.66330203044692737</v>
      </c>
      <c r="EI117" s="57">
        <f>[7]RCA!DY10</f>
        <v>0.79596243653631282</v>
      </c>
      <c r="EL117" s="57">
        <f>[7]RCA!EB10</f>
        <v>0.95515492384357537</v>
      </c>
      <c r="EO117" s="57">
        <f>[7]RCA!EE10</f>
        <v>1.1461859086122903</v>
      </c>
    </row>
    <row r="118" spans="1:145" ht="15.5" x14ac:dyDescent="0.35">
      <c r="A118" s="56" t="s">
        <v>73</v>
      </c>
      <c r="B118" s="57">
        <f>[6]TCHAD!D12</f>
        <v>33.085000000000001</v>
      </c>
      <c r="C118" s="57">
        <f>[6]TCHAD!E12</f>
        <v>45</v>
      </c>
      <c r="D118" s="57">
        <f>[6]TCHAD!F12</f>
        <v>53.04</v>
      </c>
      <c r="E118" s="57">
        <f>[6]TCHAD!G12</f>
        <v>57.716999999999999</v>
      </c>
      <c r="F118" s="57">
        <f>[6]TCHAD!H12</f>
        <v>60.21</v>
      </c>
      <c r="G118" s="57">
        <f>[6]TCHAD!I12</f>
        <v>63.758000000000003</v>
      </c>
      <c r="H118" s="57">
        <f>[6]TCHAD!J12</f>
        <v>42.997</v>
      </c>
      <c r="I118" s="57">
        <f>[6]TCHAD!K12</f>
        <v>32.929000000000002</v>
      </c>
      <c r="J118" s="57">
        <f>[6]TCHAD!L12</f>
        <v>67.162000000000006</v>
      </c>
      <c r="K118" s="57">
        <f>[6]TCHAD!M12</f>
        <v>53.503</v>
      </c>
      <c r="L118" s="57">
        <f>[6]TCHAD!N12</f>
        <v>70.659000000000006</v>
      </c>
      <c r="M118" s="57">
        <f>[6]TCHAD!O12</f>
        <v>86.141000000000005</v>
      </c>
      <c r="N118" s="57">
        <f>[6]TCHAD!P12</f>
        <v>85.2</v>
      </c>
      <c r="O118" s="57">
        <f>[6]TCHAD!Q12</f>
        <v>68.742999999999995</v>
      </c>
      <c r="P118" s="57">
        <f>[6]TCHAD!R12</f>
        <v>55.578000000000003</v>
      </c>
      <c r="Q118" s="57">
        <f>[6]TCHAD!S12</f>
        <v>60.439</v>
      </c>
      <c r="R118" s="57">
        <f>[6]TCHAD!T12</f>
        <v>62.262999999999998</v>
      </c>
      <c r="S118" s="57">
        <f>[6]TCHAD!U12</f>
        <v>63.220999999999997</v>
      </c>
      <c r="T118" s="57">
        <f>[6]TCHAD!V12</f>
        <v>66.765000000000001</v>
      </c>
      <c r="U118" s="57">
        <f>[6]TCHAD!W12</f>
        <v>65.810460000000006</v>
      </c>
      <c r="V118" s="57">
        <f>[6]TCHAD!X12</f>
        <v>56.247239999999998</v>
      </c>
      <c r="W118" s="57">
        <f>[6]TCHAD!Y12</f>
        <v>46.777999999999999</v>
      </c>
      <c r="X118" s="58">
        <f>[6]TCHAD!Z12</f>
        <v>28.603731000000003</v>
      </c>
      <c r="Y118" s="58">
        <f>[6]TCHAD!AA12</f>
        <v>14.387719999999998</v>
      </c>
      <c r="Z118" s="57">
        <f>[6]TCHAD!AB12</f>
        <v>21.41872</v>
      </c>
      <c r="AA118" s="57">
        <f>[6]TCHAD!AC12</f>
        <v>23.604366900000002</v>
      </c>
      <c r="AB118" s="57">
        <v>48.380901999999992</v>
      </c>
      <c r="AC118" s="57">
        <v>50.049841999999998</v>
      </c>
      <c r="AD118" s="57">
        <v>33.703020000000002</v>
      </c>
      <c r="AE118" s="57">
        <f>[6]TCHAD!AH12</f>
        <v>23.016299999999998</v>
      </c>
      <c r="AF118" s="57">
        <v>40.299999999999997</v>
      </c>
      <c r="AG118" s="57">
        <v>33.32</v>
      </c>
      <c r="AH118" s="57">
        <v>33.32</v>
      </c>
      <c r="AI118" s="57">
        <v>33.32</v>
      </c>
      <c r="AJ118" s="58">
        <f>[6]TCHAD!AM12</f>
        <v>35.502140000000004</v>
      </c>
      <c r="AK118" s="58">
        <v>40.404499999999992</v>
      </c>
      <c r="AL118" s="58">
        <v>44.717813999999997</v>
      </c>
      <c r="AM118" s="58">
        <v>44.717813999999997</v>
      </c>
      <c r="AN118" s="58">
        <v>44.717813999999997</v>
      </c>
      <c r="AO118" s="58">
        <f>[6]TCHAD!AR12</f>
        <v>34.595070120000003</v>
      </c>
      <c r="AP118" s="58">
        <v>61.317708074999999</v>
      </c>
      <c r="AQ118" s="58">
        <v>60.632071694999993</v>
      </c>
      <c r="AR118" s="58">
        <v>59.238823410000002</v>
      </c>
      <c r="AS118" s="58">
        <f>[6]TCHAD!AV12</f>
        <v>54.547248600000003</v>
      </c>
      <c r="AT118" s="58">
        <v>61.39082664</v>
      </c>
      <c r="AU118" s="58">
        <v>68.32190722499999</v>
      </c>
      <c r="AV118" s="58">
        <v>68.339487645000006</v>
      </c>
      <c r="AW118" s="58">
        <v>68.339487645000006</v>
      </c>
      <c r="AX118" s="58">
        <f>[6]TCHAD!BA12</f>
        <v>56.884425</v>
      </c>
      <c r="AY118" s="58"/>
      <c r="AZ118" s="58">
        <v>39.93911824500001</v>
      </c>
      <c r="BA118" s="58">
        <v>39.93911824500001</v>
      </c>
      <c r="BB118" s="58">
        <v>29.950243244999999</v>
      </c>
      <c r="BC118" s="58">
        <v>29.950243244999999</v>
      </c>
      <c r="BD118" s="58">
        <v>24.314912</v>
      </c>
      <c r="BE118" s="58">
        <v>24.314912</v>
      </c>
      <c r="BF118" s="58">
        <f>[6]TCHAD!BH12</f>
        <v>20.444911999999999</v>
      </c>
      <c r="BG118" s="58">
        <v>16.376560785000002</v>
      </c>
      <c r="BH118" s="58">
        <v>24.314912</v>
      </c>
      <c r="BI118" s="58">
        <v>6.3928799999999999</v>
      </c>
      <c r="BJ118" s="58">
        <v>24.314912</v>
      </c>
      <c r="BK118" s="58">
        <v>6.7924349999999993</v>
      </c>
      <c r="BL118" s="58">
        <v>24.314912</v>
      </c>
      <c r="BM118" s="58">
        <v>6.7924349999999993</v>
      </c>
      <c r="BN118" s="58">
        <v>24.314912</v>
      </c>
      <c r="BO118" s="58">
        <f>[6]TCHAD!BQ12</f>
        <v>6.1148604490627561</v>
      </c>
      <c r="BP118" s="58">
        <v>49.272065759868788</v>
      </c>
      <c r="BQ118" s="58">
        <v>49.272065759868788</v>
      </c>
      <c r="BR118" s="58">
        <v>44.18846964716009</v>
      </c>
      <c r="BS118" s="58">
        <v>43.194454992520498</v>
      </c>
      <c r="BT118" s="58">
        <v>66.306798510896712</v>
      </c>
      <c r="BU118" s="58">
        <v>64.815234536213964</v>
      </c>
      <c r="BV118" s="58">
        <v>64.815234536213964</v>
      </c>
      <c r="BW118" s="58">
        <v>67.967858391793399</v>
      </c>
      <c r="BX118" s="58">
        <v>67.967858391793399</v>
      </c>
      <c r="BY118" s="58">
        <v>64.97727262255448</v>
      </c>
      <c r="BZ118" s="57">
        <v>44.736670650804385</v>
      </c>
      <c r="CA118" s="58">
        <f>[6]TCHAD!CC12</f>
        <v>44.736670650804385</v>
      </c>
      <c r="CB118" s="58">
        <v>78.241675367515157</v>
      </c>
      <c r="CC118" s="58">
        <v>78.241675367515157</v>
      </c>
      <c r="CD118" s="58">
        <v>74.329591599139391</v>
      </c>
      <c r="CE118" s="58">
        <v>60.275503485362684</v>
      </c>
      <c r="CF118" s="58">
        <v>60.275503485362684</v>
      </c>
      <c r="CG118" s="58">
        <v>57.261728311094551</v>
      </c>
      <c r="CH118" s="58">
        <v>48.529043008209968</v>
      </c>
      <c r="CI118" s="58">
        <v>48.529043008209968</v>
      </c>
      <c r="CJ118" s="57">
        <v>48.529043008209968</v>
      </c>
      <c r="CK118" s="57">
        <v>48.529043008209968</v>
      </c>
      <c r="CL118" s="58">
        <f>[6]TCHAD!CN12</f>
        <v>48.529043008209968</v>
      </c>
      <c r="CM118" s="58">
        <v>62.364639073581117</v>
      </c>
      <c r="CN118" s="58">
        <v>62.161638162650462</v>
      </c>
      <c r="CO118" s="58">
        <v>62.161638162650462</v>
      </c>
      <c r="CP118" s="58">
        <v>63.404870925903474</v>
      </c>
      <c r="CQ118" s="58">
        <v>62.161638162650462</v>
      </c>
      <c r="CR118" s="58">
        <v>56.100878441792034</v>
      </c>
      <c r="CS118" s="58">
        <v>64.82816352626935</v>
      </c>
      <c r="CT118" s="58">
        <v>63.557023064969954</v>
      </c>
      <c r="CU118" s="58">
        <v>60.37917191172145</v>
      </c>
      <c r="CV118" s="58">
        <v>62.701032860853815</v>
      </c>
      <c r="CW118" s="58">
        <v>62.080230555300801</v>
      </c>
      <c r="CX118" s="58">
        <v>62.701032860853815</v>
      </c>
      <c r="CY118" s="58">
        <v>62.080230555300801</v>
      </c>
      <c r="CZ118" s="58">
        <v>60.838625944194781</v>
      </c>
      <c r="DA118" s="58">
        <f>[6]TCHAD!CZ12</f>
        <v>58.396216392016839</v>
      </c>
      <c r="DB118" s="57">
        <v>64.815306711414848</v>
      </c>
      <c r="DC118" s="57">
        <v>64.173571001400845</v>
      </c>
      <c r="DD118" s="57">
        <v>62.890099581372823</v>
      </c>
      <c r="DE118" s="57">
        <v>38.886773046919998</v>
      </c>
      <c r="DF118" s="57">
        <v>38.886773046919998</v>
      </c>
      <c r="DG118" s="57">
        <v>38.886773046919998</v>
      </c>
      <c r="DH118" s="57">
        <v>39.175921230664919</v>
      </c>
      <c r="DI118" s="57">
        <v>39.175921230664919</v>
      </c>
      <c r="DJ118" s="57">
        <v>39.175921230664919</v>
      </c>
      <c r="DK118" s="57">
        <v>39.175921230664919</v>
      </c>
      <c r="DL118" s="57">
        <v>39.175921230664919</v>
      </c>
      <c r="DM118" s="57">
        <v>39.175921230664919</v>
      </c>
      <c r="DN118" s="59">
        <f>[6]TCHAD!DM12</f>
        <v>39.175921230664919</v>
      </c>
      <c r="DO118" s="57">
        <v>39.175921230664919</v>
      </c>
      <c r="DP118" s="57">
        <v>42.5608030647441</v>
      </c>
      <c r="DQ118" s="57">
        <v>41.726277514454999</v>
      </c>
      <c r="DR118" s="57">
        <v>40.891751964165898</v>
      </c>
      <c r="DS118" s="57">
        <v>46.417716421155205</v>
      </c>
      <c r="DT118" s="57">
        <v>46.417716421155205</v>
      </c>
      <c r="DU118" s="57">
        <v>42.851683827486163</v>
      </c>
      <c r="DV118" s="60">
        <f>[6]TCHAD!DW12</f>
        <v>42.851683827486163</v>
      </c>
      <c r="DW118" s="61">
        <f>[6]TCHAD!DX12</f>
        <v>42.851683827486163</v>
      </c>
      <c r="DX118" s="62">
        <f>[6]TCHAD!DY12</f>
        <v>42.851683827486163</v>
      </c>
      <c r="DZ118" s="57">
        <f>[6]TCHAD!EA12</f>
        <v>57.908950365297521</v>
      </c>
      <c r="EC118" s="57">
        <f>[6]TCHAD!ED12</f>
        <v>72.966601920663805</v>
      </c>
      <c r="EF118" s="57">
        <f>[6]TCHAD!EG12</f>
        <v>88.024253476030083</v>
      </c>
      <c r="EI118" s="57">
        <f>[6]TCHAD!EJ12</f>
        <v>103.08190503139636</v>
      </c>
      <c r="EL118" s="57">
        <f>[6]TCHAD!EM12</f>
        <v>118.13955658676264</v>
      </c>
      <c r="EO118" s="57">
        <f>[6]TCHAD!EP12</f>
        <v>133.19720814212889</v>
      </c>
    </row>
    <row r="119" spans="1:145" ht="15.5" x14ac:dyDescent="0.35">
      <c r="A119" s="27"/>
      <c r="B119" s="57"/>
      <c r="C119" s="57"/>
      <c r="D119" s="57"/>
      <c r="E119" s="57"/>
      <c r="F119" s="57"/>
      <c r="G119" s="57"/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8"/>
      <c r="Y119" s="58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7"/>
      <c r="CA119" s="58"/>
      <c r="CB119" s="58"/>
      <c r="CC119" s="58"/>
      <c r="CD119" s="58"/>
      <c r="CE119" s="58"/>
      <c r="CF119" s="58"/>
      <c r="CG119" s="58"/>
      <c r="CH119" s="58"/>
      <c r="CI119" s="58"/>
      <c r="CJ119" s="57"/>
      <c r="CK119" s="57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>
        <v>5.2556574377216059E-2</v>
      </c>
      <c r="CX119" s="58"/>
      <c r="CY119" s="81">
        <v>5.2168013823816528E-2</v>
      </c>
      <c r="CZ119" s="58"/>
      <c r="DA119" s="58">
        <f>DA120/CL120-1</f>
        <v>1.2974426131037831E-2</v>
      </c>
      <c r="DB119" s="57"/>
      <c r="DC119" s="83"/>
      <c r="DD119" s="57"/>
      <c r="DE119" s="57"/>
      <c r="DF119" s="83"/>
      <c r="DG119" s="57"/>
      <c r="DH119" s="57"/>
      <c r="DI119" s="57"/>
      <c r="DJ119" s="57"/>
      <c r="DK119" s="57"/>
      <c r="DL119" s="57"/>
      <c r="DM119" s="57"/>
      <c r="DN119" s="59"/>
      <c r="DO119" s="57"/>
      <c r="DP119" s="57"/>
      <c r="DQ119" s="57">
        <v>-2.3654163830971631E-2</v>
      </c>
      <c r="DR119" s="57"/>
      <c r="DS119" s="57"/>
      <c r="DT119" s="57">
        <v>-4.3696646595742017E-2</v>
      </c>
      <c r="DU119" s="57">
        <v>-0.11438983953573889</v>
      </c>
      <c r="DV119" s="60"/>
      <c r="DW119" s="125">
        <f>DW120/DN120-1</f>
        <v>-6.5653316585795984E-2</v>
      </c>
      <c r="DX119" s="62"/>
      <c r="DZ119" s="57"/>
      <c r="EC119" s="57"/>
      <c r="EF119" s="57"/>
      <c r="EI119" s="57"/>
      <c r="EL119" s="57"/>
      <c r="EO119" s="57"/>
    </row>
    <row r="120" spans="1:145" ht="18.5" x14ac:dyDescent="0.35">
      <c r="A120" s="56" t="s">
        <v>107</v>
      </c>
      <c r="B120" s="57">
        <f t="shared" ref="B120:Z120" si="72">B121+B122+B123+B124+B125</f>
        <v>2190.5720000000001</v>
      </c>
      <c r="C120" s="57">
        <f t="shared" si="72"/>
        <v>2269.3599999999997</v>
      </c>
      <c r="D120" s="57">
        <f t="shared" si="72"/>
        <v>2788.41</v>
      </c>
      <c r="E120" s="57">
        <f t="shared" si="72"/>
        <v>2864.7920000000004</v>
      </c>
      <c r="F120" s="128">
        <f t="shared" si="72"/>
        <v>2461.3519999999999</v>
      </c>
      <c r="G120" s="128">
        <f t="shared" si="72"/>
        <v>2803.5379999999996</v>
      </c>
      <c r="H120" s="128">
        <f t="shared" si="72"/>
        <v>3534.6549999999997</v>
      </c>
      <c r="I120" s="128">
        <f t="shared" si="72"/>
        <v>3818.2944421416237</v>
      </c>
      <c r="J120" s="128">
        <f t="shared" si="72"/>
        <v>4186.093780456491</v>
      </c>
      <c r="K120" s="128">
        <f t="shared" si="72"/>
        <v>4702.3804419485332</v>
      </c>
      <c r="L120" s="128">
        <f t="shared" si="72"/>
        <v>5706.0371321334515</v>
      </c>
      <c r="M120" s="128">
        <f t="shared" si="72"/>
        <v>5123.5150837939873</v>
      </c>
      <c r="N120" s="128">
        <f t="shared" si="72"/>
        <v>5189.4413111135837</v>
      </c>
      <c r="O120" s="128">
        <f t="shared" si="72"/>
        <v>5315.567</v>
      </c>
      <c r="P120" s="128">
        <f t="shared" si="72"/>
        <v>5074.7920000000004</v>
      </c>
      <c r="Q120" s="128">
        <f t="shared" si="72"/>
        <v>4560.0560000000005</v>
      </c>
      <c r="R120" s="128">
        <f t="shared" si="72"/>
        <v>4494.8050000000003</v>
      </c>
      <c r="S120" s="128">
        <f t="shared" si="72"/>
        <v>4755.0990000000002</v>
      </c>
      <c r="T120" s="128">
        <f t="shared" si="72"/>
        <v>3986.076</v>
      </c>
      <c r="U120" s="128">
        <f t="shared" si="72"/>
        <v>4885.9803999999995</v>
      </c>
      <c r="V120" s="128">
        <f t="shared" si="72"/>
        <v>5462.924</v>
      </c>
      <c r="W120" s="128">
        <f t="shared" si="72"/>
        <v>4990.1148000000003</v>
      </c>
      <c r="X120" s="129">
        <f t="shared" si="72"/>
        <v>3997.7777027272728</v>
      </c>
      <c r="Y120" s="129">
        <f t="shared" si="72"/>
        <v>3104.5535382768171</v>
      </c>
      <c r="Z120" s="128">
        <f t="shared" si="72"/>
        <v>3157.4020788721805</v>
      </c>
      <c r="AA120" s="128">
        <f>AA121+AA122+AA123+AA124+AA125</f>
        <v>3149.2458236842099</v>
      </c>
      <c r="AB120" s="128">
        <v>4248.7560223148803</v>
      </c>
      <c r="AC120" s="128">
        <v>4123.9733276039724</v>
      </c>
      <c r="AD120" s="128">
        <v>4250.0889543148796</v>
      </c>
      <c r="AE120" s="128">
        <f>AE121+AE122+AE123+AE124+AE125</f>
        <v>3089.3718536842102</v>
      </c>
      <c r="AF120" s="128">
        <v>3962.5874392620776</v>
      </c>
      <c r="AG120" s="128">
        <v>3925.6614238135494</v>
      </c>
      <c r="AH120" s="128">
        <v>3869.544240719888</v>
      </c>
      <c r="AI120" s="128">
        <v>3870.0155475894094</v>
      </c>
      <c r="AJ120" s="129">
        <f>AJ121+AJ122+AJ123+AJ124+AJ125</f>
        <v>3495.9822299999996</v>
      </c>
      <c r="AK120" s="129">
        <v>4723.0138740390685</v>
      </c>
      <c r="AL120" s="129">
        <v>5276.7508279734038</v>
      </c>
      <c r="AM120" s="129">
        <v>5257.6040501897378</v>
      </c>
      <c r="AN120" s="129">
        <v>5257.6040501897378</v>
      </c>
      <c r="AO120" s="129">
        <f>AO121+AO122+AO123+AO124+AO125</f>
        <v>3789.9605597858872</v>
      </c>
      <c r="AP120" s="129">
        <v>5341.9325093174202</v>
      </c>
      <c r="AQ120" s="129">
        <v>5396.9544976437292</v>
      </c>
      <c r="AR120" s="129">
        <v>5399.9329351658544</v>
      </c>
      <c r="AS120" s="129">
        <f>AS121+AS122+AS123+AS124+AS125</f>
        <v>3886.3370000000004</v>
      </c>
      <c r="AT120" s="129">
        <v>5903.1258229704545</v>
      </c>
      <c r="AU120" s="129">
        <v>5672.4140542470814</v>
      </c>
      <c r="AV120" s="129">
        <v>5838.309189300965</v>
      </c>
      <c r="AW120" s="129">
        <v>5838.309189300965</v>
      </c>
      <c r="AX120" s="129">
        <f>AX121+AX122+AX123+AX124+AX125</f>
        <v>4447.5505454545455</v>
      </c>
      <c r="AY120" s="129"/>
      <c r="AZ120" s="129">
        <v>6117.0451417582417</v>
      </c>
      <c r="BA120" s="129">
        <v>6100.8322155920896</v>
      </c>
      <c r="BB120" s="129">
        <v>6007.8303307999995</v>
      </c>
      <c r="BC120" s="129">
        <v>5982.9287812727271</v>
      </c>
      <c r="BD120" s="129">
        <v>5950.3951427597731</v>
      </c>
      <c r="BE120" s="129">
        <v>5943.4715428553127</v>
      </c>
      <c r="BF120" s="129">
        <f>BF121+BF122+BF123+BF124+BF125</f>
        <v>4856.849373</v>
      </c>
      <c r="BG120" s="129">
        <v>6573.8468646016527</v>
      </c>
      <c r="BH120" s="129">
        <v>6361.73200893174</v>
      </c>
      <c r="BI120" s="129">
        <v>6480.12355939802</v>
      </c>
      <c r="BJ120" s="129">
        <v>6491.5137237299614</v>
      </c>
      <c r="BK120" s="129">
        <v>4933.8518345180837</v>
      </c>
      <c r="BL120" s="129">
        <v>4951.4153358536696</v>
      </c>
      <c r="BM120" s="129">
        <v>4855.0917292480844</v>
      </c>
      <c r="BN120" s="129">
        <v>4864.7701108536694</v>
      </c>
      <c r="BO120" s="129">
        <f>BO121+BO122+BO123+BO124+BO125</f>
        <v>4345.6736272116996</v>
      </c>
      <c r="BP120" s="129">
        <v>4412.7733153535801</v>
      </c>
      <c r="BQ120" s="129">
        <v>4934.9736657772228</v>
      </c>
      <c r="BR120" s="129">
        <v>2957.0677675288402</v>
      </c>
      <c r="BS120" s="129">
        <v>2791.1841084521857</v>
      </c>
      <c r="BT120" s="129">
        <v>3733.2461430724802</v>
      </c>
      <c r="BU120" s="129">
        <v>3181.7909759525164</v>
      </c>
      <c r="BV120" s="129">
        <v>2768.9992321136433</v>
      </c>
      <c r="BW120" s="129">
        <v>3769.9710580191354</v>
      </c>
      <c r="BX120" s="129">
        <v>3769.9710580191359</v>
      </c>
      <c r="BY120" s="129">
        <v>3215.1640707866518</v>
      </c>
      <c r="BZ120" s="128">
        <v>3933.800756767992</v>
      </c>
      <c r="CA120" s="129">
        <f>CA121+CA122+CA123+CA124+CA125</f>
        <v>4005.5369340000007</v>
      </c>
      <c r="CB120" s="129">
        <v>4282.3579586108171</v>
      </c>
      <c r="CC120" s="129">
        <v>4270.9330753512577</v>
      </c>
      <c r="CD120" s="129">
        <v>4144.2191880361543</v>
      </c>
      <c r="CE120" s="129">
        <v>3964.6895959194144</v>
      </c>
      <c r="CF120" s="129">
        <v>3944.0096520047623</v>
      </c>
      <c r="CG120" s="129">
        <v>3863.3257884908785</v>
      </c>
      <c r="CH120" s="129">
        <v>4106.9473935774467</v>
      </c>
      <c r="CI120" s="129">
        <v>4101.2082867715053</v>
      </c>
      <c r="CJ120" s="128">
        <v>4250.475154622538</v>
      </c>
      <c r="CK120" s="128">
        <v>4246.6627378057537</v>
      </c>
      <c r="CL120" s="129">
        <f>CL121+CL122+CL123+CL124+CL125</f>
        <v>4626.6364380000005</v>
      </c>
      <c r="CM120" s="129">
        <v>4503.845532439339</v>
      </c>
      <c r="CN120" s="129">
        <v>4405.6659911413572</v>
      </c>
      <c r="CO120" s="129">
        <v>4405.6659911413572</v>
      </c>
      <c r="CP120" s="129">
        <v>4429.5248846763543</v>
      </c>
      <c r="CQ120" s="129">
        <v>4404.814216025462</v>
      </c>
      <c r="CR120" s="129">
        <v>4294.2529058598029</v>
      </c>
      <c r="CS120" s="129">
        <v>4752.5809304675286</v>
      </c>
      <c r="CT120" s="129">
        <v>4729.7731615042403</v>
      </c>
      <c r="CU120" s="129">
        <v>4638.3197563720487</v>
      </c>
      <c r="CV120" s="129">
        <v>4722.1522361877242</v>
      </c>
      <c r="CW120" s="129">
        <v>4705.7170304476222</v>
      </c>
      <c r="CX120" s="129">
        <v>4828.077498407959</v>
      </c>
      <c r="CY120" s="129">
        <v>4791.0843122143569</v>
      </c>
      <c r="CZ120" s="129">
        <v>4768.2239907231669</v>
      </c>
      <c r="DA120" s="129">
        <f t="shared" ref="DA120" si="73">DA121+DA122+DA123+DA124+DA125</f>
        <v>4686.6643906999998</v>
      </c>
      <c r="DB120" s="128">
        <v>5102.485689777116</v>
      </c>
      <c r="DC120" s="128">
        <v>5040.0268955101365</v>
      </c>
      <c r="DD120" s="128">
        <v>5024.9316792634845</v>
      </c>
      <c r="DE120" s="128">
        <v>4861.1035135889888</v>
      </c>
      <c r="DF120" s="128">
        <v>4647.8932019421927</v>
      </c>
      <c r="DG120" s="128">
        <v>4405.9515410368022</v>
      </c>
      <c r="DH120" s="128">
        <v>4953.0103316644045</v>
      </c>
      <c r="DI120" s="128">
        <v>4707.0022936296582</v>
      </c>
      <c r="DJ120" s="128">
        <v>4549.1711830449121</v>
      </c>
      <c r="DK120" s="128">
        <v>4823.5898545414175</v>
      </c>
      <c r="DL120" s="128">
        <v>4631.7168158691711</v>
      </c>
      <c r="DM120" s="128">
        <v>4549.1711830449121</v>
      </c>
      <c r="DN120" s="130">
        <f t="shared" ref="DN120" si="74">DN121+DN122+DN123+DN124+DN125</f>
        <v>4424.5676766369997</v>
      </c>
      <c r="DO120" s="128">
        <v>4549.1711830449121</v>
      </c>
      <c r="DP120" s="128">
        <v>4037.0494813434525</v>
      </c>
      <c r="DQ120" s="128">
        <v>4012.499597984397</v>
      </c>
      <c r="DR120" s="128">
        <v>3999.9711760481086</v>
      </c>
      <c r="DS120" s="128">
        <v>4251.2501516080592</v>
      </c>
      <c r="DT120" s="128">
        <v>4231.2467597593541</v>
      </c>
      <c r="DU120" s="128">
        <v>3918.4420900914761</v>
      </c>
      <c r="DV120" s="131">
        <f>DV121+DV122+DV123+DV124+DV125</f>
        <v>4168.7053674375147</v>
      </c>
      <c r="DW120" s="132">
        <f>DW121+DW122+DW123+DW124+DW125</f>
        <v>4134.080134207471</v>
      </c>
      <c r="DX120" s="133">
        <f>DX121+DX122+DX123+DX124+DX125</f>
        <v>3893.3819976865043</v>
      </c>
      <c r="DZ120" s="128">
        <f>DZ121+DZ122+DZ123+DZ124+DZ125</f>
        <v>4033.1861638607834</v>
      </c>
      <c r="EA120" s="89">
        <f t="shared" ref="EA120:EA125" si="75">CL120/CL$120</f>
        <v>1</v>
      </c>
      <c r="EC120" s="128">
        <f>EC121+EC122+EC123+EC124+EC125</f>
        <v>4041.2572585645421</v>
      </c>
      <c r="EF120" s="128">
        <f>EF121+EF122+EF123+EF124+EF125</f>
        <v>4183.4111334535937</v>
      </c>
      <c r="EI120" s="128">
        <f>EI121+EI122+EI123+EI124+EI125</f>
        <v>4332.4240007918925</v>
      </c>
      <c r="EL120" s="128">
        <f>EL121+EL122+EL123+EL124+EL125</f>
        <v>4487.876715735305</v>
      </c>
      <c r="EO120" s="128">
        <f>EO121+EO122+EO123+EO124+EO125</f>
        <v>4651.2899851457878</v>
      </c>
    </row>
    <row r="121" spans="1:145" ht="15" customHeight="1" x14ac:dyDescent="0.35">
      <c r="A121" s="56" t="s">
        <v>69</v>
      </c>
      <c r="B121" s="63">
        <f>([2]CAMEROUN!C65+[2]CAMEROUN!D65)/2</f>
        <v>329</v>
      </c>
      <c r="C121" s="63">
        <f>([2]CAMEROUN!D65+[2]CAMEROUN!E65)/2</f>
        <v>441.3</v>
      </c>
      <c r="D121" s="63">
        <f>([2]CAMEROUN!E65+[2]CAMEROUN!F65)/2</f>
        <v>510.05</v>
      </c>
      <c r="E121" s="63">
        <f>([2]CAMEROUN!F65+[2]CAMEROUN!G65)/2</f>
        <v>488.65</v>
      </c>
      <c r="F121" s="63">
        <f>([2]CAMEROUN!G65+[2]CAMEROUN!H65)/2</f>
        <v>525.75</v>
      </c>
      <c r="G121" s="63">
        <f>([2]CAMEROUN!H65+[2]CAMEROUN!I65)/2</f>
        <v>705.67499999999995</v>
      </c>
      <c r="H121" s="63">
        <f>([2]CAMEROUN!I65+[2]CAMEROUN!J65)/2</f>
        <v>1044.825</v>
      </c>
      <c r="I121" s="128">
        <f>([2]CAMEROUN!J65+[2]CAMEROUN!K65)/2</f>
        <v>1173.2</v>
      </c>
      <c r="J121" s="128">
        <f>([2]CAMEROUN!K65+[2]CAMEROUN!L65)/2</f>
        <v>1204.1000000000001</v>
      </c>
      <c r="K121" s="128">
        <f>([2]CAMEROUN!L65+[2]CAMEROUN!M65)/2</f>
        <v>1358.5</v>
      </c>
      <c r="L121" s="128">
        <f>([2]CAMEROUN!M65+[2]CAMEROUN!N65)/2</f>
        <v>1799.1975000000002</v>
      </c>
      <c r="M121" s="128">
        <f>([2]CAMEROUN!N65+[2]CAMEROUN!O65)/2</f>
        <v>1998.6735000000001</v>
      </c>
      <c r="N121" s="128">
        <f>([2]CAMEROUN!O65+[2]CAMEROUN!P65)/2</f>
        <v>1601.8305</v>
      </c>
      <c r="O121" s="128">
        <f>([2]CAMEROUN!P65+[2]CAMEROUN!Q65)/2</f>
        <v>1153.0430000000001</v>
      </c>
      <c r="P121" s="128">
        <f>[2]CAMEROUN!AH65</f>
        <v>891.68599999999992</v>
      </c>
      <c r="Q121" s="128">
        <f>[2]CAMEROUN!AI65</f>
        <v>775.24500000000012</v>
      </c>
      <c r="R121" s="128">
        <f>[2]CAMEROUN!AJ65</f>
        <v>781.21900000000005</v>
      </c>
      <c r="S121" s="128">
        <f>[2]CAMEROUN!AK65</f>
        <v>928.45199999999988</v>
      </c>
      <c r="T121" s="128">
        <f>[2]CAMEROUN!AL65</f>
        <v>832.76800000000003</v>
      </c>
      <c r="U121" s="128">
        <f>[2]CAMEROUN!AM65</f>
        <v>996.83299999999997</v>
      </c>
      <c r="V121" s="128">
        <f>[2]CAMEROUN!AN65</f>
        <v>1378.752</v>
      </c>
      <c r="W121" s="128">
        <f>[2]CAMEROUN!AO65</f>
        <v>1240.8768</v>
      </c>
      <c r="X121" s="129">
        <f>[2]CAMEROUN!AP65</f>
        <v>1116.7891200000001</v>
      </c>
      <c r="Y121" s="129">
        <f>[2]CAMEROUN!AQ65</f>
        <v>1159.23988755</v>
      </c>
      <c r="Z121" s="128">
        <f>[2]CAMEROUN!AR65</f>
        <v>1148</v>
      </c>
      <c r="AA121" s="128">
        <f>[2]CAMEROUN!AS65</f>
        <v>1097.71</v>
      </c>
      <c r="AB121" s="128">
        <v>1216.3866711148801</v>
      </c>
      <c r="AC121" s="128">
        <v>1120.6036244039724</v>
      </c>
      <c r="AD121" s="128">
        <v>1238.6017511148802</v>
      </c>
      <c r="AE121" s="128">
        <f>[2]CAMEROUN!AT65</f>
        <v>1168.789</v>
      </c>
      <c r="AF121" s="128">
        <v>1188.2504508428999</v>
      </c>
      <c r="AG121" s="128">
        <v>1201.6353979999999</v>
      </c>
      <c r="AH121" s="128">
        <v>1201.3736143724955</v>
      </c>
      <c r="AI121" s="128">
        <v>1201.7593274400001</v>
      </c>
      <c r="AJ121" s="129">
        <f>[2]CAMEROUN!AU65</f>
        <v>1412.117</v>
      </c>
      <c r="AK121" s="129">
        <v>1317.1275379107583</v>
      </c>
      <c r="AL121" s="129">
        <v>1493.6131177836664</v>
      </c>
      <c r="AM121" s="129">
        <v>1490.1433400000001</v>
      </c>
      <c r="AN121" s="129">
        <v>1490.1433400000001</v>
      </c>
      <c r="AO121" s="129">
        <f>[2]CAMEROUN!AV65</f>
        <v>1567.5639999999999</v>
      </c>
      <c r="AP121" s="129">
        <v>1580.8542281905691</v>
      </c>
      <c r="AQ121" s="129">
        <v>1577.0038650474301</v>
      </c>
      <c r="AR121" s="129">
        <v>1574.6719734814042</v>
      </c>
      <c r="AS121" s="129">
        <f>[2]CAMEROUN!AZ65</f>
        <v>1505.15</v>
      </c>
      <c r="AT121" s="129">
        <v>1616.0670724836673</v>
      </c>
      <c r="AU121" s="129">
        <v>1556.6745168259963</v>
      </c>
      <c r="AV121" s="129">
        <v>1556.7127785275206</v>
      </c>
      <c r="AW121" s="129">
        <v>1556.7127785275206</v>
      </c>
      <c r="AX121" s="129">
        <f>[2]CAMEROUN!BE65</f>
        <v>1696.3440000000001</v>
      </c>
      <c r="AY121" s="129"/>
      <c r="AZ121" s="129">
        <v>1752.9986612534535</v>
      </c>
      <c r="BA121" s="129">
        <v>1752.9986612534535</v>
      </c>
      <c r="BB121" s="129">
        <v>1755.5083307999998</v>
      </c>
      <c r="BC121" s="129">
        <v>1755.5083307999998</v>
      </c>
      <c r="BD121" s="129">
        <v>1843.9259279999999</v>
      </c>
      <c r="BE121" s="129">
        <v>1843.9259279999999</v>
      </c>
      <c r="BF121" s="129">
        <f>[2]CAMEROUN!BL65</f>
        <v>1885.2869730000002</v>
      </c>
      <c r="BG121" s="129">
        <v>2065.0514103668943</v>
      </c>
      <c r="BH121" s="129">
        <v>2065.0514103668943</v>
      </c>
      <c r="BI121" s="129">
        <v>1898.2294661275762</v>
      </c>
      <c r="BJ121" s="129">
        <v>1898.2294661275762</v>
      </c>
      <c r="BK121" s="129">
        <v>1858.740643867</v>
      </c>
      <c r="BL121" s="129">
        <v>1846.2634825705973</v>
      </c>
      <c r="BM121" s="129">
        <v>1779.9805385970001</v>
      </c>
      <c r="BN121" s="129">
        <v>1759.6182575705971</v>
      </c>
      <c r="BO121" s="129">
        <f>[2]CAMEROUN!BU65</f>
        <v>1774.5072732117001</v>
      </c>
      <c r="BP121" s="129">
        <v>1917.6705116606231</v>
      </c>
      <c r="BQ121" s="129">
        <v>1073.7623462906242</v>
      </c>
      <c r="BR121" s="129">
        <v>1037.8768466050569</v>
      </c>
      <c r="BS121" s="129">
        <v>1037.8768466050569</v>
      </c>
      <c r="BT121" s="129">
        <v>1662.9752245352511</v>
      </c>
      <c r="BU121" s="129">
        <v>1385.2583620378641</v>
      </c>
      <c r="BV121" s="129">
        <v>1158.7264528553017</v>
      </c>
      <c r="BW121" s="129">
        <v>1644.0035616582168</v>
      </c>
      <c r="BX121" s="129">
        <v>1644.0035616582168</v>
      </c>
      <c r="BY121" s="129">
        <v>1375.1697336688724</v>
      </c>
      <c r="BZ121" s="128">
        <v>1668.0368368189979</v>
      </c>
      <c r="CA121" s="129">
        <f>[2]CAMEROUN!CG65</f>
        <v>1607.9760000000001</v>
      </c>
      <c r="CB121" s="129">
        <v>1563.2488612000002</v>
      </c>
      <c r="CC121" s="129">
        <v>1563.2488612000002</v>
      </c>
      <c r="CD121" s="129">
        <v>1563.2488612000002</v>
      </c>
      <c r="CE121" s="129">
        <v>1406.9239750800002</v>
      </c>
      <c r="CF121" s="129">
        <v>1406.9239750800002</v>
      </c>
      <c r="CG121" s="129">
        <v>1406.9239750800002</v>
      </c>
      <c r="CH121" s="129">
        <v>1406.9239750800002</v>
      </c>
      <c r="CI121" s="129">
        <v>1406.9239750800002</v>
      </c>
      <c r="CJ121" s="128">
        <v>1559.5741294424001</v>
      </c>
      <c r="CK121" s="128">
        <v>1559.5741294424001</v>
      </c>
      <c r="CL121" s="129">
        <f>[2]CAMEROUN!CR65</f>
        <v>1929.1019999999999</v>
      </c>
      <c r="CM121" s="129">
        <v>1630.3009344809902</v>
      </c>
      <c r="CN121" s="129">
        <v>1767.3132169322669</v>
      </c>
      <c r="CO121" s="129">
        <v>1767.3132169322669</v>
      </c>
      <c r="CP121" s="129">
        <v>1766.8613747837503</v>
      </c>
      <c r="CQ121" s="129">
        <v>1766.8613747837503</v>
      </c>
      <c r="CR121" s="129">
        <v>1723.0767362453216</v>
      </c>
      <c r="CS121" s="129">
        <v>1855.3151907723477</v>
      </c>
      <c r="CT121" s="129">
        <v>1843.4396413791555</v>
      </c>
      <c r="CU121" s="129">
        <v>1805.2147044538692</v>
      </c>
      <c r="CV121" s="129">
        <v>1839.341912807261</v>
      </c>
      <c r="CW121" s="129">
        <v>1830.2382264786131</v>
      </c>
      <c r="CX121" s="129">
        <v>1912.1600924740221</v>
      </c>
      <c r="CY121" s="129">
        <v>1902.3354340694655</v>
      </c>
      <c r="CZ121" s="129">
        <v>1882.6861172603526</v>
      </c>
      <c r="DA121" s="129">
        <f>[2]CAMEROUN!DD65</f>
        <v>2028.6501536999999</v>
      </c>
      <c r="DB121" s="128">
        <v>1957.9206018168536</v>
      </c>
      <c r="DC121" s="128">
        <v>1910.2474814801999</v>
      </c>
      <c r="DD121" s="128">
        <v>1910.2474814801999</v>
      </c>
      <c r="DE121" s="128">
        <v>1907.6072291052001</v>
      </c>
      <c r="DF121" s="128">
        <v>1832.9893050251999</v>
      </c>
      <c r="DG121" s="128">
        <v>1769.5644628151999</v>
      </c>
      <c r="DH121" s="128">
        <v>2009.6035893136218</v>
      </c>
      <c r="DI121" s="128">
        <v>1953.6032401636216</v>
      </c>
      <c r="DJ121" s="128">
        <v>1909.737628513622</v>
      </c>
      <c r="DK121" s="128">
        <v>1880.1831121906348</v>
      </c>
      <c r="DL121" s="128">
        <v>1878.3177624031346</v>
      </c>
      <c r="DM121" s="128">
        <v>1909.737628513622</v>
      </c>
      <c r="DN121" s="130">
        <f>[2]CAMEROUN!DQ65</f>
        <v>2193.3302387869999</v>
      </c>
      <c r="DO121" s="128">
        <v>1909.737628513622</v>
      </c>
      <c r="DP121" s="128">
        <v>1916.3177506472798</v>
      </c>
      <c r="DQ121" s="128">
        <v>1915.8094551976733</v>
      </c>
      <c r="DR121" s="128">
        <v>1915.3011597480668</v>
      </c>
      <c r="DS121" s="128">
        <v>2241.5080291440936</v>
      </c>
      <c r="DT121" s="128">
        <v>2245.545140801963</v>
      </c>
      <c r="DU121" s="128">
        <v>1935.0474419583725</v>
      </c>
      <c r="DV121" s="131">
        <f>[2]CAMEROUN!EA65</f>
        <v>2150.8133757327264</v>
      </c>
      <c r="DW121" s="132">
        <f>[2]CAMEROUN!EB65</f>
        <v>2150.6940677945263</v>
      </c>
      <c r="DX121" s="133">
        <f>[2]CAMEROUN!EC65</f>
        <v>1937.9014484216693</v>
      </c>
      <c r="DZ121" s="128">
        <f>[2]CAMEROUN!EE65</f>
        <v>2202.1427848361745</v>
      </c>
      <c r="EA121" s="89">
        <f t="shared" si="75"/>
        <v>0.41695560605447329</v>
      </c>
      <c r="EC121" s="128">
        <f>[2]CAMEROUN!EH65</f>
        <v>2257.2563213573644</v>
      </c>
      <c r="EF121" s="128">
        <f>[2]CAMEROUN!EK65</f>
        <v>2313.3788433567652</v>
      </c>
      <c r="EI121" s="128">
        <f>[2]CAMEROUN!EN65</f>
        <v>2371.6020757482706</v>
      </c>
      <c r="EL121" s="128">
        <f>[2]CAMEROUN!EQ65</f>
        <v>2431.3399209084278</v>
      </c>
      <c r="EO121" s="128">
        <f>[2]CAMEROUN!ET65</f>
        <v>2493.6375000813819</v>
      </c>
    </row>
    <row r="122" spans="1:145" ht="15.5" x14ac:dyDescent="0.35">
      <c r="A122" s="56" t="s">
        <v>78</v>
      </c>
      <c r="B122" s="57">
        <f>[7]RCA!D35</f>
        <v>67.272000000000006</v>
      </c>
      <c r="C122" s="57">
        <f>[7]RCA!E35</f>
        <v>53.76</v>
      </c>
      <c r="D122" s="57">
        <f>[7]RCA!F35</f>
        <v>66.86</v>
      </c>
      <c r="E122" s="57">
        <f>[7]RCA!G35</f>
        <v>96.542000000000002</v>
      </c>
      <c r="F122" s="128">
        <f>[7]RCA!H35</f>
        <v>61.281999999999996</v>
      </c>
      <c r="G122" s="128">
        <f>[7]RCA!I35</f>
        <v>84.308000000000007</v>
      </c>
      <c r="H122" s="128">
        <f>[7]RCA!J35</f>
        <v>62.576000000000001</v>
      </c>
      <c r="I122" s="128">
        <f>[7]RCA!K35</f>
        <v>122.32299999999999</v>
      </c>
      <c r="J122" s="128">
        <f>[7]RCA!L35</f>
        <v>103.42368045649073</v>
      </c>
      <c r="K122" s="128">
        <f>[7]RCA!M35</f>
        <v>115.74334194853355</v>
      </c>
      <c r="L122" s="128">
        <f>[7]RCA!N35</f>
        <v>163.52063213345039</v>
      </c>
      <c r="M122" s="128">
        <f>[7]RCA!O35</f>
        <v>189.5105837939868</v>
      </c>
      <c r="N122" s="128">
        <f>[7]RCA!P35</f>
        <v>206.97381111358411</v>
      </c>
      <c r="O122" s="128">
        <f>[7]RCA!Q35</f>
        <v>328.27599999999995</v>
      </c>
      <c r="P122" s="128">
        <f>[7]RCA!R35</f>
        <v>335.7</v>
      </c>
      <c r="Q122" s="128">
        <f>[7]RCA!S35</f>
        <v>395.322</v>
      </c>
      <c r="R122" s="128">
        <f>[7]RCA!T35</f>
        <v>276.23399999999998</v>
      </c>
      <c r="S122" s="128">
        <f>[7]RCA!U35</f>
        <v>239.39099999999999</v>
      </c>
      <c r="T122" s="128">
        <f>[7]RCA!V35</f>
        <v>197.274</v>
      </c>
      <c r="U122" s="128">
        <f>[7]RCA!W35</f>
        <v>263.51300000000003</v>
      </c>
      <c r="V122" s="128">
        <f>[7]RCA!X35</f>
        <v>270.67899999999997</v>
      </c>
      <c r="W122" s="128">
        <f>[7]RCA!Y35</f>
        <v>224.602</v>
      </c>
      <c r="X122" s="129">
        <f>[7]RCA!Z35</f>
        <v>157.11500000000001</v>
      </c>
      <c r="Y122" s="129">
        <f>[7]RCA!AA35</f>
        <v>189.99199999999999</v>
      </c>
      <c r="Z122" s="128">
        <f>[7]RCA!AB35</f>
        <v>199.542</v>
      </c>
      <c r="AA122" s="128">
        <f>[7]RCA!AC35</f>
        <v>200</v>
      </c>
      <c r="AB122" s="128">
        <v>210</v>
      </c>
      <c r="AC122" s="128">
        <v>100</v>
      </c>
      <c r="AD122" s="128">
        <v>120</v>
      </c>
      <c r="AE122" s="128">
        <f>[7]RCA!AD35</f>
        <v>143.22900000000001</v>
      </c>
      <c r="AF122" s="128">
        <v>200.27214166666667</v>
      </c>
      <c r="AG122" s="128">
        <v>144.99358000000001</v>
      </c>
      <c r="AH122" s="128">
        <v>97.395719999999997</v>
      </c>
      <c r="AI122" s="128">
        <v>97.395719999999997</v>
      </c>
      <c r="AJ122" s="129">
        <f>[7]RCA!AE35</f>
        <v>141.14699999999999</v>
      </c>
      <c r="AK122" s="129">
        <v>117.00709370528881</v>
      </c>
      <c r="AL122" s="129">
        <v>193.55699999999999</v>
      </c>
      <c r="AM122" s="129">
        <v>177.88</v>
      </c>
      <c r="AN122" s="129">
        <v>177.88</v>
      </c>
      <c r="AO122" s="129">
        <f>[7]RCA!AF35</f>
        <v>153.06</v>
      </c>
      <c r="AP122" s="129">
        <v>220</v>
      </c>
      <c r="AQ122" s="129">
        <v>183.31919791249999</v>
      </c>
      <c r="AR122" s="129">
        <v>189.75481690000001</v>
      </c>
      <c r="AS122" s="129">
        <f>[7]RCA!AJ35</f>
        <v>220.48</v>
      </c>
      <c r="AT122" s="129">
        <v>186.45340936164442</v>
      </c>
      <c r="AU122" s="129">
        <v>196.57163142385454</v>
      </c>
      <c r="AV122" s="129">
        <v>300.26670000000001</v>
      </c>
      <c r="AW122" s="129">
        <v>300.26670000000001</v>
      </c>
      <c r="AX122" s="129">
        <f>[7]RCA!AO35</f>
        <v>317.17454545454547</v>
      </c>
      <c r="AY122" s="129"/>
      <c r="AZ122" s="129">
        <v>324.25852332303447</v>
      </c>
      <c r="BA122" s="129">
        <v>308.04559715688271</v>
      </c>
      <c r="BB122" s="129">
        <v>333.69</v>
      </c>
      <c r="BC122" s="129">
        <v>308.78845047272728</v>
      </c>
      <c r="BD122" s="129">
        <v>344.286</v>
      </c>
      <c r="BE122" s="129">
        <v>308.54739781818182</v>
      </c>
      <c r="BF122" s="129">
        <f>[7]RCA!AV35</f>
        <v>370.48599999999999</v>
      </c>
      <c r="BG122" s="129">
        <v>353.58599569017349</v>
      </c>
      <c r="BH122" s="129">
        <v>335.90669590566478</v>
      </c>
      <c r="BI122" s="129">
        <v>346.24393831525049</v>
      </c>
      <c r="BJ122" s="129">
        <v>335.45404967938555</v>
      </c>
      <c r="BK122" s="129">
        <v>336.46605738808739</v>
      </c>
      <c r="BL122" s="129">
        <v>334.56920903736597</v>
      </c>
      <c r="BM122" s="129">
        <v>336.46605738808739</v>
      </c>
      <c r="BN122" s="129">
        <v>334.56920903736597</v>
      </c>
      <c r="BO122" s="129">
        <f>[7]RCA!BE35</f>
        <v>318.68700000000001</v>
      </c>
      <c r="BP122" s="129">
        <v>323.08816342493395</v>
      </c>
      <c r="BQ122" s="129">
        <v>323.08816342493395</v>
      </c>
      <c r="BR122" s="129">
        <v>298.56837239222722</v>
      </c>
      <c r="BS122" s="129">
        <v>273.78719748367234</v>
      </c>
      <c r="BT122" s="129">
        <v>271.6417094706278</v>
      </c>
      <c r="BU122" s="129">
        <v>271.6417094706278</v>
      </c>
      <c r="BV122" s="129">
        <v>272.45078729494776</v>
      </c>
      <c r="BW122" s="129">
        <v>276.43592177170058</v>
      </c>
      <c r="BX122" s="129">
        <v>276.43592177170058</v>
      </c>
      <c r="BY122" s="129">
        <v>281.26586405089</v>
      </c>
      <c r="BZ122" s="128">
        <v>300.57828991334077</v>
      </c>
      <c r="CA122" s="129">
        <f>[7]RCA!BQ35</f>
        <v>331.73900000000003</v>
      </c>
      <c r="CB122" s="129">
        <v>343.3257602668736</v>
      </c>
      <c r="CC122" s="129">
        <v>331.90087700731385</v>
      </c>
      <c r="CD122" s="129">
        <v>315.86115654940841</v>
      </c>
      <c r="CE122" s="129">
        <v>308.43245673301749</v>
      </c>
      <c r="CF122" s="129">
        <v>299.859782096365</v>
      </c>
      <c r="CG122" s="129">
        <v>285.55647049036838</v>
      </c>
      <c r="CH122" s="129">
        <v>303.20986995662719</v>
      </c>
      <c r="CI122" s="129">
        <v>297.4707631506862</v>
      </c>
      <c r="CJ122" s="128">
        <v>294.08747663931854</v>
      </c>
      <c r="CK122" s="128">
        <v>290.27505982253427</v>
      </c>
      <c r="CL122" s="129">
        <f>[7]RCA!CB35</f>
        <v>265.13900000000001</v>
      </c>
      <c r="CM122" s="129">
        <v>303.43905579813668</v>
      </c>
      <c r="CN122" s="129">
        <v>250.02939610318808</v>
      </c>
      <c r="CO122" s="129">
        <v>250.02939610318808</v>
      </c>
      <c r="CP122" s="129">
        <v>254.9580273055378</v>
      </c>
      <c r="CQ122" s="129">
        <v>249.95885029954687</v>
      </c>
      <c r="CR122" s="129">
        <v>232.46090778456951</v>
      </c>
      <c r="CS122" s="129">
        <v>241.64223722544125</v>
      </c>
      <c r="CT122" s="129">
        <v>254.36024971099081</v>
      </c>
      <c r="CU122" s="129">
        <v>254.44745470521065</v>
      </c>
      <c r="CV122" s="129">
        <v>242.77199902230191</v>
      </c>
      <c r="CW122" s="129">
        <v>252.88749898156451</v>
      </c>
      <c r="CX122" s="129">
        <v>242.77199902230191</v>
      </c>
      <c r="CY122" s="129">
        <v>252.88749898156451</v>
      </c>
      <c r="CZ122" s="129">
        <v>245.35862399174886</v>
      </c>
      <c r="DA122" s="129">
        <f>[7]RCA!CN35</f>
        <v>316.44299999999998</v>
      </c>
      <c r="DB122" s="128">
        <v>291.48666947191003</v>
      </c>
      <c r="DC122" s="128">
        <v>288.21628440000001</v>
      </c>
      <c r="DD122" s="128">
        <v>287.23604701395351</v>
      </c>
      <c r="DE122" s="128">
        <v>291.23515062000001</v>
      </c>
      <c r="DF122" s="128">
        <v>288.38716361999997</v>
      </c>
      <c r="DG122" s="128">
        <v>285.53917661999998</v>
      </c>
      <c r="DH122" s="128">
        <v>285.5736311573383</v>
      </c>
      <c r="DI122" s="128">
        <v>289.21595395636876</v>
      </c>
      <c r="DJ122" s="128">
        <v>292.73169955539913</v>
      </c>
      <c r="DK122" s="128">
        <v>285.5736311573383</v>
      </c>
      <c r="DL122" s="128">
        <v>289.21595395636876</v>
      </c>
      <c r="DM122" s="128">
        <v>292.73169955539913</v>
      </c>
      <c r="DN122" s="130">
        <f>[7]RCA!DA35</f>
        <v>229.1</v>
      </c>
      <c r="DO122" s="128">
        <v>292.73169955539913</v>
      </c>
      <c r="DP122" s="128">
        <v>229.00835999999998</v>
      </c>
      <c r="DQ122" s="128">
        <v>233.68199999999999</v>
      </c>
      <c r="DR122" s="128">
        <v>238.35563999999999</v>
      </c>
      <c r="DS122" s="128">
        <v>232.27028999999999</v>
      </c>
      <c r="DT122" s="128">
        <v>237.01049999999998</v>
      </c>
      <c r="DU122" s="128">
        <v>263.10124999999999</v>
      </c>
      <c r="DV122" s="131">
        <f>[7]RCA!DN35</f>
        <v>268.36327499999999</v>
      </c>
      <c r="DW122" s="132">
        <f>[7]RCA!DM35</f>
        <v>263.10124999999999</v>
      </c>
      <c r="DX122" s="133">
        <f>[7]RCA!DN35</f>
        <v>268.36327499999999</v>
      </c>
      <c r="DZ122" s="128">
        <f>[7]RCA!DP35</f>
        <v>267.66602846433153</v>
      </c>
      <c r="EA122" s="89">
        <f t="shared" si="75"/>
        <v>5.7307074708168371E-2</v>
      </c>
      <c r="EC122" s="128">
        <f>[7]RCA!DS35</f>
        <v>272.47748473431943</v>
      </c>
      <c r="EF122" s="128">
        <f>[7]RCA!DV35</f>
        <v>277.20319221376548</v>
      </c>
      <c r="EI122" s="128">
        <f>[7]RCA!DY35</f>
        <v>281.96872301956608</v>
      </c>
      <c r="EL122" s="128">
        <f>[7]RCA!EB35</f>
        <v>286.69644706492232</v>
      </c>
      <c r="EO122" s="128">
        <f>[7]RCA!EE35</f>
        <v>291.50344009589401</v>
      </c>
    </row>
    <row r="123" spans="1:145" ht="15.5" x14ac:dyDescent="0.35">
      <c r="A123" s="56" t="s">
        <v>70</v>
      </c>
      <c r="B123" s="57">
        <f>[3]CONGO!D37</f>
        <v>440.7</v>
      </c>
      <c r="C123" s="57">
        <f>[3]CONGO!E37</f>
        <v>529.29999999999995</v>
      </c>
      <c r="D123" s="57">
        <f>[3]CONGO!F37</f>
        <v>574.29999999999995</v>
      </c>
      <c r="E123" s="57">
        <f>[3]CONGO!G37</f>
        <v>638.79999999999995</v>
      </c>
      <c r="F123" s="128">
        <f>[3]CONGO!H37</f>
        <v>377.12</v>
      </c>
      <c r="G123" s="128">
        <f>[3]CONGO!I37</f>
        <v>371.05500000000001</v>
      </c>
      <c r="H123" s="128">
        <f>[3]CONGO!J37</f>
        <v>296.52700000000004</v>
      </c>
      <c r="I123" s="128">
        <f>[3]CONGO!K37</f>
        <v>293.63499999999999</v>
      </c>
      <c r="J123" s="128">
        <f>[3]CONGO!L37</f>
        <v>270.36400000000003</v>
      </c>
      <c r="K123" s="128">
        <f>[3]CONGO!M37</f>
        <v>357.29999999999995</v>
      </c>
      <c r="L123" s="128">
        <f>[3]CONGO!N37</f>
        <v>266.03700000000003</v>
      </c>
      <c r="M123" s="128">
        <f>[3]CONGO!O37</f>
        <v>350.73400000000004</v>
      </c>
      <c r="N123" s="128">
        <f>[3]CONGO!P37</f>
        <v>287.495</v>
      </c>
      <c r="O123" s="128">
        <f>[3]CONGO!Q37</f>
        <v>354</v>
      </c>
      <c r="P123" s="128">
        <f>[3]CONGO!R37</f>
        <v>576.23300000000006</v>
      </c>
      <c r="Q123" s="128">
        <f>[3]CONGO!S37</f>
        <v>675.3</v>
      </c>
      <c r="R123" s="128">
        <f>[3]CONGO!T37</f>
        <v>878.99799999999993</v>
      </c>
      <c r="S123" s="128">
        <f>[3]CONGO!U37</f>
        <v>1001.362</v>
      </c>
      <c r="T123" s="128">
        <f>[3]CONGO!V37</f>
        <v>871.952</v>
      </c>
      <c r="U123" s="128">
        <f>[3]CONGO!W37</f>
        <v>820.97799999999995</v>
      </c>
      <c r="V123" s="128">
        <f>[3]CONGO!X37</f>
        <v>748.19500000000005</v>
      </c>
      <c r="W123" s="128">
        <f>[3]CONGO!Y37</f>
        <v>1081.3989999999999</v>
      </c>
      <c r="X123" s="129">
        <f>[3]CONGO!Z37</f>
        <v>643.38230999999996</v>
      </c>
      <c r="Y123" s="129">
        <f>[3]CONGO!AA37</f>
        <v>951.1213600000001</v>
      </c>
      <c r="Z123" s="128">
        <f>[3]CONGO!AB37</f>
        <v>1026.2165299999999</v>
      </c>
      <c r="AA123" s="128">
        <f>[3]CONGO!AC37</f>
        <v>1006.8503499999999</v>
      </c>
      <c r="AB123" s="128">
        <v>813.54838000000007</v>
      </c>
      <c r="AC123" s="128">
        <v>899.84838000000002</v>
      </c>
      <c r="AD123" s="128">
        <v>899.84838000000002</v>
      </c>
      <c r="AE123" s="128">
        <f>[3]CONGO!AH37</f>
        <v>898.03187999999989</v>
      </c>
      <c r="AF123" s="128">
        <v>885.08253000000002</v>
      </c>
      <c r="AG123" s="128">
        <v>885.08253000000002</v>
      </c>
      <c r="AH123" s="128">
        <v>885.08253000000002</v>
      </c>
      <c r="AI123" s="128">
        <v>885.08253000000002</v>
      </c>
      <c r="AJ123" s="129">
        <f>[3]CONGO!AM37</f>
        <v>1067.91923</v>
      </c>
      <c r="AK123" s="129">
        <v>899.84838000000002</v>
      </c>
      <c r="AL123" s="129">
        <v>1065.3483799999999</v>
      </c>
      <c r="AM123" s="129">
        <v>1065.3483799999999</v>
      </c>
      <c r="AN123" s="129">
        <v>1065.3483799999999</v>
      </c>
      <c r="AO123" s="129">
        <f>[3]CONGO!AR37</f>
        <v>1060.527</v>
      </c>
      <c r="AP123" s="129">
        <v>1002.98765</v>
      </c>
      <c r="AQ123" s="129">
        <v>1100</v>
      </c>
      <c r="AR123" s="129">
        <v>1100</v>
      </c>
      <c r="AS123" s="129">
        <f>[3]CONGO!AV37</f>
        <v>896.89900000000011</v>
      </c>
      <c r="AT123" s="129">
        <v>1113.5533500000001</v>
      </c>
      <c r="AU123" s="129">
        <v>931.73602000000005</v>
      </c>
      <c r="AV123" s="129">
        <v>931.73602000000005</v>
      </c>
      <c r="AW123" s="129">
        <v>931.73602000000005</v>
      </c>
      <c r="AX123" s="129">
        <f>[3]CONGO!BA37</f>
        <v>1106.5439999999999</v>
      </c>
      <c r="AY123" s="129"/>
      <c r="AZ123" s="129">
        <v>1198.6650000000002</v>
      </c>
      <c r="BA123" s="129">
        <v>1198.6650000000002</v>
      </c>
      <c r="BB123" s="129">
        <v>1198.6650000000002</v>
      </c>
      <c r="BC123" s="129">
        <v>1198.6650000000002</v>
      </c>
      <c r="BD123" s="129">
        <v>1198.6650000000002</v>
      </c>
      <c r="BE123" s="129">
        <v>1198.6650000000002</v>
      </c>
      <c r="BF123" s="129">
        <f>[3]CONGO!BI37</f>
        <v>997.13199999999995</v>
      </c>
      <c r="BG123" s="129">
        <v>1194</v>
      </c>
      <c r="BH123" s="129">
        <v>1194</v>
      </c>
      <c r="BI123" s="129">
        <v>1194.0999999999999</v>
      </c>
      <c r="BJ123" s="129">
        <v>1194</v>
      </c>
      <c r="BK123" s="129">
        <v>1194.0999999999999</v>
      </c>
      <c r="BL123" s="129">
        <v>1194</v>
      </c>
      <c r="BM123" s="129">
        <v>1194.0999999999999</v>
      </c>
      <c r="BN123" s="129">
        <v>1194</v>
      </c>
      <c r="BO123" s="129">
        <f>[3]CONGO!BR37</f>
        <v>988.00099999999998</v>
      </c>
      <c r="BP123" s="129">
        <v>983.94212728037337</v>
      </c>
      <c r="BQ123" s="129">
        <v>983.94212728037337</v>
      </c>
      <c r="BR123" s="129">
        <v>819.62379202455099</v>
      </c>
      <c r="BS123" s="129">
        <v>682.74661875645097</v>
      </c>
      <c r="BT123" s="129">
        <v>902.5358335630857</v>
      </c>
      <c r="BU123" s="129">
        <v>751.81234935805037</v>
      </c>
      <c r="BV123" s="129">
        <v>626.25968701525596</v>
      </c>
      <c r="BW123" s="129">
        <v>890.57960148764153</v>
      </c>
      <c r="BX123" s="129">
        <v>890.57960148764153</v>
      </c>
      <c r="BY123" s="129">
        <v>741.85280803920534</v>
      </c>
      <c r="BZ123" s="128">
        <v>909.15227092848204</v>
      </c>
      <c r="CA123" s="129">
        <f>[3]CONGO!CD37</f>
        <v>1075.9410000000003</v>
      </c>
      <c r="CB123" s="129">
        <v>1178.5330000000001</v>
      </c>
      <c r="CC123" s="129">
        <v>1178.5330000000001</v>
      </c>
      <c r="CD123" s="129">
        <v>1119.60635</v>
      </c>
      <c r="CE123" s="129">
        <v>1053.2794582257177</v>
      </c>
      <c r="CF123" s="129">
        <v>1053.2794582257177</v>
      </c>
      <c r="CG123" s="129">
        <v>1000.6154853144318</v>
      </c>
      <c r="CH123" s="129">
        <v>1037.6945858188192</v>
      </c>
      <c r="CI123" s="129">
        <v>1037.6945858188192</v>
      </c>
      <c r="CJ123" s="128">
        <v>1037.6945858188192</v>
      </c>
      <c r="CK123" s="128">
        <v>1037.6945858188192</v>
      </c>
      <c r="CL123" s="129">
        <f>[3]CONGO!CO37</f>
        <v>1002.7770120000001</v>
      </c>
      <c r="CM123" s="129">
        <v>1168.6541139779895</v>
      </c>
      <c r="CN123" s="129">
        <v>1125.8641175638647</v>
      </c>
      <c r="CO123" s="129">
        <v>1125.8641175638647</v>
      </c>
      <c r="CP123" s="129">
        <v>1125.597722619807</v>
      </c>
      <c r="CQ123" s="129">
        <v>1125.597722619807</v>
      </c>
      <c r="CR123" s="129">
        <v>1125.597722619807</v>
      </c>
      <c r="CS123" s="129">
        <v>1115.7603963413767</v>
      </c>
      <c r="CT123" s="129">
        <v>1119.3549719341311</v>
      </c>
      <c r="CU123" s="129">
        <v>1123.7453142627235</v>
      </c>
      <c r="CV123" s="129">
        <v>1109.1608697576128</v>
      </c>
      <c r="CW123" s="129">
        <v>1111.9397735254076</v>
      </c>
      <c r="CX123" s="129">
        <v>1109.1608697576128</v>
      </c>
      <c r="CY123" s="129">
        <v>1111.9397735254076</v>
      </c>
      <c r="CZ123" s="129">
        <v>1113.5134901018494</v>
      </c>
      <c r="DA123" s="129">
        <f>[3]CONGO!DA37</f>
        <v>971.43499999999995</v>
      </c>
      <c r="DB123" s="128">
        <v>1251.0319827859362</v>
      </c>
      <c r="DC123" s="128">
        <v>1251.0319827859362</v>
      </c>
      <c r="DD123" s="128">
        <v>1251.0319827859362</v>
      </c>
      <c r="DE123" s="128">
        <v>1192.9853836466393</v>
      </c>
      <c r="DF123" s="128">
        <v>1134.9387845073425</v>
      </c>
      <c r="DG123" s="128">
        <v>960.79898708945234</v>
      </c>
      <c r="DH123" s="128">
        <v>1192.9853836466393</v>
      </c>
      <c r="DI123" s="128">
        <v>1076.8921853680458</v>
      </c>
      <c r="DJ123" s="128">
        <v>960.79898708945234</v>
      </c>
      <c r="DK123" s="128">
        <v>1192.9853836466393</v>
      </c>
      <c r="DL123" s="128">
        <v>1076.8921853680458</v>
      </c>
      <c r="DM123" s="128">
        <v>960.79898708945234</v>
      </c>
      <c r="DN123" s="130">
        <f>[3]CONGO!DN37</f>
        <v>641.154</v>
      </c>
      <c r="DO123" s="128">
        <v>960.79898708945234</v>
      </c>
      <c r="DP123" s="128">
        <v>476.79444115937366</v>
      </c>
      <c r="DQ123" s="128">
        <v>454.08994396130822</v>
      </c>
      <c r="DR123" s="128">
        <v>431.38544676324278</v>
      </c>
      <c r="DS123" s="128">
        <v>476.79444115937366</v>
      </c>
      <c r="DT123" s="128">
        <v>454.08994396130822</v>
      </c>
      <c r="DU123" s="128">
        <v>454.08994396130822</v>
      </c>
      <c r="DV123" s="131">
        <f>[3]CONGO!DX37</f>
        <v>476.79444115937366</v>
      </c>
      <c r="DW123" s="132">
        <f>[3]CONGO!DY37</f>
        <v>454.08994396130822</v>
      </c>
      <c r="DX123" s="133">
        <f>[3]CONGO!DZ37</f>
        <v>431.38544676324278</v>
      </c>
      <c r="DZ123" s="128">
        <f>[3]CONGO!EB37</f>
        <v>237.35954803678192</v>
      </c>
      <c r="EA123" s="89">
        <f t="shared" si="75"/>
        <v>0.21673996334872597</v>
      </c>
      <c r="EC123" s="128">
        <f>[3]CONGO!EE37</f>
        <v>110.76080787836212</v>
      </c>
      <c r="EF123" s="128">
        <f>[3]CONGO!EH37</f>
        <v>112.97602403592936</v>
      </c>
      <c r="EI123" s="128">
        <f>[3]CONGO!EK37</f>
        <v>115.23554451664795</v>
      </c>
      <c r="EL123" s="128">
        <f>[3]CONGO!EN37</f>
        <v>117.5402554069809</v>
      </c>
      <c r="EO123" s="128">
        <f>[3]CONGO!EQ37</f>
        <v>119.89106051512053</v>
      </c>
    </row>
    <row r="124" spans="1:145" ht="15.5" x14ac:dyDescent="0.35">
      <c r="A124" s="56" t="s">
        <v>71</v>
      </c>
      <c r="B124" s="128">
        <f>+[4]GABON!D57*1000</f>
        <v>1200</v>
      </c>
      <c r="C124" s="128">
        <f>+[4]GABON!E57*1000</f>
        <v>1100</v>
      </c>
      <c r="D124" s="128">
        <f>+[4]GABON!F57*1000</f>
        <v>1500</v>
      </c>
      <c r="E124" s="128">
        <f>+[4]GABON!G57*1000</f>
        <v>1482</v>
      </c>
      <c r="F124" s="128">
        <f>+[4]GABON!H57*1000</f>
        <v>1364</v>
      </c>
      <c r="G124" s="128">
        <f>+[4]GABON!I57*1000</f>
        <v>1498.3</v>
      </c>
      <c r="H124" s="128">
        <f>+[4]GABON!J57*1000</f>
        <v>1962</v>
      </c>
      <c r="I124" s="128">
        <f>+[4]GABON!K57*1000</f>
        <v>2000</v>
      </c>
      <c r="J124" s="128">
        <f>+[4]GABON!L57*1000</f>
        <v>2327.4760999999999</v>
      </c>
      <c r="K124" s="128">
        <f>+[4]GABON!M57*1000</f>
        <v>2460.7761</v>
      </c>
      <c r="L124" s="128">
        <f>+[4]GABON!N57*1000</f>
        <v>2771.0220000000004</v>
      </c>
      <c r="M124" s="128">
        <f>+[4]GABON!O57*1000</f>
        <v>2183.0370000000003</v>
      </c>
      <c r="N124" s="128">
        <f>+[4]GABON!P57*1000</f>
        <v>2429</v>
      </c>
      <c r="O124" s="128">
        <f>+[4]GABON!Q57*1000</f>
        <v>2746.3830000000003</v>
      </c>
      <c r="P124" s="128">
        <f>+[4]GABON!R57*1000</f>
        <v>2650.3649999999998</v>
      </c>
      <c r="Q124" s="128">
        <f>+[4]GABON!S57*1000</f>
        <v>2176.9430000000002</v>
      </c>
      <c r="R124" s="128">
        <f>+[4]GABON!T57*1000</f>
        <v>2027.346</v>
      </c>
      <c r="S124" s="128">
        <f>+[4]GABON!U57*1000</f>
        <v>2057.183</v>
      </c>
      <c r="T124" s="128">
        <f>+[4]GABON!V57*1000</f>
        <v>1623.3140000000001</v>
      </c>
      <c r="U124" s="128">
        <f>+[4]GABON!W57*1000</f>
        <v>2344.0763999999995</v>
      </c>
      <c r="V124" s="128">
        <f>+[4]GABON!X57*1000</f>
        <v>2518</v>
      </c>
      <c r="W124" s="128">
        <f>+[4]GABON!Y57*1000</f>
        <v>2291</v>
      </c>
      <c r="X124" s="129">
        <f>+[4]GABON!Z57*1000</f>
        <v>2042.1272727272726</v>
      </c>
      <c r="Y124" s="129">
        <f>+[4]GABON!AA57*1000</f>
        <v>569.77629072681702</v>
      </c>
      <c r="Z124" s="128">
        <f>+[4]GABON!AB57*1000</f>
        <v>545.73154887218038</v>
      </c>
      <c r="AA124" s="128">
        <f>+[4]GABON!AC57*1000</f>
        <v>543.35347368421037</v>
      </c>
      <c r="AB124" s="128">
        <v>1703.2703232000003</v>
      </c>
      <c r="AC124" s="128">
        <v>1703.2703232000001</v>
      </c>
      <c r="AD124" s="128">
        <v>1703.2703232000001</v>
      </c>
      <c r="AE124" s="128">
        <f>+[4]GABON!AD57*1000</f>
        <v>588.35347368421037</v>
      </c>
      <c r="AF124" s="128">
        <v>1421.8645167525124</v>
      </c>
      <c r="AG124" s="128">
        <v>1426.0504712135501</v>
      </c>
      <c r="AH124" s="128">
        <v>1419.0948872814092</v>
      </c>
      <c r="AI124" s="128">
        <v>1419.0948872814092</v>
      </c>
      <c r="AJ124" s="129">
        <f>+[4]GABON!AE57*1000</f>
        <v>554.19399999999996</v>
      </c>
      <c r="AK124" s="129">
        <v>2093.5082551897399</v>
      </c>
      <c r="AL124" s="129">
        <v>2093.5082551897399</v>
      </c>
      <c r="AM124" s="129">
        <v>2093.5082551897399</v>
      </c>
      <c r="AN124" s="129">
        <v>2093.5082551897399</v>
      </c>
      <c r="AO124" s="129">
        <f>+[4]GABON!AF57*1000</f>
        <v>613.971</v>
      </c>
      <c r="AP124" s="129">
        <v>2134.4567744531305</v>
      </c>
      <c r="AQ124" s="129">
        <v>2134.4567744531305</v>
      </c>
      <c r="AR124" s="129">
        <v>2134.4567744531305</v>
      </c>
      <c r="AS124" s="129">
        <f>+[4]GABON!AJ57*1000</f>
        <v>618.12800000000004</v>
      </c>
      <c r="AT124" s="129">
        <v>2387.9024518984438</v>
      </c>
      <c r="AU124" s="129">
        <v>2387.9024518984438</v>
      </c>
      <c r="AV124" s="129">
        <v>2387.9024518984438</v>
      </c>
      <c r="AW124" s="129">
        <v>2387.9024518984438</v>
      </c>
      <c r="AX124" s="129">
        <f>+[4]GABON!AO57*1000</f>
        <v>668.2</v>
      </c>
      <c r="AY124" s="129"/>
      <c r="AZ124" s="129">
        <v>2167.11</v>
      </c>
      <c r="BA124" s="129">
        <v>2167.11</v>
      </c>
      <c r="BB124" s="129">
        <v>2167.11</v>
      </c>
      <c r="BC124" s="129">
        <v>2167.11</v>
      </c>
      <c r="BD124" s="129">
        <v>1996.254964759773</v>
      </c>
      <c r="BE124" s="129">
        <v>2025.0699670371307</v>
      </c>
      <c r="BF124" s="129">
        <f>+[4]GABON!AV57*1000</f>
        <v>848.30000000000007</v>
      </c>
      <c r="BG124" s="129">
        <v>2189.5106526591803</v>
      </c>
      <c r="BH124" s="129">
        <v>2199.5106526591803</v>
      </c>
      <c r="BI124" s="129">
        <v>2257.0186772430416</v>
      </c>
      <c r="BJ124" s="129">
        <v>2267.018677243042</v>
      </c>
      <c r="BK124" s="129">
        <v>761.53825406697001</v>
      </c>
      <c r="BL124" s="129">
        <v>771.53825406697013</v>
      </c>
      <c r="BM124" s="129">
        <v>761.53825406697001</v>
      </c>
      <c r="BN124" s="129">
        <v>771.53825406697013</v>
      </c>
      <c r="BO124" s="129">
        <f>+[4]GABON!BE57*1000</f>
        <v>905.55100000000004</v>
      </c>
      <c r="BP124" s="129">
        <v>823.40213686553898</v>
      </c>
      <c r="BQ124" s="129">
        <v>2189.5106526591803</v>
      </c>
      <c r="BR124" s="129">
        <v>716.49253850700507</v>
      </c>
      <c r="BS124" s="129">
        <v>716.49253850700507</v>
      </c>
      <c r="BT124" s="129">
        <v>811.58715750351575</v>
      </c>
      <c r="BU124" s="129">
        <v>692.79764798597375</v>
      </c>
      <c r="BV124" s="129">
        <v>635.29544320313801</v>
      </c>
      <c r="BW124" s="129">
        <v>862.68762470157674</v>
      </c>
      <c r="BX124" s="129">
        <v>862.68762470157685</v>
      </c>
      <c r="BY124" s="129">
        <v>725.42453404768423</v>
      </c>
      <c r="BZ124" s="128">
        <v>862.68762470157674</v>
      </c>
      <c r="CA124" s="129">
        <f>+[4]GABON!BQ57*1000</f>
        <v>886.4</v>
      </c>
      <c r="CB124" s="129">
        <v>1089.2558366718029</v>
      </c>
      <c r="CC124" s="129">
        <v>1089.2558366718029</v>
      </c>
      <c r="CD124" s="129">
        <v>1042.9080448382124</v>
      </c>
      <c r="CE124" s="129">
        <v>1104.6800411586792</v>
      </c>
      <c r="CF124" s="129">
        <v>1104.6800411586792</v>
      </c>
      <c r="CG124" s="129">
        <v>1090.9634621620778</v>
      </c>
      <c r="CH124" s="129">
        <v>1207.0559499999999</v>
      </c>
      <c r="CI124" s="129">
        <v>1207.0559499999999</v>
      </c>
      <c r="CJ124" s="128">
        <v>1207.0559499999999</v>
      </c>
      <c r="CK124" s="128">
        <v>1207.0559499999999</v>
      </c>
      <c r="CL124" s="129">
        <f>+[4]GABON!CB57*1000</f>
        <v>1192.5</v>
      </c>
      <c r="CM124" s="129">
        <v>1242.492346301769</v>
      </c>
      <c r="CN124" s="129">
        <v>1016.0745822450616</v>
      </c>
      <c r="CO124" s="129">
        <v>1016.0745822450616</v>
      </c>
      <c r="CP124" s="129">
        <v>1035.7860738899628</v>
      </c>
      <c r="CQ124" s="129">
        <v>1016.0745822450616</v>
      </c>
      <c r="CR124" s="129">
        <v>966.79585313280847</v>
      </c>
      <c r="CS124" s="129">
        <v>1295.8675716234266</v>
      </c>
      <c r="CT124" s="129">
        <v>1256.7424258241169</v>
      </c>
      <c r="CU124" s="129">
        <v>1209.0286206296616</v>
      </c>
      <c r="CV124" s="129">
        <v>1288.4424558250519</v>
      </c>
      <c r="CW124" s="129">
        <v>1256.7424258241169</v>
      </c>
      <c r="CX124" s="129">
        <v>1321.5495383785258</v>
      </c>
      <c r="CY124" s="129">
        <v>1270.0124999999998</v>
      </c>
      <c r="CZ124" s="129">
        <v>1283.2015322880743</v>
      </c>
      <c r="DA124" s="129">
        <f>+[4]GABON!CN57*1000</f>
        <v>1166.2649999999999</v>
      </c>
      <c r="DB124" s="128">
        <v>1384.2134550000001</v>
      </c>
      <c r="DC124" s="128">
        <v>1384.2134550000001</v>
      </c>
      <c r="DD124" s="128">
        <v>1356.5291858999999</v>
      </c>
      <c r="DE124" s="128">
        <v>1274.7276449999997</v>
      </c>
      <c r="DF124" s="128">
        <v>1198.5588778499998</v>
      </c>
      <c r="DG124" s="128">
        <v>1198.5588778499998</v>
      </c>
      <c r="DH124" s="128">
        <v>1274.7276449999997</v>
      </c>
      <c r="DI124" s="128">
        <v>1198.5588778499998</v>
      </c>
      <c r="DJ124" s="128">
        <v>1198.5588778499998</v>
      </c>
      <c r="DK124" s="128">
        <v>1274.7276449999997</v>
      </c>
      <c r="DL124" s="128">
        <v>1198.5588778499998</v>
      </c>
      <c r="DM124" s="128">
        <v>1198.5588778499998</v>
      </c>
      <c r="DN124" s="130">
        <f>+[4]GABON!DA57*1000</f>
        <v>1198.5588778499998</v>
      </c>
      <c r="DO124" s="128">
        <v>1198.5588778499998</v>
      </c>
      <c r="DP124" s="128">
        <v>1249.7253563454162</v>
      </c>
      <c r="DQ124" s="128">
        <v>1249.7253563454162</v>
      </c>
      <c r="DR124" s="128">
        <v>1249.7253563454162</v>
      </c>
      <c r="DS124" s="128">
        <v>1135.4068105760832</v>
      </c>
      <c r="DT124" s="128">
        <v>1135.4068105760832</v>
      </c>
      <c r="DU124" s="128">
        <v>1135.4068105760832</v>
      </c>
      <c r="DV124" s="131">
        <f>+[4]GABON!DK57*1000</f>
        <v>1135.4068105760832</v>
      </c>
      <c r="DW124" s="132">
        <f>+[4]GABON!DL57*1000</f>
        <v>1135.4068105760832</v>
      </c>
      <c r="DX124" s="133">
        <f>+[4]GABON!DM57*1000</f>
        <v>1135.4068105760832</v>
      </c>
      <c r="DZ124" s="128">
        <f>+[4]GABON!DO57*1000</f>
        <v>1192.9605818041848</v>
      </c>
      <c r="EA124" s="89">
        <f t="shared" si="75"/>
        <v>0.25774664077895282</v>
      </c>
      <c r="EC124" s="128">
        <f>+[4]GABON!DR57*1000</f>
        <v>1265.3136410906088</v>
      </c>
      <c r="EF124" s="128">
        <f>+[4]GABON!DU57*1000</f>
        <v>1342.0549134227542</v>
      </c>
      <c r="EI124" s="128">
        <f>+[4]GABON!DX57*1000</f>
        <v>1423.4505439218444</v>
      </c>
      <c r="EL124" s="128">
        <f>+[4]GABON!EA57*1000</f>
        <v>1509.7828194107044</v>
      </c>
      <c r="EO124" s="128">
        <f>+[4]GABON!ED57*1000</f>
        <v>1601.3511474079637</v>
      </c>
    </row>
    <row r="125" spans="1:145" ht="15.5" x14ac:dyDescent="0.35">
      <c r="A125" s="56" t="s">
        <v>72</v>
      </c>
      <c r="B125" s="57">
        <f>[5]GUINEE!D28</f>
        <v>153.6</v>
      </c>
      <c r="C125" s="57">
        <f>[5]GUINEE!E28</f>
        <v>145</v>
      </c>
      <c r="D125" s="57">
        <f>[5]GUINEE!F28</f>
        <v>137.19999999999999</v>
      </c>
      <c r="E125" s="57">
        <f>[5]GUINEE!G28</f>
        <v>158.80000000000001</v>
      </c>
      <c r="F125" s="57">
        <f>[5]GUINEE!H28</f>
        <v>133.19999999999999</v>
      </c>
      <c r="G125" s="57">
        <f>[5]GUINEE!I28</f>
        <v>144.19999999999999</v>
      </c>
      <c r="H125" s="57">
        <f>[5]GUINEE!J28</f>
        <v>168.727</v>
      </c>
      <c r="I125" s="128">
        <f>[5]GUINEE!K28</f>
        <v>229.13644214162349</v>
      </c>
      <c r="J125" s="128">
        <f>[5]GUINEE!L28</f>
        <v>280.73</v>
      </c>
      <c r="K125" s="128">
        <f>[5]GUINEE!M28</f>
        <v>410.06099999999998</v>
      </c>
      <c r="L125" s="128">
        <f>[5]GUINEE!N28</f>
        <v>706.26</v>
      </c>
      <c r="M125" s="128">
        <f>[5]GUINEE!O28</f>
        <v>401.56</v>
      </c>
      <c r="N125" s="128">
        <f>[5]GUINEE!P28</f>
        <v>664.14200000000005</v>
      </c>
      <c r="O125" s="128">
        <f>[5]GUINEE!Q28</f>
        <v>733.86500000000001</v>
      </c>
      <c r="P125" s="128">
        <f>[5]GUINEE!R28</f>
        <v>620.80799999999999</v>
      </c>
      <c r="Q125" s="128">
        <f>[5]GUINEE!S28</f>
        <v>537.24599999999987</v>
      </c>
      <c r="R125" s="128">
        <f>[5]GUINEE!T28</f>
        <v>531.00799999999992</v>
      </c>
      <c r="S125" s="128">
        <f>[5]GUINEE!U28</f>
        <v>528.71100000000001</v>
      </c>
      <c r="T125" s="128">
        <f>[5]GUINEE!V28</f>
        <v>460.76800000000003</v>
      </c>
      <c r="U125" s="128">
        <f>[5]GUINEE!W28</f>
        <v>460.58</v>
      </c>
      <c r="V125" s="128">
        <f>[5]GUINEE!X28</f>
        <v>547.298</v>
      </c>
      <c r="W125" s="128">
        <f>[5]GUINEE!Y28</f>
        <v>152.23699999999999</v>
      </c>
      <c r="X125" s="129">
        <f>[5]GUINEE!Z28</f>
        <v>38.364000000000004</v>
      </c>
      <c r="Y125" s="129">
        <f>[5]GUINEE!AA28</f>
        <v>234.42400000000001</v>
      </c>
      <c r="Z125" s="128">
        <f>[5]GUINEE!AB28</f>
        <v>237.91200000000001</v>
      </c>
      <c r="AA125" s="128">
        <f>[5]GUINEE!AC28</f>
        <v>301.33199999999999</v>
      </c>
      <c r="AB125" s="128">
        <v>305.55064800000002</v>
      </c>
      <c r="AC125" s="128">
        <v>300.25099999999998</v>
      </c>
      <c r="AD125" s="128">
        <v>288.36849999999998</v>
      </c>
      <c r="AE125" s="128">
        <f>[5]GUINEE!AD28</f>
        <v>290.96850000000001</v>
      </c>
      <c r="AF125" s="128">
        <v>267.11780400000004</v>
      </c>
      <c r="AG125" s="128">
        <v>267.90344499999998</v>
      </c>
      <c r="AH125" s="128">
        <v>266.59748906598332</v>
      </c>
      <c r="AI125" s="128">
        <v>266.68308286799999</v>
      </c>
      <c r="AJ125" s="129">
        <f>[5]GUINEE!AE28</f>
        <v>320.60499999999996</v>
      </c>
      <c r="AK125" s="129">
        <v>295.56260723328433</v>
      </c>
      <c r="AL125" s="129">
        <v>430.76407500000005</v>
      </c>
      <c r="AM125" s="129">
        <v>430.76407500000005</v>
      </c>
      <c r="AN125" s="129">
        <v>430.76407500000005</v>
      </c>
      <c r="AO125" s="129">
        <f>[5]GUINEE!AF28</f>
        <v>394.83855978588736</v>
      </c>
      <c r="AP125" s="129">
        <v>403.63381667372124</v>
      </c>
      <c r="AQ125" s="129">
        <v>402.17506022670898</v>
      </c>
      <c r="AR125" s="129">
        <v>401.04937033131938</v>
      </c>
      <c r="AS125" s="129">
        <f>[5]GUINEE!AJ28</f>
        <v>645.67999999999995</v>
      </c>
      <c r="AT125" s="129">
        <v>599.14953922669929</v>
      </c>
      <c r="AU125" s="129">
        <v>599.52943409878628</v>
      </c>
      <c r="AV125" s="129">
        <v>661.69123887499995</v>
      </c>
      <c r="AW125" s="129">
        <v>661.69123887499995</v>
      </c>
      <c r="AX125" s="129">
        <f>[5]GUINEE!AO28</f>
        <v>659.28800000000001</v>
      </c>
      <c r="AY125" s="129"/>
      <c r="AZ125" s="129">
        <v>674.01295718175368</v>
      </c>
      <c r="BA125" s="129">
        <v>674.01295718175368</v>
      </c>
      <c r="BB125" s="129">
        <v>552.85699999999997</v>
      </c>
      <c r="BC125" s="129">
        <v>552.85699999999997</v>
      </c>
      <c r="BD125" s="129">
        <v>567.26324999999997</v>
      </c>
      <c r="BE125" s="129">
        <v>567.26324999999997</v>
      </c>
      <c r="BF125" s="129">
        <f>[5]GUINEE!AV28</f>
        <v>755.64440000000002</v>
      </c>
      <c r="BG125" s="129">
        <v>771.69880588540502</v>
      </c>
      <c r="BH125" s="129">
        <v>567.26324999999997</v>
      </c>
      <c r="BI125" s="129">
        <v>784.53147771215106</v>
      </c>
      <c r="BJ125" s="129">
        <v>796.81153067995842</v>
      </c>
      <c r="BK125" s="129">
        <v>783.0068791960266</v>
      </c>
      <c r="BL125" s="129">
        <v>805.04439017873642</v>
      </c>
      <c r="BM125" s="129">
        <v>783.0068791960266</v>
      </c>
      <c r="BN125" s="129">
        <v>805.04439017873642</v>
      </c>
      <c r="BO125" s="129">
        <f>[5]GUINEE!BE28</f>
        <v>358.92735399999998</v>
      </c>
      <c r="BP125" s="129">
        <v>364.67037612211044</v>
      </c>
      <c r="BQ125" s="129">
        <v>364.67037612211044</v>
      </c>
      <c r="BR125" s="129">
        <v>84.50621799999999</v>
      </c>
      <c r="BS125" s="129">
        <v>80.280907099999993</v>
      </c>
      <c r="BT125" s="129">
        <v>84.50621799999999</v>
      </c>
      <c r="BU125" s="129">
        <v>80.280907099999993</v>
      </c>
      <c r="BV125" s="129">
        <v>76.266861744999986</v>
      </c>
      <c r="BW125" s="129">
        <v>96.264348399999989</v>
      </c>
      <c r="BX125" s="129">
        <v>96.264348399999989</v>
      </c>
      <c r="BY125" s="129">
        <v>91.451130979999988</v>
      </c>
      <c r="BZ125" s="128">
        <v>193.3457344055945</v>
      </c>
      <c r="CA125" s="129">
        <f>[5]GUINEE!BQ28</f>
        <v>103.48093399999999</v>
      </c>
      <c r="CB125" s="129">
        <v>107.99450047214069</v>
      </c>
      <c r="CC125" s="129">
        <v>107.99450047214069</v>
      </c>
      <c r="CD125" s="129">
        <v>102.59477544853365</v>
      </c>
      <c r="CE125" s="129">
        <v>91.373664721999987</v>
      </c>
      <c r="CF125" s="129">
        <v>79.266395443999997</v>
      </c>
      <c r="CG125" s="129">
        <v>79.266395443999997</v>
      </c>
      <c r="CH125" s="129">
        <v>152.06301272199997</v>
      </c>
      <c r="CI125" s="129">
        <v>152.06301272199997</v>
      </c>
      <c r="CJ125" s="128">
        <v>152.06301272199997</v>
      </c>
      <c r="CK125" s="128">
        <v>152.06301272199997</v>
      </c>
      <c r="CL125" s="129">
        <f>[5]GUINEE!CD28</f>
        <v>237.118426</v>
      </c>
      <c r="CM125" s="129">
        <v>158.95908188045334</v>
      </c>
      <c r="CN125" s="129">
        <v>246.38467829697566</v>
      </c>
      <c r="CO125" s="129">
        <v>246.38467829697566</v>
      </c>
      <c r="CP125" s="129">
        <v>246.32168607729628</v>
      </c>
      <c r="CQ125" s="129">
        <v>246.32168607729628</v>
      </c>
      <c r="CR125" s="129">
        <v>246.32168607729628</v>
      </c>
      <c r="CS125" s="129">
        <v>243.99553450493673</v>
      </c>
      <c r="CT125" s="129">
        <v>255.87587265584557</v>
      </c>
      <c r="CU125" s="129">
        <v>245.88366232058408</v>
      </c>
      <c r="CV125" s="129">
        <v>242.43499877549658</v>
      </c>
      <c r="CW125" s="129">
        <v>253.90910563791942</v>
      </c>
      <c r="CX125" s="129">
        <v>242.43499877549658</v>
      </c>
      <c r="CY125" s="129">
        <v>253.90910563791942</v>
      </c>
      <c r="CZ125" s="129">
        <v>243.46422708114196</v>
      </c>
      <c r="DA125" s="129">
        <f>[5]GUINEE!CP28</f>
        <v>203.87123700000004</v>
      </c>
      <c r="DB125" s="128">
        <v>217.83298070241577</v>
      </c>
      <c r="DC125" s="128">
        <v>206.31769184400005</v>
      </c>
      <c r="DD125" s="128">
        <v>219.8869820833954</v>
      </c>
      <c r="DE125" s="128">
        <v>194.54810521715004</v>
      </c>
      <c r="DF125" s="128">
        <v>193.01907093965002</v>
      </c>
      <c r="DG125" s="128">
        <v>191.49003666215003</v>
      </c>
      <c r="DH125" s="128">
        <v>190.12008254680535</v>
      </c>
      <c r="DI125" s="128">
        <v>188.73203629162236</v>
      </c>
      <c r="DJ125" s="128">
        <v>187.34399003643941</v>
      </c>
      <c r="DK125" s="128">
        <v>190.12008254680535</v>
      </c>
      <c r="DL125" s="128">
        <v>188.73203629162236</v>
      </c>
      <c r="DM125" s="128">
        <v>187.34399003643941</v>
      </c>
      <c r="DN125" s="130">
        <f>[5]GUINEE!DC28</f>
        <v>162.42456000000001</v>
      </c>
      <c r="DO125" s="128">
        <v>187.34399003643941</v>
      </c>
      <c r="DP125" s="128">
        <v>165.20357319138313</v>
      </c>
      <c r="DQ125" s="128">
        <v>159.19284248000002</v>
      </c>
      <c r="DR125" s="128">
        <v>165.20357319138313</v>
      </c>
      <c r="DS125" s="128">
        <v>165.27058072850943</v>
      </c>
      <c r="DT125" s="128">
        <v>159.19436442000003</v>
      </c>
      <c r="DU125" s="128">
        <v>130.79664359571188</v>
      </c>
      <c r="DV125" s="131">
        <f>[5]GUINEE!DN28</f>
        <v>137.32746496933089</v>
      </c>
      <c r="DW125" s="132">
        <f>[5]GUINEE!DO28</f>
        <v>130.78806187555324</v>
      </c>
      <c r="DX125" s="133">
        <f>[5]GUINEE!DP28</f>
        <v>120.32501692550898</v>
      </c>
      <c r="DZ125" s="128">
        <f>[5]GUINEE!DR28</f>
        <v>133.05722071931086</v>
      </c>
      <c r="EA125" s="89">
        <f t="shared" si="75"/>
        <v>5.1250715109679421E-2</v>
      </c>
      <c r="EC125" s="128">
        <f>[5]GUINEE!DU28</f>
        <v>135.44900350388789</v>
      </c>
      <c r="EF125" s="128">
        <f>[5]GUINEE!DX28</f>
        <v>137.79816042437974</v>
      </c>
      <c r="EI125" s="128">
        <f>[5]GUINEE!EA28</f>
        <v>140.16711358556356</v>
      </c>
      <c r="EL125" s="128">
        <f>[5]GUINEE!ED28</f>
        <v>142.51727294426897</v>
      </c>
      <c r="EO125" s="128">
        <f>[5]GUINEE!EG28</f>
        <v>144.90683704542803</v>
      </c>
    </row>
    <row r="126" spans="1:145" ht="15.5" x14ac:dyDescent="0.35">
      <c r="A126" s="27"/>
      <c r="B126" s="57"/>
      <c r="C126" s="57"/>
      <c r="D126" s="57"/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8"/>
      <c r="Y126" s="58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7"/>
      <c r="CA126" s="58"/>
      <c r="CB126" s="58"/>
      <c r="CC126" s="58"/>
      <c r="CD126" s="58"/>
      <c r="CE126" s="58"/>
      <c r="CF126" s="58"/>
      <c r="CG126" s="58"/>
      <c r="CH126" s="58"/>
      <c r="CI126" s="58"/>
      <c r="CJ126" s="57"/>
      <c r="CK126" s="57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>
        <v>1.7371920272235775E-2</v>
      </c>
      <c r="CX126" s="58"/>
      <c r="CY126" s="81">
        <v>-5.4605419299763591E-2</v>
      </c>
      <c r="CZ126" s="58"/>
      <c r="DA126" s="58">
        <f>DA127/CL127-1</f>
        <v>0.10132949332245889</v>
      </c>
      <c r="DB126" s="57"/>
      <c r="DC126" s="83"/>
      <c r="DD126" s="57"/>
      <c r="DE126" s="57"/>
      <c r="DF126" s="83"/>
      <c r="DG126" s="57"/>
      <c r="DH126" s="57"/>
      <c r="DI126" s="57"/>
      <c r="DJ126" s="57"/>
      <c r="DK126" s="57"/>
      <c r="DL126" s="57"/>
      <c r="DM126" s="57"/>
      <c r="DN126" s="59"/>
      <c r="DO126" s="57"/>
      <c r="DP126" s="57"/>
      <c r="DQ126" s="57"/>
      <c r="DR126" s="57"/>
      <c r="DS126" s="57"/>
      <c r="DT126" s="57"/>
      <c r="DU126" s="57"/>
      <c r="DV126" s="60"/>
      <c r="DW126" s="85"/>
      <c r="DX126" s="62"/>
      <c r="DZ126" s="57"/>
      <c r="EC126" s="57"/>
      <c r="EF126" s="57"/>
      <c r="EI126" s="57"/>
      <c r="EL126" s="57"/>
      <c r="EO126" s="57"/>
    </row>
    <row r="127" spans="1:145" ht="15.5" x14ac:dyDescent="0.35">
      <c r="A127" s="56" t="s">
        <v>81</v>
      </c>
      <c r="B127" s="57">
        <f t="shared" ref="B127:Q127" si="76">+B128+B129</f>
        <v>22.1</v>
      </c>
      <c r="C127" s="57">
        <f t="shared" si="76"/>
        <v>23.4</v>
      </c>
      <c r="D127" s="57">
        <f t="shared" si="76"/>
        <v>23.1</v>
      </c>
      <c r="E127" s="57">
        <f t="shared" si="76"/>
        <v>24.3</v>
      </c>
      <c r="F127" s="57">
        <f t="shared" si="76"/>
        <v>35.1</v>
      </c>
      <c r="G127" s="57">
        <f t="shared" si="76"/>
        <v>47.6</v>
      </c>
      <c r="H127" s="57">
        <f t="shared" si="76"/>
        <v>55.971000000000004</v>
      </c>
      <c r="I127" s="57">
        <f t="shared" si="76"/>
        <v>50.994</v>
      </c>
      <c r="J127" s="57">
        <f t="shared" si="76"/>
        <v>48.678999999999995</v>
      </c>
      <c r="K127" s="57">
        <f t="shared" si="76"/>
        <v>65.162999999999997</v>
      </c>
      <c r="L127" s="57">
        <f t="shared" si="76"/>
        <v>63.932999999999993</v>
      </c>
      <c r="M127" s="57">
        <f t="shared" si="76"/>
        <v>63.757999999999996</v>
      </c>
      <c r="N127" s="57">
        <f t="shared" si="76"/>
        <v>49.556000000000004</v>
      </c>
      <c r="O127" s="57">
        <f t="shared" si="76"/>
        <v>33.713279999999997</v>
      </c>
      <c r="P127" s="57">
        <f t="shared" si="76"/>
        <v>38.685999999999993</v>
      </c>
      <c r="Q127" s="57">
        <f t="shared" si="76"/>
        <v>45.216999999999999</v>
      </c>
      <c r="R127" s="57">
        <f>+R128+R129</f>
        <v>44.1937</v>
      </c>
      <c r="S127" s="57">
        <f t="shared" ref="S127:AE127" si="77">+S128+S129</f>
        <v>41.856999999999999</v>
      </c>
      <c r="T127" s="57">
        <f t="shared" si="77"/>
        <v>52.884000299999997</v>
      </c>
      <c r="U127" s="57">
        <f t="shared" si="77"/>
        <v>57.16</v>
      </c>
      <c r="V127" s="57">
        <f t="shared" si="77"/>
        <v>50.186</v>
      </c>
      <c r="W127" s="57">
        <f t="shared" si="77"/>
        <v>57.588325070488722</v>
      </c>
      <c r="X127" s="57">
        <f t="shared" si="77"/>
        <v>56.198</v>
      </c>
      <c r="Y127" s="57">
        <f t="shared" si="77"/>
        <v>57.507000000000005</v>
      </c>
      <c r="Z127" s="57">
        <f t="shared" si="77"/>
        <v>58.465000000000003</v>
      </c>
      <c r="AA127" s="57">
        <f t="shared" si="77"/>
        <v>68.701000000000008</v>
      </c>
      <c r="AB127" s="57" t="e">
        <f t="shared" si="77"/>
        <v>#REF!</v>
      </c>
      <c r="AC127" s="57" t="e">
        <f t="shared" si="77"/>
        <v>#REF!</v>
      </c>
      <c r="AD127" s="57" t="e">
        <f t="shared" si="77"/>
        <v>#REF!</v>
      </c>
      <c r="AE127" s="57">
        <f t="shared" si="77"/>
        <v>86.653739999999999</v>
      </c>
      <c r="AF127" s="57">
        <v>79.022892049999996</v>
      </c>
      <c r="AG127" s="57">
        <v>83.253705650000001</v>
      </c>
      <c r="AH127" s="57">
        <v>83.253705650000001</v>
      </c>
      <c r="AI127" s="57">
        <v>83.253705650000001</v>
      </c>
      <c r="AJ127" s="58">
        <f>+AJ128+AJ129</f>
        <v>72.05</v>
      </c>
      <c r="AK127" s="58">
        <v>88.602581607766709</v>
      </c>
      <c r="AL127" s="58">
        <v>86.039910226450857</v>
      </c>
      <c r="AM127" s="58">
        <v>85.793000000000006</v>
      </c>
      <c r="AN127" s="58">
        <v>85.793000000000006</v>
      </c>
      <c r="AO127" s="58">
        <f>+AO128+AO129</f>
        <v>63.701999999999998</v>
      </c>
      <c r="AP127" s="58">
        <v>87.079640377542773</v>
      </c>
      <c r="AQ127" s="58">
        <v>86.805647605130005</v>
      </c>
      <c r="AR127" s="58">
        <v>81.803611902</v>
      </c>
      <c r="AS127" s="58">
        <f>+AS128+AS129</f>
        <v>53.328000000000003</v>
      </c>
      <c r="AT127" s="58">
        <v>82.819476337427218</v>
      </c>
      <c r="AU127" s="58">
        <v>70.647175598164111</v>
      </c>
      <c r="AV127" s="58">
        <v>70.701631561087524</v>
      </c>
      <c r="AW127" s="58">
        <v>70.701631561087524</v>
      </c>
      <c r="AX127" s="58">
        <f>+AX128+AX129</f>
        <v>56.680985000000007</v>
      </c>
      <c r="AY127" s="58"/>
      <c r="AZ127" s="58">
        <v>57.884246619593256</v>
      </c>
      <c r="BA127" s="58">
        <v>57.884246619593256</v>
      </c>
      <c r="BB127" s="58">
        <v>57.991038275584003</v>
      </c>
      <c r="BC127" s="58">
        <v>57.991038275584003</v>
      </c>
      <c r="BD127" s="58">
        <v>57.401701631999998</v>
      </c>
      <c r="BE127" s="58">
        <v>57.401701631999998</v>
      </c>
      <c r="BF127" s="58">
        <f>+BF128+BF129</f>
        <v>54.767259999999993</v>
      </c>
      <c r="BG127" s="58">
        <v>62.696584868254917</v>
      </c>
      <c r="BH127" s="58">
        <v>62.696584868254917</v>
      </c>
      <c r="BI127" s="58">
        <v>58.781771999999989</v>
      </c>
      <c r="BJ127" s="58">
        <v>58.781771999999989</v>
      </c>
      <c r="BK127" s="58">
        <v>50.471354818099101</v>
      </c>
      <c r="BL127" s="58">
        <v>50.471354818099101</v>
      </c>
      <c r="BM127" s="58">
        <v>50.471354818099101</v>
      </c>
      <c r="BN127" s="58">
        <v>50.471354818099101</v>
      </c>
      <c r="BO127" s="58">
        <f>+BO128+BO129</f>
        <v>43.762912</v>
      </c>
      <c r="BP127" s="58">
        <v>58.454102194543481</v>
      </c>
      <c r="BQ127" s="58">
        <v>49.15777274131819</v>
      </c>
      <c r="BR127" s="58">
        <v>45.261917039620286</v>
      </c>
      <c r="BS127" s="58">
        <v>45.261917039620286</v>
      </c>
      <c r="BT127" s="58">
        <v>47.458756471223538</v>
      </c>
      <c r="BU127" s="58">
        <v>47.458756471223538</v>
      </c>
      <c r="BV127" s="58">
        <v>46.753555003419265</v>
      </c>
      <c r="BW127" s="58">
        <v>46.334401098302095</v>
      </c>
      <c r="BX127" s="58">
        <v>46.334401098302095</v>
      </c>
      <c r="BY127" s="58">
        <v>45.6539354487021</v>
      </c>
      <c r="BZ127" s="57">
        <v>38.737242655999999</v>
      </c>
      <c r="CA127" s="58">
        <f>+CA128+CA129</f>
        <v>44.717999999999996</v>
      </c>
      <c r="CB127" s="58">
        <v>59.790077483912043</v>
      </c>
      <c r="CC127" s="58">
        <v>59.790077483912043</v>
      </c>
      <c r="CD127" s="58">
        <v>55.273533471512046</v>
      </c>
      <c r="CE127" s="58">
        <v>53.387334393660645</v>
      </c>
      <c r="CF127" s="58">
        <v>53.387334393660645</v>
      </c>
      <c r="CG127" s="58">
        <v>53.387334393660645</v>
      </c>
      <c r="CH127" s="58">
        <v>51.527425779756392</v>
      </c>
      <c r="CI127" s="58">
        <v>51.527425779756392</v>
      </c>
      <c r="CJ127" s="57">
        <v>59.267696057081373</v>
      </c>
      <c r="CK127" s="57">
        <v>59.267696057081373</v>
      </c>
      <c r="CL127" s="58">
        <f>+CL128+CL129</f>
        <v>49.045000000000002</v>
      </c>
      <c r="CM127" s="58">
        <v>61.166096171109572</v>
      </c>
      <c r="CN127" s="58">
        <v>63.142452265177795</v>
      </c>
      <c r="CO127" s="58">
        <v>63.142452265177795</v>
      </c>
      <c r="CP127" s="58">
        <v>63.498590604343647</v>
      </c>
      <c r="CQ127" s="58">
        <v>63.131007801943653</v>
      </c>
      <c r="CR127" s="58">
        <v>59.974457411846473</v>
      </c>
      <c r="CS127" s="58">
        <v>61.595073659460866</v>
      </c>
      <c r="CT127" s="58">
        <v>60.533666296537632</v>
      </c>
      <c r="CU127" s="58">
        <v>57.676781925507854</v>
      </c>
      <c r="CV127" s="58">
        <v>60.834103156289657</v>
      </c>
      <c r="CW127" s="58">
        <v>60.231785303257084</v>
      </c>
      <c r="CX127" s="58">
        <v>49.13917163508966</v>
      </c>
      <c r="CY127" s="58">
        <v>46.252645183257087</v>
      </c>
      <c r="CZ127" s="58">
        <v>45.327592279591947</v>
      </c>
      <c r="DA127" s="58">
        <f t="shared" ref="DA127" si="78">+DA128+DA129</f>
        <v>54.014704999999999</v>
      </c>
      <c r="DB127" s="57">
        <v>58.316212750000005</v>
      </c>
      <c r="DC127" s="57">
        <v>57.345816250000006</v>
      </c>
      <c r="DD127" s="57">
        <v>57.217816250000006</v>
      </c>
      <c r="DE127" s="57">
        <v>57.0243757</v>
      </c>
      <c r="DF127" s="57">
        <v>56.462582556999998</v>
      </c>
      <c r="DG127" s="57">
        <v>53.920242200000004</v>
      </c>
      <c r="DH127" s="57">
        <v>57.0243757</v>
      </c>
      <c r="DI127" s="57">
        <v>56.416995175994167</v>
      </c>
      <c r="DJ127" s="57">
        <v>53.739363599999997</v>
      </c>
      <c r="DK127" s="57">
        <v>49.865213924999999</v>
      </c>
      <c r="DL127" s="57">
        <v>49.49029629399854</v>
      </c>
      <c r="DM127" s="57">
        <v>53.739363599999997</v>
      </c>
      <c r="DN127" s="59">
        <f t="shared" ref="DN127" si="79">+DN128+DN129</f>
        <v>48.083723999999997</v>
      </c>
      <c r="DO127" s="57">
        <v>53.739363599999997</v>
      </c>
      <c r="DP127" s="57">
        <v>50.453044264857084</v>
      </c>
      <c r="DQ127" s="57">
        <v>50.453044264857084</v>
      </c>
      <c r="DR127" s="57">
        <v>50.453044264857084</v>
      </c>
      <c r="DS127" s="57">
        <v>48.495654396532444</v>
      </c>
      <c r="DT127" s="57">
        <v>48.282335766532441</v>
      </c>
      <c r="DU127" s="57">
        <v>49.307616374899325</v>
      </c>
      <c r="DV127" s="60">
        <f>+DV128+DV129</f>
        <v>51.17515008308493</v>
      </c>
      <c r="DW127" s="61">
        <f>+DW128+DW129</f>
        <v>50.961831453084926</v>
      </c>
      <c r="DX127" s="62">
        <f>+DX128+DX129</f>
        <v>49.13353276544111</v>
      </c>
      <c r="DZ127" s="57">
        <f>+DZ128+DZ129</f>
        <v>51.793324518111305</v>
      </c>
      <c r="EC127" s="57">
        <f>+EC128+EC129</f>
        <v>52.668704852860259</v>
      </c>
      <c r="EF127" s="57">
        <f>+EF128+EF129</f>
        <v>53.52897360372144</v>
      </c>
      <c r="EI127" s="57">
        <f>+EI128+EI129</f>
        <v>54.374764521306858</v>
      </c>
      <c r="EL127" s="57">
        <f>+EL128+EL129</f>
        <v>55.213845459267716</v>
      </c>
      <c r="EO127" s="57">
        <f>+EO128+EO129</f>
        <v>56.066995131816981</v>
      </c>
    </row>
    <row r="128" spans="1:145" ht="15.5" x14ac:dyDescent="0.35">
      <c r="A128" s="56" t="s">
        <v>69</v>
      </c>
      <c r="B128" s="128">
        <f>[2]CAMEROUN!T82</f>
        <v>22.1</v>
      </c>
      <c r="C128" s="128">
        <f>[2]CAMEROUN!U82</f>
        <v>23.4</v>
      </c>
      <c r="D128" s="128">
        <f>[2]CAMEROUN!V82</f>
        <v>23.1</v>
      </c>
      <c r="E128" s="128">
        <f>[2]CAMEROUN!W82</f>
        <v>24.3</v>
      </c>
      <c r="F128" s="128">
        <f>[2]CAMEROUN!X82</f>
        <v>35.1</v>
      </c>
      <c r="G128" s="128">
        <f>[2]CAMEROUN!Y82</f>
        <v>47.6</v>
      </c>
      <c r="H128" s="128">
        <f>[2]CAMEROUN!Z82</f>
        <v>54.6</v>
      </c>
      <c r="I128" s="128">
        <f>[2]CAMEROUN!AA82</f>
        <v>47.95</v>
      </c>
      <c r="J128" s="128">
        <f>[2]CAMEROUN!AB82</f>
        <v>43.8</v>
      </c>
      <c r="K128" s="128">
        <f>[2]CAMEROUN!AC82</f>
        <v>57.05</v>
      </c>
      <c r="L128" s="128">
        <f>[2]CAMEROUN!AD82</f>
        <v>55.55</v>
      </c>
      <c r="M128" s="128">
        <f>[2]CAMEROUN!AE82</f>
        <v>53.4</v>
      </c>
      <c r="N128" s="128">
        <f>[2]CAMEROUN!AF82</f>
        <v>45.468000000000004</v>
      </c>
      <c r="O128" s="128">
        <f>[2]CAMEROUN!AG82</f>
        <v>31.634499999999999</v>
      </c>
      <c r="P128" s="128">
        <f>[2]CAMEROUN!AH82</f>
        <v>34.537999999999997</v>
      </c>
      <c r="Q128" s="128">
        <f>[2]CAMEROUN!AI82</f>
        <v>37.716999999999999</v>
      </c>
      <c r="R128" s="128">
        <f>[2]CAMEROUN!AJ82</f>
        <v>41.1937</v>
      </c>
      <c r="S128" s="128">
        <f>[2]CAMEROUN!AK82</f>
        <v>39.457000000000001</v>
      </c>
      <c r="T128" s="128">
        <f>[2]CAMEROUN!AL82</f>
        <v>41.213999999999999</v>
      </c>
      <c r="U128" s="128">
        <f>[2]CAMEROUN!AM82</f>
        <v>43.16</v>
      </c>
      <c r="V128" s="128">
        <f>[2]CAMEROUN!AN82</f>
        <v>37.914999999999999</v>
      </c>
      <c r="W128" s="128">
        <f>[2]CAMEROUN!AO82</f>
        <v>38.614325070488725</v>
      </c>
      <c r="X128" s="128">
        <f>[2]CAMEROUN!AP82</f>
        <v>37.613</v>
      </c>
      <c r="Y128" s="128">
        <f>[2]CAMEROUN!AQ82</f>
        <v>38.292000000000002</v>
      </c>
      <c r="Z128" s="128">
        <f>[2]CAMEROUN!AR82</f>
        <v>36.792000000000002</v>
      </c>
      <c r="AA128" s="128">
        <f>[2]CAMEROUN!AS82</f>
        <v>42.850999999999999</v>
      </c>
      <c r="AB128" s="128" t="e">
        <f>[2]CAMEROUN!#REF!</f>
        <v>#REF!</v>
      </c>
      <c r="AC128" s="128" t="e">
        <f>[2]CAMEROUN!#REF!</f>
        <v>#REF!</v>
      </c>
      <c r="AD128" s="128" t="e">
        <f>[2]CAMEROUN!#REF!</f>
        <v>#REF!</v>
      </c>
      <c r="AE128" s="128">
        <f>[2]CAMEROUN!AT82</f>
        <v>54.068089999999998</v>
      </c>
      <c r="AF128" s="128">
        <v>52</v>
      </c>
      <c r="AG128" s="128">
        <v>56.230813599999998</v>
      </c>
      <c r="AH128" s="128">
        <v>56.230813599999998</v>
      </c>
      <c r="AI128" s="128">
        <v>56.230813599999998</v>
      </c>
      <c r="AJ128" s="129">
        <f>[2]CAMEROUN!AU82</f>
        <v>57.15</v>
      </c>
      <c r="AK128" s="129">
        <v>61.102581607766709</v>
      </c>
      <c r="AL128" s="129">
        <v>58.539910226450857</v>
      </c>
      <c r="AM128" s="129">
        <v>58.292999999999999</v>
      </c>
      <c r="AN128" s="129">
        <v>58.292999999999999</v>
      </c>
      <c r="AO128" s="129">
        <f>[2]CAMEROUN!AV82</f>
        <v>48.902000000000001</v>
      </c>
      <c r="AP128" s="129">
        <v>59.579640377542766</v>
      </c>
      <c r="AQ128" s="129">
        <v>59.305647605130005</v>
      </c>
      <c r="AR128" s="129">
        <v>54.303611902</v>
      </c>
      <c r="AS128" s="129">
        <f>[2]CAMEROUN!AZ82</f>
        <v>42.328000000000003</v>
      </c>
      <c r="AT128" s="129">
        <v>55.319476337427211</v>
      </c>
      <c r="AU128" s="129">
        <v>43.147175598164104</v>
      </c>
      <c r="AV128" s="129">
        <v>43.201631561087517</v>
      </c>
      <c r="AW128" s="129">
        <v>43.201631561087517</v>
      </c>
      <c r="AX128" s="129">
        <f>[2]CAMEROUN!BE82</f>
        <v>42.380985000000003</v>
      </c>
      <c r="AY128" s="129"/>
      <c r="AZ128" s="129">
        <v>44.284246619593254</v>
      </c>
      <c r="BA128" s="129">
        <v>44.284246619593254</v>
      </c>
      <c r="BB128" s="129">
        <v>44.391038275584002</v>
      </c>
      <c r="BC128" s="129">
        <v>44.391038275584002</v>
      </c>
      <c r="BD128" s="129">
        <v>44.399701631999996</v>
      </c>
      <c r="BE128" s="129">
        <v>44.399701631999996</v>
      </c>
      <c r="BF128" s="129">
        <f>[2]CAMEROUN!BL82</f>
        <v>41.559759999999997</v>
      </c>
      <c r="BG128" s="129">
        <v>43.396584868254912</v>
      </c>
      <c r="BH128" s="129">
        <v>43.396584868254912</v>
      </c>
      <c r="BI128" s="129">
        <v>39.481771999999992</v>
      </c>
      <c r="BJ128" s="129">
        <v>39.481771999999992</v>
      </c>
      <c r="BK128" s="129">
        <v>31.1713548180991</v>
      </c>
      <c r="BL128" s="129">
        <v>31.1713548180991</v>
      </c>
      <c r="BM128" s="129">
        <v>31.1713548180991</v>
      </c>
      <c r="BN128" s="129">
        <v>31.1713548180991</v>
      </c>
      <c r="BO128" s="129">
        <f>[2]CAMEROUN!BU82</f>
        <v>34.366951999999998</v>
      </c>
      <c r="BP128" s="129">
        <v>33.77979001454348</v>
      </c>
      <c r="BQ128" s="129">
        <v>29.85777274131819</v>
      </c>
      <c r="BR128" s="129">
        <v>29.85777274131819</v>
      </c>
      <c r="BS128" s="129">
        <v>29.85777274131819</v>
      </c>
      <c r="BT128" s="129">
        <v>32.054612172921438</v>
      </c>
      <c r="BU128" s="129">
        <v>32.054612172921438</v>
      </c>
      <c r="BV128" s="129">
        <v>31.349410705117165</v>
      </c>
      <c r="BW128" s="129">
        <v>30.930256799999999</v>
      </c>
      <c r="BX128" s="129">
        <v>30.930256799999999</v>
      </c>
      <c r="BY128" s="129">
        <v>30.249791150399997</v>
      </c>
      <c r="BZ128" s="128">
        <v>25.019141055999999</v>
      </c>
      <c r="CA128" s="129">
        <f>[2]CAMEROUN!CG82</f>
        <v>32.317999999999998</v>
      </c>
      <c r="CB128" s="129">
        <v>33.727563635912048</v>
      </c>
      <c r="CC128" s="129">
        <v>33.727563635912048</v>
      </c>
      <c r="CD128" s="129">
        <v>33.727563635912048</v>
      </c>
      <c r="CE128" s="129">
        <v>33.978112577799997</v>
      </c>
      <c r="CF128" s="129">
        <v>33.978112577799997</v>
      </c>
      <c r="CG128" s="129">
        <v>33.978112577799997</v>
      </c>
      <c r="CH128" s="129">
        <v>34.120742722675018</v>
      </c>
      <c r="CI128" s="129">
        <v>34.120742722675018</v>
      </c>
      <c r="CJ128" s="128">
        <v>41.861013</v>
      </c>
      <c r="CK128" s="128">
        <v>41.861013</v>
      </c>
      <c r="CL128" s="129">
        <f>[2]CAMEROUN!CR82</f>
        <v>40.945</v>
      </c>
      <c r="CM128" s="129">
        <v>43.759413114028199</v>
      </c>
      <c r="CN128" s="129">
        <v>44.763312145177792</v>
      </c>
      <c r="CO128" s="129">
        <v>44.763312145177792</v>
      </c>
      <c r="CP128" s="129">
        <v>44.751867681943651</v>
      </c>
      <c r="CQ128" s="129">
        <v>44.751867681943651</v>
      </c>
      <c r="CR128" s="129">
        <v>42.51427429784647</v>
      </c>
      <c r="CS128" s="129">
        <v>42.848350737060862</v>
      </c>
      <c r="CT128" s="129">
        <v>42.15452617653763</v>
      </c>
      <c r="CU128" s="129">
        <v>40.216598811507851</v>
      </c>
      <c r="CV128" s="129">
        <v>42.271171635089658</v>
      </c>
      <c r="CW128" s="129">
        <v>41.852645183257088</v>
      </c>
      <c r="CX128" s="129">
        <v>42.271171635089658</v>
      </c>
      <c r="CY128" s="129">
        <v>41.852645183257088</v>
      </c>
      <c r="CZ128" s="129">
        <v>41.015592279591949</v>
      </c>
      <c r="DA128" s="129">
        <f>[2]CAMEROUN!DD82</f>
        <v>47.758845000000001</v>
      </c>
      <c r="DB128" s="128">
        <v>51.916212750000007</v>
      </c>
      <c r="DC128" s="128">
        <v>50.945816250000007</v>
      </c>
      <c r="DD128" s="128">
        <v>50.945816250000007</v>
      </c>
      <c r="DE128" s="128">
        <v>50.624375700000002</v>
      </c>
      <c r="DF128" s="128">
        <v>50.175442556999997</v>
      </c>
      <c r="DG128" s="128">
        <v>47.758845000000001</v>
      </c>
      <c r="DH128" s="128">
        <v>50.624375700000002</v>
      </c>
      <c r="DI128" s="128">
        <v>50.314425175994167</v>
      </c>
      <c r="DJ128" s="128">
        <v>47.758845000000001</v>
      </c>
      <c r="DK128" s="128">
        <v>43.465213925</v>
      </c>
      <c r="DL128" s="128">
        <v>43.38772629399854</v>
      </c>
      <c r="DM128" s="128">
        <v>47.758845000000001</v>
      </c>
      <c r="DN128" s="130">
        <f>[2]CAMEROUN!DQ82</f>
        <v>43.262963999999997</v>
      </c>
      <c r="DO128" s="128">
        <v>47.758845000000001</v>
      </c>
      <c r="DP128" s="128">
        <v>44.134474264857083</v>
      </c>
      <c r="DQ128" s="128">
        <v>44.134474264857083</v>
      </c>
      <c r="DR128" s="128">
        <v>44.134474264857083</v>
      </c>
      <c r="DS128" s="128">
        <v>44.015963166532444</v>
      </c>
      <c r="DT128" s="128">
        <v>44.015963166532444</v>
      </c>
      <c r="DU128" s="128">
        <v>45.041243774899328</v>
      </c>
      <c r="DV128" s="131">
        <f>[2]CAMEROUN!EA82</f>
        <v>46.695458853084929</v>
      </c>
      <c r="DW128" s="132">
        <f>[2]CAMEROUN!EB82</f>
        <v>46.695458853084929</v>
      </c>
      <c r="DX128" s="133">
        <f>[2]CAMEROUN!EC82</f>
        <v>45.037815069441109</v>
      </c>
      <c r="DZ128" s="128">
        <f>[2]CAMEROUN!EE82</f>
        <v>47.505620055111308</v>
      </c>
      <c r="EC128" s="128">
        <f>[2]CAMEROUN!EH82</f>
        <v>48.35956186754526</v>
      </c>
      <c r="EF128" s="128">
        <f>[2]CAMEROUN!EK82</f>
        <v>49.198284903479866</v>
      </c>
      <c r="EI128" s="128">
        <f>[2]CAMEROUN!EN82</f>
        <v>50.044075821065292</v>
      </c>
      <c r="EL128" s="128">
        <f>[2]CAMEROUN!EQ82</f>
        <v>50.883156759026143</v>
      </c>
      <c r="EO128" s="128">
        <f>[2]CAMEROUN!ET82</f>
        <v>51.736306431575414</v>
      </c>
    </row>
    <row r="129" spans="1:145" ht="15.5" x14ac:dyDescent="0.35">
      <c r="A129" s="56" t="s">
        <v>71</v>
      </c>
      <c r="B129" s="57">
        <f>+[4]GABON!D65/1000</f>
        <v>0</v>
      </c>
      <c r="C129" s="57">
        <f>+[4]GABON!E65/1000</f>
        <v>0</v>
      </c>
      <c r="D129" s="57">
        <f>+[4]GABON!F65/1000</f>
        <v>0</v>
      </c>
      <c r="E129" s="57">
        <f>+[4]GABON!G65/1000</f>
        <v>0</v>
      </c>
      <c r="F129" s="57">
        <f>+[4]GABON!H65/1000</f>
        <v>0</v>
      </c>
      <c r="G129" s="57">
        <f>+[4]GABON!I65/1000</f>
        <v>0</v>
      </c>
      <c r="H129" s="57">
        <f>+[4]GABON!J65/1000</f>
        <v>1.371</v>
      </c>
      <c r="I129" s="57">
        <f>+[4]GABON!K65/1000</f>
        <v>3.044</v>
      </c>
      <c r="J129" s="57">
        <f>+[4]GABON!L65/1000</f>
        <v>4.8789999999999996</v>
      </c>
      <c r="K129" s="57">
        <f>+[4]GABON!M65/1000</f>
        <v>8.1129999999999995</v>
      </c>
      <c r="L129" s="57">
        <f>+[4]GABON!N65/1000</f>
        <v>8.3829999999999991</v>
      </c>
      <c r="M129" s="57">
        <f>+[4]GABON!O65/1000</f>
        <v>10.358000000000001</v>
      </c>
      <c r="N129" s="57">
        <f>+[4]GABON!P65/1000</f>
        <v>4.0880000000000001</v>
      </c>
      <c r="O129" s="57">
        <f>+[4]GABON!Q65/1000</f>
        <v>2.0787800000000001</v>
      </c>
      <c r="P129" s="57">
        <f>+[4]GABON!R65/1000</f>
        <v>4.1479999999999997</v>
      </c>
      <c r="Q129" s="57">
        <f>+[4]GABON!S65/1000</f>
        <v>7.5</v>
      </c>
      <c r="R129" s="57">
        <f>+[4]GABON!T65/1000</f>
        <v>3</v>
      </c>
      <c r="S129" s="57">
        <f>+[4]GABON!U65/1000</f>
        <v>2.4</v>
      </c>
      <c r="T129" s="57">
        <f>+[4]GABON!V65/1000</f>
        <v>11.6700003</v>
      </c>
      <c r="U129" s="57">
        <f>+[4]GABON!W65/1000</f>
        <v>14</v>
      </c>
      <c r="V129" s="57">
        <f>+[4]GABON!X65/1000</f>
        <v>12.271000000000001</v>
      </c>
      <c r="W129" s="57">
        <f>+[4]GABON!Y65/1000</f>
        <v>18.974</v>
      </c>
      <c r="X129" s="57">
        <f>+[4]GABON!Z65/1000</f>
        <v>18.585000000000001</v>
      </c>
      <c r="Y129" s="57">
        <f>+[4]GABON!AA65/1000</f>
        <v>19.215</v>
      </c>
      <c r="Z129" s="57">
        <f>+[4]GABON!AB65/1000</f>
        <v>21.672999999999998</v>
      </c>
      <c r="AA129" s="57">
        <f>+[4]GABON!AC65/1000</f>
        <v>25.850000000000005</v>
      </c>
      <c r="AB129" s="57" t="e">
        <f>+[4]GABON!#REF!/1000</f>
        <v>#REF!</v>
      </c>
      <c r="AC129" s="57" t="e">
        <f>+[4]GABON!#REF!/1000</f>
        <v>#REF!</v>
      </c>
      <c r="AD129" s="57" t="e">
        <f>+[4]GABON!#REF!/1000</f>
        <v>#REF!</v>
      </c>
      <c r="AE129" s="57">
        <f>+[4]GABON!AD65/1000</f>
        <v>32.585650000000001</v>
      </c>
      <c r="AF129" s="57">
        <v>27.022892049999999</v>
      </c>
      <c r="AG129" s="57">
        <v>27.022892049999999</v>
      </c>
      <c r="AH129" s="57">
        <v>27.022892049999999</v>
      </c>
      <c r="AI129" s="57">
        <v>27.022892049999999</v>
      </c>
      <c r="AJ129" s="58">
        <f>+[4]GABON!AE65/1000</f>
        <v>14.9</v>
      </c>
      <c r="AK129" s="58">
        <v>27.500000000000004</v>
      </c>
      <c r="AL129" s="58">
        <v>27.500000000000004</v>
      </c>
      <c r="AM129" s="58">
        <v>27.500000000000004</v>
      </c>
      <c r="AN129" s="58">
        <v>27.500000000000004</v>
      </c>
      <c r="AO129" s="58">
        <f>+[4]GABON!AF65/1000</f>
        <v>14.8</v>
      </c>
      <c r="AP129" s="58">
        <v>27.500000000000004</v>
      </c>
      <c r="AQ129" s="58">
        <v>27.500000000000004</v>
      </c>
      <c r="AR129" s="58">
        <v>27.500000000000004</v>
      </c>
      <c r="AS129" s="58">
        <f>+[4]GABON!AJ65/1000</f>
        <v>11</v>
      </c>
      <c r="AT129" s="58">
        <v>27.500000000000004</v>
      </c>
      <c r="AU129" s="58">
        <v>27.500000000000004</v>
      </c>
      <c r="AV129" s="58">
        <v>27.500000000000004</v>
      </c>
      <c r="AW129" s="58">
        <v>27.500000000000004</v>
      </c>
      <c r="AX129" s="58">
        <f>+[4]GABON!AO65/1000</f>
        <v>14.3</v>
      </c>
      <c r="AY129" s="58"/>
      <c r="AZ129" s="58">
        <v>13.6</v>
      </c>
      <c r="BA129" s="58">
        <v>13.6</v>
      </c>
      <c r="BB129" s="58">
        <v>13.6</v>
      </c>
      <c r="BC129" s="58">
        <v>13.6</v>
      </c>
      <c r="BD129" s="58">
        <v>13.002000000000001</v>
      </c>
      <c r="BE129" s="58">
        <v>13.002000000000001</v>
      </c>
      <c r="BF129" s="58">
        <f>+[4]GABON!AV65/1000</f>
        <v>13.2075</v>
      </c>
      <c r="BG129" s="58">
        <v>19.3</v>
      </c>
      <c r="BH129" s="58">
        <v>19.3</v>
      </c>
      <c r="BI129" s="58">
        <v>19.3</v>
      </c>
      <c r="BJ129" s="58">
        <v>19.3</v>
      </c>
      <c r="BK129" s="58">
        <v>19.3</v>
      </c>
      <c r="BL129" s="58">
        <v>19.3</v>
      </c>
      <c r="BM129" s="58">
        <v>19.3</v>
      </c>
      <c r="BN129" s="58">
        <v>19.3</v>
      </c>
      <c r="BO129" s="58">
        <f>+[4]GABON!BE65/1000</f>
        <v>9.3959600000000005</v>
      </c>
      <c r="BP129" s="58">
        <v>24.674312180000001</v>
      </c>
      <c r="BQ129" s="58">
        <v>19.3</v>
      </c>
      <c r="BR129" s="58">
        <v>15.4041442983021</v>
      </c>
      <c r="BS129" s="58">
        <v>15.4041442983021</v>
      </c>
      <c r="BT129" s="58">
        <v>15.4041442983021</v>
      </c>
      <c r="BU129" s="58">
        <v>15.4041442983021</v>
      </c>
      <c r="BV129" s="58">
        <v>15.4041442983021</v>
      </c>
      <c r="BW129" s="58">
        <v>15.4041442983021</v>
      </c>
      <c r="BX129" s="58">
        <v>15.4041442983021</v>
      </c>
      <c r="BY129" s="58">
        <v>15.4041442983021</v>
      </c>
      <c r="BZ129" s="57">
        <v>13.718101599999999</v>
      </c>
      <c r="CA129" s="58">
        <f>+[4]GABON!BQ65/1000</f>
        <v>12.4</v>
      </c>
      <c r="CB129" s="58">
        <v>26.062513847999998</v>
      </c>
      <c r="CC129" s="58">
        <v>26.062513847999998</v>
      </c>
      <c r="CD129" s="58">
        <v>21.545969835599998</v>
      </c>
      <c r="CE129" s="58">
        <v>19.409221815860647</v>
      </c>
      <c r="CF129" s="58">
        <v>19.409221815860647</v>
      </c>
      <c r="CG129" s="58">
        <v>19.409221815860647</v>
      </c>
      <c r="CH129" s="58">
        <v>17.406683057081374</v>
      </c>
      <c r="CI129" s="58">
        <v>17.406683057081374</v>
      </c>
      <c r="CJ129" s="57">
        <v>17.406683057081374</v>
      </c>
      <c r="CK129" s="57">
        <v>17.406683057081374</v>
      </c>
      <c r="CL129" s="58">
        <f>+[4]GABON!CB65/1000</f>
        <v>8.1</v>
      </c>
      <c r="CM129" s="58">
        <v>17.406683057081374</v>
      </c>
      <c r="CN129" s="58">
        <v>18.379140119999999</v>
      </c>
      <c r="CO129" s="58">
        <v>18.379140119999999</v>
      </c>
      <c r="CP129" s="58">
        <v>18.7467229224</v>
      </c>
      <c r="CQ129" s="58">
        <v>18.379140119999999</v>
      </c>
      <c r="CR129" s="58">
        <v>17.460183113999999</v>
      </c>
      <c r="CS129" s="58">
        <v>18.7467229224</v>
      </c>
      <c r="CT129" s="58">
        <v>18.379140119999999</v>
      </c>
      <c r="CU129" s="58">
        <v>17.460183113999999</v>
      </c>
      <c r="CV129" s="58">
        <v>18.562931521199999</v>
      </c>
      <c r="CW129" s="58">
        <v>18.379140119999999</v>
      </c>
      <c r="CX129" s="58">
        <v>6.8680000000000003</v>
      </c>
      <c r="CY129" s="58">
        <v>4.4000000000000004</v>
      </c>
      <c r="CZ129" s="58">
        <v>4.3120000000000003</v>
      </c>
      <c r="DA129" s="58">
        <f>+[4]GABON!CN65/1000</f>
        <v>6.2558599999999993</v>
      </c>
      <c r="DB129" s="57">
        <v>6.4</v>
      </c>
      <c r="DC129" s="57">
        <v>6.4</v>
      </c>
      <c r="DD129" s="57">
        <v>6.2720000000000002</v>
      </c>
      <c r="DE129" s="57">
        <v>6.4</v>
      </c>
      <c r="DF129" s="57">
        <v>6.28714</v>
      </c>
      <c r="DG129" s="57">
        <v>6.1613972000000006</v>
      </c>
      <c r="DH129" s="57">
        <v>6.4</v>
      </c>
      <c r="DI129" s="57">
        <v>6.1025700000000001</v>
      </c>
      <c r="DJ129" s="57">
        <v>5.980518599999999</v>
      </c>
      <c r="DK129" s="57">
        <v>6.4</v>
      </c>
      <c r="DL129" s="57">
        <v>6.1025700000000001</v>
      </c>
      <c r="DM129" s="57">
        <v>5.980518599999999</v>
      </c>
      <c r="DN129" s="59">
        <f>+[4]GABON!DA65/1000</f>
        <v>4.8207599999999999</v>
      </c>
      <c r="DO129" s="57">
        <v>5.980518599999999</v>
      </c>
      <c r="DP129" s="57">
        <v>6.3185699999999994</v>
      </c>
      <c r="DQ129" s="57">
        <v>6.3185699999999994</v>
      </c>
      <c r="DR129" s="57">
        <v>6.3185699999999994</v>
      </c>
      <c r="DS129" s="57">
        <v>4.4796912299999994</v>
      </c>
      <c r="DT129" s="57">
        <v>4.2663725999999995</v>
      </c>
      <c r="DU129" s="57">
        <v>4.2663725999999995</v>
      </c>
      <c r="DV129" s="60">
        <f>+[4]GABON!DK65/1000</f>
        <v>4.4796912299999994</v>
      </c>
      <c r="DW129" s="61">
        <f>+[4]GABON!DL65/1000</f>
        <v>4.2663725999999995</v>
      </c>
      <c r="DX129" s="62">
        <f>+[4]GABON!DM65/1000</f>
        <v>4.0957176959999995</v>
      </c>
      <c r="DZ129" s="57">
        <f>+[4]GABON!DO65/1000</f>
        <v>4.2877044629999999</v>
      </c>
      <c r="EC129" s="57">
        <f>+[4]GABON!DR65/1000</f>
        <v>4.3091429853149998</v>
      </c>
      <c r="EF129" s="57">
        <f>+[4]GABON!DU65/1000</f>
        <v>4.3306887002415699</v>
      </c>
      <c r="EI129" s="57">
        <f>+[4]GABON!DX65/1000</f>
        <v>4.3306887002415699</v>
      </c>
      <c r="EL129" s="57">
        <f>+[4]GABON!EA65/1000</f>
        <v>4.3306887002415699</v>
      </c>
      <c r="EO129" s="57">
        <f>+[4]GABON!ED65/1000</f>
        <v>4.3306887002415699</v>
      </c>
    </row>
    <row r="130" spans="1:145" ht="15.5" x14ac:dyDescent="0.35">
      <c r="A130" s="56"/>
      <c r="B130" s="57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7"/>
      <c r="CA130" s="58"/>
      <c r="CB130" s="58"/>
      <c r="CC130" s="58"/>
      <c r="CD130" s="58"/>
      <c r="CE130" s="58"/>
      <c r="CF130" s="58"/>
      <c r="CG130" s="58"/>
      <c r="CH130" s="58"/>
      <c r="CI130" s="58"/>
      <c r="CJ130" s="57"/>
      <c r="CK130" s="57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>
        <v>0.28617748329392834</v>
      </c>
      <c r="CX130" s="58"/>
      <c r="CY130" s="81">
        <v>0.28617748329392834</v>
      </c>
      <c r="CZ130" s="58"/>
      <c r="DA130" s="58">
        <f>DA131/CL131-1</f>
        <v>0.21003221074555789</v>
      </c>
      <c r="DB130" s="57"/>
      <c r="DC130" s="83"/>
      <c r="DD130" s="57"/>
      <c r="DE130" s="57"/>
      <c r="DF130" s="83"/>
      <c r="DG130" s="57"/>
      <c r="DH130" s="57"/>
      <c r="DI130" s="57"/>
      <c r="DJ130" s="57"/>
      <c r="DK130" s="57"/>
      <c r="DL130" s="57"/>
      <c r="DM130" s="57"/>
      <c r="DN130" s="59"/>
      <c r="DO130" s="57"/>
      <c r="DP130" s="57"/>
      <c r="DQ130" s="57">
        <v>0.21351832383669844</v>
      </c>
      <c r="DR130" s="57"/>
      <c r="DS130" s="57"/>
      <c r="DT130" s="57">
        <v>0.27413178403771998</v>
      </c>
      <c r="DU130" s="57">
        <v>-0.11113649941802151</v>
      </c>
      <c r="DV130" s="60"/>
      <c r="DW130" s="125">
        <f>DW131/DN131-1</f>
        <v>-0.11113649941802151</v>
      </c>
      <c r="DX130" s="62"/>
      <c r="DZ130" s="57"/>
      <c r="EC130" s="57"/>
      <c r="EF130" s="57"/>
      <c r="EI130" s="57"/>
      <c r="EL130" s="57"/>
      <c r="EO130" s="57"/>
    </row>
    <row r="131" spans="1:145" ht="15.5" x14ac:dyDescent="0.35">
      <c r="A131" s="56" t="s">
        <v>82</v>
      </c>
      <c r="B131" s="57">
        <f t="shared" ref="B131:Q131" si="80">+B132+B133</f>
        <v>10.4</v>
      </c>
      <c r="C131" s="57">
        <f t="shared" si="80"/>
        <v>10.4</v>
      </c>
      <c r="D131" s="57">
        <f t="shared" si="80"/>
        <v>10.4</v>
      </c>
      <c r="E131" s="57">
        <f t="shared" si="80"/>
        <v>10.4</v>
      </c>
      <c r="F131" s="57">
        <f t="shared" si="80"/>
        <v>10.4</v>
      </c>
      <c r="G131" s="57">
        <f t="shared" si="80"/>
        <v>10.4</v>
      </c>
      <c r="H131" s="57">
        <f t="shared" si="80"/>
        <v>10.4</v>
      </c>
      <c r="I131" s="57">
        <f t="shared" si="80"/>
        <v>10.4</v>
      </c>
      <c r="J131" s="57">
        <f t="shared" si="80"/>
        <v>10.4</v>
      </c>
      <c r="K131" s="57">
        <f t="shared" si="80"/>
        <v>10.4</v>
      </c>
      <c r="L131" s="57">
        <f t="shared" si="80"/>
        <v>10.4</v>
      </c>
      <c r="M131" s="57">
        <f t="shared" si="80"/>
        <v>10.4</v>
      </c>
      <c r="N131" s="57">
        <f t="shared" si="80"/>
        <v>31</v>
      </c>
      <c r="O131" s="57">
        <f t="shared" si="80"/>
        <v>10.4</v>
      </c>
      <c r="P131" s="57">
        <f t="shared" si="80"/>
        <v>10.4</v>
      </c>
      <c r="Q131" s="57">
        <f t="shared" si="80"/>
        <v>14.8</v>
      </c>
      <c r="R131" s="57" t="e">
        <f>+R132+R133</f>
        <v>#VALUE!</v>
      </c>
      <c r="S131" s="57" t="e">
        <f t="shared" ref="S131:AE131" si="81">+S132+S133</f>
        <v>#VALUE!</v>
      </c>
      <c r="T131" s="57" t="e">
        <f t="shared" si="81"/>
        <v>#VALUE!</v>
      </c>
      <c r="U131" s="57" t="e">
        <f t="shared" si="81"/>
        <v>#VALUE!</v>
      </c>
      <c r="V131" s="57" t="e">
        <f t="shared" si="81"/>
        <v>#VALUE!</v>
      </c>
      <c r="W131" s="57" t="e">
        <f t="shared" si="81"/>
        <v>#VALUE!</v>
      </c>
      <c r="X131" s="57" t="e">
        <f t="shared" si="81"/>
        <v>#VALUE!</v>
      </c>
      <c r="Y131" s="57" t="e">
        <f t="shared" si="81"/>
        <v>#VALUE!</v>
      </c>
      <c r="Z131" s="57" t="e">
        <f t="shared" si="81"/>
        <v>#VALUE!</v>
      </c>
      <c r="AA131" s="57">
        <f t="shared" si="81"/>
        <v>718.1</v>
      </c>
      <c r="AB131" s="57" t="e">
        <f t="shared" si="81"/>
        <v>#REF!</v>
      </c>
      <c r="AC131" s="57" t="e">
        <f t="shared" si="81"/>
        <v>#REF!</v>
      </c>
      <c r="AD131" s="57" t="e">
        <f t="shared" si="81"/>
        <v>#REF!</v>
      </c>
      <c r="AE131" s="57">
        <f t="shared" si="81"/>
        <v>1276.0341000000001</v>
      </c>
      <c r="AF131" s="57">
        <v>1062.1032499999999</v>
      </c>
      <c r="AG131" s="57">
        <v>1259.1559</v>
      </c>
      <c r="AH131" s="57">
        <v>1257.566335</v>
      </c>
      <c r="AI131" s="57">
        <v>1257.566335</v>
      </c>
      <c r="AJ131" s="58">
        <f>+AJ132+AJ133</f>
        <v>1162.1030000000001</v>
      </c>
      <c r="AK131" s="58">
        <v>1207.4581499999999</v>
      </c>
      <c r="AL131" s="58">
        <v>1207.4581499999999</v>
      </c>
      <c r="AM131" s="58">
        <v>1210.587</v>
      </c>
      <c r="AN131" s="58">
        <v>1210.587</v>
      </c>
      <c r="AO131" s="58">
        <f>+AO132+AO133</f>
        <v>1515</v>
      </c>
      <c r="AP131" s="58">
        <v>1315</v>
      </c>
      <c r="AQ131" s="58">
        <v>1320</v>
      </c>
      <c r="AR131" s="58">
        <v>1324.22</v>
      </c>
      <c r="AS131" s="58">
        <f>+AS132+AS133</f>
        <v>151.40358000000001</v>
      </c>
      <c r="AT131" s="58">
        <v>1536.4344263999999</v>
      </c>
      <c r="AU131" s="58">
        <v>1557.3704264</v>
      </c>
      <c r="AV131" s="58">
        <v>1622.4253333333334</v>
      </c>
      <c r="AW131" s="58">
        <v>1622.4253333333334</v>
      </c>
      <c r="AX131" s="58">
        <f>+AX132+AX133</f>
        <v>343.86581000000001</v>
      </c>
      <c r="AY131" s="58"/>
      <c r="AZ131" s="58">
        <v>126.94957479999999</v>
      </c>
      <c r="BA131" s="58">
        <v>120.60210106</v>
      </c>
      <c r="BB131" s="58">
        <v>132.60870609999998</v>
      </c>
      <c r="BC131" s="58">
        <v>125.97827579499997</v>
      </c>
      <c r="BD131" s="58">
        <v>134.2537145</v>
      </c>
      <c r="BE131" s="58">
        <v>127.54103377499999</v>
      </c>
      <c r="BF131" s="58">
        <f>+BF132+BF133</f>
        <v>224.80799999999999</v>
      </c>
      <c r="BG131" s="58">
        <v>253.25263999999999</v>
      </c>
      <c r="BH131" s="58">
        <v>245.59000799999998</v>
      </c>
      <c r="BI131" s="58">
        <v>261.55948000000001</v>
      </c>
      <c r="BJ131" s="58">
        <v>253.48150599999997</v>
      </c>
      <c r="BK131" s="58">
        <v>335.85921333333334</v>
      </c>
      <c r="BL131" s="58">
        <v>324.06625266666663</v>
      </c>
      <c r="BM131" s="58">
        <v>335.85921333333334</v>
      </c>
      <c r="BN131" s="58">
        <v>324.06625266666663</v>
      </c>
      <c r="BO131" s="58">
        <f>+BO132+BO133</f>
        <v>593.11469999999997</v>
      </c>
      <c r="BP131" s="58">
        <v>497.62787600000001</v>
      </c>
      <c r="BQ131" s="58">
        <v>487.62787600000001</v>
      </c>
      <c r="BR131" s="58">
        <v>687.62787600000001</v>
      </c>
      <c r="BS131" s="58">
        <v>655.45476229200005</v>
      </c>
      <c r="BT131" s="58">
        <v>596.27856687500002</v>
      </c>
      <c r="BU131" s="58">
        <v>496.27856687500002</v>
      </c>
      <c r="BV131" s="58">
        <v>371.68744582437506</v>
      </c>
      <c r="BW131" s="58">
        <v>578.94771125</v>
      </c>
      <c r="BX131" s="58">
        <v>578.94771125</v>
      </c>
      <c r="BY131" s="58">
        <v>467.37138123312502</v>
      </c>
      <c r="BZ131" s="57">
        <v>544.76517000000001</v>
      </c>
      <c r="CA131" s="58">
        <f>+CA132+CA133</f>
        <v>772.27530000000002</v>
      </c>
      <c r="CB131" s="58">
        <v>691.03256999999996</v>
      </c>
      <c r="CC131" s="58">
        <v>691.03256999999996</v>
      </c>
      <c r="CD131" s="58">
        <v>672.98094149999997</v>
      </c>
      <c r="CE131" s="58">
        <v>729.97139730769231</v>
      </c>
      <c r="CF131" s="58">
        <v>629.68766395730756</v>
      </c>
      <c r="CG131" s="58">
        <v>604.67678075944218</v>
      </c>
      <c r="CH131" s="58">
        <v>879.47</v>
      </c>
      <c r="CI131" s="58">
        <v>829.5169351351351</v>
      </c>
      <c r="CJ131" s="57">
        <v>879.47</v>
      </c>
      <c r="CK131" s="57">
        <v>829.5169351351351</v>
      </c>
      <c r="CL131" s="58">
        <f>+CL132+CL133</f>
        <v>1824.1614399999999</v>
      </c>
      <c r="CM131" s="58">
        <v>898.46768994594595</v>
      </c>
      <c r="CN131" s="58">
        <v>1342.4077159999999</v>
      </c>
      <c r="CO131" s="58">
        <v>1342.4077159999999</v>
      </c>
      <c r="CP131" s="58">
        <v>1606.40753032</v>
      </c>
      <c r="CQ131" s="58">
        <v>1342.4077159999999</v>
      </c>
      <c r="CR131" s="58">
        <v>1142.4081801999998</v>
      </c>
      <c r="CS131" s="58">
        <v>2106.05340415</v>
      </c>
      <c r="CT131" s="58">
        <v>2308.3079210000001</v>
      </c>
      <c r="CU131" s="58">
        <v>2573.2097277399998</v>
      </c>
      <c r="CV131" s="58">
        <v>2155.2737676799998</v>
      </c>
      <c r="CW131" s="58">
        <v>2346.6094419999999</v>
      </c>
      <c r="CX131" s="58">
        <v>2155.2737676799998</v>
      </c>
      <c r="CY131" s="58">
        <v>2346.6094419999999</v>
      </c>
      <c r="CZ131" s="58">
        <v>2573.7755234199999</v>
      </c>
      <c r="DA131" s="58">
        <f t="shared" ref="DA131" si="82">+DA132+DA133</f>
        <v>2207.2941000000001</v>
      </c>
      <c r="DB131" s="57">
        <v>3476.36</v>
      </c>
      <c r="DC131" s="57">
        <v>3476.36</v>
      </c>
      <c r="DD131" s="57">
        <v>3446.8328000000001</v>
      </c>
      <c r="DE131" s="57">
        <v>3205.6688000000004</v>
      </c>
      <c r="DF131" s="57">
        <v>3148.2560000000003</v>
      </c>
      <c r="DG131" s="57">
        <v>3125.29088</v>
      </c>
      <c r="DH131" s="57">
        <v>2705.6688000000004</v>
      </c>
      <c r="DI131" s="57">
        <v>2979.4876333333332</v>
      </c>
      <c r="DJ131" s="57">
        <v>3025.29088</v>
      </c>
      <c r="DK131" s="57">
        <v>3036.9004333333332</v>
      </c>
      <c r="DL131" s="57">
        <v>2979.4876333333332</v>
      </c>
      <c r="DM131" s="57">
        <v>3025.29088</v>
      </c>
      <c r="DN131" s="59">
        <f t="shared" ref="DN131" si="83">+DN132+DN133</f>
        <v>2182.9274999999998</v>
      </c>
      <c r="DO131" s="57">
        <v>3025.29088</v>
      </c>
      <c r="DP131" s="57">
        <v>3232.8815999999997</v>
      </c>
      <c r="DQ131" s="57">
        <v>3273.0816</v>
      </c>
      <c r="DR131" s="57">
        <v>3313.2816000000003</v>
      </c>
      <c r="DS131" s="57">
        <v>2745.7105637999998</v>
      </c>
      <c r="DT131" s="57">
        <v>2781.3373099999999</v>
      </c>
      <c r="DU131" s="57">
        <v>1940.3245791666666</v>
      </c>
      <c r="DV131" s="60">
        <f>+DV132+DV133</f>
        <v>1959.1310707499999</v>
      </c>
      <c r="DW131" s="61">
        <f>+DW132+DW133</f>
        <v>1940.3245791666666</v>
      </c>
      <c r="DX131" s="62">
        <f>+DX132+DX133</f>
        <v>1959.1310707499999</v>
      </c>
      <c r="DZ131" s="57">
        <f>+DZ132+DZ133</f>
        <v>2778.7981495375002</v>
      </c>
      <c r="EC131" s="57">
        <f>+EC132+EC133</f>
        <v>3246.265499182412</v>
      </c>
      <c r="EF131" s="57">
        <f>+EF132+EF133</f>
        <v>3828.122879673419</v>
      </c>
      <c r="EI131" s="57">
        <f>+EI132+EI133</f>
        <v>3838.8115563498263</v>
      </c>
      <c r="EL131" s="57">
        <f>+EL132+EL133</f>
        <v>3849.6178084696744</v>
      </c>
      <c r="EO131" s="57">
        <f>+EO132+EO133</f>
        <v>3860.5429293628404</v>
      </c>
    </row>
    <row r="132" spans="1:145" ht="15.5" x14ac:dyDescent="0.35">
      <c r="A132" s="56" t="s">
        <v>78</v>
      </c>
      <c r="B132" s="57">
        <f>+[7]RCA!D19</f>
        <v>10.4</v>
      </c>
      <c r="C132" s="57">
        <f>+[7]RCA!E19</f>
        <v>10.4</v>
      </c>
      <c r="D132" s="57">
        <f>+[7]RCA!F19</f>
        <v>10.4</v>
      </c>
      <c r="E132" s="57">
        <f>+[7]RCA!G19</f>
        <v>10.4</v>
      </c>
      <c r="F132" s="57">
        <f>+[7]RCA!H19</f>
        <v>10.4</v>
      </c>
      <c r="G132" s="57">
        <f>+[7]RCA!I19</f>
        <v>10.4</v>
      </c>
      <c r="H132" s="57">
        <f>+[7]RCA!J19</f>
        <v>10.4</v>
      </c>
      <c r="I132" s="57">
        <f>+[7]RCA!K19</f>
        <v>10.4</v>
      </c>
      <c r="J132" s="57">
        <f>+[7]RCA!L19</f>
        <v>10.4</v>
      </c>
      <c r="K132" s="57">
        <f>+[7]RCA!M19</f>
        <v>10.4</v>
      </c>
      <c r="L132" s="57">
        <f>+[7]RCA!N19</f>
        <v>10.4</v>
      </c>
      <c r="M132" s="57">
        <f>+[7]RCA!O19</f>
        <v>10.4</v>
      </c>
      <c r="N132" s="57">
        <f>+[7]RCA!P19</f>
        <v>31</v>
      </c>
      <c r="O132" s="57">
        <f>+[7]RCA!Q19</f>
        <v>10.4</v>
      </c>
      <c r="P132" s="57">
        <f>+[7]RCA!R19</f>
        <v>10.4</v>
      </c>
      <c r="Q132" s="57">
        <f>+[7]RCA!S19</f>
        <v>14.8</v>
      </c>
      <c r="R132" s="57">
        <f>+[7]RCA!T19</f>
        <v>3</v>
      </c>
      <c r="S132" s="57">
        <f>+[7]RCA!U19</f>
        <v>13.3</v>
      </c>
      <c r="T132" s="57">
        <f>+[7]RCA!V19</f>
        <v>10.4</v>
      </c>
      <c r="U132" s="57">
        <f>+[7]RCA!W19</f>
        <v>15</v>
      </c>
      <c r="V132" s="57">
        <f>+[7]RCA!X19</f>
        <v>12.506019999999999</v>
      </c>
      <c r="W132" s="57">
        <f>+[7]RCA!Y19</f>
        <v>42</v>
      </c>
      <c r="X132" s="57">
        <f>+[7]RCA!Z19</f>
        <v>61.3</v>
      </c>
      <c r="Y132" s="57">
        <f>+[7]RCA!AA19</f>
        <v>56.475700000000003</v>
      </c>
      <c r="Z132" s="57">
        <f>+[7]RCA!AB19</f>
        <v>72.834509999999995</v>
      </c>
      <c r="AA132" s="57">
        <f>+[7]RCA!AC19</f>
        <v>38.1</v>
      </c>
      <c r="AB132" s="57" t="e">
        <f>+[7]RCA!#REF!</f>
        <v>#REF!</v>
      </c>
      <c r="AC132" s="57" t="e">
        <f>+[7]RCA!#REF!</f>
        <v>#REF!</v>
      </c>
      <c r="AD132" s="57" t="e">
        <f>+[7]RCA!#REF!</f>
        <v>#REF!</v>
      </c>
      <c r="AE132" s="57">
        <f>+[7]RCA!AD19</f>
        <v>11.0341</v>
      </c>
      <c r="AF132" s="57">
        <v>7.1032500000000001</v>
      </c>
      <c r="AG132" s="57">
        <v>4.1558999999999999</v>
      </c>
      <c r="AH132" s="57">
        <v>2.566335</v>
      </c>
      <c r="AI132" s="57">
        <v>2.566335</v>
      </c>
      <c r="AJ132" s="58">
        <f>+[7]RCA!AE19</f>
        <v>7.1029999999999998</v>
      </c>
      <c r="AK132" s="58">
        <v>7.4581499999999998</v>
      </c>
      <c r="AL132" s="58">
        <v>7.4581499999999998</v>
      </c>
      <c r="AM132" s="58">
        <v>10.587</v>
      </c>
      <c r="AN132" s="58">
        <v>10.587</v>
      </c>
      <c r="AO132" s="58">
        <f>+[7]RCA!AF19</f>
        <v>15</v>
      </c>
      <c r="AP132" s="58">
        <v>15</v>
      </c>
      <c r="AQ132" s="58">
        <v>20</v>
      </c>
      <c r="AR132" s="58">
        <v>24.22</v>
      </c>
      <c r="AS132" s="58">
        <f>+[7]RCA!AJ19</f>
        <v>32.935580000000002</v>
      </c>
      <c r="AT132" s="58">
        <v>36.4344264</v>
      </c>
      <c r="AU132" s="58">
        <v>57.370426399999999</v>
      </c>
      <c r="AV132" s="58">
        <v>122.42533333333333</v>
      </c>
      <c r="AW132" s="58">
        <v>122.42533333333333</v>
      </c>
      <c r="AX132" s="58">
        <f>+[7]RCA!AO19</f>
        <v>117.54580999999999</v>
      </c>
      <c r="AY132" s="58"/>
      <c r="AZ132" s="58">
        <v>126.94947479999999</v>
      </c>
      <c r="BA132" s="58">
        <v>120.60200105999999</v>
      </c>
      <c r="BB132" s="58">
        <v>132.60860609999997</v>
      </c>
      <c r="BC132" s="58">
        <v>125.97817579499997</v>
      </c>
      <c r="BD132" s="58">
        <v>134.2536145</v>
      </c>
      <c r="BE132" s="58">
        <v>127.54093377499998</v>
      </c>
      <c r="BF132" s="58">
        <f>+[7]RCA!AV19</f>
        <v>141.80799999999999</v>
      </c>
      <c r="BG132" s="58">
        <v>153.25263999999999</v>
      </c>
      <c r="BH132" s="58">
        <v>145.59000799999998</v>
      </c>
      <c r="BI132" s="58">
        <v>161.55947999999998</v>
      </c>
      <c r="BJ132" s="58">
        <v>153.48150599999997</v>
      </c>
      <c r="BK132" s="58">
        <v>235.85921333333334</v>
      </c>
      <c r="BL132" s="58">
        <v>224.06625266666666</v>
      </c>
      <c r="BM132" s="58">
        <v>235.85921333333334</v>
      </c>
      <c r="BN132" s="58">
        <v>224.06625266666666</v>
      </c>
      <c r="BO132" s="58">
        <f>+[7]RCA!BE19</f>
        <v>358.91469999999998</v>
      </c>
      <c r="BP132" s="58">
        <v>387.62787600000001</v>
      </c>
      <c r="BQ132" s="58">
        <v>387.62787600000001</v>
      </c>
      <c r="BR132" s="58">
        <v>387.62787600000001</v>
      </c>
      <c r="BS132" s="58">
        <v>355.45476229200005</v>
      </c>
      <c r="BT132" s="58">
        <v>296.27856687500002</v>
      </c>
      <c r="BU132" s="58">
        <v>296.27856687500002</v>
      </c>
      <c r="BV132" s="58">
        <v>271.68744582437506</v>
      </c>
      <c r="BW132" s="58">
        <v>278.94771125</v>
      </c>
      <c r="BX132" s="58">
        <v>278.94771125</v>
      </c>
      <c r="BY132" s="58">
        <v>267.37138123312502</v>
      </c>
      <c r="BZ132" s="57">
        <v>330.76517000000001</v>
      </c>
      <c r="CA132" s="58">
        <f>+[7]RCA!BQ19</f>
        <v>401.14729999999997</v>
      </c>
      <c r="CB132" s="58">
        <v>361.03256999999996</v>
      </c>
      <c r="CC132" s="58">
        <v>361.03256999999996</v>
      </c>
      <c r="CD132" s="58">
        <v>342.98094149999997</v>
      </c>
      <c r="CE132" s="58">
        <v>600.50139730769229</v>
      </c>
      <c r="CF132" s="58">
        <v>500.21766395730759</v>
      </c>
      <c r="CG132" s="58">
        <v>475.20678075944221</v>
      </c>
      <c r="CH132" s="58">
        <v>750</v>
      </c>
      <c r="CI132" s="58">
        <v>700.04693513513507</v>
      </c>
      <c r="CJ132" s="57">
        <v>750</v>
      </c>
      <c r="CK132" s="57">
        <v>700.04693513513507</v>
      </c>
      <c r="CL132" s="58">
        <f>+[7]RCA!CB19</f>
        <v>857.6</v>
      </c>
      <c r="CM132" s="58">
        <v>756.05068994594592</v>
      </c>
      <c r="CN132" s="58">
        <v>1199.990716</v>
      </c>
      <c r="CO132" s="58">
        <v>1199.990716</v>
      </c>
      <c r="CP132" s="58">
        <v>1463.9905303200001</v>
      </c>
      <c r="CQ132" s="58">
        <v>1199.990716</v>
      </c>
      <c r="CR132" s="58">
        <v>999.99118019999992</v>
      </c>
      <c r="CS132" s="58">
        <v>1042.83582015</v>
      </c>
      <c r="CT132" s="58">
        <v>1245.0903370000001</v>
      </c>
      <c r="CU132" s="58">
        <v>1509.9921437400001</v>
      </c>
      <c r="CV132" s="58">
        <v>1092.05618368</v>
      </c>
      <c r="CW132" s="58">
        <v>1283.391858</v>
      </c>
      <c r="CX132" s="58">
        <v>1092.05618368</v>
      </c>
      <c r="CY132" s="58">
        <v>1283.391858</v>
      </c>
      <c r="CZ132" s="58">
        <v>1510.5579394199999</v>
      </c>
      <c r="DA132" s="58">
        <f>+[7]RCA!CN19</f>
        <v>1507.2941000000001</v>
      </c>
      <c r="DB132" s="57">
        <v>2000</v>
      </c>
      <c r="DC132" s="57">
        <v>2000</v>
      </c>
      <c r="DD132" s="57">
        <v>2000</v>
      </c>
      <c r="DE132" s="57">
        <v>2000</v>
      </c>
      <c r="DF132" s="57">
        <v>2000</v>
      </c>
      <c r="DG132" s="57">
        <v>2000</v>
      </c>
      <c r="DH132" s="57">
        <v>1500</v>
      </c>
      <c r="DI132" s="57">
        <v>1831.2316333333333</v>
      </c>
      <c r="DJ132" s="57">
        <v>1900</v>
      </c>
      <c r="DK132" s="57">
        <v>1831.2316333333333</v>
      </c>
      <c r="DL132" s="57">
        <v>1831.2316333333333</v>
      </c>
      <c r="DM132" s="57">
        <v>1900</v>
      </c>
      <c r="DN132" s="59">
        <f>+[7]RCA!DA19</f>
        <v>1548.9275</v>
      </c>
      <c r="DO132" s="57">
        <v>1900</v>
      </c>
      <c r="DP132" s="57">
        <v>1969.7999999999997</v>
      </c>
      <c r="DQ132" s="57">
        <v>2009.9999999999998</v>
      </c>
      <c r="DR132" s="57">
        <v>2050.1999999999998</v>
      </c>
      <c r="DS132" s="57">
        <v>1745.7105637999998</v>
      </c>
      <c r="DT132" s="57">
        <v>1781.3373099999999</v>
      </c>
      <c r="DU132" s="57">
        <v>940.32457916666658</v>
      </c>
      <c r="DV132" s="60">
        <f>+[7]RCA!DN19</f>
        <v>959.13107074999994</v>
      </c>
      <c r="DW132" s="61">
        <f>+[7]RCA!DM19</f>
        <v>940.32457916666658</v>
      </c>
      <c r="DX132" s="62">
        <f>+[7]RCA!DN19</f>
        <v>959.13107074999994</v>
      </c>
      <c r="DZ132" s="57">
        <f>+[7]RCA!DP19</f>
        <v>950.66814953749986</v>
      </c>
      <c r="EC132" s="57">
        <f>+[7]RCA!DS19</f>
        <v>961.12549918241223</v>
      </c>
      <c r="EF132" s="57">
        <f>+[7]RCA!DV19</f>
        <v>971.6978796734187</v>
      </c>
      <c r="EI132" s="57">
        <f>+[7]RCA!DY19</f>
        <v>982.38655634982615</v>
      </c>
      <c r="EL132" s="57">
        <f>+[7]RCA!EB19</f>
        <v>993.19280846967411</v>
      </c>
      <c r="EO132" s="57">
        <f>+[7]RCA!EE19</f>
        <v>1004.1179293628404</v>
      </c>
    </row>
    <row r="133" spans="1:145" ht="15.5" x14ac:dyDescent="0.35">
      <c r="A133" s="56" t="s">
        <v>71</v>
      </c>
      <c r="B133" s="69">
        <f>+[4]GABON!D79</f>
        <v>0</v>
      </c>
      <c r="C133" s="69">
        <f>+[4]GABON!E79</f>
        <v>0</v>
      </c>
      <c r="D133" s="69">
        <f>+[4]GABON!F79</f>
        <v>0</v>
      </c>
      <c r="E133" s="69">
        <f>+[4]GABON!G79</f>
        <v>0</v>
      </c>
      <c r="F133" s="69">
        <f>+[4]GABON!H79</f>
        <v>0</v>
      </c>
      <c r="G133" s="69">
        <f>+[4]GABON!I79</f>
        <v>0</v>
      </c>
      <c r="H133" s="69">
        <f>+[4]GABON!J79</f>
        <v>0</v>
      </c>
      <c r="I133" s="69">
        <f>+[4]GABON!K79</f>
        <v>0</v>
      </c>
      <c r="J133" s="69">
        <f>+[4]GABON!L79</f>
        <v>0</v>
      </c>
      <c r="K133" s="69">
        <f>+[4]GABON!M79</f>
        <v>0</v>
      </c>
      <c r="L133" s="69">
        <f>+[4]GABON!N79</f>
        <v>0</v>
      </c>
      <c r="M133" s="69">
        <f>+[4]GABON!O79</f>
        <v>0</v>
      </c>
      <c r="N133" s="69">
        <f>+[4]GABON!P79</f>
        <v>0</v>
      </c>
      <c r="O133" s="69">
        <f>+[4]GABON!Q79</f>
        <v>0</v>
      </c>
      <c r="P133" s="69">
        <f>+[4]GABON!R79</f>
        <v>0</v>
      </c>
      <c r="Q133" s="69">
        <f>+[4]GABON!S79</f>
        <v>0</v>
      </c>
      <c r="R133" s="69" t="str">
        <f>+[4]GABON!T79</f>
        <v>…</v>
      </c>
      <c r="S133" s="69" t="str">
        <f>+[4]GABON!U79</f>
        <v>…</v>
      </c>
      <c r="T133" s="69" t="str">
        <f>+[4]GABON!V79</f>
        <v>…</v>
      </c>
      <c r="U133" s="69" t="str">
        <f>+[4]GABON!W79</f>
        <v>…</v>
      </c>
      <c r="V133" s="69" t="str">
        <f>+[4]GABON!X79</f>
        <v>…</v>
      </c>
      <c r="W133" s="69" t="str">
        <f>+[4]GABON!Y79</f>
        <v>…</v>
      </c>
      <c r="X133" s="69" t="str">
        <f>+[4]GABON!Z79</f>
        <v>…</v>
      </c>
      <c r="Y133" s="69" t="str">
        <f>+[4]GABON!AA79</f>
        <v>…</v>
      </c>
      <c r="Z133" s="69" t="str">
        <f>+[4]GABON!AB79</f>
        <v>…</v>
      </c>
      <c r="AA133" s="69">
        <f>+[4]GABON!AC79</f>
        <v>680</v>
      </c>
      <c r="AB133" s="69" t="e">
        <f>+[4]GABON!#REF!</f>
        <v>#REF!</v>
      </c>
      <c r="AC133" s="69" t="e">
        <f>+[4]GABON!#REF!</f>
        <v>#REF!</v>
      </c>
      <c r="AD133" s="69" t="e">
        <f>+[4]GABON!#REF!</f>
        <v>#REF!</v>
      </c>
      <c r="AE133" s="69">
        <f>+[4]GABON!AD79</f>
        <v>1265</v>
      </c>
      <c r="AF133" s="69">
        <v>1055</v>
      </c>
      <c r="AG133" s="69">
        <v>1255</v>
      </c>
      <c r="AH133" s="69">
        <v>1255</v>
      </c>
      <c r="AI133" s="69">
        <v>1255</v>
      </c>
      <c r="AJ133" s="70">
        <f>+[4]GABON!AE79</f>
        <v>1155</v>
      </c>
      <c r="AK133" s="70">
        <v>1200</v>
      </c>
      <c r="AL133" s="70">
        <v>1200</v>
      </c>
      <c r="AM133" s="70">
        <v>1200</v>
      </c>
      <c r="AN133" s="70">
        <v>1200</v>
      </c>
      <c r="AO133" s="70">
        <f>+[4]GABON!AF79</f>
        <v>1500</v>
      </c>
      <c r="AP133" s="70">
        <v>1300</v>
      </c>
      <c r="AQ133" s="70">
        <v>1300</v>
      </c>
      <c r="AR133" s="70">
        <v>1300</v>
      </c>
      <c r="AS133" s="70">
        <f>+[4]GABON!AJ79</f>
        <v>118.468</v>
      </c>
      <c r="AT133" s="70">
        <v>1500</v>
      </c>
      <c r="AU133" s="70">
        <v>1500</v>
      </c>
      <c r="AV133" s="70">
        <v>1500</v>
      </c>
      <c r="AW133" s="70">
        <v>1500</v>
      </c>
      <c r="AX133" s="70">
        <f>+[4]GABON!AO79</f>
        <v>226.32</v>
      </c>
      <c r="AY133" s="70"/>
      <c r="AZ133" s="70">
        <v>1E-4</v>
      </c>
      <c r="BA133" s="70">
        <v>1E-4</v>
      </c>
      <c r="BB133" s="70">
        <v>1E-4</v>
      </c>
      <c r="BC133" s="70">
        <v>1E-4</v>
      </c>
      <c r="BD133" s="70">
        <v>1E-4</v>
      </c>
      <c r="BE133" s="70">
        <v>1E-4</v>
      </c>
      <c r="BF133" s="70">
        <f>+[4]GABON!AV79</f>
        <v>83</v>
      </c>
      <c r="BG133" s="70">
        <v>100</v>
      </c>
      <c r="BH133" s="70">
        <v>100</v>
      </c>
      <c r="BI133" s="70">
        <v>100</v>
      </c>
      <c r="BJ133" s="70">
        <v>100</v>
      </c>
      <c r="BK133" s="70">
        <v>100</v>
      </c>
      <c r="BL133" s="70">
        <v>100</v>
      </c>
      <c r="BM133" s="70">
        <v>100</v>
      </c>
      <c r="BN133" s="70">
        <v>100</v>
      </c>
      <c r="BO133" s="70">
        <f>+[4]GABON!BE79</f>
        <v>234.2</v>
      </c>
      <c r="BP133" s="70">
        <v>110</v>
      </c>
      <c r="BQ133" s="70">
        <v>100</v>
      </c>
      <c r="BR133" s="70">
        <v>300</v>
      </c>
      <c r="BS133" s="70">
        <v>300</v>
      </c>
      <c r="BT133" s="70">
        <v>300</v>
      </c>
      <c r="BU133" s="70">
        <v>200</v>
      </c>
      <c r="BV133" s="70">
        <v>100</v>
      </c>
      <c r="BW133" s="70">
        <v>300</v>
      </c>
      <c r="BX133" s="70">
        <v>300</v>
      </c>
      <c r="BY133" s="70">
        <v>200</v>
      </c>
      <c r="BZ133" s="69">
        <v>214</v>
      </c>
      <c r="CA133" s="70">
        <f>+[4]GABON!BQ79</f>
        <v>371.12799999999999</v>
      </c>
      <c r="CB133" s="70">
        <v>330</v>
      </c>
      <c r="CC133" s="70">
        <v>330</v>
      </c>
      <c r="CD133" s="70">
        <v>330</v>
      </c>
      <c r="CE133" s="70">
        <v>129.47</v>
      </c>
      <c r="CF133" s="70">
        <v>129.47</v>
      </c>
      <c r="CG133" s="70">
        <v>129.47</v>
      </c>
      <c r="CH133" s="70">
        <v>129.47</v>
      </c>
      <c r="CI133" s="70">
        <v>129.47</v>
      </c>
      <c r="CJ133" s="69">
        <v>129.47</v>
      </c>
      <c r="CK133" s="69">
        <v>129.47</v>
      </c>
      <c r="CL133" s="70">
        <f>+[4]GABON!CB79</f>
        <v>966.56143999999995</v>
      </c>
      <c r="CM133" s="70">
        <v>142.417</v>
      </c>
      <c r="CN133" s="70">
        <v>142.417</v>
      </c>
      <c r="CO133" s="70">
        <v>142.417</v>
      </c>
      <c r="CP133" s="70">
        <v>142.417</v>
      </c>
      <c r="CQ133" s="70">
        <v>142.417</v>
      </c>
      <c r="CR133" s="70">
        <v>142.417</v>
      </c>
      <c r="CS133" s="70">
        <v>1063.217584</v>
      </c>
      <c r="CT133" s="70">
        <v>1063.217584</v>
      </c>
      <c r="CU133" s="70">
        <v>1063.217584</v>
      </c>
      <c r="CV133" s="70">
        <v>1063.217584</v>
      </c>
      <c r="CW133" s="70">
        <v>1063.217584</v>
      </c>
      <c r="CX133" s="70">
        <v>1063.217584</v>
      </c>
      <c r="CY133" s="70">
        <v>1063.217584</v>
      </c>
      <c r="CZ133" s="70">
        <v>1063.217584</v>
      </c>
      <c r="DA133" s="70">
        <f>+[4]GABON!CN79</f>
        <v>700</v>
      </c>
      <c r="DB133" s="69">
        <v>1476.3600000000001</v>
      </c>
      <c r="DC133" s="69">
        <v>1476.3600000000001</v>
      </c>
      <c r="DD133" s="69">
        <v>1446.8328000000001</v>
      </c>
      <c r="DE133" s="69">
        <v>1205.6688000000001</v>
      </c>
      <c r="DF133" s="69">
        <v>1148.2560000000001</v>
      </c>
      <c r="DG133" s="69">
        <v>1125.29088</v>
      </c>
      <c r="DH133" s="69">
        <v>1205.6688000000001</v>
      </c>
      <c r="DI133" s="69">
        <v>1148.2560000000001</v>
      </c>
      <c r="DJ133" s="69">
        <v>1125.29088</v>
      </c>
      <c r="DK133" s="69">
        <v>1205.6688000000001</v>
      </c>
      <c r="DL133" s="69">
        <v>1148.2560000000001</v>
      </c>
      <c r="DM133" s="69">
        <v>1125.29088</v>
      </c>
      <c r="DN133" s="71">
        <f>+[4]GABON!DA79</f>
        <v>634</v>
      </c>
      <c r="DO133" s="69">
        <v>1125.29088</v>
      </c>
      <c r="DP133" s="69">
        <v>1263.0816000000002</v>
      </c>
      <c r="DQ133" s="69">
        <v>1263.0816000000002</v>
      </c>
      <c r="DR133" s="69">
        <v>1263.0816000000002</v>
      </c>
      <c r="DS133" s="69">
        <v>1000</v>
      </c>
      <c r="DT133" s="69">
        <v>1000</v>
      </c>
      <c r="DU133" s="69">
        <v>1000</v>
      </c>
      <c r="DV133" s="72">
        <f>+[4]GABON!DK79</f>
        <v>1000</v>
      </c>
      <c r="DW133" s="73">
        <f>+[4]GABON!DL79</f>
        <v>1000</v>
      </c>
      <c r="DX133" s="74">
        <f>+[4]GABON!DM79</f>
        <v>1000</v>
      </c>
      <c r="DZ133" s="69">
        <f>+[4]GABON!DO79</f>
        <v>1828.1300000000003</v>
      </c>
      <c r="EC133" s="69">
        <f>+[4]GABON!DR79</f>
        <v>2285.14</v>
      </c>
      <c r="EF133" s="69">
        <f>+[4]GABON!DU79</f>
        <v>2856.4250000000002</v>
      </c>
      <c r="EI133" s="69">
        <f>+[4]GABON!DX79</f>
        <v>2856.4250000000002</v>
      </c>
      <c r="EL133" s="69">
        <f>+[4]GABON!EA79</f>
        <v>2856.4250000000002</v>
      </c>
      <c r="EO133" s="69">
        <f>+[4]GABON!ED79</f>
        <v>2856.4250000000002</v>
      </c>
    </row>
    <row r="134" spans="1:145" ht="15.5" x14ac:dyDescent="0.35">
      <c r="A134" s="56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70"/>
      <c r="AX134" s="70"/>
      <c r="AY134" s="70"/>
      <c r="AZ134" s="70"/>
      <c r="BA134" s="70"/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70"/>
      <c r="BV134" s="70"/>
      <c r="BW134" s="70"/>
      <c r="BX134" s="70"/>
      <c r="BY134" s="70"/>
      <c r="BZ134" s="69"/>
      <c r="CA134" s="70"/>
      <c r="CB134" s="70"/>
      <c r="CC134" s="70"/>
      <c r="CD134" s="70"/>
      <c r="CE134" s="70"/>
      <c r="CF134" s="70"/>
      <c r="CG134" s="70"/>
      <c r="CH134" s="70"/>
      <c r="CI134" s="70"/>
      <c r="CJ134" s="69"/>
      <c r="CK134" s="69"/>
      <c r="CL134" s="70"/>
      <c r="CM134" s="70"/>
      <c r="CN134" s="70"/>
      <c r="CO134" s="70"/>
      <c r="CP134" s="70"/>
      <c r="CQ134" s="70"/>
      <c r="CR134" s="70"/>
      <c r="CS134" s="70"/>
      <c r="CT134" s="70"/>
      <c r="CU134" s="70"/>
      <c r="CV134" s="70"/>
      <c r="CW134" s="70">
        <v>0</v>
      </c>
      <c r="CX134" s="70"/>
      <c r="CY134" s="81">
        <v>0</v>
      </c>
      <c r="CZ134" s="70"/>
      <c r="DA134" s="70">
        <f>DA135/CL135-1</f>
        <v>0</v>
      </c>
      <c r="DB134" s="69"/>
      <c r="DC134" s="83"/>
      <c r="DD134" s="69"/>
      <c r="DE134" s="69"/>
      <c r="DF134" s="83"/>
      <c r="DG134" s="69"/>
      <c r="DH134" s="69"/>
      <c r="DI134" s="69"/>
      <c r="DJ134" s="69"/>
      <c r="DK134" s="69"/>
      <c r="DL134" s="69"/>
      <c r="DM134" s="69"/>
      <c r="DN134" s="71"/>
      <c r="DO134" s="69"/>
      <c r="DP134" s="69"/>
      <c r="DQ134" s="69">
        <v>0</v>
      </c>
      <c r="DR134" s="69"/>
      <c r="DS134" s="69"/>
      <c r="DT134" s="69">
        <v>0</v>
      </c>
      <c r="DU134" s="69">
        <v>0</v>
      </c>
      <c r="DV134" s="72"/>
      <c r="DW134" s="125">
        <f>DW135/DN135-1</f>
        <v>0</v>
      </c>
      <c r="DX134" s="74"/>
      <c r="DZ134" s="69"/>
      <c r="EC134" s="69"/>
      <c r="EF134" s="69"/>
      <c r="EI134" s="69"/>
      <c r="EL134" s="69"/>
      <c r="EO134" s="69"/>
    </row>
    <row r="135" spans="1:145" ht="15.5" x14ac:dyDescent="0.35">
      <c r="A135" s="56" t="s">
        <v>83</v>
      </c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>
        <f>AE136+AE137</f>
        <v>0</v>
      </c>
      <c r="AF135" s="69"/>
      <c r="AG135" s="69"/>
      <c r="AH135" s="69"/>
      <c r="AI135" s="69"/>
      <c r="AJ135" s="70">
        <f t="shared" ref="AJ135:AY135" si="84">AJ136+AJ137</f>
        <v>0</v>
      </c>
      <c r="AK135" s="70">
        <f t="shared" si="84"/>
        <v>0</v>
      </c>
      <c r="AL135" s="70">
        <f t="shared" si="84"/>
        <v>0</v>
      </c>
      <c r="AM135" s="70">
        <f t="shared" si="84"/>
        <v>0</v>
      </c>
      <c r="AN135" s="70">
        <f t="shared" si="84"/>
        <v>0</v>
      </c>
      <c r="AO135" s="70">
        <f t="shared" si="84"/>
        <v>0</v>
      </c>
      <c r="AP135" s="70">
        <f t="shared" si="84"/>
        <v>0</v>
      </c>
      <c r="AQ135" s="70">
        <f t="shared" si="84"/>
        <v>0</v>
      </c>
      <c r="AR135" s="70">
        <f t="shared" si="84"/>
        <v>0</v>
      </c>
      <c r="AS135" s="70">
        <f t="shared" si="84"/>
        <v>7.4</v>
      </c>
      <c r="AT135" s="70">
        <f t="shared" si="84"/>
        <v>0</v>
      </c>
      <c r="AU135" s="70">
        <f t="shared" si="84"/>
        <v>0</v>
      </c>
      <c r="AV135" s="70">
        <f t="shared" si="84"/>
        <v>0</v>
      </c>
      <c r="AW135" s="70">
        <f t="shared" si="84"/>
        <v>0</v>
      </c>
      <c r="AX135" s="70">
        <f t="shared" si="84"/>
        <v>13.2</v>
      </c>
      <c r="AY135" s="70">
        <f t="shared" si="84"/>
        <v>0</v>
      </c>
      <c r="AZ135" s="70">
        <v>79.7</v>
      </c>
      <c r="BA135" s="70">
        <v>79.7</v>
      </c>
      <c r="BB135" s="70">
        <v>79.7</v>
      </c>
      <c r="BC135" s="70">
        <v>79.7</v>
      </c>
      <c r="BD135" s="70">
        <v>79.7</v>
      </c>
      <c r="BE135" s="70">
        <v>79.7</v>
      </c>
      <c r="BF135" s="70">
        <f>BF136+BF137</f>
        <v>79.7</v>
      </c>
      <c r="BG135" s="70">
        <v>56.6</v>
      </c>
      <c r="BH135" s="70">
        <v>79.7</v>
      </c>
      <c r="BI135" s="70">
        <v>56.6</v>
      </c>
      <c r="BJ135" s="70">
        <v>79.7</v>
      </c>
      <c r="BK135" s="70">
        <v>56.6</v>
      </c>
      <c r="BL135" s="70">
        <v>79.7</v>
      </c>
      <c r="BM135" s="70">
        <v>56.6</v>
      </c>
      <c r="BN135" s="70">
        <v>79.7</v>
      </c>
      <c r="BO135" s="70">
        <f>BO136+BO137</f>
        <v>79.7</v>
      </c>
      <c r="BP135" s="70">
        <v>84.9</v>
      </c>
      <c r="BQ135" s="70">
        <v>56.6</v>
      </c>
      <c r="BR135" s="70">
        <v>79.7</v>
      </c>
      <c r="BS135" s="70">
        <v>79.7</v>
      </c>
      <c r="BT135" s="70">
        <v>56.6</v>
      </c>
      <c r="BU135" s="70">
        <v>79.7</v>
      </c>
      <c r="BV135" s="70">
        <v>79.7</v>
      </c>
      <c r="BW135" s="70">
        <v>56.6</v>
      </c>
      <c r="BX135" s="70">
        <v>79.7</v>
      </c>
      <c r="BY135" s="70">
        <v>79.7</v>
      </c>
      <c r="BZ135" s="69">
        <v>56.6</v>
      </c>
      <c r="CA135" s="70">
        <f>CA136+CA137</f>
        <v>79.7</v>
      </c>
      <c r="CB135" s="70">
        <v>48</v>
      </c>
      <c r="CC135" s="70">
        <v>48</v>
      </c>
      <c r="CD135" s="70">
        <v>48</v>
      </c>
      <c r="CE135" s="70">
        <v>48</v>
      </c>
      <c r="CF135" s="70">
        <v>48</v>
      </c>
      <c r="CG135" s="70">
        <v>48</v>
      </c>
      <c r="CH135" s="70">
        <v>48</v>
      </c>
      <c r="CI135" s="70">
        <v>48</v>
      </c>
      <c r="CJ135" s="69">
        <v>48</v>
      </c>
      <c r="CK135" s="69">
        <v>48</v>
      </c>
      <c r="CL135" s="70">
        <f>CL136+CL137</f>
        <v>48</v>
      </c>
      <c r="CM135" s="70">
        <v>48</v>
      </c>
      <c r="CN135" s="70">
        <v>48</v>
      </c>
      <c r="CO135" s="70">
        <v>48</v>
      </c>
      <c r="CP135" s="70">
        <v>48</v>
      </c>
      <c r="CQ135" s="70">
        <v>48</v>
      </c>
      <c r="CR135" s="70">
        <v>48</v>
      </c>
      <c r="CS135" s="70">
        <v>48</v>
      </c>
      <c r="CT135" s="70">
        <v>48</v>
      </c>
      <c r="CU135" s="70">
        <v>48</v>
      </c>
      <c r="CV135" s="70">
        <v>48</v>
      </c>
      <c r="CW135" s="70">
        <v>48</v>
      </c>
      <c r="CX135" s="70">
        <v>48</v>
      </c>
      <c r="CY135" s="70">
        <v>48</v>
      </c>
      <c r="CZ135" s="70">
        <v>48</v>
      </c>
      <c r="DA135" s="70">
        <f t="shared" ref="DA135" si="85">DA136+DA137</f>
        <v>48</v>
      </c>
      <c r="DB135" s="69">
        <v>48</v>
      </c>
      <c r="DC135" s="69">
        <v>48</v>
      </c>
      <c r="DD135" s="69">
        <v>48</v>
      </c>
      <c r="DE135" s="69">
        <v>48</v>
      </c>
      <c r="DF135" s="69">
        <v>48</v>
      </c>
      <c r="DG135" s="69">
        <v>48</v>
      </c>
      <c r="DH135" s="69">
        <v>48</v>
      </c>
      <c r="DI135" s="69">
        <v>48</v>
      </c>
      <c r="DJ135" s="69">
        <v>48</v>
      </c>
      <c r="DK135" s="69">
        <v>48</v>
      </c>
      <c r="DL135" s="69">
        <v>48</v>
      </c>
      <c r="DM135" s="69">
        <v>48</v>
      </c>
      <c r="DN135" s="71">
        <f t="shared" ref="DN135" si="86">DN136+DN137</f>
        <v>48</v>
      </c>
      <c r="DO135" s="69">
        <v>48</v>
      </c>
      <c r="DP135" s="69">
        <v>48</v>
      </c>
      <c r="DQ135" s="69">
        <v>48</v>
      </c>
      <c r="DR135" s="69">
        <v>48</v>
      </c>
      <c r="DS135" s="69">
        <v>48</v>
      </c>
      <c r="DT135" s="69">
        <v>48</v>
      </c>
      <c r="DU135" s="69">
        <v>48</v>
      </c>
      <c r="DV135" s="72">
        <f>DV136+DV137</f>
        <v>48</v>
      </c>
      <c r="DW135" s="73">
        <f>DW136+DW137</f>
        <v>48</v>
      </c>
      <c r="DX135" s="74">
        <f>DX136+DX137</f>
        <v>48</v>
      </c>
      <c r="DZ135" s="69">
        <f>DZ136+DZ137</f>
        <v>48</v>
      </c>
      <c r="EC135" s="69">
        <f>EC136+EC137</f>
        <v>48</v>
      </c>
      <c r="EF135" s="69">
        <f>EF136+EF137</f>
        <v>48</v>
      </c>
      <c r="EI135" s="69">
        <f>EI136+EI137</f>
        <v>48</v>
      </c>
      <c r="EL135" s="69">
        <f>EL136+EL137</f>
        <v>48</v>
      </c>
      <c r="EO135" s="69">
        <f>EO136+EO137</f>
        <v>48</v>
      </c>
    </row>
    <row r="136" spans="1:145" ht="15.5" x14ac:dyDescent="0.35">
      <c r="A136" s="56" t="s">
        <v>69</v>
      </c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/>
      <c r="AU136" s="70"/>
      <c r="AV136" s="70"/>
      <c r="AW136" s="70"/>
      <c r="AX136" s="70"/>
      <c r="AY136" s="70"/>
      <c r="AZ136" s="70"/>
      <c r="BA136" s="70"/>
      <c r="BB136" s="70"/>
      <c r="BC136" s="70"/>
      <c r="BD136" s="70"/>
      <c r="BE136" s="70"/>
      <c r="BF136" s="70"/>
      <c r="BG136" s="70"/>
      <c r="BH136" s="70"/>
      <c r="BI136" s="70"/>
      <c r="BJ136" s="70"/>
      <c r="BK136" s="70"/>
      <c r="BL136" s="70"/>
      <c r="BM136" s="70"/>
      <c r="BN136" s="70"/>
      <c r="BO136" s="70"/>
      <c r="BP136" s="70"/>
      <c r="BQ136" s="70"/>
      <c r="BR136" s="70"/>
      <c r="BS136" s="70"/>
      <c r="BT136" s="70"/>
      <c r="BU136" s="70"/>
      <c r="BV136" s="70"/>
      <c r="BW136" s="70"/>
      <c r="BX136" s="70"/>
      <c r="BY136" s="70"/>
      <c r="BZ136" s="69"/>
      <c r="CA136" s="70"/>
      <c r="CB136" s="70"/>
      <c r="CC136" s="70"/>
      <c r="CD136" s="70"/>
      <c r="CE136" s="70"/>
      <c r="CF136" s="70"/>
      <c r="CG136" s="70"/>
      <c r="CH136" s="70"/>
      <c r="CI136" s="70"/>
      <c r="CJ136" s="69"/>
      <c r="CK136" s="69"/>
      <c r="CL136" s="70"/>
      <c r="CM136" s="70"/>
      <c r="CN136" s="70"/>
      <c r="CO136" s="70"/>
      <c r="CP136" s="70"/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71"/>
      <c r="DO136" s="69"/>
      <c r="DP136" s="69"/>
      <c r="DQ136" s="69"/>
      <c r="DR136" s="69"/>
      <c r="DS136" s="69"/>
      <c r="DT136" s="69"/>
      <c r="DU136" s="69"/>
      <c r="DV136" s="72"/>
      <c r="DW136" s="73"/>
      <c r="DX136" s="74"/>
      <c r="DZ136" s="69"/>
      <c r="EC136" s="69"/>
      <c r="EF136" s="69"/>
      <c r="EI136" s="69"/>
      <c r="EL136" s="69"/>
      <c r="EO136" s="69"/>
    </row>
    <row r="137" spans="1:145" ht="15.5" x14ac:dyDescent="0.35">
      <c r="A137" s="56" t="s">
        <v>71</v>
      </c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>
        <f>[4]GABON!$AJ$71</f>
        <v>7.4</v>
      </c>
      <c r="AT137" s="70"/>
      <c r="AU137" s="70"/>
      <c r="AV137" s="70"/>
      <c r="AW137" s="70"/>
      <c r="AX137" s="70">
        <f>[4]GABON!$AO$71</f>
        <v>13.2</v>
      </c>
      <c r="AY137" s="70"/>
      <c r="AZ137" s="70">
        <v>79.7</v>
      </c>
      <c r="BA137" s="70">
        <v>79.7</v>
      </c>
      <c r="BB137" s="70">
        <v>79.7</v>
      </c>
      <c r="BC137" s="70">
        <v>79.7</v>
      </c>
      <c r="BD137" s="70">
        <v>79.7</v>
      </c>
      <c r="BE137" s="70">
        <v>79.7</v>
      </c>
      <c r="BF137" s="70">
        <f>[4]GABON!$AP$71</f>
        <v>79.7</v>
      </c>
      <c r="BG137" s="70">
        <v>56.6</v>
      </c>
      <c r="BH137" s="70">
        <v>79.7</v>
      </c>
      <c r="BI137" s="70">
        <v>56.6</v>
      </c>
      <c r="BJ137" s="70">
        <v>79.7</v>
      </c>
      <c r="BK137" s="70">
        <v>56.6</v>
      </c>
      <c r="BL137" s="70">
        <v>79.7</v>
      </c>
      <c r="BM137" s="70">
        <v>56.6</v>
      </c>
      <c r="BN137" s="70">
        <v>79.7</v>
      </c>
      <c r="BO137" s="70">
        <f>[4]GABON!$AP$71</f>
        <v>79.7</v>
      </c>
      <c r="BP137" s="70">
        <v>84.9</v>
      </c>
      <c r="BQ137" s="70">
        <v>56.6</v>
      </c>
      <c r="BR137" s="70">
        <v>79.7</v>
      </c>
      <c r="BS137" s="70">
        <v>79.7</v>
      </c>
      <c r="BT137" s="70">
        <v>56.6</v>
      </c>
      <c r="BU137" s="70">
        <v>79.7</v>
      </c>
      <c r="BV137" s="70">
        <v>79.7</v>
      </c>
      <c r="BW137" s="70">
        <v>56.6</v>
      </c>
      <c r="BX137" s="70">
        <v>79.7</v>
      </c>
      <c r="BY137" s="70">
        <v>79.7</v>
      </c>
      <c r="BZ137" s="69">
        <v>56.6</v>
      </c>
      <c r="CA137" s="70">
        <f>[4]GABON!$AP$71</f>
        <v>79.7</v>
      </c>
      <c r="CB137" s="70">
        <v>48</v>
      </c>
      <c r="CC137" s="70">
        <v>48</v>
      </c>
      <c r="CD137" s="70">
        <v>48</v>
      </c>
      <c r="CE137" s="70">
        <v>48</v>
      </c>
      <c r="CF137" s="70">
        <v>48</v>
      </c>
      <c r="CG137" s="70">
        <v>48</v>
      </c>
      <c r="CH137" s="70">
        <v>48</v>
      </c>
      <c r="CI137" s="70">
        <v>48</v>
      </c>
      <c r="CJ137" s="69">
        <v>48</v>
      </c>
      <c r="CK137" s="69">
        <v>48</v>
      </c>
      <c r="CL137" s="70">
        <f>[4]GABON!$BM$71</f>
        <v>48</v>
      </c>
      <c r="CM137" s="70">
        <v>48</v>
      </c>
      <c r="CN137" s="70">
        <v>48</v>
      </c>
      <c r="CO137" s="70">
        <v>48</v>
      </c>
      <c r="CP137" s="70">
        <v>48</v>
      </c>
      <c r="CQ137" s="70">
        <v>48</v>
      </c>
      <c r="CR137" s="70">
        <v>48</v>
      </c>
      <c r="CS137" s="70">
        <v>48</v>
      </c>
      <c r="CT137" s="70">
        <v>48</v>
      </c>
      <c r="CU137" s="70">
        <v>48</v>
      </c>
      <c r="CV137" s="70">
        <v>48</v>
      </c>
      <c r="CW137" s="70">
        <v>48</v>
      </c>
      <c r="CX137" s="70">
        <v>48</v>
      </c>
      <c r="CY137" s="70">
        <v>48</v>
      </c>
      <c r="CZ137" s="70">
        <v>48</v>
      </c>
      <c r="DA137" s="70">
        <f>[4]GABON!$BM$71</f>
        <v>48</v>
      </c>
      <c r="DB137" s="69">
        <v>48</v>
      </c>
      <c r="DC137" s="69">
        <v>48</v>
      </c>
      <c r="DD137" s="69">
        <v>48</v>
      </c>
      <c r="DE137" s="69">
        <v>48</v>
      </c>
      <c r="DF137" s="69">
        <v>48</v>
      </c>
      <c r="DG137" s="69">
        <v>48</v>
      </c>
      <c r="DH137" s="69">
        <v>48</v>
      </c>
      <c r="DI137" s="69">
        <v>48</v>
      </c>
      <c r="DJ137" s="69">
        <v>48</v>
      </c>
      <c r="DK137" s="69">
        <v>48</v>
      </c>
      <c r="DL137" s="69">
        <v>48</v>
      </c>
      <c r="DM137" s="69">
        <v>48</v>
      </c>
      <c r="DN137" s="71">
        <f>[4]GABON!$BM$71</f>
        <v>48</v>
      </c>
      <c r="DO137" s="69">
        <v>48</v>
      </c>
      <c r="DP137" s="69">
        <v>48</v>
      </c>
      <c r="DQ137" s="69">
        <v>48</v>
      </c>
      <c r="DR137" s="69">
        <v>48</v>
      </c>
      <c r="DS137" s="69">
        <v>48</v>
      </c>
      <c r="DT137" s="69">
        <v>48</v>
      </c>
      <c r="DU137" s="69">
        <v>48</v>
      </c>
      <c r="DV137" s="72">
        <f>[4]GABON!$BM$71</f>
        <v>48</v>
      </c>
      <c r="DW137" s="73">
        <f>[4]GABON!$BM$71</f>
        <v>48</v>
      </c>
      <c r="DX137" s="74">
        <f>[4]GABON!$BM$71</f>
        <v>48</v>
      </c>
      <c r="DZ137" s="69">
        <f>[4]GABON!$BM$71</f>
        <v>48</v>
      </c>
      <c r="EC137" s="69">
        <f>[4]GABON!$BM$71</f>
        <v>48</v>
      </c>
      <c r="EF137" s="69">
        <f>[4]GABON!$BM$71</f>
        <v>48</v>
      </c>
      <c r="EI137" s="69">
        <f>[4]GABON!$BM$71</f>
        <v>48</v>
      </c>
      <c r="EL137" s="69">
        <f>[4]GABON!$BM$71</f>
        <v>48</v>
      </c>
      <c r="EO137" s="69">
        <f>[4]GABON!$BM$71</f>
        <v>48</v>
      </c>
    </row>
    <row r="138" spans="1:145" ht="15.5" x14ac:dyDescent="0.35">
      <c r="A138" s="56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/>
      <c r="AW138" s="70"/>
      <c r="AX138" s="70"/>
      <c r="AY138" s="70"/>
      <c r="AZ138" s="70"/>
      <c r="BA138" s="70"/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70"/>
      <c r="BR138" s="70"/>
      <c r="BS138" s="70"/>
      <c r="BT138" s="70"/>
      <c r="BU138" s="70"/>
      <c r="BV138" s="70"/>
      <c r="BW138" s="70"/>
      <c r="BX138" s="70"/>
      <c r="BY138" s="70"/>
      <c r="BZ138" s="69"/>
      <c r="CA138" s="70"/>
      <c r="CB138" s="70"/>
      <c r="CC138" s="70"/>
      <c r="CD138" s="70"/>
      <c r="CE138" s="70"/>
      <c r="CF138" s="70"/>
      <c r="CG138" s="70"/>
      <c r="CH138" s="70"/>
      <c r="CI138" s="70"/>
      <c r="CJ138" s="69"/>
      <c r="CK138" s="69"/>
      <c r="CL138" s="70"/>
      <c r="CM138" s="70"/>
      <c r="CN138" s="70"/>
      <c r="CO138" s="70"/>
      <c r="CP138" s="70"/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71"/>
      <c r="DO138" s="69"/>
      <c r="DP138" s="69"/>
      <c r="DQ138" s="69">
        <v>1.2885432721498296</v>
      </c>
      <c r="DR138" s="69"/>
      <c r="DS138" s="69"/>
      <c r="DT138" s="69">
        <v>1.2885432721498296</v>
      </c>
      <c r="DU138" s="69">
        <v>1.2885432721498296</v>
      </c>
      <c r="DV138" s="72"/>
      <c r="DW138" s="125">
        <f>DW139/DN139-1</f>
        <v>1.2885432721498296</v>
      </c>
      <c r="DX138" s="74"/>
      <c r="DZ138" s="69"/>
      <c r="EC138" s="69"/>
      <c r="EF138" s="69"/>
      <c r="EI138" s="69"/>
      <c r="EL138" s="69"/>
      <c r="EO138" s="69"/>
    </row>
    <row r="139" spans="1:145" ht="15.5" x14ac:dyDescent="0.35">
      <c r="A139" s="56" t="s">
        <v>84</v>
      </c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 t="e">
        <f>U140+U141</f>
        <v>#VALUE!</v>
      </c>
      <c r="V139" s="69" t="e">
        <f t="shared" ref="V139:CG139" si="87">V140+V141</f>
        <v>#VALUE!</v>
      </c>
      <c r="W139" s="69" t="e">
        <f t="shared" si="87"/>
        <v>#VALUE!</v>
      </c>
      <c r="X139" s="69" t="e">
        <f t="shared" si="87"/>
        <v>#VALUE!</v>
      </c>
      <c r="Y139" s="69" t="e">
        <f t="shared" si="87"/>
        <v>#VALUE!</v>
      </c>
      <c r="Z139" s="69" t="e">
        <f t="shared" si="87"/>
        <v>#VALUE!</v>
      </c>
      <c r="AA139" s="69" t="e">
        <f t="shared" si="87"/>
        <v>#VALUE!</v>
      </c>
      <c r="AB139" s="69" t="e">
        <f t="shared" si="87"/>
        <v>#VALUE!</v>
      </c>
      <c r="AC139" s="69">
        <f t="shared" si="87"/>
        <v>200</v>
      </c>
      <c r="AD139" s="69" t="e">
        <f t="shared" si="87"/>
        <v>#VALUE!</v>
      </c>
      <c r="AE139" s="69" t="e">
        <f t="shared" si="87"/>
        <v>#VALUE!</v>
      </c>
      <c r="AF139" s="69">
        <f t="shared" si="87"/>
        <v>0</v>
      </c>
      <c r="AG139" s="69">
        <f t="shared" si="87"/>
        <v>0</v>
      </c>
      <c r="AH139" s="69">
        <f t="shared" si="87"/>
        <v>0</v>
      </c>
      <c r="AI139" s="69">
        <f t="shared" si="87"/>
        <v>0</v>
      </c>
      <c r="AJ139" s="70">
        <f t="shared" si="87"/>
        <v>0</v>
      </c>
      <c r="AK139" s="70">
        <f t="shared" si="87"/>
        <v>0</v>
      </c>
      <c r="AL139" s="70">
        <f t="shared" si="87"/>
        <v>0</v>
      </c>
      <c r="AM139" s="70">
        <f t="shared" si="87"/>
        <v>0</v>
      </c>
      <c r="AN139" s="70">
        <f t="shared" si="87"/>
        <v>0</v>
      </c>
      <c r="AO139" s="70">
        <f t="shared" si="87"/>
        <v>0</v>
      </c>
      <c r="AP139" s="70">
        <f t="shared" si="87"/>
        <v>0</v>
      </c>
      <c r="AQ139" s="70">
        <f t="shared" si="87"/>
        <v>0</v>
      </c>
      <c r="AR139" s="70">
        <f t="shared" si="87"/>
        <v>0</v>
      </c>
      <c r="AS139" s="70">
        <f t="shared" si="87"/>
        <v>0</v>
      </c>
      <c r="AT139" s="70">
        <f t="shared" si="87"/>
        <v>0</v>
      </c>
      <c r="AU139" s="70">
        <f t="shared" si="87"/>
        <v>0</v>
      </c>
      <c r="AV139" s="70">
        <f t="shared" si="87"/>
        <v>0</v>
      </c>
      <c r="AW139" s="70">
        <f t="shared" si="87"/>
        <v>0</v>
      </c>
      <c r="AX139" s="70">
        <f t="shared" si="87"/>
        <v>0</v>
      </c>
      <c r="AY139" s="70">
        <f t="shared" si="87"/>
        <v>0</v>
      </c>
      <c r="AZ139" s="70">
        <f t="shared" si="87"/>
        <v>0</v>
      </c>
      <c r="BA139" s="70">
        <f t="shared" si="87"/>
        <v>0</v>
      </c>
      <c r="BB139" s="70">
        <f t="shared" si="87"/>
        <v>0.8</v>
      </c>
      <c r="BC139" s="70">
        <f t="shared" si="87"/>
        <v>0.8</v>
      </c>
      <c r="BD139" s="70">
        <f t="shared" si="87"/>
        <v>0.8</v>
      </c>
      <c r="BE139" s="70">
        <f t="shared" si="87"/>
        <v>0.8</v>
      </c>
      <c r="BF139" s="70">
        <f t="shared" si="87"/>
        <v>23</v>
      </c>
      <c r="BG139" s="70">
        <f t="shared" si="87"/>
        <v>0</v>
      </c>
      <c r="BH139" s="70">
        <f t="shared" si="87"/>
        <v>0</v>
      </c>
      <c r="BI139" s="70">
        <f t="shared" si="87"/>
        <v>23</v>
      </c>
      <c r="BJ139" s="70">
        <f t="shared" si="87"/>
        <v>23</v>
      </c>
      <c r="BK139" s="70">
        <f t="shared" si="87"/>
        <v>23</v>
      </c>
      <c r="BL139" s="70">
        <f t="shared" si="87"/>
        <v>23</v>
      </c>
      <c r="BM139" s="70">
        <f t="shared" si="87"/>
        <v>23</v>
      </c>
      <c r="BN139" s="70">
        <f t="shared" si="87"/>
        <v>23</v>
      </c>
      <c r="BO139" s="70">
        <f t="shared" si="87"/>
        <v>23</v>
      </c>
      <c r="BP139" s="70">
        <f t="shared" si="87"/>
        <v>30</v>
      </c>
      <c r="BQ139" s="70">
        <f t="shared" si="87"/>
        <v>30</v>
      </c>
      <c r="BR139" s="70">
        <f t="shared" si="87"/>
        <v>24.99</v>
      </c>
      <c r="BS139" s="70">
        <f t="shared" si="87"/>
        <v>24.99</v>
      </c>
      <c r="BT139" s="70">
        <f t="shared" si="87"/>
        <v>24.99</v>
      </c>
      <c r="BU139" s="70">
        <f t="shared" si="87"/>
        <v>24.99</v>
      </c>
      <c r="BV139" s="70">
        <f t="shared" si="87"/>
        <v>24.99</v>
      </c>
      <c r="BW139" s="70">
        <f t="shared" si="87"/>
        <v>5</v>
      </c>
      <c r="BX139" s="70">
        <f t="shared" si="87"/>
        <v>5</v>
      </c>
      <c r="BY139" s="70">
        <f t="shared" si="87"/>
        <v>5</v>
      </c>
      <c r="BZ139" s="69">
        <f t="shared" si="87"/>
        <v>5</v>
      </c>
      <c r="CA139" s="70">
        <f t="shared" si="87"/>
        <v>5</v>
      </c>
      <c r="CB139" s="70">
        <f t="shared" si="87"/>
        <v>30</v>
      </c>
      <c r="CC139" s="70">
        <f t="shared" si="87"/>
        <v>30</v>
      </c>
      <c r="CD139" s="70">
        <f t="shared" si="87"/>
        <v>28.5</v>
      </c>
      <c r="CE139" s="70">
        <f t="shared" si="87"/>
        <v>30</v>
      </c>
      <c r="CF139" s="70">
        <f t="shared" si="87"/>
        <v>30</v>
      </c>
      <c r="CG139" s="70">
        <f t="shared" si="87"/>
        <v>28.5</v>
      </c>
      <c r="CH139" s="70">
        <f t="shared" ref="CH139:EF139" si="88">CH140+CH141</f>
        <v>30</v>
      </c>
      <c r="CI139" s="70">
        <f t="shared" si="88"/>
        <v>30</v>
      </c>
      <c r="CJ139" s="69">
        <f t="shared" si="88"/>
        <v>30</v>
      </c>
      <c r="CK139" s="69">
        <f t="shared" si="88"/>
        <v>30</v>
      </c>
      <c r="CL139" s="70">
        <f t="shared" si="88"/>
        <v>30</v>
      </c>
      <c r="CM139" s="70">
        <f t="shared" si="88"/>
        <v>30</v>
      </c>
      <c r="CN139" s="70">
        <f t="shared" si="88"/>
        <v>30</v>
      </c>
      <c r="CO139" s="70">
        <f t="shared" si="88"/>
        <v>30</v>
      </c>
      <c r="CP139" s="70">
        <f t="shared" si="88"/>
        <v>30</v>
      </c>
      <c r="CQ139" s="70">
        <f t="shared" si="88"/>
        <v>30</v>
      </c>
      <c r="CR139" s="70">
        <f t="shared" si="88"/>
        <v>30</v>
      </c>
      <c r="CS139" s="70">
        <f t="shared" si="88"/>
        <v>30</v>
      </c>
      <c r="CT139" s="70">
        <f t="shared" si="88"/>
        <v>30</v>
      </c>
      <c r="CU139" s="70">
        <f t="shared" si="88"/>
        <v>30</v>
      </c>
      <c r="CV139" s="70">
        <f t="shared" si="88"/>
        <v>30</v>
      </c>
      <c r="CW139" s="70">
        <f t="shared" si="88"/>
        <v>30</v>
      </c>
      <c r="CX139" s="70">
        <f t="shared" si="88"/>
        <v>30</v>
      </c>
      <c r="CY139" s="70">
        <f t="shared" si="88"/>
        <v>30</v>
      </c>
      <c r="CZ139" s="70">
        <f t="shared" si="88"/>
        <v>30</v>
      </c>
      <c r="DA139" s="70">
        <f t="shared" si="88"/>
        <v>30</v>
      </c>
      <c r="DB139" s="69">
        <f t="shared" si="88"/>
        <v>78.900000000000006</v>
      </c>
      <c r="DC139" s="69">
        <f t="shared" si="88"/>
        <v>78</v>
      </c>
      <c r="DD139" s="69">
        <f t="shared" si="88"/>
        <v>76.8</v>
      </c>
      <c r="DE139" s="69">
        <f t="shared" si="88"/>
        <v>78.599999999999994</v>
      </c>
      <c r="DF139" s="69">
        <f t="shared" si="88"/>
        <v>78</v>
      </c>
      <c r="DG139" s="69">
        <f t="shared" si="88"/>
        <v>77.400000000000006</v>
      </c>
      <c r="DH139" s="69">
        <f t="shared" si="88"/>
        <v>78.599999999999994</v>
      </c>
      <c r="DI139" s="69">
        <f t="shared" si="88"/>
        <v>78</v>
      </c>
      <c r="DJ139" s="69">
        <f t="shared" si="88"/>
        <v>77.400000000000006</v>
      </c>
      <c r="DK139" s="69">
        <f t="shared" si="88"/>
        <v>78.599999999999994</v>
      </c>
      <c r="DL139" s="69">
        <f t="shared" si="88"/>
        <v>78</v>
      </c>
      <c r="DM139" s="69">
        <f t="shared" si="88"/>
        <v>77.400000000000006</v>
      </c>
      <c r="DN139" s="71">
        <f t="shared" si="88"/>
        <v>42.822000000000003</v>
      </c>
      <c r="DO139" s="69">
        <f t="shared" si="88"/>
        <v>29.4</v>
      </c>
      <c r="DP139" s="69">
        <v>98</v>
      </c>
      <c r="DQ139" s="69">
        <v>98</v>
      </c>
      <c r="DR139" s="69">
        <v>98</v>
      </c>
      <c r="DS139" s="69">
        <v>99.5</v>
      </c>
      <c r="DT139" s="69">
        <v>98</v>
      </c>
      <c r="DU139" s="69">
        <v>98</v>
      </c>
      <c r="DV139" s="72">
        <f t="shared" si="88"/>
        <v>99.5</v>
      </c>
      <c r="DW139" s="73">
        <f t="shared" si="88"/>
        <v>98</v>
      </c>
      <c r="DX139" s="74">
        <f t="shared" si="88"/>
        <v>96.5</v>
      </c>
      <c r="DY139">
        <f t="shared" si="88"/>
        <v>0</v>
      </c>
      <c r="DZ139" s="69">
        <f t="shared" si="88"/>
        <v>2030</v>
      </c>
      <c r="EA139">
        <f t="shared" si="88"/>
        <v>0</v>
      </c>
      <c r="EB139">
        <f t="shared" si="88"/>
        <v>0</v>
      </c>
      <c r="EC139" s="69">
        <f t="shared" si="88"/>
        <v>3030</v>
      </c>
      <c r="ED139">
        <f t="shared" si="88"/>
        <v>0</v>
      </c>
      <c r="EE139">
        <f t="shared" si="88"/>
        <v>0</v>
      </c>
      <c r="EF139" s="69">
        <f t="shared" si="88"/>
        <v>4530</v>
      </c>
      <c r="EI139" s="69">
        <f t="shared" ref="EI139" si="89">EI140+EI141</f>
        <v>5534.5</v>
      </c>
      <c r="EL139" s="69">
        <f t="shared" ref="EL139" si="90">EL140+EL141</f>
        <v>8539.6749999999993</v>
      </c>
      <c r="EO139" s="69">
        <f t="shared" ref="EO139" si="91">EO140+EO141</f>
        <v>10045.626249999999</v>
      </c>
    </row>
    <row r="140" spans="1:145" ht="15.5" x14ac:dyDescent="0.35">
      <c r="A140" s="56" t="s">
        <v>70</v>
      </c>
      <c r="B140" s="57"/>
      <c r="C140" s="57"/>
      <c r="D140" s="57"/>
      <c r="E140" s="57"/>
      <c r="F140" s="57"/>
      <c r="G140" s="57"/>
      <c r="H140" s="57"/>
      <c r="I140" s="128"/>
      <c r="J140" s="128"/>
      <c r="K140" s="128"/>
      <c r="L140" s="128"/>
      <c r="M140" s="128"/>
      <c r="N140" s="128"/>
      <c r="O140" s="128"/>
      <c r="P140" s="128"/>
      <c r="Q140" s="128"/>
      <c r="R140" s="69" t="str">
        <f>[3]CONGO!T53</f>
        <v>…</v>
      </c>
      <c r="S140" s="69" t="str">
        <f>[3]CONGO!U53</f>
        <v>…</v>
      </c>
      <c r="T140" s="69">
        <v>1.0000000000000001E-5</v>
      </c>
      <c r="U140" s="69" t="str">
        <f>[3]CONGO!W53</f>
        <v>…</v>
      </c>
      <c r="V140" s="69" t="str">
        <f>[3]CONGO!X53</f>
        <v>…</v>
      </c>
      <c r="W140" s="69" t="str">
        <f>[3]CONGO!Y53</f>
        <v>…</v>
      </c>
      <c r="X140" s="69" t="str">
        <f>[3]CONGO!Z53</f>
        <v>…</v>
      </c>
      <c r="Y140" s="69" t="str">
        <f>[3]CONGO!AA53</f>
        <v>…</v>
      </c>
      <c r="Z140" s="69" t="str">
        <f>[3]CONGO!AB53</f>
        <v>…</v>
      </c>
      <c r="AA140" s="69" t="str">
        <f>[3]CONGO!AC53</f>
        <v>…</v>
      </c>
      <c r="AB140" s="69" t="s">
        <v>85</v>
      </c>
      <c r="AC140" s="128">
        <v>200</v>
      </c>
      <c r="AD140" s="128" t="s">
        <v>86</v>
      </c>
      <c r="AE140" s="134" t="str">
        <f>[3]CONGO!AH53</f>
        <v>….</v>
      </c>
      <c r="AF140" s="69">
        <v>0</v>
      </c>
      <c r="AG140" s="128">
        <v>0</v>
      </c>
      <c r="AH140" s="128">
        <v>0</v>
      </c>
      <c r="AI140" s="128">
        <v>0</v>
      </c>
      <c r="AJ140" s="129">
        <f>[3]CONGO!AM53</f>
        <v>0</v>
      </c>
      <c r="AK140" s="129">
        <v>0</v>
      </c>
      <c r="AL140" s="129">
        <v>0</v>
      </c>
      <c r="AM140" s="129">
        <v>0</v>
      </c>
      <c r="AN140" s="129">
        <v>0</v>
      </c>
      <c r="AO140" s="129">
        <f>[3]CONGO!AR53</f>
        <v>0</v>
      </c>
      <c r="AP140" s="129">
        <v>0</v>
      </c>
      <c r="AQ140" s="129">
        <v>0</v>
      </c>
      <c r="AR140" s="129">
        <v>0</v>
      </c>
      <c r="AS140" s="129">
        <f>[3]CONGO!AV53</f>
        <v>0</v>
      </c>
      <c r="AT140" s="129">
        <v>0</v>
      </c>
      <c r="AU140" s="129">
        <v>0</v>
      </c>
      <c r="AV140" s="129">
        <v>0</v>
      </c>
      <c r="AW140" s="129">
        <v>0</v>
      </c>
      <c r="AX140" s="129">
        <f>[3]CONGO!BA53</f>
        <v>0</v>
      </c>
      <c r="AY140" s="129"/>
      <c r="AZ140" s="129">
        <v>0</v>
      </c>
      <c r="BA140" s="129">
        <v>0</v>
      </c>
      <c r="BB140" s="129">
        <v>0.8</v>
      </c>
      <c r="BC140" s="129">
        <v>0.8</v>
      </c>
      <c r="BD140" s="129">
        <v>0.8</v>
      </c>
      <c r="BE140" s="129">
        <v>0.8</v>
      </c>
      <c r="BF140" s="129">
        <f>[3]CONGO!BI53</f>
        <v>23</v>
      </c>
      <c r="BG140" s="129">
        <v>0</v>
      </c>
      <c r="BH140" s="129">
        <v>0</v>
      </c>
      <c r="BI140" s="129">
        <v>23</v>
      </c>
      <c r="BJ140" s="129">
        <v>23</v>
      </c>
      <c r="BK140" s="129">
        <v>23</v>
      </c>
      <c r="BL140" s="129">
        <v>23</v>
      </c>
      <c r="BM140" s="129">
        <v>23</v>
      </c>
      <c r="BN140" s="129">
        <v>23</v>
      </c>
      <c r="BO140" s="129">
        <f>[3]CONGO!BR53</f>
        <v>23</v>
      </c>
      <c r="BP140" s="129">
        <v>30</v>
      </c>
      <c r="BQ140" s="129">
        <v>30</v>
      </c>
      <c r="BR140" s="129">
        <v>24.99</v>
      </c>
      <c r="BS140" s="129">
        <v>24.99</v>
      </c>
      <c r="BT140" s="129">
        <v>24.99</v>
      </c>
      <c r="BU140" s="129">
        <v>24.99</v>
      </c>
      <c r="BV140" s="129">
        <v>24.99</v>
      </c>
      <c r="BW140" s="129">
        <v>5</v>
      </c>
      <c r="BX140" s="129">
        <v>5</v>
      </c>
      <c r="BY140" s="129">
        <v>5</v>
      </c>
      <c r="BZ140" s="128">
        <v>5</v>
      </c>
      <c r="CA140" s="129">
        <f>[3]CONGO!CD53</f>
        <v>5</v>
      </c>
      <c r="CB140" s="129">
        <v>30</v>
      </c>
      <c r="CC140" s="129">
        <v>30</v>
      </c>
      <c r="CD140" s="129">
        <v>28.5</v>
      </c>
      <c r="CE140" s="129">
        <v>30</v>
      </c>
      <c r="CF140" s="129">
        <v>30</v>
      </c>
      <c r="CG140" s="129">
        <v>28.5</v>
      </c>
      <c r="CH140" s="129">
        <v>30</v>
      </c>
      <c r="CI140" s="129">
        <v>30</v>
      </c>
      <c r="CJ140" s="128">
        <v>30</v>
      </c>
      <c r="CK140" s="128">
        <v>30</v>
      </c>
      <c r="CL140" s="129">
        <f>[3]CONGO!CO53</f>
        <v>30</v>
      </c>
      <c r="CM140" s="129">
        <v>30</v>
      </c>
      <c r="CN140" s="129">
        <v>30</v>
      </c>
      <c r="CO140" s="129">
        <v>30</v>
      </c>
      <c r="CP140" s="129">
        <v>30</v>
      </c>
      <c r="CQ140" s="129">
        <v>30</v>
      </c>
      <c r="CR140" s="129">
        <v>30</v>
      </c>
      <c r="CS140" s="129">
        <v>30</v>
      </c>
      <c r="CT140" s="129">
        <v>30</v>
      </c>
      <c r="CU140" s="129">
        <v>30</v>
      </c>
      <c r="CV140" s="129">
        <v>30</v>
      </c>
      <c r="CW140" s="129">
        <v>30</v>
      </c>
      <c r="CX140" s="129">
        <v>30</v>
      </c>
      <c r="CY140" s="129">
        <v>30</v>
      </c>
      <c r="CZ140" s="129">
        <v>30</v>
      </c>
      <c r="DA140" s="129">
        <f>[3]CONGO!DA53</f>
        <v>30</v>
      </c>
      <c r="DB140" s="128">
        <v>30.900000000000002</v>
      </c>
      <c r="DC140" s="128">
        <v>30</v>
      </c>
      <c r="DD140" s="128">
        <v>28.799999999999997</v>
      </c>
      <c r="DE140" s="128">
        <v>30.6</v>
      </c>
      <c r="DF140" s="128">
        <v>30</v>
      </c>
      <c r="DG140" s="128">
        <v>29.4</v>
      </c>
      <c r="DH140" s="128">
        <v>30.6</v>
      </c>
      <c r="DI140" s="128">
        <v>30</v>
      </c>
      <c r="DJ140" s="128">
        <v>29.4</v>
      </c>
      <c r="DK140" s="128">
        <v>30.6</v>
      </c>
      <c r="DL140" s="128">
        <v>30</v>
      </c>
      <c r="DM140" s="128">
        <v>29.4</v>
      </c>
      <c r="DN140" s="130">
        <f>[3]CONGO!DN53</f>
        <v>30</v>
      </c>
      <c r="DO140" s="128">
        <v>29.4</v>
      </c>
      <c r="DP140" s="128">
        <v>30</v>
      </c>
      <c r="DQ140" s="128">
        <v>30</v>
      </c>
      <c r="DR140" s="128">
        <v>30</v>
      </c>
      <c r="DS140" s="128">
        <v>31.5</v>
      </c>
      <c r="DT140" s="128">
        <v>30</v>
      </c>
      <c r="DU140" s="128">
        <v>30</v>
      </c>
      <c r="DV140" s="131">
        <f>[3]CONGO!DX53</f>
        <v>31.5</v>
      </c>
      <c r="DW140" s="132">
        <f>[3]CONGO!DY53</f>
        <v>30</v>
      </c>
      <c r="DX140" s="133">
        <f>[3]CONGO!DZ53</f>
        <v>28.5</v>
      </c>
      <c r="DZ140" s="128">
        <f>[3]CONGO!EB53</f>
        <v>30</v>
      </c>
      <c r="EC140" s="128">
        <f>[3]CONGO!EE53</f>
        <v>30</v>
      </c>
      <c r="EF140" s="128">
        <f>[3]CONGO!EH53</f>
        <v>30</v>
      </c>
      <c r="EI140" s="128">
        <f>[3]CONGO!EK53</f>
        <v>34.5</v>
      </c>
      <c r="EL140" s="128">
        <f>[3]CONGO!EN53</f>
        <v>39.674999999999997</v>
      </c>
      <c r="EO140" s="128">
        <f>[3]CONGO!EQ53</f>
        <v>45.626249999999992</v>
      </c>
    </row>
    <row r="141" spans="1:145" ht="15.5" x14ac:dyDescent="0.35">
      <c r="A141" s="56" t="s">
        <v>71</v>
      </c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/>
      <c r="AZ141" s="70"/>
      <c r="BA141" s="70"/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0"/>
      <c r="BR141" s="70"/>
      <c r="BS141" s="70"/>
      <c r="BT141" s="70"/>
      <c r="BU141" s="70"/>
      <c r="BV141" s="70"/>
      <c r="BW141" s="70"/>
      <c r="BX141" s="70"/>
      <c r="BY141" s="70"/>
      <c r="BZ141" s="69"/>
      <c r="CA141" s="70"/>
      <c r="CB141" s="70"/>
      <c r="CC141" s="70"/>
      <c r="CD141" s="70"/>
      <c r="CE141" s="70"/>
      <c r="CF141" s="70"/>
      <c r="CG141" s="70"/>
      <c r="CH141" s="70"/>
      <c r="CI141" s="70"/>
      <c r="CJ141" s="69"/>
      <c r="CK141" s="69"/>
      <c r="CL141" s="70"/>
      <c r="CM141" s="70"/>
      <c r="CN141" s="70"/>
      <c r="CO141" s="70"/>
      <c r="CP141" s="70"/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69">
        <v>48</v>
      </c>
      <c r="DC141" s="69">
        <v>48</v>
      </c>
      <c r="DD141" s="69">
        <v>48</v>
      </c>
      <c r="DE141" s="69">
        <v>48</v>
      </c>
      <c r="DF141" s="69">
        <v>48</v>
      </c>
      <c r="DG141" s="69">
        <v>48</v>
      </c>
      <c r="DH141" s="69">
        <v>48</v>
      </c>
      <c r="DI141" s="69">
        <v>48</v>
      </c>
      <c r="DJ141" s="69">
        <v>48</v>
      </c>
      <c r="DK141" s="69">
        <v>48</v>
      </c>
      <c r="DL141" s="69">
        <v>48</v>
      </c>
      <c r="DM141" s="69">
        <v>48</v>
      </c>
      <c r="DN141" s="71">
        <f>[4]GABON!DA44</f>
        <v>12.821999999999999</v>
      </c>
      <c r="DO141" s="69"/>
      <c r="DP141" s="69">
        <v>68</v>
      </c>
      <c r="DQ141" s="69">
        <v>68</v>
      </c>
      <c r="DR141" s="69">
        <v>68</v>
      </c>
      <c r="DS141" s="69">
        <v>68</v>
      </c>
      <c r="DT141" s="69">
        <v>68</v>
      </c>
      <c r="DU141" s="69">
        <v>68</v>
      </c>
      <c r="DV141" s="72">
        <f>[4]GABON!DK44</f>
        <v>68</v>
      </c>
      <c r="DW141" s="73">
        <f>[4]GABON!DL44</f>
        <v>68</v>
      </c>
      <c r="DX141" s="74">
        <f>[4]GABON!DM44</f>
        <v>68</v>
      </c>
      <c r="DZ141" s="69">
        <f>[4]GABON!DO44</f>
        <v>2000</v>
      </c>
      <c r="EC141" s="69">
        <f>[4]GABON!DR44</f>
        <v>3000</v>
      </c>
      <c r="EF141" s="69">
        <f>[4]GABON!DU44</f>
        <v>4500</v>
      </c>
      <c r="EI141" s="69">
        <f>[4]GABON!DX44</f>
        <v>5500</v>
      </c>
      <c r="EL141" s="69">
        <f>[4]GABON!EA44</f>
        <v>8500</v>
      </c>
      <c r="EO141" s="69">
        <f>[4]GABON!ED44</f>
        <v>10000</v>
      </c>
    </row>
    <row r="142" spans="1:145" ht="15.5" x14ac:dyDescent="0.35">
      <c r="A142" s="27"/>
      <c r="B142" s="57"/>
      <c r="C142" s="57"/>
      <c r="D142" s="57"/>
      <c r="E142" s="57"/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8"/>
      <c r="Y142" s="58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7"/>
      <c r="CA142" s="58"/>
      <c r="CB142" s="58"/>
      <c r="CC142" s="58"/>
      <c r="CD142" s="58"/>
      <c r="CE142" s="58"/>
      <c r="CF142" s="58"/>
      <c r="CG142" s="58"/>
      <c r="CH142" s="58"/>
      <c r="CI142" s="58"/>
      <c r="CJ142" s="57"/>
      <c r="CK142" s="57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>
        <v>6.5265486725663902E-2</v>
      </c>
      <c r="CX142" s="58"/>
      <c r="CY142" s="81">
        <v>6.5265486725663902E-2</v>
      </c>
      <c r="CZ142" s="58"/>
      <c r="DA142" s="58">
        <f>DA152/CL152-1</f>
        <v>-0.17287610619469018</v>
      </c>
      <c r="DB142" s="57"/>
      <c r="DC142" s="83"/>
      <c r="DD142" s="57"/>
      <c r="DE142" s="57"/>
      <c r="DF142" s="83"/>
      <c r="DG142" s="57"/>
      <c r="DH142" s="57"/>
      <c r="DI142" s="57"/>
      <c r="DJ142" s="57"/>
      <c r="DK142" s="57"/>
      <c r="DL142" s="57"/>
      <c r="DM142" s="57"/>
      <c r="DN142" s="59"/>
      <c r="DO142" s="57"/>
      <c r="DP142" s="57"/>
      <c r="DQ142" s="57">
        <v>2.4590123086290827E-2</v>
      </c>
      <c r="DR142" s="57"/>
      <c r="DS142" s="57"/>
      <c r="DT142" s="57">
        <v>2.542918854241738E-2</v>
      </c>
      <c r="DU142" s="57">
        <v>2.542918854241738E-2</v>
      </c>
      <c r="DV142" s="60"/>
      <c r="DW142" s="85">
        <f>DW152/DN152-1</f>
        <v>1.8400586181743783E-4</v>
      </c>
      <c r="DX142" s="62"/>
      <c r="DZ142" s="57"/>
      <c r="EC142" s="57"/>
      <c r="EF142" s="57"/>
      <c r="EI142" s="57"/>
      <c r="EL142" s="57"/>
      <c r="EO142" s="57"/>
    </row>
    <row r="143" spans="1:145" ht="15.5" x14ac:dyDescent="0.35">
      <c r="A143" s="56" t="s">
        <v>87</v>
      </c>
      <c r="B143" s="63">
        <f>([2]CAMEROUN!C70+[2]CAMEROUN!D70)/2</f>
        <v>44</v>
      </c>
      <c r="C143" s="63">
        <f>([2]CAMEROUN!D70+[2]CAMEROUN!E70)/2</f>
        <v>55.15</v>
      </c>
      <c r="D143" s="63">
        <f>([2]CAMEROUN!E70+[2]CAMEROUN!F70)/2</f>
        <v>70.8</v>
      </c>
      <c r="E143" s="63">
        <f>([2]CAMEROUN!F70+[2]CAMEROUN!G70)/2</f>
        <v>69.8</v>
      </c>
      <c r="F143" s="63">
        <f>([2]CAMEROUN!G70+[2]CAMEROUN!H70)/2</f>
        <v>65.55</v>
      </c>
      <c r="G143" s="63">
        <f>([2]CAMEROUN!H70+[2]CAMEROUN!I70)/2</f>
        <v>63.65</v>
      </c>
      <c r="H143" s="63">
        <f>([2]CAMEROUN!I70+[2]CAMEROUN!J70)/2</f>
        <v>64.403500000000008</v>
      </c>
      <c r="I143" s="128">
        <f>([2]CAMEROUN!J70+[2]CAMEROUN!K70)/2</f>
        <v>63.957666231596534</v>
      </c>
      <c r="J143" s="128">
        <f>([2]CAMEROUN!K70+[2]CAMEROUN!L70)/2</f>
        <v>65.904166231596534</v>
      </c>
      <c r="K143" s="128">
        <f>([2]CAMEROUN!L70+[2]CAMEROUN!M70)/2</f>
        <v>70.635000000000005</v>
      </c>
      <c r="L143" s="128">
        <f>([2]CAMEROUN!M70+[2]CAMEROUN!N70)/2</f>
        <v>68.435000000000002</v>
      </c>
      <c r="M143" s="128">
        <f>([2]CAMEROUN!N70+[2]CAMEROUN!O70)/2</f>
        <v>67.165999999999997</v>
      </c>
      <c r="N143" s="128">
        <f>([2]CAMEROUN!O70+[2]CAMEROUN!P70)/2</f>
        <v>74.220499999999987</v>
      </c>
      <c r="O143" s="128">
        <f>([2]CAMEROUN!P70+[2]CAMEROUN!Q70)/2</f>
        <v>72.888499999999993</v>
      </c>
      <c r="P143" s="128">
        <f>[2]CAMEROUN!AH70</f>
        <v>62.550999999999995</v>
      </c>
      <c r="Q143" s="128">
        <f>[2]CAMEROUN!AI70</f>
        <v>47.228000000000002</v>
      </c>
      <c r="R143" s="128">
        <f>[2]CAMEROUN!AJ70</f>
        <v>56.785600000000002</v>
      </c>
      <c r="S143" s="128">
        <f>[2]CAMEROUN!AK70</f>
        <v>80.167000000000002</v>
      </c>
      <c r="T143" s="128">
        <f>[2]CAMEROUN!AL70</f>
        <v>72.423999999999992</v>
      </c>
      <c r="U143" s="128">
        <f>[2]CAMEROUN!AM70</f>
        <v>67.718000000000004</v>
      </c>
      <c r="V143" s="128">
        <f>[2]CAMEROUN!AN70</f>
        <v>70.421000000000006</v>
      </c>
      <c r="W143" s="128">
        <f>[2]CAMEROUN!AO70</f>
        <v>74.787102000000004</v>
      </c>
      <c r="X143" s="129">
        <f>[2]CAMEROUN!AP70</f>
        <v>79.423902324000011</v>
      </c>
      <c r="Y143" s="129">
        <f>[2]CAMEROUN!AQ70</f>
        <v>81.012380370480017</v>
      </c>
      <c r="Z143" s="128">
        <f>[2]CAMEROUN!AR70</f>
        <v>42.749000000000002</v>
      </c>
      <c r="AA143" s="128">
        <f>[2]CAMEROUN!AS70</f>
        <v>27.928000000000001</v>
      </c>
      <c r="AB143" s="128">
        <v>74.954741398845499</v>
      </c>
      <c r="AC143" s="128">
        <v>74.954741398845499</v>
      </c>
      <c r="AD143" s="128">
        <v>74.974896000000001</v>
      </c>
      <c r="AE143" s="128">
        <f>[2]CAMEROUN!AT70</f>
        <v>41.341999999999999</v>
      </c>
      <c r="AF143" s="128">
        <v>74.057794720000004</v>
      </c>
      <c r="AG143" s="128">
        <v>64.67274909999999</v>
      </c>
      <c r="AH143" s="128">
        <v>64.67274909999999</v>
      </c>
      <c r="AI143" s="128">
        <v>64.67274909999999</v>
      </c>
      <c r="AJ143" s="129">
        <f>[2]CAMEROUN!AU70</f>
        <v>65.840999999999994</v>
      </c>
      <c r="AK143" s="129">
        <v>69.498833333333323</v>
      </c>
      <c r="AL143" s="129">
        <v>133.56894444444444</v>
      </c>
      <c r="AM143" s="129">
        <v>69.498833333333323</v>
      </c>
      <c r="AN143" s="129">
        <v>69.498833333333323</v>
      </c>
      <c r="AO143" s="129">
        <f>[2]CAMEROUN!AV70</f>
        <v>79.655000000000001</v>
      </c>
      <c r="AP143" s="129">
        <v>70.961966666666655</v>
      </c>
      <c r="AQ143" s="129">
        <v>70.961966666666655</v>
      </c>
      <c r="AR143" s="129">
        <v>41.148000000000003</v>
      </c>
      <c r="AS143" s="129">
        <f>[2]CAMEROUN!AZ70</f>
        <v>69.404999999999987</v>
      </c>
      <c r="AT143" s="129">
        <v>72.425099999999986</v>
      </c>
      <c r="AU143" s="129">
        <v>72.425099999999986</v>
      </c>
      <c r="AV143" s="129">
        <v>52.897860000000001</v>
      </c>
      <c r="AW143" s="129">
        <v>52.897860000000001</v>
      </c>
      <c r="AX143" s="129">
        <f>[2]CAMEROUN!BE70</f>
        <v>80.635999999999996</v>
      </c>
      <c r="AY143" s="129"/>
      <c r="AZ143" s="129">
        <v>58.187645999999994</v>
      </c>
      <c r="BA143" s="129">
        <v>58.187645999999994</v>
      </c>
      <c r="BB143" s="129">
        <v>58.187645999999994</v>
      </c>
      <c r="BC143" s="129">
        <v>58.187645999999994</v>
      </c>
      <c r="BD143" s="129">
        <v>36.182136239999998</v>
      </c>
      <c r="BE143" s="129">
        <v>36.182136239999998</v>
      </c>
      <c r="BF143" s="129">
        <f>[2]CAMEROUN!BL70</f>
        <v>65.906000000000006</v>
      </c>
      <c r="BG143" s="129">
        <v>47.131993260000002</v>
      </c>
      <c r="BH143" s="129">
        <v>47.131993260000002</v>
      </c>
      <c r="BI143" s="129">
        <v>72.496600000000001</v>
      </c>
      <c r="BJ143" s="129">
        <v>72.496600000000001</v>
      </c>
      <c r="BK143" s="129">
        <v>65.642384680361403</v>
      </c>
      <c r="BL143" s="129">
        <v>65.642384680361403</v>
      </c>
      <c r="BM143" s="129">
        <v>65.642384680361403</v>
      </c>
      <c r="BN143" s="129">
        <v>65.642384680361403</v>
      </c>
      <c r="BO143" s="129">
        <f>[2]CAMEROUN!BU70</f>
        <v>53.157781999999997</v>
      </c>
      <c r="BP143" s="129">
        <v>58.187645999999994</v>
      </c>
      <c r="BQ143" s="129">
        <v>58.187645999999994</v>
      </c>
      <c r="BR143" s="129">
        <v>58.187645999999994</v>
      </c>
      <c r="BS143" s="129">
        <v>58.187645999999994</v>
      </c>
      <c r="BT143" s="129">
        <v>58.187645999999994</v>
      </c>
      <c r="BU143" s="129">
        <v>58.187645999999994</v>
      </c>
      <c r="BV143" s="129">
        <v>58.187645999999994</v>
      </c>
      <c r="BW143" s="129">
        <v>58.729915969814897</v>
      </c>
      <c r="BX143" s="129">
        <v>58.729915969814897</v>
      </c>
      <c r="BY143" s="129">
        <v>56.968018490720446</v>
      </c>
      <c r="BZ143" s="128">
        <v>49.277263914000002</v>
      </c>
      <c r="CA143" s="129">
        <f>[2]CAMEROUN!CG70</f>
        <v>47.534999999999997</v>
      </c>
      <c r="CB143" s="129">
        <v>48.010609741700002</v>
      </c>
      <c r="CC143" s="129">
        <v>48.010609741700002</v>
      </c>
      <c r="CD143" s="129">
        <v>48.010609741700002</v>
      </c>
      <c r="CE143" s="129">
        <v>48.010609741700002</v>
      </c>
      <c r="CF143" s="129">
        <v>48.010609741700002</v>
      </c>
      <c r="CG143" s="129">
        <v>48.010609741700002</v>
      </c>
      <c r="CH143" s="129">
        <v>48.010609741700002</v>
      </c>
      <c r="CI143" s="129">
        <v>48.010609741700002</v>
      </c>
      <c r="CJ143" s="128">
        <v>31.706016532390002</v>
      </c>
      <c r="CK143" s="128">
        <v>31.706016532390002</v>
      </c>
      <c r="CL143" s="129">
        <f>[2]CAMEROUN!CR70</f>
        <v>36.469000000000001</v>
      </c>
      <c r="CM143" s="129">
        <v>33.291317359009504</v>
      </c>
      <c r="CN143" s="129">
        <v>37.683575121517507</v>
      </c>
      <c r="CO143" s="129">
        <v>37.683575121517507</v>
      </c>
      <c r="CP143" s="129">
        <v>37.683575121517507</v>
      </c>
      <c r="CQ143" s="129">
        <v>37.683575121517507</v>
      </c>
      <c r="CR143" s="129">
        <v>35.799396365441631</v>
      </c>
      <c r="CS143" s="129">
        <v>38.999618770770006</v>
      </c>
      <c r="CT143" s="129">
        <v>38.234920363500002</v>
      </c>
      <c r="CU143" s="129">
        <v>36.323174345325</v>
      </c>
      <c r="CV143" s="129">
        <v>38.617269567135004</v>
      </c>
      <c r="CW143" s="129">
        <v>38.234920363500002</v>
      </c>
      <c r="CX143" s="129">
        <v>38.617269567135004</v>
      </c>
      <c r="CY143" s="129">
        <v>38.234920363500002</v>
      </c>
      <c r="CZ143" s="129">
        <v>37.470221956229999</v>
      </c>
      <c r="DA143" s="129">
        <f>[2]CAMEROUN!DD70</f>
        <v>45.656895282000008</v>
      </c>
      <c r="DB143" s="128">
        <v>45.218496604000009</v>
      </c>
      <c r="DC143" s="128">
        <v>44.373291060000007</v>
      </c>
      <c r="DD143" s="128">
        <v>44.373291060000007</v>
      </c>
      <c r="DE143" s="128">
        <v>48.396308998920013</v>
      </c>
      <c r="DF143" s="128">
        <v>47.939740046100013</v>
      </c>
      <c r="DG143" s="128">
        <v>45.656895282000008</v>
      </c>
      <c r="DH143" s="128">
        <v>48.396308998920013</v>
      </c>
      <c r="DI143" s="128">
        <v>47.939740046100013</v>
      </c>
      <c r="DJ143" s="128">
        <v>45.656895282000008</v>
      </c>
      <c r="DK143" s="128">
        <v>45.342953599730002</v>
      </c>
      <c r="DL143" s="128">
        <v>45.228811361525004</v>
      </c>
      <c r="DM143" s="128">
        <v>45.656895282000008</v>
      </c>
      <c r="DN143" s="130">
        <f>[2]CAMEROUN!DQ70</f>
        <v>47.166756249999999</v>
      </c>
      <c r="DO143" s="128">
        <v>45.656895282000008</v>
      </c>
      <c r="DP143" s="128">
        <v>47.490251929601257</v>
      </c>
      <c r="DQ143" s="128">
        <v>47.037963815986004</v>
      </c>
      <c r="DR143" s="128">
        <v>46.585675702370757</v>
      </c>
      <c r="DS143" s="128">
        <v>49.525094062500003</v>
      </c>
      <c r="DT143" s="128">
        <v>49.0534265</v>
      </c>
      <c r="DU143" s="128">
        <v>48.768306205000002</v>
      </c>
      <c r="DV143" s="131">
        <f>[2]CAMEROUN!EA70</f>
        <v>33.240996717499996</v>
      </c>
      <c r="DW143" s="132">
        <f>[2]CAMEROUN!EB70</f>
        <v>33.083774196666667</v>
      </c>
      <c r="DX143" s="133">
        <f>[2]CAMEROUN!EC70</f>
        <v>48.414555533124997</v>
      </c>
      <c r="DZ143" s="128">
        <f>[2]CAMEROUN!EE70</f>
        <v>34.737962906500002</v>
      </c>
      <c r="EC143" s="128">
        <f>[2]CAMEROUN!EH70</f>
        <v>36.474861051825002</v>
      </c>
      <c r="EF143" s="128">
        <f>[2]CAMEROUN!EK70</f>
        <v>38.298604104416256</v>
      </c>
      <c r="EI143" s="128">
        <f>[2]CAMEROUN!EN70</f>
        <v>40.213534309637069</v>
      </c>
      <c r="EL143" s="128">
        <f>[2]CAMEROUN!EQ70</f>
        <v>42.224211025118926</v>
      </c>
      <c r="EO143" s="128">
        <f>[2]CAMEROUN!ET70</f>
        <v>44.335421576374877</v>
      </c>
    </row>
    <row r="144" spans="1:145" ht="15.5" x14ac:dyDescent="0.35">
      <c r="A144" s="56" t="s">
        <v>88</v>
      </c>
      <c r="B144" s="63">
        <f>([2]CAMEROUN!C76+[2]CAMEROUN!D76)/2</f>
        <v>36.65</v>
      </c>
      <c r="C144" s="63">
        <f>([2]CAMEROUN!D76+[2]CAMEROUN!E76)/2</f>
        <v>44.099999999999994</v>
      </c>
      <c r="D144" s="63">
        <f>([2]CAMEROUN!E76+[2]CAMEROUN!F76)/2</f>
        <v>61.55</v>
      </c>
      <c r="E144" s="63">
        <f>([2]CAMEROUN!F76+[2]CAMEROUN!G76)/2</f>
        <v>85.95</v>
      </c>
      <c r="F144" s="63">
        <f>([2]CAMEROUN!G76+[2]CAMEROUN!H76)/2</f>
        <v>105.05000000000001</v>
      </c>
      <c r="G144" s="63">
        <f>([2]CAMEROUN!H76+[2]CAMEROUN!I76)/2</f>
        <v>122.2</v>
      </c>
      <c r="H144" s="63">
        <f>([2]CAMEROUN!I76+[2]CAMEROUN!J76)/2</f>
        <v>143</v>
      </c>
      <c r="I144" s="128">
        <f>([2]CAMEROUN!J76+[2]CAMEROUN!K76)/2</f>
        <v>158.75</v>
      </c>
      <c r="J144" s="128">
        <f>([2]CAMEROUN!K76+[2]CAMEROUN!L76)/2</f>
        <v>165.2775</v>
      </c>
      <c r="K144" s="128">
        <f>([2]CAMEROUN!L76+[2]CAMEROUN!M76)/2</f>
        <v>157.57749999999999</v>
      </c>
      <c r="L144" s="128">
        <f>([2]CAMEROUN!M76+[2]CAMEROUN!N76)/2</f>
        <v>166.7</v>
      </c>
      <c r="M144" s="128">
        <f>([2]CAMEROUN!N76+[2]CAMEROUN!O76)/2</f>
        <v>206.95</v>
      </c>
      <c r="N144" s="128">
        <f>([2]CAMEROUN!O76+[2]CAMEROUN!P76)/2</f>
        <v>220.95699999999999</v>
      </c>
      <c r="O144" s="128">
        <f>([2]CAMEROUN!P76+[2]CAMEROUN!Q76)/2</f>
        <v>235.892</v>
      </c>
      <c r="P144" s="128">
        <f>[2]CAMEROUN!AH76</f>
        <v>254.102</v>
      </c>
      <c r="Q144" s="128">
        <f>[2]CAMEROUN!AI76</f>
        <v>238.41200000000001</v>
      </c>
      <c r="R144" s="128">
        <f>[2]CAMEROUN!AJ76</f>
        <v>313.72300000000001</v>
      </c>
      <c r="S144" s="128">
        <f>[2]CAMEROUN!AK76</f>
        <v>294.91000000000003</v>
      </c>
      <c r="T144" s="128">
        <f>[2]CAMEROUN!AL76</f>
        <v>265.45699999999999</v>
      </c>
      <c r="U144" s="128">
        <f>[2]CAMEROUN!AM76</f>
        <v>256.625</v>
      </c>
      <c r="V144" s="128">
        <f>[2]CAMEROUN!AN76</f>
        <v>232.88800000000001</v>
      </c>
      <c r="W144" s="128">
        <f>[2]CAMEROUN!AO76</f>
        <v>235.21688</v>
      </c>
      <c r="X144" s="129">
        <f>[2]CAMEROUN!AP76</f>
        <v>254.61</v>
      </c>
      <c r="Y144" s="129">
        <f>[2]CAMEROUN!AQ76</f>
        <v>237.94200000000001</v>
      </c>
      <c r="Z144" s="128">
        <f>[2]CAMEROUN!AR76</f>
        <v>237.27799999999999</v>
      </c>
      <c r="AA144" s="128">
        <f>[2]CAMEROUN!AS76</f>
        <v>231.802109</v>
      </c>
      <c r="AB144" s="128">
        <v>251.14709691787633</v>
      </c>
      <c r="AC144" s="128">
        <v>251.14709691787633</v>
      </c>
      <c r="AD144" s="128">
        <v>235.974436</v>
      </c>
      <c r="AE144" s="128">
        <f>[2]CAMEROUN!AT76</f>
        <v>261.80799999999999</v>
      </c>
      <c r="AF144" s="128">
        <v>240.221975848</v>
      </c>
      <c r="AG144" s="128">
        <v>294.5066666666666</v>
      </c>
      <c r="AH144" s="128">
        <v>294.5066666666666</v>
      </c>
      <c r="AI144" s="128">
        <v>294.5066666666666</v>
      </c>
      <c r="AJ144" s="129">
        <f>[2]CAMEROUN!AU76</f>
        <v>265.27600000000001</v>
      </c>
      <c r="AK144" s="129">
        <v>340.42265063647102</v>
      </c>
      <c r="AL144" s="129">
        <v>352.20181443939833</v>
      </c>
      <c r="AM144" s="129">
        <v>352.20181443939833</v>
      </c>
      <c r="AN144" s="129">
        <v>352.20181443939833</v>
      </c>
      <c r="AO144" s="129">
        <f>[2]CAMEROUN!AV76</f>
        <v>276.27499999999998</v>
      </c>
      <c r="AP144" s="129">
        <v>380.42567511206198</v>
      </c>
      <c r="AQ144" s="129">
        <v>374.50041224960006</v>
      </c>
      <c r="AR144" s="129">
        <v>232.95121200000006</v>
      </c>
      <c r="AS144" s="129">
        <f>[2]CAMEROUN!AZ76</f>
        <v>295.18</v>
      </c>
      <c r="AT144" s="129">
        <v>237.30905935438105</v>
      </c>
      <c r="AU144" s="129">
        <v>237.45952679004807</v>
      </c>
      <c r="AV144" s="129">
        <v>308.68063020699503</v>
      </c>
      <c r="AW144" s="129">
        <v>308.68063020699503</v>
      </c>
      <c r="AX144" s="129">
        <f>[2]CAMEROUN!BE76</f>
        <v>275.71699999999998</v>
      </c>
      <c r="AY144" s="129"/>
      <c r="AZ144" s="129">
        <v>281.75216826481193</v>
      </c>
      <c r="BA144" s="129">
        <v>281.75216826481193</v>
      </c>
      <c r="BB144" s="129">
        <v>282.43161486094465</v>
      </c>
      <c r="BC144" s="129">
        <v>282.43161486094465</v>
      </c>
      <c r="BD144" s="129">
        <v>235.73803499999997</v>
      </c>
      <c r="BE144" s="129">
        <v>235.73803499999997</v>
      </c>
      <c r="BF144" s="129">
        <f>[2]CAMEROUN!BL76</f>
        <v>217.177099</v>
      </c>
      <c r="BG144" s="129">
        <v>199.53609434248821</v>
      </c>
      <c r="BH144" s="129">
        <v>199.53609434248821</v>
      </c>
      <c r="BI144" s="129">
        <v>261.93115</v>
      </c>
      <c r="BJ144" s="129">
        <v>261.93115</v>
      </c>
      <c r="BK144" s="129">
        <v>172.41172240313901</v>
      </c>
      <c r="BL144" s="129">
        <v>172.41172240313901</v>
      </c>
      <c r="BM144" s="129">
        <v>172.41172240313901</v>
      </c>
      <c r="BN144" s="129">
        <v>172.41172240313901</v>
      </c>
      <c r="BO144" s="129">
        <f>[2]CAMEROUN!BU76</f>
        <v>184.37024</v>
      </c>
      <c r="BP144" s="129">
        <v>186.596084415137</v>
      </c>
      <c r="BQ144" s="129">
        <v>161.30277671701239</v>
      </c>
      <c r="BR144" s="129">
        <v>161.30277671701239</v>
      </c>
      <c r="BS144" s="129">
        <v>161.30277671701239</v>
      </c>
      <c r="BT144" s="129">
        <v>165.47905589220372</v>
      </c>
      <c r="BU144" s="129">
        <v>161.83851666257524</v>
      </c>
      <c r="BV144" s="129">
        <v>158.27806929599859</v>
      </c>
      <c r="BW144" s="129">
        <v>170.74185648637749</v>
      </c>
      <c r="BX144" s="129">
        <v>170.74185648637749</v>
      </c>
      <c r="BY144" s="129">
        <v>166.98553564367717</v>
      </c>
      <c r="BZ144" s="128">
        <v>183.26401855999998</v>
      </c>
      <c r="CA144" s="129">
        <f>[2]CAMEROUN!CG76</f>
        <v>191.65299999999999</v>
      </c>
      <c r="CB144" s="129">
        <v>199.9318893585951</v>
      </c>
      <c r="CC144" s="129">
        <v>199.9318893585951</v>
      </c>
      <c r="CD144" s="129">
        <v>199.9318893585951</v>
      </c>
      <c r="CE144" s="129">
        <v>209.97937116188439</v>
      </c>
      <c r="CF144" s="129">
        <v>210.59096156332674</v>
      </c>
      <c r="CG144" s="129">
        <v>209.97937116188439</v>
      </c>
      <c r="CH144" s="129">
        <v>193.56994914999999</v>
      </c>
      <c r="CI144" s="129">
        <v>193.56994914999999</v>
      </c>
      <c r="CJ144" s="128">
        <v>210.43544967000003</v>
      </c>
      <c r="CK144" s="128">
        <v>210.43544967000003</v>
      </c>
      <c r="CL144" s="129">
        <f>[2]CAMEROUN!CR76</f>
        <v>208.99100000000001</v>
      </c>
      <c r="CM144" s="129">
        <v>229.23722649612128</v>
      </c>
      <c r="CN144" s="129">
        <v>206.48355625270003</v>
      </c>
      <c r="CO144" s="129">
        <v>206.48355625270003</v>
      </c>
      <c r="CP144" s="129">
        <v>206.48355625270003</v>
      </c>
      <c r="CQ144" s="129">
        <v>206.48355625270003</v>
      </c>
      <c r="CR144" s="129">
        <v>206.16440510773799</v>
      </c>
      <c r="CS144" s="129">
        <v>218.51245902204005</v>
      </c>
      <c r="CT144" s="129">
        <v>214.22790100200004</v>
      </c>
      <c r="CU144" s="129">
        <v>213.51641594159204</v>
      </c>
      <c r="CV144" s="129">
        <v>216.37018001202003</v>
      </c>
      <c r="CW144" s="129">
        <v>205.90837086600001</v>
      </c>
      <c r="CX144" s="129">
        <v>216.37018001202003</v>
      </c>
      <c r="CY144" s="129">
        <v>205.90837086600001</v>
      </c>
      <c r="CZ144" s="129">
        <v>217.75840125879003</v>
      </c>
      <c r="DA144" s="129">
        <f>[2]CAMEROUN!DD76</f>
        <v>219.53325975999996</v>
      </c>
      <c r="DB144" s="128">
        <v>221.4079459528146</v>
      </c>
      <c r="DC144" s="128">
        <v>218.92382123260629</v>
      </c>
      <c r="DD144" s="128">
        <v>218.92382123260629</v>
      </c>
      <c r="DE144" s="128">
        <v>233.27604182097599</v>
      </c>
      <c r="DF144" s="128">
        <v>231.08070922337598</v>
      </c>
      <c r="DG144" s="128">
        <v>228.88537662577599</v>
      </c>
      <c r="DH144" s="128">
        <v>233.91490374064279</v>
      </c>
      <c r="DI144" s="128">
        <v>231.7195711430428</v>
      </c>
      <c r="DJ144" s="128">
        <v>229.52423854544278</v>
      </c>
      <c r="DK144" s="128">
        <v>199.64546963516068</v>
      </c>
      <c r="DL144" s="128">
        <v>199.09663648576068</v>
      </c>
      <c r="DM144" s="128">
        <v>229.52423854544278</v>
      </c>
      <c r="DN144" s="130">
        <f>[2]CAMEROUN!DQ76</f>
        <v>209.23154094999998</v>
      </c>
      <c r="DO144" s="128">
        <v>229.52423854544278</v>
      </c>
      <c r="DP144" s="128">
        <v>202.52336876997546</v>
      </c>
      <c r="DQ144" s="128">
        <v>202.52336876997546</v>
      </c>
      <c r="DR144" s="128">
        <v>202.52336876997546</v>
      </c>
      <c r="DS144" s="128">
        <v>212.87325111917957</v>
      </c>
      <c r="DT144" s="128">
        <v>212.87325111917957</v>
      </c>
      <c r="DU144" s="128">
        <v>212.94095483938469</v>
      </c>
      <c r="DV144" s="131">
        <f>[2]CAMEROUN!EA76</f>
        <v>226.44196802483495</v>
      </c>
      <c r="DW144" s="132">
        <f>[2]CAMEROUN!EB76</f>
        <v>226.44196802483495</v>
      </c>
      <c r="DX144" s="133">
        <f>[2]CAMEROUN!EC76</f>
        <v>212.92437268087866</v>
      </c>
      <c r="DZ144" s="128">
        <f>[2]CAMEROUN!EE76</f>
        <v>230.37071187938</v>
      </c>
      <c r="EC144" s="128">
        <f>[2]CAMEROUN!EH76</f>
        <v>234.51176262255015</v>
      </c>
      <c r="EF144" s="128">
        <f>[2]CAMEROUN!EK76</f>
        <v>238.57901240549663</v>
      </c>
      <c r="EI144" s="128">
        <f>[2]CAMEROUN!EN76</f>
        <v>242.68053672112976</v>
      </c>
      <c r="EL144" s="128">
        <f>[2]CAMEROUN!EQ76</f>
        <v>246.7495220912441</v>
      </c>
      <c r="EO144" s="128">
        <f>[2]CAMEROUN!ET76</f>
        <v>250.88673148198205</v>
      </c>
    </row>
    <row r="145" spans="1:145" ht="15.5" x14ac:dyDescent="0.35">
      <c r="A145" s="56" t="s">
        <v>89</v>
      </c>
      <c r="B145" s="57">
        <f>[7]RCA!D15</f>
        <v>410.76</v>
      </c>
      <c r="C145" s="57">
        <f>[7]RCA!E15</f>
        <v>356.85199999999998</v>
      </c>
      <c r="D145" s="57">
        <f>[7]RCA!F15</f>
        <v>449.32799999999997</v>
      </c>
      <c r="E145" s="57">
        <f>[7]RCA!G15</f>
        <v>415.834</v>
      </c>
      <c r="F145" s="57">
        <f>[7]RCA!H15</f>
        <v>428.42</v>
      </c>
      <c r="G145" s="57">
        <f>[7]RCA!I15</f>
        <v>414.053</v>
      </c>
      <c r="H145" s="57">
        <f>[7]RCA!J15</f>
        <v>494.22500000000002</v>
      </c>
      <c r="I145" s="128">
        <f>[7]RCA!K15</f>
        <v>530.99170000000004</v>
      </c>
      <c r="J145" s="128">
        <f>[7]RCA!L15</f>
        <v>484.1118607405881</v>
      </c>
      <c r="K145" s="128">
        <f>[7]RCA!M15</f>
        <v>487.14479025710415</v>
      </c>
      <c r="L145" s="128">
        <f>[7]RCA!N15</f>
        <v>473.93939393939394</v>
      </c>
      <c r="M145" s="128">
        <f>[7]RCA!O15</f>
        <v>420.04819277108436</v>
      </c>
      <c r="N145" s="128">
        <f>[7]RCA!P15</f>
        <v>431.10484780157833</v>
      </c>
      <c r="O145" s="128">
        <f>[7]RCA!Q15</f>
        <v>460.99099999999999</v>
      </c>
      <c r="P145" s="128">
        <f>[7]RCA!R15</f>
        <v>449.27</v>
      </c>
      <c r="Q145" s="128">
        <f>[7]RCA!S15</f>
        <v>414.78789999999998</v>
      </c>
      <c r="R145" s="128">
        <f>[7]RCA!T15</f>
        <v>332.6798</v>
      </c>
      <c r="S145" s="128">
        <f>[7]RCA!U15</f>
        <v>354.2</v>
      </c>
      <c r="T145" s="128">
        <f>[7]RCA!V15</f>
        <v>383.29500000000002</v>
      </c>
      <c r="U145" s="128">
        <f>[7]RCA!W15</f>
        <v>415.529</v>
      </c>
      <c r="V145" s="128">
        <f>[7]RCA!X15</f>
        <v>417.6909</v>
      </c>
      <c r="W145" s="128">
        <f>[7]RCA!Y15</f>
        <v>377.21010000000001</v>
      </c>
      <c r="X145" s="129">
        <f>[7]RCA!Z15</f>
        <v>310.46890000000002</v>
      </c>
      <c r="Y145" s="129">
        <f>[7]RCA!AA15</f>
        <v>301.55761999999999</v>
      </c>
      <c r="Z145" s="128">
        <f>[7]RCA!AB15</f>
        <v>323.57530000000003</v>
      </c>
      <c r="AA145" s="128">
        <f>[7]RCA!AC15</f>
        <v>365.88189999999997</v>
      </c>
      <c r="AB145" s="128">
        <v>256.11732999999998</v>
      </c>
      <c r="AC145" s="128">
        <v>131.78700000000001</v>
      </c>
      <c r="AD145" s="128">
        <v>118.95014999999999</v>
      </c>
      <c r="AE145" s="128">
        <f>[7]RCA!AD15</f>
        <v>118.94615</v>
      </c>
      <c r="AF145" s="128">
        <v>29.736537500000001</v>
      </c>
      <c r="AG145" s="128">
        <v>15.736537500000001</v>
      </c>
      <c r="AH145" s="128">
        <v>0.01</v>
      </c>
      <c r="AI145" s="128">
        <v>0.01</v>
      </c>
      <c r="AJ145" s="129">
        <f>[7]RCA!AE15</f>
        <v>1E-3</v>
      </c>
      <c r="AK145" s="129">
        <v>39.648716666666665</v>
      </c>
      <c r="AL145" s="129">
        <v>39.648716666666665</v>
      </c>
      <c r="AM145" s="129">
        <v>39.648716666666665</v>
      </c>
      <c r="AN145" s="129">
        <v>0</v>
      </c>
      <c r="AO145" s="129">
        <f>[7]RCA!AF15</f>
        <v>0</v>
      </c>
      <c r="AP145" s="129">
        <v>84.997433333333333</v>
      </c>
      <c r="AQ145" s="129">
        <v>84.997433333333333</v>
      </c>
      <c r="AR145" s="129">
        <v>7.4058000000000002</v>
      </c>
      <c r="AS145" s="129">
        <f>[7]RCA!AJ15</f>
        <v>12.64686</v>
      </c>
      <c r="AT145" s="129">
        <v>29.736537500000001</v>
      </c>
      <c r="AU145" s="129">
        <v>62.173075000000004</v>
      </c>
      <c r="AV145" s="129">
        <v>50.689493333333331</v>
      </c>
      <c r="AW145" s="129">
        <v>50.689493333333331</v>
      </c>
      <c r="AX145" s="129">
        <f>[7]RCA!AO15</f>
        <v>59.775799999999997</v>
      </c>
      <c r="AY145" s="129"/>
      <c r="AZ145" s="129">
        <v>88.451599999999985</v>
      </c>
      <c r="BA145" s="129">
        <v>58.281404999999992</v>
      </c>
      <c r="BB145" s="129">
        <v>112.3128</v>
      </c>
      <c r="BC145" s="129">
        <v>106.69716</v>
      </c>
      <c r="BD145" s="129">
        <v>114.52879999999999</v>
      </c>
      <c r="BE145" s="129">
        <v>108.80235999999998</v>
      </c>
      <c r="BF145" s="129">
        <f>[7]RCA!AV15</f>
        <v>80.308999999999997</v>
      </c>
      <c r="BG145" s="129">
        <v>49.958999999999996</v>
      </c>
      <c r="BH145" s="129">
        <v>47.461049999999993</v>
      </c>
      <c r="BI145" s="129">
        <v>35.258700000000005</v>
      </c>
      <c r="BJ145" s="129">
        <v>33.495765000000006</v>
      </c>
      <c r="BK145" s="129">
        <v>32.640999999999998</v>
      </c>
      <c r="BL145" s="129">
        <v>31.008949999999995</v>
      </c>
      <c r="BM145" s="129">
        <v>32.640999999999998</v>
      </c>
      <c r="BN145" s="129">
        <v>31.008949999999995</v>
      </c>
      <c r="BO145" s="129">
        <f>[7]RCA!BE15</f>
        <v>25.282666289999991</v>
      </c>
      <c r="BP145" s="129">
        <v>35.495732805999985</v>
      </c>
      <c r="BQ145" s="129">
        <v>35.495732805999985</v>
      </c>
      <c r="BR145" s="129">
        <v>35.495732805999985</v>
      </c>
      <c r="BS145" s="129">
        <v>32.549586983101989</v>
      </c>
      <c r="BT145" s="129">
        <v>21.356349703374995</v>
      </c>
      <c r="BU145" s="129">
        <v>21.356349703374995</v>
      </c>
      <c r="BV145" s="129">
        <v>19.583772677994872</v>
      </c>
      <c r="BW145" s="129">
        <v>14.700899802249996</v>
      </c>
      <c r="BX145" s="129">
        <v>14.700899802249996</v>
      </c>
      <c r="BY145" s="129">
        <v>8.0454499011249982</v>
      </c>
      <c r="BZ145" s="128">
        <v>29.238</v>
      </c>
      <c r="CA145" s="129">
        <f>[7]RCA!BQ15</f>
        <v>50.41</v>
      </c>
      <c r="CB145" s="129">
        <v>50.914099999999998</v>
      </c>
      <c r="CC145" s="129">
        <v>50.41</v>
      </c>
      <c r="CD145" s="129">
        <v>49.401799999999994</v>
      </c>
      <c r="CE145" s="129">
        <v>73.694715000000002</v>
      </c>
      <c r="CF145" s="129">
        <v>66.225633333333334</v>
      </c>
      <c r="CG145" s="129">
        <v>64.901120666666671</v>
      </c>
      <c r="CH145" s="129">
        <v>140.04379999999998</v>
      </c>
      <c r="CI145" s="129">
        <v>120.02897</v>
      </c>
      <c r="CJ145" s="128">
        <v>140.04379999999998</v>
      </c>
      <c r="CK145" s="128">
        <v>120.02897</v>
      </c>
      <c r="CL145" s="129">
        <f>[7]RCA!CB15</f>
        <v>103.64748</v>
      </c>
      <c r="CM145" s="129">
        <v>181.24374470000001</v>
      </c>
      <c r="CN145" s="129">
        <v>149.97790356000002</v>
      </c>
      <c r="CO145" s="129">
        <v>149.97790356000002</v>
      </c>
      <c r="CP145" s="129">
        <v>152.97746163120001</v>
      </c>
      <c r="CQ145" s="129">
        <v>149.97790356000002</v>
      </c>
      <c r="CR145" s="129">
        <v>142.47900838200002</v>
      </c>
      <c r="CS145" s="129">
        <v>119.4597712865</v>
      </c>
      <c r="CT145" s="129">
        <v>125.74712767000001</v>
      </c>
      <c r="CU145" s="129">
        <v>128.2620702234</v>
      </c>
      <c r="CV145" s="129">
        <v>91.57117439999999</v>
      </c>
      <c r="CW145" s="129">
        <v>95.38664</v>
      </c>
      <c r="CX145" s="129">
        <v>91.57117439999999</v>
      </c>
      <c r="CY145" s="129">
        <v>95.38664</v>
      </c>
      <c r="CZ145" s="129">
        <v>94.432773600000004</v>
      </c>
      <c r="DA145" s="129">
        <f>[7]RCA!CN15</f>
        <v>115.2637</v>
      </c>
      <c r="DB145" s="128">
        <v>150</v>
      </c>
      <c r="DC145" s="128">
        <v>150</v>
      </c>
      <c r="DD145" s="128">
        <v>150</v>
      </c>
      <c r="DE145" s="128">
        <v>150</v>
      </c>
      <c r="DF145" s="128">
        <v>150</v>
      </c>
      <c r="DG145" s="128">
        <v>150</v>
      </c>
      <c r="DH145" s="128">
        <v>120</v>
      </c>
      <c r="DI145" s="128">
        <v>123.4846</v>
      </c>
      <c r="DJ145" s="128">
        <v>135</v>
      </c>
      <c r="DK145" s="128">
        <v>123.4846</v>
      </c>
      <c r="DL145" s="128">
        <v>123.4846</v>
      </c>
      <c r="DM145" s="128">
        <v>135</v>
      </c>
      <c r="DN145" s="130">
        <f>[7]RCA!DA15</f>
        <v>109.45310000000001</v>
      </c>
      <c r="DO145" s="128">
        <v>135</v>
      </c>
      <c r="DP145" s="128">
        <v>127.39999999999999</v>
      </c>
      <c r="DQ145" s="128">
        <v>130</v>
      </c>
      <c r="DR145" s="128">
        <v>132.6</v>
      </c>
      <c r="DS145" s="128">
        <v>113.3652828</v>
      </c>
      <c r="DT145" s="128">
        <v>115.67886</v>
      </c>
      <c r="DU145" s="128">
        <v>119.37412499999999</v>
      </c>
      <c r="DV145" s="131">
        <f>[7]RCA!DN15</f>
        <v>121.7616075</v>
      </c>
      <c r="DW145" s="132">
        <f>[7]RCA!DM15</f>
        <v>119.37412499999999</v>
      </c>
      <c r="DX145" s="133">
        <f>[7]RCA!DN15</f>
        <v>121.7616075</v>
      </c>
      <c r="DZ145" s="128">
        <f>[7]RCA!DP15</f>
        <v>120.80661449999999</v>
      </c>
      <c r="EC145" s="128">
        <f>[7]RCA!DS15</f>
        <v>122.25629387399999</v>
      </c>
      <c r="EF145" s="128">
        <f>[7]RCA!DV15</f>
        <v>123.723369400488</v>
      </c>
      <c r="EI145" s="128">
        <f>[7]RCA!DY15</f>
        <v>125.20804983329386</v>
      </c>
      <c r="EL145" s="128">
        <f>[7]RCA!EB15</f>
        <v>126.71054643129338</v>
      </c>
      <c r="EO145" s="128">
        <f>[7]RCA!EE15</f>
        <v>128.2310729884689</v>
      </c>
    </row>
    <row r="146" spans="1:145" ht="15.5" x14ac:dyDescent="0.35">
      <c r="A146" s="56" t="s">
        <v>90</v>
      </c>
      <c r="B146" s="57">
        <f>[7]RCA!D27</f>
        <v>660</v>
      </c>
      <c r="C146" s="57">
        <f>[7]RCA!E27</f>
        <v>415</v>
      </c>
      <c r="D146" s="57">
        <f>[7]RCA!F27</f>
        <v>173</v>
      </c>
      <c r="E146" s="57">
        <f>[7]RCA!G27</f>
        <v>214</v>
      </c>
      <c r="F146" s="57">
        <f>[7]RCA!H27</f>
        <v>264</v>
      </c>
      <c r="G146" s="57">
        <f>[7]RCA!I27</f>
        <v>388</v>
      </c>
      <c r="H146" s="57">
        <f>[7]RCA!J27</f>
        <v>370</v>
      </c>
      <c r="I146" s="128">
        <f>[7]RCA!K27</f>
        <v>23</v>
      </c>
      <c r="J146" s="128">
        <f>[7]RCA!L27</f>
        <v>219.53896816685</v>
      </c>
      <c r="K146" s="128">
        <f>[7]RCA!M27</f>
        <v>299.001794010764</v>
      </c>
      <c r="L146" s="128">
        <f>[7]RCA!N27</f>
        <v>329.308452250274</v>
      </c>
      <c r="M146" s="128">
        <f>[7]RCA!O27</f>
        <v>240</v>
      </c>
      <c r="N146" s="128">
        <f>[7]RCA!P27</f>
        <v>300</v>
      </c>
      <c r="O146" s="128">
        <f>[7]RCA!Q27</f>
        <v>225.6</v>
      </c>
      <c r="P146" s="128">
        <f>[7]RCA!R27</f>
        <v>119.5</v>
      </c>
      <c r="Q146" s="128">
        <f>[7]RCA!S27</f>
        <v>172</v>
      </c>
      <c r="R146" s="128">
        <f>[7]RCA!T27</f>
        <v>213</v>
      </c>
      <c r="S146" s="128">
        <f>[7]RCA!U27</f>
        <v>172</v>
      </c>
      <c r="T146" s="128">
        <f>[7]RCA!V27</f>
        <v>177</v>
      </c>
      <c r="U146" s="128">
        <f>[7]RCA!W27</f>
        <v>132.75</v>
      </c>
      <c r="V146" s="128">
        <f>[7]RCA!X27</f>
        <v>142.17090000000002</v>
      </c>
      <c r="W146" s="128">
        <f>[7]RCA!Y27</f>
        <v>146.43602700000002</v>
      </c>
      <c r="X146" s="129">
        <f>[7]RCA!Z27</f>
        <v>146.58246302700002</v>
      </c>
      <c r="Y146" s="129">
        <f>[7]RCA!AA27</f>
        <v>153.81191010349167</v>
      </c>
      <c r="Z146" s="128">
        <f>[7]RCA!AB27</f>
        <v>153.8888160585434</v>
      </c>
      <c r="AA146" s="128">
        <f>[7]RCA!AC27</f>
        <v>166</v>
      </c>
      <c r="AB146" s="128">
        <v>154.73558926890553</v>
      </c>
      <c r="AC146" s="128">
        <v>154.73558926890553</v>
      </c>
      <c r="AD146" s="128">
        <v>154.73558926890553</v>
      </c>
      <c r="AE146" s="128">
        <f>[7]RCA!AD27</f>
        <v>83</v>
      </c>
      <c r="AF146" s="128">
        <v>78.849999999999994</v>
      </c>
      <c r="AG146" s="128">
        <v>78.849999999999994</v>
      </c>
      <c r="AH146" s="128">
        <v>78.849999999999994</v>
      </c>
      <c r="AI146" s="128">
        <v>78.849999999999994</v>
      </c>
      <c r="AJ146" s="129">
        <f>[7]RCA!AE27</f>
        <v>78.849999999999994</v>
      </c>
      <c r="AK146" s="129">
        <v>79.24424999999998</v>
      </c>
      <c r="AL146" s="129">
        <v>90.028544243577542</v>
      </c>
      <c r="AM146" s="129">
        <v>90.028544243577542</v>
      </c>
      <c r="AN146" s="129">
        <v>90.028544243577542</v>
      </c>
      <c r="AO146" s="129">
        <f>[7]RCA!AF27</f>
        <v>90.028544243577542</v>
      </c>
      <c r="AP146" s="129">
        <v>102.79186783281928</v>
      </c>
      <c r="AQ146" s="129">
        <v>102.79186783281928</v>
      </c>
      <c r="AR146" s="129">
        <v>102.79186783281928</v>
      </c>
      <c r="AS146" s="129">
        <f>[7]RCA!AJ27</f>
        <v>102.79186783281928</v>
      </c>
      <c r="AT146" s="129">
        <v>117.365044528433</v>
      </c>
      <c r="AU146" s="129">
        <v>117.365044528433</v>
      </c>
      <c r="AV146" s="129">
        <v>117.365044528433</v>
      </c>
      <c r="AW146" s="129">
        <v>117.365044528433</v>
      </c>
      <c r="AX146" s="129">
        <f>[7]RCA!AO27</f>
        <v>117.36464452843306</v>
      </c>
      <c r="AY146" s="129"/>
      <c r="AZ146" s="129">
        <v>134.00340003246401</v>
      </c>
      <c r="BA146" s="129">
        <v>134.00340003246401</v>
      </c>
      <c r="BB146" s="129">
        <v>134.00340003246401</v>
      </c>
      <c r="BC146" s="129">
        <v>127.30323003084081</v>
      </c>
      <c r="BD146" s="129">
        <v>134.00340003246401</v>
      </c>
      <c r="BE146" s="129">
        <v>127.30323003084081</v>
      </c>
      <c r="BF146" s="129">
        <f>[7]RCA!AV27</f>
        <v>134.00340003246401</v>
      </c>
      <c r="BG146" s="129">
        <v>153.00102762983522</v>
      </c>
      <c r="BH146" s="129">
        <v>145.35097624834344</v>
      </c>
      <c r="BI146" s="129">
        <v>153.00102762983522</v>
      </c>
      <c r="BJ146" s="129">
        <v>145.35097624834344</v>
      </c>
      <c r="BK146" s="129">
        <v>153.00102762983522</v>
      </c>
      <c r="BL146" s="129">
        <v>145.35097624834344</v>
      </c>
      <c r="BM146" s="129">
        <v>153.00102762983522</v>
      </c>
      <c r="BN146" s="129">
        <v>145.35097624834344</v>
      </c>
      <c r="BO146" s="129">
        <f>[7]RCA!BE27</f>
        <v>153.00102762983522</v>
      </c>
      <c r="BP146" s="129">
        <v>174.69194401122957</v>
      </c>
      <c r="BQ146" s="129">
        <v>174.69194401122957</v>
      </c>
      <c r="BR146" s="129">
        <v>174.69194401122957</v>
      </c>
      <c r="BS146" s="129">
        <v>160.19251265829752</v>
      </c>
      <c r="BT146" s="129">
        <v>174.69194401122957</v>
      </c>
      <c r="BU146" s="129">
        <v>174.69194401122957</v>
      </c>
      <c r="BV146" s="129">
        <v>160.19251265829752</v>
      </c>
      <c r="BW146" s="129">
        <v>174.69194401122957</v>
      </c>
      <c r="BX146" s="129">
        <v>174.69194401122957</v>
      </c>
      <c r="BY146" s="129">
        <v>167.44222833476354</v>
      </c>
      <c r="BZ146" s="128">
        <v>174.69194401122957</v>
      </c>
      <c r="CA146" s="129">
        <f>[7]RCA!BQ27</f>
        <v>174.69194401122957</v>
      </c>
      <c r="CB146" s="129">
        <v>199.457976035657</v>
      </c>
      <c r="CC146" s="129">
        <v>199.457976035657</v>
      </c>
      <c r="CD146" s="129">
        <v>189.48507723387414</v>
      </c>
      <c r="CE146" s="129">
        <v>199.457976035657</v>
      </c>
      <c r="CF146" s="129">
        <v>199.457976035657</v>
      </c>
      <c r="CG146" s="129">
        <v>189.48507723387414</v>
      </c>
      <c r="CH146" s="129">
        <v>199.457976035657</v>
      </c>
      <c r="CI146" s="129">
        <v>199.457976035657</v>
      </c>
      <c r="CJ146" s="128">
        <v>199.457976035657</v>
      </c>
      <c r="CK146" s="128">
        <v>199.457976035657</v>
      </c>
      <c r="CL146" s="129">
        <f>[7]RCA!CB27</f>
        <v>199.457976035657</v>
      </c>
      <c r="CM146" s="129">
        <v>227.73508205783864</v>
      </c>
      <c r="CN146" s="129">
        <v>227.73508205783864</v>
      </c>
      <c r="CO146" s="129">
        <v>227.73508205783864</v>
      </c>
      <c r="CP146" s="129">
        <v>232.28978369899542</v>
      </c>
      <c r="CQ146" s="129">
        <v>227.73508205783864</v>
      </c>
      <c r="CR146" s="129">
        <v>216.34832795494668</v>
      </c>
      <c r="CS146" s="129">
        <v>216.34832795494668</v>
      </c>
      <c r="CT146" s="129">
        <v>227.73508205783864</v>
      </c>
      <c r="CU146" s="129">
        <v>232.28978369899542</v>
      </c>
      <c r="CV146" s="129">
        <v>218.62567877552507</v>
      </c>
      <c r="CW146" s="129">
        <v>227.73508205783864</v>
      </c>
      <c r="CX146" s="129">
        <v>218.62567877552507</v>
      </c>
      <c r="CY146" s="129">
        <v>227.73508205783864</v>
      </c>
      <c r="CZ146" s="129">
        <v>225.45773123726025</v>
      </c>
      <c r="DA146" s="129">
        <f>[7]RCA!CN27</f>
        <v>201.45255579601357</v>
      </c>
      <c r="DB146" s="128">
        <v>203.4670813539737</v>
      </c>
      <c r="DC146" s="128">
        <v>203.4670813539737</v>
      </c>
      <c r="DD146" s="128">
        <v>203.4670813539737</v>
      </c>
      <c r="DE146" s="128">
        <v>203.4670813539737</v>
      </c>
      <c r="DF146" s="128">
        <v>203.4670813539737</v>
      </c>
      <c r="DG146" s="128">
        <v>203.4670813539737</v>
      </c>
      <c r="DH146" s="128">
        <v>203.4670813539737</v>
      </c>
      <c r="DI146" s="128">
        <v>203.4670813539737</v>
      </c>
      <c r="DJ146" s="128">
        <v>203.4670813539737</v>
      </c>
      <c r="DK146" s="128">
        <v>203.4670813539737</v>
      </c>
      <c r="DL146" s="128">
        <v>203.4670813539737</v>
      </c>
      <c r="DM146" s="128">
        <v>203.4670813539737</v>
      </c>
      <c r="DN146" s="130">
        <f>[7]RCA!DA27</f>
        <v>203.4670813539737</v>
      </c>
      <c r="DO146" s="128">
        <v>203.4670813539737</v>
      </c>
      <c r="DP146" s="128">
        <v>201.39171712416316</v>
      </c>
      <c r="DQ146" s="128">
        <v>205.50175216751344</v>
      </c>
      <c r="DR146" s="128">
        <v>209.61178721086372</v>
      </c>
      <c r="DS146" s="128">
        <v>201.39171712416316</v>
      </c>
      <c r="DT146" s="128">
        <v>205.50175216751344</v>
      </c>
      <c r="DU146" s="128">
        <v>205.50175216751344</v>
      </c>
      <c r="DV146" s="131">
        <f>[7]RCA!DN27</f>
        <v>209.61178721086372</v>
      </c>
      <c r="DW146" s="132">
        <f>[7]RCA!DM27</f>
        <v>205.50175216751344</v>
      </c>
      <c r="DX146" s="133">
        <f>[7]RCA!DN27</f>
        <v>209.61178721086372</v>
      </c>
      <c r="DZ146" s="128">
        <f>[7]RCA!DP27</f>
        <v>207.55676968918857</v>
      </c>
      <c r="EC146" s="128">
        <f>[7]RCA!DS27</f>
        <v>209.63233738608045</v>
      </c>
      <c r="EF146" s="128">
        <f>[7]RCA!DV27</f>
        <v>211.72866075994125</v>
      </c>
      <c r="EI146" s="128">
        <f>[7]RCA!DY27</f>
        <v>213.84594736754067</v>
      </c>
      <c r="EL146" s="128">
        <f>[7]RCA!EB27</f>
        <v>215.98440684121607</v>
      </c>
      <c r="EO146" s="128">
        <f>[7]RCA!EE27</f>
        <v>218.14425090962823</v>
      </c>
    </row>
    <row r="147" spans="1:145" ht="15.5" x14ac:dyDescent="0.35">
      <c r="A147" s="56" t="s">
        <v>91</v>
      </c>
      <c r="B147" s="57">
        <f>[3]CONGO!D31</f>
        <v>271.2</v>
      </c>
      <c r="C147" s="57">
        <f>[3]CONGO!E31</f>
        <v>201.2</v>
      </c>
      <c r="D147" s="57">
        <f>[3]CONGO!F31</f>
        <v>282.79300000000001</v>
      </c>
      <c r="E147" s="57">
        <f>[3]CONGO!G31</f>
        <v>322.62200000000001</v>
      </c>
      <c r="F147" s="57">
        <f>[3]CONGO!H31</f>
        <v>309.45800000000003</v>
      </c>
      <c r="G147" s="57">
        <f>[3]CONGO!I31</f>
        <v>283.3</v>
      </c>
      <c r="H147" s="57">
        <f>[3]CONGO!J31</f>
        <v>239.70599999999999</v>
      </c>
      <c r="I147" s="128">
        <f>[3]CONGO!K31</f>
        <v>203.9</v>
      </c>
      <c r="J147" s="128">
        <f>[3]CONGO!L31</f>
        <v>233.21899999999999</v>
      </c>
      <c r="K147" s="128">
        <f>[3]CONGO!M31</f>
        <v>150</v>
      </c>
      <c r="L147" s="128">
        <f>[3]CONGO!N31</f>
        <v>80</v>
      </c>
      <c r="M147" s="128">
        <f>[3]CONGO!O31</f>
        <v>0</v>
      </c>
      <c r="N147" s="128">
        <f>[3]CONGO!P31</f>
        <v>0</v>
      </c>
      <c r="O147" s="128">
        <f>[3]CONGO!Q31</f>
        <v>164.69200000000001</v>
      </c>
      <c r="P147" s="128">
        <f>[3]CONGO!R31</f>
        <v>59.5</v>
      </c>
      <c r="Q147" s="128">
        <f>[3]CONGO!S31</f>
        <v>234.261</v>
      </c>
      <c r="R147" s="128">
        <f>[3]CONGO!T31</f>
        <v>301.91899999999998</v>
      </c>
      <c r="S147" s="128">
        <f>[3]CONGO!U31</f>
        <v>281.41500000000002</v>
      </c>
      <c r="T147" s="128">
        <f>[3]CONGO!V31</f>
        <v>257.20299999999997</v>
      </c>
      <c r="U147" s="128">
        <f>[3]CONGO!W31</f>
        <v>358.68099999999998</v>
      </c>
      <c r="V147" s="128">
        <f>[3]CONGO!X31</f>
        <v>436.53654</v>
      </c>
      <c r="W147" s="128">
        <f>[3]CONGO!Y31</f>
        <v>282.28457800000001</v>
      </c>
      <c r="X147" s="129">
        <f>[3]CONGO!Z31</f>
        <v>368.60599999999999</v>
      </c>
      <c r="Y147" s="129">
        <f>[3]CONGO!AA31</f>
        <v>260.99079599999999</v>
      </c>
      <c r="Z147" s="128">
        <f>[3]CONGO!AB31</f>
        <v>240.96485200000001</v>
      </c>
      <c r="AA147" s="128">
        <f>[3]CONGO!AC31</f>
        <v>316.56200000000001</v>
      </c>
      <c r="AB147" s="128">
        <v>327.38428800000025</v>
      </c>
      <c r="AC147" s="128">
        <v>336.53521600000022</v>
      </c>
      <c r="AD147" s="128">
        <v>336.53521600000022</v>
      </c>
      <c r="AE147" s="128">
        <f>[3]CONGO!AH31</f>
        <v>359.226</v>
      </c>
      <c r="AF147" s="128">
        <v>318.51</v>
      </c>
      <c r="AG147" s="128">
        <v>325.11598900000001</v>
      </c>
      <c r="AH147" s="128">
        <v>325.11598900000001</v>
      </c>
      <c r="AI147" s="128">
        <v>325.11598900000001</v>
      </c>
      <c r="AJ147" s="129">
        <f>[3]CONGO!AM31</f>
        <v>333.19365099999999</v>
      </c>
      <c r="AK147" s="129">
        <v>433.32120000000015</v>
      </c>
      <c r="AL147" s="129">
        <v>433.32120000000015</v>
      </c>
      <c r="AM147" s="129">
        <v>433.32120000000015</v>
      </c>
      <c r="AN147" s="129">
        <v>433.32120000000015</v>
      </c>
      <c r="AO147" s="129">
        <f>[3]CONGO!AR31</f>
        <v>314.89999999999998</v>
      </c>
      <c r="AP147" s="129">
        <v>399.25888999999989</v>
      </c>
      <c r="AQ147" s="129">
        <v>341.06399999999985</v>
      </c>
      <c r="AR147" s="129">
        <v>254.99999999999989</v>
      </c>
      <c r="AS147" s="129">
        <f>[3]CONGO!AV31</f>
        <v>329.83001999999959</v>
      </c>
      <c r="AT147" s="129">
        <v>452.60999999999956</v>
      </c>
      <c r="AU147" s="129">
        <v>392.68499999999983</v>
      </c>
      <c r="AV147" s="129">
        <v>395.01056000000011</v>
      </c>
      <c r="AW147" s="129">
        <v>395.01056000000011</v>
      </c>
      <c r="AX147" s="129">
        <f>[3]CONGO!BA31</f>
        <v>347.61811000000017</v>
      </c>
      <c r="AY147" s="129"/>
      <c r="AZ147" s="129">
        <v>490.68000000000018</v>
      </c>
      <c r="BA147" s="129">
        <v>490.68000000000018</v>
      </c>
      <c r="BB147" s="129">
        <v>490.68000000000018</v>
      </c>
      <c r="BC147" s="129">
        <v>490.68000000000018</v>
      </c>
      <c r="BD147" s="129">
        <v>504.77999999999992</v>
      </c>
      <c r="BE147" s="129">
        <v>504.77999999999992</v>
      </c>
      <c r="BF147" s="129">
        <f>[3]CONGO!BI31</f>
        <v>494.43999999999977</v>
      </c>
      <c r="BG147" s="129">
        <v>490.68000000000018</v>
      </c>
      <c r="BH147" s="129">
        <v>490.68000000000018</v>
      </c>
      <c r="BI147" s="129">
        <v>490.68000000000018</v>
      </c>
      <c r="BJ147" s="129">
        <v>490.68000000000018</v>
      </c>
      <c r="BK147" s="129">
        <v>429.11000000000013</v>
      </c>
      <c r="BL147" s="129">
        <v>429.11000000000013</v>
      </c>
      <c r="BM147" s="129">
        <v>429.11000000000013</v>
      </c>
      <c r="BN147" s="129">
        <v>429.11000000000013</v>
      </c>
      <c r="BO147" s="129">
        <f>[3]CONGO!BR31</f>
        <v>423.98888000000062</v>
      </c>
      <c r="BP147" s="129">
        <v>492.09000000000026</v>
      </c>
      <c r="BQ147" s="129">
        <v>492.09000000000026</v>
      </c>
      <c r="BR147" s="129">
        <v>492.09000000000026</v>
      </c>
      <c r="BS147" s="129">
        <v>492.09000000000026</v>
      </c>
      <c r="BT147" s="129">
        <v>492.09000000000026</v>
      </c>
      <c r="BU147" s="129">
        <v>492.09000000000026</v>
      </c>
      <c r="BV147" s="129">
        <v>492.09000000000026</v>
      </c>
      <c r="BW147" s="129">
        <v>492.09000000000026</v>
      </c>
      <c r="BX147" s="129">
        <v>492.09000000000026</v>
      </c>
      <c r="BY147" s="129">
        <v>492.09000000000026</v>
      </c>
      <c r="BZ147" s="128">
        <v>492.09000000000026</v>
      </c>
      <c r="CA147" s="129">
        <f>[3]CONGO!CD31</f>
        <v>482.80892152876822</v>
      </c>
      <c r="CB147" s="129">
        <v>387.74999999999966</v>
      </c>
      <c r="CC147" s="129">
        <v>387.74999999999966</v>
      </c>
      <c r="CD147" s="129">
        <v>387.74999999999966</v>
      </c>
      <c r="CE147" s="129">
        <v>340.48294264326114</v>
      </c>
      <c r="CF147" s="129">
        <v>340.48294264326114</v>
      </c>
      <c r="CG147" s="129">
        <v>387.74999999999966</v>
      </c>
      <c r="CH147" s="129">
        <v>633.75291231072333</v>
      </c>
      <c r="CI147" s="129">
        <v>492.83580914786461</v>
      </c>
      <c r="CJ147" s="128">
        <v>584.33919664419159</v>
      </c>
      <c r="CK147" s="128">
        <v>584.33919664419159</v>
      </c>
      <c r="CL147" s="129">
        <f>[3]CONGO!CO31</f>
        <v>372.82061613051388</v>
      </c>
      <c r="CM147" s="129">
        <v>516.99999999999977</v>
      </c>
      <c r="CN147" s="129">
        <v>516.99999999999977</v>
      </c>
      <c r="CO147" s="129">
        <v>516.99999999999977</v>
      </c>
      <c r="CP147" s="129">
        <v>516.99999999999977</v>
      </c>
      <c r="CQ147" s="129">
        <v>516.99999999999977</v>
      </c>
      <c r="CR147" s="129">
        <v>516.99999999999977</v>
      </c>
      <c r="CS147" s="129">
        <v>516.99999999999977</v>
      </c>
      <c r="CT147" s="129">
        <v>516.99999999999977</v>
      </c>
      <c r="CU147" s="129">
        <v>516.99999999999977</v>
      </c>
      <c r="CV147" s="129">
        <v>516.99999999999977</v>
      </c>
      <c r="CW147" s="129">
        <v>516.99999999999977</v>
      </c>
      <c r="CX147" s="129">
        <v>516.99999999999977</v>
      </c>
      <c r="CY147" s="129">
        <v>516.99999999999977</v>
      </c>
      <c r="CZ147" s="129">
        <v>516.99999999999977</v>
      </c>
      <c r="DA147" s="129">
        <f>[3]CONGO!DA31</f>
        <v>277.7977818530448</v>
      </c>
      <c r="DB147" s="128">
        <v>516.99999999999977</v>
      </c>
      <c r="DC147" s="128">
        <v>516.99999999999977</v>
      </c>
      <c r="DD147" s="128">
        <v>516.99999999999977</v>
      </c>
      <c r="DE147" s="128">
        <v>516.99999999999977</v>
      </c>
      <c r="DF147" s="128">
        <v>364.30649243080592</v>
      </c>
      <c r="DG147" s="128">
        <v>516.99999999999977</v>
      </c>
      <c r="DH147" s="128">
        <v>346.76227202846707</v>
      </c>
      <c r="DI147" s="128">
        <v>242.9830877619172</v>
      </c>
      <c r="DJ147" s="128">
        <v>516.99999999999977</v>
      </c>
      <c r="DK147" s="128">
        <v>300.50913606232052</v>
      </c>
      <c r="DL147" s="128">
        <v>265.91607464013725</v>
      </c>
      <c r="DM147" s="128">
        <v>516.99999999999977</v>
      </c>
      <c r="DN147" s="130">
        <f>[3]CONGO!DN31</f>
        <v>102.41976494243902</v>
      </c>
      <c r="DO147" s="128">
        <v>516.99999999999977</v>
      </c>
      <c r="DP147" s="128">
        <v>399.49999999999977</v>
      </c>
      <c r="DQ147" s="128">
        <v>399.49999999999977</v>
      </c>
      <c r="DR147" s="128">
        <v>399.49999999999977</v>
      </c>
      <c r="DS147" s="128">
        <v>399.49999999999977</v>
      </c>
      <c r="DT147" s="128">
        <v>399.49999999999977</v>
      </c>
      <c r="DU147" s="128">
        <v>399.49999999999977</v>
      </c>
      <c r="DV147" s="131">
        <f>[3]CONGO!DX31</f>
        <v>399.49999999999977</v>
      </c>
      <c r="DW147" s="132">
        <f>[3]CONGO!DY31</f>
        <v>399.49999999999977</v>
      </c>
      <c r="DX147" s="133">
        <f>[3]CONGO!DZ31</f>
        <v>399.49999999999977</v>
      </c>
      <c r="DZ147" s="128">
        <f>[3]CONGO!EB31</f>
        <v>399.49999999999977</v>
      </c>
      <c r="EC147" s="128">
        <f>[3]CONGO!EE31</f>
        <v>399.49999999999977</v>
      </c>
      <c r="EF147" s="128">
        <f>[3]CONGO!EH31</f>
        <v>399.49999999999977</v>
      </c>
      <c r="EI147" s="128">
        <f>[3]CONGO!EK31</f>
        <v>399.49999999999977</v>
      </c>
      <c r="EL147" s="128">
        <f>[3]CONGO!EN31</f>
        <v>399.49999999999977</v>
      </c>
      <c r="EO147" s="128">
        <f>[3]CONGO!EQ31</f>
        <v>399.49999999999977</v>
      </c>
    </row>
    <row r="148" spans="1:145" ht="15.5" x14ac:dyDescent="0.35">
      <c r="A148" s="56" t="s">
        <v>92</v>
      </c>
      <c r="B148" s="57">
        <f>[3]CONGO!D65</f>
        <v>161.4</v>
      </c>
      <c r="C148" s="57">
        <f>[3]CONGO!E65</f>
        <v>337.9</v>
      </c>
      <c r="D148" s="57">
        <f>[3]CONGO!F65</f>
        <v>350.2</v>
      </c>
      <c r="E148" s="57">
        <f>[3]CONGO!G65</f>
        <v>283.89999999999998</v>
      </c>
      <c r="F148" s="57">
        <f>[3]CONGO!H65</f>
        <v>193.84200000000001</v>
      </c>
      <c r="G148" s="57">
        <f>[3]CONGO!I65</f>
        <v>326.60000000000002</v>
      </c>
      <c r="H148" s="57">
        <f>[3]CONGO!J65</f>
        <v>178.59</v>
      </c>
      <c r="I148" s="128">
        <f>[3]CONGO!K65</f>
        <v>289.54899999999998</v>
      </c>
      <c r="J148" s="128">
        <f>[3]CONGO!L65</f>
        <v>385.68</v>
      </c>
      <c r="K148" s="128">
        <f>[3]CONGO!M65</f>
        <v>195.483</v>
      </c>
      <c r="L148" s="128">
        <f>[3]CONGO!N65</f>
        <v>292.23</v>
      </c>
      <c r="M148" s="128">
        <f>[3]CONGO!O65</f>
        <v>342.4</v>
      </c>
      <c r="N148" s="128">
        <f>[3]CONGO!P65</f>
        <v>469.2</v>
      </c>
      <c r="O148" s="128">
        <f>[3]CONGO!Q65</f>
        <v>413.2</v>
      </c>
      <c r="P148" s="128">
        <f>[3]CONGO!R65</f>
        <v>247.9</v>
      </c>
      <c r="Q148" s="128">
        <f>[3]CONGO!S65</f>
        <v>23.026499999999999</v>
      </c>
      <c r="R148" s="128">
        <f>[3]CONGO!T65</f>
        <v>70.176000000000002</v>
      </c>
      <c r="S148" s="128">
        <f>[3]CONGO!U65</f>
        <v>4.9800000000000004</v>
      </c>
      <c r="T148" s="128">
        <f>[3]CONGO!V65</f>
        <v>17.731380000000001</v>
      </c>
      <c r="U148" s="128">
        <f>[3]CONGO!W65</f>
        <v>135.28200000000001</v>
      </c>
      <c r="V148" s="128">
        <f>[3]CONGO!X65</f>
        <v>263.72800000000001</v>
      </c>
      <c r="W148" s="128">
        <f>[3]CONGO!Y65</f>
        <v>216.149</v>
      </c>
      <c r="X148" s="129">
        <f>[3]CONGO!Z65</f>
        <v>175.20000000000002</v>
      </c>
      <c r="Y148" s="129">
        <f>[3]CONGO!AA65</f>
        <v>279.37700000000001</v>
      </c>
      <c r="Z148" s="128">
        <f>[3]CONGO!AB65</f>
        <v>195.2978</v>
      </c>
      <c r="AA148" s="128">
        <f>[3]CONGO!AC65</f>
        <v>109.8</v>
      </c>
      <c r="AB148" s="128">
        <v>215.36215000000001</v>
      </c>
      <c r="AC148" s="128">
        <v>54.205819999999996</v>
      </c>
      <c r="AD148" s="128">
        <v>54.205819999999996</v>
      </c>
      <c r="AE148" s="128">
        <f>[3]CONGO!AH65</f>
        <v>145.04911999999999</v>
      </c>
      <c r="AF148" s="128">
        <v>122.26836</v>
      </c>
      <c r="AG148" s="128">
        <v>122.26836</v>
      </c>
      <c r="AH148" s="128">
        <v>122.26836</v>
      </c>
      <c r="AI148" s="128">
        <v>122.26836</v>
      </c>
      <c r="AJ148" s="129">
        <f>[3]CONGO!AM65</f>
        <v>10.93</v>
      </c>
      <c r="AK148" s="129">
        <v>0</v>
      </c>
      <c r="AL148" s="129">
        <v>0</v>
      </c>
      <c r="AM148" s="129">
        <v>0</v>
      </c>
      <c r="AN148" s="129">
        <v>0</v>
      </c>
      <c r="AO148" s="129">
        <f>[3]CONGO!AR65</f>
        <v>0</v>
      </c>
      <c r="AP148" s="129">
        <v>0</v>
      </c>
      <c r="AQ148" s="129">
        <v>0</v>
      </c>
      <c r="AR148" s="129">
        <v>0</v>
      </c>
      <c r="AS148" s="129">
        <f>[3]CONGO!AV65</f>
        <v>0</v>
      </c>
      <c r="AT148" s="129">
        <v>0</v>
      </c>
      <c r="AU148" s="129">
        <v>0</v>
      </c>
      <c r="AV148" s="129">
        <v>0</v>
      </c>
      <c r="AW148" s="129">
        <v>0</v>
      </c>
      <c r="AX148" s="129">
        <f>[3]CONGO!BA65</f>
        <v>0</v>
      </c>
      <c r="AY148" s="129"/>
      <c r="AZ148" s="129">
        <v>0</v>
      </c>
      <c r="BA148" s="129">
        <v>0</v>
      </c>
      <c r="BB148" s="129">
        <v>0</v>
      </c>
      <c r="BC148" s="129">
        <v>0</v>
      </c>
      <c r="BD148" s="129">
        <v>0</v>
      </c>
      <c r="BE148" s="129">
        <v>0</v>
      </c>
      <c r="BF148" s="129">
        <f>[3]CONGO!BI65</f>
        <v>0</v>
      </c>
      <c r="BG148" s="129">
        <v>0</v>
      </c>
      <c r="BH148" s="129">
        <v>0</v>
      </c>
      <c r="BI148" s="129">
        <v>0</v>
      </c>
      <c r="BJ148" s="129">
        <v>0</v>
      </c>
      <c r="BK148" s="129">
        <v>0</v>
      </c>
      <c r="BL148" s="129">
        <v>0</v>
      </c>
      <c r="BM148" s="129">
        <v>0</v>
      </c>
      <c r="BN148" s="129">
        <v>0</v>
      </c>
      <c r="BO148" s="129">
        <f>[3]CONGO!BR65</f>
        <v>0</v>
      </c>
      <c r="BP148" s="129">
        <v>0</v>
      </c>
      <c r="BQ148" s="129">
        <v>0</v>
      </c>
      <c r="BR148" s="129">
        <v>0</v>
      </c>
      <c r="BS148" s="129">
        <v>0</v>
      </c>
      <c r="BT148" s="129">
        <v>0</v>
      </c>
      <c r="BU148" s="129">
        <v>0</v>
      </c>
      <c r="BV148" s="129">
        <v>0</v>
      </c>
      <c r="BW148" s="129">
        <v>0</v>
      </c>
      <c r="BX148" s="129">
        <v>0</v>
      </c>
      <c r="BY148" s="129">
        <v>0</v>
      </c>
      <c r="BZ148" s="128">
        <v>0</v>
      </c>
      <c r="CA148" s="129">
        <f>[3]CONGO!CD65</f>
        <v>0</v>
      </c>
      <c r="CB148" s="129">
        <v>0</v>
      </c>
      <c r="CC148" s="129">
        <v>0</v>
      </c>
      <c r="CD148" s="129">
        <v>0</v>
      </c>
      <c r="CE148" s="129">
        <v>0</v>
      </c>
      <c r="CF148" s="129">
        <v>0</v>
      </c>
      <c r="CG148" s="129">
        <v>0</v>
      </c>
      <c r="CH148" s="129">
        <v>0</v>
      </c>
      <c r="CI148" s="129">
        <v>0</v>
      </c>
      <c r="CJ148" s="128">
        <v>0</v>
      </c>
      <c r="CK148" s="128">
        <v>0</v>
      </c>
      <c r="CL148" s="129">
        <f>[3]CONGO!CO65</f>
        <v>0</v>
      </c>
      <c r="CM148" s="129">
        <v>0</v>
      </c>
      <c r="CN148" s="129">
        <v>0</v>
      </c>
      <c r="CO148" s="129">
        <v>0</v>
      </c>
      <c r="CP148" s="129">
        <v>0</v>
      </c>
      <c r="CQ148" s="129">
        <v>0</v>
      </c>
      <c r="CR148" s="129">
        <v>0</v>
      </c>
      <c r="CS148" s="129">
        <v>0</v>
      </c>
      <c r="CT148" s="129">
        <v>0</v>
      </c>
      <c r="CU148" s="129">
        <v>0</v>
      </c>
      <c r="CV148" s="129">
        <v>0</v>
      </c>
      <c r="CW148" s="129">
        <v>0</v>
      </c>
      <c r="CX148" s="129">
        <v>0</v>
      </c>
      <c r="CY148" s="129">
        <v>0</v>
      </c>
      <c r="CZ148" s="129">
        <v>0</v>
      </c>
      <c r="DA148" s="129">
        <f>[3]CONGO!DA65</f>
        <v>0</v>
      </c>
      <c r="DB148" s="128">
        <v>0</v>
      </c>
      <c r="DC148" s="128">
        <v>0</v>
      </c>
      <c r="DD148" s="128">
        <v>0</v>
      </c>
      <c r="DE148" s="128">
        <v>0</v>
      </c>
      <c r="DF148" s="128">
        <v>0</v>
      </c>
      <c r="DG148" s="128">
        <v>0</v>
      </c>
      <c r="DH148" s="128">
        <v>0</v>
      </c>
      <c r="DI148" s="128">
        <v>0</v>
      </c>
      <c r="DJ148" s="128">
        <v>0</v>
      </c>
      <c r="DK148" s="128">
        <v>0</v>
      </c>
      <c r="DL148" s="128">
        <v>0</v>
      </c>
      <c r="DM148" s="128">
        <v>0</v>
      </c>
      <c r="DN148" s="130">
        <f>[3]CONGO!DN65</f>
        <v>0</v>
      </c>
      <c r="DO148" s="128">
        <v>0</v>
      </c>
      <c r="DP148" s="128">
        <v>0</v>
      </c>
      <c r="DQ148" s="128">
        <v>0</v>
      </c>
      <c r="DR148" s="128">
        <v>0</v>
      </c>
      <c r="DS148" s="128">
        <v>0</v>
      </c>
      <c r="DT148" s="128">
        <v>0</v>
      </c>
      <c r="DU148" s="128">
        <v>0</v>
      </c>
      <c r="DV148" s="131">
        <f>[3]CONGO!DX65</f>
        <v>0</v>
      </c>
      <c r="DW148" s="132">
        <f>[3]CONGO!DY65</f>
        <v>0</v>
      </c>
      <c r="DX148" s="133">
        <f>[3]CONGO!DZ65</f>
        <v>0</v>
      </c>
      <c r="DZ148" s="128">
        <f>[3]CONGO!EB65</f>
        <v>0</v>
      </c>
      <c r="EC148" s="128">
        <f>[3]CONGO!EE65</f>
        <v>0</v>
      </c>
      <c r="EF148" s="128">
        <f>[3]CONGO!EH65</f>
        <v>0</v>
      </c>
      <c r="EI148" s="128">
        <f>[3]CONGO!EK65</f>
        <v>0</v>
      </c>
      <c r="EL148" s="128">
        <f>[3]CONGO!EN65</f>
        <v>0</v>
      </c>
      <c r="EO148" s="128">
        <f>[3]CONGO!EQ65</f>
        <v>0</v>
      </c>
    </row>
    <row r="149" spans="1:145" ht="15.5" x14ac:dyDescent="0.35">
      <c r="A149" s="56" t="s">
        <v>93</v>
      </c>
      <c r="B149" s="57">
        <f>[3]CONGO!D71</f>
        <v>24.1</v>
      </c>
      <c r="C149" s="57">
        <f>[3]CONGO!E71</f>
        <v>30</v>
      </c>
      <c r="D149" s="57">
        <f>[3]CONGO!F71</f>
        <v>18</v>
      </c>
      <c r="E149" s="57">
        <f>[3]CONGO!G71</f>
        <v>18</v>
      </c>
      <c r="F149" s="57">
        <f>[3]CONGO!H71</f>
        <v>11.597</v>
      </c>
      <c r="G149" s="57">
        <f>[3]CONGO!I71</f>
        <v>20.058</v>
      </c>
      <c r="H149" s="57">
        <f>[3]CONGO!J71</f>
        <v>17.64</v>
      </c>
      <c r="I149" s="128">
        <f>[3]CONGO!K71</f>
        <v>9.037900874635568</v>
      </c>
      <c r="J149" s="128">
        <f>[3]CONGO!L71</f>
        <v>21.3</v>
      </c>
      <c r="K149" s="128">
        <f>[3]CONGO!M71</f>
        <v>21.7</v>
      </c>
      <c r="L149" s="128">
        <f>[3]CONGO!N71</f>
        <v>33</v>
      </c>
      <c r="M149" s="128">
        <f>[3]CONGO!O71</f>
        <v>27.6</v>
      </c>
      <c r="N149" s="128">
        <f>[3]CONGO!P71</f>
        <v>21.677</v>
      </c>
      <c r="O149" s="128">
        <f>[3]CONGO!Q71</f>
        <v>30.4</v>
      </c>
      <c r="P149" s="128">
        <f>[3]CONGO!R71</f>
        <v>27.840199999999996</v>
      </c>
      <c r="Q149" s="128">
        <f>[3]CONGO!S71</f>
        <v>33.200000000000003</v>
      </c>
      <c r="R149" s="128">
        <f>[3]CONGO!T71</f>
        <v>42.258000000000003</v>
      </c>
      <c r="S149" s="128">
        <f>[3]CONGO!U71</f>
        <v>41.71</v>
      </c>
      <c r="T149" s="128">
        <f>[3]CONGO!V71</f>
        <v>51.623999999999995</v>
      </c>
      <c r="U149" s="128">
        <f>[3]CONGO!W71</f>
        <v>46.36</v>
      </c>
      <c r="V149" s="128">
        <f>[3]CONGO!X71</f>
        <v>30.5</v>
      </c>
      <c r="W149" s="128">
        <f>[3]CONGO!Y71</f>
        <v>37.58</v>
      </c>
      <c r="X149" s="129">
        <f>[3]CONGO!Z71</f>
        <v>40.826000000000001</v>
      </c>
      <c r="Y149" s="129">
        <f>[3]CONGO!AA71</f>
        <v>37.165999999999997</v>
      </c>
      <c r="Z149" s="128">
        <f>[3]CONGO!AB71</f>
        <v>7.32</v>
      </c>
      <c r="AA149" s="128">
        <f>[3]CONGO!AC71</f>
        <v>0</v>
      </c>
      <c r="AB149" s="128">
        <v>3</v>
      </c>
      <c r="AC149" s="128">
        <v>3</v>
      </c>
      <c r="AD149" s="128">
        <v>3</v>
      </c>
      <c r="AE149" s="128">
        <f>[3]CONGO!AH71</f>
        <v>1.3740000000000001</v>
      </c>
      <c r="AF149" s="128">
        <v>7</v>
      </c>
      <c r="AG149" s="128">
        <v>7</v>
      </c>
      <c r="AH149" s="128">
        <v>7</v>
      </c>
      <c r="AI149" s="128">
        <v>7</v>
      </c>
      <c r="AJ149" s="129">
        <f>[3]CONGO!AM71</f>
        <v>7</v>
      </c>
      <c r="AK149" s="129">
        <v>6</v>
      </c>
      <c r="AL149" s="129">
        <v>6</v>
      </c>
      <c r="AM149" s="129">
        <v>6</v>
      </c>
      <c r="AN149" s="129">
        <v>6</v>
      </c>
      <c r="AO149" s="129">
        <f>[3]CONGO!AR71</f>
        <v>0</v>
      </c>
      <c r="AP149" s="129">
        <v>7.1495058928421198</v>
      </c>
      <c r="AQ149" s="129">
        <v>0</v>
      </c>
      <c r="AR149" s="129">
        <v>0</v>
      </c>
      <c r="AS149" s="129">
        <f>[3]CONGO!AV71</f>
        <v>0</v>
      </c>
      <c r="AT149" s="129">
        <v>5.8877954411641014</v>
      </c>
      <c r="AU149" s="129">
        <v>0</v>
      </c>
      <c r="AV149" s="129">
        <v>0</v>
      </c>
      <c r="AW149" s="129">
        <v>0</v>
      </c>
      <c r="AX149" s="129">
        <f>[3]CONGO!BA71</f>
        <v>2.992</v>
      </c>
      <c r="AY149" s="129"/>
      <c r="AZ149" s="129">
        <v>10</v>
      </c>
      <c r="BA149" s="129">
        <v>10</v>
      </c>
      <c r="BB149" s="129">
        <v>10</v>
      </c>
      <c r="BC149" s="129">
        <v>10</v>
      </c>
      <c r="BD149" s="129">
        <v>10</v>
      </c>
      <c r="BE149" s="129">
        <v>10</v>
      </c>
      <c r="BF149" s="129">
        <f>[3]CONGO!BI71</f>
        <v>7.5</v>
      </c>
      <c r="BG149" s="129">
        <v>6.8162460567823349</v>
      </c>
      <c r="BH149" s="129">
        <v>5.5403846153846157</v>
      </c>
      <c r="BI149" s="129">
        <v>7.115384615384615</v>
      </c>
      <c r="BJ149" s="129">
        <v>7.038413249971466</v>
      </c>
      <c r="BK149" s="129">
        <v>7.038413249971466</v>
      </c>
      <c r="BL149" s="129">
        <v>7.038413249971466</v>
      </c>
      <c r="BM149" s="129">
        <v>7.038413249971466</v>
      </c>
      <c r="BN149" s="129">
        <v>7.038413249971466</v>
      </c>
      <c r="BO149" s="129">
        <f>[3]CONGO!BR71</f>
        <v>5.4804509657210252</v>
      </c>
      <c r="BP149" s="129">
        <v>6.8528664176410805</v>
      </c>
      <c r="BQ149" s="129">
        <v>6.8528664176410805</v>
      </c>
      <c r="BR149" s="129">
        <v>5.7084377258950205</v>
      </c>
      <c r="BS149" s="129">
        <v>4.5708619005666016</v>
      </c>
      <c r="BT149" s="129">
        <v>5.4839510856655194</v>
      </c>
      <c r="BU149" s="129">
        <v>5.2097535313822432</v>
      </c>
      <c r="BV149" s="129">
        <v>4.949265854813131</v>
      </c>
      <c r="BW149" s="129">
        <v>5.4378968758695443</v>
      </c>
      <c r="BX149" s="129">
        <v>5.4378968758695443</v>
      </c>
      <c r="BY149" s="129">
        <v>5.1660020320760669</v>
      </c>
      <c r="BZ149" s="128">
        <v>5.5265051755170003</v>
      </c>
      <c r="CA149" s="129">
        <f>[3]CONGO!CD71</f>
        <v>5.7063929189800779</v>
      </c>
      <c r="CB149" s="129">
        <v>5.6356536527334606</v>
      </c>
      <c r="CC149" s="129">
        <v>5.6356536527334606</v>
      </c>
      <c r="CD149" s="129">
        <v>5.8020990934412886</v>
      </c>
      <c r="CE149" s="129">
        <v>5.6356536527334606</v>
      </c>
      <c r="CF149" s="129">
        <v>5.6356536527334606</v>
      </c>
      <c r="CG149" s="129">
        <v>5.8020990934412886</v>
      </c>
      <c r="CH149" s="129">
        <v>5.6356536527334606</v>
      </c>
      <c r="CI149" s="129">
        <v>5.6356536527334606</v>
      </c>
      <c r="CJ149" s="128">
        <v>5.6356536527334606</v>
      </c>
      <c r="CK149" s="128">
        <v>5.6356536527334606</v>
      </c>
      <c r="CL149" s="129">
        <f>[3]CONGO!CO71</f>
        <v>4.6406063958816244</v>
      </c>
      <c r="CM149" s="129">
        <v>5.5956785986305544</v>
      </c>
      <c r="CN149" s="129">
        <v>5.5464664718658581</v>
      </c>
      <c r="CO149" s="129">
        <v>5.5464664718658581</v>
      </c>
      <c r="CP149" s="129">
        <v>5.4355371424285401</v>
      </c>
      <c r="CQ149" s="129">
        <v>5.5464664718658581</v>
      </c>
      <c r="CR149" s="129">
        <v>5.4247639346992598</v>
      </c>
      <c r="CS149" s="129">
        <v>5.5736663434438869</v>
      </c>
      <c r="CT149" s="129">
        <v>5.4643787680822431</v>
      </c>
      <c r="CU149" s="129">
        <v>5.3444774284657104</v>
      </c>
      <c r="CV149" s="129">
        <v>5.5190225557630654</v>
      </c>
      <c r="CW149" s="129">
        <v>5.4643787680822431</v>
      </c>
      <c r="CX149" s="129">
        <v>5.5190225557630654</v>
      </c>
      <c r="CY149" s="129">
        <v>5.4643787680822431</v>
      </c>
      <c r="CZ149" s="129">
        <v>5.5132503998909437</v>
      </c>
      <c r="DA149" s="129">
        <f>[3]CONGO!DA71</f>
        <v>7.4097290553048696</v>
      </c>
      <c r="DB149" s="128">
        <v>7.2531271912695621</v>
      </c>
      <c r="DC149" s="128">
        <v>7.1813140507619426</v>
      </c>
      <c r="DD149" s="128">
        <v>7.0376877697467046</v>
      </c>
      <c r="DE149" s="128">
        <v>7.6840060343152787</v>
      </c>
      <c r="DF149" s="128">
        <v>7.6840060343152787</v>
      </c>
      <c r="DG149" s="128">
        <v>7.6840060343152787</v>
      </c>
      <c r="DH149" s="128">
        <v>7.198092821908582</v>
      </c>
      <c r="DI149" s="128">
        <v>7.198092821908582</v>
      </c>
      <c r="DJ149" s="128">
        <v>7.198092821908582</v>
      </c>
      <c r="DK149" s="128">
        <v>7.198092821908582</v>
      </c>
      <c r="DL149" s="128">
        <v>7.198092821908582</v>
      </c>
      <c r="DM149" s="128">
        <v>7.198092821908582</v>
      </c>
      <c r="DN149" s="130">
        <f>[3]CONGO!DN71</f>
        <v>7.7761774171474878</v>
      </c>
      <c r="DO149" s="128">
        <v>7.198092821908582</v>
      </c>
      <c r="DP149" s="128">
        <v>7.7182347274544245</v>
      </c>
      <c r="DQ149" s="128">
        <v>7.7182347274544245</v>
      </c>
      <c r="DR149" s="128">
        <v>7.7182347274544245</v>
      </c>
      <c r="DS149" s="128">
        <v>7.8692436677741844</v>
      </c>
      <c r="DT149" s="128">
        <v>7.4945177788325568</v>
      </c>
      <c r="DU149" s="128">
        <v>7.4945177788325568</v>
      </c>
      <c r="DV149" s="131">
        <f>[3]CONGO!DX71</f>
        <v>7.8692436677741844</v>
      </c>
      <c r="DW149" s="132">
        <f>[3]CONGO!DY71</f>
        <v>7.4945177788325568</v>
      </c>
      <c r="DX149" s="133">
        <f>[3]CONGO!DZ71</f>
        <v>7.1197918898909283</v>
      </c>
      <c r="DZ149" s="128">
        <f>[3]CONGO!EB71</f>
        <v>7.6444081344092085</v>
      </c>
      <c r="EC149" s="128">
        <f>[3]CONGO!EE71</f>
        <v>7.7972962970973922</v>
      </c>
      <c r="EF149" s="128">
        <f>[3]CONGO!EH71</f>
        <v>7.9532422230393411</v>
      </c>
      <c r="EI149" s="128">
        <f>[3]CONGO!EK71</f>
        <v>8.1123070675001294</v>
      </c>
      <c r="EL149" s="128">
        <f>[3]CONGO!EN71</f>
        <v>8.2745532088501328</v>
      </c>
      <c r="EO149" s="128">
        <f>[3]CONGO!EQ71</f>
        <v>8.4400442730271354</v>
      </c>
    </row>
    <row r="150" spans="1:145" ht="15.5" x14ac:dyDescent="0.35">
      <c r="A150" s="56" t="s">
        <v>94</v>
      </c>
      <c r="B150" s="57"/>
      <c r="C150" s="57"/>
      <c r="D150" s="57"/>
      <c r="E150" s="57"/>
      <c r="F150" s="57"/>
      <c r="G150" s="57"/>
      <c r="H150" s="57"/>
      <c r="I150" s="128"/>
      <c r="J150" s="128"/>
      <c r="K150" s="128"/>
      <c r="L150" s="128"/>
      <c r="M150" s="128"/>
      <c r="N150" s="128"/>
      <c r="O150" s="128"/>
      <c r="P150" s="128"/>
      <c r="Q150" s="128"/>
      <c r="R150" s="69" t="str">
        <f>[3]CONGO!T47</f>
        <v>…</v>
      </c>
      <c r="S150" s="69" t="str">
        <f>[3]CONGO!U47</f>
        <v>…</v>
      </c>
      <c r="T150" s="69" t="str">
        <f>[3]CONGO!V47</f>
        <v>…</v>
      </c>
      <c r="U150" s="69" t="str">
        <f>[3]CONGO!W47</f>
        <v>…</v>
      </c>
      <c r="V150" s="69" t="str">
        <f>[3]CONGO!X47</f>
        <v>…</v>
      </c>
      <c r="W150" s="69" t="str">
        <f>[3]CONGO!Y47</f>
        <v>…</v>
      </c>
      <c r="X150" s="69">
        <f>[3]CONGO!Z47</f>
        <v>16.5</v>
      </c>
      <c r="Y150" s="69">
        <f>[3]CONGO!AA47</f>
        <v>6.5</v>
      </c>
      <c r="Z150" s="69">
        <f>[3]CONGO!AB47</f>
        <v>0</v>
      </c>
      <c r="AA150" s="69">
        <f>[3]CONGO!AC47</f>
        <v>0</v>
      </c>
      <c r="AB150" s="69">
        <v>0</v>
      </c>
      <c r="AC150" s="128">
        <v>0</v>
      </c>
      <c r="AD150" s="128">
        <v>0</v>
      </c>
      <c r="AE150" s="128">
        <f>[3]CONGO!AH47</f>
        <v>0</v>
      </c>
      <c r="AF150" s="69">
        <v>0</v>
      </c>
      <c r="AG150" s="128">
        <v>0</v>
      </c>
      <c r="AH150" s="128">
        <v>0</v>
      </c>
      <c r="AI150" s="128">
        <v>0</v>
      </c>
      <c r="AJ150" s="129">
        <f>[3]CONGO!AM47</f>
        <v>0</v>
      </c>
      <c r="AK150" s="129">
        <v>0</v>
      </c>
      <c r="AL150" s="129">
        <v>0</v>
      </c>
      <c r="AM150" s="129">
        <v>0</v>
      </c>
      <c r="AN150" s="129">
        <v>0</v>
      </c>
      <c r="AO150" s="129">
        <f>[3]CONGO!AR47</f>
        <v>0</v>
      </c>
      <c r="AP150" s="129">
        <v>0</v>
      </c>
      <c r="AQ150" s="129">
        <v>0</v>
      </c>
      <c r="AR150" s="129">
        <v>0</v>
      </c>
      <c r="AS150" s="129">
        <f>[3]CONGO!AV47</f>
        <v>0</v>
      </c>
      <c r="AT150" s="129">
        <v>30</v>
      </c>
      <c r="AU150" s="129">
        <v>9</v>
      </c>
      <c r="AV150" s="129">
        <v>9</v>
      </c>
      <c r="AW150" s="129">
        <v>9</v>
      </c>
      <c r="AX150" s="129">
        <f>[3]CONGO!BA47</f>
        <v>15.978999999999999</v>
      </c>
      <c r="AY150" s="129"/>
      <c r="AZ150" s="129">
        <v>18</v>
      </c>
      <c r="BA150" s="129">
        <v>18</v>
      </c>
      <c r="BB150" s="129">
        <v>20</v>
      </c>
      <c r="BC150" s="129">
        <v>20</v>
      </c>
      <c r="BD150" s="129">
        <v>20</v>
      </c>
      <c r="BE150" s="129">
        <v>20</v>
      </c>
      <c r="BF150" s="129">
        <f>[3]CONGO!BI47</f>
        <v>15.862644</v>
      </c>
      <c r="BG150" s="129">
        <v>20</v>
      </c>
      <c r="BH150" s="129">
        <v>20</v>
      </c>
      <c r="BI150" s="129">
        <v>19.866</v>
      </c>
      <c r="BJ150" s="129">
        <v>19.866</v>
      </c>
      <c r="BK150" s="129">
        <v>19.866</v>
      </c>
      <c r="BL150" s="129">
        <v>19.866</v>
      </c>
      <c r="BM150" s="129">
        <v>19.866</v>
      </c>
      <c r="BN150" s="129">
        <v>19.866</v>
      </c>
      <c r="BO150" s="129">
        <f>[3]CONGO!BR47</f>
        <v>14.247819</v>
      </c>
      <c r="BP150" s="129">
        <v>8</v>
      </c>
      <c r="BQ150" s="129">
        <v>8</v>
      </c>
      <c r="BR150" s="129">
        <v>6.6639999999999997</v>
      </c>
      <c r="BS150" s="129">
        <v>4.4448879999999997</v>
      </c>
      <c r="BT150" s="129">
        <v>6.6639999999999997</v>
      </c>
      <c r="BU150" s="129">
        <v>4.4448879999999997</v>
      </c>
      <c r="BV150" s="129">
        <v>2.964740296</v>
      </c>
      <c r="BW150" s="129">
        <v>6.6639999999999997</v>
      </c>
      <c r="BX150" s="129">
        <v>6.6639999999999997</v>
      </c>
      <c r="BY150" s="129">
        <v>4.4448879999999997</v>
      </c>
      <c r="BZ150" s="128">
        <v>6.6639999999999997</v>
      </c>
      <c r="CA150" s="129">
        <f>[3]CONGO!CD47</f>
        <v>8.3409999999999993</v>
      </c>
      <c r="CB150" s="129">
        <v>8</v>
      </c>
      <c r="CC150" s="129">
        <v>8</v>
      </c>
      <c r="CD150" s="129">
        <v>7.6</v>
      </c>
      <c r="CE150" s="129">
        <v>8</v>
      </c>
      <c r="CF150" s="129">
        <v>8</v>
      </c>
      <c r="CG150" s="129">
        <v>7.6</v>
      </c>
      <c r="CH150" s="129">
        <v>8</v>
      </c>
      <c r="CI150" s="129">
        <v>8</v>
      </c>
      <c r="CJ150" s="128">
        <v>8</v>
      </c>
      <c r="CK150" s="128">
        <v>8</v>
      </c>
      <c r="CL150" s="129">
        <f>[3]CONGO!CO47</f>
        <v>10.84515</v>
      </c>
      <c r="CM150" s="129">
        <v>8</v>
      </c>
      <c r="CN150" s="129">
        <v>8</v>
      </c>
      <c r="CO150" s="129">
        <v>8</v>
      </c>
      <c r="CP150" s="129">
        <v>8</v>
      </c>
      <c r="CQ150" s="129">
        <v>8</v>
      </c>
      <c r="CR150" s="129">
        <v>7.6</v>
      </c>
      <c r="CS150" s="129">
        <v>7.9314995999999995</v>
      </c>
      <c r="CT150" s="129">
        <v>7.7759799999999997</v>
      </c>
      <c r="CU150" s="129">
        <v>7.3871809999999991</v>
      </c>
      <c r="CV150" s="129">
        <v>7.8537397999999996</v>
      </c>
      <c r="CW150" s="129">
        <v>7.7759799999999997</v>
      </c>
      <c r="CX150" s="129">
        <v>9.3778500000000005</v>
      </c>
      <c r="CY150" s="129">
        <v>9.2850000000000001</v>
      </c>
      <c r="CZ150" s="129">
        <v>9.0992999999999995</v>
      </c>
      <c r="DA150" s="129">
        <f>[3]CONGO!DA47</f>
        <v>7.8769999999999998</v>
      </c>
      <c r="DB150" s="128">
        <v>8.50319</v>
      </c>
      <c r="DC150" s="128">
        <v>8.4190000000000005</v>
      </c>
      <c r="DD150" s="128">
        <v>8.2506199999999996</v>
      </c>
      <c r="DE150" s="128">
        <v>8.4190000000000005</v>
      </c>
      <c r="DF150" s="128">
        <v>8.4190000000000005</v>
      </c>
      <c r="DG150" s="128">
        <v>8.4190000000000005</v>
      </c>
      <c r="DH150" s="128">
        <v>8.4190000000000005</v>
      </c>
      <c r="DI150" s="128">
        <v>8.4190000000000005</v>
      </c>
      <c r="DJ150" s="128">
        <v>8.4190000000000005</v>
      </c>
      <c r="DK150" s="128">
        <v>8.4190000000000005</v>
      </c>
      <c r="DL150" s="128">
        <v>8.4190000000000005</v>
      </c>
      <c r="DM150" s="128">
        <v>8.4190000000000005</v>
      </c>
      <c r="DN150" s="130">
        <f>[3]CONGO!DN47</f>
        <v>8.4190000000000005</v>
      </c>
      <c r="DO150" s="128">
        <v>8.4190000000000005</v>
      </c>
      <c r="DP150" s="128">
        <v>7.5010000000000003</v>
      </c>
      <c r="DQ150" s="128">
        <v>7.5010000000000003</v>
      </c>
      <c r="DR150" s="128">
        <v>7.5010000000000003</v>
      </c>
      <c r="DS150" s="128">
        <v>7.9799999999999995</v>
      </c>
      <c r="DT150" s="128">
        <v>7.6</v>
      </c>
      <c r="DU150" s="128">
        <v>7.6</v>
      </c>
      <c r="DV150" s="131">
        <f>[3]CONGO!DX47</f>
        <v>7.9799999999999995</v>
      </c>
      <c r="DW150" s="132">
        <f>[3]CONGO!DY47</f>
        <v>7.6</v>
      </c>
      <c r="DX150" s="133">
        <f>[3]CONGO!DZ47</f>
        <v>7.22</v>
      </c>
      <c r="DZ150" s="128">
        <f>[3]CONGO!EB47</f>
        <v>4.9530000000000003</v>
      </c>
      <c r="EC150" s="128">
        <f>[3]CONGO!EE47</f>
        <v>5</v>
      </c>
      <c r="EF150" s="128">
        <f>[3]CONGO!EH47</f>
        <v>5.25</v>
      </c>
      <c r="EI150" s="128">
        <f>[3]CONGO!EK47</f>
        <v>5.5125000000000002</v>
      </c>
      <c r="EL150" s="128">
        <f>[3]CONGO!EN47</f>
        <v>5.7881250000000009</v>
      </c>
      <c r="EO150" s="128">
        <f>[3]CONGO!EQ47</f>
        <v>6.0775312500000007</v>
      </c>
    </row>
    <row r="151" spans="1:145" hidden="1" x14ac:dyDescent="0.35"/>
    <row r="152" spans="1:145" ht="15.5" x14ac:dyDescent="0.35">
      <c r="A152" s="56" t="s">
        <v>95</v>
      </c>
      <c r="B152" s="57">
        <f>+[4]GABON!D18</f>
        <v>2.2000000000000002</v>
      </c>
      <c r="C152" s="57">
        <f>+[4]GABON!E18</f>
        <v>2.8</v>
      </c>
      <c r="D152" s="57">
        <f>+[4]GABON!F18</f>
        <v>2.6</v>
      </c>
      <c r="E152" s="57">
        <f>+[4]GABON!G18</f>
        <v>1.6759999999999999</v>
      </c>
      <c r="F152" s="57">
        <f>+[4]GABON!H18</f>
        <v>1.875</v>
      </c>
      <c r="G152" s="57">
        <f>+[4]GABON!I18</f>
        <v>1.5549999999999999</v>
      </c>
      <c r="H152" s="57">
        <f>+[4]GABON!J18</f>
        <v>1.7</v>
      </c>
      <c r="I152" s="128">
        <f>+[4]GABON!K18</f>
        <v>1.7</v>
      </c>
      <c r="J152" s="128">
        <f>+[4]GABON!L18</f>
        <v>1.8520000000000001</v>
      </c>
      <c r="K152" s="128">
        <f>+[4]GABON!M18</f>
        <v>2.0630000000000002</v>
      </c>
      <c r="L152" s="128">
        <f>+[4]GABON!N18</f>
        <v>2.0361500000000001</v>
      </c>
      <c r="M152" s="128">
        <f>+[4]GABON!O18</f>
        <v>2.050376</v>
      </c>
      <c r="N152" s="128">
        <f>+[4]GABON!P18</f>
        <v>2.0178609999999999</v>
      </c>
      <c r="O152" s="128">
        <f>+[4]GABON!Q18</f>
        <v>2.0007000000000001</v>
      </c>
      <c r="P152" s="128">
        <f>+[4]GABON!R18</f>
        <v>1.6642159999999999</v>
      </c>
      <c r="Q152" s="128">
        <f>+[4]GABON!S18</f>
        <v>1.9239999999999999</v>
      </c>
      <c r="R152" s="128">
        <f>+[4]GABON!T18</f>
        <v>1.988</v>
      </c>
      <c r="S152" s="128">
        <f>+[4]GABON!U18</f>
        <v>2.5</v>
      </c>
      <c r="T152" s="128">
        <f>+[4]GABON!V18</f>
        <v>2.8849999999999998</v>
      </c>
      <c r="U152" s="128">
        <f>+[4]GABON!W18</f>
        <v>2.9</v>
      </c>
      <c r="V152" s="128">
        <f>+[4]GABON!X18</f>
        <v>3.1</v>
      </c>
      <c r="W152" s="128">
        <f>+[4]GABON!Y18</f>
        <v>3.2</v>
      </c>
      <c r="X152" s="129">
        <f>+[4]GABON!Z18</f>
        <v>1.9</v>
      </c>
      <c r="Y152" s="129">
        <f>+[4]GABON!AA18</f>
        <v>3.2005680000000001</v>
      </c>
      <c r="Z152" s="128">
        <f>+[4]GABON!AB18</f>
        <v>3.8</v>
      </c>
      <c r="AA152" s="128">
        <f>+[4]GABON!AC18</f>
        <v>3.0382799999999999</v>
      </c>
      <c r="AB152" s="128">
        <v>4.75</v>
      </c>
      <c r="AC152" s="128">
        <v>4.0830000000000002</v>
      </c>
      <c r="AD152" s="128">
        <v>3.7815539999999999</v>
      </c>
      <c r="AE152" s="128">
        <f>+[4]GABON!AD18</f>
        <v>4.0030000000000001</v>
      </c>
      <c r="AF152" s="128">
        <v>4.5940000000000003</v>
      </c>
      <c r="AG152" s="128">
        <v>4.5936000000000003</v>
      </c>
      <c r="AH152" s="128">
        <v>3.9408780000000001</v>
      </c>
      <c r="AI152" s="128">
        <v>3.9408780000000001</v>
      </c>
      <c r="AJ152" s="129">
        <f>+[4]GABON!AE18</f>
        <v>3.8512</v>
      </c>
      <c r="AK152" s="129">
        <v>4.6900000000000004</v>
      </c>
      <c r="AL152" s="129">
        <v>4.26</v>
      </c>
      <c r="AM152" s="129">
        <v>4.26</v>
      </c>
      <c r="AN152" s="129">
        <v>4.26</v>
      </c>
      <c r="AO152" s="129">
        <f>+[4]GABON!AF18</f>
        <v>3.9058000000000002</v>
      </c>
      <c r="AP152" s="129">
        <v>4.3970000000000002</v>
      </c>
      <c r="AQ152" s="129">
        <v>4.3490000000000002</v>
      </c>
      <c r="AR152" s="129">
        <v>4.3490000000000002</v>
      </c>
      <c r="AS152" s="129">
        <f>+[4]GABON!AJ18</f>
        <v>3.4169999999999998</v>
      </c>
      <c r="AT152" s="129">
        <v>4.6369999999999996</v>
      </c>
      <c r="AU152" s="129">
        <v>4.6369999999999996</v>
      </c>
      <c r="AV152" s="129">
        <v>4.7012999999999998</v>
      </c>
      <c r="AW152" s="129">
        <v>4.7012999999999998</v>
      </c>
      <c r="AX152" s="129">
        <f>[4]GABON!AO18</f>
        <v>5.0576999999999996</v>
      </c>
      <c r="AY152" s="129"/>
      <c r="AZ152" s="129">
        <v>5.0960000000000001</v>
      </c>
      <c r="BA152" s="129">
        <v>5.0960000000000001</v>
      </c>
      <c r="BB152" s="129">
        <v>5.0960000000000001</v>
      </c>
      <c r="BC152" s="129">
        <v>5.0960000000000001</v>
      </c>
      <c r="BD152" s="129">
        <v>5.1849999999999996</v>
      </c>
      <c r="BE152" s="129">
        <v>5.1849999999999996</v>
      </c>
      <c r="BF152" s="129">
        <f>+[4]GABON!AV18</f>
        <v>5.3464999999999998</v>
      </c>
      <c r="BG152" s="129">
        <v>5.7007274895460904</v>
      </c>
      <c r="BH152" s="129">
        <v>5.7007274895460904</v>
      </c>
      <c r="BI152" s="129">
        <v>5.7007274895460904</v>
      </c>
      <c r="BJ152" s="129">
        <v>5.7007274895460904</v>
      </c>
      <c r="BK152" s="129">
        <v>6.1809399999999997</v>
      </c>
      <c r="BL152" s="129">
        <v>6.1809399999999997</v>
      </c>
      <c r="BM152" s="129">
        <v>6.1809399999999997</v>
      </c>
      <c r="BN152" s="129">
        <v>6.1809399999999997</v>
      </c>
      <c r="BO152" s="129">
        <f>+[4]GABON!BE18</f>
        <v>6.1398000000000001</v>
      </c>
      <c r="BP152" s="129">
        <v>7.7180801281658908</v>
      </c>
      <c r="BQ152" s="129">
        <v>5.7007274895460904</v>
      </c>
      <c r="BR152" s="129">
        <v>5.6715644037696</v>
      </c>
      <c r="BS152" s="129">
        <v>5.6715644037696</v>
      </c>
      <c r="BT152" s="129">
        <v>5.9849738539499997</v>
      </c>
      <c r="BU152" s="129">
        <v>5.7276199782301491</v>
      </c>
      <c r="BV152" s="129">
        <v>5.4813323191662526</v>
      </c>
      <c r="BW152" s="129">
        <v>7.4275000000000002</v>
      </c>
      <c r="BX152" s="129">
        <v>7.4275000000000002</v>
      </c>
      <c r="BY152" s="129">
        <v>7.1081174999999996</v>
      </c>
      <c r="BZ152" s="128">
        <v>8.2868868747000004</v>
      </c>
      <c r="CA152" s="129">
        <f>+[4]GABON!BQ18</f>
        <v>8.0988000000000007</v>
      </c>
      <c r="CB152" s="129">
        <v>9.8405315004947358</v>
      </c>
      <c r="CC152" s="129">
        <v>9.8405315004947358</v>
      </c>
      <c r="CD152" s="129">
        <v>9.3485049254699994</v>
      </c>
      <c r="CE152" s="129">
        <v>9.1840391999999991</v>
      </c>
      <c r="CF152" s="129">
        <v>9.1840391999999991</v>
      </c>
      <c r="CG152" s="129">
        <v>8.8273841543512894</v>
      </c>
      <c r="CH152" s="129">
        <v>9.0463596000000006</v>
      </c>
      <c r="CI152" s="129">
        <v>9.0463596000000006</v>
      </c>
      <c r="CJ152" s="128">
        <v>9.0463596000000006</v>
      </c>
      <c r="CK152" s="128">
        <v>9.0463596000000006</v>
      </c>
      <c r="CL152" s="129">
        <f>+[4]GABON!CB18</f>
        <v>9.0399999999999991</v>
      </c>
      <c r="CM152" s="129">
        <v>9.6886511316000004</v>
      </c>
      <c r="CN152" s="129">
        <v>9.3733567488000027</v>
      </c>
      <c r="CO152" s="129">
        <v>9.3733567488000027</v>
      </c>
      <c r="CP152" s="129">
        <v>9.3733567488000027</v>
      </c>
      <c r="CQ152" s="129">
        <v>9.3733567488000027</v>
      </c>
      <c r="CR152" s="129">
        <v>9.3733567488000027</v>
      </c>
      <c r="CS152" s="129">
        <v>9.7195318560000015</v>
      </c>
      <c r="CT152" s="129">
        <v>9.7195318560000015</v>
      </c>
      <c r="CU152" s="129">
        <v>9.7195318560000015</v>
      </c>
      <c r="CV152" s="129">
        <v>9.6300000000000008</v>
      </c>
      <c r="CW152" s="129">
        <v>9.6300000000000008</v>
      </c>
      <c r="CX152" s="129">
        <v>9.6300000000000008</v>
      </c>
      <c r="CY152" s="129">
        <v>9.6300000000000008</v>
      </c>
      <c r="CZ152" s="129">
        <v>9.6300000000000008</v>
      </c>
      <c r="DA152" s="129">
        <f>+[4]GABON!CN18</f>
        <v>7.4771999999999998</v>
      </c>
      <c r="DB152" s="128">
        <v>11.262092085363804</v>
      </c>
      <c r="DC152" s="128">
        <v>10.778388506133421</v>
      </c>
      <c r="DD152" s="128">
        <v>10.562820736010753</v>
      </c>
      <c r="DE152" s="128">
        <v>10.856510448756142</v>
      </c>
      <c r="DF152" s="128">
        <v>10.393642772912157</v>
      </c>
      <c r="DG152" s="128">
        <v>10.185769917453914</v>
      </c>
      <c r="DH152" s="128">
        <v>10.277187391703057</v>
      </c>
      <c r="DI152" s="128">
        <v>8.8506089718915852</v>
      </c>
      <c r="DJ152" s="128">
        <v>8.673596792453754</v>
      </c>
      <c r="DK152" s="128">
        <v>9.7046151007583177</v>
      </c>
      <c r="DL152" s="128">
        <v>8.8506089718915852</v>
      </c>
      <c r="DM152" s="128">
        <v>8.673596792453754</v>
      </c>
      <c r="DN152" s="130">
        <f>+[4]GABON!DA18</f>
        <v>9.2370760000000001</v>
      </c>
      <c r="DO152" s="128">
        <v>8.673596792453754</v>
      </c>
      <c r="DP152" s="128">
        <v>9.9800126680876371</v>
      </c>
      <c r="DQ152" s="128">
        <v>9.5654091749285826</v>
      </c>
      <c r="DR152" s="128">
        <v>9.421928037304653</v>
      </c>
      <c r="DS152" s="128">
        <v>9.661406694128333</v>
      </c>
      <c r="DT152" s="128">
        <v>9.4719673471846395</v>
      </c>
      <c r="DU152" s="128">
        <v>9.4719673471846395</v>
      </c>
      <c r="DV152" s="131">
        <f>+[4]GABON!DK18</f>
        <v>9.4235511896526543</v>
      </c>
      <c r="DW152" s="132">
        <f>+[4]GABON!DL18</f>
        <v>9.2387756761300537</v>
      </c>
      <c r="DX152" s="133">
        <f>+[4]GABON!DM18</f>
        <v>9.1001940409881019</v>
      </c>
      <c r="DZ152" s="128">
        <f>+[4]GABON!DO18</f>
        <v>10.1966323075664</v>
      </c>
      <c r="EC152" s="128">
        <f>+[4]GABON!DR18</f>
        <v>11.3409311511464</v>
      </c>
      <c r="EF152" s="128">
        <f>+[4]GABON!DU18</f>
        <v>11.5973314243115</v>
      </c>
      <c r="EI152" s="128">
        <f>+[4]GABON!DX18</f>
        <v>11.5973314243115</v>
      </c>
      <c r="EL152" s="128">
        <f>+[4]GABON!EA18</f>
        <v>11.5973314243115</v>
      </c>
      <c r="EO152" s="128">
        <f>+[4]GABON!ED18</f>
        <v>11.5973314243115</v>
      </c>
    </row>
    <row r="153" spans="1:145" ht="15.5" x14ac:dyDescent="0.35">
      <c r="A153" s="56" t="s">
        <v>96</v>
      </c>
      <c r="B153" s="57">
        <f>+[4]GABON!D51</f>
        <v>857</v>
      </c>
      <c r="C153" s="57">
        <f>+[4]GABON!E51</f>
        <v>902</v>
      </c>
      <c r="D153" s="57">
        <f>+[4]GABON!F51</f>
        <v>900</v>
      </c>
      <c r="E153" s="57">
        <f>+[4]GABON!G51</f>
        <v>707</v>
      </c>
      <c r="F153" s="57">
        <f>+[4]GABON!H51</f>
        <v>664.1</v>
      </c>
      <c r="G153" s="57">
        <f>+[4]GABON!I51</f>
        <v>589</v>
      </c>
      <c r="H153" s="57">
        <f>+[4]GABON!J51</f>
        <v>551</v>
      </c>
      <c r="I153" s="128">
        <f>+[4]GABON!K51</f>
        <v>644</v>
      </c>
      <c r="J153" s="128">
        <f>+[4]GABON!L51</f>
        <v>652</v>
      </c>
      <c r="K153" s="128">
        <f>+[4]GABON!M51</f>
        <v>600</v>
      </c>
      <c r="L153" s="128">
        <f>+[4]GABON!N51</f>
        <v>513</v>
      </c>
      <c r="M153" s="128">
        <f>+[4]GABON!O51</f>
        <v>736.7</v>
      </c>
      <c r="N153" s="128">
        <f>+[4]GABON!P51</f>
        <v>358</v>
      </c>
      <c r="O153" s="69" t="str">
        <f>+[4]GABON!Q51</f>
        <v>…</v>
      </c>
      <c r="P153" s="134" t="str">
        <f>+[4]GABON!R51</f>
        <v>…</v>
      </c>
      <c r="Q153" s="134" t="str">
        <f>+[4]GABON!S51</f>
        <v>…</v>
      </c>
      <c r="R153" s="134" t="str">
        <f>+[4]GABON!T51</f>
        <v>…</v>
      </c>
      <c r="S153" s="134" t="str">
        <f>+[4]GABON!U51</f>
        <v>…</v>
      </c>
      <c r="T153" s="134" t="str">
        <f>+[4]GABON!V51</f>
        <v>…</v>
      </c>
      <c r="U153" s="134" t="str">
        <f>+[4]GABON!W51</f>
        <v>…</v>
      </c>
      <c r="V153" s="134" t="str">
        <f>+[4]GABON!X51</f>
        <v>…</v>
      </c>
      <c r="W153" s="134" t="str">
        <f>+[4]GABON!Y51</f>
        <v>…</v>
      </c>
      <c r="X153" s="135" t="str">
        <f>+[4]GABON!Z51</f>
        <v>…</v>
      </c>
      <c r="Y153" s="135" t="str">
        <f>+[4]GABON!AA51</f>
        <v>…</v>
      </c>
      <c r="Z153" s="134" t="str">
        <f>+[4]GABON!AB51</f>
        <v>…</v>
      </c>
      <c r="AA153" s="134" t="str">
        <f>+[4]GABON!AC51</f>
        <v>…</v>
      </c>
      <c r="AB153" s="134" t="s">
        <v>85</v>
      </c>
      <c r="AC153" s="134" t="s">
        <v>85</v>
      </c>
      <c r="AD153" s="134" t="s">
        <v>85</v>
      </c>
      <c r="AE153" s="134" t="str">
        <f>+[4]GABON!AD51</f>
        <v>…</v>
      </c>
      <c r="AF153" s="134" t="s">
        <v>85</v>
      </c>
      <c r="AG153" s="134" t="s">
        <v>85</v>
      </c>
      <c r="AH153" s="134" t="s">
        <v>85</v>
      </c>
      <c r="AI153" s="134" t="s">
        <v>85</v>
      </c>
      <c r="AJ153" s="135" t="str">
        <f>+[4]GABON!AE51</f>
        <v>…</v>
      </c>
      <c r="AK153" s="135" t="s">
        <v>85</v>
      </c>
      <c r="AL153" s="135" t="s">
        <v>85</v>
      </c>
      <c r="AM153" s="135" t="s">
        <v>85</v>
      </c>
      <c r="AN153" s="135" t="s">
        <v>85</v>
      </c>
      <c r="AO153" s="135" t="str">
        <f>+[4]GABON!AF51</f>
        <v>…</v>
      </c>
      <c r="AP153" s="135" t="s">
        <v>85</v>
      </c>
      <c r="AQ153" s="135" t="s">
        <v>85</v>
      </c>
      <c r="AR153" s="135" t="s">
        <v>85</v>
      </c>
      <c r="AS153" s="135" t="str">
        <f>+[4]GABON!AJ51</f>
        <v>…</v>
      </c>
      <c r="AT153" s="135" t="s">
        <v>85</v>
      </c>
      <c r="AU153" s="135" t="s">
        <v>85</v>
      </c>
      <c r="AV153" s="135" t="s">
        <v>85</v>
      </c>
      <c r="AW153" s="135" t="s">
        <v>85</v>
      </c>
      <c r="AX153" s="135">
        <f>+[4]GABON!AO51</f>
        <v>0</v>
      </c>
      <c r="AY153" s="135"/>
      <c r="AZ153" s="135" t="s">
        <v>85</v>
      </c>
      <c r="BA153" s="135" t="s">
        <v>85</v>
      </c>
      <c r="BB153" s="135" t="s">
        <v>85</v>
      </c>
      <c r="BC153" s="135" t="s">
        <v>85</v>
      </c>
      <c r="BD153" s="135" t="s">
        <v>85</v>
      </c>
      <c r="BE153" s="135" t="s">
        <v>85</v>
      </c>
      <c r="BF153" s="135" t="str">
        <f>+[4]GABON!AV51</f>
        <v>…</v>
      </c>
      <c r="BG153" s="135" t="s">
        <v>85</v>
      </c>
      <c r="BH153" s="135" t="s">
        <v>85</v>
      </c>
      <c r="BI153" s="135" t="s">
        <v>85</v>
      </c>
      <c r="BJ153" s="135" t="s">
        <v>85</v>
      </c>
      <c r="BK153" s="135" t="s">
        <v>85</v>
      </c>
      <c r="BL153" s="135" t="s">
        <v>85</v>
      </c>
      <c r="BM153" s="135" t="s">
        <v>85</v>
      </c>
      <c r="BN153" s="135" t="s">
        <v>85</v>
      </c>
      <c r="BO153" s="135" t="str">
        <f>+[4]GABON!BE51</f>
        <v>…</v>
      </c>
      <c r="BP153" s="135" t="s">
        <v>85</v>
      </c>
      <c r="BQ153" s="135" t="s">
        <v>85</v>
      </c>
      <c r="BR153" s="135" t="s">
        <v>85</v>
      </c>
      <c r="BS153" s="135" t="s">
        <v>85</v>
      </c>
      <c r="BT153" s="135" t="s">
        <v>85</v>
      </c>
      <c r="BU153" s="135" t="s">
        <v>85</v>
      </c>
      <c r="BV153" s="135" t="s">
        <v>85</v>
      </c>
      <c r="BW153" s="135" t="s">
        <v>85</v>
      </c>
      <c r="BX153" s="135" t="s">
        <v>85</v>
      </c>
      <c r="BY153" s="135" t="s">
        <v>85</v>
      </c>
      <c r="BZ153" s="134" t="s">
        <v>85</v>
      </c>
      <c r="CA153" s="135" t="str">
        <f>+[4]GABON!BQ51</f>
        <v>…</v>
      </c>
      <c r="CB153" s="135" t="s">
        <v>85</v>
      </c>
      <c r="CC153" s="135" t="s">
        <v>85</v>
      </c>
      <c r="CD153" s="135" t="s">
        <v>85</v>
      </c>
      <c r="CE153" s="135" t="s">
        <v>85</v>
      </c>
      <c r="CF153" s="135" t="s">
        <v>85</v>
      </c>
      <c r="CG153" s="135" t="s">
        <v>85</v>
      </c>
      <c r="CH153" s="135" t="s">
        <v>85</v>
      </c>
      <c r="CI153" s="135" t="s">
        <v>85</v>
      </c>
      <c r="CJ153" s="134" t="s">
        <v>85</v>
      </c>
      <c r="CK153" s="134" t="s">
        <v>85</v>
      </c>
      <c r="CL153" s="135" t="str">
        <f>+[4]GABON!CB51</f>
        <v>…</v>
      </c>
      <c r="CM153" s="135" t="s">
        <v>85</v>
      </c>
      <c r="CN153" s="135" t="s">
        <v>85</v>
      </c>
      <c r="CO153" s="135" t="s">
        <v>85</v>
      </c>
      <c r="CP153" s="135" t="s">
        <v>85</v>
      </c>
      <c r="CQ153" s="135" t="s">
        <v>85</v>
      </c>
      <c r="CR153" s="135" t="s">
        <v>85</v>
      </c>
      <c r="CS153" s="135" t="s">
        <v>85</v>
      </c>
      <c r="CT153" s="135" t="s">
        <v>85</v>
      </c>
      <c r="CU153" s="135" t="s">
        <v>85</v>
      </c>
      <c r="CV153" s="135" t="s">
        <v>85</v>
      </c>
      <c r="CW153" s="135" t="s">
        <v>85</v>
      </c>
      <c r="CX153" s="135" t="s">
        <v>85</v>
      </c>
      <c r="CY153" s="135" t="s">
        <v>85</v>
      </c>
      <c r="CZ153" s="135" t="s">
        <v>85</v>
      </c>
      <c r="DA153" s="135" t="str">
        <f>+[4]GABON!CN51</f>
        <v>…</v>
      </c>
      <c r="DB153" s="134" t="s">
        <v>85</v>
      </c>
      <c r="DC153" s="134" t="s">
        <v>85</v>
      </c>
      <c r="DD153" s="134" t="s">
        <v>85</v>
      </c>
      <c r="DE153" s="134" t="s">
        <v>85</v>
      </c>
      <c r="DF153" s="134" t="s">
        <v>85</v>
      </c>
      <c r="DG153" s="134" t="s">
        <v>85</v>
      </c>
      <c r="DH153" s="134" t="s">
        <v>85</v>
      </c>
      <c r="DI153" s="134" t="s">
        <v>85</v>
      </c>
      <c r="DJ153" s="134" t="s">
        <v>85</v>
      </c>
      <c r="DK153" s="134" t="s">
        <v>85</v>
      </c>
      <c r="DL153" s="134" t="s">
        <v>85</v>
      </c>
      <c r="DM153" s="134" t="s">
        <v>85</v>
      </c>
      <c r="DN153" s="136" t="str">
        <f>+[4]GABON!DA51</f>
        <v>…</v>
      </c>
      <c r="DO153" s="134" t="s">
        <v>85</v>
      </c>
      <c r="DP153" s="134" t="s">
        <v>85</v>
      </c>
      <c r="DQ153" s="134" t="s">
        <v>85</v>
      </c>
      <c r="DR153" s="134" t="s">
        <v>85</v>
      </c>
      <c r="DS153" s="134" t="s">
        <v>85</v>
      </c>
      <c r="DT153" s="134" t="s">
        <v>85</v>
      </c>
      <c r="DU153" s="134" t="s">
        <v>85</v>
      </c>
      <c r="DV153" s="137" t="str">
        <f>+[4]GABON!DK51</f>
        <v>…</v>
      </c>
      <c r="DW153" s="138" t="str">
        <f>+[4]GABON!DL51</f>
        <v>…</v>
      </c>
      <c r="DX153" s="139" t="str">
        <f>+[4]GABON!DM51</f>
        <v>…</v>
      </c>
      <c r="DZ153" s="134" t="str">
        <f>+[4]GABON!DO51</f>
        <v>…</v>
      </c>
      <c r="EC153" s="134" t="str">
        <f>+[4]GABON!DR51</f>
        <v>…</v>
      </c>
      <c r="EF153" s="134" t="str">
        <f>+[4]GABON!DU51</f>
        <v>…</v>
      </c>
      <c r="EI153" s="134" t="str">
        <f>+[4]GABON!DX51</f>
        <v>…</v>
      </c>
      <c r="EL153" s="134" t="str">
        <f>+[4]GABON!EA51</f>
        <v>…</v>
      </c>
      <c r="EO153" s="134" t="str">
        <f>+[4]GABON!ED51</f>
        <v>…</v>
      </c>
    </row>
    <row r="154" spans="1:145" ht="15.5" x14ac:dyDescent="0.35">
      <c r="A154" s="56" t="s">
        <v>97</v>
      </c>
      <c r="B154" s="57">
        <f>[6]TCHAD!D31</f>
        <v>173</v>
      </c>
      <c r="C154" s="57">
        <f>[6]TCHAD!E31</f>
        <v>163</v>
      </c>
      <c r="D154" s="57">
        <f>[6]TCHAD!F31</f>
        <v>170</v>
      </c>
      <c r="E154" s="57">
        <f>[6]TCHAD!G31</f>
        <v>217</v>
      </c>
      <c r="F154" s="57">
        <f>[6]TCHAD!H31</f>
        <v>219</v>
      </c>
      <c r="G154" s="57">
        <f>[6]TCHAD!I31</f>
        <v>200</v>
      </c>
      <c r="H154" s="57">
        <f>[6]TCHAD!J31</f>
        <v>250</v>
      </c>
      <c r="I154" s="128">
        <f>[6]TCHAD!K31</f>
        <v>235.6</v>
      </c>
      <c r="J154" s="128">
        <f>[6]TCHAD!L31</f>
        <v>226.48400000000001</v>
      </c>
      <c r="K154" s="128">
        <f>[6]TCHAD!M31</f>
        <v>330.56200000000001</v>
      </c>
      <c r="L154" s="128">
        <f>[6]TCHAD!N31</f>
        <v>291.28800000000001</v>
      </c>
      <c r="M154" s="128">
        <f>[6]TCHAD!O31</f>
        <v>325.5</v>
      </c>
      <c r="N154" s="128">
        <f>[6]TCHAD!P31</f>
        <v>286.2</v>
      </c>
      <c r="O154" s="128">
        <f>[6]TCHAD!Q31</f>
        <v>295</v>
      </c>
      <c r="P154" s="128">
        <f>[6]TCHAD!R31</f>
        <v>292.8</v>
      </c>
      <c r="Q154" s="128">
        <f>[6]TCHAD!S31</f>
        <v>342.6</v>
      </c>
      <c r="R154" s="128">
        <f>[6]TCHAD!T31</f>
        <v>560.97400000000005</v>
      </c>
      <c r="S154" s="128">
        <f>[6]TCHAD!U31</f>
        <v>602.76300000000003</v>
      </c>
      <c r="T154" s="128">
        <f>[6]TCHAD!V31</f>
        <v>437.63400000000001</v>
      </c>
      <c r="U154" s="128">
        <f>[6]TCHAD!W31</f>
        <v>500.66300000000001</v>
      </c>
      <c r="V154" s="128">
        <f>[6]TCHAD!X31</f>
        <v>547.9959685</v>
      </c>
      <c r="W154" s="128">
        <f>[6]TCHAD!Y31</f>
        <v>482.02843615400002</v>
      </c>
      <c r="X154" s="129">
        <f>[6]TCHAD!Z31</f>
        <v>478.24900000000002</v>
      </c>
      <c r="Y154" s="129">
        <f>[6]TCHAD!AA31</f>
        <v>420.60379999999998</v>
      </c>
      <c r="Z154" s="128">
        <f>[6]TCHAD!AB31</f>
        <v>448.93</v>
      </c>
      <c r="AA154" s="128">
        <f>[6]TCHAD!AC31</f>
        <v>505.58249999999998</v>
      </c>
      <c r="AB154" s="128">
        <v>534.2925863329682</v>
      </c>
      <c r="AC154" s="128">
        <v>534.2925863329682</v>
      </c>
      <c r="AD154" s="128">
        <v>534.2925863329682</v>
      </c>
      <c r="AE154" s="128">
        <f>[6]TCHAD!AH31</f>
        <v>346.90500000000003</v>
      </c>
      <c r="AF154" s="128">
        <v>547.64990099129238</v>
      </c>
      <c r="AG154" s="128">
        <v>504.66199999999998</v>
      </c>
      <c r="AH154" s="128">
        <v>504.66199999999998</v>
      </c>
      <c r="AI154" s="128">
        <v>504.66199999999998</v>
      </c>
      <c r="AJ154" s="129">
        <f>[6]TCHAD!AM31</f>
        <v>375.13200000000001</v>
      </c>
      <c r="AK154" s="129">
        <v>418.19579999999996</v>
      </c>
      <c r="AL154" s="129">
        <v>458.48520000000002</v>
      </c>
      <c r="AM154" s="129">
        <v>458.48520000000002</v>
      </c>
      <c r="AN154" s="129">
        <v>458.48520000000002</v>
      </c>
      <c r="AO154" s="129">
        <f>[6]TCHAD!AR31</f>
        <v>262.18950000000001</v>
      </c>
      <c r="AP154" s="129">
        <v>472.23975600000006</v>
      </c>
      <c r="AQ154" s="129">
        <v>253.25196436059795</v>
      </c>
      <c r="AR154" s="129">
        <v>253.25196436059795</v>
      </c>
      <c r="AS154" s="129">
        <f>[6]TCHAD!AV31</f>
        <v>253.25196436059795</v>
      </c>
      <c r="AT154" s="129">
        <v>260.84952329141589</v>
      </c>
      <c r="AU154" s="129">
        <v>260.84952329141589</v>
      </c>
      <c r="AV154" s="129">
        <v>260.84952329141589</v>
      </c>
      <c r="AW154" s="129">
        <v>260.84952329141589</v>
      </c>
      <c r="AX154" s="129">
        <f>[6]TCHAD!BA31</f>
        <v>260.84952329141589</v>
      </c>
      <c r="AY154" s="129"/>
      <c r="AZ154" s="129">
        <v>268.6750089901584</v>
      </c>
      <c r="BA154" s="129">
        <v>268.6750089901584</v>
      </c>
      <c r="BB154" s="129">
        <v>268.6750089901584</v>
      </c>
      <c r="BC154" s="129">
        <v>268.6750089901584</v>
      </c>
      <c r="BD154" s="129">
        <v>268.6750089901584</v>
      </c>
      <c r="BE154" s="129">
        <v>268.6750089901584</v>
      </c>
      <c r="BF154" s="129">
        <f>[6]TCHAD!BH31</f>
        <v>268.6750089901584</v>
      </c>
      <c r="BG154" s="129">
        <v>276.73525925986314</v>
      </c>
      <c r="BH154" s="129">
        <v>276.73525925986314</v>
      </c>
      <c r="BI154" s="129">
        <v>276.73525925986314</v>
      </c>
      <c r="BJ154" s="129">
        <v>276.73525925986314</v>
      </c>
      <c r="BK154" s="129">
        <v>276.73525925986314</v>
      </c>
      <c r="BL154" s="129">
        <v>276.73525925986314</v>
      </c>
      <c r="BM154" s="129">
        <v>276.73525925986314</v>
      </c>
      <c r="BN154" s="129">
        <v>276.73525925986314</v>
      </c>
      <c r="BO154" s="129">
        <f>[6]TCHAD!BQ31</f>
        <v>276.73525925986314</v>
      </c>
      <c r="BP154" s="129">
        <v>282.2699644450604</v>
      </c>
      <c r="BQ154" s="129">
        <v>282.2699644450604</v>
      </c>
      <c r="BR154" s="129">
        <v>276.06002522726908</v>
      </c>
      <c r="BS154" s="129">
        <v>272.49567508800203</v>
      </c>
      <c r="BT154" s="129">
        <v>276.06002522726908</v>
      </c>
      <c r="BU154" s="129">
        <v>272.49567508800203</v>
      </c>
      <c r="BV154" s="129">
        <v>272.49567508800203</v>
      </c>
      <c r="BW154" s="129">
        <v>276.06002522726908</v>
      </c>
      <c r="BX154" s="129">
        <v>272.49567508800203</v>
      </c>
      <c r="BY154" s="129">
        <v>272.49567508800203</v>
      </c>
      <c r="BZ154" s="128">
        <v>276.06002522726908</v>
      </c>
      <c r="CA154" s="129">
        <f>[6]TCHAD!CC31</f>
        <v>276.06002522726908</v>
      </c>
      <c r="CB154" s="129">
        <v>281.58122573181447</v>
      </c>
      <c r="CC154" s="129">
        <v>278.82062547954177</v>
      </c>
      <c r="CD154" s="129">
        <v>264.87959420556467</v>
      </c>
      <c r="CE154" s="129">
        <v>281.58122573181447</v>
      </c>
      <c r="CF154" s="129">
        <v>278.82062547954177</v>
      </c>
      <c r="CG154" s="129">
        <v>264.87959420556467</v>
      </c>
      <c r="CH154" s="129">
        <v>281.58122573181447</v>
      </c>
      <c r="CI154" s="129">
        <v>278.82062547954177</v>
      </c>
      <c r="CJ154" s="128">
        <v>281.58122573181447</v>
      </c>
      <c r="CK154" s="128">
        <v>278.82062547954177</v>
      </c>
      <c r="CL154" s="129">
        <f>[6]TCHAD!CN31</f>
        <v>278.82062547954177</v>
      </c>
      <c r="CM154" s="129">
        <v>281.60883173433717</v>
      </c>
      <c r="CN154" s="129">
        <v>281.60883173433717</v>
      </c>
      <c r="CO154" s="129">
        <v>281.60883173433717</v>
      </c>
      <c r="CP154" s="129">
        <v>281.60883173433717</v>
      </c>
      <c r="CQ154" s="129">
        <v>281.60883173433717</v>
      </c>
      <c r="CR154" s="129">
        <v>281.60883173433717</v>
      </c>
      <c r="CS154" s="129">
        <v>281.60883173433717</v>
      </c>
      <c r="CT154" s="129">
        <v>281.60883173433717</v>
      </c>
      <c r="CU154" s="129">
        <v>281.60883173433717</v>
      </c>
      <c r="CV154" s="129">
        <v>281.60883173433717</v>
      </c>
      <c r="CW154" s="129">
        <v>281.60883173433717</v>
      </c>
      <c r="CX154" s="129">
        <v>281.60883173433717</v>
      </c>
      <c r="CY154" s="129">
        <v>281.60883173433717</v>
      </c>
      <c r="CZ154" s="129">
        <v>281.60883173433717</v>
      </c>
      <c r="DA154" s="129">
        <f>[6]TCHAD!CZ31</f>
        <v>281.60883173433717</v>
      </c>
      <c r="DB154" s="128">
        <v>284.42492005168054</v>
      </c>
      <c r="DC154" s="128">
        <v>287.24100836902392</v>
      </c>
      <c r="DD154" s="128">
        <v>284.42492005168054</v>
      </c>
      <c r="DE154" s="128">
        <v>284.42492005168054</v>
      </c>
      <c r="DF154" s="128">
        <v>287.24100836902392</v>
      </c>
      <c r="DG154" s="128">
        <v>284.42492005168054</v>
      </c>
      <c r="DH154" s="128">
        <v>284.42492005168054</v>
      </c>
      <c r="DI154" s="128">
        <v>287.24100836902392</v>
      </c>
      <c r="DJ154" s="128">
        <v>284.42492005168054</v>
      </c>
      <c r="DK154" s="128">
        <v>284.42492005168054</v>
      </c>
      <c r="DL154" s="128">
        <v>287.24100836902392</v>
      </c>
      <c r="DM154" s="128">
        <v>284.42492005168054</v>
      </c>
      <c r="DN154" s="130">
        <f>[6]TCHAD!DM31</f>
        <v>287.24100836902392</v>
      </c>
      <c r="DO154" s="128">
        <v>284.42492005168054</v>
      </c>
      <c r="DP154" s="128">
        <v>298.73064870378488</v>
      </c>
      <c r="DQ154" s="128">
        <v>298.73064870378488</v>
      </c>
      <c r="DR154" s="128">
        <v>298.73064870378488</v>
      </c>
      <c r="DS154" s="128">
        <v>298.73064870378488</v>
      </c>
      <c r="DT154" s="128">
        <v>298.73064870378488</v>
      </c>
      <c r="DU154" s="128">
        <v>298.73064870378488</v>
      </c>
      <c r="DV154" s="131">
        <f>[6]TCHAD!DW31</f>
        <v>298.73064870378488</v>
      </c>
      <c r="DW154" s="132">
        <f>[6]TCHAD!DX31</f>
        <v>298.73064870378488</v>
      </c>
      <c r="DX154" s="133">
        <f>[6]TCHAD!DY31</f>
        <v>298.73064870378488</v>
      </c>
      <c r="DZ154" s="128">
        <f>[6]TCHAD!EA31</f>
        <v>313.66718113897412</v>
      </c>
      <c r="EC154" s="128">
        <f>[6]TCHAD!ED31</f>
        <v>329.35054019592286</v>
      </c>
      <c r="EF154" s="128">
        <f>[6]TCHAD!EG31</f>
        <v>345.81806720571905</v>
      </c>
      <c r="EI154" s="128">
        <f>[6]TCHAD!EJ31</f>
        <v>363.10897056600504</v>
      </c>
      <c r="EL154" s="128">
        <f>[6]TCHAD!EM31</f>
        <v>381.26441909430531</v>
      </c>
      <c r="EO154" s="128">
        <f>[6]TCHAD!EP31</f>
        <v>400.3276400490206</v>
      </c>
    </row>
    <row r="155" spans="1:145" ht="15.5" x14ac:dyDescent="0.35">
      <c r="A155" s="56" t="s">
        <v>98</v>
      </c>
      <c r="B155" s="134">
        <v>1E-8</v>
      </c>
      <c r="C155" s="134" t="str">
        <f>+[6]TCHAD!E39</f>
        <v>...</v>
      </c>
      <c r="D155" s="134" t="str">
        <f>+[6]TCHAD!F39</f>
        <v>...</v>
      </c>
      <c r="E155" s="134" t="str">
        <f>+[6]TCHAD!G39</f>
        <v>...</v>
      </c>
      <c r="F155" s="134" t="str">
        <f>+[6]TCHAD!H39</f>
        <v>...</v>
      </c>
      <c r="G155" s="134" t="str">
        <f>+[6]TCHAD!I39</f>
        <v>...</v>
      </c>
      <c r="H155" s="134" t="str">
        <f>+[6]TCHAD!J39</f>
        <v>...</v>
      </c>
      <c r="I155" s="128">
        <f>+[6]TCHAD!K39</f>
        <v>8.5</v>
      </c>
      <c r="J155" s="128">
        <f>+[6]TCHAD!L39</f>
        <v>12.7</v>
      </c>
      <c r="K155" s="128">
        <f>+[6]TCHAD!M39</f>
        <v>10.199999999999999</v>
      </c>
      <c r="L155" s="128">
        <f>+[6]TCHAD!N39</f>
        <v>11</v>
      </c>
      <c r="M155" s="128">
        <f>+[6]TCHAD!O39</f>
        <v>11</v>
      </c>
      <c r="N155" s="128">
        <f>+[6]TCHAD!P39</f>
        <v>12</v>
      </c>
      <c r="O155" s="128">
        <f>+[6]TCHAD!Q39</f>
        <v>12.1</v>
      </c>
      <c r="P155" s="128">
        <f>+[6]TCHAD!R39</f>
        <v>13</v>
      </c>
      <c r="Q155" s="128">
        <f>+[6]TCHAD!S39</f>
        <v>14</v>
      </c>
      <c r="R155" s="128">
        <f>+[6]TCHAD!T39</f>
        <v>14.5</v>
      </c>
      <c r="S155" s="128">
        <f>+[6]TCHAD!U39</f>
        <v>15.671999999999999</v>
      </c>
      <c r="T155" s="128">
        <f>+[6]TCHAD!V39</f>
        <v>20.042698399999999</v>
      </c>
      <c r="U155" s="128">
        <f>+[6]TCHAD!W39</f>
        <v>25.039887970479999</v>
      </c>
      <c r="V155" s="128">
        <f>+[6]TCHAD!X39</f>
        <v>13.05</v>
      </c>
      <c r="W155" s="128">
        <f>+[6]TCHAD!Y39</f>
        <v>14.925000000000001</v>
      </c>
      <c r="X155" s="128">
        <f>+[6]TCHAD!Z39</f>
        <v>15.239897500000001</v>
      </c>
      <c r="Y155" s="128">
        <f>+[6]TCHAD!AA39</f>
        <v>14.577</v>
      </c>
      <c r="Z155" s="128">
        <f>+[6]TCHAD!AB39</f>
        <v>19.044</v>
      </c>
      <c r="AA155" s="128">
        <f>+[6]TCHAD!AC39</f>
        <v>25.436</v>
      </c>
      <c r="AB155" s="128">
        <f>+[6]TCHAD!AD39</f>
        <v>22.990000000000006</v>
      </c>
      <c r="AC155" s="128">
        <f>+[6]TCHAD!AE39</f>
        <v>15.675000000000001</v>
      </c>
      <c r="AD155" s="128">
        <f>+[6]TCHAD!AF39</f>
        <v>15.675000000000001</v>
      </c>
      <c r="AE155" s="128">
        <f>+[6]TCHAD!AH39</f>
        <v>31.318999999999999</v>
      </c>
      <c r="AF155" s="128">
        <v>40</v>
      </c>
      <c r="AG155" s="128">
        <v>40</v>
      </c>
      <c r="AH155" s="128">
        <v>40</v>
      </c>
      <c r="AI155" s="128">
        <v>40</v>
      </c>
      <c r="AJ155" s="129">
        <f>+[6]TCHAD!AM39</f>
        <v>45.5</v>
      </c>
      <c r="AK155" s="129">
        <v>50</v>
      </c>
      <c r="AL155" s="129">
        <v>50</v>
      </c>
      <c r="AM155" s="129">
        <v>50</v>
      </c>
      <c r="AN155" s="129">
        <v>50</v>
      </c>
      <c r="AO155" s="129">
        <f>+[6]TCHAD!AR39</f>
        <v>47</v>
      </c>
      <c r="AP155" s="129">
        <v>50</v>
      </c>
      <c r="AQ155" s="129">
        <v>50</v>
      </c>
      <c r="AR155" s="129">
        <v>50</v>
      </c>
      <c r="AS155" s="129">
        <f>+[6]TCHAD!AV39</f>
        <v>47.94</v>
      </c>
      <c r="AT155" s="129">
        <v>53.191489361702125</v>
      </c>
      <c r="AU155" s="129">
        <v>53.191489361702125</v>
      </c>
      <c r="AV155" s="129">
        <v>53.191489361702125</v>
      </c>
      <c r="AW155" s="129">
        <v>53.191489361702125</v>
      </c>
      <c r="AX155" s="129">
        <f>+[6]TCHAD!BA39</f>
        <v>48.898000000000003</v>
      </c>
      <c r="AY155" s="129"/>
      <c r="AZ155" s="129">
        <v>56.586690810321407</v>
      </c>
      <c r="BA155" s="129">
        <v>56.586690810321407</v>
      </c>
      <c r="BB155" s="129">
        <v>56.586690810321407</v>
      </c>
      <c r="BC155" s="129">
        <v>56.586690810321407</v>
      </c>
      <c r="BD155" s="129">
        <v>56.586690810321407</v>
      </c>
      <c r="BE155" s="129">
        <v>56.586690810321407</v>
      </c>
      <c r="BF155" s="129">
        <f>+[6]TCHAD!BH39</f>
        <v>49.875999999999998</v>
      </c>
      <c r="BG155" s="129">
        <v>50.874000000000002</v>
      </c>
      <c r="BH155" s="129">
        <v>50.874000000000002</v>
      </c>
      <c r="BI155" s="129">
        <v>50.874000000000002</v>
      </c>
      <c r="BJ155" s="129">
        <v>50.874000000000002</v>
      </c>
      <c r="BK155" s="129">
        <v>50.874000000000002</v>
      </c>
      <c r="BL155" s="129">
        <v>50.874000000000002</v>
      </c>
      <c r="BM155" s="129">
        <v>50.874000000000002</v>
      </c>
      <c r="BN155" s="129">
        <v>50.874000000000002</v>
      </c>
      <c r="BO155" s="129">
        <f>+[6]TCHAD!BQ39</f>
        <v>50.874000000000002</v>
      </c>
      <c r="BP155" s="129">
        <v>51.993000000000002</v>
      </c>
      <c r="BQ155" s="129">
        <v>51.993000000000002</v>
      </c>
      <c r="BR155" s="129">
        <v>50.849153999999999</v>
      </c>
      <c r="BS155" s="129">
        <v>49.754772000000003</v>
      </c>
      <c r="BT155" s="129">
        <v>50.849153999999999</v>
      </c>
      <c r="BU155" s="129">
        <v>49.754772000000003</v>
      </c>
      <c r="BV155" s="129">
        <v>49.754772000000003</v>
      </c>
      <c r="BW155" s="129">
        <v>50.849153999999999</v>
      </c>
      <c r="BX155" s="129">
        <v>49.754772000000003</v>
      </c>
      <c r="BY155" s="129">
        <v>49.754772000000003</v>
      </c>
      <c r="BZ155" s="128">
        <v>50.849153999999999</v>
      </c>
      <c r="CA155" s="129">
        <f>+[6]TCHAD!CC39</f>
        <v>50.849153999999999</v>
      </c>
      <c r="CB155" s="129">
        <v>55.577550000000002</v>
      </c>
      <c r="CC155" s="129">
        <v>52.930999999999997</v>
      </c>
      <c r="CD155" s="129">
        <v>50.284449999999993</v>
      </c>
      <c r="CE155" s="129">
        <v>55.577550000000002</v>
      </c>
      <c r="CF155" s="129">
        <v>52.930999999999997</v>
      </c>
      <c r="CG155" s="129">
        <v>50.284449999999993</v>
      </c>
      <c r="CH155" s="129">
        <v>52.930999999999997</v>
      </c>
      <c r="CI155" s="129">
        <v>52.930999999999997</v>
      </c>
      <c r="CJ155" s="128">
        <v>52.930999999999997</v>
      </c>
      <c r="CK155" s="128">
        <v>52.930999999999997</v>
      </c>
      <c r="CL155" s="129">
        <f>+[6]TCHAD!CN39</f>
        <v>54.305999999999997</v>
      </c>
      <c r="CM155" s="129">
        <v>54.055</v>
      </c>
      <c r="CN155" s="129">
        <v>54.055</v>
      </c>
      <c r="CO155" s="129">
        <v>54.055</v>
      </c>
      <c r="CP155" s="129">
        <v>54.055</v>
      </c>
      <c r="CQ155" s="129">
        <v>54.055</v>
      </c>
      <c r="CR155" s="129">
        <v>51.352249999999998</v>
      </c>
      <c r="CS155" s="129">
        <v>54.055</v>
      </c>
      <c r="CT155" s="129">
        <v>54.055</v>
      </c>
      <c r="CU155" s="129">
        <v>51.352249999999998</v>
      </c>
      <c r="CV155" s="129">
        <v>54.055</v>
      </c>
      <c r="CW155" s="129">
        <v>54.055</v>
      </c>
      <c r="CX155" s="129">
        <v>54.055</v>
      </c>
      <c r="CY155" s="129">
        <v>54.055</v>
      </c>
      <c r="CZ155" s="129">
        <v>52.9739</v>
      </c>
      <c r="DA155" s="129">
        <f>+[6]TCHAD!CZ39</f>
        <v>48.707999999999998</v>
      </c>
      <c r="DB155" s="128">
        <v>54.055</v>
      </c>
      <c r="DC155" s="128">
        <v>54.055</v>
      </c>
      <c r="DD155" s="128">
        <v>52.9739</v>
      </c>
      <c r="DE155" s="128">
        <v>54.055</v>
      </c>
      <c r="DF155" s="128">
        <v>54.055</v>
      </c>
      <c r="DG155" s="128">
        <v>54.055</v>
      </c>
      <c r="DH155" s="128">
        <v>54.055</v>
      </c>
      <c r="DI155" s="128">
        <v>54.055</v>
      </c>
      <c r="DJ155" s="128">
        <v>52.9739</v>
      </c>
      <c r="DK155" s="128">
        <v>54.055</v>
      </c>
      <c r="DL155" s="128">
        <v>54.055</v>
      </c>
      <c r="DM155" s="128">
        <v>52.9739</v>
      </c>
      <c r="DN155" s="130">
        <f>+[6]TCHAD!DM39</f>
        <v>54.305999999999997</v>
      </c>
      <c r="DO155" s="128">
        <v>52.9739</v>
      </c>
      <c r="DP155" s="128">
        <v>54.055</v>
      </c>
      <c r="DQ155" s="128">
        <v>54.055</v>
      </c>
      <c r="DR155" s="128">
        <v>54.055</v>
      </c>
      <c r="DS155" s="128">
        <v>59.872365000000002</v>
      </c>
      <c r="DT155" s="128">
        <v>57.021299999999997</v>
      </c>
      <c r="DU155" s="128">
        <v>57.021299999999997</v>
      </c>
      <c r="DV155" s="131">
        <f>+[6]TCHAD!DW39</f>
        <v>59.872365000000002</v>
      </c>
      <c r="DW155" s="132">
        <f>+[6]TCHAD!DX39</f>
        <v>57.021299999999997</v>
      </c>
      <c r="DX155" s="133">
        <f>+[6]TCHAD!DY39</f>
        <v>55.880873999999999</v>
      </c>
      <c r="DZ155" s="128">
        <f>+[6]TCHAD!EA39</f>
        <v>61.583004000000003</v>
      </c>
      <c r="EC155" s="128">
        <f>+[6]TCHAD!ED39</f>
        <v>64.662154200000003</v>
      </c>
      <c r="EF155" s="128">
        <f>+[6]TCHAD!EG39</f>
        <v>67.895261910000002</v>
      </c>
      <c r="EI155" s="128">
        <f>+[6]TCHAD!EJ39</f>
        <v>71.290025005499999</v>
      </c>
      <c r="EL155" s="128">
        <f>+[6]TCHAD!EM39</f>
        <v>74.854526255774999</v>
      </c>
      <c r="EO155" s="128">
        <f>+[6]TCHAD!EP39</f>
        <v>78.597252568563746</v>
      </c>
    </row>
    <row r="156" spans="1:145" ht="15.5" x14ac:dyDescent="0.35">
      <c r="A156" s="12" t="s">
        <v>1</v>
      </c>
      <c r="B156" s="108" t="s">
        <v>1</v>
      </c>
      <c r="C156" s="12" t="s">
        <v>1</v>
      </c>
      <c r="D156" s="12" t="s">
        <v>1</v>
      </c>
      <c r="E156" s="12" t="s">
        <v>1</v>
      </c>
      <c r="F156" s="12" t="s">
        <v>1</v>
      </c>
      <c r="G156" s="12" t="s">
        <v>1</v>
      </c>
      <c r="H156" s="12" t="s">
        <v>1</v>
      </c>
      <c r="I156" s="12" t="s">
        <v>1</v>
      </c>
      <c r="J156" s="12" t="s">
        <v>1</v>
      </c>
      <c r="K156" s="12" t="s">
        <v>1</v>
      </c>
      <c r="L156" s="12" t="s">
        <v>1</v>
      </c>
      <c r="M156" s="12" t="s">
        <v>1</v>
      </c>
      <c r="N156" s="12" t="s">
        <v>1</v>
      </c>
      <c r="O156" s="12" t="s">
        <v>1</v>
      </c>
      <c r="P156" s="12" t="s">
        <v>1</v>
      </c>
      <c r="Q156" s="12" t="s">
        <v>1</v>
      </c>
      <c r="R156" s="12" t="s">
        <v>1</v>
      </c>
      <c r="S156" s="12" t="s">
        <v>1</v>
      </c>
      <c r="T156" s="12" t="s">
        <v>1</v>
      </c>
      <c r="U156" s="12" t="s">
        <v>1</v>
      </c>
      <c r="V156" s="109" t="s">
        <v>1</v>
      </c>
      <c r="W156" s="109" t="s">
        <v>1</v>
      </c>
      <c r="X156" s="110" t="s">
        <v>1</v>
      </c>
      <c r="Y156" s="110" t="s">
        <v>1</v>
      </c>
      <c r="Z156" s="109" t="s">
        <v>1</v>
      </c>
      <c r="AA156" s="109" t="s">
        <v>1</v>
      </c>
      <c r="AB156" s="109" t="s">
        <v>1</v>
      </c>
      <c r="AC156" s="109" t="s">
        <v>1</v>
      </c>
      <c r="AD156" s="109" t="s">
        <v>1</v>
      </c>
      <c r="AE156" s="109" t="s">
        <v>1</v>
      </c>
      <c r="AF156" s="109" t="s">
        <v>1</v>
      </c>
      <c r="AG156" s="109" t="s">
        <v>1</v>
      </c>
      <c r="AH156" s="109" t="s">
        <v>1</v>
      </c>
      <c r="AI156" s="109" t="s">
        <v>1</v>
      </c>
      <c r="AJ156" s="110" t="s">
        <v>1</v>
      </c>
      <c r="AK156" s="110" t="s">
        <v>1</v>
      </c>
      <c r="AL156" s="110" t="s">
        <v>1</v>
      </c>
      <c r="AM156" s="110" t="s">
        <v>1</v>
      </c>
      <c r="AN156" s="110" t="s">
        <v>1</v>
      </c>
      <c r="AO156" s="110" t="s">
        <v>1</v>
      </c>
      <c r="AP156" s="110" t="s">
        <v>1</v>
      </c>
      <c r="AQ156" s="110" t="s">
        <v>1</v>
      </c>
      <c r="AR156" s="110" t="s">
        <v>1</v>
      </c>
      <c r="AS156" s="110" t="s">
        <v>1</v>
      </c>
      <c r="AT156" s="110" t="s">
        <v>1</v>
      </c>
      <c r="AU156" s="110" t="s">
        <v>1</v>
      </c>
      <c r="AV156" s="110" t="s">
        <v>1</v>
      </c>
      <c r="AW156" s="110" t="s">
        <v>1</v>
      </c>
      <c r="AX156" s="110" t="s">
        <v>1</v>
      </c>
      <c r="AY156" s="110"/>
      <c r="AZ156" s="110" t="s">
        <v>1</v>
      </c>
      <c r="BA156" s="110" t="s">
        <v>1</v>
      </c>
      <c r="BB156" s="110" t="s">
        <v>1</v>
      </c>
      <c r="BC156" s="110" t="s">
        <v>1</v>
      </c>
      <c r="BD156" s="110" t="s">
        <v>1</v>
      </c>
      <c r="BE156" s="110" t="s">
        <v>1</v>
      </c>
      <c r="BF156" s="110" t="s">
        <v>1</v>
      </c>
      <c r="BG156" s="110" t="s">
        <v>1</v>
      </c>
      <c r="BH156" s="110" t="s">
        <v>1</v>
      </c>
      <c r="BI156" s="110" t="s">
        <v>1</v>
      </c>
      <c r="BJ156" s="110" t="s">
        <v>1</v>
      </c>
      <c r="BK156" s="110" t="s">
        <v>1</v>
      </c>
      <c r="BL156" s="110" t="s">
        <v>1</v>
      </c>
      <c r="BM156" s="110" t="s">
        <v>1</v>
      </c>
      <c r="BN156" s="110" t="s">
        <v>1</v>
      </c>
      <c r="BO156" s="110" t="s">
        <v>1</v>
      </c>
      <c r="BP156" s="110" t="s">
        <v>1</v>
      </c>
      <c r="BQ156" s="110" t="s">
        <v>1</v>
      </c>
      <c r="BR156" s="110" t="s">
        <v>1</v>
      </c>
      <c r="BS156" s="110" t="s">
        <v>1</v>
      </c>
      <c r="BT156" s="110" t="s">
        <v>1</v>
      </c>
      <c r="BU156" s="110" t="s">
        <v>1</v>
      </c>
      <c r="BV156" s="110" t="s">
        <v>1</v>
      </c>
      <c r="BW156" s="110" t="s">
        <v>1</v>
      </c>
      <c r="BX156" s="110" t="s">
        <v>1</v>
      </c>
      <c r="BY156" s="110" t="s">
        <v>1</v>
      </c>
      <c r="BZ156" s="109" t="s">
        <v>1</v>
      </c>
      <c r="CA156" s="110" t="s">
        <v>1</v>
      </c>
      <c r="CB156" s="110" t="s">
        <v>1</v>
      </c>
      <c r="CC156" s="110" t="s">
        <v>1</v>
      </c>
      <c r="CD156" s="110" t="s">
        <v>1</v>
      </c>
      <c r="CE156" s="110" t="s">
        <v>1</v>
      </c>
      <c r="CF156" s="110" t="s">
        <v>1</v>
      </c>
      <c r="CG156" s="110" t="s">
        <v>1</v>
      </c>
      <c r="CH156" s="110" t="s">
        <v>1</v>
      </c>
      <c r="CI156" s="110" t="s">
        <v>1</v>
      </c>
      <c r="CJ156" s="109" t="s">
        <v>1</v>
      </c>
      <c r="CK156" s="109" t="s">
        <v>1</v>
      </c>
      <c r="CL156" s="110" t="s">
        <v>1</v>
      </c>
      <c r="CM156" s="110" t="s">
        <v>1</v>
      </c>
      <c r="CN156" s="110" t="s">
        <v>1</v>
      </c>
      <c r="CO156" s="110" t="s">
        <v>1</v>
      </c>
      <c r="CP156" s="110" t="s">
        <v>1</v>
      </c>
      <c r="CQ156" s="110" t="s">
        <v>1</v>
      </c>
      <c r="CR156" s="110" t="s">
        <v>1</v>
      </c>
      <c r="CS156" s="110" t="s">
        <v>1</v>
      </c>
      <c r="CT156" s="110" t="s">
        <v>1</v>
      </c>
      <c r="CU156" s="110" t="s">
        <v>1</v>
      </c>
      <c r="CV156" s="110" t="s">
        <v>1</v>
      </c>
      <c r="CW156" s="110" t="s">
        <v>1</v>
      </c>
      <c r="CX156" s="110" t="s">
        <v>1</v>
      </c>
      <c r="CY156" s="110" t="s">
        <v>1</v>
      </c>
      <c r="CZ156" s="110" t="s">
        <v>1</v>
      </c>
      <c r="DA156" s="110" t="s">
        <v>1</v>
      </c>
      <c r="DB156" s="109" t="s">
        <v>1</v>
      </c>
      <c r="DC156" s="109" t="s">
        <v>1</v>
      </c>
      <c r="DD156" s="109" t="s">
        <v>1</v>
      </c>
      <c r="DE156" s="109" t="s">
        <v>1</v>
      </c>
      <c r="DF156" s="109" t="s">
        <v>1</v>
      </c>
      <c r="DG156" s="109" t="s">
        <v>1</v>
      </c>
      <c r="DH156" s="109" t="s">
        <v>1</v>
      </c>
      <c r="DI156" s="109" t="s">
        <v>1</v>
      </c>
      <c r="DJ156" s="109" t="s">
        <v>1</v>
      </c>
      <c r="DK156" s="109" t="s">
        <v>1</v>
      </c>
      <c r="DL156" s="109" t="s">
        <v>1</v>
      </c>
      <c r="DM156" s="109" t="s">
        <v>1</v>
      </c>
      <c r="DN156" s="111" t="s">
        <v>1</v>
      </c>
      <c r="DO156" s="109" t="s">
        <v>1</v>
      </c>
      <c r="DP156" s="109" t="s">
        <v>1</v>
      </c>
      <c r="DQ156" s="109" t="s">
        <v>1</v>
      </c>
      <c r="DR156" s="109" t="s">
        <v>1</v>
      </c>
      <c r="DS156" s="109" t="s">
        <v>1</v>
      </c>
      <c r="DT156" s="109" t="s">
        <v>1</v>
      </c>
      <c r="DU156" s="109" t="s">
        <v>1</v>
      </c>
      <c r="DV156" s="112" t="s">
        <v>1</v>
      </c>
      <c r="DW156" s="113" t="s">
        <v>1</v>
      </c>
      <c r="DX156" s="114" t="s">
        <v>1</v>
      </c>
      <c r="DZ156" s="109" t="s">
        <v>1</v>
      </c>
      <c r="EC156" s="109" t="s">
        <v>1</v>
      </c>
      <c r="EF156" s="109" t="s">
        <v>1</v>
      </c>
      <c r="EI156" s="109" t="s">
        <v>1</v>
      </c>
      <c r="EL156" s="109" t="s">
        <v>1</v>
      </c>
      <c r="EO156" s="109" t="s">
        <v>1</v>
      </c>
    </row>
    <row r="157" spans="1:145" ht="15.5" x14ac:dyDescent="0.35">
      <c r="A157" s="56" t="s">
        <v>108</v>
      </c>
      <c r="B157" s="115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</row>
    <row r="158" spans="1:145" ht="15.5" x14ac:dyDescent="0.35">
      <c r="A158" s="116"/>
      <c r="B158" s="115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</row>
    <row r="159" spans="1:145" ht="15.5" x14ac:dyDescent="0.35">
      <c r="A159" s="56"/>
      <c r="B159" s="115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</row>
    <row r="160" spans="1:145" ht="15.5" x14ac:dyDescent="0.35">
      <c r="A160" s="56"/>
      <c r="B160" s="115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</row>
    <row r="161" spans="1:145" ht="15.5" x14ac:dyDescent="0.35">
      <c r="A161" s="56"/>
      <c r="B161" s="115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</row>
    <row r="162" spans="1:145" ht="15.5" x14ac:dyDescent="0.35">
      <c r="A162" s="56"/>
      <c r="B162" s="115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</row>
    <row r="163" spans="1:145" ht="15.5" x14ac:dyDescent="0.35">
      <c r="A163" s="56"/>
      <c r="B163" s="115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</row>
    <row r="164" spans="1:145" ht="15.5" x14ac:dyDescent="0.35">
      <c r="A164" s="56"/>
      <c r="B164" s="115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</row>
    <row r="165" spans="1:145" ht="15.5" x14ac:dyDescent="0.35">
      <c r="A165" s="56"/>
      <c r="B165" s="115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</row>
    <row r="166" spans="1:145" ht="15.5" x14ac:dyDescent="0.35">
      <c r="A166" s="56"/>
      <c r="B166" s="115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</row>
    <row r="167" spans="1:145" ht="15.5" x14ac:dyDescent="0.35">
      <c r="A167" s="56"/>
      <c r="B167" s="115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</row>
    <row r="168" spans="1:145" ht="15.5" x14ac:dyDescent="0.35">
      <c r="A168" s="56"/>
      <c r="B168" s="115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</row>
    <row r="169" spans="1:145" ht="15.5" x14ac:dyDescent="0.35">
      <c r="A169" s="27"/>
      <c r="B169" s="27"/>
      <c r="C169" s="27"/>
      <c r="D169" s="27"/>
      <c r="E169" s="140"/>
      <c r="F169" s="27"/>
      <c r="G169" s="27"/>
      <c r="I169" s="27"/>
      <c r="L169" s="27"/>
      <c r="N169" s="27"/>
      <c r="O169" s="27"/>
      <c r="P169" s="27"/>
      <c r="Q169" s="27"/>
      <c r="Y169" s="27" t="s">
        <v>109</v>
      </c>
    </row>
    <row r="170" spans="1:145" ht="15.5" x14ac:dyDescent="0.35">
      <c r="A170" s="27"/>
      <c r="B170" s="27"/>
      <c r="C170" s="27"/>
      <c r="D170" s="117"/>
      <c r="E170" s="117"/>
      <c r="F170" s="27"/>
      <c r="G170" s="27"/>
      <c r="I170" s="117"/>
      <c r="L170" s="27"/>
      <c r="N170" s="27"/>
      <c r="O170" s="27"/>
      <c r="P170" s="27"/>
      <c r="Q170" s="27"/>
      <c r="Y170" s="118">
        <f ca="1">NOW()</f>
        <v>45628.398694444448</v>
      </c>
    </row>
    <row r="171" spans="1:145" ht="15.5" x14ac:dyDescent="0.35">
      <c r="A171" s="27"/>
      <c r="B171" s="27"/>
      <c r="C171" s="27"/>
      <c r="D171" s="119"/>
      <c r="E171" s="119"/>
      <c r="F171" s="27"/>
      <c r="G171" s="27"/>
      <c r="I171" s="119"/>
      <c r="L171" s="27"/>
      <c r="N171" s="27"/>
      <c r="O171" s="27"/>
      <c r="P171" s="27"/>
      <c r="Q171" s="27"/>
      <c r="Y171" s="119">
        <f ca="1">NOW()</f>
        <v>45628.398694444448</v>
      </c>
      <c r="AP171" s="39"/>
      <c r="AQ171" s="39"/>
      <c r="AR171" s="39"/>
      <c r="AS171" s="39"/>
    </row>
    <row r="172" spans="1:145" ht="8.15" customHeight="1" x14ac:dyDescent="0.35">
      <c r="A172" s="12" t="s">
        <v>1</v>
      </c>
      <c r="B172" s="12" t="s">
        <v>1</v>
      </c>
      <c r="C172" s="12" t="s">
        <v>1</v>
      </c>
      <c r="D172" s="12" t="s">
        <v>1</v>
      </c>
      <c r="E172" s="12" t="s">
        <v>1</v>
      </c>
      <c r="F172" s="12" t="s">
        <v>1</v>
      </c>
      <c r="G172" s="12" t="s">
        <v>1</v>
      </c>
      <c r="H172" s="12" t="s">
        <v>1</v>
      </c>
      <c r="I172" s="12" t="s">
        <v>1</v>
      </c>
      <c r="J172" s="12" t="s">
        <v>1</v>
      </c>
      <c r="K172" s="12" t="s">
        <v>1</v>
      </c>
      <c r="L172" s="12" t="s">
        <v>1</v>
      </c>
      <c r="M172" s="12" t="s">
        <v>1</v>
      </c>
      <c r="N172" s="12" t="s">
        <v>1</v>
      </c>
      <c r="O172" s="12" t="s">
        <v>1</v>
      </c>
      <c r="P172" s="12" t="s">
        <v>1</v>
      </c>
      <c r="Q172" s="12" t="str">
        <f>+Q$4</f>
        <v>-</v>
      </c>
      <c r="R172" s="12" t="str">
        <f>+R$4</f>
        <v>-</v>
      </c>
      <c r="S172" s="12" t="str">
        <f>+S$4</f>
        <v>-</v>
      </c>
      <c r="T172" s="12" t="str">
        <f>+T$4</f>
        <v>-</v>
      </c>
      <c r="U172" s="12" t="s">
        <v>1</v>
      </c>
      <c r="V172" s="12" t="s">
        <v>1</v>
      </c>
      <c r="W172" s="12" t="s">
        <v>1</v>
      </c>
      <c r="X172" s="13" t="s">
        <v>1</v>
      </c>
      <c r="Y172" s="13" t="s">
        <v>1</v>
      </c>
      <c r="Z172" s="12" t="s">
        <v>1</v>
      </c>
      <c r="AA172" s="12" t="s">
        <v>1</v>
      </c>
      <c r="AB172" s="12" t="s">
        <v>1</v>
      </c>
      <c r="AC172" s="12" t="s">
        <v>1</v>
      </c>
      <c r="AD172" s="12" t="s">
        <v>1</v>
      </c>
      <c r="AE172" s="12" t="s">
        <v>1</v>
      </c>
      <c r="AF172" s="12" t="s">
        <v>1</v>
      </c>
      <c r="AG172" s="12" t="s">
        <v>1</v>
      </c>
      <c r="AH172" s="12" t="s">
        <v>1</v>
      </c>
      <c r="AI172" s="12" t="s">
        <v>1</v>
      </c>
      <c r="AJ172" s="13" t="s">
        <v>1</v>
      </c>
      <c r="AK172" s="13" t="s">
        <v>1</v>
      </c>
      <c r="AL172" s="13" t="s">
        <v>1</v>
      </c>
      <c r="AM172" s="13" t="s">
        <v>1</v>
      </c>
      <c r="AN172" s="13" t="s">
        <v>1</v>
      </c>
      <c r="AO172" s="13" t="s">
        <v>1</v>
      </c>
      <c r="AP172" s="13" t="s">
        <v>1</v>
      </c>
      <c r="AQ172" s="13" t="s">
        <v>1</v>
      </c>
      <c r="AR172" s="13" t="s">
        <v>1</v>
      </c>
      <c r="AS172" s="13" t="s">
        <v>1</v>
      </c>
      <c r="AT172" s="13" t="s">
        <v>1</v>
      </c>
      <c r="AU172" s="13" t="s">
        <v>1</v>
      </c>
      <c r="AV172" s="13" t="s">
        <v>1</v>
      </c>
      <c r="AW172" s="13" t="s">
        <v>1</v>
      </c>
      <c r="AX172" s="13" t="s">
        <v>1</v>
      </c>
      <c r="AY172" s="13"/>
      <c r="AZ172" s="13" t="s">
        <v>1</v>
      </c>
      <c r="BA172" s="13" t="s">
        <v>1</v>
      </c>
      <c r="BB172" s="13" t="s">
        <v>1</v>
      </c>
      <c r="BC172" s="13" t="s">
        <v>1</v>
      </c>
      <c r="BD172" s="13" t="s">
        <v>1</v>
      </c>
      <c r="BE172" s="13" t="s">
        <v>1</v>
      </c>
      <c r="BF172" s="13" t="s">
        <v>1</v>
      </c>
      <c r="BG172" s="13" t="s">
        <v>1</v>
      </c>
      <c r="BH172" s="13" t="s">
        <v>1</v>
      </c>
      <c r="BI172" s="13" t="s">
        <v>1</v>
      </c>
      <c r="BJ172" s="13" t="s">
        <v>1</v>
      </c>
      <c r="BK172" s="13" t="s">
        <v>1</v>
      </c>
      <c r="BL172" s="13" t="s">
        <v>1</v>
      </c>
      <c r="BM172" s="13" t="s">
        <v>1</v>
      </c>
      <c r="BN172" s="13" t="s">
        <v>1</v>
      </c>
      <c r="BO172" s="13" t="s">
        <v>1</v>
      </c>
      <c r="BP172" s="13" t="s">
        <v>1</v>
      </c>
      <c r="BQ172" s="13" t="s">
        <v>1</v>
      </c>
      <c r="BR172" s="13" t="s">
        <v>1</v>
      </c>
      <c r="BS172" s="13" t="s">
        <v>1</v>
      </c>
      <c r="BT172" s="13" t="s">
        <v>1</v>
      </c>
      <c r="BU172" s="13" t="s">
        <v>1</v>
      </c>
      <c r="BV172" s="13" t="s">
        <v>1</v>
      </c>
      <c r="BW172" s="13" t="s">
        <v>1</v>
      </c>
      <c r="BX172" s="13" t="s">
        <v>1</v>
      </c>
      <c r="BY172" s="13" t="s">
        <v>1</v>
      </c>
      <c r="BZ172" s="12" t="s">
        <v>1</v>
      </c>
      <c r="CA172" s="13" t="s">
        <v>1</v>
      </c>
      <c r="CB172" s="13" t="s">
        <v>1</v>
      </c>
      <c r="CC172" s="13" t="s">
        <v>1</v>
      </c>
      <c r="CD172" s="13" t="s">
        <v>1</v>
      </c>
      <c r="CE172" s="13" t="s">
        <v>1</v>
      </c>
      <c r="CF172" s="13" t="s">
        <v>1</v>
      </c>
      <c r="CG172" s="13" t="s">
        <v>1</v>
      </c>
      <c r="CH172" s="13" t="s">
        <v>1</v>
      </c>
      <c r="CI172" s="13" t="s">
        <v>1</v>
      </c>
      <c r="CJ172" s="12" t="s">
        <v>1</v>
      </c>
      <c r="CK172" s="12" t="s">
        <v>1</v>
      </c>
      <c r="CL172" s="13" t="s">
        <v>1</v>
      </c>
      <c r="CM172" s="13" t="s">
        <v>1</v>
      </c>
      <c r="CN172" s="13" t="s">
        <v>1</v>
      </c>
      <c r="CO172" s="13" t="s">
        <v>1</v>
      </c>
      <c r="CP172" s="13" t="s">
        <v>1</v>
      </c>
      <c r="CQ172" s="13" t="s">
        <v>1</v>
      </c>
      <c r="CR172" s="13" t="s">
        <v>1</v>
      </c>
      <c r="CS172" s="13" t="s">
        <v>1</v>
      </c>
      <c r="CT172" s="13" t="s">
        <v>1</v>
      </c>
      <c r="CU172" s="13" t="s">
        <v>1</v>
      </c>
      <c r="CV172" s="13" t="s">
        <v>1</v>
      </c>
      <c r="CW172" s="13" t="s">
        <v>1</v>
      </c>
      <c r="CX172" s="13" t="s">
        <v>1</v>
      </c>
      <c r="CY172" s="13" t="s">
        <v>1</v>
      </c>
      <c r="CZ172" s="13" t="s">
        <v>1</v>
      </c>
      <c r="DA172" s="13" t="s">
        <v>1</v>
      </c>
      <c r="DB172" s="12" t="s">
        <v>1</v>
      </c>
      <c r="DC172" s="12" t="s">
        <v>1</v>
      </c>
      <c r="DD172" s="12" t="s">
        <v>1</v>
      </c>
      <c r="DE172" s="12" t="s">
        <v>1</v>
      </c>
      <c r="DF172" s="12" t="s">
        <v>1</v>
      </c>
      <c r="DG172" s="12" t="s">
        <v>1</v>
      </c>
      <c r="DH172" s="12" t="s">
        <v>1</v>
      </c>
      <c r="DI172" s="12" t="s">
        <v>1</v>
      </c>
      <c r="DJ172" s="12" t="s">
        <v>1</v>
      </c>
      <c r="DK172" s="12" t="s">
        <v>1</v>
      </c>
      <c r="DL172" s="12" t="s">
        <v>1</v>
      </c>
      <c r="DM172" s="12" t="s">
        <v>1</v>
      </c>
      <c r="DN172" s="23" t="s">
        <v>1</v>
      </c>
      <c r="DO172" s="12" t="s">
        <v>1</v>
      </c>
      <c r="DP172" s="12" t="s">
        <v>1</v>
      </c>
      <c r="DQ172" s="12" t="s">
        <v>1</v>
      </c>
      <c r="DR172" s="12" t="s">
        <v>1</v>
      </c>
      <c r="DS172" s="12" t="s">
        <v>1</v>
      </c>
      <c r="DT172" s="12" t="s">
        <v>1</v>
      </c>
      <c r="DU172" s="12" t="s">
        <v>1</v>
      </c>
      <c r="DV172" s="24" t="s">
        <v>1</v>
      </c>
      <c r="DW172" s="25" t="s">
        <v>1</v>
      </c>
      <c r="DX172" s="26" t="s">
        <v>1</v>
      </c>
      <c r="DZ172" s="12" t="s">
        <v>1</v>
      </c>
      <c r="EC172" s="12" t="s">
        <v>1</v>
      </c>
      <c r="EF172" s="12" t="s">
        <v>1</v>
      </c>
      <c r="EI172" s="12" t="s">
        <v>1</v>
      </c>
      <c r="EL172" s="12" t="s">
        <v>1</v>
      </c>
      <c r="EO172" s="12" t="s">
        <v>1</v>
      </c>
    </row>
    <row r="173" spans="1:145" ht="15.5" x14ac:dyDescent="0.35">
      <c r="A173" s="14"/>
      <c r="B173" s="14" t="s">
        <v>2</v>
      </c>
      <c r="C173" s="14" t="s">
        <v>3</v>
      </c>
      <c r="D173" s="14" t="s">
        <v>4</v>
      </c>
      <c r="E173" s="14" t="s">
        <v>5</v>
      </c>
      <c r="F173" s="14" t="s">
        <v>6</v>
      </c>
      <c r="G173" s="14" t="s">
        <v>7</v>
      </c>
      <c r="H173" s="14" t="s">
        <v>8</v>
      </c>
      <c r="I173" s="14" t="s">
        <v>9</v>
      </c>
      <c r="J173" s="14" t="s">
        <v>10</v>
      </c>
      <c r="K173" s="15">
        <v>1996</v>
      </c>
      <c r="L173" s="15">
        <v>1997</v>
      </c>
      <c r="M173" s="16">
        <v>1998</v>
      </c>
      <c r="N173" s="16">
        <v>1999</v>
      </c>
      <c r="O173" s="16">
        <v>2000</v>
      </c>
      <c r="P173" s="16">
        <v>2001</v>
      </c>
      <c r="Q173" s="16">
        <v>2002</v>
      </c>
      <c r="R173" s="16">
        <v>2003</v>
      </c>
      <c r="S173" s="16">
        <v>2004</v>
      </c>
      <c r="T173" s="16">
        <v>2005</v>
      </c>
      <c r="U173" s="16">
        <v>2006</v>
      </c>
      <c r="V173" s="16">
        <v>2007</v>
      </c>
      <c r="W173" s="16">
        <v>2008</v>
      </c>
      <c r="X173" s="17">
        <v>2009</v>
      </c>
      <c r="Y173" s="17">
        <v>2010</v>
      </c>
      <c r="Z173" s="16">
        <f>Z5</f>
        <v>2011</v>
      </c>
      <c r="AA173" s="16">
        <v>2012</v>
      </c>
      <c r="AB173" s="16">
        <v>2013</v>
      </c>
      <c r="AC173" s="16">
        <v>2013</v>
      </c>
      <c r="AD173" s="16">
        <v>2013</v>
      </c>
      <c r="AE173" s="16">
        <v>2013</v>
      </c>
      <c r="AF173" s="16">
        <v>2014</v>
      </c>
      <c r="AG173" s="16">
        <v>2014</v>
      </c>
      <c r="AH173" s="16">
        <v>2014</v>
      </c>
      <c r="AI173" s="16">
        <v>2014</v>
      </c>
      <c r="AJ173" s="17">
        <v>2014</v>
      </c>
      <c r="AK173" s="17">
        <v>2015</v>
      </c>
      <c r="AL173" s="17">
        <v>2015</v>
      </c>
      <c r="AM173" s="17">
        <v>2015</v>
      </c>
      <c r="AN173" s="17">
        <v>2015</v>
      </c>
      <c r="AO173" s="17">
        <f>+AO$5</f>
        <v>2015</v>
      </c>
      <c r="AP173" s="17">
        <v>2016</v>
      </c>
      <c r="AQ173" s="17">
        <v>2016</v>
      </c>
      <c r="AR173" s="17">
        <v>2016</v>
      </c>
      <c r="AS173" s="17">
        <f>+AS$5</f>
        <v>2016</v>
      </c>
      <c r="AT173" s="17">
        <v>2017</v>
      </c>
      <c r="AU173" s="17">
        <v>2017</v>
      </c>
      <c r="AV173" s="17">
        <v>2017</v>
      </c>
      <c r="AW173" s="17">
        <v>2017</v>
      </c>
      <c r="AX173" s="17">
        <f>+AX$5</f>
        <v>2017</v>
      </c>
      <c r="AY173" s="17"/>
      <c r="AZ173" s="17">
        <v>2018</v>
      </c>
      <c r="BA173" s="17">
        <v>2018</v>
      </c>
      <c r="BB173" s="17">
        <v>2018</v>
      </c>
      <c r="BC173" s="17">
        <v>2018</v>
      </c>
      <c r="BD173" s="17">
        <v>2018</v>
      </c>
      <c r="BE173" s="17">
        <v>2018</v>
      </c>
      <c r="BF173" s="17">
        <f>+BF$5</f>
        <v>2018</v>
      </c>
      <c r="BG173" s="17">
        <v>2019</v>
      </c>
      <c r="BH173" s="17">
        <v>2019</v>
      </c>
      <c r="BI173" s="17">
        <v>2019</v>
      </c>
      <c r="BJ173" s="17">
        <v>2019</v>
      </c>
      <c r="BK173" s="17">
        <v>2019</v>
      </c>
      <c r="BL173" s="17">
        <v>2019</v>
      </c>
      <c r="BM173" s="17">
        <v>2019</v>
      </c>
      <c r="BN173" s="17">
        <v>2019</v>
      </c>
      <c r="BO173" s="17">
        <f>+BO$5</f>
        <v>2019</v>
      </c>
      <c r="BP173" s="17">
        <v>2020</v>
      </c>
      <c r="BQ173" s="17">
        <v>2020</v>
      </c>
      <c r="BR173" s="17">
        <v>2020</v>
      </c>
      <c r="BS173" s="17">
        <v>2020</v>
      </c>
      <c r="BT173" s="17">
        <v>2020</v>
      </c>
      <c r="BU173" s="17">
        <v>2020</v>
      </c>
      <c r="BV173" s="17">
        <v>2020</v>
      </c>
      <c r="BW173" s="17">
        <v>2020</v>
      </c>
      <c r="BX173" s="17">
        <v>2020</v>
      </c>
      <c r="BY173" s="17">
        <v>2020</v>
      </c>
      <c r="BZ173" s="16">
        <v>2020</v>
      </c>
      <c r="CA173" s="17">
        <f>+CA$5</f>
        <v>2020</v>
      </c>
      <c r="CB173" s="17">
        <v>2021</v>
      </c>
      <c r="CC173" s="17">
        <v>2021</v>
      </c>
      <c r="CD173" s="17">
        <v>2021</v>
      </c>
      <c r="CE173" s="17">
        <v>2021</v>
      </c>
      <c r="CF173" s="17">
        <v>2021</v>
      </c>
      <c r="CG173" s="17">
        <v>2021</v>
      </c>
      <c r="CH173" s="17">
        <v>2021</v>
      </c>
      <c r="CI173" s="17">
        <v>2021</v>
      </c>
      <c r="CJ173" s="16">
        <v>2021</v>
      </c>
      <c r="CK173" s="16">
        <v>2021</v>
      </c>
      <c r="CL173" s="17">
        <f>+CL$5</f>
        <v>2021</v>
      </c>
      <c r="CM173" s="17">
        <v>2022</v>
      </c>
      <c r="CN173" s="17">
        <v>2022</v>
      </c>
      <c r="CO173" s="17">
        <v>2022</v>
      </c>
      <c r="CP173" s="17">
        <v>2022</v>
      </c>
      <c r="CQ173" s="17">
        <v>2022</v>
      </c>
      <c r="CR173" s="17">
        <v>2022</v>
      </c>
      <c r="CS173" s="17">
        <v>2022</v>
      </c>
      <c r="CT173" s="17">
        <v>2022</v>
      </c>
      <c r="CU173" s="17">
        <v>2022</v>
      </c>
      <c r="CV173" s="17">
        <v>2022</v>
      </c>
      <c r="CW173" s="17">
        <v>2022</v>
      </c>
      <c r="CX173" s="17">
        <v>2022</v>
      </c>
      <c r="CY173" s="17">
        <v>2022</v>
      </c>
      <c r="CZ173" s="17">
        <v>2022</v>
      </c>
      <c r="DA173" s="17">
        <f t="shared" ref="DA173:DN173" si="92">+DA$5</f>
        <v>2022</v>
      </c>
      <c r="DB173" s="16">
        <v>2023</v>
      </c>
      <c r="DC173" s="16">
        <v>2023</v>
      </c>
      <c r="DD173" s="16">
        <v>2023</v>
      </c>
      <c r="DE173" s="16">
        <v>2023</v>
      </c>
      <c r="DF173" s="16">
        <v>2023</v>
      </c>
      <c r="DG173" s="16">
        <v>2023</v>
      </c>
      <c r="DH173" s="16">
        <v>2023</v>
      </c>
      <c r="DI173" s="16">
        <v>2023</v>
      </c>
      <c r="DJ173" s="16">
        <v>2023</v>
      </c>
      <c r="DK173" s="16">
        <v>2023</v>
      </c>
      <c r="DL173" s="16">
        <v>2023</v>
      </c>
      <c r="DM173" s="16">
        <v>2023</v>
      </c>
      <c r="DN173" s="19">
        <f t="shared" si="92"/>
        <v>2023</v>
      </c>
      <c r="DO173" s="16">
        <v>2023</v>
      </c>
      <c r="DP173" s="16">
        <v>2024</v>
      </c>
      <c r="DQ173" s="16">
        <v>2024</v>
      </c>
      <c r="DR173" s="16">
        <v>2024</v>
      </c>
      <c r="DS173" s="16">
        <v>2024</v>
      </c>
      <c r="DT173" s="16">
        <v>2024</v>
      </c>
      <c r="DU173" s="16">
        <v>2024</v>
      </c>
      <c r="DV173" s="20">
        <f>+DV$5</f>
        <v>2024</v>
      </c>
      <c r="DW173" s="21">
        <f>+DW$5</f>
        <v>2024</v>
      </c>
      <c r="DX173" s="22">
        <f>+DX$5</f>
        <v>2024</v>
      </c>
      <c r="DZ173" s="16">
        <f>+DZ$5</f>
        <v>2025</v>
      </c>
      <c r="EC173" s="16">
        <f>+EC$5</f>
        <v>2026</v>
      </c>
      <c r="EF173" s="16">
        <f>+EF$5</f>
        <v>2027</v>
      </c>
      <c r="EI173" s="16">
        <f>+EI$5</f>
        <v>2028</v>
      </c>
      <c r="EL173" s="16">
        <f>+EL$5</f>
        <v>2029</v>
      </c>
      <c r="EO173" s="16">
        <f>+EO$5</f>
        <v>2030</v>
      </c>
    </row>
    <row r="174" spans="1:145" ht="8.15" customHeight="1" x14ac:dyDescent="0.35">
      <c r="A174" s="12" t="s">
        <v>1</v>
      </c>
      <c r="B174" s="12" t="s">
        <v>1</v>
      </c>
      <c r="C174" s="12" t="s">
        <v>1</v>
      </c>
      <c r="D174" s="12" t="s">
        <v>1</v>
      </c>
      <c r="E174" s="12" t="s">
        <v>1</v>
      </c>
      <c r="F174" s="12" t="s">
        <v>1</v>
      </c>
      <c r="G174" s="12" t="s">
        <v>1</v>
      </c>
      <c r="H174" s="12" t="s">
        <v>1</v>
      </c>
      <c r="I174" s="12" t="s">
        <v>1</v>
      </c>
      <c r="J174" s="12" t="s">
        <v>1</v>
      </c>
      <c r="K174" s="12" t="s">
        <v>1</v>
      </c>
      <c r="L174" s="12" t="s">
        <v>1</v>
      </c>
      <c r="M174" s="12" t="s">
        <v>1</v>
      </c>
      <c r="N174" s="12" t="s">
        <v>1</v>
      </c>
      <c r="O174" s="12" t="s">
        <v>1</v>
      </c>
      <c r="P174" s="12" t="s">
        <v>1</v>
      </c>
      <c r="Q174" s="12" t="str">
        <f>+Q$6</f>
        <v>-</v>
      </c>
      <c r="R174" s="12" t="str">
        <f>+R$6</f>
        <v>-</v>
      </c>
      <c r="S174" s="12" t="str">
        <f>+S$6</f>
        <v>-</v>
      </c>
      <c r="T174" s="12" t="str">
        <f>+T$6</f>
        <v>-</v>
      </c>
      <c r="U174" s="12" t="s">
        <v>1</v>
      </c>
      <c r="V174" s="12" t="s">
        <v>1</v>
      </c>
      <c r="W174" s="12" t="s">
        <v>1</v>
      </c>
      <c r="X174" s="13" t="s">
        <v>1</v>
      </c>
      <c r="Y174" s="13" t="s">
        <v>1</v>
      </c>
      <c r="Z174" s="12" t="s">
        <v>1</v>
      </c>
      <c r="AA174" s="12" t="s">
        <v>1</v>
      </c>
      <c r="AB174" s="12" t="s">
        <v>1</v>
      </c>
      <c r="AC174" s="12" t="s">
        <v>1</v>
      </c>
      <c r="AD174" s="12" t="s">
        <v>1</v>
      </c>
      <c r="AE174" s="12" t="s">
        <v>1</v>
      </c>
      <c r="AF174" s="12" t="s">
        <v>1</v>
      </c>
      <c r="AG174" s="12" t="s">
        <v>1</v>
      </c>
      <c r="AH174" s="12" t="s">
        <v>1</v>
      </c>
      <c r="AI174" s="12" t="s">
        <v>1</v>
      </c>
      <c r="AJ174" s="13" t="s">
        <v>1</v>
      </c>
      <c r="AK174" s="13" t="s">
        <v>1</v>
      </c>
      <c r="AL174" s="13" t="s">
        <v>1</v>
      </c>
      <c r="AM174" s="13" t="s">
        <v>1</v>
      </c>
      <c r="AN174" s="13" t="s">
        <v>1</v>
      </c>
      <c r="AO174" s="13" t="s">
        <v>1</v>
      </c>
      <c r="AP174" s="13" t="s">
        <v>1</v>
      </c>
      <c r="AQ174" s="13" t="s">
        <v>1</v>
      </c>
      <c r="AR174" s="13" t="s">
        <v>1</v>
      </c>
      <c r="AS174" s="13" t="s">
        <v>1</v>
      </c>
      <c r="AT174" s="13" t="s">
        <v>1</v>
      </c>
      <c r="AU174" s="13" t="s">
        <v>1</v>
      </c>
      <c r="AV174" s="13" t="s">
        <v>1</v>
      </c>
      <c r="AW174" s="13" t="s">
        <v>1</v>
      </c>
      <c r="AX174" s="13" t="s">
        <v>1</v>
      </c>
      <c r="AY174" s="13"/>
      <c r="AZ174" s="13" t="s">
        <v>1</v>
      </c>
      <c r="BA174" s="13" t="s">
        <v>1</v>
      </c>
      <c r="BB174" s="13" t="s">
        <v>1</v>
      </c>
      <c r="BC174" s="13" t="s">
        <v>1</v>
      </c>
      <c r="BD174" s="13" t="s">
        <v>1</v>
      </c>
      <c r="BE174" s="13" t="s">
        <v>1</v>
      </c>
      <c r="BF174" s="13" t="s">
        <v>1</v>
      </c>
      <c r="BG174" s="13" t="s">
        <v>1</v>
      </c>
      <c r="BH174" s="13" t="s">
        <v>1</v>
      </c>
      <c r="BI174" s="13" t="s">
        <v>1</v>
      </c>
      <c r="BJ174" s="13" t="s">
        <v>1</v>
      </c>
      <c r="BK174" s="13" t="s">
        <v>1</v>
      </c>
      <c r="BL174" s="13" t="s">
        <v>1</v>
      </c>
      <c r="BM174" s="13" t="s">
        <v>1</v>
      </c>
      <c r="BN174" s="13" t="s">
        <v>1</v>
      </c>
      <c r="BO174" s="13" t="s">
        <v>1</v>
      </c>
      <c r="BP174" s="13" t="s">
        <v>1</v>
      </c>
      <c r="BQ174" s="13" t="s">
        <v>1</v>
      </c>
      <c r="BR174" s="13" t="s">
        <v>1</v>
      </c>
      <c r="BS174" s="13" t="s">
        <v>1</v>
      </c>
      <c r="BT174" s="13" t="s">
        <v>1</v>
      </c>
      <c r="BU174" s="13" t="s">
        <v>1</v>
      </c>
      <c r="BV174" s="13" t="s">
        <v>1</v>
      </c>
      <c r="BW174" s="13" t="s">
        <v>1</v>
      </c>
      <c r="BX174" s="13" t="s">
        <v>1</v>
      </c>
      <c r="BY174" s="13" t="s">
        <v>1</v>
      </c>
      <c r="BZ174" s="12" t="s">
        <v>1</v>
      </c>
      <c r="CA174" s="13" t="s">
        <v>1</v>
      </c>
      <c r="CB174" s="13" t="s">
        <v>1</v>
      </c>
      <c r="CC174" s="13" t="s">
        <v>1</v>
      </c>
      <c r="CD174" s="13" t="s">
        <v>1</v>
      </c>
      <c r="CE174" s="13" t="s">
        <v>1</v>
      </c>
      <c r="CF174" s="13" t="s">
        <v>1</v>
      </c>
      <c r="CG174" s="13" t="s">
        <v>1</v>
      </c>
      <c r="CH174" s="13" t="s">
        <v>1</v>
      </c>
      <c r="CI174" s="13" t="s">
        <v>1</v>
      </c>
      <c r="CJ174" s="12" t="s">
        <v>1</v>
      </c>
      <c r="CK174" s="12" t="s">
        <v>1</v>
      </c>
      <c r="CL174" s="13" t="s">
        <v>1</v>
      </c>
      <c r="CM174" s="13" t="s">
        <v>1</v>
      </c>
      <c r="CN174" s="13" t="s">
        <v>1</v>
      </c>
      <c r="CO174" s="13" t="s">
        <v>1</v>
      </c>
      <c r="CP174" s="13" t="s">
        <v>1</v>
      </c>
      <c r="CQ174" s="13" t="s">
        <v>1</v>
      </c>
      <c r="CR174" s="13" t="s">
        <v>1</v>
      </c>
      <c r="CS174" s="13" t="s">
        <v>1</v>
      </c>
      <c r="CT174" s="13" t="s">
        <v>1</v>
      </c>
      <c r="CU174" s="13" t="s">
        <v>1</v>
      </c>
      <c r="CV174" s="13" t="s">
        <v>1</v>
      </c>
      <c r="CW174" s="13" t="s">
        <v>1</v>
      </c>
      <c r="CX174" s="13" t="s">
        <v>1</v>
      </c>
      <c r="CY174" s="13" t="s">
        <v>1</v>
      </c>
      <c r="CZ174" s="13" t="s">
        <v>1</v>
      </c>
      <c r="DA174" s="13" t="s">
        <v>1</v>
      </c>
      <c r="DB174" s="12" t="s">
        <v>1</v>
      </c>
      <c r="DC174" s="12" t="s">
        <v>1</v>
      </c>
      <c r="DD174" s="12" t="s">
        <v>1</v>
      </c>
      <c r="DE174" s="12" t="s">
        <v>1</v>
      </c>
      <c r="DF174" s="12" t="s">
        <v>1</v>
      </c>
      <c r="DG174" s="12" t="s">
        <v>1</v>
      </c>
      <c r="DH174" s="12" t="s">
        <v>1</v>
      </c>
      <c r="DI174" s="12" t="s">
        <v>1</v>
      </c>
      <c r="DJ174" s="12" t="s">
        <v>1</v>
      </c>
      <c r="DK174" s="12" t="s">
        <v>1</v>
      </c>
      <c r="DL174" s="12" t="s">
        <v>1</v>
      </c>
      <c r="DM174" s="12" t="s">
        <v>1</v>
      </c>
      <c r="DN174" s="23" t="s">
        <v>1</v>
      </c>
      <c r="DO174" s="12" t="s">
        <v>1</v>
      </c>
      <c r="DP174" s="12" t="s">
        <v>1</v>
      </c>
      <c r="DQ174" s="12" t="s">
        <v>1</v>
      </c>
      <c r="DR174" s="12" t="s">
        <v>1</v>
      </c>
      <c r="DS174" s="12" t="s">
        <v>1</v>
      </c>
      <c r="DT174" s="12" t="s">
        <v>1</v>
      </c>
      <c r="DU174" s="12" t="s">
        <v>1</v>
      </c>
      <c r="DV174" s="24" t="s">
        <v>1</v>
      </c>
      <c r="DW174" s="25" t="s">
        <v>1</v>
      </c>
      <c r="DX174" s="26" t="s">
        <v>1</v>
      </c>
      <c r="DZ174" s="12" t="s">
        <v>1</v>
      </c>
      <c r="EC174" s="12" t="s">
        <v>1</v>
      </c>
      <c r="EF174" s="12" t="s">
        <v>1</v>
      </c>
      <c r="EI174" s="12" t="s">
        <v>1</v>
      </c>
      <c r="EL174" s="12" t="s">
        <v>1</v>
      </c>
      <c r="EO174" s="12" t="s">
        <v>1</v>
      </c>
    </row>
    <row r="175" spans="1:145" ht="15.5" x14ac:dyDescent="0.3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14"/>
      <c r="L175" s="14"/>
      <c r="M175" s="14"/>
      <c r="N175" s="14"/>
      <c r="O175" s="28"/>
      <c r="P175" s="28"/>
      <c r="Q175" s="28"/>
      <c r="R175" s="28"/>
      <c r="S175" s="28"/>
      <c r="T175" s="28"/>
      <c r="U175" s="28" t="str">
        <f>+U$7</f>
        <v/>
      </c>
      <c r="V175" s="14"/>
      <c r="W175" s="14"/>
      <c r="X175" s="30"/>
      <c r="Y175" s="30"/>
      <c r="Z175" s="14"/>
      <c r="AA175" s="14"/>
      <c r="AB175" s="14" t="s">
        <v>12</v>
      </c>
      <c r="AC175" s="14" t="s">
        <v>13</v>
      </c>
      <c r="AD175" s="14" t="str">
        <f>+$AD$7</f>
        <v>Maj old</v>
      </c>
      <c r="AE175" s="14"/>
      <c r="AF175" s="14" t="s">
        <v>12</v>
      </c>
      <c r="AG175" s="14" t="s">
        <v>13</v>
      </c>
      <c r="AH175" s="14" t="s">
        <v>15</v>
      </c>
      <c r="AI175" s="14" t="s">
        <v>16</v>
      </c>
      <c r="AJ175" s="30"/>
      <c r="AK175" s="30" t="s">
        <v>12</v>
      </c>
      <c r="AL175" s="30" t="s">
        <v>13</v>
      </c>
      <c r="AM175" s="30" t="s">
        <v>15</v>
      </c>
      <c r="AN175" s="30" t="s">
        <v>17</v>
      </c>
      <c r="AO175" s="30" t="str">
        <f>+AO$7</f>
        <v>Estim.</v>
      </c>
      <c r="AP175" s="30" t="s">
        <v>12</v>
      </c>
      <c r="AQ175" s="30" t="s">
        <v>13</v>
      </c>
      <c r="AR175" s="30" t="s">
        <v>15</v>
      </c>
      <c r="AS175" s="30" t="str">
        <f>+AS$7</f>
        <v>Estim.</v>
      </c>
      <c r="AT175" s="30" t="s">
        <v>12</v>
      </c>
      <c r="AU175" s="30" t="s">
        <v>13</v>
      </c>
      <c r="AV175" s="30" t="s">
        <v>19</v>
      </c>
      <c r="AW175" s="30" t="s">
        <v>20</v>
      </c>
      <c r="AX175" s="30" t="str">
        <f>+AX$7</f>
        <v>Estim</v>
      </c>
      <c r="AY175" s="30"/>
      <c r="AZ175" s="30" t="s">
        <v>12</v>
      </c>
      <c r="BA175" s="30" t="s">
        <v>22</v>
      </c>
      <c r="BB175" s="30" t="s">
        <v>23</v>
      </c>
      <c r="BC175" s="30" t="s">
        <v>24</v>
      </c>
      <c r="BD175" s="30" t="s">
        <v>25</v>
      </c>
      <c r="BE175" s="30" t="s">
        <v>26</v>
      </c>
      <c r="BF175" s="30" t="str">
        <f>+BF$7</f>
        <v>Estim</v>
      </c>
      <c r="BG175" s="30" t="s">
        <v>12</v>
      </c>
      <c r="BH175" s="30" t="s">
        <v>27</v>
      </c>
      <c r="BI175" s="30" t="s">
        <v>23</v>
      </c>
      <c r="BJ175" s="30" t="s">
        <v>26</v>
      </c>
      <c r="BK175" s="30" t="s">
        <v>28</v>
      </c>
      <c r="BL175" s="30" t="s">
        <v>29</v>
      </c>
      <c r="BM175" s="30" t="s">
        <v>30</v>
      </c>
      <c r="BN175" s="30" t="s">
        <v>31</v>
      </c>
      <c r="BO175" s="30" t="str">
        <f>+BO$7</f>
        <v>Estim</v>
      </c>
      <c r="BP175" s="30" t="s">
        <v>12</v>
      </c>
      <c r="BQ175" s="30" t="s">
        <v>12</v>
      </c>
      <c r="BR175" s="30" t="s">
        <v>27</v>
      </c>
      <c r="BS175" s="30" t="s">
        <v>29</v>
      </c>
      <c r="BT175" s="30" t="s">
        <v>23</v>
      </c>
      <c r="BU175" s="30" t="s">
        <v>29</v>
      </c>
      <c r="BV175" s="30" t="s">
        <v>31</v>
      </c>
      <c r="BW175" s="30" t="s">
        <v>32</v>
      </c>
      <c r="BX175" s="30" t="s">
        <v>32</v>
      </c>
      <c r="BY175" s="30" t="s">
        <v>32</v>
      </c>
      <c r="BZ175" s="14" t="s">
        <v>33</v>
      </c>
      <c r="CA175" s="30" t="str">
        <f>+CA$7</f>
        <v>Estim</v>
      </c>
      <c r="CB175" s="30" t="s">
        <v>12</v>
      </c>
      <c r="CC175" s="30" t="s">
        <v>12</v>
      </c>
      <c r="CD175" s="30" t="s">
        <v>12</v>
      </c>
      <c r="CE175" s="30" t="s">
        <v>12</v>
      </c>
      <c r="CF175" s="30" t="s">
        <v>12</v>
      </c>
      <c r="CG175" s="30" t="s">
        <v>12</v>
      </c>
      <c r="CH175" s="30" t="s">
        <v>34</v>
      </c>
      <c r="CI175" s="30" t="s">
        <v>34</v>
      </c>
      <c r="CJ175" s="14" t="s">
        <v>25</v>
      </c>
      <c r="CK175" s="14" t="s">
        <v>25</v>
      </c>
      <c r="CL175" s="30" t="str">
        <f>+CL$7</f>
        <v>Estim.</v>
      </c>
      <c r="CM175" s="30" t="s">
        <v>12</v>
      </c>
      <c r="CN175" s="30" t="s">
        <v>36</v>
      </c>
      <c r="CO175" s="30" t="s">
        <v>36</v>
      </c>
      <c r="CP175" s="30" t="s">
        <v>101</v>
      </c>
      <c r="CQ175" s="30" t="s">
        <v>36</v>
      </c>
      <c r="CR175" s="30" t="s">
        <v>102</v>
      </c>
      <c r="CS175" s="30" t="s">
        <v>103</v>
      </c>
      <c r="CT175" s="30" t="s">
        <v>104</v>
      </c>
      <c r="CU175" s="30" t="s">
        <v>105</v>
      </c>
      <c r="CV175" s="30" t="s">
        <v>37</v>
      </c>
      <c r="CW175" s="30" t="s">
        <v>37</v>
      </c>
      <c r="CX175" s="30" t="s">
        <v>38</v>
      </c>
      <c r="CY175" s="30" t="s">
        <v>38</v>
      </c>
      <c r="CZ175" s="30" t="s">
        <v>37</v>
      </c>
      <c r="DA175" s="30" t="str">
        <f t="shared" ref="DA175:DN175" si="93">+DA$7</f>
        <v>Estim.</v>
      </c>
      <c r="DB175" s="14" t="s">
        <v>39</v>
      </c>
      <c r="DC175" s="14" t="s">
        <v>40</v>
      </c>
      <c r="DD175" s="14" t="s">
        <v>41</v>
      </c>
      <c r="DE175" s="14" t="s">
        <v>42</v>
      </c>
      <c r="DF175" s="14" t="s">
        <v>43</v>
      </c>
      <c r="DG175" s="14" t="s">
        <v>44</v>
      </c>
      <c r="DH175" s="14" t="s">
        <v>45</v>
      </c>
      <c r="DI175" s="14" t="s">
        <v>46</v>
      </c>
      <c r="DJ175" s="14" t="s">
        <v>47</v>
      </c>
      <c r="DK175" s="14" t="s">
        <v>45</v>
      </c>
      <c r="DL175" s="14" t="s">
        <v>46</v>
      </c>
      <c r="DM175" s="14" t="s">
        <v>47</v>
      </c>
      <c r="DN175" s="34" t="str">
        <f t="shared" si="93"/>
        <v>Estim.</v>
      </c>
      <c r="DO175" s="14" t="s">
        <v>47</v>
      </c>
      <c r="DP175" s="14" t="s">
        <v>12</v>
      </c>
      <c r="DQ175" s="14" t="s">
        <v>12</v>
      </c>
      <c r="DR175" s="14" t="s">
        <v>12</v>
      </c>
      <c r="DS175" s="14" t="s">
        <v>23</v>
      </c>
      <c r="DT175" s="14" t="s">
        <v>23</v>
      </c>
      <c r="DU175" s="14" t="s">
        <v>23</v>
      </c>
      <c r="DV175" s="121" t="str">
        <f>+DV$7</f>
        <v>MAJ nov</v>
      </c>
      <c r="DW175" s="122" t="str">
        <f>+DW$7</f>
        <v>MAJ nov</v>
      </c>
      <c r="DX175" s="123" t="str">
        <f>+DX$7</f>
        <v>Prév.Rév.</v>
      </c>
      <c r="DZ175" s="14" t="str">
        <f>+DZ$7</f>
        <v>Prév.</v>
      </c>
      <c r="EC175" s="14" t="str">
        <f>+EC$7</f>
        <v>Prév.</v>
      </c>
      <c r="EF175" s="14" t="str">
        <f>+EF$7</f>
        <v>Prév.</v>
      </c>
      <c r="EI175" s="14" t="str">
        <f>+EI$7</f>
        <v>Prév.</v>
      </c>
      <c r="EL175" s="14" t="str">
        <f>+EL$7</f>
        <v>Prév.</v>
      </c>
      <c r="EO175" s="14" t="str">
        <f>+EO$7</f>
        <v>Prév.</v>
      </c>
    </row>
    <row r="176" spans="1:145" ht="5.15" customHeight="1" x14ac:dyDescent="0.35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</row>
    <row r="177" spans="1:145" ht="15.5" x14ac:dyDescent="0.35">
      <c r="A177" s="56" t="s">
        <v>110</v>
      </c>
      <c r="B177" s="57" t="e">
        <f t="shared" ref="B177:L177" si="94">((B95*B178)+(B96*B179)+(B97*B180)+(B98*B181))/B94</f>
        <v>#VALUE!</v>
      </c>
      <c r="C177" s="57" t="e">
        <f t="shared" si="94"/>
        <v>#VALUE!</v>
      </c>
      <c r="D177" s="57" t="e">
        <f t="shared" si="94"/>
        <v>#VALUE!</v>
      </c>
      <c r="E177" s="57" t="e">
        <f t="shared" si="94"/>
        <v>#VALUE!</v>
      </c>
      <c r="F177" s="57" t="e">
        <f t="shared" si="94"/>
        <v>#VALUE!</v>
      </c>
      <c r="G177" s="57">
        <f t="shared" si="94"/>
        <v>32.980460005421065</v>
      </c>
      <c r="H177" s="57">
        <f t="shared" si="94"/>
        <v>32.797566668729289</v>
      </c>
      <c r="I177" s="57">
        <f t="shared" si="94"/>
        <v>57.467244975283862</v>
      </c>
      <c r="J177" s="57">
        <f t="shared" si="94"/>
        <v>61.614379853622516</v>
      </c>
      <c r="K177" s="57">
        <f t="shared" si="94"/>
        <v>74.897788928941594</v>
      </c>
      <c r="L177" s="57">
        <f t="shared" si="94"/>
        <v>73.668541009874318</v>
      </c>
      <c r="M177" s="57" t="e">
        <f t="shared" ref="M177:AA177" si="95">((M95*M178)+(M96*M179)+(M97*M180)+(M98*M181)+(M99*M182))/M94</f>
        <v>#VALUE!</v>
      </c>
      <c r="N177" s="57" t="e">
        <f t="shared" si="95"/>
        <v>#VALUE!</v>
      </c>
      <c r="O177" s="57" t="e">
        <f t="shared" si="95"/>
        <v>#VALUE!</v>
      </c>
      <c r="P177" s="57" t="e">
        <f t="shared" si="95"/>
        <v>#VALUE!</v>
      </c>
      <c r="Q177" s="57" t="e">
        <f t="shared" si="95"/>
        <v>#VALUE!</v>
      </c>
      <c r="R177" s="57">
        <f t="shared" si="95"/>
        <v>118.53286940902267</v>
      </c>
      <c r="S177" s="57">
        <f t="shared" si="95"/>
        <v>134.28952627897385</v>
      </c>
      <c r="T177" s="57">
        <f t="shared" si="95"/>
        <v>187.03660801082455</v>
      </c>
      <c r="U177" s="57">
        <f t="shared" si="95"/>
        <v>220.37263052044887</v>
      </c>
      <c r="V177" s="57">
        <f t="shared" si="95"/>
        <v>230.10989347679183</v>
      </c>
      <c r="W177" s="57">
        <f t="shared" si="95"/>
        <v>283.72178721236281</v>
      </c>
      <c r="X177" s="58">
        <f t="shared" si="95"/>
        <v>208.45057413547067</v>
      </c>
      <c r="Y177" s="58">
        <f t="shared" si="95"/>
        <v>275.25354971686028</v>
      </c>
      <c r="Z177" s="57">
        <f t="shared" si="95"/>
        <v>339.8548144973721</v>
      </c>
      <c r="AA177" s="57">
        <f t="shared" si="95"/>
        <v>375.61986551836503</v>
      </c>
      <c r="AB177" s="57">
        <v>355.74779747948975</v>
      </c>
      <c r="AC177" s="57">
        <v>355.89639417303903</v>
      </c>
      <c r="AD177" s="57">
        <v>363.27797879266757</v>
      </c>
      <c r="AE177" s="57">
        <f>((AE95*AE178)+(AE96*AE179)+(AE97*AE180)+(AE98*AE181)+(AE99*AE182))/AE94</f>
        <v>371.18082893351027</v>
      </c>
      <c r="AF177" s="57">
        <v>344.03993533751077</v>
      </c>
      <c r="AG177" s="57">
        <v>351.15762398649917</v>
      </c>
      <c r="AH177" s="57">
        <v>360.21159618281098</v>
      </c>
      <c r="AI177" s="57">
        <v>335.12127307118624</v>
      </c>
      <c r="AJ177" s="58">
        <f>((AJ95*AJ178)+(AJ96*AJ179)+(AJ97*AJ180)+(AJ98*AJ181)+(AJ99*AJ182))/AJ94</f>
        <v>337.78765794281821</v>
      </c>
      <c r="AK177" s="58">
        <v>190.69642577709482</v>
      </c>
      <c r="AL177" s="58">
        <v>231.95696601881929</v>
      </c>
      <c r="AM177" s="58">
        <v>208.42054735699779</v>
      </c>
      <c r="AN177" s="58">
        <v>205.9627473144831</v>
      </c>
      <c r="AO177" s="58">
        <f>((AO95*AO178)+(AO96*AO179)+(AO97*AO180)+(AO98*AO181)+(AO99*AO182))/AO94</f>
        <v>204.89088094507113</v>
      </c>
      <c r="AP177" s="58">
        <v>145.29470228087138</v>
      </c>
      <c r="AQ177" s="58">
        <v>128.23198235852155</v>
      </c>
      <c r="AR177" s="58">
        <v>162.21285797051485</v>
      </c>
      <c r="AS177" s="58">
        <f>((AS95*AS178)+(AS96*AS179)+(AS97*AS180)+(AS98*AS181)+(AS99*AS182))/AS94</f>
        <v>168.10711675863212</v>
      </c>
      <c r="AT177" s="58">
        <v>229.50370815394999</v>
      </c>
      <c r="AU177" s="58">
        <v>213.1029325829993</v>
      </c>
      <c r="AV177" s="58">
        <v>191.62652335221051</v>
      </c>
      <c r="AW177" s="58">
        <v>191.84975342537589</v>
      </c>
      <c r="AX177" s="58">
        <f>((AX95*AX178)+(AX96*AX179)+(AX97*AX180)+(AX98*AX181)+(AX99*AX182))/AX94</f>
        <v>214.40862696428584</v>
      </c>
      <c r="AY177" s="58"/>
      <c r="AZ177" s="58">
        <v>227.20852133718932</v>
      </c>
      <c r="BA177" s="58">
        <v>207.13271878094139</v>
      </c>
      <c r="BB177" s="58">
        <v>231.1464552714566</v>
      </c>
      <c r="BC177" s="58">
        <v>211.92865657478751</v>
      </c>
      <c r="BD177" s="58">
        <v>265.80755001697094</v>
      </c>
      <c r="BE177" s="58">
        <v>247.49785699239192</v>
      </c>
      <c r="BF177" s="58">
        <f>((BF95*BF178)+(BF96*BF179)+(BF97*BF180)+(BF98*BF181)+(BF99*BF182))/BF94</f>
        <v>276.93476330868691</v>
      </c>
      <c r="BG177" s="58">
        <v>234.98960870723354</v>
      </c>
      <c r="BH177" s="58">
        <v>193.4037933823476</v>
      </c>
      <c r="BI177" s="58">
        <v>238.36801997714198</v>
      </c>
      <c r="BJ177" s="58">
        <v>196.72517798360477</v>
      </c>
      <c r="BK177" s="58">
        <v>262.56003815654094</v>
      </c>
      <c r="BL177" s="58">
        <v>220.1683312546879</v>
      </c>
      <c r="BM177" s="58">
        <v>253.58419595367673</v>
      </c>
      <c r="BN177" s="58">
        <v>211.18465807022949</v>
      </c>
      <c r="BO177" s="58">
        <f>((BO95*BO178)+(BO96*BO179)+(BO97*BO180)+(BO98*BO181)+(BO99*BO182))/BO94</f>
        <v>263.02065040932644</v>
      </c>
      <c r="BP177" s="58">
        <v>242.71630273759246</v>
      </c>
      <c r="BQ177" s="58">
        <v>229.939822639894</v>
      </c>
      <c r="BR177" s="58">
        <v>116.62070712508856</v>
      </c>
      <c r="BS177" s="58">
        <v>35.819108466449983</v>
      </c>
      <c r="BT177" s="58">
        <v>146.14011369804501</v>
      </c>
      <c r="BU177" s="58">
        <v>100.85877865986846</v>
      </c>
      <c r="BV177" s="58">
        <v>41.681880759437874</v>
      </c>
      <c r="BW177" s="58">
        <v>167.74675844812487</v>
      </c>
      <c r="BX177" s="58">
        <v>144.80671636917637</v>
      </c>
      <c r="BY177" s="58">
        <v>119.08792553006198</v>
      </c>
      <c r="BZ177" s="57">
        <v>161.79879225416514</v>
      </c>
      <c r="CA177" s="58">
        <f>((CA95*CA178)+(CA96*CA179)+(CA97*CA180)+(CA98*CA181)+(CA99*CA182))/CA94</f>
        <v>167.68263131322988</v>
      </c>
      <c r="CB177" s="58">
        <v>222.5288572170098</v>
      </c>
      <c r="CC177" s="58">
        <v>222.5288572170098</v>
      </c>
      <c r="CD177" s="58">
        <v>183.46177045027639</v>
      </c>
      <c r="CE177" s="58">
        <v>227.81539324354179</v>
      </c>
      <c r="CF177" s="58">
        <v>227.81539324354179</v>
      </c>
      <c r="CG177" s="58">
        <v>188.71048022917057</v>
      </c>
      <c r="CH177" s="58">
        <v>276.32423545844279</v>
      </c>
      <c r="CI177" s="58">
        <v>255.34865903418589</v>
      </c>
      <c r="CJ177" s="57">
        <v>285.2707197938899</v>
      </c>
      <c r="CK177" s="57">
        <v>264.14051568203416</v>
      </c>
      <c r="CL177" s="58">
        <f>((CL95*CL178)+(CL96*CL179)+(CL97*CL180)+(CL98*CL181)+(CL99*CL182))/CL94</f>
        <v>275.95683093804371</v>
      </c>
      <c r="CM177" s="58">
        <v>257.87048588045332</v>
      </c>
      <c r="CN177" s="58">
        <v>346.4801793981473</v>
      </c>
      <c r="CO177" s="58">
        <v>346.4801793981473</v>
      </c>
      <c r="CP177" s="58">
        <v>440.17891626707632</v>
      </c>
      <c r="CQ177" s="58">
        <v>346.39886386344426</v>
      </c>
      <c r="CR177" s="58">
        <v>289.08769505830469</v>
      </c>
      <c r="CS177" s="58">
        <v>502.41454631179192</v>
      </c>
      <c r="CT177" s="58">
        <v>454.72678551536791</v>
      </c>
      <c r="CU177" s="58">
        <v>334.6942721598561</v>
      </c>
      <c r="CV177" s="58">
        <v>483.59395061928853</v>
      </c>
      <c r="CW177" s="58">
        <v>450.09468885508409</v>
      </c>
      <c r="CX177" s="58">
        <v>459.37669680447965</v>
      </c>
      <c r="CY177" s="58">
        <v>456.36195753609343</v>
      </c>
      <c r="CZ177" s="58">
        <v>422.0536242502601</v>
      </c>
      <c r="DA177" s="58">
        <f>((DA95*DA178)+(DA96*DA179)+(DA97*DA180)+(DA98*DA181)+(DA99*DA182))/DA94</f>
        <v>436.45740518907212</v>
      </c>
      <c r="DB177" s="57">
        <v>396.84651427083656</v>
      </c>
      <c r="DC177" s="57">
        <v>360.589419011502</v>
      </c>
      <c r="DD177" s="57">
        <v>322.71371547622613</v>
      </c>
      <c r="DE177" s="57">
        <v>370.32123703555601</v>
      </c>
      <c r="DF177" s="57">
        <v>328.55338694426104</v>
      </c>
      <c r="DG177" s="57">
        <v>286.14708740571189</v>
      </c>
      <c r="DH177" s="57">
        <v>381.75438167820295</v>
      </c>
      <c r="DI177" s="57">
        <v>340.77330550788787</v>
      </c>
      <c r="DJ177" s="57">
        <v>299.25790503794019</v>
      </c>
      <c r="DK177" s="57">
        <v>381.14806887602174</v>
      </c>
      <c r="DL177" s="57">
        <v>340.22428128160482</v>
      </c>
      <c r="DM177" s="57">
        <v>299.29881714774729</v>
      </c>
      <c r="DN177" s="59">
        <f>((DN95*DN178)+(DN96*DN179)+(DN97*DN180)+(DN98*DN181)+(DN99*DN182))/DN94</f>
        <v>345.14521795892182</v>
      </c>
      <c r="DO177" s="57">
        <v>299.29881714774729</v>
      </c>
      <c r="DP177" s="57">
        <v>359.30404475132559</v>
      </c>
      <c r="DQ177" s="57">
        <v>338.21110081717308</v>
      </c>
      <c r="DR177" s="57">
        <v>294.84876940537117</v>
      </c>
      <c r="DS177" s="57">
        <v>360.37071251400744</v>
      </c>
      <c r="DT177" s="57">
        <v>339.44763484539669</v>
      </c>
      <c r="DU177" s="57">
        <v>356.479260161365</v>
      </c>
      <c r="DV177" s="60">
        <f>((DV95*DV178)+(DV96*DV179)+(DV97*DV180)+(DV98*DV181)+(DV99*DV182))/DV94</f>
        <v>355.39017875803461</v>
      </c>
      <c r="DW177" s="61">
        <f>((DW95*DW178)+(DW96*DW179)+(DW97*DW180)+(DW98*DW181)+(DW99*DW182))/DW94</f>
        <v>346.67609454745644</v>
      </c>
      <c r="DX177" s="62">
        <f>((DX95*DX178)+(DX96*DX179)+(DX97*DX180)+(DX98*DX181)+(DX99*DX182))/DX94</f>
        <v>317.17849465816971</v>
      </c>
      <c r="DZ177" s="57">
        <f>((DZ95*DZ178)+(DZ96*DZ179)+(DZ97*DZ180)+(DZ98*DZ181)+(DZ99*DZ182))/DZ94</f>
        <v>316.76787854668441</v>
      </c>
      <c r="EC177" s="57">
        <f>((EC95*EC178)+(EC96*EC179)+(EC97*EC180)+(EC98*EC181)+(EC99*EC182))/EC94</f>
        <v>299.58585531589938</v>
      </c>
      <c r="EF177" s="57">
        <f>((EF95*EF178)+(EF96*EF179)+(EF97*EF180)+(EF98*EF181)+(EF99*EF182))/EF94</f>
        <v>280.08844311808571</v>
      </c>
      <c r="EI177" s="57">
        <f>((EI95*EI178)+(EI96*EI179)+(EI97*EI180)+(EI98*EI181)+(EI99*EI182))/EI94</f>
        <v>274.43621922914735</v>
      </c>
      <c r="EL177" s="57">
        <f>((EL95*EL178)+(EL96*EL179)+(EL97*EL180)+(EL98*EL181)+(EL99*EL182))/EL94</f>
        <v>269.96726238939226</v>
      </c>
      <c r="EO177" s="57">
        <f>((EO95*EO178)+(EO96*EO179)+(EO97*EO180)+(EO98*EO181)+(EO99*EO182))/EO94</f>
        <v>270.03172055908914</v>
      </c>
    </row>
    <row r="178" spans="1:145" ht="15.5" x14ac:dyDescent="0.35">
      <c r="A178" s="56" t="s">
        <v>69</v>
      </c>
      <c r="B178" s="63">
        <f>((+[2]CAMEROUN!C211+[2]CAMEROUN!D211)/2)/B95</f>
        <v>31.008287292817677</v>
      </c>
      <c r="C178" s="63">
        <f>((+[2]CAMEROUN!D211+[2]CAMEROUN!E211)/2)/C95</f>
        <v>30.165586753059753</v>
      </c>
      <c r="D178" s="63">
        <f>((+[2]CAMEROUN!E211+[2]CAMEROUN!F211)/2)/D95</f>
        <v>34.080888888888886</v>
      </c>
      <c r="E178" s="63">
        <f>((+[2]CAMEROUN!F211+[2]CAMEROUN!G211)/2)/E95</f>
        <v>41.432974378017079</v>
      </c>
      <c r="F178" s="63">
        <f>((+[2]CAMEROUN!G211+[2]CAMEROUN!H211)/2)/F95</f>
        <v>40.526721961774257</v>
      </c>
      <c r="G178" s="63">
        <f>((+[2]CAMEROUN!H211+[2]CAMEROUN!I211)/2)/G95</f>
        <v>32.459929078014191</v>
      </c>
      <c r="H178" s="63">
        <f>((+[2]CAMEROUN!I211+[2]CAMEROUN!J211)/2)/H95</f>
        <v>34.796925726587723</v>
      </c>
      <c r="I178" s="63">
        <f>((+[2]CAMEROUN!J211+[2]CAMEROUN!K211)/2)/I95</f>
        <v>50.942815558343788</v>
      </c>
      <c r="J178" s="63">
        <f>((+[2]CAMEROUN!K211+[2]CAMEROUN!L211)/2)/J95</f>
        <v>59.143478260869564</v>
      </c>
      <c r="K178" s="63">
        <f>((+[2]CAMEROUN!L211+[2]CAMEROUN!M211)/2)/K95</f>
        <v>68.393100873435344</v>
      </c>
      <c r="L178" s="63">
        <f>((+[2]CAMEROUN!M211+[2]CAMEROUN!N211)/2)/L95</f>
        <v>72.341922796320631</v>
      </c>
      <c r="M178" s="63">
        <f>((+[2]CAMEROUN!N211+[2]CAMEROUN!O211)/2)/M95</f>
        <v>59.129009219172275</v>
      </c>
      <c r="N178" s="63">
        <f>((+[2]CAMEROUN!O211+[2]CAMEROUN!P211)/2)/N95</f>
        <v>81.509050737478617</v>
      </c>
      <c r="O178" s="63">
        <f>((+[2]CAMEROUN!P211+[2]CAMEROUN!Q211)/2)/O95</f>
        <v>124.21553618228137</v>
      </c>
      <c r="P178" s="63">
        <f>+[2]CAMEROUN!AH199</f>
        <v>116.91725220000002</v>
      </c>
      <c r="Q178" s="63">
        <f>+[2]CAMEROUN!AI199</f>
        <v>114.31758879570383</v>
      </c>
      <c r="R178" s="63">
        <f>+[2]CAMEROUN!AJ199</f>
        <v>114.18527940530974</v>
      </c>
      <c r="S178" s="63">
        <f>+[2]CAMEROUN!AK199</f>
        <v>120.87608069164263</v>
      </c>
      <c r="T178" s="63">
        <f>+[2]CAMEROUN!AL199</f>
        <v>198.96949625239674</v>
      </c>
      <c r="U178" s="63">
        <f>+[2]CAMEROUN!AM199</f>
        <v>231.03754281422331</v>
      </c>
      <c r="V178" s="63">
        <f>+[2]CAMEROUN!AN199</f>
        <v>234.97613016646847</v>
      </c>
      <c r="W178" s="63">
        <f>+[2]CAMEROUN!AO199</f>
        <v>303.40030584692528</v>
      </c>
      <c r="X178" s="2">
        <f>+[2]CAMEROUN!AP199</f>
        <v>203.84643834603148</v>
      </c>
      <c r="Y178" s="2">
        <f>+[2]CAMEROUN!AQ199</f>
        <v>261.75379426644184</v>
      </c>
      <c r="Z178" s="63">
        <f>+[2]CAMEROUN!AR199</f>
        <v>344.31596091205211</v>
      </c>
      <c r="AA178" s="63">
        <f>+[2]CAMEROUN!AS199</f>
        <v>383.31288343558288</v>
      </c>
      <c r="AB178" s="63">
        <v>354.13884182676219</v>
      </c>
      <c r="AC178" s="63">
        <v>353.95025119638819</v>
      </c>
      <c r="AD178" s="63">
        <v>361.48276523076919</v>
      </c>
      <c r="AE178" s="63">
        <f>+[2]CAMEROUN!AT199</f>
        <v>413.57575974867001</v>
      </c>
      <c r="AF178" s="63">
        <v>344.317902942773</v>
      </c>
      <c r="AG178" s="63">
        <v>349.05020218277451</v>
      </c>
      <c r="AH178" s="63">
        <v>355.7353487821012</v>
      </c>
      <c r="AI178" s="63">
        <v>330.96850287528946</v>
      </c>
      <c r="AJ178" s="2">
        <f>+[2]CAMEROUN!AU199</f>
        <v>337.6372696892949</v>
      </c>
      <c r="AK178" s="2">
        <v>188.60227137413287</v>
      </c>
      <c r="AL178" s="2">
        <v>219.50138743294804</v>
      </c>
      <c r="AM178" s="2">
        <v>195.66424742790016</v>
      </c>
      <c r="AN178" s="2">
        <v>193.16677928949707</v>
      </c>
      <c r="AO178" s="2">
        <f>+[2]CAMEROUN!AV199</f>
        <v>248.41527926964753</v>
      </c>
      <c r="AP178" s="2">
        <v>137.65830386122602</v>
      </c>
      <c r="AQ178" s="2">
        <v>124.26963490199354</v>
      </c>
      <c r="AR178" s="2">
        <v>158.41869023223012</v>
      </c>
      <c r="AS178" s="2">
        <f>+[2]CAMEROUN!AZ199</f>
        <v>168.05404271691333</v>
      </c>
      <c r="AT178" s="2">
        <v>221.33487812440507</v>
      </c>
      <c r="AU178" s="2">
        <v>209.5150078125572</v>
      </c>
      <c r="AV178" s="2">
        <v>188.037205079503</v>
      </c>
      <c r="AW178" s="2">
        <v>188.037205079503</v>
      </c>
      <c r="AX178" s="2">
        <f>+[2]CAMEROUN!BE199</f>
        <v>222.77766570042007</v>
      </c>
      <c r="AY178" s="2"/>
      <c r="AZ178" s="2">
        <v>220.71124435596727</v>
      </c>
      <c r="BA178" s="2">
        <v>200.80607003851307</v>
      </c>
      <c r="BB178" s="2">
        <v>224.21762661074024</v>
      </c>
      <c r="BC178" s="2">
        <v>205.16977106952413</v>
      </c>
      <c r="BD178" s="2">
        <v>262.50187350657711</v>
      </c>
      <c r="BE178" s="2">
        <v>262.50187350657711</v>
      </c>
      <c r="BF178" s="2">
        <f>+[2]CAMEROUN!BL199</f>
        <v>288.18553332856391</v>
      </c>
      <c r="BG178" s="2">
        <v>228.8580910308024</v>
      </c>
      <c r="BH178" s="2">
        <v>187.61490508391159</v>
      </c>
      <c r="BI178" s="2">
        <v>230.05137222951541</v>
      </c>
      <c r="BJ178" s="2">
        <v>188.75115753189064</v>
      </c>
      <c r="BK178" s="2">
        <v>268.62890835951708</v>
      </c>
      <c r="BL178" s="2">
        <v>226.57610946733269</v>
      </c>
      <c r="BM178" s="2">
        <v>273.83640328447018</v>
      </c>
      <c r="BN178" s="2">
        <v>231.78360439228584</v>
      </c>
      <c r="BO178" s="2">
        <f>+[2]CAMEROUN!BU199</f>
        <v>272.52424103483264</v>
      </c>
      <c r="BP178" s="2">
        <v>252.93843816286656</v>
      </c>
      <c r="BQ178" s="2">
        <v>98.413811145015529</v>
      </c>
      <c r="BR178" s="2">
        <v>56.038315951801088</v>
      </c>
      <c r="BS178" s="2">
        <v>56.038315951801088</v>
      </c>
      <c r="BT178" s="2">
        <v>164.51958364643005</v>
      </c>
      <c r="BU178" s="2">
        <v>119.60155874162275</v>
      </c>
      <c r="BV178" s="2">
        <v>64.444063344571248</v>
      </c>
      <c r="BW178" s="2">
        <v>185.51639274883021</v>
      </c>
      <c r="BX178" s="2">
        <v>162.76070735750184</v>
      </c>
      <c r="BY178" s="2">
        <v>64.444063344571248</v>
      </c>
      <c r="BZ178" s="63">
        <v>154.47220261704427</v>
      </c>
      <c r="CA178" s="2">
        <f>+[2]CAMEROUN!CG199</f>
        <v>166.94046266027036</v>
      </c>
      <c r="CB178" s="2">
        <v>211.11565473719577</v>
      </c>
      <c r="CC178" s="2">
        <v>211.11565473719577</v>
      </c>
      <c r="CD178" s="2">
        <v>172.35388461382152</v>
      </c>
      <c r="CE178" s="2">
        <v>223.17702910354612</v>
      </c>
      <c r="CF178" s="2">
        <v>223.17702910354612</v>
      </c>
      <c r="CG178" s="2">
        <v>184.41525898017187</v>
      </c>
      <c r="CH178" s="2">
        <v>274.42535524590011</v>
      </c>
      <c r="CI178" s="2">
        <v>253.65716520636559</v>
      </c>
      <c r="CJ178" s="63">
        <v>276.93647903348801</v>
      </c>
      <c r="CK178" s="63">
        <v>255.97825008159896</v>
      </c>
      <c r="CL178" s="2">
        <f>+[2]CAMEROUN!CR199</f>
        <v>270.65915775044988</v>
      </c>
      <c r="CM178" s="2">
        <v>248.64350743533791</v>
      </c>
      <c r="CN178" s="2">
        <v>336.24506355927866</v>
      </c>
      <c r="CO178" s="2">
        <v>336.24506355927866</v>
      </c>
      <c r="CP178" s="2">
        <v>429.26172659698074</v>
      </c>
      <c r="CQ178" s="2">
        <v>336.08279563367682</v>
      </c>
      <c r="CR178" s="2">
        <v>279.10065735468652</v>
      </c>
      <c r="CS178" s="2">
        <v>496.06770203796907</v>
      </c>
      <c r="CT178" s="2">
        <v>448.70281339164245</v>
      </c>
      <c r="CU178" s="2">
        <v>329.61861754803647</v>
      </c>
      <c r="CV178" s="2">
        <v>475.85414038915212</v>
      </c>
      <c r="CW178" s="2">
        <v>439.02132943390495</v>
      </c>
      <c r="CX178" s="2">
        <v>431.94379217077534</v>
      </c>
      <c r="CY178" s="2">
        <v>431.37934569818941</v>
      </c>
      <c r="CZ178" s="2">
        <v>393.79303187741908</v>
      </c>
      <c r="DA178" s="2">
        <f>+[2]CAMEROUN!DD199</f>
        <v>450.3043871954834</v>
      </c>
      <c r="DB178" s="63">
        <v>407.29329016514396</v>
      </c>
      <c r="DC178" s="63">
        <v>371.47370659715591</v>
      </c>
      <c r="DD178" s="63">
        <v>371.47370659715591</v>
      </c>
      <c r="DE178" s="63">
        <v>384.56930934994807</v>
      </c>
      <c r="DF178" s="63">
        <v>343.2735652059481</v>
      </c>
      <c r="DG178" s="63">
        <v>301.25782106194811</v>
      </c>
      <c r="DH178" s="63">
        <v>410.41982022213244</v>
      </c>
      <c r="DI178" s="63">
        <v>370.08466625016024</v>
      </c>
      <c r="DJ178" s="63">
        <v>329.02951227818801</v>
      </c>
      <c r="DK178" s="63">
        <v>403.87795102781928</v>
      </c>
      <c r="DL178" s="63">
        <v>363.47621622713228</v>
      </c>
      <c r="DM178" s="63">
        <v>329.11465026894655</v>
      </c>
      <c r="DN178" s="6">
        <f>+[2]CAMEROUN!DQ199</f>
        <v>363.22879562339614</v>
      </c>
      <c r="DO178" s="63">
        <v>329.11465026894655</v>
      </c>
      <c r="DP178" s="63">
        <v>378.94870864361587</v>
      </c>
      <c r="DQ178" s="63">
        <v>358.13635051247832</v>
      </c>
      <c r="DR178" s="63">
        <v>315.05439992745875</v>
      </c>
      <c r="DS178" s="63">
        <v>376.26924490899455</v>
      </c>
      <c r="DT178" s="63">
        <v>355.61231382765538</v>
      </c>
      <c r="DU178" s="63">
        <v>362.10057543371045</v>
      </c>
      <c r="DV178" s="64">
        <f>+[2]CAMEROUN!EA199</f>
        <v>358.23123032733901</v>
      </c>
      <c r="DW178" s="65">
        <f>+[2]CAMEROUN!EB199</f>
        <v>349.64356649920745</v>
      </c>
      <c r="DX178" s="66">
        <f>+[2]CAMEROUN!EC199</f>
        <v>321.25321602460508</v>
      </c>
      <c r="DZ178" s="63">
        <f>+[2]CAMEROUN!EE199</f>
        <v>319.62830286475804</v>
      </c>
      <c r="EC178" s="63">
        <f>+[2]CAMEROUN!EH199</f>
        <v>305.34781109397034</v>
      </c>
      <c r="EF178" s="63">
        <f>+[2]CAMEROUN!EK199</f>
        <v>295.33516713069201</v>
      </c>
      <c r="EI178" s="63">
        <f>+[2]CAMEROUN!EN199</f>
        <v>288.37941769135341</v>
      </c>
      <c r="EL178" s="63">
        <f>+[2]CAMEROUN!EQ199</f>
        <v>283.03577555476943</v>
      </c>
      <c r="EO178" s="63">
        <f>+[2]CAMEROUN!ET199</f>
        <v>283.03577555476943</v>
      </c>
    </row>
    <row r="179" spans="1:145" ht="15.5" x14ac:dyDescent="0.35">
      <c r="A179" s="56" t="s">
        <v>70</v>
      </c>
      <c r="B179" s="57">
        <f>[3]CONGO!D11</f>
        <v>35.877192982456137</v>
      </c>
      <c r="C179" s="57">
        <f>[3]CONGO!E11</f>
        <v>26.686567164179106</v>
      </c>
      <c r="D179" s="57">
        <f>[3]CONGO!F11</f>
        <v>36.621621621621621</v>
      </c>
      <c r="E179" s="57">
        <f>[3]CONGO!G11</f>
        <v>37.299999999999997</v>
      </c>
      <c r="F179" s="57">
        <f>[3]CONGO!H11</f>
        <v>32.799999999999997</v>
      </c>
      <c r="G179" s="57">
        <f>[3]CONGO!I11</f>
        <v>30.5</v>
      </c>
      <c r="H179" s="57">
        <f>[3]CONGO!J11</f>
        <v>29.8</v>
      </c>
      <c r="I179" s="57">
        <f>[3]CONGO!K11</f>
        <v>55</v>
      </c>
      <c r="J179" s="57">
        <f>[3]CONGO!L11</f>
        <v>65.528173240603152</v>
      </c>
      <c r="K179" s="57">
        <f>[3]CONGO!M11</f>
        <v>73.329300000000003</v>
      </c>
      <c r="L179" s="57">
        <f>[3]CONGO!N11</f>
        <v>66.374608695652171</v>
      </c>
      <c r="M179" s="57">
        <f>[3]CONGO!O11</f>
        <v>56.563519999999997</v>
      </c>
      <c r="N179" s="57">
        <f>[3]CONGO!P11</f>
        <v>67.626489610162025</v>
      </c>
      <c r="O179" s="57">
        <f>[3]CONGO!Q11</f>
        <v>126.60211782547036</v>
      </c>
      <c r="P179" s="57">
        <f>[3]CONGO!R11</f>
        <v>120.45311396145095</v>
      </c>
      <c r="Q179" s="57">
        <f>[3]CONGO!S11</f>
        <v>111.73199942222018</v>
      </c>
      <c r="R179" s="57">
        <f>[3]CONGO!T11</f>
        <v>127.45939360168488</v>
      </c>
      <c r="S179" s="57">
        <f>[3]CONGO!U11</f>
        <v>156.98313869781489</v>
      </c>
      <c r="T179" s="57">
        <f>[3]CONGO!V11</f>
        <v>189.54687555775143</v>
      </c>
      <c r="U179" s="57">
        <f>[3]CONGO!W11</f>
        <v>231.39523931062988</v>
      </c>
      <c r="V179" s="57">
        <f>[3]CONGO!X11</f>
        <v>236.46895768142872</v>
      </c>
      <c r="W179" s="57">
        <f>[3]CONGO!Y11</f>
        <v>298.73350284458553</v>
      </c>
      <c r="X179" s="58">
        <f>[3]CONGO!Z11</f>
        <v>194.48164357801778</v>
      </c>
      <c r="Y179" s="58">
        <f>[3]CONGO!AA11</f>
        <v>266.99010192199614</v>
      </c>
      <c r="Z179" s="57">
        <f>[3]CONGO!AB11</f>
        <v>339.96866530820529</v>
      </c>
      <c r="AA179" s="57">
        <f>[3]CONGO!AC11</f>
        <v>372.63503310674753</v>
      </c>
      <c r="AB179" s="57">
        <v>359.47788702029635</v>
      </c>
      <c r="AC179" s="57">
        <v>360.15391061037604</v>
      </c>
      <c r="AD179" s="57">
        <v>366.93389521785105</v>
      </c>
      <c r="AE179" s="57">
        <f>[3]CONGO!AH11</f>
        <v>356.16720997743778</v>
      </c>
      <c r="AF179" s="57">
        <v>348.01057596773967</v>
      </c>
      <c r="AG179" s="57">
        <v>353.76377600813805</v>
      </c>
      <c r="AH179" s="57">
        <v>362.1697366772238</v>
      </c>
      <c r="AI179" s="57">
        <v>337.01886428691688</v>
      </c>
      <c r="AJ179" s="58">
        <f>[3]CONGO!AM11</f>
        <v>342.14608536447003</v>
      </c>
      <c r="AK179" s="58">
        <v>195.67425659711887</v>
      </c>
      <c r="AL179" s="58">
        <v>237.68918079391185</v>
      </c>
      <c r="AM179" s="58">
        <v>214.03215500086199</v>
      </c>
      <c r="AN179" s="58">
        <v>211.52222658862908</v>
      </c>
      <c r="AO179" s="58">
        <f>[3]CONGO!AR11</f>
        <v>197.77600181817843</v>
      </c>
      <c r="AP179" s="58">
        <v>142.49369183113907</v>
      </c>
      <c r="AQ179" s="58">
        <v>129.03479782383545</v>
      </c>
      <c r="AR179" s="58">
        <v>163.335019650877</v>
      </c>
      <c r="AS179" s="58">
        <f>[3]CONGO!AV11</f>
        <v>164.17309873661125</v>
      </c>
      <c r="AT179" s="58">
        <v>226.80791122034498</v>
      </c>
      <c r="AU179" s="58">
        <v>217.74940922205769</v>
      </c>
      <c r="AV179" s="58">
        <v>196.42143566568225</v>
      </c>
      <c r="AW179" s="58">
        <v>196.42143566568225</v>
      </c>
      <c r="AX179" s="58">
        <f>[3]CONGO!BA11</f>
        <v>215.440934333516</v>
      </c>
      <c r="AY179" s="58"/>
      <c r="AZ179" s="58">
        <v>229.46450248426538</v>
      </c>
      <c r="BA179" s="58">
        <v>209.46002120999802</v>
      </c>
      <c r="BB179" s="58">
        <v>232.61285683346628</v>
      </c>
      <c r="BC179" s="58">
        <v>213.46997150062674</v>
      </c>
      <c r="BD179" s="58">
        <v>260.15410995336612</v>
      </c>
      <c r="BE179" s="58">
        <v>240.14425632693138</v>
      </c>
      <c r="BF179" s="58">
        <f>[3]CONGO!BI11</f>
        <v>276.37774903978027</v>
      </c>
      <c r="BG179" s="58">
        <v>236.17390355697214</v>
      </c>
      <c r="BH179" s="58">
        <v>194.7249552680718</v>
      </c>
      <c r="BI179" s="58">
        <v>237.73509240650864</v>
      </c>
      <c r="BJ179" s="58">
        <v>196.2288308503162</v>
      </c>
      <c r="BK179" s="58">
        <v>276.94389875599632</v>
      </c>
      <c r="BL179" s="58">
        <v>234.68129836110418</v>
      </c>
      <c r="BM179" s="58">
        <v>246.77554996581463</v>
      </c>
      <c r="BN179" s="58">
        <v>204.5129495709225</v>
      </c>
      <c r="BO179" s="58">
        <f>[3]CONGO!BR11</f>
        <v>273.17868799749164</v>
      </c>
      <c r="BP179" s="58">
        <v>253.4799933431006</v>
      </c>
      <c r="BQ179" s="58">
        <v>253.4799933431006</v>
      </c>
      <c r="BR179" s="58">
        <v>145.56245967953339</v>
      </c>
      <c r="BS179" s="58">
        <v>36.539978710698314</v>
      </c>
      <c r="BT179" s="58">
        <v>145.56245967953339</v>
      </c>
      <c r="BU179" s="58">
        <v>100.42033865337511</v>
      </c>
      <c r="BV179" s="58">
        <v>42.020975517303057</v>
      </c>
      <c r="BW179" s="58">
        <v>165.62816648738729</v>
      </c>
      <c r="BX179" s="58">
        <v>142.75895293346304</v>
      </c>
      <c r="BY179" s="58">
        <v>124.03206076645195</v>
      </c>
      <c r="BZ179" s="57">
        <v>162.18921630344647</v>
      </c>
      <c r="CA179" s="58">
        <f>[3]CONGO!CD11</f>
        <v>169.51669500345244</v>
      </c>
      <c r="CB179" s="58">
        <v>225.92342608763894</v>
      </c>
      <c r="CC179" s="58">
        <v>225.92342608763894</v>
      </c>
      <c r="CD179" s="58">
        <v>186.96827341105237</v>
      </c>
      <c r="CE179" s="58">
        <v>238.8832024631547</v>
      </c>
      <c r="CF179" s="58">
        <v>238.8832024631547</v>
      </c>
      <c r="CG179" s="58">
        <v>199.92804978656815</v>
      </c>
      <c r="CH179" s="58">
        <v>281.09525821838429</v>
      </c>
      <c r="CI179" s="58">
        <v>260.22345563477188</v>
      </c>
      <c r="CJ179" s="57">
        <v>283.66741482125303</v>
      </c>
      <c r="CK179" s="57">
        <v>262.60462522075011</v>
      </c>
      <c r="CL179" s="58">
        <f>[3]CONGO!CO11</f>
        <v>279.32650012825718</v>
      </c>
      <c r="CM179" s="58">
        <v>256.92849450887991</v>
      </c>
      <c r="CN179" s="58">
        <v>345.04618720659448</v>
      </c>
      <c r="CO179" s="58">
        <v>345.04618720659448</v>
      </c>
      <c r="CP179" s="58">
        <v>438.4026067725481</v>
      </c>
      <c r="CQ179" s="58">
        <v>344.88310972596821</v>
      </c>
      <c r="CR179" s="58">
        <v>287.74099123904028</v>
      </c>
      <c r="CS179" s="58">
        <v>505.7345686409306</v>
      </c>
      <c r="CT179" s="58">
        <v>458.25768026544546</v>
      </c>
      <c r="CU179" s="58">
        <v>338.70367691722873</v>
      </c>
      <c r="CV179" s="58">
        <v>480.04826819597321</v>
      </c>
      <c r="CW179" s="58">
        <v>461.31258821128154</v>
      </c>
      <c r="CX179" s="58">
        <v>472.20220279080144</v>
      </c>
      <c r="CY179" s="58">
        <v>471.76533529219159</v>
      </c>
      <c r="CZ179" s="58">
        <v>452.3918423903105</v>
      </c>
      <c r="DA179" s="58">
        <f>[3]CONGO!DA11</f>
        <v>440.56184061990444</v>
      </c>
      <c r="DB179" s="57">
        <v>399.43755333457403</v>
      </c>
      <c r="DC179" s="57">
        <v>363.35773648684471</v>
      </c>
      <c r="DD179" s="57">
        <v>321.72775204365286</v>
      </c>
      <c r="DE179" s="57">
        <v>373.48161215250076</v>
      </c>
      <c r="DF179" s="57">
        <v>331.87361343434981</v>
      </c>
      <c r="DG179" s="57">
        <v>289.54202263467448</v>
      </c>
      <c r="DH179" s="57">
        <v>373.04866215986323</v>
      </c>
      <c r="DI179" s="57">
        <v>332.18515740182823</v>
      </c>
      <c r="DJ179" s="57">
        <v>290.59806056226876</v>
      </c>
      <c r="DK179" s="57">
        <v>373.14679240883794</v>
      </c>
      <c r="DL179" s="57">
        <v>332.27181935892685</v>
      </c>
      <c r="DM179" s="57">
        <v>290.67325422749133</v>
      </c>
      <c r="DN179" s="59">
        <f>[3]CONGO!DN11</f>
        <v>331.61951928083278</v>
      </c>
      <c r="DO179" s="57">
        <v>290.67325422749133</v>
      </c>
      <c r="DP179" s="57">
        <v>343.18856527610802</v>
      </c>
      <c r="DQ179" s="57">
        <v>322.1490505245967</v>
      </c>
      <c r="DR179" s="57">
        <v>278.72884027530148</v>
      </c>
      <c r="DS179" s="57">
        <v>344.73592127173868</v>
      </c>
      <c r="DT179" s="57">
        <v>323.86571829194071</v>
      </c>
      <c r="DU179" s="57">
        <v>365.51558534646966</v>
      </c>
      <c r="DV179" s="60">
        <f>[3]CONGO!DX11</f>
        <v>357.04024835581805</v>
      </c>
      <c r="DW179" s="61">
        <f>[3]CONGO!DY11</f>
        <v>348.3998129713076</v>
      </c>
      <c r="DX179" s="62">
        <f>[3]CONGO!DZ11</f>
        <v>324.45787651142894</v>
      </c>
      <c r="DZ179" s="57">
        <f>[3]CONGO!EB11</f>
        <v>318.26438852919011</v>
      </c>
      <c r="EC179" s="57">
        <f>[3]CONGO!EE11</f>
        <v>303.94194383606242</v>
      </c>
      <c r="EF179" s="57">
        <f>[3]CONGO!EH11</f>
        <v>293.90834922762417</v>
      </c>
      <c r="EI179" s="57">
        <f>[3]CONGO!EK11</f>
        <v>286.94661284334035</v>
      </c>
      <c r="EL179" s="57">
        <f>[3]CONGO!EN11</f>
        <v>281.60474225861975</v>
      </c>
      <c r="EO179" s="57">
        <f>[3]CONGO!EQ11</f>
        <v>281.60474225861975</v>
      </c>
    </row>
    <row r="180" spans="1:145" ht="15.5" x14ac:dyDescent="0.35">
      <c r="A180" s="56" t="s">
        <v>71</v>
      </c>
      <c r="B180" s="57">
        <f>+[4]GABON!D11</f>
        <v>33.679487179487175</v>
      </c>
      <c r="C180" s="57">
        <f>+[4]GABON!E11</f>
        <v>27.246913580246915</v>
      </c>
      <c r="D180" s="57">
        <f>+[4]GABON!F11</f>
        <v>37.43</v>
      </c>
      <c r="E180" s="57">
        <f>+[4]GABON!G11</f>
        <v>40.380597014925371</v>
      </c>
      <c r="F180" s="57">
        <f>+[4]GABON!H11</f>
        <v>35.747500000000002</v>
      </c>
      <c r="G180" s="57">
        <f>+[4]GABON!I11</f>
        <v>34.596442274154164</v>
      </c>
      <c r="H180" s="57">
        <f>+[4]GABON!J11</f>
        <v>33.671052631578952</v>
      </c>
      <c r="I180" s="57">
        <f>+[4]GABON!K11</f>
        <v>60.67859536822052</v>
      </c>
      <c r="J180" s="57">
        <f>+[4]GABON!L11</f>
        <v>60.342306920273849</v>
      </c>
      <c r="K180" s="57">
        <f>+[4]GABON!M11</f>
        <v>77.314150436416639</v>
      </c>
      <c r="L180" s="57">
        <f>+[4]GABON!N11</f>
        <v>77.878459529883671</v>
      </c>
      <c r="M180" s="57">
        <f>+[4]GABON!O11</f>
        <v>48.862313093394647</v>
      </c>
      <c r="N180" s="57">
        <f>+[4]GABON!P11</f>
        <v>78.775855783361806</v>
      </c>
      <c r="O180" s="57">
        <f>+[4]GABON!Q11</f>
        <v>145.69429764192796</v>
      </c>
      <c r="P180" s="57">
        <f>+[4]GABON!R11</f>
        <v>124.21627465391954</v>
      </c>
      <c r="Q180" s="57">
        <f>+[4]GABON!S11</f>
        <v>120.65771523862585</v>
      </c>
      <c r="R180" s="57">
        <f>+[4]GABON!T11</f>
        <v>123.32394806949411</v>
      </c>
      <c r="S180" s="57">
        <f>+[4]GABON!U11</f>
        <v>141.83510181475228</v>
      </c>
      <c r="T180" s="57">
        <f>+[4]GABON!V11</f>
        <v>197.57066052147135</v>
      </c>
      <c r="U180" s="57">
        <f>+[4]GABON!W11</f>
        <v>231.72564682062085</v>
      </c>
      <c r="V180" s="57">
        <f>+[4]GABON!X11</f>
        <v>247.74019876286329</v>
      </c>
      <c r="W180" s="57">
        <f>+[4]GABON!Y11</f>
        <v>310.17147714460754</v>
      </c>
      <c r="X180" s="58">
        <f>+[4]GABON!Z11</f>
        <v>220.38738700840059</v>
      </c>
      <c r="Y180" s="58">
        <f>+[4]GABON!AA11</f>
        <v>279.52302132613659</v>
      </c>
      <c r="Z180" s="57">
        <f>+[4]GABON!AB11</f>
        <v>365.27676000080487</v>
      </c>
      <c r="AA180" s="57">
        <f>+[4]GABON!AC11</f>
        <v>374.33327088518979</v>
      </c>
      <c r="AB180" s="57">
        <v>356.53278524361929</v>
      </c>
      <c r="AC180" s="57">
        <v>356.67916064507148</v>
      </c>
      <c r="AD180" s="57">
        <v>364.31134481621422</v>
      </c>
      <c r="AE180" s="57">
        <f>+[4]GABON!AD11</f>
        <v>384.87268790667667</v>
      </c>
      <c r="AF180" s="57">
        <v>350.988324335671</v>
      </c>
      <c r="AG180" s="57">
        <v>351.76430872671483</v>
      </c>
      <c r="AH180" s="57">
        <v>365.5396315008623</v>
      </c>
      <c r="AI180" s="57">
        <v>340.42880162312269</v>
      </c>
      <c r="AJ180" s="58">
        <f>+[4]GABON!AE11</f>
        <v>342.82224596424004</v>
      </c>
      <c r="AK180" s="58">
        <v>196.76979744379315</v>
      </c>
      <c r="AL180" s="58">
        <v>239.11870653684878</v>
      </c>
      <c r="AM180" s="58">
        <v>215.24036489406012</v>
      </c>
      <c r="AN180" s="58">
        <v>212.70820969817925</v>
      </c>
      <c r="AO180" s="58">
        <f>+[4]GABON!AF11</f>
        <v>207.16572242164071</v>
      </c>
      <c r="AP180" s="58">
        <v>151.7312608118626</v>
      </c>
      <c r="AQ180" s="58">
        <v>137.80836337509848</v>
      </c>
      <c r="AR180" s="58">
        <v>172.375850741383</v>
      </c>
      <c r="AS180" s="58">
        <f>+[4]GABON!AJ11</f>
        <v>175.40717760611972</v>
      </c>
      <c r="AT180" s="58">
        <v>239.08723360226645</v>
      </c>
      <c r="AU180" s="58">
        <v>217.50919190506201</v>
      </c>
      <c r="AV180" s="58">
        <v>195.37198999436578</v>
      </c>
      <c r="AW180" s="58">
        <v>195.37198999436578</v>
      </c>
      <c r="AX180" s="58">
        <f>+[4]GABON!AO11</f>
        <v>219.0534126534458</v>
      </c>
      <c r="AY180" s="58"/>
      <c r="AZ180" s="58">
        <v>236.62270788077558</v>
      </c>
      <c r="BA180" s="58">
        <v>216.44107280891239</v>
      </c>
      <c r="BB180" s="58">
        <v>239.62450951186079</v>
      </c>
      <c r="BC180" s="58">
        <v>220.31210042146117</v>
      </c>
      <c r="BD180" s="58">
        <v>278.50061077999999</v>
      </c>
      <c r="BE180" s="58">
        <v>258.31355578000006</v>
      </c>
      <c r="BF180" s="58">
        <f>+[4]GABON!AV11</f>
        <v>297.32230332781768</v>
      </c>
      <c r="BG180" s="58">
        <v>243.24212300118018</v>
      </c>
      <c r="BH180" s="58">
        <v>201.42611502724921</v>
      </c>
      <c r="BI180" s="58">
        <v>252.28978957187979</v>
      </c>
      <c r="BJ180" s="58">
        <v>210.41596078123246</v>
      </c>
      <c r="BK180" s="58">
        <v>265.41448800806819</v>
      </c>
      <c r="BL180" s="58">
        <v>222.77762246460335</v>
      </c>
      <c r="BM180" s="58">
        <v>265.41448800806819</v>
      </c>
      <c r="BN180" s="58">
        <v>222.77762246460335</v>
      </c>
      <c r="BO180" s="58">
        <f>+[4]GABON!BE11</f>
        <v>266.24131510659345</v>
      </c>
      <c r="BP180" s="58">
        <v>246.16678475237319</v>
      </c>
      <c r="BQ180" s="58">
        <v>243.24212300118018</v>
      </c>
      <c r="BR180" s="58">
        <v>39.328508701089198</v>
      </c>
      <c r="BS180" s="58">
        <v>39.328508701089198</v>
      </c>
      <c r="BT180" s="58">
        <v>149.31646066925467</v>
      </c>
      <c r="BU180" s="58">
        <v>103.77457430743617</v>
      </c>
      <c r="BV180" s="58">
        <v>45.227785006252574</v>
      </c>
      <c r="BW180" s="58">
        <v>171.04284434888638</v>
      </c>
      <c r="BX180" s="58">
        <v>147.97110777156732</v>
      </c>
      <c r="BY180" s="58">
        <v>129.14417448625008</v>
      </c>
      <c r="BZ180" s="57">
        <v>167.5904278765768</v>
      </c>
      <c r="CA180" s="58">
        <f>+[4]GABON!BQ11</f>
        <v>170.67496802592981</v>
      </c>
      <c r="CB180" s="58">
        <v>226.62463178860406</v>
      </c>
      <c r="CC180" s="58">
        <v>226.62463178860406</v>
      </c>
      <c r="CD180" s="58">
        <v>187.32450374684962</v>
      </c>
      <c r="CE180" s="58">
        <v>225.67163184962848</v>
      </c>
      <c r="CF180" s="58">
        <v>225.67163184962848</v>
      </c>
      <c r="CG180" s="58">
        <v>186.37150380787406</v>
      </c>
      <c r="CH180" s="58">
        <v>277.62512948029752</v>
      </c>
      <c r="CI180" s="58">
        <v>256.56849235688048</v>
      </c>
      <c r="CJ180" s="57">
        <v>306.62694445002393</v>
      </c>
      <c r="CK180" s="57">
        <v>285.37762898491428</v>
      </c>
      <c r="CL180" s="58">
        <f>+[4]GABON!CB11</f>
        <v>282.52849214610444</v>
      </c>
      <c r="CM180" s="58">
        <v>277.65781242384747</v>
      </c>
      <c r="CN180" s="58">
        <v>367.88200248243004</v>
      </c>
      <c r="CO180" s="58">
        <v>367.88200248243004</v>
      </c>
      <c r="CP180" s="58">
        <v>461.72000294756987</v>
      </c>
      <c r="CQ180" s="58">
        <v>367.71748083563921</v>
      </c>
      <c r="CR180" s="58">
        <v>310.41448463974893</v>
      </c>
      <c r="CS180" s="58">
        <v>509.68163380236336</v>
      </c>
      <c r="CT180" s="58">
        <v>461.77511658120903</v>
      </c>
      <c r="CU180" s="58">
        <v>341.15319067392437</v>
      </c>
      <c r="CV180" s="58">
        <v>494.86537308182068</v>
      </c>
      <c r="CW180" s="58">
        <v>453.20817927871161</v>
      </c>
      <c r="CX180" s="58">
        <v>464.11302432591435</v>
      </c>
      <c r="CY180" s="58">
        <v>459.3775532887542</v>
      </c>
      <c r="CZ180" s="58">
        <v>416.43343708437322</v>
      </c>
      <c r="DA180" s="58">
        <f>+[4]GABON!CN11</f>
        <v>440.4743394692324</v>
      </c>
      <c r="DB180" s="57">
        <v>401.79507254848431</v>
      </c>
      <c r="DC180" s="57">
        <v>365.38601556051947</v>
      </c>
      <c r="DD180" s="57">
        <v>323.37764032662795</v>
      </c>
      <c r="DE180" s="57">
        <v>374.09103806928584</v>
      </c>
      <c r="DF180" s="57">
        <v>332.09253490953114</v>
      </c>
      <c r="DG180" s="57">
        <v>289.36403174977647</v>
      </c>
      <c r="DH180" s="57">
        <v>379.13828736735366</v>
      </c>
      <c r="DI180" s="57">
        <v>337.9360273479391</v>
      </c>
      <c r="DJ180" s="57">
        <v>296.00376732852448</v>
      </c>
      <c r="DK180" s="57">
        <v>379.23801948894823</v>
      </c>
      <c r="DL180" s="57">
        <v>338.02418961784053</v>
      </c>
      <c r="DM180" s="57">
        <v>296.08035974673282</v>
      </c>
      <c r="DN180" s="59">
        <f>+[4]GABON!DA11</f>
        <v>356.29086499943679</v>
      </c>
      <c r="DO180" s="57">
        <v>296.08035974673282</v>
      </c>
      <c r="DP180" s="57">
        <v>372.14771285555997</v>
      </c>
      <c r="DQ180" s="57">
        <v>351.00677838598426</v>
      </c>
      <c r="DR180" s="57">
        <v>307.28695156733374</v>
      </c>
      <c r="DS180" s="57">
        <v>376.19821203427506</v>
      </c>
      <c r="DT180" s="57">
        <v>355.23690544402359</v>
      </c>
      <c r="DU180" s="57">
        <v>357.48861427690139</v>
      </c>
      <c r="DV180" s="60">
        <f>+[4]GABON!DK11</f>
        <v>363.55705153213449</v>
      </c>
      <c r="DW180" s="61">
        <f>+[4]GABON!DL11</f>
        <v>354.85128259527897</v>
      </c>
      <c r="DX180" s="62">
        <f>+[4]GABON!DM11</f>
        <v>321.89042073748993</v>
      </c>
      <c r="DZ180" s="57">
        <f>+[4]GABON!DO11</f>
        <v>326.32003426595861</v>
      </c>
      <c r="EC180" s="57">
        <f>+[4]GABON!DR11</f>
        <v>301.54986664841061</v>
      </c>
      <c r="EF180" s="57">
        <f>+[4]GABON!DU11</f>
        <v>255.91219234660028</v>
      </c>
      <c r="EI180" s="57">
        <f>+[4]GABON!DX11</f>
        <v>253.37840826396069</v>
      </c>
      <c r="EL180" s="57">
        <f>+[4]GABON!EA11</f>
        <v>250.86971115243625</v>
      </c>
      <c r="EO180" s="57">
        <f>+[4]GABON!ED11</f>
        <v>250.86971115243628</v>
      </c>
    </row>
    <row r="181" spans="1:145" ht="15.5" x14ac:dyDescent="0.35">
      <c r="A181" s="56" t="s">
        <v>72</v>
      </c>
      <c r="B181" s="69">
        <f>[5]GUINEE!D13</f>
        <v>41.907202929900002</v>
      </c>
      <c r="C181" s="69">
        <f>[5]GUINEE!E13</f>
        <v>33.970884120249998</v>
      </c>
      <c r="D181" s="69">
        <f>[5]GUINEE!F13</f>
        <v>43.981345683000001</v>
      </c>
      <c r="E181" s="69">
        <f>[5]GUINEE!G13</f>
        <v>48.491051075499989</v>
      </c>
      <c r="F181" s="69">
        <f>[5]GUINEE!H13</f>
        <v>42.508303529999999</v>
      </c>
      <c r="G181" s="57">
        <f>[5]GUINEE!I13</f>
        <v>38.793525402499988</v>
      </c>
      <c r="H181" s="57">
        <f>[5]GUINEE!J13</f>
        <v>36.075293465750001</v>
      </c>
      <c r="I181" s="57">
        <f>[5]GUINEE!K13</f>
        <v>66.471412163200014</v>
      </c>
      <c r="J181" s="57">
        <f>[5]GUINEE!L13</f>
        <v>61.83704307</v>
      </c>
      <c r="K181" s="57">
        <f>[5]GUINEE!M13</f>
        <v>81.077958720000012</v>
      </c>
      <c r="L181" s="57">
        <f>[5]GUINEE!N13</f>
        <v>78.671488753000006</v>
      </c>
      <c r="M181" s="57">
        <f>[5]GUINEE!O13</f>
        <v>54.019220111999999</v>
      </c>
      <c r="N181" s="57">
        <f>[5]GUINEE!P13</f>
        <v>79.746000892435802</v>
      </c>
      <c r="O181" s="57">
        <f>[5]GUINEE!Q13</f>
        <v>136.55219872543316</v>
      </c>
      <c r="P181" s="57">
        <f>[5]GUINEE!R13</f>
        <v>120.784801036075</v>
      </c>
      <c r="Q181" s="57">
        <f>[5]GUINEE!S13</f>
        <v>118.19313736636558</v>
      </c>
      <c r="R181" s="57">
        <f>[5]GUINEE!T13</f>
        <v>108.92801247427388</v>
      </c>
      <c r="S181" s="57">
        <f>[5]GUINEE!U13</f>
        <v>131.58145198578617</v>
      </c>
      <c r="T181" s="57">
        <f>[5]GUINEE!V13</f>
        <v>188.23564559261482</v>
      </c>
      <c r="U181" s="57">
        <f>[5]GUINEE!W13</f>
        <v>211.41478019305828</v>
      </c>
      <c r="V181" s="57">
        <f>[5]GUINEE!X13</f>
        <v>222.04669509294797</v>
      </c>
      <c r="W181" s="57">
        <f>[5]GUINEE!Y13</f>
        <v>262.38537498392998</v>
      </c>
      <c r="X181" s="58">
        <f>[5]GUINEE!Z13</f>
        <v>218.62637122702492</v>
      </c>
      <c r="Y181" s="58">
        <f>[5]GUINEE!AA13</f>
        <v>290.55042388444934</v>
      </c>
      <c r="Z181" s="57">
        <f>[5]GUINEE!AB13</f>
        <v>346.62292836236816</v>
      </c>
      <c r="AA181" s="57">
        <f>[5]GUINEE!AC13</f>
        <v>378.88852386114655</v>
      </c>
      <c r="AB181" s="57">
        <v>353.8326693311285</v>
      </c>
      <c r="AC181" s="57">
        <v>353.72444207110607</v>
      </c>
      <c r="AD181" s="57">
        <v>361.30319329185517</v>
      </c>
      <c r="AE181" s="57">
        <f>[5]GUINEE!AD13</f>
        <v>363.34223485052752</v>
      </c>
      <c r="AF181" s="57">
        <v>344.1303427117499</v>
      </c>
      <c r="AG181" s="57">
        <v>353.05501397748554</v>
      </c>
      <c r="AH181" s="57">
        <v>359.86670302214998</v>
      </c>
      <c r="AI181" s="57">
        <v>334.62859907516315</v>
      </c>
      <c r="AJ181" s="58">
        <f>[5]GUINEE!AE13</f>
        <v>334.82281439621585</v>
      </c>
      <c r="AK181" s="58">
        <v>189.18222848284913</v>
      </c>
      <c r="AL181" s="58">
        <v>231.23271855393099</v>
      </c>
      <c r="AM181" s="58">
        <v>207.07418060084129</v>
      </c>
      <c r="AN181" s="58">
        <v>204.52919119369358</v>
      </c>
      <c r="AO181" s="58">
        <f>[5]GUINEE!AF13</f>
        <v>203.82207382858681</v>
      </c>
      <c r="AP181" s="58">
        <v>148.20453038096036</v>
      </c>
      <c r="AQ181" s="58">
        <v>134.33408983070183</v>
      </c>
      <c r="AR181" s="58">
        <v>169.09651185848395</v>
      </c>
      <c r="AS181" s="58">
        <f>[5]GUINEE!AJ13</f>
        <v>169.7584111093191</v>
      </c>
      <c r="AT181" s="58">
        <v>233.43329703017326</v>
      </c>
      <c r="AU181" s="58">
        <v>211.98888643717805</v>
      </c>
      <c r="AV181" s="58">
        <v>190.20984591971495</v>
      </c>
      <c r="AW181" s="58">
        <v>190.20984591971495</v>
      </c>
      <c r="AX181" s="58">
        <f>[5]GUINEE!AO13</f>
        <v>208.88700690955937</v>
      </c>
      <c r="AY181" s="58"/>
      <c r="AZ181" s="58">
        <v>223.51780415640448</v>
      </c>
      <c r="BA181" s="58">
        <v>203.23387860540984</v>
      </c>
      <c r="BB181" s="58">
        <v>227.15090543624089</v>
      </c>
      <c r="BC181" s="58">
        <v>207.74061153264333</v>
      </c>
      <c r="BD181" s="58">
        <v>266.10324198843006</v>
      </c>
      <c r="BE181" s="58">
        <v>245.81386903843003</v>
      </c>
      <c r="BF181" s="58">
        <f>[5]GUINEE!AV13</f>
        <v>263.6855983822922</v>
      </c>
      <c r="BG181" s="58">
        <v>231.76952790081378</v>
      </c>
      <c r="BH181" s="58">
        <v>189.74157577687794</v>
      </c>
      <c r="BI181" s="58">
        <v>232.98351898023685</v>
      </c>
      <c r="BJ181" s="58">
        <v>190.89745297517115</v>
      </c>
      <c r="BK181" s="58">
        <v>243.17286735594098</v>
      </c>
      <c r="BL181" s="58">
        <v>200.31989715150249</v>
      </c>
      <c r="BM181" s="58">
        <v>248.47944933710505</v>
      </c>
      <c r="BN181" s="58">
        <v>205.62647913266659</v>
      </c>
      <c r="BO181" s="58">
        <f>[5]GUINEE!BE13</f>
        <v>247.74104294467111</v>
      </c>
      <c r="BP181" s="58">
        <v>226.95645351551133</v>
      </c>
      <c r="BQ181" s="58">
        <v>226.95645351551133</v>
      </c>
      <c r="BR181" s="58">
        <v>137.36705445426813</v>
      </c>
      <c r="BS181" s="58">
        <v>26.821629304894152</v>
      </c>
      <c r="BT181" s="58">
        <v>137.36705445426813</v>
      </c>
      <c r="BU181" s="58">
        <v>91.594339353355466</v>
      </c>
      <c r="BV181" s="58">
        <v>30.844873700628273</v>
      </c>
      <c r="BW181" s="58">
        <v>159.52175796519006</v>
      </c>
      <c r="BX181" s="58">
        <v>136.3330824490545</v>
      </c>
      <c r="BY181" s="58">
        <v>117.20425805018631</v>
      </c>
      <c r="BZ181" s="57">
        <v>155.99853691277056</v>
      </c>
      <c r="CA181" s="58">
        <f>[5]GUINEE!BQ13</f>
        <v>160.09953534330143</v>
      </c>
      <c r="CB181" s="58">
        <v>216.15063044264235</v>
      </c>
      <c r="CC181" s="58">
        <v>216.15063044264235</v>
      </c>
      <c r="CD181" s="58">
        <v>176.65130997108724</v>
      </c>
      <c r="CE181" s="58">
        <v>216.15063044264235</v>
      </c>
      <c r="CF181" s="58">
        <v>216.15063044264235</v>
      </c>
      <c r="CG181" s="58">
        <v>176.65130997108724</v>
      </c>
      <c r="CH181" s="58">
        <v>268.25093491167269</v>
      </c>
      <c r="CI181" s="58">
        <v>247.08757236721925</v>
      </c>
      <c r="CJ181" s="57">
        <v>270.70555978806505</v>
      </c>
      <c r="CK181" s="57">
        <v>249.34854231306366</v>
      </c>
      <c r="CL181" s="58">
        <f>[5]GUINEE!CD13</f>
        <v>266.14932845244613</v>
      </c>
      <c r="CM181" s="58">
        <v>242.00025839233794</v>
      </c>
      <c r="CN181" s="58">
        <v>330.6430441978174</v>
      </c>
      <c r="CO181" s="58">
        <v>330.6430441978174</v>
      </c>
      <c r="CP181" s="58">
        <v>425.63900292558867</v>
      </c>
      <c r="CQ181" s="58">
        <v>330.47768867418671</v>
      </c>
      <c r="CR181" s="58">
        <v>272.20191163456383</v>
      </c>
      <c r="CS181" s="58">
        <v>493.3915505754041</v>
      </c>
      <c r="CT181" s="58">
        <v>444.91601805728862</v>
      </c>
      <c r="CU181" s="58">
        <v>323.35651930216767</v>
      </c>
      <c r="CV181" s="58">
        <v>478.88538201579712</v>
      </c>
      <c r="CW181" s="58">
        <v>436.86664051122017</v>
      </c>
      <c r="CX181" s="58">
        <v>447.39483925325567</v>
      </c>
      <c r="CY181" s="58">
        <v>442.48495801357836</v>
      </c>
      <c r="CZ181" s="58">
        <v>399.17277135035323</v>
      </c>
      <c r="DA181" s="58">
        <f>[5]GUINEE!CP13</f>
        <v>422.70456821678067</v>
      </c>
      <c r="DB181" s="57">
        <v>384.34445944485628</v>
      </c>
      <c r="DC181" s="57">
        <v>347.59018230064402</v>
      </c>
      <c r="DD181" s="57">
        <v>305.20820680432695</v>
      </c>
      <c r="DE181" s="57">
        <v>356.31406204793205</v>
      </c>
      <c r="DF181" s="57">
        <v>313.9420086622921</v>
      </c>
      <c r="DG181" s="57">
        <v>270.83625527665214</v>
      </c>
      <c r="DH181" s="57">
        <v>383.21792220530142</v>
      </c>
      <c r="DI181" s="57">
        <v>341.82473688801804</v>
      </c>
      <c r="DJ181" s="57">
        <v>299.69785157073466</v>
      </c>
      <c r="DK181" s="57">
        <v>383.31872747263526</v>
      </c>
      <c r="DL181" s="57">
        <v>341.91391366194478</v>
      </c>
      <c r="DM181" s="57">
        <v>299.77539985125424</v>
      </c>
      <c r="DN181" s="59">
        <f>[5]GUINEE!DC13</f>
        <v>341.71769271385028</v>
      </c>
      <c r="DO181" s="57">
        <v>299.77539985125424</v>
      </c>
      <c r="DP181" s="57">
        <v>357.54365046869759</v>
      </c>
      <c r="DQ181" s="57">
        <v>336.24154990065745</v>
      </c>
      <c r="DR181" s="57">
        <v>292.24611602232102</v>
      </c>
      <c r="DS181" s="57">
        <v>355.015537235632</v>
      </c>
      <c r="DT181" s="57">
        <v>333.87182114875458</v>
      </c>
      <c r="DU181" s="57">
        <v>340.56929434094195</v>
      </c>
      <c r="DV181" s="60">
        <f>[5]GUINEE!DN13</f>
        <v>341.10046427948862</v>
      </c>
      <c r="DW181" s="61">
        <f>[5]GUINEE!DO13</f>
        <v>332.2695697324051</v>
      </c>
      <c r="DX181" s="62">
        <f>[5]GUINEE!DP13</f>
        <v>299.06064549204922</v>
      </c>
      <c r="DZ181" s="57">
        <f>[5]GUINEE!DR13</f>
        <v>301.92107279545502</v>
      </c>
      <c r="EC181" s="57">
        <f>[5]GUINEE!DU13</f>
        <v>287.60439011344482</v>
      </c>
      <c r="EF181" s="57">
        <f>[5]GUINEE!DX13</f>
        <v>277.6344308677954</v>
      </c>
      <c r="EI181" s="57">
        <f>[5]GUINEE!EA13</f>
        <v>270.77722311437225</v>
      </c>
      <c r="EL181" s="57">
        <f>[5]GUINEE!ED13</f>
        <v>265.56051140261519</v>
      </c>
      <c r="EO181" s="57">
        <f>[5]GUINEE!EG13</f>
        <v>265.56051140261519</v>
      </c>
    </row>
    <row r="182" spans="1:145" ht="15.5" x14ac:dyDescent="0.35">
      <c r="A182" s="126" t="s">
        <v>73</v>
      </c>
      <c r="B182" s="69">
        <f>[6]TCHAD!D27</f>
        <v>0</v>
      </c>
      <c r="C182" s="69">
        <f>[6]TCHAD!E27</f>
        <v>0</v>
      </c>
      <c r="D182" s="69" t="str">
        <f>[6]TCHAD!F27</f>
        <v>...</v>
      </c>
      <c r="E182" s="69" t="str">
        <f>[6]TCHAD!G27</f>
        <v>...</v>
      </c>
      <c r="F182" s="69" t="str">
        <f>[6]TCHAD!H27</f>
        <v>...</v>
      </c>
      <c r="G182" s="69" t="str">
        <f>[6]TCHAD!I27</f>
        <v>...</v>
      </c>
      <c r="H182" s="69" t="str">
        <f>[6]TCHAD!J27</f>
        <v>...</v>
      </c>
      <c r="I182" s="69" t="str">
        <f>[6]TCHAD!K23</f>
        <v>...</v>
      </c>
      <c r="J182" s="69" t="str">
        <f>[6]TCHAD!L23</f>
        <v>...</v>
      </c>
      <c r="K182" s="69" t="str">
        <f>[6]TCHAD!M23</f>
        <v>...</v>
      </c>
      <c r="L182" s="69" t="str">
        <f>[6]TCHAD!N23</f>
        <v>...</v>
      </c>
      <c r="M182" s="69" t="str">
        <f>[6]TCHAD!O23</f>
        <v>...</v>
      </c>
      <c r="N182" s="69" t="str">
        <f>[6]TCHAD!P23</f>
        <v>...</v>
      </c>
      <c r="O182" s="69" t="str">
        <f>[6]TCHAD!Q23</f>
        <v>...</v>
      </c>
      <c r="P182" s="69" t="str">
        <f>[6]TCHAD!R23</f>
        <v>...</v>
      </c>
      <c r="Q182" s="69">
        <f>[6]TCHAD!S23</f>
        <v>113.8163472</v>
      </c>
      <c r="R182" s="69">
        <f>[6]TCHAD!T23</f>
        <v>112.0175048920354</v>
      </c>
      <c r="S182" s="69">
        <f>[6]TCHAD!U23</f>
        <v>108.0272726807689</v>
      </c>
      <c r="T182" s="69">
        <f>[6]TCHAD!V23</f>
        <v>160.7644699264138</v>
      </c>
      <c r="U182" s="69">
        <f>[6]TCHAD!W23</f>
        <v>199.7892473860465</v>
      </c>
      <c r="V182" s="69">
        <f>[6]TCHAD!X23</f>
        <v>209.90753607874862</v>
      </c>
      <c r="W182" s="69">
        <f>[6]TCHAD!Y23</f>
        <v>258.85567436516402</v>
      </c>
      <c r="X182" s="70">
        <f>[6]TCHAD!Z23</f>
        <v>192.97638894821375</v>
      </c>
      <c r="Y182" s="70">
        <f>[6]TCHAD!AA23</f>
        <v>258.17687999999998</v>
      </c>
      <c r="Z182" s="69">
        <f>[6]TCHAD!AB23</f>
        <v>270.13637735999998</v>
      </c>
      <c r="AA182" s="69">
        <f>[6]TCHAD!AC23</f>
        <v>371.93952527999994</v>
      </c>
      <c r="AB182" s="69">
        <v>350.84316450512301</v>
      </c>
      <c r="AC182" s="69">
        <v>350.75190555304744</v>
      </c>
      <c r="AD182" s="69">
        <v>358.27718351131216</v>
      </c>
      <c r="AE182" s="69">
        <f>[6]TCHAD!AH23</f>
        <v>371.84843119012982</v>
      </c>
      <c r="AF182" s="69">
        <v>331.68426310849833</v>
      </c>
      <c r="AG182" s="69">
        <v>342.35693943458256</v>
      </c>
      <c r="AH182" s="69">
        <v>349.04040807529839</v>
      </c>
      <c r="AI182" s="69">
        <v>324.27356216848671</v>
      </c>
      <c r="AJ182" s="70">
        <f>[6]TCHAD!AM23</f>
        <v>324.30587246682484</v>
      </c>
      <c r="AK182" s="70">
        <v>180.72881901104208</v>
      </c>
      <c r="AL182" s="70">
        <v>221.700030950474</v>
      </c>
      <c r="AM182" s="70">
        <v>197.90135628161991</v>
      </c>
      <c r="AN182" s="70">
        <v>195.40388814321682</v>
      </c>
      <c r="AO182" s="70">
        <f>[6]TCHAD!AR23</f>
        <v>184.69355088415338</v>
      </c>
      <c r="AP182" s="70">
        <v>139.96526492711985</v>
      </c>
      <c r="AQ182" s="70">
        <v>102.2731653947904</v>
      </c>
      <c r="AR182" s="70">
        <v>133.60632948171732</v>
      </c>
      <c r="AS182" s="70">
        <f>[6]TCHAD!AV23</f>
        <v>159.26174692891382</v>
      </c>
      <c r="AT182" s="70">
        <v>216.3621313977149</v>
      </c>
      <c r="AU182" s="70">
        <v>200.60849135481439</v>
      </c>
      <c r="AV182" s="70">
        <v>179.7632505279939</v>
      </c>
      <c r="AW182" s="70">
        <v>179.7632505279939</v>
      </c>
      <c r="AX182" s="70">
        <f>[6]TCHAD!BA23</f>
        <v>206.24122937505661</v>
      </c>
      <c r="AY182" s="70"/>
      <c r="AZ182" s="70">
        <v>212.50914513929229</v>
      </c>
      <c r="BA182" s="70">
        <v>192.60397082183815</v>
      </c>
      <c r="BB182" s="70">
        <v>224.05230558910844</v>
      </c>
      <c r="BC182" s="70">
        <v>205.00445004789236</v>
      </c>
      <c r="BD182" s="70">
        <v>262.32906520800003</v>
      </c>
      <c r="BE182" s="70">
        <v>242.41854520799998</v>
      </c>
      <c r="BF182" s="70">
        <f>[6]TCHAD!BH23</f>
        <v>259.96115434440935</v>
      </c>
      <c r="BG182" s="70">
        <v>228.67911115505373</v>
      </c>
      <c r="BH182" s="70">
        <v>187.43592520816293</v>
      </c>
      <c r="BI182" s="70">
        <v>229.87214487049195</v>
      </c>
      <c r="BJ182" s="70">
        <v>188.57193017286721</v>
      </c>
      <c r="BK182" s="70">
        <v>239.8938103484985</v>
      </c>
      <c r="BL182" s="70">
        <v>197.84101145631413</v>
      </c>
      <c r="BM182" s="70">
        <v>245.10130527345171</v>
      </c>
      <c r="BN182" s="70">
        <v>203.04850638126729</v>
      </c>
      <c r="BO182" s="70">
        <f>[6]TCHAD!BQ23</f>
        <v>244.38061688490055</v>
      </c>
      <c r="BP182" s="70">
        <v>224.01136614329621</v>
      </c>
      <c r="BQ182" s="70">
        <v>224.01136614329621</v>
      </c>
      <c r="BR182" s="70">
        <v>136.0733354664998</v>
      </c>
      <c r="BS182" s="70">
        <v>27.592067771870834</v>
      </c>
      <c r="BT182" s="70">
        <v>142.42965974548198</v>
      </c>
      <c r="BU182" s="70">
        <v>97.51163484067466</v>
      </c>
      <c r="BV182" s="70">
        <v>33.948392050853009</v>
      </c>
      <c r="BW182" s="70">
        <v>167.28480678877213</v>
      </c>
      <c r="BX182" s="70">
        <v>144.52912139744376</v>
      </c>
      <c r="BY182" s="70">
        <v>125.93650822618578</v>
      </c>
      <c r="BZ182" s="69">
        <v>163.87359496725327</v>
      </c>
      <c r="CA182" s="70">
        <f>[6]TCHAD!CC23</f>
        <v>167.86948579647697</v>
      </c>
      <c r="CB182" s="70">
        <v>222.19262193127653</v>
      </c>
      <c r="CC182" s="70">
        <v>222.19262193127653</v>
      </c>
      <c r="CD182" s="70">
        <v>183.43085180790231</v>
      </c>
      <c r="CE182" s="70">
        <v>222.19262193127653</v>
      </c>
      <c r="CF182" s="70">
        <v>222.19262193127653</v>
      </c>
      <c r="CG182" s="70">
        <v>183.43085180790231</v>
      </c>
      <c r="CH182" s="70">
        <v>273.43019287255856</v>
      </c>
      <c r="CI182" s="70">
        <v>252.66200283302399</v>
      </c>
      <c r="CJ182" s="69">
        <v>275.93221044652427</v>
      </c>
      <c r="CK182" s="69">
        <v>254.97398149463524</v>
      </c>
      <c r="CL182" s="70">
        <f>[6]TCHAD!CN23</f>
        <v>271.5550203838315</v>
      </c>
      <c r="CM182" s="70">
        <v>247.65024372313329</v>
      </c>
      <c r="CN182" s="70">
        <v>335.19716665547065</v>
      </c>
      <c r="CO182" s="70">
        <v>335.19716665547065</v>
      </c>
      <c r="CP182" s="70">
        <v>428.2321150594442</v>
      </c>
      <c r="CQ182" s="70">
        <v>335.03489872986881</v>
      </c>
      <c r="CR182" s="70">
        <v>278.03447508460715</v>
      </c>
      <c r="CS182" s="70">
        <v>495.00974518424192</v>
      </c>
      <c r="CT182" s="70">
        <v>447.62657117164383</v>
      </c>
      <c r="CU182" s="70">
        <v>328.52408996176644</v>
      </c>
      <c r="CV182" s="70">
        <v>481.44871536837115</v>
      </c>
      <c r="CW182" s="70">
        <v>440.30816805571556</v>
      </c>
      <c r="CX182" s="70">
        <v>450.90856368816748</v>
      </c>
      <c r="CY182" s="70">
        <v>446.18396211726974</v>
      </c>
      <c r="CZ182" s="70">
        <v>403.7741214773323</v>
      </c>
      <c r="DA182" s="70">
        <f>[6]TCHAD!CZ23</f>
        <v>426.4633774939083</v>
      </c>
      <c r="DB182" s="69">
        <v>388.51943052705013</v>
      </c>
      <c r="DC182" s="69">
        <v>352.54504695906206</v>
      </c>
      <c r="DD182" s="69">
        <v>311.04804813481746</v>
      </c>
      <c r="DE182" s="69">
        <v>361.12074707491195</v>
      </c>
      <c r="DF182" s="69">
        <v>319.63348509091196</v>
      </c>
      <c r="DG182" s="69">
        <v>277.426223106912</v>
      </c>
      <c r="DH182" s="69">
        <v>387.34136430314987</v>
      </c>
      <c r="DI182" s="69">
        <v>346.81469249117771</v>
      </c>
      <c r="DJ182" s="69">
        <v>305.5680206792054</v>
      </c>
      <c r="DK182" s="69">
        <v>387.44325423969917</v>
      </c>
      <c r="DL182" s="69">
        <v>346.90517106715293</v>
      </c>
      <c r="DM182" s="69">
        <v>305.64708789460667</v>
      </c>
      <c r="DN182" s="71">
        <f>[6]TCHAD!DM23</f>
        <v>346.69028194343457</v>
      </c>
      <c r="DO182" s="69">
        <v>305.64708789460667</v>
      </c>
      <c r="DP182" s="69">
        <v>362.29785118827476</v>
      </c>
      <c r="DQ182" s="69">
        <v>341.43095370839342</v>
      </c>
      <c r="DR182" s="69">
        <v>298.29446377463006</v>
      </c>
      <c r="DS182" s="69">
        <v>359.7361220380028</v>
      </c>
      <c r="DT182" s="69">
        <v>339.02465160792002</v>
      </c>
      <c r="DU182" s="69">
        <v>346.06801668286374</v>
      </c>
      <c r="DV182" s="72">
        <f>[6]TCHAD!DW23</f>
        <v>346.4626812400474</v>
      </c>
      <c r="DW182" s="73">
        <f>[6]TCHAD!DX23</f>
        <v>337.83578750991967</v>
      </c>
      <c r="DX182" s="74">
        <f>[6]TCHAD!DY23</f>
        <v>305.28606240572066</v>
      </c>
      <c r="DZ182" s="69">
        <f>[6]TCHAD!EA23</f>
        <v>307.93743257833455</v>
      </c>
      <c r="EC182" s="69">
        <f>[6]TCHAD!ED23</f>
        <v>293.77269199850144</v>
      </c>
      <c r="EF182" s="69">
        <f>[6]TCHAD!EG23</f>
        <v>283.87465317478217</v>
      </c>
      <c r="EI182" s="69">
        <f>[6]TCHAD!EJ23</f>
        <v>277.03237417065066</v>
      </c>
      <c r="EL182" s="69">
        <f>[6]TCHAD!EM23</f>
        <v>271.80107899961826</v>
      </c>
      <c r="EO182" s="69">
        <f>[6]TCHAD!EP23</f>
        <v>271.80107899961826</v>
      </c>
    </row>
    <row r="183" spans="1:145" ht="11.25" customHeight="1" x14ac:dyDescent="0.35">
      <c r="A183" s="2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8"/>
      <c r="Y183" s="58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7"/>
      <c r="CA183" s="58"/>
      <c r="CB183" s="58"/>
      <c r="CC183" s="58"/>
      <c r="CD183" s="58"/>
      <c r="CE183" s="58"/>
      <c r="CF183" s="58"/>
      <c r="CG183" s="58"/>
      <c r="CH183" s="58"/>
      <c r="CI183" s="58"/>
      <c r="CJ183" s="57"/>
      <c r="CK183" s="57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7"/>
      <c r="DC183" s="57"/>
      <c r="DD183" s="57"/>
      <c r="DE183" s="57"/>
      <c r="DF183" s="57"/>
      <c r="DG183" s="57"/>
      <c r="DH183" s="57"/>
      <c r="DI183" s="57"/>
      <c r="DJ183" s="57"/>
      <c r="DK183" s="57"/>
      <c r="DL183" s="57"/>
      <c r="DM183" s="57"/>
      <c r="DN183" s="59"/>
      <c r="DO183" s="57"/>
      <c r="DP183" s="57"/>
      <c r="DQ183" s="57"/>
      <c r="DR183" s="57"/>
      <c r="DS183" s="57"/>
      <c r="DT183" s="57"/>
      <c r="DU183" s="57"/>
      <c r="DV183" s="60"/>
      <c r="DW183" s="61"/>
      <c r="DX183" s="62"/>
      <c r="DZ183" s="57"/>
      <c r="EC183" s="57"/>
      <c r="EF183" s="57"/>
      <c r="EI183" s="57"/>
      <c r="EL183" s="57"/>
      <c r="EO183" s="57"/>
    </row>
    <row r="184" spans="1:145" ht="15.5" x14ac:dyDescent="0.35">
      <c r="A184" s="56" t="s">
        <v>111</v>
      </c>
      <c r="B184" s="57">
        <f>(+B186+B187)/2</f>
        <v>38.892197956178066</v>
      </c>
      <c r="C184" s="57">
        <f t="shared" ref="C184:O184" si="96">(+C186+C187)/2</f>
        <v>30.32872564221455</v>
      </c>
      <c r="D184" s="57">
        <f t="shared" si="96"/>
        <v>40.301483652310807</v>
      </c>
      <c r="E184" s="57">
        <f t="shared" si="96"/>
        <v>42.89552553774999</v>
      </c>
      <c r="F184" s="57">
        <f t="shared" si="96"/>
        <v>37.654151764999995</v>
      </c>
      <c r="G184" s="57">
        <f t="shared" si="96"/>
        <v>34.646762701249997</v>
      </c>
      <c r="H184" s="57">
        <f t="shared" si="96"/>
        <v>32.937646732875002</v>
      </c>
      <c r="I184" s="57">
        <f t="shared" si="96"/>
        <v>60.735706081600007</v>
      </c>
      <c r="J184" s="57">
        <f t="shared" si="96"/>
        <v>63.68260815530158</v>
      </c>
      <c r="K184" s="57">
        <f t="shared" si="96"/>
        <v>77.203629360000008</v>
      </c>
      <c r="L184" s="57">
        <f t="shared" si="96"/>
        <v>184.82348832499758</v>
      </c>
      <c r="M184" s="57">
        <f t="shared" si="96"/>
        <v>174.77321200516732</v>
      </c>
      <c r="N184" s="57">
        <f t="shared" si="96"/>
        <v>163.13301790924785</v>
      </c>
      <c r="O184" s="57">
        <f t="shared" si="96"/>
        <v>211.93726529342268</v>
      </c>
      <c r="P184" s="57">
        <f t="shared" ref="P184:U184" si="97">((P103*P186)+(P104*P187))/P101</f>
        <v>285.3886117348971</v>
      </c>
      <c r="Q184" s="57">
        <f t="shared" si="97"/>
        <v>157.7716610013471</v>
      </c>
      <c r="R184" s="57">
        <f t="shared" si="97"/>
        <v>138.9213894613593</v>
      </c>
      <c r="S184" s="57">
        <f t="shared" si="97"/>
        <v>131.52382893516386</v>
      </c>
      <c r="T184" s="57">
        <f t="shared" si="97"/>
        <v>216.48605530053993</v>
      </c>
      <c r="U184" s="57">
        <f t="shared" si="97"/>
        <v>219.96417611310088</v>
      </c>
      <c r="V184" s="57" t="e">
        <f t="shared" ref="V184:AA184" si="98">((V102*V185)+(V103*V186)+(V104*V187))/V101</f>
        <v>#VALUE!</v>
      </c>
      <c r="W184" s="57" t="e">
        <f t="shared" si="98"/>
        <v>#VALUE!</v>
      </c>
      <c r="X184" s="57" t="e">
        <f t="shared" si="98"/>
        <v>#VALUE!</v>
      </c>
      <c r="Y184" s="57" t="e">
        <f t="shared" si="98"/>
        <v>#VALUE!</v>
      </c>
      <c r="Z184" s="57" t="e">
        <f t="shared" si="98"/>
        <v>#VALUE!</v>
      </c>
      <c r="AA184" s="57" t="e">
        <f t="shared" si="98"/>
        <v>#VALUE!</v>
      </c>
      <c r="AB184" s="57" t="e">
        <f>((AB103*AB186)+(AB104*AB187))/AB101</f>
        <v>#REF!</v>
      </c>
      <c r="AC184" s="57" t="e">
        <f>((AC103*AC186)+(AC104*AC187))/AC101</f>
        <v>#REF!</v>
      </c>
      <c r="AD184" s="57" t="e">
        <f>((AD103*AD186)+(AD104*AD187))/AD101</f>
        <v>#REF!</v>
      </c>
      <c r="AE184" s="57">
        <f>((AE102*AE185)+(AE103*AE186)+(AE104*AE187))/AE101</f>
        <v>237.60070045446392</v>
      </c>
      <c r="AF184" s="57">
        <v>345.14764127525518</v>
      </c>
      <c r="AG184" s="57">
        <v>353.87736819021904</v>
      </c>
      <c r="AH184" s="57">
        <v>360.05801168067131</v>
      </c>
      <c r="AI184" s="57">
        <v>334.8254417758871</v>
      </c>
      <c r="AJ184" s="58">
        <f>((AJ102*AJ185)+(AJ103*AJ186)+(AJ104*AJ187))/AJ101</f>
        <v>198.28585167488666</v>
      </c>
      <c r="AK184" s="58">
        <v>189.2658177270684</v>
      </c>
      <c r="AL184" s="58">
        <v>230.98570869619203</v>
      </c>
      <c r="AM184" s="58">
        <v>206.76510782450629</v>
      </c>
      <c r="AN184" s="58">
        <v>204.22962092830443</v>
      </c>
      <c r="AO184" s="58">
        <f>((AO102*AO185)+(AO103*AO186)+(AO104*AO187))/AO101</f>
        <v>142.54169871608786</v>
      </c>
      <c r="AP184" s="58">
        <v>150.80909764731351</v>
      </c>
      <c r="AQ184" s="58">
        <v>137.33273204704105</v>
      </c>
      <c r="AR184" s="58">
        <v>171.87068895017646</v>
      </c>
      <c r="AS184" s="58">
        <f>((AS102*AS185)+(AS103*AS186)+(AS104*AS187))/AS101</f>
        <v>111.56418620459986</v>
      </c>
      <c r="AT184" s="58">
        <v>149.70253043360538</v>
      </c>
      <c r="AU184" s="58">
        <v>136.43991160371129</v>
      </c>
      <c r="AV184" s="58">
        <v>125.25821806818841</v>
      </c>
      <c r="AW184" s="58">
        <v>127.15268550256908</v>
      </c>
      <c r="AX184" s="58">
        <f>((AX102*AX185)+(AX103*AX186)+(AX104*AX187))/AX101</f>
        <v>137.34628524784418</v>
      </c>
      <c r="AY184" s="58"/>
      <c r="AZ184" s="58">
        <v>148.05662045057068</v>
      </c>
      <c r="BA184" s="58">
        <v>134.15430057536065</v>
      </c>
      <c r="BB184" s="58">
        <v>149.16489154997774</v>
      </c>
      <c r="BC184" s="58">
        <v>136.44316507543709</v>
      </c>
      <c r="BD184" s="58">
        <v>174.61375865626866</v>
      </c>
      <c r="BE184" s="58">
        <v>161.32158501965228</v>
      </c>
      <c r="BF184" s="58">
        <f>((BF102*BF185)+(BF103*BF186)+(BF104*BF187))/BF101</f>
        <v>182.31948373209244</v>
      </c>
      <c r="BG184" s="58">
        <v>153.19566282749216</v>
      </c>
      <c r="BH184" s="58">
        <v>126.66749352141501</v>
      </c>
      <c r="BI184" s="58">
        <v>164.77656744368571</v>
      </c>
      <c r="BJ184" s="58">
        <v>137.35507152673179</v>
      </c>
      <c r="BK184" s="58">
        <v>162.02770390012822</v>
      </c>
      <c r="BL184" s="58">
        <v>155.29081239313965</v>
      </c>
      <c r="BM184" s="58">
        <v>166.06714499307589</v>
      </c>
      <c r="BN184" s="58">
        <v>159.4146091999776</v>
      </c>
      <c r="BO184" s="58">
        <f>((BO102*BO185)+(BO103*BO186)+(BO104*BO187))/BO101</f>
        <v>176.32278272838673</v>
      </c>
      <c r="BP184" s="58">
        <v>144.58568391463257</v>
      </c>
      <c r="BQ184" s="58">
        <v>126.98173114180273</v>
      </c>
      <c r="BR184" s="58">
        <v>76.121259786570519</v>
      </c>
      <c r="BS184" s="58">
        <v>19.301200605513358</v>
      </c>
      <c r="BT184" s="58">
        <v>105.34404080709278</v>
      </c>
      <c r="BU184" s="58">
        <v>63.611908899470357</v>
      </c>
      <c r="BV184" s="58">
        <v>34.918575718284238</v>
      </c>
      <c r="BW184" s="58">
        <v>122.08171646442916</v>
      </c>
      <c r="BX184" s="58">
        <v>84.056435405007363</v>
      </c>
      <c r="BY184" s="58">
        <v>66.762388100270528</v>
      </c>
      <c r="BZ184" s="57">
        <v>129.52687354603279</v>
      </c>
      <c r="CA184" s="58">
        <f>((CA102*CA185)+(CA103*CA186)+(CA104*CA187))/CA101</f>
        <v>121.28875414538658</v>
      </c>
      <c r="CB184" s="58">
        <v>172.2342946123411</v>
      </c>
      <c r="CC184" s="58">
        <v>168.81462139221787</v>
      </c>
      <c r="CD184" s="58">
        <v>148.57222292897251</v>
      </c>
      <c r="CE184" s="58">
        <v>169.75895466674339</v>
      </c>
      <c r="CF184" s="58">
        <v>169.75895466674339</v>
      </c>
      <c r="CG184" s="58">
        <v>148.01547514843799</v>
      </c>
      <c r="CH184" s="58">
        <v>196.7496809521576</v>
      </c>
      <c r="CI184" s="58">
        <v>181.47636117040506</v>
      </c>
      <c r="CJ184" s="57">
        <v>197.24208072026269</v>
      </c>
      <c r="CK184" s="57">
        <v>181.91778158441073</v>
      </c>
      <c r="CL184" s="58">
        <f>((CL102*CL185)+(CL103*CL186)+(CL104*CL187))/CL101</f>
        <v>188.4543726817347</v>
      </c>
      <c r="CM184" s="58">
        <v>207.42782200502833</v>
      </c>
      <c r="CN184" s="58">
        <v>362.18456702066771</v>
      </c>
      <c r="CO184" s="58">
        <v>362.18456702066771</v>
      </c>
      <c r="CP184" s="58">
        <v>513.88519198458368</v>
      </c>
      <c r="CQ184" s="58">
        <v>462.24360760874822</v>
      </c>
      <c r="CR184" s="58">
        <v>427.30514984615218</v>
      </c>
      <c r="CS184" s="58">
        <v>394.68162986867912</v>
      </c>
      <c r="CT184" s="58">
        <v>367.12612145303439</v>
      </c>
      <c r="CU184" s="58">
        <v>298.4864177449918</v>
      </c>
      <c r="CV184" s="58">
        <v>360.99758291770047</v>
      </c>
      <c r="CW184" s="58">
        <v>341.30234851846166</v>
      </c>
      <c r="CX184" s="58">
        <v>361.41791471346505</v>
      </c>
      <c r="CY184" s="58">
        <v>359.51864966021395</v>
      </c>
      <c r="CZ184" s="58">
        <v>339.7371437027885</v>
      </c>
      <c r="DA184" s="58">
        <f>((DA102*DA185)+(DA103*DA186)+(DA104*DA187))/DA101</f>
        <v>324.08531982201794</v>
      </c>
      <c r="DB184" s="57">
        <v>246.37930184249063</v>
      </c>
      <c r="DC184" s="57">
        <v>227.76809985838619</v>
      </c>
      <c r="DD184" s="57">
        <v>206.16936012438208</v>
      </c>
      <c r="DE184" s="57">
        <v>270.60378969825615</v>
      </c>
      <c r="DF184" s="57">
        <v>249.41010408521055</v>
      </c>
      <c r="DG184" s="57">
        <v>227.13589303041223</v>
      </c>
      <c r="DH184" s="57">
        <v>279.59136878559616</v>
      </c>
      <c r="DI184" s="57">
        <v>259.09365385847576</v>
      </c>
      <c r="DJ184" s="57">
        <v>237.68993003557964</v>
      </c>
      <c r="DK184" s="57">
        <v>282.42149825489264</v>
      </c>
      <c r="DL184" s="57">
        <v>262.78285085453638</v>
      </c>
      <c r="DM184" s="57">
        <v>238.32366435129498</v>
      </c>
      <c r="DN184" s="59">
        <f>((DN102*DN185)+(DN103*DN186)+(DN104*DN187))/DN101</f>
        <v>212.78945539950465</v>
      </c>
      <c r="DO184" s="57">
        <v>238.32366435129498</v>
      </c>
      <c r="DP184" s="57">
        <v>236.77270218339723</v>
      </c>
      <c r="DQ184" s="57">
        <v>226.01706111706159</v>
      </c>
      <c r="DR184" s="57">
        <v>194.46011596281784</v>
      </c>
      <c r="DS184" s="57">
        <v>202.20032327059505</v>
      </c>
      <c r="DT184" s="57">
        <v>190.74359778810231</v>
      </c>
      <c r="DU184" s="57">
        <v>194.15177941594752</v>
      </c>
      <c r="DV184" s="60">
        <f>((DV102*DV185)+(DV103*DV186)+(DV104*DV187))/DV101</f>
        <v>205.23076023803281</v>
      </c>
      <c r="DW184" s="61">
        <f>((DW102*DW185)+(DW103*DW186)+(DW104*DW187))/DW101</f>
        <v>200.22172562513464</v>
      </c>
      <c r="DX184" s="62">
        <f>((DX102*DX185)+(DX103*DX186)+(DX104*DX187))/DX101</f>
        <v>180.48570977007162</v>
      </c>
      <c r="DZ184" s="57">
        <f>((DZ102*DZ185)+(DZ103*DZ186)+(DZ104*DZ187))/DZ101</f>
        <v>199.12442527209217</v>
      </c>
      <c r="EC184" s="57">
        <f>((EC102*EC185)+(EC103*EC186)+(EC104*EC187))/EC101</f>
        <v>192.60768234900053</v>
      </c>
      <c r="EF184" s="57">
        <f>((EF102*EF185)+(EF103*EF186)+(EF104*EF187))/EF101</f>
        <v>187.45077046840683</v>
      </c>
      <c r="EI184" s="57">
        <f>((EI102*EI185)+(EI103*EI186)+(EI104*EI187))/EI101</f>
        <v>176.4175113410638</v>
      </c>
      <c r="EL184" s="57">
        <f>((EL102*EL185)+(EL103*EL186)+(EL104*EL187))/EL101</f>
        <v>167.60630408290015</v>
      </c>
      <c r="EO184" s="57">
        <f>((EO102*EO185)+(EO103*EO186)+(EO104*EO187))/EO101</f>
        <v>167.36723453612305</v>
      </c>
    </row>
    <row r="185" spans="1:145" ht="15.5" x14ac:dyDescent="0.35">
      <c r="A185" s="56" t="s">
        <v>69</v>
      </c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>
        <f>+[2]CAMEROUN!AN34</f>
        <v>0</v>
      </c>
      <c r="W185" s="57">
        <f>+[2]CAMEROUN!AO34</f>
        <v>0</v>
      </c>
      <c r="X185" s="57">
        <f>+[2]CAMEROUN!AP34</f>
        <v>0</v>
      </c>
      <c r="Y185" s="57">
        <f>+[2]CAMEROUN!AQ34</f>
        <v>0</v>
      </c>
      <c r="Z185" s="57">
        <f>+[2]CAMEROUN!AR34</f>
        <v>0</v>
      </c>
      <c r="AA185" s="57">
        <f>+[2]CAMEROUN!AS34</f>
        <v>0</v>
      </c>
      <c r="AB185" s="57"/>
      <c r="AC185" s="57"/>
      <c r="AD185" s="57"/>
      <c r="AE185" s="57">
        <f>+[2]CAMEROUN!AT34</f>
        <v>0</v>
      </c>
      <c r="AF185" s="57"/>
      <c r="AG185" s="57"/>
      <c r="AH185" s="57"/>
      <c r="AI185" s="69" t="e">
        <f>+[2]CAMEROUN!#REF!</f>
        <v>#REF!</v>
      </c>
      <c r="AJ185" s="58">
        <f>+[2]CAMEROUN!AU34</f>
        <v>0</v>
      </c>
      <c r="AK185" s="58">
        <v>245.28490408823399</v>
      </c>
      <c r="AL185" s="58">
        <v>293.42219060397184</v>
      </c>
      <c r="AM185" s="58">
        <v>261.55749070474548</v>
      </c>
      <c r="AN185" s="58">
        <v>258.21895794782739</v>
      </c>
      <c r="AO185" s="58">
        <f>+[2]CAMEROUN!AV34</f>
        <v>0</v>
      </c>
      <c r="AP185" s="58">
        <v>183.98129811249643</v>
      </c>
      <c r="AQ185" s="58">
        <v>166.08724721963401</v>
      </c>
      <c r="AR185" s="58">
        <v>211.7277015383645</v>
      </c>
      <c r="AS185" s="58">
        <f>+[2]CAMEROUN!AZ34</f>
        <v>0</v>
      </c>
      <c r="AT185" s="58">
        <v>295.81563227708182</v>
      </c>
      <c r="AU185" s="58">
        <v>280.01829188788605</v>
      </c>
      <c r="AV185" s="58">
        <v>251.31305587818673</v>
      </c>
      <c r="AW185" s="58">
        <v>251.31305587818673</v>
      </c>
      <c r="AX185" s="58">
        <f>+[2]CAMEROUN!BE34</f>
        <v>0</v>
      </c>
      <c r="AY185" s="58"/>
      <c r="AZ185" s="58">
        <v>294.98214132851081</v>
      </c>
      <c r="BA185" s="58">
        <v>268.3787348694816</v>
      </c>
      <c r="BB185" s="58">
        <v>299.66844604691045</v>
      </c>
      <c r="BC185" s="58">
        <v>274.21085220451431</v>
      </c>
      <c r="BD185" s="58">
        <v>350.83561318167364</v>
      </c>
      <c r="BE185" s="58">
        <v>350.83561318167364</v>
      </c>
      <c r="BF185" s="58">
        <f>+[2]CAMEROUN!BL34</f>
        <v>260.56853901872353</v>
      </c>
      <c r="BG185" s="58">
        <v>305.87045961166115</v>
      </c>
      <c r="BH185" s="58">
        <v>250.74864947768242</v>
      </c>
      <c r="BI185" s="58">
        <v>221.19960669229238</v>
      </c>
      <c r="BJ185" s="58">
        <v>193.67738695550949</v>
      </c>
      <c r="BK185" s="58">
        <v>175.65252235335012</v>
      </c>
      <c r="BL185" s="58">
        <v>267.92617384887581</v>
      </c>
      <c r="BM185" s="58">
        <v>182.63087506560831</v>
      </c>
      <c r="BN185" s="58">
        <v>274.49009712308987</v>
      </c>
      <c r="BO185" s="58">
        <f>+[2]CAMEROUN!BU34</f>
        <v>240.39751260551412</v>
      </c>
      <c r="BP185" s="58">
        <v>132.72634668959552</v>
      </c>
      <c r="BQ185" s="58">
        <v>46.500116955137074</v>
      </c>
      <c r="BR185" s="58">
        <v>23.26321792020039</v>
      </c>
      <c r="BS185" s="58">
        <v>23.26321792020039</v>
      </c>
      <c r="BT185" s="58">
        <v>128.43893241248159</v>
      </c>
      <c r="BU185" s="58">
        <v>74.525091396023782</v>
      </c>
      <c r="BV185" s="58">
        <v>22.490261312086162</v>
      </c>
      <c r="BW185" s="58">
        <v>183.75807904090553</v>
      </c>
      <c r="BX185" s="58">
        <v>67.263841895059784</v>
      </c>
      <c r="BY185" s="58">
        <v>34.752275567195667</v>
      </c>
      <c r="BZ185" s="57">
        <v>237.37366953974083</v>
      </c>
      <c r="CA185" s="58">
        <f>+[2]CAMEROUN!CG34</f>
        <v>177.36027683116373</v>
      </c>
      <c r="CB185" s="58">
        <v>279.77781131648175</v>
      </c>
      <c r="CC185" s="58">
        <v>279.77781131648169</v>
      </c>
      <c r="CD185" s="58">
        <v>279.77781131648169</v>
      </c>
      <c r="CE185" s="58">
        <v>279.77781131648169</v>
      </c>
      <c r="CF185" s="58">
        <v>279.77781131648169</v>
      </c>
      <c r="CG185" s="58">
        <v>279.77781131648169</v>
      </c>
      <c r="CH185" s="58">
        <v>282.42106596134687</v>
      </c>
      <c r="CI185" s="58">
        <v>261.33264242382421</v>
      </c>
      <c r="CJ185" s="57">
        <v>285.00535434175544</v>
      </c>
      <c r="CK185" s="57">
        <v>263.72396160158627</v>
      </c>
      <c r="CL185" s="58">
        <f>+[2]CAMEROUN!CR34</f>
        <v>220.09460046156391</v>
      </c>
      <c r="CM185" s="58">
        <v>400.31116363038859</v>
      </c>
      <c r="CN185" s="58">
        <v>931.75901094924541</v>
      </c>
      <c r="CO185" s="58">
        <v>931.75901094924541</v>
      </c>
      <c r="CP185" s="58">
        <v>1515.0207483630393</v>
      </c>
      <c r="CQ185" s="58">
        <v>1541.9267301655395</v>
      </c>
      <c r="CR185" s="58">
        <v>1568.8327119680398</v>
      </c>
      <c r="CS185" s="58">
        <v>567.44041358236848</v>
      </c>
      <c r="CT185" s="58">
        <v>577.24786060915392</v>
      </c>
      <c r="CU185" s="58">
        <v>587.05530763593947</v>
      </c>
      <c r="CV185" s="58">
        <v>515.9105788396796</v>
      </c>
      <c r="CW185" s="58">
        <v>524.82740173670425</v>
      </c>
      <c r="CX185" s="58">
        <v>615.93361468134776</v>
      </c>
      <c r="CY185" s="58">
        <v>626.57920169526415</v>
      </c>
      <c r="CZ185" s="58">
        <v>637.22478870918064</v>
      </c>
      <c r="DA185" s="58">
        <f>+[2]CAMEROUN!DD34</f>
        <v>508.84478759386042</v>
      </c>
      <c r="DB185" s="57">
        <v>235.55802373352074</v>
      </c>
      <c r="DC185" s="57">
        <v>237.50031917925637</v>
      </c>
      <c r="DD185" s="57">
        <v>237.50031917925637</v>
      </c>
      <c r="DE185" s="57">
        <v>428.44193796950464</v>
      </c>
      <c r="DF185" s="57">
        <v>431.94126869873622</v>
      </c>
      <c r="DG185" s="57">
        <v>435.44059942796787</v>
      </c>
      <c r="DH185" s="57">
        <v>402.75200163669626</v>
      </c>
      <c r="DI185" s="57">
        <v>406.09426134765425</v>
      </c>
      <c r="DJ185" s="57">
        <v>409.4365210586123</v>
      </c>
      <c r="DK185" s="57">
        <v>402.85794533306779</v>
      </c>
      <c r="DL185" s="57">
        <v>406.20020504402589</v>
      </c>
      <c r="DM185" s="57">
        <v>409.54246475498394</v>
      </c>
      <c r="DN185" s="59">
        <f>+[2]CAMEROUN!DQ34</f>
        <v>184.28147612973996</v>
      </c>
      <c r="DO185" s="57">
        <v>409.54246475498394</v>
      </c>
      <c r="DP185" s="57">
        <v>265.28580484357775</v>
      </c>
      <c r="DQ185" s="57">
        <v>262.83731328116801</v>
      </c>
      <c r="DR185" s="57">
        <v>219.11809976921816</v>
      </c>
      <c r="DS185" s="57">
        <v>132.09736889615652</v>
      </c>
      <c r="DT185" s="57">
        <v>124.60739673850662</v>
      </c>
      <c r="DU185" s="57">
        <v>124.23255445311879</v>
      </c>
      <c r="DV185" s="60">
        <f>+[2]CAMEROUN!EA34</f>
        <v>156.85242528314197</v>
      </c>
      <c r="DW185" s="61">
        <f>+[2]CAMEROUN!EB34</f>
        <v>153.0058842588403</v>
      </c>
      <c r="DX185" s="62">
        <f>+[2]CAMEROUN!EC34</f>
        <v>138.47334137019297</v>
      </c>
      <c r="DZ185" s="57">
        <f>+[2]CAMEROUN!EE34</f>
        <v>192.40885729556496</v>
      </c>
      <c r="EC185" s="57">
        <f>+[2]CAMEROUN!EH34</f>
        <v>175.56160982031565</v>
      </c>
      <c r="EF185" s="57">
        <f>+[2]CAMEROUN!EK34</f>
        <v>152.732404595709</v>
      </c>
      <c r="EI185" s="57">
        <f>+[2]CAMEROUN!EN34</f>
        <v>138.88958435290255</v>
      </c>
      <c r="EL185" s="57">
        <f>+[2]CAMEROUN!EQ34</f>
        <v>131.38503122134492</v>
      </c>
      <c r="EO185" s="57">
        <f>+[2]CAMEROUN!ET34</f>
        <v>131.38503122134492</v>
      </c>
    </row>
    <row r="186" spans="1:145" ht="15.5" x14ac:dyDescent="0.35">
      <c r="A186" s="56" t="s">
        <v>70</v>
      </c>
      <c r="B186" s="57">
        <f>+[3]CONGO!D26</f>
        <v>35.877192982456137</v>
      </c>
      <c r="C186" s="57">
        <f>+[3]CONGO!E26</f>
        <v>26.686567164179106</v>
      </c>
      <c r="D186" s="57">
        <f>+[3]CONGO!F26</f>
        <v>36.621621621621621</v>
      </c>
      <c r="E186" s="57">
        <f>+[3]CONGO!G26</f>
        <v>37.299999999999997</v>
      </c>
      <c r="F186" s="57">
        <f>+[3]CONGO!H26</f>
        <v>32.799999999999997</v>
      </c>
      <c r="G186" s="57">
        <f>+[3]CONGO!I26</f>
        <v>30.5</v>
      </c>
      <c r="H186" s="57">
        <f>+[3]CONGO!J26</f>
        <v>29.8</v>
      </c>
      <c r="I186" s="57">
        <f>+[3]CONGO!K26</f>
        <v>55</v>
      </c>
      <c r="J186" s="57">
        <f>+[3]CONGO!L26</f>
        <v>65.528173240603152</v>
      </c>
      <c r="K186" s="57">
        <f>+[3]CONGO!M26</f>
        <v>73.329300000000003</v>
      </c>
      <c r="L186" s="57">
        <f>+[3]CONGO!N26</f>
        <v>290.97548789699516</v>
      </c>
      <c r="M186" s="57">
        <f>+[3]CONGO!O26</f>
        <v>294.09112401033462</v>
      </c>
      <c r="N186" s="57">
        <f>+[3]CONGO!P26</f>
        <v>246.8380654342408</v>
      </c>
      <c r="O186" s="57">
        <f>+[3]CONGO!Q26</f>
        <v>279.9503492648156</v>
      </c>
      <c r="P186" s="57">
        <f>+[3]CONGO!R26</f>
        <v>514.0962713200779</v>
      </c>
      <c r="Q186" s="57">
        <f>+[3]CONGO!S26</f>
        <v>488.66531377777198</v>
      </c>
      <c r="R186" s="57">
        <f>+[3]CONGO!T26</f>
        <v>119.24006357560584</v>
      </c>
      <c r="S186" s="57">
        <f>+[3]CONGO!U26</f>
        <v>141.70206798222097</v>
      </c>
      <c r="T186" s="57">
        <f>+[3]CONGO!V26</f>
        <v>200.20419069619061</v>
      </c>
      <c r="U186" s="57">
        <f>+[3]CONGO!W26</f>
        <v>239.80520041431689</v>
      </c>
      <c r="V186" s="57">
        <f>+[3]CONGO!X26</f>
        <v>219.14782009692553</v>
      </c>
      <c r="W186" s="57">
        <f>+[3]CONGO!Y26</f>
        <v>308.78385171484842</v>
      </c>
      <c r="X186" s="57">
        <f>+[3]CONGO!Z26</f>
        <v>207.59526555676965</v>
      </c>
      <c r="Y186" s="57">
        <f>+[3]CONGO!AA26</f>
        <v>284.56186405341248</v>
      </c>
      <c r="Z186" s="57">
        <f>+[3]CONGO!AB26</f>
        <v>358.82846080626689</v>
      </c>
      <c r="AA186" s="57">
        <f>+[3]CONGO!AC26</f>
        <v>406.6276180560983</v>
      </c>
      <c r="AB186" s="57">
        <f>+[3]CONGO!AD26</f>
        <v>353.8326693311285</v>
      </c>
      <c r="AC186" s="57">
        <f>+[3]CONGO!AE26</f>
        <v>353.72444207110607</v>
      </c>
      <c r="AD186" s="57">
        <f>+[3]CONGO!AF26</f>
        <v>361.30319329185517</v>
      </c>
      <c r="AE186" s="57">
        <f>+[3]CONGO!AH26</f>
        <v>413.58740821974402</v>
      </c>
      <c r="AF186" s="57">
        <v>378.25337511371885</v>
      </c>
      <c r="AG186" s="57">
        <v>384.17877271920054</v>
      </c>
      <c r="AH186" s="57">
        <v>369.10432411035794</v>
      </c>
      <c r="AI186" s="57">
        <v>344.13343956323126</v>
      </c>
      <c r="AJ186" s="58">
        <f>+[3]CONGO!AM26</f>
        <v>349.95551391929473</v>
      </c>
      <c r="AK186" s="58">
        <v>192.77802377289362</v>
      </c>
      <c r="AL186" s="58">
        <v>222.69860070098326</v>
      </c>
      <c r="AM186" s="58">
        <v>197.51838220842043</v>
      </c>
      <c r="AN186" s="58">
        <v>195.26718793877129</v>
      </c>
      <c r="AO186" s="58">
        <f>+[3]CONGO!AR26</f>
        <v>365.73023495563189</v>
      </c>
      <c r="AP186" s="58">
        <v>236.19013108119654</v>
      </c>
      <c r="AQ186" s="58">
        <v>248.64989564906128</v>
      </c>
      <c r="AR186" s="58">
        <v>277.69096441745131</v>
      </c>
      <c r="AS186" s="58">
        <f>+[3]CONGO!AV26</f>
        <v>164.87149702943026</v>
      </c>
      <c r="AT186" s="58">
        <v>244.16865886233705</v>
      </c>
      <c r="AU186" s="58">
        <v>260.31430175221635</v>
      </c>
      <c r="AV186" s="58">
        <v>190.64007624519965</v>
      </c>
      <c r="AW186" s="58">
        <v>212.8095760853478</v>
      </c>
      <c r="AX186" s="58">
        <f>+[3]CONGO!BA26</f>
        <v>228.32675737285319</v>
      </c>
      <c r="AY186" s="58"/>
      <c r="AZ186" s="58">
        <v>265.29398823406433</v>
      </c>
      <c r="BA186" s="58">
        <v>222.43056448833622</v>
      </c>
      <c r="BB186" s="58">
        <v>233.19154749366149</v>
      </c>
      <c r="BC186" s="58">
        <v>214.48023946053348</v>
      </c>
      <c r="BD186" s="58">
        <v>275.57420379885053</v>
      </c>
      <c r="BE186" s="58">
        <v>255.71357248019669</v>
      </c>
      <c r="BF186" s="58">
        <f>+[3]CONGO!BI26</f>
        <v>255.79363502351967</v>
      </c>
      <c r="BG186" s="58">
        <v>250.99947599344176</v>
      </c>
      <c r="BH186" s="58">
        <v>250.99947599344176</v>
      </c>
      <c r="BI186" s="58">
        <v>227.69604245988756</v>
      </c>
      <c r="BJ186" s="58">
        <v>199.36551960098217</v>
      </c>
      <c r="BK186" s="58">
        <v>228.53110217173477</v>
      </c>
      <c r="BL186" s="58">
        <v>217.104547063148</v>
      </c>
      <c r="BM186" s="58">
        <v>228.53110217173477</v>
      </c>
      <c r="BN186" s="58">
        <v>217.104547063148</v>
      </c>
      <c r="BO186" s="58">
        <f>+[3]CONGO!BR26</f>
        <v>217.51454816569318</v>
      </c>
      <c r="BP186" s="58">
        <v>166.71553838047004</v>
      </c>
      <c r="BQ186" s="58">
        <v>166.71553838047004</v>
      </c>
      <c r="BR186" s="58">
        <v>153.16792257513674</v>
      </c>
      <c r="BS186" s="58">
        <v>36.037656545713858</v>
      </c>
      <c r="BT186" s="58">
        <v>466.13537062477957</v>
      </c>
      <c r="BU186" s="58">
        <v>109.68471333315172</v>
      </c>
      <c r="BV186" s="58">
        <v>695.77725109970129</v>
      </c>
      <c r="BW186" s="58">
        <v>150.35288347068797</v>
      </c>
      <c r="BX186" s="58">
        <v>88.615355523624743</v>
      </c>
      <c r="BY186" s="58">
        <v>45.859552815825367</v>
      </c>
      <c r="BZ186" s="57">
        <v>158.98798161081882</v>
      </c>
      <c r="CA186" s="58">
        <f>+[3]CONGO!CD26</f>
        <v>174.42556584965203</v>
      </c>
      <c r="CB186" s="58">
        <v>282.60650217132252</v>
      </c>
      <c r="CC186" s="58">
        <v>282.60650217132252</v>
      </c>
      <c r="CD186" s="58">
        <v>282.60650217132252</v>
      </c>
      <c r="CE186" s="58">
        <v>282.60650217132252</v>
      </c>
      <c r="CF186" s="58">
        <v>282.60650217132252</v>
      </c>
      <c r="CG186" s="58">
        <v>282.60650217132252</v>
      </c>
      <c r="CH186" s="58">
        <v>285.27648141670471</v>
      </c>
      <c r="CI186" s="58">
        <v>263.97484357700813</v>
      </c>
      <c r="CJ186" s="57">
        <v>287.88689821978386</v>
      </c>
      <c r="CK186" s="57">
        <v>266.39034016418407</v>
      </c>
      <c r="CL186" s="58">
        <f>+[3]CONGO!CO26</f>
        <v>606.78600518440794</v>
      </c>
      <c r="CM186" s="58">
        <v>409.17367868863033</v>
      </c>
      <c r="CN186" s="58">
        <v>962.43491971208562</v>
      </c>
      <c r="CO186" s="58">
        <v>962.43491971208562</v>
      </c>
      <c r="CP186" s="58">
        <v>1857.6511127457838</v>
      </c>
      <c r="CQ186" s="58">
        <v>1592.6909332885718</v>
      </c>
      <c r="CR186" s="58">
        <v>1087.3878669382364</v>
      </c>
      <c r="CS186" s="58">
        <v>1908.7924473588007</v>
      </c>
      <c r="CT186" s="58">
        <v>1635.7727745783932</v>
      </c>
      <c r="CU186" s="58">
        <v>1116.2969510368498</v>
      </c>
      <c r="CV186" s="58">
        <v>969.41569604451274</v>
      </c>
      <c r="CW186" s="58">
        <v>973.5498561413707</v>
      </c>
      <c r="CX186" s="58">
        <v>1144.1043022070114</v>
      </c>
      <c r="CY186" s="58">
        <v>1146.594296963942</v>
      </c>
      <c r="CZ186" s="58">
        <v>1149.2208541671125</v>
      </c>
      <c r="DA186" s="58">
        <f>+[3]CONGO!DA26</f>
        <v>440.35680585526717</v>
      </c>
      <c r="DB186" s="57">
        <v>203.95147927282864</v>
      </c>
      <c r="DC186" s="57">
        <v>205.55256268855601</v>
      </c>
      <c r="DD186" s="57">
        <v>207.07627240126817</v>
      </c>
      <c r="DE186" s="57">
        <v>367.43521784841323</v>
      </c>
      <c r="DF186" s="57">
        <v>370.48313827850603</v>
      </c>
      <c r="DG186" s="57">
        <v>373.53562192192425</v>
      </c>
      <c r="DH186" s="57">
        <v>231.42216662297855</v>
      </c>
      <c r="DI186" s="57">
        <v>228.30062467692281</v>
      </c>
      <c r="DJ186" s="57">
        <v>235.05069172973782</v>
      </c>
      <c r="DK186" s="57">
        <v>231.48304209884139</v>
      </c>
      <c r="DL186" s="57">
        <v>228.54738273441546</v>
      </c>
      <c r="DM186" s="57">
        <v>235.11151224240766</v>
      </c>
      <c r="DN186" s="59">
        <f>+[3]CONGO!DN26</f>
        <v>226.57235245336554</v>
      </c>
      <c r="DO186" s="57">
        <v>235.11151224240766</v>
      </c>
      <c r="DP186" s="57">
        <v>191.6906096051614</v>
      </c>
      <c r="DQ186" s="57">
        <v>180.69150358925268</v>
      </c>
      <c r="DR186" s="57">
        <v>157.95153670555288</v>
      </c>
      <c r="DS186" s="57">
        <v>162.41248036580106</v>
      </c>
      <c r="DT186" s="57">
        <v>153.20362960548806</v>
      </c>
      <c r="DU186" s="57">
        <v>152.74276451919187</v>
      </c>
      <c r="DV186" s="60">
        <f>+[3]CONGO!DX26</f>
        <v>192.28191934312173</v>
      </c>
      <c r="DW186" s="61">
        <f>+[3]CONGO!DY26</f>
        <v>187.4729731092404</v>
      </c>
      <c r="DX186" s="62">
        <f>+[3]CONGO!DZ26</f>
        <v>169.66673620946676</v>
      </c>
      <c r="DZ186" s="57">
        <f>+[3]CONGO!EB26</f>
        <v>235.7521130934349</v>
      </c>
      <c r="EC186" s="57">
        <f>+[3]CONGO!EE26</f>
        <v>215.10974637537421</v>
      </c>
      <c r="EF186" s="57">
        <f>+[3]CONGO!EH26</f>
        <v>212.97994690631111</v>
      </c>
      <c r="EI186" s="57">
        <f>+[3]CONGO!EK26</f>
        <v>210.87123456070407</v>
      </c>
      <c r="EL186" s="57">
        <f>+[3]CONGO!EN26</f>
        <v>208.78340055515255</v>
      </c>
      <c r="EO186" s="57">
        <f>+[3]CONGO!EQ26</f>
        <v>208.78340055515255</v>
      </c>
    </row>
    <row r="187" spans="1:145" ht="15.5" x14ac:dyDescent="0.35">
      <c r="A187" s="56" t="s">
        <v>72</v>
      </c>
      <c r="B187" s="57">
        <f>+[5]GUINEE!D23</f>
        <v>41.907202929900002</v>
      </c>
      <c r="C187" s="57">
        <f>+[5]GUINEE!E23</f>
        <v>33.970884120249998</v>
      </c>
      <c r="D187" s="57">
        <f>+[5]GUINEE!F23</f>
        <v>43.981345683000001</v>
      </c>
      <c r="E187" s="57">
        <f>+[5]GUINEE!G23</f>
        <v>48.491051075499989</v>
      </c>
      <c r="F187" s="57">
        <f>+[5]GUINEE!H23</f>
        <v>42.508303529999999</v>
      </c>
      <c r="G187" s="57">
        <f>+[5]GUINEE!I23</f>
        <v>38.793525402499988</v>
      </c>
      <c r="H187" s="57">
        <f>+[5]GUINEE!J23</f>
        <v>36.075293465750001</v>
      </c>
      <c r="I187" s="57">
        <f>+[5]GUINEE!K23</f>
        <v>66.471412163200014</v>
      </c>
      <c r="J187" s="57">
        <f>+[5]GUINEE!L23</f>
        <v>61.83704307</v>
      </c>
      <c r="K187" s="57">
        <f>+[5]GUINEE!M23</f>
        <v>81.077958720000012</v>
      </c>
      <c r="L187" s="57">
        <f>+[5]GUINEE!N23</f>
        <v>78.671488753000006</v>
      </c>
      <c r="M187" s="57">
        <f>+[5]GUINEE!O23</f>
        <v>55.455300000000001</v>
      </c>
      <c r="N187" s="57">
        <f>+[5]GUINEE!P23</f>
        <v>79.42797038425492</v>
      </c>
      <c r="O187" s="57">
        <f>+[5]GUINEE!Q23</f>
        <v>143.92418132202977</v>
      </c>
      <c r="P187" s="57">
        <f>+[5]GUINEE!R23</f>
        <v>285.3886117348971</v>
      </c>
      <c r="Q187" s="57">
        <f>+[5]GUINEE!S23</f>
        <v>157.7716610013471</v>
      </c>
      <c r="R187" s="57">
        <f>+[5]GUINEE!T23</f>
        <v>146.0113842566372</v>
      </c>
      <c r="S187" s="57">
        <f>+[5]GUINEE!U23</f>
        <v>129.41486078319792</v>
      </c>
      <c r="T187" s="57">
        <f>+[5]GUINEE!V23</f>
        <v>219.04437697316212</v>
      </c>
      <c r="U187" s="57">
        <f>+[5]GUINEE!W23</f>
        <v>217.33472828382077</v>
      </c>
      <c r="V187" s="57">
        <f>+[5]GUINEE!X23</f>
        <v>148.44710666746298</v>
      </c>
      <c r="W187" s="57">
        <f>+[5]GUINEE!Y23</f>
        <v>151.96039266952229</v>
      </c>
      <c r="X187" s="57">
        <f>+[5]GUINEE!Z23</f>
        <v>101.92879949465753</v>
      </c>
      <c r="Y187" s="57">
        <f>+[5]GUINEE!AA23</f>
        <v>135.15140960194563</v>
      </c>
      <c r="Z187" s="57">
        <f>+[5]GUINEE!AB23</f>
        <v>309.7853054467634</v>
      </c>
      <c r="AA187" s="57">
        <f>+[5]GUINEE!AC23</f>
        <v>305.63881813736958</v>
      </c>
      <c r="AB187" s="57" t="e">
        <f>+[5]GUINEE!#REF!</f>
        <v>#REF!</v>
      </c>
      <c r="AC187" s="57" t="e">
        <f>+[5]GUINEE!#REF!</f>
        <v>#REF!</v>
      </c>
      <c r="AD187" s="57" t="e">
        <f>+[5]GUINEE!#REF!</f>
        <v>#REF!</v>
      </c>
      <c r="AE187" s="57">
        <f>+[5]GUINEE!AD23</f>
        <v>235.15397403126531</v>
      </c>
      <c r="AF187" s="57">
        <v>344.1303427117499</v>
      </c>
      <c r="AG187" s="57">
        <v>353.05501397748554</v>
      </c>
      <c r="AH187" s="57">
        <v>359.86670302214998</v>
      </c>
      <c r="AI187" s="57">
        <v>334.62859907516315</v>
      </c>
      <c r="AJ187" s="58">
        <f>+[5]GUINEE!AE23</f>
        <v>195.77467479347257</v>
      </c>
      <c r="AK187" s="58">
        <v>189.18222848284913</v>
      </c>
      <c r="AL187" s="58">
        <v>231.23271855393099</v>
      </c>
      <c r="AM187" s="58">
        <v>207.07418060084129</v>
      </c>
      <c r="AN187" s="58">
        <v>204.52919119369358</v>
      </c>
      <c r="AO187" s="58">
        <f>+[5]GUINEE!AF23</f>
        <v>136.0913037321784</v>
      </c>
      <c r="AP187" s="58">
        <v>148.20453038096036</v>
      </c>
      <c r="AQ187" s="58">
        <v>134.33408983070183</v>
      </c>
      <c r="AR187" s="58">
        <v>169.09651185848395</v>
      </c>
      <c r="AS187" s="58">
        <f>+[5]GUINEE!AJ23</f>
        <v>110.1802418504372</v>
      </c>
      <c r="AT187" s="58">
        <v>144.65107914963235</v>
      </c>
      <c r="AU187" s="58">
        <v>132.41083709974382</v>
      </c>
      <c r="AV187" s="58">
        <v>123.45407033924999</v>
      </c>
      <c r="AW187" s="58">
        <v>123.45407033924999</v>
      </c>
      <c r="AX187" s="58">
        <f>+[5]GUINEE!AO23</f>
        <v>135.57632161088097</v>
      </c>
      <c r="AY187" s="58"/>
      <c r="AZ187" s="58">
        <v>145.07231517366242</v>
      </c>
      <c r="BA187" s="58">
        <v>131.90720713406344</v>
      </c>
      <c r="BB187" s="58">
        <v>147.43034842258189</v>
      </c>
      <c r="BC187" s="58">
        <v>134.83226351644291</v>
      </c>
      <c r="BD187" s="58">
        <v>172.71202862867221</v>
      </c>
      <c r="BE187" s="58">
        <v>159.54338500143461</v>
      </c>
      <c r="BF187" s="58">
        <f>+[5]GUINEE!AV23</f>
        <v>171.14287776603314</v>
      </c>
      <c r="BG187" s="58">
        <v>150.4280257502449</v>
      </c>
      <c r="BH187" s="58">
        <v>123.15014361625244</v>
      </c>
      <c r="BI187" s="58">
        <v>151.21595625607986</v>
      </c>
      <c r="BJ187" s="58">
        <v>123.90035580559331</v>
      </c>
      <c r="BK187" s="58">
        <v>157.8292654935849</v>
      </c>
      <c r="BL187" s="58">
        <v>130.01591244509248</v>
      </c>
      <c r="BM187" s="58">
        <v>161.27345704947379</v>
      </c>
      <c r="BN187" s="58">
        <v>133.46010400098137</v>
      </c>
      <c r="BO187" s="58">
        <f>+[5]GUINEE!BE23</f>
        <v>160.79420070882693</v>
      </c>
      <c r="BP187" s="58">
        <v>147.30414106994311</v>
      </c>
      <c r="BQ187" s="58">
        <v>147.30414106994311</v>
      </c>
      <c r="BR187" s="58">
        <v>89.156909417035507</v>
      </c>
      <c r="BS187" s="58">
        <v>17.408348631002127</v>
      </c>
      <c r="BT187" s="58">
        <v>89.156909417035507</v>
      </c>
      <c r="BU187" s="58">
        <v>59.448520966568559</v>
      </c>
      <c r="BV187" s="58">
        <v>20.019600925652444</v>
      </c>
      <c r="BW187" s="58">
        <v>103.5362298584019</v>
      </c>
      <c r="BX187" s="58">
        <v>88.48581874849917</v>
      </c>
      <c r="BY187" s="58">
        <v>76.070419212127433</v>
      </c>
      <c r="BZ187" s="57">
        <v>101.24951342938117</v>
      </c>
      <c r="CA187" s="58">
        <f>+[5]GUINEE!BQ23</f>
        <v>103.91123131394113</v>
      </c>
      <c r="CB187" s="58">
        <v>140.29071421361473</v>
      </c>
      <c r="CC187" s="58">
        <v>140.29071421361473</v>
      </c>
      <c r="CD187" s="58">
        <v>114.65401878247471</v>
      </c>
      <c r="CE187" s="58">
        <v>140.29071421361473</v>
      </c>
      <c r="CF187" s="58">
        <v>140.29071421361473</v>
      </c>
      <c r="CG187" s="58">
        <v>114.65401878247471</v>
      </c>
      <c r="CH187" s="58">
        <v>174.10597031413585</v>
      </c>
      <c r="CI187" s="58">
        <v>160.37007123096896</v>
      </c>
      <c r="CJ187" s="57">
        <v>175.69912355329316</v>
      </c>
      <c r="CK187" s="57">
        <v>161.8375343971345</v>
      </c>
      <c r="CL187" s="58">
        <f>+[5]GUINEE!CD23</f>
        <v>172.74194065316723</v>
      </c>
      <c r="CM187" s="58">
        <v>157.06819369536592</v>
      </c>
      <c r="CN187" s="58">
        <v>214.60103412737715</v>
      </c>
      <c r="CO187" s="58">
        <v>214.60103412737715</v>
      </c>
      <c r="CP187" s="58">
        <v>276.25734699602077</v>
      </c>
      <c r="CQ187" s="58">
        <v>214.49371154191067</v>
      </c>
      <c r="CR187" s="58">
        <v>176.67031789508286</v>
      </c>
      <c r="CS187" s="58">
        <v>320.23155738865165</v>
      </c>
      <c r="CT187" s="58">
        <v>288.76892845749825</v>
      </c>
      <c r="CU187" s="58">
        <v>209.87177759154102</v>
      </c>
      <c r="CV187" s="58">
        <v>310.81645300721721</v>
      </c>
      <c r="CW187" s="58">
        <v>283.54454894678184</v>
      </c>
      <c r="CX187" s="58">
        <v>290.37778611050584</v>
      </c>
      <c r="CY187" s="58">
        <v>287.19106977103564</v>
      </c>
      <c r="CZ187" s="58">
        <v>259.07966621558938</v>
      </c>
      <c r="DA187" s="58">
        <f>+[5]GUINEE!CP23</f>
        <v>274.35277729724697</v>
      </c>
      <c r="DB187" s="57">
        <v>249.45547745636924</v>
      </c>
      <c r="DC187" s="57">
        <v>225.60042887100346</v>
      </c>
      <c r="DD187" s="57">
        <v>198.09277090125258</v>
      </c>
      <c r="DE187" s="57">
        <v>231.26258825473707</v>
      </c>
      <c r="DF187" s="57">
        <v>203.76137014588562</v>
      </c>
      <c r="DG187" s="57">
        <v>175.78395034006138</v>
      </c>
      <c r="DH187" s="57">
        <v>248.72430811579531</v>
      </c>
      <c r="DI187" s="57">
        <v>221.85841593752031</v>
      </c>
      <c r="DJ187" s="57">
        <v>194.51632206227254</v>
      </c>
      <c r="DK187" s="57">
        <v>248.78973491062726</v>
      </c>
      <c r="DL187" s="57">
        <v>221.916295358366</v>
      </c>
      <c r="DM187" s="57">
        <v>194.56665410913192</v>
      </c>
      <c r="DN187" s="59">
        <f>+[5]GUINEE!DC23</f>
        <v>221.78893983367715</v>
      </c>
      <c r="DO187" s="57">
        <v>194.56665410913192</v>
      </c>
      <c r="DP187" s="57">
        <v>232.06064208129646</v>
      </c>
      <c r="DQ187" s="57">
        <v>218.23469627294676</v>
      </c>
      <c r="DR187" s="57">
        <v>189.67983696816435</v>
      </c>
      <c r="DS187" s="57">
        <v>230.41979185405748</v>
      </c>
      <c r="DT187" s="57">
        <v>216.69664413580429</v>
      </c>
      <c r="DU187" s="57">
        <v>221.04358171185655</v>
      </c>
      <c r="DV187" s="60">
        <f>+[5]GUINEE!DN23</f>
        <v>221.3883330081859</v>
      </c>
      <c r="DW187" s="61">
        <f>+[5]GUINEE!DO23</f>
        <v>215.65671658579382</v>
      </c>
      <c r="DX187" s="62">
        <f>+[5]GUINEE!DP23</f>
        <v>194.10274891794731</v>
      </c>
      <c r="DZ187" s="57">
        <f>+[5]GUINEE!DR23</f>
        <v>195.9592847445102</v>
      </c>
      <c r="EC187" s="57">
        <f>+[5]GUINEE!DU23</f>
        <v>186.66716454797961</v>
      </c>
      <c r="EF187" s="57">
        <f>+[5]GUINEE!DX23</f>
        <v>180.19624794510651</v>
      </c>
      <c r="EI187" s="57">
        <f>+[5]GUINEE!EA23</f>
        <v>175.74563602105684</v>
      </c>
      <c r="EL187" s="57">
        <f>+[5]GUINEE!ED23</f>
        <v>172.35977399331159</v>
      </c>
      <c r="EO187" s="57">
        <f>+[5]GUINEE!EG23</f>
        <v>172.35977399331159</v>
      </c>
    </row>
    <row r="188" spans="1:145" ht="5.15" customHeight="1" x14ac:dyDescent="0.35">
      <c r="A188" s="2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8"/>
      <c r="Y188" s="58"/>
      <c r="Z188" s="57"/>
      <c r="AA188" s="57"/>
      <c r="AB188" s="57"/>
      <c r="AC188" s="57"/>
      <c r="AD188" s="57"/>
      <c r="AE188" s="57"/>
      <c r="AF188" s="57"/>
      <c r="AG188" s="57"/>
      <c r="AH188" s="57"/>
      <c r="AI188" s="57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7"/>
      <c r="CA188" s="58"/>
      <c r="CB188" s="58"/>
      <c r="CC188" s="58"/>
      <c r="CD188" s="58"/>
      <c r="CE188" s="58"/>
      <c r="CF188" s="58"/>
      <c r="CG188" s="58"/>
      <c r="CH188" s="58"/>
      <c r="CI188" s="58"/>
      <c r="CJ188" s="57"/>
      <c r="CK188" s="57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7"/>
      <c r="DC188" s="57"/>
      <c r="DD188" s="57"/>
      <c r="DE188" s="57"/>
      <c r="DF188" s="57"/>
      <c r="DG188" s="57"/>
      <c r="DH188" s="57"/>
      <c r="DI188" s="57"/>
      <c r="DJ188" s="57"/>
      <c r="DK188" s="57"/>
      <c r="DL188" s="57"/>
      <c r="DM188" s="57"/>
      <c r="DN188" s="59"/>
      <c r="DO188" s="57"/>
      <c r="DP188" s="57"/>
      <c r="DQ188" s="57"/>
      <c r="DR188" s="57"/>
      <c r="DS188" s="57"/>
      <c r="DT188" s="57"/>
      <c r="DU188" s="57"/>
      <c r="DV188" s="60"/>
      <c r="DW188" s="61"/>
      <c r="DX188" s="62"/>
      <c r="DZ188" s="57"/>
      <c r="EC188" s="57"/>
      <c r="EF188" s="57"/>
      <c r="EI188" s="57"/>
      <c r="EL188" s="57"/>
      <c r="EO188" s="57"/>
    </row>
    <row r="189" spans="1:145" ht="15.5" x14ac:dyDescent="0.35">
      <c r="A189" s="56" t="s">
        <v>112</v>
      </c>
      <c r="B189" s="57">
        <f t="shared" ref="B189:AA189" si="99">((B107*B190)+(B108*B191))/B106</f>
        <v>663.35597632161603</v>
      </c>
      <c r="C189" s="57">
        <f t="shared" si="99"/>
        <v>510.7139046182092</v>
      </c>
      <c r="D189" s="57">
        <f t="shared" si="99"/>
        <v>391.93720161464472</v>
      </c>
      <c r="E189" s="57">
        <f t="shared" si="99"/>
        <v>341.27799323617432</v>
      </c>
      <c r="F189" s="57">
        <f t="shared" si="99"/>
        <v>337.54230819844713</v>
      </c>
      <c r="G189" s="57">
        <f t="shared" si="99"/>
        <v>342.64926810687274</v>
      </c>
      <c r="H189" s="57">
        <f t="shared" si="99"/>
        <v>371.40659213346464</v>
      </c>
      <c r="I189" s="57">
        <f t="shared" si="99"/>
        <v>525.05662376688053</v>
      </c>
      <c r="J189" s="57">
        <f t="shared" si="99"/>
        <v>643.88443562610223</v>
      </c>
      <c r="K189" s="57">
        <f t="shared" si="99"/>
        <v>674.74230066094765</v>
      </c>
      <c r="L189" s="57">
        <f t="shared" si="99"/>
        <v>791.11185686562203</v>
      </c>
      <c r="M189" s="57">
        <f t="shared" si="99"/>
        <v>921.44575506583863</v>
      </c>
      <c r="N189" s="57">
        <f t="shared" si="99"/>
        <v>828.4677521210856</v>
      </c>
      <c r="O189" s="57">
        <f t="shared" si="99"/>
        <v>729.17761324735295</v>
      </c>
      <c r="P189" s="57">
        <f t="shared" si="99"/>
        <v>764.303001483353</v>
      </c>
      <c r="Q189" s="57">
        <f t="shared" si="99"/>
        <v>1072.3711832985603</v>
      </c>
      <c r="R189" s="57">
        <f t="shared" si="99"/>
        <v>935.7442255969969</v>
      </c>
      <c r="S189" s="57">
        <f t="shared" si="99"/>
        <v>748.79793590794122</v>
      </c>
      <c r="T189" s="57">
        <f t="shared" si="99"/>
        <v>715.450378030764</v>
      </c>
      <c r="U189" s="57">
        <f t="shared" si="99"/>
        <v>725.32758355634235</v>
      </c>
      <c r="V189" s="57">
        <f t="shared" si="99"/>
        <v>733.49995876337948</v>
      </c>
      <c r="W189" s="57">
        <f t="shared" si="99"/>
        <v>895.9156998040188</v>
      </c>
      <c r="X189" s="58">
        <f t="shared" si="99"/>
        <v>1066.8568076517522</v>
      </c>
      <c r="Y189" s="58">
        <f t="shared" si="99"/>
        <v>1211.5836484283072</v>
      </c>
      <c r="Z189" s="57">
        <f t="shared" si="99"/>
        <v>1103.4183676729729</v>
      </c>
      <c r="AA189" s="57">
        <f t="shared" si="99"/>
        <v>951.43258884888326</v>
      </c>
      <c r="AB189" s="57">
        <v>992.81485937957655</v>
      </c>
      <c r="AC189" s="57">
        <v>844.88313902344464</v>
      </c>
      <c r="AD189" s="57">
        <v>931.63060408502395</v>
      </c>
      <c r="AE189" s="57">
        <f>((AE107*AE190)+(AE108*AE191))/AE106</f>
        <v>947.7111649923437</v>
      </c>
      <c r="AF189" s="57">
        <v>1063.067879761833</v>
      </c>
      <c r="AG189" s="57">
        <v>1133.9199772876602</v>
      </c>
      <c r="AH189" s="57">
        <v>1165.8905763821458</v>
      </c>
      <c r="AI189" s="57">
        <v>1165.8905763821458</v>
      </c>
      <c r="AJ189" s="58">
        <f>((AJ107*AJ190)+(AJ108*AJ191))/AJ106</f>
        <v>1187.0568094149219</v>
      </c>
      <c r="AK189" s="58">
        <v>1262.5957885005253</v>
      </c>
      <c r="AL189" s="58">
        <v>1373.2857400953328</v>
      </c>
      <c r="AM189" s="58">
        <v>1397.7993354916389</v>
      </c>
      <c r="AN189" s="58">
        <v>1397.7993354916389</v>
      </c>
      <c r="AO189" s="58">
        <f>((AO107*AO190)+(AO108*AO191))/AO106</f>
        <v>1744.1511166341948</v>
      </c>
      <c r="AP189" s="58">
        <v>1610.1279429484803</v>
      </c>
      <c r="AQ189" s="58">
        <v>1357.9483150495594</v>
      </c>
      <c r="AR189" s="58">
        <v>1434.3786833749982</v>
      </c>
      <c r="AS189" s="58">
        <f>((AS107*AS190)+(AS108*AS191))/AS106</f>
        <v>1576.2123877049441</v>
      </c>
      <c r="AT189" s="58">
        <v>1050.7196515971571</v>
      </c>
      <c r="AU189" s="58">
        <v>1039.3943750502999</v>
      </c>
      <c r="AV189" s="58">
        <v>966.21555505841695</v>
      </c>
      <c r="AW189" s="58">
        <v>966.21555505841695</v>
      </c>
      <c r="AX189" s="58">
        <f>((AX107*AX190)+(AX108*AX191))/AX106</f>
        <v>1167.9889656745602</v>
      </c>
      <c r="AY189" s="58"/>
      <c r="AZ189" s="58">
        <v>944.60404807834414</v>
      </c>
      <c r="BA189" s="58">
        <v>944.60404807834414</v>
      </c>
      <c r="BB189" s="58">
        <v>1020.9946382213778</v>
      </c>
      <c r="BC189" s="58">
        <v>1020.9946382213778</v>
      </c>
      <c r="BD189" s="58">
        <v>887.89060364104284</v>
      </c>
      <c r="BE189" s="58">
        <v>887.89060364104284</v>
      </c>
      <c r="BF189" s="58">
        <f>((BF107*BF190)+(BF108*BF191))/BF106</f>
        <v>1155.0733873891256</v>
      </c>
      <c r="BG189" s="58">
        <v>864.30969818751703</v>
      </c>
      <c r="BH189" s="58">
        <v>863.99434770754851</v>
      </c>
      <c r="BI189" s="58">
        <v>1249.56010480551</v>
      </c>
      <c r="BJ189" s="58">
        <v>1249.0934986246289</v>
      </c>
      <c r="BK189" s="58">
        <v>1302.8721459762712</v>
      </c>
      <c r="BL189" s="58">
        <v>1302.8721459762712</v>
      </c>
      <c r="BM189" s="58">
        <v>1302.9070532570211</v>
      </c>
      <c r="BN189" s="58">
        <v>1302.9070532570211</v>
      </c>
      <c r="BO189" s="58">
        <f>((BO107*BO190)+(BO108*BO191))/BO106</f>
        <v>1389.5213695322998</v>
      </c>
      <c r="BP189" s="58">
        <v>1520.1055599212937</v>
      </c>
      <c r="BQ189" s="58">
        <v>1303.2824381994474</v>
      </c>
      <c r="BR189" s="58">
        <v>1303.0534070281622</v>
      </c>
      <c r="BS189" s="58">
        <v>1303.0534070281622</v>
      </c>
      <c r="BT189" s="58">
        <v>1363.0931709204731</v>
      </c>
      <c r="BU189" s="58">
        <v>1303.0705562566525</v>
      </c>
      <c r="BV189" s="58">
        <v>1303.0256316535942</v>
      </c>
      <c r="BW189" s="58">
        <v>1522.2544840244746</v>
      </c>
      <c r="BX189" s="58">
        <v>1522.2544840244746</v>
      </c>
      <c r="BY189" s="58">
        <v>1521.8022175354411</v>
      </c>
      <c r="BZ189" s="57">
        <v>1527.5221623024083</v>
      </c>
      <c r="CA189" s="58">
        <f>((CA107*CA190)+(CA108*CA191))/CA106</f>
        <v>1390.0538983341178</v>
      </c>
      <c r="CB189" s="58">
        <v>1307.7590912245544</v>
      </c>
      <c r="CC189" s="58">
        <v>1307.7590912245544</v>
      </c>
      <c r="CD189" s="58">
        <v>1307.8321346668565</v>
      </c>
      <c r="CE189" s="58">
        <v>1307.847400499973</v>
      </c>
      <c r="CF189" s="58">
        <v>1307.847400499973</v>
      </c>
      <c r="CG189" s="58">
        <v>1307.9160450937031</v>
      </c>
      <c r="CH189" s="58">
        <v>1356.1102920599171</v>
      </c>
      <c r="CI189" s="58">
        <v>1356.1102920599171</v>
      </c>
      <c r="CJ189" s="57">
        <v>1368.7407403449993</v>
      </c>
      <c r="CK189" s="57">
        <v>1368.7407403449993</v>
      </c>
      <c r="CL189" s="58">
        <f>((CL107*CL190)+(CL108*CL191))/CL106</f>
        <v>1348.7558245805826</v>
      </c>
      <c r="CM189" s="58">
        <v>1419.1506348944488</v>
      </c>
      <c r="CN189" s="58">
        <v>1416.3176599938076</v>
      </c>
      <c r="CO189" s="58">
        <v>1416.3176599938076</v>
      </c>
      <c r="CP189" s="58">
        <v>1373.0785940659459</v>
      </c>
      <c r="CQ189" s="58">
        <v>1397.4637569128956</v>
      </c>
      <c r="CR189" s="58">
        <v>1421.7858989148212</v>
      </c>
      <c r="CS189" s="58">
        <v>1410.6510883678136</v>
      </c>
      <c r="CT189" s="58">
        <v>1435.032301780341</v>
      </c>
      <c r="CU189" s="58">
        <v>1459.413515192869</v>
      </c>
      <c r="CV189" s="58">
        <v>1427.118812316292</v>
      </c>
      <c r="CW189" s="58">
        <v>1451.7672536555922</v>
      </c>
      <c r="CX189" s="58">
        <v>1426.9802560537166</v>
      </c>
      <c r="CY189" s="58">
        <v>1451.6235784634282</v>
      </c>
      <c r="CZ189" s="58">
        <v>1476.2669008731405</v>
      </c>
      <c r="DA189" s="58">
        <f t="shared" ref="DA189" si="100">((DA107*DA190)+(DA108*DA191))/DA106</f>
        <v>1449.1331333300054</v>
      </c>
      <c r="DB189" s="57">
        <v>1611.5649433422693</v>
      </c>
      <c r="DC189" s="57">
        <v>1624.8531141307194</v>
      </c>
      <c r="DD189" s="57">
        <v>1624.868112590603</v>
      </c>
      <c r="DE189" s="57">
        <v>1554.7848378794663</v>
      </c>
      <c r="DF189" s="57">
        <v>1567.5892412567689</v>
      </c>
      <c r="DG189" s="57">
        <v>1580.5018776980787</v>
      </c>
      <c r="DH189" s="57">
        <v>1567.8531218561943</v>
      </c>
      <c r="DI189" s="57">
        <v>1567.9562544595487</v>
      </c>
      <c r="DJ189" s="57">
        <v>1568.1449492881384</v>
      </c>
      <c r="DK189" s="57">
        <v>2085.1295563127828</v>
      </c>
      <c r="DL189" s="57">
        <v>2085.3780813854978</v>
      </c>
      <c r="DM189" s="57">
        <v>2086.7850983193284</v>
      </c>
      <c r="DN189" s="59">
        <f t="shared" ref="DN189" si="101">((DN107*DN190)+(DN108*DN191))/DN106</f>
        <v>2008.9809632593917</v>
      </c>
      <c r="DO189" s="57">
        <v>2086.7850983193284</v>
      </c>
      <c r="DP189" s="57">
        <v>4323.7052604343717</v>
      </c>
      <c r="DQ189" s="57">
        <v>4337.8674181308352</v>
      </c>
      <c r="DR189" s="57">
        <v>4352.0295758272987</v>
      </c>
      <c r="DS189" s="57">
        <v>3668.1056043451244</v>
      </c>
      <c r="DT189" s="57">
        <v>3680.2059251583914</v>
      </c>
      <c r="DU189" s="57">
        <v>3474.3569327079463</v>
      </c>
      <c r="DV189" s="60">
        <f>((DV107*DV190)+(DV108*DV191))/DV106</f>
        <v>4362.0247491828595</v>
      </c>
      <c r="DW189" s="61">
        <f>((DW107*DW190)+(DW108*DW191))/DW106</f>
        <v>3669.4740608938228</v>
      </c>
      <c r="DX189" s="62">
        <f>((DX107*DX190)+(DX108*DX191))/DX106</f>
        <v>4073.3564822180488</v>
      </c>
      <c r="DZ189" s="57">
        <f>((DZ107*DZ190)+(DZ108*DZ191))/DZ106</f>
        <v>3120.4757385700718</v>
      </c>
      <c r="EC189" s="57">
        <f>((EC107*EC190)+(EC108*EC191))/EC106</f>
        <v>2740.7533488163776</v>
      </c>
      <c r="EF189" s="57">
        <f>((EF107*EF190)+(EF108*EF191))/EF106</f>
        <v>2651.2958487233564</v>
      </c>
      <c r="EI189" s="57">
        <f>((EI107*EI190)+(EI108*EI191))/EI106</f>
        <v>2625.1823192269208</v>
      </c>
      <c r="EL189" s="57">
        <f>((EL107*EL190)+(EL108*EL191))/EL106</f>
        <v>2599.3154807541164</v>
      </c>
      <c r="EO189" s="57">
        <f>((EO107*EO190)+(EO108*EO191))/EO106</f>
        <v>2599.4308551662348</v>
      </c>
    </row>
    <row r="190" spans="1:145" ht="15.5" x14ac:dyDescent="0.35">
      <c r="A190" s="56" t="s">
        <v>69</v>
      </c>
      <c r="B190" s="63">
        <f>((+[2]CAMEROUN!C213+[2]CAMEROUN!D213)*1000/2)/B107</f>
        <v>710.78431372549016</v>
      </c>
      <c r="C190" s="63">
        <f>((+[2]CAMEROUN!D213+[2]CAMEROUN!E213)*1000/2)/C107</f>
        <v>550.03426333822802</v>
      </c>
      <c r="D190" s="63">
        <f>((+[2]CAMEROUN!E213+[2]CAMEROUN!F213)*1000/2)/D107</f>
        <v>415.00439753737913</v>
      </c>
      <c r="E190" s="63">
        <f>((+[2]CAMEROUN!F213+[2]CAMEROUN!G213)*1000/2)/E107</f>
        <v>342.96591639871383</v>
      </c>
      <c r="F190" s="63">
        <f>((+[2]CAMEROUN!G213+[2]CAMEROUN!H213)*1000/2)/F107</f>
        <v>343.59090266986857</v>
      </c>
      <c r="G190" s="63">
        <f>((+[2]CAMEROUN!H213+[2]CAMEROUN!I213)*1000/2)/G107</f>
        <v>345.61100558337648</v>
      </c>
      <c r="H190" s="63">
        <f>((+[2]CAMEROUN!I213+[2]CAMEROUN!J213)*1000/2)/H107</f>
        <v>374.78297311860143</v>
      </c>
      <c r="I190" s="63">
        <f>((+[2]CAMEROUN!J213+[2]CAMEROUN!K213)*1000/2)/I107</f>
        <v>536.01055045871556</v>
      </c>
      <c r="J190" s="63">
        <f>((+[2]CAMEROUN!K213+[2]CAMEROUN!L213)*1000/2)/J107</f>
        <v>646.76742804933747</v>
      </c>
      <c r="K190" s="63">
        <f>((+[2]CAMEROUN!L213+[2]CAMEROUN!M213)*1000/2)/K107</f>
        <v>668.55454545454529</v>
      </c>
      <c r="L190" s="63">
        <f>((+[2]CAMEROUN!M213+[2]CAMEROUN!N213)*1000/2)/L107</f>
        <v>804.8337499999999</v>
      </c>
      <c r="M190" s="63">
        <f>((+[2]CAMEROUN!N213+[2]CAMEROUN!O213)*1000/2)/M107</f>
        <v>928.67941204891235</v>
      </c>
      <c r="N190" s="63">
        <f>((+[2]CAMEROUN!O213+[2]CAMEROUN!P213)*1000/2)/N107</f>
        <v>825.34313025964695</v>
      </c>
      <c r="O190" s="63">
        <f>((+[2]CAMEROUN!P213+[2]CAMEROUN!Q213)*1000/2)/O107</f>
        <v>734.31060053588556</v>
      </c>
      <c r="P190" s="63">
        <f>+[2]CAMEROUN!AH201</f>
        <v>778.52073736093905</v>
      </c>
      <c r="Q190" s="63">
        <f>+[2]CAMEROUN!AI201</f>
        <v>1075.0489620054839</v>
      </c>
      <c r="R190" s="63">
        <f>+[2]CAMEROUN!AJ201</f>
        <v>935.7442255969969</v>
      </c>
      <c r="S190" s="63">
        <f>+[2]CAMEROUN!AK201</f>
        <v>760.25088143171513</v>
      </c>
      <c r="T190" s="63">
        <f>+[2]CAMEROUN!AL201</f>
        <v>720.02705318259802</v>
      </c>
      <c r="U190" s="63">
        <f>+[2]CAMEROUN!AM201</f>
        <v>729.66770846089548</v>
      </c>
      <c r="V190" s="63">
        <f>+[2]CAMEROUN!AN201</f>
        <v>737.16479145883011</v>
      </c>
      <c r="W190" s="63">
        <f>+[2]CAMEROUN!AO201</f>
        <v>900.4363907824677</v>
      </c>
      <c r="X190" s="2">
        <f>+[2]CAMEROUN!AP201</f>
        <v>1070.6562005688884</v>
      </c>
      <c r="Y190" s="2">
        <f>+[2]CAMEROUN!AQ201</f>
        <v>1215.2786175547019</v>
      </c>
      <c r="Z190" s="63">
        <f>+[2]CAMEROUN!AR201</f>
        <v>1102.6337453726865</v>
      </c>
      <c r="AA190" s="63">
        <f>+[2]CAMEROUN!AS201</f>
        <v>952.40706366866573</v>
      </c>
      <c r="AB190" s="63">
        <v>994.4076618372269</v>
      </c>
      <c r="AC190" s="63">
        <v>850.23861021482503</v>
      </c>
      <c r="AD190" s="63">
        <v>933.36899411654269</v>
      </c>
      <c r="AE190" s="63">
        <f>+[2]CAMEROUN!AT201</f>
        <v>945.94373294397292</v>
      </c>
      <c r="AF190" s="63">
        <v>1065.5413635037414</v>
      </c>
      <c r="AG190" s="63">
        <v>1135.8332809236931</v>
      </c>
      <c r="AH190" s="63">
        <v>1167.8578251507445</v>
      </c>
      <c r="AI190" s="63">
        <v>1167.8578251507445</v>
      </c>
      <c r="AJ190" s="2">
        <f>+[2]CAMEROUN!AU201</f>
        <v>1187.2102779799516</v>
      </c>
      <c r="AK190" s="2">
        <v>1265.2927806445664</v>
      </c>
      <c r="AL190" s="2">
        <v>1376.6797137058973</v>
      </c>
      <c r="AM190" s="2">
        <v>1400.7647703324897</v>
      </c>
      <c r="AN190" s="2">
        <v>1400.7647703324897</v>
      </c>
      <c r="AO190" s="2">
        <f>+[2]CAMEROUN!AV201</f>
        <v>1746.1</v>
      </c>
      <c r="AP190" s="2">
        <v>1614.1198979480778</v>
      </c>
      <c r="AQ190" s="2">
        <v>1361.3150506122299</v>
      </c>
      <c r="AR190" s="2">
        <v>1437.9349132280977</v>
      </c>
      <c r="AS190" s="2">
        <f>+[2]CAMEROUN!AZ201</f>
        <v>1578.2277855953328</v>
      </c>
      <c r="AT190" s="2">
        <v>1051.6448874360526</v>
      </c>
      <c r="AU190" s="2">
        <v>1041.4056736947202</v>
      </c>
      <c r="AV190" s="2">
        <v>967.94145843659771</v>
      </c>
      <c r="AW190" s="2">
        <v>967.94145843659771</v>
      </c>
      <c r="AX190" s="2">
        <f>+[2]CAMEROUN!BE201</f>
        <v>1169.2501410013381</v>
      </c>
      <c r="AY190" s="2"/>
      <c r="AZ190" s="2">
        <v>945.68375935304255</v>
      </c>
      <c r="BA190" s="2">
        <v>945.68375935304255</v>
      </c>
      <c r="BB190" s="2">
        <v>1022.1616936428074</v>
      </c>
      <c r="BC190" s="2">
        <v>1022.1616936428074</v>
      </c>
      <c r="BD190" s="2">
        <v>888.96678798104733</v>
      </c>
      <c r="BE190" s="2">
        <v>888.96678798104733</v>
      </c>
      <c r="BF190" s="2">
        <f>+[2]CAMEROUN!BL201</f>
        <v>1156.6011606018881</v>
      </c>
      <c r="BG190" s="2">
        <v>865.28413764202764</v>
      </c>
      <c r="BH190" s="2">
        <v>865.28413764202764</v>
      </c>
      <c r="BI190" s="2">
        <v>1251</v>
      </c>
      <c r="BJ190" s="2">
        <v>1251</v>
      </c>
      <c r="BK190" s="2">
        <v>1304.4228076455499</v>
      </c>
      <c r="BL190" s="2">
        <v>1304.4228076455499</v>
      </c>
      <c r="BM190" s="2">
        <v>1304.4228076455499</v>
      </c>
      <c r="BN190" s="2">
        <v>1304.4228076455499</v>
      </c>
      <c r="BO190" s="2">
        <f>+[2]CAMEROUN!BU201</f>
        <v>1391.6414834275499</v>
      </c>
      <c r="BP190" s="2">
        <v>1521.6277613927043</v>
      </c>
      <c r="BQ190" s="2">
        <v>1304.4228076455499</v>
      </c>
      <c r="BR190" s="2">
        <v>1304.4228076455499</v>
      </c>
      <c r="BS190" s="2">
        <v>1304.4228076455499</v>
      </c>
      <c r="BT190" s="2">
        <v>1364.5478725450989</v>
      </c>
      <c r="BU190" s="2">
        <v>1304.4228076455499</v>
      </c>
      <c r="BV190" s="2">
        <v>1304.4228076455499</v>
      </c>
      <c r="BW190" s="2">
        <v>1524.4747678226399</v>
      </c>
      <c r="BX190" s="2">
        <v>1524.4747678226399</v>
      </c>
      <c r="BY190" s="2">
        <v>1524.4747678226399</v>
      </c>
      <c r="BZ190" s="63">
        <v>1529.60955589881</v>
      </c>
      <c r="CA190" s="2">
        <f>+[2]CAMEROUN!CG201</f>
        <v>1391.65712423471</v>
      </c>
      <c r="CB190" s="2">
        <v>1309.2227995341811</v>
      </c>
      <c r="CC190" s="2">
        <v>1309.2227995341811</v>
      </c>
      <c r="CD190" s="2">
        <v>1309.2227995341811</v>
      </c>
      <c r="CE190" s="2">
        <v>1309.2227995341811</v>
      </c>
      <c r="CF190" s="2">
        <v>1309.2227995341811</v>
      </c>
      <c r="CG190" s="2">
        <v>1309.2227995341811</v>
      </c>
      <c r="CH190" s="2">
        <v>1357.5255394801068</v>
      </c>
      <c r="CI190" s="2">
        <v>1357.5255394801068</v>
      </c>
      <c r="CJ190" s="63">
        <v>1369.9475500898479</v>
      </c>
      <c r="CK190" s="63">
        <v>1369.9475500898479</v>
      </c>
      <c r="CL190" s="2">
        <f>+[2]CAMEROUN!CR201</f>
        <v>1350.3227963504883</v>
      </c>
      <c r="CM190" s="2">
        <v>1420.3411929615152</v>
      </c>
      <c r="CN190" s="2">
        <v>1417.5123483682491</v>
      </c>
      <c r="CO190" s="2">
        <v>1417.5123483682491</v>
      </c>
      <c r="CP190" s="2">
        <v>1374.2368095425024</v>
      </c>
      <c r="CQ190" s="2">
        <v>1398.6425416949019</v>
      </c>
      <c r="CR190" s="2">
        <v>1423.0482738473017</v>
      </c>
      <c r="CS190" s="2">
        <v>1412.0696964781212</v>
      </c>
      <c r="CT190" s="2">
        <v>1436.475428630521</v>
      </c>
      <c r="CU190" s="2">
        <v>1460.8811607829209</v>
      </c>
      <c r="CV190" s="2">
        <v>1429.3439655321411</v>
      </c>
      <c r="CW190" s="2">
        <v>1454.0482602729969</v>
      </c>
      <c r="CX190" s="2">
        <v>1429.3439655321411</v>
      </c>
      <c r="CY190" s="2">
        <v>1454.0482602729969</v>
      </c>
      <c r="CZ190" s="2">
        <v>1478.7525550138528</v>
      </c>
      <c r="DA190" s="2">
        <f>+[2]CAMEROUN!DD201</f>
        <v>1451.148207138599</v>
      </c>
      <c r="DB190" s="63">
        <v>1613.7850902585149</v>
      </c>
      <c r="DC190" s="63">
        <v>1627.0915672849608</v>
      </c>
      <c r="DD190" s="63">
        <v>1627.0915672849608</v>
      </c>
      <c r="DE190" s="63">
        <v>1556.4637408588148</v>
      </c>
      <c r="DF190" s="63">
        <v>1569.1762718102309</v>
      </c>
      <c r="DG190" s="63">
        <v>1581.8888027616467</v>
      </c>
      <c r="DH190" s="63">
        <v>1569.2831076261443</v>
      </c>
      <c r="DI190" s="63">
        <v>1569.2831076261443</v>
      </c>
      <c r="DJ190" s="63">
        <v>1569.2831076261443</v>
      </c>
      <c r="DK190" s="63">
        <v>2088.7893967330924</v>
      </c>
      <c r="DL190" s="63">
        <v>2088.7893967330924</v>
      </c>
      <c r="DM190" s="63">
        <v>2088.7893967330924</v>
      </c>
      <c r="DN190" s="6">
        <f>+[2]CAMEROUN!DQ201</f>
        <v>2011.2979366508355</v>
      </c>
      <c r="DO190" s="63">
        <v>2088.7893967330924</v>
      </c>
      <c r="DP190" s="63">
        <v>4332.0098457531776</v>
      </c>
      <c r="DQ190" s="63">
        <v>4346.199204852097</v>
      </c>
      <c r="DR190" s="63">
        <v>4360.3885639510163</v>
      </c>
      <c r="DS190" s="63">
        <v>3672.007775851313</v>
      </c>
      <c r="DT190" s="63">
        <v>3684.1209691203339</v>
      </c>
      <c r="DU190" s="63">
        <v>3477.5045053461599</v>
      </c>
      <c r="DV190" s="64">
        <f>+[2]CAMEROUN!EA201</f>
        <v>4365.8671982315727</v>
      </c>
      <c r="DW190" s="65">
        <f>+[2]CAMEROUN!EB201</f>
        <v>3672.6183052283313</v>
      </c>
      <c r="DX190" s="66">
        <f>+[2]CAMEROUN!EC201</f>
        <v>4077.2127877733169</v>
      </c>
      <c r="DZ190" s="63">
        <f>+[2]CAMEROUN!EE201</f>
        <v>3122.9420723704134</v>
      </c>
      <c r="EC190" s="63">
        <f>+[2]CAMEROUN!EH201</f>
        <v>2742.7514481671292</v>
      </c>
      <c r="EF190" s="63">
        <f>+[2]CAMEROUN!EK201</f>
        <v>2653.0787163241748</v>
      </c>
      <c r="EI190" s="63">
        <f>+[2]CAMEROUN!EN201</f>
        <v>2626.8106102219554</v>
      </c>
      <c r="EL190" s="63">
        <f>+[2]CAMEROUN!EQ201</f>
        <v>2600.8025843781734</v>
      </c>
      <c r="EO190" s="63">
        <f>+[2]CAMEROUN!ET201</f>
        <v>2600.8025843781734</v>
      </c>
    </row>
    <row r="191" spans="1:145" ht="15.5" x14ac:dyDescent="0.35">
      <c r="A191" s="56" t="s">
        <v>72</v>
      </c>
      <c r="B191" s="57">
        <f>[5]GUINEE!D35</f>
        <v>0.47704850644012059</v>
      </c>
      <c r="C191" s="57">
        <f>[5]GUINEE!E35</f>
        <v>0.41347986278744758</v>
      </c>
      <c r="D191" s="57">
        <f>[5]GUINEE!F35</f>
        <v>0.36655718124813369</v>
      </c>
      <c r="E191" s="57">
        <f>[5]GUINEE!G35</f>
        <v>311.8</v>
      </c>
      <c r="F191" s="57">
        <f>[5]GUINEE!H35</f>
        <v>255.2</v>
      </c>
      <c r="G191" s="57">
        <f>[5]GUINEE!I35</f>
        <v>291.39999999999998</v>
      </c>
      <c r="H191" s="57">
        <f>[5]GUINEE!J35</f>
        <v>270.7</v>
      </c>
      <c r="I191" s="57">
        <f>[5]GUINEE!K35</f>
        <v>223.1</v>
      </c>
      <c r="J191" s="57">
        <f>[5]GUINEE!L35</f>
        <v>564</v>
      </c>
      <c r="K191" s="57">
        <f>[5]GUINEE!M35</f>
        <v>855</v>
      </c>
      <c r="L191" s="57">
        <f>[5]GUINEE!N35</f>
        <v>547.6</v>
      </c>
      <c r="M191" s="57">
        <f>[5]GUINEE!O35</f>
        <v>749.57</v>
      </c>
      <c r="N191" s="57">
        <f>[5]GUINEE!P35</f>
        <v>911.3</v>
      </c>
      <c r="O191" s="57">
        <f>[5]GUINEE!Q35</f>
        <v>553.65648641075927</v>
      </c>
      <c r="P191" s="57">
        <f>[5]GUINEE!R35</f>
        <v>318.64095500459138</v>
      </c>
      <c r="Q191" s="57">
        <f>[5]GUINEE!S35</f>
        <v>821.18799755052055</v>
      </c>
      <c r="R191" s="57">
        <f>[5]GUINEE!T35</f>
        <v>433.27773144286903</v>
      </c>
      <c r="S191" s="57">
        <f>[5]GUINEE!U35</f>
        <v>209.99495204442201</v>
      </c>
      <c r="T191" s="57">
        <f>[5]GUINEE!V35</f>
        <v>345.1957295373665</v>
      </c>
      <c r="U191" s="57">
        <f>[5]GUINEE!W35</f>
        <v>297.42547425474254</v>
      </c>
      <c r="V191" s="57">
        <f>[5]GUINEE!X35</f>
        <v>336.00173831629417</v>
      </c>
      <c r="W191" s="57">
        <f>[5]GUINEE!Y35</f>
        <v>210</v>
      </c>
      <c r="X191" s="58">
        <f>[5]GUINEE!Z35</f>
        <v>223.09970384995066</v>
      </c>
      <c r="Y191" s="58">
        <f>[5]GUINEE!AA35</f>
        <v>253.23563206150456</v>
      </c>
      <c r="Z191" s="57">
        <f>[5]GUINEE!AB35</f>
        <v>1313.001362191615</v>
      </c>
      <c r="AA191" s="57">
        <f>[5]GUINEE!AC35</f>
        <v>678.91651412285375</v>
      </c>
      <c r="AB191" s="57">
        <v>458.68165235181164</v>
      </c>
      <c r="AC191" s="57">
        <v>390.33702063407191</v>
      </c>
      <c r="AD191" s="57">
        <v>430.52688440106004</v>
      </c>
      <c r="AE191" s="57">
        <f>[5]GUINEE!AD35</f>
        <v>1450.6184514127926</v>
      </c>
      <c r="AF191" s="57">
        <v>0</v>
      </c>
      <c r="AG191" s="57">
        <v>248.08479364390186</v>
      </c>
      <c r="AH191" s="57">
        <v>255.07948430805214</v>
      </c>
      <c r="AI191" s="57">
        <v>255.07948430805214</v>
      </c>
      <c r="AJ191" s="58">
        <f>[5]GUINEE!AE35</f>
        <v>1142.2761796543268</v>
      </c>
      <c r="AK191" s="58">
        <v>263.65741355188698</v>
      </c>
      <c r="AL191" s="58">
        <v>286.86784450849001</v>
      </c>
      <c r="AM191" s="58">
        <v>291.88660679177104</v>
      </c>
      <c r="AN191" s="58">
        <v>291.88660679177104</v>
      </c>
      <c r="AO191" s="58">
        <f>[5]GUINEE!AF35</f>
        <v>864.63412294786906</v>
      </c>
      <c r="AP191" s="58">
        <v>336.34482387454176</v>
      </c>
      <c r="AQ191" s="58">
        <v>283.66620730753266</v>
      </c>
      <c r="AR191" s="58">
        <v>299.63199496368298</v>
      </c>
      <c r="AS191" s="58">
        <f>[5]GUINEE!AJ35</f>
        <v>799.67734606159706</v>
      </c>
      <c r="AT191" s="58">
        <v>624.78511982793498</v>
      </c>
      <c r="AU191" s="58">
        <v>552.97413029355732</v>
      </c>
      <c r="AV191" s="58">
        <v>513.96549843549099</v>
      </c>
      <c r="AW191" s="58">
        <v>513.96549843549099</v>
      </c>
      <c r="AX191" s="58">
        <f>[5]GUINEE!AO35</f>
        <v>549.94832523767877</v>
      </c>
      <c r="AY191" s="58"/>
      <c r="AZ191" s="58">
        <v>492.54593799212074</v>
      </c>
      <c r="BA191" s="58">
        <v>492.54593799212074</v>
      </c>
      <c r="BB191" s="58">
        <v>532.36690917900683</v>
      </c>
      <c r="BC191" s="58">
        <v>532.36690917900683</v>
      </c>
      <c r="BD191" s="58">
        <v>579.19168992550703</v>
      </c>
      <c r="BE191" s="58">
        <v>579.19168992550703</v>
      </c>
      <c r="BF191" s="58">
        <f>[5]GUINEE!AV35</f>
        <v>594.10336136728051</v>
      </c>
      <c r="BG191" s="58">
        <v>560.98986123612644</v>
      </c>
      <c r="BH191" s="58">
        <v>560.98986123612644</v>
      </c>
      <c r="BI191" s="58">
        <v>594.86990494676979</v>
      </c>
      <c r="BJ191" s="58">
        <v>594.86990494676979</v>
      </c>
      <c r="BK191" s="58">
        <v>610.14989463982533</v>
      </c>
      <c r="BL191" s="58">
        <v>610.14989463982533</v>
      </c>
      <c r="BM191" s="58">
        <v>625.77882258161583</v>
      </c>
      <c r="BN191" s="58">
        <v>625.77882258161583</v>
      </c>
      <c r="BO191" s="58">
        <f>[5]GUINEE!BE35</f>
        <v>639.81471685036479</v>
      </c>
      <c r="BP191" s="58">
        <v>734.84335726568418</v>
      </c>
      <c r="BQ191" s="58">
        <v>734.84335726568418</v>
      </c>
      <c r="BR191" s="58">
        <v>627.35828235796976</v>
      </c>
      <c r="BS191" s="58">
        <v>627.35828235796976</v>
      </c>
      <c r="BT191" s="58">
        <v>627.35828235796976</v>
      </c>
      <c r="BU191" s="58">
        <v>627.35828235796976</v>
      </c>
      <c r="BV191" s="58">
        <v>613.24272100491544</v>
      </c>
      <c r="BW191" s="58">
        <v>622.61344146119995</v>
      </c>
      <c r="BX191" s="58">
        <v>622.61344146119995</v>
      </c>
      <c r="BY191" s="58">
        <v>601.34081554460886</v>
      </c>
      <c r="BZ191" s="57">
        <v>637.61977295598308</v>
      </c>
      <c r="CA191" s="58">
        <f>[5]GUINEE!BQ35</f>
        <v>635.47115714111089</v>
      </c>
      <c r="CB191" s="58">
        <v>592.35228400389599</v>
      </c>
      <c r="CC191" s="58">
        <v>592.35228400389599</v>
      </c>
      <c r="CD191" s="58">
        <v>592.35228400389599</v>
      </c>
      <c r="CE191" s="58">
        <v>592.35228400389599</v>
      </c>
      <c r="CF191" s="58">
        <v>592.35228400389599</v>
      </c>
      <c r="CG191" s="58">
        <v>592.35228400389599</v>
      </c>
      <c r="CH191" s="58">
        <v>619.88568189627131</v>
      </c>
      <c r="CI191" s="58">
        <v>619.88568189627131</v>
      </c>
      <c r="CJ191" s="57">
        <v>625.55793357287052</v>
      </c>
      <c r="CK191" s="57">
        <v>625.55793357287052</v>
      </c>
      <c r="CL191" s="58">
        <f>[5]GUINEE!CD35</f>
        <v>627.15455631979944</v>
      </c>
      <c r="CM191" s="58">
        <v>648.56913797842731</v>
      </c>
      <c r="CN191" s="58">
        <v>647.27740518322207</v>
      </c>
      <c r="CO191" s="58">
        <v>647.27740518322207</v>
      </c>
      <c r="CP191" s="58">
        <v>627.51653430877786</v>
      </c>
      <c r="CQ191" s="58">
        <v>638.66090211438234</v>
      </c>
      <c r="CR191" s="58">
        <v>649.80526991998693</v>
      </c>
      <c r="CS191" s="58">
        <v>644.79213188256051</v>
      </c>
      <c r="CT191" s="58">
        <v>655.9364996881651</v>
      </c>
      <c r="CU191" s="58">
        <v>667.0808674937698</v>
      </c>
      <c r="CV191" s="58">
        <v>658.60278713134369</v>
      </c>
      <c r="CW191" s="58">
        <v>663.96076620009853</v>
      </c>
      <c r="CX191" s="58">
        <v>679.34689524255157</v>
      </c>
      <c r="CY191" s="58">
        <v>684.70487431130641</v>
      </c>
      <c r="CZ191" s="58">
        <v>690.06285338006126</v>
      </c>
      <c r="DA191" s="58">
        <f>[5]GUINEE!CP35</f>
        <v>688.01358871826073</v>
      </c>
      <c r="DB191" s="57">
        <v>726.75305522236147</v>
      </c>
      <c r="DC191" s="57">
        <v>732.74550297243127</v>
      </c>
      <c r="DD191" s="57">
        <v>738.73795072250118</v>
      </c>
      <c r="DE191" s="57">
        <v>738.06959393941054</v>
      </c>
      <c r="DF191" s="57">
        <v>744.09783109710793</v>
      </c>
      <c r="DG191" s="57">
        <v>750.12606825480532</v>
      </c>
      <c r="DH191" s="57">
        <v>872.44322124499286</v>
      </c>
      <c r="DI191" s="57">
        <v>879.68323946120506</v>
      </c>
      <c r="DJ191" s="57">
        <v>886.92325767741727</v>
      </c>
      <c r="DK191" s="57">
        <v>872.67271696284752</v>
      </c>
      <c r="DL191" s="57">
        <v>879.91273517905961</v>
      </c>
      <c r="DM191" s="57">
        <v>887.15275339527193</v>
      </c>
      <c r="DN191" s="59">
        <f>[5]GUINEE!DC35</f>
        <v>921.82018896442673</v>
      </c>
      <c r="DO191" s="57">
        <v>887.15275339527193</v>
      </c>
      <c r="DP191" s="57">
        <v>1694.9430446973599</v>
      </c>
      <c r="DQ191" s="57">
        <v>1700.4947761960786</v>
      </c>
      <c r="DR191" s="57">
        <v>1706.0465076947971</v>
      </c>
      <c r="DS191" s="57">
        <v>1682.9584718068206</v>
      </c>
      <c r="DT191" s="57">
        <v>1688.5102033055389</v>
      </c>
      <c r="DU191" s="57">
        <v>1845.8901073380837</v>
      </c>
      <c r="DV191" s="60">
        <f>[5]GUINEE!DN35</f>
        <v>2230.1293798464808</v>
      </c>
      <c r="DW191" s="61">
        <f>[5]GUINEE!DO35</f>
        <v>1935.3148696268818</v>
      </c>
      <c r="DX191" s="62">
        <f>[5]GUINEE!DP35</f>
        <v>1868.6724597012551</v>
      </c>
      <c r="DZ191" s="57">
        <f>[5]GUINEE!DR35</f>
        <v>1645.6586901605867</v>
      </c>
      <c r="EC191" s="57">
        <f>[5]GUINEE!DU35</f>
        <v>1445.3142744978222</v>
      </c>
      <c r="EF191" s="57">
        <f>[5]GUINEE!DX35</f>
        <v>1398.0605288285062</v>
      </c>
      <c r="EI191" s="57">
        <f>[5]GUINEE!EA35</f>
        <v>1384.2183453747587</v>
      </c>
      <c r="EL191" s="57">
        <f>[5]GUINEE!ED35</f>
        <v>1370.5132132423353</v>
      </c>
      <c r="EO191" s="57">
        <f>[5]GUINEE!EG35</f>
        <v>1370.5132132423353</v>
      </c>
    </row>
    <row r="192" spans="1:145" ht="5.15" customHeight="1" x14ac:dyDescent="0.35">
      <c r="A192" s="2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8"/>
      <c r="Y192" s="58"/>
      <c r="Z192" s="57"/>
      <c r="AA192" s="57"/>
      <c r="AB192" s="57"/>
      <c r="AC192" s="57"/>
      <c r="AD192" s="57"/>
      <c r="AE192" s="57"/>
      <c r="AF192" s="57"/>
      <c r="AG192" s="57"/>
      <c r="AH192" s="57"/>
      <c r="AI192" s="57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7"/>
      <c r="CA192" s="58"/>
      <c r="CB192" s="58"/>
      <c r="CC192" s="58"/>
      <c r="CD192" s="58"/>
      <c r="CE192" s="58"/>
      <c r="CF192" s="58"/>
      <c r="CG192" s="58"/>
      <c r="CH192" s="58"/>
      <c r="CI192" s="58"/>
      <c r="CJ192" s="57"/>
      <c r="CK192" s="57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7"/>
      <c r="DC192" s="57"/>
      <c r="DD192" s="57"/>
      <c r="DE192" s="57"/>
      <c r="DF192" s="57"/>
      <c r="DG192" s="57"/>
      <c r="DH192" s="57"/>
      <c r="DI192" s="57"/>
      <c r="DJ192" s="57"/>
      <c r="DK192" s="57"/>
      <c r="DL192" s="57"/>
      <c r="DM192" s="57"/>
      <c r="DN192" s="59"/>
      <c r="DO192" s="57"/>
      <c r="DP192" s="57"/>
      <c r="DQ192" s="57"/>
      <c r="DR192" s="57"/>
      <c r="DS192" s="57"/>
      <c r="DT192" s="57"/>
      <c r="DU192" s="57"/>
      <c r="DV192" s="60"/>
      <c r="DW192" s="61"/>
      <c r="DX192" s="62"/>
      <c r="DZ192" s="57"/>
      <c r="EC192" s="57"/>
      <c r="EF192" s="57"/>
      <c r="EI192" s="57"/>
      <c r="EL192" s="57"/>
      <c r="EO192" s="57"/>
    </row>
    <row r="193" spans="1:145" ht="15.5" x14ac:dyDescent="0.35">
      <c r="A193" s="56" t="s">
        <v>113</v>
      </c>
      <c r="B193" s="57">
        <f t="shared" ref="B193:AA193" si="102">((B111*B194)+(B112*B195)+(B113*B196))/B110</f>
        <v>763.6285172708433</v>
      </c>
      <c r="C193" s="57">
        <f t="shared" si="102"/>
        <v>569.96370784237479</v>
      </c>
      <c r="D193" s="57">
        <f t="shared" si="102"/>
        <v>455.53856068743295</v>
      </c>
      <c r="E193" s="57">
        <f t="shared" si="102"/>
        <v>342.94464033237762</v>
      </c>
      <c r="F193" s="57">
        <f t="shared" si="102"/>
        <v>341.61256986910593</v>
      </c>
      <c r="G193" s="57">
        <f t="shared" si="102"/>
        <v>286.90860162236498</v>
      </c>
      <c r="H193" s="57">
        <f t="shared" si="102"/>
        <v>410.10852055135427</v>
      </c>
      <c r="I193" s="57">
        <f t="shared" si="102"/>
        <v>841.78025656222849</v>
      </c>
      <c r="J193" s="128">
        <f t="shared" si="102"/>
        <v>1004.7813576069565</v>
      </c>
      <c r="K193" s="57">
        <f t="shared" si="102"/>
        <v>854.87876356143784</v>
      </c>
      <c r="L193" s="57">
        <f t="shared" si="102"/>
        <v>857.76263859336791</v>
      </c>
      <c r="M193" s="57">
        <f t="shared" si="102"/>
        <v>902.22352346709306</v>
      </c>
      <c r="N193" s="57">
        <f t="shared" si="102"/>
        <v>821.12000538986354</v>
      </c>
      <c r="O193" s="57">
        <f t="shared" si="102"/>
        <v>763.03213387636265</v>
      </c>
      <c r="P193" s="57">
        <f t="shared" si="102"/>
        <v>735.66644078397383</v>
      </c>
      <c r="Q193" s="57">
        <f t="shared" si="102"/>
        <v>732.9597138318336</v>
      </c>
      <c r="R193" s="57">
        <f t="shared" si="102"/>
        <v>741.24523480545497</v>
      </c>
      <c r="S193" s="57">
        <f t="shared" si="102"/>
        <v>742.21357097426369</v>
      </c>
      <c r="T193" s="57">
        <f t="shared" si="102"/>
        <v>750.80942603265908</v>
      </c>
      <c r="U193" s="57">
        <f t="shared" si="102"/>
        <v>759.89570863105496</v>
      </c>
      <c r="V193" s="57">
        <f t="shared" si="102"/>
        <v>744.23781155411814</v>
      </c>
      <c r="W193" s="57">
        <f t="shared" si="102"/>
        <v>807.02838173350995</v>
      </c>
      <c r="X193" s="58">
        <f t="shared" si="102"/>
        <v>680.26110881695422</v>
      </c>
      <c r="Y193" s="58">
        <f t="shared" si="102"/>
        <v>762.5022628639498</v>
      </c>
      <c r="Z193" s="57">
        <f t="shared" si="102"/>
        <v>1009.5851533272677</v>
      </c>
      <c r="AA193" s="57">
        <f t="shared" si="102"/>
        <v>979.17985294942855</v>
      </c>
      <c r="AB193" s="57">
        <v>763.31181981304678</v>
      </c>
      <c r="AC193" s="57">
        <v>857.4781857066647</v>
      </c>
      <c r="AD193" s="57">
        <v>799.15950209985999</v>
      </c>
      <c r="AE193" s="57">
        <f>((AE111*AE194)+(AE112*AE195)+(AE113*AE196))/AE110</f>
        <v>874.74909891537493</v>
      </c>
      <c r="AF193" s="57">
        <v>614.91670210681252</v>
      </c>
      <c r="AG193" s="57">
        <v>767.698012870855</v>
      </c>
      <c r="AH193" s="57">
        <v>773.77987487844325</v>
      </c>
      <c r="AI193" s="57">
        <v>773.77987487844325</v>
      </c>
      <c r="AJ193" s="58">
        <f>((AJ111*AJ194)+(AJ112*AJ195)+(AJ113*AJ196))/AJ110</f>
        <v>880.29150978009909</v>
      </c>
      <c r="AK193" s="58">
        <v>768.28595596407706</v>
      </c>
      <c r="AL193" s="58">
        <v>845.07125311743528</v>
      </c>
      <c r="AM193" s="58">
        <v>890.50519737413094</v>
      </c>
      <c r="AN193" s="58">
        <v>890.50519737413094</v>
      </c>
      <c r="AO193" s="58">
        <f>((AO111*AO194)+(AO112*AO195)+(AO113*AO196))/AO110</f>
        <v>919.49909454706813</v>
      </c>
      <c r="AP193" s="58">
        <v>753.6795434163364</v>
      </c>
      <c r="AQ193" s="58">
        <v>638.69603652628166</v>
      </c>
      <c r="AR193" s="58">
        <v>916.1052165419236</v>
      </c>
      <c r="AS193" s="58">
        <f>((AS111*AS194)+(AS112*AS195)+(AS113*AS196))/AS110</f>
        <v>845.75190734313901</v>
      </c>
      <c r="AT193" s="58">
        <v>1170.4274539362714</v>
      </c>
      <c r="AU193" s="58">
        <v>965.51717689366524</v>
      </c>
      <c r="AV193" s="58">
        <v>907.88130922863377</v>
      </c>
      <c r="AW193" s="58">
        <v>907.88130922863377</v>
      </c>
      <c r="AX193" s="58">
        <f>((AX111*AX194)+(AX112*AX195)+(AX113*AX196))/AX110</f>
        <v>980.71463305670432</v>
      </c>
      <c r="AY193" s="58"/>
      <c r="AZ193" s="58">
        <v>691.02030260384834</v>
      </c>
      <c r="BA193" s="58">
        <v>691.31097128041245</v>
      </c>
      <c r="BB193" s="58">
        <v>675.72606904595716</v>
      </c>
      <c r="BC193" s="58">
        <v>676.05237182062649</v>
      </c>
      <c r="BD193" s="58">
        <v>660.99332010205046</v>
      </c>
      <c r="BE193" s="58">
        <v>661.60038431732369</v>
      </c>
      <c r="BF193" s="58">
        <f>((BF111*BF194)+(BF112*BF195)+(BF113*BF196))/BF110</f>
        <v>962.70540976393556</v>
      </c>
      <c r="BG193" s="58">
        <v>694.10208738740255</v>
      </c>
      <c r="BH193" s="58">
        <v>693.8643105596351</v>
      </c>
      <c r="BI193" s="58">
        <v>836.9312826412305</v>
      </c>
      <c r="BJ193" s="58">
        <v>949.81507054490999</v>
      </c>
      <c r="BK193" s="58">
        <v>1565.0269659207011</v>
      </c>
      <c r="BL193" s="58">
        <v>1570.1507869330335</v>
      </c>
      <c r="BM193" s="58">
        <v>1565.5507264502594</v>
      </c>
      <c r="BN193" s="58">
        <v>1570.651254748369</v>
      </c>
      <c r="BO193" s="58">
        <f>((BO111*BO194)+(BO112*BO195)+(BO113*BO196))/BO110</f>
        <v>791.69121525887942</v>
      </c>
      <c r="BP193" s="58">
        <v>796.83501563539323</v>
      </c>
      <c r="BQ193" s="58">
        <v>1573.3041045081181</v>
      </c>
      <c r="BR193" s="58">
        <v>1581.1283922921159</v>
      </c>
      <c r="BS193" s="58">
        <v>1588.5910501184212</v>
      </c>
      <c r="BT193" s="58">
        <v>793.51506540385719</v>
      </c>
      <c r="BU193" s="58">
        <v>1599.8893504968094</v>
      </c>
      <c r="BV193" s="58">
        <v>1603.3205690816881</v>
      </c>
      <c r="BW193" s="58">
        <v>738.93296595241304</v>
      </c>
      <c r="BX193" s="58">
        <v>738.93296595241304</v>
      </c>
      <c r="BY193" s="58">
        <v>737.58032539600265</v>
      </c>
      <c r="BZ193" s="57">
        <v>740.6742896557962</v>
      </c>
      <c r="CA193" s="58">
        <f>((CA111*CA194)+(CA112*CA195)+(CA113*CA196))/CA110</f>
        <v>734.99676009881205</v>
      </c>
      <c r="CB193" s="58">
        <v>743.68706953213803</v>
      </c>
      <c r="CC193" s="58">
        <v>743.68706953213803</v>
      </c>
      <c r="CD193" s="58">
        <v>743.83489023461493</v>
      </c>
      <c r="CE193" s="58">
        <v>743.77267179682372</v>
      </c>
      <c r="CF193" s="58">
        <v>743.77267179682372</v>
      </c>
      <c r="CG193" s="58">
        <v>743.91653955446566</v>
      </c>
      <c r="CH193" s="58">
        <v>850.90259379616157</v>
      </c>
      <c r="CI193" s="58">
        <v>850.90259379616157</v>
      </c>
      <c r="CJ193" s="57">
        <v>858.56232083397992</v>
      </c>
      <c r="CK193" s="57">
        <v>858.56232083397992</v>
      </c>
      <c r="CL193" s="58">
        <f>((CL111*CL194)+(CL112*CL195)+(CL113*CL196))/CL110</f>
        <v>887.89075117964649</v>
      </c>
      <c r="CM193" s="58">
        <v>887.48865618226625</v>
      </c>
      <c r="CN193" s="58">
        <v>1122.6431936373879</v>
      </c>
      <c r="CO193" s="58">
        <v>1122.6431936373879</v>
      </c>
      <c r="CP193" s="58">
        <v>1085.6758282272556</v>
      </c>
      <c r="CQ193" s="58">
        <v>1105.0795135461797</v>
      </c>
      <c r="CR193" s="58">
        <v>1124.6759061744879</v>
      </c>
      <c r="CS193" s="58">
        <v>1115.3838742163016</v>
      </c>
      <c r="CT193" s="58">
        <v>1132.2111528798464</v>
      </c>
      <c r="CU193" s="58">
        <v>1153.4488501336627</v>
      </c>
      <c r="CV193" s="58">
        <v>1139.2981691421048</v>
      </c>
      <c r="CW193" s="58">
        <v>1156.9143484874987</v>
      </c>
      <c r="CX193" s="58">
        <v>1138.1830482358666</v>
      </c>
      <c r="CY193" s="58">
        <v>1155.6908184647141</v>
      </c>
      <c r="CZ193" s="58">
        <v>1169.7383398112731</v>
      </c>
      <c r="DA193" s="58">
        <f t="shared" ref="DA193" si="103">((DA111*DA194)+(DA112*DA195)+(DA113*DA196))/DA110</f>
        <v>1252.6560158338525</v>
      </c>
      <c r="DB193" s="57">
        <v>1193.7608015207809</v>
      </c>
      <c r="DC193" s="57">
        <v>1203.6039651343217</v>
      </c>
      <c r="DD193" s="57">
        <v>1204.2456454135818</v>
      </c>
      <c r="DE193" s="57">
        <v>1208.930161394102</v>
      </c>
      <c r="DF193" s="57">
        <v>1219.5699416286768</v>
      </c>
      <c r="DG193" s="57">
        <v>1228.6782116587906</v>
      </c>
      <c r="DH193" s="57">
        <v>1270.3522469637444</v>
      </c>
      <c r="DI193" s="57">
        <v>1282.2535000098383</v>
      </c>
      <c r="DJ193" s="57">
        <v>1291.4364234122675</v>
      </c>
      <c r="DK193" s="57">
        <v>1296.444735210571</v>
      </c>
      <c r="DL193" s="57">
        <v>1307.2005240839806</v>
      </c>
      <c r="DM193" s="57">
        <v>1291.7705888842956</v>
      </c>
      <c r="DN193" s="59">
        <f t="shared" ref="DN193" si="104">((DN111*DN194)+(DN112*DN195)+(DN113*DN196))/DN110</f>
        <v>1400.0511216414811</v>
      </c>
      <c r="DO193" s="57">
        <v>1291.7705888842956</v>
      </c>
      <c r="DP193" s="57">
        <v>1717.3828756939902</v>
      </c>
      <c r="DQ193" s="57">
        <v>1721.7846900555992</v>
      </c>
      <c r="DR193" s="57">
        <v>1726.1710556893765</v>
      </c>
      <c r="DS193" s="57">
        <v>1735.2085063123195</v>
      </c>
      <c r="DT193" s="57">
        <v>1742.2917315169218</v>
      </c>
      <c r="DU193" s="57">
        <v>1808.744225196024</v>
      </c>
      <c r="DV193" s="60">
        <f>((DV111*DV194)+(DV112*DV195)+(DV113*DV196))/DV110</f>
        <v>2341.5442334711124</v>
      </c>
      <c r="DW193" s="61">
        <f>((DW111*DW194)+(DW112*DW195)+(DW113*DW196))/DW110</f>
        <v>2348.2140557410157</v>
      </c>
      <c r="DX193" s="62">
        <f>((DX111*DX194)+(DX112*DX195)+(DX113*DX196))/DX110</f>
        <v>2354.7069262581022</v>
      </c>
      <c r="DZ193" s="57">
        <f>((DZ111*DZ194)+(DZ112*DZ195)+(DZ113*DZ196))/DZ110</f>
        <v>2270.577141969587</v>
      </c>
      <c r="EC193" s="57">
        <f>((EC111*EC194)+(EC112*EC195)+(EC113*EC196))/EC110</f>
        <v>2247.3662116804862</v>
      </c>
      <c r="EF193" s="57">
        <f>((EF111*EF194)+(EF112*EF195)+(EF113*EF196))/EF110</f>
        <v>2224.3799664598955</v>
      </c>
      <c r="EI193" s="57">
        <f>((EI111*EI194)+(EI112*EI195)+(EI113*EI196))/EI110</f>
        <v>2201.6161765405332</v>
      </c>
      <c r="EL193" s="57">
        <f>((EL111*EL194)+(EL112*EL195)+(EL113*EL196))/EL110</f>
        <v>2179.0726351543535</v>
      </c>
      <c r="EO193" s="57">
        <f>((EO111*EO194)+(EO112*EO195)+(EO113*EO196))/EO110</f>
        <v>2178.3146299137898</v>
      </c>
    </row>
    <row r="194" spans="1:145" ht="15.5" x14ac:dyDescent="0.35">
      <c r="A194" s="56" t="s">
        <v>69</v>
      </c>
      <c r="B194" s="63">
        <f>((+[2]CAMEROUN!C214+[2]CAMEROUN!D214)*1000/2)/B111</f>
        <v>790.0552486187845</v>
      </c>
      <c r="C194" s="63">
        <f>((+[2]CAMEROUN!D214+[2]CAMEROUN!E214)*1000/2)/C111</f>
        <v>579.06325446644132</v>
      </c>
      <c r="D194" s="63">
        <f>((+[2]CAMEROUN!E214+[2]CAMEROUN!F214)*1000/2)/D111</f>
        <v>461.36507936507934</v>
      </c>
      <c r="E194" s="63">
        <f>((+[2]CAMEROUN!F214+[2]CAMEROUN!G214)*1000/2)/E111</f>
        <v>354.20638390905117</v>
      </c>
      <c r="F194" s="63">
        <f>((+[2]CAMEROUN!G214+[2]CAMEROUN!H214)*1000/2)/F111</f>
        <v>351.24653739612194</v>
      </c>
      <c r="G194" s="63">
        <f>((+[2]CAMEROUN!H214+[2]CAMEROUN!I214)*1000/2)/G111</f>
        <v>295.0693374422188</v>
      </c>
      <c r="H194" s="63">
        <f>((+[2]CAMEROUN!I214+[2]CAMEROUN!J214)*1000/2)/H111</f>
        <v>443.74508261211645</v>
      </c>
      <c r="I194" s="63">
        <f>((+[2]CAMEROUN!J214+[2]CAMEROUN!K214)*1000/2)/I111</f>
        <v>863.72761075949359</v>
      </c>
      <c r="J194" s="63">
        <f>((+[2]CAMEROUN!K214+[2]CAMEROUN!L214)*1000/2)/J111</f>
        <v>978.87721518987325</v>
      </c>
      <c r="K194" s="63">
        <f>((+[2]CAMEROUN!L214+[2]CAMEROUN!M214)*1000/2)/K111</f>
        <v>871.26731643924631</v>
      </c>
      <c r="L194" s="63">
        <f>((+[2]CAMEROUN!M214+[2]CAMEROUN!N214)*1000/2)/L111</f>
        <v>869.33172458172464</v>
      </c>
      <c r="M194" s="63">
        <f>((+[2]CAMEROUN!N214+[2]CAMEROUN!O214)*1000/2)/M111</f>
        <v>910.60424422933738</v>
      </c>
      <c r="N194" s="63">
        <f>((+[2]CAMEROUN!O214+[2]CAMEROUN!P214)*1000/2)/N111</f>
        <v>832.87894521740895</v>
      </c>
      <c r="O194" s="63">
        <f>((+[2]CAMEROUN!P214+[2]CAMEROUN!Q214)*1000/2)/O111</f>
        <v>776.68267296535851</v>
      </c>
      <c r="P194" s="63">
        <f>+[2]CAMEROUN!AH202</f>
        <v>764.7866393036586</v>
      </c>
      <c r="Q194" s="63">
        <f>+[2]CAMEROUN!AI202</f>
        <v>773.9763155700108</v>
      </c>
      <c r="R194" s="63">
        <f>+[2]CAMEROUN!AJ202</f>
        <v>754.92281109716168</v>
      </c>
      <c r="S194" s="63">
        <f>+[2]CAMEROUN!AK202</f>
        <v>752.33079628561325</v>
      </c>
      <c r="T194" s="63">
        <f>+[2]CAMEROUN!AL202</f>
        <v>764.98646975186898</v>
      </c>
      <c r="U194" s="63">
        <f>+[2]CAMEROUN!AM202</f>
        <v>768.36007130124767</v>
      </c>
      <c r="V194" s="63">
        <f>+[2]CAMEROUN!AN202</f>
        <v>746.48761626477358</v>
      </c>
      <c r="W194" s="63">
        <f>+[2]CAMEROUN!AO202</f>
        <v>835.00909880722884</v>
      </c>
      <c r="X194" s="2">
        <f>+[2]CAMEROUN!AP202</f>
        <v>640.55484975359741</v>
      </c>
      <c r="Y194" s="2">
        <f>+[2]CAMEROUN!AQ202</f>
        <v>733.18083348002415</v>
      </c>
      <c r="Z194" s="63">
        <f>+[2]CAMEROUN!AR202</f>
        <v>964.11655633454984</v>
      </c>
      <c r="AA194" s="63">
        <f>+[2]CAMEROUN!AS202</f>
        <v>995.5021127640855</v>
      </c>
      <c r="AB194" s="63">
        <v>785.92844310265116</v>
      </c>
      <c r="AC194" s="63">
        <v>867.68581530795473</v>
      </c>
      <c r="AD194" s="63">
        <v>811.81188820736406</v>
      </c>
      <c r="AE194" s="63">
        <f>+[2]CAMEROUN!AT202</f>
        <v>875.55320762131623</v>
      </c>
      <c r="AF194" s="63">
        <v>625.54186529256788</v>
      </c>
      <c r="AG194" s="63">
        <v>784.34245521097353</v>
      </c>
      <c r="AH194" s="63">
        <v>832.7121667688765</v>
      </c>
      <c r="AI194" s="63">
        <v>832.7121667688765</v>
      </c>
      <c r="AJ194" s="2">
        <f>+[2]CAMEROUN!AU202</f>
        <v>919.23502512137384</v>
      </c>
      <c r="AK194" s="2">
        <v>832.86847450015898</v>
      </c>
      <c r="AL194" s="2">
        <v>884.17640805045198</v>
      </c>
      <c r="AM194" s="2">
        <v>912.32934020997482</v>
      </c>
      <c r="AN194" s="2">
        <v>912.32934020997482</v>
      </c>
      <c r="AO194" s="2">
        <f>+[2]CAMEROUN!AV202</f>
        <v>942.91634136087919</v>
      </c>
      <c r="AP194" s="2">
        <v>774.76616731689944</v>
      </c>
      <c r="AQ194" s="2">
        <v>659.9670072100896</v>
      </c>
      <c r="AR194" s="2">
        <v>950.7706421065003</v>
      </c>
      <c r="AS194" s="2">
        <f>+[2]CAMEROUN!AZ202</f>
        <v>872.79558814617292</v>
      </c>
      <c r="AT194" s="2">
        <v>1221.4409383026762</v>
      </c>
      <c r="AU194" s="2">
        <v>987.813500352603</v>
      </c>
      <c r="AV194" s="2">
        <v>921.61436747134201</v>
      </c>
      <c r="AW194" s="2">
        <v>921.61436747134201</v>
      </c>
      <c r="AX194" s="2">
        <f>+[2]CAMEROUN!BE202</f>
        <v>991.8</v>
      </c>
      <c r="AY194" s="2"/>
      <c r="AZ194" s="2">
        <v>697.1915811244894</v>
      </c>
      <c r="BA194" s="2">
        <v>697.1915811244894</v>
      </c>
      <c r="BB194" s="2">
        <v>682.72198477891152</v>
      </c>
      <c r="BC194" s="2">
        <v>682.72198477891152</v>
      </c>
      <c r="BD194" s="2">
        <v>675.06386435311549</v>
      </c>
      <c r="BE194" s="2">
        <v>675.06386435311549</v>
      </c>
      <c r="BF194" s="2">
        <f>+[2]CAMEROUN!BL202</f>
        <v>994.2</v>
      </c>
      <c r="BG194" s="2">
        <v>688.7462496430494</v>
      </c>
      <c r="BH194" s="2">
        <v>688.7462496430494</v>
      </c>
      <c r="BI194" s="2">
        <v>856.6</v>
      </c>
      <c r="BJ194" s="2">
        <v>986.47164673014879</v>
      </c>
      <c r="BK194" s="2">
        <v>1680.2413278492299</v>
      </c>
      <c r="BL194" s="2">
        <v>1680.2413278492299</v>
      </c>
      <c r="BM194" s="2">
        <v>1680.2413278492299</v>
      </c>
      <c r="BN194" s="2">
        <v>1680.2413278492299</v>
      </c>
      <c r="BO194" s="2">
        <f>+[2]CAMEROUN!BU202</f>
        <v>805.74667769767768</v>
      </c>
      <c r="BP194" s="2">
        <v>808.73269574129506</v>
      </c>
      <c r="BQ194" s="2">
        <v>1680.2413278492299</v>
      </c>
      <c r="BR194" s="2">
        <v>1680.2413278492299</v>
      </c>
      <c r="BS194" s="2">
        <v>1680.2413278492299</v>
      </c>
      <c r="BT194" s="2">
        <v>802.22268815228404</v>
      </c>
      <c r="BU194" s="2">
        <v>1680.2413278492299</v>
      </c>
      <c r="BV194" s="2">
        <v>1680.2413278492299</v>
      </c>
      <c r="BW194" s="2">
        <v>744.57787890715804</v>
      </c>
      <c r="BX194" s="2">
        <v>744.57787890715804</v>
      </c>
      <c r="BY194" s="2">
        <v>744.57787890715804</v>
      </c>
      <c r="BZ194" s="63">
        <v>744.57787890715804</v>
      </c>
      <c r="CA194" s="2">
        <f>+[2]CAMEROUN!CG202</f>
        <v>740.99742437570399</v>
      </c>
      <c r="CB194" s="2">
        <v>746.76257062249317</v>
      </c>
      <c r="CC194" s="2">
        <v>746.76257062249317</v>
      </c>
      <c r="CD194" s="2">
        <v>746.76257062249317</v>
      </c>
      <c r="CE194" s="2">
        <v>746.76257062249317</v>
      </c>
      <c r="CF194" s="2">
        <v>746.76257062249317</v>
      </c>
      <c r="CG194" s="2">
        <v>746.76257062249317</v>
      </c>
      <c r="CH194" s="2">
        <v>853.94675710515219</v>
      </c>
      <c r="CI194" s="2">
        <v>853.94675710515219</v>
      </c>
      <c r="CJ194" s="63">
        <v>861.76078002289182</v>
      </c>
      <c r="CK194" s="63">
        <v>861.76078002289182</v>
      </c>
      <c r="CL194" s="2">
        <f>+[2]CAMEROUN!CR202</f>
        <v>898.47222222222217</v>
      </c>
      <c r="CM194" s="2">
        <v>890.92139704676549</v>
      </c>
      <c r="CN194" s="2">
        <v>1129.2567510743859</v>
      </c>
      <c r="CO194" s="2">
        <v>1129.2567510743859</v>
      </c>
      <c r="CP194" s="2">
        <v>1092.192824866713</v>
      </c>
      <c r="CQ194" s="2">
        <v>1111.589602305198</v>
      </c>
      <c r="CR194" s="2">
        <v>1130.9863797436831</v>
      </c>
      <c r="CS194" s="2">
        <v>1122.2610106176335</v>
      </c>
      <c r="CT194" s="2">
        <v>1141.6577880561188</v>
      </c>
      <c r="CU194" s="2">
        <v>1161.054565494604</v>
      </c>
      <c r="CV194" s="2">
        <v>1164.824737752162</v>
      </c>
      <c r="CW194" s="2">
        <v>1184.9571721673844</v>
      </c>
      <c r="CX194" s="2">
        <v>1164.824737752162</v>
      </c>
      <c r="CY194" s="2">
        <v>1184.9571721673844</v>
      </c>
      <c r="CZ194" s="2">
        <v>1205.0896065826068</v>
      </c>
      <c r="DA194" s="2">
        <f>+[2]CAMEROUN!DD202</f>
        <v>1337.832695286952</v>
      </c>
      <c r="DB194" s="63">
        <v>1281.6918940974595</v>
      </c>
      <c r="DC194" s="63">
        <v>1292.2600941922178</v>
      </c>
      <c r="DD194" s="63">
        <v>1292.2600941922178</v>
      </c>
      <c r="DE194" s="63">
        <v>1296.8815589184251</v>
      </c>
      <c r="DF194" s="63">
        <v>1307.4739334950239</v>
      </c>
      <c r="DG194" s="63">
        <v>1318.0663080716229</v>
      </c>
      <c r="DH194" s="63">
        <v>1447.2917779644349</v>
      </c>
      <c r="DI194" s="63">
        <v>1459.302208650897</v>
      </c>
      <c r="DJ194" s="63">
        <v>1471.3126393373591</v>
      </c>
      <c r="DK194" s="63">
        <v>1447.6724872844695</v>
      </c>
      <c r="DL194" s="63">
        <v>1459.6829179709316</v>
      </c>
      <c r="DM194" s="63">
        <v>1471.6933486573937</v>
      </c>
      <c r="DN194" s="6">
        <f>+[2]CAMEROUN!DQ202</f>
        <v>1453.8958033878359</v>
      </c>
      <c r="DO194" s="63">
        <v>1471.6933486573937</v>
      </c>
      <c r="DP194" s="63">
        <v>1765.0443386330805</v>
      </c>
      <c r="DQ194" s="63">
        <v>1770.8256846683239</v>
      </c>
      <c r="DR194" s="63">
        <v>1776.607030703567</v>
      </c>
      <c r="DS194" s="63">
        <v>1740.3524271932829</v>
      </c>
      <c r="DT194" s="63">
        <v>1746.0934894659285</v>
      </c>
      <c r="DU194" s="63">
        <v>1817.2873123687498</v>
      </c>
      <c r="DV194" s="64">
        <f>+[2]CAMEROUN!EA202</f>
        <v>2380.8549062243469</v>
      </c>
      <c r="DW194" s="65">
        <f>+[2]CAMEROUN!EB202</f>
        <v>2388.7913734936292</v>
      </c>
      <c r="DX194" s="66">
        <f>+[2]CAMEROUN!EC202</f>
        <v>2396.7278407629115</v>
      </c>
      <c r="DZ194" s="63">
        <f>+[2]CAMEROUN!EE202</f>
        <v>2310.9424068012231</v>
      </c>
      <c r="EC194" s="63">
        <f>+[2]CAMEROUN!EH202</f>
        <v>2288.0617889121022</v>
      </c>
      <c r="EF194" s="63">
        <f>+[2]CAMEROUN!EK202</f>
        <v>2265.4077117941606</v>
      </c>
      <c r="EI194" s="63">
        <f>+[2]CAMEROUN!EN202</f>
        <v>2242.9779324694659</v>
      </c>
      <c r="EL194" s="63">
        <f>+[2]CAMEROUN!EQ202</f>
        <v>2220.7702301677882</v>
      </c>
      <c r="EO194" s="63">
        <f>+[2]CAMEROUN!ET202</f>
        <v>2220.7702301677882</v>
      </c>
    </row>
    <row r="195" spans="1:145" ht="15.5" x14ac:dyDescent="0.35">
      <c r="A195" s="56" t="s">
        <v>78</v>
      </c>
      <c r="B195" s="57">
        <f>[7]RCA!D24</f>
        <v>560.5</v>
      </c>
      <c r="C195" s="57">
        <f>[7]RCA!E24</f>
        <v>522.16</v>
      </c>
      <c r="D195" s="57">
        <f>[7]RCA!F24</f>
        <v>430</v>
      </c>
      <c r="E195" s="57">
        <f>[7]RCA!G24</f>
        <v>232</v>
      </c>
      <c r="F195" s="57">
        <f>[7]RCA!H24</f>
        <v>238</v>
      </c>
      <c r="G195" s="57">
        <f>[7]RCA!I24</f>
        <v>205</v>
      </c>
      <c r="H195" s="57">
        <f>[7]RCA!J24</f>
        <v>167</v>
      </c>
      <c r="I195" s="57">
        <f>[7]RCA!K24</f>
        <v>679.2</v>
      </c>
      <c r="J195" s="128">
        <f>[7]RCA!L24</f>
        <v>1130.5</v>
      </c>
      <c r="K195" s="128">
        <f>[7]RCA!M24</f>
        <v>637.4</v>
      </c>
      <c r="L195" s="57">
        <f>[7]RCA!N24</f>
        <v>789</v>
      </c>
      <c r="M195" s="57">
        <f>[7]RCA!O24</f>
        <v>812</v>
      </c>
      <c r="N195" s="57">
        <f>[7]RCA!P24</f>
        <v>739.9</v>
      </c>
      <c r="O195" s="57">
        <f>[7]RCA!Q24</f>
        <v>524.20000000000005</v>
      </c>
      <c r="P195" s="57">
        <f>[7]RCA!R24</f>
        <v>318.47246891651866</v>
      </c>
      <c r="Q195" s="57">
        <f>[7]RCA!S24</f>
        <v>179.50793706662913</v>
      </c>
      <c r="R195" s="57">
        <f>[7]RCA!T24</f>
        <v>359.27580531389606</v>
      </c>
      <c r="S195" s="57">
        <f>[7]RCA!U24</f>
        <v>266.93227091633463</v>
      </c>
      <c r="T195" s="57">
        <f>[7]RCA!V24</f>
        <v>370</v>
      </c>
      <c r="U195" s="57">
        <f>[7]RCA!W24</f>
        <v>500.77375425564838</v>
      </c>
      <c r="V195" s="57">
        <f>[7]RCA!X24</f>
        <v>565.59899998655897</v>
      </c>
      <c r="W195" s="57">
        <f>[7]RCA!Y24</f>
        <v>383.04636072904412</v>
      </c>
      <c r="X195" s="58">
        <f>[7]RCA!Z24</f>
        <v>2505.3753059750875</v>
      </c>
      <c r="Y195" s="58">
        <f>[7]RCA!AA24</f>
        <v>1643.0537974524962</v>
      </c>
      <c r="Z195" s="57">
        <f>[7]RCA!AB24</f>
        <v>1663.6057565145682</v>
      </c>
      <c r="AA195" s="57">
        <f>[7]RCA!AC24</f>
        <v>666.85257084021544</v>
      </c>
      <c r="AB195" s="57">
        <v>550.15675850798505</v>
      </c>
      <c r="AC195" s="57">
        <v>550.15675850798505</v>
      </c>
      <c r="AD195" s="57">
        <v>550.15675850798505</v>
      </c>
      <c r="AE195" s="57">
        <f>[7]RCA!AD24</f>
        <v>586.50293145890703</v>
      </c>
      <c r="AF195" s="57">
        <v>417.28586800507099</v>
      </c>
      <c r="AG195" s="57">
        <v>539.21750557761334</v>
      </c>
      <c r="AH195" s="57">
        <v>572.47057639952311</v>
      </c>
      <c r="AI195" s="57">
        <v>572.47057639952311</v>
      </c>
      <c r="AJ195" s="58">
        <f>[7]RCA!AE24</f>
        <v>615.76387618759952</v>
      </c>
      <c r="AK195" s="58">
        <v>557.90989917983677</v>
      </c>
      <c r="AL195" s="58">
        <v>592.27931635919219</v>
      </c>
      <c r="AM195" s="58">
        <v>611.13799576250165</v>
      </c>
      <c r="AN195" s="58">
        <v>611.13799576250165</v>
      </c>
      <c r="AO195" s="58">
        <f>[7]RCA!AF24</f>
        <v>657.80655417158539</v>
      </c>
      <c r="AP195" s="58">
        <v>518.98916521710271</v>
      </c>
      <c r="AQ195" s="58">
        <v>442.08916262949862</v>
      </c>
      <c r="AR195" s="58">
        <v>636.88849962126937</v>
      </c>
      <c r="AS195" s="58">
        <f>[7]RCA!AJ24</f>
        <v>659.97401890165577</v>
      </c>
      <c r="AT195" s="58">
        <v>818.20120660020166</v>
      </c>
      <c r="AU195" s="58">
        <v>750.95008291699605</v>
      </c>
      <c r="AV195" s="58">
        <v>696.88887780640653</v>
      </c>
      <c r="AW195" s="58">
        <v>696.88887780640653</v>
      </c>
      <c r="AX195" s="58">
        <f>[7]RCA!AO24</f>
        <v>714.17540712181824</v>
      </c>
      <c r="AY195" s="58"/>
      <c r="AZ195" s="58">
        <v>595.79349420722303</v>
      </c>
      <c r="BA195" s="58">
        <v>595.79349420722303</v>
      </c>
      <c r="BB195" s="58">
        <v>583.415752204966</v>
      </c>
      <c r="BC195" s="58">
        <v>583.415752204966</v>
      </c>
      <c r="BD195" s="58">
        <v>576.8715538514607</v>
      </c>
      <c r="BE195" s="58">
        <v>576.8715538514607</v>
      </c>
      <c r="BF195" s="58">
        <f>[7]RCA!AV24</f>
        <v>725.2</v>
      </c>
      <c r="BG195" s="58">
        <v>734.40916742013542</v>
      </c>
      <c r="BH195" s="58">
        <v>734.40916742013542</v>
      </c>
      <c r="BI195" s="58">
        <v>719.56270187960558</v>
      </c>
      <c r="BJ195" s="58">
        <v>719.56270187960558</v>
      </c>
      <c r="BK195" s="58">
        <v>684.47515598275766</v>
      </c>
      <c r="BL195" s="58">
        <v>684.47515598275766</v>
      </c>
      <c r="BM195" s="58">
        <v>689.00187477686688</v>
      </c>
      <c r="BN195" s="58">
        <v>689.00187477686688</v>
      </c>
      <c r="BO195" s="58">
        <f>[7]RCA!BE24</f>
        <v>664.09962714452786</v>
      </c>
      <c r="BP195" s="58">
        <v>694.6269923802455</v>
      </c>
      <c r="BQ195" s="58">
        <v>694.6269923802455</v>
      </c>
      <c r="BR195" s="58">
        <v>693.02932406834771</v>
      </c>
      <c r="BS195" s="58">
        <v>693.02932406834771</v>
      </c>
      <c r="BT195" s="58">
        <v>693.02932406834771</v>
      </c>
      <c r="BU195" s="58">
        <v>693.02932406834771</v>
      </c>
      <c r="BV195" s="58">
        <v>677.43616427680979</v>
      </c>
      <c r="BW195" s="58">
        <v>671.30623819289292</v>
      </c>
      <c r="BX195" s="58">
        <v>671.30623819289292</v>
      </c>
      <c r="BY195" s="58">
        <v>648.36994172130233</v>
      </c>
      <c r="BZ195" s="57">
        <v>667.64891519114917</v>
      </c>
      <c r="CA195" s="58">
        <f>[7]RCA!BQ24</f>
        <v>608.88840455307979</v>
      </c>
      <c r="CB195" s="58">
        <v>671.15330060133078</v>
      </c>
      <c r="CC195" s="58">
        <v>671.15330060133078</v>
      </c>
      <c r="CD195" s="58">
        <v>671.15330060133078</v>
      </c>
      <c r="CE195" s="58">
        <v>671.15330060133078</v>
      </c>
      <c r="CF195" s="58">
        <v>671.15330060133078</v>
      </c>
      <c r="CG195" s="58">
        <v>671.15330060133078</v>
      </c>
      <c r="CH195" s="58">
        <v>766.13809591949519</v>
      </c>
      <c r="CI195" s="58">
        <v>766.13809591949519</v>
      </c>
      <c r="CJ195" s="57">
        <v>773.14862741909678</v>
      </c>
      <c r="CK195" s="57">
        <v>773.14862741909678</v>
      </c>
      <c r="CL195" s="58">
        <f>[7]RCA!CB24</f>
        <v>489.2</v>
      </c>
      <c r="CM195" s="58">
        <v>799.31074984256441</v>
      </c>
      <c r="CN195" s="58">
        <v>1013.1388284736249</v>
      </c>
      <c r="CO195" s="58">
        <v>1013.1388284736249</v>
      </c>
      <c r="CP195" s="58">
        <v>979.8860693106194</v>
      </c>
      <c r="CQ195" s="58">
        <v>997.28833708674176</v>
      </c>
      <c r="CR195" s="58">
        <v>1014.6906048628642</v>
      </c>
      <c r="CS195" s="58">
        <v>1006.8624380213063</v>
      </c>
      <c r="CT195" s="58">
        <v>1024.2647057974289</v>
      </c>
      <c r="CU195" s="58">
        <v>1041.6669735735513</v>
      </c>
      <c r="CV195" s="58">
        <v>937</v>
      </c>
      <c r="CW195" s="58">
        <v>937</v>
      </c>
      <c r="CX195" s="58">
        <v>937</v>
      </c>
      <c r="CY195" s="58">
        <v>937</v>
      </c>
      <c r="CZ195" s="58">
        <v>937</v>
      </c>
      <c r="DA195" s="58">
        <f>[7]RCA!CN24</f>
        <v>633.81896759596157</v>
      </c>
      <c r="DB195" s="57">
        <v>601.76068393466949</v>
      </c>
      <c r="DC195" s="57">
        <v>606.72250615283883</v>
      </c>
      <c r="DD195" s="57">
        <v>611.68432837100818</v>
      </c>
      <c r="DE195" s="57">
        <v>614.41773224985275</v>
      </c>
      <c r="DF195" s="57">
        <v>619.43603382237461</v>
      </c>
      <c r="DG195" s="57">
        <v>624.45433539489648</v>
      </c>
      <c r="DH195" s="57">
        <v>685.67690395904503</v>
      </c>
      <c r="DI195" s="57">
        <v>691.36703158478929</v>
      </c>
      <c r="DJ195" s="57">
        <v>697.05715921053354</v>
      </c>
      <c r="DK195" s="57">
        <v>685.85727089807153</v>
      </c>
      <c r="DL195" s="57">
        <v>691.54739852381579</v>
      </c>
      <c r="DM195" s="57">
        <v>697.23752614956015</v>
      </c>
      <c r="DN195" s="59">
        <f>[7]RCA!DA24</f>
        <v>709.94073446517825</v>
      </c>
      <c r="DO195" s="57">
        <v>697.23752614956015</v>
      </c>
      <c r="DP195" s="57">
        <v>861.47659398818871</v>
      </c>
      <c r="DQ195" s="57">
        <v>858.67321980074325</v>
      </c>
      <c r="DR195" s="57">
        <v>855.8698456132978</v>
      </c>
      <c r="DS195" s="57">
        <v>1639.54</v>
      </c>
      <c r="DT195" s="57">
        <v>1673</v>
      </c>
      <c r="DU195" s="57">
        <v>1673</v>
      </c>
      <c r="DV195" s="60">
        <f>[7]RCA!DN24</f>
        <v>1706.46</v>
      </c>
      <c r="DW195" s="61">
        <f>[7]RCA!DM24</f>
        <v>1673</v>
      </c>
      <c r="DX195" s="62">
        <f>[7]RCA!DN24</f>
        <v>1706.46</v>
      </c>
      <c r="DZ195" s="57">
        <f>[7]RCA!DP24</f>
        <v>1618.4781515365589</v>
      </c>
      <c r="EC195" s="57">
        <f>[7]RCA!DS24</f>
        <v>1602.4536153827316</v>
      </c>
      <c r="EF195" s="57">
        <f>[7]RCA!DV24</f>
        <v>1586.5877380027048</v>
      </c>
      <c r="EI195" s="57">
        <f>[7]RCA!DY24</f>
        <v>1570.8789485175296</v>
      </c>
      <c r="EL195" s="57">
        <f>[7]RCA!EB24</f>
        <v>1555.3256916015143</v>
      </c>
      <c r="EO195" s="57">
        <f>[7]RCA!EE24</f>
        <v>1555.3256916015143</v>
      </c>
    </row>
    <row r="196" spans="1:145" ht="15.5" x14ac:dyDescent="0.35">
      <c r="A196" s="56" t="s">
        <v>72</v>
      </c>
      <c r="B196" s="57">
        <f>[5]GUINEE!D40</f>
        <v>0.45454545454545453</v>
      </c>
      <c r="C196" s="57">
        <f>[5]GUINEE!E40</f>
        <v>0.42753303964757705</v>
      </c>
      <c r="D196" s="57">
        <f>[5]GUINEE!F40</f>
        <v>0.41860465116279072</v>
      </c>
      <c r="E196" s="57">
        <f>[5]GUINEE!G40</f>
        <v>395.9</v>
      </c>
      <c r="F196" s="57">
        <f>[5]GUINEE!H40</f>
        <v>375.6</v>
      </c>
      <c r="G196" s="57">
        <f>[5]GUINEE!I40</f>
        <v>146.5</v>
      </c>
      <c r="H196" s="57">
        <f>[5]GUINEE!J40</f>
        <v>140.19999999999999</v>
      </c>
      <c r="I196" s="57">
        <f>[5]GUINEE!K40</f>
        <v>303.5</v>
      </c>
      <c r="J196" s="57">
        <f>[5]GUINEE!L40</f>
        <v>803.2</v>
      </c>
      <c r="K196" s="57">
        <f>[5]GUINEE!M40</f>
        <v>553.49</v>
      </c>
      <c r="L196" s="57">
        <f>[5]GUINEE!N40</f>
        <v>450</v>
      </c>
      <c r="M196" s="57">
        <f>[5]GUINEE!O40</f>
        <v>451.3</v>
      </c>
      <c r="N196" s="57">
        <f>[5]GUINEE!P40</f>
        <v>483.8</v>
      </c>
      <c r="O196" s="57">
        <f>[5]GUINEE!Q40</f>
        <v>574.71264367816093</v>
      </c>
      <c r="P196" s="57">
        <f>[5]GUINEE!R40</f>
        <v>384.43699567563397</v>
      </c>
      <c r="Q196" s="57">
        <f>[5]GUINEE!S40</f>
        <v>412.04918031646065</v>
      </c>
      <c r="R196" s="57">
        <f>[5]GUINEE!T40</f>
        <v>427.73228158342795</v>
      </c>
      <c r="S196" s="57">
        <f>[5]GUINEE!U40</f>
        <v>376.81172551674501</v>
      </c>
      <c r="T196" s="57">
        <f>[5]GUINEE!V40</f>
        <v>537.64350898646342</v>
      </c>
      <c r="U196" s="57">
        <f>[5]GUINEE!W40</f>
        <v>702.45347220195879</v>
      </c>
      <c r="V196" s="57">
        <f>[5]GUINEE!X40</f>
        <v>809.92739577782527</v>
      </c>
      <c r="W196" s="57">
        <f>[5]GUINEE!Y40</f>
        <v>905.9718207138352</v>
      </c>
      <c r="X196" s="58">
        <f>[5]GUINEE!Z40</f>
        <v>694.99199988037276</v>
      </c>
      <c r="Y196" s="58">
        <f>[5]GUINEE!AA40</f>
        <v>795.48974444616454</v>
      </c>
      <c r="Z196" s="57">
        <f>[5]GUINEE!AB40</f>
        <v>1046.0513941350637</v>
      </c>
      <c r="AA196" s="57">
        <f>[5]GUINEE!AC40</f>
        <v>1080.1042322935946</v>
      </c>
      <c r="AB196" s="57">
        <v>852.72007642263861</v>
      </c>
      <c r="AC196" s="57">
        <v>941.42554736831221</v>
      </c>
      <c r="AD196" s="57">
        <v>880.8032097937122</v>
      </c>
      <c r="AE196" s="57">
        <f>[5]GUINEE!AD40</f>
        <v>949.96154505814263</v>
      </c>
      <c r="AF196" s="57">
        <v>678.70315039849299</v>
      </c>
      <c r="AG196" s="57">
        <v>850.9993043497285</v>
      </c>
      <c r="AH196" s="57">
        <v>903.47968535409541</v>
      </c>
      <c r="AI196" s="57">
        <v>903.47968535409541</v>
      </c>
      <c r="AJ196" s="58">
        <f>[5]GUINEE!AE40</f>
        <v>997.3556342832145</v>
      </c>
      <c r="AK196" s="58">
        <v>903.64927675599165</v>
      </c>
      <c r="AL196" s="58">
        <v>959.31758273569665</v>
      </c>
      <c r="AM196" s="58">
        <v>989.86307409268102</v>
      </c>
      <c r="AN196" s="58">
        <v>989.86307409268102</v>
      </c>
      <c r="AO196" s="58">
        <f>[5]GUINEE!AF40</f>
        <v>1065.4523567270435</v>
      </c>
      <c r="AP196" s="58">
        <v>840.60918166547606</v>
      </c>
      <c r="AQ196" s="58">
        <v>716.05388730167624</v>
      </c>
      <c r="AR196" s="58">
        <v>1031.5712857990611</v>
      </c>
      <c r="AS196" s="58">
        <f>[5]GUINEE!AJ40</f>
        <v>1068.9630095019836</v>
      </c>
      <c r="AT196" s="58">
        <v>1325.2443264980041</v>
      </c>
      <c r="AU196" s="58">
        <v>1209.8320689342927</v>
      </c>
      <c r="AV196" s="58">
        <v>1128.7541793662681</v>
      </c>
      <c r="AW196" s="58">
        <v>1128.7541793662681</v>
      </c>
      <c r="AX196" s="58">
        <f>[5]GUINEE!AO40</f>
        <v>1156.7532518624846</v>
      </c>
      <c r="AY196" s="58"/>
      <c r="AZ196" s="58">
        <v>965.00951305532976</v>
      </c>
      <c r="BA196" s="58">
        <v>965.00951305532976</v>
      </c>
      <c r="BB196" s="58">
        <v>944.96122636126915</v>
      </c>
      <c r="BC196" s="58">
        <v>944.96122636126915</v>
      </c>
      <c r="BD196" s="58">
        <v>934.36155763736542</v>
      </c>
      <c r="BE196" s="58">
        <v>934.36155763736542</v>
      </c>
      <c r="BF196" s="58">
        <f>[5]GUINEE!AV40</f>
        <v>900.52390230938693</v>
      </c>
      <c r="BG196" s="58">
        <v>953.29946189616896</v>
      </c>
      <c r="BH196" s="58">
        <v>953.29946189616896</v>
      </c>
      <c r="BI196" s="58">
        <v>930.85379449746983</v>
      </c>
      <c r="BJ196" s="58">
        <v>930.85379449746983</v>
      </c>
      <c r="BK196" s="58">
        <v>885.43248628253343</v>
      </c>
      <c r="BL196" s="58">
        <v>885.43248628253343</v>
      </c>
      <c r="BM196" s="58">
        <v>891.28821945493075</v>
      </c>
      <c r="BN196" s="58">
        <v>891.28821945493075</v>
      </c>
      <c r="BO196" s="58">
        <f>[5]GUINEE!BE40</f>
        <v>824.65194120021943</v>
      </c>
      <c r="BP196" s="58">
        <v>898.56483398455532</v>
      </c>
      <c r="BQ196" s="58">
        <v>898.56483398455532</v>
      </c>
      <c r="BR196" s="58">
        <v>896.4981009361843</v>
      </c>
      <c r="BS196" s="58">
        <v>896.4981009361843</v>
      </c>
      <c r="BT196" s="58">
        <v>896.4981009361843</v>
      </c>
      <c r="BU196" s="58">
        <v>896.4981009361843</v>
      </c>
      <c r="BV196" s="58">
        <v>876.32689366512</v>
      </c>
      <c r="BW196" s="58">
        <v>868.39726225955383</v>
      </c>
      <c r="BX196" s="58">
        <v>868.39726225955383</v>
      </c>
      <c r="BY196" s="58">
        <v>838.72702246568576</v>
      </c>
      <c r="BZ196" s="57">
        <v>863.66617367252866</v>
      </c>
      <c r="CA196" s="58">
        <f>[5]GUINEE!BQ40</f>
        <v>756.09288767109229</v>
      </c>
      <c r="CB196" s="58">
        <v>868.19942321344774</v>
      </c>
      <c r="CC196" s="58">
        <v>868.19942321344774</v>
      </c>
      <c r="CD196" s="58">
        <v>868.19942321344774</v>
      </c>
      <c r="CE196" s="58">
        <v>868.19942321344774</v>
      </c>
      <c r="CF196" s="58">
        <v>868.19942321344774</v>
      </c>
      <c r="CG196" s="58">
        <v>868.19942321344774</v>
      </c>
      <c r="CH196" s="58">
        <v>991.07111949415025</v>
      </c>
      <c r="CI196" s="58">
        <v>991.07111949415025</v>
      </c>
      <c r="CJ196" s="57">
        <v>1000.1398961788816</v>
      </c>
      <c r="CK196" s="57">
        <v>1000.1398961788816</v>
      </c>
      <c r="CL196" s="58">
        <f>[5]GUINEE!CD40</f>
        <v>952.52260553023643</v>
      </c>
      <c r="CM196" s="58">
        <v>1033.9830428604869</v>
      </c>
      <c r="CN196" s="58">
        <v>1310.5896160055408</v>
      </c>
      <c r="CO196" s="58">
        <v>1310.5896160055408</v>
      </c>
      <c r="CP196" s="58">
        <v>1267.5740690363007</v>
      </c>
      <c r="CQ196" s="58">
        <v>1290.0855263029168</v>
      </c>
      <c r="CR196" s="58">
        <v>1312.5969835695334</v>
      </c>
      <c r="CS196" s="58">
        <v>1302.4705192720774</v>
      </c>
      <c r="CT196" s="58">
        <v>1324.981976538694</v>
      </c>
      <c r="CU196" s="58">
        <v>1347.4934338053106</v>
      </c>
      <c r="CV196" s="58">
        <v>1199.3398254675449</v>
      </c>
      <c r="CW196" s="58">
        <v>1209.0969018218204</v>
      </c>
      <c r="CX196" s="58">
        <v>1237.1156069973219</v>
      </c>
      <c r="CY196" s="58">
        <v>1246.8726833515975</v>
      </c>
      <c r="CZ196" s="58">
        <v>1256.6297597058731</v>
      </c>
      <c r="DA196" s="58">
        <f>[5]GUINEE!CP40</f>
        <v>1234.1105773691531</v>
      </c>
      <c r="DB196" s="57">
        <v>1171.6898090088068</v>
      </c>
      <c r="DC196" s="57">
        <v>1181.350986088587</v>
      </c>
      <c r="DD196" s="57">
        <v>1191.0121631683674</v>
      </c>
      <c r="DE196" s="57">
        <v>1196.3343810437627</v>
      </c>
      <c r="DF196" s="57">
        <v>1206.1055292228205</v>
      </c>
      <c r="DG196" s="57">
        <v>1215.8766774018779</v>
      </c>
      <c r="DH196" s="57">
        <v>1335.0833015351088</v>
      </c>
      <c r="DI196" s="57">
        <v>1346.1625639878346</v>
      </c>
      <c r="DJ196" s="57">
        <v>1357.2418264405605</v>
      </c>
      <c r="DK196" s="57">
        <v>1335.4344944760594</v>
      </c>
      <c r="DL196" s="57">
        <v>1346.5137569287851</v>
      </c>
      <c r="DM196" s="57">
        <v>1357.5930193815113</v>
      </c>
      <c r="DN196" s="59">
        <f>[5]GUINEE!DC40</f>
        <v>1382.3274696746141</v>
      </c>
      <c r="DO196" s="57">
        <v>1357.5930193815113</v>
      </c>
      <c r="DP196" s="57">
        <v>1666.4664254667609</v>
      </c>
      <c r="DQ196" s="57">
        <v>1671.9248827139029</v>
      </c>
      <c r="DR196" s="57">
        <v>1677.3833399610446</v>
      </c>
      <c r="DS196" s="57">
        <v>1654.6832045448982</v>
      </c>
      <c r="DT196" s="57">
        <v>1660.1416617920397</v>
      </c>
      <c r="DU196" s="57">
        <v>1727.8309534458151</v>
      </c>
      <c r="DV196" s="60">
        <f>[5]GUINEE!DN40</f>
        <v>2263.6568112478171</v>
      </c>
      <c r="DW196" s="61">
        <f>[5]GUINEE!DO40</f>
        <v>2271.2026042083157</v>
      </c>
      <c r="DX196" s="62">
        <f>[5]GUINEE!DP40</f>
        <v>2278.7483971688148</v>
      </c>
      <c r="DZ196" s="57">
        <f>[5]GUINEE!DR40</f>
        <v>2197.1857696497868</v>
      </c>
      <c r="EC196" s="57">
        <f>[5]GUINEE!DU40</f>
        <v>2175.4314550987988</v>
      </c>
      <c r="EF196" s="57">
        <f>[5]GUINEE!DX40</f>
        <v>2153.8925298007912</v>
      </c>
      <c r="EI196" s="57">
        <f>[5]GUINEE!EA40</f>
        <v>2132.5668611889023</v>
      </c>
      <c r="EL196" s="57">
        <f>[5]GUINEE!ED40</f>
        <v>2111.4523378107942</v>
      </c>
      <c r="EO196" s="57">
        <f>[5]GUINEE!EG40</f>
        <v>2111.4523378107942</v>
      </c>
    </row>
    <row r="197" spans="1:145" ht="6" customHeight="1" x14ac:dyDescent="0.35">
      <c r="A197" s="2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8"/>
      <c r="Y197" s="58"/>
      <c r="Z197" s="57"/>
      <c r="AA197" s="57"/>
      <c r="AB197" s="57"/>
      <c r="AC197" s="57"/>
      <c r="AD197" s="57"/>
      <c r="AE197" s="57"/>
      <c r="AF197" s="57"/>
      <c r="AG197" s="57"/>
      <c r="AH197" s="57"/>
      <c r="AI197" s="57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7"/>
      <c r="CA197" s="58"/>
      <c r="CB197" s="58"/>
      <c r="CC197" s="58"/>
      <c r="CD197" s="58"/>
      <c r="CE197" s="58"/>
      <c r="CF197" s="58"/>
      <c r="CG197" s="58"/>
      <c r="CH197" s="58"/>
      <c r="CI197" s="58"/>
      <c r="CJ197" s="57"/>
      <c r="CK197" s="57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7"/>
      <c r="DC197" s="57"/>
      <c r="DD197" s="57"/>
      <c r="DE197" s="57"/>
      <c r="DF197" s="57"/>
      <c r="DG197" s="57"/>
      <c r="DH197" s="57"/>
      <c r="DI197" s="57"/>
      <c r="DJ197" s="57"/>
      <c r="DK197" s="57"/>
      <c r="DL197" s="57"/>
      <c r="DM197" s="57"/>
      <c r="DN197" s="59"/>
      <c r="DO197" s="57"/>
      <c r="DP197" s="57"/>
      <c r="DQ197" s="57"/>
      <c r="DR197" s="57"/>
      <c r="DS197" s="57"/>
      <c r="DT197" s="57"/>
      <c r="DU197" s="57"/>
      <c r="DV197" s="60"/>
      <c r="DW197" s="61"/>
      <c r="DX197" s="62"/>
      <c r="DZ197" s="57"/>
      <c r="EC197" s="57"/>
      <c r="EF197" s="57"/>
      <c r="EI197" s="57"/>
      <c r="EL197" s="57"/>
      <c r="EO197" s="57"/>
    </row>
    <row r="198" spans="1:145" ht="15.5" x14ac:dyDescent="0.35">
      <c r="A198" s="56" t="s">
        <v>114</v>
      </c>
      <c r="B198" s="57">
        <f t="shared" ref="B198:AA198" si="105">((B116*B199)+(B117*B200)+(B118*B201))/B115</f>
        <v>375.48601506408841</v>
      </c>
      <c r="C198" s="57">
        <f t="shared" si="105"/>
        <v>484.35290462876662</v>
      </c>
      <c r="D198" s="57">
        <f t="shared" si="105"/>
        <v>463.77769920606863</v>
      </c>
      <c r="E198" s="57">
        <f t="shared" si="105"/>
        <v>459.21820214781008</v>
      </c>
      <c r="F198" s="57">
        <f t="shared" si="105"/>
        <v>433.12358460045294</v>
      </c>
      <c r="G198" s="57">
        <f t="shared" si="105"/>
        <v>409.57858397537353</v>
      </c>
      <c r="H198" s="57">
        <f t="shared" si="105"/>
        <v>431.76557474687309</v>
      </c>
      <c r="I198" s="57">
        <f t="shared" si="105"/>
        <v>695.03128389232074</v>
      </c>
      <c r="J198" s="57">
        <f t="shared" si="105"/>
        <v>855.94828783538526</v>
      </c>
      <c r="K198" s="57">
        <f t="shared" si="105"/>
        <v>866.56219235132653</v>
      </c>
      <c r="L198" s="57">
        <f t="shared" si="105"/>
        <v>885.79892145272026</v>
      </c>
      <c r="M198" s="57">
        <f t="shared" si="105"/>
        <v>840.98058876613925</v>
      </c>
      <c r="N198" s="57">
        <f t="shared" si="105"/>
        <v>688.32541735780114</v>
      </c>
      <c r="O198" s="57">
        <f t="shared" si="105"/>
        <v>720.70849855038955</v>
      </c>
      <c r="P198" s="57">
        <f t="shared" si="105"/>
        <v>888.63179264522944</v>
      </c>
      <c r="Q198" s="57">
        <f t="shared" si="105"/>
        <v>644.2526760709469</v>
      </c>
      <c r="R198" s="57">
        <f t="shared" si="105"/>
        <v>701.26621889553746</v>
      </c>
      <c r="S198" s="57">
        <f t="shared" si="105"/>
        <v>750.94781236602569</v>
      </c>
      <c r="T198" s="57">
        <f t="shared" si="105"/>
        <v>609.69414950393207</v>
      </c>
      <c r="U198" s="57">
        <f t="shared" si="105"/>
        <v>657.8065211172792</v>
      </c>
      <c r="V198" s="57">
        <f t="shared" si="105"/>
        <v>530.02925533519624</v>
      </c>
      <c r="W198" s="57">
        <f t="shared" si="105"/>
        <v>529.43127895261159</v>
      </c>
      <c r="X198" s="58">
        <f t="shared" si="105"/>
        <v>560.46274587999972</v>
      </c>
      <c r="Y198" s="58">
        <f t="shared" si="105"/>
        <v>1004.1914295376396</v>
      </c>
      <c r="Z198" s="57">
        <f t="shared" si="105"/>
        <v>1283.3230363343125</v>
      </c>
      <c r="AA198" s="57">
        <f t="shared" si="105"/>
        <v>913.50910631234865</v>
      </c>
      <c r="AB198" s="57">
        <v>645.02744068154095</v>
      </c>
      <c r="AC198" s="57">
        <v>722.62106912505908</v>
      </c>
      <c r="AD198" s="57">
        <v>743.31229778228533</v>
      </c>
      <c r="AE198" s="57">
        <f>((AE116*AE199)+(AE117*AE200)+(AE118*AE201))/AE115</f>
        <v>872.45267916661203</v>
      </c>
      <c r="AF198" s="57">
        <v>641.42581403868792</v>
      </c>
      <c r="AG198" s="57">
        <v>693.33831008676896</v>
      </c>
      <c r="AH198" s="57">
        <v>710.33198642049513</v>
      </c>
      <c r="AI198" s="57">
        <v>710.33198642049513</v>
      </c>
      <c r="AJ198" s="58">
        <f>((AJ116*AJ199)+(AJ117*AJ200)+(AJ118*AJ201))/AJ115</f>
        <v>849.90025540798479</v>
      </c>
      <c r="AK198" s="58">
        <v>613.31009225304444</v>
      </c>
      <c r="AL198" s="58">
        <v>698.15191164037901</v>
      </c>
      <c r="AM198" s="58">
        <v>775.22079844299469</v>
      </c>
      <c r="AN198" s="58">
        <v>775.22079844299469</v>
      </c>
      <c r="AO198" s="58">
        <f>((AO116*AO199)+(AO117*AO200)+(AO118*AO201))/AO115</f>
        <v>913.49149535602066</v>
      </c>
      <c r="AP198" s="58">
        <v>760.77154195138053</v>
      </c>
      <c r="AQ198" s="58">
        <v>660.98427333055065</v>
      </c>
      <c r="AR198" s="58">
        <v>840.28774809919207</v>
      </c>
      <c r="AS198" s="58">
        <f>((AS116*AS199)+(AS117*AS200)+(AS118*AS201))/AS115</f>
        <v>1025.1095161298222</v>
      </c>
      <c r="AT198" s="58">
        <v>988.05878904771282</v>
      </c>
      <c r="AU198" s="58">
        <v>1079.8042735332256</v>
      </c>
      <c r="AV198" s="58">
        <v>969.01592595408488</v>
      </c>
      <c r="AW198" s="58">
        <v>969.01592595408488</v>
      </c>
      <c r="AX198" s="58">
        <f>((AX116*AX199)+(AX117*AX200)+(AX118*AX201))/AX115</f>
        <v>1126.4436705469325</v>
      </c>
      <c r="AY198" s="58"/>
      <c r="AZ198" s="58">
        <v>955.90863650210486</v>
      </c>
      <c r="BA198" s="58">
        <v>956.08938682388475</v>
      </c>
      <c r="BB198" s="58">
        <v>976.02603230283819</v>
      </c>
      <c r="BC198" s="58">
        <v>976.20254731318664</v>
      </c>
      <c r="BD198" s="58">
        <v>1103.0143171839536</v>
      </c>
      <c r="BE198" s="58">
        <v>1103.2304599446031</v>
      </c>
      <c r="BF198" s="58">
        <f>((BF116*BF199)+(BF117*BF200)+(BF118*BF201))/BF115</f>
        <v>1105.0321690269341</v>
      </c>
      <c r="BG198" s="58">
        <v>1038.6411952570538</v>
      </c>
      <c r="BH198" s="58">
        <v>1066.1166134574908</v>
      </c>
      <c r="BI198" s="58">
        <v>1018.9456933333316</v>
      </c>
      <c r="BJ198" s="58">
        <v>1074.1247689494164</v>
      </c>
      <c r="BK198" s="58">
        <v>1024.831203947874</v>
      </c>
      <c r="BL198" s="58">
        <v>1063.5245355233524</v>
      </c>
      <c r="BM198" s="58">
        <v>1025.4031759201484</v>
      </c>
      <c r="BN198" s="58">
        <v>1065.2427439104833</v>
      </c>
      <c r="BO198" s="58">
        <f>((BO116*BO199)+(BO117*BO200)+(BO118*BO201))/BO115</f>
        <v>1016.3238796967984</v>
      </c>
      <c r="BP198" s="58">
        <v>1129.1573663418387</v>
      </c>
      <c r="BQ198" s="58">
        <v>1131.0265403916692</v>
      </c>
      <c r="BR198" s="58">
        <v>1055.8382851109375</v>
      </c>
      <c r="BS198" s="58">
        <v>1055.3122632851182</v>
      </c>
      <c r="BT198" s="58">
        <v>961.01278880447228</v>
      </c>
      <c r="BU198" s="58">
        <v>1069.6627801021514</v>
      </c>
      <c r="BV198" s="58">
        <v>1073.3676903859075</v>
      </c>
      <c r="BW198" s="58">
        <v>1092.2088615483124</v>
      </c>
      <c r="BX198" s="58">
        <v>1092.2088615483124</v>
      </c>
      <c r="BY198" s="58">
        <v>1074.8643260282397</v>
      </c>
      <c r="BZ198" s="57">
        <v>1081.333595542487</v>
      </c>
      <c r="CA198" s="58">
        <f>((CA116*CA199)+(CA117*CA200)+(CA118*CA201))/CA115</f>
        <v>1005.4575773956536</v>
      </c>
      <c r="CB198" s="58">
        <v>1272.5640325510265</v>
      </c>
      <c r="CC198" s="58">
        <v>1272.5640325510265</v>
      </c>
      <c r="CD198" s="58">
        <v>1267.5380988258707</v>
      </c>
      <c r="CE198" s="58">
        <v>1247.201388411924</v>
      </c>
      <c r="CF198" s="58">
        <v>1247.201388411924</v>
      </c>
      <c r="CG198" s="58">
        <v>1242.5847705272195</v>
      </c>
      <c r="CH198" s="58">
        <v>1286.0445852103476</v>
      </c>
      <c r="CI198" s="58">
        <v>1286.0445852103476</v>
      </c>
      <c r="CJ198" s="57">
        <v>1274.394879176778</v>
      </c>
      <c r="CK198" s="57">
        <v>1274.394879176778</v>
      </c>
      <c r="CL198" s="58">
        <f>((CL116*CL199)+(CL117*CL200)+(CL118*CL201))/CL115</f>
        <v>1112.7482371648671</v>
      </c>
      <c r="CM198" s="58">
        <v>1311.4849435984895</v>
      </c>
      <c r="CN198" s="58">
        <v>1760.0368300362888</v>
      </c>
      <c r="CO198" s="58">
        <v>1760.0368300362888</v>
      </c>
      <c r="CP198" s="58">
        <v>1758.6374456364699</v>
      </c>
      <c r="CQ198" s="58">
        <v>1787.1685681805257</v>
      </c>
      <c r="CR198" s="58">
        <v>1811.8973406012465</v>
      </c>
      <c r="CS198" s="58">
        <v>1815.1624117930289</v>
      </c>
      <c r="CT198" s="58">
        <v>1846.1734111506305</v>
      </c>
      <c r="CU198" s="58">
        <v>1877.313656945875</v>
      </c>
      <c r="CV198" s="58">
        <v>2031.81797218627</v>
      </c>
      <c r="CW198" s="58">
        <v>2063.9373095468864</v>
      </c>
      <c r="CX198" s="58">
        <v>2053.0567457823054</v>
      </c>
      <c r="CY198" s="58">
        <v>2085.6702724092411</v>
      </c>
      <c r="CZ198" s="58">
        <v>2109.2634613137734</v>
      </c>
      <c r="DA198" s="58">
        <f t="shared" ref="DA198" si="106">((DA116*DA199)+(DA117*DA200)+(DA118*DA201))/DA115</f>
        <v>1445.6427565231372</v>
      </c>
      <c r="DB198" s="57">
        <v>1060.5930303310568</v>
      </c>
      <c r="DC198" s="57">
        <v>1071.3173767882295</v>
      </c>
      <c r="DD198" s="57">
        <v>1071.1569827183296</v>
      </c>
      <c r="DE198" s="57">
        <v>952.6456492252521</v>
      </c>
      <c r="DF198" s="57">
        <v>967.21248476408709</v>
      </c>
      <c r="DG198" s="57">
        <v>975.01575771126602</v>
      </c>
      <c r="DH198" s="57">
        <v>944.40394578982261</v>
      </c>
      <c r="DI198" s="57">
        <v>958.99209060579665</v>
      </c>
      <c r="DJ198" s="57">
        <v>966.85148030183996</v>
      </c>
      <c r="DK198" s="57">
        <v>1290.2674494766616</v>
      </c>
      <c r="DL198" s="57">
        <v>1294.6837003728392</v>
      </c>
      <c r="DM198" s="57">
        <v>1222.294742505248</v>
      </c>
      <c r="DN198" s="59">
        <f t="shared" ref="DN198" si="107">((DN116*DN199)+(DN117*DN200)+(DN118*DN201))/DN115</f>
        <v>1302.4948940246791</v>
      </c>
      <c r="DO198" s="57">
        <v>1222.294742505248</v>
      </c>
      <c r="DP198" s="57">
        <v>1352.9166884063645</v>
      </c>
      <c r="DQ198" s="57">
        <v>1355.0566951678077</v>
      </c>
      <c r="DR198" s="57">
        <v>1357.1594673796105</v>
      </c>
      <c r="DS198" s="57">
        <v>1362.4926422736255</v>
      </c>
      <c r="DT198" s="57">
        <v>1367.0530202967363</v>
      </c>
      <c r="DU198" s="57">
        <v>1345.3978453102943</v>
      </c>
      <c r="DV198" s="60">
        <f>((DV116*DV199)+(DV117*DV200)+(DV118*DV201))/DV115</f>
        <v>1184.7595528978884</v>
      </c>
      <c r="DW198" s="61">
        <f>((DW116*DW199)+(DW117*DW200)+(DW118*DW201))/DW115</f>
        <v>1188.6545609963339</v>
      </c>
      <c r="DX198" s="62">
        <f>((DX116*DX199)+(DX117*DX200)+(DX118*DX201))/DX115</f>
        <v>1192.6413015475223</v>
      </c>
      <c r="DZ198" s="57">
        <f>((DZ116*DZ199)+(DZ117*DZ200)+(DZ118*DZ201))/DZ115</f>
        <v>1185.5476396662389</v>
      </c>
      <c r="EC198" s="57">
        <f>((EC116*EC199)+(EC117*EC200)+(EC118*EC201))/EC115</f>
        <v>1205.2483550923141</v>
      </c>
      <c r="EF198" s="57">
        <f>((EF116*EF199)+(EF117*EF200)+(EF118*EF201))/EF115</f>
        <v>1221.2644399221413</v>
      </c>
      <c r="EI198" s="57">
        <f>((EI116*EI199)+(EI117*EI200)+(EI118*EI201))/EI115</f>
        <v>1225.1749194335659</v>
      </c>
      <c r="EL198" s="57">
        <f>((EL116*EL199)+(EL117*EL200)+(EL118*EL201))/EL115</f>
        <v>1226.5187065364173</v>
      </c>
      <c r="EO198" s="57">
        <f>((EO116*EO199)+(EO117*EO200)+(EO118*EO201))/EO115</f>
        <v>1238.0680580297121</v>
      </c>
    </row>
    <row r="199" spans="1:145" ht="15.5" x14ac:dyDescent="0.35">
      <c r="A199" s="56" t="s">
        <v>69</v>
      </c>
      <c r="B199" s="63">
        <f>((+[2]CAMEROUN!C215+[2]CAMEROUN!D215)*1000/2)/B116</f>
        <v>396.22641509433964</v>
      </c>
      <c r="C199" s="63">
        <f>((+[2]CAMEROUN!D215+[2]CAMEROUN!E215)*1000/2)/C116</f>
        <v>466.58097686375322</v>
      </c>
      <c r="D199" s="63">
        <f>((+[2]CAMEROUN!E215+[2]CAMEROUN!F215)*1000/2)/D116</f>
        <v>495.10603588907014</v>
      </c>
      <c r="E199" s="63">
        <f>((+[2]CAMEROUN!F215+[2]CAMEROUN!G215)*1000/2)/E116</f>
        <v>466.28679962013291</v>
      </c>
      <c r="F199" s="63">
        <f>((+[2]CAMEROUN!G215+[2]CAMEROUN!H215)*1000/2)/F116</f>
        <v>419.05855338691163</v>
      </c>
      <c r="G199" s="63">
        <f>((+[2]CAMEROUN!H215+[2]CAMEROUN!I215)*1000/2)/G116</f>
        <v>429.64554242749733</v>
      </c>
      <c r="H199" s="63">
        <f>((+[2]CAMEROUN!I215+[2]CAMEROUN!J215)*1000/2)/H116</f>
        <v>540.04106776180686</v>
      </c>
      <c r="I199" s="63">
        <f>((+[2]CAMEROUN!J215+[2]CAMEROUN!K215)*1000/2)/I116</f>
        <v>668.43800564440255</v>
      </c>
      <c r="J199" s="63">
        <f>((+[2]CAMEROUN!K215+[2]CAMEROUN!L215)*1000/2)/J116</f>
        <v>742.65801063022036</v>
      </c>
      <c r="K199" s="63">
        <f>((+[2]CAMEROUN!L215+[2]CAMEROUN!M215)*1000/2)/K116</f>
        <v>841.62704114957546</v>
      </c>
      <c r="L199" s="63">
        <f>((+[2]CAMEROUN!M215+[2]CAMEROUN!N215)*1000/2)/L116</f>
        <v>876.9841269841271</v>
      </c>
      <c r="M199" s="63">
        <f>((+[2]CAMEROUN!N215+[2]CAMEROUN!O215)*1000/2)/M116</f>
        <v>786.40151515151513</v>
      </c>
      <c r="N199" s="63">
        <f>((+[2]CAMEROUN!O215+[2]CAMEROUN!P215)*1000/2)/N116</f>
        <v>657.10581060670836</v>
      </c>
      <c r="O199" s="63">
        <f>((+[2]CAMEROUN!P215+[2]CAMEROUN!Q215)*1000/2)/O116</f>
        <v>715.99401175561093</v>
      </c>
      <c r="P199" s="63">
        <f>+[2]CAMEROUN!AH203</f>
        <v>821.13402820016609</v>
      </c>
      <c r="Q199" s="63">
        <f>+[2]CAMEROUN!AI203</f>
        <v>659.89037674321787</v>
      </c>
      <c r="R199" s="63">
        <f>+[2]CAMEROUN!AJ203</f>
        <v>687.18854005767503</v>
      </c>
      <c r="S199" s="63">
        <f>+[2]CAMEROUN!AK203</f>
        <v>784.35946227978638</v>
      </c>
      <c r="T199" s="63">
        <f>+[2]CAMEROUN!AL203</f>
        <v>602.02924448873694</v>
      </c>
      <c r="U199" s="63">
        <f>+[2]CAMEROUN!AM203</f>
        <v>649.74211347007315</v>
      </c>
      <c r="V199" s="63">
        <f>+[2]CAMEROUN!AN203</f>
        <v>521.52128666035946</v>
      </c>
      <c r="W199" s="63">
        <f>+[2]CAMEROUN!AO203</f>
        <v>547.02210287776109</v>
      </c>
      <c r="X199" s="2">
        <f>+[2]CAMEROUN!AP203</f>
        <v>508.01723679891597</v>
      </c>
      <c r="Y199" s="2">
        <f>+[2]CAMEROUN!AQ203</f>
        <v>879.89010158685915</v>
      </c>
      <c r="Z199" s="63">
        <f>+[2]CAMEROUN!AR203</f>
        <v>1252.915855940169</v>
      </c>
      <c r="AA199" s="63">
        <f>+[2]CAMEROUN!AS203</f>
        <v>782.69596995844438</v>
      </c>
      <c r="AB199" s="63">
        <v>656.03428577671332</v>
      </c>
      <c r="AC199" s="63">
        <v>736.94358699344525</v>
      </c>
      <c r="AD199" s="63">
        <v>754.34228851570367</v>
      </c>
      <c r="AE199" s="63">
        <f>+[2]CAMEROUN!AT203</f>
        <v>767.46540591452708</v>
      </c>
      <c r="AF199" s="63">
        <v>645.87422873289938</v>
      </c>
      <c r="AG199" s="63">
        <v>696.6008610123655</v>
      </c>
      <c r="AH199" s="63">
        <v>713.68878131835561</v>
      </c>
      <c r="AI199" s="63">
        <v>713.68878131835561</v>
      </c>
      <c r="AJ199" s="2">
        <f>+[2]CAMEROUN!AU203</f>
        <v>705.12674316424864</v>
      </c>
      <c r="AK199" s="2">
        <v>574.25918626293935</v>
      </c>
      <c r="AL199" s="2">
        <v>625.91003204126798</v>
      </c>
      <c r="AM199" s="2">
        <v>694.93179660266242</v>
      </c>
      <c r="AN199" s="2">
        <v>694.93179660266242</v>
      </c>
      <c r="AO199" s="2">
        <f>+[2]CAMEROUN!AV203</f>
        <v>824.21163132479523</v>
      </c>
      <c r="AP199" s="2">
        <v>675.13978376489433</v>
      </c>
      <c r="AQ199" s="2">
        <v>587.56450289447048</v>
      </c>
      <c r="AR199" s="2">
        <v>749.81478125057595</v>
      </c>
      <c r="AS199" s="2">
        <f>+[2]CAMEROUN!AZ203</f>
        <v>861.56546087333743</v>
      </c>
      <c r="AT199" s="2">
        <v>879.32850238973106</v>
      </c>
      <c r="AU199" s="2">
        <v>1003.4736685092601</v>
      </c>
      <c r="AV199" s="2">
        <v>904.42167244204995</v>
      </c>
      <c r="AW199" s="2">
        <v>904.42167244204995</v>
      </c>
      <c r="AX199" s="2">
        <f>+[2]CAMEROUN!BE203</f>
        <v>935.78499999999997</v>
      </c>
      <c r="AY199" s="2"/>
      <c r="AZ199" s="2">
        <v>909.02492820660279</v>
      </c>
      <c r="BA199" s="2">
        <v>909.02492820660279</v>
      </c>
      <c r="BB199" s="2">
        <v>937.66849903541993</v>
      </c>
      <c r="BC199" s="2">
        <v>937.66849903541993</v>
      </c>
      <c r="BD199" s="2">
        <v>994.31360301853488</v>
      </c>
      <c r="BE199" s="2">
        <v>994.31360301853488</v>
      </c>
      <c r="BF199" s="2">
        <f>+[2]CAMEROUN!BL203</f>
        <v>1029.7012445282901</v>
      </c>
      <c r="BG199" s="2">
        <v>972.51370515198892</v>
      </c>
      <c r="BH199" s="2">
        <v>972.51370515198892</v>
      </c>
      <c r="BI199" s="2">
        <v>997.7</v>
      </c>
      <c r="BJ199" s="2">
        <v>997.7</v>
      </c>
      <c r="BK199" s="2">
        <v>1009.43739375671</v>
      </c>
      <c r="BL199" s="2">
        <v>1009.43739375671</v>
      </c>
      <c r="BM199" s="2">
        <v>1009.43739375671</v>
      </c>
      <c r="BN199" s="2">
        <v>1009.43739375671</v>
      </c>
      <c r="BO199" s="2">
        <f>+[2]CAMEROUN!BU203</f>
        <v>999.69271260320795</v>
      </c>
      <c r="BP199" s="2">
        <v>1026.2284198344762</v>
      </c>
      <c r="BQ199" s="2">
        <v>1009.43739375671</v>
      </c>
      <c r="BR199" s="2">
        <v>1009.43739375671</v>
      </c>
      <c r="BS199" s="2">
        <v>1009.43739375671</v>
      </c>
      <c r="BT199" s="2">
        <v>845.53456157600579</v>
      </c>
      <c r="BU199" s="2">
        <v>1009.43739375671</v>
      </c>
      <c r="BV199" s="2">
        <v>1009.43739375671</v>
      </c>
      <c r="BW199" s="2">
        <v>1009.43739375671</v>
      </c>
      <c r="BX199" s="2">
        <v>1009.43739375671</v>
      </c>
      <c r="BY199" s="2">
        <v>1009.43739375671</v>
      </c>
      <c r="BZ199" s="63">
        <v>1009.43739375671</v>
      </c>
      <c r="CA199" s="2">
        <f>+[2]CAMEROUN!CG203</f>
        <v>915.17848679348197</v>
      </c>
      <c r="CB199" s="2">
        <v>1112.760045098725</v>
      </c>
      <c r="CC199" s="2">
        <v>1112.760045098725</v>
      </c>
      <c r="CD199" s="2">
        <v>1112.760045098725</v>
      </c>
      <c r="CE199" s="2">
        <v>1112.760045098725</v>
      </c>
      <c r="CF199" s="2">
        <v>1112.760045098725</v>
      </c>
      <c r="CG199" s="2">
        <v>1112.760045098725</v>
      </c>
      <c r="CH199" s="2">
        <v>1165.5528017633101</v>
      </c>
      <c r="CI199" s="2">
        <v>1165.5528017633101</v>
      </c>
      <c r="CJ199" s="63">
        <v>1176.2181696320151</v>
      </c>
      <c r="CK199" s="63">
        <v>1176.2181696320151</v>
      </c>
      <c r="CL199" s="2">
        <f>+[2]CAMEROUN!CR203</f>
        <v>924.28262483457604</v>
      </c>
      <c r="CM199" s="2">
        <v>1192.0112258438876</v>
      </c>
      <c r="CN199" s="2">
        <v>1595.4013410638529</v>
      </c>
      <c r="CO199" s="2">
        <v>1595.4013410638529</v>
      </c>
      <c r="CP199" s="2">
        <v>1591.7411482129608</v>
      </c>
      <c r="CQ199" s="2">
        <v>1620.0096444790238</v>
      </c>
      <c r="CR199" s="2">
        <v>1648.2781407450871</v>
      </c>
      <c r="CS199" s="2">
        <v>1635.5619529483258</v>
      </c>
      <c r="CT199" s="2">
        <v>1663.8304492143891</v>
      </c>
      <c r="CU199" s="2">
        <v>1692.0989454804524</v>
      </c>
      <c r="CV199" s="2">
        <v>1829.0190144449582</v>
      </c>
      <c r="CW199" s="2">
        <v>1860.6311567347645</v>
      </c>
      <c r="CX199" s="2">
        <v>1829.0190144449582</v>
      </c>
      <c r="CY199" s="2">
        <v>1860.6311567347645</v>
      </c>
      <c r="CZ199" s="2">
        <v>1892.2432990245709</v>
      </c>
      <c r="DA199" s="2">
        <f>+[2]CAMEROUN!DD203</f>
        <v>1040.2504131880034</v>
      </c>
      <c r="DB199" s="63">
        <v>765.72950875645927</v>
      </c>
      <c r="DC199" s="63">
        <v>772.043337145534</v>
      </c>
      <c r="DD199" s="63">
        <v>772.043337145534</v>
      </c>
      <c r="DE199" s="63">
        <v>742.32508594634794</v>
      </c>
      <c r="DF199" s="63">
        <v>748.38808014491394</v>
      </c>
      <c r="DG199" s="63">
        <v>754.45107434347995</v>
      </c>
      <c r="DH199" s="63">
        <v>734.78087335835869</v>
      </c>
      <c r="DI199" s="63">
        <v>740.87849298390552</v>
      </c>
      <c r="DJ199" s="63">
        <v>746.97611260945246</v>
      </c>
      <c r="DK199" s="63">
        <v>1156.5137110198218</v>
      </c>
      <c r="DL199" s="63">
        <v>1156.5137110198218</v>
      </c>
      <c r="DM199" s="63">
        <v>1058.513924593916</v>
      </c>
      <c r="DN199" s="6">
        <f>+[2]CAMEROUN!DQ203</f>
        <v>1159.9027690675302</v>
      </c>
      <c r="DO199" s="63">
        <v>1058.513924593916</v>
      </c>
      <c r="DP199" s="63">
        <v>1201.7261210652568</v>
      </c>
      <c r="DQ199" s="63">
        <v>1205.6623363735077</v>
      </c>
      <c r="DR199" s="63">
        <v>1209.5985516817584</v>
      </c>
      <c r="DS199" s="63">
        <v>1196.7132640926138</v>
      </c>
      <c r="DT199" s="63">
        <v>1200.6609733406406</v>
      </c>
      <c r="DU199" s="63">
        <v>1197.0491612411756</v>
      </c>
      <c r="DV199" s="64">
        <f>+[2]CAMEROUN!EA203</f>
        <v>1053.8226231437923</v>
      </c>
      <c r="DW199" s="65">
        <f>+[2]CAMEROUN!EB203</f>
        <v>1057.3354910360545</v>
      </c>
      <c r="DX199" s="66">
        <f>+[2]CAMEROUN!EC203</f>
        <v>1060.8483589283164</v>
      </c>
      <c r="DZ199" s="63">
        <f>+[2]CAMEROUN!EE203</f>
        <v>1029.4250405668231</v>
      </c>
      <c r="EC199" s="63">
        <f>+[2]CAMEROUN!EH203</f>
        <v>1026.4594572229867</v>
      </c>
      <c r="EF199" s="63">
        <f>+[2]CAMEROUN!EK203</f>
        <v>1023.7570184516411</v>
      </c>
      <c r="EI199" s="63">
        <f>+[2]CAMEROUN!EN203</f>
        <v>1013.6208103481595</v>
      </c>
      <c r="EL199" s="63">
        <f>+[2]CAMEROUN!EQ203</f>
        <v>1003.584960740752</v>
      </c>
      <c r="EO199" s="63">
        <f>+[2]CAMEROUN!ET203</f>
        <v>1003.584960740752</v>
      </c>
    </row>
    <row r="200" spans="1:145" ht="15.5" x14ac:dyDescent="0.35">
      <c r="A200" s="56" t="s">
        <v>78</v>
      </c>
      <c r="B200" s="57">
        <f>[7]RCA!D11</f>
        <v>316.75</v>
      </c>
      <c r="C200" s="57">
        <f>[7]RCA!E11</f>
        <v>378</v>
      </c>
      <c r="D200" s="57">
        <f>[7]RCA!F11</f>
        <v>388</v>
      </c>
      <c r="E200" s="57">
        <f>[7]RCA!G11</f>
        <v>470</v>
      </c>
      <c r="F200" s="57">
        <f>[7]RCA!H11</f>
        <v>423</v>
      </c>
      <c r="G200" s="57">
        <f>[7]RCA!I11</f>
        <v>395</v>
      </c>
      <c r="H200" s="57">
        <f>[7]RCA!J11</f>
        <v>304</v>
      </c>
      <c r="I200" s="57">
        <f>[7]RCA!K11</f>
        <v>852.6</v>
      </c>
      <c r="J200" s="57">
        <f>[7]RCA!L11</f>
        <v>967.3</v>
      </c>
      <c r="K200" s="57">
        <f>[7]RCA!M11</f>
        <v>944</v>
      </c>
      <c r="L200" s="57">
        <f>[7]RCA!N11</f>
        <v>886.7</v>
      </c>
      <c r="M200" s="57">
        <f>[7]RCA!O11</f>
        <v>745.92</v>
      </c>
      <c r="N200" s="57">
        <f>[7]RCA!P11</f>
        <v>741.47041062801941</v>
      </c>
      <c r="O200" s="57">
        <f>[7]RCA!Q11</f>
        <v>656.4410593672236</v>
      </c>
      <c r="P200" s="57">
        <f>[7]RCA!R11</f>
        <v>746.64919883099867</v>
      </c>
      <c r="Q200" s="57">
        <f>[7]RCA!S11</f>
        <v>520.72411533420711</v>
      </c>
      <c r="R200" s="57">
        <f>[7]RCA!T11</f>
        <v>622.3628691983123</v>
      </c>
      <c r="S200" s="57">
        <f>[7]RCA!U11</f>
        <v>581.12797357749071</v>
      </c>
      <c r="T200" s="57">
        <f>[7]RCA!V11</f>
        <v>467.07766075862651</v>
      </c>
      <c r="U200" s="57">
        <f>[7]RCA!W11</f>
        <v>527.40631794437888</v>
      </c>
      <c r="V200" s="57">
        <f>[7]RCA!X11</f>
        <v>419.25465838509319</v>
      </c>
      <c r="W200" s="57">
        <f>[7]RCA!Y11</f>
        <v>520.67477653672074</v>
      </c>
      <c r="X200" s="58">
        <f>[7]RCA!Z11</f>
        <v>392.0858484238766</v>
      </c>
      <c r="Y200" s="58">
        <f>[7]RCA!AA11</f>
        <v>872.36054207374718</v>
      </c>
      <c r="Z200" s="57">
        <f>[7]RCA!AB11</f>
        <v>1651.4446793516561</v>
      </c>
      <c r="AA200" s="57">
        <f>[7]RCA!AC11</f>
        <v>838.62579028987238</v>
      </c>
      <c r="AB200" s="57">
        <v>721.7314488086588</v>
      </c>
      <c r="AC200" s="57">
        <v>789.97255217587451</v>
      </c>
      <c r="AD200" s="57">
        <v>808.62322895584214</v>
      </c>
      <c r="AE200" s="57">
        <f>[7]RCA!AD11</f>
        <v>717.61016669417393</v>
      </c>
      <c r="AF200" s="57">
        <v>710.22129258808718</v>
      </c>
      <c r="AG200" s="57">
        <v>651.37503162573898</v>
      </c>
      <c r="AH200" s="57">
        <v>667.3531329706675</v>
      </c>
      <c r="AI200" s="57">
        <v>667.3531329706675</v>
      </c>
      <c r="AJ200" s="58">
        <f>[7]RCA!AE11</f>
        <v>659.32107923437854</v>
      </c>
      <c r="AK200" s="58">
        <v>536.97588797995877</v>
      </c>
      <c r="AL200" s="58">
        <v>585.27334571367737</v>
      </c>
      <c r="AM200" s="58">
        <v>649.81392982951979</v>
      </c>
      <c r="AN200" s="58">
        <v>649.81392982951979</v>
      </c>
      <c r="AO200" s="58">
        <f>[7]RCA!AF11</f>
        <v>699.56277326670829</v>
      </c>
      <c r="AP200" s="58">
        <v>631.28588630661295</v>
      </c>
      <c r="AQ200" s="58">
        <v>181.79941209050901</v>
      </c>
      <c r="AR200" s="58">
        <v>232.00156873985634</v>
      </c>
      <c r="AS200" s="58">
        <f>[7]RCA!AJ11</f>
        <v>699.99869186997182</v>
      </c>
      <c r="AT200" s="58">
        <v>814.06450234138401</v>
      </c>
      <c r="AU200" s="58">
        <v>815.29528184940591</v>
      </c>
      <c r="AV200" s="58">
        <v>734.8182075062989</v>
      </c>
      <c r="AW200" s="58">
        <v>734.8182075062989</v>
      </c>
      <c r="AX200" s="58">
        <f>[7]RCA!AO11</f>
        <v>772.75236573312577</v>
      </c>
      <c r="AY200" s="58"/>
      <c r="AZ200" s="58">
        <v>738.55822861887532</v>
      </c>
      <c r="BA200" s="58">
        <v>738.55822861887532</v>
      </c>
      <c r="BB200" s="58">
        <v>761.83035711197033</v>
      </c>
      <c r="BC200" s="58">
        <v>761.83035711197033</v>
      </c>
      <c r="BD200" s="58">
        <v>821.1794916199791</v>
      </c>
      <c r="BE200" s="58">
        <v>821.1794916199791</v>
      </c>
      <c r="BF200" s="58">
        <f>[7]RCA!AV11</f>
        <v>807.3487857770366</v>
      </c>
      <c r="BG200" s="58">
        <v>803.17548464162542</v>
      </c>
      <c r="BH200" s="58">
        <v>803.17548464162542</v>
      </c>
      <c r="BI200" s="58">
        <v>764.40672078231785</v>
      </c>
      <c r="BJ200" s="58">
        <v>764.40672078231785</v>
      </c>
      <c r="BK200" s="58">
        <v>713.77638929060458</v>
      </c>
      <c r="BL200" s="58">
        <v>713.77638929060458</v>
      </c>
      <c r="BM200" s="58">
        <v>719.39733302308593</v>
      </c>
      <c r="BN200" s="58">
        <v>719.39733302308593</v>
      </c>
      <c r="BO200" s="58">
        <f>[7]RCA!BE11</f>
        <v>726.11544333131224</v>
      </c>
      <c r="BP200" s="58">
        <v>737.52675480748701</v>
      </c>
      <c r="BQ200" s="58">
        <v>737.52675480748701</v>
      </c>
      <c r="BR200" s="58">
        <v>614.18922415682209</v>
      </c>
      <c r="BS200" s="58">
        <v>614.18922415682209</v>
      </c>
      <c r="BT200" s="58">
        <v>614.18922415682209</v>
      </c>
      <c r="BU200" s="58">
        <v>614.18922415682209</v>
      </c>
      <c r="BV200" s="58">
        <v>600.36996661329351</v>
      </c>
      <c r="BW200" s="58">
        <v>638.99355442197566</v>
      </c>
      <c r="BX200" s="58">
        <v>638.99355442197566</v>
      </c>
      <c r="BY200" s="58">
        <v>617.16127464589147</v>
      </c>
      <c r="BZ200" s="57">
        <v>656.04764278637333</v>
      </c>
      <c r="CA200" s="58">
        <f>[7]RCA!BQ11</f>
        <v>657.97962729663402</v>
      </c>
      <c r="CB200" s="58">
        <v>800.03349107338499</v>
      </c>
      <c r="CC200" s="58">
        <v>800.03349107338499</v>
      </c>
      <c r="CD200" s="58">
        <v>800.03349107338499</v>
      </c>
      <c r="CE200" s="58">
        <v>800.03349107338499</v>
      </c>
      <c r="CF200" s="58">
        <v>800.03349107338499</v>
      </c>
      <c r="CG200" s="58">
        <v>800.03349107338499</v>
      </c>
      <c r="CH200" s="58">
        <v>837.98953883389618</v>
      </c>
      <c r="CI200" s="58">
        <v>837.98953883389618</v>
      </c>
      <c r="CJ200" s="57">
        <v>845.65754554133048</v>
      </c>
      <c r="CK200" s="57">
        <v>845.65754554133048</v>
      </c>
      <c r="CL200" s="58">
        <f>[7]RCA!CB11</f>
        <v>892.45421017354181</v>
      </c>
      <c r="CM200" s="58">
        <v>857.01217132211275</v>
      </c>
      <c r="CN200" s="58">
        <v>1190.0348078872958</v>
      </c>
      <c r="CO200" s="58">
        <v>1190.0348078872958</v>
      </c>
      <c r="CP200" s="58">
        <v>1303.2032640271445</v>
      </c>
      <c r="CQ200" s="58">
        <v>1207.7272717543692</v>
      </c>
      <c r="CR200" s="58">
        <v>1185.0512794815941</v>
      </c>
      <c r="CS200" s="58">
        <v>1334.7088087746365</v>
      </c>
      <c r="CT200" s="58">
        <v>1239.2328165018614</v>
      </c>
      <c r="CU200" s="58">
        <v>1216.5568242290863</v>
      </c>
      <c r="CV200" s="58">
        <v>1485.7302056843789</v>
      </c>
      <c r="CW200" s="58">
        <v>1380.7252773219025</v>
      </c>
      <c r="CX200" s="58">
        <v>1527.524720042021</v>
      </c>
      <c r="CY200" s="58">
        <v>1422.5197916795446</v>
      </c>
      <c r="CZ200" s="58">
        <v>1390.3148633170679</v>
      </c>
      <c r="DA200" s="58">
        <f>[7]RCA!CN11</f>
        <v>1332.0347268294436</v>
      </c>
      <c r="DB200" s="57">
        <v>975.92434560429922</v>
      </c>
      <c r="DC200" s="57">
        <v>983.9713370920274</v>
      </c>
      <c r="DD200" s="57">
        <v>992.01832857975569</v>
      </c>
      <c r="DE200" s="57">
        <v>1332.0347268294433</v>
      </c>
      <c r="DF200" s="57">
        <v>1332.0347268294433</v>
      </c>
      <c r="DG200" s="57">
        <v>1332.0347268294433</v>
      </c>
      <c r="DH200" s="57">
        <v>1332.0347268294433</v>
      </c>
      <c r="DI200" s="57">
        <v>1332.0347268294433</v>
      </c>
      <c r="DJ200" s="57">
        <v>1332.0347268294433</v>
      </c>
      <c r="DK200" s="57">
        <v>1332.0347268294433</v>
      </c>
      <c r="DL200" s="57">
        <v>1332.0347268294433</v>
      </c>
      <c r="DM200" s="57">
        <v>1332.0347268294433</v>
      </c>
      <c r="DN200" s="59">
        <f>[7]RCA!DA11</f>
        <v>1332.0347268294436</v>
      </c>
      <c r="DO200" s="57">
        <v>1332.0347268294433</v>
      </c>
      <c r="DP200" s="57">
        <v>1393.1761128382211</v>
      </c>
      <c r="DQ200" s="57">
        <v>1388.6425085818182</v>
      </c>
      <c r="DR200" s="57">
        <v>1384.1089043254156</v>
      </c>
      <c r="DS200" s="57">
        <v>1372</v>
      </c>
      <c r="DT200" s="57">
        <v>1400</v>
      </c>
      <c r="DU200" s="57">
        <v>1100.0999999999999</v>
      </c>
      <c r="DV200" s="60">
        <f>[7]RCA!DN11</f>
        <v>1122.1019999999999</v>
      </c>
      <c r="DW200" s="61">
        <f>[7]RCA!DM11</f>
        <v>1100.0999999999999</v>
      </c>
      <c r="DX200" s="62">
        <f>[7]RCA!DN11</f>
        <v>1122.1019999999999</v>
      </c>
      <c r="DZ200" s="57">
        <f>[7]RCA!DP11</f>
        <v>1071.0606961825188</v>
      </c>
      <c r="EC200" s="57">
        <f>[7]RCA!DS11</f>
        <v>1067.9751682075166</v>
      </c>
      <c r="EF200" s="57">
        <f>[7]RCA!DV11</f>
        <v>1065.1634278303502</v>
      </c>
      <c r="EI200" s="57">
        <f>[7]RCA!DY11</f>
        <v>1054.6172552775745</v>
      </c>
      <c r="EL200" s="57">
        <f>[7]RCA!EB11</f>
        <v>1044.1755002748262</v>
      </c>
      <c r="EO200" s="57">
        <f>[7]RCA!EE11</f>
        <v>1044.1755002748262</v>
      </c>
    </row>
    <row r="201" spans="1:145" ht="15.5" x14ac:dyDescent="0.35">
      <c r="A201" s="56" t="s">
        <v>73</v>
      </c>
      <c r="B201" s="57">
        <f>[6]TCHAD!D13</f>
        <v>374.00634728729034</v>
      </c>
      <c r="C201" s="57">
        <f>[6]TCHAD!E13</f>
        <v>514.44444444444434</v>
      </c>
      <c r="D201" s="57">
        <f>[6]TCHAD!F13</f>
        <v>442.00603318250376</v>
      </c>
      <c r="E201" s="57">
        <f>[6]TCHAD!G13</f>
        <v>451</v>
      </c>
      <c r="F201" s="57">
        <f>[6]TCHAD!H13</f>
        <v>445.6</v>
      </c>
      <c r="G201" s="57">
        <f>[6]TCHAD!I13</f>
        <v>396</v>
      </c>
      <c r="H201" s="57">
        <f>[6]TCHAD!J13</f>
        <v>336</v>
      </c>
      <c r="I201" s="57">
        <f>[6]TCHAD!K13</f>
        <v>706</v>
      </c>
      <c r="J201" s="57">
        <f>[6]TCHAD!L13</f>
        <v>948</v>
      </c>
      <c r="K201" s="57">
        <f>[6]TCHAD!M13</f>
        <v>882</v>
      </c>
      <c r="L201" s="57">
        <f>[6]TCHAD!N13</f>
        <v>895</v>
      </c>
      <c r="M201" s="57">
        <f>[6]TCHAD!O13</f>
        <v>902</v>
      </c>
      <c r="N201" s="57">
        <f>[6]TCHAD!P13</f>
        <v>705.6</v>
      </c>
      <c r="O201" s="57">
        <f>[6]TCHAD!Q13</f>
        <v>736.8</v>
      </c>
      <c r="P201" s="57">
        <f>[6]TCHAD!R13</f>
        <v>1023.8</v>
      </c>
      <c r="Q201" s="57">
        <f>[6]TCHAD!S13</f>
        <v>643.1</v>
      </c>
      <c r="R201" s="57">
        <f>[6]TCHAD!T13</f>
        <v>723.4</v>
      </c>
      <c r="S201" s="57">
        <f>[6]TCHAD!U13</f>
        <v>707</v>
      </c>
      <c r="T201" s="57">
        <f>[6]TCHAD!V13</f>
        <v>628.046627724107</v>
      </c>
      <c r="U201" s="57">
        <f>[6]TCHAD!W13</f>
        <v>670.8141037139319</v>
      </c>
      <c r="V201" s="57">
        <f>[6]TCHAD!X13</f>
        <v>551.91697145809599</v>
      </c>
      <c r="W201" s="57">
        <f>[6]TCHAD!Y13</f>
        <v>498.43966508111799</v>
      </c>
      <c r="X201" s="58">
        <f>[6]TCHAD!Z13</f>
        <v>674.0729032866376</v>
      </c>
      <c r="Y201" s="58">
        <f>[6]TCHAD!AA13</f>
        <v>1496.3454946301431</v>
      </c>
      <c r="Z201" s="57">
        <f>[6]TCHAD!AB13</f>
        <v>1289.2927308447936</v>
      </c>
      <c r="AA201" s="57">
        <f>[6]TCHAD!AC13</f>
        <v>1362.2479321824133</v>
      </c>
      <c r="AB201" s="57">
        <v>606.38904253909777</v>
      </c>
      <c r="AC201" s="57">
        <v>680.74389288858902</v>
      </c>
      <c r="AD201" s="57">
        <v>696.73312810021957</v>
      </c>
      <c r="AE201" s="57">
        <f>[6]TCHAD!AH13</f>
        <v>1339.2398049259259</v>
      </c>
      <c r="AF201" s="57">
        <v>628.73387500412332</v>
      </c>
      <c r="AG201" s="57">
        <v>677.69074043069816</v>
      </c>
      <c r="AH201" s="57">
        <v>694.22893078948346</v>
      </c>
      <c r="AI201" s="57">
        <v>694.22893078948346</v>
      </c>
      <c r="AJ201" s="58">
        <f>[6]TCHAD!AM13</f>
        <v>1233.9578091543485</v>
      </c>
      <c r="AK201" s="58">
        <v>780.88704730713448</v>
      </c>
      <c r="AL201" s="58">
        <v>850.80791135430729</v>
      </c>
      <c r="AM201" s="58">
        <v>944.24416285162783</v>
      </c>
      <c r="AN201" s="58">
        <v>944.24416285162783</v>
      </c>
      <c r="AO201" s="58">
        <f>[6]TCHAD!AR13</f>
        <v>1224.4256793537577</v>
      </c>
      <c r="AP201" s="58">
        <v>920.83406128032141</v>
      </c>
      <c r="AQ201" s="58">
        <v>801.84567809958594</v>
      </c>
      <c r="AR201" s="58">
        <v>1022.3011478475985</v>
      </c>
      <c r="AS201" s="58">
        <f>[6]TCHAD!AV13</f>
        <v>1330.484617377165</v>
      </c>
      <c r="AT201" s="58">
        <v>1202.35051895027</v>
      </c>
      <c r="AU201" s="58">
        <v>1204.1591072045221</v>
      </c>
      <c r="AV201" s="58">
        <v>1085.6431113655146</v>
      </c>
      <c r="AW201" s="58">
        <v>1085.6431113655146</v>
      </c>
      <c r="AX201" s="58">
        <f>[6]TCHAD!BA13</f>
        <v>1472.1672242689247</v>
      </c>
      <c r="AY201" s="58"/>
      <c r="AZ201" s="58">
        <v>1094.4955850762444</v>
      </c>
      <c r="BA201" s="58">
        <v>1094.4955850762444</v>
      </c>
      <c r="BB201" s="58">
        <v>1128.8731647609129</v>
      </c>
      <c r="BC201" s="58">
        <v>1128.8731647609129</v>
      </c>
      <c r="BD201" s="58">
        <v>1568.0313693126725</v>
      </c>
      <c r="BE201" s="58">
        <v>1568.0313693126725</v>
      </c>
      <c r="BF201" s="58">
        <f>[6]TCHAD!BH13</f>
        <v>1541.5767160080616</v>
      </c>
      <c r="BG201" s="58">
        <v>1537.1114494558224</v>
      </c>
      <c r="BH201" s="58">
        <v>1537.1114494558224</v>
      </c>
      <c r="BI201" s="58">
        <v>1463.0813046999535</v>
      </c>
      <c r="BJ201" s="58">
        <v>1463.0813046999535</v>
      </c>
      <c r="BK201" s="58">
        <v>1366.4066910748788</v>
      </c>
      <c r="BL201" s="58">
        <v>1366.4066910748788</v>
      </c>
      <c r="BM201" s="58">
        <v>1377.1394947065151</v>
      </c>
      <c r="BN201" s="58">
        <v>1377.1394947065151</v>
      </c>
      <c r="BO201" s="58">
        <f>[6]TCHAD!BQ13</f>
        <v>1389.9672620967483</v>
      </c>
      <c r="BP201" s="58">
        <v>1415.3113772648576</v>
      </c>
      <c r="BQ201" s="58">
        <v>1415.3113772648576</v>
      </c>
      <c r="BR201" s="58">
        <v>1179.2123776267852</v>
      </c>
      <c r="BS201" s="58">
        <v>1179.2123776267852</v>
      </c>
      <c r="BT201" s="58">
        <v>1179.2123776267852</v>
      </c>
      <c r="BU201" s="58">
        <v>1179.2123776267852</v>
      </c>
      <c r="BV201" s="58">
        <v>1179.2123776267852</v>
      </c>
      <c r="BW201" s="58">
        <v>1226.6940933008418</v>
      </c>
      <c r="BX201" s="58">
        <v>1226.6940933008418</v>
      </c>
      <c r="BY201" s="58">
        <v>1184.9016284463962</v>
      </c>
      <c r="BZ201" s="57">
        <v>1259.3399001475664</v>
      </c>
      <c r="CA201" s="58">
        <f>[6]TCHAD!CC13</f>
        <v>1263.038203557586</v>
      </c>
      <c r="CB201" s="58">
        <v>1539.2205929047489</v>
      </c>
      <c r="CC201" s="58">
        <v>1539.2205929047489</v>
      </c>
      <c r="CD201" s="58">
        <v>1539.2205929047489</v>
      </c>
      <c r="CE201" s="58">
        <v>1539.2205929047489</v>
      </c>
      <c r="CF201" s="58">
        <v>1539.2205929047489</v>
      </c>
      <c r="CG201" s="58">
        <v>1539.2205929047489</v>
      </c>
      <c r="CH201" s="58">
        <v>1612.0798979482004</v>
      </c>
      <c r="CI201" s="58">
        <v>1612.0798979482004</v>
      </c>
      <c r="CJ201" s="57">
        <v>1626.7991765015761</v>
      </c>
      <c r="CK201" s="57">
        <v>1626.7991765015761</v>
      </c>
      <c r="CL201" s="58">
        <f>[6]TCHAD!CN13</f>
        <v>1716.6286678376478</v>
      </c>
      <c r="CM201" s="58">
        <v>1652.1421742576429</v>
      </c>
      <c r="CN201" s="58">
        <v>2209.8124491777494</v>
      </c>
      <c r="CO201" s="58">
        <v>2209.8124491777494</v>
      </c>
      <c r="CP201" s="58">
        <v>2204.7506952193821</v>
      </c>
      <c r="CQ201" s="58">
        <v>2243.843764546853</v>
      </c>
      <c r="CR201" s="58">
        <v>2282.9368338743243</v>
      </c>
      <c r="CS201" s="58">
        <v>2265.3513632344616</v>
      </c>
      <c r="CT201" s="58">
        <v>2304.4444325619329</v>
      </c>
      <c r="CU201" s="58">
        <v>2343.5375018894042</v>
      </c>
      <c r="CV201" s="58">
        <v>2555.8398347289703</v>
      </c>
      <c r="CW201" s="58">
        <v>2576.6040702864793</v>
      </c>
      <c r="CX201" s="58">
        <v>2636.231255024617</v>
      </c>
      <c r="CY201" s="58">
        <v>2656.995490582126</v>
      </c>
      <c r="CZ201" s="58">
        <v>2677.7597261396349</v>
      </c>
      <c r="DA201" s="58">
        <f>[6]TCHAD!CZ13</f>
        <v>2482.9481786168121</v>
      </c>
      <c r="DB201" s="57">
        <v>1822.6489512842611</v>
      </c>
      <c r="DC201" s="57">
        <v>1837.6487575621029</v>
      </c>
      <c r="DD201" s="57">
        <v>1852.6485638399449</v>
      </c>
      <c r="DE201" s="57">
        <v>1771.973047446199</v>
      </c>
      <c r="DF201" s="57">
        <v>1786.4457663534222</v>
      </c>
      <c r="DG201" s="57">
        <v>1800.9184852606452</v>
      </c>
      <c r="DH201" s="57">
        <v>1753.8304316519229</v>
      </c>
      <c r="DI201" s="57">
        <v>1768.3846902719706</v>
      </c>
      <c r="DJ201" s="57">
        <v>1782.9389488920185</v>
      </c>
      <c r="DK201" s="57">
        <v>1754.2917757991477</v>
      </c>
      <c r="DL201" s="57">
        <v>1768.8460344191953</v>
      </c>
      <c r="DM201" s="57">
        <v>1783.4002930392433</v>
      </c>
      <c r="DN201" s="59">
        <f>[6]TCHAD!DM13</f>
        <v>1766.2953253064636</v>
      </c>
      <c r="DO201" s="57">
        <v>1783.4002930392433</v>
      </c>
      <c r="DP201" s="57">
        <v>1835.3274008620976</v>
      </c>
      <c r="DQ201" s="57">
        <v>1841.3389568100715</v>
      </c>
      <c r="DR201" s="57">
        <v>1847.3505127580456</v>
      </c>
      <c r="DS201" s="57">
        <v>1822.3502007830448</v>
      </c>
      <c r="DT201" s="57">
        <v>1828.3617567310184</v>
      </c>
      <c r="DU201" s="57">
        <v>1822.8617036254475</v>
      </c>
      <c r="DV201" s="60">
        <f>[6]TCHAD!DW13</f>
        <v>1604.7569008370099</v>
      </c>
      <c r="DW201" s="61">
        <f>[6]TCHAD!DX13</f>
        <v>1610.1062820972252</v>
      </c>
      <c r="DX201" s="62">
        <f>[6]TCHAD!DY13</f>
        <v>1615.4556633574405</v>
      </c>
      <c r="DZ201" s="57">
        <f>[6]TCHAD!EA13</f>
        <v>1567.6043590863569</v>
      </c>
      <c r="EC201" s="57">
        <f>[6]TCHAD!ED13</f>
        <v>1563.0883805606431</v>
      </c>
      <c r="EF201" s="57">
        <f>[6]TCHAD!EG13</f>
        <v>1558.9731175437337</v>
      </c>
      <c r="EI201" s="57">
        <f>[6]TCHAD!EJ13</f>
        <v>1543.5377401423107</v>
      </c>
      <c r="EL201" s="57">
        <f>[6]TCHAD!EM13</f>
        <v>1528.2551882597136</v>
      </c>
      <c r="EO201" s="57">
        <f>[6]TCHAD!EP13</f>
        <v>1528.2551882597136</v>
      </c>
    </row>
    <row r="202" spans="1:145" ht="5.15" customHeight="1" x14ac:dyDescent="0.35">
      <c r="A202" s="2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8"/>
      <c r="Y202" s="58"/>
      <c r="Z202" s="57"/>
      <c r="AA202" s="57"/>
      <c r="AB202" s="57"/>
      <c r="AC202" s="57"/>
      <c r="AD202" s="57"/>
      <c r="AE202" s="57"/>
      <c r="AF202" s="57"/>
      <c r="AG202" s="57"/>
      <c r="AH202" s="57"/>
      <c r="AI202" s="57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7"/>
      <c r="CA202" s="58"/>
      <c r="CB202" s="58"/>
      <c r="CC202" s="58"/>
      <c r="CD202" s="58"/>
      <c r="CE202" s="58"/>
      <c r="CF202" s="58"/>
      <c r="CG202" s="58"/>
      <c r="CH202" s="58"/>
      <c r="CI202" s="58"/>
      <c r="CJ202" s="57"/>
      <c r="CK202" s="57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7"/>
      <c r="DC202" s="57"/>
      <c r="DD202" s="57"/>
      <c r="DE202" s="57"/>
      <c r="DF202" s="57"/>
      <c r="DG202" s="57"/>
      <c r="DH202" s="57"/>
      <c r="DI202" s="57"/>
      <c r="DJ202" s="57"/>
      <c r="DK202" s="57"/>
      <c r="DL202" s="57"/>
      <c r="DM202" s="57"/>
      <c r="DN202" s="59"/>
      <c r="DO202" s="57"/>
      <c r="DP202" s="57"/>
      <c r="DQ202" s="57"/>
      <c r="DR202" s="57"/>
      <c r="DS202" s="57"/>
      <c r="DT202" s="57"/>
      <c r="DU202" s="57"/>
      <c r="DV202" s="60"/>
      <c r="DW202" s="61"/>
      <c r="DX202" s="62"/>
      <c r="DZ202" s="57"/>
      <c r="EC202" s="57"/>
      <c r="EF202" s="57"/>
      <c r="EI202" s="57"/>
      <c r="EL202" s="57"/>
      <c r="EO202" s="57"/>
    </row>
    <row r="203" spans="1:145" ht="18.5" x14ac:dyDescent="0.35">
      <c r="A203" s="56" t="s">
        <v>115</v>
      </c>
      <c r="B203" s="57">
        <f t="shared" ref="B203:AA203" si="108">((B121*B204)+(B122*B205)+(B123*B206)+(B124*B207)+(B125*B208))/B120</f>
        <v>46.624170195198047</v>
      </c>
      <c r="C203" s="57">
        <f t="shared" si="108"/>
        <v>53.857994925774577</v>
      </c>
      <c r="D203" s="57">
        <f t="shared" si="108"/>
        <v>53.362410281132853</v>
      </c>
      <c r="E203" s="57">
        <f t="shared" si="108"/>
        <v>57.723234441298743</v>
      </c>
      <c r="F203" s="57">
        <f t="shared" si="108"/>
        <v>61.712826665182384</v>
      </c>
      <c r="G203" s="57">
        <f t="shared" si="108"/>
        <v>53.6958133529847</v>
      </c>
      <c r="H203" s="57">
        <f t="shared" si="108"/>
        <v>54.233963647371532</v>
      </c>
      <c r="I203" s="57">
        <f t="shared" si="108"/>
        <v>98.867978719383942</v>
      </c>
      <c r="J203" s="57">
        <f t="shared" si="108"/>
        <v>87.856956899220322</v>
      </c>
      <c r="K203" s="57">
        <f t="shared" si="108"/>
        <v>87.1583055877541</v>
      </c>
      <c r="L203" s="57">
        <f t="shared" si="108"/>
        <v>92.450946802726634</v>
      </c>
      <c r="M203" s="57">
        <f t="shared" si="108"/>
        <v>97.24227867915873</v>
      </c>
      <c r="N203" s="57">
        <f t="shared" si="108"/>
        <v>115.07950821571514</v>
      </c>
      <c r="O203" s="57">
        <f t="shared" si="108"/>
        <v>123.70828765723741</v>
      </c>
      <c r="P203" s="57">
        <f t="shared" si="108"/>
        <v>122.06475300788681</v>
      </c>
      <c r="Q203" s="57">
        <f t="shared" si="108"/>
        <v>126.05931135863595</v>
      </c>
      <c r="R203" s="57">
        <f t="shared" si="108"/>
        <v>124.85089151453734</v>
      </c>
      <c r="S203" s="57">
        <f t="shared" si="108"/>
        <v>130.46048600628504</v>
      </c>
      <c r="T203" s="57">
        <f t="shared" si="108"/>
        <v>147.91003475197161</v>
      </c>
      <c r="U203" s="57">
        <f t="shared" si="108"/>
        <v>149.10775762840692</v>
      </c>
      <c r="V203" s="57">
        <f t="shared" si="108"/>
        <v>130.97104611257637</v>
      </c>
      <c r="W203" s="57">
        <f t="shared" si="108"/>
        <v>165.90128107310204</v>
      </c>
      <c r="X203" s="58">
        <f t="shared" si="108"/>
        <v>152.86565597080758</v>
      </c>
      <c r="Y203" s="58">
        <f t="shared" si="108"/>
        <v>226.93782178128876</v>
      </c>
      <c r="Z203" s="57">
        <f t="shared" si="108"/>
        <v>245.21084339996887</v>
      </c>
      <c r="AA203" s="57">
        <f t="shared" si="108"/>
        <v>249.66662759840807</v>
      </c>
      <c r="AB203" s="57">
        <v>201.27440536315001</v>
      </c>
      <c r="AC203" s="57">
        <v>183.82403037358893</v>
      </c>
      <c r="AD203" s="57">
        <v>171.4971699920676</v>
      </c>
      <c r="AE203" s="57">
        <f>((AE121*AE204)+(AE122*AE205)+(AE123*AE206)+(AE124*AE207)+(AE125*AE208))/AE120</f>
        <v>243.88906031179295</v>
      </c>
      <c r="AF203" s="57">
        <v>157.00184889403272</v>
      </c>
      <c r="AG203" s="57">
        <v>159.19061618133185</v>
      </c>
      <c r="AH203" s="57">
        <v>166.30363662512849</v>
      </c>
      <c r="AI203" s="57">
        <v>166.30853717012155</v>
      </c>
      <c r="AJ203" s="58">
        <f>((AJ121*AJ204)+(AJ122*AJ205)+(AJ123*AJ206)+(AJ124*AJ207)+(AJ125*AJ208))/AJ120</f>
        <v>234.99354645712739</v>
      </c>
      <c r="AK203" s="58">
        <v>178.35118588122043</v>
      </c>
      <c r="AL203" s="58">
        <v>165.98505532719619</v>
      </c>
      <c r="AM203" s="58">
        <v>168.01245761661332</v>
      </c>
      <c r="AN203" s="58">
        <v>168.01245761661332</v>
      </c>
      <c r="AO203" s="58">
        <f>((AO121*AO204)+(AO122*AO205)+(AO123*AO206)+(AO124*AO207)+(AO125*AO208))/AO120</f>
        <v>218.21259555081954</v>
      </c>
      <c r="AP203" s="58">
        <v>177.28497075448973</v>
      </c>
      <c r="AQ203" s="58">
        <v>168.00676699510845</v>
      </c>
      <c r="AR203" s="58">
        <v>172.52759065021999</v>
      </c>
      <c r="AS203" s="58">
        <f>((AS121*AS204)+(AS122*AS205)+(AS123*AS206)+(AS124*AS207)+(AS125*AS208))/AS120</f>
        <v>193.95963958230138</v>
      </c>
      <c r="AT203" s="58">
        <v>160.73790322239833</v>
      </c>
      <c r="AU203" s="58">
        <v>145.91648578338871</v>
      </c>
      <c r="AV203" s="58">
        <v>134.79512851603661</v>
      </c>
      <c r="AW203" s="58">
        <v>134.79512851603661</v>
      </c>
      <c r="AX203" s="58">
        <f>((AX121*AX204)+(AX122*AX205)+(AX123*AX206)+(AX124*AX207)+(AX125*AX208))/AX120</f>
        <v>189.19138004016273</v>
      </c>
      <c r="AY203" s="58"/>
      <c r="AZ203" s="58">
        <v>145.04383678899555</v>
      </c>
      <c r="BA203" s="58">
        <v>145.00375849285544</v>
      </c>
      <c r="BB203" s="58">
        <v>145.2061104099441</v>
      </c>
      <c r="BC203" s="58">
        <v>145.16973386602521</v>
      </c>
      <c r="BD203" s="58">
        <v>145.25621757657049</v>
      </c>
      <c r="BE203" s="58">
        <v>145.09144902596864</v>
      </c>
      <c r="BF203" s="58">
        <f>((BF121*BF204)+(BF122*BF205)+(BF123*BF206)+(BF124*BF207)+(BF125*BF208))/BF120</f>
        <v>182.09713951230933</v>
      </c>
      <c r="BG203" s="58">
        <v>146.1355205124454</v>
      </c>
      <c r="BH203" s="58">
        <v>148.84419838502191</v>
      </c>
      <c r="BI203" s="58">
        <v>133.78359424536725</v>
      </c>
      <c r="BJ203" s="58">
        <v>133.59089926654994</v>
      </c>
      <c r="BK203" s="58">
        <v>178.62728432477246</v>
      </c>
      <c r="BL203" s="58">
        <v>178.43118217113016</v>
      </c>
      <c r="BM203" s="58">
        <v>182.35812888459594</v>
      </c>
      <c r="BN203" s="58">
        <v>182.08230949308191</v>
      </c>
      <c r="BO203" s="58">
        <f>((BO121*BO204)+(BO122*BO205)+(BO123*BO206)+(BO124*BO207)+(BO125*BO208))/BO120</f>
        <v>213.59427728991113</v>
      </c>
      <c r="BP203" s="58">
        <v>217.08424605420308</v>
      </c>
      <c r="BQ203" s="58">
        <v>154.69575307687927</v>
      </c>
      <c r="BR203" s="58">
        <v>222.52978433014238</v>
      </c>
      <c r="BS203" s="58">
        <v>234.35785096920827</v>
      </c>
      <c r="BT203" s="58">
        <v>206.46701447061386</v>
      </c>
      <c r="BU203" s="58">
        <v>214.01891217448502</v>
      </c>
      <c r="BV203" s="58">
        <v>218.9643027298761</v>
      </c>
      <c r="BW203" s="58">
        <v>206.96682956683085</v>
      </c>
      <c r="BX203" s="58">
        <v>206.96682956683085</v>
      </c>
      <c r="BY203" s="58">
        <v>207.95258426348971</v>
      </c>
      <c r="BZ203" s="57">
        <v>211.17945810231987</v>
      </c>
      <c r="CA203" s="58">
        <f>((CA121*CA204)+(CA122*CA205)+(CA123*CA206)+(CA124*CA207)+(CA125*CA208))/CA120</f>
        <v>207.59385887222302</v>
      </c>
      <c r="CB203" s="58">
        <v>211.15462844091954</v>
      </c>
      <c r="CC203" s="58">
        <v>211.27222510163566</v>
      </c>
      <c r="CD203" s="58">
        <v>210.42508848520941</v>
      </c>
      <c r="CE203" s="58">
        <v>217.23443365754736</v>
      </c>
      <c r="CF203" s="58">
        <v>217.72879909577097</v>
      </c>
      <c r="CG203" s="58">
        <v>218.26746988583764</v>
      </c>
      <c r="CH203" s="58">
        <v>217.54900699042309</v>
      </c>
      <c r="CI203" s="58">
        <v>217.62785574802788</v>
      </c>
      <c r="CJ203" s="57">
        <v>215.67097266300394</v>
      </c>
      <c r="CK203" s="57">
        <v>215.71854662972063</v>
      </c>
      <c r="CL203" s="58">
        <f>((CL121*CL204)+(CL122*CL205)+(CL123*CL206)+(CL124*CL207)+(CL125*CL208))/CL120</f>
        <v>220.08048349867917</v>
      </c>
      <c r="CM203" s="58">
        <v>210.36972430935987</v>
      </c>
      <c r="CN203" s="58">
        <v>203.64767070409297</v>
      </c>
      <c r="CO203" s="58">
        <v>203.64767070409297</v>
      </c>
      <c r="CP203" s="58">
        <v>201.50619058673323</v>
      </c>
      <c r="CQ203" s="58">
        <v>204.17364546161204</v>
      </c>
      <c r="CR203" s="58">
        <v>206.62831737236093</v>
      </c>
      <c r="CS203" s="58">
        <v>219.22247713810003</v>
      </c>
      <c r="CT203" s="58">
        <v>221.09676718425706</v>
      </c>
      <c r="CU203" s="58">
        <v>223.63654465622923</v>
      </c>
      <c r="CV203" s="58">
        <v>213.08069822225559</v>
      </c>
      <c r="CW203" s="58">
        <v>213.56564915756147</v>
      </c>
      <c r="CX203" s="58">
        <v>225.43805549942937</v>
      </c>
      <c r="CY203" s="58">
        <v>225.21845178852735</v>
      </c>
      <c r="CZ203" s="58">
        <v>228.58993605187362</v>
      </c>
      <c r="DA203" s="58">
        <f t="shared" ref="DA203" si="109">((DA121*DA204)+(DA122*DA205)+(DA123*DA206)+(DA124*DA207)+(DA125*DA208))/DA120</f>
        <v>217.34581270107589</v>
      </c>
      <c r="DB203" s="57">
        <v>216.77757630618086</v>
      </c>
      <c r="DC203" s="57">
        <v>219.31298675932985</v>
      </c>
      <c r="DD203" s="57">
        <v>219.46551520120914</v>
      </c>
      <c r="DE203" s="57">
        <v>220.88206812786089</v>
      </c>
      <c r="DF203" s="57">
        <v>221.69592535914097</v>
      </c>
      <c r="DG203" s="57">
        <v>226.40067451891315</v>
      </c>
      <c r="DH203" s="57">
        <v>214.2479144965944</v>
      </c>
      <c r="DI203" s="57">
        <v>214.86125431221618</v>
      </c>
      <c r="DJ203" s="57">
        <v>218.57141832147929</v>
      </c>
      <c r="DK203" s="57">
        <v>206.29639135403548</v>
      </c>
      <c r="DL203" s="57">
        <v>205.58251914079804</v>
      </c>
      <c r="DM203" s="57">
        <v>218.62594324553748</v>
      </c>
      <c r="DN203" s="59">
        <f t="shared" ref="DN203" si="110">((DN121*DN204)+(DN122*DN205)+(DN123*DN206)+(DN124*DN207)+(DN125*DN208))/DN120</f>
        <v>199.58136370193833</v>
      </c>
      <c r="DO203" s="57">
        <v>218.62594324553748</v>
      </c>
      <c r="DP203" s="57">
        <v>211.15542138983218</v>
      </c>
      <c r="DQ203" s="57">
        <v>212.15534533089675</v>
      </c>
      <c r="DR203" s="57">
        <v>213.08073869808496</v>
      </c>
      <c r="DS203" s="57">
        <v>196.31105723090801</v>
      </c>
      <c r="DT203" s="57">
        <v>197.20849629325684</v>
      </c>
      <c r="DU203" s="57">
        <v>202.63922555196055</v>
      </c>
      <c r="DV203" s="60">
        <f>((DV121*DV204)+(DV122*DV205)+(DV123*DV206)+(DV124*DV207)+(DV125*DV208))/DV120</f>
        <v>191.01817500834724</v>
      </c>
      <c r="DW203" s="61">
        <f>((DW121*DW204)+(DW122*DW205)+(DW123*DW206)+(DW124*DW207)+(DW125*DW208))/DW120</f>
        <v>192.11019301974841</v>
      </c>
      <c r="DX203" s="62">
        <f>((DX121*DX204)+(DX122*DX205)+(DX123*DX206)+(DX124*DX207)+(DX125*DX208))/DX120</f>
        <v>197.5737058442179</v>
      </c>
      <c r="DZ203" s="57">
        <f>((DZ121*DZ204)+(DZ122*DZ205)+(DZ123*DZ206)+(DZ124*DZ207)+(DZ125*DZ208))/DZ120</f>
        <v>192.5213562438571</v>
      </c>
      <c r="EC203" s="57">
        <f>((EC121*EC204)+(EC122*EC205)+(EC123*EC206)+(EC124*EC207)+(EC125*EC208))/EC120</f>
        <v>193.0124449314057</v>
      </c>
      <c r="EF203" s="57">
        <f>((EF121*EF204)+(EF122*EF205)+(EF123*EF206)+(EF124*EF207)+(EF125*EF208))/EF120</f>
        <v>192.8806485673334</v>
      </c>
      <c r="EI203" s="57">
        <f>((EI121*EI204)+(EI122*EI205)+(EI123*EI206)+(EI124*EI207)+(EI125*EI208))/EI120</f>
        <v>192.73179292894775</v>
      </c>
      <c r="EL203" s="57">
        <f>((EL121*EL204)+(EL122*EL205)+(EL123*EL206)+(EL124*EL207)+(EL125*EL208))/EL120</f>
        <v>192.57743926061644</v>
      </c>
      <c r="EO203" s="57">
        <f>((EO121*EO204)+(EO122*EO205)+(EO123*EO206)+(EO124*EO207)+(EO125*EO208))/EO120</f>
        <v>194.32319676888923</v>
      </c>
    </row>
    <row r="204" spans="1:145" ht="15.5" x14ac:dyDescent="0.35">
      <c r="A204" s="56" t="s">
        <v>69</v>
      </c>
      <c r="B204" s="63">
        <f>(+[2]CAMEROUN!C204+[2]CAMEROUN!D204)/2</f>
        <v>57.91153670770634</v>
      </c>
      <c r="C204" s="63">
        <f>(+[2]CAMEROUN!D204+[2]CAMEROUN!E204)/2</f>
        <v>76.717444968855119</v>
      </c>
      <c r="D204" s="63">
        <f>(+[2]CAMEROUN!E204+[2]CAMEROUN!F204)/2</f>
        <v>100.37459235763875</v>
      </c>
      <c r="E204" s="63">
        <f>(+[2]CAMEROUN!F204+[2]CAMEROUN!G204)/2</f>
        <v>108.01835187057634</v>
      </c>
      <c r="F204" s="63">
        <f>(+[2]CAMEROUN!G204+[2]CAMEROUN!H204)/2</f>
        <v>110.35</v>
      </c>
      <c r="G204" s="63">
        <f>(+[2]CAMEROUN!H204+[2]CAMEROUN!I204)/2</f>
        <v>79.3</v>
      </c>
      <c r="H204" s="63">
        <f>(+[2]CAMEROUN!I204+[2]CAMEROUN!J204)/2</f>
        <v>64.900000000000006</v>
      </c>
      <c r="I204" s="63">
        <f>(+[2]CAMEROUN!J204+[2]CAMEROUN!K204)/2</f>
        <v>93.95</v>
      </c>
      <c r="J204" s="63">
        <f>(+[2]CAMEROUN!K204+[2]CAMEROUN!L204)/2</f>
        <v>102.0114150366748</v>
      </c>
      <c r="K204" s="63">
        <f>(+[2]CAMEROUN!L204+[2]CAMEROUN!M204)/2</f>
        <v>103.0897348776065</v>
      </c>
      <c r="L204" s="63">
        <f>(+[2]CAMEROUN!M204+[2]CAMEROUN!N204)/2</f>
        <v>114.87192126337024</v>
      </c>
      <c r="M204" s="63">
        <f>(+[2]CAMEROUN!N204+[2]CAMEROUN!O204)/2</f>
        <v>128.90982409941805</v>
      </c>
      <c r="N204" s="63">
        <f>(+[2]CAMEROUN!O204+[2]CAMEROUN!P204)/2</f>
        <v>148.66321365183512</v>
      </c>
      <c r="O204" s="63">
        <f>(+[2]CAMEROUN!P204+[2]CAMEROUN!Q204)/2</f>
        <v>192.58980983461129</v>
      </c>
      <c r="P204" s="63">
        <f>+[2]CAMEROUN!AH204</f>
        <v>225.4952976720505</v>
      </c>
      <c r="Q204" s="63">
        <f>+[2]CAMEROUN!AI204</f>
        <v>227.89182774477743</v>
      </c>
      <c r="R204" s="63">
        <f>+[2]CAMEROUN!AJ204</f>
        <v>248.41305703010289</v>
      </c>
      <c r="S204" s="63">
        <f>+[2]CAMEROUN!AK204</f>
        <v>248.00097366368973</v>
      </c>
      <c r="T204" s="63">
        <f>+[2]CAMEROUN!AL204</f>
        <v>261.80640946818323</v>
      </c>
      <c r="U204" s="63">
        <f>+[2]CAMEROUN!AM204</f>
        <v>268.5655470876265</v>
      </c>
      <c r="V204" s="63">
        <f>+[2]CAMEROUN!AN204</f>
        <v>236.34779858886878</v>
      </c>
      <c r="W204" s="63">
        <f>+[2]CAMEROUN!AO204</f>
        <v>243.98372206342859</v>
      </c>
      <c r="X204" s="2">
        <f>+[2]CAMEROUN!AP204</f>
        <v>237.18091465592974</v>
      </c>
      <c r="Y204" s="2">
        <f>+[2]CAMEROUN!AQ204</f>
        <v>258.3407067307312</v>
      </c>
      <c r="Z204" s="63">
        <f>+[2]CAMEROUN!AR204</f>
        <v>263.97964878918964</v>
      </c>
      <c r="AA204" s="63">
        <f>+[2]CAMEROUN!AS204</f>
        <v>271.79382301849517</v>
      </c>
      <c r="AB204" s="63">
        <v>290.811503375055</v>
      </c>
      <c r="AC204" s="63">
        <v>272.99708558494069</v>
      </c>
      <c r="AD204" s="63">
        <v>252.11474073634903</v>
      </c>
      <c r="AE204" s="63">
        <f>+[2]CAMEROUN!AT204</f>
        <v>234.4538768593124</v>
      </c>
      <c r="AF204" s="63">
        <v>241.9497593610584</v>
      </c>
      <c r="AG204" s="63">
        <v>230.92877033856158</v>
      </c>
      <c r="AH204" s="63">
        <v>239.49997161567347</v>
      </c>
      <c r="AI204" s="63">
        <v>239.4999716156735</v>
      </c>
      <c r="AJ204" s="2">
        <f>+[2]CAMEROUN!AU204</f>
        <v>227.7955230225019</v>
      </c>
      <c r="AK204" s="2">
        <v>266.26276738132196</v>
      </c>
      <c r="AL204" s="2">
        <v>250.58604333614539</v>
      </c>
      <c r="AM204" s="2">
        <v>256.05309242501602</v>
      </c>
      <c r="AN204" s="2">
        <v>256.05309242501602</v>
      </c>
      <c r="AO204" s="2">
        <f>+[2]CAMEROUN!AV204</f>
        <v>184.43521285255341</v>
      </c>
      <c r="AP204" s="2">
        <v>263.6278407844307</v>
      </c>
      <c r="AQ204" s="2">
        <v>249.36379339574881</v>
      </c>
      <c r="AR204" s="2">
        <v>250.61240487764999</v>
      </c>
      <c r="AS204" s="2">
        <f>+[2]CAMEROUN!AZ204</f>
        <v>187.9905657243464</v>
      </c>
      <c r="AT204" s="2">
        <v>229.13960041618355</v>
      </c>
      <c r="AU204" s="2">
        <v>180.67255667187121</v>
      </c>
      <c r="AV204" s="2">
        <v>169.09435503795601</v>
      </c>
      <c r="AW204" s="2">
        <v>169.09435503795601</v>
      </c>
      <c r="AX204" s="2">
        <f>+[2]CAMEROUN!BE204</f>
        <v>170.1788071169527</v>
      </c>
      <c r="AY204" s="2"/>
      <c r="AZ204" s="2">
        <v>191.22046198868074</v>
      </c>
      <c r="BA204" s="2">
        <v>191.22046198868074</v>
      </c>
      <c r="BB204" s="2">
        <v>188.95437018108407</v>
      </c>
      <c r="BC204" s="2">
        <v>188.95437018108407</v>
      </c>
      <c r="BD204" s="2">
        <v>170.64476221984481</v>
      </c>
      <c r="BE204" s="2">
        <v>170.64476221984481</v>
      </c>
      <c r="BF204" s="2">
        <f>+[2]CAMEROUN!BL204</f>
        <v>161.64414734435232</v>
      </c>
      <c r="BG204" s="2">
        <v>182.74668613126008</v>
      </c>
      <c r="BH204" s="2">
        <v>182.74668613126008</v>
      </c>
      <c r="BI204" s="2">
        <v>144.96151736817276</v>
      </c>
      <c r="BJ204" s="2">
        <v>144.96151736817276</v>
      </c>
      <c r="BK204" s="2">
        <v>160.19691227361582</v>
      </c>
      <c r="BL204" s="2">
        <v>159.71557744237577</v>
      </c>
      <c r="BM204" s="2">
        <v>163.43894426521976</v>
      </c>
      <c r="BN204" s="2">
        <v>162.65225999935799</v>
      </c>
      <c r="BO204" s="2">
        <f>+[2]CAMEROUN!BU204</f>
        <v>165.2851616248474</v>
      </c>
      <c r="BP204" s="2">
        <v>172.58942717824772</v>
      </c>
      <c r="BQ204" s="2">
        <v>169.42636536976522</v>
      </c>
      <c r="BR204" s="2">
        <v>171.93376391442749</v>
      </c>
      <c r="BS204" s="2">
        <v>171.93376391442749</v>
      </c>
      <c r="BT204" s="2">
        <v>146.54102034566534</v>
      </c>
      <c r="BU204" s="2">
        <v>146.54102034566534</v>
      </c>
      <c r="BV204" s="2">
        <v>146.33684387467065</v>
      </c>
      <c r="BW204" s="2">
        <v>141.41632498251272</v>
      </c>
      <c r="BX204" s="2">
        <v>141.41632498251272</v>
      </c>
      <c r="BY204" s="2">
        <v>141.23052480356563</v>
      </c>
      <c r="BZ204" s="63">
        <v>150.76821701198728</v>
      </c>
      <c r="CA204" s="2">
        <f>+[2]CAMEROUN!CG204</f>
        <v>150.71774095425593</v>
      </c>
      <c r="CB204" s="2">
        <v>146.65594559900339</v>
      </c>
      <c r="CC204" s="2">
        <v>146.65594559900339</v>
      </c>
      <c r="CD204" s="2">
        <v>146.65594559900339</v>
      </c>
      <c r="CE204" s="2">
        <v>146.65594559900342</v>
      </c>
      <c r="CF204" s="2">
        <v>146.65594559900342</v>
      </c>
      <c r="CG204" s="2">
        <v>146.65594559900342</v>
      </c>
      <c r="CH204" s="2">
        <v>147.49446010079203</v>
      </c>
      <c r="CI204" s="2">
        <v>147.49446010079203</v>
      </c>
      <c r="CJ204" s="63">
        <v>144.80871578191667</v>
      </c>
      <c r="CK204" s="63">
        <v>144.80871578191667</v>
      </c>
      <c r="CL204" s="2">
        <f>+[2]CAMEROUN!CR204</f>
        <v>151.23141169032814</v>
      </c>
      <c r="CM204" s="2">
        <v>142.36615343426737</v>
      </c>
      <c r="CN204" s="2">
        <v>149.29293062005021</v>
      </c>
      <c r="CO204" s="2">
        <v>149.29293062005021</v>
      </c>
      <c r="CP204" s="2">
        <v>148.06411315916986</v>
      </c>
      <c r="CQ204" s="2">
        <v>150.69365492522712</v>
      </c>
      <c r="CR204" s="2">
        <v>154.91591478155027</v>
      </c>
      <c r="CS204" s="2">
        <v>151.30989390186645</v>
      </c>
      <c r="CT204" s="2">
        <v>154.54609775055727</v>
      </c>
      <c r="CU204" s="2">
        <v>158.80713026389463</v>
      </c>
      <c r="CV204" s="2">
        <v>147.52044154074946</v>
      </c>
      <c r="CW204" s="2">
        <v>150.38572125934132</v>
      </c>
      <c r="CX204" s="2">
        <v>145.14533883213178</v>
      </c>
      <c r="CY204" s="2">
        <v>147.9691751411446</v>
      </c>
      <c r="CZ204" s="2">
        <v>151.13430710308313</v>
      </c>
      <c r="DA204" s="2">
        <f>+[2]CAMEROUN!DD204</f>
        <v>155.00176312830158</v>
      </c>
      <c r="DB204" s="63">
        <v>153.76560975950824</v>
      </c>
      <c r="DC204" s="63">
        <v>154.67709611144542</v>
      </c>
      <c r="DD204" s="63">
        <v>154.67709611144542</v>
      </c>
      <c r="DE204" s="63">
        <v>162.9124923778316</v>
      </c>
      <c r="DF204" s="63">
        <v>164.24309202327069</v>
      </c>
      <c r="DG204" s="63">
        <v>165.84080416531674</v>
      </c>
      <c r="DH204" s="63">
        <v>155.52239667582427</v>
      </c>
      <c r="DI204" s="63">
        <v>156.11219946179895</v>
      </c>
      <c r="DJ204" s="63">
        <v>156.89894255628946</v>
      </c>
      <c r="DK204" s="63">
        <v>130.76241021012086</v>
      </c>
      <c r="DL204" s="63">
        <v>130.78404685096098</v>
      </c>
      <c r="DM204" s="63">
        <v>156.93954092276692</v>
      </c>
      <c r="DN204" s="6">
        <f>+[2]CAMEROUN!DQ204</f>
        <v>130.3385447127655</v>
      </c>
      <c r="DO204" s="63">
        <v>156.93954092276692</v>
      </c>
      <c r="DP204" s="63">
        <v>132.33693770284501</v>
      </c>
      <c r="DQ204" s="63">
        <v>133.0423986064275</v>
      </c>
      <c r="DR204" s="63">
        <v>133.74978035721003</v>
      </c>
      <c r="DS204" s="63">
        <v>131.40985479816055</v>
      </c>
      <c r="DT204" s="63">
        <v>132.06512723664468</v>
      </c>
      <c r="DU204" s="63">
        <v>132.96353670509686</v>
      </c>
      <c r="DV204" s="64">
        <f>+[2]CAMEROUN!EA204</f>
        <v>128.90264642472948</v>
      </c>
      <c r="DW204" s="65">
        <f>+[2]CAMEROUN!EB204</f>
        <v>129.33413365502486</v>
      </c>
      <c r="DX204" s="66">
        <f>+[2]CAMEROUN!EC204</f>
        <v>131.77109302291242</v>
      </c>
      <c r="DZ204" s="63">
        <f>+[2]CAMEROUN!EE204</f>
        <v>128.84699204173367</v>
      </c>
      <c r="EC204" s="63">
        <f>+[2]CAMEROUN!EH204</f>
        <v>128.00478034440917</v>
      </c>
      <c r="EF204" s="63">
        <f>+[2]CAMEROUN!EK204</f>
        <v>127.15639362114931</v>
      </c>
      <c r="EI204" s="63">
        <f>+[2]CAMEROUN!EN204</f>
        <v>126.3018178241884</v>
      </c>
      <c r="EL204" s="63">
        <f>+[2]CAMEROUN!EQ204</f>
        <v>125.4413809846876</v>
      </c>
      <c r="EO204" s="63">
        <f>+[2]CAMEROUN!ET204</f>
        <v>125.82091753643491</v>
      </c>
    </row>
    <row r="205" spans="1:145" ht="15.5" x14ac:dyDescent="0.35">
      <c r="A205" s="56" t="s">
        <v>78</v>
      </c>
      <c r="B205" s="57">
        <f>[7]RCA!D37</f>
        <v>88.832999999999998</v>
      </c>
      <c r="C205" s="57">
        <f>[7]RCA!E37</f>
        <v>88.6</v>
      </c>
      <c r="D205" s="57">
        <f>[7]RCA!F37</f>
        <v>94.167000000000002</v>
      </c>
      <c r="E205" s="57">
        <f>[7]RCA!G37</f>
        <v>95.3</v>
      </c>
      <c r="F205" s="57">
        <f>[7]RCA!H37</f>
        <v>66.659000000000006</v>
      </c>
      <c r="G205" s="57">
        <f>[7]RCA!I37</f>
        <v>71.322000000000003</v>
      </c>
      <c r="H205" s="57">
        <f>[7]RCA!J37</f>
        <v>86.150999999999996</v>
      </c>
      <c r="I205" s="57">
        <f>[7]RCA!K37</f>
        <v>189.1</v>
      </c>
      <c r="J205" s="57">
        <f>[7]RCA!L37</f>
        <v>140.19999999999999</v>
      </c>
      <c r="K205" s="57">
        <f>[7]RCA!M37</f>
        <v>88.99</v>
      </c>
      <c r="L205" s="57">
        <f>[7]RCA!N37</f>
        <v>91.12</v>
      </c>
      <c r="M205" s="57">
        <f>[7]RCA!O37</f>
        <v>148.34</v>
      </c>
      <c r="N205" s="57">
        <f>[7]RCA!P37</f>
        <v>134.79</v>
      </c>
      <c r="O205" s="57">
        <f>[7]RCA!Q37</f>
        <v>148.9</v>
      </c>
      <c r="P205" s="57">
        <f>[7]RCA!R37</f>
        <v>140.45874292523087</v>
      </c>
      <c r="Q205" s="57">
        <f>[7]RCA!S37</f>
        <v>121.15187113289926</v>
      </c>
      <c r="R205" s="57">
        <f>[7]RCA!T37</f>
        <v>125.27422402745499</v>
      </c>
      <c r="S205" s="57">
        <f>[7]RCA!U37</f>
        <v>139.40791424907368</v>
      </c>
      <c r="T205" s="57">
        <f>[7]RCA!V37</f>
        <v>129.70284984336507</v>
      </c>
      <c r="U205" s="57">
        <f>[7]RCA!W37</f>
        <v>149.0818289799744</v>
      </c>
      <c r="V205" s="57">
        <f>[7]RCA!X37</f>
        <v>154.79590215716772</v>
      </c>
      <c r="W205" s="57">
        <f>[7]RCA!Y37</f>
        <v>156.80747993550779</v>
      </c>
      <c r="X205" s="58">
        <f>[7]RCA!Z37</f>
        <v>158.03469035573082</v>
      </c>
      <c r="Y205" s="58">
        <f>[7]RCA!AA37</f>
        <v>160.55541978295923</v>
      </c>
      <c r="Z205" s="57">
        <f>[7]RCA!AB37</f>
        <v>203.49289303046967</v>
      </c>
      <c r="AA205" s="57">
        <f>[7]RCA!AC37</f>
        <v>203.54686578225369</v>
      </c>
      <c r="AB205" s="57">
        <v>206.73315790402498</v>
      </c>
      <c r="AC205" s="57">
        <v>186.50258837749899</v>
      </c>
      <c r="AD205" s="57">
        <v>168.87970631265134</v>
      </c>
      <c r="AE205" s="57">
        <f>[7]RCA!AD37</f>
        <v>172.24820839186509</v>
      </c>
      <c r="AF205" s="57">
        <v>144.87364824000849</v>
      </c>
      <c r="AG205" s="57">
        <v>157.22847508568609</v>
      </c>
      <c r="AH205" s="57">
        <v>164.87764030979508</v>
      </c>
      <c r="AI205" s="57">
        <v>164.87764030979508</v>
      </c>
      <c r="AJ205" s="58">
        <f>[7]RCA!AE37</f>
        <v>164.13359069902276</v>
      </c>
      <c r="AK205" s="58">
        <v>182.999941967148</v>
      </c>
      <c r="AL205" s="58">
        <v>171.50957280793199</v>
      </c>
      <c r="AM205" s="58">
        <v>171.42548045050501</v>
      </c>
      <c r="AN205" s="58">
        <v>171.42548045050501</v>
      </c>
      <c r="AO205" s="58">
        <f>[7]RCA!AF37</f>
        <v>173.23011212678196</v>
      </c>
      <c r="AP205" s="58">
        <v>182.15918891125941</v>
      </c>
      <c r="AQ205" s="58">
        <v>173.09916471778885</v>
      </c>
      <c r="AR205" s="58">
        <v>184.00340245056199</v>
      </c>
      <c r="AS205" s="58">
        <f>[7]RCA!AJ37</f>
        <v>181.03417271457238</v>
      </c>
      <c r="AT205" s="58">
        <v>178.55926576081723</v>
      </c>
      <c r="AU205" s="58">
        <v>179.47095226087671</v>
      </c>
      <c r="AV205" s="58">
        <v>162.02436055702165</v>
      </c>
      <c r="AW205" s="58">
        <v>162.02436055702165</v>
      </c>
      <c r="AX205" s="58">
        <f>[7]RCA!AO37</f>
        <v>168.7759949476565</v>
      </c>
      <c r="AY205" s="58"/>
      <c r="AZ205" s="58">
        <v>160.12507244823621</v>
      </c>
      <c r="BA205" s="58">
        <v>160.12507244823621</v>
      </c>
      <c r="BB205" s="58">
        <v>156.51212985077535</v>
      </c>
      <c r="BC205" s="58">
        <v>156.71906482968691</v>
      </c>
      <c r="BD205" s="58">
        <v>166.62866613074979</v>
      </c>
      <c r="BE205" s="58">
        <v>167.01842420462378</v>
      </c>
      <c r="BF205" s="58">
        <f>[7]RCA!AV37</f>
        <v>164.40079547069101</v>
      </c>
      <c r="BG205" s="58">
        <v>169.24074584475647</v>
      </c>
      <c r="BH205" s="58">
        <v>169.30996945214861</v>
      </c>
      <c r="BI205" s="58">
        <v>170.71789219522825</v>
      </c>
      <c r="BJ205" s="58">
        <v>170.71798479243023</v>
      </c>
      <c r="BK205" s="58">
        <v>172.31315414010274</v>
      </c>
      <c r="BL205" s="58">
        <v>172.28253953950104</v>
      </c>
      <c r="BM205" s="58">
        <v>173.60565534757808</v>
      </c>
      <c r="BN205" s="58">
        <v>173.5610682187399</v>
      </c>
      <c r="BO205" s="58">
        <f>[7]RCA!BE37</f>
        <v>172.81364916684643</v>
      </c>
      <c r="BP205" s="58">
        <v>176.21978661669303</v>
      </c>
      <c r="BQ205" s="58">
        <v>176.21978661669303</v>
      </c>
      <c r="BR205" s="58">
        <v>172.2129210315633</v>
      </c>
      <c r="BS205" s="58">
        <v>172.1512115244835</v>
      </c>
      <c r="BT205" s="58">
        <v>172.58152010267801</v>
      </c>
      <c r="BU205" s="58">
        <v>172.58152010267801</v>
      </c>
      <c r="BV205" s="58">
        <v>168.50764752306944</v>
      </c>
      <c r="BW205" s="58">
        <v>171.44261998487141</v>
      </c>
      <c r="BX205" s="58">
        <v>171.44261998487141</v>
      </c>
      <c r="BY205" s="58">
        <v>165.50400003152021</v>
      </c>
      <c r="BZ205" s="57">
        <v>173.04325692533976</v>
      </c>
      <c r="CA205" s="58">
        <f>[7]RCA!BQ37</f>
        <v>173.24680633694123</v>
      </c>
      <c r="CB205" s="58">
        <v>167.19378819484996</v>
      </c>
      <c r="CC205" s="58">
        <v>167.19378819484996</v>
      </c>
      <c r="CD205" s="58">
        <v>167.19378819484996</v>
      </c>
      <c r="CE205" s="58">
        <v>167.41487239465027</v>
      </c>
      <c r="CF205" s="58">
        <v>167.42129289458063</v>
      </c>
      <c r="CG205" s="58">
        <v>167.42129289458063</v>
      </c>
      <c r="CH205" s="58">
        <v>162.25438132216078</v>
      </c>
      <c r="CI205" s="58">
        <v>162.27466370393759</v>
      </c>
      <c r="CJ205" s="57">
        <v>164.18888495728964</v>
      </c>
      <c r="CK205" s="57">
        <v>164.20872618931494</v>
      </c>
      <c r="CL205" s="58">
        <f>[7]RCA!CB37</f>
        <v>166.5539365960264</v>
      </c>
      <c r="CM205" s="58">
        <v>160.55661309611415</v>
      </c>
      <c r="CN205" s="58">
        <v>166.89854198404299</v>
      </c>
      <c r="CO205" s="58">
        <v>166.89854198404299</v>
      </c>
      <c r="CP205" s="58">
        <v>163.05326811534496</v>
      </c>
      <c r="CQ205" s="58">
        <v>165.94900949016761</v>
      </c>
      <c r="CR205" s="58">
        <v>167.77300856379134</v>
      </c>
      <c r="CS205" s="58">
        <v>167.12267015593233</v>
      </c>
      <c r="CT205" s="58">
        <v>170.01116152048215</v>
      </c>
      <c r="CU205" s="58">
        <v>171.88595994725972</v>
      </c>
      <c r="CV205" s="58">
        <v>160.57771181999072</v>
      </c>
      <c r="CW205" s="58">
        <v>161.88407133691223</v>
      </c>
      <c r="CX205" s="58">
        <v>165.63545144595432</v>
      </c>
      <c r="CY205" s="58">
        <v>166.94181096287582</v>
      </c>
      <c r="CZ205" s="58">
        <v>167.07611742189326</v>
      </c>
      <c r="DA205" s="58">
        <f>[7]RCA!CN37</f>
        <v>158.88253974572487</v>
      </c>
      <c r="DB205" s="57">
        <v>154.64229143671034</v>
      </c>
      <c r="DC205" s="57">
        <v>155.91739560686341</v>
      </c>
      <c r="DD205" s="57">
        <v>157.19249977701654</v>
      </c>
      <c r="DE205" s="57">
        <v>154.32551844422193</v>
      </c>
      <c r="DF205" s="57">
        <v>155.58598335472024</v>
      </c>
      <c r="DG205" s="57">
        <v>156.84644826521856</v>
      </c>
      <c r="DH205" s="57">
        <v>149.89291364325715</v>
      </c>
      <c r="DI205" s="57">
        <v>151.53549874666709</v>
      </c>
      <c r="DJ205" s="57">
        <v>153.70357290838061</v>
      </c>
      <c r="DK205" s="57">
        <v>149.93234289318445</v>
      </c>
      <c r="DL205" s="57">
        <v>151.5750320087611</v>
      </c>
      <c r="DM205" s="57">
        <v>153.74334445737998</v>
      </c>
      <c r="DN205" s="59">
        <f>[7]RCA!DA37</f>
        <v>153.77672698137229</v>
      </c>
      <c r="DO205" s="57">
        <v>153.74334445737998</v>
      </c>
      <c r="DP205" s="57">
        <v>152.3532484213539</v>
      </c>
      <c r="DQ205" s="57">
        <v>151.85746807516873</v>
      </c>
      <c r="DR205" s="57">
        <v>151.36168772898358</v>
      </c>
      <c r="DS205" s="57">
        <v>149.64446533549471</v>
      </c>
      <c r="DT205" s="57">
        <v>149.15405475796885</v>
      </c>
      <c r="DU205" s="57">
        <v>144.65417094203497</v>
      </c>
      <c r="DV205" s="60">
        <f>[7]RCA!DN37</f>
        <v>136.9176270953829</v>
      </c>
      <c r="DW205" s="61">
        <f>[7]RCA!DM37</f>
        <v>137.3740355321967</v>
      </c>
      <c r="DX205" s="62">
        <f>[7]RCA!DN37</f>
        <v>136.9176270953829</v>
      </c>
      <c r="DZ205" s="57">
        <f>[7]RCA!DP37</f>
        <v>134.29524423102717</v>
      </c>
      <c r="EC205" s="57">
        <f>[7]RCA!DS37</f>
        <v>132.96558834755166</v>
      </c>
      <c r="EF205" s="57">
        <f>[7]RCA!DV37</f>
        <v>131.64909737381353</v>
      </c>
      <c r="EI205" s="57">
        <f>[7]RCA!DY37</f>
        <v>130.34564096417185</v>
      </c>
      <c r="EL205" s="57">
        <f>[7]RCA!EB37</f>
        <v>129.05509006353645</v>
      </c>
      <c r="EO205" s="57">
        <f>[7]RCA!EE37</f>
        <v>129.05509006353645</v>
      </c>
    </row>
    <row r="206" spans="1:145" ht="15.5" x14ac:dyDescent="0.35">
      <c r="A206" s="56" t="s">
        <v>70</v>
      </c>
      <c r="B206" s="57">
        <f>[3]CONGO!D43</f>
        <v>68.527342863626046</v>
      </c>
      <c r="C206" s="57">
        <f>[3]CONGO!E43</f>
        <v>66.691857169846969</v>
      </c>
      <c r="D206" s="57">
        <f>[3]CONGO!F43</f>
        <v>72.087759010969876</v>
      </c>
      <c r="E206" s="57">
        <f>[3]CONGO!G43</f>
        <v>58.5</v>
      </c>
      <c r="F206" s="57">
        <f>[3]CONGO!H43</f>
        <v>95</v>
      </c>
      <c r="G206" s="57">
        <f>[3]CONGO!I43</f>
        <v>85.1</v>
      </c>
      <c r="H206" s="57">
        <f>[3]CONGO!J43</f>
        <v>80.099999999999994</v>
      </c>
      <c r="I206" s="57">
        <f>[3]CONGO!K43</f>
        <v>122.3</v>
      </c>
      <c r="J206" s="57">
        <f>[3]CONGO!L43</f>
        <v>88.769214836294765</v>
      </c>
      <c r="K206" s="57">
        <f>[3]CONGO!M43</f>
        <v>81.97872935908201</v>
      </c>
      <c r="L206" s="57">
        <f>[3]CONGO!N43</f>
        <v>111.98818209497173</v>
      </c>
      <c r="M206" s="57">
        <f>[3]CONGO!O43</f>
        <v>145.82118395422174</v>
      </c>
      <c r="N206" s="57">
        <f>[3]CONGO!P43</f>
        <v>158.22217200904771</v>
      </c>
      <c r="O206" s="57">
        <f>[3]CONGO!Q43</f>
        <v>163.98201402313188</v>
      </c>
      <c r="P206" s="57">
        <f>[3]CONGO!R43</f>
        <v>141.62567273654926</v>
      </c>
      <c r="Q206" s="57">
        <f>[3]CONGO!S43</f>
        <v>163.32614103334228</v>
      </c>
      <c r="R206" s="57">
        <f>[3]CONGO!T43</f>
        <v>126.61222525420993</v>
      </c>
      <c r="S206" s="57">
        <f>[3]CONGO!U43</f>
        <v>133.41528837723021</v>
      </c>
      <c r="T206" s="57">
        <f>[3]CONGO!V43</f>
        <v>130.50131177060206</v>
      </c>
      <c r="U206" s="57">
        <f>[3]CONGO!W43</f>
        <v>155.82688003399187</v>
      </c>
      <c r="V206" s="57">
        <f>[3]CONGO!X43</f>
        <v>165.03167103963568</v>
      </c>
      <c r="W206" s="57">
        <f>[3]CONGO!Y43</f>
        <v>205.29834420710108</v>
      </c>
      <c r="X206" s="58">
        <f>[3]CONGO!Z43</f>
        <v>131.27909008021044</v>
      </c>
      <c r="Y206" s="58">
        <f>[3]CONGO!AA43</f>
        <v>124.88779362591127</v>
      </c>
      <c r="Z206" s="57">
        <f>[3]CONGO!AB43</f>
        <v>157.72452544932759</v>
      </c>
      <c r="AA206" s="57">
        <f>[3]CONGO!AC43</f>
        <v>170.63122980062025</v>
      </c>
      <c r="AB206" s="57">
        <v>171.59987483530452</v>
      </c>
      <c r="AC206" s="57">
        <v>163.890395676239</v>
      </c>
      <c r="AD206" s="57">
        <v>153.60179754700235</v>
      </c>
      <c r="AE206" s="57">
        <f>[3]CONGO!AH43</f>
        <v>148.26302341129829</v>
      </c>
      <c r="AF206" s="57">
        <v>150.2924139766204</v>
      </c>
      <c r="AG206" s="57">
        <v>159.98694035614807</v>
      </c>
      <c r="AH206" s="57">
        <v>166.19122135765809</v>
      </c>
      <c r="AI206" s="57">
        <v>166.19122135765809</v>
      </c>
      <c r="AJ206" s="58">
        <f>[3]CONGO!AM43</f>
        <v>144.98233163129254</v>
      </c>
      <c r="AK206" s="58">
        <v>174.01315248451877</v>
      </c>
      <c r="AL206" s="58">
        <v>158.49870186690498</v>
      </c>
      <c r="AM206" s="58">
        <v>160.7224596409479</v>
      </c>
      <c r="AN206" s="58">
        <v>160.7224596409479</v>
      </c>
      <c r="AO206" s="58">
        <f>[3]CONGO!AR43</f>
        <v>170.89744492109227</v>
      </c>
      <c r="AP206" s="58">
        <v>166.03347220374852</v>
      </c>
      <c r="AQ206" s="58">
        <v>157.04706916731172</v>
      </c>
      <c r="AR206" s="58">
        <v>160.26407842503781</v>
      </c>
      <c r="AS206" s="58">
        <f>[3]CONGO!AV43</f>
        <v>156.53480518381659</v>
      </c>
      <c r="AT206" s="58">
        <v>158.28269129414971</v>
      </c>
      <c r="AU206" s="58">
        <v>150.94715434236014</v>
      </c>
      <c r="AV206" s="58">
        <v>140.1953985592985</v>
      </c>
      <c r="AW206" s="58">
        <v>140.1953985592985</v>
      </c>
      <c r="AX206" s="58">
        <f>[3]CONGO!BA43</f>
        <v>140.77182848430692</v>
      </c>
      <c r="AY206" s="58"/>
      <c r="AZ206" s="58">
        <v>133.80529618886945</v>
      </c>
      <c r="BA206" s="58">
        <v>133.80529618886945</v>
      </c>
      <c r="BB206" s="58">
        <v>131.50839430502583</v>
      </c>
      <c r="BC206" s="58">
        <v>131.50839430502583</v>
      </c>
      <c r="BD206" s="58">
        <v>138.28956138003346</v>
      </c>
      <c r="BE206" s="58">
        <v>138.28956138003346</v>
      </c>
      <c r="BF206" s="58">
        <f>[3]CONGO!BI43</f>
        <v>142.07241870484552</v>
      </c>
      <c r="BG206" s="58">
        <v>143.16516335052157</v>
      </c>
      <c r="BH206" s="58">
        <v>143.16516335052157</v>
      </c>
      <c r="BI206" s="58">
        <v>142.43950278993353</v>
      </c>
      <c r="BJ206" s="58">
        <v>142.43100726090705</v>
      </c>
      <c r="BK206" s="58">
        <v>141.01098957630222</v>
      </c>
      <c r="BL206" s="58">
        <v>141.00350227353488</v>
      </c>
      <c r="BM206" s="58">
        <v>144.24289515675687</v>
      </c>
      <c r="BN206" s="58">
        <v>144.23459459717202</v>
      </c>
      <c r="BO206" s="58">
        <f>[3]CONGO!BR43</f>
        <v>142.71249330415657</v>
      </c>
      <c r="BP206" s="58">
        <v>152.29439150297233</v>
      </c>
      <c r="BQ206" s="58">
        <v>152.29439150297233</v>
      </c>
      <c r="BR206" s="58">
        <v>148.70970770641404</v>
      </c>
      <c r="BS206" s="58">
        <v>179.6126896096535</v>
      </c>
      <c r="BT206" s="58">
        <v>148.70970770641401</v>
      </c>
      <c r="BU206" s="58">
        <v>179.61268960965344</v>
      </c>
      <c r="BV206" s="58">
        <v>199.75929416372179</v>
      </c>
      <c r="BW206" s="58">
        <v>144.98793059951527</v>
      </c>
      <c r="BX206" s="58">
        <v>144.98793059951527</v>
      </c>
      <c r="BY206" s="58">
        <v>167.77904646014719</v>
      </c>
      <c r="BZ206" s="57">
        <v>146.94050907951367</v>
      </c>
      <c r="CA206" s="58">
        <f>[3]CONGO!CD43</f>
        <v>144.57642932186803</v>
      </c>
      <c r="CB206" s="58">
        <v>143.6434010517508</v>
      </c>
      <c r="CC206" s="58">
        <v>143.6434010517508</v>
      </c>
      <c r="CD206" s="58">
        <v>143.64340105175077</v>
      </c>
      <c r="CE206" s="58">
        <v>141.05533561470736</v>
      </c>
      <c r="CF206" s="58">
        <v>141.05533561470736</v>
      </c>
      <c r="CG206" s="58">
        <v>141.05533561470739</v>
      </c>
      <c r="CH206" s="58">
        <v>139.5759285163106</v>
      </c>
      <c r="CI206" s="58">
        <v>139.5759285163106</v>
      </c>
      <c r="CJ206" s="57">
        <v>140.85311529068107</v>
      </c>
      <c r="CK206" s="57">
        <v>140.85311529068107</v>
      </c>
      <c r="CL206" s="58">
        <f>[3]CONGO!CO43</f>
        <v>181.01542884221718</v>
      </c>
      <c r="CM206" s="58">
        <v>141.86300050603626</v>
      </c>
      <c r="CN206" s="58">
        <v>144.72546525882274</v>
      </c>
      <c r="CO206" s="58">
        <v>144.72546525882274</v>
      </c>
      <c r="CP206" s="58">
        <v>142.74378713457665</v>
      </c>
      <c r="CQ206" s="58">
        <v>145.27884267306527</v>
      </c>
      <c r="CR206" s="58">
        <v>147.81389821155389</v>
      </c>
      <c r="CS206" s="58">
        <v>146.70454403287101</v>
      </c>
      <c r="CT206" s="58">
        <v>149.17041257482845</v>
      </c>
      <c r="CU206" s="58">
        <v>151.02021702740177</v>
      </c>
      <c r="CV206" s="58">
        <v>142.58276523558015</v>
      </c>
      <c r="CW206" s="58">
        <v>143.62635959610114</v>
      </c>
      <c r="CX206" s="58">
        <v>183.75118334509935</v>
      </c>
      <c r="CY206" s="58">
        <v>185.15019554537295</v>
      </c>
      <c r="CZ206" s="58">
        <v>186.30827505039585</v>
      </c>
      <c r="DA206" s="58">
        <f>[3]CONGO!DA43</f>
        <v>181.84672103781449</v>
      </c>
      <c r="DB206" s="57">
        <v>172.87066142637923</v>
      </c>
      <c r="DC206" s="57">
        <v>174.29606775755818</v>
      </c>
      <c r="DD206" s="57">
        <v>175.7214740887371</v>
      </c>
      <c r="DE206" s="57">
        <v>172.9149049984596</v>
      </c>
      <c r="DF206" s="57">
        <v>174.4179062110625</v>
      </c>
      <c r="DG206" s="57">
        <v>176.17155187949032</v>
      </c>
      <c r="DH206" s="57">
        <v>169.35789456482479</v>
      </c>
      <c r="DI206" s="57">
        <v>171.02517156195847</v>
      </c>
      <c r="DJ206" s="57">
        <v>172.76055843860343</v>
      </c>
      <c r="DK206" s="57">
        <v>169.4024440674641</v>
      </c>
      <c r="DL206" s="57">
        <v>171.06978937750631</v>
      </c>
      <c r="DM206" s="57">
        <v>172.80526107553692</v>
      </c>
      <c r="DN206" s="59">
        <f>[3]CONGO!DN43</f>
        <v>172.13787087549713</v>
      </c>
      <c r="DO206" s="57">
        <v>172.80526107553692</v>
      </c>
      <c r="DP206" s="57">
        <v>180.20119548550923</v>
      </c>
      <c r="DQ206" s="57">
        <v>180.79143871298137</v>
      </c>
      <c r="DR206" s="57">
        <v>181.38168194045352</v>
      </c>
      <c r="DS206" s="57">
        <v>178.53727521459572</v>
      </c>
      <c r="DT206" s="57">
        <v>179.12623271480069</v>
      </c>
      <c r="DU206" s="57">
        <v>178.58738760446886</v>
      </c>
      <c r="DV206" s="60">
        <f>[3]CONGO!DX43</f>
        <v>174.15868841631016</v>
      </c>
      <c r="DW206" s="61">
        <f>[3]CONGO!DY43</f>
        <v>174.73923817037689</v>
      </c>
      <c r="DX206" s="62">
        <f>[3]CONGO!DZ43</f>
        <v>175.31978792444363</v>
      </c>
      <c r="DZ206" s="57">
        <f>[3]CONGO!EB43</f>
        <v>185.91604258335397</v>
      </c>
      <c r="EC206" s="57">
        <f>[3]CONGO!EE43</f>
        <v>198.62957936509918</v>
      </c>
      <c r="EF206" s="57">
        <f>[3]CONGO!EH43</f>
        <v>196.66294986643487</v>
      </c>
      <c r="EI206" s="57">
        <f>[3]CONGO!EK43</f>
        <v>194.7157919469652</v>
      </c>
      <c r="EL206" s="57">
        <f>[3]CONGO!EN43</f>
        <v>192.78791281877744</v>
      </c>
      <c r="EO206" s="57">
        <f>[3]CONGO!EQ43</f>
        <v>192.78791281877744</v>
      </c>
    </row>
    <row r="207" spans="1:145" ht="15.5" x14ac:dyDescent="0.35">
      <c r="A207" s="56" t="s">
        <v>71</v>
      </c>
      <c r="B207" s="57">
        <f>+[4]GABON!D61</f>
        <v>39.083333333333336</v>
      </c>
      <c r="C207" s="57">
        <f>+[4]GABON!E61</f>
        <v>43.909090909090907</v>
      </c>
      <c r="D207" s="57">
        <f>+[4]GABON!F61</f>
        <v>33.266666666666666</v>
      </c>
      <c r="E207" s="57">
        <f>+[4]GABON!G61</f>
        <v>41.295546558704459</v>
      </c>
      <c r="F207" s="57">
        <f>+[4]GABON!H61</f>
        <v>36.451612903225801</v>
      </c>
      <c r="G207" s="57">
        <f>+[4]GABON!I61</f>
        <v>35.1</v>
      </c>
      <c r="H207" s="57">
        <f>+[4]GABON!J61</f>
        <v>45.9</v>
      </c>
      <c r="I207" s="57">
        <f>+[4]GABON!K61</f>
        <v>97.487536925000001</v>
      </c>
      <c r="J207" s="57">
        <f>+[4]GABON!L61</f>
        <v>81.016090777473522</v>
      </c>
      <c r="K207" s="57">
        <f>+[4]GABON!M61</f>
        <v>82.981810901040532</v>
      </c>
      <c r="L207" s="57">
        <f>+[4]GABON!N61</f>
        <v>83.17413755646831</v>
      </c>
      <c r="M207" s="57">
        <f>+[4]GABON!O61</f>
        <v>63.3979891064604</v>
      </c>
      <c r="N207" s="57">
        <f>+[4]GABON!P61</f>
        <v>101.37050885137918</v>
      </c>
      <c r="O207" s="57">
        <f>+[4]GABON!Q61</f>
        <v>102.72421351719697</v>
      </c>
      <c r="P207" s="57">
        <f>+[4]GABON!R61</f>
        <v>94.08660534243397</v>
      </c>
      <c r="Q207" s="57">
        <f>+[4]GABON!S61</f>
        <v>90.701215455342663</v>
      </c>
      <c r="R207" s="57">
        <f>+[4]GABON!T61</f>
        <v>100.11784799437295</v>
      </c>
      <c r="S207" s="57">
        <f>+[4]GABON!U61</f>
        <v>94.201403836216784</v>
      </c>
      <c r="T207" s="57">
        <f>+[4]GABON!V61</f>
        <v>133.8575037749936</v>
      </c>
      <c r="U207" s="57">
        <f>+[4]GABON!W61</f>
        <v>112.81165620019895</v>
      </c>
      <c r="V207" s="57">
        <f>+[4]GABON!X61</f>
        <v>75.542096902303427</v>
      </c>
      <c r="W207" s="57">
        <f>+[4]GABON!Y61</f>
        <v>111.47490178961154</v>
      </c>
      <c r="X207" s="58">
        <f>+[4]GABON!Z61</f>
        <v>114.30041756813306</v>
      </c>
      <c r="Y207" s="58">
        <f>+[4]GABON!AA61</f>
        <v>419.34482205893437</v>
      </c>
      <c r="Z207" s="57">
        <f>+[4]GABON!AB61</f>
        <v>442.89119135403195</v>
      </c>
      <c r="AA207" s="57">
        <f>+[4]GABON!AC61</f>
        <v>447.13857916925946</v>
      </c>
      <c r="AB207" s="57">
        <v>170.62914705887593</v>
      </c>
      <c r="AC207" s="57">
        <v>153.60369987191001</v>
      </c>
      <c r="AD207" s="57">
        <v>139.26647310019555</v>
      </c>
      <c r="AE207" s="57">
        <f>+[4]GABON!AD61</f>
        <v>421.18562541697577</v>
      </c>
      <c r="AF207" s="57">
        <v>111.67723890017592</v>
      </c>
      <c r="AG207" s="57">
        <v>118.10456070563941</v>
      </c>
      <c r="AH207" s="57">
        <v>124.85012566896999</v>
      </c>
      <c r="AI207" s="57">
        <v>124.85012566896999</v>
      </c>
      <c r="AJ207" s="58">
        <f>+[4]GABON!AE61</f>
        <v>443.23097707506912</v>
      </c>
      <c r="AK207" s="58">
        <v>140.55476668111012</v>
      </c>
      <c r="AL207" s="58">
        <v>130.63435369819214</v>
      </c>
      <c r="AM207" s="58">
        <v>130.92155179901567</v>
      </c>
      <c r="AN207" s="58">
        <v>130.92155179901567</v>
      </c>
      <c r="AO207" s="58">
        <f>+[4]GABON!AF61</f>
        <v>362.57767102055141</v>
      </c>
      <c r="AP207" s="58">
        <v>139.34802334240413</v>
      </c>
      <c r="AQ207" s="58">
        <v>133.03691335834833</v>
      </c>
      <c r="AR207" s="58">
        <v>142.80655301455306</v>
      </c>
      <c r="AS207" s="58">
        <f>+[4]GABON!AJ61</f>
        <v>414.93946105126054</v>
      </c>
      <c r="AT207" s="58">
        <v>139.83633751168594</v>
      </c>
      <c r="AU207" s="58">
        <v>140.33428506011148</v>
      </c>
      <c r="AV207" s="58">
        <v>129.24096092332235</v>
      </c>
      <c r="AW207" s="58">
        <v>129.24096092332235</v>
      </c>
      <c r="AX207" s="58">
        <f>+[4]GABON!AO61</f>
        <v>419.80253734424343</v>
      </c>
      <c r="AY207" s="58"/>
      <c r="AZ207" s="58">
        <v>128.67969539947146</v>
      </c>
      <c r="BA207" s="58">
        <v>128.67969539947146</v>
      </c>
      <c r="BB207" s="58">
        <v>130.22496548385195</v>
      </c>
      <c r="BC207" s="58">
        <v>130.22496548385195</v>
      </c>
      <c r="BD207" s="58">
        <v>137.04162809316372</v>
      </c>
      <c r="BE207" s="58">
        <v>136.99272549644226</v>
      </c>
      <c r="BF207" s="58">
        <f>+[4]GABON!AV61</f>
        <v>393.02232287716441</v>
      </c>
      <c r="BG207" s="58">
        <v>139.97264144280234</v>
      </c>
      <c r="BH207" s="58">
        <v>139.97264144280234</v>
      </c>
      <c r="BI207" s="58">
        <v>139.59938565518431</v>
      </c>
      <c r="BJ207" s="58">
        <v>139.59938565518431</v>
      </c>
      <c r="BK207" s="58">
        <v>405.76903254875901</v>
      </c>
      <c r="BL207" s="58">
        <v>405.76903254875901</v>
      </c>
      <c r="BM207" s="58">
        <v>414.13742324506165</v>
      </c>
      <c r="BN207" s="58">
        <v>414.13742324506165</v>
      </c>
      <c r="BO207" s="58">
        <f>+[4]GABON!BE61</f>
        <v>419.5918645410672</v>
      </c>
      <c r="BP207" s="58">
        <v>427.43353553599462</v>
      </c>
      <c r="BQ207" s="58">
        <v>139.97264144280234</v>
      </c>
      <c r="BR207" s="58">
        <v>417.45473840679938</v>
      </c>
      <c r="BS207" s="58">
        <v>417.45473840679938</v>
      </c>
      <c r="BT207" s="58">
        <v>417.47690118201706</v>
      </c>
      <c r="BU207" s="58">
        <v>417.47690118201706</v>
      </c>
      <c r="BV207" s="58">
        <v>408.08367090542157</v>
      </c>
      <c r="BW207" s="58">
        <v>409.98807048269043</v>
      </c>
      <c r="BX207" s="58">
        <v>409.98807048269043</v>
      </c>
      <c r="BY207" s="58">
        <v>395.98014474119844</v>
      </c>
      <c r="BZ207" s="57">
        <v>415.01773993166393</v>
      </c>
      <c r="CA207" s="58">
        <f>+[4]GABON!BQ61</f>
        <v>415.17543187109129</v>
      </c>
      <c r="CB207" s="58">
        <v>404.04169322353511</v>
      </c>
      <c r="CC207" s="58">
        <v>404.04169322353511</v>
      </c>
      <c r="CD207" s="58">
        <v>404.04169322353522</v>
      </c>
      <c r="CE207" s="58">
        <v>404.05746989008668</v>
      </c>
      <c r="CF207" s="58">
        <v>404.05746989008668</v>
      </c>
      <c r="CG207" s="58">
        <v>403.94688831863334</v>
      </c>
      <c r="CH207" s="58">
        <v>397.45734070010616</v>
      </c>
      <c r="CI207" s="58">
        <v>397.45734070010616</v>
      </c>
      <c r="CJ207" s="57">
        <v>401.09426623816057</v>
      </c>
      <c r="CK207" s="57">
        <v>401.09426623816057</v>
      </c>
      <c r="CL207" s="58">
        <f>+[4]GABON!CB61</f>
        <v>402.94198839143678</v>
      </c>
      <c r="CM207" s="58">
        <v>393.02478399904601</v>
      </c>
      <c r="CN207" s="58">
        <v>401.23337125394107</v>
      </c>
      <c r="CO207" s="58">
        <v>401.23337125394107</v>
      </c>
      <c r="CP207" s="58">
        <v>394.19012745535645</v>
      </c>
      <c r="CQ207" s="58">
        <v>400.85244573157274</v>
      </c>
      <c r="CR207" s="58">
        <v>407.37614849636043</v>
      </c>
      <c r="CS207" s="58">
        <v>406.87379752040869</v>
      </c>
      <c r="CT207" s="58">
        <v>413.56272878290105</v>
      </c>
      <c r="CU207" s="58">
        <v>420.16904819475081</v>
      </c>
      <c r="CV207" s="58">
        <v>395.06822654702631</v>
      </c>
      <c r="CW207" s="58">
        <v>397.55576681992352</v>
      </c>
      <c r="CX207" s="58">
        <v>406.75214668020294</v>
      </c>
      <c r="CY207" s="58">
        <v>408.92424486902695</v>
      </c>
      <c r="CZ207" s="58">
        <v>412.08481084997391</v>
      </c>
      <c r="DA207" s="58">
        <f>+[4]GABON!CN61</f>
        <v>389.146947419095</v>
      </c>
      <c r="DB207" s="57">
        <v>375.16756897371579</v>
      </c>
      <c r="DC207" s="57">
        <v>378.26101596845569</v>
      </c>
      <c r="DD207" s="57">
        <v>381.35446296319572</v>
      </c>
      <c r="DE207" s="57">
        <v>377.30916467618329</v>
      </c>
      <c r="DF207" s="57">
        <v>380.4745206918746</v>
      </c>
      <c r="DG207" s="57">
        <v>383.55689850207477</v>
      </c>
      <c r="DH207" s="57">
        <v>366.77781500880303</v>
      </c>
      <c r="DI207" s="57">
        <v>369.10042709314837</v>
      </c>
      <c r="DJ207" s="57">
        <v>373.76983700713043</v>
      </c>
      <c r="DK207" s="57">
        <v>367.19651672845873</v>
      </c>
      <c r="DL207" s="57">
        <v>369.19671967174526</v>
      </c>
      <c r="DM207" s="57">
        <v>373.86655177508112</v>
      </c>
      <c r="DN207" s="59">
        <f>+[4]GABON!DA61</f>
        <v>362.65563104709491</v>
      </c>
      <c r="DO207" s="57">
        <v>373.86655177508112</v>
      </c>
      <c r="DP207" s="57">
        <v>358.17547171399127</v>
      </c>
      <c r="DQ207" s="57">
        <v>359.60128605949319</v>
      </c>
      <c r="DR207" s="57">
        <v>361.04567027675336</v>
      </c>
      <c r="DS207" s="57">
        <v>355.48021058172924</v>
      </c>
      <c r="DT207" s="57">
        <v>356.9035931324762</v>
      </c>
      <c r="DU207" s="57">
        <v>356.27204367959729</v>
      </c>
      <c r="DV207" s="60">
        <f>+[4]GABON!DK61</f>
        <v>340.3717183557618</v>
      </c>
      <c r="DW207" s="61">
        <f>+[4]GABON!DL61</f>
        <v>341.99945817425635</v>
      </c>
      <c r="DX207" s="62">
        <f>+[4]GABON!DM61</f>
        <v>343.66247184290637</v>
      </c>
      <c r="DZ207" s="57">
        <f>+[4]GABON!DO61</f>
        <v>335.77032719890667</v>
      </c>
      <c r="EC207" s="57">
        <f>+[4]GABON!DR61</f>
        <v>332.44586851376897</v>
      </c>
      <c r="EF207" s="57">
        <f>+[4]GABON!DU61</f>
        <v>329.15432526115745</v>
      </c>
      <c r="EI207" s="57">
        <f>+[4]GABON!DX61</f>
        <v>325.89537154570047</v>
      </c>
      <c r="EL207" s="57">
        <f>+[4]GABON!EA61</f>
        <v>322.66868469871332</v>
      </c>
      <c r="EO207" s="57">
        <f>+[4]GABON!ED61</f>
        <v>322.66868469871332</v>
      </c>
    </row>
    <row r="208" spans="1:145" ht="15.5" x14ac:dyDescent="0.35">
      <c r="A208" s="56" t="s">
        <v>72</v>
      </c>
      <c r="B208" s="57">
        <f>[5]GUINEE!D30</f>
        <v>3.0811197916666672E-2</v>
      </c>
      <c r="C208" s="57">
        <f>[5]GUINEE!E30</f>
        <v>3.1964827586206897E-2</v>
      </c>
      <c r="D208" s="57">
        <f>[5]GUINEE!F30</f>
        <v>3.0699708454810497E-2</v>
      </c>
      <c r="E208" s="57">
        <f>[5]GUINEE!G30</f>
        <v>30.3</v>
      </c>
      <c r="F208" s="57">
        <f>[5]GUINEE!H30</f>
        <v>31.9</v>
      </c>
      <c r="G208" s="57">
        <f>[5]GUINEE!I30</f>
        <v>30.5</v>
      </c>
      <c r="H208" s="57">
        <f>[5]GUINEE!J30</f>
        <v>27.8</v>
      </c>
      <c r="I208" s="57">
        <f>[5]GUINEE!K30</f>
        <v>57.9</v>
      </c>
      <c r="J208" s="57">
        <f>[5]GUINEE!L30</f>
        <v>63.7</v>
      </c>
      <c r="K208" s="57">
        <f>[5]GUINEE!M30</f>
        <v>63.438000000000002</v>
      </c>
      <c r="L208" s="57">
        <f>[5]GUINEE!N30</f>
        <v>64.680000000000007</v>
      </c>
      <c r="M208" s="57">
        <f>[5]GUINEE!O30</f>
        <v>57.07</v>
      </c>
      <c r="N208" s="57">
        <f>[5]GUINEE!P30</f>
        <v>59.4</v>
      </c>
      <c r="O208" s="57">
        <f>[5]GUINEE!Q30</f>
        <v>63.316000000000003</v>
      </c>
      <c r="P208" s="57">
        <f>[5]GUINEE!R30</f>
        <v>64.846136003402023</v>
      </c>
      <c r="Q208" s="57">
        <f>[5]GUINEE!S30</f>
        <v>79.155545132025196</v>
      </c>
      <c r="R208" s="57">
        <f>[5]GUINEE!T30</f>
        <v>34.359181029287697</v>
      </c>
      <c r="S208" s="57">
        <f>[5]GUINEE!U30</f>
        <v>55.485889266536915</v>
      </c>
      <c r="T208" s="57">
        <f>[5]GUINEE!V30</f>
        <v>32.306931036877558</v>
      </c>
      <c r="U208" s="57">
        <f>[5]GUINEE!W30</f>
        <v>63.328846237352906</v>
      </c>
      <c r="V208" s="57">
        <f>[5]GUINEE!X30</f>
        <v>62.176364613062717</v>
      </c>
      <c r="W208" s="57">
        <f>[5]GUINEE!Y30</f>
        <v>82.075973646354043</v>
      </c>
      <c r="X208" s="58">
        <f>[5]GUINEE!Z30</f>
        <v>92.106698668994099</v>
      </c>
      <c r="Y208" s="58">
        <f>[5]GUINEE!AA30</f>
        <v>71.841343357747547</v>
      </c>
      <c r="Z208" s="57">
        <f>[5]GUINEE!AB30</f>
        <v>113.55459161370591</v>
      </c>
      <c r="AA208" s="57">
        <f>[5]GUINEE!AC30</f>
        <v>107.67857379899911</v>
      </c>
      <c r="AB208" s="57">
        <v>90.918898229750496</v>
      </c>
      <c r="AC208" s="57">
        <v>81.306924090250902</v>
      </c>
      <c r="AD208" s="57">
        <v>72.53262554010395</v>
      </c>
      <c r="AE208" s="57">
        <f>[5]GUINEE!AD30</f>
        <v>253.68725480593258</v>
      </c>
      <c r="AF208" s="57">
        <v>51.705260225669939</v>
      </c>
      <c r="AG208" s="57">
        <v>54.552933039214885</v>
      </c>
      <c r="AH208" s="57">
        <v>58.029509966429998</v>
      </c>
      <c r="AI208" s="57">
        <v>58.029509966429998</v>
      </c>
      <c r="AJ208" s="58">
        <f>[5]GUINEE!AE30</f>
        <v>237.75986026418803</v>
      </c>
      <c r="AK208" s="58">
        <v>65.66600365836112</v>
      </c>
      <c r="AL208" s="58">
        <v>60.494443029475391</v>
      </c>
      <c r="AM208" s="58">
        <v>60.331117916809511</v>
      </c>
      <c r="AN208" s="58">
        <v>60.331117916809511</v>
      </c>
      <c r="AO208" s="58">
        <f>[5]GUINEE!AF30</f>
        <v>272.35181907844554</v>
      </c>
      <c r="AP208" s="58">
        <v>65.034885092274394</v>
      </c>
      <c r="AQ208" s="58">
        <v>62.240355163735352</v>
      </c>
      <c r="AR208" s="58">
        <v>68.02988852252976</v>
      </c>
      <c r="AS208" s="58">
        <f>[5]GUINEE!AJ30</f>
        <v>52.723485317804489</v>
      </c>
      <c r="AT208" s="58">
        <v>58.560281682608505</v>
      </c>
      <c r="AU208" s="58">
        <v>59.086302942807883</v>
      </c>
      <c r="AV208" s="58">
        <v>54.185188688360419</v>
      </c>
      <c r="AW208" s="58">
        <v>54.185188688360419</v>
      </c>
      <c r="AX208" s="58">
        <f>[5]GUINEE!AO30</f>
        <v>95.470719928164925</v>
      </c>
      <c r="AY208" s="58"/>
      <c r="AZ208" s="58">
        <v>90.291711844386086</v>
      </c>
      <c r="BA208" s="58">
        <v>90.291711844386086</v>
      </c>
      <c r="BB208" s="58">
        <v>87.888615546418166</v>
      </c>
      <c r="BC208" s="58">
        <v>87.888615546418166</v>
      </c>
      <c r="BD208" s="58">
        <v>93.386598708598513</v>
      </c>
      <c r="BE208" s="58">
        <v>93.386598708598513</v>
      </c>
      <c r="BF208" s="58">
        <f>[5]GUINEE!AV30</f>
        <v>57.829831068687874</v>
      </c>
      <c r="BG208" s="58">
        <v>59.659648103723249</v>
      </c>
      <c r="BH208" s="58">
        <v>59.659648103723249</v>
      </c>
      <c r="BI208" s="58">
        <v>60.531071327547672</v>
      </c>
      <c r="BJ208" s="58">
        <v>60.531071327547672</v>
      </c>
      <c r="BK208" s="58">
        <v>61.543075816857289</v>
      </c>
      <c r="BL208" s="58">
        <v>61.543075816857289</v>
      </c>
      <c r="BM208" s="58">
        <v>61.829548131097091</v>
      </c>
      <c r="BN208" s="58">
        <v>61.829548131097091</v>
      </c>
      <c r="BO208" s="58">
        <f>[5]GUINEE!BE30</f>
        <v>164.03295428072551</v>
      </c>
      <c r="BP208" s="58">
        <v>187.13017624142705</v>
      </c>
      <c r="BQ208" s="58">
        <v>187.13017624142705</v>
      </c>
      <c r="BR208" s="58">
        <v>85</v>
      </c>
      <c r="BS208" s="58">
        <v>85</v>
      </c>
      <c r="BT208" s="58">
        <v>85</v>
      </c>
      <c r="BU208" s="58">
        <v>85</v>
      </c>
      <c r="BV208" s="58">
        <v>85</v>
      </c>
      <c r="BW208" s="58">
        <v>182.43710116945414</v>
      </c>
      <c r="BX208" s="58">
        <v>182.43710116945414</v>
      </c>
      <c r="BY208" s="58">
        <v>176.20383354616447</v>
      </c>
      <c r="BZ208" s="57">
        <v>184.20866831841428</v>
      </c>
      <c r="CA208" s="58">
        <f>[5]GUINEE!BQ30</f>
        <v>78.607965759822733</v>
      </c>
      <c r="CB208" s="58">
        <v>75.788750369095467</v>
      </c>
      <c r="CC208" s="58">
        <v>75.788750369095467</v>
      </c>
      <c r="CD208" s="58">
        <v>75.788750369095467</v>
      </c>
      <c r="CE208" s="58">
        <v>91.626430226314056</v>
      </c>
      <c r="CF208" s="58">
        <v>91.626430226314056</v>
      </c>
      <c r="CG208" s="58">
        <v>91.626430226314056</v>
      </c>
      <c r="CH208" s="58">
        <v>79.975213918669823</v>
      </c>
      <c r="CI208" s="58">
        <v>79.975213918669823</v>
      </c>
      <c r="CJ208" s="57">
        <v>80.707025532464201</v>
      </c>
      <c r="CK208" s="57">
        <v>80.707025532464201</v>
      </c>
      <c r="CL208" s="58">
        <f>[5]GUINEE!CD30</f>
        <v>85.633114318969191</v>
      </c>
      <c r="CM208" s="58">
        <v>78.85587657010737</v>
      </c>
      <c r="CN208" s="58">
        <v>85.242587676056402</v>
      </c>
      <c r="CO208" s="58">
        <v>85.242587676056402</v>
      </c>
      <c r="CP208" s="58">
        <v>82.929999500450862</v>
      </c>
      <c r="CQ208" s="58">
        <v>84.402793229415551</v>
      </c>
      <c r="CR208" s="58">
        <v>85.875586958380254</v>
      </c>
      <c r="CS208" s="58">
        <v>122.21307129192469</v>
      </c>
      <c r="CT208" s="58">
        <v>120.68586502088939</v>
      </c>
      <c r="CU208" s="58">
        <v>118.6586587498541</v>
      </c>
      <c r="CV208" s="58">
        <v>118.40407776563536</v>
      </c>
      <c r="CW208" s="58">
        <v>116.06633026942349</v>
      </c>
      <c r="CX208" s="58">
        <v>120.96807388417403</v>
      </c>
      <c r="CY208" s="58">
        <v>118.63032638796216</v>
      </c>
      <c r="CZ208" s="58">
        <v>115.79257889175027</v>
      </c>
      <c r="DA208" s="58">
        <f>[5]GUINEE!CP30</f>
        <v>114.80054271720297</v>
      </c>
      <c r="DB208" s="57">
        <v>111.96071419456858</v>
      </c>
      <c r="DC208" s="57">
        <v>112.8838871004825</v>
      </c>
      <c r="DD208" s="57">
        <v>113.80706000639643</v>
      </c>
      <c r="DE208" s="57">
        <v>158.11593974818962</v>
      </c>
      <c r="DF208" s="57">
        <v>158.11593974818962</v>
      </c>
      <c r="DG208" s="57">
        <v>158.11593974818962</v>
      </c>
      <c r="DH208" s="57">
        <v>190.64261994830437</v>
      </c>
      <c r="DI208" s="57">
        <v>190.64261994830437</v>
      </c>
      <c r="DJ208" s="57">
        <v>190.64261994830437</v>
      </c>
      <c r="DK208" s="57">
        <v>190.64261994830437</v>
      </c>
      <c r="DL208" s="57">
        <v>190.64261994830437</v>
      </c>
      <c r="DM208" s="57">
        <v>190.64261994830437</v>
      </c>
      <c r="DN208" s="59">
        <f>[5]GUINEE!DC30</f>
        <v>104.1992694220552</v>
      </c>
      <c r="DO208" s="57">
        <v>190.64261994830437</v>
      </c>
      <c r="DP208" s="57">
        <v>184.10737824546609</v>
      </c>
      <c r="DQ208" s="57">
        <v>184.71041604909584</v>
      </c>
      <c r="DR208" s="57">
        <v>185.31345385272562</v>
      </c>
      <c r="DS208" s="57">
        <v>99.914765602955299</v>
      </c>
      <c r="DT208" s="57">
        <v>100.24436372476127</v>
      </c>
      <c r="DU208" s="57">
        <v>99.94280998574294</v>
      </c>
      <c r="DV208" s="60">
        <f>[5]GUINEE!DN30</f>
        <v>93.288191571555544</v>
      </c>
      <c r="DW208" s="61">
        <f>[5]GUINEE!DO30</f>
        <v>93.599163347736706</v>
      </c>
      <c r="DX208" s="62">
        <f>[5]GUINEE!DP30</f>
        <v>93.910135123917854</v>
      </c>
      <c r="DZ208" s="57">
        <f>[5]GUINEE!DR30</f>
        <v>90.93087108955261</v>
      </c>
      <c r="EC208" s="57">
        <f>[5]GUINEE!DU30</f>
        <v>90.0305654352006</v>
      </c>
      <c r="EF208" s="57">
        <f>[5]GUINEE!DX30</f>
        <v>89.139173698218428</v>
      </c>
      <c r="EI208" s="57">
        <f>[5]GUINEE!EA30</f>
        <v>88.256607621998441</v>
      </c>
      <c r="EL208" s="57">
        <f>[5]GUINEE!ED30</f>
        <v>87.382779823760828</v>
      </c>
      <c r="EO208" s="57">
        <f>[5]GUINEE!EG30</f>
        <v>87.382779823760828</v>
      </c>
    </row>
    <row r="209" spans="1:145" ht="6" customHeight="1" x14ac:dyDescent="0.35">
      <c r="A209" s="2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8"/>
      <c r="Y209" s="58"/>
      <c r="Z209" s="57"/>
      <c r="AA209" s="57"/>
      <c r="AB209" s="57"/>
      <c r="AC209" s="57"/>
      <c r="AD209" s="57"/>
      <c r="AE209" s="57"/>
      <c r="AF209" s="57"/>
      <c r="AG209" s="57"/>
      <c r="AH209" s="57"/>
      <c r="AI209" s="57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7"/>
      <c r="CA209" s="58"/>
      <c r="CB209" s="58"/>
      <c r="CC209" s="58"/>
      <c r="CD209" s="58"/>
      <c r="CE209" s="58"/>
      <c r="CF209" s="58"/>
      <c r="CG209" s="58"/>
      <c r="CH209" s="58"/>
      <c r="CI209" s="58"/>
      <c r="CJ209" s="57"/>
      <c r="CK209" s="57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7"/>
      <c r="DC209" s="57"/>
      <c r="DD209" s="57"/>
      <c r="DE209" s="57"/>
      <c r="DF209" s="57"/>
      <c r="DG209" s="57"/>
      <c r="DH209" s="57"/>
      <c r="DI209" s="57"/>
      <c r="DJ209" s="57"/>
      <c r="DK209" s="57"/>
      <c r="DL209" s="57"/>
      <c r="DM209" s="57"/>
      <c r="DN209" s="59"/>
      <c r="DO209" s="57"/>
      <c r="DP209" s="57"/>
      <c r="DQ209" s="57"/>
      <c r="DR209" s="57"/>
      <c r="DS209" s="57"/>
      <c r="DT209" s="57"/>
      <c r="DU209" s="57"/>
      <c r="DV209" s="60"/>
      <c r="DW209" s="61"/>
      <c r="DX209" s="62"/>
      <c r="DZ209" s="57"/>
      <c r="EC209" s="57"/>
      <c r="EF209" s="57"/>
      <c r="EI209" s="57"/>
      <c r="EL209" s="57"/>
      <c r="EO209" s="57"/>
    </row>
    <row r="210" spans="1:145" ht="15.5" x14ac:dyDescent="0.35">
      <c r="A210" s="56" t="s">
        <v>116</v>
      </c>
      <c r="B210" s="57">
        <f t="shared" ref="B210:AE210" si="111">((B128*B211)+(B129*B212))/B127</f>
        <v>239.29815828770529</v>
      </c>
      <c r="C210" s="57">
        <f t="shared" si="111"/>
        <v>281.86112942210502</v>
      </c>
      <c r="D210" s="57">
        <f t="shared" si="111"/>
        <v>280.74324324324323</v>
      </c>
      <c r="E210" s="57">
        <f t="shared" si="111"/>
        <v>228.5333333333333</v>
      </c>
      <c r="F210" s="57">
        <f t="shared" si="111"/>
        <v>225</v>
      </c>
      <c r="G210" s="57">
        <f t="shared" si="111"/>
        <v>230.2</v>
      </c>
      <c r="H210" s="57">
        <f t="shared" si="111"/>
        <v>248.94822318700756</v>
      </c>
      <c r="I210" s="57">
        <f t="shared" si="111"/>
        <v>517.83200964819389</v>
      </c>
      <c r="J210" s="57">
        <f t="shared" si="111"/>
        <v>703.466957004047</v>
      </c>
      <c r="K210" s="57">
        <f t="shared" si="111"/>
        <v>632.88376976462075</v>
      </c>
      <c r="L210" s="57">
        <f t="shared" si="111"/>
        <v>555.21568488238267</v>
      </c>
      <c r="M210" s="57">
        <f t="shared" si="111"/>
        <v>416.13804185898846</v>
      </c>
      <c r="N210" s="57">
        <f t="shared" si="111"/>
        <v>372.55967908086222</v>
      </c>
      <c r="O210" s="57">
        <f t="shared" si="111"/>
        <v>428.3526711324298</v>
      </c>
      <c r="P210" s="57">
        <f t="shared" si="111"/>
        <v>420.98625959311539</v>
      </c>
      <c r="Q210" s="57">
        <f t="shared" si="111"/>
        <v>441.61841956352197</v>
      </c>
      <c r="R210" s="57">
        <f t="shared" si="111"/>
        <v>462.54986570484033</v>
      </c>
      <c r="S210" s="57">
        <f t="shared" si="111"/>
        <v>528.8887108373832</v>
      </c>
      <c r="T210" s="57">
        <f t="shared" si="111"/>
        <v>569.94307386872924</v>
      </c>
      <c r="U210" s="57">
        <f t="shared" si="111"/>
        <v>787.44230672211665</v>
      </c>
      <c r="V210" s="57">
        <f t="shared" si="111"/>
        <v>745.98918975313768</v>
      </c>
      <c r="W210" s="57">
        <f t="shared" si="111"/>
        <v>846.8194834850276</v>
      </c>
      <c r="X210" s="57">
        <f t="shared" si="111"/>
        <v>657.86939944920175</v>
      </c>
      <c r="Y210" s="57">
        <f t="shared" si="111"/>
        <v>1121.324667610395</v>
      </c>
      <c r="Z210" s="57">
        <f t="shared" si="111"/>
        <v>1351.8393278379351</v>
      </c>
      <c r="AA210" s="57">
        <f t="shared" si="111"/>
        <v>1022.1563070518508</v>
      </c>
      <c r="AB210" s="57" t="e">
        <f t="shared" si="111"/>
        <v>#REF!</v>
      </c>
      <c r="AC210" s="57" t="e">
        <f t="shared" si="111"/>
        <v>#REF!</v>
      </c>
      <c r="AD210" s="57" t="e">
        <f t="shared" si="111"/>
        <v>#REF!</v>
      </c>
      <c r="AE210" s="57">
        <f t="shared" si="111"/>
        <v>818.8170776841298</v>
      </c>
      <c r="AF210" s="57">
        <v>1071.4726739238961</v>
      </c>
      <c r="AG210" s="57">
        <v>822.83373069242373</v>
      </c>
      <c r="AH210" s="57">
        <v>758.04200429445939</v>
      </c>
      <c r="AI210" s="57">
        <v>758.04200429445939</v>
      </c>
      <c r="AJ210" s="58">
        <f>((AJ128*AJ211)+(AJ129*AJ212))/AJ127</f>
        <v>737.1685250209365</v>
      </c>
      <c r="AK210" s="58">
        <v>778.36920039934523</v>
      </c>
      <c r="AL210" s="58">
        <v>870.09185094214502</v>
      </c>
      <c r="AM210" s="58">
        <v>748.62586167510437</v>
      </c>
      <c r="AN210" s="58">
        <v>748.62586167510437</v>
      </c>
      <c r="AO210" s="58">
        <f>((AO128*AO211)+(AO129*AO212))/AO127</f>
        <v>804.50276120278795</v>
      </c>
      <c r="AP210" s="58">
        <v>691.67517143893326</v>
      </c>
      <c r="AQ210" s="58">
        <v>560.67193483566825</v>
      </c>
      <c r="AR210" s="58">
        <v>663.65981067890846</v>
      </c>
      <c r="AS210" s="58">
        <f>((AS128*AS211)+(AS129*AS212))/AS127</f>
        <v>763.85875976128648</v>
      </c>
      <c r="AT210" s="58">
        <v>1155.7606775333593</v>
      </c>
      <c r="AU210" s="58">
        <v>978.03269856294253</v>
      </c>
      <c r="AV210" s="58">
        <v>860.21212531359583</v>
      </c>
      <c r="AW210" s="58">
        <v>860.21212531359583</v>
      </c>
      <c r="AX210" s="58">
        <f>((AX128*AX211)+(AX129*AX212))/AX127</f>
        <v>930.28310532719388</v>
      </c>
      <c r="AY210" s="58"/>
      <c r="AZ210" s="58">
        <v>692.23837580585598</v>
      </c>
      <c r="BA210" s="58">
        <v>692.23837580585598</v>
      </c>
      <c r="BB210" s="58">
        <v>668.29638208937172</v>
      </c>
      <c r="BC210" s="58">
        <v>668.29638208937172</v>
      </c>
      <c r="BD210" s="58">
        <v>641.61442231090882</v>
      </c>
      <c r="BE210" s="58">
        <v>641.61442231090882</v>
      </c>
      <c r="BF210" s="58">
        <f>((BF128*BF211)+(BF129*BF212))/BF127</f>
        <v>799.94974865137635</v>
      </c>
      <c r="BG210" s="58">
        <v>608.05887957901882</v>
      </c>
      <c r="BH210" s="58">
        <v>608.05887957901882</v>
      </c>
      <c r="BI210" s="58">
        <v>683.46021510570768</v>
      </c>
      <c r="BJ210" s="58">
        <v>683.46021510570768</v>
      </c>
      <c r="BK210" s="58">
        <v>861.37145172436203</v>
      </c>
      <c r="BL210" s="58">
        <v>861.37145172436203</v>
      </c>
      <c r="BM210" s="58">
        <v>862.26822109353657</v>
      </c>
      <c r="BN210" s="58">
        <v>862.26822109353657</v>
      </c>
      <c r="BO210" s="58">
        <f>((BO128*BO211)+(BO129*BO212))/BO127</f>
        <v>793.8591205676853</v>
      </c>
      <c r="BP210" s="58">
        <v>910.05981064697175</v>
      </c>
      <c r="BQ210" s="58">
        <v>619.99234917943818</v>
      </c>
      <c r="BR210" s="58">
        <v>736.12403589214387</v>
      </c>
      <c r="BS210" s="58">
        <v>736.12403589214387</v>
      </c>
      <c r="BT210" s="58">
        <v>729.31373168672462</v>
      </c>
      <c r="BU210" s="58">
        <v>729.31373168672462</v>
      </c>
      <c r="BV210" s="58">
        <v>723.86124242904668</v>
      </c>
      <c r="BW210" s="58">
        <v>829.12011602910627</v>
      </c>
      <c r="BX210" s="58">
        <v>829.12011602910627</v>
      </c>
      <c r="BY210" s="58">
        <v>818.50087824815216</v>
      </c>
      <c r="BZ210" s="57">
        <v>890.00118939238746</v>
      </c>
      <c r="CA210" s="58">
        <f>((CA128*CA211)+(CA129*CA212))/CA127</f>
        <v>837.27382220603715</v>
      </c>
      <c r="CB210" s="58">
        <v>1063.890339447438</v>
      </c>
      <c r="CC210" s="58">
        <v>1063.890339447438</v>
      </c>
      <c r="CD210" s="58">
        <v>1035.2259143163187</v>
      </c>
      <c r="CE210" s="58">
        <v>1018.9009618246442</v>
      </c>
      <c r="CF210" s="58">
        <v>1018.9009618246442</v>
      </c>
      <c r="CG210" s="58">
        <v>1018.9009618246442</v>
      </c>
      <c r="CH210" s="58">
        <v>986.36587121850505</v>
      </c>
      <c r="CI210" s="58">
        <v>986.36587121850505</v>
      </c>
      <c r="CJ210" s="57">
        <v>968.16124698012084</v>
      </c>
      <c r="CK210" s="57">
        <v>968.16124698012084</v>
      </c>
      <c r="CL210" s="58">
        <f>((CL128*CL211)+(CL129*CL212))/CL127</f>
        <v>902.33191674869147</v>
      </c>
      <c r="CM210" s="58">
        <v>909.94577869993088</v>
      </c>
      <c r="CN210" s="58">
        <v>967.18040325224501</v>
      </c>
      <c r="CO210" s="58">
        <v>967.18040325224501</v>
      </c>
      <c r="CP210" s="58">
        <v>1027.223354951291</v>
      </c>
      <c r="CQ210" s="58">
        <v>1042.733968478746</v>
      </c>
      <c r="CR210" s="58">
        <v>1060.9292436704059</v>
      </c>
      <c r="CS210" s="58">
        <v>1061.6362582675079</v>
      </c>
      <c r="CT210" s="58">
        <v>1079.4820539962816</v>
      </c>
      <c r="CU210" s="58">
        <v>1097.2008156992181</v>
      </c>
      <c r="CV210" s="58">
        <v>988.07815325905869</v>
      </c>
      <c r="CW210" s="58">
        <v>1001.1644060284144</v>
      </c>
      <c r="CX210" s="58">
        <v>889.24001521061882</v>
      </c>
      <c r="CY210" s="58">
        <v>872.37888276435649</v>
      </c>
      <c r="CZ210" s="58">
        <v>885.90462800486557</v>
      </c>
      <c r="DA210" s="58">
        <f t="shared" ref="DA210" si="112">((DA128*DA211)+(DA129*DA212))/DA127</f>
        <v>933.36539815751587</v>
      </c>
      <c r="DB210" s="57">
        <v>818.70369142151549</v>
      </c>
      <c r="DC210" s="57">
        <v>826.23786466825004</v>
      </c>
      <c r="DD210" s="57">
        <v>826.47604369701378</v>
      </c>
      <c r="DE210" s="57">
        <v>789.96853104533989</v>
      </c>
      <c r="DF210" s="57">
        <v>796.0352251296124</v>
      </c>
      <c r="DG210" s="57">
        <v>803.76957146507959</v>
      </c>
      <c r="DH210" s="57">
        <v>744.34070735889577</v>
      </c>
      <c r="DI210" s="57">
        <v>748.84446864681399</v>
      </c>
      <c r="DJ210" s="57">
        <v>756.30222336144152</v>
      </c>
      <c r="DK210" s="57">
        <v>765.00366279472883</v>
      </c>
      <c r="DL210" s="57">
        <v>764.15890269044803</v>
      </c>
      <c r="DM210" s="57">
        <v>756.49792024971566</v>
      </c>
      <c r="DN210" s="59">
        <f t="shared" ref="DN210" si="113">((DN128*DN211)+(DN129*DN212))/DN127</f>
        <v>754.93808134977542</v>
      </c>
      <c r="DO210" s="57">
        <v>756.49792024971566</v>
      </c>
      <c r="DP210" s="57">
        <v>994.62360046473907</v>
      </c>
      <c r="DQ210" s="57">
        <v>997.88145811921549</v>
      </c>
      <c r="DR210" s="57">
        <v>1001.1393157736919</v>
      </c>
      <c r="DS210" s="57">
        <v>962.61655865802413</v>
      </c>
      <c r="DT210" s="57">
        <v>963.45123986181284</v>
      </c>
      <c r="DU210" s="57">
        <v>959.48368385426659</v>
      </c>
      <c r="DV210" s="60">
        <f>((DV128*DV211)+(DV129*DV212))/DV127</f>
        <v>1040.7253684091656</v>
      </c>
      <c r="DW210" s="61">
        <f>((DW128*DW211)+(DW129*DW212))/DW127</f>
        <v>1041.7769833258474</v>
      </c>
      <c r="DX210" s="62">
        <f>((DX128*DX211)+(DX129*DX212))/DX127</f>
        <v>1045.0107337761442</v>
      </c>
      <c r="DZ210" s="57">
        <f>((DZ128*DZ211)+(DZ129*DZ212))/DZ127</f>
        <v>1081.737021421354</v>
      </c>
      <c r="EC210" s="57">
        <f>((EC128*EC211)+(EC129*EC212))/EC127</f>
        <v>1051.4264748927737</v>
      </c>
      <c r="EF210" s="57">
        <f>((EF128*EF211)+(EF129*EF212))/EF127</f>
        <v>1040.4385643165335</v>
      </c>
      <c r="EI210" s="57">
        <f>((EI128*EI211)+(EI129*EI212))/EI127</f>
        <v>1029.348185012007</v>
      </c>
      <c r="EL210" s="57">
        <f>((EL128*EL211)+(EL129*EL212))/EL127</f>
        <v>1018.4052702775366</v>
      </c>
      <c r="EO210" s="57">
        <f>((EO128*EO211)+(EO129*EO212))/EO127</f>
        <v>1017.6643816440506</v>
      </c>
    </row>
    <row r="211" spans="1:145" ht="15.5" x14ac:dyDescent="0.35">
      <c r="A211" s="56" t="s">
        <v>69</v>
      </c>
      <c r="B211" s="63">
        <f>+[2]CAMEROUN!T207</f>
        <v>239.29815828770529</v>
      </c>
      <c r="C211" s="63">
        <f>+[2]CAMEROUN!U207</f>
        <v>281.86112942210502</v>
      </c>
      <c r="D211" s="63">
        <f>+[2]CAMEROUN!V207</f>
        <v>280.74324324324323</v>
      </c>
      <c r="E211" s="63">
        <f>+[2]CAMEROUN!W207</f>
        <v>228.53333333333333</v>
      </c>
      <c r="F211" s="63">
        <f>+[2]CAMEROUN!X207</f>
        <v>225</v>
      </c>
      <c r="G211" s="63">
        <f>+[2]CAMEROUN!Y207</f>
        <v>230.2</v>
      </c>
      <c r="H211" s="63">
        <f>+[2]CAMEROUN!Z207</f>
        <v>249.65</v>
      </c>
      <c r="I211" s="63">
        <f>+[2]CAMEROUN!AA207</f>
        <v>517.25</v>
      </c>
      <c r="J211" s="63">
        <f>+[2]CAMEROUN!AB207</f>
        <v>709.2</v>
      </c>
      <c r="K211" s="63">
        <f>+[2]CAMEROUN!AC207</f>
        <v>638.41337579617834</v>
      </c>
      <c r="L211" s="63">
        <f>+[2]CAMEROUN!AD207</f>
        <v>552.9845973282695</v>
      </c>
      <c r="M211" s="63">
        <f>+[2]CAMEROUN!AE207</f>
        <v>417.60714167157346</v>
      </c>
      <c r="N211" s="63">
        <f>+[2]CAMEROUN!AF207</f>
        <v>372.34122288951323</v>
      </c>
      <c r="O211" s="63">
        <f>+[2]CAMEROUN!AG207</f>
        <v>425.56992507027212</v>
      </c>
      <c r="P211" s="63">
        <f>+[2]CAMEROUN!AH207</f>
        <v>421.30407087845276</v>
      </c>
      <c r="Q211" s="63">
        <f>+[2]CAMEROUN!AI207</f>
        <v>424.29143357106875</v>
      </c>
      <c r="R211" s="63">
        <f>+[2]CAMEROUN!AJ207</f>
        <v>455.74930147085598</v>
      </c>
      <c r="S211" s="63">
        <f>+[2]CAMEROUN!AK207</f>
        <v>524.03882707757816</v>
      </c>
      <c r="T211" s="63">
        <f>+[2]CAMEROUN!AL207</f>
        <v>571.38351045761146</v>
      </c>
      <c r="U211" s="63">
        <f>+[2]CAMEROUN!AM207</f>
        <v>787.83595922150141</v>
      </c>
      <c r="V211" s="63">
        <f>+[2]CAMEROUN!AN207</f>
        <v>750.67915073190034</v>
      </c>
      <c r="W211" s="63">
        <f>+[2]CAMEROUN!AO207</f>
        <v>854.00907866999626</v>
      </c>
      <c r="X211" s="63">
        <f>+[2]CAMEROUN!AP207</f>
        <v>663.47580222521049</v>
      </c>
      <c r="Y211" s="63">
        <f>+[2]CAMEROUN!AQ207</f>
        <v>1324.0106983252629</v>
      </c>
      <c r="Z211" s="63">
        <f>+[2]CAMEROUN!AR207</f>
        <v>1664.8547586697916</v>
      </c>
      <c r="AA211" s="63">
        <f>+[2]CAMEROUN!AS207</f>
        <v>1263.2275426710569</v>
      </c>
      <c r="AB211" s="63" t="e">
        <f>+[2]CAMEROUN!#REF!</f>
        <v>#REF!</v>
      </c>
      <c r="AC211" s="63" t="e">
        <f>+[2]CAMEROUN!#REF!</f>
        <v>#REF!</v>
      </c>
      <c r="AD211" s="63" t="e">
        <f>+[2]CAMEROUN!#REF!</f>
        <v>#REF!</v>
      </c>
      <c r="AE211" s="63">
        <f>+[2]CAMEROUN!AT207</f>
        <v>1011.7896731319915</v>
      </c>
      <c r="AF211" s="63">
        <v>1032.4454505644401</v>
      </c>
      <c r="AG211" s="63">
        <v>794.33321902367959</v>
      </c>
      <c r="AH211" s="63">
        <v>731.78568520723377</v>
      </c>
      <c r="AI211" s="63">
        <v>731.78568520723377</v>
      </c>
      <c r="AJ211" s="2">
        <f>+[2]CAMEROUN!AU207</f>
        <v>708.03081298845689</v>
      </c>
      <c r="AK211" s="2">
        <v>738.8195320993658</v>
      </c>
      <c r="AL211" s="2">
        <v>824.63367505671295</v>
      </c>
      <c r="AM211" s="2">
        <v>709.4070441449278</v>
      </c>
      <c r="AN211" s="2">
        <v>709.4070441449278</v>
      </c>
      <c r="AO211" s="2">
        <f>+[2]CAMEROUN!AV207</f>
        <v>739.21312011778662</v>
      </c>
      <c r="AP211" s="2">
        <v>655.94760955677907</v>
      </c>
      <c r="AQ211" s="2">
        <v>531.62449537405826</v>
      </c>
      <c r="AR211" s="2">
        <v>627.28954901388272</v>
      </c>
      <c r="AS211" s="2">
        <f>+[2]CAMEROUN!AZ207</f>
        <v>695.42619542619536</v>
      </c>
      <c r="AT211" s="2">
        <v>1093.1568545058601</v>
      </c>
      <c r="AU211" s="2">
        <v>933.74137611354854</v>
      </c>
      <c r="AV211" s="2">
        <v>821.28508818690568</v>
      </c>
      <c r="AW211" s="2">
        <v>821.28508818690568</v>
      </c>
      <c r="AX211" s="2">
        <f>+[2]CAMEROUN!BE207</f>
        <v>928</v>
      </c>
      <c r="AY211" s="2"/>
      <c r="AZ211" s="2">
        <v>672.9707214386018</v>
      </c>
      <c r="BA211" s="2">
        <v>672.9707214386018</v>
      </c>
      <c r="BB211" s="2">
        <v>649.72842827580689</v>
      </c>
      <c r="BC211" s="2">
        <v>649.72842827580689</v>
      </c>
      <c r="BD211" s="2">
        <v>624.38031660813169</v>
      </c>
      <c r="BE211" s="2">
        <v>624.38031660813169</v>
      </c>
      <c r="BF211" s="2">
        <f>+[2]CAMEROUN!BL207</f>
        <v>722.2</v>
      </c>
      <c r="BG211" s="2">
        <v>586.07419800223454</v>
      </c>
      <c r="BH211" s="2">
        <v>586.07419800223454</v>
      </c>
      <c r="BI211" s="2">
        <v>660.5</v>
      </c>
      <c r="BJ211" s="2">
        <v>660.5</v>
      </c>
      <c r="BK211" s="2">
        <v>674.98590962740298</v>
      </c>
      <c r="BL211" s="2">
        <v>674.98590962740298</v>
      </c>
      <c r="BM211" s="2">
        <v>674.98590962740298</v>
      </c>
      <c r="BN211" s="2">
        <v>674.98590962740298</v>
      </c>
      <c r="BO211" s="2">
        <f>+[2]CAMEROUN!BU207</f>
        <v>690.57994703749114</v>
      </c>
      <c r="BP211" s="2">
        <v>704.25040167244117</v>
      </c>
      <c r="BQ211" s="2">
        <v>595.75262631629096</v>
      </c>
      <c r="BR211" s="2">
        <v>595.75262631629096</v>
      </c>
      <c r="BS211" s="2">
        <v>595.75262631629096</v>
      </c>
      <c r="BT211" s="2">
        <v>595.28981862191131</v>
      </c>
      <c r="BU211" s="2">
        <v>595.28981862191131</v>
      </c>
      <c r="BV211" s="2">
        <v>595.28981862191131</v>
      </c>
      <c r="BW211" s="2">
        <v>700.40660343353795</v>
      </c>
      <c r="BX211" s="2">
        <v>700.40660343353795</v>
      </c>
      <c r="BY211" s="2">
        <v>700.40660343353795</v>
      </c>
      <c r="BZ211" s="63">
        <v>700.40660343353795</v>
      </c>
      <c r="CA211" s="2">
        <f>+[2]CAMEROUN!CG207</f>
        <v>687.69781409334905</v>
      </c>
      <c r="CB211" s="2">
        <v>792.81778333936404</v>
      </c>
      <c r="CC211" s="2">
        <v>792.81778333936404</v>
      </c>
      <c r="CD211" s="2">
        <v>792.81778333936404</v>
      </c>
      <c r="CE211" s="2">
        <v>792.81778333936404</v>
      </c>
      <c r="CF211" s="2">
        <v>792.81778333936404</v>
      </c>
      <c r="CG211" s="2">
        <v>792.81778333936404</v>
      </c>
      <c r="CH211" s="2">
        <v>779.75215838890665</v>
      </c>
      <c r="CI211" s="2">
        <v>779.75215838890665</v>
      </c>
      <c r="CJ211" s="63">
        <v>786.8872650979747</v>
      </c>
      <c r="CK211" s="63">
        <v>786.8872650979747</v>
      </c>
      <c r="CL211" s="2">
        <f>+[2]CAMEROUN!CR207</f>
        <v>803.90768103553546</v>
      </c>
      <c r="CM211" s="2">
        <v>743.89469908598812</v>
      </c>
      <c r="CN211" s="2">
        <v>787.40613841725735</v>
      </c>
      <c r="CO211" s="2">
        <v>787.40613841725735</v>
      </c>
      <c r="CP211" s="2">
        <v>834.07487495212195</v>
      </c>
      <c r="CQ211" s="2">
        <v>848.88761163023821</v>
      </c>
      <c r="CR211" s="2">
        <v>863.70034830835459</v>
      </c>
      <c r="CS211" s="2">
        <v>857.03704582455634</v>
      </c>
      <c r="CT211" s="2">
        <v>871.84978250267272</v>
      </c>
      <c r="CU211" s="2">
        <v>886.6625191807891</v>
      </c>
      <c r="CV211" s="2">
        <v>794.09250853480842</v>
      </c>
      <c r="CW211" s="2">
        <v>807.81733324839365</v>
      </c>
      <c r="CX211" s="2">
        <v>794.09250853480842</v>
      </c>
      <c r="CY211" s="2">
        <v>807.81733324839365</v>
      </c>
      <c r="CZ211" s="2">
        <v>821.542157961979</v>
      </c>
      <c r="DA211" s="2">
        <f>+[2]CAMEROUN!DD207</f>
        <v>874.17710279635116</v>
      </c>
      <c r="DB211" s="63">
        <v>772.77853648899884</v>
      </c>
      <c r="DC211" s="63">
        <v>779.15048768894087</v>
      </c>
      <c r="DD211" s="63">
        <v>779.15048768894087</v>
      </c>
      <c r="DE211" s="63">
        <v>741.32874375232313</v>
      </c>
      <c r="DF211" s="63">
        <v>747.38360025346185</v>
      </c>
      <c r="DG211" s="63">
        <v>753.43845675460057</v>
      </c>
      <c r="DH211" s="63">
        <v>698.51030746744436</v>
      </c>
      <c r="DI211" s="63">
        <v>704.30693380039872</v>
      </c>
      <c r="DJ211" s="63">
        <v>710.10356013335308</v>
      </c>
      <c r="DK211" s="63">
        <v>714.62415950212142</v>
      </c>
      <c r="DL211" s="63">
        <v>714.62415950212142</v>
      </c>
      <c r="DM211" s="63">
        <v>710.28730289223699</v>
      </c>
      <c r="DN211" s="6">
        <f>+[2]CAMEROUN!DQ207</f>
        <v>709.40833408917615</v>
      </c>
      <c r="DO211" s="63">
        <v>710.28730289223699</v>
      </c>
      <c r="DP211" s="63">
        <v>922.08425513234295</v>
      </c>
      <c r="DQ211" s="63">
        <v>925.1045124912589</v>
      </c>
      <c r="DR211" s="63">
        <v>928.12476985017497</v>
      </c>
      <c r="DS211" s="63">
        <v>908.87258211580524</v>
      </c>
      <c r="DT211" s="63">
        <v>911.87076455879594</v>
      </c>
      <c r="DU211" s="63">
        <v>909.12768725911656</v>
      </c>
      <c r="DV211" s="64">
        <f>+[2]CAMEROUN!EA207</f>
        <v>985.5013846703431</v>
      </c>
      <c r="DW211" s="65">
        <f>+[2]CAMEROUN!EB207</f>
        <v>988.78650694420401</v>
      </c>
      <c r="DX211" s="66">
        <f>+[2]CAMEROUN!EC207</f>
        <v>992.07162921806503</v>
      </c>
      <c r="DZ211" s="63">
        <f>+[2]CAMEROUN!EE207</f>
        <v>1027.2957708159381</v>
      </c>
      <c r="EC211" s="63">
        <f>+[2]CAMEROUN!EH207</f>
        <v>999.09916596372284</v>
      </c>
      <c r="EF211" s="63">
        <f>+[2]CAMEROUN!EK207</f>
        <v>989.20709501358704</v>
      </c>
      <c r="EI211" s="63">
        <f>+[2]CAMEROUN!EN207</f>
        <v>979.4129653599872</v>
      </c>
      <c r="EL211" s="63">
        <f>+[2]CAMEROUN!EQ207</f>
        <v>969.71580728711604</v>
      </c>
      <c r="EO211" s="63">
        <f>+[2]CAMEROUN!ET207</f>
        <v>969.71580728711604</v>
      </c>
    </row>
    <row r="212" spans="1:145" ht="15.5" x14ac:dyDescent="0.35">
      <c r="A212" s="56" t="s">
        <v>71</v>
      </c>
      <c r="B212" s="57">
        <f>+[4]GABON!D67</f>
        <v>0</v>
      </c>
      <c r="C212" s="57">
        <f>+[4]GABON!E67</f>
        <v>0</v>
      </c>
      <c r="D212" s="57">
        <f>+[4]GABON!F67</f>
        <v>0</v>
      </c>
      <c r="E212" s="57">
        <f>+[4]GABON!G67</f>
        <v>0</v>
      </c>
      <c r="F212" s="57">
        <f>+[4]GABON!H67</f>
        <v>0</v>
      </c>
      <c r="G212" s="57">
        <f>+[4]GABON!I67</f>
        <v>0</v>
      </c>
      <c r="H212" s="57">
        <f>+[4]GABON!J67</f>
        <v>221</v>
      </c>
      <c r="I212" s="57">
        <f>+[4]GABON!K67</f>
        <v>527</v>
      </c>
      <c r="J212" s="57">
        <f>+[4]GABON!L67</f>
        <v>652</v>
      </c>
      <c r="K212" s="57">
        <f>+[4]GABON!M67</f>
        <v>594</v>
      </c>
      <c r="L212" s="57">
        <f>+[4]GABON!N67</f>
        <v>570</v>
      </c>
      <c r="M212" s="57">
        <f>+[4]GABON!O67</f>
        <v>408.56419266106974</v>
      </c>
      <c r="N212" s="57">
        <f>+[4]GABON!P67</f>
        <v>374.98941638718742</v>
      </c>
      <c r="O212" s="57">
        <f>+[4]GABON!Q67</f>
        <v>470.7</v>
      </c>
      <c r="P212" s="57">
        <f>+[4]GABON!R67</f>
        <v>418.34002859673558</v>
      </c>
      <c r="Q212" s="57">
        <f>+[4]GABON!S67</f>
        <v>528.75467698716977</v>
      </c>
      <c r="R212" s="57">
        <f>+[4]GABON!T67</f>
        <v>555.92999999999995</v>
      </c>
      <c r="S212" s="57">
        <f>+[4]GABON!U67</f>
        <v>608.62282063347664</v>
      </c>
      <c r="T212" s="57">
        <f>+[4]GABON!V67</f>
        <v>564.85599999999999</v>
      </c>
      <c r="U212" s="57">
        <f>+[4]GABON!W67</f>
        <v>786.22873230258494</v>
      </c>
      <c r="V212" s="57">
        <f>+[4]GABON!X67</f>
        <v>731.49812378379625</v>
      </c>
      <c r="W212" s="57">
        <f>+[4]GABON!Y67</f>
        <v>832.18781037458166</v>
      </c>
      <c r="X212" s="57">
        <f>+[4]GABON!Z67</f>
        <v>646.52295728541287</v>
      </c>
      <c r="Y212" s="57">
        <f>+[4]GABON!AA67</f>
        <v>717.40827478532469</v>
      </c>
      <c r="Z212" s="57">
        <f>+[4]GABON!AB67</f>
        <v>820.46555719401636</v>
      </c>
      <c r="AA212" s="57">
        <f>+[4]GABON!AC67</f>
        <v>622.53760231225317</v>
      </c>
      <c r="AB212" s="57" t="e">
        <f>+[4]GABON!#REF!</f>
        <v>#REF!</v>
      </c>
      <c r="AC212" s="57" t="e">
        <f>+[4]GABON!#REF!</f>
        <v>#REF!</v>
      </c>
      <c r="AD212" s="57" t="e">
        <f>+[4]GABON!#REF!</f>
        <v>#REF!</v>
      </c>
      <c r="AE212" s="57">
        <f>+[4]GABON!AD67</f>
        <v>498.62522457674731</v>
      </c>
      <c r="AF212" s="57">
        <v>1150.5725492050699</v>
      </c>
      <c r="AG212" s="57">
        <v>882.13926158025424</v>
      </c>
      <c r="AH212" s="57">
        <v>812.67768805784476</v>
      </c>
      <c r="AI212" s="57">
        <v>812.67768805784476</v>
      </c>
      <c r="AJ212" s="58">
        <f>+[4]GABON!AE67</f>
        <v>848.9282728502119</v>
      </c>
      <c r="AK212" s="58">
        <v>866.24508530333037</v>
      </c>
      <c r="AL212" s="58">
        <v>966.85974965660569</v>
      </c>
      <c r="AM212" s="58">
        <v>831.75977186734406</v>
      </c>
      <c r="AN212" s="58">
        <v>831.75977186734406</v>
      </c>
      <c r="AO212" s="58">
        <f>+[4]GABON!AF67</f>
        <v>1020.2320874418913</v>
      </c>
      <c r="AP212" s="58">
        <v>769.08009102093911</v>
      </c>
      <c r="AQ212" s="58">
        <v>623.31474241899855</v>
      </c>
      <c r="AR212" s="58">
        <v>735.47932250915403</v>
      </c>
      <c r="AS212" s="58">
        <f>+[4]GABON!AJ67</f>
        <v>1027.1872673227172</v>
      </c>
      <c r="AT212" s="58">
        <v>1281.6956123993552</v>
      </c>
      <c r="AU212" s="58">
        <v>1047.525261006539</v>
      </c>
      <c r="AV212" s="58">
        <v>921.36527133948834</v>
      </c>
      <c r="AW212" s="58">
        <v>921.36527133948834</v>
      </c>
      <c r="AX212" s="58">
        <f>+[4]GABON!AO67</f>
        <v>937.04955655972731</v>
      </c>
      <c r="AY212" s="58"/>
      <c r="AZ212" s="58">
        <v>754.97760799560365</v>
      </c>
      <c r="BA212" s="58">
        <v>754.97760799560365</v>
      </c>
      <c r="BB212" s="58">
        <v>728.90305476857986</v>
      </c>
      <c r="BC212" s="58">
        <v>728.90305476857986</v>
      </c>
      <c r="BD212" s="58">
        <v>700.46607214152368</v>
      </c>
      <c r="BE212" s="58">
        <v>700.46607214152368</v>
      </c>
      <c r="BF212" s="58">
        <f>+[4]GABON!AV67</f>
        <v>1044.6032329604063</v>
      </c>
      <c r="BG212" s="58">
        <v>657.4920453742767</v>
      </c>
      <c r="BH212" s="58">
        <v>657.4920453742767</v>
      </c>
      <c r="BI212" s="58">
        <v>730.42964401112226</v>
      </c>
      <c r="BJ212" s="58">
        <v>730.42964401112226</v>
      </c>
      <c r="BK212" s="58">
        <v>1162.4020147123442</v>
      </c>
      <c r="BL212" s="58">
        <v>1162.4020147123442</v>
      </c>
      <c r="BM212" s="58">
        <v>1164.747152796366</v>
      </c>
      <c r="BN212" s="58">
        <v>1164.747152796366</v>
      </c>
      <c r="BO212" s="58">
        <f>+[4]GABON!BE67</f>
        <v>1171.6161990686433</v>
      </c>
      <c r="BP212" s="58">
        <v>1191.8183685942167</v>
      </c>
      <c r="BQ212" s="58">
        <v>657.4920453742767</v>
      </c>
      <c r="BR212" s="58">
        <v>1008.2052086812276</v>
      </c>
      <c r="BS212" s="58">
        <v>1008.2052086812276</v>
      </c>
      <c r="BT212" s="58">
        <v>1008.2052086812276</v>
      </c>
      <c r="BU212" s="58">
        <v>1008.2052086812276</v>
      </c>
      <c r="BV212" s="58">
        <v>985.52059148590001</v>
      </c>
      <c r="BW212" s="58">
        <v>1087.5662796793504</v>
      </c>
      <c r="BX212" s="58">
        <v>1087.5662796793504</v>
      </c>
      <c r="BY212" s="58">
        <v>1050.4077651236394</v>
      </c>
      <c r="BZ212" s="57">
        <v>1235.7847262017649</v>
      </c>
      <c r="CA212" s="58">
        <f>+[4]GABON!BQ67</f>
        <v>1227.1123246403797</v>
      </c>
      <c r="CB212" s="58">
        <v>1414.6860048005708</v>
      </c>
      <c r="CC212" s="58">
        <v>1414.6860048005708</v>
      </c>
      <c r="CD212" s="58">
        <v>1414.6860048005708</v>
      </c>
      <c r="CE212" s="58">
        <v>1414.6860048005708</v>
      </c>
      <c r="CF212" s="58">
        <v>1414.6860048005708</v>
      </c>
      <c r="CG212" s="58">
        <v>1414.6860048005708</v>
      </c>
      <c r="CH212" s="58">
        <v>1391.372001066281</v>
      </c>
      <c r="CI212" s="58">
        <v>1391.372001066281</v>
      </c>
      <c r="CJ212" s="57">
        <v>1404.1037230535972</v>
      </c>
      <c r="CK212" s="57">
        <v>1404.1037230535972</v>
      </c>
      <c r="CL212" s="58">
        <f>+[4]GABON!CB67</f>
        <v>1399.8603527085893</v>
      </c>
      <c r="CM212" s="58">
        <v>1327.3887669492537</v>
      </c>
      <c r="CN212" s="58">
        <v>1405.0295887928369</v>
      </c>
      <c r="CO212" s="58">
        <v>1405.0295887928369</v>
      </c>
      <c r="CP212" s="58">
        <v>1488.3042198934581</v>
      </c>
      <c r="CQ212" s="58">
        <v>1514.7357300231411</v>
      </c>
      <c r="CR212" s="58">
        <v>1541.1672401528244</v>
      </c>
      <c r="CS212" s="58">
        <v>1529.2773948848767</v>
      </c>
      <c r="CT212" s="58">
        <v>1555.7089050145598</v>
      </c>
      <c r="CU212" s="58">
        <v>1582.1404151442432</v>
      </c>
      <c r="CV212" s="58">
        <v>1429.8187519095147</v>
      </c>
      <c r="CW212" s="58">
        <v>1441.4508602068588</v>
      </c>
      <c r="CX212" s="58">
        <v>1474.8539618244831</v>
      </c>
      <c r="CY212" s="58">
        <v>1486.486070121827</v>
      </c>
      <c r="CZ212" s="58">
        <v>1498.118178419171</v>
      </c>
      <c r="DA212" s="58">
        <f>+[4]GABON!CN67</f>
        <v>1385.2240752967236</v>
      </c>
      <c r="DB212" s="57">
        <v>1191.2443342423355</v>
      </c>
      <c r="DC212" s="57">
        <v>1201.0667483061191</v>
      </c>
      <c r="DD212" s="57">
        <v>1210.889162369903</v>
      </c>
      <c r="DE212" s="57">
        <v>1174.7121038406158</v>
      </c>
      <c r="DF212" s="57">
        <v>1184.3066504959957</v>
      </c>
      <c r="DG212" s="57">
        <v>1193.9011971513753</v>
      </c>
      <c r="DH212" s="57">
        <v>1106.8618608879694</v>
      </c>
      <c r="DI212" s="57">
        <v>1116.0472151213644</v>
      </c>
      <c r="DJ212" s="57">
        <v>1125.2325693547593</v>
      </c>
      <c r="DK212" s="57">
        <v>1107.1530203022953</v>
      </c>
      <c r="DL212" s="57">
        <v>1116.3383745356903</v>
      </c>
      <c r="DM212" s="57">
        <v>1125.5237287690852</v>
      </c>
      <c r="DN212" s="59">
        <f>+[4]GABON!DA67</f>
        <v>1163.5358577718337</v>
      </c>
      <c r="DO212" s="57">
        <v>1125.5237287690852</v>
      </c>
      <c r="DP212" s="57">
        <v>1501.3024644738766</v>
      </c>
      <c r="DQ212" s="57">
        <v>1506.2199324721075</v>
      </c>
      <c r="DR212" s="57">
        <v>1511.1374004703387</v>
      </c>
      <c r="DS212" s="57">
        <v>1490.6870819260505</v>
      </c>
      <c r="DT212" s="57">
        <v>1495.6045499242812</v>
      </c>
      <c r="DU212" s="57">
        <v>1491.105492547242</v>
      </c>
      <c r="DV212" s="60">
        <f>+[4]GABON!DK67</f>
        <v>1616.3697885223828</v>
      </c>
      <c r="DW212" s="61">
        <f>+[4]GABON!DL67</f>
        <v>1621.7578807946702</v>
      </c>
      <c r="DX212" s="62">
        <f>+[4]GABON!DM67</f>
        <v>1627.1459730669576</v>
      </c>
      <c r="DZ212" s="57">
        <f>+[4]GABON!DO67</f>
        <v>1684.9188379163377</v>
      </c>
      <c r="EC212" s="57">
        <f>+[4]GABON!DR67</f>
        <v>1638.6721852672702</v>
      </c>
      <c r="EF212" s="57">
        <f>+[4]GABON!DU67</f>
        <v>1622.4477081854161</v>
      </c>
      <c r="EI212" s="57">
        <f>+[4]GABON!DX67</f>
        <v>1606.383869490511</v>
      </c>
      <c r="EL212" s="57">
        <f>+[4]GABON!EA67</f>
        <v>1590.4790787034763</v>
      </c>
      <c r="EO212" s="57">
        <f>+[4]GABON!ED67</f>
        <v>1590.4790787034763</v>
      </c>
    </row>
    <row r="213" spans="1:145" ht="5.15" customHeight="1" x14ac:dyDescent="0.35">
      <c r="A213" s="56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7"/>
      <c r="AH213" s="57"/>
      <c r="AI213" s="57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7"/>
      <c r="CA213" s="58"/>
      <c r="CB213" s="58"/>
      <c r="CC213" s="58"/>
      <c r="CD213" s="58"/>
      <c r="CE213" s="58"/>
      <c r="CF213" s="58"/>
      <c r="CG213" s="58"/>
      <c r="CH213" s="58"/>
      <c r="CI213" s="58"/>
      <c r="CJ213" s="57"/>
      <c r="CK213" s="57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7"/>
      <c r="DC213" s="57"/>
      <c r="DD213" s="57"/>
      <c r="DE213" s="57"/>
      <c r="DF213" s="57"/>
      <c r="DG213" s="57"/>
      <c r="DH213" s="57"/>
      <c r="DI213" s="57"/>
      <c r="DJ213" s="57"/>
      <c r="DK213" s="57"/>
      <c r="DL213" s="57"/>
      <c r="DM213" s="57"/>
      <c r="DN213" s="59"/>
      <c r="DO213" s="57"/>
      <c r="DP213" s="57"/>
      <c r="DQ213" s="57"/>
      <c r="DR213" s="57"/>
      <c r="DS213" s="57"/>
      <c r="DT213" s="57"/>
      <c r="DU213" s="57"/>
      <c r="DV213" s="60"/>
      <c r="DW213" s="61"/>
      <c r="DX213" s="62"/>
      <c r="DZ213" s="57"/>
      <c r="EC213" s="57"/>
      <c r="EF213" s="57"/>
      <c r="EI213" s="57"/>
      <c r="EL213" s="57"/>
      <c r="EO213" s="57"/>
    </row>
    <row r="214" spans="1:145" ht="15.5" x14ac:dyDescent="0.35">
      <c r="A214" s="56" t="s">
        <v>117</v>
      </c>
      <c r="B214" s="57">
        <f t="shared" ref="B214:AE214" si="114">((B132*B215)+(B133*B216))/B131</f>
        <v>5400</v>
      </c>
      <c r="C214" s="57">
        <f t="shared" si="114"/>
        <v>5400</v>
      </c>
      <c r="D214" s="57">
        <f t="shared" si="114"/>
        <v>5400</v>
      </c>
      <c r="E214" s="57">
        <f t="shared" si="114"/>
        <v>5400</v>
      </c>
      <c r="F214" s="57">
        <f t="shared" si="114"/>
        <v>5400</v>
      </c>
      <c r="G214" s="57">
        <f t="shared" si="114"/>
        <v>5400</v>
      </c>
      <c r="H214" s="57">
        <f t="shared" si="114"/>
        <v>5400</v>
      </c>
      <c r="I214" s="57">
        <f t="shared" si="114"/>
        <v>5400</v>
      </c>
      <c r="J214" s="57">
        <f t="shared" si="114"/>
        <v>5400</v>
      </c>
      <c r="K214" s="57">
        <f t="shared" si="114"/>
        <v>5400</v>
      </c>
      <c r="L214" s="57">
        <f t="shared" si="114"/>
        <v>5400</v>
      </c>
      <c r="M214" s="57">
        <f t="shared" si="114"/>
        <v>5400</v>
      </c>
      <c r="N214" s="57">
        <f t="shared" si="114"/>
        <v>5361.3</v>
      </c>
      <c r="O214" s="57">
        <f t="shared" si="114"/>
        <v>5019.2</v>
      </c>
      <c r="P214" s="57">
        <f t="shared" si="114"/>
        <v>5400</v>
      </c>
      <c r="Q214" s="57">
        <f t="shared" si="114"/>
        <v>5121.6000000000004</v>
      </c>
      <c r="R214" s="57" t="e">
        <f t="shared" si="114"/>
        <v>#VALUE!</v>
      </c>
      <c r="S214" s="57" t="e">
        <f t="shared" si="114"/>
        <v>#VALUE!</v>
      </c>
      <c r="T214" s="57" t="e">
        <f t="shared" si="114"/>
        <v>#VALUE!</v>
      </c>
      <c r="U214" s="57" t="e">
        <f>((U132*U215)+(U133*U216))/U131</f>
        <v>#VALUE!</v>
      </c>
      <c r="V214" s="57" t="e">
        <f t="shared" si="114"/>
        <v>#VALUE!</v>
      </c>
      <c r="W214" s="57" t="e">
        <f t="shared" si="114"/>
        <v>#VALUE!</v>
      </c>
      <c r="X214" s="57" t="e">
        <f t="shared" si="114"/>
        <v>#VALUE!</v>
      </c>
      <c r="Y214" s="57" t="e">
        <f t="shared" si="114"/>
        <v>#VALUE!</v>
      </c>
      <c r="Z214" s="57" t="e">
        <f t="shared" si="114"/>
        <v>#VALUE!</v>
      </c>
      <c r="AA214" s="57">
        <f t="shared" si="114"/>
        <v>18700.833008780977</v>
      </c>
      <c r="AB214" s="57" t="e">
        <f t="shared" si="114"/>
        <v>#REF!</v>
      </c>
      <c r="AC214" s="57" t="e">
        <f t="shared" si="114"/>
        <v>#REF!</v>
      </c>
      <c r="AD214" s="57" t="e">
        <f t="shared" si="114"/>
        <v>#REF!</v>
      </c>
      <c r="AE214" s="57">
        <f t="shared" si="114"/>
        <v>15269.113522003767</v>
      </c>
      <c r="AF214" s="57">
        <v>7273.1196912169435</v>
      </c>
      <c r="AG214" s="57">
        <v>8540.4713916688015</v>
      </c>
      <c r="AH214" s="57">
        <v>8535.1504542481107</v>
      </c>
      <c r="AI214" s="57">
        <v>8535.1504542481107</v>
      </c>
      <c r="AJ214" s="58">
        <f>((AJ132*AJ215)+(AJ133*AJ216))/AJ131</f>
        <v>12307.158673468564</v>
      </c>
      <c r="AK214" s="58">
        <v>8796.2669502341087</v>
      </c>
      <c r="AL214" s="58">
        <v>9765.2610309064312</v>
      </c>
      <c r="AM214" s="58">
        <v>8373.5037347681191</v>
      </c>
      <c r="AN214" s="58">
        <v>8373.5037347681191</v>
      </c>
      <c r="AO214" s="58">
        <f>((AO132*AO215)+(AO133*AO216))/AO131</f>
        <v>17335.339933993342</v>
      </c>
      <c r="AP214" s="58">
        <v>7767.5005071694304</v>
      </c>
      <c r="AQ214" s="58">
        <v>7596.9106207892946</v>
      </c>
      <c r="AR214" s="58">
        <v>11154.506093874055</v>
      </c>
      <c r="AS214" s="58">
        <f>((AS132*AS215)+(AS133*AS216))/AS131</f>
        <v>22372.784710390777</v>
      </c>
      <c r="AT214" s="58">
        <v>11456.099455904703</v>
      </c>
      <c r="AU214" s="58">
        <v>11533.188633076319</v>
      </c>
      <c r="AV214" s="58">
        <v>10952.126088500321</v>
      </c>
      <c r="AW214" s="58">
        <v>10952.126088500321</v>
      </c>
      <c r="AX214" s="58">
        <f>((AX132*AX215)+(AX133*AX216))/AX131</f>
        <v>24206.019048588554</v>
      </c>
      <c r="AY214" s="58"/>
      <c r="AZ214" s="58">
        <v>16525.603108359119</v>
      </c>
      <c r="BA214" s="58">
        <v>16525.602856079688</v>
      </c>
      <c r="BB214" s="58">
        <v>16860.214557498293</v>
      </c>
      <c r="BC214" s="58">
        <v>16221.364437306102</v>
      </c>
      <c r="BD214" s="58">
        <v>17451.394094940642</v>
      </c>
      <c r="BE214" s="58">
        <v>16368.68626196552</v>
      </c>
      <c r="BF214" s="58">
        <f>((BF132*BF215)+(BF133*BF216))/BF131</f>
        <v>18561.881047800944</v>
      </c>
      <c r="BG214" s="58">
        <v>19754.556126105206</v>
      </c>
      <c r="BH214" s="58">
        <v>19799.666151631856</v>
      </c>
      <c r="BI214" s="58">
        <v>20057.611688404264</v>
      </c>
      <c r="BJ214" s="58">
        <v>20142.684434773335</v>
      </c>
      <c r="BK214" s="58">
        <v>20517.24866811261</v>
      </c>
      <c r="BL214" s="58">
        <v>20596.976232348938</v>
      </c>
      <c r="BM214" s="58">
        <v>20556.283244875929</v>
      </c>
      <c r="BN214" s="58">
        <v>20636.162492789572</v>
      </c>
      <c r="BO214" s="58">
        <f>((BO132*BO215)+(BO133*BO216))/BO131</f>
        <v>20623.989325702947</v>
      </c>
      <c r="BP214" s="58">
        <v>23285.300292656972</v>
      </c>
      <c r="BQ214" s="58">
        <v>21607.089950237383</v>
      </c>
      <c r="BR214" s="58">
        <v>24860.996037436485</v>
      </c>
      <c r="BS214" s="58">
        <v>25095.626626305329</v>
      </c>
      <c r="BT214" s="58">
        <v>25593.298219278648</v>
      </c>
      <c r="BU214" s="58">
        <v>24496.335175884011</v>
      </c>
      <c r="BV214" s="58">
        <v>22510.517115931161</v>
      </c>
      <c r="BW214" s="58">
        <v>27373.147780690815</v>
      </c>
      <c r="BX214" s="58">
        <v>27373.147780690815</v>
      </c>
      <c r="BY214" s="58">
        <v>25422.927842833004</v>
      </c>
      <c r="BZ214" s="57">
        <v>23224.996568068793</v>
      </c>
      <c r="CA214" s="58">
        <f>((CA132*CA215)+(CA133*CA216))/CA131</f>
        <v>24544.170825755267</v>
      </c>
      <c r="CB214" s="58">
        <v>23730.548353825252</v>
      </c>
      <c r="CC214" s="58">
        <v>23730.548353825252</v>
      </c>
      <c r="CD214" s="58">
        <v>23925.431198565526</v>
      </c>
      <c r="CE214" s="58">
        <v>19163.550257529761</v>
      </c>
      <c r="CF214" s="58">
        <v>19593.297579296359</v>
      </c>
      <c r="CG214" s="58">
        <v>19722.685658134571</v>
      </c>
      <c r="CH214" s="58">
        <v>18567.503025495345</v>
      </c>
      <c r="CI214" s="58">
        <v>18701.38703736449</v>
      </c>
      <c r="CJ214" s="57">
        <v>18737.40459483704</v>
      </c>
      <c r="CK214" s="57">
        <v>18872.513709709812</v>
      </c>
      <c r="CL214" s="58">
        <f>((CL132*CL215)+(CL133*CL216))/CL131</f>
        <v>25042.117308777717</v>
      </c>
      <c r="CM214" s="58">
        <v>18633.799212880855</v>
      </c>
      <c r="CN214" s="58">
        <v>19814.264238532385</v>
      </c>
      <c r="CO214" s="58">
        <v>19814.264238532385</v>
      </c>
      <c r="CP214" s="58">
        <v>19905.282192556049</v>
      </c>
      <c r="CQ214" s="58">
        <v>20545.895312636701</v>
      </c>
      <c r="CR214" s="58">
        <v>21215.594630700547</v>
      </c>
      <c r="CS214" s="58">
        <v>27372.390356380514</v>
      </c>
      <c r="CT214" s="58">
        <v>27097.37593121851</v>
      </c>
      <c r="CU214" s="58">
        <v>26742.18779950884</v>
      </c>
      <c r="CV214" s="58">
        <v>26477.808663582953</v>
      </c>
      <c r="CW214" s="58">
        <v>25893.202547875066</v>
      </c>
      <c r="CX214" s="58">
        <v>27029.247066800923</v>
      </c>
      <c r="CY214" s="58">
        <v>26399.678275652801</v>
      </c>
      <c r="CZ214" s="58">
        <v>25751.417729960525</v>
      </c>
      <c r="DA214" s="58">
        <f t="shared" ref="DA214" si="115">((DA132*DA215)+(DA133*DA216))/DA131</f>
        <v>25358.674067340482</v>
      </c>
      <c r="DB214" s="57">
        <v>28446.56344599733</v>
      </c>
      <c r="DC214" s="57">
        <v>28709.130783877932</v>
      </c>
      <c r="DD214" s="57">
        <v>28824.371842128596</v>
      </c>
      <c r="DE214" s="57">
        <v>26969.283760786875</v>
      </c>
      <c r="DF214" s="57">
        <v>27005.20067907542</v>
      </c>
      <c r="DG214" s="57">
        <v>27147.728714295448</v>
      </c>
      <c r="DH214" s="57">
        <v>28281.617966363236</v>
      </c>
      <c r="DI214" s="57">
        <v>27533.606226431362</v>
      </c>
      <c r="DJ214" s="57">
        <v>27539.325082467913</v>
      </c>
      <c r="DK214" s="57">
        <v>27502.27647677041</v>
      </c>
      <c r="DL214" s="57">
        <v>27540.789317392529</v>
      </c>
      <c r="DM214" s="57">
        <v>27546.45101712384</v>
      </c>
      <c r="DN214" s="59">
        <f t="shared" ref="DN214" si="116">((DN132*DN215)+(DN133*DN216))/DN131</f>
        <v>26211.033548280277</v>
      </c>
      <c r="DO214" s="57">
        <v>27546.45101712384</v>
      </c>
      <c r="DP214" s="57">
        <v>30021.710898423953</v>
      </c>
      <c r="DQ214" s="57">
        <v>29942.726345930183</v>
      </c>
      <c r="DR214" s="57">
        <v>29863.828650374329</v>
      </c>
      <c r="DS214" s="57">
        <v>30373.222342924</v>
      </c>
      <c r="DT214" s="57">
        <v>30669.270208830203</v>
      </c>
      <c r="DU214" s="57">
        <v>33733.694108574462</v>
      </c>
      <c r="DV214" s="60">
        <f>((DV132*DV215)+(DV133*DV216))/DV131</f>
        <v>35677.116049391836</v>
      </c>
      <c r="DW214" s="61">
        <f>((DW132*DW215)+(DW133*DW216))/DW131</f>
        <v>35606.008642445973</v>
      </c>
      <c r="DX214" s="62">
        <f>((DX132*DX215)+(DX133*DX216))/DX131</f>
        <v>35830.8809287115</v>
      </c>
      <c r="DZ214" s="57">
        <f>((DZ132*DZ215)+(DZ133*DZ216))/DZ131</f>
        <v>42407.115071118496</v>
      </c>
      <c r="EC214" s="57">
        <f>((EC132*EC215)+(EC133*EC216))/EC131</f>
        <v>44577.603314197237</v>
      </c>
      <c r="EF214" s="57">
        <f>((EF132*EF215)+(EF133*EF216))/EF131</f>
        <v>46301.755256810859</v>
      </c>
      <c r="EI214" s="57">
        <f>((EI132*EI215)+(EI133*EI216))/EI131</f>
        <v>46348.302553089961</v>
      </c>
      <c r="EL214" s="57">
        <f>((EL132*EL215)+(EL133*EL216))/EL131</f>
        <v>46350.477657603027</v>
      </c>
      <c r="EO214" s="57">
        <f>((EO132*EO215)+(EO133*EO216))/EO131</f>
        <v>46301.815782194128</v>
      </c>
    </row>
    <row r="215" spans="1:145" ht="15.5" x14ac:dyDescent="0.35">
      <c r="A215" s="56" t="s">
        <v>78</v>
      </c>
      <c r="B215" s="57">
        <f>+[7]RCA!D20</f>
        <v>5400</v>
      </c>
      <c r="C215" s="57">
        <f>+[7]RCA!E20</f>
        <v>5400</v>
      </c>
      <c r="D215" s="57">
        <f>+[7]RCA!F20</f>
        <v>5400</v>
      </c>
      <c r="E215" s="57">
        <f>+[7]RCA!G20</f>
        <v>5400</v>
      </c>
      <c r="F215" s="57">
        <f>+[7]RCA!H20</f>
        <v>5400</v>
      </c>
      <c r="G215" s="57">
        <f>+[7]RCA!I20</f>
        <v>5400</v>
      </c>
      <c r="H215" s="57">
        <f>+[7]RCA!J20</f>
        <v>5400</v>
      </c>
      <c r="I215" s="57">
        <f>+[7]RCA!K20</f>
        <v>5400</v>
      </c>
      <c r="J215" s="57">
        <f>+[7]RCA!L20</f>
        <v>5400</v>
      </c>
      <c r="K215" s="57">
        <f>+[7]RCA!M20</f>
        <v>5400</v>
      </c>
      <c r="L215" s="57">
        <f>+[7]RCA!N20</f>
        <v>5400</v>
      </c>
      <c r="M215" s="57">
        <f>+[7]RCA!O20</f>
        <v>5400</v>
      </c>
      <c r="N215" s="57">
        <f>+[7]RCA!P20</f>
        <v>5361.3</v>
      </c>
      <c r="O215" s="57">
        <f>+[7]RCA!Q20</f>
        <v>5019.2</v>
      </c>
      <c r="P215" s="57">
        <f>+[7]RCA!R20</f>
        <v>5400</v>
      </c>
      <c r="Q215" s="57">
        <f>+[7]RCA!S20</f>
        <v>5121.6000000000004</v>
      </c>
      <c r="R215" s="57">
        <f>+[7]RCA!T20</f>
        <v>3200</v>
      </c>
      <c r="S215" s="57">
        <f>+[7]RCA!U20</f>
        <v>4624.6000000000004</v>
      </c>
      <c r="T215" s="57">
        <f>+[7]RCA!V20</f>
        <v>5400</v>
      </c>
      <c r="U215" s="57">
        <f>+[7]RCA!W20</f>
        <v>5000</v>
      </c>
      <c r="V215" s="57">
        <f>+[7]RCA!X20</f>
        <v>6147</v>
      </c>
      <c r="W215" s="57">
        <f>+[7]RCA!Y20</f>
        <v>5847.6190476190477</v>
      </c>
      <c r="X215" s="57">
        <f>+[7]RCA!Z20</f>
        <v>7381.7292006525286</v>
      </c>
      <c r="Y215" s="57">
        <f>+[7]RCA!AA20</f>
        <v>12671.038110196065</v>
      </c>
      <c r="Z215" s="57">
        <f>+[7]RCA!AB20</f>
        <v>17180.110087923978</v>
      </c>
      <c r="AA215" s="57">
        <f>+[7]RCA!AC20</f>
        <v>17662.888031081668</v>
      </c>
      <c r="AB215" s="57" t="e">
        <f>+[7]RCA!#REF!</f>
        <v>#REF!</v>
      </c>
      <c r="AC215" s="57" t="e">
        <f>+[7]RCA!#REF!</f>
        <v>#REF!</v>
      </c>
      <c r="AD215" s="57" t="e">
        <f>+[7]RCA!#REF!</f>
        <v>#REF!</v>
      </c>
      <c r="AE215" s="57">
        <f>+[7]RCA!AD20</f>
        <v>5628.0077215178399</v>
      </c>
      <c r="AF215" s="57">
        <v>14296.400079119796</v>
      </c>
      <c r="AG215" s="57">
        <v>14445.616115615952</v>
      </c>
      <c r="AH215" s="57">
        <v>14449.237540153083</v>
      </c>
      <c r="AI215" s="57">
        <v>14449.237540153083</v>
      </c>
      <c r="AJ215" s="58">
        <f>+[7]RCA!AE20</f>
        <v>12307.158673468566</v>
      </c>
      <c r="AK215" s="58">
        <v>34504.505858019198</v>
      </c>
      <c r="AL215" s="58">
        <v>36566.576660426901</v>
      </c>
      <c r="AM215" s="58">
        <v>37206.310115303073</v>
      </c>
      <c r="AN215" s="58">
        <v>37206.310115303073</v>
      </c>
      <c r="AO215" s="58">
        <f>+[7]RCA!AF20</f>
        <v>23029.333333333332</v>
      </c>
      <c r="AP215" s="58">
        <v>21774.791240590708</v>
      </c>
      <c r="AQ215" s="58">
        <v>21172.436398642993</v>
      </c>
      <c r="AR215" s="58">
        <v>24432.680001234679</v>
      </c>
      <c r="AS215" s="58">
        <f>+[7]RCA!AJ20</f>
        <v>17225.131596966767</v>
      </c>
      <c r="AT215" s="58">
        <v>17560.909127713308</v>
      </c>
      <c r="AU215" s="58">
        <v>17332.122659229408</v>
      </c>
      <c r="AV215" s="58">
        <v>16705.166666666668</v>
      </c>
      <c r="AW215" s="58">
        <v>16705.166666666668</v>
      </c>
      <c r="AX215" s="58">
        <f>+[7]RCA!AO20</f>
        <v>16705.166666666668</v>
      </c>
      <c r="AY215" s="58"/>
      <c r="AZ215" s="58">
        <v>16525.607901672283</v>
      </c>
      <c r="BA215" s="58">
        <v>16525.607901672283</v>
      </c>
      <c r="BB215" s="58">
        <v>16860.219239341324</v>
      </c>
      <c r="BC215" s="58">
        <v>16221.368858450183</v>
      </c>
      <c r="BD215" s="58">
        <v>17451.398558144825</v>
      </c>
      <c r="BE215" s="58">
        <v>16368.690111165113</v>
      </c>
      <c r="BF215" s="58">
        <f>+[7]RCA!AV20</f>
        <v>16165.5</v>
      </c>
      <c r="BG215" s="58">
        <v>16451.717036607839</v>
      </c>
      <c r="BH215" s="58">
        <v>16353.977712573569</v>
      </c>
      <c r="BI215" s="58">
        <v>17388.084914836112</v>
      </c>
      <c r="BJ215" s="58">
        <v>17388.084914836112</v>
      </c>
      <c r="BK215" s="58">
        <v>18326.364317133917</v>
      </c>
      <c r="BL215" s="58">
        <v>18326.364317133917</v>
      </c>
      <c r="BM215" s="58">
        <v>18361.230681835219</v>
      </c>
      <c r="BN215" s="58">
        <v>18361.230681835219</v>
      </c>
      <c r="BO215" s="58">
        <f>+[7]RCA!BE20</f>
        <v>16968.3</v>
      </c>
      <c r="BP215" s="58">
        <v>20779.19431265055</v>
      </c>
      <c r="BQ215" s="58">
        <v>20779.19431265055</v>
      </c>
      <c r="BR215" s="58">
        <v>20080.925999788233</v>
      </c>
      <c r="BS215" s="58">
        <v>20080.925999788233</v>
      </c>
      <c r="BT215" s="58">
        <v>20080.925999788233</v>
      </c>
      <c r="BU215" s="58">
        <v>20080.925999788233</v>
      </c>
      <c r="BV215" s="58">
        <v>19629.105164792993</v>
      </c>
      <c r="BW215" s="58">
        <v>21339.836368417105</v>
      </c>
      <c r="BX215" s="58">
        <v>21339.836368417105</v>
      </c>
      <c r="BY215" s="58">
        <v>20610.725292496183</v>
      </c>
      <c r="BZ215" s="57">
        <v>16996.7738592307</v>
      </c>
      <c r="CA215" s="58">
        <f>+[7]RCA!BQ20</f>
        <v>16996.7738592307</v>
      </c>
      <c r="CB215" s="58">
        <v>16465.140674096772</v>
      </c>
      <c r="CC215" s="58">
        <v>16465.140674096772</v>
      </c>
      <c r="CD215" s="58">
        <v>16465.140674096772</v>
      </c>
      <c r="CE215" s="58">
        <v>16465.140674096772</v>
      </c>
      <c r="CF215" s="58">
        <v>16465.140674096772</v>
      </c>
      <c r="CG215" s="58">
        <v>16465.140674096772</v>
      </c>
      <c r="CH215" s="58">
        <v>16344.234933943162</v>
      </c>
      <c r="CI215" s="58">
        <v>16344.234933943162</v>
      </c>
      <c r="CJ215" s="57">
        <v>16493.792532568747</v>
      </c>
      <c r="CK215" s="57">
        <v>16493.792532568747</v>
      </c>
      <c r="CL215" s="58">
        <f>+[7]RCA!CB20</f>
        <v>17117.400000000001</v>
      </c>
      <c r="CM215" s="58">
        <v>16253.242631816978</v>
      </c>
      <c r="CN215" s="58">
        <v>18129.470577293308</v>
      </c>
      <c r="CO215" s="58">
        <v>18129.470577293308</v>
      </c>
      <c r="CP215" s="58">
        <v>18470.858690386678</v>
      </c>
      <c r="CQ215" s="58">
        <v>18798.891549565058</v>
      </c>
      <c r="CR215" s="58">
        <v>19126.924408743438</v>
      </c>
      <c r="CS215" s="58">
        <v>18979.36341357906</v>
      </c>
      <c r="CT215" s="58">
        <v>19307.39627275744</v>
      </c>
      <c r="CU215" s="58">
        <v>19635.429131935824</v>
      </c>
      <c r="CV215" s="58">
        <v>17703.599999999999</v>
      </c>
      <c r="CW215" s="58">
        <v>17703.599999999999</v>
      </c>
      <c r="CX215" s="58">
        <v>17703.599999999999</v>
      </c>
      <c r="CY215" s="58">
        <v>17703.599999999999</v>
      </c>
      <c r="CZ215" s="58">
        <v>17703.599999999999</v>
      </c>
      <c r="DA215" s="58">
        <f>+[7]RCA!CN20</f>
        <v>20391.5</v>
      </c>
      <c r="DB215" s="57">
        <v>20706.438951740969</v>
      </c>
      <c r="DC215" s="57">
        <v>20897.563428441543</v>
      </c>
      <c r="DD215" s="57">
        <v>21047.909146098402</v>
      </c>
      <c r="DE215" s="57">
        <v>20924.43455820161</v>
      </c>
      <c r="DF215" s="57">
        <v>21095.336401257227</v>
      </c>
      <c r="DG215" s="57">
        <v>21266.238244312848</v>
      </c>
      <c r="DH215" s="57">
        <v>21069.90621884897</v>
      </c>
      <c r="DI215" s="57">
        <v>21244.755998323057</v>
      </c>
      <c r="DJ215" s="57">
        <v>21419.605777797144</v>
      </c>
      <c r="DK215" s="57">
        <v>21075.448646293044</v>
      </c>
      <c r="DL215" s="57">
        <v>21250.298425767127</v>
      </c>
      <c r="DM215" s="57">
        <v>21425.148205241218</v>
      </c>
      <c r="DN215" s="59">
        <f>+[7]RCA!DA20</f>
        <v>21430.245767989582</v>
      </c>
      <c r="DO215" s="57">
        <v>21425.148205241218</v>
      </c>
      <c r="DP215" s="57">
        <v>23172.004118504985</v>
      </c>
      <c r="DQ215" s="57">
        <v>23096.598937829713</v>
      </c>
      <c r="DR215" s="57">
        <v>23021.193757154444</v>
      </c>
      <c r="DS215" s="57">
        <v>24620.304799999998</v>
      </c>
      <c r="DT215" s="57">
        <v>25122.76</v>
      </c>
      <c r="DU215" s="57">
        <v>25258.7</v>
      </c>
      <c r="DV215" s="60">
        <f>+[7]RCA!DN20</f>
        <v>25763.874</v>
      </c>
      <c r="DW215" s="61">
        <f>+[7]RCA!DM20</f>
        <v>25258.7</v>
      </c>
      <c r="DX215" s="62">
        <f>+[7]RCA!DN20</f>
        <v>25763.874</v>
      </c>
      <c r="DZ215" s="57">
        <f>+[7]RCA!DP20</f>
        <v>27845.800682654899</v>
      </c>
      <c r="EC215" s="57">
        <f>+[7]RCA!DS20</f>
        <v>28584.088474511951</v>
      </c>
      <c r="EF215" s="57">
        <f>+[7]RCA!DV20</f>
        <v>29063.939603765499</v>
      </c>
      <c r="EI215" s="57">
        <f>+[7]RCA!DY20</f>
        <v>29123.346982674197</v>
      </c>
      <c r="EL215" s="57">
        <f>+[7]RCA!EB20</f>
        <v>29155.1293519461</v>
      </c>
      <c r="EO215" s="57">
        <f>+[7]RCA!EE20</f>
        <v>29155.1293519461</v>
      </c>
    </row>
    <row r="216" spans="1:145" ht="15.5" x14ac:dyDescent="0.35">
      <c r="A216" s="56" t="s">
        <v>71</v>
      </c>
      <c r="B216" s="69">
        <f>+[4]GABON!D81</f>
        <v>0</v>
      </c>
      <c r="C216" s="69">
        <f>+[4]GABON!E81</f>
        <v>0</v>
      </c>
      <c r="D216" s="69">
        <f>+[4]GABON!F81</f>
        <v>0</v>
      </c>
      <c r="E216" s="69">
        <f>+[4]GABON!G81</f>
        <v>0</v>
      </c>
      <c r="F216" s="69">
        <f>+[4]GABON!H81</f>
        <v>0</v>
      </c>
      <c r="G216" s="69">
        <f>+[4]GABON!I81</f>
        <v>0</v>
      </c>
      <c r="H216" s="69">
        <f>+[4]GABON!J81</f>
        <v>0</v>
      </c>
      <c r="I216" s="69">
        <f>+[4]GABON!K81</f>
        <v>0</v>
      </c>
      <c r="J216" s="69">
        <f>+[4]GABON!L81</f>
        <v>0</v>
      </c>
      <c r="K216" s="69">
        <f>+[4]GABON!M81</f>
        <v>0</v>
      </c>
      <c r="L216" s="69">
        <f>+[4]GABON!N81</f>
        <v>0</v>
      </c>
      <c r="M216" s="69">
        <f>+[4]GABON!O81</f>
        <v>0</v>
      </c>
      <c r="N216" s="69">
        <f>+[4]GABON!P81</f>
        <v>0</v>
      </c>
      <c r="O216" s="69">
        <f>+[4]GABON!Q81</f>
        <v>0</v>
      </c>
      <c r="P216" s="69">
        <f>+[4]GABON!R81</f>
        <v>5400</v>
      </c>
      <c r="Q216" s="69">
        <f>+[4]GABON!S81</f>
        <v>0</v>
      </c>
      <c r="R216" s="69" t="str">
        <f>+[4]GABON!T81</f>
        <v>…</v>
      </c>
      <c r="S216" s="69" t="str">
        <f>+[4]GABON!U81</f>
        <v>…</v>
      </c>
      <c r="T216" s="69" t="str">
        <f>+[4]GABON!V81</f>
        <v>…</v>
      </c>
      <c r="U216" s="69" t="str">
        <f>+[4]GABON!W81</f>
        <v>…</v>
      </c>
      <c r="V216" s="69" t="str">
        <f>+[4]GABON!X81</f>
        <v>…</v>
      </c>
      <c r="W216" s="69" t="str">
        <f>+[4]GABON!Y81</f>
        <v>…</v>
      </c>
      <c r="X216" s="69" t="str">
        <f>+[4]GABON!Z81</f>
        <v>…</v>
      </c>
      <c r="Y216" s="69" t="str">
        <f>+[4]GABON!AA81</f>
        <v>…</v>
      </c>
      <c r="Z216" s="69" t="str">
        <f>+[4]GABON!AB81</f>
        <v>…</v>
      </c>
      <c r="AA216" s="69">
        <f>+[4]GABON!AC81</f>
        <v>18758.988455325602</v>
      </c>
      <c r="AB216" s="69" t="e">
        <f>+[4]GABON!#REF!</f>
        <v>#REF!</v>
      </c>
      <c r="AC216" s="69" t="e">
        <f>+[4]GABON!#REF!</f>
        <v>#REF!</v>
      </c>
      <c r="AD216" s="69" t="e">
        <f>+[4]GABON!#REF!</f>
        <v>#REF!</v>
      </c>
      <c r="AE216" s="69">
        <f>+[4]GABON!AD81</f>
        <v>15353.209115294787</v>
      </c>
      <c r="AF216" s="69">
        <v>7225.8323770791503</v>
      </c>
      <c r="AG216" s="69">
        <v>8520.9166578375243</v>
      </c>
      <c r="AH216" s="69">
        <v>8523.0527977166785</v>
      </c>
      <c r="AI216" s="69">
        <v>8523.0527977166785</v>
      </c>
      <c r="AJ216" s="70">
        <f>+[4]GABON!AE81</f>
        <v>12307.158673468566</v>
      </c>
      <c r="AK216" s="70">
        <v>8636.4872804973602</v>
      </c>
      <c r="AL216" s="70">
        <v>9598.6875041045078</v>
      </c>
      <c r="AM216" s="70">
        <v>8119.085947575848</v>
      </c>
      <c r="AN216" s="70">
        <v>8119.085947575848</v>
      </c>
      <c r="AO216" s="70">
        <f>+[4]GABON!AF81</f>
        <v>17278.39999999994</v>
      </c>
      <c r="AP216" s="70">
        <v>7605.8778813222634</v>
      </c>
      <c r="AQ216" s="70">
        <v>7388.0563780530838</v>
      </c>
      <c r="AR216" s="70">
        <v>10907.1235</v>
      </c>
      <c r="AS216" s="70">
        <f>+[4]GABON!AJ81</f>
        <v>23803.896410845122</v>
      </c>
      <c r="AT216" s="70">
        <v>11307.815963455691</v>
      </c>
      <c r="AU216" s="70">
        <v>11311.397087912404</v>
      </c>
      <c r="AV216" s="70">
        <v>10482.580814858849</v>
      </c>
      <c r="AW216" s="70">
        <v>10482.580814858849</v>
      </c>
      <c r="AX216" s="70">
        <f>+[4]GABON!AO81</f>
        <v>28101.802757158006</v>
      </c>
      <c r="AY216" s="70"/>
      <c r="AZ216" s="70">
        <v>10440.517219571635</v>
      </c>
      <c r="BA216" s="70">
        <v>10440.517219571635</v>
      </c>
      <c r="BB216" s="70">
        <v>10651.687775442388</v>
      </c>
      <c r="BC216" s="70">
        <v>10651.687775442388</v>
      </c>
      <c r="BD216" s="70">
        <v>11459.381160014143</v>
      </c>
      <c r="BE216" s="70">
        <v>11459.381160014143</v>
      </c>
      <c r="BF216" s="70">
        <f>+[4]GABON!AV81</f>
        <v>22656.170248120892</v>
      </c>
      <c r="BG216" s="70">
        <v>24816.244225711886</v>
      </c>
      <c r="BH216" s="70">
        <v>24816.244225711886</v>
      </c>
      <c r="BI216" s="70">
        <v>24370.485262241753</v>
      </c>
      <c r="BJ216" s="70">
        <v>24370.485262241753</v>
      </c>
      <c r="BK216" s="70">
        <v>25684.65126337406</v>
      </c>
      <c r="BL216" s="70">
        <v>25684.65126337406</v>
      </c>
      <c r="BM216" s="70">
        <v>25733.516952316917</v>
      </c>
      <c r="BN216" s="70">
        <v>25733.516952316917</v>
      </c>
      <c r="BO216" s="70">
        <f>+[4]GABON!BE81</f>
        <v>26226.383166983382</v>
      </c>
      <c r="BP216" s="70">
        <v>32116.541547755049</v>
      </c>
      <c r="BQ216" s="70">
        <v>24816.244225711886</v>
      </c>
      <c r="BR216" s="70">
        <v>31037.290690185928</v>
      </c>
      <c r="BS216" s="70">
        <v>31037.290690185928</v>
      </c>
      <c r="BT216" s="70">
        <v>31037.290690185928</v>
      </c>
      <c r="BU216" s="70">
        <v>31037.290690185928</v>
      </c>
      <c r="BV216" s="70">
        <v>30338.951649656738</v>
      </c>
      <c r="BW216" s="70">
        <v>32983.075813064999</v>
      </c>
      <c r="BX216" s="70">
        <v>32983.075813064999</v>
      </c>
      <c r="BY216" s="70">
        <v>31856.154056118608</v>
      </c>
      <c r="BZ216" s="69">
        <v>32851.534619875762</v>
      </c>
      <c r="CA216" s="70">
        <f>+[4]GABON!BQ81</f>
        <v>32702.051436082496</v>
      </c>
      <c r="CB216" s="70">
        <v>31679.181101431648</v>
      </c>
      <c r="CC216" s="70">
        <v>31679.181101431648</v>
      </c>
      <c r="CD216" s="70">
        <v>31679.181101431648</v>
      </c>
      <c r="CE216" s="70">
        <v>31679.181101431648</v>
      </c>
      <c r="CF216" s="70">
        <v>31679.181101431648</v>
      </c>
      <c r="CG216" s="70">
        <v>31679.181101431648</v>
      </c>
      <c r="CH216" s="70">
        <v>31446.556618328716</v>
      </c>
      <c r="CI216" s="70">
        <v>31446.556618328716</v>
      </c>
      <c r="CJ216" s="69">
        <v>31734.307712943344</v>
      </c>
      <c r="CK216" s="69">
        <v>31734.307712943344</v>
      </c>
      <c r="CL216" s="70">
        <f>+[4]GABON!CB81</f>
        <v>32073.473291701848</v>
      </c>
      <c r="CM216" s="70">
        <v>31271.486044991529</v>
      </c>
      <c r="CN216" s="70">
        <v>34010.159053495059</v>
      </c>
      <c r="CO216" s="70">
        <v>34010.159053495059</v>
      </c>
      <c r="CP216" s="70">
        <v>34650.589449726271</v>
      </c>
      <c r="CQ216" s="70">
        <v>35265.965925716831</v>
      </c>
      <c r="CR216" s="70">
        <v>35881.342401707407</v>
      </c>
      <c r="CS216" s="70">
        <v>35604.523898142375</v>
      </c>
      <c r="CT216" s="70">
        <v>36219.900374132951</v>
      </c>
      <c r="CU216" s="70">
        <v>36835.276850123519</v>
      </c>
      <c r="CV216" s="70">
        <v>35490.008021606722</v>
      </c>
      <c r="CW216" s="70">
        <v>35778.732460441788</v>
      </c>
      <c r="CX216" s="70">
        <v>36607.841984129904</v>
      </c>
      <c r="CY216" s="70">
        <v>36896.566422964977</v>
      </c>
      <c r="CZ216" s="70">
        <v>37185.290861800044</v>
      </c>
      <c r="DA216" s="70">
        <f>+[4]GABON!CN81</f>
        <v>36054.377160733777</v>
      </c>
      <c r="DB216" s="69">
        <v>38931.979596877005</v>
      </c>
      <c r="DC216" s="69">
        <v>39291.329374243956</v>
      </c>
      <c r="DD216" s="69">
        <v>39574.00745452306</v>
      </c>
      <c r="DE216" s="69">
        <v>36996.663091802599</v>
      </c>
      <c r="DF216" s="69">
        <v>37298.836031850748</v>
      </c>
      <c r="DG216" s="69">
        <v>37601.008971898897</v>
      </c>
      <c r="DH216" s="69">
        <v>37253.872719303181</v>
      </c>
      <c r="DI216" s="69">
        <v>37563.026037873657</v>
      </c>
      <c r="DJ216" s="69">
        <v>37872.179356444132</v>
      </c>
      <c r="DK216" s="69">
        <v>37263.672330388908</v>
      </c>
      <c r="DL216" s="69">
        <v>37572.825648959384</v>
      </c>
      <c r="DM216" s="69">
        <v>37881.97896752986</v>
      </c>
      <c r="DN216" s="71">
        <f>+[4]GABON!DA81</f>
        <v>37890.992009725393</v>
      </c>
      <c r="DO216" s="69">
        <v>37881.97896752986</v>
      </c>
      <c r="DP216" s="69">
        <v>40703.960101550947</v>
      </c>
      <c r="DQ216" s="69">
        <v>40837.28461538953</v>
      </c>
      <c r="DR216" s="69">
        <v>40970.609129228113</v>
      </c>
      <c r="DS216" s="69">
        <v>40416.151270276765</v>
      </c>
      <c r="DT216" s="69">
        <v>40549.475784115341</v>
      </c>
      <c r="DU216" s="69">
        <v>41702.939377159724</v>
      </c>
      <c r="DV216" s="72">
        <f>+[4]GABON!DK81</f>
        <v>45185.214510828948</v>
      </c>
      <c r="DW216" s="73">
        <f>+[4]GABON!DL81</f>
        <v>45335.837287161594</v>
      </c>
      <c r="DX216" s="74">
        <f>+[4]GABON!DM81</f>
        <v>45486.460063494233</v>
      </c>
      <c r="DZ216" s="69">
        <f>+[4]GABON!DO81</f>
        <v>49979.32153592923</v>
      </c>
      <c r="EC216" s="69">
        <f>+[4]GABON!DR81</f>
        <v>51304.444966775998</v>
      </c>
      <c r="EF216" s="69">
        <f>+[4]GABON!DU81</f>
        <v>52165.710697708295</v>
      </c>
      <c r="EI216" s="69">
        <f>+[4]GABON!DX81</f>
        <v>52272.338642292205</v>
      </c>
      <c r="EL216" s="69">
        <f>+[4]GABON!EA81</f>
        <v>52329.383554417989</v>
      </c>
      <c r="EO216" s="69">
        <f>+[4]GABON!ED81</f>
        <v>52329.383554417989</v>
      </c>
    </row>
    <row r="217" spans="1:145" ht="12" customHeight="1" x14ac:dyDescent="0.35">
      <c r="A217" s="2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8"/>
      <c r="Y217" s="58"/>
      <c r="Z217" s="57"/>
      <c r="AA217" s="57"/>
      <c r="AB217" s="57"/>
      <c r="AC217" s="57"/>
      <c r="AD217" s="57"/>
      <c r="AE217" s="57"/>
      <c r="AF217" s="57"/>
      <c r="AG217" s="57"/>
      <c r="AH217" s="57"/>
      <c r="AI217" s="57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7"/>
      <c r="CA217" s="58"/>
      <c r="CB217" s="58"/>
      <c r="CC217" s="58"/>
      <c r="CD217" s="58"/>
      <c r="CE217" s="58"/>
      <c r="CF217" s="58"/>
      <c r="CG217" s="58"/>
      <c r="CH217" s="58"/>
      <c r="CI217" s="58"/>
      <c r="CJ217" s="57"/>
      <c r="CK217" s="57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7"/>
      <c r="DC217" s="57"/>
      <c r="DD217" s="57"/>
      <c r="DE217" s="57"/>
      <c r="DF217" s="57"/>
      <c r="DG217" s="57"/>
      <c r="DH217" s="57"/>
      <c r="DI217" s="57"/>
      <c r="DJ217" s="57"/>
      <c r="DK217" s="57"/>
      <c r="DL217" s="57"/>
      <c r="DM217" s="57"/>
      <c r="DN217" s="59"/>
      <c r="DO217" s="57"/>
      <c r="DP217" s="57"/>
      <c r="DQ217" s="57"/>
      <c r="DR217" s="57"/>
      <c r="DS217" s="57"/>
      <c r="DT217" s="57"/>
      <c r="DU217" s="57"/>
      <c r="DV217" s="60"/>
      <c r="DW217" s="61"/>
      <c r="DX217" s="62"/>
      <c r="DZ217" s="57"/>
      <c r="EC217" s="57"/>
      <c r="EF217" s="57"/>
      <c r="EI217" s="57"/>
      <c r="EL217" s="57"/>
      <c r="EO217" s="57"/>
    </row>
    <row r="218" spans="1:145" ht="12.65" customHeight="1" x14ac:dyDescent="0.35">
      <c r="A218" s="27" t="s">
        <v>118</v>
      </c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8"/>
      <c r="Y218" s="58"/>
      <c r="Z218" s="57"/>
      <c r="AA218" s="57"/>
      <c r="AB218" s="57"/>
      <c r="AC218" s="57"/>
      <c r="AD218" s="57"/>
      <c r="AE218" s="57">
        <f>AE219+AE220</f>
        <v>0</v>
      </c>
      <c r="AF218" s="57"/>
      <c r="AG218" s="57"/>
      <c r="AH218" s="57"/>
      <c r="AI218" s="57"/>
      <c r="AJ218" s="58">
        <f t="shared" ref="AJ218:AY218" si="117">AJ219+AJ220</f>
        <v>0</v>
      </c>
      <c r="AK218" s="58">
        <f t="shared" si="117"/>
        <v>0</v>
      </c>
      <c r="AL218" s="58">
        <f t="shared" si="117"/>
        <v>0</v>
      </c>
      <c r="AM218" s="58">
        <f t="shared" si="117"/>
        <v>0</v>
      </c>
      <c r="AN218" s="58">
        <f t="shared" si="117"/>
        <v>0</v>
      </c>
      <c r="AO218" s="58">
        <f t="shared" si="117"/>
        <v>0</v>
      </c>
      <c r="AP218" s="58">
        <f t="shared" si="117"/>
        <v>0</v>
      </c>
      <c r="AQ218" s="58">
        <f t="shared" si="117"/>
        <v>0</v>
      </c>
      <c r="AR218" s="58">
        <f t="shared" si="117"/>
        <v>0</v>
      </c>
      <c r="AS218" s="58">
        <f t="shared" si="117"/>
        <v>343.32435433026279</v>
      </c>
      <c r="AT218" s="58">
        <f t="shared" si="117"/>
        <v>0</v>
      </c>
      <c r="AU218" s="58">
        <f t="shared" si="117"/>
        <v>0</v>
      </c>
      <c r="AV218" s="58">
        <f t="shared" si="117"/>
        <v>0</v>
      </c>
      <c r="AW218" s="58">
        <f t="shared" si="117"/>
        <v>0</v>
      </c>
      <c r="AX218" s="58">
        <f t="shared" si="117"/>
        <v>376.28290700409048</v>
      </c>
      <c r="AY218" s="58">
        <f t="shared" si="117"/>
        <v>0</v>
      </c>
      <c r="AZ218" s="58">
        <v>339.70829388298614</v>
      </c>
      <c r="BA218" s="58">
        <v>339.70829388298614</v>
      </c>
      <c r="BB218" s="58">
        <v>339.70829388298614</v>
      </c>
      <c r="BC218" s="58">
        <v>339.70829388298614</v>
      </c>
      <c r="BD218" s="58">
        <v>339.70829388298614</v>
      </c>
      <c r="BE218" s="58">
        <v>339.70829388298614</v>
      </c>
      <c r="BF218" s="58">
        <f>BF219+BF220</f>
        <v>339.70829388298614</v>
      </c>
      <c r="BG218" s="58">
        <v>295.06539964527343</v>
      </c>
      <c r="BH218" s="58">
        <v>339.70829388298614</v>
      </c>
      <c r="BI218" s="58">
        <v>295.06539964527343</v>
      </c>
      <c r="BJ218" s="58">
        <v>339.70829388298614</v>
      </c>
      <c r="BK218" s="58">
        <v>295.06539964527343</v>
      </c>
      <c r="BL218" s="58">
        <v>339.70829388298614</v>
      </c>
      <c r="BM218" s="58">
        <v>295.06539964527343</v>
      </c>
      <c r="BN218" s="58">
        <v>339.70829388298614</v>
      </c>
      <c r="BO218" s="58">
        <f>BO219+BO220</f>
        <v>339.70829388298614</v>
      </c>
      <c r="BP218" s="58">
        <v>366.48198307522313</v>
      </c>
      <c r="BQ218" s="58">
        <v>295.06539964527343</v>
      </c>
      <c r="BR218" s="58">
        <v>339.70829388298614</v>
      </c>
      <c r="BS218" s="58">
        <v>339.70829388298614</v>
      </c>
      <c r="BT218" s="58">
        <v>295.06539964527343</v>
      </c>
      <c r="BU218" s="58">
        <v>339.70829388298614</v>
      </c>
      <c r="BV218" s="58">
        <v>339.70829388298614</v>
      </c>
      <c r="BW218" s="58">
        <v>295.06539964527343</v>
      </c>
      <c r="BX218" s="58">
        <v>339.70829388298614</v>
      </c>
      <c r="BY218" s="58">
        <v>339.70829388298614</v>
      </c>
      <c r="BZ218" s="57">
        <v>295.06539964527343</v>
      </c>
      <c r="CA218" s="58">
        <f>CA219+CA220</f>
        <v>339.70829388298614</v>
      </c>
      <c r="CB218" s="58">
        <v>343.32435433026279</v>
      </c>
      <c r="CC218" s="58">
        <v>343.32435433026279</v>
      </c>
      <c r="CD218" s="58">
        <v>343.32435433026279</v>
      </c>
      <c r="CE218" s="58">
        <v>343.32435433026279</v>
      </c>
      <c r="CF218" s="58">
        <v>343.32435433026279</v>
      </c>
      <c r="CG218" s="58">
        <v>343.32435433026279</v>
      </c>
      <c r="CH218" s="58">
        <v>343.32435433026279</v>
      </c>
      <c r="CI218" s="58">
        <v>343.32435433026279</v>
      </c>
      <c r="CJ218" s="57">
        <v>343.32435433026279</v>
      </c>
      <c r="CK218" s="57">
        <v>343.32435433026279</v>
      </c>
      <c r="CL218" s="58">
        <f>CL219+CL220</f>
        <v>343.32435433026279</v>
      </c>
      <c r="CM218" s="58">
        <v>343.32435433026279</v>
      </c>
      <c r="CN218" s="58">
        <v>343.32435433026279</v>
      </c>
      <c r="CO218" s="58">
        <v>343.32435433026279</v>
      </c>
      <c r="CP218" s="58">
        <v>343.32435433026279</v>
      </c>
      <c r="CQ218" s="58">
        <v>343.32435433026279</v>
      </c>
      <c r="CR218" s="58">
        <v>343.32435433026279</v>
      </c>
      <c r="CS218" s="58">
        <v>343.32435433026279</v>
      </c>
      <c r="CT218" s="58">
        <v>343.32435433026279</v>
      </c>
      <c r="CU218" s="58">
        <v>343.32435433026279</v>
      </c>
      <c r="CV218" s="58">
        <v>343.32435433026279</v>
      </c>
      <c r="CW218" s="58">
        <v>343.32435433026279</v>
      </c>
      <c r="CX218" s="58">
        <v>343.32435433026279</v>
      </c>
      <c r="CY218" s="58">
        <v>343.32435433026279</v>
      </c>
      <c r="CZ218" s="58">
        <v>343.32435433026279</v>
      </c>
      <c r="DA218" s="58">
        <f t="shared" ref="DA218" si="118">DA219+DA220</f>
        <v>343.32435433026279</v>
      </c>
      <c r="DB218" s="57">
        <v>343.32435433026279</v>
      </c>
      <c r="DC218" s="57">
        <v>343.32435433026279</v>
      </c>
      <c r="DD218" s="57">
        <v>343.32435433026279</v>
      </c>
      <c r="DE218" s="57">
        <v>343.32435433026279</v>
      </c>
      <c r="DF218" s="57">
        <v>343.32435433026279</v>
      </c>
      <c r="DG218" s="57">
        <v>343.32435433026279</v>
      </c>
      <c r="DH218" s="57">
        <v>343.32435433026279</v>
      </c>
      <c r="DI218" s="57">
        <v>343.32435433026279</v>
      </c>
      <c r="DJ218" s="57">
        <v>343.32435433026279</v>
      </c>
      <c r="DK218" s="57">
        <v>343.32435433026279</v>
      </c>
      <c r="DL218" s="57">
        <v>343.32435433026279</v>
      </c>
      <c r="DM218" s="57">
        <v>343.32435433026279</v>
      </c>
      <c r="DN218" s="59">
        <f t="shared" ref="DN218" si="119">DN219+DN220</f>
        <v>343.32435433026279</v>
      </c>
      <c r="DO218" s="57">
        <v>343.32435433026279</v>
      </c>
      <c r="DP218" s="57">
        <v>343.32435433026279</v>
      </c>
      <c r="DQ218" s="57">
        <v>343.32435433026279</v>
      </c>
      <c r="DR218" s="57">
        <v>343.32435433026279</v>
      </c>
      <c r="DS218" s="57">
        <v>343.32435433026279</v>
      </c>
      <c r="DT218" s="57">
        <v>343.32435433026279</v>
      </c>
      <c r="DU218" s="57">
        <v>343.32435433026279</v>
      </c>
      <c r="DV218" s="60">
        <f>DV219+DV220</f>
        <v>343.32435433026279</v>
      </c>
      <c r="DW218" s="61">
        <f>DW219+DW220</f>
        <v>343.32435433026279</v>
      </c>
      <c r="DX218" s="62">
        <f>DX219+DX220</f>
        <v>343.32435433026279</v>
      </c>
      <c r="DZ218" s="57">
        <f>DZ219+DZ220</f>
        <v>343.32435433026279</v>
      </c>
      <c r="EC218" s="57">
        <f>EC219+EC220</f>
        <v>343.32435433026279</v>
      </c>
      <c r="EF218" s="57">
        <f>EF219+EF220</f>
        <v>343.32435433026279</v>
      </c>
      <c r="EI218" s="57">
        <f>EI219+EI220</f>
        <v>343.32435433026279</v>
      </c>
      <c r="EL218" s="57">
        <f>EL219+EL220</f>
        <v>343.32435433026279</v>
      </c>
      <c r="EO218" s="57">
        <f>EO219+EO220</f>
        <v>343.32435433026279</v>
      </c>
    </row>
    <row r="219" spans="1:145" ht="12.65" customHeight="1" x14ac:dyDescent="0.35">
      <c r="A219" s="27" t="s">
        <v>69</v>
      </c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8"/>
      <c r="Y219" s="58"/>
      <c r="Z219" s="57"/>
      <c r="AA219" s="57"/>
      <c r="AB219" s="57"/>
      <c r="AC219" s="57"/>
      <c r="AD219" s="57"/>
      <c r="AE219" s="57"/>
      <c r="AF219" s="57"/>
      <c r="AG219" s="57"/>
      <c r="AH219" s="57"/>
      <c r="AI219" s="57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7"/>
      <c r="CA219" s="58"/>
      <c r="CB219" s="58"/>
      <c r="CC219" s="58"/>
      <c r="CD219" s="58"/>
      <c r="CE219" s="58"/>
      <c r="CF219" s="58"/>
      <c r="CG219" s="58"/>
      <c r="CH219" s="58"/>
      <c r="CI219" s="58"/>
      <c r="CJ219" s="57"/>
      <c r="CK219" s="57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7"/>
      <c r="DC219" s="57"/>
      <c r="DD219" s="57"/>
      <c r="DE219" s="57"/>
      <c r="DF219" s="57"/>
      <c r="DG219" s="57"/>
      <c r="DH219" s="57"/>
      <c r="DI219" s="57"/>
      <c r="DJ219" s="57"/>
      <c r="DK219" s="57"/>
      <c r="DL219" s="57"/>
      <c r="DM219" s="57"/>
      <c r="DN219" s="59"/>
      <c r="DO219" s="57"/>
      <c r="DP219" s="57"/>
      <c r="DQ219" s="57"/>
      <c r="DR219" s="57"/>
      <c r="DS219" s="57"/>
      <c r="DT219" s="57"/>
      <c r="DU219" s="57"/>
      <c r="DV219" s="60"/>
      <c r="DW219" s="61"/>
      <c r="DX219" s="62"/>
      <c r="DZ219" s="57"/>
      <c r="EC219" s="57"/>
      <c r="EF219" s="57"/>
      <c r="EI219" s="57"/>
      <c r="EL219" s="57"/>
      <c r="EO219" s="57"/>
    </row>
    <row r="220" spans="1:145" ht="12.65" customHeight="1" x14ac:dyDescent="0.35">
      <c r="A220" s="27" t="s">
        <v>71</v>
      </c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8"/>
      <c r="Y220" s="58"/>
      <c r="Z220" s="57"/>
      <c r="AA220" s="57"/>
      <c r="AB220" s="57"/>
      <c r="AC220" s="57"/>
      <c r="AD220" s="57"/>
      <c r="AE220" s="57"/>
      <c r="AF220" s="57"/>
      <c r="AG220" s="57"/>
      <c r="AH220" s="57"/>
      <c r="AI220" s="57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>
        <f>[4]GABON!BM75</f>
        <v>343.32435433026279</v>
      </c>
      <c r="AT220" s="58"/>
      <c r="AU220" s="58"/>
      <c r="AV220" s="58"/>
      <c r="AW220" s="58"/>
      <c r="AX220" s="58">
        <f>[4]GABON!$AO$75</f>
        <v>376.28290700409048</v>
      </c>
      <c r="AY220" s="58"/>
      <c r="AZ220" s="58">
        <v>339.70829388298614</v>
      </c>
      <c r="BA220" s="58">
        <v>339.70829388298614</v>
      </c>
      <c r="BB220" s="58">
        <v>339.70829388298614</v>
      </c>
      <c r="BC220" s="58">
        <v>339.70829388298614</v>
      </c>
      <c r="BD220" s="58">
        <v>339.70829388298614</v>
      </c>
      <c r="BE220" s="58">
        <v>339.70829388298614</v>
      </c>
      <c r="BF220" s="58">
        <f>[4]GABON!$AP$75</f>
        <v>339.70829388298614</v>
      </c>
      <c r="BG220" s="58">
        <v>295.06539964527343</v>
      </c>
      <c r="BH220" s="58">
        <v>339.70829388298614</v>
      </c>
      <c r="BI220" s="58">
        <v>295.06539964527343</v>
      </c>
      <c r="BJ220" s="58">
        <v>339.70829388298614</v>
      </c>
      <c r="BK220" s="58">
        <v>295.06539964527343</v>
      </c>
      <c r="BL220" s="58">
        <v>339.70829388298614</v>
      </c>
      <c r="BM220" s="58">
        <v>295.06539964527343</v>
      </c>
      <c r="BN220" s="58">
        <v>339.70829388298614</v>
      </c>
      <c r="BO220" s="58">
        <f>[4]GABON!$AP$75</f>
        <v>339.70829388298614</v>
      </c>
      <c r="BP220" s="58">
        <v>366.48198307522313</v>
      </c>
      <c r="BQ220" s="58">
        <v>295.06539964527343</v>
      </c>
      <c r="BR220" s="58">
        <v>339.70829388298614</v>
      </c>
      <c r="BS220" s="58">
        <v>339.70829388298614</v>
      </c>
      <c r="BT220" s="58">
        <v>295.06539964527343</v>
      </c>
      <c r="BU220" s="58">
        <v>339.70829388298614</v>
      </c>
      <c r="BV220" s="58">
        <v>339.70829388298614</v>
      </c>
      <c r="BW220" s="58">
        <v>295.06539964527343</v>
      </c>
      <c r="BX220" s="58">
        <v>339.70829388298614</v>
      </c>
      <c r="BY220" s="58">
        <v>339.70829388298614</v>
      </c>
      <c r="BZ220" s="57">
        <v>295.06539964527343</v>
      </c>
      <c r="CA220" s="58">
        <f>[4]GABON!$AP$75</f>
        <v>339.70829388298614</v>
      </c>
      <c r="CB220" s="58">
        <v>343.32435433026279</v>
      </c>
      <c r="CC220" s="58">
        <v>343.32435433026279</v>
      </c>
      <c r="CD220" s="58">
        <v>343.32435433026279</v>
      </c>
      <c r="CE220" s="58">
        <v>343.32435433026279</v>
      </c>
      <c r="CF220" s="58">
        <v>343.32435433026279</v>
      </c>
      <c r="CG220" s="58">
        <v>343.32435433026279</v>
      </c>
      <c r="CH220" s="58">
        <v>343.32435433026279</v>
      </c>
      <c r="CI220" s="58">
        <v>343.32435433026279</v>
      </c>
      <c r="CJ220" s="57">
        <v>343.32435433026279</v>
      </c>
      <c r="CK220" s="57">
        <v>343.32435433026279</v>
      </c>
      <c r="CL220" s="58">
        <f>[4]GABON!$BM$75</f>
        <v>343.32435433026279</v>
      </c>
      <c r="CM220" s="58">
        <v>343.32435433026279</v>
      </c>
      <c r="CN220" s="58">
        <v>343.32435433026279</v>
      </c>
      <c r="CO220" s="58">
        <v>343.32435433026279</v>
      </c>
      <c r="CP220" s="58">
        <v>343.32435433026279</v>
      </c>
      <c r="CQ220" s="58">
        <v>343.32435433026279</v>
      </c>
      <c r="CR220" s="58">
        <v>343.32435433026279</v>
      </c>
      <c r="CS220" s="58">
        <v>343.32435433026279</v>
      </c>
      <c r="CT220" s="58">
        <v>343.32435433026279</v>
      </c>
      <c r="CU220" s="58">
        <v>343.32435433026279</v>
      </c>
      <c r="CV220" s="58">
        <v>343.32435433026279</v>
      </c>
      <c r="CW220" s="58">
        <v>343.32435433026279</v>
      </c>
      <c r="CX220" s="58">
        <v>343.32435433026279</v>
      </c>
      <c r="CY220" s="58">
        <v>343.32435433026279</v>
      </c>
      <c r="CZ220" s="58">
        <v>343.32435433026279</v>
      </c>
      <c r="DA220" s="58">
        <f>[4]GABON!$BM$75</f>
        <v>343.32435433026279</v>
      </c>
      <c r="DB220" s="57">
        <v>343.32435433026279</v>
      </c>
      <c r="DC220" s="57">
        <v>343.32435433026279</v>
      </c>
      <c r="DD220" s="57">
        <v>343.32435433026279</v>
      </c>
      <c r="DE220" s="57">
        <v>343.32435433026279</v>
      </c>
      <c r="DF220" s="57">
        <v>343.32435433026279</v>
      </c>
      <c r="DG220" s="57">
        <v>343.32435433026279</v>
      </c>
      <c r="DH220" s="57">
        <v>343.32435433026279</v>
      </c>
      <c r="DI220" s="57">
        <v>343.32435433026279</v>
      </c>
      <c r="DJ220" s="57">
        <v>343.32435433026279</v>
      </c>
      <c r="DK220" s="57">
        <v>343.32435433026279</v>
      </c>
      <c r="DL220" s="57">
        <v>343.32435433026279</v>
      </c>
      <c r="DM220" s="57">
        <v>343.32435433026279</v>
      </c>
      <c r="DN220" s="59">
        <f>[4]GABON!$BM$75</f>
        <v>343.32435433026279</v>
      </c>
      <c r="DO220" s="57">
        <v>343.32435433026279</v>
      </c>
      <c r="DP220" s="57">
        <v>343.32435433026279</v>
      </c>
      <c r="DQ220" s="57">
        <v>343.32435433026279</v>
      </c>
      <c r="DR220" s="57">
        <v>343.32435433026279</v>
      </c>
      <c r="DS220" s="57">
        <v>343.32435433026279</v>
      </c>
      <c r="DT220" s="57">
        <v>343.32435433026279</v>
      </c>
      <c r="DU220" s="57">
        <v>343.32435433026279</v>
      </c>
      <c r="DV220" s="60">
        <f>[4]GABON!$BM$75</f>
        <v>343.32435433026279</v>
      </c>
      <c r="DW220" s="61">
        <f>[4]GABON!$BM$75</f>
        <v>343.32435433026279</v>
      </c>
      <c r="DX220" s="62">
        <f>[4]GABON!$BM$75</f>
        <v>343.32435433026279</v>
      </c>
      <c r="DZ220" s="57">
        <f>[4]GABON!$BM$75</f>
        <v>343.32435433026279</v>
      </c>
      <c r="EC220" s="57">
        <f>[4]GABON!$BM$75</f>
        <v>343.32435433026279</v>
      </c>
      <c r="EF220" s="57">
        <f>[4]GABON!$BM$75</f>
        <v>343.32435433026279</v>
      </c>
      <c r="EI220" s="57">
        <f>[4]GABON!$BM$75</f>
        <v>343.32435433026279</v>
      </c>
      <c r="EL220" s="57">
        <f>[4]GABON!$BM$75</f>
        <v>343.32435433026279</v>
      </c>
      <c r="EO220" s="57">
        <f>[4]GABON!$BM$75</f>
        <v>343.32435433026279</v>
      </c>
    </row>
    <row r="221" spans="1:145" ht="12.65" customHeight="1" x14ac:dyDescent="0.35">
      <c r="A221" s="2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8"/>
      <c r="Y221" s="58"/>
      <c r="Z221" s="57"/>
      <c r="AA221" s="57"/>
      <c r="AB221" s="57"/>
      <c r="AC221" s="57"/>
      <c r="AD221" s="57"/>
      <c r="AE221" s="57"/>
      <c r="AF221" s="57"/>
      <c r="AG221" s="57"/>
      <c r="AH221" s="57"/>
      <c r="AI221" s="57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7"/>
      <c r="CA221" s="58"/>
      <c r="CB221" s="58"/>
      <c r="CC221" s="58"/>
      <c r="CD221" s="58"/>
      <c r="CE221" s="58"/>
      <c r="CF221" s="58"/>
      <c r="CG221" s="58"/>
      <c r="CH221" s="58"/>
      <c r="CI221" s="58"/>
      <c r="CJ221" s="57"/>
      <c r="CK221" s="57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7"/>
      <c r="DC221" s="57"/>
      <c r="DD221" s="57"/>
      <c r="DE221" s="57"/>
      <c r="DF221" s="57"/>
      <c r="DG221" s="57"/>
      <c r="DH221" s="57"/>
      <c r="DI221" s="57"/>
      <c r="DJ221" s="57"/>
      <c r="DK221" s="57"/>
      <c r="DL221" s="57"/>
      <c r="DM221" s="57"/>
      <c r="DN221" s="59"/>
      <c r="DO221" s="57"/>
      <c r="DP221" s="57"/>
      <c r="DQ221" s="57"/>
      <c r="DR221" s="57"/>
      <c r="DS221" s="57"/>
      <c r="DT221" s="57"/>
      <c r="DU221" s="57"/>
      <c r="DV221" s="60"/>
      <c r="DW221" s="61"/>
      <c r="DX221" s="62"/>
      <c r="DZ221" s="57"/>
      <c r="EC221" s="57"/>
      <c r="EF221" s="57"/>
      <c r="EI221" s="57"/>
      <c r="EL221" s="57"/>
      <c r="EO221" s="57"/>
    </row>
    <row r="222" spans="1:145" ht="12.65" customHeight="1" x14ac:dyDescent="0.35">
      <c r="A222" s="56" t="s">
        <v>119</v>
      </c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>
        <f>U223</f>
        <v>17.47512077891048</v>
      </c>
      <c r="V222" s="57">
        <f t="shared" ref="V222:AX222" si="120">V223</f>
        <v>17.561154600000002</v>
      </c>
      <c r="W222" s="57">
        <f t="shared" si="120"/>
        <v>27.439617391304342</v>
      </c>
      <c r="X222" s="57">
        <f t="shared" si="120"/>
        <v>37.674160184396065</v>
      </c>
      <c r="Y222" s="57">
        <f t="shared" si="120"/>
        <v>78.463516185594798</v>
      </c>
      <c r="Z222" s="57">
        <f t="shared" si="120"/>
        <v>79.102463537824164</v>
      </c>
      <c r="AA222" s="57">
        <f t="shared" si="120"/>
        <v>65.578540182253818</v>
      </c>
      <c r="AB222" s="57">
        <f t="shared" si="120"/>
        <v>235.00773408630201</v>
      </c>
      <c r="AC222" s="57">
        <f t="shared" si="120"/>
        <v>72.949920692249819</v>
      </c>
      <c r="AD222" s="57">
        <f t="shared" si="120"/>
        <v>73.114965761689277</v>
      </c>
      <c r="AE222" s="57">
        <f t="shared" si="120"/>
        <v>66.852352552112862</v>
      </c>
      <c r="AF222" s="57">
        <f t="shared" si="120"/>
        <v>60.512479086090494</v>
      </c>
      <c r="AG222" s="57">
        <f t="shared" si="120"/>
        <v>59.299202827087434</v>
      </c>
      <c r="AH222" s="57">
        <f t="shared" si="120"/>
        <v>50.815029940253901</v>
      </c>
      <c r="AI222" s="57">
        <f t="shared" si="120"/>
        <v>50.815029940253901</v>
      </c>
      <c r="AJ222" s="57">
        <f t="shared" si="120"/>
        <v>48.073268683437142</v>
      </c>
      <c r="AK222" s="57">
        <f t="shared" si="120"/>
        <v>40.488135242143862</v>
      </c>
      <c r="AL222" s="57">
        <f t="shared" si="120"/>
        <v>36.336953071167905</v>
      </c>
      <c r="AM222" s="57">
        <f t="shared" si="120"/>
        <v>32.880972162120287</v>
      </c>
      <c r="AN222" s="57">
        <f t="shared" si="120"/>
        <v>32.880972162120287</v>
      </c>
      <c r="AO222" s="57">
        <f t="shared" si="120"/>
        <v>33.185784204071624</v>
      </c>
      <c r="AP222" s="57">
        <f t="shared" si="120"/>
        <v>21.220406020019155</v>
      </c>
      <c r="AQ222" s="57">
        <f t="shared" si="120"/>
        <v>25.031691261861972</v>
      </c>
      <c r="AR222" s="57">
        <f t="shared" si="120"/>
        <v>31.708626566544925</v>
      </c>
      <c r="AS222" s="57">
        <f t="shared" si="120"/>
        <v>34.712054427600627</v>
      </c>
      <c r="AT222" s="57">
        <f t="shared" si="120"/>
        <v>43.495949542774184</v>
      </c>
      <c r="AU222" s="57">
        <f t="shared" si="120"/>
        <v>39.080736897360083</v>
      </c>
      <c r="AV222" s="57">
        <f t="shared" si="120"/>
        <v>39.9847102920886</v>
      </c>
      <c r="AW222" s="57">
        <f t="shared" si="120"/>
        <v>39.9847102920886</v>
      </c>
      <c r="AX222" s="57">
        <f t="shared" si="120"/>
        <v>41.319293629996231</v>
      </c>
      <c r="AY222" s="58" t="e">
        <f t="shared" ref="AY222:DJ222" si="121">((AY140*AY223)+(AY141*AY224))/AY139</f>
        <v>#DIV/0!</v>
      </c>
      <c r="AZ222" s="58" t="e">
        <f t="shared" si="121"/>
        <v>#DIV/0!</v>
      </c>
      <c r="BA222" s="58" t="e">
        <f t="shared" si="121"/>
        <v>#DIV/0!</v>
      </c>
      <c r="BB222" s="58">
        <f t="shared" si="121"/>
        <v>39.479855251760554</v>
      </c>
      <c r="BC222" s="58">
        <f t="shared" si="121"/>
        <v>39.479855251760554</v>
      </c>
      <c r="BD222" s="58">
        <f t="shared" si="121"/>
        <v>38.520772430000008</v>
      </c>
      <c r="BE222" s="58">
        <f t="shared" si="121"/>
        <v>38.520772430000008</v>
      </c>
      <c r="BF222" s="58">
        <f t="shared" si="121"/>
        <v>38.940469773739785</v>
      </c>
      <c r="BG222" s="58" t="e">
        <f t="shared" si="121"/>
        <v>#DIV/0!</v>
      </c>
      <c r="BH222" s="58" t="e">
        <f t="shared" si="121"/>
        <v>#DIV/0!</v>
      </c>
      <c r="BI222" s="58">
        <f t="shared" si="121"/>
        <v>48.108153560663084</v>
      </c>
      <c r="BJ222" s="58">
        <f t="shared" si="121"/>
        <v>48.108153560663084</v>
      </c>
      <c r="BK222" s="58">
        <f t="shared" si="121"/>
        <v>53.048938902370189</v>
      </c>
      <c r="BL222" s="58">
        <f t="shared" si="121"/>
        <v>53.048938902370189</v>
      </c>
      <c r="BM222" s="58">
        <f t="shared" si="121"/>
        <v>54.854159331689473</v>
      </c>
      <c r="BN222" s="58">
        <f t="shared" si="121"/>
        <v>54.854159331689473</v>
      </c>
      <c r="BO222" s="58">
        <f t="shared" si="121"/>
        <v>54.853110193860992</v>
      </c>
      <c r="BP222" s="58">
        <f t="shared" si="121"/>
        <v>51.278699913417931</v>
      </c>
      <c r="BQ222" s="58">
        <f t="shared" si="121"/>
        <v>51.278699913417931</v>
      </c>
      <c r="BR222" s="58">
        <f t="shared" si="121"/>
        <v>48.262390943257984</v>
      </c>
      <c r="BS222" s="58">
        <f t="shared" si="121"/>
        <v>48.262390943257984</v>
      </c>
      <c r="BT222" s="58">
        <f t="shared" si="121"/>
        <v>48.262390943257984</v>
      </c>
      <c r="BU222" s="58">
        <f t="shared" si="121"/>
        <v>48.262390943257984</v>
      </c>
      <c r="BV222" s="58">
        <f t="shared" si="121"/>
        <v>47.17648714703467</v>
      </c>
      <c r="BW222" s="58">
        <f t="shared" si="121"/>
        <v>59.803189851587533</v>
      </c>
      <c r="BX222" s="58">
        <f t="shared" si="121"/>
        <v>59.803189851587533</v>
      </c>
      <c r="BY222" s="58">
        <f t="shared" si="121"/>
        <v>57.75991419832495</v>
      </c>
      <c r="BZ222" s="57">
        <f t="shared" si="121"/>
        <v>60.706589440345034</v>
      </c>
      <c r="CA222" s="58">
        <f t="shared" si="121"/>
        <v>62.114588022813905</v>
      </c>
      <c r="CB222" s="58">
        <f t="shared" si="121"/>
        <v>78.864459507413116</v>
      </c>
      <c r="CC222" s="58">
        <f t="shared" si="121"/>
        <v>78.864459507413116</v>
      </c>
      <c r="CD222" s="58">
        <f t="shared" si="121"/>
        <v>78.864459507413116</v>
      </c>
      <c r="CE222" s="58">
        <f t="shared" si="121"/>
        <v>78.864459507413116</v>
      </c>
      <c r="CF222" s="58">
        <f t="shared" si="121"/>
        <v>78.864459507413116</v>
      </c>
      <c r="CG222" s="58">
        <f t="shared" si="121"/>
        <v>78.864459507413116</v>
      </c>
      <c r="CH222" s="58">
        <f t="shared" si="121"/>
        <v>93.04890927479002</v>
      </c>
      <c r="CI222" s="58">
        <f t="shared" si="121"/>
        <v>93.04890927479002</v>
      </c>
      <c r="CJ222" s="57">
        <f t="shared" si="121"/>
        <v>93.900351479464078</v>
      </c>
      <c r="CK222" s="57">
        <f t="shared" si="121"/>
        <v>93.900351479464078</v>
      </c>
      <c r="CL222" s="58">
        <f t="shared" si="121"/>
        <v>87.659418680386494</v>
      </c>
      <c r="CM222" s="58">
        <f t="shared" si="121"/>
        <v>73.332193163270048</v>
      </c>
      <c r="CN222" s="58">
        <f t="shared" si="121"/>
        <v>75.306947830983489</v>
      </c>
      <c r="CO222" s="58">
        <f t="shared" si="121"/>
        <v>75.306947830983489</v>
      </c>
      <c r="CP222" s="58">
        <f t="shared" si="121"/>
        <v>82.501004470929146</v>
      </c>
      <c r="CQ222" s="58">
        <f t="shared" si="121"/>
        <v>83.966179470929163</v>
      </c>
      <c r="CR222" s="58">
        <f t="shared" si="121"/>
        <v>85.431354470929165</v>
      </c>
      <c r="CS222" s="58">
        <f t="shared" si="121"/>
        <v>84.77226598317371</v>
      </c>
      <c r="CT222" s="58">
        <f t="shared" si="121"/>
        <v>86.237440983173727</v>
      </c>
      <c r="CU222" s="58">
        <f t="shared" si="121"/>
        <v>87.702615983173715</v>
      </c>
      <c r="CV222" s="58">
        <f t="shared" si="121"/>
        <v>72.736882974485198</v>
      </c>
      <c r="CW222" s="58">
        <f t="shared" si="121"/>
        <v>73.328624619249965</v>
      </c>
      <c r="CX222" s="58">
        <f t="shared" si="121"/>
        <v>75.027887193685515</v>
      </c>
      <c r="CY222" s="58">
        <f t="shared" si="121"/>
        <v>75.619628838450282</v>
      </c>
      <c r="CZ222" s="58">
        <f t="shared" si="121"/>
        <v>76.211370483215035</v>
      </c>
      <c r="DA222" s="58">
        <f t="shared" si="121"/>
        <v>75.128823772971614</v>
      </c>
      <c r="DB222" s="57">
        <f t="shared" si="121"/>
        <v>273.18710385119022</v>
      </c>
      <c r="DC222" s="57">
        <f t="shared" si="121"/>
        <v>253.31947800215582</v>
      </c>
      <c r="DD222" s="57">
        <f t="shared" si="121"/>
        <v>230.09288885033925</v>
      </c>
      <c r="DE222" s="57">
        <f t="shared" si="121"/>
        <v>258.58655189191592</v>
      </c>
      <c r="DF222" s="57">
        <f t="shared" si="121"/>
        <v>234.37819039152222</v>
      </c>
      <c r="DG222" s="57">
        <f t="shared" si="121"/>
        <v>209.33199080585123</v>
      </c>
      <c r="DH222" s="57">
        <f t="shared" si="121"/>
        <v>257.76778866534755</v>
      </c>
      <c r="DI222" s="57">
        <f t="shared" si="121"/>
        <v>234.09212131245846</v>
      </c>
      <c r="DJ222" s="57">
        <f t="shared" si="121"/>
        <v>209.58800672939287</v>
      </c>
      <c r="DK222" s="57">
        <f t="shared" ref="DK222:EF222" si="122">((DK140*DK223)+(DK141*DK224))/DK139</f>
        <v>257.83559434285075</v>
      </c>
      <c r="DL222" s="57">
        <f t="shared" si="122"/>
        <v>234.15319231735515</v>
      </c>
      <c r="DM222" s="57">
        <f t="shared" si="122"/>
        <v>209.6422386481544</v>
      </c>
      <c r="DN222" s="59">
        <f t="shared" si="122"/>
        <v>72.968840361279774</v>
      </c>
      <c r="DO222" s="57">
        <f t="shared" si="122"/>
        <v>68.518775630067239</v>
      </c>
      <c r="DP222" s="57">
        <v>73.532450692371356</v>
      </c>
      <c r="DQ222" s="57">
        <v>73.77330387263838</v>
      </c>
      <c r="DR222" s="57">
        <v>74.014157052905389</v>
      </c>
      <c r="DS222" s="57">
        <v>70.887545444105569</v>
      </c>
      <c r="DT222" s="57">
        <v>71.121388777438895</v>
      </c>
      <c r="DU222" s="57">
        <v>70.907442377730078</v>
      </c>
      <c r="DV222" s="60">
        <f t="shared" si="122"/>
        <v>66.566997024542914</v>
      </c>
      <c r="DW222" s="61">
        <f t="shared" si="122"/>
        <v>66.788894962010062</v>
      </c>
      <c r="DX222" s="62">
        <f t="shared" si="122"/>
        <v>67.010792899477195</v>
      </c>
      <c r="DY222" t="e">
        <f t="shared" si="122"/>
        <v>#DIV/0!</v>
      </c>
      <c r="DZ222" s="57">
        <f t="shared" si="122"/>
        <v>56.939120864863369</v>
      </c>
      <c r="EA222" t="e">
        <f t="shared" si="122"/>
        <v>#DIV/0!</v>
      </c>
      <c r="EB222" t="e">
        <f t="shared" si="122"/>
        <v>#DIV/0!</v>
      </c>
      <c r="EC222" s="57">
        <f t="shared" si="122"/>
        <v>54.267173653596558</v>
      </c>
      <c r="ED222" t="e">
        <f t="shared" si="122"/>
        <v>#DIV/0!</v>
      </c>
      <c r="EE222" t="e">
        <f t="shared" si="122"/>
        <v>#DIV/0!</v>
      </c>
      <c r="EF222" s="57">
        <f t="shared" si="122"/>
        <v>52.941104448688243</v>
      </c>
      <c r="EI222" s="57">
        <f t="shared" ref="EI222" si="123">((EI140*EI223)+(EI141*EI224))/EI139</f>
        <v>52.416935097711132</v>
      </c>
      <c r="EL222" s="57">
        <f t="shared" ref="EL222" si="124">((EL140*EL223)+(EL141*EL224))/EL139</f>
        <v>51.897955542288258</v>
      </c>
      <c r="EO222" s="57">
        <f t="shared" ref="EO222" si="125">((EO140*EO223)+(EO141*EO224))/EO139</f>
        <v>51.897955542288265</v>
      </c>
    </row>
    <row r="223" spans="1:145" ht="15.5" x14ac:dyDescent="0.35">
      <c r="A223" s="56" t="s">
        <v>70</v>
      </c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69">
        <f>[3]CONGO!T55</f>
        <v>8.0224121592920348</v>
      </c>
      <c r="S223" s="69">
        <f>[3]CONGO!U55</f>
        <v>8.6472574841148546</v>
      </c>
      <c r="T223" s="69">
        <f>[3]CONGO!V55</f>
        <v>14.800892013164232</v>
      </c>
      <c r="U223" s="69">
        <f>[3]CONGO!W55</f>
        <v>17.47512077891048</v>
      </c>
      <c r="V223" s="69">
        <f>[3]CONGO!X55</f>
        <v>17.561154600000002</v>
      </c>
      <c r="W223" s="69">
        <f>[3]CONGO!Y55</f>
        <v>27.439617391304342</v>
      </c>
      <c r="X223" s="69">
        <f>[3]CONGO!Z55</f>
        <v>37.674160184396065</v>
      </c>
      <c r="Y223" s="69">
        <f>[3]CONGO!AA55</f>
        <v>78.463516185594798</v>
      </c>
      <c r="Z223" s="69">
        <f>[3]CONGO!AB55</f>
        <v>79.102463537824164</v>
      </c>
      <c r="AA223" s="69">
        <f>[3]CONGO!AC55</f>
        <v>65.578540182253818</v>
      </c>
      <c r="AB223" s="69">
        <v>235.00773408630201</v>
      </c>
      <c r="AC223" s="69">
        <v>72.949920692249819</v>
      </c>
      <c r="AD223" s="69">
        <v>73.114965761689277</v>
      </c>
      <c r="AE223" s="69">
        <f>[3]CONGO!AH55</f>
        <v>66.852352552112862</v>
      </c>
      <c r="AF223" s="69">
        <v>60.512479086090494</v>
      </c>
      <c r="AG223" s="69">
        <v>59.299202827087434</v>
      </c>
      <c r="AH223" s="69">
        <v>50.815029940253901</v>
      </c>
      <c r="AI223" s="69">
        <v>50.815029940253901</v>
      </c>
      <c r="AJ223" s="70">
        <f>[3]CONGO!AM55</f>
        <v>48.073268683437142</v>
      </c>
      <c r="AK223" s="70">
        <v>40.488135242143862</v>
      </c>
      <c r="AL223" s="70">
        <v>36.336953071167905</v>
      </c>
      <c r="AM223" s="70">
        <v>32.880972162120287</v>
      </c>
      <c r="AN223" s="70">
        <v>32.880972162120287</v>
      </c>
      <c r="AO223" s="70">
        <f>[3]CONGO!AR55</f>
        <v>33.185784204071624</v>
      </c>
      <c r="AP223" s="70">
        <v>21.220406020019155</v>
      </c>
      <c r="AQ223" s="70">
        <v>25.031691261861972</v>
      </c>
      <c r="AR223" s="70">
        <v>31.708626566544925</v>
      </c>
      <c r="AS223" s="70">
        <f>[3]CONGO!AV55</f>
        <v>34.712054427600627</v>
      </c>
      <c r="AT223" s="70">
        <v>43.495949542774184</v>
      </c>
      <c r="AU223" s="70">
        <v>39.080736897360083</v>
      </c>
      <c r="AV223" s="70">
        <v>39.9847102920886</v>
      </c>
      <c r="AW223" s="70">
        <v>39.9847102920886</v>
      </c>
      <c r="AX223" s="70">
        <f>[3]CONGO!BA55</f>
        <v>41.319293629996231</v>
      </c>
      <c r="AY223" s="70"/>
      <c r="AZ223" s="70">
        <v>35.879076707211119</v>
      </c>
      <c r="BA223" s="70">
        <v>35.879076707211119</v>
      </c>
      <c r="BB223" s="70">
        <v>39.479855251760554</v>
      </c>
      <c r="BC223" s="70">
        <v>39.479855251760554</v>
      </c>
      <c r="BD223" s="70">
        <v>38.520772430000008</v>
      </c>
      <c r="BE223" s="70">
        <v>38.520772430000008</v>
      </c>
      <c r="BF223" s="70">
        <f>[3]CONGO!BI55</f>
        <v>38.940469773739785</v>
      </c>
      <c r="BG223" s="70">
        <v>34.925436340327174</v>
      </c>
      <c r="BH223" s="70">
        <v>34.925436340327174</v>
      </c>
      <c r="BI223" s="70">
        <v>48.108153560663077</v>
      </c>
      <c r="BJ223" s="70">
        <v>48.108153560663077</v>
      </c>
      <c r="BK223" s="70">
        <v>53.048938902370189</v>
      </c>
      <c r="BL223" s="70">
        <v>53.048938902370189</v>
      </c>
      <c r="BM223" s="70">
        <v>54.854159331689473</v>
      </c>
      <c r="BN223" s="70">
        <v>54.854159331689473</v>
      </c>
      <c r="BO223" s="70">
        <f>[3]CONGO!BR55</f>
        <v>54.853110193860999</v>
      </c>
      <c r="BP223" s="70">
        <v>51.278699913417938</v>
      </c>
      <c r="BQ223" s="70">
        <v>51.278699913417938</v>
      </c>
      <c r="BR223" s="70">
        <v>48.262390943257984</v>
      </c>
      <c r="BS223" s="70">
        <v>48.262390943257984</v>
      </c>
      <c r="BT223" s="70">
        <v>48.262390943257984</v>
      </c>
      <c r="BU223" s="70">
        <v>48.262390943257984</v>
      </c>
      <c r="BV223" s="70">
        <v>47.17648714703467</v>
      </c>
      <c r="BW223" s="70">
        <v>59.80318985158754</v>
      </c>
      <c r="BX223" s="70">
        <v>59.80318985158754</v>
      </c>
      <c r="BY223" s="70">
        <v>57.759914198324957</v>
      </c>
      <c r="BZ223" s="69">
        <v>60.706589440345027</v>
      </c>
      <c r="CA223" s="70">
        <f>[3]CONGO!CD55</f>
        <v>62.114588022813905</v>
      </c>
      <c r="CB223" s="70">
        <v>78.864459507413116</v>
      </c>
      <c r="CC223" s="70">
        <v>78.864459507413116</v>
      </c>
      <c r="CD223" s="70">
        <v>78.864459507413116</v>
      </c>
      <c r="CE223" s="70">
        <v>78.864459507413116</v>
      </c>
      <c r="CF223" s="70">
        <v>78.864459507413116</v>
      </c>
      <c r="CG223" s="70">
        <v>78.864459507413116</v>
      </c>
      <c r="CH223" s="70">
        <v>93.04890927479002</v>
      </c>
      <c r="CI223" s="70">
        <v>93.04890927479002</v>
      </c>
      <c r="CJ223" s="69">
        <v>93.900351479464078</v>
      </c>
      <c r="CK223" s="69">
        <v>93.900351479464078</v>
      </c>
      <c r="CL223" s="70">
        <f>[3]CONGO!CO55</f>
        <v>87.659418680386494</v>
      </c>
      <c r="CM223" s="70">
        <v>73.332193163270048</v>
      </c>
      <c r="CN223" s="70">
        <v>75.306947830983489</v>
      </c>
      <c r="CO223" s="70">
        <v>75.306947830983489</v>
      </c>
      <c r="CP223" s="70">
        <v>82.501004470929161</v>
      </c>
      <c r="CQ223" s="70">
        <v>83.966179470929163</v>
      </c>
      <c r="CR223" s="70">
        <v>85.431354470929165</v>
      </c>
      <c r="CS223" s="70">
        <v>84.772265983173725</v>
      </c>
      <c r="CT223" s="70">
        <v>86.237440983173727</v>
      </c>
      <c r="CU223" s="70">
        <v>87.702615983173715</v>
      </c>
      <c r="CV223" s="70">
        <v>72.736882974485198</v>
      </c>
      <c r="CW223" s="70">
        <v>73.328624619249965</v>
      </c>
      <c r="CX223" s="70">
        <v>75.027887193685515</v>
      </c>
      <c r="CY223" s="70">
        <v>75.619628838450282</v>
      </c>
      <c r="CZ223" s="70">
        <v>76.211370483215035</v>
      </c>
      <c r="DA223" s="70">
        <f>[3]CONGO!DA55</f>
        <v>75.128823772971614</v>
      </c>
      <c r="DB223" s="69">
        <v>73.407735001024705</v>
      </c>
      <c r="DC223" s="69">
        <v>74.013019028774707</v>
      </c>
      <c r="DD223" s="69">
        <v>74.618303056524709</v>
      </c>
      <c r="DE223" s="69">
        <v>77.403044162707999</v>
      </c>
      <c r="DF223" s="69">
        <v>78.035239162707995</v>
      </c>
      <c r="DG223" s="69">
        <v>78.667434162708005</v>
      </c>
      <c r="DH223" s="69">
        <v>67.382692662200739</v>
      </c>
      <c r="DI223" s="69">
        <v>67.941871655689397</v>
      </c>
      <c r="DJ223" s="69">
        <v>68.501050649178026</v>
      </c>
      <c r="DK223" s="69">
        <v>67.400417643089952</v>
      </c>
      <c r="DL223" s="69">
        <v>67.959596636578596</v>
      </c>
      <c r="DM223" s="69">
        <v>68.518775630067239</v>
      </c>
      <c r="DN223" s="71">
        <f>[3]CONGO!DN55</f>
        <v>72.968840361279774</v>
      </c>
      <c r="DO223" s="69">
        <v>68.518775630067239</v>
      </c>
      <c r="DP223" s="69">
        <v>78.383356569819142</v>
      </c>
      <c r="DQ223" s="69">
        <v>78.640098736469142</v>
      </c>
      <c r="DR223" s="69">
        <v>78.896840903119141</v>
      </c>
      <c r="DS223" s="69">
        <v>70.887545444105569</v>
      </c>
      <c r="DT223" s="69">
        <v>71.121388777438895</v>
      </c>
      <c r="DU223" s="69">
        <v>70.907442377730078</v>
      </c>
      <c r="DV223" s="72">
        <f>[3]CONGO!DX55</f>
        <v>66.566997024542914</v>
      </c>
      <c r="DW223" s="73">
        <f>[3]CONGO!DY55</f>
        <v>66.788894962010062</v>
      </c>
      <c r="DX223" s="74">
        <f>[3]CONGO!DZ55</f>
        <v>67.010792899477195</v>
      </c>
      <c r="DZ223" s="69">
        <f>[3]CONGO!EB55</f>
        <v>56.939120864863369</v>
      </c>
      <c r="EC223" s="69">
        <f>[3]CONGO!EE55</f>
        <v>54.267173653596558</v>
      </c>
      <c r="EF223" s="69">
        <f>[3]CONGO!EH55</f>
        <v>52.941104448688243</v>
      </c>
      <c r="EI223" s="69">
        <f>[3]CONGO!EK55</f>
        <v>52.416935097711132</v>
      </c>
      <c r="EL223" s="69">
        <f>[3]CONGO!EN55</f>
        <v>51.897955542288258</v>
      </c>
      <c r="EO223" s="69">
        <f>[3]CONGO!EQ55</f>
        <v>51.897955542288258</v>
      </c>
    </row>
    <row r="224" spans="1:145" ht="12.65" customHeight="1" x14ac:dyDescent="0.35">
      <c r="A224" s="56" t="s">
        <v>71</v>
      </c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>
        <f>+[4]GABON!W48</f>
        <v>0</v>
      </c>
      <c r="V224" s="57">
        <f>+[4]GABON!X48</f>
        <v>0</v>
      </c>
      <c r="W224" s="57">
        <f>+[4]GABON!Y48</f>
        <v>0</v>
      </c>
      <c r="X224" s="58">
        <f>+[4]GABON!Z48</f>
        <v>0</v>
      </c>
      <c r="Y224" s="58">
        <f>+[4]GABON!AA48</f>
        <v>0</v>
      </c>
      <c r="Z224" s="57">
        <f>+[4]GABON!AB48</f>
        <v>0</v>
      </c>
      <c r="AA224" s="57">
        <f>+[4]GABON!AC48</f>
        <v>0</v>
      </c>
      <c r="AB224" s="57">
        <v>356.53278524361929</v>
      </c>
      <c r="AC224" s="57">
        <v>356.67916064507148</v>
      </c>
      <c r="AD224" s="57">
        <v>364.31134481621422</v>
      </c>
      <c r="AE224" s="57">
        <f>+[4]GABON!AD48</f>
        <v>0</v>
      </c>
      <c r="AF224" s="57">
        <v>350.988324335671</v>
      </c>
      <c r="AG224" s="57">
        <v>351.76430872671483</v>
      </c>
      <c r="AH224" s="57">
        <v>365.5396315008623</v>
      </c>
      <c r="AI224" s="57">
        <v>340.42880162312269</v>
      </c>
      <c r="AJ224" s="58">
        <f>+[4]GABON!AE48</f>
        <v>0</v>
      </c>
      <c r="AK224" s="58">
        <v>196.76979744379315</v>
      </c>
      <c r="AL224" s="58">
        <v>239.11870653684878</v>
      </c>
      <c r="AM224" s="58">
        <v>215.24036489406012</v>
      </c>
      <c r="AN224" s="58">
        <v>212.70820969817925</v>
      </c>
      <c r="AO224" s="58">
        <f>+[4]GABON!AF48</f>
        <v>0</v>
      </c>
      <c r="AP224" s="58">
        <v>151.7312608118626</v>
      </c>
      <c r="AQ224" s="58">
        <v>137.80836337509848</v>
      </c>
      <c r="AR224" s="58">
        <v>172.375850741383</v>
      </c>
      <c r="AS224" s="58">
        <f>+[4]GABON!AJ48</f>
        <v>0</v>
      </c>
      <c r="AT224" s="58">
        <v>239.08723360226645</v>
      </c>
      <c r="AU224" s="58">
        <v>217.50919190506201</v>
      </c>
      <c r="AV224" s="58">
        <v>195.37198999436578</v>
      </c>
      <c r="AW224" s="58">
        <v>195.37198999436578</v>
      </c>
      <c r="AX224" s="58">
        <f>+[4]GABON!AO48</f>
        <v>0</v>
      </c>
      <c r="AY224" s="58"/>
      <c r="AZ224" s="58">
        <v>236.62270788077558</v>
      </c>
      <c r="BA224" s="58">
        <v>216.44107280891239</v>
      </c>
      <c r="BB224" s="58">
        <v>239.62450951186079</v>
      </c>
      <c r="BC224" s="58">
        <v>220.31210042146117</v>
      </c>
      <c r="BD224" s="58">
        <v>278.50061077999999</v>
      </c>
      <c r="BE224" s="58">
        <v>258.31348578000001</v>
      </c>
      <c r="BF224" s="58">
        <f>+[4]GABON!AV48</f>
        <v>0</v>
      </c>
      <c r="BG224" s="58">
        <v>243.24212300118018</v>
      </c>
      <c r="BH224" s="58">
        <v>201.42611502724921</v>
      </c>
      <c r="BI224" s="58">
        <v>252.28978957187979</v>
      </c>
      <c r="BJ224" s="58">
        <v>210.41596078123246</v>
      </c>
      <c r="BK224" s="58">
        <v>265.41448800806819</v>
      </c>
      <c r="BL224" s="58">
        <v>222.77762246460335</v>
      </c>
      <c r="BM224" s="58">
        <v>265.41448800806819</v>
      </c>
      <c r="BN224" s="58">
        <v>222.77762246460335</v>
      </c>
      <c r="BO224" s="58">
        <f>+[4]GABON!BE48</f>
        <v>0</v>
      </c>
      <c r="BP224" s="58">
        <v>246.16678475237319</v>
      </c>
      <c r="BQ224" s="58">
        <v>243.24212300118018</v>
      </c>
      <c r="BR224" s="58">
        <v>39.328508701089198</v>
      </c>
      <c r="BS224" s="58">
        <v>39.328508701089198</v>
      </c>
      <c r="BT224" s="58">
        <v>149.31646066924799</v>
      </c>
      <c r="BU224" s="58">
        <v>103.77457430743617</v>
      </c>
      <c r="BV224" s="58">
        <v>45.227785006252574</v>
      </c>
      <c r="BW224" s="58">
        <v>171.04284434888638</v>
      </c>
      <c r="BX224" s="58">
        <v>147.97110777156732</v>
      </c>
      <c r="BY224" s="58">
        <v>129.14417448625008</v>
      </c>
      <c r="BZ224" s="57">
        <v>167.5904278765768</v>
      </c>
      <c r="CA224" s="58">
        <f>+[4]GABON!BQ48</f>
        <v>0</v>
      </c>
      <c r="CB224" s="58">
        <v>226.62463178860406</v>
      </c>
      <c r="CC224" s="58">
        <v>226.62463178860406</v>
      </c>
      <c r="CD224" s="58">
        <v>187.32450374684962</v>
      </c>
      <c r="CE224" s="58">
        <v>225.67163184962848</v>
      </c>
      <c r="CF224" s="58">
        <v>225.67163184962848</v>
      </c>
      <c r="CG224" s="58">
        <v>186.37150380787406</v>
      </c>
      <c r="CH224" s="58">
        <v>277.62512948029752</v>
      </c>
      <c r="CI224" s="58">
        <v>256.56849235688048</v>
      </c>
      <c r="CJ224" s="57">
        <v>306.62694445002393</v>
      </c>
      <c r="CK224" s="57">
        <v>285.37762898491428</v>
      </c>
      <c r="CL224" s="58">
        <f>+[4]GABON!CB48</f>
        <v>0</v>
      </c>
      <c r="CM224" s="58">
        <v>277.65781242384747</v>
      </c>
      <c r="CN224" s="58">
        <v>367.88200248243004</v>
      </c>
      <c r="CO224" s="58">
        <v>367.88200248243004</v>
      </c>
      <c r="CP224" s="58">
        <v>461.72000294756987</v>
      </c>
      <c r="CQ224" s="58">
        <v>367.71748083563921</v>
      </c>
      <c r="CR224" s="58">
        <v>310.41448463974893</v>
      </c>
      <c r="CS224" s="58">
        <v>509.68163380236336</v>
      </c>
      <c r="CT224" s="58">
        <v>461.77511658120903</v>
      </c>
      <c r="CU224" s="58">
        <v>341.15319067392437</v>
      </c>
      <c r="CV224" s="58">
        <v>494.86537308182068</v>
      </c>
      <c r="CW224" s="58">
        <v>453.20817927871161</v>
      </c>
      <c r="CX224" s="58">
        <v>464.11302432591435</v>
      </c>
      <c r="CY224" s="58">
        <v>459.37748328875398</v>
      </c>
      <c r="CZ224" s="58">
        <v>416.43343708437322</v>
      </c>
      <c r="DA224" s="58">
        <f>+[4]GABON!CN48</f>
        <v>0</v>
      </c>
      <c r="DB224" s="57">
        <v>401.79507254848431</v>
      </c>
      <c r="DC224" s="57">
        <v>365.38601486051903</v>
      </c>
      <c r="DD224" s="57">
        <v>323.37764032662795</v>
      </c>
      <c r="DE224" s="57">
        <v>374.09103806928584</v>
      </c>
      <c r="DF224" s="57">
        <v>332.09253490953114</v>
      </c>
      <c r="DG224" s="57">
        <v>289.36403174977647</v>
      </c>
      <c r="DH224" s="57">
        <v>379.13828736735366</v>
      </c>
      <c r="DI224" s="57">
        <v>337.9360273479391</v>
      </c>
      <c r="DJ224" s="57">
        <v>296.00376732852448</v>
      </c>
      <c r="DK224" s="57">
        <v>379.23801948894823</v>
      </c>
      <c r="DL224" s="57">
        <v>338.02418961784053</v>
      </c>
      <c r="DM224" s="57">
        <v>296.08035974673282</v>
      </c>
      <c r="DN224" s="59">
        <f>+[4]GABON!DA48</f>
        <v>72.968840361279774</v>
      </c>
      <c r="DO224" s="57">
        <v>296.08035974673282</v>
      </c>
      <c r="DP224" s="57">
        <v>71.392345158203227</v>
      </c>
      <c r="DQ224" s="57">
        <v>71.626188491536567</v>
      </c>
      <c r="DR224" s="57">
        <v>71.860031824869907</v>
      </c>
      <c r="DS224" s="57">
        <v>70.887545444105569</v>
      </c>
      <c r="DT224" s="57">
        <v>71.121388777438895</v>
      </c>
      <c r="DU224" s="57">
        <v>70.907442377730078</v>
      </c>
      <c r="DV224" s="60">
        <f>+[4]GABON!DK48</f>
        <v>66.566997024542914</v>
      </c>
      <c r="DW224" s="61">
        <f>+[4]GABON!DL48</f>
        <v>66.788894962010062</v>
      </c>
      <c r="DX224" s="62">
        <f>+[4]GABON!DM48</f>
        <v>67.010792899477195</v>
      </c>
      <c r="DZ224" s="57">
        <f>+[4]GABON!DO48</f>
        <v>56.939120864863369</v>
      </c>
      <c r="EC224" s="57">
        <f>+[4]GABON!DR48</f>
        <v>54.267173653596558</v>
      </c>
      <c r="EF224" s="57">
        <f>+[4]GABON!DU48</f>
        <v>52.941104448688243</v>
      </c>
      <c r="EI224" s="57">
        <f>+[4]GABON!DX48</f>
        <v>52.416935097711132</v>
      </c>
      <c r="EL224" s="57">
        <f>+[4]GABON!EA48</f>
        <v>51.897955542288258</v>
      </c>
      <c r="EO224" s="57">
        <f>+[4]GABON!ED48</f>
        <v>51.897955542288258</v>
      </c>
    </row>
    <row r="225" spans="1:145" ht="12.65" customHeight="1" x14ac:dyDescent="0.35">
      <c r="A225" s="2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8"/>
      <c r="Y225" s="58"/>
      <c r="Z225" s="57"/>
      <c r="AA225" s="57"/>
      <c r="AB225" s="57"/>
      <c r="AC225" s="57"/>
      <c r="AD225" s="57"/>
      <c r="AE225" s="57"/>
      <c r="AF225" s="57"/>
      <c r="AG225" s="57"/>
      <c r="AH225" s="57"/>
      <c r="AI225" s="57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7"/>
      <c r="CA225" s="58"/>
      <c r="CB225" s="58"/>
      <c r="CC225" s="58"/>
      <c r="CD225" s="58"/>
      <c r="CE225" s="58"/>
      <c r="CF225" s="58"/>
      <c r="CG225" s="58"/>
      <c r="CH225" s="58"/>
      <c r="CI225" s="58"/>
      <c r="CJ225" s="57"/>
      <c r="CK225" s="57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7"/>
      <c r="DC225" s="57"/>
      <c r="DD225" s="57"/>
      <c r="DE225" s="57"/>
      <c r="DF225" s="57"/>
      <c r="DG225" s="57"/>
      <c r="DH225" s="57"/>
      <c r="DI225" s="57"/>
      <c r="DJ225" s="57"/>
      <c r="DK225" s="57"/>
      <c r="DL225" s="57"/>
      <c r="DM225" s="57"/>
      <c r="DN225" s="59"/>
      <c r="DO225" s="57"/>
      <c r="DP225" s="57"/>
      <c r="DQ225" s="57"/>
      <c r="DR225" s="57"/>
      <c r="DS225" s="57"/>
      <c r="DT225" s="57"/>
      <c r="DU225" s="57"/>
      <c r="DV225" s="60"/>
      <c r="DW225" s="61"/>
      <c r="DX225" s="62"/>
      <c r="DZ225" s="57"/>
      <c r="EC225" s="57"/>
      <c r="EF225" s="57"/>
      <c r="EI225" s="57"/>
      <c r="EL225" s="57"/>
      <c r="EO225" s="57"/>
    </row>
    <row r="226" spans="1:145" ht="15.5" x14ac:dyDescent="0.35">
      <c r="A226" s="56" t="s">
        <v>120</v>
      </c>
      <c r="B226" s="63">
        <f>((+[2]CAMEROUN!C217+[2]CAMEROUN!D217)*1000/2)/B143</f>
        <v>397.72727272727275</v>
      </c>
      <c r="C226" s="63">
        <f>((+[2]CAMEROUN!D217+[2]CAMEROUN!E217)*1000/2)/C143</f>
        <v>593.83499546690848</v>
      </c>
      <c r="D226" s="63">
        <f>((+[2]CAMEROUN!E217+[2]CAMEROUN!F217)*1000/2)/D143</f>
        <v>620.76271186440681</v>
      </c>
      <c r="E226" s="63">
        <f>((+[2]CAMEROUN!F217+[2]CAMEROUN!G217)*1000/2)/E143</f>
        <v>509.31232091690549</v>
      </c>
      <c r="F226" s="63">
        <f>((+[2]CAMEROUN!G217+[2]CAMEROUN!H217)*1000/2)/F143</f>
        <v>411.13653699466056</v>
      </c>
      <c r="G226" s="63">
        <f>((+[2]CAMEROUN!H217+[2]CAMEROUN!I217)*1000/2)/G143</f>
        <v>366.84996072270229</v>
      </c>
      <c r="H226" s="63">
        <f>((+[2]CAMEROUN!I217+[2]CAMEROUN!J217)*1000/2)/H143</f>
        <v>402.15205695342638</v>
      </c>
      <c r="I226" s="63">
        <f>((+[2]CAMEROUN!J217+[2]CAMEROUN!K217)*1000/2)/I143</f>
        <v>697.80532389019174</v>
      </c>
      <c r="J226" s="63">
        <f>((+[2]CAMEROUN!K217+[2]CAMEROUN!L217)*1000/2)/J143</f>
        <v>926.98722240583356</v>
      </c>
      <c r="K226" s="63">
        <f>((+[2]CAMEROUN!L217+[2]CAMEROUN!M217)*1000/2)/K143</f>
        <v>862.88525165069359</v>
      </c>
      <c r="L226" s="63">
        <f>((+[2]CAMEROUN!M217+[2]CAMEROUN!N217)*1000/2)/L143</f>
        <v>899.94271572070932</v>
      </c>
      <c r="M226" s="63">
        <f>((+[2]CAMEROUN!N217+[2]CAMEROUN!O217)*1000/2)/M143</f>
        <v>890.43563707828355</v>
      </c>
      <c r="N226" s="63">
        <f>((+[2]CAMEROUN!O217+[2]CAMEROUN!P217)*1000/2)/N143</f>
        <v>843.55400462136481</v>
      </c>
      <c r="O226" s="63">
        <f>((+[2]CAMEROUN!P217+[2]CAMEROUN!Q217)*1000/2)/O143</f>
        <v>959.58896122159194</v>
      </c>
      <c r="P226" s="63">
        <f>+[2]CAMEROUN!AH205</f>
        <v>1120.4776902047929</v>
      </c>
      <c r="Q226" s="63">
        <f>+[2]CAMEROUN!AI205</f>
        <v>1186.9414587332053</v>
      </c>
      <c r="R226" s="63">
        <f>+[2]CAMEROUN!AJ205</f>
        <v>975.30251393876858</v>
      </c>
      <c r="S226" s="63">
        <f>+[2]CAMEROUN!AK205</f>
        <v>1063.1135247961161</v>
      </c>
      <c r="T226" s="63">
        <f>+[2]CAMEROUN!AL205</f>
        <v>1173.3188338257119</v>
      </c>
      <c r="U226" s="63">
        <f>+[2]CAMEROUN!AM205</f>
        <v>1289.8638471307481</v>
      </c>
      <c r="V226" s="63">
        <f>+[2]CAMEROUN!AN205</f>
        <v>1319.577966799676</v>
      </c>
      <c r="W226" s="63">
        <f>+[2]CAMEROUN!AO205</f>
        <v>1193.4028496016717</v>
      </c>
      <c r="X226" s="2">
        <f>+[2]CAMEROUN!AP205</f>
        <v>816.51616254419901</v>
      </c>
      <c r="Y226" s="2">
        <f>+[2]CAMEROUN!AQ205</f>
        <v>1115.7652493944677</v>
      </c>
      <c r="Z226" s="63">
        <f>+[2]CAMEROUN!AR205</f>
        <v>1045.2174319867131</v>
      </c>
      <c r="AA226" s="63">
        <f>+[2]CAMEROUN!AS205</f>
        <v>975.79490117444857</v>
      </c>
      <c r="AB226" s="63">
        <v>1120.948858923306</v>
      </c>
      <c r="AC226" s="63">
        <v>1087.8437134278611</v>
      </c>
      <c r="AD226" s="63">
        <v>1090.3048982998698</v>
      </c>
      <c r="AE226" s="63">
        <f>+[2]CAMEROUN!AT205</f>
        <v>871.82526244497126</v>
      </c>
      <c r="AF226" s="63">
        <v>1089.2397559667586</v>
      </c>
      <c r="AG226" s="63">
        <v>1100.6084948296827</v>
      </c>
      <c r="AH226" s="63">
        <v>916.50658266777305</v>
      </c>
      <c r="AI226" s="63">
        <v>916.50658266777305</v>
      </c>
      <c r="AJ226" s="2">
        <f>+[2]CAMEROUN!AU205</f>
        <v>915.41744505703139</v>
      </c>
      <c r="AK226" s="2">
        <v>1049.6352991111269</v>
      </c>
      <c r="AL226" s="2">
        <v>1090.2418492099903</v>
      </c>
      <c r="AM226" s="2">
        <v>1031.5922427719086</v>
      </c>
      <c r="AN226" s="2">
        <v>1031.5922427719086</v>
      </c>
      <c r="AO226" s="2">
        <f>+[2]CAMEROUN!AV205</f>
        <v>1111.7318435754189</v>
      </c>
      <c r="AP226" s="2">
        <v>951.19424480759835</v>
      </c>
      <c r="AQ226" s="2">
        <v>955.61348502640396</v>
      </c>
      <c r="AR226" s="2">
        <v>1038.9400674838018</v>
      </c>
      <c r="AS226" s="2">
        <f>+[2]CAMEROUN!AZ205</f>
        <v>1036.4815215042147</v>
      </c>
      <c r="AT226" s="2">
        <v>1208.7674701309852</v>
      </c>
      <c r="AU226" s="2">
        <v>1211.8506095765745</v>
      </c>
      <c r="AV226" s="2">
        <v>1141.0112013207131</v>
      </c>
      <c r="AW226" s="2">
        <v>1141.0112013207131</v>
      </c>
      <c r="AX226" s="2">
        <f>+[2]CAMEROUN!BE205</f>
        <v>998.89627461679652</v>
      </c>
      <c r="AY226" s="2"/>
      <c r="AZ226" s="2">
        <v>1180.1961365622203</v>
      </c>
      <c r="BA226" s="2">
        <v>1180.1961365622203</v>
      </c>
      <c r="BB226" s="2">
        <v>1226.7143520276366</v>
      </c>
      <c r="BC226" s="2">
        <v>1226.7143520276366</v>
      </c>
      <c r="BD226" s="2">
        <v>960.70574289304056</v>
      </c>
      <c r="BE226" s="2">
        <v>960.70574289304056</v>
      </c>
      <c r="BF226" s="2">
        <f>+[2]CAMEROUN!BL205</f>
        <v>1109.7927351075773</v>
      </c>
      <c r="BG226" s="2">
        <v>984.78897286971926</v>
      </c>
      <c r="BH226" s="2">
        <v>918.78897286971926</v>
      </c>
      <c r="BI226" s="2">
        <v>1162.5</v>
      </c>
      <c r="BJ226" s="2">
        <v>1162.5</v>
      </c>
      <c r="BK226" s="2">
        <v>1171.6830534834301</v>
      </c>
      <c r="BL226" s="2">
        <v>1171.6830534834301</v>
      </c>
      <c r="BM226" s="2">
        <v>1171.6830534834301</v>
      </c>
      <c r="BN226" s="2">
        <v>1171.6830534834301</v>
      </c>
      <c r="BO226" s="2">
        <f>+[2]CAMEROUN!BU205</f>
        <v>1175.0648615850828</v>
      </c>
      <c r="BP226" s="2">
        <v>1133.3726230167013</v>
      </c>
      <c r="BQ226" s="2">
        <v>1026.2621116493524</v>
      </c>
      <c r="BR226" s="2">
        <v>1026.2621116493524</v>
      </c>
      <c r="BS226" s="2">
        <v>1026.2621116493524</v>
      </c>
      <c r="BT226" s="2">
        <v>1041.3636957661502</v>
      </c>
      <c r="BU226" s="2">
        <v>1041.3636957661502</v>
      </c>
      <c r="BV226" s="2">
        <v>1041.3636957661502</v>
      </c>
      <c r="BW226" s="2">
        <v>1073.2705598256834</v>
      </c>
      <c r="BX226" s="2">
        <v>1073.2705598256834</v>
      </c>
      <c r="BY226" s="2">
        <v>1073.2705598256834</v>
      </c>
      <c r="BZ226" s="63">
        <v>1096.5705582589026</v>
      </c>
      <c r="CA226" s="2">
        <f>+[2]CAMEROUN!CG205</f>
        <v>1138.15189859001</v>
      </c>
      <c r="CB226" s="2">
        <v>1303.3186811793412</v>
      </c>
      <c r="CC226" s="2">
        <v>1303.3186811793412</v>
      </c>
      <c r="CD226" s="2">
        <v>1303.3186811793412</v>
      </c>
      <c r="CE226" s="2">
        <v>1303.3186811793412</v>
      </c>
      <c r="CF226" s="2">
        <v>1303.3186811793412</v>
      </c>
      <c r="CG226" s="2">
        <v>1303.3186811793412</v>
      </c>
      <c r="CH226" s="2">
        <v>1515.9255986809519</v>
      </c>
      <c r="CI226" s="2">
        <v>1515.9255986809519</v>
      </c>
      <c r="CJ226" s="63">
        <v>1529.7970459007256</v>
      </c>
      <c r="CK226" s="63">
        <v>1529.7970459007256</v>
      </c>
      <c r="CL226" s="2">
        <f>+[2]CAMEROUN!CR205</f>
        <v>1113.036135457007</v>
      </c>
      <c r="CM226" s="2">
        <v>1603.6086740991632</v>
      </c>
      <c r="CN226" s="2">
        <v>1999.6835301162755</v>
      </c>
      <c r="CO226" s="2">
        <v>1999.6835301162755</v>
      </c>
      <c r="CP226" s="2">
        <v>2276.1225730556807</v>
      </c>
      <c r="CQ226" s="2">
        <v>2316.5453280556144</v>
      </c>
      <c r="CR226" s="2">
        <v>2356.968083055549</v>
      </c>
      <c r="CS226" s="2">
        <v>2338.7844719075188</v>
      </c>
      <c r="CT226" s="2">
        <v>2379.2072269074533</v>
      </c>
      <c r="CU226" s="2">
        <v>2419.6299819073879</v>
      </c>
      <c r="CV226" s="2">
        <v>1915.9872592469712</v>
      </c>
      <c r="CW226" s="2">
        <v>1949.102531087462</v>
      </c>
      <c r="CX226" s="2">
        <v>1915.9872592469712</v>
      </c>
      <c r="CY226" s="2">
        <v>1949.102531087462</v>
      </c>
      <c r="CZ226" s="2">
        <v>1982.2178029279526</v>
      </c>
      <c r="DA226" s="2">
        <f>+[2]CAMEROUN!DD205</f>
        <v>1165.715064050421</v>
      </c>
      <c r="DB226" s="63">
        <v>972.97706331255688</v>
      </c>
      <c r="DC226" s="63">
        <v>980.99975296211448</v>
      </c>
      <c r="DD226" s="63">
        <v>980.99975296211448</v>
      </c>
      <c r="DE226" s="63">
        <v>985.33620092671322</v>
      </c>
      <c r="DF226" s="63">
        <v>993.38400610392853</v>
      </c>
      <c r="DG226" s="63">
        <v>1001.4318112811437</v>
      </c>
      <c r="DH226" s="63">
        <v>931.53880584946012</v>
      </c>
      <c r="DI226" s="63">
        <v>939.2692320356299</v>
      </c>
      <c r="DJ226" s="63">
        <v>946.99965822179979</v>
      </c>
      <c r="DK226" s="63">
        <v>1290.8514088189359</v>
      </c>
      <c r="DL226" s="63">
        <v>1290.8514088189359</v>
      </c>
      <c r="DM226" s="63">
        <v>947.24469900124757</v>
      </c>
      <c r="DN226" s="6">
        <f>+[2]CAMEROUN!DQ205</f>
        <v>1300.9404199594496</v>
      </c>
      <c r="DO226" s="63">
        <v>947.24469900124757</v>
      </c>
      <c r="DP226" s="63">
        <v>1272.6453384756544</v>
      </c>
      <c r="DQ226" s="63">
        <v>1276.8138474024981</v>
      </c>
      <c r="DR226" s="63">
        <v>1280.9823563293419</v>
      </c>
      <c r="DS226" s="63">
        <v>1273.5099704863244</v>
      </c>
      <c r="DT226" s="63">
        <v>1277.7110161660137</v>
      </c>
      <c r="DU226" s="63">
        <v>1273.867423169926</v>
      </c>
      <c r="DV226" s="64">
        <f>+[2]CAMEROUN!EA205</f>
        <v>1392.0750347643968</v>
      </c>
      <c r="DW226" s="65">
        <f>+[2]CAMEROUN!EB205</f>
        <v>1396.7154510791036</v>
      </c>
      <c r="DX226" s="66">
        <f>+[2]CAMEROUN!EC205</f>
        <v>1401.3558673938101</v>
      </c>
      <c r="DZ226" s="63">
        <f>+[2]CAMEROUN!EE205</f>
        <v>1484.6444177202382</v>
      </c>
      <c r="EC226" s="63">
        <f>+[2]CAMEROUN!EH205</f>
        <v>1513.9077839626987</v>
      </c>
      <c r="EF226" s="63">
        <f>+[2]CAMEROUN!EK205</f>
        <v>1522.574618407795</v>
      </c>
      <c r="EI226" s="63">
        <f>+[2]CAMEROUN!EN205</f>
        <v>1522.2356485497212</v>
      </c>
      <c r="EL226" s="63">
        <f>+[2]CAMEROUN!EQ205</f>
        <v>1527.2679755720937</v>
      </c>
      <c r="EO226" s="63">
        <f>+[2]CAMEROUN!ET205</f>
        <v>1527.2679755720937</v>
      </c>
    </row>
    <row r="227" spans="1:145" ht="15.5" x14ac:dyDescent="0.35">
      <c r="A227" s="56" t="s">
        <v>121</v>
      </c>
      <c r="B227" s="63">
        <f>((+[2]CAMEROUN!C218+[2]CAMEROUN!D218)*1000/2)/B144</f>
        <v>166.43929058663031</v>
      </c>
      <c r="C227" s="63">
        <f>((+[2]CAMEROUN!D218+[2]CAMEROUN!E218)*1000/2)/C144</f>
        <v>198.41269841269843</v>
      </c>
      <c r="D227" s="63">
        <f>((+[2]CAMEROUN!E218+[2]CAMEROUN!F218)*1000/2)/D144</f>
        <v>142.97319252640131</v>
      </c>
      <c r="E227" s="63">
        <f>((+[2]CAMEROUN!F218+[2]CAMEROUN!G218)*1000/2)/E144</f>
        <v>116.55031995346131</v>
      </c>
      <c r="F227" s="63">
        <f>((+[2]CAMEROUN!G218+[2]CAMEROUN!H218)*1000/2)/F144</f>
        <v>119.27177534507376</v>
      </c>
      <c r="G227" s="63">
        <f>((+[2]CAMEROUN!H218+[2]CAMEROUN!I218)*1000/2)/G144</f>
        <v>113.84615384615383</v>
      </c>
      <c r="H227" s="63">
        <f>((+[2]CAMEROUN!I218+[2]CAMEROUN!J218)*1000/2)/H144</f>
        <v>147.2027972027972</v>
      </c>
      <c r="I227" s="63">
        <f>((+[2]CAMEROUN!J218+[2]CAMEROUN!K218)*1000/2)/I144</f>
        <v>191.81102362204723</v>
      </c>
      <c r="J227" s="63">
        <f>((+[2]CAMEROUN!K218+[2]CAMEROUN!L218)*1000/2)/J144</f>
        <v>200.73992376457772</v>
      </c>
      <c r="K227" s="63">
        <f>((+[2]CAMEROUN!L218+[2]CAMEROUN!M218)*1000/2)/K144</f>
        <v>193.09731877964808</v>
      </c>
      <c r="L227" s="63">
        <f>((+[2]CAMEROUN!M218+[2]CAMEROUN!N218)*1000/2)/L144</f>
        <v>174.18572741392475</v>
      </c>
      <c r="M227" s="63">
        <f>((+[2]CAMEROUN!N218+[2]CAMEROUN!O218)*1000/2)/M144</f>
        <v>145.86499521575868</v>
      </c>
      <c r="N227" s="63">
        <f>((+[2]CAMEROUN!O218+[2]CAMEROUN!P218)*1000/2)/N144</f>
        <v>137.78472734513954</v>
      </c>
      <c r="O227" s="63">
        <f>((+[2]CAMEROUN!P218+[2]CAMEROUN!Q218)*1000/2)/O144</f>
        <v>141.48423854984486</v>
      </c>
      <c r="P227" s="63">
        <f>+[2]CAMEROUN!AH206</f>
        <v>133.39525072608637</v>
      </c>
      <c r="Q227" s="63">
        <f>+[2]CAMEROUN!AI206</f>
        <v>134.65765146049696</v>
      </c>
      <c r="R227" s="63">
        <f>+[2]CAMEROUN!AJ206</f>
        <v>131.54634213199711</v>
      </c>
      <c r="S227" s="63">
        <f>+[2]CAMEROUN!AK206</f>
        <v>133.75945203621444</v>
      </c>
      <c r="T227" s="63">
        <f>+[2]CAMEROUN!AL206</f>
        <v>135.35148818829416</v>
      </c>
      <c r="U227" s="63">
        <f>+[2]CAMEROUN!AM206</f>
        <v>131.22649780808572</v>
      </c>
      <c r="V227" s="63">
        <f>+[2]CAMEROUN!AN206</f>
        <v>125.68702552299818</v>
      </c>
      <c r="W227" s="63">
        <f>+[2]CAMEROUN!AO206</f>
        <v>145.62238506341907</v>
      </c>
      <c r="X227" s="2">
        <f>+[2]CAMEROUN!AP206</f>
        <v>154.66439532366235</v>
      </c>
      <c r="Y227" s="2">
        <f>+[2]CAMEROUN!AQ206</f>
        <v>169.02950049007578</v>
      </c>
      <c r="Z227" s="63">
        <f>+[2]CAMEROUN!AR206</f>
        <v>160.93424783131576</v>
      </c>
      <c r="AA227" s="63">
        <f>+[2]CAMEROUN!AS206</f>
        <v>175.70808253045203</v>
      </c>
      <c r="AB227" s="63">
        <v>161.56325885499814</v>
      </c>
      <c r="AC227" s="63">
        <v>156.79178766027266</v>
      </c>
      <c r="AD227" s="63">
        <v>157.15052021154</v>
      </c>
      <c r="AE227" s="63">
        <f>+[2]CAMEROUN!AT206</f>
        <v>156.89144784379596</v>
      </c>
      <c r="AF227" s="63">
        <v>143.36693273449785</v>
      </c>
      <c r="AG227" s="63">
        <v>144.86329862723034</v>
      </c>
      <c r="AH227" s="63">
        <v>144.89961493938893</v>
      </c>
      <c r="AI227" s="63">
        <v>144.89961493938893</v>
      </c>
      <c r="AJ227" s="2">
        <f>+[2]CAMEROUN!AU206</f>
        <v>149.23024650971055</v>
      </c>
      <c r="AK227" s="2">
        <v>157.78728196649769</v>
      </c>
      <c r="AL227" s="2">
        <v>167.21721662957978</v>
      </c>
      <c r="AM227" s="2">
        <v>170.142687305089</v>
      </c>
      <c r="AN227" s="2">
        <v>170.142687305089</v>
      </c>
      <c r="AO227" s="2">
        <f>+[2]CAMEROUN!AV206</f>
        <v>131.62054220353096</v>
      </c>
      <c r="AP227" s="2">
        <v>167.16102824447907</v>
      </c>
      <c r="AQ227" s="2">
        <v>162.37377501927301</v>
      </c>
      <c r="AR227" s="2">
        <v>161.60588359864823</v>
      </c>
      <c r="AS227" s="2">
        <f>+[2]CAMEROUN!AZ206</f>
        <v>131.49264855342503</v>
      </c>
      <c r="AT227" s="2">
        <v>169.82665555933926</v>
      </c>
      <c r="AU227" s="2">
        <v>132.18406835439816</v>
      </c>
      <c r="AV227" s="2">
        <v>122.79603662193917</v>
      </c>
      <c r="AW227" s="2">
        <v>122.79603662193917</v>
      </c>
      <c r="AX227" s="2">
        <f>+[2]CAMEROUN!BE206</f>
        <v>132.07</v>
      </c>
      <c r="AY227" s="2"/>
      <c r="AZ227" s="2">
        <v>120.80038398453426</v>
      </c>
      <c r="BA227" s="2">
        <v>120.80038398453426</v>
      </c>
      <c r="BB227" s="2">
        <v>115.59749373524376</v>
      </c>
      <c r="BC227" s="2">
        <v>115.59749373524376</v>
      </c>
      <c r="BD227" s="2">
        <v>90.507198589000453</v>
      </c>
      <c r="BE227" s="2">
        <v>90.507198589000453</v>
      </c>
      <c r="BF227" s="2">
        <f>+[2]CAMEROUN!BL206</f>
        <v>157.38</v>
      </c>
      <c r="BG227" s="2">
        <v>93.023952277370952</v>
      </c>
      <c r="BH227" s="2">
        <v>93.023952277370952</v>
      </c>
      <c r="BI227" s="2">
        <v>132.16999999999999</v>
      </c>
      <c r="BJ227" s="2">
        <v>132.16999999999999</v>
      </c>
      <c r="BK227" s="2">
        <v>131.63790712312701</v>
      </c>
      <c r="BL227" s="2">
        <v>131.63790712312701</v>
      </c>
      <c r="BM227" s="2">
        <v>131.63790712312701</v>
      </c>
      <c r="BN227" s="2">
        <v>131.63790712312701</v>
      </c>
      <c r="BO227" s="2">
        <f>+[2]CAMEROUN!BU206</f>
        <v>131.79821877872038</v>
      </c>
      <c r="BP227" s="2">
        <v>133.30750664501872</v>
      </c>
      <c r="BQ227" s="2">
        <v>131.09167826271499</v>
      </c>
      <c r="BR227" s="2">
        <v>131.09167826271499</v>
      </c>
      <c r="BS227" s="2">
        <v>131.09167826271499</v>
      </c>
      <c r="BT227" s="2">
        <v>131.38647274062006</v>
      </c>
      <c r="BU227" s="2">
        <v>131.38647274062006</v>
      </c>
      <c r="BV227" s="2">
        <v>131.38647274062006</v>
      </c>
      <c r="BW227" s="2">
        <v>128.09618151583942</v>
      </c>
      <c r="BX227" s="2">
        <v>128.09618151583942</v>
      </c>
      <c r="BY227" s="2">
        <v>128.09618151583942</v>
      </c>
      <c r="BZ227" s="63">
        <v>130.648</v>
      </c>
      <c r="CA227" s="2">
        <f>+[2]CAMEROUN!CG206</f>
        <v>130.69432883311799</v>
      </c>
      <c r="CB227" s="2">
        <v>121.48354259375651</v>
      </c>
      <c r="CC227" s="2">
        <v>121.48354259375651</v>
      </c>
      <c r="CD227" s="2">
        <v>121.48354259375651</v>
      </c>
      <c r="CE227" s="2">
        <v>121.48354259375651</v>
      </c>
      <c r="CF227" s="2">
        <v>121.48354259375651</v>
      </c>
      <c r="CG227" s="2">
        <v>121.48354259375651</v>
      </c>
      <c r="CH227" s="2">
        <v>122.81081850593826</v>
      </c>
      <c r="CI227" s="2">
        <v>122.81081850593826</v>
      </c>
      <c r="CJ227" s="63">
        <v>123.93459647261727</v>
      </c>
      <c r="CK227" s="63">
        <v>123.93459647261727</v>
      </c>
      <c r="CL227" s="2">
        <f>+[2]CAMEROUN!CR206</f>
        <v>138.49282296650719</v>
      </c>
      <c r="CM227" s="2">
        <v>121.64081033409265</v>
      </c>
      <c r="CN227" s="2">
        <v>128.33150648670633</v>
      </c>
      <c r="CO227" s="2">
        <v>128.33150648670633</v>
      </c>
      <c r="CP227" s="2">
        <v>126.09217493439058</v>
      </c>
      <c r="CQ227" s="2">
        <v>128.33150648670633</v>
      </c>
      <c r="CR227" s="2">
        <v>130.57083803902211</v>
      </c>
      <c r="CS227" s="2">
        <v>129.56350605042087</v>
      </c>
      <c r="CT227" s="2">
        <v>131.80283760273664</v>
      </c>
      <c r="CU227" s="2">
        <v>134.04216915505242</v>
      </c>
      <c r="CV227" s="2">
        <v>136.39163634848859</v>
      </c>
      <c r="CW227" s="2">
        <v>138.74898298148483</v>
      </c>
      <c r="CX227" s="2">
        <v>136.39163634848859</v>
      </c>
      <c r="CY227" s="2">
        <v>138.74898298148483</v>
      </c>
      <c r="CZ227" s="2">
        <v>141.1063296144811</v>
      </c>
      <c r="DA227" s="2">
        <f>+[2]CAMEROUN!DD206</f>
        <v>140.77953256279753</v>
      </c>
      <c r="DB227" s="63">
        <v>136.29213143406292</v>
      </c>
      <c r="DC227" s="63">
        <v>137.41592922272773</v>
      </c>
      <c r="DD227" s="63">
        <v>137.41592922272773</v>
      </c>
      <c r="DE227" s="63">
        <v>137.40519430292755</v>
      </c>
      <c r="DF227" s="63">
        <v>138.52746123379578</v>
      </c>
      <c r="DG227" s="63">
        <v>139.649728164664</v>
      </c>
      <c r="DH227" s="63">
        <v>135.23642441546951</v>
      </c>
      <c r="DI227" s="63">
        <v>136.35869134633774</v>
      </c>
      <c r="DJ227" s="63">
        <v>137.48095827720599</v>
      </c>
      <c r="DK227" s="63">
        <v>152.84505041678597</v>
      </c>
      <c r="DL227" s="63">
        <v>152.84505041678597</v>
      </c>
      <c r="DM227" s="63">
        <v>137.51653214556273</v>
      </c>
      <c r="DN227" s="6">
        <f>+[2]CAMEROUN!DQ206</f>
        <v>150.08286508535605</v>
      </c>
      <c r="DO227" s="63">
        <v>137.51653214556273</v>
      </c>
      <c r="DP227" s="63">
        <v>152.71020093176594</v>
      </c>
      <c r="DQ227" s="63">
        <v>153.21039828963052</v>
      </c>
      <c r="DR227" s="63">
        <v>153.71059564749507</v>
      </c>
      <c r="DS227" s="63">
        <v>148.88864755664872</v>
      </c>
      <c r="DT227" s="63">
        <v>149.37980037371997</v>
      </c>
      <c r="DU227" s="63">
        <v>148.93043807879644</v>
      </c>
      <c r="DV227" s="64">
        <f>+[2]CAMEROUN!EA206</f>
        <v>147.34056785642377</v>
      </c>
      <c r="DW227" s="65">
        <f>+[2]CAMEROUN!EB206</f>
        <v>147.83172067349503</v>
      </c>
      <c r="DX227" s="66">
        <f>+[2]CAMEROUN!EC206</f>
        <v>148.32287349056628</v>
      </c>
      <c r="DZ227" s="63">
        <f>+[2]CAMEROUN!EE206</f>
        <v>145.25072698627733</v>
      </c>
      <c r="EC227" s="63">
        <f>+[2]CAMEROUN!EH206</f>
        <v>142.71479486218769</v>
      </c>
      <c r="EF227" s="63">
        <f>+[2]CAMEROUN!EK206</f>
        <v>140.22313757149422</v>
      </c>
      <c r="EI227" s="63">
        <f>+[2]CAMEROUN!EN206</f>
        <v>137.77498211997769</v>
      </c>
      <c r="EL227" s="63">
        <f>+[2]CAMEROUN!EQ206</f>
        <v>135.36956900912327</v>
      </c>
      <c r="EO227" s="63">
        <f>+[2]CAMEROUN!ET206</f>
        <v>134.336213520504</v>
      </c>
    </row>
    <row r="228" spans="1:145" ht="15.5" x14ac:dyDescent="0.35">
      <c r="A228" s="56" t="s">
        <v>122</v>
      </c>
      <c r="B228" s="57">
        <f>[7]RCA!D16</f>
        <v>36.084331483104492</v>
      </c>
      <c r="C228" s="57">
        <f>[7]RCA!E16</f>
        <v>45.931633510787336</v>
      </c>
      <c r="D228" s="57">
        <f>[7]RCA!F16</f>
        <v>49.313641704946058</v>
      </c>
      <c r="E228" s="57">
        <f>[7]RCA!G16</f>
        <v>47.456436943588066</v>
      </c>
      <c r="F228" s="57">
        <f>[7]RCA!H16</f>
        <v>43.718487394957982</v>
      </c>
      <c r="G228" s="57">
        <f>[7]RCA!I16</f>
        <v>44.274525241937624</v>
      </c>
      <c r="H228" s="57">
        <f>[7]RCA!J16</f>
        <v>46.418129394506551</v>
      </c>
      <c r="I228" s="57">
        <f>[7]RCA!K16</f>
        <v>83.9</v>
      </c>
      <c r="J228" s="57">
        <f>[7]RCA!L16</f>
        <v>77.668000000000006</v>
      </c>
      <c r="K228" s="57">
        <f>[7]RCA!M16</f>
        <v>73.900000000000006</v>
      </c>
      <c r="L228" s="57">
        <f>[7]RCA!N16</f>
        <v>82.5</v>
      </c>
      <c r="M228" s="57">
        <f>[7]RCA!O16</f>
        <v>83</v>
      </c>
      <c r="N228" s="57">
        <f>[7]RCA!P16</f>
        <v>88.7</v>
      </c>
      <c r="O228" s="57">
        <f>[7]RCA!Q16</f>
        <v>95.308300000000003</v>
      </c>
      <c r="P228" s="57">
        <f>[7]RCA!R16</f>
        <v>91.742159503194074</v>
      </c>
      <c r="Q228" s="57">
        <f>[7]RCA!S16</f>
        <v>90.007447179630844</v>
      </c>
      <c r="R228" s="57">
        <f>[7]RCA!T16</f>
        <v>85.196035346901141</v>
      </c>
      <c r="S228" s="57">
        <f>[7]RCA!U16</f>
        <v>78.382269904009036</v>
      </c>
      <c r="T228" s="57">
        <f>[7]RCA!V16</f>
        <v>85.354622418763611</v>
      </c>
      <c r="U228" s="57">
        <f>[7]RCA!W16</f>
        <v>78.745406457792356</v>
      </c>
      <c r="V228" s="57">
        <f>[7]RCA!X16</f>
        <v>71.42841752118612</v>
      </c>
      <c r="W228" s="57">
        <f>[7]RCA!Y16</f>
        <v>58.847841030767732</v>
      </c>
      <c r="X228" s="58">
        <f>[7]RCA!Z16</f>
        <v>75.080950137034648</v>
      </c>
      <c r="Y228" s="58">
        <f>[7]RCA!AA16</f>
        <v>85.762016559223412</v>
      </c>
      <c r="Z228" s="57">
        <f>[7]RCA!AB16</f>
        <v>91.65477092967231</v>
      </c>
      <c r="AA228" s="57">
        <f>[7]RCA!AC16</f>
        <v>93.218955709396383</v>
      </c>
      <c r="AB228" s="57">
        <v>102.42611396297326</v>
      </c>
      <c r="AC228" s="57">
        <v>102.42611396297326</v>
      </c>
      <c r="AD228" s="57">
        <v>102.42611396297326</v>
      </c>
      <c r="AE228" s="57">
        <f>[7]RCA!AD16</f>
        <v>88.648950335776476</v>
      </c>
      <c r="AF228" s="57">
        <v>88.803138168313524</v>
      </c>
      <c r="AG228" s="57">
        <v>87.265960960305023</v>
      </c>
      <c r="AH228" s="57">
        <v>87.287837984431121</v>
      </c>
      <c r="AI228" s="57">
        <v>87.287837984431121</v>
      </c>
      <c r="AJ228" s="58">
        <f>[7]RCA!AE16</f>
        <v>89.896619705753267</v>
      </c>
      <c r="AK228" s="58">
        <v>97.822747701586735</v>
      </c>
      <c r="AL228" s="58">
        <v>103.66898643447138</v>
      </c>
      <c r="AM228" s="58">
        <v>105.48267874350501</v>
      </c>
      <c r="AN228" s="58">
        <v>105.48267874350501</v>
      </c>
      <c r="AO228" s="58">
        <f>[7]RCA!AF16</f>
        <v>105.76361420552081</v>
      </c>
      <c r="AP228" s="58">
        <v>107.44995189237422</v>
      </c>
      <c r="AQ228" s="58">
        <v>73.332999999999998</v>
      </c>
      <c r="AR228" s="58">
        <v>63.033002309028774</v>
      </c>
      <c r="AS228" s="58">
        <f>[7]RCA!AJ16</f>
        <v>106.0403</v>
      </c>
      <c r="AT228" s="58">
        <v>67.373319511175481</v>
      </c>
      <c r="AU228" s="58">
        <v>93.903783200956283</v>
      </c>
      <c r="AV228" s="58">
        <v>88.844531983631768</v>
      </c>
      <c r="AW228" s="58">
        <v>88.844531983631768</v>
      </c>
      <c r="AX228" s="58">
        <f>[7]RCA!AO16</f>
        <v>87.973199999999977</v>
      </c>
      <c r="AY228" s="58"/>
      <c r="AZ228" s="58">
        <v>85.600120789830143</v>
      </c>
      <c r="BA228" s="58">
        <v>85.600120789830143</v>
      </c>
      <c r="BB228" s="58">
        <v>83.944761150923824</v>
      </c>
      <c r="BC228" s="58">
        <v>83.944761150923824</v>
      </c>
      <c r="BD228" s="58">
        <v>89.852479949057795</v>
      </c>
      <c r="BE228" s="58">
        <v>89.852479949057795</v>
      </c>
      <c r="BF228" s="58">
        <f>[7]RCA!AV16</f>
        <v>62.255400000000002</v>
      </c>
      <c r="BG228" s="58">
        <v>91.313216891657149</v>
      </c>
      <c r="BH228" s="58">
        <v>91.313216891657149</v>
      </c>
      <c r="BI228" s="58">
        <v>91.439479656408963</v>
      </c>
      <c r="BJ228" s="58">
        <v>91.439479656408963</v>
      </c>
      <c r="BK228" s="58">
        <v>166.2679</v>
      </c>
      <c r="BL228" s="58">
        <v>166.2679</v>
      </c>
      <c r="BM228" s="58">
        <v>166.2679</v>
      </c>
      <c r="BN228" s="58">
        <v>166.2679</v>
      </c>
      <c r="BO228" s="58">
        <f>[7]RCA!BE16</f>
        <v>138.03800000000001</v>
      </c>
      <c r="BP228" s="58">
        <v>169.03970030057371</v>
      </c>
      <c r="BQ228" s="58">
        <v>169.03970030057371</v>
      </c>
      <c r="BR228" s="58">
        <v>163.35925549796784</v>
      </c>
      <c r="BS228" s="58">
        <v>163.35925549796784</v>
      </c>
      <c r="BT228" s="58">
        <v>163.35925549796784</v>
      </c>
      <c r="BU228" s="58">
        <v>163.35925549796784</v>
      </c>
      <c r="BV228" s="58">
        <v>159.68367224926357</v>
      </c>
      <c r="BW228" s="58">
        <v>173.60054917934755</v>
      </c>
      <c r="BX228" s="58">
        <v>173.60054917934755</v>
      </c>
      <c r="BY228" s="58">
        <v>167.66919708238652</v>
      </c>
      <c r="BZ228" s="57">
        <v>122.928014112133</v>
      </c>
      <c r="CA228" s="58">
        <f>[7]RCA!BQ16</f>
        <v>79.831999999999994</v>
      </c>
      <c r="CB228" s="58">
        <v>77.334976695041291</v>
      </c>
      <c r="CC228" s="58">
        <v>77.334976695041291</v>
      </c>
      <c r="CD228" s="58">
        <v>77.334976695041291</v>
      </c>
      <c r="CE228" s="58">
        <v>77.334976695041291</v>
      </c>
      <c r="CF228" s="58">
        <v>77.334976695041291</v>
      </c>
      <c r="CG228" s="58">
        <v>77.334976695041291</v>
      </c>
      <c r="CH228" s="58">
        <v>76.767095570783056</v>
      </c>
      <c r="CI228" s="58">
        <v>76.767095570783056</v>
      </c>
      <c r="CJ228" s="57">
        <v>77.46955136106196</v>
      </c>
      <c r="CK228" s="57">
        <v>77.46955136106196</v>
      </c>
      <c r="CL228" s="58">
        <f>[7]RCA!CB16</f>
        <v>61.661999999999999</v>
      </c>
      <c r="CM228" s="58">
        <v>76.339714614638112</v>
      </c>
      <c r="CN228" s="58">
        <v>65.385323519021355</v>
      </c>
      <c r="CO228" s="58">
        <v>65.385323519021355</v>
      </c>
      <c r="CP228" s="58">
        <v>66.616565883490381</v>
      </c>
      <c r="CQ228" s="58">
        <v>67.799641502317968</v>
      </c>
      <c r="CR228" s="58">
        <v>68.982717121145569</v>
      </c>
      <c r="CS228" s="58">
        <v>68.450527095712829</v>
      </c>
      <c r="CT228" s="58">
        <v>69.633602714540444</v>
      </c>
      <c r="CU228" s="58">
        <v>70.816678333368046</v>
      </c>
      <c r="CV228" s="58">
        <v>77.488</v>
      </c>
      <c r="CW228" s="58">
        <v>77.488</v>
      </c>
      <c r="CX228" s="58">
        <v>77.488</v>
      </c>
      <c r="CY228" s="58">
        <v>77.488</v>
      </c>
      <c r="CZ228" s="58">
        <v>77.488</v>
      </c>
      <c r="DA228" s="58">
        <f>[7]RCA!CN16</f>
        <v>77.14</v>
      </c>
      <c r="DB228" s="57">
        <v>78.331397922531366</v>
      </c>
      <c r="DC228" s="57">
        <v>79.054412028049953</v>
      </c>
      <c r="DD228" s="57">
        <v>79.623162176888926</v>
      </c>
      <c r="DE228" s="57">
        <v>79.156064135530599</v>
      </c>
      <c r="DF228" s="57">
        <v>79.802577053820599</v>
      </c>
      <c r="DG228" s="57">
        <v>80.449089972110585</v>
      </c>
      <c r="DH228" s="57">
        <v>79.706375976363162</v>
      </c>
      <c r="DI228" s="57">
        <v>80.367823735901752</v>
      </c>
      <c r="DJ228" s="57">
        <v>81.029271495440341</v>
      </c>
      <c r="DK228" s="57">
        <v>79.72734269548809</v>
      </c>
      <c r="DL228" s="57">
        <v>80.388790455026665</v>
      </c>
      <c r="DM228" s="57">
        <v>81.050238214565255</v>
      </c>
      <c r="DN228" s="59">
        <f>[7]RCA!DA16</f>
        <v>81.069522033333328</v>
      </c>
      <c r="DO228" s="57">
        <v>81.050238214565255</v>
      </c>
      <c r="DP228" s="57">
        <v>87.658504656424228</v>
      </c>
      <c r="DQ228" s="57">
        <v>87.3732507203582</v>
      </c>
      <c r="DR228" s="57">
        <v>87.087996784292173</v>
      </c>
      <c r="DS228" s="57">
        <v>71.804325599999999</v>
      </c>
      <c r="DT228" s="57">
        <v>73.269720000000007</v>
      </c>
      <c r="DU228" s="57">
        <v>71.477900000000005</v>
      </c>
      <c r="DV228" s="60">
        <f>[7]RCA!DN16</f>
        <v>72.907458000000005</v>
      </c>
      <c r="DW228" s="61">
        <f>[7]RCA!DM16</f>
        <v>71.477900000000005</v>
      </c>
      <c r="DX228" s="62">
        <f>[7]RCA!DN16</f>
        <v>72.907458000000005</v>
      </c>
      <c r="DZ228" s="57">
        <f>[7]RCA!DP16</f>
        <v>78.798962599608785</v>
      </c>
      <c r="EC228" s="57">
        <f>[7]RCA!DS16</f>
        <v>80.888193674746432</v>
      </c>
      <c r="EF228" s="57">
        <f>[7]RCA!DV16</f>
        <v>82.246092182257598</v>
      </c>
      <c r="EI228" s="57">
        <f>[7]RCA!DY16</f>
        <v>82.414205136958302</v>
      </c>
      <c r="EL228" s="57">
        <f>[7]RCA!EB16</f>
        <v>82.504143930822607</v>
      </c>
      <c r="EO228" s="57">
        <f>[7]RCA!EE16</f>
        <v>82.504143930822607</v>
      </c>
    </row>
    <row r="229" spans="1:145" ht="15.5" x14ac:dyDescent="0.35">
      <c r="A229" s="56" t="s">
        <v>123</v>
      </c>
      <c r="B229" s="57">
        <f>[7]RCA!D28</f>
        <v>1697</v>
      </c>
      <c r="C229" s="57">
        <f>[7]RCA!E28</f>
        <v>1598</v>
      </c>
      <c r="D229" s="57">
        <f>[7]RCA!F28</f>
        <v>3075</v>
      </c>
      <c r="E229" s="57">
        <f>[7]RCA!G28</f>
        <v>2500</v>
      </c>
      <c r="F229" s="57">
        <f>[7]RCA!H28</f>
        <v>2686</v>
      </c>
      <c r="G229" s="57">
        <f>[7]RCA!I28</f>
        <v>2304.1239999999998</v>
      </c>
      <c r="H229" s="57">
        <f>[7]RCA!J28</f>
        <v>1162</v>
      </c>
      <c r="I229" s="57">
        <f>[7]RCA!K28</f>
        <v>1175</v>
      </c>
      <c r="J229" s="57">
        <f>[7]RCA!L28</f>
        <v>911</v>
      </c>
      <c r="K229" s="57">
        <f>[7]RCA!M28</f>
        <v>4347.8</v>
      </c>
      <c r="L229" s="57">
        <f>[7]RCA!N28</f>
        <v>911</v>
      </c>
      <c r="M229" s="57">
        <f>[7]RCA!O28</f>
        <v>852.3</v>
      </c>
      <c r="N229" s="57">
        <f>[7]RCA!P28</f>
        <v>822.17630880000013</v>
      </c>
      <c r="O229" s="57">
        <f>[7]RCA!Q28</f>
        <v>918.5069347422085</v>
      </c>
      <c r="P229" s="57">
        <f>[7]RCA!R28</f>
        <v>953.97489539748949</v>
      </c>
      <c r="Q229" s="57">
        <f>[7]RCA!S28</f>
        <v>482.55813953488371</v>
      </c>
      <c r="R229" s="57">
        <f>[7]RCA!T28</f>
        <v>586.85446009389671</v>
      </c>
      <c r="S229" s="57">
        <f>[7]RCA!U28</f>
        <v>529.06976744186045</v>
      </c>
      <c r="T229" s="57">
        <f>[7]RCA!V28</f>
        <v>511.7616587081431</v>
      </c>
      <c r="U229" s="57">
        <f>[7]RCA!W28</f>
        <v>515.82714092030494</v>
      </c>
      <c r="V229" s="57">
        <f>[7]RCA!X28</f>
        <v>703.37882084167711</v>
      </c>
      <c r="W229" s="57">
        <f>[7]RCA!Y28</f>
        <v>653.90667984050617</v>
      </c>
      <c r="X229" s="58">
        <f>[7]RCA!Z28</f>
        <v>690.97089204710687</v>
      </c>
      <c r="Y229" s="58">
        <f>[7]RCA!AA28</f>
        <v>725.28770701877352</v>
      </c>
      <c r="Z229" s="57">
        <f>[7]RCA!AB28</f>
        <v>691.66613370936511</v>
      </c>
      <c r="AA229" s="57">
        <f>[7]RCA!AC28</f>
        <v>748.58763102303249</v>
      </c>
      <c r="AB229" s="57">
        <v>502.39098645718997</v>
      </c>
      <c r="AC229" s="57">
        <v>487.55380050973901</v>
      </c>
      <c r="AD229" s="57">
        <v>488.65686336672985</v>
      </c>
      <c r="AE229" s="57">
        <f>[7]RCA!AD28</f>
        <v>724.60193399257332</v>
      </c>
      <c r="AF229" s="57">
        <v>695.77274253707299</v>
      </c>
      <c r="AG229" s="57">
        <v>703.03474208723082</v>
      </c>
      <c r="AH229" s="57">
        <v>703.21098844772325</v>
      </c>
      <c r="AI229" s="57">
        <v>703.21098844772325</v>
      </c>
      <c r="AJ229" s="58">
        <f>[7]RCA!AE28</f>
        <v>724.22793668766633</v>
      </c>
      <c r="AK229" s="58">
        <v>802.1874288932321</v>
      </c>
      <c r="AL229" s="58">
        <v>850.12903069872584</v>
      </c>
      <c r="AM229" s="58">
        <v>865.00206590106131</v>
      </c>
      <c r="AN229" s="58">
        <v>865.00206590106131</v>
      </c>
      <c r="AO229" s="58">
        <f>[7]RCA!AF28</f>
        <v>867.30585414343557</v>
      </c>
      <c r="AP229" s="58">
        <v>892.01117086165527</v>
      </c>
      <c r="AQ229" s="58">
        <v>866.50524215082203</v>
      </c>
      <c r="AR229" s="58">
        <v>862.36759226039078</v>
      </c>
      <c r="AS229" s="58">
        <f>[7]RCA!AJ28</f>
        <v>869.58871649429693</v>
      </c>
      <c r="AT229" s="58">
        <v>913.20663790016101</v>
      </c>
      <c r="AU229" s="58">
        <v>880.88553907557787</v>
      </c>
      <c r="AV229" s="58">
        <v>818.32292092908779</v>
      </c>
      <c r="AW229" s="58">
        <v>818.32292092908779</v>
      </c>
      <c r="AX229" s="58">
        <f>[7]RCA!AO28</f>
        <v>852.20857787615319</v>
      </c>
      <c r="AY229" s="58"/>
      <c r="AZ229" s="58">
        <v>811.21621728448224</v>
      </c>
      <c r="BA229" s="58">
        <v>811.21621728448224</v>
      </c>
      <c r="BB229" s="58">
        <v>776.27701587005527</v>
      </c>
      <c r="BC229" s="58">
        <v>776.27701587005527</v>
      </c>
      <c r="BD229" s="58">
        <v>811.43407543053388</v>
      </c>
      <c r="BE229" s="58">
        <v>811.43407543053388</v>
      </c>
      <c r="BF229" s="58">
        <f>[7]RCA!AV28</f>
        <v>814.55130825635524</v>
      </c>
      <c r="BG229" s="58">
        <v>840.41316993792589</v>
      </c>
      <c r="BH229" s="58">
        <v>840.41316993792589</v>
      </c>
      <c r="BI229" s="58">
        <v>841.57524585620297</v>
      </c>
      <c r="BJ229" s="58">
        <v>841.57524585620297</v>
      </c>
      <c r="BK229" s="58">
        <v>856.9106680374457</v>
      </c>
      <c r="BL229" s="58">
        <v>856.9106680374457</v>
      </c>
      <c r="BM229" s="58">
        <v>856.9106680374457</v>
      </c>
      <c r="BN229" s="58">
        <v>856.9106680374457</v>
      </c>
      <c r="BO229" s="58">
        <f>[7]RCA!BE28</f>
        <v>859.58014160939058</v>
      </c>
      <c r="BP229" s="58">
        <v>878.08167088395589</v>
      </c>
      <c r="BQ229" s="58">
        <v>878.08167088395589</v>
      </c>
      <c r="BR229" s="58">
        <v>863.48625658739672</v>
      </c>
      <c r="BS229" s="58">
        <v>863.48625658739672</v>
      </c>
      <c r="BT229" s="58">
        <v>863.48625658739672</v>
      </c>
      <c r="BU229" s="58">
        <v>863.48625658739672</v>
      </c>
      <c r="BV229" s="58">
        <v>993.00919507550623</v>
      </c>
      <c r="BW229" s="58">
        <v>841.86210309956334</v>
      </c>
      <c r="BX229" s="58">
        <v>841.86210309956334</v>
      </c>
      <c r="BY229" s="58">
        <v>855.89313815122273</v>
      </c>
      <c r="BZ229" s="57">
        <v>845.48466281605045</v>
      </c>
      <c r="CA229" s="58">
        <f>[7]RCA!BQ28</f>
        <v>843.24853720850172</v>
      </c>
      <c r="CB229" s="58">
        <v>789.84931338084277</v>
      </c>
      <c r="CC229" s="58">
        <v>789.84931338084277</v>
      </c>
      <c r="CD229" s="58">
        <v>789.84931338084277</v>
      </c>
      <c r="CE229" s="58">
        <v>789.84931338084277</v>
      </c>
      <c r="CF229" s="58">
        <v>789.84931338084277</v>
      </c>
      <c r="CG229" s="58">
        <v>789.84931338084277</v>
      </c>
      <c r="CH229" s="58">
        <v>798.47886060609426</v>
      </c>
      <c r="CI229" s="58">
        <v>798.47886060609426</v>
      </c>
      <c r="CJ229" s="57">
        <v>805.78532563356009</v>
      </c>
      <c r="CK229" s="57">
        <v>805.78532563356009</v>
      </c>
      <c r="CL229" s="58">
        <f>[7]RCA!CB28</f>
        <v>813.14966839622195</v>
      </c>
      <c r="CM229" s="58">
        <v>796.95545013364926</v>
      </c>
      <c r="CN229" s="58">
        <v>840.7909585404791</v>
      </c>
      <c r="CO229" s="58">
        <v>840.7909585404791</v>
      </c>
      <c r="CP229" s="58">
        <v>826.11950510003714</v>
      </c>
      <c r="CQ229" s="58">
        <v>840.7909585404791</v>
      </c>
      <c r="CR229" s="58">
        <v>855.46241198092127</v>
      </c>
      <c r="CS229" s="58">
        <v>848.86266378617643</v>
      </c>
      <c r="CT229" s="58">
        <v>863.53411722661872</v>
      </c>
      <c r="CU229" s="58">
        <v>878.2055706670609</v>
      </c>
      <c r="CV229" s="58">
        <v>901.70752844957451</v>
      </c>
      <c r="CW229" s="58">
        <v>909.04325516979566</v>
      </c>
      <c r="CX229" s="58">
        <v>930.10874207990446</v>
      </c>
      <c r="CY229" s="58">
        <v>937.44446880012549</v>
      </c>
      <c r="CZ229" s="58">
        <v>944.78019552034664</v>
      </c>
      <c r="DA229" s="58">
        <f>[7]RCA!CN28</f>
        <v>913.18454669754976</v>
      </c>
      <c r="DB229" s="57">
        <v>889.66346116825105</v>
      </c>
      <c r="DC229" s="57">
        <v>896.99918788847208</v>
      </c>
      <c r="DD229" s="57">
        <v>904.33491460869323</v>
      </c>
      <c r="DE229" s="57">
        <v>898.15259420088569</v>
      </c>
      <c r="DF229" s="57">
        <v>905.48832092110672</v>
      </c>
      <c r="DG229" s="57">
        <v>912.82404764132775</v>
      </c>
      <c r="DH229" s="57">
        <v>883.97637393114201</v>
      </c>
      <c r="DI229" s="57">
        <v>891.31210065136315</v>
      </c>
      <c r="DJ229" s="57">
        <v>898.6478273715843</v>
      </c>
      <c r="DK229" s="57">
        <v>884.20890343857786</v>
      </c>
      <c r="DL229" s="57">
        <v>891.54463015879901</v>
      </c>
      <c r="DM229" s="57">
        <v>898.88035687902016</v>
      </c>
      <c r="DN229" s="59">
        <f>[7]RCA!DA28</f>
        <v>889.7943925581535</v>
      </c>
      <c r="DO229" s="57">
        <v>898.88035687902016</v>
      </c>
      <c r="DP229" s="57">
        <v>901.70722091480332</v>
      </c>
      <c r="DQ229" s="57">
        <v>898.77293022671483</v>
      </c>
      <c r="DR229" s="57">
        <v>895.83863953862635</v>
      </c>
      <c r="DS229" s="57">
        <v>895.37294112451696</v>
      </c>
      <c r="DT229" s="57">
        <v>892.43865043642847</v>
      </c>
      <c r="DU229" s="57">
        <v>889.7540285596067</v>
      </c>
      <c r="DV229" s="60">
        <f>[7]RCA!DN28</f>
        <v>880.25567850107404</v>
      </c>
      <c r="DW229" s="61">
        <f>[7]RCA!DM28</f>
        <v>883.18996918916241</v>
      </c>
      <c r="DX229" s="62">
        <f>[7]RCA!DN28</f>
        <v>880.25567850107404</v>
      </c>
      <c r="DZ229" s="57">
        <f>[7]RCA!DP28</f>
        <v>874.44551404867559</v>
      </c>
      <c r="EC229" s="57">
        <f>[7]RCA!DS28</f>
        <v>865.78763767195608</v>
      </c>
      <c r="EF229" s="57">
        <f>[7]RCA!DV28</f>
        <v>857.21548284352093</v>
      </c>
      <c r="EI229" s="57">
        <f>[7]RCA!DY28</f>
        <v>848.72820083516922</v>
      </c>
      <c r="EL229" s="57">
        <f>[7]RCA!EB28</f>
        <v>840.3249513219497</v>
      </c>
      <c r="EO229" s="57">
        <f>[7]RCA!EE28</f>
        <v>840.3249513219497</v>
      </c>
    </row>
    <row r="230" spans="1:145" ht="15.5" x14ac:dyDescent="0.35">
      <c r="A230" s="56" t="s">
        <v>124</v>
      </c>
      <c r="B230" s="57">
        <f>[3]CONGO!D32</f>
        <v>28.761061946902654</v>
      </c>
      <c r="C230" s="57">
        <f>[3]CONGO!E32</f>
        <v>22.365805168986086</v>
      </c>
      <c r="D230" s="57">
        <f>[3]CONGO!F32</f>
        <v>30.057321079376081</v>
      </c>
      <c r="E230" s="57">
        <f>[3]CONGO!G32</f>
        <v>29.8</v>
      </c>
      <c r="F230" s="57">
        <f>[3]CONGO!H32</f>
        <v>23.2</v>
      </c>
      <c r="G230" s="57">
        <f>[3]CONGO!I32</f>
        <v>23.3</v>
      </c>
      <c r="H230" s="57">
        <f>[3]CONGO!J32</f>
        <v>24</v>
      </c>
      <c r="I230" s="57">
        <f>[3]CONGO!K32</f>
        <v>34.200000000000003</v>
      </c>
      <c r="J230" s="57">
        <f>[3]CONGO!L32</f>
        <v>52.3</v>
      </c>
      <c r="K230" s="57">
        <f>[3]CONGO!M32</f>
        <v>44</v>
      </c>
      <c r="L230" s="57">
        <f>[3]CONGO!N32</f>
        <v>70</v>
      </c>
      <c r="M230" s="57">
        <f>[3]CONGO!O32</f>
        <v>0</v>
      </c>
      <c r="N230" s="57">
        <f>[3]CONGO!P32</f>
        <v>0</v>
      </c>
      <c r="O230" s="57">
        <f>[3]CONGO!Q32</f>
        <v>83.4</v>
      </c>
      <c r="P230" s="57">
        <f>[3]CONGO!R32</f>
        <v>55.1</v>
      </c>
      <c r="Q230" s="57">
        <f>[3]CONGO!S32</f>
        <v>100.02839295854628</v>
      </c>
      <c r="R230" s="57">
        <f>[3]CONGO!T32</f>
        <v>89.219293916580284</v>
      </c>
      <c r="S230" s="57">
        <f>[3]CONGO!U32</f>
        <v>78.039721473032117</v>
      </c>
      <c r="T230" s="57">
        <f>[3]CONGO!V32</f>
        <v>120.80730007037243</v>
      </c>
      <c r="U230" s="57">
        <f>[3]CONGO!W32</f>
        <v>119.77216523874976</v>
      </c>
      <c r="V230" s="57">
        <f>[3]CONGO!X32</f>
        <v>155.19204875724722</v>
      </c>
      <c r="W230" s="57">
        <f>[3]CONGO!Y32</f>
        <v>184.21126782207705</v>
      </c>
      <c r="X230" s="58">
        <f>[3]CONGO!Z32</f>
        <v>123.92515964875929</v>
      </c>
      <c r="Y230" s="58">
        <f>[3]CONGO!AA32</f>
        <v>298.89749999999998</v>
      </c>
      <c r="Z230" s="57">
        <f>[3]CONGO!AB32</f>
        <v>375.14139232667151</v>
      </c>
      <c r="AA230" s="57">
        <f>[3]CONGO!AC32</f>
        <v>409.91377025026617</v>
      </c>
      <c r="AB230" s="57">
        <v>387.97056025292221</v>
      </c>
      <c r="AC230" s="57">
        <v>387.42542988426089</v>
      </c>
      <c r="AD230" s="57">
        <v>395.45488881154785</v>
      </c>
      <c r="AE230" s="57">
        <f>[3]CONGO!AH32</f>
        <v>393.22782922675265</v>
      </c>
      <c r="AF230" s="57">
        <v>375.31487513720072</v>
      </c>
      <c r="AG230" s="57">
        <v>380.43734179050642</v>
      </c>
      <c r="AH230" s="57">
        <v>387.51653557403404</v>
      </c>
      <c r="AI230" s="57">
        <v>361.30001618417032</v>
      </c>
      <c r="AJ230" s="58">
        <f>[3]CONGO!AM32</f>
        <v>362.09928527251981</v>
      </c>
      <c r="AK230" s="58">
        <v>212.14315698634951</v>
      </c>
      <c r="AL230" s="58">
        <v>256.75775015674839</v>
      </c>
      <c r="AM230" s="58">
        <v>231.95237944775857</v>
      </c>
      <c r="AN230" s="58">
        <v>229.30872744126697</v>
      </c>
      <c r="AO230" s="58">
        <f>[3]CONGO!AR32</f>
        <v>228.8443467499487</v>
      </c>
      <c r="AP230" s="58">
        <v>171.32665111826415</v>
      </c>
      <c r="AQ230" s="58">
        <v>156.42084820723997</v>
      </c>
      <c r="AR230" s="58">
        <v>192.45109531759587</v>
      </c>
      <c r="AS230" s="58">
        <f>[3]CONGO!AV32</f>
        <v>193.50518841726225</v>
      </c>
      <c r="AT230" s="58">
        <v>260.50960157212614</v>
      </c>
      <c r="AU230" s="58">
        <v>196.01901333316027</v>
      </c>
      <c r="AV230" s="58">
        <v>182.09726965976108</v>
      </c>
      <c r="AW230" s="58">
        <v>182.09726965976108</v>
      </c>
      <c r="AX230" s="58">
        <f>[3]CONGO!BA32</f>
        <v>233.8076137454461</v>
      </c>
      <c r="AY230" s="58"/>
      <c r="AZ230" s="58">
        <v>248.19641937890853</v>
      </c>
      <c r="BA230" s="58">
        <v>227.12613895581163</v>
      </c>
      <c r="BB230" s="58">
        <v>251.28066646552662</v>
      </c>
      <c r="BC230" s="58">
        <v>231.11788610945916</v>
      </c>
      <c r="BD230" s="58">
        <v>292.43708404984778</v>
      </c>
      <c r="BE230" s="58">
        <v>271.36114504629853</v>
      </c>
      <c r="BF230" s="58">
        <f>[3]CONGO!BI32</f>
        <v>289.98724890398705</v>
      </c>
      <c r="BG230" s="58">
        <v>257.34438894889888</v>
      </c>
      <c r="BH230" s="58">
        <v>213.68712277359498</v>
      </c>
      <c r="BI230" s="58">
        <v>258.62838268090206</v>
      </c>
      <c r="BJ230" s="58">
        <v>214.91074970091822</v>
      </c>
      <c r="BK230" s="58">
        <v>269.51546683698109</v>
      </c>
      <c r="BL230" s="58">
        <v>225.00119878269604</v>
      </c>
      <c r="BM230" s="58">
        <v>275.02777115648689</v>
      </c>
      <c r="BN230" s="58">
        <v>230.51350310220175</v>
      </c>
      <c r="BO230" s="58">
        <f>[3]CONGO!BR32</f>
        <v>274.3134340994863</v>
      </c>
      <c r="BP230" s="58">
        <v>253.08830066765952</v>
      </c>
      <c r="BQ230" s="58">
        <v>253.08830066765952</v>
      </c>
      <c r="BR230" s="58">
        <v>159.73764077882117</v>
      </c>
      <c r="BS230" s="58">
        <v>44.906657913496588</v>
      </c>
      <c r="BT230" s="58">
        <v>159.73764077882117</v>
      </c>
      <c r="BU230" s="58">
        <v>112.19043693614769</v>
      </c>
      <c r="BV230" s="58">
        <v>51.642656600521079</v>
      </c>
      <c r="BW230" s="58">
        <v>182.32436341949469</v>
      </c>
      <c r="BX230" s="58">
        <v>158.23672345370804</v>
      </c>
      <c r="BY230" s="58">
        <v>138.64329715897301</v>
      </c>
      <c r="BZ230" s="57">
        <v>178.73606563018379</v>
      </c>
      <c r="CA230" s="58">
        <f>[3]CONGO!CD32</f>
        <v>182.95190793695573</v>
      </c>
      <c r="CB230" s="58">
        <v>240.12185674693845</v>
      </c>
      <c r="CC230" s="58">
        <v>240.12185674693845</v>
      </c>
      <c r="CD230" s="58">
        <v>199.09125067588479</v>
      </c>
      <c r="CE230" s="58">
        <v>240.12185674693845</v>
      </c>
      <c r="CF230" s="58">
        <v>240.12185674693845</v>
      </c>
      <c r="CG230" s="58">
        <v>199.09125067588479</v>
      </c>
      <c r="CH230" s="58">
        <v>294.41230140395163</v>
      </c>
      <c r="CI230" s="58">
        <v>272.42849050964298</v>
      </c>
      <c r="CJ230" s="57">
        <v>297.10631534720227</v>
      </c>
      <c r="CK230" s="57">
        <v>274.92134202594121</v>
      </c>
      <c r="CL230" s="58">
        <f>[3]CONGO!CO32</f>
        <v>292.51882298153333</v>
      </c>
      <c r="CM230" s="58">
        <v>267.11388251284393</v>
      </c>
      <c r="CN230" s="58">
        <v>360.05843105742667</v>
      </c>
      <c r="CO230" s="58">
        <v>360.05843105742667</v>
      </c>
      <c r="CP230" s="58">
        <v>458.44752067590952</v>
      </c>
      <c r="CQ230" s="58">
        <v>359.8866651315634</v>
      </c>
      <c r="CR230" s="58">
        <v>299.64130284097047</v>
      </c>
      <c r="CS230" s="58">
        <v>529.27560792164263</v>
      </c>
      <c r="CT230" s="58">
        <v>479.21042006345647</v>
      </c>
      <c r="CU230" s="58">
        <v>353.22799127601922</v>
      </c>
      <c r="CV230" s="58">
        <v>515.25023100777969</v>
      </c>
      <c r="CW230" s="58">
        <v>471.74733981411873</v>
      </c>
      <c r="CX230" s="58">
        <v>483.09952219417022</v>
      </c>
      <c r="CY230" s="58">
        <v>478.14410495949431</v>
      </c>
      <c r="CZ230" s="58">
        <v>433.29762511303062</v>
      </c>
      <c r="DA230" s="58">
        <f>[3]CONGO!DA32</f>
        <v>457.11799004643683</v>
      </c>
      <c r="DB230" s="57">
        <v>416.80645356726217</v>
      </c>
      <c r="DC230" s="57">
        <v>378.7721162820356</v>
      </c>
      <c r="DD230" s="57">
        <v>334.89190946246572</v>
      </c>
      <c r="DE230" s="57">
        <v>387.85696633390745</v>
      </c>
      <c r="DF230" s="57">
        <v>343.98706627935837</v>
      </c>
      <c r="DG230" s="57">
        <v>299.35502259005972</v>
      </c>
      <c r="DH230" s="57">
        <v>415.52398028104722</v>
      </c>
      <c r="DI230" s="57">
        <v>372.67089645596212</v>
      </c>
      <c r="DJ230" s="57">
        <v>329.05566899612739</v>
      </c>
      <c r="DK230" s="57">
        <v>415.63328363949881</v>
      </c>
      <c r="DL230" s="57">
        <v>372.76812051465635</v>
      </c>
      <c r="DM230" s="57">
        <v>329.14081375506419</v>
      </c>
      <c r="DN230" s="59">
        <f>[3]CONGO!DN32</f>
        <v>372.52974289134391</v>
      </c>
      <c r="DO230" s="57">
        <v>329.14081375506419</v>
      </c>
      <c r="DP230" s="57">
        <v>384.87304566041587</v>
      </c>
      <c r="DQ230" s="57">
        <v>362.78923341419198</v>
      </c>
      <c r="DR230" s="57">
        <v>317.13232653297513</v>
      </c>
      <c r="DS230" s="57">
        <v>386.33738490121777</v>
      </c>
      <c r="DT230" s="57">
        <v>364.43190502262797</v>
      </c>
      <c r="DU230" s="57">
        <v>371.33602732415187</v>
      </c>
      <c r="DV230" s="60">
        <f>[3]CONGO!DX32</f>
        <v>371.70029184676412</v>
      </c>
      <c r="DW230" s="61">
        <f>[3]CONGO!DY32</f>
        <v>362.58496947446076</v>
      </c>
      <c r="DX230" s="62">
        <f>[3]CONGO!DZ32</f>
        <v>328.14654480085517</v>
      </c>
      <c r="DZ230" s="57">
        <f>[3]CONGO!EB32</f>
        <v>330.88732489332466</v>
      </c>
      <c r="EC230" s="57">
        <f>[3]CONGO!EE32</f>
        <v>315.84471524352762</v>
      </c>
      <c r="EF230" s="57">
        <f>[3]CONGO!EH32</f>
        <v>305.31903230084799</v>
      </c>
      <c r="EI230" s="57">
        <f>[3]CONGO!EK32</f>
        <v>298.02844949445546</v>
      </c>
      <c r="EL230" s="57">
        <f>[3]CONGO!EN32</f>
        <v>292.44361928312082</v>
      </c>
      <c r="EO230" s="57">
        <f>[3]CONGO!EQ32</f>
        <v>292.44361928312082</v>
      </c>
    </row>
    <row r="231" spans="1:145" ht="15.5" x14ac:dyDescent="0.35">
      <c r="A231" s="56" t="s">
        <v>125</v>
      </c>
      <c r="B231" s="57">
        <f>[3]CONGO!D67</f>
        <v>19.206939281288726</v>
      </c>
      <c r="C231" s="57">
        <f>[3]CONGO!E67</f>
        <v>23.379698135543062</v>
      </c>
      <c r="D231" s="57">
        <f>[3]CONGO!F67</f>
        <v>23.700742432895492</v>
      </c>
      <c r="E231" s="57">
        <f>[3]CONGO!G67</f>
        <v>23.2</v>
      </c>
      <c r="F231" s="57">
        <f>[3]CONGO!H67</f>
        <v>21</v>
      </c>
      <c r="G231" s="57">
        <f>[3]CONGO!I67</f>
        <v>18.2</v>
      </c>
      <c r="H231" s="57">
        <f>[3]CONGO!J67</f>
        <v>16</v>
      </c>
      <c r="I231" s="57">
        <f>[3]CONGO!K67</f>
        <v>44.1</v>
      </c>
      <c r="J231" s="57">
        <f>[3]CONGO!L67</f>
        <v>43.299885915785097</v>
      </c>
      <c r="K231" s="57">
        <f>[3]CONGO!M67</f>
        <v>38.300005627087778</v>
      </c>
      <c r="L231" s="57">
        <f>[3]CONGO!N67</f>
        <v>40.232009033980084</v>
      </c>
      <c r="M231" s="57">
        <f>[3]CONGO!O67</f>
        <v>33.294392523364486</v>
      </c>
      <c r="N231" s="57">
        <f>[3]CONGO!P67</f>
        <v>31.116794543904518</v>
      </c>
      <c r="O231" s="57">
        <f>[3]CONGO!Q67</f>
        <v>30.352941176470591</v>
      </c>
      <c r="P231" s="57">
        <f>[3]CONGO!R67</f>
        <v>35.319806373537716</v>
      </c>
      <c r="Q231" s="57">
        <f>[3]CONGO!S67</f>
        <v>34.111638287859826</v>
      </c>
      <c r="R231" s="57">
        <f>[3]CONGO!T67</f>
        <v>25.87833242134063</v>
      </c>
      <c r="S231" s="57">
        <f>[3]CONGO!U67</f>
        <v>22.088353413654616</v>
      </c>
      <c r="T231" s="57">
        <f>[3]CONGO!V67</f>
        <v>22.002306081083368</v>
      </c>
      <c r="U231" s="57">
        <f>[3]CONGO!W67</f>
        <v>22.048647159267308</v>
      </c>
      <c r="V231" s="57">
        <f>[3]CONGO!X67</f>
        <v>20.233640583038298</v>
      </c>
      <c r="W231" s="57">
        <f>[3]CONGO!Y67</f>
        <v>17.487470876832877</v>
      </c>
      <c r="X231" s="58">
        <f>[3]CONGO!Z67</f>
        <v>47.917991380735366</v>
      </c>
      <c r="Y231" s="58">
        <f>[3]CONGO!AA67</f>
        <v>44.605076000000004</v>
      </c>
      <c r="Z231" s="57">
        <f>[3]CONGO!AB67</f>
        <v>47.672117955037891</v>
      </c>
      <c r="AA231" s="57">
        <f>[3]CONGO!AC67</f>
        <v>51.59535230448018</v>
      </c>
      <c r="AB231" s="57">
        <v>52.737950098666303</v>
      </c>
      <c r="AC231" s="57">
        <v>47.127152252436744</v>
      </c>
      <c r="AD231" s="57">
        <v>42.04138977516056</v>
      </c>
      <c r="AE231" s="57">
        <f>[3]CONGO!AH67</f>
        <v>42.311829154154864</v>
      </c>
      <c r="AF231" s="57">
        <v>34.778766386177459</v>
      </c>
      <c r="AG231" s="57">
        <v>36.694210716102305</v>
      </c>
      <c r="AH231" s="57">
        <v>39.032651043001735</v>
      </c>
      <c r="AI231" s="57">
        <v>39.032651043001735</v>
      </c>
      <c r="AJ231" s="58">
        <f>[3]CONGO!AM67</f>
        <v>39.05139917799243</v>
      </c>
      <c r="AK231" s="58">
        <v>44.00044001066501</v>
      </c>
      <c r="AL231" s="58">
        <v>40.535162233191635</v>
      </c>
      <c r="AM231" s="58">
        <v>40.425723917750993</v>
      </c>
      <c r="AN231" s="58">
        <v>40.425723917750993</v>
      </c>
      <c r="AO231" s="58">
        <f>[3]CONGO!AR67</f>
        <v>40.793029137233979</v>
      </c>
      <c r="AP231" s="58">
        <v>43.577549768228941</v>
      </c>
      <c r="AQ231" s="58">
        <v>41.705035498619402</v>
      </c>
      <c r="AR231" s="58">
        <v>45.584395095940401</v>
      </c>
      <c r="AS231" s="58">
        <f>[3]CONGO!AV67</f>
        <v>45.614898603146827</v>
      </c>
      <c r="AT231" s="58">
        <v>44.768333266896306</v>
      </c>
      <c r="AU231" s="58">
        <v>45.170507519079599</v>
      </c>
      <c r="AV231" s="58">
        <v>41.423649539079967</v>
      </c>
      <c r="AW231" s="58">
        <v>41.423649539079967</v>
      </c>
      <c r="AX231" s="58">
        <f>[3]CONGO!BA67</f>
        <v>43.245965765850123</v>
      </c>
      <c r="AY231" s="58"/>
      <c r="AZ231" s="58">
        <v>40.908414048859818</v>
      </c>
      <c r="BA231" s="58">
        <v>40.908414048859818</v>
      </c>
      <c r="BB231" s="58">
        <v>39.818786431909523</v>
      </c>
      <c r="BC231" s="58">
        <v>39.818786431909523</v>
      </c>
      <c r="BD231" s="58">
        <v>42.306753672068737</v>
      </c>
      <c r="BE231" s="58">
        <v>42.306753672068737</v>
      </c>
      <c r="BF231" s="58">
        <f>[3]CONGO!BI67</f>
        <v>42.000683020000523</v>
      </c>
      <c r="BG231" s="58">
        <v>43.328373844995085</v>
      </c>
      <c r="BH231" s="58">
        <v>43.328373844995085</v>
      </c>
      <c r="BI231" s="58">
        <v>43.964066562593437</v>
      </c>
      <c r="BJ231" s="58">
        <v>43.964066562593437</v>
      </c>
      <c r="BK231" s="58">
        <v>44.697540554623103</v>
      </c>
      <c r="BL231" s="58">
        <v>44.697540554623103</v>
      </c>
      <c r="BM231" s="58">
        <v>44.905599832024436</v>
      </c>
      <c r="BN231" s="58">
        <v>44.905599832024436</v>
      </c>
      <c r="BO231" s="58">
        <f>[3]CONGO!BR67</f>
        <v>44.881115827214401</v>
      </c>
      <c r="BP231" s="58">
        <v>45.728465110879199</v>
      </c>
      <c r="BQ231" s="58">
        <v>45.728465110879199</v>
      </c>
      <c r="BR231" s="58">
        <v>44.691140312221087</v>
      </c>
      <c r="BS231" s="58">
        <v>44.691140312221087</v>
      </c>
      <c r="BT231" s="58">
        <v>44.691140312221087</v>
      </c>
      <c r="BU231" s="58">
        <v>44.691140312221087</v>
      </c>
      <c r="BV231" s="58">
        <v>43.685589655196111</v>
      </c>
      <c r="BW231" s="58">
        <v>44.581631799427747</v>
      </c>
      <c r="BX231" s="58">
        <v>44.581631799427747</v>
      </c>
      <c r="BY231" s="58">
        <v>43.058426046280644</v>
      </c>
      <c r="BZ231" s="57">
        <v>45.014544588748734</v>
      </c>
      <c r="CA231" s="58">
        <f>[3]CONGO!CD67</f>
        <v>44.97754469880919</v>
      </c>
      <c r="CB231" s="58">
        <v>43.364458988902477</v>
      </c>
      <c r="CC231" s="58">
        <v>43.364458988902477</v>
      </c>
      <c r="CD231" s="58">
        <v>43.364458988902477</v>
      </c>
      <c r="CE231" s="58">
        <v>43.364458988902477</v>
      </c>
      <c r="CF231" s="58">
        <v>43.364458988902477</v>
      </c>
      <c r="CG231" s="58">
        <v>43.364458988902477</v>
      </c>
      <c r="CH231" s="58">
        <v>41.714720962491263</v>
      </c>
      <c r="CI231" s="58">
        <v>41.714720962491263</v>
      </c>
      <c r="CJ231" s="57">
        <v>42.096430691928042</v>
      </c>
      <c r="CK231" s="57">
        <v>42.096430691928042</v>
      </c>
      <c r="CL231" s="58">
        <f>[3]CONGO!CO67</f>
        <v>42.184494071759701</v>
      </c>
      <c r="CM231" s="58">
        <v>41.130879508742098</v>
      </c>
      <c r="CN231" s="58">
        <v>41.992113250580474</v>
      </c>
      <c r="CO231" s="58">
        <v>41.992113250580474</v>
      </c>
      <c r="CP231" s="58">
        <v>40.852888513046388</v>
      </c>
      <c r="CQ231" s="58">
        <v>41.578414599800809</v>
      </c>
      <c r="CR231" s="58">
        <v>42.303940686555237</v>
      </c>
      <c r="CS231" s="58">
        <v>41.97757292069376</v>
      </c>
      <c r="CT231" s="58">
        <v>42.703099007448188</v>
      </c>
      <c r="CU231" s="58">
        <v>43.428625094202616</v>
      </c>
      <c r="CV231" s="58">
        <v>40.101190564323815</v>
      </c>
      <c r="CW231" s="58">
        <v>40.427428691270805</v>
      </c>
      <c r="CX231" s="58">
        <v>41.364263616410042</v>
      </c>
      <c r="CY231" s="58">
        <v>41.690501743357032</v>
      </c>
      <c r="CZ231" s="58">
        <v>42.016739870304015</v>
      </c>
      <c r="DA231" s="58">
        <f>[3]CONGO!DA67</f>
        <v>39.803877768039641</v>
      </c>
      <c r="DB231" s="57">
        <v>38.819246644164359</v>
      </c>
      <c r="DC231" s="57">
        <v>39.139331032582994</v>
      </c>
      <c r="DD231" s="57">
        <v>39.459415421001637</v>
      </c>
      <c r="DE231" s="57">
        <v>38.708014925208104</v>
      </c>
      <c r="DF231" s="57">
        <v>39.024165455983116</v>
      </c>
      <c r="DG231" s="57">
        <v>39.340315986758128</v>
      </c>
      <c r="DH231" s="57">
        <v>36.506888281273227</v>
      </c>
      <c r="DI231" s="57">
        <v>36.80984270826329</v>
      </c>
      <c r="DJ231" s="57">
        <v>37.112797135253359</v>
      </c>
      <c r="DK231" s="57">
        <v>36.516491398506226</v>
      </c>
      <c r="DL231" s="57">
        <v>36.819445825496288</v>
      </c>
      <c r="DM231" s="57">
        <v>37.122400252486351</v>
      </c>
      <c r="DN231" s="59">
        <f>[3]CONGO!DN67</f>
        <v>36.12818271958399</v>
      </c>
      <c r="DO231" s="57">
        <v>37.122400252486351</v>
      </c>
      <c r="DP231" s="57">
        <v>35.402923174067801</v>
      </c>
      <c r="DQ231" s="57">
        <v>35.518884311727909</v>
      </c>
      <c r="DR231" s="57">
        <v>35.63484544938801</v>
      </c>
      <c r="DS231" s="57">
        <v>34.642650837280478</v>
      </c>
      <c r="DT231" s="57">
        <v>34.756929768742133</v>
      </c>
      <c r="DU231" s="57">
        <v>34.652374442745561</v>
      </c>
      <c r="DV231" s="60">
        <f>[3]CONGO!DX67</f>
        <v>32.345071605303758</v>
      </c>
      <c r="DW231" s="61">
        <f>[3]CONGO!DY67</f>
        <v>32.452892372309329</v>
      </c>
      <c r="DX231" s="62">
        <f>[3]CONGO!DZ67</f>
        <v>32.560713139314906</v>
      </c>
      <c r="DZ231" s="57">
        <f>[3]CONGO!EB67</f>
        <v>31.527736651087721</v>
      </c>
      <c r="EC231" s="57">
        <f>[3]CONGO!EE67</f>
        <v>31.215580842661112</v>
      </c>
      <c r="EF231" s="57">
        <f>[3]CONGO!EH67</f>
        <v>30.906515685803083</v>
      </c>
      <c r="EI231" s="57">
        <f>[3]CONGO!EK67</f>
        <v>30.600510580003053</v>
      </c>
      <c r="EL231" s="57">
        <f>[3]CONGO!EN67</f>
        <v>30.297535227725795</v>
      </c>
      <c r="EO231" s="57">
        <f>[3]CONGO!EQ67</f>
        <v>30.297535227725795</v>
      </c>
    </row>
    <row r="232" spans="1:145" ht="15.5" x14ac:dyDescent="0.35">
      <c r="A232" s="56" t="s">
        <v>126</v>
      </c>
      <c r="B232" s="57">
        <f>[3]CONGO!D73</f>
        <v>136.92946058091286</v>
      </c>
      <c r="C232" s="57">
        <f>[3]CONGO!E73</f>
        <v>76.666666666666657</v>
      </c>
      <c r="D232" s="57">
        <f>[3]CONGO!F73</f>
        <v>122.22222222222223</v>
      </c>
      <c r="E232" s="57">
        <f>[3]CONGO!G73</f>
        <v>105.6</v>
      </c>
      <c r="F232" s="57">
        <f>[3]CONGO!H73</f>
        <v>147.4</v>
      </c>
      <c r="G232" s="57">
        <f>[3]CONGO!I73</f>
        <v>143.6</v>
      </c>
      <c r="H232" s="57">
        <f>[3]CONGO!J73</f>
        <v>130.68</v>
      </c>
      <c r="I232" s="57">
        <f>[3]CONGO!K73</f>
        <v>377.8</v>
      </c>
      <c r="J232" s="57">
        <f>[3]CONGO!L73</f>
        <v>314.55399061032864</v>
      </c>
      <c r="K232" s="57">
        <f>[3]CONGO!M73</f>
        <v>279.4930875576037</v>
      </c>
      <c r="L232" s="57">
        <f>[3]CONGO!N73</f>
        <v>264.36363636363637</v>
      </c>
      <c r="M232" s="57">
        <f>[3]CONGO!O73</f>
        <v>236.01449275362319</v>
      </c>
      <c r="N232" s="57">
        <f>[3]CONGO!P73</f>
        <v>299.85699128108132</v>
      </c>
      <c r="O232" s="57">
        <f>[3]CONGO!Q73</f>
        <v>295.60000000000002</v>
      </c>
      <c r="P232" s="57">
        <f>[3]CONGO!R73</f>
        <v>309.82478169205746</v>
      </c>
      <c r="Q232" s="57">
        <f>[3]CONGO!S73</f>
        <v>319.73180076628353</v>
      </c>
      <c r="R232" s="57">
        <f>[3]CONGO!T73</f>
        <v>189.88121000000001</v>
      </c>
      <c r="S232" s="57">
        <f>[3]CONGO!U73</f>
        <v>275.16183169503716</v>
      </c>
      <c r="T232" s="57">
        <f>[3]CONGO!V73</f>
        <v>298.46582984658301</v>
      </c>
      <c r="U232" s="57">
        <f>[3]CONGO!W73</f>
        <v>265.6539879206212</v>
      </c>
      <c r="V232" s="57">
        <f>[3]CONGO!X73</f>
        <v>276.35582203278688</v>
      </c>
      <c r="W232" s="57">
        <f>[3]CONGO!Y73</f>
        <v>338.77062267163387</v>
      </c>
      <c r="X232" s="58">
        <f>[3]CONGO!Z73</f>
        <v>313.42771763092145</v>
      </c>
      <c r="Y232" s="58">
        <f>[3]CONGO!AA73</f>
        <v>305.12306053899999</v>
      </c>
      <c r="Z232" s="57">
        <f>[3]CONGO!AB73</f>
        <v>341.53005000000002</v>
      </c>
      <c r="AA232" s="57">
        <f>[3]CONGO!AC73</f>
        <v>340</v>
      </c>
      <c r="AB232" s="57">
        <v>333.36</v>
      </c>
      <c r="AC232" s="57">
        <v>333.36</v>
      </c>
      <c r="AD232" s="57">
        <v>360</v>
      </c>
      <c r="AE232" s="57">
        <f>[3]CONGO!AH73</f>
        <v>368.15899999999999</v>
      </c>
      <c r="AF232" s="57">
        <v>360</v>
      </c>
      <c r="AG232" s="57">
        <v>360</v>
      </c>
      <c r="AH232" s="57">
        <v>357.14299999999997</v>
      </c>
      <c r="AI232" s="57">
        <v>357.14299999999997</v>
      </c>
      <c r="AJ232" s="58">
        <f>[3]CONGO!AM73</f>
        <v>357.14299999999997</v>
      </c>
      <c r="AK232" s="58">
        <v>357.14299999999997</v>
      </c>
      <c r="AL232" s="58">
        <v>357.14299999999997</v>
      </c>
      <c r="AM232" s="58">
        <v>357.14299999999997</v>
      </c>
      <c r="AN232" s="58">
        <v>357.14299999999997</v>
      </c>
      <c r="AO232" s="58">
        <f>[3]CONGO!AR73</f>
        <v>357.14299999999997</v>
      </c>
      <c r="AP232" s="58">
        <v>357.14299999999997</v>
      </c>
      <c r="AQ232" s="58">
        <v>357.14299999999997</v>
      </c>
      <c r="AR232" s="58">
        <v>357.14299999999997</v>
      </c>
      <c r="AS232" s="58">
        <f>[3]CONGO!AV73</f>
        <v>357.14299999999997</v>
      </c>
      <c r="AT232" s="58">
        <v>357.14299999999997</v>
      </c>
      <c r="AU232" s="58">
        <v>357.14299999999997</v>
      </c>
      <c r="AV232" s="58">
        <v>357.14299999999997</v>
      </c>
      <c r="AW232" s="58">
        <v>357.14299999999997</v>
      </c>
      <c r="AX232" s="58">
        <f>[3]CONGO!BA73</f>
        <v>357.14299999999997</v>
      </c>
      <c r="AY232" s="58"/>
      <c r="AZ232" s="58">
        <v>357.14299999999997</v>
      </c>
      <c r="BA232" s="58">
        <v>357.14299999999997</v>
      </c>
      <c r="BB232" s="58">
        <v>357.14299999999997</v>
      </c>
      <c r="BC232" s="58">
        <v>357.14299999999997</v>
      </c>
      <c r="BD232" s="58">
        <v>357.14299999999997</v>
      </c>
      <c r="BE232" s="58">
        <v>357.14299999999997</v>
      </c>
      <c r="BF232" s="58">
        <f>[3]CONGO!BI73</f>
        <v>357.14299999999997</v>
      </c>
      <c r="BG232" s="58">
        <v>357.14299999999997</v>
      </c>
      <c r="BH232" s="58">
        <v>357.14299999999997</v>
      </c>
      <c r="BI232" s="58">
        <v>357.14299999999997</v>
      </c>
      <c r="BJ232" s="58">
        <v>357.14299999999997</v>
      </c>
      <c r="BK232" s="58">
        <v>357.14299999999997</v>
      </c>
      <c r="BL232" s="58">
        <v>357.14299999999997</v>
      </c>
      <c r="BM232" s="58">
        <v>357.14299999999997</v>
      </c>
      <c r="BN232" s="58">
        <v>357.14299999999997</v>
      </c>
      <c r="BO232" s="58">
        <f>[3]CONGO!BR73</f>
        <v>357.14299999999997</v>
      </c>
      <c r="BP232" s="58">
        <v>357.14299999999997</v>
      </c>
      <c r="BQ232" s="58">
        <v>357.14299999999997</v>
      </c>
      <c r="BR232" s="58">
        <v>357.14299999999997</v>
      </c>
      <c r="BS232" s="58">
        <v>357.14299999999997</v>
      </c>
      <c r="BT232" s="58">
        <v>357.14299999999997</v>
      </c>
      <c r="BU232" s="58">
        <v>357.14299999999997</v>
      </c>
      <c r="BV232" s="58">
        <v>357.14299999999997</v>
      </c>
      <c r="BW232" s="58">
        <v>357.14299999999997</v>
      </c>
      <c r="BX232" s="58">
        <v>357.14299999999997</v>
      </c>
      <c r="BY232" s="58">
        <v>357.14299999999997</v>
      </c>
      <c r="BZ232" s="57">
        <v>357.14299999999997</v>
      </c>
      <c r="CA232" s="58">
        <f>[3]CONGO!CD73</f>
        <v>357.14299999999997</v>
      </c>
      <c r="CB232" s="58">
        <v>357.14299999999997</v>
      </c>
      <c r="CC232" s="58">
        <v>357.14299999999997</v>
      </c>
      <c r="CD232" s="58">
        <v>357.14299999999997</v>
      </c>
      <c r="CE232" s="58">
        <v>357.14299999999997</v>
      </c>
      <c r="CF232" s="58">
        <v>357.14299999999997</v>
      </c>
      <c r="CG232" s="58">
        <v>357.14299999999997</v>
      </c>
      <c r="CH232" s="58">
        <v>357.14299999999997</v>
      </c>
      <c r="CI232" s="58">
        <v>357.14299999999997</v>
      </c>
      <c r="CJ232" s="57">
        <v>357.14299999999997</v>
      </c>
      <c r="CK232" s="57">
        <v>357.14299999999997</v>
      </c>
      <c r="CL232" s="58">
        <f>[3]CONGO!CO73</f>
        <v>357.14299999999997</v>
      </c>
      <c r="CM232" s="58">
        <v>357.14299999999997</v>
      </c>
      <c r="CN232" s="58">
        <v>357.14299999999997</v>
      </c>
      <c r="CO232" s="58">
        <v>357.14299999999997</v>
      </c>
      <c r="CP232" s="58">
        <v>357.14299999999997</v>
      </c>
      <c r="CQ232" s="58">
        <v>357.14299999999997</v>
      </c>
      <c r="CR232" s="58">
        <v>357.14299999999997</v>
      </c>
      <c r="CS232" s="58">
        <v>357.14299999999997</v>
      </c>
      <c r="CT232" s="58">
        <v>357.14299999999997</v>
      </c>
      <c r="CU232" s="58">
        <v>357.14299999999997</v>
      </c>
      <c r="CV232" s="58">
        <v>357.14299999999997</v>
      </c>
      <c r="CW232" s="58">
        <v>357.14299999999997</v>
      </c>
      <c r="CX232" s="58">
        <v>357.14299999999997</v>
      </c>
      <c r="CY232" s="58">
        <v>357.14299999999997</v>
      </c>
      <c r="CZ232" s="58">
        <v>357.14299999999997</v>
      </c>
      <c r="DA232" s="58">
        <f>[3]CONGO!DA73</f>
        <v>357.14299999999997</v>
      </c>
      <c r="DB232" s="57">
        <v>357.14299999999997</v>
      </c>
      <c r="DC232" s="57">
        <v>357.14299999999997</v>
      </c>
      <c r="DD232" s="57">
        <v>357.14299999999997</v>
      </c>
      <c r="DE232" s="57">
        <v>357.14299999999997</v>
      </c>
      <c r="DF232" s="57">
        <v>357.14299999999997</v>
      </c>
      <c r="DG232" s="57">
        <v>357.14299999999997</v>
      </c>
      <c r="DH232" s="57">
        <v>357.14299999999997</v>
      </c>
      <c r="DI232" s="57">
        <v>357.14299999999997</v>
      </c>
      <c r="DJ232" s="57">
        <v>357.14299999999997</v>
      </c>
      <c r="DK232" s="57">
        <v>357.14299999999997</v>
      </c>
      <c r="DL232" s="57">
        <v>357.14299999999997</v>
      </c>
      <c r="DM232" s="57">
        <v>357.14299999999997</v>
      </c>
      <c r="DN232" s="59">
        <f>[3]CONGO!DN73</f>
        <v>357.14299999999997</v>
      </c>
      <c r="DO232" s="57">
        <v>357.14299999999997</v>
      </c>
      <c r="DP232" s="57">
        <v>357.14299999999997</v>
      </c>
      <c r="DQ232" s="57">
        <v>357.14299999999997</v>
      </c>
      <c r="DR232" s="57">
        <v>357.14299999999997</v>
      </c>
      <c r="DS232" s="57">
        <v>357.14299999999997</v>
      </c>
      <c r="DT232" s="57">
        <v>357.14299999999997</v>
      </c>
      <c r="DU232" s="57">
        <v>357.14299999999997</v>
      </c>
      <c r="DV232" s="60">
        <f>[3]CONGO!DX73</f>
        <v>357.14299999999997</v>
      </c>
      <c r="DW232" s="61">
        <f>[3]CONGO!DY73</f>
        <v>357.14299999999997</v>
      </c>
      <c r="DX232" s="62">
        <f>[3]CONGO!DZ73</f>
        <v>357.14299999999997</v>
      </c>
      <c r="DZ232" s="57">
        <f>[3]CONGO!EB73</f>
        <v>357.14299999999997</v>
      </c>
      <c r="EC232" s="57">
        <f>[3]CONGO!EE73</f>
        <v>357.14299999999997</v>
      </c>
      <c r="EF232" s="57">
        <f>[3]CONGO!EH73</f>
        <v>357.14299999999997</v>
      </c>
      <c r="EI232" s="57">
        <f>[3]CONGO!EK73</f>
        <v>357.14299999999997</v>
      </c>
      <c r="EL232" s="57">
        <f>[3]CONGO!EN73</f>
        <v>357.14299999999997</v>
      </c>
      <c r="EO232" s="57">
        <f>[3]CONGO!EQ73</f>
        <v>357.14299999999997</v>
      </c>
    </row>
    <row r="233" spans="1:145" ht="15.5" x14ac:dyDescent="0.35">
      <c r="A233" s="56" t="s">
        <v>127</v>
      </c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69">
        <f>[3]CONGO!T49</f>
        <v>1032.906788722803</v>
      </c>
      <c r="S233" s="69">
        <f>[3]CONGO!U49</f>
        <v>1510.7484291664036</v>
      </c>
      <c r="T233" s="69">
        <f>[3]CONGO!V49</f>
        <v>1935.8022553282274</v>
      </c>
      <c r="U233" s="69">
        <f>[3]CONGO!W49</f>
        <v>3516.6276387876374</v>
      </c>
      <c r="V233" s="69">
        <f>[3]CONGO!X49</f>
        <v>3419.0460623722388</v>
      </c>
      <c r="W233" s="69">
        <f>[3]CONGO!Y49</f>
        <v>3103.6239264211163</v>
      </c>
      <c r="X233" s="69">
        <f>[3]CONGO!Z49</f>
        <v>2432.6653689541827</v>
      </c>
      <c r="Y233" s="69">
        <f>[3]CONGO!AA49</f>
        <v>3726.615849039114</v>
      </c>
      <c r="Z233" s="69">
        <f>[3]CONGO!AB49</f>
        <v>4159.6979960112121</v>
      </c>
      <c r="AA233" s="69">
        <f>[3]CONGO!AC49</f>
        <v>4060.9126372433107</v>
      </c>
      <c r="AB233" s="69">
        <v>3305.849205347537</v>
      </c>
      <c r="AC233" s="69">
        <v>3854.8455723852526</v>
      </c>
      <c r="AD233" s="69">
        <v>3863.5669424585221</v>
      </c>
      <c r="AE233" s="69">
        <f>[3]CONGO!AH49</f>
        <v>3620.9172149253091</v>
      </c>
      <c r="AF233" s="69">
        <v>3717.1971762986855</v>
      </c>
      <c r="AG233" s="69">
        <v>3357.4178391920518</v>
      </c>
      <c r="AH233" s="69">
        <v>3370.6385676791883</v>
      </c>
      <c r="AI233" s="69">
        <v>3370.6385676791883</v>
      </c>
      <c r="AJ233" s="70">
        <f>[3]CONGO!AM49</f>
        <v>3387.9847288751853</v>
      </c>
      <c r="AK233" s="70">
        <v>3411.2716544636201</v>
      </c>
      <c r="AL233" s="70">
        <v>3375.5470697904307</v>
      </c>
      <c r="AM233" s="70">
        <v>3280.0199467370198</v>
      </c>
      <c r="AN233" s="70">
        <v>3280.0199467370198</v>
      </c>
      <c r="AO233" s="70">
        <f>[3]CONGO!AR49</f>
        <v>3257.5174876209426</v>
      </c>
      <c r="AP233" s="70">
        <v>2789.2600630663856</v>
      </c>
      <c r="AQ233" s="70">
        <v>2762.063017740667</v>
      </c>
      <c r="AR233" s="70">
        <v>2798.2023852844877</v>
      </c>
      <c r="AS233" s="70">
        <f>[3]CONGO!AV49</f>
        <v>2885.2415304743386</v>
      </c>
      <c r="AT233" s="70">
        <v>3561.5563518848785</v>
      </c>
      <c r="AU233" s="70">
        <v>3425.8911246442699</v>
      </c>
      <c r="AV233" s="70">
        <v>3363.4386403710496</v>
      </c>
      <c r="AW233" s="70">
        <v>3363.4386403710496</v>
      </c>
      <c r="AX233" s="70">
        <f>[3]CONGO!BA49</f>
        <v>3583.8819683211723</v>
      </c>
      <c r="AY233" s="70"/>
      <c r="AZ233" s="70">
        <v>3644.6282021673769</v>
      </c>
      <c r="BA233" s="70">
        <v>3644.6282021673769</v>
      </c>
      <c r="BB233" s="70">
        <v>3773.4166911046955</v>
      </c>
      <c r="BC233" s="70">
        <v>3773.4166911046955</v>
      </c>
      <c r="BD233" s="70">
        <v>3618.4505197400003</v>
      </c>
      <c r="BE233" s="70">
        <v>3618.4505197400003</v>
      </c>
      <c r="BF233" s="70">
        <f>[3]CONGO!BI49</f>
        <v>3485.1189473702962</v>
      </c>
      <c r="BG233" s="70">
        <v>3543.4173903092201</v>
      </c>
      <c r="BH233" s="70">
        <v>3543.4173903092201</v>
      </c>
      <c r="BI233" s="70">
        <v>3571.8323269099656</v>
      </c>
      <c r="BJ233" s="70">
        <v>3571.8323269099656</v>
      </c>
      <c r="BK233" s="70">
        <v>3475.057193469213</v>
      </c>
      <c r="BL233" s="70">
        <v>3475.057193469213</v>
      </c>
      <c r="BM233" s="70">
        <v>3499.0171805909135</v>
      </c>
      <c r="BN233" s="70">
        <v>3499.0171805909135</v>
      </c>
      <c r="BO233" s="70">
        <f>[3]CONGO!BR49</f>
        <v>3769.078134525249</v>
      </c>
      <c r="BP233" s="70">
        <v>3429.9193457653955</v>
      </c>
      <c r="BQ233" s="70">
        <v>3429.9193457653955</v>
      </c>
      <c r="BR233" s="70">
        <v>2955.3488073528306</v>
      </c>
      <c r="BS233" s="70">
        <v>2955.3488073528306</v>
      </c>
      <c r="BT233" s="70">
        <v>2955.3488073528306</v>
      </c>
      <c r="BU233" s="70">
        <v>2955.3488073528306</v>
      </c>
      <c r="BV233" s="70">
        <v>2888.8534591873918</v>
      </c>
      <c r="BW233" s="70">
        <v>3455.3473503414921</v>
      </c>
      <c r="BX233" s="70">
        <v>3455.3473503414921</v>
      </c>
      <c r="BY233" s="70">
        <v>3337.2896492048244</v>
      </c>
      <c r="BZ233" s="69">
        <v>3520.6576778020371</v>
      </c>
      <c r="CA233" s="70">
        <f>[3]CONGO!CD49</f>
        <v>3548.8555737352649</v>
      </c>
      <c r="CB233" s="70">
        <v>4475.7843596784742</v>
      </c>
      <c r="CC233" s="70">
        <v>4475.7843596784742</v>
      </c>
      <c r="CD233" s="70">
        <v>4475.7843596784742</v>
      </c>
      <c r="CE233" s="70">
        <v>4475.7843596784742</v>
      </c>
      <c r="CF233" s="70">
        <v>4475.7843596784742</v>
      </c>
      <c r="CG233" s="70">
        <v>4475.7843596784742</v>
      </c>
      <c r="CH233" s="70">
        <v>4962.9782481038101</v>
      </c>
      <c r="CI233" s="70">
        <v>4962.9782481038101</v>
      </c>
      <c r="CJ233" s="69">
        <v>5008.3918824413795</v>
      </c>
      <c r="CK233" s="69">
        <v>5008.3918824413795</v>
      </c>
      <c r="CL233" s="70">
        <f>[3]CONGO!CO49</f>
        <v>4194.0747144141724</v>
      </c>
      <c r="CM233" s="70">
        <v>4921.6539307241455</v>
      </c>
      <c r="CN233" s="70">
        <v>5558.0834191904751</v>
      </c>
      <c r="CO233" s="70">
        <v>5558.0834191904751</v>
      </c>
      <c r="CP233" s="70">
        <v>5690.0251275018445</v>
      </c>
      <c r="CQ233" s="70">
        <v>5791.0770191685115</v>
      </c>
      <c r="CR233" s="70">
        <v>5892.1289108351775</v>
      </c>
      <c r="CS233" s="70">
        <v>5846.672130270802</v>
      </c>
      <c r="CT233" s="70">
        <v>5947.7240219374689</v>
      </c>
      <c r="CU233" s="70">
        <v>6048.7759136041359</v>
      </c>
      <c r="CV233" s="70">
        <v>5230.1501519520261</v>
      </c>
      <c r="CW233" s="70">
        <v>5272.6993721924437</v>
      </c>
      <c r="CX233" s="70">
        <v>5394.8849546432066</v>
      </c>
      <c r="CY233" s="70">
        <v>5437.4341748836232</v>
      </c>
      <c r="CZ233" s="70">
        <v>5479.9833951240398</v>
      </c>
      <c r="DA233" s="70">
        <f>[3]CONGO!DA49</f>
        <v>5495.3181233276246</v>
      </c>
      <c r="DB233" s="69">
        <v>5465.3181180427509</v>
      </c>
      <c r="DC233" s="69">
        <v>5510.3824394440007</v>
      </c>
      <c r="DD233" s="69">
        <v>5555.4467608452514</v>
      </c>
      <c r="DE233" s="69">
        <v>5297.628307975916</v>
      </c>
      <c r="DF233" s="69">
        <v>5340.8970729759158</v>
      </c>
      <c r="DG233" s="69">
        <v>5384.1658379759165</v>
      </c>
      <c r="DH233" s="69">
        <v>5123.1144224721284</v>
      </c>
      <c r="DI233" s="69">
        <v>5165.6288702198081</v>
      </c>
      <c r="DJ233" s="69">
        <v>5208.1433179674877</v>
      </c>
      <c r="DK233" s="69">
        <v>5124.4620549522788</v>
      </c>
      <c r="DL233" s="69">
        <v>5166.9765026999585</v>
      </c>
      <c r="DM233" s="69">
        <v>5209.4909504476373</v>
      </c>
      <c r="DN233" s="71">
        <f>[3]CONGO!DN49</f>
        <v>5149.4776627994243</v>
      </c>
      <c r="DO233" s="69">
        <v>5209.4909504476373</v>
      </c>
      <c r="DP233" s="69">
        <v>5240.3531506847858</v>
      </c>
      <c r="DQ233" s="69">
        <v>5257.517759101619</v>
      </c>
      <c r="DR233" s="69">
        <v>5274.6823675184532</v>
      </c>
      <c r="DS233" s="69">
        <v>5184.1528277191892</v>
      </c>
      <c r="DT233" s="69">
        <v>5201.2542743858558</v>
      </c>
      <c r="DU233" s="69">
        <v>5185.6079316315372</v>
      </c>
      <c r="DV233" s="72">
        <f>[3]CONGO!DX49</f>
        <v>5578.8043888137699</v>
      </c>
      <c r="DW233" s="73">
        <f>[3]CONGO!DY49</f>
        <v>5597.4010694925455</v>
      </c>
      <c r="DX233" s="74">
        <f>[3]CONGO!DZ49</f>
        <v>5615.9977501713211</v>
      </c>
      <c r="DZ233" s="69">
        <f>[3]CONGO!EB49</f>
        <v>5632.1481972609563</v>
      </c>
      <c r="EC233" s="69">
        <f>[3]CONGO!EE49</f>
        <v>5635.5332715492314</v>
      </c>
      <c r="EF233" s="69">
        <f>[3]CONGO!EH49</f>
        <v>5599.7716557945841</v>
      </c>
      <c r="EI233" s="69">
        <f>[3]CONGO!EK49</f>
        <v>5544.5212019127075</v>
      </c>
      <c r="EL233" s="69">
        <f>[3]CONGO!EN49</f>
        <v>5489.6249523888191</v>
      </c>
      <c r="EO233" s="69">
        <f>[3]CONGO!EQ49</f>
        <v>5489.6249523888191</v>
      </c>
    </row>
    <row r="235" spans="1:145" ht="15.5" x14ac:dyDescent="0.35">
      <c r="A235" s="56" t="s">
        <v>128</v>
      </c>
      <c r="B235" s="57">
        <f>+[4]GABON!D20</f>
        <v>14.727272727272725</v>
      </c>
      <c r="C235" s="57">
        <f>+[4]GABON!E20</f>
        <v>16.071428571428573</v>
      </c>
      <c r="D235" s="57">
        <f>+[4]GABON!F20</f>
        <v>23.153846153846153</v>
      </c>
      <c r="E235" s="57">
        <f>+[4]GABON!G20</f>
        <v>32.816229116945109</v>
      </c>
      <c r="F235" s="57">
        <f>+[4]GABON!H20</f>
        <v>25.461333333333336</v>
      </c>
      <c r="G235" s="57">
        <f>+[4]GABON!I20</f>
        <v>26.8</v>
      </c>
      <c r="H235" s="57">
        <f>+[4]GABON!J20</f>
        <v>22.8</v>
      </c>
      <c r="I235" s="57">
        <f>+[4]GABON!K20</f>
        <v>39.4</v>
      </c>
      <c r="J235" s="57">
        <f>+[4]GABON!L20</f>
        <v>40.414999999999999</v>
      </c>
      <c r="K235" s="57">
        <f>+[4]GABON!M20</f>
        <v>40.782990790111484</v>
      </c>
      <c r="L235" s="57">
        <f>+[4]GABON!N20</f>
        <v>41.130296775777815</v>
      </c>
      <c r="M235" s="57">
        <f>+[4]GABON!O20</f>
        <v>41.955650624080661</v>
      </c>
      <c r="N235" s="57">
        <f>+[4]GABON!P20</f>
        <v>41.513218396609084</v>
      </c>
      <c r="O235" s="57">
        <f>+[4]GABON!Q20</f>
        <v>47.228969835357624</v>
      </c>
      <c r="P235" s="57">
        <f>+[4]GABON!R20</f>
        <v>49.225370052925832</v>
      </c>
      <c r="Q235" s="57">
        <f>+[4]GABON!S20</f>
        <v>43.392999999999994</v>
      </c>
      <c r="R235" s="57">
        <f>+[4]GABON!T20</f>
        <v>36.202000000000005</v>
      </c>
      <c r="S235" s="57">
        <f>+[4]GABON!U20</f>
        <v>42.595199999999991</v>
      </c>
      <c r="T235" s="57">
        <f>+[4]GABON!V20</f>
        <v>53.331369150779906</v>
      </c>
      <c r="U235" s="57">
        <f>+[4]GABON!W20</f>
        <v>49.044137931034484</v>
      </c>
      <c r="V235" s="57">
        <f>+[4]GABON!X20</f>
        <v>50.24903225806451</v>
      </c>
      <c r="W235" s="57">
        <f>+[4]GABON!Y20</f>
        <v>136.12718749999999</v>
      </c>
      <c r="X235" s="58">
        <f>+[4]GABON!Z20</f>
        <v>79.296315789473695</v>
      </c>
      <c r="Y235" s="58">
        <f>+[4]GABON!AA20</f>
        <v>123.67867203571365</v>
      </c>
      <c r="Z235" s="57">
        <f>+[4]GABON!AB20</f>
        <v>141.24243007043268</v>
      </c>
      <c r="AA235" s="57">
        <f>+[4]GABON!AC20</f>
        <v>103.3965</v>
      </c>
      <c r="AB235" s="57">
        <v>141.49034598887459</v>
      </c>
      <c r="AC235" s="57">
        <v>151.5759177577126</v>
      </c>
      <c r="AD235" s="57">
        <v>151.91884969834086</v>
      </c>
      <c r="AE235" s="57">
        <f>+[4]GABON!AD20</f>
        <v>110.52548</v>
      </c>
      <c r="AF235" s="57">
        <v>127.66425838538839</v>
      </c>
      <c r="AG235" s="57">
        <v>128.996730513551</v>
      </c>
      <c r="AH235" s="57">
        <v>101.5306807573844</v>
      </c>
      <c r="AI235" s="57">
        <v>101.5306807573844</v>
      </c>
      <c r="AJ235" s="58">
        <f>+[4]GABON!AE20</f>
        <v>97.865476731281234</v>
      </c>
      <c r="AK235" s="58">
        <v>175.50863419188099</v>
      </c>
      <c r="AL235" s="58">
        <v>185.95526996649986</v>
      </c>
      <c r="AM235" s="58">
        <v>189.20856349771637</v>
      </c>
      <c r="AN235" s="58">
        <v>189.20856349771637</v>
      </c>
      <c r="AO235" s="58">
        <f>+[4]GABON!AF20</f>
        <v>79.154287639042025</v>
      </c>
      <c r="AP235" s="58">
        <v>124.87050270735922</v>
      </c>
      <c r="AQ235" s="58">
        <v>121.294389505067</v>
      </c>
      <c r="AR235" s="58">
        <v>120.72076929268756</v>
      </c>
      <c r="AS235" s="58">
        <f>+[4]GABON!AJ20</f>
        <v>91.988274609449761</v>
      </c>
      <c r="AT235" s="58">
        <v>147.51774530105155</v>
      </c>
      <c r="AU235" s="58">
        <v>94.564231804032062</v>
      </c>
      <c r="AV235" s="58">
        <v>87.848051707716238</v>
      </c>
      <c r="AW235" s="58">
        <v>87.848051707716238</v>
      </c>
      <c r="AX235" s="58">
        <f>+[4]GABON!AO20</f>
        <v>119.77368804761514</v>
      </c>
      <c r="AY235" s="58"/>
      <c r="AZ235" s="58">
        <v>127.00054136044574</v>
      </c>
      <c r="BA235" s="58">
        <v>127.00054136044574</v>
      </c>
      <c r="BB235" s="58">
        <v>121.53060942394235</v>
      </c>
      <c r="BC235" s="58">
        <v>121.53060942394235</v>
      </c>
      <c r="BD235" s="58">
        <v>127.03464830000001</v>
      </c>
      <c r="BE235" s="58">
        <v>127.03464830000001</v>
      </c>
      <c r="BF235" s="58">
        <f>+[4]GABON!AV20</f>
        <v>121.59874156880429</v>
      </c>
      <c r="BG235" s="58">
        <v>117.89869959661462</v>
      </c>
      <c r="BH235" s="58">
        <v>117.89869959661462</v>
      </c>
      <c r="BI235" s="58">
        <v>118.06172326699274</v>
      </c>
      <c r="BJ235" s="58">
        <v>118.06172326699274</v>
      </c>
      <c r="BK235" s="58">
        <v>120.21307738376265</v>
      </c>
      <c r="BL235" s="58">
        <v>120.21307738376265</v>
      </c>
      <c r="BM235" s="58">
        <v>120.21307738376265</v>
      </c>
      <c r="BN235" s="58">
        <v>120.21307738376265</v>
      </c>
      <c r="BO235" s="58">
        <f>+[4]GABON!BE20</f>
        <v>99.283449908118584</v>
      </c>
      <c r="BP235" s="58">
        <v>122.15021943191236</v>
      </c>
      <c r="BQ235" s="58">
        <v>117.89869959661462</v>
      </c>
      <c r="BR235" s="58">
        <v>86.681222820547035</v>
      </c>
      <c r="BS235" s="58">
        <v>86.681222820547035</v>
      </c>
      <c r="BT235" s="58">
        <v>86.681222820547035</v>
      </c>
      <c r="BU235" s="58">
        <v>86.681222820547035</v>
      </c>
      <c r="BV235" s="58">
        <v>84.730895307084722</v>
      </c>
      <c r="BW235" s="58">
        <v>69.621675101606911</v>
      </c>
      <c r="BX235" s="58">
        <v>69.621675101606911</v>
      </c>
      <c r="BY235" s="58">
        <v>67.242934535635342</v>
      </c>
      <c r="BZ235" s="57">
        <v>69.92125940964128</v>
      </c>
      <c r="CA235" s="58">
        <f>+[4]GABON!BQ20</f>
        <v>69.736332674060762</v>
      </c>
      <c r="CB235" s="58">
        <v>79.623099744326552</v>
      </c>
      <c r="CC235" s="58">
        <v>79.623099744326552</v>
      </c>
      <c r="CD235" s="58">
        <v>79.623099744326552</v>
      </c>
      <c r="CE235" s="58">
        <v>79.623099744326552</v>
      </c>
      <c r="CF235" s="58">
        <v>79.623099744326552</v>
      </c>
      <c r="CG235" s="58">
        <v>79.623099744326552</v>
      </c>
      <c r="CH235" s="58">
        <v>80.49302681500221</v>
      </c>
      <c r="CI235" s="58">
        <v>80.49302681500221</v>
      </c>
      <c r="CJ235" s="57">
        <v>81.229576665466951</v>
      </c>
      <c r="CK235" s="57">
        <v>81.229576665466951</v>
      </c>
      <c r="CL235" s="58">
        <f>+[4]GABON!CB20</f>
        <v>75.431974288016136</v>
      </c>
      <c r="CM235" s="58">
        <v>79.047564331454623</v>
      </c>
      <c r="CN235" s="58">
        <v>83.395473829042984</v>
      </c>
      <c r="CO235" s="58">
        <v>83.395473829042984</v>
      </c>
      <c r="CP235" s="58">
        <v>81.940257405747545</v>
      </c>
      <c r="CQ235" s="58">
        <v>83.395473829042984</v>
      </c>
      <c r="CR235" s="58">
        <v>84.850690252338424</v>
      </c>
      <c r="CS235" s="58">
        <v>84.196081491073272</v>
      </c>
      <c r="CT235" s="58">
        <v>85.651297914368712</v>
      </c>
      <c r="CU235" s="58">
        <v>87.106514337664152</v>
      </c>
      <c r="CV235" s="58">
        <v>88.256559999999993</v>
      </c>
      <c r="CW235" s="58">
        <v>88.974559999999997</v>
      </c>
      <c r="CX235" s="58">
        <v>91.036389751613527</v>
      </c>
      <c r="CY235" s="58">
        <v>91.75438975161353</v>
      </c>
      <c r="CZ235" s="58">
        <v>92.472389751613534</v>
      </c>
      <c r="DA235" s="58">
        <f>+[4]GABON!CN20</f>
        <v>101.76610926187134</v>
      </c>
      <c r="DB235" s="57">
        <v>97.68956032612806</v>
      </c>
      <c r="DC235" s="57">
        <v>98.495060326128069</v>
      </c>
      <c r="DD235" s="57">
        <v>99.300560326128064</v>
      </c>
      <c r="DE235" s="57">
        <v>98.621710189199987</v>
      </c>
      <c r="DF235" s="57">
        <v>99.427210189199997</v>
      </c>
      <c r="DG235" s="57">
        <v>100.23271018919999</v>
      </c>
      <c r="DH235" s="57">
        <v>97.065089303119024</v>
      </c>
      <c r="DI235" s="57">
        <v>97.870589303119019</v>
      </c>
      <c r="DJ235" s="57">
        <v>98.676089303119028</v>
      </c>
      <c r="DK235" s="57">
        <v>97.090622222403383</v>
      </c>
      <c r="DL235" s="57">
        <v>97.896122222403378</v>
      </c>
      <c r="DM235" s="57">
        <v>98.701622222403387</v>
      </c>
      <c r="DN235" s="59">
        <f>+[4]GABON!DA20</f>
        <v>79.315969128788566</v>
      </c>
      <c r="DO235" s="57">
        <v>98.701622222403387</v>
      </c>
      <c r="DP235" s="57">
        <v>99.527765832854982</v>
      </c>
      <c r="DQ235" s="57">
        <v>99.85376583285499</v>
      </c>
      <c r="DR235" s="57">
        <v>100.17976583285498</v>
      </c>
      <c r="DS235" s="57">
        <v>80.241597091328615</v>
      </c>
      <c r="DT235" s="57">
        <v>80.506297504049527</v>
      </c>
      <c r="DU235" s="57">
        <v>81.691742228575407</v>
      </c>
      <c r="DV235" s="60">
        <f>+[4]GABON!DK20</f>
        <v>80.81966214838225</v>
      </c>
      <c r="DW235" s="61">
        <f>+[4]GABON!DL20</f>
        <v>81.089070671210834</v>
      </c>
      <c r="DX235" s="62">
        <f>+[4]GABON!DM20</f>
        <v>81.358479194039433</v>
      </c>
      <c r="DZ235" s="57">
        <f>+[4]GABON!DO20</f>
        <v>79.829746413050614</v>
      </c>
      <c r="EC235" s="57">
        <f>+[4]GABON!DR20</f>
        <v>78.980341168621763</v>
      </c>
      <c r="EF235" s="57">
        <f>+[4]GABON!DU20</f>
        <v>78.139930151519806</v>
      </c>
      <c r="EI235" s="57">
        <f>+[4]GABON!DX20</f>
        <v>77.36626747675227</v>
      </c>
      <c r="EL235" s="57">
        <f>+[4]GABON!EA20</f>
        <v>76.600264828467601</v>
      </c>
      <c r="EO235" s="57">
        <f>+[4]GABON!ED20</f>
        <v>76.600264828467601</v>
      </c>
    </row>
    <row r="236" spans="1:145" ht="15.5" x14ac:dyDescent="0.35">
      <c r="A236" s="56" t="s">
        <v>129</v>
      </c>
      <c r="B236" s="57">
        <f>+[4]GABON!D53</f>
        <v>28.004667444574096</v>
      </c>
      <c r="C236" s="57">
        <f>+[4]GABON!E53</f>
        <v>24.50110864745011</v>
      </c>
      <c r="D236" s="57">
        <f>+[4]GABON!F53</f>
        <v>23.555555555555554</v>
      </c>
      <c r="E236" s="57">
        <f>+[4]GABON!G53</f>
        <v>20.509193776520508</v>
      </c>
      <c r="F236" s="57">
        <f>+[4]GABON!H53</f>
        <v>19.972895648245743</v>
      </c>
      <c r="G236" s="57">
        <f>+[4]GABON!I53</f>
        <v>19.2</v>
      </c>
      <c r="H236" s="57">
        <f>+[4]GABON!J53</f>
        <v>18.5</v>
      </c>
      <c r="I236" s="57">
        <f>+[4]GABON!K53</f>
        <v>24.9</v>
      </c>
      <c r="J236" s="57">
        <f>+[4]GABON!L53</f>
        <v>23.712</v>
      </c>
      <c r="K236" s="57">
        <f>+[4]GABON!M53</f>
        <v>23.515000000000001</v>
      </c>
      <c r="L236" s="57">
        <f>+[4]GABON!N53</f>
        <v>22.994931773879141</v>
      </c>
      <c r="M236" s="57">
        <f>+[4]GABON!O53</f>
        <v>22.279218134926023</v>
      </c>
      <c r="N236" s="57">
        <f>+[4]GABON!P53</f>
        <v>21.8</v>
      </c>
      <c r="O236" s="69" t="str">
        <f>+[4]GABON!Q53</f>
        <v>…</v>
      </c>
      <c r="P236" s="69" t="str">
        <f>+[4]GABON!R53</f>
        <v>…</v>
      </c>
      <c r="Q236" s="69" t="str">
        <f>+[4]GABON!S53</f>
        <v>…</v>
      </c>
      <c r="R236" s="69" t="str">
        <f>+[4]GABON!T53</f>
        <v>…</v>
      </c>
      <c r="S236" s="69" t="str">
        <f>+[4]GABON!U53</f>
        <v>…</v>
      </c>
      <c r="T236" s="69" t="str">
        <f>+[4]GABON!V53</f>
        <v>…</v>
      </c>
      <c r="U236" s="69" t="str">
        <f>+[4]GABON!W53</f>
        <v>…</v>
      </c>
      <c r="V236" s="69" t="str">
        <f>+[4]GABON!X53</f>
        <v>…</v>
      </c>
      <c r="W236" s="69" t="str">
        <f>+[4]GABON!Y53</f>
        <v>…</v>
      </c>
      <c r="X236" s="70" t="str">
        <f>+[4]GABON!Z53</f>
        <v>…</v>
      </c>
      <c r="Y236" s="70" t="str">
        <f>+[4]GABON!AA53</f>
        <v>…</v>
      </c>
      <c r="Z236" s="69" t="str">
        <f>+[4]GABON!AB53</f>
        <v>…</v>
      </c>
      <c r="AA236" s="69" t="str">
        <f>+[4]GABON!AC53</f>
        <v>…</v>
      </c>
      <c r="AB236" s="69" t="s">
        <v>85</v>
      </c>
      <c r="AC236" s="69" t="s">
        <v>85</v>
      </c>
      <c r="AD236" s="69" t="s">
        <v>85</v>
      </c>
      <c r="AE236" s="69" t="str">
        <f>+[4]GABON!AD53</f>
        <v>…</v>
      </c>
      <c r="AF236" s="69" t="s">
        <v>85</v>
      </c>
      <c r="AG236" s="69" t="s">
        <v>85</v>
      </c>
      <c r="AH236" s="69" t="s">
        <v>85</v>
      </c>
      <c r="AI236" s="69" t="s">
        <v>85</v>
      </c>
      <c r="AJ236" s="70" t="str">
        <f>+[4]GABON!AE53</f>
        <v>…</v>
      </c>
      <c r="AK236" s="70" t="s">
        <v>85</v>
      </c>
      <c r="AL236" s="70" t="s">
        <v>85</v>
      </c>
      <c r="AM236" s="70" t="s">
        <v>85</v>
      </c>
      <c r="AN236" s="70" t="s">
        <v>85</v>
      </c>
      <c r="AO236" s="70" t="str">
        <f>+[4]GABON!AF53</f>
        <v>…</v>
      </c>
      <c r="AP236" s="70" t="s">
        <v>85</v>
      </c>
      <c r="AQ236" s="70" t="s">
        <v>85</v>
      </c>
      <c r="AR236" s="70" t="s">
        <v>85</v>
      </c>
      <c r="AS236" s="70" t="str">
        <f>+[4]GABON!AJ53</f>
        <v>…</v>
      </c>
      <c r="AT236" s="70" t="s">
        <v>85</v>
      </c>
      <c r="AU236" s="70" t="s">
        <v>85</v>
      </c>
      <c r="AV236" s="70" t="s">
        <v>85</v>
      </c>
      <c r="AW236" s="70" t="s">
        <v>85</v>
      </c>
      <c r="AX236" s="70" t="str">
        <f>+[4]GABON!AO53</f>
        <v>…</v>
      </c>
      <c r="AY236" s="70"/>
      <c r="AZ236" s="70" t="s">
        <v>85</v>
      </c>
      <c r="BA236" s="70" t="s">
        <v>85</v>
      </c>
      <c r="BB236" s="70" t="s">
        <v>85</v>
      </c>
      <c r="BC236" s="70" t="s">
        <v>85</v>
      </c>
      <c r="BD236" s="70" t="s">
        <v>85</v>
      </c>
      <c r="BE236" s="70" t="s">
        <v>85</v>
      </c>
      <c r="BF236" s="70" t="str">
        <f>+[4]GABON!AV53</f>
        <v>…</v>
      </c>
      <c r="BG236" s="70" t="s">
        <v>85</v>
      </c>
      <c r="BH236" s="70" t="s">
        <v>85</v>
      </c>
      <c r="BI236" s="70" t="s">
        <v>85</v>
      </c>
      <c r="BJ236" s="70" t="s">
        <v>85</v>
      </c>
      <c r="BK236" s="70" t="s">
        <v>85</v>
      </c>
      <c r="BL236" s="70" t="s">
        <v>85</v>
      </c>
      <c r="BM236" s="70" t="s">
        <v>85</v>
      </c>
      <c r="BN236" s="70" t="s">
        <v>85</v>
      </c>
      <c r="BO236" s="70" t="str">
        <f>+[4]GABON!BE53</f>
        <v>…</v>
      </c>
      <c r="BP236" s="70" t="s">
        <v>85</v>
      </c>
      <c r="BQ236" s="70" t="s">
        <v>85</v>
      </c>
      <c r="BR236" s="70" t="s">
        <v>85</v>
      </c>
      <c r="BS236" s="70" t="s">
        <v>85</v>
      </c>
      <c r="BT236" s="70" t="s">
        <v>85</v>
      </c>
      <c r="BU236" s="70" t="s">
        <v>85</v>
      </c>
      <c r="BV236" s="70" t="s">
        <v>85</v>
      </c>
      <c r="BW236" s="70" t="s">
        <v>85</v>
      </c>
      <c r="BX236" s="70" t="s">
        <v>85</v>
      </c>
      <c r="BY236" s="70" t="s">
        <v>85</v>
      </c>
      <c r="BZ236" s="69" t="s">
        <v>85</v>
      </c>
      <c r="CA236" s="70" t="str">
        <f>+[4]GABON!BQ53</f>
        <v>…</v>
      </c>
      <c r="CB236" s="70" t="s">
        <v>85</v>
      </c>
      <c r="CC236" s="70" t="s">
        <v>85</v>
      </c>
      <c r="CD236" s="70" t="s">
        <v>85</v>
      </c>
      <c r="CE236" s="70" t="s">
        <v>85</v>
      </c>
      <c r="CF236" s="70" t="s">
        <v>85</v>
      </c>
      <c r="CG236" s="70" t="s">
        <v>85</v>
      </c>
      <c r="CH236" s="70" t="s">
        <v>85</v>
      </c>
      <c r="CI236" s="70" t="s">
        <v>85</v>
      </c>
      <c r="CJ236" s="69" t="s">
        <v>85</v>
      </c>
      <c r="CK236" s="69" t="s">
        <v>85</v>
      </c>
      <c r="CL236" s="70" t="str">
        <f>+[4]GABON!CB53</f>
        <v>…</v>
      </c>
      <c r="CM236" s="70" t="s">
        <v>85</v>
      </c>
      <c r="CN236" s="70" t="s">
        <v>85</v>
      </c>
      <c r="CO236" s="70" t="s">
        <v>85</v>
      </c>
      <c r="CP236" s="70" t="s">
        <v>85</v>
      </c>
      <c r="CQ236" s="70" t="s">
        <v>85</v>
      </c>
      <c r="CR236" s="70" t="s">
        <v>85</v>
      </c>
      <c r="CS236" s="70" t="s">
        <v>85</v>
      </c>
      <c r="CT236" s="70" t="s">
        <v>85</v>
      </c>
      <c r="CU236" s="70" t="s">
        <v>85</v>
      </c>
      <c r="CV236" s="70" t="s">
        <v>85</v>
      </c>
      <c r="CW236" s="70" t="s">
        <v>85</v>
      </c>
      <c r="CX236" s="70" t="s">
        <v>85</v>
      </c>
      <c r="CY236" s="70" t="s">
        <v>85</v>
      </c>
      <c r="CZ236" s="70" t="s">
        <v>85</v>
      </c>
      <c r="DA236" s="70" t="str">
        <f>+[4]GABON!CN53</f>
        <v>…</v>
      </c>
      <c r="DB236" s="69" t="s">
        <v>85</v>
      </c>
      <c r="DC236" s="69" t="s">
        <v>85</v>
      </c>
      <c r="DD236" s="69" t="s">
        <v>85</v>
      </c>
      <c r="DE236" s="69" t="s">
        <v>85</v>
      </c>
      <c r="DF236" s="69" t="s">
        <v>85</v>
      </c>
      <c r="DG236" s="69" t="s">
        <v>85</v>
      </c>
      <c r="DH236" s="69" t="s">
        <v>85</v>
      </c>
      <c r="DI236" s="69" t="s">
        <v>85</v>
      </c>
      <c r="DJ236" s="69" t="s">
        <v>85</v>
      </c>
      <c r="DK236" s="69" t="s">
        <v>85</v>
      </c>
      <c r="DL236" s="69" t="s">
        <v>85</v>
      </c>
      <c r="DM236" s="69" t="s">
        <v>85</v>
      </c>
      <c r="DN236" s="71" t="str">
        <f>+[4]GABON!DA53</f>
        <v>…</v>
      </c>
      <c r="DO236" s="69" t="s">
        <v>85</v>
      </c>
      <c r="DP236" s="69" t="s">
        <v>85</v>
      </c>
      <c r="DQ236" s="69" t="s">
        <v>85</v>
      </c>
      <c r="DR236" s="69" t="s">
        <v>85</v>
      </c>
      <c r="DS236" s="69" t="s">
        <v>85</v>
      </c>
      <c r="DT236" s="69" t="s">
        <v>85</v>
      </c>
      <c r="DU236" s="69" t="s">
        <v>85</v>
      </c>
      <c r="DV236" s="72" t="str">
        <f>+[4]GABON!DK53</f>
        <v>…</v>
      </c>
      <c r="DW236" s="73" t="str">
        <f>+[4]GABON!DL53</f>
        <v>…</v>
      </c>
      <c r="DX236" s="74" t="str">
        <f>+[4]GABON!DM53</f>
        <v>…</v>
      </c>
      <c r="DZ236" s="69" t="str">
        <f>+[4]GABON!DO53</f>
        <v>…</v>
      </c>
      <c r="EC236" s="69" t="str">
        <f>+[4]GABON!DR53</f>
        <v>…</v>
      </c>
      <c r="EF236" s="69" t="str">
        <f>+[4]GABON!DU53</f>
        <v>…</v>
      </c>
      <c r="EI236" s="69" t="str">
        <f>+[4]GABON!DX53</f>
        <v>…</v>
      </c>
      <c r="EL236" s="69" t="str">
        <f>+[4]GABON!EA53</f>
        <v>…</v>
      </c>
      <c r="EO236" s="69" t="str">
        <f>+[4]GABON!ED53</f>
        <v>…</v>
      </c>
    </row>
    <row r="237" spans="1:145" ht="15.5" x14ac:dyDescent="0.35">
      <c r="A237" s="56" t="s">
        <v>130</v>
      </c>
      <c r="B237" s="57">
        <f>[6]TCHAD!D32</f>
        <v>72.25433526011561</v>
      </c>
      <c r="C237" s="57">
        <f>[6]TCHAD!E32</f>
        <v>71.877300613496928</v>
      </c>
      <c r="D237" s="57">
        <f>[6]TCHAD!F32</f>
        <v>78.152941176470591</v>
      </c>
      <c r="E237" s="57">
        <f>[6]TCHAD!G32</f>
        <v>66.7</v>
      </c>
      <c r="F237" s="57">
        <f>[6]TCHAD!H32</f>
        <v>73.2</v>
      </c>
      <c r="G237" s="57">
        <f>[6]TCHAD!I32</f>
        <v>66.599999999999994</v>
      </c>
      <c r="H237" s="57">
        <f>[6]TCHAD!J32</f>
        <v>50</v>
      </c>
      <c r="I237" s="57">
        <f>[6]TCHAD!K32</f>
        <v>75</v>
      </c>
      <c r="J237" s="57">
        <f>[6]TCHAD!L32</f>
        <v>109.5</v>
      </c>
      <c r="K237" s="57">
        <f>[6]TCHAD!M32</f>
        <v>142.1</v>
      </c>
      <c r="L237" s="57">
        <f>[6]TCHAD!N32</f>
        <v>143.6</v>
      </c>
      <c r="M237" s="57">
        <f>[6]TCHAD!O32</f>
        <v>158.80000000000001</v>
      </c>
      <c r="N237" s="57">
        <f>[6]TCHAD!P32</f>
        <v>233.8</v>
      </c>
      <c r="O237" s="57">
        <f>[6]TCHAD!Q32</f>
        <v>165.4</v>
      </c>
      <c r="P237" s="57">
        <f>[6]TCHAD!R32</f>
        <v>169</v>
      </c>
      <c r="Q237" s="57">
        <f>[6]TCHAD!S32</f>
        <v>173.4</v>
      </c>
      <c r="R237" s="57">
        <f>[6]TCHAD!T32</f>
        <v>239.98400000000001</v>
      </c>
      <c r="S237" s="57">
        <f>[6]TCHAD!U32</f>
        <v>251.172</v>
      </c>
      <c r="T237" s="57">
        <f>[6]TCHAD!V32</f>
        <v>269.38965586320006</v>
      </c>
      <c r="U237" s="57">
        <f>[6]TCHAD!W32</f>
        <v>237.60167647134244</v>
      </c>
      <c r="V237" s="57">
        <f>[6]TCHAD!X32</f>
        <v>247.40574353019616</v>
      </c>
      <c r="W237" s="57">
        <f>[6]TCHAD!Y32</f>
        <v>252.80333954950612</v>
      </c>
      <c r="X237" s="58">
        <f>[6]TCHAD!Z32</f>
        <v>264.28074078565766</v>
      </c>
      <c r="Y237" s="58">
        <f>[6]TCHAD!AA32</f>
        <v>118.70791466933966</v>
      </c>
      <c r="Z237" s="57">
        <f>[6]TCHAD!AB32</f>
        <v>480.85002116142829</v>
      </c>
      <c r="AA237" s="57">
        <f>[6]TCHAD!AC32</f>
        <v>771.37954735379492</v>
      </c>
      <c r="AB237" s="57">
        <v>426.16142415958819</v>
      </c>
      <c r="AC237" s="57">
        <v>426.16142415958819</v>
      </c>
      <c r="AD237" s="57">
        <v>426.16142415958819</v>
      </c>
      <c r="AE237" s="57">
        <f>[6]TCHAD!AH32</f>
        <v>388.85500000000002</v>
      </c>
      <c r="AF237" s="57">
        <v>407.41032149656627</v>
      </c>
      <c r="AG237" s="57">
        <v>382.20600000000002</v>
      </c>
      <c r="AH237" s="57">
        <v>382.20600000000002</v>
      </c>
      <c r="AI237" s="57">
        <v>382.20600000000002</v>
      </c>
      <c r="AJ237" s="58">
        <f>[6]TCHAD!AM32</f>
        <v>474.80094211903179</v>
      </c>
      <c r="AK237" s="58">
        <v>491.97687082819112</v>
      </c>
      <c r="AL237" s="58">
        <v>491.97687082819112</v>
      </c>
      <c r="AM237" s="58">
        <v>491.97687082819112</v>
      </c>
      <c r="AN237" s="58">
        <v>491.97687082819112</v>
      </c>
      <c r="AO237" s="58">
        <f>[6]TCHAD!AR32</f>
        <v>424.86650817740565</v>
      </c>
      <c r="AP237" s="58">
        <v>507.93667070377001</v>
      </c>
      <c r="AQ237" s="58">
        <v>331.63889457920925</v>
      </c>
      <c r="AR237" s="58">
        <v>384.32027562516026</v>
      </c>
      <c r="AS237" s="58">
        <f>[6]TCHAD!AV32</f>
        <v>377.45923351341997</v>
      </c>
      <c r="AT237" s="58">
        <v>378.64903755443214</v>
      </c>
      <c r="AU237" s="58">
        <v>377.45923351341997</v>
      </c>
      <c r="AV237" s="58">
        <v>360.65330624984045</v>
      </c>
      <c r="AW237" s="58">
        <v>360.65330624984045</v>
      </c>
      <c r="AX237" s="58">
        <f>[6]TCHAD!BA32</f>
        <v>405.63461754659539</v>
      </c>
      <c r="AY237" s="58"/>
      <c r="AZ237" s="58">
        <v>337.80669446670055</v>
      </c>
      <c r="BA237" s="58">
        <v>337.80669446670055</v>
      </c>
      <c r="BB237" s="58">
        <v>337.80669446670055</v>
      </c>
      <c r="BC237" s="58">
        <v>337.80669446670055</v>
      </c>
      <c r="BD237" s="58">
        <v>359.52004901524685</v>
      </c>
      <c r="BE237" s="58">
        <v>359.52004901524685</v>
      </c>
      <c r="BF237" s="58">
        <f>[6]TCHAD!BH32</f>
        <v>388.78834990187789</v>
      </c>
      <c r="BG237" s="58">
        <v>338.8715081855658</v>
      </c>
      <c r="BH237" s="58">
        <v>338.8715081855658</v>
      </c>
      <c r="BI237" s="58">
        <v>436.34794297616679</v>
      </c>
      <c r="BJ237" s="58">
        <v>436.34794297616679</v>
      </c>
      <c r="BK237" s="58">
        <v>413.47250988201768</v>
      </c>
      <c r="BL237" s="58">
        <v>413.47250988201768</v>
      </c>
      <c r="BM237" s="58">
        <v>416.32404870426853</v>
      </c>
      <c r="BN237" s="58">
        <v>416.32404870426853</v>
      </c>
      <c r="BO237" s="58">
        <f>[6]TCHAD!BQ32</f>
        <v>509.54855538055102</v>
      </c>
      <c r="BP237" s="58">
        <v>537.91953297594773</v>
      </c>
      <c r="BQ237" s="58">
        <v>537.91953297594773</v>
      </c>
      <c r="BR237" s="58">
        <v>483.78516928828992</v>
      </c>
      <c r="BS237" s="58">
        <v>594.32205807745618</v>
      </c>
      <c r="BT237" s="58">
        <v>509.54855538055102</v>
      </c>
      <c r="BU237" s="58">
        <v>487.12162372935637</v>
      </c>
      <c r="BV237" s="58">
        <v>483.78516928828992</v>
      </c>
      <c r="BW237" s="58">
        <v>690.15331865362293</v>
      </c>
      <c r="BX237" s="58">
        <v>522.06965288987362</v>
      </c>
      <c r="BY237" s="58">
        <v>557.29880481280054</v>
      </c>
      <c r="BZ237" s="57">
        <v>536.36690040058011</v>
      </c>
      <c r="CA237" s="58">
        <f>[6]TCHAD!CC32</f>
        <v>487.04352343703505</v>
      </c>
      <c r="CB237" s="58">
        <v>486.66486488732329</v>
      </c>
      <c r="CC237" s="58">
        <v>486.66486488732329</v>
      </c>
      <c r="CD237" s="58">
        <v>486.66486488732329</v>
      </c>
      <c r="CE237" s="58">
        <v>509.15239999052244</v>
      </c>
      <c r="CF237" s="58">
        <v>509.15239999052244</v>
      </c>
      <c r="CG237" s="58">
        <v>509.15239999052244</v>
      </c>
      <c r="CH237" s="58">
        <v>553.49027275403444</v>
      </c>
      <c r="CI237" s="58">
        <v>553.49027275403444</v>
      </c>
      <c r="CJ237" s="57">
        <v>553.49027275403444</v>
      </c>
      <c r="CK237" s="57">
        <v>553.49027275403444</v>
      </c>
      <c r="CL237" s="58">
        <f>[6]TCHAD!CN32</f>
        <v>548.46336357509142</v>
      </c>
      <c r="CM237" s="58">
        <v>669.36901873478723</v>
      </c>
      <c r="CN237" s="58">
        <v>651.02846260840613</v>
      </c>
      <c r="CO237" s="58">
        <v>651.02846260840613</v>
      </c>
      <c r="CP237" s="58">
        <v>651.38146876177677</v>
      </c>
      <c r="CQ237" s="58">
        <v>651.38146876177677</v>
      </c>
      <c r="CR237" s="58">
        <v>651.38146876177677</v>
      </c>
      <c r="CS237" s="58">
        <v>651.38146876177677</v>
      </c>
      <c r="CT237" s="58">
        <v>651.38146876177677</v>
      </c>
      <c r="CU237" s="58">
        <v>651.38146876177677</v>
      </c>
      <c r="CV237" s="58">
        <v>656.50292133634525</v>
      </c>
      <c r="CW237" s="58">
        <v>656.50292133634525</v>
      </c>
      <c r="CX237" s="58">
        <v>656.50292133634525</v>
      </c>
      <c r="CY237" s="58">
        <v>656.50292133634525</v>
      </c>
      <c r="CZ237" s="58">
        <v>656.50292133634525</v>
      </c>
      <c r="DA237" s="58">
        <f>[6]TCHAD!CZ32</f>
        <v>590.87981184611715</v>
      </c>
      <c r="DB237" s="57">
        <v>531.63785964966837</v>
      </c>
      <c r="DC237" s="57">
        <v>500.21696005302834</v>
      </c>
      <c r="DD237" s="57">
        <v>531.63785964966837</v>
      </c>
      <c r="DE237" s="57">
        <v>511.88216220894515</v>
      </c>
      <c r="DF237" s="57">
        <v>511.88216220894515</v>
      </c>
      <c r="DG237" s="57">
        <v>511.88216220894515</v>
      </c>
      <c r="DH237" s="57">
        <v>537.86566757728053</v>
      </c>
      <c r="DI237" s="57">
        <v>537.86566757728053</v>
      </c>
      <c r="DJ237" s="57">
        <v>537.86566757728053</v>
      </c>
      <c r="DK237" s="57">
        <v>537.86566757728053</v>
      </c>
      <c r="DL237" s="57">
        <v>537.86566757728053</v>
      </c>
      <c r="DM237" s="57">
        <v>537.86566757728053</v>
      </c>
      <c r="DN237" s="59">
        <f>[6]TCHAD!DM32</f>
        <v>523.63626739182632</v>
      </c>
      <c r="DO237" s="57">
        <v>537.86566757728053</v>
      </c>
      <c r="DP237" s="57">
        <v>542.66713213560604</v>
      </c>
      <c r="DQ237" s="57">
        <v>542.66713213560604</v>
      </c>
      <c r="DR237" s="57">
        <v>542.66713213560604</v>
      </c>
      <c r="DS237" s="57">
        <v>542.66713213560604</v>
      </c>
      <c r="DT237" s="57">
        <v>542.66713213560604</v>
      </c>
      <c r="DU237" s="57">
        <v>542.66713213560604</v>
      </c>
      <c r="DV237" s="60">
        <f>[6]TCHAD!DW32</f>
        <v>591.34643091595501</v>
      </c>
      <c r="DW237" s="61">
        <f>[6]TCHAD!DX32</f>
        <v>591.34643091595501</v>
      </c>
      <c r="DX237" s="62">
        <f>[6]TCHAD!DY32</f>
        <v>591.34643091595501</v>
      </c>
      <c r="DZ237" s="57">
        <f>[6]TCHAD!EA32</f>
        <v>587.0116343244332</v>
      </c>
      <c r="EC237" s="57">
        <f>[6]TCHAD!ED32</f>
        <v>587.9158614465324</v>
      </c>
      <c r="EF237" s="57">
        <f>[6]TCHAD!EG32</f>
        <v>587.9158614465324</v>
      </c>
      <c r="EI237" s="57">
        <f>[6]TCHAD!EJ32</f>
        <v>587.9158614465324</v>
      </c>
      <c r="EL237" s="57">
        <f>[6]TCHAD!EM32</f>
        <v>587.9158614465324</v>
      </c>
      <c r="EO237" s="57">
        <f>[6]TCHAD!EP32</f>
        <v>587.9158614465324</v>
      </c>
    </row>
    <row r="238" spans="1:145" ht="15.5" x14ac:dyDescent="0.35">
      <c r="A238" s="56" t="s">
        <v>131</v>
      </c>
      <c r="B238" s="57">
        <v>1E-3</v>
      </c>
      <c r="C238" s="57"/>
      <c r="D238" s="57"/>
      <c r="E238" s="57"/>
      <c r="F238" s="57"/>
      <c r="G238" s="57"/>
      <c r="H238" s="57"/>
      <c r="I238" s="57">
        <f>[6]TCHAD!K40</f>
        <v>411.1764705882353</v>
      </c>
      <c r="J238" s="57">
        <f>[6]TCHAD!L40</f>
        <v>393.70078740157481</v>
      </c>
      <c r="K238" s="57">
        <f>[6]TCHAD!M40</f>
        <v>585.98039215686276</v>
      </c>
      <c r="L238" s="57">
        <f>[6]TCHAD!N40</f>
        <v>321</v>
      </c>
      <c r="M238" s="57">
        <f>[6]TCHAD!O40</f>
        <v>430.90909090909093</v>
      </c>
      <c r="N238" s="57">
        <f>[6]TCHAD!P40</f>
        <v>308.33333333333331</v>
      </c>
      <c r="O238" s="57">
        <f>[6]TCHAD!Q40</f>
        <v>470.3305785123967</v>
      </c>
      <c r="P238" s="57">
        <f>[6]TCHAD!R40</f>
        <v>446.15384615384613</v>
      </c>
      <c r="Q238" s="57">
        <f>[6]TCHAD!S40</f>
        <v>455.92857142857144</v>
      </c>
      <c r="R238" s="57">
        <f>[6]TCHAD!T40</f>
        <v>461.37931034482756</v>
      </c>
      <c r="S238" s="57">
        <f>[6]TCHAD!U40</f>
        <v>476.3272077590608</v>
      </c>
      <c r="T238" s="57">
        <f>[6]TCHAD!V40</f>
        <v>800.1916548322655</v>
      </c>
      <c r="U238" s="57">
        <f>[6]TCHAD!W40</f>
        <v>628.0379536258182</v>
      </c>
      <c r="V238" s="57">
        <f>[6]TCHAD!X40</f>
        <v>921.53256704980834</v>
      </c>
      <c r="W238" s="57">
        <f>[6]TCHAD!Y40</f>
        <v>632.83082077051927</v>
      </c>
      <c r="X238" s="57">
        <f>[6]TCHAD!Z40</f>
        <v>645.08307880679638</v>
      </c>
      <c r="Y238" s="57">
        <f>[6]TCHAD!AA40</f>
        <v>586.54044041983957</v>
      </c>
      <c r="Z238" s="57">
        <f>[6]TCHAD!AB40</f>
        <v>644.66498634740594</v>
      </c>
      <c r="AA238" s="57">
        <f>[6]TCHAD!AC40</f>
        <v>708.95581066205386</v>
      </c>
      <c r="AB238" s="57">
        <f>[6]TCHAD!AD40</f>
        <v>0</v>
      </c>
      <c r="AC238" s="57">
        <f>[6]TCHAD!AE40</f>
        <v>0</v>
      </c>
      <c r="AD238" s="57">
        <f>[6]TCHAD!AF40</f>
        <v>0</v>
      </c>
      <c r="AE238" s="57">
        <f>[6]TCHAD!AH40</f>
        <v>1481.6567498251964</v>
      </c>
      <c r="AF238" s="57">
        <v>1422.7071885444473</v>
      </c>
      <c r="AG238" s="57">
        <v>1437.5564321718166</v>
      </c>
      <c r="AH238" s="57">
        <v>1437.9168184713908</v>
      </c>
      <c r="AI238" s="57">
        <v>1437.9168184713908</v>
      </c>
      <c r="AJ238" s="58">
        <f>[6]TCHAD!AM40</f>
        <v>1480.8920049283965</v>
      </c>
      <c r="AK238" s="58">
        <v>1640.302575643911</v>
      </c>
      <c r="AL238" s="58">
        <v>1738.3329487083993</v>
      </c>
      <c r="AM238" s="58">
        <v>1768.74474051212</v>
      </c>
      <c r="AN238" s="58">
        <v>1768.74474051212</v>
      </c>
      <c r="AO238" s="58">
        <f>[6]TCHAD!AR40</f>
        <v>1773.4558971901654</v>
      </c>
      <c r="AP238" s="58">
        <v>1823.9730122500525</v>
      </c>
      <c r="AQ238" s="58">
        <v>1771.7370245508059</v>
      </c>
      <c r="AR238" s="58">
        <v>1763.3582025689245</v>
      </c>
      <c r="AS238" s="58">
        <f>[6]TCHAD!AV40</f>
        <v>1778.1238648733845</v>
      </c>
      <c r="AT238" s="58">
        <v>1867.3132316588803</v>
      </c>
      <c r="AU238" s="58">
        <v>1801.2235029339399</v>
      </c>
      <c r="AV238" s="58">
        <v>1673.2962230041189</v>
      </c>
      <c r="AW238" s="58">
        <v>1673.2962230041189</v>
      </c>
      <c r="AX238" s="58">
        <f>[6]TCHAD!BA40</f>
        <v>1742.5851801301912</v>
      </c>
      <c r="AY238" s="58"/>
      <c r="AZ238" s="58">
        <v>1658.7645264545138</v>
      </c>
      <c r="BA238" s="58">
        <v>1658.7645264545138</v>
      </c>
      <c r="BB238" s="58">
        <v>1587.3212951013411</v>
      </c>
      <c r="BC238" s="58">
        <v>1587.3212951013411</v>
      </c>
      <c r="BD238" s="58">
        <v>1659.2100000000003</v>
      </c>
      <c r="BE238" s="58">
        <v>1659.2100000000003</v>
      </c>
      <c r="BF238" s="58">
        <f>[6]TCHAD!BH40</f>
        <v>1665.5840777390779</v>
      </c>
      <c r="BG238" s="58">
        <v>1718.4660811204512</v>
      </c>
      <c r="BH238" s="58">
        <v>1718.4660811204512</v>
      </c>
      <c r="BI238" s="58">
        <v>1720.8422790676982</v>
      </c>
      <c r="BJ238" s="58">
        <v>1720.8422790676982</v>
      </c>
      <c r="BK238" s="58">
        <v>1752.1999538410175</v>
      </c>
      <c r="BL238" s="58">
        <v>1752.1999538410175</v>
      </c>
      <c r="BM238" s="58">
        <v>1752.1999538410175</v>
      </c>
      <c r="BN238" s="58">
        <v>1752.1999538410175</v>
      </c>
      <c r="BO238" s="58">
        <f>[6]TCHAD!BQ40</f>
        <v>1757.6584591952037</v>
      </c>
      <c r="BP238" s="58">
        <v>1795.4901491835294</v>
      </c>
      <c r="BQ238" s="58">
        <v>1795.4901491835294</v>
      </c>
      <c r="BR238" s="58">
        <v>1765.6456330506014</v>
      </c>
      <c r="BS238" s="58">
        <v>1765.6456330506014</v>
      </c>
      <c r="BT238" s="58">
        <v>1765.6456330506014</v>
      </c>
      <c r="BU238" s="58">
        <v>1765.6456330506014</v>
      </c>
      <c r="BV238" s="58">
        <v>1765.6456330506014</v>
      </c>
      <c r="BW238" s="58">
        <v>1721.4288410832305</v>
      </c>
      <c r="BX238" s="58">
        <v>1721.4288410832305</v>
      </c>
      <c r="BY238" s="58">
        <v>1750.1193217679509</v>
      </c>
      <c r="BZ238" s="57">
        <v>1728.8362047732546</v>
      </c>
      <c r="CA238" s="58">
        <f>[6]TCHAD!CC40</f>
        <v>1724.2638037838919</v>
      </c>
      <c r="CB238" s="58">
        <v>1615.0737551405937</v>
      </c>
      <c r="CC238" s="58">
        <v>1615.0737551405937</v>
      </c>
      <c r="CD238" s="58">
        <v>1615.0737551405937</v>
      </c>
      <c r="CE238" s="58">
        <v>1615.0737551405937</v>
      </c>
      <c r="CF238" s="58">
        <v>1615.0737551405937</v>
      </c>
      <c r="CG238" s="58">
        <v>1615.0737551405937</v>
      </c>
      <c r="CH238" s="58">
        <v>1632.7193427307041</v>
      </c>
      <c r="CI238" s="58">
        <v>1632.7193427307041</v>
      </c>
      <c r="CJ238" s="57">
        <v>1647.6595087963074</v>
      </c>
      <c r="CK238" s="57">
        <v>1647.6595087963074</v>
      </c>
      <c r="CL238" s="58">
        <f>[6]TCHAD!CN40</f>
        <v>1662.7180225132138</v>
      </c>
      <c r="CM238" s="58">
        <v>1629.6042925171121</v>
      </c>
      <c r="CN238" s="58">
        <v>1719.2385784140972</v>
      </c>
      <c r="CO238" s="58">
        <v>1719.2385784140972</v>
      </c>
      <c r="CP238" s="58">
        <v>1689.2385784140972</v>
      </c>
      <c r="CQ238" s="58">
        <v>1719.2385784140972</v>
      </c>
      <c r="CR238" s="58">
        <v>1749.2385784140972</v>
      </c>
      <c r="CS238" s="58">
        <v>1735.7434978724125</v>
      </c>
      <c r="CT238" s="58">
        <v>1765.7434978724125</v>
      </c>
      <c r="CU238" s="58">
        <v>1795.7434978724125</v>
      </c>
      <c r="CV238" s="58">
        <v>1843.8</v>
      </c>
      <c r="CW238" s="58">
        <v>1858.8</v>
      </c>
      <c r="CX238" s="58">
        <v>1901.8744377078037</v>
      </c>
      <c r="CY238" s="58">
        <v>1916.8744377078037</v>
      </c>
      <c r="CZ238" s="58">
        <v>1931.8744377078037</v>
      </c>
      <c r="DA238" s="58">
        <f>[6]TCHAD!CZ40</f>
        <v>1867.2680598508502</v>
      </c>
      <c r="DB238" s="57">
        <v>1819.1724455517333</v>
      </c>
      <c r="DC238" s="57">
        <v>1834.1724455517333</v>
      </c>
      <c r="DD238" s="57">
        <v>1849.1724455517333</v>
      </c>
      <c r="DE238" s="57">
        <v>1836.5309159999999</v>
      </c>
      <c r="DF238" s="57">
        <v>1851.5309159999999</v>
      </c>
      <c r="DG238" s="57">
        <v>1866.5309159999999</v>
      </c>
      <c r="DH238" s="57">
        <v>1807.543562441695</v>
      </c>
      <c r="DI238" s="57">
        <v>1822.543562441695</v>
      </c>
      <c r="DJ238" s="57">
        <v>1837.543562441695</v>
      </c>
      <c r="DK238" s="57">
        <v>1808.0190357989457</v>
      </c>
      <c r="DL238" s="57">
        <v>1823.0190357989457</v>
      </c>
      <c r="DM238" s="57">
        <v>1838.0190357989457</v>
      </c>
      <c r="DN238" s="59">
        <f>[6]TCHAD!DM40</f>
        <v>1819.4401723800952</v>
      </c>
      <c r="DO238" s="57">
        <v>1838.0190357989457</v>
      </c>
      <c r="DP238" s="57">
        <v>1831.7993711568404</v>
      </c>
      <c r="DQ238" s="57">
        <v>1837.7993711568404</v>
      </c>
      <c r="DR238" s="57">
        <v>1843.7993711568404</v>
      </c>
      <c r="DS238" s="57">
        <v>1818.8471170069706</v>
      </c>
      <c r="DT238" s="57">
        <v>1824.8471170069706</v>
      </c>
      <c r="DU238" s="57">
        <v>1819.3576365930774</v>
      </c>
      <c r="DV238" s="60">
        <f>[6]TCHAD!DW40</f>
        <v>1799.9355321020178</v>
      </c>
      <c r="DW238" s="61">
        <f>[6]TCHAD!DX40</f>
        <v>1805.9355321020178</v>
      </c>
      <c r="DX238" s="62">
        <f>[6]TCHAD!DY40</f>
        <v>1811.9355321020178</v>
      </c>
      <c r="DZ238" s="57">
        <f>[6]TCHAD!EA40</f>
        <v>1788.0549822792254</v>
      </c>
      <c r="EC238" s="57">
        <f>[6]TCHAD!ED40</f>
        <v>1770.3514676031937</v>
      </c>
      <c r="EF238" s="57">
        <f>[6]TCHAD!EG40</f>
        <v>1752.823235250687</v>
      </c>
      <c r="EI238" s="57">
        <f>[6]TCHAD!EJ40</f>
        <v>1735.4685497531552</v>
      </c>
      <c r="EL238" s="57">
        <f>[6]TCHAD!EM40</f>
        <v>1718.2856928249062</v>
      </c>
      <c r="EO238" s="57">
        <f>[6]TCHAD!EP40</f>
        <v>1718.2856928249062</v>
      </c>
    </row>
    <row r="239" spans="1:145" ht="15.5" x14ac:dyDescent="0.35">
      <c r="A239" s="56" t="s">
        <v>132</v>
      </c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8"/>
      <c r="Y239" s="58"/>
      <c r="Z239" s="57"/>
      <c r="AA239" s="57"/>
      <c r="AB239" s="57"/>
      <c r="AC239" s="57"/>
      <c r="AD239" s="57"/>
      <c r="AE239" s="57"/>
      <c r="AF239" s="57"/>
      <c r="AG239" s="57"/>
      <c r="AH239" s="57"/>
      <c r="AI239" s="57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7"/>
      <c r="CA239" s="58"/>
      <c r="CB239" s="58"/>
      <c r="CC239" s="58"/>
      <c r="CD239" s="58"/>
      <c r="CE239" s="58"/>
      <c r="CF239" s="58"/>
      <c r="CG239" s="58"/>
      <c r="CH239" s="58"/>
      <c r="CI239" s="58"/>
      <c r="CJ239" s="57"/>
      <c r="CK239" s="57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7"/>
      <c r="DC239" s="57"/>
      <c r="DD239" s="57"/>
      <c r="DE239" s="57"/>
      <c r="DF239" s="57"/>
      <c r="DG239" s="57"/>
      <c r="DH239" s="57"/>
      <c r="DI239" s="57"/>
      <c r="DJ239" s="57"/>
      <c r="DK239" s="57"/>
      <c r="DL239" s="57"/>
      <c r="DM239" s="57"/>
      <c r="DN239" s="59"/>
      <c r="DO239" s="57"/>
      <c r="DP239" s="57"/>
      <c r="DQ239" s="57"/>
      <c r="DR239" s="57"/>
      <c r="DS239" s="57"/>
      <c r="DT239" s="57"/>
      <c r="DU239" s="57"/>
      <c r="DV239" s="60"/>
      <c r="DW239" s="61"/>
      <c r="DX239" s="62"/>
      <c r="DZ239" s="57"/>
      <c r="EC239" s="57"/>
      <c r="EF239" s="57"/>
      <c r="EI239" s="57"/>
      <c r="EL239" s="57"/>
      <c r="EO239" s="57"/>
    </row>
    <row r="240" spans="1:145" ht="15.5" x14ac:dyDescent="0.35">
      <c r="A240" s="56" t="s">
        <v>133</v>
      </c>
      <c r="B240" s="57">
        <f>+'[1]Données communes'!D85</f>
        <v>300.54000000000002</v>
      </c>
      <c r="C240" s="57">
        <f>+'[1]Données communes'!E85</f>
        <v>297.85000000000002</v>
      </c>
      <c r="D240" s="57">
        <f>+'[1]Données communes'!F85</f>
        <v>318.60000000000002</v>
      </c>
      <c r="E240" s="57">
        <f>+'[1]Données communes'!G85</f>
        <v>272.26</v>
      </c>
      <c r="F240" s="57">
        <f>+'[1]Données communes'!H85</f>
        <v>282</v>
      </c>
      <c r="G240" s="57">
        <f>+'[1]Données communes'!I85</f>
        <v>264.7</v>
      </c>
      <c r="H240" s="57">
        <f>+'[1]Données communes'!J85</f>
        <v>283.15000000000003</v>
      </c>
      <c r="I240" s="57">
        <f>+'[1]Données communes'!K85</f>
        <v>555.20000000000005</v>
      </c>
      <c r="J240" s="57">
        <f>+'[1]Données communes'!L85</f>
        <v>499</v>
      </c>
      <c r="K240" s="57">
        <f>+'[1]Données communes'!M85</f>
        <v>511.6</v>
      </c>
      <c r="L240" s="57">
        <f>+'[1]Données communes'!N85</f>
        <v>583.70000000000005</v>
      </c>
      <c r="M240" s="57">
        <f>+'[1]Données communes'!O85</f>
        <v>589.95000000000005</v>
      </c>
      <c r="N240" s="57">
        <f>+'[1]Données communes'!P85</f>
        <v>614.76757263355205</v>
      </c>
      <c r="O240" s="69">
        <f>+'[1]Données communes'!Q85</f>
        <v>710.0354283277245</v>
      </c>
      <c r="P240" s="69">
        <f>+'[1]Données communes'!R85</f>
        <v>732.95</v>
      </c>
      <c r="Q240" s="69">
        <f>+'[1]Données communes'!S85</f>
        <v>696.38</v>
      </c>
      <c r="R240" s="69">
        <f>+'[1]Données communes'!T85</f>
        <v>580.4929203539823</v>
      </c>
      <c r="S240" s="69">
        <f>+'[1]Données communes'!U85</f>
        <v>527.59350116625103</v>
      </c>
      <c r="T240" s="69">
        <f>+'[1]Données communes'!V85</f>
        <v>526.53475678279017</v>
      </c>
      <c r="U240" s="69">
        <f>+'[1]Données communes'!W85</f>
        <v>522.42513539343736</v>
      </c>
      <c r="V240" s="69">
        <f>+'[1]Données communes'!X85</f>
        <v>479.42</v>
      </c>
      <c r="W240" s="69">
        <f>+'[1]Données communes'!Y85</f>
        <v>445.7</v>
      </c>
      <c r="X240" s="70">
        <f>+'[1]Données communes'!Z85</f>
        <v>470.9628087306146</v>
      </c>
      <c r="Y240" s="70">
        <f>+'[1]Données communes'!AA85</f>
        <v>494.3530032406361</v>
      </c>
      <c r="Z240" s="69">
        <f>+'[1]Données communes'!AB85</f>
        <v>471.43668247807966</v>
      </c>
      <c r="AA240" s="69">
        <f>+'[1]Données communes'!AC85</f>
        <v>510.23413192283755</v>
      </c>
      <c r="AB240" s="69">
        <v>508.59218543808265</v>
      </c>
      <c r="AC240" s="69">
        <v>493.57185854025585</v>
      </c>
      <c r="AD240" s="69">
        <v>494.68853695324282</v>
      </c>
      <c r="AE240" s="69">
        <f>+'[1]Données communes'!AG85</f>
        <v>493.88558327506541</v>
      </c>
      <c r="AF240" s="69">
        <v>474.23572947481603</v>
      </c>
      <c r="AG240" s="69">
        <v>479.18547739060557</v>
      </c>
      <c r="AH240" s="69">
        <v>479.30560615713028</v>
      </c>
      <c r="AI240" s="69">
        <v>479.30560615713028</v>
      </c>
      <c r="AJ240" s="70">
        <f>+'[1]Données communes'!AL85</f>
        <v>493.63066830946553</v>
      </c>
      <c r="AK240" s="70">
        <v>550.76752521503704</v>
      </c>
      <c r="AL240" s="70">
        <v>579.44431623613309</v>
      </c>
      <c r="AM240" s="70">
        <v>589.5817135040395</v>
      </c>
      <c r="AN240" s="70">
        <v>589.5817135040395</v>
      </c>
      <c r="AO240" s="70">
        <f>+'[1]Données communes'!AQ85</f>
        <v>591.15196573005517</v>
      </c>
      <c r="AP240" s="70">
        <v>607.99100408335084</v>
      </c>
      <c r="AQ240" s="70">
        <v>590.57900818360201</v>
      </c>
      <c r="AR240" s="70">
        <v>587.7860675229748</v>
      </c>
      <c r="AS240" s="70">
        <f>+'[1]Données communes'!AU85</f>
        <v>592.70795495779487</v>
      </c>
      <c r="AT240" s="70">
        <v>622.43774388629345</v>
      </c>
      <c r="AU240" s="70">
        <v>600.40782097798137</v>
      </c>
      <c r="AV240" s="70">
        <v>557.76540766803964</v>
      </c>
      <c r="AW240" s="70">
        <v>557.76540766803964</v>
      </c>
      <c r="AX240" s="70">
        <f>+'[1]Données communes'!AZ85</f>
        <v>580.86172671006375</v>
      </c>
      <c r="AY240" s="70"/>
      <c r="AZ240" s="70">
        <v>552.92150881817122</v>
      </c>
      <c r="BA240" s="70">
        <v>552.92150881817122</v>
      </c>
      <c r="BB240" s="70">
        <v>529.10709836711374</v>
      </c>
      <c r="BC240" s="70">
        <v>529.10709836711374</v>
      </c>
      <c r="BD240" s="70">
        <v>553.07000000000005</v>
      </c>
      <c r="BE240" s="70">
        <v>553.07000000000005</v>
      </c>
      <c r="BF240" s="70">
        <f>+'[1]Données communes'!BG85</f>
        <v>555.19469257969263</v>
      </c>
      <c r="BG240" s="70">
        <v>572.82202704015037</v>
      </c>
      <c r="BH240" s="70">
        <v>572.82202704015037</v>
      </c>
      <c r="BI240" s="70">
        <v>573.61409302256607</v>
      </c>
      <c r="BJ240" s="70">
        <v>573.61409302256607</v>
      </c>
      <c r="BK240" s="70">
        <v>584.06665128033922</v>
      </c>
      <c r="BL240" s="70">
        <v>584.06665128033922</v>
      </c>
      <c r="BM240" s="70">
        <v>584.06665128033922</v>
      </c>
      <c r="BN240" s="70">
        <v>584.06665128033922</v>
      </c>
      <c r="BO240" s="70">
        <f>+'[1]Données communes'!BR85</f>
        <v>585.8861530650679</v>
      </c>
      <c r="BP240" s="70">
        <v>598.4967163945098</v>
      </c>
      <c r="BQ240" s="70">
        <v>600.23586217035711</v>
      </c>
      <c r="BR240" s="70">
        <v>600.23586217035711</v>
      </c>
      <c r="BS240" s="70">
        <v>588.54854435020047</v>
      </c>
      <c r="BT240" s="70">
        <v>588.54854435020047</v>
      </c>
      <c r="BU240" s="70">
        <v>588.54854435020047</v>
      </c>
      <c r="BV240" s="70">
        <v>676.83082600273053</v>
      </c>
      <c r="BW240" s="70">
        <v>573.80961369441013</v>
      </c>
      <c r="BX240" s="70">
        <v>573.80961369441013</v>
      </c>
      <c r="BY240" s="70">
        <v>583.37310725598365</v>
      </c>
      <c r="BZ240" s="69">
        <v>576.27873492441825</v>
      </c>
      <c r="CA240" s="70">
        <f>+'[1]Données communes'!CD85</f>
        <v>574.75460126129735</v>
      </c>
      <c r="CB240" s="70">
        <v>538.35791838019793</v>
      </c>
      <c r="CC240" s="70">
        <v>538.35791838019793</v>
      </c>
      <c r="CD240" s="70">
        <v>538.35791838019793</v>
      </c>
      <c r="CE240" s="70">
        <v>538.35791838019793</v>
      </c>
      <c r="CF240" s="70">
        <v>538.35791838019793</v>
      </c>
      <c r="CG240" s="70">
        <v>538.35791838019793</v>
      </c>
      <c r="CH240" s="70">
        <v>544.23978091023469</v>
      </c>
      <c r="CI240" s="70">
        <v>544.23978091023469</v>
      </c>
      <c r="CJ240" s="69">
        <v>549.21983626543579</v>
      </c>
      <c r="CK240" s="69">
        <v>549.21983626543579</v>
      </c>
      <c r="CL240" s="70">
        <f>+'[1]Données communes'!CO85</f>
        <v>554.23934083773793</v>
      </c>
      <c r="CM240" s="70">
        <v>543.20143083903736</v>
      </c>
      <c r="CN240" s="70">
        <v>573.07952613803241</v>
      </c>
      <c r="CO240" s="70">
        <v>573.07952613803241</v>
      </c>
      <c r="CP240" s="70">
        <v>563.07952613803241</v>
      </c>
      <c r="CQ240" s="70">
        <v>573.07952613803241</v>
      </c>
      <c r="CR240" s="70">
        <v>583.07952613803241</v>
      </c>
      <c r="CS240" s="70">
        <v>578.58116595747083</v>
      </c>
      <c r="CT240" s="70">
        <v>588.58116595747083</v>
      </c>
      <c r="CU240" s="70">
        <v>598.58116595747083</v>
      </c>
      <c r="CV240" s="70">
        <v>614.6</v>
      </c>
      <c r="CW240" s="70">
        <v>619.6</v>
      </c>
      <c r="CX240" s="70">
        <v>633.95814590260125</v>
      </c>
      <c r="CY240" s="70">
        <v>638.95814590260125</v>
      </c>
      <c r="CZ240" s="70">
        <v>643.95814590260125</v>
      </c>
      <c r="DA240" s="70">
        <f>+'[1]Données communes'!DA85</f>
        <v>622.42268661695005</v>
      </c>
      <c r="DB240" s="69">
        <v>606.39081518391106</v>
      </c>
      <c r="DC240" s="69">
        <v>611.39081518391106</v>
      </c>
      <c r="DD240" s="69">
        <v>616.39081518391106</v>
      </c>
      <c r="DE240" s="69">
        <v>612.17697199999998</v>
      </c>
      <c r="DF240" s="69">
        <v>617.17697199999998</v>
      </c>
      <c r="DG240" s="69">
        <v>622.17697199999998</v>
      </c>
      <c r="DH240" s="69">
        <v>602.51452081389834</v>
      </c>
      <c r="DI240" s="69">
        <v>607.51452081389834</v>
      </c>
      <c r="DJ240" s="69">
        <v>612.51452081389834</v>
      </c>
      <c r="DK240" s="69">
        <v>602.67301193298192</v>
      </c>
      <c r="DL240" s="69">
        <v>607.67301193298192</v>
      </c>
      <c r="DM240" s="69">
        <v>612.67301193298192</v>
      </c>
      <c r="DN240" s="71">
        <f>+'[1]Données communes'!DN85</f>
        <v>606.48005746003173</v>
      </c>
      <c r="DO240" s="69">
        <v>612.67301193298192</v>
      </c>
      <c r="DP240" s="69">
        <v>610.59979038561346</v>
      </c>
      <c r="DQ240" s="69">
        <v>612.59979038561346</v>
      </c>
      <c r="DR240" s="69">
        <v>614.59979038561346</v>
      </c>
      <c r="DS240" s="69">
        <v>606.28237233565687</v>
      </c>
      <c r="DT240" s="69">
        <v>608.28237233565687</v>
      </c>
      <c r="DU240" s="69">
        <v>606.45254553102575</v>
      </c>
      <c r="DV240" s="72">
        <f>+'[1]Données communes'!DY85</f>
        <v>599.97851070067259</v>
      </c>
      <c r="DW240" s="73">
        <f>+'[1]Données communes'!DZ85</f>
        <v>601.97851070067259</v>
      </c>
      <c r="DX240" s="74">
        <f>+'[1]Données communes'!EA85</f>
        <v>603.97851070067259</v>
      </c>
      <c r="DZ240" s="70">
        <f>+'[1]Données communes'!EC85</f>
        <v>596.01832742640852</v>
      </c>
      <c r="EC240" s="70">
        <f>+'[1]Données communes'!EF85</f>
        <v>590.11715586773119</v>
      </c>
      <c r="EF240" s="70">
        <f>+'[1]Données communes'!EI85</f>
        <v>584.27441175022898</v>
      </c>
      <c r="EI240" s="70">
        <f>+'[1]Données communes'!EL85</f>
        <v>578.48951658438511</v>
      </c>
      <c r="EL240" s="70">
        <f>+'[1]Données communes'!EO85</f>
        <v>572.76189760830209</v>
      </c>
      <c r="EO240" s="70">
        <f>+'[1]Données communes'!ER85</f>
        <v>572.76189760830209</v>
      </c>
    </row>
    <row r="241" spans="1:145" ht="15.5" x14ac:dyDescent="0.35">
      <c r="A241" s="56" t="s">
        <v>134</v>
      </c>
      <c r="B241" s="57">
        <f>+'[1]Données communes'!D86</f>
        <v>388.61</v>
      </c>
      <c r="C241" s="57">
        <f>+'[1]Données communes'!E86</f>
        <v>400.31</v>
      </c>
      <c r="D241" s="57">
        <f>+'[1]Données communes'!F86</f>
        <v>380.3</v>
      </c>
      <c r="E241" s="57">
        <f>+'[1]Données communes'!G86</f>
        <v>364.8</v>
      </c>
      <c r="F241" s="57">
        <f>+'[1]Données communes'!H86</f>
        <v>385.8</v>
      </c>
      <c r="G241" s="57">
        <f>+'[1]Données communes'!I86</f>
        <v>372.69759999999997</v>
      </c>
      <c r="H241" s="57">
        <f>+'[1]Données communes'!J86</f>
        <v>395.2774</v>
      </c>
      <c r="I241" s="57">
        <f>+'[1]Données communes'!K86</f>
        <v>795.04640000000006</v>
      </c>
      <c r="J241" s="57">
        <f>+'[1]Données communes'!L86</f>
        <v>757.1</v>
      </c>
      <c r="K241" s="57">
        <f>+'[1]Données communes'!M86</f>
        <v>742.8</v>
      </c>
      <c r="L241" s="57">
        <f>+'[1]Données communes'!N86</f>
        <v>803.17</v>
      </c>
      <c r="M241" s="57">
        <f>+'[1]Données communes'!O86</f>
        <v>799.97220000000016</v>
      </c>
      <c r="N241" s="57">
        <f>+'[1]Données communes'!P86</f>
        <v>840.3872717900656</v>
      </c>
      <c r="O241" s="69">
        <f>+'[1]Données communes'!Q86</f>
        <v>936.5367299642686</v>
      </c>
      <c r="P241" s="69">
        <f>+'[1]Données communes'!R86</f>
        <v>946.97140000000013</v>
      </c>
      <c r="Q241" s="69">
        <f>+'[1]Données communes'!S86</f>
        <v>901.69623203418359</v>
      </c>
      <c r="R241" s="69">
        <f>+'[1]Données communes'!T86</f>
        <v>811.52909999999997</v>
      </c>
      <c r="S241" s="69">
        <f>+'[1]Données communes'!U86</f>
        <v>781.50422332432379</v>
      </c>
      <c r="T241" s="69">
        <f>+'[1]Données communes'!V86</f>
        <v>778.09185278970028</v>
      </c>
      <c r="U241" s="69">
        <f>+'[1]Données communes'!W86</f>
        <v>768.72444878375131</v>
      </c>
      <c r="V241" s="69">
        <f>+'[1]Données communes'!X86</f>
        <v>738.77480852427209</v>
      </c>
      <c r="W241" s="69">
        <f>+'[1]Données communes'!Y86</f>
        <v>704.55263989883019</v>
      </c>
      <c r="X241" s="70">
        <f>+'[1]Données communes'!Z86</f>
        <v>726.45813470710254</v>
      </c>
      <c r="Y241" s="70">
        <f>+'[1]Données communes'!AA86</f>
        <v>754.39188652622636</v>
      </c>
      <c r="Z241" s="69">
        <f>+'[1]Données communes'!AB86</f>
        <v>744.29536229567361</v>
      </c>
      <c r="AA241" s="69">
        <f>+'[1]Données communes'!AC86</f>
        <v>781.48894459004066</v>
      </c>
      <c r="AB241" s="69">
        <v>778.74562018539757</v>
      </c>
      <c r="AC241" s="69">
        <v>749.76736828232697</v>
      </c>
      <c r="AD241" s="69">
        <v>748.96069182928511</v>
      </c>
      <c r="AE241" s="69">
        <f>+'[1]Données communes'!AG86</f>
        <v>750.56101248164089</v>
      </c>
      <c r="AF241" s="69">
        <v>730.05235424924172</v>
      </c>
      <c r="AG241" s="69">
        <v>738.91361201327004</v>
      </c>
      <c r="AH241" s="69">
        <v>740.48219633965607</v>
      </c>
      <c r="AI241" s="69">
        <v>740.48219633965607</v>
      </c>
      <c r="AJ241" s="70">
        <f>+'[1]Données communes'!AL86</f>
        <v>749.67798263364205</v>
      </c>
      <c r="AK241" s="70">
        <v>787.73595334193476</v>
      </c>
      <c r="AL241" s="70">
        <v>817.85194507785366</v>
      </c>
      <c r="AM241" s="70">
        <v>919.3953043078867</v>
      </c>
      <c r="AN241" s="70">
        <v>919.3953043078867</v>
      </c>
      <c r="AO241" s="70">
        <f>+'[1]Données communes'!AQ86</f>
        <v>917.72535358804203</v>
      </c>
      <c r="AP241" s="70">
        <v>842.85545897104714</v>
      </c>
      <c r="AQ241" s="70">
        <v>914.76877193592418</v>
      </c>
      <c r="AR241" s="70">
        <v>821.96226624571671</v>
      </c>
      <c r="AS241" s="70">
        <f>+'[1]Données communes'!AU86</f>
        <v>823.77348507876923</v>
      </c>
      <c r="AT241" s="70">
        <v>836.50904484852595</v>
      </c>
      <c r="AU241" s="70">
        <v>821.501733427506</v>
      </c>
      <c r="AV241" s="70">
        <v>772.38126444208342</v>
      </c>
      <c r="AW241" s="70">
        <v>772.38126444208342</v>
      </c>
      <c r="AX241" s="70">
        <f>+'[1]Données communes'!AZ86</f>
        <v>805.24564618625584</v>
      </c>
      <c r="AY241" s="70"/>
      <c r="AZ241" s="70">
        <v>784.081769527191</v>
      </c>
      <c r="BA241" s="70">
        <v>784.081769527191</v>
      </c>
      <c r="BB241" s="70">
        <v>769.49942978618435</v>
      </c>
      <c r="BC241" s="70">
        <v>769.49942978618435</v>
      </c>
      <c r="BD241" s="70">
        <v>792.63184586291061</v>
      </c>
      <c r="BE241" s="70">
        <v>792.63184586291061</v>
      </c>
      <c r="BF241" s="70">
        <f>+'[1]Données communes'!BG86</f>
        <v>785.93588490040349</v>
      </c>
      <c r="BG241" s="70">
        <v>796.24348210931441</v>
      </c>
      <c r="BH241" s="70">
        <v>796.24348210931441</v>
      </c>
      <c r="BI241" s="70">
        <v>801.48905925597899</v>
      </c>
      <c r="BJ241" s="70">
        <v>801.48905925597899</v>
      </c>
      <c r="BK241" s="70">
        <v>807.44789735894858</v>
      </c>
      <c r="BL241" s="70">
        <v>807.44789735894858</v>
      </c>
      <c r="BM241" s="70">
        <v>807.44789735894858</v>
      </c>
      <c r="BN241" s="70">
        <v>807.44789735894858</v>
      </c>
      <c r="BO241" s="70">
        <f>+'[1]Données communes'!BR86</f>
        <v>809.48315978614107</v>
      </c>
      <c r="BP241" s="70">
        <v>821.5212097857891</v>
      </c>
      <c r="BQ241" s="70">
        <v>820.30503681182222</v>
      </c>
      <c r="BR241" s="70">
        <v>820.30503681182222</v>
      </c>
      <c r="BS241" s="70">
        <v>812.8537658976868</v>
      </c>
      <c r="BT241" s="70">
        <v>812.8537658976868</v>
      </c>
      <c r="BU241" s="70">
        <v>812.8537658976868</v>
      </c>
      <c r="BV241" s="70">
        <v>934.78183078233985</v>
      </c>
      <c r="BW241" s="70">
        <v>798.04652650952073</v>
      </c>
      <c r="BX241" s="70">
        <v>798.04652650952073</v>
      </c>
      <c r="BY241" s="70">
        <v>811.34730195134614</v>
      </c>
      <c r="BZ241" s="69">
        <v>801.7067240224568</v>
      </c>
      <c r="CA241" s="70">
        <f>+'[1]Données communes'!CD86</f>
        <v>800.44414606690384</v>
      </c>
      <c r="CB241" s="70">
        <v>778.12530119772975</v>
      </c>
      <c r="CC241" s="70">
        <v>778.12530119772975</v>
      </c>
      <c r="CD241" s="70">
        <v>778.12530119772975</v>
      </c>
      <c r="CE241" s="70">
        <v>778.12530119772975</v>
      </c>
      <c r="CF241" s="70">
        <v>778.12530119772975</v>
      </c>
      <c r="CG241" s="70">
        <v>778.12530119772975</v>
      </c>
      <c r="CH241" s="70">
        <v>786.62675700720149</v>
      </c>
      <c r="CI241" s="70">
        <v>786.62675700720149</v>
      </c>
      <c r="CJ241" s="69">
        <v>785.91029288883647</v>
      </c>
      <c r="CK241" s="69">
        <v>785.91029288883647</v>
      </c>
      <c r="CL241" s="70">
        <f>+'[1]Données communes'!CO86</f>
        <v>789.48174944201367</v>
      </c>
      <c r="CM241" s="70">
        <v>784.23963123651242</v>
      </c>
      <c r="CN241" s="70">
        <v>809.0525392101996</v>
      </c>
      <c r="CO241" s="70">
        <v>809.0525392101996</v>
      </c>
      <c r="CP241" s="70">
        <v>794.93490802099302</v>
      </c>
      <c r="CQ241" s="70">
        <v>809.0525392101996</v>
      </c>
      <c r="CR241" s="70">
        <v>823.17017039940617</v>
      </c>
      <c r="CS241" s="70">
        <v>806.44021485454709</v>
      </c>
      <c r="CT241" s="70">
        <v>820.37845312263869</v>
      </c>
      <c r="CU241" s="70">
        <v>834.31669139073028</v>
      </c>
      <c r="CV241" s="70">
        <v>856.6441239569092</v>
      </c>
      <c r="CW241" s="70">
        <v>863.61324309095505</v>
      </c>
      <c r="CX241" s="70">
        <v>883.6259689588029</v>
      </c>
      <c r="CY241" s="70">
        <v>890.59508809284864</v>
      </c>
      <c r="CZ241" s="70">
        <v>897.5642072268945</v>
      </c>
      <c r="DA241" s="70">
        <f>+'[1]Données communes'!DA86</f>
        <v>832.29173236108011</v>
      </c>
      <c r="DB241" s="69">
        <v>814.36911132248235</v>
      </c>
      <c r="DC241" s="69">
        <v>821.08399791814668</v>
      </c>
      <c r="DD241" s="69">
        <v>827.798884513811</v>
      </c>
      <c r="DE241" s="69">
        <v>818.73947112035728</v>
      </c>
      <c r="DF241" s="69">
        <v>825.42658537463501</v>
      </c>
      <c r="DG241" s="69">
        <v>832.11369962891274</v>
      </c>
      <c r="DH241" s="69">
        <v>809.16333590127294</v>
      </c>
      <c r="DI241" s="69">
        <v>815.87822249693727</v>
      </c>
      <c r="DJ241" s="69">
        <v>822.59310909260159</v>
      </c>
      <c r="DK241" s="69">
        <v>806.02865775310863</v>
      </c>
      <c r="DL241" s="69">
        <v>816.09107247515044</v>
      </c>
      <c r="DM241" s="69">
        <v>823.49305309556792</v>
      </c>
      <c r="DN241" s="71">
        <f>+'[1]Données communes'!DN86</f>
        <v>809.03580469543908</v>
      </c>
      <c r="DO241" s="69">
        <v>823.49305309556792</v>
      </c>
      <c r="DP241" s="69">
        <v>820.70643852542469</v>
      </c>
      <c r="DQ241" s="69">
        <v>823.39463610245662</v>
      </c>
      <c r="DR241" s="69">
        <v>826.08283367948866</v>
      </c>
      <c r="DS241" s="69">
        <v>805.65888970185733</v>
      </c>
      <c r="DT241" s="69">
        <v>808.3165915466202</v>
      </c>
      <c r="DU241" s="69">
        <v>805.88502450948783</v>
      </c>
      <c r="DV241" s="72">
        <f>+'[1]Données communes'!DY86</f>
        <v>798.76905763744719</v>
      </c>
      <c r="DW241" s="73">
        <f>+'[1]Données communes'!DZ86</f>
        <v>801.4317165273618</v>
      </c>
      <c r="DX241" s="74">
        <f>+'[1]Données communes'!EA86</f>
        <v>804.09437541727641</v>
      </c>
      <c r="DZ241" s="70">
        <f>+'[1]Données communes'!EC86</f>
        <v>793.4967490369919</v>
      </c>
      <c r="EC241" s="70">
        <f>+'[1]Données communes'!EF86</f>
        <v>785.6403455811801</v>
      </c>
      <c r="EF241" s="70">
        <f>+'[1]Données communes'!EI86</f>
        <v>777.86172829819816</v>
      </c>
      <c r="EI241" s="70">
        <f>+'[1]Données communes'!EL86</f>
        <v>770.16012702791897</v>
      </c>
      <c r="EL241" s="70">
        <f>+'[1]Données communes'!EO86</f>
        <v>762.53477923556341</v>
      </c>
      <c r="EO241" s="70">
        <f>+'[1]Données communes'!ER86</f>
        <v>762.53477923556341</v>
      </c>
    </row>
    <row r="242" spans="1:145" ht="17.899999999999999" customHeight="1" x14ac:dyDescent="0.35">
      <c r="A242" s="56" t="s">
        <v>135</v>
      </c>
      <c r="B242" s="141">
        <f>+'[1]Données communes'!D87</f>
        <v>8.1000000000000003E-2</v>
      </c>
      <c r="C242" s="141">
        <f>+'[1]Données communes'!E87</f>
        <v>7.6999999999999999E-2</v>
      </c>
      <c r="D242" s="141">
        <f>+'[1]Données communes'!F87</f>
        <v>9.1999999999999998E-2</v>
      </c>
      <c r="E242" s="141">
        <f>+'[1]Données communes'!G87</f>
        <v>0.10100000000000001</v>
      </c>
      <c r="F242" s="141">
        <f>+'[1]Données communes'!H87</f>
        <v>9.5000000000000001E-2</v>
      </c>
      <c r="G242" s="141">
        <f>+'[1]Données communes'!I87</f>
        <v>0.10299999999999999</v>
      </c>
      <c r="H242" s="141">
        <f>+'[1]Données communes'!J87</f>
        <v>8.5999999999999993E-2</v>
      </c>
      <c r="I242" s="141">
        <f>+'[1]Données communes'!K87</f>
        <v>5.8000000000000003E-2</v>
      </c>
      <c r="J242" s="141">
        <f>+'[1]Données communes'!L87</f>
        <v>6.0999999999999999E-2</v>
      </c>
      <c r="K242" s="141">
        <f>+'[1]Données communes'!M87</f>
        <v>6.0999999999999999E-2</v>
      </c>
      <c r="L242" s="141">
        <f>+'[1]Données communes'!N87</f>
        <v>3.5000000000000003E-2</v>
      </c>
      <c r="M242" s="141">
        <f>+'[1]Données communes'!O87</f>
        <v>3.5999999999999997E-2</v>
      </c>
      <c r="N242" s="141">
        <f>+'[1]Données communes'!P87</f>
        <v>2.9000000000000001E-2</v>
      </c>
      <c r="O242" s="142" t="str">
        <f>+'[1]Données communes'!Q87</f>
        <v>...</v>
      </c>
      <c r="P242" s="142" t="str">
        <f>+'[1]Données communes'!R87</f>
        <v>...</v>
      </c>
      <c r="Q242" s="143" t="str">
        <f>+'[1]Données communes'!S87</f>
        <v>...</v>
      </c>
      <c r="R242" s="143" t="str">
        <f>+'[1]Données communes'!T87</f>
        <v>...</v>
      </c>
      <c r="S242" s="143" t="str">
        <f>+'[1]Données communes'!U87</f>
        <v>...</v>
      </c>
      <c r="T242" s="143" t="str">
        <f>+'[1]Données communes'!V87</f>
        <v>...</v>
      </c>
      <c r="U242" s="143" t="str">
        <f>+'[1]Données communes'!W87</f>
        <v>...</v>
      </c>
      <c r="V242" s="143" t="e">
        <f>+'[1]Données communes'!X87</f>
        <v>#REF!</v>
      </c>
      <c r="W242" s="143" t="str">
        <f>+'[1]Données communes'!Y87</f>
        <v>...</v>
      </c>
      <c r="X242" s="144" t="str">
        <f>+'[1]Données communes'!Z87</f>
        <v>...</v>
      </c>
      <c r="Y242" s="144" t="str">
        <f>+'[1]Données communes'!AA87</f>
        <v>...</v>
      </c>
      <c r="Z242" s="143" t="str">
        <f>+'[1]Données communes'!AB87</f>
        <v>...</v>
      </c>
      <c r="AA242" s="143" t="e">
        <f>+'[1]Données communes'!AC87</f>
        <v>#REF!</v>
      </c>
      <c r="AB242" s="143" t="s">
        <v>136</v>
      </c>
      <c r="AC242" s="143" t="s">
        <v>136</v>
      </c>
      <c r="AD242" s="143" t="s">
        <v>136</v>
      </c>
      <c r="AE242" s="143" t="str">
        <f>+'[1]Données communes'!AG87</f>
        <v>...</v>
      </c>
      <c r="AF242" s="143" t="s">
        <v>136</v>
      </c>
      <c r="AG242" s="143" t="s">
        <v>136</v>
      </c>
      <c r="AH242" s="143" t="s">
        <v>136</v>
      </c>
      <c r="AI242" s="143" t="s">
        <v>136</v>
      </c>
      <c r="AJ242" s="144" t="str">
        <f>+'[1]Données communes'!AJ87</f>
        <v>...</v>
      </c>
      <c r="AK242" s="144" t="s">
        <v>136</v>
      </c>
      <c r="AL242" s="144" t="s">
        <v>136</v>
      </c>
      <c r="AM242" s="144" t="s">
        <v>136</v>
      </c>
      <c r="AN242" s="144" t="s">
        <v>136</v>
      </c>
      <c r="AO242" s="144" t="str">
        <f>+'[1]Données communes'!AP87</f>
        <v>...</v>
      </c>
      <c r="AP242" s="144" t="s">
        <v>136</v>
      </c>
      <c r="AQ242" s="144" t="s">
        <v>136</v>
      </c>
      <c r="AR242" s="144" t="s">
        <v>136</v>
      </c>
      <c r="AS242" s="144" t="str">
        <f>+'[1]Données communes'!AU87</f>
        <v>...</v>
      </c>
      <c r="AT242" s="144" t="s">
        <v>136</v>
      </c>
      <c r="AU242" s="144" t="s">
        <v>136</v>
      </c>
      <c r="AV242" s="144" t="s">
        <v>136</v>
      </c>
      <c r="AW242" s="144" t="s">
        <v>136</v>
      </c>
      <c r="AX242" s="144" t="str">
        <f>+'[1]Données communes'!AZ87</f>
        <v>...</v>
      </c>
      <c r="AY242" s="144"/>
      <c r="AZ242" s="144" t="s">
        <v>136</v>
      </c>
      <c r="BA242" s="144" t="s">
        <v>136</v>
      </c>
      <c r="BB242" s="144" t="s">
        <v>136</v>
      </c>
      <c r="BC242" s="144" t="s">
        <v>136</v>
      </c>
      <c r="BD242" s="144" t="s">
        <v>136</v>
      </c>
      <c r="BE242" s="144" t="s">
        <v>136</v>
      </c>
      <c r="BF242" s="144" t="str">
        <f>+'[1]Données communes'!BG87</f>
        <v>...</v>
      </c>
      <c r="BG242" s="144" t="s">
        <v>136</v>
      </c>
      <c r="BH242" s="144" t="s">
        <v>136</v>
      </c>
      <c r="BI242" s="144" t="s">
        <v>136</v>
      </c>
      <c r="BJ242" s="144" t="s">
        <v>136</v>
      </c>
      <c r="BK242" s="144" t="s">
        <v>136</v>
      </c>
      <c r="BL242" s="144" t="s">
        <v>136</v>
      </c>
      <c r="BM242" s="144" t="s">
        <v>136</v>
      </c>
      <c r="BN242" s="144" t="s">
        <v>136</v>
      </c>
      <c r="BO242" s="144" t="str">
        <f>+'[1]Données communes'!BR87</f>
        <v>...</v>
      </c>
      <c r="BP242" s="145" t="s">
        <v>136</v>
      </c>
      <c r="BQ242" s="144" t="s">
        <v>136</v>
      </c>
      <c r="BR242" s="144" t="s">
        <v>136</v>
      </c>
      <c r="BS242" s="145" t="s">
        <v>136</v>
      </c>
      <c r="BT242" s="145" t="s">
        <v>136</v>
      </c>
      <c r="BU242" s="145" t="s">
        <v>136</v>
      </c>
      <c r="BV242" s="145" t="s">
        <v>136</v>
      </c>
      <c r="BW242" s="144" t="s">
        <v>136</v>
      </c>
      <c r="BX242" s="144" t="s">
        <v>136</v>
      </c>
      <c r="BY242" s="144" t="s">
        <v>136</v>
      </c>
      <c r="BZ242" s="143" t="s">
        <v>136</v>
      </c>
      <c r="CA242" s="144" t="str">
        <f>+'[1]Données communes'!CD87</f>
        <v>...</v>
      </c>
      <c r="CB242" s="144" t="s">
        <v>136</v>
      </c>
      <c r="CC242" s="144" t="s">
        <v>136</v>
      </c>
      <c r="CD242" s="144" t="s">
        <v>136</v>
      </c>
      <c r="CE242" s="144" t="s">
        <v>136</v>
      </c>
      <c r="CF242" s="144" t="s">
        <v>136</v>
      </c>
      <c r="CG242" s="144" t="s">
        <v>136</v>
      </c>
      <c r="CH242" s="144" t="s">
        <v>136</v>
      </c>
      <c r="CI242" s="144" t="s">
        <v>136</v>
      </c>
      <c r="CJ242" s="143" t="s">
        <v>136</v>
      </c>
      <c r="CK242" s="143" t="s">
        <v>136</v>
      </c>
      <c r="CL242" s="144" t="str">
        <f>+'[1]Données communes'!CO87</f>
        <v>...</v>
      </c>
      <c r="CM242" s="144" t="s">
        <v>136</v>
      </c>
      <c r="CN242" s="145" t="s">
        <v>136</v>
      </c>
      <c r="CO242" s="145" t="s">
        <v>136</v>
      </c>
      <c r="CP242" s="145" t="s">
        <v>136</v>
      </c>
      <c r="CQ242" s="145" t="s">
        <v>136</v>
      </c>
      <c r="CR242" s="145" t="s">
        <v>136</v>
      </c>
      <c r="CS242" s="145" t="s">
        <v>136</v>
      </c>
      <c r="CT242" s="145" t="s">
        <v>136</v>
      </c>
      <c r="CU242" s="145" t="s">
        <v>136</v>
      </c>
      <c r="CV242" s="145" t="s">
        <v>136</v>
      </c>
      <c r="CW242" s="145" t="s">
        <v>136</v>
      </c>
      <c r="CX242" s="144" t="s">
        <v>136</v>
      </c>
      <c r="CY242" s="144" t="s">
        <v>136</v>
      </c>
      <c r="CZ242" s="144" t="s">
        <v>136</v>
      </c>
      <c r="DA242" s="144" t="str">
        <f>+'[1]Données communes'!DA87</f>
        <v>...</v>
      </c>
      <c r="DB242" s="143" t="s">
        <v>136</v>
      </c>
      <c r="DC242" s="143" t="s">
        <v>136</v>
      </c>
      <c r="DD242" s="143" t="s">
        <v>136</v>
      </c>
      <c r="DE242" s="143">
        <v>0</v>
      </c>
      <c r="DF242" s="143">
        <v>0</v>
      </c>
      <c r="DG242" s="143">
        <v>0</v>
      </c>
      <c r="DH242" s="143">
        <v>0</v>
      </c>
      <c r="DI242" s="143" t="s">
        <v>136</v>
      </c>
      <c r="DJ242" s="143">
        <v>0</v>
      </c>
      <c r="DK242" s="143">
        <v>0</v>
      </c>
      <c r="DL242" s="143" t="s">
        <v>136</v>
      </c>
      <c r="DM242" s="143">
        <v>0</v>
      </c>
      <c r="DN242" s="146" t="str">
        <f>+'[1]Données communes'!DN87</f>
        <v>...</v>
      </c>
      <c r="DO242" s="143">
        <v>0</v>
      </c>
      <c r="DP242" s="143" t="s">
        <v>136</v>
      </c>
      <c r="DQ242" s="143" t="s">
        <v>136</v>
      </c>
      <c r="DR242" s="143" t="s">
        <v>136</v>
      </c>
      <c r="DS242" s="143" t="s">
        <v>136</v>
      </c>
      <c r="DT242" s="143" t="s">
        <v>136</v>
      </c>
      <c r="DU242" s="143" t="s">
        <v>136</v>
      </c>
      <c r="DV242" s="147" t="str">
        <f>+'[1]Données communes'!DY87</f>
        <v>...</v>
      </c>
      <c r="DW242" s="148" t="str">
        <f>+'[1]Données communes'!DZ87</f>
        <v>...</v>
      </c>
      <c r="DX242" s="149" t="str">
        <f>+'[1]Données communes'!EA87</f>
        <v>...</v>
      </c>
      <c r="DZ242" s="143" t="str">
        <f>+'[1]Données communes'!EC87</f>
        <v>...</v>
      </c>
      <c r="EC242" s="143" t="str">
        <f>+'[1]Données communes'!EF87</f>
        <v>...</v>
      </c>
      <c r="EF242" s="143" t="str">
        <f>+'[1]Données communes'!EI87</f>
        <v>...</v>
      </c>
      <c r="EI242" s="143" t="str">
        <f>+'[1]Données communes'!EL87</f>
        <v>...</v>
      </c>
      <c r="EL242" s="143" t="str">
        <f>+'[1]Données communes'!EO87</f>
        <v>...</v>
      </c>
      <c r="EO242" s="143" t="str">
        <f>+'[1]Données communes'!ER87</f>
        <v>...</v>
      </c>
    </row>
    <row r="243" spans="1:145" ht="15.5" x14ac:dyDescent="0.35">
      <c r="A243" s="56" t="s">
        <v>137</v>
      </c>
      <c r="B243" s="141"/>
      <c r="C243" s="141"/>
      <c r="D243" s="141"/>
      <c r="E243" s="141"/>
      <c r="F243" s="141"/>
      <c r="G243" s="141"/>
      <c r="H243" s="141"/>
      <c r="I243" s="141"/>
      <c r="J243" s="141"/>
      <c r="K243" s="141"/>
      <c r="L243" s="141"/>
      <c r="M243" s="141"/>
      <c r="N243" s="141"/>
      <c r="O243" s="142"/>
      <c r="P243" s="142"/>
      <c r="Q243" s="143"/>
      <c r="R243" s="143"/>
      <c r="S243" s="143"/>
      <c r="T243" s="143"/>
      <c r="U243" s="143"/>
      <c r="V243" s="143"/>
      <c r="W243" s="143"/>
      <c r="X243" s="144"/>
      <c r="Y243" s="144"/>
      <c r="Z243" s="69"/>
      <c r="AA243" s="69"/>
      <c r="AB243" s="69"/>
      <c r="AC243" s="69"/>
      <c r="AD243" s="69"/>
      <c r="AE243" s="69"/>
      <c r="AF243" s="143"/>
      <c r="AG243" s="143"/>
      <c r="AH243" s="143"/>
      <c r="AI243" s="143"/>
      <c r="AJ243" s="144"/>
      <c r="AK243" s="144"/>
      <c r="AL243" s="144"/>
      <c r="AM243" s="144"/>
      <c r="AN243" s="144"/>
      <c r="AO243" s="144"/>
      <c r="AP243" s="144"/>
      <c r="AQ243" s="144"/>
      <c r="AR243" s="144"/>
      <c r="AS243" s="144"/>
      <c r="AT243" s="144"/>
      <c r="AU243" s="144"/>
      <c r="AV243" s="144"/>
      <c r="AW243" s="144"/>
      <c r="AX243" s="144"/>
      <c r="AY243" s="144"/>
      <c r="AZ243" s="144"/>
      <c r="BA243" s="144"/>
      <c r="BB243" s="144"/>
      <c r="BC243" s="144"/>
      <c r="BD243" s="144"/>
      <c r="BE243" s="144"/>
      <c r="BF243" s="144"/>
      <c r="BG243" s="144"/>
      <c r="BH243" s="144"/>
      <c r="BI243" s="144"/>
      <c r="BJ243" s="144"/>
      <c r="BK243" s="144"/>
      <c r="BL243" s="144"/>
      <c r="BM243" s="144"/>
      <c r="BN243" s="144"/>
      <c r="BO243" s="144"/>
      <c r="BP243" s="145"/>
      <c r="BQ243" s="144"/>
      <c r="BR243" s="144"/>
      <c r="BS243" s="145"/>
      <c r="BT243" s="145"/>
      <c r="BU243" s="145"/>
      <c r="BV243" s="145"/>
      <c r="BW243" s="144"/>
      <c r="BX243" s="144"/>
      <c r="BY243" s="144"/>
      <c r="BZ243" s="143"/>
      <c r="CA243" s="144"/>
      <c r="CB243" s="144"/>
      <c r="CC243" s="144"/>
      <c r="CD243" s="144"/>
      <c r="CE243" s="144"/>
      <c r="CF243" s="144"/>
      <c r="CG243" s="144"/>
      <c r="CH243" s="144"/>
      <c r="CI243" s="144"/>
      <c r="CJ243" s="143"/>
      <c r="CK243" s="143"/>
      <c r="CL243" s="144"/>
      <c r="CM243" s="144"/>
      <c r="CN243" s="145"/>
      <c r="CO243" s="145"/>
      <c r="CP243" s="145"/>
      <c r="CQ243" s="145"/>
      <c r="CR243" s="145"/>
      <c r="CS243" s="145"/>
      <c r="CT243" s="145"/>
      <c r="CU243" s="145"/>
      <c r="CV243" s="145"/>
      <c r="CW243" s="145"/>
      <c r="CX243" s="144"/>
      <c r="CY243" s="144"/>
      <c r="CZ243" s="144"/>
      <c r="DA243" s="144"/>
      <c r="DB243" s="143"/>
      <c r="DC243" s="143"/>
      <c r="DD243" s="143"/>
      <c r="DE243" s="143"/>
      <c r="DF243" s="143"/>
      <c r="DG243" s="143"/>
      <c r="DH243" s="143"/>
      <c r="DI243" s="143"/>
      <c r="DJ243" s="143"/>
      <c r="DK243" s="143"/>
      <c r="DL243" s="143"/>
      <c r="DM243" s="143"/>
      <c r="DN243" s="146"/>
      <c r="DO243" s="143"/>
      <c r="DP243" s="143"/>
      <c r="DQ243" s="143"/>
      <c r="DR243" s="143"/>
      <c r="DS243" s="143"/>
      <c r="DT243" s="143"/>
      <c r="DU243" s="143"/>
      <c r="DV243" s="147"/>
      <c r="DW243" s="148"/>
      <c r="DX243" s="149"/>
      <c r="DZ243" s="143"/>
      <c r="EC243" s="143"/>
      <c r="EF243" s="143"/>
      <c r="EI243" s="143"/>
      <c r="EL243" s="143"/>
      <c r="EO243" s="143"/>
    </row>
    <row r="244" spans="1:145" ht="15.5" x14ac:dyDescent="0.35">
      <c r="A244" s="56" t="s">
        <v>138</v>
      </c>
      <c r="B244" s="57">
        <f>+'[1]Données communes'!D12</f>
        <v>18.440000000000001</v>
      </c>
      <c r="C244" s="57">
        <f>+'[1]Données communes'!E12</f>
        <v>14.98</v>
      </c>
      <c r="D244" s="57">
        <f>+'[1]Données communes'!F12</f>
        <v>18.25</v>
      </c>
      <c r="E244" s="57">
        <f>+'[1]Données communes'!G12</f>
        <v>23.71</v>
      </c>
      <c r="F244" s="57">
        <f>+'[1]Données communes'!H12</f>
        <v>19.98</v>
      </c>
      <c r="G244" s="57">
        <f>+'[1]Données communes'!I12</f>
        <v>19.41</v>
      </c>
      <c r="H244" s="57">
        <f>+'[1]Données communes'!J12</f>
        <v>16.8</v>
      </c>
      <c r="I244" s="57">
        <f>+'[1]Données communes'!K12</f>
        <v>15.9</v>
      </c>
      <c r="J244" s="57">
        <f>+'[1]Données communes'!L12</f>
        <v>17.2</v>
      </c>
      <c r="K244" s="57">
        <f>+'[1]Données communes'!M12</f>
        <v>20.37</v>
      </c>
      <c r="L244" s="57">
        <f>+'[1]Données communes'!N12</f>
        <v>19.27</v>
      </c>
      <c r="M244" s="57">
        <f>+'[1]Données communes'!O12</f>
        <v>13.08</v>
      </c>
      <c r="N244" s="57">
        <f>+'[1]Données communes'!P12</f>
        <v>17.98</v>
      </c>
      <c r="O244" s="69">
        <f>+'[1]Données communes'!Q12</f>
        <v>28.24</v>
      </c>
      <c r="P244" s="69">
        <f>+'[1]Données communes'!R12</f>
        <v>24.33</v>
      </c>
      <c r="Q244" s="69">
        <f>+'[1]Données communes'!S12</f>
        <v>24.95</v>
      </c>
      <c r="R244" s="69">
        <f>+'[1]Données communes'!T12</f>
        <v>28.89</v>
      </c>
      <c r="S244" s="69">
        <f>+'[1]Données communes'!U12</f>
        <v>37.76</v>
      </c>
      <c r="T244" s="69">
        <f>+'[1]Données communes'!V12</f>
        <v>53.354100000000003</v>
      </c>
      <c r="U244" s="69">
        <f>+'[1]Données communes'!W12</f>
        <v>64.274000000000001</v>
      </c>
      <c r="V244" s="69">
        <f>+'[1]Données communes'!X12</f>
        <v>71.1267</v>
      </c>
      <c r="W244" s="69">
        <f>+'[1]Données communes'!Y12</f>
        <v>97.034700000000001</v>
      </c>
      <c r="X244" s="70">
        <f>+'[1]Données communes'!Z12</f>
        <v>61.776938812730464</v>
      </c>
      <c r="Y244" s="70">
        <f>+'[1]Données communes'!AA12</f>
        <v>79.030142234979181</v>
      </c>
      <c r="Z244" s="69">
        <f>+'[1]Données communes'!AB12</f>
        <v>104.011</v>
      </c>
      <c r="AA244" s="69">
        <f>+'[1]Données communes'!AC12</f>
        <v>105.01</v>
      </c>
      <c r="AB244" s="69">
        <v>99.71</v>
      </c>
      <c r="AC244" s="69">
        <v>102.6</v>
      </c>
      <c r="AD244" s="69">
        <v>104.49</v>
      </c>
      <c r="AE244" s="69">
        <f>+'[1]Données communes'!AG12</f>
        <v>104.07</v>
      </c>
      <c r="AF244" s="69">
        <v>103.84</v>
      </c>
      <c r="AG244" s="69">
        <v>104.17</v>
      </c>
      <c r="AH244" s="69">
        <v>106.081805629142</v>
      </c>
      <c r="AI244" s="69">
        <v>98.905090679240644</v>
      </c>
      <c r="AJ244" s="70">
        <f>+'[1]Données communes'!AL12</f>
        <v>96.247333641801006</v>
      </c>
      <c r="AK244" s="70">
        <v>50.908404769999997</v>
      </c>
      <c r="AL244" s="70">
        <v>58.14</v>
      </c>
      <c r="AM244" s="70">
        <v>51.62</v>
      </c>
      <c r="AN244" s="70">
        <v>51.031666666666666</v>
      </c>
      <c r="AO244" s="70">
        <f>+'[1]Données communes'!AQ12</f>
        <v>50.79304198297676</v>
      </c>
      <c r="AP244" s="70">
        <v>36.973532499999997</v>
      </c>
      <c r="AQ244" s="70">
        <v>34.752000000000002</v>
      </c>
      <c r="AR244" s="70">
        <v>42.96</v>
      </c>
      <c r="AS244" s="70">
        <f>+'[1]Données communes'!AU12</f>
        <v>42.836603770625501</v>
      </c>
      <c r="AT244" s="70">
        <v>54.914999999999999</v>
      </c>
      <c r="AU244" s="70">
        <v>51.922505819060163</v>
      </c>
      <c r="AV244" s="70">
        <v>50.279655305665344</v>
      </c>
      <c r="AW244" s="70">
        <v>50.279655305665344</v>
      </c>
      <c r="AX244" s="70">
        <f>+'[1]Données communes'!AZ12</f>
        <v>52.814</v>
      </c>
      <c r="AY244" s="70"/>
      <c r="AZ244" s="70">
        <v>58.897274833333334</v>
      </c>
      <c r="BA244" s="70">
        <v>53.897274833333334</v>
      </c>
      <c r="BB244" s="70">
        <v>62.313000000000002</v>
      </c>
      <c r="BC244" s="70">
        <v>57.313000000000002</v>
      </c>
      <c r="BD244" s="70">
        <v>69.376999999999995</v>
      </c>
      <c r="BE244" s="70">
        <v>64.376999999999995</v>
      </c>
      <c r="BF244" s="70">
        <f>+'[1]Données communes'!BG12</f>
        <v>68.532530684693725</v>
      </c>
      <c r="BG244" s="70">
        <v>58.946519444333333</v>
      </c>
      <c r="BH244" s="70">
        <v>58.946519444333333</v>
      </c>
      <c r="BI244" s="70">
        <v>59.15882563891666</v>
      </c>
      <c r="BJ244" s="70">
        <v>49.15882563891666</v>
      </c>
      <c r="BK244" s="70">
        <v>60.545860600989194</v>
      </c>
      <c r="BL244" s="70">
        <v>50.545860600989194</v>
      </c>
      <c r="BM244" s="70">
        <v>61.784183628739193</v>
      </c>
      <c r="BN244" s="70">
        <v>51.784183628739193</v>
      </c>
      <c r="BO244" s="70">
        <f>+'[1]Données communes'!BR12</f>
        <v>61.432334067904719</v>
      </c>
      <c r="BP244" s="70">
        <v>55.484729222166671</v>
      </c>
      <c r="BQ244" s="70">
        <v>36.182838565107595</v>
      </c>
      <c r="BR244" s="70">
        <v>20.582838565107593</v>
      </c>
      <c r="BS244" s="70">
        <v>10.011326332839914</v>
      </c>
      <c r="BT244" s="70">
        <v>35.611326332839916</v>
      </c>
      <c r="BU244" s="70">
        <v>25.011326332839914</v>
      </c>
      <c r="BV244" s="70">
        <v>10.011326332839914</v>
      </c>
      <c r="BW244" s="70">
        <v>41.690783682231213</v>
      </c>
      <c r="BX244" s="70">
        <v>36.182838565107595</v>
      </c>
      <c r="BY244" s="70">
        <v>31.182838565107595</v>
      </c>
      <c r="BZ244" s="69">
        <v>40.695161184829658</v>
      </c>
      <c r="CA244" s="70">
        <f>+'[1]Données communes'!CD12</f>
        <v>41.765497534872537</v>
      </c>
      <c r="CB244" s="70">
        <v>58.522620000083336</v>
      </c>
      <c r="CC244" s="70">
        <v>58.522620000083336</v>
      </c>
      <c r="CD244" s="70">
        <v>48.522620000083336</v>
      </c>
      <c r="CE244" s="70">
        <v>58.522620000083336</v>
      </c>
      <c r="CF244" s="70">
        <v>58.522620000083336</v>
      </c>
      <c r="CG244" s="70">
        <v>48.522620000083336</v>
      </c>
      <c r="CH244" s="70">
        <v>70.978830965331369</v>
      </c>
      <c r="CI244" s="70">
        <v>65.678830965331372</v>
      </c>
      <c r="CJ244" s="69">
        <v>70.978830965331369</v>
      </c>
      <c r="CK244" s="69">
        <v>65.678830965331372</v>
      </c>
      <c r="CL244" s="70">
        <f>+'[1]Données communes'!CO12</f>
        <v>69.249978185059703</v>
      </c>
      <c r="CM244" s="70">
        <v>64.520649083416671</v>
      </c>
      <c r="CN244" s="70">
        <v>82.43682649983333</v>
      </c>
      <c r="CO244" s="70">
        <v>82.43682649983333</v>
      </c>
      <c r="CP244" s="70">
        <v>106.82750000000001</v>
      </c>
      <c r="CQ244" s="70">
        <v>82.397500000000008</v>
      </c>
      <c r="CR244" s="70">
        <v>67.427500000000009</v>
      </c>
      <c r="CS244" s="70">
        <v>120.02750000000002</v>
      </c>
      <c r="CT244" s="70">
        <v>106.82750000000001</v>
      </c>
      <c r="CU244" s="70">
        <v>77.427500000000009</v>
      </c>
      <c r="CV244" s="70">
        <v>109.99901909289943</v>
      </c>
      <c r="CW244" s="70">
        <v>99.899019092899437</v>
      </c>
      <c r="CX244" s="70">
        <v>99.986000000000004</v>
      </c>
      <c r="CY244" s="70">
        <v>98.186000000000007</v>
      </c>
      <c r="CZ244" s="70">
        <v>88.286000000000001</v>
      </c>
      <c r="DA244" s="70">
        <f>+'[1]Données communes'!DA12</f>
        <v>96.362059361733273</v>
      </c>
      <c r="DB244" s="69">
        <v>90.187218583250001</v>
      </c>
      <c r="DC244" s="69">
        <v>81.287218583249995</v>
      </c>
      <c r="DD244" s="69">
        <v>71.287218583249995</v>
      </c>
      <c r="DE244" s="69">
        <v>83.13</v>
      </c>
      <c r="DF244" s="69">
        <v>73.13</v>
      </c>
      <c r="DG244" s="69">
        <v>63.129999999999995</v>
      </c>
      <c r="DH244" s="69">
        <v>90.488157961901621</v>
      </c>
      <c r="DI244" s="69">
        <v>80.488157961901621</v>
      </c>
      <c r="DJ244" s="69">
        <v>70.488157961901621</v>
      </c>
      <c r="DK244" s="69">
        <v>90.488157961901621</v>
      </c>
      <c r="DL244" s="69">
        <v>80.488157961901621</v>
      </c>
      <c r="DM244" s="69">
        <v>70.488157961901621</v>
      </c>
      <c r="DN244" s="71">
        <f>+'[1]Données communes'!DN12</f>
        <v>80.594907475374853</v>
      </c>
      <c r="DO244" s="69">
        <v>70.488157961901621</v>
      </c>
      <c r="DP244" s="69">
        <v>83.609373194499994</v>
      </c>
      <c r="DQ244" s="69">
        <v>78.609373194499994</v>
      </c>
      <c r="DR244" s="69">
        <v>68.609373194499994</v>
      </c>
      <c r="DS244" s="69">
        <v>83.609373194499994</v>
      </c>
      <c r="DT244" s="69">
        <v>78.609373194499994</v>
      </c>
      <c r="DU244" s="69">
        <v>80.34029770836085</v>
      </c>
      <c r="DV244" s="72">
        <f>+'[1]Données communes'!DY12</f>
        <v>81.286865976181659</v>
      </c>
      <c r="DW244" s="73">
        <f>+'[1]Données communes'!DZ12</f>
        <v>79.03</v>
      </c>
      <c r="DX244" s="74">
        <f>+'[1]Données communes'!EA12</f>
        <v>71.286865976181659</v>
      </c>
      <c r="DZ244" s="69">
        <f>+'[1]Données communes'!EC12</f>
        <v>72.842306666666673</v>
      </c>
      <c r="EC244" s="69">
        <f>+'[1]Données communes'!EF12</f>
        <v>70.226099444499994</v>
      </c>
      <c r="EF244" s="69">
        <f>+'[1]Données communes'!EI12</f>
        <v>68.564637388999998</v>
      </c>
      <c r="EI244" s="69">
        <f>+'[1]Données communes'!EL12</f>
        <v>67.596685805583334</v>
      </c>
      <c r="EL244" s="69">
        <f>+'[1]Données communes'!EO12</f>
        <v>66.993274222249994</v>
      </c>
      <c r="EO244" s="69">
        <f>+'[1]Données communes'!ER12</f>
        <v>66.993274222249994</v>
      </c>
    </row>
    <row r="245" spans="1:145" ht="15.5" x14ac:dyDescent="0.35">
      <c r="A245" s="56" t="s">
        <v>139</v>
      </c>
      <c r="B245" s="115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2"/>
      <c r="Y245" s="2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63"/>
      <c r="CA245" s="2"/>
      <c r="CB245" s="2"/>
      <c r="CC245" s="2"/>
      <c r="CD245" s="2"/>
      <c r="CE245" s="2"/>
      <c r="CF245" s="2"/>
      <c r="CG245" s="2"/>
      <c r="CH245" s="2"/>
      <c r="CI245" s="2"/>
      <c r="CJ245" s="63"/>
      <c r="CK245" s="63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63"/>
      <c r="DC245" s="63"/>
      <c r="DD245" s="63"/>
      <c r="DE245" s="63"/>
      <c r="DF245" s="63"/>
      <c r="DG245" s="63"/>
      <c r="DH245" s="63"/>
      <c r="DI245" s="63"/>
      <c r="DJ245" s="63"/>
      <c r="DK245" s="63"/>
      <c r="DL245" s="63"/>
      <c r="DM245" s="63"/>
      <c r="DN245" s="6"/>
      <c r="DO245" s="63"/>
      <c r="DP245" s="63"/>
      <c r="DQ245" s="63"/>
      <c r="DR245" s="63"/>
      <c r="DS245" s="63"/>
      <c r="DT245" s="63"/>
      <c r="DU245" s="63"/>
      <c r="DV245" s="64"/>
      <c r="DW245" s="65"/>
      <c r="DX245" s="66"/>
      <c r="DZ245" s="63"/>
      <c r="EC245" s="63"/>
      <c r="EF245" s="63"/>
      <c r="EI245" s="63"/>
      <c r="EL245" s="63"/>
      <c r="EO245" s="63"/>
    </row>
    <row r="246" spans="1:145" ht="15.5" x14ac:dyDescent="0.35">
      <c r="A246" s="56" t="s">
        <v>140</v>
      </c>
      <c r="B246" s="63">
        <f>([2]CAMEROUN!C110+[2]CAMEROUN!D110)/2</f>
        <v>420</v>
      </c>
      <c r="C246" s="63">
        <f>([2]CAMEROUN!D110+[2]CAMEROUN!E110)/2</f>
        <v>420</v>
      </c>
      <c r="D246" s="63">
        <f>([2]CAMEROUN!E110+[2]CAMEROUN!F110)/2</f>
        <v>420</v>
      </c>
      <c r="E246" s="63">
        <f>([2]CAMEROUN!F110+[2]CAMEROUN!G110)/2</f>
        <v>320</v>
      </c>
      <c r="F246" s="63">
        <f>([2]CAMEROUN!G110+[2]CAMEROUN!H110)/2</f>
        <v>220</v>
      </c>
      <c r="G246" s="63">
        <f>([2]CAMEROUN!H110+[2]CAMEROUN!I110)/2</f>
        <v>210</v>
      </c>
      <c r="H246" s="63">
        <f>([2]CAMEROUN!I110+[2]CAMEROUN!J110)/2</f>
        <v>250</v>
      </c>
      <c r="I246" s="63">
        <f>([2]CAMEROUN!J110+[2]CAMEROUN!K110)/2</f>
        <v>397.5</v>
      </c>
      <c r="J246" s="63">
        <f>([2]CAMEROUN!K110+[2]CAMEROUN!L110)/2</f>
        <v>417.5</v>
      </c>
      <c r="K246" s="63">
        <f>([2]CAMEROUN!L110+[2]CAMEROUN!M110)/2</f>
        <v>403.5</v>
      </c>
      <c r="L246" s="63" t="e">
        <f>([2]CAMEROUN!M110+[2]CAMEROUN!N110)/2</f>
        <v>#VALUE!</v>
      </c>
      <c r="M246" s="63">
        <f>(675+550)/2</f>
        <v>612.5</v>
      </c>
      <c r="N246" s="63">
        <f>(550+350)/2</f>
        <v>450</v>
      </c>
      <c r="O246" s="63">
        <f>350</f>
        <v>350</v>
      </c>
      <c r="P246" s="63">
        <f>350</f>
        <v>350</v>
      </c>
      <c r="Q246" s="90" t="str">
        <f>[2]CAMEROUN!AI110</f>
        <v>650-800</v>
      </c>
      <c r="R246" s="90" t="str">
        <f>[2]CAMEROUN!AJ110</f>
        <v>550-700</v>
      </c>
      <c r="S246" s="90" t="str">
        <f>[2]CAMEROUN!AK110</f>
        <v>450-560</v>
      </c>
      <c r="T246" s="90" t="str">
        <f>[2]CAMEROUN!AL110</f>
        <v>450-585</v>
      </c>
      <c r="U246" s="90" t="str">
        <f>[2]CAMEROUN!AM110</f>
        <v>450-580</v>
      </c>
      <c r="V246" s="90" t="str">
        <f>[2]CAMEROUN!AN110</f>
        <v>750-735</v>
      </c>
      <c r="W246" s="90" t="str">
        <f>[2]CAMEROUN!AO110</f>
        <v>750-735</v>
      </c>
      <c r="X246" s="91" t="str">
        <f>[2]CAMEROUN!AP110</f>
        <v>450-580</v>
      </c>
      <c r="Y246" s="91" t="str">
        <f>[2]CAMEROUN!AQ110</f>
        <v>984-1386</v>
      </c>
      <c r="Z246" s="90" t="str">
        <f>[2]CAMEROUN!AR110</f>
        <v>600-800</v>
      </c>
      <c r="AA246" s="90" t="str">
        <f>[2]CAMEROUN!AS110</f>
        <v>984-1386</v>
      </c>
      <c r="AB246" s="90" t="s">
        <v>141</v>
      </c>
      <c r="AC246" s="90" t="s">
        <v>141</v>
      </c>
      <c r="AD246" s="90" t="s">
        <v>141</v>
      </c>
      <c r="AE246" s="90" t="str">
        <f>[2]CAMEROUN!AT110</f>
        <v>450-580</v>
      </c>
      <c r="AF246" s="90" t="s">
        <v>141</v>
      </c>
      <c r="AG246" s="90" t="s">
        <v>141</v>
      </c>
      <c r="AH246" s="90" t="s">
        <v>141</v>
      </c>
      <c r="AI246" s="90" t="s">
        <v>141</v>
      </c>
      <c r="AJ246" s="91" t="str">
        <f>[2]CAMEROUN!AU110</f>
        <v>450-580</v>
      </c>
      <c r="AK246" s="91" t="s">
        <v>141</v>
      </c>
      <c r="AL246" s="91" t="s">
        <v>141</v>
      </c>
      <c r="AM246" s="91" t="s">
        <v>141</v>
      </c>
      <c r="AN246" s="91" t="s">
        <v>141</v>
      </c>
      <c r="AO246" s="91" t="str">
        <f>[2]CAMEROUN!AV110</f>
        <v>450-580</v>
      </c>
      <c r="AP246" s="91" t="s">
        <v>141</v>
      </c>
      <c r="AQ246" s="91" t="s">
        <v>141</v>
      </c>
      <c r="AR246" s="91" t="s">
        <v>141</v>
      </c>
      <c r="AS246" s="91" t="str">
        <f>[2]CAMEROUN!AZ110</f>
        <v>1300-1500</v>
      </c>
      <c r="AT246" s="91" t="s">
        <v>141</v>
      </c>
      <c r="AU246" s="91" t="s">
        <v>141</v>
      </c>
      <c r="AV246" s="91" t="s">
        <v>141</v>
      </c>
      <c r="AW246" s="91" t="s">
        <v>141</v>
      </c>
      <c r="AX246" s="91" t="str">
        <f>[2]CAMEROUN!BE110</f>
        <v>889-1026</v>
      </c>
      <c r="AY246" s="91"/>
      <c r="AZ246" s="91" t="s">
        <v>142</v>
      </c>
      <c r="BA246" s="91" t="s">
        <v>142</v>
      </c>
      <c r="BB246" s="91" t="s">
        <v>142</v>
      </c>
      <c r="BC246" s="91" t="s">
        <v>142</v>
      </c>
      <c r="BD246" s="91" t="s">
        <v>142</v>
      </c>
      <c r="BE246" s="91" t="s">
        <v>142</v>
      </c>
      <c r="BF246" s="91" t="str">
        <f>[2]CAMEROUN!BL110</f>
        <v>800-923</v>
      </c>
      <c r="BG246" s="91" t="s">
        <v>143</v>
      </c>
      <c r="BH246" s="91" t="s">
        <v>142</v>
      </c>
      <c r="BI246" s="91" t="s">
        <v>143</v>
      </c>
      <c r="BJ246" s="91" t="s">
        <v>142</v>
      </c>
      <c r="BK246" s="91" t="s">
        <v>143</v>
      </c>
      <c r="BL246" s="91" t="s">
        <v>142</v>
      </c>
      <c r="BM246" s="91" t="s">
        <v>143</v>
      </c>
      <c r="BN246" s="91" t="s">
        <v>142</v>
      </c>
      <c r="BO246" s="91" t="str">
        <f>[2]CAMEROUN!BU110</f>
        <v>798-920</v>
      </c>
      <c r="BP246" s="91" t="s">
        <v>142</v>
      </c>
      <c r="BQ246" s="91" t="s">
        <v>142</v>
      </c>
      <c r="BR246" s="91" t="s">
        <v>142</v>
      </c>
      <c r="BS246" s="91" t="s">
        <v>142</v>
      </c>
      <c r="BT246" s="91" t="s">
        <v>142</v>
      </c>
      <c r="BU246" s="91" t="s">
        <v>142</v>
      </c>
      <c r="BV246" s="91" t="s">
        <v>142</v>
      </c>
      <c r="BW246" s="91" t="s">
        <v>142</v>
      </c>
      <c r="BX246" s="91" t="s">
        <v>142</v>
      </c>
      <c r="BY246" s="91" t="s">
        <v>142</v>
      </c>
      <c r="BZ246" s="90" t="s">
        <v>142</v>
      </c>
      <c r="CA246" s="91" t="str">
        <f>[2]CAMEROUN!CG110</f>
        <v>800-923</v>
      </c>
      <c r="CB246" s="91" t="s">
        <v>142</v>
      </c>
      <c r="CC246" s="91" t="s">
        <v>142</v>
      </c>
      <c r="CD246" s="91" t="s">
        <v>142</v>
      </c>
      <c r="CE246" s="91" t="s">
        <v>142</v>
      </c>
      <c r="CF246" s="91" t="s">
        <v>142</v>
      </c>
      <c r="CG246" s="91" t="s">
        <v>142</v>
      </c>
      <c r="CH246" s="91" t="s">
        <v>142</v>
      </c>
      <c r="CI246" s="91" t="s">
        <v>142</v>
      </c>
      <c r="CJ246" s="90" t="s">
        <v>142</v>
      </c>
      <c r="CK246" s="90" t="s">
        <v>142</v>
      </c>
      <c r="CL246" s="91" t="str">
        <f>[2]CAMEROUN!CR110</f>
        <v>800-923</v>
      </c>
      <c r="CM246" s="91" t="s">
        <v>142</v>
      </c>
      <c r="CN246" s="91" t="s">
        <v>142</v>
      </c>
      <c r="CO246" s="91" t="s">
        <v>142</v>
      </c>
      <c r="CP246" s="91" t="s">
        <v>142</v>
      </c>
      <c r="CQ246" s="91" t="s">
        <v>142</v>
      </c>
      <c r="CR246" s="91" t="s">
        <v>142</v>
      </c>
      <c r="CS246" s="91" t="s">
        <v>142</v>
      </c>
      <c r="CT246" s="91" t="s">
        <v>142</v>
      </c>
      <c r="CU246" s="91" t="s">
        <v>142</v>
      </c>
      <c r="CV246" s="91" t="s">
        <v>142</v>
      </c>
      <c r="CW246" s="91" t="s">
        <v>142</v>
      </c>
      <c r="CX246" s="91" t="s">
        <v>142</v>
      </c>
      <c r="CY246" s="91" t="s">
        <v>142</v>
      </c>
      <c r="CZ246" s="91" t="s">
        <v>142</v>
      </c>
      <c r="DA246" s="91" t="str">
        <f>[2]CAMEROUN!DD110</f>
        <v>800-923</v>
      </c>
      <c r="DB246" s="90" t="s">
        <v>142</v>
      </c>
      <c r="DC246" s="90" t="s">
        <v>142</v>
      </c>
      <c r="DD246" s="90" t="s">
        <v>142</v>
      </c>
      <c r="DE246" s="90" t="s">
        <v>142</v>
      </c>
      <c r="DF246" s="90" t="s">
        <v>142</v>
      </c>
      <c r="DG246" s="90" t="s">
        <v>142</v>
      </c>
      <c r="DH246" s="90" t="s">
        <v>142</v>
      </c>
      <c r="DI246" s="90" t="s">
        <v>142</v>
      </c>
      <c r="DJ246" s="90" t="s">
        <v>142</v>
      </c>
      <c r="DK246" s="90" t="s">
        <v>142</v>
      </c>
      <c r="DL246" s="90" t="s">
        <v>142</v>
      </c>
      <c r="DM246" s="90" t="s">
        <v>142</v>
      </c>
      <c r="DN246" s="92" t="str">
        <f>[2]CAMEROUN!DQ110</f>
        <v>800-923</v>
      </c>
      <c r="DO246" s="90" t="s">
        <v>142</v>
      </c>
      <c r="DP246" s="90" t="s">
        <v>142</v>
      </c>
      <c r="DQ246" s="90" t="s">
        <v>142</v>
      </c>
      <c r="DR246" s="90" t="s">
        <v>142</v>
      </c>
      <c r="DS246" s="90" t="s">
        <v>142</v>
      </c>
      <c r="DT246" s="90" t="s">
        <v>142</v>
      </c>
      <c r="DU246" s="90" t="s">
        <v>142</v>
      </c>
      <c r="DV246" s="93" t="str">
        <f>[2]CAMEROUN!EA110</f>
        <v>800-923</v>
      </c>
      <c r="DW246" s="94" t="str">
        <f>[2]CAMEROUN!EB110</f>
        <v>800-923</v>
      </c>
      <c r="DX246" s="95" t="str">
        <f>[2]CAMEROUN!EC110</f>
        <v>800-923</v>
      </c>
      <c r="DZ246" s="90" t="str">
        <f>[2]CAMEROUN!EE110</f>
        <v>800-923</v>
      </c>
      <c r="EC246" s="90" t="str">
        <f>[2]CAMEROUN!EH110</f>
        <v>800-923</v>
      </c>
      <c r="EF246" s="90" t="str">
        <f>[2]CAMEROUN!EK110</f>
        <v>800-923</v>
      </c>
      <c r="EI246" s="90" t="str">
        <f>[2]CAMEROUN!EN110</f>
        <v>800-923</v>
      </c>
      <c r="EL246" s="90" t="str">
        <f>[2]CAMEROUN!EQ110</f>
        <v>800-923</v>
      </c>
      <c r="EO246" s="90" t="str">
        <f>[2]CAMEROUN!ET110</f>
        <v>800-923</v>
      </c>
    </row>
    <row r="247" spans="1:145" ht="15.5" x14ac:dyDescent="0.35">
      <c r="A247" s="56" t="s">
        <v>71</v>
      </c>
      <c r="B247" s="57">
        <f>+[4]GABON!D100</f>
        <v>430</v>
      </c>
      <c r="C247" s="57">
        <f>+[4]GABON!E100</f>
        <v>430</v>
      </c>
      <c r="D247" s="57">
        <f>+[4]GABON!F100</f>
        <v>430</v>
      </c>
      <c r="E247" s="57">
        <f>+[4]GABON!G100</f>
        <v>250</v>
      </c>
      <c r="F247" s="57">
        <f>+[4]GABON!H100</f>
        <v>250</v>
      </c>
      <c r="G247" s="57">
        <f>+[4]GABON!I100</f>
        <v>300</v>
      </c>
      <c r="H247" s="57">
        <f>+[4]GABON!J100</f>
        <v>300</v>
      </c>
      <c r="I247" s="57">
        <f>+[4]GABON!K100</f>
        <v>400</v>
      </c>
      <c r="J247" s="57">
        <f>+[4]GABON!L100</f>
        <v>400</v>
      </c>
      <c r="K247" s="57">
        <f>+[4]GABON!M100</f>
        <v>400</v>
      </c>
      <c r="L247" s="57">
        <f>+[4]GABON!N100</f>
        <v>400</v>
      </c>
      <c r="M247" s="57">
        <f>+[4]GABON!O100</f>
        <v>450</v>
      </c>
      <c r="N247" s="57">
        <f>+[4]GABON!P100</f>
        <v>600</v>
      </c>
      <c r="O247" s="57">
        <f>+[4]GABON!Q100</f>
        <v>600</v>
      </c>
      <c r="P247" s="57">
        <f>+[4]GABON!R100</f>
        <v>600</v>
      </c>
      <c r="Q247" s="57">
        <f>+[4]GABON!S100</f>
        <v>600</v>
      </c>
      <c r="R247" s="57">
        <f>+[4]GABON!T100</f>
        <v>600</v>
      </c>
      <c r="S247" s="57">
        <f>+[4]GABON!U100</f>
        <v>600</v>
      </c>
      <c r="T247" s="57">
        <f>+[4]GABON!V100</f>
        <v>600</v>
      </c>
      <c r="U247" s="57">
        <f>+[4]GABON!W100</f>
        <v>600</v>
      </c>
      <c r="V247" s="57">
        <f>+[4]GABON!X100</f>
        <v>650</v>
      </c>
      <c r="W247" s="57">
        <f>+[4]GABON!Y100</f>
        <v>650</v>
      </c>
      <c r="X247" s="58">
        <f>+[4]GABON!Z100</f>
        <v>650</v>
      </c>
      <c r="Y247" s="58">
        <f>+[4]GABON!AA100</f>
        <v>650</v>
      </c>
      <c r="Z247" s="57">
        <f>+[4]GABON!AB100</f>
        <v>650</v>
      </c>
      <c r="AA247" s="57">
        <f>+[4]GABON!AC100</f>
        <v>650</v>
      </c>
      <c r="AB247" s="57">
        <v>650</v>
      </c>
      <c r="AC247" s="57">
        <v>650</v>
      </c>
      <c r="AD247" s="57">
        <v>650</v>
      </c>
      <c r="AE247" s="57">
        <f>+[4]GABON!AD100</f>
        <v>650</v>
      </c>
      <c r="AF247" s="57">
        <v>650</v>
      </c>
      <c r="AG247" s="57">
        <v>650</v>
      </c>
      <c r="AH247" s="57">
        <v>650</v>
      </c>
      <c r="AI247" s="57">
        <v>650</v>
      </c>
      <c r="AJ247" s="58">
        <f>+[4]GABON!AE100</f>
        <v>650</v>
      </c>
      <c r="AK247" s="58">
        <v>650</v>
      </c>
      <c r="AL247" s="58">
        <v>650</v>
      </c>
      <c r="AM247" s="58">
        <v>650</v>
      </c>
      <c r="AN247" s="58">
        <v>650</v>
      </c>
      <c r="AO247" s="58">
        <f>+[4]GABON!AF100</f>
        <v>650</v>
      </c>
      <c r="AP247" s="58">
        <v>650</v>
      </c>
      <c r="AQ247" s="58">
        <v>650</v>
      </c>
      <c r="AR247" s="58">
        <v>650</v>
      </c>
      <c r="AS247" s="58">
        <f>+[4]GABON!AJ100</f>
        <v>650</v>
      </c>
      <c r="AT247" s="58">
        <v>650</v>
      </c>
      <c r="AU247" s="58">
        <v>650</v>
      </c>
      <c r="AV247" s="58">
        <v>650</v>
      </c>
      <c r="AW247" s="58">
        <v>650</v>
      </c>
      <c r="AX247" s="58">
        <f>+[4]GABON!AO100</f>
        <v>650</v>
      </c>
      <c r="AY247" s="58"/>
      <c r="AZ247" s="58">
        <v>650</v>
      </c>
      <c r="BA247" s="58">
        <v>650</v>
      </c>
      <c r="BB247" s="58">
        <v>650</v>
      </c>
      <c r="BC247" s="58">
        <v>650</v>
      </c>
      <c r="BD247" s="58">
        <v>650</v>
      </c>
      <c r="BE247" s="58">
        <v>650</v>
      </c>
      <c r="BF247" s="58">
        <f>+[4]GABON!AV100</f>
        <v>650</v>
      </c>
      <c r="BG247" s="58">
        <v>650</v>
      </c>
      <c r="BH247" s="58">
        <v>650</v>
      </c>
      <c r="BI247" s="58">
        <v>650</v>
      </c>
      <c r="BJ247" s="58">
        <v>650</v>
      </c>
      <c r="BK247" s="58">
        <v>650</v>
      </c>
      <c r="BL247" s="58">
        <v>650</v>
      </c>
      <c r="BM247" s="58">
        <v>650</v>
      </c>
      <c r="BN247" s="58">
        <v>650</v>
      </c>
      <c r="BO247" s="58">
        <f>+[4]GABON!BE100</f>
        <v>650</v>
      </c>
      <c r="BP247" s="58">
        <v>650</v>
      </c>
      <c r="BQ247" s="58">
        <v>650</v>
      </c>
      <c r="BR247" s="58">
        <v>650</v>
      </c>
      <c r="BS247" s="58">
        <v>650</v>
      </c>
      <c r="BT247" s="58">
        <v>650</v>
      </c>
      <c r="BU247" s="58">
        <v>650</v>
      </c>
      <c r="BV247" s="58">
        <v>650</v>
      </c>
      <c r="BW247" s="58">
        <v>650</v>
      </c>
      <c r="BX247" s="58">
        <v>650</v>
      </c>
      <c r="BY247" s="58">
        <v>650</v>
      </c>
      <c r="BZ247" s="57">
        <v>650</v>
      </c>
      <c r="CA247" s="58">
        <f>+[4]GABON!BQ100</f>
        <v>650</v>
      </c>
      <c r="CB247" s="58">
        <v>650</v>
      </c>
      <c r="CC247" s="58">
        <v>650</v>
      </c>
      <c r="CD247" s="58">
        <v>650</v>
      </c>
      <c r="CE247" s="58">
        <v>650</v>
      </c>
      <c r="CF247" s="58">
        <v>650</v>
      </c>
      <c r="CG247" s="58">
        <v>650</v>
      </c>
      <c r="CH247" s="58">
        <v>650</v>
      </c>
      <c r="CI247" s="58">
        <v>650</v>
      </c>
      <c r="CJ247" s="57">
        <v>650</v>
      </c>
      <c r="CK247" s="57">
        <v>650</v>
      </c>
      <c r="CL247" s="58">
        <f>+[4]GABON!CB100</f>
        <v>650</v>
      </c>
      <c r="CM247" s="58">
        <v>650</v>
      </c>
      <c r="CN247" s="58">
        <v>650</v>
      </c>
      <c r="CO247" s="58">
        <v>650</v>
      </c>
      <c r="CP247" s="58">
        <v>650</v>
      </c>
      <c r="CQ247" s="58">
        <v>650</v>
      </c>
      <c r="CR247" s="58">
        <v>650</v>
      </c>
      <c r="CS247" s="58">
        <v>650</v>
      </c>
      <c r="CT247" s="58">
        <v>650</v>
      </c>
      <c r="CU247" s="58">
        <v>650</v>
      </c>
      <c r="CV247" s="58">
        <v>650</v>
      </c>
      <c r="CW247" s="58">
        <v>650</v>
      </c>
      <c r="CX247" s="58">
        <v>650</v>
      </c>
      <c r="CY247" s="58">
        <v>650</v>
      </c>
      <c r="CZ247" s="58">
        <v>650</v>
      </c>
      <c r="DA247" s="58">
        <f>+[4]GABON!CN100</f>
        <v>650</v>
      </c>
      <c r="DB247" s="57">
        <v>650</v>
      </c>
      <c r="DC247" s="57">
        <v>650</v>
      </c>
      <c r="DD247" s="57">
        <v>650</v>
      </c>
      <c r="DE247" s="57">
        <v>650</v>
      </c>
      <c r="DF247" s="57">
        <v>650</v>
      </c>
      <c r="DG247" s="57">
        <v>650</v>
      </c>
      <c r="DH247" s="57">
        <v>650</v>
      </c>
      <c r="DI247" s="57">
        <v>650</v>
      </c>
      <c r="DJ247" s="57">
        <v>650</v>
      </c>
      <c r="DK247" s="57">
        <v>650</v>
      </c>
      <c r="DL247" s="57">
        <v>650</v>
      </c>
      <c r="DM247" s="57">
        <v>650</v>
      </c>
      <c r="DN247" s="59">
        <f>+[4]GABON!DA100</f>
        <v>650</v>
      </c>
      <c r="DO247" s="57">
        <v>650</v>
      </c>
      <c r="DP247" s="57">
        <v>650</v>
      </c>
      <c r="DQ247" s="57">
        <v>650</v>
      </c>
      <c r="DR247" s="57">
        <v>650</v>
      </c>
      <c r="DS247" s="57">
        <v>650</v>
      </c>
      <c r="DT247" s="57">
        <v>650</v>
      </c>
      <c r="DU247" s="57">
        <v>650</v>
      </c>
      <c r="DV247" s="60">
        <f>+[4]GABON!DK100</f>
        <v>650</v>
      </c>
      <c r="DW247" s="61">
        <f>+[4]GABON!DL100</f>
        <v>650</v>
      </c>
      <c r="DX247" s="62">
        <f>+[4]GABON!DM100</f>
        <v>650</v>
      </c>
      <c r="DZ247" s="57">
        <f>+[4]GABON!DO100</f>
        <v>650</v>
      </c>
      <c r="EC247" s="57">
        <f>+[4]GABON!DR100</f>
        <v>650</v>
      </c>
      <c r="EF247" s="57">
        <f>+[4]GABON!DU100</f>
        <v>650</v>
      </c>
      <c r="EI247" s="57">
        <f>+[4]GABON!DX100</f>
        <v>650</v>
      </c>
      <c r="EL247" s="57">
        <f>+[4]GABON!EA100</f>
        <v>650</v>
      </c>
      <c r="EO247" s="57">
        <f>+[4]GABON!ED100</f>
        <v>650</v>
      </c>
    </row>
    <row r="248" spans="1:145" ht="15.5" x14ac:dyDescent="0.35">
      <c r="A248" s="56" t="s">
        <v>72</v>
      </c>
      <c r="B248" s="57">
        <f>[5]GUINEE!D57</f>
        <v>300</v>
      </c>
      <c r="C248" s="57">
        <f>[5]GUINEE!E57</f>
        <v>300</v>
      </c>
      <c r="D248" s="57">
        <f>[5]GUINEE!F57</f>
        <v>300</v>
      </c>
      <c r="E248" s="57">
        <f>[5]GUINEE!G57</f>
        <v>300</v>
      </c>
      <c r="F248" s="57">
        <f>[5]GUINEE!H57</f>
        <v>200</v>
      </c>
      <c r="G248" s="57">
        <f>[5]GUINEE!I57</f>
        <v>230</v>
      </c>
      <c r="H248" s="57">
        <f>[5]GUINEE!J57</f>
        <v>255</v>
      </c>
      <c r="I248" s="57">
        <f>[5]GUINEE!K57</f>
        <v>400</v>
      </c>
      <c r="J248" s="57">
        <f>[5]GUINEE!L57</f>
        <v>450</v>
      </c>
      <c r="K248" s="57">
        <f>[5]GUINEE!M57</f>
        <v>450</v>
      </c>
      <c r="L248" s="57">
        <f>[5]GUINEE!N57</f>
        <v>450</v>
      </c>
      <c r="M248" s="57">
        <f>[5]GUINEE!O57</f>
        <v>500</v>
      </c>
      <c r="N248" s="57">
        <f>[5]GUINEE!P57</f>
        <v>600</v>
      </c>
      <c r="O248" s="69">
        <f>[5]GUINEE!Q57</f>
        <v>400</v>
      </c>
      <c r="P248" s="69">
        <f>[5]GUINEE!R57</f>
        <v>482</v>
      </c>
      <c r="Q248" s="69">
        <f>[5]GUINEE!S57</f>
        <v>788</v>
      </c>
      <c r="R248" s="69">
        <f>[5]GUINEE!T57</f>
        <v>600</v>
      </c>
      <c r="S248" s="69">
        <f>[5]GUINEE!U57</f>
        <v>750</v>
      </c>
      <c r="T248" s="69">
        <f>[5]GUINEE!V57</f>
        <v>800</v>
      </c>
      <c r="U248" s="69">
        <f>[5]GUINEE!W57</f>
        <v>800</v>
      </c>
      <c r="V248" s="69">
        <f>[5]GUINEE!X57</f>
        <v>800</v>
      </c>
      <c r="W248" s="69">
        <f>[5]GUINEE!Y57</f>
        <v>850</v>
      </c>
      <c r="X248" s="70">
        <f>[5]GUINEE!Z57</f>
        <v>950</v>
      </c>
      <c r="Y248" s="70">
        <f>[5]GUINEE!AA57</f>
        <v>950</v>
      </c>
      <c r="Z248" s="69">
        <f>[5]GUINEE!AB57</f>
        <v>1010</v>
      </c>
      <c r="AA248" s="69">
        <f>[5]GUINEE!AC57</f>
        <v>1010</v>
      </c>
      <c r="AB248" s="69">
        <v>1010</v>
      </c>
      <c r="AC248" s="69">
        <v>1010</v>
      </c>
      <c r="AD248" s="69">
        <v>1010</v>
      </c>
      <c r="AE248" s="69">
        <f>[5]GUINEE!AD57</f>
        <v>1010</v>
      </c>
      <c r="AF248" s="69">
        <v>1010</v>
      </c>
      <c r="AG248" s="69">
        <v>1010</v>
      </c>
      <c r="AH248" s="69">
        <v>1010</v>
      </c>
      <c r="AI248" s="69">
        <v>1010</v>
      </c>
      <c r="AJ248" s="70">
        <f>[5]GUINEE!AE57</f>
        <v>1010</v>
      </c>
      <c r="AK248" s="70">
        <v>1010</v>
      </c>
      <c r="AL248" s="70">
        <v>1010</v>
      </c>
      <c r="AM248" s="70">
        <v>1010</v>
      </c>
      <c r="AN248" s="70">
        <v>1010</v>
      </c>
      <c r="AO248" s="70">
        <f>[5]GUINEE!AF57</f>
        <v>1010</v>
      </c>
      <c r="AP248" s="70">
        <v>1010</v>
      </c>
      <c r="AQ248" s="70">
        <v>1010</v>
      </c>
      <c r="AR248" s="70">
        <v>1010</v>
      </c>
      <c r="AS248" s="70">
        <f>[5]GUINEE!AJ57</f>
        <v>1010</v>
      </c>
      <c r="AT248" s="70">
        <v>1010</v>
      </c>
      <c r="AU248" s="70">
        <v>1010</v>
      </c>
      <c r="AV248" s="70">
        <v>1010</v>
      </c>
      <c r="AW248" s="70">
        <v>1010</v>
      </c>
      <c r="AX248" s="70">
        <f>[5]GUINEE!AO57</f>
        <v>1010</v>
      </c>
      <c r="AY248" s="70"/>
      <c r="AZ248" s="70">
        <v>1010</v>
      </c>
      <c r="BA248" s="70">
        <v>1010</v>
      </c>
      <c r="BB248" s="70">
        <v>1010</v>
      </c>
      <c r="BC248" s="70">
        <v>1010</v>
      </c>
      <c r="BD248" s="70">
        <v>1010</v>
      </c>
      <c r="BE248" s="70">
        <v>1010</v>
      </c>
      <c r="BF248" s="70">
        <f>[5]GUINEE!AV57</f>
        <v>1010</v>
      </c>
      <c r="BG248" s="70">
        <v>1010</v>
      </c>
      <c r="BH248" s="70">
        <v>1010</v>
      </c>
      <c r="BI248" s="70">
        <v>1010</v>
      </c>
      <c r="BJ248" s="70">
        <v>1010</v>
      </c>
      <c r="BK248" s="70">
        <v>1010</v>
      </c>
      <c r="BL248" s="70">
        <v>1010</v>
      </c>
      <c r="BM248" s="70">
        <v>1010</v>
      </c>
      <c r="BN248" s="70">
        <v>1010</v>
      </c>
      <c r="BO248" s="70">
        <f>[5]GUINEE!BE57</f>
        <v>1010</v>
      </c>
      <c r="BP248" s="70">
        <v>1010</v>
      </c>
      <c r="BQ248" s="70">
        <v>1010</v>
      </c>
      <c r="BR248" s="70">
        <v>1010</v>
      </c>
      <c r="BS248" s="70">
        <v>1010</v>
      </c>
      <c r="BT248" s="70">
        <v>1010</v>
      </c>
      <c r="BU248" s="70">
        <v>1010</v>
      </c>
      <c r="BV248" s="70">
        <v>1010</v>
      </c>
      <c r="BW248" s="70">
        <v>1010</v>
      </c>
      <c r="BX248" s="70">
        <v>1010</v>
      </c>
      <c r="BY248" s="70">
        <v>1010</v>
      </c>
      <c r="BZ248" s="69">
        <v>1010</v>
      </c>
      <c r="CA248" s="70">
        <f>[5]GUINEE!BQ57</f>
        <v>1010</v>
      </c>
      <c r="CB248" s="70">
        <v>1010</v>
      </c>
      <c r="CC248" s="70">
        <v>1010</v>
      </c>
      <c r="CD248" s="70">
        <v>1010</v>
      </c>
      <c r="CE248" s="70">
        <v>1010</v>
      </c>
      <c r="CF248" s="70">
        <v>1010</v>
      </c>
      <c r="CG248" s="70">
        <v>1010</v>
      </c>
      <c r="CH248" s="70">
        <v>1010</v>
      </c>
      <c r="CI248" s="70">
        <v>1010</v>
      </c>
      <c r="CJ248" s="69">
        <v>1010</v>
      </c>
      <c r="CK248" s="69">
        <v>1010</v>
      </c>
      <c r="CL248" s="70">
        <f>[5]GUINEE!CD57</f>
        <v>1010</v>
      </c>
      <c r="CM248" s="70">
        <v>1010</v>
      </c>
      <c r="CN248" s="70">
        <v>1010</v>
      </c>
      <c r="CO248" s="70">
        <v>1010</v>
      </c>
      <c r="CP248" s="70">
        <v>1010</v>
      </c>
      <c r="CQ248" s="70">
        <v>1010</v>
      </c>
      <c r="CR248" s="70">
        <v>1010</v>
      </c>
      <c r="CS248" s="70">
        <v>1010</v>
      </c>
      <c r="CT248" s="70">
        <v>1010</v>
      </c>
      <c r="CU248" s="70">
        <v>1010</v>
      </c>
      <c r="CV248" s="70">
        <v>1010</v>
      </c>
      <c r="CW248" s="70">
        <v>1010</v>
      </c>
      <c r="CX248" s="70">
        <v>1010</v>
      </c>
      <c r="CY248" s="70">
        <v>1010</v>
      </c>
      <c r="CZ248" s="70">
        <v>1010</v>
      </c>
      <c r="DA248" s="70">
        <f>[5]GUINEE!CP57</f>
        <v>1010</v>
      </c>
      <c r="DB248" s="69">
        <v>1010</v>
      </c>
      <c r="DC248" s="69">
        <v>1010</v>
      </c>
      <c r="DD248" s="69">
        <v>1010</v>
      </c>
      <c r="DE248" s="69">
        <v>1010</v>
      </c>
      <c r="DF248" s="69">
        <v>1010</v>
      </c>
      <c r="DG248" s="69">
        <v>1010</v>
      </c>
      <c r="DH248" s="69">
        <v>1010</v>
      </c>
      <c r="DI248" s="69">
        <v>1010</v>
      </c>
      <c r="DJ248" s="69">
        <v>1010</v>
      </c>
      <c r="DK248" s="69">
        <v>1010</v>
      </c>
      <c r="DL248" s="69">
        <v>1010</v>
      </c>
      <c r="DM248" s="69">
        <v>1010</v>
      </c>
      <c r="DN248" s="71">
        <f>[5]GUINEE!DC57</f>
        <v>1010</v>
      </c>
      <c r="DO248" s="69">
        <v>1010</v>
      </c>
      <c r="DP248" s="69">
        <v>1010</v>
      </c>
      <c r="DQ248" s="69">
        <v>1010</v>
      </c>
      <c r="DR248" s="69">
        <v>1010</v>
      </c>
      <c r="DS248" s="69">
        <v>1010</v>
      </c>
      <c r="DT248" s="69">
        <v>1010</v>
      </c>
      <c r="DU248" s="69">
        <v>1010</v>
      </c>
      <c r="DV248" s="72">
        <f>[5]GUINEE!DN57</f>
        <v>1010</v>
      </c>
      <c r="DW248" s="73">
        <f>[5]GUINEE!DO57</f>
        <v>1010</v>
      </c>
      <c r="DX248" s="74">
        <f>[5]GUINEE!DP57</f>
        <v>1010</v>
      </c>
      <c r="DZ248" s="69">
        <f>[5]GUINEE!DR57</f>
        <v>1010</v>
      </c>
      <c r="EC248" s="69">
        <f>[5]GUINEE!DU57</f>
        <v>1010</v>
      </c>
      <c r="EF248" s="69">
        <f>[5]GUINEE!DX57</f>
        <v>1010</v>
      </c>
      <c r="EI248" s="69">
        <f>[5]GUINEE!EA57</f>
        <v>1010</v>
      </c>
      <c r="EL248" s="69">
        <f>[5]GUINEE!ED57</f>
        <v>1010</v>
      </c>
      <c r="EO248" s="69">
        <f>[5]GUINEE!EG57</f>
        <v>1010</v>
      </c>
    </row>
    <row r="249" spans="1:145" ht="15.5" x14ac:dyDescent="0.35">
      <c r="A249" s="56" t="s">
        <v>144</v>
      </c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8"/>
      <c r="Y249" s="58"/>
      <c r="Z249" s="57"/>
      <c r="AA249" s="57"/>
      <c r="AB249" s="57"/>
      <c r="AC249" s="57"/>
      <c r="AD249" s="57"/>
      <c r="AE249" s="57"/>
      <c r="AF249" s="57"/>
      <c r="AG249" s="57"/>
      <c r="AH249" s="57"/>
      <c r="AI249" s="57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7"/>
      <c r="CA249" s="58"/>
      <c r="CB249" s="58"/>
      <c r="CC249" s="58"/>
      <c r="CD249" s="58"/>
      <c r="CE249" s="58"/>
      <c r="CF249" s="58"/>
      <c r="CG249" s="58"/>
      <c r="CH249" s="58"/>
      <c r="CI249" s="58"/>
      <c r="CJ249" s="57"/>
      <c r="CK249" s="57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7"/>
      <c r="DC249" s="57"/>
      <c r="DD249" s="57"/>
      <c r="DE249" s="57"/>
      <c r="DF249" s="57"/>
      <c r="DG249" s="57"/>
      <c r="DH249" s="57"/>
      <c r="DI249" s="57"/>
      <c r="DJ249" s="57"/>
      <c r="DK249" s="57"/>
      <c r="DL249" s="57"/>
      <c r="DM249" s="57"/>
      <c r="DN249" s="59"/>
      <c r="DO249" s="57"/>
      <c r="DP249" s="57"/>
      <c r="DQ249" s="57"/>
      <c r="DR249" s="57"/>
      <c r="DS249" s="57"/>
      <c r="DT249" s="57"/>
      <c r="DU249" s="57"/>
      <c r="DV249" s="60"/>
      <c r="DW249" s="61"/>
      <c r="DX249" s="62"/>
      <c r="DZ249" s="57"/>
      <c r="EC249" s="57"/>
      <c r="EF249" s="57"/>
      <c r="EI249" s="57"/>
      <c r="EL249" s="57"/>
      <c r="EO249" s="57"/>
    </row>
    <row r="250" spans="1:145" ht="15.5" x14ac:dyDescent="0.35">
      <c r="A250" s="56" t="s">
        <v>145</v>
      </c>
      <c r="B250" s="63">
        <f>([2]CAMEROUN!C114+[2]CAMEROUN!D114)/2</f>
        <v>440</v>
      </c>
      <c r="C250" s="63">
        <f>([2]CAMEROUN!D114+[2]CAMEROUN!E114)/2</f>
        <v>440</v>
      </c>
      <c r="D250" s="63">
        <f>([2]CAMEROUN!E114+[2]CAMEROUN!F114)/2</f>
        <v>440</v>
      </c>
      <c r="E250" s="63">
        <f>([2]CAMEROUN!F114+[2]CAMEROUN!G114)/2</f>
        <v>297.5</v>
      </c>
      <c r="F250" s="63">
        <f>([2]CAMEROUN!G114+[2]CAMEROUN!H114)/2</f>
        <v>155</v>
      </c>
      <c r="G250" s="63">
        <f>([2]CAMEROUN!H114+[2]CAMEROUN!I114)/2</f>
        <v>152.5</v>
      </c>
      <c r="H250" s="63">
        <f>([2]CAMEROUN!I114+[2]CAMEROUN!J114)/2</f>
        <v>210</v>
      </c>
      <c r="I250" s="63">
        <f>([2]CAMEROUN!J114+[2]CAMEROUN!K114)/2</f>
        <v>417</v>
      </c>
      <c r="J250" s="63">
        <f>([2]CAMEROUN!K114+[2]CAMEROUN!L114)/2</f>
        <v>532</v>
      </c>
      <c r="K250" s="63">
        <f>([2]CAMEROUN!L114+[2]CAMEROUN!M114)/2</f>
        <v>499.1</v>
      </c>
      <c r="L250" s="63" t="e">
        <f>([2]CAMEROUN!M114+[2]CAMEROUN!N114)/2</f>
        <v>#VALUE!</v>
      </c>
      <c r="M250" s="63">
        <f>(450+450)/2</f>
        <v>450</v>
      </c>
      <c r="N250" s="63">
        <f>(450+387.5)/2</f>
        <v>418.75</v>
      </c>
      <c r="O250" s="63">
        <f>387.5</f>
        <v>387.5</v>
      </c>
      <c r="P250" s="90" t="str">
        <f>[2]CAMEROUN!AH114</f>
        <v>275-300</v>
      </c>
      <c r="Q250" s="90" t="str">
        <f>[2]CAMEROUN!AI114</f>
        <v>310-375</v>
      </c>
      <c r="R250" s="90" t="str">
        <f>[2]CAMEROUN!AJ114</f>
        <v>325-375</v>
      </c>
      <c r="S250" s="90" t="str">
        <f>[2]CAMEROUN!AK114</f>
        <v>325-375</v>
      </c>
      <c r="T250" s="90" t="str">
        <f>[2]CAMEROUN!AL114</f>
        <v>355-410</v>
      </c>
      <c r="U250" s="90" t="str">
        <f>[2]CAMEROUN!AM114</f>
        <v>360-420</v>
      </c>
      <c r="V250" s="90" t="str">
        <f>[2]CAMEROUN!AN114</f>
        <v>370-430</v>
      </c>
      <c r="W250" s="90" t="str">
        <f>[2]CAMEROUN!AO114</f>
        <v>370-430</v>
      </c>
      <c r="X250" s="91" t="str">
        <f>[2]CAMEROUN!AP114</f>
        <v>370-430</v>
      </c>
      <c r="Y250" s="91" t="str">
        <f>[2]CAMEROUN!AQ114</f>
        <v>370-430</v>
      </c>
      <c r="Z250" s="90" t="str">
        <f>[2]CAMEROUN!AR114</f>
        <v>370-530</v>
      </c>
      <c r="AA250" s="90" t="str">
        <f>[2]CAMEROUN!AS114</f>
        <v>370-430</v>
      </c>
      <c r="AB250" s="90" t="s">
        <v>146</v>
      </c>
      <c r="AC250" s="90" t="s">
        <v>146</v>
      </c>
      <c r="AD250" s="90" t="s">
        <v>146</v>
      </c>
      <c r="AE250" s="90" t="str">
        <f>[2]CAMEROUN!AT114</f>
        <v>370-430</v>
      </c>
      <c r="AF250" s="90" t="s">
        <v>146</v>
      </c>
      <c r="AG250" s="90" t="s">
        <v>146</v>
      </c>
      <c r="AH250" s="90" t="s">
        <v>146</v>
      </c>
      <c r="AI250" s="90" t="s">
        <v>146</v>
      </c>
      <c r="AJ250" s="91" t="str">
        <f>[2]CAMEROUN!AU114</f>
        <v>370-430</v>
      </c>
      <c r="AK250" s="91" t="s">
        <v>146</v>
      </c>
      <c r="AL250" s="91" t="s">
        <v>146</v>
      </c>
      <c r="AM250" s="91" t="s">
        <v>146</v>
      </c>
      <c r="AN250" s="91" t="s">
        <v>146</v>
      </c>
      <c r="AO250" s="91" t="str">
        <f>[2]CAMEROUN!AV114</f>
        <v>370-430</v>
      </c>
      <c r="AP250" s="91" t="s">
        <v>146</v>
      </c>
      <c r="AQ250" s="91" t="s">
        <v>146</v>
      </c>
      <c r="AR250" s="91" t="s">
        <v>146</v>
      </c>
      <c r="AS250" s="91" t="str">
        <f>[2]CAMEROUN!AZ114</f>
        <v>370-430</v>
      </c>
      <c r="AT250" s="91" t="s">
        <v>146</v>
      </c>
      <c r="AU250" s="91" t="s">
        <v>146</v>
      </c>
      <c r="AV250" s="91" t="s">
        <v>146</v>
      </c>
      <c r="AW250" s="91" t="s">
        <v>146</v>
      </c>
      <c r="AX250" s="91" t="str">
        <f>[2]CAMEROUN!BE114</f>
        <v>370-430</v>
      </c>
      <c r="AY250" s="91"/>
      <c r="AZ250" s="91" t="s">
        <v>146</v>
      </c>
      <c r="BA250" s="91" t="s">
        <v>146</v>
      </c>
      <c r="BB250" s="91" t="s">
        <v>146</v>
      </c>
      <c r="BC250" s="91" t="s">
        <v>146</v>
      </c>
      <c r="BD250" s="91" t="s">
        <v>146</v>
      </c>
      <c r="BE250" s="91" t="s">
        <v>146</v>
      </c>
      <c r="BF250" s="91" t="str">
        <f>[2]CAMEROUN!BL114</f>
        <v>370-430</v>
      </c>
      <c r="BG250" s="91" t="s">
        <v>146</v>
      </c>
      <c r="BH250" s="91" t="s">
        <v>146</v>
      </c>
      <c r="BI250" s="91" t="s">
        <v>146</v>
      </c>
      <c r="BJ250" s="91" t="s">
        <v>146</v>
      </c>
      <c r="BK250" s="91" t="s">
        <v>146</v>
      </c>
      <c r="BL250" s="91" t="s">
        <v>146</v>
      </c>
      <c r="BM250" s="91" t="s">
        <v>146</v>
      </c>
      <c r="BN250" s="91" t="s">
        <v>146</v>
      </c>
      <c r="BO250" s="91" t="str">
        <f>[2]CAMEROUN!BU114</f>
        <v>370-430</v>
      </c>
      <c r="BP250" s="91" t="s">
        <v>146</v>
      </c>
      <c r="BQ250" s="91" t="s">
        <v>146</v>
      </c>
      <c r="BR250" s="91" t="s">
        <v>146</v>
      </c>
      <c r="BS250" s="91" t="s">
        <v>146</v>
      </c>
      <c r="BT250" s="91" t="s">
        <v>146</v>
      </c>
      <c r="BU250" s="91" t="s">
        <v>146</v>
      </c>
      <c r="BV250" s="91" t="s">
        <v>146</v>
      </c>
      <c r="BW250" s="91" t="s">
        <v>146</v>
      </c>
      <c r="BX250" s="91" t="s">
        <v>146</v>
      </c>
      <c r="BY250" s="91" t="s">
        <v>146</v>
      </c>
      <c r="BZ250" s="90" t="s">
        <v>146</v>
      </c>
      <c r="CA250" s="91" t="str">
        <f>[2]CAMEROUN!CG114</f>
        <v>370-430</v>
      </c>
      <c r="CB250" s="91" t="s">
        <v>146</v>
      </c>
      <c r="CC250" s="91" t="s">
        <v>146</v>
      </c>
      <c r="CD250" s="91" t="s">
        <v>146</v>
      </c>
      <c r="CE250" s="91" t="s">
        <v>146</v>
      </c>
      <c r="CF250" s="91" t="s">
        <v>146</v>
      </c>
      <c r="CG250" s="91" t="s">
        <v>146</v>
      </c>
      <c r="CH250" s="91" t="s">
        <v>146</v>
      </c>
      <c r="CI250" s="91" t="s">
        <v>146</v>
      </c>
      <c r="CJ250" s="90" t="s">
        <v>146</v>
      </c>
      <c r="CK250" s="90" t="s">
        <v>146</v>
      </c>
      <c r="CL250" s="91" t="str">
        <f>[2]CAMEROUN!CR114</f>
        <v>370-430</v>
      </c>
      <c r="CM250" s="91" t="s">
        <v>146</v>
      </c>
      <c r="CN250" s="91" t="s">
        <v>146</v>
      </c>
      <c r="CO250" s="91" t="s">
        <v>146</v>
      </c>
      <c r="CP250" s="91" t="s">
        <v>146</v>
      </c>
      <c r="CQ250" s="91" t="s">
        <v>146</v>
      </c>
      <c r="CR250" s="91" t="s">
        <v>146</v>
      </c>
      <c r="CS250" s="91" t="s">
        <v>146</v>
      </c>
      <c r="CT250" s="91" t="s">
        <v>146</v>
      </c>
      <c r="CU250" s="91" t="s">
        <v>146</v>
      </c>
      <c r="CV250" s="91" t="s">
        <v>146</v>
      </c>
      <c r="CW250" s="91" t="s">
        <v>146</v>
      </c>
      <c r="CX250" s="91" t="s">
        <v>146</v>
      </c>
      <c r="CY250" s="91" t="s">
        <v>146</v>
      </c>
      <c r="CZ250" s="91" t="s">
        <v>146</v>
      </c>
      <c r="DA250" s="91" t="str">
        <f>[2]CAMEROUN!DD114</f>
        <v>370-430</v>
      </c>
      <c r="DB250" s="90" t="s">
        <v>146</v>
      </c>
      <c r="DC250" s="90" t="s">
        <v>146</v>
      </c>
      <c r="DD250" s="90" t="s">
        <v>146</v>
      </c>
      <c r="DE250" s="90" t="s">
        <v>146</v>
      </c>
      <c r="DF250" s="90" t="s">
        <v>146</v>
      </c>
      <c r="DG250" s="90" t="s">
        <v>146</v>
      </c>
      <c r="DH250" s="90" t="s">
        <v>146</v>
      </c>
      <c r="DI250" s="90" t="s">
        <v>146</v>
      </c>
      <c r="DJ250" s="90" t="s">
        <v>146</v>
      </c>
      <c r="DK250" s="90" t="s">
        <v>146</v>
      </c>
      <c r="DL250" s="90" t="s">
        <v>146</v>
      </c>
      <c r="DM250" s="90" t="s">
        <v>146</v>
      </c>
      <c r="DN250" s="92" t="str">
        <f>[2]CAMEROUN!DQ114</f>
        <v>370-430</v>
      </c>
      <c r="DO250" s="90" t="s">
        <v>146</v>
      </c>
      <c r="DP250" s="90" t="s">
        <v>146</v>
      </c>
      <c r="DQ250" s="90" t="s">
        <v>146</v>
      </c>
      <c r="DR250" s="90" t="s">
        <v>146</v>
      </c>
      <c r="DS250" s="90" t="s">
        <v>146</v>
      </c>
      <c r="DT250" s="90" t="s">
        <v>146</v>
      </c>
      <c r="DU250" s="90" t="s">
        <v>146</v>
      </c>
      <c r="DV250" s="93" t="str">
        <f>[2]CAMEROUN!EA114</f>
        <v>370-430</v>
      </c>
      <c r="DW250" s="94" t="str">
        <f>[2]CAMEROUN!EB114</f>
        <v>370-430</v>
      </c>
      <c r="DX250" s="95" t="str">
        <f>[2]CAMEROUN!EC114</f>
        <v>370-430</v>
      </c>
      <c r="DZ250" s="90" t="str">
        <f>[2]CAMEROUN!EE114</f>
        <v>370-430</v>
      </c>
      <c r="EC250" s="90" t="str">
        <f>[2]CAMEROUN!EH114</f>
        <v>370-430</v>
      </c>
      <c r="EF250" s="90" t="str">
        <f>[2]CAMEROUN!EK114</f>
        <v>370-430</v>
      </c>
      <c r="EI250" s="90" t="str">
        <f>[2]CAMEROUN!EN114</f>
        <v>370-430</v>
      </c>
      <c r="EL250" s="90" t="str">
        <f>[2]CAMEROUN!EQ114</f>
        <v>370-430</v>
      </c>
      <c r="EO250" s="90" t="str">
        <f>[2]CAMEROUN!ET114</f>
        <v>370-430</v>
      </c>
    </row>
    <row r="251" spans="1:145" ht="15.5" x14ac:dyDescent="0.35">
      <c r="A251" s="56" t="s">
        <v>78</v>
      </c>
      <c r="B251" s="57">
        <f>[7]RCA!D68</f>
        <v>190</v>
      </c>
      <c r="C251" s="57">
        <f>[7]RCA!E68</f>
        <v>190</v>
      </c>
      <c r="D251" s="57">
        <f>[7]RCA!F68</f>
        <v>190</v>
      </c>
      <c r="E251" s="57">
        <f>[7]RCA!G68</f>
        <v>110</v>
      </c>
      <c r="F251" s="57">
        <f>[7]RCA!H68</f>
        <v>80</v>
      </c>
      <c r="G251" s="57">
        <f>[7]RCA!I68</f>
        <v>50</v>
      </c>
      <c r="H251" s="57">
        <f>[7]RCA!J68</f>
        <v>50</v>
      </c>
      <c r="I251" s="57">
        <f>[7]RCA!K68</f>
        <v>120</v>
      </c>
      <c r="J251" s="57">
        <f>[7]RCA!L68</f>
        <v>240</v>
      </c>
      <c r="K251" s="57">
        <f>[7]RCA!M68</f>
        <v>240</v>
      </c>
      <c r="L251" s="57">
        <f>[7]RCA!N68</f>
        <v>150</v>
      </c>
      <c r="M251" s="57">
        <f>[7]RCA!O68</f>
        <v>180</v>
      </c>
      <c r="N251" s="57">
        <f>[7]RCA!P68</f>
        <v>155</v>
      </c>
      <c r="O251" s="57">
        <f>[7]RCA!Q68</f>
        <v>103</v>
      </c>
      <c r="P251" s="57">
        <f>[7]RCA!R68</f>
        <v>40</v>
      </c>
      <c r="Q251" s="57">
        <f>[7]RCA!S68</f>
        <v>65</v>
      </c>
      <c r="R251" s="57">
        <f>[7]RCA!T68</f>
        <v>50</v>
      </c>
      <c r="S251" s="57">
        <f>[7]RCA!U68</f>
        <v>41</v>
      </c>
      <c r="T251" s="57">
        <f>[7]RCA!V68</f>
        <v>96.4</v>
      </c>
      <c r="U251" s="57">
        <f>[7]RCA!W68</f>
        <v>125</v>
      </c>
      <c r="V251" s="57">
        <f>[7]RCA!X68</f>
        <v>140</v>
      </c>
      <c r="W251" s="57">
        <f>[7]RCA!Y68</f>
        <v>143.1</v>
      </c>
      <c r="X251" s="58">
        <f>[7]RCA!Z68</f>
        <v>145</v>
      </c>
      <c r="Y251" s="58">
        <f>[7]RCA!AA68</f>
        <v>145</v>
      </c>
      <c r="Z251" s="57">
        <f>[7]RCA!AB68</f>
        <v>145</v>
      </c>
      <c r="AA251" s="57">
        <f>[7]RCA!AC68</f>
        <v>200</v>
      </c>
      <c r="AB251" s="57">
        <v>163.80135052035348</v>
      </c>
      <c r="AC251" s="57">
        <v>163.80135052035348</v>
      </c>
      <c r="AD251" s="57">
        <v>163.80135052035348</v>
      </c>
      <c r="AE251" s="57">
        <f>[7]RCA!AD68</f>
        <v>180</v>
      </c>
      <c r="AF251" s="57">
        <v>125.15086130024287</v>
      </c>
      <c r="AG251" s="57">
        <v>161.25386732369722</v>
      </c>
      <c r="AH251" s="57">
        <v>171.19825194577609</v>
      </c>
      <c r="AI251" s="57">
        <v>171.19825194577609</v>
      </c>
      <c r="AJ251" s="58">
        <f>[7]RCA!AE68</f>
        <v>188.98029620766468</v>
      </c>
      <c r="AK251" s="58">
        <v>171.23038742377329</v>
      </c>
      <c r="AL251" s="58">
        <v>181.77884449148581</v>
      </c>
      <c r="AM251" s="58">
        <v>187.56683818953007</v>
      </c>
      <c r="AN251" s="58">
        <v>187.56683818953007</v>
      </c>
      <c r="AO251" s="58">
        <f>[7]RCA!AF68</f>
        <v>201.88335539322253</v>
      </c>
      <c r="AP251" s="58">
        <v>159.27976609887372</v>
      </c>
      <c r="AQ251" s="58">
        <v>135.67886024945673</v>
      </c>
      <c r="AR251" s="58">
        <v>195.503524191883</v>
      </c>
      <c r="AS251" s="58">
        <f>[7]RCA!AJ68</f>
        <v>202.54855863516062</v>
      </c>
      <c r="AT251" s="58">
        <v>251.10908963692896</v>
      </c>
      <c r="AU251" s="58">
        <v>229.24061878193598</v>
      </c>
      <c r="AV251" s="58">
        <v>213.87787047052814</v>
      </c>
      <c r="AW251" s="58">
        <v>213.87787047052814</v>
      </c>
      <c r="AX251" s="58">
        <f>[7]RCA!AO68</f>
        <v>219.18317264358663</v>
      </c>
      <c r="AY251" s="58"/>
      <c r="AZ251" s="58">
        <v>182.85130935413579</v>
      </c>
      <c r="BA251" s="58">
        <v>182.85130935413579</v>
      </c>
      <c r="BB251" s="58">
        <v>179.05253284186125</v>
      </c>
      <c r="BC251" s="58">
        <v>179.05253284186125</v>
      </c>
      <c r="BD251" s="58">
        <v>177.04409325793486</v>
      </c>
      <c r="BE251" s="58">
        <v>177.04409325793486</v>
      </c>
      <c r="BF251" s="58">
        <f>[7]RCA!AV68</f>
        <v>222.56666249782577</v>
      </c>
      <c r="BG251" s="58">
        <v>225.39299131343969</v>
      </c>
      <c r="BH251" s="58">
        <v>225.39299131343969</v>
      </c>
      <c r="BI251" s="58">
        <v>220.83655407509897</v>
      </c>
      <c r="BJ251" s="58">
        <v>220.83655407509897</v>
      </c>
      <c r="BK251" s="58">
        <v>210.06805161301853</v>
      </c>
      <c r="BL251" s="58">
        <v>210.06805161301853</v>
      </c>
      <c r="BM251" s="58">
        <v>211.45731897936034</v>
      </c>
      <c r="BN251" s="58">
        <v>211.45731897936034</v>
      </c>
      <c r="BO251" s="58">
        <f>[7]RCA!BE68</f>
        <v>203.81472363431888</v>
      </c>
      <c r="BP251" s="58">
        <v>213.18368915467988</v>
      </c>
      <c r="BQ251" s="58">
        <v>213.18368915467988</v>
      </c>
      <c r="BR251" s="58">
        <v>212.69335861971345</v>
      </c>
      <c r="BS251" s="58">
        <v>212.69335861971345</v>
      </c>
      <c r="BT251" s="58">
        <v>212.69335861971345</v>
      </c>
      <c r="BU251" s="58">
        <v>212.69335861971345</v>
      </c>
      <c r="BV251" s="58">
        <v>207.9077580507699</v>
      </c>
      <c r="BW251" s="58">
        <v>206.02646021588882</v>
      </c>
      <c r="BX251" s="58">
        <v>206.02646021588882</v>
      </c>
      <c r="BY251" s="58">
        <v>198.98722282517926</v>
      </c>
      <c r="BZ251" s="57">
        <v>204.90401375398227</v>
      </c>
      <c r="CA251" s="58">
        <f>[7]RCA!BQ68</f>
        <v>186.87018758274257</v>
      </c>
      <c r="CB251" s="58">
        <v>205.97952308223682</v>
      </c>
      <c r="CC251" s="58">
        <v>205.97952308223682</v>
      </c>
      <c r="CD251" s="58">
        <v>205.97952308223682</v>
      </c>
      <c r="CE251" s="58">
        <v>205.97952308223682</v>
      </c>
      <c r="CF251" s="58">
        <v>205.97952308223682</v>
      </c>
      <c r="CG251" s="58">
        <v>205.97952308223682</v>
      </c>
      <c r="CH251" s="58">
        <v>235.13072120965401</v>
      </c>
      <c r="CI251" s="58">
        <v>235.13072120965401</v>
      </c>
      <c r="CJ251" s="57">
        <v>237.28228022537684</v>
      </c>
      <c r="CK251" s="57">
        <v>237.28228022537684</v>
      </c>
      <c r="CL251" s="58">
        <f>[7]RCA!CB68</f>
        <v>150.13735699660282</v>
      </c>
      <c r="CM251" s="58">
        <v>245.31153597779092</v>
      </c>
      <c r="CN251" s="58">
        <v>694.92488672491061</v>
      </c>
      <c r="CO251" s="58">
        <v>694.92488672491061</v>
      </c>
      <c r="CP251" s="58">
        <v>672.11639370776243</v>
      </c>
      <c r="CQ251" s="58">
        <v>684.05283185740655</v>
      </c>
      <c r="CR251" s="58">
        <v>695.98927000705078</v>
      </c>
      <c r="CS251" s="58">
        <v>690.61983020004118</v>
      </c>
      <c r="CT251" s="58">
        <v>702.55626834968564</v>
      </c>
      <c r="CU251" s="58">
        <v>714.49270649932976</v>
      </c>
      <c r="CV251" s="58">
        <v>747.98285637751417</v>
      </c>
      <c r="CW251" s="58">
        <v>747.98285637751417</v>
      </c>
      <c r="CX251" s="58">
        <v>747.98285637751417</v>
      </c>
      <c r="CY251" s="58">
        <v>747.98285637751417</v>
      </c>
      <c r="CZ251" s="58">
        <v>747.98285637751417</v>
      </c>
      <c r="DA251" s="58">
        <f>[7]RCA!CN68</f>
        <v>194.52147303592216</v>
      </c>
      <c r="DB251" s="57">
        <v>184.68266277681795</v>
      </c>
      <c r="DC251" s="57">
        <v>186.2054650534389</v>
      </c>
      <c r="DD251" s="57">
        <v>187.72826733005982</v>
      </c>
      <c r="DE251" s="57">
        <v>188.56715946819145</v>
      </c>
      <c r="DF251" s="57">
        <v>190.1072954753671</v>
      </c>
      <c r="DG251" s="57">
        <v>191.64743148254274</v>
      </c>
      <c r="DH251" s="57">
        <v>210.43687267789139</v>
      </c>
      <c r="DI251" s="57">
        <v>212.18319467850995</v>
      </c>
      <c r="DJ251" s="57">
        <v>213.92951667912854</v>
      </c>
      <c r="DK251" s="57">
        <v>210.49222798352307</v>
      </c>
      <c r="DL251" s="57">
        <v>212.2385499841416</v>
      </c>
      <c r="DM251" s="57">
        <v>213.98487198476019</v>
      </c>
      <c r="DN251" s="59">
        <f>[7]RCA!DA68</f>
        <v>217.8835353573771</v>
      </c>
      <c r="DO251" s="57">
        <v>213.98487198476019</v>
      </c>
      <c r="DP251" s="57">
        <v>264.39047206831998</v>
      </c>
      <c r="DQ251" s="57">
        <v>263.53010577401182</v>
      </c>
      <c r="DR251" s="57">
        <v>262.66973947970359</v>
      </c>
      <c r="DS251" s="57">
        <v>503.18111670116554</v>
      </c>
      <c r="DT251" s="57">
        <v>513.45011908282208</v>
      </c>
      <c r="DU251" s="57">
        <v>513.45011908282208</v>
      </c>
      <c r="DV251" s="60">
        <f>[7]RCA!DN68</f>
        <v>523.71912146447846</v>
      </c>
      <c r="DW251" s="61">
        <f>[7]RCA!DM68</f>
        <v>513.45011908282208</v>
      </c>
      <c r="DX251" s="62">
        <f>[7]RCA!DN68</f>
        <v>523.71912146447846</v>
      </c>
      <c r="DZ251" s="57">
        <f>[7]RCA!DP68</f>
        <v>496.71715459616973</v>
      </c>
      <c r="EC251" s="57">
        <f>[7]RCA!DS68</f>
        <v>491.7991629665047</v>
      </c>
      <c r="EF251" s="57">
        <f>[7]RCA!DV68</f>
        <v>486.92986432327206</v>
      </c>
      <c r="EI251" s="57">
        <f>[7]RCA!DY68</f>
        <v>482.10877655769508</v>
      </c>
      <c r="EL251" s="57">
        <f>[7]RCA!EB68</f>
        <v>477.33542233435156</v>
      </c>
      <c r="EO251" s="57">
        <f>[7]RCA!EE68</f>
        <v>477.33542233435156</v>
      </c>
    </row>
    <row r="252" spans="1:145" ht="15.5" x14ac:dyDescent="0.35">
      <c r="A252" s="56" t="s">
        <v>71</v>
      </c>
      <c r="B252" s="57">
        <f>+[4]GABON!D104</f>
        <v>260</v>
      </c>
      <c r="C252" s="57">
        <f>+[4]GABON!E104</f>
        <v>260</v>
      </c>
      <c r="D252" s="57">
        <f>+[4]GABON!F104</f>
        <v>260</v>
      </c>
      <c r="E252" s="57">
        <f>+[4]GABON!G104</f>
        <v>130</v>
      </c>
      <c r="F252" s="57">
        <f>+[4]GABON!H104</f>
        <v>130</v>
      </c>
      <c r="G252" s="57">
        <f>+[4]GABON!I104</f>
        <v>150</v>
      </c>
      <c r="H252" s="57">
        <f>+[4]GABON!J104</f>
        <v>150</v>
      </c>
      <c r="I252" s="57">
        <f>+[4]GABON!K104</f>
        <v>150</v>
      </c>
      <c r="J252" s="57">
        <f>+[4]GABON!L104</f>
        <v>225</v>
      </c>
      <c r="K252" s="57">
        <f>+[4]GABON!M104</f>
        <v>225</v>
      </c>
      <c r="L252" s="57">
        <f>+[4]GABON!N104</f>
        <v>225</v>
      </c>
      <c r="M252" s="57">
        <f>+[4]GABON!O104</f>
        <v>300</v>
      </c>
      <c r="N252" s="57">
        <f>+[4]GABON!P104</f>
        <v>400</v>
      </c>
      <c r="O252" s="57">
        <f>+[4]GABON!Q104</f>
        <v>400</v>
      </c>
      <c r="P252" s="57">
        <f>+[4]GABON!R104</f>
        <v>400</v>
      </c>
      <c r="Q252" s="57">
        <f>+[4]GABON!S104</f>
        <v>400</v>
      </c>
      <c r="R252" s="57">
        <f>+[4]GABON!T104</f>
        <v>400</v>
      </c>
      <c r="S252" s="57">
        <f>+[4]GABON!U104</f>
        <v>400</v>
      </c>
      <c r="T252" s="57">
        <f>+[4]GABON!V104</f>
        <v>400</v>
      </c>
      <c r="U252" s="57">
        <f>+[4]GABON!W104</f>
        <v>400</v>
      </c>
      <c r="V252" s="57">
        <f>+[4]GABON!X104</f>
        <v>450</v>
      </c>
      <c r="W252" s="57">
        <f>+[4]GABON!Y104</f>
        <v>450</v>
      </c>
      <c r="X252" s="58">
        <f>+[4]GABON!Z104</f>
        <v>450</v>
      </c>
      <c r="Y252" s="58">
        <f>+[4]GABON!AA104</f>
        <v>450</v>
      </c>
      <c r="Z252" s="57">
        <f>+[4]GABON!AB104</f>
        <v>450</v>
      </c>
      <c r="AA252" s="57">
        <f>+[4]GABON!AC104</f>
        <v>450</v>
      </c>
      <c r="AB252" s="57">
        <v>450</v>
      </c>
      <c r="AC252" s="57">
        <v>450</v>
      </c>
      <c r="AD252" s="57">
        <v>450</v>
      </c>
      <c r="AE252" s="57">
        <f>+[4]GABON!AD104</f>
        <v>450</v>
      </c>
      <c r="AF252" s="57">
        <v>450</v>
      </c>
      <c r="AG252" s="57">
        <v>450</v>
      </c>
      <c r="AH252" s="57">
        <v>450</v>
      </c>
      <c r="AI252" s="57">
        <v>450</v>
      </c>
      <c r="AJ252" s="58">
        <f>+[4]GABON!AE104</f>
        <v>450</v>
      </c>
      <c r="AK252" s="58">
        <v>450</v>
      </c>
      <c r="AL252" s="58">
        <v>450</v>
      </c>
      <c r="AM252" s="58">
        <v>450</v>
      </c>
      <c r="AN252" s="58">
        <v>450</v>
      </c>
      <c r="AO252" s="58">
        <f>+[4]GABON!AF104</f>
        <v>450</v>
      </c>
      <c r="AP252" s="58">
        <v>450</v>
      </c>
      <c r="AQ252" s="58">
        <v>450</v>
      </c>
      <c r="AR252" s="58">
        <v>450</v>
      </c>
      <c r="AS252" s="58">
        <f>+[4]GABON!AJ104</f>
        <v>450</v>
      </c>
      <c r="AT252" s="58">
        <v>450</v>
      </c>
      <c r="AU252" s="58">
        <v>450</v>
      </c>
      <c r="AV252" s="58">
        <v>450</v>
      </c>
      <c r="AW252" s="58">
        <v>450</v>
      </c>
      <c r="AX252" s="58">
        <f>+[4]GABON!AO104</f>
        <v>450</v>
      </c>
      <c r="AY252" s="58"/>
      <c r="AZ252" s="58">
        <v>450</v>
      </c>
      <c r="BA252" s="58">
        <v>450</v>
      </c>
      <c r="BB252" s="58">
        <v>450</v>
      </c>
      <c r="BC252" s="58">
        <v>450</v>
      </c>
      <c r="BD252" s="58">
        <v>450</v>
      </c>
      <c r="BE252" s="58">
        <v>450</v>
      </c>
      <c r="BF252" s="58">
        <f>+[4]GABON!AV104</f>
        <v>450</v>
      </c>
      <c r="BG252" s="58">
        <v>450</v>
      </c>
      <c r="BH252" s="58">
        <v>450</v>
      </c>
      <c r="BI252" s="58">
        <v>450</v>
      </c>
      <c r="BJ252" s="58">
        <v>450</v>
      </c>
      <c r="BK252" s="58">
        <v>450</v>
      </c>
      <c r="BL252" s="58">
        <v>450</v>
      </c>
      <c r="BM252" s="58">
        <v>450</v>
      </c>
      <c r="BN252" s="58">
        <v>450</v>
      </c>
      <c r="BO252" s="58">
        <f>+[4]GABON!BE104</f>
        <v>450</v>
      </c>
      <c r="BP252" s="58">
        <v>450</v>
      </c>
      <c r="BQ252" s="58">
        <v>450</v>
      </c>
      <c r="BR252" s="58">
        <v>450</v>
      </c>
      <c r="BS252" s="58">
        <v>450</v>
      </c>
      <c r="BT252" s="58">
        <v>450</v>
      </c>
      <c r="BU252" s="58">
        <v>450</v>
      </c>
      <c r="BV252" s="58">
        <v>450</v>
      </c>
      <c r="BW252" s="58">
        <v>450</v>
      </c>
      <c r="BX252" s="58">
        <v>450</v>
      </c>
      <c r="BY252" s="58">
        <v>450</v>
      </c>
      <c r="BZ252" s="57">
        <v>450</v>
      </c>
      <c r="CA252" s="58">
        <f>+[4]GABON!BQ104</f>
        <v>450</v>
      </c>
      <c r="CB252" s="58">
        <v>450</v>
      </c>
      <c r="CC252" s="58">
        <v>450</v>
      </c>
      <c r="CD252" s="58">
        <v>450</v>
      </c>
      <c r="CE252" s="58">
        <v>450</v>
      </c>
      <c r="CF252" s="58">
        <v>450</v>
      </c>
      <c r="CG252" s="58">
        <v>450</v>
      </c>
      <c r="CH252" s="58">
        <v>450</v>
      </c>
      <c r="CI252" s="58">
        <v>450</v>
      </c>
      <c r="CJ252" s="57">
        <v>450</v>
      </c>
      <c r="CK252" s="57">
        <v>450</v>
      </c>
      <c r="CL252" s="58">
        <f>+[4]GABON!CB104</f>
        <v>450</v>
      </c>
      <c r="CM252" s="58">
        <v>450</v>
      </c>
      <c r="CN252" s="58">
        <v>450</v>
      </c>
      <c r="CO252" s="58">
        <v>450</v>
      </c>
      <c r="CP252" s="58">
        <v>450</v>
      </c>
      <c r="CQ252" s="58">
        <v>450</v>
      </c>
      <c r="CR252" s="58">
        <v>450</v>
      </c>
      <c r="CS252" s="58">
        <v>450</v>
      </c>
      <c r="CT252" s="58">
        <v>450</v>
      </c>
      <c r="CU252" s="58">
        <v>450</v>
      </c>
      <c r="CV252" s="58">
        <v>450</v>
      </c>
      <c r="CW252" s="58">
        <v>450</v>
      </c>
      <c r="CX252" s="58">
        <v>450</v>
      </c>
      <c r="CY252" s="58">
        <v>450</v>
      </c>
      <c r="CZ252" s="58">
        <v>450</v>
      </c>
      <c r="DA252" s="58">
        <f>+[4]GABON!CN104</f>
        <v>450</v>
      </c>
      <c r="DB252" s="57">
        <v>450</v>
      </c>
      <c r="DC252" s="57">
        <v>450</v>
      </c>
      <c r="DD252" s="57">
        <v>450</v>
      </c>
      <c r="DE252" s="57">
        <v>450</v>
      </c>
      <c r="DF252" s="57">
        <v>450</v>
      </c>
      <c r="DG252" s="57">
        <v>450</v>
      </c>
      <c r="DH252" s="57">
        <v>450</v>
      </c>
      <c r="DI252" s="57">
        <v>450</v>
      </c>
      <c r="DJ252" s="57">
        <v>450</v>
      </c>
      <c r="DK252" s="57">
        <v>450</v>
      </c>
      <c r="DL252" s="57">
        <v>450</v>
      </c>
      <c r="DM252" s="57">
        <v>450</v>
      </c>
      <c r="DN252" s="59">
        <f>+[4]GABON!DA104</f>
        <v>450</v>
      </c>
      <c r="DO252" s="57">
        <v>450</v>
      </c>
      <c r="DP252" s="57">
        <v>450</v>
      </c>
      <c r="DQ252" s="57">
        <v>450</v>
      </c>
      <c r="DR252" s="57">
        <v>450</v>
      </c>
      <c r="DS252" s="57">
        <v>450</v>
      </c>
      <c r="DT252" s="57">
        <v>450</v>
      </c>
      <c r="DU252" s="57">
        <v>450</v>
      </c>
      <c r="DV252" s="60">
        <f>+[4]GABON!DK104</f>
        <v>450</v>
      </c>
      <c r="DW252" s="61">
        <f>+[4]GABON!DL104</f>
        <v>450</v>
      </c>
      <c r="DX252" s="62">
        <f>+[4]GABON!DM104</f>
        <v>450</v>
      </c>
      <c r="DZ252" s="57">
        <f>+[4]GABON!DO104</f>
        <v>450</v>
      </c>
      <c r="EC252" s="57">
        <f>+[4]GABON!DR104</f>
        <v>450</v>
      </c>
      <c r="EF252" s="57">
        <f>+[4]GABON!DU104</f>
        <v>450</v>
      </c>
      <c r="EI252" s="57">
        <f>+[4]GABON!DX104</f>
        <v>450</v>
      </c>
      <c r="EL252" s="57">
        <f>+[4]GABON!EA104</f>
        <v>450</v>
      </c>
      <c r="EO252" s="57">
        <f>+[4]GABON!ED104</f>
        <v>450</v>
      </c>
    </row>
    <row r="253" spans="1:145" ht="15.5" x14ac:dyDescent="0.35">
      <c r="A253" s="56" t="s">
        <v>147</v>
      </c>
      <c r="B253" s="57">
        <f>[5]GUINEE!D61</f>
        <v>450</v>
      </c>
      <c r="C253" s="57">
        <f>[5]GUINEE!E61</f>
        <v>150</v>
      </c>
      <c r="D253" s="57">
        <f>[5]GUINEE!F61</f>
        <v>125</v>
      </c>
      <c r="E253" s="57">
        <f>[5]GUINEE!G61</f>
        <v>150</v>
      </c>
      <c r="F253" s="57">
        <f>[5]GUINEE!H61</f>
        <v>50</v>
      </c>
      <c r="G253" s="57">
        <f>[5]GUINEE!I61</f>
        <v>50</v>
      </c>
      <c r="H253" s="57">
        <f>[5]GUINEE!J61</f>
        <v>40</v>
      </c>
      <c r="I253" s="57">
        <f>[5]GUINEE!K61</f>
        <v>80</v>
      </c>
      <c r="J253" s="57">
        <f>[5]GUINEE!L61</f>
        <v>200</v>
      </c>
      <c r="K253" s="57">
        <f>[5]GUINEE!M61</f>
        <v>200</v>
      </c>
      <c r="L253" s="57">
        <f>[5]GUINEE!N61</f>
        <v>167</v>
      </c>
      <c r="M253" s="57">
        <f>[5]GUINEE!O61</f>
        <v>225</v>
      </c>
      <c r="N253" s="57">
        <f>[5]GUINEE!P61</f>
        <v>225</v>
      </c>
      <c r="O253" s="69">
        <f>[5]GUINEE!Q61</f>
        <v>350</v>
      </c>
      <c r="P253" s="69">
        <f>[5]GUINEE!R61</f>
        <v>234</v>
      </c>
      <c r="Q253" s="69">
        <f>[5]GUINEE!S61</f>
        <v>251</v>
      </c>
      <c r="R253" s="69">
        <f>[5]GUINEE!T61</f>
        <v>200</v>
      </c>
      <c r="S253" s="69">
        <f>[5]GUINEE!U61</f>
        <v>200</v>
      </c>
      <c r="T253" s="69">
        <f>[5]GUINEE!V61</f>
        <v>200</v>
      </c>
      <c r="U253" s="69">
        <f>[5]GUINEE!W61</f>
        <v>200</v>
      </c>
      <c r="V253" s="69">
        <f>[5]GUINEE!X61</f>
        <v>200</v>
      </c>
      <c r="W253" s="69">
        <f>[5]GUINEE!Y61</f>
        <v>200</v>
      </c>
      <c r="X253" s="70">
        <f>[5]GUINEE!Z61</f>
        <v>200</v>
      </c>
      <c r="Y253" s="70">
        <f>[5]GUINEE!AA61</f>
        <v>200</v>
      </c>
      <c r="Z253" s="69">
        <f>[5]GUINEE!AB61</f>
        <v>200</v>
      </c>
      <c r="AA253" s="69">
        <f>[5]GUINEE!AC61</f>
        <v>200</v>
      </c>
      <c r="AB253" s="69">
        <v>200</v>
      </c>
      <c r="AC253" s="69">
        <v>200</v>
      </c>
      <c r="AD253" s="69">
        <v>200</v>
      </c>
      <c r="AE253" s="69">
        <f>[5]GUINEE!AD61</f>
        <v>200</v>
      </c>
      <c r="AF253" s="69">
        <v>200</v>
      </c>
      <c r="AG253" s="69">
        <v>200</v>
      </c>
      <c r="AH253" s="69">
        <v>200</v>
      </c>
      <c r="AI253" s="69">
        <v>200</v>
      </c>
      <c r="AJ253" s="70">
        <f>[5]GUINEE!AE61</f>
        <v>200</v>
      </c>
      <c r="AK253" s="70">
        <v>200</v>
      </c>
      <c r="AL253" s="70">
        <v>200</v>
      </c>
      <c r="AM253" s="70">
        <v>200</v>
      </c>
      <c r="AN253" s="70">
        <v>200</v>
      </c>
      <c r="AO253" s="70">
        <f>[5]GUINEE!AF61</f>
        <v>200</v>
      </c>
      <c r="AP253" s="70">
        <v>200</v>
      </c>
      <c r="AQ253" s="70">
        <v>200</v>
      </c>
      <c r="AR253" s="70">
        <v>200</v>
      </c>
      <c r="AS253" s="70">
        <f>[5]GUINEE!AJ61</f>
        <v>200</v>
      </c>
      <c r="AT253" s="70">
        <v>200</v>
      </c>
      <c r="AU253" s="70">
        <v>200</v>
      </c>
      <c r="AV253" s="70">
        <v>200</v>
      </c>
      <c r="AW253" s="70">
        <v>200</v>
      </c>
      <c r="AX253" s="70">
        <f>[5]GUINEE!AO61</f>
        <v>200</v>
      </c>
      <c r="AY253" s="70"/>
      <c r="AZ253" s="70">
        <v>200</v>
      </c>
      <c r="BA253" s="70">
        <v>200</v>
      </c>
      <c r="BB253" s="70">
        <v>200</v>
      </c>
      <c r="BC253" s="70">
        <v>200</v>
      </c>
      <c r="BD253" s="70">
        <v>200</v>
      </c>
      <c r="BE253" s="70">
        <v>200</v>
      </c>
      <c r="BF253" s="70">
        <f>[5]GUINEE!AV61</f>
        <v>200</v>
      </c>
      <c r="BG253" s="70">
        <v>200</v>
      </c>
      <c r="BH253" s="70">
        <v>200</v>
      </c>
      <c r="BI253" s="70">
        <v>200</v>
      </c>
      <c r="BJ253" s="70">
        <v>200</v>
      </c>
      <c r="BK253" s="70">
        <v>200</v>
      </c>
      <c r="BL253" s="70">
        <v>200</v>
      </c>
      <c r="BM253" s="70">
        <v>200</v>
      </c>
      <c r="BN253" s="70">
        <v>200</v>
      </c>
      <c r="BO253" s="70">
        <f>[5]GUINEE!BE61</f>
        <v>200</v>
      </c>
      <c r="BP253" s="70">
        <v>200</v>
      </c>
      <c r="BQ253" s="70">
        <v>200</v>
      </c>
      <c r="BR253" s="70">
        <v>200</v>
      </c>
      <c r="BS253" s="70">
        <v>200</v>
      </c>
      <c r="BT253" s="70">
        <v>200</v>
      </c>
      <c r="BU253" s="70">
        <v>200</v>
      </c>
      <c r="BV253" s="70">
        <v>200</v>
      </c>
      <c r="BW253" s="70">
        <v>200</v>
      </c>
      <c r="BX253" s="70">
        <v>200</v>
      </c>
      <c r="BY253" s="70">
        <v>200</v>
      </c>
      <c r="BZ253" s="69">
        <v>200</v>
      </c>
      <c r="CA253" s="70">
        <f>[5]GUINEE!BQ61</f>
        <v>200</v>
      </c>
      <c r="CB253" s="70">
        <v>200</v>
      </c>
      <c r="CC253" s="70">
        <v>200</v>
      </c>
      <c r="CD253" s="70">
        <v>200</v>
      </c>
      <c r="CE253" s="70">
        <v>200</v>
      </c>
      <c r="CF253" s="70">
        <v>200</v>
      </c>
      <c r="CG253" s="70">
        <v>200</v>
      </c>
      <c r="CH253" s="70">
        <v>200</v>
      </c>
      <c r="CI253" s="70">
        <v>200</v>
      </c>
      <c r="CJ253" s="69">
        <v>200</v>
      </c>
      <c r="CK253" s="69">
        <v>200</v>
      </c>
      <c r="CL253" s="70">
        <f>[5]GUINEE!CD61</f>
        <v>200</v>
      </c>
      <c r="CM253" s="70">
        <v>200</v>
      </c>
      <c r="CN253" s="70">
        <v>200</v>
      </c>
      <c r="CO253" s="70">
        <v>200</v>
      </c>
      <c r="CP253" s="70">
        <v>200</v>
      </c>
      <c r="CQ253" s="70">
        <v>200</v>
      </c>
      <c r="CR253" s="70">
        <v>200</v>
      </c>
      <c r="CS253" s="70">
        <v>200</v>
      </c>
      <c r="CT253" s="70">
        <v>200</v>
      </c>
      <c r="CU253" s="70">
        <v>200</v>
      </c>
      <c r="CV253" s="70">
        <v>200</v>
      </c>
      <c r="CW253" s="70">
        <v>200</v>
      </c>
      <c r="CX253" s="70">
        <v>200</v>
      </c>
      <c r="CY253" s="70">
        <v>200</v>
      </c>
      <c r="CZ253" s="70">
        <v>200</v>
      </c>
      <c r="DA253" s="70">
        <f>[5]GUINEE!CP61</f>
        <v>200</v>
      </c>
      <c r="DB253" s="69">
        <v>200</v>
      </c>
      <c r="DC253" s="69">
        <v>200</v>
      </c>
      <c r="DD253" s="69">
        <v>200</v>
      </c>
      <c r="DE253" s="69">
        <v>200</v>
      </c>
      <c r="DF253" s="69">
        <v>200</v>
      </c>
      <c r="DG253" s="69">
        <v>200</v>
      </c>
      <c r="DH253" s="69">
        <v>200</v>
      </c>
      <c r="DI253" s="69">
        <v>200</v>
      </c>
      <c r="DJ253" s="69">
        <v>200</v>
      </c>
      <c r="DK253" s="69">
        <v>200</v>
      </c>
      <c r="DL253" s="69">
        <v>200</v>
      </c>
      <c r="DM253" s="69">
        <v>200</v>
      </c>
      <c r="DN253" s="71">
        <f>[5]GUINEE!DC61</f>
        <v>200</v>
      </c>
      <c r="DO253" s="69">
        <v>200</v>
      </c>
      <c r="DP253" s="69">
        <v>200</v>
      </c>
      <c r="DQ253" s="69">
        <v>200</v>
      </c>
      <c r="DR253" s="69">
        <v>200</v>
      </c>
      <c r="DS253" s="69">
        <v>200</v>
      </c>
      <c r="DT253" s="69">
        <v>200</v>
      </c>
      <c r="DU253" s="69">
        <v>200</v>
      </c>
      <c r="DV253" s="72">
        <f>[5]GUINEE!DN61</f>
        <v>200</v>
      </c>
      <c r="DW253" s="73">
        <f>[5]GUINEE!DO61</f>
        <v>200</v>
      </c>
      <c r="DX253" s="74">
        <f>[5]GUINEE!DP61</f>
        <v>200</v>
      </c>
      <c r="DZ253" s="69">
        <f>[5]GUINEE!DR61</f>
        <v>200</v>
      </c>
      <c r="EC253" s="69">
        <f>[5]GUINEE!DU61</f>
        <v>200</v>
      </c>
      <c r="EF253" s="69">
        <f>[5]GUINEE!DX61</f>
        <v>200</v>
      </c>
      <c r="EI253" s="69">
        <f>[5]GUINEE!EA61</f>
        <v>200</v>
      </c>
      <c r="EL253" s="69">
        <f>[5]GUINEE!ED61</f>
        <v>200</v>
      </c>
      <c r="EO253" s="69">
        <f>[5]GUINEE!EG61</f>
        <v>200</v>
      </c>
    </row>
    <row r="254" spans="1:145" ht="15.5" x14ac:dyDescent="0.35">
      <c r="A254" s="56" t="s">
        <v>148</v>
      </c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8"/>
      <c r="Y254" s="58"/>
      <c r="Z254" s="57"/>
      <c r="AA254" s="57"/>
      <c r="AB254" s="57"/>
      <c r="AC254" s="57"/>
      <c r="AD254" s="57"/>
      <c r="AE254" s="57"/>
      <c r="AF254" s="57"/>
      <c r="AG254" s="57"/>
      <c r="AH254" s="57"/>
      <c r="AI254" s="57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7"/>
      <c r="CA254" s="58"/>
      <c r="CB254" s="58"/>
      <c r="CC254" s="58"/>
      <c r="CD254" s="58"/>
      <c r="CE254" s="58"/>
      <c r="CF254" s="58"/>
      <c r="CG254" s="58"/>
      <c r="CH254" s="58"/>
      <c r="CI254" s="58"/>
      <c r="CJ254" s="57"/>
      <c r="CK254" s="57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7"/>
      <c r="DC254" s="57"/>
      <c r="DD254" s="57"/>
      <c r="DE254" s="57"/>
      <c r="DF254" s="57"/>
      <c r="DG254" s="57"/>
      <c r="DH254" s="57"/>
      <c r="DI254" s="57"/>
      <c r="DJ254" s="57"/>
      <c r="DK254" s="57"/>
      <c r="DL254" s="57"/>
      <c r="DM254" s="57"/>
      <c r="DN254" s="59"/>
      <c r="DO254" s="57"/>
      <c r="DP254" s="57"/>
      <c r="DQ254" s="57"/>
      <c r="DR254" s="57"/>
      <c r="DS254" s="57"/>
      <c r="DT254" s="57"/>
      <c r="DU254" s="57"/>
      <c r="DV254" s="60"/>
      <c r="DW254" s="61"/>
      <c r="DX254" s="62"/>
      <c r="DZ254" s="57"/>
      <c r="EC254" s="57"/>
      <c r="EF254" s="57"/>
      <c r="EI254" s="57"/>
      <c r="EL254" s="57"/>
      <c r="EO254" s="57"/>
    </row>
    <row r="255" spans="1:145" ht="15.5" x14ac:dyDescent="0.35">
      <c r="A255" s="56" t="s">
        <v>140</v>
      </c>
      <c r="B255" s="63">
        <f>([2]CAMEROUN!C118+[2]CAMEROUN!D118)/2</f>
        <v>140</v>
      </c>
      <c r="C255" s="63">
        <f>([2]CAMEROUN!D118+[2]CAMEROUN!E118)/2</f>
        <v>140</v>
      </c>
      <c r="D255" s="63">
        <f>([2]CAMEROUN!E118+[2]CAMEROUN!F118)/2</f>
        <v>140</v>
      </c>
      <c r="E255" s="63">
        <f>([2]CAMEROUN!F118+[2]CAMEROUN!G118)/2</f>
        <v>117.5</v>
      </c>
      <c r="F255" s="63">
        <f>([2]CAMEROUN!G118+[2]CAMEROUN!H118)/2</f>
        <v>95</v>
      </c>
      <c r="G255" s="63">
        <f>([2]CAMEROUN!H118+[2]CAMEROUN!I118)/2</f>
        <v>90</v>
      </c>
      <c r="H255" s="63">
        <f>([2]CAMEROUN!I118+[2]CAMEROUN!J118)/2</f>
        <v>107.5</v>
      </c>
      <c r="I255" s="63">
        <f>([2]CAMEROUN!J118+[2]CAMEROUN!K118)/2</f>
        <v>132.5</v>
      </c>
      <c r="J255" s="63">
        <f>([2]CAMEROUN!K118+[2]CAMEROUN!L118)/2</f>
        <v>147.5</v>
      </c>
      <c r="K255" s="63">
        <f>([2]CAMEROUN!L118+[2]CAMEROUN!M118)/2</f>
        <v>165</v>
      </c>
      <c r="L255" s="63">
        <f>([2]CAMEROUN!M118+[2]CAMEROUN!N118)/2</f>
        <v>172.5</v>
      </c>
      <c r="M255" s="63">
        <f>([2]CAMEROUN!N118+[2]CAMEROUN!O118)/2</f>
        <v>177</v>
      </c>
      <c r="N255" s="63">
        <f>([2]CAMEROUN!O118+[2]CAMEROUN!P118)/2</f>
        <v>180.5</v>
      </c>
      <c r="O255" s="63">
        <f>([2]CAMEROUN!P118+[2]CAMEROUN!Q118)/2</f>
        <v>187.54399999999998</v>
      </c>
      <c r="P255" s="63">
        <f>[2]CAMEROUN!AH118</f>
        <v>183.04399999999998</v>
      </c>
      <c r="Q255" s="63">
        <f>[2]CAMEROUN!AI118</f>
        <v>188</v>
      </c>
      <c r="R255" s="63">
        <f>[2]CAMEROUN!AJ118</f>
        <v>185</v>
      </c>
      <c r="S255" s="63">
        <f>[2]CAMEROUN!AK118</f>
        <v>192</v>
      </c>
      <c r="T255" s="63">
        <f>[2]CAMEROUN!AL118</f>
        <v>190</v>
      </c>
      <c r="U255" s="63">
        <f>[2]CAMEROUN!AM118</f>
        <v>170</v>
      </c>
      <c r="V255" s="63">
        <f>[2]CAMEROUN!AN118</f>
        <v>175</v>
      </c>
      <c r="W255" s="63">
        <f>[2]CAMEROUN!AO118</f>
        <v>175</v>
      </c>
      <c r="X255" s="2">
        <f>[2]CAMEROUN!AP118</f>
        <v>175</v>
      </c>
      <c r="Y255" s="2">
        <f>[2]CAMEROUN!AQ118</f>
        <v>170</v>
      </c>
      <c r="Z255" s="63">
        <f>[2]CAMEROUN!AR118</f>
        <v>211.4</v>
      </c>
      <c r="AA255" s="63">
        <f>[2]CAMEROUN!AS118</f>
        <v>267.56599999999997</v>
      </c>
      <c r="AB255" s="63">
        <v>211.4</v>
      </c>
      <c r="AC255" s="63">
        <v>211.4</v>
      </c>
      <c r="AD255" s="63">
        <v>211.4</v>
      </c>
      <c r="AE255" s="63">
        <f>[2]CAMEROUN!AT118</f>
        <v>267.56599999999997</v>
      </c>
      <c r="AF255" s="63">
        <v>211.4</v>
      </c>
      <c r="AG255" s="63">
        <v>267.56599999999997</v>
      </c>
      <c r="AH255" s="63">
        <v>267.56599999999997</v>
      </c>
      <c r="AI255" s="63">
        <v>267.56599999999997</v>
      </c>
      <c r="AJ255" s="2">
        <f>[2]CAMEROUN!AU118</f>
        <v>267.56599999999997</v>
      </c>
      <c r="AK255" s="2">
        <v>267.56599999999997</v>
      </c>
      <c r="AL255" s="2">
        <v>267.56599999999997</v>
      </c>
      <c r="AM255" s="2">
        <v>267.56599999999997</v>
      </c>
      <c r="AN255" s="2">
        <v>267.56599999999997</v>
      </c>
      <c r="AO255" s="2">
        <f>[2]CAMEROUN!AV118</f>
        <v>267.56599999999997</v>
      </c>
      <c r="AP255" s="2">
        <v>267.56599999999997</v>
      </c>
      <c r="AQ255" s="2">
        <v>267.56599999999997</v>
      </c>
      <c r="AR255" s="2">
        <v>267.56599999999997</v>
      </c>
      <c r="AS255" s="2">
        <f>[2]CAMEROUN!AZ118</f>
        <v>267.56599999999997</v>
      </c>
      <c r="AT255" s="2">
        <v>267.56599999999997</v>
      </c>
      <c r="AU255" s="2">
        <v>267.56599999999997</v>
      </c>
      <c r="AV255" s="2">
        <v>267.56599999999997</v>
      </c>
      <c r="AW255" s="2">
        <v>267.56599999999997</v>
      </c>
      <c r="AX255" s="2">
        <f>[2]CAMEROUN!BE118</f>
        <v>267.56599999999997</v>
      </c>
      <c r="AY255" s="2"/>
      <c r="AZ255" s="2">
        <v>267.56599999999997</v>
      </c>
      <c r="BA255" s="2">
        <v>267.56599999999997</v>
      </c>
      <c r="BB255" s="2">
        <v>267.56599999999997</v>
      </c>
      <c r="BC255" s="2">
        <v>267.56599999999997</v>
      </c>
      <c r="BD255" s="2">
        <v>267.56599999999997</v>
      </c>
      <c r="BE255" s="2">
        <v>267.56599999999997</v>
      </c>
      <c r="BF255" s="2">
        <f>[2]CAMEROUN!BL118</f>
        <v>267.56599999999997</v>
      </c>
      <c r="BG255" s="2">
        <v>267.56599999999997</v>
      </c>
      <c r="BH255" s="2">
        <v>267.56599999999997</v>
      </c>
      <c r="BI255" s="2">
        <v>267.56599999999997</v>
      </c>
      <c r="BJ255" s="2">
        <v>267.56599999999997</v>
      </c>
      <c r="BK255" s="2">
        <v>267.56599999999997</v>
      </c>
      <c r="BL255" s="2">
        <v>267.56599999999997</v>
      </c>
      <c r="BM255" s="2">
        <v>267.56599999999997</v>
      </c>
      <c r="BN255" s="2">
        <v>267.56599999999997</v>
      </c>
      <c r="BO255" s="2">
        <f>[2]CAMEROUN!BU118</f>
        <v>267.56599999999997</v>
      </c>
      <c r="BP255" s="2">
        <v>267.56599999999997</v>
      </c>
      <c r="BQ255" s="2">
        <v>267.56599999999997</v>
      </c>
      <c r="BR255" s="2">
        <v>267.56599999999997</v>
      </c>
      <c r="BS255" s="2">
        <v>267.56599999999997</v>
      </c>
      <c r="BT255" s="2">
        <v>267.56599999999997</v>
      </c>
      <c r="BU255" s="2">
        <v>267.56599999999997</v>
      </c>
      <c r="BV255" s="2">
        <v>267.56599999999997</v>
      </c>
      <c r="BW255" s="2">
        <v>267.56599999999997</v>
      </c>
      <c r="BX255" s="2">
        <v>267.56599999999997</v>
      </c>
      <c r="BY255" s="2">
        <v>267.56599999999997</v>
      </c>
      <c r="BZ255" s="63">
        <v>267.56599999999997</v>
      </c>
      <c r="CA255" s="2">
        <f>[2]CAMEROUN!CG118</f>
        <v>267.56599999999997</v>
      </c>
      <c r="CB255" s="2">
        <v>267.56599999999997</v>
      </c>
      <c r="CC255" s="2">
        <v>267.56599999999997</v>
      </c>
      <c r="CD255" s="2">
        <v>267.56599999999997</v>
      </c>
      <c r="CE255" s="2">
        <v>267.56599999999997</v>
      </c>
      <c r="CF255" s="2">
        <v>267.56599999999997</v>
      </c>
      <c r="CG255" s="2">
        <v>267.56599999999997</v>
      </c>
      <c r="CH255" s="2">
        <v>267.56599999999997</v>
      </c>
      <c r="CI255" s="2">
        <v>267.56599999999997</v>
      </c>
      <c r="CJ255" s="63">
        <v>267.56599999999997</v>
      </c>
      <c r="CK255" s="63">
        <v>267.56599999999997</v>
      </c>
      <c r="CL255" s="2">
        <f>[2]CAMEROUN!CR118</f>
        <v>267.56599999999997</v>
      </c>
      <c r="CM255" s="2">
        <v>267.56599999999997</v>
      </c>
      <c r="CN255" s="2">
        <v>267.56599999999997</v>
      </c>
      <c r="CO255" s="2">
        <v>267.56599999999997</v>
      </c>
      <c r="CP255" s="2">
        <v>267.56599999999997</v>
      </c>
      <c r="CQ255" s="2">
        <v>267.56599999999997</v>
      </c>
      <c r="CR255" s="2">
        <v>267.56599999999997</v>
      </c>
      <c r="CS255" s="2">
        <v>267.56599999999997</v>
      </c>
      <c r="CT255" s="2">
        <v>267.56599999999997</v>
      </c>
      <c r="CU255" s="2">
        <v>267.56599999999997</v>
      </c>
      <c r="CV255" s="2">
        <v>267.56599999999997</v>
      </c>
      <c r="CW255" s="2">
        <v>267.56599999999997</v>
      </c>
      <c r="CX255" s="2">
        <v>267.56599999999997</v>
      </c>
      <c r="CY255" s="2">
        <v>267.56599999999997</v>
      </c>
      <c r="CZ255" s="2">
        <v>267.56599999999997</v>
      </c>
      <c r="DA255" s="2">
        <f>[2]CAMEROUN!DD118</f>
        <v>267.56599999999997</v>
      </c>
      <c r="DB255" s="63">
        <v>267.56599999999997</v>
      </c>
      <c r="DC255" s="63">
        <v>267.56599999999997</v>
      </c>
      <c r="DD255" s="63">
        <v>267.56599999999997</v>
      </c>
      <c r="DE255" s="63">
        <v>267.56599999999997</v>
      </c>
      <c r="DF255" s="63">
        <v>267.56599999999997</v>
      </c>
      <c r="DG255" s="63">
        <v>267.56599999999997</v>
      </c>
      <c r="DH255" s="63">
        <v>267.56599999999997</v>
      </c>
      <c r="DI255" s="63">
        <v>267.56599999999997</v>
      </c>
      <c r="DJ255" s="63">
        <v>267.56599999999997</v>
      </c>
      <c r="DK255" s="63">
        <v>267.56599999999997</v>
      </c>
      <c r="DL255" s="63">
        <v>267.56599999999997</v>
      </c>
      <c r="DM255" s="63">
        <v>267.56599999999997</v>
      </c>
      <c r="DN255" s="6">
        <f>[2]CAMEROUN!DQ118</f>
        <v>267.56599999999997</v>
      </c>
      <c r="DO255" s="63">
        <v>267.56599999999997</v>
      </c>
      <c r="DP255" s="63">
        <v>267.56599999999997</v>
      </c>
      <c r="DQ255" s="63">
        <v>267.56599999999997</v>
      </c>
      <c r="DR255" s="63">
        <v>267.56599999999997</v>
      </c>
      <c r="DS255" s="63">
        <v>267.56599999999997</v>
      </c>
      <c r="DT255" s="63">
        <v>267.56599999999997</v>
      </c>
      <c r="DU255" s="63">
        <v>267.56599999999997</v>
      </c>
      <c r="DV255" s="64">
        <f>[2]CAMEROUN!EA118</f>
        <v>267.56599999999997</v>
      </c>
      <c r="DW255" s="65">
        <f>[2]CAMEROUN!EB118</f>
        <v>267.56599999999997</v>
      </c>
      <c r="DX255" s="66">
        <f>[2]CAMEROUN!EC118</f>
        <v>267.56599999999997</v>
      </c>
      <c r="DZ255" s="63">
        <f>[2]CAMEROUN!EE118</f>
        <v>267.56599999999997</v>
      </c>
      <c r="EC255" s="63">
        <f>[2]CAMEROUN!EH118</f>
        <v>267.56599999999997</v>
      </c>
      <c r="EF255" s="63">
        <f>[2]CAMEROUN!EK118</f>
        <v>267.56599999999997</v>
      </c>
      <c r="EI255" s="63">
        <f>[2]CAMEROUN!EN118</f>
        <v>267.56599999999997</v>
      </c>
      <c r="EL255" s="63">
        <f>[2]CAMEROUN!EQ118</f>
        <v>267.56599999999997</v>
      </c>
      <c r="EO255" s="63">
        <f>[2]CAMEROUN!ET118</f>
        <v>267.56599999999997</v>
      </c>
    </row>
    <row r="256" spans="1:145" ht="15.5" x14ac:dyDescent="0.35">
      <c r="A256" s="56" t="s">
        <v>78</v>
      </c>
      <c r="B256" s="57">
        <f>[7]RCA!D65</f>
        <v>110</v>
      </c>
      <c r="C256" s="57">
        <f>[7]RCA!E65</f>
        <v>100</v>
      </c>
      <c r="D256" s="57">
        <f>[7]RCA!F65</f>
        <v>100</v>
      </c>
      <c r="E256" s="57">
        <f>[7]RCA!G65</f>
        <v>100</v>
      </c>
      <c r="F256" s="57">
        <f>[7]RCA!H65</f>
        <v>100</v>
      </c>
      <c r="G256" s="69" t="str">
        <f>[7]RCA!I65</f>
        <v>90/75</v>
      </c>
      <c r="H256" s="69" t="str">
        <f>[7]RCA!J65</f>
        <v>80/60</v>
      </c>
      <c r="I256" s="69" t="str">
        <f>[7]RCA!K65</f>
        <v>80/60</v>
      </c>
      <c r="J256" s="69" t="str">
        <f>[7]RCA!L65</f>
        <v>120/90</v>
      </c>
      <c r="K256" s="69" t="str">
        <f>[7]RCA!M65</f>
        <v>150/125</v>
      </c>
      <c r="L256" s="69" t="str">
        <f>[7]RCA!N65</f>
        <v>155/125</v>
      </c>
      <c r="M256" s="69" t="str">
        <f>[7]RCA!O65</f>
        <v>155/125</v>
      </c>
      <c r="N256" s="69" t="str">
        <f>[7]RCA!P65</f>
        <v>170/125</v>
      </c>
      <c r="O256" s="69" t="str">
        <f>[7]RCA!Q65</f>
        <v>150/105</v>
      </c>
      <c r="P256" s="69" t="str">
        <f>[7]RCA!R65</f>
        <v>150/105</v>
      </c>
      <c r="Q256" s="69" t="str">
        <f>[7]RCA!S65</f>
        <v>165/110</v>
      </c>
      <c r="R256" s="69" t="str">
        <f>[7]RCA!T65</f>
        <v>165/110</v>
      </c>
      <c r="S256" s="69" t="str">
        <f>[7]RCA!U65</f>
        <v>150/110</v>
      </c>
      <c r="T256" s="69" t="str">
        <f>[7]RCA!V65</f>
        <v>150/110</v>
      </c>
      <c r="U256" s="69">
        <f>[7]RCA!W65</f>
        <v>152</v>
      </c>
      <c r="V256" s="69">
        <f>[7]RCA!X65</f>
        <v>152</v>
      </c>
      <c r="W256" s="69">
        <f>[7]RCA!Y65</f>
        <v>152</v>
      </c>
      <c r="X256" s="70">
        <f>[7]RCA!Z65</f>
        <v>152</v>
      </c>
      <c r="Y256" s="70">
        <f>[7]RCA!AA65</f>
        <v>152</v>
      </c>
      <c r="Z256" s="69">
        <f>[7]RCA!AB65</f>
        <v>150</v>
      </c>
      <c r="AA256" s="69">
        <f>[7]RCA!AC65</f>
        <v>175</v>
      </c>
      <c r="AB256" s="69">
        <v>195</v>
      </c>
      <c r="AC256" s="69">
        <v>195</v>
      </c>
      <c r="AD256" s="69">
        <v>195</v>
      </c>
      <c r="AE256" s="69">
        <f>[7]RCA!AD65</f>
        <v>195</v>
      </c>
      <c r="AF256" s="69">
        <v>195</v>
      </c>
      <c r="AG256" s="69">
        <v>195</v>
      </c>
      <c r="AH256" s="69">
        <v>195</v>
      </c>
      <c r="AI256" s="69">
        <v>195</v>
      </c>
      <c r="AJ256" s="70">
        <f>[7]RCA!AE65</f>
        <v>195</v>
      </c>
      <c r="AK256" s="70">
        <v>195</v>
      </c>
      <c r="AL256" s="70">
        <v>195</v>
      </c>
      <c r="AM256" s="70">
        <v>195</v>
      </c>
      <c r="AN256" s="70">
        <v>195</v>
      </c>
      <c r="AO256" s="70">
        <f>[7]RCA!AF65</f>
        <v>195</v>
      </c>
      <c r="AP256" s="70">
        <v>195</v>
      </c>
      <c r="AQ256" s="70">
        <v>195</v>
      </c>
      <c r="AR256" s="70">
        <v>195</v>
      </c>
      <c r="AS256" s="70">
        <f>[7]RCA!AJ65</f>
        <v>195</v>
      </c>
      <c r="AT256" s="70">
        <v>195</v>
      </c>
      <c r="AU256" s="70">
        <v>195</v>
      </c>
      <c r="AV256" s="70">
        <v>195</v>
      </c>
      <c r="AW256" s="70">
        <v>195</v>
      </c>
      <c r="AX256" s="70">
        <f>[7]RCA!AO65</f>
        <v>195</v>
      </c>
      <c r="AY256" s="70"/>
      <c r="AZ256" s="70">
        <v>195</v>
      </c>
      <c r="BA256" s="70">
        <v>195</v>
      </c>
      <c r="BB256" s="70">
        <v>195</v>
      </c>
      <c r="BC256" s="70">
        <v>195</v>
      </c>
      <c r="BD256" s="70">
        <v>195</v>
      </c>
      <c r="BE256" s="70">
        <v>195</v>
      </c>
      <c r="BF256" s="70">
        <f>[7]RCA!AV65</f>
        <v>195</v>
      </c>
      <c r="BG256" s="70">
        <v>195</v>
      </c>
      <c r="BH256" s="70">
        <v>195</v>
      </c>
      <c r="BI256" s="70">
        <v>195</v>
      </c>
      <c r="BJ256" s="70">
        <v>195</v>
      </c>
      <c r="BK256" s="70">
        <v>195</v>
      </c>
      <c r="BL256" s="70">
        <v>195</v>
      </c>
      <c r="BM256" s="70">
        <v>195</v>
      </c>
      <c r="BN256" s="70">
        <v>195</v>
      </c>
      <c r="BO256" s="70">
        <f>[7]RCA!BE65</f>
        <v>195</v>
      </c>
      <c r="BP256" s="70">
        <v>195</v>
      </c>
      <c r="BQ256" s="70">
        <v>195</v>
      </c>
      <c r="BR256" s="70">
        <v>195</v>
      </c>
      <c r="BS256" s="70">
        <v>195</v>
      </c>
      <c r="BT256" s="70">
        <v>195</v>
      </c>
      <c r="BU256" s="70">
        <v>195</v>
      </c>
      <c r="BV256" s="70">
        <v>195</v>
      </c>
      <c r="BW256" s="70">
        <v>195</v>
      </c>
      <c r="BX256" s="70">
        <v>195</v>
      </c>
      <c r="BY256" s="70">
        <v>195</v>
      </c>
      <c r="BZ256" s="69">
        <v>195</v>
      </c>
      <c r="CA256" s="70">
        <f>[7]RCA!BQ65</f>
        <v>195</v>
      </c>
      <c r="CB256" s="70">
        <v>195</v>
      </c>
      <c r="CC256" s="70">
        <v>195</v>
      </c>
      <c r="CD256" s="70">
        <v>195</v>
      </c>
      <c r="CE256" s="70">
        <v>195</v>
      </c>
      <c r="CF256" s="70">
        <v>195</v>
      </c>
      <c r="CG256" s="70">
        <v>195</v>
      </c>
      <c r="CH256" s="70">
        <v>195</v>
      </c>
      <c r="CI256" s="70">
        <v>195</v>
      </c>
      <c r="CJ256" s="69">
        <v>195</v>
      </c>
      <c r="CK256" s="69">
        <v>195</v>
      </c>
      <c r="CL256" s="70">
        <f>[7]RCA!CB65</f>
        <v>195</v>
      </c>
      <c r="CM256" s="70">
        <v>195</v>
      </c>
      <c r="CN256" s="70">
        <v>195</v>
      </c>
      <c r="CO256" s="70">
        <v>195</v>
      </c>
      <c r="CP256" s="70">
        <v>195</v>
      </c>
      <c r="CQ256" s="70">
        <v>195</v>
      </c>
      <c r="CR256" s="70">
        <v>195</v>
      </c>
      <c r="CS256" s="70">
        <v>195</v>
      </c>
      <c r="CT256" s="70">
        <v>195</v>
      </c>
      <c r="CU256" s="70">
        <v>195</v>
      </c>
      <c r="CV256" s="70">
        <v>195</v>
      </c>
      <c r="CW256" s="70">
        <v>195</v>
      </c>
      <c r="CX256" s="70">
        <v>195</v>
      </c>
      <c r="CY256" s="70">
        <v>195</v>
      </c>
      <c r="CZ256" s="70">
        <v>195</v>
      </c>
      <c r="DA256" s="70">
        <f>[7]RCA!CN65</f>
        <v>195</v>
      </c>
      <c r="DB256" s="69">
        <v>195</v>
      </c>
      <c r="DC256" s="69">
        <v>195</v>
      </c>
      <c r="DD256" s="69">
        <v>195</v>
      </c>
      <c r="DE256" s="69">
        <v>195</v>
      </c>
      <c r="DF256" s="69">
        <v>195</v>
      </c>
      <c r="DG256" s="69">
        <v>195</v>
      </c>
      <c r="DH256" s="69">
        <v>195</v>
      </c>
      <c r="DI256" s="69">
        <v>195</v>
      </c>
      <c r="DJ256" s="69">
        <v>195</v>
      </c>
      <c r="DK256" s="69">
        <v>195</v>
      </c>
      <c r="DL256" s="69">
        <v>195</v>
      </c>
      <c r="DM256" s="69">
        <v>195</v>
      </c>
      <c r="DN256" s="71">
        <f>[7]RCA!DA65</f>
        <v>195</v>
      </c>
      <c r="DO256" s="69">
        <v>195</v>
      </c>
      <c r="DP256" s="69">
        <v>195</v>
      </c>
      <c r="DQ256" s="69">
        <v>195</v>
      </c>
      <c r="DR256" s="69">
        <v>195</v>
      </c>
      <c r="DS256" s="69">
        <v>195</v>
      </c>
      <c r="DT256" s="69">
        <v>195</v>
      </c>
      <c r="DU256" s="69">
        <v>195</v>
      </c>
      <c r="DV256" s="72">
        <f>[7]RCA!DN65</f>
        <v>195</v>
      </c>
      <c r="DW256" s="73">
        <f>[7]RCA!DM65</f>
        <v>195</v>
      </c>
      <c r="DX256" s="74">
        <f>[7]RCA!DN65</f>
        <v>195</v>
      </c>
      <c r="DZ256" s="69">
        <f>[7]RCA!DP65</f>
        <v>195</v>
      </c>
      <c r="EC256" s="69">
        <f>[7]RCA!DS65</f>
        <v>195</v>
      </c>
      <c r="EF256" s="69">
        <f>[7]RCA!DV65</f>
        <v>195</v>
      </c>
      <c r="EI256" s="69">
        <f>[7]RCA!DY65</f>
        <v>195</v>
      </c>
      <c r="EL256" s="69">
        <f>[7]RCA!EB65</f>
        <v>195</v>
      </c>
      <c r="EO256" s="69">
        <f>[7]RCA!EE65</f>
        <v>195</v>
      </c>
    </row>
    <row r="257" spans="1:145" ht="15.5" x14ac:dyDescent="0.35">
      <c r="A257" s="56" t="s">
        <v>73</v>
      </c>
      <c r="B257" s="57">
        <f>[6]TCHAD!D11</f>
        <v>100</v>
      </c>
      <c r="C257" s="57">
        <f>[6]TCHAD!E11</f>
        <v>100</v>
      </c>
      <c r="D257" s="57">
        <f>[6]TCHAD!F11</f>
        <v>90</v>
      </c>
      <c r="E257" s="57">
        <f>[6]TCHAD!G11</f>
        <v>100</v>
      </c>
      <c r="F257" s="57">
        <f>[6]TCHAD!H11</f>
        <v>90</v>
      </c>
      <c r="G257" s="57">
        <f>[6]TCHAD!I11</f>
        <v>80</v>
      </c>
      <c r="H257" s="57">
        <f>[6]TCHAD!J11</f>
        <v>90</v>
      </c>
      <c r="I257" s="57">
        <f>[6]TCHAD!K11</f>
        <v>120</v>
      </c>
      <c r="J257" s="57">
        <f>[6]TCHAD!L11</f>
        <v>170</v>
      </c>
      <c r="K257" s="57">
        <f>[6]TCHAD!M11</f>
        <v>170</v>
      </c>
      <c r="L257" s="57">
        <f>[6]TCHAD!N11</f>
        <v>194</v>
      </c>
      <c r="M257" s="57">
        <f>[6]TCHAD!O11</f>
        <v>168.2</v>
      </c>
      <c r="N257" s="57">
        <f>[6]TCHAD!P11</f>
        <v>150</v>
      </c>
      <c r="O257" s="57">
        <f>[6]TCHAD!Q11</f>
        <v>183</v>
      </c>
      <c r="P257" s="57">
        <f>[6]TCHAD!R11</f>
        <v>164</v>
      </c>
      <c r="Q257" s="57">
        <f>[6]TCHAD!S11</f>
        <v>167</v>
      </c>
      <c r="R257" s="57">
        <f>[6]TCHAD!T11</f>
        <v>160</v>
      </c>
      <c r="S257" s="57">
        <f>[6]TCHAD!U11</f>
        <v>190</v>
      </c>
      <c r="T257" s="57">
        <f>[6]TCHAD!V11</f>
        <v>163</v>
      </c>
      <c r="U257" s="57">
        <f>[6]TCHAD!W11</f>
        <v>160</v>
      </c>
      <c r="V257" s="57">
        <f>[6]TCHAD!X11</f>
        <v>160</v>
      </c>
      <c r="W257" s="57">
        <f>[6]TCHAD!Y11</f>
        <v>180</v>
      </c>
      <c r="X257" s="58">
        <f>[6]TCHAD!Z11</f>
        <v>180</v>
      </c>
      <c r="Y257" s="58">
        <f>[6]TCHAD!AA11</f>
        <v>180</v>
      </c>
      <c r="Z257" s="57">
        <f>[6]TCHAD!AB11</f>
        <v>215</v>
      </c>
      <c r="AA257" s="57">
        <f>[6]TCHAD!AC11</f>
        <v>215</v>
      </c>
      <c r="AB257" s="57">
        <v>214.833</v>
      </c>
      <c r="AC257" s="57">
        <v>214.833</v>
      </c>
      <c r="AD257" s="57">
        <v>214.833</v>
      </c>
      <c r="AE257" s="57">
        <f>[6]TCHAD!AH11</f>
        <v>240</v>
      </c>
      <c r="AF257" s="57">
        <v>240</v>
      </c>
      <c r="AG257" s="57">
        <v>240</v>
      </c>
      <c r="AH257" s="57">
        <v>240</v>
      </c>
      <c r="AI257" s="57">
        <v>240</v>
      </c>
      <c r="AJ257" s="58">
        <f>[6]TCHAD!AM11</f>
        <v>240</v>
      </c>
      <c r="AK257" s="58">
        <v>240</v>
      </c>
      <c r="AL257" s="58">
        <v>240</v>
      </c>
      <c r="AM257" s="58">
        <v>240</v>
      </c>
      <c r="AN257" s="58">
        <v>240</v>
      </c>
      <c r="AO257" s="58">
        <f>[6]TCHAD!AR11</f>
        <v>240</v>
      </c>
      <c r="AP257" s="58">
        <v>240</v>
      </c>
      <c r="AQ257" s="58">
        <v>240</v>
      </c>
      <c r="AR257" s="58">
        <v>240</v>
      </c>
      <c r="AS257" s="58">
        <f>[6]TCHAD!AV11</f>
        <v>240</v>
      </c>
      <c r="AT257" s="58">
        <v>240</v>
      </c>
      <c r="AU257" s="58">
        <v>220</v>
      </c>
      <c r="AV257" s="58">
        <v>220</v>
      </c>
      <c r="AW257" s="58">
        <v>220</v>
      </c>
      <c r="AX257" s="58">
        <f>[6]TCHAD!BA11</f>
        <v>220</v>
      </c>
      <c r="AY257" s="58"/>
      <c r="AZ257" s="58">
        <v>220</v>
      </c>
      <c r="BA257" s="58">
        <v>220</v>
      </c>
      <c r="BB257" s="58">
        <v>220</v>
      </c>
      <c r="BC257" s="58">
        <v>220</v>
      </c>
      <c r="BD257" s="58">
        <v>220</v>
      </c>
      <c r="BE257" s="58">
        <v>220</v>
      </c>
      <c r="BF257" s="58">
        <f>[6]TCHAD!BH11</f>
        <v>220</v>
      </c>
      <c r="BG257" s="58">
        <v>220</v>
      </c>
      <c r="BH257" s="58">
        <v>220</v>
      </c>
      <c r="BI257" s="58">
        <v>220</v>
      </c>
      <c r="BJ257" s="58">
        <v>220</v>
      </c>
      <c r="BK257" s="58">
        <v>220</v>
      </c>
      <c r="BL257" s="58">
        <v>220</v>
      </c>
      <c r="BM257" s="58">
        <v>220</v>
      </c>
      <c r="BN257" s="58">
        <v>220</v>
      </c>
      <c r="BO257" s="58">
        <f>[6]TCHAD!BQ11</f>
        <v>220</v>
      </c>
      <c r="BP257" s="58">
        <v>220</v>
      </c>
      <c r="BQ257" s="58">
        <v>220</v>
      </c>
      <c r="BR257" s="58">
        <v>220</v>
      </c>
      <c r="BS257" s="58">
        <v>220</v>
      </c>
      <c r="BT257" s="58">
        <v>220</v>
      </c>
      <c r="BU257" s="58">
        <v>220</v>
      </c>
      <c r="BV257" s="58">
        <v>220</v>
      </c>
      <c r="BW257" s="58">
        <v>220</v>
      </c>
      <c r="BX257" s="58">
        <v>220</v>
      </c>
      <c r="BY257" s="58">
        <v>220</v>
      </c>
      <c r="BZ257" s="57">
        <v>220</v>
      </c>
      <c r="CA257" s="58">
        <f>[6]TCHAD!CC11</f>
        <v>220</v>
      </c>
      <c r="CB257" s="58">
        <v>220</v>
      </c>
      <c r="CC257" s="58">
        <v>220</v>
      </c>
      <c r="CD257" s="58">
        <v>220</v>
      </c>
      <c r="CE257" s="58">
        <v>220</v>
      </c>
      <c r="CF257" s="58">
        <v>220</v>
      </c>
      <c r="CG257" s="58">
        <v>220</v>
      </c>
      <c r="CH257" s="58">
        <v>220</v>
      </c>
      <c r="CI257" s="58">
        <v>220</v>
      </c>
      <c r="CJ257" s="57">
        <v>220</v>
      </c>
      <c r="CK257" s="57">
        <v>220</v>
      </c>
      <c r="CL257" s="58">
        <f>[6]TCHAD!CN11</f>
        <v>220</v>
      </c>
      <c r="CM257" s="58">
        <v>220</v>
      </c>
      <c r="CN257" s="58">
        <v>220</v>
      </c>
      <c r="CO257" s="58">
        <v>220</v>
      </c>
      <c r="CP257" s="58">
        <v>220</v>
      </c>
      <c r="CQ257" s="58">
        <v>220</v>
      </c>
      <c r="CR257" s="58">
        <v>220</v>
      </c>
      <c r="CS257" s="58">
        <v>220</v>
      </c>
      <c r="CT257" s="58">
        <v>220</v>
      </c>
      <c r="CU257" s="58">
        <v>220</v>
      </c>
      <c r="CV257" s="58">
        <v>220</v>
      </c>
      <c r="CW257" s="58">
        <v>220</v>
      </c>
      <c r="CX257" s="58">
        <v>220</v>
      </c>
      <c r="CY257" s="58">
        <v>220</v>
      </c>
      <c r="CZ257" s="58">
        <v>220</v>
      </c>
      <c r="DA257" s="58">
        <f>[6]TCHAD!CZ11</f>
        <v>220</v>
      </c>
      <c r="DB257" s="57">
        <v>220</v>
      </c>
      <c r="DC257" s="57">
        <v>220</v>
      </c>
      <c r="DD257" s="57">
        <v>220</v>
      </c>
      <c r="DE257" s="57">
        <v>220</v>
      </c>
      <c r="DF257" s="57">
        <v>220</v>
      </c>
      <c r="DG257" s="57">
        <v>220</v>
      </c>
      <c r="DH257" s="57">
        <v>220</v>
      </c>
      <c r="DI257" s="57">
        <v>220</v>
      </c>
      <c r="DJ257" s="57">
        <v>220</v>
      </c>
      <c r="DK257" s="57">
        <v>220</v>
      </c>
      <c r="DL257" s="57">
        <v>220</v>
      </c>
      <c r="DM257" s="57">
        <v>220</v>
      </c>
      <c r="DN257" s="59">
        <f>[6]TCHAD!DM11</f>
        <v>220</v>
      </c>
      <c r="DO257" s="57">
        <v>220</v>
      </c>
      <c r="DP257" s="57">
        <v>220</v>
      </c>
      <c r="DQ257" s="57">
        <v>220</v>
      </c>
      <c r="DR257" s="57">
        <v>220</v>
      </c>
      <c r="DS257" s="57">
        <v>220</v>
      </c>
      <c r="DT257" s="57">
        <v>220</v>
      </c>
      <c r="DU257" s="57">
        <v>220</v>
      </c>
      <c r="DV257" s="60">
        <f>[6]TCHAD!DW11</f>
        <v>220</v>
      </c>
      <c r="DW257" s="61">
        <f>[6]TCHAD!DX11</f>
        <v>220</v>
      </c>
      <c r="DX257" s="62">
        <f>[6]TCHAD!DY11</f>
        <v>220</v>
      </c>
      <c r="DZ257" s="57">
        <f>[6]TCHAD!EA11</f>
        <v>220</v>
      </c>
      <c r="EC257" s="57">
        <f>[6]TCHAD!ED11</f>
        <v>220</v>
      </c>
      <c r="EF257" s="57">
        <f>[6]TCHAD!EG11</f>
        <v>220</v>
      </c>
      <c r="EI257" s="57">
        <f>[6]TCHAD!EJ11</f>
        <v>220</v>
      </c>
      <c r="EL257" s="57">
        <f>[6]TCHAD!EM11</f>
        <v>220</v>
      </c>
      <c r="EO257" s="57">
        <f>[6]TCHAD!EP11</f>
        <v>220</v>
      </c>
    </row>
    <row r="258" spans="1:145" ht="8.15" customHeight="1" x14ac:dyDescent="0.35">
      <c r="A258" s="12" t="s">
        <v>1</v>
      </c>
      <c r="B258" s="150" t="s">
        <v>1</v>
      </c>
      <c r="C258" s="150" t="s">
        <v>1</v>
      </c>
      <c r="D258" s="150" t="s">
        <v>1</v>
      </c>
      <c r="E258" s="150" t="s">
        <v>1</v>
      </c>
      <c r="F258" s="150" t="s">
        <v>1</v>
      </c>
      <c r="G258" s="150" t="s">
        <v>1</v>
      </c>
      <c r="H258" s="150" t="s">
        <v>1</v>
      </c>
      <c r="I258" s="150" t="s">
        <v>1</v>
      </c>
      <c r="J258" s="150" t="s">
        <v>1</v>
      </c>
      <c r="K258" s="150" t="s">
        <v>1</v>
      </c>
      <c r="L258" s="150" t="s">
        <v>1</v>
      </c>
      <c r="M258" s="150" t="s">
        <v>1</v>
      </c>
      <c r="N258" s="150" t="s">
        <v>1</v>
      </c>
      <c r="O258" s="150" t="s">
        <v>1</v>
      </c>
      <c r="P258" s="150" t="s">
        <v>1</v>
      </c>
      <c r="Q258" s="150" t="s">
        <v>1</v>
      </c>
      <c r="R258" s="150" t="s">
        <v>1</v>
      </c>
      <c r="S258" s="150" t="s">
        <v>1</v>
      </c>
      <c r="T258" s="150" t="s">
        <v>1</v>
      </c>
      <c r="U258" s="150" t="s">
        <v>1</v>
      </c>
      <c r="V258" s="109" t="s">
        <v>1</v>
      </c>
      <c r="W258" s="109" t="s">
        <v>1</v>
      </c>
      <c r="X258" s="110" t="s">
        <v>1</v>
      </c>
      <c r="Y258" s="110" t="s">
        <v>1</v>
      </c>
      <c r="Z258" s="109" t="s">
        <v>1</v>
      </c>
      <c r="AA258" s="109" t="s">
        <v>1</v>
      </c>
      <c r="AB258" s="109" t="s">
        <v>1</v>
      </c>
      <c r="AC258" s="109" t="s">
        <v>1</v>
      </c>
      <c r="AD258" s="109" t="s">
        <v>1</v>
      </c>
      <c r="AE258" s="109" t="s">
        <v>1</v>
      </c>
      <c r="AF258" s="109" t="s">
        <v>1</v>
      </c>
      <c r="AG258" s="109" t="s">
        <v>1</v>
      </c>
      <c r="AH258" s="109" t="s">
        <v>1</v>
      </c>
      <c r="AI258" s="109" t="s">
        <v>1</v>
      </c>
      <c r="AJ258" s="110" t="s">
        <v>1</v>
      </c>
      <c r="AK258" s="110" t="s">
        <v>1</v>
      </c>
      <c r="AL258" s="110" t="s">
        <v>1</v>
      </c>
      <c r="AM258" s="110" t="s">
        <v>1</v>
      </c>
      <c r="AN258" s="110" t="s">
        <v>1</v>
      </c>
      <c r="AO258" s="110" t="s">
        <v>1</v>
      </c>
      <c r="AP258" s="110" t="s">
        <v>1</v>
      </c>
      <c r="AQ258" s="110" t="s">
        <v>1</v>
      </c>
      <c r="AR258" s="110" t="s">
        <v>1</v>
      </c>
      <c r="AS258" s="110" t="s">
        <v>1</v>
      </c>
      <c r="AT258" s="110" t="s">
        <v>1</v>
      </c>
      <c r="AU258" s="110" t="s">
        <v>1</v>
      </c>
      <c r="AV258" s="110" t="s">
        <v>1</v>
      </c>
      <c r="AW258" s="110" t="s">
        <v>1</v>
      </c>
      <c r="AX258" s="110" t="s">
        <v>1</v>
      </c>
      <c r="AY258" s="110"/>
      <c r="AZ258" s="110" t="s">
        <v>1</v>
      </c>
      <c r="BA258" s="110" t="s">
        <v>1</v>
      </c>
      <c r="BB258" s="110" t="s">
        <v>1</v>
      </c>
      <c r="BC258" s="110" t="s">
        <v>1</v>
      </c>
      <c r="BD258" s="110" t="s">
        <v>1</v>
      </c>
      <c r="BE258" s="110" t="s">
        <v>1</v>
      </c>
      <c r="BF258" s="110" t="s">
        <v>1</v>
      </c>
      <c r="BG258" s="110" t="s">
        <v>1</v>
      </c>
      <c r="BH258" s="110" t="s">
        <v>1</v>
      </c>
      <c r="BI258" s="110" t="s">
        <v>1</v>
      </c>
      <c r="BJ258" s="110" t="s">
        <v>1</v>
      </c>
      <c r="BK258" s="110" t="s">
        <v>1</v>
      </c>
      <c r="BL258" s="110" t="s">
        <v>1</v>
      </c>
      <c r="BM258" s="110" t="s">
        <v>1</v>
      </c>
      <c r="BN258" s="110" t="s">
        <v>1</v>
      </c>
      <c r="BO258" s="110" t="s">
        <v>1</v>
      </c>
      <c r="BP258" s="110" t="s">
        <v>1</v>
      </c>
      <c r="BQ258" s="110" t="s">
        <v>1</v>
      </c>
      <c r="BR258" s="110" t="s">
        <v>1</v>
      </c>
      <c r="BS258" s="110" t="s">
        <v>1</v>
      </c>
      <c r="BT258" s="110" t="s">
        <v>1</v>
      </c>
      <c r="BU258" s="110" t="s">
        <v>1</v>
      </c>
      <c r="BV258" s="110" t="s">
        <v>1</v>
      </c>
      <c r="BW258" s="110" t="s">
        <v>1</v>
      </c>
      <c r="BX258" s="110" t="s">
        <v>1</v>
      </c>
      <c r="BY258" s="110" t="s">
        <v>1</v>
      </c>
      <c r="BZ258" s="109" t="s">
        <v>1</v>
      </c>
      <c r="CA258" s="110" t="s">
        <v>1</v>
      </c>
      <c r="CB258" s="110" t="s">
        <v>1</v>
      </c>
      <c r="CC258" s="110" t="s">
        <v>1</v>
      </c>
      <c r="CD258" s="110" t="s">
        <v>1</v>
      </c>
      <c r="CE258" s="110" t="s">
        <v>1</v>
      </c>
      <c r="CF258" s="110" t="s">
        <v>1</v>
      </c>
      <c r="CG258" s="110" t="s">
        <v>1</v>
      </c>
      <c r="CH258" s="110" t="s">
        <v>1</v>
      </c>
      <c r="CI258" s="110" t="s">
        <v>1</v>
      </c>
      <c r="CJ258" s="109" t="s">
        <v>1</v>
      </c>
      <c r="CK258" s="109" t="s">
        <v>1</v>
      </c>
      <c r="CL258" s="110" t="s">
        <v>1</v>
      </c>
      <c r="CM258" s="110" t="s">
        <v>1</v>
      </c>
      <c r="CN258" s="110" t="s">
        <v>1</v>
      </c>
      <c r="CO258" s="110" t="s">
        <v>1</v>
      </c>
      <c r="CP258" s="110" t="s">
        <v>1</v>
      </c>
      <c r="CQ258" s="110" t="s">
        <v>1</v>
      </c>
      <c r="CR258" s="110" t="s">
        <v>1</v>
      </c>
      <c r="CS258" s="110" t="s">
        <v>1</v>
      </c>
      <c r="CT258" s="110" t="s">
        <v>1</v>
      </c>
      <c r="CU258" s="110" t="s">
        <v>1</v>
      </c>
      <c r="CV258" s="110" t="s">
        <v>1</v>
      </c>
      <c r="CW258" s="110" t="s">
        <v>1</v>
      </c>
      <c r="CX258" s="110" t="s">
        <v>1</v>
      </c>
      <c r="CY258" s="110" t="s">
        <v>1</v>
      </c>
      <c r="CZ258" s="110" t="s">
        <v>1</v>
      </c>
      <c r="DA258" s="110" t="s">
        <v>1</v>
      </c>
      <c r="DB258" s="109" t="s">
        <v>1</v>
      </c>
      <c r="DC258" s="109" t="s">
        <v>1</v>
      </c>
      <c r="DD258" s="109" t="s">
        <v>1</v>
      </c>
      <c r="DE258" s="109" t="s">
        <v>1</v>
      </c>
      <c r="DF258" s="109" t="s">
        <v>1</v>
      </c>
      <c r="DG258" s="109" t="s">
        <v>1</v>
      </c>
      <c r="DH258" s="109" t="s">
        <v>1</v>
      </c>
      <c r="DI258" s="109" t="s">
        <v>1</v>
      </c>
      <c r="DJ258" s="109" t="s">
        <v>1</v>
      </c>
      <c r="DK258" s="109" t="s">
        <v>1</v>
      </c>
      <c r="DL258" s="109" t="s">
        <v>1</v>
      </c>
      <c r="DM258" s="109" t="s">
        <v>1</v>
      </c>
      <c r="DN258" s="111" t="s">
        <v>1</v>
      </c>
      <c r="DO258" s="109" t="s">
        <v>1</v>
      </c>
      <c r="DP258" s="109" t="s">
        <v>1</v>
      </c>
      <c r="DQ258" s="109" t="s">
        <v>1</v>
      </c>
      <c r="DR258" s="109" t="s">
        <v>1</v>
      </c>
      <c r="DS258" s="109" t="s">
        <v>1</v>
      </c>
      <c r="DT258" s="109" t="s">
        <v>1</v>
      </c>
      <c r="DU258" s="109" t="s">
        <v>1</v>
      </c>
      <c r="DV258" s="112" t="s">
        <v>1</v>
      </c>
      <c r="DW258" s="113" t="s">
        <v>1</v>
      </c>
      <c r="DX258" s="114" t="s">
        <v>1</v>
      </c>
      <c r="DZ258" s="109" t="s">
        <v>1</v>
      </c>
      <c r="EC258" s="109" t="s">
        <v>1</v>
      </c>
      <c r="EF258" s="109" t="s">
        <v>1</v>
      </c>
      <c r="EI258" s="109" t="s">
        <v>1</v>
      </c>
      <c r="EL258" s="109" t="s">
        <v>1</v>
      </c>
      <c r="EO258" s="109" t="s">
        <v>1</v>
      </c>
    </row>
    <row r="259" spans="1:145" ht="15.5" x14ac:dyDescent="0.35">
      <c r="A259" s="56" t="s">
        <v>149</v>
      </c>
      <c r="B259" s="115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</row>
    <row r="260" spans="1:145" ht="15.5" x14ac:dyDescent="0.35">
      <c r="A260" s="116"/>
      <c r="B260" s="115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</row>
    <row r="261" spans="1:145" ht="15.5" x14ac:dyDescent="0.35">
      <c r="A261" s="56"/>
      <c r="B261" s="115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</row>
    <row r="262" spans="1:145" ht="15.5" x14ac:dyDescent="0.35">
      <c r="A262" s="56"/>
      <c r="B262" s="115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</row>
    <row r="263" spans="1:145" ht="15.5" x14ac:dyDescent="0.35">
      <c r="A263" s="27"/>
      <c r="B263" s="115"/>
      <c r="C263" s="27"/>
      <c r="D263" s="27"/>
      <c r="E263" s="56"/>
      <c r="F263" s="27"/>
      <c r="G263" s="27"/>
      <c r="I263" s="56"/>
      <c r="L263" s="27"/>
      <c r="N263" s="27"/>
      <c r="O263" s="27"/>
      <c r="P263" s="27"/>
      <c r="Q263" s="27"/>
    </row>
    <row r="264" spans="1:145" ht="15.5" x14ac:dyDescent="0.35">
      <c r="A264" s="27"/>
      <c r="B264" s="115"/>
      <c r="C264" s="27"/>
      <c r="D264" s="27"/>
      <c r="E264" s="56"/>
      <c r="F264" s="27"/>
      <c r="G264" s="27"/>
      <c r="I264" s="56"/>
      <c r="L264" s="27"/>
      <c r="N264" s="27"/>
      <c r="O264" s="27"/>
      <c r="P264" s="27"/>
      <c r="Q264" s="27"/>
      <c r="Y264" s="56" t="s">
        <v>150</v>
      </c>
    </row>
    <row r="265" spans="1:145" ht="15.5" x14ac:dyDescent="0.35">
      <c r="A265" s="27"/>
      <c r="B265" s="115"/>
      <c r="C265" s="27"/>
      <c r="D265" s="27"/>
      <c r="E265" s="117"/>
      <c r="F265" s="119"/>
      <c r="G265" s="27"/>
      <c r="I265" s="118"/>
      <c r="L265" s="27"/>
      <c r="N265" s="27"/>
      <c r="O265" s="27"/>
      <c r="P265" s="27"/>
      <c r="Q265" s="27"/>
      <c r="Y265" s="118">
        <f ca="1">NOW()</f>
        <v>45628.398694444448</v>
      </c>
    </row>
    <row r="266" spans="1:145" ht="15.5" x14ac:dyDescent="0.35">
      <c r="A266" s="27"/>
      <c r="B266" s="115"/>
      <c r="C266" s="27"/>
      <c r="D266" s="27"/>
      <c r="E266" s="117"/>
      <c r="F266" s="119"/>
      <c r="G266" s="27"/>
      <c r="I266" s="151"/>
      <c r="L266" s="27"/>
      <c r="N266" s="27"/>
      <c r="O266" s="27"/>
      <c r="P266" s="27"/>
      <c r="Q266" s="27"/>
      <c r="Y266" s="151">
        <f ca="1">NOW()</f>
        <v>45628.398694444448</v>
      </c>
    </row>
    <row r="267" spans="1:145" ht="8.15" customHeight="1" x14ac:dyDescent="0.35">
      <c r="A267" s="12" t="s">
        <v>1</v>
      </c>
      <c r="B267" s="12" t="s">
        <v>1</v>
      </c>
      <c r="C267" s="12" t="s">
        <v>1</v>
      </c>
      <c r="D267" s="12" t="s">
        <v>1</v>
      </c>
      <c r="E267" s="12" t="s">
        <v>1</v>
      </c>
      <c r="F267" s="12" t="s">
        <v>1</v>
      </c>
      <c r="G267" s="12" t="s">
        <v>1</v>
      </c>
      <c r="H267" s="12" t="s">
        <v>1</v>
      </c>
      <c r="I267" s="12" t="s">
        <v>1</v>
      </c>
      <c r="J267" s="12" t="s">
        <v>1</v>
      </c>
      <c r="K267" s="12" t="s">
        <v>1</v>
      </c>
      <c r="L267" s="12" t="s">
        <v>1</v>
      </c>
      <c r="M267" s="12" t="s">
        <v>1</v>
      </c>
      <c r="N267" s="12" t="s">
        <v>1</v>
      </c>
      <c r="O267" s="12" t="s">
        <v>1</v>
      </c>
      <c r="P267" s="12" t="s">
        <v>1</v>
      </c>
      <c r="Q267" s="12" t="str">
        <f>+Q$4</f>
        <v>-</v>
      </c>
      <c r="R267" s="12" t="str">
        <f>+R$4</f>
        <v>-</v>
      </c>
      <c r="S267" s="12" t="str">
        <f>+S$4</f>
        <v>-</v>
      </c>
      <c r="T267" s="12" t="str">
        <f>+T$4</f>
        <v>-</v>
      </c>
      <c r="U267" s="12" t="s">
        <v>1</v>
      </c>
      <c r="V267" s="12" t="s">
        <v>1</v>
      </c>
      <c r="W267" s="12" t="s">
        <v>1</v>
      </c>
      <c r="X267" s="13" t="s">
        <v>1</v>
      </c>
      <c r="Y267" s="13" t="s">
        <v>1</v>
      </c>
      <c r="Z267" s="12" t="s">
        <v>1</v>
      </c>
      <c r="AA267" s="12" t="s">
        <v>1</v>
      </c>
      <c r="AB267" s="12" t="s">
        <v>1</v>
      </c>
      <c r="AC267" s="12" t="s">
        <v>1</v>
      </c>
      <c r="AD267" s="12" t="s">
        <v>1</v>
      </c>
      <c r="AE267" s="12" t="s">
        <v>1</v>
      </c>
      <c r="AF267" s="12" t="s">
        <v>1</v>
      </c>
      <c r="AG267" s="12" t="s">
        <v>1</v>
      </c>
      <c r="AH267" s="12" t="s">
        <v>1</v>
      </c>
      <c r="AI267" s="12" t="s">
        <v>1</v>
      </c>
      <c r="AJ267" s="13" t="s">
        <v>1</v>
      </c>
      <c r="AK267" s="13" t="s">
        <v>1</v>
      </c>
      <c r="AL267" s="13" t="s">
        <v>1</v>
      </c>
      <c r="AM267" s="13" t="s">
        <v>1</v>
      </c>
      <c r="AN267" s="13" t="s">
        <v>1</v>
      </c>
      <c r="AO267" s="13" t="s">
        <v>1</v>
      </c>
      <c r="AP267" s="13" t="s">
        <v>1</v>
      </c>
      <c r="AQ267" s="13" t="s">
        <v>1</v>
      </c>
      <c r="AR267" s="13" t="s">
        <v>1</v>
      </c>
      <c r="AS267" s="13" t="s">
        <v>1</v>
      </c>
      <c r="AT267" s="13" t="s">
        <v>1</v>
      </c>
      <c r="AU267" s="13" t="s">
        <v>1</v>
      </c>
      <c r="AV267" s="13" t="s">
        <v>1</v>
      </c>
      <c r="AW267" s="13" t="s">
        <v>1</v>
      </c>
      <c r="AX267" s="13" t="s">
        <v>1</v>
      </c>
      <c r="AY267" s="13"/>
      <c r="AZ267" s="13" t="s">
        <v>1</v>
      </c>
      <c r="BA267" s="13" t="s">
        <v>1</v>
      </c>
      <c r="BB267" s="13" t="s">
        <v>1</v>
      </c>
      <c r="BC267" s="13" t="s">
        <v>1</v>
      </c>
      <c r="BD267" s="13" t="s">
        <v>1</v>
      </c>
      <c r="BE267" s="13" t="s">
        <v>1</v>
      </c>
      <c r="BF267" s="13" t="s">
        <v>1</v>
      </c>
      <c r="BG267" s="13" t="s">
        <v>1</v>
      </c>
      <c r="BH267" s="13" t="s">
        <v>1</v>
      </c>
      <c r="BI267" s="13" t="s">
        <v>1</v>
      </c>
      <c r="BJ267" s="13" t="s">
        <v>1</v>
      </c>
      <c r="BK267" s="13" t="s">
        <v>1</v>
      </c>
      <c r="BL267" s="13" t="s">
        <v>1</v>
      </c>
      <c r="BM267" s="13" t="s">
        <v>1</v>
      </c>
      <c r="BN267" s="13" t="s">
        <v>1</v>
      </c>
      <c r="BO267" s="13" t="s">
        <v>1</v>
      </c>
      <c r="BP267" s="13" t="s">
        <v>1</v>
      </c>
      <c r="BQ267" s="13" t="s">
        <v>1</v>
      </c>
      <c r="BR267" s="13" t="s">
        <v>1</v>
      </c>
      <c r="BS267" s="13" t="s">
        <v>1</v>
      </c>
      <c r="BT267" s="13" t="s">
        <v>1</v>
      </c>
      <c r="BU267" s="13" t="s">
        <v>1</v>
      </c>
      <c r="BV267" s="13" t="s">
        <v>1</v>
      </c>
      <c r="BW267" s="13" t="s">
        <v>1</v>
      </c>
      <c r="BX267" s="13" t="s">
        <v>1</v>
      </c>
      <c r="BY267" s="13" t="s">
        <v>1</v>
      </c>
      <c r="BZ267" s="12" t="s">
        <v>1</v>
      </c>
      <c r="CA267" s="13" t="s">
        <v>1</v>
      </c>
      <c r="CB267" s="13" t="s">
        <v>1</v>
      </c>
      <c r="CC267" s="13" t="s">
        <v>1</v>
      </c>
      <c r="CD267" s="13" t="s">
        <v>1</v>
      </c>
      <c r="CE267" s="13" t="s">
        <v>1</v>
      </c>
      <c r="CF267" s="13" t="s">
        <v>1</v>
      </c>
      <c r="CG267" s="13" t="s">
        <v>1</v>
      </c>
      <c r="CH267" s="13" t="s">
        <v>1</v>
      </c>
      <c r="CI267" s="13" t="s">
        <v>1</v>
      </c>
      <c r="CJ267" s="12" t="s">
        <v>1</v>
      </c>
      <c r="CK267" s="12" t="s">
        <v>1</v>
      </c>
      <c r="CL267" s="13" t="s">
        <v>1</v>
      </c>
      <c r="CM267" s="13" t="s">
        <v>1</v>
      </c>
      <c r="CN267" s="13" t="s">
        <v>1</v>
      </c>
      <c r="CO267" s="13" t="s">
        <v>1</v>
      </c>
      <c r="CP267" s="13" t="s">
        <v>1</v>
      </c>
      <c r="CQ267" s="13" t="s">
        <v>1</v>
      </c>
      <c r="CR267" s="13" t="s">
        <v>1</v>
      </c>
      <c r="CS267" s="13" t="s">
        <v>1</v>
      </c>
      <c r="CT267" s="13" t="s">
        <v>1</v>
      </c>
      <c r="CU267" s="13" t="s">
        <v>1</v>
      </c>
      <c r="CV267" s="13" t="s">
        <v>1</v>
      </c>
      <c r="CW267" s="13" t="s">
        <v>1</v>
      </c>
      <c r="CX267" s="13" t="s">
        <v>1</v>
      </c>
      <c r="CY267" s="13" t="s">
        <v>1</v>
      </c>
      <c r="CZ267" s="13" t="s">
        <v>1</v>
      </c>
      <c r="DA267" s="13" t="s">
        <v>1</v>
      </c>
      <c r="DB267" s="12" t="s">
        <v>1</v>
      </c>
      <c r="DC267" s="12" t="s">
        <v>1</v>
      </c>
      <c r="DD267" s="12" t="s">
        <v>1</v>
      </c>
      <c r="DE267" s="12" t="s">
        <v>1</v>
      </c>
      <c r="DF267" s="12" t="s">
        <v>1</v>
      </c>
      <c r="DG267" s="12" t="s">
        <v>1</v>
      </c>
      <c r="DH267" s="12" t="s">
        <v>1</v>
      </c>
      <c r="DI267" s="12" t="s">
        <v>1</v>
      </c>
      <c r="DJ267" s="12" t="s">
        <v>1</v>
      </c>
      <c r="DK267" s="12" t="s">
        <v>1</v>
      </c>
      <c r="DL267" s="12" t="s">
        <v>1</v>
      </c>
      <c r="DM267" s="12" t="s">
        <v>1</v>
      </c>
      <c r="DN267" s="23" t="s">
        <v>1</v>
      </c>
      <c r="DO267" s="12" t="s">
        <v>1</v>
      </c>
      <c r="DP267" s="12" t="s">
        <v>1</v>
      </c>
      <c r="DQ267" s="12" t="s">
        <v>1</v>
      </c>
      <c r="DR267" s="12" t="s">
        <v>1</v>
      </c>
      <c r="DS267" s="12" t="s">
        <v>1</v>
      </c>
      <c r="DT267" s="12" t="s">
        <v>1</v>
      </c>
      <c r="DU267" s="12" t="s">
        <v>1</v>
      </c>
      <c r="DV267" s="24" t="s">
        <v>1</v>
      </c>
      <c r="DW267" s="25" t="s">
        <v>1</v>
      </c>
      <c r="DX267" s="26" t="s">
        <v>1</v>
      </c>
      <c r="DZ267" s="12" t="s">
        <v>1</v>
      </c>
      <c r="EC267" s="12" t="s">
        <v>1</v>
      </c>
      <c r="EF267" s="12" t="s">
        <v>1</v>
      </c>
      <c r="EI267" s="12" t="s">
        <v>1</v>
      </c>
      <c r="EL267" s="12" t="s">
        <v>1</v>
      </c>
      <c r="EO267" s="12" t="s">
        <v>1</v>
      </c>
    </row>
    <row r="268" spans="1:145" ht="15.5" x14ac:dyDescent="0.35">
      <c r="A268" s="14"/>
      <c r="B268" s="14" t="s">
        <v>2</v>
      </c>
      <c r="C268" s="14" t="s">
        <v>3</v>
      </c>
      <c r="D268" s="14" t="s">
        <v>4</v>
      </c>
      <c r="E268" s="14" t="s">
        <v>5</v>
      </c>
      <c r="F268" s="14" t="s">
        <v>6</v>
      </c>
      <c r="G268" s="14" t="s">
        <v>7</v>
      </c>
      <c r="H268" s="14" t="s">
        <v>8</v>
      </c>
      <c r="I268" s="14" t="s">
        <v>9</v>
      </c>
      <c r="J268" s="14" t="s">
        <v>10</v>
      </c>
      <c r="K268" s="15">
        <v>1996</v>
      </c>
      <c r="L268" s="15">
        <v>1997</v>
      </c>
      <c r="M268" s="16">
        <v>1998</v>
      </c>
      <c r="N268" s="16">
        <v>1999</v>
      </c>
      <c r="O268" s="16">
        <v>2000</v>
      </c>
      <c r="P268" s="16">
        <v>2001</v>
      </c>
      <c r="Q268" s="16">
        <v>2002</v>
      </c>
      <c r="R268" s="16">
        <v>2003</v>
      </c>
      <c r="S268" s="16">
        <v>2004</v>
      </c>
      <c r="T268" s="16">
        <v>2005</v>
      </c>
      <c r="U268" s="16">
        <v>2006</v>
      </c>
      <c r="V268" s="16">
        <v>2007</v>
      </c>
      <c r="W268" s="16">
        <v>2008</v>
      </c>
      <c r="X268" s="17">
        <v>2009</v>
      </c>
      <c r="Y268" s="17">
        <v>2010</v>
      </c>
      <c r="Z268" s="16">
        <f>Z5</f>
        <v>2011</v>
      </c>
      <c r="AA268" s="16">
        <v>2012</v>
      </c>
      <c r="AB268" s="16">
        <v>2013</v>
      </c>
      <c r="AC268" s="16">
        <v>2013</v>
      </c>
      <c r="AD268" s="16">
        <v>2013</v>
      </c>
      <c r="AE268" s="16">
        <v>2013</v>
      </c>
      <c r="AF268" s="16">
        <v>2014</v>
      </c>
      <c r="AG268" s="16">
        <v>2014</v>
      </c>
      <c r="AH268" s="16">
        <v>2014</v>
      </c>
      <c r="AI268" s="16">
        <v>2014</v>
      </c>
      <c r="AJ268" s="17">
        <v>2014</v>
      </c>
      <c r="AK268" s="17">
        <v>2015</v>
      </c>
      <c r="AL268" s="17">
        <v>2015</v>
      </c>
      <c r="AM268" s="17">
        <v>2015</v>
      </c>
      <c r="AN268" s="17">
        <v>2015</v>
      </c>
      <c r="AO268" s="17">
        <f>+AO$5</f>
        <v>2015</v>
      </c>
      <c r="AP268" s="17">
        <v>2016</v>
      </c>
      <c r="AQ268" s="17">
        <v>2016</v>
      </c>
      <c r="AR268" s="17">
        <v>2016</v>
      </c>
      <c r="AS268" s="17">
        <f>+AS$5</f>
        <v>2016</v>
      </c>
      <c r="AT268" s="17">
        <v>2017</v>
      </c>
      <c r="AU268" s="17">
        <v>2017</v>
      </c>
      <c r="AV268" s="17">
        <v>2017</v>
      </c>
      <c r="AW268" s="17">
        <v>2017</v>
      </c>
      <c r="AX268" s="17">
        <f>+AX$5</f>
        <v>2017</v>
      </c>
      <c r="AY268" s="17"/>
      <c r="AZ268" s="17">
        <v>2018</v>
      </c>
      <c r="BA268" s="17">
        <v>2018</v>
      </c>
      <c r="BB268" s="17">
        <v>2018</v>
      </c>
      <c r="BC268" s="17">
        <v>2018</v>
      </c>
      <c r="BD268" s="17">
        <v>2018</v>
      </c>
      <c r="BE268" s="17">
        <v>2018</v>
      </c>
      <c r="BF268" s="17">
        <f>+BF$5</f>
        <v>2018</v>
      </c>
      <c r="BG268" s="17">
        <v>2019</v>
      </c>
      <c r="BH268" s="17">
        <v>2019</v>
      </c>
      <c r="BI268" s="17">
        <v>2019</v>
      </c>
      <c r="BJ268" s="17">
        <v>2019</v>
      </c>
      <c r="BK268" s="17">
        <v>2019</v>
      </c>
      <c r="BL268" s="17">
        <v>2019</v>
      </c>
      <c r="BM268" s="17">
        <v>2019</v>
      </c>
      <c r="BN268" s="17">
        <v>2019</v>
      </c>
      <c r="BO268" s="17">
        <f>+BO$5</f>
        <v>2019</v>
      </c>
      <c r="BP268" s="17">
        <v>2020</v>
      </c>
      <c r="BQ268" s="17">
        <v>2020</v>
      </c>
      <c r="BR268" s="17">
        <v>2020</v>
      </c>
      <c r="BS268" s="17">
        <v>2020</v>
      </c>
      <c r="BT268" s="17">
        <v>2020</v>
      </c>
      <c r="BU268" s="17">
        <v>2020</v>
      </c>
      <c r="BV268" s="17">
        <v>2020</v>
      </c>
      <c r="BW268" s="17">
        <v>2020</v>
      </c>
      <c r="BX268" s="17">
        <v>2020</v>
      </c>
      <c r="BY268" s="17">
        <v>2020</v>
      </c>
      <c r="BZ268" s="16">
        <v>2020</v>
      </c>
      <c r="CA268" s="17">
        <f>+CA$5</f>
        <v>2020</v>
      </c>
      <c r="CB268" s="17">
        <v>2021</v>
      </c>
      <c r="CC268" s="17">
        <v>2021</v>
      </c>
      <c r="CD268" s="17">
        <v>2021</v>
      </c>
      <c r="CE268" s="17">
        <v>2021</v>
      </c>
      <c r="CF268" s="17">
        <v>2021</v>
      </c>
      <c r="CG268" s="17">
        <v>2021</v>
      </c>
      <c r="CH268" s="17">
        <v>2021</v>
      </c>
      <c r="CI268" s="17">
        <v>2021</v>
      </c>
      <c r="CJ268" s="16">
        <v>2021</v>
      </c>
      <c r="CK268" s="16">
        <v>2021</v>
      </c>
      <c r="CL268" s="17">
        <f>+CL$5</f>
        <v>2021</v>
      </c>
      <c r="CM268" s="17">
        <v>2022</v>
      </c>
      <c r="CN268" s="17">
        <v>2022</v>
      </c>
      <c r="CO268" s="17">
        <v>2022</v>
      </c>
      <c r="CP268" s="17">
        <v>2022</v>
      </c>
      <c r="CQ268" s="17">
        <v>2022</v>
      </c>
      <c r="CR268" s="17">
        <v>2022</v>
      </c>
      <c r="CS268" s="17">
        <v>2022</v>
      </c>
      <c r="CT268" s="17">
        <v>2022</v>
      </c>
      <c r="CU268" s="17">
        <v>2022</v>
      </c>
      <c r="CV268" s="17">
        <v>2022</v>
      </c>
      <c r="CW268" s="17">
        <v>2022</v>
      </c>
      <c r="CX268" s="17">
        <v>2022</v>
      </c>
      <c r="CY268" s="17">
        <v>2022</v>
      </c>
      <c r="CZ268" s="17">
        <v>2022</v>
      </c>
      <c r="DA268" s="17">
        <f t="shared" ref="DA268:DN268" si="126">+DA$5</f>
        <v>2022</v>
      </c>
      <c r="DB268" s="16">
        <v>2023</v>
      </c>
      <c r="DC268" s="16">
        <v>2023</v>
      </c>
      <c r="DD268" s="16">
        <v>2023</v>
      </c>
      <c r="DE268" s="16">
        <v>2023</v>
      </c>
      <c r="DF268" s="16">
        <v>2023</v>
      </c>
      <c r="DG268" s="16">
        <v>2023</v>
      </c>
      <c r="DH268" s="16">
        <v>2023</v>
      </c>
      <c r="DI268" s="16">
        <v>2023</v>
      </c>
      <c r="DJ268" s="16">
        <v>2023</v>
      </c>
      <c r="DK268" s="16">
        <v>2023</v>
      </c>
      <c r="DL268" s="16">
        <v>2023</v>
      </c>
      <c r="DM268" s="16">
        <v>2023</v>
      </c>
      <c r="DN268" s="19">
        <f t="shared" si="126"/>
        <v>2023</v>
      </c>
      <c r="DO268" s="16">
        <v>2023</v>
      </c>
      <c r="DP268" s="16">
        <v>2024</v>
      </c>
      <c r="DQ268" s="16">
        <v>2024</v>
      </c>
      <c r="DR268" s="16">
        <v>2024</v>
      </c>
      <c r="DS268" s="16">
        <v>2024</v>
      </c>
      <c r="DT268" s="16">
        <v>2024</v>
      </c>
      <c r="DU268" s="16">
        <v>2024</v>
      </c>
      <c r="DV268" s="20">
        <f>+DV$5</f>
        <v>2024</v>
      </c>
      <c r="DW268" s="21">
        <f>+DW$5</f>
        <v>2024</v>
      </c>
      <c r="DX268" s="22">
        <f>+DX$5</f>
        <v>2024</v>
      </c>
      <c r="DZ268" s="16">
        <f>+DZ$5</f>
        <v>2025</v>
      </c>
      <c r="EC268" s="16">
        <f>+EC$5</f>
        <v>2026</v>
      </c>
      <c r="EF268" s="16">
        <f>+EF$5</f>
        <v>2027</v>
      </c>
      <c r="EI268" s="16">
        <f>+EI$5</f>
        <v>2028</v>
      </c>
      <c r="EL268" s="16">
        <f>+EL$5</f>
        <v>2029</v>
      </c>
      <c r="EO268" s="16">
        <f>+EO$5</f>
        <v>2030</v>
      </c>
    </row>
    <row r="269" spans="1:145" ht="8.15" customHeight="1" x14ac:dyDescent="0.35">
      <c r="A269" s="12" t="s">
        <v>1</v>
      </c>
      <c r="B269" s="12" t="s">
        <v>1</v>
      </c>
      <c r="C269" s="12" t="s">
        <v>1</v>
      </c>
      <c r="D269" s="12" t="s">
        <v>1</v>
      </c>
      <c r="E269" s="12" t="s">
        <v>1</v>
      </c>
      <c r="F269" s="12" t="s">
        <v>1</v>
      </c>
      <c r="G269" s="12" t="s">
        <v>1</v>
      </c>
      <c r="H269" s="12" t="s">
        <v>1</v>
      </c>
      <c r="I269" s="12" t="s">
        <v>1</v>
      </c>
      <c r="J269" s="12" t="s">
        <v>1</v>
      </c>
      <c r="K269" s="12" t="s">
        <v>1</v>
      </c>
      <c r="L269" s="12" t="s">
        <v>1</v>
      </c>
      <c r="M269" s="12" t="s">
        <v>1</v>
      </c>
      <c r="N269" s="12" t="s">
        <v>1</v>
      </c>
      <c r="O269" s="12" t="s">
        <v>1</v>
      </c>
      <c r="P269" s="12" t="s">
        <v>1</v>
      </c>
      <c r="Q269" s="12" t="str">
        <f>+Q$6</f>
        <v>-</v>
      </c>
      <c r="R269" s="12" t="str">
        <f>+R$6</f>
        <v>-</v>
      </c>
      <c r="S269" s="12" t="str">
        <f>+S$6</f>
        <v>-</v>
      </c>
      <c r="T269" s="12" t="str">
        <f>+T$6</f>
        <v>-</v>
      </c>
      <c r="U269" s="12" t="s">
        <v>1</v>
      </c>
      <c r="V269" s="12" t="s">
        <v>1</v>
      </c>
      <c r="W269" s="12" t="s">
        <v>1</v>
      </c>
      <c r="X269" s="13" t="s">
        <v>1</v>
      </c>
      <c r="Y269" s="13" t="s">
        <v>1</v>
      </c>
      <c r="Z269" s="12" t="s">
        <v>1</v>
      </c>
      <c r="AA269" s="12" t="s">
        <v>1</v>
      </c>
      <c r="AB269" s="12" t="s">
        <v>1</v>
      </c>
      <c r="AC269" s="12" t="s">
        <v>1</v>
      </c>
      <c r="AD269" s="12" t="s">
        <v>1</v>
      </c>
      <c r="AE269" s="12" t="s">
        <v>1</v>
      </c>
      <c r="AF269" s="12" t="s">
        <v>1</v>
      </c>
      <c r="AG269" s="12" t="s">
        <v>1</v>
      </c>
      <c r="AH269" s="12" t="s">
        <v>1</v>
      </c>
      <c r="AI269" s="12" t="s">
        <v>1</v>
      </c>
      <c r="AJ269" s="13" t="s">
        <v>1</v>
      </c>
      <c r="AK269" s="13" t="s">
        <v>1</v>
      </c>
      <c r="AL269" s="13" t="s">
        <v>1</v>
      </c>
      <c r="AM269" s="13" t="s">
        <v>1</v>
      </c>
      <c r="AN269" s="13" t="s">
        <v>1</v>
      </c>
      <c r="AO269" s="13" t="s">
        <v>1</v>
      </c>
      <c r="AP269" s="13" t="s">
        <v>1</v>
      </c>
      <c r="AQ269" s="13" t="s">
        <v>1</v>
      </c>
      <c r="AR269" s="13" t="s">
        <v>1</v>
      </c>
      <c r="AS269" s="13" t="s">
        <v>1</v>
      </c>
      <c r="AT269" s="13" t="s">
        <v>1</v>
      </c>
      <c r="AU269" s="13" t="s">
        <v>1</v>
      </c>
      <c r="AV269" s="13" t="s">
        <v>1</v>
      </c>
      <c r="AW269" s="13" t="s">
        <v>1</v>
      </c>
      <c r="AX269" s="13" t="s">
        <v>1</v>
      </c>
      <c r="AY269" s="13"/>
      <c r="AZ269" s="13" t="s">
        <v>1</v>
      </c>
      <c r="BA269" s="13" t="s">
        <v>1</v>
      </c>
      <c r="BB269" s="13" t="s">
        <v>1</v>
      </c>
      <c r="BC269" s="13" t="s">
        <v>1</v>
      </c>
      <c r="BD269" s="13" t="s">
        <v>1</v>
      </c>
      <c r="BE269" s="13" t="s">
        <v>1</v>
      </c>
      <c r="BF269" s="13" t="s">
        <v>1</v>
      </c>
      <c r="BG269" s="13" t="s">
        <v>1</v>
      </c>
      <c r="BH269" s="13" t="s">
        <v>1</v>
      </c>
      <c r="BI269" s="13" t="s">
        <v>1</v>
      </c>
      <c r="BJ269" s="13" t="s">
        <v>1</v>
      </c>
      <c r="BK269" s="13" t="s">
        <v>1</v>
      </c>
      <c r="BL269" s="13" t="s">
        <v>1</v>
      </c>
      <c r="BM269" s="13" t="s">
        <v>1</v>
      </c>
      <c r="BN269" s="13" t="s">
        <v>1</v>
      </c>
      <c r="BO269" s="13" t="s">
        <v>1</v>
      </c>
      <c r="BP269" s="13" t="s">
        <v>1</v>
      </c>
      <c r="BQ269" s="13" t="s">
        <v>1</v>
      </c>
      <c r="BR269" s="13" t="s">
        <v>1</v>
      </c>
      <c r="BS269" s="13" t="s">
        <v>1</v>
      </c>
      <c r="BT269" s="13" t="s">
        <v>1</v>
      </c>
      <c r="BU269" s="13" t="s">
        <v>1</v>
      </c>
      <c r="BV269" s="13" t="s">
        <v>1</v>
      </c>
      <c r="BW269" s="13" t="s">
        <v>1</v>
      </c>
      <c r="BX269" s="13" t="s">
        <v>1</v>
      </c>
      <c r="BY269" s="13" t="s">
        <v>1</v>
      </c>
      <c r="BZ269" s="12" t="s">
        <v>1</v>
      </c>
      <c r="CA269" s="13" t="s">
        <v>1</v>
      </c>
      <c r="CB269" s="13" t="s">
        <v>1</v>
      </c>
      <c r="CC269" s="13" t="s">
        <v>1</v>
      </c>
      <c r="CD269" s="13" t="s">
        <v>1</v>
      </c>
      <c r="CE269" s="13" t="s">
        <v>1</v>
      </c>
      <c r="CF269" s="13" t="s">
        <v>1</v>
      </c>
      <c r="CG269" s="13" t="s">
        <v>1</v>
      </c>
      <c r="CH269" s="13" t="s">
        <v>1</v>
      </c>
      <c r="CI269" s="13" t="s">
        <v>1</v>
      </c>
      <c r="CJ269" s="12" t="s">
        <v>1</v>
      </c>
      <c r="CK269" s="12" t="s">
        <v>1</v>
      </c>
      <c r="CL269" s="13" t="s">
        <v>1</v>
      </c>
      <c r="CM269" s="13" t="s">
        <v>1</v>
      </c>
      <c r="CN269" s="13" t="s">
        <v>1</v>
      </c>
      <c r="CO269" s="13" t="s">
        <v>1</v>
      </c>
      <c r="CP269" s="13" t="s">
        <v>1</v>
      </c>
      <c r="CQ269" s="13" t="s">
        <v>1</v>
      </c>
      <c r="CR269" s="13" t="s">
        <v>1</v>
      </c>
      <c r="CS269" s="13" t="s">
        <v>1</v>
      </c>
      <c r="CT269" s="13" t="s">
        <v>1</v>
      </c>
      <c r="CU269" s="13" t="s">
        <v>1</v>
      </c>
      <c r="CV269" s="13" t="s">
        <v>1</v>
      </c>
      <c r="CW269" s="13" t="s">
        <v>1</v>
      </c>
      <c r="CX269" s="13" t="s">
        <v>1</v>
      </c>
      <c r="CY269" s="13" t="s">
        <v>1</v>
      </c>
      <c r="CZ269" s="13" t="s">
        <v>1</v>
      </c>
      <c r="DA269" s="13" t="s">
        <v>1</v>
      </c>
      <c r="DB269" s="12" t="s">
        <v>1</v>
      </c>
      <c r="DC269" s="12" t="s">
        <v>1</v>
      </c>
      <c r="DD269" s="12" t="s">
        <v>1</v>
      </c>
      <c r="DE269" s="12" t="s">
        <v>1</v>
      </c>
      <c r="DF269" s="12" t="s">
        <v>1</v>
      </c>
      <c r="DG269" s="12" t="s">
        <v>1</v>
      </c>
      <c r="DH269" s="12" t="s">
        <v>1</v>
      </c>
      <c r="DI269" s="12" t="s">
        <v>1</v>
      </c>
      <c r="DJ269" s="12" t="s">
        <v>1</v>
      </c>
      <c r="DK269" s="12" t="s">
        <v>1</v>
      </c>
      <c r="DL269" s="12" t="s">
        <v>1</v>
      </c>
      <c r="DM269" s="12" t="s">
        <v>1</v>
      </c>
      <c r="DN269" s="23" t="s">
        <v>1</v>
      </c>
      <c r="DO269" s="12" t="s">
        <v>1</v>
      </c>
      <c r="DP269" s="12" t="s">
        <v>1</v>
      </c>
      <c r="DQ269" s="12" t="s">
        <v>1</v>
      </c>
      <c r="DR269" s="12" t="s">
        <v>1</v>
      </c>
      <c r="DS269" s="12" t="s">
        <v>1</v>
      </c>
      <c r="DT269" s="12" t="s">
        <v>1</v>
      </c>
      <c r="DU269" s="12" t="s">
        <v>1</v>
      </c>
      <c r="DV269" s="24" t="s">
        <v>1</v>
      </c>
      <c r="DW269" s="25" t="s">
        <v>1</v>
      </c>
      <c r="DX269" s="26" t="s">
        <v>1</v>
      </c>
      <c r="DZ269" s="12" t="s">
        <v>1</v>
      </c>
      <c r="EC269" s="12" t="s">
        <v>1</v>
      </c>
      <c r="EF269" s="12" t="s">
        <v>1</v>
      </c>
      <c r="EI269" s="12" t="s">
        <v>1</v>
      </c>
      <c r="EL269" s="12" t="s">
        <v>1</v>
      </c>
      <c r="EO269" s="12" t="s">
        <v>1</v>
      </c>
    </row>
    <row r="270" spans="1:145" ht="15.5" x14ac:dyDescent="0.35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14"/>
      <c r="L270" s="14"/>
      <c r="M270" s="14"/>
      <c r="N270" s="14"/>
      <c r="O270" s="28"/>
      <c r="P270" s="28"/>
      <c r="Q270" s="28"/>
      <c r="R270" s="28"/>
      <c r="S270" s="28"/>
      <c r="T270" s="28"/>
      <c r="U270" s="28" t="str">
        <f>+U$7</f>
        <v/>
      </c>
      <c r="V270" s="14"/>
      <c r="W270" s="14"/>
      <c r="X270" s="30"/>
      <c r="Y270" s="30"/>
      <c r="Z270" s="14"/>
      <c r="AA270" s="14"/>
      <c r="AB270" s="14" t="s">
        <v>12</v>
      </c>
      <c r="AC270" s="14" t="s">
        <v>13</v>
      </c>
      <c r="AD270" s="14" t="str">
        <f>+$AD$7</f>
        <v>Maj old</v>
      </c>
      <c r="AE270" s="14"/>
      <c r="AF270" s="14" t="s">
        <v>12</v>
      </c>
      <c r="AG270" s="14" t="s">
        <v>13</v>
      </c>
      <c r="AH270" s="14" t="s">
        <v>15</v>
      </c>
      <c r="AI270" s="14" t="s">
        <v>16</v>
      </c>
      <c r="AJ270" s="30"/>
      <c r="AK270" s="30" t="s">
        <v>12</v>
      </c>
      <c r="AL270" s="30" t="s">
        <v>13</v>
      </c>
      <c r="AM270" s="30" t="s">
        <v>15</v>
      </c>
      <c r="AN270" s="30" t="s">
        <v>17</v>
      </c>
      <c r="AO270" s="30" t="str">
        <f>+AO$7</f>
        <v>Estim.</v>
      </c>
      <c r="AP270" s="30" t="s">
        <v>12</v>
      </c>
      <c r="AQ270" s="30" t="s">
        <v>13</v>
      </c>
      <c r="AR270" s="30" t="s">
        <v>15</v>
      </c>
      <c r="AS270" s="30" t="str">
        <f>+AS$7</f>
        <v>Estim.</v>
      </c>
      <c r="AT270" s="30" t="s">
        <v>12</v>
      </c>
      <c r="AU270" s="30" t="s">
        <v>13</v>
      </c>
      <c r="AV270" s="30" t="s">
        <v>19</v>
      </c>
      <c r="AW270" s="30" t="s">
        <v>20</v>
      </c>
      <c r="AX270" s="30" t="str">
        <f>+AX$7</f>
        <v>Estim</v>
      </c>
      <c r="AY270" s="30"/>
      <c r="AZ270" s="30" t="s">
        <v>12</v>
      </c>
      <c r="BA270" s="30" t="s">
        <v>22</v>
      </c>
      <c r="BB270" s="30" t="s">
        <v>23</v>
      </c>
      <c r="BC270" s="30" t="s">
        <v>24</v>
      </c>
      <c r="BD270" s="30" t="s">
        <v>25</v>
      </c>
      <c r="BE270" s="30" t="s">
        <v>26</v>
      </c>
      <c r="BF270" s="30" t="str">
        <f>+BF$7</f>
        <v>Estim</v>
      </c>
      <c r="BG270" s="30" t="s">
        <v>12</v>
      </c>
      <c r="BH270" s="30" t="s">
        <v>27</v>
      </c>
      <c r="BI270" s="30" t="s">
        <v>23</v>
      </c>
      <c r="BJ270" s="30" t="s">
        <v>26</v>
      </c>
      <c r="BK270" s="30" t="s">
        <v>28</v>
      </c>
      <c r="BL270" s="30" t="s">
        <v>29</v>
      </c>
      <c r="BM270" s="30" t="s">
        <v>30</v>
      </c>
      <c r="BN270" s="30" t="s">
        <v>31</v>
      </c>
      <c r="BO270" s="30" t="str">
        <f>+BO$7</f>
        <v>Estim</v>
      </c>
      <c r="BP270" s="30" t="s">
        <v>12</v>
      </c>
      <c r="BQ270" s="30" t="s">
        <v>12</v>
      </c>
      <c r="BR270" s="30" t="s">
        <v>27</v>
      </c>
      <c r="BS270" s="30" t="s">
        <v>29</v>
      </c>
      <c r="BT270" s="30" t="s">
        <v>23</v>
      </c>
      <c r="BU270" s="30" t="s">
        <v>29</v>
      </c>
      <c r="BV270" s="30" t="s">
        <v>31</v>
      </c>
      <c r="BW270" s="30" t="s">
        <v>32</v>
      </c>
      <c r="BX270" s="30" t="s">
        <v>32</v>
      </c>
      <c r="BY270" s="30" t="s">
        <v>32</v>
      </c>
      <c r="BZ270" s="14" t="s">
        <v>33</v>
      </c>
      <c r="CA270" s="30" t="str">
        <f>+CA$7</f>
        <v>Estim</v>
      </c>
      <c r="CB270" s="30" t="s">
        <v>12</v>
      </c>
      <c r="CC270" s="30" t="s">
        <v>12</v>
      </c>
      <c r="CD270" s="30" t="s">
        <v>12</v>
      </c>
      <c r="CE270" s="30" t="s">
        <v>12</v>
      </c>
      <c r="CF270" s="30" t="s">
        <v>12</v>
      </c>
      <c r="CG270" s="30" t="s">
        <v>12</v>
      </c>
      <c r="CH270" s="30" t="s">
        <v>34</v>
      </c>
      <c r="CI270" s="30" t="s">
        <v>34</v>
      </c>
      <c r="CJ270" s="14" t="s">
        <v>25</v>
      </c>
      <c r="CK270" s="14" t="s">
        <v>25</v>
      </c>
      <c r="CL270" s="30" t="str">
        <f>+CL$7</f>
        <v>Estim.</v>
      </c>
      <c r="CM270" s="30" t="s">
        <v>12</v>
      </c>
      <c r="CN270" s="30" t="s">
        <v>36</v>
      </c>
      <c r="CO270" s="30" t="s">
        <v>36</v>
      </c>
      <c r="CP270" s="30" t="s">
        <v>101</v>
      </c>
      <c r="CQ270" s="30" t="s">
        <v>36</v>
      </c>
      <c r="CR270" s="30" t="s">
        <v>102</v>
      </c>
      <c r="CS270" s="30" t="s">
        <v>103</v>
      </c>
      <c r="CT270" s="30" t="s">
        <v>104</v>
      </c>
      <c r="CU270" s="30" t="s">
        <v>105</v>
      </c>
      <c r="CV270" s="30" t="s">
        <v>37</v>
      </c>
      <c r="CW270" s="30" t="s">
        <v>37</v>
      </c>
      <c r="CX270" s="30" t="s">
        <v>38</v>
      </c>
      <c r="CY270" s="30" t="s">
        <v>38</v>
      </c>
      <c r="CZ270" s="30" t="s">
        <v>37</v>
      </c>
      <c r="DA270" s="30" t="str">
        <f t="shared" ref="DA270:DN270" si="127">+DA$7</f>
        <v>Estim.</v>
      </c>
      <c r="DB270" s="14" t="s">
        <v>39</v>
      </c>
      <c r="DC270" s="14" t="s">
        <v>40</v>
      </c>
      <c r="DD270" s="14" t="s">
        <v>41</v>
      </c>
      <c r="DE270" s="14" t="s">
        <v>42</v>
      </c>
      <c r="DF270" s="14" t="s">
        <v>43</v>
      </c>
      <c r="DG270" s="14" t="s">
        <v>44</v>
      </c>
      <c r="DH270" s="14" t="s">
        <v>45</v>
      </c>
      <c r="DI270" s="14" t="s">
        <v>46</v>
      </c>
      <c r="DJ270" s="14" t="s">
        <v>47</v>
      </c>
      <c r="DK270" s="14" t="s">
        <v>45</v>
      </c>
      <c r="DL270" s="14" t="s">
        <v>46</v>
      </c>
      <c r="DM270" s="14" t="s">
        <v>47</v>
      </c>
      <c r="DN270" s="34" t="str">
        <f t="shared" si="127"/>
        <v>Estim.</v>
      </c>
      <c r="DO270" s="14" t="s">
        <v>47</v>
      </c>
      <c r="DP270" s="14" t="s">
        <v>12</v>
      </c>
      <c r="DQ270" s="14" t="s">
        <v>12</v>
      </c>
      <c r="DR270" s="14" t="s">
        <v>12</v>
      </c>
      <c r="DS270" s="14" t="s">
        <v>23</v>
      </c>
      <c r="DT270" s="14" t="s">
        <v>23</v>
      </c>
      <c r="DU270" s="14" t="s">
        <v>23</v>
      </c>
      <c r="DV270" s="121" t="str">
        <f>+DV$7</f>
        <v>MAJ nov</v>
      </c>
      <c r="DW270" s="122" t="str">
        <f>+DW$7</f>
        <v>MAJ nov</v>
      </c>
      <c r="DX270" s="123" t="str">
        <f>+DX$7</f>
        <v>Prév.Rév.</v>
      </c>
      <c r="DZ270" s="14" t="str">
        <f>+DZ$7</f>
        <v>Prév.</v>
      </c>
      <c r="EC270" s="14" t="str">
        <f>+EC$7</f>
        <v>Prév.</v>
      </c>
      <c r="EF270" s="14" t="str">
        <f>+EF$7</f>
        <v>Prév.</v>
      </c>
      <c r="EI270" s="14" t="str">
        <f>+EI$7</f>
        <v>Prév.</v>
      </c>
      <c r="EL270" s="14" t="str">
        <f>+EL$7</f>
        <v>Prév.</v>
      </c>
      <c r="EO270" s="14" t="str">
        <f>+EO$7</f>
        <v>Prév.</v>
      </c>
    </row>
    <row r="271" spans="1:145" ht="15.5" x14ac:dyDescent="0.35">
      <c r="A271" s="56" t="s">
        <v>151</v>
      </c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</row>
    <row r="272" spans="1:145" ht="15.5" x14ac:dyDescent="0.35">
      <c r="A272" s="56" t="s">
        <v>152</v>
      </c>
      <c r="B272" s="57" t="e">
        <f t="shared" ref="B272:AA272" si="128">B94</f>
        <v>#VALUE!</v>
      </c>
      <c r="C272" s="57" t="e">
        <f t="shared" si="128"/>
        <v>#VALUE!</v>
      </c>
      <c r="D272" s="57" t="e">
        <f t="shared" si="128"/>
        <v>#VALUE!</v>
      </c>
      <c r="E272" s="57" t="e">
        <f t="shared" si="128"/>
        <v>#VALUE!</v>
      </c>
      <c r="F272" s="57" t="e">
        <f t="shared" si="128"/>
        <v>#VALUE!</v>
      </c>
      <c r="G272" s="57">
        <f t="shared" si="128"/>
        <v>29.663205479452056</v>
      </c>
      <c r="H272" s="57">
        <f t="shared" si="128"/>
        <v>30.850265601217654</v>
      </c>
      <c r="I272" s="57">
        <f t="shared" si="128"/>
        <v>30.689628075273284</v>
      </c>
      <c r="J272" s="57">
        <f t="shared" si="128"/>
        <v>31.699078477124178</v>
      </c>
      <c r="K272" s="57">
        <f t="shared" si="128"/>
        <v>33.626677197555551</v>
      </c>
      <c r="L272" s="57">
        <f t="shared" si="128"/>
        <v>37.807342911877392</v>
      </c>
      <c r="M272" s="57">
        <f t="shared" si="128"/>
        <v>39.115027873563214</v>
      </c>
      <c r="N272" s="57">
        <f t="shared" si="128"/>
        <v>38.510405888888883</v>
      </c>
      <c r="O272" s="57">
        <f t="shared" si="128"/>
        <v>37.676008444444442</v>
      </c>
      <c r="P272" s="57">
        <f t="shared" si="128"/>
        <v>38.552279024046435</v>
      </c>
      <c r="Q272" s="57">
        <f t="shared" si="128"/>
        <v>39.852103093622794</v>
      </c>
      <c r="R272" s="57">
        <f t="shared" si="128"/>
        <v>42.059511452949003</v>
      </c>
      <c r="S272" s="57">
        <f t="shared" si="128"/>
        <v>53.307456753524448</v>
      </c>
      <c r="T272" s="57">
        <f t="shared" si="128"/>
        <v>54.972079034681542</v>
      </c>
      <c r="U272" s="57">
        <f t="shared" si="128"/>
        <v>51.973246955897508</v>
      </c>
      <c r="V272" s="57">
        <f t="shared" si="128"/>
        <v>49.88771564230295</v>
      </c>
      <c r="W272" s="57">
        <f t="shared" si="128"/>
        <v>49.69278097922485</v>
      </c>
      <c r="X272" s="58">
        <f t="shared" si="128"/>
        <v>48.687191568095756</v>
      </c>
      <c r="Y272" s="58">
        <f t="shared" si="128"/>
        <v>49.215344676351087</v>
      </c>
      <c r="Z272" s="57">
        <f t="shared" si="128"/>
        <v>47.213107822324353</v>
      </c>
      <c r="AA272" s="57">
        <f t="shared" si="128"/>
        <v>46.664001582833542</v>
      </c>
      <c r="AB272" s="57">
        <v>50.058790400499397</v>
      </c>
      <c r="AC272" s="57">
        <v>45.72352360199654</v>
      </c>
      <c r="AD272" s="57">
        <v>44.09631327191056</v>
      </c>
      <c r="AE272" s="57">
        <f>AE94</f>
        <v>41.798316208157317</v>
      </c>
      <c r="AF272" s="57">
        <v>45.66165618044284</v>
      </c>
      <c r="AG272" s="57">
        <v>43.923216734379046</v>
      </c>
      <c r="AH272" s="57">
        <v>43.14763419507883</v>
      </c>
      <c r="AI272" s="57">
        <v>43.14763419507883</v>
      </c>
      <c r="AJ272" s="58">
        <f>AJ94</f>
        <v>43.308028989071076</v>
      </c>
      <c r="AK272" s="58">
        <v>44.476899599473626</v>
      </c>
      <c r="AL272" s="58">
        <v>41.985271822759309</v>
      </c>
      <c r="AM272" s="58">
        <v>42.808947561850601</v>
      </c>
      <c r="AN272" s="58">
        <v>43.218028897502997</v>
      </c>
      <c r="AO272" s="58">
        <f>AO94</f>
        <v>45.347468615302418</v>
      </c>
      <c r="AP272" s="58">
        <v>40.990048239082064</v>
      </c>
      <c r="AQ272" s="58">
        <v>40.83913687490066</v>
      </c>
      <c r="AR272" s="58">
        <v>41.307667550000403</v>
      </c>
      <c r="AS272" s="58">
        <f>AS94</f>
        <v>41.552657437744024</v>
      </c>
      <c r="AT272" s="58">
        <v>38.320371077270138</v>
      </c>
      <c r="AU272" s="58">
        <v>40.338388312216928</v>
      </c>
      <c r="AV272" s="58">
        <v>39.964828390242751</v>
      </c>
      <c r="AW272" s="58">
        <v>39.975641956599205</v>
      </c>
      <c r="AX272" s="58">
        <f>AX94</f>
        <v>39.043312567133327</v>
      </c>
      <c r="AY272" s="58"/>
      <c r="AZ272" s="58">
        <v>40.48698872992734</v>
      </c>
      <c r="BA272" s="58">
        <v>38.326349598986532</v>
      </c>
      <c r="BB272" s="58">
        <v>42.759159659811615</v>
      </c>
      <c r="BC272" s="58">
        <v>40.484911982376588</v>
      </c>
      <c r="BD272" s="58">
        <v>40.699208336897854</v>
      </c>
      <c r="BE272" s="58">
        <v>38.702826392275178</v>
      </c>
      <c r="BF272" s="58">
        <f>BF94</f>
        <v>41.10614228419432</v>
      </c>
      <c r="BG272" s="58">
        <v>43.270266470846252</v>
      </c>
      <c r="BH272" s="58">
        <v>40.949858147303935</v>
      </c>
      <c r="BI272" s="58">
        <v>44.44157231638971</v>
      </c>
      <c r="BJ272" s="58">
        <v>42.075399950570215</v>
      </c>
      <c r="BK272" s="58">
        <v>44.614060983646993</v>
      </c>
      <c r="BL272" s="58">
        <v>42.245814184464642</v>
      </c>
      <c r="BM272" s="58">
        <v>43.3318449136341</v>
      </c>
      <c r="BN272" s="58">
        <v>41.027708917952395</v>
      </c>
      <c r="BO272" s="58">
        <f>BO94</f>
        <v>43.537548372523155</v>
      </c>
      <c r="BP272" s="58">
        <v>43.626338343946117</v>
      </c>
      <c r="BQ272" s="58">
        <v>42.208495977127235</v>
      </c>
      <c r="BR272" s="58">
        <v>37.69184778816399</v>
      </c>
      <c r="BS272" s="58">
        <v>32.818675712072768</v>
      </c>
      <c r="BT272" s="58">
        <v>42.630213561034182</v>
      </c>
      <c r="BU272" s="58">
        <v>42.630213561034182</v>
      </c>
      <c r="BV272" s="58">
        <v>36.703575637660592</v>
      </c>
      <c r="BW272" s="58">
        <v>42.029157100666552</v>
      </c>
      <c r="BX272" s="58">
        <v>42.013348997915458</v>
      </c>
      <c r="BY272" s="58">
        <v>39.777581548019683</v>
      </c>
      <c r="BZ272" s="57">
        <v>40.808854635740921</v>
      </c>
      <c r="CA272" s="58">
        <f>CA94</f>
        <v>41.414429240743132</v>
      </c>
      <c r="CB272" s="58">
        <v>39.523084807938986</v>
      </c>
      <c r="CC272" s="58">
        <v>39.523084807938986</v>
      </c>
      <c r="CD272" s="58">
        <v>37.48379464801544</v>
      </c>
      <c r="CE272" s="58">
        <v>38.646163211140632</v>
      </c>
      <c r="CF272" s="58">
        <v>38.646163211140632</v>
      </c>
      <c r="CG272" s="58">
        <v>36.41583288236238</v>
      </c>
      <c r="CH272" s="58">
        <v>38.483505496594049</v>
      </c>
      <c r="CI272" s="58">
        <v>38.183681872843287</v>
      </c>
      <c r="CJ272" s="57">
        <v>38.381303987837022</v>
      </c>
      <c r="CK272" s="57">
        <v>38.381303987837022</v>
      </c>
      <c r="CL272" s="58">
        <f>CL94</f>
        <v>37.439768771165625</v>
      </c>
      <c r="CM272" s="58">
        <v>39.413888415022335</v>
      </c>
      <c r="CN272" s="58">
        <v>38.167271036479093</v>
      </c>
      <c r="CO272" s="58">
        <v>38.167271036479093</v>
      </c>
      <c r="CP272" s="58">
        <v>39.509647767369685</v>
      </c>
      <c r="CQ272" s="58">
        <v>37.970057106130838</v>
      </c>
      <c r="CR272" s="58">
        <v>35.953586524756588</v>
      </c>
      <c r="CS272" s="58">
        <v>37.978908817429996</v>
      </c>
      <c r="CT272" s="58">
        <v>36.976748145308818</v>
      </c>
      <c r="CU272" s="58">
        <v>35.012264157573682</v>
      </c>
      <c r="CV272" s="58">
        <v>37.148121486845611</v>
      </c>
      <c r="CW272" s="58">
        <v>36.25757407869235</v>
      </c>
      <c r="CX272" s="58">
        <v>37.839939745661269</v>
      </c>
      <c r="CY272" s="58">
        <v>37.059886722677341</v>
      </c>
      <c r="CZ272" s="58">
        <v>36.000883988223798</v>
      </c>
      <c r="DA272" s="58">
        <f>DA94</f>
        <v>37.099893860865244</v>
      </c>
      <c r="DB272" s="57">
        <v>38.574569846387718</v>
      </c>
      <c r="DC272" s="57">
        <v>37.009801481198714</v>
      </c>
      <c r="DD272" s="57">
        <v>35.222923228025635</v>
      </c>
      <c r="DE272" s="57">
        <v>38.023030363446225</v>
      </c>
      <c r="DF272" s="57">
        <v>36.93266081002259</v>
      </c>
      <c r="DG272" s="57">
        <v>35.079869863975482</v>
      </c>
      <c r="DH272" s="57">
        <v>38.204982262565949</v>
      </c>
      <c r="DI272" s="57">
        <v>37.371978676899118</v>
      </c>
      <c r="DJ272" s="57">
        <v>35.869373109905915</v>
      </c>
      <c r="DK272" s="57">
        <v>37.562842962855001</v>
      </c>
      <c r="DL272" s="57">
        <v>37.166649319092429</v>
      </c>
      <c r="DM272" s="57">
        <v>35.825435609905917</v>
      </c>
      <c r="DN272" s="59">
        <f>DN94</f>
        <v>37.545512988815766</v>
      </c>
      <c r="DO272" s="57">
        <v>35.825435609905917</v>
      </c>
      <c r="DP272" s="57">
        <v>38.726144025283311</v>
      </c>
      <c r="DQ272" s="57">
        <v>37.742836210862322</v>
      </c>
      <c r="DR272" s="57">
        <v>36.571329143990575</v>
      </c>
      <c r="DS272" s="57">
        <v>39.015779865162045</v>
      </c>
      <c r="DT272" s="57">
        <v>38.359103576104403</v>
      </c>
      <c r="DU272" s="57">
        <v>37.003729843670598</v>
      </c>
      <c r="DV272" s="60">
        <f>DV94</f>
        <v>37.119820656846599</v>
      </c>
      <c r="DW272" s="61">
        <f>DW94</f>
        <v>36.591618986205816</v>
      </c>
      <c r="DX272" s="62">
        <f>DX94</f>
        <v>36.04377892481704</v>
      </c>
      <c r="DZ272" s="57">
        <f>DZ94</f>
        <v>36.822758651934571</v>
      </c>
      <c r="EC272" s="57">
        <f>EC94</f>
        <v>36.718268502704248</v>
      </c>
      <c r="EF272" s="57">
        <f>EF94</f>
        <v>37.089384135116376</v>
      </c>
      <c r="EI272" s="57">
        <f>EI94</f>
        <v>37.212732506539865</v>
      </c>
      <c r="EL272" s="57">
        <f>EL94</f>
        <v>37.246981670379483</v>
      </c>
      <c r="EO272" s="57">
        <f>EO94</f>
        <v>37.352271394059798</v>
      </c>
    </row>
    <row r="273" spans="1:145" ht="15.5" x14ac:dyDescent="0.35">
      <c r="A273" s="56" t="s">
        <v>153</v>
      </c>
      <c r="B273" s="57">
        <f t="shared" ref="B273:AE273" si="129">B101</f>
        <v>0</v>
      </c>
      <c r="C273" s="57">
        <f t="shared" si="129"/>
        <v>0</v>
      </c>
      <c r="D273" s="57">
        <f t="shared" si="129"/>
        <v>0</v>
      </c>
      <c r="E273" s="57">
        <f t="shared" si="129"/>
        <v>0</v>
      </c>
      <c r="F273" s="57">
        <f t="shared" si="129"/>
        <v>0</v>
      </c>
      <c r="G273" s="57">
        <f t="shared" si="129"/>
        <v>0</v>
      </c>
      <c r="H273" s="57">
        <f t="shared" si="129"/>
        <v>0</v>
      </c>
      <c r="I273" s="57" t="e">
        <f t="shared" si="129"/>
        <v>#VALUE!</v>
      </c>
      <c r="J273" s="57" t="e">
        <f t="shared" si="129"/>
        <v>#VALUE!</v>
      </c>
      <c r="K273" s="57" t="e">
        <f t="shared" si="129"/>
        <v>#VALUE!</v>
      </c>
      <c r="L273" s="57" t="e">
        <f t="shared" si="129"/>
        <v>#VALUE!</v>
      </c>
      <c r="M273" s="57" t="e">
        <f t="shared" si="129"/>
        <v>#VALUE!</v>
      </c>
      <c r="N273" s="57" t="e">
        <f t="shared" si="129"/>
        <v>#VALUE!</v>
      </c>
      <c r="O273" s="57" t="e">
        <f t="shared" si="129"/>
        <v>#VALUE!</v>
      </c>
      <c r="P273" s="57">
        <f t="shared" si="129"/>
        <v>472.98685999999998</v>
      </c>
      <c r="Q273" s="57">
        <f t="shared" si="129"/>
        <v>725.34500000000003</v>
      </c>
      <c r="R273" s="57">
        <f t="shared" si="129"/>
        <v>1047.1369999999999</v>
      </c>
      <c r="S273" s="57">
        <f t="shared" si="129"/>
        <v>1391.819602512988</v>
      </c>
      <c r="T273" s="57">
        <f t="shared" si="129"/>
        <v>1724.39671885949</v>
      </c>
      <c r="U273" s="57">
        <f t="shared" si="129"/>
        <v>2158.5839824068248</v>
      </c>
      <c r="V273" s="57">
        <f t="shared" si="129"/>
        <v>4617.6414751543307</v>
      </c>
      <c r="W273" s="57">
        <f t="shared" si="129"/>
        <v>7996.8499835785242</v>
      </c>
      <c r="X273" s="57">
        <f t="shared" si="129"/>
        <v>9040.6166181867629</v>
      </c>
      <c r="Y273" s="57">
        <f t="shared" si="129"/>
        <v>8483.9031373950493</v>
      </c>
      <c r="Z273" s="57">
        <f t="shared" si="129"/>
        <v>8894.8872474888922</v>
      </c>
      <c r="AA273" s="57">
        <f t="shared" si="129"/>
        <v>8540.188529039573</v>
      </c>
      <c r="AB273" s="57" t="e">
        <f t="shared" si="129"/>
        <v>#REF!</v>
      </c>
      <c r="AC273" s="57" t="e">
        <f t="shared" si="129"/>
        <v>#REF!</v>
      </c>
      <c r="AD273" s="57" t="e">
        <f t="shared" si="129"/>
        <v>#REF!</v>
      </c>
      <c r="AE273" s="57">
        <f t="shared" si="129"/>
        <v>8973.8185062226094</v>
      </c>
      <c r="AF273" s="57">
        <v>9078.2220272105624</v>
      </c>
      <c r="AG273" s="57">
        <v>8680.2330156529115</v>
      </c>
      <c r="AH273" s="57">
        <v>8795.4132203054214</v>
      </c>
      <c r="AI273" s="57">
        <v>8795.4132203054214</v>
      </c>
      <c r="AJ273" s="58">
        <f>AJ101</f>
        <v>8917.3267380423331</v>
      </c>
      <c r="AK273" s="58">
        <v>7855.6165608305337</v>
      </c>
      <c r="AL273" s="58">
        <v>8953.9738270749731</v>
      </c>
      <c r="AM273" s="58">
        <v>7655.1620675385866</v>
      </c>
      <c r="AN273" s="58">
        <v>7655.1620675385866</v>
      </c>
      <c r="AO273" s="58">
        <f>AO101</f>
        <v>5789.8234939364665</v>
      </c>
      <c r="AP273" s="58">
        <v>8167.2292732827382</v>
      </c>
      <c r="AQ273" s="58">
        <v>5653.0303741729913</v>
      </c>
      <c r="AR273" s="58">
        <v>5666.7288375782537</v>
      </c>
      <c r="AS273" s="58">
        <f>AS101</f>
        <v>6183.4641191525207</v>
      </c>
      <c r="AT273" s="58">
        <v>4197.8897577476291</v>
      </c>
      <c r="AU273" s="58">
        <v>5070.7715396245367</v>
      </c>
      <c r="AV273" s="58">
        <v>5603.0452879496297</v>
      </c>
      <c r="AW273" s="58">
        <v>5688.0260978903134</v>
      </c>
      <c r="AX273" s="58">
        <f>AX101</f>
        <v>6618.307517262956</v>
      </c>
      <c r="AY273" s="58"/>
      <c r="AZ273" s="58">
        <v>5809.5440321782035</v>
      </c>
      <c r="BA273" s="58">
        <v>5519.0668305692916</v>
      </c>
      <c r="BB273" s="58">
        <v>5679.4922416114523</v>
      </c>
      <c r="BC273" s="58">
        <v>5395.5176295308793</v>
      </c>
      <c r="BD273" s="58">
        <v>5793.2393830735127</v>
      </c>
      <c r="BE273" s="58">
        <v>5503.5790183685076</v>
      </c>
      <c r="BF273" s="58">
        <f>BF101</f>
        <v>6548.0509855651644</v>
      </c>
      <c r="BG273" s="58">
        <v>5213.885088626761</v>
      </c>
      <c r="BH273" s="58">
        <v>4953.1908341954213</v>
      </c>
      <c r="BI273" s="58">
        <v>6124.6256571221766</v>
      </c>
      <c r="BJ273" s="58">
        <v>5813.4685420486858</v>
      </c>
      <c r="BK273" s="58">
        <v>6176.7445337358095</v>
      </c>
      <c r="BL273" s="58">
        <v>5863.338380676616</v>
      </c>
      <c r="BM273" s="58">
        <v>6132.0358770564935</v>
      </c>
      <c r="BN273" s="58">
        <v>5820.8651568312662</v>
      </c>
      <c r="BO273" s="58">
        <f>BO101</f>
        <v>6214.3034853252375</v>
      </c>
      <c r="BP273" s="58">
        <v>6154.9234332100541</v>
      </c>
      <c r="BQ273" s="58">
        <v>6089.0182332100539</v>
      </c>
      <c r="BR273" s="58">
        <v>5751.8139689215204</v>
      </c>
      <c r="BS273" s="58">
        <v>4857.7753676823049</v>
      </c>
      <c r="BT273" s="58">
        <v>6107.46413278418</v>
      </c>
      <c r="BU273" s="58">
        <v>6041.5589327841799</v>
      </c>
      <c r="BV273" s="58">
        <v>5266.1376411694127</v>
      </c>
      <c r="BW273" s="58">
        <v>5864.8321190348961</v>
      </c>
      <c r="BX273" s="58">
        <v>5801.0626190348958</v>
      </c>
      <c r="BY273" s="58">
        <v>5500.6045879908525</v>
      </c>
      <c r="BZ273" s="57">
        <v>5660.9251856831324</v>
      </c>
      <c r="CA273" s="58">
        <f>CA101</f>
        <v>5654.2069480676864</v>
      </c>
      <c r="CB273" s="58">
        <v>7115.3130401122235</v>
      </c>
      <c r="CC273" s="58">
        <v>6896.0327051410277</v>
      </c>
      <c r="CD273" s="58">
        <v>6559.3279883771856</v>
      </c>
      <c r="CE273" s="58">
        <v>6657.8056052940574</v>
      </c>
      <c r="CF273" s="58">
        <v>6657.8056052940574</v>
      </c>
      <c r="CG273" s="58">
        <v>6252.2578785033511</v>
      </c>
      <c r="CH273" s="58">
        <v>6648.2907358711118</v>
      </c>
      <c r="CI273" s="58">
        <v>6648.2907358711118</v>
      </c>
      <c r="CJ273" s="57">
        <v>6531.4780155176131</v>
      </c>
      <c r="CK273" s="57">
        <v>6531.4780155176131</v>
      </c>
      <c r="CL273" s="58">
        <f>CL101</f>
        <v>6098.9866896092335</v>
      </c>
      <c r="CM273" s="58">
        <v>6717.3342288159938</v>
      </c>
      <c r="CN273" s="58">
        <v>6706.345005389564</v>
      </c>
      <c r="CO273" s="58">
        <v>6706.345005389564</v>
      </c>
      <c r="CP273" s="58">
        <v>7548.3559013580198</v>
      </c>
      <c r="CQ273" s="58">
        <v>7391.5529621745491</v>
      </c>
      <c r="CR273" s="58">
        <v>7017.1569375633708</v>
      </c>
      <c r="CS273" s="58">
        <v>7692.395975612505</v>
      </c>
      <c r="CT273" s="58">
        <v>7538.8538738279585</v>
      </c>
      <c r="CU273" s="58">
        <v>7157.2339514135592</v>
      </c>
      <c r="CV273" s="58">
        <v>7426.4728668183898</v>
      </c>
      <c r="CW273" s="58">
        <v>7350.593484043844</v>
      </c>
      <c r="CX273" s="58">
        <v>7085.9993492146714</v>
      </c>
      <c r="CY273" s="58">
        <v>7004.1101850067153</v>
      </c>
      <c r="CZ273" s="58">
        <v>6871.4304032976897</v>
      </c>
      <c r="DA273" s="58">
        <f>DA101</f>
        <v>6931.5724412659092</v>
      </c>
      <c r="DB273" s="57">
        <v>7601.776172093847</v>
      </c>
      <c r="DC273" s="57">
        <v>7239.5074316837663</v>
      </c>
      <c r="DD273" s="57">
        <v>6960.9266199123767</v>
      </c>
      <c r="DE273" s="57">
        <v>7215.9135565593278</v>
      </c>
      <c r="DF273" s="57">
        <v>6873.1732067482289</v>
      </c>
      <c r="DG273" s="57">
        <v>6620.6383596645192</v>
      </c>
      <c r="DH273" s="57">
        <v>6852.2344912029339</v>
      </c>
      <c r="DI273" s="57">
        <v>6520.9435154582643</v>
      </c>
      <c r="DJ273" s="57">
        <v>6286.1932539712689</v>
      </c>
      <c r="DK273" s="57">
        <v>6326.170547546225</v>
      </c>
      <c r="DL273" s="57">
        <v>6042.0013798859736</v>
      </c>
      <c r="DM273" s="57">
        <v>6307.2023600668163</v>
      </c>
      <c r="DN273" s="59">
        <f>DN101</f>
        <v>6149.0706368768424</v>
      </c>
      <c r="DO273" s="57">
        <v>6307.2023600668163</v>
      </c>
      <c r="DP273" s="57">
        <v>6171.4439711012246</v>
      </c>
      <c r="DQ273" s="57">
        <v>5692.5884742713906</v>
      </c>
      <c r="DR273" s="57">
        <v>5213.0711833842715</v>
      </c>
      <c r="DS273" s="57">
        <v>6894.4446720247606</v>
      </c>
      <c r="DT273" s="57">
        <v>6764.3317480113565</v>
      </c>
      <c r="DU273" s="57">
        <v>6670.4330174157112</v>
      </c>
      <c r="DV273" s="60">
        <f>DV101</f>
        <v>6668.7103228918968</v>
      </c>
      <c r="DW273" s="61">
        <f>DW101</f>
        <v>6546.3334681422684</v>
      </c>
      <c r="DX273" s="62">
        <f>DX101</f>
        <v>6335.7388264752299</v>
      </c>
      <c r="DZ273" s="57">
        <f>DZ101</f>
        <v>7102.4394501695115</v>
      </c>
      <c r="EC273" s="57">
        <f>EC101</f>
        <v>8278.3929088998393</v>
      </c>
      <c r="EF273" s="57">
        <f>EF101</f>
        <v>7283.7905697863207</v>
      </c>
      <c r="EI273" s="57">
        <f>EI101</f>
        <v>8537.849591732549</v>
      </c>
      <c r="EL273" s="57">
        <f>EL101</f>
        <v>9679.3648552989871</v>
      </c>
      <c r="EO273" s="57">
        <f>EO101</f>
        <v>9743.6755743731537</v>
      </c>
    </row>
    <row r="274" spans="1:145" ht="15.5" x14ac:dyDescent="0.35">
      <c r="A274" s="56" t="s">
        <v>154</v>
      </c>
      <c r="B274" s="57">
        <f t="shared" ref="B274:AA274" si="130">B106</f>
        <v>109.298</v>
      </c>
      <c r="C274" s="57">
        <f t="shared" si="130"/>
        <v>110.021</v>
      </c>
      <c r="D274" s="57">
        <f t="shared" si="130"/>
        <v>120.398</v>
      </c>
      <c r="E274" s="57">
        <f t="shared" si="130"/>
        <v>102.7525</v>
      </c>
      <c r="F274" s="57">
        <f t="shared" si="130"/>
        <v>94.987500000000011</v>
      </c>
      <c r="G274" s="57">
        <f t="shared" si="130"/>
        <v>91.885000000000005</v>
      </c>
      <c r="H274" s="57">
        <f t="shared" si="130"/>
        <v>86.314999999999998</v>
      </c>
      <c r="I274" s="57">
        <f t="shared" si="130"/>
        <v>90.363309999999998</v>
      </c>
      <c r="J274" s="57">
        <f t="shared" si="130"/>
        <v>113.4</v>
      </c>
      <c r="K274" s="57">
        <f t="shared" si="130"/>
        <v>127.998</v>
      </c>
      <c r="L274" s="57">
        <f t="shared" si="130"/>
        <v>126.762</v>
      </c>
      <c r="M274" s="57">
        <f t="shared" si="130"/>
        <v>124.24850000000001</v>
      </c>
      <c r="N274" s="57">
        <f t="shared" si="130"/>
        <v>119.83149999999999</v>
      </c>
      <c r="O274" s="57">
        <f t="shared" si="130"/>
        <v>125.61</v>
      </c>
      <c r="P274" s="57">
        <f t="shared" si="130"/>
        <v>140.89700000000002</v>
      </c>
      <c r="Q274" s="57">
        <f t="shared" si="130"/>
        <v>154.81299999999999</v>
      </c>
      <c r="R274" s="57">
        <f t="shared" si="130"/>
        <v>151.30919999999998</v>
      </c>
      <c r="S274" s="57">
        <f t="shared" si="130"/>
        <v>190.35399999999998</v>
      </c>
      <c r="T274" s="57">
        <f t="shared" si="130"/>
        <v>184.11199999999997</v>
      </c>
      <c r="U274" s="57">
        <f t="shared" si="130"/>
        <v>189.72198999999998</v>
      </c>
      <c r="V274" s="57">
        <f t="shared" si="130"/>
        <v>152.75651000000002</v>
      </c>
      <c r="W274" s="57">
        <f t="shared" si="130"/>
        <v>166.24450000000002</v>
      </c>
      <c r="X274" s="58">
        <f t="shared" si="130"/>
        <v>194.84645</v>
      </c>
      <c r="Y274" s="58">
        <f t="shared" si="130"/>
        <v>194.62852000000001</v>
      </c>
      <c r="Z274" s="57">
        <f t="shared" si="130"/>
        <v>190.92610999999999</v>
      </c>
      <c r="AA274" s="57">
        <f t="shared" si="130"/>
        <v>174.41542200000001</v>
      </c>
      <c r="AB274" s="57">
        <v>208.86824370000002</v>
      </c>
      <c r="AC274" s="57">
        <v>208.86824370000002</v>
      </c>
      <c r="AD274" s="57">
        <v>179.62882000000002</v>
      </c>
      <c r="AE274" s="57">
        <f>AE106</f>
        <v>193.51414599999998</v>
      </c>
      <c r="AF274" s="57">
        <v>184.80705499999999</v>
      </c>
      <c r="AG274" s="57">
        <v>199.05052907999999</v>
      </c>
      <c r="AH274" s="57">
        <v>199.05052907999999</v>
      </c>
      <c r="AI274" s="57">
        <v>199.05052907999999</v>
      </c>
      <c r="AJ274" s="58">
        <f>AJ106</f>
        <v>193.29719</v>
      </c>
      <c r="AK274" s="58">
        <v>168.88579665984</v>
      </c>
      <c r="AL274" s="58">
        <v>230.42925</v>
      </c>
      <c r="AM274" s="58">
        <v>268.34281999999996</v>
      </c>
      <c r="AN274" s="58">
        <v>268.34281999999996</v>
      </c>
      <c r="AO274" s="58">
        <f>AO106</f>
        <v>265.89387999999997</v>
      </c>
      <c r="AP274" s="58">
        <v>243.48329720000001</v>
      </c>
      <c r="AQ274" s="58">
        <v>243.48329720000001</v>
      </c>
      <c r="AR274" s="58">
        <v>243.48287719999999</v>
      </c>
      <c r="AS274" s="58">
        <f>AS106</f>
        <v>292.95685399999996</v>
      </c>
      <c r="AT274" s="58">
        <v>287.55171900000005</v>
      </c>
      <c r="AU274" s="58">
        <v>272.78165999999999</v>
      </c>
      <c r="AV274" s="58">
        <v>295.50381599999997</v>
      </c>
      <c r="AW274" s="58">
        <v>295.50381599999997</v>
      </c>
      <c r="AX274" s="58">
        <f>AX106</f>
        <v>265.83063499999997</v>
      </c>
      <c r="AY274" s="58"/>
      <c r="AZ274" s="58">
        <v>301.61867999999998</v>
      </c>
      <c r="BA274" s="58">
        <v>301.61867999999998</v>
      </c>
      <c r="BB274" s="58">
        <v>301.61867999999998</v>
      </c>
      <c r="BC274" s="58">
        <v>301.61867999999998</v>
      </c>
      <c r="BD274" s="58">
        <v>206.86899</v>
      </c>
      <c r="BE274" s="58">
        <v>206.86899</v>
      </c>
      <c r="BF274" s="58">
        <f>BF106</f>
        <v>267.47647999999998</v>
      </c>
      <c r="BG274" s="58">
        <v>179.54134312199997</v>
      </c>
      <c r="BH274" s="58">
        <v>179.72819992199999</v>
      </c>
      <c r="BI274" s="58">
        <v>261.98994400000004</v>
      </c>
      <c r="BJ274" s="58">
        <v>262.17680080000002</v>
      </c>
      <c r="BK274" s="58">
        <v>257.41788399325702</v>
      </c>
      <c r="BL274" s="58">
        <v>257.41788399325702</v>
      </c>
      <c r="BM274" s="58">
        <v>257.41788399325702</v>
      </c>
      <c r="BN274" s="58">
        <v>257.41788399325702</v>
      </c>
      <c r="BO274" s="58">
        <f>BO106</f>
        <v>269.77073999999999</v>
      </c>
      <c r="BP274" s="58">
        <v>282.31422180000004</v>
      </c>
      <c r="BQ274" s="58">
        <v>272.80849570859999</v>
      </c>
      <c r="BR274" s="58">
        <v>270.05280442410003</v>
      </c>
      <c r="BS274" s="58">
        <v>270.05280442410003</v>
      </c>
      <c r="BT274" s="58">
        <v>276.79256580000003</v>
      </c>
      <c r="BU274" s="58">
        <v>273.47760937200002</v>
      </c>
      <c r="BV274" s="58">
        <v>270.202432421136</v>
      </c>
      <c r="BW274" s="58">
        <v>221.86072379999999</v>
      </c>
      <c r="BX274" s="58">
        <v>221.86072379999999</v>
      </c>
      <c r="BY274" s="58">
        <v>188.66354474999997</v>
      </c>
      <c r="BZ274" s="57">
        <v>233.40205982999998</v>
      </c>
      <c r="CA274" s="58">
        <f>CA106</f>
        <v>242.04918000000001</v>
      </c>
      <c r="CB274" s="58">
        <v>254.131755672</v>
      </c>
      <c r="CC274" s="58">
        <v>254.131755672</v>
      </c>
      <c r="CD274" s="58">
        <v>254.105811324</v>
      </c>
      <c r="CE274" s="58">
        <v>254.10038971199998</v>
      </c>
      <c r="CF274" s="58">
        <v>254.10038971199998</v>
      </c>
      <c r="CG274" s="58">
        <v>254.07601366199998</v>
      </c>
      <c r="CH274" s="58">
        <v>254.10038971199998</v>
      </c>
      <c r="CI274" s="58">
        <v>254.10038971199998</v>
      </c>
      <c r="CJ274" s="57">
        <v>300.71481588799998</v>
      </c>
      <c r="CK274" s="57">
        <v>300.71481588799998</v>
      </c>
      <c r="CL274" s="58">
        <f>CL106</f>
        <v>290.75902100000002</v>
      </c>
      <c r="CM274" s="58">
        <v>309.71188431463997</v>
      </c>
      <c r="CN274" s="58">
        <v>308.02643050227039</v>
      </c>
      <c r="CO274" s="58">
        <v>308.02643050227039</v>
      </c>
      <c r="CP274" s="58">
        <v>308.02643050227039</v>
      </c>
      <c r="CQ274" s="58">
        <v>308.02643050227039</v>
      </c>
      <c r="CR274" s="58">
        <v>292.64899750615683</v>
      </c>
      <c r="CS274" s="58">
        <v>263.57829007329303</v>
      </c>
      <c r="CT274" s="58">
        <v>258.41008830715003</v>
      </c>
      <c r="CU274" s="58">
        <v>245.48958389179248</v>
      </c>
      <c r="CV274" s="58">
        <v>295.92303522084052</v>
      </c>
      <c r="CW274" s="58">
        <v>292.99310417905002</v>
      </c>
      <c r="CX274" s="58">
        <v>271.0788288</v>
      </c>
      <c r="CY274" s="58">
        <v>268.39488</v>
      </c>
      <c r="CZ274" s="58">
        <v>263.02698240000001</v>
      </c>
      <c r="DA274" s="58">
        <f t="shared" ref="DA274" si="131">DA106</f>
        <v>320.34574032800003</v>
      </c>
      <c r="DB274" s="57">
        <v>321.06277277900006</v>
      </c>
      <c r="DC274" s="57">
        <v>321.06277277900006</v>
      </c>
      <c r="DD274" s="57">
        <v>321.06277277900006</v>
      </c>
      <c r="DE274" s="57">
        <v>329.86456013784004</v>
      </c>
      <c r="DF274" s="57">
        <v>329.82226613784007</v>
      </c>
      <c r="DG274" s="57">
        <v>329.73767813784008</v>
      </c>
      <c r="DH274" s="57">
        <v>329.76156013783998</v>
      </c>
      <c r="DI274" s="57">
        <v>329.71926613784001</v>
      </c>
      <c r="DJ274" s="57">
        <v>329.63467813784001</v>
      </c>
      <c r="DK274" s="57">
        <v>224.85981003446</v>
      </c>
      <c r="DL274" s="57">
        <v>224.81751603446</v>
      </c>
      <c r="DM274" s="57">
        <v>329.63467813784001</v>
      </c>
      <c r="DN274" s="59">
        <f t="shared" ref="DN274" si="132">DN106</f>
        <v>259.16419999999999</v>
      </c>
      <c r="DO274" s="57">
        <v>329.63467813784001</v>
      </c>
      <c r="DP274" s="57">
        <v>191.38011240558382</v>
      </c>
      <c r="DQ274" s="57">
        <v>191.38011240558382</v>
      </c>
      <c r="DR274" s="57">
        <v>191.38011240558382</v>
      </c>
      <c r="DS274" s="57">
        <v>266.8950332</v>
      </c>
      <c r="DT274" s="57">
        <v>266.8950332</v>
      </c>
      <c r="DU274" s="57">
        <v>271.42076139999995</v>
      </c>
      <c r="DV274" s="60">
        <f>DV106</f>
        <v>291.03225026666667</v>
      </c>
      <c r="DW274" s="61">
        <f>DW106</f>
        <v>289.30816333333325</v>
      </c>
      <c r="DX274" s="62">
        <f>DX106</f>
        <v>299.8715004</v>
      </c>
      <c r="DZ274" s="57">
        <f>DZ106</f>
        <v>297.94552007333328</v>
      </c>
      <c r="EC274" s="57">
        <f>EC106</f>
        <v>306.84409192353331</v>
      </c>
      <c r="EF274" s="57">
        <f>EF106</f>
        <v>316.01161061683933</v>
      </c>
      <c r="EI274" s="57">
        <f>EI106</f>
        <v>325.45604507416448</v>
      </c>
      <c r="EL274" s="57">
        <f>EL106</f>
        <v>335.18560825826847</v>
      </c>
      <c r="EO274" s="57">
        <f>EO106</f>
        <v>345.2087642463016</v>
      </c>
    </row>
    <row r="275" spans="1:145" ht="15.5" x14ac:dyDescent="0.35">
      <c r="A275" s="56" t="s">
        <v>155</v>
      </c>
      <c r="B275" s="57">
        <f t="shared" ref="B275:AA275" si="133">B110</f>
        <v>101.819</v>
      </c>
      <c r="C275" s="57">
        <f t="shared" si="133"/>
        <v>118.306</v>
      </c>
      <c r="D275" s="57">
        <f t="shared" si="133"/>
        <v>130.33999999999997</v>
      </c>
      <c r="E275" s="57">
        <f t="shared" si="133"/>
        <v>126.60299999999999</v>
      </c>
      <c r="F275" s="57">
        <f t="shared" si="133"/>
        <v>98.935000000000002</v>
      </c>
      <c r="G275" s="57">
        <f t="shared" si="133"/>
        <v>71.254000000000005</v>
      </c>
      <c r="H275" s="57">
        <f t="shared" si="133"/>
        <v>72.330999999999989</v>
      </c>
      <c r="I275" s="57">
        <f t="shared" si="133"/>
        <v>71.538199999999989</v>
      </c>
      <c r="J275" s="57">
        <f t="shared" si="133"/>
        <v>81.500649632905805</v>
      </c>
      <c r="K275" s="57">
        <f t="shared" si="133"/>
        <v>82.706744775651089</v>
      </c>
      <c r="L275" s="57">
        <f t="shared" si="133"/>
        <v>90.441471229404314</v>
      </c>
      <c r="M275" s="57">
        <f t="shared" si="133"/>
        <v>73.331487684729069</v>
      </c>
      <c r="N275" s="57">
        <f t="shared" si="133"/>
        <v>93.158357953777539</v>
      </c>
      <c r="O275" s="57">
        <f t="shared" si="133"/>
        <v>93.014243999999991</v>
      </c>
      <c r="P275" s="57">
        <f t="shared" si="133"/>
        <v>75.599899999999991</v>
      </c>
      <c r="Q275" s="57">
        <f t="shared" si="133"/>
        <v>51.546031999999997</v>
      </c>
      <c r="R275" s="57">
        <f t="shared" si="133"/>
        <v>55.453559999999996</v>
      </c>
      <c r="S275" s="57">
        <f t="shared" si="133"/>
        <v>54.926572400000005</v>
      </c>
      <c r="T275" s="57">
        <f t="shared" si="133"/>
        <v>45.277116000000007</v>
      </c>
      <c r="U275" s="57">
        <f t="shared" si="133"/>
        <v>46.430400000000006</v>
      </c>
      <c r="V275" s="57">
        <f t="shared" si="133"/>
        <v>51.063097999999997</v>
      </c>
      <c r="W275" s="57">
        <f t="shared" si="133"/>
        <v>48.380398799999995</v>
      </c>
      <c r="X275" s="58">
        <f t="shared" si="133"/>
        <v>37.360489600000008</v>
      </c>
      <c r="Y275" s="58">
        <f t="shared" si="133"/>
        <v>49.538417600000002</v>
      </c>
      <c r="Z275" s="57">
        <f t="shared" si="133"/>
        <v>32.966935599999999</v>
      </c>
      <c r="AA275" s="57">
        <f t="shared" si="133"/>
        <v>43.757184640000006</v>
      </c>
      <c r="AB275" s="57">
        <v>70.925076544227693</v>
      </c>
      <c r="AC275" s="57">
        <v>66.332269494227731</v>
      </c>
      <c r="AD275" s="57">
        <v>44.108590744227719</v>
      </c>
      <c r="AE275" s="57">
        <f>AE110</f>
        <v>21.568000000000001</v>
      </c>
      <c r="AF275" s="57">
        <v>44.939448211881377</v>
      </c>
      <c r="AG275" s="57">
        <v>16.335162936881382</v>
      </c>
      <c r="AH275" s="57">
        <v>19.683302936881383</v>
      </c>
      <c r="AI275" s="57">
        <v>19.683302936881383</v>
      </c>
      <c r="AJ275" s="58">
        <f>AJ110</f>
        <v>35.110640000000004</v>
      </c>
      <c r="AK275" s="58">
        <v>20.894526713094265</v>
      </c>
      <c r="AL275" s="58">
        <v>36.633296713094268</v>
      </c>
      <c r="AM275" s="58">
        <v>37.234430713094262</v>
      </c>
      <c r="AN275" s="58">
        <v>37.234430713094262</v>
      </c>
      <c r="AO275" s="58">
        <f>AO110</f>
        <v>36.28199</v>
      </c>
      <c r="AP275" s="58">
        <v>37.330766575879927</v>
      </c>
      <c r="AQ275" s="58">
        <v>37.959027075879924</v>
      </c>
      <c r="AR275" s="58">
        <v>38.505777075879926</v>
      </c>
      <c r="AS275" s="58">
        <f>AS110</f>
        <v>37.806100000000001</v>
      </c>
      <c r="AT275" s="58">
        <v>38.733838700000007</v>
      </c>
      <c r="AU275" s="58">
        <v>36.732202000000001</v>
      </c>
      <c r="AV275" s="58">
        <v>33.480405000000005</v>
      </c>
      <c r="AW275" s="58">
        <v>33.480405000000005</v>
      </c>
      <c r="AX275" s="58">
        <f>AX110</f>
        <v>25.136378000000001</v>
      </c>
      <c r="AY275" s="58"/>
      <c r="AZ275" s="58">
        <v>31.894409846153845</v>
      </c>
      <c r="BA275" s="58">
        <v>31.797352153846152</v>
      </c>
      <c r="BB275" s="58">
        <v>32.223321384615382</v>
      </c>
      <c r="BC275" s="58">
        <v>32.109818115384613</v>
      </c>
      <c r="BD275" s="58">
        <v>22.395267435897434</v>
      </c>
      <c r="BE275" s="58">
        <v>22.234810064102561</v>
      </c>
      <c r="BF275" s="58">
        <f>BF110</f>
        <v>21.498072999999998</v>
      </c>
      <c r="BG275" s="58">
        <v>25.751391927308958</v>
      </c>
      <c r="BH275" s="58">
        <v>25.600371927308959</v>
      </c>
      <c r="BI275" s="58">
        <v>22.384450565349198</v>
      </c>
      <c r="BJ275" s="58">
        <v>22.223810565349201</v>
      </c>
      <c r="BK275" s="58">
        <v>17.11544018820921</v>
      </c>
      <c r="BL275" s="58">
        <v>17.016423743579733</v>
      </c>
      <c r="BM275" s="58">
        <v>17.11544018820921</v>
      </c>
      <c r="BN275" s="58">
        <v>17.016423743579733</v>
      </c>
      <c r="BO275" s="58">
        <f>BO110</f>
        <v>20.21922589258951</v>
      </c>
      <c r="BP275" s="58">
        <v>20.203959578338981</v>
      </c>
      <c r="BQ275" s="58">
        <v>19.416436851822404</v>
      </c>
      <c r="BR275" s="58">
        <v>19.241585288833228</v>
      </c>
      <c r="BS275" s="58">
        <v>19.081246405572152</v>
      </c>
      <c r="BT275" s="58">
        <v>19.411729516045678</v>
      </c>
      <c r="BU275" s="58">
        <v>19.018727202740759</v>
      </c>
      <c r="BV275" s="58">
        <v>18.505887936147136</v>
      </c>
      <c r="BW275" s="58">
        <v>21.745939161880933</v>
      </c>
      <c r="BX275" s="58">
        <v>21.745939161880933</v>
      </c>
      <c r="BY275" s="58">
        <v>22.077825355043878</v>
      </c>
      <c r="BZ275" s="57">
        <v>20.042261380827163</v>
      </c>
      <c r="CA275" s="58">
        <f>CA110</f>
        <v>22.39</v>
      </c>
      <c r="CB275" s="58">
        <v>22.5020778134</v>
      </c>
      <c r="CC275" s="58">
        <v>22.5020778134</v>
      </c>
      <c r="CD275" s="58">
        <v>22.4563128134</v>
      </c>
      <c r="CE275" s="58">
        <v>22.4755528134</v>
      </c>
      <c r="CF275" s="58">
        <v>22.4755528134</v>
      </c>
      <c r="CG275" s="58">
        <v>22.431114063400003</v>
      </c>
      <c r="CH275" s="58">
        <v>22.362027813400001</v>
      </c>
      <c r="CI275" s="58">
        <v>22.362027813400001</v>
      </c>
      <c r="CJ275" s="57">
        <v>19.024774617719999</v>
      </c>
      <c r="CK275" s="57">
        <v>19.024774617719999</v>
      </c>
      <c r="CL275" s="58">
        <f>CL110</f>
        <v>14.759600000000001</v>
      </c>
      <c r="CM275" s="58">
        <v>19.2424903638972</v>
      </c>
      <c r="CN275" s="58">
        <v>17.007655915356199</v>
      </c>
      <c r="CO275" s="58">
        <v>17.007655915356199</v>
      </c>
      <c r="CP275" s="58">
        <v>17.027029515356201</v>
      </c>
      <c r="CQ275" s="58">
        <v>17.007655915356199</v>
      </c>
      <c r="CR275" s="58">
        <v>16.959221915356199</v>
      </c>
      <c r="CS275" s="58">
        <v>15.441757824800002</v>
      </c>
      <c r="CT275" s="58">
        <v>15.792321824800002</v>
      </c>
      <c r="CU275" s="58">
        <v>15.509565424800002</v>
      </c>
      <c r="CV275" s="58">
        <v>16.353878224800003</v>
      </c>
      <c r="CW275" s="58">
        <v>16.373251824800001</v>
      </c>
      <c r="CX275" s="58">
        <v>15.669366399999999</v>
      </c>
      <c r="CY275" s="58">
        <v>15.688739999999999</v>
      </c>
      <c r="CZ275" s="58">
        <v>15.938739999999999</v>
      </c>
      <c r="DA275" s="58">
        <f t="shared" ref="DA275" si="134">DA110</f>
        <v>11.91818222</v>
      </c>
      <c r="DB275" s="57">
        <v>11.525003980000001</v>
      </c>
      <c r="DC275" s="57">
        <v>11.525003980000001</v>
      </c>
      <c r="DD275" s="57">
        <v>11.525003980000001</v>
      </c>
      <c r="DE275" s="57">
        <v>12.02607472</v>
      </c>
      <c r="DF275" s="57">
        <v>12.130837062200001</v>
      </c>
      <c r="DG275" s="57">
        <v>12.02607472</v>
      </c>
      <c r="DH275" s="57">
        <v>13.646643220000001</v>
      </c>
      <c r="DI275" s="57">
        <v>13.751405562200002</v>
      </c>
      <c r="DJ275" s="57">
        <v>13.646643220000001</v>
      </c>
      <c r="DK275" s="57">
        <v>15.971048866666667</v>
      </c>
      <c r="DL275" s="57">
        <v>15.971048866666667</v>
      </c>
      <c r="DM275" s="57">
        <v>13.646643220000001</v>
      </c>
      <c r="DN275" s="59">
        <f t="shared" ref="DN275" si="135">DN110</f>
        <v>14.3527991</v>
      </c>
      <c r="DO275" s="57">
        <v>13.646643220000001</v>
      </c>
      <c r="DP275" s="57">
        <v>13.931398874916296</v>
      </c>
      <c r="DQ275" s="57">
        <v>13.946366203003022</v>
      </c>
      <c r="DR275" s="57">
        <v>13.96133353108975</v>
      </c>
      <c r="DS275" s="57">
        <v>14.450746956187222</v>
      </c>
      <c r="DT275" s="57">
        <v>14.465794452252268</v>
      </c>
      <c r="DU275" s="57">
        <v>12.707345328002265</v>
      </c>
      <c r="DV275" s="60">
        <f>DV110</f>
        <v>13.294660598349836</v>
      </c>
      <c r="DW275" s="61">
        <f>DW110</f>
        <v>13.272089354252266</v>
      </c>
      <c r="DX275" s="62">
        <f>DX110</f>
        <v>12.729916572099835</v>
      </c>
      <c r="DZ275" s="57">
        <f>DZ110</f>
        <v>13.693528983752355</v>
      </c>
      <c r="EC275" s="57">
        <f>EC110</f>
        <v>14.120299948171773</v>
      </c>
      <c r="EF275" s="57">
        <f>EF110</f>
        <v>14.560672302741054</v>
      </c>
      <c r="EI275" s="57">
        <f>EI110</f>
        <v>15.015094002613868</v>
      </c>
      <c r="EL275" s="57">
        <f>EL110</f>
        <v>15.484028437294267</v>
      </c>
      <c r="EO275" s="57">
        <f>EO110</f>
        <v>15.967954993453354</v>
      </c>
    </row>
    <row r="276" spans="1:145" ht="15.5" x14ac:dyDescent="0.35">
      <c r="A276" s="56" t="s">
        <v>156</v>
      </c>
      <c r="B276" s="57">
        <f t="shared" ref="B276:AA276" si="136">B115</f>
        <v>68.109000000000009</v>
      </c>
      <c r="C276" s="57">
        <f t="shared" si="136"/>
        <v>90.132000000000005</v>
      </c>
      <c r="D276" s="57">
        <f t="shared" si="136"/>
        <v>124.44399999999999</v>
      </c>
      <c r="E276" s="57">
        <f t="shared" si="136"/>
        <v>119.84299999999999</v>
      </c>
      <c r="F276" s="57">
        <f t="shared" si="136"/>
        <v>117.458</v>
      </c>
      <c r="G276" s="57">
        <f t="shared" si="136"/>
        <v>114.99799999999999</v>
      </c>
      <c r="H276" s="57">
        <f t="shared" si="136"/>
        <v>100.74000000000001</v>
      </c>
      <c r="I276" s="57">
        <f t="shared" si="136"/>
        <v>92.757000000000005</v>
      </c>
      <c r="J276" s="57">
        <f t="shared" si="136"/>
        <v>144.48724035976429</v>
      </c>
      <c r="K276" s="57">
        <f t="shared" si="136"/>
        <v>144.0360508474576</v>
      </c>
      <c r="L276" s="57">
        <f t="shared" si="136"/>
        <v>164.30343441975867</v>
      </c>
      <c r="M276" s="57">
        <f t="shared" si="136"/>
        <v>169.541</v>
      </c>
      <c r="N276" s="57">
        <f t="shared" si="136"/>
        <v>168.9159183548814</v>
      </c>
      <c r="O276" s="57">
        <f t="shared" si="136"/>
        <v>161.46999999999997</v>
      </c>
      <c r="P276" s="57">
        <f t="shared" si="136"/>
        <v>155.92599999999999</v>
      </c>
      <c r="Q276" s="57">
        <f t="shared" si="136"/>
        <v>173.53800000000001</v>
      </c>
      <c r="R276" s="57">
        <f t="shared" si="136"/>
        <v>155.79126500000001</v>
      </c>
      <c r="S276" s="57">
        <f t="shared" si="136"/>
        <v>163.83727999999999</v>
      </c>
      <c r="T276" s="57">
        <f t="shared" si="136"/>
        <v>185.49880000000002</v>
      </c>
      <c r="U276" s="57">
        <f t="shared" si="136"/>
        <v>150.58924100000002</v>
      </c>
      <c r="V276" s="57">
        <f t="shared" si="136"/>
        <v>189.33824000000001</v>
      </c>
      <c r="W276" s="57">
        <f t="shared" si="136"/>
        <v>131.85838200000001</v>
      </c>
      <c r="X276" s="58">
        <f t="shared" si="136"/>
        <v>87.270731000000012</v>
      </c>
      <c r="Y276" s="58">
        <f t="shared" si="136"/>
        <v>71.161720000000003</v>
      </c>
      <c r="Z276" s="57">
        <f t="shared" si="136"/>
        <v>81.417720000000003</v>
      </c>
      <c r="AA276" s="57">
        <f t="shared" si="136"/>
        <v>108.1605199</v>
      </c>
      <c r="AB276" s="57">
        <v>162.68474199999997</v>
      </c>
      <c r="AC276" s="57">
        <v>157.35368199999999</v>
      </c>
      <c r="AD276" s="57">
        <v>145.00685999999999</v>
      </c>
      <c r="AE276" s="57">
        <f>AE115</f>
        <v>121.871832</v>
      </c>
      <c r="AF276" s="57">
        <v>150.92751999999999</v>
      </c>
      <c r="AG276" s="57">
        <v>201.28773509999999</v>
      </c>
      <c r="AH276" s="57">
        <v>201.28773509999999</v>
      </c>
      <c r="AI276" s="57">
        <v>201.28773509999999</v>
      </c>
      <c r="AJ276" s="58">
        <f>AJ115</f>
        <v>128.88323855000002</v>
      </c>
      <c r="AK276" s="58">
        <v>213.30886999999996</v>
      </c>
      <c r="AL276" s="58">
        <v>138.88131399999997</v>
      </c>
      <c r="AM276" s="58">
        <v>138.654314</v>
      </c>
      <c r="AN276" s="58">
        <v>138.654314</v>
      </c>
      <c r="AO276" s="58">
        <f>AO115</f>
        <v>154.25807012000001</v>
      </c>
      <c r="AP276" s="58">
        <v>175.55523807500001</v>
      </c>
      <c r="AQ276" s="58">
        <v>174.565975095</v>
      </c>
      <c r="AR276" s="58">
        <v>175.93687641000002</v>
      </c>
      <c r="AS276" s="58">
        <f>AS115</f>
        <v>156.18829460000001</v>
      </c>
      <c r="AT276" s="58">
        <v>181.916925445</v>
      </c>
      <c r="AU276" s="58">
        <v>174.76486603000001</v>
      </c>
      <c r="AV276" s="58">
        <v>186.54797845000002</v>
      </c>
      <c r="AW276" s="58">
        <v>186.54797845000002</v>
      </c>
      <c r="AX276" s="58">
        <f>AX115</f>
        <v>159.454573805</v>
      </c>
      <c r="AY276" s="58"/>
      <c r="AZ276" s="58">
        <v>148.99524975</v>
      </c>
      <c r="BA276" s="58">
        <v>148.87144707475002</v>
      </c>
      <c r="BB276" s="58">
        <v>138.81636137375</v>
      </c>
      <c r="BC276" s="58">
        <v>138.7020593673125</v>
      </c>
      <c r="BD276" s="58">
        <v>125.2749347525</v>
      </c>
      <c r="BE276" s="58">
        <v>125.17893341487499</v>
      </c>
      <c r="BF276" s="58">
        <f>BF115</f>
        <v>135.28750700000001</v>
      </c>
      <c r="BG276" s="58">
        <v>136.67142514500003</v>
      </c>
      <c r="BH276" s="58">
        <v>144.54823356000003</v>
      </c>
      <c r="BI276" s="58">
        <v>126.67363036000002</v>
      </c>
      <c r="BJ276" s="58">
        <v>144.53482526000002</v>
      </c>
      <c r="BK276" s="58">
        <v>137.629588678082</v>
      </c>
      <c r="BL276" s="58">
        <v>155.10030927808199</v>
      </c>
      <c r="BM276" s="58">
        <v>137.629588678082</v>
      </c>
      <c r="BN276" s="58">
        <v>155.10030927808199</v>
      </c>
      <c r="BO276" s="58">
        <f>BO115</f>
        <v>136.59515944906275</v>
      </c>
      <c r="BP276" s="58">
        <v>185.08453081519067</v>
      </c>
      <c r="BQ276" s="58">
        <v>163.5416101327769</v>
      </c>
      <c r="BR276" s="58">
        <v>158.42340971907524</v>
      </c>
      <c r="BS276" s="58">
        <v>157.33911558546566</v>
      </c>
      <c r="BT276" s="58">
        <v>190.34200561575068</v>
      </c>
      <c r="BU276" s="58">
        <v>178.60745167710976</v>
      </c>
      <c r="BV276" s="58">
        <v>169.06688019515855</v>
      </c>
      <c r="BW276" s="58">
        <v>173.97979640132934</v>
      </c>
      <c r="BX276" s="58">
        <v>173.97979640132934</v>
      </c>
      <c r="BY276" s="58">
        <v>169.52981827404113</v>
      </c>
      <c r="BZ276" s="57">
        <v>150.73094901580438</v>
      </c>
      <c r="CA276" s="58">
        <f>CA115</f>
        <v>169.61377065080438</v>
      </c>
      <c r="CB276" s="58">
        <v>206.85805439026973</v>
      </c>
      <c r="CC276" s="58">
        <v>206.85805439026973</v>
      </c>
      <c r="CD276" s="58">
        <v>202.89636725334276</v>
      </c>
      <c r="CE276" s="58">
        <v>188.89188250811725</v>
      </c>
      <c r="CF276" s="58">
        <v>188.89188250811725</v>
      </c>
      <c r="CG276" s="58">
        <v>185.8285039652979</v>
      </c>
      <c r="CH276" s="58">
        <v>177.14542203096454</v>
      </c>
      <c r="CI276" s="58">
        <v>177.14542203096454</v>
      </c>
      <c r="CJ276" s="57">
        <v>219.3832605678175</v>
      </c>
      <c r="CK276" s="57">
        <v>219.3832605678175</v>
      </c>
      <c r="CL276" s="58">
        <f>CL115</f>
        <v>203.93934300820996</v>
      </c>
      <c r="CM276" s="58">
        <v>238.07535182202008</v>
      </c>
      <c r="CN276" s="58">
        <v>230.74575957057431</v>
      </c>
      <c r="CO276" s="58">
        <v>230.74575957057431</v>
      </c>
      <c r="CP276" s="58">
        <v>231.99905039307924</v>
      </c>
      <c r="CQ276" s="58">
        <v>230.74575957057431</v>
      </c>
      <c r="CR276" s="58">
        <v>216.25579377931967</v>
      </c>
      <c r="CS276" s="58">
        <v>226.527015566735</v>
      </c>
      <c r="CT276" s="58">
        <v>222.11982232756537</v>
      </c>
      <c r="CU276" s="58">
        <v>211.04903441856877</v>
      </c>
      <c r="CV276" s="58">
        <v>223.22377819427504</v>
      </c>
      <c r="CW276" s="58">
        <v>216.45545104532292</v>
      </c>
      <c r="CX276" s="58">
        <v>224.72575293127505</v>
      </c>
      <c r="CY276" s="58">
        <v>217.89924104532292</v>
      </c>
      <c r="CZ276" s="58">
        <v>218.10450632931665</v>
      </c>
      <c r="DA276" s="58">
        <f t="shared" ref="DA276" si="137">DA115</f>
        <v>208.05055939201685</v>
      </c>
      <c r="DB276" s="57">
        <v>232.65662021141486</v>
      </c>
      <c r="DC276" s="57">
        <v>228.82673270140083</v>
      </c>
      <c r="DD276" s="57">
        <v>227.54326128137282</v>
      </c>
      <c r="DE276" s="57">
        <v>191.94521138624356</v>
      </c>
      <c r="DF276" s="57">
        <v>185.96488718624357</v>
      </c>
      <c r="DG276" s="57">
        <v>185.96488718624357</v>
      </c>
      <c r="DH276" s="57">
        <v>192.06097695258649</v>
      </c>
      <c r="DI276" s="57">
        <v>186.08769123258651</v>
      </c>
      <c r="DJ276" s="57">
        <v>186.08769123258651</v>
      </c>
      <c r="DK276" s="57">
        <v>175.82984155758652</v>
      </c>
      <c r="DL276" s="57">
        <v>174.33652012758648</v>
      </c>
      <c r="DM276" s="57">
        <v>174.33652012758648</v>
      </c>
      <c r="DN276" s="59">
        <f t="shared" ref="DN276" si="138">DN115</f>
        <v>167.10206823066491</v>
      </c>
      <c r="DO276" s="57">
        <v>174.33652012758648</v>
      </c>
      <c r="DP276" s="57">
        <v>179.02516555086379</v>
      </c>
      <c r="DQ276" s="57">
        <v>178.20133571814142</v>
      </c>
      <c r="DR276" s="57">
        <v>177.37750588541905</v>
      </c>
      <c r="DS276" s="57">
        <v>175.68259351173251</v>
      </c>
      <c r="DT276" s="57">
        <v>175.69236329990753</v>
      </c>
      <c r="DU276" s="57">
        <v>180.50910863436232</v>
      </c>
      <c r="DV276" s="60">
        <f>DV115</f>
        <v>180.51711952844985</v>
      </c>
      <c r="DW276" s="61">
        <f>DW115</f>
        <v>180.50910863436232</v>
      </c>
      <c r="DX276" s="62">
        <f>DX115</f>
        <v>180.51711952844985</v>
      </c>
      <c r="DZ276" s="57">
        <f>DZ115</f>
        <v>199.7441632809051</v>
      </c>
      <c r="EC276" s="57">
        <f>EC115</f>
        <v>219.13517771344516</v>
      </c>
      <c r="EF276" s="57">
        <f>EF115</f>
        <v>238.67185433024153</v>
      </c>
      <c r="EI276" s="57">
        <f>EI115</f>
        <v>258.36169525641014</v>
      </c>
      <c r="EL276" s="57">
        <f>EL115</f>
        <v>278.21305413273797</v>
      </c>
      <c r="EO276" s="57">
        <f>EO115</f>
        <v>298.23528695153692</v>
      </c>
    </row>
    <row r="277" spans="1:145" ht="18.5" x14ac:dyDescent="0.35">
      <c r="A277" s="56" t="s">
        <v>157</v>
      </c>
      <c r="B277" s="57">
        <f t="shared" ref="B277:AA277" si="139">B120</f>
        <v>2190.5720000000001</v>
      </c>
      <c r="C277" s="57">
        <f t="shared" si="139"/>
        <v>2269.3599999999997</v>
      </c>
      <c r="D277" s="57">
        <f t="shared" si="139"/>
        <v>2788.41</v>
      </c>
      <c r="E277" s="128">
        <f t="shared" si="139"/>
        <v>2864.7920000000004</v>
      </c>
      <c r="F277" s="128">
        <f t="shared" si="139"/>
        <v>2461.3519999999999</v>
      </c>
      <c r="G277" s="128">
        <f t="shared" si="139"/>
        <v>2803.5379999999996</v>
      </c>
      <c r="H277" s="128">
        <f t="shared" si="139"/>
        <v>3534.6549999999997</v>
      </c>
      <c r="I277" s="128">
        <f t="shared" si="139"/>
        <v>3818.2944421416237</v>
      </c>
      <c r="J277" s="128">
        <f t="shared" si="139"/>
        <v>4186.093780456491</v>
      </c>
      <c r="K277" s="128">
        <f t="shared" si="139"/>
        <v>4702.3804419485332</v>
      </c>
      <c r="L277" s="128">
        <f t="shared" si="139"/>
        <v>5706.0371321334515</v>
      </c>
      <c r="M277" s="128">
        <f t="shared" si="139"/>
        <v>5123.5150837939873</v>
      </c>
      <c r="N277" s="128">
        <f t="shared" si="139"/>
        <v>5189.4413111135837</v>
      </c>
      <c r="O277" s="128">
        <f t="shared" si="139"/>
        <v>5315.567</v>
      </c>
      <c r="P277" s="128">
        <f t="shared" si="139"/>
        <v>5074.7920000000004</v>
      </c>
      <c r="Q277" s="128">
        <f t="shared" si="139"/>
        <v>4560.0560000000005</v>
      </c>
      <c r="R277" s="128">
        <f t="shared" si="139"/>
        <v>4494.8050000000003</v>
      </c>
      <c r="S277" s="128">
        <f t="shared" si="139"/>
        <v>4755.0990000000002</v>
      </c>
      <c r="T277" s="128">
        <f t="shared" si="139"/>
        <v>3986.076</v>
      </c>
      <c r="U277" s="128">
        <f t="shared" si="139"/>
        <v>4885.9803999999995</v>
      </c>
      <c r="V277" s="128">
        <f t="shared" si="139"/>
        <v>5462.924</v>
      </c>
      <c r="W277" s="128">
        <f t="shared" si="139"/>
        <v>4990.1148000000003</v>
      </c>
      <c r="X277" s="129">
        <f t="shared" si="139"/>
        <v>3997.7777027272728</v>
      </c>
      <c r="Y277" s="129">
        <f t="shared" si="139"/>
        <v>3104.5535382768171</v>
      </c>
      <c r="Z277" s="128">
        <f t="shared" si="139"/>
        <v>3157.4020788721805</v>
      </c>
      <c r="AA277" s="128">
        <f t="shared" si="139"/>
        <v>3149.2458236842099</v>
      </c>
      <c r="AB277" s="128">
        <v>4248.7560223148803</v>
      </c>
      <c r="AC277" s="128">
        <v>4123.9733276039724</v>
      </c>
      <c r="AD277" s="128">
        <v>4250.0889543148796</v>
      </c>
      <c r="AE277" s="128">
        <f>AE120</f>
        <v>3089.3718536842102</v>
      </c>
      <c r="AF277" s="128">
        <v>3962.5874392620776</v>
      </c>
      <c r="AG277" s="128">
        <v>3925.6614238135494</v>
      </c>
      <c r="AH277" s="128">
        <v>3869.544240719888</v>
      </c>
      <c r="AI277" s="128">
        <v>3870.0155475894094</v>
      </c>
      <c r="AJ277" s="129">
        <f>AJ120</f>
        <v>3495.9822299999996</v>
      </c>
      <c r="AK277" s="129">
        <v>4723.0138740390685</v>
      </c>
      <c r="AL277" s="129">
        <v>5276.7508279734038</v>
      </c>
      <c r="AM277" s="129">
        <v>5257.6040501897378</v>
      </c>
      <c r="AN277" s="129">
        <v>5257.6040501897378</v>
      </c>
      <c r="AO277" s="129">
        <f>AO120</f>
        <v>3789.9605597858872</v>
      </c>
      <c r="AP277" s="129">
        <v>5341.9325093174202</v>
      </c>
      <c r="AQ277" s="129">
        <v>5396.9544976437292</v>
      </c>
      <c r="AR277" s="129">
        <v>5399.9329351658544</v>
      </c>
      <c r="AS277" s="129">
        <f>AS120</f>
        <v>3886.3370000000004</v>
      </c>
      <c r="AT277" s="129">
        <v>5903.1258229704545</v>
      </c>
      <c r="AU277" s="129">
        <v>5672.4140542470814</v>
      </c>
      <c r="AV277" s="129">
        <v>5838.309189300965</v>
      </c>
      <c r="AW277" s="129">
        <v>5838.309189300965</v>
      </c>
      <c r="AX277" s="129">
        <f>AX120</f>
        <v>4447.5505454545455</v>
      </c>
      <c r="AY277" s="129"/>
      <c r="AZ277" s="129">
        <v>6117.0451417582417</v>
      </c>
      <c r="BA277" s="129">
        <v>6100.8322155920896</v>
      </c>
      <c r="BB277" s="129">
        <v>6007.8303307999995</v>
      </c>
      <c r="BC277" s="129">
        <v>5982.9287812727271</v>
      </c>
      <c r="BD277" s="129">
        <v>5950.3951427597731</v>
      </c>
      <c r="BE277" s="129">
        <v>5943.4715428553127</v>
      </c>
      <c r="BF277" s="129">
        <f>BF120</f>
        <v>4856.849373</v>
      </c>
      <c r="BG277" s="129">
        <v>6573.8468646016527</v>
      </c>
      <c r="BH277" s="129">
        <v>6361.73200893174</v>
      </c>
      <c r="BI277" s="129">
        <v>6480.12355939802</v>
      </c>
      <c r="BJ277" s="129">
        <v>6491.5137237299614</v>
      </c>
      <c r="BK277" s="129">
        <v>4933.8518345180837</v>
      </c>
      <c r="BL277" s="129">
        <v>4951.4153358536696</v>
      </c>
      <c r="BM277" s="129">
        <v>4855.0917292480844</v>
      </c>
      <c r="BN277" s="129">
        <v>4864.7701108536694</v>
      </c>
      <c r="BO277" s="129">
        <f>BO120</f>
        <v>4345.6736272116996</v>
      </c>
      <c r="BP277" s="129">
        <v>4412.7733153535801</v>
      </c>
      <c r="BQ277" s="129">
        <v>4934.9736657772228</v>
      </c>
      <c r="BR277" s="129">
        <v>2957.0677675288402</v>
      </c>
      <c r="BS277" s="129">
        <v>2791.1841084521857</v>
      </c>
      <c r="BT277" s="129">
        <v>3733.2461430724802</v>
      </c>
      <c r="BU277" s="129">
        <v>3181.7909759525164</v>
      </c>
      <c r="BV277" s="129">
        <v>2768.9992321136433</v>
      </c>
      <c r="BW277" s="129">
        <v>3769.9710580191354</v>
      </c>
      <c r="BX277" s="129">
        <v>3769.9710580191359</v>
      </c>
      <c r="BY277" s="129">
        <v>3215.1640707866518</v>
      </c>
      <c r="BZ277" s="128">
        <v>3933.800756767992</v>
      </c>
      <c r="CA277" s="129">
        <f>CA120</f>
        <v>4005.5369340000007</v>
      </c>
      <c r="CB277" s="129">
        <v>4282.3579586108171</v>
      </c>
      <c r="CC277" s="129">
        <v>4270.9330753512577</v>
      </c>
      <c r="CD277" s="129">
        <v>4144.2191880361543</v>
      </c>
      <c r="CE277" s="129">
        <v>3964.6895959194144</v>
      </c>
      <c r="CF277" s="129">
        <v>3944.0096520047623</v>
      </c>
      <c r="CG277" s="129">
        <v>3863.3257884908785</v>
      </c>
      <c r="CH277" s="129">
        <v>4106.9473935774467</v>
      </c>
      <c r="CI277" s="129">
        <v>4101.2082867715053</v>
      </c>
      <c r="CJ277" s="128">
        <v>4250.475154622538</v>
      </c>
      <c r="CK277" s="128">
        <v>4246.6627378057537</v>
      </c>
      <c r="CL277" s="129">
        <f>CL120</f>
        <v>4626.6364380000005</v>
      </c>
      <c r="CM277" s="129">
        <v>4503.845532439339</v>
      </c>
      <c r="CN277" s="129">
        <v>4405.6659911413572</v>
      </c>
      <c r="CO277" s="129">
        <v>4405.6659911413572</v>
      </c>
      <c r="CP277" s="129">
        <v>4429.5248846763543</v>
      </c>
      <c r="CQ277" s="129">
        <v>4404.814216025462</v>
      </c>
      <c r="CR277" s="129">
        <v>4294.2529058598029</v>
      </c>
      <c r="CS277" s="129">
        <v>4752.5809304675286</v>
      </c>
      <c r="CT277" s="129">
        <v>4729.7731615042403</v>
      </c>
      <c r="CU277" s="129">
        <v>4638.3197563720487</v>
      </c>
      <c r="CV277" s="129">
        <v>4722.1522361877242</v>
      </c>
      <c r="CW277" s="129">
        <v>4705.7170304476222</v>
      </c>
      <c r="CX277" s="129">
        <v>4828.077498407959</v>
      </c>
      <c r="CY277" s="129">
        <v>4791.0843122143569</v>
      </c>
      <c r="CZ277" s="129">
        <v>4768.2239907231669</v>
      </c>
      <c r="DA277" s="129">
        <f t="shared" ref="DA277" si="140">DA120</f>
        <v>4686.6643906999998</v>
      </c>
      <c r="DB277" s="128">
        <v>5102.485689777116</v>
      </c>
      <c r="DC277" s="128">
        <v>5040.0268955101365</v>
      </c>
      <c r="DD277" s="128">
        <v>5024.9316792634845</v>
      </c>
      <c r="DE277" s="128">
        <v>4861.1035135889888</v>
      </c>
      <c r="DF277" s="128">
        <v>4647.8932019421927</v>
      </c>
      <c r="DG277" s="128">
        <v>4405.9515410368022</v>
      </c>
      <c r="DH277" s="128">
        <v>4953.0103316644045</v>
      </c>
      <c r="DI277" s="128">
        <v>4707.0022936296582</v>
      </c>
      <c r="DJ277" s="128">
        <v>4549.1711830449121</v>
      </c>
      <c r="DK277" s="128">
        <v>4823.5898545414175</v>
      </c>
      <c r="DL277" s="128">
        <v>4631.7168158691711</v>
      </c>
      <c r="DM277" s="128">
        <v>4549.1711830449121</v>
      </c>
      <c r="DN277" s="130">
        <f t="shared" ref="DN277" si="141">DN120</f>
        <v>4424.5676766369997</v>
      </c>
      <c r="DO277" s="128">
        <v>4549.1711830449121</v>
      </c>
      <c r="DP277" s="128">
        <v>4037.0494813434525</v>
      </c>
      <c r="DQ277" s="128">
        <v>4012.499597984397</v>
      </c>
      <c r="DR277" s="128">
        <v>3999.9711760481086</v>
      </c>
      <c r="DS277" s="128">
        <v>4251.2501516080592</v>
      </c>
      <c r="DT277" s="128">
        <v>4231.2467597593541</v>
      </c>
      <c r="DU277" s="128">
        <v>3918.4420900914761</v>
      </c>
      <c r="DV277" s="131">
        <f>DV120</f>
        <v>4168.7053674375147</v>
      </c>
      <c r="DW277" s="132">
        <f>DW120</f>
        <v>4134.080134207471</v>
      </c>
      <c r="DX277" s="133">
        <f>DX120</f>
        <v>3893.3819976865043</v>
      </c>
      <c r="DZ277" s="128">
        <f>DZ120</f>
        <v>4033.1861638607834</v>
      </c>
      <c r="EC277" s="128">
        <f>EC120</f>
        <v>4041.2572585645421</v>
      </c>
      <c r="EF277" s="128">
        <f>EF120</f>
        <v>4183.4111334535937</v>
      </c>
      <c r="EI277" s="128">
        <f>EI120</f>
        <v>4332.4240007918925</v>
      </c>
      <c r="EL277" s="128">
        <f>EL120</f>
        <v>4487.876715735305</v>
      </c>
      <c r="EO277" s="128">
        <f>EO120</f>
        <v>4651.2899851457878</v>
      </c>
    </row>
    <row r="278" spans="1:145" ht="15.5" x14ac:dyDescent="0.35">
      <c r="A278" s="56" t="s">
        <v>158</v>
      </c>
      <c r="B278" s="57">
        <f t="shared" ref="B278:AA278" si="142">B143</f>
        <v>44</v>
      </c>
      <c r="C278" s="57">
        <f t="shared" si="142"/>
        <v>55.15</v>
      </c>
      <c r="D278" s="57">
        <f t="shared" si="142"/>
        <v>70.8</v>
      </c>
      <c r="E278" s="57">
        <f t="shared" si="142"/>
        <v>69.8</v>
      </c>
      <c r="F278" s="57">
        <f t="shared" si="142"/>
        <v>65.55</v>
      </c>
      <c r="G278" s="57">
        <f t="shared" si="142"/>
        <v>63.65</v>
      </c>
      <c r="H278" s="57">
        <f t="shared" si="142"/>
        <v>64.403500000000008</v>
      </c>
      <c r="I278" s="57">
        <f t="shared" si="142"/>
        <v>63.957666231596534</v>
      </c>
      <c r="J278" s="57">
        <f t="shared" si="142"/>
        <v>65.904166231596534</v>
      </c>
      <c r="K278" s="57">
        <f t="shared" si="142"/>
        <v>70.635000000000005</v>
      </c>
      <c r="L278" s="57">
        <f t="shared" si="142"/>
        <v>68.435000000000002</v>
      </c>
      <c r="M278" s="57">
        <f t="shared" si="142"/>
        <v>67.165999999999997</v>
      </c>
      <c r="N278" s="57">
        <f t="shared" si="142"/>
        <v>74.220499999999987</v>
      </c>
      <c r="O278" s="57">
        <f t="shared" si="142"/>
        <v>72.888499999999993</v>
      </c>
      <c r="P278" s="57">
        <f t="shared" si="142"/>
        <v>62.550999999999995</v>
      </c>
      <c r="Q278" s="57">
        <f t="shared" si="142"/>
        <v>47.228000000000002</v>
      </c>
      <c r="R278" s="57">
        <f t="shared" si="142"/>
        <v>56.785600000000002</v>
      </c>
      <c r="S278" s="57">
        <f t="shared" si="142"/>
        <v>80.167000000000002</v>
      </c>
      <c r="T278" s="57">
        <f t="shared" si="142"/>
        <v>72.423999999999992</v>
      </c>
      <c r="U278" s="57">
        <f t="shared" si="142"/>
        <v>67.718000000000004</v>
      </c>
      <c r="V278" s="57">
        <f t="shared" si="142"/>
        <v>70.421000000000006</v>
      </c>
      <c r="W278" s="57">
        <f t="shared" si="142"/>
        <v>74.787102000000004</v>
      </c>
      <c r="X278" s="58">
        <f t="shared" si="142"/>
        <v>79.423902324000011</v>
      </c>
      <c r="Y278" s="58">
        <f t="shared" si="142"/>
        <v>81.012380370480017</v>
      </c>
      <c r="Z278" s="57">
        <f t="shared" si="142"/>
        <v>42.749000000000002</v>
      </c>
      <c r="AA278" s="57">
        <f t="shared" si="142"/>
        <v>27.928000000000001</v>
      </c>
      <c r="AB278" s="57">
        <v>74.954741398845499</v>
      </c>
      <c r="AC278" s="57">
        <v>74.954741398845499</v>
      </c>
      <c r="AD278" s="57">
        <v>74.974896000000001</v>
      </c>
      <c r="AE278" s="57">
        <f>AE143</f>
        <v>41.341999999999999</v>
      </c>
      <c r="AF278" s="57">
        <v>74.057794720000004</v>
      </c>
      <c r="AG278" s="57">
        <v>64.67274909999999</v>
      </c>
      <c r="AH278" s="57">
        <v>64.67274909999999</v>
      </c>
      <c r="AI278" s="57">
        <v>64.67274909999999</v>
      </c>
      <c r="AJ278" s="58">
        <f>AJ143</f>
        <v>65.840999999999994</v>
      </c>
      <c r="AK278" s="58">
        <v>69.498833333333323</v>
      </c>
      <c r="AL278" s="58">
        <v>133.56894444444444</v>
      </c>
      <c r="AM278" s="58">
        <v>69.498833333333323</v>
      </c>
      <c r="AN278" s="58">
        <v>69.498833333333323</v>
      </c>
      <c r="AO278" s="58">
        <f>AO143</f>
        <v>79.655000000000001</v>
      </c>
      <c r="AP278" s="58">
        <v>70.961966666666655</v>
      </c>
      <c r="AQ278" s="58">
        <v>70.961966666666655</v>
      </c>
      <c r="AR278" s="58">
        <v>41.148000000000003</v>
      </c>
      <c r="AS278" s="58">
        <f>AS143</f>
        <v>69.404999999999987</v>
      </c>
      <c r="AT278" s="58">
        <v>72.425099999999986</v>
      </c>
      <c r="AU278" s="58">
        <v>72.425099999999986</v>
      </c>
      <c r="AV278" s="58">
        <v>52.897860000000001</v>
      </c>
      <c r="AW278" s="58">
        <v>52.897860000000001</v>
      </c>
      <c r="AX278" s="58">
        <f>AX143</f>
        <v>80.635999999999996</v>
      </c>
      <c r="AY278" s="58"/>
      <c r="AZ278" s="58">
        <v>58.187645999999994</v>
      </c>
      <c r="BA278" s="58">
        <v>58.187645999999994</v>
      </c>
      <c r="BB278" s="58">
        <v>58.187645999999994</v>
      </c>
      <c r="BC278" s="58">
        <v>58.187645999999994</v>
      </c>
      <c r="BD278" s="58">
        <v>36.182136239999998</v>
      </c>
      <c r="BE278" s="58">
        <v>36.182136239999998</v>
      </c>
      <c r="BF278" s="58">
        <f>BF143</f>
        <v>65.906000000000006</v>
      </c>
      <c r="BG278" s="58">
        <v>47.131993260000002</v>
      </c>
      <c r="BH278" s="58">
        <v>47.131993260000002</v>
      </c>
      <c r="BI278" s="58">
        <v>72.496600000000001</v>
      </c>
      <c r="BJ278" s="58">
        <v>72.496600000000001</v>
      </c>
      <c r="BK278" s="58">
        <v>65.642384680361403</v>
      </c>
      <c r="BL278" s="58">
        <v>65.642384680361403</v>
      </c>
      <c r="BM278" s="58">
        <v>65.642384680361403</v>
      </c>
      <c r="BN278" s="58">
        <v>65.642384680361403</v>
      </c>
      <c r="BO278" s="58">
        <f>BO143</f>
        <v>53.157781999999997</v>
      </c>
      <c r="BP278" s="58">
        <v>58.187645999999994</v>
      </c>
      <c r="BQ278" s="58">
        <v>58.187645999999994</v>
      </c>
      <c r="BR278" s="58">
        <v>58.187645999999994</v>
      </c>
      <c r="BS278" s="58">
        <v>58.187645999999994</v>
      </c>
      <c r="BT278" s="58">
        <v>58.187645999999994</v>
      </c>
      <c r="BU278" s="58">
        <v>58.187645999999994</v>
      </c>
      <c r="BV278" s="58">
        <v>58.187645999999994</v>
      </c>
      <c r="BW278" s="58">
        <v>58.729915969814897</v>
      </c>
      <c r="BX278" s="58">
        <v>58.729915969814897</v>
      </c>
      <c r="BY278" s="58">
        <v>56.968018490720446</v>
      </c>
      <c r="BZ278" s="57">
        <v>49.277263914000002</v>
      </c>
      <c r="CA278" s="58">
        <f>CA143</f>
        <v>47.534999999999997</v>
      </c>
      <c r="CB278" s="58">
        <v>48.010609741700002</v>
      </c>
      <c r="CC278" s="58">
        <v>48.010609741700002</v>
      </c>
      <c r="CD278" s="58">
        <v>48.010609741700002</v>
      </c>
      <c r="CE278" s="58">
        <v>48.010609741700002</v>
      </c>
      <c r="CF278" s="58">
        <v>48.010609741700002</v>
      </c>
      <c r="CG278" s="58">
        <v>48.010609741700002</v>
      </c>
      <c r="CH278" s="58">
        <v>48.010609741700002</v>
      </c>
      <c r="CI278" s="58">
        <v>48.010609741700002</v>
      </c>
      <c r="CJ278" s="57">
        <v>31.706016532390002</v>
      </c>
      <c r="CK278" s="57">
        <v>31.706016532390002</v>
      </c>
      <c r="CL278" s="58">
        <f>CL143</f>
        <v>36.469000000000001</v>
      </c>
      <c r="CM278" s="58">
        <v>33.291317359009504</v>
      </c>
      <c r="CN278" s="58">
        <v>37.683575121517507</v>
      </c>
      <c r="CO278" s="58">
        <v>37.683575121517507</v>
      </c>
      <c r="CP278" s="58">
        <v>37.683575121517507</v>
      </c>
      <c r="CQ278" s="58">
        <v>37.683575121517507</v>
      </c>
      <c r="CR278" s="58">
        <v>35.799396365441631</v>
      </c>
      <c r="CS278" s="58">
        <v>38.999618770770006</v>
      </c>
      <c r="CT278" s="58">
        <v>38.234920363500002</v>
      </c>
      <c r="CU278" s="58">
        <v>36.323174345325</v>
      </c>
      <c r="CV278" s="58">
        <v>38.617269567135004</v>
      </c>
      <c r="CW278" s="58">
        <v>38.234920363500002</v>
      </c>
      <c r="CX278" s="58">
        <v>38.617269567135004</v>
      </c>
      <c r="CY278" s="58">
        <v>38.234920363500002</v>
      </c>
      <c r="CZ278" s="58">
        <v>37.470221956229999</v>
      </c>
      <c r="DA278" s="58">
        <f t="shared" ref="DA278" si="143">DA143</f>
        <v>45.656895282000008</v>
      </c>
      <c r="DB278" s="57">
        <v>45.218496604000009</v>
      </c>
      <c r="DC278" s="57">
        <v>44.373291060000007</v>
      </c>
      <c r="DD278" s="57">
        <v>44.373291060000007</v>
      </c>
      <c r="DE278" s="57">
        <v>48.396308998920013</v>
      </c>
      <c r="DF278" s="57">
        <v>47.939740046100013</v>
      </c>
      <c r="DG278" s="57">
        <v>45.656895282000008</v>
      </c>
      <c r="DH278" s="57">
        <v>48.396308998920013</v>
      </c>
      <c r="DI278" s="57">
        <v>47.939740046100013</v>
      </c>
      <c r="DJ278" s="57">
        <v>45.656895282000008</v>
      </c>
      <c r="DK278" s="57">
        <v>45.342953599730002</v>
      </c>
      <c r="DL278" s="57">
        <v>45.228811361525004</v>
      </c>
      <c r="DM278" s="57">
        <v>45.656895282000008</v>
      </c>
      <c r="DN278" s="59">
        <f t="shared" ref="DN278" si="144">DN143</f>
        <v>47.166756249999999</v>
      </c>
      <c r="DO278" s="57">
        <v>45.656895282000008</v>
      </c>
      <c r="DP278" s="57">
        <v>47.490251929601257</v>
      </c>
      <c r="DQ278" s="57">
        <v>47.037963815986004</v>
      </c>
      <c r="DR278" s="57">
        <v>46.585675702370757</v>
      </c>
      <c r="DS278" s="57">
        <v>49.525094062500003</v>
      </c>
      <c r="DT278" s="57">
        <v>49.0534265</v>
      </c>
      <c r="DU278" s="57">
        <v>48.768306205000002</v>
      </c>
      <c r="DV278" s="60">
        <f>DV143</f>
        <v>33.240996717499996</v>
      </c>
      <c r="DW278" s="61">
        <f>DW143</f>
        <v>33.083774196666667</v>
      </c>
      <c r="DX278" s="62">
        <f>DX143</f>
        <v>48.414555533124997</v>
      </c>
      <c r="DZ278" s="57">
        <f>DZ143</f>
        <v>34.737962906500002</v>
      </c>
      <c r="EC278" s="57">
        <f>EC143</f>
        <v>36.474861051825002</v>
      </c>
      <c r="EF278" s="57">
        <f>EF143</f>
        <v>38.298604104416256</v>
      </c>
      <c r="EI278" s="57">
        <f>EI143</f>
        <v>40.213534309637069</v>
      </c>
      <c r="EL278" s="57">
        <f>EL143</f>
        <v>42.224211025118926</v>
      </c>
      <c r="EO278" s="57">
        <f>EO143</f>
        <v>44.335421576374877</v>
      </c>
    </row>
    <row r="279" spans="1:145" ht="15.5" x14ac:dyDescent="0.35">
      <c r="A279" s="56" t="s">
        <v>159</v>
      </c>
      <c r="B279" s="57">
        <f t="shared" ref="B279:AE279" si="145">B127</f>
        <v>22.1</v>
      </c>
      <c r="C279" s="57">
        <f t="shared" si="145"/>
        <v>23.4</v>
      </c>
      <c r="D279" s="57">
        <f t="shared" si="145"/>
        <v>23.1</v>
      </c>
      <c r="E279" s="57">
        <f t="shared" si="145"/>
        <v>24.3</v>
      </c>
      <c r="F279" s="57">
        <f t="shared" si="145"/>
        <v>35.1</v>
      </c>
      <c r="G279" s="57">
        <f t="shared" si="145"/>
        <v>47.6</v>
      </c>
      <c r="H279" s="57">
        <f t="shared" si="145"/>
        <v>55.971000000000004</v>
      </c>
      <c r="I279" s="57">
        <f t="shared" si="145"/>
        <v>50.994</v>
      </c>
      <c r="J279" s="57">
        <f t="shared" si="145"/>
        <v>48.678999999999995</v>
      </c>
      <c r="K279" s="57">
        <f t="shared" si="145"/>
        <v>65.162999999999997</v>
      </c>
      <c r="L279" s="57">
        <f t="shared" si="145"/>
        <v>63.932999999999993</v>
      </c>
      <c r="M279" s="57">
        <f t="shared" si="145"/>
        <v>63.757999999999996</v>
      </c>
      <c r="N279" s="57">
        <f t="shared" si="145"/>
        <v>49.556000000000004</v>
      </c>
      <c r="O279" s="57">
        <f t="shared" si="145"/>
        <v>33.713279999999997</v>
      </c>
      <c r="P279" s="57">
        <f t="shared" si="145"/>
        <v>38.685999999999993</v>
      </c>
      <c r="Q279" s="57">
        <f t="shared" si="145"/>
        <v>45.216999999999999</v>
      </c>
      <c r="R279" s="57">
        <f t="shared" si="145"/>
        <v>44.1937</v>
      </c>
      <c r="S279" s="57">
        <f t="shared" si="145"/>
        <v>41.856999999999999</v>
      </c>
      <c r="T279" s="57">
        <f t="shared" si="145"/>
        <v>52.884000299999997</v>
      </c>
      <c r="U279" s="57">
        <f t="shared" si="145"/>
        <v>57.16</v>
      </c>
      <c r="V279" s="57">
        <f t="shared" si="145"/>
        <v>50.186</v>
      </c>
      <c r="W279" s="57">
        <f t="shared" si="145"/>
        <v>57.588325070488722</v>
      </c>
      <c r="X279" s="57">
        <f t="shared" si="145"/>
        <v>56.198</v>
      </c>
      <c r="Y279" s="57">
        <f t="shared" si="145"/>
        <v>57.507000000000005</v>
      </c>
      <c r="Z279" s="57">
        <f t="shared" si="145"/>
        <v>58.465000000000003</v>
      </c>
      <c r="AA279" s="57">
        <f t="shared" si="145"/>
        <v>68.701000000000008</v>
      </c>
      <c r="AB279" s="57" t="e">
        <f t="shared" si="145"/>
        <v>#REF!</v>
      </c>
      <c r="AC279" s="57" t="e">
        <f t="shared" si="145"/>
        <v>#REF!</v>
      </c>
      <c r="AD279" s="57" t="e">
        <f t="shared" si="145"/>
        <v>#REF!</v>
      </c>
      <c r="AE279" s="57">
        <f t="shared" si="145"/>
        <v>86.653739999999999</v>
      </c>
      <c r="AF279" s="57">
        <v>79.022892049999996</v>
      </c>
      <c r="AG279" s="57">
        <v>83.253705650000001</v>
      </c>
      <c r="AH279" s="57">
        <v>83.253705650000001</v>
      </c>
      <c r="AI279" s="57">
        <v>83.253705650000001</v>
      </c>
      <c r="AJ279" s="58">
        <f>AJ127</f>
        <v>72.05</v>
      </c>
      <c r="AK279" s="58">
        <v>88.602581607766709</v>
      </c>
      <c r="AL279" s="58">
        <v>86.039910226450857</v>
      </c>
      <c r="AM279" s="58">
        <v>85.793000000000006</v>
      </c>
      <c r="AN279" s="58">
        <v>85.793000000000006</v>
      </c>
      <c r="AO279" s="58">
        <f>AO127</f>
        <v>63.701999999999998</v>
      </c>
      <c r="AP279" s="58">
        <v>87.079640377542773</v>
      </c>
      <c r="AQ279" s="58">
        <v>86.805647605130005</v>
      </c>
      <c r="AR279" s="58">
        <v>81.803611902</v>
      </c>
      <c r="AS279" s="58">
        <f>AS127</f>
        <v>53.328000000000003</v>
      </c>
      <c r="AT279" s="58">
        <v>82.819476337427218</v>
      </c>
      <c r="AU279" s="58">
        <v>70.647175598164111</v>
      </c>
      <c r="AV279" s="58">
        <v>70.701631561087524</v>
      </c>
      <c r="AW279" s="58">
        <v>70.701631561087524</v>
      </c>
      <c r="AX279" s="58">
        <f>AX127</f>
        <v>56.680985000000007</v>
      </c>
      <c r="AY279" s="58"/>
      <c r="AZ279" s="58">
        <v>57.884246619593256</v>
      </c>
      <c r="BA279" s="58">
        <v>57.884246619593256</v>
      </c>
      <c r="BB279" s="58">
        <v>57.991038275584003</v>
      </c>
      <c r="BC279" s="58">
        <v>57.991038275584003</v>
      </c>
      <c r="BD279" s="58">
        <v>57.401701631999998</v>
      </c>
      <c r="BE279" s="58">
        <v>57.401701631999998</v>
      </c>
      <c r="BF279" s="58">
        <f>BF127</f>
        <v>54.767259999999993</v>
      </c>
      <c r="BG279" s="58">
        <v>62.696584868254917</v>
      </c>
      <c r="BH279" s="58">
        <v>62.696584868254917</v>
      </c>
      <c r="BI279" s="58">
        <v>58.781771999999989</v>
      </c>
      <c r="BJ279" s="58">
        <v>58.781771999999989</v>
      </c>
      <c r="BK279" s="58">
        <v>50.471354818099101</v>
      </c>
      <c r="BL279" s="58">
        <v>50.471354818099101</v>
      </c>
      <c r="BM279" s="58">
        <v>50.471354818099101</v>
      </c>
      <c r="BN279" s="58">
        <v>50.471354818099101</v>
      </c>
      <c r="BO279" s="58">
        <f>BO127</f>
        <v>43.762912</v>
      </c>
      <c r="BP279" s="58">
        <v>58.454102194543481</v>
      </c>
      <c r="BQ279" s="58">
        <v>49.15777274131819</v>
      </c>
      <c r="BR279" s="58">
        <v>45.261917039620286</v>
      </c>
      <c r="BS279" s="58">
        <v>45.261917039620286</v>
      </c>
      <c r="BT279" s="58">
        <v>47.458756471223538</v>
      </c>
      <c r="BU279" s="58">
        <v>47.458756471223538</v>
      </c>
      <c r="BV279" s="58">
        <v>46.753555003419265</v>
      </c>
      <c r="BW279" s="58">
        <v>46.334401098302095</v>
      </c>
      <c r="BX279" s="58">
        <v>46.334401098302095</v>
      </c>
      <c r="BY279" s="58">
        <v>45.6539354487021</v>
      </c>
      <c r="BZ279" s="57">
        <v>38.737242655999999</v>
      </c>
      <c r="CA279" s="58">
        <f>CA127</f>
        <v>44.717999999999996</v>
      </c>
      <c r="CB279" s="58">
        <v>59.790077483912043</v>
      </c>
      <c r="CC279" s="58">
        <v>59.790077483912043</v>
      </c>
      <c r="CD279" s="58">
        <v>55.273533471512046</v>
      </c>
      <c r="CE279" s="58">
        <v>53.387334393660645</v>
      </c>
      <c r="CF279" s="58">
        <v>53.387334393660645</v>
      </c>
      <c r="CG279" s="58">
        <v>53.387334393660645</v>
      </c>
      <c r="CH279" s="58">
        <v>51.527425779756392</v>
      </c>
      <c r="CI279" s="58">
        <v>51.527425779756392</v>
      </c>
      <c r="CJ279" s="57">
        <v>59.267696057081373</v>
      </c>
      <c r="CK279" s="57">
        <v>59.267696057081373</v>
      </c>
      <c r="CL279" s="58">
        <f>CL127</f>
        <v>49.045000000000002</v>
      </c>
      <c r="CM279" s="58">
        <v>61.166096171109572</v>
      </c>
      <c r="CN279" s="58">
        <v>63.142452265177795</v>
      </c>
      <c r="CO279" s="58">
        <v>63.142452265177795</v>
      </c>
      <c r="CP279" s="58">
        <v>63.498590604343647</v>
      </c>
      <c r="CQ279" s="58">
        <v>63.131007801943653</v>
      </c>
      <c r="CR279" s="58">
        <v>59.974457411846473</v>
      </c>
      <c r="CS279" s="58">
        <v>61.595073659460866</v>
      </c>
      <c r="CT279" s="58">
        <v>60.533666296537632</v>
      </c>
      <c r="CU279" s="58">
        <v>57.676781925507854</v>
      </c>
      <c r="CV279" s="58">
        <v>60.834103156289657</v>
      </c>
      <c r="CW279" s="58">
        <v>60.231785303257084</v>
      </c>
      <c r="CX279" s="58">
        <v>49.13917163508966</v>
      </c>
      <c r="CY279" s="58">
        <v>46.252645183257087</v>
      </c>
      <c r="CZ279" s="58">
        <v>45.327592279591947</v>
      </c>
      <c r="DA279" s="58">
        <f t="shared" ref="DA279" si="146">DA127</f>
        <v>54.014704999999999</v>
      </c>
      <c r="DB279" s="57">
        <v>58.316212750000005</v>
      </c>
      <c r="DC279" s="57">
        <v>57.345816250000006</v>
      </c>
      <c r="DD279" s="57">
        <v>57.217816250000006</v>
      </c>
      <c r="DE279" s="57">
        <v>57.0243757</v>
      </c>
      <c r="DF279" s="57">
        <v>56.462582556999998</v>
      </c>
      <c r="DG279" s="57">
        <v>53.920242200000004</v>
      </c>
      <c r="DH279" s="57">
        <v>57.0243757</v>
      </c>
      <c r="DI279" s="57">
        <v>56.416995175994167</v>
      </c>
      <c r="DJ279" s="57">
        <v>53.739363599999997</v>
      </c>
      <c r="DK279" s="57">
        <v>49.865213924999999</v>
      </c>
      <c r="DL279" s="57">
        <v>49.49029629399854</v>
      </c>
      <c r="DM279" s="57">
        <v>53.739363599999997</v>
      </c>
      <c r="DN279" s="59">
        <f t="shared" ref="DN279" si="147">DN127</f>
        <v>48.083723999999997</v>
      </c>
      <c r="DO279" s="57">
        <v>53.739363599999997</v>
      </c>
      <c r="DP279" s="57">
        <v>50.453044264857084</v>
      </c>
      <c r="DQ279" s="57">
        <v>50.453044264857084</v>
      </c>
      <c r="DR279" s="57">
        <v>50.453044264857084</v>
      </c>
      <c r="DS279" s="57">
        <v>48.495654396532444</v>
      </c>
      <c r="DT279" s="57">
        <v>48.282335766532441</v>
      </c>
      <c r="DU279" s="57">
        <v>49.307616374899325</v>
      </c>
      <c r="DV279" s="60">
        <f>DV127</f>
        <v>51.17515008308493</v>
      </c>
      <c r="DW279" s="61">
        <f>DW127</f>
        <v>50.961831453084926</v>
      </c>
      <c r="DX279" s="62">
        <f>DX127</f>
        <v>49.13353276544111</v>
      </c>
      <c r="DZ279" s="57">
        <f>DZ127</f>
        <v>51.793324518111305</v>
      </c>
      <c r="EC279" s="57">
        <f>EC127</f>
        <v>52.668704852860259</v>
      </c>
      <c r="EF279" s="57">
        <f>EF127</f>
        <v>53.52897360372144</v>
      </c>
      <c r="EI279" s="57">
        <f>EI127</f>
        <v>54.374764521306858</v>
      </c>
      <c r="EL279" s="57">
        <f>EL127</f>
        <v>55.213845459267716</v>
      </c>
      <c r="EO279" s="57">
        <f>EO127</f>
        <v>56.066995131816981</v>
      </c>
    </row>
    <row r="280" spans="1:145" ht="15.5" x14ac:dyDescent="0.35">
      <c r="A280" s="56" t="s">
        <v>160</v>
      </c>
      <c r="B280" s="57">
        <f t="shared" ref="B280:AA281" si="148">B144</f>
        <v>36.65</v>
      </c>
      <c r="C280" s="57">
        <f t="shared" si="148"/>
        <v>44.099999999999994</v>
      </c>
      <c r="D280" s="57">
        <f t="shared" si="148"/>
        <v>61.55</v>
      </c>
      <c r="E280" s="57">
        <f t="shared" si="148"/>
        <v>85.95</v>
      </c>
      <c r="F280" s="57">
        <f t="shared" si="148"/>
        <v>105.05000000000001</v>
      </c>
      <c r="G280" s="57">
        <f t="shared" si="148"/>
        <v>122.2</v>
      </c>
      <c r="H280" s="57">
        <f t="shared" si="148"/>
        <v>143</v>
      </c>
      <c r="I280" s="57">
        <f t="shared" si="148"/>
        <v>158.75</v>
      </c>
      <c r="J280" s="57">
        <f t="shared" si="148"/>
        <v>165.2775</v>
      </c>
      <c r="K280" s="57">
        <f t="shared" si="148"/>
        <v>157.57749999999999</v>
      </c>
      <c r="L280" s="57">
        <f t="shared" si="148"/>
        <v>166.7</v>
      </c>
      <c r="M280" s="57">
        <f t="shared" si="148"/>
        <v>206.95</v>
      </c>
      <c r="N280" s="57">
        <f t="shared" si="148"/>
        <v>220.95699999999999</v>
      </c>
      <c r="O280" s="57">
        <f t="shared" si="148"/>
        <v>235.892</v>
      </c>
      <c r="P280" s="57">
        <f t="shared" si="148"/>
        <v>254.102</v>
      </c>
      <c r="Q280" s="57">
        <f t="shared" si="148"/>
        <v>238.41200000000001</v>
      </c>
      <c r="R280" s="57">
        <f t="shared" si="148"/>
        <v>313.72300000000001</v>
      </c>
      <c r="S280" s="57">
        <f t="shared" si="148"/>
        <v>294.91000000000003</v>
      </c>
      <c r="T280" s="57">
        <f t="shared" si="148"/>
        <v>265.45699999999999</v>
      </c>
      <c r="U280" s="57">
        <f t="shared" si="148"/>
        <v>256.625</v>
      </c>
      <c r="V280" s="57">
        <f t="shared" si="148"/>
        <v>232.88800000000001</v>
      </c>
      <c r="W280" s="57">
        <f t="shared" si="148"/>
        <v>235.21688</v>
      </c>
      <c r="X280" s="58">
        <f t="shared" si="148"/>
        <v>254.61</v>
      </c>
      <c r="Y280" s="58">
        <f t="shared" si="148"/>
        <v>237.94200000000001</v>
      </c>
      <c r="Z280" s="57">
        <f t="shared" si="148"/>
        <v>237.27799999999999</v>
      </c>
      <c r="AA280" s="57">
        <f t="shared" si="148"/>
        <v>231.802109</v>
      </c>
      <c r="AB280" s="57">
        <v>251.14709691787633</v>
      </c>
      <c r="AC280" s="57">
        <v>251.14709691787633</v>
      </c>
      <c r="AD280" s="57">
        <v>235.974436</v>
      </c>
      <c r="AE280" s="57">
        <f>AE144</f>
        <v>261.80799999999999</v>
      </c>
      <c r="AF280" s="57">
        <v>240.221975848</v>
      </c>
      <c r="AG280" s="57">
        <v>294.5066666666666</v>
      </c>
      <c r="AH280" s="57">
        <v>294.5066666666666</v>
      </c>
      <c r="AI280" s="57">
        <v>294.5066666666666</v>
      </c>
      <c r="AJ280" s="58">
        <f>AJ144</f>
        <v>265.27600000000001</v>
      </c>
      <c r="AK280" s="58">
        <v>340.42265063647102</v>
      </c>
      <c r="AL280" s="58">
        <v>352.20181443939833</v>
      </c>
      <c r="AM280" s="58">
        <v>352.20181443939833</v>
      </c>
      <c r="AN280" s="58">
        <v>352.20181443939833</v>
      </c>
      <c r="AO280" s="58">
        <f>AO144</f>
        <v>276.27499999999998</v>
      </c>
      <c r="AP280" s="58">
        <v>380.42567511206198</v>
      </c>
      <c r="AQ280" s="58">
        <v>374.50041224960006</v>
      </c>
      <c r="AR280" s="58">
        <v>232.95121200000006</v>
      </c>
      <c r="AS280" s="58">
        <f>AS144</f>
        <v>295.18</v>
      </c>
      <c r="AT280" s="58">
        <v>237.30905935438105</v>
      </c>
      <c r="AU280" s="58">
        <v>237.45952679004807</v>
      </c>
      <c r="AV280" s="58">
        <v>308.68063020699503</v>
      </c>
      <c r="AW280" s="58">
        <v>308.68063020699503</v>
      </c>
      <c r="AX280" s="58">
        <f>AX144</f>
        <v>275.71699999999998</v>
      </c>
      <c r="AY280" s="58"/>
      <c r="AZ280" s="58">
        <v>281.75216826481193</v>
      </c>
      <c r="BA280" s="58">
        <v>281.75216826481193</v>
      </c>
      <c r="BB280" s="58">
        <v>282.43161486094465</v>
      </c>
      <c r="BC280" s="58">
        <v>282.43161486094465</v>
      </c>
      <c r="BD280" s="58">
        <v>235.73803499999997</v>
      </c>
      <c r="BE280" s="58">
        <v>235.73803499999997</v>
      </c>
      <c r="BF280" s="58">
        <f>BF144</f>
        <v>217.177099</v>
      </c>
      <c r="BG280" s="58">
        <v>199.53609434248821</v>
      </c>
      <c r="BH280" s="58">
        <v>199.53609434248821</v>
      </c>
      <c r="BI280" s="58">
        <v>261.93115</v>
      </c>
      <c r="BJ280" s="58">
        <v>261.93115</v>
      </c>
      <c r="BK280" s="58">
        <v>172.41172240313901</v>
      </c>
      <c r="BL280" s="58">
        <v>172.41172240313901</v>
      </c>
      <c r="BM280" s="58">
        <v>172.41172240313901</v>
      </c>
      <c r="BN280" s="58">
        <v>172.41172240313901</v>
      </c>
      <c r="BO280" s="58">
        <f>BO144</f>
        <v>184.37024</v>
      </c>
      <c r="BP280" s="58">
        <v>186.596084415137</v>
      </c>
      <c r="BQ280" s="58">
        <v>161.30277671701239</v>
      </c>
      <c r="BR280" s="58">
        <v>161.30277671701239</v>
      </c>
      <c r="BS280" s="58">
        <v>161.30277671701239</v>
      </c>
      <c r="BT280" s="58">
        <v>165.47905589220372</v>
      </c>
      <c r="BU280" s="58">
        <v>161.83851666257524</v>
      </c>
      <c r="BV280" s="58">
        <v>158.27806929599859</v>
      </c>
      <c r="BW280" s="58">
        <v>170.74185648637749</v>
      </c>
      <c r="BX280" s="58">
        <v>170.74185648637749</v>
      </c>
      <c r="BY280" s="58">
        <v>166.98553564367717</v>
      </c>
      <c r="BZ280" s="57">
        <v>183.26401855999998</v>
      </c>
      <c r="CA280" s="58">
        <f>CA144</f>
        <v>191.65299999999999</v>
      </c>
      <c r="CB280" s="58">
        <v>199.9318893585951</v>
      </c>
      <c r="CC280" s="58">
        <v>199.9318893585951</v>
      </c>
      <c r="CD280" s="58">
        <v>199.9318893585951</v>
      </c>
      <c r="CE280" s="58">
        <v>209.97937116188439</v>
      </c>
      <c r="CF280" s="58">
        <v>210.59096156332674</v>
      </c>
      <c r="CG280" s="58">
        <v>209.97937116188439</v>
      </c>
      <c r="CH280" s="58">
        <v>193.56994914999999</v>
      </c>
      <c r="CI280" s="58">
        <v>193.56994914999999</v>
      </c>
      <c r="CJ280" s="57">
        <v>210.43544967000003</v>
      </c>
      <c r="CK280" s="57">
        <v>210.43544967000003</v>
      </c>
      <c r="CL280" s="58">
        <f>CL144</f>
        <v>208.99100000000001</v>
      </c>
      <c r="CM280" s="58">
        <v>229.23722649612128</v>
      </c>
      <c r="CN280" s="58">
        <v>206.48355625270003</v>
      </c>
      <c r="CO280" s="58">
        <v>206.48355625270003</v>
      </c>
      <c r="CP280" s="58">
        <v>206.48355625270003</v>
      </c>
      <c r="CQ280" s="58">
        <v>206.48355625270003</v>
      </c>
      <c r="CR280" s="58">
        <v>206.16440510773799</v>
      </c>
      <c r="CS280" s="58">
        <v>218.51245902204005</v>
      </c>
      <c r="CT280" s="58">
        <v>214.22790100200004</v>
      </c>
      <c r="CU280" s="58">
        <v>213.51641594159204</v>
      </c>
      <c r="CV280" s="58">
        <v>216.37018001202003</v>
      </c>
      <c r="CW280" s="58">
        <v>205.90837086600001</v>
      </c>
      <c r="CX280" s="58">
        <v>216.37018001202003</v>
      </c>
      <c r="CY280" s="58">
        <v>205.90837086600001</v>
      </c>
      <c r="CZ280" s="58">
        <v>217.75840125879003</v>
      </c>
      <c r="DA280" s="58">
        <f t="shared" ref="DA280:DA281" si="149">DA144</f>
        <v>219.53325975999996</v>
      </c>
      <c r="DB280" s="57">
        <v>221.4079459528146</v>
      </c>
      <c r="DC280" s="57">
        <v>218.92382123260629</v>
      </c>
      <c r="DD280" s="57">
        <v>218.92382123260629</v>
      </c>
      <c r="DE280" s="57">
        <v>233.27604182097599</v>
      </c>
      <c r="DF280" s="57">
        <v>231.08070922337598</v>
      </c>
      <c r="DG280" s="57">
        <v>228.88537662577599</v>
      </c>
      <c r="DH280" s="57">
        <v>233.91490374064279</v>
      </c>
      <c r="DI280" s="57">
        <v>231.7195711430428</v>
      </c>
      <c r="DJ280" s="57">
        <v>229.52423854544278</v>
      </c>
      <c r="DK280" s="57">
        <v>199.64546963516068</v>
      </c>
      <c r="DL280" s="57">
        <v>199.09663648576068</v>
      </c>
      <c r="DM280" s="57">
        <v>229.52423854544278</v>
      </c>
      <c r="DN280" s="59">
        <f>DN144</f>
        <v>209.23154094999998</v>
      </c>
      <c r="DO280" s="57">
        <v>229.52423854544278</v>
      </c>
      <c r="DP280" s="57">
        <v>202.52336876997546</v>
      </c>
      <c r="DQ280" s="57">
        <v>202.52336876997546</v>
      </c>
      <c r="DR280" s="57">
        <v>202.52336876997546</v>
      </c>
      <c r="DS280" s="57">
        <v>212.87325111917957</v>
      </c>
      <c r="DT280" s="57">
        <v>212.87325111917957</v>
      </c>
      <c r="DU280" s="57">
        <v>212.94095483938469</v>
      </c>
      <c r="DV280" s="60">
        <f t="shared" ref="DV280:DX281" si="150">DV144</f>
        <v>226.44196802483495</v>
      </c>
      <c r="DW280" s="61">
        <f t="shared" si="150"/>
        <v>226.44196802483495</v>
      </c>
      <c r="DX280" s="62">
        <f t="shared" si="150"/>
        <v>212.92437268087866</v>
      </c>
      <c r="DZ280" s="57">
        <f>DZ144</f>
        <v>230.37071187938</v>
      </c>
      <c r="EC280" s="57">
        <f>EC144</f>
        <v>234.51176262255015</v>
      </c>
      <c r="EF280" s="57">
        <f>EF144</f>
        <v>238.57901240549663</v>
      </c>
      <c r="EI280" s="57">
        <f>EI144</f>
        <v>242.68053672112976</v>
      </c>
      <c r="EL280" s="57">
        <f>EL144</f>
        <v>246.7495220912441</v>
      </c>
      <c r="EO280" s="57">
        <f>EO144</f>
        <v>250.88673148198205</v>
      </c>
    </row>
    <row r="281" spans="1:145" ht="15.5" x14ac:dyDescent="0.35">
      <c r="A281" s="56" t="s">
        <v>161</v>
      </c>
      <c r="B281" s="57">
        <f t="shared" si="148"/>
        <v>410.76</v>
      </c>
      <c r="C281" s="57">
        <f t="shared" si="148"/>
        <v>356.85199999999998</v>
      </c>
      <c r="D281" s="57">
        <f t="shared" si="148"/>
        <v>449.32799999999997</v>
      </c>
      <c r="E281" s="57">
        <f t="shared" si="148"/>
        <v>415.834</v>
      </c>
      <c r="F281" s="57">
        <f t="shared" si="148"/>
        <v>428.42</v>
      </c>
      <c r="G281" s="57">
        <f t="shared" si="148"/>
        <v>414.053</v>
      </c>
      <c r="H281" s="57">
        <f t="shared" si="148"/>
        <v>494.22500000000002</v>
      </c>
      <c r="I281" s="57">
        <f t="shared" si="148"/>
        <v>530.99170000000004</v>
      </c>
      <c r="J281" s="57">
        <f t="shared" si="148"/>
        <v>484.1118607405881</v>
      </c>
      <c r="K281" s="57">
        <f t="shared" si="148"/>
        <v>487.14479025710415</v>
      </c>
      <c r="L281" s="57">
        <f t="shared" si="148"/>
        <v>473.93939393939394</v>
      </c>
      <c r="M281" s="57">
        <f t="shared" si="148"/>
        <v>420.04819277108436</v>
      </c>
      <c r="N281" s="57">
        <f t="shared" si="148"/>
        <v>431.10484780157833</v>
      </c>
      <c r="O281" s="57">
        <f t="shared" si="148"/>
        <v>460.99099999999999</v>
      </c>
      <c r="P281" s="57">
        <f t="shared" si="148"/>
        <v>449.27</v>
      </c>
      <c r="Q281" s="57">
        <f t="shared" si="148"/>
        <v>414.78789999999998</v>
      </c>
      <c r="R281" s="57">
        <f t="shared" si="148"/>
        <v>332.6798</v>
      </c>
      <c r="S281" s="57">
        <f t="shared" si="148"/>
        <v>354.2</v>
      </c>
      <c r="T281" s="57">
        <f t="shared" si="148"/>
        <v>383.29500000000002</v>
      </c>
      <c r="U281" s="57">
        <f t="shared" si="148"/>
        <v>415.529</v>
      </c>
      <c r="V281" s="57">
        <f t="shared" si="148"/>
        <v>417.6909</v>
      </c>
      <c r="W281" s="57">
        <f t="shared" si="148"/>
        <v>377.21010000000001</v>
      </c>
      <c r="X281" s="58">
        <f t="shared" si="148"/>
        <v>310.46890000000002</v>
      </c>
      <c r="Y281" s="58">
        <f t="shared" si="148"/>
        <v>301.55761999999999</v>
      </c>
      <c r="Z281" s="57">
        <f t="shared" si="148"/>
        <v>323.57530000000003</v>
      </c>
      <c r="AA281" s="57">
        <f t="shared" si="148"/>
        <v>365.88189999999997</v>
      </c>
      <c r="AB281" s="57">
        <v>256.11732999999998</v>
      </c>
      <c r="AC281" s="57">
        <v>131.78700000000001</v>
      </c>
      <c r="AD281" s="57">
        <v>118.95014999999999</v>
      </c>
      <c r="AE281" s="57">
        <f>AE145</f>
        <v>118.94615</v>
      </c>
      <c r="AF281" s="57">
        <v>29.736537500000001</v>
      </c>
      <c r="AG281" s="57">
        <v>15.736537500000001</v>
      </c>
      <c r="AH281" s="57">
        <v>0.01</v>
      </c>
      <c r="AI281" s="57">
        <v>0.01</v>
      </c>
      <c r="AJ281" s="58">
        <f>AJ145</f>
        <v>1E-3</v>
      </c>
      <c r="AK281" s="58">
        <v>39.648716666666665</v>
      </c>
      <c r="AL281" s="58">
        <v>39.648716666666665</v>
      </c>
      <c r="AM281" s="58">
        <v>39.648716666666665</v>
      </c>
      <c r="AN281" s="58">
        <v>0</v>
      </c>
      <c r="AO281" s="58">
        <f>AO145</f>
        <v>0</v>
      </c>
      <c r="AP281" s="58">
        <v>84.997433333333333</v>
      </c>
      <c r="AQ281" s="58">
        <v>84.997433333333333</v>
      </c>
      <c r="AR281" s="58">
        <v>7.4058000000000002</v>
      </c>
      <c r="AS281" s="58">
        <f>AS145</f>
        <v>12.64686</v>
      </c>
      <c r="AT281" s="58">
        <v>29.736537500000001</v>
      </c>
      <c r="AU281" s="58">
        <v>62.173075000000004</v>
      </c>
      <c r="AV281" s="58">
        <v>50.689493333333331</v>
      </c>
      <c r="AW281" s="58">
        <v>50.689493333333331</v>
      </c>
      <c r="AX281" s="58">
        <f>AX145</f>
        <v>59.775799999999997</v>
      </c>
      <c r="AY281" s="58"/>
      <c r="AZ281" s="58">
        <v>88.451599999999985</v>
      </c>
      <c r="BA281" s="58">
        <v>58.281404999999992</v>
      </c>
      <c r="BB281" s="58">
        <v>112.3128</v>
      </c>
      <c r="BC281" s="58">
        <v>106.69716</v>
      </c>
      <c r="BD281" s="58">
        <v>114.52879999999999</v>
      </c>
      <c r="BE281" s="58">
        <v>108.80235999999998</v>
      </c>
      <c r="BF281" s="58">
        <f>BF145</f>
        <v>80.308999999999997</v>
      </c>
      <c r="BG281" s="58">
        <v>49.958999999999996</v>
      </c>
      <c r="BH281" s="58">
        <v>47.461049999999993</v>
      </c>
      <c r="BI281" s="58">
        <v>35.258700000000005</v>
      </c>
      <c r="BJ281" s="58">
        <v>33.495765000000006</v>
      </c>
      <c r="BK281" s="58">
        <v>32.640999999999998</v>
      </c>
      <c r="BL281" s="58">
        <v>31.008949999999995</v>
      </c>
      <c r="BM281" s="58">
        <v>32.640999999999998</v>
      </c>
      <c r="BN281" s="58">
        <v>31.008949999999995</v>
      </c>
      <c r="BO281" s="58">
        <f>BO145</f>
        <v>25.282666289999991</v>
      </c>
      <c r="BP281" s="58">
        <v>35.495732805999985</v>
      </c>
      <c r="BQ281" s="58">
        <v>35.495732805999985</v>
      </c>
      <c r="BR281" s="58">
        <v>35.495732805999985</v>
      </c>
      <c r="BS281" s="58">
        <v>32.549586983101989</v>
      </c>
      <c r="BT281" s="58">
        <v>21.356349703374995</v>
      </c>
      <c r="BU281" s="58">
        <v>21.356349703374995</v>
      </c>
      <c r="BV281" s="58">
        <v>19.583772677994872</v>
      </c>
      <c r="BW281" s="58">
        <v>14.700899802249996</v>
      </c>
      <c r="BX281" s="58">
        <v>14.700899802249996</v>
      </c>
      <c r="BY281" s="58">
        <v>8.0454499011249982</v>
      </c>
      <c r="BZ281" s="57">
        <v>29.238</v>
      </c>
      <c r="CA281" s="58">
        <f>CA145</f>
        <v>50.41</v>
      </c>
      <c r="CB281" s="58">
        <v>50.914099999999998</v>
      </c>
      <c r="CC281" s="58">
        <v>50.41</v>
      </c>
      <c r="CD281" s="58">
        <v>49.401799999999994</v>
      </c>
      <c r="CE281" s="58">
        <v>73.694715000000002</v>
      </c>
      <c r="CF281" s="58">
        <v>66.225633333333334</v>
      </c>
      <c r="CG281" s="58">
        <v>64.901120666666671</v>
      </c>
      <c r="CH281" s="58">
        <v>140.04379999999998</v>
      </c>
      <c r="CI281" s="58">
        <v>120.02897</v>
      </c>
      <c r="CJ281" s="57">
        <v>140.04379999999998</v>
      </c>
      <c r="CK281" s="57">
        <v>120.02897</v>
      </c>
      <c r="CL281" s="58">
        <f>CL145</f>
        <v>103.64748</v>
      </c>
      <c r="CM281" s="58">
        <v>181.24374470000001</v>
      </c>
      <c r="CN281" s="58">
        <v>149.97790356000002</v>
      </c>
      <c r="CO281" s="58">
        <v>149.97790356000002</v>
      </c>
      <c r="CP281" s="58">
        <v>152.97746163120001</v>
      </c>
      <c r="CQ281" s="58">
        <v>149.97790356000002</v>
      </c>
      <c r="CR281" s="58">
        <v>142.47900838200002</v>
      </c>
      <c r="CS281" s="58">
        <v>119.4597712865</v>
      </c>
      <c r="CT281" s="58">
        <v>125.74712767000001</v>
      </c>
      <c r="CU281" s="58">
        <v>128.2620702234</v>
      </c>
      <c r="CV281" s="58">
        <v>91.57117439999999</v>
      </c>
      <c r="CW281" s="58">
        <v>95.38664</v>
      </c>
      <c r="CX281" s="58">
        <v>91.57117439999999</v>
      </c>
      <c r="CY281" s="58">
        <v>95.38664</v>
      </c>
      <c r="CZ281" s="58">
        <v>94.432773600000004</v>
      </c>
      <c r="DA281" s="58">
        <f t="shared" si="149"/>
        <v>115.2637</v>
      </c>
      <c r="DB281" s="57">
        <v>150</v>
      </c>
      <c r="DC281" s="57">
        <v>150</v>
      </c>
      <c r="DD281" s="57">
        <v>150</v>
      </c>
      <c r="DE281" s="57">
        <v>150</v>
      </c>
      <c r="DF281" s="57">
        <v>150</v>
      </c>
      <c r="DG281" s="57">
        <v>150</v>
      </c>
      <c r="DH281" s="57">
        <v>120</v>
      </c>
      <c r="DI281" s="57">
        <v>123.4846</v>
      </c>
      <c r="DJ281" s="57">
        <v>135</v>
      </c>
      <c r="DK281" s="57">
        <v>123.4846</v>
      </c>
      <c r="DL281" s="57">
        <v>123.4846</v>
      </c>
      <c r="DM281" s="57">
        <v>135</v>
      </c>
      <c r="DN281" s="59">
        <f>DN145</f>
        <v>109.45310000000001</v>
      </c>
      <c r="DO281" s="57">
        <v>135</v>
      </c>
      <c r="DP281" s="57">
        <v>127.39999999999999</v>
      </c>
      <c r="DQ281" s="57">
        <v>130</v>
      </c>
      <c r="DR281" s="57">
        <v>132.6</v>
      </c>
      <c r="DS281" s="57">
        <v>113.3652828</v>
      </c>
      <c r="DT281" s="57">
        <v>115.67886</v>
      </c>
      <c r="DU281" s="57">
        <v>119.37412499999999</v>
      </c>
      <c r="DV281" s="60">
        <f t="shared" si="150"/>
        <v>121.7616075</v>
      </c>
      <c r="DW281" s="61">
        <f t="shared" si="150"/>
        <v>119.37412499999999</v>
      </c>
      <c r="DX281" s="62">
        <f t="shared" si="150"/>
        <v>121.7616075</v>
      </c>
      <c r="DZ281" s="57">
        <f>DZ145</f>
        <v>120.80661449999999</v>
      </c>
      <c r="EC281" s="57">
        <f>EC145</f>
        <v>122.25629387399999</v>
      </c>
      <c r="EF281" s="57">
        <f>EF145</f>
        <v>123.723369400488</v>
      </c>
      <c r="EI281" s="57">
        <f>EI145</f>
        <v>125.20804983329386</v>
      </c>
      <c r="EL281" s="57">
        <f>EL145</f>
        <v>126.71054643129338</v>
      </c>
      <c r="EO281" s="57">
        <f>EO145</f>
        <v>128.2310729884689</v>
      </c>
    </row>
    <row r="282" spans="1:145" ht="15.5" x14ac:dyDescent="0.35">
      <c r="A282" s="56" t="s">
        <v>162</v>
      </c>
      <c r="B282" s="57">
        <f t="shared" ref="B282:AE282" si="151">B131</f>
        <v>10.4</v>
      </c>
      <c r="C282" s="57">
        <f t="shared" si="151"/>
        <v>10.4</v>
      </c>
      <c r="D282" s="57">
        <f t="shared" si="151"/>
        <v>10.4</v>
      </c>
      <c r="E282" s="57">
        <f t="shared" si="151"/>
        <v>10.4</v>
      </c>
      <c r="F282" s="57">
        <f t="shared" si="151"/>
        <v>10.4</v>
      </c>
      <c r="G282" s="57">
        <f t="shared" si="151"/>
        <v>10.4</v>
      </c>
      <c r="H282" s="57">
        <f t="shared" si="151"/>
        <v>10.4</v>
      </c>
      <c r="I282" s="57">
        <f t="shared" si="151"/>
        <v>10.4</v>
      </c>
      <c r="J282" s="57">
        <f t="shared" si="151"/>
        <v>10.4</v>
      </c>
      <c r="K282" s="57">
        <f t="shared" si="151"/>
        <v>10.4</v>
      </c>
      <c r="L282" s="57">
        <f t="shared" si="151"/>
        <v>10.4</v>
      </c>
      <c r="M282" s="57">
        <f t="shared" si="151"/>
        <v>10.4</v>
      </c>
      <c r="N282" s="57">
        <f t="shared" si="151"/>
        <v>31</v>
      </c>
      <c r="O282" s="57">
        <f t="shared" si="151"/>
        <v>10.4</v>
      </c>
      <c r="P282" s="57">
        <f t="shared" si="151"/>
        <v>10.4</v>
      </c>
      <c r="Q282" s="57">
        <f t="shared" si="151"/>
        <v>14.8</v>
      </c>
      <c r="R282" s="57" t="e">
        <f t="shared" si="151"/>
        <v>#VALUE!</v>
      </c>
      <c r="S282" s="57" t="e">
        <f t="shared" si="151"/>
        <v>#VALUE!</v>
      </c>
      <c r="T282" s="57" t="e">
        <f t="shared" si="151"/>
        <v>#VALUE!</v>
      </c>
      <c r="U282" s="57" t="e">
        <f t="shared" si="151"/>
        <v>#VALUE!</v>
      </c>
      <c r="V282" s="57" t="e">
        <f t="shared" si="151"/>
        <v>#VALUE!</v>
      </c>
      <c r="W282" s="57" t="e">
        <f t="shared" si="151"/>
        <v>#VALUE!</v>
      </c>
      <c r="X282" s="57" t="e">
        <f t="shared" si="151"/>
        <v>#VALUE!</v>
      </c>
      <c r="Y282" s="57" t="e">
        <f t="shared" si="151"/>
        <v>#VALUE!</v>
      </c>
      <c r="Z282" s="57" t="e">
        <f t="shared" si="151"/>
        <v>#VALUE!</v>
      </c>
      <c r="AA282" s="57">
        <f t="shared" si="151"/>
        <v>718.1</v>
      </c>
      <c r="AB282" s="57" t="e">
        <f t="shared" si="151"/>
        <v>#REF!</v>
      </c>
      <c r="AC282" s="57" t="e">
        <f t="shared" si="151"/>
        <v>#REF!</v>
      </c>
      <c r="AD282" s="57" t="e">
        <f t="shared" si="151"/>
        <v>#REF!</v>
      </c>
      <c r="AE282" s="57">
        <f t="shared" si="151"/>
        <v>1276.0341000000001</v>
      </c>
      <c r="AF282" s="57">
        <v>1062.1032499999999</v>
      </c>
      <c r="AG282" s="57">
        <v>1259.1559</v>
      </c>
      <c r="AH282" s="57">
        <v>1257.566335</v>
      </c>
      <c r="AI282" s="57">
        <v>1257.566335</v>
      </c>
      <c r="AJ282" s="58">
        <f>AJ131</f>
        <v>1162.1030000000001</v>
      </c>
      <c r="AK282" s="58">
        <v>1207.4581499999999</v>
      </c>
      <c r="AL282" s="58">
        <v>1207.4581499999999</v>
      </c>
      <c r="AM282" s="58">
        <v>1210.587</v>
      </c>
      <c r="AN282" s="58">
        <v>1210.587</v>
      </c>
      <c r="AO282" s="58">
        <f>AO131</f>
        <v>1515</v>
      </c>
      <c r="AP282" s="58">
        <v>1315</v>
      </c>
      <c r="AQ282" s="58">
        <v>1320</v>
      </c>
      <c r="AR282" s="58">
        <v>1324.22</v>
      </c>
      <c r="AS282" s="58">
        <f>AS131</f>
        <v>151.40358000000001</v>
      </c>
      <c r="AT282" s="58">
        <v>1536.4344263999999</v>
      </c>
      <c r="AU282" s="58">
        <v>1557.3704264</v>
      </c>
      <c r="AV282" s="58">
        <v>1622.4253333333334</v>
      </c>
      <c r="AW282" s="58">
        <v>1622.4253333333334</v>
      </c>
      <c r="AX282" s="58">
        <f>AX131</f>
        <v>343.86581000000001</v>
      </c>
      <c r="AY282" s="58"/>
      <c r="AZ282" s="58">
        <v>126.94957479999999</v>
      </c>
      <c r="BA282" s="58">
        <v>120.60210106</v>
      </c>
      <c r="BB282" s="58">
        <v>132.60870609999998</v>
      </c>
      <c r="BC282" s="58">
        <v>125.97827579499997</v>
      </c>
      <c r="BD282" s="58">
        <v>134.2537145</v>
      </c>
      <c r="BE282" s="58">
        <v>127.54103377499999</v>
      </c>
      <c r="BF282" s="58">
        <f>BF131</f>
        <v>224.80799999999999</v>
      </c>
      <c r="BG282" s="58">
        <v>253.25263999999999</v>
      </c>
      <c r="BH282" s="58">
        <v>245.59000799999998</v>
      </c>
      <c r="BI282" s="58">
        <v>261.55948000000001</v>
      </c>
      <c r="BJ282" s="58">
        <v>253.48150599999997</v>
      </c>
      <c r="BK282" s="58">
        <v>335.85921333333334</v>
      </c>
      <c r="BL282" s="58">
        <v>324.06625266666663</v>
      </c>
      <c r="BM282" s="58">
        <v>335.85921333333334</v>
      </c>
      <c r="BN282" s="58">
        <v>324.06625266666663</v>
      </c>
      <c r="BO282" s="58">
        <f>BO131</f>
        <v>593.11469999999997</v>
      </c>
      <c r="BP282" s="58">
        <v>497.62787600000001</v>
      </c>
      <c r="BQ282" s="58">
        <v>487.62787600000001</v>
      </c>
      <c r="BR282" s="58">
        <v>687.62787600000001</v>
      </c>
      <c r="BS282" s="58">
        <v>655.45476229200005</v>
      </c>
      <c r="BT282" s="58">
        <v>596.27856687500002</v>
      </c>
      <c r="BU282" s="58">
        <v>496.27856687500002</v>
      </c>
      <c r="BV282" s="58">
        <v>371.68744582437506</v>
      </c>
      <c r="BW282" s="58">
        <v>578.94771125</v>
      </c>
      <c r="BX282" s="58">
        <v>578.94771125</v>
      </c>
      <c r="BY282" s="58">
        <v>467.37138123312502</v>
      </c>
      <c r="BZ282" s="57">
        <v>544.76517000000001</v>
      </c>
      <c r="CA282" s="58">
        <f>CA131</f>
        <v>772.27530000000002</v>
      </c>
      <c r="CB282" s="58">
        <v>691.03256999999996</v>
      </c>
      <c r="CC282" s="58">
        <v>691.03256999999996</v>
      </c>
      <c r="CD282" s="58">
        <v>672.98094149999997</v>
      </c>
      <c r="CE282" s="58">
        <v>729.97139730769231</v>
      </c>
      <c r="CF282" s="58">
        <v>629.68766395730756</v>
      </c>
      <c r="CG282" s="58">
        <v>604.67678075944218</v>
      </c>
      <c r="CH282" s="58">
        <v>879.47</v>
      </c>
      <c r="CI282" s="58">
        <v>829.5169351351351</v>
      </c>
      <c r="CJ282" s="57">
        <v>879.47</v>
      </c>
      <c r="CK282" s="57">
        <v>829.5169351351351</v>
      </c>
      <c r="CL282" s="58">
        <f>CL131</f>
        <v>1824.1614399999999</v>
      </c>
      <c r="CM282" s="58">
        <v>898.46768994594595</v>
      </c>
      <c r="CN282" s="58">
        <v>1342.4077159999999</v>
      </c>
      <c r="CO282" s="58">
        <v>1342.4077159999999</v>
      </c>
      <c r="CP282" s="58">
        <v>1606.40753032</v>
      </c>
      <c r="CQ282" s="58">
        <v>1342.4077159999999</v>
      </c>
      <c r="CR282" s="58">
        <v>1142.4081801999998</v>
      </c>
      <c r="CS282" s="58">
        <v>2106.05340415</v>
      </c>
      <c r="CT282" s="58">
        <v>2308.3079210000001</v>
      </c>
      <c r="CU282" s="58">
        <v>2573.2097277399998</v>
      </c>
      <c r="CV282" s="58">
        <v>2155.2737676799998</v>
      </c>
      <c r="CW282" s="58">
        <v>2346.6094419999999</v>
      </c>
      <c r="CX282" s="58">
        <v>2155.2737676799998</v>
      </c>
      <c r="CY282" s="58">
        <v>2346.6094419999999</v>
      </c>
      <c r="CZ282" s="58">
        <v>2573.7755234199999</v>
      </c>
      <c r="DA282" s="58">
        <f t="shared" ref="DA282" si="152">DA131</f>
        <v>2207.2941000000001</v>
      </c>
      <c r="DB282" s="57">
        <v>3476.36</v>
      </c>
      <c r="DC282" s="57">
        <v>3476.36</v>
      </c>
      <c r="DD282" s="57">
        <v>3446.8328000000001</v>
      </c>
      <c r="DE282" s="57">
        <v>3205.6688000000004</v>
      </c>
      <c r="DF282" s="57">
        <v>3148.2560000000003</v>
      </c>
      <c r="DG282" s="57">
        <v>3125.29088</v>
      </c>
      <c r="DH282" s="57">
        <v>2705.6688000000004</v>
      </c>
      <c r="DI282" s="57">
        <v>2979.4876333333332</v>
      </c>
      <c r="DJ282" s="57">
        <v>3025.29088</v>
      </c>
      <c r="DK282" s="57">
        <v>3036.9004333333332</v>
      </c>
      <c r="DL282" s="57">
        <v>2979.4876333333332</v>
      </c>
      <c r="DM282" s="57">
        <v>3025.29088</v>
      </c>
      <c r="DN282" s="59">
        <f t="shared" ref="DN282" si="153">DN131</f>
        <v>2182.9274999999998</v>
      </c>
      <c r="DO282" s="57">
        <v>3025.29088</v>
      </c>
      <c r="DP282" s="57">
        <v>3232.8815999999997</v>
      </c>
      <c r="DQ282" s="57">
        <v>3273.0816</v>
      </c>
      <c r="DR282" s="57">
        <v>3313.2816000000003</v>
      </c>
      <c r="DS282" s="57">
        <v>2745.7105637999998</v>
      </c>
      <c r="DT282" s="57">
        <v>2781.3373099999999</v>
      </c>
      <c r="DU282" s="57">
        <v>1940.3245791666666</v>
      </c>
      <c r="DV282" s="60">
        <f>DV131</f>
        <v>1959.1310707499999</v>
      </c>
      <c r="DW282" s="61">
        <f>DW131</f>
        <v>1940.3245791666666</v>
      </c>
      <c r="DX282" s="62">
        <f>DX131</f>
        <v>1959.1310707499999</v>
      </c>
      <c r="DZ282" s="57">
        <f>DZ131</f>
        <v>2778.7981495375002</v>
      </c>
      <c r="EC282" s="57">
        <f>EC131</f>
        <v>3246.265499182412</v>
      </c>
      <c r="EF282" s="57">
        <f>EF131</f>
        <v>3828.122879673419</v>
      </c>
      <c r="EI282" s="57">
        <f>EI131</f>
        <v>3838.8115563498263</v>
      </c>
      <c r="EL282" s="57">
        <f>EL131</f>
        <v>3849.6178084696744</v>
      </c>
      <c r="EO282" s="57">
        <f>EO131</f>
        <v>3860.5429293628404</v>
      </c>
    </row>
    <row r="283" spans="1:145" ht="15.5" x14ac:dyDescent="0.35">
      <c r="A283" s="56" t="s">
        <v>163</v>
      </c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>
        <f t="shared" ref="AE283:AN283" si="154">AE53</f>
        <v>0</v>
      </c>
      <c r="AF283" s="57">
        <f t="shared" si="154"/>
        <v>0</v>
      </c>
      <c r="AG283" s="57">
        <f t="shared" si="154"/>
        <v>0</v>
      </c>
      <c r="AH283" s="57">
        <f t="shared" si="154"/>
        <v>0</v>
      </c>
      <c r="AI283" s="57">
        <f t="shared" si="154"/>
        <v>0</v>
      </c>
      <c r="AJ283" s="58">
        <f t="shared" si="154"/>
        <v>0</v>
      </c>
      <c r="AK283" s="58">
        <f t="shared" si="154"/>
        <v>0</v>
      </c>
      <c r="AL283" s="58">
        <f t="shared" si="154"/>
        <v>0</v>
      </c>
      <c r="AM283" s="58">
        <f t="shared" si="154"/>
        <v>0</v>
      </c>
      <c r="AN283" s="58">
        <f t="shared" si="154"/>
        <v>0</v>
      </c>
      <c r="AO283" s="58">
        <f>AO135</f>
        <v>0</v>
      </c>
      <c r="AP283" s="58">
        <f>AP53</f>
        <v>0</v>
      </c>
      <c r="AQ283" s="58">
        <f>AQ53</f>
        <v>0</v>
      </c>
      <c r="AR283" s="58">
        <f>AR53</f>
        <v>0</v>
      </c>
      <c r="AS283" s="58">
        <f t="shared" ref="AS283:AY283" si="155">AS135</f>
        <v>7.4</v>
      </c>
      <c r="AT283" s="58">
        <f t="shared" si="155"/>
        <v>0</v>
      </c>
      <c r="AU283" s="58">
        <f t="shared" si="155"/>
        <v>0</v>
      </c>
      <c r="AV283" s="58">
        <f t="shared" si="155"/>
        <v>0</v>
      </c>
      <c r="AW283" s="58">
        <f t="shared" si="155"/>
        <v>0</v>
      </c>
      <c r="AX283" s="58">
        <f t="shared" si="155"/>
        <v>13.2</v>
      </c>
      <c r="AY283" s="58">
        <f t="shared" si="155"/>
        <v>0</v>
      </c>
      <c r="AZ283" s="58">
        <v>79.7</v>
      </c>
      <c r="BA283" s="58">
        <v>79.7</v>
      </c>
      <c r="BB283" s="58">
        <v>79.7</v>
      </c>
      <c r="BC283" s="58">
        <v>79.7</v>
      </c>
      <c r="BD283" s="58">
        <v>79.7</v>
      </c>
      <c r="BE283" s="58">
        <v>79.7</v>
      </c>
      <c r="BF283" s="58">
        <f>BF135</f>
        <v>79.7</v>
      </c>
      <c r="BG283" s="58">
        <v>56.6</v>
      </c>
      <c r="BH283" s="58">
        <v>79.7</v>
      </c>
      <c r="BI283" s="58">
        <v>56.6</v>
      </c>
      <c r="BJ283" s="58">
        <v>79.7</v>
      </c>
      <c r="BK283" s="58">
        <v>56.6</v>
      </c>
      <c r="BL283" s="58">
        <v>79.7</v>
      </c>
      <c r="BM283" s="58">
        <v>56.6</v>
      </c>
      <c r="BN283" s="58">
        <v>79.7</v>
      </c>
      <c r="BO283" s="58">
        <f>BO135</f>
        <v>79.7</v>
      </c>
      <c r="BP283" s="58">
        <v>84.9</v>
      </c>
      <c r="BQ283" s="58">
        <v>56.6</v>
      </c>
      <c r="BR283" s="58">
        <v>79.7</v>
      </c>
      <c r="BS283" s="58">
        <v>79.7</v>
      </c>
      <c r="BT283" s="58">
        <v>56.6</v>
      </c>
      <c r="BU283" s="58">
        <v>79.7</v>
      </c>
      <c r="BV283" s="58">
        <v>79.7</v>
      </c>
      <c r="BW283" s="58">
        <v>56.6</v>
      </c>
      <c r="BX283" s="58">
        <v>79.7</v>
      </c>
      <c r="BY283" s="58">
        <v>79.7</v>
      </c>
      <c r="BZ283" s="57">
        <v>56.6</v>
      </c>
      <c r="CA283" s="58">
        <f>CA135</f>
        <v>79.7</v>
      </c>
      <c r="CB283" s="58">
        <v>48</v>
      </c>
      <c r="CC283" s="58">
        <v>48</v>
      </c>
      <c r="CD283" s="58">
        <v>48</v>
      </c>
      <c r="CE283" s="58">
        <v>48</v>
      </c>
      <c r="CF283" s="58">
        <v>48</v>
      </c>
      <c r="CG283" s="58">
        <v>48</v>
      </c>
      <c r="CH283" s="58">
        <v>48</v>
      </c>
      <c r="CI283" s="58">
        <v>48</v>
      </c>
      <c r="CJ283" s="57">
        <v>48</v>
      </c>
      <c r="CK283" s="57">
        <v>48</v>
      </c>
      <c r="CL283" s="58">
        <f>CL135</f>
        <v>48</v>
      </c>
      <c r="CM283" s="58">
        <v>48</v>
      </c>
      <c r="CN283" s="58">
        <v>48</v>
      </c>
      <c r="CO283" s="58">
        <v>48</v>
      </c>
      <c r="CP283" s="58">
        <v>48</v>
      </c>
      <c r="CQ283" s="58">
        <v>48</v>
      </c>
      <c r="CR283" s="58">
        <v>48</v>
      </c>
      <c r="CS283" s="58">
        <v>48</v>
      </c>
      <c r="CT283" s="58">
        <v>48</v>
      </c>
      <c r="CU283" s="58">
        <v>48</v>
      </c>
      <c r="CV283" s="58">
        <v>48</v>
      </c>
      <c r="CW283" s="58">
        <v>48</v>
      </c>
      <c r="CX283" s="58">
        <v>48</v>
      </c>
      <c r="CY283" s="58">
        <v>48</v>
      </c>
      <c r="CZ283" s="58">
        <v>48</v>
      </c>
      <c r="DA283" s="58">
        <f t="shared" ref="DA283" si="156">DA135</f>
        <v>48</v>
      </c>
      <c r="DB283" s="57">
        <v>48</v>
      </c>
      <c r="DC283" s="57">
        <v>48</v>
      </c>
      <c r="DD283" s="57">
        <v>48</v>
      </c>
      <c r="DE283" s="57">
        <v>48</v>
      </c>
      <c r="DF283" s="57">
        <v>48</v>
      </c>
      <c r="DG283" s="57">
        <v>48</v>
      </c>
      <c r="DH283" s="57">
        <v>48</v>
      </c>
      <c r="DI283" s="57">
        <v>48</v>
      </c>
      <c r="DJ283" s="57">
        <v>48</v>
      </c>
      <c r="DK283" s="57">
        <v>48</v>
      </c>
      <c r="DL283" s="57">
        <v>48</v>
      </c>
      <c r="DM283" s="57">
        <v>48</v>
      </c>
      <c r="DN283" s="59">
        <f t="shared" ref="DN283" si="157">DN135</f>
        <v>48</v>
      </c>
      <c r="DO283" s="57">
        <v>48</v>
      </c>
      <c r="DP283" s="57">
        <v>48</v>
      </c>
      <c r="DQ283" s="57">
        <v>48</v>
      </c>
      <c r="DR283" s="57">
        <v>48</v>
      </c>
      <c r="DS283" s="57">
        <v>48</v>
      </c>
      <c r="DT283" s="57">
        <v>48</v>
      </c>
      <c r="DU283" s="57">
        <v>48</v>
      </c>
      <c r="DV283" s="60">
        <f>DV135</f>
        <v>48</v>
      </c>
      <c r="DW283" s="61">
        <f>DW135</f>
        <v>48</v>
      </c>
      <c r="DX283" s="62">
        <f>DX135</f>
        <v>48</v>
      </c>
      <c r="DZ283" s="57">
        <f>DZ135</f>
        <v>48</v>
      </c>
      <c r="EC283" s="57">
        <f>EC135</f>
        <v>48</v>
      </c>
      <c r="EF283" s="57">
        <f>EF135</f>
        <v>48</v>
      </c>
      <c r="EI283" s="57">
        <f>EI135</f>
        <v>48</v>
      </c>
      <c r="EL283" s="57">
        <f>EL135</f>
        <v>48</v>
      </c>
      <c r="EO283" s="57">
        <f>EO135</f>
        <v>48</v>
      </c>
    </row>
    <row r="284" spans="1:145" ht="15.5" x14ac:dyDescent="0.35">
      <c r="A284" s="56" t="s">
        <v>164</v>
      </c>
      <c r="B284" s="57">
        <f t="shared" ref="B284:AA288" si="158">B146</f>
        <v>660</v>
      </c>
      <c r="C284" s="57">
        <f t="shared" si="158"/>
        <v>415</v>
      </c>
      <c r="D284" s="57">
        <f t="shared" si="158"/>
        <v>173</v>
      </c>
      <c r="E284" s="57">
        <f t="shared" si="158"/>
        <v>214</v>
      </c>
      <c r="F284" s="57">
        <f t="shared" si="158"/>
        <v>264</v>
      </c>
      <c r="G284" s="57">
        <f t="shared" si="158"/>
        <v>388</v>
      </c>
      <c r="H284" s="57">
        <f t="shared" si="158"/>
        <v>370</v>
      </c>
      <c r="I284" s="57">
        <f t="shared" si="158"/>
        <v>23</v>
      </c>
      <c r="J284" s="57">
        <f t="shared" si="158"/>
        <v>219.53896816685</v>
      </c>
      <c r="K284" s="57">
        <f t="shared" si="158"/>
        <v>299.001794010764</v>
      </c>
      <c r="L284" s="57">
        <f t="shared" si="158"/>
        <v>329.308452250274</v>
      </c>
      <c r="M284" s="57">
        <f t="shared" si="158"/>
        <v>240</v>
      </c>
      <c r="N284" s="57">
        <f t="shared" si="158"/>
        <v>300</v>
      </c>
      <c r="O284" s="57">
        <f t="shared" si="158"/>
        <v>225.6</v>
      </c>
      <c r="P284" s="57">
        <f t="shared" si="158"/>
        <v>119.5</v>
      </c>
      <c r="Q284" s="57">
        <f t="shared" si="158"/>
        <v>172</v>
      </c>
      <c r="R284" s="57">
        <f t="shared" si="158"/>
        <v>213</v>
      </c>
      <c r="S284" s="57">
        <f t="shared" si="158"/>
        <v>172</v>
      </c>
      <c r="T284" s="57">
        <f t="shared" si="158"/>
        <v>177</v>
      </c>
      <c r="U284" s="57">
        <f t="shared" si="158"/>
        <v>132.75</v>
      </c>
      <c r="V284" s="57">
        <f t="shared" si="158"/>
        <v>142.17090000000002</v>
      </c>
      <c r="W284" s="57">
        <f t="shared" si="158"/>
        <v>146.43602700000002</v>
      </c>
      <c r="X284" s="58">
        <f t="shared" si="158"/>
        <v>146.58246302700002</v>
      </c>
      <c r="Y284" s="58">
        <f t="shared" si="158"/>
        <v>153.81191010349167</v>
      </c>
      <c r="Z284" s="57">
        <f t="shared" si="158"/>
        <v>153.8888160585434</v>
      </c>
      <c r="AA284" s="57">
        <f t="shared" si="158"/>
        <v>166</v>
      </c>
      <c r="AB284" s="57">
        <v>154.73558926890553</v>
      </c>
      <c r="AC284" s="57">
        <v>154.73558926890553</v>
      </c>
      <c r="AD284" s="57">
        <v>154.73558926890553</v>
      </c>
      <c r="AE284" s="57">
        <f>AE146</f>
        <v>83</v>
      </c>
      <c r="AF284" s="57">
        <v>78.849999999999994</v>
      </c>
      <c r="AG284" s="57">
        <v>78.849999999999994</v>
      </c>
      <c r="AH284" s="57">
        <v>78.849999999999994</v>
      </c>
      <c r="AI284" s="57">
        <v>78.849999999999994</v>
      </c>
      <c r="AJ284" s="58">
        <f>AJ146</f>
        <v>78.849999999999994</v>
      </c>
      <c r="AK284" s="58">
        <v>79.24424999999998</v>
      </c>
      <c r="AL284" s="58">
        <v>90.028544243577542</v>
      </c>
      <c r="AM284" s="58">
        <v>90.028544243577542</v>
      </c>
      <c r="AN284" s="58">
        <v>90.028544243577542</v>
      </c>
      <c r="AO284" s="58">
        <f>AO146</f>
        <v>90.028544243577542</v>
      </c>
      <c r="AP284" s="58">
        <v>102.79186783281928</v>
      </c>
      <c r="AQ284" s="58">
        <v>102.79186783281928</v>
      </c>
      <c r="AR284" s="58">
        <v>102.79186783281928</v>
      </c>
      <c r="AS284" s="58">
        <f>AS146</f>
        <v>102.79186783281928</v>
      </c>
      <c r="AT284" s="58">
        <v>117.365044528433</v>
      </c>
      <c r="AU284" s="58">
        <v>117.365044528433</v>
      </c>
      <c r="AV284" s="58">
        <v>117.365044528433</v>
      </c>
      <c r="AW284" s="58">
        <v>117.365044528433</v>
      </c>
      <c r="AX284" s="58">
        <f>AX146</f>
        <v>117.36464452843306</v>
      </c>
      <c r="AY284" s="58"/>
      <c r="AZ284" s="58">
        <v>134.00340003246401</v>
      </c>
      <c r="BA284" s="58">
        <v>134.00340003246401</v>
      </c>
      <c r="BB284" s="58">
        <v>134.00340003246401</v>
      </c>
      <c r="BC284" s="58">
        <v>127.30323003084081</v>
      </c>
      <c r="BD284" s="58">
        <v>134.00340003246401</v>
      </c>
      <c r="BE284" s="58">
        <v>127.30323003084081</v>
      </c>
      <c r="BF284" s="58">
        <f>BF146</f>
        <v>134.00340003246401</v>
      </c>
      <c r="BG284" s="58">
        <v>153.00102762983522</v>
      </c>
      <c r="BH284" s="58">
        <v>145.35097624834344</v>
      </c>
      <c r="BI284" s="58">
        <v>153.00102762983522</v>
      </c>
      <c r="BJ284" s="58">
        <v>145.35097624834344</v>
      </c>
      <c r="BK284" s="58">
        <v>153.00102762983522</v>
      </c>
      <c r="BL284" s="58">
        <v>145.35097624834344</v>
      </c>
      <c r="BM284" s="58">
        <v>153.00102762983522</v>
      </c>
      <c r="BN284" s="58">
        <v>145.35097624834344</v>
      </c>
      <c r="BO284" s="58">
        <f>BO146</f>
        <v>153.00102762983522</v>
      </c>
      <c r="BP284" s="58">
        <v>174.69194401122957</v>
      </c>
      <c r="BQ284" s="58">
        <v>174.69194401122957</v>
      </c>
      <c r="BR284" s="58">
        <v>174.69194401122957</v>
      </c>
      <c r="BS284" s="58">
        <v>160.19251265829752</v>
      </c>
      <c r="BT284" s="58">
        <v>174.69194401122957</v>
      </c>
      <c r="BU284" s="58">
        <v>174.69194401122957</v>
      </c>
      <c r="BV284" s="58">
        <v>160.19251265829752</v>
      </c>
      <c r="BW284" s="58">
        <v>174.69194401122957</v>
      </c>
      <c r="BX284" s="58">
        <v>174.69194401122957</v>
      </c>
      <c r="BY284" s="58">
        <v>167.44222833476354</v>
      </c>
      <c r="BZ284" s="57">
        <v>174.69194401122957</v>
      </c>
      <c r="CA284" s="58">
        <f>CA146</f>
        <v>174.69194401122957</v>
      </c>
      <c r="CB284" s="58">
        <v>199.457976035657</v>
      </c>
      <c r="CC284" s="58">
        <v>199.457976035657</v>
      </c>
      <c r="CD284" s="58">
        <v>189.48507723387414</v>
      </c>
      <c r="CE284" s="58">
        <v>199.457976035657</v>
      </c>
      <c r="CF284" s="58">
        <v>199.457976035657</v>
      </c>
      <c r="CG284" s="58">
        <v>189.48507723387414</v>
      </c>
      <c r="CH284" s="58">
        <v>199.457976035657</v>
      </c>
      <c r="CI284" s="58">
        <v>199.457976035657</v>
      </c>
      <c r="CJ284" s="57">
        <v>199.457976035657</v>
      </c>
      <c r="CK284" s="57">
        <v>199.457976035657</v>
      </c>
      <c r="CL284" s="58">
        <f>CL146</f>
        <v>199.457976035657</v>
      </c>
      <c r="CM284" s="58">
        <v>227.73508205783864</v>
      </c>
      <c r="CN284" s="58">
        <v>227.73508205783864</v>
      </c>
      <c r="CO284" s="58">
        <v>227.73508205783864</v>
      </c>
      <c r="CP284" s="58">
        <v>232.28978369899542</v>
      </c>
      <c r="CQ284" s="58">
        <v>227.73508205783864</v>
      </c>
      <c r="CR284" s="58">
        <v>216.34832795494668</v>
      </c>
      <c r="CS284" s="58">
        <v>216.34832795494668</v>
      </c>
      <c r="CT284" s="58">
        <v>227.73508205783864</v>
      </c>
      <c r="CU284" s="58">
        <v>232.28978369899542</v>
      </c>
      <c r="CV284" s="58">
        <v>218.62567877552507</v>
      </c>
      <c r="CW284" s="58">
        <v>227.73508205783864</v>
      </c>
      <c r="CX284" s="58">
        <v>218.62567877552507</v>
      </c>
      <c r="CY284" s="58">
        <v>227.73508205783864</v>
      </c>
      <c r="CZ284" s="58">
        <v>225.45773123726025</v>
      </c>
      <c r="DA284" s="58">
        <f>DA146</f>
        <v>201.45255579601357</v>
      </c>
      <c r="DB284" s="57">
        <v>203.4670813539737</v>
      </c>
      <c r="DC284" s="57">
        <v>203.4670813539737</v>
      </c>
      <c r="DD284" s="57">
        <v>203.4670813539737</v>
      </c>
      <c r="DE284" s="57">
        <v>203.4670813539737</v>
      </c>
      <c r="DF284" s="57">
        <v>203.4670813539737</v>
      </c>
      <c r="DG284" s="57">
        <v>203.4670813539737</v>
      </c>
      <c r="DH284" s="57">
        <v>203.4670813539737</v>
      </c>
      <c r="DI284" s="57">
        <v>203.4670813539737</v>
      </c>
      <c r="DJ284" s="57">
        <v>203.4670813539737</v>
      </c>
      <c r="DK284" s="57">
        <v>203.4670813539737</v>
      </c>
      <c r="DL284" s="57">
        <v>203.4670813539737</v>
      </c>
      <c r="DM284" s="57">
        <v>203.4670813539737</v>
      </c>
      <c r="DN284" s="59">
        <f t="shared" ref="DN284" si="159">DN146</f>
        <v>203.4670813539737</v>
      </c>
      <c r="DO284" s="57">
        <v>203.4670813539737</v>
      </c>
      <c r="DP284" s="57">
        <v>201.39171712416316</v>
      </c>
      <c r="DQ284" s="57">
        <v>205.50175216751344</v>
      </c>
      <c r="DR284" s="57">
        <v>209.61178721086372</v>
      </c>
      <c r="DS284" s="57">
        <v>201.39171712416316</v>
      </c>
      <c r="DT284" s="57">
        <v>205.50175216751344</v>
      </c>
      <c r="DU284" s="57">
        <v>205.50175216751344</v>
      </c>
      <c r="DV284" s="60">
        <f t="shared" ref="DV284:DX288" si="160">DV146</f>
        <v>209.61178721086372</v>
      </c>
      <c r="DW284" s="61">
        <f t="shared" si="160"/>
        <v>205.50175216751344</v>
      </c>
      <c r="DX284" s="62">
        <f t="shared" si="160"/>
        <v>209.61178721086372</v>
      </c>
      <c r="DZ284" s="57">
        <f>DZ146</f>
        <v>207.55676968918857</v>
      </c>
      <c r="EC284" s="57">
        <f>EC146</f>
        <v>209.63233738608045</v>
      </c>
      <c r="EF284" s="57">
        <f>EF146</f>
        <v>211.72866075994125</v>
      </c>
      <c r="EI284" s="57">
        <f>EI146</f>
        <v>213.84594736754067</v>
      </c>
      <c r="EL284" s="57">
        <f>EL146</f>
        <v>215.98440684121607</v>
      </c>
      <c r="EO284" s="57">
        <f>EO146</f>
        <v>218.14425090962823</v>
      </c>
    </row>
    <row r="285" spans="1:145" ht="15.5" x14ac:dyDescent="0.35">
      <c r="A285" s="56" t="s">
        <v>165</v>
      </c>
      <c r="B285" s="57">
        <f t="shared" si="158"/>
        <v>271.2</v>
      </c>
      <c r="C285" s="57">
        <f t="shared" si="158"/>
        <v>201.2</v>
      </c>
      <c r="D285" s="57">
        <f t="shared" si="158"/>
        <v>282.79300000000001</v>
      </c>
      <c r="E285" s="57">
        <f t="shared" si="158"/>
        <v>322.62200000000001</v>
      </c>
      <c r="F285" s="57">
        <f t="shared" si="158"/>
        <v>309.45800000000003</v>
      </c>
      <c r="G285" s="57">
        <f t="shared" si="158"/>
        <v>283.3</v>
      </c>
      <c r="H285" s="57">
        <f t="shared" si="158"/>
        <v>239.70599999999999</v>
      </c>
      <c r="I285" s="57">
        <f t="shared" si="158"/>
        <v>203.9</v>
      </c>
      <c r="J285" s="57">
        <f t="shared" si="158"/>
        <v>233.21899999999999</v>
      </c>
      <c r="K285" s="57">
        <f t="shared" si="158"/>
        <v>150</v>
      </c>
      <c r="L285" s="57">
        <f t="shared" si="158"/>
        <v>80</v>
      </c>
      <c r="M285" s="57">
        <f t="shared" si="158"/>
        <v>0</v>
      </c>
      <c r="N285" s="57">
        <f t="shared" si="158"/>
        <v>0</v>
      </c>
      <c r="O285" s="57">
        <f t="shared" si="158"/>
        <v>164.69200000000001</v>
      </c>
      <c r="P285" s="57">
        <f t="shared" si="158"/>
        <v>59.5</v>
      </c>
      <c r="Q285" s="57">
        <f t="shared" si="158"/>
        <v>234.261</v>
      </c>
      <c r="R285" s="57">
        <f t="shared" si="158"/>
        <v>301.91899999999998</v>
      </c>
      <c r="S285" s="57">
        <f t="shared" si="158"/>
        <v>281.41500000000002</v>
      </c>
      <c r="T285" s="57">
        <f t="shared" si="158"/>
        <v>257.20299999999997</v>
      </c>
      <c r="U285" s="57">
        <f t="shared" si="158"/>
        <v>358.68099999999998</v>
      </c>
      <c r="V285" s="57">
        <f t="shared" si="158"/>
        <v>436.53654</v>
      </c>
      <c r="W285" s="57">
        <f t="shared" si="158"/>
        <v>282.28457800000001</v>
      </c>
      <c r="X285" s="58">
        <f t="shared" si="158"/>
        <v>368.60599999999999</v>
      </c>
      <c r="Y285" s="58">
        <f t="shared" si="158"/>
        <v>260.99079599999999</v>
      </c>
      <c r="Z285" s="57">
        <f t="shared" si="158"/>
        <v>240.96485200000001</v>
      </c>
      <c r="AA285" s="57">
        <f t="shared" si="158"/>
        <v>316.56200000000001</v>
      </c>
      <c r="AB285" s="57">
        <v>327.38428800000025</v>
      </c>
      <c r="AC285" s="57">
        <v>336.53521600000022</v>
      </c>
      <c r="AD285" s="57">
        <v>336.53521600000022</v>
      </c>
      <c r="AE285" s="57">
        <f>AE147</f>
        <v>359.226</v>
      </c>
      <c r="AF285" s="57">
        <v>318.51</v>
      </c>
      <c r="AG285" s="57">
        <v>325.11598900000001</v>
      </c>
      <c r="AH285" s="57">
        <v>325.11598900000001</v>
      </c>
      <c r="AI285" s="57">
        <v>325.11598900000001</v>
      </c>
      <c r="AJ285" s="58">
        <f>AJ147</f>
        <v>333.19365099999999</v>
      </c>
      <c r="AK285" s="58">
        <v>433.32120000000015</v>
      </c>
      <c r="AL285" s="58">
        <v>433.32120000000015</v>
      </c>
      <c r="AM285" s="58">
        <v>433.32120000000015</v>
      </c>
      <c r="AN285" s="58">
        <v>433.32120000000015</v>
      </c>
      <c r="AO285" s="58">
        <f>AO147</f>
        <v>314.89999999999998</v>
      </c>
      <c r="AP285" s="58">
        <v>399.25888999999989</v>
      </c>
      <c r="AQ285" s="58">
        <v>341.06399999999985</v>
      </c>
      <c r="AR285" s="58">
        <v>254.99999999999989</v>
      </c>
      <c r="AS285" s="58">
        <f>AS147</f>
        <v>329.83001999999959</v>
      </c>
      <c r="AT285" s="58">
        <v>452.60999999999956</v>
      </c>
      <c r="AU285" s="58">
        <v>392.68499999999983</v>
      </c>
      <c r="AV285" s="58">
        <v>395.01056000000011</v>
      </c>
      <c r="AW285" s="58">
        <v>395.01056000000011</v>
      </c>
      <c r="AX285" s="58">
        <f>AX147</f>
        <v>347.61811000000017</v>
      </c>
      <c r="AY285" s="58"/>
      <c r="AZ285" s="58">
        <v>490.68000000000018</v>
      </c>
      <c r="BA285" s="58">
        <v>490.68000000000018</v>
      </c>
      <c r="BB285" s="58">
        <v>490.68000000000018</v>
      </c>
      <c r="BC285" s="58">
        <v>490.68000000000018</v>
      </c>
      <c r="BD285" s="58">
        <v>504.77999999999992</v>
      </c>
      <c r="BE285" s="58">
        <v>504.77999999999992</v>
      </c>
      <c r="BF285" s="58">
        <f>BF147</f>
        <v>494.43999999999977</v>
      </c>
      <c r="BG285" s="58">
        <v>490.68000000000018</v>
      </c>
      <c r="BH285" s="58">
        <v>490.68000000000018</v>
      </c>
      <c r="BI285" s="58">
        <v>490.68000000000018</v>
      </c>
      <c r="BJ285" s="58">
        <v>490.68000000000018</v>
      </c>
      <c r="BK285" s="58">
        <v>429.11000000000013</v>
      </c>
      <c r="BL285" s="58">
        <v>429.11000000000013</v>
      </c>
      <c r="BM285" s="58">
        <v>429.11000000000013</v>
      </c>
      <c r="BN285" s="58">
        <v>429.11000000000013</v>
      </c>
      <c r="BO285" s="58">
        <f>BO147</f>
        <v>423.98888000000062</v>
      </c>
      <c r="BP285" s="58">
        <v>492.09000000000026</v>
      </c>
      <c r="BQ285" s="58">
        <v>492.09000000000026</v>
      </c>
      <c r="BR285" s="58">
        <v>492.09000000000026</v>
      </c>
      <c r="BS285" s="58">
        <v>492.09000000000026</v>
      </c>
      <c r="BT285" s="58">
        <v>492.09000000000026</v>
      </c>
      <c r="BU285" s="58">
        <v>492.09000000000026</v>
      </c>
      <c r="BV285" s="58">
        <v>492.09000000000026</v>
      </c>
      <c r="BW285" s="58">
        <v>492.09000000000026</v>
      </c>
      <c r="BX285" s="58">
        <v>492.09000000000026</v>
      </c>
      <c r="BY285" s="58">
        <v>492.09000000000026</v>
      </c>
      <c r="BZ285" s="57">
        <v>492.09000000000026</v>
      </c>
      <c r="CA285" s="58">
        <f>CA147</f>
        <v>482.80892152876822</v>
      </c>
      <c r="CB285" s="58">
        <v>387.74999999999966</v>
      </c>
      <c r="CC285" s="58">
        <v>387.74999999999966</v>
      </c>
      <c r="CD285" s="58">
        <v>387.74999999999966</v>
      </c>
      <c r="CE285" s="58">
        <v>340.48294264326114</v>
      </c>
      <c r="CF285" s="58">
        <v>340.48294264326114</v>
      </c>
      <c r="CG285" s="58">
        <v>387.74999999999966</v>
      </c>
      <c r="CH285" s="58">
        <v>633.75291231072333</v>
      </c>
      <c r="CI285" s="58">
        <v>492.83580914786461</v>
      </c>
      <c r="CJ285" s="57">
        <v>584.33919664419159</v>
      </c>
      <c r="CK285" s="57">
        <v>584.33919664419159</v>
      </c>
      <c r="CL285" s="58">
        <f>CL147</f>
        <v>372.82061613051388</v>
      </c>
      <c r="CM285" s="58">
        <v>516.99999999999977</v>
      </c>
      <c r="CN285" s="58">
        <v>516.99999999999977</v>
      </c>
      <c r="CO285" s="58">
        <v>516.99999999999977</v>
      </c>
      <c r="CP285" s="58">
        <v>516.99999999999977</v>
      </c>
      <c r="CQ285" s="58">
        <v>516.99999999999977</v>
      </c>
      <c r="CR285" s="58">
        <v>516.99999999999977</v>
      </c>
      <c r="CS285" s="58">
        <v>516.99999999999977</v>
      </c>
      <c r="CT285" s="58">
        <v>516.99999999999977</v>
      </c>
      <c r="CU285" s="58">
        <v>516.99999999999977</v>
      </c>
      <c r="CV285" s="58">
        <v>516.99999999999977</v>
      </c>
      <c r="CW285" s="58">
        <v>516.99999999999977</v>
      </c>
      <c r="CX285" s="58">
        <v>516.99999999999977</v>
      </c>
      <c r="CY285" s="58">
        <v>516.99999999999977</v>
      </c>
      <c r="CZ285" s="58">
        <v>516.99999999999977</v>
      </c>
      <c r="DA285" s="58">
        <f>DA147</f>
        <v>277.7977818530448</v>
      </c>
      <c r="DB285" s="57">
        <v>516.99999999999977</v>
      </c>
      <c r="DC285" s="57">
        <v>516.99999999999977</v>
      </c>
      <c r="DD285" s="57">
        <v>516.99999999999977</v>
      </c>
      <c r="DE285" s="57">
        <v>516.99999999999977</v>
      </c>
      <c r="DF285" s="57">
        <v>364.30649243080592</v>
      </c>
      <c r="DG285" s="57">
        <v>516.99999999999977</v>
      </c>
      <c r="DH285" s="57">
        <v>346.76227202846707</v>
      </c>
      <c r="DI285" s="57">
        <v>242.9830877619172</v>
      </c>
      <c r="DJ285" s="57">
        <v>516.99999999999977</v>
      </c>
      <c r="DK285" s="57">
        <v>300.50913606232052</v>
      </c>
      <c r="DL285" s="57">
        <v>265.91607464013725</v>
      </c>
      <c r="DM285" s="57">
        <v>516.99999999999977</v>
      </c>
      <c r="DN285" s="59">
        <f>DN147</f>
        <v>102.41976494243902</v>
      </c>
      <c r="DO285" s="57">
        <v>516.99999999999977</v>
      </c>
      <c r="DP285" s="57">
        <v>399.49999999999977</v>
      </c>
      <c r="DQ285" s="57">
        <v>399.49999999999977</v>
      </c>
      <c r="DR285" s="57">
        <v>399.49999999999977</v>
      </c>
      <c r="DS285" s="57">
        <v>399.49999999999977</v>
      </c>
      <c r="DT285" s="57">
        <v>399.49999999999977</v>
      </c>
      <c r="DU285" s="57">
        <v>399.49999999999977</v>
      </c>
      <c r="DV285" s="60">
        <f t="shared" si="160"/>
        <v>399.49999999999977</v>
      </c>
      <c r="DW285" s="61">
        <f t="shared" si="160"/>
        <v>399.49999999999977</v>
      </c>
      <c r="DX285" s="62">
        <f t="shared" si="160"/>
        <v>399.49999999999977</v>
      </c>
      <c r="DZ285" s="57">
        <f>DZ147</f>
        <v>399.49999999999977</v>
      </c>
      <c r="EC285" s="57">
        <f>EC147</f>
        <v>399.49999999999977</v>
      </c>
      <c r="EF285" s="57">
        <f>EF147</f>
        <v>399.49999999999977</v>
      </c>
      <c r="EI285" s="57">
        <f>EI147</f>
        <v>399.49999999999977</v>
      </c>
      <c r="EL285" s="57">
        <f>EL147</f>
        <v>399.49999999999977</v>
      </c>
      <c r="EO285" s="57">
        <f>EO147</f>
        <v>399.49999999999977</v>
      </c>
    </row>
    <row r="286" spans="1:145" ht="15.5" x14ac:dyDescent="0.35">
      <c r="A286" s="56" t="s">
        <v>166</v>
      </c>
      <c r="B286" s="57">
        <f t="shared" si="158"/>
        <v>161.4</v>
      </c>
      <c r="C286" s="57">
        <f t="shared" si="158"/>
        <v>337.9</v>
      </c>
      <c r="D286" s="57">
        <f t="shared" si="158"/>
        <v>350.2</v>
      </c>
      <c r="E286" s="57">
        <f t="shared" si="158"/>
        <v>283.89999999999998</v>
      </c>
      <c r="F286" s="57">
        <f t="shared" si="158"/>
        <v>193.84200000000001</v>
      </c>
      <c r="G286" s="57">
        <f t="shared" si="158"/>
        <v>326.60000000000002</v>
      </c>
      <c r="H286" s="57">
        <f t="shared" si="158"/>
        <v>178.59</v>
      </c>
      <c r="I286" s="57">
        <f t="shared" si="158"/>
        <v>289.54899999999998</v>
      </c>
      <c r="J286" s="57">
        <f t="shared" si="158"/>
        <v>385.68</v>
      </c>
      <c r="K286" s="57">
        <f t="shared" si="158"/>
        <v>195.483</v>
      </c>
      <c r="L286" s="57">
        <f t="shared" si="158"/>
        <v>292.23</v>
      </c>
      <c r="M286" s="57">
        <f t="shared" si="158"/>
        <v>342.4</v>
      </c>
      <c r="N286" s="57">
        <f t="shared" si="158"/>
        <v>469.2</v>
      </c>
      <c r="O286" s="57">
        <f t="shared" si="158"/>
        <v>413.2</v>
      </c>
      <c r="P286" s="57">
        <f t="shared" si="158"/>
        <v>247.9</v>
      </c>
      <c r="Q286" s="57">
        <f t="shared" si="158"/>
        <v>23.026499999999999</v>
      </c>
      <c r="R286" s="57">
        <f t="shared" si="158"/>
        <v>70.176000000000002</v>
      </c>
      <c r="S286" s="57">
        <f t="shared" si="158"/>
        <v>4.9800000000000004</v>
      </c>
      <c r="T286" s="57">
        <f t="shared" si="158"/>
        <v>17.731380000000001</v>
      </c>
      <c r="U286" s="57">
        <f t="shared" si="158"/>
        <v>135.28200000000001</v>
      </c>
      <c r="V286" s="57">
        <f t="shared" si="158"/>
        <v>263.72800000000001</v>
      </c>
      <c r="W286" s="57">
        <f t="shared" si="158"/>
        <v>216.149</v>
      </c>
      <c r="X286" s="58">
        <f t="shared" si="158"/>
        <v>175.20000000000002</v>
      </c>
      <c r="Y286" s="58">
        <f t="shared" si="158"/>
        <v>279.37700000000001</v>
      </c>
      <c r="Z286" s="57">
        <f t="shared" si="158"/>
        <v>195.2978</v>
      </c>
      <c r="AA286" s="57">
        <f t="shared" si="158"/>
        <v>109.8</v>
      </c>
      <c r="AB286" s="57">
        <v>215.36215000000001</v>
      </c>
      <c r="AC286" s="57">
        <v>54.205819999999996</v>
      </c>
      <c r="AD286" s="57">
        <v>54.205819999999996</v>
      </c>
      <c r="AE286" s="57">
        <f>AE148</f>
        <v>145.04911999999999</v>
      </c>
      <c r="AF286" s="57">
        <v>122.26836</v>
      </c>
      <c r="AG286" s="57">
        <v>122.26836</v>
      </c>
      <c r="AH286" s="57">
        <v>122.26836</v>
      </c>
      <c r="AI286" s="57">
        <v>122.26836</v>
      </c>
      <c r="AJ286" s="58">
        <f>AJ148</f>
        <v>10.93</v>
      </c>
      <c r="AK286" s="58">
        <v>0</v>
      </c>
      <c r="AL286" s="58">
        <v>0</v>
      </c>
      <c r="AM286" s="58">
        <v>0</v>
      </c>
      <c r="AN286" s="58">
        <v>0</v>
      </c>
      <c r="AO286" s="58">
        <f>AO148</f>
        <v>0</v>
      </c>
      <c r="AP286" s="58">
        <v>0</v>
      </c>
      <c r="AQ286" s="58">
        <v>0</v>
      </c>
      <c r="AR286" s="58">
        <v>0</v>
      </c>
      <c r="AS286" s="58">
        <f>AS148</f>
        <v>0</v>
      </c>
      <c r="AT286" s="58">
        <v>0</v>
      </c>
      <c r="AU286" s="58">
        <v>0</v>
      </c>
      <c r="AV286" s="58">
        <v>0</v>
      </c>
      <c r="AW286" s="58">
        <v>0</v>
      </c>
      <c r="AX286" s="58">
        <f>AX148</f>
        <v>0</v>
      </c>
      <c r="AY286" s="58"/>
      <c r="AZ286" s="58">
        <v>0</v>
      </c>
      <c r="BA286" s="58">
        <v>0</v>
      </c>
      <c r="BB286" s="58">
        <v>0</v>
      </c>
      <c r="BC286" s="58">
        <v>0</v>
      </c>
      <c r="BD286" s="58">
        <v>0</v>
      </c>
      <c r="BE286" s="58">
        <v>0</v>
      </c>
      <c r="BF286" s="58">
        <f>BF148</f>
        <v>0</v>
      </c>
      <c r="BG286" s="58">
        <v>0</v>
      </c>
      <c r="BH286" s="58">
        <v>0</v>
      </c>
      <c r="BI286" s="58">
        <v>0</v>
      </c>
      <c r="BJ286" s="58">
        <v>0</v>
      </c>
      <c r="BK286" s="58">
        <v>0</v>
      </c>
      <c r="BL286" s="58">
        <v>0</v>
      </c>
      <c r="BM286" s="58">
        <v>0</v>
      </c>
      <c r="BN286" s="58">
        <v>0</v>
      </c>
      <c r="BO286" s="58">
        <f>BO148</f>
        <v>0</v>
      </c>
      <c r="BP286" s="58">
        <v>0</v>
      </c>
      <c r="BQ286" s="58">
        <v>0</v>
      </c>
      <c r="BR286" s="58">
        <v>0</v>
      </c>
      <c r="BS286" s="58">
        <v>0</v>
      </c>
      <c r="BT286" s="58">
        <v>0</v>
      </c>
      <c r="BU286" s="58">
        <v>0</v>
      </c>
      <c r="BV286" s="58">
        <v>0</v>
      </c>
      <c r="BW286" s="58">
        <v>0</v>
      </c>
      <c r="BX286" s="58">
        <v>0</v>
      </c>
      <c r="BY286" s="58">
        <v>0</v>
      </c>
      <c r="BZ286" s="57">
        <v>0</v>
      </c>
      <c r="CA286" s="58">
        <f>CA148</f>
        <v>0</v>
      </c>
      <c r="CB286" s="58">
        <v>0</v>
      </c>
      <c r="CC286" s="58">
        <v>0</v>
      </c>
      <c r="CD286" s="58">
        <v>0</v>
      </c>
      <c r="CE286" s="58">
        <v>0</v>
      </c>
      <c r="CF286" s="58">
        <v>0</v>
      </c>
      <c r="CG286" s="58">
        <v>0</v>
      </c>
      <c r="CH286" s="58">
        <v>0</v>
      </c>
      <c r="CI286" s="58">
        <v>0</v>
      </c>
      <c r="CJ286" s="57">
        <v>0</v>
      </c>
      <c r="CK286" s="57">
        <v>0</v>
      </c>
      <c r="CL286" s="58">
        <f>CL148</f>
        <v>0</v>
      </c>
      <c r="CM286" s="58">
        <v>0</v>
      </c>
      <c r="CN286" s="58">
        <v>0</v>
      </c>
      <c r="CO286" s="58">
        <v>0</v>
      </c>
      <c r="CP286" s="58">
        <v>0</v>
      </c>
      <c r="CQ286" s="58">
        <v>0</v>
      </c>
      <c r="CR286" s="58">
        <v>0</v>
      </c>
      <c r="CS286" s="58">
        <v>0</v>
      </c>
      <c r="CT286" s="58">
        <v>0</v>
      </c>
      <c r="CU286" s="58">
        <v>0</v>
      </c>
      <c r="CV286" s="58">
        <v>0</v>
      </c>
      <c r="CW286" s="58">
        <v>0</v>
      </c>
      <c r="CX286" s="58">
        <v>0</v>
      </c>
      <c r="CY286" s="58">
        <v>0</v>
      </c>
      <c r="CZ286" s="58">
        <v>0</v>
      </c>
      <c r="DA286" s="58">
        <f>DA148</f>
        <v>0</v>
      </c>
      <c r="DB286" s="57">
        <v>0</v>
      </c>
      <c r="DC286" s="57">
        <v>0</v>
      </c>
      <c r="DD286" s="57">
        <v>0</v>
      </c>
      <c r="DE286" s="57">
        <v>0</v>
      </c>
      <c r="DF286" s="57">
        <v>0</v>
      </c>
      <c r="DG286" s="57">
        <v>0</v>
      </c>
      <c r="DH286" s="57">
        <v>0</v>
      </c>
      <c r="DI286" s="57">
        <v>0</v>
      </c>
      <c r="DJ286" s="57">
        <v>0</v>
      </c>
      <c r="DK286" s="57">
        <v>0</v>
      </c>
      <c r="DL286" s="57">
        <v>0</v>
      </c>
      <c r="DM286" s="57">
        <v>0</v>
      </c>
      <c r="DN286" s="59">
        <f>DN148</f>
        <v>0</v>
      </c>
      <c r="DO286" s="57">
        <v>0</v>
      </c>
      <c r="DP286" s="57">
        <v>0</v>
      </c>
      <c r="DQ286" s="57">
        <v>0</v>
      </c>
      <c r="DR286" s="57">
        <v>0</v>
      </c>
      <c r="DS286" s="57">
        <v>0</v>
      </c>
      <c r="DT286" s="57">
        <v>0</v>
      </c>
      <c r="DU286" s="57">
        <v>0</v>
      </c>
      <c r="DV286" s="60">
        <f t="shared" si="160"/>
        <v>0</v>
      </c>
      <c r="DW286" s="61">
        <f t="shared" si="160"/>
        <v>0</v>
      </c>
      <c r="DX286" s="62">
        <f t="shared" si="160"/>
        <v>0</v>
      </c>
      <c r="DZ286" s="57">
        <f>DZ148</f>
        <v>0</v>
      </c>
      <c r="EC286" s="57">
        <f>EC148</f>
        <v>0</v>
      </c>
      <c r="EF286" s="57">
        <f>EF148</f>
        <v>0</v>
      </c>
      <c r="EI286" s="57">
        <f>EI148</f>
        <v>0</v>
      </c>
      <c r="EL286" s="57">
        <f>EL148</f>
        <v>0</v>
      </c>
      <c r="EO286" s="57">
        <f>EO148</f>
        <v>0</v>
      </c>
    </row>
    <row r="287" spans="1:145" ht="15.5" x14ac:dyDescent="0.35">
      <c r="A287" s="56" t="s">
        <v>167</v>
      </c>
      <c r="B287" s="57">
        <f t="shared" si="158"/>
        <v>24.1</v>
      </c>
      <c r="C287" s="57">
        <f t="shared" si="158"/>
        <v>30</v>
      </c>
      <c r="D287" s="57">
        <f t="shared" si="158"/>
        <v>18</v>
      </c>
      <c r="E287" s="57">
        <f t="shared" si="158"/>
        <v>18</v>
      </c>
      <c r="F287" s="57">
        <f t="shared" si="158"/>
        <v>11.597</v>
      </c>
      <c r="G287" s="57">
        <f t="shared" si="158"/>
        <v>20.058</v>
      </c>
      <c r="H287" s="57">
        <f t="shared" si="158"/>
        <v>17.64</v>
      </c>
      <c r="I287" s="57">
        <f t="shared" si="158"/>
        <v>9.037900874635568</v>
      </c>
      <c r="J287" s="57">
        <f t="shared" si="158"/>
        <v>21.3</v>
      </c>
      <c r="K287" s="57">
        <f t="shared" si="158"/>
        <v>21.7</v>
      </c>
      <c r="L287" s="57">
        <f t="shared" si="158"/>
        <v>33</v>
      </c>
      <c r="M287" s="57">
        <f t="shared" si="158"/>
        <v>27.6</v>
      </c>
      <c r="N287" s="57">
        <f t="shared" si="158"/>
        <v>21.677</v>
      </c>
      <c r="O287" s="57">
        <f t="shared" si="158"/>
        <v>30.4</v>
      </c>
      <c r="P287" s="57">
        <f t="shared" si="158"/>
        <v>27.840199999999996</v>
      </c>
      <c r="Q287" s="57">
        <f t="shared" si="158"/>
        <v>33.200000000000003</v>
      </c>
      <c r="R287" s="69">
        <f t="shared" si="158"/>
        <v>42.258000000000003</v>
      </c>
      <c r="S287" s="69">
        <f t="shared" si="158"/>
        <v>41.71</v>
      </c>
      <c r="T287" s="69">
        <f t="shared" si="158"/>
        <v>51.623999999999995</v>
      </c>
      <c r="U287" s="69">
        <f t="shared" si="158"/>
        <v>46.36</v>
      </c>
      <c r="V287" s="69">
        <f t="shared" si="158"/>
        <v>30.5</v>
      </c>
      <c r="W287" s="69">
        <f t="shared" si="158"/>
        <v>37.58</v>
      </c>
      <c r="X287" s="70">
        <f t="shared" si="158"/>
        <v>40.826000000000001</v>
      </c>
      <c r="Y287" s="70">
        <f t="shared" si="158"/>
        <v>37.165999999999997</v>
      </c>
      <c r="Z287" s="69">
        <f t="shared" si="158"/>
        <v>7.32</v>
      </c>
      <c r="AA287" s="69">
        <f t="shared" si="158"/>
        <v>0</v>
      </c>
      <c r="AB287" s="69">
        <v>3</v>
      </c>
      <c r="AC287" s="69">
        <v>3</v>
      </c>
      <c r="AD287" s="69">
        <v>3</v>
      </c>
      <c r="AE287" s="69">
        <f>AE149</f>
        <v>1.3740000000000001</v>
      </c>
      <c r="AF287" s="69">
        <v>7</v>
      </c>
      <c r="AG287" s="69">
        <v>7</v>
      </c>
      <c r="AH287" s="69">
        <v>7</v>
      </c>
      <c r="AI287" s="69">
        <v>7</v>
      </c>
      <c r="AJ287" s="70">
        <f>AJ149</f>
        <v>7</v>
      </c>
      <c r="AK287" s="70">
        <v>6</v>
      </c>
      <c r="AL287" s="70">
        <v>6</v>
      </c>
      <c r="AM287" s="70">
        <v>6</v>
      </c>
      <c r="AN287" s="70">
        <v>6</v>
      </c>
      <c r="AO287" s="70">
        <f>AO149</f>
        <v>0</v>
      </c>
      <c r="AP287" s="70">
        <v>7.1495058928421198</v>
      </c>
      <c r="AQ287" s="70">
        <v>0</v>
      </c>
      <c r="AR287" s="70">
        <v>0</v>
      </c>
      <c r="AS287" s="70">
        <f>AS149</f>
        <v>0</v>
      </c>
      <c r="AT287" s="70">
        <v>5.8877954411641014</v>
      </c>
      <c r="AU287" s="70">
        <v>0</v>
      </c>
      <c r="AV287" s="70">
        <v>0</v>
      </c>
      <c r="AW287" s="70">
        <v>0</v>
      </c>
      <c r="AX287" s="70">
        <f>AX149</f>
        <v>2.992</v>
      </c>
      <c r="AY287" s="70"/>
      <c r="AZ287" s="70">
        <v>10</v>
      </c>
      <c r="BA287" s="70">
        <v>10</v>
      </c>
      <c r="BB287" s="70">
        <v>10</v>
      </c>
      <c r="BC287" s="70">
        <v>10</v>
      </c>
      <c r="BD287" s="70">
        <v>10</v>
      </c>
      <c r="BE287" s="70">
        <v>10</v>
      </c>
      <c r="BF287" s="70">
        <f>BF149</f>
        <v>7.5</v>
      </c>
      <c r="BG287" s="70">
        <v>6.8162460567823349</v>
      </c>
      <c r="BH287" s="70">
        <v>5.5403846153846157</v>
      </c>
      <c r="BI287" s="70">
        <v>7.115384615384615</v>
      </c>
      <c r="BJ287" s="70">
        <v>7.038413249971466</v>
      </c>
      <c r="BK287" s="70">
        <v>7.038413249971466</v>
      </c>
      <c r="BL287" s="70">
        <v>7.038413249971466</v>
      </c>
      <c r="BM287" s="70">
        <v>7.038413249971466</v>
      </c>
      <c r="BN287" s="70">
        <v>7.038413249971466</v>
      </c>
      <c r="BO287" s="70">
        <f>BO149</f>
        <v>5.4804509657210252</v>
      </c>
      <c r="BP287" s="70">
        <v>6.8528664176410805</v>
      </c>
      <c r="BQ287" s="70">
        <v>6.8528664176410805</v>
      </c>
      <c r="BR287" s="70">
        <v>5.7084377258950205</v>
      </c>
      <c r="BS287" s="70">
        <v>4.5708619005666016</v>
      </c>
      <c r="BT287" s="70">
        <v>5.4839510856655194</v>
      </c>
      <c r="BU287" s="70">
        <v>5.2097535313822432</v>
      </c>
      <c r="BV287" s="70">
        <v>4.949265854813131</v>
      </c>
      <c r="BW287" s="70">
        <v>5.4378968758695443</v>
      </c>
      <c r="BX287" s="70">
        <v>5.4378968758695443</v>
      </c>
      <c r="BY287" s="70">
        <v>5.1660020320760669</v>
      </c>
      <c r="BZ287" s="69">
        <v>5.5265051755170003</v>
      </c>
      <c r="CA287" s="70">
        <f>CA149</f>
        <v>5.7063929189800779</v>
      </c>
      <c r="CB287" s="70">
        <v>5.6356536527334606</v>
      </c>
      <c r="CC287" s="70">
        <v>5.6356536527334606</v>
      </c>
      <c r="CD287" s="70">
        <v>5.8020990934412886</v>
      </c>
      <c r="CE287" s="70">
        <v>5.6356536527334606</v>
      </c>
      <c r="CF287" s="70">
        <v>5.6356536527334606</v>
      </c>
      <c r="CG287" s="70">
        <v>5.8020990934412886</v>
      </c>
      <c r="CH287" s="70">
        <v>5.6356536527334606</v>
      </c>
      <c r="CI287" s="70">
        <v>5.6356536527334606</v>
      </c>
      <c r="CJ287" s="69">
        <v>5.6356536527334606</v>
      </c>
      <c r="CK287" s="69">
        <v>5.6356536527334606</v>
      </c>
      <c r="CL287" s="70">
        <f>CL149</f>
        <v>4.6406063958816244</v>
      </c>
      <c r="CM287" s="70">
        <v>5.5956785986305544</v>
      </c>
      <c r="CN287" s="70">
        <v>5.5464664718658581</v>
      </c>
      <c r="CO287" s="70">
        <v>5.5464664718658581</v>
      </c>
      <c r="CP287" s="70">
        <v>5.4355371424285401</v>
      </c>
      <c r="CQ287" s="70">
        <v>5.5464664718658581</v>
      </c>
      <c r="CR287" s="70">
        <v>5.4247639346992598</v>
      </c>
      <c r="CS287" s="70">
        <v>5.5736663434438869</v>
      </c>
      <c r="CT287" s="70">
        <v>5.4643787680822431</v>
      </c>
      <c r="CU287" s="70">
        <v>5.3444774284657104</v>
      </c>
      <c r="CV287" s="70">
        <v>5.5190225557630654</v>
      </c>
      <c r="CW287" s="70">
        <v>5.4643787680822431</v>
      </c>
      <c r="CX287" s="70">
        <v>5.5190225557630654</v>
      </c>
      <c r="CY287" s="70">
        <v>5.4643787680822431</v>
      </c>
      <c r="CZ287" s="70">
        <v>5.5132503998909437</v>
      </c>
      <c r="DA287" s="70">
        <f>DA149</f>
        <v>7.4097290553048696</v>
      </c>
      <c r="DB287" s="69">
        <v>7.2531271912695621</v>
      </c>
      <c r="DC287" s="69">
        <v>7.1813140507619426</v>
      </c>
      <c r="DD287" s="69">
        <v>7.0376877697467046</v>
      </c>
      <c r="DE287" s="69">
        <v>7.6840060343152787</v>
      </c>
      <c r="DF287" s="69">
        <v>7.6840060343152787</v>
      </c>
      <c r="DG287" s="69">
        <v>7.6840060343152787</v>
      </c>
      <c r="DH287" s="69">
        <v>7.198092821908582</v>
      </c>
      <c r="DI287" s="69">
        <v>7.198092821908582</v>
      </c>
      <c r="DJ287" s="69">
        <v>7.198092821908582</v>
      </c>
      <c r="DK287" s="69">
        <v>7.198092821908582</v>
      </c>
      <c r="DL287" s="69">
        <v>7.198092821908582</v>
      </c>
      <c r="DM287" s="69">
        <v>7.198092821908582</v>
      </c>
      <c r="DN287" s="71">
        <f>DN149</f>
        <v>7.7761774171474878</v>
      </c>
      <c r="DO287" s="69">
        <v>7.198092821908582</v>
      </c>
      <c r="DP287" s="69">
        <v>7.7182347274544245</v>
      </c>
      <c r="DQ287" s="69">
        <v>7.7182347274544245</v>
      </c>
      <c r="DR287" s="69">
        <v>7.7182347274544245</v>
      </c>
      <c r="DS287" s="69">
        <v>7.8692436677741844</v>
      </c>
      <c r="DT287" s="69">
        <v>7.4945177788325568</v>
      </c>
      <c r="DU287" s="69">
        <v>7.4945177788325568</v>
      </c>
      <c r="DV287" s="72">
        <f t="shared" si="160"/>
        <v>7.8692436677741844</v>
      </c>
      <c r="DW287" s="73">
        <f t="shared" si="160"/>
        <v>7.4945177788325568</v>
      </c>
      <c r="DX287" s="74">
        <f t="shared" si="160"/>
        <v>7.1197918898909283</v>
      </c>
      <c r="DZ287" s="69">
        <f>DZ149</f>
        <v>7.6444081344092085</v>
      </c>
      <c r="EC287" s="69">
        <f>EC149</f>
        <v>7.7972962970973922</v>
      </c>
      <c r="EF287" s="69">
        <f>EF149</f>
        <v>7.9532422230393411</v>
      </c>
      <c r="EI287" s="69">
        <f>EI149</f>
        <v>8.1123070675001294</v>
      </c>
      <c r="EL287" s="69">
        <f>EL149</f>
        <v>8.2745532088501328</v>
      </c>
      <c r="EO287" s="69">
        <f>EO149</f>
        <v>8.4400442730271354</v>
      </c>
    </row>
    <row r="288" spans="1:145" ht="15.5" x14ac:dyDescent="0.35">
      <c r="A288" s="56" t="s">
        <v>168</v>
      </c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69" t="str">
        <f t="shared" si="158"/>
        <v>…</v>
      </c>
      <c r="S288" s="69" t="str">
        <f t="shared" si="158"/>
        <v>…</v>
      </c>
      <c r="T288" s="69" t="str">
        <f t="shared" si="158"/>
        <v>…</v>
      </c>
      <c r="U288" s="69" t="str">
        <f t="shared" si="158"/>
        <v>…</v>
      </c>
      <c r="V288" s="69" t="str">
        <f t="shared" si="158"/>
        <v>…</v>
      </c>
      <c r="W288" s="69" t="str">
        <f t="shared" si="158"/>
        <v>…</v>
      </c>
      <c r="X288" s="70">
        <f t="shared" si="158"/>
        <v>16.5</v>
      </c>
      <c r="Y288" s="70">
        <f t="shared" si="158"/>
        <v>6.5</v>
      </c>
      <c r="Z288" s="69">
        <f t="shared" si="158"/>
        <v>0</v>
      </c>
      <c r="AA288" s="69">
        <f t="shared" si="158"/>
        <v>0</v>
      </c>
      <c r="AB288" s="69">
        <v>0</v>
      </c>
      <c r="AC288" s="69">
        <v>0</v>
      </c>
      <c r="AD288" s="69">
        <v>0</v>
      </c>
      <c r="AE288" s="69">
        <f>AE150</f>
        <v>0</v>
      </c>
      <c r="AF288" s="69">
        <v>0</v>
      </c>
      <c r="AG288" s="69">
        <v>0</v>
      </c>
      <c r="AH288" s="69">
        <v>0</v>
      </c>
      <c r="AI288" s="69">
        <v>0</v>
      </c>
      <c r="AJ288" s="70">
        <f>AJ150</f>
        <v>0</v>
      </c>
      <c r="AK288" s="70">
        <v>0</v>
      </c>
      <c r="AL288" s="70">
        <v>0</v>
      </c>
      <c r="AM288" s="70">
        <v>0</v>
      </c>
      <c r="AN288" s="70">
        <v>0</v>
      </c>
      <c r="AO288" s="70">
        <f>AO150</f>
        <v>0</v>
      </c>
      <c r="AP288" s="70">
        <v>0</v>
      </c>
      <c r="AQ288" s="70">
        <v>0</v>
      </c>
      <c r="AR288" s="70">
        <v>0</v>
      </c>
      <c r="AS288" s="70">
        <f>AS150</f>
        <v>0</v>
      </c>
      <c r="AT288" s="70">
        <v>30</v>
      </c>
      <c r="AU288" s="70">
        <v>9</v>
      </c>
      <c r="AV288" s="70">
        <v>9</v>
      </c>
      <c r="AW288" s="70">
        <v>9</v>
      </c>
      <c r="AX288" s="70">
        <f>AX150</f>
        <v>15.978999999999999</v>
      </c>
      <c r="AY288" s="70"/>
      <c r="AZ288" s="70">
        <v>18</v>
      </c>
      <c r="BA288" s="70">
        <v>18</v>
      </c>
      <c r="BB288" s="70">
        <v>20</v>
      </c>
      <c r="BC288" s="70">
        <v>20</v>
      </c>
      <c r="BD288" s="70">
        <v>20</v>
      </c>
      <c r="BE288" s="70">
        <v>20</v>
      </c>
      <c r="BF288" s="70">
        <f>BF150</f>
        <v>15.862644</v>
      </c>
      <c r="BG288" s="70">
        <v>20</v>
      </c>
      <c r="BH288" s="70">
        <v>20</v>
      </c>
      <c r="BI288" s="70">
        <v>19.866</v>
      </c>
      <c r="BJ288" s="70">
        <v>19.866</v>
      </c>
      <c r="BK288" s="70">
        <v>19.866</v>
      </c>
      <c r="BL288" s="70">
        <v>19.866</v>
      </c>
      <c r="BM288" s="70">
        <v>19.866</v>
      </c>
      <c r="BN288" s="70">
        <v>19.866</v>
      </c>
      <c r="BO288" s="70">
        <f>BO150</f>
        <v>14.247819</v>
      </c>
      <c r="BP288" s="70">
        <v>8</v>
      </c>
      <c r="BQ288" s="70">
        <v>8</v>
      </c>
      <c r="BR288" s="70">
        <v>6.6639999999999997</v>
      </c>
      <c r="BS288" s="70">
        <v>4.4448879999999997</v>
      </c>
      <c r="BT288" s="70">
        <v>6.6639999999999997</v>
      </c>
      <c r="BU288" s="70">
        <v>4.4448879999999997</v>
      </c>
      <c r="BV288" s="70">
        <v>2.964740296</v>
      </c>
      <c r="BW288" s="70">
        <v>6.6639999999999997</v>
      </c>
      <c r="BX288" s="70">
        <v>6.6639999999999997</v>
      </c>
      <c r="BY288" s="70">
        <v>4.4448879999999997</v>
      </c>
      <c r="BZ288" s="69">
        <v>6.6639999999999997</v>
      </c>
      <c r="CA288" s="70">
        <f>CA150</f>
        <v>8.3409999999999993</v>
      </c>
      <c r="CB288" s="70">
        <v>8</v>
      </c>
      <c r="CC288" s="70">
        <v>8</v>
      </c>
      <c r="CD288" s="70">
        <v>7.6</v>
      </c>
      <c r="CE288" s="70">
        <v>8</v>
      </c>
      <c r="CF288" s="70">
        <v>8</v>
      </c>
      <c r="CG288" s="70">
        <v>7.6</v>
      </c>
      <c r="CH288" s="70">
        <v>8</v>
      </c>
      <c r="CI288" s="70">
        <v>8</v>
      </c>
      <c r="CJ288" s="69">
        <v>8</v>
      </c>
      <c r="CK288" s="69">
        <v>8</v>
      </c>
      <c r="CL288" s="70">
        <f>CL150</f>
        <v>10.84515</v>
      </c>
      <c r="CM288" s="70">
        <v>8</v>
      </c>
      <c r="CN288" s="70">
        <v>8</v>
      </c>
      <c r="CO288" s="70">
        <v>8</v>
      </c>
      <c r="CP288" s="70">
        <v>8</v>
      </c>
      <c r="CQ288" s="70">
        <v>8</v>
      </c>
      <c r="CR288" s="70">
        <v>7.6</v>
      </c>
      <c r="CS288" s="70">
        <v>7.9314995999999995</v>
      </c>
      <c r="CT288" s="70">
        <v>7.7759799999999997</v>
      </c>
      <c r="CU288" s="70">
        <v>7.3871809999999991</v>
      </c>
      <c r="CV288" s="70">
        <v>7.8537397999999996</v>
      </c>
      <c r="CW288" s="70">
        <v>7.7759799999999997</v>
      </c>
      <c r="CX288" s="70">
        <v>9.3778500000000005</v>
      </c>
      <c r="CY288" s="70">
        <v>9.2850000000000001</v>
      </c>
      <c r="CZ288" s="70">
        <v>9.0992999999999995</v>
      </c>
      <c r="DA288" s="70">
        <f>DA150</f>
        <v>7.8769999999999998</v>
      </c>
      <c r="DB288" s="69">
        <v>8.50319</v>
      </c>
      <c r="DC288" s="69">
        <v>8.4190000000000005</v>
      </c>
      <c r="DD288" s="69">
        <v>8.2506199999999996</v>
      </c>
      <c r="DE288" s="69">
        <v>8.4190000000000005</v>
      </c>
      <c r="DF288" s="69">
        <v>8.4190000000000005</v>
      </c>
      <c r="DG288" s="69">
        <v>8.4190000000000005</v>
      </c>
      <c r="DH288" s="69">
        <v>8.4190000000000005</v>
      </c>
      <c r="DI288" s="69">
        <v>8.4190000000000005</v>
      </c>
      <c r="DJ288" s="69">
        <v>8.4190000000000005</v>
      </c>
      <c r="DK288" s="69">
        <v>8.4190000000000005</v>
      </c>
      <c r="DL288" s="69">
        <v>8.4190000000000005</v>
      </c>
      <c r="DM288" s="69">
        <v>8.4190000000000005</v>
      </c>
      <c r="DN288" s="71">
        <f>DN150</f>
        <v>8.4190000000000005</v>
      </c>
      <c r="DO288" s="69">
        <v>8.4190000000000005</v>
      </c>
      <c r="DP288" s="69">
        <v>7.5010000000000003</v>
      </c>
      <c r="DQ288" s="69">
        <v>7.5010000000000003</v>
      </c>
      <c r="DR288" s="69">
        <v>7.5010000000000003</v>
      </c>
      <c r="DS288" s="69">
        <v>7.9799999999999995</v>
      </c>
      <c r="DT288" s="69">
        <v>7.6</v>
      </c>
      <c r="DU288" s="69">
        <v>7.6</v>
      </c>
      <c r="DV288" s="72">
        <f t="shared" si="160"/>
        <v>7.9799999999999995</v>
      </c>
      <c r="DW288" s="73">
        <f t="shared" si="160"/>
        <v>7.6</v>
      </c>
      <c r="DX288" s="74">
        <f t="shared" si="160"/>
        <v>7.22</v>
      </c>
      <c r="DZ288" s="69">
        <f>DZ150</f>
        <v>4.9530000000000003</v>
      </c>
      <c r="EC288" s="69">
        <f>EC150</f>
        <v>5</v>
      </c>
      <c r="EF288" s="69">
        <f>EF150</f>
        <v>5.25</v>
      </c>
      <c r="EI288" s="69">
        <f>EI150</f>
        <v>5.5125000000000002</v>
      </c>
      <c r="EL288" s="69">
        <f>EL150</f>
        <v>5.7881250000000009</v>
      </c>
      <c r="EO288" s="69">
        <f>EO150</f>
        <v>6.0775312500000007</v>
      </c>
    </row>
    <row r="289" spans="1:145" ht="15.5" x14ac:dyDescent="0.35">
      <c r="A289" s="56" t="s">
        <v>169</v>
      </c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69">
        <f t="shared" ref="R289:AA289" si="161">R139</f>
        <v>0</v>
      </c>
      <c r="S289" s="69">
        <f t="shared" si="161"/>
        <v>0</v>
      </c>
      <c r="T289" s="69">
        <f t="shared" si="161"/>
        <v>0</v>
      </c>
      <c r="U289" s="69" t="e">
        <f t="shared" si="161"/>
        <v>#VALUE!</v>
      </c>
      <c r="V289" s="69" t="e">
        <f t="shared" si="161"/>
        <v>#VALUE!</v>
      </c>
      <c r="W289" s="69" t="e">
        <f t="shared" si="161"/>
        <v>#VALUE!</v>
      </c>
      <c r="X289" s="70" t="e">
        <f t="shared" si="161"/>
        <v>#VALUE!</v>
      </c>
      <c r="Y289" s="70" t="e">
        <f t="shared" si="161"/>
        <v>#VALUE!</v>
      </c>
      <c r="Z289" s="69" t="e">
        <f t="shared" si="161"/>
        <v>#VALUE!</v>
      </c>
      <c r="AA289" s="69" t="e">
        <f t="shared" si="161"/>
        <v>#VALUE!</v>
      </c>
      <c r="AB289" s="69" t="s">
        <v>85</v>
      </c>
      <c r="AC289" s="69">
        <v>200</v>
      </c>
      <c r="AD289" s="69" t="s">
        <v>86</v>
      </c>
      <c r="AE289" s="69" t="e">
        <f>AE139</f>
        <v>#VALUE!</v>
      </c>
      <c r="AF289" s="69">
        <v>0</v>
      </c>
      <c r="AG289" s="69">
        <v>0</v>
      </c>
      <c r="AH289" s="69">
        <v>0</v>
      </c>
      <c r="AI289" s="69">
        <v>0</v>
      </c>
      <c r="AJ289" s="70">
        <f>AJ139</f>
        <v>0</v>
      </c>
      <c r="AK289" s="70">
        <v>0</v>
      </c>
      <c r="AL289" s="70">
        <v>0</v>
      </c>
      <c r="AM289" s="70">
        <v>0</v>
      </c>
      <c r="AN289" s="70">
        <v>0</v>
      </c>
      <c r="AO289" s="70">
        <f>AO139</f>
        <v>0</v>
      </c>
      <c r="AP289" s="70">
        <v>0</v>
      </c>
      <c r="AQ289" s="70">
        <v>0</v>
      </c>
      <c r="AR289" s="70">
        <v>0</v>
      </c>
      <c r="AS289" s="70">
        <f>AS139</f>
        <v>0</v>
      </c>
      <c r="AT289" s="70">
        <v>0</v>
      </c>
      <c r="AU289" s="70">
        <v>0</v>
      </c>
      <c r="AV289" s="70">
        <v>0</v>
      </c>
      <c r="AW289" s="70">
        <v>0</v>
      </c>
      <c r="AX289" s="70">
        <f>AX139</f>
        <v>0</v>
      </c>
      <c r="AY289" s="70"/>
      <c r="AZ289" s="70">
        <v>0</v>
      </c>
      <c r="BA289" s="70">
        <v>0</v>
      </c>
      <c r="BB289" s="70">
        <v>0.8</v>
      </c>
      <c r="BC289" s="70">
        <v>0.8</v>
      </c>
      <c r="BD289" s="70">
        <v>0.8</v>
      </c>
      <c r="BE289" s="70">
        <v>0.8</v>
      </c>
      <c r="BF289" s="70">
        <f>BF139</f>
        <v>23</v>
      </c>
      <c r="BG289" s="70">
        <v>0</v>
      </c>
      <c r="BH289" s="70">
        <v>0</v>
      </c>
      <c r="BI289" s="70">
        <v>23</v>
      </c>
      <c r="BJ289" s="70">
        <v>23</v>
      </c>
      <c r="BK289" s="70">
        <v>23</v>
      </c>
      <c r="BL289" s="70">
        <v>23</v>
      </c>
      <c r="BM289" s="70">
        <v>23</v>
      </c>
      <c r="BN289" s="70">
        <v>23</v>
      </c>
      <c r="BO289" s="70">
        <f>BO139</f>
        <v>23</v>
      </c>
      <c r="BP289" s="70">
        <v>30</v>
      </c>
      <c r="BQ289" s="70">
        <v>30</v>
      </c>
      <c r="BR289" s="70">
        <v>24.99</v>
      </c>
      <c r="BS289" s="70">
        <v>24.99</v>
      </c>
      <c r="BT289" s="70">
        <v>24.99</v>
      </c>
      <c r="BU289" s="70">
        <v>24.99</v>
      </c>
      <c r="BV289" s="70">
        <v>24.99</v>
      </c>
      <c r="BW289" s="70">
        <v>5</v>
      </c>
      <c r="BX289" s="70">
        <v>5</v>
      </c>
      <c r="BY289" s="70">
        <v>5</v>
      </c>
      <c r="BZ289" s="69">
        <v>5</v>
      </c>
      <c r="CA289" s="70">
        <f>CA139</f>
        <v>5</v>
      </c>
      <c r="CB289" s="70">
        <v>30</v>
      </c>
      <c r="CC289" s="70">
        <v>30</v>
      </c>
      <c r="CD289" s="70">
        <v>28.5</v>
      </c>
      <c r="CE289" s="70">
        <v>30</v>
      </c>
      <c r="CF289" s="70">
        <v>30</v>
      </c>
      <c r="CG289" s="70">
        <v>28.5</v>
      </c>
      <c r="CH289" s="70">
        <v>30</v>
      </c>
      <c r="CI289" s="70">
        <v>30</v>
      </c>
      <c r="CJ289" s="69">
        <v>30</v>
      </c>
      <c r="CK289" s="69">
        <v>30</v>
      </c>
      <c r="CL289" s="70">
        <f>CL139</f>
        <v>30</v>
      </c>
      <c r="CM289" s="70">
        <v>30</v>
      </c>
      <c r="CN289" s="70">
        <v>30</v>
      </c>
      <c r="CO289" s="70">
        <v>30</v>
      </c>
      <c r="CP289" s="70">
        <v>30</v>
      </c>
      <c r="CQ289" s="70">
        <v>30</v>
      </c>
      <c r="CR289" s="70">
        <v>30</v>
      </c>
      <c r="CS289" s="70">
        <v>30</v>
      </c>
      <c r="CT289" s="70">
        <v>30</v>
      </c>
      <c r="CU289" s="70">
        <v>30</v>
      </c>
      <c r="CV289" s="70">
        <v>30</v>
      </c>
      <c r="CW289" s="70">
        <v>30</v>
      </c>
      <c r="CX289" s="70">
        <v>30</v>
      </c>
      <c r="CY289" s="70">
        <v>30</v>
      </c>
      <c r="CZ289" s="70">
        <v>30</v>
      </c>
      <c r="DA289" s="70">
        <f>DA139</f>
        <v>30</v>
      </c>
      <c r="DB289" s="69">
        <v>30.900000000000002</v>
      </c>
      <c r="DC289" s="69">
        <v>30</v>
      </c>
      <c r="DD289" s="69">
        <v>28.799999999999997</v>
      </c>
      <c r="DE289" s="69">
        <v>30.6</v>
      </c>
      <c r="DF289" s="69">
        <v>30</v>
      </c>
      <c r="DG289" s="69">
        <v>29.4</v>
      </c>
      <c r="DH289" s="69">
        <v>30.6</v>
      </c>
      <c r="DI289" s="69">
        <v>30</v>
      </c>
      <c r="DJ289" s="69">
        <v>29.4</v>
      </c>
      <c r="DK289" s="69">
        <v>30.6</v>
      </c>
      <c r="DL289" s="69">
        <v>30</v>
      </c>
      <c r="DM289" s="69">
        <v>29.4</v>
      </c>
      <c r="DN289" s="71">
        <f>DN139</f>
        <v>42.822000000000003</v>
      </c>
      <c r="DO289" s="69">
        <v>29.4</v>
      </c>
      <c r="DP289" s="69">
        <v>98</v>
      </c>
      <c r="DQ289" s="69">
        <v>98</v>
      </c>
      <c r="DR289" s="69">
        <v>98</v>
      </c>
      <c r="DS289" s="69">
        <v>99.5</v>
      </c>
      <c r="DT289" s="69">
        <v>98</v>
      </c>
      <c r="DU289" s="69">
        <v>98</v>
      </c>
      <c r="DV289" s="72">
        <f>DV139</f>
        <v>99.5</v>
      </c>
      <c r="DW289" s="73">
        <f>DW139</f>
        <v>98</v>
      </c>
      <c r="DX289" s="74">
        <f>DX139</f>
        <v>96.5</v>
      </c>
      <c r="DZ289" s="69">
        <f>DZ139</f>
        <v>2030</v>
      </c>
      <c r="EC289" s="69">
        <f>EC139</f>
        <v>3030</v>
      </c>
      <c r="EF289" s="69">
        <f>EF139</f>
        <v>4530</v>
      </c>
      <c r="EI289" s="69">
        <f>EI139</f>
        <v>5534.5</v>
      </c>
      <c r="EL289" s="69">
        <f>EL139</f>
        <v>8539.6749999999993</v>
      </c>
      <c r="EO289" s="69">
        <f>EO139</f>
        <v>10045.626249999999</v>
      </c>
    </row>
    <row r="290" spans="1:145" ht="15.5" x14ac:dyDescent="0.35">
      <c r="A290" s="56" t="s">
        <v>170</v>
      </c>
      <c r="B290" s="57">
        <f t="shared" ref="B290:AA293" si="162">B152</f>
        <v>2.2000000000000002</v>
      </c>
      <c r="C290" s="57">
        <f t="shared" si="162"/>
        <v>2.8</v>
      </c>
      <c r="D290" s="57">
        <f t="shared" si="162"/>
        <v>2.6</v>
      </c>
      <c r="E290" s="57">
        <f t="shared" si="162"/>
        <v>1.6759999999999999</v>
      </c>
      <c r="F290" s="57">
        <f t="shared" si="162"/>
        <v>1.875</v>
      </c>
      <c r="G290" s="57">
        <f t="shared" si="162"/>
        <v>1.5549999999999999</v>
      </c>
      <c r="H290" s="57">
        <f t="shared" si="162"/>
        <v>1.7</v>
      </c>
      <c r="I290" s="57">
        <f t="shared" si="162"/>
        <v>1.7</v>
      </c>
      <c r="J290" s="57">
        <f t="shared" si="162"/>
        <v>1.8520000000000001</v>
      </c>
      <c r="K290" s="57">
        <f t="shared" si="162"/>
        <v>2.0630000000000002</v>
      </c>
      <c r="L290" s="57">
        <f t="shared" si="162"/>
        <v>2.0361500000000001</v>
      </c>
      <c r="M290" s="57">
        <f t="shared" si="162"/>
        <v>2.050376</v>
      </c>
      <c r="N290" s="57">
        <f t="shared" si="162"/>
        <v>2.0178609999999999</v>
      </c>
      <c r="O290" s="57">
        <f t="shared" si="162"/>
        <v>2.0007000000000001</v>
      </c>
      <c r="P290" s="57">
        <f t="shared" si="162"/>
        <v>1.6642159999999999</v>
      </c>
      <c r="Q290" s="57">
        <f t="shared" si="162"/>
        <v>1.9239999999999999</v>
      </c>
      <c r="R290" s="57">
        <f t="shared" si="162"/>
        <v>1.988</v>
      </c>
      <c r="S290" s="57">
        <f t="shared" si="162"/>
        <v>2.5</v>
      </c>
      <c r="T290" s="57">
        <f t="shared" si="162"/>
        <v>2.8849999999999998</v>
      </c>
      <c r="U290" s="57">
        <f t="shared" si="162"/>
        <v>2.9</v>
      </c>
      <c r="V290" s="57">
        <f t="shared" si="162"/>
        <v>3.1</v>
      </c>
      <c r="W290" s="57">
        <f t="shared" si="162"/>
        <v>3.2</v>
      </c>
      <c r="X290" s="58">
        <f t="shared" si="162"/>
        <v>1.9</v>
      </c>
      <c r="Y290" s="58">
        <f t="shared" si="162"/>
        <v>3.2005680000000001</v>
      </c>
      <c r="Z290" s="57">
        <f t="shared" si="162"/>
        <v>3.8</v>
      </c>
      <c r="AA290" s="57">
        <f t="shared" si="162"/>
        <v>3.0382799999999999</v>
      </c>
      <c r="AB290" s="57">
        <v>4.75</v>
      </c>
      <c r="AC290" s="57">
        <v>4.0830000000000002</v>
      </c>
      <c r="AD290" s="57">
        <v>3.7815539999999999</v>
      </c>
      <c r="AE290" s="57">
        <f>AE152</f>
        <v>4.0030000000000001</v>
      </c>
      <c r="AF290" s="57">
        <v>4.5940000000000003</v>
      </c>
      <c r="AG290" s="57">
        <v>4.5936000000000003</v>
      </c>
      <c r="AH290" s="57">
        <v>3.9408780000000001</v>
      </c>
      <c r="AI290" s="57">
        <v>3.9408780000000001</v>
      </c>
      <c r="AJ290" s="58">
        <f>AJ152</f>
        <v>3.8512</v>
      </c>
      <c r="AK290" s="58">
        <v>4.6900000000000004</v>
      </c>
      <c r="AL290" s="58">
        <v>4.26</v>
      </c>
      <c r="AM290" s="58">
        <v>4.26</v>
      </c>
      <c r="AN290" s="58">
        <v>4.26</v>
      </c>
      <c r="AO290" s="58">
        <f>AO152</f>
        <v>3.9058000000000002</v>
      </c>
      <c r="AP290" s="58">
        <v>4.3970000000000002</v>
      </c>
      <c r="AQ290" s="58">
        <v>4.3490000000000002</v>
      </c>
      <c r="AR290" s="58">
        <v>4.3490000000000002</v>
      </c>
      <c r="AS290" s="58">
        <f>AS152</f>
        <v>3.4169999999999998</v>
      </c>
      <c r="AT290" s="58">
        <v>4.6369999999999996</v>
      </c>
      <c r="AU290" s="58">
        <v>4.6369999999999996</v>
      </c>
      <c r="AV290" s="58">
        <v>4.7012999999999998</v>
      </c>
      <c r="AW290" s="58">
        <v>4.7012999999999998</v>
      </c>
      <c r="AX290" s="58">
        <f>AX152</f>
        <v>5.0576999999999996</v>
      </c>
      <c r="AY290" s="58"/>
      <c r="AZ290" s="58">
        <v>5.0960000000000001</v>
      </c>
      <c r="BA290" s="58">
        <v>5.0960000000000001</v>
      </c>
      <c r="BB290" s="58">
        <v>5.0960000000000001</v>
      </c>
      <c r="BC290" s="58">
        <v>5.0960000000000001</v>
      </c>
      <c r="BD290" s="58">
        <v>5.1849999999999996</v>
      </c>
      <c r="BE290" s="58">
        <v>5.1849999999999996</v>
      </c>
      <c r="BF290" s="58">
        <f>BF152</f>
        <v>5.3464999999999998</v>
      </c>
      <c r="BG290" s="58">
        <v>5.7007274895460904</v>
      </c>
      <c r="BH290" s="58">
        <v>5.7007274895460904</v>
      </c>
      <c r="BI290" s="58">
        <v>5.7007274895460904</v>
      </c>
      <c r="BJ290" s="58">
        <v>5.7007274895460904</v>
      </c>
      <c r="BK290" s="58">
        <v>6.1809399999999997</v>
      </c>
      <c r="BL290" s="58">
        <v>6.1809399999999997</v>
      </c>
      <c r="BM290" s="58">
        <v>6.1809399999999997</v>
      </c>
      <c r="BN290" s="58">
        <v>6.1809399999999997</v>
      </c>
      <c r="BO290" s="58">
        <f>BO152</f>
        <v>6.1398000000000001</v>
      </c>
      <c r="BP290" s="58">
        <v>7.7180801281658908</v>
      </c>
      <c r="BQ290" s="58">
        <v>5.7007274895460904</v>
      </c>
      <c r="BR290" s="58">
        <v>5.6715644037696</v>
      </c>
      <c r="BS290" s="58">
        <v>5.6715644037696</v>
      </c>
      <c r="BT290" s="58">
        <v>5.9849738539499997</v>
      </c>
      <c r="BU290" s="58">
        <v>5.7276199782301491</v>
      </c>
      <c r="BV290" s="58">
        <v>5.4813323191662526</v>
      </c>
      <c r="BW290" s="58">
        <v>7.4275000000000002</v>
      </c>
      <c r="BX290" s="58">
        <v>7.4275000000000002</v>
      </c>
      <c r="BY290" s="58">
        <v>7.1081174999999996</v>
      </c>
      <c r="BZ290" s="57">
        <v>8.2868868747000004</v>
      </c>
      <c r="CA290" s="58">
        <f>CA152</f>
        <v>8.0988000000000007</v>
      </c>
      <c r="CB290" s="58">
        <v>9.8405315004947358</v>
      </c>
      <c r="CC290" s="58">
        <v>9.8405315004947358</v>
      </c>
      <c r="CD290" s="58">
        <v>9.3485049254699994</v>
      </c>
      <c r="CE290" s="58">
        <v>9.1840391999999991</v>
      </c>
      <c r="CF290" s="58">
        <v>9.1840391999999991</v>
      </c>
      <c r="CG290" s="58">
        <v>8.8273841543512894</v>
      </c>
      <c r="CH290" s="58">
        <v>9.0463596000000006</v>
      </c>
      <c r="CI290" s="58">
        <v>9.0463596000000006</v>
      </c>
      <c r="CJ290" s="57">
        <v>9.0463596000000006</v>
      </c>
      <c r="CK290" s="57">
        <v>9.0463596000000006</v>
      </c>
      <c r="CL290" s="58">
        <f>CL152</f>
        <v>9.0399999999999991</v>
      </c>
      <c r="CM290" s="58">
        <v>9.6886511316000004</v>
      </c>
      <c r="CN290" s="58">
        <v>9.3733567488000027</v>
      </c>
      <c r="CO290" s="58">
        <v>9.3733567488000027</v>
      </c>
      <c r="CP290" s="58">
        <v>9.3733567488000027</v>
      </c>
      <c r="CQ290" s="58">
        <v>9.3733567488000027</v>
      </c>
      <c r="CR290" s="58">
        <v>9.3733567488000027</v>
      </c>
      <c r="CS290" s="58">
        <v>9.7195318560000015</v>
      </c>
      <c r="CT290" s="58">
        <v>9.7195318560000015</v>
      </c>
      <c r="CU290" s="58">
        <v>9.7195318560000015</v>
      </c>
      <c r="CV290" s="58">
        <v>9.6300000000000008</v>
      </c>
      <c r="CW290" s="58">
        <v>9.6300000000000008</v>
      </c>
      <c r="CX290" s="58">
        <v>9.6300000000000008</v>
      </c>
      <c r="CY290" s="58">
        <v>9.6300000000000008</v>
      </c>
      <c r="CZ290" s="58">
        <v>9.6300000000000008</v>
      </c>
      <c r="DA290" s="58">
        <f>DA152</f>
        <v>7.4771999999999998</v>
      </c>
      <c r="DB290" s="57">
        <v>11.262092085363804</v>
      </c>
      <c r="DC290" s="57">
        <v>10.778388506133421</v>
      </c>
      <c r="DD290" s="57">
        <v>10.562820736010753</v>
      </c>
      <c r="DE290" s="57">
        <v>10.856510448756142</v>
      </c>
      <c r="DF290" s="57">
        <v>10.393642772912157</v>
      </c>
      <c r="DG290" s="57">
        <v>10.185769917453914</v>
      </c>
      <c r="DH290" s="57">
        <v>10.277187391703057</v>
      </c>
      <c r="DI290" s="57">
        <v>8.8506089718915852</v>
      </c>
      <c r="DJ290" s="57">
        <v>8.673596792453754</v>
      </c>
      <c r="DK290" s="57">
        <v>9.7046151007583177</v>
      </c>
      <c r="DL290" s="57">
        <v>8.8506089718915852</v>
      </c>
      <c r="DM290" s="57">
        <v>8.673596792453754</v>
      </c>
      <c r="DN290" s="59">
        <f>DN152</f>
        <v>9.2370760000000001</v>
      </c>
      <c r="DO290" s="57">
        <v>8.673596792453754</v>
      </c>
      <c r="DP290" s="57">
        <v>9.9800126680876371</v>
      </c>
      <c r="DQ290" s="57">
        <v>9.5654091749285826</v>
      </c>
      <c r="DR290" s="57">
        <v>9.421928037304653</v>
      </c>
      <c r="DS290" s="57">
        <v>9.661406694128333</v>
      </c>
      <c r="DT290" s="57">
        <v>9.4719673471846395</v>
      </c>
      <c r="DU290" s="57">
        <v>9.4719673471846395</v>
      </c>
      <c r="DV290" s="60">
        <f t="shared" ref="DV290:DX293" si="163">DV152</f>
        <v>9.4235511896526543</v>
      </c>
      <c r="DW290" s="61">
        <f t="shared" si="163"/>
        <v>9.2387756761300537</v>
      </c>
      <c r="DX290" s="62">
        <f t="shared" si="163"/>
        <v>9.1001940409881019</v>
      </c>
      <c r="DZ290" s="57">
        <f>DZ152</f>
        <v>10.1966323075664</v>
      </c>
      <c r="EC290" s="57">
        <f>EC152</f>
        <v>11.3409311511464</v>
      </c>
      <c r="EF290" s="57">
        <f>EF152</f>
        <v>11.5973314243115</v>
      </c>
      <c r="EI290" s="57">
        <f>EI152</f>
        <v>11.5973314243115</v>
      </c>
      <c r="EL290" s="57">
        <f>EL152</f>
        <v>11.5973314243115</v>
      </c>
      <c r="EO290" s="57">
        <f>EO152</f>
        <v>11.5973314243115</v>
      </c>
    </row>
    <row r="291" spans="1:145" ht="15.5" hidden="1" x14ac:dyDescent="0.35">
      <c r="A291" s="56" t="s">
        <v>171</v>
      </c>
      <c r="B291" s="57">
        <f t="shared" si="162"/>
        <v>857</v>
      </c>
      <c r="C291" s="57">
        <f t="shared" si="162"/>
        <v>902</v>
      </c>
      <c r="D291" s="57">
        <f t="shared" si="162"/>
        <v>900</v>
      </c>
      <c r="E291" s="57">
        <f t="shared" si="162"/>
        <v>707</v>
      </c>
      <c r="F291" s="57">
        <f t="shared" si="162"/>
        <v>664.1</v>
      </c>
      <c r="G291" s="57">
        <f t="shared" si="162"/>
        <v>589</v>
      </c>
      <c r="H291" s="57">
        <f t="shared" si="162"/>
        <v>551</v>
      </c>
      <c r="I291" s="57">
        <f t="shared" si="162"/>
        <v>644</v>
      </c>
      <c r="J291" s="57">
        <f t="shared" si="162"/>
        <v>652</v>
      </c>
      <c r="K291" s="57">
        <f t="shared" si="162"/>
        <v>600</v>
      </c>
      <c r="L291" s="57">
        <f t="shared" si="162"/>
        <v>513</v>
      </c>
      <c r="M291" s="57">
        <f t="shared" si="162"/>
        <v>736.7</v>
      </c>
      <c r="N291" s="57">
        <f t="shared" si="162"/>
        <v>358</v>
      </c>
      <c r="O291" s="69" t="str">
        <f t="shared" si="162"/>
        <v>…</v>
      </c>
      <c r="P291" s="69" t="str">
        <f t="shared" si="162"/>
        <v>…</v>
      </c>
      <c r="Q291" s="69" t="str">
        <f t="shared" si="162"/>
        <v>…</v>
      </c>
      <c r="R291" s="69" t="str">
        <f t="shared" si="162"/>
        <v>…</v>
      </c>
      <c r="S291" s="69" t="str">
        <f t="shared" si="162"/>
        <v>…</v>
      </c>
      <c r="T291" s="69" t="str">
        <f t="shared" si="162"/>
        <v>…</v>
      </c>
      <c r="U291" s="69" t="str">
        <f t="shared" si="162"/>
        <v>…</v>
      </c>
      <c r="V291" s="69" t="str">
        <f t="shared" si="162"/>
        <v>…</v>
      </c>
      <c r="W291" s="69" t="str">
        <f t="shared" si="162"/>
        <v>…</v>
      </c>
      <c r="X291" s="70" t="str">
        <f t="shared" si="162"/>
        <v>…</v>
      </c>
      <c r="Y291" s="70" t="str">
        <f t="shared" si="162"/>
        <v>…</v>
      </c>
      <c r="Z291" s="69" t="str">
        <f t="shared" si="162"/>
        <v>…</v>
      </c>
      <c r="AA291" s="69" t="str">
        <f t="shared" si="162"/>
        <v>…</v>
      </c>
      <c r="AB291" s="69" t="s">
        <v>85</v>
      </c>
      <c r="AC291" s="69" t="s">
        <v>85</v>
      </c>
      <c r="AD291" s="69" t="s">
        <v>85</v>
      </c>
      <c r="AE291" s="69" t="str">
        <f>AE153</f>
        <v>…</v>
      </c>
      <c r="AF291" s="69" t="s">
        <v>85</v>
      </c>
      <c r="AG291" s="69" t="s">
        <v>85</v>
      </c>
      <c r="AH291" s="69" t="s">
        <v>85</v>
      </c>
      <c r="AI291" s="69" t="s">
        <v>85</v>
      </c>
      <c r="AJ291" s="70" t="str">
        <f>AJ153</f>
        <v>…</v>
      </c>
      <c r="AK291" s="70" t="s">
        <v>85</v>
      </c>
      <c r="AL291" s="70" t="s">
        <v>85</v>
      </c>
      <c r="AM291" s="70" t="s">
        <v>85</v>
      </c>
      <c r="AN291" s="70" t="s">
        <v>85</v>
      </c>
      <c r="AO291" s="70" t="str">
        <f>AO153</f>
        <v>…</v>
      </c>
      <c r="AP291" s="70" t="s">
        <v>85</v>
      </c>
      <c r="AQ291" s="70" t="s">
        <v>85</v>
      </c>
      <c r="AR291" s="70" t="s">
        <v>85</v>
      </c>
      <c r="AS291" s="70" t="str">
        <f>AS153</f>
        <v>…</v>
      </c>
      <c r="AT291" s="70" t="s">
        <v>85</v>
      </c>
      <c r="AU291" s="70" t="s">
        <v>85</v>
      </c>
      <c r="AV291" s="70" t="s">
        <v>85</v>
      </c>
      <c r="AW291" s="70" t="s">
        <v>85</v>
      </c>
      <c r="AX291" s="70">
        <f>AX153</f>
        <v>0</v>
      </c>
      <c r="AY291" s="70"/>
      <c r="AZ291" s="70" t="s">
        <v>85</v>
      </c>
      <c r="BA291" s="70" t="s">
        <v>85</v>
      </c>
      <c r="BB291" s="70" t="s">
        <v>85</v>
      </c>
      <c r="BC291" s="70" t="s">
        <v>85</v>
      </c>
      <c r="BD291" s="70" t="s">
        <v>85</v>
      </c>
      <c r="BE291" s="70" t="s">
        <v>85</v>
      </c>
      <c r="BF291" s="70" t="str">
        <f>BF153</f>
        <v>…</v>
      </c>
      <c r="BG291" s="70" t="s">
        <v>85</v>
      </c>
      <c r="BH291" s="70" t="s">
        <v>85</v>
      </c>
      <c r="BI291" s="70" t="s">
        <v>85</v>
      </c>
      <c r="BJ291" s="70" t="s">
        <v>85</v>
      </c>
      <c r="BK291" s="70" t="s">
        <v>85</v>
      </c>
      <c r="BL291" s="70" t="s">
        <v>85</v>
      </c>
      <c r="BM291" s="70" t="s">
        <v>85</v>
      </c>
      <c r="BN291" s="70" t="s">
        <v>85</v>
      </c>
      <c r="BO291" s="70" t="str">
        <f>BO153</f>
        <v>…</v>
      </c>
      <c r="BP291" s="70" t="s">
        <v>85</v>
      </c>
      <c r="BQ291" s="70" t="s">
        <v>85</v>
      </c>
      <c r="BR291" s="70" t="s">
        <v>85</v>
      </c>
      <c r="BS291" s="70" t="s">
        <v>85</v>
      </c>
      <c r="BT291" s="70" t="s">
        <v>85</v>
      </c>
      <c r="BU291" s="70" t="s">
        <v>85</v>
      </c>
      <c r="BV291" s="70" t="s">
        <v>85</v>
      </c>
      <c r="BW291" s="70" t="s">
        <v>85</v>
      </c>
      <c r="BX291" s="70" t="s">
        <v>85</v>
      </c>
      <c r="BY291" s="70" t="s">
        <v>85</v>
      </c>
      <c r="BZ291" s="69" t="s">
        <v>85</v>
      </c>
      <c r="CA291" s="70" t="str">
        <f>CA153</f>
        <v>…</v>
      </c>
      <c r="CB291" s="70" t="s">
        <v>85</v>
      </c>
      <c r="CC291" s="70" t="s">
        <v>85</v>
      </c>
      <c r="CD291" s="70" t="s">
        <v>85</v>
      </c>
      <c r="CE291" s="70" t="s">
        <v>85</v>
      </c>
      <c r="CF291" s="70" t="s">
        <v>85</v>
      </c>
      <c r="CG291" s="70" t="s">
        <v>85</v>
      </c>
      <c r="CH291" s="70" t="s">
        <v>85</v>
      </c>
      <c r="CI291" s="70" t="s">
        <v>85</v>
      </c>
      <c r="CJ291" s="69" t="s">
        <v>85</v>
      </c>
      <c r="CK291" s="69" t="s">
        <v>85</v>
      </c>
      <c r="CL291" s="70" t="str">
        <f>CL153</f>
        <v>…</v>
      </c>
      <c r="CM291" s="70" t="s">
        <v>85</v>
      </c>
      <c r="CN291" s="70" t="s">
        <v>85</v>
      </c>
      <c r="CO291" s="70" t="s">
        <v>85</v>
      </c>
      <c r="CP291" s="70" t="s">
        <v>85</v>
      </c>
      <c r="CQ291" s="70" t="s">
        <v>85</v>
      </c>
      <c r="CR291" s="70" t="s">
        <v>85</v>
      </c>
      <c r="CS291" s="70" t="s">
        <v>85</v>
      </c>
      <c r="CT291" s="70" t="s">
        <v>85</v>
      </c>
      <c r="CU291" s="70" t="s">
        <v>85</v>
      </c>
      <c r="CV291" s="70" t="s">
        <v>85</v>
      </c>
      <c r="CW291" s="70" t="s">
        <v>85</v>
      </c>
      <c r="CX291" s="70" t="s">
        <v>85</v>
      </c>
      <c r="CY291" s="70" t="s">
        <v>85</v>
      </c>
      <c r="CZ291" s="70" t="s">
        <v>85</v>
      </c>
      <c r="DA291" s="70" t="str">
        <f>DA153</f>
        <v>…</v>
      </c>
      <c r="DB291" s="69" t="s">
        <v>85</v>
      </c>
      <c r="DC291" s="69" t="s">
        <v>85</v>
      </c>
      <c r="DD291" s="69" t="s">
        <v>85</v>
      </c>
      <c r="DE291" s="69" t="s">
        <v>85</v>
      </c>
      <c r="DF291" s="69" t="s">
        <v>85</v>
      </c>
      <c r="DG291" s="69" t="s">
        <v>85</v>
      </c>
      <c r="DH291" s="69" t="s">
        <v>85</v>
      </c>
      <c r="DI291" s="69" t="s">
        <v>85</v>
      </c>
      <c r="DJ291" s="69" t="s">
        <v>85</v>
      </c>
      <c r="DK291" s="69" t="s">
        <v>85</v>
      </c>
      <c r="DL291" s="69" t="s">
        <v>85</v>
      </c>
      <c r="DM291" s="69" t="s">
        <v>85</v>
      </c>
      <c r="DN291" s="71" t="str">
        <f>DN153</f>
        <v>…</v>
      </c>
      <c r="DO291" s="69" t="s">
        <v>85</v>
      </c>
      <c r="DP291" s="69" t="s">
        <v>85</v>
      </c>
      <c r="DQ291" s="69" t="s">
        <v>85</v>
      </c>
      <c r="DR291" s="69" t="s">
        <v>85</v>
      </c>
      <c r="DS291" s="69" t="s">
        <v>85</v>
      </c>
      <c r="DT291" s="69" t="s">
        <v>85</v>
      </c>
      <c r="DU291" s="69" t="s">
        <v>85</v>
      </c>
      <c r="DV291" s="72" t="str">
        <f t="shared" si="163"/>
        <v>…</v>
      </c>
      <c r="DW291" s="73" t="str">
        <f t="shared" si="163"/>
        <v>…</v>
      </c>
      <c r="DX291" s="74" t="str">
        <f t="shared" si="163"/>
        <v>…</v>
      </c>
      <c r="DZ291" s="69" t="str">
        <f>DZ153</f>
        <v>…</v>
      </c>
      <c r="EC291" s="69" t="str">
        <f>EC153</f>
        <v>…</v>
      </c>
      <c r="EF291" s="69" t="str">
        <f>EF153</f>
        <v>…</v>
      </c>
      <c r="EI291" s="69" t="str">
        <f>EI153</f>
        <v>…</v>
      </c>
      <c r="EL291" s="69" t="str">
        <f>EL153</f>
        <v>…</v>
      </c>
      <c r="EO291" s="69" t="str">
        <f>EO153</f>
        <v>…</v>
      </c>
    </row>
    <row r="292" spans="1:145" ht="15.5" x14ac:dyDescent="0.35">
      <c r="A292" s="56" t="s">
        <v>172</v>
      </c>
      <c r="B292" s="57">
        <f t="shared" si="162"/>
        <v>173</v>
      </c>
      <c r="C292" s="57">
        <f t="shared" si="162"/>
        <v>163</v>
      </c>
      <c r="D292" s="57">
        <f t="shared" si="162"/>
        <v>170</v>
      </c>
      <c r="E292" s="57">
        <f t="shared" si="162"/>
        <v>217</v>
      </c>
      <c r="F292" s="57">
        <f t="shared" si="162"/>
        <v>219</v>
      </c>
      <c r="G292" s="57">
        <f t="shared" si="162"/>
        <v>200</v>
      </c>
      <c r="H292" s="57">
        <f t="shared" si="162"/>
        <v>250</v>
      </c>
      <c r="I292" s="57">
        <f t="shared" si="162"/>
        <v>235.6</v>
      </c>
      <c r="J292" s="57">
        <f t="shared" si="162"/>
        <v>226.48400000000001</v>
      </c>
      <c r="K292" s="57">
        <f t="shared" si="162"/>
        <v>330.56200000000001</v>
      </c>
      <c r="L292" s="57">
        <f t="shared" si="162"/>
        <v>291.28800000000001</v>
      </c>
      <c r="M292" s="57">
        <f t="shared" si="162"/>
        <v>325.5</v>
      </c>
      <c r="N292" s="57">
        <f t="shared" si="162"/>
        <v>286.2</v>
      </c>
      <c r="O292" s="57">
        <f t="shared" si="162"/>
        <v>295</v>
      </c>
      <c r="P292" s="57">
        <f t="shared" si="162"/>
        <v>292.8</v>
      </c>
      <c r="Q292" s="57">
        <f t="shared" si="162"/>
        <v>342.6</v>
      </c>
      <c r="R292" s="57">
        <f t="shared" si="162"/>
        <v>560.97400000000005</v>
      </c>
      <c r="S292" s="57">
        <f t="shared" si="162"/>
        <v>602.76300000000003</v>
      </c>
      <c r="T292" s="57">
        <f t="shared" si="162"/>
        <v>437.63400000000001</v>
      </c>
      <c r="U292" s="57">
        <f t="shared" si="162"/>
        <v>500.66300000000001</v>
      </c>
      <c r="V292" s="57">
        <f t="shared" si="162"/>
        <v>547.9959685</v>
      </c>
      <c r="W292" s="57">
        <f t="shared" si="162"/>
        <v>482.02843615400002</v>
      </c>
      <c r="X292" s="58">
        <f t="shared" si="162"/>
        <v>478.24900000000002</v>
      </c>
      <c r="Y292" s="58">
        <f t="shared" si="162"/>
        <v>420.60379999999998</v>
      </c>
      <c r="Z292" s="57">
        <f t="shared" si="162"/>
        <v>448.93</v>
      </c>
      <c r="AA292" s="57">
        <f t="shared" si="162"/>
        <v>505.58249999999998</v>
      </c>
      <c r="AB292" s="57">
        <v>534.2925863329682</v>
      </c>
      <c r="AC292" s="57">
        <v>534.2925863329682</v>
      </c>
      <c r="AD292" s="57">
        <v>534.2925863329682</v>
      </c>
      <c r="AE292" s="57">
        <f>AE154</f>
        <v>346.90500000000003</v>
      </c>
      <c r="AF292" s="57">
        <v>547.64990099129238</v>
      </c>
      <c r="AG292" s="57">
        <v>504.66199999999998</v>
      </c>
      <c r="AH292" s="57">
        <v>504.66199999999998</v>
      </c>
      <c r="AI292" s="57">
        <v>504.66199999999998</v>
      </c>
      <c r="AJ292" s="58">
        <f>AJ154</f>
        <v>375.13200000000001</v>
      </c>
      <c r="AK292" s="58">
        <v>418.19579999999996</v>
      </c>
      <c r="AL292" s="58">
        <v>458.48520000000002</v>
      </c>
      <c r="AM292" s="58">
        <v>458.48520000000002</v>
      </c>
      <c r="AN292" s="58">
        <v>458.48520000000002</v>
      </c>
      <c r="AO292" s="58">
        <f>AO154</f>
        <v>262.18950000000001</v>
      </c>
      <c r="AP292" s="58">
        <v>472.23975600000006</v>
      </c>
      <c r="AQ292" s="58">
        <v>253.25196436059795</v>
      </c>
      <c r="AR292" s="58">
        <v>253.25196436059795</v>
      </c>
      <c r="AS292" s="58">
        <f>AS154</f>
        <v>253.25196436059795</v>
      </c>
      <c r="AT292" s="58">
        <v>260.84952329141589</v>
      </c>
      <c r="AU292" s="58">
        <v>260.84952329141589</v>
      </c>
      <c r="AV292" s="58">
        <v>260.84952329141589</v>
      </c>
      <c r="AW292" s="58">
        <v>260.84952329141589</v>
      </c>
      <c r="AX292" s="58">
        <f>AX154</f>
        <v>260.84952329141589</v>
      </c>
      <c r="AY292" s="58"/>
      <c r="AZ292" s="58">
        <v>268.6750089901584</v>
      </c>
      <c r="BA292" s="58">
        <v>268.6750089901584</v>
      </c>
      <c r="BB292" s="58">
        <v>268.6750089901584</v>
      </c>
      <c r="BC292" s="58">
        <v>268.6750089901584</v>
      </c>
      <c r="BD292" s="58">
        <v>268.6750089901584</v>
      </c>
      <c r="BE292" s="58">
        <v>268.6750089901584</v>
      </c>
      <c r="BF292" s="58">
        <f>BF154</f>
        <v>268.6750089901584</v>
      </c>
      <c r="BG292" s="58">
        <v>276.73525925986314</v>
      </c>
      <c r="BH292" s="58">
        <v>276.73525925986314</v>
      </c>
      <c r="BI292" s="58">
        <v>276.73525925986314</v>
      </c>
      <c r="BJ292" s="58">
        <v>276.73525925986314</v>
      </c>
      <c r="BK292" s="58">
        <v>276.73525925986314</v>
      </c>
      <c r="BL292" s="58">
        <v>276.73525925986314</v>
      </c>
      <c r="BM292" s="58">
        <v>276.73525925986314</v>
      </c>
      <c r="BN292" s="58">
        <v>276.73525925986314</v>
      </c>
      <c r="BO292" s="58">
        <f>BO154</f>
        <v>276.73525925986314</v>
      </c>
      <c r="BP292" s="58">
        <v>282.2699644450604</v>
      </c>
      <c r="BQ292" s="58">
        <v>282.2699644450604</v>
      </c>
      <c r="BR292" s="58">
        <v>276.06002522726908</v>
      </c>
      <c r="BS292" s="58">
        <v>272.49567508800203</v>
      </c>
      <c r="BT292" s="58">
        <v>276.06002522726908</v>
      </c>
      <c r="BU292" s="58">
        <v>272.49567508800203</v>
      </c>
      <c r="BV292" s="58">
        <v>272.49567508800203</v>
      </c>
      <c r="BW292" s="58">
        <v>276.06002522726908</v>
      </c>
      <c r="BX292" s="58">
        <v>272.49567508800203</v>
      </c>
      <c r="BY292" s="58">
        <v>272.49567508800203</v>
      </c>
      <c r="BZ292" s="57">
        <v>276.06002522726908</v>
      </c>
      <c r="CA292" s="58">
        <f>CA154</f>
        <v>276.06002522726908</v>
      </c>
      <c r="CB292" s="58">
        <v>281.58122573181447</v>
      </c>
      <c r="CC292" s="58">
        <v>278.82062547954177</v>
      </c>
      <c r="CD292" s="58">
        <v>264.87959420556467</v>
      </c>
      <c r="CE292" s="58">
        <v>281.58122573181447</v>
      </c>
      <c r="CF292" s="58">
        <v>278.82062547954177</v>
      </c>
      <c r="CG292" s="58">
        <v>264.87959420556467</v>
      </c>
      <c r="CH292" s="58">
        <v>281.58122573181447</v>
      </c>
      <c r="CI292" s="58">
        <v>278.82062547954177</v>
      </c>
      <c r="CJ292" s="57">
        <v>281.58122573181447</v>
      </c>
      <c r="CK292" s="57">
        <v>278.82062547954177</v>
      </c>
      <c r="CL292" s="58">
        <f>CL154</f>
        <v>278.82062547954177</v>
      </c>
      <c r="CM292" s="58">
        <v>281.60883173433717</v>
      </c>
      <c r="CN292" s="58">
        <v>281.60883173433717</v>
      </c>
      <c r="CO292" s="58">
        <v>281.60883173433717</v>
      </c>
      <c r="CP292" s="58">
        <v>281.60883173433717</v>
      </c>
      <c r="CQ292" s="58">
        <v>281.60883173433717</v>
      </c>
      <c r="CR292" s="58">
        <v>281.60883173433717</v>
      </c>
      <c r="CS292" s="58">
        <v>281.60883173433717</v>
      </c>
      <c r="CT292" s="58">
        <v>281.60883173433717</v>
      </c>
      <c r="CU292" s="58">
        <v>281.60883173433717</v>
      </c>
      <c r="CV292" s="58">
        <v>281.60883173433717</v>
      </c>
      <c r="CW292" s="58">
        <v>281.60883173433717</v>
      </c>
      <c r="CX292" s="58">
        <v>281.60883173433717</v>
      </c>
      <c r="CY292" s="58">
        <v>281.60883173433717</v>
      </c>
      <c r="CZ292" s="58">
        <v>281.60883173433717</v>
      </c>
      <c r="DA292" s="58">
        <f>DA154</f>
        <v>281.60883173433717</v>
      </c>
      <c r="DB292" s="57">
        <v>284.42492005168054</v>
      </c>
      <c r="DC292" s="57">
        <v>287.24100836902392</v>
      </c>
      <c r="DD292" s="57">
        <v>284.42492005168054</v>
      </c>
      <c r="DE292" s="57">
        <v>284.42492005168054</v>
      </c>
      <c r="DF292" s="57">
        <v>287.24100836902392</v>
      </c>
      <c r="DG292" s="57">
        <v>284.42492005168054</v>
      </c>
      <c r="DH292" s="57">
        <v>284.42492005168054</v>
      </c>
      <c r="DI292" s="57">
        <v>287.24100836902392</v>
      </c>
      <c r="DJ292" s="57">
        <v>284.42492005168054</v>
      </c>
      <c r="DK292" s="57">
        <v>284.42492005168054</v>
      </c>
      <c r="DL292" s="57">
        <v>287.24100836902392</v>
      </c>
      <c r="DM292" s="57">
        <v>284.42492005168054</v>
      </c>
      <c r="DN292" s="59">
        <f>DN154</f>
        <v>287.24100836902392</v>
      </c>
      <c r="DO292" s="57">
        <v>284.42492005168054</v>
      </c>
      <c r="DP292" s="57">
        <v>298.73064870378488</v>
      </c>
      <c r="DQ292" s="57">
        <v>298.73064870378488</v>
      </c>
      <c r="DR292" s="57">
        <v>298.73064870378488</v>
      </c>
      <c r="DS292" s="57">
        <v>298.73064870378488</v>
      </c>
      <c r="DT292" s="57">
        <v>298.73064870378488</v>
      </c>
      <c r="DU292" s="57">
        <v>298.73064870378488</v>
      </c>
      <c r="DV292" s="60">
        <f t="shared" si="163"/>
        <v>298.73064870378488</v>
      </c>
      <c r="DW292" s="61">
        <f t="shared" si="163"/>
        <v>298.73064870378488</v>
      </c>
      <c r="DX292" s="62">
        <f t="shared" si="163"/>
        <v>298.73064870378488</v>
      </c>
      <c r="DZ292" s="57">
        <f>DZ154</f>
        <v>313.66718113897412</v>
      </c>
      <c r="EC292" s="57">
        <f>EC154</f>
        <v>329.35054019592286</v>
      </c>
      <c r="EF292" s="57">
        <f>EF154</f>
        <v>345.81806720571905</v>
      </c>
      <c r="EI292" s="57">
        <f>EI154</f>
        <v>363.10897056600504</v>
      </c>
      <c r="EL292" s="57">
        <f>EL154</f>
        <v>381.26441909430531</v>
      </c>
      <c r="EO292" s="57">
        <f>EO154</f>
        <v>400.3276400490206</v>
      </c>
    </row>
    <row r="293" spans="1:145" ht="15.5" x14ac:dyDescent="0.35">
      <c r="A293" s="56" t="s">
        <v>173</v>
      </c>
      <c r="B293" s="57" t="str">
        <f>B73</f>
        <v>...</v>
      </c>
      <c r="C293" s="57" t="str">
        <f t="shared" si="162"/>
        <v>...</v>
      </c>
      <c r="D293" s="57" t="str">
        <f t="shared" si="162"/>
        <v>...</v>
      </c>
      <c r="E293" s="57" t="str">
        <f t="shared" si="162"/>
        <v>...</v>
      </c>
      <c r="F293" s="57" t="str">
        <f t="shared" si="162"/>
        <v>...</v>
      </c>
      <c r="G293" s="69" t="str">
        <f t="shared" si="162"/>
        <v>...</v>
      </c>
      <c r="H293" s="69" t="str">
        <f t="shared" si="162"/>
        <v>...</v>
      </c>
      <c r="I293" s="57">
        <f t="shared" si="162"/>
        <v>8.5</v>
      </c>
      <c r="J293" s="57">
        <f t="shared" si="162"/>
        <v>12.7</v>
      </c>
      <c r="K293" s="57">
        <f t="shared" si="162"/>
        <v>10.199999999999999</v>
      </c>
      <c r="L293" s="57">
        <f t="shared" si="162"/>
        <v>11</v>
      </c>
      <c r="M293" s="57">
        <f t="shared" si="162"/>
        <v>11</v>
      </c>
      <c r="N293" s="57">
        <f t="shared" si="162"/>
        <v>12</v>
      </c>
      <c r="O293" s="57">
        <f t="shared" si="162"/>
        <v>12.1</v>
      </c>
      <c r="P293" s="57">
        <f t="shared" si="162"/>
        <v>13</v>
      </c>
      <c r="Q293" s="57">
        <f t="shared" si="162"/>
        <v>14</v>
      </c>
      <c r="R293" s="57">
        <f t="shared" si="162"/>
        <v>14.5</v>
      </c>
      <c r="S293" s="57">
        <f t="shared" si="162"/>
        <v>15.671999999999999</v>
      </c>
      <c r="T293" s="57">
        <f t="shared" si="162"/>
        <v>20.042698399999999</v>
      </c>
      <c r="U293" s="57">
        <f t="shared" si="162"/>
        <v>25.039887970479999</v>
      </c>
      <c r="V293" s="57">
        <f t="shared" si="162"/>
        <v>13.05</v>
      </c>
      <c r="W293" s="57">
        <f t="shared" si="162"/>
        <v>14.925000000000001</v>
      </c>
      <c r="X293" s="57">
        <f t="shared" si="162"/>
        <v>15.239897500000001</v>
      </c>
      <c r="Y293" s="57">
        <f t="shared" si="162"/>
        <v>14.577</v>
      </c>
      <c r="Z293" s="57">
        <f t="shared" si="162"/>
        <v>19.044</v>
      </c>
      <c r="AA293" s="57">
        <f t="shared" si="162"/>
        <v>25.436</v>
      </c>
      <c r="AB293" s="57">
        <f t="shared" ref="AB293:AE293" si="164">AB155</f>
        <v>22.990000000000006</v>
      </c>
      <c r="AC293" s="57">
        <f t="shared" si="164"/>
        <v>15.675000000000001</v>
      </c>
      <c r="AD293" s="57">
        <f t="shared" si="164"/>
        <v>15.675000000000001</v>
      </c>
      <c r="AE293" s="57">
        <f t="shared" si="164"/>
        <v>31.318999999999999</v>
      </c>
      <c r="AF293" s="57">
        <v>40</v>
      </c>
      <c r="AG293" s="57">
        <v>40</v>
      </c>
      <c r="AH293" s="57">
        <v>40</v>
      </c>
      <c r="AI293" s="57">
        <v>40</v>
      </c>
      <c r="AJ293" s="58">
        <f>AJ155</f>
        <v>45.5</v>
      </c>
      <c r="AK293" s="58">
        <v>50</v>
      </c>
      <c r="AL293" s="58">
        <v>50</v>
      </c>
      <c r="AM293" s="58">
        <v>50</v>
      </c>
      <c r="AN293" s="58">
        <v>50</v>
      </c>
      <c r="AO293" s="58">
        <f>AO155</f>
        <v>47</v>
      </c>
      <c r="AP293" s="58">
        <v>50</v>
      </c>
      <c r="AQ293" s="58">
        <v>50</v>
      </c>
      <c r="AR293" s="58">
        <v>50</v>
      </c>
      <c r="AS293" s="58">
        <f>AS155</f>
        <v>47.94</v>
      </c>
      <c r="AT293" s="58">
        <v>53.191489361702125</v>
      </c>
      <c r="AU293" s="58">
        <v>53.191489361702125</v>
      </c>
      <c r="AV293" s="58">
        <v>53.191489361702125</v>
      </c>
      <c r="AW293" s="58">
        <v>53.191489361702125</v>
      </c>
      <c r="AX293" s="58">
        <f>AX155</f>
        <v>48.898000000000003</v>
      </c>
      <c r="AY293" s="58"/>
      <c r="AZ293" s="58">
        <v>56.586690810321407</v>
      </c>
      <c r="BA293" s="58">
        <v>56.586690810321407</v>
      </c>
      <c r="BB293" s="58">
        <v>56.586690810321407</v>
      </c>
      <c r="BC293" s="58">
        <v>56.586690810321407</v>
      </c>
      <c r="BD293" s="58">
        <v>56.586690810321407</v>
      </c>
      <c r="BE293" s="58">
        <v>56.586690810321407</v>
      </c>
      <c r="BF293" s="58">
        <f>BF155</f>
        <v>49.875999999999998</v>
      </c>
      <c r="BG293" s="58">
        <v>50.874000000000002</v>
      </c>
      <c r="BH293" s="58">
        <v>50.874000000000002</v>
      </c>
      <c r="BI293" s="58">
        <v>50.874000000000002</v>
      </c>
      <c r="BJ293" s="58">
        <v>50.874000000000002</v>
      </c>
      <c r="BK293" s="58">
        <v>50.874000000000002</v>
      </c>
      <c r="BL293" s="58">
        <v>50.874000000000002</v>
      </c>
      <c r="BM293" s="58">
        <v>50.874000000000002</v>
      </c>
      <c r="BN293" s="58">
        <v>50.874000000000002</v>
      </c>
      <c r="BO293" s="58">
        <f>BO155</f>
        <v>50.874000000000002</v>
      </c>
      <c r="BP293" s="58">
        <v>51.993000000000002</v>
      </c>
      <c r="BQ293" s="58">
        <v>51.993000000000002</v>
      </c>
      <c r="BR293" s="58">
        <v>50.849153999999999</v>
      </c>
      <c r="BS293" s="58">
        <v>49.754772000000003</v>
      </c>
      <c r="BT293" s="58">
        <v>50.849153999999999</v>
      </c>
      <c r="BU293" s="58">
        <v>49.754772000000003</v>
      </c>
      <c r="BV293" s="58">
        <v>49.754772000000003</v>
      </c>
      <c r="BW293" s="58">
        <v>50.849153999999999</v>
      </c>
      <c r="BX293" s="58">
        <v>49.754772000000003</v>
      </c>
      <c r="BY293" s="58">
        <v>49.754772000000003</v>
      </c>
      <c r="BZ293" s="57">
        <v>50.849153999999999</v>
      </c>
      <c r="CA293" s="58">
        <f>CA155</f>
        <v>50.849153999999999</v>
      </c>
      <c r="CB293" s="58">
        <v>55.577550000000002</v>
      </c>
      <c r="CC293" s="58">
        <v>52.930999999999997</v>
      </c>
      <c r="CD293" s="58">
        <v>50.284449999999993</v>
      </c>
      <c r="CE293" s="58">
        <v>55.577550000000002</v>
      </c>
      <c r="CF293" s="58">
        <v>52.930999999999997</v>
      </c>
      <c r="CG293" s="58">
        <v>50.284449999999993</v>
      </c>
      <c r="CH293" s="58">
        <v>52.930999999999997</v>
      </c>
      <c r="CI293" s="58">
        <v>52.930999999999997</v>
      </c>
      <c r="CJ293" s="57">
        <v>52.930999999999997</v>
      </c>
      <c r="CK293" s="57">
        <v>52.930999999999997</v>
      </c>
      <c r="CL293" s="58">
        <f>CL155</f>
        <v>54.305999999999997</v>
      </c>
      <c r="CM293" s="58">
        <v>54.055</v>
      </c>
      <c r="CN293" s="58">
        <v>54.055</v>
      </c>
      <c r="CO293" s="58">
        <v>54.055</v>
      </c>
      <c r="CP293" s="58">
        <v>54.055</v>
      </c>
      <c r="CQ293" s="58">
        <v>54.055</v>
      </c>
      <c r="CR293" s="58">
        <v>51.352249999999998</v>
      </c>
      <c r="CS293" s="58">
        <v>54.055</v>
      </c>
      <c r="CT293" s="58">
        <v>54.055</v>
      </c>
      <c r="CU293" s="58">
        <v>51.352249999999998</v>
      </c>
      <c r="CV293" s="58">
        <v>54.055</v>
      </c>
      <c r="CW293" s="58">
        <v>54.055</v>
      </c>
      <c r="CX293" s="58">
        <v>54.055</v>
      </c>
      <c r="CY293" s="58">
        <v>54.055</v>
      </c>
      <c r="CZ293" s="58">
        <v>52.9739</v>
      </c>
      <c r="DA293" s="58">
        <f>DA155</f>
        <v>48.707999999999998</v>
      </c>
      <c r="DB293" s="57">
        <v>54.055</v>
      </c>
      <c r="DC293" s="57">
        <v>54.055</v>
      </c>
      <c r="DD293" s="57">
        <v>52.9739</v>
      </c>
      <c r="DE293" s="57">
        <v>54.055</v>
      </c>
      <c r="DF293" s="57">
        <v>54.055</v>
      </c>
      <c r="DG293" s="57">
        <v>54.055</v>
      </c>
      <c r="DH293" s="57">
        <v>54.055</v>
      </c>
      <c r="DI293" s="57">
        <v>54.055</v>
      </c>
      <c r="DJ293" s="57">
        <v>52.9739</v>
      </c>
      <c r="DK293" s="57">
        <v>54.055</v>
      </c>
      <c r="DL293" s="57">
        <v>54.055</v>
      </c>
      <c r="DM293" s="57">
        <v>52.9739</v>
      </c>
      <c r="DN293" s="59">
        <f>DN155</f>
        <v>54.305999999999997</v>
      </c>
      <c r="DO293" s="57">
        <v>52.9739</v>
      </c>
      <c r="DP293" s="57">
        <v>54.055</v>
      </c>
      <c r="DQ293" s="57">
        <v>54.055</v>
      </c>
      <c r="DR293" s="57">
        <v>54.055</v>
      </c>
      <c r="DS293" s="57">
        <v>59.872365000000002</v>
      </c>
      <c r="DT293" s="57">
        <v>57.021299999999997</v>
      </c>
      <c r="DU293" s="57">
        <v>57.021299999999997</v>
      </c>
      <c r="DV293" s="60">
        <f>DV155</f>
        <v>59.872365000000002</v>
      </c>
      <c r="DW293" s="61">
        <f t="shared" si="163"/>
        <v>57.021299999999997</v>
      </c>
      <c r="DX293" s="62">
        <f t="shared" si="163"/>
        <v>55.880873999999999</v>
      </c>
      <c r="DZ293" s="57">
        <f>DZ155</f>
        <v>61.583004000000003</v>
      </c>
      <c r="EC293" s="57">
        <f>EC155</f>
        <v>64.662154200000003</v>
      </c>
      <c r="EF293" s="57">
        <f>EF155</f>
        <v>67.895261910000002</v>
      </c>
      <c r="EI293" s="57">
        <f>EI155</f>
        <v>71.290025005499999</v>
      </c>
      <c r="EL293" s="57">
        <f>EL155</f>
        <v>74.854526255774999</v>
      </c>
      <c r="EO293" s="57">
        <f>EO155</f>
        <v>78.597252568563746</v>
      </c>
    </row>
    <row r="294" spans="1:145" ht="6" customHeight="1" x14ac:dyDescent="0.35">
      <c r="A294" s="2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8"/>
      <c r="Y294" s="58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7"/>
      <c r="CA294" s="58"/>
      <c r="CB294" s="58"/>
      <c r="CC294" s="58"/>
      <c r="CD294" s="58"/>
      <c r="CE294" s="58"/>
      <c r="CF294" s="58"/>
      <c r="CG294" s="58"/>
      <c r="CH294" s="58"/>
      <c r="CI294" s="58"/>
      <c r="CJ294" s="57"/>
      <c r="CK294" s="57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9"/>
      <c r="DO294" s="57"/>
      <c r="DP294" s="57"/>
      <c r="DQ294" s="57"/>
      <c r="DR294" s="57"/>
      <c r="DS294" s="57"/>
      <c r="DT294" s="57"/>
      <c r="DU294" s="57"/>
      <c r="DV294" s="60"/>
      <c r="DW294" s="61"/>
      <c r="DX294" s="62"/>
      <c r="DZ294" s="57"/>
      <c r="EC294" s="57"/>
      <c r="EF294" s="57"/>
      <c r="EI294" s="57"/>
      <c r="EL294" s="57"/>
      <c r="EO294" s="57"/>
    </row>
    <row r="295" spans="1:145" ht="15.5" x14ac:dyDescent="0.35">
      <c r="A295" s="56" t="s">
        <v>174</v>
      </c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8"/>
      <c r="Y295" s="58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7"/>
      <c r="CA295" s="58"/>
      <c r="CB295" s="58"/>
      <c r="CC295" s="58"/>
      <c r="CD295" s="58"/>
      <c r="CE295" s="58"/>
      <c r="CF295" s="58"/>
      <c r="CG295" s="58"/>
      <c r="CH295" s="58"/>
      <c r="CI295" s="58"/>
      <c r="CJ295" s="57"/>
      <c r="CK295" s="57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9"/>
      <c r="DO295" s="57"/>
      <c r="DP295" s="57"/>
      <c r="DQ295" s="57"/>
      <c r="DR295" s="57"/>
      <c r="DS295" s="57"/>
      <c r="DT295" s="57"/>
      <c r="DU295" s="57"/>
      <c r="DV295" s="60"/>
      <c r="DW295" s="61"/>
      <c r="DX295" s="62"/>
      <c r="DZ295" s="57"/>
      <c r="EC295" s="57"/>
      <c r="EF295" s="57"/>
      <c r="EI295" s="57"/>
      <c r="EL295" s="57"/>
      <c r="EO295" s="57"/>
    </row>
    <row r="296" spans="1:145" ht="15.5" x14ac:dyDescent="0.35">
      <c r="A296" s="56" t="s">
        <v>175</v>
      </c>
      <c r="B296" s="57" t="e">
        <f t="shared" ref="B296:AA296" si="165">B177</f>
        <v>#VALUE!</v>
      </c>
      <c r="C296" s="57" t="e">
        <f t="shared" si="165"/>
        <v>#VALUE!</v>
      </c>
      <c r="D296" s="57" t="e">
        <f t="shared" si="165"/>
        <v>#VALUE!</v>
      </c>
      <c r="E296" s="57" t="e">
        <f t="shared" si="165"/>
        <v>#VALUE!</v>
      </c>
      <c r="F296" s="57" t="e">
        <f t="shared" si="165"/>
        <v>#VALUE!</v>
      </c>
      <c r="G296" s="57">
        <f t="shared" si="165"/>
        <v>32.980460005421065</v>
      </c>
      <c r="H296" s="57">
        <f t="shared" si="165"/>
        <v>32.797566668729289</v>
      </c>
      <c r="I296" s="57">
        <f t="shared" si="165"/>
        <v>57.467244975283862</v>
      </c>
      <c r="J296" s="57">
        <f t="shared" si="165"/>
        <v>61.614379853622516</v>
      </c>
      <c r="K296" s="57">
        <f t="shared" si="165"/>
        <v>74.897788928941594</v>
      </c>
      <c r="L296" s="57">
        <f t="shared" si="165"/>
        <v>73.668541009874318</v>
      </c>
      <c r="M296" s="57" t="e">
        <f t="shared" si="165"/>
        <v>#VALUE!</v>
      </c>
      <c r="N296" s="57" t="e">
        <f t="shared" si="165"/>
        <v>#VALUE!</v>
      </c>
      <c r="O296" s="57" t="e">
        <f t="shared" si="165"/>
        <v>#VALUE!</v>
      </c>
      <c r="P296" s="57" t="e">
        <f t="shared" si="165"/>
        <v>#VALUE!</v>
      </c>
      <c r="Q296" s="57" t="e">
        <f t="shared" si="165"/>
        <v>#VALUE!</v>
      </c>
      <c r="R296" s="57">
        <f t="shared" si="165"/>
        <v>118.53286940902267</v>
      </c>
      <c r="S296" s="57">
        <f t="shared" si="165"/>
        <v>134.28952627897385</v>
      </c>
      <c r="T296" s="57">
        <f t="shared" si="165"/>
        <v>187.03660801082455</v>
      </c>
      <c r="U296" s="57">
        <f t="shared" si="165"/>
        <v>220.37263052044887</v>
      </c>
      <c r="V296" s="57">
        <f t="shared" si="165"/>
        <v>230.10989347679183</v>
      </c>
      <c r="W296" s="57">
        <f t="shared" si="165"/>
        <v>283.72178721236281</v>
      </c>
      <c r="X296" s="58">
        <f t="shared" si="165"/>
        <v>208.45057413547067</v>
      </c>
      <c r="Y296" s="58">
        <f t="shared" si="165"/>
        <v>275.25354971686028</v>
      </c>
      <c r="Z296" s="57">
        <f t="shared" si="165"/>
        <v>339.8548144973721</v>
      </c>
      <c r="AA296" s="57">
        <f t="shared" si="165"/>
        <v>375.61986551836503</v>
      </c>
      <c r="AB296" s="57">
        <v>355.74779747948975</v>
      </c>
      <c r="AC296" s="57">
        <v>355.89639417303903</v>
      </c>
      <c r="AD296" s="57">
        <v>363.27797879266757</v>
      </c>
      <c r="AE296" s="57">
        <f>AE177</f>
        <v>371.18082893351027</v>
      </c>
      <c r="AF296" s="57">
        <v>344.03993533751077</v>
      </c>
      <c r="AG296" s="57">
        <v>351.15762398649917</v>
      </c>
      <c r="AH296" s="57">
        <v>360.21159618281098</v>
      </c>
      <c r="AI296" s="57">
        <v>335.12127307118624</v>
      </c>
      <c r="AJ296" s="58">
        <f>AJ177</f>
        <v>337.78765794281821</v>
      </c>
      <c r="AK296" s="58">
        <v>190.69642577709482</v>
      </c>
      <c r="AL296" s="58">
        <v>231.95696601881929</v>
      </c>
      <c r="AM296" s="58">
        <v>208.42054735699779</v>
      </c>
      <c r="AN296" s="58">
        <v>205.9627473144831</v>
      </c>
      <c r="AO296" s="58">
        <f>AO177</f>
        <v>204.89088094507113</v>
      </c>
      <c r="AP296" s="58">
        <v>145.29470228087138</v>
      </c>
      <c r="AQ296" s="58">
        <v>128.23198235852155</v>
      </c>
      <c r="AR296" s="58">
        <v>162.21285797051485</v>
      </c>
      <c r="AS296" s="58">
        <f>AS177</f>
        <v>168.10711675863212</v>
      </c>
      <c r="AT296" s="58">
        <v>229.50370815394999</v>
      </c>
      <c r="AU296" s="58">
        <v>213.1029325829993</v>
      </c>
      <c r="AV296" s="58">
        <v>191.62652335221051</v>
      </c>
      <c r="AW296" s="58">
        <v>191.84975342537589</v>
      </c>
      <c r="AX296" s="58">
        <f>AX177</f>
        <v>214.40862696428584</v>
      </c>
      <c r="AY296" s="58"/>
      <c r="AZ296" s="58">
        <v>227.20852133718932</v>
      </c>
      <c r="BA296" s="58">
        <v>207.13271878094139</v>
      </c>
      <c r="BB296" s="58">
        <v>231.1464552714566</v>
      </c>
      <c r="BC296" s="58">
        <v>211.92865657478751</v>
      </c>
      <c r="BD296" s="58">
        <v>265.80755001697094</v>
      </c>
      <c r="BE296" s="58">
        <v>247.49785699239192</v>
      </c>
      <c r="BF296" s="58">
        <f>BF177</f>
        <v>276.93476330868691</v>
      </c>
      <c r="BG296" s="58">
        <v>234.98960870723354</v>
      </c>
      <c r="BH296" s="58">
        <v>193.4037933823476</v>
      </c>
      <c r="BI296" s="58">
        <v>238.36801997714198</v>
      </c>
      <c r="BJ296" s="58">
        <v>196.72517798360477</v>
      </c>
      <c r="BK296" s="58">
        <v>262.56003815654094</v>
      </c>
      <c r="BL296" s="58">
        <v>220.1683312546879</v>
      </c>
      <c r="BM296" s="58">
        <v>253.58419595367673</v>
      </c>
      <c r="BN296" s="58">
        <v>211.18465807022949</v>
      </c>
      <c r="BO296" s="58">
        <f>BO177</f>
        <v>263.02065040932644</v>
      </c>
      <c r="BP296" s="58">
        <v>242.71630273759246</v>
      </c>
      <c r="BQ296" s="58">
        <v>229.939822639894</v>
      </c>
      <c r="BR296" s="58">
        <v>116.62070712508856</v>
      </c>
      <c r="BS296" s="58">
        <v>35.819108466449983</v>
      </c>
      <c r="BT296" s="58">
        <v>146.14011369804501</v>
      </c>
      <c r="BU296" s="58">
        <v>100.85877865986846</v>
      </c>
      <c r="BV296" s="58">
        <v>41.681880759437874</v>
      </c>
      <c r="BW296" s="58">
        <v>167.74675844812487</v>
      </c>
      <c r="BX296" s="58">
        <v>144.80671636917637</v>
      </c>
      <c r="BY296" s="58">
        <v>119.08792553006198</v>
      </c>
      <c r="BZ296" s="57">
        <v>161.79879225416514</v>
      </c>
      <c r="CA296" s="58">
        <f>CA177</f>
        <v>167.68263131322988</v>
      </c>
      <c r="CB296" s="58">
        <v>222.5288572170098</v>
      </c>
      <c r="CC296" s="58">
        <v>222.5288572170098</v>
      </c>
      <c r="CD296" s="58">
        <v>183.46177045027639</v>
      </c>
      <c r="CE296" s="58">
        <v>227.81539324354179</v>
      </c>
      <c r="CF296" s="58">
        <v>227.81539324354179</v>
      </c>
      <c r="CG296" s="58">
        <v>188.71048022917057</v>
      </c>
      <c r="CH296" s="58">
        <v>276.32423545844279</v>
      </c>
      <c r="CI296" s="58">
        <v>255.34865903418589</v>
      </c>
      <c r="CJ296" s="57">
        <v>285.2707197938899</v>
      </c>
      <c r="CK296" s="57">
        <v>264.14051568203416</v>
      </c>
      <c r="CL296" s="58">
        <f>CL177</f>
        <v>275.95683093804371</v>
      </c>
      <c r="CM296" s="58">
        <v>257.87048588045332</v>
      </c>
      <c r="CN296" s="58">
        <v>346.4801793981473</v>
      </c>
      <c r="CO296" s="58">
        <v>346.4801793981473</v>
      </c>
      <c r="CP296" s="58">
        <v>440.17891626707632</v>
      </c>
      <c r="CQ296" s="58">
        <v>346.39886386344426</v>
      </c>
      <c r="CR296" s="58">
        <v>289.08769505830469</v>
      </c>
      <c r="CS296" s="58">
        <v>502.41454631179192</v>
      </c>
      <c r="CT296" s="58">
        <v>454.72678551536791</v>
      </c>
      <c r="CU296" s="58">
        <v>334.6942721598561</v>
      </c>
      <c r="CV296" s="58">
        <v>483.59395061928853</v>
      </c>
      <c r="CW296" s="58">
        <v>450.09468885508409</v>
      </c>
      <c r="CX296" s="58">
        <v>459.37669680447965</v>
      </c>
      <c r="CY296" s="58">
        <v>456.36195753609343</v>
      </c>
      <c r="CZ296" s="58">
        <v>422.0536242502601</v>
      </c>
      <c r="DA296" s="58">
        <f t="shared" ref="DA296" si="166">DA177</f>
        <v>436.45740518907212</v>
      </c>
      <c r="DB296" s="57">
        <v>396.84651427083656</v>
      </c>
      <c r="DC296" s="57">
        <v>360.589419011502</v>
      </c>
      <c r="DD296" s="57">
        <v>322.71371547622613</v>
      </c>
      <c r="DE296" s="57">
        <v>370.32123703555601</v>
      </c>
      <c r="DF296" s="57">
        <v>328.55338694426104</v>
      </c>
      <c r="DG296" s="57">
        <v>286.14708740571189</v>
      </c>
      <c r="DH296" s="57">
        <v>381.75438167820295</v>
      </c>
      <c r="DI296" s="57">
        <v>340.77330550788787</v>
      </c>
      <c r="DJ296" s="57">
        <v>299.25790503794019</v>
      </c>
      <c r="DK296" s="57">
        <v>381.14806887602174</v>
      </c>
      <c r="DL296" s="57">
        <v>340.22428128160482</v>
      </c>
      <c r="DM296" s="57">
        <v>299.29881714774729</v>
      </c>
      <c r="DN296" s="59">
        <f t="shared" ref="DN296" si="167">DN177</f>
        <v>345.14521795892182</v>
      </c>
      <c r="DO296" s="57">
        <v>299.29881714774729</v>
      </c>
      <c r="DP296" s="57">
        <v>359.30404475132559</v>
      </c>
      <c r="DQ296" s="57">
        <v>338.21110081717308</v>
      </c>
      <c r="DR296" s="57">
        <v>294.84876940537117</v>
      </c>
      <c r="DS296" s="57">
        <v>360.37071251400744</v>
      </c>
      <c r="DT296" s="57">
        <v>339.44763484539669</v>
      </c>
      <c r="DU296" s="57">
        <v>356.479260161365</v>
      </c>
      <c r="DV296" s="60">
        <f>DV177</f>
        <v>355.39017875803461</v>
      </c>
      <c r="DW296" s="61">
        <f>DW177</f>
        <v>346.67609454745644</v>
      </c>
      <c r="DX296" s="62">
        <f>DX177</f>
        <v>317.17849465816971</v>
      </c>
      <c r="DZ296" s="57">
        <f>DZ177</f>
        <v>316.76787854668441</v>
      </c>
      <c r="EC296" s="57">
        <f>EC177</f>
        <v>299.58585531589938</v>
      </c>
      <c r="EF296" s="57">
        <f>EF177</f>
        <v>280.08844311808571</v>
      </c>
      <c r="EI296" s="57">
        <f>EI177</f>
        <v>274.43621922914735</v>
      </c>
      <c r="EL296" s="57">
        <f>EL177</f>
        <v>269.96726238939226</v>
      </c>
      <c r="EO296" s="57">
        <f>EO177</f>
        <v>270.03172055908914</v>
      </c>
    </row>
    <row r="297" spans="1:145" ht="15.5" x14ac:dyDescent="0.35">
      <c r="A297" s="56" t="s">
        <v>176</v>
      </c>
      <c r="B297" s="57">
        <f t="shared" ref="B297:AE297" si="168">B184</f>
        <v>38.892197956178066</v>
      </c>
      <c r="C297" s="57">
        <f t="shared" si="168"/>
        <v>30.32872564221455</v>
      </c>
      <c r="D297" s="57">
        <f t="shared" si="168"/>
        <v>40.301483652310807</v>
      </c>
      <c r="E297" s="57">
        <f t="shared" si="168"/>
        <v>42.89552553774999</v>
      </c>
      <c r="F297" s="57">
        <f t="shared" si="168"/>
        <v>37.654151764999995</v>
      </c>
      <c r="G297" s="57">
        <f t="shared" si="168"/>
        <v>34.646762701249997</v>
      </c>
      <c r="H297" s="57">
        <f t="shared" si="168"/>
        <v>32.937646732875002</v>
      </c>
      <c r="I297" s="57">
        <f t="shared" si="168"/>
        <v>60.735706081600007</v>
      </c>
      <c r="J297" s="57">
        <f t="shared" si="168"/>
        <v>63.68260815530158</v>
      </c>
      <c r="K297" s="57">
        <f t="shared" si="168"/>
        <v>77.203629360000008</v>
      </c>
      <c r="L297" s="57">
        <f t="shared" si="168"/>
        <v>184.82348832499758</v>
      </c>
      <c r="M297" s="57">
        <f t="shared" si="168"/>
        <v>174.77321200516732</v>
      </c>
      <c r="N297" s="57">
        <f t="shared" si="168"/>
        <v>163.13301790924785</v>
      </c>
      <c r="O297" s="57">
        <f t="shared" si="168"/>
        <v>211.93726529342268</v>
      </c>
      <c r="P297" s="57">
        <f t="shared" si="168"/>
        <v>285.3886117348971</v>
      </c>
      <c r="Q297" s="57">
        <f t="shared" si="168"/>
        <v>157.7716610013471</v>
      </c>
      <c r="R297" s="57">
        <f t="shared" si="168"/>
        <v>138.9213894613593</v>
      </c>
      <c r="S297" s="57">
        <f t="shared" si="168"/>
        <v>131.52382893516386</v>
      </c>
      <c r="T297" s="57">
        <f t="shared" si="168"/>
        <v>216.48605530053993</v>
      </c>
      <c r="U297" s="57">
        <f t="shared" si="168"/>
        <v>219.96417611310088</v>
      </c>
      <c r="V297" s="57" t="e">
        <f t="shared" si="168"/>
        <v>#VALUE!</v>
      </c>
      <c r="W297" s="57" t="e">
        <f t="shared" si="168"/>
        <v>#VALUE!</v>
      </c>
      <c r="X297" s="57" t="e">
        <f t="shared" si="168"/>
        <v>#VALUE!</v>
      </c>
      <c r="Y297" s="57" t="e">
        <f t="shared" si="168"/>
        <v>#VALUE!</v>
      </c>
      <c r="Z297" s="57" t="e">
        <f t="shared" si="168"/>
        <v>#VALUE!</v>
      </c>
      <c r="AA297" s="57" t="e">
        <f t="shared" si="168"/>
        <v>#VALUE!</v>
      </c>
      <c r="AB297" s="57" t="e">
        <f t="shared" si="168"/>
        <v>#REF!</v>
      </c>
      <c r="AC297" s="57" t="e">
        <f t="shared" si="168"/>
        <v>#REF!</v>
      </c>
      <c r="AD297" s="57" t="e">
        <f t="shared" si="168"/>
        <v>#REF!</v>
      </c>
      <c r="AE297" s="57">
        <f t="shared" si="168"/>
        <v>237.60070045446392</v>
      </c>
      <c r="AF297" s="57">
        <v>345.14764127525518</v>
      </c>
      <c r="AG297" s="57">
        <v>353.87736819021904</v>
      </c>
      <c r="AH297" s="57">
        <v>360.05801168067131</v>
      </c>
      <c r="AI297" s="57">
        <v>334.8254417758871</v>
      </c>
      <c r="AJ297" s="58">
        <f>AJ184</f>
        <v>198.28585167488666</v>
      </c>
      <c r="AK297" s="58">
        <v>189.2658177270684</v>
      </c>
      <c r="AL297" s="58">
        <v>230.98570869619203</v>
      </c>
      <c r="AM297" s="58">
        <v>206.76510782450629</v>
      </c>
      <c r="AN297" s="58">
        <v>204.22962092830443</v>
      </c>
      <c r="AO297" s="58">
        <f>AO184</f>
        <v>142.54169871608786</v>
      </c>
      <c r="AP297" s="58">
        <v>150.80909764731351</v>
      </c>
      <c r="AQ297" s="58">
        <v>137.33273204704105</v>
      </c>
      <c r="AR297" s="58">
        <v>171.87068895017646</v>
      </c>
      <c r="AS297" s="58">
        <f>AS184</f>
        <v>111.56418620459986</v>
      </c>
      <c r="AT297" s="58">
        <v>149.70253043360538</v>
      </c>
      <c r="AU297" s="58">
        <v>136.43991160371129</v>
      </c>
      <c r="AV297" s="58">
        <v>125.25821806818841</v>
      </c>
      <c r="AW297" s="58">
        <v>127.15268550256908</v>
      </c>
      <c r="AX297" s="58">
        <f>AX184</f>
        <v>137.34628524784418</v>
      </c>
      <c r="AY297" s="58"/>
      <c r="AZ297" s="58">
        <v>148.05662045057068</v>
      </c>
      <c r="BA297" s="58">
        <v>134.15430057536065</v>
      </c>
      <c r="BB297" s="58">
        <v>149.16489154997774</v>
      </c>
      <c r="BC297" s="58">
        <v>136.44316507543709</v>
      </c>
      <c r="BD297" s="58">
        <v>174.61375865626866</v>
      </c>
      <c r="BE297" s="58">
        <v>161.32158501965228</v>
      </c>
      <c r="BF297" s="58">
        <f>BF184</f>
        <v>182.31948373209244</v>
      </c>
      <c r="BG297" s="58">
        <v>153.19566282749216</v>
      </c>
      <c r="BH297" s="58">
        <v>126.66749352141501</v>
      </c>
      <c r="BI297" s="58">
        <v>164.77656744368571</v>
      </c>
      <c r="BJ297" s="58">
        <v>137.35507152673179</v>
      </c>
      <c r="BK297" s="58">
        <v>162.02770390012822</v>
      </c>
      <c r="BL297" s="58">
        <v>155.29081239313965</v>
      </c>
      <c r="BM297" s="58">
        <v>166.06714499307589</v>
      </c>
      <c r="BN297" s="58">
        <v>159.4146091999776</v>
      </c>
      <c r="BO297" s="58">
        <f>BO184</f>
        <v>176.32278272838673</v>
      </c>
      <c r="BP297" s="58">
        <v>144.58568391463257</v>
      </c>
      <c r="BQ297" s="58">
        <v>126.98173114180273</v>
      </c>
      <c r="BR297" s="58">
        <v>76.121259786570519</v>
      </c>
      <c r="BS297" s="58">
        <v>19.301200605513358</v>
      </c>
      <c r="BT297" s="58">
        <v>105.34404080709278</v>
      </c>
      <c r="BU297" s="58">
        <v>63.611908899470357</v>
      </c>
      <c r="BV297" s="58">
        <v>34.918575718284238</v>
      </c>
      <c r="BW297" s="58">
        <v>122.08171646442916</v>
      </c>
      <c r="BX297" s="58">
        <v>84.056435405007363</v>
      </c>
      <c r="BY297" s="58">
        <v>66.762388100270528</v>
      </c>
      <c r="BZ297" s="57">
        <v>129.52687354603279</v>
      </c>
      <c r="CA297" s="58">
        <f>CA184</f>
        <v>121.28875414538658</v>
      </c>
      <c r="CB297" s="58">
        <v>172.2342946123411</v>
      </c>
      <c r="CC297" s="58">
        <v>168.81462139221787</v>
      </c>
      <c r="CD297" s="58">
        <v>148.57222292897251</v>
      </c>
      <c r="CE297" s="58">
        <v>169.75895466674339</v>
      </c>
      <c r="CF297" s="58">
        <v>169.75895466674339</v>
      </c>
      <c r="CG297" s="58">
        <v>148.01547514843799</v>
      </c>
      <c r="CH297" s="58">
        <v>196.7496809521576</v>
      </c>
      <c r="CI297" s="58">
        <v>181.47636117040506</v>
      </c>
      <c r="CJ297" s="57">
        <v>197.24208072026269</v>
      </c>
      <c r="CK297" s="57">
        <v>181.91778158441073</v>
      </c>
      <c r="CL297" s="58">
        <f>CL184</f>
        <v>188.4543726817347</v>
      </c>
      <c r="CM297" s="58">
        <v>207.42782200502833</v>
      </c>
      <c r="CN297" s="58">
        <v>362.18456702066771</v>
      </c>
      <c r="CO297" s="58">
        <v>362.18456702066771</v>
      </c>
      <c r="CP297" s="58">
        <v>513.88519198458368</v>
      </c>
      <c r="CQ297" s="58">
        <v>462.24360760874822</v>
      </c>
      <c r="CR297" s="58">
        <v>427.30514984615218</v>
      </c>
      <c r="CS297" s="58">
        <v>394.68162986867912</v>
      </c>
      <c r="CT297" s="58">
        <v>367.12612145303439</v>
      </c>
      <c r="CU297" s="58">
        <v>298.4864177449918</v>
      </c>
      <c r="CV297" s="58">
        <v>360.99758291770047</v>
      </c>
      <c r="CW297" s="58">
        <v>341.30234851846166</v>
      </c>
      <c r="CX297" s="58">
        <v>361.41791471346505</v>
      </c>
      <c r="CY297" s="58">
        <v>359.51864966021395</v>
      </c>
      <c r="CZ297" s="58">
        <v>339.7371437027885</v>
      </c>
      <c r="DA297" s="58">
        <f t="shared" ref="DA297" si="169">DA184</f>
        <v>324.08531982201794</v>
      </c>
      <c r="DB297" s="57">
        <v>246.37930184249063</v>
      </c>
      <c r="DC297" s="57">
        <v>227.76809985838619</v>
      </c>
      <c r="DD297" s="57">
        <v>206.16936012438208</v>
      </c>
      <c r="DE297" s="57">
        <v>270.60378969825615</v>
      </c>
      <c r="DF297" s="57">
        <v>249.41010408521055</v>
      </c>
      <c r="DG297" s="57">
        <v>227.13589303041223</v>
      </c>
      <c r="DH297" s="57">
        <v>279.59136878559616</v>
      </c>
      <c r="DI297" s="57">
        <v>259.09365385847576</v>
      </c>
      <c r="DJ297" s="57">
        <v>237.68993003557964</v>
      </c>
      <c r="DK297" s="57">
        <v>282.42149825489264</v>
      </c>
      <c r="DL297" s="57">
        <v>262.78285085453638</v>
      </c>
      <c r="DM297" s="57">
        <v>238.32366435129498</v>
      </c>
      <c r="DN297" s="59">
        <f t="shared" ref="DN297" si="170">DN184</f>
        <v>212.78945539950465</v>
      </c>
      <c r="DO297" s="57">
        <v>238.32366435129498</v>
      </c>
      <c r="DP297" s="57">
        <v>236.77270218339723</v>
      </c>
      <c r="DQ297" s="57">
        <v>226.01706111706159</v>
      </c>
      <c r="DR297" s="57">
        <v>194.46011596281784</v>
      </c>
      <c r="DS297" s="57">
        <v>202.20032327059505</v>
      </c>
      <c r="DT297" s="57">
        <v>190.74359778810231</v>
      </c>
      <c r="DU297" s="57">
        <v>194.15177941594752</v>
      </c>
      <c r="DV297" s="60">
        <f>DV184</f>
        <v>205.23076023803281</v>
      </c>
      <c r="DW297" s="61">
        <f>DW184</f>
        <v>200.22172562513464</v>
      </c>
      <c r="DX297" s="62">
        <f>DX184</f>
        <v>180.48570977007162</v>
      </c>
      <c r="DZ297" s="57">
        <f>DZ184</f>
        <v>199.12442527209217</v>
      </c>
      <c r="EC297" s="57">
        <f>EC184</f>
        <v>192.60768234900053</v>
      </c>
      <c r="EF297" s="57">
        <f>EF184</f>
        <v>187.45077046840683</v>
      </c>
      <c r="EI297" s="57">
        <f>EI184</f>
        <v>176.4175113410638</v>
      </c>
      <c r="EL297" s="57">
        <f>EL184</f>
        <v>167.60630408290015</v>
      </c>
      <c r="EO297" s="57">
        <f>EO184</f>
        <v>167.36723453612305</v>
      </c>
    </row>
    <row r="298" spans="1:145" ht="15.5" x14ac:dyDescent="0.35">
      <c r="A298" s="56" t="s">
        <v>177</v>
      </c>
      <c r="B298" s="57">
        <f t="shared" ref="B298:AA298" si="171">B189</f>
        <v>663.35597632161603</v>
      </c>
      <c r="C298" s="57">
        <f t="shared" si="171"/>
        <v>510.7139046182092</v>
      </c>
      <c r="D298" s="57">
        <f t="shared" si="171"/>
        <v>391.93720161464472</v>
      </c>
      <c r="E298" s="57">
        <f t="shared" si="171"/>
        <v>341.27799323617432</v>
      </c>
      <c r="F298" s="57">
        <f t="shared" si="171"/>
        <v>337.54230819844713</v>
      </c>
      <c r="G298" s="57">
        <f t="shared" si="171"/>
        <v>342.64926810687274</v>
      </c>
      <c r="H298" s="57">
        <f t="shared" si="171"/>
        <v>371.40659213346464</v>
      </c>
      <c r="I298" s="57">
        <f t="shared" si="171"/>
        <v>525.05662376688053</v>
      </c>
      <c r="J298" s="57">
        <f t="shared" si="171"/>
        <v>643.88443562610223</v>
      </c>
      <c r="K298" s="57">
        <f t="shared" si="171"/>
        <v>674.74230066094765</v>
      </c>
      <c r="L298" s="57">
        <f t="shared" si="171"/>
        <v>791.11185686562203</v>
      </c>
      <c r="M298" s="57">
        <f t="shared" si="171"/>
        <v>921.44575506583863</v>
      </c>
      <c r="N298" s="57">
        <f t="shared" si="171"/>
        <v>828.4677521210856</v>
      </c>
      <c r="O298" s="57">
        <f t="shared" si="171"/>
        <v>729.17761324735295</v>
      </c>
      <c r="P298" s="57">
        <f t="shared" si="171"/>
        <v>764.303001483353</v>
      </c>
      <c r="Q298" s="57">
        <f t="shared" si="171"/>
        <v>1072.3711832985603</v>
      </c>
      <c r="R298" s="57">
        <f t="shared" si="171"/>
        <v>935.7442255969969</v>
      </c>
      <c r="S298" s="57">
        <f t="shared" si="171"/>
        <v>748.79793590794122</v>
      </c>
      <c r="T298" s="57">
        <f t="shared" si="171"/>
        <v>715.450378030764</v>
      </c>
      <c r="U298" s="57">
        <f t="shared" si="171"/>
        <v>725.32758355634235</v>
      </c>
      <c r="V298" s="57">
        <f t="shared" si="171"/>
        <v>733.49995876337948</v>
      </c>
      <c r="W298" s="57">
        <f t="shared" si="171"/>
        <v>895.9156998040188</v>
      </c>
      <c r="X298" s="58">
        <f t="shared" si="171"/>
        <v>1066.8568076517522</v>
      </c>
      <c r="Y298" s="58">
        <f t="shared" si="171"/>
        <v>1211.5836484283072</v>
      </c>
      <c r="Z298" s="57">
        <f t="shared" si="171"/>
        <v>1103.4183676729729</v>
      </c>
      <c r="AA298" s="57">
        <f t="shared" si="171"/>
        <v>951.43258884888326</v>
      </c>
      <c r="AB298" s="57">
        <v>992.81485937957655</v>
      </c>
      <c r="AC298" s="57">
        <v>844.88313902344464</v>
      </c>
      <c r="AD298" s="57">
        <v>931.63060408502395</v>
      </c>
      <c r="AE298" s="57">
        <f>AE189</f>
        <v>947.7111649923437</v>
      </c>
      <c r="AF298" s="57">
        <v>1063.067879761833</v>
      </c>
      <c r="AG298" s="57">
        <v>1133.9199772876602</v>
      </c>
      <c r="AH298" s="57">
        <v>1165.8905763821458</v>
      </c>
      <c r="AI298" s="57">
        <v>1165.8905763821458</v>
      </c>
      <c r="AJ298" s="58">
        <f>AJ189</f>
        <v>1187.0568094149219</v>
      </c>
      <c r="AK298" s="58">
        <v>1262.5957885005253</v>
      </c>
      <c r="AL298" s="58">
        <v>1373.2857400953328</v>
      </c>
      <c r="AM298" s="58">
        <v>1397.7993354916389</v>
      </c>
      <c r="AN298" s="58">
        <v>1397.7993354916389</v>
      </c>
      <c r="AO298" s="58">
        <f>AO189</f>
        <v>1744.1511166341948</v>
      </c>
      <c r="AP298" s="58">
        <v>1610.1279429484803</v>
      </c>
      <c r="AQ298" s="58">
        <v>1357.9483150495594</v>
      </c>
      <c r="AR298" s="58">
        <v>1434.3786833749982</v>
      </c>
      <c r="AS298" s="58">
        <f>AS189</f>
        <v>1576.2123877049441</v>
      </c>
      <c r="AT298" s="58">
        <v>1050.7196515971571</v>
      </c>
      <c r="AU298" s="58">
        <v>1039.3943750502999</v>
      </c>
      <c r="AV298" s="58">
        <v>966.21555505841695</v>
      </c>
      <c r="AW298" s="58">
        <v>966.21555505841695</v>
      </c>
      <c r="AX298" s="58">
        <f>AX189</f>
        <v>1167.9889656745602</v>
      </c>
      <c r="AY298" s="58"/>
      <c r="AZ298" s="58">
        <v>944.60404807834414</v>
      </c>
      <c r="BA298" s="58">
        <v>944.60404807834414</v>
      </c>
      <c r="BB298" s="58">
        <v>1020.9946382213778</v>
      </c>
      <c r="BC298" s="58">
        <v>1020.9946382213778</v>
      </c>
      <c r="BD298" s="58">
        <v>887.89060364104284</v>
      </c>
      <c r="BE298" s="58">
        <v>887.89060364104284</v>
      </c>
      <c r="BF298" s="58">
        <f>BF189</f>
        <v>1155.0733873891256</v>
      </c>
      <c r="BG298" s="58">
        <v>864.30969818751703</v>
      </c>
      <c r="BH298" s="58">
        <v>863.99434770754851</v>
      </c>
      <c r="BI298" s="58">
        <v>1249.56010480551</v>
      </c>
      <c r="BJ298" s="58">
        <v>1249.0934986246289</v>
      </c>
      <c r="BK298" s="58">
        <v>1302.8721459762712</v>
      </c>
      <c r="BL298" s="58">
        <v>1302.8721459762712</v>
      </c>
      <c r="BM298" s="58">
        <v>1302.9070532570211</v>
      </c>
      <c r="BN298" s="58">
        <v>1302.9070532570211</v>
      </c>
      <c r="BO298" s="58">
        <f>BO189</f>
        <v>1389.5213695322998</v>
      </c>
      <c r="BP298" s="58">
        <v>1520.1055599212937</v>
      </c>
      <c r="BQ298" s="58">
        <v>1303.2824381994474</v>
      </c>
      <c r="BR298" s="58">
        <v>1303.0534070281622</v>
      </c>
      <c r="BS298" s="58">
        <v>1303.0534070281622</v>
      </c>
      <c r="BT298" s="58">
        <v>1363.0931709204731</v>
      </c>
      <c r="BU298" s="58">
        <v>1303.0705562566525</v>
      </c>
      <c r="BV298" s="58">
        <v>1303.0256316535942</v>
      </c>
      <c r="BW298" s="58">
        <v>1522.2544840244746</v>
      </c>
      <c r="BX298" s="58">
        <v>1522.2544840244746</v>
      </c>
      <c r="BY298" s="58">
        <v>1521.8022175354411</v>
      </c>
      <c r="BZ298" s="57">
        <v>1527.5221623024083</v>
      </c>
      <c r="CA298" s="58">
        <f>CA189</f>
        <v>1390.0538983341178</v>
      </c>
      <c r="CB298" s="58">
        <v>1307.7590912245544</v>
      </c>
      <c r="CC298" s="58">
        <v>1307.7590912245544</v>
      </c>
      <c r="CD298" s="58">
        <v>1307.8321346668565</v>
      </c>
      <c r="CE298" s="58">
        <v>1307.847400499973</v>
      </c>
      <c r="CF298" s="58">
        <v>1307.847400499973</v>
      </c>
      <c r="CG298" s="58">
        <v>1307.9160450937031</v>
      </c>
      <c r="CH298" s="58">
        <v>1356.1102920599171</v>
      </c>
      <c r="CI298" s="58">
        <v>1356.1102920599171</v>
      </c>
      <c r="CJ298" s="57">
        <v>1368.7407403449993</v>
      </c>
      <c r="CK298" s="57">
        <v>1368.7407403449993</v>
      </c>
      <c r="CL298" s="58">
        <f>CL189</f>
        <v>1348.7558245805826</v>
      </c>
      <c r="CM298" s="58">
        <v>1419.1506348944488</v>
      </c>
      <c r="CN298" s="58">
        <v>1416.3176599938076</v>
      </c>
      <c r="CO298" s="58">
        <v>1416.3176599938076</v>
      </c>
      <c r="CP298" s="58">
        <v>1373.0785940659459</v>
      </c>
      <c r="CQ298" s="58">
        <v>1397.4637569128956</v>
      </c>
      <c r="CR298" s="58">
        <v>1421.7858989148212</v>
      </c>
      <c r="CS298" s="58">
        <v>1410.6510883678136</v>
      </c>
      <c r="CT298" s="58">
        <v>1435.032301780341</v>
      </c>
      <c r="CU298" s="58">
        <v>1459.413515192869</v>
      </c>
      <c r="CV298" s="58">
        <v>1427.118812316292</v>
      </c>
      <c r="CW298" s="58">
        <v>1451.7672536555922</v>
      </c>
      <c r="CX298" s="58">
        <v>1426.9802560537166</v>
      </c>
      <c r="CY298" s="58">
        <v>1451.6235784634282</v>
      </c>
      <c r="CZ298" s="58">
        <v>1476.2669008731405</v>
      </c>
      <c r="DA298" s="58">
        <f t="shared" ref="DA298" si="172">DA189</f>
        <v>1449.1331333300054</v>
      </c>
      <c r="DB298" s="57">
        <v>1611.5649433422693</v>
      </c>
      <c r="DC298" s="57">
        <v>1624.8531141307194</v>
      </c>
      <c r="DD298" s="57">
        <v>1624.868112590603</v>
      </c>
      <c r="DE298" s="57">
        <v>1554.7848378794663</v>
      </c>
      <c r="DF298" s="57">
        <v>1567.5892412567689</v>
      </c>
      <c r="DG298" s="57">
        <v>1580.5018776980787</v>
      </c>
      <c r="DH298" s="57">
        <v>1567.8531218561943</v>
      </c>
      <c r="DI298" s="57">
        <v>1567.9562544595487</v>
      </c>
      <c r="DJ298" s="57">
        <v>1568.1449492881384</v>
      </c>
      <c r="DK298" s="57">
        <v>2085.1295563127828</v>
      </c>
      <c r="DL298" s="57">
        <v>2085.3780813854978</v>
      </c>
      <c r="DM298" s="57">
        <v>2086.7850983193284</v>
      </c>
      <c r="DN298" s="59">
        <f t="shared" ref="DN298" si="173">DN189</f>
        <v>2008.9809632593917</v>
      </c>
      <c r="DO298" s="57">
        <v>2086.7850983193284</v>
      </c>
      <c r="DP298" s="57">
        <v>4323.7052604343717</v>
      </c>
      <c r="DQ298" s="57">
        <v>4337.8674181308352</v>
      </c>
      <c r="DR298" s="57">
        <v>4352.0295758272987</v>
      </c>
      <c r="DS298" s="57">
        <v>3668.1056043451244</v>
      </c>
      <c r="DT298" s="57">
        <v>3680.2059251583914</v>
      </c>
      <c r="DU298" s="57">
        <v>3474.3569327079463</v>
      </c>
      <c r="DV298" s="60">
        <f>DV189</f>
        <v>4362.0247491828595</v>
      </c>
      <c r="DW298" s="61">
        <f>DW189</f>
        <v>3669.4740608938228</v>
      </c>
      <c r="DX298" s="62">
        <f>DX189</f>
        <v>4073.3564822180488</v>
      </c>
      <c r="DZ298" s="57">
        <f>DZ189</f>
        <v>3120.4757385700718</v>
      </c>
      <c r="EC298" s="57">
        <f>EC189</f>
        <v>2740.7533488163776</v>
      </c>
      <c r="EF298" s="57">
        <f>EF189</f>
        <v>2651.2958487233564</v>
      </c>
      <c r="EI298" s="57">
        <f>EI189</f>
        <v>2625.1823192269208</v>
      </c>
      <c r="EL298" s="57">
        <f>EL189</f>
        <v>2599.3154807541164</v>
      </c>
      <c r="EO298" s="57">
        <f>EO189</f>
        <v>2599.4308551662348</v>
      </c>
    </row>
    <row r="299" spans="1:145" ht="15.5" x14ac:dyDescent="0.35">
      <c r="A299" s="56" t="s">
        <v>178</v>
      </c>
      <c r="B299" s="57">
        <f t="shared" ref="B299:AA299" si="174">B193</f>
        <v>763.6285172708433</v>
      </c>
      <c r="C299" s="57">
        <f t="shared" si="174"/>
        <v>569.96370784237479</v>
      </c>
      <c r="D299" s="57">
        <f t="shared" si="174"/>
        <v>455.53856068743295</v>
      </c>
      <c r="E299" s="57">
        <f t="shared" si="174"/>
        <v>342.94464033237762</v>
      </c>
      <c r="F299" s="128">
        <f t="shared" si="174"/>
        <v>341.61256986910593</v>
      </c>
      <c r="G299" s="128">
        <f t="shared" si="174"/>
        <v>286.90860162236498</v>
      </c>
      <c r="H299" s="128">
        <f t="shared" si="174"/>
        <v>410.10852055135427</v>
      </c>
      <c r="I299" s="128">
        <f t="shared" si="174"/>
        <v>841.78025656222849</v>
      </c>
      <c r="J299" s="128">
        <f t="shared" si="174"/>
        <v>1004.7813576069565</v>
      </c>
      <c r="K299" s="57">
        <f t="shared" si="174"/>
        <v>854.87876356143784</v>
      </c>
      <c r="L299" s="57">
        <f t="shared" si="174"/>
        <v>857.76263859336791</v>
      </c>
      <c r="M299" s="57">
        <f t="shared" si="174"/>
        <v>902.22352346709306</v>
      </c>
      <c r="N299" s="57">
        <f t="shared" si="174"/>
        <v>821.12000538986354</v>
      </c>
      <c r="O299" s="57">
        <f t="shared" si="174"/>
        <v>763.03213387636265</v>
      </c>
      <c r="P299" s="57">
        <f t="shared" si="174"/>
        <v>735.66644078397383</v>
      </c>
      <c r="Q299" s="57">
        <f t="shared" si="174"/>
        <v>732.9597138318336</v>
      </c>
      <c r="R299" s="57">
        <f t="shared" si="174"/>
        <v>741.24523480545497</v>
      </c>
      <c r="S299" s="57">
        <f t="shared" si="174"/>
        <v>742.21357097426369</v>
      </c>
      <c r="T299" s="57">
        <f t="shared" si="174"/>
        <v>750.80942603265908</v>
      </c>
      <c r="U299" s="57">
        <f t="shared" si="174"/>
        <v>759.89570863105496</v>
      </c>
      <c r="V299" s="57">
        <f t="shared" si="174"/>
        <v>744.23781155411814</v>
      </c>
      <c r="W299" s="57">
        <f t="shared" si="174"/>
        <v>807.02838173350995</v>
      </c>
      <c r="X299" s="58">
        <f t="shared" si="174"/>
        <v>680.26110881695422</v>
      </c>
      <c r="Y299" s="58">
        <f t="shared" si="174"/>
        <v>762.5022628639498</v>
      </c>
      <c r="Z299" s="57">
        <f t="shared" si="174"/>
        <v>1009.5851533272677</v>
      </c>
      <c r="AA299" s="57">
        <f t="shared" si="174"/>
        <v>979.17985294942855</v>
      </c>
      <c r="AB299" s="57">
        <v>763.31181981304678</v>
      </c>
      <c r="AC299" s="57">
        <v>857.4781857066647</v>
      </c>
      <c r="AD299" s="57">
        <v>799.15950209985999</v>
      </c>
      <c r="AE299" s="57">
        <f>AE193</f>
        <v>874.74909891537493</v>
      </c>
      <c r="AF299" s="57">
        <v>614.91670210681252</v>
      </c>
      <c r="AG299" s="57">
        <v>767.698012870855</v>
      </c>
      <c r="AH299" s="57">
        <v>773.77987487844325</v>
      </c>
      <c r="AI299" s="57">
        <v>773.77987487844325</v>
      </c>
      <c r="AJ299" s="58">
        <f>AJ193</f>
        <v>880.29150978009909</v>
      </c>
      <c r="AK299" s="58">
        <v>768.28595596407706</v>
      </c>
      <c r="AL299" s="58">
        <v>845.07125311743528</v>
      </c>
      <c r="AM299" s="58">
        <v>890.50519737413094</v>
      </c>
      <c r="AN299" s="58">
        <v>890.50519737413094</v>
      </c>
      <c r="AO299" s="58">
        <f>AO193</f>
        <v>919.49909454706813</v>
      </c>
      <c r="AP299" s="58">
        <v>753.6795434163364</v>
      </c>
      <c r="AQ299" s="58">
        <v>638.69603652628166</v>
      </c>
      <c r="AR299" s="58">
        <v>916.1052165419236</v>
      </c>
      <c r="AS299" s="58">
        <f>AS193</f>
        <v>845.75190734313901</v>
      </c>
      <c r="AT299" s="58">
        <v>1170.4274539362714</v>
      </c>
      <c r="AU299" s="58">
        <v>965.51717689366524</v>
      </c>
      <c r="AV299" s="58">
        <v>907.88130922863377</v>
      </c>
      <c r="AW299" s="58">
        <v>907.88130922863377</v>
      </c>
      <c r="AX299" s="58">
        <f>AX193</f>
        <v>980.71463305670432</v>
      </c>
      <c r="AY299" s="58"/>
      <c r="AZ299" s="58">
        <v>691.02030260384834</v>
      </c>
      <c r="BA299" s="58">
        <v>691.31097128041245</v>
      </c>
      <c r="BB299" s="58">
        <v>675.72606904595716</v>
      </c>
      <c r="BC299" s="58">
        <v>676.05237182062649</v>
      </c>
      <c r="BD299" s="58">
        <v>660.99332010205046</v>
      </c>
      <c r="BE299" s="58">
        <v>661.60038431732369</v>
      </c>
      <c r="BF299" s="58">
        <f>BF193</f>
        <v>962.70540976393556</v>
      </c>
      <c r="BG299" s="58">
        <v>694.10208738740255</v>
      </c>
      <c r="BH299" s="58">
        <v>693.8643105596351</v>
      </c>
      <c r="BI299" s="58">
        <v>836.9312826412305</v>
      </c>
      <c r="BJ299" s="58">
        <v>949.81507054490999</v>
      </c>
      <c r="BK299" s="58">
        <v>1565.0269659207011</v>
      </c>
      <c r="BL299" s="58">
        <v>1570.1507869330335</v>
      </c>
      <c r="BM299" s="58">
        <v>1565.5507264502594</v>
      </c>
      <c r="BN299" s="58">
        <v>1570.651254748369</v>
      </c>
      <c r="BO299" s="58">
        <f>BO193</f>
        <v>791.69121525887942</v>
      </c>
      <c r="BP299" s="58">
        <v>796.83501563539323</v>
      </c>
      <c r="BQ299" s="58">
        <v>1573.3041045081181</v>
      </c>
      <c r="BR299" s="58">
        <v>1581.1283922921159</v>
      </c>
      <c r="BS299" s="58">
        <v>1588.5910501184212</v>
      </c>
      <c r="BT299" s="58">
        <v>793.51506540385719</v>
      </c>
      <c r="BU299" s="58">
        <v>1599.8893504968094</v>
      </c>
      <c r="BV299" s="58">
        <v>1603.3205690816881</v>
      </c>
      <c r="BW299" s="58">
        <v>738.93296595241304</v>
      </c>
      <c r="BX299" s="58">
        <v>738.93296595241304</v>
      </c>
      <c r="BY299" s="58">
        <v>737.58032539600265</v>
      </c>
      <c r="BZ299" s="57">
        <v>740.6742896557962</v>
      </c>
      <c r="CA299" s="58">
        <f>CA193</f>
        <v>734.99676009881205</v>
      </c>
      <c r="CB299" s="58">
        <v>743.68706953213803</v>
      </c>
      <c r="CC299" s="58">
        <v>743.68706953213803</v>
      </c>
      <c r="CD299" s="58">
        <v>743.83489023461493</v>
      </c>
      <c r="CE299" s="58">
        <v>743.77267179682372</v>
      </c>
      <c r="CF299" s="58">
        <v>743.77267179682372</v>
      </c>
      <c r="CG299" s="58">
        <v>743.91653955446566</v>
      </c>
      <c r="CH299" s="58">
        <v>850.90259379616157</v>
      </c>
      <c r="CI299" s="58">
        <v>850.90259379616157</v>
      </c>
      <c r="CJ299" s="57">
        <v>858.56232083397992</v>
      </c>
      <c r="CK299" s="57">
        <v>858.56232083397992</v>
      </c>
      <c r="CL299" s="58">
        <f>CL193</f>
        <v>887.89075117964649</v>
      </c>
      <c r="CM299" s="58">
        <v>887.48865618226625</v>
      </c>
      <c r="CN299" s="58">
        <v>1122.6431936373879</v>
      </c>
      <c r="CO299" s="58">
        <v>1122.6431936373879</v>
      </c>
      <c r="CP299" s="58">
        <v>1085.6758282272556</v>
      </c>
      <c r="CQ299" s="58">
        <v>1105.0795135461797</v>
      </c>
      <c r="CR299" s="58">
        <v>1124.6759061744879</v>
      </c>
      <c r="CS299" s="58">
        <v>1115.3838742163016</v>
      </c>
      <c r="CT299" s="58">
        <v>1132.2111528798464</v>
      </c>
      <c r="CU299" s="58">
        <v>1153.4488501336627</v>
      </c>
      <c r="CV299" s="58">
        <v>1139.2981691421048</v>
      </c>
      <c r="CW299" s="58">
        <v>1156.9143484874987</v>
      </c>
      <c r="CX299" s="58">
        <v>1138.1830482358666</v>
      </c>
      <c r="CY299" s="58">
        <v>1155.6908184647141</v>
      </c>
      <c r="CZ299" s="58">
        <v>1169.7383398112731</v>
      </c>
      <c r="DA299" s="58">
        <f t="shared" ref="DA299" si="175">DA193</f>
        <v>1252.6560158338525</v>
      </c>
      <c r="DB299" s="57">
        <v>1193.7608015207809</v>
      </c>
      <c r="DC299" s="57">
        <v>1203.6039651343217</v>
      </c>
      <c r="DD299" s="57">
        <v>1204.2456454135818</v>
      </c>
      <c r="DE299" s="57">
        <v>1208.930161394102</v>
      </c>
      <c r="DF299" s="57">
        <v>1219.5699416286768</v>
      </c>
      <c r="DG299" s="57">
        <v>1228.6782116587906</v>
      </c>
      <c r="DH299" s="57">
        <v>1270.3522469637444</v>
      </c>
      <c r="DI299" s="57">
        <v>1282.2535000098383</v>
      </c>
      <c r="DJ299" s="57">
        <v>1291.4364234122675</v>
      </c>
      <c r="DK299" s="57">
        <v>1296.444735210571</v>
      </c>
      <c r="DL299" s="57">
        <v>1307.2005240839806</v>
      </c>
      <c r="DM299" s="57">
        <v>1291.7705888842956</v>
      </c>
      <c r="DN299" s="59">
        <f t="shared" ref="DN299" si="176">DN193</f>
        <v>1400.0511216414811</v>
      </c>
      <c r="DO299" s="57">
        <v>1291.7705888842956</v>
      </c>
      <c r="DP299" s="57">
        <v>1717.3828756939902</v>
      </c>
      <c r="DQ299" s="57">
        <v>1721.7846900555992</v>
      </c>
      <c r="DR299" s="57">
        <v>1726.1710556893765</v>
      </c>
      <c r="DS299" s="57">
        <v>1735.2085063123195</v>
      </c>
      <c r="DT299" s="57">
        <v>1742.2917315169218</v>
      </c>
      <c r="DU299" s="57">
        <v>1808.744225196024</v>
      </c>
      <c r="DV299" s="60">
        <f>DV193</f>
        <v>2341.5442334711124</v>
      </c>
      <c r="DW299" s="61">
        <f>DW193</f>
        <v>2348.2140557410157</v>
      </c>
      <c r="DX299" s="62">
        <f>DX193</f>
        <v>2354.7069262581022</v>
      </c>
      <c r="DZ299" s="57">
        <f>DZ193</f>
        <v>2270.577141969587</v>
      </c>
      <c r="EC299" s="57">
        <f>EC193</f>
        <v>2247.3662116804862</v>
      </c>
      <c r="EF299" s="57">
        <f>EF193</f>
        <v>2224.3799664598955</v>
      </c>
      <c r="EI299" s="57">
        <f>EI193</f>
        <v>2201.6161765405332</v>
      </c>
      <c r="EL299" s="57">
        <f>EL193</f>
        <v>2179.0726351543535</v>
      </c>
      <c r="EO299" s="57">
        <f>EO193</f>
        <v>2178.3146299137898</v>
      </c>
    </row>
    <row r="300" spans="1:145" ht="15.5" x14ac:dyDescent="0.35">
      <c r="A300" s="56" t="s">
        <v>179</v>
      </c>
      <c r="B300" s="57">
        <f t="shared" ref="B300:AA300" si="177">B198</f>
        <v>375.48601506408841</v>
      </c>
      <c r="C300" s="57">
        <f t="shared" si="177"/>
        <v>484.35290462876662</v>
      </c>
      <c r="D300" s="57">
        <f t="shared" si="177"/>
        <v>463.77769920606863</v>
      </c>
      <c r="E300" s="57">
        <f t="shared" si="177"/>
        <v>459.21820214781008</v>
      </c>
      <c r="F300" s="128">
        <f t="shared" si="177"/>
        <v>433.12358460045294</v>
      </c>
      <c r="G300" s="128">
        <f t="shared" si="177"/>
        <v>409.57858397537353</v>
      </c>
      <c r="H300" s="128">
        <f t="shared" si="177"/>
        <v>431.76557474687309</v>
      </c>
      <c r="I300" s="128">
        <f t="shared" si="177"/>
        <v>695.03128389232074</v>
      </c>
      <c r="J300" s="128">
        <f t="shared" si="177"/>
        <v>855.94828783538526</v>
      </c>
      <c r="K300" s="57">
        <f t="shared" si="177"/>
        <v>866.56219235132653</v>
      </c>
      <c r="L300" s="57">
        <f t="shared" si="177"/>
        <v>885.79892145272026</v>
      </c>
      <c r="M300" s="57">
        <f t="shared" si="177"/>
        <v>840.98058876613925</v>
      </c>
      <c r="N300" s="57">
        <f t="shared" si="177"/>
        <v>688.32541735780114</v>
      </c>
      <c r="O300" s="57">
        <f t="shared" si="177"/>
        <v>720.70849855038955</v>
      </c>
      <c r="P300" s="57">
        <f t="shared" si="177"/>
        <v>888.63179264522944</v>
      </c>
      <c r="Q300" s="57">
        <f t="shared" si="177"/>
        <v>644.2526760709469</v>
      </c>
      <c r="R300" s="57">
        <f t="shared" si="177"/>
        <v>701.26621889553746</v>
      </c>
      <c r="S300" s="57">
        <f t="shared" si="177"/>
        <v>750.94781236602569</v>
      </c>
      <c r="T300" s="57">
        <f t="shared" si="177"/>
        <v>609.69414950393207</v>
      </c>
      <c r="U300" s="57">
        <f t="shared" si="177"/>
        <v>657.8065211172792</v>
      </c>
      <c r="V300" s="57">
        <f t="shared" si="177"/>
        <v>530.02925533519624</v>
      </c>
      <c r="W300" s="57">
        <f t="shared" si="177"/>
        <v>529.43127895261159</v>
      </c>
      <c r="X300" s="58">
        <f t="shared" si="177"/>
        <v>560.46274587999972</v>
      </c>
      <c r="Y300" s="58">
        <f t="shared" si="177"/>
        <v>1004.1914295376396</v>
      </c>
      <c r="Z300" s="57">
        <f t="shared" si="177"/>
        <v>1283.3230363343125</v>
      </c>
      <c r="AA300" s="57">
        <f t="shared" si="177"/>
        <v>913.50910631234865</v>
      </c>
      <c r="AB300" s="57">
        <v>645.02744068154095</v>
      </c>
      <c r="AC300" s="57">
        <v>722.62106912505908</v>
      </c>
      <c r="AD300" s="57">
        <v>743.31229778228533</v>
      </c>
      <c r="AE300" s="57">
        <f>AE198</f>
        <v>872.45267916661203</v>
      </c>
      <c r="AF300" s="57">
        <v>641.42581403868792</v>
      </c>
      <c r="AG300" s="57">
        <v>693.33831008676896</v>
      </c>
      <c r="AH300" s="57">
        <v>710.33198642049513</v>
      </c>
      <c r="AI300" s="57">
        <v>710.33198642049513</v>
      </c>
      <c r="AJ300" s="58">
        <f>AJ198</f>
        <v>849.90025540798479</v>
      </c>
      <c r="AK300" s="58">
        <v>613.31009225304444</v>
      </c>
      <c r="AL300" s="58">
        <v>698.15191164037901</v>
      </c>
      <c r="AM300" s="58">
        <v>775.22079844299469</v>
      </c>
      <c r="AN300" s="58">
        <v>775.22079844299469</v>
      </c>
      <c r="AO300" s="58">
        <f>AO198</f>
        <v>913.49149535602066</v>
      </c>
      <c r="AP300" s="58">
        <v>760.77154195138053</v>
      </c>
      <c r="AQ300" s="58">
        <v>660.98427333055065</v>
      </c>
      <c r="AR300" s="58">
        <v>840.28774809919207</v>
      </c>
      <c r="AS300" s="58">
        <f>AS198</f>
        <v>1025.1095161298222</v>
      </c>
      <c r="AT300" s="58">
        <v>988.05878904771282</v>
      </c>
      <c r="AU300" s="58">
        <v>1079.8042735332256</v>
      </c>
      <c r="AV300" s="58">
        <v>969.01592595408488</v>
      </c>
      <c r="AW300" s="58">
        <v>969.01592595408488</v>
      </c>
      <c r="AX300" s="58">
        <f>AX198</f>
        <v>1126.4436705469325</v>
      </c>
      <c r="AY300" s="58"/>
      <c r="AZ300" s="58">
        <v>955.90863650210486</v>
      </c>
      <c r="BA300" s="58">
        <v>956.08938682388475</v>
      </c>
      <c r="BB300" s="58">
        <v>976.02603230283819</v>
      </c>
      <c r="BC300" s="58">
        <v>976.20254731318664</v>
      </c>
      <c r="BD300" s="58">
        <v>1103.0143171839536</v>
      </c>
      <c r="BE300" s="58">
        <v>1103.2304599446031</v>
      </c>
      <c r="BF300" s="58">
        <f>BF198</f>
        <v>1105.0321690269341</v>
      </c>
      <c r="BG300" s="58">
        <v>1038.6411952570538</v>
      </c>
      <c r="BH300" s="58">
        <v>1066.1166134574908</v>
      </c>
      <c r="BI300" s="58">
        <v>1018.9456933333316</v>
      </c>
      <c r="BJ300" s="58">
        <v>1074.1247689494164</v>
      </c>
      <c r="BK300" s="58">
        <v>1024.831203947874</v>
      </c>
      <c r="BL300" s="58">
        <v>1063.5245355233524</v>
      </c>
      <c r="BM300" s="58">
        <v>1025.4031759201484</v>
      </c>
      <c r="BN300" s="58">
        <v>1065.2427439104833</v>
      </c>
      <c r="BO300" s="58">
        <f>BO198</f>
        <v>1016.3238796967984</v>
      </c>
      <c r="BP300" s="58">
        <v>1129.1573663418387</v>
      </c>
      <c r="BQ300" s="58">
        <v>1131.0265403916692</v>
      </c>
      <c r="BR300" s="58">
        <v>1055.8382851109375</v>
      </c>
      <c r="BS300" s="58">
        <v>1055.3122632851182</v>
      </c>
      <c r="BT300" s="58">
        <v>961.01278880447228</v>
      </c>
      <c r="BU300" s="58">
        <v>1069.6627801021514</v>
      </c>
      <c r="BV300" s="58">
        <v>1073.3676903859075</v>
      </c>
      <c r="BW300" s="58">
        <v>1092.2088615483124</v>
      </c>
      <c r="BX300" s="58">
        <v>1092.2088615483124</v>
      </c>
      <c r="BY300" s="58">
        <v>1074.8643260282397</v>
      </c>
      <c r="BZ300" s="57">
        <v>1081.333595542487</v>
      </c>
      <c r="CA300" s="58">
        <f>CA198</f>
        <v>1005.4575773956536</v>
      </c>
      <c r="CB300" s="58">
        <v>1272.5640325510265</v>
      </c>
      <c r="CC300" s="58">
        <v>1272.5640325510265</v>
      </c>
      <c r="CD300" s="58">
        <v>1267.5380988258707</v>
      </c>
      <c r="CE300" s="58">
        <v>1247.201388411924</v>
      </c>
      <c r="CF300" s="58">
        <v>1247.201388411924</v>
      </c>
      <c r="CG300" s="58">
        <v>1242.5847705272195</v>
      </c>
      <c r="CH300" s="58">
        <v>1286.0445852103476</v>
      </c>
      <c r="CI300" s="58">
        <v>1286.0445852103476</v>
      </c>
      <c r="CJ300" s="57">
        <v>1274.394879176778</v>
      </c>
      <c r="CK300" s="57">
        <v>1274.394879176778</v>
      </c>
      <c r="CL300" s="58">
        <f>CL198</f>
        <v>1112.7482371648671</v>
      </c>
      <c r="CM300" s="58">
        <v>1311.4849435984895</v>
      </c>
      <c r="CN300" s="58">
        <v>1760.0368300362888</v>
      </c>
      <c r="CO300" s="58">
        <v>1760.0368300362888</v>
      </c>
      <c r="CP300" s="58">
        <v>1758.6374456364699</v>
      </c>
      <c r="CQ300" s="58">
        <v>1787.1685681805257</v>
      </c>
      <c r="CR300" s="58">
        <v>1811.8973406012465</v>
      </c>
      <c r="CS300" s="58">
        <v>1815.1624117930289</v>
      </c>
      <c r="CT300" s="58">
        <v>1846.1734111506305</v>
      </c>
      <c r="CU300" s="58">
        <v>1877.313656945875</v>
      </c>
      <c r="CV300" s="58">
        <v>2031.81797218627</v>
      </c>
      <c r="CW300" s="58">
        <v>2063.9373095468864</v>
      </c>
      <c r="CX300" s="58">
        <v>2053.0567457823054</v>
      </c>
      <c r="CY300" s="58">
        <v>2085.6702724092411</v>
      </c>
      <c r="CZ300" s="58">
        <v>2109.2634613137734</v>
      </c>
      <c r="DA300" s="58">
        <f t="shared" ref="DA300" si="178">DA198</f>
        <v>1445.6427565231372</v>
      </c>
      <c r="DB300" s="57">
        <v>1060.5930303310568</v>
      </c>
      <c r="DC300" s="57">
        <v>1071.3173767882295</v>
      </c>
      <c r="DD300" s="57">
        <v>1071.1569827183296</v>
      </c>
      <c r="DE300" s="57">
        <v>952.6456492252521</v>
      </c>
      <c r="DF300" s="57">
        <v>967.21248476408709</v>
      </c>
      <c r="DG300" s="57">
        <v>975.01575771126602</v>
      </c>
      <c r="DH300" s="57">
        <v>944.40394578982261</v>
      </c>
      <c r="DI300" s="57">
        <v>958.99209060579665</v>
      </c>
      <c r="DJ300" s="57">
        <v>966.85148030183996</v>
      </c>
      <c r="DK300" s="57">
        <v>1290.2674494766616</v>
      </c>
      <c r="DL300" s="57">
        <v>1294.6837003728392</v>
      </c>
      <c r="DM300" s="57">
        <v>1222.294742505248</v>
      </c>
      <c r="DN300" s="59">
        <f t="shared" ref="DN300" si="179">DN198</f>
        <v>1302.4948940246791</v>
      </c>
      <c r="DO300" s="57">
        <v>1222.294742505248</v>
      </c>
      <c r="DP300" s="57">
        <v>1352.9166884063645</v>
      </c>
      <c r="DQ300" s="57">
        <v>1355.0566951678077</v>
      </c>
      <c r="DR300" s="57">
        <v>1357.1594673796105</v>
      </c>
      <c r="DS300" s="57">
        <v>1362.4926422736255</v>
      </c>
      <c r="DT300" s="57">
        <v>1367.0530202967363</v>
      </c>
      <c r="DU300" s="57">
        <v>1345.3978453102943</v>
      </c>
      <c r="DV300" s="60">
        <f>DV198</f>
        <v>1184.7595528978884</v>
      </c>
      <c r="DW300" s="61">
        <f>DW198</f>
        <v>1188.6545609963339</v>
      </c>
      <c r="DX300" s="62">
        <f>DX198</f>
        <v>1192.6413015475223</v>
      </c>
      <c r="DZ300" s="57">
        <f>DZ198</f>
        <v>1185.5476396662389</v>
      </c>
      <c r="EC300" s="57">
        <f>EC198</f>
        <v>1205.2483550923141</v>
      </c>
      <c r="EF300" s="57">
        <f>EF198</f>
        <v>1221.2644399221413</v>
      </c>
      <c r="EI300" s="57">
        <f>EI198</f>
        <v>1225.1749194335659</v>
      </c>
      <c r="EL300" s="57">
        <f>EL198</f>
        <v>1226.5187065364173</v>
      </c>
      <c r="EO300" s="57">
        <f>EO198</f>
        <v>1238.0680580297121</v>
      </c>
    </row>
    <row r="301" spans="1:145" ht="18.5" x14ac:dyDescent="0.35">
      <c r="A301" s="56" t="s">
        <v>180</v>
      </c>
      <c r="B301" s="57">
        <f t="shared" ref="B301:AA301" si="180">B203</f>
        <v>46.624170195198047</v>
      </c>
      <c r="C301" s="57">
        <f t="shared" si="180"/>
        <v>53.857994925774577</v>
      </c>
      <c r="D301" s="57">
        <f t="shared" si="180"/>
        <v>53.362410281132853</v>
      </c>
      <c r="E301" s="57">
        <f t="shared" si="180"/>
        <v>57.723234441298743</v>
      </c>
      <c r="F301" s="128">
        <f t="shared" si="180"/>
        <v>61.712826665182384</v>
      </c>
      <c r="G301" s="128">
        <f t="shared" si="180"/>
        <v>53.6958133529847</v>
      </c>
      <c r="H301" s="128">
        <f t="shared" si="180"/>
        <v>54.233963647371532</v>
      </c>
      <c r="I301" s="128">
        <f t="shared" si="180"/>
        <v>98.867978719383942</v>
      </c>
      <c r="J301" s="128">
        <f t="shared" si="180"/>
        <v>87.856956899220322</v>
      </c>
      <c r="K301" s="57">
        <f t="shared" si="180"/>
        <v>87.1583055877541</v>
      </c>
      <c r="L301" s="57">
        <f t="shared" si="180"/>
        <v>92.450946802726634</v>
      </c>
      <c r="M301" s="57">
        <f t="shared" si="180"/>
        <v>97.24227867915873</v>
      </c>
      <c r="N301" s="57">
        <f t="shared" si="180"/>
        <v>115.07950821571514</v>
      </c>
      <c r="O301" s="57">
        <f t="shared" si="180"/>
        <v>123.70828765723741</v>
      </c>
      <c r="P301" s="57">
        <f t="shared" si="180"/>
        <v>122.06475300788681</v>
      </c>
      <c r="Q301" s="57">
        <f t="shared" si="180"/>
        <v>126.05931135863595</v>
      </c>
      <c r="R301" s="57">
        <f t="shared" si="180"/>
        <v>124.85089151453734</v>
      </c>
      <c r="S301" s="57">
        <f t="shared" si="180"/>
        <v>130.46048600628504</v>
      </c>
      <c r="T301" s="57">
        <f t="shared" si="180"/>
        <v>147.91003475197161</v>
      </c>
      <c r="U301" s="57">
        <f t="shared" si="180"/>
        <v>149.10775762840692</v>
      </c>
      <c r="V301" s="57">
        <f t="shared" si="180"/>
        <v>130.97104611257637</v>
      </c>
      <c r="W301" s="57">
        <f t="shared" si="180"/>
        <v>165.90128107310204</v>
      </c>
      <c r="X301" s="58">
        <f t="shared" si="180"/>
        <v>152.86565597080758</v>
      </c>
      <c r="Y301" s="58">
        <f t="shared" si="180"/>
        <v>226.93782178128876</v>
      </c>
      <c r="Z301" s="57">
        <f t="shared" si="180"/>
        <v>245.21084339996887</v>
      </c>
      <c r="AA301" s="57">
        <f t="shared" si="180"/>
        <v>249.66662759840807</v>
      </c>
      <c r="AB301" s="57">
        <v>201.27440536315001</v>
      </c>
      <c r="AC301" s="57">
        <v>183.82403037358893</v>
      </c>
      <c r="AD301" s="57">
        <v>171.4971699920676</v>
      </c>
      <c r="AE301" s="57">
        <f>AE203</f>
        <v>243.88906031179295</v>
      </c>
      <c r="AF301" s="57">
        <v>157.00184889403272</v>
      </c>
      <c r="AG301" s="57">
        <v>159.19061618133185</v>
      </c>
      <c r="AH301" s="57">
        <v>166.30363662512849</v>
      </c>
      <c r="AI301" s="57">
        <v>166.30853717012155</v>
      </c>
      <c r="AJ301" s="58">
        <f>AJ203</f>
        <v>234.99354645712739</v>
      </c>
      <c r="AK301" s="58">
        <v>178.35118588122043</v>
      </c>
      <c r="AL301" s="58">
        <v>165.98505532719619</v>
      </c>
      <c r="AM301" s="58">
        <v>168.01245761661332</v>
      </c>
      <c r="AN301" s="58">
        <v>168.01245761661332</v>
      </c>
      <c r="AO301" s="58">
        <f>AO203</f>
        <v>218.21259555081954</v>
      </c>
      <c r="AP301" s="58">
        <v>177.28497075448973</v>
      </c>
      <c r="AQ301" s="58">
        <v>168.00676699510845</v>
      </c>
      <c r="AR301" s="58">
        <v>172.52759065021999</v>
      </c>
      <c r="AS301" s="58">
        <f>AS203</f>
        <v>193.95963958230138</v>
      </c>
      <c r="AT301" s="58">
        <v>160.73790322239833</v>
      </c>
      <c r="AU301" s="58">
        <v>145.91648578338871</v>
      </c>
      <c r="AV301" s="58">
        <v>134.79512851603661</v>
      </c>
      <c r="AW301" s="58">
        <v>134.79512851603661</v>
      </c>
      <c r="AX301" s="58">
        <f>AX203</f>
        <v>189.19138004016273</v>
      </c>
      <c r="AY301" s="58"/>
      <c r="AZ301" s="58">
        <v>145.04383678899555</v>
      </c>
      <c r="BA301" s="58">
        <v>145.00375849285544</v>
      </c>
      <c r="BB301" s="58">
        <v>145.2061104099441</v>
      </c>
      <c r="BC301" s="58">
        <v>145.16973386602521</v>
      </c>
      <c r="BD301" s="58">
        <v>145.25621757657049</v>
      </c>
      <c r="BE301" s="58">
        <v>145.09144902596864</v>
      </c>
      <c r="BF301" s="58">
        <f>BF203</f>
        <v>182.09713951230933</v>
      </c>
      <c r="BG301" s="58">
        <v>146.1355205124454</v>
      </c>
      <c r="BH301" s="58">
        <v>148.84419838502191</v>
      </c>
      <c r="BI301" s="58">
        <v>133.78359424536725</v>
      </c>
      <c r="BJ301" s="58">
        <v>133.59089926654994</v>
      </c>
      <c r="BK301" s="58">
        <v>178.62728432477246</v>
      </c>
      <c r="BL301" s="58">
        <v>178.43118217113016</v>
      </c>
      <c r="BM301" s="58">
        <v>182.35812888459594</v>
      </c>
      <c r="BN301" s="58">
        <v>182.08230949308191</v>
      </c>
      <c r="BO301" s="58">
        <f>BO203</f>
        <v>213.59427728991113</v>
      </c>
      <c r="BP301" s="58">
        <v>217.08424605420308</v>
      </c>
      <c r="BQ301" s="58">
        <v>154.69575307687927</v>
      </c>
      <c r="BR301" s="58">
        <v>222.52978433014238</v>
      </c>
      <c r="BS301" s="58">
        <v>234.35785096920827</v>
      </c>
      <c r="BT301" s="58">
        <v>206.46701447061386</v>
      </c>
      <c r="BU301" s="58">
        <v>214.01891217448502</v>
      </c>
      <c r="BV301" s="58">
        <v>218.9643027298761</v>
      </c>
      <c r="BW301" s="58">
        <v>206.96682956683085</v>
      </c>
      <c r="BX301" s="58">
        <v>206.96682956683085</v>
      </c>
      <c r="BY301" s="58">
        <v>207.95258426348971</v>
      </c>
      <c r="BZ301" s="57">
        <v>211.17945810231987</v>
      </c>
      <c r="CA301" s="58">
        <f>CA203</f>
        <v>207.59385887222302</v>
      </c>
      <c r="CB301" s="58">
        <v>211.15462844091954</v>
      </c>
      <c r="CC301" s="58">
        <v>211.27222510163566</v>
      </c>
      <c r="CD301" s="58">
        <v>210.42508848520941</v>
      </c>
      <c r="CE301" s="58">
        <v>217.23443365754736</v>
      </c>
      <c r="CF301" s="58">
        <v>217.72879909577097</v>
      </c>
      <c r="CG301" s="58">
        <v>218.26746988583764</v>
      </c>
      <c r="CH301" s="58">
        <v>217.54900699042309</v>
      </c>
      <c r="CI301" s="58">
        <v>217.62785574802788</v>
      </c>
      <c r="CJ301" s="57">
        <v>215.67097266300394</v>
      </c>
      <c r="CK301" s="57">
        <v>215.71854662972063</v>
      </c>
      <c r="CL301" s="58">
        <f>CL203</f>
        <v>220.08048349867917</v>
      </c>
      <c r="CM301" s="58">
        <v>210.36972430935987</v>
      </c>
      <c r="CN301" s="58">
        <v>203.64767070409297</v>
      </c>
      <c r="CO301" s="58">
        <v>203.64767070409297</v>
      </c>
      <c r="CP301" s="58">
        <v>201.50619058673323</v>
      </c>
      <c r="CQ301" s="58">
        <v>204.17364546161204</v>
      </c>
      <c r="CR301" s="58">
        <v>206.62831737236093</v>
      </c>
      <c r="CS301" s="58">
        <v>219.22247713810003</v>
      </c>
      <c r="CT301" s="58">
        <v>221.09676718425706</v>
      </c>
      <c r="CU301" s="58">
        <v>223.63654465622923</v>
      </c>
      <c r="CV301" s="58">
        <v>213.08069822225559</v>
      </c>
      <c r="CW301" s="58">
        <v>213.56564915756147</v>
      </c>
      <c r="CX301" s="58">
        <v>225.43805549942937</v>
      </c>
      <c r="CY301" s="58">
        <v>225.21845178852735</v>
      </c>
      <c r="CZ301" s="58">
        <v>228.58993605187362</v>
      </c>
      <c r="DA301" s="58">
        <f t="shared" ref="DA301" si="181">DA203</f>
        <v>217.34581270107589</v>
      </c>
      <c r="DB301" s="57">
        <v>216.77757630618086</v>
      </c>
      <c r="DC301" s="57">
        <v>219.31298675932985</v>
      </c>
      <c r="DD301" s="57">
        <v>219.46551520120914</v>
      </c>
      <c r="DE301" s="57">
        <v>220.88206812786089</v>
      </c>
      <c r="DF301" s="57">
        <v>221.69592535914097</v>
      </c>
      <c r="DG301" s="57">
        <v>226.40067451891315</v>
      </c>
      <c r="DH301" s="57">
        <v>214.2479144965944</v>
      </c>
      <c r="DI301" s="57">
        <v>214.86125431221618</v>
      </c>
      <c r="DJ301" s="57">
        <v>218.57141832147929</v>
      </c>
      <c r="DK301" s="57">
        <v>206.29639135403548</v>
      </c>
      <c r="DL301" s="57">
        <v>205.58251914079804</v>
      </c>
      <c r="DM301" s="57">
        <v>218.62594324553748</v>
      </c>
      <c r="DN301" s="59">
        <f t="shared" ref="DN301" si="182">DN203</f>
        <v>199.58136370193833</v>
      </c>
      <c r="DO301" s="57">
        <v>218.62594324553748</v>
      </c>
      <c r="DP301" s="57">
        <v>211.15542138983218</v>
      </c>
      <c r="DQ301" s="57">
        <v>212.15534533089675</v>
      </c>
      <c r="DR301" s="57">
        <v>213.08073869808496</v>
      </c>
      <c r="DS301" s="57">
        <v>196.31105723090801</v>
      </c>
      <c r="DT301" s="57">
        <v>197.20849629325684</v>
      </c>
      <c r="DU301" s="57">
        <v>202.63922555196055</v>
      </c>
      <c r="DV301" s="60">
        <f>DV203</f>
        <v>191.01817500834724</v>
      </c>
      <c r="DW301" s="61">
        <f>DW203</f>
        <v>192.11019301974841</v>
      </c>
      <c r="DX301" s="62">
        <f>DX203</f>
        <v>197.5737058442179</v>
      </c>
      <c r="DZ301" s="57">
        <f>DZ203</f>
        <v>192.5213562438571</v>
      </c>
      <c r="EC301" s="57">
        <f>EC203</f>
        <v>193.0124449314057</v>
      </c>
      <c r="EF301" s="57">
        <f>EF203</f>
        <v>192.8806485673334</v>
      </c>
      <c r="EI301" s="57">
        <f>EI203</f>
        <v>192.73179292894775</v>
      </c>
      <c r="EL301" s="57">
        <f>EL203</f>
        <v>192.57743926061644</v>
      </c>
      <c r="EO301" s="57">
        <f>EO203</f>
        <v>194.32319676888923</v>
      </c>
    </row>
    <row r="302" spans="1:145" ht="15.5" x14ac:dyDescent="0.35">
      <c r="A302" s="56" t="s">
        <v>181</v>
      </c>
      <c r="B302" s="57">
        <f t="shared" ref="B302:AA302" si="183">B226</f>
        <v>397.72727272727275</v>
      </c>
      <c r="C302" s="57">
        <f t="shared" si="183"/>
        <v>593.83499546690848</v>
      </c>
      <c r="D302" s="57">
        <f t="shared" si="183"/>
        <v>620.76271186440681</v>
      </c>
      <c r="E302" s="57">
        <f t="shared" si="183"/>
        <v>509.31232091690549</v>
      </c>
      <c r="F302" s="128">
        <f t="shared" si="183"/>
        <v>411.13653699466056</v>
      </c>
      <c r="G302" s="128">
        <f t="shared" si="183"/>
        <v>366.84996072270229</v>
      </c>
      <c r="H302" s="128">
        <f t="shared" si="183"/>
        <v>402.15205695342638</v>
      </c>
      <c r="I302" s="128">
        <f t="shared" si="183"/>
        <v>697.80532389019174</v>
      </c>
      <c r="J302" s="128">
        <f t="shared" si="183"/>
        <v>926.98722240583356</v>
      </c>
      <c r="K302" s="57">
        <f t="shared" si="183"/>
        <v>862.88525165069359</v>
      </c>
      <c r="L302" s="57">
        <f t="shared" si="183"/>
        <v>899.94271572070932</v>
      </c>
      <c r="M302" s="57">
        <f t="shared" si="183"/>
        <v>890.43563707828355</v>
      </c>
      <c r="N302" s="57">
        <f t="shared" si="183"/>
        <v>843.55400462136481</v>
      </c>
      <c r="O302" s="57">
        <f t="shared" si="183"/>
        <v>959.58896122159194</v>
      </c>
      <c r="P302" s="57">
        <f t="shared" si="183"/>
        <v>1120.4776902047929</v>
      </c>
      <c r="Q302" s="57">
        <f t="shared" si="183"/>
        <v>1186.9414587332053</v>
      </c>
      <c r="R302" s="57">
        <f t="shared" si="183"/>
        <v>975.30251393876858</v>
      </c>
      <c r="S302" s="57">
        <f t="shared" si="183"/>
        <v>1063.1135247961161</v>
      </c>
      <c r="T302" s="57">
        <f t="shared" si="183"/>
        <v>1173.3188338257119</v>
      </c>
      <c r="U302" s="57">
        <f t="shared" si="183"/>
        <v>1289.8638471307481</v>
      </c>
      <c r="V302" s="57">
        <f t="shared" si="183"/>
        <v>1319.577966799676</v>
      </c>
      <c r="W302" s="57">
        <f t="shared" si="183"/>
        <v>1193.4028496016717</v>
      </c>
      <c r="X302" s="58">
        <f t="shared" si="183"/>
        <v>816.51616254419901</v>
      </c>
      <c r="Y302" s="58">
        <f t="shared" si="183"/>
        <v>1115.7652493944677</v>
      </c>
      <c r="Z302" s="57">
        <f t="shared" si="183"/>
        <v>1045.2174319867131</v>
      </c>
      <c r="AA302" s="57">
        <f t="shared" si="183"/>
        <v>975.79490117444857</v>
      </c>
      <c r="AB302" s="57">
        <v>1120.948858923306</v>
      </c>
      <c r="AC302" s="57">
        <v>1087.8437134278611</v>
      </c>
      <c r="AD302" s="57">
        <v>1090.3048982998698</v>
      </c>
      <c r="AE302" s="57">
        <f>AE226</f>
        <v>871.82526244497126</v>
      </c>
      <c r="AF302" s="57">
        <v>1089.2397559667586</v>
      </c>
      <c r="AG302" s="57">
        <v>1100.6084948296827</v>
      </c>
      <c r="AH302" s="57">
        <v>916.50658266777305</v>
      </c>
      <c r="AI302" s="57">
        <v>916.50658266777305</v>
      </c>
      <c r="AJ302" s="58">
        <f>AJ226</f>
        <v>915.41744505703139</v>
      </c>
      <c r="AK302" s="58">
        <v>1049.6352991111269</v>
      </c>
      <c r="AL302" s="58">
        <v>1090.2418492099903</v>
      </c>
      <c r="AM302" s="58">
        <v>1031.5922427719086</v>
      </c>
      <c r="AN302" s="58">
        <v>1031.5922427719086</v>
      </c>
      <c r="AO302" s="58">
        <f>AO226</f>
        <v>1111.7318435754189</v>
      </c>
      <c r="AP302" s="58">
        <v>951.19424480759835</v>
      </c>
      <c r="AQ302" s="58">
        <v>955.61348502640396</v>
      </c>
      <c r="AR302" s="58">
        <v>1038.9400674838018</v>
      </c>
      <c r="AS302" s="58">
        <f>AS226</f>
        <v>1036.4815215042147</v>
      </c>
      <c r="AT302" s="58">
        <v>1208.7674701309852</v>
      </c>
      <c r="AU302" s="58">
        <v>1211.8506095765745</v>
      </c>
      <c r="AV302" s="58">
        <v>1141.0112013207131</v>
      </c>
      <c r="AW302" s="58">
        <v>1141.0112013207131</v>
      </c>
      <c r="AX302" s="58">
        <f>AX226</f>
        <v>998.89627461679652</v>
      </c>
      <c r="AY302" s="58"/>
      <c r="AZ302" s="58">
        <v>1180.1961365622203</v>
      </c>
      <c r="BA302" s="58">
        <v>1180.1961365622203</v>
      </c>
      <c r="BB302" s="58">
        <v>1226.7143520276366</v>
      </c>
      <c r="BC302" s="58">
        <v>1226.7143520276366</v>
      </c>
      <c r="BD302" s="58">
        <v>960.70574289304056</v>
      </c>
      <c r="BE302" s="58">
        <v>960.70574289304056</v>
      </c>
      <c r="BF302" s="58">
        <f>BF226</f>
        <v>1109.7927351075773</v>
      </c>
      <c r="BG302" s="58">
        <v>984.78897286971926</v>
      </c>
      <c r="BH302" s="58">
        <v>918.78897286971926</v>
      </c>
      <c r="BI302" s="58">
        <v>1162.5</v>
      </c>
      <c r="BJ302" s="58">
        <v>1162.5</v>
      </c>
      <c r="BK302" s="58">
        <v>1171.6830534834301</v>
      </c>
      <c r="BL302" s="58">
        <v>1171.6830534834301</v>
      </c>
      <c r="BM302" s="58">
        <v>1171.6830534834301</v>
      </c>
      <c r="BN302" s="58">
        <v>1171.6830534834301</v>
      </c>
      <c r="BO302" s="58">
        <f>BO226</f>
        <v>1175.0648615850828</v>
      </c>
      <c r="BP302" s="58">
        <v>1133.3726230167013</v>
      </c>
      <c r="BQ302" s="58">
        <v>1026.2621116493524</v>
      </c>
      <c r="BR302" s="58">
        <v>1026.2621116493524</v>
      </c>
      <c r="BS302" s="58">
        <v>1026.2621116493524</v>
      </c>
      <c r="BT302" s="58">
        <v>1041.3636957661502</v>
      </c>
      <c r="BU302" s="58">
        <v>1041.3636957661502</v>
      </c>
      <c r="BV302" s="58">
        <v>1041.3636957661502</v>
      </c>
      <c r="BW302" s="58">
        <v>1073.2705598256834</v>
      </c>
      <c r="BX302" s="58">
        <v>1073.2705598256834</v>
      </c>
      <c r="BY302" s="58">
        <v>1073.2705598256834</v>
      </c>
      <c r="BZ302" s="57">
        <v>1096.5705582589026</v>
      </c>
      <c r="CA302" s="58">
        <f>CA226</f>
        <v>1138.15189859001</v>
      </c>
      <c r="CB302" s="58">
        <v>1303.3186811793412</v>
      </c>
      <c r="CC302" s="58">
        <v>1303.3186811793412</v>
      </c>
      <c r="CD302" s="58">
        <v>1303.3186811793412</v>
      </c>
      <c r="CE302" s="58">
        <v>1303.3186811793412</v>
      </c>
      <c r="CF302" s="58">
        <v>1303.3186811793412</v>
      </c>
      <c r="CG302" s="58">
        <v>1303.3186811793412</v>
      </c>
      <c r="CH302" s="58">
        <v>1515.9255986809519</v>
      </c>
      <c r="CI302" s="58">
        <v>1515.9255986809519</v>
      </c>
      <c r="CJ302" s="57">
        <v>1529.7970459007256</v>
      </c>
      <c r="CK302" s="57">
        <v>1529.7970459007256</v>
      </c>
      <c r="CL302" s="58">
        <f>CL226</f>
        <v>1113.036135457007</v>
      </c>
      <c r="CM302" s="58">
        <v>1603.6086740991632</v>
      </c>
      <c r="CN302" s="58">
        <v>1999.6835301162755</v>
      </c>
      <c r="CO302" s="58">
        <v>1999.6835301162755</v>
      </c>
      <c r="CP302" s="58">
        <v>2276.1225730556807</v>
      </c>
      <c r="CQ302" s="58">
        <v>2316.5453280556144</v>
      </c>
      <c r="CR302" s="58">
        <v>2356.968083055549</v>
      </c>
      <c r="CS302" s="58">
        <v>2338.7844719075188</v>
      </c>
      <c r="CT302" s="58">
        <v>2379.2072269074533</v>
      </c>
      <c r="CU302" s="58">
        <v>2419.6299819073879</v>
      </c>
      <c r="CV302" s="58">
        <v>1915.9872592469712</v>
      </c>
      <c r="CW302" s="58">
        <v>1949.102531087462</v>
      </c>
      <c r="CX302" s="58">
        <v>1915.9872592469712</v>
      </c>
      <c r="CY302" s="58">
        <v>1949.102531087462</v>
      </c>
      <c r="CZ302" s="58">
        <v>1982.2178029279526</v>
      </c>
      <c r="DA302" s="58">
        <f t="shared" ref="DA302" si="184">DA226</f>
        <v>1165.715064050421</v>
      </c>
      <c r="DB302" s="57">
        <v>972.97706331255688</v>
      </c>
      <c r="DC302" s="57">
        <v>980.99975296211448</v>
      </c>
      <c r="DD302" s="57">
        <v>980.99975296211448</v>
      </c>
      <c r="DE302" s="57">
        <v>985.33620092671322</v>
      </c>
      <c r="DF302" s="57">
        <v>993.38400610392853</v>
      </c>
      <c r="DG302" s="57">
        <v>1001.4318112811437</v>
      </c>
      <c r="DH302" s="57">
        <v>931.53880584946012</v>
      </c>
      <c r="DI302" s="57">
        <v>939.2692320356299</v>
      </c>
      <c r="DJ302" s="57">
        <v>946.99965822179979</v>
      </c>
      <c r="DK302" s="57">
        <v>1290.8514088189359</v>
      </c>
      <c r="DL302" s="57">
        <v>1290.8514088189359</v>
      </c>
      <c r="DM302" s="57">
        <v>947.24469900124757</v>
      </c>
      <c r="DN302" s="59">
        <f t="shared" ref="DN302" si="185">DN226</f>
        <v>1300.9404199594496</v>
      </c>
      <c r="DO302" s="57">
        <v>947.24469900124757</v>
      </c>
      <c r="DP302" s="57">
        <v>1272.6453384756544</v>
      </c>
      <c r="DQ302" s="57">
        <v>1276.8138474024981</v>
      </c>
      <c r="DR302" s="57">
        <v>1280.9823563293419</v>
      </c>
      <c r="DS302" s="57">
        <v>1273.5099704863244</v>
      </c>
      <c r="DT302" s="57">
        <v>1277.7110161660137</v>
      </c>
      <c r="DU302" s="57">
        <v>1273.867423169926</v>
      </c>
      <c r="DV302" s="60">
        <f>DV226</f>
        <v>1392.0750347643968</v>
      </c>
      <c r="DW302" s="61">
        <f>DW226</f>
        <v>1396.7154510791036</v>
      </c>
      <c r="DX302" s="62">
        <f>DX226</f>
        <v>1401.3558673938101</v>
      </c>
      <c r="DZ302" s="57">
        <f>DZ226</f>
        <v>1484.6444177202382</v>
      </c>
      <c r="EC302" s="57">
        <f>EC226</f>
        <v>1513.9077839626987</v>
      </c>
      <c r="EF302" s="57">
        <f>EF226</f>
        <v>1522.574618407795</v>
      </c>
      <c r="EI302" s="57">
        <f>EI226</f>
        <v>1522.2356485497212</v>
      </c>
      <c r="EL302" s="57">
        <f>EL226</f>
        <v>1527.2679755720937</v>
      </c>
      <c r="EO302" s="57">
        <f>EO226</f>
        <v>1527.2679755720937</v>
      </c>
    </row>
    <row r="303" spans="1:145" ht="15.5" x14ac:dyDescent="0.35">
      <c r="A303" s="56" t="s">
        <v>182</v>
      </c>
      <c r="B303" s="57">
        <f t="shared" ref="B303:AE303" si="186">B210</f>
        <v>239.29815828770529</v>
      </c>
      <c r="C303" s="57">
        <f t="shared" si="186"/>
        <v>281.86112942210502</v>
      </c>
      <c r="D303" s="57">
        <f t="shared" si="186"/>
        <v>280.74324324324323</v>
      </c>
      <c r="E303" s="57">
        <f t="shared" si="186"/>
        <v>228.5333333333333</v>
      </c>
      <c r="F303" s="57">
        <f t="shared" si="186"/>
        <v>225</v>
      </c>
      <c r="G303" s="57">
        <f t="shared" si="186"/>
        <v>230.2</v>
      </c>
      <c r="H303" s="57">
        <f t="shared" si="186"/>
        <v>248.94822318700756</v>
      </c>
      <c r="I303" s="57">
        <f t="shared" si="186"/>
        <v>517.83200964819389</v>
      </c>
      <c r="J303" s="57">
        <f t="shared" si="186"/>
        <v>703.466957004047</v>
      </c>
      <c r="K303" s="57">
        <f t="shared" si="186"/>
        <v>632.88376976462075</v>
      </c>
      <c r="L303" s="57">
        <f t="shared" si="186"/>
        <v>555.21568488238267</v>
      </c>
      <c r="M303" s="57">
        <f t="shared" si="186"/>
        <v>416.13804185898846</v>
      </c>
      <c r="N303" s="57">
        <f t="shared" si="186"/>
        <v>372.55967908086222</v>
      </c>
      <c r="O303" s="57">
        <f t="shared" si="186"/>
        <v>428.3526711324298</v>
      </c>
      <c r="P303" s="57">
        <f t="shared" si="186"/>
        <v>420.98625959311539</v>
      </c>
      <c r="Q303" s="57">
        <f t="shared" si="186"/>
        <v>441.61841956352197</v>
      </c>
      <c r="R303" s="57">
        <f t="shared" si="186"/>
        <v>462.54986570484033</v>
      </c>
      <c r="S303" s="57">
        <f t="shared" si="186"/>
        <v>528.8887108373832</v>
      </c>
      <c r="T303" s="57">
        <f t="shared" si="186"/>
        <v>569.94307386872924</v>
      </c>
      <c r="U303" s="57">
        <f t="shared" si="186"/>
        <v>787.44230672211665</v>
      </c>
      <c r="V303" s="57">
        <f t="shared" si="186"/>
        <v>745.98918975313768</v>
      </c>
      <c r="W303" s="57">
        <f t="shared" si="186"/>
        <v>846.8194834850276</v>
      </c>
      <c r="X303" s="57">
        <f t="shared" si="186"/>
        <v>657.86939944920175</v>
      </c>
      <c r="Y303" s="57">
        <f t="shared" si="186"/>
        <v>1121.324667610395</v>
      </c>
      <c r="Z303" s="57">
        <f t="shared" si="186"/>
        <v>1351.8393278379351</v>
      </c>
      <c r="AA303" s="57">
        <f t="shared" si="186"/>
        <v>1022.1563070518508</v>
      </c>
      <c r="AB303" s="57" t="e">
        <f t="shared" si="186"/>
        <v>#REF!</v>
      </c>
      <c r="AC303" s="57" t="e">
        <f t="shared" si="186"/>
        <v>#REF!</v>
      </c>
      <c r="AD303" s="57" t="e">
        <f t="shared" si="186"/>
        <v>#REF!</v>
      </c>
      <c r="AE303" s="57">
        <f t="shared" si="186"/>
        <v>818.8170776841298</v>
      </c>
      <c r="AF303" s="57">
        <v>1071.4726739238961</v>
      </c>
      <c r="AG303" s="57">
        <v>822.83373069242373</v>
      </c>
      <c r="AH303" s="57">
        <v>758.04200429445939</v>
      </c>
      <c r="AI303" s="57">
        <v>758.04200429445939</v>
      </c>
      <c r="AJ303" s="58">
        <f>AJ210</f>
        <v>737.1685250209365</v>
      </c>
      <c r="AK303" s="58">
        <v>778.36920039934523</v>
      </c>
      <c r="AL303" s="58">
        <v>870.09185094214502</v>
      </c>
      <c r="AM303" s="58">
        <v>748.62586167510437</v>
      </c>
      <c r="AN303" s="58">
        <v>748.62586167510437</v>
      </c>
      <c r="AO303" s="58">
        <f>AO210</f>
        <v>804.50276120278795</v>
      </c>
      <c r="AP303" s="58">
        <v>691.67517143893326</v>
      </c>
      <c r="AQ303" s="58">
        <v>560.67193483566825</v>
      </c>
      <c r="AR303" s="58">
        <v>663.65981067890846</v>
      </c>
      <c r="AS303" s="58">
        <f>AS210</f>
        <v>763.85875976128648</v>
      </c>
      <c r="AT303" s="58">
        <v>1155.7606775333593</v>
      </c>
      <c r="AU303" s="58">
        <v>978.03269856294253</v>
      </c>
      <c r="AV303" s="58">
        <v>860.21212531359583</v>
      </c>
      <c r="AW303" s="58">
        <v>860.21212531359583</v>
      </c>
      <c r="AX303" s="58">
        <f>AX210</f>
        <v>930.28310532719388</v>
      </c>
      <c r="AY303" s="58"/>
      <c r="AZ303" s="58">
        <v>692.23837580585598</v>
      </c>
      <c r="BA303" s="58">
        <v>692.23837580585598</v>
      </c>
      <c r="BB303" s="58">
        <v>668.29638208937172</v>
      </c>
      <c r="BC303" s="58">
        <v>668.29638208937172</v>
      </c>
      <c r="BD303" s="58">
        <v>641.61442231090882</v>
      </c>
      <c r="BE303" s="58">
        <v>641.61442231090882</v>
      </c>
      <c r="BF303" s="58">
        <f>BF210</f>
        <v>799.94974865137635</v>
      </c>
      <c r="BG303" s="58">
        <v>608.05887957901882</v>
      </c>
      <c r="BH303" s="58">
        <v>608.05887957901882</v>
      </c>
      <c r="BI303" s="58">
        <v>683.46021510570768</v>
      </c>
      <c r="BJ303" s="58">
        <v>683.46021510570768</v>
      </c>
      <c r="BK303" s="58">
        <v>861.37145172436203</v>
      </c>
      <c r="BL303" s="58">
        <v>861.37145172436203</v>
      </c>
      <c r="BM303" s="58">
        <v>862.26822109353657</v>
      </c>
      <c r="BN303" s="58">
        <v>862.26822109353657</v>
      </c>
      <c r="BO303" s="58">
        <f>BO210</f>
        <v>793.8591205676853</v>
      </c>
      <c r="BP303" s="58">
        <v>910.05981064697175</v>
      </c>
      <c r="BQ303" s="58">
        <v>619.99234917943818</v>
      </c>
      <c r="BR303" s="58">
        <v>736.12403589214387</v>
      </c>
      <c r="BS303" s="58">
        <v>736.12403589214387</v>
      </c>
      <c r="BT303" s="58">
        <v>729.31373168672462</v>
      </c>
      <c r="BU303" s="58">
        <v>729.31373168672462</v>
      </c>
      <c r="BV303" s="58">
        <v>723.86124242904668</v>
      </c>
      <c r="BW303" s="58">
        <v>829.12011602910627</v>
      </c>
      <c r="BX303" s="58">
        <v>829.12011602910627</v>
      </c>
      <c r="BY303" s="58">
        <v>818.50087824815216</v>
      </c>
      <c r="BZ303" s="57">
        <v>890.00118939238746</v>
      </c>
      <c r="CA303" s="58">
        <f>CA210</f>
        <v>837.27382220603715</v>
      </c>
      <c r="CB303" s="58">
        <v>1063.890339447438</v>
      </c>
      <c r="CC303" s="58">
        <v>1063.890339447438</v>
      </c>
      <c r="CD303" s="58">
        <v>1035.2259143163187</v>
      </c>
      <c r="CE303" s="58">
        <v>1018.9009618246442</v>
      </c>
      <c r="CF303" s="58">
        <v>1018.9009618246442</v>
      </c>
      <c r="CG303" s="58">
        <v>1018.9009618246442</v>
      </c>
      <c r="CH303" s="58">
        <v>986.36587121850505</v>
      </c>
      <c r="CI303" s="58">
        <v>986.36587121850505</v>
      </c>
      <c r="CJ303" s="57">
        <v>968.16124698012084</v>
      </c>
      <c r="CK303" s="57">
        <v>968.16124698012084</v>
      </c>
      <c r="CL303" s="58">
        <f>CL210</f>
        <v>902.33191674869147</v>
      </c>
      <c r="CM303" s="58">
        <v>909.94577869993088</v>
      </c>
      <c r="CN303" s="58">
        <v>967.18040325224501</v>
      </c>
      <c r="CO303" s="58">
        <v>967.18040325224501</v>
      </c>
      <c r="CP303" s="58">
        <v>1027.223354951291</v>
      </c>
      <c r="CQ303" s="58">
        <v>1042.733968478746</v>
      </c>
      <c r="CR303" s="58">
        <v>1060.9292436704059</v>
      </c>
      <c r="CS303" s="58">
        <v>1061.6362582675079</v>
      </c>
      <c r="CT303" s="58">
        <v>1079.4820539962816</v>
      </c>
      <c r="CU303" s="58">
        <v>1097.2008156992181</v>
      </c>
      <c r="CV303" s="58">
        <v>988.07815325905869</v>
      </c>
      <c r="CW303" s="58">
        <v>1001.1644060284144</v>
      </c>
      <c r="CX303" s="58">
        <v>889.24001521061882</v>
      </c>
      <c r="CY303" s="58">
        <v>872.37888276435649</v>
      </c>
      <c r="CZ303" s="58">
        <v>885.90462800486557</v>
      </c>
      <c r="DA303" s="58">
        <f t="shared" ref="DA303" si="187">DA210</f>
        <v>933.36539815751587</v>
      </c>
      <c r="DB303" s="57">
        <v>818.70369142151549</v>
      </c>
      <c r="DC303" s="57">
        <v>826.23786466825004</v>
      </c>
      <c r="DD303" s="57">
        <v>826.47604369701378</v>
      </c>
      <c r="DE303" s="57">
        <v>789.96853104533989</v>
      </c>
      <c r="DF303" s="57">
        <v>796.0352251296124</v>
      </c>
      <c r="DG303" s="57">
        <v>803.76957146507959</v>
      </c>
      <c r="DH303" s="57">
        <v>744.34070735889577</v>
      </c>
      <c r="DI303" s="57">
        <v>748.84446864681399</v>
      </c>
      <c r="DJ303" s="57">
        <v>756.30222336144152</v>
      </c>
      <c r="DK303" s="57">
        <v>765.00366279472883</v>
      </c>
      <c r="DL303" s="57">
        <v>764.15890269044803</v>
      </c>
      <c r="DM303" s="57">
        <v>756.49792024971566</v>
      </c>
      <c r="DN303" s="59">
        <f t="shared" ref="DN303" si="188">DN210</f>
        <v>754.93808134977542</v>
      </c>
      <c r="DO303" s="57">
        <v>756.49792024971566</v>
      </c>
      <c r="DP303" s="57">
        <v>994.62360046473907</v>
      </c>
      <c r="DQ303" s="57">
        <v>997.88145811921549</v>
      </c>
      <c r="DR303" s="57">
        <v>1001.1393157736919</v>
      </c>
      <c r="DS303" s="57">
        <v>962.61655865802413</v>
      </c>
      <c r="DT303" s="57">
        <v>963.45123986181284</v>
      </c>
      <c r="DU303" s="57">
        <v>959.48368385426659</v>
      </c>
      <c r="DV303" s="60">
        <f>DV210</f>
        <v>1040.7253684091656</v>
      </c>
      <c r="DW303" s="61">
        <f>DW210</f>
        <v>1041.7769833258474</v>
      </c>
      <c r="DX303" s="62">
        <f>DX210</f>
        <v>1045.0107337761442</v>
      </c>
      <c r="DZ303" s="57">
        <f>DZ210</f>
        <v>1081.737021421354</v>
      </c>
      <c r="EC303" s="57">
        <f>EC210</f>
        <v>1051.4264748927737</v>
      </c>
      <c r="EF303" s="57">
        <f>EF210</f>
        <v>1040.4385643165335</v>
      </c>
      <c r="EI303" s="57">
        <f>EI210</f>
        <v>1029.348185012007</v>
      </c>
      <c r="EL303" s="57">
        <f>EL210</f>
        <v>1018.4052702775366</v>
      </c>
      <c r="EO303" s="57">
        <f>EO210</f>
        <v>1017.6643816440506</v>
      </c>
    </row>
    <row r="304" spans="1:145" ht="15.5" x14ac:dyDescent="0.35">
      <c r="A304" s="56" t="s">
        <v>183</v>
      </c>
      <c r="B304" s="57">
        <f t="shared" ref="B304:AA305" si="189">B227</f>
        <v>166.43929058663031</v>
      </c>
      <c r="C304" s="57">
        <f t="shared" si="189"/>
        <v>198.41269841269843</v>
      </c>
      <c r="D304" s="57">
        <f t="shared" si="189"/>
        <v>142.97319252640131</v>
      </c>
      <c r="E304" s="57">
        <f t="shared" si="189"/>
        <v>116.55031995346131</v>
      </c>
      <c r="F304" s="128">
        <f t="shared" si="189"/>
        <v>119.27177534507376</v>
      </c>
      <c r="G304" s="128">
        <f t="shared" si="189"/>
        <v>113.84615384615383</v>
      </c>
      <c r="H304" s="128">
        <f t="shared" si="189"/>
        <v>147.2027972027972</v>
      </c>
      <c r="I304" s="128">
        <f t="shared" si="189"/>
        <v>191.81102362204723</v>
      </c>
      <c r="J304" s="128">
        <f t="shared" si="189"/>
        <v>200.73992376457772</v>
      </c>
      <c r="K304" s="57">
        <f t="shared" si="189"/>
        <v>193.09731877964808</v>
      </c>
      <c r="L304" s="57">
        <f t="shared" si="189"/>
        <v>174.18572741392475</v>
      </c>
      <c r="M304" s="57">
        <f t="shared" si="189"/>
        <v>145.86499521575868</v>
      </c>
      <c r="N304" s="57">
        <f t="shared" si="189"/>
        <v>137.78472734513954</v>
      </c>
      <c r="O304" s="57">
        <f t="shared" si="189"/>
        <v>141.48423854984486</v>
      </c>
      <c r="P304" s="57">
        <f t="shared" si="189"/>
        <v>133.39525072608637</v>
      </c>
      <c r="Q304" s="57">
        <f t="shared" si="189"/>
        <v>134.65765146049696</v>
      </c>
      <c r="R304" s="57">
        <f t="shared" si="189"/>
        <v>131.54634213199711</v>
      </c>
      <c r="S304" s="57">
        <f t="shared" si="189"/>
        <v>133.75945203621444</v>
      </c>
      <c r="T304" s="57">
        <f t="shared" si="189"/>
        <v>135.35148818829416</v>
      </c>
      <c r="U304" s="57">
        <f t="shared" si="189"/>
        <v>131.22649780808572</v>
      </c>
      <c r="V304" s="57">
        <f t="shared" si="189"/>
        <v>125.68702552299818</v>
      </c>
      <c r="W304" s="57">
        <f t="shared" si="189"/>
        <v>145.62238506341907</v>
      </c>
      <c r="X304" s="58">
        <f t="shared" si="189"/>
        <v>154.66439532366235</v>
      </c>
      <c r="Y304" s="58">
        <f t="shared" si="189"/>
        <v>169.02950049007578</v>
      </c>
      <c r="Z304" s="57">
        <f t="shared" si="189"/>
        <v>160.93424783131576</v>
      </c>
      <c r="AA304" s="57">
        <f t="shared" si="189"/>
        <v>175.70808253045203</v>
      </c>
      <c r="AB304" s="57">
        <v>161.56325885499814</v>
      </c>
      <c r="AC304" s="57">
        <v>156.79178766027266</v>
      </c>
      <c r="AD304" s="57">
        <v>157.15052021154</v>
      </c>
      <c r="AE304" s="57">
        <f>AE227</f>
        <v>156.89144784379596</v>
      </c>
      <c r="AF304" s="57">
        <v>143.36693273449785</v>
      </c>
      <c r="AG304" s="57">
        <v>144.86329862723034</v>
      </c>
      <c r="AH304" s="57">
        <v>144.89961493938893</v>
      </c>
      <c r="AI304" s="57">
        <v>144.89961493938893</v>
      </c>
      <c r="AJ304" s="58">
        <f>AJ227</f>
        <v>149.23024650971055</v>
      </c>
      <c r="AK304" s="58">
        <v>157.78728196649769</v>
      </c>
      <c r="AL304" s="58">
        <v>167.21721662957978</v>
      </c>
      <c r="AM304" s="58">
        <v>170.142687305089</v>
      </c>
      <c r="AN304" s="58">
        <v>170.142687305089</v>
      </c>
      <c r="AO304" s="58">
        <f>AO227</f>
        <v>131.62054220353096</v>
      </c>
      <c r="AP304" s="58">
        <v>167.16102824447907</v>
      </c>
      <c r="AQ304" s="58">
        <v>162.37377501927301</v>
      </c>
      <c r="AR304" s="58">
        <v>161.60588359864823</v>
      </c>
      <c r="AS304" s="58">
        <f>AS227</f>
        <v>131.49264855342503</v>
      </c>
      <c r="AT304" s="58">
        <v>169.82665555933926</v>
      </c>
      <c r="AU304" s="58">
        <v>132.18406835439816</v>
      </c>
      <c r="AV304" s="58">
        <v>122.79603662193917</v>
      </c>
      <c r="AW304" s="58">
        <v>122.79603662193917</v>
      </c>
      <c r="AX304" s="58">
        <f>AX227</f>
        <v>132.07</v>
      </c>
      <c r="AY304" s="58"/>
      <c r="AZ304" s="58">
        <v>120.80038398453426</v>
      </c>
      <c r="BA304" s="58">
        <v>120.80038398453426</v>
      </c>
      <c r="BB304" s="58">
        <v>115.59749373524376</v>
      </c>
      <c r="BC304" s="58">
        <v>115.59749373524376</v>
      </c>
      <c r="BD304" s="58">
        <v>90.507198589000453</v>
      </c>
      <c r="BE304" s="58">
        <v>90.507198589000453</v>
      </c>
      <c r="BF304" s="58">
        <f>BF227</f>
        <v>157.38</v>
      </c>
      <c r="BG304" s="58">
        <v>93.023952277370952</v>
      </c>
      <c r="BH304" s="58">
        <v>93.023952277370952</v>
      </c>
      <c r="BI304" s="58">
        <v>132.16999999999999</v>
      </c>
      <c r="BJ304" s="58">
        <v>132.16999999999999</v>
      </c>
      <c r="BK304" s="58">
        <v>131.63790712312701</v>
      </c>
      <c r="BL304" s="58">
        <v>131.63790712312701</v>
      </c>
      <c r="BM304" s="58">
        <v>131.63790712312701</v>
      </c>
      <c r="BN304" s="58">
        <v>131.63790712312701</v>
      </c>
      <c r="BO304" s="58">
        <f>BO227</f>
        <v>131.79821877872038</v>
      </c>
      <c r="BP304" s="58">
        <v>133.30750664501872</v>
      </c>
      <c r="BQ304" s="58">
        <v>131.09167826271499</v>
      </c>
      <c r="BR304" s="58">
        <v>131.09167826271499</v>
      </c>
      <c r="BS304" s="58">
        <v>131.09167826271499</v>
      </c>
      <c r="BT304" s="58">
        <v>131.38647274062006</v>
      </c>
      <c r="BU304" s="58">
        <v>131.38647274062006</v>
      </c>
      <c r="BV304" s="58">
        <v>131.38647274062006</v>
      </c>
      <c r="BW304" s="58">
        <v>128.09618151583942</v>
      </c>
      <c r="BX304" s="58">
        <v>128.09618151583942</v>
      </c>
      <c r="BY304" s="58">
        <v>128.09618151583942</v>
      </c>
      <c r="BZ304" s="57">
        <v>130.648</v>
      </c>
      <c r="CA304" s="58">
        <f>CA227</f>
        <v>130.69432883311799</v>
      </c>
      <c r="CB304" s="58">
        <v>121.48354259375651</v>
      </c>
      <c r="CC304" s="58">
        <v>121.48354259375651</v>
      </c>
      <c r="CD304" s="58">
        <v>121.48354259375651</v>
      </c>
      <c r="CE304" s="58">
        <v>121.48354259375651</v>
      </c>
      <c r="CF304" s="58">
        <v>121.48354259375651</v>
      </c>
      <c r="CG304" s="58">
        <v>121.48354259375651</v>
      </c>
      <c r="CH304" s="58">
        <v>122.81081850593826</v>
      </c>
      <c r="CI304" s="58">
        <v>122.81081850593826</v>
      </c>
      <c r="CJ304" s="57">
        <v>123.93459647261727</v>
      </c>
      <c r="CK304" s="57">
        <v>123.93459647261727</v>
      </c>
      <c r="CL304" s="58">
        <f>CL227</f>
        <v>138.49282296650719</v>
      </c>
      <c r="CM304" s="58">
        <v>121.64081033409265</v>
      </c>
      <c r="CN304" s="58">
        <v>128.33150648670633</v>
      </c>
      <c r="CO304" s="58">
        <v>128.33150648670633</v>
      </c>
      <c r="CP304" s="58">
        <v>126.09217493439058</v>
      </c>
      <c r="CQ304" s="58">
        <v>128.33150648670633</v>
      </c>
      <c r="CR304" s="58">
        <v>130.57083803902211</v>
      </c>
      <c r="CS304" s="58">
        <v>129.56350605042087</v>
      </c>
      <c r="CT304" s="58">
        <v>131.80283760273664</v>
      </c>
      <c r="CU304" s="58">
        <v>134.04216915505242</v>
      </c>
      <c r="CV304" s="58">
        <v>136.39163634848859</v>
      </c>
      <c r="CW304" s="58">
        <v>138.74898298148483</v>
      </c>
      <c r="CX304" s="58">
        <v>136.39163634848859</v>
      </c>
      <c r="CY304" s="58">
        <v>138.74898298148483</v>
      </c>
      <c r="CZ304" s="58">
        <v>141.1063296144811</v>
      </c>
      <c r="DA304" s="58">
        <f t="shared" ref="DA304:DA305" si="190">DA227</f>
        <v>140.77953256279753</v>
      </c>
      <c r="DB304" s="57">
        <v>136.29213143406292</v>
      </c>
      <c r="DC304" s="57">
        <v>137.41592922272773</v>
      </c>
      <c r="DD304" s="57">
        <v>137.41592922272773</v>
      </c>
      <c r="DE304" s="57">
        <v>137.40519430292755</v>
      </c>
      <c r="DF304" s="57">
        <v>138.52746123379578</v>
      </c>
      <c r="DG304" s="57">
        <v>139.649728164664</v>
      </c>
      <c r="DH304" s="57">
        <v>135.23642441546951</v>
      </c>
      <c r="DI304" s="57">
        <v>136.35869134633774</v>
      </c>
      <c r="DJ304" s="57">
        <v>137.48095827720599</v>
      </c>
      <c r="DK304" s="57">
        <v>152.84505041678597</v>
      </c>
      <c r="DL304" s="57">
        <v>152.84505041678597</v>
      </c>
      <c r="DM304" s="57">
        <v>137.51653214556273</v>
      </c>
      <c r="DN304" s="59">
        <f>DN227</f>
        <v>150.08286508535605</v>
      </c>
      <c r="DO304" s="57">
        <v>137.51653214556273</v>
      </c>
      <c r="DP304" s="57">
        <v>152.71020093176594</v>
      </c>
      <c r="DQ304" s="57">
        <v>153.21039828963052</v>
      </c>
      <c r="DR304" s="57">
        <v>153.71059564749507</v>
      </c>
      <c r="DS304" s="57">
        <v>148.88864755664872</v>
      </c>
      <c r="DT304" s="57">
        <v>149.37980037371997</v>
      </c>
      <c r="DU304" s="57">
        <v>148.93043807879644</v>
      </c>
      <c r="DV304" s="60">
        <f t="shared" ref="DV304:DX305" si="191">DV227</f>
        <v>147.34056785642377</v>
      </c>
      <c r="DW304" s="61">
        <f t="shared" si="191"/>
        <v>147.83172067349503</v>
      </c>
      <c r="DX304" s="62">
        <f t="shared" si="191"/>
        <v>148.32287349056628</v>
      </c>
      <c r="DZ304" s="57">
        <f>DZ227</f>
        <v>145.25072698627733</v>
      </c>
      <c r="EC304" s="57">
        <f>EC227</f>
        <v>142.71479486218769</v>
      </c>
      <c r="EF304" s="57">
        <f>EF227</f>
        <v>140.22313757149422</v>
      </c>
      <c r="EI304" s="57">
        <f>EI227</f>
        <v>137.77498211997769</v>
      </c>
      <c r="EL304" s="57">
        <f>EL227</f>
        <v>135.36956900912327</v>
      </c>
      <c r="EO304" s="57">
        <f>EO227</f>
        <v>134.336213520504</v>
      </c>
    </row>
    <row r="305" spans="1:145" ht="15.5" x14ac:dyDescent="0.35">
      <c r="A305" s="56" t="s">
        <v>184</v>
      </c>
      <c r="B305" s="57">
        <f t="shared" si="189"/>
        <v>36.084331483104492</v>
      </c>
      <c r="C305" s="57">
        <f t="shared" si="189"/>
        <v>45.931633510787336</v>
      </c>
      <c r="D305" s="57">
        <f t="shared" si="189"/>
        <v>49.313641704946058</v>
      </c>
      <c r="E305" s="57">
        <f t="shared" si="189"/>
        <v>47.456436943588066</v>
      </c>
      <c r="F305" s="128">
        <f t="shared" si="189"/>
        <v>43.718487394957982</v>
      </c>
      <c r="G305" s="128">
        <f t="shared" si="189"/>
        <v>44.274525241937624</v>
      </c>
      <c r="H305" s="128">
        <f t="shared" si="189"/>
        <v>46.418129394506551</v>
      </c>
      <c r="I305" s="128">
        <f t="shared" si="189"/>
        <v>83.9</v>
      </c>
      <c r="J305" s="128">
        <f t="shared" si="189"/>
        <v>77.668000000000006</v>
      </c>
      <c r="K305" s="57">
        <f t="shared" si="189"/>
        <v>73.900000000000006</v>
      </c>
      <c r="L305" s="57">
        <f t="shared" si="189"/>
        <v>82.5</v>
      </c>
      <c r="M305" s="57">
        <f t="shared" si="189"/>
        <v>83</v>
      </c>
      <c r="N305" s="57">
        <f t="shared" si="189"/>
        <v>88.7</v>
      </c>
      <c r="O305" s="57">
        <f t="shared" si="189"/>
        <v>95.308300000000003</v>
      </c>
      <c r="P305" s="57">
        <f t="shared" si="189"/>
        <v>91.742159503194074</v>
      </c>
      <c r="Q305" s="57">
        <f t="shared" si="189"/>
        <v>90.007447179630844</v>
      </c>
      <c r="R305" s="57">
        <f t="shared" si="189"/>
        <v>85.196035346901141</v>
      </c>
      <c r="S305" s="57">
        <f t="shared" si="189"/>
        <v>78.382269904009036</v>
      </c>
      <c r="T305" s="57">
        <f t="shared" si="189"/>
        <v>85.354622418763611</v>
      </c>
      <c r="U305" s="57">
        <f t="shared" si="189"/>
        <v>78.745406457792356</v>
      </c>
      <c r="V305" s="57">
        <f t="shared" si="189"/>
        <v>71.42841752118612</v>
      </c>
      <c r="W305" s="57">
        <f t="shared" si="189"/>
        <v>58.847841030767732</v>
      </c>
      <c r="X305" s="58">
        <f t="shared" si="189"/>
        <v>75.080950137034648</v>
      </c>
      <c r="Y305" s="58">
        <f t="shared" si="189"/>
        <v>85.762016559223412</v>
      </c>
      <c r="Z305" s="57">
        <f t="shared" si="189"/>
        <v>91.65477092967231</v>
      </c>
      <c r="AA305" s="57">
        <f t="shared" si="189"/>
        <v>93.218955709396383</v>
      </c>
      <c r="AB305" s="57">
        <v>102.42611396297326</v>
      </c>
      <c r="AC305" s="57">
        <v>102.42611396297326</v>
      </c>
      <c r="AD305" s="57">
        <v>102.42611396297326</v>
      </c>
      <c r="AE305" s="57">
        <f>AE228</f>
        <v>88.648950335776476</v>
      </c>
      <c r="AF305" s="57">
        <v>88.803138168313524</v>
      </c>
      <c r="AG305" s="57">
        <v>87.265960960305023</v>
      </c>
      <c r="AH305" s="57">
        <v>87.287837984431121</v>
      </c>
      <c r="AI305" s="57">
        <v>87.287837984431121</v>
      </c>
      <c r="AJ305" s="58">
        <f>AJ228</f>
        <v>89.896619705753267</v>
      </c>
      <c r="AK305" s="58">
        <v>97.822747701586735</v>
      </c>
      <c r="AL305" s="58">
        <v>103.66898643447138</v>
      </c>
      <c r="AM305" s="58">
        <v>105.48267874350501</v>
      </c>
      <c r="AN305" s="58">
        <v>105.48267874350501</v>
      </c>
      <c r="AO305" s="58">
        <f>AO228</f>
        <v>105.76361420552081</v>
      </c>
      <c r="AP305" s="58">
        <v>107.44995189237422</v>
      </c>
      <c r="AQ305" s="58">
        <v>73.332999999999998</v>
      </c>
      <c r="AR305" s="58">
        <v>63.033002309028774</v>
      </c>
      <c r="AS305" s="58">
        <f>AS228</f>
        <v>106.0403</v>
      </c>
      <c r="AT305" s="58">
        <v>67.373319511175481</v>
      </c>
      <c r="AU305" s="58">
        <v>93.903783200956283</v>
      </c>
      <c r="AV305" s="58">
        <v>88.844531983631768</v>
      </c>
      <c r="AW305" s="58">
        <v>88.844531983631768</v>
      </c>
      <c r="AX305" s="58">
        <f>AX228</f>
        <v>87.973199999999977</v>
      </c>
      <c r="AY305" s="58"/>
      <c r="AZ305" s="58">
        <v>85.600120789830143</v>
      </c>
      <c r="BA305" s="58">
        <v>85.600120789830143</v>
      </c>
      <c r="BB305" s="58">
        <v>83.944761150923824</v>
      </c>
      <c r="BC305" s="58">
        <v>83.944761150923824</v>
      </c>
      <c r="BD305" s="58">
        <v>89.852479949057795</v>
      </c>
      <c r="BE305" s="58">
        <v>89.852479949057795</v>
      </c>
      <c r="BF305" s="58">
        <f>BF228</f>
        <v>62.255400000000002</v>
      </c>
      <c r="BG305" s="58">
        <v>91.313216891657149</v>
      </c>
      <c r="BH305" s="58">
        <v>91.313216891657149</v>
      </c>
      <c r="BI305" s="58">
        <v>91.439479656408963</v>
      </c>
      <c r="BJ305" s="58">
        <v>91.439479656408963</v>
      </c>
      <c r="BK305" s="58">
        <v>166.2679</v>
      </c>
      <c r="BL305" s="58">
        <v>166.2679</v>
      </c>
      <c r="BM305" s="58">
        <v>166.2679</v>
      </c>
      <c r="BN305" s="58">
        <v>166.2679</v>
      </c>
      <c r="BO305" s="58">
        <f>BO228</f>
        <v>138.03800000000001</v>
      </c>
      <c r="BP305" s="58">
        <v>169.03970030057371</v>
      </c>
      <c r="BQ305" s="58">
        <v>169.03970030057371</v>
      </c>
      <c r="BR305" s="58">
        <v>163.35925549796784</v>
      </c>
      <c r="BS305" s="58">
        <v>163.35925549796784</v>
      </c>
      <c r="BT305" s="58">
        <v>163.35925549796784</v>
      </c>
      <c r="BU305" s="58">
        <v>163.35925549796784</v>
      </c>
      <c r="BV305" s="58">
        <v>159.68367224926357</v>
      </c>
      <c r="BW305" s="58">
        <v>173.60054917934755</v>
      </c>
      <c r="BX305" s="58">
        <v>173.60054917934755</v>
      </c>
      <c r="BY305" s="58">
        <v>167.66919708238652</v>
      </c>
      <c r="BZ305" s="57">
        <v>122.928014112133</v>
      </c>
      <c r="CA305" s="58">
        <f>CA228</f>
        <v>79.831999999999994</v>
      </c>
      <c r="CB305" s="58">
        <v>77.334976695041291</v>
      </c>
      <c r="CC305" s="58">
        <v>77.334976695041291</v>
      </c>
      <c r="CD305" s="58">
        <v>77.334976695041291</v>
      </c>
      <c r="CE305" s="58">
        <v>77.334976695041291</v>
      </c>
      <c r="CF305" s="58">
        <v>77.334976695041291</v>
      </c>
      <c r="CG305" s="58">
        <v>77.334976695041291</v>
      </c>
      <c r="CH305" s="58">
        <v>76.767095570783056</v>
      </c>
      <c r="CI305" s="58">
        <v>76.767095570783056</v>
      </c>
      <c r="CJ305" s="57">
        <v>77.46955136106196</v>
      </c>
      <c r="CK305" s="57">
        <v>77.46955136106196</v>
      </c>
      <c r="CL305" s="58">
        <f>CL228</f>
        <v>61.661999999999999</v>
      </c>
      <c r="CM305" s="58">
        <v>76.339714614638112</v>
      </c>
      <c r="CN305" s="58">
        <v>65.385323519021355</v>
      </c>
      <c r="CO305" s="58">
        <v>65.385323519021355</v>
      </c>
      <c r="CP305" s="58">
        <v>66.616565883490381</v>
      </c>
      <c r="CQ305" s="58">
        <v>67.799641502317968</v>
      </c>
      <c r="CR305" s="58">
        <v>68.982717121145569</v>
      </c>
      <c r="CS305" s="58">
        <v>68.450527095712829</v>
      </c>
      <c r="CT305" s="58">
        <v>69.633602714540444</v>
      </c>
      <c r="CU305" s="58">
        <v>70.816678333368046</v>
      </c>
      <c r="CV305" s="58">
        <v>77.488</v>
      </c>
      <c r="CW305" s="58">
        <v>77.488</v>
      </c>
      <c r="CX305" s="58">
        <v>77.488</v>
      </c>
      <c r="CY305" s="58">
        <v>77.488</v>
      </c>
      <c r="CZ305" s="58">
        <v>77.488</v>
      </c>
      <c r="DA305" s="58">
        <f t="shared" si="190"/>
        <v>77.14</v>
      </c>
      <c r="DB305" s="57">
        <v>78.331397922531366</v>
      </c>
      <c r="DC305" s="57">
        <v>79.054412028049953</v>
      </c>
      <c r="DD305" s="57">
        <v>79.623162176888926</v>
      </c>
      <c r="DE305" s="57">
        <v>79.156064135530599</v>
      </c>
      <c r="DF305" s="57">
        <v>79.802577053820599</v>
      </c>
      <c r="DG305" s="57">
        <v>80.449089972110585</v>
      </c>
      <c r="DH305" s="57">
        <v>79.706375976363162</v>
      </c>
      <c r="DI305" s="57">
        <v>80.367823735901752</v>
      </c>
      <c r="DJ305" s="57">
        <v>81.029271495440341</v>
      </c>
      <c r="DK305" s="57">
        <v>79.72734269548809</v>
      </c>
      <c r="DL305" s="57">
        <v>80.388790455026665</v>
      </c>
      <c r="DM305" s="57">
        <v>81.050238214565255</v>
      </c>
      <c r="DN305" s="59">
        <f>DN228</f>
        <v>81.069522033333328</v>
      </c>
      <c r="DO305" s="57">
        <v>81.050238214565255</v>
      </c>
      <c r="DP305" s="57">
        <v>87.658504656424228</v>
      </c>
      <c r="DQ305" s="57">
        <v>87.3732507203582</v>
      </c>
      <c r="DR305" s="57">
        <v>87.087996784292173</v>
      </c>
      <c r="DS305" s="57">
        <v>71.804325599999999</v>
      </c>
      <c r="DT305" s="57">
        <v>73.269720000000007</v>
      </c>
      <c r="DU305" s="57">
        <v>71.477900000000005</v>
      </c>
      <c r="DV305" s="60">
        <f t="shared" si="191"/>
        <v>72.907458000000005</v>
      </c>
      <c r="DW305" s="61">
        <f t="shared" si="191"/>
        <v>71.477900000000005</v>
      </c>
      <c r="DX305" s="62">
        <f t="shared" si="191"/>
        <v>72.907458000000005</v>
      </c>
      <c r="DZ305" s="57">
        <f>DZ228</f>
        <v>78.798962599608785</v>
      </c>
      <c r="EC305" s="57">
        <f>EC228</f>
        <v>80.888193674746432</v>
      </c>
      <c r="EF305" s="57">
        <f>EF228</f>
        <v>82.246092182257598</v>
      </c>
      <c r="EI305" s="57">
        <f>EI228</f>
        <v>82.414205136958302</v>
      </c>
      <c r="EL305" s="57">
        <f>EL228</f>
        <v>82.504143930822607</v>
      </c>
      <c r="EO305" s="57">
        <f>EO228</f>
        <v>82.504143930822607</v>
      </c>
    </row>
    <row r="306" spans="1:145" ht="15.5" x14ac:dyDescent="0.35">
      <c r="A306" s="56" t="s">
        <v>185</v>
      </c>
      <c r="B306" s="57">
        <f t="shared" ref="B306:AE306" si="192">B214</f>
        <v>5400</v>
      </c>
      <c r="C306" s="57">
        <f t="shared" si="192"/>
        <v>5400</v>
      </c>
      <c r="D306" s="57">
        <f t="shared" si="192"/>
        <v>5400</v>
      </c>
      <c r="E306" s="57">
        <f t="shared" si="192"/>
        <v>5400</v>
      </c>
      <c r="F306" s="57">
        <f t="shared" si="192"/>
        <v>5400</v>
      </c>
      <c r="G306" s="57">
        <f t="shared" si="192"/>
        <v>5400</v>
      </c>
      <c r="H306" s="57">
        <f t="shared" si="192"/>
        <v>5400</v>
      </c>
      <c r="I306" s="57">
        <f t="shared" si="192"/>
        <v>5400</v>
      </c>
      <c r="J306" s="57">
        <f t="shared" si="192"/>
        <v>5400</v>
      </c>
      <c r="K306" s="57">
        <f t="shared" si="192"/>
        <v>5400</v>
      </c>
      <c r="L306" s="57">
        <f t="shared" si="192"/>
        <v>5400</v>
      </c>
      <c r="M306" s="57">
        <f t="shared" si="192"/>
        <v>5400</v>
      </c>
      <c r="N306" s="57">
        <f t="shared" si="192"/>
        <v>5361.3</v>
      </c>
      <c r="O306" s="57">
        <f t="shared" si="192"/>
        <v>5019.2</v>
      </c>
      <c r="P306" s="57">
        <f t="shared" si="192"/>
        <v>5400</v>
      </c>
      <c r="Q306" s="57">
        <f t="shared" si="192"/>
        <v>5121.6000000000004</v>
      </c>
      <c r="R306" s="57" t="e">
        <f t="shared" si="192"/>
        <v>#VALUE!</v>
      </c>
      <c r="S306" s="57" t="e">
        <f t="shared" si="192"/>
        <v>#VALUE!</v>
      </c>
      <c r="T306" s="57" t="e">
        <f t="shared" si="192"/>
        <v>#VALUE!</v>
      </c>
      <c r="U306" s="57" t="e">
        <f t="shared" si="192"/>
        <v>#VALUE!</v>
      </c>
      <c r="V306" s="57" t="e">
        <f t="shared" si="192"/>
        <v>#VALUE!</v>
      </c>
      <c r="W306" s="57" t="e">
        <f t="shared" si="192"/>
        <v>#VALUE!</v>
      </c>
      <c r="X306" s="57" t="e">
        <f t="shared" si="192"/>
        <v>#VALUE!</v>
      </c>
      <c r="Y306" s="57" t="e">
        <f t="shared" si="192"/>
        <v>#VALUE!</v>
      </c>
      <c r="Z306" s="57" t="e">
        <f t="shared" si="192"/>
        <v>#VALUE!</v>
      </c>
      <c r="AA306" s="57">
        <f t="shared" si="192"/>
        <v>18700.833008780977</v>
      </c>
      <c r="AB306" s="57" t="e">
        <f t="shared" si="192"/>
        <v>#REF!</v>
      </c>
      <c r="AC306" s="57" t="e">
        <f t="shared" si="192"/>
        <v>#REF!</v>
      </c>
      <c r="AD306" s="57" t="e">
        <f t="shared" si="192"/>
        <v>#REF!</v>
      </c>
      <c r="AE306" s="57">
        <f t="shared" si="192"/>
        <v>15269.113522003767</v>
      </c>
      <c r="AF306" s="57">
        <v>7273.1196912169435</v>
      </c>
      <c r="AG306" s="57">
        <v>8540.4713916688015</v>
      </c>
      <c r="AH306" s="57">
        <v>8535.1504542481107</v>
      </c>
      <c r="AI306" s="57">
        <v>8535.1504542481107</v>
      </c>
      <c r="AJ306" s="58">
        <f>AJ214</f>
        <v>12307.158673468564</v>
      </c>
      <c r="AK306" s="58">
        <v>8796.2669502341087</v>
      </c>
      <c r="AL306" s="58">
        <v>9765.2610309064312</v>
      </c>
      <c r="AM306" s="58">
        <v>8373.5037347681191</v>
      </c>
      <c r="AN306" s="58">
        <v>8373.5037347681191</v>
      </c>
      <c r="AO306" s="58">
        <f>AO214</f>
        <v>17335.339933993342</v>
      </c>
      <c r="AP306" s="58">
        <v>7767.5005071694304</v>
      </c>
      <c r="AQ306" s="58">
        <v>7596.9106207892946</v>
      </c>
      <c r="AR306" s="58">
        <v>11154.506093874055</v>
      </c>
      <c r="AS306" s="58">
        <f>AS214</f>
        <v>22372.784710390777</v>
      </c>
      <c r="AT306" s="58">
        <v>11456.099455904703</v>
      </c>
      <c r="AU306" s="58">
        <v>11533.188633076319</v>
      </c>
      <c r="AV306" s="58">
        <v>10952.126088500321</v>
      </c>
      <c r="AW306" s="58">
        <v>10952.126088500321</v>
      </c>
      <c r="AX306" s="58">
        <f>AX214</f>
        <v>24206.019048588554</v>
      </c>
      <c r="AY306" s="58"/>
      <c r="AZ306" s="58">
        <v>16525.603108359119</v>
      </c>
      <c r="BA306" s="58">
        <v>16525.602856079688</v>
      </c>
      <c r="BB306" s="58">
        <v>16860.214557498293</v>
      </c>
      <c r="BC306" s="58">
        <v>16221.364437306102</v>
      </c>
      <c r="BD306" s="58">
        <v>17451.394094940642</v>
      </c>
      <c r="BE306" s="58">
        <v>16368.68626196552</v>
      </c>
      <c r="BF306" s="58">
        <f>BF214</f>
        <v>18561.881047800944</v>
      </c>
      <c r="BG306" s="58">
        <v>19754.556126105206</v>
      </c>
      <c r="BH306" s="58">
        <v>19799.666151631856</v>
      </c>
      <c r="BI306" s="58">
        <v>20057.611688404264</v>
      </c>
      <c r="BJ306" s="58">
        <v>20142.684434773335</v>
      </c>
      <c r="BK306" s="58">
        <v>20517.24866811261</v>
      </c>
      <c r="BL306" s="58">
        <v>20596.976232348938</v>
      </c>
      <c r="BM306" s="58">
        <v>20556.283244875929</v>
      </c>
      <c r="BN306" s="58">
        <v>20636.162492789572</v>
      </c>
      <c r="BO306" s="58">
        <f>BO214</f>
        <v>20623.989325702947</v>
      </c>
      <c r="BP306" s="58">
        <v>23285.300292656972</v>
      </c>
      <c r="BQ306" s="58">
        <v>21607.089950237383</v>
      </c>
      <c r="BR306" s="58">
        <v>24860.996037436485</v>
      </c>
      <c r="BS306" s="58">
        <v>25095.626626305329</v>
      </c>
      <c r="BT306" s="58">
        <v>25593.298219278648</v>
      </c>
      <c r="BU306" s="58">
        <v>24496.335175884011</v>
      </c>
      <c r="BV306" s="58">
        <v>22510.517115931161</v>
      </c>
      <c r="BW306" s="58">
        <v>27373.147780690815</v>
      </c>
      <c r="BX306" s="58">
        <v>27373.147780690815</v>
      </c>
      <c r="BY306" s="58">
        <v>25422.927842833004</v>
      </c>
      <c r="BZ306" s="57">
        <v>23224.996568068793</v>
      </c>
      <c r="CA306" s="58">
        <f>CA214</f>
        <v>24544.170825755267</v>
      </c>
      <c r="CB306" s="58">
        <v>23730.548353825252</v>
      </c>
      <c r="CC306" s="58">
        <v>23730.548353825252</v>
      </c>
      <c r="CD306" s="58">
        <v>23925.431198565526</v>
      </c>
      <c r="CE306" s="58">
        <v>19163.550257529761</v>
      </c>
      <c r="CF306" s="58">
        <v>19593.297579296359</v>
      </c>
      <c r="CG306" s="58">
        <v>19722.685658134571</v>
      </c>
      <c r="CH306" s="58">
        <v>18567.503025495345</v>
      </c>
      <c r="CI306" s="58">
        <v>18701.38703736449</v>
      </c>
      <c r="CJ306" s="57">
        <v>18737.40459483704</v>
      </c>
      <c r="CK306" s="57">
        <v>18872.513709709812</v>
      </c>
      <c r="CL306" s="58">
        <f>CL214</f>
        <v>25042.117308777717</v>
      </c>
      <c r="CM306" s="58">
        <v>18633.799212880855</v>
      </c>
      <c r="CN306" s="58">
        <v>19814.264238532385</v>
      </c>
      <c r="CO306" s="58">
        <v>19814.264238532385</v>
      </c>
      <c r="CP306" s="58">
        <v>19905.282192556049</v>
      </c>
      <c r="CQ306" s="58">
        <v>20545.895312636701</v>
      </c>
      <c r="CR306" s="58">
        <v>21215.594630700547</v>
      </c>
      <c r="CS306" s="58">
        <v>27372.390356380514</v>
      </c>
      <c r="CT306" s="58">
        <v>27097.37593121851</v>
      </c>
      <c r="CU306" s="58">
        <v>26742.18779950884</v>
      </c>
      <c r="CV306" s="58">
        <v>26477.808663582953</v>
      </c>
      <c r="CW306" s="58">
        <v>25893.202547875066</v>
      </c>
      <c r="CX306" s="58">
        <v>27029.247066800923</v>
      </c>
      <c r="CY306" s="58">
        <v>26399.678275652801</v>
      </c>
      <c r="CZ306" s="58">
        <v>25751.417729960525</v>
      </c>
      <c r="DA306" s="58">
        <f t="shared" ref="DA306" si="193">DA214</f>
        <v>25358.674067340482</v>
      </c>
      <c r="DB306" s="57">
        <v>28446.56344599733</v>
      </c>
      <c r="DC306" s="57">
        <v>28709.130783877932</v>
      </c>
      <c r="DD306" s="57">
        <v>28824.371842128596</v>
      </c>
      <c r="DE306" s="57">
        <v>26969.283760786875</v>
      </c>
      <c r="DF306" s="57">
        <v>27005.20067907542</v>
      </c>
      <c r="DG306" s="57">
        <v>27147.728714295448</v>
      </c>
      <c r="DH306" s="57">
        <v>28281.617966363236</v>
      </c>
      <c r="DI306" s="57">
        <v>27533.606226431362</v>
      </c>
      <c r="DJ306" s="57">
        <v>27539.325082467913</v>
      </c>
      <c r="DK306" s="57">
        <v>27502.27647677041</v>
      </c>
      <c r="DL306" s="57">
        <v>27540.789317392529</v>
      </c>
      <c r="DM306" s="57">
        <v>27546.45101712384</v>
      </c>
      <c r="DN306" s="59">
        <f t="shared" ref="DN306" si="194">DN214</f>
        <v>26211.033548280277</v>
      </c>
      <c r="DO306" s="57">
        <v>27546.45101712384</v>
      </c>
      <c r="DP306" s="57">
        <v>30021.710898423953</v>
      </c>
      <c r="DQ306" s="57">
        <v>29942.726345930183</v>
      </c>
      <c r="DR306" s="57">
        <v>29863.828650374329</v>
      </c>
      <c r="DS306" s="57">
        <v>30373.222342924</v>
      </c>
      <c r="DT306" s="57">
        <v>30669.270208830203</v>
      </c>
      <c r="DU306" s="57">
        <v>33733.694108574462</v>
      </c>
      <c r="DV306" s="60">
        <f>DV214</f>
        <v>35677.116049391836</v>
      </c>
      <c r="DW306" s="61">
        <f>DW214</f>
        <v>35606.008642445973</v>
      </c>
      <c r="DX306" s="62">
        <f>DX214</f>
        <v>35830.8809287115</v>
      </c>
      <c r="DZ306" s="57">
        <f>DZ214</f>
        <v>42407.115071118496</v>
      </c>
      <c r="EC306" s="57">
        <f>EC214</f>
        <v>44577.603314197237</v>
      </c>
      <c r="EF306" s="57">
        <f>EF214</f>
        <v>46301.755256810859</v>
      </c>
      <c r="EI306" s="57">
        <f>EI214</f>
        <v>46348.302553089961</v>
      </c>
      <c r="EL306" s="57">
        <f>EL214</f>
        <v>46350.477657603027</v>
      </c>
      <c r="EO306" s="57">
        <f>EO214</f>
        <v>46301.815782194128</v>
      </c>
    </row>
    <row r="307" spans="1:145" ht="15.5" x14ac:dyDescent="0.35">
      <c r="A307" s="56" t="s">
        <v>186</v>
      </c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>
        <f>AS218</f>
        <v>343.32435433026279</v>
      </c>
      <c r="AT307" s="58"/>
      <c r="AU307" s="58"/>
      <c r="AV307" s="58"/>
      <c r="AW307" s="58"/>
      <c r="AX307" s="58">
        <f>AX218</f>
        <v>376.28290700409048</v>
      </c>
      <c r="AY307" s="58">
        <f>AY218</f>
        <v>0</v>
      </c>
      <c r="AZ307" s="58">
        <v>339.70829388298614</v>
      </c>
      <c r="BA307" s="58">
        <v>339.70829388298614</v>
      </c>
      <c r="BB307" s="58">
        <v>339.70829388298614</v>
      </c>
      <c r="BC307" s="58">
        <v>339.70829388298614</v>
      </c>
      <c r="BD307" s="58">
        <v>339.70829388298614</v>
      </c>
      <c r="BE307" s="58">
        <v>339.70829388298614</v>
      </c>
      <c r="BF307" s="58">
        <f>BF218</f>
        <v>339.70829388298614</v>
      </c>
      <c r="BG307" s="58">
        <v>295.06539964527343</v>
      </c>
      <c r="BH307" s="58">
        <v>339.70829388298614</v>
      </c>
      <c r="BI307" s="58">
        <v>295.06539964527343</v>
      </c>
      <c r="BJ307" s="58">
        <v>339.70829388298614</v>
      </c>
      <c r="BK307" s="58">
        <v>295.06539964527343</v>
      </c>
      <c r="BL307" s="58">
        <v>339.70829388298614</v>
      </c>
      <c r="BM307" s="58">
        <v>295.06539964527343</v>
      </c>
      <c r="BN307" s="58">
        <v>339.70829388298614</v>
      </c>
      <c r="BO307" s="58">
        <f>BO218</f>
        <v>339.70829388298614</v>
      </c>
      <c r="BP307" s="58">
        <v>366.48198307522313</v>
      </c>
      <c r="BQ307" s="58">
        <v>295.06539964527343</v>
      </c>
      <c r="BR307" s="58">
        <v>339.70829388298614</v>
      </c>
      <c r="BS307" s="58">
        <v>339.70829388298614</v>
      </c>
      <c r="BT307" s="58">
        <v>295.06539964527343</v>
      </c>
      <c r="BU307" s="58">
        <v>339.70829388298614</v>
      </c>
      <c r="BV307" s="58">
        <v>339.70829388298614</v>
      </c>
      <c r="BW307" s="58">
        <v>295.06539964527343</v>
      </c>
      <c r="BX307" s="58">
        <v>339.70829388298614</v>
      </c>
      <c r="BY307" s="58">
        <v>339.70829388298614</v>
      </c>
      <c r="BZ307" s="57">
        <v>295.06539964527343</v>
      </c>
      <c r="CA307" s="58">
        <f>CA218</f>
        <v>339.70829388298614</v>
      </c>
      <c r="CB307" s="58">
        <v>343.32435433026279</v>
      </c>
      <c r="CC307" s="58">
        <v>343.32435433026279</v>
      </c>
      <c r="CD307" s="58">
        <v>343.32435433026279</v>
      </c>
      <c r="CE307" s="58">
        <v>343.32435433026279</v>
      </c>
      <c r="CF307" s="58">
        <v>343.32435433026279</v>
      </c>
      <c r="CG307" s="58">
        <v>343.32435433026279</v>
      </c>
      <c r="CH307" s="58">
        <v>343.32435433026279</v>
      </c>
      <c r="CI307" s="58">
        <v>343.32435433026279</v>
      </c>
      <c r="CJ307" s="57">
        <v>343.32435433026279</v>
      </c>
      <c r="CK307" s="57">
        <v>343.32435433026279</v>
      </c>
      <c r="CL307" s="58">
        <f>CL218</f>
        <v>343.32435433026279</v>
      </c>
      <c r="CM307" s="58">
        <v>343.32435433026279</v>
      </c>
      <c r="CN307" s="58">
        <v>343.32435433026279</v>
      </c>
      <c r="CO307" s="58">
        <v>343.32435433026279</v>
      </c>
      <c r="CP307" s="58">
        <v>343.32435433026279</v>
      </c>
      <c r="CQ307" s="58">
        <v>343.32435433026279</v>
      </c>
      <c r="CR307" s="58">
        <v>343.32435433026279</v>
      </c>
      <c r="CS307" s="58">
        <v>343.32435433026279</v>
      </c>
      <c r="CT307" s="58">
        <v>343.32435433026279</v>
      </c>
      <c r="CU307" s="58">
        <v>343.32435433026279</v>
      </c>
      <c r="CV307" s="58">
        <v>343.32435433026279</v>
      </c>
      <c r="CW307" s="58">
        <v>343.32435433026279</v>
      </c>
      <c r="CX307" s="58">
        <v>343.32435433026279</v>
      </c>
      <c r="CY307" s="58">
        <v>343.32435433026279</v>
      </c>
      <c r="CZ307" s="58">
        <v>343.32435433026279</v>
      </c>
      <c r="DA307" s="58">
        <f t="shared" ref="DA307" si="195">DA218</f>
        <v>343.32435433026279</v>
      </c>
      <c r="DB307" s="57">
        <v>343.32435433026279</v>
      </c>
      <c r="DC307" s="57">
        <v>343.32435433026279</v>
      </c>
      <c r="DD307" s="57">
        <v>343.32435433026279</v>
      </c>
      <c r="DE307" s="57">
        <v>343.32435433026279</v>
      </c>
      <c r="DF307" s="57">
        <v>343.32435433026279</v>
      </c>
      <c r="DG307" s="57">
        <v>343.32435433026279</v>
      </c>
      <c r="DH307" s="57">
        <v>343.32435433026279</v>
      </c>
      <c r="DI307" s="57">
        <v>343.32435433026279</v>
      </c>
      <c r="DJ307" s="57">
        <v>343.32435433026279</v>
      </c>
      <c r="DK307" s="57">
        <v>343.32435433026279</v>
      </c>
      <c r="DL307" s="57">
        <v>343.32435433026279</v>
      </c>
      <c r="DM307" s="57">
        <v>343.32435433026279</v>
      </c>
      <c r="DN307" s="59">
        <f t="shared" ref="DN307" si="196">DN218</f>
        <v>343.32435433026279</v>
      </c>
      <c r="DO307" s="57">
        <v>343.32435433026279</v>
      </c>
      <c r="DP307" s="57">
        <v>343.32435433026279</v>
      </c>
      <c r="DQ307" s="57">
        <v>343.32435433026279</v>
      </c>
      <c r="DR307" s="57">
        <v>343.32435433026279</v>
      </c>
      <c r="DS307" s="57">
        <v>343.32435433026279</v>
      </c>
      <c r="DT307" s="57">
        <v>343.32435433026279</v>
      </c>
      <c r="DU307" s="57">
        <v>343.32435433026279</v>
      </c>
      <c r="DV307" s="60">
        <f>DV218</f>
        <v>343.32435433026279</v>
      </c>
      <c r="DW307" s="61">
        <f>DW218</f>
        <v>343.32435433026279</v>
      </c>
      <c r="DX307" s="62">
        <f>DX218</f>
        <v>343.32435433026279</v>
      </c>
      <c r="DZ307" s="57">
        <f>DZ218</f>
        <v>343.32435433026279</v>
      </c>
      <c r="EC307" s="57">
        <f>EC218</f>
        <v>343.32435433026279</v>
      </c>
      <c r="EF307" s="57">
        <f>EF218</f>
        <v>343.32435433026279</v>
      </c>
      <c r="EI307" s="57">
        <f>EI218</f>
        <v>343.32435433026279</v>
      </c>
      <c r="EL307" s="57">
        <f>EL218</f>
        <v>343.32435433026279</v>
      </c>
      <c r="EO307" s="57">
        <f>EO218</f>
        <v>343.32435433026279</v>
      </c>
    </row>
    <row r="308" spans="1:145" ht="15.5" x14ac:dyDescent="0.35">
      <c r="A308" s="56" t="s">
        <v>187</v>
      </c>
      <c r="B308" s="57">
        <f t="shared" ref="B308:AA312" si="197">B229</f>
        <v>1697</v>
      </c>
      <c r="C308" s="57">
        <f t="shared" si="197"/>
        <v>1598</v>
      </c>
      <c r="D308" s="57">
        <f t="shared" si="197"/>
        <v>3075</v>
      </c>
      <c r="E308" s="57">
        <f t="shared" si="197"/>
        <v>2500</v>
      </c>
      <c r="F308" s="128">
        <f t="shared" si="197"/>
        <v>2686</v>
      </c>
      <c r="G308" s="128">
        <f t="shared" si="197"/>
        <v>2304.1239999999998</v>
      </c>
      <c r="H308" s="128">
        <f t="shared" si="197"/>
        <v>1162</v>
      </c>
      <c r="I308" s="128">
        <f t="shared" si="197"/>
        <v>1175</v>
      </c>
      <c r="J308" s="57">
        <f t="shared" si="197"/>
        <v>911</v>
      </c>
      <c r="K308" s="57">
        <f t="shared" si="197"/>
        <v>4347.8</v>
      </c>
      <c r="L308" s="57">
        <f t="shared" si="197"/>
        <v>911</v>
      </c>
      <c r="M308" s="57">
        <f t="shared" si="197"/>
        <v>852.3</v>
      </c>
      <c r="N308" s="57">
        <f t="shared" si="197"/>
        <v>822.17630880000013</v>
      </c>
      <c r="O308" s="57">
        <f t="shared" si="197"/>
        <v>918.5069347422085</v>
      </c>
      <c r="P308" s="57">
        <f t="shared" si="197"/>
        <v>953.97489539748949</v>
      </c>
      <c r="Q308" s="57">
        <f t="shared" si="197"/>
        <v>482.55813953488371</v>
      </c>
      <c r="R308" s="57">
        <f t="shared" si="197"/>
        <v>586.85446009389671</v>
      </c>
      <c r="S308" s="57">
        <f t="shared" si="197"/>
        <v>529.06976744186045</v>
      </c>
      <c r="T308" s="57">
        <f t="shared" si="197"/>
        <v>511.7616587081431</v>
      </c>
      <c r="U308" s="57">
        <f t="shared" si="197"/>
        <v>515.82714092030494</v>
      </c>
      <c r="V308" s="57">
        <f t="shared" si="197"/>
        <v>703.37882084167711</v>
      </c>
      <c r="W308" s="57">
        <f t="shared" si="197"/>
        <v>653.90667984050617</v>
      </c>
      <c r="X308" s="58">
        <f t="shared" si="197"/>
        <v>690.97089204710687</v>
      </c>
      <c r="Y308" s="58">
        <f t="shared" si="197"/>
        <v>725.28770701877352</v>
      </c>
      <c r="Z308" s="57">
        <f t="shared" si="197"/>
        <v>691.66613370936511</v>
      </c>
      <c r="AA308" s="57">
        <f t="shared" si="197"/>
        <v>748.58763102303249</v>
      </c>
      <c r="AB308" s="57">
        <v>502.39098645718997</v>
      </c>
      <c r="AC308" s="57">
        <v>487.55380050973901</v>
      </c>
      <c r="AD308" s="57">
        <v>488.65686336672985</v>
      </c>
      <c r="AE308" s="57">
        <f t="shared" ref="AE308:AE317" si="198">AE229</f>
        <v>724.60193399257332</v>
      </c>
      <c r="AF308" s="57">
        <v>695.77274253707299</v>
      </c>
      <c r="AG308" s="57">
        <v>703.03474208723082</v>
      </c>
      <c r="AH308" s="57">
        <v>703.21098844772325</v>
      </c>
      <c r="AI308" s="57">
        <v>703.21098844772325</v>
      </c>
      <c r="AJ308" s="58">
        <f t="shared" ref="AJ308:AJ317" si="199">AJ229</f>
        <v>724.22793668766633</v>
      </c>
      <c r="AK308" s="58">
        <v>802.1874288932321</v>
      </c>
      <c r="AL308" s="58">
        <v>850.12903069872584</v>
      </c>
      <c r="AM308" s="58">
        <v>865.00206590106131</v>
      </c>
      <c r="AN308" s="58">
        <v>865.00206590106131</v>
      </c>
      <c r="AO308" s="58">
        <f t="shared" ref="AO308:AO317" si="200">AO229</f>
        <v>867.30585414343557</v>
      </c>
      <c r="AP308" s="58">
        <v>892.01117086165527</v>
      </c>
      <c r="AQ308" s="58">
        <v>866.50524215082203</v>
      </c>
      <c r="AR308" s="58">
        <v>862.36759226039078</v>
      </c>
      <c r="AS308" s="58">
        <f t="shared" ref="AS308:AS317" si="201">AS229</f>
        <v>869.58871649429693</v>
      </c>
      <c r="AT308" s="58">
        <v>913.20663790016101</v>
      </c>
      <c r="AU308" s="58">
        <v>880.88553907557787</v>
      </c>
      <c r="AV308" s="58">
        <v>818.32292092908779</v>
      </c>
      <c r="AW308" s="58">
        <v>818.32292092908779</v>
      </c>
      <c r="AX308" s="58">
        <f t="shared" ref="AX308:AX317" si="202">AX229</f>
        <v>852.20857787615319</v>
      </c>
      <c r="AY308" s="58"/>
      <c r="AZ308" s="58">
        <v>811.21621728448224</v>
      </c>
      <c r="BA308" s="58">
        <v>811.21621728448224</v>
      </c>
      <c r="BB308" s="58">
        <v>776.27701587005527</v>
      </c>
      <c r="BC308" s="58">
        <v>776.27701587005527</v>
      </c>
      <c r="BD308" s="58">
        <v>811.43407543053388</v>
      </c>
      <c r="BE308" s="58">
        <v>811.43407543053388</v>
      </c>
      <c r="BF308" s="58">
        <f t="shared" ref="BF308:BF317" si="203">BF229</f>
        <v>814.55130825635524</v>
      </c>
      <c r="BG308" s="58">
        <v>840.41316993792589</v>
      </c>
      <c r="BH308" s="58">
        <v>840.41316993792589</v>
      </c>
      <c r="BI308" s="58">
        <v>841.57524585620297</v>
      </c>
      <c r="BJ308" s="58">
        <v>841.57524585620297</v>
      </c>
      <c r="BK308" s="58">
        <v>856.9106680374457</v>
      </c>
      <c r="BL308" s="58">
        <v>856.9106680374457</v>
      </c>
      <c r="BM308" s="58">
        <v>856.9106680374457</v>
      </c>
      <c r="BN308" s="58">
        <v>856.9106680374457</v>
      </c>
      <c r="BO308" s="58">
        <f t="shared" ref="BO308:BO317" si="204">BO229</f>
        <v>859.58014160939058</v>
      </c>
      <c r="BP308" s="58">
        <v>878.08167088395589</v>
      </c>
      <c r="BQ308" s="58">
        <v>878.08167088395589</v>
      </c>
      <c r="BR308" s="58">
        <v>863.48625658739672</v>
      </c>
      <c r="BS308" s="58">
        <v>863.48625658739672</v>
      </c>
      <c r="BT308" s="58">
        <v>863.48625658739672</v>
      </c>
      <c r="BU308" s="58">
        <v>863.48625658739672</v>
      </c>
      <c r="BV308" s="58">
        <v>993.00919507550623</v>
      </c>
      <c r="BW308" s="58">
        <v>841.86210309956334</v>
      </c>
      <c r="BX308" s="58">
        <v>841.86210309956334</v>
      </c>
      <c r="BY308" s="58">
        <v>855.89313815122273</v>
      </c>
      <c r="BZ308" s="57">
        <v>845.48466281605045</v>
      </c>
      <c r="CA308" s="58">
        <f t="shared" ref="CA308:CA317" si="205">CA229</f>
        <v>843.24853720850172</v>
      </c>
      <c r="CB308" s="58">
        <v>789.84931338084277</v>
      </c>
      <c r="CC308" s="58">
        <v>789.84931338084277</v>
      </c>
      <c r="CD308" s="58">
        <v>789.84931338084277</v>
      </c>
      <c r="CE308" s="58">
        <v>789.84931338084277</v>
      </c>
      <c r="CF308" s="58">
        <v>789.84931338084277</v>
      </c>
      <c r="CG308" s="58">
        <v>789.84931338084277</v>
      </c>
      <c r="CH308" s="58">
        <v>798.47886060609426</v>
      </c>
      <c r="CI308" s="58">
        <v>798.47886060609426</v>
      </c>
      <c r="CJ308" s="57">
        <v>805.78532563356009</v>
      </c>
      <c r="CK308" s="57">
        <v>805.78532563356009</v>
      </c>
      <c r="CL308" s="58">
        <f t="shared" ref="CL308:CL317" si="206">CL229</f>
        <v>813.14966839622195</v>
      </c>
      <c r="CM308" s="58">
        <v>796.95545013364926</v>
      </c>
      <c r="CN308" s="58">
        <v>840.7909585404791</v>
      </c>
      <c r="CO308" s="58">
        <v>840.7909585404791</v>
      </c>
      <c r="CP308" s="58">
        <v>826.11950510003714</v>
      </c>
      <c r="CQ308" s="58">
        <v>840.7909585404791</v>
      </c>
      <c r="CR308" s="58">
        <v>855.46241198092127</v>
      </c>
      <c r="CS308" s="58">
        <v>848.86266378617643</v>
      </c>
      <c r="CT308" s="58">
        <v>863.53411722661872</v>
      </c>
      <c r="CU308" s="58">
        <v>878.2055706670609</v>
      </c>
      <c r="CV308" s="58">
        <v>901.70752844957451</v>
      </c>
      <c r="CW308" s="58">
        <v>909.04325516979566</v>
      </c>
      <c r="CX308" s="58">
        <v>930.10874207990446</v>
      </c>
      <c r="CY308" s="58">
        <v>937.44446880012549</v>
      </c>
      <c r="CZ308" s="58">
        <v>944.78019552034664</v>
      </c>
      <c r="DA308" s="58">
        <f t="shared" ref="DA308:DA317" si="207">DA229</f>
        <v>913.18454669754976</v>
      </c>
      <c r="DB308" s="57">
        <v>889.66346116825105</v>
      </c>
      <c r="DC308" s="57">
        <v>896.99918788847208</v>
      </c>
      <c r="DD308" s="57">
        <v>904.33491460869323</v>
      </c>
      <c r="DE308" s="57">
        <v>898.15259420088569</v>
      </c>
      <c r="DF308" s="57">
        <v>905.48832092110672</v>
      </c>
      <c r="DG308" s="57">
        <v>912.82404764132775</v>
      </c>
      <c r="DH308" s="57">
        <v>883.97637393114201</v>
      </c>
      <c r="DI308" s="57">
        <v>891.31210065136315</v>
      </c>
      <c r="DJ308" s="57">
        <v>898.6478273715843</v>
      </c>
      <c r="DK308" s="57">
        <v>884.20890343857786</v>
      </c>
      <c r="DL308" s="57">
        <v>891.54463015879901</v>
      </c>
      <c r="DM308" s="57">
        <v>898.88035687902016</v>
      </c>
      <c r="DN308" s="59">
        <f t="shared" ref="DN308:DN317" si="208">DN229</f>
        <v>889.7943925581535</v>
      </c>
      <c r="DO308" s="57">
        <v>898.88035687902016</v>
      </c>
      <c r="DP308" s="57">
        <v>901.70722091480332</v>
      </c>
      <c r="DQ308" s="57">
        <v>898.77293022671483</v>
      </c>
      <c r="DR308" s="57">
        <v>895.83863953862635</v>
      </c>
      <c r="DS308" s="57">
        <v>895.37294112451696</v>
      </c>
      <c r="DT308" s="57">
        <v>892.43865043642847</v>
      </c>
      <c r="DU308" s="57">
        <v>889.7540285596067</v>
      </c>
      <c r="DV308" s="60">
        <f t="shared" ref="DV308:DX317" si="209">DV229</f>
        <v>880.25567850107404</v>
      </c>
      <c r="DW308" s="61">
        <f t="shared" si="209"/>
        <v>883.18996918916241</v>
      </c>
      <c r="DX308" s="62">
        <f t="shared" si="209"/>
        <v>880.25567850107404</v>
      </c>
      <c r="DZ308" s="57">
        <f t="shared" ref="DZ308:DZ317" si="210">DZ229</f>
        <v>874.44551404867559</v>
      </c>
      <c r="EC308" s="57">
        <f t="shared" ref="EC308:EC317" si="211">EC229</f>
        <v>865.78763767195608</v>
      </c>
      <c r="EF308" s="57">
        <f t="shared" ref="EF308:EF317" si="212">EF229</f>
        <v>857.21548284352093</v>
      </c>
      <c r="EI308" s="57">
        <f t="shared" ref="EI308:EI317" si="213">EI229</f>
        <v>848.72820083516922</v>
      </c>
      <c r="EL308" s="57">
        <f t="shared" ref="EL308:EL317" si="214">EL229</f>
        <v>840.3249513219497</v>
      </c>
      <c r="EO308" s="57">
        <f t="shared" ref="EO308:EO317" si="215">EO229</f>
        <v>840.3249513219497</v>
      </c>
    </row>
    <row r="309" spans="1:145" ht="15.5" x14ac:dyDescent="0.35">
      <c r="A309" s="56" t="s">
        <v>188</v>
      </c>
      <c r="B309" s="57">
        <f t="shared" si="197"/>
        <v>28.761061946902654</v>
      </c>
      <c r="C309" s="57">
        <f t="shared" si="197"/>
        <v>22.365805168986086</v>
      </c>
      <c r="D309" s="57">
        <f t="shared" si="197"/>
        <v>30.057321079376081</v>
      </c>
      <c r="E309" s="57">
        <f t="shared" si="197"/>
        <v>29.8</v>
      </c>
      <c r="F309" s="57">
        <f t="shared" si="197"/>
        <v>23.2</v>
      </c>
      <c r="G309" s="57">
        <f t="shared" si="197"/>
        <v>23.3</v>
      </c>
      <c r="H309" s="57">
        <f t="shared" si="197"/>
        <v>24</v>
      </c>
      <c r="I309" s="57">
        <f t="shared" si="197"/>
        <v>34.200000000000003</v>
      </c>
      <c r="J309" s="57">
        <f t="shared" si="197"/>
        <v>52.3</v>
      </c>
      <c r="K309" s="57">
        <f t="shared" si="197"/>
        <v>44</v>
      </c>
      <c r="L309" s="57">
        <f t="shared" si="197"/>
        <v>70</v>
      </c>
      <c r="M309" s="57">
        <f t="shared" si="197"/>
        <v>0</v>
      </c>
      <c r="N309" s="57">
        <f t="shared" si="197"/>
        <v>0</v>
      </c>
      <c r="O309" s="57">
        <f t="shared" si="197"/>
        <v>83.4</v>
      </c>
      <c r="P309" s="57">
        <f t="shared" si="197"/>
        <v>55.1</v>
      </c>
      <c r="Q309" s="57">
        <f t="shared" si="197"/>
        <v>100.02839295854628</v>
      </c>
      <c r="R309" s="57">
        <f t="shared" si="197"/>
        <v>89.219293916580284</v>
      </c>
      <c r="S309" s="57">
        <f t="shared" si="197"/>
        <v>78.039721473032117</v>
      </c>
      <c r="T309" s="57">
        <f t="shared" si="197"/>
        <v>120.80730007037243</v>
      </c>
      <c r="U309" s="57">
        <f t="shared" si="197"/>
        <v>119.77216523874976</v>
      </c>
      <c r="V309" s="57">
        <f t="shared" si="197"/>
        <v>155.19204875724722</v>
      </c>
      <c r="W309" s="57">
        <f t="shared" si="197"/>
        <v>184.21126782207705</v>
      </c>
      <c r="X309" s="58">
        <f t="shared" si="197"/>
        <v>123.92515964875929</v>
      </c>
      <c r="Y309" s="58">
        <f t="shared" si="197"/>
        <v>298.89749999999998</v>
      </c>
      <c r="Z309" s="57">
        <f t="shared" si="197"/>
        <v>375.14139232667151</v>
      </c>
      <c r="AA309" s="57">
        <f t="shared" si="197"/>
        <v>409.91377025026617</v>
      </c>
      <c r="AB309" s="57">
        <v>387.97056025292221</v>
      </c>
      <c r="AC309" s="57">
        <v>387.42542988426089</v>
      </c>
      <c r="AD309" s="57">
        <v>395.45488881154785</v>
      </c>
      <c r="AE309" s="57">
        <f t="shared" si="198"/>
        <v>393.22782922675265</v>
      </c>
      <c r="AF309" s="57">
        <v>375.31487513720072</v>
      </c>
      <c r="AG309" s="57">
        <v>380.43734179050642</v>
      </c>
      <c r="AH309" s="57">
        <v>387.51653557403404</v>
      </c>
      <c r="AI309" s="57">
        <v>361.30001618417032</v>
      </c>
      <c r="AJ309" s="58">
        <f t="shared" si="199"/>
        <v>362.09928527251981</v>
      </c>
      <c r="AK309" s="58">
        <v>212.14315698634951</v>
      </c>
      <c r="AL309" s="58">
        <v>256.75775015674839</v>
      </c>
      <c r="AM309" s="58">
        <v>231.95237944775857</v>
      </c>
      <c r="AN309" s="58">
        <v>229.30872744126697</v>
      </c>
      <c r="AO309" s="58">
        <f t="shared" si="200"/>
        <v>228.8443467499487</v>
      </c>
      <c r="AP309" s="58">
        <v>171.32665111826415</v>
      </c>
      <c r="AQ309" s="58">
        <v>156.42084820723997</v>
      </c>
      <c r="AR309" s="58">
        <v>192.45109531759587</v>
      </c>
      <c r="AS309" s="58">
        <f t="shared" si="201"/>
        <v>193.50518841726225</v>
      </c>
      <c r="AT309" s="58">
        <v>260.50960157212614</v>
      </c>
      <c r="AU309" s="58">
        <v>196.01901333316027</v>
      </c>
      <c r="AV309" s="58">
        <v>182.09726965976108</v>
      </c>
      <c r="AW309" s="58">
        <v>182.09726965976108</v>
      </c>
      <c r="AX309" s="58">
        <f t="shared" si="202"/>
        <v>233.8076137454461</v>
      </c>
      <c r="AY309" s="58"/>
      <c r="AZ309" s="58">
        <v>248.19641937890853</v>
      </c>
      <c r="BA309" s="58">
        <v>227.12613895581163</v>
      </c>
      <c r="BB309" s="58">
        <v>251.28066646552662</v>
      </c>
      <c r="BC309" s="58">
        <v>231.11788610945916</v>
      </c>
      <c r="BD309" s="58">
        <v>292.43708404984778</v>
      </c>
      <c r="BE309" s="58">
        <v>271.36114504629853</v>
      </c>
      <c r="BF309" s="58">
        <f t="shared" si="203"/>
        <v>289.98724890398705</v>
      </c>
      <c r="BG309" s="58">
        <v>257.34438894889888</v>
      </c>
      <c r="BH309" s="58">
        <v>213.68712277359498</v>
      </c>
      <c r="BI309" s="58">
        <v>258.62838268090206</v>
      </c>
      <c r="BJ309" s="58">
        <v>214.91074970091822</v>
      </c>
      <c r="BK309" s="58">
        <v>269.51546683698109</v>
      </c>
      <c r="BL309" s="58">
        <v>225.00119878269604</v>
      </c>
      <c r="BM309" s="58">
        <v>275.02777115648689</v>
      </c>
      <c r="BN309" s="58">
        <v>230.51350310220175</v>
      </c>
      <c r="BO309" s="58">
        <f t="shared" si="204"/>
        <v>274.3134340994863</v>
      </c>
      <c r="BP309" s="58">
        <v>253.08830066765952</v>
      </c>
      <c r="BQ309" s="58">
        <v>253.08830066765952</v>
      </c>
      <c r="BR309" s="58">
        <v>159.73764077882117</v>
      </c>
      <c r="BS309" s="58">
        <v>44.906657913496588</v>
      </c>
      <c r="BT309" s="58">
        <v>159.73764077882117</v>
      </c>
      <c r="BU309" s="58">
        <v>112.19043693614769</v>
      </c>
      <c r="BV309" s="58">
        <v>51.642656600521079</v>
      </c>
      <c r="BW309" s="58">
        <v>182.32436341949469</v>
      </c>
      <c r="BX309" s="58">
        <v>158.23672345370804</v>
      </c>
      <c r="BY309" s="58">
        <v>138.64329715897301</v>
      </c>
      <c r="BZ309" s="57">
        <v>178.73606563018379</v>
      </c>
      <c r="CA309" s="58">
        <f t="shared" si="205"/>
        <v>182.95190793695573</v>
      </c>
      <c r="CB309" s="58">
        <v>240.12185674693845</v>
      </c>
      <c r="CC309" s="58">
        <v>240.12185674693845</v>
      </c>
      <c r="CD309" s="58">
        <v>199.09125067588479</v>
      </c>
      <c r="CE309" s="58">
        <v>240.12185674693845</v>
      </c>
      <c r="CF309" s="58">
        <v>240.12185674693845</v>
      </c>
      <c r="CG309" s="58">
        <v>199.09125067588479</v>
      </c>
      <c r="CH309" s="58">
        <v>294.41230140395163</v>
      </c>
      <c r="CI309" s="58">
        <v>272.42849050964298</v>
      </c>
      <c r="CJ309" s="57">
        <v>297.10631534720227</v>
      </c>
      <c r="CK309" s="57">
        <v>274.92134202594121</v>
      </c>
      <c r="CL309" s="58">
        <f t="shared" si="206"/>
        <v>292.51882298153333</v>
      </c>
      <c r="CM309" s="58">
        <v>267.11388251284393</v>
      </c>
      <c r="CN309" s="58">
        <v>360.05843105742667</v>
      </c>
      <c r="CO309" s="58">
        <v>360.05843105742667</v>
      </c>
      <c r="CP309" s="58">
        <v>458.44752067590952</v>
      </c>
      <c r="CQ309" s="58">
        <v>359.8866651315634</v>
      </c>
      <c r="CR309" s="58">
        <v>299.64130284097047</v>
      </c>
      <c r="CS309" s="58">
        <v>529.27560792164263</v>
      </c>
      <c r="CT309" s="58">
        <v>479.21042006345647</v>
      </c>
      <c r="CU309" s="58">
        <v>353.22799127601922</v>
      </c>
      <c r="CV309" s="58">
        <v>515.25023100777969</v>
      </c>
      <c r="CW309" s="58">
        <v>471.74733981411873</v>
      </c>
      <c r="CX309" s="58">
        <v>483.09952219417022</v>
      </c>
      <c r="CY309" s="58">
        <v>478.14410495949431</v>
      </c>
      <c r="CZ309" s="58">
        <v>433.29762511303062</v>
      </c>
      <c r="DA309" s="58">
        <f t="shared" si="207"/>
        <v>457.11799004643683</v>
      </c>
      <c r="DB309" s="57">
        <v>416.80645356726217</v>
      </c>
      <c r="DC309" s="57">
        <v>378.7721162820356</v>
      </c>
      <c r="DD309" s="57">
        <v>334.89190946246572</v>
      </c>
      <c r="DE309" s="57">
        <v>387.85696633390745</v>
      </c>
      <c r="DF309" s="57">
        <v>343.98706627935837</v>
      </c>
      <c r="DG309" s="57">
        <v>299.35502259005972</v>
      </c>
      <c r="DH309" s="57">
        <v>415.52398028104722</v>
      </c>
      <c r="DI309" s="57">
        <v>372.67089645596212</v>
      </c>
      <c r="DJ309" s="57">
        <v>329.05566899612739</v>
      </c>
      <c r="DK309" s="57">
        <v>415.63328363949881</v>
      </c>
      <c r="DL309" s="57">
        <v>372.76812051465635</v>
      </c>
      <c r="DM309" s="57">
        <v>329.14081375506419</v>
      </c>
      <c r="DN309" s="59">
        <f t="shared" si="208"/>
        <v>372.52974289134391</v>
      </c>
      <c r="DO309" s="57">
        <v>329.14081375506419</v>
      </c>
      <c r="DP309" s="57">
        <v>384.87304566041587</v>
      </c>
      <c r="DQ309" s="57">
        <v>362.78923341419198</v>
      </c>
      <c r="DR309" s="57">
        <v>317.13232653297513</v>
      </c>
      <c r="DS309" s="57">
        <v>386.33738490121777</v>
      </c>
      <c r="DT309" s="57">
        <v>364.43190502262797</v>
      </c>
      <c r="DU309" s="57">
        <v>371.33602732415187</v>
      </c>
      <c r="DV309" s="60">
        <f t="shared" si="209"/>
        <v>371.70029184676412</v>
      </c>
      <c r="DW309" s="61">
        <f t="shared" si="209"/>
        <v>362.58496947446076</v>
      </c>
      <c r="DX309" s="62">
        <f t="shared" si="209"/>
        <v>328.14654480085517</v>
      </c>
      <c r="DZ309" s="57">
        <f t="shared" si="210"/>
        <v>330.88732489332466</v>
      </c>
      <c r="EC309" s="57">
        <f t="shared" si="211"/>
        <v>315.84471524352762</v>
      </c>
      <c r="EF309" s="57">
        <f t="shared" si="212"/>
        <v>305.31903230084799</v>
      </c>
      <c r="EI309" s="57">
        <f t="shared" si="213"/>
        <v>298.02844949445546</v>
      </c>
      <c r="EL309" s="57">
        <f t="shared" si="214"/>
        <v>292.44361928312082</v>
      </c>
      <c r="EO309" s="57">
        <f t="shared" si="215"/>
        <v>292.44361928312082</v>
      </c>
    </row>
    <row r="310" spans="1:145" ht="15.5" x14ac:dyDescent="0.35">
      <c r="A310" s="56" t="s">
        <v>189</v>
      </c>
      <c r="B310" s="57">
        <f t="shared" si="197"/>
        <v>19.206939281288726</v>
      </c>
      <c r="C310" s="57">
        <f t="shared" si="197"/>
        <v>23.379698135543062</v>
      </c>
      <c r="D310" s="57">
        <f t="shared" si="197"/>
        <v>23.700742432895492</v>
      </c>
      <c r="E310" s="57">
        <f t="shared" si="197"/>
        <v>23.2</v>
      </c>
      <c r="F310" s="57">
        <f t="shared" si="197"/>
        <v>21</v>
      </c>
      <c r="G310" s="57">
        <f t="shared" si="197"/>
        <v>18.2</v>
      </c>
      <c r="H310" s="57">
        <f t="shared" si="197"/>
        <v>16</v>
      </c>
      <c r="I310" s="69">
        <f t="shared" si="197"/>
        <v>44.1</v>
      </c>
      <c r="J310" s="69">
        <f t="shared" si="197"/>
        <v>43.299885915785097</v>
      </c>
      <c r="K310" s="69">
        <f t="shared" si="197"/>
        <v>38.300005627087778</v>
      </c>
      <c r="L310" s="69">
        <f t="shared" si="197"/>
        <v>40.232009033980084</v>
      </c>
      <c r="M310" s="57">
        <f t="shared" si="197"/>
        <v>33.294392523364486</v>
      </c>
      <c r="N310" s="57">
        <f t="shared" si="197"/>
        <v>31.116794543904518</v>
      </c>
      <c r="O310" s="57">
        <f t="shared" si="197"/>
        <v>30.352941176470591</v>
      </c>
      <c r="P310" s="57">
        <f t="shared" si="197"/>
        <v>35.319806373537716</v>
      </c>
      <c r="Q310" s="57">
        <f t="shared" si="197"/>
        <v>34.111638287859826</v>
      </c>
      <c r="R310" s="57">
        <f t="shared" si="197"/>
        <v>25.87833242134063</v>
      </c>
      <c r="S310" s="57">
        <f t="shared" si="197"/>
        <v>22.088353413654616</v>
      </c>
      <c r="T310" s="57">
        <f t="shared" si="197"/>
        <v>22.002306081083368</v>
      </c>
      <c r="U310" s="57">
        <f t="shared" si="197"/>
        <v>22.048647159267308</v>
      </c>
      <c r="V310" s="57">
        <f t="shared" si="197"/>
        <v>20.233640583038298</v>
      </c>
      <c r="W310" s="57">
        <f t="shared" si="197"/>
        <v>17.487470876832877</v>
      </c>
      <c r="X310" s="58">
        <f t="shared" si="197"/>
        <v>47.917991380735366</v>
      </c>
      <c r="Y310" s="58">
        <f t="shared" si="197"/>
        <v>44.605076000000004</v>
      </c>
      <c r="Z310" s="57">
        <f t="shared" si="197"/>
        <v>47.672117955037891</v>
      </c>
      <c r="AA310" s="57">
        <f t="shared" si="197"/>
        <v>51.59535230448018</v>
      </c>
      <c r="AB310" s="57">
        <v>52.737950098666303</v>
      </c>
      <c r="AC310" s="57">
        <v>47.127152252436744</v>
      </c>
      <c r="AD310" s="57">
        <v>42.04138977516056</v>
      </c>
      <c r="AE310" s="57">
        <f t="shared" si="198"/>
        <v>42.311829154154864</v>
      </c>
      <c r="AF310" s="57">
        <v>34.778766386177459</v>
      </c>
      <c r="AG310" s="57">
        <v>36.694210716102305</v>
      </c>
      <c r="AH310" s="57">
        <v>39.032651043001735</v>
      </c>
      <c r="AI310" s="57">
        <v>39.032651043001735</v>
      </c>
      <c r="AJ310" s="58">
        <f t="shared" si="199"/>
        <v>39.05139917799243</v>
      </c>
      <c r="AK310" s="58">
        <v>44.00044001066501</v>
      </c>
      <c r="AL310" s="58">
        <v>40.535162233191635</v>
      </c>
      <c r="AM310" s="58">
        <v>40.425723917750993</v>
      </c>
      <c r="AN310" s="58">
        <v>40.425723917750993</v>
      </c>
      <c r="AO310" s="58">
        <f t="shared" si="200"/>
        <v>40.793029137233979</v>
      </c>
      <c r="AP310" s="58">
        <v>43.577549768228941</v>
      </c>
      <c r="AQ310" s="58">
        <v>41.705035498619402</v>
      </c>
      <c r="AR310" s="58">
        <v>45.584395095940401</v>
      </c>
      <c r="AS310" s="58">
        <f t="shared" si="201"/>
        <v>45.614898603146827</v>
      </c>
      <c r="AT310" s="58">
        <v>44.768333266896306</v>
      </c>
      <c r="AU310" s="58">
        <v>45.170507519079599</v>
      </c>
      <c r="AV310" s="58">
        <v>41.423649539079967</v>
      </c>
      <c r="AW310" s="58">
        <v>41.423649539079967</v>
      </c>
      <c r="AX310" s="58">
        <f t="shared" si="202"/>
        <v>43.245965765850123</v>
      </c>
      <c r="AY310" s="58"/>
      <c r="AZ310" s="58">
        <v>40.908414048859818</v>
      </c>
      <c r="BA310" s="58">
        <v>40.908414048859818</v>
      </c>
      <c r="BB310" s="58">
        <v>39.818786431909523</v>
      </c>
      <c r="BC310" s="58">
        <v>39.818786431909523</v>
      </c>
      <c r="BD310" s="58">
        <v>42.306753672068737</v>
      </c>
      <c r="BE310" s="58">
        <v>42.306753672068737</v>
      </c>
      <c r="BF310" s="58">
        <f t="shared" si="203"/>
        <v>42.000683020000523</v>
      </c>
      <c r="BG310" s="58">
        <v>43.328373844995085</v>
      </c>
      <c r="BH310" s="58">
        <v>43.328373844995085</v>
      </c>
      <c r="BI310" s="58">
        <v>43.964066562593437</v>
      </c>
      <c r="BJ310" s="58">
        <v>43.964066562593437</v>
      </c>
      <c r="BK310" s="58">
        <v>44.697540554623103</v>
      </c>
      <c r="BL310" s="58">
        <v>44.697540554623103</v>
      </c>
      <c r="BM310" s="58">
        <v>44.905599832024436</v>
      </c>
      <c r="BN310" s="58">
        <v>44.905599832024436</v>
      </c>
      <c r="BO310" s="58">
        <f t="shared" si="204"/>
        <v>44.881115827214401</v>
      </c>
      <c r="BP310" s="58">
        <v>45.728465110879199</v>
      </c>
      <c r="BQ310" s="58">
        <v>45.728465110879199</v>
      </c>
      <c r="BR310" s="58">
        <v>44.691140312221087</v>
      </c>
      <c r="BS310" s="58">
        <v>44.691140312221087</v>
      </c>
      <c r="BT310" s="58">
        <v>44.691140312221087</v>
      </c>
      <c r="BU310" s="58">
        <v>44.691140312221087</v>
      </c>
      <c r="BV310" s="58">
        <v>43.685589655196111</v>
      </c>
      <c r="BW310" s="58">
        <v>44.581631799427747</v>
      </c>
      <c r="BX310" s="58">
        <v>44.581631799427747</v>
      </c>
      <c r="BY310" s="58">
        <v>43.058426046280644</v>
      </c>
      <c r="BZ310" s="57">
        <v>45.014544588748734</v>
      </c>
      <c r="CA310" s="58">
        <f t="shared" si="205"/>
        <v>44.97754469880919</v>
      </c>
      <c r="CB310" s="58">
        <v>43.364458988902477</v>
      </c>
      <c r="CC310" s="58">
        <v>43.364458988902477</v>
      </c>
      <c r="CD310" s="58">
        <v>43.364458988902477</v>
      </c>
      <c r="CE310" s="58">
        <v>43.364458988902477</v>
      </c>
      <c r="CF310" s="58">
        <v>43.364458988902477</v>
      </c>
      <c r="CG310" s="58">
        <v>43.364458988902477</v>
      </c>
      <c r="CH310" s="58">
        <v>41.714720962491263</v>
      </c>
      <c r="CI310" s="58">
        <v>41.714720962491263</v>
      </c>
      <c r="CJ310" s="57">
        <v>42.096430691928042</v>
      </c>
      <c r="CK310" s="57">
        <v>42.096430691928042</v>
      </c>
      <c r="CL310" s="58">
        <f t="shared" si="206"/>
        <v>42.184494071759701</v>
      </c>
      <c r="CM310" s="58">
        <v>41.130879508742098</v>
      </c>
      <c r="CN310" s="58">
        <v>41.992113250580474</v>
      </c>
      <c r="CO310" s="58">
        <v>41.992113250580474</v>
      </c>
      <c r="CP310" s="58">
        <v>40.852888513046388</v>
      </c>
      <c r="CQ310" s="58">
        <v>41.578414599800809</v>
      </c>
      <c r="CR310" s="58">
        <v>42.303940686555237</v>
      </c>
      <c r="CS310" s="58">
        <v>41.97757292069376</v>
      </c>
      <c r="CT310" s="58">
        <v>42.703099007448188</v>
      </c>
      <c r="CU310" s="58">
        <v>43.428625094202616</v>
      </c>
      <c r="CV310" s="58">
        <v>40.101190564323815</v>
      </c>
      <c r="CW310" s="58">
        <v>40.427428691270805</v>
      </c>
      <c r="CX310" s="58">
        <v>41.364263616410042</v>
      </c>
      <c r="CY310" s="58">
        <v>41.690501743357032</v>
      </c>
      <c r="CZ310" s="58">
        <v>42.016739870304015</v>
      </c>
      <c r="DA310" s="58">
        <f t="shared" si="207"/>
        <v>39.803877768039641</v>
      </c>
      <c r="DB310" s="57">
        <v>38.819246644164359</v>
      </c>
      <c r="DC310" s="57">
        <v>39.139331032582994</v>
      </c>
      <c r="DD310" s="57">
        <v>39.459415421001637</v>
      </c>
      <c r="DE310" s="57">
        <v>38.708014925208104</v>
      </c>
      <c r="DF310" s="57">
        <v>39.024165455983116</v>
      </c>
      <c r="DG310" s="57">
        <v>39.340315986758128</v>
      </c>
      <c r="DH310" s="57">
        <v>36.506888281273227</v>
      </c>
      <c r="DI310" s="57">
        <v>36.80984270826329</v>
      </c>
      <c r="DJ310" s="57">
        <v>37.112797135253359</v>
      </c>
      <c r="DK310" s="57">
        <v>36.516491398506226</v>
      </c>
      <c r="DL310" s="57">
        <v>36.819445825496288</v>
      </c>
      <c r="DM310" s="57">
        <v>37.122400252486351</v>
      </c>
      <c r="DN310" s="59">
        <f t="shared" si="208"/>
        <v>36.12818271958399</v>
      </c>
      <c r="DO310" s="57">
        <v>37.122400252486351</v>
      </c>
      <c r="DP310" s="57">
        <v>35.402923174067801</v>
      </c>
      <c r="DQ310" s="57">
        <v>35.518884311727909</v>
      </c>
      <c r="DR310" s="57">
        <v>35.63484544938801</v>
      </c>
      <c r="DS310" s="57">
        <v>34.642650837280478</v>
      </c>
      <c r="DT310" s="57">
        <v>34.756929768742133</v>
      </c>
      <c r="DU310" s="57">
        <v>34.652374442745561</v>
      </c>
      <c r="DV310" s="60">
        <f t="shared" si="209"/>
        <v>32.345071605303758</v>
      </c>
      <c r="DW310" s="61">
        <f t="shared" si="209"/>
        <v>32.452892372309329</v>
      </c>
      <c r="DX310" s="62">
        <f t="shared" si="209"/>
        <v>32.560713139314906</v>
      </c>
      <c r="DZ310" s="57">
        <f t="shared" si="210"/>
        <v>31.527736651087721</v>
      </c>
      <c r="EC310" s="57">
        <f t="shared" si="211"/>
        <v>31.215580842661112</v>
      </c>
      <c r="EF310" s="57">
        <f t="shared" si="212"/>
        <v>30.906515685803083</v>
      </c>
      <c r="EI310" s="57">
        <f t="shared" si="213"/>
        <v>30.600510580003053</v>
      </c>
      <c r="EL310" s="57">
        <f t="shared" si="214"/>
        <v>30.297535227725795</v>
      </c>
      <c r="EO310" s="57">
        <f t="shared" si="215"/>
        <v>30.297535227725795</v>
      </c>
    </row>
    <row r="311" spans="1:145" ht="15.5" x14ac:dyDescent="0.35">
      <c r="A311" s="56" t="s">
        <v>190</v>
      </c>
      <c r="B311" s="57">
        <f t="shared" si="197"/>
        <v>136.92946058091286</v>
      </c>
      <c r="C311" s="57">
        <f t="shared" si="197"/>
        <v>76.666666666666657</v>
      </c>
      <c r="D311" s="57">
        <f t="shared" si="197"/>
        <v>122.22222222222223</v>
      </c>
      <c r="E311" s="57">
        <f t="shared" si="197"/>
        <v>105.6</v>
      </c>
      <c r="F311" s="57">
        <f t="shared" si="197"/>
        <v>147.4</v>
      </c>
      <c r="G311" s="57">
        <f t="shared" si="197"/>
        <v>143.6</v>
      </c>
      <c r="H311" s="57">
        <f t="shared" si="197"/>
        <v>130.68</v>
      </c>
      <c r="I311" s="57">
        <f t="shared" si="197"/>
        <v>377.8</v>
      </c>
      <c r="J311" s="57">
        <f t="shared" si="197"/>
        <v>314.55399061032864</v>
      </c>
      <c r="K311" s="57">
        <f t="shared" si="197"/>
        <v>279.4930875576037</v>
      </c>
      <c r="L311" s="57">
        <f t="shared" si="197"/>
        <v>264.36363636363637</v>
      </c>
      <c r="M311" s="57">
        <f t="shared" si="197"/>
        <v>236.01449275362319</v>
      </c>
      <c r="N311" s="57">
        <f t="shared" si="197"/>
        <v>299.85699128108132</v>
      </c>
      <c r="O311" s="57">
        <f t="shared" si="197"/>
        <v>295.60000000000002</v>
      </c>
      <c r="P311" s="57">
        <f t="shared" si="197"/>
        <v>309.82478169205746</v>
      </c>
      <c r="Q311" s="57">
        <f t="shared" si="197"/>
        <v>319.73180076628353</v>
      </c>
      <c r="R311" s="57">
        <f t="shared" si="197"/>
        <v>189.88121000000001</v>
      </c>
      <c r="S311" s="57">
        <f t="shared" si="197"/>
        <v>275.16183169503716</v>
      </c>
      <c r="T311" s="57">
        <f t="shared" si="197"/>
        <v>298.46582984658301</v>
      </c>
      <c r="U311" s="57">
        <f t="shared" si="197"/>
        <v>265.6539879206212</v>
      </c>
      <c r="V311" s="57">
        <f t="shared" si="197"/>
        <v>276.35582203278688</v>
      </c>
      <c r="W311" s="57">
        <f t="shared" si="197"/>
        <v>338.77062267163387</v>
      </c>
      <c r="X311" s="58">
        <f t="shared" si="197"/>
        <v>313.42771763092145</v>
      </c>
      <c r="Y311" s="58">
        <f t="shared" si="197"/>
        <v>305.12306053899999</v>
      </c>
      <c r="Z311" s="57">
        <f t="shared" si="197"/>
        <v>341.53005000000002</v>
      </c>
      <c r="AA311" s="57">
        <f t="shared" si="197"/>
        <v>340</v>
      </c>
      <c r="AB311" s="57">
        <v>333.36</v>
      </c>
      <c r="AC311" s="57">
        <v>333.36</v>
      </c>
      <c r="AD311" s="57">
        <v>360</v>
      </c>
      <c r="AE311" s="57">
        <f t="shared" si="198"/>
        <v>368.15899999999999</v>
      </c>
      <c r="AF311" s="57">
        <v>360</v>
      </c>
      <c r="AG311" s="57">
        <v>360</v>
      </c>
      <c r="AH311" s="57">
        <v>357.14299999999997</v>
      </c>
      <c r="AI311" s="57">
        <v>357.14299999999997</v>
      </c>
      <c r="AJ311" s="58">
        <f t="shared" si="199"/>
        <v>357.14299999999997</v>
      </c>
      <c r="AK311" s="58">
        <v>357.14299999999997</v>
      </c>
      <c r="AL311" s="58">
        <v>357.14299999999997</v>
      </c>
      <c r="AM311" s="58">
        <v>357.14299999999997</v>
      </c>
      <c r="AN311" s="58">
        <v>357.14299999999997</v>
      </c>
      <c r="AO311" s="58">
        <f t="shared" si="200"/>
        <v>357.14299999999997</v>
      </c>
      <c r="AP311" s="58">
        <v>357.14299999999997</v>
      </c>
      <c r="AQ311" s="58">
        <v>357.14299999999997</v>
      </c>
      <c r="AR311" s="58">
        <v>357.14299999999997</v>
      </c>
      <c r="AS311" s="58">
        <f t="shared" si="201"/>
        <v>357.14299999999997</v>
      </c>
      <c r="AT311" s="58">
        <v>357.14299999999997</v>
      </c>
      <c r="AU311" s="58">
        <v>357.14299999999997</v>
      </c>
      <c r="AV311" s="58">
        <v>357.14299999999997</v>
      </c>
      <c r="AW311" s="58">
        <v>357.14299999999997</v>
      </c>
      <c r="AX311" s="58">
        <f t="shared" si="202"/>
        <v>357.14299999999997</v>
      </c>
      <c r="AY311" s="58"/>
      <c r="AZ311" s="58">
        <v>357.14299999999997</v>
      </c>
      <c r="BA311" s="58">
        <v>357.14299999999997</v>
      </c>
      <c r="BB311" s="58">
        <v>357.14299999999997</v>
      </c>
      <c r="BC311" s="58">
        <v>357.14299999999997</v>
      </c>
      <c r="BD311" s="58">
        <v>357.14299999999997</v>
      </c>
      <c r="BE311" s="58">
        <v>357.14299999999997</v>
      </c>
      <c r="BF311" s="58">
        <f t="shared" si="203"/>
        <v>357.14299999999997</v>
      </c>
      <c r="BG311" s="58">
        <v>357.14299999999997</v>
      </c>
      <c r="BH311" s="58">
        <v>357.14299999999997</v>
      </c>
      <c r="BI311" s="58">
        <v>357.14299999999997</v>
      </c>
      <c r="BJ311" s="58">
        <v>357.14299999999997</v>
      </c>
      <c r="BK311" s="58">
        <v>357.14299999999997</v>
      </c>
      <c r="BL311" s="58">
        <v>357.14299999999997</v>
      </c>
      <c r="BM311" s="58">
        <v>357.14299999999997</v>
      </c>
      <c r="BN311" s="58">
        <v>357.14299999999997</v>
      </c>
      <c r="BO311" s="58">
        <f t="shared" si="204"/>
        <v>357.14299999999997</v>
      </c>
      <c r="BP311" s="58">
        <v>357.14299999999997</v>
      </c>
      <c r="BQ311" s="58">
        <v>357.14299999999997</v>
      </c>
      <c r="BR311" s="58">
        <v>357.14299999999997</v>
      </c>
      <c r="BS311" s="58">
        <v>357.14299999999997</v>
      </c>
      <c r="BT311" s="58">
        <v>357.14299999999997</v>
      </c>
      <c r="BU311" s="58">
        <v>357.14299999999997</v>
      </c>
      <c r="BV311" s="58">
        <v>357.14299999999997</v>
      </c>
      <c r="BW311" s="58">
        <v>357.14299999999997</v>
      </c>
      <c r="BX311" s="58">
        <v>357.14299999999997</v>
      </c>
      <c r="BY311" s="58">
        <v>357.14299999999997</v>
      </c>
      <c r="BZ311" s="57">
        <v>357.14299999999997</v>
      </c>
      <c r="CA311" s="58">
        <f t="shared" si="205"/>
        <v>357.14299999999997</v>
      </c>
      <c r="CB311" s="58">
        <v>357.14299999999997</v>
      </c>
      <c r="CC311" s="58">
        <v>357.14299999999997</v>
      </c>
      <c r="CD311" s="58">
        <v>357.14299999999997</v>
      </c>
      <c r="CE311" s="58">
        <v>357.14299999999997</v>
      </c>
      <c r="CF311" s="58">
        <v>357.14299999999997</v>
      </c>
      <c r="CG311" s="58">
        <v>357.14299999999997</v>
      </c>
      <c r="CH311" s="58">
        <v>357.14299999999997</v>
      </c>
      <c r="CI311" s="58">
        <v>357.14299999999997</v>
      </c>
      <c r="CJ311" s="57">
        <v>357.14299999999997</v>
      </c>
      <c r="CK311" s="57">
        <v>357.14299999999997</v>
      </c>
      <c r="CL311" s="58">
        <f t="shared" si="206"/>
        <v>357.14299999999997</v>
      </c>
      <c r="CM311" s="58">
        <v>357.14299999999997</v>
      </c>
      <c r="CN311" s="58">
        <v>357.14299999999997</v>
      </c>
      <c r="CO311" s="58">
        <v>357.14299999999997</v>
      </c>
      <c r="CP311" s="58">
        <v>357.14299999999997</v>
      </c>
      <c r="CQ311" s="58">
        <v>357.14299999999997</v>
      </c>
      <c r="CR311" s="58">
        <v>357.14299999999997</v>
      </c>
      <c r="CS311" s="58">
        <v>357.14299999999997</v>
      </c>
      <c r="CT311" s="58">
        <v>357.14299999999997</v>
      </c>
      <c r="CU311" s="58">
        <v>357.14299999999997</v>
      </c>
      <c r="CV311" s="58">
        <v>357.14299999999997</v>
      </c>
      <c r="CW311" s="58">
        <v>357.14299999999997</v>
      </c>
      <c r="CX311" s="58">
        <v>357.14299999999997</v>
      </c>
      <c r="CY311" s="58">
        <v>357.14299999999997</v>
      </c>
      <c r="CZ311" s="58">
        <v>357.14299999999997</v>
      </c>
      <c r="DA311" s="58">
        <f t="shared" si="207"/>
        <v>357.14299999999997</v>
      </c>
      <c r="DB311" s="57">
        <v>357.14299999999997</v>
      </c>
      <c r="DC311" s="57">
        <v>357.14299999999997</v>
      </c>
      <c r="DD311" s="57">
        <v>357.14299999999997</v>
      </c>
      <c r="DE311" s="57">
        <v>357.14299999999997</v>
      </c>
      <c r="DF311" s="57">
        <v>357.14299999999997</v>
      </c>
      <c r="DG311" s="57">
        <v>357.14299999999997</v>
      </c>
      <c r="DH311" s="57">
        <v>357.14299999999997</v>
      </c>
      <c r="DI311" s="57">
        <v>357.14299999999997</v>
      </c>
      <c r="DJ311" s="57">
        <v>357.14299999999997</v>
      </c>
      <c r="DK311" s="57">
        <v>357.14299999999997</v>
      </c>
      <c r="DL311" s="57">
        <v>357.14299999999997</v>
      </c>
      <c r="DM311" s="57">
        <v>357.14299999999997</v>
      </c>
      <c r="DN311" s="59">
        <f t="shared" si="208"/>
        <v>357.14299999999997</v>
      </c>
      <c r="DO311" s="57">
        <v>357.14299999999997</v>
      </c>
      <c r="DP311" s="57">
        <v>357.14299999999997</v>
      </c>
      <c r="DQ311" s="57">
        <v>357.14299999999997</v>
      </c>
      <c r="DR311" s="57">
        <v>357.14299999999997</v>
      </c>
      <c r="DS311" s="57">
        <v>357.14299999999997</v>
      </c>
      <c r="DT311" s="57">
        <v>357.14299999999997</v>
      </c>
      <c r="DU311" s="57">
        <v>357.14299999999997</v>
      </c>
      <c r="DV311" s="60">
        <f t="shared" si="209"/>
        <v>357.14299999999997</v>
      </c>
      <c r="DW311" s="61">
        <f t="shared" si="209"/>
        <v>357.14299999999997</v>
      </c>
      <c r="DX311" s="62">
        <f t="shared" si="209"/>
        <v>357.14299999999997</v>
      </c>
      <c r="DZ311" s="57">
        <f t="shared" si="210"/>
        <v>357.14299999999997</v>
      </c>
      <c r="EC311" s="57">
        <f t="shared" si="211"/>
        <v>357.14299999999997</v>
      </c>
      <c r="EF311" s="57">
        <f t="shared" si="212"/>
        <v>357.14299999999997</v>
      </c>
      <c r="EI311" s="57">
        <f t="shared" si="213"/>
        <v>357.14299999999997</v>
      </c>
      <c r="EL311" s="57">
        <f t="shared" si="214"/>
        <v>357.14299999999997</v>
      </c>
      <c r="EO311" s="57">
        <f t="shared" si="215"/>
        <v>357.14299999999997</v>
      </c>
    </row>
    <row r="312" spans="1:145" ht="15.5" x14ac:dyDescent="0.35">
      <c r="A312" s="56" t="s">
        <v>191</v>
      </c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>
        <f t="shared" si="197"/>
        <v>1032.906788722803</v>
      </c>
      <c r="S312" s="57">
        <f t="shared" si="197"/>
        <v>1510.7484291664036</v>
      </c>
      <c r="T312" s="57">
        <f t="shared" si="197"/>
        <v>1935.8022553282274</v>
      </c>
      <c r="U312" s="57">
        <f t="shared" si="197"/>
        <v>3516.6276387876374</v>
      </c>
      <c r="V312" s="57">
        <f t="shared" si="197"/>
        <v>3419.0460623722388</v>
      </c>
      <c r="W312" s="57">
        <f t="shared" si="197"/>
        <v>3103.6239264211163</v>
      </c>
      <c r="X312" s="58">
        <f t="shared" si="197"/>
        <v>2432.6653689541827</v>
      </c>
      <c r="Y312" s="58">
        <f t="shared" si="197"/>
        <v>3726.615849039114</v>
      </c>
      <c r="Z312" s="57">
        <f t="shared" si="197"/>
        <v>4159.6979960112121</v>
      </c>
      <c r="AA312" s="57">
        <f t="shared" si="197"/>
        <v>4060.9126372433107</v>
      </c>
      <c r="AB312" s="57">
        <v>3305.849205347537</v>
      </c>
      <c r="AC312" s="57">
        <v>3854.8455723852526</v>
      </c>
      <c r="AD312" s="57">
        <v>3863.5669424585221</v>
      </c>
      <c r="AE312" s="57">
        <f t="shared" si="198"/>
        <v>3620.9172149253091</v>
      </c>
      <c r="AF312" s="57">
        <v>3717.1971762986855</v>
      </c>
      <c r="AG312" s="57">
        <v>3357.4178391920518</v>
      </c>
      <c r="AH312" s="57">
        <v>3370.6385676791883</v>
      </c>
      <c r="AI312" s="57">
        <v>3370.6385676791883</v>
      </c>
      <c r="AJ312" s="58">
        <f t="shared" si="199"/>
        <v>3387.9847288751853</v>
      </c>
      <c r="AK312" s="58">
        <v>3411.2716545036201</v>
      </c>
      <c r="AL312" s="58">
        <v>3375.5470697904307</v>
      </c>
      <c r="AM312" s="58">
        <v>3280.0199507370198</v>
      </c>
      <c r="AN312" s="58">
        <v>3280.0199507370198</v>
      </c>
      <c r="AO312" s="58">
        <f t="shared" si="200"/>
        <v>3257.5174876209426</v>
      </c>
      <c r="AP312" s="58">
        <v>2789.2600630663856</v>
      </c>
      <c r="AQ312" s="58">
        <v>2762.063017740667</v>
      </c>
      <c r="AR312" s="58">
        <v>2798.2023852844877</v>
      </c>
      <c r="AS312" s="58">
        <f t="shared" si="201"/>
        <v>2885.2415304743386</v>
      </c>
      <c r="AT312" s="58">
        <v>3561.5563518848785</v>
      </c>
      <c r="AU312" s="58">
        <v>3425.8911250442657</v>
      </c>
      <c r="AV312" s="58">
        <v>3363.4386403710496</v>
      </c>
      <c r="AW312" s="58">
        <v>3363.4386403710496</v>
      </c>
      <c r="AX312" s="58">
        <f t="shared" si="202"/>
        <v>3583.8819683211723</v>
      </c>
      <c r="AY312" s="58"/>
      <c r="AZ312" s="58">
        <v>3644.6282021673769</v>
      </c>
      <c r="BA312" s="58">
        <v>3644.6282021673769</v>
      </c>
      <c r="BB312" s="58">
        <v>3773.4166911046955</v>
      </c>
      <c r="BC312" s="58">
        <v>3773.4166911046955</v>
      </c>
      <c r="BD312" s="58">
        <v>3618.4505197400003</v>
      </c>
      <c r="BE312" s="58">
        <v>3618.4505197400003</v>
      </c>
      <c r="BF312" s="58">
        <f t="shared" si="203"/>
        <v>3485.1189473702962</v>
      </c>
      <c r="BG312" s="58">
        <v>3543.4173903092201</v>
      </c>
      <c r="BH312" s="58">
        <v>3543.4173903092201</v>
      </c>
      <c r="BI312" s="58">
        <v>3571.8323269099656</v>
      </c>
      <c r="BJ312" s="58">
        <v>3571.8323269099656</v>
      </c>
      <c r="BK312" s="58">
        <v>3475.057193469213</v>
      </c>
      <c r="BL312" s="58">
        <v>3475.057193469213</v>
      </c>
      <c r="BM312" s="58">
        <v>3499.0171805909135</v>
      </c>
      <c r="BN312" s="58">
        <v>3499.0171805909135</v>
      </c>
      <c r="BO312" s="58">
        <f t="shared" si="204"/>
        <v>3769.078134525249</v>
      </c>
      <c r="BP312" s="58">
        <v>3429.9193457653955</v>
      </c>
      <c r="BQ312" s="58">
        <v>3429.9193457653955</v>
      </c>
      <c r="BR312" s="58">
        <v>2955.3488073528306</v>
      </c>
      <c r="BS312" s="58">
        <v>2955.3488073528306</v>
      </c>
      <c r="BT312" s="58">
        <v>2955.3488073528306</v>
      </c>
      <c r="BU312" s="58">
        <v>2955.3488073528306</v>
      </c>
      <c r="BV312" s="58">
        <v>2888.8534591873918</v>
      </c>
      <c r="BW312" s="58">
        <v>3455.3473503414921</v>
      </c>
      <c r="BX312" s="58">
        <v>3455.3473503414921</v>
      </c>
      <c r="BY312" s="58">
        <v>3337.2896492048244</v>
      </c>
      <c r="BZ312" s="57">
        <v>3520.6576778020371</v>
      </c>
      <c r="CA312" s="58">
        <f t="shared" si="205"/>
        <v>3548.8555737352649</v>
      </c>
      <c r="CB312" s="58">
        <v>4475.7843596784742</v>
      </c>
      <c r="CC312" s="58">
        <v>4475.7843596784742</v>
      </c>
      <c r="CD312" s="58">
        <v>4475.7843596784742</v>
      </c>
      <c r="CE312" s="58">
        <v>4475.7843596784742</v>
      </c>
      <c r="CF312" s="58">
        <v>4475.7843596784742</v>
      </c>
      <c r="CG312" s="58">
        <v>4475.7843596784742</v>
      </c>
      <c r="CH312" s="58">
        <v>4962.9782481038101</v>
      </c>
      <c r="CI312" s="58">
        <v>4962.9782481038101</v>
      </c>
      <c r="CJ312" s="57">
        <v>5008.3918824413795</v>
      </c>
      <c r="CK312" s="57">
        <v>5008.3918824413795</v>
      </c>
      <c r="CL312" s="58">
        <f t="shared" si="206"/>
        <v>4194.0747144141724</v>
      </c>
      <c r="CM312" s="58">
        <v>4921.6539307241455</v>
      </c>
      <c r="CN312" s="58">
        <v>5558.0834191904751</v>
      </c>
      <c r="CO312" s="58">
        <v>5558.0834191904751</v>
      </c>
      <c r="CP312" s="58">
        <v>5690.0251275018445</v>
      </c>
      <c r="CQ312" s="58">
        <v>5791.0770191685115</v>
      </c>
      <c r="CR312" s="58">
        <v>5892.1289108351775</v>
      </c>
      <c r="CS312" s="58">
        <v>5846.672130270802</v>
      </c>
      <c r="CT312" s="58">
        <v>5947.7240219374689</v>
      </c>
      <c r="CU312" s="58">
        <v>6048.7759136041359</v>
      </c>
      <c r="CV312" s="58">
        <v>5230.1501519520261</v>
      </c>
      <c r="CW312" s="58">
        <v>5272.6993721924437</v>
      </c>
      <c r="CX312" s="58">
        <v>5394.8849546432066</v>
      </c>
      <c r="CY312" s="58">
        <v>5437.4341748836232</v>
      </c>
      <c r="CZ312" s="58">
        <v>5479.9833951240398</v>
      </c>
      <c r="DA312" s="58">
        <f t="shared" si="207"/>
        <v>5495.3181233276246</v>
      </c>
      <c r="DB312" s="57">
        <v>5465.3181180427509</v>
      </c>
      <c r="DC312" s="57">
        <v>5510.3824394440007</v>
      </c>
      <c r="DD312" s="57">
        <v>5555.4467608452514</v>
      </c>
      <c r="DE312" s="57">
        <v>5297.628307975916</v>
      </c>
      <c r="DF312" s="57">
        <v>5340.8970729759158</v>
      </c>
      <c r="DG312" s="57">
        <v>5384.1658379759165</v>
      </c>
      <c r="DH312" s="57">
        <v>5123.1144224721284</v>
      </c>
      <c r="DI312" s="57">
        <v>5165.6288702198081</v>
      </c>
      <c r="DJ312" s="57">
        <v>5208.1433179674877</v>
      </c>
      <c r="DK312" s="57">
        <v>5124.4620549522788</v>
      </c>
      <c r="DL312" s="57">
        <v>5166.9765026999585</v>
      </c>
      <c r="DM312" s="57">
        <v>5209.4909504476373</v>
      </c>
      <c r="DN312" s="59">
        <f t="shared" si="208"/>
        <v>5149.4776627994243</v>
      </c>
      <c r="DO312" s="57">
        <v>5209.4909504476373</v>
      </c>
      <c r="DP312" s="57">
        <v>5240.3531506847858</v>
      </c>
      <c r="DQ312" s="57">
        <v>5257.517759101619</v>
      </c>
      <c r="DR312" s="57">
        <v>5274.6823675184532</v>
      </c>
      <c r="DS312" s="57">
        <v>5184.1528277191892</v>
      </c>
      <c r="DT312" s="57">
        <v>5201.2542743858558</v>
      </c>
      <c r="DU312" s="57">
        <v>5185.6079316315372</v>
      </c>
      <c r="DV312" s="60">
        <f t="shared" si="209"/>
        <v>5578.8043888137699</v>
      </c>
      <c r="DW312" s="61">
        <f t="shared" si="209"/>
        <v>5597.4010694925455</v>
      </c>
      <c r="DX312" s="62">
        <f t="shared" si="209"/>
        <v>5615.9977501713211</v>
      </c>
      <c r="DZ312" s="57">
        <f t="shared" si="210"/>
        <v>5632.1481972609563</v>
      </c>
      <c r="EC312" s="57">
        <f t="shared" si="211"/>
        <v>5635.5332715492314</v>
      </c>
      <c r="EF312" s="57">
        <f t="shared" si="212"/>
        <v>5599.7716557945841</v>
      </c>
      <c r="EI312" s="57">
        <f t="shared" si="213"/>
        <v>5544.5212019127075</v>
      </c>
      <c r="EL312" s="57">
        <f t="shared" si="214"/>
        <v>5489.6249523888191</v>
      </c>
      <c r="EO312" s="57">
        <f t="shared" si="215"/>
        <v>5489.6249523888191</v>
      </c>
    </row>
    <row r="313" spans="1:145" ht="15.5" x14ac:dyDescent="0.35">
      <c r="A313" s="56" t="s">
        <v>192</v>
      </c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>
        <f t="shared" ref="R313:AA313" si="216">R222</f>
        <v>0</v>
      </c>
      <c r="S313" s="57">
        <f t="shared" si="216"/>
        <v>0</v>
      </c>
      <c r="T313" s="57">
        <f t="shared" si="216"/>
        <v>0</v>
      </c>
      <c r="U313" s="57">
        <f t="shared" si="216"/>
        <v>17.47512077891048</v>
      </c>
      <c r="V313" s="57">
        <f t="shared" si="216"/>
        <v>17.561154600000002</v>
      </c>
      <c r="W313" s="57">
        <f t="shared" si="216"/>
        <v>27.439617391304342</v>
      </c>
      <c r="X313" s="58">
        <f t="shared" si="216"/>
        <v>37.674160184396065</v>
      </c>
      <c r="Y313" s="58">
        <f t="shared" si="216"/>
        <v>78.463516185594798</v>
      </c>
      <c r="Z313" s="57">
        <f t="shared" si="216"/>
        <v>79.102463537824164</v>
      </c>
      <c r="AA313" s="57">
        <f t="shared" si="216"/>
        <v>65.578540182253818</v>
      </c>
      <c r="AB313" s="57">
        <v>235.00773408630201</v>
      </c>
      <c r="AC313" s="57">
        <v>72.949920692249819</v>
      </c>
      <c r="AD313" s="57">
        <v>73.114965761689277</v>
      </c>
      <c r="AE313" s="57">
        <f>AE222</f>
        <v>66.852352552112862</v>
      </c>
      <c r="AF313" s="57">
        <v>60.512479086090494</v>
      </c>
      <c r="AG313" s="57">
        <v>59.299202827087434</v>
      </c>
      <c r="AH313" s="57">
        <v>50.815029940253901</v>
      </c>
      <c r="AI313" s="57">
        <v>50.815029940253901</v>
      </c>
      <c r="AJ313" s="58">
        <f>AJ222</f>
        <v>48.073268683437142</v>
      </c>
      <c r="AK313" s="58">
        <v>40.488135242143862</v>
      </c>
      <c r="AL313" s="58">
        <v>36.336953071167905</v>
      </c>
      <c r="AM313" s="58">
        <v>32.880972162120287</v>
      </c>
      <c r="AN313" s="58">
        <v>32.880972162120287</v>
      </c>
      <c r="AO313" s="58">
        <f>AO222</f>
        <v>33.185784204071624</v>
      </c>
      <c r="AP313" s="58">
        <v>21.220406020019155</v>
      </c>
      <c r="AQ313" s="58">
        <v>25.031691261861972</v>
      </c>
      <c r="AR313" s="58">
        <v>31.708626566544925</v>
      </c>
      <c r="AS313" s="58">
        <f>AS222</f>
        <v>34.712054427600627</v>
      </c>
      <c r="AT313" s="58">
        <v>43.495949542774184</v>
      </c>
      <c r="AU313" s="58">
        <v>39.080736897360083</v>
      </c>
      <c r="AV313" s="58">
        <v>39.9847102920886</v>
      </c>
      <c r="AW313" s="58">
        <v>39.9847102920886</v>
      </c>
      <c r="AX313" s="58">
        <f>AX222</f>
        <v>41.319293629996231</v>
      </c>
      <c r="AY313" s="58"/>
      <c r="AZ313" s="58">
        <v>35.879076707211119</v>
      </c>
      <c r="BA313" s="58">
        <v>35.879076707211119</v>
      </c>
      <c r="BB313" s="58">
        <v>39.479855251760554</v>
      </c>
      <c r="BC313" s="58">
        <v>39.479855251760554</v>
      </c>
      <c r="BD313" s="58">
        <v>38.520772430000008</v>
      </c>
      <c r="BE313" s="58">
        <v>38.520772430000008</v>
      </c>
      <c r="BF313" s="58">
        <f>BF222</f>
        <v>38.940469773739785</v>
      </c>
      <c r="BG313" s="58">
        <v>34.925436340327174</v>
      </c>
      <c r="BH313" s="58">
        <v>34.925436340327174</v>
      </c>
      <c r="BI313" s="58">
        <v>48.108153560663077</v>
      </c>
      <c r="BJ313" s="58">
        <v>48.108153560663077</v>
      </c>
      <c r="BK313" s="58">
        <v>53.048938902370189</v>
      </c>
      <c r="BL313" s="58">
        <v>53.048938902370189</v>
      </c>
      <c r="BM313" s="58">
        <v>54.854159331689473</v>
      </c>
      <c r="BN313" s="58">
        <v>54.854159331689473</v>
      </c>
      <c r="BO313" s="58">
        <f>BO222</f>
        <v>54.853110193860992</v>
      </c>
      <c r="BP313" s="58">
        <v>51.278699913417938</v>
      </c>
      <c r="BQ313" s="58">
        <v>51.278699913417938</v>
      </c>
      <c r="BR313" s="58">
        <v>48.262390943257984</v>
      </c>
      <c r="BS313" s="58">
        <v>48.262390943257984</v>
      </c>
      <c r="BT313" s="58">
        <v>48.262390943257984</v>
      </c>
      <c r="BU313" s="58">
        <v>48.262390943257984</v>
      </c>
      <c r="BV313" s="58">
        <v>47.17648714703467</v>
      </c>
      <c r="BW313" s="58">
        <v>59.80318985158754</v>
      </c>
      <c r="BX313" s="58">
        <v>59.80318985158754</v>
      </c>
      <c r="BY313" s="58">
        <v>57.759914198324957</v>
      </c>
      <c r="BZ313" s="57">
        <v>60.706589440345027</v>
      </c>
      <c r="CA313" s="58">
        <f>CA222</f>
        <v>62.114588022813905</v>
      </c>
      <c r="CB313" s="58">
        <v>78.864459507413116</v>
      </c>
      <c r="CC313" s="58">
        <v>78.864459507413116</v>
      </c>
      <c r="CD313" s="58">
        <v>78.864459507413116</v>
      </c>
      <c r="CE313" s="58">
        <v>78.864459507413116</v>
      </c>
      <c r="CF313" s="58">
        <v>78.864459507413116</v>
      </c>
      <c r="CG313" s="58">
        <v>78.864459507413116</v>
      </c>
      <c r="CH313" s="58">
        <v>93.04890927479002</v>
      </c>
      <c r="CI313" s="58">
        <v>93.04890927479002</v>
      </c>
      <c r="CJ313" s="57">
        <v>93.900351479464078</v>
      </c>
      <c r="CK313" s="57">
        <v>93.900351479464078</v>
      </c>
      <c r="CL313" s="58">
        <f>CL222</f>
        <v>87.659418680386494</v>
      </c>
      <c r="CM313" s="58">
        <v>73.332193163270048</v>
      </c>
      <c r="CN313" s="58">
        <v>75.306947830983489</v>
      </c>
      <c r="CO313" s="58">
        <v>75.306947830983489</v>
      </c>
      <c r="CP313" s="58">
        <v>82.501004470929161</v>
      </c>
      <c r="CQ313" s="58">
        <v>83.966179470929163</v>
      </c>
      <c r="CR313" s="58">
        <v>85.431354470929165</v>
      </c>
      <c r="CS313" s="58">
        <v>84.772265983173725</v>
      </c>
      <c r="CT313" s="58">
        <v>86.237440983173727</v>
      </c>
      <c r="CU313" s="58">
        <v>87.702615983173715</v>
      </c>
      <c r="CV313" s="58">
        <v>72.736882974485198</v>
      </c>
      <c r="CW313" s="58">
        <v>73.328624619249965</v>
      </c>
      <c r="CX313" s="58">
        <v>75.027887193685515</v>
      </c>
      <c r="CY313" s="58">
        <v>75.619628838450282</v>
      </c>
      <c r="CZ313" s="58">
        <v>76.211370483215035</v>
      </c>
      <c r="DA313" s="58">
        <f>DA222</f>
        <v>75.128823772971614</v>
      </c>
      <c r="DB313" s="57">
        <v>73.407735001024705</v>
      </c>
      <c r="DC313" s="57">
        <v>74.013019028774707</v>
      </c>
      <c r="DD313" s="57">
        <v>74.618303056524709</v>
      </c>
      <c r="DE313" s="57">
        <v>77.403044162707999</v>
      </c>
      <c r="DF313" s="57">
        <v>78.035239162707995</v>
      </c>
      <c r="DG313" s="57">
        <v>78.667434162708005</v>
      </c>
      <c r="DH313" s="57">
        <v>67.382692662200739</v>
      </c>
      <c r="DI313" s="57">
        <v>67.941871655689397</v>
      </c>
      <c r="DJ313" s="57">
        <v>68.501050649178026</v>
      </c>
      <c r="DK313" s="57">
        <v>67.400417643089952</v>
      </c>
      <c r="DL313" s="57">
        <v>67.959596636578596</v>
      </c>
      <c r="DM313" s="57">
        <v>68.518775630067239</v>
      </c>
      <c r="DN313" s="59">
        <f>DN222</f>
        <v>72.968840361279774</v>
      </c>
      <c r="DO313" s="57">
        <v>68.518775630067239</v>
      </c>
      <c r="DP313" s="57">
        <v>73.532450692371356</v>
      </c>
      <c r="DQ313" s="57">
        <v>73.77330387263838</v>
      </c>
      <c r="DR313" s="57">
        <v>74.014157052905389</v>
      </c>
      <c r="DS313" s="57">
        <v>70.887545444105569</v>
      </c>
      <c r="DT313" s="57">
        <v>71.121388777438895</v>
      </c>
      <c r="DU313" s="57">
        <v>70.907442377730078</v>
      </c>
      <c r="DV313" s="60">
        <f>DV222</f>
        <v>66.566997024542914</v>
      </c>
      <c r="DW313" s="61">
        <f>DW222</f>
        <v>66.788894962010062</v>
      </c>
      <c r="DX313" s="62">
        <f>DX222</f>
        <v>67.010792899477195</v>
      </c>
      <c r="DZ313" s="57">
        <f>DZ222</f>
        <v>56.939120864863369</v>
      </c>
      <c r="EC313" s="57">
        <f>EC222</f>
        <v>54.267173653596558</v>
      </c>
      <c r="EF313" s="57">
        <f>EF222</f>
        <v>52.941104448688243</v>
      </c>
      <c r="EI313" s="57">
        <f>EI222</f>
        <v>52.416935097711132</v>
      </c>
      <c r="EL313" s="57">
        <f>EL222</f>
        <v>51.897955542288258</v>
      </c>
      <c r="EO313" s="57">
        <f>EO222</f>
        <v>51.897955542288265</v>
      </c>
    </row>
    <row r="314" spans="1:145" ht="15.5" x14ac:dyDescent="0.35">
      <c r="A314" s="56" t="s">
        <v>193</v>
      </c>
      <c r="B314" s="57">
        <f t="shared" ref="B314:AA317" si="217">B235</f>
        <v>14.727272727272725</v>
      </c>
      <c r="C314" s="57">
        <f t="shared" si="217"/>
        <v>16.071428571428573</v>
      </c>
      <c r="D314" s="57">
        <f t="shared" si="217"/>
        <v>23.153846153846153</v>
      </c>
      <c r="E314" s="57">
        <f t="shared" si="217"/>
        <v>32.816229116945109</v>
      </c>
      <c r="F314" s="57">
        <f t="shared" si="217"/>
        <v>25.461333333333336</v>
      </c>
      <c r="G314" s="57">
        <f t="shared" si="217"/>
        <v>26.8</v>
      </c>
      <c r="H314" s="57">
        <f t="shared" si="217"/>
        <v>22.8</v>
      </c>
      <c r="I314" s="57">
        <f t="shared" si="217"/>
        <v>39.4</v>
      </c>
      <c r="J314" s="57">
        <f t="shared" si="217"/>
        <v>40.414999999999999</v>
      </c>
      <c r="K314" s="57">
        <f t="shared" si="217"/>
        <v>40.782990790111484</v>
      </c>
      <c r="L314" s="57">
        <f t="shared" si="217"/>
        <v>41.130296775777815</v>
      </c>
      <c r="M314" s="57">
        <f t="shared" si="217"/>
        <v>41.955650624080661</v>
      </c>
      <c r="N314" s="57">
        <f t="shared" si="217"/>
        <v>41.513218396609084</v>
      </c>
      <c r="O314" s="57">
        <f t="shared" si="217"/>
        <v>47.228969835357624</v>
      </c>
      <c r="P314" s="57">
        <f t="shared" si="217"/>
        <v>49.225370052925832</v>
      </c>
      <c r="Q314" s="57">
        <f t="shared" si="217"/>
        <v>43.392999999999994</v>
      </c>
      <c r="R314" s="57">
        <f t="shared" si="217"/>
        <v>36.202000000000005</v>
      </c>
      <c r="S314" s="57">
        <f t="shared" si="217"/>
        <v>42.595199999999991</v>
      </c>
      <c r="T314" s="57">
        <f t="shared" si="217"/>
        <v>53.331369150779906</v>
      </c>
      <c r="U314" s="57">
        <f t="shared" si="217"/>
        <v>49.044137931034484</v>
      </c>
      <c r="V314" s="57">
        <f t="shared" si="217"/>
        <v>50.24903225806451</v>
      </c>
      <c r="W314" s="57">
        <f t="shared" si="217"/>
        <v>136.12718749999999</v>
      </c>
      <c r="X314" s="58">
        <f t="shared" si="217"/>
        <v>79.296315789473695</v>
      </c>
      <c r="Y314" s="58">
        <f t="shared" si="217"/>
        <v>123.67867203571365</v>
      </c>
      <c r="Z314" s="57">
        <f t="shared" si="217"/>
        <v>141.24243007043268</v>
      </c>
      <c r="AA314" s="57">
        <f t="shared" si="217"/>
        <v>103.3965</v>
      </c>
      <c r="AB314" s="57">
        <v>141.49034598887459</v>
      </c>
      <c r="AC314" s="57">
        <v>151.5759177577126</v>
      </c>
      <c r="AD314" s="57">
        <v>151.91884969834086</v>
      </c>
      <c r="AE314" s="57">
        <f t="shared" si="198"/>
        <v>110.52548</v>
      </c>
      <c r="AF314" s="57">
        <v>127.66425838538839</v>
      </c>
      <c r="AG314" s="57">
        <v>128.996730513551</v>
      </c>
      <c r="AH314" s="57">
        <v>101.5306807573844</v>
      </c>
      <c r="AI314" s="57">
        <v>101.5306807573844</v>
      </c>
      <c r="AJ314" s="58">
        <f t="shared" si="199"/>
        <v>97.865476731281234</v>
      </c>
      <c r="AK314" s="58">
        <v>175.50863419188099</v>
      </c>
      <c r="AL314" s="58">
        <v>185.95526996649986</v>
      </c>
      <c r="AM314" s="58">
        <v>189.20856349771637</v>
      </c>
      <c r="AN314" s="58">
        <v>189.20856349771637</v>
      </c>
      <c r="AO314" s="58">
        <f t="shared" si="200"/>
        <v>79.154287639042025</v>
      </c>
      <c r="AP314" s="58">
        <v>124.87050270735922</v>
      </c>
      <c r="AQ314" s="58">
        <v>121.294389505067</v>
      </c>
      <c r="AR314" s="58">
        <v>120.72076929268756</v>
      </c>
      <c r="AS314" s="58">
        <f t="shared" si="201"/>
        <v>91.988274609449761</v>
      </c>
      <c r="AT314" s="58">
        <v>147.51774530105155</v>
      </c>
      <c r="AU314" s="58">
        <v>94.564231804032062</v>
      </c>
      <c r="AV314" s="58">
        <v>87.848051707716238</v>
      </c>
      <c r="AW314" s="58">
        <v>87.848051707716238</v>
      </c>
      <c r="AX314" s="58">
        <f t="shared" si="202"/>
        <v>119.77368804761514</v>
      </c>
      <c r="AY314" s="58"/>
      <c r="AZ314" s="58">
        <v>127.00054136044574</v>
      </c>
      <c r="BA314" s="58">
        <v>127.00054136044574</v>
      </c>
      <c r="BB314" s="58">
        <v>121.53060942394235</v>
      </c>
      <c r="BC314" s="58">
        <v>121.53060942394235</v>
      </c>
      <c r="BD314" s="58">
        <v>127.03464830000001</v>
      </c>
      <c r="BE314" s="58">
        <v>127.03464830000001</v>
      </c>
      <c r="BF314" s="58">
        <f t="shared" si="203"/>
        <v>121.59874156880429</v>
      </c>
      <c r="BG314" s="58">
        <v>117.89869959661462</v>
      </c>
      <c r="BH314" s="58">
        <v>117.89869959661462</v>
      </c>
      <c r="BI314" s="58">
        <v>118.06172326699274</v>
      </c>
      <c r="BJ314" s="58">
        <v>118.06172326699274</v>
      </c>
      <c r="BK314" s="58">
        <v>120.21307738376265</v>
      </c>
      <c r="BL314" s="58">
        <v>120.21307738376265</v>
      </c>
      <c r="BM314" s="58">
        <v>120.21307738376265</v>
      </c>
      <c r="BN314" s="58">
        <v>120.21307738376265</v>
      </c>
      <c r="BO314" s="58">
        <f t="shared" si="204"/>
        <v>99.283449908118584</v>
      </c>
      <c r="BP314" s="58">
        <v>122.15021943191236</v>
      </c>
      <c r="BQ314" s="58">
        <v>117.89869959661462</v>
      </c>
      <c r="BR314" s="58">
        <v>86.681222820547035</v>
      </c>
      <c r="BS314" s="58">
        <v>86.681222820547035</v>
      </c>
      <c r="BT314" s="58">
        <v>86.681222820547035</v>
      </c>
      <c r="BU314" s="58">
        <v>86.681222820547035</v>
      </c>
      <c r="BV314" s="58">
        <v>84.730895307084722</v>
      </c>
      <c r="BW314" s="58">
        <v>69.621675101606911</v>
      </c>
      <c r="BX314" s="58">
        <v>69.621675101606911</v>
      </c>
      <c r="BY314" s="58">
        <v>67.242934535635342</v>
      </c>
      <c r="BZ314" s="57">
        <v>69.92125940964128</v>
      </c>
      <c r="CA314" s="58">
        <f t="shared" si="205"/>
        <v>69.736332674060762</v>
      </c>
      <c r="CB314" s="58">
        <v>79.623099744326552</v>
      </c>
      <c r="CC314" s="58">
        <v>79.623099744326552</v>
      </c>
      <c r="CD314" s="58">
        <v>79.623099744326552</v>
      </c>
      <c r="CE314" s="58">
        <v>79.623099744326552</v>
      </c>
      <c r="CF314" s="58">
        <v>79.623099744326552</v>
      </c>
      <c r="CG314" s="58">
        <v>79.623099744326552</v>
      </c>
      <c r="CH314" s="58">
        <v>80.49302681500221</v>
      </c>
      <c r="CI314" s="58">
        <v>80.49302681500221</v>
      </c>
      <c r="CJ314" s="57">
        <v>81.229576665466951</v>
      </c>
      <c r="CK314" s="57">
        <v>81.229576665466951</v>
      </c>
      <c r="CL314" s="58">
        <f t="shared" si="206"/>
        <v>75.431974288016136</v>
      </c>
      <c r="CM314" s="58">
        <v>79.047564331454623</v>
      </c>
      <c r="CN314" s="58">
        <v>83.395473829042984</v>
      </c>
      <c r="CO314" s="58">
        <v>83.395473829042984</v>
      </c>
      <c r="CP314" s="58">
        <v>81.940257405747545</v>
      </c>
      <c r="CQ314" s="58">
        <v>83.395473829042984</v>
      </c>
      <c r="CR314" s="58">
        <v>84.850690252338424</v>
      </c>
      <c r="CS314" s="58">
        <v>84.196081491073272</v>
      </c>
      <c r="CT314" s="58">
        <v>85.651297914368712</v>
      </c>
      <c r="CU314" s="58">
        <v>87.106514337664152</v>
      </c>
      <c r="CV314" s="58">
        <v>88.256559999999993</v>
      </c>
      <c r="CW314" s="58">
        <v>88.974559999999997</v>
      </c>
      <c r="CX314" s="58">
        <v>91.036389751613527</v>
      </c>
      <c r="CY314" s="58">
        <v>91.75438975161353</v>
      </c>
      <c r="CZ314" s="58">
        <v>92.472389751613534</v>
      </c>
      <c r="DA314" s="58">
        <f t="shared" si="207"/>
        <v>101.76610926187134</v>
      </c>
      <c r="DB314" s="57">
        <v>97.68956032612806</v>
      </c>
      <c r="DC314" s="57">
        <v>98.495060326128069</v>
      </c>
      <c r="DD314" s="57">
        <v>99.300560326128064</v>
      </c>
      <c r="DE314" s="57">
        <v>98.621710189199987</v>
      </c>
      <c r="DF314" s="57">
        <v>99.427210189199997</v>
      </c>
      <c r="DG314" s="57">
        <v>100.23271018919999</v>
      </c>
      <c r="DH314" s="57">
        <v>97.065089303119024</v>
      </c>
      <c r="DI314" s="57">
        <v>97.870589303119019</v>
      </c>
      <c r="DJ314" s="57">
        <v>98.676089303119028</v>
      </c>
      <c r="DK314" s="57">
        <v>97.090622222403383</v>
      </c>
      <c r="DL314" s="57">
        <v>97.896122222403378</v>
      </c>
      <c r="DM314" s="57">
        <v>98.701622222403387</v>
      </c>
      <c r="DN314" s="59">
        <f t="shared" si="208"/>
        <v>79.315969128788566</v>
      </c>
      <c r="DO314" s="57">
        <v>98.701622222403387</v>
      </c>
      <c r="DP314" s="57">
        <v>99.527765832854982</v>
      </c>
      <c r="DQ314" s="57">
        <v>99.85376583285499</v>
      </c>
      <c r="DR314" s="57">
        <v>100.17976583285498</v>
      </c>
      <c r="DS314" s="57">
        <v>80.241597091328615</v>
      </c>
      <c r="DT314" s="57">
        <v>80.506297504049527</v>
      </c>
      <c r="DU314" s="57">
        <v>81.691742228575407</v>
      </c>
      <c r="DV314" s="60">
        <f t="shared" ref="DV314:DV317" si="218">DV235</f>
        <v>80.81966214838225</v>
      </c>
      <c r="DW314" s="61">
        <f t="shared" si="209"/>
        <v>81.089070671210834</v>
      </c>
      <c r="DX314" s="62">
        <f t="shared" si="209"/>
        <v>81.358479194039433</v>
      </c>
      <c r="DZ314" s="57">
        <f t="shared" si="210"/>
        <v>79.829746413050614</v>
      </c>
      <c r="EC314" s="57">
        <f t="shared" si="211"/>
        <v>78.980341168621763</v>
      </c>
      <c r="EF314" s="57">
        <f t="shared" si="212"/>
        <v>78.139930151519806</v>
      </c>
      <c r="EI314" s="57">
        <f t="shared" si="213"/>
        <v>77.36626747675227</v>
      </c>
      <c r="EL314" s="57">
        <f t="shared" si="214"/>
        <v>76.600264828467601</v>
      </c>
      <c r="EO314" s="57">
        <f t="shared" si="215"/>
        <v>76.600264828467601</v>
      </c>
    </row>
    <row r="315" spans="1:145" ht="15.5" hidden="1" x14ac:dyDescent="0.35">
      <c r="A315" s="56" t="s">
        <v>194</v>
      </c>
      <c r="B315" s="57">
        <f t="shared" si="217"/>
        <v>28.004667444574096</v>
      </c>
      <c r="C315" s="57">
        <f t="shared" si="217"/>
        <v>24.50110864745011</v>
      </c>
      <c r="D315" s="57">
        <f t="shared" si="217"/>
        <v>23.555555555555554</v>
      </c>
      <c r="E315" s="57">
        <f t="shared" si="217"/>
        <v>20.509193776520508</v>
      </c>
      <c r="F315" s="57">
        <f t="shared" si="217"/>
        <v>19.972895648245743</v>
      </c>
      <c r="G315" s="57">
        <f t="shared" si="217"/>
        <v>19.2</v>
      </c>
      <c r="H315" s="57">
        <f t="shared" si="217"/>
        <v>18.5</v>
      </c>
      <c r="I315" s="57">
        <f t="shared" si="217"/>
        <v>24.9</v>
      </c>
      <c r="J315" s="57">
        <f t="shared" si="217"/>
        <v>23.712</v>
      </c>
      <c r="K315" s="57">
        <f t="shared" si="217"/>
        <v>23.515000000000001</v>
      </c>
      <c r="L315" s="57">
        <f t="shared" si="217"/>
        <v>22.994931773879141</v>
      </c>
      <c r="M315" s="57">
        <f t="shared" si="217"/>
        <v>22.279218134926023</v>
      </c>
      <c r="N315" s="57">
        <f t="shared" si="217"/>
        <v>21.8</v>
      </c>
      <c r="O315" s="69" t="str">
        <f t="shared" si="217"/>
        <v>…</v>
      </c>
      <c r="P315" s="69" t="str">
        <f t="shared" si="217"/>
        <v>…</v>
      </c>
      <c r="Q315" s="69" t="str">
        <f t="shared" si="217"/>
        <v>…</v>
      </c>
      <c r="R315" s="69" t="str">
        <f t="shared" si="217"/>
        <v>…</v>
      </c>
      <c r="S315" s="69" t="str">
        <f t="shared" si="217"/>
        <v>…</v>
      </c>
      <c r="T315" s="69" t="str">
        <f t="shared" si="217"/>
        <v>…</v>
      </c>
      <c r="U315" s="69" t="str">
        <f t="shared" si="217"/>
        <v>…</v>
      </c>
      <c r="V315" s="69" t="str">
        <f t="shared" si="217"/>
        <v>…</v>
      </c>
      <c r="W315" s="69" t="str">
        <f t="shared" si="217"/>
        <v>…</v>
      </c>
      <c r="X315" s="70" t="str">
        <f t="shared" si="217"/>
        <v>…</v>
      </c>
      <c r="Y315" s="70" t="str">
        <f t="shared" si="217"/>
        <v>…</v>
      </c>
      <c r="Z315" s="69" t="str">
        <f t="shared" si="217"/>
        <v>…</v>
      </c>
      <c r="AA315" s="69" t="str">
        <f t="shared" si="217"/>
        <v>…</v>
      </c>
      <c r="AB315" s="69" t="s">
        <v>85</v>
      </c>
      <c r="AC315" s="69" t="s">
        <v>85</v>
      </c>
      <c r="AD315" s="69" t="s">
        <v>85</v>
      </c>
      <c r="AE315" s="69" t="str">
        <f t="shared" si="198"/>
        <v>…</v>
      </c>
      <c r="AF315" s="69" t="s">
        <v>85</v>
      </c>
      <c r="AG315" s="69" t="s">
        <v>85</v>
      </c>
      <c r="AH315" s="69" t="s">
        <v>85</v>
      </c>
      <c r="AI315" s="69" t="s">
        <v>85</v>
      </c>
      <c r="AJ315" s="70" t="str">
        <f t="shared" si="199"/>
        <v>…</v>
      </c>
      <c r="AK315" s="70" t="s">
        <v>85</v>
      </c>
      <c r="AL315" s="70" t="s">
        <v>85</v>
      </c>
      <c r="AM315" s="70" t="s">
        <v>85</v>
      </c>
      <c r="AN315" s="70" t="s">
        <v>85</v>
      </c>
      <c r="AO315" s="70" t="str">
        <f t="shared" si="200"/>
        <v>…</v>
      </c>
      <c r="AP315" s="70" t="s">
        <v>85</v>
      </c>
      <c r="AQ315" s="70" t="s">
        <v>85</v>
      </c>
      <c r="AR315" s="70" t="s">
        <v>85</v>
      </c>
      <c r="AS315" s="70" t="str">
        <f t="shared" si="201"/>
        <v>…</v>
      </c>
      <c r="AT315" s="70" t="s">
        <v>85</v>
      </c>
      <c r="AU315" s="70" t="s">
        <v>85</v>
      </c>
      <c r="AV315" s="70" t="s">
        <v>85</v>
      </c>
      <c r="AW315" s="70" t="s">
        <v>85</v>
      </c>
      <c r="AX315" s="70" t="str">
        <f t="shared" si="202"/>
        <v>…</v>
      </c>
      <c r="AY315" s="70"/>
      <c r="AZ315" s="70" t="s">
        <v>85</v>
      </c>
      <c r="BA315" s="70" t="s">
        <v>85</v>
      </c>
      <c r="BB315" s="70" t="s">
        <v>85</v>
      </c>
      <c r="BC315" s="70" t="s">
        <v>85</v>
      </c>
      <c r="BD315" s="70" t="s">
        <v>85</v>
      </c>
      <c r="BE315" s="70" t="s">
        <v>85</v>
      </c>
      <c r="BF315" s="70" t="str">
        <f t="shared" si="203"/>
        <v>…</v>
      </c>
      <c r="BG315" s="70" t="s">
        <v>85</v>
      </c>
      <c r="BH315" s="70" t="s">
        <v>85</v>
      </c>
      <c r="BI315" s="70" t="s">
        <v>85</v>
      </c>
      <c r="BJ315" s="70" t="s">
        <v>85</v>
      </c>
      <c r="BK315" s="70" t="s">
        <v>85</v>
      </c>
      <c r="BL315" s="70" t="s">
        <v>85</v>
      </c>
      <c r="BM315" s="70" t="s">
        <v>85</v>
      </c>
      <c r="BN315" s="70" t="s">
        <v>85</v>
      </c>
      <c r="BO315" s="70" t="str">
        <f t="shared" si="204"/>
        <v>…</v>
      </c>
      <c r="BP315" s="70" t="s">
        <v>85</v>
      </c>
      <c r="BQ315" s="70" t="s">
        <v>85</v>
      </c>
      <c r="BR315" s="70" t="s">
        <v>85</v>
      </c>
      <c r="BS315" s="70" t="s">
        <v>85</v>
      </c>
      <c r="BT315" s="70" t="s">
        <v>85</v>
      </c>
      <c r="BU315" s="70" t="s">
        <v>85</v>
      </c>
      <c r="BV315" s="70" t="s">
        <v>85</v>
      </c>
      <c r="BW315" s="70" t="s">
        <v>85</v>
      </c>
      <c r="BX315" s="70" t="s">
        <v>85</v>
      </c>
      <c r="BY315" s="70" t="s">
        <v>85</v>
      </c>
      <c r="BZ315" s="69" t="s">
        <v>85</v>
      </c>
      <c r="CA315" s="70" t="str">
        <f t="shared" si="205"/>
        <v>…</v>
      </c>
      <c r="CB315" s="70" t="s">
        <v>85</v>
      </c>
      <c r="CC315" s="70" t="s">
        <v>85</v>
      </c>
      <c r="CD315" s="70" t="s">
        <v>85</v>
      </c>
      <c r="CE315" s="70" t="s">
        <v>85</v>
      </c>
      <c r="CF315" s="70" t="s">
        <v>85</v>
      </c>
      <c r="CG315" s="70" t="s">
        <v>85</v>
      </c>
      <c r="CH315" s="70" t="s">
        <v>85</v>
      </c>
      <c r="CI315" s="70" t="s">
        <v>85</v>
      </c>
      <c r="CJ315" s="69" t="s">
        <v>85</v>
      </c>
      <c r="CK315" s="69" t="s">
        <v>85</v>
      </c>
      <c r="CL315" s="70" t="str">
        <f t="shared" si="206"/>
        <v>…</v>
      </c>
      <c r="CM315" s="70" t="s">
        <v>85</v>
      </c>
      <c r="CN315" s="70" t="s">
        <v>85</v>
      </c>
      <c r="CO315" s="70" t="s">
        <v>85</v>
      </c>
      <c r="CP315" s="70" t="s">
        <v>85</v>
      </c>
      <c r="CQ315" s="70" t="s">
        <v>85</v>
      </c>
      <c r="CR315" s="70" t="s">
        <v>85</v>
      </c>
      <c r="CS315" s="70" t="s">
        <v>85</v>
      </c>
      <c r="CT315" s="70" t="s">
        <v>85</v>
      </c>
      <c r="CU315" s="70" t="s">
        <v>85</v>
      </c>
      <c r="CV315" s="70" t="s">
        <v>85</v>
      </c>
      <c r="CW315" s="70" t="s">
        <v>85</v>
      </c>
      <c r="CX315" s="70" t="s">
        <v>85</v>
      </c>
      <c r="CY315" s="70" t="s">
        <v>85</v>
      </c>
      <c r="CZ315" s="70" t="s">
        <v>85</v>
      </c>
      <c r="DA315" s="70" t="str">
        <f t="shared" si="207"/>
        <v>…</v>
      </c>
      <c r="DB315" s="69" t="s">
        <v>85</v>
      </c>
      <c r="DC315" s="69" t="s">
        <v>85</v>
      </c>
      <c r="DD315" s="69" t="s">
        <v>85</v>
      </c>
      <c r="DE315" s="69" t="s">
        <v>85</v>
      </c>
      <c r="DF315" s="69" t="s">
        <v>85</v>
      </c>
      <c r="DG315" s="69" t="s">
        <v>85</v>
      </c>
      <c r="DH315" s="69" t="s">
        <v>85</v>
      </c>
      <c r="DI315" s="69" t="s">
        <v>85</v>
      </c>
      <c r="DJ315" s="69" t="s">
        <v>85</v>
      </c>
      <c r="DK315" s="69" t="s">
        <v>85</v>
      </c>
      <c r="DL315" s="69" t="s">
        <v>85</v>
      </c>
      <c r="DM315" s="69" t="s">
        <v>85</v>
      </c>
      <c r="DN315" s="71" t="str">
        <f t="shared" si="208"/>
        <v>…</v>
      </c>
      <c r="DO315" s="69" t="s">
        <v>85</v>
      </c>
      <c r="DP315" s="69" t="s">
        <v>85</v>
      </c>
      <c r="DQ315" s="69" t="s">
        <v>85</v>
      </c>
      <c r="DR315" s="69" t="s">
        <v>85</v>
      </c>
      <c r="DS315" s="69" t="s">
        <v>85</v>
      </c>
      <c r="DT315" s="69" t="s">
        <v>85</v>
      </c>
      <c r="DU315" s="69" t="s">
        <v>85</v>
      </c>
      <c r="DV315" s="72" t="str">
        <f t="shared" si="218"/>
        <v>…</v>
      </c>
      <c r="DW315" s="73" t="str">
        <f t="shared" si="209"/>
        <v>…</v>
      </c>
      <c r="DX315" s="74" t="str">
        <f t="shared" si="209"/>
        <v>…</v>
      </c>
      <c r="DZ315" s="69" t="str">
        <f t="shared" si="210"/>
        <v>…</v>
      </c>
      <c r="EC315" s="69" t="str">
        <f t="shared" si="211"/>
        <v>…</v>
      </c>
      <c r="EF315" s="69" t="str">
        <f t="shared" si="212"/>
        <v>…</v>
      </c>
      <c r="EI315" s="69" t="str">
        <f t="shared" si="213"/>
        <v>…</v>
      </c>
      <c r="EL315" s="69" t="str">
        <f t="shared" si="214"/>
        <v>…</v>
      </c>
      <c r="EO315" s="69" t="str">
        <f t="shared" si="215"/>
        <v>…</v>
      </c>
    </row>
    <row r="316" spans="1:145" ht="15.5" x14ac:dyDescent="0.35">
      <c r="A316" s="56" t="s">
        <v>195</v>
      </c>
      <c r="B316" s="57">
        <f t="shared" si="217"/>
        <v>72.25433526011561</v>
      </c>
      <c r="C316" s="57">
        <f t="shared" si="217"/>
        <v>71.877300613496928</v>
      </c>
      <c r="D316" s="57">
        <f t="shared" si="217"/>
        <v>78.152941176470591</v>
      </c>
      <c r="E316" s="57">
        <f t="shared" si="217"/>
        <v>66.7</v>
      </c>
      <c r="F316" s="57">
        <f t="shared" si="217"/>
        <v>73.2</v>
      </c>
      <c r="G316" s="57">
        <f t="shared" si="217"/>
        <v>66.599999999999994</v>
      </c>
      <c r="H316" s="57">
        <f t="shared" si="217"/>
        <v>50</v>
      </c>
      <c r="I316" s="57">
        <f t="shared" si="217"/>
        <v>75</v>
      </c>
      <c r="J316" s="57">
        <f t="shared" si="217"/>
        <v>109.5</v>
      </c>
      <c r="K316" s="57">
        <f t="shared" si="217"/>
        <v>142.1</v>
      </c>
      <c r="L316" s="57">
        <f t="shared" si="217"/>
        <v>143.6</v>
      </c>
      <c r="M316" s="57">
        <f t="shared" si="217"/>
        <v>158.80000000000001</v>
      </c>
      <c r="N316" s="57">
        <f t="shared" si="217"/>
        <v>233.8</v>
      </c>
      <c r="O316" s="57">
        <f t="shared" si="217"/>
        <v>165.4</v>
      </c>
      <c r="P316" s="57">
        <f t="shared" si="217"/>
        <v>169</v>
      </c>
      <c r="Q316" s="57">
        <f t="shared" si="217"/>
        <v>173.4</v>
      </c>
      <c r="R316" s="57">
        <f t="shared" si="217"/>
        <v>239.98400000000001</v>
      </c>
      <c r="S316" s="57">
        <f t="shared" si="217"/>
        <v>251.172</v>
      </c>
      <c r="T316" s="57">
        <f t="shared" si="217"/>
        <v>269.38965586320006</v>
      </c>
      <c r="U316" s="57">
        <f t="shared" si="217"/>
        <v>237.60167647134244</v>
      </c>
      <c r="V316" s="57">
        <f t="shared" si="217"/>
        <v>247.40574353019616</v>
      </c>
      <c r="W316" s="57">
        <f t="shared" si="217"/>
        <v>252.80333954950612</v>
      </c>
      <c r="X316" s="58">
        <f t="shared" si="217"/>
        <v>264.28074078565766</v>
      </c>
      <c r="Y316" s="58">
        <f t="shared" si="217"/>
        <v>118.70791466933966</v>
      </c>
      <c r="Z316" s="57">
        <f t="shared" si="217"/>
        <v>480.85002116142829</v>
      </c>
      <c r="AA316" s="57">
        <f t="shared" si="217"/>
        <v>771.37954735379492</v>
      </c>
      <c r="AB316" s="57">
        <v>426.16142415958819</v>
      </c>
      <c r="AC316" s="57">
        <v>426.16142415958819</v>
      </c>
      <c r="AD316" s="57">
        <v>426.16142415958819</v>
      </c>
      <c r="AE316" s="57">
        <f t="shared" si="198"/>
        <v>388.85500000000002</v>
      </c>
      <c r="AF316" s="57">
        <v>407.41032149656627</v>
      </c>
      <c r="AG316" s="57">
        <v>382.20600000000002</v>
      </c>
      <c r="AH316" s="57">
        <v>382.20600000000002</v>
      </c>
      <c r="AI316" s="57">
        <v>382.20600000000002</v>
      </c>
      <c r="AJ316" s="58">
        <f t="shared" si="199"/>
        <v>474.80094211903179</v>
      </c>
      <c r="AK316" s="58">
        <v>491.97687082819112</v>
      </c>
      <c r="AL316" s="58">
        <v>491.97687082819112</v>
      </c>
      <c r="AM316" s="58">
        <v>491.97687082819112</v>
      </c>
      <c r="AN316" s="58">
        <v>491.97687082819112</v>
      </c>
      <c r="AO316" s="58">
        <f t="shared" si="200"/>
        <v>424.86650817740565</v>
      </c>
      <c r="AP316" s="58">
        <v>507.93667070377001</v>
      </c>
      <c r="AQ316" s="58">
        <v>331.63889457920925</v>
      </c>
      <c r="AR316" s="58">
        <v>384.32027562516026</v>
      </c>
      <c r="AS316" s="58">
        <f t="shared" si="201"/>
        <v>377.45923351341997</v>
      </c>
      <c r="AT316" s="58">
        <v>378.64903755443214</v>
      </c>
      <c r="AU316" s="58">
        <v>377.45923351341997</v>
      </c>
      <c r="AV316" s="58">
        <v>360.65330624984045</v>
      </c>
      <c r="AW316" s="58">
        <v>360.65330624984045</v>
      </c>
      <c r="AX316" s="58">
        <f t="shared" si="202"/>
        <v>405.63461754659539</v>
      </c>
      <c r="AY316" s="58"/>
      <c r="AZ316" s="58">
        <v>337.80669446670055</v>
      </c>
      <c r="BA316" s="58">
        <v>337.80669446670055</v>
      </c>
      <c r="BB316" s="58">
        <v>337.80669446670055</v>
      </c>
      <c r="BC316" s="58">
        <v>337.80669446670055</v>
      </c>
      <c r="BD316" s="58">
        <v>359.52004901524685</v>
      </c>
      <c r="BE316" s="58">
        <v>359.52004901524685</v>
      </c>
      <c r="BF316" s="58">
        <f t="shared" si="203"/>
        <v>388.78834990187789</v>
      </c>
      <c r="BG316" s="58">
        <v>338.8715081855658</v>
      </c>
      <c r="BH316" s="58">
        <v>338.8715081855658</v>
      </c>
      <c r="BI316" s="58">
        <v>436.34794297616679</v>
      </c>
      <c r="BJ316" s="58">
        <v>436.34794297616679</v>
      </c>
      <c r="BK316" s="58">
        <v>413.47250988201768</v>
      </c>
      <c r="BL316" s="58">
        <v>413.47250988201768</v>
      </c>
      <c r="BM316" s="58">
        <v>416.32404870426853</v>
      </c>
      <c r="BN316" s="58">
        <v>416.32404870426853</v>
      </c>
      <c r="BO316" s="58">
        <f t="shared" si="204"/>
        <v>509.54855538055102</v>
      </c>
      <c r="BP316" s="58">
        <v>537.91953297594773</v>
      </c>
      <c r="BQ316" s="58">
        <v>537.91953297594773</v>
      </c>
      <c r="BR316" s="58">
        <v>483.78516928828992</v>
      </c>
      <c r="BS316" s="58">
        <v>594.32205807745618</v>
      </c>
      <c r="BT316" s="58">
        <v>509.54855538055102</v>
      </c>
      <c r="BU316" s="58">
        <v>487.12162372935637</v>
      </c>
      <c r="BV316" s="58">
        <v>483.78516928828992</v>
      </c>
      <c r="BW316" s="58">
        <v>690.15331865362293</v>
      </c>
      <c r="BX316" s="58">
        <v>522.06965288987362</v>
      </c>
      <c r="BY316" s="58">
        <v>557.29880481280054</v>
      </c>
      <c r="BZ316" s="57">
        <v>536.36690040058011</v>
      </c>
      <c r="CA316" s="58">
        <f t="shared" si="205"/>
        <v>487.04352343703505</v>
      </c>
      <c r="CB316" s="58">
        <v>486.66486488732329</v>
      </c>
      <c r="CC316" s="58">
        <v>486.66486488732329</v>
      </c>
      <c r="CD316" s="58">
        <v>486.66486488732329</v>
      </c>
      <c r="CE316" s="58">
        <v>509.15239999052244</v>
      </c>
      <c r="CF316" s="58">
        <v>509.15239999052244</v>
      </c>
      <c r="CG316" s="58">
        <v>509.15239999052244</v>
      </c>
      <c r="CH316" s="58">
        <v>553.49027275403444</v>
      </c>
      <c r="CI316" s="58">
        <v>553.49027275403444</v>
      </c>
      <c r="CJ316" s="57">
        <v>553.49027275403444</v>
      </c>
      <c r="CK316" s="57">
        <v>553.49027275403444</v>
      </c>
      <c r="CL316" s="58">
        <f t="shared" si="206"/>
        <v>548.46336357509142</v>
      </c>
      <c r="CM316" s="58">
        <v>669.36901873478723</v>
      </c>
      <c r="CN316" s="58">
        <v>651.02846260840613</v>
      </c>
      <c r="CO316" s="58">
        <v>651.02846260840613</v>
      </c>
      <c r="CP316" s="58">
        <v>651.38146876177677</v>
      </c>
      <c r="CQ316" s="58">
        <v>651.38146876177677</v>
      </c>
      <c r="CR316" s="58">
        <v>651.38146876177677</v>
      </c>
      <c r="CS316" s="58">
        <v>651.38146876177677</v>
      </c>
      <c r="CT316" s="58">
        <v>651.38146876177677</v>
      </c>
      <c r="CU316" s="58">
        <v>651.38146876177677</v>
      </c>
      <c r="CV316" s="58">
        <v>656.50292133634525</v>
      </c>
      <c r="CW316" s="58">
        <v>656.50292133634525</v>
      </c>
      <c r="CX316" s="58">
        <v>656.50292133634525</v>
      </c>
      <c r="CY316" s="58">
        <v>656.50292133634525</v>
      </c>
      <c r="CZ316" s="58">
        <v>656.50292133634525</v>
      </c>
      <c r="DA316" s="58">
        <f t="shared" si="207"/>
        <v>590.87981184611715</v>
      </c>
      <c r="DB316" s="57">
        <v>531.63785964966837</v>
      </c>
      <c r="DC316" s="57">
        <v>500.21696005302834</v>
      </c>
      <c r="DD316" s="57">
        <v>531.63785964966837</v>
      </c>
      <c r="DE316" s="57">
        <v>511.88216220894515</v>
      </c>
      <c r="DF316" s="57">
        <v>511.88216220894515</v>
      </c>
      <c r="DG316" s="57">
        <v>511.88216220894515</v>
      </c>
      <c r="DH316" s="57">
        <v>537.86566757728053</v>
      </c>
      <c r="DI316" s="57">
        <v>537.86566757728053</v>
      </c>
      <c r="DJ316" s="57">
        <v>537.86566757728053</v>
      </c>
      <c r="DK316" s="57">
        <v>537.86566757728053</v>
      </c>
      <c r="DL316" s="57">
        <v>537.86566757728053</v>
      </c>
      <c r="DM316" s="57">
        <v>537.86566757728053</v>
      </c>
      <c r="DN316" s="59">
        <f t="shared" si="208"/>
        <v>523.63626739182632</v>
      </c>
      <c r="DO316" s="57">
        <v>537.86566757728053</v>
      </c>
      <c r="DP316" s="57">
        <v>542.66713213560604</v>
      </c>
      <c r="DQ316" s="57">
        <v>542.66713213560604</v>
      </c>
      <c r="DR316" s="57">
        <v>542.66713213560604</v>
      </c>
      <c r="DS316" s="57">
        <v>542.66713213560604</v>
      </c>
      <c r="DT316" s="57">
        <v>542.66713213560604</v>
      </c>
      <c r="DU316" s="57">
        <v>542.66713213560604</v>
      </c>
      <c r="DV316" s="60">
        <f t="shared" si="218"/>
        <v>591.34643091595501</v>
      </c>
      <c r="DW316" s="61">
        <f t="shared" si="209"/>
        <v>591.34643091595501</v>
      </c>
      <c r="DX316" s="62">
        <f t="shared" si="209"/>
        <v>591.34643091595501</v>
      </c>
      <c r="DZ316" s="57">
        <f t="shared" si="210"/>
        <v>587.0116343244332</v>
      </c>
      <c r="EC316" s="57">
        <f t="shared" si="211"/>
        <v>587.9158614465324</v>
      </c>
      <c r="EF316" s="57">
        <f t="shared" si="212"/>
        <v>587.9158614465324</v>
      </c>
      <c r="EI316" s="57">
        <f t="shared" si="213"/>
        <v>587.9158614465324</v>
      </c>
      <c r="EL316" s="57">
        <f t="shared" si="214"/>
        <v>587.9158614465324</v>
      </c>
      <c r="EO316" s="57">
        <f t="shared" si="215"/>
        <v>587.9158614465324</v>
      </c>
    </row>
    <row r="317" spans="1:145" ht="15.5" x14ac:dyDescent="0.35">
      <c r="A317" s="56" t="s">
        <v>196</v>
      </c>
      <c r="B317" s="57">
        <f t="shared" si="217"/>
        <v>1E-3</v>
      </c>
      <c r="C317" s="57">
        <f t="shared" si="217"/>
        <v>0</v>
      </c>
      <c r="D317" s="57">
        <f t="shared" si="217"/>
        <v>0</v>
      </c>
      <c r="E317" s="57">
        <f t="shared" si="217"/>
        <v>0</v>
      </c>
      <c r="F317" s="57">
        <f t="shared" si="217"/>
        <v>0</v>
      </c>
      <c r="G317" s="57">
        <f t="shared" si="217"/>
        <v>0</v>
      </c>
      <c r="H317" s="57">
        <f t="shared" si="217"/>
        <v>0</v>
      </c>
      <c r="I317" s="57">
        <f t="shared" si="217"/>
        <v>411.1764705882353</v>
      </c>
      <c r="J317" s="57">
        <f t="shared" si="217"/>
        <v>393.70078740157481</v>
      </c>
      <c r="K317" s="57">
        <f t="shared" si="217"/>
        <v>585.98039215686276</v>
      </c>
      <c r="L317" s="57">
        <f t="shared" si="217"/>
        <v>321</v>
      </c>
      <c r="M317" s="57">
        <f t="shared" si="217"/>
        <v>430.90909090909093</v>
      </c>
      <c r="N317" s="57">
        <f t="shared" si="217"/>
        <v>308.33333333333331</v>
      </c>
      <c r="O317" s="57">
        <f t="shared" si="217"/>
        <v>470.3305785123967</v>
      </c>
      <c r="P317" s="57">
        <f t="shared" si="217"/>
        <v>446.15384615384613</v>
      </c>
      <c r="Q317" s="57">
        <f t="shared" si="217"/>
        <v>455.92857142857144</v>
      </c>
      <c r="R317" s="57">
        <f t="shared" si="217"/>
        <v>461.37931034482756</v>
      </c>
      <c r="S317" s="57">
        <f t="shared" si="217"/>
        <v>476.3272077590608</v>
      </c>
      <c r="T317" s="57">
        <f t="shared" si="217"/>
        <v>800.1916548322655</v>
      </c>
      <c r="U317" s="57">
        <f t="shared" si="217"/>
        <v>628.0379536258182</v>
      </c>
      <c r="V317" s="57">
        <f t="shared" si="217"/>
        <v>921.53256704980834</v>
      </c>
      <c r="W317" s="57">
        <f t="shared" si="217"/>
        <v>632.83082077051927</v>
      </c>
      <c r="X317" s="57">
        <f t="shared" si="217"/>
        <v>645.08307880679638</v>
      </c>
      <c r="Y317" s="57">
        <f t="shared" si="217"/>
        <v>586.54044041983957</v>
      </c>
      <c r="Z317" s="57">
        <f t="shared" si="217"/>
        <v>644.66498634740594</v>
      </c>
      <c r="AA317" s="57">
        <f t="shared" si="217"/>
        <v>708.95581066205386</v>
      </c>
      <c r="AB317" s="57">
        <f>AB238</f>
        <v>0</v>
      </c>
      <c r="AC317" s="57">
        <f>AC238</f>
        <v>0</v>
      </c>
      <c r="AD317" s="57">
        <f>AD238</f>
        <v>0</v>
      </c>
      <c r="AE317" s="57">
        <f t="shared" si="198"/>
        <v>1481.6567498251964</v>
      </c>
      <c r="AF317" s="57">
        <v>1422.7071885444473</v>
      </c>
      <c r="AG317" s="57">
        <v>1437.5564321718166</v>
      </c>
      <c r="AH317" s="57">
        <v>1437.9168184713908</v>
      </c>
      <c r="AI317" s="57">
        <v>1437.9168184713908</v>
      </c>
      <c r="AJ317" s="58">
        <f t="shared" si="199"/>
        <v>1480.8920049283965</v>
      </c>
      <c r="AK317" s="58">
        <v>1640.302575643911</v>
      </c>
      <c r="AL317" s="58">
        <v>1738.3329487083993</v>
      </c>
      <c r="AM317" s="58">
        <v>1768.74474051212</v>
      </c>
      <c r="AN317" s="58">
        <v>1768.74474051212</v>
      </c>
      <c r="AO317" s="58">
        <f t="shared" si="200"/>
        <v>1773.4558971901654</v>
      </c>
      <c r="AP317" s="58">
        <v>1823.9730122500525</v>
      </c>
      <c r="AQ317" s="58">
        <v>1771.7370245508059</v>
      </c>
      <c r="AR317" s="58">
        <v>1763.3582025689245</v>
      </c>
      <c r="AS317" s="58">
        <f t="shared" si="201"/>
        <v>1778.1238648733845</v>
      </c>
      <c r="AT317" s="58">
        <v>1867.3132316588803</v>
      </c>
      <c r="AU317" s="58">
        <v>1801.2235029339399</v>
      </c>
      <c r="AV317" s="58">
        <v>1673.2962230041189</v>
      </c>
      <c r="AW317" s="58">
        <v>1673.2962230041189</v>
      </c>
      <c r="AX317" s="58">
        <f t="shared" si="202"/>
        <v>1742.5851801301912</v>
      </c>
      <c r="AY317" s="58"/>
      <c r="AZ317" s="58">
        <v>1658.7645264545138</v>
      </c>
      <c r="BA317" s="58">
        <v>1658.7645264545138</v>
      </c>
      <c r="BB317" s="58">
        <v>1587.3212951013411</v>
      </c>
      <c r="BC317" s="58">
        <v>1587.3212951013411</v>
      </c>
      <c r="BD317" s="58">
        <v>1659.2100000000003</v>
      </c>
      <c r="BE317" s="58">
        <v>1659.2100000000003</v>
      </c>
      <c r="BF317" s="58">
        <f t="shared" si="203"/>
        <v>1665.5840777390779</v>
      </c>
      <c r="BG317" s="58">
        <v>1718.4660811204512</v>
      </c>
      <c r="BH317" s="58">
        <v>1718.4660811204512</v>
      </c>
      <c r="BI317" s="58">
        <v>1720.8422790676982</v>
      </c>
      <c r="BJ317" s="58">
        <v>1720.8422790676982</v>
      </c>
      <c r="BK317" s="58">
        <v>1752.1999538410175</v>
      </c>
      <c r="BL317" s="58">
        <v>1752.1999538410175</v>
      </c>
      <c r="BM317" s="58">
        <v>1752.1999538410175</v>
      </c>
      <c r="BN317" s="58">
        <v>1752.1999538410175</v>
      </c>
      <c r="BO317" s="58">
        <f t="shared" si="204"/>
        <v>1757.6584591952037</v>
      </c>
      <c r="BP317" s="58">
        <v>1795.4901491835294</v>
      </c>
      <c r="BQ317" s="58">
        <v>1795.4901491835294</v>
      </c>
      <c r="BR317" s="58">
        <v>1765.6456330506014</v>
      </c>
      <c r="BS317" s="58">
        <v>1765.6456330506014</v>
      </c>
      <c r="BT317" s="58">
        <v>1765.6456330506014</v>
      </c>
      <c r="BU317" s="58">
        <v>1765.6456330506014</v>
      </c>
      <c r="BV317" s="58">
        <v>1765.6456330506014</v>
      </c>
      <c r="BW317" s="58">
        <v>1721.4288410832305</v>
      </c>
      <c r="BX317" s="58">
        <v>1721.4288410832305</v>
      </c>
      <c r="BY317" s="58">
        <v>1750.1193217679509</v>
      </c>
      <c r="BZ317" s="57">
        <v>1728.8362047732546</v>
      </c>
      <c r="CA317" s="58">
        <f t="shared" si="205"/>
        <v>1724.2638037838919</v>
      </c>
      <c r="CB317" s="58">
        <v>1615.0737551405937</v>
      </c>
      <c r="CC317" s="58">
        <v>1615.0737551405937</v>
      </c>
      <c r="CD317" s="58">
        <v>1615.0737551405937</v>
      </c>
      <c r="CE317" s="58">
        <v>1615.0737551405937</v>
      </c>
      <c r="CF317" s="58">
        <v>1615.0737551405937</v>
      </c>
      <c r="CG317" s="58">
        <v>1615.0737551405937</v>
      </c>
      <c r="CH317" s="58">
        <v>1632.7193427307041</v>
      </c>
      <c r="CI317" s="58">
        <v>1632.7193427307041</v>
      </c>
      <c r="CJ317" s="57">
        <v>1647.6595087963074</v>
      </c>
      <c r="CK317" s="57">
        <v>1647.6595087963074</v>
      </c>
      <c r="CL317" s="58">
        <f t="shared" si="206"/>
        <v>1662.7180225132138</v>
      </c>
      <c r="CM317" s="58">
        <v>1629.6042925171121</v>
      </c>
      <c r="CN317" s="58">
        <v>1719.2385784140972</v>
      </c>
      <c r="CO317" s="58">
        <v>1719.2385784140972</v>
      </c>
      <c r="CP317" s="58">
        <v>1689.2385784140972</v>
      </c>
      <c r="CQ317" s="58">
        <v>1719.2385784140972</v>
      </c>
      <c r="CR317" s="58">
        <v>1749.2385784140972</v>
      </c>
      <c r="CS317" s="58">
        <v>1735.7434978724125</v>
      </c>
      <c r="CT317" s="58">
        <v>1765.7434978724125</v>
      </c>
      <c r="CU317" s="58">
        <v>1795.7434978724125</v>
      </c>
      <c r="CV317" s="58">
        <v>1843.8</v>
      </c>
      <c r="CW317" s="58">
        <v>1858.8</v>
      </c>
      <c r="CX317" s="58">
        <v>1901.8744377078037</v>
      </c>
      <c r="CY317" s="58">
        <v>1916.8744377078037</v>
      </c>
      <c r="CZ317" s="58">
        <v>1931.8744377078037</v>
      </c>
      <c r="DA317" s="58">
        <f t="shared" si="207"/>
        <v>1867.2680598508502</v>
      </c>
      <c r="DB317" s="57">
        <v>1819.1724455517333</v>
      </c>
      <c r="DC317" s="57">
        <v>1834.1724455517333</v>
      </c>
      <c r="DD317" s="57">
        <v>1849.1724455517333</v>
      </c>
      <c r="DE317" s="57">
        <v>1836.5309159999999</v>
      </c>
      <c r="DF317" s="57">
        <v>1851.5309159999999</v>
      </c>
      <c r="DG317" s="57">
        <v>1866.5309159999999</v>
      </c>
      <c r="DH317" s="57">
        <v>1807.543562441695</v>
      </c>
      <c r="DI317" s="57">
        <v>1822.543562441695</v>
      </c>
      <c r="DJ317" s="57">
        <v>1837.543562441695</v>
      </c>
      <c r="DK317" s="57">
        <v>1808.0190357989457</v>
      </c>
      <c r="DL317" s="57">
        <v>1823.0190357989457</v>
      </c>
      <c r="DM317" s="57">
        <v>1838.0190357989457</v>
      </c>
      <c r="DN317" s="59">
        <f t="shared" si="208"/>
        <v>1819.4401723800952</v>
      </c>
      <c r="DO317" s="57">
        <v>1838.0190357989457</v>
      </c>
      <c r="DP317" s="57">
        <v>1831.7993711568404</v>
      </c>
      <c r="DQ317" s="57">
        <v>1837.7993711568404</v>
      </c>
      <c r="DR317" s="57">
        <v>1843.7993711568404</v>
      </c>
      <c r="DS317" s="57">
        <v>1818.8471170069706</v>
      </c>
      <c r="DT317" s="57">
        <v>1824.8471170069706</v>
      </c>
      <c r="DU317" s="57">
        <v>1819.3576365930774</v>
      </c>
      <c r="DV317" s="60">
        <f t="shared" si="218"/>
        <v>1799.9355321020178</v>
      </c>
      <c r="DW317" s="61">
        <f t="shared" si="209"/>
        <v>1805.9355321020178</v>
      </c>
      <c r="DX317" s="62">
        <f t="shared" si="209"/>
        <v>1811.9355321020178</v>
      </c>
      <c r="DZ317" s="57">
        <f t="shared" si="210"/>
        <v>1788.0549822792254</v>
      </c>
      <c r="EC317" s="57">
        <f t="shared" si="211"/>
        <v>1770.3514676031937</v>
      </c>
      <c r="EF317" s="57">
        <f t="shared" si="212"/>
        <v>1752.823235250687</v>
      </c>
      <c r="EI317" s="57">
        <f t="shared" si="213"/>
        <v>1735.4685497531552</v>
      </c>
      <c r="EL317" s="57">
        <f t="shared" si="214"/>
        <v>1718.2856928249062</v>
      </c>
      <c r="EO317" s="57">
        <f t="shared" si="215"/>
        <v>1718.2856928249062</v>
      </c>
    </row>
    <row r="318" spans="1:145" ht="6" customHeight="1" x14ac:dyDescent="0.35">
      <c r="A318" s="27"/>
      <c r="B318" s="27"/>
      <c r="C318" s="2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8"/>
      <c r="Y318" s="58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7"/>
      <c r="CA318" s="58"/>
      <c r="CB318" s="58"/>
      <c r="CC318" s="58"/>
      <c r="CD318" s="58"/>
      <c r="CE318" s="58"/>
      <c r="CF318" s="58"/>
      <c r="CG318" s="58"/>
      <c r="CH318" s="58"/>
      <c r="CI318" s="58"/>
      <c r="CJ318" s="57"/>
      <c r="CK318" s="57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9"/>
      <c r="DO318" s="57"/>
      <c r="DP318" s="57"/>
      <c r="DQ318" s="57"/>
      <c r="DR318" s="57"/>
      <c r="DS318" s="57"/>
      <c r="DT318" s="57"/>
      <c r="DU318" s="57"/>
      <c r="DV318" s="60"/>
      <c r="DW318" s="61"/>
      <c r="DX318" s="62"/>
      <c r="DZ318" s="57"/>
      <c r="EC318" s="57"/>
      <c r="EF318" s="57"/>
      <c r="EI318" s="57"/>
      <c r="EL318" s="57"/>
      <c r="EO318" s="57"/>
    </row>
    <row r="319" spans="1:145" ht="15.5" x14ac:dyDescent="0.35">
      <c r="A319" s="126" t="s">
        <v>197</v>
      </c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63"/>
      <c r="V319" s="57"/>
      <c r="W319" s="57"/>
      <c r="X319" s="58"/>
      <c r="Y319" s="58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7"/>
      <c r="CA319" s="58"/>
      <c r="CB319" s="58"/>
      <c r="CC319" s="58"/>
      <c r="CD319" s="58"/>
      <c r="CE319" s="58"/>
      <c r="CF319" s="58"/>
      <c r="CG319" s="58"/>
      <c r="CH319" s="58"/>
      <c r="CI319" s="58"/>
      <c r="CJ319" s="57"/>
      <c r="CK319" s="57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9"/>
      <c r="DO319" s="57"/>
      <c r="DP319" s="57"/>
      <c r="DQ319" s="57"/>
      <c r="DR319" s="57"/>
      <c r="DS319" s="57"/>
      <c r="DT319" s="57"/>
      <c r="DU319" s="57"/>
      <c r="DV319" s="60"/>
      <c r="DW319" s="61"/>
      <c r="DX319" s="62"/>
      <c r="DZ319" s="57"/>
      <c r="EC319" s="57"/>
      <c r="EF319" s="57"/>
      <c r="EI319" s="57"/>
      <c r="EL319" s="57"/>
      <c r="EO319" s="57"/>
    </row>
    <row r="320" spans="1:145" s="517" customFormat="1" ht="15.5" x14ac:dyDescent="0.35">
      <c r="A320" s="281" t="s">
        <v>198</v>
      </c>
      <c r="B320" s="313" t="e">
        <f t="shared" ref="B320:AA320" si="219">B272*B296</f>
        <v>#VALUE!</v>
      </c>
      <c r="C320" s="313" t="e">
        <f t="shared" si="219"/>
        <v>#VALUE!</v>
      </c>
      <c r="D320" s="313" t="e">
        <f t="shared" si="219"/>
        <v>#VALUE!</v>
      </c>
      <c r="E320" s="224" t="e">
        <f t="shared" si="219"/>
        <v>#VALUE!</v>
      </c>
      <c r="F320" s="224" t="e">
        <f t="shared" si="219"/>
        <v>#VALUE!</v>
      </c>
      <c r="G320" s="224">
        <f t="shared" si="219"/>
        <v>978.30616194765548</v>
      </c>
      <c r="H320" s="224">
        <f t="shared" si="219"/>
        <v>1011.8136428039419</v>
      </c>
      <c r="I320" s="224">
        <f t="shared" si="219"/>
        <v>1763.6483748020792</v>
      </c>
      <c r="J320" s="224">
        <f t="shared" si="219"/>
        <v>1953.119062299319</v>
      </c>
      <c r="K320" s="224">
        <f t="shared" si="219"/>
        <v>2518.5637711241689</v>
      </c>
      <c r="L320" s="224">
        <f t="shared" si="219"/>
        <v>2785.2117917780206</v>
      </c>
      <c r="M320" s="224" t="e">
        <f t="shared" si="219"/>
        <v>#VALUE!</v>
      </c>
      <c r="N320" s="224" t="e">
        <f t="shared" si="219"/>
        <v>#VALUE!</v>
      </c>
      <c r="O320" s="224" t="e">
        <f t="shared" si="219"/>
        <v>#VALUE!</v>
      </c>
      <c r="P320" s="224" t="e">
        <f t="shared" si="219"/>
        <v>#VALUE!</v>
      </c>
      <c r="Q320" s="224" t="e">
        <f t="shared" si="219"/>
        <v>#VALUE!</v>
      </c>
      <c r="R320" s="224">
        <f t="shared" si="219"/>
        <v>4985.4345784596971</v>
      </c>
      <c r="S320" s="224">
        <f t="shared" si="219"/>
        <v>7158.6331145676832</v>
      </c>
      <c r="T320" s="224">
        <f t="shared" si="219"/>
        <v>10281.791197949799</v>
      </c>
      <c r="U320" s="224">
        <f t="shared" si="219"/>
        <v>11453.481148360046</v>
      </c>
      <c r="V320" s="224">
        <f t="shared" si="219"/>
        <v>11479.656932250813</v>
      </c>
      <c r="W320" s="224">
        <f t="shared" si="219"/>
        <v>14098.924630978183</v>
      </c>
      <c r="X320" s="152">
        <f t="shared" si="219"/>
        <v>10148.873035413208</v>
      </c>
      <c r="Y320" s="152">
        <f t="shared" si="219"/>
        <v>13546.698322704418</v>
      </c>
      <c r="Z320" s="224">
        <f t="shared" si="219"/>
        <v>16045.602000800471</v>
      </c>
      <c r="AA320" s="224">
        <f t="shared" si="219"/>
        <v>17527.925999092709</v>
      </c>
      <c r="AB320" s="224">
        <v>16385.313239547122</v>
      </c>
      <c r="AC320" s="224">
        <v>16272.837178836413</v>
      </c>
      <c r="AD320" s="224">
        <v>16019.21955762795</v>
      </c>
      <c r="AE320" s="224">
        <f>AE272*AE296</f>
        <v>15514.733658168811</v>
      </c>
      <c r="AF320" s="224">
        <v>15709.433239723203</v>
      </c>
      <c r="AG320" s="224">
        <v>15423.972426288585</v>
      </c>
      <c r="AH320" s="224">
        <v>15542.278184921382</v>
      </c>
      <c r="AI320" s="224">
        <v>14459.690101504701</v>
      </c>
      <c r="AJ320" s="152">
        <f>AJ272*AJ296</f>
        <v>14628.917682337997</v>
      </c>
      <c r="AK320" s="152">
        <v>8481.5857832663205</v>
      </c>
      <c r="AL320" s="152">
        <v>9738.7762694826724</v>
      </c>
      <c r="AM320" s="152">
        <v>8922.2642826170813</v>
      </c>
      <c r="AN320" s="152">
        <v>8901.3039652382067</v>
      </c>
      <c r="AO320" s="152">
        <f>AO272*AO296</f>
        <v>9291.2827932182772</v>
      </c>
      <c r="AP320" s="152">
        <v>5955.6368553759849</v>
      </c>
      <c r="AQ320" s="152">
        <v>5236.8834792795087</v>
      </c>
      <c r="AR320" s="152">
        <v>6700.634808732616</v>
      </c>
      <c r="AS320" s="152">
        <f>AS272*AS296</f>
        <v>6985.2974355182778</v>
      </c>
      <c r="AT320" s="152">
        <v>8793.1344452257999</v>
      </c>
      <c r="AU320" s="152">
        <v>8596.228845005211</v>
      </c>
      <c r="AV320" s="152">
        <v>7658.3211207899385</v>
      </c>
      <c r="AW320" s="152">
        <v>7669.3170523950703</v>
      </c>
      <c r="AX320" s="152">
        <f>AX272*AX296</f>
        <v>8371.2230396565028</v>
      </c>
      <c r="AY320" s="152"/>
      <c r="AZ320" s="152">
        <v>9198.9888427222395</v>
      </c>
      <c r="BA320" s="152">
        <v>7938.6409933869227</v>
      </c>
      <c r="BB320" s="152">
        <v>9883.628185751717</v>
      </c>
      <c r="BC320" s="152">
        <v>8579.9130079735878</v>
      </c>
      <c r="BD320" s="152">
        <v>10818.156855661096</v>
      </c>
      <c r="BE320" s="152">
        <v>9578.8665916366936</v>
      </c>
      <c r="BF320" s="152">
        <f>BF272*BF296</f>
        <v>11383.71978400656</v>
      </c>
      <c r="BG320" s="152">
        <v>10168.062986641888</v>
      </c>
      <c r="BH320" s="152">
        <v>7919.857904157614</v>
      </c>
      <c r="BI320" s="152">
        <v>10593.449597728782</v>
      </c>
      <c r="BJ320" s="152">
        <v>8277.2905440072809</v>
      </c>
      <c r="BK320" s="152">
        <v>11713.869554184599</v>
      </c>
      <c r="BL320" s="152">
        <v>9301.1904114892041</v>
      </c>
      <c r="BM320" s="152">
        <v>10988.271051613319</v>
      </c>
      <c r="BN320" s="152">
        <v>8664.4226792426816</v>
      </c>
      <c r="BO320" s="152">
        <f>BO272*BO296</f>
        <v>11451.274290168552</v>
      </c>
      <c r="BP320" s="152">
        <v>10588.823544821864</v>
      </c>
      <c r="BQ320" s="152">
        <v>9705.4140788773166</v>
      </c>
      <c r="BR320" s="152">
        <v>4395.6499419068896</v>
      </c>
      <c r="BS320" s="152">
        <v>1175.5357050559821</v>
      </c>
      <c r="BT320" s="152">
        <v>6229.9842567814758</v>
      </c>
      <c r="BU320" s="152">
        <v>4299.6312737752696</v>
      </c>
      <c r="BV320" s="152">
        <v>1529.8740631739777</v>
      </c>
      <c r="BW320" s="152">
        <v>7050.2548639438037</v>
      </c>
      <c r="BX320" s="152">
        <v>6083.8151120603643</v>
      </c>
      <c r="BY320" s="152">
        <v>4737.0296691565354</v>
      </c>
      <c r="BZ320" s="224">
        <v>6602.8233933386691</v>
      </c>
      <c r="CA320" s="152">
        <f>CA272*CA296</f>
        <v>6944.4804694233771</v>
      </c>
      <c r="CB320" s="152">
        <v>8795.0268960016238</v>
      </c>
      <c r="CC320" s="152">
        <v>8795.0268960016238</v>
      </c>
      <c r="CD320" s="152">
        <v>6876.8433293195076</v>
      </c>
      <c r="CE320" s="152">
        <v>8804.1908693001005</v>
      </c>
      <c r="CF320" s="152">
        <v>8804.1908693001005</v>
      </c>
      <c r="CG320" s="152">
        <v>6872.049311175826</v>
      </c>
      <c r="CH320" s="152">
        <v>10633.925234107131</v>
      </c>
      <c r="CI320" s="152">
        <v>9750.1519632184845</v>
      </c>
      <c r="CJ320" s="224">
        <v>10949.062215238364</v>
      </c>
      <c r="CK320" s="224">
        <v>10138.057427896185</v>
      </c>
      <c r="CL320" s="152">
        <f>CL272*CL296</f>
        <v>10331.759941144001</v>
      </c>
      <c r="CM320" s="152">
        <v>10163.678556019779</v>
      </c>
      <c r="CN320" s="152">
        <v>13224.202915856988</v>
      </c>
      <c r="CO320" s="152">
        <v>13224.202915856988</v>
      </c>
      <c r="CP320" s="152">
        <v>17391.3139363347</v>
      </c>
      <c r="CQ320" s="152">
        <v>13152.784642393821</v>
      </c>
      <c r="CR320" s="152">
        <v>10393.739457521206</v>
      </c>
      <c r="CS320" s="152">
        <v>19081.156242926005</v>
      </c>
      <c r="CT320" s="152">
        <v>16814.31782292762</v>
      </c>
      <c r="CU320" s="152">
        <v>11718.404268887742</v>
      </c>
      <c r="CV320" s="152">
        <v>17964.606827908949</v>
      </c>
      <c r="CW320" s="152">
        <v>16319.341523589195</v>
      </c>
      <c r="CX320" s="152">
        <v>17382.786527642416</v>
      </c>
      <c r="CY320" s="152">
        <v>16912.72245082691</v>
      </c>
      <c r="CZ320" s="152">
        <v>15194.303563443013</v>
      </c>
      <c r="DA320" s="152">
        <f t="shared" ref="DA320" si="220">DA272*DA296</f>
        <v>16192.523407303232</v>
      </c>
      <c r="DB320" s="224">
        <v>15308.183583035885</v>
      </c>
      <c r="DC320" s="224">
        <v>13345.342813836471</v>
      </c>
      <c r="DD320" s="224">
        <v>11366.920424850021</v>
      </c>
      <c r="DE320" s="224">
        <v>14080.735640031913</v>
      </c>
      <c r="DF320" s="224">
        <v>12134.350797996498</v>
      </c>
      <c r="DG320" s="224">
        <v>10038.002588147991</v>
      </c>
      <c r="DH320" s="224">
        <v>14584.919380672574</v>
      </c>
      <c r="DI320" s="224">
        <v>12735.372707097215</v>
      </c>
      <c r="DJ320" s="224">
        <v>10734.193451894669</v>
      </c>
      <c r="DK320" s="224">
        <v>14317.005056785447</v>
      </c>
      <c r="DL320" s="224">
        <v>12644.996552233668</v>
      </c>
      <c r="DM320" s="224">
        <v>10722.510501847626</v>
      </c>
      <c r="DN320" s="225">
        <f t="shared" ref="DN320" si="221">DN272*DN296</f>
        <v>12958.654263904347</v>
      </c>
      <c r="DO320" s="224">
        <v>10722.510501847626</v>
      </c>
      <c r="DP320" s="224">
        <v>13914.460185906675</v>
      </c>
      <c r="DQ320" s="224">
        <v>12765.046182838007</v>
      </c>
      <c r="DR320" s="224">
        <v>10783.011393624407</v>
      </c>
      <c r="DS320" s="224">
        <v>14060.144389298111</v>
      </c>
      <c r="DT320" s="224">
        <v>13020.906983698238</v>
      </c>
      <c r="DU320" s="224">
        <v>13191.062237882717</v>
      </c>
      <c r="DV320" s="521">
        <f>DV272*DV296</f>
        <v>13192.019698702898</v>
      </c>
      <c r="DW320" s="226">
        <f>DW272*DW296</f>
        <v>12685.43956330639</v>
      </c>
      <c r="DX320" s="522">
        <f>DX272*DX296</f>
        <v>11432.311541165333</v>
      </c>
      <c r="DZ320" s="224">
        <f>DZ272*DZ296</f>
        <v>11664.267140409882</v>
      </c>
      <c r="EC320" s="224">
        <f>EC272*EC296</f>
        <v>11000.2738751015</v>
      </c>
      <c r="EF320" s="224">
        <f>EF272*EF296</f>
        <v>10388.307858613374</v>
      </c>
      <c r="EI320" s="224">
        <f>EI272*EI296</f>
        <v>10212.521616280392</v>
      </c>
      <c r="EL320" s="224">
        <f>EL272*EL296</f>
        <v>10055.465673820221</v>
      </c>
      <c r="EO320" s="224">
        <f>EO272*EO296</f>
        <v>10086.298111328015</v>
      </c>
    </row>
    <row r="321" spans="1:145" ht="15.5" x14ac:dyDescent="0.35">
      <c r="A321" s="56" t="s">
        <v>199</v>
      </c>
      <c r="B321" s="128">
        <f t="shared" ref="B321:AE329" si="222">B273*B297/1000</f>
        <v>0</v>
      </c>
      <c r="C321" s="128">
        <f t="shared" si="222"/>
        <v>0</v>
      </c>
      <c r="D321" s="128">
        <f t="shared" si="222"/>
        <v>0</v>
      </c>
      <c r="E321" s="128">
        <f t="shared" si="222"/>
        <v>0</v>
      </c>
      <c r="F321" s="128">
        <f t="shared" si="222"/>
        <v>0</v>
      </c>
      <c r="G321" s="128">
        <f t="shared" si="222"/>
        <v>0</v>
      </c>
      <c r="H321" s="128">
        <f t="shared" si="222"/>
        <v>0</v>
      </c>
      <c r="I321" s="128" t="e">
        <f t="shared" si="222"/>
        <v>#VALUE!</v>
      </c>
      <c r="J321" s="128" t="e">
        <f t="shared" si="222"/>
        <v>#VALUE!</v>
      </c>
      <c r="K321" s="128" t="e">
        <f t="shared" si="222"/>
        <v>#VALUE!</v>
      </c>
      <c r="L321" s="128" t="e">
        <f t="shared" si="222"/>
        <v>#VALUE!</v>
      </c>
      <c r="M321" s="128" t="e">
        <f t="shared" si="222"/>
        <v>#VALUE!</v>
      </c>
      <c r="N321" s="128" t="e">
        <f t="shared" si="222"/>
        <v>#VALUE!</v>
      </c>
      <c r="O321" s="128" t="e">
        <f t="shared" si="222"/>
        <v>#VALUE!</v>
      </c>
      <c r="P321" s="128">
        <f t="shared" si="222"/>
        <v>134.98506334424815</v>
      </c>
      <c r="Q321" s="128">
        <f t="shared" si="222"/>
        <v>114.43888544902211</v>
      </c>
      <c r="R321" s="128">
        <f t="shared" si="222"/>
        <v>145.46972699639937</v>
      </c>
      <c r="S321" s="128">
        <f t="shared" si="222"/>
        <v>183.05744330952598</v>
      </c>
      <c r="T321" s="128">
        <f t="shared" si="222"/>
        <v>373.30784343908516</v>
      </c>
      <c r="U321" s="128">
        <f t="shared" si="222"/>
        <v>474.81114726105346</v>
      </c>
      <c r="V321" s="128" t="e">
        <f t="shared" si="222"/>
        <v>#VALUE!</v>
      </c>
      <c r="W321" s="128" t="e">
        <f t="shared" si="222"/>
        <v>#VALUE!</v>
      </c>
      <c r="X321" s="128" t="e">
        <f t="shared" si="222"/>
        <v>#VALUE!</v>
      </c>
      <c r="Y321" s="128" t="e">
        <f t="shared" si="222"/>
        <v>#VALUE!</v>
      </c>
      <c r="Z321" s="128" t="e">
        <f t="shared" si="222"/>
        <v>#VALUE!</v>
      </c>
      <c r="AA321" s="128" t="e">
        <f t="shared" si="222"/>
        <v>#VALUE!</v>
      </c>
      <c r="AB321" s="128" t="e">
        <f t="shared" si="222"/>
        <v>#REF!</v>
      </c>
      <c r="AC321" s="128" t="e">
        <f t="shared" si="222"/>
        <v>#REF!</v>
      </c>
      <c r="AD321" s="128" t="e">
        <f t="shared" si="222"/>
        <v>#REF!</v>
      </c>
      <c r="AE321" s="128">
        <f t="shared" si="222"/>
        <v>2132.185562829723</v>
      </c>
      <c r="AF321" s="128">
        <v>3133.3269196647907</v>
      </c>
      <c r="AG321" s="128">
        <v>3071.738014857101</v>
      </c>
      <c r="AH321" s="128">
        <v>3166.8589960130603</v>
      </c>
      <c r="AI321" s="128">
        <v>2944.9281170902404</v>
      </c>
      <c r="AJ321" s="129">
        <f t="shared" ref="AJ321:AJ329" si="223">AJ273*AJ297/1000</f>
        <v>1768.1797269159631</v>
      </c>
      <c r="AK321" s="129">
        <v>1486.7996921358917</v>
      </c>
      <c r="AL321" s="129">
        <v>2068.2399900940677</v>
      </c>
      <c r="AM321" s="129">
        <v>1582.8204103086864</v>
      </c>
      <c r="AN321" s="129">
        <v>1563.4108471981408</v>
      </c>
      <c r="AO321" s="129">
        <f t="shared" ref="AO321:AO329" si="224">AO273*AO297/1000</f>
        <v>825.29127609201896</v>
      </c>
      <c r="AP321" s="129">
        <v>1231.6924769824939</v>
      </c>
      <c r="AQ321" s="129">
        <v>776.35010563008404</v>
      </c>
      <c r="AR321" s="129">
        <v>973.94458940840696</v>
      </c>
      <c r="AS321" s="129">
        <f t="shared" ref="AS321:AS329" si="225">AS273*AS297/1000</f>
        <v>689.85314237859393</v>
      </c>
      <c r="AT321" s="129">
        <v>628.43471921613479</v>
      </c>
      <c r="AU321" s="129">
        <v>691.85562062898691</v>
      </c>
      <c r="AV321" s="129">
        <v>701.82750852392996</v>
      </c>
      <c r="AW321" s="129">
        <v>723.24779355545229</v>
      </c>
      <c r="AX321" s="129">
        <f t="shared" ref="AX321:AX329" si="226">AX273*AX297/1000</f>
        <v>908.99995212394947</v>
      </c>
      <c r="AY321" s="129"/>
      <c r="AZ321" s="129">
        <v>860.14145576308624</v>
      </c>
      <c r="BA321" s="129">
        <v>740.40655048369581</v>
      </c>
      <c r="BB321" s="129">
        <v>847.18084427891233</v>
      </c>
      <c r="BC321" s="129">
        <v>736.18150259351273</v>
      </c>
      <c r="BD321" s="129">
        <v>1011.5793034739892</v>
      </c>
      <c r="BE321" s="129">
        <v>887.84609052410963</v>
      </c>
      <c r="BF321" s="129">
        <f t="shared" ref="BF321:BF329" si="227">BF273*BF297/1000</f>
        <v>1193.8372751396598</v>
      </c>
      <c r="BG321" s="129">
        <v>798.74458205855433</v>
      </c>
      <c r="BH321" s="129">
        <v>627.40826790078074</v>
      </c>
      <c r="BI321" s="129">
        <v>1009.1947926581202</v>
      </c>
      <c r="BJ321" s="129">
        <v>798.50938741150242</v>
      </c>
      <c r="BK321" s="129">
        <v>1000.8037343788812</v>
      </c>
      <c r="BL321" s="129">
        <v>910.52258047114753</v>
      </c>
      <c r="BM321" s="129">
        <v>1018.3296910978839</v>
      </c>
      <c r="BN321" s="129">
        <v>927.93094418202259</v>
      </c>
      <c r="BO321" s="129">
        <f t="shared" ref="BO321:BO329" si="228">BO273*BO297/1000</f>
        <v>1095.7232832512584</v>
      </c>
      <c r="BP321" s="129">
        <v>889.91381403287392</v>
      </c>
      <c r="BQ321" s="129">
        <v>773.19407620701372</v>
      </c>
      <c r="BR321" s="129">
        <v>437.8353253723003</v>
      </c>
      <c r="BS321" s="129">
        <v>93.760896868157573</v>
      </c>
      <c r="BT321" s="129">
        <v>643.38495083187217</v>
      </c>
      <c r="BU321" s="129">
        <v>384.31509644304862</v>
      </c>
      <c r="BV321" s="129">
        <v>183.88602596608089</v>
      </c>
      <c r="BW321" s="129">
        <v>715.98877186749553</v>
      </c>
      <c r="BX321" s="129">
        <v>487.61664531730952</v>
      </c>
      <c r="BY321" s="129">
        <v>367.23349828957396</v>
      </c>
      <c r="BZ321" s="128">
        <v>733.24194067953135</v>
      </c>
      <c r="CA321" s="129">
        <f t="shared" ref="CA321:CA329" si="229">CA273*CA297/1000</f>
        <v>685.79171641131813</v>
      </c>
      <c r="CB321" s="129">
        <v>1225.5009224097212</v>
      </c>
      <c r="CC321" s="129">
        <v>1164.1511502267347</v>
      </c>
      <c r="CD321" s="129">
        <v>974.53394015342406</v>
      </c>
      <c r="CE321" s="129">
        <v>1130.2221199291039</v>
      </c>
      <c r="CF321" s="129">
        <v>1130.2221199291039</v>
      </c>
      <c r="CG321" s="129">
        <v>925.43092063723839</v>
      </c>
      <c r="CH321" s="129">
        <v>1308.0490811598263</v>
      </c>
      <c r="CI321" s="129">
        <v>1206.5076107488039</v>
      </c>
      <c r="CJ321" s="128">
        <v>1288.2823139593461</v>
      </c>
      <c r="CK321" s="128">
        <v>1188.1919910503136</v>
      </c>
      <c r="CL321" s="129">
        <f t="shared" ref="CL321:CL329" si="230">CL273*CL297/1000</f>
        <v>1149.3807105845578</v>
      </c>
      <c r="CM321" s="129">
        <v>1393.3620087631282</v>
      </c>
      <c r="CN321" s="129">
        <v>2428.9346620682368</v>
      </c>
      <c r="CO321" s="129">
        <v>2428.9346620682368</v>
      </c>
      <c r="CP321" s="129">
        <v>3878.9883215373311</v>
      </c>
      <c r="CQ321" s="129">
        <v>3416.698107066693</v>
      </c>
      <c r="CR321" s="129">
        <v>2998.4672966994826</v>
      </c>
      <c r="CS321" s="129">
        <v>3036.0473812500118</v>
      </c>
      <c r="CT321" s="129">
        <v>2767.7101828996419</v>
      </c>
      <c r="CU321" s="129">
        <v>2136.3371231202659</v>
      </c>
      <c r="CV321" s="129">
        <v>2680.9387545253244</v>
      </c>
      <c r="CW321" s="129">
        <v>2508.7748191086653</v>
      </c>
      <c r="CX321" s="129">
        <v>2561.0071084541373</v>
      </c>
      <c r="CY321" s="129">
        <v>2518.1082357849655</v>
      </c>
      <c r="CZ321" s="129">
        <v>2334.4801383688573</v>
      </c>
      <c r="DA321" s="129">
        <f t="shared" ref="DA321:DA329" si="231">DA273*DA297/1000</f>
        <v>2246.4208714971478</v>
      </c>
      <c r="DB321" s="128">
        <v>1872.9203060433629</v>
      </c>
      <c r="DC321" s="128">
        <v>1648.928851625277</v>
      </c>
      <c r="DD321" s="128">
        <v>1435.1297871001125</v>
      </c>
      <c r="DE321" s="128">
        <v>1952.6535545399759</v>
      </c>
      <c r="DF321" s="128">
        <v>1714.2388448907561</v>
      </c>
      <c r="DG321" s="128">
        <v>1503.7846062538042</v>
      </c>
      <c r="DH321" s="128">
        <v>1915.8256206353014</v>
      </c>
      <c r="DI321" s="128">
        <v>1689.5350820248157</v>
      </c>
      <c r="DJ321" s="128">
        <v>1494.1648347265636</v>
      </c>
      <c r="DK321" s="128">
        <v>1786.6465642539792</v>
      </c>
      <c r="DL321" s="128">
        <v>1587.7343474734789</v>
      </c>
      <c r="DM321" s="128">
        <v>1503.1555782562593</v>
      </c>
      <c r="DN321" s="130">
        <f t="shared" ref="DN321:DN329" si="232">DN273*DN297/1000</f>
        <v>1308.4573920341086</v>
      </c>
      <c r="DO321" s="128">
        <v>1503.1555782562593</v>
      </c>
      <c r="DP321" s="128">
        <v>1461.2294654110726</v>
      </c>
      <c r="DQ321" s="128">
        <v>1286.6221171036773</v>
      </c>
      <c r="DR321" s="128">
        <v>1013.7344268433294</v>
      </c>
      <c r="DS321" s="128">
        <v>1394.0589414546382</v>
      </c>
      <c r="DT321" s="128">
        <v>1290.2529742479692</v>
      </c>
      <c r="DU321" s="128">
        <v>1295.0764398061483</v>
      </c>
      <c r="DV321" s="131">
        <f t="shared" ref="DV321:DX329" si="233">DV273*DV297/1000</f>
        <v>1368.6244893743212</v>
      </c>
      <c r="DW321" s="132">
        <f t="shared" si="233"/>
        <v>1310.7181835090173</v>
      </c>
      <c r="DX321" s="133">
        <f t="shared" si="233"/>
        <v>1143.5103190141826</v>
      </c>
      <c r="DZ321" s="128">
        <f t="shared" ref="DZ321:DZ329" si="234">DZ273*DZ297/1000</f>
        <v>1414.2691735448384</v>
      </c>
      <c r="EC321" s="128">
        <f t="shared" ref="EC321:EC329" si="235">EC273*EC297/1000</f>
        <v>1594.4820717575988</v>
      </c>
      <c r="EF321" s="128">
        <f t="shared" ref="EF321:EF329" si="236">EF273*EF297/1000</f>
        <v>1365.352154236962</v>
      </c>
      <c r="EI321" s="128">
        <f t="shared" ref="EI321:EI329" si="237">EI273*EI297/1000</f>
        <v>1506.2261771777737</v>
      </c>
      <c r="EL321" s="128">
        <f t="shared" ref="EL321:EL329" si="238">EL273*EL297/1000</f>
        <v>1622.322569266579</v>
      </c>
      <c r="EO321" s="128">
        <f t="shared" ref="EO321:EO329" si="239">EO273*EO297/1000</f>
        <v>1630.772035100005</v>
      </c>
    </row>
    <row r="322" spans="1:145" ht="15.5" x14ac:dyDescent="0.35">
      <c r="A322" s="56" t="s">
        <v>200</v>
      </c>
      <c r="B322" s="57">
        <f t="shared" si="222"/>
        <v>72.503481499999992</v>
      </c>
      <c r="C322" s="57">
        <f t="shared" si="222"/>
        <v>56.189254499999997</v>
      </c>
      <c r="D322" s="57">
        <f t="shared" si="222"/>
        <v>47.1884552</v>
      </c>
      <c r="E322" s="57">
        <f t="shared" si="222"/>
        <v>35.067166999999998</v>
      </c>
      <c r="F322" s="57">
        <f t="shared" si="222"/>
        <v>32.0623</v>
      </c>
      <c r="G322" s="57">
        <f t="shared" si="222"/>
        <v>31.484328000000005</v>
      </c>
      <c r="H322" s="57">
        <f t="shared" si="222"/>
        <v>32.057960000000001</v>
      </c>
      <c r="I322" s="57">
        <f t="shared" si="222"/>
        <v>47.445854460999996</v>
      </c>
      <c r="J322" s="57">
        <f t="shared" si="222"/>
        <v>73.016494999999992</v>
      </c>
      <c r="K322" s="57">
        <f t="shared" si="222"/>
        <v>86.365664999999979</v>
      </c>
      <c r="L322" s="57">
        <f t="shared" si="222"/>
        <v>100.28292119999998</v>
      </c>
      <c r="M322" s="57">
        <f t="shared" si="222"/>
        <v>114.48825289829786</v>
      </c>
      <c r="N322" s="57">
        <f t="shared" si="222"/>
        <v>99.276533438297861</v>
      </c>
      <c r="O322" s="57">
        <f t="shared" si="222"/>
        <v>91.591999999999999</v>
      </c>
      <c r="P322" s="57">
        <f t="shared" si="222"/>
        <v>107.688</v>
      </c>
      <c r="Q322" s="57">
        <f t="shared" si="222"/>
        <v>166.017</v>
      </c>
      <c r="R322" s="57">
        <f t="shared" si="222"/>
        <v>141.5867101797011</v>
      </c>
      <c r="S322" s="57">
        <f t="shared" si="222"/>
        <v>142.53668229182023</v>
      </c>
      <c r="T322" s="57">
        <f t="shared" si="222"/>
        <v>131.72300000000001</v>
      </c>
      <c r="U322" s="57">
        <f t="shared" si="222"/>
        <v>137.61059255420054</v>
      </c>
      <c r="V322" s="57">
        <f t="shared" si="222"/>
        <v>112.04689378583778</v>
      </c>
      <c r="W322" s="57">
        <f t="shared" si="222"/>
        <v>148.94105755606921</v>
      </c>
      <c r="X322" s="58">
        <f t="shared" si="222"/>
        <v>207.87326162927675</v>
      </c>
      <c r="Y322" s="58">
        <f t="shared" si="222"/>
        <v>235.80873234980177</v>
      </c>
      <c r="Z322" s="57">
        <f t="shared" si="222"/>
        <v>210.67137664235045</v>
      </c>
      <c r="AA322" s="57">
        <f t="shared" si="222"/>
        <v>165.94451648863048</v>
      </c>
      <c r="AB322" s="57">
        <v>207.36749599787464</v>
      </c>
      <c r="AC322" s="57">
        <v>176.50925737956999</v>
      </c>
      <c r="AD322" s="57">
        <v>167.3477060876082</v>
      </c>
      <c r="AE322" s="57">
        <f t="shared" si="222"/>
        <v>183.39551674815846</v>
      </c>
      <c r="AF322" s="57">
        <v>196.50244369865101</v>
      </c>
      <c r="AG322" s="57">
        <v>225.70737141349034</v>
      </c>
      <c r="AH322" s="57">
        <v>232.07113607825227</v>
      </c>
      <c r="AI322" s="57">
        <v>232.07113607825227</v>
      </c>
      <c r="AJ322" s="58">
        <f t="shared" si="223"/>
        <v>229.45474563026994</v>
      </c>
      <c r="AK322" s="58">
        <v>213.23449560027004</v>
      </c>
      <c r="AL322" s="58">
        <v>316.44520312586246</v>
      </c>
      <c r="AM322" s="58">
        <v>375.08941547995244</v>
      </c>
      <c r="AN322" s="58">
        <v>375.08941547995244</v>
      </c>
      <c r="AO322" s="58">
        <f t="shared" si="224"/>
        <v>463.75910770819854</v>
      </c>
      <c r="AP322" s="58">
        <v>392.03926050294899</v>
      </c>
      <c r="AQ322" s="58">
        <v>330.6377331754511</v>
      </c>
      <c r="AR322" s="58">
        <v>349.250648822492</v>
      </c>
      <c r="AS322" s="58">
        <f t="shared" si="225"/>
        <v>461.76222233786865</v>
      </c>
      <c r="AT322" s="58">
        <v>302.13624200384368</v>
      </c>
      <c r="AU322" s="58">
        <v>283.52772301979246</v>
      </c>
      <c r="AV322" s="58">
        <v>285.48173485793251</v>
      </c>
      <c r="AW322" s="58">
        <v>285.48173485793251</v>
      </c>
      <c r="AX322" s="58">
        <f t="shared" si="226"/>
        <v>310.48724841826152</v>
      </c>
      <c r="AY322" s="58"/>
      <c r="AZ322" s="58">
        <v>284.91022610404667</v>
      </c>
      <c r="BA322" s="58">
        <v>284.91022610404667</v>
      </c>
      <c r="BB322" s="58">
        <v>307.95105506740953</v>
      </c>
      <c r="BC322" s="58">
        <v>307.95105506740953</v>
      </c>
      <c r="BD322" s="58">
        <v>183.67703240571285</v>
      </c>
      <c r="BE322" s="58">
        <v>183.67703240571285</v>
      </c>
      <c r="BF322" s="58">
        <f t="shared" si="227"/>
        <v>308.95496380051969</v>
      </c>
      <c r="BG322" s="58">
        <v>155.17932408595723</v>
      </c>
      <c r="BH322" s="58">
        <v>155.28414885626026</v>
      </c>
      <c r="BI322" s="58">
        <v>327.37218188262977</v>
      </c>
      <c r="BJ322" s="58">
        <v>327.48333736948445</v>
      </c>
      <c r="BK322" s="58">
        <v>335.38259093096559</v>
      </c>
      <c r="BL322" s="58">
        <v>335.38259093096559</v>
      </c>
      <c r="BM322" s="58">
        <v>335.39157668931216</v>
      </c>
      <c r="BN322" s="58">
        <v>335.39157668931216</v>
      </c>
      <c r="BO322" s="58">
        <f t="shared" si="228"/>
        <v>374.85220810454194</v>
      </c>
      <c r="BP322" s="58">
        <v>429.14741820303334</v>
      </c>
      <c r="BQ322" s="58">
        <v>355.54652144862769</v>
      </c>
      <c r="BR322" s="58">
        <v>351.89322688233347</v>
      </c>
      <c r="BS322" s="58">
        <v>351.89322688233347</v>
      </c>
      <c r="BT322" s="58">
        <v>377.29405620353577</v>
      </c>
      <c r="BU322" s="58">
        <v>356.36062056811159</v>
      </c>
      <c r="BV322" s="58">
        <v>352.08069517988832</v>
      </c>
      <c r="BW322" s="58">
        <v>337.72848163346544</v>
      </c>
      <c r="BX322" s="58">
        <v>337.72848163346544</v>
      </c>
      <c r="BY322" s="58">
        <v>287.10860076864685</v>
      </c>
      <c r="BZ322" s="57">
        <v>356.52681911735766</v>
      </c>
      <c r="CA322" s="58">
        <f t="shared" si="229"/>
        <v>336.46140624757658</v>
      </c>
      <c r="CB322" s="58">
        <v>332.34311384891521</v>
      </c>
      <c r="CC322" s="58">
        <v>332.34311384891521</v>
      </c>
      <c r="CD322" s="58">
        <v>332.3277456551204</v>
      </c>
      <c r="CE322" s="58">
        <v>332.32453415086923</v>
      </c>
      <c r="CF322" s="58">
        <v>332.32453415086923</v>
      </c>
      <c r="CG322" s="58">
        <v>332.31009494197673</v>
      </c>
      <c r="CH322" s="58">
        <v>344.58815370487906</v>
      </c>
      <c r="CI322" s="58">
        <v>344.58815370487906</v>
      </c>
      <c r="CJ322" s="57">
        <v>411.60061973125119</v>
      </c>
      <c r="CK322" s="57">
        <v>411.60061973125119</v>
      </c>
      <c r="CL322" s="58">
        <f t="shared" si="230"/>
        <v>392.16292312309798</v>
      </c>
      <c r="CM322" s="58">
        <v>439.52781725947739</v>
      </c>
      <c r="CN322" s="58">
        <v>436.26327326522079</v>
      </c>
      <c r="CO322" s="58">
        <v>436.26327326522079</v>
      </c>
      <c r="CP322" s="58">
        <v>422.94449812920919</v>
      </c>
      <c r="CQ322" s="58">
        <v>430.45577279817172</v>
      </c>
      <c r="CR322" s="58">
        <v>416.08421798581247</v>
      </c>
      <c r="CS322" s="58">
        <v>371.81700176201809</v>
      </c>
      <c r="CT322" s="58">
        <v>370.8268238266707</v>
      </c>
      <c r="CU322" s="58">
        <v>358.27081657075558</v>
      </c>
      <c r="CV322" s="58">
        <v>422.31733056139819</v>
      </c>
      <c r="CW322" s="58">
        <v>425.35779419404622</v>
      </c>
      <c r="CX322" s="58">
        <v>386.82413653176565</v>
      </c>
      <c r="CY322" s="58">
        <v>389.60833614686243</v>
      </c>
      <c r="CZ322" s="58">
        <v>388.29802815366207</v>
      </c>
      <c r="DA322" s="58">
        <f t="shared" si="231"/>
        <v>464.22362643043499</v>
      </c>
      <c r="DB322" s="57">
        <v>517.4135092229011</v>
      </c>
      <c r="DC322" s="57">
        <v>521.67984618140179</v>
      </c>
      <c r="DD322" s="57">
        <v>521.68466162851951</v>
      </c>
      <c r="DE322" s="57">
        <v>512.86841665609313</v>
      </c>
      <c r="DF322" s="57">
        <v>517.02583592460485</v>
      </c>
      <c r="DG322" s="57">
        <v>521.15101944466096</v>
      </c>
      <c r="DH322" s="57">
        <v>517.01769153028158</v>
      </c>
      <c r="DI322" s="57">
        <v>516.98538555663879</v>
      </c>
      <c r="DJ322" s="57">
        <v>516.91495563207502</v>
      </c>
      <c r="DK322" s="57">
        <v>468.8618359297302</v>
      </c>
      <c r="DL322" s="57">
        <v>468.82952024979556</v>
      </c>
      <c r="DM322" s="57">
        <v>687.87673422733269</v>
      </c>
      <c r="DN322" s="59">
        <f t="shared" si="232"/>
        <v>520.6559441583496</v>
      </c>
      <c r="DO322" s="57">
        <v>687.87673422733269</v>
      </c>
      <c r="DP322" s="57">
        <v>827.47119875054409</v>
      </c>
      <c r="DQ322" s="57">
        <v>830.18155408239886</v>
      </c>
      <c r="DR322" s="57">
        <v>832.89190941425363</v>
      </c>
      <c r="DS322" s="57">
        <v>978.99916705279804</v>
      </c>
      <c r="DT322" s="57">
        <v>982.22868257798552</v>
      </c>
      <c r="DU322" s="57">
        <v>943.01260405095911</v>
      </c>
      <c r="DV322" s="60">
        <f t="shared" si="233"/>
        <v>1269.4898784735799</v>
      </c>
      <c r="DW322" s="61">
        <f t="shared" si="233"/>
        <v>1061.6088009564999</v>
      </c>
      <c r="DX322" s="62">
        <f t="shared" si="233"/>
        <v>1221.4835199867923</v>
      </c>
      <c r="DZ322" s="57">
        <f t="shared" si="234"/>
        <v>929.73176680447887</v>
      </c>
      <c r="EC322" s="57">
        <f t="shared" si="235"/>
        <v>840.9839725039443</v>
      </c>
      <c r="EF322" s="57">
        <f t="shared" si="236"/>
        <v>837.84027137680778</v>
      </c>
      <c r="EI322" s="57">
        <f t="shared" si="237"/>
        <v>854.38145521421643</v>
      </c>
      <c r="EL322" s="57">
        <f t="shared" si="238"/>
        <v>871.25314047170207</v>
      </c>
      <c r="EO322" s="57">
        <f t="shared" si="239"/>
        <v>897.34631325564294</v>
      </c>
    </row>
    <row r="323" spans="1:145" ht="15.5" x14ac:dyDescent="0.35">
      <c r="A323" s="56" t="s">
        <v>201</v>
      </c>
      <c r="B323" s="57">
        <f t="shared" si="222"/>
        <v>77.751891999999998</v>
      </c>
      <c r="C323" s="57">
        <f t="shared" si="222"/>
        <v>67.430126419999979</v>
      </c>
      <c r="D323" s="57">
        <f t="shared" si="222"/>
        <v>59.374896</v>
      </c>
      <c r="E323" s="57">
        <f t="shared" si="222"/>
        <v>43.417820300000002</v>
      </c>
      <c r="F323" s="57">
        <f t="shared" si="222"/>
        <v>33.797439599999997</v>
      </c>
      <c r="G323" s="57">
        <f t="shared" si="222"/>
        <v>20.443385499999998</v>
      </c>
      <c r="H323" s="57">
        <f t="shared" si="222"/>
        <v>29.6635594</v>
      </c>
      <c r="I323" s="57">
        <f t="shared" si="222"/>
        <v>60.219444350000003</v>
      </c>
      <c r="J323" s="57">
        <f t="shared" si="222"/>
        <v>81.890333384000002</v>
      </c>
      <c r="K323" s="57">
        <f t="shared" si="222"/>
        <v>70.704239712000003</v>
      </c>
      <c r="L323" s="57">
        <f t="shared" si="222"/>
        <v>77.577315000000013</v>
      </c>
      <c r="M323" s="57">
        <f t="shared" si="222"/>
        <v>66.161393200000006</v>
      </c>
      <c r="N323" s="57">
        <f t="shared" si="222"/>
        <v>76.49419138511665</v>
      </c>
      <c r="O323" s="57">
        <f t="shared" si="222"/>
        <v>70.972857080216656</v>
      </c>
      <c r="P323" s="57">
        <f t="shared" si="222"/>
        <v>55.616309356624335</v>
      </c>
      <c r="Q323" s="57">
        <f t="shared" si="222"/>
        <v>37.781164863886538</v>
      </c>
      <c r="R323" s="57">
        <f t="shared" si="222"/>
        <v>41.104687102998383</v>
      </c>
      <c r="S323" s="57">
        <f t="shared" si="222"/>
        <v>40.767247442380437</v>
      </c>
      <c r="T323" s="57">
        <f t="shared" si="222"/>
        <v>33.99448547637413</v>
      </c>
      <c r="U323" s="57">
        <f t="shared" si="222"/>
        <v>35.282261710023342</v>
      </c>
      <c r="V323" s="57">
        <f t="shared" si="222"/>
        <v>38.003088306693463</v>
      </c>
      <c r="W323" s="57">
        <f t="shared" si="222"/>
        <v>39.044354951185845</v>
      </c>
      <c r="X323" s="58">
        <f t="shared" si="222"/>
        <v>25.414888081240292</v>
      </c>
      <c r="Y323" s="58">
        <f t="shared" si="222"/>
        <v>37.773155518699319</v>
      </c>
      <c r="Z323" s="57">
        <f t="shared" si="222"/>
        <v>33.282928732456156</v>
      </c>
      <c r="AA323" s="57">
        <f t="shared" si="222"/>
        <v>42.846153621276201</v>
      </c>
      <c r="AB323" s="57">
        <v>54.137643922626182</v>
      </c>
      <c r="AC323" s="57">
        <v>56.878474099715937</v>
      </c>
      <c r="AD323" s="57">
        <v>35.249797653139879</v>
      </c>
      <c r="AE323" s="57">
        <f t="shared" si="222"/>
        <v>18.866588565406808</v>
      </c>
      <c r="AF323" s="57">
        <v>27.634017288949988</v>
      </c>
      <c r="AG323" s="57">
        <v>12.540472126565477</v>
      </c>
      <c r="AH323" s="57">
        <v>15.230543683695</v>
      </c>
      <c r="AI323" s="57">
        <v>15.230543683695</v>
      </c>
      <c r="AJ323" s="58">
        <f t="shared" si="223"/>
        <v>30.907598294945544</v>
      </c>
      <c r="AK323" s="58">
        <v>16.052971430186574</v>
      </c>
      <c r="AL323" s="58">
        <v>30.957745959157396</v>
      </c>
      <c r="AM323" s="58">
        <v>33.155965094048902</v>
      </c>
      <c r="AN323" s="58">
        <v>33.155965094048902</v>
      </c>
      <c r="AO323" s="58">
        <f t="shared" si="224"/>
        <v>33.361256953365782</v>
      </c>
      <c r="AP323" s="58">
        <v>28.135435108291013</v>
      </c>
      <c r="AQ323" s="58">
        <v>24.244280143758317</v>
      </c>
      <c r="AR323" s="58">
        <v>35.275343250214</v>
      </c>
      <c r="AS323" s="58">
        <f t="shared" si="225"/>
        <v>31.974581184205451</v>
      </c>
      <c r="AT323" s="58">
        <v>45.3347482108192</v>
      </c>
      <c r="AU323" s="58">
        <v>35.505571976127797</v>
      </c>
      <c r="AV323" s="58">
        <v>30.396233924904902</v>
      </c>
      <c r="AW323" s="58">
        <v>30.396233924904902</v>
      </c>
      <c r="AX323" s="58">
        <f t="shared" si="226"/>
        <v>24.651613726644616</v>
      </c>
      <c r="AY323" s="58"/>
      <c r="AZ323" s="58">
        <v>22.039684743260391</v>
      </c>
      <c r="BA323" s="58">
        <v>21.981858401620698</v>
      </c>
      <c r="BB323" s="58">
        <v>21.774138290830681</v>
      </c>
      <c r="BC323" s="58">
        <v>21.707918695634685</v>
      </c>
      <c r="BD323" s="58">
        <v>14.803122177027181</v>
      </c>
      <c r="BE323" s="58">
        <v>14.710558883632952</v>
      </c>
      <c r="BF323" s="58">
        <f t="shared" si="227"/>
        <v>20.696311176599998</v>
      </c>
      <c r="BG323" s="58">
        <v>17.874094889876254</v>
      </c>
      <c r="BH323" s="58">
        <v>17.763184417412468</v>
      </c>
      <c r="BI323" s="58">
        <v>18.734246922876924</v>
      </c>
      <c r="BJ323" s="58">
        <v>21.108510199903868</v>
      </c>
      <c r="BK323" s="58">
        <v>26.786125428150292</v>
      </c>
      <c r="BL323" s="58">
        <v>26.718351131767673</v>
      </c>
      <c r="BM323" s="58">
        <v>26.795089820166893</v>
      </c>
      <c r="BN323" s="58">
        <v>26.726867304183443</v>
      </c>
      <c r="BO323" s="58">
        <f t="shared" si="228"/>
        <v>16.007383518497992</v>
      </c>
      <c r="BP323" s="58">
        <v>16.099222446502594</v>
      </c>
      <c r="BQ323" s="58">
        <v>30.547959793894872</v>
      </c>
      <c r="BR323" s="58">
        <v>30.423416812884511</v>
      </c>
      <c r="BS323" s="58">
        <v>30.312297264996214</v>
      </c>
      <c r="BT323" s="58">
        <v>15.403499816526972</v>
      </c>
      <c r="BU323" s="58">
        <v>30.427859111668912</v>
      </c>
      <c r="BV323" s="58">
        <v>29.670870777145375</v>
      </c>
      <c r="BW323" s="58">
        <v>16.068791322309409</v>
      </c>
      <c r="BX323" s="58">
        <v>16.068791322309409</v>
      </c>
      <c r="BY323" s="58">
        <v>16.284169609409382</v>
      </c>
      <c r="BZ323" s="57">
        <v>14.844787711339958</v>
      </c>
      <c r="CA323" s="58">
        <f t="shared" si="229"/>
        <v>16.456577458612404</v>
      </c>
      <c r="CB323" s="58">
        <v>16.734504307431589</v>
      </c>
      <c r="CC323" s="58">
        <v>16.734504307431589</v>
      </c>
      <c r="CD323" s="58">
        <v>16.703788976629568</v>
      </c>
      <c r="CE323" s="58">
        <v>16.716701966133137</v>
      </c>
      <c r="CF323" s="58">
        <v>16.716701966133137</v>
      </c>
      <c r="CG323" s="58">
        <v>16.686876752396039</v>
      </c>
      <c r="CH323" s="58">
        <v>19.027907468963967</v>
      </c>
      <c r="CI323" s="58">
        <v>19.027907468963967</v>
      </c>
      <c r="CJ323" s="57">
        <v>16.333954649133076</v>
      </c>
      <c r="CK323" s="57">
        <v>16.333954649133076</v>
      </c>
      <c r="CL323" s="58">
        <f t="shared" si="230"/>
        <v>13.104912331111111</v>
      </c>
      <c r="CM323" s="58">
        <v>17.077491914655333</v>
      </c>
      <c r="CN323" s="58">
        <v>19.093529153101294</v>
      </c>
      <c r="CO323" s="58">
        <v>19.093529153101294</v>
      </c>
      <c r="CP323" s="58">
        <v>18.485834371334271</v>
      </c>
      <c r="CQ323" s="58">
        <v>18.794812125502634</v>
      </c>
      <c r="CR323" s="58">
        <v>19.073628275667467</v>
      </c>
      <c r="CS323" s="58">
        <v>17.223487667335316</v>
      </c>
      <c r="CT323" s="58">
        <v>17.880242899906371</v>
      </c>
      <c r="CU323" s="58">
        <v>17.889490405308372</v>
      </c>
      <c r="CV323" s="58">
        <v>18.631943519887582</v>
      </c>
      <c r="CW323" s="58">
        <v>18.942449967510242</v>
      </c>
      <c r="CX323" s="58">
        <v>17.834607213076666</v>
      </c>
      <c r="CY323" s="58">
        <v>18.131332771280096</v>
      </c>
      <c r="CZ323" s="58">
        <v>18.64415526628353</v>
      </c>
      <c r="DA323" s="58">
        <f t="shared" si="231"/>
        <v>14.929382655687059</v>
      </c>
      <c r="DB323" s="57">
        <v>13.758097988694992</v>
      </c>
      <c r="DC323" s="57">
        <v>13.871540488516841</v>
      </c>
      <c r="DD323" s="57">
        <v>13.8789358562892</v>
      </c>
      <c r="DE323" s="57">
        <v>14.53868445218713</v>
      </c>
      <c r="DF323" s="57">
        <v>14.794404247854246</v>
      </c>
      <c r="DG323" s="57">
        <v>14.77617598024459</v>
      </c>
      <c r="DH323" s="57">
        <v>17.33604387803955</v>
      </c>
      <c r="DI323" s="57">
        <v>17.632787912185712</v>
      </c>
      <c r="DJ323" s="57">
        <v>17.62377211162007</v>
      </c>
      <c r="DK323" s="57">
        <v>20.705582218980759</v>
      </c>
      <c r="DL323" s="57">
        <v>20.877363448677531</v>
      </c>
      <c r="DM323" s="57">
        <v>17.628332348593283</v>
      </c>
      <c r="DN323" s="59">
        <f t="shared" si="232"/>
        <v>20.094652478649841</v>
      </c>
      <c r="DO323" s="57">
        <v>17.628332348593283</v>
      </c>
      <c r="DP323" s="57">
        <v>23.925545862243766</v>
      </c>
      <c r="DQ323" s="57">
        <v>24.012639810239442</v>
      </c>
      <c r="DR323" s="57">
        <v>24.099649840192683</v>
      </c>
      <c r="DS323" s="57">
        <v>25.075059040942929</v>
      </c>
      <c r="DT323" s="57">
        <v>25.203634063982484</v>
      </c>
      <c r="DU323" s="57">
        <v>22.984337479595773</v>
      </c>
      <c r="DV323" s="60">
        <f t="shared" si="233"/>
        <v>31.130035860021668</v>
      </c>
      <c r="DW323" s="61">
        <f t="shared" si="233"/>
        <v>31.165706770705871</v>
      </c>
      <c r="DX323" s="62">
        <f t="shared" si="233"/>
        <v>29.975222723011282</v>
      </c>
      <c r="DZ323" s="57">
        <f t="shared" si="234"/>
        <v>31.092213903406126</v>
      </c>
      <c r="EC323" s="57">
        <f t="shared" si="235"/>
        <v>31.733485002314964</v>
      </c>
      <c r="EF323" s="57">
        <f t="shared" si="236"/>
        <v>32.388467768404674</v>
      </c>
      <c r="EI323" s="57">
        <f t="shared" si="237"/>
        <v>33.057473848431435</v>
      </c>
      <c r="EL323" s="57">
        <f t="shared" si="238"/>
        <v>33.740822649659762</v>
      </c>
      <c r="EO323" s="57">
        <f t="shared" si="239"/>
        <v>34.783229972044388</v>
      </c>
    </row>
    <row r="324" spans="1:145" ht="15.5" x14ac:dyDescent="0.35">
      <c r="A324" s="56" t="s">
        <v>202</v>
      </c>
      <c r="B324" s="57">
        <f t="shared" si="222"/>
        <v>25.573976999999999</v>
      </c>
      <c r="C324" s="57">
        <f t="shared" si="222"/>
        <v>43.655695999999999</v>
      </c>
      <c r="D324" s="57">
        <f t="shared" si="222"/>
        <v>57.714351999999998</v>
      </c>
      <c r="E324" s="57">
        <f t="shared" si="222"/>
        <v>55.034087</v>
      </c>
      <c r="F324" s="57">
        <f t="shared" si="222"/>
        <v>50.873830000000005</v>
      </c>
      <c r="G324" s="57">
        <f t="shared" si="222"/>
        <v>47.100718000000001</v>
      </c>
      <c r="H324" s="57">
        <f t="shared" si="222"/>
        <v>43.496063999999997</v>
      </c>
      <c r="I324" s="57">
        <f t="shared" si="222"/>
        <v>64.469016799999991</v>
      </c>
      <c r="J324" s="57">
        <f t="shared" si="222"/>
        <v>123.67360600000002</v>
      </c>
      <c r="K324" s="57">
        <f t="shared" si="222"/>
        <v>124.81619599999999</v>
      </c>
      <c r="L324" s="57">
        <f t="shared" si="222"/>
        <v>145.539805</v>
      </c>
      <c r="M324" s="57">
        <f t="shared" si="222"/>
        <v>142.58069</v>
      </c>
      <c r="N324" s="57">
        <f t="shared" si="222"/>
        <v>116.26912</v>
      </c>
      <c r="O324" s="57">
        <f t="shared" si="222"/>
        <v>116.37280126093137</v>
      </c>
      <c r="P324" s="57">
        <f t="shared" si="222"/>
        <v>138.56080090000003</v>
      </c>
      <c r="Q324" s="57">
        <f t="shared" si="222"/>
        <v>111.8023209</v>
      </c>
      <c r="R324" s="57">
        <f t="shared" si="222"/>
        <v>109.25115134350268</v>
      </c>
      <c r="S324" s="57">
        <f t="shared" si="222"/>
        <v>123.033247</v>
      </c>
      <c r="T324" s="57">
        <f t="shared" si="222"/>
        <v>113.09753310000001</v>
      </c>
      <c r="U324" s="57">
        <f t="shared" si="222"/>
        <v>99.058584739901562</v>
      </c>
      <c r="V324" s="57">
        <f t="shared" si="222"/>
        <v>100.35480635367666</v>
      </c>
      <c r="W324" s="57">
        <f t="shared" si="222"/>
        <v>69.809951822882027</v>
      </c>
      <c r="X324" s="58">
        <f t="shared" si="222"/>
        <v>48.911993531214826</v>
      </c>
      <c r="Y324" s="58">
        <f t="shared" si="222"/>
        <v>71.459989335157246</v>
      </c>
      <c r="Z324" s="57">
        <f t="shared" si="222"/>
        <v>104.4852356418169</v>
      </c>
      <c r="AA324" s="57">
        <f t="shared" si="222"/>
        <v>98.805619872127991</v>
      </c>
      <c r="AB324" s="57">
        <v>104.93612277019677</v>
      </c>
      <c r="AC324" s="57">
        <v>113.70708591760456</v>
      </c>
      <c r="AD324" s="57">
        <v>107.78538230079415</v>
      </c>
      <c r="AE324" s="57">
        <f t="shared" si="222"/>
        <v>106.32740634334324</v>
      </c>
      <c r="AF324" s="57">
        <v>94.243104120685601</v>
      </c>
      <c r="AG324" s="57">
        <v>139.56049809542719</v>
      </c>
      <c r="AH324" s="57">
        <v>142.98111671566542</v>
      </c>
      <c r="AI324" s="57">
        <v>142.98111671566542</v>
      </c>
      <c r="AJ324" s="58">
        <f t="shared" si="223"/>
        <v>109.53789736145325</v>
      </c>
      <c r="AK324" s="58">
        <v>130.82448273809266</v>
      </c>
      <c r="AL324" s="58">
        <v>96.960254860227707</v>
      </c>
      <c r="AM324" s="58">
        <v>107.48770800665</v>
      </c>
      <c r="AN324" s="58">
        <v>107.48770800665</v>
      </c>
      <c r="AO324" s="58">
        <f t="shared" si="224"/>
        <v>140.91343514465271</v>
      </c>
      <c r="AP324" s="58">
        <v>133.55742916795947</v>
      </c>
      <c r="AQ324" s="58">
        <v>115.38536393201386</v>
      </c>
      <c r="AR324" s="58">
        <v>147.83760168616479</v>
      </c>
      <c r="AS324" s="58">
        <f t="shared" si="225"/>
        <v>160.11010710254811</v>
      </c>
      <c r="AT324" s="58">
        <v>179.74501706247</v>
      </c>
      <c r="AU324" s="58">
        <v>188.71184920265566</v>
      </c>
      <c r="AV324" s="58">
        <v>180.76796207258943</v>
      </c>
      <c r="AW324" s="58">
        <v>180.76796207258943</v>
      </c>
      <c r="AX324" s="58">
        <f t="shared" si="226"/>
        <v>179.61659540240095</v>
      </c>
      <c r="AY324" s="58"/>
      <c r="AZ324" s="58">
        <v>142.42584603381309</v>
      </c>
      <c r="BA324" s="58">
        <v>142.33441054928215</v>
      </c>
      <c r="BB324" s="58">
        <v>135.48838241033818</v>
      </c>
      <c r="BC324" s="58">
        <v>135.4013036719553</v>
      </c>
      <c r="BD324" s="58">
        <v>138.18004661629314</v>
      </c>
      <c r="BE324" s="58">
        <v>138.10121228666736</v>
      </c>
      <c r="BF324" s="58">
        <f t="shared" si="227"/>
        <v>149.49704730245654</v>
      </c>
      <c r="BG324" s="58">
        <v>141.95257237008778</v>
      </c>
      <c r="BH324" s="58">
        <v>154.10527324424964</v>
      </c>
      <c r="BI324" s="58">
        <v>129.07355011422038</v>
      </c>
      <c r="BJ324" s="58">
        <v>155.24843578754178</v>
      </c>
      <c r="BK324" s="58">
        <v>141.04709706380945</v>
      </c>
      <c r="BL324" s="58">
        <v>164.95298438450044</v>
      </c>
      <c r="BM324" s="58">
        <v>141.125817331089</v>
      </c>
      <c r="BN324" s="58">
        <v>165.21947903674868</v>
      </c>
      <c r="BO324" s="58">
        <f t="shared" si="228"/>
        <v>138.82492239907424</v>
      </c>
      <c r="BP324" s="58">
        <v>208.98956136589558</v>
      </c>
      <c r="BQ324" s="58">
        <v>184.9699015185578</v>
      </c>
      <c r="BR324" s="58">
        <v>167.26950123921583</v>
      </c>
      <c r="BS324" s="58">
        <v>166.04189817177658</v>
      </c>
      <c r="BT324" s="58">
        <v>182.92110164342907</v>
      </c>
      <c r="BU324" s="58">
        <v>191.04974330789787</v>
      </c>
      <c r="BV324" s="58">
        <v>181.47092671582826</v>
      </c>
      <c r="BW324" s="58">
        <v>190.02227535990309</v>
      </c>
      <c r="BX324" s="58">
        <v>190.02227535990309</v>
      </c>
      <c r="BY324" s="58">
        <v>182.22155386081718</v>
      </c>
      <c r="BZ324" s="57">
        <v>162.99043905879105</v>
      </c>
      <c r="CA324" s="58">
        <f t="shared" si="229"/>
        <v>170.5394509314998</v>
      </c>
      <c r="CB324" s="58">
        <v>263.2401198605412</v>
      </c>
      <c r="CC324" s="58">
        <v>263.2401198605412</v>
      </c>
      <c r="CD324" s="58">
        <v>257.17887560697773</v>
      </c>
      <c r="CE324" s="58">
        <v>235.58621812386585</v>
      </c>
      <c r="CF324" s="58">
        <v>235.58621812386585</v>
      </c>
      <c r="CG324" s="58">
        <v>230.9076689571362</v>
      </c>
      <c r="CH324" s="58">
        <v>227.81691079772378</v>
      </c>
      <c r="CI324" s="58">
        <v>227.81691079772378</v>
      </c>
      <c r="CJ324" s="57">
        <v>279.58090384473138</v>
      </c>
      <c r="CK324" s="57">
        <v>279.58090384473138</v>
      </c>
      <c r="CL324" s="58">
        <f t="shared" si="230"/>
        <v>226.9331444209468</v>
      </c>
      <c r="CM324" s="58">
        <v>312.23223935649253</v>
      </c>
      <c r="CN324" s="58">
        <v>406.12103521890924</v>
      </c>
      <c r="CO324" s="58">
        <v>406.12103521890924</v>
      </c>
      <c r="CP324" s="58">
        <v>408.00221737337154</v>
      </c>
      <c r="CQ324" s="58">
        <v>412.38156874547116</v>
      </c>
      <c r="CR324" s="58">
        <v>391.83329763836088</v>
      </c>
      <c r="CS324" s="58">
        <v>411.18332391239176</v>
      </c>
      <c r="CT324" s="58">
        <v>410.07171007065335</v>
      </c>
      <c r="CU324" s="58">
        <v>396.20523459921918</v>
      </c>
      <c r="CV324" s="58">
        <v>453.55008435444967</v>
      </c>
      <c r="CW324" s="58">
        <v>446.75048126724153</v>
      </c>
      <c r="CX324" s="58">
        <v>461.37472300656191</v>
      </c>
      <c r="CY324" s="58">
        <v>454.4659694287655</v>
      </c>
      <c r="CZ324" s="58">
        <v>460.03986594830621</v>
      </c>
      <c r="DA324" s="58">
        <f t="shared" si="231"/>
        <v>300.76678417565591</v>
      </c>
      <c r="DB324" s="57">
        <v>246.75398985660627</v>
      </c>
      <c r="DC324" s="57">
        <v>245.14605501668609</v>
      </c>
      <c r="DD324" s="57">
        <v>243.73455319204382</v>
      </c>
      <c r="DE324" s="57">
        <v>182.85577051672624</v>
      </c>
      <c r="DF324" s="57">
        <v>179.8675606142798</v>
      </c>
      <c r="DG324" s="57">
        <v>181.31869538758539</v>
      </c>
      <c r="DH324" s="57">
        <v>181.38314446627086</v>
      </c>
      <c r="DI324" s="57">
        <v>178.4566240511441</v>
      </c>
      <c r="DJ324" s="57">
        <v>179.91915973417798</v>
      </c>
      <c r="DK324" s="57">
        <v>226.86752120839267</v>
      </c>
      <c r="DL324" s="57">
        <v>225.71065098890764</v>
      </c>
      <c r="DM324" s="57">
        <v>213.0906119786093</v>
      </c>
      <c r="DN324" s="59">
        <f t="shared" si="232"/>
        <v>217.64959065140457</v>
      </c>
      <c r="DO324" s="57">
        <v>213.0906119786093</v>
      </c>
      <c r="DP324" s="57">
        <v>242.2061341184758</v>
      </c>
      <c r="DQ324" s="57">
        <v>241.47291305271372</v>
      </c>
      <c r="DR324" s="57">
        <v>240.72956141257907</v>
      </c>
      <c r="DS324" s="57">
        <v>239.36624103528371</v>
      </c>
      <c r="DT324" s="57">
        <v>240.18077589221005</v>
      </c>
      <c r="DU324" s="57">
        <v>242.8565658155529</v>
      </c>
      <c r="DV324" s="60">
        <f t="shared" si="233"/>
        <v>213.86938182294091</v>
      </c>
      <c r="DW324" s="61">
        <f t="shared" si="233"/>
        <v>214.56297527961746</v>
      </c>
      <c r="DX324" s="62">
        <f t="shared" si="233"/>
        <v>215.29217238602007</v>
      </c>
      <c r="DZ324" s="57">
        <f t="shared" si="234"/>
        <v>236.80622131478486</v>
      </c>
      <c r="EC324" s="57">
        <f t="shared" si="235"/>
        <v>264.11231248199169</v>
      </c>
      <c r="EF324" s="57">
        <f t="shared" si="236"/>
        <v>291.48144850380129</v>
      </c>
      <c r="EI324" s="57">
        <f t="shared" si="237"/>
        <v>316.53826917049184</v>
      </c>
      <c r="EL324" s="57">
        <f t="shared" si="238"/>
        <v>341.23351529643202</v>
      </c>
      <c r="EO324" s="57">
        <f t="shared" si="239"/>
        <v>369.23558255202323</v>
      </c>
    </row>
    <row r="325" spans="1:145" ht="15.5" x14ac:dyDescent="0.35">
      <c r="A325" s="56" t="s">
        <v>203</v>
      </c>
      <c r="B325" s="57">
        <f t="shared" si="222"/>
        <v>102.13360175283539</v>
      </c>
      <c r="C325" s="57">
        <f t="shared" si="222"/>
        <v>122.22317936475578</v>
      </c>
      <c r="D325" s="57">
        <f t="shared" si="222"/>
        <v>148.79627845201364</v>
      </c>
      <c r="E325" s="57">
        <f t="shared" si="222"/>
        <v>165.36506024155713</v>
      </c>
      <c r="F325" s="57">
        <f t="shared" si="222"/>
        <v>151.896989338</v>
      </c>
      <c r="G325" s="57">
        <f t="shared" si="222"/>
        <v>150.53825317600001</v>
      </c>
      <c r="H325" s="57">
        <f t="shared" si="222"/>
        <v>191.69835077600001</v>
      </c>
      <c r="I325" s="57">
        <f t="shared" si="222"/>
        <v>377.50705364999999</v>
      </c>
      <c r="J325" s="57">
        <f t="shared" si="222"/>
        <v>367.77746084566019</v>
      </c>
      <c r="K325" s="57">
        <f t="shared" si="222"/>
        <v>409.85151154922846</v>
      </c>
      <c r="L325" s="57">
        <f t="shared" si="222"/>
        <v>527.52853535725262</v>
      </c>
      <c r="M325" s="57">
        <f t="shared" si="222"/>
        <v>498.22228159516823</v>
      </c>
      <c r="N325" s="57">
        <f t="shared" si="222"/>
        <v>597.19835399726719</v>
      </c>
      <c r="O325" s="57">
        <f t="shared" si="222"/>
        <v>657.57969149731844</v>
      </c>
      <c r="P325" s="57">
        <f t="shared" si="222"/>
        <v>619.45323204639999</v>
      </c>
      <c r="Q325" s="57">
        <f t="shared" si="222"/>
        <v>574.83751911681611</v>
      </c>
      <c r="R325" s="57">
        <f t="shared" si="222"/>
        <v>561.18041143400001</v>
      </c>
      <c r="S325" s="57">
        <f t="shared" si="222"/>
        <v>620.35252654800001</v>
      </c>
      <c r="T325" s="57">
        <f t="shared" si="222"/>
        <v>589.58063968399995</v>
      </c>
      <c r="U325" s="57">
        <f t="shared" si="222"/>
        <v>728.53758126034654</v>
      </c>
      <c r="V325" s="57">
        <f t="shared" si="222"/>
        <v>715.48487111350016</v>
      </c>
      <c r="W325" s="57">
        <f t="shared" si="222"/>
        <v>827.86643802184642</v>
      </c>
      <c r="X325" s="58">
        <f t="shared" si="222"/>
        <v>611.12291095287276</v>
      </c>
      <c r="Y325" s="58">
        <f t="shared" si="222"/>
        <v>704.54061757993372</v>
      </c>
      <c r="Z325" s="57">
        <f t="shared" si="222"/>
        <v>774.22922671306242</v>
      </c>
      <c r="AA325" s="57">
        <f t="shared" si="222"/>
        <v>786.26158427760754</v>
      </c>
      <c r="AB325" s="57">
        <v>855.16584192451126</v>
      </c>
      <c r="AC325" s="57">
        <v>758.08539823334331</v>
      </c>
      <c r="AD325" s="57">
        <v>728.87822787954769</v>
      </c>
      <c r="AE325" s="57">
        <f t="shared" si="222"/>
        <v>753.46399834874387</v>
      </c>
      <c r="AF325" s="57">
        <v>622.13355436841675</v>
      </c>
      <c r="AG325" s="57">
        <v>624.92850097616304</v>
      </c>
      <c r="AH325" s="57">
        <v>643.51927931353896</v>
      </c>
      <c r="AI325" s="57">
        <v>643.61662454522161</v>
      </c>
      <c r="AJ325" s="58">
        <f t="shared" si="223"/>
        <v>821.53326257879667</v>
      </c>
      <c r="AK325" s="58">
        <v>842.35512536832493</v>
      </c>
      <c r="AL325" s="58">
        <v>875.86177812899371</v>
      </c>
      <c r="AM325" s="58">
        <v>883.34297764743781</v>
      </c>
      <c r="AN325" s="58">
        <v>883.34297764743781</v>
      </c>
      <c r="AO325" s="58">
        <f t="shared" si="224"/>
        <v>827.01713078611544</v>
      </c>
      <c r="AP325" s="58">
        <v>947.04434159539812</v>
      </c>
      <c r="AQ325" s="58">
        <v>906.72487676883259</v>
      </c>
      <c r="AR325" s="58">
        <v>931.63741895533326</v>
      </c>
      <c r="AS325" s="58">
        <f t="shared" si="225"/>
        <v>753.79252381536253</v>
      </c>
      <c r="AT325" s="58">
        <v>948.85606724226545</v>
      </c>
      <c r="AU325" s="58">
        <v>827.69872470403857</v>
      </c>
      <c r="AV325" s="58">
        <v>786.97563748818106</v>
      </c>
      <c r="AW325" s="58">
        <v>786.97563748818106</v>
      </c>
      <c r="AX325" s="58">
        <f t="shared" si="226"/>
        <v>841.43822549292395</v>
      </c>
      <c r="AY325" s="58"/>
      <c r="AZ325" s="58">
        <v>887.23969717210059</v>
      </c>
      <c r="BA325" s="58">
        <v>884.64360119514754</v>
      </c>
      <c r="BB325" s="58">
        <v>872.37367433835573</v>
      </c>
      <c r="BC325" s="58">
        <v>868.54017891674425</v>
      </c>
      <c r="BD325" s="58">
        <v>864.3318915232818</v>
      </c>
      <c r="BE325" s="58">
        <v>862.34689839748683</v>
      </c>
      <c r="BF325" s="58">
        <f t="shared" si="227"/>
        <v>884.41837786545318</v>
      </c>
      <c r="BG325" s="58">
        <v>960.67253332766973</v>
      </c>
      <c r="BH325" s="58">
        <v>946.9069012097799</v>
      </c>
      <c r="BI325" s="58">
        <v>866.93422093034962</v>
      </c>
      <c r="BJ325" s="58">
        <v>867.20715595423576</v>
      </c>
      <c r="BK325" s="58">
        <v>881.32055446076197</v>
      </c>
      <c r="BL325" s="58">
        <v>883.4868917966337</v>
      </c>
      <c r="BM325" s="58">
        <v>885.36544330875802</v>
      </c>
      <c r="BN325" s="58">
        <v>885.78857693715224</v>
      </c>
      <c r="BO325" s="58">
        <f t="shared" si="228"/>
        <v>928.21101774210968</v>
      </c>
      <c r="BP325" s="58">
        <v>957.94356817163805</v>
      </c>
      <c r="BQ325" s="58">
        <v>763.41946764197507</v>
      </c>
      <c r="BR325" s="58">
        <v>658.03565255780848</v>
      </c>
      <c r="BS325" s="58">
        <v>654.13590931625981</v>
      </c>
      <c r="BT325" s="58">
        <v>770.79218544410912</v>
      </c>
      <c r="BU325" s="58">
        <v>680.96344343995054</v>
      </c>
      <c r="BV325" s="58">
        <v>606.31198611932621</v>
      </c>
      <c r="BW325" s="58">
        <v>780.25895743693138</v>
      </c>
      <c r="BX325" s="58">
        <v>780.25895743693138</v>
      </c>
      <c r="BY325" s="58">
        <v>668.60167735120581</v>
      </c>
      <c r="BZ325" s="57">
        <v>830.7379120967604</v>
      </c>
      <c r="CA325" s="58">
        <f t="shared" si="229"/>
        <v>831.5248689842731</v>
      </c>
      <c r="CB325" s="58">
        <v>904.23970360148178</v>
      </c>
      <c r="CC325" s="58">
        <v>902.32953408963203</v>
      </c>
      <c r="CD325" s="58">
        <v>872.04768934461049</v>
      </c>
      <c r="CE325" s="58">
        <v>861.26709899752427</v>
      </c>
      <c r="CF325" s="58">
        <v>858.72448515312647</v>
      </c>
      <c r="CG325" s="58">
        <v>843.23834519861282</v>
      </c>
      <c r="CH325" s="58">
        <v>893.46232723467983</v>
      </c>
      <c r="CI325" s="58">
        <v>892.53716542612574</v>
      </c>
      <c r="CJ325" s="57">
        <v>916.70411087737477</v>
      </c>
      <c r="CK325" s="57">
        <v>916.08391382604759</v>
      </c>
      <c r="CL325" s="58">
        <f t="shared" si="230"/>
        <v>1018.2323842476469</v>
      </c>
      <c r="CM325" s="58">
        <v>947.47274299120591</v>
      </c>
      <c r="CN325" s="58">
        <v>897.20361699617649</v>
      </c>
      <c r="CO325" s="58">
        <v>897.20361699617649</v>
      </c>
      <c r="CP325" s="58">
        <v>892.57668562027106</v>
      </c>
      <c r="CQ325" s="58">
        <v>899.34697606705129</v>
      </c>
      <c r="CR325" s="58">
        <v>887.31425230918251</v>
      </c>
      <c r="CS325" s="58">
        <v>1041.872564376388</v>
      </c>
      <c r="CT325" s="58">
        <v>1045.7375555234505</v>
      </c>
      <c r="CU325" s="58">
        <v>1037.297803325768</v>
      </c>
      <c r="CV325" s="58">
        <v>1006.1994955986659</v>
      </c>
      <c r="CW325" s="58">
        <v>1004.9795123593389</v>
      </c>
      <c r="CX325" s="58">
        <v>1088.4324030416396</v>
      </c>
      <c r="CY325" s="58">
        <v>1079.040591185219</v>
      </c>
      <c r="CZ325" s="58">
        <v>1089.9680171204184</v>
      </c>
      <c r="DA325" s="58">
        <f t="shared" si="231"/>
        <v>1018.626880853884</v>
      </c>
      <c r="DB325" s="57">
        <v>1106.1044809668547</v>
      </c>
      <c r="DC325" s="57">
        <v>1105.3433518016809</v>
      </c>
      <c r="DD325" s="57">
        <v>1102.7992198404377</v>
      </c>
      <c r="DE325" s="57">
        <v>1073.730597465147</v>
      </c>
      <c r="DF325" s="57">
        <v>1030.4189843750351</v>
      </c>
      <c r="DG325" s="57">
        <v>997.51040078837684</v>
      </c>
      <c r="DH325" s="57">
        <v>1061.1721340391841</v>
      </c>
      <c r="DI325" s="57">
        <v>1011.3524168597468</v>
      </c>
      <c r="DJ325" s="57">
        <v>994.31879766532825</v>
      </c>
      <c r="DK325" s="57">
        <v>995.08918036383136</v>
      </c>
      <c r="DL325" s="57">
        <v>952.20001095318003</v>
      </c>
      <c r="DM325" s="57">
        <v>994.56684087861152</v>
      </c>
      <c r="DN325" s="59">
        <f t="shared" si="232"/>
        <v>883.06125069472932</v>
      </c>
      <c r="DO325" s="57">
        <v>994.56684087861152</v>
      </c>
      <c r="DP325" s="57">
        <v>852.44488440468024</v>
      </c>
      <c r="DQ325" s="57">
        <v>851.27323785046417</v>
      </c>
      <c r="DR325" s="57">
        <v>852.31681296337865</v>
      </c>
      <c r="DS325" s="57">
        <v>834.56741181523614</v>
      </c>
      <c r="DT325" s="57">
        <v>834.43781093785765</v>
      </c>
      <c r="DU325" s="57">
        <v>794.03007050634233</v>
      </c>
      <c r="DV325" s="60">
        <f t="shared" si="233"/>
        <v>796.29849143541571</v>
      </c>
      <c r="DW325" s="61">
        <f t="shared" si="233"/>
        <v>794.19893254170461</v>
      </c>
      <c r="DX325" s="62">
        <f t="shared" si="233"/>
        <v>769.22990955008686</v>
      </c>
      <c r="DZ325" s="57">
        <f t="shared" si="234"/>
        <v>776.47447025043732</v>
      </c>
      <c r="EC325" s="57">
        <f t="shared" si="235"/>
        <v>780.01294407233229</v>
      </c>
      <c r="EF325" s="57">
        <f t="shared" si="236"/>
        <v>806.89905264433253</v>
      </c>
      <c r="EI325" s="57">
        <f t="shared" si="237"/>
        <v>834.99584540102637</v>
      </c>
      <c r="EL325" s="57">
        <f t="shared" si="238"/>
        <v>864.26380563365046</v>
      </c>
      <c r="EO325" s="57">
        <f t="shared" si="239"/>
        <v>903.85353901264875</v>
      </c>
    </row>
    <row r="326" spans="1:145" ht="15.5" x14ac:dyDescent="0.35">
      <c r="A326" s="56" t="s">
        <v>204</v>
      </c>
      <c r="B326" s="57">
        <f t="shared" si="222"/>
        <v>17.5</v>
      </c>
      <c r="C326" s="57">
        <f t="shared" si="222"/>
        <v>32.750000000000007</v>
      </c>
      <c r="D326" s="57">
        <f t="shared" si="222"/>
        <v>43.95</v>
      </c>
      <c r="E326" s="57">
        <f t="shared" si="222"/>
        <v>35.549999999999997</v>
      </c>
      <c r="F326" s="57">
        <f t="shared" si="222"/>
        <v>26.95</v>
      </c>
      <c r="G326" s="57">
        <f t="shared" si="222"/>
        <v>23.35</v>
      </c>
      <c r="H326" s="57">
        <f t="shared" si="222"/>
        <v>25.9</v>
      </c>
      <c r="I326" s="57">
        <f t="shared" si="222"/>
        <v>44.63</v>
      </c>
      <c r="J326" s="57">
        <f t="shared" si="222"/>
        <v>61.092320000000001</v>
      </c>
      <c r="K326" s="57">
        <f t="shared" si="222"/>
        <v>60.949899750346745</v>
      </c>
      <c r="L326" s="57">
        <f t="shared" si="222"/>
        <v>61.587579750346748</v>
      </c>
      <c r="M326" s="57">
        <f t="shared" si="222"/>
        <v>59.806999999999995</v>
      </c>
      <c r="N326" s="57">
        <f t="shared" si="222"/>
        <v>62.608999999999995</v>
      </c>
      <c r="O326" s="57">
        <f t="shared" si="222"/>
        <v>69.942999999999998</v>
      </c>
      <c r="P326" s="57">
        <f t="shared" si="222"/>
        <v>70.087000000000003</v>
      </c>
      <c r="Q326" s="57">
        <f t="shared" si="222"/>
        <v>56.056871213051828</v>
      </c>
      <c r="R326" s="57">
        <f t="shared" si="222"/>
        <v>55.383138435521339</v>
      </c>
      <c r="S326" s="57">
        <f t="shared" si="222"/>
        <v>85.22662194233024</v>
      </c>
      <c r="T326" s="57">
        <f t="shared" si="222"/>
        <v>84.976443220993346</v>
      </c>
      <c r="U326" s="57">
        <f t="shared" si="222"/>
        <v>87.346999999999994</v>
      </c>
      <c r="V326" s="57">
        <f t="shared" si="222"/>
        <v>92.925999999999988</v>
      </c>
      <c r="W326" s="57">
        <f t="shared" si="222"/>
        <v>89.251140640250881</v>
      </c>
      <c r="X326" s="58">
        <f t="shared" si="222"/>
        <v>64.850899939877777</v>
      </c>
      <c r="Y326" s="58">
        <f t="shared" si="222"/>
        <v>90.3907987881081</v>
      </c>
      <c r="Z326" s="57">
        <f t="shared" si="222"/>
        <v>44.682000000000002</v>
      </c>
      <c r="AA326" s="57">
        <f t="shared" si="222"/>
        <v>27.251999999999999</v>
      </c>
      <c r="AB326" s="57">
        <v>84.020880221470904</v>
      </c>
      <c r="AC326" s="57">
        <v>81.539479359830466</v>
      </c>
      <c r="AD326" s="57">
        <v>81.745496358323322</v>
      </c>
      <c r="AE326" s="57">
        <f t="shared" si="222"/>
        <v>36.042999999999999</v>
      </c>
      <c r="AF326" s="57">
        <v>80.666694248249115</v>
      </c>
      <c r="AG326" s="57">
        <v>71.17937704344871</v>
      </c>
      <c r="AH326" s="57">
        <v>59.270413359407264</v>
      </c>
      <c r="AI326" s="57">
        <v>59.270413359407264</v>
      </c>
      <c r="AJ326" s="58">
        <f t="shared" si="223"/>
        <v>60.271999999999998</v>
      </c>
      <c r="AK326" s="58">
        <v>72.948428713707671</v>
      </c>
      <c r="AL326" s="58">
        <v>145.62245298813758</v>
      </c>
      <c r="AM326" s="58">
        <v>71.694457348364409</v>
      </c>
      <c r="AN326" s="58">
        <v>71.694457348364409</v>
      </c>
      <c r="AO326" s="58">
        <f t="shared" si="224"/>
        <v>88.555000000000007</v>
      </c>
      <c r="AP326" s="58">
        <v>67.498614293561957</v>
      </c>
      <c r="AQ326" s="58">
        <v>67.812212242276061</v>
      </c>
      <c r="AR326" s="58">
        <v>42.750305896823484</v>
      </c>
      <c r="AS326" s="58">
        <f t="shared" si="225"/>
        <v>71.937000000000012</v>
      </c>
      <c r="AT326" s="58">
        <v>87.545104900983603</v>
      </c>
      <c r="AU326" s="58">
        <v>87.768401583644348</v>
      </c>
      <c r="AV326" s="58">
        <v>60.357050785894899</v>
      </c>
      <c r="AW326" s="58">
        <v>60.357050785894899</v>
      </c>
      <c r="AX326" s="58">
        <f t="shared" si="226"/>
        <v>80.546999999999997</v>
      </c>
      <c r="AY326" s="58"/>
      <c r="AZ326" s="58">
        <v>68.672835004850128</v>
      </c>
      <c r="BA326" s="58">
        <v>68.672835004850128</v>
      </c>
      <c r="BB326" s="58">
        <v>71.379620458903489</v>
      </c>
      <c r="BC326" s="58">
        <v>71.379620458903489</v>
      </c>
      <c r="BD326" s="58">
        <v>34.760386075906403</v>
      </c>
      <c r="BE326" s="58">
        <v>34.760386075906403</v>
      </c>
      <c r="BF326" s="58">
        <f t="shared" si="227"/>
        <v>73.141999999999996</v>
      </c>
      <c r="BG326" s="58">
        <v>46.415067231817936</v>
      </c>
      <c r="BH326" s="58">
        <v>43.304355676657934</v>
      </c>
      <c r="BI326" s="58">
        <v>84.277297500000003</v>
      </c>
      <c r="BJ326" s="58">
        <v>84.277297500000003</v>
      </c>
      <c r="BK326" s="58">
        <v>76.912069720219776</v>
      </c>
      <c r="BL326" s="58">
        <v>76.912069720219776</v>
      </c>
      <c r="BM326" s="58">
        <v>76.912069720219776</v>
      </c>
      <c r="BN326" s="58">
        <v>76.912069720219776</v>
      </c>
      <c r="BO326" s="58">
        <f t="shared" si="228"/>
        <v>62.463841748</v>
      </c>
      <c r="BP326" s="58">
        <v>65.94828497418726</v>
      </c>
      <c r="BQ326" s="58">
        <v>59.71577645586499</v>
      </c>
      <c r="BR326" s="58">
        <v>59.71577645586499</v>
      </c>
      <c r="BS326" s="58">
        <v>59.71577645586499</v>
      </c>
      <c r="BT326" s="58">
        <v>60.59450208649244</v>
      </c>
      <c r="BU326" s="58">
        <v>60.59450208649244</v>
      </c>
      <c r="BV326" s="58">
        <v>60.59450208649244</v>
      </c>
      <c r="BW326" s="58">
        <v>63.033089791438577</v>
      </c>
      <c r="BX326" s="58">
        <v>63.033089791438577</v>
      </c>
      <c r="BY326" s="58">
        <v>61.142097097695419</v>
      </c>
      <c r="BZ326" s="57">
        <v>54.035996799646256</v>
      </c>
      <c r="CA326" s="58">
        <f t="shared" si="229"/>
        <v>54.102050499476121</v>
      </c>
      <c r="CB326" s="58">
        <v>62.573124571168478</v>
      </c>
      <c r="CC326" s="58">
        <v>62.573124571168478</v>
      </c>
      <c r="CD326" s="58">
        <v>62.573124571168478</v>
      </c>
      <c r="CE326" s="58">
        <v>62.573124571168478</v>
      </c>
      <c r="CF326" s="58">
        <v>62.573124571168478</v>
      </c>
      <c r="CG326" s="58">
        <v>62.573124571168478</v>
      </c>
      <c r="CH326" s="58">
        <v>72.780512315724124</v>
      </c>
      <c r="CI326" s="58">
        <v>72.780512315724124</v>
      </c>
      <c r="CJ326" s="57">
        <v>48.503770428529798</v>
      </c>
      <c r="CK326" s="57">
        <v>48.503770428529798</v>
      </c>
      <c r="CL326" s="58">
        <f t="shared" si="230"/>
        <v>40.591314823981591</v>
      </c>
      <c r="CM326" s="58">
        <v>53.386245289095683</v>
      </c>
      <c r="CN326" s="58">
        <v>75.35522452639799</v>
      </c>
      <c r="CO326" s="58">
        <v>75.35522452639799</v>
      </c>
      <c r="CP326" s="58">
        <v>85.772435967525468</v>
      </c>
      <c r="CQ326" s="58">
        <v>87.295709892184163</v>
      </c>
      <c r="CR326" s="58">
        <v>84.378034626000755</v>
      </c>
      <c r="CS326" s="58">
        <v>91.211702791389882</v>
      </c>
      <c r="CT326" s="58">
        <v>90.968798849070154</v>
      </c>
      <c r="CU326" s="58">
        <v>87.888641683997633</v>
      </c>
      <c r="CV326" s="58">
        <v>73.990196477536458</v>
      </c>
      <c r="CW326" s="58">
        <v>74.523780056425394</v>
      </c>
      <c r="CX326" s="58">
        <v>73.990196477536458</v>
      </c>
      <c r="CY326" s="58">
        <v>74.523780056425394</v>
      </c>
      <c r="CZ326" s="58">
        <v>74.274141041300965</v>
      </c>
      <c r="DA326" s="58">
        <f t="shared" si="231"/>
        <v>53.222930608000006</v>
      </c>
      <c r="DB326" s="57">
        <v>43.996560033168755</v>
      </c>
      <c r="DC326" s="57">
        <v>43.530187567976014</v>
      </c>
      <c r="DD326" s="57">
        <v>43.530187567976014</v>
      </c>
      <c r="DE326" s="57">
        <v>47.686635247871152</v>
      </c>
      <c r="DF326" s="57">
        <v>47.622571018575762</v>
      </c>
      <c r="DG326" s="57">
        <v>45.72226733972677</v>
      </c>
      <c r="DH326" s="57">
        <v>45.083039892375432</v>
      </c>
      <c r="DI326" s="57">
        <v>45.028322817088089</v>
      </c>
      <c r="DJ326" s="57">
        <v>43.237064227522509</v>
      </c>
      <c r="DK326" s="57">
        <v>58.531015534223116</v>
      </c>
      <c r="DL326" s="57">
        <v>58.383674865230446</v>
      </c>
      <c r="DM326" s="57">
        <v>43.248252028729574</v>
      </c>
      <c r="DN326" s="59">
        <f t="shared" si="232"/>
        <v>61.361139683999994</v>
      </c>
      <c r="DO326" s="57">
        <v>43.248252028729574</v>
      </c>
      <c r="DP326" s="57">
        <v>60.43824774124149</v>
      </c>
      <c r="DQ326" s="57">
        <v>60.058723553868589</v>
      </c>
      <c r="DR326" s="57">
        <v>59.675428632417464</v>
      </c>
      <c r="DS326" s="57">
        <v>63.070701077866822</v>
      </c>
      <c r="DT326" s="57">
        <v>62.67610341973986</v>
      </c>
      <c r="DU326" s="57">
        <v>62.124356557725264</v>
      </c>
      <c r="DV326" s="60">
        <f t="shared" si="233"/>
        <v>46.273961661117006</v>
      </c>
      <c r="DW326" s="61">
        <f t="shared" si="233"/>
        <v>46.208618600496493</v>
      </c>
      <c r="DX326" s="62">
        <f t="shared" si="233"/>
        <v>67.846021463608167</v>
      </c>
      <c r="DZ326" s="57">
        <f t="shared" si="234"/>
        <v>51.57352271210793</v>
      </c>
      <c r="EC326" s="57">
        <f t="shared" si="235"/>
        <v>55.219576065315735</v>
      </c>
      <c r="EF326" s="57">
        <f t="shared" si="236"/>
        <v>58.312482529832792</v>
      </c>
      <c r="EI326" s="57">
        <f t="shared" si="237"/>
        <v>61.214475480306852</v>
      </c>
      <c r="EL326" s="57">
        <f t="shared" si="238"/>
        <v>64.48768529246226</v>
      </c>
      <c r="EO326" s="57">
        <f t="shared" si="239"/>
        <v>67.712069557085385</v>
      </c>
    </row>
    <row r="327" spans="1:145" ht="15.5" x14ac:dyDescent="0.35">
      <c r="A327" s="56" t="s">
        <v>205</v>
      </c>
      <c r="B327" s="57">
        <f t="shared" si="222"/>
        <v>5.2884892981582867</v>
      </c>
      <c r="C327" s="57">
        <f t="shared" si="222"/>
        <v>6.5955504284772566</v>
      </c>
      <c r="D327" s="57">
        <f t="shared" si="222"/>
        <v>6.4851689189189194</v>
      </c>
      <c r="E327" s="57">
        <f t="shared" si="222"/>
        <v>5.5533599999999996</v>
      </c>
      <c r="F327" s="57">
        <f t="shared" si="222"/>
        <v>7.8975</v>
      </c>
      <c r="G327" s="57">
        <f t="shared" si="222"/>
        <v>10.957520000000001</v>
      </c>
      <c r="H327" s="57">
        <f t="shared" si="222"/>
        <v>13.933881000000001</v>
      </c>
      <c r="I327" s="57">
        <f t="shared" si="222"/>
        <v>26.406325499999998</v>
      </c>
      <c r="J327" s="57">
        <f t="shared" si="222"/>
        <v>34.244067999999999</v>
      </c>
      <c r="K327" s="57">
        <f t="shared" si="222"/>
        <v>41.240605089171979</v>
      </c>
      <c r="L327" s="57">
        <f t="shared" si="222"/>
        <v>35.496604381585371</v>
      </c>
      <c r="M327" s="57">
        <f t="shared" si="222"/>
        <v>26.532129272845385</v>
      </c>
      <c r="N327" s="57">
        <f t="shared" si="222"/>
        <v>18.462567456531211</v>
      </c>
      <c r="O327" s="57">
        <f t="shared" si="222"/>
        <v>14.441173540635521</v>
      </c>
      <c r="P327" s="57">
        <f t="shared" si="222"/>
        <v>16.286274438619259</v>
      </c>
      <c r="Q327" s="57">
        <f t="shared" si="222"/>
        <v>19.968660077403772</v>
      </c>
      <c r="R327" s="57">
        <f t="shared" si="222"/>
        <v>20.441790000000001</v>
      </c>
      <c r="S327" s="57">
        <f t="shared" si="222"/>
        <v>22.137694769520348</v>
      </c>
      <c r="T327" s="57">
        <f t="shared" si="222"/>
        <v>30.1408696894568</v>
      </c>
      <c r="U327" s="57">
        <f t="shared" si="222"/>
        <v>45.010202252236191</v>
      </c>
      <c r="V327" s="57">
        <f t="shared" si="222"/>
        <v>37.438213476950963</v>
      </c>
      <c r="W327" s="57">
        <f t="shared" si="222"/>
        <v>48.766915690959124</v>
      </c>
      <c r="X327" s="58">
        <f t="shared" si="222"/>
        <v>36.970944510246241</v>
      </c>
      <c r="Y327" s="58">
        <f t="shared" si="222"/>
        <v>64.484017660270993</v>
      </c>
      <c r="Z327" s="57">
        <f t="shared" si="222"/>
        <v>79.035286302044881</v>
      </c>
      <c r="AA327" s="57">
        <f t="shared" si="222"/>
        <v>70.223160450769214</v>
      </c>
      <c r="AB327" s="57">
        <v>75.779205772436555</v>
      </c>
      <c r="AC327" s="57">
        <v>70.943660693303428</v>
      </c>
      <c r="AD327" s="57">
        <v>50.629637052541703</v>
      </c>
      <c r="AE327" s="57">
        <f t="shared" si="222"/>
        <v>70.953562157200381</v>
      </c>
      <c r="AF327" s="57">
        <v>84.670869450012901</v>
      </c>
      <c r="AG327" s="57">
        <v>68.503957213958415</v>
      </c>
      <c r="AH327" s="57">
        <v>63.109805895866955</v>
      </c>
      <c r="AI327" s="57">
        <v>63.109805895866955</v>
      </c>
      <c r="AJ327" s="58">
        <f t="shared" si="223"/>
        <v>53.112992227758468</v>
      </c>
      <c r="AK327" s="58">
        <v>68.965520599355102</v>
      </c>
      <c r="AL327" s="58">
        <v>74.862624399668945</v>
      </c>
      <c r="AM327" s="58">
        <v>64.226858550692228</v>
      </c>
      <c r="AN327" s="58">
        <v>64.226858550692228</v>
      </c>
      <c r="AO327" s="58">
        <f t="shared" si="224"/>
        <v>51.248434894139997</v>
      </c>
      <c r="AP327" s="58">
        <v>60.230825186977555</v>
      </c>
      <c r="AQ327" s="58">
        <v>48.669490397431431</v>
      </c>
      <c r="AR327" s="58">
        <v>54.289769587732223</v>
      </c>
      <c r="AS327" s="58">
        <f t="shared" si="225"/>
        <v>40.735059940549888</v>
      </c>
      <c r="AT327" s="58">
        <v>95.719494084702887</v>
      </c>
      <c r="AU327" s="58">
        <v>69.095247796122507</v>
      </c>
      <c r="AV327" s="58">
        <v>60.818400748301904</v>
      </c>
      <c r="AW327" s="58">
        <v>60.818400748301904</v>
      </c>
      <c r="AX327" s="58">
        <f t="shared" si="226"/>
        <v>52.729362738804106</v>
      </c>
      <c r="AY327" s="58"/>
      <c r="AZ327" s="58">
        <v>40.069696864692844</v>
      </c>
      <c r="BA327" s="58">
        <v>40.069696864692844</v>
      </c>
      <c r="BB327" s="58">
        <v>38.755201073179066</v>
      </c>
      <c r="BC327" s="58">
        <v>38.755201073179066</v>
      </c>
      <c r="BD327" s="58">
        <v>36.829759632278829</v>
      </c>
      <c r="BE327" s="58">
        <v>36.829759632278829</v>
      </c>
      <c r="BF327" s="58">
        <f t="shared" si="227"/>
        <v>43.811055871324569</v>
      </c>
      <c r="BG327" s="58">
        <v>38.123215148421949</v>
      </c>
      <c r="BH327" s="58">
        <v>38.123215148421949</v>
      </c>
      <c r="BI327" s="58">
        <v>40.175002535414656</v>
      </c>
      <c r="BJ327" s="58">
        <v>40.175002535414656</v>
      </c>
      <c r="BK327" s="58">
        <v>43.4745841701614</v>
      </c>
      <c r="BL327" s="58">
        <v>43.4745841701614</v>
      </c>
      <c r="BM327" s="58">
        <v>43.519845335183007</v>
      </c>
      <c r="BN327" s="58">
        <v>43.519845335183007</v>
      </c>
      <c r="BO327" s="58">
        <f t="shared" si="228"/>
        <v>34.741586833801001</v>
      </c>
      <c r="BP327" s="58">
        <v>53.196729174704977</v>
      </c>
      <c r="BQ327" s="58">
        <v>30.477443002318815</v>
      </c>
      <c r="BR327" s="58">
        <v>33.318385043420683</v>
      </c>
      <c r="BS327" s="58">
        <v>33.318385043420683</v>
      </c>
      <c r="BT327" s="58">
        <v>34.612322783239527</v>
      </c>
      <c r="BU327" s="58">
        <v>34.612322783239527</v>
      </c>
      <c r="BV327" s="58">
        <v>33.843086412749841</v>
      </c>
      <c r="BW327" s="58">
        <v>38.416784014763387</v>
      </c>
      <c r="BX327" s="58">
        <v>38.416784014763387</v>
      </c>
      <c r="BY327" s="58">
        <v>37.367786260247115</v>
      </c>
      <c r="BZ327" s="57">
        <v>34.47619203762153</v>
      </c>
      <c r="CA327" s="58">
        <f t="shared" si="229"/>
        <v>37.441210781409566</v>
      </c>
      <c r="CB327" s="58">
        <v>63.610085829947806</v>
      </c>
      <c r="CC327" s="58">
        <v>63.610085829947806</v>
      </c>
      <c r="CD327" s="58">
        <v>57.220594225539699</v>
      </c>
      <c r="CE327" s="58">
        <v>54.396406362954735</v>
      </c>
      <c r="CF327" s="58">
        <v>54.396406362954735</v>
      </c>
      <c r="CG327" s="58">
        <v>54.396406362954735</v>
      </c>
      <c r="CH327" s="58">
        <v>50.824894220896269</v>
      </c>
      <c r="CI327" s="58">
        <v>50.824894220896269</v>
      </c>
      <c r="CJ327" s="57">
        <v>57.380686520262692</v>
      </c>
      <c r="CK327" s="57">
        <v>57.380686520262692</v>
      </c>
      <c r="CL327" s="58">
        <f t="shared" si="230"/>
        <v>44.254868856939574</v>
      </c>
      <c r="CM327" s="58">
        <v>55.657831010455162</v>
      </c>
      <c r="CN327" s="58">
        <v>61.070142444170294</v>
      </c>
      <c r="CO327" s="58">
        <v>61.070142444170294</v>
      </c>
      <c r="CP327" s="58">
        <v>65.227235275272406</v>
      </c>
      <c r="CQ327" s="58">
        <v>65.828846299383386</v>
      </c>
      <c r="CR327" s="58">
        <v>63.628655741493247</v>
      </c>
      <c r="CS327" s="58">
        <v>65.391563527541564</v>
      </c>
      <c r="CT327" s="58">
        <v>65.34500642971193</v>
      </c>
      <c r="CU327" s="58">
        <v>63.283012175573141</v>
      </c>
      <c r="CV327" s="58">
        <v>60.10884830183776</v>
      </c>
      <c r="CW327" s="58">
        <v>60.301919557166357</v>
      </c>
      <c r="CX327" s="58">
        <v>43.696517732224336</v>
      </c>
      <c r="CY327" s="58">
        <v>40.349830929866009</v>
      </c>
      <c r="CZ327" s="58">
        <v>40.155923776808123</v>
      </c>
      <c r="DA327" s="58">
        <f t="shared" si="231"/>
        <v>50.415456638685761</v>
      </c>
      <c r="DB327" s="57">
        <v>47.743698648147451</v>
      </c>
      <c r="DC327" s="57">
        <v>47.381284766057838</v>
      </c>
      <c r="DD327" s="57">
        <v>47.289154403282708</v>
      </c>
      <c r="DE327" s="57">
        <v>45.047462305506578</v>
      </c>
      <c r="DF327" s="57">
        <v>44.946204617160816</v>
      </c>
      <c r="DG327" s="57">
        <v>43.339449966387306</v>
      </c>
      <c r="DH327" s="57">
        <v>42.445564145237427</v>
      </c>
      <c r="DI327" s="57">
        <v>42.247554775217218</v>
      </c>
      <c r="DJ327" s="57">
        <v>40.643200172708916</v>
      </c>
      <c r="DK327" s="57">
        <v>38.147071298667719</v>
      </c>
      <c r="DL327" s="57">
        <v>37.818450509847068</v>
      </c>
      <c r="DM327" s="57">
        <v>40.653716798943272</v>
      </c>
      <c r="DN327" s="59">
        <f t="shared" si="232"/>
        <v>36.300234340712144</v>
      </c>
      <c r="DO327" s="57">
        <v>40.653716798943272</v>
      </c>
      <c r="DP327" s="57">
        <v>50.181788541119005</v>
      </c>
      <c r="DQ327" s="57">
        <v>50.346157377568908</v>
      </c>
      <c r="DR327" s="57">
        <v>50.51052621401881</v>
      </c>
      <c r="DS327" s="57">
        <v>46.682719945058942</v>
      </c>
      <c r="DT327" s="57">
        <v>46.517676257690027</v>
      </c>
      <c r="DU327" s="57">
        <v>47.309853401461361</v>
      </c>
      <c r="DV327" s="60">
        <f t="shared" si="233"/>
        <v>53.259276923612909</v>
      </c>
      <c r="DW327" s="61">
        <f t="shared" si="233"/>
        <v>53.090863035955103</v>
      </c>
      <c r="DX327" s="62">
        <f t="shared" si="233"/>
        <v>51.345069128227834</v>
      </c>
      <c r="DZ327" s="57">
        <f t="shared" si="234"/>
        <v>56.026756593731314</v>
      </c>
      <c r="EC327" s="57">
        <f t="shared" si="235"/>
        <v>55.377270680610792</v>
      </c>
      <c r="EF327" s="57">
        <f t="shared" si="236"/>
        <v>55.693608445593554</v>
      </c>
      <c r="EI327" s="57">
        <f t="shared" si="237"/>
        <v>55.970565170462486</v>
      </c>
      <c r="EL327" s="57">
        <f t="shared" si="238"/>
        <v>56.230071208007679</v>
      </c>
      <c r="EO327" s="57">
        <f t="shared" si="239"/>
        <v>57.057383931460528</v>
      </c>
    </row>
    <row r="328" spans="1:145" ht="15.5" x14ac:dyDescent="0.35">
      <c r="A328" s="56" t="s">
        <v>206</v>
      </c>
      <c r="B328" s="57">
        <f t="shared" si="222"/>
        <v>6.1000000000000005</v>
      </c>
      <c r="C328" s="57">
        <f t="shared" si="222"/>
        <v>8.75</v>
      </c>
      <c r="D328" s="57">
        <f t="shared" si="222"/>
        <v>8.8000000000000007</v>
      </c>
      <c r="E328" s="57">
        <f t="shared" si="222"/>
        <v>10.0175</v>
      </c>
      <c r="F328" s="57">
        <f t="shared" si="222"/>
        <v>12.529500000000001</v>
      </c>
      <c r="G328" s="57">
        <f t="shared" si="222"/>
        <v>13.911999999999999</v>
      </c>
      <c r="H328" s="57">
        <f t="shared" si="222"/>
        <v>21.05</v>
      </c>
      <c r="I328" s="57">
        <f t="shared" si="222"/>
        <v>30.449999999999996</v>
      </c>
      <c r="J328" s="57">
        <f t="shared" si="222"/>
        <v>33.177792749999995</v>
      </c>
      <c r="K328" s="57">
        <f t="shared" si="222"/>
        <v>30.427792749999995</v>
      </c>
      <c r="L328" s="57">
        <f t="shared" si="222"/>
        <v>29.036760759901256</v>
      </c>
      <c r="M328" s="57">
        <f t="shared" si="222"/>
        <v>30.186760759901258</v>
      </c>
      <c r="N328" s="57">
        <f t="shared" si="222"/>
        <v>30.444499999999998</v>
      </c>
      <c r="O328" s="57">
        <f t="shared" si="222"/>
        <v>33.375</v>
      </c>
      <c r="P328" s="57">
        <f t="shared" si="222"/>
        <v>33.896000000000001</v>
      </c>
      <c r="Q328" s="57">
        <f t="shared" si="222"/>
        <v>32.104000000000006</v>
      </c>
      <c r="R328" s="57">
        <f t="shared" si="222"/>
        <v>41.269113092676534</v>
      </c>
      <c r="S328" s="57">
        <f t="shared" si="222"/>
        <v>39.44700000000001</v>
      </c>
      <c r="T328" s="57">
        <f t="shared" si="222"/>
        <v>35.93</v>
      </c>
      <c r="U328" s="57">
        <f t="shared" si="222"/>
        <v>33.676000000000002</v>
      </c>
      <c r="V328" s="57">
        <f t="shared" si="222"/>
        <v>29.271000000000001</v>
      </c>
      <c r="W328" s="57">
        <f t="shared" si="222"/>
        <v>34.252843072776038</v>
      </c>
      <c r="X328" s="58">
        <f t="shared" si="222"/>
        <v>39.379101693357676</v>
      </c>
      <c r="Y328" s="58">
        <f t="shared" si="222"/>
        <v>40.219217405609612</v>
      </c>
      <c r="Z328" s="57">
        <f t="shared" si="222"/>
        <v>38.186156456918937</v>
      </c>
      <c r="AA328" s="57">
        <f t="shared" si="222"/>
        <v>40.729504098904833</v>
      </c>
      <c r="AB328" s="57">
        <v>40.57614343002416</v>
      </c>
      <c r="AC328" s="57">
        <v>39.377802291441583</v>
      </c>
      <c r="AD328" s="57">
        <v>37.082561476280809</v>
      </c>
      <c r="AE328" s="57">
        <f t="shared" si="222"/>
        <v>41.075436177088527</v>
      </c>
      <c r="AF328" s="57">
        <v>34.439887852748384</v>
      </c>
      <c r="AG328" s="57">
        <v>42.663207201043505</v>
      </c>
      <c r="AH328" s="57">
        <v>42.673902597082957</v>
      </c>
      <c r="AI328" s="57">
        <v>42.673902597082957</v>
      </c>
      <c r="AJ328" s="58">
        <f t="shared" si="223"/>
        <v>39.58720287310998</v>
      </c>
      <c r="AK328" s="58">
        <v>53.714364132610228</v>
      </c>
      <c r="AL328" s="58">
        <v>58.894207102443929</v>
      </c>
      <c r="AM328" s="58">
        <v>59.924563182306713</v>
      </c>
      <c r="AN328" s="58">
        <v>59.924563182306713</v>
      </c>
      <c r="AO328" s="58">
        <f t="shared" si="224"/>
        <v>36.363465297280513</v>
      </c>
      <c r="AP328" s="58">
        <v>63.592347022332412</v>
      </c>
      <c r="AQ328" s="58">
        <v>60.809045533441399</v>
      </c>
      <c r="AR328" s="58">
        <v>37.650286450636003</v>
      </c>
      <c r="AS328" s="58">
        <f t="shared" si="225"/>
        <v>38.814</v>
      </c>
      <c r="AT328" s="58">
        <v>40.301403884087264</v>
      </c>
      <c r="AU328" s="58">
        <v>31.388366320618754</v>
      </c>
      <c r="AV328" s="58">
        <v>37.904757971381429</v>
      </c>
      <c r="AW328" s="58">
        <v>37.904757971381429</v>
      </c>
      <c r="AX328" s="58">
        <f t="shared" si="226"/>
        <v>36.413944189999995</v>
      </c>
      <c r="AY328" s="58"/>
      <c r="AZ328" s="58">
        <v>34.035770114864391</v>
      </c>
      <c r="BA328" s="58">
        <v>34.035770114864391</v>
      </c>
      <c r="BB328" s="58">
        <v>32.648386829522828</v>
      </c>
      <c r="BC328" s="58">
        <v>32.648386829522828</v>
      </c>
      <c r="BD328" s="58">
        <v>21.335989148725737</v>
      </c>
      <c r="BE328" s="58">
        <v>21.335989148725737</v>
      </c>
      <c r="BF328" s="58">
        <f t="shared" si="227"/>
        <v>34.179331840619994</v>
      </c>
      <c r="BG328" s="58">
        <v>18.561636117728611</v>
      </c>
      <c r="BH328" s="58">
        <v>18.561636117728611</v>
      </c>
      <c r="BI328" s="58">
        <v>34.619440095499996</v>
      </c>
      <c r="BJ328" s="58">
        <v>34.619440095499996</v>
      </c>
      <c r="BK328" s="58">
        <v>22.69591830064277</v>
      </c>
      <c r="BL328" s="58">
        <v>22.69591830064277</v>
      </c>
      <c r="BM328" s="58">
        <v>22.69591830064277</v>
      </c>
      <c r="BN328" s="58">
        <v>22.69591830064277</v>
      </c>
      <c r="BO328" s="58">
        <f t="shared" si="228"/>
        <v>24.299669227805186</v>
      </c>
      <c r="BP328" s="58">
        <v>24.874658763105348</v>
      </c>
      <c r="BQ328" s="58">
        <v>21.145451708269142</v>
      </c>
      <c r="BR328" s="58">
        <v>21.145451708269142</v>
      </c>
      <c r="BS328" s="58">
        <v>21.145451708269142</v>
      </c>
      <c r="BT328" s="58">
        <v>21.741709466124568</v>
      </c>
      <c r="BU328" s="58">
        <v>21.263391857869827</v>
      </c>
      <c r="BV328" s="58">
        <v>20.795597236996691</v>
      </c>
      <c r="BW328" s="58">
        <v>21.871379840830414</v>
      </c>
      <c r="BX328" s="58">
        <v>21.871379840830414</v>
      </c>
      <c r="BY328" s="58">
        <v>21.390209484332143</v>
      </c>
      <c r="BZ328" s="57">
        <v>23.943077496826877</v>
      </c>
      <c r="CA328" s="58">
        <f t="shared" si="229"/>
        <v>25.047960203853563</v>
      </c>
      <c r="CB328" s="58">
        <v>24.288434196745104</v>
      </c>
      <c r="CC328" s="58">
        <v>24.288434196745104</v>
      </c>
      <c r="CD328" s="58">
        <v>24.288434196745104</v>
      </c>
      <c r="CE328" s="58">
        <v>25.509037880354992</v>
      </c>
      <c r="CF328" s="58">
        <v>25.583336048938545</v>
      </c>
      <c r="CG328" s="58">
        <v>25.509037880354992</v>
      </c>
      <c r="CH328" s="58">
        <v>23.772483893264347</v>
      </c>
      <c r="CI328" s="58">
        <v>23.772483893264347</v>
      </c>
      <c r="CJ328" s="57">
        <v>26.080232538385214</v>
      </c>
      <c r="CK328" s="57">
        <v>26.080232538385214</v>
      </c>
      <c r="CL328" s="58">
        <f t="shared" si="230"/>
        <v>28.943753564593305</v>
      </c>
      <c r="CM328" s="58">
        <v>27.884601989728125</v>
      </c>
      <c r="CN328" s="58">
        <v>26.498345838641566</v>
      </c>
      <c r="CO328" s="58">
        <v>26.498345838641566</v>
      </c>
      <c r="CP328" s="58">
        <v>26.03596069609053</v>
      </c>
      <c r="CQ328" s="58">
        <v>26.498345838641566</v>
      </c>
      <c r="CR328" s="58">
        <v>26.919059148733798</v>
      </c>
      <c r="CS328" s="58">
        <v>28.311240306594428</v>
      </c>
      <c r="CT328" s="58">
        <v>28.235845245741753</v>
      </c>
      <c r="CU328" s="58">
        <v>28.620203543023415</v>
      </c>
      <c r="CV328" s="58">
        <v>29.511082908856448</v>
      </c>
      <c r="CW328" s="58">
        <v>28.569577045031902</v>
      </c>
      <c r="CX328" s="58">
        <v>29.511082908856448</v>
      </c>
      <c r="CY328" s="58">
        <v>28.569577045031902</v>
      </c>
      <c r="CZ328" s="58">
        <v>30.727088744345263</v>
      </c>
      <c r="DA328" s="58">
        <f t="shared" si="231"/>
        <v>30.905789691000003</v>
      </c>
      <c r="DB328" s="57">
        <v>30.176160870346905</v>
      </c>
      <c r="DC328" s="57">
        <v>30.083620323668921</v>
      </c>
      <c r="DD328" s="57">
        <v>30.083620323668921</v>
      </c>
      <c r="DE328" s="57">
        <v>32.053339852629058</v>
      </c>
      <c r="DF328" s="57">
        <v>32.011023988819247</v>
      </c>
      <c r="DG328" s="57">
        <v>31.963780626656355</v>
      </c>
      <c r="DH328" s="57">
        <v>31.633815199373263</v>
      </c>
      <c r="DI328" s="57">
        <v>31.596977480399921</v>
      </c>
      <c r="DJ328" s="57">
        <v>31.555212263073493</v>
      </c>
      <c r="DK328" s="57">
        <v>30.514821871869046</v>
      </c>
      <c r="DL328" s="57">
        <v>30.430935441478599</v>
      </c>
      <c r="DM328" s="57">
        <v>31.563377328120193</v>
      </c>
      <c r="DN328" s="59">
        <f t="shared" si="232"/>
        <v>31.402069131999998</v>
      </c>
      <c r="DO328" s="57">
        <v>31.563377328120193</v>
      </c>
      <c r="DP328" s="57">
        <v>30.927384338241087</v>
      </c>
      <c r="DQ328" s="57">
        <v>31.028685992205659</v>
      </c>
      <c r="DR328" s="57">
        <v>31.129987646170228</v>
      </c>
      <c r="DS328" s="57">
        <v>31.694410460121503</v>
      </c>
      <c r="DT328" s="57">
        <v>31.798963757087808</v>
      </c>
      <c r="DU328" s="57">
        <v>31.713389689146769</v>
      </c>
      <c r="DV328" s="60">
        <f t="shared" si="233"/>
        <v>33.364088155305332</v>
      </c>
      <c r="DW328" s="61">
        <f t="shared" si="233"/>
        <v>33.475305765803895</v>
      </c>
      <c r="DX328" s="62">
        <f t="shared" si="233"/>
        <v>31.581554792204152</v>
      </c>
      <c r="DZ328" s="57">
        <f t="shared" si="234"/>
        <v>33.461513376826183</v>
      </c>
      <c r="EC328" s="57">
        <f t="shared" si="235"/>
        <v>33.468298095447302</v>
      </c>
      <c r="EF328" s="57">
        <f t="shared" si="236"/>
        <v>33.454297678207176</v>
      </c>
      <c r="EI328" s="57">
        <f t="shared" si="237"/>
        <v>33.435306607620248</v>
      </c>
      <c r="EL328" s="57">
        <f t="shared" si="238"/>
        <v>33.402376458698853</v>
      </c>
      <c r="EO328" s="57">
        <f t="shared" si="239"/>
        <v>33.703173529824895</v>
      </c>
    </row>
    <row r="329" spans="1:145" ht="15.5" x14ac:dyDescent="0.35">
      <c r="A329" s="56" t="s">
        <v>207</v>
      </c>
      <c r="B329" s="57">
        <f t="shared" si="222"/>
        <v>14.821999999999999</v>
      </c>
      <c r="C329" s="57">
        <f t="shared" si="222"/>
        <v>16.39079528159148</v>
      </c>
      <c r="D329" s="57">
        <f t="shared" si="222"/>
        <v>22.158000000000001</v>
      </c>
      <c r="E329" s="57">
        <f t="shared" si="222"/>
        <v>19.734000000000002</v>
      </c>
      <c r="F329" s="57">
        <f t="shared" si="222"/>
        <v>18.7298743697479</v>
      </c>
      <c r="G329" s="57">
        <f t="shared" si="222"/>
        <v>18.332000000000001</v>
      </c>
      <c r="H329" s="57">
        <f t="shared" si="222"/>
        <v>22.940999999999999</v>
      </c>
      <c r="I329" s="57">
        <f t="shared" si="222"/>
        <v>44.550203630000006</v>
      </c>
      <c r="J329" s="57">
        <f t="shared" si="222"/>
        <v>37.6</v>
      </c>
      <c r="K329" s="57">
        <f t="shared" si="222"/>
        <v>36</v>
      </c>
      <c r="L329" s="57">
        <f t="shared" si="222"/>
        <v>39.1</v>
      </c>
      <c r="M329" s="57">
        <f t="shared" si="222"/>
        <v>34.863999999999997</v>
      </c>
      <c r="N329" s="57">
        <f t="shared" si="222"/>
        <v>38.238999999999997</v>
      </c>
      <c r="O329" s="57">
        <f t="shared" si="222"/>
        <v>43.936268525300001</v>
      </c>
      <c r="P329" s="57">
        <f t="shared" si="222"/>
        <v>41.216999999999999</v>
      </c>
      <c r="Q329" s="57">
        <f t="shared" si="222"/>
        <v>37.334000000000003</v>
      </c>
      <c r="R329" s="57">
        <f t="shared" si="222"/>
        <v>28.343000000000004</v>
      </c>
      <c r="S329" s="57">
        <f t="shared" si="222"/>
        <v>27.763000000000002</v>
      </c>
      <c r="T329" s="57">
        <f t="shared" si="222"/>
        <v>32.716000000000001</v>
      </c>
      <c r="U329" s="57">
        <f t="shared" si="222"/>
        <v>32.720999999999997</v>
      </c>
      <c r="V329" s="57">
        <f t="shared" si="222"/>
        <v>29.835000000000001</v>
      </c>
      <c r="W329" s="57">
        <f t="shared" si="222"/>
        <v>22.198</v>
      </c>
      <c r="X329" s="58">
        <f t="shared" si="222"/>
        <v>23.310299999999998</v>
      </c>
      <c r="Y329" s="58">
        <f t="shared" si="222"/>
        <v>25.862189600000001</v>
      </c>
      <c r="Z329" s="57">
        <f t="shared" si="222"/>
        <v>29.657219999999999</v>
      </c>
      <c r="AA329" s="57">
        <f t="shared" si="222"/>
        <v>34.107128630969797</v>
      </c>
      <c r="AB329" s="57">
        <v>26.233102830472429</v>
      </c>
      <c r="AC329" s="57">
        <v>13.498430280838358</v>
      </c>
      <c r="AD329" s="57">
        <v>12.183191915356913</v>
      </c>
      <c r="AE329" s="57">
        <f t="shared" si="222"/>
        <v>10.544451343981819</v>
      </c>
      <c r="AF329" s="57">
        <v>2.6406978482597365</v>
      </c>
      <c r="AG329" s="57">
        <v>1.373264067125376</v>
      </c>
      <c r="AH329" s="57">
        <v>8.7287837984431128E-4</v>
      </c>
      <c r="AI329" s="57">
        <v>8.7287837984431128E-4</v>
      </c>
      <c r="AJ329" s="58">
        <f t="shared" si="223"/>
        <v>8.9896619705753274E-5</v>
      </c>
      <c r="AK329" s="58">
        <v>3.8785504071750299</v>
      </c>
      <c r="AL329" s="58">
        <v>4.1103422702608663</v>
      </c>
      <c r="AM329" s="58">
        <v>4.1822528427406587</v>
      </c>
      <c r="AN329" s="58">
        <v>0</v>
      </c>
      <c r="AO329" s="58">
        <f t="shared" si="224"/>
        <v>0</v>
      </c>
      <c r="AP329" s="58">
        <v>9.132970122641952</v>
      </c>
      <c r="AQ329" s="58">
        <v>6.2331167786333337</v>
      </c>
      <c r="AR329" s="58">
        <v>0.50680980850020496</v>
      </c>
      <c r="AS329" s="58">
        <f t="shared" si="225"/>
        <v>1.3410768284580001</v>
      </c>
      <c r="AT329" s="58">
        <v>2.0034492421435512</v>
      </c>
      <c r="AU329" s="58">
        <v>5.8382869557367956</v>
      </c>
      <c r="AV329" s="58">
        <v>4.5034843116874228</v>
      </c>
      <c r="AW329" s="58">
        <v>4.5034843116874228</v>
      </c>
      <c r="AX329" s="58">
        <f t="shared" si="226"/>
        <v>5.2586684085599984</v>
      </c>
      <c r="AY329" s="58"/>
      <c r="AZ329" s="58">
        <v>7.5714676440537385</v>
      </c>
      <c r="BA329" s="58">
        <v>4.9888953078010099</v>
      </c>
      <c r="BB329" s="58">
        <v>9.4280711701914761</v>
      </c>
      <c r="BC329" s="58">
        <v>8.9566676116819028</v>
      </c>
      <c r="BD329" s="58">
        <v>10.290696705589649</v>
      </c>
      <c r="BE329" s="58">
        <v>9.7761618703101671</v>
      </c>
      <c r="BF329" s="58">
        <f t="shared" si="227"/>
        <v>4.9996689186000003</v>
      </c>
      <c r="BG329" s="58">
        <v>4.5619170026902998</v>
      </c>
      <c r="BH329" s="58">
        <v>4.3338211525557835</v>
      </c>
      <c r="BI329" s="58">
        <v>3.2240371813614268</v>
      </c>
      <c r="BJ329" s="58">
        <v>3.0628353222933562</v>
      </c>
      <c r="BK329" s="58">
        <v>5.4271505239</v>
      </c>
      <c r="BL329" s="58">
        <v>5.1557929977049985</v>
      </c>
      <c r="BM329" s="58">
        <v>5.4271505239</v>
      </c>
      <c r="BN329" s="58">
        <v>5.1557929977049985</v>
      </c>
      <c r="BO329" s="58">
        <f t="shared" si="228"/>
        <v>3.4899686893390189</v>
      </c>
      <c r="BP329" s="58">
        <v>6.00018803547548</v>
      </c>
      <c r="BQ329" s="58">
        <v>6.00018803547548</v>
      </c>
      <c r="BR329" s="58">
        <v>5.7985564845429511</v>
      </c>
      <c r="BS329" s="58">
        <v>5.3172762963258853</v>
      </c>
      <c r="BT329" s="58">
        <v>3.4887573876975853</v>
      </c>
      <c r="BU329" s="58">
        <v>3.4887573876975853</v>
      </c>
      <c r="BV329" s="58">
        <v>3.1272087377170159</v>
      </c>
      <c r="BW329" s="58">
        <v>2.5520842791011611</v>
      </c>
      <c r="BX329" s="58">
        <v>2.5520842791011611</v>
      </c>
      <c r="BY329" s="58">
        <v>1.3489741250881944</v>
      </c>
      <c r="BZ329" s="57">
        <v>3.5941692766105446</v>
      </c>
      <c r="CA329" s="58">
        <f t="shared" si="229"/>
        <v>4.0243311199999994</v>
      </c>
      <c r="CB329" s="58">
        <v>3.9374407369490019</v>
      </c>
      <c r="CC329" s="58">
        <v>3.8984561751970315</v>
      </c>
      <c r="CD329" s="58">
        <v>3.8204870516930907</v>
      </c>
      <c r="CE329" s="58">
        <v>5.6991790670727109</v>
      </c>
      <c r="CF329" s="58">
        <v>5.1215578104476833</v>
      </c>
      <c r="CG329" s="58">
        <v>5.0191266542387289</v>
      </c>
      <c r="CH329" s="58">
        <v>10.750755778695625</v>
      </c>
      <c r="CI329" s="58">
        <v>9.2142754112526521</v>
      </c>
      <c r="CJ329" s="57">
        <v>10.849130356898288</v>
      </c>
      <c r="CK329" s="57">
        <v>9.2985904562303663</v>
      </c>
      <c r="CL329" s="58">
        <f t="shared" si="230"/>
        <v>6.3911109117600002</v>
      </c>
      <c r="CM329" s="58">
        <v>13.836095746086331</v>
      </c>
      <c r="CN329" s="58">
        <v>9.8063537449751852</v>
      </c>
      <c r="CO329" s="58">
        <v>9.8063537449751852</v>
      </c>
      <c r="CP329" s="58">
        <v>10.190833151443957</v>
      </c>
      <c r="CQ329" s="58">
        <v>10.168448094637219</v>
      </c>
      <c r="CR329" s="58">
        <v>9.8285891309168356</v>
      </c>
      <c r="CS329" s="58">
        <v>8.1770843112942249</v>
      </c>
      <c r="CT329" s="58">
        <v>8.7562255306673755</v>
      </c>
      <c r="CU329" s="58">
        <v>9.0830937693823817</v>
      </c>
      <c r="CV329" s="58">
        <v>7.0956671619071994</v>
      </c>
      <c r="CW329" s="58">
        <v>7.3913199603199997</v>
      </c>
      <c r="CX329" s="58">
        <v>7.0956671619071994</v>
      </c>
      <c r="CY329" s="58">
        <v>7.3913199603199997</v>
      </c>
      <c r="CZ329" s="58">
        <v>7.3174067607167999</v>
      </c>
      <c r="DA329" s="58">
        <f t="shared" si="231"/>
        <v>8.8914418179999988</v>
      </c>
      <c r="DB329" s="57">
        <v>11.749709688379706</v>
      </c>
      <c r="DC329" s="57">
        <v>11.858161804207493</v>
      </c>
      <c r="DD329" s="57">
        <v>11.943474326533337</v>
      </c>
      <c r="DE329" s="57">
        <v>11.873409620329591</v>
      </c>
      <c r="DF329" s="57">
        <v>11.970386558073089</v>
      </c>
      <c r="DG329" s="57">
        <v>12.067363495816588</v>
      </c>
      <c r="DH329" s="57">
        <v>9.5647651171635797</v>
      </c>
      <c r="DI329" s="57">
        <v>9.9241885668983336</v>
      </c>
      <c r="DJ329" s="57">
        <v>10.938951651884446</v>
      </c>
      <c r="DK329" s="57">
        <v>9.845099021815269</v>
      </c>
      <c r="DL329" s="57">
        <v>9.9267776338227858</v>
      </c>
      <c r="DM329" s="57">
        <v>10.941782158966308</v>
      </c>
      <c r="DN329" s="59">
        <f t="shared" si="232"/>
        <v>8.8733105020666372</v>
      </c>
      <c r="DO329" s="57">
        <v>10.941782158966308</v>
      </c>
      <c r="DP329" s="57">
        <v>11.167693493228446</v>
      </c>
      <c r="DQ329" s="57">
        <v>11.358522593646567</v>
      </c>
      <c r="DR329" s="57">
        <v>11.54786837359714</v>
      </c>
      <c r="DS329" s="57">
        <v>8.1401176779072788</v>
      </c>
      <c r="DT329" s="57">
        <v>8.4757576821192018</v>
      </c>
      <c r="DU329" s="57">
        <v>8.5326117693374997</v>
      </c>
      <c r="DV329" s="60">
        <f t="shared" si="233"/>
        <v>8.8773292848187353</v>
      </c>
      <c r="DW329" s="61">
        <f t="shared" si="233"/>
        <v>8.5326117693374997</v>
      </c>
      <c r="DX329" s="62">
        <f t="shared" si="233"/>
        <v>8.8773292848187353</v>
      </c>
      <c r="DZ329" s="57">
        <f t="shared" si="234"/>
        <v>9.5194358977708564</v>
      </c>
      <c r="EC329" s="57">
        <f t="shared" si="235"/>
        <v>9.8890907768368272</v>
      </c>
      <c r="EF329" s="57">
        <f t="shared" si="236"/>
        <v>10.175763644812045</v>
      </c>
      <c r="EI329" s="57">
        <f t="shared" si="237"/>
        <v>10.318921903759577</v>
      </c>
      <c r="EL329" s="57">
        <f t="shared" si="238"/>
        <v>10.454145160320609</v>
      </c>
      <c r="EO329" s="57">
        <f t="shared" si="239"/>
        <v>10.579594902244457</v>
      </c>
    </row>
    <row r="330" spans="1:145" ht="15.5" x14ac:dyDescent="0.35">
      <c r="A330" s="56" t="s">
        <v>208</v>
      </c>
      <c r="B330" s="57">
        <f t="shared" ref="B330:AA330" si="240">B282*B306/1000000</f>
        <v>5.6160000000000002E-2</v>
      </c>
      <c r="C330" s="57">
        <f t="shared" si="240"/>
        <v>5.6160000000000002E-2</v>
      </c>
      <c r="D330" s="57">
        <f t="shared" si="240"/>
        <v>5.6160000000000002E-2</v>
      </c>
      <c r="E330" s="57">
        <f t="shared" si="240"/>
        <v>5.6160000000000002E-2</v>
      </c>
      <c r="F330" s="57">
        <f t="shared" si="240"/>
        <v>5.6160000000000002E-2</v>
      </c>
      <c r="G330" s="57">
        <f t="shared" si="240"/>
        <v>5.6160000000000002E-2</v>
      </c>
      <c r="H330" s="57">
        <f t="shared" si="240"/>
        <v>5.6160000000000002E-2</v>
      </c>
      <c r="I330" s="57">
        <f t="shared" si="240"/>
        <v>5.6160000000000002E-2</v>
      </c>
      <c r="J330" s="57">
        <f t="shared" si="240"/>
        <v>5.6160000000000002E-2</v>
      </c>
      <c r="K330" s="57">
        <f t="shared" si="240"/>
        <v>5.6160000000000002E-2</v>
      </c>
      <c r="L330" s="57">
        <f t="shared" si="240"/>
        <v>5.6160000000000002E-2</v>
      </c>
      <c r="M330" s="57">
        <f t="shared" si="240"/>
        <v>5.6160000000000002E-2</v>
      </c>
      <c r="N330" s="57">
        <f t="shared" si="240"/>
        <v>0.16620030000000002</v>
      </c>
      <c r="O330" s="57">
        <f t="shared" si="240"/>
        <v>5.2199679999999998E-2</v>
      </c>
      <c r="P330" s="57">
        <f t="shared" si="240"/>
        <v>5.6160000000000002E-2</v>
      </c>
      <c r="Q330" s="57">
        <f t="shared" si="240"/>
        <v>7.5799680000000008E-2</v>
      </c>
      <c r="R330" s="57" t="e">
        <f t="shared" si="240"/>
        <v>#VALUE!</v>
      </c>
      <c r="S330" s="57" t="e">
        <f t="shared" si="240"/>
        <v>#VALUE!</v>
      </c>
      <c r="T330" s="57" t="e">
        <f t="shared" si="240"/>
        <v>#VALUE!</v>
      </c>
      <c r="U330" s="57" t="e">
        <f t="shared" si="240"/>
        <v>#VALUE!</v>
      </c>
      <c r="V330" s="57" t="e">
        <f t="shared" si="240"/>
        <v>#VALUE!</v>
      </c>
      <c r="W330" s="57" t="e">
        <f t="shared" si="240"/>
        <v>#VALUE!</v>
      </c>
      <c r="X330" s="58" t="e">
        <f t="shared" si="240"/>
        <v>#VALUE!</v>
      </c>
      <c r="Y330" s="58" t="e">
        <f t="shared" si="240"/>
        <v>#VALUE!</v>
      </c>
      <c r="Z330" s="57" t="e">
        <f t="shared" si="240"/>
        <v>#VALUE!</v>
      </c>
      <c r="AA330" s="57">
        <f t="shared" si="240"/>
        <v>13.42906818360562</v>
      </c>
      <c r="AB330" s="57">
        <v>1.0698483945235988</v>
      </c>
      <c r="AC330" s="57">
        <v>0.19297161714206418</v>
      </c>
      <c r="AD330" s="57">
        <v>0.19297161714206418</v>
      </c>
      <c r="AE330" s="57">
        <f>AE282*AE306/1000000</f>
        <v>19.483909530847907</v>
      </c>
      <c r="AF330" s="57">
        <v>7.7248040616805111</v>
      </c>
      <c r="AG330" s="57">
        <v>10.753784941600982</v>
      </c>
      <c r="AH330" s="57">
        <v>10.733512845157041</v>
      </c>
      <c r="AI330" s="57">
        <v>10.733512845157041</v>
      </c>
      <c r="AJ330" s="58">
        <f>AJ282*AJ306/1000000</f>
        <v>14.30218601591384</v>
      </c>
      <c r="AK330" s="58">
        <v>10.621124218635819</v>
      </c>
      <c r="AL330" s="58">
        <v>11.791144018645372</v>
      </c>
      <c r="AM330" s="58">
        <v>10.136806342281732</v>
      </c>
      <c r="AN330" s="58">
        <v>10.136806342281732</v>
      </c>
      <c r="AO330" s="58">
        <f>AO282*AO306/1000000</f>
        <v>26.263039999999915</v>
      </c>
      <c r="AP330" s="58">
        <v>10.214263114327803</v>
      </c>
      <c r="AQ330" s="58">
        <v>10.027922019441869</v>
      </c>
      <c r="AR330" s="58">
        <v>14.771020059629903</v>
      </c>
      <c r="AS330" s="58">
        <f>AS282*AS306/1000000</f>
        <v>3.3873196997224269</v>
      </c>
      <c r="AT330" s="58">
        <v>17.601545596314292</v>
      </c>
      <c r="AU330" s="58">
        <v>17.961450899245701</v>
      </c>
      <c r="AV330" s="58">
        <v>17.769006819843828</v>
      </c>
      <c r="AW330" s="58">
        <v>17.769006819843828</v>
      </c>
      <c r="AX330" s="58">
        <f>AX282*AX306/1000000</f>
        <v>8.3236223470183326</v>
      </c>
      <c r="AY330" s="58"/>
      <c r="AZ330" s="58">
        <v>2.0979182879197484</v>
      </c>
      <c r="BA330" s="58">
        <v>1.9930224257263471</v>
      </c>
      <c r="BB330" s="58">
        <v>2.2358112370382326</v>
      </c>
      <c r="BC330" s="58">
        <v>2.0435395228541524</v>
      </c>
      <c r="BD330" s="58">
        <v>2.3429144804491471</v>
      </c>
      <c r="BE330" s="58">
        <v>2.0876791673897226</v>
      </c>
      <c r="BF330" s="58">
        <f>BF282*BF306/1000000</f>
        <v>4.1728593545940349</v>
      </c>
      <c r="BG330" s="58">
        <v>5.0028934909643157</v>
      </c>
      <c r="BH330" s="58">
        <v>4.8626001685765967</v>
      </c>
      <c r="BI330" s="58">
        <v>5.2462584832609416</v>
      </c>
      <c r="BJ330" s="58">
        <v>5.1057979854091036</v>
      </c>
      <c r="BK330" s="58">
        <v>6.8909069974366828</v>
      </c>
      <c r="BL330" s="58">
        <v>6.6747849038817186</v>
      </c>
      <c r="BM330" s="58">
        <v>6.9040171196812103</v>
      </c>
      <c r="BN330" s="58">
        <v>6.6874838484587347</v>
      </c>
      <c r="BO330" s="58">
        <f>BO282*BO306/1000000</f>
        <v>12.232391241717504</v>
      </c>
      <c r="BP330" s="58">
        <v>11.587414526657067</v>
      </c>
      <c r="BQ330" s="58">
        <v>10.536219378975201</v>
      </c>
      <c r="BR330" s="58">
        <v>17.095113900466867</v>
      </c>
      <c r="BS330" s="58">
        <v>16.449047984913747</v>
      </c>
      <c r="BT330" s="58">
        <v>15.260735183795962</v>
      </c>
      <c r="BU330" s="58">
        <v>12.157006114777369</v>
      </c>
      <c r="BV330" s="58">
        <v>8.3668766110063313</v>
      </c>
      <c r="BW330" s="58">
        <v>15.847621257338963</v>
      </c>
      <c r="BX330" s="58">
        <v>15.847621257338963</v>
      </c>
      <c r="BY330" s="58">
        <v>11.881948900894933</v>
      </c>
      <c r="BZ330" s="57">
        <v>12.652169203653411</v>
      </c>
      <c r="CA330" s="58">
        <f>CA282*CA306/1000000</f>
        <v>18.954856887711397</v>
      </c>
      <c r="CB330" s="58">
        <v>16.398581816453135</v>
      </c>
      <c r="CC330" s="58">
        <v>16.398581816453135</v>
      </c>
      <c r="CD330" s="58">
        <v>16.101359213804098</v>
      </c>
      <c r="CE330" s="58">
        <v>13.988843558865188</v>
      </c>
      <c r="CF330" s="58">
        <v>12.337657781927492</v>
      </c>
      <c r="CG330" s="58">
        <v>11.925850071691231</v>
      </c>
      <c r="CH330" s="58">
        <v>16.329561885832391</v>
      </c>
      <c r="CI330" s="58">
        <v>15.513117258010537</v>
      </c>
      <c r="CJ330" s="57">
        <v>16.478985219021332</v>
      </c>
      <c r="CK330" s="57">
        <v>15.655069730774303</v>
      </c>
      <c r="CL330" s="58">
        <f>CL282*CL306/1000000</f>
        <v>45.680864770628887</v>
      </c>
      <c r="CM330" s="58">
        <v>16.741866533713647</v>
      </c>
      <c r="CN330" s="58">
        <v>26.598821200668738</v>
      </c>
      <c r="CO330" s="58">
        <v>26.598821200668738</v>
      </c>
      <c r="CP330" s="58">
        <v>31.975995207266635</v>
      </c>
      <c r="CQ330" s="58">
        <v>27.580968399811738</v>
      </c>
      <c r="CR330" s="58">
        <v>24.2368688539195</v>
      </c>
      <c r="CS330" s="58">
        <v>57.647715889777814</v>
      </c>
      <c r="CT330" s="58">
        <v>62.549087500346438</v>
      </c>
      <c r="CU330" s="58">
        <v>68.813257786746078</v>
      </c>
      <c r="CV330" s="58">
        <v>57.066926438270571</v>
      </c>
      <c r="CW330" s="58">
        <v>60.76123358246209</v>
      </c>
      <c r="CX330" s="58">
        <v>58.255427163217604</v>
      </c>
      <c r="CY330" s="58">
        <v>61.949734307409138</v>
      </c>
      <c r="CZ330" s="58">
        <v>66.278368646736226</v>
      </c>
      <c r="DA330" s="58">
        <f t="shared" ref="DA330" si="241">DA282*DA306/1000000</f>
        <v>55.974051652663647</v>
      </c>
      <c r="DB330" s="57">
        <v>98.890495301127288</v>
      </c>
      <c r="DC330" s="57">
        <v>99.803273891841883</v>
      </c>
      <c r="DD330" s="57">
        <v>99.352790304845271</v>
      </c>
      <c r="DE330" s="57">
        <v>86.454591510301157</v>
      </c>
      <c r="DF330" s="57">
        <v>85.019285069103276</v>
      </c>
      <c r="DG330" s="57">
        <v>84.844548963501694</v>
      </c>
      <c r="DH330" s="57">
        <v>76.52069134510846</v>
      </c>
      <c r="DI330" s="57">
        <v>82.036039252721906</v>
      </c>
      <c r="DJ330" s="57">
        <v>83.314469013345416</v>
      </c>
      <c r="DK330" s="57">
        <v>83.521675349957192</v>
      </c>
      <c r="DL330" s="57">
        <v>82.057441183409807</v>
      </c>
      <c r="DM330" s="57">
        <v>83.336027038471471</v>
      </c>
      <c r="DN330" s="59">
        <f t="shared" ref="DN330" si="242">DN282*DN306/1000000</f>
        <v>57.216785935963586</v>
      </c>
      <c r="DO330" s="57">
        <v>83.336027038471471</v>
      </c>
      <c r="DP330" s="57">
        <v>97.056636764034252</v>
      </c>
      <c r="DQ330" s="57">
        <v>98.004986656699316</v>
      </c>
      <c r="DR330" s="57">
        <v>98.947273972838104</v>
      </c>
      <c r="DS330" s="57">
        <v>83.396077443612612</v>
      </c>
      <c r="DT330" s="57">
        <v>85.301585502290934</v>
      </c>
      <c r="DU330" s="57">
        <v>65.454315824956808</v>
      </c>
      <c r="DV330" s="60">
        <f>DV282*DV306/1000000</f>
        <v>69.896146567117029</v>
      </c>
      <c r="DW330" s="61">
        <f>DW282*DW306/1000000</f>
        <v>69.087213734958681</v>
      </c>
      <c r="DX330" s="62">
        <f>DX282*DX306/1000000</f>
        <v>70.197392119782307</v>
      </c>
      <c r="DZ330" s="57">
        <f>DZ282*DZ306/1000000</f>
        <v>117.84081288684791</v>
      </c>
      <c r="EC330" s="57">
        <f>EC282*EC306/1000000</f>
        <v>144.71073567511803</v>
      </c>
      <c r="EF330" s="57">
        <f>EF282*EF306/1000000</f>
        <v>177.24880866763667</v>
      </c>
      <c r="EI330" s="57">
        <f>EI282*EI306/1000000</f>
        <v>177.92239945799992</v>
      </c>
      <c r="EL330" s="57">
        <f>EL282*EL306/1000000</f>
        <v>178.43162422178438</v>
      </c>
      <c r="EO330" s="57">
        <f>EO282*EO306/1000000</f>
        <v>178.75014753461031</v>
      </c>
    </row>
    <row r="331" spans="1:145" ht="15.5" x14ac:dyDescent="0.35">
      <c r="A331" s="56" t="s">
        <v>209</v>
      </c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8"/>
      <c r="Y331" s="58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>
        <f>AS283*AS307/1000</f>
        <v>2.540600222043945</v>
      </c>
      <c r="AT331" s="58"/>
      <c r="AU331" s="58"/>
      <c r="AV331" s="58"/>
      <c r="AW331" s="58"/>
      <c r="AX331" s="58">
        <f>AX283*AX307/1000</f>
        <v>4.9669343724539941</v>
      </c>
      <c r="AY331" s="58">
        <f>AY283*AY307/1000</f>
        <v>0</v>
      </c>
      <c r="AZ331" s="58">
        <v>27.074751022473997</v>
      </c>
      <c r="BA331" s="58">
        <v>27.074751022473997</v>
      </c>
      <c r="BB331" s="58">
        <v>27.074751022473997</v>
      </c>
      <c r="BC331" s="58">
        <v>27.074751022473997</v>
      </c>
      <c r="BD331" s="58">
        <v>27.074751022473997</v>
      </c>
      <c r="BE331" s="58">
        <v>27.074751022473997</v>
      </c>
      <c r="BF331" s="58">
        <f>BF283*BF307/1000</f>
        <v>27.074751022473997</v>
      </c>
      <c r="BG331" s="58">
        <v>16.700701619922476</v>
      </c>
      <c r="BH331" s="58">
        <v>27.074751022473997</v>
      </c>
      <c r="BI331" s="58">
        <v>16.700701619922476</v>
      </c>
      <c r="BJ331" s="58">
        <v>27.074751022473997</v>
      </c>
      <c r="BK331" s="58">
        <v>16.700701619922476</v>
      </c>
      <c r="BL331" s="58">
        <v>27.074751022473997</v>
      </c>
      <c r="BM331" s="58">
        <v>16.700701619922476</v>
      </c>
      <c r="BN331" s="58">
        <v>27.074751022473997</v>
      </c>
      <c r="BO331" s="58">
        <f>BO283*BO307/1000</f>
        <v>27.074751022473997</v>
      </c>
      <c r="BP331" s="58">
        <v>31.114320363086446</v>
      </c>
      <c r="BQ331" s="58">
        <v>16.700701619922476</v>
      </c>
      <c r="BR331" s="58">
        <v>27.074751022473997</v>
      </c>
      <c r="BS331" s="58">
        <v>27.074751022473997</v>
      </c>
      <c r="BT331" s="58">
        <v>16.700701619922476</v>
      </c>
      <c r="BU331" s="58">
        <v>27.074751022473997</v>
      </c>
      <c r="BV331" s="58">
        <v>27.074751022473997</v>
      </c>
      <c r="BW331" s="58">
        <v>16.700701619922476</v>
      </c>
      <c r="BX331" s="58">
        <v>27.074751022473997</v>
      </c>
      <c r="BY331" s="58">
        <v>27.074751022473997</v>
      </c>
      <c r="BZ331" s="57">
        <v>16.700701619922476</v>
      </c>
      <c r="CA331" s="58">
        <f>CA283*CA307/1000</f>
        <v>27.074751022473997</v>
      </c>
      <c r="CB331" s="58">
        <v>16.479569007852614</v>
      </c>
      <c r="CC331" s="58">
        <v>16.479569007852614</v>
      </c>
      <c r="CD331" s="58">
        <v>16.479569007852614</v>
      </c>
      <c r="CE331" s="58">
        <v>16.479569007852614</v>
      </c>
      <c r="CF331" s="58">
        <v>16.479569007852614</v>
      </c>
      <c r="CG331" s="58">
        <v>16.479569007852614</v>
      </c>
      <c r="CH331" s="58">
        <v>16.479569007852614</v>
      </c>
      <c r="CI331" s="58">
        <v>16.479569007852614</v>
      </c>
      <c r="CJ331" s="57">
        <v>16.479569007852614</v>
      </c>
      <c r="CK331" s="57">
        <v>16.479569007852614</v>
      </c>
      <c r="CL331" s="58">
        <f>CL283*CL307/1000</f>
        <v>16.479569007852614</v>
      </c>
      <c r="CM331" s="58">
        <v>16.479569007852614</v>
      </c>
      <c r="CN331" s="58">
        <v>16.479569007852614</v>
      </c>
      <c r="CO331" s="58">
        <v>16.479569007852614</v>
      </c>
      <c r="CP331" s="58">
        <v>16.479569007852614</v>
      </c>
      <c r="CQ331" s="58">
        <v>16.479569007852614</v>
      </c>
      <c r="CR331" s="58">
        <v>16.479569007852614</v>
      </c>
      <c r="CS331" s="58">
        <v>16.479569007852614</v>
      </c>
      <c r="CT331" s="58">
        <v>16.479569007852614</v>
      </c>
      <c r="CU331" s="58">
        <v>16.479569007852614</v>
      </c>
      <c r="CV331" s="58">
        <v>16.479569007852614</v>
      </c>
      <c r="CW331" s="58">
        <v>16.479569007852614</v>
      </c>
      <c r="CX331" s="58">
        <v>16.479569007852614</v>
      </c>
      <c r="CY331" s="58">
        <v>16.479569007852614</v>
      </c>
      <c r="CZ331" s="58">
        <v>16.479569007852614</v>
      </c>
      <c r="DA331" s="58">
        <f t="shared" ref="DA331" si="243">DA283*DA307/1000</f>
        <v>16.479569007852614</v>
      </c>
      <c r="DB331" s="57">
        <v>16.479569007852614</v>
      </c>
      <c r="DC331" s="57">
        <v>16.479569007852614</v>
      </c>
      <c r="DD331" s="57">
        <v>16.479569007852614</v>
      </c>
      <c r="DE331" s="57">
        <v>16.479569007852614</v>
      </c>
      <c r="DF331" s="57">
        <v>16.479569007852614</v>
      </c>
      <c r="DG331" s="57">
        <v>16.479569007852614</v>
      </c>
      <c r="DH331" s="57">
        <v>16.479569007852614</v>
      </c>
      <c r="DI331" s="57">
        <v>16.479569007852614</v>
      </c>
      <c r="DJ331" s="57">
        <v>16.479569007852614</v>
      </c>
      <c r="DK331" s="57">
        <v>16.479569007852614</v>
      </c>
      <c r="DL331" s="57">
        <v>16.479569007852614</v>
      </c>
      <c r="DM331" s="57">
        <v>16.479569007852614</v>
      </c>
      <c r="DN331" s="59">
        <f t="shared" ref="DN331" si="244">DN283*DN307/1000</f>
        <v>16.479569007852614</v>
      </c>
      <c r="DO331" s="57">
        <v>16.479569007852614</v>
      </c>
      <c r="DP331" s="57">
        <v>16.479569007852614</v>
      </c>
      <c r="DQ331" s="57">
        <v>16.479569007852614</v>
      </c>
      <c r="DR331" s="57">
        <v>16.479569007852614</v>
      </c>
      <c r="DS331" s="57">
        <v>16.479569007852614</v>
      </c>
      <c r="DT331" s="57">
        <v>16.479569007852614</v>
      </c>
      <c r="DU331" s="57">
        <v>16.479569007852614</v>
      </c>
      <c r="DV331" s="60">
        <f>DV283*DV307/1000</f>
        <v>16.479569007852614</v>
      </c>
      <c r="DW331" s="61">
        <f>DW283*DW307/1000</f>
        <v>16.479569007852614</v>
      </c>
      <c r="DX331" s="62">
        <f>DX283*DX307/1000</f>
        <v>16.479569007852614</v>
      </c>
      <c r="DZ331" s="57">
        <f>DZ283*DZ307/1000</f>
        <v>16.479569007852614</v>
      </c>
      <c r="EC331" s="57">
        <f>EC283*EC307/1000</f>
        <v>16.479569007852614</v>
      </c>
      <c r="EF331" s="57">
        <f>EF283*EF307/1000</f>
        <v>16.479569007852614</v>
      </c>
      <c r="EI331" s="57">
        <f>EI283*EI307/1000</f>
        <v>16.479569007852614</v>
      </c>
      <c r="EL331" s="57">
        <f>EL283*EL307/1000</f>
        <v>16.479569007852614</v>
      </c>
      <c r="EO331" s="57">
        <f>EO283*EO307/1000</f>
        <v>16.479569007852614</v>
      </c>
    </row>
    <row r="332" spans="1:145" ht="15.5" x14ac:dyDescent="0.35">
      <c r="A332" s="56" t="s">
        <v>210</v>
      </c>
      <c r="B332" s="57">
        <f t="shared" ref="B332:AA332" si="245">B284*B308/1000000</f>
        <v>1.12002</v>
      </c>
      <c r="C332" s="57">
        <f t="shared" si="245"/>
        <v>0.66317000000000004</v>
      </c>
      <c r="D332" s="57">
        <f t="shared" si="245"/>
        <v>0.53197499999999998</v>
      </c>
      <c r="E332" s="57">
        <f t="shared" si="245"/>
        <v>0.53500000000000003</v>
      </c>
      <c r="F332" s="57">
        <f t="shared" si="245"/>
        <v>0.70910399999999996</v>
      </c>
      <c r="G332" s="57">
        <f t="shared" si="245"/>
        <v>0.89400011199999996</v>
      </c>
      <c r="H332" s="57">
        <f t="shared" si="245"/>
        <v>0.42993999999999999</v>
      </c>
      <c r="I332" s="57">
        <f t="shared" si="245"/>
        <v>2.7025E-2</v>
      </c>
      <c r="J332" s="57">
        <f t="shared" si="245"/>
        <v>0.20000000000000034</v>
      </c>
      <c r="K332" s="57">
        <f t="shared" si="245"/>
        <v>1.2999999999999998</v>
      </c>
      <c r="L332" s="57">
        <f t="shared" si="245"/>
        <v>0.2999999999999996</v>
      </c>
      <c r="M332" s="57">
        <f t="shared" si="245"/>
        <v>0.20455200000000001</v>
      </c>
      <c r="N332" s="57">
        <f t="shared" si="245"/>
        <v>0.24665289264000004</v>
      </c>
      <c r="O332" s="57">
        <f t="shared" si="245"/>
        <v>0.20721516447784222</v>
      </c>
      <c r="P332" s="57">
        <f t="shared" si="245"/>
        <v>0.114</v>
      </c>
      <c r="Q332" s="57">
        <f t="shared" si="245"/>
        <v>8.3000000000000004E-2</v>
      </c>
      <c r="R332" s="57">
        <f t="shared" si="245"/>
        <v>0.125</v>
      </c>
      <c r="S332" s="57">
        <f t="shared" si="245"/>
        <v>9.0999999999999998E-2</v>
      </c>
      <c r="T332" s="57">
        <f t="shared" si="245"/>
        <v>9.0581813591341334E-2</v>
      </c>
      <c r="U332" s="57">
        <f t="shared" si="245"/>
        <v>6.8476052957170477E-2</v>
      </c>
      <c r="V332" s="57">
        <f t="shared" si="245"/>
        <v>0.1</v>
      </c>
      <c r="W332" s="57">
        <f t="shared" si="245"/>
        <v>9.5755496224604733E-2</v>
      </c>
      <c r="X332" s="58">
        <f t="shared" si="245"/>
        <v>0.10128421523622827</v>
      </c>
      <c r="Y332" s="58">
        <f t="shared" si="245"/>
        <v>0.1115578875911392</v>
      </c>
      <c r="Z332" s="57">
        <f t="shared" si="245"/>
        <v>0.10643968242432437</v>
      </c>
      <c r="AA332" s="57">
        <f t="shared" si="245"/>
        <v>0.12426554674982339</v>
      </c>
      <c r="AB332" s="57">
        <v>7.773776533284002E-2</v>
      </c>
      <c r="AC332" s="57">
        <v>7.5441925015979502E-2</v>
      </c>
      <c r="AD332" s="57">
        <v>7.5612607703350002E-2</v>
      </c>
      <c r="AE332" s="57">
        <f>AE284*AE308/1000000</f>
        <v>6.014196052138359E-2</v>
      </c>
      <c r="AF332" s="57">
        <v>5.4861680749048201E-2</v>
      </c>
      <c r="AG332" s="57">
        <v>5.5434289413578149E-2</v>
      </c>
      <c r="AH332" s="57">
        <v>5.5448186439102973E-2</v>
      </c>
      <c r="AI332" s="57">
        <v>5.5448186439102973E-2</v>
      </c>
      <c r="AJ332" s="58">
        <f>AJ284*AJ308/1000000</f>
        <v>5.7105372807822491E-2</v>
      </c>
      <c r="AK332" s="58">
        <v>6.3568741162072492E-2</v>
      </c>
      <c r="AL332" s="58">
        <v>7.6535879053009931E-2</v>
      </c>
      <c r="AM332" s="58">
        <v>7.7874876760759687E-2</v>
      </c>
      <c r="AN332" s="58">
        <v>7.7874876760759687E-2</v>
      </c>
      <c r="AO332" s="58">
        <f>AO284*AO308/1000000</f>
        <v>7.8082283462466109E-2</v>
      </c>
      <c r="AP332" s="58">
        <v>9.1691494380609639E-2</v>
      </c>
      <c r="AQ332" s="58">
        <v>8.9065580652487861E-2</v>
      </c>
      <c r="AR332" s="58">
        <v>8.8644375566936676E-2</v>
      </c>
      <c r="AS332" s="58">
        <f>AS284*AS308/1000000</f>
        <v>8.9386648414792727E-2</v>
      </c>
      <c r="AT332" s="58">
        <v>0.10717817243815789</v>
      </c>
      <c r="AU332" s="58">
        <v>0.10338481816384233</v>
      </c>
      <c r="AV332" s="58">
        <v>9.6042178724311422E-2</v>
      </c>
      <c r="AW332" s="58">
        <v>9.6042178724311422E-2</v>
      </c>
      <c r="AX332" s="58">
        <f>AX284*AX308/1000000</f>
        <v>0.10001915680651619</v>
      </c>
      <c r="AY332" s="58"/>
      <c r="AZ332" s="58">
        <v>0.10870573127759472</v>
      </c>
      <c r="BA332" s="58">
        <v>0.10870573127759472</v>
      </c>
      <c r="BB332" s="58">
        <v>0.10402375949364243</v>
      </c>
      <c r="BC332" s="58">
        <v>9.8822571518960303E-2</v>
      </c>
      <c r="BD332" s="58">
        <v>0.10873492500989042</v>
      </c>
      <c r="BE332" s="58">
        <v>0.10329817875939588</v>
      </c>
      <c r="BF332" s="58">
        <f>BF284*BF308/1000000</f>
        <v>0.10915264480724328</v>
      </c>
      <c r="BG332" s="58">
        <v>0.12858407863415</v>
      </c>
      <c r="BH332" s="58">
        <v>0.12215487470244248</v>
      </c>
      <c r="BI332" s="58">
        <v>0.12876187744383027</v>
      </c>
      <c r="BJ332" s="58">
        <v>0.12232378357163876</v>
      </c>
      <c r="BK332" s="58">
        <v>0.13110821279669779</v>
      </c>
      <c r="BL332" s="58">
        <v>0.12455280215686289</v>
      </c>
      <c r="BM332" s="58">
        <v>0.13110821279669779</v>
      </c>
      <c r="BN332" s="58">
        <v>0.12455280215686289</v>
      </c>
      <c r="BO332" s="58">
        <f>BO284*BO308/1000000</f>
        <v>0.13151664499643606</v>
      </c>
      <c r="BP332" s="58">
        <v>0.15339379408734694</v>
      </c>
      <c r="BQ332" s="58">
        <v>0.15339379408734694</v>
      </c>
      <c r="BR332" s="58">
        <v>0.15084409279023173</v>
      </c>
      <c r="BS332" s="58">
        <v>0.1383240330886425</v>
      </c>
      <c r="BT332" s="58">
        <v>0.15084409279023173</v>
      </c>
      <c r="BU332" s="58">
        <v>0.15084409279023173</v>
      </c>
      <c r="BV332" s="58">
        <v>0.15907263805193886</v>
      </c>
      <c r="BW332" s="58">
        <v>0.14706652737984488</v>
      </c>
      <c r="BX332" s="58">
        <v>0.14706652737984488</v>
      </c>
      <c r="BY332" s="58">
        <v>0.14331265426847434</v>
      </c>
      <c r="BZ332" s="57">
        <v>0.14769935937901479</v>
      </c>
      <c r="CA332" s="58">
        <f>CA284*CA308/1000000</f>
        <v>0.1473087262495788</v>
      </c>
      <c r="CB332" s="58">
        <v>0.15754174542009627</v>
      </c>
      <c r="CC332" s="58">
        <v>0.15754174542009627</v>
      </c>
      <c r="CD332" s="58">
        <v>0.14966465814909144</v>
      </c>
      <c r="CE332" s="58">
        <v>0.15754174542009627</v>
      </c>
      <c r="CF332" s="58">
        <v>0.15754174542009627</v>
      </c>
      <c r="CG332" s="58">
        <v>0.14966465814909144</v>
      </c>
      <c r="CH332" s="58">
        <v>0.15926297744374907</v>
      </c>
      <c r="CI332" s="58">
        <v>0.15926297744374907</v>
      </c>
      <c r="CJ332" s="57">
        <v>0.16072031017010269</v>
      </c>
      <c r="CK332" s="57">
        <v>0.16072031017010269</v>
      </c>
      <c r="CL332" s="58">
        <f>CL284*CL308/1000000</f>
        <v>0.16218918707237609</v>
      </c>
      <c r="CM332" s="58">
        <v>0.18149471483262836</v>
      </c>
      <c r="CN332" s="58">
        <v>0.19147759793670482</v>
      </c>
      <c r="CO332" s="58">
        <v>0.19147759793670482</v>
      </c>
      <c r="CP332" s="58">
        <v>0.19189912114920876</v>
      </c>
      <c r="CQ332" s="58">
        <v>0.19147759793670482</v>
      </c>
      <c r="CR332" s="58">
        <v>0.18507786246037805</v>
      </c>
      <c r="CS332" s="58">
        <v>0.18365001797352135</v>
      </c>
      <c r="CT332" s="58">
        <v>0.19665701304634728</v>
      </c>
      <c r="CU332" s="58">
        <v>0.20399818205350442</v>
      </c>
      <c r="CV332" s="58">
        <v>0.19713642046428931</v>
      </c>
      <c r="CW332" s="58">
        <v>0.20702104031021817</v>
      </c>
      <c r="CX332" s="58">
        <v>0.20334565507226887</v>
      </c>
      <c r="CY332" s="58">
        <v>0.21348899302686353</v>
      </c>
      <c r="CZ332" s="58">
        <v>0.21300799939991252</v>
      </c>
      <c r="DA332" s="58">
        <f t="shared" ref="DA332" si="246">DA284*DA308/1000000</f>
        <v>0.18396336084564552</v>
      </c>
      <c r="DB332" s="57">
        <v>0.18101722783117835</v>
      </c>
      <c r="DC332" s="57">
        <v>0.18250980673655209</v>
      </c>
      <c r="DD332" s="57">
        <v>0.18400238564192586</v>
      </c>
      <c r="DE332" s="57">
        <v>0.18274448695255413</v>
      </c>
      <c r="DF332" s="57">
        <v>0.18423706585792787</v>
      </c>
      <c r="DG332" s="57">
        <v>0.18572964476330159</v>
      </c>
      <c r="DH332" s="57">
        <v>0.17986009278963835</v>
      </c>
      <c r="DI332" s="57">
        <v>0.1813526716950121</v>
      </c>
      <c r="DJ332" s="57">
        <v>0.18284525060038587</v>
      </c>
      <c r="DK332" s="57">
        <v>0.179907404889845</v>
      </c>
      <c r="DL332" s="57">
        <v>0.18139998379521874</v>
      </c>
      <c r="DM332" s="57">
        <v>0.18289256270059251</v>
      </c>
      <c r="DN332" s="59">
        <f t="shared" ref="DN332" si="247">DN284*DN308/1000000</f>
        <v>0.18104386805893943</v>
      </c>
      <c r="DO332" s="57">
        <v>0.18289256270059251</v>
      </c>
      <c r="DP332" s="57">
        <v>0.18159636556328937</v>
      </c>
      <c r="DQ332" s="57">
        <v>0.1846994119623202</v>
      </c>
      <c r="DR332" s="57">
        <v>0.18777833828624022</v>
      </c>
      <c r="DS332" s="57">
        <v>0.18032069407957871</v>
      </c>
      <c r="DT332" s="57">
        <v>0.18339770636669708</v>
      </c>
      <c r="DU332" s="57">
        <v>0.18284601186710298</v>
      </c>
      <c r="DV332" s="60">
        <f>DV284*DV308/1000000</f>
        <v>0.18451196597312161</v>
      </c>
      <c r="DW332" s="61">
        <f>DW284*DW308/1000000</f>
        <v>0.18149708616514509</v>
      </c>
      <c r="DX332" s="62">
        <f>DX284*DX308/1000000</f>
        <v>0.18451196597312161</v>
      </c>
      <c r="DZ332" s="57">
        <f>DZ284*DZ308/1000000</f>
        <v>0.18149708616514507</v>
      </c>
      <c r="EC332" s="57">
        <f>EC284*EC308/1000000</f>
        <v>0.18149708616514507</v>
      </c>
      <c r="EF332" s="57">
        <f>EF284*EF308/1000000</f>
        <v>0.18149708616514507</v>
      </c>
      <c r="EI332" s="57">
        <f>EI284*EI308/1000000</f>
        <v>0.18149708616514509</v>
      </c>
      <c r="EL332" s="57">
        <f>EL284*EL308/1000000</f>
        <v>0.18149708616514507</v>
      </c>
      <c r="EO332" s="57">
        <f>EO284*EO308/1000000</f>
        <v>0.18331205702679651</v>
      </c>
    </row>
    <row r="333" spans="1:145" ht="15.5" x14ac:dyDescent="0.35">
      <c r="A333" s="56" t="s">
        <v>211</v>
      </c>
      <c r="B333" s="57">
        <f t="shared" ref="B333:AA337" si="248">B285*B309/1000</f>
        <v>7.7999999999999989</v>
      </c>
      <c r="C333" s="57">
        <f t="shared" si="248"/>
        <v>4.5</v>
      </c>
      <c r="D333" s="57">
        <f t="shared" si="248"/>
        <v>8.5</v>
      </c>
      <c r="E333" s="57">
        <f t="shared" si="248"/>
        <v>9.6141356000000009</v>
      </c>
      <c r="F333" s="57">
        <f t="shared" si="248"/>
        <v>7.1794256000000001</v>
      </c>
      <c r="G333" s="57">
        <f t="shared" si="248"/>
        <v>6.6008900000000006</v>
      </c>
      <c r="H333" s="57">
        <f t="shared" si="248"/>
        <v>5.7529439999999994</v>
      </c>
      <c r="I333" s="57">
        <f t="shared" si="248"/>
        <v>6.9733800000000006</v>
      </c>
      <c r="J333" s="57">
        <f t="shared" si="248"/>
        <v>12.197353699999999</v>
      </c>
      <c r="K333" s="57">
        <f t="shared" si="248"/>
        <v>6.6</v>
      </c>
      <c r="L333" s="57">
        <f t="shared" si="248"/>
        <v>5.6</v>
      </c>
      <c r="M333" s="57">
        <f t="shared" si="248"/>
        <v>0</v>
      </c>
      <c r="N333" s="57">
        <f t="shared" si="248"/>
        <v>0</v>
      </c>
      <c r="O333" s="57">
        <f t="shared" si="248"/>
        <v>13.735312800000001</v>
      </c>
      <c r="P333" s="57">
        <f t="shared" si="248"/>
        <v>3.2784500000000003</v>
      </c>
      <c r="Q333" s="57">
        <f t="shared" si="248"/>
        <v>23.432751362862007</v>
      </c>
      <c r="R333" s="57">
        <f t="shared" si="248"/>
        <v>26.937000000000001</v>
      </c>
      <c r="S333" s="57">
        <f t="shared" si="248"/>
        <v>21.961548218333334</v>
      </c>
      <c r="T333" s="57">
        <f t="shared" si="248"/>
        <v>31.071999999999999</v>
      </c>
      <c r="U333" s="57">
        <f t="shared" si="248"/>
        <v>42.96</v>
      </c>
      <c r="V333" s="57">
        <f t="shared" si="248"/>
        <v>67.747</v>
      </c>
      <c r="W333" s="57">
        <f t="shared" si="248"/>
        <v>52</v>
      </c>
      <c r="X333" s="58">
        <f t="shared" si="248"/>
        <v>45.679557397490562</v>
      </c>
      <c r="Y333" s="58">
        <f t="shared" si="248"/>
        <v>78.009496447410001</v>
      </c>
      <c r="Z333" s="57">
        <f t="shared" si="248"/>
        <v>90.395890081070334</v>
      </c>
      <c r="AA333" s="57">
        <f t="shared" si="248"/>
        <v>129.76312293796477</v>
      </c>
      <c r="AB333" s="57">
        <v>127.015505633364</v>
      </c>
      <c r="AC333" s="57">
        <v>130.38230072999269</v>
      </c>
      <c r="AD333" s="57">
        <v>133.08449642445032</v>
      </c>
      <c r="AE333" s="57">
        <f>AE285*AE309/1000</f>
        <v>141.25766018180946</v>
      </c>
      <c r="AF333" s="57">
        <v>119.54154087994979</v>
      </c>
      <c r="AG333" s="57">
        <v>123.68626262875154</v>
      </c>
      <c r="AH333" s="57">
        <v>125.98782171700576</v>
      </c>
      <c r="AI333" s="57">
        <v>117.504412087433</v>
      </c>
      <c r="AJ333" s="58">
        <f>AJ285*AJ309/1000</f>
        <v>120.6491828844414</v>
      </c>
      <c r="AK333" s="58">
        <v>91.926127357113373</v>
      </c>
      <c r="AL333" s="58">
        <v>111.25857640722244</v>
      </c>
      <c r="AM333" s="58">
        <v>100.50988340515812</v>
      </c>
      <c r="AN333" s="58">
        <v>99.364332945322758</v>
      </c>
      <c r="AO333" s="58">
        <f>AO285*AO309/1000</f>
        <v>72.063084791558836</v>
      </c>
      <c r="AP333" s="58">
        <v>68.403688552895389</v>
      </c>
      <c r="AQ333" s="58">
        <v>53.349520172954072</v>
      </c>
      <c r="AR333" s="58">
        <v>49.075029305986924</v>
      </c>
      <c r="AS333" s="58">
        <f>AS285*AS309/1000</f>
        <v>63.823820165769298</v>
      </c>
      <c r="AT333" s="58">
        <v>117.90925076755991</v>
      </c>
      <c r="AU333" s="58">
        <v>76.973726250732014</v>
      </c>
      <c r="AV333" s="58">
        <v>71.930344502773195</v>
      </c>
      <c r="AW333" s="58">
        <v>71.930344502773195</v>
      </c>
      <c r="AX333" s="58">
        <f>AX285*AX309/1000</f>
        <v>81.275760793802036</v>
      </c>
      <c r="AY333" s="58"/>
      <c r="AZ333" s="58">
        <v>121.78501906084288</v>
      </c>
      <c r="BA333" s="58">
        <v>111.44625386283769</v>
      </c>
      <c r="BB333" s="58">
        <v>123.29839742130464</v>
      </c>
      <c r="BC333" s="58">
        <v>113.40492435618947</v>
      </c>
      <c r="BD333" s="58">
        <v>147.61639128668213</v>
      </c>
      <c r="BE333" s="58">
        <v>136.97767879647054</v>
      </c>
      <c r="BF333" s="58">
        <f>BF285*BF309/1000</f>
        <v>143.38129534808729</v>
      </c>
      <c r="BG333" s="58">
        <v>126.27374476944576</v>
      </c>
      <c r="BH333" s="58">
        <v>104.85199740254762</v>
      </c>
      <c r="BI333" s="58">
        <v>126.90377481386507</v>
      </c>
      <c r="BJ333" s="58">
        <v>105.45240666324658</v>
      </c>
      <c r="BK333" s="58">
        <v>115.65178197441698</v>
      </c>
      <c r="BL333" s="58">
        <v>96.550264409642722</v>
      </c>
      <c r="BM333" s="58">
        <v>118.01716688096012</v>
      </c>
      <c r="BN333" s="58">
        <v>98.915649316185821</v>
      </c>
      <c r="BO333" s="58">
        <f>BO285*BO309/1000</f>
        <v>116.30584569279517</v>
      </c>
      <c r="BP333" s="58">
        <v>124.54222187554863</v>
      </c>
      <c r="BQ333" s="58">
        <v>124.54222187554863</v>
      </c>
      <c r="BR333" s="58">
        <v>78.605295650850152</v>
      </c>
      <c r="BS333" s="58">
        <v>22.098117292652546</v>
      </c>
      <c r="BT333" s="58">
        <v>78.605295650850152</v>
      </c>
      <c r="BU333" s="58">
        <v>55.207792111908944</v>
      </c>
      <c r="BV333" s="58">
        <v>25.412834886550431</v>
      </c>
      <c r="BW333" s="58">
        <v>89.719995995099197</v>
      </c>
      <c r="BX333" s="58">
        <v>77.866709244335226</v>
      </c>
      <c r="BY333" s="58">
        <v>68.22498009895908</v>
      </c>
      <c r="BZ333" s="57">
        <v>87.954230535957194</v>
      </c>
      <c r="CA333" s="58">
        <f>CA285*CA309/1000</f>
        <v>88.330813362672089</v>
      </c>
      <c r="CB333" s="58">
        <v>93.107249953625299</v>
      </c>
      <c r="CC333" s="58">
        <v>93.107249953625299</v>
      </c>
      <c r="CD333" s="58">
        <v>77.197632449574257</v>
      </c>
      <c r="CE333" s="58">
        <v>81.757396378161218</v>
      </c>
      <c r="CF333" s="58">
        <v>81.757396378161218</v>
      </c>
      <c r="CG333" s="58">
        <v>77.197632449574257</v>
      </c>
      <c r="CH333" s="58">
        <v>186.58465343485679</v>
      </c>
      <c r="CI333" s="58">
        <v>134.26251555525124</v>
      </c>
      <c r="CJ333" s="57">
        <v>173.61086562790004</v>
      </c>
      <c r="CK333" s="57">
        <v>160.64731613978154</v>
      </c>
      <c r="CL333" s="58">
        <f>CL285*CL309/1000</f>
        <v>109.05704781374799</v>
      </c>
      <c r="CM333" s="58">
        <v>138.09787725914026</v>
      </c>
      <c r="CN333" s="58">
        <v>186.15020885668952</v>
      </c>
      <c r="CO333" s="58">
        <v>186.15020885668952</v>
      </c>
      <c r="CP333" s="58">
        <v>237.01736818944511</v>
      </c>
      <c r="CQ333" s="58">
        <v>186.0614058730182</v>
      </c>
      <c r="CR333" s="58">
        <v>154.91455356878168</v>
      </c>
      <c r="CS333" s="58">
        <v>273.63548929548909</v>
      </c>
      <c r="CT333" s="58">
        <v>247.7517871728069</v>
      </c>
      <c r="CU333" s="58">
        <v>182.61887148970186</v>
      </c>
      <c r="CV333" s="58">
        <v>266.38436943102198</v>
      </c>
      <c r="CW333" s="58">
        <v>243.89337468389928</v>
      </c>
      <c r="CX333" s="58">
        <v>249.76245297438589</v>
      </c>
      <c r="CY333" s="58">
        <v>247.20050226405846</v>
      </c>
      <c r="CZ333" s="58">
        <v>224.01487218343672</v>
      </c>
      <c r="DA333" s="58">
        <f t="shared" ref="DA333:DA337" si="249">DA285*DA309/1000</f>
        <v>126.98636368002236</v>
      </c>
      <c r="DB333" s="57">
        <v>215.48893649427444</v>
      </c>
      <c r="DC333" s="57">
        <v>195.82518411781231</v>
      </c>
      <c r="DD333" s="57">
        <v>173.13911719209472</v>
      </c>
      <c r="DE333" s="57">
        <v>200.52205159463006</v>
      </c>
      <c r="DF333" s="57">
        <v>125.3167215577962</v>
      </c>
      <c r="DG333" s="57">
        <v>154.76654667906081</v>
      </c>
      <c r="DH333" s="57">
        <v>144.08803948456787</v>
      </c>
      <c r="DI333" s="57">
        <v>90.552725139871399</v>
      </c>
      <c r="DJ333" s="57">
        <v>170.12178087099778</v>
      </c>
      <c r="DK333" s="57">
        <v>124.90159898525121</v>
      </c>
      <c r="DL333" s="57">
        <v>99.125035358239032</v>
      </c>
      <c r="DM333" s="57">
        <v>170.16580071136812</v>
      </c>
      <c r="DN333" s="59">
        <f>DN285*DN309/1000</f>
        <v>38.154408700998687</v>
      </c>
      <c r="DO333" s="57">
        <v>170.16580071136812</v>
      </c>
      <c r="DP333" s="57">
        <v>153.75678174133606</v>
      </c>
      <c r="DQ333" s="57">
        <v>144.93429874896964</v>
      </c>
      <c r="DR333" s="57">
        <v>126.6943644499235</v>
      </c>
      <c r="DS333" s="57">
        <v>154.3417852680364</v>
      </c>
      <c r="DT333" s="57">
        <v>145.59054605653978</v>
      </c>
      <c r="DU333" s="57">
        <v>148.3487429159986</v>
      </c>
      <c r="DV333" s="60">
        <f t="shared" ref="DV333:DX337" si="250">DV285*DV309/1000</f>
        <v>148.4942665927822</v>
      </c>
      <c r="DW333" s="61">
        <f t="shared" si="250"/>
        <v>144.85269530504701</v>
      </c>
      <c r="DX333" s="62">
        <f t="shared" si="250"/>
        <v>131.09454464794158</v>
      </c>
      <c r="DZ333" s="57">
        <f>DZ285*DZ309/1000</f>
        <v>132.18948629488312</v>
      </c>
      <c r="EC333" s="57">
        <f>EC285*EC309/1000</f>
        <v>126.1799637397892</v>
      </c>
      <c r="EF333" s="57">
        <f>EF285*EF309/1000</f>
        <v>121.97495340418871</v>
      </c>
      <c r="EI333" s="57">
        <f>EI285*EI309/1000</f>
        <v>119.06236557303488</v>
      </c>
      <c r="EL333" s="57">
        <f>EL285*EL309/1000</f>
        <v>116.83122590360669</v>
      </c>
      <c r="EO333" s="57">
        <f>EO285*EO309/1000</f>
        <v>116.83122590360669</v>
      </c>
    </row>
    <row r="334" spans="1:145" ht="15.5" x14ac:dyDescent="0.35">
      <c r="A334" s="56" t="s">
        <v>212</v>
      </c>
      <c r="B334" s="57">
        <f t="shared" si="248"/>
        <v>3.1000000000000005</v>
      </c>
      <c r="C334" s="57">
        <f t="shared" si="248"/>
        <v>7.9</v>
      </c>
      <c r="D334" s="57">
        <f t="shared" si="248"/>
        <v>8.3000000000000025</v>
      </c>
      <c r="E334" s="57">
        <f t="shared" si="248"/>
        <v>6.5864799999999999</v>
      </c>
      <c r="F334" s="57">
        <f t="shared" si="248"/>
        <v>4.0706820000000006</v>
      </c>
      <c r="G334" s="57">
        <f t="shared" si="248"/>
        <v>5.9441199999999998</v>
      </c>
      <c r="H334" s="57">
        <f t="shared" si="248"/>
        <v>2.85744</v>
      </c>
      <c r="I334" s="57">
        <f t="shared" si="248"/>
        <v>12.769110899999999</v>
      </c>
      <c r="J334" s="57">
        <f t="shared" si="248"/>
        <v>16.6999</v>
      </c>
      <c r="K334" s="57">
        <f t="shared" si="248"/>
        <v>7.4870000000000001</v>
      </c>
      <c r="L334" s="57">
        <f t="shared" si="248"/>
        <v>11.757</v>
      </c>
      <c r="M334" s="57">
        <f t="shared" si="248"/>
        <v>11.4</v>
      </c>
      <c r="N334" s="57">
        <f t="shared" si="248"/>
        <v>14.6</v>
      </c>
      <c r="O334" s="57">
        <f t="shared" si="248"/>
        <v>12.541835294117647</v>
      </c>
      <c r="P334" s="57">
        <f t="shared" si="248"/>
        <v>8.7557800000000015</v>
      </c>
      <c r="Q334" s="57">
        <f t="shared" si="248"/>
        <v>0.78547163903540418</v>
      </c>
      <c r="R334" s="57">
        <f t="shared" si="248"/>
        <v>1.8160378560000001</v>
      </c>
      <c r="S334" s="57">
        <f t="shared" si="248"/>
        <v>0.11</v>
      </c>
      <c r="T334" s="57">
        <f t="shared" si="248"/>
        <v>0.39013125000000004</v>
      </c>
      <c r="U334" s="57">
        <f t="shared" si="248"/>
        <v>2.9827850850000002</v>
      </c>
      <c r="V334" s="57">
        <f t="shared" si="248"/>
        <v>5.3361775636835249</v>
      </c>
      <c r="W334" s="57">
        <f t="shared" si="248"/>
        <v>3.7798993425565497</v>
      </c>
      <c r="X334" s="58">
        <f t="shared" si="248"/>
        <v>8.3952320899048374</v>
      </c>
      <c r="Y334" s="58">
        <f t="shared" si="248"/>
        <v>12.461632317652002</v>
      </c>
      <c r="Z334" s="57">
        <f t="shared" si="248"/>
        <v>9.3102597579593986</v>
      </c>
      <c r="AA334" s="57">
        <f t="shared" si="248"/>
        <v>5.6651696830319231</v>
      </c>
      <c r="AB334" s="57">
        <v>11.357757458392893</v>
      </c>
      <c r="AC334" s="57">
        <v>2.5545659321081806</v>
      </c>
      <c r="AD334" s="57">
        <v>2.2788880067021937</v>
      </c>
      <c r="AE334" s="57">
        <f>AE286*AE310/1000</f>
        <v>6.1372935844005072</v>
      </c>
      <c r="AF334" s="57">
        <v>4.2523427288610449</v>
      </c>
      <c r="AG334" s="57">
        <v>4.4865409657522539</v>
      </c>
      <c r="AH334" s="57">
        <v>4.7724582294801117</v>
      </c>
      <c r="AI334" s="57">
        <v>4.7724582294801117</v>
      </c>
      <c r="AJ334" s="58">
        <f>AJ286*AJ310/1000</f>
        <v>0.42683179301545726</v>
      </c>
      <c r="AK334" s="58">
        <v>0</v>
      </c>
      <c r="AL334" s="58">
        <v>0</v>
      </c>
      <c r="AM334" s="58">
        <v>0</v>
      </c>
      <c r="AN334" s="58">
        <v>0</v>
      </c>
      <c r="AO334" s="58">
        <f>AO286*AO310/1000</f>
        <v>0</v>
      </c>
      <c r="AP334" s="58">
        <v>0</v>
      </c>
      <c r="AQ334" s="58">
        <v>0</v>
      </c>
      <c r="AR334" s="58">
        <v>0</v>
      </c>
      <c r="AS334" s="58">
        <f>AS286*AS310/1000</f>
        <v>0</v>
      </c>
      <c r="AT334" s="58">
        <v>0</v>
      </c>
      <c r="AU334" s="58">
        <v>0</v>
      </c>
      <c r="AV334" s="58">
        <v>0</v>
      </c>
      <c r="AW334" s="58">
        <v>0</v>
      </c>
      <c r="AX334" s="58">
        <f>AX286*AX310/1000</f>
        <v>0</v>
      </c>
      <c r="AY334" s="58"/>
      <c r="AZ334" s="58">
        <v>0</v>
      </c>
      <c r="BA334" s="58">
        <v>0</v>
      </c>
      <c r="BB334" s="58">
        <v>0</v>
      </c>
      <c r="BC334" s="58">
        <v>0</v>
      </c>
      <c r="BD334" s="58">
        <v>0</v>
      </c>
      <c r="BE334" s="58">
        <v>0</v>
      </c>
      <c r="BF334" s="58">
        <f>BF286*BF310/1000</f>
        <v>0</v>
      </c>
      <c r="BG334" s="58">
        <v>0</v>
      </c>
      <c r="BH334" s="58">
        <v>0</v>
      </c>
      <c r="BI334" s="58">
        <v>0</v>
      </c>
      <c r="BJ334" s="58">
        <v>0</v>
      </c>
      <c r="BK334" s="58">
        <v>0</v>
      </c>
      <c r="BL334" s="58">
        <v>0</v>
      </c>
      <c r="BM334" s="58">
        <v>0</v>
      </c>
      <c r="BN334" s="58">
        <v>0</v>
      </c>
      <c r="BO334" s="58">
        <f>BO286*BO310/1000</f>
        <v>0</v>
      </c>
      <c r="BP334" s="58">
        <v>0</v>
      </c>
      <c r="BQ334" s="58">
        <v>0</v>
      </c>
      <c r="BR334" s="58">
        <v>0</v>
      </c>
      <c r="BS334" s="58">
        <v>0</v>
      </c>
      <c r="BT334" s="58">
        <v>0</v>
      </c>
      <c r="BU334" s="58">
        <v>0</v>
      </c>
      <c r="BV334" s="58">
        <v>0</v>
      </c>
      <c r="BW334" s="58">
        <v>0</v>
      </c>
      <c r="BX334" s="58">
        <v>0</v>
      </c>
      <c r="BY334" s="58">
        <v>0</v>
      </c>
      <c r="BZ334" s="57">
        <v>0</v>
      </c>
      <c r="CA334" s="58">
        <f>CA286*CA310/1000</f>
        <v>0</v>
      </c>
      <c r="CB334" s="58">
        <v>0</v>
      </c>
      <c r="CC334" s="58">
        <v>0</v>
      </c>
      <c r="CD334" s="58">
        <v>0</v>
      </c>
      <c r="CE334" s="58">
        <v>0</v>
      </c>
      <c r="CF334" s="58">
        <v>0</v>
      </c>
      <c r="CG334" s="58">
        <v>0</v>
      </c>
      <c r="CH334" s="58">
        <v>0</v>
      </c>
      <c r="CI334" s="58">
        <v>0</v>
      </c>
      <c r="CJ334" s="57">
        <v>0</v>
      </c>
      <c r="CK334" s="57">
        <v>0</v>
      </c>
      <c r="CL334" s="58">
        <f>CL286*CL310/1000</f>
        <v>0</v>
      </c>
      <c r="CM334" s="58">
        <v>0</v>
      </c>
      <c r="CN334" s="58">
        <v>0</v>
      </c>
      <c r="CO334" s="58">
        <v>0</v>
      </c>
      <c r="CP334" s="58">
        <v>0</v>
      </c>
      <c r="CQ334" s="58">
        <v>0</v>
      </c>
      <c r="CR334" s="58">
        <v>0</v>
      </c>
      <c r="CS334" s="58">
        <v>0</v>
      </c>
      <c r="CT334" s="58">
        <v>0</v>
      </c>
      <c r="CU334" s="58">
        <v>0</v>
      </c>
      <c r="CV334" s="58">
        <v>0</v>
      </c>
      <c r="CW334" s="58">
        <v>0</v>
      </c>
      <c r="CX334" s="58">
        <v>0</v>
      </c>
      <c r="CY334" s="58">
        <v>0</v>
      </c>
      <c r="CZ334" s="58">
        <v>0</v>
      </c>
      <c r="DA334" s="58">
        <f t="shared" si="249"/>
        <v>0</v>
      </c>
      <c r="DB334" s="57">
        <v>0</v>
      </c>
      <c r="DC334" s="57">
        <v>0</v>
      </c>
      <c r="DD334" s="57">
        <v>0</v>
      </c>
      <c r="DE334" s="57">
        <v>0</v>
      </c>
      <c r="DF334" s="57">
        <v>0</v>
      </c>
      <c r="DG334" s="57">
        <v>0</v>
      </c>
      <c r="DH334" s="57">
        <v>0</v>
      </c>
      <c r="DI334" s="57">
        <v>0</v>
      </c>
      <c r="DJ334" s="57">
        <v>0</v>
      </c>
      <c r="DK334" s="57">
        <v>0</v>
      </c>
      <c r="DL334" s="57">
        <v>0</v>
      </c>
      <c r="DM334" s="57">
        <v>0</v>
      </c>
      <c r="DN334" s="59">
        <f>DN286*DN310/1000</f>
        <v>0</v>
      </c>
      <c r="DO334" s="57">
        <v>0</v>
      </c>
      <c r="DP334" s="57">
        <v>0</v>
      </c>
      <c r="DQ334" s="57">
        <v>0</v>
      </c>
      <c r="DR334" s="57">
        <v>0</v>
      </c>
      <c r="DS334" s="57">
        <v>0</v>
      </c>
      <c r="DT334" s="57">
        <v>0</v>
      </c>
      <c r="DU334" s="57">
        <v>0</v>
      </c>
      <c r="DV334" s="60">
        <f t="shared" si="250"/>
        <v>0</v>
      </c>
      <c r="DW334" s="61">
        <f t="shared" si="250"/>
        <v>0</v>
      </c>
      <c r="DX334" s="62">
        <f t="shared" si="250"/>
        <v>0</v>
      </c>
      <c r="DZ334" s="57">
        <f>DZ286*DZ310/1000</f>
        <v>0</v>
      </c>
      <c r="EC334" s="57">
        <f>EC286*EC310/1000</f>
        <v>0</v>
      </c>
      <c r="EF334" s="57">
        <f>EF286*EF310/1000</f>
        <v>0</v>
      </c>
      <c r="EI334" s="57">
        <f>EI286*EI310/1000</f>
        <v>0</v>
      </c>
      <c r="EL334" s="57">
        <f>EL286*EL310/1000</f>
        <v>0</v>
      </c>
      <c r="EO334" s="57">
        <f>EO286*EO310/1000</f>
        <v>0</v>
      </c>
    </row>
    <row r="335" spans="1:145" ht="15.5" x14ac:dyDescent="0.35">
      <c r="A335" s="56" t="s">
        <v>213</v>
      </c>
      <c r="B335" s="57">
        <f t="shared" si="248"/>
        <v>3.3</v>
      </c>
      <c r="C335" s="57">
        <f t="shared" si="248"/>
        <v>2.2999999999999994</v>
      </c>
      <c r="D335" s="57">
        <f t="shared" si="248"/>
        <v>2.2000000000000002</v>
      </c>
      <c r="E335" s="57">
        <f t="shared" si="248"/>
        <v>1.9008</v>
      </c>
      <c r="F335" s="57">
        <f t="shared" si="248"/>
        <v>1.7093977999999999</v>
      </c>
      <c r="G335" s="57">
        <f t="shared" si="248"/>
        <v>2.8803287999999996</v>
      </c>
      <c r="H335" s="57">
        <f t="shared" si="248"/>
        <v>2.3051952</v>
      </c>
      <c r="I335" s="57">
        <f t="shared" si="248"/>
        <v>3.4145189504373179</v>
      </c>
      <c r="J335" s="57">
        <f t="shared" si="248"/>
        <v>6.7</v>
      </c>
      <c r="K335" s="57">
        <f t="shared" si="248"/>
        <v>6.0650000000000004</v>
      </c>
      <c r="L335" s="57">
        <f t="shared" si="248"/>
        <v>8.7240000000000002</v>
      </c>
      <c r="M335" s="57">
        <f t="shared" si="248"/>
        <v>6.5140000000000002</v>
      </c>
      <c r="N335" s="57">
        <f t="shared" si="248"/>
        <v>6.5</v>
      </c>
      <c r="O335" s="57">
        <f t="shared" si="248"/>
        <v>8.9862400000000004</v>
      </c>
      <c r="P335" s="57">
        <f t="shared" si="248"/>
        <v>8.6255838872632182</v>
      </c>
      <c r="Q335" s="57">
        <f t="shared" si="248"/>
        <v>10.615095785440614</v>
      </c>
      <c r="R335" s="57">
        <f t="shared" si="248"/>
        <v>8.0240001721800009</v>
      </c>
      <c r="S335" s="57">
        <f t="shared" si="248"/>
        <v>11.477</v>
      </c>
      <c r="T335" s="57">
        <f t="shared" si="248"/>
        <v>15.407999999999999</v>
      </c>
      <c r="U335" s="57">
        <f t="shared" si="248"/>
        <v>12.315718879999999</v>
      </c>
      <c r="V335" s="57">
        <f t="shared" si="248"/>
        <v>8.4288525720000003</v>
      </c>
      <c r="W335" s="57">
        <f t="shared" si="248"/>
        <v>12.731</v>
      </c>
      <c r="X335" s="58">
        <f t="shared" si="248"/>
        <v>12.795999999999999</v>
      </c>
      <c r="Y335" s="58">
        <f t="shared" si="248"/>
        <v>11.340203667992473</v>
      </c>
      <c r="Z335" s="57">
        <f t="shared" si="248"/>
        <v>2.4999999660000003</v>
      </c>
      <c r="AA335" s="57">
        <f t="shared" si="248"/>
        <v>0</v>
      </c>
      <c r="AB335" s="57">
        <v>1.0000800000000001</v>
      </c>
      <c r="AC335" s="57">
        <v>1.0000800000000001</v>
      </c>
      <c r="AD335" s="57">
        <v>1.08</v>
      </c>
      <c r="AE335" s="57">
        <f>AE287*AE311/1000</f>
        <v>0.50585046600000005</v>
      </c>
      <c r="AF335" s="57">
        <v>2.52</v>
      </c>
      <c r="AG335" s="57">
        <v>2.52</v>
      </c>
      <c r="AH335" s="57">
        <v>2.5000009999999997</v>
      </c>
      <c r="AI335" s="57">
        <v>2.5000009999999997</v>
      </c>
      <c r="AJ335" s="58">
        <f>AJ287*AJ311/1000</f>
        <v>2.5000009999999997</v>
      </c>
      <c r="AK335" s="58">
        <v>2.1428579999999999</v>
      </c>
      <c r="AL335" s="58">
        <v>2.1428579999999999</v>
      </c>
      <c r="AM335" s="58">
        <v>2.1428579999999999</v>
      </c>
      <c r="AN335" s="58">
        <v>2.1428579999999999</v>
      </c>
      <c r="AO335" s="58">
        <f>AO287*AO311/1000</f>
        <v>0</v>
      </c>
      <c r="AP335" s="58">
        <v>2.5533816973673145</v>
      </c>
      <c r="AQ335" s="58">
        <v>0</v>
      </c>
      <c r="AR335" s="58">
        <v>0</v>
      </c>
      <c r="AS335" s="58">
        <f>AS287*AS311/1000</f>
        <v>0</v>
      </c>
      <c r="AT335" s="58">
        <v>2.1027849272436705</v>
      </c>
      <c r="AU335" s="58">
        <v>0</v>
      </c>
      <c r="AV335" s="58">
        <v>0</v>
      </c>
      <c r="AW335" s="58">
        <v>0</v>
      </c>
      <c r="AX335" s="58">
        <f>AX287*AX311/1000</f>
        <v>1.0685718559999999</v>
      </c>
      <c r="AY335" s="58"/>
      <c r="AZ335" s="58">
        <v>3.5714299999999999</v>
      </c>
      <c r="BA335" s="58">
        <v>3.5714299999999999</v>
      </c>
      <c r="BB335" s="58">
        <v>3.5714299999999999</v>
      </c>
      <c r="BC335" s="58">
        <v>3.5714299999999999</v>
      </c>
      <c r="BD335" s="58">
        <v>3.5714299999999999</v>
      </c>
      <c r="BE335" s="58">
        <v>3.5714299999999999</v>
      </c>
      <c r="BF335" s="58">
        <f>BF287*BF311/1000</f>
        <v>2.6785724999999996</v>
      </c>
      <c r="BG335" s="58">
        <v>2.4343745654574134</v>
      </c>
      <c r="BH335" s="58">
        <v>1.9787095826923076</v>
      </c>
      <c r="BI335" s="58">
        <v>2.5412098076923075</v>
      </c>
      <c r="BJ335" s="58">
        <v>2.5137200233345594</v>
      </c>
      <c r="BK335" s="58">
        <v>2.5137200233345594</v>
      </c>
      <c r="BL335" s="58">
        <v>2.5137200233345594</v>
      </c>
      <c r="BM335" s="58">
        <v>2.5137200233345594</v>
      </c>
      <c r="BN335" s="58">
        <v>2.5137200233345594</v>
      </c>
      <c r="BO335" s="58">
        <f>BO287*BO311/1000</f>
        <v>1.9573046992505039</v>
      </c>
      <c r="BP335" s="58">
        <v>2.4474532709955885</v>
      </c>
      <c r="BQ335" s="58">
        <v>2.4474532709955885</v>
      </c>
      <c r="BR335" s="58">
        <v>2.0387285747393253</v>
      </c>
      <c r="BS335" s="58">
        <v>1.6324513317540577</v>
      </c>
      <c r="BT335" s="58">
        <v>1.9585547425878402</v>
      </c>
      <c r="BU335" s="58">
        <v>1.8606270054584484</v>
      </c>
      <c r="BV335" s="58">
        <v>1.7675956551855259</v>
      </c>
      <c r="BW335" s="58">
        <v>1.9421068039386764</v>
      </c>
      <c r="BX335" s="58">
        <v>1.9421068039386764</v>
      </c>
      <c r="BY335" s="58">
        <v>1.8450014637417425</v>
      </c>
      <c r="BZ335" s="57">
        <v>1.9737526378996679</v>
      </c>
      <c r="CA335" s="58">
        <f>CA287*CA311/1000</f>
        <v>2.0379982862633019</v>
      </c>
      <c r="CB335" s="58">
        <v>2.0127342524981859</v>
      </c>
      <c r="CC335" s="58">
        <v>2.0127342524981859</v>
      </c>
      <c r="CD335" s="58">
        <v>2.0721790765289021</v>
      </c>
      <c r="CE335" s="58">
        <v>2.0127342524981859</v>
      </c>
      <c r="CF335" s="58">
        <v>2.0127342524981859</v>
      </c>
      <c r="CG335" s="58">
        <v>2.0721790765289021</v>
      </c>
      <c r="CH335" s="58">
        <v>2.0127342524981859</v>
      </c>
      <c r="CI335" s="58">
        <v>2.0127342524981859</v>
      </c>
      <c r="CJ335" s="57">
        <v>2.0127342524981859</v>
      </c>
      <c r="CK335" s="57">
        <v>2.0127342524981859</v>
      </c>
      <c r="CL335" s="58">
        <f>CL287*CL311/1000</f>
        <v>1.657360090044351</v>
      </c>
      <c r="CM335" s="58">
        <v>1.9984574417507119</v>
      </c>
      <c r="CN335" s="58">
        <v>1.9808816751615879</v>
      </c>
      <c r="CO335" s="58">
        <v>1.9808816751615879</v>
      </c>
      <c r="CP335" s="58">
        <v>1.941264041658356</v>
      </c>
      <c r="CQ335" s="58">
        <v>1.9808816751615879</v>
      </c>
      <c r="CR335" s="58">
        <v>1.9374164659302975</v>
      </c>
      <c r="CS335" s="58">
        <v>1.9905959188965798</v>
      </c>
      <c r="CT335" s="58">
        <v>1.9515646263691966</v>
      </c>
      <c r="CU335" s="58">
        <v>1.9087427022345291</v>
      </c>
      <c r="CV335" s="58">
        <v>1.9710802726328884</v>
      </c>
      <c r="CW335" s="58">
        <v>1.9515646263691966</v>
      </c>
      <c r="CX335" s="58">
        <v>1.9710802726328884</v>
      </c>
      <c r="CY335" s="58">
        <v>1.9515646263691966</v>
      </c>
      <c r="CZ335" s="58">
        <v>1.9690187875682512</v>
      </c>
      <c r="DA335" s="58">
        <f t="shared" si="249"/>
        <v>2.6463328639987469</v>
      </c>
      <c r="DB335" s="57">
        <v>2.590403604471585</v>
      </c>
      <c r="DC335" s="57">
        <v>2.5647560440312724</v>
      </c>
      <c r="DD335" s="57">
        <v>2.5134609231506468</v>
      </c>
      <c r="DE335" s="57">
        <v>2.7442889671134614</v>
      </c>
      <c r="DF335" s="57">
        <v>2.7442889671134614</v>
      </c>
      <c r="DG335" s="57">
        <v>2.7442889671134614</v>
      </c>
      <c r="DH335" s="57">
        <v>2.5707484646948964</v>
      </c>
      <c r="DI335" s="57">
        <v>2.5707484646948964</v>
      </c>
      <c r="DJ335" s="57">
        <v>2.5707484646948964</v>
      </c>
      <c r="DK335" s="57">
        <v>2.5707484646948964</v>
      </c>
      <c r="DL335" s="57">
        <v>2.5707484646948964</v>
      </c>
      <c r="DM335" s="57">
        <v>2.5707484646948964</v>
      </c>
      <c r="DN335" s="59">
        <f>DN287*DN311/1000</f>
        <v>2.7772073312923049</v>
      </c>
      <c r="DO335" s="57">
        <v>2.5707484646948964</v>
      </c>
      <c r="DP335" s="57">
        <v>2.7565135052672556</v>
      </c>
      <c r="DQ335" s="57">
        <v>2.7565135052672556</v>
      </c>
      <c r="DR335" s="57">
        <v>2.7565135052672556</v>
      </c>
      <c r="DS335" s="57">
        <v>2.810445291239875</v>
      </c>
      <c r="DT335" s="57">
        <v>2.6766145630855958</v>
      </c>
      <c r="DU335" s="57">
        <v>2.6766145630855958</v>
      </c>
      <c r="DV335" s="60">
        <f t="shared" si="250"/>
        <v>2.810445291239875</v>
      </c>
      <c r="DW335" s="61">
        <f t="shared" si="250"/>
        <v>2.6766145630855958</v>
      </c>
      <c r="DX335" s="62">
        <f t="shared" si="250"/>
        <v>2.5427838349313157</v>
      </c>
      <c r="DZ335" s="57">
        <f>DZ287*DZ311/1000</f>
        <v>2.730146854347308</v>
      </c>
      <c r="EC335" s="57">
        <f>EC287*EC311/1000</f>
        <v>2.7847497914342538</v>
      </c>
      <c r="EF335" s="57">
        <f>EF287*EF311/1000</f>
        <v>2.8404447872629395</v>
      </c>
      <c r="EI335" s="57">
        <f>EI287*EI311/1000</f>
        <v>2.8972536830081985</v>
      </c>
      <c r="EL335" s="57">
        <f>EL287*EL311/1000</f>
        <v>2.9551987566683628</v>
      </c>
      <c r="EO335" s="57">
        <f>EO287*EO311/1000</f>
        <v>3.0143027318017297</v>
      </c>
    </row>
    <row r="336" spans="1:145" ht="15.5" x14ac:dyDescent="0.35">
      <c r="A336" s="56" t="s">
        <v>214</v>
      </c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 t="e">
        <f t="shared" si="248"/>
        <v>#VALUE!</v>
      </c>
      <c r="S336" s="57" t="e">
        <f t="shared" si="248"/>
        <v>#VALUE!</v>
      </c>
      <c r="T336" s="57" t="e">
        <f t="shared" si="248"/>
        <v>#VALUE!</v>
      </c>
      <c r="U336" s="57" t="e">
        <f t="shared" si="248"/>
        <v>#VALUE!</v>
      </c>
      <c r="V336" s="57" t="e">
        <f t="shared" si="248"/>
        <v>#VALUE!</v>
      </c>
      <c r="W336" s="57" t="e">
        <f t="shared" si="248"/>
        <v>#VALUE!</v>
      </c>
      <c r="X336" s="58">
        <f t="shared" si="248"/>
        <v>40.138978587744013</v>
      </c>
      <c r="Y336" s="58">
        <f t="shared" si="248"/>
        <v>24.223003018754241</v>
      </c>
      <c r="Z336" s="57">
        <f t="shared" si="248"/>
        <v>0</v>
      </c>
      <c r="AA336" s="57">
        <f t="shared" si="248"/>
        <v>0</v>
      </c>
      <c r="AB336" s="57">
        <v>0</v>
      </c>
      <c r="AC336" s="57">
        <v>0</v>
      </c>
      <c r="AD336" s="57">
        <v>0</v>
      </c>
      <c r="AE336" s="57">
        <f>AE288*AE312/1000</f>
        <v>0</v>
      </c>
      <c r="AF336" s="57">
        <v>0</v>
      </c>
      <c r="AG336" s="57">
        <v>0</v>
      </c>
      <c r="AH336" s="57">
        <v>0</v>
      </c>
      <c r="AI336" s="57">
        <v>0</v>
      </c>
      <c r="AJ336" s="58">
        <f>AJ288*AJ312/1000</f>
        <v>0</v>
      </c>
      <c r="AK336" s="58">
        <v>0</v>
      </c>
      <c r="AL336" s="58">
        <v>0</v>
      </c>
      <c r="AM336" s="58">
        <v>0</v>
      </c>
      <c r="AN336" s="58">
        <v>0</v>
      </c>
      <c r="AO336" s="58">
        <f>AO288*AO312/1000</f>
        <v>0</v>
      </c>
      <c r="AP336" s="58">
        <v>0</v>
      </c>
      <c r="AQ336" s="58">
        <v>0</v>
      </c>
      <c r="AR336" s="58">
        <v>0</v>
      </c>
      <c r="AS336" s="58">
        <f>AS288*AS312/1000</f>
        <v>0</v>
      </c>
      <c r="AT336" s="58">
        <v>106.85069055655001</v>
      </c>
      <c r="AU336" s="58">
        <v>30.833020125398392</v>
      </c>
      <c r="AV336" s="58">
        <v>30.270947763339446</v>
      </c>
      <c r="AW336" s="58">
        <v>30.270947763339446</v>
      </c>
      <c r="AX336" s="58">
        <f>AX288*AX312/1000</f>
        <v>57.266849971804014</v>
      </c>
      <c r="AY336" s="58"/>
      <c r="AZ336" s="58">
        <v>65.603307639012783</v>
      </c>
      <c r="BA336" s="58">
        <v>65.603307639012783</v>
      </c>
      <c r="BB336" s="58">
        <v>75.468333822093911</v>
      </c>
      <c r="BC336" s="58">
        <v>75.468333822093911</v>
      </c>
      <c r="BD336" s="58">
        <v>72.3690103948</v>
      </c>
      <c r="BE336" s="58">
        <v>72.3690103948</v>
      </c>
      <c r="BF336" s="58">
        <f>BF288*BF312/1000</f>
        <v>55.283201159789741</v>
      </c>
      <c r="BG336" s="58">
        <v>70.868347806184403</v>
      </c>
      <c r="BH336" s="58">
        <v>70.868347806184403</v>
      </c>
      <c r="BI336" s="58">
        <v>70.958021006393381</v>
      </c>
      <c r="BJ336" s="58">
        <v>70.958021006393381</v>
      </c>
      <c r="BK336" s="58">
        <v>69.035486205459378</v>
      </c>
      <c r="BL336" s="58">
        <v>69.035486205459378</v>
      </c>
      <c r="BM336" s="58">
        <v>69.511475309619087</v>
      </c>
      <c r="BN336" s="58">
        <v>69.511475309619087</v>
      </c>
      <c r="BO336" s="58">
        <f>BO288*BO312/1000</f>
        <v>53.701143057573397</v>
      </c>
      <c r="BP336" s="58">
        <v>27.439354766123163</v>
      </c>
      <c r="BQ336" s="58">
        <v>27.439354766123163</v>
      </c>
      <c r="BR336" s="58">
        <v>19.694444452199264</v>
      </c>
      <c r="BS336" s="58">
        <v>13.136194449616907</v>
      </c>
      <c r="BT336" s="58">
        <v>19.694444452199264</v>
      </c>
      <c r="BU336" s="58">
        <v>13.136194449616907</v>
      </c>
      <c r="BV336" s="58">
        <v>8.5647002596918522</v>
      </c>
      <c r="BW336" s="58">
        <v>23.026434742675701</v>
      </c>
      <c r="BX336" s="58">
        <v>23.026434742675701</v>
      </c>
      <c r="BY336" s="58">
        <v>14.833878714274734</v>
      </c>
      <c r="BZ336" s="57">
        <v>23.461662764872774</v>
      </c>
      <c r="CA336" s="58">
        <f>CA288*CA312/1000</f>
        <v>29.60100434052584</v>
      </c>
      <c r="CB336" s="58">
        <v>35.806274877427796</v>
      </c>
      <c r="CC336" s="58">
        <v>35.806274877427796</v>
      </c>
      <c r="CD336" s="58">
        <v>34.015961133556402</v>
      </c>
      <c r="CE336" s="58">
        <v>35.806274877427796</v>
      </c>
      <c r="CF336" s="58">
        <v>35.806274877427796</v>
      </c>
      <c r="CG336" s="58">
        <v>34.015961133556402</v>
      </c>
      <c r="CH336" s="58">
        <v>39.70382598483048</v>
      </c>
      <c r="CI336" s="58">
        <v>39.70382598483048</v>
      </c>
      <c r="CJ336" s="57">
        <v>40.067135059531033</v>
      </c>
      <c r="CK336" s="57">
        <v>40.067135059531033</v>
      </c>
      <c r="CL336" s="58">
        <f>CL288*CL312/1000</f>
        <v>45.485369389028861</v>
      </c>
      <c r="CM336" s="58">
        <v>39.373231445793166</v>
      </c>
      <c r="CN336" s="58">
        <v>44.464667353523801</v>
      </c>
      <c r="CO336" s="58">
        <v>44.464667353523801</v>
      </c>
      <c r="CP336" s="58">
        <v>45.520201020014753</v>
      </c>
      <c r="CQ336" s="58">
        <v>46.328616153348094</v>
      </c>
      <c r="CR336" s="58">
        <v>44.780179722347349</v>
      </c>
      <c r="CS336" s="58">
        <v>46.372877662574012</v>
      </c>
      <c r="CT336" s="58">
        <v>46.249383040105322</v>
      </c>
      <c r="CU336" s="58">
        <v>44.683402502234109</v>
      </c>
      <c r="CV336" s="58">
        <v>41.076238408361668</v>
      </c>
      <c r="CW336" s="58">
        <v>41.000404864180993</v>
      </c>
      <c r="CX336" s="58">
        <v>50.592421871900797</v>
      </c>
      <c r="CY336" s="58">
        <v>50.486576313794444</v>
      </c>
      <c r="CZ336" s="58">
        <v>49.864012907252175</v>
      </c>
      <c r="DA336" s="58">
        <f t="shared" si="249"/>
        <v>43.286620857451702</v>
      </c>
      <c r="DB336" s="57">
        <v>46.472638368159942</v>
      </c>
      <c r="DC336" s="57">
        <v>46.391909757679045</v>
      </c>
      <c r="DD336" s="57">
        <v>45.835880153965043</v>
      </c>
      <c r="DE336" s="57">
        <v>44.600732724849237</v>
      </c>
      <c r="DF336" s="57">
        <v>44.96501245738424</v>
      </c>
      <c r="DG336" s="57">
        <v>45.329292189919244</v>
      </c>
      <c r="DH336" s="57">
        <v>43.131500322792853</v>
      </c>
      <c r="DI336" s="57">
        <v>43.48942945838057</v>
      </c>
      <c r="DJ336" s="57">
        <v>43.847358593968281</v>
      </c>
      <c r="DK336" s="57">
        <v>43.142846040643235</v>
      </c>
      <c r="DL336" s="57">
        <v>43.50077517623096</v>
      </c>
      <c r="DM336" s="57">
        <v>43.858704311818663</v>
      </c>
      <c r="DN336" s="59">
        <f>DN288*DN312/1000</f>
        <v>43.353452443108353</v>
      </c>
      <c r="DO336" s="57">
        <v>43.858704311818663</v>
      </c>
      <c r="DP336" s="57">
        <v>39.307888983286581</v>
      </c>
      <c r="DQ336" s="57">
        <v>39.436640711021248</v>
      </c>
      <c r="DR336" s="57">
        <v>39.565392438755914</v>
      </c>
      <c r="DS336" s="57">
        <v>41.369539565199126</v>
      </c>
      <c r="DT336" s="57">
        <v>39.529532485332503</v>
      </c>
      <c r="DU336" s="57">
        <v>39.410620280399677</v>
      </c>
      <c r="DV336" s="60">
        <f t="shared" si="250"/>
        <v>44.518859022733878</v>
      </c>
      <c r="DW336" s="61">
        <f t="shared" si="250"/>
        <v>42.54024812814334</v>
      </c>
      <c r="DX336" s="62">
        <f t="shared" si="250"/>
        <v>40.547503756236942</v>
      </c>
      <c r="DZ336" s="57">
        <f>DZ288*DZ312/1000</f>
        <v>27.896030021033518</v>
      </c>
      <c r="EC336" s="57">
        <f>EC288*EC312/1000</f>
        <v>28.177666357746158</v>
      </c>
      <c r="EF336" s="57">
        <f>EF288*EF312/1000</f>
        <v>29.398801192921567</v>
      </c>
      <c r="EI336" s="57">
        <f>EI288*EI312/1000</f>
        <v>30.564173125543803</v>
      </c>
      <c r="EL336" s="57">
        <f>EL288*EL312/1000</f>
        <v>31.774635427545537</v>
      </c>
      <c r="EO336" s="57">
        <f>EO288*EO312/1000</f>
        <v>33.363367198922816</v>
      </c>
    </row>
    <row r="337" spans="1:146" ht="15.5" x14ac:dyDescent="0.35">
      <c r="A337" s="56" t="s">
        <v>215</v>
      </c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>
        <f t="shared" si="248"/>
        <v>0</v>
      </c>
      <c r="S337" s="57">
        <f t="shared" si="248"/>
        <v>0</v>
      </c>
      <c r="T337" s="57">
        <f t="shared" si="248"/>
        <v>0</v>
      </c>
      <c r="U337" s="57" t="e">
        <f t="shared" si="248"/>
        <v>#VALUE!</v>
      </c>
      <c r="V337" s="57" t="e">
        <f>V289*V313/1000</f>
        <v>#VALUE!</v>
      </c>
      <c r="W337" s="57" t="e">
        <f t="shared" si="248"/>
        <v>#VALUE!</v>
      </c>
      <c r="X337" s="58" t="e">
        <f t="shared" si="248"/>
        <v>#VALUE!</v>
      </c>
      <c r="Y337" s="58" t="e">
        <f t="shared" si="248"/>
        <v>#VALUE!</v>
      </c>
      <c r="Z337" s="57" t="e">
        <f t="shared" si="248"/>
        <v>#VALUE!</v>
      </c>
      <c r="AA337" s="57" t="e">
        <f t="shared" si="248"/>
        <v>#VALUE!</v>
      </c>
      <c r="AB337" s="57">
        <v>0</v>
      </c>
      <c r="AC337" s="57">
        <v>14.589984138449964</v>
      </c>
      <c r="AD337" s="57">
        <v>0</v>
      </c>
      <c r="AE337" s="57" t="e">
        <f>AE289*AE313/1000</f>
        <v>#VALUE!</v>
      </c>
      <c r="AF337" s="57">
        <v>0</v>
      </c>
      <c r="AG337" s="57">
        <v>0</v>
      </c>
      <c r="AH337" s="57">
        <v>0</v>
      </c>
      <c r="AI337" s="57">
        <v>0</v>
      </c>
      <c r="AJ337" s="58">
        <f>AJ289*AJ313/1000</f>
        <v>0</v>
      </c>
      <c r="AK337" s="58">
        <v>0</v>
      </c>
      <c r="AL337" s="58">
        <v>0</v>
      </c>
      <c r="AM337" s="58">
        <v>0</v>
      </c>
      <c r="AN337" s="58">
        <v>0</v>
      </c>
      <c r="AO337" s="58">
        <f>AO289*AO313/1000</f>
        <v>0</v>
      </c>
      <c r="AP337" s="58">
        <v>0</v>
      </c>
      <c r="AQ337" s="58">
        <v>0</v>
      </c>
      <c r="AR337" s="58">
        <v>0</v>
      </c>
      <c r="AS337" s="58">
        <f>AS289*AS313/1000</f>
        <v>0</v>
      </c>
      <c r="AT337" s="58">
        <v>0</v>
      </c>
      <c r="AU337" s="58">
        <v>0</v>
      </c>
      <c r="AV337" s="58">
        <v>0</v>
      </c>
      <c r="AW337" s="58">
        <v>0</v>
      </c>
      <c r="AX337" s="58">
        <f>AX289*AX313/1000</f>
        <v>0</v>
      </c>
      <c r="AY337" s="58"/>
      <c r="AZ337" s="58">
        <v>0</v>
      </c>
      <c r="BA337" s="58">
        <v>0</v>
      </c>
      <c r="BB337" s="58">
        <v>3.1583884201408445E-2</v>
      </c>
      <c r="BC337" s="58">
        <v>3.1583884201408445E-2</v>
      </c>
      <c r="BD337" s="58">
        <v>3.0816617944000008E-2</v>
      </c>
      <c r="BE337" s="58">
        <v>3.0816617944000008E-2</v>
      </c>
      <c r="BF337" s="58">
        <f>BF289*BF313/1000</f>
        <v>0.89563080479601498</v>
      </c>
      <c r="BG337" s="58">
        <v>0</v>
      </c>
      <c r="BH337" s="58">
        <v>0</v>
      </c>
      <c r="BI337" s="58">
        <v>1.106487531895251</v>
      </c>
      <c r="BJ337" s="58">
        <v>1.106487531895251</v>
      </c>
      <c r="BK337" s="58">
        <v>1.2201255947545144</v>
      </c>
      <c r="BL337" s="58">
        <v>1.2201255947545144</v>
      </c>
      <c r="BM337" s="58">
        <v>1.2616456646288579</v>
      </c>
      <c r="BN337" s="58">
        <v>1.2616456646288579</v>
      </c>
      <c r="BO337" s="58">
        <f>BO289*BO313/1000</f>
        <v>1.2616215344588029</v>
      </c>
      <c r="BP337" s="58">
        <v>1.5383609974025381</v>
      </c>
      <c r="BQ337" s="58">
        <v>1.5383609974025381</v>
      </c>
      <c r="BR337" s="58">
        <v>1.2060771496720171</v>
      </c>
      <c r="BS337" s="58">
        <v>1.2060771496720171</v>
      </c>
      <c r="BT337" s="58">
        <v>1.2060771496720171</v>
      </c>
      <c r="BU337" s="58">
        <v>1.2060771496720171</v>
      </c>
      <c r="BV337" s="58">
        <v>1.1789404138043962</v>
      </c>
      <c r="BW337" s="58">
        <v>0.29901594925793767</v>
      </c>
      <c r="BX337" s="58">
        <v>0.29901594925793767</v>
      </c>
      <c r="BY337" s="58">
        <v>0.28879957099162479</v>
      </c>
      <c r="BZ337" s="57">
        <v>0.30353294720172519</v>
      </c>
      <c r="CA337" s="58">
        <f>CA289*CA313/1000</f>
        <v>0.31057294011406955</v>
      </c>
      <c r="CB337" s="58">
        <v>2.3659337852223934</v>
      </c>
      <c r="CC337" s="58">
        <v>2.3659337852223934</v>
      </c>
      <c r="CD337" s="58">
        <v>2.2476370959612737</v>
      </c>
      <c r="CE337" s="58">
        <v>2.3659337852223934</v>
      </c>
      <c r="CF337" s="58">
        <v>2.3659337852223934</v>
      </c>
      <c r="CG337" s="58">
        <v>2.2476370959612737</v>
      </c>
      <c r="CH337" s="58">
        <v>2.7914672782437004</v>
      </c>
      <c r="CI337" s="58">
        <v>2.7914672782437004</v>
      </c>
      <c r="CJ337" s="57">
        <v>2.8170105443839226</v>
      </c>
      <c r="CK337" s="57">
        <v>2.8170105443839226</v>
      </c>
      <c r="CL337" s="58">
        <f>CL289*CL313/1000</f>
        <v>2.6297825604115945</v>
      </c>
      <c r="CM337" s="58">
        <v>2.1999657948981017</v>
      </c>
      <c r="CN337" s="58">
        <v>2.2592084349295045</v>
      </c>
      <c r="CO337" s="58">
        <v>2.2592084349295045</v>
      </c>
      <c r="CP337" s="58">
        <v>2.4750301341278744</v>
      </c>
      <c r="CQ337" s="58">
        <v>2.5189853841278751</v>
      </c>
      <c r="CR337" s="58">
        <v>2.5629406341278749</v>
      </c>
      <c r="CS337" s="58">
        <v>2.5431679794952116</v>
      </c>
      <c r="CT337" s="58">
        <v>2.5871232294952118</v>
      </c>
      <c r="CU337" s="58">
        <v>2.6310784794952116</v>
      </c>
      <c r="CV337" s="58">
        <v>2.1821064892345556</v>
      </c>
      <c r="CW337" s="58">
        <v>2.199858738577499</v>
      </c>
      <c r="CX337" s="58">
        <v>2.2508366158105657</v>
      </c>
      <c r="CY337" s="58">
        <v>2.2685888651535082</v>
      </c>
      <c r="CZ337" s="58">
        <v>2.2863411144964512</v>
      </c>
      <c r="DA337" s="58">
        <f t="shared" si="249"/>
        <v>2.2538647131891483</v>
      </c>
      <c r="DB337" s="57">
        <v>2.2682990115316635</v>
      </c>
      <c r="DC337" s="57">
        <v>2.2203905708632412</v>
      </c>
      <c r="DD337" s="57">
        <v>2.1490071280279111</v>
      </c>
      <c r="DE337" s="57">
        <v>2.3685331513788652</v>
      </c>
      <c r="DF337" s="57">
        <v>2.3410571748812399</v>
      </c>
      <c r="DG337" s="57">
        <v>2.3128225643836156</v>
      </c>
      <c r="DH337" s="57">
        <v>2.0619103954633426</v>
      </c>
      <c r="DI337" s="57">
        <v>2.0382561496706817</v>
      </c>
      <c r="DJ337" s="57">
        <v>2.0139308890858336</v>
      </c>
      <c r="DK337" s="57">
        <v>2.0624527798785524</v>
      </c>
      <c r="DL337" s="57">
        <v>2.038787899097358</v>
      </c>
      <c r="DM337" s="57">
        <v>2.014452003523977</v>
      </c>
      <c r="DN337" s="59">
        <f>DN289*DN313/1000</f>
        <v>3.1246716819507228</v>
      </c>
      <c r="DO337" s="57">
        <v>2.014452003523977</v>
      </c>
      <c r="DP337" s="57">
        <v>7.2061801678523922</v>
      </c>
      <c r="DQ337" s="57">
        <v>7.2297837795185611</v>
      </c>
      <c r="DR337" s="57">
        <v>7.2533873911847282</v>
      </c>
      <c r="DS337" s="57">
        <v>7.053310771688504</v>
      </c>
      <c r="DT337" s="57">
        <v>6.9698961001890121</v>
      </c>
      <c r="DU337" s="57">
        <v>6.9489293530175473</v>
      </c>
      <c r="DV337" s="60">
        <f t="shared" si="250"/>
        <v>6.6234162039420195</v>
      </c>
      <c r="DW337" s="61">
        <f t="shared" si="250"/>
        <v>6.5453117062769861</v>
      </c>
      <c r="DX337" s="62">
        <f t="shared" si="250"/>
        <v>6.4665415147995491</v>
      </c>
      <c r="DZ337" s="57">
        <f>DZ289*DZ313/1000</f>
        <v>115.58641535567264</v>
      </c>
      <c r="EC337" s="57">
        <f>EC289*EC313/1000</f>
        <v>164.42953617039757</v>
      </c>
      <c r="EF337" s="57">
        <f>EF289*EF313/1000</f>
        <v>239.82320315255774</v>
      </c>
      <c r="EI337" s="57">
        <f>EI289*EI313/1000</f>
        <v>290.10152729828224</v>
      </c>
      <c r="EL337" s="57">
        <f>EL289*EL313/1000</f>
        <v>443.19167349559046</v>
      </c>
      <c r="EO337" s="57">
        <f>EO289*EO313/1000</f>
        <v>521.347464516944</v>
      </c>
    </row>
    <row r="338" spans="1:146" ht="15.5" x14ac:dyDescent="0.35">
      <c r="A338" s="56" t="s">
        <v>216</v>
      </c>
      <c r="B338" s="57">
        <f t="shared" ref="B338:AA338" si="251">B290*B314</f>
        <v>32.4</v>
      </c>
      <c r="C338" s="57">
        <f t="shared" si="251"/>
        <v>45</v>
      </c>
      <c r="D338" s="57">
        <f t="shared" si="251"/>
        <v>60.2</v>
      </c>
      <c r="E338" s="57">
        <f t="shared" si="251"/>
        <v>55</v>
      </c>
      <c r="F338" s="57">
        <f t="shared" si="251"/>
        <v>47.74</v>
      </c>
      <c r="G338" s="57">
        <f t="shared" si="251"/>
        <v>41.673999999999999</v>
      </c>
      <c r="H338" s="57">
        <f t="shared" si="251"/>
        <v>38.76</v>
      </c>
      <c r="I338" s="57">
        <f t="shared" si="251"/>
        <v>66.97999999999999</v>
      </c>
      <c r="J338" s="57">
        <f t="shared" si="251"/>
        <v>74.848579999999998</v>
      </c>
      <c r="K338" s="57">
        <f t="shared" si="251"/>
        <v>84.135310000000004</v>
      </c>
      <c r="L338" s="57">
        <f t="shared" si="251"/>
        <v>83.747453780000001</v>
      </c>
      <c r="M338" s="57">
        <f t="shared" si="251"/>
        <v>86.024859104000015</v>
      </c>
      <c r="N338" s="57">
        <f t="shared" si="251"/>
        <v>83.767904387000002</v>
      </c>
      <c r="O338" s="57">
        <f t="shared" si="251"/>
        <v>94.49099994960001</v>
      </c>
      <c r="P338" s="57">
        <f t="shared" si="251"/>
        <v>81.921648448000013</v>
      </c>
      <c r="Q338" s="57">
        <f t="shared" si="251"/>
        <v>83.488131999999979</v>
      </c>
      <c r="R338" s="57">
        <f t="shared" si="251"/>
        <v>71.969576000000004</v>
      </c>
      <c r="S338" s="57">
        <f t="shared" si="251"/>
        <v>106.48799999999997</v>
      </c>
      <c r="T338" s="57">
        <f t="shared" si="251"/>
        <v>153.86100000000002</v>
      </c>
      <c r="U338" s="57">
        <f t="shared" si="251"/>
        <v>142.22800000000001</v>
      </c>
      <c r="V338" s="57">
        <f t="shared" si="251"/>
        <v>155.77199999999999</v>
      </c>
      <c r="W338" s="57">
        <f t="shared" si="251"/>
        <v>435.60699999999997</v>
      </c>
      <c r="X338" s="58">
        <f t="shared" si="251"/>
        <v>150.66300000000001</v>
      </c>
      <c r="Y338" s="58">
        <f t="shared" si="251"/>
        <v>395.84199999999998</v>
      </c>
      <c r="Z338" s="57">
        <f t="shared" si="251"/>
        <v>536.72123426764415</v>
      </c>
      <c r="AA338" s="57">
        <f t="shared" si="251"/>
        <v>314.14751802000001</v>
      </c>
      <c r="AB338" s="57">
        <v>672.07914344715437</v>
      </c>
      <c r="AC338" s="57">
        <v>618.88447220474063</v>
      </c>
      <c r="AD338" s="57">
        <v>574.48933375215972</v>
      </c>
      <c r="AE338" s="57">
        <f>AE290*AE314</f>
        <v>442.43349644</v>
      </c>
      <c r="AF338" s="57">
        <v>586.48960302247428</v>
      </c>
      <c r="AG338" s="57">
        <v>592.55938128704793</v>
      </c>
      <c r="AH338" s="57">
        <v>400.12002612179953</v>
      </c>
      <c r="AI338" s="57">
        <v>400.12002612179953</v>
      </c>
      <c r="AJ338" s="58">
        <f>AJ290*AJ314</f>
        <v>376.89952398751029</v>
      </c>
      <c r="AK338" s="58">
        <v>822.94789435992345</v>
      </c>
      <c r="AL338" s="58">
        <v>792.1694500572894</v>
      </c>
      <c r="AM338" s="58">
        <v>806.02848050027171</v>
      </c>
      <c r="AN338" s="58">
        <v>806.02848050027171</v>
      </c>
      <c r="AO338" s="58">
        <f>AO290*AO314</f>
        <v>309.16081666057033</v>
      </c>
      <c r="AP338" s="58">
        <v>549.05560040425848</v>
      </c>
      <c r="AQ338" s="58">
        <v>527.5092997818374</v>
      </c>
      <c r="AR338" s="58">
        <v>525.01502565389796</v>
      </c>
      <c r="AS338" s="58">
        <f>AS290*AS314</f>
        <v>314.32393434048981</v>
      </c>
      <c r="AT338" s="58">
        <v>684.03978496097591</v>
      </c>
      <c r="AU338" s="58">
        <v>438.49434287529664</v>
      </c>
      <c r="AV338" s="58">
        <v>413.00004549348631</v>
      </c>
      <c r="AW338" s="58">
        <v>413.00004549348631</v>
      </c>
      <c r="AX338" s="58">
        <f>AX290*AX314</f>
        <v>605.77938203842302</v>
      </c>
      <c r="AY338" s="58"/>
      <c r="AZ338" s="58">
        <v>647.19475877283151</v>
      </c>
      <c r="BA338" s="58">
        <v>647.19475877283151</v>
      </c>
      <c r="BB338" s="58">
        <v>619.31998562441026</v>
      </c>
      <c r="BC338" s="58">
        <v>619.31998562441026</v>
      </c>
      <c r="BD338" s="58">
        <v>658.67465143549998</v>
      </c>
      <c r="BE338" s="58">
        <v>658.67465143549998</v>
      </c>
      <c r="BF338" s="58">
        <f>BF290*BF314</f>
        <v>650.12767179761204</v>
      </c>
      <c r="BG338" s="58">
        <v>672.10835777215755</v>
      </c>
      <c r="BH338" s="58">
        <v>672.10835777215755</v>
      </c>
      <c r="BI338" s="58">
        <v>673.03771129132883</v>
      </c>
      <c r="BJ338" s="58">
        <v>673.03771129132883</v>
      </c>
      <c r="BK338" s="58">
        <v>743.02981852439393</v>
      </c>
      <c r="BL338" s="58">
        <v>743.02981852439393</v>
      </c>
      <c r="BM338" s="58">
        <v>743.02981852439393</v>
      </c>
      <c r="BN338" s="58">
        <v>743.02981852439393</v>
      </c>
      <c r="BO338" s="58">
        <f>BO290*BO314</f>
        <v>609.58052574586645</v>
      </c>
      <c r="BP338" s="58">
        <v>942.7651812485459</v>
      </c>
      <c r="BQ338" s="58">
        <v>672.10835777215755</v>
      </c>
      <c r="BR338" s="58">
        <v>491.6181378242357</v>
      </c>
      <c r="BS338" s="58">
        <v>491.6181378242357</v>
      </c>
      <c r="BT338" s="58">
        <v>518.78485220938808</v>
      </c>
      <c r="BU338" s="58">
        <v>496.47710356438432</v>
      </c>
      <c r="BV338" s="58">
        <v>464.43819487861566</v>
      </c>
      <c r="BW338" s="58">
        <v>517.11499181718534</v>
      </c>
      <c r="BX338" s="58">
        <v>517.11499181718534</v>
      </c>
      <c r="BY338" s="58">
        <v>477.97067972410395</v>
      </c>
      <c r="BZ338" s="57">
        <v>579.42956686425021</v>
      </c>
      <c r="CA338" s="58">
        <f>CA290*CA314</f>
        <v>564.78061106068333</v>
      </c>
      <c r="CB338" s="58">
        <v>783.53362120107977</v>
      </c>
      <c r="CC338" s="58">
        <v>783.53362120107977</v>
      </c>
      <c r="CD338" s="58">
        <v>744.3569401410258</v>
      </c>
      <c r="CE338" s="58">
        <v>731.26166927740496</v>
      </c>
      <c r="CF338" s="58">
        <v>731.26166927740496</v>
      </c>
      <c r="CG338" s="58">
        <v>702.8636890034004</v>
      </c>
      <c r="CH338" s="58">
        <v>728.16886586095268</v>
      </c>
      <c r="CI338" s="58">
        <v>728.16886586095268</v>
      </c>
      <c r="CJ338" s="57">
        <v>734.83196067158303</v>
      </c>
      <c r="CK338" s="57">
        <v>734.83196067158303</v>
      </c>
      <c r="CL338" s="58">
        <f>CL290*CL314</f>
        <v>681.90504756366579</v>
      </c>
      <c r="CM338" s="58">
        <v>765.86427361017161</v>
      </c>
      <c r="CN338" s="58">
        <v>781.69552743483405</v>
      </c>
      <c r="CO338" s="58">
        <v>781.69552743483405</v>
      </c>
      <c r="CP338" s="58">
        <v>768.05526475257318</v>
      </c>
      <c r="CQ338" s="58">
        <v>781.69552743483405</v>
      </c>
      <c r="CR338" s="58">
        <v>795.33579011709492</v>
      </c>
      <c r="CS338" s="58">
        <v>818.34649620285882</v>
      </c>
      <c r="CT338" s="58">
        <v>832.49051858645316</v>
      </c>
      <c r="CU338" s="58">
        <v>846.63454097004762</v>
      </c>
      <c r="CV338" s="58">
        <v>849.91067280000004</v>
      </c>
      <c r="CW338" s="58">
        <v>856.82501280000008</v>
      </c>
      <c r="CX338" s="58">
        <v>876.68043330803835</v>
      </c>
      <c r="CY338" s="58">
        <v>883.59477330803838</v>
      </c>
      <c r="CZ338" s="58">
        <v>890.50911330803842</v>
      </c>
      <c r="DA338" s="58">
        <f t="shared" ref="DA338" si="252">DA290*DA314</f>
        <v>760.92555217286429</v>
      </c>
      <c r="DB338" s="57">
        <v>1100.1888241715567</v>
      </c>
      <c r="DC338" s="57">
        <v>1061.6180261300567</v>
      </c>
      <c r="DD338" s="57">
        <v>1048.8940177103123</v>
      </c>
      <c r="DE338" s="57">
        <v>1070.6876271432498</v>
      </c>
      <c r="DF338" s="57">
        <v>1033.4109046137964</v>
      </c>
      <c r="DG338" s="57">
        <v>1020.9473241900297</v>
      </c>
      <c r="DH338" s="57">
        <v>997.5561119605461</v>
      </c>
      <c r="DI338" s="57">
        <v>866.2143157705018</v>
      </c>
      <c r="DJ338" s="57">
        <v>855.87661167141334</v>
      </c>
      <c r="DK338" s="57">
        <v>942.22711856155695</v>
      </c>
      <c r="DL338" s="57">
        <v>866.44029765499852</v>
      </c>
      <c r="DM338" s="57">
        <v>856.09807391822017</v>
      </c>
      <c r="DN338" s="59">
        <f t="shared" ref="DN338" si="253">DN290*DN314</f>
        <v>732.64763485627373</v>
      </c>
      <c r="DO338" s="57">
        <v>856.09807391822017</v>
      </c>
      <c r="DP338" s="57">
        <v>993.28836383835267</v>
      </c>
      <c r="DQ338" s="57">
        <v>955.14212784876133</v>
      </c>
      <c r="DR338" s="57">
        <v>943.88654447119109</v>
      </c>
      <c r="DS338" s="57">
        <v>775.24670328571085</v>
      </c>
      <c r="DT338" s="57">
        <v>762.55302120108934</v>
      </c>
      <c r="DU338" s="57">
        <v>773.78151492369079</v>
      </c>
      <c r="DV338" s="60">
        <f>DV290*DV314</f>
        <v>761.60822338571313</v>
      </c>
      <c r="DW338" s="61">
        <f>DW290*DW314</f>
        <v>749.16373371717361</v>
      </c>
      <c r="DX338" s="62">
        <f>DX290*DX314</f>
        <v>740.37794754545212</v>
      </c>
      <c r="DZ338" s="57">
        <f>DZ290*DZ314</f>
        <v>813.99457138014486</v>
      </c>
      <c r="EC338" s="57">
        <f>EC290*EC314</f>
        <v>895.71061148739295</v>
      </c>
      <c r="EF338" s="57">
        <f>EF290*EF314</f>
        <v>906.21466743972633</v>
      </c>
      <c r="EI338" s="57">
        <f>EI290*EI314</f>
        <v>897.2422449898279</v>
      </c>
      <c r="EL338" s="57">
        <f>EL290*EL314</f>
        <v>888.35865840577026</v>
      </c>
      <c r="EO338" s="57">
        <f>EO290*EO314</f>
        <v>888.35865840577026</v>
      </c>
    </row>
    <row r="339" spans="1:146" ht="15.5" hidden="1" x14ac:dyDescent="0.35">
      <c r="A339" s="56" t="s">
        <v>217</v>
      </c>
      <c r="B339" s="57">
        <f t="shared" ref="B339:AA341" si="254">B291*B315/1000</f>
        <v>24</v>
      </c>
      <c r="C339" s="57">
        <f t="shared" si="254"/>
        <v>22.1</v>
      </c>
      <c r="D339" s="57">
        <f t="shared" si="254"/>
        <v>21.2</v>
      </c>
      <c r="E339" s="57">
        <f t="shared" si="254"/>
        <v>14.5</v>
      </c>
      <c r="F339" s="57">
        <f t="shared" si="254"/>
        <v>13.263999999999998</v>
      </c>
      <c r="G339" s="57">
        <f t="shared" si="254"/>
        <v>11.3088</v>
      </c>
      <c r="H339" s="57">
        <f t="shared" si="254"/>
        <v>10.1935</v>
      </c>
      <c r="I339" s="57">
        <f t="shared" si="254"/>
        <v>16.035599999999999</v>
      </c>
      <c r="J339" s="57">
        <f t="shared" si="254"/>
        <v>15.460224</v>
      </c>
      <c r="K339" s="57">
        <f t="shared" si="254"/>
        <v>14.109</v>
      </c>
      <c r="L339" s="57">
        <f t="shared" si="254"/>
        <v>11.7964</v>
      </c>
      <c r="M339" s="57">
        <f t="shared" si="254"/>
        <v>16.413100000000004</v>
      </c>
      <c r="N339" s="57">
        <f t="shared" si="254"/>
        <v>7.8044000000000002</v>
      </c>
      <c r="O339" s="57" t="e">
        <f t="shared" si="254"/>
        <v>#VALUE!</v>
      </c>
      <c r="P339" s="57" t="e">
        <f t="shared" si="254"/>
        <v>#VALUE!</v>
      </c>
      <c r="Q339" s="57" t="e">
        <f t="shared" si="254"/>
        <v>#VALUE!</v>
      </c>
      <c r="R339" s="57" t="e">
        <f t="shared" si="254"/>
        <v>#VALUE!</v>
      </c>
      <c r="S339" s="57" t="e">
        <f t="shared" si="254"/>
        <v>#VALUE!</v>
      </c>
      <c r="T339" s="57" t="e">
        <f t="shared" si="254"/>
        <v>#VALUE!</v>
      </c>
      <c r="U339" s="57" t="e">
        <f t="shared" si="254"/>
        <v>#VALUE!</v>
      </c>
      <c r="V339" s="57" t="e">
        <f t="shared" si="254"/>
        <v>#VALUE!</v>
      </c>
      <c r="W339" s="57" t="e">
        <f t="shared" si="254"/>
        <v>#VALUE!</v>
      </c>
      <c r="X339" s="58" t="e">
        <f t="shared" si="254"/>
        <v>#VALUE!</v>
      </c>
      <c r="Y339" s="58" t="e">
        <f t="shared" si="254"/>
        <v>#VALUE!</v>
      </c>
      <c r="Z339" s="57" t="e">
        <f t="shared" si="254"/>
        <v>#VALUE!</v>
      </c>
      <c r="AA339" s="57" t="e">
        <f t="shared" si="254"/>
        <v>#VALUE!</v>
      </c>
      <c r="AB339" s="57">
        <v>0</v>
      </c>
      <c r="AC339" s="57">
        <v>0</v>
      </c>
      <c r="AD339" s="57">
        <v>0</v>
      </c>
      <c r="AE339" s="57" t="e">
        <f>AE291*AE315/1000</f>
        <v>#VALUE!</v>
      </c>
      <c r="AF339" s="57">
        <v>0</v>
      </c>
      <c r="AG339" s="57">
        <v>0</v>
      </c>
      <c r="AH339" s="57">
        <v>0</v>
      </c>
      <c r="AI339" s="57">
        <v>0</v>
      </c>
      <c r="AJ339" s="58" t="e">
        <f>AJ291*AJ315/1000</f>
        <v>#VALUE!</v>
      </c>
      <c r="AK339" s="58">
        <v>0</v>
      </c>
      <c r="AL339" s="58">
        <v>0</v>
      </c>
      <c r="AM339" s="58">
        <v>0</v>
      </c>
      <c r="AN339" s="58">
        <v>0</v>
      </c>
      <c r="AO339" s="58" t="e">
        <f>AO291*AO315/1000</f>
        <v>#VALUE!</v>
      </c>
      <c r="AP339" s="58">
        <v>0</v>
      </c>
      <c r="AQ339" s="58">
        <v>0</v>
      </c>
      <c r="AR339" s="58">
        <v>0</v>
      </c>
      <c r="AS339" s="58" t="e">
        <f>AS291*AS315/1000</f>
        <v>#VALUE!</v>
      </c>
      <c r="AT339" s="58">
        <v>0</v>
      </c>
      <c r="AU339" s="58">
        <v>0</v>
      </c>
      <c r="AV339" s="58">
        <v>0</v>
      </c>
      <c r="AW339" s="58">
        <v>0</v>
      </c>
      <c r="AX339" s="58" t="e">
        <f>AX291*AX315/1000</f>
        <v>#VALUE!</v>
      </c>
      <c r="AY339" s="58"/>
      <c r="AZ339" s="58">
        <v>0</v>
      </c>
      <c r="BA339" s="58">
        <v>0</v>
      </c>
      <c r="BB339" s="58">
        <v>0</v>
      </c>
      <c r="BC339" s="58">
        <v>0</v>
      </c>
      <c r="BD339" s="58">
        <v>0</v>
      </c>
      <c r="BE339" s="58">
        <v>0</v>
      </c>
      <c r="BF339" s="58" t="e">
        <f>BF291*BF315/1000</f>
        <v>#VALUE!</v>
      </c>
      <c r="BG339" s="58">
        <v>0</v>
      </c>
      <c r="BH339" s="58">
        <v>0</v>
      </c>
      <c r="BI339" s="58">
        <v>0</v>
      </c>
      <c r="BJ339" s="58">
        <v>0</v>
      </c>
      <c r="BK339" s="58">
        <v>0</v>
      </c>
      <c r="BL339" s="58">
        <v>0</v>
      </c>
      <c r="BM339" s="58">
        <v>0</v>
      </c>
      <c r="BN339" s="58">
        <v>0</v>
      </c>
      <c r="BO339" s="58" t="e">
        <f>BO291*BO315/1000</f>
        <v>#VALUE!</v>
      </c>
      <c r="BP339" s="58">
        <v>0</v>
      </c>
      <c r="BQ339" s="58">
        <v>0</v>
      </c>
      <c r="BR339" s="58">
        <v>0</v>
      </c>
      <c r="BS339" s="58">
        <v>0</v>
      </c>
      <c r="BT339" s="58">
        <v>0</v>
      </c>
      <c r="BU339" s="58">
        <v>0</v>
      </c>
      <c r="BV339" s="58">
        <v>0</v>
      </c>
      <c r="BW339" s="58">
        <v>0</v>
      </c>
      <c r="BX339" s="58">
        <v>0</v>
      </c>
      <c r="BY339" s="58">
        <v>0</v>
      </c>
      <c r="BZ339" s="57">
        <v>0</v>
      </c>
      <c r="CA339" s="58" t="e">
        <f>CA291*CA315/1000</f>
        <v>#VALUE!</v>
      </c>
      <c r="CB339" s="58">
        <v>0</v>
      </c>
      <c r="CC339" s="58">
        <v>0</v>
      </c>
      <c r="CD339" s="58">
        <v>0</v>
      </c>
      <c r="CE339" s="58">
        <v>0</v>
      </c>
      <c r="CF339" s="58">
        <v>0</v>
      </c>
      <c r="CG339" s="58">
        <v>0</v>
      </c>
      <c r="CH339" s="58">
        <v>0</v>
      </c>
      <c r="CI339" s="58">
        <v>0</v>
      </c>
      <c r="CJ339" s="57">
        <v>0</v>
      </c>
      <c r="CK339" s="57">
        <v>0</v>
      </c>
      <c r="CL339" s="58" t="e">
        <f>CL291*CL315/1000</f>
        <v>#VALUE!</v>
      </c>
      <c r="CM339" s="58">
        <v>0</v>
      </c>
      <c r="CN339" s="58">
        <v>0</v>
      </c>
      <c r="CO339" s="58">
        <v>0</v>
      </c>
      <c r="CP339" s="58">
        <v>0</v>
      </c>
      <c r="CQ339" s="58">
        <v>0</v>
      </c>
      <c r="CR339" s="58">
        <v>0</v>
      </c>
      <c r="CS339" s="58">
        <v>0</v>
      </c>
      <c r="CT339" s="58">
        <v>0</v>
      </c>
      <c r="CU339" s="58">
        <v>0</v>
      </c>
      <c r="CV339" s="58">
        <v>0</v>
      </c>
      <c r="CW339" s="58">
        <v>0</v>
      </c>
      <c r="CX339" s="58">
        <v>0</v>
      </c>
      <c r="CY339" s="58">
        <v>0</v>
      </c>
      <c r="CZ339" s="58">
        <v>0</v>
      </c>
      <c r="DA339" s="58" t="e">
        <f t="shared" ref="DA339:DA341" si="255">DA291*DA315/1000</f>
        <v>#VALUE!</v>
      </c>
      <c r="DB339" s="57">
        <v>0</v>
      </c>
      <c r="DC339" s="57">
        <v>0</v>
      </c>
      <c r="DD339" s="57">
        <v>0</v>
      </c>
      <c r="DE339" s="57">
        <v>0</v>
      </c>
      <c r="DF339" s="57">
        <v>0</v>
      </c>
      <c r="DG339" s="57">
        <v>0</v>
      </c>
      <c r="DH339" s="57">
        <v>0</v>
      </c>
      <c r="DI339" s="57">
        <v>0</v>
      </c>
      <c r="DJ339" s="57">
        <v>0</v>
      </c>
      <c r="DK339" s="57">
        <v>0</v>
      </c>
      <c r="DL339" s="57">
        <v>0</v>
      </c>
      <c r="DM339" s="57">
        <v>0</v>
      </c>
      <c r="DN339" s="59" t="e">
        <f>DN291*DN315/1000</f>
        <v>#VALUE!</v>
      </c>
      <c r="DO339" s="57">
        <v>0</v>
      </c>
      <c r="DP339" s="57">
        <v>0</v>
      </c>
      <c r="DQ339" s="57">
        <v>0</v>
      </c>
      <c r="DR339" s="57">
        <v>0</v>
      </c>
      <c r="DS339" s="57">
        <v>0</v>
      </c>
      <c r="DT339" s="57">
        <v>0</v>
      </c>
      <c r="DU339" s="57">
        <v>0</v>
      </c>
      <c r="DV339" s="60" t="e">
        <f t="shared" ref="DV339:DX341" si="256">DV291*DV315/1000</f>
        <v>#VALUE!</v>
      </c>
      <c r="DW339" s="61" t="e">
        <f t="shared" si="256"/>
        <v>#VALUE!</v>
      </c>
      <c r="DX339" s="62" t="e">
        <f t="shared" si="256"/>
        <v>#VALUE!</v>
      </c>
      <c r="DZ339" s="57" t="e">
        <f>DZ291*DZ315/1000</f>
        <v>#VALUE!</v>
      </c>
      <c r="EC339" s="57" t="e">
        <f>EC291*EC315/1000</f>
        <v>#VALUE!</v>
      </c>
      <c r="EF339" s="57" t="e">
        <f>EF291*EF315/1000</f>
        <v>#VALUE!</v>
      </c>
      <c r="EI339" s="57" t="e">
        <f>EI291*EI315/1000</f>
        <v>#VALUE!</v>
      </c>
      <c r="EL339" s="57" t="e">
        <f>EL291*EL315/1000</f>
        <v>#VALUE!</v>
      </c>
      <c r="EO339" s="57" t="e">
        <f>EO291*EO315/1000</f>
        <v>#VALUE!</v>
      </c>
    </row>
    <row r="340" spans="1:146" ht="15.5" x14ac:dyDescent="0.35">
      <c r="A340" s="56" t="s">
        <v>218</v>
      </c>
      <c r="B340" s="57">
        <f t="shared" si="254"/>
        <v>12.5</v>
      </c>
      <c r="C340" s="57">
        <f t="shared" si="254"/>
        <v>11.715999999999999</v>
      </c>
      <c r="D340" s="57">
        <f t="shared" si="254"/>
        <v>13.286</v>
      </c>
      <c r="E340" s="57">
        <f t="shared" si="254"/>
        <v>14.473900000000002</v>
      </c>
      <c r="F340" s="57">
        <f t="shared" si="254"/>
        <v>16.030800000000003</v>
      </c>
      <c r="G340" s="57">
        <f t="shared" si="254"/>
        <v>13.319999999999999</v>
      </c>
      <c r="H340" s="57">
        <f t="shared" si="254"/>
        <v>12.5</v>
      </c>
      <c r="I340" s="57">
        <f t="shared" si="254"/>
        <v>17.670000000000002</v>
      </c>
      <c r="J340" s="57">
        <f t="shared" si="254"/>
        <v>24.799997999999999</v>
      </c>
      <c r="K340" s="57">
        <f t="shared" si="254"/>
        <v>46.9728602</v>
      </c>
      <c r="L340" s="57">
        <f t="shared" si="254"/>
        <v>41.8289568</v>
      </c>
      <c r="M340" s="57">
        <f t="shared" si="254"/>
        <v>51.689399999999999</v>
      </c>
      <c r="N340" s="57">
        <f t="shared" si="254"/>
        <v>66.913560000000004</v>
      </c>
      <c r="O340" s="57">
        <f t="shared" si="254"/>
        <v>48.792999999999999</v>
      </c>
      <c r="P340" s="57">
        <f t="shared" si="254"/>
        <v>49.483200000000004</v>
      </c>
      <c r="Q340" s="57">
        <f t="shared" si="254"/>
        <v>59.406840000000003</v>
      </c>
      <c r="R340" s="57">
        <f t="shared" si="254"/>
        <v>134.62478441600001</v>
      </c>
      <c r="S340" s="57">
        <f t="shared" si="254"/>
        <v>151.39718823600001</v>
      </c>
      <c r="T340" s="57">
        <f t="shared" si="254"/>
        <v>117.8940726540357</v>
      </c>
      <c r="U340" s="57">
        <f t="shared" si="254"/>
        <v>118.95836814717173</v>
      </c>
      <c r="V340" s="57">
        <f t="shared" si="254"/>
        <v>135.57735003829248</v>
      </c>
      <c r="W340" s="57">
        <f t="shared" si="254"/>
        <v>121.8583984175571</v>
      </c>
      <c r="X340" s="58">
        <f t="shared" si="254"/>
        <v>126.392</v>
      </c>
      <c r="Y340" s="58">
        <f t="shared" si="254"/>
        <v>49.929000000000002</v>
      </c>
      <c r="Z340" s="57">
        <f t="shared" si="254"/>
        <v>215.86799999999999</v>
      </c>
      <c r="AA340" s="57">
        <f t="shared" si="254"/>
        <v>389.99599999999998</v>
      </c>
      <c r="AB340" s="57">
        <v>227.69488950956747</v>
      </c>
      <c r="AC340" s="57">
        <v>227.69488950956747</v>
      </c>
      <c r="AD340" s="57">
        <v>227.69488950956747</v>
      </c>
      <c r="AE340" s="57">
        <f>AE292*AE316/1000</f>
        <v>134.895743775</v>
      </c>
      <c r="AF340" s="57">
        <v>223.11822223042512</v>
      </c>
      <c r="AG340" s="57">
        <v>177.596604372</v>
      </c>
      <c r="AH340" s="57">
        <v>177.596604372</v>
      </c>
      <c r="AI340" s="57">
        <v>177.596604372</v>
      </c>
      <c r="AJ340" s="58">
        <f>AJ292*AJ316/1000</f>
        <v>178.11302701899663</v>
      </c>
      <c r="AK340" s="58">
        <v>205.74266107749202</v>
      </c>
      <c r="AL340" s="58">
        <v>225.56411401703738</v>
      </c>
      <c r="AM340" s="58">
        <v>225.56411401703738</v>
      </c>
      <c r="AN340" s="58">
        <v>225.56411401703738</v>
      </c>
      <c r="AO340" s="58">
        <f>AO292*AO316/1000</f>
        <v>111.3955373457799</v>
      </c>
      <c r="AP340" s="58">
        <v>220.97829919660063</v>
      </c>
      <c r="AQ340" s="58">
        <v>83.988201510562007</v>
      </c>
      <c r="AR340" s="58">
        <v>97.329864745678265</v>
      </c>
      <c r="AS340" s="58">
        <f>AS292*AS316/1000</f>
        <v>95.592292353319252</v>
      </c>
      <c r="AT340" s="58">
        <v>98.770420940827051</v>
      </c>
      <c r="AU340" s="58">
        <v>98.500061123918798</v>
      </c>
      <c r="AV340" s="58">
        <v>94.076243008743916</v>
      </c>
      <c r="AW340" s="58">
        <v>94.076243008743916</v>
      </c>
      <c r="AX340" s="58">
        <f>AX292*AX316/1000</f>
        <v>105.80959661752522</v>
      </c>
      <c r="AY340" s="58"/>
      <c r="AZ340" s="58">
        <v>90.760216672776451</v>
      </c>
      <c r="BA340" s="58">
        <v>90.760216672776451</v>
      </c>
      <c r="BB340" s="58">
        <v>90.760216672776451</v>
      </c>
      <c r="BC340" s="58">
        <v>90.760216672776451</v>
      </c>
      <c r="BD340" s="58">
        <v>96.594052401313647</v>
      </c>
      <c r="BE340" s="58">
        <v>96.594052401313647</v>
      </c>
      <c r="BF340" s="58">
        <f>BF292*BF316/1000</f>
        <v>104.4577134051559</v>
      </c>
      <c r="BG340" s="58">
        <v>93.777694673513381</v>
      </c>
      <c r="BH340" s="58">
        <v>93.777694673513381</v>
      </c>
      <c r="BI340" s="58">
        <v>120.7528611270175</v>
      </c>
      <c r="BJ340" s="58">
        <v>120.7528611270175</v>
      </c>
      <c r="BK340" s="58">
        <v>114.42242221902649</v>
      </c>
      <c r="BL340" s="58">
        <v>114.42242221902649</v>
      </c>
      <c r="BM340" s="58">
        <v>115.21154355429164</v>
      </c>
      <c r="BN340" s="58">
        <v>115.21154355429164</v>
      </c>
      <c r="BO340" s="58">
        <f>BO292*BO316/1000</f>
        <v>141.01005157872552</v>
      </c>
      <c r="BP340" s="58">
        <v>151.83852744742424</v>
      </c>
      <c r="BQ340" s="58">
        <v>151.83852744742424</v>
      </c>
      <c r="BR340" s="58">
        <v>133.55374603830398</v>
      </c>
      <c r="BS340" s="58">
        <v>161.95019043550715</v>
      </c>
      <c r="BT340" s="58">
        <v>140.66598705287342</v>
      </c>
      <c r="BU340" s="58">
        <v>132.73853570809467</v>
      </c>
      <c r="BV340" s="58">
        <v>131.82936630277592</v>
      </c>
      <c r="BW340" s="58">
        <v>190.52374255820263</v>
      </c>
      <c r="BX340" s="58">
        <v>142.261722507185</v>
      </c>
      <c r="BY340" s="58">
        <v>151.86151404320077</v>
      </c>
      <c r="BZ340" s="57">
        <v>148.06946005565626</v>
      </c>
      <c r="CA340" s="58">
        <f>CA292*CA316/1000</f>
        <v>134.4532473668059</v>
      </c>
      <c r="CB340" s="58">
        <v>137.03568917558036</v>
      </c>
      <c r="CC340" s="58">
        <v>135.69220202680017</v>
      </c>
      <c r="CD340" s="58">
        <v>128.90759192546014</v>
      </c>
      <c r="CE340" s="58">
        <v>143.36775687362638</v>
      </c>
      <c r="CF340" s="58">
        <v>141.96219062976732</v>
      </c>
      <c r="CG340" s="58">
        <v>134.86408109827892</v>
      </c>
      <c r="CH340" s="58">
        <v>155.85246943271733</v>
      </c>
      <c r="CI340" s="58">
        <v>154.32450404612206</v>
      </c>
      <c r="CJ340" s="57">
        <v>155.85246943271733</v>
      </c>
      <c r="CK340" s="57">
        <v>154.32450404612206</v>
      </c>
      <c r="CL340" s="58">
        <f>CL292*CL316/1000</f>
        <v>152.9228980846203</v>
      </c>
      <c r="CM340" s="58">
        <v>188.5002273650631</v>
      </c>
      <c r="CN340" s="58">
        <v>183.33536478095488</v>
      </c>
      <c r="CO340" s="58">
        <v>183.33536478095488</v>
      </c>
      <c r="CP340" s="58">
        <v>183.43477443140063</v>
      </c>
      <c r="CQ340" s="58">
        <v>183.43477443140063</v>
      </c>
      <c r="CR340" s="58">
        <v>183.43477443140063</v>
      </c>
      <c r="CS340" s="58">
        <v>183.43477443140063</v>
      </c>
      <c r="CT340" s="58">
        <v>183.43477443140063</v>
      </c>
      <c r="CU340" s="58">
        <v>183.43477443140063</v>
      </c>
      <c r="CV340" s="58">
        <v>184.87702070770766</v>
      </c>
      <c r="CW340" s="58">
        <v>184.87702070770766</v>
      </c>
      <c r="CX340" s="58">
        <v>184.87702070770766</v>
      </c>
      <c r="CY340" s="58">
        <v>184.87702070770766</v>
      </c>
      <c r="CZ340" s="58">
        <v>184.87702070770766</v>
      </c>
      <c r="DA340" s="58">
        <f t="shared" si="255"/>
        <v>166.39697350939002</v>
      </c>
      <c r="DB340" s="57">
        <v>151.21105572730349</v>
      </c>
      <c r="DC340" s="57">
        <v>143.68282400891962</v>
      </c>
      <c r="DD340" s="57">
        <v>151.21105572730349</v>
      </c>
      <c r="DE340" s="57">
        <v>145.5920430621606</v>
      </c>
      <c r="DF340" s="57">
        <v>147.03354843901369</v>
      </c>
      <c r="DG340" s="57">
        <v>145.5920430621606</v>
      </c>
      <c r="DH340" s="57">
        <v>152.98239949921182</v>
      </c>
      <c r="DI340" s="57">
        <v>154.49707672197627</v>
      </c>
      <c r="DJ340" s="57">
        <v>152.98239949921182</v>
      </c>
      <c r="DK340" s="57">
        <v>152.98239949921182</v>
      </c>
      <c r="DL340" s="57">
        <v>154.49707672197627</v>
      </c>
      <c r="DM340" s="57">
        <v>152.98239949921182</v>
      </c>
      <c r="DN340" s="59">
        <f>DN292*DN316/1000</f>
        <v>150.40980946422002</v>
      </c>
      <c r="DO340" s="57">
        <v>152.98239949921182</v>
      </c>
      <c r="DP340" s="57">
        <v>162.11130441309214</v>
      </c>
      <c r="DQ340" s="57">
        <v>162.11130441309214</v>
      </c>
      <c r="DR340" s="57">
        <v>162.11130441309214</v>
      </c>
      <c r="DS340" s="57">
        <v>162.11130441309214</v>
      </c>
      <c r="DT340" s="57">
        <v>162.11130441309214</v>
      </c>
      <c r="DU340" s="57">
        <v>162.11130441309214</v>
      </c>
      <c r="DV340" s="60">
        <f t="shared" si="256"/>
        <v>176.65330291619114</v>
      </c>
      <c r="DW340" s="61">
        <f t="shared" si="256"/>
        <v>176.65330291619114</v>
      </c>
      <c r="DX340" s="62">
        <f t="shared" si="256"/>
        <v>176.65330291619114</v>
      </c>
      <c r="DZ340" s="57">
        <f>DZ292*DZ316/1000</f>
        <v>184.12628463432722</v>
      </c>
      <c r="EC340" s="57">
        <f>EC292*EC316/1000</f>
        <v>193.63040655716676</v>
      </c>
      <c r="EF340" s="57">
        <f>EF292*EF316/1000</f>
        <v>203.31192688502514</v>
      </c>
      <c r="EI340" s="57">
        <f>EI292*EI316/1000</f>
        <v>213.47752322927644</v>
      </c>
      <c r="EL340" s="57">
        <f>EL292*EL316/1000</f>
        <v>224.15139939074027</v>
      </c>
      <c r="EO340" s="57">
        <f>EO292*EO316/1000</f>
        <v>235.35896936027729</v>
      </c>
    </row>
    <row r="341" spans="1:146" ht="15.5" x14ac:dyDescent="0.35">
      <c r="A341" s="56" t="s">
        <v>219</v>
      </c>
      <c r="B341" s="57" t="e">
        <f t="shared" si="254"/>
        <v>#VALUE!</v>
      </c>
      <c r="C341" s="57" t="e">
        <f t="shared" si="254"/>
        <v>#VALUE!</v>
      </c>
      <c r="D341" s="57" t="e">
        <f t="shared" si="254"/>
        <v>#VALUE!</v>
      </c>
      <c r="E341" s="57" t="e">
        <f t="shared" si="254"/>
        <v>#VALUE!</v>
      </c>
      <c r="F341" s="57" t="e">
        <f t="shared" si="254"/>
        <v>#VALUE!</v>
      </c>
      <c r="G341" s="57" t="e">
        <f t="shared" si="254"/>
        <v>#VALUE!</v>
      </c>
      <c r="H341" s="57" t="e">
        <f t="shared" si="254"/>
        <v>#VALUE!</v>
      </c>
      <c r="I341" s="57">
        <f t="shared" si="254"/>
        <v>3.4950000000000001</v>
      </c>
      <c r="J341" s="57">
        <f t="shared" si="254"/>
        <v>5</v>
      </c>
      <c r="K341" s="57">
        <f t="shared" si="254"/>
        <v>5.9770000000000003</v>
      </c>
      <c r="L341" s="57">
        <f t="shared" si="254"/>
        <v>3.5310000000000001</v>
      </c>
      <c r="M341" s="57">
        <f t="shared" si="254"/>
        <v>4.74</v>
      </c>
      <c r="N341" s="57">
        <f t="shared" si="254"/>
        <v>3.7</v>
      </c>
      <c r="O341" s="57">
        <f t="shared" si="254"/>
        <v>5.6909999999999998</v>
      </c>
      <c r="P341" s="57">
        <f t="shared" si="254"/>
        <v>5.8</v>
      </c>
      <c r="Q341" s="57">
        <f t="shared" si="254"/>
        <v>6.383</v>
      </c>
      <c r="R341" s="57">
        <f t="shared" si="254"/>
        <v>6.69</v>
      </c>
      <c r="S341" s="57">
        <f t="shared" si="254"/>
        <v>7.4649999999999999</v>
      </c>
      <c r="T341" s="57">
        <f t="shared" si="254"/>
        <v>16.038</v>
      </c>
      <c r="U341" s="57">
        <f t="shared" si="254"/>
        <v>15.726000000000001</v>
      </c>
      <c r="V341" s="57">
        <f t="shared" si="254"/>
        <v>12.026</v>
      </c>
      <c r="W341" s="57">
        <f t="shared" si="254"/>
        <v>9.4450000000000003</v>
      </c>
      <c r="X341" s="57">
        <f t="shared" si="254"/>
        <v>9.8309999999999995</v>
      </c>
      <c r="Y341" s="57">
        <f t="shared" si="254"/>
        <v>8.5500000000000025</v>
      </c>
      <c r="Z341" s="57">
        <f t="shared" si="254"/>
        <v>12.276999999999997</v>
      </c>
      <c r="AA341" s="57">
        <f t="shared" si="254"/>
        <v>18.033000000000005</v>
      </c>
      <c r="AB341" s="57">
        <f>AB293*AB317/1000</f>
        <v>0</v>
      </c>
      <c r="AC341" s="57">
        <f>AC293*AC317/1000</f>
        <v>0</v>
      </c>
      <c r="AD341" s="57">
        <f>AD293*AD317/1000</f>
        <v>0</v>
      </c>
      <c r="AE341" s="57">
        <f>AE293*AE317/1000</f>
        <v>46.404007747775324</v>
      </c>
      <c r="AF341" s="57">
        <v>56.908287541777895</v>
      </c>
      <c r="AG341" s="57">
        <v>57.502257286872663</v>
      </c>
      <c r="AH341" s="57">
        <v>57.516672738855632</v>
      </c>
      <c r="AI341" s="57">
        <v>57.516672738855632</v>
      </c>
      <c r="AJ341" s="58">
        <f>AJ293*AJ317/1000</f>
        <v>67.380586224242037</v>
      </c>
      <c r="AK341" s="58">
        <v>82.015128782195546</v>
      </c>
      <c r="AL341" s="58">
        <v>86.916647435419961</v>
      </c>
      <c r="AM341" s="58">
        <v>88.43725702560593</v>
      </c>
      <c r="AN341" s="58">
        <v>88.43725702560593</v>
      </c>
      <c r="AO341" s="58">
        <f>AO293*AO317/1000</f>
        <v>83.352427167937776</v>
      </c>
      <c r="AP341" s="58">
        <v>91.198650612502618</v>
      </c>
      <c r="AQ341" s="58">
        <v>88.586851227540294</v>
      </c>
      <c r="AR341" s="58">
        <v>88.167910128450202</v>
      </c>
      <c r="AS341" s="58">
        <f>AS293*AS317/1000</f>
        <v>85.243258082030053</v>
      </c>
      <c r="AT341" s="58">
        <v>99.325171896748941</v>
      </c>
      <c r="AU341" s="58">
        <v>95.809758666699153</v>
      </c>
      <c r="AV341" s="58">
        <v>89.005118244899933</v>
      </c>
      <c r="AW341" s="58">
        <v>89.005118244899933</v>
      </c>
      <c r="AX341" s="58">
        <f>AX293*AX317/1000</f>
        <v>85.208930138006096</v>
      </c>
      <c r="AY341" s="58"/>
      <c r="AZ341" s="58">
        <v>93.863995385610778</v>
      </c>
      <c r="BA341" s="58">
        <v>93.863995385610778</v>
      </c>
      <c r="BB341" s="58">
        <v>89.821259342538525</v>
      </c>
      <c r="BC341" s="58">
        <v>89.821259342538525</v>
      </c>
      <c r="BD341" s="58">
        <v>93.889203259393398</v>
      </c>
      <c r="BE341" s="58">
        <v>93.889203259393398</v>
      </c>
      <c r="BF341" s="58">
        <f>BF293*BF317/1000</f>
        <v>83.072671461314243</v>
      </c>
      <c r="BG341" s="58">
        <v>87.425243410921851</v>
      </c>
      <c r="BH341" s="58">
        <v>87.425243410921851</v>
      </c>
      <c r="BI341" s="58">
        <v>87.546130105290075</v>
      </c>
      <c r="BJ341" s="58">
        <v>87.546130105290075</v>
      </c>
      <c r="BK341" s="58">
        <v>89.14142045170793</v>
      </c>
      <c r="BL341" s="58">
        <v>89.14142045170793</v>
      </c>
      <c r="BM341" s="58">
        <v>89.14142045170793</v>
      </c>
      <c r="BN341" s="58">
        <v>89.14142045170793</v>
      </c>
      <c r="BO341" s="58">
        <f>BO293*BO317/1000</f>
        <v>89.419116453096791</v>
      </c>
      <c r="BP341" s="58">
        <v>93.352919326499247</v>
      </c>
      <c r="BQ341" s="58">
        <v>93.352919326499247</v>
      </c>
      <c r="BR341" s="58">
        <v>89.781586704417521</v>
      </c>
      <c r="BS341" s="58">
        <v>87.849295905228345</v>
      </c>
      <c r="BT341" s="58">
        <v>89.781586704417521</v>
      </c>
      <c r="BU341" s="58">
        <v>87.849295905228345</v>
      </c>
      <c r="BV341" s="58">
        <v>87.849295905228345</v>
      </c>
      <c r="BW341" s="58">
        <v>87.53320024028271</v>
      </c>
      <c r="BX341" s="58">
        <v>85.649299502320375</v>
      </c>
      <c r="BY341" s="58">
        <v>87.076787827359027</v>
      </c>
      <c r="BZ341" s="57">
        <v>87.909858417290764</v>
      </c>
      <c r="CA341" s="58">
        <f>CA293*CA317/1000</f>
        <v>87.677355695232905</v>
      </c>
      <c r="CB341" s="58">
        <v>89.761842380014102</v>
      </c>
      <c r="CC341" s="58">
        <v>85.487468933346747</v>
      </c>
      <c r="CD341" s="58">
        <v>81.213095486679421</v>
      </c>
      <c r="CE341" s="58">
        <v>89.761842380014102</v>
      </c>
      <c r="CF341" s="58">
        <v>85.487468933346747</v>
      </c>
      <c r="CG341" s="58">
        <v>81.213095486679421</v>
      </c>
      <c r="CH341" s="58">
        <v>86.4214675300789</v>
      </c>
      <c r="CI341" s="58">
        <v>86.4214675300789</v>
      </c>
      <c r="CJ341" s="57">
        <v>87.212265460097342</v>
      </c>
      <c r="CK341" s="57">
        <v>87.212265460097342</v>
      </c>
      <c r="CL341" s="58">
        <f>CL293*CL317/1000</f>
        <v>90.295564930602595</v>
      </c>
      <c r="CM341" s="58">
        <v>88.088260032012485</v>
      </c>
      <c r="CN341" s="58">
        <v>92.933441356174029</v>
      </c>
      <c r="CO341" s="58">
        <v>92.933441356174029</v>
      </c>
      <c r="CP341" s="58">
        <v>91.311791356174027</v>
      </c>
      <c r="CQ341" s="58">
        <v>92.933441356174029</v>
      </c>
      <c r="CR341" s="58">
        <v>89.827336788365329</v>
      </c>
      <c r="CS341" s="58">
        <v>93.825614777493257</v>
      </c>
      <c r="CT341" s="58">
        <v>95.44726477749326</v>
      </c>
      <c r="CU341" s="58">
        <v>92.215469038618593</v>
      </c>
      <c r="CV341" s="58">
        <v>99.666608999999994</v>
      </c>
      <c r="CW341" s="58">
        <v>100.47743399999999</v>
      </c>
      <c r="CX341" s="58">
        <v>102.80582273029533</v>
      </c>
      <c r="CY341" s="58">
        <v>103.61664773029533</v>
      </c>
      <c r="CZ341" s="58">
        <v>102.33892327568942</v>
      </c>
      <c r="DA341" s="58">
        <f t="shared" si="255"/>
        <v>90.950892659215214</v>
      </c>
      <c r="DB341" s="57">
        <v>98.33536654429895</v>
      </c>
      <c r="DC341" s="57">
        <v>99.146191544298944</v>
      </c>
      <c r="DD341" s="57">
        <v>97.957876213412959</v>
      </c>
      <c r="DE341" s="57">
        <v>99.27367866438</v>
      </c>
      <c r="DF341" s="57">
        <v>100.08450366437999</v>
      </c>
      <c r="DG341" s="57">
        <v>100.89532866437999</v>
      </c>
      <c r="DH341" s="57">
        <v>97.706767267785821</v>
      </c>
      <c r="DI341" s="57">
        <v>98.517592267785815</v>
      </c>
      <c r="DJ341" s="57">
        <v>97.341848922430117</v>
      </c>
      <c r="DK341" s="57">
        <v>97.732468980112017</v>
      </c>
      <c r="DL341" s="57">
        <v>98.543293980112011</v>
      </c>
      <c r="DM341" s="57">
        <v>97.367036600509778</v>
      </c>
      <c r="DN341" s="59">
        <f>DN293*DN317/1000</f>
        <v>98.806518001273446</v>
      </c>
      <c r="DO341" s="57">
        <v>97.367036600509778</v>
      </c>
      <c r="DP341" s="57">
        <v>99.017915007883019</v>
      </c>
      <c r="DQ341" s="57">
        <v>99.342245007882994</v>
      </c>
      <c r="DR341" s="57">
        <v>99.666575007882997</v>
      </c>
      <c r="DS341" s="57">
        <v>108.89867846863906</v>
      </c>
      <c r="DT341" s="57">
        <v>104.05515491298958</v>
      </c>
      <c r="DU341" s="57">
        <v>103.74213760346484</v>
      </c>
      <c r="DV341" s="60">
        <f t="shared" si="256"/>
        <v>107.76639715448123</v>
      </c>
      <c r="DW341" s="61">
        <f t="shared" si="256"/>
        <v>102.97679175664878</v>
      </c>
      <c r="DX341" s="62">
        <f t="shared" si="256"/>
        <v>101.25254116551581</v>
      </c>
      <c r="DZ341" s="57">
        <f>DZ293*DZ317/1000</f>
        <v>110.11379712592147</v>
      </c>
      <c r="EC341" s="57">
        <f>EC293*EC317/1000</f>
        <v>114.47473958635402</v>
      </c>
      <c r="EF341" s="57">
        <f>EF293*EF317/1000</f>
        <v>119.00839263927894</v>
      </c>
      <c r="EI341" s="57">
        <f>EI293*EI317/1000</f>
        <v>123.72159630816125</v>
      </c>
      <c r="EL341" s="57">
        <f>EL293*EL317/1000</f>
        <v>128.62146150848446</v>
      </c>
      <c r="EO341" s="57">
        <f>EO293*EO317/1000</f>
        <v>135.05253458390868</v>
      </c>
    </row>
    <row r="342" spans="1:146" ht="15.5" x14ac:dyDescent="0.35">
      <c r="A342" s="56" t="s">
        <v>220</v>
      </c>
      <c r="B342" s="128" t="e">
        <f t="shared" ref="B342:AE342" si="257">SUM(B320:B341)</f>
        <v>#VALUE!</v>
      </c>
      <c r="C342" s="128" t="e">
        <f t="shared" si="257"/>
        <v>#VALUE!</v>
      </c>
      <c r="D342" s="128" t="e">
        <f t="shared" si="257"/>
        <v>#VALUE!</v>
      </c>
      <c r="E342" s="128" t="e">
        <f t="shared" si="257"/>
        <v>#VALUE!</v>
      </c>
      <c r="F342" s="128" t="e">
        <f t="shared" si="257"/>
        <v>#VALUE!</v>
      </c>
      <c r="G342" s="128" t="e">
        <f t="shared" si="257"/>
        <v>#VALUE!</v>
      </c>
      <c r="H342" s="128" t="e">
        <f t="shared" si="257"/>
        <v>#VALUE!</v>
      </c>
      <c r="I342" s="128" t="e">
        <f t="shared" si="257"/>
        <v>#VALUE!</v>
      </c>
      <c r="J342" s="128" t="e">
        <f t="shared" si="257"/>
        <v>#VALUE!</v>
      </c>
      <c r="K342" s="128" t="e">
        <f t="shared" si="257"/>
        <v>#VALUE!</v>
      </c>
      <c r="L342" s="128" t="e">
        <f t="shared" si="257"/>
        <v>#VALUE!</v>
      </c>
      <c r="M342" s="128" t="e">
        <f t="shared" si="257"/>
        <v>#VALUE!</v>
      </c>
      <c r="N342" s="128" t="e">
        <f t="shared" si="257"/>
        <v>#VALUE!</v>
      </c>
      <c r="O342" s="128" t="e">
        <f t="shared" si="257"/>
        <v>#VALUE!</v>
      </c>
      <c r="P342" s="128" t="e">
        <f t="shared" si="257"/>
        <v>#VALUE!</v>
      </c>
      <c r="Q342" s="128" t="e">
        <f t="shared" si="257"/>
        <v>#VALUE!</v>
      </c>
      <c r="R342" s="128" t="e">
        <f t="shared" si="257"/>
        <v>#VALUE!</v>
      </c>
      <c r="S342" s="128" t="e">
        <f t="shared" si="257"/>
        <v>#VALUE!</v>
      </c>
      <c r="T342" s="128" t="e">
        <f t="shared" si="257"/>
        <v>#VALUE!</v>
      </c>
      <c r="U342" s="128" t="e">
        <f t="shared" si="257"/>
        <v>#VALUE!</v>
      </c>
      <c r="V342" s="128" t="e">
        <f t="shared" si="257"/>
        <v>#VALUE!</v>
      </c>
      <c r="W342" s="128" t="e">
        <f t="shared" si="257"/>
        <v>#VALUE!</v>
      </c>
      <c r="X342" s="128" t="e">
        <f t="shared" si="257"/>
        <v>#VALUE!</v>
      </c>
      <c r="Y342" s="128" t="e">
        <f t="shared" si="257"/>
        <v>#VALUE!</v>
      </c>
      <c r="Z342" s="128" t="e">
        <f t="shared" si="257"/>
        <v>#VALUE!</v>
      </c>
      <c r="AA342" s="128" t="e">
        <f t="shared" si="257"/>
        <v>#VALUE!</v>
      </c>
      <c r="AB342" s="128" t="e">
        <f t="shared" si="257"/>
        <v>#REF!</v>
      </c>
      <c r="AC342" s="128" t="e">
        <f t="shared" si="257"/>
        <v>#REF!</v>
      </c>
      <c r="AD342" s="128" t="e">
        <f t="shared" si="257"/>
        <v>#REF!</v>
      </c>
      <c r="AE342" s="128" t="e">
        <f t="shared" si="257"/>
        <v>#VALUE!</v>
      </c>
      <c r="AF342" s="128">
        <v>20986.261090405893</v>
      </c>
      <c r="AG342" s="128">
        <v>20651.327315054343</v>
      </c>
      <c r="AH342" s="128">
        <v>20687.276796667065</v>
      </c>
      <c r="AI342" s="128">
        <v>19374.331769889639</v>
      </c>
      <c r="AJ342" s="129" t="e">
        <f>SUM(AJ320:AJ341)</f>
        <v>#VALUE!</v>
      </c>
      <c r="AK342" s="129">
        <v>12585.81877292846</v>
      </c>
      <c r="AL342" s="129">
        <v>15040.6501942262</v>
      </c>
      <c r="AM342" s="129">
        <v>13337.086164845072</v>
      </c>
      <c r="AN342" s="129">
        <v>13291.388481053076</v>
      </c>
      <c r="AO342" s="129" t="e">
        <f>SUM(AO320:AO341)</f>
        <v>#VALUE!</v>
      </c>
      <c r="AP342" s="129">
        <v>9831.0561303909235</v>
      </c>
      <c r="AQ342" s="129">
        <v>8337.2965641744195</v>
      </c>
      <c r="AR342" s="129">
        <v>10048.176676864123</v>
      </c>
      <c r="AS342" s="129" t="e">
        <f>SUM(AS320:AS341)</f>
        <v>#VALUE!</v>
      </c>
      <c r="AT342" s="129">
        <v>12249.913518891904</v>
      </c>
      <c r="AU342" s="129">
        <v>11576.214377952383</v>
      </c>
      <c r="AV342" s="129">
        <v>10523.501599450599</v>
      </c>
      <c r="AW342" s="129">
        <v>10555.917856082808</v>
      </c>
      <c r="AX342" s="129" t="e">
        <f>SUM(AX320:AX341)</f>
        <v>#VALUE!</v>
      </c>
      <c r="AY342" s="129"/>
      <c r="AZ342" s="129">
        <v>12598.155624739753</v>
      </c>
      <c r="BA342" s="129">
        <v>11202.30127892547</v>
      </c>
      <c r="BB342" s="129">
        <v>13252.29335245569</v>
      </c>
      <c r="BC342" s="129">
        <v>11823.029689711188</v>
      </c>
      <c r="BD342" s="129">
        <v>14236.217039243464</v>
      </c>
      <c r="BE342" s="129">
        <v>12859.623252135567</v>
      </c>
      <c r="BF342" s="129" t="e">
        <f>SUM(BF320:BF341)</f>
        <v>#VALUE!</v>
      </c>
      <c r="BG342" s="129">
        <v>13424.867871061895</v>
      </c>
      <c r="BH342" s="129">
        <v>10988.718564595234</v>
      </c>
      <c r="BI342" s="129">
        <v>14211.976285213364</v>
      </c>
      <c r="BJ342" s="129">
        <v>11702.652156723114</v>
      </c>
      <c r="BK342" s="129">
        <v>15406.456870985337</v>
      </c>
      <c r="BL342" s="129">
        <v>12920.279521549779</v>
      </c>
      <c r="BM342" s="129">
        <v>14706.256271101805</v>
      </c>
      <c r="BN342" s="129">
        <v>12307.235810263097</v>
      </c>
      <c r="BO342" s="129" t="e">
        <f>SUM(BO320:BO341)</f>
        <v>#VALUE!</v>
      </c>
      <c r="BP342" s="129">
        <v>14627.71613760565</v>
      </c>
      <c r="BQ342" s="129">
        <v>13031.088374938454</v>
      </c>
      <c r="BR342" s="129">
        <v>7021.9039598736772</v>
      </c>
      <c r="BS342" s="129">
        <v>3414.3294104925308</v>
      </c>
      <c r="BT342" s="129">
        <v>9223.0264213030005</v>
      </c>
      <c r="BU342" s="129">
        <v>6890.5652378856521</v>
      </c>
      <c r="BV342" s="129">
        <v>3758.296590979588</v>
      </c>
      <c r="BW342" s="129">
        <v>10159.050357001326</v>
      </c>
      <c r="BX342" s="129">
        <v>8912.6133204305061</v>
      </c>
      <c r="BY342" s="129">
        <v>7220.92989002382</v>
      </c>
      <c r="BZ342" s="128">
        <v>9775.8173620192392</v>
      </c>
      <c r="CA342" s="129" t="e">
        <f>SUM(CA320:CA341)</f>
        <v>#VALUE!</v>
      </c>
      <c r="CB342" s="129">
        <v>12868.153383559698</v>
      </c>
      <c r="CC342" s="129">
        <v>12799.23659670766</v>
      </c>
      <c r="CD342" s="129">
        <v>10580.279639290009</v>
      </c>
      <c r="CE342" s="129">
        <v>12645.444852485642</v>
      </c>
      <c r="CF342" s="129">
        <v>12635.067790085737</v>
      </c>
      <c r="CG342" s="129">
        <v>10431.150272213576</v>
      </c>
      <c r="CH342" s="129">
        <v>14819.502138327092</v>
      </c>
      <c r="CI342" s="129">
        <v>13777.059206957403</v>
      </c>
      <c r="CJ342" s="128">
        <v>15233.901653730029</v>
      </c>
      <c r="CK342" s="128">
        <v>14305.32037616386</v>
      </c>
      <c r="CL342" s="129" t="e">
        <f>SUM(CL320:CL341)</f>
        <v>#VALUE!</v>
      </c>
      <c r="CM342" s="129">
        <v>14681.64085354533</v>
      </c>
      <c r="CN342" s="129">
        <v>18920.63826681154</v>
      </c>
      <c r="CO342" s="129">
        <v>18920.63826681154</v>
      </c>
      <c r="CP342" s="129">
        <v>24577.941115718215</v>
      </c>
      <c r="CQ342" s="129">
        <v>19859.458876635221</v>
      </c>
      <c r="CR342" s="129">
        <v>16604.960996529138</v>
      </c>
      <c r="CS342" s="129">
        <v>25646.851544014778</v>
      </c>
      <c r="CT342" s="129">
        <v>23108.987943588498</v>
      </c>
      <c r="CU342" s="129">
        <v>17292.903392671418</v>
      </c>
      <c r="CV342" s="129">
        <v>24236.761960294363</v>
      </c>
      <c r="CW342" s="129">
        <v>22403.605671156303</v>
      </c>
      <c r="CX342" s="129">
        <v>23596.431380477032</v>
      </c>
      <c r="CY342" s="129">
        <v>23075.549890259354</v>
      </c>
      <c r="CZ342" s="129">
        <v>21177.038576561892</v>
      </c>
      <c r="DA342" s="129" t="e">
        <f t="shared" ref="DA342" si="258">SUM(DA320:DA341)</f>
        <v>#VALUE!</v>
      </c>
      <c r="DB342" s="128">
        <v>20930.906701812753</v>
      </c>
      <c r="DC342" s="128">
        <v>18681.080348292038</v>
      </c>
      <c r="DD342" s="128">
        <v>16454.71079583549</v>
      </c>
      <c r="DE342" s="128">
        <v>19622.949371001239</v>
      </c>
      <c r="DF342" s="128">
        <v>17284.825742248835</v>
      </c>
      <c r="DG342" s="128">
        <v>14963.733841364414</v>
      </c>
      <c r="DH342" s="128">
        <v>19939.65879741661</v>
      </c>
      <c r="DI342" s="128">
        <v>17634.709152046493</v>
      </c>
      <c r="DJ342" s="128">
        <v>15488.24096226322</v>
      </c>
      <c r="DK342" s="128">
        <v>19418.014533560985</v>
      </c>
      <c r="DL342" s="128">
        <v>17402.342709228487</v>
      </c>
      <c r="DM342" s="128">
        <v>15690.291431970163</v>
      </c>
      <c r="DN342" s="130" t="e">
        <f t="shared" ref="DN342" si="259">SUM(DN320:DN341)</f>
        <v>#VALUE!</v>
      </c>
      <c r="DO342" s="128">
        <v>15690.291431970163</v>
      </c>
      <c r="DP342" s="128">
        <v>19045.615278362046</v>
      </c>
      <c r="DQ342" s="128">
        <v>17677.022903345816</v>
      </c>
      <c r="DR342" s="128">
        <v>15397.19626796062</v>
      </c>
      <c r="DS342" s="128">
        <v>19033.686893067115</v>
      </c>
      <c r="DT342" s="128">
        <v>17868.129984483701</v>
      </c>
      <c r="DU342" s="128">
        <v>17957.839061856412</v>
      </c>
      <c r="DV342" s="131" t="e">
        <f>SUM(DV320:DV341)</f>
        <v>#VALUE!</v>
      </c>
      <c r="DW342" s="132" t="e">
        <f>SUM(DW320:DW341)</f>
        <v>#VALUE!</v>
      </c>
      <c r="DX342" s="133" t="e">
        <f>SUM(DX320:DX341)</f>
        <v>#VALUE!</v>
      </c>
      <c r="DZ342" s="128" t="e">
        <f>SUM(DZ320:DZ341)</f>
        <v>#VALUE!</v>
      </c>
      <c r="EC342" s="128" t="e">
        <f>SUM(EC320:EC341)</f>
        <v>#VALUE!</v>
      </c>
      <c r="EF342" s="128" t="e">
        <f>SUM(EF320:EF341)</f>
        <v>#VALUE!</v>
      </c>
      <c r="EI342" s="128" t="e">
        <f>SUM(EI320:EI341)</f>
        <v>#VALUE!</v>
      </c>
      <c r="EL342" s="128" t="e">
        <f>SUM(EL320:EL341)</f>
        <v>#VALUE!</v>
      </c>
      <c r="EO342" s="128" t="e">
        <f>SUM(EO320:EO341)</f>
        <v>#VALUE!</v>
      </c>
    </row>
    <row r="343" spans="1:146" ht="15.5" x14ac:dyDescent="0.35">
      <c r="A343" s="56" t="s">
        <v>221</v>
      </c>
      <c r="B343" s="128">
        <f>[2]CAMEROUN!T221-[2]CAMEROUN!T224+[3]CONGO!D159+[5]GUINEE!D105+[7]RCA!D123+[4]GABON!D154-[4]GABON!D159+[4]GABON!D161+[6]TCHAD!D130</f>
        <v>168.69699999999997</v>
      </c>
      <c r="C343" s="128">
        <f>[2]CAMEROUN!U221-[2]CAMEROUN!U224+[3]CONGO!E159+[5]GUINEE!E105+[7]RCA!E123+[4]GABON!E154-[4]GABON!E159+[4]GABON!E161+[6]TCHAD!E130</f>
        <v>182.98299999999998</v>
      </c>
      <c r="D343" s="128">
        <f>[2]CAMEROUN!V221-[2]CAMEROUN!V224+[3]CONGO!F159+[5]GUINEE!F105+[7]RCA!F123+[4]GABON!F154-[4]GABON!F159+[4]GABON!F161+[6]TCHAD!F130</f>
        <v>179.93400000000003</v>
      </c>
      <c r="E343" s="128">
        <f>[2]CAMEROUN!W221-[2]CAMEROUN!W224+[3]CONGO!G159+[5]GUINEE!G105+[7]RCA!G123+[4]GABON!G154-[4]GABON!G159+[4]GABON!G161+[6]TCHAD!G130</f>
        <v>165.4735</v>
      </c>
      <c r="F343" s="128">
        <f>[2]CAMEROUN!X221-[2]CAMEROUN!X224+[3]CONGO!H159+[5]GUINEE!H105+[7]RCA!H123+[4]GABON!H154-[4]GABON!H159+[4]GABON!H161+[6]TCHAD!H130</f>
        <v>144.15590000000003</v>
      </c>
      <c r="G343" s="128">
        <f>[2]CAMEROUN!Y221-[2]CAMEROUN!Y224+[3]CONGO!I159+[5]GUINEE!I105+[7]RCA!I123+[4]GABON!I154-[4]GABON!I159+[4]GABON!I161+[6]TCHAD!I130</f>
        <v>113.08450000000001</v>
      </c>
      <c r="H343" s="128">
        <f>[2]CAMEROUN!Z221-[2]CAMEROUN!Z224+[3]CONGO!J159+[5]GUINEE!J105+[7]RCA!J123+[4]GABON!J154-[4]GABON!J159+[4]GABON!J161+[6]TCHAD!J130</f>
        <v>37.774782947153668</v>
      </c>
      <c r="I343" s="128">
        <f>[2]CAMEROUN!AA221-[2]CAMEROUN!AA224+[3]CONGO!K159+[5]GUINEE!K105+[7]RCA!K123+[4]GABON!K154-[4]GABON!K159+[4]GABON!K161+[6]TCHAD!K130</f>
        <v>224.46119032891747</v>
      </c>
      <c r="J343" s="128">
        <f>[2]CAMEROUN!AB221-[2]CAMEROUN!AB224+[3]CONGO!L159+[5]GUINEE!L105+[7]RCA!L123+[4]GABON!L154-[4]GABON!L159+[4]GABON!L161+[6]TCHAD!L130</f>
        <v>143.32513488932082</v>
      </c>
      <c r="K343" s="128">
        <f>[2]CAMEROUN!AC221-[2]CAMEROUN!AC224+[3]CONGO!M159+[5]GUINEE!M105+[7]RCA!M123+[4]GABON!M154-[4]GABON!M159+[4]GABON!M161+[6]TCHAD!M130</f>
        <v>285.85207788436406</v>
      </c>
      <c r="L343" s="128">
        <f>[2]CAMEROUN!AD221-[2]CAMEROUN!AD224+[3]CONGO!N159+[5]GUINEE!N105+[7]RCA!N123+[4]GABON!N154-[4]GABON!N159+[4]GABON!N161+[6]TCHAD!N130</f>
        <v>482.07742743350212</v>
      </c>
      <c r="M343" s="128">
        <f>[2]CAMEROUN!AE221-[2]CAMEROUN!AE224+[3]CONGO!O159+[5]GUINEE!O105+[7]RCA!O123+[4]GABON!O154-[4]GABON!O159+[4]GABON!O161+[6]TCHAD!O130</f>
        <v>316.93149452446181</v>
      </c>
      <c r="N343" s="128">
        <f>[2]CAMEROUN!AF221-[2]CAMEROUN!AF224+[3]CONGO!P159+[5]GUINEE!P105+[7]RCA!P123+[4]GABON!P154-[4]GABON!P159+[4]GABON!P161+[6]TCHAD!P130</f>
        <v>225.01438306650115</v>
      </c>
      <c r="O343" s="128">
        <f>[2]CAMEROUN!AG221-[2]CAMEROUN!AG224+[3]CONGO!Q159+[5]GUINEE!Q105+[7]RCA!Q123+[4]GABON!Q154-[4]GABON!Q159+[4]GABON!Q161+[6]TCHAD!Q130</f>
        <v>356.41374319988654</v>
      </c>
      <c r="P343" s="128">
        <f>[2]CAMEROUN!AH221-[2]CAMEROUN!AH224+[3]CONGO!R159+[5]GUINEE!R105+[7]RCA!R123+[4]GABON!R154-[4]GABON!R159+[4]GABON!R161+[6]TCHAD!R130</f>
        <v>228.70149231615488</v>
      </c>
      <c r="Q343" s="128">
        <f>[2]CAMEROUN!AI221-[2]CAMEROUN!AI224+[3]CONGO!S159+[5]GUINEE!S105+[7]RCA!S123+[4]GABON!S154-[4]GABON!S159+[4]GABON!S161+[6]TCHAD!S130</f>
        <v>329.51789475641539</v>
      </c>
      <c r="R343" s="128">
        <f>[2]CAMEROUN!AJ221-[2]CAMEROUN!AJ224+[3]CONGO!T159+[5]GUINEE!T105+[7]RCA!T123+[4]GABON!T154-[4]GABON!T159+[4]GABON!T161+[6]TCHAD!T130</f>
        <v>428.70122884232762</v>
      </c>
      <c r="S343" s="128">
        <f>[2]CAMEROUN!AK221-[2]CAMEROUN!AK224+[3]CONGO!U159+[5]GUINEE!U105+[7]RCA!U123+[4]GABON!U154-[4]GABON!U159+[4]GABON!U161+[6]TCHAD!U130</f>
        <v>567.2390597776207</v>
      </c>
      <c r="T343" s="128">
        <f>[2]CAMEROUN!AL221-[2]CAMEROUN!AL224+[3]CONGO!V159+[5]GUINEE!V105+[7]RCA!V123+[4]GABON!V154-[4]GABON!V159+[4]GABON!V161+[6]TCHAD!V130</f>
        <v>751.51484314071502</v>
      </c>
      <c r="U343" s="128">
        <f>[2]CAMEROUN!AM221-[2]CAMEROUN!AM224+[3]CONGO!W159+[5]GUINEE!W105+[7]RCA!W123+[4]GABON!W154-[4]GABON!W159+[4]GABON!W161+[6]TCHAD!W130</f>
        <v>608.25152840675855</v>
      </c>
      <c r="V343" s="128">
        <f>[2]CAMEROUN!AN221-[2]CAMEROUN!AN224+[3]CONGO!X159+[5]GUINEE!X105+[7]RCA!X123+[4]GABON!X154-[4]GABON!X159+[4]GABON!X161+[6]TCHAD!X130</f>
        <v>1689.8681686443833</v>
      </c>
      <c r="W343" s="128">
        <f>[2]CAMEROUN!AO221-[2]CAMEROUN!AO224+[3]CONGO!Y159+[5]GUINEE!Y105+[7]RCA!Y123+[4]GABON!Y154-[4]GABON!Y159+[4]GABON!Y161+[6]TCHAD!Y130</f>
        <v>1540.0820973697616</v>
      </c>
      <c r="X343" s="128">
        <f>[2]CAMEROUN!AP221-[2]CAMEROUN!AP224+[3]CONGO!Z159+[5]GUINEE!Z105+[7]RCA!Z123+[4]GABON!Z154-[4]GABON!Z159+[4]GABON!Z161+[6]TCHAD!Z130</f>
        <v>1763.4484338539485</v>
      </c>
      <c r="Y343" s="128">
        <f>[2]CAMEROUN!AQ221-[2]CAMEROUN!AQ224+[3]CONGO!AA159+[5]GUINEE!AA105+[7]RCA!AA123+[4]GABON!AA154-[4]GABON!AA159+[4]GABON!AA161+[6]TCHAD!AA130</f>
        <v>2157.3122080018611</v>
      </c>
      <c r="Z343" s="128">
        <f>[2]CAMEROUN!AR221-[2]CAMEROUN!AR224+[3]CONGO!AB159+[5]GUINEE!AB105+[7]RCA!AB123+[4]GABON!AB154-[4]GABON!AB159+[4]GABON!AB161+[6]TCHAD!AB130</f>
        <v>1183.6231572557679</v>
      </c>
      <c r="AA343" s="128">
        <f>[2]CAMEROUN!AS221-[2]CAMEROUN!AS224+[3]CONGO!AC159+[5]GUINEE!AC105+[7]RCA!AC123+[4]GABON!AC154-[4]GABON!AC159+[4]GABON!AC161+[6]TCHAD!AC130</f>
        <v>1922.267918087427</v>
      </c>
      <c r="AB343" s="128" t="e">
        <f>[2]CAMEROUN!#REF!-[2]CAMEROUN!#REF!+[3]CONGO!AD159+[5]GUINEE!#REF!+[7]RCA!#REF!+[4]GABON!#REF!-[4]GABON!#REF!+[4]GABON!#REF!+[6]TCHAD!AD130</f>
        <v>#REF!</v>
      </c>
      <c r="AC343" s="128" t="e">
        <f>[2]CAMEROUN!#REF!-[2]CAMEROUN!#REF!+[3]CONGO!AE159+[5]GUINEE!#REF!+[7]RCA!#REF!+[4]GABON!#REF!-[4]GABON!#REF!+[4]GABON!#REF!+[6]TCHAD!AE130</f>
        <v>#REF!</v>
      </c>
      <c r="AD343" s="128" t="e">
        <f>[2]CAMEROUN!#REF!-[2]CAMEROUN!#REF!+[3]CONGO!AF159+[5]GUINEE!#REF!+[7]RCA!#REF!+[4]GABON!#REF!-[4]GABON!#REF!+[4]GABON!#REF!+[6]TCHAD!AF130</f>
        <v>#REF!</v>
      </c>
      <c r="AE343" s="128">
        <f>[2]CAMEROUN!AT221-[2]CAMEROUN!AT224+[3]CONGO!AH159+[5]GUINEE!AD105+[7]RCA!AD123+[4]GABON!AD154-[4]GABON!AD159+[4]GABON!AD161+[6]TCHAD!AH130</f>
        <v>1190.5688142618963</v>
      </c>
      <c r="AF343" s="128">
        <v>2158.131670022502</v>
      </c>
      <c r="AG343" s="128">
        <v>2529.4493230487947</v>
      </c>
      <c r="AH343" s="128">
        <v>2433.7442028009273</v>
      </c>
      <c r="AI343" s="128">
        <v>2393.8408229217971</v>
      </c>
      <c r="AJ343" s="129">
        <f>[2]CAMEROUN!AU221-[2]CAMEROUN!AU224+[3]CONGO!AM159+[5]GUINEE!AE105+[7]RCA!AE123+[4]GABON!AE154-[4]GABON!AE159+[4]GABON!AE161+[6]TCHAD!AM130</f>
        <v>1172.2364768972063</v>
      </c>
      <c r="AK343" s="129">
        <v>2145.7001968240147</v>
      </c>
      <c r="AL343" s="129">
        <v>2144.5694106946962</v>
      </c>
      <c r="AM343" s="129">
        <v>2188.3096748963294</v>
      </c>
      <c r="AN343" s="129">
        <v>2186.6274048503801</v>
      </c>
      <c r="AO343" s="129">
        <f>[2]CAMEROUN!AV221-[2]CAMEROUN!AV224+[3]CONGO!AR159+[5]GUINEE!AF105+[7]RCA!AF123+[4]GABON!AF154-[4]GABON!AF159+[4]GABON!AF161+[6]TCHAD!AR130</f>
        <v>1459.0021164996097</v>
      </c>
      <c r="AP343" s="129">
        <v>2161.6794806534795</v>
      </c>
      <c r="AQ343" s="129">
        <v>2145.7878689811937</v>
      </c>
      <c r="AR343" s="129">
        <v>2071.2273668642652</v>
      </c>
      <c r="AS343" s="129">
        <f>[2]CAMEROUN!AZ221-[2]CAMEROUN!AZ224+[3]CONGO!AV159+[5]GUINEE!AJ105+[7]RCA!AJ123+[4]GABON!AJ154-[4]GABON!AJ159+[4]GABON!AJ161+[6]TCHAD!AV130-79.1+0.0179</f>
        <v>1698.9624047590328</v>
      </c>
      <c r="AT343" s="129">
        <v>1583.6756919342142</v>
      </c>
      <c r="AU343" s="129">
        <v>1297.6516715550731</v>
      </c>
      <c r="AV343" s="129">
        <v>1339.5488531509559</v>
      </c>
      <c r="AW343" s="129">
        <v>1178.2183509181225</v>
      </c>
      <c r="AX343" s="129">
        <f>[2]CAMEROUN!BE221-[2]CAMEROUN!BE224+[3]CONGO!BA159+[5]GUINEE!AO105+[7]RCA!AO123+[4]GABON!AO154-[4]GABON!AO159+[4]GABON!AO161+[6]TCHAD!BA130+12.73574-1.7</f>
        <v>1269.9699560249899</v>
      </c>
      <c r="AY343" s="129"/>
      <c r="AZ343" s="129">
        <v>1604.8744841515957</v>
      </c>
      <c r="BA343" s="129">
        <v>1578.981802796447</v>
      </c>
      <c r="BB343" s="129">
        <v>1919.8910029278543</v>
      </c>
      <c r="BC343" s="129">
        <v>1886.9480286533121</v>
      </c>
      <c r="BD343" s="129">
        <v>2013.9522359647447</v>
      </c>
      <c r="BE343" s="129">
        <v>1950.1266797309177</v>
      </c>
      <c r="BF343" s="129">
        <f>[2]CAMEROUN!BL221-[2]CAMEROUN!BL224+[3]CONGO!BI159+[5]GUINEE!AV105+[7]RCA!AV123+[4]GABON!AV154-[4]GABON!AV159+[4]GABON!AV161+[6]TCHAD!BH130+146.075673612011</f>
        <v>1437.7432771268725</v>
      </c>
      <c r="BG343" s="129">
        <v>2013.4931375267229</v>
      </c>
      <c r="BH343" s="129">
        <v>1837.9880558465766</v>
      </c>
      <c r="BI343" s="129">
        <v>1768.1968004524579</v>
      </c>
      <c r="BJ343" s="129">
        <v>1671.1467780111802</v>
      </c>
      <c r="BK343" s="129">
        <v>1637.6070375426589</v>
      </c>
      <c r="BL343" s="129">
        <v>1593.3566290241454</v>
      </c>
      <c r="BM343" s="129">
        <v>1641.3878870452902</v>
      </c>
      <c r="BN343" s="129">
        <v>1601.4501101115179</v>
      </c>
      <c r="BO343" s="129">
        <f>[2]CAMEROUN!BU221-[2]CAMEROUN!BU224+[3]CONGO!BR159+[5]GUINEE!BE105+[7]RCA!BE123+[4]GABON!BE154-[4]GABON!BE159+[4]GABON!BE161+[6]TCHAD!BQ130+146.075673612011</f>
        <v>1729.5424472625907</v>
      </c>
      <c r="BP343" s="129">
        <v>1800.8054033034687</v>
      </c>
      <c r="BQ343" s="129">
        <v>1592.0681904753642</v>
      </c>
      <c r="BR343" s="129">
        <v>1522.6392728838559</v>
      </c>
      <c r="BS343" s="129">
        <v>1497.3789287392874</v>
      </c>
      <c r="BT343" s="129">
        <v>1686.4700633046791</v>
      </c>
      <c r="BU343" s="129">
        <v>1516.0682724502478</v>
      </c>
      <c r="BV343" s="129">
        <v>1431.0734919667893</v>
      </c>
      <c r="BW343" s="129">
        <v>1884.5143189575922</v>
      </c>
      <c r="BX343" s="129">
        <v>1741.2621796897095</v>
      </c>
      <c r="BY343" s="129">
        <v>1801.4970146817441</v>
      </c>
      <c r="BZ343" s="128">
        <v>1893.2137058248613</v>
      </c>
      <c r="CA343" s="129">
        <f>[2]CAMEROUN!CG221-[2]CAMEROUN!CG224+[3]CONGO!CD159+[5]GUINEE!BQ105+[7]RCA!BQ123+[4]GABON!BQ154-[4]GABON!BQ159+[4]GABON!BQ161+[6]TCHAD!CC130+146.075673612011</f>
        <v>1143.7367286264771</v>
      </c>
      <c r="CB343" s="129">
        <v>1466.2363291785346</v>
      </c>
      <c r="CC343" s="129">
        <v>1446.178062651406</v>
      </c>
      <c r="CD343" s="129">
        <v>1418.8666084009508</v>
      </c>
      <c r="CE343" s="129">
        <v>1485.5904401485343</v>
      </c>
      <c r="CF343" s="129">
        <v>1458.5056155487307</v>
      </c>
      <c r="CG343" s="129">
        <v>1429.3798341596246</v>
      </c>
      <c r="CH343" s="129">
        <v>1698.5326734963351</v>
      </c>
      <c r="CI343" s="129">
        <v>1635.5654382252801</v>
      </c>
      <c r="CJ343" s="128">
        <v>2359.7937486199703</v>
      </c>
      <c r="CK343" s="128">
        <v>2058.4696263330998</v>
      </c>
      <c r="CL343" s="129">
        <f>[2]CAMEROUN!CR221-[2]CAMEROUN!CR224+[3]CONGO!CO159+[5]GUINEE!CD105+[7]RCA!CB123+[4]GABON!CB154-[4]GABON!CB159+[4]GABON!CB161+[6]TCHAD!CN130-151.906876688424</f>
        <v>1257.2861899164095</v>
      </c>
      <c r="CM343" s="129">
        <v>2496.2473718222586</v>
      </c>
      <c r="CN343" s="129">
        <v>1406.6149445064618</v>
      </c>
      <c r="CO343" s="129">
        <v>1431.9217096120051</v>
      </c>
      <c r="CP343" s="129">
        <v>1618.6576038533597</v>
      </c>
      <c r="CQ343" s="129">
        <v>1613.6002847970324</v>
      </c>
      <c r="CR343" s="129">
        <v>1597.5823462340056</v>
      </c>
      <c r="CS343" s="129">
        <v>1977.699506293739</v>
      </c>
      <c r="CT343" s="129">
        <v>1966.0616672199171</v>
      </c>
      <c r="CU343" s="129">
        <v>1951.8277232385983</v>
      </c>
      <c r="CV343" s="129">
        <v>2342.3132006397573</v>
      </c>
      <c r="CW343" s="129">
        <v>2390.6894911948848</v>
      </c>
      <c r="CX343" s="129">
        <v>2190.0371068742488</v>
      </c>
      <c r="CY343" s="129">
        <v>2228.8130945978419</v>
      </c>
      <c r="CZ343" s="129">
        <v>2102.7386469479534</v>
      </c>
      <c r="DA343" s="129" t="e">
        <f>[2]CAMEROUN!DD221-[2]CAMEROUN!DD224+[3]CONGO!DA159+[5]GUINEE!CP105+[7]RCA!CN123+[4]GABON!CN154-[4]GABON!CN159+[4]GABON!CN161+[6]TCHAD!CZ130+514.665494305907</f>
        <v>#VALUE!</v>
      </c>
      <c r="DB343" s="128">
        <v>1233.6967426071612</v>
      </c>
      <c r="DC343" s="128">
        <v>1214.564887134027</v>
      </c>
      <c r="DD343" s="128">
        <v>889.82578749831634</v>
      </c>
      <c r="DE343" s="128">
        <v>1400.3535180694269</v>
      </c>
      <c r="DF343" s="128">
        <v>1546.8850621678691</v>
      </c>
      <c r="DG343" s="128">
        <v>1616.1822199788774</v>
      </c>
      <c r="DH343" s="128">
        <v>1021.5773470399704</v>
      </c>
      <c r="DI343" s="128">
        <v>1014.4316646903881</v>
      </c>
      <c r="DJ343" s="128">
        <v>1000.3616851216925</v>
      </c>
      <c r="DK343" s="128">
        <v>1449.2423566816242</v>
      </c>
      <c r="DL343" s="128">
        <v>1523.7972198496755</v>
      </c>
      <c r="DM343" s="128">
        <v>1148.940681386493</v>
      </c>
      <c r="DN343" s="130" t="e">
        <f>((((((((((((([2]CAMEROUN!DQ221-[2]CAMEROUN!DQ224+[3]CONGO!DN159+[5]GUINEE!DC105+[7]RCA!DA123+[4]GABON!DA154-[4]GABON!DA159+[4]GABON!DA161+[6]TCHAD!DM130))))))))--337.811648840491)--1.10158196465102)--58.7893782755109)-40.2149999999996)--103.998185158518)-161.474078997002</f>
        <v>#VALUE!</v>
      </c>
      <c r="DO343" s="128">
        <v>1148.940681386493</v>
      </c>
      <c r="DP343" s="128">
        <v>2160.7971128184531</v>
      </c>
      <c r="DQ343" s="128">
        <v>2149.7022448465991</v>
      </c>
      <c r="DR343" s="128">
        <v>2134.4439824101382</v>
      </c>
      <c r="DS343" s="128">
        <v>3097.6849739858985</v>
      </c>
      <c r="DT343" s="128">
        <v>3082.8141872379492</v>
      </c>
      <c r="DU343" s="128">
        <v>2049.4278669280311</v>
      </c>
      <c r="DV343" s="131" t="e">
        <f>(((([2]CAMEROUN!EA221-[2]CAMEROUN!EA224+[3]CONGO!DX159+[5]GUINEE!DN105+[7]RCA!DN123+[4]GABON!DK154-[4]GABON!DK159+[4]GABON!DK161+[6]TCHAD!DW130)+530.9816)+17.202133319417)--61.7777825647568)--1.44857827745818-1.44857827745727-352.337359254724+11.0078153631114</f>
        <v>#VALUE!</v>
      </c>
      <c r="DW343" s="132" t="e">
        <f>(((([2]CAMEROUN!EB221-[2]CAMEROUN!EB224+[3]CONGO!DY159+[5]GUINEE!DO105+[7]RCA!DM123+[4]GABON!DL154-[4]GABON!DL159+[4]GABON!DL161+[6]TCHAD!DX130)+534.2408)+13.3145346820629)--261.760985220519)--1.44857827746455-1.44857827745818-352.451739246179</f>
        <v>#VALUE!</v>
      </c>
      <c r="DX343" s="133" t="e">
        <f>((([2]CAMEROUN!EC221-[2]CAMEROUN!EC224+[3]CONGO!DZ159+[5]GUINEE!DP105+[7]RCA!DN123+[4]GABON!DM154-[4]GABON!DM159+[4]GABON!DM161+[6]TCHAD!DY130)+587.6463)-40.7258949804965)--261.744187867708</f>
        <v>#VALUE!</v>
      </c>
      <c r="DZ343" s="128" t="e">
        <f>((([2]CAMEROUN!EE221-[2]CAMEROUN!EE224+[3]CONGO!EB159+[5]GUINEE!DR105+[7]RCA!DP123+[4]GABON!DO154-[4]GABON!DO159+[4]GABON!DO161+[6]TCHAD!EA130)-190.133)-28.8302877814176)--403.257826934629+1.44857827745454+9.05881143462079</f>
        <v>#VALUE!</v>
      </c>
      <c r="EC343" s="128" t="e">
        <f>((([2]CAMEROUN!EH221-[2]CAMEROUN!EH224+[3]CONGO!EE159+[5]GUINEE!DU105+[7]RCA!DS123+[4]GABON!DR154-[4]GABON!DR159+[4]GABON!DR161+[6]TCHAD!ED130)+138.2665)-14.1086944940155)--0.0426742062645644+408.364361489346</f>
        <v>#VALUE!</v>
      </c>
      <c r="EF343" s="128" t="e">
        <f>((([2]CAMEROUN!EK221-[2]CAMEROUN!EK224+[3]CONGO!EH159+[5]GUINEE!DX105+[7]RCA!DV123+[4]GABON!DU154-[4]GABON!DU159+[4]GABON!DU161+[6]TCHAD!EG130)+166.7763)-8.53271871159473)-0.319406004196878-392.460438640498</f>
        <v>#VALUE!</v>
      </c>
      <c r="EI343" s="128" t="e">
        <f>(((([2]CAMEROUN!EN221-[2]CAMEROUN!EN224+[3]CONGO!EK159+[5]GUINEE!EA105+[7]RCA!DY123+[4]GABON!DX154-[4]GABON!DX159+[4]GABON!DX161+[6]TCHAD!EJ130)+166.7763)-8.53271871159473)-0.319406004196878)--7.09148538882096+7.44447599220143</f>
        <v>#VALUE!</v>
      </c>
      <c r="EL343" s="128" t="e">
        <f>(((([2]CAMEROUN!EQ221-[2]CAMEROUN!EQ224+[3]CONGO!EN159+[5]GUINEE!ED105+[7]RCA!EB123+[4]GABON!EA154-[4]GABON!EA159+[4]GABON!EA161+[6]TCHAD!EM130)+166.7763)-8.53271871159473)-0.319406004196878)--14.759143292426+7.78862236601208</f>
        <v>#VALUE!</v>
      </c>
      <c r="EO343" s="128" t="e">
        <f>(((([2]CAMEROUN!ET221-[2]CAMEROUN!ET224+[3]CONGO!EQ159+[5]GUINEE!EG105+[7]RCA!EE123+[4]GABON!ED154-[4]GABON!ED159+[4]GABON!ED161+[6]TCHAD!EP130)+166.7763)-8.53271871159473)-0.319406004196878)--24.144944777101+8.21067618159077</f>
        <v>#VALUE!</v>
      </c>
    </row>
    <row r="344" spans="1:146" ht="15.5" x14ac:dyDescent="0.35">
      <c r="A344" s="56" t="s">
        <v>222</v>
      </c>
      <c r="B344" s="57" t="e">
        <f t="shared" ref="B344:AA344" si="260">B342+B343</f>
        <v>#VALUE!</v>
      </c>
      <c r="C344" s="57" t="e">
        <f t="shared" si="260"/>
        <v>#VALUE!</v>
      </c>
      <c r="D344" s="57" t="e">
        <f t="shared" si="260"/>
        <v>#VALUE!</v>
      </c>
      <c r="E344" s="57" t="e">
        <f t="shared" si="260"/>
        <v>#VALUE!</v>
      </c>
      <c r="F344" s="128" t="e">
        <f t="shared" si="260"/>
        <v>#VALUE!</v>
      </c>
      <c r="G344" s="128" t="e">
        <f t="shared" si="260"/>
        <v>#VALUE!</v>
      </c>
      <c r="H344" s="128" t="e">
        <f t="shared" si="260"/>
        <v>#VALUE!</v>
      </c>
      <c r="I344" s="128" t="e">
        <f t="shared" si="260"/>
        <v>#VALUE!</v>
      </c>
      <c r="J344" s="128" t="e">
        <f t="shared" si="260"/>
        <v>#VALUE!</v>
      </c>
      <c r="K344" s="128" t="e">
        <f t="shared" si="260"/>
        <v>#VALUE!</v>
      </c>
      <c r="L344" s="128" t="e">
        <f t="shared" si="260"/>
        <v>#VALUE!</v>
      </c>
      <c r="M344" s="128" t="e">
        <f t="shared" si="260"/>
        <v>#VALUE!</v>
      </c>
      <c r="N344" s="128" t="e">
        <f t="shared" si="260"/>
        <v>#VALUE!</v>
      </c>
      <c r="O344" s="128" t="e">
        <f t="shared" si="260"/>
        <v>#VALUE!</v>
      </c>
      <c r="P344" s="128" t="e">
        <f t="shared" si="260"/>
        <v>#VALUE!</v>
      </c>
      <c r="Q344" s="128" t="e">
        <f t="shared" si="260"/>
        <v>#VALUE!</v>
      </c>
      <c r="R344" s="128" t="e">
        <f t="shared" si="260"/>
        <v>#VALUE!</v>
      </c>
      <c r="S344" s="128" t="e">
        <f t="shared" si="260"/>
        <v>#VALUE!</v>
      </c>
      <c r="T344" s="128" t="e">
        <f t="shared" si="260"/>
        <v>#VALUE!</v>
      </c>
      <c r="U344" s="128" t="e">
        <f t="shared" si="260"/>
        <v>#VALUE!</v>
      </c>
      <c r="V344" s="128" t="e">
        <f t="shared" si="260"/>
        <v>#VALUE!</v>
      </c>
      <c r="W344" s="128" t="e">
        <f t="shared" si="260"/>
        <v>#VALUE!</v>
      </c>
      <c r="X344" s="129" t="e">
        <f t="shared" si="260"/>
        <v>#VALUE!</v>
      </c>
      <c r="Y344" s="129" t="e">
        <f t="shared" si="260"/>
        <v>#VALUE!</v>
      </c>
      <c r="Z344" s="128" t="e">
        <f t="shared" si="260"/>
        <v>#VALUE!</v>
      </c>
      <c r="AA344" s="128" t="e">
        <f t="shared" si="260"/>
        <v>#VALUE!</v>
      </c>
      <c r="AB344" s="128">
        <v>23349.438868140405</v>
      </c>
      <c r="AC344" s="128">
        <v>23047.053566436065</v>
      </c>
      <c r="AD344" s="128">
        <v>22656.599823194145</v>
      </c>
      <c r="AE344" s="128" t="e">
        <f>AE342+AE343</f>
        <v>#VALUE!</v>
      </c>
      <c r="AF344" s="128">
        <v>23144.392760428396</v>
      </c>
      <c r="AG344" s="128">
        <v>23180.776638103136</v>
      </c>
      <c r="AH344" s="128">
        <v>23121.020999508</v>
      </c>
      <c r="AI344" s="128">
        <v>21768.172592811436</v>
      </c>
      <c r="AJ344" s="129" t="e">
        <f>AJ342+AJ343</f>
        <v>#VALUE!</v>
      </c>
      <c r="AK344" s="129">
        <v>14731.518969752475</v>
      </c>
      <c r="AL344" s="129">
        <v>16785.219604920858</v>
      </c>
      <c r="AM344" s="129">
        <v>15525.395839741401</v>
      </c>
      <c r="AN344" s="129">
        <v>15478.015885899458</v>
      </c>
      <c r="AO344" s="129" t="e">
        <f>AO342+AO343</f>
        <v>#VALUE!</v>
      </c>
      <c r="AP344" s="129">
        <v>11992.735611044403</v>
      </c>
      <c r="AQ344" s="129">
        <v>10483.084433155613</v>
      </c>
      <c r="AR344" s="129">
        <v>12119.404043728387</v>
      </c>
      <c r="AS344" s="129" t="e">
        <f>AS342+AS343</f>
        <v>#VALUE!</v>
      </c>
      <c r="AT344" s="129">
        <v>13833.589210826118</v>
      </c>
      <c r="AU344" s="129">
        <v>12873.866049507456</v>
      </c>
      <c r="AV344" s="129">
        <v>11863.050452597512</v>
      </c>
      <c r="AW344" s="129">
        <v>11734.136207000931</v>
      </c>
      <c r="AX344" s="129" t="e">
        <f>AX342+AX343</f>
        <v>#VALUE!</v>
      </c>
      <c r="AY344" s="129"/>
      <c r="AZ344" s="129">
        <v>14203.030108891349</v>
      </c>
      <c r="BA344" s="129">
        <v>12781.283081721916</v>
      </c>
      <c r="BB344" s="129">
        <v>15172.184355383544</v>
      </c>
      <c r="BC344" s="129">
        <v>13709.9777183645</v>
      </c>
      <c r="BD344" s="129">
        <v>16250.169275208209</v>
      </c>
      <c r="BE344" s="129">
        <v>14809.749931866485</v>
      </c>
      <c r="BF344" s="129" t="e">
        <f>BF342+BF343</f>
        <v>#VALUE!</v>
      </c>
      <c r="BG344" s="129">
        <v>15438.361008588618</v>
      </c>
      <c r="BH344" s="129">
        <v>12826.706620441812</v>
      </c>
      <c r="BI344" s="129">
        <v>15980.173085665821</v>
      </c>
      <c r="BJ344" s="129">
        <v>13373.798934734294</v>
      </c>
      <c r="BK344" s="129">
        <v>17044.063908527998</v>
      </c>
      <c r="BL344" s="129">
        <v>14513.636150573924</v>
      </c>
      <c r="BM344" s="129">
        <v>16347.644158147095</v>
      </c>
      <c r="BN344" s="129">
        <v>13908.685920374615</v>
      </c>
      <c r="BO344" s="129" t="e">
        <f>BO342+BO343</f>
        <v>#VALUE!</v>
      </c>
      <c r="BP344" s="129">
        <v>16428.521540909118</v>
      </c>
      <c r="BQ344" s="129">
        <v>14623.156565413818</v>
      </c>
      <c r="BR344" s="129">
        <v>8544.5432327575327</v>
      </c>
      <c r="BS344" s="129">
        <v>4911.7083392318182</v>
      </c>
      <c r="BT344" s="129">
        <v>10909.49648460768</v>
      </c>
      <c r="BU344" s="129">
        <v>8406.6335103358997</v>
      </c>
      <c r="BV344" s="129">
        <v>5189.3700829463778</v>
      </c>
      <c r="BW344" s="129">
        <v>12043.564675958918</v>
      </c>
      <c r="BX344" s="129">
        <v>10653.875500120215</v>
      </c>
      <c r="BY344" s="129">
        <v>9022.4269047055641</v>
      </c>
      <c r="BZ344" s="128">
        <v>11669.0310678441</v>
      </c>
      <c r="CA344" s="129" t="e">
        <f>CA342+CA343</f>
        <v>#VALUE!</v>
      </c>
      <c r="CB344" s="129">
        <v>14334.389712738233</v>
      </c>
      <c r="CC344" s="129">
        <v>14245.414659359067</v>
      </c>
      <c r="CD344" s="129">
        <v>11999.14624769096</v>
      </c>
      <c r="CE344" s="129">
        <v>14131.035292634177</v>
      </c>
      <c r="CF344" s="129">
        <v>14093.573405634468</v>
      </c>
      <c r="CG344" s="129">
        <v>11860.5301063732</v>
      </c>
      <c r="CH344" s="129">
        <v>16518.034811823429</v>
      </c>
      <c r="CI344" s="129">
        <v>15412.624645182683</v>
      </c>
      <c r="CJ344" s="128">
        <v>17593.69540235</v>
      </c>
      <c r="CK344" s="128">
        <v>16363.79000249696</v>
      </c>
      <c r="CL344" s="129" t="e">
        <f>CL342+CL343</f>
        <v>#VALUE!</v>
      </c>
      <c r="CM344" s="129">
        <v>17177.888225367587</v>
      </c>
      <c r="CN344" s="129">
        <v>20327.253211318002</v>
      </c>
      <c r="CO344" s="129">
        <v>20352.559976423545</v>
      </c>
      <c r="CP344" s="129">
        <v>26196.598719571575</v>
      </c>
      <c r="CQ344" s="129">
        <v>21473.059161432255</v>
      </c>
      <c r="CR344" s="129">
        <v>18202.543342763143</v>
      </c>
      <c r="CS344" s="129">
        <v>27624.551050308517</v>
      </c>
      <c r="CT344" s="129">
        <v>25075.049610808415</v>
      </c>
      <c r="CU344" s="129">
        <v>19244.731115910017</v>
      </c>
      <c r="CV344" s="129">
        <v>26579.075160934121</v>
      </c>
      <c r="CW344" s="129">
        <v>24794.295162351187</v>
      </c>
      <c r="CX344" s="129">
        <v>25786.468487351282</v>
      </c>
      <c r="CY344" s="129">
        <v>25304.362984857195</v>
      </c>
      <c r="CZ344" s="129">
        <v>23279.777223509845</v>
      </c>
      <c r="DA344" s="129" t="e">
        <f t="shared" ref="DA344" si="261">DA342+DA343</f>
        <v>#VALUE!</v>
      </c>
      <c r="DB344" s="128">
        <v>22164.603444419914</v>
      </c>
      <c r="DC344" s="128">
        <v>19895.645235426065</v>
      </c>
      <c r="DD344" s="128">
        <v>17344.536583333807</v>
      </c>
      <c r="DE344" s="128">
        <v>21023.302889070666</v>
      </c>
      <c r="DF344" s="128">
        <v>18831.710804416703</v>
      </c>
      <c r="DG344" s="128">
        <v>16579.91606134329</v>
      </c>
      <c r="DH344" s="128">
        <v>20961.236144456579</v>
      </c>
      <c r="DI344" s="128">
        <v>18649.140816736879</v>
      </c>
      <c r="DJ344" s="128">
        <v>16488.602647384912</v>
      </c>
      <c r="DK344" s="128">
        <v>20867.25689024261</v>
      </c>
      <c r="DL344" s="128">
        <v>18926.139929078163</v>
      </c>
      <c r="DM344" s="128">
        <v>16839.232113356655</v>
      </c>
      <c r="DN344" s="130" t="e">
        <f t="shared" ref="DN344" si="262">DN342+DN343</f>
        <v>#VALUE!</v>
      </c>
      <c r="DO344" s="128">
        <v>16839.232113356655</v>
      </c>
      <c r="DP344" s="128">
        <v>21206.4123911805</v>
      </c>
      <c r="DQ344" s="128">
        <v>19826.725148192414</v>
      </c>
      <c r="DR344" s="128">
        <v>17531.640250370758</v>
      </c>
      <c r="DS344" s="128">
        <v>22131.371867053014</v>
      </c>
      <c r="DT344" s="128">
        <v>20950.94417172165</v>
      </c>
      <c r="DU344" s="128">
        <v>20007.266928784444</v>
      </c>
      <c r="DV344" s="131" t="e">
        <f>DV342+DV343</f>
        <v>#VALUE!</v>
      </c>
      <c r="DW344" s="132" t="e">
        <f>DW342+DW343</f>
        <v>#VALUE!</v>
      </c>
      <c r="DX344" s="133" t="e">
        <f>DX342+DX343</f>
        <v>#VALUE!</v>
      </c>
      <c r="DZ344" s="128" t="e">
        <f>DZ342+DZ343</f>
        <v>#VALUE!</v>
      </c>
      <c r="EC344" s="128" t="e">
        <f>EC342+EC343</f>
        <v>#VALUE!</v>
      </c>
      <c r="EF344" s="128" t="e">
        <f>EF342+EF343</f>
        <v>#VALUE!</v>
      </c>
      <c r="EI344" s="128" t="e">
        <f>EI342+EI343</f>
        <v>#VALUE!</v>
      </c>
      <c r="EL344" s="128" t="e">
        <f>EL342+EL343</f>
        <v>#VALUE!</v>
      </c>
      <c r="EO344" s="128" t="e">
        <f>EO342+EO343</f>
        <v>#VALUE!</v>
      </c>
    </row>
    <row r="345" spans="1:146" ht="8.15" customHeight="1" x14ac:dyDescent="0.35">
      <c r="A345" s="12" t="s">
        <v>1</v>
      </c>
      <c r="B345" s="108" t="s">
        <v>1</v>
      </c>
      <c r="C345" s="12" t="s">
        <v>1</v>
      </c>
      <c r="D345" s="12" t="s">
        <v>1</v>
      </c>
      <c r="E345" s="12" t="s">
        <v>1</v>
      </c>
      <c r="F345" s="12" t="s">
        <v>1</v>
      </c>
      <c r="G345" s="12" t="s">
        <v>1</v>
      </c>
      <c r="H345" s="12" t="s">
        <v>1</v>
      </c>
      <c r="I345" s="12" t="s">
        <v>1</v>
      </c>
      <c r="J345" s="12" t="s">
        <v>1</v>
      </c>
      <c r="K345" s="12" t="s">
        <v>1</v>
      </c>
      <c r="L345" s="12" t="s">
        <v>1</v>
      </c>
      <c r="M345" s="12" t="s">
        <v>1</v>
      </c>
      <c r="N345" s="12" t="s">
        <v>1</v>
      </c>
      <c r="O345" s="12" t="s">
        <v>1</v>
      </c>
      <c r="P345" s="12" t="s">
        <v>1</v>
      </c>
      <c r="Q345" s="12" t="s">
        <v>1</v>
      </c>
      <c r="R345" s="12" t="s">
        <v>1</v>
      </c>
      <c r="S345" s="12" t="s">
        <v>1</v>
      </c>
      <c r="T345" s="12" t="s">
        <v>1</v>
      </c>
      <c r="U345" s="12" t="s">
        <v>1</v>
      </c>
      <c r="V345" s="109" t="s">
        <v>1</v>
      </c>
      <c r="W345" s="109" t="s">
        <v>1</v>
      </c>
      <c r="X345" s="110" t="s">
        <v>1</v>
      </c>
      <c r="Y345" s="110" t="s">
        <v>1</v>
      </c>
      <c r="Z345" s="109" t="s">
        <v>1</v>
      </c>
      <c r="AA345" s="109" t="s">
        <v>1</v>
      </c>
      <c r="AB345" s="109" t="s">
        <v>1</v>
      </c>
      <c r="AC345" s="109" t="s">
        <v>1</v>
      </c>
      <c r="AD345" s="109" t="s">
        <v>1</v>
      </c>
      <c r="AE345" s="109" t="s">
        <v>1</v>
      </c>
      <c r="AF345" s="109" t="s">
        <v>1</v>
      </c>
      <c r="AG345" s="109" t="s">
        <v>1</v>
      </c>
      <c r="AH345" s="109" t="s">
        <v>1</v>
      </c>
      <c r="AI345" s="109" t="s">
        <v>1</v>
      </c>
      <c r="AJ345" s="110" t="s">
        <v>1</v>
      </c>
      <c r="AK345" s="110" t="s">
        <v>1</v>
      </c>
      <c r="AL345" s="110" t="s">
        <v>1</v>
      </c>
      <c r="AM345" s="110" t="s">
        <v>1</v>
      </c>
      <c r="AN345" s="110" t="s">
        <v>1</v>
      </c>
      <c r="AO345" s="110" t="s">
        <v>1</v>
      </c>
      <c r="AP345" s="110" t="s">
        <v>1</v>
      </c>
      <c r="AQ345" s="110" t="s">
        <v>1</v>
      </c>
      <c r="AR345" s="110" t="s">
        <v>1</v>
      </c>
      <c r="AS345" s="110" t="s">
        <v>1</v>
      </c>
      <c r="AT345" s="110" t="s">
        <v>1</v>
      </c>
      <c r="AU345" s="110" t="s">
        <v>1</v>
      </c>
      <c r="AV345" s="110" t="s">
        <v>1</v>
      </c>
      <c r="AW345" s="110" t="s">
        <v>1</v>
      </c>
      <c r="AX345" s="110" t="s">
        <v>1</v>
      </c>
      <c r="AY345" s="110"/>
      <c r="AZ345" s="110" t="s">
        <v>1</v>
      </c>
      <c r="BA345" s="110" t="s">
        <v>1</v>
      </c>
      <c r="BB345" s="110" t="s">
        <v>1</v>
      </c>
      <c r="BC345" s="110" t="s">
        <v>1</v>
      </c>
      <c r="BD345" s="110" t="s">
        <v>1</v>
      </c>
      <c r="BE345" s="110" t="s">
        <v>1</v>
      </c>
      <c r="BF345" s="110" t="s">
        <v>1</v>
      </c>
      <c r="BG345" s="110" t="s">
        <v>1</v>
      </c>
      <c r="BH345" s="110" t="s">
        <v>1</v>
      </c>
      <c r="BI345" s="110" t="s">
        <v>1</v>
      </c>
      <c r="BJ345" s="110" t="s">
        <v>1</v>
      </c>
      <c r="BK345" s="110" t="s">
        <v>1</v>
      </c>
      <c r="BL345" s="110" t="s">
        <v>1</v>
      </c>
      <c r="BM345" s="110" t="s">
        <v>1</v>
      </c>
      <c r="BN345" s="110" t="s">
        <v>1</v>
      </c>
      <c r="BO345" s="110" t="s">
        <v>1</v>
      </c>
      <c r="BP345" s="110" t="s">
        <v>1</v>
      </c>
      <c r="BQ345" s="110" t="s">
        <v>1</v>
      </c>
      <c r="BR345" s="110" t="s">
        <v>1</v>
      </c>
      <c r="BS345" s="110" t="s">
        <v>1</v>
      </c>
      <c r="BT345" s="110" t="s">
        <v>1</v>
      </c>
      <c r="BU345" s="110" t="s">
        <v>1</v>
      </c>
      <c r="BV345" s="110" t="s">
        <v>1</v>
      </c>
      <c r="BW345" s="110" t="s">
        <v>1</v>
      </c>
      <c r="BX345" s="110" t="s">
        <v>1</v>
      </c>
      <c r="BY345" s="110" t="s">
        <v>1</v>
      </c>
      <c r="BZ345" s="109" t="s">
        <v>1</v>
      </c>
      <c r="CA345" s="110" t="s">
        <v>1</v>
      </c>
      <c r="CB345" s="110" t="s">
        <v>1</v>
      </c>
      <c r="CC345" s="110" t="s">
        <v>1</v>
      </c>
      <c r="CD345" s="110" t="s">
        <v>1</v>
      </c>
      <c r="CE345" s="110" t="s">
        <v>1</v>
      </c>
      <c r="CF345" s="110" t="s">
        <v>1</v>
      </c>
      <c r="CG345" s="110" t="s">
        <v>1</v>
      </c>
      <c r="CH345" s="110" t="s">
        <v>1</v>
      </c>
      <c r="CI345" s="110" t="s">
        <v>1</v>
      </c>
      <c r="CJ345" s="109" t="s">
        <v>1</v>
      </c>
      <c r="CK345" s="109" t="s">
        <v>1</v>
      </c>
      <c r="CL345" s="110" t="s">
        <v>1</v>
      </c>
      <c r="CM345" s="110" t="s">
        <v>1</v>
      </c>
      <c r="CN345" s="110" t="s">
        <v>1</v>
      </c>
      <c r="CO345" s="110" t="s">
        <v>1</v>
      </c>
      <c r="CP345" s="110" t="s">
        <v>1</v>
      </c>
      <c r="CQ345" s="110" t="s">
        <v>1</v>
      </c>
      <c r="CR345" s="110" t="s">
        <v>1</v>
      </c>
      <c r="CS345" s="110" t="s">
        <v>1</v>
      </c>
      <c r="CT345" s="110" t="s">
        <v>1</v>
      </c>
      <c r="CU345" s="110" t="s">
        <v>1</v>
      </c>
      <c r="CV345" s="110" t="s">
        <v>1</v>
      </c>
      <c r="CW345" s="110" t="s">
        <v>1</v>
      </c>
      <c r="CX345" s="110" t="s">
        <v>1</v>
      </c>
      <c r="CY345" s="110" t="s">
        <v>1</v>
      </c>
      <c r="CZ345" s="110" t="s">
        <v>1</v>
      </c>
      <c r="DA345" s="110" t="s">
        <v>1</v>
      </c>
      <c r="DB345" s="109" t="s">
        <v>1</v>
      </c>
      <c r="DC345" s="109" t="s">
        <v>1</v>
      </c>
      <c r="DD345" s="109" t="s">
        <v>1</v>
      </c>
      <c r="DE345" s="109" t="s">
        <v>1</v>
      </c>
      <c r="DF345" s="109" t="s">
        <v>1</v>
      </c>
      <c r="DG345" s="109" t="s">
        <v>1</v>
      </c>
      <c r="DH345" s="109" t="s">
        <v>1</v>
      </c>
      <c r="DI345" s="109" t="s">
        <v>1</v>
      </c>
      <c r="DJ345" s="109" t="s">
        <v>1</v>
      </c>
      <c r="DK345" s="109" t="s">
        <v>1</v>
      </c>
      <c r="DL345" s="109" t="s">
        <v>1</v>
      </c>
      <c r="DM345" s="109" t="s">
        <v>1</v>
      </c>
      <c r="DN345" s="111" t="s">
        <v>1</v>
      </c>
      <c r="DO345" s="109" t="s">
        <v>1</v>
      </c>
      <c r="DP345" s="109" t="s">
        <v>1</v>
      </c>
      <c r="DQ345" s="109" t="s">
        <v>1</v>
      </c>
      <c r="DR345" s="109" t="s">
        <v>1</v>
      </c>
      <c r="DS345" s="109" t="s">
        <v>1</v>
      </c>
      <c r="DT345" s="109" t="s">
        <v>1</v>
      </c>
      <c r="DU345" s="109" t="s">
        <v>1</v>
      </c>
      <c r="DV345" s="112" t="s">
        <v>1</v>
      </c>
      <c r="DW345" s="113" t="s">
        <v>1</v>
      </c>
      <c r="DX345" s="114" t="s">
        <v>1</v>
      </c>
      <c r="DZ345" s="109" t="s">
        <v>1</v>
      </c>
      <c r="EC345" s="109" t="s">
        <v>1</v>
      </c>
      <c r="EF345" s="109" t="s">
        <v>1</v>
      </c>
      <c r="EI345" s="109" t="s">
        <v>1</v>
      </c>
      <c r="EL345" s="109" t="s">
        <v>1</v>
      </c>
      <c r="EO345" s="109" t="s">
        <v>1</v>
      </c>
    </row>
    <row r="346" spans="1:146" ht="15.5" x14ac:dyDescent="0.35">
      <c r="A346" s="56" t="s">
        <v>149</v>
      </c>
      <c r="B346" s="115"/>
      <c r="C346" s="27"/>
      <c r="D346" s="27"/>
      <c r="E346" s="27"/>
      <c r="F346" s="27"/>
      <c r="G346" s="27"/>
      <c r="H346" s="27"/>
      <c r="I346" s="27"/>
      <c r="J346" s="27"/>
      <c r="K346" s="12"/>
      <c r="L346" s="12"/>
      <c r="M346" s="12"/>
      <c r="N346" s="12"/>
      <c r="O346" s="12"/>
      <c r="P346" s="12"/>
      <c r="Q346" s="12"/>
      <c r="R346" s="12"/>
      <c r="AV346" s="38">
        <v>-3.3750432286296927E-2</v>
      </c>
      <c r="AW346" s="129">
        <v>-3.3750432284932685E-2</v>
      </c>
      <c r="AX346" s="129" t="e">
        <f>AX635</f>
        <v>#VALUE!</v>
      </c>
      <c r="AY346" s="129"/>
      <c r="AZ346" s="129">
        <v>-3.2475460141228041E-2</v>
      </c>
      <c r="BA346" s="129">
        <v>1.6491626004494719E-2</v>
      </c>
      <c r="BB346" s="129">
        <v>-3.4801384084119036E-2</v>
      </c>
      <c r="BC346" s="129">
        <v>1.416570206436063E-2</v>
      </c>
      <c r="BD346" s="129">
        <v>-2.2026824808563106E-13</v>
      </c>
      <c r="BE346" s="129">
        <v>0</v>
      </c>
      <c r="BF346" s="129" t="e">
        <f>BF635</f>
        <v>#VALUE!</v>
      </c>
      <c r="BG346" s="152">
        <v>-0.63482563288704341</v>
      </c>
      <c r="BH346" s="152">
        <v>-0.50246734015627226</v>
      </c>
      <c r="BI346" s="152">
        <v>3.865352482534945E-12</v>
      </c>
      <c r="BJ346" s="152">
        <v>2.5579538487363607E-13</v>
      </c>
      <c r="BK346" s="152">
        <v>1.1368683772161603E-12</v>
      </c>
      <c r="BL346" s="152">
        <v>3.694822225952521E-13</v>
      </c>
      <c r="BM346" s="152">
        <v>0</v>
      </c>
      <c r="BN346" s="152">
        <v>9.0949470177292824E-13</v>
      </c>
      <c r="BO346" s="129" t="e">
        <f>BO635</f>
        <v>#VALUE!</v>
      </c>
      <c r="BP346" s="152">
        <v>1.3642420526593924E-12</v>
      </c>
      <c r="BQ346" s="129">
        <v>-789.31698526196897</v>
      </c>
      <c r="BR346" s="129">
        <v>-1475.9460290319985</v>
      </c>
      <c r="BS346" s="129">
        <v>0</v>
      </c>
      <c r="BT346" s="152">
        <v>5.0022208597511053E-12</v>
      </c>
      <c r="BU346" s="152">
        <v>0</v>
      </c>
      <c r="BV346" s="152">
        <v>0</v>
      </c>
      <c r="BW346" s="153">
        <v>0</v>
      </c>
      <c r="BX346" s="153">
        <v>0</v>
      </c>
      <c r="BY346" s="153">
        <v>553.65818888128956</v>
      </c>
      <c r="BZ346" s="154">
        <v>0</v>
      </c>
      <c r="CA346" s="129" t="e">
        <f>CA635</f>
        <v>#VALUE!</v>
      </c>
      <c r="CB346" s="155">
        <v>-4.5474735088646412E-12</v>
      </c>
      <c r="CC346" s="155">
        <v>1.8189894035458565E-12</v>
      </c>
      <c r="CD346" s="155">
        <v>-9.0949470177292824E-13</v>
      </c>
      <c r="CE346" s="153">
        <v>0</v>
      </c>
      <c r="CF346" s="153">
        <v>0</v>
      </c>
      <c r="CG346" s="153">
        <v>0</v>
      </c>
      <c r="CH346" s="153">
        <v>-38.126000000003899</v>
      </c>
      <c r="CI346" s="153">
        <v>-38.125999999998697</v>
      </c>
      <c r="CJ346" s="154">
        <v>242.51315077499973</v>
      </c>
      <c r="CK346" s="154">
        <v>-2.4442670110147446E-12</v>
      </c>
      <c r="CL346" s="129" t="e">
        <f>CL635</f>
        <v>#VALUE!</v>
      </c>
      <c r="CM346" s="153">
        <v>-4.3200998334214091E-12</v>
      </c>
      <c r="CN346" s="153">
        <v>-1.5916157281026244E-12</v>
      </c>
      <c r="CO346" s="153">
        <v>9.0949470177292824E-13</v>
      </c>
      <c r="CP346" s="153">
        <v>1.8189894035458565E-12</v>
      </c>
      <c r="CQ346" s="153">
        <v>0</v>
      </c>
      <c r="CR346" s="153">
        <v>-1.3642420526593924E-12</v>
      </c>
      <c r="CS346" s="153">
        <v>0</v>
      </c>
      <c r="CT346" s="153">
        <v>0</v>
      </c>
      <c r="CU346" s="153">
        <v>1.1937117960769683E-12</v>
      </c>
      <c r="CV346" s="153">
        <v>-3.4106051316484809E-12</v>
      </c>
      <c r="CW346" s="153">
        <v>0</v>
      </c>
      <c r="CX346" s="153">
        <v>-1.3456199212669162E-5</v>
      </c>
      <c r="CY346" s="153">
        <v>-9.687449392004055E-6</v>
      </c>
      <c r="CZ346" s="153">
        <v>-12.339827506433267</v>
      </c>
      <c r="DA346" s="129" t="e">
        <f t="shared" ref="DA346" si="263">DA635</f>
        <v>#VALUE!</v>
      </c>
      <c r="DB346" s="154">
        <v>0</v>
      </c>
      <c r="DC346" s="154">
        <v>2.3874235921539366E-12</v>
      </c>
      <c r="DD346" s="154">
        <v>1.5916157281026244E-12</v>
      </c>
      <c r="DE346" s="154">
        <v>0</v>
      </c>
      <c r="DF346" s="154">
        <v>0</v>
      </c>
      <c r="DG346" s="154">
        <v>1.4921397450962104E-12</v>
      </c>
      <c r="DH346" s="154">
        <v>0</v>
      </c>
      <c r="DI346" s="154">
        <v>1.7053025658242404E-12</v>
      </c>
      <c r="DJ346" s="154">
        <v>-4.5474735088646412E-13</v>
      </c>
      <c r="DK346" s="154">
        <v>1.5916157281026244E-12</v>
      </c>
      <c r="DL346" s="154">
        <v>2.7284841053187847E-12</v>
      </c>
      <c r="DM346" s="154">
        <v>-318.59804999076187</v>
      </c>
      <c r="DN346" s="130" t="e">
        <f t="shared" ref="DN346" si="264">DN635</f>
        <v>#VALUE!</v>
      </c>
      <c r="DO346" s="154">
        <v>-318.59804999076187</v>
      </c>
      <c r="DP346" s="154">
        <v>1.4002001080370974E-5</v>
      </c>
      <c r="DQ346" s="154">
        <v>1.400199676027114E-5</v>
      </c>
      <c r="DR346" s="154">
        <v>1.4002001762492E-5</v>
      </c>
      <c r="DS346" s="154">
        <v>0</v>
      </c>
      <c r="DT346" s="154">
        <v>-2.6716406864579767E-12</v>
      </c>
      <c r="DU346" s="154">
        <v>9.0949470177292824E-13</v>
      </c>
      <c r="DV346" s="156" t="e">
        <f>DV635</f>
        <v>#VALUE!</v>
      </c>
      <c r="DW346" s="157" t="e">
        <f>DW635</f>
        <v>#VALUE!</v>
      </c>
      <c r="DX346" s="158" t="e">
        <f>DX635</f>
        <v>#VALUE!</v>
      </c>
      <c r="DZ346" s="154" t="e">
        <f>DZ635</f>
        <v>#VALUE!</v>
      </c>
      <c r="EC346" s="154" t="e">
        <f>EC635</f>
        <v>#VALUE!</v>
      </c>
      <c r="EF346" s="154" t="e">
        <f>EF635</f>
        <v>#VALUE!</v>
      </c>
      <c r="EI346" s="154" t="e">
        <f>EI635</f>
        <v>#VALUE!</v>
      </c>
      <c r="EL346" s="154" t="e">
        <f>EL635</f>
        <v>#VALUE!</v>
      </c>
      <c r="EO346" s="154" t="e">
        <f>EO635</f>
        <v>#VALUE!</v>
      </c>
      <c r="EP346">
        <v>1</v>
      </c>
    </row>
    <row r="347" spans="1:146" ht="15.5" x14ac:dyDescent="0.35">
      <c r="A347" s="27"/>
      <c r="B347" s="115"/>
      <c r="C347" s="27"/>
      <c r="D347" s="27"/>
      <c r="E347" s="56"/>
      <c r="F347" s="56"/>
      <c r="I347" s="56"/>
      <c r="L347" s="27"/>
      <c r="N347" s="27"/>
      <c r="O347" s="27"/>
      <c r="P347" s="27"/>
      <c r="Q347" s="27"/>
      <c r="Y347" s="56" t="s">
        <v>223</v>
      </c>
      <c r="BI347" s="38">
        <v>-55.967796144610098</v>
      </c>
      <c r="BJ347" s="38">
        <v>-51.494105004822501</v>
      </c>
      <c r="BK347" s="38">
        <v>3.0489306125753002</v>
      </c>
      <c r="BL347" s="38">
        <v>-22.600726102154699</v>
      </c>
      <c r="BM347" s="38">
        <v>-0.95338147079019098</v>
      </c>
      <c r="BN347" s="38">
        <v>-29.4735741930808</v>
      </c>
      <c r="BP347" s="38">
        <v>-118.887414760572</v>
      </c>
      <c r="BQ347" s="38">
        <v>-108.474895353196</v>
      </c>
      <c r="BR347" s="38">
        <v>-101.781817836473</v>
      </c>
      <c r="BS347" s="96">
        <v>-101.340219082104</v>
      </c>
      <c r="BT347" s="38">
        <v>-192.408196187936</v>
      </c>
      <c r="BU347" s="38">
        <v>-183.47329853843499</v>
      </c>
      <c r="BV347" s="38">
        <v>-182.63391407900701</v>
      </c>
      <c r="BW347" s="38">
        <v>-250.796988326263</v>
      </c>
      <c r="BX347" s="38">
        <v>-243.07920350543799</v>
      </c>
      <c r="BY347" s="38">
        <v>-366.899445150757</v>
      </c>
      <c r="BZ347">
        <v>-84.012262644752994</v>
      </c>
      <c r="CB347" s="38">
        <v>37.434111907903102</v>
      </c>
      <c r="CC347" s="38">
        <v>36.090624759119699</v>
      </c>
      <c r="CD347" s="38">
        <v>30.611207741446801</v>
      </c>
      <c r="CE347" s="38">
        <v>22.430195818394999</v>
      </c>
      <c r="CF347" s="38">
        <v>21.024629574534501</v>
      </c>
      <c r="CG347" s="38">
        <v>14.687842762749099</v>
      </c>
      <c r="CH347" s="38">
        <v>6.8700578265419399</v>
      </c>
      <c r="CI347" s="38">
        <v>5.34209243994394</v>
      </c>
      <c r="CJ347">
        <v>-89.078308699982003</v>
      </c>
      <c r="CK347">
        <v>151.90687668842401</v>
      </c>
      <c r="CL347" s="38">
        <v>151.90687668842401</v>
      </c>
      <c r="CM347" s="38">
        <v>-109.21494796671701</v>
      </c>
      <c r="CN347" s="38">
        <v>339.94298007021501</v>
      </c>
      <c r="CO347" s="38">
        <v>322.98939659351998</v>
      </c>
      <c r="CP347" s="38">
        <v>141.381293921718</v>
      </c>
      <c r="CQ347" s="38">
        <v>141.40252727343</v>
      </c>
      <c r="CR347" s="38">
        <v>144.24469883258101</v>
      </c>
      <c r="CS347" s="38">
        <v>-745.06382882915295</v>
      </c>
      <c r="CT347" s="38">
        <v>-746.243952982564</v>
      </c>
      <c r="CU347" s="38">
        <v>-746.98560884446397</v>
      </c>
      <c r="CV347" s="38">
        <v>-1306.14142044339</v>
      </c>
      <c r="CW347" s="38">
        <v>-1364.8708846634599</v>
      </c>
      <c r="CX347" s="38">
        <v>-1331.9394854818199</v>
      </c>
      <c r="CY347" s="38">
        <v>-1379.46460527115</v>
      </c>
      <c r="CZ347" s="38">
        <v>-1267.12292198464</v>
      </c>
      <c r="DA347" s="38">
        <v>-514.66549430590703</v>
      </c>
      <c r="DB347">
        <v>-151.23475621567999</v>
      </c>
      <c r="DC347">
        <v>-148.72232877622599</v>
      </c>
      <c r="DD347">
        <v>173.186147440692</v>
      </c>
      <c r="DE347">
        <v>-151.23475621567999</v>
      </c>
      <c r="DF347">
        <v>-148.72232877622599</v>
      </c>
      <c r="DG347">
        <v>173.186147440692</v>
      </c>
      <c r="DH347">
        <v>-151.23475621567999</v>
      </c>
      <c r="DI347">
        <v>-148.72232877622599</v>
      </c>
      <c r="DJ347">
        <v>173.186147440692</v>
      </c>
      <c r="DK347">
        <v>-151.23475621567999</v>
      </c>
      <c r="DL347">
        <v>-148.72232877622599</v>
      </c>
      <c r="DM347">
        <v>173.186147440692</v>
      </c>
      <c r="DN347" s="97">
        <v>-148.72232877622599</v>
      </c>
      <c r="DO347">
        <v>173.186147440692</v>
      </c>
      <c r="DP347">
        <v>67.205222914239997</v>
      </c>
      <c r="DQ347">
        <v>66.834884142695998</v>
      </c>
      <c r="DR347">
        <v>66.464540432801002</v>
      </c>
      <c r="DS347">
        <v>-17.202133319417001</v>
      </c>
      <c r="DT347">
        <v>-13.3145346820629</v>
      </c>
      <c r="DU347">
        <v>1.4485782774581799</v>
      </c>
      <c r="DV347" s="98">
        <v>-11.0078153631114</v>
      </c>
      <c r="DW347" s="99">
        <v>352.45173924617899</v>
      </c>
      <c r="DX347" s="100">
        <v>5.0022208597511053E-12</v>
      </c>
      <c r="DZ347">
        <v>-9.0588114346207895</v>
      </c>
      <c r="EC347">
        <v>-408.36436148934598</v>
      </c>
      <c r="EF347">
        <v>392.46043864049801</v>
      </c>
      <c r="EI347">
        <v>-7.4444759922014301</v>
      </c>
      <c r="EL347">
        <v>-7.7886223660120804</v>
      </c>
      <c r="EO347">
        <v>-8.2106761815907703</v>
      </c>
    </row>
    <row r="348" spans="1:146" ht="15.5" x14ac:dyDescent="0.35">
      <c r="A348" s="27"/>
      <c r="B348" s="115"/>
      <c r="C348" s="27"/>
      <c r="D348" s="117"/>
      <c r="E348" s="117"/>
      <c r="F348" s="117"/>
      <c r="G348" s="117"/>
      <c r="I348" s="118"/>
      <c r="L348" s="27"/>
      <c r="N348" s="27"/>
      <c r="O348" s="27"/>
      <c r="P348" s="27"/>
      <c r="Q348" s="27"/>
      <c r="Y348" s="118">
        <f ca="1">NOW()</f>
        <v>45628.398694444448</v>
      </c>
      <c r="BD348" s="38">
        <v>-146.075673612011</v>
      </c>
      <c r="BE348" s="38">
        <v>-92.274288433689904</v>
      </c>
    </row>
    <row r="349" spans="1:146" ht="15.5" x14ac:dyDescent="0.35">
      <c r="A349" s="27"/>
      <c r="B349" s="115"/>
      <c r="C349" s="27"/>
      <c r="D349" s="119"/>
      <c r="E349" s="119"/>
      <c r="F349" s="119"/>
      <c r="G349" s="119"/>
      <c r="I349" s="119"/>
      <c r="L349" s="27"/>
      <c r="N349" s="27"/>
      <c r="O349" s="27"/>
      <c r="P349" s="27"/>
      <c r="Q349" s="27"/>
      <c r="Y349" s="119">
        <f ca="1">NOW()</f>
        <v>45628.398694444448</v>
      </c>
    </row>
    <row r="350" spans="1:146" ht="15.5" x14ac:dyDescent="0.35">
      <c r="A350" s="12" t="s">
        <v>1</v>
      </c>
      <c r="B350" s="108" t="s">
        <v>1</v>
      </c>
      <c r="C350" s="12" t="s">
        <v>1</v>
      </c>
      <c r="D350" s="12" t="s">
        <v>1</v>
      </c>
      <c r="E350" s="12" t="s">
        <v>1</v>
      </c>
      <c r="F350" s="12" t="s">
        <v>1</v>
      </c>
      <c r="G350" s="12" t="s">
        <v>1</v>
      </c>
      <c r="H350" s="12" t="s">
        <v>1</v>
      </c>
      <c r="I350" s="12" t="s">
        <v>1</v>
      </c>
      <c r="J350" s="12" t="s">
        <v>1</v>
      </c>
      <c r="K350" s="12" t="s">
        <v>1</v>
      </c>
      <c r="L350" s="12" t="s">
        <v>1</v>
      </c>
      <c r="M350" s="12" t="s">
        <v>1</v>
      </c>
      <c r="N350" s="12" t="s">
        <v>1</v>
      </c>
      <c r="O350" s="12" t="s">
        <v>1</v>
      </c>
      <c r="P350" s="12" t="s">
        <v>1</v>
      </c>
      <c r="Q350" s="12" t="str">
        <f>+Q$4</f>
        <v>-</v>
      </c>
      <c r="R350" s="12" t="str">
        <f>+R$4</f>
        <v>-</v>
      </c>
      <c r="S350" s="12" t="str">
        <f>+S$4</f>
        <v>-</v>
      </c>
      <c r="T350" s="12" t="str">
        <f>+T$4</f>
        <v>-</v>
      </c>
      <c r="U350" s="12" t="s">
        <v>1</v>
      </c>
      <c r="V350" s="12" t="s">
        <v>1</v>
      </c>
      <c r="W350" s="12" t="s">
        <v>1</v>
      </c>
      <c r="X350" s="13" t="s">
        <v>1</v>
      </c>
      <c r="Y350" s="13" t="s">
        <v>1</v>
      </c>
      <c r="Z350" s="12" t="s">
        <v>1</v>
      </c>
      <c r="AA350" s="12" t="s">
        <v>1</v>
      </c>
      <c r="AB350" s="12" t="s">
        <v>1</v>
      </c>
      <c r="AC350" s="12" t="s">
        <v>1</v>
      </c>
      <c r="AD350" s="12" t="s">
        <v>1</v>
      </c>
      <c r="AE350" s="12" t="s">
        <v>1</v>
      </c>
      <c r="AF350" s="12" t="s">
        <v>1</v>
      </c>
      <c r="AG350" s="12" t="s">
        <v>1</v>
      </c>
      <c r="AH350" s="12" t="s">
        <v>1</v>
      </c>
      <c r="AI350" s="12" t="s">
        <v>1</v>
      </c>
      <c r="AJ350" s="13" t="s">
        <v>1</v>
      </c>
      <c r="AK350" s="13" t="s">
        <v>1</v>
      </c>
      <c r="AL350" s="13" t="s">
        <v>1</v>
      </c>
      <c r="AM350" s="13" t="s">
        <v>1</v>
      </c>
      <c r="AN350" s="13" t="s">
        <v>1</v>
      </c>
      <c r="AO350" s="13" t="s">
        <v>1</v>
      </c>
      <c r="AP350" s="13" t="s">
        <v>1</v>
      </c>
      <c r="AQ350" s="13" t="s">
        <v>1</v>
      </c>
      <c r="AR350" s="13" t="s">
        <v>1</v>
      </c>
      <c r="AS350" s="13" t="s">
        <v>1</v>
      </c>
      <c r="AT350" s="13" t="s">
        <v>1</v>
      </c>
      <c r="AU350" s="13" t="s">
        <v>1</v>
      </c>
      <c r="AV350" s="13" t="s">
        <v>1</v>
      </c>
      <c r="AW350" s="13" t="s">
        <v>1</v>
      </c>
      <c r="AX350" s="13" t="s">
        <v>1</v>
      </c>
      <c r="AY350" s="13"/>
      <c r="AZ350" s="13" t="s">
        <v>1</v>
      </c>
      <c r="BA350" s="13" t="s">
        <v>1</v>
      </c>
      <c r="BB350" s="13" t="s">
        <v>1</v>
      </c>
      <c r="BC350" s="13" t="s">
        <v>1</v>
      </c>
      <c r="BD350" s="13" t="s">
        <v>1</v>
      </c>
      <c r="BE350" s="13" t="s">
        <v>1</v>
      </c>
      <c r="BF350" s="13" t="s">
        <v>1</v>
      </c>
      <c r="BG350" s="13" t="s">
        <v>1</v>
      </c>
      <c r="BH350" s="13" t="s">
        <v>1</v>
      </c>
      <c r="BI350" s="13" t="s">
        <v>1</v>
      </c>
      <c r="BJ350" s="13" t="s">
        <v>1</v>
      </c>
      <c r="BK350" s="13" t="s">
        <v>1</v>
      </c>
      <c r="BL350" s="13" t="s">
        <v>1</v>
      </c>
      <c r="BM350" s="13" t="s">
        <v>1</v>
      </c>
      <c r="BN350" s="13" t="s">
        <v>1</v>
      </c>
      <c r="BO350" s="13" t="s">
        <v>1</v>
      </c>
      <c r="BP350" s="13" t="s">
        <v>1</v>
      </c>
      <c r="BQ350" s="13" t="s">
        <v>1</v>
      </c>
      <c r="BR350" s="13" t="s">
        <v>1</v>
      </c>
      <c r="BS350" s="13" t="s">
        <v>1</v>
      </c>
      <c r="BT350" s="13" t="s">
        <v>1</v>
      </c>
      <c r="BU350" s="13" t="s">
        <v>1</v>
      </c>
      <c r="BV350" s="13" t="s">
        <v>1</v>
      </c>
      <c r="BW350" s="13" t="s">
        <v>1</v>
      </c>
      <c r="BX350" s="13" t="s">
        <v>1</v>
      </c>
      <c r="BY350" s="13" t="s">
        <v>1</v>
      </c>
      <c r="BZ350" s="12" t="s">
        <v>1</v>
      </c>
      <c r="CA350" s="13" t="s">
        <v>1</v>
      </c>
      <c r="CB350" s="13" t="s">
        <v>1</v>
      </c>
      <c r="CC350" s="13" t="s">
        <v>1</v>
      </c>
      <c r="CD350" s="13" t="s">
        <v>1</v>
      </c>
      <c r="CE350" s="13" t="s">
        <v>1</v>
      </c>
      <c r="CF350" s="13" t="s">
        <v>1</v>
      </c>
      <c r="CG350" s="13" t="s">
        <v>1</v>
      </c>
      <c r="CH350" s="13" t="s">
        <v>1</v>
      </c>
      <c r="CI350" s="13" t="s">
        <v>1</v>
      </c>
      <c r="CJ350" s="12" t="s">
        <v>1</v>
      </c>
      <c r="CK350" s="12" t="s">
        <v>1</v>
      </c>
      <c r="CL350" s="13" t="s">
        <v>1</v>
      </c>
      <c r="CM350" s="13" t="s">
        <v>1</v>
      </c>
      <c r="CN350" s="13" t="s">
        <v>1</v>
      </c>
      <c r="CO350" s="13" t="s">
        <v>1</v>
      </c>
      <c r="CP350" s="13" t="s">
        <v>1</v>
      </c>
      <c r="CQ350" s="13" t="s">
        <v>1</v>
      </c>
      <c r="CR350" s="13" t="s">
        <v>1</v>
      </c>
      <c r="CS350" s="13" t="s">
        <v>1</v>
      </c>
      <c r="CT350" s="13" t="s">
        <v>1</v>
      </c>
      <c r="CU350" s="13" t="s">
        <v>1</v>
      </c>
      <c r="CV350" s="13" t="s">
        <v>1</v>
      </c>
      <c r="CW350" s="13" t="s">
        <v>1</v>
      </c>
      <c r="CX350" s="13" t="s">
        <v>1</v>
      </c>
      <c r="CY350" s="13" t="s">
        <v>1</v>
      </c>
      <c r="CZ350" s="13" t="s">
        <v>1</v>
      </c>
      <c r="DA350" s="13" t="s">
        <v>1</v>
      </c>
      <c r="DB350" s="12" t="s">
        <v>1</v>
      </c>
      <c r="DC350" s="12" t="s">
        <v>1</v>
      </c>
      <c r="DD350" s="12" t="s">
        <v>1</v>
      </c>
      <c r="DE350" s="12" t="s">
        <v>1</v>
      </c>
      <c r="DF350" s="12" t="s">
        <v>1</v>
      </c>
      <c r="DG350" s="12" t="s">
        <v>1</v>
      </c>
      <c r="DH350" s="12" t="s">
        <v>1</v>
      </c>
      <c r="DI350" s="12" t="s">
        <v>1</v>
      </c>
      <c r="DJ350" s="12" t="s">
        <v>1</v>
      </c>
      <c r="DK350" s="12" t="s">
        <v>1</v>
      </c>
      <c r="DL350" s="12" t="s">
        <v>1</v>
      </c>
      <c r="DM350" s="12" t="s">
        <v>1</v>
      </c>
      <c r="DN350" s="23" t="s">
        <v>1</v>
      </c>
      <c r="DO350" s="12" t="s">
        <v>1</v>
      </c>
      <c r="DP350" s="12" t="s">
        <v>1</v>
      </c>
      <c r="DQ350" s="12" t="s">
        <v>1</v>
      </c>
      <c r="DR350" s="12" t="s">
        <v>1</v>
      </c>
      <c r="DS350" s="12" t="s">
        <v>1</v>
      </c>
      <c r="DT350" s="12" t="s">
        <v>1</v>
      </c>
      <c r="DU350" s="12" t="s">
        <v>1</v>
      </c>
      <c r="DV350" s="24" t="s">
        <v>1</v>
      </c>
      <c r="DW350" s="25" t="s">
        <v>1</v>
      </c>
      <c r="DX350" s="26" t="s">
        <v>1</v>
      </c>
      <c r="DZ350" s="12" t="s">
        <v>1</v>
      </c>
      <c r="EC350" s="12" t="s">
        <v>1</v>
      </c>
      <c r="EF350" s="12" t="s">
        <v>1</v>
      </c>
      <c r="EI350" s="12" t="s">
        <v>1</v>
      </c>
      <c r="EL350" s="12" t="s">
        <v>1</v>
      </c>
      <c r="EO350" s="12" t="s">
        <v>1</v>
      </c>
    </row>
    <row r="351" spans="1:146" ht="15.5" x14ac:dyDescent="0.35">
      <c r="A351" s="14"/>
      <c r="B351" s="159" t="s">
        <v>2</v>
      </c>
      <c r="C351" s="14" t="s">
        <v>3</v>
      </c>
      <c r="D351" s="14" t="s">
        <v>4</v>
      </c>
      <c r="E351" s="14" t="s">
        <v>5</v>
      </c>
      <c r="F351" s="14" t="s">
        <v>6</v>
      </c>
      <c r="G351" s="14" t="s">
        <v>7</v>
      </c>
      <c r="H351" s="14" t="s">
        <v>8</v>
      </c>
      <c r="I351" s="14" t="s">
        <v>9</v>
      </c>
      <c r="J351" s="14" t="s">
        <v>10</v>
      </c>
      <c r="K351" s="15">
        <v>1996</v>
      </c>
      <c r="L351" s="15">
        <v>1997</v>
      </c>
      <c r="M351" s="16">
        <v>1998</v>
      </c>
      <c r="N351" s="16">
        <v>1999</v>
      </c>
      <c r="O351" s="16">
        <v>2000</v>
      </c>
      <c r="P351" s="16">
        <v>2001</v>
      </c>
      <c r="Q351" s="16">
        <v>2002</v>
      </c>
      <c r="R351" s="16">
        <v>2003</v>
      </c>
      <c r="S351" s="16">
        <v>2004</v>
      </c>
      <c r="T351" s="16">
        <v>2005</v>
      </c>
      <c r="U351" s="16">
        <v>2006</v>
      </c>
      <c r="V351" s="16">
        <v>2007</v>
      </c>
      <c r="W351" s="16">
        <v>2008</v>
      </c>
      <c r="X351" s="17">
        <v>2009</v>
      </c>
      <c r="Y351" s="17">
        <v>2010</v>
      </c>
      <c r="Z351" s="16">
        <f>Z5</f>
        <v>2011</v>
      </c>
      <c r="AA351" s="16">
        <v>2012</v>
      </c>
      <c r="AB351" s="16">
        <v>2013</v>
      </c>
      <c r="AC351" s="16">
        <v>2013</v>
      </c>
      <c r="AD351" s="16">
        <v>2013</v>
      </c>
      <c r="AE351" s="16">
        <v>2013</v>
      </c>
      <c r="AF351" s="16">
        <v>2014</v>
      </c>
      <c r="AG351" s="16">
        <v>2014</v>
      </c>
      <c r="AH351" s="16">
        <v>2014</v>
      </c>
      <c r="AI351" s="16">
        <v>2014</v>
      </c>
      <c r="AJ351" s="17">
        <v>2014</v>
      </c>
      <c r="AK351" s="17">
        <v>2015</v>
      </c>
      <c r="AL351" s="17">
        <v>2015</v>
      </c>
      <c r="AM351" s="17">
        <v>2015</v>
      </c>
      <c r="AN351" s="17">
        <v>2015</v>
      </c>
      <c r="AO351" s="17">
        <f>+AO$5</f>
        <v>2015</v>
      </c>
      <c r="AP351" s="17">
        <v>2016</v>
      </c>
      <c r="AQ351" s="17">
        <v>2016</v>
      </c>
      <c r="AR351" s="17">
        <v>2016</v>
      </c>
      <c r="AS351" s="17">
        <f>+AS$5</f>
        <v>2016</v>
      </c>
      <c r="AT351" s="17">
        <v>2017</v>
      </c>
      <c r="AU351" s="17">
        <v>2017</v>
      </c>
      <c r="AV351" s="17">
        <v>2017</v>
      </c>
      <c r="AW351" s="17">
        <v>2017</v>
      </c>
      <c r="AX351" s="17">
        <f>+AX$5</f>
        <v>2017</v>
      </c>
      <c r="AY351" s="17"/>
      <c r="AZ351" s="17">
        <v>2018</v>
      </c>
      <c r="BA351" s="17">
        <v>2018</v>
      </c>
      <c r="BB351" s="17">
        <v>2018</v>
      </c>
      <c r="BC351" s="17">
        <v>2018</v>
      </c>
      <c r="BD351" s="17">
        <v>2018</v>
      </c>
      <c r="BE351" s="17">
        <v>2018</v>
      </c>
      <c r="BF351" s="17">
        <f>+BF$5</f>
        <v>2018</v>
      </c>
      <c r="BG351" s="17">
        <v>2019</v>
      </c>
      <c r="BH351" s="17">
        <v>2019</v>
      </c>
      <c r="BI351" s="17">
        <v>2019</v>
      </c>
      <c r="BJ351" s="17">
        <v>2019</v>
      </c>
      <c r="BK351" s="17">
        <v>2019</v>
      </c>
      <c r="BL351" s="17">
        <v>2019</v>
      </c>
      <c r="BM351" s="17">
        <v>2019</v>
      </c>
      <c r="BN351" s="17">
        <v>2019</v>
      </c>
      <c r="BO351" s="17">
        <f>+BO$5</f>
        <v>2019</v>
      </c>
      <c r="BP351" s="17">
        <v>2020</v>
      </c>
      <c r="BQ351" s="17">
        <v>2020</v>
      </c>
      <c r="BR351" s="17">
        <v>2020</v>
      </c>
      <c r="BS351" s="17">
        <v>2020</v>
      </c>
      <c r="BT351" s="17">
        <v>2020</v>
      </c>
      <c r="BU351" s="17">
        <v>2020</v>
      </c>
      <c r="BV351" s="17">
        <v>2020</v>
      </c>
      <c r="BW351" s="17">
        <v>2020</v>
      </c>
      <c r="BX351" s="17">
        <v>2020</v>
      </c>
      <c r="BY351" s="17">
        <v>2020</v>
      </c>
      <c r="BZ351" s="16">
        <v>2020</v>
      </c>
      <c r="CA351" s="17">
        <f>+CA$5</f>
        <v>2020</v>
      </c>
      <c r="CB351" s="17">
        <v>2021</v>
      </c>
      <c r="CC351" s="17">
        <v>2021</v>
      </c>
      <c r="CD351" s="17">
        <v>2021</v>
      </c>
      <c r="CE351" s="17">
        <v>2021</v>
      </c>
      <c r="CF351" s="17">
        <v>2021</v>
      </c>
      <c r="CG351" s="17">
        <v>2021</v>
      </c>
      <c r="CH351" s="17">
        <v>2021</v>
      </c>
      <c r="CI351" s="17">
        <v>2021</v>
      </c>
      <c r="CJ351" s="16">
        <v>2021</v>
      </c>
      <c r="CK351" s="16">
        <v>2021</v>
      </c>
      <c r="CL351" s="17">
        <f>+CL$5</f>
        <v>2021</v>
      </c>
      <c r="CM351" s="17">
        <v>2022</v>
      </c>
      <c r="CN351" s="17">
        <v>2022</v>
      </c>
      <c r="CO351" s="17">
        <v>2022</v>
      </c>
      <c r="CP351" s="17">
        <v>2022</v>
      </c>
      <c r="CQ351" s="17">
        <v>2022</v>
      </c>
      <c r="CR351" s="17">
        <v>2022</v>
      </c>
      <c r="CS351" s="17">
        <v>2022</v>
      </c>
      <c r="CT351" s="17">
        <v>2022</v>
      </c>
      <c r="CU351" s="17">
        <v>2022</v>
      </c>
      <c r="CV351" s="17">
        <v>2022</v>
      </c>
      <c r="CW351" s="17">
        <v>2022</v>
      </c>
      <c r="CX351" s="17">
        <v>2022</v>
      </c>
      <c r="CY351" s="17">
        <v>2022</v>
      </c>
      <c r="CZ351" s="17">
        <v>2022</v>
      </c>
      <c r="DA351" s="17">
        <f t="shared" ref="DA351:DN351" si="265">+DA$5</f>
        <v>2022</v>
      </c>
      <c r="DB351" s="16">
        <v>2023</v>
      </c>
      <c r="DC351" s="16">
        <v>2023</v>
      </c>
      <c r="DD351" s="16">
        <v>2023</v>
      </c>
      <c r="DE351" s="16">
        <v>2023</v>
      </c>
      <c r="DF351" s="16">
        <v>2023</v>
      </c>
      <c r="DG351" s="16">
        <v>2023</v>
      </c>
      <c r="DH351" s="16">
        <v>2023</v>
      </c>
      <c r="DI351" s="16">
        <v>2023</v>
      </c>
      <c r="DJ351" s="16">
        <v>2023</v>
      </c>
      <c r="DK351" s="16">
        <v>2023</v>
      </c>
      <c r="DL351" s="16">
        <v>2023</v>
      </c>
      <c r="DM351" s="16">
        <v>2023</v>
      </c>
      <c r="DN351" s="19">
        <f t="shared" si="265"/>
        <v>2023</v>
      </c>
      <c r="DO351" s="16">
        <v>2023</v>
      </c>
      <c r="DP351" s="16">
        <v>2024</v>
      </c>
      <c r="DQ351" s="16">
        <v>2024</v>
      </c>
      <c r="DR351" s="16">
        <v>2024</v>
      </c>
      <c r="DS351" s="16">
        <v>2024</v>
      </c>
      <c r="DT351" s="16">
        <v>2024</v>
      </c>
      <c r="DU351" s="16">
        <v>2024</v>
      </c>
      <c r="DV351" s="20">
        <f>+DV$5</f>
        <v>2024</v>
      </c>
      <c r="DW351" s="21">
        <f>+DW$5</f>
        <v>2024</v>
      </c>
      <c r="DX351" s="22">
        <f>+DX$5</f>
        <v>2024</v>
      </c>
      <c r="DZ351" s="16">
        <f>+DZ$5</f>
        <v>2025</v>
      </c>
      <c r="EC351" s="16">
        <f>+EC$5</f>
        <v>2026</v>
      </c>
      <c r="EF351" s="16">
        <f>+EF$5</f>
        <v>2027</v>
      </c>
      <c r="EI351" s="16">
        <f>+EI$5</f>
        <v>2028</v>
      </c>
      <c r="EL351" s="16">
        <f>+EL$5</f>
        <v>2029</v>
      </c>
      <c r="EO351" s="16">
        <f>+EO$5</f>
        <v>2030</v>
      </c>
    </row>
    <row r="352" spans="1:146" ht="15.5" x14ac:dyDescent="0.35">
      <c r="A352" s="12" t="s">
        <v>1</v>
      </c>
      <c r="B352" s="108" t="s">
        <v>1</v>
      </c>
      <c r="C352" s="12" t="s">
        <v>1</v>
      </c>
      <c r="D352" s="12" t="s">
        <v>1</v>
      </c>
      <c r="E352" s="12" t="s">
        <v>1</v>
      </c>
      <c r="F352" s="12" t="s">
        <v>1</v>
      </c>
      <c r="G352" s="12" t="s">
        <v>1</v>
      </c>
      <c r="H352" s="12" t="s">
        <v>1</v>
      </c>
      <c r="I352" s="12" t="s">
        <v>1</v>
      </c>
      <c r="J352" s="12" t="s">
        <v>1</v>
      </c>
      <c r="K352" s="12" t="s">
        <v>1</v>
      </c>
      <c r="L352" s="12" t="s">
        <v>1</v>
      </c>
      <c r="M352" s="12" t="s">
        <v>1</v>
      </c>
      <c r="N352" s="12" t="s">
        <v>1</v>
      </c>
      <c r="O352" s="12" t="s">
        <v>1</v>
      </c>
      <c r="P352" s="12" t="s">
        <v>1</v>
      </c>
      <c r="Q352" s="12" t="str">
        <f>+Q$6</f>
        <v>-</v>
      </c>
      <c r="R352" s="12" t="str">
        <f>+R$6</f>
        <v>-</v>
      </c>
      <c r="S352" s="12" t="str">
        <f>+S$6</f>
        <v>-</v>
      </c>
      <c r="T352" s="12" t="str">
        <f>+T$6</f>
        <v>-</v>
      </c>
      <c r="U352" s="12" t="s">
        <v>1</v>
      </c>
      <c r="V352" s="12" t="s">
        <v>1</v>
      </c>
      <c r="W352" s="12" t="s">
        <v>1</v>
      </c>
      <c r="X352" s="13" t="s">
        <v>1</v>
      </c>
      <c r="Y352" s="13" t="s">
        <v>1</v>
      </c>
      <c r="Z352" s="12" t="s">
        <v>1</v>
      </c>
      <c r="AA352" s="12" t="s">
        <v>1</v>
      </c>
      <c r="AB352" s="12" t="s">
        <v>1</v>
      </c>
      <c r="AC352" s="12" t="s">
        <v>1</v>
      </c>
      <c r="AD352" s="12" t="s">
        <v>1</v>
      </c>
      <c r="AE352" s="12" t="s">
        <v>1</v>
      </c>
      <c r="AF352" s="12" t="s">
        <v>1</v>
      </c>
      <c r="AG352" s="12" t="s">
        <v>1</v>
      </c>
      <c r="AH352" s="12" t="s">
        <v>1</v>
      </c>
      <c r="AI352" s="12" t="s">
        <v>1</v>
      </c>
      <c r="AJ352" s="13" t="s">
        <v>1</v>
      </c>
      <c r="AK352" s="13" t="s">
        <v>1</v>
      </c>
      <c r="AL352" s="13" t="s">
        <v>1</v>
      </c>
      <c r="AM352" s="13" t="s">
        <v>1</v>
      </c>
      <c r="AN352" s="13" t="s">
        <v>1</v>
      </c>
      <c r="AO352" s="13" t="s">
        <v>1</v>
      </c>
      <c r="AP352" s="13" t="s">
        <v>1</v>
      </c>
      <c r="AQ352" s="13" t="s">
        <v>1</v>
      </c>
      <c r="AR352" s="13" t="s">
        <v>1</v>
      </c>
      <c r="AS352" s="13" t="s">
        <v>1</v>
      </c>
      <c r="AT352" s="13" t="s">
        <v>1</v>
      </c>
      <c r="AU352" s="13" t="s">
        <v>1</v>
      </c>
      <c r="AV352" s="13" t="s">
        <v>1</v>
      </c>
      <c r="AW352" s="13" t="s">
        <v>1</v>
      </c>
      <c r="AX352" s="13" t="s">
        <v>1</v>
      </c>
      <c r="AY352" s="13"/>
      <c r="AZ352" s="13" t="s">
        <v>1</v>
      </c>
      <c r="BA352" s="13" t="s">
        <v>1</v>
      </c>
      <c r="BB352" s="13" t="s">
        <v>1</v>
      </c>
      <c r="BC352" s="13" t="s">
        <v>1</v>
      </c>
      <c r="BD352" s="13" t="s">
        <v>1</v>
      </c>
      <c r="BE352" s="13" t="s">
        <v>1</v>
      </c>
      <c r="BF352" s="13" t="s">
        <v>1</v>
      </c>
      <c r="BG352" s="13" t="s">
        <v>1</v>
      </c>
      <c r="BH352" s="13" t="s">
        <v>1</v>
      </c>
      <c r="BI352" s="13" t="s">
        <v>1</v>
      </c>
      <c r="BJ352" s="13" t="s">
        <v>1</v>
      </c>
      <c r="BK352" s="13" t="s">
        <v>1</v>
      </c>
      <c r="BL352" s="13" t="s">
        <v>1</v>
      </c>
      <c r="BM352" s="13" t="s">
        <v>1</v>
      </c>
      <c r="BN352" s="13" t="s">
        <v>1</v>
      </c>
      <c r="BO352" s="13" t="s">
        <v>1</v>
      </c>
      <c r="BP352" s="13" t="s">
        <v>1</v>
      </c>
      <c r="BQ352" s="13" t="s">
        <v>1</v>
      </c>
      <c r="BR352" s="13" t="s">
        <v>1</v>
      </c>
      <c r="BS352" s="13" t="s">
        <v>1</v>
      </c>
      <c r="BT352" s="13" t="s">
        <v>1</v>
      </c>
      <c r="BU352" s="13" t="s">
        <v>1</v>
      </c>
      <c r="BV352" s="13" t="s">
        <v>1</v>
      </c>
      <c r="BW352" s="13" t="s">
        <v>1</v>
      </c>
      <c r="BX352" s="13" t="s">
        <v>1</v>
      </c>
      <c r="BY352" s="13" t="s">
        <v>1</v>
      </c>
      <c r="BZ352" s="12" t="s">
        <v>1</v>
      </c>
      <c r="CA352" s="13" t="s">
        <v>1</v>
      </c>
      <c r="CB352" s="13" t="s">
        <v>1</v>
      </c>
      <c r="CC352" s="13" t="s">
        <v>1</v>
      </c>
      <c r="CD352" s="13" t="s">
        <v>1</v>
      </c>
      <c r="CE352" s="13" t="s">
        <v>1</v>
      </c>
      <c r="CF352" s="13" t="s">
        <v>1</v>
      </c>
      <c r="CG352" s="13" t="s">
        <v>1</v>
      </c>
      <c r="CH352" s="13" t="s">
        <v>1</v>
      </c>
      <c r="CI352" s="13" t="s">
        <v>1</v>
      </c>
      <c r="CJ352" s="12" t="s">
        <v>1</v>
      </c>
      <c r="CK352" s="12" t="s">
        <v>1</v>
      </c>
      <c r="CL352" s="13" t="s">
        <v>1</v>
      </c>
      <c r="CM352" s="13" t="s">
        <v>1</v>
      </c>
      <c r="CN352" s="13" t="s">
        <v>1</v>
      </c>
      <c r="CO352" s="13" t="s">
        <v>1</v>
      </c>
      <c r="CP352" s="13" t="s">
        <v>1</v>
      </c>
      <c r="CQ352" s="13" t="s">
        <v>1</v>
      </c>
      <c r="CR352" s="13" t="s">
        <v>1</v>
      </c>
      <c r="CS352" s="13" t="s">
        <v>1</v>
      </c>
      <c r="CT352" s="13" t="s">
        <v>1</v>
      </c>
      <c r="CU352" s="13" t="s">
        <v>1</v>
      </c>
      <c r="CV352" s="13" t="s">
        <v>1</v>
      </c>
      <c r="CW352" s="13" t="s">
        <v>1</v>
      </c>
      <c r="CX352" s="13" t="s">
        <v>1</v>
      </c>
      <c r="CY352" s="13" t="s">
        <v>1</v>
      </c>
      <c r="CZ352" s="13" t="s">
        <v>1</v>
      </c>
      <c r="DA352" s="13" t="s">
        <v>1</v>
      </c>
      <c r="DB352" s="12" t="s">
        <v>1</v>
      </c>
      <c r="DC352" s="12" t="s">
        <v>1</v>
      </c>
      <c r="DD352" s="12" t="s">
        <v>1</v>
      </c>
      <c r="DE352" s="12" t="s">
        <v>1</v>
      </c>
      <c r="DF352" s="12" t="s">
        <v>1</v>
      </c>
      <c r="DG352" s="12" t="s">
        <v>1</v>
      </c>
      <c r="DH352" s="12" t="s">
        <v>1</v>
      </c>
      <c r="DI352" s="12" t="s">
        <v>1</v>
      </c>
      <c r="DJ352" s="12" t="s">
        <v>1</v>
      </c>
      <c r="DK352" s="12" t="s">
        <v>1</v>
      </c>
      <c r="DL352" s="12" t="s">
        <v>1</v>
      </c>
      <c r="DM352" s="12" t="s">
        <v>1</v>
      </c>
      <c r="DN352" s="23" t="s">
        <v>1</v>
      </c>
      <c r="DO352" s="12" t="s">
        <v>1</v>
      </c>
      <c r="DP352" s="12" t="s">
        <v>1</v>
      </c>
      <c r="DQ352" s="12" t="s">
        <v>1</v>
      </c>
      <c r="DR352" s="12" t="s">
        <v>1</v>
      </c>
      <c r="DS352" s="12" t="s">
        <v>1</v>
      </c>
      <c r="DT352" s="12" t="s">
        <v>1</v>
      </c>
      <c r="DU352" s="12" t="s">
        <v>1</v>
      </c>
      <c r="DV352" s="24" t="s">
        <v>1</v>
      </c>
      <c r="DW352" s="25" t="s">
        <v>1</v>
      </c>
      <c r="DX352" s="26" t="s">
        <v>1</v>
      </c>
      <c r="DZ352" s="12" t="s">
        <v>1</v>
      </c>
      <c r="EC352" s="12" t="s">
        <v>1</v>
      </c>
      <c r="EF352" s="12" t="s">
        <v>1</v>
      </c>
      <c r="EI352" s="12" t="s">
        <v>1</v>
      </c>
      <c r="EL352" s="12" t="s">
        <v>1</v>
      </c>
      <c r="EO352" s="12" t="s">
        <v>1</v>
      </c>
    </row>
    <row r="353" spans="1:145" ht="15.5" x14ac:dyDescent="0.35">
      <c r="A353" s="27"/>
      <c r="B353" s="115"/>
      <c r="C353" s="27"/>
      <c r="D353" s="27"/>
      <c r="E353" s="27"/>
      <c r="F353" s="27"/>
      <c r="G353" s="27"/>
      <c r="H353" s="27"/>
      <c r="I353" s="27"/>
      <c r="J353" s="27"/>
      <c r="K353" s="14"/>
      <c r="L353" s="14"/>
      <c r="M353" s="14"/>
      <c r="N353" s="14"/>
      <c r="O353" s="28"/>
      <c r="P353" s="28"/>
      <c r="Q353" s="28"/>
      <c r="R353" s="28"/>
      <c r="S353" s="28"/>
      <c r="T353" s="28"/>
      <c r="U353" s="28" t="str">
        <f>+U$7</f>
        <v/>
      </c>
      <c r="V353" s="14"/>
      <c r="W353" s="14"/>
      <c r="X353" s="30"/>
      <c r="Y353" s="30"/>
      <c r="Z353" s="14"/>
      <c r="AA353" s="14"/>
      <c r="AB353" s="14" t="s">
        <v>12</v>
      </c>
      <c r="AC353" s="14" t="s">
        <v>13</v>
      </c>
      <c r="AD353" s="14" t="str">
        <f>+$AD$7</f>
        <v>Maj old</v>
      </c>
      <c r="AE353" s="14"/>
      <c r="AF353" s="14" t="s">
        <v>12</v>
      </c>
      <c r="AG353" s="14" t="s">
        <v>13</v>
      </c>
      <c r="AH353" s="14" t="s">
        <v>15</v>
      </c>
      <c r="AI353" s="14" t="s">
        <v>16</v>
      </c>
      <c r="AJ353" s="30"/>
      <c r="AK353" s="30" t="s">
        <v>12</v>
      </c>
      <c r="AL353" s="30" t="s">
        <v>13</v>
      </c>
      <c r="AM353" s="30" t="s">
        <v>15</v>
      </c>
      <c r="AN353" s="30" t="s">
        <v>17</v>
      </c>
      <c r="AO353" s="30" t="str">
        <f>+AO$7</f>
        <v>Estim.</v>
      </c>
      <c r="AP353" s="30" t="s">
        <v>12</v>
      </c>
      <c r="AQ353" s="30" t="s">
        <v>13</v>
      </c>
      <c r="AR353" s="30" t="s">
        <v>15</v>
      </c>
      <c r="AS353" s="30" t="str">
        <f>+AS$7</f>
        <v>Estim.</v>
      </c>
      <c r="AT353" s="30" t="s">
        <v>12</v>
      </c>
      <c r="AU353" s="30" t="s">
        <v>13</v>
      </c>
      <c r="AV353" s="30" t="s">
        <v>19</v>
      </c>
      <c r="AW353" s="30" t="s">
        <v>20</v>
      </c>
      <c r="AX353" s="30" t="str">
        <f>+AX$7</f>
        <v>Estim</v>
      </c>
      <c r="AY353" s="30"/>
      <c r="AZ353" s="30" t="s">
        <v>12</v>
      </c>
      <c r="BA353" s="30" t="s">
        <v>22</v>
      </c>
      <c r="BB353" s="30" t="s">
        <v>23</v>
      </c>
      <c r="BC353" s="30" t="s">
        <v>24</v>
      </c>
      <c r="BD353" s="30" t="s">
        <v>25</v>
      </c>
      <c r="BE353" s="30" t="s">
        <v>26</v>
      </c>
      <c r="BF353" s="30" t="str">
        <f>+BF$7</f>
        <v>Estim</v>
      </c>
      <c r="BG353" s="30" t="s">
        <v>12</v>
      </c>
      <c r="BH353" s="30" t="s">
        <v>27</v>
      </c>
      <c r="BI353" s="30" t="s">
        <v>23</v>
      </c>
      <c r="BJ353" s="30" t="s">
        <v>26</v>
      </c>
      <c r="BK353" s="30" t="s">
        <v>28</v>
      </c>
      <c r="BL353" s="30" t="s">
        <v>29</v>
      </c>
      <c r="BM353" s="30" t="s">
        <v>30</v>
      </c>
      <c r="BN353" s="30" t="s">
        <v>31</v>
      </c>
      <c r="BO353" s="30" t="str">
        <f>+BO$7</f>
        <v>Estim</v>
      </c>
      <c r="BP353" s="30" t="s">
        <v>12</v>
      </c>
      <c r="BQ353" s="30" t="s">
        <v>12</v>
      </c>
      <c r="BR353" s="30" t="s">
        <v>27</v>
      </c>
      <c r="BS353" s="30" t="s">
        <v>29</v>
      </c>
      <c r="BT353" s="30" t="s">
        <v>23</v>
      </c>
      <c r="BU353" s="30" t="s">
        <v>29</v>
      </c>
      <c r="BV353" s="30" t="s">
        <v>31</v>
      </c>
      <c r="BW353" s="30" t="s">
        <v>32</v>
      </c>
      <c r="BX353" s="30" t="s">
        <v>32</v>
      </c>
      <c r="BY353" s="30" t="s">
        <v>32</v>
      </c>
      <c r="BZ353" s="14" t="s">
        <v>33</v>
      </c>
      <c r="CA353" s="30" t="str">
        <f>+CA$7</f>
        <v>Estim</v>
      </c>
      <c r="CB353" s="30" t="s">
        <v>12</v>
      </c>
      <c r="CC353" s="30" t="s">
        <v>12</v>
      </c>
      <c r="CD353" s="30" t="s">
        <v>12</v>
      </c>
      <c r="CE353" s="30" t="s">
        <v>12</v>
      </c>
      <c r="CF353" s="30" t="s">
        <v>12</v>
      </c>
      <c r="CG353" s="30" t="s">
        <v>12</v>
      </c>
      <c r="CH353" s="30" t="s">
        <v>34</v>
      </c>
      <c r="CI353" s="30" t="s">
        <v>34</v>
      </c>
      <c r="CJ353" s="14" t="s">
        <v>25</v>
      </c>
      <c r="CK353" s="14" t="s">
        <v>25</v>
      </c>
      <c r="CL353" s="30" t="str">
        <f>+CL$7</f>
        <v>Estim.</v>
      </c>
      <c r="CM353" s="30" t="s">
        <v>12</v>
      </c>
      <c r="CN353" s="30" t="s">
        <v>36</v>
      </c>
      <c r="CO353" s="30" t="s">
        <v>36</v>
      </c>
      <c r="CP353" s="30" t="s">
        <v>101</v>
      </c>
      <c r="CQ353" s="30" t="s">
        <v>36</v>
      </c>
      <c r="CR353" s="30" t="s">
        <v>102</v>
      </c>
      <c r="CS353" s="30" t="s">
        <v>103</v>
      </c>
      <c r="CT353" s="30" t="s">
        <v>104</v>
      </c>
      <c r="CU353" s="30" t="s">
        <v>105</v>
      </c>
      <c r="CV353" s="30" t="s">
        <v>37</v>
      </c>
      <c r="CW353" s="30" t="s">
        <v>37</v>
      </c>
      <c r="CX353" s="30" t="s">
        <v>38</v>
      </c>
      <c r="CY353" s="30" t="s">
        <v>38</v>
      </c>
      <c r="CZ353" s="30" t="s">
        <v>37</v>
      </c>
      <c r="DA353" s="30" t="str">
        <f t="shared" ref="DA353:DN353" si="266">+DA$7</f>
        <v>Estim.</v>
      </c>
      <c r="DB353" s="14" t="s">
        <v>39</v>
      </c>
      <c r="DC353" s="14" t="s">
        <v>40</v>
      </c>
      <c r="DD353" s="14" t="s">
        <v>41</v>
      </c>
      <c r="DE353" s="14" t="s">
        <v>42</v>
      </c>
      <c r="DF353" s="14" t="s">
        <v>43</v>
      </c>
      <c r="DG353" s="14" t="s">
        <v>44</v>
      </c>
      <c r="DH353" s="14" t="s">
        <v>45</v>
      </c>
      <c r="DI353" s="14" t="s">
        <v>46</v>
      </c>
      <c r="DJ353" s="14" t="s">
        <v>47</v>
      </c>
      <c r="DK353" s="14" t="s">
        <v>45</v>
      </c>
      <c r="DL353" s="14" t="s">
        <v>46</v>
      </c>
      <c r="DM353" s="14" t="s">
        <v>47</v>
      </c>
      <c r="DN353" s="34" t="str">
        <f t="shared" si="266"/>
        <v>Estim.</v>
      </c>
      <c r="DO353" s="14" t="s">
        <v>47</v>
      </c>
      <c r="DP353" s="14" t="s">
        <v>12</v>
      </c>
      <c r="DQ353" s="14" t="s">
        <v>12</v>
      </c>
      <c r="DR353" s="14" t="s">
        <v>12</v>
      </c>
      <c r="DS353" s="14" t="s">
        <v>23</v>
      </c>
      <c r="DT353" s="14" t="s">
        <v>23</v>
      </c>
      <c r="DU353" s="14" t="s">
        <v>23</v>
      </c>
      <c r="DV353" s="121" t="str">
        <f>+DV$7</f>
        <v>MAJ nov</v>
      </c>
      <c r="DW353" s="122" t="str">
        <f>+DW$7</f>
        <v>MAJ nov</v>
      </c>
      <c r="DX353" s="123" t="str">
        <f>+DX$7</f>
        <v>Prév.Rév.</v>
      </c>
      <c r="DZ353" s="14" t="str">
        <f>+DZ$7</f>
        <v>Prév.</v>
      </c>
      <c r="EC353" s="14" t="str">
        <f>+EC$7</f>
        <v>Prév.</v>
      </c>
      <c r="EF353" s="14" t="str">
        <f>+EF$7</f>
        <v>Prév.</v>
      </c>
      <c r="EI353" s="14" t="str">
        <f>+EI$7</f>
        <v>Prév.</v>
      </c>
      <c r="EL353" s="14" t="str">
        <f>+EL$7</f>
        <v>Prév.</v>
      </c>
      <c r="EO353" s="14" t="str">
        <f>+EO$7</f>
        <v>Prév.</v>
      </c>
    </row>
    <row r="354" spans="1:145" ht="15.5" x14ac:dyDescent="0.35">
      <c r="A354" s="56" t="s">
        <v>224</v>
      </c>
      <c r="B354" s="115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</row>
    <row r="355" spans="1:145" ht="15.5" x14ac:dyDescent="0.35">
      <c r="A355" s="56" t="s">
        <v>198</v>
      </c>
      <c r="B355" s="57" t="e">
        <f t="shared" ref="B355:AA355" si="267">(B272/$T$272)*100</f>
        <v>#VALUE!</v>
      </c>
      <c r="C355" s="57" t="e">
        <f t="shared" si="267"/>
        <v>#VALUE!</v>
      </c>
      <c r="D355" s="57" t="e">
        <f t="shared" si="267"/>
        <v>#VALUE!</v>
      </c>
      <c r="E355" s="57" t="e">
        <f t="shared" si="267"/>
        <v>#VALUE!</v>
      </c>
      <c r="F355" s="57" t="e">
        <f t="shared" si="267"/>
        <v>#VALUE!</v>
      </c>
      <c r="G355" s="57">
        <f t="shared" si="267"/>
        <v>53.960494127823921</v>
      </c>
      <c r="H355" s="57">
        <f t="shared" si="267"/>
        <v>56.119881479749765</v>
      </c>
      <c r="I355" s="57">
        <f t="shared" si="267"/>
        <v>55.82766490587229</v>
      </c>
      <c r="J355" s="57">
        <f t="shared" si="267"/>
        <v>57.663961476016631</v>
      </c>
      <c r="K355" s="57">
        <f t="shared" si="267"/>
        <v>61.170466513265197</v>
      </c>
      <c r="L355" s="57">
        <f t="shared" si="267"/>
        <v>68.775537647075296</v>
      </c>
      <c r="M355" s="57">
        <f t="shared" si="267"/>
        <v>71.154354283900716</v>
      </c>
      <c r="N355" s="57">
        <f t="shared" si="267"/>
        <v>70.054483230646795</v>
      </c>
      <c r="O355" s="57">
        <f t="shared" si="267"/>
        <v>68.536626422069432</v>
      </c>
      <c r="P355" s="57">
        <f t="shared" si="267"/>
        <v>70.130654872492713</v>
      </c>
      <c r="Q355" s="57">
        <f t="shared" si="267"/>
        <v>72.495171718865407</v>
      </c>
      <c r="R355" s="57">
        <f t="shared" si="267"/>
        <v>76.510679951569443</v>
      </c>
      <c r="S355" s="57">
        <f t="shared" si="267"/>
        <v>96.971876795660407</v>
      </c>
      <c r="T355" s="57">
        <f t="shared" si="267"/>
        <v>100</v>
      </c>
      <c r="U355" s="57">
        <f t="shared" si="267"/>
        <v>94.544808689349196</v>
      </c>
      <c r="V355" s="57">
        <f t="shared" si="267"/>
        <v>90.751007635765603</v>
      </c>
      <c r="W355" s="57">
        <f t="shared" si="267"/>
        <v>90.396400958155482</v>
      </c>
      <c r="X355" s="58">
        <f t="shared" si="267"/>
        <v>88.567127936673657</v>
      </c>
      <c r="Y355" s="58">
        <f t="shared" si="267"/>
        <v>89.527894051999439</v>
      </c>
      <c r="Z355" s="57">
        <f t="shared" si="267"/>
        <v>85.885614390785364</v>
      </c>
      <c r="AA355" s="57">
        <f t="shared" si="267"/>
        <v>84.886732323501008</v>
      </c>
      <c r="AB355" s="57">
        <v>222.07709932738368</v>
      </c>
      <c r="AC355" s="57">
        <v>220.500576673079</v>
      </c>
      <c r="AD355" s="57">
        <v>212.61481809021484</v>
      </c>
      <c r="AE355" s="57">
        <f>(AE272/$T$272)*100</f>
        <v>76.035538298973592</v>
      </c>
      <c r="AF355" s="57">
        <v>83.06336049548932</v>
      </c>
      <c r="AG355" s="57">
        <v>79.900956095672058</v>
      </c>
      <c r="AH355" s="57">
        <v>78.490089792414906</v>
      </c>
      <c r="AI355" s="57">
        <v>78.490089792414906</v>
      </c>
      <c r="AJ355" s="58">
        <f>(AJ272/$T$272)*100</f>
        <v>78.781864811313227</v>
      </c>
      <c r="AK355" s="58">
        <v>80.908163526821369</v>
      </c>
      <c r="AL355" s="58">
        <v>76.375630247258911</v>
      </c>
      <c r="AM355" s="58">
        <v>77.87398314485921</v>
      </c>
      <c r="AN355" s="58">
        <v>78.618145168199021</v>
      </c>
      <c r="AO355" s="58">
        <f>(AO272/$T$272)*100</f>
        <v>82.49182023240013</v>
      </c>
      <c r="AP355" s="58">
        <v>74.565213757372533</v>
      </c>
      <c r="AQ355" s="58">
        <v>74.290690095849385</v>
      </c>
      <c r="AR355" s="58">
        <v>75.142996720098026</v>
      </c>
      <c r="AS355" s="58">
        <f>(AS272/$T$272)*100</f>
        <v>75.588659129171205</v>
      </c>
      <c r="AT355" s="58">
        <v>69.70878989876671</v>
      </c>
      <c r="AU355" s="58">
        <v>73.379775734455464</v>
      </c>
      <c r="AV355" s="58">
        <v>72.700230902726432</v>
      </c>
      <c r="AW355" s="58">
        <v>72.719901918533623</v>
      </c>
      <c r="AX355" s="58">
        <f>(AX272/$T$272)*100</f>
        <v>71.023896590305682</v>
      </c>
      <c r="AY355" s="58"/>
      <c r="AZ355" s="58">
        <v>73.650095541018828</v>
      </c>
      <c r="BA355" s="58">
        <v>69.719665459271923</v>
      </c>
      <c r="BB355" s="58">
        <v>77.783413708684961</v>
      </c>
      <c r="BC355" s="58">
        <v>73.646317718554741</v>
      </c>
      <c r="BD355" s="58">
        <v>74.036145351571975</v>
      </c>
      <c r="BE355" s="58">
        <v>70.404516387051331</v>
      </c>
      <c r="BF355" s="58">
        <f>(BF272/$T$272)*100</f>
        <v>74.776401049450413</v>
      </c>
      <c r="BG355" s="58">
        <v>78.71317081449169</v>
      </c>
      <c r="BH355" s="58">
        <v>74.492103748648347</v>
      </c>
      <c r="BI355" s="58">
        <v>80.843899479137036</v>
      </c>
      <c r="BJ355" s="58">
        <v>76.539582801707581</v>
      </c>
      <c r="BK355" s="58">
        <v>81.157674526918029</v>
      </c>
      <c r="BL355" s="58">
        <v>76.849584236775954</v>
      </c>
      <c r="BM355" s="58">
        <v>78.825188485769857</v>
      </c>
      <c r="BN355" s="58">
        <v>74.633722497685184</v>
      </c>
      <c r="BO355" s="58">
        <f>(BO272/$T$272)*100</f>
        <v>79.199384736850845</v>
      </c>
      <c r="BP355" s="58">
        <v>79.360903043929866</v>
      </c>
      <c r="BQ355" s="58">
        <v>76.781698488241929</v>
      </c>
      <c r="BR355" s="58">
        <v>68.565439856084836</v>
      </c>
      <c r="BS355" s="58">
        <v>59.700626733377995</v>
      </c>
      <c r="BT355" s="58">
        <v>77.548847177744634</v>
      </c>
      <c r="BU355" s="58">
        <v>77.548847177744634</v>
      </c>
      <c r="BV355" s="58">
        <v>66.767668755086618</v>
      </c>
      <c r="BW355" s="58">
        <v>76.455462188633277</v>
      </c>
      <c r="BX355" s="58">
        <v>76.426705585228987</v>
      </c>
      <c r="BY355" s="58">
        <v>72.359609180733827</v>
      </c>
      <c r="BZ355" s="57">
        <v>74.235603514276534</v>
      </c>
      <c r="CA355" s="58">
        <f>(CA272/$T$272)*100</f>
        <v>75.337207484212172</v>
      </c>
      <c r="CB355" s="58">
        <v>71.896652813520333</v>
      </c>
      <c r="CC355" s="58">
        <v>71.896652813520333</v>
      </c>
      <c r="CD355" s="58">
        <v>68.186969287385239</v>
      </c>
      <c r="CE355" s="58">
        <v>70.3014400942686</v>
      </c>
      <c r="CF355" s="58">
        <v>70.3014400942686</v>
      </c>
      <c r="CG355" s="58">
        <v>66.244234385583013</v>
      </c>
      <c r="CH355" s="58">
        <v>70.005548584609727</v>
      </c>
      <c r="CI355" s="58">
        <v>69.460137843346686</v>
      </c>
      <c r="CJ355" s="57">
        <v>69.819633278964204</v>
      </c>
      <c r="CK355" s="57">
        <v>69.819633278964204</v>
      </c>
      <c r="CL355" s="58">
        <f>(CL272/$T$272)*100</f>
        <v>68.106881581730079</v>
      </c>
      <c r="CM355" s="58">
        <v>71.698013077068381</v>
      </c>
      <c r="CN355" s="58">
        <v>69.430284804035878</v>
      </c>
      <c r="CO355" s="58">
        <v>69.430284804035878</v>
      </c>
      <c r="CP355" s="58">
        <v>71.872209421883596</v>
      </c>
      <c r="CQ355" s="58">
        <v>69.071531899267924</v>
      </c>
      <c r="CR355" s="58">
        <v>65.403359589281123</v>
      </c>
      <c r="CS355" s="58">
        <v>69.087634094154126</v>
      </c>
      <c r="CT355" s="58">
        <v>67.264598309953698</v>
      </c>
      <c r="CU355" s="58">
        <v>63.690995087678345</v>
      </c>
      <c r="CV355" s="58">
        <v>67.576344462811917</v>
      </c>
      <c r="CW355" s="58">
        <v>65.956344957987994</v>
      </c>
      <c r="CX355" s="58">
        <v>68.834834719982638</v>
      </c>
      <c r="CY355" s="58">
        <v>67.415836136189228</v>
      </c>
      <c r="CZ355" s="58">
        <v>65.489398655472115</v>
      </c>
      <c r="DA355" s="58">
        <f t="shared" ref="DA355" si="268">(DA272/$T$272)*100</f>
        <v>67.488613333068869</v>
      </c>
      <c r="DB355" s="57">
        <v>70.171204225423708</v>
      </c>
      <c r="DC355" s="57">
        <v>67.324725808258876</v>
      </c>
      <c r="DD355" s="57">
        <v>64.074206117988936</v>
      </c>
      <c r="DE355" s="57">
        <v>69.167895832096377</v>
      </c>
      <c r="DF355" s="57">
        <v>67.184398804931504</v>
      </c>
      <c r="DG355" s="57">
        <v>63.813976986105637</v>
      </c>
      <c r="DH355" s="57">
        <v>69.498885495057706</v>
      </c>
      <c r="DI355" s="57">
        <v>67.983564262361938</v>
      </c>
      <c r="DJ355" s="57">
        <v>65.250166520491533</v>
      </c>
      <c r="DK355" s="57">
        <v>68.330766495400027</v>
      </c>
      <c r="DL355" s="57">
        <v>67.610048540540419</v>
      </c>
      <c r="DM355" s="57">
        <v>65.170239581631748</v>
      </c>
      <c r="DN355" s="59">
        <f t="shared" ref="DN355" si="269">(DN272/$T$272)*100</f>
        <v>68.299241447878543</v>
      </c>
      <c r="DO355" s="57">
        <v>65.170239581631748</v>
      </c>
      <c r="DP355" s="57">
        <v>70.446933616702438</v>
      </c>
      <c r="DQ355" s="57">
        <v>68.658193165753474</v>
      </c>
      <c r="DR355" s="57">
        <v>66.527098458324545</v>
      </c>
      <c r="DS355" s="57">
        <v>70.973811706388673</v>
      </c>
      <c r="DT355" s="57">
        <v>69.779248392450071</v>
      </c>
      <c r="DU355" s="57">
        <v>67.31368086028759</v>
      </c>
      <c r="DV355" s="60">
        <f>(DV272/$T$272)*100</f>
        <v>67.524862273133124</v>
      </c>
      <c r="DW355" s="61">
        <f>(DW272/$T$272)*100</f>
        <v>66.564007817714867</v>
      </c>
      <c r="DX355" s="62">
        <f>(DX272/$T$272)*100</f>
        <v>65.567429061719224</v>
      </c>
      <c r="DZ355" s="57">
        <f>(DZ272/$T$272)*100</f>
        <v>66.984475207319932</v>
      </c>
      <c r="EC355" s="57">
        <f>(EC272/$T$272)*100</f>
        <v>66.794396623673123</v>
      </c>
      <c r="EF355" s="57">
        <f>(EF272/$T$272)*100</f>
        <v>67.469495035319511</v>
      </c>
      <c r="EI355" s="57">
        <f>(EI272/$T$272)*100</f>
        <v>67.693878710795317</v>
      </c>
      <c r="EL355" s="57">
        <f>(EL272/$T$272)*100</f>
        <v>67.756181546054677</v>
      </c>
      <c r="EO355" s="57">
        <f>(EO272/$T$272)*100</f>
        <v>67.947714639816482</v>
      </c>
    </row>
    <row r="356" spans="1:145" ht="15.5" x14ac:dyDescent="0.35">
      <c r="A356" s="56" t="s">
        <v>199</v>
      </c>
      <c r="B356" s="57">
        <f t="shared" ref="B356:AE356" si="270">(B273/$T$273)*100</f>
        <v>0</v>
      </c>
      <c r="C356" s="57">
        <f t="shared" si="270"/>
        <v>0</v>
      </c>
      <c r="D356" s="57">
        <f t="shared" si="270"/>
        <v>0</v>
      </c>
      <c r="E356" s="57">
        <f t="shared" si="270"/>
        <v>0</v>
      </c>
      <c r="F356" s="57">
        <f t="shared" si="270"/>
        <v>0</v>
      </c>
      <c r="G356" s="57">
        <f t="shared" si="270"/>
        <v>0</v>
      </c>
      <c r="H356" s="57">
        <f t="shared" si="270"/>
        <v>0</v>
      </c>
      <c r="I356" s="57" t="e">
        <f t="shared" si="270"/>
        <v>#VALUE!</v>
      </c>
      <c r="J356" s="57" t="e">
        <f t="shared" si="270"/>
        <v>#VALUE!</v>
      </c>
      <c r="K356" s="57" t="e">
        <f t="shared" si="270"/>
        <v>#VALUE!</v>
      </c>
      <c r="L356" s="57" t="e">
        <f t="shared" si="270"/>
        <v>#VALUE!</v>
      </c>
      <c r="M356" s="57" t="e">
        <f t="shared" si="270"/>
        <v>#VALUE!</v>
      </c>
      <c r="N356" s="57" t="e">
        <f t="shared" si="270"/>
        <v>#VALUE!</v>
      </c>
      <c r="O356" s="57" t="e">
        <f t="shared" si="270"/>
        <v>#VALUE!</v>
      </c>
      <c r="P356" s="57">
        <f t="shared" si="270"/>
        <v>27.429120852934112</v>
      </c>
      <c r="Q356" s="57">
        <f t="shared" si="270"/>
        <v>42.063696367953</v>
      </c>
      <c r="R356" s="57">
        <f t="shared" si="270"/>
        <v>60.724831388717369</v>
      </c>
      <c r="S356" s="57">
        <f t="shared" si="270"/>
        <v>80.713422108198671</v>
      </c>
      <c r="T356" s="57">
        <f t="shared" si="270"/>
        <v>100</v>
      </c>
      <c r="U356" s="57">
        <f t="shared" si="270"/>
        <v>125.17908198262549</v>
      </c>
      <c r="V356" s="57">
        <f t="shared" si="270"/>
        <v>267.78301214864422</v>
      </c>
      <c r="W356" s="57">
        <f t="shared" si="270"/>
        <v>463.74769193875602</v>
      </c>
      <c r="X356" s="57">
        <f t="shared" si="270"/>
        <v>524.27707147147646</v>
      </c>
      <c r="Y356" s="57">
        <f t="shared" si="270"/>
        <v>491.9925353955831</v>
      </c>
      <c r="Z356" s="57">
        <f t="shared" si="270"/>
        <v>515.82603644548453</v>
      </c>
      <c r="AA356" s="57">
        <f t="shared" si="270"/>
        <v>495.25659818513361</v>
      </c>
      <c r="AB356" s="57" t="e">
        <f t="shared" si="270"/>
        <v>#REF!</v>
      </c>
      <c r="AC356" s="57" t="e">
        <f t="shared" si="270"/>
        <v>#REF!</v>
      </c>
      <c r="AD356" s="57" t="e">
        <f t="shared" si="270"/>
        <v>#REF!</v>
      </c>
      <c r="AE356" s="57">
        <f t="shared" si="270"/>
        <v>520.40336240942645</v>
      </c>
      <c r="AF356" s="57">
        <v>526.4578578654955</v>
      </c>
      <c r="AG356" s="57">
        <v>503.37795941724988</v>
      </c>
      <c r="AH356" s="57">
        <v>510.05740872220383</v>
      </c>
      <c r="AI356" s="57">
        <v>510.05740872220383</v>
      </c>
      <c r="AJ356" s="58">
        <f>(AJ273/$T$273)*100</f>
        <v>517.12733157716877</v>
      </c>
      <c r="AK356" s="58">
        <v>455.55738275970572</v>
      </c>
      <c r="AL356" s="58">
        <v>519.25254375322061</v>
      </c>
      <c r="AM356" s="58">
        <v>443.93276696801445</v>
      </c>
      <c r="AN356" s="58">
        <v>443.93276696801445</v>
      </c>
      <c r="AO356" s="58">
        <f>(AO273/$T$273)*100</f>
        <v>335.75936619537504</v>
      </c>
      <c r="AP356" s="58">
        <v>473.62820770643282</v>
      </c>
      <c r="AQ356" s="58">
        <v>327.82655593962659</v>
      </c>
      <c r="AR356" s="58">
        <v>328.6209475813784</v>
      </c>
      <c r="AS356" s="58">
        <f>(AS273/$T$273)*100</f>
        <v>358.5870960855367</v>
      </c>
      <c r="AT356" s="58">
        <v>243.44106619062109</v>
      </c>
      <c r="AU356" s="58">
        <v>294.06061170067221</v>
      </c>
      <c r="AV356" s="58">
        <v>324.92785602505398</v>
      </c>
      <c r="AW356" s="58">
        <v>329.85600330139539</v>
      </c>
      <c r="AX356" s="58">
        <f>(AX273/$T$273)*100</f>
        <v>383.80422816161939</v>
      </c>
      <c r="AY356" s="58"/>
      <c r="AZ356" s="58">
        <v>336.90298575960037</v>
      </c>
      <c r="BA356" s="58">
        <v>320.05783647162025</v>
      </c>
      <c r="BB356" s="58">
        <v>329.36111391860277</v>
      </c>
      <c r="BC356" s="58">
        <v>312.89305822267255</v>
      </c>
      <c r="BD356" s="58">
        <v>335.95745803234547</v>
      </c>
      <c r="BE356" s="58">
        <v>319.15967817478543</v>
      </c>
      <c r="BF356" s="58">
        <f>(BF273/$T$273)*100</f>
        <v>379.72996085819642</v>
      </c>
      <c r="BG356" s="58">
        <v>302.3599518372551</v>
      </c>
      <c r="BH356" s="58">
        <v>287.24195424539226</v>
      </c>
      <c r="BI356" s="58">
        <v>355.17497743633976</v>
      </c>
      <c r="BJ356" s="58">
        <v>337.13057317191453</v>
      </c>
      <c r="BK356" s="58">
        <v>358.19741862076188</v>
      </c>
      <c r="BL356" s="58">
        <v>340.02258972950307</v>
      </c>
      <c r="BM356" s="58">
        <v>355.60470569163465</v>
      </c>
      <c r="BN356" s="58">
        <v>337.55951244683217</v>
      </c>
      <c r="BO356" s="58">
        <f>(BO273/$T$273)*100</f>
        <v>360.37551088796761</v>
      </c>
      <c r="BP356" s="58">
        <v>356.93198472802123</v>
      </c>
      <c r="BQ356" s="58">
        <v>353.11005678770425</v>
      </c>
      <c r="BR356" s="58">
        <v>333.55514459142273</v>
      </c>
      <c r="BS356" s="58">
        <v>281.70868771399779</v>
      </c>
      <c r="BT356" s="58">
        <v>354.17975840406586</v>
      </c>
      <c r="BU356" s="58">
        <v>350.35783046374888</v>
      </c>
      <c r="BV356" s="58">
        <v>305.39014506200277</v>
      </c>
      <c r="BW356" s="58">
        <v>340.10921355231272</v>
      </c>
      <c r="BX356" s="58">
        <v>336.41113762218816</v>
      </c>
      <c r="BY356" s="58">
        <v>318.98718710326318</v>
      </c>
      <c r="BZ356" s="57">
        <v>328.2843862882811</v>
      </c>
      <c r="CA356" s="58">
        <f>(CA273/$T$273)*100</f>
        <v>327.89478698424801</v>
      </c>
      <c r="CB356" s="58">
        <v>412.62622239378112</v>
      </c>
      <c r="CC356" s="58">
        <v>399.90987165076723</v>
      </c>
      <c r="CD356" s="58">
        <v>380.38392886269827</v>
      </c>
      <c r="CE356" s="58">
        <v>386.09477346358597</v>
      </c>
      <c r="CF356" s="58">
        <v>386.09477346358597</v>
      </c>
      <c r="CG356" s="58">
        <v>362.57653532526859</v>
      </c>
      <c r="CH356" s="58">
        <v>385.54299385748476</v>
      </c>
      <c r="CI356" s="58">
        <v>385.54299385748476</v>
      </c>
      <c r="CJ356" s="57">
        <v>378.76887285180578</v>
      </c>
      <c r="CK356" s="57">
        <v>378.76887285180578</v>
      </c>
      <c r="CL356" s="58">
        <f>(CL273/$T$273)*100</f>
        <v>353.6881404902627</v>
      </c>
      <c r="CM356" s="58">
        <v>389.54691547191157</v>
      </c>
      <c r="CN356" s="58">
        <v>388.90963616685127</v>
      </c>
      <c r="CO356" s="58">
        <v>388.90963616685127</v>
      </c>
      <c r="CP356" s="58">
        <v>437.73893900415652</v>
      </c>
      <c r="CQ356" s="58">
        <v>428.64573339383855</v>
      </c>
      <c r="CR356" s="58">
        <v>406.9340228276759</v>
      </c>
      <c r="CS356" s="58">
        <v>446.09200954060208</v>
      </c>
      <c r="CT356" s="58">
        <v>437.18790411606267</v>
      </c>
      <c r="CU356" s="58">
        <v>415.05727035640206</v>
      </c>
      <c r="CV356" s="58">
        <v>430.67078390929862</v>
      </c>
      <c r="CW356" s="58">
        <v>426.2704401864961</v>
      </c>
      <c r="CX356" s="58">
        <v>410.92628347735013</v>
      </c>
      <c r="CY356" s="58">
        <v>406.17742474244614</v>
      </c>
      <c r="CZ356" s="58">
        <v>398.48315229006175</v>
      </c>
      <c r="DA356" s="58">
        <f t="shared" ref="DA356" si="271">(DA273/$T$273)*100</f>
        <v>401.97086699691863</v>
      </c>
      <c r="DB356" s="57">
        <v>440.83684971992028</v>
      </c>
      <c r="DC356" s="57">
        <v>419.82841607770814</v>
      </c>
      <c r="DD356" s="57">
        <v>403.67315385036858</v>
      </c>
      <c r="DE356" s="57">
        <v>418.46017668903403</v>
      </c>
      <c r="DF356" s="57">
        <v>398.58421972028117</v>
      </c>
      <c r="DG356" s="57">
        <v>383.9393967325214</v>
      </c>
      <c r="DH356" s="57">
        <v>397.36995647584956</v>
      </c>
      <c r="DI356" s="57">
        <v>378.15796354398043</v>
      </c>
      <c r="DJ356" s="57">
        <v>364.54449171817816</v>
      </c>
      <c r="DK356" s="57">
        <v>366.8628267705318</v>
      </c>
      <c r="DL356" s="57">
        <v>350.38348854445354</v>
      </c>
      <c r="DM356" s="57">
        <v>365.76283700182273</v>
      </c>
      <c r="DN356" s="59">
        <f t="shared" ref="DN356" si="272">(DN273/$T$273)*100</f>
        <v>356.59257348528337</v>
      </c>
      <c r="DO356" s="57">
        <v>365.76283700182273</v>
      </c>
      <c r="DP356" s="57">
        <v>357.89003212572783</v>
      </c>
      <c r="DQ356" s="57">
        <v>330.12058141913241</v>
      </c>
      <c r="DR356" s="57">
        <v>302.31275241767912</v>
      </c>
      <c r="DS356" s="57">
        <v>399.81777955276573</v>
      </c>
      <c r="DT356" s="57">
        <v>392.27236250398698</v>
      </c>
      <c r="DU356" s="57">
        <v>386.82705345365724</v>
      </c>
      <c r="DV356" s="60">
        <f>(DV273/$T$273)*100</f>
        <v>386.72715216615347</v>
      </c>
      <c r="DW356" s="61">
        <f>(DW273/$T$273)*100</f>
        <v>379.63035979748275</v>
      </c>
      <c r="DX356" s="62">
        <f>(DX273/$T$273)*100</f>
        <v>367.41770366309129</v>
      </c>
      <c r="DZ356" s="57">
        <f>(DZ273/$T$273)*100</f>
        <v>411.87966623289799</v>
      </c>
      <c r="EC356" s="57">
        <f>(EC273/$T$273)*100</f>
        <v>480.07473096881898</v>
      </c>
      <c r="EF356" s="57">
        <f>(EF273/$T$273)*100</f>
        <v>422.39645263323132</v>
      </c>
      <c r="EI356" s="57">
        <f>(EI273/$T$273)*100</f>
        <v>495.12096018017553</v>
      </c>
      <c r="EL356" s="57">
        <f>(EL273/$T$273)*100</f>
        <v>561.3189093575221</v>
      </c>
      <c r="EO356" s="57">
        <f>(EO273/$T$273)*100</f>
        <v>565.04837128300653</v>
      </c>
    </row>
    <row r="357" spans="1:145" ht="15.5" x14ac:dyDescent="0.35">
      <c r="A357" s="56" t="s">
        <v>200</v>
      </c>
      <c r="B357" s="57">
        <f t="shared" ref="B357:AA357" si="273">(B274/$T$274)*100</f>
        <v>59.364951768488758</v>
      </c>
      <c r="C357" s="57">
        <f t="shared" si="273"/>
        <v>59.75764751890155</v>
      </c>
      <c r="D357" s="57">
        <f t="shared" si="273"/>
        <v>65.393890675241167</v>
      </c>
      <c r="E357" s="57">
        <f t="shared" si="273"/>
        <v>55.809778830277232</v>
      </c>
      <c r="F357" s="57">
        <f t="shared" si="273"/>
        <v>51.592237333796831</v>
      </c>
      <c r="G357" s="57">
        <f t="shared" si="273"/>
        <v>49.907121751977066</v>
      </c>
      <c r="H357" s="57">
        <f t="shared" si="273"/>
        <v>46.881789345615722</v>
      </c>
      <c r="I357" s="57">
        <f t="shared" si="273"/>
        <v>49.08061940557922</v>
      </c>
      <c r="J357" s="57">
        <f t="shared" si="273"/>
        <v>61.592943425740863</v>
      </c>
      <c r="K357" s="57">
        <f t="shared" si="273"/>
        <v>69.521812809594181</v>
      </c>
      <c r="L357" s="57">
        <f t="shared" si="273"/>
        <v>68.850482315112544</v>
      </c>
      <c r="M357" s="57">
        <f t="shared" si="273"/>
        <v>67.485280698705154</v>
      </c>
      <c r="N357" s="57">
        <f t="shared" si="273"/>
        <v>65.086197531937088</v>
      </c>
      <c r="O357" s="57">
        <f t="shared" si="273"/>
        <v>68.224776223168519</v>
      </c>
      <c r="P357" s="57">
        <f t="shared" si="273"/>
        <v>76.52787433735989</v>
      </c>
      <c r="Q357" s="57">
        <f t="shared" si="273"/>
        <v>84.086317024419927</v>
      </c>
      <c r="R357" s="57">
        <f t="shared" si="273"/>
        <v>82.183236290953332</v>
      </c>
      <c r="S357" s="57">
        <f t="shared" si="273"/>
        <v>103.39032762666204</v>
      </c>
      <c r="T357" s="57">
        <f t="shared" si="273"/>
        <v>100</v>
      </c>
      <c r="U357" s="57">
        <f t="shared" si="273"/>
        <v>103.04705288085513</v>
      </c>
      <c r="V357" s="57">
        <f t="shared" si="273"/>
        <v>82.969339315199477</v>
      </c>
      <c r="W357" s="57">
        <f t="shared" si="273"/>
        <v>90.295309376901045</v>
      </c>
      <c r="X357" s="58">
        <f t="shared" si="273"/>
        <v>105.83039128356656</v>
      </c>
      <c r="Y357" s="58">
        <f t="shared" si="273"/>
        <v>105.71202311636398</v>
      </c>
      <c r="Z357" s="57">
        <f t="shared" si="273"/>
        <v>103.70106782827845</v>
      </c>
      <c r="AA357" s="57">
        <f t="shared" si="273"/>
        <v>94.733326453463135</v>
      </c>
      <c r="AB357" s="57">
        <v>191.09978563194204</v>
      </c>
      <c r="AC357" s="57">
        <v>191.09978563194204</v>
      </c>
      <c r="AD357" s="57">
        <v>164.34776482643784</v>
      </c>
      <c r="AE357" s="57">
        <f>(AE274/$T$274)*100</f>
        <v>105.10675349787087</v>
      </c>
      <c r="AF357" s="57">
        <v>100.37751727209528</v>
      </c>
      <c r="AG357" s="57">
        <v>108.11382695315896</v>
      </c>
      <c r="AH357" s="57">
        <v>108.11382695315896</v>
      </c>
      <c r="AI357" s="57">
        <v>108.11382695315896</v>
      </c>
      <c r="AJ357" s="58">
        <f>(AJ274/$T$274)*100</f>
        <v>104.98891435647867</v>
      </c>
      <c r="AK357" s="58">
        <v>91.729923448683422</v>
      </c>
      <c r="AL357" s="58">
        <v>125.15710545754759</v>
      </c>
      <c r="AM357" s="58">
        <v>145.74977187798731</v>
      </c>
      <c r="AN357" s="58">
        <v>145.74977187798731</v>
      </c>
      <c r="AO357" s="58">
        <f>(AO274/$T$274)*100</f>
        <v>144.41963587381593</v>
      </c>
      <c r="AP357" s="58">
        <v>132.24738050751719</v>
      </c>
      <c r="AQ357" s="58">
        <v>132.24738050751719</v>
      </c>
      <c r="AR357" s="58">
        <v>132.24715238550448</v>
      </c>
      <c r="AS357" s="58">
        <f>(AS274/$T$274)*100</f>
        <v>159.11882658381856</v>
      </c>
      <c r="AT357" s="58">
        <v>156.18304021505199</v>
      </c>
      <c r="AU357" s="58">
        <v>148.16071738941517</v>
      </c>
      <c r="AV357" s="58">
        <v>160.48047710089514</v>
      </c>
      <c r="AW357" s="58">
        <v>160.48047710089514</v>
      </c>
      <c r="AX357" s="58">
        <f>(AX274/$T$274)*100</f>
        <v>144.38528450073869</v>
      </c>
      <c r="AY357" s="58"/>
      <c r="AZ357" s="58">
        <v>163.82347701399152</v>
      </c>
      <c r="BA357" s="58">
        <v>163.82347701399152</v>
      </c>
      <c r="BB357" s="58">
        <v>163.82347701399152</v>
      </c>
      <c r="BC357" s="58">
        <v>163.82347701399152</v>
      </c>
      <c r="BD357" s="58">
        <v>112.3604056226645</v>
      </c>
      <c r="BE357" s="58">
        <v>112.3604056226645</v>
      </c>
      <c r="BF357" s="58">
        <f>(BF274/$T$274)*100</f>
        <v>145.27922134353005</v>
      </c>
      <c r="BG357" s="58">
        <v>97.517458461154078</v>
      </c>
      <c r="BH357" s="58">
        <v>97.618949292821782</v>
      </c>
      <c r="BI357" s="58">
        <v>142.29922221256629</v>
      </c>
      <c r="BJ357" s="58">
        <v>142.40071304423398</v>
      </c>
      <c r="BK357" s="58">
        <v>139.81591856764203</v>
      </c>
      <c r="BL357" s="58">
        <v>139.81591856764203</v>
      </c>
      <c r="BM357" s="58">
        <v>139.81591856764203</v>
      </c>
      <c r="BN357" s="58">
        <v>139.81591856764203</v>
      </c>
      <c r="BO357" s="58">
        <f>(BO274/$T$274)*100</f>
        <v>146.52534326931433</v>
      </c>
      <c r="BP357" s="58">
        <v>153.33830592248202</v>
      </c>
      <c r="BQ357" s="58">
        <v>148.17529314145739</v>
      </c>
      <c r="BR357" s="58">
        <v>146.67854589820331</v>
      </c>
      <c r="BS357" s="58">
        <v>146.67854589820331</v>
      </c>
      <c r="BT357" s="58">
        <v>150.33923144607635</v>
      </c>
      <c r="BU357" s="58">
        <v>148.53872065481883</v>
      </c>
      <c r="BV357" s="58">
        <v>146.75981599305643</v>
      </c>
      <c r="BW357" s="58">
        <v>120.5031305944208</v>
      </c>
      <c r="BX357" s="58">
        <v>120.5031305944208</v>
      </c>
      <c r="BY357" s="58">
        <v>102.47216083145044</v>
      </c>
      <c r="BZ357" s="57">
        <v>126.77178012840011</v>
      </c>
      <c r="CA357" s="58">
        <f>(CA274/$T$274)*100</f>
        <v>131.46844312157819</v>
      </c>
      <c r="CB357" s="58">
        <v>138.03106569479448</v>
      </c>
      <c r="CC357" s="58">
        <v>138.03106569479448</v>
      </c>
      <c r="CD357" s="58">
        <v>138.01697408316679</v>
      </c>
      <c r="CE357" s="58">
        <v>138.01402934735381</v>
      </c>
      <c r="CF357" s="58">
        <v>138.01402934735381</v>
      </c>
      <c r="CG357" s="58">
        <v>138.00078955309814</v>
      </c>
      <c r="CH357" s="58">
        <v>138.01402934735381</v>
      </c>
      <c r="CI357" s="58">
        <v>138.01402934735381</v>
      </c>
      <c r="CJ357" s="57">
        <v>163.33254534631095</v>
      </c>
      <c r="CK357" s="57">
        <v>163.33254534631095</v>
      </c>
      <c r="CL357" s="58">
        <f>(CL274/$T$274)*100</f>
        <v>157.92507875640916</v>
      </c>
      <c r="CM357" s="58">
        <v>168.21928191244461</v>
      </c>
      <c r="CN357" s="58">
        <v>167.30383163632487</v>
      </c>
      <c r="CO357" s="58">
        <v>167.30383163632487</v>
      </c>
      <c r="CP357" s="58">
        <v>167.30383163632487</v>
      </c>
      <c r="CQ357" s="58">
        <v>167.30383163632487</v>
      </c>
      <c r="CR357" s="58">
        <v>158.95161505287916</v>
      </c>
      <c r="CS357" s="58">
        <v>143.16192864848193</v>
      </c>
      <c r="CT357" s="58">
        <v>140.35483200831564</v>
      </c>
      <c r="CU357" s="58">
        <v>133.33709040789984</v>
      </c>
      <c r="CV357" s="58">
        <v>160.72990094118828</v>
      </c>
      <c r="CW357" s="58">
        <v>159.13851578335473</v>
      </c>
      <c r="CX357" s="58">
        <v>147.23582862605375</v>
      </c>
      <c r="CY357" s="58">
        <v>145.77804814460765</v>
      </c>
      <c r="CZ357" s="58">
        <v>142.86248718171549</v>
      </c>
      <c r="DA357" s="58">
        <f t="shared" ref="DA357" si="274">(DA274/$T$274)*100</f>
        <v>173.99503580863828</v>
      </c>
      <c r="DB357" s="57">
        <v>174.38449029883989</v>
      </c>
      <c r="DC357" s="57">
        <v>174.38449029883989</v>
      </c>
      <c r="DD357" s="57">
        <v>174.38449029883989</v>
      </c>
      <c r="DE357" s="57">
        <v>179.16516041205358</v>
      </c>
      <c r="DF357" s="57">
        <v>179.14218852537593</v>
      </c>
      <c r="DG357" s="57">
        <v>179.0962447520206</v>
      </c>
      <c r="DH357" s="57">
        <v>179.10921620418009</v>
      </c>
      <c r="DI357" s="57">
        <v>179.08624431750241</v>
      </c>
      <c r="DJ357" s="57">
        <v>179.04030054414707</v>
      </c>
      <c r="DK357" s="57">
        <v>122.1320772325867</v>
      </c>
      <c r="DL357" s="57">
        <v>122.10910534590904</v>
      </c>
      <c r="DM357" s="57">
        <v>179.04030054414707</v>
      </c>
      <c r="DN357" s="59">
        <f t="shared" ref="DN357" si="275">(DN274/$T$274)*100</f>
        <v>140.76442600156429</v>
      </c>
      <c r="DO357" s="57">
        <v>179.04030054414707</v>
      </c>
      <c r="DP357" s="57">
        <v>103.94765816762832</v>
      </c>
      <c r="DQ357" s="57">
        <v>103.94765816762832</v>
      </c>
      <c r="DR357" s="57">
        <v>103.94765816762832</v>
      </c>
      <c r="DS357" s="57">
        <v>144.96340988094204</v>
      </c>
      <c r="DT357" s="57">
        <v>144.96340988094204</v>
      </c>
      <c r="DU357" s="57">
        <v>147.42154851394801</v>
      </c>
      <c r="DV357" s="60">
        <f>(DV274/$T$274)*100</f>
        <v>158.07348259030738</v>
      </c>
      <c r="DW357" s="61">
        <f>(DW274/$T$274)*100</f>
        <v>157.13704882535268</v>
      </c>
      <c r="DX357" s="62">
        <f>(DX274/$T$274)*100</f>
        <v>162.87450052142179</v>
      </c>
      <c r="DZ357" s="57">
        <f>(DZ274/$T$274)*100</f>
        <v>161.82840883447759</v>
      </c>
      <c r="EC357" s="57">
        <f>(EC274/$T$274)*100</f>
        <v>166.661647216658</v>
      </c>
      <c r="EF357" s="57">
        <f>(EF274/$T$274)*100</f>
        <v>171.64096344444653</v>
      </c>
      <c r="EI357" s="57">
        <f>(EI274/$T$274)*100</f>
        <v>176.77068581850423</v>
      </c>
      <c r="EL357" s="57">
        <f>(EL274/$T$274)*100</f>
        <v>182.05527519024753</v>
      </c>
      <c r="EO357" s="57">
        <f>(EO274/$T$274)*100</f>
        <v>187.49932880328367</v>
      </c>
    </row>
    <row r="358" spans="1:145" ht="15.5" x14ac:dyDescent="0.35">
      <c r="A358" s="56" t="s">
        <v>201</v>
      </c>
      <c r="B358" s="57">
        <f t="shared" ref="B358:AA358" si="276">(B275/$T$275)*100</f>
        <v>224.87960584768692</v>
      </c>
      <c r="C358" s="57">
        <f t="shared" si="276"/>
        <v>261.29314420114565</v>
      </c>
      <c r="D358" s="57">
        <f t="shared" si="276"/>
        <v>287.8716921811008</v>
      </c>
      <c r="E358" s="57">
        <f t="shared" si="276"/>
        <v>279.61807461411627</v>
      </c>
      <c r="F358" s="57">
        <f t="shared" si="276"/>
        <v>218.50994219684839</v>
      </c>
      <c r="G358" s="57">
        <f t="shared" si="276"/>
        <v>157.37309770348446</v>
      </c>
      <c r="H358" s="57">
        <f t="shared" si="276"/>
        <v>159.75178277697717</v>
      </c>
      <c r="I358" s="57">
        <f t="shared" si="276"/>
        <v>158.00078785936802</v>
      </c>
      <c r="J358" s="57">
        <f t="shared" si="276"/>
        <v>180.00406570265164</v>
      </c>
      <c r="K358" s="57">
        <f t="shared" si="276"/>
        <v>182.66787305015424</v>
      </c>
      <c r="L358" s="57">
        <f t="shared" si="276"/>
        <v>199.75095416723164</v>
      </c>
      <c r="M358" s="57">
        <f t="shared" si="276"/>
        <v>161.96148112598217</v>
      </c>
      <c r="N358" s="57">
        <f t="shared" si="276"/>
        <v>205.75152788834322</v>
      </c>
      <c r="O358" s="57">
        <f t="shared" si="276"/>
        <v>205.43323474931569</v>
      </c>
      <c r="P358" s="57">
        <f t="shared" si="276"/>
        <v>166.97154474238152</v>
      </c>
      <c r="Q358" s="57">
        <f t="shared" si="276"/>
        <v>113.84566101780862</v>
      </c>
      <c r="R358" s="57">
        <f t="shared" si="276"/>
        <v>122.47591034729331</v>
      </c>
      <c r="S358" s="57">
        <f t="shared" si="276"/>
        <v>121.31199434168907</v>
      </c>
      <c r="T358" s="57">
        <f t="shared" si="276"/>
        <v>100</v>
      </c>
      <c r="U358" s="57">
        <f t="shared" si="276"/>
        <v>102.54716753602415</v>
      </c>
      <c r="V358" s="57">
        <f t="shared" si="276"/>
        <v>112.77904272878155</v>
      </c>
      <c r="W358" s="57">
        <f t="shared" si="276"/>
        <v>106.85397630008057</v>
      </c>
      <c r="X358" s="58">
        <f t="shared" si="276"/>
        <v>82.515170798422758</v>
      </c>
      <c r="Y358" s="58">
        <f t="shared" si="276"/>
        <v>109.41160121594315</v>
      </c>
      <c r="Z358" s="57">
        <f t="shared" si="276"/>
        <v>72.811474123042629</v>
      </c>
      <c r="AA358" s="57">
        <f t="shared" si="276"/>
        <v>96.643047317766445</v>
      </c>
      <c r="AB358" s="57">
        <v>69.657604714471489</v>
      </c>
      <c r="AC358" s="57">
        <v>65.147241177214198</v>
      </c>
      <c r="AD358" s="57">
        <v>43.320589226203083</v>
      </c>
      <c r="AE358" s="57">
        <f>(AE275/$T$275)*100</f>
        <v>47.635542864523437</v>
      </c>
      <c r="AF358" s="57">
        <v>97.241223973223441</v>
      </c>
      <c r="AG358" s="57">
        <v>35.350478450182997</v>
      </c>
      <c r="AH358" s="57">
        <v>43.472960903431613</v>
      </c>
      <c r="AI358" s="57">
        <v>43.472960903431613</v>
      </c>
      <c r="AJ358" s="58">
        <f>(AJ275/$T$275)*100</f>
        <v>77.546105189208603</v>
      </c>
      <c r="AK358" s="58">
        <v>50.148095459733497</v>
      </c>
      <c r="AL358" s="58">
        <v>80.909077144167625</v>
      </c>
      <c r="AM358" s="58">
        <v>82.236754503545001</v>
      </c>
      <c r="AN358" s="58">
        <v>82.236754503545001</v>
      </c>
      <c r="AO358" s="58">
        <f>(AO275/$T$275)*100</f>
        <v>80.133173676521267</v>
      </c>
      <c r="AP358" s="58">
        <v>82.449523896088976</v>
      </c>
      <c r="AQ358" s="58">
        <v>83.83711337948273</v>
      </c>
      <c r="AR358" s="58">
        <v>85.045077041443903</v>
      </c>
      <c r="AS358" s="58">
        <f>(AS275/$T$275)*100</f>
        <v>83.499355391805423</v>
      </c>
      <c r="AT358" s="58">
        <v>85.548378788083596</v>
      </c>
      <c r="AU358" s="58">
        <v>81.127521501393403</v>
      </c>
      <c r="AV358" s="58">
        <v>73.94553354502527</v>
      </c>
      <c r="AW358" s="58">
        <v>73.94553354502527</v>
      </c>
      <c r="AX358" s="58">
        <f>(AX275/$T$275)*100</f>
        <v>55.516738301087898</v>
      </c>
      <c r="AY358" s="58"/>
      <c r="AZ358" s="58">
        <v>70.442670964629997</v>
      </c>
      <c r="BA358" s="58">
        <v>70.228307284072926</v>
      </c>
      <c r="BB358" s="58">
        <v>71.169111973950322</v>
      </c>
      <c r="BC358" s="58">
        <v>70.918426242927239</v>
      </c>
      <c r="BD358" s="58">
        <v>49.462663293080396</v>
      </c>
      <c r="BE358" s="58">
        <v>49.10827373391573</v>
      </c>
      <c r="BF358" s="58">
        <f>(BF275/$T$275)*100</f>
        <v>47.481100607202976</v>
      </c>
      <c r="BG358" s="58">
        <v>56.875071122703481</v>
      </c>
      <c r="BH358" s="58">
        <v>56.541525143317337</v>
      </c>
      <c r="BI358" s="58">
        <v>49.438772923057186</v>
      </c>
      <c r="BJ358" s="58">
        <v>49.083980007360005</v>
      </c>
      <c r="BK358" s="58">
        <v>37.801524700047608</v>
      </c>
      <c r="BL358" s="58">
        <v>37.582834877512362</v>
      </c>
      <c r="BM358" s="58">
        <v>37.801524700047608</v>
      </c>
      <c r="BN358" s="58">
        <v>37.582834877512362</v>
      </c>
      <c r="BO358" s="58">
        <f>(BO275/$T$275)*100</f>
        <v>44.656611725423296</v>
      </c>
      <c r="BP358" s="58">
        <v>44.62289421954123</v>
      </c>
      <c r="BQ358" s="58">
        <v>42.883554800227117</v>
      </c>
      <c r="BR358" s="58">
        <v>42.497373924684659</v>
      </c>
      <c r="BS358" s="58">
        <v>42.143246061812221</v>
      </c>
      <c r="BT358" s="58">
        <v>42.873158078455518</v>
      </c>
      <c r="BU358" s="58">
        <v>42.005164822646293</v>
      </c>
      <c r="BV358" s="58">
        <v>40.872497126687868</v>
      </c>
      <c r="BW358" s="58">
        <v>48.028543076553134</v>
      </c>
      <c r="BX358" s="58">
        <v>48.028543076553134</v>
      </c>
      <c r="BY358" s="58">
        <v>48.761553971423169</v>
      </c>
      <c r="BZ358" s="57">
        <v>44.265764146345276</v>
      </c>
      <c r="CA358" s="58">
        <f>(CA275/$T$275)*100</f>
        <v>49.451029522286703</v>
      </c>
      <c r="CB358" s="58">
        <v>49.698566961287902</v>
      </c>
      <c r="CC358" s="58">
        <v>49.698566961287902</v>
      </c>
      <c r="CD358" s="58">
        <v>49.597489410323739</v>
      </c>
      <c r="CE358" s="58">
        <v>49.639983282945842</v>
      </c>
      <c r="CF358" s="58">
        <v>49.639983282945842</v>
      </c>
      <c r="CG358" s="58">
        <v>49.541834915898789</v>
      </c>
      <c r="CH358" s="58">
        <v>49.389249556884316</v>
      </c>
      <c r="CI358" s="58">
        <v>49.389249556884316</v>
      </c>
      <c r="CJ358" s="57">
        <v>42.018521271805376</v>
      </c>
      <c r="CK358" s="57">
        <v>42.018521271805376</v>
      </c>
      <c r="CL358" s="58">
        <f>(CL275/$T$275)*100</f>
        <v>32.598366026670071</v>
      </c>
      <c r="CM358" s="58">
        <v>42.499372892693074</v>
      </c>
      <c r="CN358" s="58">
        <v>37.563470065885376</v>
      </c>
      <c r="CO358" s="58">
        <v>37.563470065885376</v>
      </c>
      <c r="CP358" s="58">
        <v>37.606259010304896</v>
      </c>
      <c r="CQ358" s="58">
        <v>37.563470065885376</v>
      </c>
      <c r="CR358" s="58">
        <v>37.456497704836586</v>
      </c>
      <c r="CS358" s="58">
        <v>34.104994286296858</v>
      </c>
      <c r="CT358" s="58">
        <v>34.879257382029365</v>
      </c>
      <c r="CU358" s="58">
        <v>34.254755591765161</v>
      </c>
      <c r="CV358" s="58">
        <v>36.119522773491134</v>
      </c>
      <c r="CW358" s="58">
        <v>36.162311717910647</v>
      </c>
      <c r="CX358" s="58">
        <v>34.607695419469728</v>
      </c>
      <c r="CY358" s="58">
        <v>34.650484363889248</v>
      </c>
      <c r="CZ358" s="58">
        <v>35.202639673427953</v>
      </c>
      <c r="DA358" s="58">
        <f t="shared" ref="DA358" si="277">(DA275/$T$275)*100</f>
        <v>26.322750371291313</v>
      </c>
      <c r="DB358" s="57">
        <v>25.454368560046976</v>
      </c>
      <c r="DC358" s="57">
        <v>25.454368560046976</v>
      </c>
      <c r="DD358" s="57">
        <v>25.454368560046976</v>
      </c>
      <c r="DE358" s="57">
        <v>26.561044038228932</v>
      </c>
      <c r="DF358" s="57">
        <v>26.792424372170697</v>
      </c>
      <c r="DG358" s="57">
        <v>26.561044038228932</v>
      </c>
      <c r="DH358" s="57">
        <v>30.140266045213654</v>
      </c>
      <c r="DI358" s="57">
        <v>30.371646379155422</v>
      </c>
      <c r="DJ358" s="57">
        <v>30.140266045213654</v>
      </c>
      <c r="DK358" s="57">
        <v>35.273997722528669</v>
      </c>
      <c r="DL358" s="57">
        <v>35.273997722528669</v>
      </c>
      <c r="DM358" s="57">
        <v>30.140266045213654</v>
      </c>
      <c r="DN358" s="59">
        <f t="shared" ref="DN358" si="278">(DN275/$T$275)*100</f>
        <v>31.69989691922957</v>
      </c>
      <c r="DO358" s="57">
        <v>30.140266045213654</v>
      </c>
      <c r="DP358" s="57">
        <v>30.76918343234647</v>
      </c>
      <c r="DQ358" s="57">
        <v>30.802240591037243</v>
      </c>
      <c r="DR358" s="57">
        <v>30.835297749728024</v>
      </c>
      <c r="DS358" s="57">
        <v>31.916226634636402</v>
      </c>
      <c r="DT358" s="57">
        <v>31.949460854026711</v>
      </c>
      <c r="DU358" s="57">
        <v>28.06571277199339</v>
      </c>
      <c r="DV358" s="60">
        <f>(DV275/$T$275)*100</f>
        <v>29.362869751575683</v>
      </c>
      <c r="DW358" s="61">
        <f>(DW275/$T$275)*100</f>
        <v>29.31301842249021</v>
      </c>
      <c r="DX358" s="62">
        <f>(DX275/$T$275)*100</f>
        <v>28.11556410107886</v>
      </c>
      <c r="DZ358" s="57">
        <f>(DZ275/$T$275)*100</f>
        <v>30.24381893880421</v>
      </c>
      <c r="EC358" s="57">
        <f>(EC275/$T$275)*100</f>
        <v>31.186394354648762</v>
      </c>
      <c r="EF358" s="57">
        <f>(EF275/$T$275)*100</f>
        <v>32.159010089646721</v>
      </c>
      <c r="EI358" s="57">
        <f>(EI275/$T$275)*100</f>
        <v>33.162655507064244</v>
      </c>
      <c r="EL358" s="57">
        <f>(EL275/$T$275)*100</f>
        <v>34.198354058801506</v>
      </c>
      <c r="EO358" s="57">
        <f>(EO275/$T$275)*100</f>
        <v>35.26716452844159</v>
      </c>
    </row>
    <row r="359" spans="1:145" ht="15.5" x14ac:dyDescent="0.35">
      <c r="A359" s="56" t="s">
        <v>202</v>
      </c>
      <c r="B359" s="57">
        <f t="shared" ref="B359:AA359" si="279">(B276/$T$276)*100</f>
        <v>36.716679568816616</v>
      </c>
      <c r="C359" s="57">
        <f t="shared" si="279"/>
        <v>48.588993567613379</v>
      </c>
      <c r="D359" s="57">
        <f t="shared" si="279"/>
        <v>67.086148266188232</v>
      </c>
      <c r="E359" s="57">
        <f t="shared" si="279"/>
        <v>64.605808770730576</v>
      </c>
      <c r="F359" s="57">
        <f t="shared" si="279"/>
        <v>63.320086167673317</v>
      </c>
      <c r="G359" s="57">
        <f t="shared" si="279"/>
        <v>61.993932036218013</v>
      </c>
      <c r="H359" s="57">
        <f t="shared" si="279"/>
        <v>54.307628944230366</v>
      </c>
      <c r="I359" s="57">
        <f t="shared" si="279"/>
        <v>50.004097061544329</v>
      </c>
      <c r="J359" s="57">
        <f t="shared" si="279"/>
        <v>77.891199490112214</v>
      </c>
      <c r="K359" s="57">
        <f t="shared" si="279"/>
        <v>77.647969069049282</v>
      </c>
      <c r="L359" s="57">
        <f t="shared" si="279"/>
        <v>88.573852995145344</v>
      </c>
      <c r="M359" s="57">
        <f t="shared" si="279"/>
        <v>91.397356748399432</v>
      </c>
      <c r="N359" s="57">
        <f t="shared" si="279"/>
        <v>91.060383331256801</v>
      </c>
      <c r="O359" s="57">
        <f t="shared" si="279"/>
        <v>87.046385205726367</v>
      </c>
      <c r="P359" s="57">
        <f t="shared" si="279"/>
        <v>84.057686626544211</v>
      </c>
      <c r="Q359" s="57">
        <f t="shared" si="279"/>
        <v>93.552087668491652</v>
      </c>
      <c r="R359" s="57">
        <f t="shared" si="279"/>
        <v>83.985052733494769</v>
      </c>
      <c r="S359" s="57">
        <f t="shared" si="279"/>
        <v>88.322555186340807</v>
      </c>
      <c r="T359" s="57">
        <f t="shared" si="279"/>
        <v>100</v>
      </c>
      <c r="U359" s="57">
        <f t="shared" si="279"/>
        <v>81.18070898571851</v>
      </c>
      <c r="V359" s="57">
        <f t="shared" si="279"/>
        <v>102.06979236523364</v>
      </c>
      <c r="W359" s="57">
        <f t="shared" si="279"/>
        <v>71.083145551345879</v>
      </c>
      <c r="X359" s="58">
        <f t="shared" si="279"/>
        <v>47.046520516574773</v>
      </c>
      <c r="Y359" s="58">
        <f t="shared" si="279"/>
        <v>38.362361373766298</v>
      </c>
      <c r="Z359" s="57">
        <f t="shared" si="279"/>
        <v>43.891238110435218</v>
      </c>
      <c r="AA359" s="57">
        <f t="shared" si="279"/>
        <v>58.307935091763383</v>
      </c>
      <c r="AB359" s="57">
        <v>238.85939009528835</v>
      </c>
      <c r="AC359" s="57">
        <v>231.03214259495806</v>
      </c>
      <c r="AD359" s="57">
        <v>212.90410958904107</v>
      </c>
      <c r="AE359" s="57">
        <f>(AE276/$T$276)*100</f>
        <v>65.699525819034946</v>
      </c>
      <c r="AF359" s="57">
        <v>79.206722631089804</v>
      </c>
      <c r="AG359" s="57">
        <v>108.51161037160347</v>
      </c>
      <c r="AH359" s="57">
        <v>108.51161037160347</v>
      </c>
      <c r="AI359" s="57">
        <v>108.51161037160347</v>
      </c>
      <c r="AJ359" s="58">
        <f>(AJ276/$T$276)*100</f>
        <v>69.479284259520824</v>
      </c>
      <c r="AK359" s="58">
        <v>114.992048506082</v>
      </c>
      <c r="AL359" s="58">
        <v>74.869117212618065</v>
      </c>
      <c r="AM359" s="58">
        <v>74.750744453333397</v>
      </c>
      <c r="AN359" s="58">
        <v>74.750744453333397</v>
      </c>
      <c r="AO359" s="58">
        <f>(AO276/$T$276)*100</f>
        <v>83.158527235755713</v>
      </c>
      <c r="AP359" s="58">
        <v>94.639554582024246</v>
      </c>
      <c r="AQ359" s="58">
        <v>94.106255509509595</v>
      </c>
      <c r="AR359" s="58">
        <v>94.845290864415304</v>
      </c>
      <c r="AS359" s="58">
        <f>(AS276/$T$276)*100</f>
        <v>84.199086247458197</v>
      </c>
      <c r="AT359" s="58">
        <v>98.069057829485004</v>
      </c>
      <c r="AU359" s="58">
        <v>94.213475251591916</v>
      </c>
      <c r="AV359" s="58">
        <v>100.56559851061031</v>
      </c>
      <c r="AW359" s="58">
        <v>100.56559851061031</v>
      </c>
      <c r="AX359" s="58">
        <f>(AX276/$T$276)*100</f>
        <v>85.959895053229445</v>
      </c>
      <c r="AY359" s="58"/>
      <c r="AZ359" s="58">
        <v>80.321408952510737</v>
      </c>
      <c r="BA359" s="58">
        <v>80.254668534109115</v>
      </c>
      <c r="BB359" s="58">
        <v>74.834102093248035</v>
      </c>
      <c r="BC359" s="58">
        <v>74.772483362324976</v>
      </c>
      <c r="BD359" s="58">
        <v>67.534094426756397</v>
      </c>
      <c r="BE359" s="58">
        <v>67.482341349310602</v>
      </c>
      <c r="BF359" s="58">
        <f>(BF276/$T$276)*100</f>
        <v>72.931742415584353</v>
      </c>
      <c r="BG359" s="58">
        <v>73.677794759319198</v>
      </c>
      <c r="BH359" s="58">
        <v>77.92408013421111</v>
      </c>
      <c r="BI359" s="58">
        <v>68.288113109087504</v>
      </c>
      <c r="BJ359" s="58">
        <v>77.916851893381519</v>
      </c>
      <c r="BK359" s="58">
        <v>74.194328307289311</v>
      </c>
      <c r="BL359" s="58">
        <v>83.612567454927998</v>
      </c>
      <c r="BM359" s="58">
        <v>74.194328307289311</v>
      </c>
      <c r="BN359" s="58">
        <v>83.612567454927998</v>
      </c>
      <c r="BO359" s="58">
        <f>(BO276/$T$276)*100</f>
        <v>73.636680910638091</v>
      </c>
      <c r="BP359" s="58">
        <v>99.776672849199372</v>
      </c>
      <c r="BQ359" s="58">
        <v>88.163163391233184</v>
      </c>
      <c r="BR359" s="58">
        <v>85.404007852921538</v>
      </c>
      <c r="BS359" s="58">
        <v>84.819478932190208</v>
      </c>
      <c r="BT359" s="58">
        <v>102.61090940520945</v>
      </c>
      <c r="BU359" s="58">
        <v>96.284963394431529</v>
      </c>
      <c r="BV359" s="58">
        <v>91.141764903685925</v>
      </c>
      <c r="BW359" s="58">
        <v>93.790254385111567</v>
      </c>
      <c r="BX359" s="58">
        <v>93.790254385111567</v>
      </c>
      <c r="BY359" s="58">
        <v>91.391328824790847</v>
      </c>
      <c r="BZ359" s="57">
        <v>81.257101941254803</v>
      </c>
      <c r="CA359" s="58">
        <f>(CA276/$T$276)*100</f>
        <v>91.436586463526652</v>
      </c>
      <c r="CB359" s="58">
        <v>111.51449733921174</v>
      </c>
      <c r="CC359" s="58">
        <v>111.51449733921174</v>
      </c>
      <c r="CD359" s="58">
        <v>109.3788031261349</v>
      </c>
      <c r="CE359" s="58">
        <v>101.82916682378389</v>
      </c>
      <c r="CF359" s="58">
        <v>101.82916682378389</v>
      </c>
      <c r="CG359" s="58">
        <v>100.17773913647845</v>
      </c>
      <c r="CH359" s="58">
        <v>95.496802152339811</v>
      </c>
      <c r="CI359" s="58">
        <v>95.496802152339811</v>
      </c>
      <c r="CJ359" s="57">
        <v>118.26667372932735</v>
      </c>
      <c r="CK359" s="57">
        <v>118.26667372932735</v>
      </c>
      <c r="CL359" s="58">
        <f>(CL276/$T$276)*100</f>
        <v>109.94105784415314</v>
      </c>
      <c r="CM359" s="58">
        <v>128.34333797416483</v>
      </c>
      <c r="CN359" s="58">
        <v>124.3920497440276</v>
      </c>
      <c r="CO359" s="58">
        <v>124.3920497440276</v>
      </c>
      <c r="CP359" s="58">
        <v>125.0676825904422</v>
      </c>
      <c r="CQ359" s="58">
        <v>124.3920497440276</v>
      </c>
      <c r="CR359" s="58">
        <v>116.58069689902018</v>
      </c>
      <c r="CS359" s="58">
        <v>122.11777950409113</v>
      </c>
      <c r="CT359" s="58">
        <v>119.74191872269004</v>
      </c>
      <c r="CU359" s="58">
        <v>113.77380037960825</v>
      </c>
      <c r="CV359" s="58">
        <v>120.33704702902392</v>
      </c>
      <c r="CW359" s="58">
        <v>116.68832954462395</v>
      </c>
      <c r="CX359" s="58">
        <v>121.14674215211907</v>
      </c>
      <c r="CY359" s="58">
        <v>117.46665802976779</v>
      </c>
      <c r="CZ359" s="58">
        <v>117.57731388522008</v>
      </c>
      <c r="DA359" s="58">
        <f t="shared" ref="DA359" si="280">(DA276/$T$276)*100</f>
        <v>112.15736133711745</v>
      </c>
      <c r="DB359" s="57">
        <v>125.42216996089184</v>
      </c>
      <c r="DC359" s="57">
        <v>123.35752721926008</v>
      </c>
      <c r="DD359" s="57">
        <v>122.66562440370114</v>
      </c>
      <c r="DE359" s="57">
        <v>103.47517686704364</v>
      </c>
      <c r="DF359" s="57">
        <v>100.2512615640875</v>
      </c>
      <c r="DG359" s="57">
        <v>100.2512615640875</v>
      </c>
      <c r="DH359" s="57">
        <v>103.53758458415174</v>
      </c>
      <c r="DI359" s="57">
        <v>100.31746363458227</v>
      </c>
      <c r="DJ359" s="57">
        <v>100.31746363458227</v>
      </c>
      <c r="DK359" s="57">
        <v>94.787589762082831</v>
      </c>
      <c r="DL359" s="57">
        <v>93.98255952469043</v>
      </c>
      <c r="DM359" s="57">
        <v>93.98255952469043</v>
      </c>
      <c r="DN359" s="59">
        <f t="shared" ref="DN359" si="281">(DN276/$T$276)*100</f>
        <v>90.082560227163142</v>
      </c>
      <c r="DO359" s="57">
        <v>93.98255952469043</v>
      </c>
      <c r="DP359" s="57">
        <v>96.510147532417335</v>
      </c>
      <c r="DQ359" s="57">
        <v>96.06603154205925</v>
      </c>
      <c r="DR359" s="57">
        <v>95.621915551701164</v>
      </c>
      <c r="DS359" s="57">
        <v>94.70821024811616</v>
      </c>
      <c r="DT359" s="57">
        <v>94.713477014356712</v>
      </c>
      <c r="DU359" s="57">
        <v>97.31012202470437</v>
      </c>
      <c r="DV359" s="60">
        <f>(DV276/$T$276)*100</f>
        <v>97.314440593928282</v>
      </c>
      <c r="DW359" s="61">
        <f>(DW276/$T$276)*100</f>
        <v>97.31012202470437</v>
      </c>
      <c r="DX359" s="62">
        <f>(DX276/$T$276)*100</f>
        <v>97.314440593928282</v>
      </c>
      <c r="DZ359" s="57">
        <f>(DZ276/$T$276)*100</f>
        <v>107.6794908004284</v>
      </c>
      <c r="EC359" s="57">
        <f>(EC276/$T$276)*100</f>
        <v>118.13293547637242</v>
      </c>
      <c r="EF359" s="57">
        <f>(EF276/$T$276)*100</f>
        <v>128.66490474884017</v>
      </c>
      <c r="EI359" s="57">
        <f>(EI276/$T$276)*100</f>
        <v>139.27944291629387</v>
      </c>
      <c r="EL359" s="57">
        <f>(EL276/$T$276)*100</f>
        <v>149.98105331826295</v>
      </c>
      <c r="EO359" s="57">
        <f>(EO276/$T$276)*100</f>
        <v>160.77477964899876</v>
      </c>
    </row>
    <row r="360" spans="1:145" ht="15.5" x14ac:dyDescent="0.35">
      <c r="A360" s="56" t="s">
        <v>203</v>
      </c>
      <c r="B360" s="57">
        <f t="shared" ref="B360:AA360" si="282">(B277/$T$277)*100</f>
        <v>54.955600445149564</v>
      </c>
      <c r="C360" s="57">
        <f t="shared" si="282"/>
        <v>56.932180921788735</v>
      </c>
      <c r="D360" s="57">
        <f t="shared" si="282"/>
        <v>69.953759035201529</v>
      </c>
      <c r="E360" s="57">
        <f t="shared" si="282"/>
        <v>71.869979398285437</v>
      </c>
      <c r="F360" s="57">
        <f t="shared" si="282"/>
        <v>61.748747389663414</v>
      </c>
      <c r="G360" s="57">
        <f t="shared" si="282"/>
        <v>70.333280148195854</v>
      </c>
      <c r="H360" s="57">
        <f t="shared" si="282"/>
        <v>88.675052859002179</v>
      </c>
      <c r="I360" s="57">
        <f t="shared" si="282"/>
        <v>95.790808859179393</v>
      </c>
      <c r="J360" s="57">
        <f t="shared" si="282"/>
        <v>105.01791186260601</v>
      </c>
      <c r="K360" s="57">
        <f t="shared" si="282"/>
        <v>117.97016519375279</v>
      </c>
      <c r="L360" s="57">
        <f t="shared" si="282"/>
        <v>143.14923077566638</v>
      </c>
      <c r="M360" s="57">
        <f t="shared" si="282"/>
        <v>128.53530850375122</v>
      </c>
      <c r="N360" s="57">
        <f t="shared" si="282"/>
        <v>130.18922145773396</v>
      </c>
      <c r="O360" s="57">
        <f t="shared" si="282"/>
        <v>133.3533781091981</v>
      </c>
      <c r="P360" s="57">
        <f t="shared" si="282"/>
        <v>127.31297647109589</v>
      </c>
      <c r="Q360" s="57">
        <f t="shared" si="282"/>
        <v>114.39962509495555</v>
      </c>
      <c r="R360" s="57">
        <f t="shared" si="282"/>
        <v>112.76265179088408</v>
      </c>
      <c r="S360" s="57">
        <f t="shared" si="282"/>
        <v>119.2927330035855</v>
      </c>
      <c r="T360" s="57">
        <f t="shared" si="282"/>
        <v>100</v>
      </c>
      <c r="U360" s="57">
        <f t="shared" si="282"/>
        <v>122.57619774434806</v>
      </c>
      <c r="V360" s="57">
        <f t="shared" si="282"/>
        <v>137.05017164750498</v>
      </c>
      <c r="W360" s="57">
        <f t="shared" si="282"/>
        <v>125.18865169655571</v>
      </c>
      <c r="X360" s="58">
        <f t="shared" si="282"/>
        <v>100.29356446608828</v>
      </c>
      <c r="Y360" s="58">
        <f t="shared" si="282"/>
        <v>77.884955988717152</v>
      </c>
      <c r="Z360" s="57">
        <f t="shared" si="282"/>
        <v>79.210784713391831</v>
      </c>
      <c r="AA360" s="57">
        <f t="shared" si="282"/>
        <v>79.006166056146697</v>
      </c>
      <c r="AB360" s="57">
        <v>193.956505357673</v>
      </c>
      <c r="AC360" s="57">
        <v>188.2601132308809</v>
      </c>
      <c r="AD360" s="57">
        <v>194.01731393968694</v>
      </c>
      <c r="AE360" s="57">
        <f>(AE277/$T$277)*100</f>
        <v>77.504088072686272</v>
      </c>
      <c r="AF360" s="57">
        <v>99.410734749213958</v>
      </c>
      <c r="AG360" s="57">
        <v>98.484359651284862</v>
      </c>
      <c r="AH360" s="57">
        <v>97.076529416897415</v>
      </c>
      <c r="AI360" s="57">
        <v>97.088353247389392</v>
      </c>
      <c r="AJ360" s="58">
        <f>(AJ277/$T$277)*100</f>
        <v>87.704856354971653</v>
      </c>
      <c r="AK360" s="58">
        <v>118.4878028928467</v>
      </c>
      <c r="AL360" s="58">
        <v>132.37958403134823</v>
      </c>
      <c r="AM360" s="58">
        <v>131.89924251794844</v>
      </c>
      <c r="AN360" s="58">
        <v>131.89924251794844</v>
      </c>
      <c r="AO360" s="58">
        <f>(AO277/$T$277)*100</f>
        <v>95.079987430894121</v>
      </c>
      <c r="AP360" s="58">
        <v>134.0148173119986</v>
      </c>
      <c r="AQ360" s="58">
        <v>135.39517303844005</v>
      </c>
      <c r="AR360" s="58">
        <v>135.50989408044001</v>
      </c>
      <c r="AS360" s="58">
        <f>(AS277/$T$277)*100</f>
        <v>97.497814893644787</v>
      </c>
      <c r="AT360" s="58">
        <v>148.0936596033406</v>
      </c>
      <c r="AU360" s="58">
        <v>142.30571755899993</v>
      </c>
      <c r="AV360" s="58">
        <v>150.507583390306</v>
      </c>
      <c r="AW360" s="58">
        <v>150.507583390306</v>
      </c>
      <c r="AX360" s="58">
        <f>(AX277/$T$277)*100</f>
        <v>111.57716374335425</v>
      </c>
      <c r="AY360" s="58"/>
      <c r="AZ360" s="58">
        <v>153.46032393156182</v>
      </c>
      <c r="BA360" s="58">
        <v>153.05358491890496</v>
      </c>
      <c r="BB360" s="58">
        <v>150.72041603822905</v>
      </c>
      <c r="BC360" s="58">
        <v>150.09570267282226</v>
      </c>
      <c r="BD360" s="58">
        <v>149.27952058013375</v>
      </c>
      <c r="BE360" s="58">
        <v>149.10582595152007</v>
      </c>
      <c r="BF360" s="58">
        <f>(BF277/$T$277)*100</f>
        <v>121.84537808611778</v>
      </c>
      <c r="BG360" s="58">
        <v>164.92025903674823</v>
      </c>
      <c r="BH360" s="58">
        <v>159.59886386841947</v>
      </c>
      <c r="BI360" s="58">
        <v>162.56899164486629</v>
      </c>
      <c r="BJ360" s="58">
        <v>162.85474044473716</v>
      </c>
      <c r="BK360" s="58">
        <v>123.77716417143286</v>
      </c>
      <c r="BL360" s="58">
        <v>124.21778550769402</v>
      </c>
      <c r="BM360" s="58">
        <v>121.80128349906234</v>
      </c>
      <c r="BN360" s="58">
        <v>122.04408824251391</v>
      </c>
      <c r="BO360" s="58">
        <f>(BO277/$T$277)*100</f>
        <v>109.02134397868228</v>
      </c>
      <c r="BP360" s="58">
        <v>110.70469593037313</v>
      </c>
      <c r="BQ360" s="58">
        <v>123.80530792130462</v>
      </c>
      <c r="BR360" s="58">
        <v>74.184931936291235</v>
      </c>
      <c r="BS360" s="58">
        <v>70.023354006601622</v>
      </c>
      <c r="BT360" s="58">
        <v>93.657174200202903</v>
      </c>
      <c r="BU360" s="58">
        <v>79.822636998203649</v>
      </c>
      <c r="BV360" s="58">
        <v>69.466794715244845</v>
      </c>
      <c r="BW360" s="58">
        <v>94.578504223681009</v>
      </c>
      <c r="BX360" s="58">
        <v>94.578504223681023</v>
      </c>
      <c r="BY360" s="58">
        <v>80.659878807796233</v>
      </c>
      <c r="BZ360" s="57">
        <v>98.688553774890181</v>
      </c>
      <c r="CA360" s="58">
        <f>(CA277/$T$277)*100</f>
        <v>100.48822285375394</v>
      </c>
      <c r="CB360" s="58">
        <v>107.43292297012945</v>
      </c>
      <c r="CC360" s="58">
        <v>107.14630316509914</v>
      </c>
      <c r="CD360" s="58">
        <v>103.96739018614181</v>
      </c>
      <c r="CE360" s="58">
        <v>99.463472244869749</v>
      </c>
      <c r="CF360" s="58">
        <v>98.944667688342179</v>
      </c>
      <c r="CG360" s="58">
        <v>96.920525060005843</v>
      </c>
      <c r="CH360" s="58">
        <v>103.03234041642575</v>
      </c>
      <c r="CI360" s="58">
        <v>102.88836155586358</v>
      </c>
      <c r="CJ360" s="57">
        <v>106.63306857728097</v>
      </c>
      <c r="CK360" s="57">
        <v>106.53742522234282</v>
      </c>
      <c r="CL360" s="58">
        <f>(CL277/$T$277)*100</f>
        <v>116.06995044750778</v>
      </c>
      <c r="CM360" s="58">
        <v>112.98945460245461</v>
      </c>
      <c r="CN360" s="58">
        <v>110.52639214960671</v>
      </c>
      <c r="CO360" s="58">
        <v>110.52639214960671</v>
      </c>
      <c r="CP360" s="58">
        <v>111.12494806110958</v>
      </c>
      <c r="CQ360" s="58">
        <v>110.50502338704686</v>
      </c>
      <c r="CR360" s="58">
        <v>107.73133542510989</v>
      </c>
      <c r="CS360" s="58">
        <v>119.22956136479908</v>
      </c>
      <c r="CT360" s="58">
        <v>118.65737536123848</v>
      </c>
      <c r="CU360" s="58">
        <v>116.36305369922823</v>
      </c>
      <c r="CV360" s="58">
        <v>118.46618670059787</v>
      </c>
      <c r="CW360" s="58">
        <v>118.05387128714109</v>
      </c>
      <c r="CX360" s="58">
        <v>121.12356860250428</v>
      </c>
      <c r="CY360" s="58">
        <v>120.19550836999488</v>
      </c>
      <c r="CZ360" s="58">
        <v>119.62200396387743</v>
      </c>
      <c r="DA360" s="58">
        <f t="shared" ref="DA360" si="283">(DA277/$T$277)*100</f>
        <v>117.57589144562222</v>
      </c>
      <c r="DB360" s="57">
        <v>128.00773717754294</v>
      </c>
      <c r="DC360" s="57">
        <v>126.44081285730971</v>
      </c>
      <c r="DD360" s="57">
        <v>126.0621142011212</v>
      </c>
      <c r="DE360" s="57">
        <v>121.9521031106529</v>
      </c>
      <c r="DF360" s="57">
        <v>116.60322587783556</v>
      </c>
      <c r="DG360" s="57">
        <v>110.53355583377744</v>
      </c>
      <c r="DH360" s="57">
        <v>124.25779969233915</v>
      </c>
      <c r="DI360" s="57">
        <v>118.08611510743042</v>
      </c>
      <c r="DJ360" s="57">
        <v>114.12655411098314</v>
      </c>
      <c r="DK360" s="57">
        <v>121.01098560442445</v>
      </c>
      <c r="DL360" s="57">
        <v>116.19740355851647</v>
      </c>
      <c r="DM360" s="57">
        <v>114.12655411098314</v>
      </c>
      <c r="DN360" s="59">
        <f t="shared" ref="DN360" si="284">(DN277/$T$277)*100</f>
        <v>111.0005849521434</v>
      </c>
      <c r="DO360" s="57">
        <v>114.12655411098314</v>
      </c>
      <c r="DP360" s="57">
        <v>101.27878849634209</v>
      </c>
      <c r="DQ360" s="57">
        <v>100.66289749579278</v>
      </c>
      <c r="DR360" s="57">
        <v>100.34859285292374</v>
      </c>
      <c r="DS360" s="57">
        <v>106.6525111816247</v>
      </c>
      <c r="DT360" s="57">
        <v>106.15067950935592</v>
      </c>
      <c r="DU360" s="57">
        <v>98.303245851094559</v>
      </c>
      <c r="DV360" s="60">
        <f>(DV277/$T$277)*100</f>
        <v>104.58168302454631</v>
      </c>
      <c r="DW360" s="61">
        <f>(DW277/$T$277)*100</f>
        <v>103.71302840707179</v>
      </c>
      <c r="DX360" s="62">
        <f>(DX277/$T$277)*100</f>
        <v>97.674555068355545</v>
      </c>
      <c r="DZ360" s="57">
        <f>(DZ277/$T$277)*100</f>
        <v>101.18186817965295</v>
      </c>
      <c r="EC360" s="57">
        <f>(EC277/$T$277)*100</f>
        <v>101.38435038781353</v>
      </c>
      <c r="EF360" s="57">
        <f>(EF277/$T$277)*100</f>
        <v>104.95061141467433</v>
      </c>
      <c r="EI360" s="57">
        <f>(EI277/$T$277)*100</f>
        <v>108.68894624166454</v>
      </c>
      <c r="EL360" s="57">
        <f>(EL277/$T$277)*100</f>
        <v>112.58883964418402</v>
      </c>
      <c r="EO360" s="57">
        <f>(EO277/$T$277)*100</f>
        <v>116.6884420955794</v>
      </c>
    </row>
    <row r="361" spans="1:145" ht="15.5" x14ac:dyDescent="0.35">
      <c r="A361" s="56" t="s">
        <v>204</v>
      </c>
      <c r="B361" s="57">
        <f t="shared" ref="B361:AA361" si="285">(B278/$T$278)*100</f>
        <v>60.753341433778864</v>
      </c>
      <c r="C361" s="57">
        <f t="shared" si="285"/>
        <v>76.148790456202377</v>
      </c>
      <c r="D361" s="57">
        <f t="shared" si="285"/>
        <v>97.757649397989624</v>
      </c>
      <c r="E361" s="57">
        <f t="shared" si="285"/>
        <v>96.376891638131013</v>
      </c>
      <c r="F361" s="57">
        <f t="shared" si="285"/>
        <v>90.508671158731914</v>
      </c>
      <c r="G361" s="57">
        <f t="shared" si="285"/>
        <v>87.885231415000561</v>
      </c>
      <c r="H361" s="57">
        <f t="shared" si="285"/>
        <v>88.925632387054037</v>
      </c>
      <c r="I361" s="57">
        <f t="shared" si="285"/>
        <v>88.310043951723927</v>
      </c>
      <c r="J361" s="57">
        <f t="shared" si="285"/>
        <v>90.997688931288721</v>
      </c>
      <c r="K361" s="57">
        <f t="shared" si="285"/>
        <v>97.52982436761296</v>
      </c>
      <c r="L361" s="57">
        <f t="shared" si="285"/>
        <v>94.492157295924017</v>
      </c>
      <c r="M361" s="57">
        <f t="shared" si="285"/>
        <v>92.739975698663429</v>
      </c>
      <c r="N361" s="57">
        <f t="shared" si="285"/>
        <v>102.48053131558599</v>
      </c>
      <c r="O361" s="57">
        <f t="shared" si="285"/>
        <v>100.64136197945433</v>
      </c>
      <c r="P361" s="57">
        <f t="shared" si="285"/>
        <v>86.367778636915943</v>
      </c>
      <c r="Q361" s="57">
        <f t="shared" si="285"/>
        <v>65.210427482602455</v>
      </c>
      <c r="R361" s="57">
        <f t="shared" si="285"/>
        <v>78.407157848227115</v>
      </c>
      <c r="S361" s="57">
        <f t="shared" si="285"/>
        <v>110.69120733458524</v>
      </c>
      <c r="T361" s="57">
        <f t="shared" si="285"/>
        <v>100</v>
      </c>
      <c r="U361" s="57">
        <f t="shared" si="285"/>
        <v>93.502153982105398</v>
      </c>
      <c r="V361" s="57">
        <f t="shared" si="285"/>
        <v>97.234342207003223</v>
      </c>
      <c r="W361" s="57">
        <f t="shared" si="285"/>
        <v>103.26287142383741</v>
      </c>
      <c r="X361" s="58">
        <f t="shared" si="285"/>
        <v>109.66516945211535</v>
      </c>
      <c r="Y361" s="58">
        <f t="shared" si="285"/>
        <v>111.85847284115766</v>
      </c>
      <c r="Z361" s="57">
        <f t="shared" si="285"/>
        <v>59.02601347619575</v>
      </c>
      <c r="AA361" s="57">
        <f t="shared" si="285"/>
        <v>38.561802717331275</v>
      </c>
      <c r="AB361" s="57">
        <v>170.35259408828517</v>
      </c>
      <c r="AC361" s="57">
        <v>170.35259408828517</v>
      </c>
      <c r="AD361" s="57">
        <v>170.39749090909092</v>
      </c>
      <c r="AE361" s="57">
        <f>(AE278/$T$278)*100</f>
        <v>57.083287308074674</v>
      </c>
      <c r="AF361" s="57">
        <v>102.25587473765604</v>
      </c>
      <c r="AG361" s="57">
        <v>89.297400171213965</v>
      </c>
      <c r="AH361" s="57">
        <v>89.297400171213965</v>
      </c>
      <c r="AI361" s="57">
        <v>89.297400171213965</v>
      </c>
      <c r="AJ361" s="58">
        <f>(AJ278/$T$278)*100</f>
        <v>90.910471666850768</v>
      </c>
      <c r="AK361" s="58">
        <v>95.961053426120245</v>
      </c>
      <c r="AL361" s="58">
        <v>184.42635651779031</v>
      </c>
      <c r="AM361" s="58">
        <v>95.961053426120245</v>
      </c>
      <c r="AN361" s="58">
        <v>95.961053426120245</v>
      </c>
      <c r="AO361" s="58">
        <f>(AO278/$T$278)*100</f>
        <v>109.98425936153762</v>
      </c>
      <c r="AP361" s="58">
        <v>97.981286129828035</v>
      </c>
      <c r="AQ361" s="58">
        <v>97.981286129828035</v>
      </c>
      <c r="AR361" s="58">
        <v>56.815420302662112</v>
      </c>
      <c r="AS361" s="58">
        <f>(AS278/$T$278)*100</f>
        <v>95.831492322986847</v>
      </c>
      <c r="AT361" s="58">
        <v>100.00151883353583</v>
      </c>
      <c r="AU361" s="58">
        <v>100.00151883353583</v>
      </c>
      <c r="AV361" s="58">
        <v>73.039130674914404</v>
      </c>
      <c r="AW361" s="58">
        <v>73.039130674914404</v>
      </c>
      <c r="AX361" s="58">
        <f>(AX278/$T$278)*100</f>
        <v>111.33878272395891</v>
      </c>
      <c r="AY361" s="58"/>
      <c r="AZ361" s="58">
        <v>80.343043742405825</v>
      </c>
      <c r="BA361" s="58">
        <v>80.343043742405825</v>
      </c>
      <c r="BB361" s="58">
        <v>80.343043742405825</v>
      </c>
      <c r="BC361" s="58">
        <v>80.343043742405825</v>
      </c>
      <c r="BD361" s="58">
        <v>49.958765381641449</v>
      </c>
      <c r="BE361" s="58">
        <v>49.958765381641449</v>
      </c>
      <c r="BF361" s="58">
        <f>(BF278/$T$278)*100</f>
        <v>91.000220921241592</v>
      </c>
      <c r="BG361" s="58">
        <v>65.077865431348741</v>
      </c>
      <c r="BH361" s="58">
        <v>65.077865431348741</v>
      </c>
      <c r="BI361" s="58">
        <v>100.10024301336576</v>
      </c>
      <c r="BJ361" s="58">
        <v>100.10024301336576</v>
      </c>
      <c r="BK361" s="58">
        <v>90.636232023032974</v>
      </c>
      <c r="BL361" s="58">
        <v>90.636232023032974</v>
      </c>
      <c r="BM361" s="58">
        <v>90.636232023032974</v>
      </c>
      <c r="BN361" s="58">
        <v>90.636232023032974</v>
      </c>
      <c r="BO361" s="58">
        <f>(BO278/$T$278)*100</f>
        <v>73.398019993372372</v>
      </c>
      <c r="BP361" s="58">
        <v>80.343043742405825</v>
      </c>
      <c r="BQ361" s="58">
        <v>80.343043742405825</v>
      </c>
      <c r="BR361" s="58">
        <v>80.343043742405825</v>
      </c>
      <c r="BS361" s="58">
        <v>80.343043742405825</v>
      </c>
      <c r="BT361" s="58">
        <v>80.343043742405825</v>
      </c>
      <c r="BU361" s="58">
        <v>80.343043742405825</v>
      </c>
      <c r="BV361" s="58">
        <v>80.343043742405825</v>
      </c>
      <c r="BW361" s="58">
        <v>81.09178721116605</v>
      </c>
      <c r="BX361" s="58">
        <v>81.09178721116605</v>
      </c>
      <c r="BY361" s="58">
        <v>78.659033594831058</v>
      </c>
      <c r="BZ361" s="57">
        <v>68.039964533856192</v>
      </c>
      <c r="CA361" s="58">
        <f>(CA278/$T$278)*100</f>
        <v>65.634320114879046</v>
      </c>
      <c r="CB361" s="58">
        <v>66.291021956395682</v>
      </c>
      <c r="CC361" s="58">
        <v>66.291021956395682</v>
      </c>
      <c r="CD361" s="58">
        <v>66.291021956395682</v>
      </c>
      <c r="CE361" s="58">
        <v>66.291021956395682</v>
      </c>
      <c r="CF361" s="58">
        <v>66.291021956395682</v>
      </c>
      <c r="CG361" s="58">
        <v>66.291021956395682</v>
      </c>
      <c r="CH361" s="58">
        <v>66.291021956395682</v>
      </c>
      <c r="CI361" s="58">
        <v>66.291021956395682</v>
      </c>
      <c r="CJ361" s="57">
        <v>43.77832836130289</v>
      </c>
      <c r="CK361" s="57">
        <v>43.77832836130289</v>
      </c>
      <c r="CL361" s="58">
        <f>(CL278/$T$278)*100</f>
        <v>50.354854744283671</v>
      </c>
      <c r="CM361" s="58">
        <v>45.967244779368038</v>
      </c>
      <c r="CN361" s="58">
        <v>52.031888768250177</v>
      </c>
      <c r="CO361" s="58">
        <v>52.031888768250177</v>
      </c>
      <c r="CP361" s="58">
        <v>52.031888768250177</v>
      </c>
      <c r="CQ361" s="58">
        <v>52.031888768250177</v>
      </c>
      <c r="CR361" s="58">
        <v>49.430294329837672</v>
      </c>
      <c r="CS361" s="58">
        <v>53.849026249268221</v>
      </c>
      <c r="CT361" s="58">
        <v>52.793162989478638</v>
      </c>
      <c r="CU361" s="58">
        <v>50.1535048400047</v>
      </c>
      <c r="CV361" s="58">
        <v>53.321094619373419</v>
      </c>
      <c r="CW361" s="58">
        <v>52.793162989478638</v>
      </c>
      <c r="CX361" s="58">
        <v>53.321094619373419</v>
      </c>
      <c r="CY361" s="58">
        <v>52.793162989478638</v>
      </c>
      <c r="CZ361" s="58">
        <v>51.737299729689056</v>
      </c>
      <c r="DA361" s="58">
        <f t="shared" ref="DA361" si="286">(DA278/$T$278)*100</f>
        <v>63.041112451673499</v>
      </c>
      <c r="DB361" s="57">
        <v>62.435790075113239</v>
      </c>
      <c r="DC361" s="57">
        <v>61.268765961559723</v>
      </c>
      <c r="DD361" s="57">
        <v>61.268765961559723</v>
      </c>
      <c r="DE361" s="57">
        <v>66.823579198773913</v>
      </c>
      <c r="DF361" s="57">
        <v>66.193168074257187</v>
      </c>
      <c r="DG361" s="57">
        <v>63.041112451673499</v>
      </c>
      <c r="DH361" s="57">
        <v>66.823579198773913</v>
      </c>
      <c r="DI361" s="57">
        <v>66.193168074257187</v>
      </c>
      <c r="DJ361" s="57">
        <v>63.041112451673499</v>
      </c>
      <c r="DK361" s="57">
        <v>62.607635037736117</v>
      </c>
      <c r="DL361" s="57">
        <v>62.450032256606939</v>
      </c>
      <c r="DM361" s="57">
        <v>63.041112451673499</v>
      </c>
      <c r="DN361" s="59">
        <f t="shared" ref="DN361" si="287">(DN278/$T$278)*100</f>
        <v>65.125864699547122</v>
      </c>
      <c r="DO361" s="57">
        <v>63.041112451673499</v>
      </c>
      <c r="DP361" s="57">
        <v>65.572533869437294</v>
      </c>
      <c r="DQ361" s="57">
        <v>64.948033546871216</v>
      </c>
      <c r="DR361" s="57">
        <v>64.323533224305152</v>
      </c>
      <c r="DS361" s="57">
        <v>68.382157934524486</v>
      </c>
      <c r="DT361" s="57">
        <v>67.730899287528999</v>
      </c>
      <c r="DU361" s="57">
        <v>67.337217227714575</v>
      </c>
      <c r="DV361" s="60">
        <f>(DV278/$T$278)*100</f>
        <v>45.897764163122723</v>
      </c>
      <c r="DW361" s="61">
        <f>(DW278/$T$278)*100</f>
        <v>45.680677947457568</v>
      </c>
      <c r="DX361" s="62">
        <f>(DX278/$T$278)*100</f>
        <v>66.848773242467971</v>
      </c>
      <c r="DZ361" s="57">
        <f>(DZ278/$T$278)*100</f>
        <v>47.964711844830447</v>
      </c>
      <c r="EC361" s="57">
        <f>(EC278/$T$278)*100</f>
        <v>50.362947437071966</v>
      </c>
      <c r="EF361" s="57">
        <f>(EF278/$T$278)*100</f>
        <v>52.881094808925575</v>
      </c>
      <c r="EI361" s="57">
        <f>(EI278/$T$278)*100</f>
        <v>55.525149549371854</v>
      </c>
      <c r="EL361" s="57">
        <f>(EL278/$T$278)*100</f>
        <v>58.301407026840458</v>
      </c>
      <c r="EO361" s="57">
        <f>(EO278/$T$278)*100</f>
        <v>61.216477378182489</v>
      </c>
    </row>
    <row r="362" spans="1:145" ht="15.5" x14ac:dyDescent="0.35">
      <c r="A362" s="56" t="s">
        <v>205</v>
      </c>
      <c r="B362" s="57">
        <f t="shared" ref="B362:AA362" si="288">(B279/$T$279)*100</f>
        <v>41.789576950743651</v>
      </c>
      <c r="C362" s="57">
        <f t="shared" si="288"/>
        <v>44.247787359610918</v>
      </c>
      <c r="D362" s="57">
        <f t="shared" si="288"/>
        <v>43.680508034487708</v>
      </c>
      <c r="E362" s="57">
        <f t="shared" si="288"/>
        <v>45.949625334980567</v>
      </c>
      <c r="F362" s="57">
        <f t="shared" si="288"/>
        <v>66.371681039416387</v>
      </c>
      <c r="G362" s="57">
        <f t="shared" si="288"/>
        <v>90.008319586217084</v>
      </c>
      <c r="H362" s="57">
        <f t="shared" si="288"/>
        <v>105.83730368823858</v>
      </c>
      <c r="I362" s="57">
        <f t="shared" si="288"/>
        <v>96.426139684444408</v>
      </c>
      <c r="J362" s="57">
        <f t="shared" si="288"/>
        <v>92.048634225576919</v>
      </c>
      <c r="K362" s="57">
        <f t="shared" si="288"/>
        <v>123.21874221001394</v>
      </c>
      <c r="L362" s="57">
        <f t="shared" si="288"/>
        <v>120.89289697700876</v>
      </c>
      <c r="M362" s="57">
        <f t="shared" si="288"/>
        <v>120.56198403735354</v>
      </c>
      <c r="N362" s="57">
        <f t="shared" si="288"/>
        <v>93.706980786020466</v>
      </c>
      <c r="O362" s="57">
        <f t="shared" si="288"/>
        <v>63.749489086966818</v>
      </c>
      <c r="P362" s="57">
        <f t="shared" si="288"/>
        <v>73.152559905722555</v>
      </c>
      <c r="Q362" s="57">
        <f t="shared" si="288"/>
        <v>85.502230813655004</v>
      </c>
      <c r="R362" s="57">
        <f t="shared" si="288"/>
        <v>83.567241035659706</v>
      </c>
      <c r="S362" s="57">
        <f t="shared" si="288"/>
        <v>79.148702372274968</v>
      </c>
      <c r="T362" s="57">
        <f t="shared" si="288"/>
        <v>100</v>
      </c>
      <c r="U362" s="57">
        <f t="shared" si="288"/>
        <v>108.08562074681025</v>
      </c>
      <c r="V362" s="57">
        <f t="shared" si="288"/>
        <v>94.898267368779216</v>
      </c>
      <c r="W362" s="57">
        <f t="shared" si="288"/>
        <v>108.89555393654426</v>
      </c>
      <c r="X362" s="58">
        <f t="shared" si="288"/>
        <v>106.26654504424849</v>
      </c>
      <c r="Y362" s="58">
        <f t="shared" si="288"/>
        <v>108.74177383286947</v>
      </c>
      <c r="Z362" s="57">
        <f t="shared" si="288"/>
        <v>110.55328581109627</v>
      </c>
      <c r="AA362" s="57">
        <f t="shared" si="288"/>
        <v>129.90885638430044</v>
      </c>
      <c r="AB362" s="57">
        <v>255.2376301830065</v>
      </c>
      <c r="AC362" s="57">
        <v>255.2376301830065</v>
      </c>
      <c r="AD362" s="57">
        <v>201.65176470588239</v>
      </c>
      <c r="AE362" s="57">
        <f>(AE279/$T$279)*100</f>
        <v>163.8562504886757</v>
      </c>
      <c r="AF362" s="57">
        <v>149.42684290509601</v>
      </c>
      <c r="AG362" s="57">
        <v>157.427019850503</v>
      </c>
      <c r="AH362" s="57">
        <v>157.427019850503</v>
      </c>
      <c r="AI362" s="57">
        <v>157.427019850503</v>
      </c>
      <c r="AJ362" s="58">
        <f>(AJ279/$T$279)*100</f>
        <v>136.24158458375925</v>
      </c>
      <c r="AK362" s="58">
        <v>167.5413756620955</v>
      </c>
      <c r="AL362" s="58">
        <v>162.69554068974404</v>
      </c>
      <c r="AM362" s="58">
        <v>162.22865050765401</v>
      </c>
      <c r="AN362" s="58">
        <v>162.22865050765401</v>
      </c>
      <c r="AO362" s="58">
        <f>(AO279/$T$279)*100</f>
        <v>120.45609189666389</v>
      </c>
      <c r="AP362" s="58">
        <v>164.66159875114965</v>
      </c>
      <c r="AQ362" s="58">
        <v>164.14349730107313</v>
      </c>
      <c r="AR362" s="58">
        <v>154.68499250802705</v>
      </c>
      <c r="AS362" s="58">
        <f>(AS279/$T$279)*100</f>
        <v>100.83957283390306</v>
      </c>
      <c r="AT362" s="58">
        <v>156.60592214584651</v>
      </c>
      <c r="AU362" s="58">
        <v>133.58894031729312</v>
      </c>
      <c r="AV362" s="58">
        <v>133.69191279028021</v>
      </c>
      <c r="AW362" s="58">
        <v>133.69191279028021</v>
      </c>
      <c r="AX362" s="58">
        <f>(AX279/$T$279)*100</f>
        <v>107.17983639373061</v>
      </c>
      <c r="AY362" s="58"/>
      <c r="AZ362" s="58">
        <v>109.4551211920957</v>
      </c>
      <c r="BA362" s="58">
        <v>109.4551211920957</v>
      </c>
      <c r="BB362" s="58">
        <v>109.65705685389311</v>
      </c>
      <c r="BC362" s="58">
        <v>109.65705685389311</v>
      </c>
      <c r="BD362" s="58">
        <v>108.54266187575072</v>
      </c>
      <c r="BE362" s="58">
        <v>108.54266187575072</v>
      </c>
      <c r="BF362" s="58">
        <f>(BF279/$T$279)*100</f>
        <v>103.56111430549251</v>
      </c>
      <c r="BG362" s="58">
        <v>118.55492117198048</v>
      </c>
      <c r="BH362" s="58">
        <v>118.55492117198048</v>
      </c>
      <c r="BI362" s="58">
        <v>111.152279832356</v>
      </c>
      <c r="BJ362" s="58">
        <v>111.152279832356</v>
      </c>
      <c r="BK362" s="58">
        <v>95.437853664218935</v>
      </c>
      <c r="BL362" s="58">
        <v>95.437853664218935</v>
      </c>
      <c r="BM362" s="58">
        <v>95.437853664218935</v>
      </c>
      <c r="BN362" s="58">
        <v>95.437853664218935</v>
      </c>
      <c r="BO362" s="58">
        <f>(BO279/$T$279)*100</f>
        <v>82.752650615955773</v>
      </c>
      <c r="BP362" s="58">
        <v>110.53267881201394</v>
      </c>
      <c r="BQ362" s="58">
        <v>92.953960484184833</v>
      </c>
      <c r="BR362" s="58">
        <v>85.587165840062767</v>
      </c>
      <c r="BS362" s="58">
        <v>85.587165840062767</v>
      </c>
      <c r="BT362" s="58">
        <v>89.741237807275979</v>
      </c>
      <c r="BU362" s="58">
        <v>89.741237807275979</v>
      </c>
      <c r="BV362" s="58">
        <v>88.407750431502947</v>
      </c>
      <c r="BW362" s="58">
        <v>87.615159283444171</v>
      </c>
      <c r="BX362" s="58">
        <v>87.615159283444171</v>
      </c>
      <c r="BY362" s="58">
        <v>86.328445635195465</v>
      </c>
      <c r="BZ362" s="57">
        <v>73.249456236766576</v>
      </c>
      <c r="CA362" s="58">
        <f>(CA279/$T$279)*100</f>
        <v>84.558656202866715</v>
      </c>
      <c r="CB362" s="58">
        <v>113.0589160137949</v>
      </c>
      <c r="CC362" s="58">
        <v>113.0589160137949</v>
      </c>
      <c r="CD362" s="58">
        <v>104.51844254964966</v>
      </c>
      <c r="CE362" s="58">
        <v>100.95177008321106</v>
      </c>
      <c r="CF362" s="58">
        <v>100.95177008321106</v>
      </c>
      <c r="CG362" s="58">
        <v>100.95177008321106</v>
      </c>
      <c r="CH362" s="58">
        <v>97.434811072256196</v>
      </c>
      <c r="CI362" s="58">
        <v>97.434811072256196</v>
      </c>
      <c r="CJ362" s="57">
        <v>112.07112873623022</v>
      </c>
      <c r="CK362" s="57">
        <v>112.07112873623022</v>
      </c>
      <c r="CL362" s="58">
        <f>(CL279/$T$279)*100</f>
        <v>92.740715002227248</v>
      </c>
      <c r="CM362" s="58">
        <v>115.66087252122941</v>
      </c>
      <c r="CN362" s="58">
        <v>119.39802569205</v>
      </c>
      <c r="CO362" s="58">
        <v>119.39802569205</v>
      </c>
      <c r="CP362" s="58">
        <v>120.07145874769169</v>
      </c>
      <c r="CQ362" s="58">
        <v>119.3763850007838</v>
      </c>
      <c r="CR362" s="58">
        <v>113.4075657507446</v>
      </c>
      <c r="CS362" s="58">
        <v>116.47203938817931</v>
      </c>
      <c r="CT362" s="58">
        <v>114.46499121311298</v>
      </c>
      <c r="CU362" s="58">
        <v>109.06281975327016</v>
      </c>
      <c r="CV362" s="58">
        <v>115.03309660992053</v>
      </c>
      <c r="CW362" s="58">
        <v>113.89415505932725</v>
      </c>
      <c r="CX362" s="58">
        <v>92.918787074225278</v>
      </c>
      <c r="CY362" s="58">
        <v>87.46056448240563</v>
      </c>
      <c r="CZ362" s="58">
        <v>85.711353192757528</v>
      </c>
      <c r="DA362" s="58">
        <f t="shared" ref="DA362" si="289">(DA279/$T$279)*100</f>
        <v>102.13808466376551</v>
      </c>
      <c r="DB362" s="57">
        <v>110.27193937520647</v>
      </c>
      <c r="DC362" s="57">
        <v>108.43698646980002</v>
      </c>
      <c r="DD362" s="57">
        <v>108.19494729108079</v>
      </c>
      <c r="DE362" s="57">
        <v>107.82916454222924</v>
      </c>
      <c r="DF362" s="57">
        <v>106.76685242549627</v>
      </c>
      <c r="DG362" s="57">
        <v>101.95946201898802</v>
      </c>
      <c r="DH362" s="57">
        <v>107.82916454222924</v>
      </c>
      <c r="DI362" s="57">
        <v>106.68064982972585</v>
      </c>
      <c r="DJ362" s="57">
        <v>101.6174330518639</v>
      </c>
      <c r="DK362" s="57">
        <v>94.291683008329457</v>
      </c>
      <c r="DL362" s="57">
        <v>93.582739606025129</v>
      </c>
      <c r="DM362" s="57">
        <v>101.6174330518639</v>
      </c>
      <c r="DN362" s="59">
        <f t="shared" ref="DN362" si="290">(DN279/$T$279)*100</f>
        <v>90.923008333770099</v>
      </c>
      <c r="DO362" s="57">
        <v>101.6174330518639</v>
      </c>
      <c r="DP362" s="57">
        <v>95.403229669933054</v>
      </c>
      <c r="DQ362" s="57">
        <v>95.403229669933054</v>
      </c>
      <c r="DR362" s="57">
        <v>95.403229669933054</v>
      </c>
      <c r="DS362" s="57">
        <v>91.701940324912314</v>
      </c>
      <c r="DT362" s="57">
        <v>91.298569496703607</v>
      </c>
      <c r="DU362" s="57">
        <v>93.237304468624558</v>
      </c>
      <c r="DV362" s="60">
        <f>(DV279/$T$279)*100</f>
        <v>96.768682007372533</v>
      </c>
      <c r="DW362" s="61">
        <f>(DW279/$T$279)*100</f>
        <v>96.365311179163825</v>
      </c>
      <c r="DX362" s="62">
        <f>(DX279/$T$279)*100</f>
        <v>92.908124360329666</v>
      </c>
      <c r="DZ362" s="57">
        <f>(DZ279/$T$279)*100</f>
        <v>97.937607261739828</v>
      </c>
      <c r="EC362" s="57">
        <f>(EC279/$T$279)*100</f>
        <v>99.592891146814893</v>
      </c>
      <c r="EF362" s="57">
        <f>(EF279/$T$279)*100</f>
        <v>101.21960006819197</v>
      </c>
      <c r="EI362" s="57">
        <f>(EI279/$T$279)*100</f>
        <v>102.81893240460265</v>
      </c>
      <c r="EL362" s="57">
        <f>(EL279/$T$279)*100</f>
        <v>104.40557663196995</v>
      </c>
      <c r="EO362" s="57">
        <f>(EO279/$T$279)*100</f>
        <v>106.01882386687942</v>
      </c>
    </row>
    <row r="363" spans="1:145" ht="15.5" x14ac:dyDescent="0.35">
      <c r="A363" s="56" t="s">
        <v>206</v>
      </c>
      <c r="B363" s="57">
        <f t="shared" ref="B363:AA363" si="291">(B280/$T$280)*100</f>
        <v>13.806379187589704</v>
      </c>
      <c r="C363" s="57">
        <f t="shared" si="291"/>
        <v>16.612860086567689</v>
      </c>
      <c r="D363" s="57">
        <f t="shared" si="291"/>
        <v>23.186429440549695</v>
      </c>
      <c r="E363" s="57">
        <f t="shared" si="291"/>
        <v>32.378125270759483</v>
      </c>
      <c r="F363" s="57">
        <f t="shared" si="291"/>
        <v>39.573264219817148</v>
      </c>
      <c r="G363" s="57">
        <f t="shared" si="291"/>
        <v>46.033820920149026</v>
      </c>
      <c r="H363" s="57">
        <f t="shared" si="291"/>
        <v>53.869364906557372</v>
      </c>
      <c r="I363" s="57">
        <f t="shared" si="291"/>
        <v>59.802529223188692</v>
      </c>
      <c r="J363" s="57">
        <f t="shared" si="291"/>
        <v>62.261496212192554</v>
      </c>
      <c r="K363" s="57">
        <f t="shared" si="291"/>
        <v>59.360838101839462</v>
      </c>
      <c r="L363" s="57">
        <f t="shared" si="291"/>
        <v>62.797364544916881</v>
      </c>
      <c r="M363" s="57">
        <f t="shared" si="291"/>
        <v>77.959895576308028</v>
      </c>
      <c r="N363" s="57">
        <f t="shared" si="291"/>
        <v>83.236456375232152</v>
      </c>
      <c r="O363" s="57">
        <f t="shared" si="291"/>
        <v>88.862602982780629</v>
      </c>
      <c r="P363" s="57">
        <f t="shared" si="291"/>
        <v>95.722471059342951</v>
      </c>
      <c r="Q363" s="57">
        <f t="shared" si="291"/>
        <v>89.811909273441657</v>
      </c>
      <c r="R363" s="57">
        <f t="shared" si="291"/>
        <v>118.18222913692237</v>
      </c>
      <c r="S363" s="57">
        <f t="shared" si="291"/>
        <v>111.09520562652332</v>
      </c>
      <c r="T363" s="57">
        <f t="shared" si="291"/>
        <v>100</v>
      </c>
      <c r="U363" s="57">
        <f t="shared" si="291"/>
        <v>96.672907476540459</v>
      </c>
      <c r="V363" s="57">
        <f t="shared" si="291"/>
        <v>87.730969610897432</v>
      </c>
      <c r="W363" s="57">
        <f t="shared" si="291"/>
        <v>88.608279307006413</v>
      </c>
      <c r="X363" s="58">
        <f t="shared" si="291"/>
        <v>95.913839152857165</v>
      </c>
      <c r="Y363" s="58">
        <f t="shared" si="291"/>
        <v>89.634856116056454</v>
      </c>
      <c r="Z363" s="57">
        <f t="shared" si="291"/>
        <v>89.384721442644192</v>
      </c>
      <c r="AA363" s="57">
        <f t="shared" si="291"/>
        <v>87.32190486594817</v>
      </c>
      <c r="AB363" s="57">
        <v>685.25810891644289</v>
      </c>
      <c r="AC363" s="57">
        <v>685.25810891644289</v>
      </c>
      <c r="AD363" s="57">
        <v>643.8593069577081</v>
      </c>
      <c r="AE363" s="57">
        <f>(AE280/$T$280)*100</f>
        <v>98.625389422769032</v>
      </c>
      <c r="AF363" s="57">
        <v>90.493743185525346</v>
      </c>
      <c r="AG363" s="57">
        <v>110.94326639217147</v>
      </c>
      <c r="AH363" s="57">
        <v>110.94326639217147</v>
      </c>
      <c r="AI363" s="57">
        <v>110.94326639217147</v>
      </c>
      <c r="AJ363" s="58">
        <f>(AJ280/$T$280)*100</f>
        <v>99.931815698964428</v>
      </c>
      <c r="AK363" s="58">
        <v>128.24022219661597</v>
      </c>
      <c r="AL363" s="58">
        <v>132.67753890061229</v>
      </c>
      <c r="AM363" s="58">
        <v>132.67753890061229</v>
      </c>
      <c r="AN363" s="58">
        <v>132.67753890061229</v>
      </c>
      <c r="AO363" s="58">
        <f>(AO280/$T$280)*100</f>
        <v>104.07523629062334</v>
      </c>
      <c r="AP363" s="58">
        <v>143.30971687017558</v>
      </c>
      <c r="AQ363" s="58">
        <v>141.07761793797116</v>
      </c>
      <c r="AR363" s="58">
        <v>87.754782130439224</v>
      </c>
      <c r="AS363" s="58">
        <f>(AS280/$T$280)*100</f>
        <v>111.19691701480843</v>
      </c>
      <c r="AT363" s="58">
        <v>89.396421776175075</v>
      </c>
      <c r="AU363" s="58">
        <v>89.453104190150597</v>
      </c>
      <c r="AV363" s="58">
        <v>116.28272383361337</v>
      </c>
      <c r="AW363" s="58">
        <v>116.28272383361337</v>
      </c>
      <c r="AX363" s="58">
        <f>(AX280/$T$280)*100</f>
        <v>103.86503275483412</v>
      </c>
      <c r="AY363" s="58"/>
      <c r="AZ363" s="58">
        <v>106.13853402427208</v>
      </c>
      <c r="BA363" s="58">
        <v>106.13853402427208</v>
      </c>
      <c r="BB363" s="58">
        <v>106.3944875670804</v>
      </c>
      <c r="BC363" s="58">
        <v>106.3944875670804</v>
      </c>
      <c r="BD363" s="58">
        <v>88.804603005383171</v>
      </c>
      <c r="BE363" s="58">
        <v>88.804603005383171</v>
      </c>
      <c r="BF363" s="58">
        <f>(BF280/$T$280)*100</f>
        <v>81.812534233416329</v>
      </c>
      <c r="BG363" s="58">
        <v>75.167011735417873</v>
      </c>
      <c r="BH363" s="58">
        <v>75.167011735417873</v>
      </c>
      <c r="BI363" s="58">
        <v>98.671781117092422</v>
      </c>
      <c r="BJ363" s="58">
        <v>98.671781117092422</v>
      </c>
      <c r="BK363" s="58">
        <v>64.949020897222155</v>
      </c>
      <c r="BL363" s="58">
        <v>64.949020897222155</v>
      </c>
      <c r="BM363" s="58">
        <v>64.949020897222155</v>
      </c>
      <c r="BN363" s="58">
        <v>64.949020897222155</v>
      </c>
      <c r="BO363" s="58">
        <f>(BO280/$T$280)*100</f>
        <v>69.453900255031883</v>
      </c>
      <c r="BP363" s="58">
        <v>70.292395534921667</v>
      </c>
      <c r="BQ363" s="58">
        <v>60.764182793074738</v>
      </c>
      <c r="BR363" s="58">
        <v>60.764182793074738</v>
      </c>
      <c r="BS363" s="58">
        <v>60.764182793074738</v>
      </c>
      <c r="BT363" s="58">
        <v>62.33742409964843</v>
      </c>
      <c r="BU363" s="58">
        <v>60.966000769456166</v>
      </c>
      <c r="BV363" s="58">
        <v>59.624748752528134</v>
      </c>
      <c r="BW363" s="58">
        <v>64.31996763557845</v>
      </c>
      <c r="BX363" s="58">
        <v>64.31996763557845</v>
      </c>
      <c r="BY363" s="58">
        <v>62.904928347595721</v>
      </c>
      <c r="BZ363" s="57">
        <v>69.037176853501691</v>
      </c>
      <c r="CA363" s="58">
        <f>(CA280/$T$280)*100</f>
        <v>72.197380366688392</v>
      </c>
      <c r="CB363" s="58">
        <v>75.316111218990315</v>
      </c>
      <c r="CC363" s="58">
        <v>75.316111218990315</v>
      </c>
      <c r="CD363" s="58">
        <v>75.316111218990315</v>
      </c>
      <c r="CE363" s="58">
        <v>79.101086489293706</v>
      </c>
      <c r="CF363" s="58">
        <v>79.33147800334018</v>
      </c>
      <c r="CG363" s="58">
        <v>79.101086489293706</v>
      </c>
      <c r="CH363" s="58">
        <v>72.919512067867871</v>
      </c>
      <c r="CI363" s="58">
        <v>72.919512067867871</v>
      </c>
      <c r="CJ363" s="57">
        <v>79.272895297543485</v>
      </c>
      <c r="CK363" s="57">
        <v>79.272895297543485</v>
      </c>
      <c r="CL363" s="58">
        <f>(CL280/$T$280)*100</f>
        <v>78.728758329974355</v>
      </c>
      <c r="CM363" s="58">
        <v>86.355690939067827</v>
      </c>
      <c r="CN363" s="58">
        <v>77.784182090771779</v>
      </c>
      <c r="CO363" s="58">
        <v>77.784182090771779</v>
      </c>
      <c r="CP363" s="58">
        <v>77.784182090771779</v>
      </c>
      <c r="CQ363" s="58">
        <v>77.784182090771779</v>
      </c>
      <c r="CR363" s="58">
        <v>77.663955031412996</v>
      </c>
      <c r="CS363" s="58">
        <v>82.315576165646434</v>
      </c>
      <c r="CT363" s="58">
        <v>80.701545260437683</v>
      </c>
      <c r="CU363" s="58">
        <v>80.433522544740597</v>
      </c>
      <c r="CV363" s="58">
        <v>81.508560713042058</v>
      </c>
      <c r="CW363" s="58">
        <v>77.567504667799312</v>
      </c>
      <c r="CX363" s="58">
        <v>81.508560713042058</v>
      </c>
      <c r="CY363" s="58">
        <v>77.567504667799312</v>
      </c>
      <c r="CZ363" s="58">
        <v>82.031515936211903</v>
      </c>
      <c r="DA363" s="58">
        <f t="shared" ref="DA363" si="292">(DA280/$T$280)*100</f>
        <v>82.700120833129276</v>
      </c>
      <c r="DB363" s="57">
        <v>83.406331704500019</v>
      </c>
      <c r="DC363" s="57">
        <v>82.470539949071338</v>
      </c>
      <c r="DD363" s="57">
        <v>82.470539949071338</v>
      </c>
      <c r="DE363" s="57">
        <v>87.877148397283179</v>
      </c>
      <c r="DF363" s="57">
        <v>87.050147188951883</v>
      </c>
      <c r="DG363" s="57">
        <v>86.223145980620586</v>
      </c>
      <c r="DH363" s="57">
        <v>88.117813333475027</v>
      </c>
      <c r="DI363" s="57">
        <v>87.290812125143731</v>
      </c>
      <c r="DJ363" s="57">
        <v>86.463810916812434</v>
      </c>
      <c r="DK363" s="57">
        <v>75.20821437564679</v>
      </c>
      <c r="DL363" s="57">
        <v>75.001464073563966</v>
      </c>
      <c r="DM363" s="57">
        <v>86.463810916812434</v>
      </c>
      <c r="DN363" s="59">
        <f t="shared" ref="DN363" si="293">(DN280/$T$280)*100</f>
        <v>78.819372233544414</v>
      </c>
      <c r="DO363" s="57">
        <v>86.463810916812434</v>
      </c>
      <c r="DP363" s="57">
        <v>76.292344436189467</v>
      </c>
      <c r="DQ363" s="57">
        <v>76.292344436189467</v>
      </c>
      <c r="DR363" s="57">
        <v>76.292344436189467</v>
      </c>
      <c r="DS363" s="57">
        <v>80.191236667023119</v>
      </c>
      <c r="DT363" s="57">
        <v>80.191236667023119</v>
      </c>
      <c r="DU363" s="57">
        <v>80.21674125729767</v>
      </c>
      <c r="DV363" s="60">
        <f>(DV280/$T$280)*100</f>
        <v>85.302692347474334</v>
      </c>
      <c r="DW363" s="61">
        <f>(DW280/$T$280)*100</f>
        <v>85.302692347474334</v>
      </c>
      <c r="DX363" s="62">
        <f>(DX280/$T$280)*100</f>
        <v>80.210494611510967</v>
      </c>
      <c r="DZ363" s="57">
        <f>(DZ280/$T$280)*100</f>
        <v>86.782684909186798</v>
      </c>
      <c r="EC363" s="57">
        <f>(EC280/$T$280)*100</f>
        <v>88.342655353805014</v>
      </c>
      <c r="EF363" s="57">
        <f>(EF280/$T$280)*100</f>
        <v>89.874824323900526</v>
      </c>
      <c r="EI363" s="57">
        <f>(EI280/$T$280)*100</f>
        <v>91.419904813634517</v>
      </c>
      <c r="EL363" s="57">
        <f>(EL280/$T$280)*100</f>
        <v>92.952727594768319</v>
      </c>
      <c r="EO363" s="57">
        <f>(EO280/$T$280)*100</f>
        <v>94.511250967946623</v>
      </c>
    </row>
    <row r="364" spans="1:145" ht="15.5" x14ac:dyDescent="0.35">
      <c r="A364" s="56" t="s">
        <v>207</v>
      </c>
      <c r="B364" s="57">
        <f t="shared" ref="B364:AA364" si="294">(B281/$T$281)*100</f>
        <v>107.16549915861151</v>
      </c>
      <c r="C364" s="57">
        <f t="shared" si="294"/>
        <v>93.101136200576576</v>
      </c>
      <c r="D364" s="57">
        <f t="shared" si="294"/>
        <v>117.22772277227722</v>
      </c>
      <c r="E364" s="57">
        <f t="shared" si="294"/>
        <v>108.48928371097979</v>
      </c>
      <c r="F364" s="57">
        <f t="shared" si="294"/>
        <v>111.77291642207699</v>
      </c>
      <c r="G364" s="57">
        <f t="shared" si="294"/>
        <v>108.0246285498115</v>
      </c>
      <c r="H364" s="57">
        <f t="shared" si="294"/>
        <v>128.94115498506375</v>
      </c>
      <c r="I364" s="57">
        <f t="shared" si="294"/>
        <v>138.53342725576906</v>
      </c>
      <c r="J364" s="57">
        <f t="shared" si="294"/>
        <v>126.30268089606911</v>
      </c>
      <c r="K364" s="57">
        <f t="shared" si="294"/>
        <v>127.09395902819085</v>
      </c>
      <c r="L364" s="57">
        <f t="shared" si="294"/>
        <v>123.64872850921455</v>
      </c>
      <c r="M364" s="57">
        <f t="shared" si="294"/>
        <v>109.58874829337309</v>
      </c>
      <c r="N364" s="57">
        <f t="shared" si="294"/>
        <v>112.47338154726212</v>
      </c>
      <c r="O364" s="57">
        <f t="shared" si="294"/>
        <v>120.27054879400983</v>
      </c>
      <c r="P364" s="57">
        <f t="shared" si="294"/>
        <v>117.21259082429982</v>
      </c>
      <c r="Q364" s="57">
        <f t="shared" si="294"/>
        <v>108.21636076651143</v>
      </c>
      <c r="R364" s="57">
        <f t="shared" si="294"/>
        <v>86.794714254034105</v>
      </c>
      <c r="S364" s="57">
        <f t="shared" si="294"/>
        <v>92.409240924092401</v>
      </c>
      <c r="T364" s="57">
        <f t="shared" si="294"/>
        <v>100</v>
      </c>
      <c r="U364" s="57">
        <f t="shared" si="294"/>
        <v>108.40971053627102</v>
      </c>
      <c r="V364" s="57">
        <f t="shared" si="294"/>
        <v>108.9737408523461</v>
      </c>
      <c r="W364" s="57">
        <f t="shared" si="294"/>
        <v>98.412476030211721</v>
      </c>
      <c r="X364" s="58">
        <f t="shared" si="294"/>
        <v>80.999986955217267</v>
      </c>
      <c r="Y364" s="58">
        <f t="shared" si="294"/>
        <v>78.675072724663764</v>
      </c>
      <c r="Z364" s="57">
        <f t="shared" si="294"/>
        <v>84.419389765063471</v>
      </c>
      <c r="AA364" s="57">
        <f t="shared" si="294"/>
        <v>95.456997873700402</v>
      </c>
      <c r="AB364" s="57">
        <v>62.352062031356503</v>
      </c>
      <c r="AC364" s="57">
        <v>32.083698510078875</v>
      </c>
      <c r="AD364" s="57">
        <v>28.957578634725877</v>
      </c>
      <c r="AE364" s="57">
        <f>(AE281/$T$281)*100</f>
        <v>31.032533688151425</v>
      </c>
      <c r="AF364" s="57">
        <v>7.7581334220378562</v>
      </c>
      <c r="AG364" s="57">
        <v>4.1055942550776816</v>
      </c>
      <c r="AH364" s="57">
        <v>2.608956547828696E-3</v>
      </c>
      <c r="AI364" s="57">
        <v>2.608956547828696E-3</v>
      </c>
      <c r="AJ364" s="58">
        <f>(AJ281/$T$281)*100</f>
        <v>2.6089565478286961E-4</v>
      </c>
      <c r="AK364" s="58">
        <v>10.344177896050475</v>
      </c>
      <c r="AL364" s="58">
        <v>10.344177896050475</v>
      </c>
      <c r="AM364" s="58">
        <v>10.344177896050475</v>
      </c>
      <c r="AN364" s="58">
        <v>0</v>
      </c>
      <c r="AO364" s="58">
        <f>(AO281/$T$281)*100</f>
        <v>0</v>
      </c>
      <c r="AP364" s="58">
        <v>22.1755010243633</v>
      </c>
      <c r="AQ364" s="58">
        <v>22.1755010243633</v>
      </c>
      <c r="AR364" s="58">
        <v>1.9321410401909755</v>
      </c>
      <c r="AS364" s="58">
        <f>(AS281/$T$281)*100</f>
        <v>3.2995108206472819</v>
      </c>
      <c r="AT364" s="58">
        <v>7.7581334220378562</v>
      </c>
      <c r="AU364" s="58">
        <v>16.220685111989461</v>
      </c>
      <c r="AV364" s="58">
        <v>13.2250685538119</v>
      </c>
      <c r="AW364" s="58">
        <v>13.2250685538119</v>
      </c>
      <c r="AX364" s="58">
        <f>(AX281/$T$281)*100</f>
        <v>15.595246481169855</v>
      </c>
      <c r="AY364" s="58"/>
      <c r="AZ364" s="58">
        <v>23.076638098592465</v>
      </c>
      <c r="BA364" s="58">
        <v>15.205365319140608</v>
      </c>
      <c r="BB364" s="58">
        <v>29.301921496497474</v>
      </c>
      <c r="BC364" s="58">
        <v>27.8368254216726</v>
      </c>
      <c r="BD364" s="58">
        <v>29.880066267496314</v>
      </c>
      <c r="BE364" s="58">
        <v>28.386062954121492</v>
      </c>
      <c r="BF364" s="58">
        <f>(BF281/$T$281)*100</f>
        <v>20.952269139957473</v>
      </c>
      <c r="BG364" s="58">
        <v>13.03408601729738</v>
      </c>
      <c r="BH364" s="58">
        <v>12.382381716432512</v>
      </c>
      <c r="BI364" s="58">
        <v>9.1988416232927648</v>
      </c>
      <c r="BJ364" s="58">
        <v>8.7388995421281273</v>
      </c>
      <c r="BK364" s="58">
        <v>8.5158950677676462</v>
      </c>
      <c r="BL364" s="58">
        <v>8.0901003143792636</v>
      </c>
      <c r="BM364" s="58">
        <v>8.5158950677676462</v>
      </c>
      <c r="BN364" s="58">
        <v>8.0901003143792636</v>
      </c>
      <c r="BO364" s="58">
        <f>(BO281/$T$281)*100</f>
        <v>6.5961377763863318</v>
      </c>
      <c r="BP364" s="58">
        <v>9.260682452419152</v>
      </c>
      <c r="BQ364" s="58">
        <v>9.260682452419152</v>
      </c>
      <c r="BR364" s="58">
        <v>9.260682452419152</v>
      </c>
      <c r="BS364" s="58">
        <v>8.4920458088683617</v>
      </c>
      <c r="BT364" s="58">
        <v>5.5717788396339616</v>
      </c>
      <c r="BU364" s="58">
        <v>5.5717788396339616</v>
      </c>
      <c r="BV364" s="58">
        <v>5.109321195944343</v>
      </c>
      <c r="BW364" s="58">
        <v>3.8354008798053707</v>
      </c>
      <c r="BX364" s="58">
        <v>3.8354008798053707</v>
      </c>
      <c r="BY364" s="58">
        <v>2.0990229199767798</v>
      </c>
      <c r="BZ364" s="57">
        <v>7.6280671545415402</v>
      </c>
      <c r="CA364" s="58">
        <f>(CA281/$T$281)*100</f>
        <v>13.151749957604455</v>
      </c>
      <c r="CB364" s="58">
        <v>13.2832674571805</v>
      </c>
      <c r="CC364" s="58">
        <v>13.151749957604455</v>
      </c>
      <c r="CD364" s="58">
        <v>12.888714958452367</v>
      </c>
      <c r="CE364" s="58">
        <v>19.226630923961959</v>
      </c>
      <c r="CF364" s="58">
        <v>17.277979971910234</v>
      </c>
      <c r="CG364" s="58">
        <v>16.932420372472031</v>
      </c>
      <c r="CH364" s="58">
        <v>36.536818899281229</v>
      </c>
      <c r="CI364" s="58">
        <v>31.315036721063411</v>
      </c>
      <c r="CJ364" s="57">
        <v>36.536818899281229</v>
      </c>
      <c r="CK364" s="57">
        <v>31.315036721063411</v>
      </c>
      <c r="CL364" s="58">
        <f>(CL281/$T$281)*100</f>
        <v>27.04117716119438</v>
      </c>
      <c r="CM364" s="58">
        <v>47.28570544880575</v>
      </c>
      <c r="CN364" s="58">
        <v>39.12858335224827</v>
      </c>
      <c r="CO364" s="58">
        <v>39.12858335224827</v>
      </c>
      <c r="CP364" s="58">
        <v>39.91115501929324</v>
      </c>
      <c r="CQ364" s="58">
        <v>39.12858335224827</v>
      </c>
      <c r="CR364" s="58">
        <v>37.172154184635858</v>
      </c>
      <c r="CS364" s="58">
        <v>31.166535250003257</v>
      </c>
      <c r="CT364" s="58">
        <v>32.80687921052975</v>
      </c>
      <c r="CU364" s="58">
        <v>33.463016794740341</v>
      </c>
      <c r="CV364" s="58">
        <v>23.89052150432434</v>
      </c>
      <c r="CW364" s="58">
        <v>24.885959900337859</v>
      </c>
      <c r="CX364" s="58">
        <v>23.89052150432434</v>
      </c>
      <c r="CY364" s="58">
        <v>24.885959900337859</v>
      </c>
      <c r="CZ364" s="58">
        <v>24.637100301334481</v>
      </c>
      <c r="DA364" s="58">
        <f t="shared" ref="DA364" si="295">(DA281/$T$281)*100</f>
        <v>30.071798484196243</v>
      </c>
      <c r="DB364" s="57">
        <v>39.134348217430436</v>
      </c>
      <c r="DC364" s="57">
        <v>39.134348217430436</v>
      </c>
      <c r="DD364" s="57">
        <v>39.134348217430436</v>
      </c>
      <c r="DE364" s="57">
        <v>39.134348217430436</v>
      </c>
      <c r="DF364" s="57">
        <v>39.134348217430436</v>
      </c>
      <c r="DG364" s="57">
        <v>39.134348217430436</v>
      </c>
      <c r="DH364" s="57">
        <v>31.307478573944348</v>
      </c>
      <c r="DI364" s="57">
        <v>32.216595572600738</v>
      </c>
      <c r="DJ364" s="57">
        <v>35.22091339568739</v>
      </c>
      <c r="DK364" s="57">
        <v>32.216595572600738</v>
      </c>
      <c r="DL364" s="57">
        <v>32.216595572600738</v>
      </c>
      <c r="DM364" s="57">
        <v>35.22091339568739</v>
      </c>
      <c r="DN364" s="59">
        <f t="shared" ref="DN364" si="296">(DN281/$T$281)*100</f>
        <v>28.555838192514905</v>
      </c>
      <c r="DO364" s="57">
        <v>35.22091339568739</v>
      </c>
      <c r="DP364" s="57">
        <v>33.238106419337583</v>
      </c>
      <c r="DQ364" s="57">
        <v>33.916435121773048</v>
      </c>
      <c r="DR364" s="57">
        <v>34.594763824208506</v>
      </c>
      <c r="DS364" s="57">
        <v>29.576509685751184</v>
      </c>
      <c r="DT364" s="57">
        <v>30.180111924235902</v>
      </c>
      <c r="DU364" s="57">
        <v>31.144190506007121</v>
      </c>
      <c r="DV364" s="60">
        <f>(DV281/$T$281)*100</f>
        <v>31.767074316127264</v>
      </c>
      <c r="DW364" s="61">
        <f>(DW281/$T$281)*100</f>
        <v>31.144190506007121</v>
      </c>
      <c r="DX364" s="62">
        <f>(DX281/$T$281)*100</f>
        <v>31.767074316127264</v>
      </c>
      <c r="DZ364" s="57">
        <f>(DZ281/$T$281)*100</f>
        <v>31.517920792079206</v>
      </c>
      <c r="EC364" s="57">
        <f>(EC281/$T$281)*100</f>
        <v>31.896135841584154</v>
      </c>
      <c r="EF364" s="57">
        <f>(EF281/$T$281)*100</f>
        <v>32.278889471683165</v>
      </c>
      <c r="EI364" s="57">
        <f>(EI281/$T$281)*100</f>
        <v>32.666236145343362</v>
      </c>
      <c r="EL364" s="57">
        <f>(EL281/$T$281)*100</f>
        <v>33.058230979087483</v>
      </c>
      <c r="EO364" s="57">
        <f>(EO281/$T$281)*100</f>
        <v>33.454929750836534</v>
      </c>
    </row>
    <row r="365" spans="1:145" ht="15.5" x14ac:dyDescent="0.35">
      <c r="A365" s="56" t="s">
        <v>208</v>
      </c>
      <c r="B365" s="57" t="e">
        <f t="shared" ref="B365:AA365" si="297">(B282/$T$282)*100</f>
        <v>#VALUE!</v>
      </c>
      <c r="C365" s="57" t="e">
        <f t="shared" si="297"/>
        <v>#VALUE!</v>
      </c>
      <c r="D365" s="57" t="e">
        <f t="shared" si="297"/>
        <v>#VALUE!</v>
      </c>
      <c r="E365" s="57" t="e">
        <f t="shared" si="297"/>
        <v>#VALUE!</v>
      </c>
      <c r="F365" s="57" t="e">
        <f t="shared" si="297"/>
        <v>#VALUE!</v>
      </c>
      <c r="G365" s="57" t="e">
        <f t="shared" si="297"/>
        <v>#VALUE!</v>
      </c>
      <c r="H365" s="57" t="e">
        <f t="shared" si="297"/>
        <v>#VALUE!</v>
      </c>
      <c r="I365" s="57" t="e">
        <f t="shared" si="297"/>
        <v>#VALUE!</v>
      </c>
      <c r="J365" s="57" t="e">
        <f t="shared" si="297"/>
        <v>#VALUE!</v>
      </c>
      <c r="K365" s="57" t="e">
        <f t="shared" si="297"/>
        <v>#VALUE!</v>
      </c>
      <c r="L365" s="57" t="e">
        <f t="shared" si="297"/>
        <v>#VALUE!</v>
      </c>
      <c r="M365" s="57" t="e">
        <f t="shared" si="297"/>
        <v>#VALUE!</v>
      </c>
      <c r="N365" s="57" t="e">
        <f t="shared" si="297"/>
        <v>#VALUE!</v>
      </c>
      <c r="O365" s="57" t="e">
        <f t="shared" si="297"/>
        <v>#VALUE!</v>
      </c>
      <c r="P365" s="57" t="e">
        <f t="shared" si="297"/>
        <v>#VALUE!</v>
      </c>
      <c r="Q365" s="57" t="e">
        <f t="shared" si="297"/>
        <v>#VALUE!</v>
      </c>
      <c r="R365" s="57" t="e">
        <f t="shared" si="297"/>
        <v>#VALUE!</v>
      </c>
      <c r="S365" s="57" t="e">
        <f t="shared" si="297"/>
        <v>#VALUE!</v>
      </c>
      <c r="T365" s="57" t="e">
        <f t="shared" si="297"/>
        <v>#VALUE!</v>
      </c>
      <c r="U365" s="57" t="e">
        <f t="shared" si="297"/>
        <v>#VALUE!</v>
      </c>
      <c r="V365" s="57" t="e">
        <f t="shared" si="297"/>
        <v>#VALUE!</v>
      </c>
      <c r="W365" s="57" t="e">
        <f t="shared" si="297"/>
        <v>#VALUE!</v>
      </c>
      <c r="X365" s="58" t="e">
        <f t="shared" si="297"/>
        <v>#VALUE!</v>
      </c>
      <c r="Y365" s="58" t="e">
        <f t="shared" si="297"/>
        <v>#VALUE!</v>
      </c>
      <c r="Z365" s="57" t="e">
        <f t="shared" si="297"/>
        <v>#VALUE!</v>
      </c>
      <c r="AA365" s="57" t="e">
        <f t="shared" si="297"/>
        <v>#VALUE!</v>
      </c>
      <c r="AB365" s="57">
        <v>331.30090385015399</v>
      </c>
      <c r="AC365" s="57">
        <v>59.757692307692309</v>
      </c>
      <c r="AD365" s="57">
        <v>59.757692307692309</v>
      </c>
      <c r="AE365" s="57" t="e">
        <f>(AE282/$T$282)*100</f>
        <v>#VALUE!</v>
      </c>
      <c r="AF365" s="57">
        <v>10212.53125</v>
      </c>
      <c r="AG365" s="57">
        <v>12107.268269230768</v>
      </c>
      <c r="AH365" s="57">
        <v>12091.983990385001</v>
      </c>
      <c r="AI365" s="57">
        <v>12091.983990385001</v>
      </c>
      <c r="AJ365" s="58" t="e">
        <f>(AJ282/$T$282)*100</f>
        <v>#VALUE!</v>
      </c>
      <c r="AK365" s="58">
        <v>11610.174519230768</v>
      </c>
      <c r="AL365" s="58">
        <v>11610.174519230768</v>
      </c>
      <c r="AM365" s="58">
        <v>11640.259615385001</v>
      </c>
      <c r="AN365" s="58">
        <v>11640.259615385001</v>
      </c>
      <c r="AO365" s="58" t="e">
        <f>(AO282/$T$282)*100</f>
        <v>#VALUE!</v>
      </c>
      <c r="AP365" s="58">
        <v>12644.23076923077</v>
      </c>
      <c r="AQ365" s="58">
        <v>12692.307692307691</v>
      </c>
      <c r="AR365" s="58">
        <v>12732.885015385</v>
      </c>
      <c r="AS365" s="58" t="e">
        <f>(AS282/$T$282)*100</f>
        <v>#VALUE!</v>
      </c>
      <c r="AT365" s="58">
        <v>14773.4079501538</v>
      </c>
      <c r="AU365" s="58">
        <v>14974.715638501501</v>
      </c>
      <c r="AV365" s="58">
        <v>15600.24358974359</v>
      </c>
      <c r="AW365" s="58">
        <v>15600.24358974359</v>
      </c>
      <c r="AX365" s="58" t="e">
        <f>(AX282/$T$282)*100</f>
        <v>#VALUE!</v>
      </c>
      <c r="AY365" s="58"/>
      <c r="AZ365" s="58">
        <v>1220.6689884615384</v>
      </c>
      <c r="BA365" s="58">
        <v>1159.6355871153844</v>
      </c>
      <c r="BB365" s="58">
        <v>1275.0837124999996</v>
      </c>
      <c r="BC365" s="58">
        <v>1211.3295749519227</v>
      </c>
      <c r="BD365" s="58">
        <v>1290.9011009615383</v>
      </c>
      <c r="BE365" s="58">
        <v>1226.3560939903846</v>
      </c>
      <c r="BF365" s="58" t="e">
        <f>(BF282/$T$282)*100</f>
        <v>#VALUE!</v>
      </c>
      <c r="BG365" s="58">
        <v>2435.1215384615384</v>
      </c>
      <c r="BH365" s="58">
        <v>2361.4423846153845</v>
      </c>
      <c r="BI365" s="58">
        <v>2514.9949999999999</v>
      </c>
      <c r="BJ365" s="58">
        <v>2437.3221730769228</v>
      </c>
      <c r="BK365" s="58">
        <v>3229.4155128205125</v>
      </c>
      <c r="BL365" s="58">
        <v>3116.0216602564096</v>
      </c>
      <c r="BM365" s="58">
        <v>3229.4155128205125</v>
      </c>
      <c r="BN365" s="58">
        <v>3116.0216602564096</v>
      </c>
      <c r="BO365" s="58" t="e">
        <f>(BO282/$T$282)*100</f>
        <v>#VALUE!</v>
      </c>
      <c r="BP365" s="58">
        <v>4784.8834230769226</v>
      </c>
      <c r="BQ365" s="58">
        <v>4688.7295769230768</v>
      </c>
      <c r="BR365" s="58">
        <v>6611.8065000000006</v>
      </c>
      <c r="BS365" s="58">
        <v>6302.4496374230775</v>
      </c>
      <c r="BT365" s="58">
        <v>5733.447758413462</v>
      </c>
      <c r="BU365" s="58">
        <v>4771.9092968750001</v>
      </c>
      <c r="BV365" s="58">
        <v>3573.9177483112981</v>
      </c>
      <c r="BW365" s="58">
        <v>5566.8049158653848</v>
      </c>
      <c r="BX365" s="58">
        <v>5566.8049158653848</v>
      </c>
      <c r="BY365" s="58">
        <v>4493.9555887800479</v>
      </c>
      <c r="BZ365" s="57">
        <v>5238.1266346153843</v>
      </c>
      <c r="CA365" s="58" t="e">
        <f>(CA282/$T$282)*100</f>
        <v>#VALUE!</v>
      </c>
      <c r="CB365" s="58">
        <v>6644.5439423076923</v>
      </c>
      <c r="CC365" s="58">
        <v>6644.5439423076923</v>
      </c>
      <c r="CD365" s="58">
        <v>6470.970591346153</v>
      </c>
      <c r="CE365" s="58">
        <v>7018.9557433431955</v>
      </c>
      <c r="CF365" s="58">
        <v>6054.6890765125727</v>
      </c>
      <c r="CG365" s="58">
        <v>5814.1998149946357</v>
      </c>
      <c r="CH365" s="58">
        <v>8456.4423076923085</v>
      </c>
      <c r="CI365" s="58">
        <v>7976.1243762993754</v>
      </c>
      <c r="CJ365" s="57">
        <v>8456.4423076923085</v>
      </c>
      <c r="CK365" s="57">
        <v>7976.1243762993754</v>
      </c>
      <c r="CL365" s="58" t="e">
        <f>(CL282/$T$282)*100</f>
        <v>#VALUE!</v>
      </c>
      <c r="CM365" s="58">
        <v>8639.1124033264041</v>
      </c>
      <c r="CN365" s="58">
        <v>12907.7665</v>
      </c>
      <c r="CO365" s="58">
        <v>12907.7665</v>
      </c>
      <c r="CP365" s="58">
        <v>15446.226253076924</v>
      </c>
      <c r="CQ365" s="58">
        <v>12907.7665</v>
      </c>
      <c r="CR365" s="58">
        <v>10984.694040384613</v>
      </c>
      <c r="CS365" s="58">
        <v>20250.513501442307</v>
      </c>
      <c r="CT365" s="58">
        <v>22195.268471153846</v>
      </c>
      <c r="CU365" s="58">
        <v>24742.401228269227</v>
      </c>
      <c r="CV365" s="58">
        <v>20723.786227692304</v>
      </c>
      <c r="CW365" s="58">
        <v>22563.552326923076</v>
      </c>
      <c r="CX365" s="58">
        <v>20723.786227692304</v>
      </c>
      <c r="CY365" s="58">
        <v>22563.552326923076</v>
      </c>
      <c r="CZ365" s="58">
        <v>24747.841571346151</v>
      </c>
      <c r="DA365" s="58" t="e">
        <f t="shared" ref="DA365" si="298">(DA282/$T$282)*100</f>
        <v>#VALUE!</v>
      </c>
      <c r="DB365" s="57">
        <v>33426.538461538461</v>
      </c>
      <c r="DC365" s="57">
        <v>33426.538461538461</v>
      </c>
      <c r="DD365" s="57">
        <v>33142.623076923075</v>
      </c>
      <c r="DE365" s="57">
        <v>30823.738461538465</v>
      </c>
      <c r="DF365" s="57">
        <v>30271.692307692309</v>
      </c>
      <c r="DG365" s="57">
        <v>30050.873846153841</v>
      </c>
      <c r="DH365" s="57">
        <v>26016.046153846157</v>
      </c>
      <c r="DI365" s="57">
        <v>28648.919551282052</v>
      </c>
      <c r="DJ365" s="57">
        <v>29089.335384615384</v>
      </c>
      <c r="DK365" s="57">
        <v>29200.965705128205</v>
      </c>
      <c r="DL365" s="57">
        <v>28648.919551282052</v>
      </c>
      <c r="DM365" s="57">
        <v>29089.335384615384</v>
      </c>
      <c r="DN365" s="59" t="e">
        <f t="shared" ref="DN365" si="299">(DN282/$T$282)*100</f>
        <v>#VALUE!</v>
      </c>
      <c r="DO365" s="57">
        <v>29089.335384615384</v>
      </c>
      <c r="DP365" s="57">
        <v>31085.399999999998</v>
      </c>
      <c r="DQ365" s="57">
        <v>31471.938461538462</v>
      </c>
      <c r="DR365" s="57">
        <v>31858.476923076927</v>
      </c>
      <c r="DS365" s="57">
        <v>26401.06311346154</v>
      </c>
      <c r="DT365" s="57">
        <v>26743.62798076923</v>
      </c>
      <c r="DU365" s="57">
        <v>18656.967107371791</v>
      </c>
      <c r="DV365" s="60" t="e">
        <f>(DV282/$T$282)*100</f>
        <v>#VALUE!</v>
      </c>
      <c r="DW365" s="61" t="e">
        <f>(DW282/$T$282)*100</f>
        <v>#VALUE!</v>
      </c>
      <c r="DX365" s="62" t="e">
        <f>(DX282/$T$282)*100</f>
        <v>#VALUE!</v>
      </c>
      <c r="DZ365" s="57" t="e">
        <f>(DZ282/$T$282)*100</f>
        <v>#VALUE!</v>
      </c>
      <c r="EC365" s="57" t="e">
        <f>(EC282/$T$282)*100</f>
        <v>#VALUE!</v>
      </c>
      <c r="EF365" s="57" t="e">
        <f>(EF282/$T$282)*100</f>
        <v>#VALUE!</v>
      </c>
      <c r="EI365" s="57" t="e">
        <f>(EI282/$T$282)*100</f>
        <v>#VALUE!</v>
      </c>
      <c r="EL365" s="57" t="e">
        <f>(EL282/$T$282)*100</f>
        <v>#VALUE!</v>
      </c>
      <c r="EO365" s="57" t="e">
        <f>(EO282/$T$282)*100</f>
        <v>#VALUE!</v>
      </c>
    </row>
    <row r="366" spans="1:145" ht="15.5" x14ac:dyDescent="0.35">
      <c r="A366" s="56" t="s">
        <v>225</v>
      </c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8"/>
      <c r="Y366" s="58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>
        <f>(AS283/$AZ$283)*100</f>
        <v>9.2848180677540775</v>
      </c>
      <c r="AT366" s="58"/>
      <c r="AU366" s="58"/>
      <c r="AV366" s="58"/>
      <c r="AW366" s="58"/>
      <c r="AX366" s="58">
        <f>(AX283/$AZ$283)*100</f>
        <v>16.562107904642406</v>
      </c>
      <c r="AY366" s="58">
        <f>(AY283/$AZ$283)*100</f>
        <v>0</v>
      </c>
      <c r="AZ366" s="58">
        <v>100</v>
      </c>
      <c r="BA366" s="58">
        <v>100</v>
      </c>
      <c r="BB366" s="58">
        <v>797.00000000000011</v>
      </c>
      <c r="BC366" s="58">
        <v>797.00000000000011</v>
      </c>
      <c r="BD366" s="58">
        <v>603.78787878787875</v>
      </c>
      <c r="BE366" s="58">
        <v>603.78787878787875</v>
      </c>
      <c r="BF366" s="58">
        <f>(BF283/$AX$283)*100</f>
        <v>603.78787878787875</v>
      </c>
      <c r="BG366" s="58">
        <v>71.016311166875781</v>
      </c>
      <c r="BH366" s="58">
        <v>603.78787878787875</v>
      </c>
      <c r="BI366" s="58">
        <v>71.016311166875781</v>
      </c>
      <c r="BJ366" s="58">
        <v>603.78787878787875</v>
      </c>
      <c r="BK366" s="58">
        <v>71.016311166875781</v>
      </c>
      <c r="BL366" s="58">
        <v>603.78787878787875</v>
      </c>
      <c r="BM366" s="58">
        <v>71.016311166875781</v>
      </c>
      <c r="BN366" s="58">
        <v>603.78787878787875</v>
      </c>
      <c r="BO366" s="58">
        <f>(BO283/$AX$283)*100</f>
        <v>603.78787878787875</v>
      </c>
      <c r="BP366" s="58">
        <v>106.52446675031368</v>
      </c>
      <c r="BQ366" s="58">
        <v>71.016311166875781</v>
      </c>
      <c r="BR366" s="58">
        <v>603.78787878787875</v>
      </c>
      <c r="BS366" s="58">
        <v>603.78787878787875</v>
      </c>
      <c r="BT366" s="58">
        <v>71.016311166875781</v>
      </c>
      <c r="BU366" s="58">
        <v>603.78787878787875</v>
      </c>
      <c r="BV366" s="58">
        <v>603.78787878787875</v>
      </c>
      <c r="BW366" s="58">
        <v>71.016311166875781</v>
      </c>
      <c r="BX366" s="58">
        <v>603.78787878787875</v>
      </c>
      <c r="BY366" s="58">
        <v>603.78787878787875</v>
      </c>
      <c r="BZ366" s="57">
        <v>71.016311166875781</v>
      </c>
      <c r="CA366" s="58">
        <f>(CA283/$AX$283)*100</f>
        <v>603.78787878787875</v>
      </c>
      <c r="CB366" s="58">
        <v>60.225846925972391</v>
      </c>
      <c r="CC366" s="58">
        <v>60.225846925972391</v>
      </c>
      <c r="CD366" s="58">
        <v>60.225846925972391</v>
      </c>
      <c r="CE366" s="58">
        <v>60.225846925972391</v>
      </c>
      <c r="CF366" s="58">
        <v>60.225846925972391</v>
      </c>
      <c r="CG366" s="58">
        <v>60.225846925972391</v>
      </c>
      <c r="CH366" s="58">
        <v>60.225846925972391</v>
      </c>
      <c r="CI366" s="58">
        <v>60.225846925972391</v>
      </c>
      <c r="CJ366" s="57">
        <v>60.225846925972391</v>
      </c>
      <c r="CK366" s="57">
        <v>60.225846925972391</v>
      </c>
      <c r="CL366" s="58">
        <f>(CL283/$AZ$283)*100</f>
        <v>60.225846925972391</v>
      </c>
      <c r="CM366" s="58">
        <v>60.225846925972391</v>
      </c>
      <c r="CN366" s="58">
        <v>60.225846925972391</v>
      </c>
      <c r="CO366" s="58">
        <v>60.225846925972391</v>
      </c>
      <c r="CP366" s="58">
        <v>60.225846925972391</v>
      </c>
      <c r="CQ366" s="58">
        <v>60.225846925972391</v>
      </c>
      <c r="CR366" s="58">
        <v>60.225846925972391</v>
      </c>
      <c r="CS366" s="58">
        <v>60.225846925972391</v>
      </c>
      <c r="CT366" s="58">
        <v>60.225846925972391</v>
      </c>
      <c r="CU366" s="58">
        <v>60.225846925972391</v>
      </c>
      <c r="CV366" s="58">
        <v>60.225846925972391</v>
      </c>
      <c r="CW366" s="58">
        <v>60.225846925972391</v>
      </c>
      <c r="CX366" s="58">
        <v>60.225846925972391</v>
      </c>
      <c r="CY366" s="58">
        <v>60.225846925972391</v>
      </c>
      <c r="CZ366" s="58">
        <v>60.225846925972391</v>
      </c>
      <c r="DA366" s="58">
        <f t="shared" ref="DA366" si="300">(DA283/$AZ$283)*100</f>
        <v>60.225846925972391</v>
      </c>
      <c r="DB366" s="57">
        <v>60.225846925972391</v>
      </c>
      <c r="DC366" s="57">
        <v>60.225846925972391</v>
      </c>
      <c r="DD366" s="57">
        <v>60.225846925972391</v>
      </c>
      <c r="DE366" s="57">
        <v>60.225846925972391</v>
      </c>
      <c r="DF366" s="57">
        <v>60.225846925972391</v>
      </c>
      <c r="DG366" s="57">
        <v>60.225846925972391</v>
      </c>
      <c r="DH366" s="57">
        <v>60.225846925972391</v>
      </c>
      <c r="DI366" s="57">
        <v>60.225846925972391</v>
      </c>
      <c r="DJ366" s="57">
        <v>60.225846925972391</v>
      </c>
      <c r="DK366" s="57">
        <v>60.225846925972391</v>
      </c>
      <c r="DL366" s="57">
        <v>60.225846925972391</v>
      </c>
      <c r="DM366" s="57">
        <v>60.225846925972391</v>
      </c>
      <c r="DN366" s="59">
        <f t="shared" ref="DN366" si="301">(DN283/$AZ$283)*100</f>
        <v>60.225846925972391</v>
      </c>
      <c r="DO366" s="57">
        <v>60.225846925972391</v>
      </c>
      <c r="DP366" s="57">
        <v>60.225846925972391</v>
      </c>
      <c r="DQ366" s="57">
        <v>60.225846925972391</v>
      </c>
      <c r="DR366" s="57">
        <v>60.225846925972391</v>
      </c>
      <c r="DS366" s="57">
        <v>60.225846925972391</v>
      </c>
      <c r="DT366" s="57">
        <v>60.225846925972391</v>
      </c>
      <c r="DU366" s="57">
        <v>60.225846925972391</v>
      </c>
      <c r="DV366" s="60">
        <f>(DV283/$AZ$283)*100</f>
        <v>60.225846925972391</v>
      </c>
      <c r="DW366" s="61">
        <f>(DW283/$AZ$283)*100</f>
        <v>60.225846925972391</v>
      </c>
      <c r="DX366" s="62">
        <f>(DX283/$AZ$283)*100</f>
        <v>60.225846925972391</v>
      </c>
      <c r="DZ366" s="57">
        <f>(DZ283/$AZ$283)*100</f>
        <v>60.225846925972391</v>
      </c>
      <c r="EC366" s="57">
        <f>(EC283/$AZ$283)*100</f>
        <v>60.225846925972391</v>
      </c>
      <c r="EF366" s="57">
        <f>(EF283/$AZ$283)*100</f>
        <v>60.225846925972391</v>
      </c>
      <c r="EI366" s="57">
        <f>(EI283/$AZ$283)*100</f>
        <v>60.225846925972391</v>
      </c>
      <c r="EL366" s="57">
        <f>(EL283/$AZ$283)*100</f>
        <v>60.225846925972391</v>
      </c>
      <c r="EO366" s="57">
        <f>(EO283/$AZ$283)*100</f>
        <v>60.225846925972391</v>
      </c>
    </row>
    <row r="367" spans="1:145" ht="15.5" x14ac:dyDescent="0.35">
      <c r="A367" s="56" t="s">
        <v>210</v>
      </c>
      <c r="B367" s="57">
        <f t="shared" ref="B367:AA367" si="302">(B284/$T$284)*100</f>
        <v>372.88135593220335</v>
      </c>
      <c r="C367" s="57">
        <f t="shared" si="302"/>
        <v>234.46327683615817</v>
      </c>
      <c r="D367" s="57">
        <f t="shared" si="302"/>
        <v>97.740112994350284</v>
      </c>
      <c r="E367" s="57">
        <f t="shared" si="302"/>
        <v>120.90395480225989</v>
      </c>
      <c r="F367" s="57">
        <f t="shared" si="302"/>
        <v>149.15254237288136</v>
      </c>
      <c r="G367" s="57">
        <f t="shared" si="302"/>
        <v>219.20903954802259</v>
      </c>
      <c r="H367" s="57">
        <f t="shared" si="302"/>
        <v>209.03954802259886</v>
      </c>
      <c r="I367" s="57">
        <f t="shared" si="302"/>
        <v>12.994350282485875</v>
      </c>
      <c r="J367" s="57">
        <f t="shared" si="302"/>
        <v>124.03331534850281</v>
      </c>
      <c r="K367" s="57">
        <f t="shared" si="302"/>
        <v>168.92756723771978</v>
      </c>
      <c r="L367" s="57">
        <f t="shared" si="302"/>
        <v>186.04997302275368</v>
      </c>
      <c r="M367" s="57">
        <f t="shared" si="302"/>
        <v>135.59322033898303</v>
      </c>
      <c r="N367" s="57">
        <f t="shared" si="302"/>
        <v>169.4915254237288</v>
      </c>
      <c r="O367" s="57">
        <f t="shared" si="302"/>
        <v>127.45762711864406</v>
      </c>
      <c r="P367" s="57">
        <f t="shared" si="302"/>
        <v>67.514124293785315</v>
      </c>
      <c r="Q367" s="57">
        <f t="shared" si="302"/>
        <v>97.175141242937855</v>
      </c>
      <c r="R367" s="57">
        <f t="shared" si="302"/>
        <v>120.33898305084745</v>
      </c>
      <c r="S367" s="57">
        <f t="shared" si="302"/>
        <v>97.175141242937855</v>
      </c>
      <c r="T367" s="57">
        <f t="shared" si="302"/>
        <v>100</v>
      </c>
      <c r="U367" s="57">
        <f t="shared" si="302"/>
        <v>75</v>
      </c>
      <c r="V367" s="57">
        <f t="shared" si="302"/>
        <v>80.322542372881372</v>
      </c>
      <c r="W367" s="57">
        <f t="shared" si="302"/>
        <v>82.732218644067814</v>
      </c>
      <c r="X367" s="58">
        <f t="shared" si="302"/>
        <v>82.814950862711882</v>
      </c>
      <c r="Y367" s="58">
        <f t="shared" si="302"/>
        <v>86.89938423926084</v>
      </c>
      <c r="Z367" s="57">
        <f t="shared" si="302"/>
        <v>86.942833931380449</v>
      </c>
      <c r="AA367" s="57">
        <f t="shared" si="302"/>
        <v>93.78531073446328</v>
      </c>
      <c r="AB367" s="57">
        <v>23.444786252864475</v>
      </c>
      <c r="AC367" s="57">
        <v>23.444786252864475</v>
      </c>
      <c r="AD367" s="57">
        <v>23.444786252864475</v>
      </c>
      <c r="AE367" s="57">
        <f>(AE284/$T$284)*100</f>
        <v>46.89265536723164</v>
      </c>
      <c r="AF367" s="57">
        <v>44.548022598870048</v>
      </c>
      <c r="AG367" s="57">
        <v>44.548022598870048</v>
      </c>
      <c r="AH367" s="57">
        <v>44.548022598870048</v>
      </c>
      <c r="AI367" s="57">
        <v>44.548022598870048</v>
      </c>
      <c r="AJ367" s="58">
        <f>(AJ284/$T$284)*100</f>
        <v>44.548022598870048</v>
      </c>
      <c r="AK367" s="58">
        <v>44.7707627118644</v>
      </c>
      <c r="AL367" s="58">
        <v>50.863584318405387</v>
      </c>
      <c r="AM367" s="58">
        <v>50.863584318405387</v>
      </c>
      <c r="AN367" s="58">
        <v>50.863584318405387</v>
      </c>
      <c r="AO367" s="58">
        <f>(AO284/$T$284)*100</f>
        <v>50.863584318405387</v>
      </c>
      <c r="AP367" s="58">
        <v>58.074501600502899</v>
      </c>
      <c r="AQ367" s="58">
        <v>58.074501600502899</v>
      </c>
      <c r="AR367" s="58">
        <v>58.074501600502899</v>
      </c>
      <c r="AS367" s="58">
        <f>(AS284/$T$284)*100</f>
        <v>58.074501600462867</v>
      </c>
      <c r="AT367" s="58">
        <v>66.307708773126024</v>
      </c>
      <c r="AU367" s="58">
        <v>66.307708773126024</v>
      </c>
      <c r="AV367" s="58">
        <v>66.307708773126024</v>
      </c>
      <c r="AW367" s="58">
        <v>66.307708773126024</v>
      </c>
      <c r="AX367" s="58">
        <f>(AX284/$T$284)*100</f>
        <v>66.307708773126024</v>
      </c>
      <c r="AY367" s="58"/>
      <c r="AZ367" s="58">
        <v>75.708135611561588</v>
      </c>
      <c r="BA367" s="58">
        <v>75.708135611561588</v>
      </c>
      <c r="BB367" s="58">
        <v>75.708135611561588</v>
      </c>
      <c r="BC367" s="58">
        <v>71.922728830983502</v>
      </c>
      <c r="BD367" s="58">
        <v>75.708135611561588</v>
      </c>
      <c r="BE367" s="58">
        <v>71.922728830983502</v>
      </c>
      <c r="BF367" s="58">
        <f>(BF284/$T$284)*100</f>
        <v>75.708135611561588</v>
      </c>
      <c r="BG367" s="58">
        <v>86.441258547929493</v>
      </c>
      <c r="BH367" s="58">
        <v>82.11919562053302</v>
      </c>
      <c r="BI367" s="58">
        <v>86.441258547929493</v>
      </c>
      <c r="BJ367" s="58">
        <v>82.11919562053302</v>
      </c>
      <c r="BK367" s="58">
        <v>86.441258547929493</v>
      </c>
      <c r="BL367" s="58">
        <v>82.11919562053302</v>
      </c>
      <c r="BM367" s="58">
        <v>86.441258547929493</v>
      </c>
      <c r="BN367" s="58">
        <v>82.11919562053302</v>
      </c>
      <c r="BO367" s="58">
        <f>(BO284/$T$284)*100</f>
        <v>86.441258547929493</v>
      </c>
      <c r="BP367" s="58">
        <v>98.696013565666419</v>
      </c>
      <c r="BQ367" s="58">
        <v>98.696013565666419</v>
      </c>
      <c r="BR367" s="58">
        <v>98.696013565666419</v>
      </c>
      <c r="BS367" s="58">
        <v>90.504244439716103</v>
      </c>
      <c r="BT367" s="58">
        <v>98.696013565666419</v>
      </c>
      <c r="BU367" s="58">
        <v>98.696013565666419</v>
      </c>
      <c r="BV367" s="58">
        <v>90.504244439716103</v>
      </c>
      <c r="BW367" s="58">
        <v>98.696013565666419</v>
      </c>
      <c r="BX367" s="58">
        <v>98.696013565666419</v>
      </c>
      <c r="BY367" s="58">
        <v>94.600129002691276</v>
      </c>
      <c r="BZ367" s="57">
        <v>98.696013565666419</v>
      </c>
      <c r="CA367" s="58">
        <f>(CA284/$T$284)*100</f>
        <v>98.696013565666419</v>
      </c>
      <c r="CB367" s="58">
        <v>112.6881220540435</v>
      </c>
      <c r="CC367" s="58">
        <v>112.6881220540435</v>
      </c>
      <c r="CD367" s="58">
        <v>107.05371595134132</v>
      </c>
      <c r="CE367" s="58">
        <v>112.6881220540435</v>
      </c>
      <c r="CF367" s="58">
        <v>112.6881220540435</v>
      </c>
      <c r="CG367" s="58">
        <v>107.05371595134132</v>
      </c>
      <c r="CH367" s="58">
        <v>112.6881220540435</v>
      </c>
      <c r="CI367" s="58">
        <v>112.6881220540435</v>
      </c>
      <c r="CJ367" s="57">
        <v>112.6881220540435</v>
      </c>
      <c r="CK367" s="57">
        <v>112.6881220540435</v>
      </c>
      <c r="CL367" s="58">
        <f>(CL284/$T$284)*100</f>
        <v>112.6881220540435</v>
      </c>
      <c r="CM367" s="58">
        <v>128.6638881682704</v>
      </c>
      <c r="CN367" s="58">
        <v>128.6638881682704</v>
      </c>
      <c r="CO367" s="58">
        <v>128.6638881682704</v>
      </c>
      <c r="CP367" s="58">
        <v>131.23716593163584</v>
      </c>
      <c r="CQ367" s="58">
        <v>128.6638881682704</v>
      </c>
      <c r="CR367" s="58">
        <v>122.23069375985689</v>
      </c>
      <c r="CS367" s="58">
        <v>122.23069375985689</v>
      </c>
      <c r="CT367" s="58">
        <v>128.6638881682704</v>
      </c>
      <c r="CU367" s="58">
        <v>131.23716593163584</v>
      </c>
      <c r="CV367" s="58">
        <v>123.5173326415396</v>
      </c>
      <c r="CW367" s="58">
        <v>128.6638881682704</v>
      </c>
      <c r="CX367" s="58">
        <v>123.5173326415396</v>
      </c>
      <c r="CY367" s="58">
        <v>128.6638881682704</v>
      </c>
      <c r="CZ367" s="58">
        <v>127.37724928658771</v>
      </c>
      <c r="DA367" s="58">
        <f t="shared" ref="DA367" si="303">(DA284/$T$284)*100</f>
        <v>113.81500327458394</v>
      </c>
      <c r="DB367" s="57">
        <v>114.95315330732979</v>
      </c>
      <c r="DC367" s="57">
        <v>114.95315330732979</v>
      </c>
      <c r="DD367" s="57">
        <v>114.95315330732979</v>
      </c>
      <c r="DE367" s="57">
        <v>114.95315330732979</v>
      </c>
      <c r="DF367" s="57">
        <v>114.95315330732979</v>
      </c>
      <c r="DG367" s="57">
        <v>114.95315330732979</v>
      </c>
      <c r="DH367" s="57">
        <v>114.95315330732979</v>
      </c>
      <c r="DI367" s="57">
        <v>114.95315330732979</v>
      </c>
      <c r="DJ367" s="57">
        <v>114.95315330732979</v>
      </c>
      <c r="DK367" s="57">
        <v>114.95315330732979</v>
      </c>
      <c r="DL367" s="57">
        <v>114.95315330732979</v>
      </c>
      <c r="DM367" s="57">
        <v>114.95315330732979</v>
      </c>
      <c r="DN367" s="59">
        <f t="shared" ref="DN367" si="304">(DN284/$T$284)*100</f>
        <v>114.95315330732979</v>
      </c>
      <c r="DO367" s="57">
        <v>114.95315330732979</v>
      </c>
      <c r="DP367" s="57">
        <v>113.780631143595</v>
      </c>
      <c r="DQ367" s="57">
        <v>116.10268484040307</v>
      </c>
      <c r="DR367" s="57">
        <v>118.42473853721114</v>
      </c>
      <c r="DS367" s="57">
        <v>113.780631143595</v>
      </c>
      <c r="DT367" s="57">
        <v>116.10268484040307</v>
      </c>
      <c r="DU367" s="57">
        <v>116.10268484040307</v>
      </c>
      <c r="DV367" s="60">
        <f>(DV284/$T$284)*100</f>
        <v>118.42473853721114</v>
      </c>
      <c r="DW367" s="61">
        <f>(DW284/$T$284)*100</f>
        <v>116.10268484040307</v>
      </c>
      <c r="DX367" s="62">
        <f>(DX284/$T$284)*100</f>
        <v>118.42473853721114</v>
      </c>
      <c r="DZ367" s="57">
        <f>(DZ284/$T$284)*100</f>
        <v>117.26371168880709</v>
      </c>
      <c r="EC367" s="57">
        <f>(EC284/$T$284)*100</f>
        <v>118.43634880569518</v>
      </c>
      <c r="EF367" s="57">
        <f>(EF284/$T$284)*100</f>
        <v>119.62071229375211</v>
      </c>
      <c r="EI367" s="57">
        <f>(EI284/$T$284)*100</f>
        <v>120.81691941668964</v>
      </c>
      <c r="EL367" s="57">
        <f>(EL284/$T$284)*100</f>
        <v>122.02508861085654</v>
      </c>
      <c r="EO367" s="57">
        <f>(EO284/$T$284)*100</f>
        <v>123.2453394969651</v>
      </c>
    </row>
    <row r="368" spans="1:145" ht="15.5" x14ac:dyDescent="0.35">
      <c r="A368" s="56" t="s">
        <v>211</v>
      </c>
      <c r="B368" s="57">
        <f t="shared" ref="B368:AA368" si="305">(B285/$T$285)*100</f>
        <v>105.44200495328593</v>
      </c>
      <c r="C368" s="57">
        <f t="shared" si="305"/>
        <v>78.226148217555789</v>
      </c>
      <c r="D368" s="57">
        <f t="shared" si="305"/>
        <v>109.94933962667621</v>
      </c>
      <c r="E368" s="57">
        <f t="shared" si="305"/>
        <v>125.43477331135331</v>
      </c>
      <c r="F368" s="57">
        <f t="shared" si="305"/>
        <v>120.31663705322258</v>
      </c>
      <c r="G368" s="57">
        <f t="shared" si="305"/>
        <v>110.14646018903358</v>
      </c>
      <c r="H368" s="57">
        <f t="shared" si="305"/>
        <v>93.197202209927582</v>
      </c>
      <c r="I368" s="57">
        <f t="shared" si="305"/>
        <v>79.275902691648241</v>
      </c>
      <c r="J368" s="57">
        <f t="shared" si="305"/>
        <v>90.675069886432127</v>
      </c>
      <c r="K368" s="57">
        <f t="shared" si="305"/>
        <v>58.319693005136031</v>
      </c>
      <c r="L368" s="57">
        <f t="shared" si="305"/>
        <v>31.103836269405882</v>
      </c>
      <c r="M368" s="57">
        <f t="shared" si="305"/>
        <v>0</v>
      </c>
      <c r="N368" s="57">
        <f t="shared" si="305"/>
        <v>0</v>
      </c>
      <c r="O368" s="57">
        <f t="shared" si="305"/>
        <v>64.031912536012413</v>
      </c>
      <c r="P368" s="57">
        <f t="shared" si="305"/>
        <v>23.133478225370624</v>
      </c>
      <c r="Q368" s="57">
        <f t="shared" si="305"/>
        <v>91.080197353841143</v>
      </c>
      <c r="R368" s="57">
        <f t="shared" si="305"/>
        <v>117.38548928278443</v>
      </c>
      <c r="S368" s="57">
        <f t="shared" si="305"/>
        <v>109.41357604693572</v>
      </c>
      <c r="T368" s="57">
        <f t="shared" si="305"/>
        <v>100</v>
      </c>
      <c r="U368" s="57">
        <f t="shared" si="305"/>
        <v>139.45443871183463</v>
      </c>
      <c r="V368" s="57">
        <f t="shared" si="305"/>
        <v>169.7245133221619</v>
      </c>
      <c r="W368" s="57">
        <f t="shared" si="305"/>
        <v>109.75166619362918</v>
      </c>
      <c r="X368" s="58">
        <f t="shared" si="305"/>
        <v>143.31325839900779</v>
      </c>
      <c r="Y368" s="58">
        <f t="shared" si="305"/>
        <v>101.47268733257388</v>
      </c>
      <c r="Z368" s="57">
        <f t="shared" si="305"/>
        <v>93.686641291120253</v>
      </c>
      <c r="AA368" s="57">
        <f t="shared" si="305"/>
        <v>123.07865771394582</v>
      </c>
      <c r="AB368" s="57">
        <v>120.7169203539824</v>
      </c>
      <c r="AC368" s="57">
        <v>124.09115634218297</v>
      </c>
      <c r="AD368" s="57">
        <v>124.09115634218297</v>
      </c>
      <c r="AE368" s="57">
        <f>(AE285/$T$285)*100</f>
        <v>139.66633359641995</v>
      </c>
      <c r="AF368" s="57">
        <v>123.83603612710583</v>
      </c>
      <c r="AG368" s="57">
        <v>126.40443113027456</v>
      </c>
      <c r="AH368" s="57">
        <v>126.40443113027456</v>
      </c>
      <c r="AI368" s="57">
        <v>126.40443113027456</v>
      </c>
      <c r="AJ368" s="58">
        <f>(AJ285/$T$285)*100</f>
        <v>129.54500958386956</v>
      </c>
      <c r="AK368" s="58">
        <v>168.47439571078104</v>
      </c>
      <c r="AL368" s="58">
        <v>168.47439571078104</v>
      </c>
      <c r="AM368" s="58">
        <v>168.47439571078104</v>
      </c>
      <c r="AN368" s="58">
        <v>168.47439571078104</v>
      </c>
      <c r="AO368" s="58">
        <f>(AO285/$T$285)*100</f>
        <v>122.43247551544889</v>
      </c>
      <c r="AP368" s="58">
        <v>155.23103929580913</v>
      </c>
      <c r="AQ368" s="58">
        <v>132.60498516735802</v>
      </c>
      <c r="AR368" s="58">
        <v>99.143478108731202</v>
      </c>
      <c r="AS368" s="58">
        <f>(AS285/$T$285)*100</f>
        <v>128.23723673518569</v>
      </c>
      <c r="AT368" s="58">
        <v>175.97384167369728</v>
      </c>
      <c r="AU368" s="58">
        <v>152.67512431815001</v>
      </c>
      <c r="AV368" s="58">
        <v>153.57929728657916</v>
      </c>
      <c r="AW368" s="58">
        <v>153.57929728657916</v>
      </c>
      <c r="AX368" s="58">
        <f>(AX285/$T$285)*100</f>
        <v>135.15320972150411</v>
      </c>
      <c r="AY368" s="58"/>
      <c r="AZ368" s="58">
        <v>190.77537975840104</v>
      </c>
      <c r="BA368" s="58">
        <v>190.77537975840104</v>
      </c>
      <c r="BB368" s="58">
        <v>190.77537975840104</v>
      </c>
      <c r="BC368" s="58">
        <v>190.77537975840104</v>
      </c>
      <c r="BD368" s="58">
        <v>196.25743090088372</v>
      </c>
      <c r="BE368" s="58">
        <v>196.25743090088372</v>
      </c>
      <c r="BF368" s="58">
        <f>(BF285/$T$285)*100</f>
        <v>192.23726006306296</v>
      </c>
      <c r="BG368" s="58">
        <v>190.77537975840104</v>
      </c>
      <c r="BH368" s="58">
        <v>190.77537975840104</v>
      </c>
      <c r="BI368" s="58">
        <v>190.77537975840104</v>
      </c>
      <c r="BJ368" s="58">
        <v>190.77537975840104</v>
      </c>
      <c r="BK368" s="58">
        <v>166.8370897695595</v>
      </c>
      <c r="BL368" s="58">
        <v>166.8370897695595</v>
      </c>
      <c r="BM368" s="58">
        <v>166.8370897695595</v>
      </c>
      <c r="BN368" s="58">
        <v>166.8370897695595</v>
      </c>
      <c r="BO368" s="58">
        <f>(BO285/$T$285)*100</f>
        <v>164.84600879460996</v>
      </c>
      <c r="BP368" s="58">
        <v>191.32358487264935</v>
      </c>
      <c r="BQ368" s="58">
        <v>191.32358487264935</v>
      </c>
      <c r="BR368" s="58">
        <v>191.32358487264935</v>
      </c>
      <c r="BS368" s="58">
        <v>191.32358487264935</v>
      </c>
      <c r="BT368" s="58">
        <v>191.32358487264935</v>
      </c>
      <c r="BU368" s="58">
        <v>191.32358487264935</v>
      </c>
      <c r="BV368" s="58">
        <v>191.32358487264935</v>
      </c>
      <c r="BW368" s="58">
        <v>191.32358487264935</v>
      </c>
      <c r="BX368" s="58">
        <v>191.32358487264935</v>
      </c>
      <c r="BY368" s="58">
        <v>191.32358487264935</v>
      </c>
      <c r="BZ368" s="57">
        <v>191.32358487264935</v>
      </c>
      <c r="CA368" s="58">
        <f>(CA285/$T$285)*100</f>
        <v>187.7151205579905</v>
      </c>
      <c r="CB368" s="58">
        <v>150.7564064182765</v>
      </c>
      <c r="CC368" s="58">
        <v>150.7564064182765</v>
      </c>
      <c r="CD368" s="58">
        <v>150.7564064182765</v>
      </c>
      <c r="CE368" s="58">
        <v>132.37907125626884</v>
      </c>
      <c r="CF368" s="58">
        <v>132.37907125626884</v>
      </c>
      <c r="CG368" s="58">
        <v>150.7564064182765</v>
      </c>
      <c r="CH368" s="58">
        <v>246.40183524714851</v>
      </c>
      <c r="CI368" s="58">
        <v>191.61355394294182</v>
      </c>
      <c r="CJ368" s="57">
        <v>227.18988372771375</v>
      </c>
      <c r="CK368" s="57">
        <v>227.18988372771375</v>
      </c>
      <c r="CL368" s="58">
        <f>(CL285/$T$285)*100</f>
        <v>144.95189252478156</v>
      </c>
      <c r="CM368" s="58">
        <v>201.00854189103541</v>
      </c>
      <c r="CN368" s="58">
        <v>201.00854189103541</v>
      </c>
      <c r="CO368" s="58">
        <v>201.00854189103541</v>
      </c>
      <c r="CP368" s="58">
        <v>201.00854189103541</v>
      </c>
      <c r="CQ368" s="58">
        <v>201.00854189103541</v>
      </c>
      <c r="CR368" s="58">
        <v>201.00854189103541</v>
      </c>
      <c r="CS368" s="58">
        <v>201.00854189103541</v>
      </c>
      <c r="CT368" s="58">
        <v>201.00854189103541</v>
      </c>
      <c r="CU368" s="58">
        <v>201.00854189103541</v>
      </c>
      <c r="CV368" s="58">
        <v>201.00854189103541</v>
      </c>
      <c r="CW368" s="58">
        <v>201.00854189103541</v>
      </c>
      <c r="CX368" s="58">
        <v>201.00854189103541</v>
      </c>
      <c r="CY368" s="58">
        <v>201.00854189103541</v>
      </c>
      <c r="CZ368" s="58">
        <v>201.00854189103541</v>
      </c>
      <c r="DA368" s="58">
        <f t="shared" ref="DA368" si="306">(DA285/$T$285)*100</f>
        <v>108.00720903451545</v>
      </c>
      <c r="DB368" s="57">
        <v>201.00854189103541</v>
      </c>
      <c r="DC368" s="57">
        <v>201.00854189103541</v>
      </c>
      <c r="DD368" s="57">
        <v>201.00854189103541</v>
      </c>
      <c r="DE368" s="57">
        <v>201.00854189103541</v>
      </c>
      <c r="DF368" s="57">
        <v>141.64161865561675</v>
      </c>
      <c r="DG368" s="57">
        <v>201.00854189103541</v>
      </c>
      <c r="DH368" s="57">
        <v>134.82046166975778</v>
      </c>
      <c r="DI368" s="57">
        <v>94.47132722476691</v>
      </c>
      <c r="DJ368" s="57">
        <v>201.00854189103541</v>
      </c>
      <c r="DK368" s="57">
        <v>116.8373370692879</v>
      </c>
      <c r="DL368" s="57">
        <v>103.38762558762429</v>
      </c>
      <c r="DM368" s="57">
        <v>201.00854189103541</v>
      </c>
      <c r="DN368" s="59">
        <f t="shared" ref="DN368" si="307">(DN285/$T$285)*100</f>
        <v>39.820594994008246</v>
      </c>
      <c r="DO368" s="57">
        <v>201.00854189103541</v>
      </c>
      <c r="DP368" s="57">
        <v>155.32478237034553</v>
      </c>
      <c r="DQ368" s="57">
        <v>155.32478237034553</v>
      </c>
      <c r="DR368" s="57">
        <v>155.32478237034553</v>
      </c>
      <c r="DS368" s="57">
        <v>155.32478237034553</v>
      </c>
      <c r="DT368" s="57">
        <v>155.32478237034553</v>
      </c>
      <c r="DU368" s="57">
        <v>155.32478237034553</v>
      </c>
      <c r="DV368" s="60">
        <f>(DV285/$T$285)*100</f>
        <v>155.32478237034553</v>
      </c>
      <c r="DW368" s="61">
        <f>(DW285/$T$285)*100</f>
        <v>155.32478237034553</v>
      </c>
      <c r="DX368" s="62">
        <f>(DX285/$T$285)*100</f>
        <v>155.32478237034553</v>
      </c>
      <c r="DZ368" s="57">
        <f>(DZ285/$T$285)*100</f>
        <v>155.32478237034553</v>
      </c>
      <c r="EC368" s="57">
        <f>(EC285/$T$285)*100</f>
        <v>155.32478237034553</v>
      </c>
      <c r="EF368" s="57">
        <f>(EF285/$T$285)*100</f>
        <v>155.32478237034553</v>
      </c>
      <c r="EI368" s="57">
        <f>(EI285/$T$285)*100</f>
        <v>155.32478237034553</v>
      </c>
      <c r="EL368" s="57">
        <f>(EL285/$T$285)*100</f>
        <v>155.32478237034553</v>
      </c>
      <c r="EO368" s="57">
        <f>(EO285/$T$285)*100</f>
        <v>155.32478237034553</v>
      </c>
    </row>
    <row r="369" spans="1:145" ht="15.5" x14ac:dyDescent="0.35">
      <c r="A369" s="56" t="s">
        <v>212</v>
      </c>
      <c r="B369" s="57">
        <f t="shared" ref="B369:AA369" si="308">(B286/$T$286)*100</f>
        <v>910.25064039008805</v>
      </c>
      <c r="C369" s="57">
        <f t="shared" si="308"/>
        <v>1905.6610370991989</v>
      </c>
      <c r="D369" s="57">
        <f t="shared" si="308"/>
        <v>1975.029580325953</v>
      </c>
      <c r="E369" s="57">
        <f t="shared" si="308"/>
        <v>1601.1162131768647</v>
      </c>
      <c r="F369" s="57">
        <f t="shared" si="308"/>
        <v>1093.2144029398726</v>
      </c>
      <c r="G369" s="57">
        <f t="shared" si="308"/>
        <v>1841.93221283397</v>
      </c>
      <c r="H369" s="57">
        <f t="shared" si="308"/>
        <v>1007.1974093386978</v>
      </c>
      <c r="I369" s="57">
        <f t="shared" si="308"/>
        <v>1632.9749855905177</v>
      </c>
      <c r="J369" s="57">
        <f t="shared" si="308"/>
        <v>2175.1268090808499</v>
      </c>
      <c r="K369" s="57">
        <f t="shared" si="308"/>
        <v>1102.4691817557348</v>
      </c>
      <c r="L369" s="57">
        <f t="shared" si="308"/>
        <v>1648.0950721263657</v>
      </c>
      <c r="M369" s="57">
        <f t="shared" si="308"/>
        <v>1931.0397724260604</v>
      </c>
      <c r="N369" s="57">
        <f t="shared" si="308"/>
        <v>2646.1561367473932</v>
      </c>
      <c r="O369" s="57">
        <f t="shared" si="308"/>
        <v>2330.3318749020095</v>
      </c>
      <c r="P369" s="57">
        <f t="shared" si="308"/>
        <v>1398.0863305619753</v>
      </c>
      <c r="Q369" s="57">
        <f t="shared" si="308"/>
        <v>129.86298866754871</v>
      </c>
      <c r="R369" s="57">
        <f t="shared" si="308"/>
        <v>395.77291784395794</v>
      </c>
      <c r="S369" s="57">
        <f t="shared" si="308"/>
        <v>28.085800428393053</v>
      </c>
      <c r="T369" s="57">
        <f t="shared" si="308"/>
        <v>100</v>
      </c>
      <c r="U369" s="57">
        <f t="shared" si="308"/>
        <v>762.95246055298571</v>
      </c>
      <c r="V369" s="57">
        <f t="shared" si="308"/>
        <v>1487.3518022849885</v>
      </c>
      <c r="W369" s="57">
        <f t="shared" si="308"/>
        <v>1219.0196138146043</v>
      </c>
      <c r="X369" s="58">
        <f t="shared" si="308"/>
        <v>988.07876205912896</v>
      </c>
      <c r="Y369" s="58">
        <f t="shared" si="308"/>
        <v>1575.6077643138885</v>
      </c>
      <c r="Z369" s="57">
        <f t="shared" si="308"/>
        <v>1101.4247058040603</v>
      </c>
      <c r="AA369" s="57">
        <f t="shared" si="308"/>
        <v>619.24114197541303</v>
      </c>
      <c r="AB369" s="57">
        <v>133.43379801734821</v>
      </c>
      <c r="AC369" s="57">
        <v>33.584770755885998</v>
      </c>
      <c r="AD369" s="57">
        <v>33.584770755885998</v>
      </c>
      <c r="AE369" s="57">
        <f>(AE286/$T$286)*100</f>
        <v>818.03627241647291</v>
      </c>
      <c r="AF369" s="57">
        <v>689.55918828652921</v>
      </c>
      <c r="AG369" s="57">
        <v>689.55918828652921</v>
      </c>
      <c r="AH369" s="57">
        <v>689.55918828652921</v>
      </c>
      <c r="AI369" s="57">
        <v>689.55918828652921</v>
      </c>
      <c r="AJ369" s="58">
        <f>(AJ286/$T$286)*100</f>
        <v>61.642128249465067</v>
      </c>
      <c r="AK369" s="58">
        <v>0</v>
      </c>
      <c r="AL369" s="58">
        <v>0</v>
      </c>
      <c r="AM369" s="58">
        <v>0</v>
      </c>
      <c r="AN369" s="58">
        <v>0</v>
      </c>
      <c r="AO369" s="58">
        <f>(AO286/$T$286)*100</f>
        <v>0</v>
      </c>
      <c r="AP369" s="58">
        <v>0</v>
      </c>
      <c r="AQ369" s="58">
        <v>0</v>
      </c>
      <c r="AR369" s="58">
        <v>0</v>
      </c>
      <c r="AS369" s="58">
        <f>(AS286/$T$286)*100</f>
        <v>0</v>
      </c>
      <c r="AT369" s="58">
        <v>0</v>
      </c>
      <c r="AU369" s="58">
        <v>0</v>
      </c>
      <c r="AV369" s="58">
        <v>0</v>
      </c>
      <c r="AW369" s="58">
        <v>0</v>
      </c>
      <c r="AX369" s="58">
        <f>(AX286/$T$286)*100</f>
        <v>0</v>
      </c>
      <c r="AY369" s="58"/>
      <c r="AZ369" s="58">
        <v>0</v>
      </c>
      <c r="BA369" s="58">
        <v>0</v>
      </c>
      <c r="BB369" s="58">
        <v>0</v>
      </c>
      <c r="BC369" s="58">
        <v>0</v>
      </c>
      <c r="BD369" s="58">
        <v>0</v>
      </c>
      <c r="BE369" s="58">
        <v>0</v>
      </c>
      <c r="BF369" s="58">
        <f>(BF286/$T$286)*100</f>
        <v>0</v>
      </c>
      <c r="BG369" s="58">
        <v>0</v>
      </c>
      <c r="BH369" s="58">
        <v>0</v>
      </c>
      <c r="BI369" s="58">
        <v>0</v>
      </c>
      <c r="BJ369" s="58">
        <v>0</v>
      </c>
      <c r="BK369" s="58">
        <v>0</v>
      </c>
      <c r="BL369" s="58">
        <v>0</v>
      </c>
      <c r="BM369" s="58">
        <v>0</v>
      </c>
      <c r="BN369" s="58">
        <v>0</v>
      </c>
      <c r="BO369" s="58">
        <f>(BO286/$T$286)*100</f>
        <v>0</v>
      </c>
      <c r="BP369" s="58">
        <v>0</v>
      </c>
      <c r="BQ369" s="58">
        <v>0</v>
      </c>
      <c r="BR369" s="58">
        <v>0</v>
      </c>
      <c r="BS369" s="58">
        <v>0</v>
      </c>
      <c r="BT369" s="58">
        <v>0</v>
      </c>
      <c r="BU369" s="58">
        <v>0</v>
      </c>
      <c r="BV369" s="58">
        <v>0</v>
      </c>
      <c r="BW369" s="58">
        <v>0</v>
      </c>
      <c r="BX369" s="58">
        <v>0</v>
      </c>
      <c r="BY369" s="58">
        <v>0</v>
      </c>
      <c r="BZ369" s="57">
        <v>0</v>
      </c>
      <c r="CA369" s="58">
        <f>(CA286/$T$286)*100</f>
        <v>0</v>
      </c>
      <c r="CB369" s="58">
        <v>0</v>
      </c>
      <c r="CC369" s="58">
        <v>0</v>
      </c>
      <c r="CD369" s="58">
        <v>0</v>
      </c>
      <c r="CE369" s="58">
        <v>0</v>
      </c>
      <c r="CF369" s="58">
        <v>0</v>
      </c>
      <c r="CG369" s="58">
        <v>0</v>
      </c>
      <c r="CH369" s="58">
        <v>0</v>
      </c>
      <c r="CI369" s="58">
        <v>0</v>
      </c>
      <c r="CJ369" s="57">
        <v>0</v>
      </c>
      <c r="CK369" s="57">
        <v>0</v>
      </c>
      <c r="CL369" s="58">
        <f>(CL286/$T$286)*100</f>
        <v>0</v>
      </c>
      <c r="CM369" s="58">
        <v>0</v>
      </c>
      <c r="CN369" s="58">
        <v>0</v>
      </c>
      <c r="CO369" s="58">
        <v>0</v>
      </c>
      <c r="CP369" s="58">
        <v>0</v>
      </c>
      <c r="CQ369" s="58">
        <v>0</v>
      </c>
      <c r="CR369" s="58">
        <v>0</v>
      </c>
      <c r="CS369" s="58">
        <v>0</v>
      </c>
      <c r="CT369" s="58">
        <v>0</v>
      </c>
      <c r="CU369" s="58">
        <v>0</v>
      </c>
      <c r="CV369" s="58">
        <v>0</v>
      </c>
      <c r="CW369" s="58">
        <v>0</v>
      </c>
      <c r="CX369" s="58">
        <v>0</v>
      </c>
      <c r="CY369" s="58">
        <v>0</v>
      </c>
      <c r="CZ369" s="58">
        <v>0</v>
      </c>
      <c r="DA369" s="58">
        <f t="shared" ref="DA369" si="309">(DA286/$T$286)*100</f>
        <v>0</v>
      </c>
      <c r="DB369" s="57">
        <v>0</v>
      </c>
      <c r="DC369" s="57">
        <v>0</v>
      </c>
      <c r="DD369" s="57">
        <v>0</v>
      </c>
      <c r="DE369" s="57">
        <v>0</v>
      </c>
      <c r="DF369" s="57">
        <v>0</v>
      </c>
      <c r="DG369" s="57">
        <v>0</v>
      </c>
      <c r="DH369" s="57">
        <v>0</v>
      </c>
      <c r="DI369" s="57">
        <v>0</v>
      </c>
      <c r="DJ369" s="57">
        <v>0</v>
      </c>
      <c r="DK369" s="57">
        <v>0</v>
      </c>
      <c r="DL369" s="57">
        <v>0</v>
      </c>
      <c r="DM369" s="57">
        <v>0</v>
      </c>
      <c r="DN369" s="59">
        <f t="shared" ref="DN369" si="310">(DN286/$T$286)*100</f>
        <v>0</v>
      </c>
      <c r="DO369" s="57">
        <v>0</v>
      </c>
      <c r="DP369" s="57">
        <v>0</v>
      </c>
      <c r="DQ369" s="57">
        <v>0</v>
      </c>
      <c r="DR369" s="57">
        <v>0</v>
      </c>
      <c r="DS369" s="57">
        <v>0</v>
      </c>
      <c r="DT369" s="57">
        <v>0</v>
      </c>
      <c r="DU369" s="57">
        <v>0</v>
      </c>
      <c r="DV369" s="60">
        <f>(DV286/$T$286)*100</f>
        <v>0</v>
      </c>
      <c r="DW369" s="61">
        <f>(DW286/$T$286)*100</f>
        <v>0</v>
      </c>
      <c r="DX369" s="62">
        <f>(DX286/$T$286)*100</f>
        <v>0</v>
      </c>
      <c r="DZ369" s="57">
        <f>(DZ286/$T$286)*100</f>
        <v>0</v>
      </c>
      <c r="EC369" s="57">
        <f>(EC286/$T$286)*100</f>
        <v>0</v>
      </c>
      <c r="EF369" s="57">
        <f>(EF286/$T$286)*100</f>
        <v>0</v>
      </c>
      <c r="EI369" s="57">
        <f>(EI286/$T$286)*100</f>
        <v>0</v>
      </c>
      <c r="EL369" s="57">
        <f>(EL286/$T$286)*100</f>
        <v>0</v>
      </c>
      <c r="EO369" s="57">
        <f>(EO286/$T$286)*100</f>
        <v>0</v>
      </c>
    </row>
    <row r="370" spans="1:145" ht="15.5" x14ac:dyDescent="0.35">
      <c r="A370" s="56" t="s">
        <v>213</v>
      </c>
      <c r="B370" s="57">
        <f t="shared" ref="B370:AA370" si="311">(B287/$T$287)*100</f>
        <v>46.683713001704639</v>
      </c>
      <c r="C370" s="57">
        <f t="shared" si="311"/>
        <v>58.112505811250578</v>
      </c>
      <c r="D370" s="57">
        <f t="shared" si="311"/>
        <v>34.867503486750351</v>
      </c>
      <c r="E370" s="57">
        <f t="shared" si="311"/>
        <v>34.867503486750351</v>
      </c>
      <c r="F370" s="57">
        <f t="shared" si="311"/>
        <v>22.464357663102433</v>
      </c>
      <c r="G370" s="57">
        <f t="shared" si="311"/>
        <v>38.854021385402142</v>
      </c>
      <c r="H370" s="57">
        <f t="shared" si="311"/>
        <v>34.170153417015349</v>
      </c>
      <c r="I370" s="57">
        <f t="shared" si="311"/>
        <v>17.507168903292207</v>
      </c>
      <c r="J370" s="57">
        <f t="shared" si="311"/>
        <v>41.259879125987922</v>
      </c>
      <c r="K370" s="57">
        <f t="shared" si="311"/>
        <v>42.034712536804591</v>
      </c>
      <c r="L370" s="57">
        <f t="shared" si="311"/>
        <v>63.923756392375644</v>
      </c>
      <c r="M370" s="57">
        <f t="shared" si="311"/>
        <v>53.463505346350537</v>
      </c>
      <c r="N370" s="57">
        <f t="shared" si="311"/>
        <v>41.990159615682629</v>
      </c>
      <c r="O370" s="57">
        <f t="shared" si="311"/>
        <v>58.887339222067261</v>
      </c>
      <c r="P370" s="57">
        <f t="shared" si="311"/>
        <v>53.928792809545946</v>
      </c>
      <c r="Q370" s="57">
        <f t="shared" si="311"/>
        <v>64.311173097783993</v>
      </c>
      <c r="R370" s="57">
        <f t="shared" si="311"/>
        <v>81.857275685727586</v>
      </c>
      <c r="S370" s="57">
        <f t="shared" si="311"/>
        <v>80.795753912908737</v>
      </c>
      <c r="T370" s="57">
        <f t="shared" si="311"/>
        <v>100</v>
      </c>
      <c r="U370" s="57">
        <f t="shared" si="311"/>
        <v>89.803192313652573</v>
      </c>
      <c r="V370" s="57">
        <f t="shared" si="311"/>
        <v>59.081047574771425</v>
      </c>
      <c r="W370" s="57">
        <f t="shared" si="311"/>
        <v>72.795598946226576</v>
      </c>
      <c r="X370" s="58">
        <f t="shared" si="311"/>
        <v>79.083372075003879</v>
      </c>
      <c r="Y370" s="58">
        <f t="shared" si="311"/>
        <v>71.9936463660313</v>
      </c>
      <c r="Z370" s="57">
        <f t="shared" si="311"/>
        <v>14.179451417945144</v>
      </c>
      <c r="AA370" s="57">
        <f t="shared" si="311"/>
        <v>0</v>
      </c>
      <c r="AB370" s="57">
        <v>12.448132780082986</v>
      </c>
      <c r="AC370" s="57">
        <v>12.448132780082986</v>
      </c>
      <c r="AD370" s="57">
        <v>12.448132780082986</v>
      </c>
      <c r="AE370" s="57">
        <f>(AE287/$T$287)*100</f>
        <v>2.6615527661552769</v>
      </c>
      <c r="AF370" s="57">
        <v>13.559585089291801</v>
      </c>
      <c r="AG370" s="57">
        <v>13.559585089291801</v>
      </c>
      <c r="AH370" s="57">
        <v>13.559585089291801</v>
      </c>
      <c r="AI370" s="57">
        <v>13.559585089291801</v>
      </c>
      <c r="AJ370" s="58">
        <f>(AJ287/$T$287)*100</f>
        <v>13.559584689291803</v>
      </c>
      <c r="AK370" s="58">
        <v>11.622501162250117</v>
      </c>
      <c r="AL370" s="58">
        <v>11.622501162250117</v>
      </c>
      <c r="AM370" s="58">
        <v>11.622501162250117</v>
      </c>
      <c r="AN370" s="58">
        <v>11.622501162250117</v>
      </c>
      <c r="AO370" s="58">
        <f>(AO287/$T$287)*100</f>
        <v>0</v>
      </c>
      <c r="AP370" s="58">
        <v>13.849112608170858</v>
      </c>
      <c r="AQ370" s="58">
        <v>0</v>
      </c>
      <c r="AR370" s="58">
        <v>0</v>
      </c>
      <c r="AS370" s="58">
        <f>(AS287/$T$287)*100</f>
        <v>0</v>
      </c>
      <c r="AT370" s="58">
        <v>11.405151559670118</v>
      </c>
      <c r="AU370" s="58">
        <v>0</v>
      </c>
      <c r="AV370" s="58">
        <v>0</v>
      </c>
      <c r="AW370" s="58">
        <v>0</v>
      </c>
      <c r="AX370" s="58">
        <f>(AX287/$T$287)*100</f>
        <v>5.795753912908725</v>
      </c>
      <c r="AY370" s="58"/>
      <c r="AZ370" s="58">
        <v>19.370835270416862</v>
      </c>
      <c r="BA370" s="58">
        <v>19.370835270416862</v>
      </c>
      <c r="BB370" s="58">
        <v>19.370835270416862</v>
      </c>
      <c r="BC370" s="58">
        <v>19.370835270416862</v>
      </c>
      <c r="BD370" s="58">
        <v>19.370835270416862</v>
      </c>
      <c r="BE370" s="58">
        <v>19.370835270416862</v>
      </c>
      <c r="BF370" s="58">
        <f>(BF287/$T$287)*100</f>
        <v>14.528126452812645</v>
      </c>
      <c r="BG370" s="58">
        <v>13.203637952855912</v>
      </c>
      <c r="BH370" s="58">
        <v>10.732187771936728</v>
      </c>
      <c r="BI370" s="58">
        <v>13.783094327027381</v>
      </c>
      <c r="BJ370" s="58">
        <v>13.633994363031665</v>
      </c>
      <c r="BK370" s="58">
        <v>13.633994363031665</v>
      </c>
      <c r="BL370" s="58">
        <v>13.633994363031665</v>
      </c>
      <c r="BM370" s="58">
        <v>13.633994363031665</v>
      </c>
      <c r="BN370" s="58">
        <v>13.633994363031665</v>
      </c>
      <c r="BO370" s="58">
        <f>(BO287/$T$287)*100</f>
        <v>10.616091286457898</v>
      </c>
      <c r="BP370" s="58">
        <v>13.274574650629708</v>
      </c>
      <c r="BQ370" s="58">
        <v>13.274574650629708</v>
      </c>
      <c r="BR370" s="58">
        <v>11.05772068397455</v>
      </c>
      <c r="BS370" s="58">
        <v>8.8541412919700182</v>
      </c>
      <c r="BT370" s="58">
        <v>10.622871311145049</v>
      </c>
      <c r="BU370" s="58">
        <v>10.091727745587797</v>
      </c>
      <c r="BV370" s="58">
        <v>9.587141358308406</v>
      </c>
      <c r="BW370" s="58">
        <v>10.533660459998345</v>
      </c>
      <c r="BX370" s="58">
        <v>10.533660459998345</v>
      </c>
      <c r="BY370" s="58">
        <v>10.006977436998426</v>
      </c>
      <c r="BZ370" s="57">
        <v>10.705302137604605</v>
      </c>
      <c r="CA370" s="58">
        <f>(CA287/$T$287)*100</f>
        <v>11.053759722183633</v>
      </c>
      <c r="CB370" s="58">
        <v>10.916731854822293</v>
      </c>
      <c r="CC370" s="58">
        <v>10.916731854822293</v>
      </c>
      <c r="CD370" s="58">
        <v>11.239150576168623</v>
      </c>
      <c r="CE370" s="58">
        <v>10.916731854822293</v>
      </c>
      <c r="CF370" s="58">
        <v>10.916731854822293</v>
      </c>
      <c r="CG370" s="58">
        <v>11.239150576168623</v>
      </c>
      <c r="CH370" s="58">
        <v>10.916731854822293</v>
      </c>
      <c r="CI370" s="58">
        <v>10.916731854822293</v>
      </c>
      <c r="CJ370" s="57">
        <v>10.916731854822293</v>
      </c>
      <c r="CK370" s="57">
        <v>10.916731854822293</v>
      </c>
      <c r="CL370" s="58">
        <f>(CL287/$T$287)*100</f>
        <v>8.989242204946585</v>
      </c>
      <c r="CM370" s="58">
        <v>10.839296836026953</v>
      </c>
      <c r="CN370" s="58">
        <v>10.743968835940374</v>
      </c>
      <c r="CO370" s="58">
        <v>10.743968835940374</v>
      </c>
      <c r="CP370" s="58">
        <v>10.529089459221565</v>
      </c>
      <c r="CQ370" s="58">
        <v>10.743968835940374</v>
      </c>
      <c r="CR370" s="58">
        <v>10.508220855995777</v>
      </c>
      <c r="CS370" s="58">
        <v>10.796657259111823</v>
      </c>
      <c r="CT370" s="58">
        <v>10.584958097168455</v>
      </c>
      <c r="CU370" s="58">
        <v>10.35269918732704</v>
      </c>
      <c r="CV370" s="58">
        <v>10.690807678140141</v>
      </c>
      <c r="CW370" s="58">
        <v>10.584958097168455</v>
      </c>
      <c r="CX370" s="58">
        <v>10.690807678140141</v>
      </c>
      <c r="CY370" s="58">
        <v>10.584958097168455</v>
      </c>
      <c r="CZ370" s="58">
        <v>10.679626530084736</v>
      </c>
      <c r="DA370" s="58">
        <f t="shared" ref="DA370" si="312">(DA287/$T$287)*100</f>
        <v>14.35326409287322</v>
      </c>
      <c r="DB370" s="57">
        <v>14.049913201746403</v>
      </c>
      <c r="DC370" s="57">
        <v>13.910805150243963</v>
      </c>
      <c r="DD370" s="57">
        <v>13.632589047239085</v>
      </c>
      <c r="DE370" s="57">
        <v>14.88456151076104</v>
      </c>
      <c r="DF370" s="57">
        <v>14.88456151076104</v>
      </c>
      <c r="DG370" s="57">
        <v>14.88456151076104</v>
      </c>
      <c r="DH370" s="57">
        <v>13.94330703143612</v>
      </c>
      <c r="DI370" s="57">
        <v>13.94330703143612</v>
      </c>
      <c r="DJ370" s="57">
        <v>13.94330703143612</v>
      </c>
      <c r="DK370" s="57">
        <v>13.94330703143612</v>
      </c>
      <c r="DL370" s="57">
        <v>13.94330703143612</v>
      </c>
      <c r="DM370" s="57">
        <v>13.94330703143612</v>
      </c>
      <c r="DN370" s="59">
        <f t="shared" ref="DN370" si="313">(DN287/$T$287)*100</f>
        <v>15.063105178109964</v>
      </c>
      <c r="DO370" s="57">
        <v>13.94330703143612</v>
      </c>
      <c r="DP370" s="57">
        <v>14.950865348393044</v>
      </c>
      <c r="DQ370" s="57">
        <v>14.950865348393044</v>
      </c>
      <c r="DR370" s="57">
        <v>14.950865348393044</v>
      </c>
      <c r="DS370" s="57">
        <v>15.243382279122471</v>
      </c>
      <c r="DT370" s="57">
        <v>14.517506932497593</v>
      </c>
      <c r="DU370" s="57">
        <v>14.517506932497593</v>
      </c>
      <c r="DV370" s="60">
        <f>(DV287/$T$287)*100</f>
        <v>15.243382279122471</v>
      </c>
      <c r="DW370" s="61">
        <f>(DW287/$T$287)*100</f>
        <v>14.517506932497593</v>
      </c>
      <c r="DX370" s="62">
        <f>(DX287/$T$287)*100</f>
        <v>13.791631585872713</v>
      </c>
      <c r="DZ370" s="57">
        <f>(DZ287/$T$287)*100</f>
        <v>14.807857071147545</v>
      </c>
      <c r="EC370" s="57">
        <f>(EC287/$T$287)*100</f>
        <v>15.104014212570496</v>
      </c>
      <c r="EF370" s="57">
        <f>(EF287/$T$287)*100</f>
        <v>15.406094496821909</v>
      </c>
      <c r="EI370" s="57">
        <f>(EI287/$T$287)*100</f>
        <v>15.714216386758348</v>
      </c>
      <c r="EL370" s="57">
        <f>(EL287/$T$287)*100</f>
        <v>16.028500714493518</v>
      </c>
      <c r="EO370" s="57">
        <f>(EO287/$T$287)*100</f>
        <v>16.349070728783389</v>
      </c>
    </row>
    <row r="371" spans="1:145" ht="15.5" x14ac:dyDescent="0.35">
      <c r="A371" s="56" t="s">
        <v>214</v>
      </c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 t="e">
        <f t="shared" ref="R371:AE371" si="314">(R288/$AT288)*100</f>
        <v>#VALUE!</v>
      </c>
      <c r="S371" s="57" t="e">
        <f t="shared" si="314"/>
        <v>#VALUE!</v>
      </c>
      <c r="T371" s="57" t="e">
        <f t="shared" si="314"/>
        <v>#VALUE!</v>
      </c>
      <c r="U371" s="57" t="e">
        <f t="shared" si="314"/>
        <v>#VALUE!</v>
      </c>
      <c r="V371" s="57" t="e">
        <f t="shared" si="314"/>
        <v>#VALUE!</v>
      </c>
      <c r="W371" s="57" t="e">
        <f t="shared" si="314"/>
        <v>#VALUE!</v>
      </c>
      <c r="X371" s="57">
        <f t="shared" si="314"/>
        <v>55.000000000000007</v>
      </c>
      <c r="Y371" s="57">
        <f t="shared" si="314"/>
        <v>21.666666666666668</v>
      </c>
      <c r="Z371" s="57">
        <f t="shared" si="314"/>
        <v>0</v>
      </c>
      <c r="AA371" s="57">
        <f t="shared" si="314"/>
        <v>0</v>
      </c>
      <c r="AB371" s="57">
        <f t="shared" si="314"/>
        <v>0</v>
      </c>
      <c r="AC371" s="57">
        <f t="shared" si="314"/>
        <v>0</v>
      </c>
      <c r="AD371" s="57">
        <f t="shared" si="314"/>
        <v>0</v>
      </c>
      <c r="AE371" s="57">
        <f t="shared" si="314"/>
        <v>0</v>
      </c>
      <c r="AF371" s="57">
        <v>0</v>
      </c>
      <c r="AG371" s="57">
        <v>0</v>
      </c>
      <c r="AH371" s="57">
        <v>0</v>
      </c>
      <c r="AI371" s="57">
        <v>0</v>
      </c>
      <c r="AJ371" s="58">
        <f>(AJ288/$AT288)*100</f>
        <v>0</v>
      </c>
      <c r="AK371" s="58">
        <v>0</v>
      </c>
      <c r="AL371" s="58">
        <v>0</v>
      </c>
      <c r="AM371" s="58">
        <v>0</v>
      </c>
      <c r="AN371" s="58">
        <v>0</v>
      </c>
      <c r="AO371" s="58">
        <f>(AO288/$AT288)*100</f>
        <v>0</v>
      </c>
      <c r="AP371" s="58">
        <v>0</v>
      </c>
      <c r="AQ371" s="58">
        <v>0</v>
      </c>
      <c r="AR371" s="58">
        <v>0</v>
      </c>
      <c r="AS371" s="58">
        <f>(AS288/$AT288)*100</f>
        <v>0</v>
      </c>
      <c r="AT371" s="58">
        <v>100</v>
      </c>
      <c r="AU371" s="58" t="e">
        <v>#DIV/0!</v>
      </c>
      <c r="AV371" s="58" t="e">
        <v>#DIV/0!</v>
      </c>
      <c r="AW371" s="58">
        <v>0</v>
      </c>
      <c r="AX371" s="58">
        <f>(AX288/$AT288)*100</f>
        <v>53.263333333333328</v>
      </c>
      <c r="AY371" s="58"/>
      <c r="AZ371" s="58">
        <v>60</v>
      </c>
      <c r="BA371" s="58">
        <v>60</v>
      </c>
      <c r="BB371" s="58">
        <v>66.666666666666657</v>
      </c>
      <c r="BC371" s="58">
        <v>66.666666666666657</v>
      </c>
      <c r="BD371" s="58">
        <v>66.666666666666657</v>
      </c>
      <c r="BE371" s="58">
        <v>66.666666666666657</v>
      </c>
      <c r="BF371" s="58">
        <f>(BF288/$AT288)*100</f>
        <v>52.875479999999996</v>
      </c>
      <c r="BG371" s="58">
        <v>66.666666666666657</v>
      </c>
      <c r="BH371" s="58">
        <v>66.666666666666657</v>
      </c>
      <c r="BI371" s="58">
        <v>66.22</v>
      </c>
      <c r="BJ371" s="58">
        <v>66.22</v>
      </c>
      <c r="BK371" s="58">
        <v>66.22</v>
      </c>
      <c r="BL371" s="58">
        <v>66.22</v>
      </c>
      <c r="BM371" s="58">
        <v>66.22</v>
      </c>
      <c r="BN371" s="58">
        <v>66.22</v>
      </c>
      <c r="BO371" s="58">
        <f>(BO288/$AT288)*100</f>
        <v>47.492730000000002</v>
      </c>
      <c r="BP371" s="58">
        <v>26.666666666666668</v>
      </c>
      <c r="BQ371" s="58">
        <v>26.666666666666668</v>
      </c>
      <c r="BR371" s="58">
        <v>22.213333333333331</v>
      </c>
      <c r="BS371" s="58">
        <v>14.816293333333332</v>
      </c>
      <c r="BT371" s="58">
        <v>22.213333333333331</v>
      </c>
      <c r="BU371" s="58">
        <v>14.816293333333332</v>
      </c>
      <c r="BV371" s="58">
        <v>9.8824676533333342</v>
      </c>
      <c r="BW371" s="58">
        <v>22.213333333333331</v>
      </c>
      <c r="BX371" s="58">
        <v>22.213333333333331</v>
      </c>
      <c r="BY371" s="58">
        <v>14.816293333333332</v>
      </c>
      <c r="BZ371" s="57">
        <v>22.213333333333331</v>
      </c>
      <c r="CA371" s="58">
        <f>(CA288/$AT288)*100</f>
        <v>27.803333333333331</v>
      </c>
      <c r="CB371" s="58">
        <v>26.666666666666668</v>
      </c>
      <c r="CC371" s="58">
        <v>26.666666666666668</v>
      </c>
      <c r="CD371" s="58">
        <v>25.333333333333329</v>
      </c>
      <c r="CE371" s="58">
        <v>26.666666666666668</v>
      </c>
      <c r="CF371" s="58">
        <v>26.666666666666668</v>
      </c>
      <c r="CG371" s="58">
        <v>25.333333333333329</v>
      </c>
      <c r="CH371" s="58">
        <v>26.666666666666668</v>
      </c>
      <c r="CI371" s="58">
        <v>26.666666666666668</v>
      </c>
      <c r="CJ371" s="57">
        <v>26.666666666666668</v>
      </c>
      <c r="CK371" s="57">
        <v>26.666666666666668</v>
      </c>
      <c r="CL371" s="58">
        <f>(CL288/$AT288)*100</f>
        <v>36.150500000000001</v>
      </c>
      <c r="CM371" s="58">
        <v>26.666666666666668</v>
      </c>
      <c r="CN371" s="58">
        <v>26.666666666666668</v>
      </c>
      <c r="CO371" s="58">
        <v>26.666666666666668</v>
      </c>
      <c r="CP371" s="58">
        <v>26.666666666666668</v>
      </c>
      <c r="CQ371" s="58">
        <v>26.666666666666668</v>
      </c>
      <c r="CR371" s="58">
        <v>25.333333333333329</v>
      </c>
      <c r="CS371" s="58">
        <v>26.438331999999999</v>
      </c>
      <c r="CT371" s="58">
        <v>25.919933333333333</v>
      </c>
      <c r="CU371" s="58">
        <v>24.623936666666662</v>
      </c>
      <c r="CV371" s="58">
        <v>26.179132666666664</v>
      </c>
      <c r="CW371" s="58">
        <v>25.919933333333333</v>
      </c>
      <c r="CX371" s="58">
        <v>31.259500000000003</v>
      </c>
      <c r="CY371" s="58">
        <v>30.95</v>
      </c>
      <c r="CZ371" s="58">
        <v>30.330999999999996</v>
      </c>
      <c r="DA371" s="58">
        <f t="shared" ref="DA371" si="315">(DA288/$AT288)*100</f>
        <v>26.256666666666668</v>
      </c>
      <c r="DB371" s="57">
        <v>28.343966666666663</v>
      </c>
      <c r="DC371" s="57">
        <v>28.063333333333336</v>
      </c>
      <c r="DD371" s="57">
        <v>27.502066666666664</v>
      </c>
      <c r="DE371" s="57">
        <v>28.063333333333336</v>
      </c>
      <c r="DF371" s="57">
        <v>28.063333333333336</v>
      </c>
      <c r="DG371" s="57">
        <v>28.063333333333336</v>
      </c>
      <c r="DH371" s="57">
        <v>28.063333333333336</v>
      </c>
      <c r="DI371" s="57">
        <v>28.063333333333336</v>
      </c>
      <c r="DJ371" s="57">
        <v>28.063333333333336</v>
      </c>
      <c r="DK371" s="57">
        <v>28.063333333333336</v>
      </c>
      <c r="DL371" s="57">
        <v>28.063333333333336</v>
      </c>
      <c r="DM371" s="57">
        <v>28.063333333333336</v>
      </c>
      <c r="DN371" s="59">
        <f t="shared" ref="DN371" si="316">(DN288/$AT288)*100</f>
        <v>28.063333333333336</v>
      </c>
      <c r="DO371" s="57">
        <v>28.063333333333336</v>
      </c>
      <c r="DP371" s="57">
        <v>25.003333333333334</v>
      </c>
      <c r="DQ371" s="57">
        <v>25.003333333333334</v>
      </c>
      <c r="DR371" s="57">
        <v>25.003333333333334</v>
      </c>
      <c r="DS371" s="57">
        <v>26.599999999999994</v>
      </c>
      <c r="DT371" s="57">
        <v>25.333333333333329</v>
      </c>
      <c r="DU371" s="57">
        <v>25.333333333333329</v>
      </c>
      <c r="DV371" s="60">
        <f>(DV288/$AT288)*100</f>
        <v>26.599999999999994</v>
      </c>
      <c r="DW371" s="61">
        <f>(DW288/$AT288)*100</f>
        <v>25.333333333333329</v>
      </c>
      <c r="DX371" s="62">
        <f>(DX288/$AT288)*100</f>
        <v>24.066666666666666</v>
      </c>
      <c r="DZ371" s="57">
        <f>(DZ288/$AT288)*100</f>
        <v>16.509999999999998</v>
      </c>
      <c r="EC371" s="57">
        <f>(EC288/$AT288)*100</f>
        <v>16.666666666666664</v>
      </c>
      <c r="EF371" s="57">
        <f>(EF288/$AT288)*100</f>
        <v>17.5</v>
      </c>
      <c r="EI371" s="57">
        <f>(EI288/$AT288)*100</f>
        <v>18.375</v>
      </c>
      <c r="EL371" s="57">
        <f>(EL288/$AT288)*100</f>
        <v>19.293750000000003</v>
      </c>
      <c r="EO371" s="57">
        <f>(EO288/$AT288)*100</f>
        <v>20.258437499999999</v>
      </c>
    </row>
    <row r="372" spans="1:145" ht="15.5" x14ac:dyDescent="0.35">
      <c r="A372" s="56" t="s">
        <v>215</v>
      </c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 t="e">
        <f t="shared" ref="R372:W372" si="317">(R289/$AZ289)*100</f>
        <v>#DIV/0!</v>
      </c>
      <c r="S372" s="57" t="e">
        <f t="shared" si="317"/>
        <v>#DIV/0!</v>
      </c>
      <c r="T372" s="57" t="e">
        <f t="shared" si="317"/>
        <v>#DIV/0!</v>
      </c>
      <c r="U372" s="57" t="e">
        <f t="shared" si="317"/>
        <v>#VALUE!</v>
      </c>
      <c r="V372" s="57" t="e">
        <f t="shared" si="317"/>
        <v>#VALUE!</v>
      </c>
      <c r="W372" s="57" t="e">
        <f t="shared" si="317"/>
        <v>#VALUE!</v>
      </c>
      <c r="X372" s="69" t="e">
        <f t="shared" ref="X372:AY372" si="318">(X289/$BF289)*100</f>
        <v>#VALUE!</v>
      </c>
      <c r="Y372" s="69" t="e">
        <f t="shared" si="318"/>
        <v>#VALUE!</v>
      </c>
      <c r="Z372" s="69" t="e">
        <f t="shared" si="318"/>
        <v>#VALUE!</v>
      </c>
      <c r="AA372" s="69" t="e">
        <f t="shared" si="318"/>
        <v>#VALUE!</v>
      </c>
      <c r="AB372" s="69" t="e">
        <f t="shared" si="318"/>
        <v>#VALUE!</v>
      </c>
      <c r="AC372" s="69">
        <f t="shared" si="318"/>
        <v>869.56521739130426</v>
      </c>
      <c r="AD372" s="69" t="e">
        <f t="shared" si="318"/>
        <v>#VALUE!</v>
      </c>
      <c r="AE372" s="69" t="e">
        <f t="shared" si="318"/>
        <v>#VALUE!</v>
      </c>
      <c r="AF372" s="69">
        <f t="shared" si="318"/>
        <v>0</v>
      </c>
      <c r="AG372" s="69">
        <f t="shared" si="318"/>
        <v>0</v>
      </c>
      <c r="AH372" s="69">
        <f t="shared" si="318"/>
        <v>0</v>
      </c>
      <c r="AI372" s="69">
        <f t="shared" si="318"/>
        <v>0</v>
      </c>
      <c r="AJ372" s="70">
        <f t="shared" si="318"/>
        <v>0</v>
      </c>
      <c r="AK372" s="70">
        <f t="shared" si="318"/>
        <v>0</v>
      </c>
      <c r="AL372" s="70">
        <f t="shared" si="318"/>
        <v>0</v>
      </c>
      <c r="AM372" s="70">
        <f t="shared" si="318"/>
        <v>0</v>
      </c>
      <c r="AN372" s="70">
        <f t="shared" si="318"/>
        <v>0</v>
      </c>
      <c r="AO372" s="70">
        <f t="shared" si="318"/>
        <v>0</v>
      </c>
      <c r="AP372" s="70">
        <f t="shared" si="318"/>
        <v>0</v>
      </c>
      <c r="AQ372" s="70">
        <f t="shared" si="318"/>
        <v>0</v>
      </c>
      <c r="AR372" s="70">
        <f t="shared" si="318"/>
        <v>0</v>
      </c>
      <c r="AS372" s="70">
        <f t="shared" si="318"/>
        <v>0</v>
      </c>
      <c r="AT372" s="70">
        <f t="shared" si="318"/>
        <v>0</v>
      </c>
      <c r="AU372" s="70">
        <f t="shared" si="318"/>
        <v>0</v>
      </c>
      <c r="AV372" s="70">
        <f t="shared" si="318"/>
        <v>0</v>
      </c>
      <c r="AW372" s="70">
        <f t="shared" si="318"/>
        <v>0</v>
      </c>
      <c r="AX372" s="70">
        <f t="shared" si="318"/>
        <v>0</v>
      </c>
      <c r="AY372" s="70">
        <f t="shared" si="318"/>
        <v>0</v>
      </c>
      <c r="AZ372" s="70">
        <f>(BF289/$BF289)*100</f>
        <v>100</v>
      </c>
      <c r="BA372" s="70">
        <f t="shared" ref="BA372:DL372" si="319">(BA289/$BF289)*100</f>
        <v>0</v>
      </c>
      <c r="BB372" s="70">
        <f t="shared" si="319"/>
        <v>3.4782608695652173</v>
      </c>
      <c r="BC372" s="70">
        <f t="shared" si="319"/>
        <v>3.4782608695652173</v>
      </c>
      <c r="BD372" s="70">
        <f t="shared" si="319"/>
        <v>3.4782608695652173</v>
      </c>
      <c r="BE372" s="70">
        <f t="shared" si="319"/>
        <v>3.4782608695652173</v>
      </c>
      <c r="BF372" s="70">
        <f t="shared" si="319"/>
        <v>100</v>
      </c>
      <c r="BG372" s="70">
        <f t="shared" si="319"/>
        <v>0</v>
      </c>
      <c r="BH372" s="70">
        <f t="shared" si="319"/>
        <v>0</v>
      </c>
      <c r="BI372" s="70">
        <f t="shared" si="319"/>
        <v>100</v>
      </c>
      <c r="BJ372" s="70">
        <f t="shared" si="319"/>
        <v>100</v>
      </c>
      <c r="BK372" s="70">
        <f t="shared" si="319"/>
        <v>100</v>
      </c>
      <c r="BL372" s="70">
        <f t="shared" si="319"/>
        <v>100</v>
      </c>
      <c r="BM372" s="70">
        <f t="shared" si="319"/>
        <v>100</v>
      </c>
      <c r="BN372" s="70">
        <f t="shared" si="319"/>
        <v>100</v>
      </c>
      <c r="BO372" s="70">
        <f t="shared" si="319"/>
        <v>100</v>
      </c>
      <c r="BP372" s="70">
        <f t="shared" si="319"/>
        <v>130.43478260869566</v>
      </c>
      <c r="BQ372" s="70">
        <f t="shared" si="319"/>
        <v>130.43478260869566</v>
      </c>
      <c r="BR372" s="70">
        <f t="shared" si="319"/>
        <v>108.65217391304347</v>
      </c>
      <c r="BS372" s="70">
        <f t="shared" si="319"/>
        <v>108.65217391304347</v>
      </c>
      <c r="BT372" s="70">
        <f t="shared" si="319"/>
        <v>108.65217391304347</v>
      </c>
      <c r="BU372" s="70">
        <f t="shared" si="319"/>
        <v>108.65217391304347</v>
      </c>
      <c r="BV372" s="70">
        <f t="shared" si="319"/>
        <v>108.65217391304347</v>
      </c>
      <c r="BW372" s="70">
        <f t="shared" si="319"/>
        <v>21.739130434782609</v>
      </c>
      <c r="BX372" s="70">
        <f t="shared" si="319"/>
        <v>21.739130434782609</v>
      </c>
      <c r="BY372" s="70">
        <f t="shared" si="319"/>
        <v>21.739130434782609</v>
      </c>
      <c r="BZ372" s="69">
        <f t="shared" si="319"/>
        <v>21.739130434782609</v>
      </c>
      <c r="CA372" s="70">
        <f t="shared" si="319"/>
        <v>21.739130434782609</v>
      </c>
      <c r="CB372" s="70">
        <f t="shared" si="319"/>
        <v>130.43478260869566</v>
      </c>
      <c r="CC372" s="70">
        <f t="shared" si="319"/>
        <v>130.43478260869566</v>
      </c>
      <c r="CD372" s="70">
        <f t="shared" si="319"/>
        <v>123.91304347826086</v>
      </c>
      <c r="CE372" s="70">
        <f t="shared" si="319"/>
        <v>130.43478260869566</v>
      </c>
      <c r="CF372" s="70">
        <f t="shared" si="319"/>
        <v>130.43478260869566</v>
      </c>
      <c r="CG372" s="70">
        <f t="shared" si="319"/>
        <v>123.91304347826086</v>
      </c>
      <c r="CH372" s="70">
        <f t="shared" si="319"/>
        <v>130.43478260869566</v>
      </c>
      <c r="CI372" s="70">
        <f t="shared" si="319"/>
        <v>130.43478260869566</v>
      </c>
      <c r="CJ372" s="69">
        <f t="shared" si="319"/>
        <v>130.43478260869566</v>
      </c>
      <c r="CK372" s="69">
        <f t="shared" si="319"/>
        <v>130.43478260869566</v>
      </c>
      <c r="CL372" s="70">
        <f t="shared" si="319"/>
        <v>130.43478260869566</v>
      </c>
      <c r="CM372" s="70">
        <f t="shared" si="319"/>
        <v>130.43478260869566</v>
      </c>
      <c r="CN372" s="70">
        <f t="shared" si="319"/>
        <v>130.43478260869566</v>
      </c>
      <c r="CO372" s="70">
        <f t="shared" si="319"/>
        <v>130.43478260869566</v>
      </c>
      <c r="CP372" s="70">
        <f t="shared" si="319"/>
        <v>130.43478260869566</v>
      </c>
      <c r="CQ372" s="70">
        <f t="shared" si="319"/>
        <v>130.43478260869566</v>
      </c>
      <c r="CR372" s="70">
        <f t="shared" si="319"/>
        <v>130.43478260869566</v>
      </c>
      <c r="CS372" s="70">
        <f t="shared" si="319"/>
        <v>130.43478260869566</v>
      </c>
      <c r="CT372" s="70">
        <f t="shared" si="319"/>
        <v>130.43478260869566</v>
      </c>
      <c r="CU372" s="70">
        <f t="shared" si="319"/>
        <v>130.43478260869566</v>
      </c>
      <c r="CV372" s="70">
        <f t="shared" si="319"/>
        <v>130.43478260869566</v>
      </c>
      <c r="CW372" s="70">
        <f t="shared" si="319"/>
        <v>130.43478260869566</v>
      </c>
      <c r="CX372" s="70">
        <f t="shared" si="319"/>
        <v>130.43478260869566</v>
      </c>
      <c r="CY372" s="70">
        <f t="shared" si="319"/>
        <v>130.43478260869566</v>
      </c>
      <c r="CZ372" s="70">
        <f t="shared" si="319"/>
        <v>130.43478260869566</v>
      </c>
      <c r="DA372" s="70">
        <f t="shared" si="319"/>
        <v>130.43478260869566</v>
      </c>
      <c r="DB372" s="69">
        <f t="shared" si="319"/>
        <v>134.34782608695653</v>
      </c>
      <c r="DC372" s="69">
        <f t="shared" si="319"/>
        <v>130.43478260869566</v>
      </c>
      <c r="DD372" s="69">
        <f t="shared" si="319"/>
        <v>125.21739130434781</v>
      </c>
      <c r="DE372" s="69">
        <f t="shared" si="319"/>
        <v>133.04347826086956</v>
      </c>
      <c r="DF372" s="69">
        <f t="shared" si="319"/>
        <v>130.43478260869566</v>
      </c>
      <c r="DG372" s="69">
        <f t="shared" si="319"/>
        <v>127.82608695652173</v>
      </c>
      <c r="DH372" s="69">
        <f t="shared" si="319"/>
        <v>133.04347826086956</v>
      </c>
      <c r="DI372" s="69">
        <f t="shared" si="319"/>
        <v>130.43478260869566</v>
      </c>
      <c r="DJ372" s="69">
        <f t="shared" si="319"/>
        <v>127.82608695652173</v>
      </c>
      <c r="DK372" s="69">
        <f t="shared" si="319"/>
        <v>133.04347826086956</v>
      </c>
      <c r="DL372" s="69">
        <f t="shared" si="319"/>
        <v>130.43478260869566</v>
      </c>
      <c r="DM372" s="69">
        <f t="shared" ref="DM372:EF372" si="320">(DM289/$BF289)*100</f>
        <v>127.82608695652173</v>
      </c>
      <c r="DN372" s="71">
        <f t="shared" si="320"/>
        <v>186.18260869565219</v>
      </c>
      <c r="DO372" s="69">
        <f t="shared" si="320"/>
        <v>127.82608695652173</v>
      </c>
      <c r="DP372" s="69">
        <v>426.08695652173918</v>
      </c>
      <c r="DQ372" s="69">
        <v>426.08695652173918</v>
      </c>
      <c r="DR372" s="69">
        <v>426.08695652173918</v>
      </c>
      <c r="DS372" s="69">
        <v>432.60869565217394</v>
      </c>
      <c r="DT372" s="69">
        <v>426.08695652173918</v>
      </c>
      <c r="DU372" s="69">
        <v>426.08695652173918</v>
      </c>
      <c r="DV372" s="72">
        <f t="shared" si="320"/>
        <v>432.60869565217394</v>
      </c>
      <c r="DW372" s="73">
        <f t="shared" si="320"/>
        <v>426.08695652173918</v>
      </c>
      <c r="DX372" s="74">
        <f t="shared" si="320"/>
        <v>419.56521739130437</v>
      </c>
      <c r="DY372">
        <f t="shared" si="320"/>
        <v>0</v>
      </c>
      <c r="DZ372" s="69">
        <f t="shared" si="320"/>
        <v>8826.0869565217399</v>
      </c>
      <c r="EA372">
        <f t="shared" si="320"/>
        <v>0</v>
      </c>
      <c r="EB372">
        <f t="shared" si="320"/>
        <v>0</v>
      </c>
      <c r="EC372" s="69">
        <f t="shared" si="320"/>
        <v>13173.91304347826</v>
      </c>
      <c r="ED372">
        <f t="shared" si="320"/>
        <v>0</v>
      </c>
      <c r="EE372">
        <f t="shared" si="320"/>
        <v>0</v>
      </c>
      <c r="EF372" s="69">
        <f t="shared" si="320"/>
        <v>19695.652173913044</v>
      </c>
      <c r="EI372" s="69">
        <f t="shared" ref="EI372" si="321">(EI289/$BF289)*100</f>
        <v>24063.043478260868</v>
      </c>
      <c r="EL372" s="69">
        <f t="shared" ref="EL372" si="322">(EL289/$BF289)*100</f>
        <v>37129.021739130432</v>
      </c>
      <c r="EO372" s="69">
        <f t="shared" ref="EO372" si="323">(EO289/$BF289)*100</f>
        <v>43676.635869565216</v>
      </c>
    </row>
    <row r="373" spans="1:145" ht="15.5" x14ac:dyDescent="0.35">
      <c r="A373" s="56" t="s">
        <v>216</v>
      </c>
      <c r="B373" s="57">
        <f t="shared" ref="B373:AA373" si="324">(B290/$T$290)*100</f>
        <v>76.256499133448884</v>
      </c>
      <c r="C373" s="57">
        <f t="shared" si="324"/>
        <v>97.053726169844026</v>
      </c>
      <c r="D373" s="57">
        <f t="shared" si="324"/>
        <v>90.121317157712312</v>
      </c>
      <c r="E373" s="57">
        <f t="shared" si="324"/>
        <v>58.093587521663778</v>
      </c>
      <c r="F373" s="57">
        <f t="shared" si="324"/>
        <v>64.991334488734836</v>
      </c>
      <c r="G373" s="57">
        <f t="shared" si="324"/>
        <v>53.899480069324092</v>
      </c>
      <c r="H373" s="57">
        <f t="shared" si="324"/>
        <v>58.925476603119584</v>
      </c>
      <c r="I373" s="57">
        <f t="shared" si="324"/>
        <v>58.925476603119584</v>
      </c>
      <c r="J373" s="57">
        <f t="shared" si="324"/>
        <v>64.194107452339694</v>
      </c>
      <c r="K373" s="57">
        <f t="shared" si="324"/>
        <v>71.507798960138658</v>
      </c>
      <c r="L373" s="57">
        <f t="shared" si="324"/>
        <v>70.577123050259971</v>
      </c>
      <c r="M373" s="57">
        <f t="shared" si="324"/>
        <v>71.070225303292901</v>
      </c>
      <c r="N373" s="57">
        <f t="shared" si="324"/>
        <v>69.943188908145586</v>
      </c>
      <c r="O373" s="57">
        <f t="shared" si="324"/>
        <v>69.348353552859635</v>
      </c>
      <c r="P373" s="57">
        <f t="shared" si="324"/>
        <v>57.685129982668983</v>
      </c>
      <c r="Q373" s="57">
        <f t="shared" si="324"/>
        <v>66.689774696707104</v>
      </c>
      <c r="R373" s="57">
        <f t="shared" si="324"/>
        <v>68.908145580589263</v>
      </c>
      <c r="S373" s="57">
        <f t="shared" si="324"/>
        <v>86.655112651646448</v>
      </c>
      <c r="T373" s="57">
        <f t="shared" si="324"/>
        <v>100</v>
      </c>
      <c r="U373" s="57">
        <f t="shared" si="324"/>
        <v>100.51993067590988</v>
      </c>
      <c r="V373" s="57">
        <f t="shared" si="324"/>
        <v>107.4523396880416</v>
      </c>
      <c r="W373" s="57">
        <f t="shared" si="324"/>
        <v>110.91854419410747</v>
      </c>
      <c r="X373" s="58">
        <f t="shared" si="324"/>
        <v>65.857885615251305</v>
      </c>
      <c r="Y373" s="58">
        <f t="shared" si="324"/>
        <v>110.93823223570192</v>
      </c>
      <c r="Z373" s="57">
        <f t="shared" si="324"/>
        <v>131.71577123050261</v>
      </c>
      <c r="AA373" s="57">
        <f t="shared" si="324"/>
        <v>105.31299826689775</v>
      </c>
      <c r="AB373" s="57">
        <v>215.90909090909088</v>
      </c>
      <c r="AC373" s="57">
        <v>185.59090909090909</v>
      </c>
      <c r="AD373" s="57">
        <v>171.88881818181815</v>
      </c>
      <c r="AE373" s="57">
        <f>(AE290/$T$290)*100</f>
        <v>138.75216637781631</v>
      </c>
      <c r="AF373" s="57">
        <v>159.23743500866553</v>
      </c>
      <c r="AG373" s="57">
        <v>159.22357019064125</v>
      </c>
      <c r="AH373" s="57">
        <v>136.59889081455808</v>
      </c>
      <c r="AI373" s="57">
        <v>136.59889081455808</v>
      </c>
      <c r="AJ373" s="58">
        <f>(AJ290/$T$290)*100</f>
        <v>133.49046793760832</v>
      </c>
      <c r="AK373" s="58">
        <v>162.56499133448875</v>
      </c>
      <c r="AL373" s="58">
        <v>147.66031195840554</v>
      </c>
      <c r="AM373" s="58">
        <v>147.66031195840554</v>
      </c>
      <c r="AN373" s="58">
        <v>147.66031195840554</v>
      </c>
      <c r="AO373" s="58">
        <f>(AO290/$T$290)*100</f>
        <v>135.38301559792029</v>
      </c>
      <c r="AP373" s="58">
        <v>152.40901213171577</v>
      </c>
      <c r="AQ373" s="58">
        <v>150.74523396880417</v>
      </c>
      <c r="AR373" s="58">
        <v>150.74523396880417</v>
      </c>
      <c r="AS373" s="58">
        <f>(AS290/$T$290)*100</f>
        <v>118.44020797227037</v>
      </c>
      <c r="AT373" s="58">
        <v>160.727902950274</v>
      </c>
      <c r="AU373" s="58">
        <v>160.727902950274</v>
      </c>
      <c r="AV373" s="58">
        <v>162.95667244367417</v>
      </c>
      <c r="AW373" s="58">
        <v>162.95667244367417</v>
      </c>
      <c r="AX373" s="58">
        <f>(AX290/$T$290)*100</f>
        <v>175.3102253032929</v>
      </c>
      <c r="AY373" s="58"/>
      <c r="AZ373" s="58">
        <v>176.63778162911615</v>
      </c>
      <c r="BA373" s="58">
        <v>176.63778162911615</v>
      </c>
      <c r="BB373" s="58">
        <v>176.63778162911615</v>
      </c>
      <c r="BC373" s="58">
        <v>176.63778162911615</v>
      </c>
      <c r="BD373" s="58">
        <v>179.72270363951472</v>
      </c>
      <c r="BE373" s="58">
        <v>179.72270363951472</v>
      </c>
      <c r="BF373" s="58">
        <f>(BF290/$T$290)*100</f>
        <v>185.32062391681109</v>
      </c>
      <c r="BG373" s="58">
        <v>197.59887312118164</v>
      </c>
      <c r="BH373" s="58">
        <v>197.59887312118164</v>
      </c>
      <c r="BI373" s="58">
        <v>197.59887312118164</v>
      </c>
      <c r="BJ373" s="58">
        <v>197.59887312118164</v>
      </c>
      <c r="BK373" s="58">
        <v>214.24402079722702</v>
      </c>
      <c r="BL373" s="58">
        <v>214.24402079722702</v>
      </c>
      <c r="BM373" s="58">
        <v>214.24402079722702</v>
      </c>
      <c r="BN373" s="58">
        <v>214.24402079722702</v>
      </c>
      <c r="BO373" s="58">
        <f>(BO290/$T$290)*100</f>
        <v>212.81802426343157</v>
      </c>
      <c r="BP373" s="58">
        <v>267.52444118425967</v>
      </c>
      <c r="BQ373" s="58">
        <v>197.59887312118164</v>
      </c>
      <c r="BR373" s="58">
        <v>196.58802092788909</v>
      </c>
      <c r="BS373" s="58">
        <v>196.58802092788909</v>
      </c>
      <c r="BT373" s="58">
        <v>207.45143341247837</v>
      </c>
      <c r="BU373" s="58">
        <v>198.53102177574175</v>
      </c>
      <c r="BV373" s="58">
        <v>189.99418783938486</v>
      </c>
      <c r="BW373" s="58">
        <v>257.4523396880416</v>
      </c>
      <c r="BX373" s="58">
        <v>257.4523396880416</v>
      </c>
      <c r="BY373" s="58">
        <v>246.3818890814558</v>
      </c>
      <c r="BZ373" s="57">
        <v>287.24044626343158</v>
      </c>
      <c r="CA373" s="58">
        <f>(CA290/$T$290)*100</f>
        <v>280.72097053726173</v>
      </c>
      <c r="CB373" s="58">
        <v>341.09294629097872</v>
      </c>
      <c r="CC373" s="58">
        <v>341.09294629097872</v>
      </c>
      <c r="CD373" s="58">
        <v>324.03829897642981</v>
      </c>
      <c r="CE373" s="58">
        <v>318.33758058925474</v>
      </c>
      <c r="CF373" s="58">
        <v>318.33758058925474</v>
      </c>
      <c r="CG373" s="58">
        <v>305.97518732586792</v>
      </c>
      <c r="CH373" s="58">
        <v>313.56532409012135</v>
      </c>
      <c r="CI373" s="58">
        <v>313.56532409012135</v>
      </c>
      <c r="CJ373" s="57">
        <v>313.56532409012135</v>
      </c>
      <c r="CK373" s="57">
        <v>313.56532409012135</v>
      </c>
      <c r="CL373" s="58">
        <f>(CL290/$T$290)*100</f>
        <v>313.34488734835355</v>
      </c>
      <c r="CM373" s="58">
        <v>335.82846210051997</v>
      </c>
      <c r="CN373" s="58">
        <v>324.89971399653388</v>
      </c>
      <c r="CO373" s="58">
        <v>324.89971399653388</v>
      </c>
      <c r="CP373" s="58">
        <v>324.89971399653388</v>
      </c>
      <c r="CQ373" s="58">
        <v>324.89971399653388</v>
      </c>
      <c r="CR373" s="58">
        <v>324.89971399653388</v>
      </c>
      <c r="CS373" s="58">
        <v>336.89885116117858</v>
      </c>
      <c r="CT373" s="58">
        <v>336.89885116117858</v>
      </c>
      <c r="CU373" s="58">
        <v>336.89885116117858</v>
      </c>
      <c r="CV373" s="58">
        <v>333.7954939341422</v>
      </c>
      <c r="CW373" s="58">
        <v>333.7954939341422</v>
      </c>
      <c r="CX373" s="58">
        <v>333.7954939341422</v>
      </c>
      <c r="CY373" s="58">
        <v>333.7954939341422</v>
      </c>
      <c r="CZ373" s="58">
        <v>333.7954939341422</v>
      </c>
      <c r="DA373" s="58">
        <f t="shared" ref="DA373" si="325">(DA290/$T$290)*100</f>
        <v>259.1750433275563</v>
      </c>
      <c r="DB373" s="57">
        <v>390.36714334016654</v>
      </c>
      <c r="DC373" s="57">
        <v>373.60098808088117</v>
      </c>
      <c r="DD373" s="57">
        <v>366.12896831926361</v>
      </c>
      <c r="DE373" s="57">
        <v>376.3088543762961</v>
      </c>
      <c r="DF373" s="57">
        <v>360.26491413906962</v>
      </c>
      <c r="DG373" s="57">
        <v>353.05961585628819</v>
      </c>
      <c r="DH373" s="57">
        <v>356.22833246804362</v>
      </c>
      <c r="DI373" s="57">
        <v>306.78020699797526</v>
      </c>
      <c r="DJ373" s="57">
        <v>300.64460285801579</v>
      </c>
      <c r="DK373" s="57">
        <v>336.38180591883253</v>
      </c>
      <c r="DL373" s="57">
        <v>306.78020699797526</v>
      </c>
      <c r="DM373" s="57">
        <v>300.64460285801579</v>
      </c>
      <c r="DN373" s="59">
        <f t="shared" ref="DN373" si="326">(DN290/$T$290)*100</f>
        <v>320.17594454072793</v>
      </c>
      <c r="DO373" s="57">
        <v>300.64460285801579</v>
      </c>
      <c r="DP373" s="57">
        <v>345.9276488071971</v>
      </c>
      <c r="DQ373" s="57">
        <v>331.55664384501154</v>
      </c>
      <c r="DR373" s="57">
        <v>326.58329418733632</v>
      </c>
      <c r="DS373" s="57">
        <v>334.88411418122473</v>
      </c>
      <c r="DT373" s="57">
        <v>328.31775900120073</v>
      </c>
      <c r="DU373" s="57">
        <v>328.31775900120073</v>
      </c>
      <c r="DV373" s="60">
        <f>(DV290/$T$290)*100</f>
        <v>326.63955596716312</v>
      </c>
      <c r="DW373" s="61">
        <f>(DW290/$T$290)*100</f>
        <v>320.23485879133636</v>
      </c>
      <c r="DX373" s="62">
        <f>(DX290/$T$290)*100</f>
        <v>315.43133590946633</v>
      </c>
      <c r="DZ373" s="57">
        <f>(DZ290/$T$290)*100</f>
        <v>353.43612851183366</v>
      </c>
      <c r="EC373" s="57">
        <f>(EC290/$T$290)*100</f>
        <v>393.09986659086309</v>
      </c>
      <c r="EF373" s="57">
        <f>(EF290/$T$290)*100</f>
        <v>401.98722441287703</v>
      </c>
      <c r="EI373" s="57">
        <f>(EI290/$T$290)*100</f>
        <v>401.98722441287703</v>
      </c>
      <c r="EL373" s="57">
        <f>(EL290/$T$290)*100</f>
        <v>401.98722441287703</v>
      </c>
      <c r="EO373" s="57">
        <f>(EO290/$T$290)*100</f>
        <v>401.98722441287703</v>
      </c>
    </row>
    <row r="374" spans="1:145" ht="15.5" x14ac:dyDescent="0.35">
      <c r="A374" s="56" t="s">
        <v>217</v>
      </c>
      <c r="B374" s="57">
        <f t="shared" ref="B374:AA374" si="327">(B291/$N$291)*100</f>
        <v>239.38547486033519</v>
      </c>
      <c r="C374" s="57">
        <f t="shared" si="327"/>
        <v>251.95530726256985</v>
      </c>
      <c r="D374" s="57">
        <f t="shared" si="327"/>
        <v>251.39664804469274</v>
      </c>
      <c r="E374" s="57">
        <f t="shared" si="327"/>
        <v>197.48603351955308</v>
      </c>
      <c r="F374" s="57">
        <f t="shared" si="327"/>
        <v>185.50279329608938</v>
      </c>
      <c r="G374" s="57">
        <f t="shared" si="327"/>
        <v>164.52513966480447</v>
      </c>
      <c r="H374" s="57">
        <f t="shared" si="327"/>
        <v>153.91061452513966</v>
      </c>
      <c r="I374" s="57">
        <f t="shared" si="327"/>
        <v>179.88826815642457</v>
      </c>
      <c r="J374" s="57">
        <f t="shared" si="327"/>
        <v>182.12290502793294</v>
      </c>
      <c r="K374" s="57">
        <f t="shared" si="327"/>
        <v>167.5977653631285</v>
      </c>
      <c r="L374" s="57">
        <f t="shared" si="327"/>
        <v>143.29608938547486</v>
      </c>
      <c r="M374" s="57">
        <f t="shared" si="327"/>
        <v>205.78212290502793</v>
      </c>
      <c r="N374" s="57">
        <f t="shared" si="327"/>
        <v>100</v>
      </c>
      <c r="O374" s="57" t="e">
        <f t="shared" si="327"/>
        <v>#VALUE!</v>
      </c>
      <c r="P374" s="57" t="e">
        <f t="shared" si="327"/>
        <v>#VALUE!</v>
      </c>
      <c r="Q374" s="57" t="e">
        <f t="shared" si="327"/>
        <v>#VALUE!</v>
      </c>
      <c r="R374" s="57" t="e">
        <f t="shared" si="327"/>
        <v>#VALUE!</v>
      </c>
      <c r="S374" s="57" t="e">
        <f t="shared" si="327"/>
        <v>#VALUE!</v>
      </c>
      <c r="T374" s="57" t="e">
        <f t="shared" si="327"/>
        <v>#VALUE!</v>
      </c>
      <c r="U374" s="57" t="e">
        <f t="shared" si="327"/>
        <v>#VALUE!</v>
      </c>
      <c r="V374" s="57" t="e">
        <f t="shared" si="327"/>
        <v>#VALUE!</v>
      </c>
      <c r="W374" s="57" t="e">
        <f t="shared" si="327"/>
        <v>#VALUE!</v>
      </c>
      <c r="X374" s="58" t="e">
        <f t="shared" si="327"/>
        <v>#VALUE!</v>
      </c>
      <c r="Y374" s="58" t="e">
        <f t="shared" si="327"/>
        <v>#VALUE!</v>
      </c>
      <c r="Z374" s="57" t="e">
        <f t="shared" si="327"/>
        <v>#VALUE!</v>
      </c>
      <c r="AA374" s="57" t="e">
        <f t="shared" si="327"/>
        <v>#VALUE!</v>
      </c>
      <c r="AB374" s="57">
        <v>0</v>
      </c>
      <c r="AC374" s="57">
        <v>0</v>
      </c>
      <c r="AD374" s="57">
        <v>0</v>
      </c>
      <c r="AE374" s="57" t="e">
        <f>(AE291/$N$291)*100</f>
        <v>#VALUE!</v>
      </c>
      <c r="AF374" s="57">
        <v>0</v>
      </c>
      <c r="AG374" s="57">
        <v>0</v>
      </c>
      <c r="AH374" s="57">
        <v>0</v>
      </c>
      <c r="AI374" s="57">
        <v>0</v>
      </c>
      <c r="AJ374" s="58" t="e">
        <f>(AJ291/$N$291)*100</f>
        <v>#VALUE!</v>
      </c>
      <c r="AK374" s="58">
        <v>0</v>
      </c>
      <c r="AL374" s="58">
        <v>0</v>
      </c>
      <c r="AM374" s="58">
        <v>0</v>
      </c>
      <c r="AN374" s="58">
        <v>0</v>
      </c>
      <c r="AO374" s="58" t="e">
        <f>(AO291/$N$291)*100</f>
        <v>#VALUE!</v>
      </c>
      <c r="AP374" s="58">
        <v>0</v>
      </c>
      <c r="AQ374" s="58">
        <v>0</v>
      </c>
      <c r="AR374" s="58">
        <v>0</v>
      </c>
      <c r="AS374" s="58" t="e">
        <f>(AS291/$N$291)*100</f>
        <v>#VALUE!</v>
      </c>
      <c r="AT374" s="58">
        <v>0</v>
      </c>
      <c r="AU374" s="58">
        <v>0</v>
      </c>
      <c r="AV374" s="58">
        <v>0</v>
      </c>
      <c r="AW374" s="58">
        <v>0</v>
      </c>
      <c r="AX374" s="58">
        <f>(AX291/$N$291)*100</f>
        <v>0</v>
      </c>
      <c r="AY374" s="58"/>
      <c r="AZ374" s="58">
        <v>0</v>
      </c>
      <c r="BA374" s="58">
        <v>0</v>
      </c>
      <c r="BB374" s="58">
        <v>0</v>
      </c>
      <c r="BC374" s="58">
        <v>0</v>
      </c>
      <c r="BD374" s="58">
        <v>0</v>
      </c>
      <c r="BE374" s="58">
        <v>0</v>
      </c>
      <c r="BF374" s="58" t="e">
        <f>(BF291/$N$291)*100</f>
        <v>#VALUE!</v>
      </c>
      <c r="BG374" s="58">
        <v>0</v>
      </c>
      <c r="BH374" s="58">
        <v>0</v>
      </c>
      <c r="BI374" s="58">
        <v>0</v>
      </c>
      <c r="BJ374" s="58">
        <v>0</v>
      </c>
      <c r="BK374" s="58">
        <v>0</v>
      </c>
      <c r="BL374" s="58">
        <v>0</v>
      </c>
      <c r="BM374" s="58">
        <v>0</v>
      </c>
      <c r="BN374" s="58">
        <v>0</v>
      </c>
      <c r="BO374" s="58" t="e">
        <f>(BO291/$N$291)*100</f>
        <v>#VALUE!</v>
      </c>
      <c r="BP374" s="58">
        <v>0</v>
      </c>
      <c r="BQ374" s="58">
        <v>0</v>
      </c>
      <c r="BR374" s="58">
        <v>0</v>
      </c>
      <c r="BS374" s="58">
        <v>0</v>
      </c>
      <c r="BT374" s="58">
        <v>0</v>
      </c>
      <c r="BU374" s="58">
        <v>0</v>
      </c>
      <c r="BV374" s="58">
        <v>0</v>
      </c>
      <c r="BW374" s="58">
        <v>0</v>
      </c>
      <c r="BX374" s="58">
        <v>0</v>
      </c>
      <c r="BY374" s="58">
        <v>0</v>
      </c>
      <c r="BZ374" s="57">
        <v>0</v>
      </c>
      <c r="CA374" s="58" t="e">
        <f>(CA291/$N$291)*100</f>
        <v>#VALUE!</v>
      </c>
      <c r="CB374" s="58">
        <v>0</v>
      </c>
      <c r="CC374" s="58">
        <v>0</v>
      </c>
      <c r="CD374" s="58">
        <v>0</v>
      </c>
      <c r="CE374" s="58">
        <v>0</v>
      </c>
      <c r="CF374" s="58">
        <v>0</v>
      </c>
      <c r="CG374" s="58">
        <v>0</v>
      </c>
      <c r="CH374" s="58">
        <v>0</v>
      </c>
      <c r="CI374" s="58">
        <v>0</v>
      </c>
      <c r="CJ374" s="57">
        <v>0</v>
      </c>
      <c r="CK374" s="57">
        <v>0</v>
      </c>
      <c r="CL374" s="58" t="e">
        <f>(CL291/$N$291)*100</f>
        <v>#VALUE!</v>
      </c>
      <c r="CM374" s="58">
        <v>0</v>
      </c>
      <c r="CN374" s="58">
        <v>0</v>
      </c>
      <c r="CO374" s="58">
        <v>0</v>
      </c>
      <c r="CP374" s="58">
        <v>0</v>
      </c>
      <c r="CQ374" s="58">
        <v>0</v>
      </c>
      <c r="CR374" s="58">
        <v>0</v>
      </c>
      <c r="CS374" s="58">
        <v>0</v>
      </c>
      <c r="CT374" s="58">
        <v>0</v>
      </c>
      <c r="CU374" s="58">
        <v>0</v>
      </c>
      <c r="CV374" s="58">
        <v>0</v>
      </c>
      <c r="CW374" s="58">
        <v>0</v>
      </c>
      <c r="CX374" s="58">
        <v>0</v>
      </c>
      <c r="CY374" s="58">
        <v>0</v>
      </c>
      <c r="CZ374" s="58">
        <v>0</v>
      </c>
      <c r="DA374" s="58" t="e">
        <f t="shared" ref="DA374" si="328">(DA291/$N$291)*100</f>
        <v>#VALUE!</v>
      </c>
      <c r="DB374" s="57">
        <v>0</v>
      </c>
      <c r="DC374" s="57">
        <v>0</v>
      </c>
      <c r="DD374" s="57">
        <v>0</v>
      </c>
      <c r="DE374" s="57">
        <v>0</v>
      </c>
      <c r="DF374" s="57">
        <v>0</v>
      </c>
      <c r="DG374" s="57">
        <v>0</v>
      </c>
      <c r="DH374" s="57">
        <v>0</v>
      </c>
      <c r="DI374" s="57">
        <v>0</v>
      </c>
      <c r="DJ374" s="57">
        <v>0</v>
      </c>
      <c r="DK374" s="57">
        <v>0</v>
      </c>
      <c r="DL374" s="57">
        <v>0</v>
      </c>
      <c r="DM374" s="57">
        <v>0</v>
      </c>
      <c r="DN374" s="59" t="e">
        <f t="shared" ref="DN374" si="329">(DN291/$N$291)*100</f>
        <v>#VALUE!</v>
      </c>
      <c r="DO374" s="57">
        <v>0</v>
      </c>
      <c r="DP374" s="57">
        <v>0</v>
      </c>
      <c r="DQ374" s="57">
        <v>0</v>
      </c>
      <c r="DR374" s="57">
        <v>0</v>
      </c>
      <c r="DS374" s="57">
        <v>0</v>
      </c>
      <c r="DT374" s="57">
        <v>0</v>
      </c>
      <c r="DU374" s="57">
        <v>0</v>
      </c>
      <c r="DV374" s="60" t="e">
        <f>(DV291/$N$291)*100</f>
        <v>#VALUE!</v>
      </c>
      <c r="DW374" s="61" t="e">
        <f>(DW291/$N$291)*100</f>
        <v>#VALUE!</v>
      </c>
      <c r="DX374" s="62" t="e">
        <f>(DX291/$N$291)*100</f>
        <v>#VALUE!</v>
      </c>
      <c r="DZ374" s="57" t="e">
        <f>(DZ291/$N$291)*100</f>
        <v>#VALUE!</v>
      </c>
      <c r="EC374" s="57" t="e">
        <f>(EC291/$N$291)*100</f>
        <v>#VALUE!</v>
      </c>
      <c r="EF374" s="57" t="e">
        <f>(EF291/$N$291)*100</f>
        <v>#VALUE!</v>
      </c>
      <c r="EI374" s="57" t="e">
        <f>(EI291/$N$291)*100</f>
        <v>#VALUE!</v>
      </c>
      <c r="EL374" s="57" t="e">
        <f>(EL291/$N$291)*100</f>
        <v>#VALUE!</v>
      </c>
      <c r="EO374" s="57" t="e">
        <f>(EO291/$N$291)*100</f>
        <v>#VALUE!</v>
      </c>
    </row>
    <row r="375" spans="1:145" ht="15.5" x14ac:dyDescent="0.35">
      <c r="A375" s="56" t="s">
        <v>218</v>
      </c>
      <c r="B375" s="57">
        <f t="shared" ref="B375:AA375" si="330">(B292/$T$292)*100</f>
        <v>39.530749439028959</v>
      </c>
      <c r="C375" s="57">
        <f t="shared" si="330"/>
        <v>37.245735020587979</v>
      </c>
      <c r="D375" s="57">
        <f t="shared" si="330"/>
        <v>38.845245113496659</v>
      </c>
      <c r="E375" s="57">
        <f t="shared" si="330"/>
        <v>49.584812880169274</v>
      </c>
      <c r="F375" s="57">
        <f t="shared" si="330"/>
        <v>50.041815763857464</v>
      </c>
      <c r="G375" s="57">
        <f t="shared" si="330"/>
        <v>45.700288368819606</v>
      </c>
      <c r="H375" s="57">
        <f t="shared" si="330"/>
        <v>57.125360461024513</v>
      </c>
      <c r="I375" s="57">
        <f t="shared" si="330"/>
        <v>53.834939698469498</v>
      </c>
      <c r="J375" s="57">
        <f t="shared" si="330"/>
        <v>51.7519205546187</v>
      </c>
      <c r="K375" s="57">
        <f t="shared" si="330"/>
        <v>75.533893618868731</v>
      </c>
      <c r="L375" s="57">
        <f t="shared" si="330"/>
        <v>66.559727991883634</v>
      </c>
      <c r="M375" s="57">
        <f t="shared" si="330"/>
        <v>74.3772193202539</v>
      </c>
      <c r="N375" s="57">
        <f t="shared" si="330"/>
        <v>65.397112655780859</v>
      </c>
      <c r="O375" s="57">
        <f t="shared" si="330"/>
        <v>67.40792534400893</v>
      </c>
      <c r="P375" s="57">
        <f t="shared" si="330"/>
        <v>66.905222171951905</v>
      </c>
      <c r="Q375" s="57">
        <f t="shared" si="330"/>
        <v>78.284593975787985</v>
      </c>
      <c r="R375" s="57">
        <f t="shared" si="330"/>
        <v>128.18336783705107</v>
      </c>
      <c r="S375" s="57">
        <f t="shared" si="330"/>
        <v>137.73221459027408</v>
      </c>
      <c r="T375" s="57">
        <f t="shared" si="330"/>
        <v>100</v>
      </c>
      <c r="U375" s="57">
        <f t="shared" si="330"/>
        <v>114.40221737799166</v>
      </c>
      <c r="V375" s="57">
        <f t="shared" si="330"/>
        <v>125.21786892700293</v>
      </c>
      <c r="W375" s="57">
        <f t="shared" si="330"/>
        <v>110.14419267104476</v>
      </c>
      <c r="X375" s="58">
        <f t="shared" si="330"/>
        <v>109.28058606049804</v>
      </c>
      <c r="Y375" s="58">
        <f t="shared" si="330"/>
        <v>96.108574745106637</v>
      </c>
      <c r="Z375" s="57">
        <f t="shared" si="330"/>
        <v>102.58115228707092</v>
      </c>
      <c r="AA375" s="57">
        <f t="shared" si="330"/>
        <v>115.5263302211437</v>
      </c>
      <c r="AB375" s="57">
        <v>308.83964527917237</v>
      </c>
      <c r="AC375" s="57">
        <v>308.83964527917237</v>
      </c>
      <c r="AD375" s="57">
        <v>308.83964527917237</v>
      </c>
      <c r="AE375" s="57">
        <f>(AE292/$T$292)*100</f>
        <v>79.268292682926827</v>
      </c>
      <c r="AF375" s="57">
        <v>125.13879200228783</v>
      </c>
      <c r="AG375" s="57">
        <v>106.17593697016228</v>
      </c>
      <c r="AH375" s="57">
        <v>106.17593697016228</v>
      </c>
      <c r="AI375" s="57">
        <v>106.17593697016228</v>
      </c>
      <c r="AJ375" s="58">
        <f>(AJ292/$T$292)*100</f>
        <v>85.718202881860179</v>
      </c>
      <c r="AK375" s="58">
        <v>95.558343273150001</v>
      </c>
      <c r="AL375" s="58">
        <v>104.76452926417966</v>
      </c>
      <c r="AM375" s="58">
        <v>104.76452926417966</v>
      </c>
      <c r="AN375" s="58">
        <v>104.76452926417966</v>
      </c>
      <c r="AO375" s="58">
        <f>(AO292/$T$292)*100</f>
        <v>59.910678786383144</v>
      </c>
      <c r="AP375" s="58">
        <v>107.907504742105</v>
      </c>
      <c r="AQ375" s="58">
        <v>57.868439006250803</v>
      </c>
      <c r="AR375" s="58">
        <v>57.868439006250803</v>
      </c>
      <c r="AS375" s="58">
        <f>(AS292/$T$292)*100</f>
        <v>57.86843900624676</v>
      </c>
      <c r="AT375" s="58">
        <v>59.604492176434164</v>
      </c>
      <c r="AU375" s="58">
        <v>59.604492176434164</v>
      </c>
      <c r="AV375" s="58">
        <v>59.604492176434164</v>
      </c>
      <c r="AW375" s="58">
        <v>59.604492176434164</v>
      </c>
      <c r="AX375" s="58">
        <f>(AX292/$T$292)*100</f>
        <v>59.604492176434164</v>
      </c>
      <c r="AY375" s="58"/>
      <c r="AZ375" s="58">
        <v>61.392626941727194</v>
      </c>
      <c r="BA375" s="58">
        <v>61.392626941727194</v>
      </c>
      <c r="BB375" s="58">
        <v>61.392626941727194</v>
      </c>
      <c r="BC375" s="58">
        <v>61.392626941727194</v>
      </c>
      <c r="BD375" s="58">
        <v>61.392626941727194</v>
      </c>
      <c r="BE375" s="58">
        <v>61.392626941727194</v>
      </c>
      <c r="BF375" s="58">
        <f>(BF292/$T$292)*100</f>
        <v>61.392626941727194</v>
      </c>
      <c r="BG375" s="58">
        <v>63.234405749979004</v>
      </c>
      <c r="BH375" s="58">
        <v>63.234405749979004</v>
      </c>
      <c r="BI375" s="58">
        <v>63.234405749979004</v>
      </c>
      <c r="BJ375" s="58">
        <v>63.234405749979004</v>
      </c>
      <c r="BK375" s="58">
        <v>63.234405749979004</v>
      </c>
      <c r="BL375" s="58">
        <v>63.234405749979004</v>
      </c>
      <c r="BM375" s="58">
        <v>63.234405749979004</v>
      </c>
      <c r="BN375" s="58">
        <v>63.234405749979004</v>
      </c>
      <c r="BO375" s="58">
        <f>(BO292/$T$292)*100</f>
        <v>63.234405749979004</v>
      </c>
      <c r="BP375" s="58">
        <v>64.49909386497859</v>
      </c>
      <c r="BQ375" s="58">
        <v>64.49909386497859</v>
      </c>
      <c r="BR375" s="58">
        <v>63.080113799949054</v>
      </c>
      <c r="BS375" s="58">
        <v>62.265654653889321</v>
      </c>
      <c r="BT375" s="58">
        <v>63.080113799949054</v>
      </c>
      <c r="BU375" s="58">
        <v>62.265654653889321</v>
      </c>
      <c r="BV375" s="58">
        <v>62.265654653889321</v>
      </c>
      <c r="BW375" s="58">
        <v>63.080113799949054</v>
      </c>
      <c r="BX375" s="58">
        <v>62.265654653889321</v>
      </c>
      <c r="BY375" s="58">
        <v>62.265654653889321</v>
      </c>
      <c r="BZ375" s="57">
        <v>63.080113799949054</v>
      </c>
      <c r="CA375" s="58">
        <f>(CA292/$T$292)*100</f>
        <v>63.080113799949054</v>
      </c>
      <c r="CB375" s="58">
        <v>64.341716075948042</v>
      </c>
      <c r="CC375" s="58">
        <v>63.710914937948552</v>
      </c>
      <c r="CD375" s="58">
        <v>60.525369191051126</v>
      </c>
      <c r="CE375" s="58">
        <v>64.341716075948042</v>
      </c>
      <c r="CF375" s="58">
        <v>63.710914937948552</v>
      </c>
      <c r="CG375" s="58">
        <v>60.525369191051126</v>
      </c>
      <c r="CH375" s="58">
        <v>64.341716075948042</v>
      </c>
      <c r="CI375" s="58">
        <v>63.710914937948552</v>
      </c>
      <c r="CJ375" s="57">
        <v>64.341716075948042</v>
      </c>
      <c r="CK375" s="57">
        <v>63.710914937948552</v>
      </c>
      <c r="CL375" s="58">
        <f>(CL292/$T$292)*100</f>
        <v>63.710914937948552</v>
      </c>
      <c r="CM375" s="58">
        <v>64.348024087328042</v>
      </c>
      <c r="CN375" s="58">
        <v>64.348024087328042</v>
      </c>
      <c r="CO375" s="58">
        <v>64.348024087328042</v>
      </c>
      <c r="CP375" s="58">
        <v>64.348024087328042</v>
      </c>
      <c r="CQ375" s="58">
        <v>64.348024087328042</v>
      </c>
      <c r="CR375" s="58">
        <v>64.348024087328042</v>
      </c>
      <c r="CS375" s="58">
        <v>64.348024087328042</v>
      </c>
      <c r="CT375" s="58">
        <v>64.348024087328042</v>
      </c>
      <c r="CU375" s="58">
        <v>64.348024087328042</v>
      </c>
      <c r="CV375" s="58">
        <v>64.348024087328042</v>
      </c>
      <c r="CW375" s="58">
        <v>64.348024087328042</v>
      </c>
      <c r="CX375" s="58">
        <v>64.348024087328042</v>
      </c>
      <c r="CY375" s="58">
        <v>64.348024087328042</v>
      </c>
      <c r="CZ375" s="58">
        <v>64.348024087328042</v>
      </c>
      <c r="DA375" s="58">
        <f t="shared" ref="DA375" si="331">(DA292/$T$292)*100</f>
        <v>64.348024087328042</v>
      </c>
      <c r="DB375" s="57">
        <v>64.991504328201316</v>
      </c>
      <c r="DC375" s="57">
        <v>65.634984569074589</v>
      </c>
      <c r="DD375" s="57">
        <v>64.991504328201316</v>
      </c>
      <c r="DE375" s="57">
        <v>64.991504328201316</v>
      </c>
      <c r="DF375" s="57">
        <v>65.634984569074589</v>
      </c>
      <c r="DG375" s="57">
        <v>64.991504328201316</v>
      </c>
      <c r="DH375" s="57">
        <v>64.991504328201316</v>
      </c>
      <c r="DI375" s="57">
        <v>65.634984569074589</v>
      </c>
      <c r="DJ375" s="57">
        <v>64.991504328201316</v>
      </c>
      <c r="DK375" s="57">
        <v>64.991504328201316</v>
      </c>
      <c r="DL375" s="57">
        <v>65.634984569074589</v>
      </c>
      <c r="DM375" s="57">
        <v>64.991504328201316</v>
      </c>
      <c r="DN375" s="59">
        <f t="shared" ref="DN375" si="332">(DN292/$T$292)*100</f>
        <v>65.634984569074589</v>
      </c>
      <c r="DO375" s="57">
        <v>64.991504328201316</v>
      </c>
      <c r="DP375" s="57">
        <v>68.260383951837582</v>
      </c>
      <c r="DQ375" s="57">
        <v>68.260383951837582</v>
      </c>
      <c r="DR375" s="57">
        <v>68.260383951837582</v>
      </c>
      <c r="DS375" s="57">
        <v>68.260383951837582</v>
      </c>
      <c r="DT375" s="57">
        <v>68.260383951837582</v>
      </c>
      <c r="DU375" s="57">
        <v>68.260383951837582</v>
      </c>
      <c r="DV375" s="60">
        <f>(DV292/$T$292)*100</f>
        <v>68.260383951837582</v>
      </c>
      <c r="DW375" s="61">
        <f>(DW292/$T$292)*100</f>
        <v>68.260383951837582</v>
      </c>
      <c r="DX375" s="62">
        <f>(DX292/$T$292)*100</f>
        <v>68.260383951837582</v>
      </c>
      <c r="DZ375" s="57">
        <f>(DZ292/$T$292)*100</f>
        <v>71.673403149429461</v>
      </c>
      <c r="EC375" s="57">
        <f>(EC292/$T$292)*100</f>
        <v>75.257073306900935</v>
      </c>
      <c r="EF375" s="57">
        <f>(EF292/$T$292)*100</f>
        <v>79.019926972245997</v>
      </c>
      <c r="EI375" s="57">
        <f>(EI292/$T$292)*100</f>
        <v>82.970923320858304</v>
      </c>
      <c r="EL375" s="57">
        <f>(EL292/$T$292)*100</f>
        <v>87.119469486901224</v>
      </c>
      <c r="EO375" s="57">
        <f>(EO292/$T$292)*100</f>
        <v>91.475442961246287</v>
      </c>
    </row>
    <row r="376" spans="1:145" ht="15.5" x14ac:dyDescent="0.35">
      <c r="A376" s="56" t="s">
        <v>219</v>
      </c>
      <c r="B376" s="57" t="e">
        <f t="shared" ref="B376:AE376" si="333">(B293/$T$293)*100</f>
        <v>#VALUE!</v>
      </c>
      <c r="C376" s="57" t="e">
        <f t="shared" si="333"/>
        <v>#VALUE!</v>
      </c>
      <c r="D376" s="57" t="e">
        <f t="shared" si="333"/>
        <v>#VALUE!</v>
      </c>
      <c r="E376" s="57" t="e">
        <f t="shared" si="333"/>
        <v>#VALUE!</v>
      </c>
      <c r="F376" s="57" t="e">
        <f t="shared" si="333"/>
        <v>#VALUE!</v>
      </c>
      <c r="G376" s="57" t="e">
        <f t="shared" si="333"/>
        <v>#VALUE!</v>
      </c>
      <c r="H376" s="57" t="e">
        <f t="shared" si="333"/>
        <v>#VALUE!</v>
      </c>
      <c r="I376" s="57">
        <f t="shared" si="333"/>
        <v>42.409459197370353</v>
      </c>
      <c r="J376" s="57">
        <f t="shared" si="333"/>
        <v>63.364721389012168</v>
      </c>
      <c r="K376" s="57">
        <f t="shared" si="333"/>
        <v>50.891351036844426</v>
      </c>
      <c r="L376" s="57">
        <f t="shared" si="333"/>
        <v>54.882829549538101</v>
      </c>
      <c r="M376" s="57">
        <f t="shared" si="333"/>
        <v>54.882829549538101</v>
      </c>
      <c r="N376" s="57">
        <f t="shared" si="333"/>
        <v>59.872177690405202</v>
      </c>
      <c r="O376" s="57">
        <f t="shared" si="333"/>
        <v>60.371112504491911</v>
      </c>
      <c r="P376" s="57">
        <f t="shared" si="333"/>
        <v>64.861525831272303</v>
      </c>
      <c r="Q376" s="57">
        <f t="shared" si="333"/>
        <v>69.850873972139411</v>
      </c>
      <c r="R376" s="57">
        <f t="shared" si="333"/>
        <v>72.345548042572943</v>
      </c>
      <c r="S376" s="57">
        <f t="shared" si="333"/>
        <v>78.193064063669198</v>
      </c>
      <c r="T376" s="57">
        <f t="shared" si="333"/>
        <v>100</v>
      </c>
      <c r="U376" s="57">
        <f t="shared" si="333"/>
        <v>124.93271849303484</v>
      </c>
      <c r="V376" s="57">
        <f t="shared" si="333"/>
        <v>65.110993238315658</v>
      </c>
      <c r="W376" s="57">
        <f t="shared" si="333"/>
        <v>74.466021002441479</v>
      </c>
      <c r="X376" s="57">
        <f t="shared" si="333"/>
        <v>76.037154258630181</v>
      </c>
      <c r="Y376" s="57">
        <f t="shared" si="333"/>
        <v>72.729727849419717</v>
      </c>
      <c r="Z376" s="57">
        <f t="shared" si="333"/>
        <v>95.017145994673058</v>
      </c>
      <c r="AA376" s="57">
        <f t="shared" si="333"/>
        <v>126.90905931109555</v>
      </c>
      <c r="AB376" s="57">
        <f t="shared" si="333"/>
        <v>114.70511375853467</v>
      </c>
      <c r="AC376" s="57">
        <f t="shared" si="333"/>
        <v>78.2080321080918</v>
      </c>
      <c r="AD376" s="57">
        <f t="shared" si="333"/>
        <v>78.2080321080918</v>
      </c>
      <c r="AE376" s="57">
        <f t="shared" si="333"/>
        <v>156.26139442381671</v>
      </c>
      <c r="AF376" s="57">
        <v>199.57392563508401</v>
      </c>
      <c r="AG376" s="57">
        <v>199.57392563508401</v>
      </c>
      <c r="AH376" s="57">
        <v>199.57392563508401</v>
      </c>
      <c r="AI376" s="57">
        <v>199.57392563508401</v>
      </c>
      <c r="AJ376" s="58">
        <f>(AJ293/$Z$293)*100</f>
        <v>238.92039487502626</v>
      </c>
      <c r="AK376" s="58">
        <v>249.50740704335499</v>
      </c>
      <c r="AL376" s="58">
        <v>249.50740704335499</v>
      </c>
      <c r="AM376" s="58">
        <v>249.50740704335499</v>
      </c>
      <c r="AN376" s="58">
        <v>249.50740704335499</v>
      </c>
      <c r="AO376" s="58">
        <f>(AO293/$T$293)*100</f>
        <v>234.49936262075371</v>
      </c>
      <c r="AP376" s="58">
        <v>249.50740704335499</v>
      </c>
      <c r="AQ376" s="58">
        <v>249.50740704335499</v>
      </c>
      <c r="AR376" s="58">
        <v>249.50740704335499</v>
      </c>
      <c r="AS376" s="58">
        <f>(AS293/$T$293)*100</f>
        <v>239.18934987316877</v>
      </c>
      <c r="AT376" s="58">
        <v>265.39085855676063</v>
      </c>
      <c r="AU376" s="58">
        <v>265.39085855676063</v>
      </c>
      <c r="AV376" s="58">
        <v>265.39085855676063</v>
      </c>
      <c r="AW376" s="58">
        <v>265.39085855676063</v>
      </c>
      <c r="AX376" s="58">
        <f>(AX293/$T$293)*100</f>
        <v>243.96914539211946</v>
      </c>
      <c r="AY376" s="58"/>
      <c r="AZ376" s="58">
        <v>282.33070059229857</v>
      </c>
      <c r="BA376" s="58">
        <v>282.33070059229857</v>
      </c>
      <c r="BB376" s="58">
        <v>282.33070059229857</v>
      </c>
      <c r="BC376" s="58">
        <v>282.33070059229857</v>
      </c>
      <c r="BD376" s="58">
        <v>282.33070059229857</v>
      </c>
      <c r="BE376" s="58">
        <v>282.33070059229857</v>
      </c>
      <c r="BF376" s="58">
        <f>(BF293/$T$293)*100</f>
        <v>248.84872787388747</v>
      </c>
      <c r="BG376" s="58">
        <v>253.82809731847286</v>
      </c>
      <c r="BH376" s="58">
        <v>253.82809731847286</v>
      </c>
      <c r="BI376" s="58">
        <v>253.82809731847286</v>
      </c>
      <c r="BJ376" s="58">
        <v>253.82809731847286</v>
      </c>
      <c r="BK376" s="58">
        <v>253.82809731847286</v>
      </c>
      <c r="BL376" s="58">
        <v>253.82809731847286</v>
      </c>
      <c r="BM376" s="58">
        <v>253.82809731847286</v>
      </c>
      <c r="BN376" s="58">
        <v>253.82809731847286</v>
      </c>
      <c r="BO376" s="58">
        <f>(BO293/$T$293)*100</f>
        <v>253.82809731847286</v>
      </c>
      <c r="BP376" s="58">
        <v>259.41117788810317</v>
      </c>
      <c r="BQ376" s="58">
        <v>259.41117788810317</v>
      </c>
      <c r="BR376" s="58">
        <v>253.70413197456486</v>
      </c>
      <c r="BS376" s="58">
        <v>248.24387917746645</v>
      </c>
      <c r="BT376" s="58">
        <v>253.70413197456486</v>
      </c>
      <c r="BU376" s="58">
        <v>248.24387917746645</v>
      </c>
      <c r="BV376" s="58">
        <v>248.24387917746645</v>
      </c>
      <c r="BW376" s="58">
        <v>253.70413197456486</v>
      </c>
      <c r="BX376" s="58">
        <v>248.24387917746645</v>
      </c>
      <c r="BY376" s="58">
        <v>248.24387917746645</v>
      </c>
      <c r="BZ376" s="57">
        <v>253.70413197456486</v>
      </c>
      <c r="CA376" s="58">
        <f>(CA293/$T$293)*100</f>
        <v>253.70413197456486</v>
      </c>
      <c r="CB376" s="58">
        <v>277.29574576644831</v>
      </c>
      <c r="CC376" s="58">
        <v>264.09118644423648</v>
      </c>
      <c r="CD376" s="58">
        <v>250.88662712202461</v>
      </c>
      <c r="CE376" s="58">
        <v>277.29574576644831</v>
      </c>
      <c r="CF376" s="58">
        <v>264.09118644423648</v>
      </c>
      <c r="CG376" s="58">
        <v>250.88662712202461</v>
      </c>
      <c r="CH376" s="58">
        <v>264.09118644423648</v>
      </c>
      <c r="CI376" s="58">
        <v>264.09118644423648</v>
      </c>
      <c r="CJ376" s="57">
        <v>264.09118644423648</v>
      </c>
      <c r="CK376" s="57">
        <v>264.09118644423648</v>
      </c>
      <c r="CL376" s="58">
        <f>(CL293/$T$293)*100</f>
        <v>270.9515401379287</v>
      </c>
      <c r="CM376" s="58">
        <v>269.69921375457113</v>
      </c>
      <c r="CN376" s="58">
        <v>269.69921375457113</v>
      </c>
      <c r="CO376" s="58">
        <v>269.69921375457113</v>
      </c>
      <c r="CP376" s="58">
        <v>269.69921375457113</v>
      </c>
      <c r="CQ376" s="58">
        <v>269.69921375457113</v>
      </c>
      <c r="CR376" s="58">
        <v>256.21425306684256</v>
      </c>
      <c r="CS376" s="58">
        <v>269.69921375457113</v>
      </c>
      <c r="CT376" s="58">
        <v>269.69921375457113</v>
      </c>
      <c r="CU376" s="58">
        <v>256.21425306684256</v>
      </c>
      <c r="CV376" s="58">
        <v>269.69921375457113</v>
      </c>
      <c r="CW376" s="58">
        <v>269.69921375457113</v>
      </c>
      <c r="CX376" s="58">
        <v>269.69921375457113</v>
      </c>
      <c r="CY376" s="58">
        <v>269.69921375457113</v>
      </c>
      <c r="CZ376" s="58">
        <v>264.30522947947969</v>
      </c>
      <c r="DA376" s="58">
        <f t="shared" ref="DA376" si="334">(DA293/$T$293)*100</f>
        <v>243.02116924535474</v>
      </c>
      <c r="DB376" s="57">
        <v>269.69921375457113</v>
      </c>
      <c r="DC376" s="57">
        <v>269.69921375457113</v>
      </c>
      <c r="DD376" s="57">
        <v>264.30522947947969</v>
      </c>
      <c r="DE376" s="57">
        <v>269.69921375457113</v>
      </c>
      <c r="DF376" s="57">
        <v>269.69921375457113</v>
      </c>
      <c r="DG376" s="57">
        <v>269.69921375457113</v>
      </c>
      <c r="DH376" s="57">
        <v>269.69921375457113</v>
      </c>
      <c r="DI376" s="57">
        <v>269.69921375457113</v>
      </c>
      <c r="DJ376" s="57">
        <v>264.30522947947969</v>
      </c>
      <c r="DK376" s="57">
        <v>269.69921375457113</v>
      </c>
      <c r="DL376" s="57">
        <v>269.69921375457113</v>
      </c>
      <c r="DM376" s="57">
        <v>264.30522947947969</v>
      </c>
      <c r="DN376" s="59">
        <f t="shared" ref="DN376" si="335">(DN293/$T$293)*100</f>
        <v>270.9515401379287</v>
      </c>
      <c r="DO376" s="57">
        <v>264.30522947947969</v>
      </c>
      <c r="DP376" s="57">
        <v>269.69921375457113</v>
      </c>
      <c r="DQ376" s="57">
        <v>269.69921375457113</v>
      </c>
      <c r="DR376" s="57">
        <v>269.69921375457113</v>
      </c>
      <c r="DS376" s="57">
        <v>298.72407300206646</v>
      </c>
      <c r="DT376" s="57">
        <v>284.49911714482516</v>
      </c>
      <c r="DU376" s="57">
        <v>284.49911714482516</v>
      </c>
      <c r="DV376" s="60">
        <f>(DV293/$T$293)*100</f>
        <v>298.72407300206646</v>
      </c>
      <c r="DW376" s="61">
        <f>(DW293/$T$293)*100</f>
        <v>284.49911714482516</v>
      </c>
      <c r="DX376" s="62">
        <f>(DX293/$T$293)*100</f>
        <v>278.80913480192868</v>
      </c>
      <c r="DZ376" s="57">
        <f>(DZ293/$T$293)*100</f>
        <v>307.25904651641122</v>
      </c>
      <c r="EC376" s="57">
        <f>(EC293/$T$293)*100</f>
        <v>322.62199884223179</v>
      </c>
      <c r="EF376" s="57">
        <f>(EF293/$T$293)*100</f>
        <v>338.75309878434336</v>
      </c>
      <c r="EI376" s="57">
        <f>(EI293/$T$293)*100</f>
        <v>355.69075372356053</v>
      </c>
      <c r="EL376" s="57">
        <f>(EL293/$T$293)*100</f>
        <v>373.47529140973853</v>
      </c>
      <c r="EO376" s="57">
        <f>(EO293/$T$293)*100</f>
        <v>392.14905598022546</v>
      </c>
    </row>
    <row r="377" spans="1:145" ht="15.5" x14ac:dyDescent="0.35">
      <c r="A377" s="56" t="s">
        <v>226</v>
      </c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8"/>
      <c r="Y377" s="58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7"/>
      <c r="CA377" s="58"/>
      <c r="CB377" s="58"/>
      <c r="CC377" s="58"/>
      <c r="CD377" s="58"/>
      <c r="CE377" s="58"/>
      <c r="CF377" s="58"/>
      <c r="CG377" s="58"/>
      <c r="CH377" s="58"/>
      <c r="CI377" s="58"/>
      <c r="CJ377" s="57"/>
      <c r="CK377" s="57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9"/>
      <c r="DO377" s="57"/>
      <c r="DP377" s="57"/>
      <c r="DQ377" s="57"/>
      <c r="DR377" s="57"/>
      <c r="DS377" s="57"/>
      <c r="DT377" s="57"/>
      <c r="DU377" s="57"/>
      <c r="DV377" s="60"/>
      <c r="DW377" s="61"/>
      <c r="DX377" s="62"/>
      <c r="DZ377" s="57"/>
      <c r="EC377" s="57"/>
      <c r="EF377" s="57"/>
      <c r="EI377" s="57"/>
      <c r="EL377" s="57"/>
      <c r="EO377" s="57"/>
    </row>
    <row r="378" spans="1:145" ht="15.5" x14ac:dyDescent="0.35">
      <c r="A378" s="56" t="s">
        <v>198</v>
      </c>
      <c r="B378" s="57" t="e">
        <f t="shared" ref="B378:AA378" si="336">(B296/$T$296)*100</f>
        <v>#VALUE!</v>
      </c>
      <c r="C378" s="57" t="e">
        <f t="shared" si="336"/>
        <v>#VALUE!</v>
      </c>
      <c r="D378" s="57" t="e">
        <f t="shared" si="336"/>
        <v>#VALUE!</v>
      </c>
      <c r="E378" s="57" t="e">
        <f t="shared" si="336"/>
        <v>#VALUE!</v>
      </c>
      <c r="F378" s="57" t="e">
        <f t="shared" si="336"/>
        <v>#VALUE!</v>
      </c>
      <c r="G378" s="57">
        <f t="shared" si="336"/>
        <v>17.633157677620179</v>
      </c>
      <c r="H378" s="57">
        <f t="shared" si="336"/>
        <v>17.535372897070054</v>
      </c>
      <c r="I378" s="57">
        <f t="shared" si="336"/>
        <v>30.725132147369784</v>
      </c>
      <c r="J378" s="57">
        <f t="shared" si="336"/>
        <v>32.94241726734942</v>
      </c>
      <c r="K378" s="57">
        <f t="shared" si="336"/>
        <v>40.044454251761749</v>
      </c>
      <c r="L378" s="57">
        <f t="shared" si="336"/>
        <v>39.387231084521609</v>
      </c>
      <c r="M378" s="57" t="e">
        <f t="shared" si="336"/>
        <v>#VALUE!</v>
      </c>
      <c r="N378" s="57" t="e">
        <f t="shared" si="336"/>
        <v>#VALUE!</v>
      </c>
      <c r="O378" s="57" t="e">
        <f t="shared" si="336"/>
        <v>#VALUE!</v>
      </c>
      <c r="P378" s="57" t="e">
        <f t="shared" si="336"/>
        <v>#VALUE!</v>
      </c>
      <c r="Q378" s="57" t="e">
        <f t="shared" si="336"/>
        <v>#VALUE!</v>
      </c>
      <c r="R378" s="57">
        <f t="shared" si="336"/>
        <v>63.374154754860982</v>
      </c>
      <c r="S378" s="57">
        <f t="shared" si="336"/>
        <v>71.798525276507362</v>
      </c>
      <c r="T378" s="57">
        <f t="shared" si="336"/>
        <v>100</v>
      </c>
      <c r="U378" s="57">
        <f t="shared" si="336"/>
        <v>117.82326083869903</v>
      </c>
      <c r="V378" s="57">
        <f t="shared" si="336"/>
        <v>123.02933416300752</v>
      </c>
      <c r="W378" s="57">
        <f t="shared" si="336"/>
        <v>151.69318468176172</v>
      </c>
      <c r="X378" s="58">
        <f t="shared" si="336"/>
        <v>111.44907745728945</v>
      </c>
      <c r="Y378" s="58">
        <f t="shared" si="336"/>
        <v>147.16560177402823</v>
      </c>
      <c r="Z378" s="57">
        <f t="shared" si="336"/>
        <v>181.70497108122456</v>
      </c>
      <c r="AA378" s="57">
        <f t="shared" si="336"/>
        <v>200.82692340989547</v>
      </c>
      <c r="AB378" s="57">
        <v>1066.6776521215293</v>
      </c>
      <c r="AC378" s="57">
        <v>1067.1232058911132</v>
      </c>
      <c r="AD378" s="57">
        <v>1089.2562209281375</v>
      </c>
      <c r="AE378" s="57">
        <f>(AE296/$T$296)*100</f>
        <v>198.45357167300025</v>
      </c>
      <c r="AF378" s="57">
        <v>182.87508743833271</v>
      </c>
      <c r="AG378" s="57">
        <v>185.90572132614136</v>
      </c>
      <c r="AH378" s="57">
        <v>190.69896833844854</v>
      </c>
      <c r="AI378" s="57">
        <v>177.41594585008619</v>
      </c>
      <c r="AJ378" s="58">
        <f>(AJ296/$T$296)*100</f>
        <v>180.59975613077259</v>
      </c>
      <c r="AK378" s="58">
        <v>100.95624917934512</v>
      </c>
      <c r="AL378" s="58">
        <v>122.79991701393264</v>
      </c>
      <c r="AM378" s="58">
        <v>110.33954426426338</v>
      </c>
      <c r="AN378" s="58">
        <v>109.03836479792581</v>
      </c>
      <c r="AO378" s="58">
        <f>(AO296/$T$296)*100</f>
        <v>109.54587079188973</v>
      </c>
      <c r="AP378" s="58">
        <v>76.92020502288976</v>
      </c>
      <c r="AQ378" s="58">
        <v>67.88706139086564</v>
      </c>
      <c r="AR378" s="58">
        <v>85.876815166504699</v>
      </c>
      <c r="AS378" s="58">
        <f>(AS296/$T$296)*100</f>
        <v>89.879258689776435</v>
      </c>
      <c r="AT378" s="58">
        <v>123.3734182369989</v>
      </c>
      <c r="AU378" s="58">
        <v>114.57688643057311</v>
      </c>
      <c r="AV378" s="58">
        <v>102.4540197719584</v>
      </c>
      <c r="AW378" s="58">
        <v>102.5733707779136</v>
      </c>
      <c r="AX378" s="58">
        <f>(AX296/$T$296)*100</f>
        <v>114.63457835584634</v>
      </c>
      <c r="AY378" s="58"/>
      <c r="AZ378" s="58">
        <v>121.47810193608721</v>
      </c>
      <c r="BA378" s="58">
        <v>110.74447990895652</v>
      </c>
      <c r="BB378" s="58">
        <v>123.58353678980281</v>
      </c>
      <c r="BC378" s="58">
        <v>113.3086505517264</v>
      </c>
      <c r="BD378" s="58">
        <v>142.11525371631396</v>
      </c>
      <c r="BE378" s="58">
        <v>132.32589043641565</v>
      </c>
      <c r="BF378" s="58">
        <f>(BF296/$T$296)*100</f>
        <v>148.06447050871432</v>
      </c>
      <c r="BG378" s="58">
        <v>125.63829680531511</v>
      </c>
      <c r="BH378" s="58">
        <v>103.40424553205891</v>
      </c>
      <c r="BI378" s="58">
        <v>127.44458024139674</v>
      </c>
      <c r="BJ378" s="58">
        <v>105.18003939219187</v>
      </c>
      <c r="BK378" s="58">
        <v>140.37895626365591</v>
      </c>
      <c r="BL378" s="58">
        <v>117.71403127774103</v>
      </c>
      <c r="BM378" s="58">
        <v>135.57998011758255</v>
      </c>
      <c r="BN378" s="58">
        <v>112.91086826061741</v>
      </c>
      <c r="BO378" s="58">
        <f>(BO296/$T$296)*100</f>
        <v>140.62522476568031</v>
      </c>
      <c r="BP378" s="58">
        <v>129.7694100202809</v>
      </c>
      <c r="BQ378" s="58">
        <v>122.93840499213206</v>
      </c>
      <c r="BR378" s="58">
        <v>62.351808218388591</v>
      </c>
      <c r="BS378" s="58">
        <v>19.150854395507956</v>
      </c>
      <c r="BT378" s="58">
        <v>78.134497439981004</v>
      </c>
      <c r="BU378" s="58">
        <v>53.924619213598746</v>
      </c>
      <c r="BV378" s="58">
        <v>22.285413108553367</v>
      </c>
      <c r="BW378" s="58">
        <v>89.686591428356465</v>
      </c>
      <c r="BX378" s="58">
        <v>77.421590302148672</v>
      </c>
      <c r="BY378" s="58">
        <v>63.670918114153295</v>
      </c>
      <c r="BZ378" s="57">
        <v>86.506483396448886</v>
      </c>
      <c r="CA378" s="58">
        <f>(CA296/$T$296)*100</f>
        <v>89.652305554817076</v>
      </c>
      <c r="CB378" s="58">
        <v>118.97609755846896</v>
      </c>
      <c r="CC378" s="58">
        <v>118.97609755846896</v>
      </c>
      <c r="CD378" s="58">
        <v>98.0886963260469</v>
      </c>
      <c r="CE378" s="58">
        <v>121.80256884810336</v>
      </c>
      <c r="CF378" s="58">
        <v>121.80256884810336</v>
      </c>
      <c r="CG378" s="58">
        <v>100.89494363491085</v>
      </c>
      <c r="CH378" s="58">
        <v>147.73804892914376</v>
      </c>
      <c r="CI378" s="58">
        <v>136.52335858197762</v>
      </c>
      <c r="CJ378" s="57">
        <v>152.52132875366311</v>
      </c>
      <c r="CK378" s="57">
        <v>141.22396598784945</v>
      </c>
      <c r="CL378" s="58">
        <f>(CL296/$T$296)*100</f>
        <v>147.54161437854614</v>
      </c>
      <c r="CM378" s="58">
        <v>137.87166513708874</v>
      </c>
      <c r="CN378" s="58">
        <v>185.2472535099092</v>
      </c>
      <c r="CO378" s="58">
        <v>185.2472535099092</v>
      </c>
      <c r="CP378" s="58">
        <v>235.34372278693237</v>
      </c>
      <c r="CQ378" s="58">
        <v>185.20377777776892</v>
      </c>
      <c r="CR378" s="58">
        <v>154.5620924870355</v>
      </c>
      <c r="CS378" s="58">
        <v>268.61829438369369</v>
      </c>
      <c r="CT378" s="58">
        <v>243.12180933534205</v>
      </c>
      <c r="CU378" s="58">
        <v>178.94586290855213</v>
      </c>
      <c r="CV378" s="58">
        <v>258.55577459536744</v>
      </c>
      <c r="CW378" s="58">
        <v>240.64523712333116</v>
      </c>
      <c r="CX378" s="58">
        <v>245.60790622223735</v>
      </c>
      <c r="CY378" s="58">
        <v>243.99606172802382</v>
      </c>
      <c r="CZ378" s="58">
        <v>225.65295037099591</v>
      </c>
      <c r="DA378" s="58">
        <f t="shared" ref="DA378" si="337">(DA296/$T$296)*100</f>
        <v>233.35399942871749</v>
      </c>
      <c r="DB378" s="57">
        <v>212.17585075530749</v>
      </c>
      <c r="DC378" s="57">
        <v>192.79082466606388</v>
      </c>
      <c r="DD378" s="57">
        <v>172.54040206800019</v>
      </c>
      <c r="DE378" s="57">
        <v>197.9939868317779</v>
      </c>
      <c r="DF378" s="57">
        <v>175.66260981660145</v>
      </c>
      <c r="DG378" s="57">
        <v>152.98988280901213</v>
      </c>
      <c r="DH378" s="57">
        <v>204.10677125630366</v>
      </c>
      <c r="DI378" s="57">
        <v>182.19604660931722</v>
      </c>
      <c r="DJ378" s="57">
        <v>159.99964296862191</v>
      </c>
      <c r="DK378" s="57">
        <v>203.78260327195582</v>
      </c>
      <c r="DL378" s="57">
        <v>181.90250823085643</v>
      </c>
      <c r="DM378" s="57">
        <v>160.02151682007923</v>
      </c>
      <c r="DN378" s="59">
        <f t="shared" ref="DN378" si="338">(DN296/$T$296)*100</f>
        <v>184.5335101131362</v>
      </c>
      <c r="DO378" s="57">
        <v>160.02151682007923</v>
      </c>
      <c r="DP378" s="57">
        <v>192.10359328721961</v>
      </c>
      <c r="DQ378" s="57">
        <v>180.82615185023002</v>
      </c>
      <c r="DR378" s="57">
        <v>157.64227791615377</v>
      </c>
      <c r="DS378" s="57">
        <v>192.67389221106455</v>
      </c>
      <c r="DT378" s="57">
        <v>181.48727056991513</v>
      </c>
      <c r="DU378" s="57">
        <v>190.59330895304419</v>
      </c>
      <c r="DV378" s="60">
        <f>(DV296/$T$296)*100</f>
        <v>190.01102647106751</v>
      </c>
      <c r="DW378" s="61">
        <f>(DW296/$T$296)*100</f>
        <v>185.35200046367015</v>
      </c>
      <c r="DX378" s="62">
        <f>(DX296/$T$296)*100</f>
        <v>169.58097028781302</v>
      </c>
      <c r="DZ378" s="57">
        <f>(DZ296/$T$296)*100</f>
        <v>169.36143245730366</v>
      </c>
      <c r="EC378" s="57">
        <f>(EC296/$T$296)*100</f>
        <v>160.17498312339004</v>
      </c>
      <c r="EF378" s="57">
        <f>(EF296/$T$296)*100</f>
        <v>149.75060021505303</v>
      </c>
      <c r="EI378" s="57">
        <f>(EI296/$T$296)*100</f>
        <v>146.72861219407091</v>
      </c>
      <c r="EL378" s="57">
        <f>(EL296/$T$296)*100</f>
        <v>144.33926345251524</v>
      </c>
      <c r="EO378" s="57">
        <f>(EO296/$T$296)*100</f>
        <v>144.37372631536459</v>
      </c>
    </row>
    <row r="379" spans="1:145" ht="15.5" x14ac:dyDescent="0.35">
      <c r="A379" s="56" t="s">
        <v>199</v>
      </c>
      <c r="B379" s="57">
        <f t="shared" ref="B379:AE379" si="339">(B297/$T$297)*100</f>
        <v>17.9652208555352</v>
      </c>
      <c r="C379" s="57">
        <f t="shared" si="339"/>
        <v>14.00955160835198</v>
      </c>
      <c r="D379" s="57">
        <f t="shared" si="339"/>
        <v>18.616203060451948</v>
      </c>
      <c r="E379" s="57">
        <f t="shared" si="339"/>
        <v>19.814452010869545</v>
      </c>
      <c r="F379" s="57">
        <f t="shared" si="339"/>
        <v>17.393338204960163</v>
      </c>
      <c r="G379" s="57">
        <f t="shared" si="339"/>
        <v>16.00415447228281</v>
      </c>
      <c r="H379" s="57">
        <f t="shared" si="339"/>
        <v>15.214673613572399</v>
      </c>
      <c r="I379" s="57">
        <f t="shared" si="339"/>
        <v>28.055250947818681</v>
      </c>
      <c r="J379" s="57">
        <f t="shared" si="339"/>
        <v>29.416494317332941</v>
      </c>
      <c r="K379" s="57">
        <f t="shared" si="339"/>
        <v>35.662171982773181</v>
      </c>
      <c r="L379" s="57">
        <f t="shared" si="339"/>
        <v>85.374315712119966</v>
      </c>
      <c r="M379" s="57">
        <f t="shared" si="339"/>
        <v>80.731856729772204</v>
      </c>
      <c r="N379" s="57">
        <f t="shared" si="339"/>
        <v>75.354977336889462</v>
      </c>
      <c r="O379" s="57">
        <f t="shared" si="339"/>
        <v>97.898806922782015</v>
      </c>
      <c r="P379" s="57">
        <f t="shared" si="339"/>
        <v>131.82771118384608</v>
      </c>
      <c r="Q379" s="57">
        <f t="shared" si="339"/>
        <v>72.878440499235992</v>
      </c>
      <c r="R379" s="57">
        <f t="shared" si="339"/>
        <v>64.171056777074924</v>
      </c>
      <c r="S379" s="57">
        <f t="shared" si="339"/>
        <v>60.753949603162191</v>
      </c>
      <c r="T379" s="57">
        <f t="shared" si="339"/>
        <v>100</v>
      </c>
      <c r="U379" s="57">
        <f t="shared" si="339"/>
        <v>101.60662579755191</v>
      </c>
      <c r="V379" s="57" t="e">
        <f t="shared" si="339"/>
        <v>#VALUE!</v>
      </c>
      <c r="W379" s="57" t="e">
        <f t="shared" si="339"/>
        <v>#VALUE!</v>
      </c>
      <c r="X379" s="57" t="e">
        <f t="shared" si="339"/>
        <v>#VALUE!</v>
      </c>
      <c r="Y379" s="57" t="e">
        <f t="shared" si="339"/>
        <v>#VALUE!</v>
      </c>
      <c r="Z379" s="57" t="e">
        <f t="shared" si="339"/>
        <v>#VALUE!</v>
      </c>
      <c r="AA379" s="57" t="e">
        <f t="shared" si="339"/>
        <v>#VALUE!</v>
      </c>
      <c r="AB379" s="57" t="e">
        <f t="shared" si="339"/>
        <v>#REF!</v>
      </c>
      <c r="AC379" s="57" t="e">
        <f t="shared" si="339"/>
        <v>#REF!</v>
      </c>
      <c r="AD379" s="57" t="e">
        <f t="shared" si="339"/>
        <v>#REF!</v>
      </c>
      <c r="AE379" s="57">
        <f t="shared" si="339"/>
        <v>109.75335114523254</v>
      </c>
      <c r="AF379" s="57">
        <v>232.7432371487559</v>
      </c>
      <c r="AG379" s="57">
        <v>238.62994955422459</v>
      </c>
      <c r="AH379" s="57">
        <v>242.79773980281286</v>
      </c>
      <c r="AI379" s="57">
        <v>225.78267349807669</v>
      </c>
      <c r="AJ379" s="58">
        <f>(AJ297/$T$297)*100</f>
        <v>91.592897934979419</v>
      </c>
      <c r="AK379" s="58">
        <v>127.62752506349401</v>
      </c>
      <c r="AL379" s="58">
        <v>155.76047797521346</v>
      </c>
      <c r="AM379" s="58">
        <v>139.42781224487325</v>
      </c>
      <c r="AN379" s="58">
        <v>137.71805862816043</v>
      </c>
      <c r="AO379" s="58">
        <f>(AO297/$T$297)*100</f>
        <v>65.843362759879511</v>
      </c>
      <c r="AP379" s="58">
        <v>101.69502375340439</v>
      </c>
      <c r="AQ379" s="58">
        <v>92.607512845844198</v>
      </c>
      <c r="AR379" s="58">
        <v>115.89747613355293</v>
      </c>
      <c r="AS379" s="58">
        <f>(AS297/$T$297)*100</f>
        <v>51.534121239226813</v>
      </c>
      <c r="AT379" s="58">
        <v>69.151119329962683</v>
      </c>
      <c r="AU379" s="58">
        <v>63.024803798238459</v>
      </c>
      <c r="AV379" s="58">
        <v>57.859716596663404</v>
      </c>
      <c r="AW379" s="58">
        <v>58.734815656392982</v>
      </c>
      <c r="AX379" s="58">
        <f>(AX297/$T$297)*100</f>
        <v>63.443479099460333</v>
      </c>
      <c r="AY379" s="58"/>
      <c r="AZ379" s="58">
        <v>68.390834802282711</v>
      </c>
      <c r="BA379" s="58">
        <v>61.969026314013156</v>
      </c>
      <c r="BB379" s="58">
        <v>68.902771286075406</v>
      </c>
      <c r="BC379" s="58">
        <v>63.026306653339802</v>
      </c>
      <c r="BD379" s="58">
        <v>80.658201478085303</v>
      </c>
      <c r="BE379" s="58">
        <v>74.51823388610191</v>
      </c>
      <c r="BF379" s="58">
        <f>(BF297/$T$297)*100</f>
        <v>84.217657104511773</v>
      </c>
      <c r="BG379" s="58">
        <v>70.764679329953168</v>
      </c>
      <c r="BH379" s="58">
        <v>58.510694070140921</v>
      </c>
      <c r="BI379" s="58">
        <v>76.114171517852384</v>
      </c>
      <c r="BJ379" s="58">
        <v>63.447537688303576</v>
      </c>
      <c r="BK379" s="58">
        <v>74.844406802641799</v>
      </c>
      <c r="BL379" s="58">
        <v>71.732478185514026</v>
      </c>
      <c r="BM379" s="58">
        <v>76.710319638154402</v>
      </c>
      <c r="BN379" s="58">
        <v>73.637356909047995</v>
      </c>
      <c r="BO379" s="58">
        <f>(BO297/$T$297)*100</f>
        <v>81.447639887753525</v>
      </c>
      <c r="BP379" s="58">
        <v>66.787527591054015</v>
      </c>
      <c r="BQ379" s="58">
        <v>58.655847816857523</v>
      </c>
      <c r="BR379" s="58">
        <v>35.162200022950238</v>
      </c>
      <c r="BS379" s="58">
        <v>8.9156784619305771</v>
      </c>
      <c r="BT379" s="58">
        <v>48.660889802277282</v>
      </c>
      <c r="BU379" s="58">
        <v>29.383836668445085</v>
      </c>
      <c r="BV379" s="58">
        <v>16.129711297020037</v>
      </c>
      <c r="BW379" s="58">
        <v>56.392415804772014</v>
      </c>
      <c r="BX379" s="58">
        <v>38.827644250949461</v>
      </c>
      <c r="BY379" s="58">
        <v>30.839117100446341</v>
      </c>
      <c r="BZ379" s="57">
        <v>59.831508946945902</v>
      </c>
      <c r="CA379" s="58">
        <f>(CA297/$T$297)*100</f>
        <v>56.026127861679441</v>
      </c>
      <c r="CB379" s="58">
        <v>79.559071078843544</v>
      </c>
      <c r="CC379" s="58">
        <v>77.979443598738271</v>
      </c>
      <c r="CD379" s="58">
        <v>68.629003712370732</v>
      </c>
      <c r="CE379" s="58">
        <v>78.415653345927083</v>
      </c>
      <c r="CF379" s="58">
        <v>78.415653345927083</v>
      </c>
      <c r="CG379" s="58">
        <v>68.37182881962228</v>
      </c>
      <c r="CH379" s="58">
        <v>90.883304552349557</v>
      </c>
      <c r="CI379" s="58">
        <v>83.828198965733776</v>
      </c>
      <c r="CJ379" s="57">
        <v>91.1107555848983</v>
      </c>
      <c r="CK379" s="57">
        <v>84.032101435753319</v>
      </c>
      <c r="CL379" s="58">
        <f>(CL297/$T$297)*100</f>
        <v>87.051506583234726</v>
      </c>
      <c r="CM379" s="58">
        <v>95.815789020250577</v>
      </c>
      <c r="CN379" s="58">
        <v>167.30156892454789</v>
      </c>
      <c r="CO379" s="58">
        <v>167.30156892454789</v>
      </c>
      <c r="CP379" s="58">
        <v>237.37565510682663</v>
      </c>
      <c r="CQ379" s="58">
        <v>213.52119283943338</v>
      </c>
      <c r="CR379" s="58">
        <v>197.38229755858387</v>
      </c>
      <c r="CS379" s="58">
        <v>182.31272648058396</v>
      </c>
      <c r="CT379" s="58">
        <v>169.58418912634633</v>
      </c>
      <c r="CU379" s="58">
        <v>137.87789579823681</v>
      </c>
      <c r="CV379" s="58">
        <v>166.75327305333377</v>
      </c>
      <c r="CW379" s="58">
        <v>157.65558111567216</v>
      </c>
      <c r="CX379" s="58">
        <v>166.94743419465118</v>
      </c>
      <c r="CY379" s="58">
        <v>166.07011900194075</v>
      </c>
      <c r="CZ379" s="58">
        <v>156.93257620272283</v>
      </c>
      <c r="DA379" s="58">
        <f t="shared" ref="DA379" si="340">(DA297/$T$297)*100</f>
        <v>149.70263067156992</v>
      </c>
      <c r="DB379" s="57">
        <v>113.80839357087041</v>
      </c>
      <c r="DC379" s="57">
        <v>105.21144169871994</v>
      </c>
      <c r="DD379" s="57">
        <v>95.234475882598744</v>
      </c>
      <c r="DE379" s="57">
        <v>124.99825419359527</v>
      </c>
      <c r="DF379" s="57">
        <v>115.20839240151672</v>
      </c>
      <c r="DG379" s="57">
        <v>104.91941049740478</v>
      </c>
      <c r="DH379" s="57">
        <v>129.1498283330302</v>
      </c>
      <c r="DI379" s="57">
        <v>119.68145176777563</v>
      </c>
      <c r="DJ379" s="57">
        <v>109.79456838714306</v>
      </c>
      <c r="DK379" s="57">
        <v>130.45713169045317</v>
      </c>
      <c r="DL379" s="57">
        <v>121.38557861831988</v>
      </c>
      <c r="DM379" s="57">
        <v>110.08730517096757</v>
      </c>
      <c r="DN379" s="59">
        <f t="shared" ref="DN379" si="341">(DN297/$T$297)*100</f>
        <v>98.292453573555377</v>
      </c>
      <c r="DO379" s="57">
        <v>110.08730517096757</v>
      </c>
      <c r="DP379" s="57">
        <v>109.370879271967</v>
      </c>
      <c r="DQ379" s="57">
        <v>104.40259572529516</v>
      </c>
      <c r="DR379" s="57">
        <v>89.825700640558921</v>
      </c>
      <c r="DS379" s="57">
        <v>93.401084420836028</v>
      </c>
      <c r="DT379" s="57">
        <v>88.108953495087576</v>
      </c>
      <c r="DU379" s="57">
        <v>89.683272738474301</v>
      </c>
      <c r="DV379" s="60">
        <f>(DV297/$T$297)*100</f>
        <v>94.800914522239424</v>
      </c>
      <c r="DW379" s="61">
        <f>(DW297/$T$297)*100</f>
        <v>92.487123638136367</v>
      </c>
      <c r="DX379" s="62">
        <f>(DX297/$T$297)*100</f>
        <v>83.370593786980734</v>
      </c>
      <c r="DZ379" s="57">
        <f>(DZ297/$T$297)*100</f>
        <v>91.980254800086215</v>
      </c>
      <c r="EC379" s="57">
        <f>(EC297/$T$297)*100</f>
        <v>88.97001799104801</v>
      </c>
      <c r="EF379" s="57">
        <f>(EF297/$T$297)*100</f>
        <v>86.587919119398038</v>
      </c>
      <c r="EI379" s="57">
        <f>(EI297/$T$297)*100</f>
        <v>81.491397261661774</v>
      </c>
      <c r="EL379" s="57">
        <f>(EL297/$T$297)*100</f>
        <v>77.421293417822341</v>
      </c>
      <c r="EO379" s="57">
        <f>(EO297/$T$297)*100</f>
        <v>77.310861572018126</v>
      </c>
    </row>
    <row r="380" spans="1:145" ht="15.5" x14ac:dyDescent="0.35">
      <c r="A380" s="56" t="s">
        <v>200</v>
      </c>
      <c r="B380" s="57">
        <f t="shared" ref="B380:AA380" si="342">(B298/$T$298)*100</f>
        <v>92.718656204706349</v>
      </c>
      <c r="C380" s="57">
        <f t="shared" si="342"/>
        <v>71.383553674808283</v>
      </c>
      <c r="D380" s="57">
        <f t="shared" si="342"/>
        <v>54.781884760957055</v>
      </c>
      <c r="E380" s="57">
        <f t="shared" si="342"/>
        <v>47.701140947821195</v>
      </c>
      <c r="F380" s="57">
        <f t="shared" si="342"/>
        <v>47.178996414470134</v>
      </c>
      <c r="G380" s="57">
        <f t="shared" si="342"/>
        <v>47.892806912758246</v>
      </c>
      <c r="H380" s="57">
        <f t="shared" si="342"/>
        <v>51.912278410662097</v>
      </c>
      <c r="I380" s="57">
        <f t="shared" si="342"/>
        <v>73.388265614181194</v>
      </c>
      <c r="J380" s="57">
        <f t="shared" si="342"/>
        <v>89.997078119988856</v>
      </c>
      <c r="K380" s="57">
        <f t="shared" si="342"/>
        <v>94.310146640517118</v>
      </c>
      <c r="L380" s="57">
        <f t="shared" si="342"/>
        <v>110.57536359727867</v>
      </c>
      <c r="M380" s="57">
        <f t="shared" si="342"/>
        <v>128.79240592507128</v>
      </c>
      <c r="N380" s="57">
        <f t="shared" si="342"/>
        <v>115.79667543141083</v>
      </c>
      <c r="O380" s="57">
        <f t="shared" si="342"/>
        <v>101.91868445920349</v>
      </c>
      <c r="P380" s="57">
        <f t="shared" si="342"/>
        <v>106.82823364871972</v>
      </c>
      <c r="Q380" s="57">
        <f t="shared" si="342"/>
        <v>149.88756959639889</v>
      </c>
      <c r="R380" s="57">
        <f t="shared" si="342"/>
        <v>130.79093314236258</v>
      </c>
      <c r="S380" s="57">
        <f t="shared" si="342"/>
        <v>104.66105811125077</v>
      </c>
      <c r="T380" s="57">
        <f t="shared" si="342"/>
        <v>100</v>
      </c>
      <c r="U380" s="57">
        <f t="shared" si="342"/>
        <v>101.38055773382422</v>
      </c>
      <c r="V380" s="57">
        <f t="shared" si="342"/>
        <v>102.52282775813131</v>
      </c>
      <c r="W380" s="57">
        <f t="shared" si="342"/>
        <v>125.22401655164055</v>
      </c>
      <c r="X380" s="58">
        <f t="shared" si="342"/>
        <v>149.11681374579942</v>
      </c>
      <c r="Y380" s="58">
        <f t="shared" si="342"/>
        <v>169.34558784679402</v>
      </c>
      <c r="Z380" s="57">
        <f t="shared" si="342"/>
        <v>154.22709967811724</v>
      </c>
      <c r="AA380" s="57">
        <f t="shared" si="342"/>
        <v>132.98372858054066</v>
      </c>
      <c r="AB380" s="57">
        <v>149.66547296141769</v>
      </c>
      <c r="AC380" s="57">
        <v>127.36496981732452</v>
      </c>
      <c r="AD380" s="57">
        <v>140.44203072543661</v>
      </c>
      <c r="AE380" s="57">
        <f>(AE298/$T$298)*100</f>
        <v>132.4635773623971</v>
      </c>
      <c r="AF380" s="57">
        <v>148.58722734732018</v>
      </c>
      <c r="AG380" s="57">
        <v>158.49037363132155</v>
      </c>
      <c r="AH380" s="57">
        <v>162.95897132533392</v>
      </c>
      <c r="AI380" s="57">
        <v>162.95897132533392</v>
      </c>
      <c r="AJ380" s="58">
        <f>(AJ298/$T$298)*100</f>
        <v>165.91742011266069</v>
      </c>
      <c r="AK380" s="58">
        <v>176.4756616630419</v>
      </c>
      <c r="AL380" s="58">
        <v>191.94702837050801</v>
      </c>
      <c r="AM380" s="58">
        <v>195.373345016504</v>
      </c>
      <c r="AN380" s="58">
        <v>195.373345016504</v>
      </c>
      <c r="AO380" s="58">
        <f>(AO298/$T$298)*100</f>
        <v>243.78365994226888</v>
      </c>
      <c r="AP380" s="58">
        <v>225.05095984158464</v>
      </c>
      <c r="AQ380" s="58">
        <v>189.80328430145414</v>
      </c>
      <c r="AR380" s="58">
        <v>200.48611719558286</v>
      </c>
      <c r="AS380" s="58">
        <f>(AS298/$T$298)*100</f>
        <v>220.31051154705906</v>
      </c>
      <c r="AT380" s="58">
        <v>150.86128959624</v>
      </c>
      <c r="AU380" s="58">
        <v>145.27833193787302</v>
      </c>
      <c r="AV380" s="58">
        <v>135.04997471912304</v>
      </c>
      <c r="AW380" s="58">
        <v>135.04997471912304</v>
      </c>
      <c r="AX380" s="58">
        <f>(AX298/$T$298)*100</f>
        <v>163.25226759812224</v>
      </c>
      <c r="AY380" s="58"/>
      <c r="AZ380" s="58">
        <v>132.0292891141259</v>
      </c>
      <c r="BA380" s="58">
        <v>132.0292891141259</v>
      </c>
      <c r="BB380" s="58">
        <v>142.70656212826484</v>
      </c>
      <c r="BC380" s="58">
        <v>142.70656212826484</v>
      </c>
      <c r="BD380" s="58">
        <v>124.10233202824081</v>
      </c>
      <c r="BE380" s="58">
        <v>124.10233202824081</v>
      </c>
      <c r="BF380" s="58">
        <f>(BF298/$T$298)*100</f>
        <v>161.44703013064284</v>
      </c>
      <c r="BG380" s="58">
        <v>120.80637941187196</v>
      </c>
      <c r="BH380" s="58">
        <v>120.76230221383672</v>
      </c>
      <c r="BI380" s="58">
        <v>174.65363681054336</v>
      </c>
      <c r="BJ380" s="58">
        <v>174.58841828593157</v>
      </c>
      <c r="BK380" s="58">
        <v>182.10517262739475</v>
      </c>
      <c r="BL380" s="58">
        <v>182.10517262739475</v>
      </c>
      <c r="BM380" s="58">
        <v>182.11005169124346</v>
      </c>
      <c r="BN380" s="58">
        <v>182.11005169124346</v>
      </c>
      <c r="BO380" s="58">
        <f>(BO298/$T$298)*100</f>
        <v>194.21631635123003</v>
      </c>
      <c r="BP380" s="58">
        <v>212.46834254323784</v>
      </c>
      <c r="BQ380" s="58">
        <v>182.16252003201919</v>
      </c>
      <c r="BR380" s="58">
        <v>182.13050786481401</v>
      </c>
      <c r="BS380" s="58">
        <v>182.13050786481401</v>
      </c>
      <c r="BT380" s="58">
        <v>190.52239159790631</v>
      </c>
      <c r="BU380" s="58">
        <v>182.13290484845072</v>
      </c>
      <c r="BV380" s="58">
        <v>182.12662564245159</v>
      </c>
      <c r="BW380" s="58">
        <v>212.76870217252414</v>
      </c>
      <c r="BX380" s="58">
        <v>212.76870217252414</v>
      </c>
      <c r="BY380" s="58">
        <v>212.70548793671952</v>
      </c>
      <c r="BZ380" s="57">
        <v>213.50497661442645</v>
      </c>
      <c r="CA380" s="58">
        <f>(CA298/$T$298)*100</f>
        <v>194.29074901884337</v>
      </c>
      <c r="CB380" s="58">
        <v>182.78823121515234</v>
      </c>
      <c r="CC380" s="58">
        <v>182.78823121515234</v>
      </c>
      <c r="CD380" s="58">
        <v>182.79844065029209</v>
      </c>
      <c r="CE380" s="58">
        <v>182.80057438780696</v>
      </c>
      <c r="CF380" s="58">
        <v>182.80057438780696</v>
      </c>
      <c r="CG380" s="58">
        <v>182.81016898665521</v>
      </c>
      <c r="CH380" s="58">
        <v>189.54637997292457</v>
      </c>
      <c r="CI380" s="58">
        <v>189.54637997292457</v>
      </c>
      <c r="CJ380" s="57">
        <v>191.31176422219238</v>
      </c>
      <c r="CK380" s="57">
        <v>191.31176422219238</v>
      </c>
      <c r="CL380" s="58">
        <f>(CL298/$T$298)*100</f>
        <v>188.51843062728619</v>
      </c>
      <c r="CM380" s="58">
        <v>198.35766091850832</v>
      </c>
      <c r="CN380" s="58">
        <v>197.96169007445917</v>
      </c>
      <c r="CO380" s="58">
        <v>197.96169007445917</v>
      </c>
      <c r="CP380" s="58">
        <v>191.91807513545044</v>
      </c>
      <c r="CQ380" s="58">
        <v>195.3264404946342</v>
      </c>
      <c r="CR380" s="58">
        <v>198.72599729812222</v>
      </c>
      <c r="CS380" s="58">
        <v>197.16966147261667</v>
      </c>
      <c r="CT380" s="58">
        <v>200.57747481106722</v>
      </c>
      <c r="CU380" s="58">
        <v>203.98528814951788</v>
      </c>
      <c r="CV380" s="58">
        <v>199.47138979007241</v>
      </c>
      <c r="CW380" s="58">
        <v>202.91655413636067</v>
      </c>
      <c r="CX380" s="58">
        <v>199.45202349062944</v>
      </c>
      <c r="CY380" s="58">
        <v>202.89647235339208</v>
      </c>
      <c r="CZ380" s="58">
        <v>206.34092121615478</v>
      </c>
      <c r="DA380" s="58">
        <f t="shared" ref="DA380" si="343">(DA298/$T$298)*100</f>
        <v>202.54837761336586</v>
      </c>
      <c r="DB380" s="57">
        <v>225.25181240074389</v>
      </c>
      <c r="DC380" s="57">
        <v>227.10912790388539</v>
      </c>
      <c r="DD380" s="57">
        <v>227.11122427008269</v>
      </c>
      <c r="DE380" s="57">
        <v>217.31553796350238</v>
      </c>
      <c r="DF380" s="57">
        <v>219.105236280882</v>
      </c>
      <c r="DG380" s="57">
        <v>220.91006256063758</v>
      </c>
      <c r="DH380" s="57">
        <v>219.14211942575528</v>
      </c>
      <c r="DI380" s="57">
        <v>219.15653448604755</v>
      </c>
      <c r="DJ380" s="57">
        <v>219.18290875802836</v>
      </c>
      <c r="DK380" s="57">
        <v>291.44293166103034</v>
      </c>
      <c r="DL380" s="57">
        <v>291.47766853172698</v>
      </c>
      <c r="DM380" s="57">
        <v>291.67433023979726</v>
      </c>
      <c r="DN380" s="59">
        <f t="shared" ref="DN380" si="344">(DN298/$T$298)*100</f>
        <v>280.7994830877015</v>
      </c>
      <c r="DO380" s="57">
        <v>291.67433023979726</v>
      </c>
      <c r="DP380" s="57">
        <v>604.33335325576616</v>
      </c>
      <c r="DQ380" s="57">
        <v>606.31282774223496</v>
      </c>
      <c r="DR380" s="57">
        <v>608.29230222870376</v>
      </c>
      <c r="DS380" s="57">
        <v>512.69881419887906</v>
      </c>
      <c r="DT380" s="57">
        <v>514.39010141946483</v>
      </c>
      <c r="DU380" s="57">
        <v>485.61815597482996</v>
      </c>
      <c r="DV380" s="60">
        <f>(DV298/$T$298)*100</f>
        <v>609.68934857356305</v>
      </c>
      <c r="DW380" s="61">
        <f>(DW298/$T$298)*100</f>
        <v>512.8900862410386</v>
      </c>
      <c r="DX380" s="62">
        <f>(DX298/$T$298)*100</f>
        <v>569.34157941599358</v>
      </c>
      <c r="DZ380" s="57">
        <f>(DZ298/$T$298)*100</f>
        <v>436.15543920166783</v>
      </c>
      <c r="EC380" s="57">
        <f>(EC298/$T$298)*100</f>
        <v>383.08084431517722</v>
      </c>
      <c r="EF380" s="57">
        <f>(EF298/$T$298)*100</f>
        <v>370.57718188938492</v>
      </c>
      <c r="EI380" s="57">
        <f>(EI298/$T$298)*100</f>
        <v>366.92723909834029</v>
      </c>
      <c r="EL380" s="57">
        <f>(EL298/$T$298)*100</f>
        <v>363.31177682910487</v>
      </c>
      <c r="EO380" s="57">
        <f>(EO298/$T$298)*100</f>
        <v>363.32790295268535</v>
      </c>
    </row>
    <row r="381" spans="1:145" ht="15.5" x14ac:dyDescent="0.35">
      <c r="A381" s="56" t="s">
        <v>201</v>
      </c>
      <c r="B381" s="57">
        <f t="shared" ref="B381:AA381" si="345">(B299/$T$299)*100</f>
        <v>101.70736951265002</v>
      </c>
      <c r="C381" s="57">
        <f t="shared" si="345"/>
        <v>75.91323284979407</v>
      </c>
      <c r="D381" s="57">
        <f t="shared" si="345"/>
        <v>60.67299435684199</v>
      </c>
      <c r="E381" s="57">
        <f t="shared" si="345"/>
        <v>45.676656211487156</v>
      </c>
      <c r="F381" s="57">
        <f t="shared" si="345"/>
        <v>45.499238291961227</v>
      </c>
      <c r="G381" s="57">
        <f t="shared" si="345"/>
        <v>38.213239162221825</v>
      </c>
      <c r="H381" s="57">
        <f t="shared" si="345"/>
        <v>54.622185914527286</v>
      </c>
      <c r="I381" s="57">
        <f t="shared" si="345"/>
        <v>112.11636766606235</v>
      </c>
      <c r="J381" s="57">
        <f t="shared" si="345"/>
        <v>133.82641756594703</v>
      </c>
      <c r="K381" s="57">
        <f t="shared" si="345"/>
        <v>113.86095244950374</v>
      </c>
      <c r="L381" s="57">
        <f t="shared" si="345"/>
        <v>114.24505458407185</v>
      </c>
      <c r="M381" s="57">
        <f t="shared" si="345"/>
        <v>120.16678163385868</v>
      </c>
      <c r="N381" s="57">
        <f t="shared" si="345"/>
        <v>109.36463727270069</v>
      </c>
      <c r="O381" s="57">
        <f t="shared" si="345"/>
        <v>101.62793745255563</v>
      </c>
      <c r="P381" s="57">
        <f t="shared" si="345"/>
        <v>97.983111995716129</v>
      </c>
      <c r="Q381" s="57">
        <f t="shared" si="345"/>
        <v>97.622604141353833</v>
      </c>
      <c r="R381" s="57">
        <f t="shared" si="345"/>
        <v>98.726149286944604</v>
      </c>
      <c r="S381" s="57">
        <f t="shared" si="345"/>
        <v>98.855121584738669</v>
      </c>
      <c r="T381" s="57">
        <f t="shared" si="345"/>
        <v>100</v>
      </c>
      <c r="U381" s="57">
        <f t="shared" si="345"/>
        <v>101.21019825848599</v>
      </c>
      <c r="V381" s="57">
        <f t="shared" si="345"/>
        <v>99.124729358651521</v>
      </c>
      <c r="W381" s="57">
        <f t="shared" si="345"/>
        <v>107.48777968837133</v>
      </c>
      <c r="X381" s="58">
        <f t="shared" si="345"/>
        <v>90.603698519278296</v>
      </c>
      <c r="Y381" s="58">
        <f t="shared" si="345"/>
        <v>101.5573641493923</v>
      </c>
      <c r="Z381" s="57">
        <f t="shared" si="345"/>
        <v>134.4662331508012</v>
      </c>
      <c r="AA381" s="57">
        <f t="shared" si="345"/>
        <v>130.41656364431893</v>
      </c>
      <c r="AB381" s="57">
        <v>99.958527287727762</v>
      </c>
      <c r="AC381" s="57">
        <v>112.28996381267082</v>
      </c>
      <c r="AD381" s="57">
        <v>104.65290963150535</v>
      </c>
      <c r="AE381" s="57">
        <f>(AE299/$T$299)*100</f>
        <v>116.50747427847618</v>
      </c>
      <c r="AF381" s="57">
        <v>82.751737784485073</v>
      </c>
      <c r="AG381" s="57">
        <v>103.31211437435344</v>
      </c>
      <c r="AH381" s="57">
        <v>103.059425075508</v>
      </c>
      <c r="AI381" s="57">
        <v>103.059425075508</v>
      </c>
      <c r="AJ381" s="58">
        <f>(AJ299/$T$299)*100</f>
        <v>117.24566571195494</v>
      </c>
      <c r="AK381" s="58">
        <v>102.32769186500035</v>
      </c>
      <c r="AL381" s="58">
        <v>112.555094149601</v>
      </c>
      <c r="AM381" s="58">
        <v>118.60069499652197</v>
      </c>
      <c r="AN381" s="58">
        <v>118.60069499652197</v>
      </c>
      <c r="AO381" s="58">
        <f>(AO299/$T$299)*100</f>
        <v>122.46770787172714</v>
      </c>
      <c r="AP381" s="58">
        <v>100.38226975903103</v>
      </c>
      <c r="AQ381" s="58">
        <v>85.067663561605229</v>
      </c>
      <c r="AR381" s="58">
        <v>122.01567865000065</v>
      </c>
      <c r="AS381" s="58">
        <f>(AS299/$T$299)*100</f>
        <v>112.64535020719759</v>
      </c>
      <c r="AT381" s="58">
        <v>155.88875330507099</v>
      </c>
      <c r="AU381" s="58">
        <v>128.59683741525998</v>
      </c>
      <c r="AV381" s="58">
        <v>120.92033980259889</v>
      </c>
      <c r="AW381" s="58">
        <v>120.92033980259889</v>
      </c>
      <c r="AX381" s="58">
        <f>(AX299/$T$299)*100</f>
        <v>130.62098037832101</v>
      </c>
      <c r="AY381" s="58"/>
      <c r="AZ381" s="58">
        <v>92.036711133910302</v>
      </c>
      <c r="BA381" s="58">
        <v>92.075425175914276</v>
      </c>
      <c r="BB381" s="58">
        <v>89.999678429258836</v>
      </c>
      <c r="BC381" s="58">
        <v>90.043138562197427</v>
      </c>
      <c r="BD381" s="58">
        <v>88.037429630418401</v>
      </c>
      <c r="BE381" s="58">
        <v>88.118284264660389</v>
      </c>
      <c r="BF381" s="58">
        <f>(BF299/$T$299)*100</f>
        <v>128.22233930265804</v>
      </c>
      <c r="BG381" s="58">
        <v>92.447172787254033</v>
      </c>
      <c r="BH381" s="58">
        <v>92.415503388932279</v>
      </c>
      <c r="BI381" s="58">
        <v>111.47053481515898</v>
      </c>
      <c r="BJ381" s="58">
        <v>126.50548030061553</v>
      </c>
      <c r="BK381" s="58">
        <v>208.44530071904356</v>
      </c>
      <c r="BL381" s="58">
        <v>209.12774034149302</v>
      </c>
      <c r="BM381" s="58">
        <v>208.5150601694977</v>
      </c>
      <c r="BN381" s="58">
        <v>209.19439744487809</v>
      </c>
      <c r="BO381" s="58">
        <f>(BO299/$T$299)*100</f>
        <v>105.4450287661202</v>
      </c>
      <c r="BP381" s="58">
        <v>106.13012943190354</v>
      </c>
      <c r="BQ381" s="58">
        <v>209.54772941804833</v>
      </c>
      <c r="BR381" s="58">
        <v>210.5898431039862</v>
      </c>
      <c r="BS381" s="58">
        <v>211.5837914439449</v>
      </c>
      <c r="BT381" s="58">
        <v>105.68794662007086</v>
      </c>
      <c r="BU381" s="58">
        <v>213.08860744473614</v>
      </c>
      <c r="BV381" s="58">
        <v>213.54561004298657</v>
      </c>
      <c r="BW381" s="58">
        <v>98.41817914527229</v>
      </c>
      <c r="BX381" s="58">
        <v>98.41817914527229</v>
      </c>
      <c r="BY381" s="58">
        <v>98.238021503464594</v>
      </c>
      <c r="BZ381" s="57">
        <v>98.650105336261191</v>
      </c>
      <c r="CA381" s="58">
        <f>(CA299/$T$299)*100</f>
        <v>97.89391749949084</v>
      </c>
      <c r="CB381" s="58">
        <v>99.051376254270522</v>
      </c>
      <c r="CC381" s="58">
        <v>99.051376254270522</v>
      </c>
      <c r="CD381" s="58">
        <v>99.071064433101469</v>
      </c>
      <c r="CE381" s="58">
        <v>99.062777584850238</v>
      </c>
      <c r="CF381" s="58">
        <v>99.062777584850238</v>
      </c>
      <c r="CG381" s="58">
        <v>99.08193927257733</v>
      </c>
      <c r="CH381" s="58">
        <v>113.33136802669132</v>
      </c>
      <c r="CI381" s="58">
        <v>113.33136802669132</v>
      </c>
      <c r="CJ381" s="57">
        <v>114.35156393423247</v>
      </c>
      <c r="CK381" s="57">
        <v>114.35156393423247</v>
      </c>
      <c r="CL381" s="58">
        <f>(CL299/$T$299)*100</f>
        <v>118.25780556210339</v>
      </c>
      <c r="CM381" s="58">
        <v>118.20425069405853</v>
      </c>
      <c r="CN381" s="58">
        <v>149.52438724291596</v>
      </c>
      <c r="CO381" s="58">
        <v>149.52438724291596</v>
      </c>
      <c r="CP381" s="58">
        <v>144.60071898192049</v>
      </c>
      <c r="CQ381" s="58">
        <v>147.18508788382078</v>
      </c>
      <c r="CR381" s="58">
        <v>149.79512339334511</v>
      </c>
      <c r="CS381" s="58">
        <v>148.55752146188215</v>
      </c>
      <c r="CT381" s="58">
        <v>150.79873981638011</v>
      </c>
      <c r="CU381" s="58">
        <v>153.62738001686856</v>
      </c>
      <c r="CV381" s="58">
        <v>151.74265661024705</v>
      </c>
      <c r="CW381" s="58">
        <v>154.08894832350902</v>
      </c>
      <c r="CX381" s="58">
        <v>151.59413411338252</v>
      </c>
      <c r="CY381" s="58">
        <v>153.92598686080473</v>
      </c>
      <c r="CZ381" s="58">
        <v>155.79697047655225</v>
      </c>
      <c r="DA381" s="58">
        <f t="shared" ref="DA381" si="346">(DA299/$T$299)*100</f>
        <v>166.84074179156136</v>
      </c>
      <c r="DB381" s="57">
        <v>158.99651231454493</v>
      </c>
      <c r="DC381" s="57">
        <v>160.3075192454985</v>
      </c>
      <c r="DD381" s="57">
        <v>160.39298437912777</v>
      </c>
      <c r="DE381" s="57">
        <v>161.01691314428373</v>
      </c>
      <c r="DF381" s="57">
        <v>162.43402111678168</v>
      </c>
      <c r="DG381" s="57">
        <v>163.64714787229443</v>
      </c>
      <c r="DH381" s="57">
        <v>169.19769556921972</v>
      </c>
      <c r="DI381" s="57">
        <v>170.78281858891609</v>
      </c>
      <c r="DJ381" s="57">
        <v>172.00588839651726</v>
      </c>
      <c r="DK381" s="57">
        <v>172.6729433940508</v>
      </c>
      <c r="DL381" s="57">
        <v>174.10550250965008</v>
      </c>
      <c r="DM381" s="57">
        <v>172.05039575889737</v>
      </c>
      <c r="DN381" s="59">
        <f t="shared" ref="DN381" si="347">(DN299/$T$299)*100</f>
        <v>186.47223557640592</v>
      </c>
      <c r="DO381" s="57">
        <v>172.05039575889737</v>
      </c>
      <c r="DP381" s="57">
        <v>228.73752195264615</v>
      </c>
      <c r="DQ381" s="57">
        <v>229.32379780494446</v>
      </c>
      <c r="DR381" s="57">
        <v>229.90801604750905</v>
      </c>
      <c r="DS381" s="57">
        <v>231.11171039518098</v>
      </c>
      <c r="DT381" s="57">
        <v>232.0551222596311</v>
      </c>
      <c r="DU381" s="57">
        <v>240.90590268073515</v>
      </c>
      <c r="DV381" s="60">
        <f>(DV299/$T$299)*100</f>
        <v>311.86931760354042</v>
      </c>
      <c r="DW381" s="61">
        <f>(DW299/$T$299)*100</f>
        <v>312.75766850040475</v>
      </c>
      <c r="DX381" s="62">
        <f>(DX299/$T$299)*100</f>
        <v>313.62245126577244</v>
      </c>
      <c r="DZ381" s="57">
        <f>(DZ299/$T$299)*100</f>
        <v>302.41723974717661</v>
      </c>
      <c r="EC381" s="57">
        <f>(EC299/$T$299)*100</f>
        <v>299.32578544674919</v>
      </c>
      <c r="EF381" s="57">
        <f>(EF299/$T$299)*100</f>
        <v>296.26425685858908</v>
      </c>
      <c r="EI381" s="57">
        <f>(EI299/$T$299)*100</f>
        <v>293.2323570009051</v>
      </c>
      <c r="EL381" s="57">
        <f>(EL299/$T$299)*100</f>
        <v>290.22979195516479</v>
      </c>
      <c r="EO381" s="57">
        <f>(EO299/$T$299)*100</f>
        <v>290.12883354757406</v>
      </c>
    </row>
    <row r="382" spans="1:145" ht="15.5" x14ac:dyDescent="0.35">
      <c r="A382" s="56" t="s">
        <v>202</v>
      </c>
      <c r="B382" s="57">
        <f t="shared" ref="B382:AA382" si="348">(B300/$T$300)*100</f>
        <v>61.585963284967818</v>
      </c>
      <c r="C382" s="57">
        <f t="shared" si="348"/>
        <v>79.441947248936643</v>
      </c>
      <c r="D382" s="57">
        <f t="shared" si="348"/>
        <v>76.067270709980406</v>
      </c>
      <c r="E382" s="57">
        <f t="shared" si="348"/>
        <v>75.319437216421647</v>
      </c>
      <c r="F382" s="57">
        <f t="shared" si="348"/>
        <v>71.039485117719607</v>
      </c>
      <c r="G382" s="57">
        <f t="shared" si="348"/>
        <v>67.177712679155704</v>
      </c>
      <c r="H382" s="57">
        <f t="shared" si="348"/>
        <v>70.816748872885256</v>
      </c>
      <c r="I382" s="57">
        <f t="shared" si="348"/>
        <v>113.99671203304507</v>
      </c>
      <c r="J382" s="57">
        <f t="shared" si="348"/>
        <v>140.38978207873799</v>
      </c>
      <c r="K382" s="57">
        <f t="shared" si="348"/>
        <v>142.13063928141528</v>
      </c>
      <c r="L382" s="57">
        <f t="shared" si="348"/>
        <v>145.28578340032234</v>
      </c>
      <c r="M382" s="57">
        <f t="shared" si="348"/>
        <v>137.93483002098506</v>
      </c>
      <c r="N382" s="57">
        <f t="shared" si="348"/>
        <v>112.89683817990482</v>
      </c>
      <c r="O382" s="57">
        <f t="shared" si="348"/>
        <v>118.20820310261834</v>
      </c>
      <c r="P382" s="57">
        <f t="shared" si="348"/>
        <v>145.75042148071299</v>
      </c>
      <c r="Q382" s="57">
        <f t="shared" si="348"/>
        <v>105.66817421409289</v>
      </c>
      <c r="R382" s="57">
        <f t="shared" si="348"/>
        <v>115.01934526780543</v>
      </c>
      <c r="S382" s="57">
        <f t="shared" si="348"/>
        <v>123.1679544533964</v>
      </c>
      <c r="T382" s="57">
        <f t="shared" si="348"/>
        <v>100</v>
      </c>
      <c r="U382" s="57">
        <f t="shared" si="348"/>
        <v>107.8912306526958</v>
      </c>
      <c r="V382" s="57">
        <f t="shared" si="348"/>
        <v>86.933629880891289</v>
      </c>
      <c r="W382" s="57">
        <f t="shared" si="348"/>
        <v>86.835551789922022</v>
      </c>
      <c r="X382" s="58">
        <f t="shared" si="348"/>
        <v>91.925229450866681</v>
      </c>
      <c r="Y382" s="58">
        <f t="shared" si="348"/>
        <v>164.70412752930037</v>
      </c>
      <c r="Z382" s="57">
        <f t="shared" si="348"/>
        <v>210.48636228155834</v>
      </c>
      <c r="AA382" s="57">
        <f t="shared" si="348"/>
        <v>149.83071545882649</v>
      </c>
      <c r="AB382" s="57">
        <v>171.78507767206901</v>
      </c>
      <c r="AC382" s="57">
        <v>192.4495294456496</v>
      </c>
      <c r="AD382" s="57">
        <v>197.96004856676643</v>
      </c>
      <c r="AE382" s="57">
        <f>(AE300/$T$300)*100</f>
        <v>143.09677727373131</v>
      </c>
      <c r="AF382" s="57">
        <v>105.20452173611537</v>
      </c>
      <c r="AG382" s="57">
        <v>113.7190361185018</v>
      </c>
      <c r="AH382" s="57">
        <v>116.50628220697958</v>
      </c>
      <c r="AI382" s="57">
        <v>116.50628220697958</v>
      </c>
      <c r="AJ382" s="58">
        <f>(AJ300/$T$300)*100</f>
        <v>139.39780398081442</v>
      </c>
      <c r="AK382" s="58">
        <v>100.59307486418467</v>
      </c>
      <c r="AL382" s="58">
        <v>114.508550983503</v>
      </c>
      <c r="AM382" s="58">
        <v>127.14912863666818</v>
      </c>
      <c r="AN382" s="58">
        <v>127.14912863666818</v>
      </c>
      <c r="AO382" s="58">
        <f>(AO300/$T$300)*100</f>
        <v>149.82782696853306</v>
      </c>
      <c r="AP382" s="58">
        <v>124.77920980058119</v>
      </c>
      <c r="AQ382" s="58">
        <v>108.41243496732747</v>
      </c>
      <c r="AR382" s="58">
        <v>137.82119260663382</v>
      </c>
      <c r="AS382" s="58">
        <f>(AS300/$T$300)*100</f>
        <v>168.13504229356411</v>
      </c>
      <c r="AT382" s="58">
        <v>162.0581056668546</v>
      </c>
      <c r="AU382" s="58">
        <v>177.10589389971858</v>
      </c>
      <c r="AV382" s="58">
        <v>158.93475880365742</v>
      </c>
      <c r="AW382" s="58">
        <v>158.93475880365742</v>
      </c>
      <c r="AX382" s="58">
        <f>(AX300/$T$300)*100</f>
        <v>184.75553217354067</v>
      </c>
      <c r="AY382" s="58"/>
      <c r="AZ382" s="58">
        <v>156.78494492359238</v>
      </c>
      <c r="BA382" s="58">
        <v>156.8145909882507</v>
      </c>
      <c r="BB382" s="58">
        <v>160.08453305595373</v>
      </c>
      <c r="BC382" s="58">
        <v>160.11348445896328</v>
      </c>
      <c r="BD382" s="58">
        <v>180.91272781301964</v>
      </c>
      <c r="BE382" s="58">
        <v>180.94817882740534</v>
      </c>
      <c r="BF382" s="58">
        <f>(BF300/$T$300)*100</f>
        <v>181.24368913922265</v>
      </c>
      <c r="BG382" s="58">
        <v>170.35446315207841</v>
      </c>
      <c r="BH382" s="58">
        <v>174.86088956650144</v>
      </c>
      <c r="BI382" s="58">
        <v>167.12407264566679</v>
      </c>
      <c r="BJ382" s="58">
        <v>176.17436050901273</v>
      </c>
      <c r="BK382" s="58">
        <v>168.08939445814127</v>
      </c>
      <c r="BL382" s="58">
        <v>174.43574559288001</v>
      </c>
      <c r="BM382" s="58">
        <v>168.18320739250186</v>
      </c>
      <c r="BN382" s="58">
        <v>174.71756039929218</v>
      </c>
      <c r="BO382" s="58">
        <f>(BO300/$T$300)*100</f>
        <v>166.69405152135937</v>
      </c>
      <c r="BP382" s="58">
        <v>185.20062350287594</v>
      </c>
      <c r="BQ382" s="58">
        <v>185.50719919354825</v>
      </c>
      <c r="BR382" s="58">
        <v>173.17507244739079</v>
      </c>
      <c r="BS382" s="58">
        <v>173.08879610272726</v>
      </c>
      <c r="BT382" s="58">
        <v>157.62211095290729</v>
      </c>
      <c r="BU382" s="58">
        <v>175.44251998685988</v>
      </c>
      <c r="BV382" s="58">
        <v>176.05018700921374</v>
      </c>
      <c r="BW382" s="58">
        <v>179.14045303484883</v>
      </c>
      <c r="BX382" s="58">
        <v>179.14045303484883</v>
      </c>
      <c r="BY382" s="58">
        <v>176.29566019335857</v>
      </c>
      <c r="BZ382" s="57">
        <v>177.3567281927007</v>
      </c>
      <c r="CA382" s="58">
        <f>(CA300/$T$300)*100</f>
        <v>164.91179687614326</v>
      </c>
      <c r="CB382" s="58">
        <v>208.72170638121224</v>
      </c>
      <c r="CC382" s="58">
        <v>208.72170638121224</v>
      </c>
      <c r="CD382" s="58">
        <v>207.89736950193517</v>
      </c>
      <c r="CE382" s="58">
        <v>204.56181011851427</v>
      </c>
      <c r="CF382" s="58">
        <v>204.56181011851427</v>
      </c>
      <c r="CG382" s="58">
        <v>203.80460785760022</v>
      </c>
      <c r="CH382" s="58">
        <v>210.9327416470565</v>
      </c>
      <c r="CI382" s="58">
        <v>210.9327416470565</v>
      </c>
      <c r="CJ382" s="57">
        <v>209.02199573567648</v>
      </c>
      <c r="CK382" s="57">
        <v>209.02199573567648</v>
      </c>
      <c r="CL382" s="58">
        <f>(CL300/$T$300)*100</f>
        <v>182.50925288855683</v>
      </c>
      <c r="CM382" s="58">
        <v>215.10538434156837</v>
      </c>
      <c r="CN382" s="58">
        <v>288.67536804614491</v>
      </c>
      <c r="CO382" s="58">
        <v>288.67536804614491</v>
      </c>
      <c r="CP382" s="58">
        <v>288.44584568629324</v>
      </c>
      <c r="CQ382" s="58">
        <v>293.12542520452706</v>
      </c>
      <c r="CR382" s="58">
        <v>297.18135594305244</v>
      </c>
      <c r="CS382" s="58">
        <v>297.7168820251772</v>
      </c>
      <c r="CT382" s="58">
        <v>302.80320266362082</v>
      </c>
      <c r="CU382" s="58">
        <v>307.91072187150252</v>
      </c>
      <c r="CV382" s="58">
        <v>333.25200411377187</v>
      </c>
      <c r="CW382" s="58">
        <v>338.52011065321454</v>
      </c>
      <c r="CX382" s="58">
        <v>336.7355168903527</v>
      </c>
      <c r="CY382" s="58">
        <v>342.08467870426728</v>
      </c>
      <c r="CZ382" s="58">
        <v>345.95435482363445</v>
      </c>
      <c r="DA382" s="58">
        <f t="shared" ref="DA382" si="349">(DA300/$T$300)*100</f>
        <v>237.10950116535665</v>
      </c>
      <c r="DB382" s="57">
        <v>173.95492989296213</v>
      </c>
      <c r="DC382" s="57">
        <v>175.71390141432221</v>
      </c>
      <c r="DD382" s="57">
        <v>175.68759411417338</v>
      </c>
      <c r="DE382" s="57">
        <v>156.24976063824084</v>
      </c>
      <c r="DF382" s="57">
        <v>158.63896439732022</v>
      </c>
      <c r="DG382" s="57">
        <v>159.91883118848557</v>
      </c>
      <c r="DH382" s="57">
        <v>154.89798394132893</v>
      </c>
      <c r="DI382" s="57">
        <v>157.29068277694074</v>
      </c>
      <c r="DJ382" s="57">
        <v>158.57975365000684</v>
      </c>
      <c r="DK382" s="57">
        <v>211.62536175334256</v>
      </c>
      <c r="DL382" s="57">
        <v>212.34970048937453</v>
      </c>
      <c r="DM382" s="57">
        <v>200.47670516434323</v>
      </c>
      <c r="DN382" s="59">
        <f t="shared" ref="DN382" si="350">(DN300/$T$300)*100</f>
        <v>213.63086640808891</v>
      </c>
      <c r="DO382" s="57">
        <v>200.47670516434323</v>
      </c>
      <c r="DP382" s="57">
        <v>221.90088087726338</v>
      </c>
      <c r="DQ382" s="57">
        <v>222.25187764559132</v>
      </c>
      <c r="DR382" s="57">
        <v>222.59676732732993</v>
      </c>
      <c r="DS382" s="57">
        <v>223.47149687793399</v>
      </c>
      <c r="DT382" s="57">
        <v>224.2194748644082</v>
      </c>
      <c r="DU382" s="57">
        <v>220.6676653212034</v>
      </c>
      <c r="DV382" s="60">
        <f>(DV300/$T$300)*100</f>
        <v>194.32030861077627</v>
      </c>
      <c r="DW382" s="61">
        <f>(DW300/$T$300)*100</f>
        <v>194.95915484238512</v>
      </c>
      <c r="DX382" s="62">
        <f>(DX300/$T$300)*100</f>
        <v>195.61304672480389</v>
      </c>
      <c r="DZ382" s="57">
        <f>(DZ300/$T$300)*100</f>
        <v>194.44956797286653</v>
      </c>
      <c r="EC382" s="57">
        <f>(EC300/$T$300)*100</f>
        <v>197.68081358053792</v>
      </c>
      <c r="EF382" s="57">
        <f>(EF300/$T$300)*100</f>
        <v>200.30771837253215</v>
      </c>
      <c r="EI382" s="57">
        <f>(EI300/$T$300)*100</f>
        <v>200.94910217367348</v>
      </c>
      <c r="EL382" s="57">
        <f>(EL300/$T$300)*100</f>
        <v>201.16950565039122</v>
      </c>
      <c r="EO382" s="57">
        <f>(EO300/$T$300)*100</f>
        <v>203.06379174493415</v>
      </c>
    </row>
    <row r="383" spans="1:145" ht="15.5" x14ac:dyDescent="0.35">
      <c r="A383" s="56" t="s">
        <v>203</v>
      </c>
      <c r="B383" s="57">
        <f t="shared" ref="B383:AA383" si="351">(B301/$T$301)*100</f>
        <v>31.521979068818084</v>
      </c>
      <c r="C383" s="57">
        <f t="shared" si="351"/>
        <v>36.412671402645763</v>
      </c>
      <c r="D383" s="57">
        <f t="shared" si="351"/>
        <v>36.077613240112868</v>
      </c>
      <c r="E383" s="57">
        <f t="shared" si="351"/>
        <v>39.025908240839833</v>
      </c>
      <c r="F383" s="57">
        <f t="shared" si="351"/>
        <v>41.723218285133804</v>
      </c>
      <c r="G383" s="57">
        <f t="shared" si="351"/>
        <v>36.303022606293418</v>
      </c>
      <c r="H383" s="57">
        <f t="shared" si="351"/>
        <v>36.666858836397239</v>
      </c>
      <c r="I383" s="57">
        <f t="shared" si="351"/>
        <v>66.843320593612432</v>
      </c>
      <c r="J383" s="57">
        <f t="shared" si="351"/>
        <v>59.398915730461766</v>
      </c>
      <c r="K383" s="57">
        <f t="shared" si="351"/>
        <v>58.926566905287203</v>
      </c>
      <c r="L383" s="57">
        <f t="shared" si="351"/>
        <v>62.504850977661121</v>
      </c>
      <c r="M383" s="57">
        <f t="shared" si="351"/>
        <v>65.744206498377906</v>
      </c>
      <c r="N383" s="57">
        <f t="shared" si="351"/>
        <v>77.803719273469468</v>
      </c>
      <c r="O383" s="57">
        <f t="shared" si="351"/>
        <v>83.637521865695049</v>
      </c>
      <c r="P383" s="57">
        <f t="shared" si="351"/>
        <v>82.52635002931045</v>
      </c>
      <c r="Q383" s="57">
        <f t="shared" si="351"/>
        <v>85.227017605683855</v>
      </c>
      <c r="R383" s="57">
        <f t="shared" si="351"/>
        <v>84.410021080650921</v>
      </c>
      <c r="S383" s="57">
        <f t="shared" si="351"/>
        <v>88.202593032347337</v>
      </c>
      <c r="T383" s="57">
        <f t="shared" si="351"/>
        <v>100</v>
      </c>
      <c r="U383" s="57">
        <f t="shared" si="351"/>
        <v>100.80976444799283</v>
      </c>
      <c r="V383" s="57">
        <f t="shared" si="351"/>
        <v>88.547775904589571</v>
      </c>
      <c r="W383" s="57">
        <f t="shared" si="351"/>
        <v>112.1636414671254</v>
      </c>
      <c r="X383" s="58">
        <f t="shared" si="351"/>
        <v>103.3504293519679</v>
      </c>
      <c r="Y383" s="58">
        <f t="shared" si="351"/>
        <v>153.42963184468033</v>
      </c>
      <c r="Z383" s="57">
        <f t="shared" si="351"/>
        <v>165.78377782897539</v>
      </c>
      <c r="AA383" s="57">
        <f t="shared" si="351"/>
        <v>168.79627404392863</v>
      </c>
      <c r="AB383" s="57">
        <v>431.6954157478504</v>
      </c>
      <c r="AC383" s="57">
        <v>394.2676719049071</v>
      </c>
      <c r="AD383" s="57">
        <v>367.82889491453204</v>
      </c>
      <c r="AE383" s="57">
        <f>(AE301/$T$301)*100</f>
        <v>164.89013792794199</v>
      </c>
      <c r="AF383" s="57">
        <v>106.15085417207</v>
      </c>
      <c r="AG383" s="57">
        <v>107.62665051649572</v>
      </c>
      <c r="AH383" s="57">
        <v>112.435668685084</v>
      </c>
      <c r="AI383" s="57">
        <v>112.43898187773544</v>
      </c>
      <c r="AJ383" s="58">
        <f>(AJ301/$T$301)*100</f>
        <v>158.87599975970866</v>
      </c>
      <c r="AK383" s="58">
        <v>120.58085591034794</v>
      </c>
      <c r="AL383" s="58">
        <v>112.22028012199061</v>
      </c>
      <c r="AM383" s="58">
        <v>113.59097974545891</v>
      </c>
      <c r="AN383" s="58">
        <v>113.59097974545891</v>
      </c>
      <c r="AO383" s="58">
        <f>(AO301/$T$301)*100</f>
        <v>147.53062286594511</v>
      </c>
      <c r="AP383" s="58">
        <v>119.86000209639364</v>
      </c>
      <c r="AQ383" s="58">
        <v>113.58713239222531</v>
      </c>
      <c r="AR383" s="58">
        <v>116.64360091289872</v>
      </c>
      <c r="AS383" s="58">
        <f>(AS301/$T$301)*100</f>
        <v>131.13352309567753</v>
      </c>
      <c r="AT383" s="58">
        <v>108.67275062975787</v>
      </c>
      <c r="AU383" s="58">
        <v>98.652188154829474</v>
      </c>
      <c r="AV383" s="58">
        <v>91.133186968735956</v>
      </c>
      <c r="AW383" s="58">
        <v>91.133186968735956</v>
      </c>
      <c r="AX383" s="58">
        <f>(AX301/$T$301)*100</f>
        <v>127.909766472177</v>
      </c>
      <c r="AY383" s="58"/>
      <c r="AZ383" s="58">
        <v>98.062201818975737</v>
      </c>
      <c r="BA383" s="58">
        <v>98.035105417972716</v>
      </c>
      <c r="BB383" s="58">
        <v>98.171912847859389</v>
      </c>
      <c r="BC383" s="58">
        <v>98.147319152117319</v>
      </c>
      <c r="BD383" s="58">
        <v>98.205789634319757</v>
      </c>
      <c r="BE383" s="58">
        <v>98.094391816803096</v>
      </c>
      <c r="BF383" s="58">
        <f>(BF301/$T$301)*100</f>
        <v>123.11344515445867</v>
      </c>
      <c r="BG383" s="58">
        <v>98.800274611183838</v>
      </c>
      <c r="BH383" s="58">
        <v>100.63157556187232</v>
      </c>
      <c r="BI383" s="58">
        <v>90.449302151613452</v>
      </c>
      <c r="BJ383" s="58">
        <v>90.319023648778639</v>
      </c>
      <c r="BK383" s="58">
        <v>120.76752238231178</v>
      </c>
      <c r="BL383" s="58">
        <v>120.63494033406121</v>
      </c>
      <c r="BM383" s="58">
        <v>123.28989658503555</v>
      </c>
      <c r="BN383" s="58">
        <v>123.10341877642944</v>
      </c>
      <c r="BO383" s="58">
        <f>(BO301/$T$301)*100</f>
        <v>144.40823954107276</v>
      </c>
      <c r="BP383" s="58">
        <v>146.76776083396152</v>
      </c>
      <c r="BQ383" s="58">
        <v>104.58773357486295</v>
      </c>
      <c r="BR383" s="58">
        <v>150.44941656818597</v>
      </c>
      <c r="BS383" s="58">
        <v>158.44621452641795</v>
      </c>
      <c r="BT383" s="58">
        <v>139.58959229293379</v>
      </c>
      <c r="BU383" s="58">
        <v>144.69532951795361</v>
      </c>
      <c r="BV383" s="58">
        <v>148.03884205493864</v>
      </c>
      <c r="BW383" s="58">
        <v>139.92751060730316</v>
      </c>
      <c r="BX383" s="58">
        <v>139.92751060730316</v>
      </c>
      <c r="BY383" s="58">
        <v>140.59396619857648</v>
      </c>
      <c r="BZ383" s="57">
        <v>142.77561252449431</v>
      </c>
      <c r="CA383" s="58">
        <f>(CA301/$T$301)*100</f>
        <v>140.35143675027487</v>
      </c>
      <c r="CB383" s="58">
        <v>142.75882552188023</v>
      </c>
      <c r="CC383" s="58">
        <v>142.83833105435696</v>
      </c>
      <c r="CD383" s="58">
        <v>142.26559329667421</v>
      </c>
      <c r="CE383" s="58">
        <v>146.86930066768284</v>
      </c>
      <c r="CF383" s="58">
        <v>147.20353454103201</v>
      </c>
      <c r="CG383" s="58">
        <v>147.56772267131672</v>
      </c>
      <c r="CH383" s="58">
        <v>147.08197949870552</v>
      </c>
      <c r="CI383" s="58">
        <v>147.13528809114621</v>
      </c>
      <c r="CJ383" s="57">
        <v>145.81226556038592</v>
      </c>
      <c r="CK383" s="57">
        <v>145.84442968420379</v>
      </c>
      <c r="CL383" s="58">
        <f>(CL301/$T$301)*100</f>
        <v>148.79347697249159</v>
      </c>
      <c r="CM383" s="58">
        <v>142.22816231645547</v>
      </c>
      <c r="CN383" s="58">
        <v>137.68347160866205</v>
      </c>
      <c r="CO383" s="58">
        <v>137.68347160866205</v>
      </c>
      <c r="CP383" s="58">
        <v>136.23564548858116</v>
      </c>
      <c r="CQ383" s="58">
        <v>138.03907612082449</v>
      </c>
      <c r="CR383" s="58">
        <v>139.69864703152376</v>
      </c>
      <c r="CS383" s="58">
        <v>148.21339032589054</v>
      </c>
      <c r="CT383" s="58">
        <v>149.48057280563236</v>
      </c>
      <c r="CU383" s="58">
        <v>151.1976824501748</v>
      </c>
      <c r="CV383" s="58">
        <v>144.06101558935322</v>
      </c>
      <c r="CW383" s="58">
        <v>144.38888444295677</v>
      </c>
      <c r="CX383" s="58">
        <v>152.41565988234908</v>
      </c>
      <c r="CY383" s="58">
        <v>152.26718874496461</v>
      </c>
      <c r="CZ383" s="58">
        <v>154.54660424844946</v>
      </c>
      <c r="DA383" s="58">
        <f t="shared" ref="DA383" si="352">(DA301/$T$301)*100</f>
        <v>146.9446025521799</v>
      </c>
      <c r="DB383" s="57">
        <v>146.56042551115095</v>
      </c>
      <c r="DC383" s="57">
        <v>148.2745826725637</v>
      </c>
      <c r="DD383" s="57">
        <v>148.37770511596997</v>
      </c>
      <c r="DE383" s="57">
        <v>149.33541763968557</v>
      </c>
      <c r="DF383" s="57">
        <v>149.88565564932762</v>
      </c>
      <c r="DG383" s="57">
        <v>153.06647375112951</v>
      </c>
      <c r="DH383" s="57">
        <v>144.85015493091046</v>
      </c>
      <c r="DI383" s="57">
        <v>145.26482579259357</v>
      </c>
      <c r="DJ383" s="57">
        <v>147.7732181511544</v>
      </c>
      <c r="DK383" s="57">
        <v>139.47423628151478</v>
      </c>
      <c r="DL383" s="57">
        <v>138.99159680784109</v>
      </c>
      <c r="DM383" s="57">
        <v>147.81008172444044</v>
      </c>
      <c r="DN383" s="59">
        <f t="shared" ref="DN383" si="353">(DN301/$T$301)*100</f>
        <v>134.93429572686782</v>
      </c>
      <c r="DO383" s="57">
        <v>147.81008172444044</v>
      </c>
      <c r="DP383" s="57">
        <v>142.75936162405475</v>
      </c>
      <c r="DQ383" s="57">
        <v>143.43539685232125</v>
      </c>
      <c r="DR383" s="57">
        <v>144.06104295452113</v>
      </c>
      <c r="DS383" s="57">
        <v>132.72328517811482</v>
      </c>
      <c r="DT383" s="57">
        <v>133.33003174798327</v>
      </c>
      <c r="DU383" s="57">
        <v>137.00167530334477</v>
      </c>
      <c r="DV383" s="60">
        <f>(DV301/$T$301)*100</f>
        <v>129.14483816372777</v>
      </c>
      <c r="DW383" s="61">
        <f>(DW301/$T$301)*100</f>
        <v>129.88313696355723</v>
      </c>
      <c r="DX383" s="62">
        <f>(DX301/$T$301)*100</f>
        <v>133.57694505009525</v>
      </c>
      <c r="DZ383" s="57">
        <f>(DZ301/$T$301)*100</f>
        <v>130.16111893063484</v>
      </c>
      <c r="EC383" s="57">
        <f>(EC301/$T$301)*100</f>
        <v>130.49313743659496</v>
      </c>
      <c r="EF383" s="57">
        <f>(EF301/$T$301)*100</f>
        <v>130.40403167423523</v>
      </c>
      <c r="EI383" s="57">
        <f>(EI301/$T$301)*100</f>
        <v>130.30339236424166</v>
      </c>
      <c r="EL383" s="57">
        <f>(EL301/$T$301)*100</f>
        <v>130.19903590959666</v>
      </c>
      <c r="EO383" s="57">
        <f>(EO301/$T$301)*100</f>
        <v>131.37931925629471</v>
      </c>
    </row>
    <row r="384" spans="1:145" ht="15.5" x14ac:dyDescent="0.35">
      <c r="A384" s="56" t="s">
        <v>204</v>
      </c>
      <c r="B384" s="57">
        <f t="shared" ref="B384:AA384" si="354">(B302/$T$302)*100</f>
        <v>33.897629634943058</v>
      </c>
      <c r="C384" s="57">
        <f t="shared" si="354"/>
        <v>50.611562547807729</v>
      </c>
      <c r="D384" s="57">
        <f t="shared" si="354"/>
        <v>52.906566737734359</v>
      </c>
      <c r="E384" s="57">
        <f t="shared" si="354"/>
        <v>43.407836491999937</v>
      </c>
      <c r="F384" s="57">
        <f t="shared" si="354"/>
        <v>35.040478780529995</v>
      </c>
      <c r="G384" s="57">
        <f t="shared" si="354"/>
        <v>31.266008023288517</v>
      </c>
      <c r="H384" s="57">
        <f t="shared" si="354"/>
        <v>34.27474658718068</v>
      </c>
      <c r="I384" s="57">
        <f t="shared" si="354"/>
        <v>59.472779586681867</v>
      </c>
      <c r="J384" s="57">
        <f t="shared" si="354"/>
        <v>79.005569132757216</v>
      </c>
      <c r="K384" s="57">
        <f t="shared" si="354"/>
        <v>73.542265475887604</v>
      </c>
      <c r="L384" s="57">
        <f t="shared" si="354"/>
        <v>76.700611102130267</v>
      </c>
      <c r="M384" s="57">
        <f t="shared" si="354"/>
        <v>75.890338704863183</v>
      </c>
      <c r="N384" s="57">
        <f t="shared" si="354"/>
        <v>71.894695653259134</v>
      </c>
      <c r="O384" s="57">
        <f t="shared" si="354"/>
        <v>81.784160754734131</v>
      </c>
      <c r="P384" s="57">
        <f t="shared" si="354"/>
        <v>95.496437788471738</v>
      </c>
      <c r="Q384" s="57">
        <f t="shared" si="354"/>
        <v>101.16103351576449</v>
      </c>
      <c r="R384" s="57">
        <f t="shared" si="354"/>
        <v>83.123400547377798</v>
      </c>
      <c r="S384" s="57">
        <f t="shared" si="354"/>
        <v>90.60738600178594</v>
      </c>
      <c r="T384" s="57">
        <f t="shared" si="354"/>
        <v>100</v>
      </c>
      <c r="U384" s="57">
        <f t="shared" si="354"/>
        <v>109.93293638055999</v>
      </c>
      <c r="V384" s="57">
        <f t="shared" si="354"/>
        <v>112.4654210567023</v>
      </c>
      <c r="W384" s="57">
        <f t="shared" si="354"/>
        <v>101.71172704272327</v>
      </c>
      <c r="X384" s="58">
        <f t="shared" si="354"/>
        <v>69.590305636011522</v>
      </c>
      <c r="Y384" s="58">
        <f t="shared" si="354"/>
        <v>95.094804347119748</v>
      </c>
      <c r="Z384" s="57">
        <f t="shared" si="354"/>
        <v>89.082131970786435</v>
      </c>
      <c r="AA384" s="57">
        <f t="shared" si="354"/>
        <v>83.165365887188685</v>
      </c>
      <c r="AB384" s="57">
        <v>281.83857024357405</v>
      </c>
      <c r="AC384" s="57">
        <v>273.47499080471903</v>
      </c>
      <c r="AD384" s="57">
        <v>274.1338030011101</v>
      </c>
      <c r="AE384" s="57">
        <f>(AE302/$T$302)*100</f>
        <v>74.304207629763027</v>
      </c>
      <c r="AF384" s="57">
        <v>92.834080947562583</v>
      </c>
      <c r="AG384" s="57">
        <v>93.803019528890502</v>
      </c>
      <c r="AH384" s="57">
        <v>78.108912620071962</v>
      </c>
      <c r="AI384" s="57">
        <v>78.108912620071962</v>
      </c>
      <c r="AJ384" s="58">
        <f>(AJ302/$T$302)*100</f>
        <v>78.019496377828546</v>
      </c>
      <c r="AK384" s="58">
        <v>89.458659390022433</v>
      </c>
      <c r="AL384" s="58">
        <v>92.919487677118283</v>
      </c>
      <c r="AM384" s="58">
        <v>87.92087990340265</v>
      </c>
      <c r="AN384" s="58">
        <v>87.92087990340265</v>
      </c>
      <c r="AO384" s="58">
        <f>(AO302/$T$302)*100</f>
        <v>94.751043921328431</v>
      </c>
      <c r="AP384" s="58">
        <v>81.068693128034411</v>
      </c>
      <c r="AQ384" s="58">
        <v>81.445337539715453</v>
      </c>
      <c r="AR384" s="58">
        <v>88.547122702892622</v>
      </c>
      <c r="AS384" s="58">
        <f>(AS302/$T$302)*100</f>
        <v>88.337584944807645</v>
      </c>
      <c r="AT384" s="58">
        <v>103.02122792912903</v>
      </c>
      <c r="AU384" s="58">
        <v>103.28399874271396</v>
      </c>
      <c r="AV384" s="58">
        <v>97.250474566537306</v>
      </c>
      <c r="AW384" s="58">
        <v>97.250474566537306</v>
      </c>
      <c r="AX384" s="58">
        <f>(AX302/$T$302)*100</f>
        <v>85.134257272578267</v>
      </c>
      <c r="AY384" s="58"/>
      <c r="AZ384" s="58">
        <v>100.58614099921029</v>
      </c>
      <c r="BA384" s="58">
        <v>100.58614099921029</v>
      </c>
      <c r="BB384" s="58">
        <v>104.55081062901068</v>
      </c>
      <c r="BC384" s="58">
        <v>104.55081062901068</v>
      </c>
      <c r="BD384" s="58">
        <v>81.879342187031369</v>
      </c>
      <c r="BE384" s="58">
        <v>81.879342187031369</v>
      </c>
      <c r="BF384" s="58">
        <f>(BF302/$T$302)*100</f>
        <v>94.585776952799606</v>
      </c>
      <c r="BG384" s="58">
        <v>83.931915561154511</v>
      </c>
      <c r="BH384" s="58">
        <v>78.306846049161678</v>
      </c>
      <c r="BI384" s="58">
        <v>99.077928904419267</v>
      </c>
      <c r="BJ384" s="58">
        <v>99.077928904419267</v>
      </c>
      <c r="BK384" s="58">
        <v>99.860585179822934</v>
      </c>
      <c r="BL384" s="58">
        <v>99.860585179822934</v>
      </c>
      <c r="BM384" s="58">
        <v>99.860585179822934</v>
      </c>
      <c r="BN384" s="58">
        <v>99.860585179822934</v>
      </c>
      <c r="BO384" s="58">
        <f>(BO302/$T$302)*100</f>
        <v>100.1488110229747</v>
      </c>
      <c r="BP384" s="58">
        <v>96.595451325130242</v>
      </c>
      <c r="BQ384" s="58">
        <v>87.466601750790289</v>
      </c>
      <c r="BR384" s="58">
        <v>87.466601750790289</v>
      </c>
      <c r="BS384" s="58">
        <v>87.466601750790289</v>
      </c>
      <c r="BT384" s="58">
        <v>88.753684484096269</v>
      </c>
      <c r="BU384" s="58">
        <v>88.753684484096269</v>
      </c>
      <c r="BV384" s="58">
        <v>88.753684484096269</v>
      </c>
      <c r="BW384" s="58">
        <v>91.473053093862646</v>
      </c>
      <c r="BX384" s="58">
        <v>91.473053093862646</v>
      </c>
      <c r="BY384" s="58">
        <v>91.473053093862646</v>
      </c>
      <c r="BZ384" s="57">
        <v>93.458872954713883</v>
      </c>
      <c r="CA384" s="58">
        <f>(CA302/$T$302)*100</f>
        <v>97.002780981445852</v>
      </c>
      <c r="CB384" s="58">
        <v>111.07966936231246</v>
      </c>
      <c r="CC384" s="58">
        <v>111.07966936231246</v>
      </c>
      <c r="CD384" s="58">
        <v>111.07966936231246</v>
      </c>
      <c r="CE384" s="58">
        <v>111.07966936231246</v>
      </c>
      <c r="CF384" s="58">
        <v>111.07966936231246</v>
      </c>
      <c r="CG384" s="58">
        <v>111.07966936231246</v>
      </c>
      <c r="CH384" s="58">
        <v>129.1998010240865</v>
      </c>
      <c r="CI384" s="58">
        <v>129.1998010240865</v>
      </c>
      <c r="CJ384" s="57">
        <v>130.38204124898297</v>
      </c>
      <c r="CK384" s="57">
        <v>130.38204124898297</v>
      </c>
      <c r="CL384" s="58">
        <f>(CL302/$T$302)*100</f>
        <v>94.862206534932398</v>
      </c>
      <c r="CM384" s="58">
        <v>136.67288275518877</v>
      </c>
      <c r="CN384" s="58">
        <v>170.42967968017072</v>
      </c>
      <c r="CO384" s="58">
        <v>170.42967968017072</v>
      </c>
      <c r="CP384" s="58">
        <v>193.99011653415448</v>
      </c>
      <c r="CQ384" s="58">
        <v>197.4352802726527</v>
      </c>
      <c r="CR384" s="58">
        <v>200.88044401115098</v>
      </c>
      <c r="CS384" s="58">
        <v>199.33068527347345</v>
      </c>
      <c r="CT384" s="58">
        <v>202.77584901197176</v>
      </c>
      <c r="CU384" s="58">
        <v>206.22101275047004</v>
      </c>
      <c r="CV384" s="58">
        <v>163.29638662661895</v>
      </c>
      <c r="CW384" s="58">
        <v>166.11874580860834</v>
      </c>
      <c r="CX384" s="58">
        <v>163.29638662661895</v>
      </c>
      <c r="CY384" s="58">
        <v>166.11874580860834</v>
      </c>
      <c r="CZ384" s="58">
        <v>168.94110499059772</v>
      </c>
      <c r="DA384" s="58">
        <f t="shared" ref="DA384" si="355">(DA302/$T$302)*100</f>
        <v>99.351943431224214</v>
      </c>
      <c r="DB384" s="57">
        <v>82.925206283451317</v>
      </c>
      <c r="DC384" s="57">
        <v>83.608966691813535</v>
      </c>
      <c r="DD384" s="57">
        <v>83.608966691813535</v>
      </c>
      <c r="DE384" s="57">
        <v>83.978554892359114</v>
      </c>
      <c r="DF384" s="57">
        <v>84.66445585509868</v>
      </c>
      <c r="DG384" s="57">
        <v>85.350356817838247</v>
      </c>
      <c r="DH384" s="57">
        <v>79.393492970030479</v>
      </c>
      <c r="DI384" s="57">
        <v>80.052344252674942</v>
      </c>
      <c r="DJ384" s="57">
        <v>80.711195535319419</v>
      </c>
      <c r="DK384" s="57">
        <v>110.017104610006</v>
      </c>
      <c r="DL384" s="57">
        <v>110.017104610006</v>
      </c>
      <c r="DM384" s="57">
        <v>80.732079950738608</v>
      </c>
      <c r="DN384" s="59">
        <f t="shared" ref="DN384" si="356">(DN302/$T$302)*100</f>
        <v>110.87697413989478</v>
      </c>
      <c r="DO384" s="57">
        <v>80.732079950738608</v>
      </c>
      <c r="DP384" s="57">
        <v>108.46543171271526</v>
      </c>
      <c r="DQ384" s="57">
        <v>108.82070675021312</v>
      </c>
      <c r="DR384" s="57">
        <v>109.17598178771098</v>
      </c>
      <c r="DS384" s="57">
        <v>108.53912285153817</v>
      </c>
      <c r="DT384" s="57">
        <v>108.89717094201255</v>
      </c>
      <c r="DU384" s="57">
        <v>108.56958794536405</v>
      </c>
      <c r="DV384" s="60">
        <f>(DV302/$T$302)*100</f>
        <v>118.64422479484205</v>
      </c>
      <c r="DW384" s="61">
        <f>(DW302/$T$302)*100</f>
        <v>119.03971970900584</v>
      </c>
      <c r="DX384" s="62">
        <f>(DX302/$T$302)*100</f>
        <v>119.43521462316964</v>
      </c>
      <c r="DZ384" s="57">
        <f>(DZ302/$T$302)*100</f>
        <v>126.53375833740101</v>
      </c>
      <c r="EC384" s="57">
        <f>(EC302/$T$302)*100</f>
        <v>129.02782605359414</v>
      </c>
      <c r="EF384" s="57">
        <f>(EF302/$T$302)*100</f>
        <v>129.76648584454261</v>
      </c>
      <c r="EI384" s="57">
        <f>(EI302/$T$302)*100</f>
        <v>129.73759601099513</v>
      </c>
      <c r="EL384" s="57">
        <f>(EL302/$T$302)*100</f>
        <v>130.16649281869095</v>
      </c>
      <c r="EO384" s="57">
        <f>(EO302/$T$302)*100</f>
        <v>130.16649281869095</v>
      </c>
    </row>
    <row r="385" spans="1:145" ht="15.5" x14ac:dyDescent="0.35">
      <c r="A385" s="56" t="s">
        <v>205</v>
      </c>
      <c r="B385" s="57">
        <f t="shared" ref="B385:AA385" si="357">(B303/$T$303)*100</f>
        <v>41.986326224366231</v>
      </c>
      <c r="C385" s="57">
        <f t="shared" si="357"/>
        <v>49.454259968255002</v>
      </c>
      <c r="D385" s="57">
        <f t="shared" si="357"/>
        <v>49.258119997420081</v>
      </c>
      <c r="E385" s="57">
        <f t="shared" si="357"/>
        <v>40.097571812227983</v>
      </c>
      <c r="F385" s="57">
        <f t="shared" si="357"/>
        <v>39.477626857138119</v>
      </c>
      <c r="G385" s="57">
        <f t="shared" si="357"/>
        <v>40.389998677836417</v>
      </c>
      <c r="H385" s="57">
        <f t="shared" si="357"/>
        <v>43.679489163218769</v>
      </c>
      <c r="I385" s="57">
        <f t="shared" si="357"/>
        <v>90.856794895881535</v>
      </c>
      <c r="J385" s="57">
        <f t="shared" si="357"/>
        <v>123.42758237747643</v>
      </c>
      <c r="K385" s="57">
        <f t="shared" si="357"/>
        <v>111.04333025202936</v>
      </c>
      <c r="L385" s="57">
        <f t="shared" si="357"/>
        <v>97.415989480075922</v>
      </c>
      <c r="M385" s="57">
        <f t="shared" si="357"/>
        <v>73.013965944752314</v>
      </c>
      <c r="N385" s="57">
        <f t="shared" si="357"/>
        <v>65.367875523419571</v>
      </c>
      <c r="O385" s="57">
        <f t="shared" si="357"/>
        <v>75.157097396553169</v>
      </c>
      <c r="P385" s="57">
        <f t="shared" si="357"/>
        <v>73.864615414219074</v>
      </c>
      <c r="Q385" s="57">
        <f t="shared" si="357"/>
        <v>77.484654136745718</v>
      </c>
      <c r="R385" s="57">
        <f t="shared" si="357"/>
        <v>81.157204449400155</v>
      </c>
      <c r="S385" s="57">
        <f t="shared" si="357"/>
        <v>92.796760779515708</v>
      </c>
      <c r="T385" s="57">
        <f t="shared" si="357"/>
        <v>100</v>
      </c>
      <c r="U385" s="57">
        <f t="shared" si="357"/>
        <v>138.16157136133256</v>
      </c>
      <c r="V385" s="57">
        <f t="shared" si="357"/>
        <v>130.88836832236964</v>
      </c>
      <c r="W385" s="57">
        <f t="shared" si="357"/>
        <v>148.57966037500603</v>
      </c>
      <c r="X385" s="58">
        <f t="shared" si="357"/>
        <v>115.42721187637837</v>
      </c>
      <c r="Y385" s="58">
        <f t="shared" si="357"/>
        <v>196.7432747272338</v>
      </c>
      <c r="Z385" s="57">
        <f t="shared" si="357"/>
        <v>237.18848246751293</v>
      </c>
      <c r="AA385" s="57">
        <f t="shared" si="357"/>
        <v>179.34357901983674</v>
      </c>
      <c r="AB385" s="57">
        <v>560.18242071273801</v>
      </c>
      <c r="AC385" s="57">
        <v>524.43663372166282</v>
      </c>
      <c r="AD385" s="57">
        <v>436.29892055380617</v>
      </c>
      <c r="AE385" s="57">
        <f>(AE303/$T$303)*100</f>
        <v>143.66646692029491</v>
      </c>
      <c r="AF385" s="57">
        <v>187.99643737238932</v>
      </c>
      <c r="AG385" s="57">
        <v>144.37121326996615</v>
      </c>
      <c r="AH385" s="57">
        <v>133.00310838921669</v>
      </c>
      <c r="AI385" s="57">
        <v>133.00310838921669</v>
      </c>
      <c r="AJ385" s="58">
        <f>(AJ303/$T$303)*100</f>
        <v>129.34072871823741</v>
      </c>
      <c r="AK385" s="58">
        <v>136.56963933535252</v>
      </c>
      <c r="AL385" s="58">
        <v>152.66293895564499</v>
      </c>
      <c r="AM385" s="58">
        <v>131.35098854583674</v>
      </c>
      <c r="AN385" s="58">
        <v>131.35098854583674</v>
      </c>
      <c r="AO385" s="58">
        <f>(AO303/$T$303)*100</f>
        <v>141.15493249911535</v>
      </c>
      <c r="AP385" s="58">
        <v>121.35864144183664</v>
      </c>
      <c r="AQ385" s="58">
        <v>98.373321923165207</v>
      </c>
      <c r="AR385" s="58">
        <v>116.44317496027057</v>
      </c>
      <c r="AS385" s="58">
        <f>(AS303/$T$303)*100</f>
        <v>134.02369373072167</v>
      </c>
      <c r="AT385" s="58">
        <v>202.78528339473377</v>
      </c>
      <c r="AU385" s="58">
        <v>171.60182190198975</v>
      </c>
      <c r="AV385" s="58">
        <v>150.92948133829276</v>
      </c>
      <c r="AW385" s="58">
        <v>150.92948133829276</v>
      </c>
      <c r="AX385" s="58">
        <f>(AX303/$T$303)*100</f>
        <v>163.22386357158521</v>
      </c>
      <c r="AY385" s="58"/>
      <c r="AZ385" s="58">
        <v>121.45745909446634</v>
      </c>
      <c r="BA385" s="58">
        <v>121.45745909446634</v>
      </c>
      <c r="BB385" s="58">
        <v>117.25668978710941</v>
      </c>
      <c r="BC385" s="58">
        <v>117.25668978710941</v>
      </c>
      <c r="BD385" s="58">
        <v>112.57517666732575</v>
      </c>
      <c r="BE385" s="58">
        <v>112.57517666732575</v>
      </c>
      <c r="BF385" s="58">
        <f>(BF303/$T$303)*100</f>
        <v>140.35607858542426</v>
      </c>
      <c r="BG385" s="58">
        <v>106.68765135639995</v>
      </c>
      <c r="BH385" s="58">
        <v>106.68765135639995</v>
      </c>
      <c r="BI385" s="58">
        <v>119.91727708285546</v>
      </c>
      <c r="BJ385" s="58">
        <v>119.91727708285546</v>
      </c>
      <c r="BK385" s="58">
        <v>151.13289225140323</v>
      </c>
      <c r="BL385" s="58">
        <v>151.13289225140323</v>
      </c>
      <c r="BM385" s="58">
        <v>151.29023592488403</v>
      </c>
      <c r="BN385" s="58">
        <v>151.29023592488403</v>
      </c>
      <c r="BO385" s="58">
        <f>(BO303/$T$303)*100</f>
        <v>139.28744061736401</v>
      </c>
      <c r="BP385" s="58">
        <v>159.67556276621744</v>
      </c>
      <c r="BQ385" s="58">
        <v>108.78145162305042</v>
      </c>
      <c r="BR385" s="58">
        <v>129.15746670898045</v>
      </c>
      <c r="BS385" s="58">
        <v>129.15746670898045</v>
      </c>
      <c r="BT385" s="58">
        <v>127.96255716140206</v>
      </c>
      <c r="BU385" s="58">
        <v>127.96255716140206</v>
      </c>
      <c r="BV385" s="58">
        <v>127.00588455537023</v>
      </c>
      <c r="BW385" s="58">
        <v>145.47419804597385</v>
      </c>
      <c r="BX385" s="58">
        <v>145.47419804597385</v>
      </c>
      <c r="BY385" s="58">
        <v>143.61098779431285</v>
      </c>
      <c r="BZ385" s="57">
        <v>156.1561549210746</v>
      </c>
      <c r="CA385" s="58">
        <f>(CA303/$T$303)*100</f>
        <v>146.90481569022106</v>
      </c>
      <c r="CB385" s="58">
        <v>186.66607038942209</v>
      </c>
      <c r="CC385" s="58">
        <v>186.66607038942209</v>
      </c>
      <c r="CD385" s="58">
        <v>181.63672159208565</v>
      </c>
      <c r="CE385" s="58">
        <v>178.77240877907749</v>
      </c>
      <c r="CF385" s="58">
        <v>178.77240877907749</v>
      </c>
      <c r="CG385" s="58">
        <v>178.77240877907749</v>
      </c>
      <c r="CH385" s="58">
        <v>173.06392803813375</v>
      </c>
      <c r="CI385" s="58">
        <v>173.06392803813375</v>
      </c>
      <c r="CJ385" s="57">
        <v>169.86981531476778</v>
      </c>
      <c r="CK385" s="57">
        <v>169.86981531476778</v>
      </c>
      <c r="CL385" s="58">
        <f>(CL303/$T$303)*100</f>
        <v>158.31965649196027</v>
      </c>
      <c r="CM385" s="58">
        <v>159.65555516330602</v>
      </c>
      <c r="CN385" s="58">
        <v>169.69772028057113</v>
      </c>
      <c r="CO385" s="58">
        <v>169.69772028057113</v>
      </c>
      <c r="CP385" s="58">
        <v>180.23262358090938</v>
      </c>
      <c r="CQ385" s="58">
        <v>182.95405563940778</v>
      </c>
      <c r="CR385" s="58">
        <v>186.14652801531574</v>
      </c>
      <c r="CS385" s="58">
        <v>186.27057805285773</v>
      </c>
      <c r="CT385" s="58">
        <v>189.40173211840988</v>
      </c>
      <c r="CU385" s="58">
        <v>192.51059728676134</v>
      </c>
      <c r="CV385" s="58">
        <v>173.36435840022776</v>
      </c>
      <c r="CW385" s="58">
        <v>175.66042152816919</v>
      </c>
      <c r="CX385" s="58">
        <v>156.02260225298059</v>
      </c>
      <c r="CY385" s="58">
        <v>153.06421338585915</v>
      </c>
      <c r="CZ385" s="58">
        <v>155.43738815727929</v>
      </c>
      <c r="DA385" s="58">
        <f t="shared" ref="DA385" si="358">(DA303/$T$303)*100</f>
        <v>163.76467071034025</v>
      </c>
      <c r="DB385" s="57">
        <v>143.64657260666729</v>
      </c>
      <c r="DC385" s="57">
        <v>144.96848940716336</v>
      </c>
      <c r="DD385" s="57">
        <v>145.01027937526439</v>
      </c>
      <c r="DE385" s="57">
        <v>138.60481287773092</v>
      </c>
      <c r="DF385" s="57">
        <v>139.66925147913233</v>
      </c>
      <c r="DG385" s="57">
        <v>141.02628987297877</v>
      </c>
      <c r="DH385" s="57">
        <v>130.59913199863436</v>
      </c>
      <c r="DI385" s="57">
        <v>131.38934447675905</v>
      </c>
      <c r="DJ385" s="57">
        <v>132.69785317816408</v>
      </c>
      <c r="DK385" s="57">
        <v>134.22457397401874</v>
      </c>
      <c r="DL385" s="57">
        <v>134.07635564432724</v>
      </c>
      <c r="DM385" s="57">
        <v>132.73218939475245</v>
      </c>
      <c r="DN385" s="59">
        <f t="shared" ref="DN385" si="359">(DN303/$T$303)*100</f>
        <v>132.45850611453429</v>
      </c>
      <c r="DO385" s="57">
        <v>132.73218939475245</v>
      </c>
      <c r="DP385" s="57">
        <v>174.51279716644532</v>
      </c>
      <c r="DQ385" s="57">
        <v>175.0844082279435</v>
      </c>
      <c r="DR385" s="57">
        <v>175.65601928944167</v>
      </c>
      <c r="DS385" s="57">
        <v>168.89696581868392</v>
      </c>
      <c r="DT385" s="57">
        <v>169.04341574360765</v>
      </c>
      <c r="DU385" s="57">
        <v>168.34728376316005</v>
      </c>
      <c r="DV385" s="60">
        <f>(DV303/$T$303)*100</f>
        <v>182.60163446584286</v>
      </c>
      <c r="DW385" s="61">
        <f>(DW303/$T$303)*100</f>
        <v>182.78614673819021</v>
      </c>
      <c r="DX385" s="62">
        <f>(DX303/$T$303)*100</f>
        <v>183.3535280431943</v>
      </c>
      <c r="DZ385" s="57">
        <f>(DZ303/$T$303)*100</f>
        <v>189.79737995210772</v>
      </c>
      <c r="EC385" s="57">
        <f>(EC303/$T$303)*100</f>
        <v>184.47920908236898</v>
      </c>
      <c r="EF385" s="57">
        <f>(EF303/$T$303)*100</f>
        <v>182.55131293273161</v>
      </c>
      <c r="EI385" s="57">
        <f>(EI303/$T$303)*100</f>
        <v>180.60543801767281</v>
      </c>
      <c r="EL385" s="57">
        <f>(EL303/$T$303)*100</f>
        <v>178.68543666381993</v>
      </c>
      <c r="EO385" s="57">
        <f>(EO303/$T$303)*100</f>
        <v>178.5554432193068</v>
      </c>
    </row>
    <row r="386" spans="1:145" ht="15.5" x14ac:dyDescent="0.35">
      <c r="A386" s="56" t="s">
        <v>206</v>
      </c>
      <c r="B386" s="57">
        <f t="shared" ref="B386:AA386" si="360">(B304/$T$304)*100</f>
        <v>122.96820139508799</v>
      </c>
      <c r="C386" s="57">
        <f t="shared" si="360"/>
        <v>146.59070326340017</v>
      </c>
      <c r="D386" s="57">
        <f t="shared" si="360"/>
        <v>105.63104583490373</v>
      </c>
      <c r="E386" s="57">
        <f t="shared" si="360"/>
        <v>86.109374572463054</v>
      </c>
      <c r="F386" s="57">
        <f t="shared" si="360"/>
        <v>88.120032473635518</v>
      </c>
      <c r="G386" s="57">
        <f t="shared" si="360"/>
        <v>84.111490290950329</v>
      </c>
      <c r="H386" s="57">
        <f t="shared" si="360"/>
        <v>108.75595028406049</v>
      </c>
      <c r="I386" s="57">
        <f t="shared" si="360"/>
        <v>141.71327274599997</v>
      </c>
      <c r="J386" s="57">
        <f t="shared" si="360"/>
        <v>148.31009725236154</v>
      </c>
      <c r="K386" s="57">
        <f t="shared" si="360"/>
        <v>142.66360966125532</v>
      </c>
      <c r="L386" s="57">
        <f t="shared" si="360"/>
        <v>128.69140173147292</v>
      </c>
      <c r="M386" s="57">
        <f t="shared" si="360"/>
        <v>107.76755924016047</v>
      </c>
      <c r="N386" s="57">
        <f t="shared" si="360"/>
        <v>101.79771880561843</v>
      </c>
      <c r="O386" s="57">
        <f t="shared" si="360"/>
        <v>104.53098110973049</v>
      </c>
      <c r="P386" s="57">
        <f t="shared" si="360"/>
        <v>98.554698224310357</v>
      </c>
      <c r="Q386" s="57">
        <f t="shared" si="360"/>
        <v>99.487381530056055</v>
      </c>
      <c r="R386" s="57">
        <f t="shared" si="360"/>
        <v>97.188692856480813</v>
      </c>
      <c r="S386" s="57">
        <f t="shared" si="360"/>
        <v>98.823776396263213</v>
      </c>
      <c r="T386" s="57">
        <f t="shared" si="360"/>
        <v>100</v>
      </c>
      <c r="U386" s="57">
        <f t="shared" si="360"/>
        <v>96.952386386420855</v>
      </c>
      <c r="V386" s="57">
        <f t="shared" si="360"/>
        <v>92.859729291006204</v>
      </c>
      <c r="W386" s="57">
        <f t="shared" si="360"/>
        <v>107.58831470019491</v>
      </c>
      <c r="X386" s="58">
        <f t="shared" si="360"/>
        <v>114.26870690073318</v>
      </c>
      <c r="Y386" s="58">
        <f t="shared" si="360"/>
        <v>124.88189287947131</v>
      </c>
      <c r="Z386" s="57">
        <f t="shared" si="360"/>
        <v>118.9009814265449</v>
      </c>
      <c r="AA386" s="57">
        <f t="shared" si="360"/>
        <v>129.81614379150071</v>
      </c>
      <c r="AB386" s="57">
        <v>97.070384213699697</v>
      </c>
      <c r="AC386" s="57">
        <v>94.203590454901516</v>
      </c>
      <c r="AD386" s="57">
        <v>94.416720750048356</v>
      </c>
      <c r="AE386" s="57">
        <f>(AE304/$T$304)*100</f>
        <v>115.91409148419298</v>
      </c>
      <c r="AF386" s="57">
        <v>105.92194785110381</v>
      </c>
      <c r="AG386" s="57">
        <v>107.0274886270211</v>
      </c>
      <c r="AH386" s="57">
        <v>107.05431974106699</v>
      </c>
      <c r="AI386" s="57">
        <v>107.05431974106699</v>
      </c>
      <c r="AJ386" s="58">
        <f>(AJ304/$T$304)*100</f>
        <v>110.25386459150634</v>
      </c>
      <c r="AK386" s="58">
        <v>116.57594909262615</v>
      </c>
      <c r="AL386" s="58">
        <v>123.54295049273099</v>
      </c>
      <c r="AM386" s="58">
        <v>125.70433438308064</v>
      </c>
      <c r="AN386" s="58">
        <v>125.70433438308064</v>
      </c>
      <c r="AO386" s="58">
        <f>(AO304/$T$304)*100</f>
        <v>97.243513141449256</v>
      </c>
      <c r="AP386" s="58">
        <v>123.50143355050007</v>
      </c>
      <c r="AQ386" s="58">
        <v>119.96452849737923</v>
      </c>
      <c r="AR386" s="58">
        <v>119.39719745027401</v>
      </c>
      <c r="AS386" s="58">
        <f>(AS304/$T$304)*100</f>
        <v>97.149023120085019</v>
      </c>
      <c r="AT386" s="58">
        <v>125.47084471142644</v>
      </c>
      <c r="AU386" s="58">
        <v>97.659855923054479</v>
      </c>
      <c r="AV386" s="58">
        <v>90.723817126496257</v>
      </c>
      <c r="AW386" s="58">
        <v>90.723817126496257</v>
      </c>
      <c r="AX386" s="58">
        <f>(AX304/$T$304)*100</f>
        <v>97.575580267186197</v>
      </c>
      <c r="AY386" s="58"/>
      <c r="AZ386" s="58">
        <v>89.249394743619575</v>
      </c>
      <c r="BA386" s="58">
        <v>89.249394743619575</v>
      </c>
      <c r="BB386" s="58">
        <v>85.405410226764815</v>
      </c>
      <c r="BC386" s="58">
        <v>85.405410226764815</v>
      </c>
      <c r="BD386" s="58">
        <v>66.868270013471459</v>
      </c>
      <c r="BE386" s="58">
        <v>66.868270013471459</v>
      </c>
      <c r="BF386" s="58">
        <f>(BF304/$T$304)*100</f>
        <v>116.27504219315334</v>
      </c>
      <c r="BG386" s="58">
        <v>68.727690786791158</v>
      </c>
      <c r="BH386" s="58">
        <v>68.727690786791158</v>
      </c>
      <c r="BI386" s="58">
        <v>97.649461981630935</v>
      </c>
      <c r="BJ386" s="58">
        <v>97.649461981630935</v>
      </c>
      <c r="BK386" s="58">
        <v>97.256342641758764</v>
      </c>
      <c r="BL386" s="58">
        <v>97.256342641758764</v>
      </c>
      <c r="BM386" s="58">
        <v>97.256342641758764</v>
      </c>
      <c r="BN386" s="58">
        <v>97.256342641758764</v>
      </c>
      <c r="BO386" s="58">
        <f>(BO304/$T$304)*100</f>
        <v>97.374783641365923</v>
      </c>
      <c r="BP386" s="58">
        <v>98.489871392893775</v>
      </c>
      <c r="BQ386" s="58">
        <v>96.852779394894327</v>
      </c>
      <c r="BR386" s="58">
        <v>96.852779394894327</v>
      </c>
      <c r="BS386" s="58">
        <v>96.852779394894327</v>
      </c>
      <c r="BT386" s="58">
        <v>97.070578609259059</v>
      </c>
      <c r="BU386" s="58">
        <v>97.070578609259059</v>
      </c>
      <c r="BV386" s="58">
        <v>97.070578609259059</v>
      </c>
      <c r="BW386" s="58">
        <v>94.639655042165828</v>
      </c>
      <c r="BX386" s="58">
        <v>94.639655042165828</v>
      </c>
      <c r="BY386" s="58">
        <v>94.639655042165828</v>
      </c>
      <c r="BZ386" s="57">
        <v>96.524982287781796</v>
      </c>
      <c r="CA386" s="58">
        <f>(CA304/$T$304)*100</f>
        <v>96.559210823971625</v>
      </c>
      <c r="CB386" s="58">
        <v>89.754124036489898</v>
      </c>
      <c r="CC386" s="58">
        <v>89.754124036489898</v>
      </c>
      <c r="CD386" s="58">
        <v>89.754124036489898</v>
      </c>
      <c r="CE386" s="58">
        <v>89.754124036489898</v>
      </c>
      <c r="CF386" s="58">
        <v>89.754124036489898</v>
      </c>
      <c r="CG386" s="58">
        <v>89.754124036489898</v>
      </c>
      <c r="CH386" s="58">
        <v>90.734738235822022</v>
      </c>
      <c r="CI386" s="58">
        <v>90.734738235822022</v>
      </c>
      <c r="CJ386" s="57">
        <v>91.565004664156874</v>
      </c>
      <c r="CK386" s="57">
        <v>91.565004664156874</v>
      </c>
      <c r="CL386" s="58">
        <f>(CL304/$T$304)*100</f>
        <v>102.3208719905931</v>
      </c>
      <c r="CM386" s="58">
        <v>89.87031613931876</v>
      </c>
      <c r="CN386" s="58">
        <v>94.813517165158927</v>
      </c>
      <c r="CO386" s="58">
        <v>94.813517165158927</v>
      </c>
      <c r="CP386" s="58">
        <v>93.159060622205743</v>
      </c>
      <c r="CQ386" s="58">
        <v>94.813517165158927</v>
      </c>
      <c r="CR386" s="58">
        <v>96.467973708112126</v>
      </c>
      <c r="CS386" s="58">
        <v>95.723739564783102</v>
      </c>
      <c r="CT386" s="58">
        <v>97.378196107736329</v>
      </c>
      <c r="CU386" s="58">
        <v>99.032652650689528</v>
      </c>
      <c r="CV386" s="58">
        <v>100.76847929351722</v>
      </c>
      <c r="CW386" s="58">
        <v>102.5101274013805</v>
      </c>
      <c r="CX386" s="58">
        <v>100.76847929351722</v>
      </c>
      <c r="CY386" s="58">
        <v>102.5101274013805</v>
      </c>
      <c r="CZ386" s="58">
        <v>104.25177550924383</v>
      </c>
      <c r="DA386" s="58">
        <f t="shared" ref="DA386" si="361">(DA304/$T$304)*100</f>
        <v>104.01033224470511</v>
      </c>
      <c r="DB386" s="57">
        <v>100.69496335678274</v>
      </c>
      <c r="DC386" s="57">
        <v>101.52524442994053</v>
      </c>
      <c r="DD386" s="57">
        <v>101.52524442994053</v>
      </c>
      <c r="DE386" s="57">
        <v>101.5173132871479</v>
      </c>
      <c r="DF386" s="57">
        <v>102.34646333631984</v>
      </c>
      <c r="DG386" s="57">
        <v>103.17561338549181</v>
      </c>
      <c r="DH386" s="57">
        <v>99.91498891193234</v>
      </c>
      <c r="DI386" s="57">
        <v>100.7441389611043</v>
      </c>
      <c r="DJ386" s="57">
        <v>101.57328901027628</v>
      </c>
      <c r="DK386" s="57">
        <v>112.92454369186962</v>
      </c>
      <c r="DL386" s="57">
        <v>112.92454369186962</v>
      </c>
      <c r="DM386" s="57">
        <v>101.59957159411258</v>
      </c>
      <c r="DN386" s="59">
        <f t="shared" ref="DN386" si="362">(DN304/$T$304)*100</f>
        <v>110.88379381286768</v>
      </c>
      <c r="DO386" s="57">
        <v>101.59957159411258</v>
      </c>
      <c r="DP386" s="57">
        <v>112.8249145804169</v>
      </c>
      <c r="DQ386" s="57">
        <v>113.19446896401459</v>
      </c>
      <c r="DR386" s="57">
        <v>113.56402334761229</v>
      </c>
      <c r="DS386" s="57">
        <v>110.00148542845893</v>
      </c>
      <c r="DT386" s="57">
        <v>110.36435755025489</v>
      </c>
      <c r="DU386" s="57">
        <v>110.03236098269709</v>
      </c>
      <c r="DV386" s="60">
        <f>(DV304/$T$304)*100</f>
        <v>108.85773760496156</v>
      </c>
      <c r="DW386" s="61">
        <f>(DW304/$T$304)*100</f>
        <v>109.22060972675749</v>
      </c>
      <c r="DX386" s="62">
        <f>(DX304/$T$304)*100</f>
        <v>109.58348184855345</v>
      </c>
      <c r="DZ386" s="57">
        <f>(DZ304/$T$304)*100</f>
        <v>107.31372734093019</v>
      </c>
      <c r="EC386" s="57">
        <f>(EC304/$T$304)*100</f>
        <v>105.44013721049753</v>
      </c>
      <c r="EF386" s="57">
        <f>(EF304/$T$304)*100</f>
        <v>103.59925808604548</v>
      </c>
      <c r="EI386" s="57">
        <f>(EI304/$T$304)*100</f>
        <v>101.79051886619237</v>
      </c>
      <c r="EL386" s="57">
        <f>(EL304/$T$304)*100</f>
        <v>100.01335842041424</v>
      </c>
      <c r="EO386" s="57">
        <f>(EO304/$T$304)*100</f>
        <v>99.249897669113366</v>
      </c>
    </row>
    <row r="387" spans="1:145" ht="15.5" x14ac:dyDescent="0.35">
      <c r="A387" s="56" t="s">
        <v>207</v>
      </c>
      <c r="B387" s="57">
        <f t="shared" ref="B387:AA387" si="363">(B305/$T$305)*100</f>
        <v>42.27577893329422</v>
      </c>
      <c r="C387" s="57">
        <f t="shared" si="363"/>
        <v>53.812707747026636</v>
      </c>
      <c r="D387" s="57">
        <f t="shared" si="363"/>
        <v>57.775010078546586</v>
      </c>
      <c r="E387" s="57">
        <f t="shared" si="363"/>
        <v>55.599141087824265</v>
      </c>
      <c r="F387" s="57">
        <f t="shared" si="363"/>
        <v>51.219824018982827</v>
      </c>
      <c r="G387" s="57">
        <f t="shared" si="363"/>
        <v>51.871268347623435</v>
      </c>
      <c r="H387" s="57">
        <f t="shared" si="363"/>
        <v>54.3826779137651</v>
      </c>
      <c r="I387" s="57">
        <f t="shared" si="363"/>
        <v>98.29578952194646</v>
      </c>
      <c r="J387" s="57">
        <f t="shared" si="363"/>
        <v>90.994486061865771</v>
      </c>
      <c r="K387" s="57">
        <f t="shared" si="363"/>
        <v>86.579962403716848</v>
      </c>
      <c r="L387" s="57">
        <f t="shared" si="363"/>
        <v>96.655573725394305</v>
      </c>
      <c r="M387" s="57">
        <f t="shared" si="363"/>
        <v>97.241365081305787</v>
      </c>
      <c r="N387" s="57">
        <f t="shared" si="363"/>
        <v>103.91938653869668</v>
      </c>
      <c r="O387" s="57">
        <f t="shared" si="363"/>
        <v>111.66155657323635</v>
      </c>
      <c r="P387" s="57">
        <f t="shared" si="363"/>
        <v>107.48352801924676</v>
      </c>
      <c r="Q387" s="57">
        <f t="shared" si="363"/>
        <v>105.45116905097385</v>
      </c>
      <c r="R387" s="57">
        <f t="shared" si="363"/>
        <v>99.814202128287306</v>
      </c>
      <c r="S387" s="57">
        <f t="shared" si="363"/>
        <v>91.831312332978186</v>
      </c>
      <c r="T387" s="57">
        <f t="shared" si="363"/>
        <v>100</v>
      </c>
      <c r="U387" s="57">
        <f t="shared" si="363"/>
        <v>92.256756841421691</v>
      </c>
      <c r="V387" s="57">
        <f t="shared" si="363"/>
        <v>83.684299100693963</v>
      </c>
      <c r="W387" s="57">
        <f t="shared" si="363"/>
        <v>68.945113179753392</v>
      </c>
      <c r="X387" s="58">
        <f t="shared" si="363"/>
        <v>87.963543167791585</v>
      </c>
      <c r="Y387" s="58">
        <f t="shared" si="363"/>
        <v>100.47729593186068</v>
      </c>
      <c r="Z387" s="57">
        <f t="shared" si="363"/>
        <v>107.38114507729782</v>
      </c>
      <c r="AA387" s="57">
        <f t="shared" si="363"/>
        <v>109.21371692331914</v>
      </c>
      <c r="AB387" s="57">
        <v>283.85204811382334</v>
      </c>
      <c r="AC387" s="57">
        <v>283.85204811382334</v>
      </c>
      <c r="AD387" s="57">
        <v>283.85204811382334</v>
      </c>
      <c r="AE387" s="57">
        <f>(AE305/$T$305)*100</f>
        <v>103.85957763464802</v>
      </c>
      <c r="AF387" s="57">
        <v>104.04022143362188</v>
      </c>
      <c r="AG387" s="57">
        <v>102.23929119171082</v>
      </c>
      <c r="AH387" s="57">
        <v>102.2649219349631</v>
      </c>
      <c r="AI387" s="57">
        <v>102.2649219349631</v>
      </c>
      <c r="AJ387" s="58">
        <f>(AJ305/$T$305)*100</f>
        <v>105.32132549858389</v>
      </c>
      <c r="AK387" s="58">
        <v>114.60744003019833</v>
      </c>
      <c r="AL387" s="58">
        <v>121.45679225883576</v>
      </c>
      <c r="AM387" s="58">
        <v>123.58168281261874</v>
      </c>
      <c r="AN387" s="58">
        <v>123.58168281261874</v>
      </c>
      <c r="AO387" s="58">
        <f>(AO305/$T$305)*100</f>
        <v>123.91082194310155</v>
      </c>
      <c r="AP387" s="58">
        <v>125.88650602331452</v>
      </c>
      <c r="AQ387" s="58">
        <v>85.915675006113219</v>
      </c>
      <c r="AR387" s="58">
        <v>73.848375779554914</v>
      </c>
      <c r="AS387" s="58">
        <f>(AS305/$T$305)*100</f>
        <v>124.23498223652037</v>
      </c>
      <c r="AT387" s="58">
        <v>78.933416377417799</v>
      </c>
      <c r="AU387" s="58">
        <v>110.01604897301181</v>
      </c>
      <c r="AV387" s="58">
        <v>104.08871771202513</v>
      </c>
      <c r="AW387" s="58">
        <v>104.08871771202513</v>
      </c>
      <c r="AX387" s="58">
        <f>(AX305/$T$305)*100</f>
        <v>103.06788022374371</v>
      </c>
      <c r="AY387" s="58"/>
      <c r="AZ387" s="58">
        <v>100.28762164732225</v>
      </c>
      <c r="BA387" s="58">
        <v>100.28762164732225</v>
      </c>
      <c r="BB387" s="58">
        <v>98.348230912530099</v>
      </c>
      <c r="BC387" s="58">
        <v>98.348230912530099</v>
      </c>
      <c r="BD387" s="58">
        <v>105.26961212273538</v>
      </c>
      <c r="BE387" s="58">
        <v>105.26961212273538</v>
      </c>
      <c r="BF387" s="58">
        <f>(BF305/$T$305)*100</f>
        <v>72.937350357623188</v>
      </c>
      <c r="BG387" s="58">
        <v>106.98098627120591</v>
      </c>
      <c r="BH387" s="58">
        <v>106.98098627120591</v>
      </c>
      <c r="BI387" s="58">
        <v>107.12891354353611</v>
      </c>
      <c r="BJ387" s="58">
        <v>107.12891354353611</v>
      </c>
      <c r="BK387" s="58">
        <v>194.79659717110894</v>
      </c>
      <c r="BL387" s="58">
        <v>194.79659717110894</v>
      </c>
      <c r="BM387" s="58">
        <v>194.79659717110894</v>
      </c>
      <c r="BN387" s="58">
        <v>194.79659717110894</v>
      </c>
      <c r="BO387" s="58">
        <f>(BO305/$T$305)*100</f>
        <v>161.72293437461795</v>
      </c>
      <c r="BP387" s="58">
        <v>198.0439904838868</v>
      </c>
      <c r="BQ387" s="58">
        <v>198.0439904838868</v>
      </c>
      <c r="BR387" s="58">
        <v>191.38887955768917</v>
      </c>
      <c r="BS387" s="58">
        <v>191.38887955768917</v>
      </c>
      <c r="BT387" s="58">
        <v>191.38887955768917</v>
      </c>
      <c r="BU387" s="58">
        <v>191.38887955768917</v>
      </c>
      <c r="BV387" s="58">
        <v>187.08262976764115</v>
      </c>
      <c r="BW387" s="58">
        <v>203.38740218149539</v>
      </c>
      <c r="BX387" s="58">
        <v>203.38740218149539</v>
      </c>
      <c r="BY387" s="58">
        <v>196.43833260696096</v>
      </c>
      <c r="BZ387" s="57">
        <v>144.02033613250404</v>
      </c>
      <c r="CA387" s="58">
        <f>(CA305/$T$305)*100</f>
        <v>93.529791050250637</v>
      </c>
      <c r="CB387" s="58">
        <v>90.604321715141992</v>
      </c>
      <c r="CC387" s="58">
        <v>90.604321715141992</v>
      </c>
      <c r="CD387" s="58">
        <v>90.604321715141992</v>
      </c>
      <c r="CE387" s="58">
        <v>90.604321715141992</v>
      </c>
      <c r="CF387" s="58">
        <v>90.604321715141992</v>
      </c>
      <c r="CG387" s="58">
        <v>90.604321715141992</v>
      </c>
      <c r="CH387" s="58">
        <v>89.939002007590446</v>
      </c>
      <c r="CI387" s="58">
        <v>89.939002007590446</v>
      </c>
      <c r="CJ387" s="57">
        <v>90.761987067301149</v>
      </c>
      <c r="CK387" s="57">
        <v>90.761987067301149</v>
      </c>
      <c r="CL387" s="58">
        <f>(CL305/$T$305)*100</f>
        <v>72.24213317642743</v>
      </c>
      <c r="CM387" s="58">
        <v>89.438289868008667</v>
      </c>
      <c r="CN387" s="58">
        <v>76.604314641836694</v>
      </c>
      <c r="CO387" s="58">
        <v>76.604314641836694</v>
      </c>
      <c r="CP387" s="58">
        <v>78.046816910112625</v>
      </c>
      <c r="CQ387" s="58">
        <v>79.43288785191028</v>
      </c>
      <c r="CR387" s="58">
        <v>80.818958793707949</v>
      </c>
      <c r="CS387" s="58">
        <v>80.19545416050633</v>
      </c>
      <c r="CT387" s="58">
        <v>81.581525102304013</v>
      </c>
      <c r="CU387" s="58">
        <v>82.967596044101683</v>
      </c>
      <c r="CV387" s="58">
        <v>90.783601173737623</v>
      </c>
      <c r="CW387" s="58">
        <v>90.783601173737623</v>
      </c>
      <c r="CX387" s="58">
        <v>90.783601173737623</v>
      </c>
      <c r="CY387" s="58">
        <v>90.783601173737623</v>
      </c>
      <c r="CZ387" s="58">
        <v>90.783601173737623</v>
      </c>
      <c r="DA387" s="58">
        <f t="shared" ref="DA387" si="364">(DA305/$T$305)*100</f>
        <v>90.375890390023244</v>
      </c>
      <c r="DB387" s="57">
        <v>91.771711598962781</v>
      </c>
      <c r="DC387" s="57">
        <v>92.618782425392496</v>
      </c>
      <c r="DD387" s="57">
        <v>93.28512026711897</v>
      </c>
      <c r="DE387" s="57">
        <v>92.73787627713719</v>
      </c>
      <c r="DF387" s="57">
        <v>93.49531963517596</v>
      </c>
      <c r="DG387" s="57">
        <v>94.252762993214716</v>
      </c>
      <c r="DH387" s="57">
        <v>93.382612115968087</v>
      </c>
      <c r="DI387" s="57">
        <v>94.15755287581753</v>
      </c>
      <c r="DJ387" s="57">
        <v>94.932493635666972</v>
      </c>
      <c r="DK387" s="57">
        <v>93.407176361618511</v>
      </c>
      <c r="DL387" s="57">
        <v>94.182117121467925</v>
      </c>
      <c r="DM387" s="57">
        <v>94.957057881317368</v>
      </c>
      <c r="DN387" s="59">
        <f t="shared" ref="DN387" si="365">(DN305/$T$305)*100</f>
        <v>94.979650470003975</v>
      </c>
      <c r="DO387" s="57">
        <v>94.957057881317368</v>
      </c>
      <c r="DP387" s="57">
        <v>102.69918859971918</v>
      </c>
      <c r="DQ387" s="57">
        <v>102.36499001974477</v>
      </c>
      <c r="DR387" s="57">
        <v>102.03079143977037</v>
      </c>
      <c r="DS387" s="57">
        <v>84.124706507066875</v>
      </c>
      <c r="DT387" s="57">
        <v>85.841537252109063</v>
      </c>
      <c r="DU387" s="57">
        <v>83.742271917410449</v>
      </c>
      <c r="DV387" s="60">
        <f>(DV305/$T$305)*100</f>
        <v>85.417117355758663</v>
      </c>
      <c r="DW387" s="61">
        <f>(DW305/$T$305)*100</f>
        <v>83.742271917410449</v>
      </c>
      <c r="DX387" s="62">
        <f>(DX305/$T$305)*100</f>
        <v>85.417117355758663</v>
      </c>
      <c r="DZ387" s="57">
        <f>(DZ305/$T$305)*100</f>
        <v>92.319502291285758</v>
      </c>
      <c r="EC387" s="57">
        <f>(EC305/$T$305)*100</f>
        <v>94.767209299920324</v>
      </c>
      <c r="EF387" s="57">
        <f>(EF305/$T$305)*100</f>
        <v>96.358099715730617</v>
      </c>
      <c r="EI387" s="57">
        <f>(EI305/$T$305)*100</f>
        <v>96.555057947091441</v>
      </c>
      <c r="EL387" s="57">
        <f>(EL305/$T$305)*100</f>
        <v>96.660428683105053</v>
      </c>
      <c r="EO387" s="57">
        <f>(EO305/$T$305)*100</f>
        <v>96.660428683105053</v>
      </c>
    </row>
    <row r="388" spans="1:145" ht="15.5" x14ac:dyDescent="0.35">
      <c r="A388" s="56" t="s">
        <v>208</v>
      </c>
      <c r="B388" s="57" t="e">
        <f t="shared" ref="B388:AA388" si="366">(B306/$T$306)*100</f>
        <v>#VALUE!</v>
      </c>
      <c r="C388" s="57" t="e">
        <f t="shared" si="366"/>
        <v>#VALUE!</v>
      </c>
      <c r="D388" s="57" t="e">
        <f t="shared" si="366"/>
        <v>#VALUE!</v>
      </c>
      <c r="E388" s="57" t="e">
        <f t="shared" si="366"/>
        <v>#VALUE!</v>
      </c>
      <c r="F388" s="57" t="e">
        <f t="shared" si="366"/>
        <v>#VALUE!</v>
      </c>
      <c r="G388" s="57" t="e">
        <f t="shared" si="366"/>
        <v>#VALUE!</v>
      </c>
      <c r="H388" s="57" t="e">
        <f t="shared" si="366"/>
        <v>#VALUE!</v>
      </c>
      <c r="I388" s="57" t="e">
        <f t="shared" si="366"/>
        <v>#VALUE!</v>
      </c>
      <c r="J388" s="57" t="e">
        <f t="shared" si="366"/>
        <v>#VALUE!</v>
      </c>
      <c r="K388" s="57" t="e">
        <f t="shared" si="366"/>
        <v>#VALUE!</v>
      </c>
      <c r="L388" s="57" t="e">
        <f t="shared" si="366"/>
        <v>#VALUE!</v>
      </c>
      <c r="M388" s="57" t="e">
        <f t="shared" si="366"/>
        <v>#VALUE!</v>
      </c>
      <c r="N388" s="57" t="e">
        <f t="shared" si="366"/>
        <v>#VALUE!</v>
      </c>
      <c r="O388" s="57" t="e">
        <f t="shared" si="366"/>
        <v>#VALUE!</v>
      </c>
      <c r="P388" s="57" t="e">
        <f t="shared" si="366"/>
        <v>#VALUE!</v>
      </c>
      <c r="Q388" s="57" t="e">
        <f t="shared" si="366"/>
        <v>#VALUE!</v>
      </c>
      <c r="R388" s="57" t="e">
        <f t="shared" si="366"/>
        <v>#VALUE!</v>
      </c>
      <c r="S388" s="57" t="e">
        <f t="shared" si="366"/>
        <v>#VALUE!</v>
      </c>
      <c r="T388" s="57" t="e">
        <f t="shared" si="366"/>
        <v>#VALUE!</v>
      </c>
      <c r="U388" s="57" t="e">
        <f t="shared" si="366"/>
        <v>#VALUE!</v>
      </c>
      <c r="V388" s="57" t="e">
        <f t="shared" si="366"/>
        <v>#VALUE!</v>
      </c>
      <c r="W388" s="57" t="e">
        <f t="shared" si="366"/>
        <v>#VALUE!</v>
      </c>
      <c r="X388" s="58" t="e">
        <f t="shared" si="366"/>
        <v>#VALUE!</v>
      </c>
      <c r="Y388" s="58" t="e">
        <f t="shared" si="366"/>
        <v>#VALUE!</v>
      </c>
      <c r="Z388" s="57" t="e">
        <f t="shared" si="366"/>
        <v>#VALUE!</v>
      </c>
      <c r="AA388" s="57" t="e">
        <f t="shared" si="366"/>
        <v>#VALUE!</v>
      </c>
      <c r="AB388" s="57">
        <v>575.00618935344357</v>
      </c>
      <c r="AC388" s="57">
        <v>575.00618935344357</v>
      </c>
      <c r="AD388" s="57">
        <v>575.00618935344357</v>
      </c>
      <c r="AE388" s="57" t="e">
        <f>(AE306/$T$306)*100</f>
        <v>#VALUE!</v>
      </c>
      <c r="AF388" s="57">
        <v>134.68740168920266</v>
      </c>
      <c r="AG388" s="57">
        <v>158.15687762349631</v>
      </c>
      <c r="AH388" s="57">
        <v>158.05826767126129</v>
      </c>
      <c r="AI388" s="57">
        <v>158.05826767126129</v>
      </c>
      <c r="AJ388" s="58" t="e">
        <f>(AJ306/$T$306)*100</f>
        <v>#VALUE!</v>
      </c>
      <c r="AK388" s="58">
        <v>162.89383241174275</v>
      </c>
      <c r="AL388" s="58">
        <v>180.83816723900799</v>
      </c>
      <c r="AM388" s="58">
        <v>155.06414323644663</v>
      </c>
      <c r="AN388" s="58">
        <v>155.06414323644663</v>
      </c>
      <c r="AO388" s="58" t="e">
        <f>(AO306/$T$306)*100</f>
        <v>#VALUE!</v>
      </c>
      <c r="AP388" s="58">
        <v>143.84260124387836</v>
      </c>
      <c r="AQ388" s="58">
        <v>140.683530015017</v>
      </c>
      <c r="AR388" s="58">
        <v>206.56492766433433</v>
      </c>
      <c r="AS388" s="58" t="e">
        <f>(AS306/$T$306)*100</f>
        <v>#VALUE!</v>
      </c>
      <c r="AT388" s="58">
        <v>212.14998992416119</v>
      </c>
      <c r="AU388" s="58">
        <v>213.57756727919107</v>
      </c>
      <c r="AV388" s="58">
        <v>202.81714978704298</v>
      </c>
      <c r="AW388" s="58">
        <v>202.81714978704298</v>
      </c>
      <c r="AX388" s="58" t="e">
        <f>(AX306/$T$306)*100</f>
        <v>#VALUE!</v>
      </c>
      <c r="AY388" s="58"/>
      <c r="AZ388" s="58">
        <v>306.02968719183554</v>
      </c>
      <c r="BA388" s="58">
        <v>306.02968251999425</v>
      </c>
      <c r="BB388" s="58">
        <v>312.22619550922764</v>
      </c>
      <c r="BC388" s="58">
        <v>300.3956377278908</v>
      </c>
      <c r="BD388" s="58">
        <v>323.17396472112301</v>
      </c>
      <c r="BE388" s="58">
        <v>303.12381966602817</v>
      </c>
      <c r="BF388" s="58" t="e">
        <f>(BF306/$T$306)*100</f>
        <v>#VALUE!</v>
      </c>
      <c r="BG388" s="58">
        <v>365.82511344639272</v>
      </c>
      <c r="BH388" s="58">
        <v>366.6604842894788</v>
      </c>
      <c r="BI388" s="58">
        <v>371.43725348896783</v>
      </c>
      <c r="BJ388" s="58">
        <v>373.01267471802475</v>
      </c>
      <c r="BK388" s="58">
        <v>379.94904940949277</v>
      </c>
      <c r="BL388" s="58">
        <v>381.42548578423958</v>
      </c>
      <c r="BM388" s="58">
        <v>380.67191194214683</v>
      </c>
      <c r="BN388" s="58">
        <v>382.15115727388098</v>
      </c>
      <c r="BO388" s="58" t="e">
        <f>(BO306/$T$306)*100</f>
        <v>#VALUE!</v>
      </c>
      <c r="BP388" s="58">
        <v>431.20926467883282</v>
      </c>
      <c r="BQ388" s="58">
        <v>400.13129537476635</v>
      </c>
      <c r="BR388" s="58">
        <v>460.38881550808304</v>
      </c>
      <c r="BS388" s="58">
        <v>464.73382641306165</v>
      </c>
      <c r="BT388" s="58">
        <v>473.94996702367865</v>
      </c>
      <c r="BU388" s="58">
        <v>453.63583659044463</v>
      </c>
      <c r="BV388" s="58">
        <v>416.86142807279924</v>
      </c>
      <c r="BW388" s="58">
        <v>506.91014408686692</v>
      </c>
      <c r="BX388" s="58">
        <v>506.91014408686692</v>
      </c>
      <c r="BY388" s="58">
        <v>470.79496005246301</v>
      </c>
      <c r="BZ388" s="57">
        <v>430.092529038311</v>
      </c>
      <c r="CA388" s="58" t="e">
        <f>(CA306/$T$306)*100</f>
        <v>#VALUE!</v>
      </c>
      <c r="CB388" s="58">
        <v>439.45459914491209</v>
      </c>
      <c r="CC388" s="58">
        <v>439.45459914491209</v>
      </c>
      <c r="CD388" s="58">
        <v>443.06354071417644</v>
      </c>
      <c r="CE388" s="58">
        <v>354.88056032462521</v>
      </c>
      <c r="CF388" s="58">
        <v>362.83884406104369</v>
      </c>
      <c r="CG388" s="58">
        <v>365.23491959508465</v>
      </c>
      <c r="CH388" s="58">
        <v>343.84264862028419</v>
      </c>
      <c r="CI388" s="58">
        <v>346.32198217341647</v>
      </c>
      <c r="CJ388" s="57">
        <v>346.98897397846366</v>
      </c>
      <c r="CK388" s="57">
        <v>349.49099462425579</v>
      </c>
      <c r="CL388" s="58" t="e">
        <f>(CL306/$T$306)*100</f>
        <v>#VALUE!</v>
      </c>
      <c r="CM388" s="58">
        <v>345.07035579408989</v>
      </c>
      <c r="CN388" s="58">
        <v>366.93081923208121</v>
      </c>
      <c r="CO388" s="58">
        <v>366.93081923208121</v>
      </c>
      <c r="CP388" s="58">
        <v>368.61633689918614</v>
      </c>
      <c r="CQ388" s="58">
        <v>380.47954282660561</v>
      </c>
      <c r="CR388" s="58">
        <v>392.88138205001013</v>
      </c>
      <c r="CS388" s="58">
        <v>506.89611771075027</v>
      </c>
      <c r="CT388" s="58">
        <v>501.80325798552803</v>
      </c>
      <c r="CU388" s="58">
        <v>495.22569999090445</v>
      </c>
      <c r="CV388" s="58">
        <v>490.32979006635105</v>
      </c>
      <c r="CW388" s="58">
        <v>479.50375088657529</v>
      </c>
      <c r="CX388" s="58">
        <v>500.5416123481653</v>
      </c>
      <c r="CY388" s="58">
        <v>488.88293103060744</v>
      </c>
      <c r="CZ388" s="58">
        <v>476.87810611038009</v>
      </c>
      <c r="DA388" s="58" t="e">
        <f t="shared" ref="DA388" si="367">(DA306/$T$306)*100</f>
        <v>#VALUE!</v>
      </c>
      <c r="DB388" s="57">
        <v>526.78821196291346</v>
      </c>
      <c r="DC388" s="57">
        <v>531.65057007181349</v>
      </c>
      <c r="DD388" s="57">
        <v>533.78466374312211</v>
      </c>
      <c r="DE388" s="57">
        <v>499.43118075531254</v>
      </c>
      <c r="DF388" s="57">
        <v>500.09630887176701</v>
      </c>
      <c r="DG388" s="57">
        <v>502.73571693139718</v>
      </c>
      <c r="DH388" s="57">
        <v>523.73366604376361</v>
      </c>
      <c r="DI388" s="57">
        <v>509.88159678576596</v>
      </c>
      <c r="DJ388" s="57">
        <v>509.98750152718355</v>
      </c>
      <c r="DK388" s="57">
        <v>509.30141623648905</v>
      </c>
      <c r="DL388" s="57">
        <v>510.01461698875056</v>
      </c>
      <c r="DM388" s="57">
        <v>510.1194632800711</v>
      </c>
      <c r="DN388" s="59" t="e">
        <f t="shared" ref="DN388" si="368">(DN306/$T$306)*100</f>
        <v>#VALUE!</v>
      </c>
      <c r="DO388" s="57">
        <v>510.1194632800711</v>
      </c>
      <c r="DP388" s="57">
        <v>555.95760923007322</v>
      </c>
      <c r="DQ388" s="57">
        <v>554.49493233204043</v>
      </c>
      <c r="DR388" s="57">
        <v>553.0338638958209</v>
      </c>
      <c r="DS388" s="57">
        <v>562.46708042451849</v>
      </c>
      <c r="DT388" s="57">
        <v>567.94944831167038</v>
      </c>
      <c r="DU388" s="57">
        <v>624.69803904767525</v>
      </c>
      <c r="DV388" s="60" t="e">
        <f>(DV306/$T$306)*100</f>
        <v>#VALUE!</v>
      </c>
      <c r="DW388" s="61" t="e">
        <f>(DW306/$T$306)*100</f>
        <v>#VALUE!</v>
      </c>
      <c r="DX388" s="62" t="e">
        <f>(DX306/$T$306)*100</f>
        <v>#VALUE!</v>
      </c>
      <c r="DZ388" s="57" t="e">
        <f>(DZ306/$T$306)*100</f>
        <v>#VALUE!</v>
      </c>
      <c r="EC388" s="57" t="e">
        <f>(EC306/$T$306)*100</f>
        <v>#VALUE!</v>
      </c>
      <c r="EF388" s="57" t="e">
        <f>(EF306/$T$306)*100</f>
        <v>#VALUE!</v>
      </c>
      <c r="EI388" s="57" t="e">
        <f>(EI306/$T$306)*100</f>
        <v>#VALUE!</v>
      </c>
      <c r="EL388" s="57" t="e">
        <f>(EL306/$T$306)*100</f>
        <v>#VALUE!</v>
      </c>
      <c r="EO388" s="57" t="e">
        <f>(EO306/$T$306)*100</f>
        <v>#VALUE!</v>
      </c>
    </row>
    <row r="389" spans="1:145" ht="15.5" x14ac:dyDescent="0.35">
      <c r="A389" s="56" t="s">
        <v>225</v>
      </c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8"/>
      <c r="Y389" s="58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>
        <f>(AS307/$AZ$307)*100</f>
        <v>101.06446045398062</v>
      </c>
      <c r="AT389" s="58"/>
      <c r="AU389" s="58"/>
      <c r="AV389" s="58"/>
      <c r="AW389" s="58"/>
      <c r="AX389" s="58">
        <f>(AX307/$AZ$307)*100</f>
        <v>110.76647635035445</v>
      </c>
      <c r="AY389" s="58">
        <f>(AY307/$AZ$307)*100</f>
        <v>0</v>
      </c>
      <c r="AZ389" s="58">
        <v>100</v>
      </c>
      <c r="BA389" s="58">
        <v>100</v>
      </c>
      <c r="BB389" s="58">
        <v>90.269559820890052</v>
      </c>
      <c r="BC389" s="58">
        <v>90.269559820890052</v>
      </c>
      <c r="BD389" s="58">
        <v>90.269559820890052</v>
      </c>
      <c r="BE389" s="58">
        <v>90.269559820890052</v>
      </c>
      <c r="BF389" s="58">
        <f>(BF307/$AX$307)*100</f>
        <v>90.280022706238228</v>
      </c>
      <c r="BG389" s="58">
        <v>86.858462085977166</v>
      </c>
      <c r="BH389" s="58">
        <v>90.269535931935508</v>
      </c>
      <c r="BI389" s="58">
        <v>86.858462085977166</v>
      </c>
      <c r="BJ389" s="58">
        <v>90.269535931935508</v>
      </c>
      <c r="BK389" s="58">
        <v>86.858462085977166</v>
      </c>
      <c r="BL389" s="58">
        <v>90.280022706237361</v>
      </c>
      <c r="BM389" s="58">
        <v>86.858462085977166</v>
      </c>
      <c r="BN389" s="58">
        <v>90.280022706237361</v>
      </c>
      <c r="BO389" s="58">
        <f>(BO307/$AX$307)*100</f>
        <v>90.280022706238228</v>
      </c>
      <c r="BP389" s="58">
        <v>107.88137636741342</v>
      </c>
      <c r="BQ389" s="58">
        <v>86.858462085977166</v>
      </c>
      <c r="BR389" s="58">
        <v>90.280022706237361</v>
      </c>
      <c r="BS389" s="58">
        <v>90.280022706237361</v>
      </c>
      <c r="BT389" s="58">
        <v>86.858462085977166</v>
      </c>
      <c r="BU389" s="58">
        <v>90.280022706237361</v>
      </c>
      <c r="BV389" s="58">
        <v>90.280022706237361</v>
      </c>
      <c r="BW389" s="58">
        <v>86.858462085977166</v>
      </c>
      <c r="BX389" s="58">
        <v>90.280022706237361</v>
      </c>
      <c r="BY389" s="58">
        <v>90.280022706237361</v>
      </c>
      <c r="BZ389" s="57">
        <v>86.858462085977166</v>
      </c>
      <c r="CA389" s="58">
        <f>(CA307/$AX$307)*100</f>
        <v>90.280022706238228</v>
      </c>
      <c r="CB389" s="58">
        <v>101.06446045398062</v>
      </c>
      <c r="CC389" s="58">
        <v>101.06446045398062</v>
      </c>
      <c r="CD389" s="58">
        <v>101.06446045398062</v>
      </c>
      <c r="CE389" s="58">
        <v>101.06446045398062</v>
      </c>
      <c r="CF389" s="58">
        <v>101.06446045398062</v>
      </c>
      <c r="CG389" s="58">
        <v>101.06446045398062</v>
      </c>
      <c r="CH389" s="58">
        <v>101.06446045398062</v>
      </c>
      <c r="CI389" s="58">
        <v>101.06446045398062</v>
      </c>
      <c r="CJ389" s="57">
        <v>101.06446045398062</v>
      </c>
      <c r="CK389" s="57">
        <v>101.06446045398062</v>
      </c>
      <c r="CL389" s="58">
        <f>(CL307/$AZ$307)*100</f>
        <v>101.06446045398062</v>
      </c>
      <c r="CM389" s="58">
        <v>101.06446045398062</v>
      </c>
      <c r="CN389" s="58">
        <v>101.06446045398062</v>
      </c>
      <c r="CO389" s="58">
        <v>101.06446045398062</v>
      </c>
      <c r="CP389" s="58">
        <v>101.06446045398062</v>
      </c>
      <c r="CQ389" s="58">
        <v>101.06446045398062</v>
      </c>
      <c r="CR389" s="58">
        <v>101.06446045398062</v>
      </c>
      <c r="CS389" s="58">
        <v>101.06446045398062</v>
      </c>
      <c r="CT389" s="58">
        <v>101.06446045398062</v>
      </c>
      <c r="CU389" s="58">
        <v>101.06446045398062</v>
      </c>
      <c r="CV389" s="58">
        <v>101.06446045398062</v>
      </c>
      <c r="CW389" s="58">
        <v>101.06446045398062</v>
      </c>
      <c r="CX389" s="58">
        <v>101.06446045398062</v>
      </c>
      <c r="CY389" s="58">
        <v>101.06446045398062</v>
      </c>
      <c r="CZ389" s="58">
        <v>101.06446045398062</v>
      </c>
      <c r="DA389" s="58">
        <f t="shared" ref="DA389" si="369">(DA307/$AZ$307)*100</f>
        <v>101.06446045398062</v>
      </c>
      <c r="DB389" s="57">
        <v>101.06446045398062</v>
      </c>
      <c r="DC389" s="57">
        <v>101.06446045398062</v>
      </c>
      <c r="DD389" s="57">
        <v>101.06446045398062</v>
      </c>
      <c r="DE389" s="57">
        <v>101.06446045398062</v>
      </c>
      <c r="DF389" s="57">
        <v>101.06446045398062</v>
      </c>
      <c r="DG389" s="57">
        <v>101.06446045398062</v>
      </c>
      <c r="DH389" s="57">
        <v>101.06446045398062</v>
      </c>
      <c r="DI389" s="57">
        <v>101.06446045398062</v>
      </c>
      <c r="DJ389" s="57">
        <v>101.06446045398062</v>
      </c>
      <c r="DK389" s="57">
        <v>101.06446045398062</v>
      </c>
      <c r="DL389" s="57">
        <v>101.06446045398062</v>
      </c>
      <c r="DM389" s="57">
        <v>101.06446045398062</v>
      </c>
      <c r="DN389" s="59">
        <f t="shared" ref="DN389" si="370">(DN307/$AZ$307)*100</f>
        <v>101.06446045398062</v>
      </c>
      <c r="DO389" s="57">
        <v>101.06446045398062</v>
      </c>
      <c r="DP389" s="57">
        <v>101.06446045398062</v>
      </c>
      <c r="DQ389" s="57">
        <v>101.06446045398062</v>
      </c>
      <c r="DR389" s="57">
        <v>101.06446045398062</v>
      </c>
      <c r="DS389" s="57">
        <v>101.06446045398062</v>
      </c>
      <c r="DT389" s="57">
        <v>101.06446045398062</v>
      </c>
      <c r="DU389" s="57">
        <v>101.06446045398062</v>
      </c>
      <c r="DV389" s="60">
        <f>(DV307/$AZ$307)*100</f>
        <v>101.06446045398062</v>
      </c>
      <c r="DW389" s="61">
        <f>(DW307/$AZ$307)*100</f>
        <v>101.06446045398062</v>
      </c>
      <c r="DX389" s="62">
        <f>(DX307/$AZ$307)*100</f>
        <v>101.06446045398062</v>
      </c>
      <c r="DZ389" s="57">
        <f>(DZ307/$AZ$307)*100</f>
        <v>101.06446045398062</v>
      </c>
      <c r="EC389" s="57">
        <f>(EC307/$AZ$307)*100</f>
        <v>101.06446045398062</v>
      </c>
      <c r="EF389" s="57">
        <f>(EF307/$AZ$307)*100</f>
        <v>101.06446045398062</v>
      </c>
      <c r="EI389" s="57">
        <f>(EI307/$AZ$307)*100</f>
        <v>101.06446045398062</v>
      </c>
      <c r="EL389" s="57">
        <f>(EL307/$AZ$307)*100</f>
        <v>101.06446045398062</v>
      </c>
      <c r="EO389" s="57">
        <f>(EO307/$AZ$307)*100</f>
        <v>101.06446045398062</v>
      </c>
    </row>
    <row r="390" spans="1:145" ht="15.5" x14ac:dyDescent="0.35">
      <c r="A390" s="56" t="s">
        <v>210</v>
      </c>
      <c r="B390" s="57">
        <f t="shared" ref="B390:AA390" si="371">(B308/$T$308)*100</f>
        <v>331.59967557628158</v>
      </c>
      <c r="C390" s="57">
        <f t="shared" si="371"/>
        <v>312.25473280547908</v>
      </c>
      <c r="D390" s="57">
        <f t="shared" si="371"/>
        <v>600.86564666886625</v>
      </c>
      <c r="E390" s="57">
        <f t="shared" si="371"/>
        <v>488.50865582834649</v>
      </c>
      <c r="F390" s="57">
        <f t="shared" si="371"/>
        <v>524.8536998219754</v>
      </c>
      <c r="G390" s="57">
        <f t="shared" si="371"/>
        <v>450.23380724073314</v>
      </c>
      <c r="H390" s="57">
        <f t="shared" si="371"/>
        <v>227.05882322901547</v>
      </c>
      <c r="I390" s="57">
        <f t="shared" si="371"/>
        <v>229.59906823932283</v>
      </c>
      <c r="J390" s="57">
        <f t="shared" si="371"/>
        <v>178.01255418384946</v>
      </c>
      <c r="K390" s="57">
        <f t="shared" si="371"/>
        <v>849.57517352419404</v>
      </c>
      <c r="L390" s="57">
        <f t="shared" si="371"/>
        <v>178.01255418384946</v>
      </c>
      <c r="M390" s="57">
        <f t="shared" si="371"/>
        <v>166.54237094499987</v>
      </c>
      <c r="N390" s="57">
        <f t="shared" si="371"/>
        <v>160.65609738631983</v>
      </c>
      <c r="O390" s="57">
        <f t="shared" si="371"/>
        <v>179.47943522397242</v>
      </c>
      <c r="P390" s="57">
        <f t="shared" si="371"/>
        <v>186.40999753784601</v>
      </c>
      <c r="Q390" s="57">
        <f t="shared" si="371"/>
        <v>94.293531241285493</v>
      </c>
      <c r="R390" s="57">
        <f t="shared" si="371"/>
        <v>114.67339338693579</v>
      </c>
      <c r="S390" s="57">
        <f t="shared" si="371"/>
        <v>103.38206437297566</v>
      </c>
      <c r="T390" s="57">
        <f t="shared" si="371"/>
        <v>100</v>
      </c>
      <c r="U390" s="57">
        <f t="shared" si="371"/>
        <v>100.7944093003029</v>
      </c>
      <c r="V390" s="57">
        <f t="shared" si="371"/>
        <v>137.44265692299803</v>
      </c>
      <c r="W390" s="57">
        <f t="shared" si="371"/>
        <v>127.77562928242503</v>
      </c>
      <c r="X390" s="58">
        <f t="shared" si="371"/>
        <v>135.01810467617827</v>
      </c>
      <c r="Y390" s="58">
        <f t="shared" si="371"/>
        <v>141.72372913782584</v>
      </c>
      <c r="Z390" s="57">
        <f t="shared" si="371"/>
        <v>135.15395730414053</v>
      </c>
      <c r="AA390" s="57">
        <f t="shared" si="371"/>
        <v>146.27661496031513</v>
      </c>
      <c r="AB390" s="57">
        <v>29.605054475968799</v>
      </c>
      <c r="AC390" s="57">
        <v>28.730335914539744</v>
      </c>
      <c r="AD390" s="57">
        <v>28.795336674527395</v>
      </c>
      <c r="AE390" s="57">
        <f>(AE308/$T$308)*100</f>
        <v>141.58972671413289</v>
      </c>
      <c r="AF390" s="57">
        <v>135.95640288751508</v>
      </c>
      <c r="AG390" s="57">
        <v>137.37542274306455</v>
      </c>
      <c r="AH390" s="57">
        <v>137.40986189212808</v>
      </c>
      <c r="AI390" s="57">
        <v>137.40986189212808</v>
      </c>
      <c r="AJ390" s="58">
        <f>(AJ308/$T$308)*100</f>
        <v>141.51664634585148</v>
      </c>
      <c r="AK390" s="58">
        <v>156.75020104441205</v>
      </c>
      <c r="AL390" s="58">
        <v>166.11815602691587</v>
      </c>
      <c r="AM390" s="58">
        <v>169.02439860082811</v>
      </c>
      <c r="AN390" s="58">
        <v>169.02439860082811</v>
      </c>
      <c r="AO390" s="58">
        <f>(AO308/$T$308)*100</f>
        <v>169.47456679986627</v>
      </c>
      <c r="AP390" s="58">
        <v>174.30207122459868</v>
      </c>
      <c r="AQ390" s="58">
        <v>169.31030830525066</v>
      </c>
      <c r="AR390" s="58">
        <v>168.50961333002044</v>
      </c>
      <c r="AS390" s="58">
        <f>(AS308/$T$308)*100</f>
        <v>169.92064600725044</v>
      </c>
      <c r="AT390" s="58">
        <v>178.44373886965249</v>
      </c>
      <c r="AU390" s="58">
        <v>172.12808425297555</v>
      </c>
      <c r="AV390" s="58">
        <v>159.90313205503799</v>
      </c>
      <c r="AW390" s="58">
        <v>159.90313205503799</v>
      </c>
      <c r="AX390" s="58">
        <f>(AX308/$T$308)*100</f>
        <v>166.52450674546654</v>
      </c>
      <c r="AY390" s="58"/>
      <c r="AZ390" s="58">
        <v>158.51445755671932</v>
      </c>
      <c r="BA390" s="58">
        <v>158.51445755671932</v>
      </c>
      <c r="BB390" s="58">
        <v>151.6872166292483</v>
      </c>
      <c r="BC390" s="58">
        <v>151.6872166292483</v>
      </c>
      <c r="BD390" s="58">
        <v>158.55702779275489</v>
      </c>
      <c r="BE390" s="58">
        <v>158.55702779275489</v>
      </c>
      <c r="BF390" s="58">
        <f>(BF308/$T$308)*100</f>
        <v>159.16614587981329</v>
      </c>
      <c r="BG390" s="58">
        <v>164.21964319472636</v>
      </c>
      <c r="BH390" s="58">
        <v>164.21964319472636</v>
      </c>
      <c r="BI390" s="58">
        <v>164.44671685264959</v>
      </c>
      <c r="BJ390" s="58">
        <v>164.44671685264959</v>
      </c>
      <c r="BK390" s="58">
        <v>167.44331144317721</v>
      </c>
      <c r="BL390" s="58">
        <v>167.44331144317721</v>
      </c>
      <c r="BM390" s="58">
        <v>167.44331144317721</v>
      </c>
      <c r="BN390" s="58">
        <v>167.44331144317721</v>
      </c>
      <c r="BO390" s="58">
        <f>(BO308/$T$308)*100</f>
        <v>167.96493582173727</v>
      </c>
      <c r="BP390" s="58">
        <v>171.58019870041193</v>
      </c>
      <c r="BQ390" s="58">
        <v>171.58019870041193</v>
      </c>
      <c r="BR390" s="58">
        <v>168.72820421270396</v>
      </c>
      <c r="BS390" s="58">
        <v>168.72820421270396</v>
      </c>
      <c r="BT390" s="58">
        <v>168.72820421270396</v>
      </c>
      <c r="BU390" s="58">
        <v>168.72820421270396</v>
      </c>
      <c r="BV390" s="58">
        <v>194.03743484460955</v>
      </c>
      <c r="BW390" s="58">
        <v>164.50276975119701</v>
      </c>
      <c r="BX390" s="58">
        <v>164.50276975119701</v>
      </c>
      <c r="BY390" s="58">
        <v>167.24448258038362</v>
      </c>
      <c r="BZ390" s="57">
        <v>165.21063046230063</v>
      </c>
      <c r="CA390" s="58">
        <f>(CA308/$T$308)*100</f>
        <v>164.77368377637785</v>
      </c>
      <c r="CB390" s="58">
        <v>154.33929055464716</v>
      </c>
      <c r="CC390" s="58">
        <v>154.33929055464716</v>
      </c>
      <c r="CD390" s="58">
        <v>154.33929055464716</v>
      </c>
      <c r="CE390" s="58">
        <v>154.33929055464716</v>
      </c>
      <c r="CF390" s="58">
        <v>154.33929055464716</v>
      </c>
      <c r="CG390" s="58">
        <v>154.33929055464716</v>
      </c>
      <c r="CH390" s="58">
        <v>156.02553396081311</v>
      </c>
      <c r="CI390" s="58">
        <v>156.02553396081311</v>
      </c>
      <c r="CJ390" s="57">
        <v>157.45324252458278</v>
      </c>
      <c r="CK390" s="57">
        <v>157.45324252458278</v>
      </c>
      <c r="CL390" s="58">
        <f>(CL308/$T$308)*100</f>
        <v>158.89226059820163</v>
      </c>
      <c r="CM390" s="58">
        <v>155.72785427994552</v>
      </c>
      <c r="CN390" s="58">
        <v>164.2934643956946</v>
      </c>
      <c r="CO390" s="58">
        <v>164.2934643956946</v>
      </c>
      <c r="CP390" s="58">
        <v>161.42661159599919</v>
      </c>
      <c r="CQ390" s="58">
        <v>164.2934643956946</v>
      </c>
      <c r="CR390" s="58">
        <v>167.16031719539001</v>
      </c>
      <c r="CS390" s="58">
        <v>165.87070354762184</v>
      </c>
      <c r="CT390" s="58">
        <v>168.73755634731734</v>
      </c>
      <c r="CU390" s="58">
        <v>171.60440914701275</v>
      </c>
      <c r="CV390" s="58">
        <v>176.19677306928085</v>
      </c>
      <c r="CW390" s="58">
        <v>177.6301994691286</v>
      </c>
      <c r="CX390" s="58">
        <v>181.74646854705935</v>
      </c>
      <c r="CY390" s="58">
        <v>183.17989494690704</v>
      </c>
      <c r="CZ390" s="58">
        <v>184.61332134675476</v>
      </c>
      <c r="DA390" s="58">
        <f t="shared" ref="DA390" si="372">(DA308/$T$308)*100</f>
        <v>178.4394221721752</v>
      </c>
      <c r="DB390" s="57">
        <v>173.84332062195867</v>
      </c>
      <c r="DC390" s="57">
        <v>175.27674702180636</v>
      </c>
      <c r="DD390" s="57">
        <v>176.7101734216541</v>
      </c>
      <c r="DE390" s="57">
        <v>175.50212660872683</v>
      </c>
      <c r="DF390" s="57">
        <v>176.93555300857452</v>
      </c>
      <c r="DG390" s="57">
        <v>178.36897940842223</v>
      </c>
      <c r="DH390" s="57">
        <v>172.7320440852472</v>
      </c>
      <c r="DI390" s="57">
        <v>174.16547048509491</v>
      </c>
      <c r="DJ390" s="57">
        <v>175.59889688494263</v>
      </c>
      <c r="DK390" s="57">
        <v>172.77748115609435</v>
      </c>
      <c r="DL390" s="57">
        <v>174.21090755594207</v>
      </c>
      <c r="DM390" s="57">
        <v>175.64433395578979</v>
      </c>
      <c r="DN390" s="59">
        <f t="shared" ref="DN390" si="373">(DN308/$T$308)*100</f>
        <v>173.86890506887346</v>
      </c>
      <c r="DO390" s="57">
        <v>175.64433395578979</v>
      </c>
      <c r="DP390" s="57">
        <v>176.1967129759218</v>
      </c>
      <c r="DQ390" s="57">
        <v>175.62334241598268</v>
      </c>
      <c r="DR390" s="57">
        <v>175.04997185604358</v>
      </c>
      <c r="DS390" s="57">
        <v>174.95897277352438</v>
      </c>
      <c r="DT390" s="57">
        <v>174.38560221358529</v>
      </c>
      <c r="DU390" s="57">
        <v>173.86101780380386</v>
      </c>
      <c r="DV390" s="60">
        <f>(DV308/$T$308)*100</f>
        <v>172.00500731593152</v>
      </c>
      <c r="DW390" s="61">
        <f>(DW308/$T$308)*100</f>
        <v>172.57837787587061</v>
      </c>
      <c r="DX390" s="62">
        <f>(DX308/$T$308)*100</f>
        <v>172.00500731593152</v>
      </c>
      <c r="DZ390" s="57">
        <f>(DZ308/$T$308)*100</f>
        <v>170.8696810652184</v>
      </c>
      <c r="EC390" s="57">
        <f>(EC308/$T$308)*100</f>
        <v>169.17790204477069</v>
      </c>
      <c r="EF390" s="57">
        <f>(EF308/$T$308)*100</f>
        <v>167.50287331165416</v>
      </c>
      <c r="EI390" s="57">
        <f>(EI308/$T$308)*100</f>
        <v>165.84442902143977</v>
      </c>
      <c r="EL390" s="57">
        <f>(EL308/$T$308)*100</f>
        <v>164.20240497172253</v>
      </c>
      <c r="EO390" s="57">
        <f>(EO308/$T$308)*100</f>
        <v>164.20240497172253</v>
      </c>
    </row>
    <row r="391" spans="1:145" ht="15.5" x14ac:dyDescent="0.35">
      <c r="A391" s="56" t="s">
        <v>211</v>
      </c>
      <c r="B391" s="57">
        <f t="shared" ref="B391:AA391" si="374">(B309/$T$309)*100</f>
        <v>23.807387409658869</v>
      </c>
      <c r="C391" s="57">
        <f t="shared" si="374"/>
        <v>18.513620580840396</v>
      </c>
      <c r="D391" s="57">
        <f t="shared" si="374"/>
        <v>24.880384763062455</v>
      </c>
      <c r="E391" s="57">
        <f t="shared" si="374"/>
        <v>24.667383496395466</v>
      </c>
      <c r="F391" s="57">
        <f t="shared" si="374"/>
        <v>19.204137487126673</v>
      </c>
      <c r="G391" s="57">
        <f t="shared" si="374"/>
        <v>19.286913941812564</v>
      </c>
      <c r="H391" s="57">
        <f t="shared" si="374"/>
        <v>19.866349124613798</v>
      </c>
      <c r="I391" s="57">
        <f t="shared" si="374"/>
        <v>28.309547502574667</v>
      </c>
      <c r="J391" s="57">
        <f t="shared" si="374"/>
        <v>43.292085800720905</v>
      </c>
      <c r="K391" s="57">
        <f t="shared" si="374"/>
        <v>36.421640061791969</v>
      </c>
      <c r="L391" s="57">
        <f t="shared" si="374"/>
        <v>57.943518280123584</v>
      </c>
      <c r="M391" s="57">
        <f t="shared" si="374"/>
        <v>0</v>
      </c>
      <c r="N391" s="57">
        <f t="shared" si="374"/>
        <v>0</v>
      </c>
      <c r="O391" s="57">
        <f t="shared" si="374"/>
        <v>69.035563208032954</v>
      </c>
      <c r="P391" s="57">
        <f t="shared" si="374"/>
        <v>45.609826531925854</v>
      </c>
      <c r="Q391" s="57">
        <f t="shared" si="374"/>
        <v>82.79995737035587</v>
      </c>
      <c r="R391" s="57">
        <f t="shared" si="374"/>
        <v>73.852568399929837</v>
      </c>
      <c r="S391" s="57">
        <f t="shared" si="374"/>
        <v>64.598514682119841</v>
      </c>
      <c r="T391" s="57">
        <f t="shared" si="374"/>
        <v>100</v>
      </c>
      <c r="U391" s="57">
        <f t="shared" si="374"/>
        <v>99.14315208516399</v>
      </c>
      <c r="V391" s="57">
        <f t="shared" si="374"/>
        <v>128.46247591564835</v>
      </c>
      <c r="W391" s="57">
        <f t="shared" si="374"/>
        <v>152.4835566350466</v>
      </c>
      <c r="X391" s="58">
        <f t="shared" si="374"/>
        <v>102.5808536210731</v>
      </c>
      <c r="Y391" s="58">
        <f t="shared" si="374"/>
        <v>247.41675364476055</v>
      </c>
      <c r="Z391" s="57">
        <f t="shared" si="374"/>
        <v>310.52874462730722</v>
      </c>
      <c r="AA391" s="57">
        <f t="shared" si="374"/>
        <v>339.31208628243826</v>
      </c>
      <c r="AB391" s="57">
        <v>1348.9437941101605</v>
      </c>
      <c r="AC391" s="57">
        <v>1347.04841774743</v>
      </c>
      <c r="AD391" s="57">
        <v>1374.9662287909202</v>
      </c>
      <c r="AE391" s="57">
        <f>(AE309/$T$309)*100</f>
        <v>325.50005587219511</v>
      </c>
      <c r="AF391" s="57">
        <v>310.67234754735267</v>
      </c>
      <c r="AG391" s="57">
        <v>314.91254383542616</v>
      </c>
      <c r="AH391" s="57">
        <v>320.77244950977399</v>
      </c>
      <c r="AI391" s="57">
        <v>299.07134417680601</v>
      </c>
      <c r="AJ391" s="58">
        <f>(AJ309/$T$309)*100</f>
        <v>299.7329507915419</v>
      </c>
      <c r="AK391" s="58">
        <v>175.60458421202384</v>
      </c>
      <c r="AL391" s="58">
        <v>212.53496271101363</v>
      </c>
      <c r="AM391" s="58">
        <v>192.00195626641943</v>
      </c>
      <c r="AN391" s="58">
        <v>189.81363486121325</v>
      </c>
      <c r="AO391" s="58">
        <f>(AO309/$T$309)*100</f>
        <v>189.42923698869416</v>
      </c>
      <c r="AP391" s="58">
        <v>141.81812772776422</v>
      </c>
      <c r="AQ391" s="58">
        <v>129.47963253555207</v>
      </c>
      <c r="AR391" s="58">
        <v>159.30419370807033</v>
      </c>
      <c r="AS391" s="58">
        <f>(AS309/$T$309)*100</f>
        <v>160.17673460506276</v>
      </c>
      <c r="AT391" s="58">
        <v>215.64061229775001</v>
      </c>
      <c r="AU391" s="58">
        <v>162.25758974745372</v>
      </c>
      <c r="AV391" s="58">
        <v>150.73366390415657</v>
      </c>
      <c r="AW391" s="58">
        <v>150.73366390415657</v>
      </c>
      <c r="AX391" s="58">
        <f>(AX309/$T$309)*100</f>
        <v>193.53765344416186</v>
      </c>
      <c r="AY391" s="58"/>
      <c r="AZ391" s="58">
        <v>205.44819661918581</v>
      </c>
      <c r="BA391" s="58">
        <v>188.00696549257086</v>
      </c>
      <c r="BB391" s="58">
        <v>208.0012270112411</v>
      </c>
      <c r="BC391" s="58">
        <v>191.31119226638523</v>
      </c>
      <c r="BD391" s="58">
        <v>242.0690503632627</v>
      </c>
      <c r="BE391" s="58">
        <v>224.62313526436381</v>
      </c>
      <c r="BF391" s="58">
        <f>(BF309/$T$309)*100</f>
        <v>240.04116368387031</v>
      </c>
      <c r="BG391" s="58">
        <v>213.02056150496793</v>
      </c>
      <c r="BH391" s="58">
        <v>176.88262435226875</v>
      </c>
      <c r="BI391" s="58">
        <v>214.08340599470921</v>
      </c>
      <c r="BJ391" s="58">
        <v>177.89549934128883</v>
      </c>
      <c r="BK391" s="58">
        <v>223.0953482777808</v>
      </c>
      <c r="BL391" s="58">
        <v>186.24801535306955</v>
      </c>
      <c r="BM391" s="58">
        <v>227.65823836496492</v>
      </c>
      <c r="BN391" s="58">
        <v>190.81090544025358</v>
      </c>
      <c r="BO391" s="58">
        <f>(BO309/$T$309)*100</f>
        <v>227.06693547467231</v>
      </c>
      <c r="BP391" s="58">
        <v>209.49752251745633</v>
      </c>
      <c r="BQ391" s="58">
        <v>209.49752251745633</v>
      </c>
      <c r="BR391" s="58">
        <v>132.22515583559198</v>
      </c>
      <c r="BS391" s="58">
        <v>37.172139338713514</v>
      </c>
      <c r="BT391" s="58">
        <v>132.22515583559198</v>
      </c>
      <c r="BU391" s="58">
        <v>92.867266192353227</v>
      </c>
      <c r="BV391" s="58">
        <v>42.747960239520538</v>
      </c>
      <c r="BW391" s="58">
        <v>150.92164406727693</v>
      </c>
      <c r="BX391" s="58">
        <v>130.98274968609701</v>
      </c>
      <c r="BY391" s="58">
        <v>114.76400604782226</v>
      </c>
      <c r="BZ391" s="57">
        <v>147.95137837371317</v>
      </c>
      <c r="CA391" s="58">
        <f>(CA309/$T$309)*100</f>
        <v>151.44110317040688</v>
      </c>
      <c r="CB391" s="58">
        <v>198.76435994104921</v>
      </c>
      <c r="CC391" s="58">
        <v>198.76435994104921</v>
      </c>
      <c r="CD391" s="58">
        <v>164.80067889929711</v>
      </c>
      <c r="CE391" s="58">
        <v>198.76435994104921</v>
      </c>
      <c r="CF391" s="58">
        <v>198.76435994104921</v>
      </c>
      <c r="CG391" s="58">
        <v>164.80067889929711</v>
      </c>
      <c r="CH391" s="58">
        <v>243.70406526133036</v>
      </c>
      <c r="CI391" s="58">
        <v>225.50664599817102</v>
      </c>
      <c r="CJ391" s="57">
        <v>245.93407449229679</v>
      </c>
      <c r="CK391" s="57">
        <v>227.57014010394619</v>
      </c>
      <c r="CL391" s="58">
        <f>(CL309/$T$309)*100</f>
        <v>242.13671095301015</v>
      </c>
      <c r="CM391" s="58">
        <v>221.10740191796791</v>
      </c>
      <c r="CN391" s="58">
        <v>298.04360402698029</v>
      </c>
      <c r="CO391" s="58">
        <v>298.04360402698029</v>
      </c>
      <c r="CP391" s="58">
        <v>379.48660421088425</v>
      </c>
      <c r="CQ391" s="58">
        <v>297.90142228319223</v>
      </c>
      <c r="CR391" s="58">
        <v>248.03244726636882</v>
      </c>
      <c r="CS391" s="58">
        <v>438.11558375473174</v>
      </c>
      <c r="CT391" s="58">
        <v>396.67339621389414</v>
      </c>
      <c r="CU391" s="58">
        <v>292.38960813647645</v>
      </c>
      <c r="CV391" s="58">
        <v>426.50587398910255</v>
      </c>
      <c r="CW391" s="58">
        <v>390.49572297312943</v>
      </c>
      <c r="CX391" s="58">
        <v>399.89265707681244</v>
      </c>
      <c r="CY391" s="58">
        <v>395.7907383750541</v>
      </c>
      <c r="CZ391" s="58">
        <v>358.6684123067289</v>
      </c>
      <c r="DA391" s="58">
        <f t="shared" ref="DA391" si="375">(DA309/$T$309)*100</f>
        <v>378.38606589184371</v>
      </c>
      <c r="DB391" s="57">
        <v>345.01760516497336</v>
      </c>
      <c r="DC391" s="57">
        <v>313.53412919698889</v>
      </c>
      <c r="DD391" s="57">
        <v>277.21164968291248</v>
      </c>
      <c r="DE391" s="57">
        <v>321.0542459834578</v>
      </c>
      <c r="DF391" s="57">
        <v>284.74029804405836</v>
      </c>
      <c r="DG391" s="57">
        <v>247.79547462419904</v>
      </c>
      <c r="DH391" s="57">
        <v>343.95601924635105</v>
      </c>
      <c r="DI391" s="57">
        <v>308.48375573237263</v>
      </c>
      <c r="DJ391" s="57">
        <v>272.3806167379343</v>
      </c>
      <c r="DK391" s="57">
        <v>344.04649669132982</v>
      </c>
      <c r="DL391" s="57">
        <v>308.56423436126141</v>
      </c>
      <c r="DM391" s="57">
        <v>272.45109655073304</v>
      </c>
      <c r="DN391" s="59">
        <f t="shared" ref="DN391" si="376">(DN309/$T$309)*100</f>
        <v>308.36691381591891</v>
      </c>
      <c r="DO391" s="57">
        <v>272.45109655073304</v>
      </c>
      <c r="DP391" s="57">
        <v>318.58426223930206</v>
      </c>
      <c r="DQ391" s="57">
        <v>300.30406540238937</v>
      </c>
      <c r="DR391" s="57">
        <v>262.51089656687952</v>
      </c>
      <c r="DS391" s="57">
        <v>319.79639034741217</v>
      </c>
      <c r="DT391" s="57">
        <v>301.66381072198436</v>
      </c>
      <c r="DU391" s="57">
        <v>307.37879839036373</v>
      </c>
      <c r="DV391" s="60">
        <f>(DV309/$T$309)*100</f>
        <v>307.68032364786069</v>
      </c>
      <c r="DW391" s="61">
        <f>(DW309/$T$309)*100</f>
        <v>300.13498295487813</v>
      </c>
      <c r="DX391" s="62">
        <f>(DX309/$T$309)*100</f>
        <v>271.62807596039636</v>
      </c>
      <c r="DZ391" s="57">
        <f>(DZ309/$T$309)*100</f>
        <v>273.89679655167924</v>
      </c>
      <c r="EC391" s="57">
        <f>(EC309/$T$309)*100</f>
        <v>261.44505759133961</v>
      </c>
      <c r="EF391" s="57">
        <f>(EF309/$T$309)*100</f>
        <v>252.73227041991186</v>
      </c>
      <c r="EI391" s="57">
        <f>(EI309/$T$309)*100</f>
        <v>246.69738444684097</v>
      </c>
      <c r="EL391" s="57">
        <f>(EL309/$T$309)*100</f>
        <v>242.0744599976716</v>
      </c>
      <c r="EO391" s="57">
        <f>(EO309/$T$309)*100</f>
        <v>242.0744599976716</v>
      </c>
    </row>
    <row r="392" spans="1:145" ht="15.5" x14ac:dyDescent="0.35">
      <c r="A392" s="56" t="s">
        <v>212</v>
      </c>
      <c r="B392" s="57">
        <f t="shared" ref="B392:AA392" si="377">(B310/$T$310)*100</f>
        <v>87.295119023010145</v>
      </c>
      <c r="C392" s="57">
        <f t="shared" si="377"/>
        <v>106.26021676720477</v>
      </c>
      <c r="D392" s="57">
        <f t="shared" si="377"/>
        <v>107.7193560781902</v>
      </c>
      <c r="E392" s="57">
        <f t="shared" si="377"/>
        <v>105.44349267073581</v>
      </c>
      <c r="F392" s="57">
        <f t="shared" si="377"/>
        <v>95.444540779545335</v>
      </c>
      <c r="G392" s="57">
        <f t="shared" si="377"/>
        <v>82.718602008939285</v>
      </c>
      <c r="H392" s="57">
        <f t="shared" si="377"/>
        <v>72.719650117748841</v>
      </c>
      <c r="I392" s="57">
        <f t="shared" si="377"/>
        <v>200.4335356370452</v>
      </c>
      <c r="J392" s="57">
        <f t="shared" si="377"/>
        <v>196.7970346208958</v>
      </c>
      <c r="K392" s="57">
        <f t="shared" si="377"/>
        <v>174.07268804435216</v>
      </c>
      <c r="L392" s="57">
        <f t="shared" si="377"/>
        <v>182.85360128032139</v>
      </c>
      <c r="M392" s="57">
        <f t="shared" si="377"/>
        <v>151.32228594887863</v>
      </c>
      <c r="N392" s="57">
        <f t="shared" si="377"/>
        <v>141.42515075116327</v>
      </c>
      <c r="O392" s="57">
        <f t="shared" si="377"/>
        <v>137.95345389984706</v>
      </c>
      <c r="P392" s="57">
        <f t="shared" si="377"/>
        <v>160.5277476068936</v>
      </c>
      <c r="Q392" s="57">
        <f t="shared" si="377"/>
        <v>155.03665007727321</v>
      </c>
      <c r="R392" s="57">
        <f t="shared" si="377"/>
        <v>117.61645495691791</v>
      </c>
      <c r="S392" s="57">
        <f t="shared" si="377"/>
        <v>100.39108324488417</v>
      </c>
      <c r="T392" s="57">
        <f t="shared" si="377"/>
        <v>100</v>
      </c>
      <c r="U392" s="57">
        <f t="shared" si="377"/>
        <v>100.21061918697596</v>
      </c>
      <c r="V392" s="57">
        <f t="shared" si="377"/>
        <v>91.961453987926774</v>
      </c>
      <c r="W392" s="57">
        <f t="shared" si="377"/>
        <v>79.480172725475569</v>
      </c>
      <c r="X392" s="58">
        <f t="shared" si="377"/>
        <v>217.78622297202378</v>
      </c>
      <c r="Y392" s="58">
        <f t="shared" si="377"/>
        <v>202.72909501222475</v>
      </c>
      <c r="Z392" s="57">
        <f t="shared" si="377"/>
        <v>216.66873362890047</v>
      </c>
      <c r="AA392" s="57">
        <f t="shared" si="377"/>
        <v>234.4997479552365</v>
      </c>
      <c r="AB392" s="57">
        <v>274.57756452660465</v>
      </c>
      <c r="AC392" s="57">
        <v>245.36523785623515</v>
      </c>
      <c r="AD392" s="57">
        <v>218.88650160357801</v>
      </c>
      <c r="AE392" s="57">
        <f>(AE310/$T$310)*100</f>
        <v>192.30633824575665</v>
      </c>
      <c r="AF392" s="57">
        <v>158.0687326956093</v>
      </c>
      <c r="AG392" s="57">
        <v>166.77438528886935</v>
      </c>
      <c r="AH392" s="57">
        <v>177.40254543845438</v>
      </c>
      <c r="AI392" s="57">
        <v>177.40254543845438</v>
      </c>
      <c r="AJ392" s="58">
        <f>(AJ310/$T$310)*100</f>
        <v>177.48775530200962</v>
      </c>
      <c r="AK392" s="58">
        <v>199.98103766265976</v>
      </c>
      <c r="AL392" s="58">
        <v>184.23142594149263</v>
      </c>
      <c r="AM392" s="58">
        <v>183.73403119097267</v>
      </c>
      <c r="AN392" s="58">
        <v>183.73403119097267</v>
      </c>
      <c r="AO392" s="58">
        <f>(AO310/$T$310)*100</f>
        <v>185.40342538142426</v>
      </c>
      <c r="AP392" s="58">
        <v>198.05901075839972</v>
      </c>
      <c r="AQ392" s="58">
        <v>189.54847435049359</v>
      </c>
      <c r="AR392" s="58">
        <v>207.18007706988448</v>
      </c>
      <c r="AS392" s="58">
        <f>(AS310/$T$310)*100</f>
        <v>207.31871666108921</v>
      </c>
      <c r="AT392" s="58">
        <v>203.47109572021716</v>
      </c>
      <c r="AU392" s="58">
        <v>205.29878710266289</v>
      </c>
      <c r="AV392" s="58">
        <v>188.26958131763394</v>
      </c>
      <c r="AW392" s="58">
        <v>188.26958131763394</v>
      </c>
      <c r="AX392" s="58">
        <f>(AX310/$T$310)*100</f>
        <v>196.55196871854781</v>
      </c>
      <c r="AY392" s="58"/>
      <c r="AZ392" s="58">
        <v>185.92784728156792</v>
      </c>
      <c r="BA392" s="58">
        <v>185.92784728156792</v>
      </c>
      <c r="BB392" s="58">
        <v>180.97551359011405</v>
      </c>
      <c r="BC392" s="58">
        <v>180.97551359011405</v>
      </c>
      <c r="BD392" s="58">
        <v>192.28327029066401</v>
      </c>
      <c r="BE392" s="58">
        <v>192.28327029066401</v>
      </c>
      <c r="BF392" s="58">
        <f>(BF310/$T$310)*100</f>
        <v>190.89218587005703</v>
      </c>
      <c r="BG392" s="58">
        <v>196.92651163619138</v>
      </c>
      <c r="BH392" s="58">
        <v>196.92651163619138</v>
      </c>
      <c r="BI392" s="58">
        <v>199.81572113657595</v>
      </c>
      <c r="BJ392" s="58">
        <v>199.81572113657595</v>
      </c>
      <c r="BK392" s="58">
        <v>203.14934439100506</v>
      </c>
      <c r="BL392" s="58">
        <v>203.14934439100506</v>
      </c>
      <c r="BM392" s="58">
        <v>204.09496925702859</v>
      </c>
      <c r="BN392" s="58">
        <v>204.09496925702859</v>
      </c>
      <c r="BO392" s="58">
        <f>(BO310/$T$310)*100</f>
        <v>203.98368999057445</v>
      </c>
      <c r="BP392" s="58">
        <v>207.83487395530122</v>
      </c>
      <c r="BQ392" s="58">
        <v>207.83487395530122</v>
      </c>
      <c r="BR392" s="58">
        <v>203.12025542924613</v>
      </c>
      <c r="BS392" s="58">
        <v>203.12025542924613</v>
      </c>
      <c r="BT392" s="58">
        <v>203.12025542924613</v>
      </c>
      <c r="BU392" s="58">
        <v>203.12025542924613</v>
      </c>
      <c r="BV392" s="58">
        <v>198.55004968208806</v>
      </c>
      <c r="BW392" s="58">
        <v>202.6225416332932</v>
      </c>
      <c r="BX392" s="58">
        <v>202.6225416332932</v>
      </c>
      <c r="BY392" s="58">
        <v>195.69960479415573</v>
      </c>
      <c r="BZ392" s="57">
        <v>204.59012079397576</v>
      </c>
      <c r="CA392" s="58">
        <f>(CA310/$T$310)*100</f>
        <v>204.4219571033008</v>
      </c>
      <c r="CB392" s="58">
        <v>197.09051782615353</v>
      </c>
      <c r="CC392" s="58">
        <v>197.09051782615353</v>
      </c>
      <c r="CD392" s="58">
        <v>197.09051782615353</v>
      </c>
      <c r="CE392" s="58">
        <v>197.09051782615353</v>
      </c>
      <c r="CF392" s="58">
        <v>197.09051782615353</v>
      </c>
      <c r="CG392" s="58">
        <v>197.09051782615353</v>
      </c>
      <c r="CH392" s="58">
        <v>189.59249457199297</v>
      </c>
      <c r="CI392" s="58">
        <v>189.59249457199297</v>
      </c>
      <c r="CJ392" s="57">
        <v>191.32735694519192</v>
      </c>
      <c r="CK392" s="57">
        <v>191.32735694519192</v>
      </c>
      <c r="CL392" s="58">
        <f>(CL310/$T$310)*100</f>
        <v>191.72760308078844</v>
      </c>
      <c r="CM392" s="58">
        <v>186.93894793193815</v>
      </c>
      <c r="CN392" s="58">
        <v>190.85323645544355</v>
      </c>
      <c r="CO392" s="58">
        <v>190.85323645544355</v>
      </c>
      <c r="CP392" s="58">
        <v>185.67548493550836</v>
      </c>
      <c r="CQ392" s="58">
        <v>188.97298513426341</v>
      </c>
      <c r="CR392" s="58">
        <v>192.27048533301851</v>
      </c>
      <c r="CS392" s="58">
        <v>190.78715097407112</v>
      </c>
      <c r="CT392" s="58">
        <v>194.08465117282623</v>
      </c>
      <c r="CU392" s="58">
        <v>197.38215137158133</v>
      </c>
      <c r="CV392" s="58">
        <v>182.25903419642492</v>
      </c>
      <c r="CW392" s="58">
        <v>183.74177934934085</v>
      </c>
      <c r="CX392" s="58">
        <v>187.99967359772913</v>
      </c>
      <c r="CY392" s="58">
        <v>189.48241875064505</v>
      </c>
      <c r="CZ392" s="58">
        <v>190.96516390356095</v>
      </c>
      <c r="DA392" s="58">
        <f t="shared" ref="DA392" si="378">(DA310/$T$310)*100</f>
        <v>180.90775403884274</v>
      </c>
      <c r="DB392" s="57">
        <v>176.43262711238924</v>
      </c>
      <c r="DC392" s="57">
        <v>177.88740365826152</v>
      </c>
      <c r="DD392" s="57">
        <v>179.34218020413385</v>
      </c>
      <c r="DE392" s="57">
        <v>175.9270813821083</v>
      </c>
      <c r="DF392" s="57">
        <v>177.36397863101453</v>
      </c>
      <c r="DG392" s="57">
        <v>178.80087587992074</v>
      </c>
      <c r="DH392" s="57">
        <v>165.92300891887089</v>
      </c>
      <c r="DI392" s="57">
        <v>167.29993016464215</v>
      </c>
      <c r="DJ392" s="57">
        <v>168.67685141041346</v>
      </c>
      <c r="DK392" s="57">
        <v>165.96665487669736</v>
      </c>
      <c r="DL392" s="57">
        <v>167.34357612246862</v>
      </c>
      <c r="DM392" s="57">
        <v>168.72049736823988</v>
      </c>
      <c r="DN392" s="59">
        <f t="shared" ref="DN392" si="379">(DN310/$T$310)*100</f>
        <v>164.20180042239045</v>
      </c>
      <c r="DO392" s="57">
        <v>168.72049736823988</v>
      </c>
      <c r="DP392" s="57">
        <v>160.90551164773453</v>
      </c>
      <c r="DQ392" s="57">
        <v>161.43255248260323</v>
      </c>
      <c r="DR392" s="57">
        <v>161.9595933174719</v>
      </c>
      <c r="DS392" s="57">
        <v>157.45009050239844</v>
      </c>
      <c r="DT392" s="57">
        <v>157.96948574688102</v>
      </c>
      <c r="DU392" s="57">
        <v>157.49428407660494</v>
      </c>
      <c r="DV392" s="60">
        <f>(DV310/$T$310)*100</f>
        <v>147.00764313570136</v>
      </c>
      <c r="DW392" s="61">
        <f>(DW310/$T$310)*100</f>
        <v>147.49768616395588</v>
      </c>
      <c r="DX392" s="62">
        <f>(DX310/$T$310)*100</f>
        <v>147.98772919221045</v>
      </c>
      <c r="DZ392" s="57">
        <f>(DZ310/$T$310)*100</f>
        <v>143.29287364197657</v>
      </c>
      <c r="EC392" s="57">
        <f>(EC310/$T$310)*100</f>
        <v>141.87413231878872</v>
      </c>
      <c r="EF392" s="57">
        <f>(EF310/$T$310)*100</f>
        <v>140.46943793939477</v>
      </c>
      <c r="EI392" s="57">
        <f>(EI310/$T$310)*100</f>
        <v>139.07865142514333</v>
      </c>
      <c r="EL392" s="57">
        <f>(EL310/$T$310)*100</f>
        <v>137.70163507439935</v>
      </c>
      <c r="EO392" s="57">
        <f>(EO310/$T$310)*100</f>
        <v>137.70163507439935</v>
      </c>
    </row>
    <row r="393" spans="1:145" ht="15.5" x14ac:dyDescent="0.35">
      <c r="A393" s="56" t="s">
        <v>213</v>
      </c>
      <c r="B393" s="57">
        <f t="shared" ref="B393:AA393" si="380">(B311/$T$311)*100</f>
        <v>45.877767867530146</v>
      </c>
      <c r="C393" s="57">
        <f t="shared" si="380"/>
        <v>25.686915887850464</v>
      </c>
      <c r="D393" s="57">
        <f t="shared" si="380"/>
        <v>40.950155763239877</v>
      </c>
      <c r="E393" s="57">
        <f t="shared" si="380"/>
        <v>35.380934579439248</v>
      </c>
      <c r="F393" s="57">
        <f t="shared" si="380"/>
        <v>49.385887850467284</v>
      </c>
      <c r="G393" s="57">
        <f t="shared" si="380"/>
        <v>48.112710280373825</v>
      </c>
      <c r="H393" s="57">
        <f t="shared" si="380"/>
        <v>43.783906542056073</v>
      </c>
      <c r="I393" s="57">
        <f t="shared" si="380"/>
        <v>126.58065420560747</v>
      </c>
      <c r="J393" s="57">
        <f t="shared" si="380"/>
        <v>105.39028563906805</v>
      </c>
      <c r="K393" s="57">
        <f t="shared" si="380"/>
        <v>93.643244756449462</v>
      </c>
      <c r="L393" s="57">
        <f t="shared" si="380"/>
        <v>88.574171622769754</v>
      </c>
      <c r="M393" s="57">
        <f t="shared" si="380"/>
        <v>79.075883787078411</v>
      </c>
      <c r="N393" s="57">
        <f t="shared" si="380"/>
        <v>100.46610408810059</v>
      </c>
      <c r="O393" s="57">
        <f t="shared" si="380"/>
        <v>99.039813084112154</v>
      </c>
      <c r="P393" s="57">
        <f t="shared" si="380"/>
        <v>103.80577966037625</v>
      </c>
      <c r="Q393" s="57">
        <f t="shared" si="380"/>
        <v>107.12509399505853</v>
      </c>
      <c r="R393" s="57">
        <f t="shared" si="380"/>
        <v>63.61907830373832</v>
      </c>
      <c r="S393" s="57">
        <f t="shared" si="380"/>
        <v>92.192071647355903</v>
      </c>
      <c r="T393" s="57">
        <f t="shared" si="380"/>
        <v>100</v>
      </c>
      <c r="U393" s="57">
        <f t="shared" si="380"/>
        <v>89.006499691161395</v>
      </c>
      <c r="V393" s="57">
        <f t="shared" si="380"/>
        <v>92.592114204443078</v>
      </c>
      <c r="W393" s="57">
        <f t="shared" si="380"/>
        <v>113.50398899792593</v>
      </c>
      <c r="X393" s="58">
        <f t="shared" si="380"/>
        <v>105.01293156138816</v>
      </c>
      <c r="Y393" s="58">
        <f t="shared" si="380"/>
        <v>102.23048336750607</v>
      </c>
      <c r="Z393" s="57">
        <f t="shared" si="380"/>
        <v>114.42852609813083</v>
      </c>
      <c r="AA393" s="57">
        <f t="shared" si="380"/>
        <v>113.91588785046729</v>
      </c>
      <c r="AB393" s="57">
        <v>243.45381818181821</v>
      </c>
      <c r="AC393" s="57">
        <v>243.45381818181821</v>
      </c>
      <c r="AD393" s="57">
        <v>262.90909090909093</v>
      </c>
      <c r="AE393" s="57">
        <f>(AE311/$T$311)*100</f>
        <v>123.35046869158876</v>
      </c>
      <c r="AF393" s="57">
        <v>120.61682242990652</v>
      </c>
      <c r="AG393" s="57">
        <v>120.61682242990652</v>
      </c>
      <c r="AH393" s="57">
        <v>119.65959392523362</v>
      </c>
      <c r="AI393" s="57">
        <v>119.65959392523362</v>
      </c>
      <c r="AJ393" s="58">
        <f>(AJ311/$T$311)*100</f>
        <v>119.65959392523362</v>
      </c>
      <c r="AK393" s="58">
        <v>119.65959392523362</v>
      </c>
      <c r="AL393" s="58">
        <v>119.65959392523362</v>
      </c>
      <c r="AM393" s="58">
        <v>119.65959392523362</v>
      </c>
      <c r="AN393" s="58">
        <v>119.65959392523362</v>
      </c>
      <c r="AO393" s="58">
        <f>(AO311/$T$311)*100</f>
        <v>119.65959392523362</v>
      </c>
      <c r="AP393" s="58">
        <v>119.65959392523362</v>
      </c>
      <c r="AQ393" s="58">
        <v>119.65959392523362</v>
      </c>
      <c r="AR393" s="58">
        <v>119.65959392523362</v>
      </c>
      <c r="AS393" s="58">
        <f>(AS311/$T$311)*100</f>
        <v>119.65959392523362</v>
      </c>
      <c r="AT393" s="58">
        <v>119.65959392523362</v>
      </c>
      <c r="AU393" s="58">
        <v>119.65959392523362</v>
      </c>
      <c r="AV393" s="58">
        <v>119.65959392523362</v>
      </c>
      <c r="AW393" s="58">
        <v>119.65959392523362</v>
      </c>
      <c r="AX393" s="58">
        <f>(AX311/$T$311)*100</f>
        <v>119.65959392523362</v>
      </c>
      <c r="AY393" s="58"/>
      <c r="AZ393" s="58">
        <v>119.65959392523362</v>
      </c>
      <c r="BA393" s="58">
        <v>119.65959392523362</v>
      </c>
      <c r="BB393" s="58">
        <v>119.65959392523362</v>
      </c>
      <c r="BC393" s="58">
        <v>119.65959392523362</v>
      </c>
      <c r="BD393" s="58">
        <v>119.65959392523362</v>
      </c>
      <c r="BE393" s="58">
        <v>119.65959392523362</v>
      </c>
      <c r="BF393" s="58">
        <f>(BF311/$T$311)*100</f>
        <v>119.65959392523362</v>
      </c>
      <c r="BG393" s="58">
        <v>119.65959392523362</v>
      </c>
      <c r="BH393" s="58">
        <v>119.65959392523362</v>
      </c>
      <c r="BI393" s="58">
        <v>119.65959392523362</v>
      </c>
      <c r="BJ393" s="58">
        <v>119.65959392523362</v>
      </c>
      <c r="BK393" s="58">
        <v>119.65959392523362</v>
      </c>
      <c r="BL393" s="58">
        <v>119.65959392523362</v>
      </c>
      <c r="BM393" s="58">
        <v>119.65959392523362</v>
      </c>
      <c r="BN393" s="58">
        <v>119.65959392523362</v>
      </c>
      <c r="BO393" s="58">
        <f>(BO311/$T$311)*100</f>
        <v>119.65959392523362</v>
      </c>
      <c r="BP393" s="58">
        <v>119.65959392523362</v>
      </c>
      <c r="BQ393" s="58">
        <v>119.65959392523362</v>
      </c>
      <c r="BR393" s="58">
        <v>119.65959392523362</v>
      </c>
      <c r="BS393" s="58">
        <v>119.65959392523362</v>
      </c>
      <c r="BT393" s="58">
        <v>119.65959392523362</v>
      </c>
      <c r="BU393" s="58">
        <v>119.65959392523362</v>
      </c>
      <c r="BV393" s="58">
        <v>119.65959392523362</v>
      </c>
      <c r="BW393" s="58">
        <v>119.65959392523362</v>
      </c>
      <c r="BX393" s="58">
        <v>119.65959392523362</v>
      </c>
      <c r="BY393" s="58">
        <v>119.65959392523362</v>
      </c>
      <c r="BZ393" s="57">
        <v>119.65959392523362</v>
      </c>
      <c r="CA393" s="58">
        <f>(CA311/$T$311)*100</f>
        <v>119.65959392523362</v>
      </c>
      <c r="CB393" s="58">
        <v>119.65959392523362</v>
      </c>
      <c r="CC393" s="58">
        <v>119.65959392523362</v>
      </c>
      <c r="CD393" s="58">
        <v>119.65959392523362</v>
      </c>
      <c r="CE393" s="58">
        <v>119.65959392523362</v>
      </c>
      <c r="CF393" s="58">
        <v>119.65959392523362</v>
      </c>
      <c r="CG393" s="58">
        <v>119.65959392523362</v>
      </c>
      <c r="CH393" s="58">
        <v>119.65959392523362</v>
      </c>
      <c r="CI393" s="58">
        <v>119.65959392523362</v>
      </c>
      <c r="CJ393" s="57">
        <v>119.65959392523362</v>
      </c>
      <c r="CK393" s="57">
        <v>119.65959392523362</v>
      </c>
      <c r="CL393" s="58">
        <f>(CL311/$T$311)*100</f>
        <v>119.65959392523362</v>
      </c>
      <c r="CM393" s="58">
        <v>119.65959392523362</v>
      </c>
      <c r="CN393" s="58">
        <v>119.65959392523362</v>
      </c>
      <c r="CO393" s="58">
        <v>119.65959392523362</v>
      </c>
      <c r="CP393" s="58">
        <v>119.65959392523362</v>
      </c>
      <c r="CQ393" s="58">
        <v>119.65959392523362</v>
      </c>
      <c r="CR393" s="58">
        <v>119.65959392523362</v>
      </c>
      <c r="CS393" s="58">
        <v>119.65959392523362</v>
      </c>
      <c r="CT393" s="58">
        <v>119.65959392523362</v>
      </c>
      <c r="CU393" s="58">
        <v>119.65959392523362</v>
      </c>
      <c r="CV393" s="58">
        <v>119.65959392523362</v>
      </c>
      <c r="CW393" s="58">
        <v>119.65959392523362</v>
      </c>
      <c r="CX393" s="58">
        <v>119.65959392523362</v>
      </c>
      <c r="CY393" s="58">
        <v>119.65959392523362</v>
      </c>
      <c r="CZ393" s="58">
        <v>119.65959392523362</v>
      </c>
      <c r="DA393" s="58">
        <f t="shared" ref="DA393" si="381">(DA311/$T$311)*100</f>
        <v>119.65959392523362</v>
      </c>
      <c r="DB393" s="57">
        <v>119.65959392523362</v>
      </c>
      <c r="DC393" s="57">
        <v>119.65959392523362</v>
      </c>
      <c r="DD393" s="57">
        <v>119.65959392523362</v>
      </c>
      <c r="DE393" s="57">
        <v>119.65959392523362</v>
      </c>
      <c r="DF393" s="57">
        <v>119.65959392523362</v>
      </c>
      <c r="DG393" s="57">
        <v>119.65959392523362</v>
      </c>
      <c r="DH393" s="57">
        <v>119.65959392523362</v>
      </c>
      <c r="DI393" s="57">
        <v>119.65959392523362</v>
      </c>
      <c r="DJ393" s="57">
        <v>119.65959392523362</v>
      </c>
      <c r="DK393" s="57">
        <v>119.65959392523362</v>
      </c>
      <c r="DL393" s="57">
        <v>119.65959392523362</v>
      </c>
      <c r="DM393" s="57">
        <v>119.65959392523362</v>
      </c>
      <c r="DN393" s="59">
        <f t="shared" ref="DN393" si="382">(DN311/$T$311)*100</f>
        <v>119.65959392523362</v>
      </c>
      <c r="DO393" s="57">
        <v>119.65959392523362</v>
      </c>
      <c r="DP393" s="57">
        <v>119.65959392523362</v>
      </c>
      <c r="DQ393" s="57">
        <v>119.65959392523362</v>
      </c>
      <c r="DR393" s="57">
        <v>119.65959392523362</v>
      </c>
      <c r="DS393" s="57">
        <v>119.65959392523362</v>
      </c>
      <c r="DT393" s="57">
        <v>119.65959392523362</v>
      </c>
      <c r="DU393" s="57">
        <v>119.65959392523362</v>
      </c>
      <c r="DV393" s="60">
        <f>(DV311/$T$311)*100</f>
        <v>119.65959392523362</v>
      </c>
      <c r="DW393" s="61">
        <f>(DW311/$T$311)*100</f>
        <v>119.65959392523362</v>
      </c>
      <c r="DX393" s="62">
        <f>(DX311/$T$311)*100</f>
        <v>119.65959392523362</v>
      </c>
      <c r="DZ393" s="57">
        <f>(DZ311/$T$311)*100</f>
        <v>119.65959392523362</v>
      </c>
      <c r="EC393" s="57">
        <f>(EC311/$T$311)*100</f>
        <v>119.65959392523362</v>
      </c>
      <c r="EF393" s="57">
        <f>(EF311/$T$311)*100</f>
        <v>119.65959392523362</v>
      </c>
      <c r="EI393" s="57">
        <f>(EI311/$T$311)*100</f>
        <v>119.65959392523362</v>
      </c>
      <c r="EL393" s="57">
        <f>(EL311/$T$311)*100</f>
        <v>119.65959392523362</v>
      </c>
      <c r="EO393" s="57">
        <f>(EO311/$T$311)*100</f>
        <v>119.65959392523362</v>
      </c>
    </row>
    <row r="394" spans="1:145" ht="15.5" x14ac:dyDescent="0.35">
      <c r="A394" s="56" t="s">
        <v>214</v>
      </c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>
        <f t="shared" ref="R394:AE395" si="383">(R312/$T312)*100</f>
        <v>53.358073423035002</v>
      </c>
      <c r="S394" s="57">
        <f t="shared" si="383"/>
        <v>78.042497626403829</v>
      </c>
      <c r="T394" s="57">
        <f t="shared" si="383"/>
        <v>100</v>
      </c>
      <c r="U394" s="57">
        <f t="shared" si="383"/>
        <v>181.66254477223816</v>
      </c>
      <c r="V394" s="57">
        <f t="shared" si="383"/>
        <v>176.62165920932446</v>
      </c>
      <c r="W394" s="57">
        <f t="shared" si="383"/>
        <v>160.32752921319835</v>
      </c>
      <c r="X394" s="57">
        <f t="shared" si="383"/>
        <v>125.66703867909841</v>
      </c>
      <c r="Y394" s="57">
        <f t="shared" si="383"/>
        <v>192.51015121930638</v>
      </c>
      <c r="Z394" s="57">
        <f t="shared" si="383"/>
        <v>214.88238194587234</v>
      </c>
      <c r="AA394" s="57">
        <f t="shared" si="383"/>
        <v>209.7793111907888</v>
      </c>
      <c r="AB394" s="57">
        <f t="shared" si="383"/>
        <v>170.7741168421673</v>
      </c>
      <c r="AC394" s="57">
        <f t="shared" si="383"/>
        <v>199.13426393501331</v>
      </c>
      <c r="AD394" s="57">
        <f t="shared" si="383"/>
        <v>199.58479394391603</v>
      </c>
      <c r="AE394" s="57">
        <f t="shared" si="383"/>
        <v>187.04995331826183</v>
      </c>
      <c r="AF394" s="57">
        <v>192.02359983139971</v>
      </c>
      <c r="AG394" s="57">
        <v>173.43805804290585</v>
      </c>
      <c r="AH394" s="57">
        <v>174.12101666901279</v>
      </c>
      <c r="AI394" s="57">
        <v>174.12101666901279</v>
      </c>
      <c r="AJ394" s="58">
        <f>(AJ312/$T312)*100</f>
        <v>175.0170875950721</v>
      </c>
      <c r="AK394" s="58">
        <v>176.2200475319321</v>
      </c>
      <c r="AL394" s="58">
        <v>174.37458090050899</v>
      </c>
      <c r="AM394" s="58">
        <v>169.439825036472</v>
      </c>
      <c r="AN394" s="58">
        <v>169.439825036472</v>
      </c>
      <c r="AO394" s="58">
        <f>(AO312/$T312)*100</f>
        <v>168.27738880119293</v>
      </c>
      <c r="AP394" s="58">
        <v>144.08806764167392</v>
      </c>
      <c r="AQ394" s="58">
        <v>142.68311807872865</v>
      </c>
      <c r="AR394" s="58">
        <v>144.55001163380891</v>
      </c>
      <c r="AS394" s="58">
        <f>(AS312/$T312)*100</f>
        <v>149.04629450310912</v>
      </c>
      <c r="AT394" s="58">
        <v>183.98347982506067</v>
      </c>
      <c r="AU394" s="58">
        <v>176.97526261345246</v>
      </c>
      <c r="AV394" s="58">
        <v>173.74908160755075</v>
      </c>
      <c r="AW394" s="58">
        <v>173.74908160755075</v>
      </c>
      <c r="AX394" s="58">
        <f>(AX312/$T312)*100</f>
        <v>185.13678029130628</v>
      </c>
      <c r="AY394" s="58"/>
      <c r="AZ394" s="58">
        <v>188.27481950367951</v>
      </c>
      <c r="BA394" s="58">
        <v>188.27481950367951</v>
      </c>
      <c r="BB394" s="58">
        <v>194.92779702671072</v>
      </c>
      <c r="BC394" s="58">
        <v>194.92779702671072</v>
      </c>
      <c r="BD394" s="58">
        <v>186.92252836157945</v>
      </c>
      <c r="BE394" s="58">
        <v>186.92252836157945</v>
      </c>
      <c r="BF394" s="58">
        <f>(BF312/$T312)*100</f>
        <v>180.03486346694913</v>
      </c>
      <c r="BG394" s="58">
        <v>183.0464542830286</v>
      </c>
      <c r="BH394" s="58">
        <v>183.0464542830286</v>
      </c>
      <c r="BI394" s="58">
        <v>184.51431787924739</v>
      </c>
      <c r="BJ394" s="58">
        <v>184.51431787924739</v>
      </c>
      <c r="BK394" s="58">
        <v>179.51509168378334</v>
      </c>
      <c r="BL394" s="58">
        <v>179.51509168378334</v>
      </c>
      <c r="BM394" s="58">
        <v>180.75282074705677</v>
      </c>
      <c r="BN394" s="58">
        <v>180.75282074705677</v>
      </c>
      <c r="BO394" s="58">
        <f>(BO312/$T312)*100</f>
        <v>194.70367513783987</v>
      </c>
      <c r="BP394" s="58">
        <v>177.18335312011666</v>
      </c>
      <c r="BQ394" s="58">
        <v>177.18335312011666</v>
      </c>
      <c r="BR394" s="58">
        <v>152.66790805818815</v>
      </c>
      <c r="BS394" s="58">
        <v>152.66790805818815</v>
      </c>
      <c r="BT394" s="58">
        <v>152.66790805818815</v>
      </c>
      <c r="BU394" s="58">
        <v>152.66790805818815</v>
      </c>
      <c r="BV394" s="58">
        <v>149.23288012687891</v>
      </c>
      <c r="BW394" s="58">
        <v>178.49691727710155</v>
      </c>
      <c r="BX394" s="58">
        <v>178.49691727710155</v>
      </c>
      <c r="BY394" s="58">
        <v>172.39827260346726</v>
      </c>
      <c r="BZ394" s="57">
        <v>181.87072920860336</v>
      </c>
      <c r="CA394" s="58">
        <f>(CA312/$T312)*100</f>
        <v>183.32738088134596</v>
      </c>
      <c r="CB394" s="58">
        <v>231.21082472959392</v>
      </c>
      <c r="CC394" s="58">
        <v>231.21082472959392</v>
      </c>
      <c r="CD394" s="58">
        <v>231.21082472959392</v>
      </c>
      <c r="CE394" s="58">
        <v>231.21082472959392</v>
      </c>
      <c r="CF394" s="58">
        <v>231.21082472959392</v>
      </c>
      <c r="CG394" s="58">
        <v>231.21082472959392</v>
      </c>
      <c r="CH394" s="58">
        <v>256.37836893946104</v>
      </c>
      <c r="CI394" s="58">
        <v>256.37836893946104</v>
      </c>
      <c r="CJ394" s="57">
        <v>258.72435413565398</v>
      </c>
      <c r="CK394" s="57">
        <v>258.72435413565398</v>
      </c>
      <c r="CL394" s="58">
        <f>(CL312/$T312)*100</f>
        <v>216.65822027379758</v>
      </c>
      <c r="CM394" s="58">
        <v>254.24363036965508</v>
      </c>
      <c r="CN394" s="58">
        <v>287.12041242291389</v>
      </c>
      <c r="CO394" s="58">
        <v>287.12041242291389</v>
      </c>
      <c r="CP394" s="58">
        <v>293.93627948517218</v>
      </c>
      <c r="CQ394" s="58">
        <v>299.15643517971819</v>
      </c>
      <c r="CR394" s="58">
        <v>304.37659087426414</v>
      </c>
      <c r="CS394" s="58">
        <v>302.02837682299639</v>
      </c>
      <c r="CT394" s="58">
        <v>307.24853251754246</v>
      </c>
      <c r="CU394" s="58">
        <v>312.46868821208847</v>
      </c>
      <c r="CV394" s="58">
        <v>270.17998029272991</v>
      </c>
      <c r="CW394" s="58">
        <v>272.37799510148955</v>
      </c>
      <c r="CX394" s="58">
        <v>278.68987856553923</v>
      </c>
      <c r="CY394" s="58">
        <v>280.88789337429881</v>
      </c>
      <c r="CZ394" s="58">
        <v>283.08590818305845</v>
      </c>
      <c r="DA394" s="58">
        <f t="shared" ref="DA394" si="384">(DA312/$T312)*100</f>
        <v>283.87807216372204</v>
      </c>
      <c r="DB394" s="57">
        <v>282.32832682158812</v>
      </c>
      <c r="DC394" s="57">
        <v>284.65626715109289</v>
      </c>
      <c r="DD394" s="57">
        <v>286.98420748059783</v>
      </c>
      <c r="DE394" s="57">
        <v>273.66577827845697</v>
      </c>
      <c r="DF394" s="57">
        <v>275.90096345198924</v>
      </c>
      <c r="DG394" s="57">
        <v>278.13614862552157</v>
      </c>
      <c r="DH394" s="57">
        <v>264.65071049333358</v>
      </c>
      <c r="DI394" s="57">
        <v>266.84692901878776</v>
      </c>
      <c r="DJ394" s="57">
        <v>269.04314754424206</v>
      </c>
      <c r="DK394" s="57">
        <v>264.72032671970385</v>
      </c>
      <c r="DL394" s="57">
        <v>266.91654524515809</v>
      </c>
      <c r="DM394" s="57">
        <v>269.11276377061228</v>
      </c>
      <c r="DN394" s="59">
        <f>(DN312/$T312)*100</f>
        <v>266.01258721678153</v>
      </c>
      <c r="DO394" s="57">
        <v>269.11276377061228</v>
      </c>
      <c r="DP394" s="57">
        <v>270.70704852527672</v>
      </c>
      <c r="DQ394" s="57">
        <v>271.59374076719291</v>
      </c>
      <c r="DR394" s="57">
        <v>272.48043300910905</v>
      </c>
      <c r="DS394" s="57">
        <v>267.80384274530064</v>
      </c>
      <c r="DT394" s="57">
        <v>268.6872721668542</v>
      </c>
      <c r="DU394" s="57">
        <v>267.87901074907495</v>
      </c>
      <c r="DV394" s="60">
        <f t="shared" ref="DV394:DX394" si="385">(DV312/$T312)*100</f>
        <v>288.19081977295502</v>
      </c>
      <c r="DW394" s="61">
        <f t="shared" si="385"/>
        <v>289.15149024575715</v>
      </c>
      <c r="DX394" s="62">
        <f t="shared" si="385"/>
        <v>290.11216071855921</v>
      </c>
      <c r="DZ394" s="57">
        <f>(DZ312/$T312)*100</f>
        <v>290.94646324327124</v>
      </c>
      <c r="EC394" s="57">
        <f>(EC312/$T312)*100</f>
        <v>291.12132998283403</v>
      </c>
      <c r="EF394" s="57">
        <f>(EF312/$T312)*100</f>
        <v>289.2739503935079</v>
      </c>
      <c r="EI394" s="57">
        <f>(EI312/$T312)*100</f>
        <v>286.41981311115887</v>
      </c>
      <c r="EL394" s="57">
        <f>(EL312/$T312)*100</f>
        <v>283.58397337738501</v>
      </c>
      <c r="EO394" s="57">
        <f>(EO312/$T312)*100</f>
        <v>283.58397337738501</v>
      </c>
    </row>
    <row r="395" spans="1:145" ht="15.5" x14ac:dyDescent="0.35">
      <c r="A395" s="56" t="s">
        <v>215</v>
      </c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 t="e">
        <f t="shared" si="383"/>
        <v>#DIV/0!</v>
      </c>
      <c r="S395" s="57" t="e">
        <f t="shared" si="383"/>
        <v>#DIV/0!</v>
      </c>
      <c r="T395" s="57" t="e">
        <f t="shared" si="383"/>
        <v>#DIV/0!</v>
      </c>
      <c r="U395" s="57" t="e">
        <f t="shared" si="383"/>
        <v>#DIV/0!</v>
      </c>
      <c r="V395" s="57" t="e">
        <f t="shared" si="383"/>
        <v>#DIV/0!</v>
      </c>
      <c r="W395" s="57" t="e">
        <f t="shared" si="383"/>
        <v>#DIV/0!</v>
      </c>
      <c r="X395" s="57">
        <f t="shared" ref="X395:AS395" si="386">(X313/$BF313)*100</f>
        <v>96.748088565182954</v>
      </c>
      <c r="Y395" s="57">
        <f t="shared" si="386"/>
        <v>201.49606987666107</v>
      </c>
      <c r="Z395" s="57">
        <f t="shared" si="386"/>
        <v>203.13690101183207</v>
      </c>
      <c r="AA395" s="57">
        <f t="shared" si="386"/>
        <v>168.40716242842529</v>
      </c>
      <c r="AB395" s="57">
        <f t="shared" si="386"/>
        <v>603.50513348142442</v>
      </c>
      <c r="AC395" s="57">
        <f t="shared" si="386"/>
        <v>187.33703295342607</v>
      </c>
      <c r="AD395" s="57">
        <f t="shared" si="386"/>
        <v>187.76087239449711</v>
      </c>
      <c r="AE395" s="57">
        <f t="shared" si="386"/>
        <v>171.67834117192896</v>
      </c>
      <c r="AF395" s="57">
        <f t="shared" si="386"/>
        <v>155.3974038774904</v>
      </c>
      <c r="AG395" s="57">
        <f t="shared" si="386"/>
        <v>152.2816832247795</v>
      </c>
      <c r="AH395" s="57">
        <f t="shared" si="386"/>
        <v>130.49413691080312</v>
      </c>
      <c r="AI395" s="57">
        <f t="shared" si="386"/>
        <v>130.49413691080312</v>
      </c>
      <c r="AJ395" s="57">
        <f t="shared" si="386"/>
        <v>123.45323249247555</v>
      </c>
      <c r="AK395" s="57">
        <f t="shared" si="386"/>
        <v>103.97443964440247</v>
      </c>
      <c r="AL395" s="57">
        <f t="shared" si="386"/>
        <v>93.314110698460013</v>
      </c>
      <c r="AM395" s="57">
        <f t="shared" si="386"/>
        <v>84.439074189839815</v>
      </c>
      <c r="AN395" s="57">
        <f t="shared" si="386"/>
        <v>84.439074189839815</v>
      </c>
      <c r="AO395" s="57">
        <f t="shared" si="386"/>
        <v>85.221838351963228</v>
      </c>
      <c r="AP395" s="57">
        <f t="shared" si="386"/>
        <v>54.494478734638996</v>
      </c>
      <c r="AQ395" s="57">
        <f t="shared" si="386"/>
        <v>64.281944741053294</v>
      </c>
      <c r="AR395" s="57">
        <f t="shared" si="386"/>
        <v>81.428464399081832</v>
      </c>
      <c r="AS395" s="57">
        <f t="shared" si="386"/>
        <v>89.141334527528812</v>
      </c>
      <c r="AT395" s="57">
        <f>(ABL313/$BF313)*100</f>
        <v>0</v>
      </c>
      <c r="AU395" s="57">
        <f t="shared" ref="AU395:BS395" si="387">(AU313/$BF313)*100</f>
        <v>100.36020912031958</v>
      </c>
      <c r="AV395" s="57">
        <f t="shared" si="387"/>
        <v>102.68163307843044</v>
      </c>
      <c r="AW395" s="57">
        <f t="shared" si="387"/>
        <v>102.68163307843044</v>
      </c>
      <c r="AX395" s="57">
        <f t="shared" si="387"/>
        <v>106.10887303126644</v>
      </c>
      <c r="AY395" s="57">
        <f t="shared" si="387"/>
        <v>0</v>
      </c>
      <c r="AZ395" s="57">
        <f t="shared" si="387"/>
        <v>92.138273923461568</v>
      </c>
      <c r="BA395" s="57">
        <f t="shared" si="387"/>
        <v>92.138273923461568</v>
      </c>
      <c r="BB395" s="57">
        <f t="shared" si="387"/>
        <v>101.38515400855414</v>
      </c>
      <c r="BC395" s="57">
        <f t="shared" si="387"/>
        <v>101.38515400855414</v>
      </c>
      <c r="BD395" s="57">
        <f t="shared" si="387"/>
        <v>98.922207805456921</v>
      </c>
      <c r="BE395" s="57">
        <f t="shared" si="387"/>
        <v>98.922207805456921</v>
      </c>
      <c r="BF395" s="57">
        <f t="shared" si="387"/>
        <v>100</v>
      </c>
      <c r="BG395" s="57">
        <f t="shared" si="387"/>
        <v>89.689304066587766</v>
      </c>
      <c r="BH395" s="57">
        <f t="shared" si="387"/>
        <v>89.689304066587766</v>
      </c>
      <c r="BI395" s="57">
        <f t="shared" si="387"/>
        <v>123.54281763982644</v>
      </c>
      <c r="BJ395" s="57">
        <f t="shared" si="387"/>
        <v>123.54281763982644</v>
      </c>
      <c r="BK395" s="57">
        <f t="shared" si="387"/>
        <v>136.23086524278324</v>
      </c>
      <c r="BL395" s="57">
        <f t="shared" si="387"/>
        <v>136.23086524278324</v>
      </c>
      <c r="BM395" s="57">
        <f t="shared" si="387"/>
        <v>140.86671180500593</v>
      </c>
      <c r="BN395" s="57">
        <f t="shared" si="387"/>
        <v>140.86671180500593</v>
      </c>
      <c r="BO395" s="57">
        <f t="shared" si="387"/>
        <v>140.86401759552524</v>
      </c>
      <c r="BP395" s="57">
        <f t="shared" si="387"/>
        <v>131.68485180422417</v>
      </c>
      <c r="BQ395" s="57">
        <f t="shared" si="387"/>
        <v>131.68485180422417</v>
      </c>
      <c r="BR395" s="57">
        <f t="shared" si="387"/>
        <v>123.93890269861254</v>
      </c>
      <c r="BS395" s="57">
        <f t="shared" si="387"/>
        <v>123.93890269861254</v>
      </c>
      <c r="BT395" s="57">
        <f>(BBL313/$BF313)*100</f>
        <v>0</v>
      </c>
      <c r="BU395" s="57">
        <f t="shared" ref="BU395:CS395" si="388">(BU313/$BF313)*100</f>
        <v>123.93890269861254</v>
      </c>
      <c r="BV395" s="57">
        <f t="shared" si="388"/>
        <v>121.15027738789375</v>
      </c>
      <c r="BW395" s="57">
        <f t="shared" si="388"/>
        <v>153.57593321053591</v>
      </c>
      <c r="BX395" s="57">
        <f t="shared" si="388"/>
        <v>153.57593321053591</v>
      </c>
      <c r="BY395" s="57">
        <f t="shared" si="388"/>
        <v>148.32875549250926</v>
      </c>
      <c r="BZ395" s="57">
        <f t="shared" si="388"/>
        <v>155.89588362203997</v>
      </c>
      <c r="CA395" s="57">
        <f t="shared" si="388"/>
        <v>159.5116555699644</v>
      </c>
      <c r="CB395" s="57">
        <f t="shared" si="388"/>
        <v>202.52570132216744</v>
      </c>
      <c r="CC395" s="57">
        <f t="shared" si="388"/>
        <v>202.52570132216744</v>
      </c>
      <c r="CD395" s="57">
        <f t="shared" si="388"/>
        <v>202.52570132216744</v>
      </c>
      <c r="CE395" s="57">
        <f t="shared" si="388"/>
        <v>202.52570132216744</v>
      </c>
      <c r="CF395" s="57">
        <f t="shared" si="388"/>
        <v>202.52570132216744</v>
      </c>
      <c r="CG395" s="57">
        <f t="shared" si="388"/>
        <v>202.52570132216744</v>
      </c>
      <c r="CH395" s="57">
        <f t="shared" si="388"/>
        <v>238.95168654986091</v>
      </c>
      <c r="CI395" s="57">
        <f t="shared" si="388"/>
        <v>238.95168654986091</v>
      </c>
      <c r="CJ395" s="57">
        <f t="shared" si="388"/>
        <v>241.13820923338602</v>
      </c>
      <c r="CK395" s="57">
        <f t="shared" si="388"/>
        <v>241.13820923338602</v>
      </c>
      <c r="CL395" s="57">
        <f t="shared" si="388"/>
        <v>225.11135379137417</v>
      </c>
      <c r="CM395" s="57">
        <f t="shared" si="388"/>
        <v>188.31871723520641</v>
      </c>
      <c r="CN395" s="57">
        <f t="shared" si="388"/>
        <v>193.38993152508937</v>
      </c>
      <c r="CO395" s="57">
        <f t="shared" si="388"/>
        <v>193.38993152508937</v>
      </c>
      <c r="CP395" s="57">
        <f t="shared" si="388"/>
        <v>211.8644303735781</v>
      </c>
      <c r="CQ395" s="57">
        <f t="shared" si="388"/>
        <v>215.62703264446304</v>
      </c>
      <c r="CR395" s="57">
        <f t="shared" si="388"/>
        <v>219.38963491534804</v>
      </c>
      <c r="CS395" s="57">
        <f t="shared" si="388"/>
        <v>217.69708089228405</v>
      </c>
      <c r="CT395" s="57">
        <f>(CBL313/$BF313)*100</f>
        <v>0</v>
      </c>
      <c r="CU395" s="57">
        <f t="shared" ref="CU395:DY395" si="389">(CU313/$BF313)*100</f>
        <v>225.22228543405393</v>
      </c>
      <c r="CV395" s="57">
        <f t="shared" si="389"/>
        <v>186.78994731475129</v>
      </c>
      <c r="CW395" s="57">
        <f t="shared" si="389"/>
        <v>188.30955313410331</v>
      </c>
      <c r="CX395" s="57">
        <f t="shared" si="389"/>
        <v>192.67329754784299</v>
      </c>
      <c r="CY395" s="57">
        <f t="shared" si="389"/>
        <v>194.19290336719502</v>
      </c>
      <c r="CZ395" s="57">
        <f t="shared" si="389"/>
        <v>195.71250918654698</v>
      </c>
      <c r="DA395" s="57">
        <f t="shared" si="389"/>
        <v>192.93250494794006</v>
      </c>
      <c r="DB395" s="57">
        <f t="shared" si="389"/>
        <v>188.51271036932519</v>
      </c>
      <c r="DC395" s="57">
        <f t="shared" si="389"/>
        <v>190.06709333200376</v>
      </c>
      <c r="DD395" s="57">
        <f t="shared" si="389"/>
        <v>191.62147629468228</v>
      </c>
      <c r="DE395" s="57">
        <f t="shared" si="389"/>
        <v>198.77275393042677</v>
      </c>
      <c r="DF395" s="57">
        <f t="shared" si="389"/>
        <v>200.39624487358515</v>
      </c>
      <c r="DG395" s="57">
        <f t="shared" si="389"/>
        <v>202.01973581674358</v>
      </c>
      <c r="DH395" s="57">
        <f t="shared" si="389"/>
        <v>173.04026647270055</v>
      </c>
      <c r="DI395" s="57">
        <f t="shared" si="389"/>
        <v>174.47625067303946</v>
      </c>
      <c r="DJ395" s="57">
        <f t="shared" si="389"/>
        <v>175.91223487337834</v>
      </c>
      <c r="DK395" s="57">
        <f t="shared" si="389"/>
        <v>173.08578462128017</v>
      </c>
      <c r="DL395" s="57">
        <f t="shared" si="389"/>
        <v>174.52176882161908</v>
      </c>
      <c r="DM395" s="57">
        <f t="shared" si="389"/>
        <v>175.95775302195796</v>
      </c>
      <c r="DN395" s="57">
        <f t="shared" si="389"/>
        <v>187.38561908795367</v>
      </c>
      <c r="DO395" s="57">
        <f t="shared" si="389"/>
        <v>175.95775302195796</v>
      </c>
      <c r="DP395" s="57">
        <v>188.83298306267321</v>
      </c>
      <c r="DQ395" s="57">
        <v>189.45149943308809</v>
      </c>
      <c r="DR395" s="57">
        <v>190.07001580350286</v>
      </c>
      <c r="DS395" s="57">
        <v>182.04080704724799</v>
      </c>
      <c r="DT395" s="57">
        <v>182.64132197347269</v>
      </c>
      <c r="DU395" s="57">
        <v>182.09190281917915</v>
      </c>
      <c r="DV395" s="60">
        <f t="shared" si="389"/>
        <v>170.94554177523966</v>
      </c>
      <c r="DW395" s="61">
        <f t="shared" si="389"/>
        <v>171.51538065688763</v>
      </c>
      <c r="DX395" s="62">
        <f t="shared" si="389"/>
        <v>172.08521953853557</v>
      </c>
      <c r="DY395" s="57">
        <f t="shared" si="389"/>
        <v>0</v>
      </c>
      <c r="DZ395" s="57">
        <f>(DBL313/$BF313)*100</f>
        <v>0</v>
      </c>
      <c r="EA395" s="57">
        <f t="shared" ref="EA395:EF395" si="390">(EA313/$BF313)*100</f>
        <v>0</v>
      </c>
      <c r="EB395" s="57">
        <f t="shared" si="390"/>
        <v>0</v>
      </c>
      <c r="EC395" s="57">
        <f t="shared" si="390"/>
        <v>139.3593194147663</v>
      </c>
      <c r="ED395" s="57">
        <f t="shared" si="390"/>
        <v>0</v>
      </c>
      <c r="EE395" s="57">
        <f t="shared" si="390"/>
        <v>0</v>
      </c>
      <c r="EF395" s="57">
        <f t="shared" si="390"/>
        <v>135.95394394648531</v>
      </c>
      <c r="EI395" s="57">
        <f t="shared" ref="EI395" si="391">(EI313/$BF313)*100</f>
        <v>134.60786529354982</v>
      </c>
      <c r="EL395" s="57">
        <f t="shared" ref="EL395" si="392">(EL313/$BF313)*100</f>
        <v>133.27511415202954</v>
      </c>
      <c r="EO395" s="57">
        <f t="shared" ref="EO395" si="393">(EO313/$BF313)*100</f>
        <v>133.27511415202954</v>
      </c>
    </row>
    <row r="396" spans="1:145" ht="15.5" x14ac:dyDescent="0.35">
      <c r="A396" s="56" t="s">
        <v>216</v>
      </c>
      <c r="B396" s="57">
        <f t="shared" ref="B396:AA396" si="394">(B314/$T$314)*100</f>
        <v>27.614653367768184</v>
      </c>
      <c r="C396" s="57">
        <f t="shared" si="394"/>
        <v>30.135038397366081</v>
      </c>
      <c r="D396" s="57">
        <f t="shared" si="394"/>
        <v>43.415060446666885</v>
      </c>
      <c r="E396" s="57">
        <f t="shared" si="394"/>
        <v>61.532695746411783</v>
      </c>
      <c r="F396" s="57">
        <f t="shared" si="394"/>
        <v>47.74175825366185</v>
      </c>
      <c r="G396" s="57">
        <f t="shared" si="394"/>
        <v>50.251850696407786</v>
      </c>
      <c r="H396" s="57">
        <f t="shared" si="394"/>
        <v>42.751574473063343</v>
      </c>
      <c r="I396" s="57">
        <f t="shared" si="394"/>
        <v>73.877720799942793</v>
      </c>
      <c r="J396" s="57">
        <f t="shared" si="394"/>
        <v>75.780915891616445</v>
      </c>
      <c r="K396" s="57">
        <f t="shared" si="394"/>
        <v>76.470924034987164</v>
      </c>
      <c r="L396" s="57">
        <f t="shared" si="394"/>
        <v>77.122146741616774</v>
      </c>
      <c r="M396" s="57">
        <f t="shared" si="394"/>
        <v>78.669742202684688</v>
      </c>
      <c r="N396" s="57">
        <f t="shared" si="394"/>
        <v>77.840151223648093</v>
      </c>
      <c r="O396" s="57">
        <f t="shared" si="394"/>
        <v>88.557579877296206</v>
      </c>
      <c r="P396" s="57">
        <f t="shared" si="394"/>
        <v>92.300968148322838</v>
      </c>
      <c r="Q396" s="57">
        <f t="shared" si="394"/>
        <v>81.36487153989637</v>
      </c>
      <c r="R396" s="57">
        <f t="shared" si="394"/>
        <v>67.88124995937892</v>
      </c>
      <c r="S396" s="57">
        <f t="shared" si="394"/>
        <v>79.86894144715032</v>
      </c>
      <c r="T396" s="57">
        <f t="shared" si="394"/>
        <v>100</v>
      </c>
      <c r="U396" s="57">
        <f t="shared" si="394"/>
        <v>91.96114540464086</v>
      </c>
      <c r="V396" s="57">
        <f t="shared" si="394"/>
        <v>94.220405472807329</v>
      </c>
      <c r="W396" s="57">
        <f t="shared" si="394"/>
        <v>255.24787693925029</v>
      </c>
      <c r="X396" s="58">
        <f t="shared" si="394"/>
        <v>148.68606797865058</v>
      </c>
      <c r="Y396" s="58">
        <f t="shared" si="394"/>
        <v>231.90605080106965</v>
      </c>
      <c r="Z396" s="57">
        <f t="shared" si="394"/>
        <v>264.83930999616422</v>
      </c>
      <c r="AA396" s="57">
        <f t="shared" si="394"/>
        <v>193.87557763175852</v>
      </c>
      <c r="AB396" s="57">
        <v>960.73691720840793</v>
      </c>
      <c r="AC396" s="57">
        <v>1029.2191950511401</v>
      </c>
      <c r="AD396" s="57">
        <v>1031.5477448652778</v>
      </c>
      <c r="AE396" s="57">
        <f>(AE314/$T$314)*100</f>
        <v>207.24290742943305</v>
      </c>
      <c r="AF396" s="57">
        <v>239.3793004347076</v>
      </c>
      <c r="AG396" s="57">
        <v>241.87777768998936</v>
      </c>
      <c r="AH396" s="57">
        <v>190.37703770614999</v>
      </c>
      <c r="AI396" s="57">
        <v>190.37703770614999</v>
      </c>
      <c r="AJ396" s="58">
        <f>(AJ314/$T$314)*100</f>
        <v>183.50452705347445</v>
      </c>
      <c r="AK396" s="58">
        <v>329.01580624302289</v>
      </c>
      <c r="AL396" s="58">
        <v>348.67897248383406</v>
      </c>
      <c r="AM396" s="58">
        <v>354.77912251376995</v>
      </c>
      <c r="AN396" s="58">
        <v>354.77912251376995</v>
      </c>
      <c r="AO396" s="58">
        <f>(AO314/$T$314)*100</f>
        <v>148.41975538871853</v>
      </c>
      <c r="AP396" s="58">
        <v>234.14081561326867</v>
      </c>
      <c r="AQ396" s="58">
        <v>227.43535633173101</v>
      </c>
      <c r="AR396" s="58">
        <v>226.35977889744871</v>
      </c>
      <c r="AS396" s="58">
        <f>(AS314/$T$314)*100</f>
        <v>172.48436721993389</v>
      </c>
      <c r="AT396" s="58">
        <v>276.60595940071471</v>
      </c>
      <c r="AU396" s="58">
        <v>177.31450484505399</v>
      </c>
      <c r="AV396" s="58">
        <v>164.72116337262938</v>
      </c>
      <c r="AW396" s="58">
        <v>164.72116337262938</v>
      </c>
      <c r="AX396" s="58">
        <f>(AX314/$T$314)*100</f>
        <v>224.58393616145065</v>
      </c>
      <c r="AY396" s="58"/>
      <c r="AZ396" s="58">
        <v>238.13478517940601</v>
      </c>
      <c r="BA396" s="58">
        <v>238.13478517940601</v>
      </c>
      <c r="BB396" s="58">
        <v>227.87828506773883</v>
      </c>
      <c r="BC396" s="58">
        <v>227.87828506773883</v>
      </c>
      <c r="BD396" s="58">
        <v>238.1987380463535</v>
      </c>
      <c r="BE396" s="58">
        <v>238.1987380463535</v>
      </c>
      <c r="BF396" s="58">
        <f>(BF314/$T$314)*100</f>
        <v>228.00603754427718</v>
      </c>
      <c r="BG396" s="58">
        <v>221.06820333692951</v>
      </c>
      <c r="BH396" s="58">
        <v>221.06820333692951</v>
      </c>
      <c r="BI396" s="58">
        <v>221.37388397662434</v>
      </c>
      <c r="BJ396" s="58">
        <v>221.37388397662434</v>
      </c>
      <c r="BK396" s="58">
        <v>225.40782150912523</v>
      </c>
      <c r="BL396" s="58">
        <v>225.40782150912523</v>
      </c>
      <c r="BM396" s="58">
        <v>225.40782150912523</v>
      </c>
      <c r="BN396" s="58">
        <v>225.40782150912523</v>
      </c>
      <c r="BO396" s="58">
        <f>(BO314/$T$314)*100</f>
        <v>186.16332467936778</v>
      </c>
      <c r="BP396" s="58">
        <v>229.04009662036975</v>
      </c>
      <c r="BQ396" s="58">
        <v>221.06820333692951</v>
      </c>
      <c r="BR396" s="58">
        <v>162.53327863284272</v>
      </c>
      <c r="BS396" s="58">
        <v>162.53327863284272</v>
      </c>
      <c r="BT396" s="58">
        <v>162.53327863284272</v>
      </c>
      <c r="BU396" s="58">
        <v>162.53327863284272</v>
      </c>
      <c r="BV396" s="58">
        <v>158.87627986360374</v>
      </c>
      <c r="BW396" s="58">
        <v>130.54544859849858</v>
      </c>
      <c r="BX396" s="58">
        <v>130.54544859849858</v>
      </c>
      <c r="BY396" s="58">
        <v>126.08514577138321</v>
      </c>
      <c r="BZ396" s="57">
        <v>131.10718986410791</v>
      </c>
      <c r="CA396" s="58">
        <f>(CA314/$T$314)*100</f>
        <v>130.76043946462408</v>
      </c>
      <c r="CB396" s="58">
        <v>149.2988104603389</v>
      </c>
      <c r="CC396" s="58">
        <v>149.2988104603389</v>
      </c>
      <c r="CD396" s="58">
        <v>149.2988104603389</v>
      </c>
      <c r="CE396" s="58">
        <v>149.2988104603389</v>
      </c>
      <c r="CF396" s="58">
        <v>149.2988104603389</v>
      </c>
      <c r="CG396" s="58">
        <v>149.2988104603389</v>
      </c>
      <c r="CH396" s="58">
        <v>150.92998379139701</v>
      </c>
      <c r="CI396" s="58">
        <v>150.92998379139701</v>
      </c>
      <c r="CJ396" s="57">
        <v>152.31106562408414</v>
      </c>
      <c r="CK396" s="57">
        <v>152.31106562408414</v>
      </c>
      <c r="CL396" s="58">
        <f>(CL314/$T$314)*100</f>
        <v>141.44016080808427</v>
      </c>
      <c r="CM396" s="58">
        <v>148.21964181712491</v>
      </c>
      <c r="CN396" s="58">
        <v>156.37227237362876</v>
      </c>
      <c r="CO396" s="58">
        <v>156.37227237362876</v>
      </c>
      <c r="CP396" s="58">
        <v>153.64364108876299</v>
      </c>
      <c r="CQ396" s="58">
        <v>156.37227237362876</v>
      </c>
      <c r="CR396" s="58">
        <v>159.10090365849456</v>
      </c>
      <c r="CS396" s="58">
        <v>157.87346702656706</v>
      </c>
      <c r="CT396" s="58">
        <v>160.60209831143283</v>
      </c>
      <c r="CU396" s="58">
        <v>163.33072959629862</v>
      </c>
      <c r="CV396" s="58">
        <v>165.4871446305431</v>
      </c>
      <c r="CW396" s="58">
        <v>166.83344421263345</v>
      </c>
      <c r="CX396" s="58">
        <v>170.69951737828623</v>
      </c>
      <c r="CY396" s="58">
        <v>172.04581696037656</v>
      </c>
      <c r="CZ396" s="58">
        <v>173.39211654246688</v>
      </c>
      <c r="DA396" s="58">
        <f t="shared" ref="DA396" si="395">(DA314/$T$314)*100</f>
        <v>190.81848240977163</v>
      </c>
      <c r="DB396" s="57">
        <v>183.1746716457578</v>
      </c>
      <c r="DC396" s="57">
        <v>184.6850397702338</v>
      </c>
      <c r="DD396" s="57">
        <v>186.19540789470977</v>
      </c>
      <c r="DE396" s="57">
        <v>184.92251700940582</v>
      </c>
      <c r="DF396" s="57">
        <v>186.43288513388183</v>
      </c>
      <c r="DG396" s="57">
        <v>187.9432532583578</v>
      </c>
      <c r="DH396" s="57">
        <v>182.00374535424723</v>
      </c>
      <c r="DI396" s="57">
        <v>183.51411347872323</v>
      </c>
      <c r="DJ396" s="57">
        <v>185.02448160319921</v>
      </c>
      <c r="DK396" s="57">
        <v>182.05162134110248</v>
      </c>
      <c r="DL396" s="57">
        <v>183.56198946557848</v>
      </c>
      <c r="DM396" s="57">
        <v>185.07235759005448</v>
      </c>
      <c r="DN396" s="59">
        <f t="shared" ref="DN396" si="396">(DN314/$T$314)*100</f>
        <v>148.72291934704373</v>
      </c>
      <c r="DO396" s="57">
        <v>185.07235759005448</v>
      </c>
      <c r="DP396" s="57">
        <v>186.62143390968899</v>
      </c>
      <c r="DQ396" s="57">
        <v>187.23270642189155</v>
      </c>
      <c r="DR396" s="57">
        <v>187.84397893409414</v>
      </c>
      <c r="DS396" s="57">
        <v>150.45853569681921</v>
      </c>
      <c r="DT396" s="57">
        <v>150.95486724977926</v>
      </c>
      <c r="DU396" s="57">
        <v>153.17765797014189</v>
      </c>
      <c r="DV396" s="60">
        <f>(DV314/$T$314)*100</f>
        <v>151.54244759756062</v>
      </c>
      <c r="DW396" s="61">
        <f>(DW314/$T$314)*100</f>
        <v>152.04760718209502</v>
      </c>
      <c r="DX396" s="62">
        <f>(DX314/$T$314)*100</f>
        <v>152.55276676662945</v>
      </c>
      <c r="DZ396" s="57">
        <f>(DZ314/$T$314)*100</f>
        <v>149.68628723435501</v>
      </c>
      <c r="EC396" s="57">
        <f>(EC314/$T$314)*100</f>
        <v>148.09359374466158</v>
      </c>
      <c r="EF396" s="57">
        <f>(EF314/$T$314)*100</f>
        <v>146.51776505230993</v>
      </c>
      <c r="EI396" s="57">
        <f>(EI314/$T$314)*100</f>
        <v>145.06709411119795</v>
      </c>
      <c r="EL396" s="57">
        <f>(EL314/$T$314)*100</f>
        <v>143.63078624871085</v>
      </c>
      <c r="EO396" s="57">
        <f>(EO314/$T$314)*100</f>
        <v>143.63078624871085</v>
      </c>
    </row>
    <row r="397" spans="1:145" ht="15.5" x14ac:dyDescent="0.35">
      <c r="A397" s="56" t="s">
        <v>217</v>
      </c>
      <c r="B397" s="57">
        <f t="shared" ref="B397:AA397" si="397">(B315/$N$315)*100</f>
        <v>128.46177726868851</v>
      </c>
      <c r="C397" s="57">
        <f t="shared" si="397"/>
        <v>112.39040663967941</v>
      </c>
      <c r="D397" s="57">
        <f t="shared" si="397"/>
        <v>108.05300713557592</v>
      </c>
      <c r="E397" s="57">
        <f t="shared" si="397"/>
        <v>94.078870534497739</v>
      </c>
      <c r="F397" s="57">
        <f t="shared" si="397"/>
        <v>91.618787377274046</v>
      </c>
      <c r="G397" s="57">
        <f t="shared" si="397"/>
        <v>88.073394495412842</v>
      </c>
      <c r="H397" s="57">
        <f t="shared" si="397"/>
        <v>84.862385321100916</v>
      </c>
      <c r="I397" s="57">
        <f t="shared" si="397"/>
        <v>114.22018348623853</v>
      </c>
      <c r="J397" s="57">
        <f t="shared" si="397"/>
        <v>108.77064220183486</v>
      </c>
      <c r="K397" s="57">
        <f t="shared" si="397"/>
        <v>107.86697247706422</v>
      </c>
      <c r="L397" s="57">
        <f t="shared" si="397"/>
        <v>105.48133841228963</v>
      </c>
      <c r="M397" s="57">
        <f t="shared" si="397"/>
        <v>102.19824832534871</v>
      </c>
      <c r="N397" s="57">
        <f t="shared" si="397"/>
        <v>100</v>
      </c>
      <c r="O397" s="57" t="e">
        <f t="shared" si="397"/>
        <v>#VALUE!</v>
      </c>
      <c r="P397" s="57" t="e">
        <f t="shared" si="397"/>
        <v>#VALUE!</v>
      </c>
      <c r="Q397" s="57" t="e">
        <f t="shared" si="397"/>
        <v>#VALUE!</v>
      </c>
      <c r="R397" s="57" t="e">
        <f t="shared" si="397"/>
        <v>#VALUE!</v>
      </c>
      <c r="S397" s="57" t="e">
        <f t="shared" si="397"/>
        <v>#VALUE!</v>
      </c>
      <c r="T397" s="57" t="e">
        <f t="shared" si="397"/>
        <v>#VALUE!</v>
      </c>
      <c r="U397" s="57" t="e">
        <f t="shared" si="397"/>
        <v>#VALUE!</v>
      </c>
      <c r="V397" s="57" t="e">
        <f t="shared" si="397"/>
        <v>#VALUE!</v>
      </c>
      <c r="W397" s="57" t="e">
        <f t="shared" si="397"/>
        <v>#VALUE!</v>
      </c>
      <c r="X397" s="58" t="e">
        <f t="shared" si="397"/>
        <v>#VALUE!</v>
      </c>
      <c r="Y397" s="58" t="e">
        <f t="shared" si="397"/>
        <v>#VALUE!</v>
      </c>
      <c r="Z397" s="57" t="e">
        <f t="shared" si="397"/>
        <v>#VALUE!</v>
      </c>
      <c r="AA397" s="57" t="e">
        <f t="shared" si="397"/>
        <v>#VALUE!</v>
      </c>
      <c r="AB397" s="57">
        <v>0</v>
      </c>
      <c r="AC397" s="57">
        <v>0</v>
      </c>
      <c r="AD397" s="57">
        <v>0</v>
      </c>
      <c r="AE397" s="57" t="e">
        <f>(AE315/$N$315)*100</f>
        <v>#VALUE!</v>
      </c>
      <c r="AF397" s="57">
        <v>0</v>
      </c>
      <c r="AG397" s="57">
        <v>0</v>
      </c>
      <c r="AH397" s="57">
        <v>0</v>
      </c>
      <c r="AI397" s="57">
        <v>0</v>
      </c>
      <c r="AJ397" s="58" t="e">
        <f>(AJ315/$N$315)*100</f>
        <v>#VALUE!</v>
      </c>
      <c r="AK397" s="58">
        <v>0</v>
      </c>
      <c r="AL397" s="58">
        <v>0</v>
      </c>
      <c r="AM397" s="58">
        <v>0</v>
      </c>
      <c r="AN397" s="58">
        <v>0</v>
      </c>
      <c r="AO397" s="58" t="e">
        <f>(AO315/$N$315)*100</f>
        <v>#VALUE!</v>
      </c>
      <c r="AP397" s="58">
        <v>0</v>
      </c>
      <c r="AQ397" s="58">
        <v>0</v>
      </c>
      <c r="AR397" s="58">
        <v>0</v>
      </c>
      <c r="AS397" s="58" t="e">
        <f>(AS315/$N$315)*100</f>
        <v>#VALUE!</v>
      </c>
      <c r="AT397" s="58">
        <v>0</v>
      </c>
      <c r="AU397" s="58">
        <v>0</v>
      </c>
      <c r="AV397" s="58">
        <v>0</v>
      </c>
      <c r="AW397" s="58">
        <v>0</v>
      </c>
      <c r="AX397" s="58" t="e">
        <f>(AX315/$N$315)*100</f>
        <v>#VALUE!</v>
      </c>
      <c r="AY397" s="58"/>
      <c r="AZ397" s="58">
        <v>0</v>
      </c>
      <c r="BA397" s="58">
        <v>0</v>
      </c>
      <c r="BB397" s="58">
        <v>0</v>
      </c>
      <c r="BC397" s="58">
        <v>0</v>
      </c>
      <c r="BD397" s="58">
        <v>0</v>
      </c>
      <c r="BE397" s="58">
        <v>0</v>
      </c>
      <c r="BF397" s="58" t="e">
        <f>(BF315/$N$315)*100</f>
        <v>#VALUE!</v>
      </c>
      <c r="BG397" s="58">
        <v>0</v>
      </c>
      <c r="BH397" s="58">
        <v>0</v>
      </c>
      <c r="BI397" s="58">
        <v>0</v>
      </c>
      <c r="BJ397" s="58">
        <v>0</v>
      </c>
      <c r="BK397" s="58">
        <v>0</v>
      </c>
      <c r="BL397" s="58">
        <v>0</v>
      </c>
      <c r="BM397" s="58">
        <v>0</v>
      </c>
      <c r="BN397" s="58">
        <v>0</v>
      </c>
      <c r="BO397" s="58" t="e">
        <f>(BO315/$N$315)*100</f>
        <v>#VALUE!</v>
      </c>
      <c r="BP397" s="58">
        <v>0</v>
      </c>
      <c r="BQ397" s="58">
        <v>0</v>
      </c>
      <c r="BR397" s="58">
        <v>0</v>
      </c>
      <c r="BS397" s="58">
        <v>0</v>
      </c>
      <c r="BT397" s="58">
        <v>0</v>
      </c>
      <c r="BU397" s="58">
        <v>0</v>
      </c>
      <c r="BV397" s="58">
        <v>0</v>
      </c>
      <c r="BW397" s="58">
        <v>0</v>
      </c>
      <c r="BX397" s="58">
        <v>0</v>
      </c>
      <c r="BY397" s="58">
        <v>0</v>
      </c>
      <c r="BZ397" s="57">
        <v>0</v>
      </c>
      <c r="CA397" s="58" t="e">
        <f>(CA315/$N$315)*100</f>
        <v>#VALUE!</v>
      </c>
      <c r="CB397" s="58">
        <v>0</v>
      </c>
      <c r="CC397" s="58">
        <v>0</v>
      </c>
      <c r="CD397" s="58">
        <v>0</v>
      </c>
      <c r="CE397" s="58">
        <v>0</v>
      </c>
      <c r="CF397" s="58">
        <v>0</v>
      </c>
      <c r="CG397" s="58">
        <v>0</v>
      </c>
      <c r="CH397" s="58">
        <v>0</v>
      </c>
      <c r="CI397" s="58">
        <v>0</v>
      </c>
      <c r="CJ397" s="57">
        <v>0</v>
      </c>
      <c r="CK397" s="57">
        <v>0</v>
      </c>
      <c r="CL397" s="58" t="e">
        <f>(CL315/$N$315)*100</f>
        <v>#VALUE!</v>
      </c>
      <c r="CM397" s="58">
        <v>0</v>
      </c>
      <c r="CN397" s="58">
        <v>0</v>
      </c>
      <c r="CO397" s="58">
        <v>0</v>
      </c>
      <c r="CP397" s="58">
        <v>0</v>
      </c>
      <c r="CQ397" s="58">
        <v>0</v>
      </c>
      <c r="CR397" s="58">
        <v>0</v>
      </c>
      <c r="CS397" s="58">
        <v>0</v>
      </c>
      <c r="CT397" s="58">
        <v>0</v>
      </c>
      <c r="CU397" s="58">
        <v>0</v>
      </c>
      <c r="CV397" s="58">
        <v>0</v>
      </c>
      <c r="CW397" s="58">
        <v>0</v>
      </c>
      <c r="CX397" s="58">
        <v>0</v>
      </c>
      <c r="CY397" s="58">
        <v>0</v>
      </c>
      <c r="CZ397" s="58">
        <v>0</v>
      </c>
      <c r="DA397" s="58" t="e">
        <f t="shared" ref="DA397" si="398">(DA315/$N$315)*100</f>
        <v>#VALUE!</v>
      </c>
      <c r="DB397" s="57">
        <v>0</v>
      </c>
      <c r="DC397" s="57">
        <v>0</v>
      </c>
      <c r="DD397" s="57">
        <v>0</v>
      </c>
      <c r="DE397" s="57">
        <v>0</v>
      </c>
      <c r="DF397" s="57">
        <v>0</v>
      </c>
      <c r="DG397" s="57">
        <v>0</v>
      </c>
      <c r="DH397" s="57">
        <v>0</v>
      </c>
      <c r="DI397" s="57">
        <v>0</v>
      </c>
      <c r="DJ397" s="57">
        <v>0</v>
      </c>
      <c r="DK397" s="57">
        <v>0</v>
      </c>
      <c r="DL397" s="57">
        <v>0</v>
      </c>
      <c r="DM397" s="57">
        <v>0</v>
      </c>
      <c r="DN397" s="59" t="e">
        <f t="shared" ref="DN397" si="399">(DN315/$N$315)*100</f>
        <v>#VALUE!</v>
      </c>
      <c r="DO397" s="57">
        <v>0</v>
      </c>
      <c r="DP397" s="57">
        <v>0</v>
      </c>
      <c r="DQ397" s="57">
        <v>0</v>
      </c>
      <c r="DR397" s="57">
        <v>0</v>
      </c>
      <c r="DS397" s="57">
        <v>0</v>
      </c>
      <c r="DT397" s="57">
        <v>0</v>
      </c>
      <c r="DU397" s="57">
        <v>0</v>
      </c>
      <c r="DV397" s="60" t="e">
        <f>(DV315/$N$315)*100</f>
        <v>#VALUE!</v>
      </c>
      <c r="DW397" s="61" t="e">
        <f>(DW315/$N$315)*100</f>
        <v>#VALUE!</v>
      </c>
      <c r="DX397" s="62" t="e">
        <f>(DX315/$N$315)*100</f>
        <v>#VALUE!</v>
      </c>
      <c r="DZ397" s="57" t="e">
        <f>(DZ315/$N$315)*100</f>
        <v>#VALUE!</v>
      </c>
      <c r="EC397" s="57" t="e">
        <f>(EC315/$N$315)*100</f>
        <v>#VALUE!</v>
      </c>
      <c r="EF397" s="57" t="e">
        <f>(EF315/$N$315)*100</f>
        <v>#VALUE!</v>
      </c>
      <c r="EI397" s="57" t="e">
        <f>(EI315/$N$315)*100</f>
        <v>#VALUE!</v>
      </c>
      <c r="EL397" s="57" t="e">
        <f>(EL315/$N$315)*100</f>
        <v>#VALUE!</v>
      </c>
      <c r="EO397" s="57" t="e">
        <f>(EO315/$N$315)*100</f>
        <v>#VALUE!</v>
      </c>
    </row>
    <row r="398" spans="1:145" ht="15.5" x14ac:dyDescent="0.35">
      <c r="A398" s="56" t="s">
        <v>218</v>
      </c>
      <c r="B398" s="57">
        <f t="shared" ref="B398:AA398" si="400">(B316/$T$316)*100</f>
        <v>26.821495810072012</v>
      </c>
      <c r="C398" s="57">
        <f t="shared" si="400"/>
        <v>26.681536966659646</v>
      </c>
      <c r="D398" s="57">
        <f t="shared" si="400"/>
        <v>29.011114374843622</v>
      </c>
      <c r="E398" s="57">
        <f t="shared" si="400"/>
        <v>24.759673784160157</v>
      </c>
      <c r="F398" s="57">
        <f t="shared" si="400"/>
        <v>27.172535547234233</v>
      </c>
      <c r="G398" s="57">
        <f t="shared" si="400"/>
        <v>24.722552833959011</v>
      </c>
      <c r="H398" s="57">
        <f t="shared" si="400"/>
        <v>18.560475100569828</v>
      </c>
      <c r="I398" s="57">
        <f t="shared" si="400"/>
        <v>27.840712650854744</v>
      </c>
      <c r="J398" s="57">
        <f t="shared" si="400"/>
        <v>40.647440470247922</v>
      </c>
      <c r="K398" s="57">
        <f t="shared" si="400"/>
        <v>52.748870235819453</v>
      </c>
      <c r="L398" s="57">
        <f t="shared" si="400"/>
        <v>53.305684488836548</v>
      </c>
      <c r="M398" s="57">
        <f t="shared" si="400"/>
        <v>58.948068919409778</v>
      </c>
      <c r="N398" s="57">
        <f t="shared" si="400"/>
        <v>86.788781570264533</v>
      </c>
      <c r="O398" s="57">
        <f t="shared" si="400"/>
        <v>61.398051632685004</v>
      </c>
      <c r="P398" s="57">
        <f t="shared" si="400"/>
        <v>62.734405839926019</v>
      </c>
      <c r="Q398" s="57">
        <f t="shared" si="400"/>
        <v>64.367727648776167</v>
      </c>
      <c r="R398" s="57">
        <f t="shared" si="400"/>
        <v>89.08434113070301</v>
      </c>
      <c r="S398" s="57">
        <f t="shared" si="400"/>
        <v>93.237433039206508</v>
      </c>
      <c r="T398" s="57">
        <f t="shared" si="400"/>
        <v>100</v>
      </c>
      <c r="U398" s="57">
        <f t="shared" si="400"/>
        <v>88.2</v>
      </c>
      <c r="V398" s="57">
        <f t="shared" si="400"/>
        <v>91.839362850603422</v>
      </c>
      <c r="W398" s="57">
        <f t="shared" si="400"/>
        <v>93.843001780990164</v>
      </c>
      <c r="X398" s="58">
        <f t="shared" si="400"/>
        <v>98.103522178246976</v>
      </c>
      <c r="Y398" s="58">
        <f t="shared" si="400"/>
        <v>44.065505889216929</v>
      </c>
      <c r="Z398" s="57">
        <f t="shared" si="400"/>
        <v>178.49609689750332</v>
      </c>
      <c r="AA398" s="57">
        <f t="shared" si="400"/>
        <v>286.34341763497872</v>
      </c>
      <c r="AB398" s="57">
        <v>589.80741103687001</v>
      </c>
      <c r="AC398" s="57">
        <v>589.80741103687001</v>
      </c>
      <c r="AD398" s="57">
        <v>589.80741103687001</v>
      </c>
      <c r="AE398" s="57">
        <f>(AE316/$T$316)*100</f>
        <v>144.34667090464163</v>
      </c>
      <c r="AF398" s="57">
        <v>151.23458255704335</v>
      </c>
      <c r="AG398" s="57">
        <v>141.87849892576784</v>
      </c>
      <c r="AH398" s="57">
        <v>141.87849892576784</v>
      </c>
      <c r="AI398" s="57">
        <v>141.87849892576784</v>
      </c>
      <c r="AJ398" s="58">
        <f>(AJ316/$T$316)*100</f>
        <v>176.25062127854773</v>
      </c>
      <c r="AK398" s="58">
        <v>182.62648922125803</v>
      </c>
      <c r="AL398" s="58">
        <v>182.62648922125803</v>
      </c>
      <c r="AM398" s="58">
        <v>182.62648922125803</v>
      </c>
      <c r="AN398" s="58">
        <v>182.62648922125803</v>
      </c>
      <c r="AO398" s="58">
        <f>(AO316/$T$316)*100</f>
        <v>157.7144849218557</v>
      </c>
      <c r="AP398" s="58">
        <v>173.70253850481726</v>
      </c>
      <c r="AQ398" s="58">
        <v>123.10750890435831</v>
      </c>
      <c r="AR398" s="58">
        <v>142.66333812769844</v>
      </c>
      <c r="AS398" s="58">
        <f>(AS316/$T$316)*100</f>
        <v>140.11645410212009</v>
      </c>
      <c r="AT398" s="58">
        <v>140.55812066767538</v>
      </c>
      <c r="AU398" s="58">
        <v>140.11645410212009</v>
      </c>
      <c r="AV398" s="58">
        <v>133.87793421176698</v>
      </c>
      <c r="AW398" s="58">
        <v>133.87793421176698</v>
      </c>
      <c r="AX398" s="58">
        <f>(AX316/$T$316)*100</f>
        <v>150.575424378055</v>
      </c>
      <c r="AY398" s="58"/>
      <c r="AZ398" s="58">
        <v>125.39705482909991</v>
      </c>
      <c r="BA398" s="58">
        <v>125.39705482909991</v>
      </c>
      <c r="BB398" s="58">
        <v>125.39705482909991</v>
      </c>
      <c r="BC398" s="58">
        <v>125.39705482909991</v>
      </c>
      <c r="BD398" s="58">
        <v>133.45725835806269</v>
      </c>
      <c r="BE398" s="58">
        <v>133.45725835806269</v>
      </c>
      <c r="BF398" s="58">
        <f>(BF316/$T$316)*100</f>
        <v>144.32192975490869</v>
      </c>
      <c r="BG398" s="58">
        <v>125.79232379941479</v>
      </c>
      <c r="BH398" s="58">
        <v>125.79232379941479</v>
      </c>
      <c r="BI398" s="58">
        <v>161.97650261588015</v>
      </c>
      <c r="BJ398" s="58">
        <v>161.97650261588015</v>
      </c>
      <c r="BK398" s="58">
        <v>153.48492448870604</v>
      </c>
      <c r="BL398" s="58">
        <v>153.48492448870604</v>
      </c>
      <c r="BM398" s="58">
        <v>154.54344279487995</v>
      </c>
      <c r="BN398" s="58">
        <v>154.54344279487995</v>
      </c>
      <c r="BO398" s="58">
        <f>(BO316/$T$316)*100</f>
        <v>189.14926549344088</v>
      </c>
      <c r="BP398" s="58">
        <v>199.68084195820458</v>
      </c>
      <c r="BQ398" s="58">
        <v>199.68084195820458</v>
      </c>
      <c r="BR398" s="58">
        <v>179.58565177200529</v>
      </c>
      <c r="BS398" s="58">
        <v>220.61799521332085</v>
      </c>
      <c r="BT398" s="58">
        <v>189.14926549344088</v>
      </c>
      <c r="BU398" s="58">
        <v>180.82417536355729</v>
      </c>
      <c r="BV398" s="58">
        <v>179.58565177200529</v>
      </c>
      <c r="BW398" s="58">
        <v>256.19146972892406</v>
      </c>
      <c r="BX398" s="58">
        <v>193.79721586451265</v>
      </c>
      <c r="BY398" s="58">
        <v>206.87461180610617</v>
      </c>
      <c r="BZ398" s="57">
        <v>199.10448999309568</v>
      </c>
      <c r="CA398" s="58">
        <f>(CA316/$T$316)*100</f>
        <v>180.79518379293776</v>
      </c>
      <c r="CB398" s="58">
        <v>180.65462214126688</v>
      </c>
      <c r="CC398" s="58">
        <v>180.65462214126688</v>
      </c>
      <c r="CD398" s="58">
        <v>180.65462214126688</v>
      </c>
      <c r="CE398" s="58">
        <v>189.00220884838924</v>
      </c>
      <c r="CF398" s="58">
        <v>189.00220884838924</v>
      </c>
      <c r="CG398" s="58">
        <v>189.00220884838924</v>
      </c>
      <c r="CH398" s="58">
        <v>205.4608485171772</v>
      </c>
      <c r="CI398" s="58">
        <v>205.4608485171772</v>
      </c>
      <c r="CJ398" s="57">
        <v>205.4608485171772</v>
      </c>
      <c r="CK398" s="57">
        <v>205.4608485171772</v>
      </c>
      <c r="CL398" s="58">
        <f>(CL316/$T$316)*100</f>
        <v>203.59481206420523</v>
      </c>
      <c r="CM398" s="58">
        <v>248.47614010639757</v>
      </c>
      <c r="CN398" s="58">
        <v>241.66795140011158</v>
      </c>
      <c r="CO398" s="58">
        <v>241.66795140011158</v>
      </c>
      <c r="CP398" s="58">
        <v>241.79899063851121</v>
      </c>
      <c r="CQ398" s="58">
        <v>241.79899063851121</v>
      </c>
      <c r="CR398" s="58">
        <v>241.79899063851121</v>
      </c>
      <c r="CS398" s="58">
        <v>241.79899063851121</v>
      </c>
      <c r="CT398" s="58">
        <v>241.79899063851121</v>
      </c>
      <c r="CU398" s="58">
        <v>241.79899063851121</v>
      </c>
      <c r="CV398" s="58">
        <v>243.70012249829182</v>
      </c>
      <c r="CW398" s="58">
        <v>243.70012249829182</v>
      </c>
      <c r="CX398" s="58">
        <v>243.70012249829182</v>
      </c>
      <c r="CY398" s="58">
        <v>243.70012249829182</v>
      </c>
      <c r="CZ398" s="58">
        <v>243.70012249829182</v>
      </c>
      <c r="DA398" s="58">
        <f t="shared" ref="DA398" si="401">(DA316/$T$316)*100</f>
        <v>219.34020070398486</v>
      </c>
      <c r="DB398" s="57">
        <v>197.34902513095815</v>
      </c>
      <c r="DC398" s="57">
        <v>185.68528863893931</v>
      </c>
      <c r="DD398" s="57">
        <v>197.34902513095815</v>
      </c>
      <c r="DE398" s="57">
        <v>190.01552252209945</v>
      </c>
      <c r="DF398" s="57">
        <v>190.01552252209945</v>
      </c>
      <c r="DG398" s="57">
        <v>190.01552252209945</v>
      </c>
      <c r="DH398" s="57">
        <v>199.66084661038968</v>
      </c>
      <c r="DI398" s="57">
        <v>199.66084661038968</v>
      </c>
      <c r="DJ398" s="57">
        <v>199.66084661038968</v>
      </c>
      <c r="DK398" s="57">
        <v>199.66084661038968</v>
      </c>
      <c r="DL398" s="57">
        <v>199.66084661038968</v>
      </c>
      <c r="DM398" s="57">
        <v>199.66084661038968</v>
      </c>
      <c r="DN398" s="59">
        <f t="shared" ref="DN398" si="402">(DN316/$T$316)*100</f>
        <v>194.37875805362637</v>
      </c>
      <c r="DO398" s="57">
        <v>199.66084661038968</v>
      </c>
      <c r="DP398" s="57">
        <v>201.44319587801104</v>
      </c>
      <c r="DQ398" s="57">
        <v>201.44319587801104</v>
      </c>
      <c r="DR398" s="57">
        <v>201.44319587801104</v>
      </c>
      <c r="DS398" s="57">
        <v>201.44319587801104</v>
      </c>
      <c r="DT398" s="57">
        <v>201.44319587801104</v>
      </c>
      <c r="DU398" s="57">
        <v>201.44319587801104</v>
      </c>
      <c r="DV398" s="60">
        <f>(DV316/$T$316)*100</f>
        <v>219.51341413652838</v>
      </c>
      <c r="DW398" s="61">
        <f>(DW316/$T$316)*100</f>
        <v>219.51341413652838</v>
      </c>
      <c r="DX398" s="62">
        <f>(DX316/$T$316)*100</f>
        <v>219.51341413652838</v>
      </c>
      <c r="DZ398" s="57">
        <f>(DZ316/$T$316)*100</f>
        <v>217.90429645246888</v>
      </c>
      <c r="EC398" s="57">
        <f>(EC316/$T$316)*100</f>
        <v>218.23995415216854</v>
      </c>
      <c r="EF398" s="57">
        <f>(EF316/$T$316)*100</f>
        <v>218.23995415216854</v>
      </c>
      <c r="EI398" s="57">
        <f>(EI316/$T$316)*100</f>
        <v>218.23995415216854</v>
      </c>
      <c r="EL398" s="57">
        <f>(EL316/$T$316)*100</f>
        <v>218.23995415216854</v>
      </c>
      <c r="EO398" s="57">
        <f>(EO316/$T$316)*100</f>
        <v>218.23995415216854</v>
      </c>
    </row>
    <row r="399" spans="1:145" ht="15.5" x14ac:dyDescent="0.35">
      <c r="A399" s="56" t="s">
        <v>219</v>
      </c>
      <c r="B399" s="57">
        <f t="shared" ref="B399:AE399" si="403">(B317/$T$317)*100</f>
        <v>1.2497006110487592E-4</v>
      </c>
      <c r="C399" s="57">
        <f t="shared" si="403"/>
        <v>0</v>
      </c>
      <c r="D399" s="57">
        <f t="shared" si="403"/>
        <v>0</v>
      </c>
      <c r="E399" s="57">
        <f t="shared" si="403"/>
        <v>0</v>
      </c>
      <c r="F399" s="57">
        <f t="shared" si="403"/>
        <v>0</v>
      </c>
      <c r="G399" s="57">
        <f t="shared" si="403"/>
        <v>0</v>
      </c>
      <c r="H399" s="57">
        <f t="shared" si="403"/>
        <v>0</v>
      </c>
      <c r="I399" s="57">
        <f t="shared" si="403"/>
        <v>51.384748654298981</v>
      </c>
      <c r="J399" s="57">
        <f t="shared" si="403"/>
        <v>49.20081145861257</v>
      </c>
      <c r="K399" s="57">
        <f t="shared" si="403"/>
        <v>73.230005414102294</v>
      </c>
      <c r="L399" s="57">
        <f t="shared" si="403"/>
        <v>40.115389614665169</v>
      </c>
      <c r="M399" s="57">
        <f t="shared" si="403"/>
        <v>53.850735421555626</v>
      </c>
      <c r="N399" s="57">
        <f t="shared" si="403"/>
        <v>38.532435507336736</v>
      </c>
      <c r="O399" s="57">
        <f t="shared" si="403"/>
        <v>58.77724113618585</v>
      </c>
      <c r="P399" s="57">
        <f t="shared" si="403"/>
        <v>55.755873416021565</v>
      </c>
      <c r="Q399" s="57">
        <f t="shared" si="403"/>
        <v>56.977421430887354</v>
      </c>
      <c r="R399" s="57">
        <f t="shared" si="403"/>
        <v>57.658600606318608</v>
      </c>
      <c r="S399" s="57">
        <f t="shared" si="403"/>
        <v>59.526640259564758</v>
      </c>
      <c r="T399" s="57">
        <f t="shared" si="403"/>
        <v>100</v>
      </c>
      <c r="U399" s="57">
        <f t="shared" si="403"/>
        <v>78.485941440799735</v>
      </c>
      <c r="V399" s="57">
        <f t="shared" si="403"/>
        <v>115.16398121434773</v>
      </c>
      <c r="W399" s="57">
        <f t="shared" si="403"/>
        <v>79.084906340740574</v>
      </c>
      <c r="X399" s="57">
        <f t="shared" si="403"/>
        <v>80.616071776206837</v>
      </c>
      <c r="Y399" s="57">
        <f t="shared" si="403"/>
        <v>73.299994679748181</v>
      </c>
      <c r="Z399" s="57">
        <f t="shared" si="403"/>
        <v>80.563822736009314</v>
      </c>
      <c r="AA399" s="57">
        <f t="shared" si="403"/>
        <v>88.59825097909372</v>
      </c>
      <c r="AB399" s="57">
        <f t="shared" si="403"/>
        <v>0</v>
      </c>
      <c r="AC399" s="57">
        <f t="shared" si="403"/>
        <v>0</v>
      </c>
      <c r="AD399" s="57">
        <f t="shared" si="403"/>
        <v>0</v>
      </c>
      <c r="AE399" s="57">
        <f t="shared" si="403"/>
        <v>185.16273456210664</v>
      </c>
      <c r="AF399" s="57">
        <v>177.79580428675001</v>
      </c>
      <c r="AG399" s="57">
        <v>179.65151517021934</v>
      </c>
      <c r="AH399" s="57">
        <v>179.69655266809846</v>
      </c>
      <c r="AI399" s="57">
        <v>179.69655266809846</v>
      </c>
      <c r="AJ399" s="58">
        <f>(AJ317/$T$317)*100</f>
        <v>185.06716434562392</v>
      </c>
      <c r="AK399" s="58">
        <v>204.98871310870493</v>
      </c>
      <c r="AL399" s="58">
        <v>217.23957482070779</v>
      </c>
      <c r="AM399" s="58">
        <v>221.04018828875178</v>
      </c>
      <c r="AN399" s="58">
        <v>221.04018828875178</v>
      </c>
      <c r="AO399" s="58">
        <f>(AO317/$T$317)*100</f>
        <v>221.62889183865752</v>
      </c>
      <c r="AP399" s="58">
        <v>227.94201879453365</v>
      </c>
      <c r="AQ399" s="58">
        <v>221.41408421988524</v>
      </c>
      <c r="AR399" s="58">
        <v>220.36698232482266</v>
      </c>
      <c r="AS399" s="58">
        <f>(AS317/$T$317)*100</f>
        <v>222.21224804526497</v>
      </c>
      <c r="AT399" s="58">
        <v>233.35824866235359</v>
      </c>
      <c r="AU399" s="58">
        <v>225.0990062263912</v>
      </c>
      <c r="AV399" s="58">
        <v>209.1119312353828</v>
      </c>
      <c r="AW399" s="58">
        <v>209.1119312353828</v>
      </c>
      <c r="AX399" s="58">
        <f>(AX317/$T$317)*100</f>
        <v>217.77097644132118</v>
      </c>
      <c r="AY399" s="58"/>
      <c r="AZ399" s="58">
        <v>207.29590422962113</v>
      </c>
      <c r="BA399" s="58">
        <v>207.29590422962113</v>
      </c>
      <c r="BB399" s="58">
        <v>198.3676392418854</v>
      </c>
      <c r="BC399" s="58">
        <v>198.3676392418854</v>
      </c>
      <c r="BD399" s="58">
        <v>207.3515750858212</v>
      </c>
      <c r="BE399" s="58">
        <v>207.3515750858212</v>
      </c>
      <c r="BF399" s="58">
        <f>(BF317/$T$317)*100</f>
        <v>208.14814397036096</v>
      </c>
      <c r="BG399" s="58">
        <v>214.75681116427947</v>
      </c>
      <c r="BH399" s="58">
        <v>214.75681116427947</v>
      </c>
      <c r="BI399" s="58">
        <v>215.0537647669442</v>
      </c>
      <c r="BJ399" s="58">
        <v>215.0537647669442</v>
      </c>
      <c r="BK399" s="58">
        <v>218.97253529947272</v>
      </c>
      <c r="BL399" s="58">
        <v>218.97253529947272</v>
      </c>
      <c r="BM399" s="58">
        <v>218.97253529947272</v>
      </c>
      <c r="BN399" s="58">
        <v>218.97253529947272</v>
      </c>
      <c r="BO399" s="58">
        <f>(BO317/$T$317)*100</f>
        <v>219.65468504712669</v>
      </c>
      <c r="BP399" s="58">
        <v>224.38251365666844</v>
      </c>
      <c r="BQ399" s="58">
        <v>224.38251365666844</v>
      </c>
      <c r="BR399" s="58">
        <v>220.65284265189101</v>
      </c>
      <c r="BS399" s="58">
        <v>220.65284265189101</v>
      </c>
      <c r="BT399" s="58">
        <v>220.65284265189101</v>
      </c>
      <c r="BU399" s="58">
        <v>220.65284265189101</v>
      </c>
      <c r="BV399" s="58">
        <v>220.65284265189101</v>
      </c>
      <c r="BW399" s="58">
        <v>215.12706745786704</v>
      </c>
      <c r="BX399" s="58">
        <v>215.12706745786704</v>
      </c>
      <c r="BY399" s="58">
        <v>218.71251858216482</v>
      </c>
      <c r="BZ399" s="57">
        <v>216.0527661508354</v>
      </c>
      <c r="CA399" s="58">
        <f>(CA317/$T$317)*100</f>
        <v>215.48135291979875</v>
      </c>
      <c r="CB399" s="58">
        <v>201.83586586880139</v>
      </c>
      <c r="CC399" s="58">
        <v>201.83586586880139</v>
      </c>
      <c r="CD399" s="58">
        <v>201.83586586880139</v>
      </c>
      <c r="CE399" s="58">
        <v>201.83586586880139</v>
      </c>
      <c r="CF399" s="58">
        <v>201.83586586880139</v>
      </c>
      <c r="CG399" s="58">
        <v>201.83586586880139</v>
      </c>
      <c r="CH399" s="58">
        <v>204.04103602816895</v>
      </c>
      <c r="CI399" s="58">
        <v>204.04103602816895</v>
      </c>
      <c r="CJ399" s="57">
        <v>205.90810949430437</v>
      </c>
      <c r="CK399" s="57">
        <v>205.90810949430437</v>
      </c>
      <c r="CL399" s="58">
        <f>(CL317/$T$317)*100</f>
        <v>207.78997287365479</v>
      </c>
      <c r="CM399" s="58">
        <v>203.6517480126316</v>
      </c>
      <c r="CN399" s="58">
        <v>214.85335019826971</v>
      </c>
      <c r="CO399" s="58">
        <v>214.85335019826971</v>
      </c>
      <c r="CP399" s="58">
        <v>211.10424836512345</v>
      </c>
      <c r="CQ399" s="58">
        <v>214.85335019826971</v>
      </c>
      <c r="CR399" s="58">
        <v>218.60245203141605</v>
      </c>
      <c r="CS399" s="58">
        <v>216.91597099150647</v>
      </c>
      <c r="CT399" s="58">
        <v>220.66507282465273</v>
      </c>
      <c r="CU399" s="58">
        <v>224.41417465779901</v>
      </c>
      <c r="CV399" s="58">
        <v>230.41979866517019</v>
      </c>
      <c r="CW399" s="58">
        <v>232.29434958174338</v>
      </c>
      <c r="CX399" s="58">
        <v>237.67736469414578</v>
      </c>
      <c r="CY399" s="58">
        <v>239.55191561071891</v>
      </c>
      <c r="CZ399" s="58">
        <v>241.42646652729206</v>
      </c>
      <c r="DA399" s="58">
        <f t="shared" ref="DA399" si="404">(DA317/$T$317)*100</f>
        <v>233.35260353874386</v>
      </c>
      <c r="DB399" s="57">
        <v>227.34209168090666</v>
      </c>
      <c r="DC399" s="57">
        <v>229.21664259747979</v>
      </c>
      <c r="DD399" s="57">
        <v>231.09119351405295</v>
      </c>
      <c r="DE399" s="57">
        <v>229.51138079351372</v>
      </c>
      <c r="DF399" s="57">
        <v>231.38593171008685</v>
      </c>
      <c r="DG399" s="57">
        <v>233.26048262666001</v>
      </c>
      <c r="DH399" s="57">
        <v>225.88882944806375</v>
      </c>
      <c r="DI399" s="57">
        <v>227.76338036463687</v>
      </c>
      <c r="DJ399" s="57">
        <v>229.63793128121003</v>
      </c>
      <c r="DK399" s="57">
        <v>225.94824938257307</v>
      </c>
      <c r="DL399" s="57">
        <v>227.82280029914622</v>
      </c>
      <c r="DM399" s="57">
        <v>229.69735121571935</v>
      </c>
      <c r="DN399" s="59">
        <f t="shared" ref="DN399" si="405">(DN317/$T$317)*100</f>
        <v>227.37554951900648</v>
      </c>
      <c r="DO399" s="57">
        <v>229.69735121571935</v>
      </c>
      <c r="DP399" s="57">
        <v>228.92007934534365</v>
      </c>
      <c r="DQ399" s="57">
        <v>229.66989971197287</v>
      </c>
      <c r="DR399" s="57">
        <v>230.41972007860215</v>
      </c>
      <c r="DS399" s="57">
        <v>227.3014353527885</v>
      </c>
      <c r="DT399" s="57">
        <v>228.05125571941778</v>
      </c>
      <c r="DU399" s="57">
        <v>227.36523501665951</v>
      </c>
      <c r="DV399" s="60">
        <f>(DV317/$T$317)*100</f>
        <v>224.93805343162649</v>
      </c>
      <c r="DW399" s="61">
        <f>(DW317/$T$317)*100</f>
        <v>225.68787379825577</v>
      </c>
      <c r="DX399" s="62">
        <f>(DX317/$T$317)*100</f>
        <v>226.43769416488504</v>
      </c>
      <c r="DZ399" s="57">
        <f>(DZ317/$T$317)*100</f>
        <v>223.45334039431265</v>
      </c>
      <c r="EC399" s="57">
        <f>(EC317/$T$317)*100</f>
        <v>221.24093108347788</v>
      </c>
      <c r="EF399" s="57">
        <f>(EF317/$T$317)*100</f>
        <v>219.05042681532464</v>
      </c>
      <c r="EI399" s="57">
        <f>(EI317/$T$317)*100</f>
        <v>216.88161070824222</v>
      </c>
      <c r="EL399" s="57">
        <f>(EL317/$T$317)*100</f>
        <v>214.73426802796257</v>
      </c>
      <c r="EO399" s="57">
        <f>(EO317/$T$317)*100</f>
        <v>214.73426802796257</v>
      </c>
    </row>
    <row r="400" spans="1:145" ht="15.5" x14ac:dyDescent="0.35">
      <c r="A400" s="56" t="s">
        <v>227</v>
      </c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2"/>
      <c r="Y400" s="2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63"/>
      <c r="CA400" s="2"/>
      <c r="CB400" s="2"/>
      <c r="CC400" s="2"/>
      <c r="CD400" s="2"/>
      <c r="CE400" s="2"/>
      <c r="CF400" s="2"/>
      <c r="CG400" s="2"/>
      <c r="CH400" s="2"/>
      <c r="CI400" s="2"/>
      <c r="CJ400" s="63"/>
      <c r="CK400" s="63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63"/>
      <c r="DC400" s="63"/>
      <c r="DD400" s="63"/>
      <c r="DE400" s="63"/>
      <c r="DF400" s="63"/>
      <c r="DG400" s="63"/>
      <c r="DH400" s="63"/>
      <c r="DI400" s="63"/>
      <c r="DJ400" s="63"/>
      <c r="DK400" s="63"/>
      <c r="DL400" s="63"/>
      <c r="DM400" s="63"/>
      <c r="DN400" s="6"/>
      <c r="DO400" s="63"/>
      <c r="DP400" s="63"/>
      <c r="DQ400" s="63"/>
      <c r="DR400" s="63"/>
      <c r="DS400" s="63"/>
      <c r="DT400" s="63"/>
      <c r="DU400" s="63"/>
      <c r="DV400" s="64"/>
      <c r="DW400" s="65"/>
      <c r="DX400" s="66"/>
      <c r="DZ400" s="63"/>
      <c r="EC400" s="63"/>
      <c r="EF400" s="63"/>
      <c r="EI400" s="63"/>
      <c r="EL400" s="63"/>
      <c r="EO400" s="63"/>
    </row>
    <row r="401" spans="1:145" ht="15.5" x14ac:dyDescent="0.35">
      <c r="A401" s="56" t="s">
        <v>198</v>
      </c>
      <c r="B401" s="63" t="e">
        <f t="shared" ref="B401:AA401" si="406">(B320/$T$320)*100</f>
        <v>#VALUE!</v>
      </c>
      <c r="C401" s="63" t="e">
        <f t="shared" si="406"/>
        <v>#VALUE!</v>
      </c>
      <c r="D401" s="63" t="e">
        <f t="shared" si="406"/>
        <v>#VALUE!</v>
      </c>
      <c r="E401" s="63" t="e">
        <f t="shared" si="406"/>
        <v>#VALUE!</v>
      </c>
      <c r="F401" s="63" t="e">
        <f t="shared" si="406"/>
        <v>#VALUE!</v>
      </c>
      <c r="G401" s="63">
        <f t="shared" si="406"/>
        <v>9.5149390131821665</v>
      </c>
      <c r="H401" s="63">
        <f t="shared" si="406"/>
        <v>9.840830486867878</v>
      </c>
      <c r="I401" s="63">
        <f t="shared" si="406"/>
        <v>17.153123817120044</v>
      </c>
      <c r="J401" s="63">
        <f t="shared" si="406"/>
        <v>18.995902802313019</v>
      </c>
      <c r="K401" s="63">
        <f t="shared" si="406"/>
        <v>24.495379478493724</v>
      </c>
      <c r="L401" s="63">
        <f t="shared" si="406"/>
        <v>27.0887799426757</v>
      </c>
      <c r="M401" s="63" t="e">
        <f t="shared" si="406"/>
        <v>#VALUE!</v>
      </c>
      <c r="N401" s="63" t="e">
        <f t="shared" si="406"/>
        <v>#VALUE!</v>
      </c>
      <c r="O401" s="63" t="e">
        <f t="shared" si="406"/>
        <v>#VALUE!</v>
      </c>
      <c r="P401" s="63" t="e">
        <f t="shared" si="406"/>
        <v>#VALUE!</v>
      </c>
      <c r="Q401" s="63" t="e">
        <f t="shared" si="406"/>
        <v>#VALUE!</v>
      </c>
      <c r="R401" s="63">
        <f t="shared" si="406"/>
        <v>48.487996716504014</v>
      </c>
      <c r="S401" s="63">
        <f t="shared" si="406"/>
        <v>69.624377472235793</v>
      </c>
      <c r="T401" s="63">
        <f t="shared" si="406"/>
        <v>100</v>
      </c>
      <c r="U401" s="63">
        <f t="shared" si="406"/>
        <v>111.3957765515009</v>
      </c>
      <c r="V401" s="63">
        <f t="shared" si="406"/>
        <v>111.65036044050254</v>
      </c>
      <c r="W401" s="63">
        <f t="shared" si="406"/>
        <v>137.1251794511206</v>
      </c>
      <c r="X401" s="2">
        <f t="shared" si="406"/>
        <v>98.707247015840053</v>
      </c>
      <c r="Y401" s="2">
        <f t="shared" si="406"/>
        <v>131.75426403723941</v>
      </c>
      <c r="Z401" s="63">
        <f t="shared" si="406"/>
        <v>156.05843079170859</v>
      </c>
      <c r="AA401" s="63">
        <f t="shared" si="406"/>
        <v>170.47541290848037</v>
      </c>
      <c r="AB401" s="63">
        <v>2368.85078900493</v>
      </c>
      <c r="AC401" s="63">
        <v>2352.5859735197937</v>
      </c>
      <c r="AD401" s="63">
        <v>2315.9201326627076</v>
      </c>
      <c r="AE401" s="63">
        <f>(AE320/$T$320)*100</f>
        <v>150.89524149510513</v>
      </c>
      <c r="AF401" s="63">
        <v>151.90219313534362</v>
      </c>
      <c r="AG401" s="63">
        <v>148.54044877614265</v>
      </c>
      <c r="AH401" s="63">
        <v>149.67979148205711</v>
      </c>
      <c r="AI401" s="63">
        <v>139.25393520379487</v>
      </c>
      <c r="AJ401" s="2">
        <f>(AJ320/$T$320)*100</f>
        <v>142.27985572450666</v>
      </c>
      <c r="AK401" s="2">
        <v>81.681847176569804</v>
      </c>
      <c r="AL401" s="2">
        <v>93.789210562501978</v>
      </c>
      <c r="AM401" s="2">
        <v>85.925798102506903</v>
      </c>
      <c r="AN401" s="2">
        <v>85.723939925863732</v>
      </c>
      <c r="AO401" s="2">
        <f>(AO320/$T$320)*100</f>
        <v>90.366382805662994</v>
      </c>
      <c r="AP401" s="2">
        <v>57.35571529792697</v>
      </c>
      <c r="AQ401" s="2">
        <v>50.433766393067025</v>
      </c>
      <c r="AR401" s="2">
        <v>64.530412403861163</v>
      </c>
      <c r="AS401" s="2">
        <f>(AS320/$T$320)*100</f>
        <v>67.938526478841098</v>
      </c>
      <c r="AT401" s="2">
        <v>86.002116909756296</v>
      </c>
      <c r="AU401" s="2">
        <v>84.076262306276277</v>
      </c>
      <c r="AV401" s="2">
        <v>74.484308943338746</v>
      </c>
      <c r="AW401" s="2">
        <v>74.591255024232595</v>
      </c>
      <c r="AX401" s="2">
        <f>(AX320/$T$320)*100</f>
        <v>81.417944388189227</v>
      </c>
      <c r="AY401" s="2"/>
      <c r="AZ401" s="2">
        <v>89.468738137344488</v>
      </c>
      <c r="BA401" s="2">
        <v>77.210680907135099</v>
      </c>
      <c r="BB401" s="2">
        <v>96.127493697037195</v>
      </c>
      <c r="BC401" s="2">
        <v>83.447648787931357</v>
      </c>
      <c r="BD401" s="2">
        <v>105.2166558081655</v>
      </c>
      <c r="BE401" s="2">
        <v>93.163403216617851</v>
      </c>
      <c r="BF401" s="2">
        <f>(BF320/$T$320)*100</f>
        <v>110.71728227934143</v>
      </c>
      <c r="BG401" s="2">
        <v>98.893887172785725</v>
      </c>
      <c r="BH401" s="2">
        <v>77.027997862248384</v>
      </c>
      <c r="BI401" s="2">
        <v>103.03116834196291</v>
      </c>
      <c r="BJ401" s="2">
        <v>80.50436334145536</v>
      </c>
      <c r="BK401" s="2">
        <v>113.92829642874247</v>
      </c>
      <c r="BL401" s="2">
        <v>90.462743625292376</v>
      </c>
      <c r="BM401" s="2">
        <v>106.87117487665373</v>
      </c>
      <c r="BN401" s="2">
        <v>84.26958408735608</v>
      </c>
      <c r="BO401" s="2">
        <f>(BO320/$T$320)*100</f>
        <v>111.3743127992324</v>
      </c>
      <c r="BP401" s="2">
        <v>102.98617566687494</v>
      </c>
      <c r="BQ401" s="2">
        <v>94.394195447312597</v>
      </c>
      <c r="BR401" s="2">
        <v>42.751791563160587</v>
      </c>
      <c r="BS401" s="2">
        <v>11.433180098914917</v>
      </c>
      <c r="BT401" s="2">
        <v>60.592402012829652</v>
      </c>
      <c r="BU401" s="2">
        <v>41.817920545134406</v>
      </c>
      <c r="BV401" s="2">
        <v>14.879450805021566</v>
      </c>
      <c r="BW401" s="2">
        <v>68.570297997781097</v>
      </c>
      <c r="BX401" s="2">
        <v>59.17077087962538</v>
      </c>
      <c r="BY401" s="2">
        <v>46.072027509186384</v>
      </c>
      <c r="BZ401" s="63">
        <v>64.218610028331241</v>
      </c>
      <c r="CA401" s="2">
        <f>(CA320/$T$320)*100</f>
        <v>67.541543450212401</v>
      </c>
      <c r="CB401" s="2">
        <v>85.539831792687664</v>
      </c>
      <c r="CC401" s="2">
        <v>85.539831792687664</v>
      </c>
      <c r="CD401" s="2">
        <v>66.883709238238168</v>
      </c>
      <c r="CE401" s="2">
        <v>85.628959972029648</v>
      </c>
      <c r="CF401" s="2">
        <v>85.628959972029648</v>
      </c>
      <c r="CG401" s="2">
        <v>66.837082944712208</v>
      </c>
      <c r="CH401" s="2">
        <v>103.42483162104624</v>
      </c>
      <c r="CI401" s="2">
        <v>94.829313059408136</v>
      </c>
      <c r="CJ401" s="63">
        <v>106.48983240801098</v>
      </c>
      <c r="CK401" s="63">
        <v>98.602055154725619</v>
      </c>
      <c r="CL401" s="2">
        <f>(CL320/$T$320)*100</f>
        <v>100.48599258856925</v>
      </c>
      <c r="CM401" s="2">
        <v>98.851244499561801</v>
      </c>
      <c r="CN401" s="2">
        <v>128.6176957035843</v>
      </c>
      <c r="CO401" s="2">
        <v>128.6176957035843</v>
      </c>
      <c r="CP401" s="2">
        <v>169.14673330268124</v>
      </c>
      <c r="CQ401" s="2">
        <v>127.92308644642094</v>
      </c>
      <c r="CR401" s="2">
        <v>101.08880113801308</v>
      </c>
      <c r="CS401" s="2">
        <v>185.58202433376405</v>
      </c>
      <c r="CT401" s="2">
        <v>163.53490845330933</v>
      </c>
      <c r="CU401" s="2">
        <v>113.97240075468957</v>
      </c>
      <c r="CV401" s="2">
        <v>174.72254086905707</v>
      </c>
      <c r="CW401" s="2">
        <v>158.72080272203243</v>
      </c>
      <c r="CX401" s="2">
        <v>169.06379630728705</v>
      </c>
      <c r="CY401" s="2">
        <v>164.49198515331966</v>
      </c>
      <c r="CZ401" s="2">
        <v>147.77876024629614</v>
      </c>
      <c r="DA401" s="2">
        <f t="shared" ref="DA401" si="407">(DA320/$T$320)*100</f>
        <v>157.4873783716989</v>
      </c>
      <c r="DB401" s="63">
        <v>148.88634955053703</v>
      </c>
      <c r="DC401" s="63">
        <v>129.79589408990867</v>
      </c>
      <c r="DD401" s="63">
        <v>110.55389285785728</v>
      </c>
      <c r="DE401" s="63">
        <v>136.94827456561879</v>
      </c>
      <c r="DF401" s="63">
        <v>118.01786833033627</v>
      </c>
      <c r="DG401" s="63">
        <v>97.628928606812977</v>
      </c>
      <c r="DH401" s="63">
        <v>141.85193124307779</v>
      </c>
      <c r="DI401" s="63">
        <v>123.86336643012808</v>
      </c>
      <c r="DJ401" s="63">
        <v>104.40003346921769</v>
      </c>
      <c r="DK401" s="63">
        <v>139.24621480000755</v>
      </c>
      <c r="DL401" s="63">
        <v>122.98437411134253</v>
      </c>
      <c r="DM401" s="63">
        <v>104.28640589380677</v>
      </c>
      <c r="DN401" s="6">
        <f t="shared" ref="DN401" si="408">(DN320/$T$320)*100</f>
        <v>126.03498762441625</v>
      </c>
      <c r="DO401" s="63">
        <v>104.28640589380677</v>
      </c>
      <c r="DP401" s="63">
        <v>135.33109083834765</v>
      </c>
      <c r="DQ401" s="63">
        <v>124.15196863152961</v>
      </c>
      <c r="DR401" s="63">
        <v>104.87483344122523</v>
      </c>
      <c r="DS401" s="63">
        <v>136.74800546525123</v>
      </c>
      <c r="DT401" s="63">
        <v>126.640453331659</v>
      </c>
      <c r="DU401" s="63">
        <v>128.29537172971408</v>
      </c>
      <c r="DV401" s="64">
        <f>(DV320/$T$320)*100</f>
        <v>128.30468392835485</v>
      </c>
      <c r="DW401" s="65">
        <f>(DW320/$T$320)*100</f>
        <v>123.37772007892829</v>
      </c>
      <c r="DX401" s="66">
        <f>(DX320/$T$320)*100</f>
        <v>111.18988239563694</v>
      </c>
      <c r="DZ401" s="63">
        <f>(DZ320/$T$320)*100</f>
        <v>113.44586673512443</v>
      </c>
      <c r="EC401" s="63">
        <f>(EC320/$T$320)*100</f>
        <v>106.9879135193386</v>
      </c>
      <c r="EF401" s="63">
        <f>(EF320/$T$320)*100</f>
        <v>101.03597377745636</v>
      </c>
      <c r="EI401" s="63">
        <f>(EI320/$T$320)*100</f>
        <v>99.32628877268759</v>
      </c>
      <c r="EL401" s="63">
        <f>(EL320/$T$320)*100</f>
        <v>97.798773387124356</v>
      </c>
      <c r="EO401" s="63">
        <f>(EO320/$T$320)*100</f>
        <v>98.098647571633578</v>
      </c>
    </row>
    <row r="402" spans="1:145" ht="15.5" x14ac:dyDescent="0.35">
      <c r="A402" s="56" t="s">
        <v>199</v>
      </c>
      <c r="B402" s="63">
        <f t="shared" ref="B402:AE402" si="409">(B321/$T$321)*100</f>
        <v>0</v>
      </c>
      <c r="C402" s="63">
        <f t="shared" si="409"/>
        <v>0</v>
      </c>
      <c r="D402" s="63">
        <f t="shared" si="409"/>
        <v>0</v>
      </c>
      <c r="E402" s="63">
        <f t="shared" si="409"/>
        <v>0</v>
      </c>
      <c r="F402" s="63">
        <f t="shared" si="409"/>
        <v>0</v>
      </c>
      <c r="G402" s="63">
        <f t="shared" si="409"/>
        <v>0</v>
      </c>
      <c r="H402" s="63">
        <f t="shared" si="409"/>
        <v>0</v>
      </c>
      <c r="I402" s="63" t="e">
        <f t="shared" si="409"/>
        <v>#VALUE!</v>
      </c>
      <c r="J402" s="63" t="e">
        <f t="shared" si="409"/>
        <v>#VALUE!</v>
      </c>
      <c r="K402" s="63" t="e">
        <f t="shared" si="409"/>
        <v>#VALUE!</v>
      </c>
      <c r="L402" s="63" t="e">
        <f t="shared" si="409"/>
        <v>#VALUE!</v>
      </c>
      <c r="M402" s="63" t="e">
        <f t="shared" si="409"/>
        <v>#VALUE!</v>
      </c>
      <c r="N402" s="63" t="e">
        <f t="shared" si="409"/>
        <v>#VALUE!</v>
      </c>
      <c r="O402" s="63" t="e">
        <f t="shared" si="409"/>
        <v>#VALUE!</v>
      </c>
      <c r="P402" s="63">
        <f t="shared" si="409"/>
        <v>36.15918221827409</v>
      </c>
      <c r="Q402" s="63">
        <f t="shared" si="409"/>
        <v>30.655365929297911</v>
      </c>
      <c r="R402" s="63">
        <f t="shared" si="409"/>
        <v>38.967766028236831</v>
      </c>
      <c r="S402" s="63">
        <f t="shared" si="409"/>
        <v>49.036591790602586</v>
      </c>
      <c r="T402" s="63">
        <f t="shared" si="409"/>
        <v>100</v>
      </c>
      <c r="U402" s="63">
        <f t="shared" si="409"/>
        <v>127.19024140689699</v>
      </c>
      <c r="V402" s="63" t="e">
        <f t="shared" si="409"/>
        <v>#VALUE!</v>
      </c>
      <c r="W402" s="63" t="e">
        <f t="shared" si="409"/>
        <v>#VALUE!</v>
      </c>
      <c r="X402" s="63" t="e">
        <f t="shared" si="409"/>
        <v>#VALUE!</v>
      </c>
      <c r="Y402" s="63" t="e">
        <f t="shared" si="409"/>
        <v>#VALUE!</v>
      </c>
      <c r="Z402" s="63" t="e">
        <f t="shared" si="409"/>
        <v>#VALUE!</v>
      </c>
      <c r="AA402" s="63" t="e">
        <f t="shared" si="409"/>
        <v>#VALUE!</v>
      </c>
      <c r="AB402" s="63" t="e">
        <f t="shared" si="409"/>
        <v>#REF!</v>
      </c>
      <c r="AC402" s="63" t="e">
        <f t="shared" si="409"/>
        <v>#REF!</v>
      </c>
      <c r="AD402" s="63" t="e">
        <f t="shared" si="409"/>
        <v>#REF!</v>
      </c>
      <c r="AE402" s="63">
        <f t="shared" si="409"/>
        <v>571.16012971681482</v>
      </c>
      <c r="AF402" s="63">
        <v>1225.2950606201503</v>
      </c>
      <c r="AG402" s="63">
        <v>1201.2105706244683</v>
      </c>
      <c r="AH402" s="63">
        <v>1238.4078600743062</v>
      </c>
      <c r="AI402" s="63">
        <v>1151.621253788004</v>
      </c>
      <c r="AJ402" s="2">
        <f>(AJ321/$T$321)*100</f>
        <v>473.65190900535879</v>
      </c>
      <c r="AK402" s="2">
        <v>581.41661103800959</v>
      </c>
      <c r="AL402" s="2">
        <v>808.79024404847075</v>
      </c>
      <c r="AM402" s="2">
        <v>618.96574482163385</v>
      </c>
      <c r="AN402" s="2">
        <v>611.3755882826249</v>
      </c>
      <c r="AO402" s="2">
        <f>(AO321/$T$321)*100</f>
        <v>221.07525748429299</v>
      </c>
      <c r="AP402" s="2">
        <v>481.65631832988032</v>
      </c>
      <c r="AQ402" s="2">
        <v>303.59201990387828</v>
      </c>
      <c r="AR402" s="2">
        <v>380.86338429298348</v>
      </c>
      <c r="AS402" s="2">
        <f>(AS321/$T$321)*100</f>
        <v>184.79470884494322</v>
      </c>
      <c r="AT402" s="2">
        <v>168.34222217960985</v>
      </c>
      <c r="AU402" s="2">
        <v>185.33112357224852</v>
      </c>
      <c r="AV402" s="2">
        <v>188.00233663947958</v>
      </c>
      <c r="AW402" s="2">
        <v>193.74031547062015</v>
      </c>
      <c r="AX402" s="2">
        <f>(AX321/$T$321)*100</f>
        <v>243.49875527656209</v>
      </c>
      <c r="AY402" s="2"/>
      <c r="AZ402" s="2">
        <v>230.41076443480634</v>
      </c>
      <c r="BA402" s="2">
        <v>198.33672490315953</v>
      </c>
      <c r="BB402" s="2">
        <v>226.9389350286051</v>
      </c>
      <c r="BC402" s="2">
        <v>197.20493837243464</v>
      </c>
      <c r="BD402" s="2">
        <v>270.97724338038307</v>
      </c>
      <c r="BE402" s="2">
        <v>237.83215545241677</v>
      </c>
      <c r="BF402" s="2">
        <f>(BF321/$T$321)*100</f>
        <v>319.79967635865256</v>
      </c>
      <c r="BG402" s="2">
        <v>213.96405033983439</v>
      </c>
      <c r="BH402" s="2">
        <v>168.06726108961561</v>
      </c>
      <c r="BI402" s="2">
        <v>270.33849151438909</v>
      </c>
      <c r="BJ402" s="2">
        <v>213.90104747204433</v>
      </c>
      <c r="BK402" s="2">
        <v>268.09073314908483</v>
      </c>
      <c r="BL402" s="2">
        <v>243.90663000353564</v>
      </c>
      <c r="BM402" s="2">
        <v>272.78550638437116</v>
      </c>
      <c r="BN402" s="2">
        <v>248.56990296091607</v>
      </c>
      <c r="BO402" s="2">
        <f>(BO321/$T$321)*100</f>
        <v>293.51734835168395</v>
      </c>
      <c r="BP402" s="2">
        <v>238.38604778152387</v>
      </c>
      <c r="BQ402" s="2">
        <v>207.11969753541499</v>
      </c>
      <c r="BR402" s="2">
        <v>117.28532712807693</v>
      </c>
      <c r="BS402" s="2">
        <v>25.116240795904172</v>
      </c>
      <c r="BT402" s="2">
        <v>172.34702193897436</v>
      </c>
      <c r="BU402" s="2">
        <v>102.94857265857571</v>
      </c>
      <c r="BV402" s="2">
        <v>49.25854872805175</v>
      </c>
      <c r="BW402" s="2">
        <v>191.7958018967602</v>
      </c>
      <c r="BX402" s="2">
        <v>130.62051973651521</v>
      </c>
      <c r="BY402" s="2">
        <v>98.372832166195195</v>
      </c>
      <c r="BZ402" s="63">
        <v>196.41750195349934</v>
      </c>
      <c r="CA402" s="2">
        <f>(CA321/$T$321)*100</f>
        <v>183.70675260757622</v>
      </c>
      <c r="CB402" s="2">
        <v>328.28158956421538</v>
      </c>
      <c r="CC402" s="2">
        <v>311.84749280969663</v>
      </c>
      <c r="CD402" s="2">
        <v>261.05370066044287</v>
      </c>
      <c r="CE402" s="2">
        <v>302.75873914594803</v>
      </c>
      <c r="CF402" s="2">
        <v>302.75873914594803</v>
      </c>
      <c r="CG402" s="2">
        <v>247.90020807270997</v>
      </c>
      <c r="CH402" s="2">
        <v>350.39421328774421</v>
      </c>
      <c r="CI402" s="2">
        <v>323.19374798929903</v>
      </c>
      <c r="CJ402" s="63">
        <v>345.09918197568294</v>
      </c>
      <c r="CK402" s="63">
        <v>318.28744344188897</v>
      </c>
      <c r="CL402" s="2">
        <f>(CL321/$T$321)*100</f>
        <v>307.89085490300153</v>
      </c>
      <c r="CM402" s="2">
        <v>373.2474506634606</v>
      </c>
      <c r="CN402" s="2">
        <v>650.6519230058932</v>
      </c>
      <c r="CO402" s="2">
        <v>650.6519230058932</v>
      </c>
      <c r="CP402" s="2">
        <v>1039.085674118789</v>
      </c>
      <c r="CQ402" s="2">
        <v>915.24948299786149</v>
      </c>
      <c r="CR402" s="2">
        <v>803.21572380483894</v>
      </c>
      <c r="CS402" s="2">
        <v>813.28250520549852</v>
      </c>
      <c r="CT402" s="2">
        <v>741.40156215369359</v>
      </c>
      <c r="CU402" s="2">
        <v>572.27223072500612</v>
      </c>
      <c r="CV402" s="2">
        <v>718.15762825320576</v>
      </c>
      <c r="CW402" s="2">
        <v>672.03913960035425</v>
      </c>
      <c r="CX402" s="2">
        <v>686.03088669687486</v>
      </c>
      <c r="CY402" s="2">
        <v>674.53933262879855</v>
      </c>
      <c r="CZ402" s="2">
        <v>625.34987662261324</v>
      </c>
      <c r="DA402" s="2">
        <f t="shared" ref="DA402" si="410">(DA321/$T$321)*100</f>
        <v>601.76096242770461</v>
      </c>
      <c r="DB402" s="63">
        <v>501.70933693467339</v>
      </c>
      <c r="DC402" s="63">
        <v>441.70752921625729</v>
      </c>
      <c r="DD402" s="63">
        <v>384.43601234815497</v>
      </c>
      <c r="DE402" s="63">
        <v>523.06791535672664</v>
      </c>
      <c r="DF402" s="63">
        <v>459.20247190586514</v>
      </c>
      <c r="DG402" s="63">
        <v>402.82695171905374</v>
      </c>
      <c r="DH402" s="63">
        <v>513.20261663559666</v>
      </c>
      <c r="DI402" s="63">
        <v>452.58494074489147</v>
      </c>
      <c r="DJ402" s="63">
        <v>400.25005126107811</v>
      </c>
      <c r="DK402" s="63">
        <v>478.5987210433517</v>
      </c>
      <c r="DL402" s="63">
        <v>425.31502495273958</v>
      </c>
      <c r="DM402" s="63">
        <v>402.65845057218525</v>
      </c>
      <c r="DN402" s="6">
        <f t="shared" ref="DN402" si="411">(DN321/$T$321)*100</f>
        <v>350.50358973976853</v>
      </c>
      <c r="DO402" s="63">
        <v>402.65845057218525</v>
      </c>
      <c r="DP402" s="63">
        <v>391.42747496263365</v>
      </c>
      <c r="DQ402" s="63">
        <v>344.65445602501063</v>
      </c>
      <c r="DR402" s="63">
        <v>271.55454798493844</v>
      </c>
      <c r="DS402" s="63">
        <v>373.43414180959076</v>
      </c>
      <c r="DT402" s="63">
        <v>345.62707345271929</v>
      </c>
      <c r="DU402" s="63">
        <v>346.91916137504717</v>
      </c>
      <c r="DV402" s="64">
        <f>(DV321/$T$321)*100</f>
        <v>366.62087695932587</v>
      </c>
      <c r="DW402" s="65">
        <f>(DW321/$T$321)*100</f>
        <v>351.10920023379981</v>
      </c>
      <c r="DX402" s="66">
        <f>(DX321/$T$321)*100</f>
        <v>306.31832122240849</v>
      </c>
      <c r="DZ402" s="63">
        <f>(DZ321/$T$321)*100</f>
        <v>378.84796647076422</v>
      </c>
      <c r="EC402" s="63">
        <f>(EC321/$T$321)*100</f>
        <v>427.12257451343368</v>
      </c>
      <c r="EF402" s="63">
        <f>(EF321/$T$321)*100</f>
        <v>365.74429876926882</v>
      </c>
      <c r="EI402" s="63">
        <f>(EI321/$T$321)*100</f>
        <v>403.48098858618096</v>
      </c>
      <c r="EL402" s="63">
        <f>(EL321/$T$321)*100</f>
        <v>434.58035982340749</v>
      </c>
      <c r="EO402" s="63">
        <f>(EO321/$T$321)*100</f>
        <v>436.84376413754825</v>
      </c>
    </row>
    <row r="403" spans="1:145" ht="15.5" x14ac:dyDescent="0.35">
      <c r="A403" s="56" t="s">
        <v>200</v>
      </c>
      <c r="B403" s="63">
        <f t="shared" ref="B403:AA403" si="412">(B322/$T$322)*100</f>
        <v>55.042385536314832</v>
      </c>
      <c r="C403" s="63">
        <f t="shared" si="412"/>
        <v>42.657132391457822</v>
      </c>
      <c r="D403" s="63">
        <f t="shared" si="412"/>
        <v>35.824005830416858</v>
      </c>
      <c r="E403" s="63">
        <f t="shared" si="412"/>
        <v>26.621901262497815</v>
      </c>
      <c r="F403" s="63">
        <f t="shared" si="412"/>
        <v>24.340699801856925</v>
      </c>
      <c r="G403" s="63">
        <f t="shared" si="412"/>
        <v>23.901921456389548</v>
      </c>
      <c r="H403" s="63">
        <f t="shared" si="412"/>
        <v>24.33740500899615</v>
      </c>
      <c r="I403" s="63">
        <f t="shared" si="412"/>
        <v>36.019415334451836</v>
      </c>
      <c r="J403" s="63">
        <f t="shared" si="412"/>
        <v>55.431849411264537</v>
      </c>
      <c r="K403" s="63">
        <f t="shared" si="412"/>
        <v>65.566123607874076</v>
      </c>
      <c r="L403" s="63">
        <f t="shared" si="412"/>
        <v>76.131671158415742</v>
      </c>
      <c r="M403" s="63">
        <f t="shared" si="412"/>
        <v>86.91591665715012</v>
      </c>
      <c r="N403" s="63">
        <f t="shared" si="412"/>
        <v>75.367652906704109</v>
      </c>
      <c r="O403" s="63">
        <f t="shared" si="412"/>
        <v>69.533794401888798</v>
      </c>
      <c r="P403" s="63">
        <f t="shared" si="412"/>
        <v>81.753376403513428</v>
      </c>
      <c r="Q403" s="63">
        <f t="shared" si="412"/>
        <v>126.03493695102601</v>
      </c>
      <c r="R403" s="63">
        <f t="shared" si="412"/>
        <v>107.48822163153062</v>
      </c>
      <c r="S403" s="63">
        <f t="shared" si="412"/>
        <v>108.2094108787533</v>
      </c>
      <c r="T403" s="63">
        <f t="shared" si="412"/>
        <v>100</v>
      </c>
      <c r="U403" s="63">
        <f t="shared" si="412"/>
        <v>104.46967693887972</v>
      </c>
      <c r="V403" s="63">
        <f t="shared" si="412"/>
        <v>85.062512838181462</v>
      </c>
      <c r="W403" s="63">
        <f t="shared" si="412"/>
        <v>113.07141315948559</v>
      </c>
      <c r="X403" s="2">
        <f t="shared" si="412"/>
        <v>157.81090745676664</v>
      </c>
      <c r="Y403" s="2">
        <f t="shared" si="412"/>
        <v>179.0186469711453</v>
      </c>
      <c r="Z403" s="63">
        <f t="shared" si="412"/>
        <v>159.93514924679093</v>
      </c>
      <c r="AA403" s="63">
        <f t="shared" si="412"/>
        <v>125.97990972619093</v>
      </c>
      <c r="AB403" s="63">
        <v>286.01039799430134</v>
      </c>
      <c r="AC403" s="63">
        <v>243.39418429109486</v>
      </c>
      <c r="AD403" s="63">
        <v>230.8133383741141</v>
      </c>
      <c r="AE403" s="63">
        <f>(AE322/$T$322)*100</f>
        <v>139.22816573275617</v>
      </c>
      <c r="AF403" s="63">
        <v>149.14816979508399</v>
      </c>
      <c r="AG403" s="63">
        <v>171.35000828518201</v>
      </c>
      <c r="AH403" s="63">
        <v>176.18118026331942</v>
      </c>
      <c r="AI403" s="63">
        <v>176.18118026331942</v>
      </c>
      <c r="AJ403" s="2">
        <f>(AJ322/$T$322)*100</f>
        <v>174.19489810456025</v>
      </c>
      <c r="AK403" s="2">
        <v>161.88098934906586</v>
      </c>
      <c r="AL403" s="2">
        <v>240.23534472025568</v>
      </c>
      <c r="AM403" s="2">
        <v>284.75620507188899</v>
      </c>
      <c r="AN403" s="2">
        <v>284.75620507188899</v>
      </c>
      <c r="AO403" s="2">
        <f>(AO322/$T$322)*100</f>
        <v>352.07147400848635</v>
      </c>
      <c r="AP403" s="2">
        <v>297.62399919752011</v>
      </c>
      <c r="AQ403" s="2">
        <v>251.0098716059087</v>
      </c>
      <c r="AR403" s="2">
        <v>265.13718091942354</v>
      </c>
      <c r="AS403" s="2">
        <f>(AS322/$T$322)*100</f>
        <v>350.55550081448843</v>
      </c>
      <c r="AT403" s="2">
        <v>229.37242698985267</v>
      </c>
      <c r="AU403" s="2">
        <v>215.24541881052846</v>
      </c>
      <c r="AV403" s="2">
        <v>216.72884375388693</v>
      </c>
      <c r="AW403" s="2">
        <v>216.72884375388693</v>
      </c>
      <c r="AX403" s="2">
        <f>(AX322/$T$322)*100</f>
        <v>235.71225102545608</v>
      </c>
      <c r="AY403" s="2"/>
      <c r="AZ403" s="2">
        <v>216.2949721036164</v>
      </c>
      <c r="BA403" s="2">
        <v>216.2949721036164</v>
      </c>
      <c r="BB403" s="2">
        <v>233.78685200565542</v>
      </c>
      <c r="BC403" s="2">
        <v>233.78685200565542</v>
      </c>
      <c r="BD403" s="2">
        <v>139.44188365411722</v>
      </c>
      <c r="BE403" s="2">
        <v>139.44188365411722</v>
      </c>
      <c r="BF403" s="2">
        <f>(BF322/$T$322)*100</f>
        <v>234.54898825605221</v>
      </c>
      <c r="BG403" s="2">
        <v>117.80731086139642</v>
      </c>
      <c r="BH403" s="2">
        <v>117.88689056296944</v>
      </c>
      <c r="BI403" s="2">
        <v>248.5307667473636</v>
      </c>
      <c r="BJ403" s="2">
        <v>248.61515253181631</v>
      </c>
      <c r="BK403" s="2">
        <v>254.61201986818213</v>
      </c>
      <c r="BL403" s="2">
        <v>254.61201986818213</v>
      </c>
      <c r="BM403" s="2">
        <v>254.61884157611968</v>
      </c>
      <c r="BN403" s="2">
        <v>254.61884157611968</v>
      </c>
      <c r="BO403" s="2">
        <f>(BO322/$T$322)*100</f>
        <v>284.57612421865724</v>
      </c>
      <c r="BP403" s="2">
        <v>325.79535707737699</v>
      </c>
      <c r="BQ403" s="2">
        <v>269.91984805131045</v>
      </c>
      <c r="BR403" s="2">
        <v>267.14638057312197</v>
      </c>
      <c r="BS403" s="2">
        <v>267.14638057312197</v>
      </c>
      <c r="BT403" s="2">
        <v>286.42989926097624</v>
      </c>
      <c r="BU403" s="2">
        <v>270.53788675334721</v>
      </c>
      <c r="BV403" s="2">
        <v>267.28870066722459</v>
      </c>
      <c r="BW403" s="2">
        <v>256.39294704301102</v>
      </c>
      <c r="BX403" s="2">
        <v>256.39294704301102</v>
      </c>
      <c r="BY403" s="2">
        <v>217.96390969583658</v>
      </c>
      <c r="BZ403" s="63">
        <v>270.66405951683276</v>
      </c>
      <c r="CA403" s="2">
        <f>(CA322/$T$322)*100</f>
        <v>255.43102286432631</v>
      </c>
      <c r="CB403" s="2">
        <v>252.30454351093977</v>
      </c>
      <c r="CC403" s="2">
        <v>252.30454351093977</v>
      </c>
      <c r="CD403" s="2">
        <v>252.29287645674665</v>
      </c>
      <c r="CE403" s="2">
        <v>252.29043838271917</v>
      </c>
      <c r="CF403" s="2">
        <v>252.29043838271917</v>
      </c>
      <c r="CG403" s="2">
        <v>252.27947658493707</v>
      </c>
      <c r="CH403" s="2">
        <v>261.60059648267884</v>
      </c>
      <c r="CI403" s="2">
        <v>261.60059648267884</v>
      </c>
      <c r="CJ403" s="63">
        <v>312.47437405103977</v>
      </c>
      <c r="CK403" s="63">
        <v>312.47437405103977</v>
      </c>
      <c r="CL403" s="2">
        <f>(CL322/$T$322)*100</f>
        <v>297.71788003848832</v>
      </c>
      <c r="CM403" s="2">
        <v>333.67583281543642</v>
      </c>
      <c r="CN403" s="2">
        <v>331.19749266659636</v>
      </c>
      <c r="CO403" s="2">
        <v>331.19749266659636</v>
      </c>
      <c r="CP403" s="2">
        <v>321.08629330428943</v>
      </c>
      <c r="CQ403" s="2">
        <v>326.78861914636906</v>
      </c>
      <c r="CR403" s="2">
        <v>315.87818223530621</v>
      </c>
      <c r="CS403" s="2">
        <v>282.27189007388085</v>
      </c>
      <c r="CT403" s="2">
        <v>281.52017781759497</v>
      </c>
      <c r="CU403" s="2">
        <v>271.98804807873762</v>
      </c>
      <c r="CV403" s="2">
        <v>320.61016721559497</v>
      </c>
      <c r="CW403" s="2">
        <v>322.91839253133179</v>
      </c>
      <c r="CX403" s="2">
        <v>293.66483949785959</v>
      </c>
      <c r="CY403" s="2">
        <v>295.77851715103844</v>
      </c>
      <c r="CZ403" s="2">
        <v>294.78377212306282</v>
      </c>
      <c r="DA403" s="2">
        <f t="shared" ref="DA403" si="413">(DA322/$T$322)*100</f>
        <v>352.42412215819178</v>
      </c>
      <c r="DB403" s="63">
        <v>392.80422494393616</v>
      </c>
      <c r="DC403" s="63">
        <v>396.04309511733089</v>
      </c>
      <c r="DD403" s="63">
        <v>396.04675085483893</v>
      </c>
      <c r="DE403" s="63">
        <v>389.35373219262624</v>
      </c>
      <c r="DF403" s="63">
        <v>392.50991544726799</v>
      </c>
      <c r="DG403" s="63">
        <v>395.64162632544122</v>
      </c>
      <c r="DH403" s="63">
        <v>392.50373247669847</v>
      </c>
      <c r="DI403" s="63">
        <v>392.47920678745453</v>
      </c>
      <c r="DJ403" s="63">
        <v>392.42573858177764</v>
      </c>
      <c r="DK403" s="63">
        <v>355.94530638516443</v>
      </c>
      <c r="DL403" s="63">
        <v>355.92077332720595</v>
      </c>
      <c r="DM403" s="63">
        <v>522.21459747146105</v>
      </c>
      <c r="DN403" s="6">
        <f t="shared" ref="DN403" si="414">(DN322/$T$322)*100</f>
        <v>395.26578058376253</v>
      </c>
      <c r="DO403" s="63">
        <v>522.21459747146105</v>
      </c>
      <c r="DP403" s="63">
        <v>628.19036823526949</v>
      </c>
      <c r="DQ403" s="63">
        <v>630.24798560797944</v>
      </c>
      <c r="DR403" s="63">
        <v>632.3056029806894</v>
      </c>
      <c r="DS403" s="63">
        <v>743.22568348185052</v>
      </c>
      <c r="DT403" s="63">
        <v>745.6774311076922</v>
      </c>
      <c r="DU403" s="63">
        <v>715.90580540297367</v>
      </c>
      <c r="DV403" s="64">
        <f>(DV322/$T$322)*100</f>
        <v>963.7571862723895</v>
      </c>
      <c r="DW403" s="65">
        <f>(DW322/$T$322)*100</f>
        <v>805.94034523697428</v>
      </c>
      <c r="DX403" s="66">
        <f>(DX322/$T$322)*100</f>
        <v>927.31225373457346</v>
      </c>
      <c r="DZ403" s="63">
        <f>(DZ322/$T$322)*100</f>
        <v>705.82340730508633</v>
      </c>
      <c r="EC403" s="63">
        <f>(EC322/$T$322)*100</f>
        <v>638.44884530715524</v>
      </c>
      <c r="EF403" s="63">
        <f>(EF322/$T$322)*100</f>
        <v>636.06224530021916</v>
      </c>
      <c r="EI403" s="63">
        <f>(EI322/$T$322)*100</f>
        <v>648.61979700903896</v>
      </c>
      <c r="EL403" s="63">
        <f>(EL322/$T$322)*100</f>
        <v>661.42825510480475</v>
      </c>
      <c r="EO403" s="63">
        <f>(EO322/$T$322)*100</f>
        <v>681.23737939133093</v>
      </c>
    </row>
    <row r="404" spans="1:145" ht="15.5" x14ac:dyDescent="0.35">
      <c r="A404" s="56" t="s">
        <v>201</v>
      </c>
      <c r="B404" s="63">
        <f t="shared" ref="B404:AA404" si="415">(B323/$T$323)*100</f>
        <v>228.71913167809788</v>
      </c>
      <c r="C404" s="63">
        <f t="shared" si="415"/>
        <v>198.35607297796381</v>
      </c>
      <c r="D404" s="63">
        <f t="shared" si="415"/>
        <v>174.66037555198483</v>
      </c>
      <c r="E404" s="63">
        <f t="shared" si="415"/>
        <v>127.72018664666953</v>
      </c>
      <c r="F404" s="63">
        <f t="shared" si="415"/>
        <v>99.420359291770794</v>
      </c>
      <c r="G404" s="63">
        <f t="shared" si="415"/>
        <v>60.137358202429546</v>
      </c>
      <c r="H404" s="63">
        <f t="shared" si="415"/>
        <v>87.259915790212247</v>
      </c>
      <c r="I404" s="63">
        <f t="shared" si="415"/>
        <v>177.14474423168426</v>
      </c>
      <c r="J404" s="63">
        <f t="shared" si="415"/>
        <v>240.89299260291224</v>
      </c>
      <c r="K404" s="63">
        <f t="shared" si="415"/>
        <v>207.98738007415594</v>
      </c>
      <c r="L404" s="63">
        <f t="shared" si="415"/>
        <v>228.20558662055811</v>
      </c>
      <c r="M404" s="63">
        <f t="shared" si="415"/>
        <v>194.62389935562223</v>
      </c>
      <c r="N404" s="63">
        <f t="shared" si="415"/>
        <v>225.01941215812619</v>
      </c>
      <c r="O404" s="63">
        <f t="shared" si="415"/>
        <v>208.77755931779635</v>
      </c>
      <c r="P404" s="63">
        <f t="shared" si="415"/>
        <v>163.60391568590495</v>
      </c>
      <c r="Q404" s="63">
        <f t="shared" si="415"/>
        <v>111.1390989875229</v>
      </c>
      <c r="R404" s="63">
        <f t="shared" si="415"/>
        <v>120.91575009001323</v>
      </c>
      <c r="S404" s="63">
        <f t="shared" si="415"/>
        <v>119.92311950334802</v>
      </c>
      <c r="T404" s="63">
        <f t="shared" si="415"/>
        <v>100</v>
      </c>
      <c r="U404" s="63">
        <f t="shared" si="415"/>
        <v>103.78819157167183</v>
      </c>
      <c r="V404" s="63">
        <f t="shared" si="415"/>
        <v>111.79192087818267</v>
      </c>
      <c r="W404" s="63">
        <f t="shared" si="415"/>
        <v>114.85496663369513</v>
      </c>
      <c r="X404" s="2">
        <f t="shared" si="415"/>
        <v>74.761796582870531</v>
      </c>
      <c r="Y404" s="2">
        <f t="shared" si="415"/>
        <v>111.11553826855634</v>
      </c>
      <c r="Z404" s="63">
        <f t="shared" si="415"/>
        <v>97.906846554825776</v>
      </c>
      <c r="AA404" s="63">
        <f t="shared" si="415"/>
        <v>126.03854131298414</v>
      </c>
      <c r="AB404" s="63">
        <v>69.62871581649253</v>
      </c>
      <c r="AC404" s="63">
        <v>73.153813542847217</v>
      </c>
      <c r="AD404" s="63">
        <v>45.336257094733952</v>
      </c>
      <c r="AE404" s="63">
        <f>(AE323/$T$323)*100</f>
        <v>55.498967850297134</v>
      </c>
      <c r="AF404" s="63">
        <v>80.508802680745703</v>
      </c>
      <c r="AG404" s="63">
        <v>36.51719424375927</v>
      </c>
      <c r="AH404" s="63">
        <v>44.802983396507798</v>
      </c>
      <c r="AI404" s="63">
        <v>44.802983396507798</v>
      </c>
      <c r="AJ404" s="2">
        <f>(AJ323/$T$323)*100</f>
        <v>90.919447262780466</v>
      </c>
      <c r="AK404" s="2">
        <v>47.222280923602291</v>
      </c>
      <c r="AL404" s="2">
        <v>91.066964318882711</v>
      </c>
      <c r="AM404" s="2">
        <v>97.533362336347167</v>
      </c>
      <c r="AN404" s="2">
        <v>97.533362336347167</v>
      </c>
      <c r="AO404" s="2">
        <f>(AO323/$T$323)*100</f>
        <v>98.137261046505799</v>
      </c>
      <c r="AP404" s="2">
        <v>82.764703492408771</v>
      </c>
      <c r="AQ404" s="2">
        <v>71.318273549419885</v>
      </c>
      <c r="AR404" s="2">
        <v>103.76783984781908</v>
      </c>
      <c r="AS404" s="2">
        <f>(AS323/$T$323)*100</f>
        <v>94.058141301851748</v>
      </c>
      <c r="AT404" s="2">
        <v>133.36030116510148</v>
      </c>
      <c r="AU404" s="2">
        <v>104.32742687273826</v>
      </c>
      <c r="AV404" s="2">
        <v>89.415190431489293</v>
      </c>
      <c r="AW404" s="2">
        <v>89.415190431489293</v>
      </c>
      <c r="AX404" s="2">
        <f>(AX323/$T$323)*100</f>
        <v>72.516507842947846</v>
      </c>
      <c r="AY404" s="2"/>
      <c r="AZ404" s="2">
        <v>64.833117590727412</v>
      </c>
      <c r="BA404" s="2">
        <v>64.66301252565772</v>
      </c>
      <c r="BB404" s="2">
        <v>64.051971917514436</v>
      </c>
      <c r="BC404" s="2">
        <v>63.857176808048756</v>
      </c>
      <c r="BD404" s="2">
        <v>43.545657389976441</v>
      </c>
      <c r="BE404" s="2">
        <v>43.273368246319428</v>
      </c>
      <c r="BF404" s="2">
        <f>(BF323/$T$323)*100</f>
        <v>60.881377925204227</v>
      </c>
      <c r="BG404" s="2">
        <v>52.579395273679296</v>
      </c>
      <c r="BH404" s="2">
        <v>52.253135084976435</v>
      </c>
      <c r="BI404" s="2">
        <v>55.109664583383854</v>
      </c>
      <c r="BJ404" s="2">
        <v>62.093924658968866</v>
      </c>
      <c r="BK404" s="2">
        <v>78.795501837397765</v>
      </c>
      <c r="BL404" s="2">
        <v>78.59613333561613</v>
      </c>
      <c r="BM404" s="2">
        <v>78.821871973291806</v>
      </c>
      <c r="BN404" s="2">
        <v>78.621184964715468</v>
      </c>
      <c r="BO404" s="2">
        <f>(BO323/$T$323)*100</f>
        <v>47.088177079847213</v>
      </c>
      <c r="BP404" s="2">
        <v>47.358335391460514</v>
      </c>
      <c r="BQ404" s="2">
        <v>89.861515377620393</v>
      </c>
      <c r="BR404" s="2">
        <v>89.495153071307755</v>
      </c>
      <c r="BS404" s="2">
        <v>89.168277855133283</v>
      </c>
      <c r="BT404" s="2">
        <v>45.311760424296672</v>
      </c>
      <c r="BU404" s="2">
        <v>89.508220775443149</v>
      </c>
      <c r="BV404" s="2">
        <v>87.281423328987785</v>
      </c>
      <c r="BW404" s="2">
        <v>47.268817565946328</v>
      </c>
      <c r="BX404" s="2">
        <v>47.268817565946328</v>
      </c>
      <c r="BY404" s="2">
        <v>47.902385875870188</v>
      </c>
      <c r="BZ404" s="63">
        <v>43.668222958270562</v>
      </c>
      <c r="CA404" s="2">
        <f>(CA323/$T$323)*100</f>
        <v>48.409550043196212</v>
      </c>
      <c r="CB404" s="2">
        <v>49.227114553805862</v>
      </c>
      <c r="CC404" s="2">
        <v>49.227114553805862</v>
      </c>
      <c r="CD404" s="2">
        <v>49.136760690902513</v>
      </c>
      <c r="CE404" s="2">
        <v>49.174746232741477</v>
      </c>
      <c r="CF404" s="2">
        <v>49.174746232741477</v>
      </c>
      <c r="CG404" s="2">
        <v>49.087010785891351</v>
      </c>
      <c r="CH404" s="2">
        <v>55.973512180933568</v>
      </c>
      <c r="CI404" s="2">
        <v>55.973512180933568</v>
      </c>
      <c r="CJ404" s="63">
        <v>48.048836216347595</v>
      </c>
      <c r="CK404" s="63">
        <v>48.048836216347595</v>
      </c>
      <c r="CL404" s="2">
        <f>(CL323/$T$323)*100</f>
        <v>38.550112312242263</v>
      </c>
      <c r="CM404" s="2">
        <v>50.236065277481664</v>
      </c>
      <c r="CN404" s="2">
        <v>56.166548443191267</v>
      </c>
      <c r="CO404" s="2">
        <v>56.166548443191267</v>
      </c>
      <c r="CP404" s="2">
        <v>54.378920911104132</v>
      </c>
      <c r="CQ404" s="2">
        <v>55.287826428686103</v>
      </c>
      <c r="CR404" s="2">
        <v>56.108006955785442</v>
      </c>
      <c r="CS404" s="2">
        <v>50.665534206439119</v>
      </c>
      <c r="CT404" s="2">
        <v>52.597480589412015</v>
      </c>
      <c r="CU404" s="2">
        <v>52.624683546810594</v>
      </c>
      <c r="CV404" s="2">
        <v>54.808723411438656</v>
      </c>
      <c r="CW404" s="2">
        <v>55.722125815597593</v>
      </c>
      <c r="CX404" s="2">
        <v>52.463236207741872</v>
      </c>
      <c r="CY404" s="2">
        <v>53.336100009165357</v>
      </c>
      <c r="CZ404" s="2">
        <v>54.844646138977616</v>
      </c>
      <c r="DA404" s="2">
        <f t="shared" ref="DA404" si="416">(DA323/$T$323)*100</f>
        <v>43.917071979403396</v>
      </c>
      <c r="DB404" s="63">
        <v>40.471558242164747</v>
      </c>
      <c r="DC404" s="63">
        <v>40.805266778217423</v>
      </c>
      <c r="DD404" s="63">
        <v>40.827021388321761</v>
      </c>
      <c r="DE404" s="63">
        <v>42.767773209250038</v>
      </c>
      <c r="DF404" s="63">
        <v>43.520012262389521</v>
      </c>
      <c r="DG404" s="63">
        <v>43.466391013665742</v>
      </c>
      <c r="DH404" s="63">
        <v>50.9966355869335</v>
      </c>
      <c r="DI404" s="63">
        <v>51.869553738180109</v>
      </c>
      <c r="DJ404" s="63">
        <v>51.843032376143583</v>
      </c>
      <c r="DK404" s="63">
        <v>60.908650120240701</v>
      </c>
      <c r="DL404" s="63">
        <v>61.41397099005107</v>
      </c>
      <c r="DM404" s="63">
        <v>51.856447013574659</v>
      </c>
      <c r="DN404" s="6">
        <f t="shared" ref="DN404" si="417">(DN323/$T$323)*100</f>
        <v>59.111506460703602</v>
      </c>
      <c r="DO404" s="63">
        <v>51.856447013574659</v>
      </c>
      <c r="DP404" s="63">
        <v>70.38066770821348</v>
      </c>
      <c r="DQ404" s="63">
        <v>70.636867932382785</v>
      </c>
      <c r="DR404" s="63">
        <v>70.892821298741907</v>
      </c>
      <c r="DS404" s="63">
        <v>73.762137268910493</v>
      </c>
      <c r="DT404" s="63">
        <v>74.14036044610468</v>
      </c>
      <c r="DU404" s="63">
        <v>67.611958697153057</v>
      </c>
      <c r="DV404" s="64">
        <f>(DV323/$T$323)*100</f>
        <v>91.573781523055459</v>
      </c>
      <c r="DW404" s="65">
        <f>(DW323/$T$323)*100</f>
        <v>91.67871298527453</v>
      </c>
      <c r="DX404" s="66">
        <f>(DX323/$T$323)*100</f>
        <v>88.176721321003072</v>
      </c>
      <c r="DZ404" s="63">
        <f>(DZ323/$T$323)*100</f>
        <v>91.46252242886554</v>
      </c>
      <c r="EC404" s="63">
        <f>(EC323/$T$323)*100</f>
        <v>93.348919854573055</v>
      </c>
      <c r="EF404" s="63">
        <f>(EF323/$T$323)*100</f>
        <v>95.275652255170556</v>
      </c>
      <c r="EI404" s="63">
        <f>(EI323/$T$323)*100</f>
        <v>97.243636387454941</v>
      </c>
      <c r="EL404" s="63">
        <f>(EL323/$T$323)*100</f>
        <v>99.253811836950263</v>
      </c>
      <c r="EO404" s="63">
        <f>(EO323/$T$323)*100</f>
        <v>102.32021307167136</v>
      </c>
    </row>
    <row r="405" spans="1:145" ht="15.5" x14ac:dyDescent="0.35">
      <c r="A405" s="56" t="s">
        <v>202</v>
      </c>
      <c r="B405" s="63">
        <f t="shared" ref="B405:AA405" si="418">(B324/$T$324)*100</f>
        <v>22.61232079871068</v>
      </c>
      <c r="C405" s="63">
        <f t="shared" si="418"/>
        <v>38.600042638772635</v>
      </c>
      <c r="D405" s="63">
        <f t="shared" si="418"/>
        <v>51.030602010540228</v>
      </c>
      <c r="E405" s="63">
        <f t="shared" si="418"/>
        <v>48.66073157523185</v>
      </c>
      <c r="F405" s="63">
        <f t="shared" si="418"/>
        <v>44.982263189611515</v>
      </c>
      <c r="G405" s="63">
        <f t="shared" si="418"/>
        <v>41.646105541801596</v>
      </c>
      <c r="H405" s="63">
        <f t="shared" si="418"/>
        <v>38.458897208253958</v>
      </c>
      <c r="I405" s="63">
        <f t="shared" si="418"/>
        <v>57.003026531973035</v>
      </c>
      <c r="J405" s="63">
        <f t="shared" si="418"/>
        <v>109.35128522268363</v>
      </c>
      <c r="K405" s="63">
        <f t="shared" si="418"/>
        <v>110.36155482687533</v>
      </c>
      <c r="L405" s="63">
        <f t="shared" si="418"/>
        <v>128.68521621184678</v>
      </c>
      <c r="M405" s="63">
        <f t="shared" si="418"/>
        <v>126.06878867457807</v>
      </c>
      <c r="N405" s="63">
        <f t="shared" si="418"/>
        <v>102.80429361549</v>
      </c>
      <c r="O405" s="63">
        <f t="shared" si="418"/>
        <v>102.89596781747254</v>
      </c>
      <c r="P405" s="63">
        <f t="shared" si="418"/>
        <v>122.51443254512509</v>
      </c>
      <c r="Q405" s="63">
        <f t="shared" si="418"/>
        <v>98.85478297846268</v>
      </c>
      <c r="R405" s="63">
        <f t="shared" si="418"/>
        <v>96.599057776886809</v>
      </c>
      <c r="S405" s="63">
        <f t="shared" si="418"/>
        <v>108.78508454398816</v>
      </c>
      <c r="T405" s="63">
        <f t="shared" si="418"/>
        <v>100</v>
      </c>
      <c r="U405" s="63">
        <f t="shared" si="418"/>
        <v>87.586865977275281</v>
      </c>
      <c r="V405" s="63">
        <f t="shared" si="418"/>
        <v>88.732975514986407</v>
      </c>
      <c r="W405" s="63">
        <f t="shared" si="418"/>
        <v>61.725441669144608</v>
      </c>
      <c r="X405" s="2">
        <f t="shared" si="418"/>
        <v>43.24762193351043</v>
      </c>
      <c r="Y405" s="2">
        <f t="shared" si="418"/>
        <v>63.184392600299113</v>
      </c>
      <c r="Z405" s="63">
        <f t="shared" si="418"/>
        <v>92.385070458992075</v>
      </c>
      <c r="AA405" s="63">
        <f t="shared" si="418"/>
        <v>87.363196317257234</v>
      </c>
      <c r="AB405" s="63">
        <v>410.32383336506098</v>
      </c>
      <c r="AC405" s="63">
        <v>444.62027129219894</v>
      </c>
      <c r="AD405" s="63">
        <v>421.50507874310699</v>
      </c>
      <c r="AE405" s="63">
        <f>(AE324/$T$324)*100</f>
        <v>94.013904131162022</v>
      </c>
      <c r="AF405" s="63">
        <v>83.32905372688947</v>
      </c>
      <c r="AG405" s="63">
        <v>123.39835739125169</v>
      </c>
      <c r="AH405" s="63">
        <v>126.42284300687847</v>
      </c>
      <c r="AI405" s="63">
        <v>126.42284300687847</v>
      </c>
      <c r="AJ405" s="2">
        <f>(AJ324/$T$324)*100</f>
        <v>96.852596479359676</v>
      </c>
      <c r="AK405" s="2">
        <v>115.6740374013451</v>
      </c>
      <c r="AL405" s="2">
        <v>85.731538259544664</v>
      </c>
      <c r="AM405" s="2">
        <v>95.039834256690511</v>
      </c>
      <c r="AN405" s="2">
        <v>95.039834256690511</v>
      </c>
      <c r="AO405" s="2">
        <f>(AO324/$T$324)*100</f>
        <v>124.5946142963685</v>
      </c>
      <c r="AP405" s="2">
        <v>118.09048836623958</v>
      </c>
      <c r="AQ405" s="2">
        <v>102.02288305439073</v>
      </c>
      <c r="AR405" s="2">
        <v>130.71691100056785</v>
      </c>
      <c r="AS405" s="2">
        <f>(AS324/$T$324)*100</f>
        <v>141.56816927295836</v>
      </c>
      <c r="AT405" s="2">
        <v>158.92885736379492</v>
      </c>
      <c r="AU405" s="2">
        <v>166.85761751832203</v>
      </c>
      <c r="AV405" s="2">
        <v>159.83369143229297</v>
      </c>
      <c r="AW405" s="2">
        <v>159.83369143229297</v>
      </c>
      <c r="AX405" s="2">
        <f>(AX324/$T$324)*100</f>
        <v>158.81566156141113</v>
      </c>
      <c r="AY405" s="2"/>
      <c r="AZ405" s="2">
        <v>125.93187678804736</v>
      </c>
      <c r="BA405" s="2">
        <v>125.85103021073954</v>
      </c>
      <c r="BB405" s="2">
        <v>119.79782290259182</v>
      </c>
      <c r="BC405" s="2">
        <v>119.72082852791711</v>
      </c>
      <c r="BD405" s="2">
        <v>122.17777243126547</v>
      </c>
      <c r="BE405" s="2">
        <v>122.10806770167065</v>
      </c>
      <c r="BF405" s="2">
        <f>(BF324/$T$324)*100</f>
        <v>132.1841805075203</v>
      </c>
      <c r="BG405" s="2">
        <v>125.5134117245284</v>
      </c>
      <c r="BH405" s="2">
        <v>136.25873970919497</v>
      </c>
      <c r="BI405" s="2">
        <v>114.12587576078647</v>
      </c>
      <c r="BJ405" s="2">
        <v>137.26951555191945</v>
      </c>
      <c r="BK405" s="2">
        <v>124.71279717400789</v>
      </c>
      <c r="BL405" s="2">
        <v>145.85020544935335</v>
      </c>
      <c r="BM405" s="2">
        <v>124.7824010505221</v>
      </c>
      <c r="BN405" s="2">
        <v>146.08583804446275</v>
      </c>
      <c r="BO405" s="2">
        <f>(BO324/$T$324)*100</f>
        <v>122.74796681579807</v>
      </c>
      <c r="BP405" s="2">
        <v>184.78702022714197</v>
      </c>
      <c r="BQ405" s="2">
        <v>163.54901512750837</v>
      </c>
      <c r="BR405" s="2">
        <v>147.8984524722722</v>
      </c>
      <c r="BS405" s="2">
        <v>146.81301494433444</v>
      </c>
      <c r="BT405" s="2">
        <v>161.73748147246641</v>
      </c>
      <c r="BU405" s="2">
        <v>168.92476614761622</v>
      </c>
      <c r="BV405" s="2">
        <v>160.45524755643697</v>
      </c>
      <c r="BW405" s="2">
        <v>168.01628660802601</v>
      </c>
      <c r="BX405" s="2">
        <v>168.01628660802601</v>
      </c>
      <c r="BY405" s="2">
        <v>161.11894651114824</v>
      </c>
      <c r="BZ405" s="63">
        <v>144.11493742721703</v>
      </c>
      <c r="CA405" s="2">
        <f>(CA324/$T$324)*100</f>
        <v>150.78971773921018</v>
      </c>
      <c r="CB405" s="2">
        <v>232.75496170883429</v>
      </c>
      <c r="CC405" s="2">
        <v>232.75496170883429</v>
      </c>
      <c r="CD405" s="2">
        <v>227.39565449193489</v>
      </c>
      <c r="CE405" s="2">
        <v>208.30358688333394</v>
      </c>
      <c r="CF405" s="2">
        <v>208.30358688333394</v>
      </c>
      <c r="CG405" s="2">
        <v>204.16684840770958</v>
      </c>
      <c r="CH405" s="2">
        <v>201.43402296519568</v>
      </c>
      <c r="CI405" s="2">
        <v>201.43402296519568</v>
      </c>
      <c r="CJ405" s="63">
        <v>247.20336171924103</v>
      </c>
      <c r="CK405" s="63">
        <v>247.20336171924103</v>
      </c>
      <c r="CL405" s="2">
        <f>(CL324/$T$324)*100</f>
        <v>200.65260328913999</v>
      </c>
      <c r="CM405" s="2">
        <v>276.0734304261253</v>
      </c>
      <c r="CN405" s="2">
        <v>359.08920741871532</v>
      </c>
      <c r="CO405" s="2">
        <v>359.08920741871532</v>
      </c>
      <c r="CP405" s="2">
        <v>360.75253472825</v>
      </c>
      <c r="CQ405" s="2">
        <v>364.62472473280775</v>
      </c>
      <c r="CR405" s="2">
        <v>346.45609581236823</v>
      </c>
      <c r="CS405" s="2">
        <v>363.56524553796106</v>
      </c>
      <c r="CT405" s="2">
        <v>362.58236482317517</v>
      </c>
      <c r="CU405" s="2">
        <v>350.32173004949402</v>
      </c>
      <c r="CV405" s="2">
        <v>401.02562091555438</v>
      </c>
      <c r="CW405" s="2">
        <v>395.01346229384865</v>
      </c>
      <c r="CX405" s="2">
        <v>407.94410838176088</v>
      </c>
      <c r="CY405" s="2">
        <v>401.83543970577153</v>
      </c>
      <c r="CZ405" s="2">
        <v>406.76383767057268</v>
      </c>
      <c r="DA405" s="2">
        <f t="shared" ref="DA405" si="419">(DA324/$T$324)*100</f>
        <v>265.9357599866658</v>
      </c>
      <c r="DB405" s="63">
        <v>218.17804782570121</v>
      </c>
      <c r="DC405" s="63">
        <v>216.75632376519633</v>
      </c>
      <c r="DD405" s="63">
        <v>215.50828431999088</v>
      </c>
      <c r="DE405" s="63">
        <v>161.67971617475203</v>
      </c>
      <c r="DF405" s="63">
        <v>159.03756314051716</v>
      </c>
      <c r="DG405" s="63">
        <v>160.32064574500023</v>
      </c>
      <c r="DH405" s="63">
        <v>160.3776311423992</v>
      </c>
      <c r="DI405" s="63">
        <v>157.79002349534369</v>
      </c>
      <c r="DJ405" s="63">
        <v>159.08318669965576</v>
      </c>
      <c r="DK405" s="63">
        <v>200.59457973128207</v>
      </c>
      <c r="DL405" s="63">
        <v>199.57168366292831</v>
      </c>
      <c r="DM405" s="63">
        <v>188.41313876421702</v>
      </c>
      <c r="DN405" s="6">
        <f t="shared" ref="DN405" si="420">(DN324/$T$324)*100</f>
        <v>192.44415389587709</v>
      </c>
      <c r="DO405" s="63">
        <v>188.41313876421702</v>
      </c>
      <c r="DP405" s="63">
        <v>214.15686751038058</v>
      </c>
      <c r="DQ405" s="63">
        <v>213.50855888183267</v>
      </c>
      <c r="DR405" s="63">
        <v>212.85129287455612</v>
      </c>
      <c r="DS405" s="63">
        <v>211.64585510776601</v>
      </c>
      <c r="DT405" s="63">
        <v>212.36606078741255</v>
      </c>
      <c r="DU405" s="63">
        <v>214.73197439312926</v>
      </c>
      <c r="DV405" s="64">
        <f>(DV324/$T$324)*100</f>
        <v>189.10172128497194</v>
      </c>
      <c r="DW405" s="65">
        <f>(DW324/$T$324)*100</f>
        <v>189.71499147545725</v>
      </c>
      <c r="DX405" s="66">
        <f>(DX324/$T$324)*100</f>
        <v>190.35974214898243</v>
      </c>
      <c r="DZ405" s="63">
        <f>(DZ324/$T$324)*100</f>
        <v>209.38230465681559</v>
      </c>
      <c r="EC405" s="63">
        <f>(EC324/$T$324)*100</f>
        <v>233.52614795626491</v>
      </c>
      <c r="EF405" s="63">
        <f>(EF324/$T$324)*100</f>
        <v>257.72573504859344</v>
      </c>
      <c r="EI405" s="63">
        <f>(EI324/$T$324)*100</f>
        <v>279.88079005278661</v>
      </c>
      <c r="EL405" s="63">
        <f>(EL324/$T$324)*100</f>
        <v>301.71614352959921</v>
      </c>
      <c r="EO405" s="63">
        <f>(EO324/$T$324)*100</f>
        <v>326.4753637248196</v>
      </c>
    </row>
    <row r="406" spans="1:145" ht="15.5" x14ac:dyDescent="0.35">
      <c r="A406" s="56" t="s">
        <v>203</v>
      </c>
      <c r="B406" s="63">
        <f t="shared" ref="B406:AA406" si="421">(B325/$T$325)*100</f>
        <v>17.323092869463348</v>
      </c>
      <c r="C406" s="63">
        <f t="shared" si="421"/>
        <v>20.730527961410715</v>
      </c>
      <c r="D406" s="63">
        <f t="shared" si="421"/>
        <v>25.237646631640519</v>
      </c>
      <c r="E406" s="63">
        <f t="shared" si="421"/>
        <v>28.047912212685368</v>
      </c>
      <c r="F406" s="63">
        <f t="shared" si="421"/>
        <v>25.763564661725134</v>
      </c>
      <c r="G406" s="63">
        <f t="shared" si="421"/>
        <v>25.533106591947224</v>
      </c>
      <c r="H406" s="63">
        <f t="shared" si="421"/>
        <v>32.514356454910967</v>
      </c>
      <c r="I406" s="63">
        <f t="shared" si="421"/>
        <v>64.029757464955779</v>
      </c>
      <c r="J406" s="63">
        <f t="shared" si="421"/>
        <v>62.379500969159949</v>
      </c>
      <c r="K406" s="63">
        <f t="shared" si="421"/>
        <v>69.515768321174576</v>
      </c>
      <c r="L406" s="63">
        <f t="shared" si="421"/>
        <v>89.475213371998493</v>
      </c>
      <c r="M406" s="63">
        <f t="shared" si="421"/>
        <v>84.504518646033304</v>
      </c>
      <c r="N406" s="63">
        <f t="shared" si="421"/>
        <v>101.29205638729081</v>
      </c>
      <c r="O406" s="63">
        <f t="shared" si="421"/>
        <v>111.53346077472357</v>
      </c>
      <c r="P406" s="63">
        <f t="shared" si="421"/>
        <v>105.06675259527026</v>
      </c>
      <c r="Q406" s="63">
        <f t="shared" si="421"/>
        <v>97.499388620514111</v>
      </c>
      <c r="R406" s="63">
        <f t="shared" si="421"/>
        <v>95.182978147786244</v>
      </c>
      <c r="S406" s="63">
        <f t="shared" si="421"/>
        <v>105.21928380831721</v>
      </c>
      <c r="T406" s="63">
        <f t="shared" si="421"/>
        <v>100</v>
      </c>
      <c r="U406" s="63">
        <f t="shared" si="421"/>
        <v>123.56877621538318</v>
      </c>
      <c r="V406" s="63">
        <f t="shared" si="421"/>
        <v>121.35487886728804</v>
      </c>
      <c r="W406" s="63">
        <f t="shared" si="421"/>
        <v>140.4161504464532</v>
      </c>
      <c r="X406" s="2">
        <f t="shared" si="421"/>
        <v>103.65382948809494</v>
      </c>
      <c r="Y406" s="2">
        <f t="shared" si="421"/>
        <v>119.49860123588003</v>
      </c>
      <c r="Z406" s="63">
        <f t="shared" si="421"/>
        <v>131.3186313458375</v>
      </c>
      <c r="AA406" s="63">
        <f t="shared" si="421"/>
        <v>133.3594645677347</v>
      </c>
      <c r="AB406" s="63">
        <v>837.30116949564103</v>
      </c>
      <c r="AC406" s="63">
        <v>742.24876556093614</v>
      </c>
      <c r="AD406" s="63">
        <v>713.65174180720874</v>
      </c>
      <c r="AE406" s="63">
        <f>(AE325/$T$325)*100</f>
        <v>127.79659772284606</v>
      </c>
      <c r="AF406" s="63">
        <v>105.52136764563103</v>
      </c>
      <c r="AG406" s="63">
        <v>105.99541757529707</v>
      </c>
      <c r="AH406" s="63">
        <v>109.14864498577306</v>
      </c>
      <c r="AI406" s="63">
        <v>109.16515591322393</v>
      </c>
      <c r="AJ406" s="2">
        <f>(AJ325/$T$325)*100</f>
        <v>139.34196737177757</v>
      </c>
      <c r="AK406" s="2">
        <v>142.87360687756058</v>
      </c>
      <c r="AL406" s="2">
        <v>148.55674002430493</v>
      </c>
      <c r="AM406" s="2">
        <v>149.82564185297653</v>
      </c>
      <c r="AN406" s="2">
        <v>149.82564185297653</v>
      </c>
      <c r="AO406" s="2">
        <f>(AO325/$T$325)*100</f>
        <v>140.27209767766041</v>
      </c>
      <c r="AP406" s="2">
        <v>160.63016283963961</v>
      </c>
      <c r="AQ406" s="2">
        <v>153.79149445185544</v>
      </c>
      <c r="AR406" s="2">
        <v>158.01696260831545</v>
      </c>
      <c r="AS406" s="2">
        <f>(AS325/$T$325)*100</f>
        <v>127.85231961133864</v>
      </c>
      <c r="AT406" s="2">
        <v>160.93745339922083</v>
      </c>
      <c r="AU406" s="2">
        <v>140.38770424138482</v>
      </c>
      <c r="AV406" s="2">
        <v>133.48057661967661</v>
      </c>
      <c r="AW406" s="2">
        <v>133.48057661967661</v>
      </c>
      <c r="AX406" s="2">
        <f>(AX325/$T$325)*100</f>
        <v>142.71808958040296</v>
      </c>
      <c r="AY406" s="2"/>
      <c r="AZ406" s="2">
        <v>150.48657256582209</v>
      </c>
      <c r="BA406" s="2">
        <v>150.04624332123487</v>
      </c>
      <c r="BB406" s="2">
        <v>147.96511547698131</v>
      </c>
      <c r="BC406" s="2">
        <v>147.31490833590794</v>
      </c>
      <c r="BD406" s="2">
        <v>146.60113194804725</v>
      </c>
      <c r="BE406" s="2">
        <v>146.26445313056456</v>
      </c>
      <c r="BF406" s="2">
        <f>(BF325/$T$325)*100</f>
        <v>150.00804272329543</v>
      </c>
      <c r="BG406" s="2">
        <v>162.94166881778301</v>
      </c>
      <c r="BH406" s="2">
        <v>160.60685128963829</v>
      </c>
      <c r="BI406" s="2">
        <v>147.0425184576963</v>
      </c>
      <c r="BJ406" s="2">
        <v>147.08881153543925</v>
      </c>
      <c r="BK406" s="2">
        <v>149.48261444492599</v>
      </c>
      <c r="BL406" s="2">
        <v>149.85005143149883</v>
      </c>
      <c r="BM406" s="2">
        <v>150.16867646523994</v>
      </c>
      <c r="BN406" s="2">
        <v>150.240445041057</v>
      </c>
      <c r="BO406" s="2">
        <f>(BO325/$T$325)*100</f>
        <v>157.43580356363242</v>
      </c>
      <c r="BP406" s="2">
        <v>162.4788033550544</v>
      </c>
      <c r="BQ406" s="2">
        <v>129.48516560027281</v>
      </c>
      <c r="BR406" s="2">
        <v>111.61079727965604</v>
      </c>
      <c r="BS406" s="2">
        <v>110.9493537078931</v>
      </c>
      <c r="BT406" s="2">
        <v>130.73566761914603</v>
      </c>
      <c r="BU406" s="2">
        <v>115.49962763447073</v>
      </c>
      <c r="BV406" s="2">
        <v>102.83783850912978</v>
      </c>
      <c r="BW406" s="2">
        <v>132.34134652981993</v>
      </c>
      <c r="BX406" s="2">
        <v>132.34134652981993</v>
      </c>
      <c r="BY406" s="2">
        <v>113.4029227468458</v>
      </c>
      <c r="BZ406" s="63">
        <v>140.90318714366444</v>
      </c>
      <c r="CA406" s="2">
        <f>(CA325/$T$325)*100</f>
        <v>141.03666454006174</v>
      </c>
      <c r="CB406" s="2">
        <v>153.36997905598309</v>
      </c>
      <c r="CC406" s="2">
        <v>153.0459912274693</v>
      </c>
      <c r="CD406" s="2">
        <v>147.90982448338289</v>
      </c>
      <c r="CE406" s="2">
        <v>146.08130610583504</v>
      </c>
      <c r="CF406" s="2">
        <v>145.65004807711813</v>
      </c>
      <c r="CG406" s="2">
        <v>143.02341163213345</v>
      </c>
      <c r="CH406" s="2">
        <v>151.54200580832381</v>
      </c>
      <c r="CI406" s="2">
        <v>151.38508718748002</v>
      </c>
      <c r="CJ406" s="63">
        <v>155.48409312909334</v>
      </c>
      <c r="CK406" s="63">
        <v>155.37890021576101</v>
      </c>
      <c r="CL406" s="2">
        <f>(CL325/$T$325)*100</f>
        <v>172.7045149910949</v>
      </c>
      <c r="CM406" s="2">
        <v>160.70282489245693</v>
      </c>
      <c r="CN406" s="2">
        <v>152.17657375538224</v>
      </c>
      <c r="CO406" s="2">
        <v>152.17657375538224</v>
      </c>
      <c r="CP406" s="2">
        <v>151.39179028990321</v>
      </c>
      <c r="CQ406" s="2">
        <v>152.54011335058053</v>
      </c>
      <c r="CR406" s="2">
        <v>150.49921801787116</v>
      </c>
      <c r="CS406" s="2">
        <v>176.71417516945687</v>
      </c>
      <c r="CT406" s="2">
        <v>177.36972436610858</v>
      </c>
      <c r="CU406" s="2">
        <v>175.93824042148549</v>
      </c>
      <c r="CV406" s="2">
        <v>170.66359169086064</v>
      </c>
      <c r="CW406" s="2">
        <v>170.45666779322707</v>
      </c>
      <c r="CX406" s="2">
        <v>184.61128635855673</v>
      </c>
      <c r="CY406" s="2">
        <v>183.01832159270987</v>
      </c>
      <c r="CZ406" s="2">
        <v>184.8717450601182</v>
      </c>
      <c r="DA406" s="2">
        <f t="shared" ref="DA406" si="422">(DA325/$T$325)*100</f>
        <v>172.77142638195207</v>
      </c>
      <c r="DB406" s="63">
        <v>187.60868429460271</v>
      </c>
      <c r="DC406" s="63">
        <v>187.47958759197326</v>
      </c>
      <c r="DD406" s="63">
        <v>187.04807207229697</v>
      </c>
      <c r="DE406" s="63">
        <v>182.11768250067354</v>
      </c>
      <c r="DF406" s="63">
        <v>174.7715096152603</v>
      </c>
      <c r="DG406" s="63">
        <v>169.18981622649903</v>
      </c>
      <c r="DH406" s="63">
        <v>179.98761536809369</v>
      </c>
      <c r="DI406" s="63">
        <v>171.53758939605032</v>
      </c>
      <c r="DJ406" s="63">
        <v>168.64848177481838</v>
      </c>
      <c r="DK406" s="63">
        <v>168.77914798850477</v>
      </c>
      <c r="DL406" s="63">
        <v>161.50462665523324</v>
      </c>
      <c r="DM406" s="63">
        <v>168.69055290073192</v>
      </c>
      <c r="DN406" s="6">
        <f t="shared" ref="DN406" si="423">(DN325/$T$325)*100</f>
        <v>149.77785755787835</v>
      </c>
      <c r="DO406" s="63">
        <v>168.69055290073192</v>
      </c>
      <c r="DP406" s="63">
        <v>144.58495191795456</v>
      </c>
      <c r="DQ406" s="63">
        <v>144.38622650613573</v>
      </c>
      <c r="DR406" s="63">
        <v>144.56322945410801</v>
      </c>
      <c r="DS406" s="63">
        <v>141.55271656520858</v>
      </c>
      <c r="DT406" s="63">
        <v>141.53073469052424</v>
      </c>
      <c r="DU406" s="63">
        <v>134.6770936935653</v>
      </c>
      <c r="DV406" s="64">
        <f>(DV325/$T$325)*100</f>
        <v>135.0618452909531</v>
      </c>
      <c r="DW406" s="65">
        <f>(DW325/$T$325)*100</f>
        <v>134.70573473501008</v>
      </c>
      <c r="DX406" s="66">
        <f>(DX325/$T$325)*100</f>
        <v>130.47068675158232</v>
      </c>
      <c r="DZ406" s="63">
        <f>(DZ325/$T$325)*100</f>
        <v>131.69945177755628</v>
      </c>
      <c r="EC406" s="63">
        <f>(EC325/$T$325)*100</f>
        <v>132.29961969076854</v>
      </c>
      <c r="EF406" s="63">
        <f>(EF325/$T$325)*100</f>
        <v>136.85982855149547</v>
      </c>
      <c r="EI406" s="63">
        <f>(EI325/$T$325)*100</f>
        <v>141.62538407783586</v>
      </c>
      <c r="EL406" s="63">
        <f>(EL325/$T$325)*100</f>
        <v>146.58958375852939</v>
      </c>
      <c r="EO406" s="63">
        <f>(EO325/$T$325)*100</f>
        <v>153.30448087594786</v>
      </c>
    </row>
    <row r="407" spans="1:145" ht="15.5" x14ac:dyDescent="0.35">
      <c r="A407" s="56" t="s">
        <v>204</v>
      </c>
      <c r="B407" s="63">
        <f t="shared" ref="B407:AA407" si="424">(B326/$T$326)*100</f>
        <v>20.59394267007476</v>
      </c>
      <c r="C407" s="63">
        <f t="shared" si="424"/>
        <v>38.54009271113992</v>
      </c>
      <c r="D407" s="63">
        <f t="shared" si="424"/>
        <v>51.720216019987767</v>
      </c>
      <c r="E407" s="63">
        <f t="shared" si="424"/>
        <v>41.835123538351866</v>
      </c>
      <c r="F407" s="63">
        <f t="shared" si="424"/>
        <v>31.71467171191513</v>
      </c>
      <c r="G407" s="63">
        <f t="shared" si="424"/>
        <v>27.478203505499753</v>
      </c>
      <c r="H407" s="63">
        <f t="shared" si="424"/>
        <v>30.479035151710644</v>
      </c>
      <c r="I407" s="63">
        <f t="shared" si="424"/>
        <v>52.520437792310659</v>
      </c>
      <c r="J407" s="63">
        <f t="shared" si="424"/>
        <v>71.89324203782067</v>
      </c>
      <c r="K407" s="63">
        <f t="shared" si="424"/>
        <v>71.725642354596857</v>
      </c>
      <c r="L407" s="63">
        <f t="shared" si="424"/>
        <v>72.476062089559903</v>
      </c>
      <c r="M407" s="63">
        <f t="shared" si="424"/>
        <v>70.380681672523494</v>
      </c>
      <c r="N407" s="63">
        <f t="shared" si="424"/>
        <v>73.67806609318346</v>
      </c>
      <c r="O407" s="63">
        <f t="shared" si="424"/>
        <v>82.30869326703079</v>
      </c>
      <c r="P407" s="63">
        <f t="shared" si="424"/>
        <v>82.478151995287419</v>
      </c>
      <c r="Q407" s="63">
        <f t="shared" si="424"/>
        <v>65.967542401448782</v>
      </c>
      <c r="R407" s="63">
        <f t="shared" si="424"/>
        <v>65.174695875996591</v>
      </c>
      <c r="S407" s="63">
        <f t="shared" si="424"/>
        <v>100.29440949968485</v>
      </c>
      <c r="T407" s="63">
        <f t="shared" si="424"/>
        <v>100</v>
      </c>
      <c r="U407" s="63">
        <f t="shared" si="424"/>
        <v>102.78966345160114</v>
      </c>
      <c r="V407" s="63">
        <f t="shared" si="424"/>
        <v>109.35501237482097</v>
      </c>
      <c r="W407" s="63">
        <f t="shared" si="424"/>
        <v>105.03044991909178</v>
      </c>
      <c r="X407" s="2">
        <f t="shared" si="424"/>
        <v>76.31632659797701</v>
      </c>
      <c r="Y407" s="2">
        <f t="shared" si="424"/>
        <v>106.37159589397494</v>
      </c>
      <c r="Z407" s="63">
        <f t="shared" si="424"/>
        <v>52.581631221958894</v>
      </c>
      <c r="AA407" s="63">
        <f t="shared" si="424"/>
        <v>32.07006432256442</v>
      </c>
      <c r="AB407" s="63">
        <v>480.11931555126228</v>
      </c>
      <c r="AC407" s="63">
        <v>505.93988205617399</v>
      </c>
      <c r="AD407" s="63">
        <v>507.11712204756202</v>
      </c>
      <c r="AE407" s="63">
        <f>(AE326/$T$326)*100</f>
        <v>42.415284323285981</v>
      </c>
      <c r="AF407" s="63">
        <v>94.928301527593817</v>
      </c>
      <c r="AG407" s="63">
        <v>83.763657721395319</v>
      </c>
      <c r="AH407" s="63">
        <v>69.749228271729507</v>
      </c>
      <c r="AI407" s="63">
        <v>69.749228271729507</v>
      </c>
      <c r="AJ407" s="2">
        <f>(AJ326/$T$326)*100</f>
        <v>70.927892149185482</v>
      </c>
      <c r="AK407" s="2">
        <v>85.84547193155035</v>
      </c>
      <c r="AL407" s="2">
        <v>171.36802561790643</v>
      </c>
      <c r="AM407" s="2">
        <v>84.36980253681925</v>
      </c>
      <c r="AN407" s="2">
        <v>84.36980253681925</v>
      </c>
      <c r="AO407" s="2">
        <f>(AO326/$T$326)*100</f>
        <v>104.2112338941983</v>
      </c>
      <c r="AP407" s="2">
        <v>79.432148175491648</v>
      </c>
      <c r="AQ407" s="2">
        <v>79.80118921419286</v>
      </c>
      <c r="AR407" s="2">
        <v>50.30841992956239</v>
      </c>
      <c r="AS407" s="2">
        <f>(AS326/$T$326)*100</f>
        <v>84.655225934695338</v>
      </c>
      <c r="AT407" s="2">
        <v>103.02279265008785</v>
      </c>
      <c r="AU407" s="2">
        <v>103.28556745472403</v>
      </c>
      <c r="AV407" s="2">
        <v>71.027979635400584</v>
      </c>
      <c r="AW407" s="2">
        <v>71.027979635400584</v>
      </c>
      <c r="AX407" s="2">
        <f>(AX326/$T$326)*100</f>
        <v>94.787445728372106</v>
      </c>
      <c r="AY407" s="2"/>
      <c r="AZ407" s="2">
        <v>80.813967261793522</v>
      </c>
      <c r="BA407" s="2">
        <v>80.813967261793522</v>
      </c>
      <c r="BB407" s="2">
        <v>83.999303516705936</v>
      </c>
      <c r="BC407" s="2">
        <v>83.999303516705936</v>
      </c>
      <c r="BD407" s="2">
        <v>40.905908459250369</v>
      </c>
      <c r="BE407" s="2">
        <v>40.905908459250369</v>
      </c>
      <c r="BF407" s="2">
        <f>(BF326/$T$326)*100</f>
        <v>86.073265987120465</v>
      </c>
      <c r="BG407" s="2">
        <v>54.621099062841381</v>
      </c>
      <c r="BH407" s="2">
        <v>50.960423895406862</v>
      </c>
      <c r="BI407" s="2">
        <v>99.177247605933431</v>
      </c>
      <c r="BJ407" s="2">
        <v>99.177247605933431</v>
      </c>
      <c r="BK407" s="2">
        <v>90.509871683142791</v>
      </c>
      <c r="BL407" s="2">
        <v>90.509871683142791</v>
      </c>
      <c r="BM407" s="2">
        <v>90.509871683142791</v>
      </c>
      <c r="BN407" s="2">
        <v>90.509871683142791</v>
      </c>
      <c r="BO407" s="2">
        <f>(BO326/$T$326)*100</f>
        <v>73.507244337767688</v>
      </c>
      <c r="BP407" s="2">
        <v>77.607725711323724</v>
      </c>
      <c r="BQ407" s="2">
        <v>70.273330104633359</v>
      </c>
      <c r="BR407" s="2">
        <v>70.273330104633359</v>
      </c>
      <c r="BS407" s="2">
        <v>70.273330104633359</v>
      </c>
      <c r="BT407" s="2">
        <v>71.307411548054333</v>
      </c>
      <c r="BU407" s="2">
        <v>71.307411548054333</v>
      </c>
      <c r="BV407" s="2">
        <v>71.307411548054333</v>
      </c>
      <c r="BW407" s="2">
        <v>74.177133570432048</v>
      </c>
      <c r="BX407" s="2">
        <v>74.177133570432048</v>
      </c>
      <c r="BY407" s="2">
        <v>71.951819563319077</v>
      </c>
      <c r="BZ407" s="63">
        <v>63.589384012129045</v>
      </c>
      <c r="CA407" s="2">
        <f>(CA326/$T$326)*100</f>
        <v>63.667115789697192</v>
      </c>
      <c r="CB407" s="2">
        <v>73.63584800606229</v>
      </c>
      <c r="CC407" s="2">
        <v>73.63584800606229</v>
      </c>
      <c r="CD407" s="2">
        <v>73.63584800606229</v>
      </c>
      <c r="CE407" s="2">
        <v>73.63584800606229</v>
      </c>
      <c r="CF407" s="2">
        <v>73.63584800606229</v>
      </c>
      <c r="CG407" s="2">
        <v>73.63584800606229</v>
      </c>
      <c r="CH407" s="2">
        <v>85.647868464496725</v>
      </c>
      <c r="CI407" s="2">
        <v>85.647868464496725</v>
      </c>
      <c r="CJ407" s="63">
        <v>57.07907814214915</v>
      </c>
      <c r="CK407" s="63">
        <v>57.07907814214915</v>
      </c>
      <c r="CL407" s="2">
        <f>(CL326/$T$326)*100</f>
        <v>47.767726307887578</v>
      </c>
      <c r="CM407" s="2">
        <v>62.824758563096303</v>
      </c>
      <c r="CN407" s="2">
        <v>88.677781359271521</v>
      </c>
      <c r="CO407" s="2">
        <v>88.677781359271521</v>
      </c>
      <c r="CP407" s="2">
        <v>100.93672165645016</v>
      </c>
      <c r="CQ407" s="2">
        <v>102.72930542074965</v>
      </c>
      <c r="CR407" s="2">
        <v>99.295794725796711</v>
      </c>
      <c r="CS407" s="2">
        <v>107.33763303575894</v>
      </c>
      <c r="CT407" s="2">
        <v>107.05178447218935</v>
      </c>
      <c r="CU407" s="2">
        <v>103.42706561091373</v>
      </c>
      <c r="CV407" s="2">
        <v>87.071420823197329</v>
      </c>
      <c r="CW407" s="2">
        <v>87.699340230816304</v>
      </c>
      <c r="CX407" s="2">
        <v>87.071420823197329</v>
      </c>
      <c r="CY407" s="2">
        <v>87.699340230816304</v>
      </c>
      <c r="CZ407" s="2">
        <v>87.405565855634222</v>
      </c>
      <c r="DA407" s="2">
        <f t="shared" ref="DA407" si="425">(DA326/$T$326)*100</f>
        <v>62.632570381401109</v>
      </c>
      <c r="DB407" s="63">
        <v>51.775007714490272</v>
      </c>
      <c r="DC407" s="63">
        <v>51.226182125285668</v>
      </c>
      <c r="DD407" s="63">
        <v>51.226182125285668</v>
      </c>
      <c r="DE407" s="63">
        <v>56.117476138481415</v>
      </c>
      <c r="DF407" s="63">
        <v>56.04208556332074</v>
      </c>
      <c r="DG407" s="63">
        <v>53.805814419437979</v>
      </c>
      <c r="DH407" s="63">
        <v>53.053573653501317</v>
      </c>
      <c r="DI407" s="63">
        <v>52.989182778556078</v>
      </c>
      <c r="DJ407" s="63">
        <v>50.881235538510794</v>
      </c>
      <c r="DK407" s="63">
        <v>68.879107333316909</v>
      </c>
      <c r="DL407" s="63">
        <v>68.705717316733754</v>
      </c>
      <c r="DM407" s="63">
        <v>50.89440130632007</v>
      </c>
      <c r="DN407" s="6">
        <f t="shared" ref="DN407" si="426">(DN326/$T$326)*100</f>
        <v>72.20958816129972</v>
      </c>
      <c r="DO407" s="63">
        <v>50.89440130632007</v>
      </c>
      <c r="DP407" s="63">
        <v>71.123531946451578</v>
      </c>
      <c r="DQ407" s="63">
        <v>70.676909126070768</v>
      </c>
      <c r="DR407" s="63">
        <v>70.225848918179608</v>
      </c>
      <c r="DS407" s="63">
        <v>74.221394409086386</v>
      </c>
      <c r="DT407" s="63">
        <v>73.757033177702823</v>
      </c>
      <c r="DU407" s="63">
        <v>73.107739278004402</v>
      </c>
      <c r="DV407" s="64">
        <f>(DV326/$T$326)*100</f>
        <v>54.455046489501783</v>
      </c>
      <c r="DW407" s="65">
        <f>(DW326/$T$326)*100</f>
        <v>54.378150989827148</v>
      </c>
      <c r="DX407" s="66">
        <f>(DX326/$T$326)*100</f>
        <v>79.84097579509762</v>
      </c>
      <c r="DZ407" s="63">
        <f>(DZ326/$T$326)*100</f>
        <v>60.691552572968533</v>
      </c>
      <c r="EC407" s="63">
        <f>(EC326/$T$326)*100</f>
        <v>64.982216214568268</v>
      </c>
      <c r="EF407" s="63">
        <f>(EF326/$T$326)*100</f>
        <v>68.621938409663571</v>
      </c>
      <c r="EI407" s="63">
        <f>(EI326/$T$326)*100</f>
        <v>72.036994206864946</v>
      </c>
      <c r="EL407" s="63">
        <f>(EL326/$T$326)*100</f>
        <v>75.888896790788067</v>
      </c>
      <c r="EO407" s="63">
        <f>(EO326/$T$326)*100</f>
        <v>79.683341630327476</v>
      </c>
    </row>
    <row r="408" spans="1:145" ht="15.5" x14ac:dyDescent="0.35">
      <c r="A408" s="56" t="s">
        <v>205</v>
      </c>
      <c r="B408" s="63">
        <f t="shared" ref="B408:AA408" si="427">(B327/$T$327)*100</f>
        <v>17.545908106321786</v>
      </c>
      <c r="C408" s="63">
        <f t="shared" si="427"/>
        <v>21.882415791022659</v>
      </c>
      <c r="D408" s="63">
        <f t="shared" si="427"/>
        <v>21.516197063110674</v>
      </c>
      <c r="E408" s="63">
        <f t="shared" si="427"/>
        <v>18.424684016143537</v>
      </c>
      <c r="F408" s="63">
        <f t="shared" si="427"/>
        <v>26.201964579550683</v>
      </c>
      <c r="G408" s="63">
        <f t="shared" si="427"/>
        <v>36.354359090815862</v>
      </c>
      <c r="H408" s="63">
        <f t="shared" si="427"/>
        <v>46.229193595147116</v>
      </c>
      <c r="I408" s="63">
        <f t="shared" si="427"/>
        <v>87.609699959111879</v>
      </c>
      <c r="J408" s="63">
        <f t="shared" si="427"/>
        <v>113.61340383611586</v>
      </c>
      <c r="K408" s="63">
        <f t="shared" si="427"/>
        <v>136.8261948446625</v>
      </c>
      <c r="L408" s="63">
        <f t="shared" si="427"/>
        <v>117.76901180128188</v>
      </c>
      <c r="M408" s="63">
        <f t="shared" si="427"/>
        <v>88.027085967351027</v>
      </c>
      <c r="N408" s="63">
        <f t="shared" si="427"/>
        <v>61.254262556960562</v>
      </c>
      <c r="O408" s="63">
        <f t="shared" si="427"/>
        <v>47.912265602896682</v>
      </c>
      <c r="P408" s="63">
        <f t="shared" si="427"/>
        <v>54.033857040018184</v>
      </c>
      <c r="Q408" s="63">
        <f t="shared" si="427"/>
        <v>66.251107825162592</v>
      </c>
      <c r="R408" s="63">
        <f t="shared" si="427"/>
        <v>67.820836660033365</v>
      </c>
      <c r="S408" s="63">
        <f t="shared" si="427"/>
        <v>73.447432000490878</v>
      </c>
      <c r="T408" s="63">
        <f t="shared" si="427"/>
        <v>100</v>
      </c>
      <c r="U408" s="63">
        <f t="shared" si="427"/>
        <v>149.33279203944352</v>
      </c>
      <c r="V408" s="63">
        <f t="shared" si="427"/>
        <v>124.21079372519486</v>
      </c>
      <c r="W408" s="63">
        <f t="shared" si="427"/>
        <v>161.79664420239894</v>
      </c>
      <c r="X408" s="2">
        <f t="shared" si="427"/>
        <v>122.66051010193175</v>
      </c>
      <c r="Y408" s="2">
        <f t="shared" si="427"/>
        <v>213.94212683526962</v>
      </c>
      <c r="Z408" s="63">
        <f t="shared" si="427"/>
        <v>262.2196609333115</v>
      </c>
      <c r="AA408" s="63">
        <f t="shared" si="427"/>
        <v>232.98319250334404</v>
      </c>
      <c r="AB408" s="63">
        <v>1429.7963353289915</v>
      </c>
      <c r="AC408" s="63">
        <v>1338.5596357227062</v>
      </c>
      <c r="AD408" s="63">
        <v>879.80447268950604</v>
      </c>
      <c r="AE408" s="63">
        <f>(AE327/$T$327)*100</f>
        <v>235.4064859051488</v>
      </c>
      <c r="AF408" s="63">
        <v>280.91714113886547</v>
      </c>
      <c r="AG408" s="63">
        <v>227.27929857286409</v>
      </c>
      <c r="AH408" s="63">
        <v>209.3828298456252</v>
      </c>
      <c r="AI408" s="63">
        <v>209.3828298456252</v>
      </c>
      <c r="AJ408" s="2">
        <f>(AJ327/$T$327)*100</f>
        <v>176.21585831790799</v>
      </c>
      <c r="AK408" s="2">
        <v>228.81065247921185</v>
      </c>
      <c r="AL408" s="2">
        <v>248.37579396674045</v>
      </c>
      <c r="AM408" s="2">
        <v>213.0889360938335</v>
      </c>
      <c r="AN408" s="2">
        <v>213.0889360938335</v>
      </c>
      <c r="AO408" s="2">
        <f>(AO327/$T$327)*100</f>
        <v>170.02971520780824</v>
      </c>
      <c r="AP408" s="2">
        <v>199.83107922080345</v>
      </c>
      <c r="AQ408" s="2">
        <v>161.47341101592664</v>
      </c>
      <c r="AR408" s="2">
        <v>180.12011650340301</v>
      </c>
      <c r="AS408" s="2">
        <f>(AS327/$T$327)*100</f>
        <v>135.14892025427824</v>
      </c>
      <c r="AT408" s="2">
        <v>317.57376303639086</v>
      </c>
      <c r="AU408" s="2">
        <v>229.24105544403668</v>
      </c>
      <c r="AV408" s="2">
        <v>201.78051056561262</v>
      </c>
      <c r="AW408" s="2">
        <v>201.78051056561262</v>
      </c>
      <c r="AX408" s="2">
        <f>(AX327/$T$327)*100</f>
        <v>174.94306993155112</v>
      </c>
      <c r="AY408" s="2"/>
      <c r="AZ408" s="2">
        <v>132.9414090486882</v>
      </c>
      <c r="BA408" s="2">
        <v>132.9414090486882</v>
      </c>
      <c r="BB408" s="2">
        <v>128.58023498484366</v>
      </c>
      <c r="BC408" s="2">
        <v>128.58023498484366</v>
      </c>
      <c r="BD408" s="2">
        <v>122.19209336604439</v>
      </c>
      <c r="BE408" s="2">
        <v>122.19209336604439</v>
      </c>
      <c r="BF408" s="2">
        <f>(BF327/$T$327)*100</f>
        <v>145.3543189785581</v>
      </c>
      <c r="BG408" s="2">
        <v>126.4834609658173</v>
      </c>
      <c r="BH408" s="2">
        <v>126.4834609658173</v>
      </c>
      <c r="BI408" s="2">
        <v>133.29078739047722</v>
      </c>
      <c r="BJ408" s="2">
        <v>133.29078739047722</v>
      </c>
      <c r="BK408" s="2">
        <v>144.23798854539589</v>
      </c>
      <c r="BL408" s="2">
        <v>144.23798854539589</v>
      </c>
      <c r="BM408" s="2">
        <v>144.3881539702424</v>
      </c>
      <c r="BN408" s="2">
        <v>144.3881539702424</v>
      </c>
      <c r="BO408" s="2">
        <f>(BO327/$T$327)*100</f>
        <v>115.2640490859941</v>
      </c>
      <c r="BP408" s="2">
        <v>176.4936769336588</v>
      </c>
      <c r="BQ408" s="2">
        <v>101.11666755581292</v>
      </c>
      <c r="BR408" s="2">
        <v>110.54221522703895</v>
      </c>
      <c r="BS408" s="2">
        <v>110.54221522703895</v>
      </c>
      <c r="BT408" s="2">
        <v>114.83518272648527</v>
      </c>
      <c r="BU408" s="2">
        <v>114.83518272648527</v>
      </c>
      <c r="BV408" s="2">
        <v>112.28304545103444</v>
      </c>
      <c r="BW408" s="2">
        <v>127.45745033429306</v>
      </c>
      <c r="BX408" s="2">
        <v>127.45745033429306</v>
      </c>
      <c r="BY408" s="2">
        <v>123.97713352418054</v>
      </c>
      <c r="BZ408" s="63">
        <v>114.38353435992997</v>
      </c>
      <c r="CA408" s="2">
        <f>(CA327/$T$327)*100</f>
        <v>124.220738044949</v>
      </c>
      <c r="CB408" s="2">
        <v>211.04263574782797</v>
      </c>
      <c r="CC408" s="2">
        <v>211.04263574782797</v>
      </c>
      <c r="CD408" s="2">
        <v>189.84387250629109</v>
      </c>
      <c r="CE408" s="2">
        <v>180.47391108287252</v>
      </c>
      <c r="CF408" s="2">
        <v>180.47391108287252</v>
      </c>
      <c r="CG408" s="2">
        <v>180.47391108287252</v>
      </c>
      <c r="CH408" s="2">
        <v>168.62451131818102</v>
      </c>
      <c r="CI408" s="2">
        <v>168.62451131818102</v>
      </c>
      <c r="CJ408" s="63">
        <v>190.37501940540992</v>
      </c>
      <c r="CK408" s="63">
        <v>190.37501940540992</v>
      </c>
      <c r="CL408" s="2">
        <f>(CL327/$T$327)*100</f>
        <v>146.82678141971402</v>
      </c>
      <c r="CM408" s="2">
        <v>184.65900813049242</v>
      </c>
      <c r="CN408" s="2">
        <v>202.61572765941946</v>
      </c>
      <c r="CO408" s="2">
        <v>202.61572765941946</v>
      </c>
      <c r="CP408" s="2">
        <v>216.407940272834</v>
      </c>
      <c r="CQ408" s="2">
        <v>218.40393783464768</v>
      </c>
      <c r="CR408" s="2">
        <v>211.10424615169742</v>
      </c>
      <c r="CS408" s="2">
        <v>216.95314103831373</v>
      </c>
      <c r="CT408" s="2">
        <v>216.79867602682162</v>
      </c>
      <c r="CU408" s="2">
        <v>209.95748572480437</v>
      </c>
      <c r="CV408" s="2">
        <v>199.42638988570286</v>
      </c>
      <c r="CW408" s="2">
        <v>200.06695287316086</v>
      </c>
      <c r="CX408" s="2">
        <v>144.97430957511247</v>
      </c>
      <c r="CY408" s="2">
        <v>133.87082504782626</v>
      </c>
      <c r="CZ408" s="2">
        <v>133.22748875708311</v>
      </c>
      <c r="DA408" s="2">
        <f t="shared" ref="DA408" si="428">(DA327/$T$327)*100</f>
        <v>167.26609801946412</v>
      </c>
      <c r="DB408" s="63">
        <v>158.40186145938608</v>
      </c>
      <c r="DC408" s="63">
        <v>157.19946124391922</v>
      </c>
      <c r="DD408" s="63">
        <v>156.89379533671629</v>
      </c>
      <c r="DE408" s="63">
        <v>149.45641174137739</v>
      </c>
      <c r="DF408" s="63">
        <v>149.12046361052046</v>
      </c>
      <c r="DG408" s="63">
        <v>143.78964645982774</v>
      </c>
      <c r="DH408" s="63">
        <v>140.82395293353059</v>
      </c>
      <c r="DI408" s="63">
        <v>140.16700649482357</v>
      </c>
      <c r="DJ408" s="63">
        <v>134.8441521145815</v>
      </c>
      <c r="DK408" s="63">
        <v>126.56260981086245</v>
      </c>
      <c r="DL408" s="63">
        <v>125.4723267758789</v>
      </c>
      <c r="DM408" s="63">
        <v>134.87904369648578</v>
      </c>
      <c r="DN408" s="6">
        <f t="shared" ref="DN408" si="429">(DN327/$T$327)*100</f>
        <v>120.43525855330537</v>
      </c>
      <c r="DO408" s="63">
        <v>134.87904369648578</v>
      </c>
      <c r="DP408" s="63">
        <v>166.49084468412823</v>
      </c>
      <c r="DQ408" s="63">
        <v>167.03618009794809</v>
      </c>
      <c r="DR408" s="63">
        <v>167.58151551176795</v>
      </c>
      <c r="DS408" s="63">
        <v>154.88179480563707</v>
      </c>
      <c r="DT408" s="63">
        <v>154.33422040227921</v>
      </c>
      <c r="DU408" s="63">
        <v>156.96246952691689</v>
      </c>
      <c r="DV408" s="64">
        <f>(DV327/$T$327)*100</f>
        <v>176.70119499651619</v>
      </c>
      <c r="DW408" s="65">
        <f>(DW327/$T$327)*100</f>
        <v>176.14243909666001</v>
      </c>
      <c r="DX408" s="66">
        <f>(DX327/$T$327)*100</f>
        <v>170.35032385342288</v>
      </c>
      <c r="DZ408" s="63">
        <f>(DZ327/$T$327)*100</f>
        <v>185.88301257056736</v>
      </c>
      <c r="EC408" s="63">
        <f>(EC327/$T$327)*100</f>
        <v>183.72817788990881</v>
      </c>
      <c r="EF408" s="63">
        <f>(EF327/$T$327)*100</f>
        <v>184.77770886974452</v>
      </c>
      <c r="EI408" s="63">
        <f>(EI327/$T$327)*100</f>
        <v>185.69658323442752</v>
      </c>
      <c r="EL408" s="63">
        <f>(EL327/$T$327)*100</f>
        <v>186.55756050621463</v>
      </c>
      <c r="EO408" s="63">
        <f>(EO327/$T$327)*100</f>
        <v>189.30238085140277</v>
      </c>
    </row>
    <row r="409" spans="1:145" ht="15.5" x14ac:dyDescent="0.35">
      <c r="A409" s="56" t="s">
        <v>206</v>
      </c>
      <c r="B409" s="63">
        <f t="shared" ref="B409:AA409" si="430">(B328/$T$328)*100</f>
        <v>16.977456164764824</v>
      </c>
      <c r="C409" s="63">
        <f t="shared" si="430"/>
        <v>24.35290843306429</v>
      </c>
      <c r="D409" s="63">
        <f t="shared" si="430"/>
        <v>24.492067909824662</v>
      </c>
      <c r="E409" s="63">
        <f t="shared" si="430"/>
        <v>27.880601168939606</v>
      </c>
      <c r="F409" s="63">
        <f t="shared" si="430"/>
        <v>34.871973281380463</v>
      </c>
      <c r="G409" s="63">
        <f t="shared" si="430"/>
        <v>38.719732813804619</v>
      </c>
      <c r="H409" s="63">
        <f t="shared" si="430"/>
        <v>58.586139716114673</v>
      </c>
      <c r="I409" s="63">
        <f t="shared" si="430"/>
        <v>84.748121347063716</v>
      </c>
      <c r="J409" s="63">
        <f t="shared" si="430"/>
        <v>92.340085583078192</v>
      </c>
      <c r="K409" s="63">
        <f t="shared" si="430"/>
        <v>84.686314361257985</v>
      </c>
      <c r="L409" s="63">
        <f t="shared" si="430"/>
        <v>80.814808683276524</v>
      </c>
      <c r="M409" s="63">
        <f t="shared" si="430"/>
        <v>84.015476648764988</v>
      </c>
      <c r="N409" s="63">
        <f t="shared" si="430"/>
        <v>84.732813804620093</v>
      </c>
      <c r="O409" s="63">
        <f t="shared" si="430"/>
        <v>92.88895073754523</v>
      </c>
      <c r="P409" s="63">
        <f t="shared" si="430"/>
        <v>94.33899248538826</v>
      </c>
      <c r="Q409" s="63">
        <f t="shared" si="430"/>
        <v>89.351516838296703</v>
      </c>
      <c r="R409" s="63">
        <f t="shared" si="430"/>
        <v>114.85976368682587</v>
      </c>
      <c r="S409" s="63">
        <f t="shared" si="430"/>
        <v>109.78847759532427</v>
      </c>
      <c r="T409" s="63">
        <f t="shared" si="430"/>
        <v>100</v>
      </c>
      <c r="U409" s="63">
        <f t="shared" si="430"/>
        <v>93.726690787642639</v>
      </c>
      <c r="V409" s="63">
        <f t="shared" si="430"/>
        <v>81.466740885054278</v>
      </c>
      <c r="W409" s="63">
        <f t="shared" si="430"/>
        <v>95.332154391249759</v>
      </c>
      <c r="X409" s="2">
        <f t="shared" si="430"/>
        <v>109.59950373881901</v>
      </c>
      <c r="Y409" s="2">
        <f t="shared" si="430"/>
        <v>111.93770499752189</v>
      </c>
      <c r="Z409" s="63">
        <f t="shared" si="430"/>
        <v>106.27931104068726</v>
      </c>
      <c r="AA409" s="63">
        <f t="shared" si="430"/>
        <v>113.3579295822567</v>
      </c>
      <c r="AB409" s="63">
        <v>665.18267918072388</v>
      </c>
      <c r="AC409" s="63">
        <v>645.53774248264881</v>
      </c>
      <c r="AD409" s="63">
        <v>607.91084387345586</v>
      </c>
      <c r="AE409" s="63">
        <f>(AE328/$T$328)*100</f>
        <v>114.32072412215008</v>
      </c>
      <c r="AF409" s="63">
        <v>95.852735505483906</v>
      </c>
      <c r="AG409" s="63">
        <v>118.73979182032703</v>
      </c>
      <c r="AH409" s="63">
        <v>118.769559135059</v>
      </c>
      <c r="AI409" s="63">
        <v>118.769559135059</v>
      </c>
      <c r="AJ409" s="2">
        <f>(AJ328/$T$328)*100</f>
        <v>110.17868876456996</v>
      </c>
      <c r="AK409" s="2">
        <v>149.49725614419768</v>
      </c>
      <c r="AL409" s="2">
        <v>163.91374089185621</v>
      </c>
      <c r="AM409" s="2">
        <v>166.78141715086755</v>
      </c>
      <c r="AN409" s="2">
        <v>166.78141715086755</v>
      </c>
      <c r="AO409" s="2">
        <f>(AO328/$T$328)*100</f>
        <v>101.20641607926666</v>
      </c>
      <c r="AP409" s="2">
        <v>176.9895547518297</v>
      </c>
      <c r="AQ409" s="2">
        <v>169.243099175021</v>
      </c>
      <c r="AR409" s="2">
        <v>104.77675048882837</v>
      </c>
      <c r="AS409" s="2">
        <f>(AS328/$T$328)*100</f>
        <v>108.02671861953799</v>
      </c>
      <c r="AT409" s="2">
        <v>112.16644554435642</v>
      </c>
      <c r="AU409" s="2">
        <v>87.359772670800879</v>
      </c>
      <c r="AV409" s="2">
        <v>105.49612572051608</v>
      </c>
      <c r="AW409" s="2">
        <v>105.49612572051608</v>
      </c>
      <c r="AX409" s="2">
        <f>(AX328/$T$328)*100</f>
        <v>101.3469084052324</v>
      </c>
      <c r="AY409" s="2"/>
      <c r="AZ409" s="2">
        <v>94.727999206413557</v>
      </c>
      <c r="BA409" s="2">
        <v>94.727999206413557</v>
      </c>
      <c r="BB409" s="2">
        <v>90.866648565329328</v>
      </c>
      <c r="BC409" s="2">
        <v>90.866648565329328</v>
      </c>
      <c r="BD409" s="2">
        <v>59.382101722031003</v>
      </c>
      <c r="BE409" s="2">
        <v>59.382101722031003</v>
      </c>
      <c r="BF409" s="2">
        <f>(BF328/$T$328)*100</f>
        <v>95.127558699192861</v>
      </c>
      <c r="BG409" s="2">
        <v>51.660551399189018</v>
      </c>
      <c r="BH409" s="2">
        <v>51.660551399189018</v>
      </c>
      <c r="BI409" s="2">
        <v>96.352463388533252</v>
      </c>
      <c r="BJ409" s="2">
        <v>96.352463388533252</v>
      </c>
      <c r="BK409" s="2">
        <v>63.167042306269884</v>
      </c>
      <c r="BL409" s="2">
        <v>63.167042306269884</v>
      </c>
      <c r="BM409" s="2">
        <v>63.167042306269884</v>
      </c>
      <c r="BN409" s="2">
        <v>63.167042306269884</v>
      </c>
      <c r="BO409" s="2">
        <f>(BO328/$T$328)*100</f>
        <v>67.6305851038274</v>
      </c>
      <c r="BP409" s="2">
        <v>69.230889961328543</v>
      </c>
      <c r="BQ409" s="2">
        <v>58.85179991168701</v>
      </c>
      <c r="BR409" s="2">
        <v>58.85179991168701</v>
      </c>
      <c r="BS409" s="2">
        <v>58.85179991168701</v>
      </c>
      <c r="BT409" s="2">
        <v>60.511298263636426</v>
      </c>
      <c r="BU409" s="2">
        <v>59.180049701836424</v>
      </c>
      <c r="BV409" s="2">
        <v>57.878088608396027</v>
      </c>
      <c r="BW409" s="2">
        <v>60.872195493544154</v>
      </c>
      <c r="BX409" s="2">
        <v>60.872195493544154</v>
      </c>
      <c r="BY409" s="2">
        <v>59.533007192686171</v>
      </c>
      <c r="BZ409" s="63">
        <v>66.638122729827103</v>
      </c>
      <c r="CA409" s="2">
        <f>(CA328/$T$328)*100</f>
        <v>69.713220717655346</v>
      </c>
      <c r="CB409" s="2">
        <v>67.599315882953263</v>
      </c>
      <c r="CC409" s="2">
        <v>67.599315882953263</v>
      </c>
      <c r="CD409" s="2">
        <v>67.599315882953263</v>
      </c>
      <c r="CE409" s="2">
        <v>70.996487281811838</v>
      </c>
      <c r="CF409" s="2">
        <v>71.203273167098644</v>
      </c>
      <c r="CG409" s="2">
        <v>70.996487281811838</v>
      </c>
      <c r="CH409" s="2">
        <v>66.163328397618557</v>
      </c>
      <c r="CI409" s="2">
        <v>66.163328397618557</v>
      </c>
      <c r="CJ409" s="63">
        <v>72.586230276607893</v>
      </c>
      <c r="CK409" s="63">
        <v>72.586230276607893</v>
      </c>
      <c r="CL409" s="2">
        <f>(CL328/$T$328)*100</f>
        <v>80.555952030596458</v>
      </c>
      <c r="CM409" s="2">
        <v>77.608132451233303</v>
      </c>
      <c r="CN409" s="2">
        <v>73.74991883841237</v>
      </c>
      <c r="CO409" s="2">
        <v>73.74991883841237</v>
      </c>
      <c r="CP409" s="2">
        <v>72.463013348428973</v>
      </c>
      <c r="CQ409" s="2">
        <v>73.74991883841237</v>
      </c>
      <c r="CR409" s="2">
        <v>74.920843720383516</v>
      </c>
      <c r="CS409" s="2">
        <v>78.79554775005407</v>
      </c>
      <c r="CT409" s="2">
        <v>78.585709005682588</v>
      </c>
      <c r="CU409" s="2">
        <v>79.655450996447016</v>
      </c>
      <c r="CV409" s="2">
        <v>82.134937124565681</v>
      </c>
      <c r="CW409" s="2">
        <v>79.514547857032852</v>
      </c>
      <c r="CX409" s="2">
        <v>82.134937124565681</v>
      </c>
      <c r="CY409" s="2">
        <v>79.514547857032852</v>
      </c>
      <c r="CZ409" s="2">
        <v>85.519311840649209</v>
      </c>
      <c r="DA409" s="2">
        <f t="shared" ref="DA409" si="431">(DA328/$T$328)*100</f>
        <v>86.016670445310325</v>
      </c>
      <c r="DB409" s="63">
        <v>83.985975147082954</v>
      </c>
      <c r="DC409" s="63">
        <v>83.728417265986423</v>
      </c>
      <c r="DD409" s="63">
        <v>83.728417265986423</v>
      </c>
      <c r="DE409" s="63">
        <v>89.210520046281829</v>
      </c>
      <c r="DF409" s="63">
        <v>89.092746976953094</v>
      </c>
      <c r="DG409" s="63">
        <v>88.961259745773319</v>
      </c>
      <c r="DH409" s="63">
        <v>88.042903421578799</v>
      </c>
      <c r="DI409" s="63">
        <v>87.940377067631289</v>
      </c>
      <c r="DJ409" s="63">
        <v>87.824136551832709</v>
      </c>
      <c r="DK409" s="63">
        <v>84.928532902502212</v>
      </c>
      <c r="DL409" s="63">
        <v>84.695061067293622</v>
      </c>
      <c r="DM409" s="63">
        <v>87.846861475424973</v>
      </c>
      <c r="DN409" s="6">
        <f t="shared" ref="DN409" si="432">(DN328/$T$328)*100</f>
        <v>87.397910192040072</v>
      </c>
      <c r="DO409" s="63">
        <v>87.846861475424973</v>
      </c>
      <c r="DP409" s="63">
        <v>86.07677244152822</v>
      </c>
      <c r="DQ409" s="63">
        <v>86.358714144741612</v>
      </c>
      <c r="DR409" s="63">
        <v>86.640655847954989</v>
      </c>
      <c r="DS409" s="63">
        <v>88.211551517176474</v>
      </c>
      <c r="DT409" s="63">
        <v>88.502543159164517</v>
      </c>
      <c r="DU409" s="63">
        <v>88.264374308785889</v>
      </c>
      <c r="DV409" s="64">
        <f>(DV328/$T$328)*100</f>
        <v>92.858581005581215</v>
      </c>
      <c r="DW409" s="65">
        <f>(DW328/$T$328)*100</f>
        <v>93.168120695251588</v>
      </c>
      <c r="DX409" s="66">
        <f>(DX328/$T$328)*100</f>
        <v>87.897452803240057</v>
      </c>
      <c r="DZ409" s="63">
        <f>(DZ328/$T$328)*100</f>
        <v>93.129733862583308</v>
      </c>
      <c r="EC409" s="63">
        <f>(EC328/$T$328)*100</f>
        <v>93.148617020448938</v>
      </c>
      <c r="EF409" s="63">
        <f>(EF328/$T$328)*100</f>
        <v>93.109651205697688</v>
      </c>
      <c r="EI409" s="63">
        <f>(EI328/$T$328)*100</f>
        <v>93.056795456777749</v>
      </c>
      <c r="EL409" s="63">
        <f>(EL328/$T$328)*100</f>
        <v>92.965144610906918</v>
      </c>
      <c r="EO409" s="63">
        <f>(EO328/$T$328)*100</f>
        <v>93.802319871485935</v>
      </c>
    </row>
    <row r="410" spans="1:145" ht="15.5" x14ac:dyDescent="0.35">
      <c r="A410" s="56" t="s">
        <v>207</v>
      </c>
      <c r="B410" s="63">
        <f t="shared" ref="B410:AA410" si="433">(B329/$T$329)*100</f>
        <v>45.30504951705587</v>
      </c>
      <c r="C410" s="63">
        <f t="shared" si="433"/>
        <v>50.100242332777476</v>
      </c>
      <c r="D410" s="63">
        <f t="shared" si="433"/>
        <v>67.728328646533811</v>
      </c>
      <c r="E410" s="63">
        <f t="shared" si="433"/>
        <v>60.319109915637611</v>
      </c>
      <c r="F410" s="63">
        <f t="shared" si="433"/>
        <v>57.249891092272584</v>
      </c>
      <c r="G410" s="63">
        <f t="shared" si="433"/>
        <v>56.033744956596166</v>
      </c>
      <c r="H410" s="63">
        <f t="shared" si="433"/>
        <v>70.121653013815859</v>
      </c>
      <c r="I410" s="63">
        <f t="shared" si="433"/>
        <v>136.17252607286957</v>
      </c>
      <c r="J410" s="63">
        <f t="shared" si="433"/>
        <v>114.92847536373641</v>
      </c>
      <c r="K410" s="63">
        <f t="shared" si="433"/>
        <v>110.03790194400294</v>
      </c>
      <c r="L410" s="63">
        <f t="shared" si="433"/>
        <v>119.51338794473652</v>
      </c>
      <c r="M410" s="63">
        <f t="shared" si="433"/>
        <v>106.56559481599217</v>
      </c>
      <c r="N410" s="63">
        <f t="shared" si="433"/>
        <v>116.88164812324244</v>
      </c>
      <c r="O410" s="63">
        <f t="shared" si="433"/>
        <v>134.2959668825651</v>
      </c>
      <c r="P410" s="63">
        <f t="shared" si="433"/>
        <v>125.98422790072135</v>
      </c>
      <c r="Q410" s="63">
        <f t="shared" si="433"/>
        <v>114.11541753270571</v>
      </c>
      <c r="R410" s="63">
        <f t="shared" si="433"/>
        <v>86.633451522190981</v>
      </c>
      <c r="S410" s="63">
        <f t="shared" si="433"/>
        <v>84.8606186575376</v>
      </c>
      <c r="T410" s="63">
        <f t="shared" si="433"/>
        <v>100</v>
      </c>
      <c r="U410" s="63">
        <f t="shared" si="433"/>
        <v>100.01528304193666</v>
      </c>
      <c r="V410" s="63">
        <f t="shared" si="433"/>
        <v>91.193911236092433</v>
      </c>
      <c r="W410" s="63">
        <f t="shared" si="433"/>
        <v>67.850592982027152</v>
      </c>
      <c r="X410" s="2">
        <f t="shared" si="433"/>
        <v>71.250458491258101</v>
      </c>
      <c r="Y410" s="2">
        <f t="shared" si="433"/>
        <v>79.050585646167022</v>
      </c>
      <c r="Z410" s="63">
        <f t="shared" si="433"/>
        <v>90.650507396992282</v>
      </c>
      <c r="AA410" s="63">
        <f t="shared" si="433"/>
        <v>104.25213544128194</v>
      </c>
      <c r="AB410" s="63">
        <v>176.98760511720707</v>
      </c>
      <c r="AC410" s="63">
        <v>91.070235331523136</v>
      </c>
      <c r="AD410" s="63">
        <v>82.196680038840327</v>
      </c>
      <c r="AE410" s="63">
        <f>(AE329/$T$329)*100</f>
        <v>32.230258417843928</v>
      </c>
      <c r="AF410" s="63">
        <v>8.0715791914040125</v>
      </c>
      <c r="AG410" s="63">
        <v>4.19753050559902</v>
      </c>
      <c r="AH410" s="63">
        <v>2.6680473769541244E-3</v>
      </c>
      <c r="AI410" s="63">
        <v>2.6680473769541244E-3</v>
      </c>
      <c r="AJ410" s="2">
        <f>(AJ329/$T$329)*100</f>
        <v>2.7477876178552782E-4</v>
      </c>
      <c r="AK410" s="2">
        <v>11.85519747883308</v>
      </c>
      <c r="AL410" s="2">
        <v>12.563706658090435</v>
      </c>
      <c r="AM410" s="2">
        <v>12.783509117070114</v>
      </c>
      <c r="AN410" s="2">
        <v>0</v>
      </c>
      <c r="AO410" s="2">
        <f>(AO329/$T$329)*100</f>
        <v>0</v>
      </c>
      <c r="AP410" s="2">
        <v>27.915913078132874</v>
      </c>
      <c r="AQ410" s="2">
        <v>19.052197024799284</v>
      </c>
      <c r="AR410" s="2">
        <v>1.4268547759512327</v>
      </c>
      <c r="AS410" s="2">
        <f>(AS329/$T$329)*100</f>
        <v>4.0991466819232176</v>
      </c>
      <c r="AT410" s="2">
        <v>6.1237597571327518</v>
      </c>
      <c r="AU410" s="2">
        <v>17.84535687656436</v>
      </c>
      <c r="AV410" s="2">
        <v>13.765387919328226</v>
      </c>
      <c r="AW410" s="2">
        <v>13.765387919328226</v>
      </c>
      <c r="AX410" s="2">
        <f>(AX329/$T$329)*100</f>
        <v>16.073689963809752</v>
      </c>
      <c r="AY410" s="2"/>
      <c r="AZ410" s="2">
        <v>23.143011505238224</v>
      </c>
      <c r="BA410" s="2">
        <v>15.249099241352884</v>
      </c>
      <c r="BB410" s="2">
        <v>28.81792141518363</v>
      </c>
      <c r="BC410" s="2">
        <v>27.37702534442445</v>
      </c>
      <c r="BD410" s="2">
        <v>31.454629861809664</v>
      </c>
      <c r="BE410" s="2">
        <v>29.881898368719177</v>
      </c>
      <c r="BF410" s="2">
        <f>(BF329/$T$329)*100</f>
        <v>15.282029950482945</v>
      </c>
      <c r="BG410" s="2">
        <v>13.943993772742083</v>
      </c>
      <c r="BH410" s="2">
        <v>13.246794084104973</v>
      </c>
      <c r="BI410" s="2">
        <v>9.8546190896241193</v>
      </c>
      <c r="BJ410" s="2">
        <v>9.361888135142916</v>
      </c>
      <c r="BK410" s="2">
        <v>16.588673810673676</v>
      </c>
      <c r="BL410" s="2">
        <v>15.759240120139989</v>
      </c>
      <c r="BM410" s="2">
        <v>16.588673810673676</v>
      </c>
      <c r="BN410" s="2">
        <v>15.759240120139989</v>
      </c>
      <c r="BO410" s="2">
        <f>(BO329/$T$329)*100</f>
        <v>10.66746756736465</v>
      </c>
      <c r="BP410" s="2">
        <v>18.340225074811954</v>
      </c>
      <c r="BQ410" s="2">
        <v>18.340225074811954</v>
      </c>
      <c r="BR410" s="2">
        <v>17.723916385080546</v>
      </c>
      <c r="BS410" s="2">
        <v>16.252831325118859</v>
      </c>
      <c r="BT410" s="2">
        <v>10.663765092607854</v>
      </c>
      <c r="BU410" s="2">
        <v>10.663765092607854</v>
      </c>
      <c r="BV410" s="2">
        <v>9.5586524566481721</v>
      </c>
      <c r="BW410" s="2">
        <v>7.800722212682361</v>
      </c>
      <c r="BX410" s="2">
        <v>7.800722212682361</v>
      </c>
      <c r="BY410" s="2">
        <v>4.1232856250403298</v>
      </c>
      <c r="BZ410" s="63">
        <v>10.985967956383863</v>
      </c>
      <c r="CA410" s="2">
        <f>(CA329/$T$329)*100</f>
        <v>12.300804254798873</v>
      </c>
      <c r="CB410" s="2">
        <v>12.035214381186581</v>
      </c>
      <c r="CC410" s="2">
        <v>11.916053842758991</v>
      </c>
      <c r="CD410" s="2">
        <v>11.67773276590381</v>
      </c>
      <c r="CE410" s="2">
        <v>17.420158537329474</v>
      </c>
      <c r="CF410" s="2">
        <v>15.654596559627349</v>
      </c>
      <c r="CG410" s="2">
        <v>15.341504628434798</v>
      </c>
      <c r="CH410" s="2">
        <v>32.860850283334223</v>
      </c>
      <c r="CI410" s="2">
        <v>28.164431505234905</v>
      </c>
      <c r="CJ410" s="63">
        <v>33.161542844168871</v>
      </c>
      <c r="CK410" s="63">
        <v>28.422149578892181</v>
      </c>
      <c r="CL410" s="2">
        <f>(CL329/$T$329)*100</f>
        <v>19.535123217263724</v>
      </c>
      <c r="CM410" s="2">
        <v>42.29152630543566</v>
      </c>
      <c r="CN410" s="2">
        <v>29.974183106049594</v>
      </c>
      <c r="CO410" s="2">
        <v>29.974183106049594</v>
      </c>
      <c r="CP410" s="2">
        <v>31.149386084619014</v>
      </c>
      <c r="CQ410" s="2">
        <v>31.080963732232604</v>
      </c>
      <c r="CR410" s="2">
        <v>30.042147973214441</v>
      </c>
      <c r="CS410" s="2">
        <v>24.994144489834408</v>
      </c>
      <c r="CT410" s="2">
        <v>26.764352398420883</v>
      </c>
      <c r="CU410" s="2">
        <v>27.763460598430068</v>
      </c>
      <c r="CV410" s="2">
        <v>21.688675760811833</v>
      </c>
      <c r="CW410" s="2">
        <v>22.592370584178994</v>
      </c>
      <c r="CX410" s="2">
        <v>21.688675760811833</v>
      </c>
      <c r="CY410" s="2">
        <v>22.592370584178994</v>
      </c>
      <c r="CZ410" s="2">
        <v>22.366446878337204</v>
      </c>
      <c r="DA410" s="2">
        <f t="shared" ref="DA410" si="434">(DA329/$T$329)*100</f>
        <v>27.177655636385861</v>
      </c>
      <c r="DB410" s="63">
        <v>35.914261182234092</v>
      </c>
      <c r="DC410" s="63">
        <v>36.24575682909736</v>
      </c>
      <c r="DD410" s="63">
        <v>36.506523800383107</v>
      </c>
      <c r="DE410" s="63">
        <v>36.292363431744683</v>
      </c>
      <c r="DF410" s="63">
        <v>36.58878395302937</v>
      </c>
      <c r="DG410" s="63">
        <v>36.885204474314058</v>
      </c>
      <c r="DH410" s="63">
        <v>29.235741279996269</v>
      </c>
      <c r="DI410" s="63">
        <v>30.334358011059827</v>
      </c>
      <c r="DJ410" s="63">
        <v>33.436091367784712</v>
      </c>
      <c r="DK410" s="63">
        <v>30.092612244208549</v>
      </c>
      <c r="DL410" s="63">
        <v>30.342271774736474</v>
      </c>
      <c r="DM410" s="63">
        <v>33.444743119471539</v>
      </c>
      <c r="DN410" s="6">
        <f t="shared" ref="DN410" si="435">(DN329/$T$329)*100</f>
        <v>27.122235304030557</v>
      </c>
      <c r="DO410" s="63">
        <v>33.444743119471539</v>
      </c>
      <c r="DP410" s="63">
        <v>34.135265598570868</v>
      </c>
      <c r="DQ410" s="63">
        <v>34.718555427456188</v>
      </c>
      <c r="DR410" s="63">
        <v>35.297311326559303</v>
      </c>
      <c r="DS410" s="63">
        <v>24.881151968172389</v>
      </c>
      <c r="DT410" s="63">
        <v>25.907072020171174</v>
      </c>
      <c r="DU410" s="63">
        <v>26.080852700016809</v>
      </c>
      <c r="DV410" s="64">
        <f>(DV329/$T$329)*100</f>
        <v>27.134519149097493</v>
      </c>
      <c r="DW410" s="65">
        <f>(DW329/$T$329)*100</f>
        <v>26.080852700016809</v>
      </c>
      <c r="DX410" s="66">
        <f>(DX329/$T$329)*100</f>
        <v>27.134519149097493</v>
      </c>
      <c r="DZ410" s="63">
        <f>(DZ329/$T$329)*100</f>
        <v>29.097187607809193</v>
      </c>
      <c r="EC410" s="63">
        <f>(EC329/$T$329)*100</f>
        <v>30.227077811580962</v>
      </c>
      <c r="EF410" s="63">
        <f>(EF329/$T$329)*100</f>
        <v>31.103324504254935</v>
      </c>
      <c r="EI410" s="63">
        <f>(EI329/$T$329)*100</f>
        <v>31.540903239270012</v>
      </c>
      <c r="EL410" s="63">
        <f>(EL329/$T$329)*100</f>
        <v>31.954227779437002</v>
      </c>
      <c r="EO410" s="63">
        <f>(EO329/$T$329)*100</f>
        <v>32.337678512790248</v>
      </c>
    </row>
    <row r="411" spans="1:145" ht="15.5" x14ac:dyDescent="0.35">
      <c r="A411" s="56" t="s">
        <v>208</v>
      </c>
      <c r="B411" s="63" t="e">
        <f t="shared" ref="B411:AA411" si="436">(B330/$T$330)*100</f>
        <v>#VALUE!</v>
      </c>
      <c r="C411" s="63" t="e">
        <f t="shared" si="436"/>
        <v>#VALUE!</v>
      </c>
      <c r="D411" s="63" t="e">
        <f t="shared" si="436"/>
        <v>#VALUE!</v>
      </c>
      <c r="E411" s="63" t="e">
        <f t="shared" si="436"/>
        <v>#VALUE!</v>
      </c>
      <c r="F411" s="63" t="e">
        <f t="shared" si="436"/>
        <v>#VALUE!</v>
      </c>
      <c r="G411" s="63" t="e">
        <f t="shared" si="436"/>
        <v>#VALUE!</v>
      </c>
      <c r="H411" s="63" t="e">
        <f t="shared" si="436"/>
        <v>#VALUE!</v>
      </c>
      <c r="I411" s="63" t="e">
        <f t="shared" si="436"/>
        <v>#VALUE!</v>
      </c>
      <c r="J411" s="63" t="e">
        <f t="shared" si="436"/>
        <v>#VALUE!</v>
      </c>
      <c r="K411" s="63" t="e">
        <f t="shared" si="436"/>
        <v>#VALUE!</v>
      </c>
      <c r="L411" s="63" t="e">
        <f t="shared" si="436"/>
        <v>#VALUE!</v>
      </c>
      <c r="M411" s="63" t="e">
        <f t="shared" si="436"/>
        <v>#VALUE!</v>
      </c>
      <c r="N411" s="63" t="e">
        <f t="shared" si="436"/>
        <v>#VALUE!</v>
      </c>
      <c r="O411" s="63" t="e">
        <f t="shared" si="436"/>
        <v>#VALUE!</v>
      </c>
      <c r="P411" s="63" t="e">
        <f t="shared" si="436"/>
        <v>#VALUE!</v>
      </c>
      <c r="Q411" s="63" t="e">
        <f t="shared" si="436"/>
        <v>#VALUE!</v>
      </c>
      <c r="R411" s="63" t="e">
        <f t="shared" si="436"/>
        <v>#VALUE!</v>
      </c>
      <c r="S411" s="63" t="e">
        <f t="shared" si="436"/>
        <v>#VALUE!</v>
      </c>
      <c r="T411" s="63" t="e">
        <f t="shared" si="436"/>
        <v>#VALUE!</v>
      </c>
      <c r="U411" s="63" t="e">
        <f t="shared" si="436"/>
        <v>#VALUE!</v>
      </c>
      <c r="V411" s="63" t="e">
        <f t="shared" si="436"/>
        <v>#VALUE!</v>
      </c>
      <c r="W411" s="63" t="e">
        <f t="shared" si="436"/>
        <v>#VALUE!</v>
      </c>
      <c r="X411" s="2" t="e">
        <f t="shared" si="436"/>
        <v>#VALUE!</v>
      </c>
      <c r="Y411" s="2" t="e">
        <f t="shared" si="436"/>
        <v>#VALUE!</v>
      </c>
      <c r="Z411" s="63" t="e">
        <f t="shared" si="436"/>
        <v>#VALUE!</v>
      </c>
      <c r="AA411" s="63" t="e">
        <f t="shared" si="436"/>
        <v>#VALUE!</v>
      </c>
      <c r="AB411" s="63">
        <v>1905.0007024992856</v>
      </c>
      <c r="AC411" s="63">
        <v>343.61042938401738</v>
      </c>
      <c r="AD411" s="63">
        <v>343.61042938401738</v>
      </c>
      <c r="AE411" s="63" t="e">
        <f>(AE330/$T$330)*100</f>
        <v>#VALUE!</v>
      </c>
      <c r="AF411" s="63">
        <v>13754.992987322848</v>
      </c>
      <c r="AG411" s="63">
        <v>19148.4775001157</v>
      </c>
      <c r="AH411" s="63">
        <v>19112.380422288177</v>
      </c>
      <c r="AI411" s="63">
        <v>19112.380422288177</v>
      </c>
      <c r="AJ411" s="2" t="e">
        <f>(AJ330/$T$330)*100</f>
        <v>#VALUE!</v>
      </c>
      <c r="AK411" s="2">
        <v>18912.258224066627</v>
      </c>
      <c r="AL411" s="2">
        <v>20995.626813827228</v>
      </c>
      <c r="AM411" s="2">
        <v>18049.868843094249</v>
      </c>
      <c r="AN411" s="2">
        <v>18049.868843094249</v>
      </c>
      <c r="AO411" s="2" t="e">
        <f>(AO330/$T$330)*100</f>
        <v>#VALUE!</v>
      </c>
      <c r="AP411" s="2">
        <v>18187.790445740389</v>
      </c>
      <c r="AQ411" s="2">
        <v>17855.986501855179</v>
      </c>
      <c r="AR411" s="2">
        <v>26301.673895352389</v>
      </c>
      <c r="AS411" s="2" t="e">
        <f>(AS330/$T$330)*100</f>
        <v>#VALUE!</v>
      </c>
      <c r="AT411" s="2">
        <v>31341.783509220601</v>
      </c>
      <c r="AU411" s="2">
        <v>31982.633367602746</v>
      </c>
      <c r="AV411" s="2">
        <v>31639.969408553821</v>
      </c>
      <c r="AW411" s="2">
        <v>31639.969408553821</v>
      </c>
      <c r="AX411" s="2" t="e">
        <f>(AX330/$T$330)*100</f>
        <v>#VALUE!</v>
      </c>
      <c r="AY411" s="2"/>
      <c r="AZ411" s="2">
        <v>3735.6094870365887</v>
      </c>
      <c r="BA411" s="2">
        <v>3548.8291056380822</v>
      </c>
      <c r="BB411" s="2">
        <v>3981.1453650965682</v>
      </c>
      <c r="BC411" s="2">
        <v>3638.7812016633766</v>
      </c>
      <c r="BD411" s="2">
        <v>4171.8562686060313</v>
      </c>
      <c r="BE411" s="2">
        <v>3717.377434810759</v>
      </c>
      <c r="BF411" s="2" t="e">
        <f>(BF330/$T$330)*100</f>
        <v>#VALUE!</v>
      </c>
      <c r="BG411" s="2">
        <v>8908.2861306344657</v>
      </c>
      <c r="BH411" s="2">
        <v>8658.4760836477853</v>
      </c>
      <c r="BI411" s="2">
        <v>9341.6283533848673</v>
      </c>
      <c r="BJ411" s="2">
        <v>9091.5206292897146</v>
      </c>
      <c r="BK411" s="2">
        <v>12270.133542444235</v>
      </c>
      <c r="BL411" s="2">
        <v>11885.30075477514</v>
      </c>
      <c r="BM411" s="2">
        <v>12293.477777210133</v>
      </c>
      <c r="BN411" s="2">
        <v>11907.912835574669</v>
      </c>
      <c r="BO411" s="2" t="e">
        <f>(BO330/$T$330)*100</f>
        <v>#VALUE!</v>
      </c>
      <c r="BP411" s="2">
        <v>20632.860624389363</v>
      </c>
      <c r="BQ411" s="2">
        <v>18761.074392762108</v>
      </c>
      <c r="BR411" s="2">
        <v>30440.01762903644</v>
      </c>
      <c r="BS411" s="2">
        <v>29289.615357752398</v>
      </c>
      <c r="BT411" s="2">
        <v>27173.673760320446</v>
      </c>
      <c r="BU411" s="2">
        <v>21647.090660216112</v>
      </c>
      <c r="BV411" s="2">
        <v>14898.284563757712</v>
      </c>
      <c r="BW411" s="2">
        <v>28218.698820048008</v>
      </c>
      <c r="BX411" s="2">
        <v>28218.698820048008</v>
      </c>
      <c r="BY411" s="2">
        <v>21157.316418972459</v>
      </c>
      <c r="BZ411" s="63">
        <v>22528.791317046671</v>
      </c>
      <c r="CA411" s="2" t="e">
        <f>(CA330/$T$330)*100</f>
        <v>#VALUE!</v>
      </c>
      <c r="CB411" s="2">
        <v>29199.75394667581</v>
      </c>
      <c r="CC411" s="2">
        <v>29199.75394667581</v>
      </c>
      <c r="CD411" s="2">
        <v>28670.511420591345</v>
      </c>
      <c r="CE411" s="2">
        <v>24908.909470913793</v>
      </c>
      <c r="CF411" s="2">
        <v>21968.763856708498</v>
      </c>
      <c r="CG411" s="2">
        <v>21235.488019393215</v>
      </c>
      <c r="CH411" s="2">
        <v>29076.855209815512</v>
      </c>
      <c r="CI411" s="2">
        <v>27623.072040617051</v>
      </c>
      <c r="CJ411" s="63">
        <v>29342.922398542258</v>
      </c>
      <c r="CK411" s="63">
        <v>27875.836415196409</v>
      </c>
      <c r="CL411" s="2" t="e">
        <f>(CL330/$T$330)*100</f>
        <v>#VALUE!</v>
      </c>
      <c r="CM411" s="2">
        <v>29811.01590760977</v>
      </c>
      <c r="CN411" s="2">
        <v>47362.573363014133</v>
      </c>
      <c r="CO411" s="2">
        <v>47362.573363014133</v>
      </c>
      <c r="CP411" s="2">
        <v>56937.313403252549</v>
      </c>
      <c r="CQ411" s="2">
        <v>49111.410968325741</v>
      </c>
      <c r="CR411" s="2">
        <v>43156.817759828169</v>
      </c>
      <c r="CS411" s="2">
        <v>102649.06675530237</v>
      </c>
      <c r="CT411" s="2">
        <v>111376.58030688467</v>
      </c>
      <c r="CU411" s="2">
        <v>122530.72967725441</v>
      </c>
      <c r="CV411" s="2">
        <v>101614.89750404304</v>
      </c>
      <c r="CW411" s="2">
        <v>108193.07974085129</v>
      </c>
      <c r="CX411" s="2">
        <v>103731.17372367806</v>
      </c>
      <c r="CY411" s="2">
        <v>110309.35596048634</v>
      </c>
      <c r="CZ411" s="2">
        <v>118017.03818863288</v>
      </c>
      <c r="DA411" s="2" t="e">
        <f t="shared" ref="DA411" si="437">(DA330/$T$330)*100</f>
        <v>#VALUE!</v>
      </c>
      <c r="DB411" s="63">
        <v>176087.06428263406</v>
      </c>
      <c r="DC411" s="63">
        <v>177712.38228604323</v>
      </c>
      <c r="DD411" s="63">
        <v>176910.23914680423</v>
      </c>
      <c r="DE411" s="63">
        <v>153943.36095139093</v>
      </c>
      <c r="DF411" s="63">
        <v>151387.61586378788</v>
      </c>
      <c r="DG411" s="63">
        <v>151076.47607461127</v>
      </c>
      <c r="DH411" s="63">
        <v>136254.79228117605</v>
      </c>
      <c r="DI411" s="63">
        <v>146075.56846994642</v>
      </c>
      <c r="DJ411" s="63">
        <v>148351.97473886292</v>
      </c>
      <c r="DK411" s="63">
        <v>148720.93189094943</v>
      </c>
      <c r="DL411" s="63">
        <v>146113.6773208864</v>
      </c>
      <c r="DM411" s="63">
        <v>148390.36153573979</v>
      </c>
      <c r="DN411" s="6" t="e">
        <f t="shared" ref="DN411" si="438">(DN330/$T$330)*100</f>
        <v>#VALUE!</v>
      </c>
      <c r="DO411" s="63">
        <v>148390.36153573979</v>
      </c>
      <c r="DP411" s="63">
        <v>172821.64665960515</v>
      </c>
      <c r="DQ411" s="63">
        <v>174510.30387588911</v>
      </c>
      <c r="DR411" s="63">
        <v>176188.16590605074</v>
      </c>
      <c r="DS411" s="63">
        <v>148497.2888953216</v>
      </c>
      <c r="DT411" s="63">
        <v>151890.28757530436</v>
      </c>
      <c r="DU411" s="63">
        <v>116549.70766552138</v>
      </c>
      <c r="DV411" s="64" t="e">
        <f>(DV330/$T$330)*100</f>
        <v>#VALUE!</v>
      </c>
      <c r="DW411" s="65" t="e">
        <f>(DW330/$T$330)*100</f>
        <v>#VALUE!</v>
      </c>
      <c r="DX411" s="66" t="e">
        <f>(DX330/$T$330)*100</f>
        <v>#VALUE!</v>
      </c>
      <c r="DZ411" s="63" t="e">
        <f>(DZ330/$T$330)*100</f>
        <v>#VALUE!</v>
      </c>
      <c r="EC411" s="63" t="e">
        <f>(EC330/$T$330)*100</f>
        <v>#VALUE!</v>
      </c>
      <c r="EF411" s="63" t="e">
        <f>(EF330/$T$330)*100</f>
        <v>#VALUE!</v>
      </c>
      <c r="EI411" s="63" t="e">
        <f>(EI330/$T$330)*100</f>
        <v>#VALUE!</v>
      </c>
      <c r="EL411" s="63" t="e">
        <f>(EL330/$T$330)*100</f>
        <v>#VALUE!</v>
      </c>
      <c r="EO411" s="63" t="e">
        <f>(EO330/$T$330)*100</f>
        <v>#VALUE!</v>
      </c>
    </row>
    <row r="412" spans="1:145" ht="15.5" x14ac:dyDescent="0.35">
      <c r="A412" s="56" t="s">
        <v>225</v>
      </c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2"/>
      <c r="Y412" s="2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2"/>
      <c r="AK412" s="2"/>
      <c r="AL412" s="2"/>
      <c r="AM412" s="2"/>
      <c r="AN412" s="2"/>
      <c r="AO412" s="2"/>
      <c r="AP412" s="2"/>
      <c r="AQ412" s="2"/>
      <c r="AR412" s="2"/>
      <c r="AS412" s="2">
        <f>(AS331/$AZ$331)*100</f>
        <v>9.3836512843093676</v>
      </c>
      <c r="AT412" s="2"/>
      <c r="AU412" s="2"/>
      <c r="AV412" s="2"/>
      <c r="AW412" s="2"/>
      <c r="AX412" s="2">
        <f>(AX331/$AZ$331)*100</f>
        <v>18.34526333531592</v>
      </c>
      <c r="AY412" s="2">
        <f>(AY331/$AZ$331)*100</f>
        <v>0</v>
      </c>
      <c r="AZ412" s="2">
        <v>100</v>
      </c>
      <c r="BA412" s="2">
        <v>100</v>
      </c>
      <c r="BB412" s="2">
        <v>719.44839177249366</v>
      </c>
      <c r="BC412" s="2">
        <v>719.44839177249366</v>
      </c>
      <c r="BD412" s="2">
        <v>545.03666043370742</v>
      </c>
      <c r="BE412" s="2">
        <v>545.03666043370742</v>
      </c>
      <c r="BF412" s="2">
        <f>(BF331/$AX$331)*100</f>
        <v>545.09983406721108</v>
      </c>
      <c r="BG412" s="2">
        <v>61.683675709740371</v>
      </c>
      <c r="BH412" s="2">
        <v>545.03651619509549</v>
      </c>
      <c r="BI412" s="2">
        <v>61.683675709740371</v>
      </c>
      <c r="BJ412" s="2">
        <v>545.03651619509549</v>
      </c>
      <c r="BK412" s="2">
        <v>61.683675709740371</v>
      </c>
      <c r="BL412" s="2">
        <v>545.09983406720596</v>
      </c>
      <c r="BM412" s="2">
        <v>61.683675709740371</v>
      </c>
      <c r="BN412" s="2">
        <v>545.09983406720596</v>
      </c>
      <c r="BO412" s="2">
        <f>(BO331/$AX$331)*100</f>
        <v>545.09983406721108</v>
      </c>
      <c r="BP412" s="2">
        <v>114.92006089828605</v>
      </c>
      <c r="BQ412" s="2">
        <v>61.683675709740371</v>
      </c>
      <c r="BR412" s="2">
        <v>545.09983406720596</v>
      </c>
      <c r="BS412" s="2">
        <v>545.09983406720596</v>
      </c>
      <c r="BT412" s="2">
        <v>61.683675709740371</v>
      </c>
      <c r="BU412" s="2">
        <v>545.09983406720596</v>
      </c>
      <c r="BV412" s="2">
        <v>545.09983406720596</v>
      </c>
      <c r="BW412" s="2">
        <v>61.683675709740371</v>
      </c>
      <c r="BX412" s="2">
        <v>545.09983406720596</v>
      </c>
      <c r="BY412" s="2">
        <v>545.09983406720596</v>
      </c>
      <c r="BZ412" s="63">
        <v>61.683675709740371</v>
      </c>
      <c r="CA412" s="2">
        <f>(CA331/$AX$331)*100</f>
        <v>545.09983406721108</v>
      </c>
      <c r="CB412" s="2">
        <v>60.866927249574275</v>
      </c>
      <c r="CC412" s="2">
        <v>60.866927249574275</v>
      </c>
      <c r="CD412" s="2">
        <v>60.866927249574275</v>
      </c>
      <c r="CE412" s="2">
        <v>60.866927249574275</v>
      </c>
      <c r="CF412" s="2">
        <v>60.866927249574275</v>
      </c>
      <c r="CG412" s="2">
        <v>60.866927249574275</v>
      </c>
      <c r="CH412" s="2">
        <v>60.866927249574275</v>
      </c>
      <c r="CI412" s="2">
        <v>60.866927249574275</v>
      </c>
      <c r="CJ412" s="63">
        <v>60.866927249574275</v>
      </c>
      <c r="CK412" s="63">
        <v>60.866927249574275</v>
      </c>
      <c r="CL412" s="2">
        <f>(CL331/$AZ$331)*100</f>
        <v>60.866927249574275</v>
      </c>
      <c r="CM412" s="2">
        <v>60.866927249574275</v>
      </c>
      <c r="CN412" s="2">
        <v>60.866927249574275</v>
      </c>
      <c r="CO412" s="2">
        <v>60.866927249574275</v>
      </c>
      <c r="CP412" s="2">
        <v>60.866927249574275</v>
      </c>
      <c r="CQ412" s="2">
        <v>60.866927249574275</v>
      </c>
      <c r="CR412" s="2">
        <v>60.866927249574275</v>
      </c>
      <c r="CS412" s="2">
        <v>60.866927249574275</v>
      </c>
      <c r="CT412" s="2">
        <v>60.866927249574275</v>
      </c>
      <c r="CU412" s="2">
        <v>60.866927249574275</v>
      </c>
      <c r="CV412" s="2">
        <v>60.866927249574275</v>
      </c>
      <c r="CW412" s="2">
        <v>60.866927249574275</v>
      </c>
      <c r="CX412" s="2">
        <v>60.866927249574275</v>
      </c>
      <c r="CY412" s="2">
        <v>60.866927249574275</v>
      </c>
      <c r="CZ412" s="2">
        <v>60.866927249574275</v>
      </c>
      <c r="DA412" s="2">
        <f t="shared" ref="DA412" si="439">(DA331/$AZ$331)*100</f>
        <v>60.866927249574275</v>
      </c>
      <c r="DB412" s="63">
        <v>60.866927249574275</v>
      </c>
      <c r="DC412" s="63">
        <v>60.866927249574275</v>
      </c>
      <c r="DD412" s="63">
        <v>60.866927249574275</v>
      </c>
      <c r="DE412" s="63">
        <v>60.866927249574275</v>
      </c>
      <c r="DF412" s="63">
        <v>60.866927249574275</v>
      </c>
      <c r="DG412" s="63">
        <v>60.866927249574275</v>
      </c>
      <c r="DH412" s="63">
        <v>60.866927249574275</v>
      </c>
      <c r="DI412" s="63">
        <v>60.866927249574275</v>
      </c>
      <c r="DJ412" s="63">
        <v>60.866927249574275</v>
      </c>
      <c r="DK412" s="63">
        <v>60.866927249574275</v>
      </c>
      <c r="DL412" s="63">
        <v>60.866927249574275</v>
      </c>
      <c r="DM412" s="63">
        <v>60.866927249574275</v>
      </c>
      <c r="DN412" s="6">
        <f t="shared" ref="DN412" si="440">(DN331/$AZ$331)*100</f>
        <v>60.866927249574275</v>
      </c>
      <c r="DO412" s="63">
        <v>60.866927249574275</v>
      </c>
      <c r="DP412" s="63">
        <v>60.866927249574275</v>
      </c>
      <c r="DQ412" s="63">
        <v>60.866927249574275</v>
      </c>
      <c r="DR412" s="63">
        <v>60.866927249574275</v>
      </c>
      <c r="DS412" s="63">
        <v>60.866927249574275</v>
      </c>
      <c r="DT412" s="63">
        <v>60.866927249574275</v>
      </c>
      <c r="DU412" s="63">
        <v>60.866927249574275</v>
      </c>
      <c r="DV412" s="64">
        <f>(DV331/$AZ$331)*100</f>
        <v>60.866927249574275</v>
      </c>
      <c r="DW412" s="65">
        <f>(DW331/$AZ$331)*100</f>
        <v>60.866927249574275</v>
      </c>
      <c r="DX412" s="66">
        <f>(DX331/$AZ$331)*100</f>
        <v>60.866927249574275</v>
      </c>
      <c r="DZ412" s="63">
        <f>(DZ331/$AZ$331)*100</f>
        <v>60.866927249574275</v>
      </c>
      <c r="EC412" s="63">
        <f>(EC331/$AZ$331)*100</f>
        <v>60.866927249574275</v>
      </c>
      <c r="EF412" s="63">
        <f>(EF331/$AZ$331)*100</f>
        <v>60.866927249574275</v>
      </c>
      <c r="EI412" s="63">
        <f>(EI331/$AZ$331)*100</f>
        <v>60.866927249574275</v>
      </c>
      <c r="EL412" s="63">
        <f>(EL331/$AZ$331)*100</f>
        <v>60.866927249574275</v>
      </c>
      <c r="EO412" s="63">
        <f>(EO331/$AZ$331)*100</f>
        <v>60.866927249574275</v>
      </c>
    </row>
    <row r="413" spans="1:145" ht="15.5" x14ac:dyDescent="0.35">
      <c r="A413" s="56" t="s">
        <v>210</v>
      </c>
      <c r="B413" s="63">
        <f t="shared" ref="B413:AA413" si="441">(B332/$T$332)*100</f>
        <v>1236.4733665556262</v>
      </c>
      <c r="C413" s="63">
        <f t="shared" si="441"/>
        <v>732.12267861171642</v>
      </c>
      <c r="D413" s="63">
        <f t="shared" si="441"/>
        <v>587.28676199838321</v>
      </c>
      <c r="E413" s="63">
        <f t="shared" si="441"/>
        <v>590.62628444783138</v>
      </c>
      <c r="F413" s="63">
        <f t="shared" si="441"/>
        <v>782.8326370226074</v>
      </c>
      <c r="G413" s="63">
        <f t="shared" si="441"/>
        <v>986.95320457290666</v>
      </c>
      <c r="H413" s="63">
        <f t="shared" si="441"/>
        <v>474.64273782336556</v>
      </c>
      <c r="I413" s="63">
        <f t="shared" si="441"/>
        <v>29.834907172341385</v>
      </c>
      <c r="J413" s="63">
        <f t="shared" si="441"/>
        <v>220.79487269077848</v>
      </c>
      <c r="K413" s="63">
        <f t="shared" si="441"/>
        <v>1435.1666724900572</v>
      </c>
      <c r="L413" s="63">
        <f t="shared" si="441"/>
        <v>331.19230903616665</v>
      </c>
      <c r="M413" s="63">
        <f t="shared" si="441"/>
        <v>225.82016399322021</v>
      </c>
      <c r="N413" s="63">
        <f t="shared" si="441"/>
        <v>272.29847014630479</v>
      </c>
      <c r="O413" s="63">
        <f t="shared" si="441"/>
        <v>228.76022930241905</v>
      </c>
      <c r="P413" s="63">
        <f t="shared" si="441"/>
        <v>125.85307743374349</v>
      </c>
      <c r="Q413" s="63">
        <f t="shared" si="441"/>
        <v>91.629872166672897</v>
      </c>
      <c r="R413" s="63">
        <f t="shared" si="441"/>
        <v>137.99679543173627</v>
      </c>
      <c r="S413" s="63">
        <f t="shared" si="441"/>
        <v>100.46166707430402</v>
      </c>
      <c r="T413" s="63">
        <f t="shared" si="441"/>
        <v>100</v>
      </c>
      <c r="U413" s="63">
        <f t="shared" si="441"/>
        <v>75.595806975227163</v>
      </c>
      <c r="V413" s="63">
        <f t="shared" si="441"/>
        <v>110.39743634538904</v>
      </c>
      <c r="W413" s="63">
        <f t="shared" si="441"/>
        <v>105.71161299176941</v>
      </c>
      <c r="X413" s="2">
        <f t="shared" si="441"/>
        <v>111.81517704334192</v>
      </c>
      <c r="Y413" s="2">
        <f t="shared" si="441"/>
        <v>123.15704794168856</v>
      </c>
      <c r="Z413" s="63">
        <f t="shared" si="441"/>
        <v>117.50668065062774</v>
      </c>
      <c r="AA413" s="63">
        <f t="shared" si="441"/>
        <v>137.18597787238593</v>
      </c>
      <c r="AB413" s="63">
        <v>6.9407479627899518</v>
      </c>
      <c r="AC413" s="63">
        <v>6.7357658448937983</v>
      </c>
      <c r="AD413" s="63">
        <v>6.7510051341356405</v>
      </c>
      <c r="AE413" s="63">
        <f>(AE332/$T$332)*100</f>
        <v>66.395182583463452</v>
      </c>
      <c r="AF413" s="63">
        <v>60.565889082941041</v>
      </c>
      <c r="AG413" s="63">
        <v>61.198034368873664</v>
      </c>
      <c r="AH413" s="63">
        <v>61.21337632878133</v>
      </c>
      <c r="AI413" s="63">
        <v>61.21337632878133</v>
      </c>
      <c r="AJ413" s="2">
        <f>(AJ332/$T$332)*100</f>
        <v>63.042867595312934</v>
      </c>
      <c r="AK413" s="2">
        <v>70.178260559964102</v>
      </c>
      <c r="AL413" s="2">
        <v>84.493648358930571</v>
      </c>
      <c r="AM413" s="2">
        <v>85.971867501009839</v>
      </c>
      <c r="AN413" s="2">
        <v>85.971867501009839</v>
      </c>
      <c r="AO413" s="2">
        <f>(AO332/$T$332)*100</f>
        <v>86.20083918250225</v>
      </c>
      <c r="AP413" s="2">
        <v>101.22505914296949</v>
      </c>
      <c r="AQ413" s="2">
        <v>98.326117706481426</v>
      </c>
      <c r="AR413" s="2">
        <v>97.861118090276506</v>
      </c>
      <c r="AS413" s="2">
        <f>(AS332/$T$332)*100</f>
        <v>98.680568284997491</v>
      </c>
      <c r="AT413" s="2">
        <v>118.321955093567</v>
      </c>
      <c r="AU413" s="2">
        <v>114.13418882322404</v>
      </c>
      <c r="AV413" s="2">
        <v>106.02810312189648</v>
      </c>
      <c r="AW413" s="2">
        <v>106.02810312189648</v>
      </c>
      <c r="AX413" s="2">
        <f>(AX332/$T$332)*100</f>
        <v>110.41858496866854</v>
      </c>
      <c r="AY413" s="2"/>
      <c r="AZ413" s="2">
        <v>120.00834049097229</v>
      </c>
      <c r="BA413" s="2">
        <v>120.00834049097229</v>
      </c>
      <c r="BB413" s="2">
        <v>114.83956367107449</v>
      </c>
      <c r="BC413" s="2">
        <v>109.09758548752076</v>
      </c>
      <c r="BD413" s="2">
        <v>120.04056962300027</v>
      </c>
      <c r="BE413" s="2">
        <v>114.03854114185023</v>
      </c>
      <c r="BF413" s="2">
        <f>(BF332/$T$332)*100</f>
        <v>120.50172157038499</v>
      </c>
      <c r="BG413" s="2">
        <v>141.95352636044072</v>
      </c>
      <c r="BH413" s="2">
        <v>134.85585004241867</v>
      </c>
      <c r="BI413" s="2">
        <v>142.14981168818036</v>
      </c>
      <c r="BJ413" s="2">
        <v>135.04232110377134</v>
      </c>
      <c r="BK413" s="2">
        <v>144.74010576581165</v>
      </c>
      <c r="BL413" s="2">
        <v>137.50310047752103</v>
      </c>
      <c r="BM413" s="2">
        <v>144.74010576581165</v>
      </c>
      <c r="BN413" s="2">
        <v>137.50310047752103</v>
      </c>
      <c r="BO413" s="2">
        <f>(BO332/$T$332)*100</f>
        <v>145.19100444353177</v>
      </c>
      <c r="BP413" s="2">
        <v>169.34281618535596</v>
      </c>
      <c r="BQ413" s="2">
        <v>169.34281618535596</v>
      </c>
      <c r="BR413" s="2">
        <v>166.52801131887566</v>
      </c>
      <c r="BS413" s="2">
        <v>152.70618637940896</v>
      </c>
      <c r="BT413" s="2">
        <v>166.52801131887566</v>
      </c>
      <c r="BU413" s="2">
        <v>166.52801131887566</v>
      </c>
      <c r="BV413" s="2">
        <v>175.6121143363203</v>
      </c>
      <c r="BW413" s="2">
        <v>162.35767594953839</v>
      </c>
      <c r="BX413" s="2">
        <v>162.35767594953839</v>
      </c>
      <c r="BY413" s="2">
        <v>158.21349627092641</v>
      </c>
      <c r="BZ413" s="63">
        <v>163.05630625299523</v>
      </c>
      <c r="CA413" s="2">
        <f>(CA332/$T$332)*100</f>
        <v>162.62505729258214</v>
      </c>
      <c r="CB413" s="2">
        <v>173.92204811756562</v>
      </c>
      <c r="CC413" s="2">
        <v>173.92204811756562</v>
      </c>
      <c r="CD413" s="2">
        <v>165.2259457116873</v>
      </c>
      <c r="CE413" s="2">
        <v>173.92204811756562</v>
      </c>
      <c r="CF413" s="2">
        <v>173.92204811756562</v>
      </c>
      <c r="CG413" s="2">
        <v>165.2259457116873</v>
      </c>
      <c r="CH413" s="2">
        <v>175.82224414523418</v>
      </c>
      <c r="CI413" s="2">
        <v>175.82224414523418</v>
      </c>
      <c r="CJ413" s="63">
        <v>177.43110211415092</v>
      </c>
      <c r="CK413" s="63">
        <v>177.43110211415092</v>
      </c>
      <c r="CL413" s="2">
        <f>(CL332/$T$332)*100</f>
        <v>179.05270455733034</v>
      </c>
      <c r="CM413" s="2">
        <v>200.36551227759625</v>
      </c>
      <c r="CN413" s="2">
        <v>211.38635929785363</v>
      </c>
      <c r="CO413" s="2">
        <v>211.38635929785363</v>
      </c>
      <c r="CP413" s="2">
        <v>211.85171011805872</v>
      </c>
      <c r="CQ413" s="2">
        <v>211.38635929785363</v>
      </c>
      <c r="CR413" s="2">
        <v>204.32121539910253</v>
      </c>
      <c r="CS413" s="2">
        <v>202.74491169061375</v>
      </c>
      <c r="CT413" s="2">
        <v>217.10430079658462</v>
      </c>
      <c r="CU413" s="2">
        <v>225.20876317826838</v>
      </c>
      <c r="CV413" s="2">
        <v>217.63355429564228</v>
      </c>
      <c r="CW413" s="2">
        <v>228.54592119803527</v>
      </c>
      <c r="CX413" s="2">
        <v>224.48839011952236</v>
      </c>
      <c r="CY413" s="2">
        <v>235.6863751812437</v>
      </c>
      <c r="CZ413" s="2">
        <v>235.15537054810508</v>
      </c>
      <c r="DA413" s="2">
        <f t="shared" ref="DA413" si="442">(DA332/$T$332)*100</f>
        <v>203.09083418840984</v>
      </c>
      <c r="DB413" s="63">
        <v>199.83837886911294</v>
      </c>
      <c r="DC413" s="63">
        <v>201.48614771607765</v>
      </c>
      <c r="DD413" s="63">
        <v>203.13391656304236</v>
      </c>
      <c r="DE413" s="63">
        <v>201.74522865815371</v>
      </c>
      <c r="DF413" s="63">
        <v>203.39299750511839</v>
      </c>
      <c r="DG413" s="63">
        <v>205.04076635208307</v>
      </c>
      <c r="DH413" s="63">
        <v>198.56093144819863</v>
      </c>
      <c r="DI413" s="63">
        <v>200.20870029516331</v>
      </c>
      <c r="DJ413" s="63">
        <v>201.85646914212802</v>
      </c>
      <c r="DK413" s="63">
        <v>198.61316279390795</v>
      </c>
      <c r="DL413" s="63">
        <v>200.26093164087263</v>
      </c>
      <c r="DM413" s="63">
        <v>201.90870048783736</v>
      </c>
      <c r="DN413" s="6">
        <f t="shared" ref="DN413" si="443">(DN332/$T$332)*100</f>
        <v>199.86778899759776</v>
      </c>
      <c r="DO413" s="63">
        <v>201.90870048783736</v>
      </c>
      <c r="DP413" s="63">
        <v>200.47773207827234</v>
      </c>
      <c r="DQ413" s="63">
        <v>203.90341575141031</v>
      </c>
      <c r="DR413" s="63">
        <v>207.30247147998134</v>
      </c>
      <c r="DS413" s="63">
        <v>199.0694234640666</v>
      </c>
      <c r="DT413" s="63">
        <v>202.4663661450779</v>
      </c>
      <c r="DU413" s="63">
        <v>201.8573095610675</v>
      </c>
      <c r="DV413" s="64">
        <f>(DV332/$T$332)*100</f>
        <v>203.69648018480282</v>
      </c>
      <c r="DW413" s="65">
        <f>(DW332/$T$332)*100</f>
        <v>200.36813016790194</v>
      </c>
      <c r="DX413" s="66">
        <f>(DX332/$T$332)*100</f>
        <v>203.69648018480282</v>
      </c>
      <c r="DZ413" s="63">
        <f>(DZ332/$T$332)*100</f>
        <v>200.36813016790188</v>
      </c>
      <c r="EC413" s="63">
        <f>(EC332/$T$332)*100</f>
        <v>200.36813016790188</v>
      </c>
      <c r="EF413" s="63">
        <f>(EF332/$T$332)*100</f>
        <v>200.36813016790188</v>
      </c>
      <c r="EI413" s="63">
        <f>(EI332/$T$332)*100</f>
        <v>200.36813016790194</v>
      </c>
      <c r="EL413" s="63">
        <f>(EL332/$T$332)*100</f>
        <v>200.36813016790188</v>
      </c>
      <c r="EO413" s="63">
        <f>(EO332/$T$332)*100</f>
        <v>202.3718114695809</v>
      </c>
    </row>
    <row r="414" spans="1:145" ht="15.5" x14ac:dyDescent="0.35">
      <c r="A414" s="56" t="s">
        <v>211</v>
      </c>
      <c r="B414" s="63">
        <f t="shared" ref="B414:AA414" si="444">(B333/$T$333)*100</f>
        <v>25.102986611740469</v>
      </c>
      <c r="C414" s="63">
        <f t="shared" si="444"/>
        <v>14.48249227600412</v>
      </c>
      <c r="D414" s="63">
        <f t="shared" si="444"/>
        <v>27.355818743563336</v>
      </c>
      <c r="E414" s="63">
        <f t="shared" si="444"/>
        <v>30.941476570545834</v>
      </c>
      <c r="F414" s="63">
        <f t="shared" si="444"/>
        <v>23.105772399588055</v>
      </c>
      <c r="G414" s="63">
        <f t="shared" si="444"/>
        <v>21.243852986611746</v>
      </c>
      <c r="H414" s="63">
        <f t="shared" si="444"/>
        <v>18.514881565396497</v>
      </c>
      <c r="I414" s="63">
        <f t="shared" si="444"/>
        <v>22.442649330587024</v>
      </c>
      <c r="J414" s="63">
        <f t="shared" si="444"/>
        <v>39.255129055097839</v>
      </c>
      <c r="K414" s="63">
        <f t="shared" si="444"/>
        <v>21.240988671472707</v>
      </c>
      <c r="L414" s="63">
        <f t="shared" si="444"/>
        <v>18.022657054582901</v>
      </c>
      <c r="M414" s="63">
        <f t="shared" si="444"/>
        <v>0</v>
      </c>
      <c r="N414" s="63">
        <f t="shared" si="444"/>
        <v>0</v>
      </c>
      <c r="O414" s="63">
        <f t="shared" si="444"/>
        <v>44.20479145211123</v>
      </c>
      <c r="P414" s="63">
        <f t="shared" si="444"/>
        <v>10.551139289392381</v>
      </c>
      <c r="Q414" s="63">
        <f t="shared" si="444"/>
        <v>75.414364581816457</v>
      </c>
      <c r="R414" s="63">
        <f t="shared" si="444"/>
        <v>86.692198764160665</v>
      </c>
      <c r="S414" s="63">
        <f t="shared" si="444"/>
        <v>70.67954498691212</v>
      </c>
      <c r="T414" s="63">
        <f t="shared" si="444"/>
        <v>100</v>
      </c>
      <c r="U414" s="63">
        <f t="shared" si="444"/>
        <v>138.25952626158599</v>
      </c>
      <c r="V414" s="63">
        <f t="shared" si="444"/>
        <v>218.03231204943359</v>
      </c>
      <c r="W414" s="63">
        <f t="shared" si="444"/>
        <v>167.35324407826982</v>
      </c>
      <c r="X414" s="2">
        <f t="shared" si="444"/>
        <v>147.01196381787642</v>
      </c>
      <c r="Y414" s="2">
        <f t="shared" si="444"/>
        <v>251.06042883435248</v>
      </c>
      <c r="Z414" s="63">
        <f t="shared" si="444"/>
        <v>290.92395108480412</v>
      </c>
      <c r="AA414" s="63">
        <f t="shared" si="444"/>
        <v>417.62076125761058</v>
      </c>
      <c r="AB414" s="63">
        <v>1628.4034055559505</v>
      </c>
      <c r="AC414" s="63">
        <v>1671.5679580768297</v>
      </c>
      <c r="AD414" s="63">
        <v>1706.2114926211582</v>
      </c>
      <c r="AE414" s="63">
        <f>(AE333/$T$333)*100</f>
        <v>454.61399389099341</v>
      </c>
      <c r="AF414" s="63">
        <v>384.72432054566747</v>
      </c>
      <c r="AG414" s="63">
        <v>398.06340959304691</v>
      </c>
      <c r="AH414" s="63">
        <v>405.47058997491553</v>
      </c>
      <c r="AI414" s="63">
        <v>378.03943128035706</v>
      </c>
      <c r="AJ414" s="2">
        <f>(AJ333/$T$333)*100</f>
        <v>388.28907982891803</v>
      </c>
      <c r="AK414" s="2">
        <v>295.84876209163673</v>
      </c>
      <c r="AL414" s="2">
        <v>358.06699410147399</v>
      </c>
      <c r="AM414" s="2">
        <v>323.47413557272824</v>
      </c>
      <c r="AN414" s="2">
        <v>319.78737430909746</v>
      </c>
      <c r="AO414" s="2">
        <f>(AO333/$T$333)*100</f>
        <v>231.92290419528462</v>
      </c>
      <c r="AP414" s="2">
        <v>220.14575358166644</v>
      </c>
      <c r="AQ414" s="2">
        <v>171.69644751851851</v>
      </c>
      <c r="AR414" s="2">
        <v>157.93971841525143</v>
      </c>
      <c r="AS414" s="2">
        <f>(AS333/$T$333)*100</f>
        <v>205.40621835018439</v>
      </c>
      <c r="AT414" s="2">
        <v>379.47106966902646</v>
      </c>
      <c r="AU414" s="2">
        <v>247.72697686255154</v>
      </c>
      <c r="AV414" s="2">
        <v>231.49570179831761</v>
      </c>
      <c r="AW414" s="2">
        <v>231.49570179831761</v>
      </c>
      <c r="AX414" s="2">
        <f>(AX333/$T$333)*100</f>
        <v>261.57235064946587</v>
      </c>
      <c r="AY414" s="2"/>
      <c r="AZ414" s="2">
        <v>391.94457730703812</v>
      </c>
      <c r="BA414" s="2">
        <v>358.67100239069805</v>
      </c>
      <c r="BB414" s="2">
        <v>396.81513073282906</v>
      </c>
      <c r="BC414" s="2">
        <v>364.97465356652123</v>
      </c>
      <c r="BD414" s="2">
        <v>475.07849924910579</v>
      </c>
      <c r="BE414" s="2">
        <v>440.83959447885729</v>
      </c>
      <c r="BF414" s="2">
        <f>(BF333/$T$333)*100</f>
        <v>461.44855608936439</v>
      </c>
      <c r="BG414" s="2">
        <v>406.39078517458086</v>
      </c>
      <c r="BH414" s="2">
        <v>337.44849833466668</v>
      </c>
      <c r="BI414" s="2">
        <v>408.41843078612607</v>
      </c>
      <c r="BJ414" s="2">
        <v>339.38081444144757</v>
      </c>
      <c r="BK414" s="2">
        <v>372.20578647791251</v>
      </c>
      <c r="BL414" s="2">
        <v>310.7307685686236</v>
      </c>
      <c r="BM414" s="2">
        <v>379.81837950875422</v>
      </c>
      <c r="BN414" s="2">
        <v>318.3433615994652</v>
      </c>
      <c r="BO414" s="2">
        <f>(BO333/$T$333)*100</f>
        <v>374.31078042222958</v>
      </c>
      <c r="BP414" s="2">
        <v>400.81817029978322</v>
      </c>
      <c r="BQ414" s="2">
        <v>400.81817029978322</v>
      </c>
      <c r="BR414" s="2">
        <v>252.97790824810167</v>
      </c>
      <c r="BS414" s="2">
        <v>71.119069556683016</v>
      </c>
      <c r="BT414" s="2">
        <v>252.97790824810167</v>
      </c>
      <c r="BU414" s="2">
        <v>177.67698285243608</v>
      </c>
      <c r="BV414" s="2">
        <v>81.78692999018547</v>
      </c>
      <c r="BW414" s="2">
        <v>288.74869977825438</v>
      </c>
      <c r="BX414" s="2">
        <v>250.60089226420965</v>
      </c>
      <c r="BY414" s="2">
        <v>219.57061051415772</v>
      </c>
      <c r="BZ414" s="63">
        <v>283.06588097308571</v>
      </c>
      <c r="CA414" s="2">
        <f>(CA333/$T$333)*100</f>
        <v>284.27784939067999</v>
      </c>
      <c r="CB414" s="2">
        <v>299.65000628741404</v>
      </c>
      <c r="CC414" s="2">
        <v>299.65000628741404</v>
      </c>
      <c r="CD414" s="2">
        <v>248.44758126150316</v>
      </c>
      <c r="CE414" s="2">
        <v>263.12241367842819</v>
      </c>
      <c r="CF414" s="2">
        <v>263.12241367842819</v>
      </c>
      <c r="CG414" s="2">
        <v>248.44758126150316</v>
      </c>
      <c r="CH414" s="2">
        <v>600.49128937582645</v>
      </c>
      <c r="CI414" s="2">
        <v>432.10129877462424</v>
      </c>
      <c r="CJ414" s="63">
        <v>558.73733788587811</v>
      </c>
      <c r="CK414" s="63">
        <v>517.01633670115075</v>
      </c>
      <c r="CL414" s="2">
        <f>(CL333/$T$333)*100</f>
        <v>350.98174502364827</v>
      </c>
      <c r="CM414" s="2">
        <v>444.44476460845863</v>
      </c>
      <c r="CN414" s="2">
        <v>599.09310265412432</v>
      </c>
      <c r="CO414" s="2">
        <v>599.09310265412432</v>
      </c>
      <c r="CP414" s="2">
        <v>762.80048979610297</v>
      </c>
      <c r="CQ414" s="2">
        <v>598.80730520410077</v>
      </c>
      <c r="CR414" s="2">
        <v>498.56640566677936</v>
      </c>
      <c r="CS414" s="2">
        <v>880.64974670278423</v>
      </c>
      <c r="CT414" s="2">
        <v>797.34740979919832</v>
      </c>
      <c r="CU414" s="2">
        <v>587.72808795604362</v>
      </c>
      <c r="CV414" s="2">
        <v>857.31323838511196</v>
      </c>
      <c r="CW414" s="2">
        <v>784.92975889514446</v>
      </c>
      <c r="CX414" s="2">
        <v>803.81839911941915</v>
      </c>
      <c r="CY414" s="2">
        <v>795.57319214745905</v>
      </c>
      <c r="CZ414" s="2">
        <v>720.95414580148281</v>
      </c>
      <c r="DA414" s="2">
        <f t="shared" ref="DA414" si="445">(DA333/$T$333)*100</f>
        <v>408.68422914528315</v>
      </c>
      <c r="DB414" s="63">
        <v>693.51485740948272</v>
      </c>
      <c r="DC414" s="63">
        <v>630.23038142962253</v>
      </c>
      <c r="DD414" s="63">
        <v>557.21909497970751</v>
      </c>
      <c r="DE414" s="63">
        <v>645.34645853060647</v>
      </c>
      <c r="DF414" s="63">
        <v>403.31076711443166</v>
      </c>
      <c r="DG414" s="63">
        <v>498.09007041407318</v>
      </c>
      <c r="DH414" s="63">
        <v>463.72309308885127</v>
      </c>
      <c r="DI414" s="63">
        <v>291.42869831318035</v>
      </c>
      <c r="DJ414" s="63">
        <v>547.50830609873128</v>
      </c>
      <c r="DK414" s="63">
        <v>401.97476501432544</v>
      </c>
      <c r="DL414" s="63">
        <v>319.01723531874046</v>
      </c>
      <c r="DM414" s="63">
        <v>547.64997654276556</v>
      </c>
      <c r="DN414" s="6">
        <f t="shared" ref="DN414" si="446">(DN333/$T$333)*100</f>
        <v>122.79353984615953</v>
      </c>
      <c r="DO414" s="63">
        <v>547.64997654276556</v>
      </c>
      <c r="DP414" s="63">
        <v>494.8403119893668</v>
      </c>
      <c r="DQ414" s="63">
        <v>466.44663603556137</v>
      </c>
      <c r="DR414" s="63">
        <v>407.74447879094839</v>
      </c>
      <c r="DS414" s="63">
        <v>496.72304733533855</v>
      </c>
      <c r="DT414" s="63">
        <v>468.55865749401318</v>
      </c>
      <c r="DU414" s="63">
        <v>477.43544965241568</v>
      </c>
      <c r="DV414" s="64">
        <f>(DV333/$T$333)*100</f>
        <v>477.9037931024144</v>
      </c>
      <c r="DW414" s="65">
        <f>(DW333/$T$333)*100</f>
        <v>466.18400909193809</v>
      </c>
      <c r="DX414" s="66">
        <f>(DX333/$T$333)*100</f>
        <v>421.90571784224244</v>
      </c>
      <c r="DZ414" s="63">
        <f>(DZ333/$T$333)*100</f>
        <v>425.42960316324383</v>
      </c>
      <c r="EC414" s="63">
        <f>(EC333/$T$333)*100</f>
        <v>406.08896672177269</v>
      </c>
      <c r="EF414" s="63">
        <f>(EF333/$T$333)*100</f>
        <v>392.55584900936122</v>
      </c>
      <c r="EI414" s="63">
        <f>(EI333/$T$333)*100</f>
        <v>383.18217550539038</v>
      </c>
      <c r="EL414" s="63">
        <f>(EL333/$T$333)*100</f>
        <v>376.00162816557253</v>
      </c>
      <c r="EO414" s="63">
        <f>(EO333/$T$333)*100</f>
        <v>376.00162816557253</v>
      </c>
    </row>
    <row r="415" spans="1:145" ht="15.5" x14ac:dyDescent="0.35">
      <c r="A415" s="56" t="s">
        <v>212</v>
      </c>
      <c r="B415" s="63">
        <f t="shared" ref="B415:AA415" si="447">(B334/$T$334)*100</f>
        <v>794.60437993623941</v>
      </c>
      <c r="C415" s="63">
        <f t="shared" si="447"/>
        <v>2024.9595488697712</v>
      </c>
      <c r="D415" s="63">
        <f t="shared" si="447"/>
        <v>2127.4891462808996</v>
      </c>
      <c r="E415" s="63">
        <f t="shared" si="447"/>
        <v>1688.2728568911102</v>
      </c>
      <c r="F415" s="63">
        <f t="shared" si="447"/>
        <v>1043.4134666218099</v>
      </c>
      <c r="G415" s="63">
        <f t="shared" si="447"/>
        <v>1523.6205764085803</v>
      </c>
      <c r="H415" s="63">
        <f t="shared" si="447"/>
        <v>732.43043206613152</v>
      </c>
      <c r="I415" s="63">
        <f t="shared" si="447"/>
        <v>3273.0294996876046</v>
      </c>
      <c r="J415" s="63">
        <f t="shared" si="447"/>
        <v>4280.585059515226</v>
      </c>
      <c r="K415" s="63">
        <f t="shared" si="447"/>
        <v>1919.0977395427819</v>
      </c>
      <c r="L415" s="63">
        <f t="shared" si="447"/>
        <v>3013.6011919065695</v>
      </c>
      <c r="M415" s="63">
        <f t="shared" si="447"/>
        <v>2922.0935262171383</v>
      </c>
      <c r="N415" s="63">
        <f t="shared" si="447"/>
        <v>3742.3303055061597</v>
      </c>
      <c r="O415" s="63">
        <f t="shared" si="447"/>
        <v>3214.7733087563852</v>
      </c>
      <c r="P415" s="63">
        <f t="shared" si="447"/>
        <v>2244.3164960510085</v>
      </c>
      <c r="Q415" s="63">
        <f t="shared" si="447"/>
        <v>201.33522732039643</v>
      </c>
      <c r="R415" s="63">
        <f t="shared" si="447"/>
        <v>465.49407564761856</v>
      </c>
      <c r="S415" s="63">
        <f t="shared" si="447"/>
        <v>28.195639288060104</v>
      </c>
      <c r="T415" s="63">
        <f t="shared" si="447"/>
        <v>100</v>
      </c>
      <c r="U415" s="63">
        <f t="shared" si="447"/>
        <v>764.5593848224155</v>
      </c>
      <c r="V415" s="63">
        <f t="shared" si="447"/>
        <v>1367.7903432969097</v>
      </c>
      <c r="W415" s="63">
        <f t="shared" si="447"/>
        <v>968.87889461727286</v>
      </c>
      <c r="X415" s="2">
        <f t="shared" si="447"/>
        <v>2151.8994158773071</v>
      </c>
      <c r="Y415" s="2">
        <f t="shared" si="447"/>
        <v>3194.2153615358939</v>
      </c>
      <c r="Z415" s="63">
        <f t="shared" si="447"/>
        <v>2386.4429619415</v>
      </c>
      <c r="AA415" s="63">
        <f t="shared" si="447"/>
        <v>1452.1189171674719</v>
      </c>
      <c r="AB415" s="63">
        <v>366.37927285138358</v>
      </c>
      <c r="AC415" s="63">
        <v>82.405352648650975</v>
      </c>
      <c r="AD415" s="63">
        <v>73.512516345232044</v>
      </c>
      <c r="AE415" s="63">
        <f>(AE334/$T$334)*100</f>
        <v>1573.1356010062016</v>
      </c>
      <c r="AF415" s="63">
        <v>1089.9774701106473</v>
      </c>
      <c r="AG415" s="63">
        <v>1150.0080975077799</v>
      </c>
      <c r="AH415" s="63">
        <v>1223.2955523250473</v>
      </c>
      <c r="AI415" s="63">
        <v>1223.2955523250473</v>
      </c>
      <c r="AJ415" s="2">
        <f>(AJ334/$T$334)*100</f>
        <v>109.40722975036149</v>
      </c>
      <c r="AK415" s="2">
        <v>0</v>
      </c>
      <c r="AL415" s="2">
        <v>0</v>
      </c>
      <c r="AM415" s="2">
        <v>0</v>
      </c>
      <c r="AN415" s="2">
        <v>0</v>
      </c>
      <c r="AO415" s="2">
        <f>(AO334/$T$334)*100</f>
        <v>0</v>
      </c>
      <c r="AP415" s="2">
        <v>0</v>
      </c>
      <c r="AQ415" s="2">
        <v>0</v>
      </c>
      <c r="AR415" s="2">
        <v>0</v>
      </c>
      <c r="AS415" s="2">
        <f>(AS334/$T$334)*100</f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f>(AX334/$T$334)*100</f>
        <v>0</v>
      </c>
      <c r="AY415" s="2"/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f>(BF334/$T$334)*100</f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f>(BO334/$T$334)*100</f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63">
        <v>0</v>
      </c>
      <c r="CA415" s="2">
        <f>(CA334/$T$334)*100</f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63">
        <v>0</v>
      </c>
      <c r="CK415" s="63">
        <v>0</v>
      </c>
      <c r="CL415" s="2">
        <f>(CL334/$T$334)*100</f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f t="shared" ref="DA415" si="448">(DA334/$T$334)*100</f>
        <v>0</v>
      </c>
      <c r="DB415" s="63">
        <v>0</v>
      </c>
      <c r="DC415" s="63">
        <v>0</v>
      </c>
      <c r="DD415" s="63">
        <v>0</v>
      </c>
      <c r="DE415" s="63">
        <v>0</v>
      </c>
      <c r="DF415" s="63">
        <v>0</v>
      </c>
      <c r="DG415" s="63">
        <v>0</v>
      </c>
      <c r="DH415" s="63">
        <v>0</v>
      </c>
      <c r="DI415" s="63">
        <v>0</v>
      </c>
      <c r="DJ415" s="63">
        <v>0</v>
      </c>
      <c r="DK415" s="63">
        <v>0</v>
      </c>
      <c r="DL415" s="63">
        <v>0</v>
      </c>
      <c r="DM415" s="63">
        <v>0</v>
      </c>
      <c r="DN415" s="6">
        <f t="shared" ref="DN415" si="449">(DN334/$T$334)*100</f>
        <v>0</v>
      </c>
      <c r="DO415" s="63">
        <v>0</v>
      </c>
      <c r="DP415" s="63">
        <v>0</v>
      </c>
      <c r="DQ415" s="63">
        <v>0</v>
      </c>
      <c r="DR415" s="63">
        <v>0</v>
      </c>
      <c r="DS415" s="63">
        <v>0</v>
      </c>
      <c r="DT415" s="63">
        <v>0</v>
      </c>
      <c r="DU415" s="63">
        <v>0</v>
      </c>
      <c r="DV415" s="64">
        <f>(DV334/$T$334)*100</f>
        <v>0</v>
      </c>
      <c r="DW415" s="65">
        <f>(DW334/$T$334)*100</f>
        <v>0</v>
      </c>
      <c r="DX415" s="66">
        <f>(DX334/$T$334)*100</f>
        <v>0</v>
      </c>
      <c r="DZ415" s="63">
        <f>(DZ334/$T$334)*100</f>
        <v>0</v>
      </c>
      <c r="EC415" s="63">
        <f>(EC334/$T$334)*100</f>
        <v>0</v>
      </c>
      <c r="EF415" s="63">
        <f>(EF334/$T$334)*100</f>
        <v>0</v>
      </c>
      <c r="EI415" s="63">
        <f>(EI334/$T$334)*100</f>
        <v>0</v>
      </c>
      <c r="EL415" s="63">
        <f>(EL334/$T$334)*100</f>
        <v>0</v>
      </c>
      <c r="EO415" s="63">
        <f>(EO334/$T$334)*100</f>
        <v>0</v>
      </c>
    </row>
    <row r="416" spans="1:145" ht="15.5" x14ac:dyDescent="0.35">
      <c r="A416" s="56" t="s">
        <v>213</v>
      </c>
      <c r="B416" s="63">
        <f t="shared" ref="B416:AA416" si="450">(B335/$T$335)*100</f>
        <v>21.417445482866043</v>
      </c>
      <c r="C416" s="63">
        <f t="shared" si="450"/>
        <v>14.927310488058149</v>
      </c>
      <c r="D416" s="63">
        <f t="shared" si="450"/>
        <v>14.278296988577363</v>
      </c>
      <c r="E416" s="63">
        <f t="shared" si="450"/>
        <v>12.336448598130842</v>
      </c>
      <c r="F416" s="63">
        <f t="shared" si="450"/>
        <v>11.094222481827622</v>
      </c>
      <c r="G416" s="63">
        <f t="shared" si="450"/>
        <v>18.693722741433021</v>
      </c>
      <c r="H416" s="63">
        <f t="shared" si="450"/>
        <v>14.961028037383178</v>
      </c>
      <c r="I416" s="63">
        <f t="shared" si="450"/>
        <v>22.160688930667952</v>
      </c>
      <c r="J416" s="63">
        <f t="shared" si="450"/>
        <v>43.483904465212881</v>
      </c>
      <c r="K416" s="63">
        <f t="shared" si="450"/>
        <v>39.362668743509872</v>
      </c>
      <c r="L416" s="63">
        <f t="shared" si="450"/>
        <v>56.619937694704049</v>
      </c>
      <c r="M416" s="63">
        <f t="shared" si="450"/>
        <v>42.276739356178609</v>
      </c>
      <c r="N416" s="63">
        <f t="shared" si="450"/>
        <v>42.185877466251299</v>
      </c>
      <c r="O416" s="63">
        <f t="shared" si="450"/>
        <v>58.321910695742474</v>
      </c>
      <c r="P416" s="63">
        <f t="shared" si="450"/>
        <v>55.981203837378104</v>
      </c>
      <c r="Q416" s="63">
        <f t="shared" si="450"/>
        <v>68.89340463032589</v>
      </c>
      <c r="R416" s="63">
        <f t="shared" si="450"/>
        <v>52.076844315809979</v>
      </c>
      <c r="S416" s="63">
        <f t="shared" si="450"/>
        <v>74.487279335410179</v>
      </c>
      <c r="T416" s="63">
        <f t="shared" si="450"/>
        <v>100</v>
      </c>
      <c r="U416" s="63">
        <f t="shared" si="450"/>
        <v>79.930678089304251</v>
      </c>
      <c r="V416" s="63">
        <f t="shared" si="450"/>
        <v>54.704391043613711</v>
      </c>
      <c r="W416" s="63">
        <f t="shared" si="450"/>
        <v>82.625908618899274</v>
      </c>
      <c r="X416" s="2">
        <f t="shared" si="450"/>
        <v>83.047767393561784</v>
      </c>
      <c r="Y416" s="2">
        <f t="shared" si="450"/>
        <v>73.599452673886773</v>
      </c>
      <c r="Z416" s="63">
        <f t="shared" si="450"/>
        <v>16.22533726635514</v>
      </c>
      <c r="AA416" s="63">
        <f t="shared" si="450"/>
        <v>0</v>
      </c>
      <c r="AB416" s="63">
        <v>30.305454545455</v>
      </c>
      <c r="AC416" s="63">
        <v>30.305454545455</v>
      </c>
      <c r="AD416" s="63">
        <v>32.727272727272734</v>
      </c>
      <c r="AE416" s="63">
        <f>(AE335/$T$335)*100</f>
        <v>3.2830378115264804</v>
      </c>
      <c r="AF416" s="63">
        <v>16.354740186915901</v>
      </c>
      <c r="AG416" s="63">
        <v>16.354740186915901</v>
      </c>
      <c r="AH416" s="63">
        <v>16.225343977154726</v>
      </c>
      <c r="AI416" s="63">
        <v>16.225343977154726</v>
      </c>
      <c r="AJ416" s="2">
        <f>(AJ335/$T$335)*100</f>
        <v>16.225343977154726</v>
      </c>
      <c r="AK416" s="2">
        <v>13.907437694704051</v>
      </c>
      <c r="AL416" s="2">
        <v>13.907437694704051</v>
      </c>
      <c r="AM416" s="2">
        <v>13.907437694704051</v>
      </c>
      <c r="AN416" s="2">
        <v>13.907437694704051</v>
      </c>
      <c r="AO416" s="2">
        <f>(AO335/$T$335)*100</f>
        <v>0</v>
      </c>
      <c r="AP416" s="2">
        <v>16.571791909185581</v>
      </c>
      <c r="AQ416" s="2">
        <v>0</v>
      </c>
      <c r="AR416" s="2">
        <v>0</v>
      </c>
      <c r="AS416" s="2">
        <f>(AS335/$T$335)*100</f>
        <v>0</v>
      </c>
      <c r="AT416" s="2">
        <v>13.647358042858713</v>
      </c>
      <c r="AU416" s="2">
        <v>0</v>
      </c>
      <c r="AV416" s="2">
        <v>0</v>
      </c>
      <c r="AW416" s="2">
        <v>0</v>
      </c>
      <c r="AX416" s="2">
        <f>(AX335/$T$335)*100</f>
        <v>6.9351755970924192</v>
      </c>
      <c r="AY416" s="2"/>
      <c r="AZ416" s="2">
        <v>23.179062824506751</v>
      </c>
      <c r="BA416" s="2">
        <v>23.179062824506751</v>
      </c>
      <c r="BB416" s="2">
        <v>23.179062824506751</v>
      </c>
      <c r="BC416" s="2">
        <v>23.179062824506751</v>
      </c>
      <c r="BD416" s="2">
        <v>23.179062824506751</v>
      </c>
      <c r="BE416" s="2">
        <v>23.179062824506751</v>
      </c>
      <c r="BF416" s="2">
        <f>(BF335/$T$335)*100</f>
        <v>17.384297118380061</v>
      </c>
      <c r="BG416" s="2">
        <v>15.799419557745415</v>
      </c>
      <c r="BH416" s="2">
        <v>12.842092307193065</v>
      </c>
      <c r="BI416" s="2">
        <v>16.49279470205288</v>
      </c>
      <c r="BJ416" s="2">
        <v>16.314382290592935</v>
      </c>
      <c r="BK416" s="2">
        <v>16.314382290592935</v>
      </c>
      <c r="BL416" s="2">
        <v>16.314382290592935</v>
      </c>
      <c r="BM416" s="2">
        <v>16.314382290592935</v>
      </c>
      <c r="BN416" s="2">
        <v>16.314382290592935</v>
      </c>
      <c r="BO416" s="2">
        <f>(BO335/$T$335)*100</f>
        <v>12.703171724107632</v>
      </c>
      <c r="BP416" s="2">
        <v>15.884302122245513</v>
      </c>
      <c r="BQ416" s="2">
        <v>15.884302122245513</v>
      </c>
      <c r="BR416" s="2">
        <v>13.231623667830513</v>
      </c>
      <c r="BS416" s="2">
        <v>10.594829515537759</v>
      </c>
      <c r="BT416" s="2">
        <v>12.711284674116305</v>
      </c>
      <c r="BU416" s="2">
        <v>12.075720440410491</v>
      </c>
      <c r="BV416" s="2">
        <v>11.471934418389965</v>
      </c>
      <c r="BW416" s="2">
        <v>12.604535331896912</v>
      </c>
      <c r="BX416" s="2">
        <v>12.604535331896912</v>
      </c>
      <c r="BY416" s="2">
        <v>11.974308565302067</v>
      </c>
      <c r="BZ416" s="63">
        <v>12.809921066327023</v>
      </c>
      <c r="CA416" s="2">
        <f>(CA335/$T$335)*100</f>
        <v>13.226883997035968</v>
      </c>
      <c r="CB416" s="2">
        <v>13.062917007386982</v>
      </c>
      <c r="CC416" s="2">
        <v>13.062917007386982</v>
      </c>
      <c r="CD416" s="2">
        <v>13.448721940088928</v>
      </c>
      <c r="CE416" s="2">
        <v>13.062917007386982</v>
      </c>
      <c r="CF416" s="2">
        <v>13.062917007386982</v>
      </c>
      <c r="CG416" s="2">
        <v>13.448721940088928</v>
      </c>
      <c r="CH416" s="2">
        <v>13.062917007386982</v>
      </c>
      <c r="CI416" s="2">
        <v>13.062917007386982</v>
      </c>
      <c r="CJ416" s="63">
        <v>13.062917007386982</v>
      </c>
      <c r="CK416" s="63">
        <v>13.062917007386982</v>
      </c>
      <c r="CL416" s="2">
        <f>(CL335/$T$335)*100</f>
        <v>10.756490719394803</v>
      </c>
      <c r="CM416" s="2">
        <v>12.970258578340552</v>
      </c>
      <c r="CN416" s="2">
        <v>12.8561894805399</v>
      </c>
      <c r="CO416" s="2">
        <v>12.8561894805399</v>
      </c>
      <c r="CP416" s="2">
        <v>12.599065690929102</v>
      </c>
      <c r="CQ416" s="2">
        <v>12.8561894805399</v>
      </c>
      <c r="CR416" s="2">
        <v>12.574094405051255</v>
      </c>
      <c r="CS416" s="2">
        <v>12.919236233752466</v>
      </c>
      <c r="CT416" s="2">
        <v>12.665917876227912</v>
      </c>
      <c r="CU416" s="2">
        <v>12.387997807856497</v>
      </c>
      <c r="CV416" s="2">
        <v>12.79257705499019</v>
      </c>
      <c r="CW416" s="2">
        <v>12.665917876227912</v>
      </c>
      <c r="CX416" s="2">
        <v>12.79257705499019</v>
      </c>
      <c r="CY416" s="2">
        <v>12.665917876227912</v>
      </c>
      <c r="CZ416" s="2">
        <v>12.779197738630915</v>
      </c>
      <c r="DA416" s="2">
        <f t="shared" ref="DA416" si="451">(DA335/$T$335)*100</f>
        <v>17.175057528548461</v>
      </c>
      <c r="DB416" s="63">
        <v>16.812069084057534</v>
      </c>
      <c r="DC416" s="63">
        <v>16.645612954512412</v>
      </c>
      <c r="DD416" s="63">
        <v>16.312700695422162</v>
      </c>
      <c r="DE416" s="63">
        <v>17.81080586132828</v>
      </c>
      <c r="DF416" s="63">
        <v>17.81080586132828</v>
      </c>
      <c r="DG416" s="63">
        <v>17.81080586132828</v>
      </c>
      <c r="DH416" s="63">
        <v>16.684504573565011</v>
      </c>
      <c r="DI416" s="63">
        <v>16.684504573565011</v>
      </c>
      <c r="DJ416" s="63">
        <v>16.684504573565011</v>
      </c>
      <c r="DK416" s="63">
        <v>16.684504573565011</v>
      </c>
      <c r="DL416" s="63">
        <v>16.684504573565011</v>
      </c>
      <c r="DM416" s="63">
        <v>16.684504573565011</v>
      </c>
      <c r="DN416" s="6">
        <f t="shared" ref="DN416" si="452">(DN335/$T$335)*100</f>
        <v>18.024450488657223</v>
      </c>
      <c r="DO416" s="63">
        <v>16.684504573565011</v>
      </c>
      <c r="DP416" s="63">
        <v>17.890144764195583</v>
      </c>
      <c r="DQ416" s="63">
        <v>17.890144764195583</v>
      </c>
      <c r="DR416" s="63">
        <v>17.890144764195583</v>
      </c>
      <c r="DS416" s="63">
        <v>18.24016933566897</v>
      </c>
      <c r="DT416" s="63">
        <v>17.371589843494263</v>
      </c>
      <c r="DU416" s="63">
        <v>17.371589843494263</v>
      </c>
      <c r="DV416" s="64">
        <f>(DV335/$T$335)*100</f>
        <v>18.24016933566897</v>
      </c>
      <c r="DW416" s="65">
        <f>(DW335/$T$335)*100</f>
        <v>17.371589843494263</v>
      </c>
      <c r="DX416" s="66">
        <f>(DX335/$T$335)*100</f>
        <v>16.503010351319546</v>
      </c>
      <c r="DZ416" s="63">
        <f>(DZ335/$T$335)*100</f>
        <v>17.719021640364151</v>
      </c>
      <c r="EC416" s="63">
        <f>(EC335/$T$335)*100</f>
        <v>18.07340207317143</v>
      </c>
      <c r="EF416" s="63">
        <f>(EF335/$T$335)*100</f>
        <v>18.434870114634862</v>
      </c>
      <c r="EI416" s="63">
        <f>(EI335/$T$335)*100</f>
        <v>18.803567516927561</v>
      </c>
      <c r="EL416" s="63">
        <f>(EL335/$T$335)*100</f>
        <v>19.179638867266114</v>
      </c>
      <c r="EO416" s="63">
        <f>(EO335/$T$335)*100</f>
        <v>19.563231644611434</v>
      </c>
    </row>
    <row r="417" spans="1:145" ht="15.5" x14ac:dyDescent="0.35">
      <c r="A417" s="56" t="s">
        <v>214</v>
      </c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 t="e">
        <f t="shared" ref="R417:AE417" si="453">(R336/$AT336)*100</f>
        <v>#VALUE!</v>
      </c>
      <c r="S417" s="63" t="e">
        <f t="shared" si="453"/>
        <v>#VALUE!</v>
      </c>
      <c r="T417" s="63" t="e">
        <f t="shared" si="453"/>
        <v>#VALUE!</v>
      </c>
      <c r="U417" s="63" t="e">
        <f t="shared" si="453"/>
        <v>#VALUE!</v>
      </c>
      <c r="V417" s="63" t="e">
        <f t="shared" si="453"/>
        <v>#VALUE!</v>
      </c>
      <c r="W417" s="63" t="e">
        <f t="shared" si="453"/>
        <v>#VALUE!</v>
      </c>
      <c r="X417" s="63">
        <f t="shared" si="453"/>
        <v>37.565483553427043</v>
      </c>
      <c r="Y417" s="63">
        <f t="shared" si="453"/>
        <v>22.669954581093119</v>
      </c>
      <c r="Z417" s="63">
        <f t="shared" si="453"/>
        <v>0</v>
      </c>
      <c r="AA417" s="63">
        <f t="shared" si="453"/>
        <v>0</v>
      </c>
      <c r="AB417" s="63">
        <f t="shared" si="453"/>
        <v>0</v>
      </c>
      <c r="AC417" s="63">
        <f t="shared" si="453"/>
        <v>0</v>
      </c>
      <c r="AD417" s="63">
        <f t="shared" si="453"/>
        <v>0</v>
      </c>
      <c r="AE417" s="63">
        <f t="shared" si="453"/>
        <v>0</v>
      </c>
      <c r="AF417" s="63">
        <v>0</v>
      </c>
      <c r="AG417" s="63">
        <v>0</v>
      </c>
      <c r="AH417" s="63">
        <v>0</v>
      </c>
      <c r="AI417" s="63">
        <v>0</v>
      </c>
      <c r="AJ417" s="2">
        <f>(AJ336/$AT336)*100</f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f>(AO336/$AT336)*100</f>
        <v>0</v>
      </c>
      <c r="AP417" s="2">
        <v>0</v>
      </c>
      <c r="AQ417" s="2">
        <v>0</v>
      </c>
      <c r="AR417" s="2">
        <v>0</v>
      </c>
      <c r="AS417" s="2">
        <f>(AS336/$AT336)*100</f>
        <v>0</v>
      </c>
      <c r="AT417" s="2">
        <v>100</v>
      </c>
      <c r="AU417" s="2" t="e">
        <v>#DIV/0!</v>
      </c>
      <c r="AV417" s="2" t="e">
        <v>#DIV/0!</v>
      </c>
      <c r="AW417" s="70" t="s">
        <v>85</v>
      </c>
      <c r="AX417" s="2">
        <f>(AX336/$AX336)*100</f>
        <v>100</v>
      </c>
      <c r="AY417" s="2"/>
      <c r="AZ417" s="2">
        <v>203.36195832388637</v>
      </c>
      <c r="BA417" s="2">
        <v>216.72036221628866</v>
      </c>
      <c r="BB417" s="2">
        <v>131.76832124419678</v>
      </c>
      <c r="BC417" s="2">
        <v>249.30945146518386</v>
      </c>
      <c r="BD417" s="2">
        <v>126.35687747269311</v>
      </c>
      <c r="BE417" s="2">
        <v>239.07084429792681</v>
      </c>
      <c r="BF417" s="2">
        <f>(BF336/$AX336)*100</f>
        <v>96.536130740575146</v>
      </c>
      <c r="BG417" s="2">
        <v>66.324651190417725</v>
      </c>
      <c r="BH417" s="2">
        <v>234.11340920092258</v>
      </c>
      <c r="BI417" s="2">
        <v>66.408575028197248</v>
      </c>
      <c r="BJ417" s="2">
        <v>234.40964439286321</v>
      </c>
      <c r="BK417" s="2">
        <v>64.609302799894238</v>
      </c>
      <c r="BL417" s="2">
        <v>228.05855550075279</v>
      </c>
      <c r="BM417" s="2">
        <v>65.054774047370898</v>
      </c>
      <c r="BN417" s="2">
        <v>229.63098431230185</v>
      </c>
      <c r="BO417" s="2">
        <f>(BO336/$AX336)*100</f>
        <v>93.773523572562084</v>
      </c>
      <c r="BP417" s="2">
        <v>25.680091184437476</v>
      </c>
      <c r="BQ417" s="2">
        <v>25.680091184437476</v>
      </c>
      <c r="BR417" s="2">
        <v>65.060547843337829</v>
      </c>
      <c r="BS417" s="2">
        <v>43.395385411506325</v>
      </c>
      <c r="BT417" s="2">
        <v>18.431742789510668</v>
      </c>
      <c r="BU417" s="2">
        <v>43.395385411506325</v>
      </c>
      <c r="BV417" s="2">
        <v>28.293465822911539</v>
      </c>
      <c r="BW417" s="2">
        <v>21.550103815650228</v>
      </c>
      <c r="BX417" s="2">
        <v>76.067769409461846</v>
      </c>
      <c r="BY417" s="2">
        <v>49.003681121077271</v>
      </c>
      <c r="BZ417" s="63">
        <v>21.95742736211503</v>
      </c>
      <c r="CA417" s="2">
        <f>(CA336/$AX336)*100</f>
        <v>51.68959765571222</v>
      </c>
      <c r="CB417" s="2">
        <v>33.510569459986378</v>
      </c>
      <c r="CC417" s="2">
        <v>33.510569459986378</v>
      </c>
      <c r="CD417" s="2">
        <v>31.835040986987057</v>
      </c>
      <c r="CE417" s="2">
        <v>33.510569459986378</v>
      </c>
      <c r="CF417" s="2">
        <v>33.510569459986378</v>
      </c>
      <c r="CG417" s="2">
        <v>31.835040986987057</v>
      </c>
      <c r="CH417" s="2">
        <v>37.15823059076768</v>
      </c>
      <c r="CI417" s="2">
        <v>37.15823059076768</v>
      </c>
      <c r="CJ417" s="63">
        <v>37.498246245143143</v>
      </c>
      <c r="CK417" s="63">
        <v>37.498246245143143</v>
      </c>
      <c r="CL417" s="2">
        <f>(CL336/$AT336)*100</f>
        <v>42.569092583408278</v>
      </c>
      <c r="CM417" s="2">
        <v>36.848831992297839</v>
      </c>
      <c r="CN417" s="2">
        <v>41.613832462777744</v>
      </c>
      <c r="CO417" s="2">
        <v>41.613832462777744</v>
      </c>
      <c r="CP417" s="2">
        <v>42.601690997891581</v>
      </c>
      <c r="CQ417" s="2">
        <v>43.35827490869513</v>
      </c>
      <c r="CR417" s="2">
        <v>41.909115878523721</v>
      </c>
      <c r="CS417" s="2">
        <v>43.399698608434804</v>
      </c>
      <c r="CT417" s="2">
        <v>43.284121795757741</v>
      </c>
      <c r="CU417" s="2">
        <v>41.818543492319051</v>
      </c>
      <c r="CV417" s="2">
        <v>38.442651324393964</v>
      </c>
      <c r="CW417" s="2">
        <v>38.371679818467626</v>
      </c>
      <c r="CX417" s="2">
        <v>47.348708378375051</v>
      </c>
      <c r="CY417" s="2">
        <v>47.249649067148297</v>
      </c>
      <c r="CZ417" s="2">
        <v>46.667001071801202</v>
      </c>
      <c r="DA417" s="2">
        <f t="shared" ref="DA417" si="454">(DA336/$AT336)*100</f>
        <v>40.511315960604435</v>
      </c>
      <c r="DB417" s="63">
        <v>43.493063195098969</v>
      </c>
      <c r="DC417" s="63">
        <v>43.417510468148485</v>
      </c>
      <c r="DD417" s="63">
        <v>42.897130486682919</v>
      </c>
      <c r="DE417" s="63">
        <v>41.741174055627276</v>
      </c>
      <c r="DF417" s="63">
        <v>42.082098134486841</v>
      </c>
      <c r="DG417" s="63">
        <v>42.423022213346414</v>
      </c>
      <c r="DH417" s="63">
        <v>40.366140918823348</v>
      </c>
      <c r="DI417" s="63">
        <v>40.701121566794257</v>
      </c>
      <c r="DJ417" s="63">
        <v>41.036102214765158</v>
      </c>
      <c r="DK417" s="63">
        <v>40.376759210377003</v>
      </c>
      <c r="DL417" s="63">
        <v>40.711739858347912</v>
      </c>
      <c r="DM417" s="63">
        <v>41.046720506318806</v>
      </c>
      <c r="DN417" s="6">
        <f t="shared" ref="DN417" si="455">(DN336/$AT336)*100</f>
        <v>40.57386266508388</v>
      </c>
      <c r="DO417" s="63">
        <v>41.046720506318806</v>
      </c>
      <c r="DP417" s="63">
        <v>36.787678936415617</v>
      </c>
      <c r="DQ417" s="63">
        <v>36.908175797094799</v>
      </c>
      <c r="DR417" s="63">
        <v>37.028672657773974</v>
      </c>
      <c r="DS417" s="63">
        <v>38.71714759139023</v>
      </c>
      <c r="DT417" s="63">
        <v>36.995111851347154</v>
      </c>
      <c r="DU417" s="63">
        <v>36.883823656284065</v>
      </c>
      <c r="DV417" s="64">
        <f>(DV336/$AT336)*100</f>
        <v>41.664549654148068</v>
      </c>
      <c r="DW417" s="65">
        <f>(DW336/$AT336)*100</f>
        <v>39.812796629170307</v>
      </c>
      <c r="DX417" s="66">
        <f>(DX336/$AT336)*100</f>
        <v>37.947816289289634</v>
      </c>
      <c r="DZ417" s="63">
        <f>(DZ336/$AT336)*100</f>
        <v>26.107486882613767</v>
      </c>
      <c r="EC417" s="63">
        <f>(EC336/$AT336)*100</f>
        <v>26.371066214900424</v>
      </c>
      <c r="EF417" s="63">
        <f>(EF336/$AT336)*100</f>
        <v>27.513908464037911</v>
      </c>
      <c r="EI417" s="63">
        <f>(EI336/$AT336)*100</f>
        <v>28.604563027477976</v>
      </c>
      <c r="EL417" s="63">
        <f>(EL336/$AT336)*100</f>
        <v>29.737417008764229</v>
      </c>
      <c r="EO417" s="63">
        <f>(EO336/$AT336)*100</f>
        <v>31.224287859202445</v>
      </c>
    </row>
    <row r="418" spans="1:145" ht="15.5" x14ac:dyDescent="0.35">
      <c r="A418" s="56" t="s">
        <v>215</v>
      </c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>
        <f t="shared" ref="R418:AY418" si="456">(R337/$BF337)*100</f>
        <v>0</v>
      </c>
      <c r="S418" s="63">
        <f t="shared" si="456"/>
        <v>0</v>
      </c>
      <c r="T418" s="63">
        <f t="shared" si="456"/>
        <v>0</v>
      </c>
      <c r="U418" s="63" t="e">
        <f t="shared" si="456"/>
        <v>#VALUE!</v>
      </c>
      <c r="V418" s="63" t="e">
        <f t="shared" si="456"/>
        <v>#VALUE!</v>
      </c>
      <c r="W418" s="63" t="e">
        <f t="shared" si="456"/>
        <v>#VALUE!</v>
      </c>
      <c r="X418" s="69" t="e">
        <f t="shared" si="456"/>
        <v>#VALUE!</v>
      </c>
      <c r="Y418" s="69" t="e">
        <f t="shared" si="456"/>
        <v>#VALUE!</v>
      </c>
      <c r="Z418" s="69" t="e">
        <f t="shared" si="456"/>
        <v>#VALUE!</v>
      </c>
      <c r="AA418" s="69" t="e">
        <f t="shared" si="456"/>
        <v>#VALUE!</v>
      </c>
      <c r="AB418" s="69">
        <f t="shared" si="456"/>
        <v>0</v>
      </c>
      <c r="AC418" s="69">
        <f t="shared" si="456"/>
        <v>1629.0176778558791</v>
      </c>
      <c r="AD418" s="69">
        <f t="shared" si="456"/>
        <v>0</v>
      </c>
      <c r="AE418" s="69" t="e">
        <f t="shared" si="456"/>
        <v>#VALUE!</v>
      </c>
      <c r="AF418" s="69">
        <f t="shared" si="456"/>
        <v>0</v>
      </c>
      <c r="AG418" s="69">
        <f t="shared" si="456"/>
        <v>0</v>
      </c>
      <c r="AH418" s="69">
        <f t="shared" si="456"/>
        <v>0</v>
      </c>
      <c r="AI418" s="69">
        <f t="shared" si="456"/>
        <v>0</v>
      </c>
      <c r="AJ418" s="70">
        <f t="shared" si="456"/>
        <v>0</v>
      </c>
      <c r="AK418" s="70">
        <f t="shared" si="456"/>
        <v>0</v>
      </c>
      <c r="AL418" s="70">
        <f t="shared" si="456"/>
        <v>0</v>
      </c>
      <c r="AM418" s="70">
        <f t="shared" si="456"/>
        <v>0</v>
      </c>
      <c r="AN418" s="70">
        <f t="shared" si="456"/>
        <v>0</v>
      </c>
      <c r="AO418" s="70">
        <f t="shared" si="456"/>
        <v>0</v>
      </c>
      <c r="AP418" s="70">
        <f t="shared" si="456"/>
        <v>0</v>
      </c>
      <c r="AQ418" s="70">
        <f t="shared" si="456"/>
        <v>0</v>
      </c>
      <c r="AR418" s="70">
        <f t="shared" si="456"/>
        <v>0</v>
      </c>
      <c r="AS418" s="70">
        <f t="shared" si="456"/>
        <v>0</v>
      </c>
      <c r="AT418" s="70">
        <f t="shared" si="456"/>
        <v>0</v>
      </c>
      <c r="AU418" s="70">
        <f t="shared" si="456"/>
        <v>0</v>
      </c>
      <c r="AV418" s="70">
        <f t="shared" si="456"/>
        <v>0</v>
      </c>
      <c r="AW418" s="70">
        <f t="shared" si="456"/>
        <v>0</v>
      </c>
      <c r="AX418" s="70">
        <f t="shared" si="456"/>
        <v>0</v>
      </c>
      <c r="AY418" s="70">
        <f t="shared" si="456"/>
        <v>0</v>
      </c>
      <c r="AZ418" s="70">
        <f>(BF337/$BF337)*100</f>
        <v>100</v>
      </c>
      <c r="BA418" s="70">
        <f t="shared" ref="BA418:DL418" si="457">(BA337/$BF337)*100</f>
        <v>0</v>
      </c>
      <c r="BB418" s="70">
        <f t="shared" si="457"/>
        <v>3.5264401394279705</v>
      </c>
      <c r="BC418" s="70">
        <f t="shared" si="457"/>
        <v>3.5264401394279705</v>
      </c>
      <c r="BD418" s="70">
        <f t="shared" si="457"/>
        <v>3.4407724454071973</v>
      </c>
      <c r="BE418" s="70">
        <f t="shared" si="457"/>
        <v>3.4407724454071973</v>
      </c>
      <c r="BF418" s="70">
        <f t="shared" si="457"/>
        <v>100</v>
      </c>
      <c r="BG418" s="70">
        <f t="shared" si="457"/>
        <v>0</v>
      </c>
      <c r="BH418" s="70">
        <f t="shared" si="457"/>
        <v>0</v>
      </c>
      <c r="BI418" s="70">
        <f t="shared" si="457"/>
        <v>123.54281763982647</v>
      </c>
      <c r="BJ418" s="70">
        <f t="shared" si="457"/>
        <v>123.54281763982647</v>
      </c>
      <c r="BK418" s="70">
        <f t="shared" si="457"/>
        <v>136.23086524278327</v>
      </c>
      <c r="BL418" s="70">
        <f t="shared" si="457"/>
        <v>136.23086524278327</v>
      </c>
      <c r="BM418" s="70">
        <f t="shared" si="457"/>
        <v>140.86671180500596</v>
      </c>
      <c r="BN418" s="70">
        <f t="shared" si="457"/>
        <v>140.86671180500596</v>
      </c>
      <c r="BO418" s="70">
        <f t="shared" si="457"/>
        <v>140.86401759552524</v>
      </c>
      <c r="BP418" s="70">
        <f t="shared" si="457"/>
        <v>171.7628501794228</v>
      </c>
      <c r="BQ418" s="70">
        <f t="shared" si="457"/>
        <v>171.7628501794228</v>
      </c>
      <c r="BR418" s="70">
        <f t="shared" si="457"/>
        <v>134.66231210601427</v>
      </c>
      <c r="BS418" s="70">
        <f t="shared" si="457"/>
        <v>134.66231210601427</v>
      </c>
      <c r="BT418" s="70">
        <f t="shared" si="457"/>
        <v>134.66231210601427</v>
      </c>
      <c r="BU418" s="70">
        <f t="shared" si="457"/>
        <v>134.66231210601427</v>
      </c>
      <c r="BV418" s="70">
        <f t="shared" si="457"/>
        <v>131.63241008362888</v>
      </c>
      <c r="BW418" s="70">
        <f t="shared" si="457"/>
        <v>33.386072437073025</v>
      </c>
      <c r="BX418" s="70">
        <f t="shared" si="457"/>
        <v>33.386072437073025</v>
      </c>
      <c r="BY418" s="70">
        <f t="shared" si="457"/>
        <v>32.245381628806363</v>
      </c>
      <c r="BZ418" s="69">
        <f t="shared" si="457"/>
        <v>33.890409483052174</v>
      </c>
      <c r="CA418" s="70">
        <f t="shared" si="457"/>
        <v>34.67644686303575</v>
      </c>
      <c r="CB418" s="70">
        <f t="shared" si="457"/>
        <v>264.16395824630536</v>
      </c>
      <c r="CC418" s="70">
        <f t="shared" si="457"/>
        <v>264.16395824630536</v>
      </c>
      <c r="CD418" s="70">
        <f t="shared" si="457"/>
        <v>250.95576033399007</v>
      </c>
      <c r="CE418" s="70">
        <f t="shared" si="457"/>
        <v>264.16395824630536</v>
      </c>
      <c r="CF418" s="70">
        <f t="shared" si="457"/>
        <v>264.16395824630536</v>
      </c>
      <c r="CG418" s="70">
        <f t="shared" si="457"/>
        <v>250.95576033399007</v>
      </c>
      <c r="CH418" s="70">
        <f t="shared" si="457"/>
        <v>311.6761128911229</v>
      </c>
      <c r="CI418" s="70">
        <f t="shared" si="457"/>
        <v>311.6761128911229</v>
      </c>
      <c r="CJ418" s="69">
        <f t="shared" si="457"/>
        <v>314.52809900006878</v>
      </c>
      <c r="CK418" s="69">
        <f t="shared" si="457"/>
        <v>314.52809900006878</v>
      </c>
      <c r="CL418" s="70">
        <f t="shared" si="457"/>
        <v>293.62350494527067</v>
      </c>
      <c r="CM418" s="70">
        <f t="shared" si="457"/>
        <v>245.63310943722581</v>
      </c>
      <c r="CN418" s="70">
        <f t="shared" si="457"/>
        <v>252.24773677185567</v>
      </c>
      <c r="CO418" s="70">
        <f t="shared" si="457"/>
        <v>252.24773677185567</v>
      </c>
      <c r="CP418" s="70">
        <f t="shared" si="457"/>
        <v>276.34490918292795</v>
      </c>
      <c r="CQ418" s="70">
        <f t="shared" si="457"/>
        <v>281.25265127538665</v>
      </c>
      <c r="CR418" s="70">
        <f t="shared" si="457"/>
        <v>286.1603933678453</v>
      </c>
      <c r="CS418" s="70">
        <f t="shared" si="457"/>
        <v>283.95271420732706</v>
      </c>
      <c r="CT418" s="70">
        <f t="shared" si="457"/>
        <v>288.86045629978571</v>
      </c>
      <c r="CU418" s="70">
        <f t="shared" si="457"/>
        <v>293.7681983922443</v>
      </c>
      <c r="CV418" s="70">
        <f t="shared" si="457"/>
        <v>243.63906171489299</v>
      </c>
      <c r="CW418" s="70">
        <f t="shared" si="457"/>
        <v>245.62115626187392</v>
      </c>
      <c r="CX418" s="70">
        <f t="shared" si="457"/>
        <v>251.31299680153435</v>
      </c>
      <c r="CY418" s="70">
        <f t="shared" si="457"/>
        <v>253.29509134851526</v>
      </c>
      <c r="CZ418" s="70">
        <f t="shared" si="457"/>
        <v>255.27718589549613</v>
      </c>
      <c r="DA418" s="70">
        <f t="shared" si="457"/>
        <v>251.65109341035659</v>
      </c>
      <c r="DB418" s="69">
        <f t="shared" si="457"/>
        <v>253.2627282787891</v>
      </c>
      <c r="DC418" s="69">
        <f t="shared" si="457"/>
        <v>247.91359999826579</v>
      </c>
      <c r="DD418" s="69">
        <f t="shared" si="457"/>
        <v>239.9434137950804</v>
      </c>
      <c r="DE418" s="69">
        <f t="shared" si="457"/>
        <v>264.45418566395921</v>
      </c>
      <c r="DF418" s="69">
        <f t="shared" si="457"/>
        <v>261.38640635685022</v>
      </c>
      <c r="DG418" s="69">
        <f t="shared" si="457"/>
        <v>258.2339231744462</v>
      </c>
      <c r="DH418" s="69">
        <f t="shared" si="457"/>
        <v>230.21878930715815</v>
      </c>
      <c r="DI418" s="69">
        <f t="shared" si="457"/>
        <v>227.57771826918193</v>
      </c>
      <c r="DJ418" s="69">
        <f t="shared" si="457"/>
        <v>224.86172631640531</v>
      </c>
      <c r="DK418" s="69">
        <f t="shared" si="457"/>
        <v>230.2793482352684</v>
      </c>
      <c r="DL418" s="69">
        <f t="shared" si="457"/>
        <v>227.63708976732926</v>
      </c>
      <c r="DM418" s="69">
        <f t="shared" ref="DM418:EF418" si="458">(DM337/$BF337)*100</f>
        <v>224.91991038458977</v>
      </c>
      <c r="DN418" s="71">
        <f t="shared" si="458"/>
        <v>348.87943393845018</v>
      </c>
      <c r="DO418" s="69">
        <f t="shared" si="458"/>
        <v>224.91991038458977</v>
      </c>
      <c r="DP418" s="69">
        <v>804.59271044095533</v>
      </c>
      <c r="DQ418" s="69">
        <v>807.22812801924476</v>
      </c>
      <c r="DR418" s="69">
        <v>809.86354559753386</v>
      </c>
      <c r="DS418" s="69">
        <v>787.52436092179028</v>
      </c>
      <c r="DT418" s="69">
        <v>778.21085014784023</v>
      </c>
      <c r="DU418" s="69">
        <v>775.86984679476336</v>
      </c>
      <c r="DV418" s="72">
        <f t="shared" si="458"/>
        <v>739.52527854940638</v>
      </c>
      <c r="DW418" s="73">
        <f t="shared" si="458"/>
        <v>730.80466540760824</v>
      </c>
      <c r="DX418" s="74">
        <f t="shared" si="458"/>
        <v>722.00972545516015</v>
      </c>
      <c r="DY418">
        <f t="shared" si="458"/>
        <v>0</v>
      </c>
      <c r="DZ418" s="69">
        <f t="shared" si="458"/>
        <v>12905.587295202304</v>
      </c>
      <c r="EA418">
        <f t="shared" si="458"/>
        <v>0</v>
      </c>
      <c r="EB418">
        <f t="shared" si="458"/>
        <v>0</v>
      </c>
      <c r="EC418" s="69">
        <f t="shared" si="458"/>
        <v>18359.075557684435</v>
      </c>
      <c r="ED418">
        <f t="shared" si="458"/>
        <v>0</v>
      </c>
      <c r="EE418">
        <f t="shared" si="458"/>
        <v>0</v>
      </c>
      <c r="EF418" s="69">
        <f t="shared" si="458"/>
        <v>26777.015916416458</v>
      </c>
      <c r="EI418" s="69">
        <f t="shared" ref="EI418" si="459">(EI337/$BF337)*100</f>
        <v>32390.749150745716</v>
      </c>
      <c r="EL418" s="69">
        <f t="shared" ref="EL418" si="460">(EL337/$BF337)*100</f>
        <v>49483.746106357954</v>
      </c>
      <c r="EO418" s="69">
        <f t="shared" ref="EO418" si="461">(EO337/$BF337)*100</f>
        <v>58210.086312929343</v>
      </c>
    </row>
    <row r="419" spans="1:145" ht="15.5" x14ac:dyDescent="0.35">
      <c r="A419" s="56" t="s">
        <v>216</v>
      </c>
      <c r="B419" s="63">
        <f t="shared" ref="B419:AA419" si="462">(B338/$T$338)*100</f>
        <v>21.057967906097058</v>
      </c>
      <c r="C419" s="63">
        <f t="shared" si="462"/>
        <v>29.247177647357027</v>
      </c>
      <c r="D419" s="63">
        <f t="shared" si="462"/>
        <v>39.126224319353184</v>
      </c>
      <c r="E419" s="63">
        <f t="shared" si="462"/>
        <v>35.746550457880808</v>
      </c>
      <c r="F419" s="63">
        <f t="shared" si="462"/>
        <v>31.028005797440546</v>
      </c>
      <c r="G419" s="63">
        <f t="shared" si="462"/>
        <v>27.085486250576817</v>
      </c>
      <c r="H419" s="63">
        <f t="shared" si="462"/>
        <v>25.191569013590183</v>
      </c>
      <c r="I419" s="63">
        <f t="shared" si="462"/>
        <v>43.532799084888296</v>
      </c>
      <c r="J419" s="63">
        <f t="shared" si="462"/>
        <v>48.646882575831427</v>
      </c>
      <c r="K419" s="63">
        <f t="shared" si="462"/>
        <v>54.682674621898983</v>
      </c>
      <c r="L419" s="63">
        <f t="shared" si="462"/>
        <v>54.430592404832922</v>
      </c>
      <c r="M419" s="63">
        <f t="shared" si="462"/>
        <v>55.9107630289677</v>
      </c>
      <c r="N419" s="63">
        <f t="shared" si="462"/>
        <v>54.443884016742381</v>
      </c>
      <c r="O419" s="63">
        <f t="shared" si="462"/>
        <v>61.413223591163458</v>
      </c>
      <c r="P419" s="63">
        <f t="shared" si="462"/>
        <v>53.243933451621913</v>
      </c>
      <c r="Q419" s="63">
        <f t="shared" si="462"/>
        <v>54.262049512222056</v>
      </c>
      <c r="R419" s="63">
        <f t="shared" si="462"/>
        <v>46.775710543932512</v>
      </c>
      <c r="S419" s="63">
        <f t="shared" si="462"/>
        <v>69.210521184705655</v>
      </c>
      <c r="T419" s="63">
        <f t="shared" si="462"/>
        <v>100</v>
      </c>
      <c r="U419" s="63">
        <f t="shared" si="462"/>
        <v>92.439279609517683</v>
      </c>
      <c r="V419" s="63">
        <f t="shared" si="462"/>
        <v>101.24203014409107</v>
      </c>
      <c r="W419" s="63">
        <f t="shared" si="462"/>
        <v>283.11722918738337</v>
      </c>
      <c r="X419" s="2">
        <f t="shared" si="462"/>
        <v>97.921500575194486</v>
      </c>
      <c r="Y419" s="2">
        <f t="shared" si="462"/>
        <v>257.27247320633552</v>
      </c>
      <c r="Z419" s="63">
        <f t="shared" si="462"/>
        <v>348.83513968298922</v>
      </c>
      <c r="AA419" s="63">
        <f t="shared" si="462"/>
        <v>204.17618371127185</v>
      </c>
      <c r="AB419" s="63">
        <v>2074.3183439726986</v>
      </c>
      <c r="AC419" s="63">
        <v>1910.1372598911748</v>
      </c>
      <c r="AD419" s="63">
        <v>1773.1152276301227</v>
      </c>
      <c r="AE419" s="63">
        <f>(AE338/$T$338)*100</f>
        <v>287.55402372271072</v>
      </c>
      <c r="AF419" s="63">
        <v>381.1814579539157</v>
      </c>
      <c r="AG419" s="63">
        <v>385.12643313578349</v>
      </c>
      <c r="AH419" s="63">
        <v>260.05292187220903</v>
      </c>
      <c r="AI419" s="63">
        <v>260.05292187220903</v>
      </c>
      <c r="AJ419" s="2">
        <f>(AJ338/$T$338)*100</f>
        <v>244.96105185037811</v>
      </c>
      <c r="AK419" s="2">
        <v>534.86451690806859</v>
      </c>
      <c r="AL419" s="2">
        <v>474.86045850299303</v>
      </c>
      <c r="AM419" s="2">
        <v>523.86795906712655</v>
      </c>
      <c r="AN419" s="2">
        <v>523.86795906712655</v>
      </c>
      <c r="AO419" s="2">
        <f>(AO338/$T$338)*100</f>
        <v>200.93514058830394</v>
      </c>
      <c r="AP419" s="2">
        <v>356.85170407332492</v>
      </c>
      <c r="AQ419" s="2">
        <v>342.84796003005135</v>
      </c>
      <c r="AR419" s="2">
        <v>341.2265783102269</v>
      </c>
      <c r="AS419" s="2">
        <f>(AS338/$T$338)*100</f>
        <v>204.29084325494426</v>
      </c>
      <c r="AT419" s="2">
        <v>444.5829579691902</v>
      </c>
      <c r="AU419" s="2">
        <v>284.99382096521964</v>
      </c>
      <c r="AV419" s="2">
        <v>268.42412664254505</v>
      </c>
      <c r="AW419" s="2">
        <v>268.42412664254505</v>
      </c>
      <c r="AX419" s="2">
        <f>(AX338/$T$338)*100</f>
        <v>393.71860447964264</v>
      </c>
      <c r="AY419" s="2"/>
      <c r="AZ419" s="2">
        <v>420.63600182816401</v>
      </c>
      <c r="BA419" s="2">
        <v>420.63600182816401</v>
      </c>
      <c r="BB419" s="2">
        <v>402.51914755812726</v>
      </c>
      <c r="BC419" s="2">
        <v>402.51914755812726</v>
      </c>
      <c r="BD419" s="2">
        <v>428.09721205211184</v>
      </c>
      <c r="BE419" s="2">
        <v>428.09721205211184</v>
      </c>
      <c r="BF419" s="2">
        <f>(BF338/$T$338)*100</f>
        <v>422.54221134505298</v>
      </c>
      <c r="BG419" s="2">
        <v>436.82827862301525</v>
      </c>
      <c r="BH419" s="2">
        <v>436.82827862301525</v>
      </c>
      <c r="BI419" s="2">
        <v>437.43230012240184</v>
      </c>
      <c r="BJ419" s="2">
        <v>437.43230012240184</v>
      </c>
      <c r="BK419" s="2">
        <v>482.9227799925867</v>
      </c>
      <c r="BL419" s="2">
        <v>482.9227799925867</v>
      </c>
      <c r="BM419" s="2">
        <v>482.9227799925867</v>
      </c>
      <c r="BN419" s="2">
        <v>482.9227799925867</v>
      </c>
      <c r="BO419" s="2">
        <f>(BO338/$T$338)*100</f>
        <v>396.18910948574779</v>
      </c>
      <c r="BP419" s="2">
        <v>612.73823857153263</v>
      </c>
      <c r="BQ419" s="2">
        <v>436.82827862301525</v>
      </c>
      <c r="BR419" s="2">
        <v>319.52095581351716</v>
      </c>
      <c r="BS419" s="2">
        <v>319.52095581351716</v>
      </c>
      <c r="BT419" s="2">
        <v>337.1776162961296</v>
      </c>
      <c r="BU419" s="2">
        <v>322.67897879539601</v>
      </c>
      <c r="BV419" s="2">
        <v>301.85569759628208</v>
      </c>
      <c r="BW419" s="2">
        <v>336.09231177308436</v>
      </c>
      <c r="BX419" s="2">
        <v>336.09231177308436</v>
      </c>
      <c r="BY419" s="2">
        <v>310.65096400264127</v>
      </c>
      <c r="BZ419" s="63">
        <v>376.59287724910808</v>
      </c>
      <c r="CA419" s="2">
        <f>(CA338/$T$338)*100</f>
        <v>367.0719747438813</v>
      </c>
      <c r="CB419" s="2">
        <v>509.24771137655398</v>
      </c>
      <c r="CC419" s="2">
        <v>509.24771137655398</v>
      </c>
      <c r="CD419" s="2">
        <v>483.78532580772628</v>
      </c>
      <c r="CE419" s="2">
        <v>475.27422106798014</v>
      </c>
      <c r="CF419" s="2">
        <v>475.27422106798014</v>
      </c>
      <c r="CG419" s="2">
        <v>456.8173149813145</v>
      </c>
      <c r="CH419" s="2">
        <v>473.26409282466165</v>
      </c>
      <c r="CI419" s="2">
        <v>473.26409282466165</v>
      </c>
      <c r="CJ419" s="63">
        <v>477.5946865492769</v>
      </c>
      <c r="CK419" s="63">
        <v>477.5946865492769</v>
      </c>
      <c r="CL419" s="2">
        <f>(CL338/$T$338)*100</f>
        <v>443.19551254942172</v>
      </c>
      <c r="CM419" s="2">
        <v>497.76374364534968</v>
      </c>
      <c r="CN419" s="2">
        <v>508.05306571180085</v>
      </c>
      <c r="CO419" s="2">
        <v>508.05306571180085</v>
      </c>
      <c r="CP419" s="2">
        <v>499.18775047125206</v>
      </c>
      <c r="CQ419" s="2">
        <v>508.05306571180085</v>
      </c>
      <c r="CR419" s="2">
        <v>516.91838095234971</v>
      </c>
      <c r="CS419" s="2">
        <v>531.87389670082655</v>
      </c>
      <c r="CT419" s="2">
        <v>541.06662415196377</v>
      </c>
      <c r="CU419" s="2">
        <v>550.25935160310121</v>
      </c>
      <c r="CV419" s="2">
        <v>552.38863181702959</v>
      </c>
      <c r="CW419" s="2">
        <v>556.88251915690137</v>
      </c>
      <c r="CX419" s="2">
        <v>569.78729717604733</v>
      </c>
      <c r="CY419" s="2">
        <v>574.28118451591911</v>
      </c>
      <c r="CZ419" s="2">
        <v>578.77507185579077</v>
      </c>
      <c r="DA419" s="2">
        <f t="shared" ref="DA419" si="463">(DA338/$T$338)*100</f>
        <v>494.55388446251112</v>
      </c>
      <c r="DB419" s="63">
        <v>715.0537330262747</v>
      </c>
      <c r="DC419" s="63">
        <v>689.9851334191618</v>
      </c>
      <c r="DD419" s="63">
        <v>681.71532598274553</v>
      </c>
      <c r="DE419" s="63">
        <v>695.87980524190641</v>
      </c>
      <c r="DF419" s="63">
        <v>671.65227355456955</v>
      </c>
      <c r="DG419" s="63">
        <v>663.55172798176898</v>
      </c>
      <c r="DH419" s="63">
        <v>648.34890710481932</v>
      </c>
      <c r="DI419" s="63">
        <v>562.98497720052626</v>
      </c>
      <c r="DJ419" s="63">
        <v>556.26611790604068</v>
      </c>
      <c r="DK419" s="63">
        <v>612.38853157171525</v>
      </c>
      <c r="DL419" s="63">
        <v>563.13185125210316</v>
      </c>
      <c r="DM419" s="63">
        <v>556.41005447658608</v>
      </c>
      <c r="DN419" s="6">
        <f t="shared" ref="DN419" si="464">(DN338/$T$338)*100</f>
        <v>476.17501176794229</v>
      </c>
      <c r="DO419" s="63">
        <v>556.41005447658608</v>
      </c>
      <c r="DP419" s="63">
        <v>645.5751384940645</v>
      </c>
      <c r="DQ419" s="63">
        <v>620.78247759260717</v>
      </c>
      <c r="DR419" s="63">
        <v>613.46705433553075</v>
      </c>
      <c r="DS419" s="63">
        <v>503.86173447833482</v>
      </c>
      <c r="DT419" s="63">
        <v>495.61163725771263</v>
      </c>
      <c r="DU419" s="63">
        <v>502.90945393809398</v>
      </c>
      <c r="DV419" s="64">
        <f>(DV338/$T$338)*100</f>
        <v>494.99757793444286</v>
      </c>
      <c r="DW419" s="65">
        <f>(DW338/$T$338)*100</f>
        <v>486.90944015518784</v>
      </c>
      <c r="DX419" s="66">
        <f>(DX338/$T$338)*100</f>
        <v>481.1992301788315</v>
      </c>
      <c r="DZ419" s="63">
        <f>(DZ338/$T$338)*100</f>
        <v>529.04541851420743</v>
      </c>
      <c r="EC419" s="63">
        <f>(EC338/$T$338)*100</f>
        <v>582.15571943987948</v>
      </c>
      <c r="EF419" s="63">
        <f>(EF338/$T$338)*100</f>
        <v>588.98269700556102</v>
      </c>
      <c r="EI419" s="63">
        <f>(EI338/$T$338)*100</f>
        <v>583.15118515402071</v>
      </c>
      <c r="EL419" s="63">
        <f>(EL338/$T$338)*100</f>
        <v>577.37741104358497</v>
      </c>
      <c r="EO419" s="63">
        <f>(EO338/$T$338)*100</f>
        <v>577.37741104358497</v>
      </c>
    </row>
    <row r="420" spans="1:145" ht="15.5" x14ac:dyDescent="0.35">
      <c r="A420" s="56" t="s">
        <v>217</v>
      </c>
      <c r="B420" s="63">
        <f t="shared" ref="B420:AA420" si="465">(B339/$N$339)*100</f>
        <v>307.51883552867611</v>
      </c>
      <c r="C420" s="63">
        <f t="shared" si="465"/>
        <v>283.17359438265595</v>
      </c>
      <c r="D420" s="63">
        <f t="shared" si="465"/>
        <v>271.64163805033053</v>
      </c>
      <c r="E420" s="63">
        <f t="shared" si="465"/>
        <v>185.79262979857515</v>
      </c>
      <c r="F420" s="63">
        <f t="shared" si="465"/>
        <v>169.95540976884831</v>
      </c>
      <c r="G420" s="63">
        <f t="shared" si="465"/>
        <v>144.90287530111218</v>
      </c>
      <c r="H420" s="63">
        <f t="shared" si="465"/>
        <v>130.61221874839833</v>
      </c>
      <c r="I420" s="63">
        <f t="shared" si="465"/>
        <v>205.46870995848491</v>
      </c>
      <c r="J420" s="63">
        <f t="shared" si="465"/>
        <v>198.09625339552048</v>
      </c>
      <c r="K420" s="63">
        <f t="shared" si="465"/>
        <v>180.78263543642049</v>
      </c>
      <c r="L420" s="63">
        <f t="shared" si="465"/>
        <v>151.1506329762698</v>
      </c>
      <c r="M420" s="63">
        <f t="shared" si="465"/>
        <v>210.30572497565481</v>
      </c>
      <c r="N420" s="63">
        <f t="shared" si="465"/>
        <v>100</v>
      </c>
      <c r="O420" s="63" t="e">
        <f t="shared" si="465"/>
        <v>#VALUE!</v>
      </c>
      <c r="P420" s="63" t="e">
        <f t="shared" si="465"/>
        <v>#VALUE!</v>
      </c>
      <c r="Q420" s="63" t="e">
        <f t="shared" si="465"/>
        <v>#VALUE!</v>
      </c>
      <c r="R420" s="63" t="e">
        <f t="shared" si="465"/>
        <v>#VALUE!</v>
      </c>
      <c r="S420" s="63" t="e">
        <f t="shared" si="465"/>
        <v>#VALUE!</v>
      </c>
      <c r="T420" s="63" t="e">
        <f t="shared" si="465"/>
        <v>#VALUE!</v>
      </c>
      <c r="U420" s="63" t="e">
        <f t="shared" si="465"/>
        <v>#VALUE!</v>
      </c>
      <c r="V420" s="63" t="e">
        <f t="shared" si="465"/>
        <v>#VALUE!</v>
      </c>
      <c r="W420" s="63" t="e">
        <f t="shared" si="465"/>
        <v>#VALUE!</v>
      </c>
      <c r="X420" s="2" t="e">
        <f t="shared" si="465"/>
        <v>#VALUE!</v>
      </c>
      <c r="Y420" s="2" t="e">
        <f t="shared" si="465"/>
        <v>#VALUE!</v>
      </c>
      <c r="Z420" s="63" t="e">
        <f t="shared" si="465"/>
        <v>#VALUE!</v>
      </c>
      <c r="AA420" s="63" t="e">
        <f t="shared" si="465"/>
        <v>#VALUE!</v>
      </c>
      <c r="AB420" s="63">
        <v>0</v>
      </c>
      <c r="AC420" s="63">
        <v>0</v>
      </c>
      <c r="AD420" s="63">
        <v>0</v>
      </c>
      <c r="AE420" s="63" t="e">
        <f>(AE339/$N$339)*100</f>
        <v>#VALUE!</v>
      </c>
      <c r="AF420" s="63">
        <v>0</v>
      </c>
      <c r="AG420" s="63">
        <v>0</v>
      </c>
      <c r="AH420" s="63">
        <v>0</v>
      </c>
      <c r="AI420" s="63">
        <v>0</v>
      </c>
      <c r="AJ420" s="2" t="e">
        <f>(AJ339/$N$339)*100</f>
        <v>#VALUE!</v>
      </c>
      <c r="AK420" s="2">
        <v>0</v>
      </c>
      <c r="AL420" s="2">
        <v>0</v>
      </c>
      <c r="AM420" s="2">
        <v>0</v>
      </c>
      <c r="AN420" s="2">
        <v>0</v>
      </c>
      <c r="AO420" s="2" t="e">
        <f>(AO339/$N$339)*100</f>
        <v>#VALUE!</v>
      </c>
      <c r="AP420" s="2">
        <v>0</v>
      </c>
      <c r="AQ420" s="2">
        <v>0</v>
      </c>
      <c r="AR420" s="2">
        <v>0</v>
      </c>
      <c r="AS420" s="2" t="e">
        <f>(AS339/$N$339)*100</f>
        <v>#VALUE!</v>
      </c>
      <c r="AT420" s="2">
        <v>0</v>
      </c>
      <c r="AU420" s="2">
        <v>0</v>
      </c>
      <c r="AV420" s="2">
        <v>0</v>
      </c>
      <c r="AW420" s="2">
        <v>0</v>
      </c>
      <c r="AX420" s="2" t="e">
        <f>(AX339/$N$339)*100</f>
        <v>#VALUE!</v>
      </c>
      <c r="AY420" s="2"/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 t="e">
        <f>(BF339/$N$339)*100</f>
        <v>#VALUE!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 t="e">
        <f>(BO339/$N$339)*100</f>
        <v>#VALUE!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63">
        <v>0</v>
      </c>
      <c r="CA420" s="2" t="e">
        <f>(CA339/$N$339)*100</f>
        <v>#VALUE!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63">
        <v>0</v>
      </c>
      <c r="CK420" s="63">
        <v>0</v>
      </c>
      <c r="CL420" s="2" t="e">
        <f>(CL339/$N$339)*100</f>
        <v>#VALUE!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 t="e">
        <f t="shared" ref="DA420" si="466">(DA339/$N$339)*100</f>
        <v>#VALUE!</v>
      </c>
      <c r="DB420" s="63">
        <v>0</v>
      </c>
      <c r="DC420" s="63">
        <v>0</v>
      </c>
      <c r="DD420" s="63">
        <v>0</v>
      </c>
      <c r="DE420" s="63">
        <v>0</v>
      </c>
      <c r="DF420" s="63">
        <v>0</v>
      </c>
      <c r="DG420" s="63">
        <v>0</v>
      </c>
      <c r="DH420" s="63">
        <v>0</v>
      </c>
      <c r="DI420" s="63">
        <v>0</v>
      </c>
      <c r="DJ420" s="63">
        <v>0</v>
      </c>
      <c r="DK420" s="63">
        <v>0</v>
      </c>
      <c r="DL420" s="63">
        <v>0</v>
      </c>
      <c r="DM420" s="63">
        <v>0</v>
      </c>
      <c r="DN420" s="6" t="e">
        <f t="shared" ref="DN420" si="467">(DN339/$N$339)*100</f>
        <v>#VALUE!</v>
      </c>
      <c r="DO420" s="63">
        <v>0</v>
      </c>
      <c r="DP420" s="63">
        <v>0</v>
      </c>
      <c r="DQ420" s="63">
        <v>0</v>
      </c>
      <c r="DR420" s="63">
        <v>0</v>
      </c>
      <c r="DS420" s="63">
        <v>0</v>
      </c>
      <c r="DT420" s="63">
        <v>0</v>
      </c>
      <c r="DU420" s="63">
        <v>0</v>
      </c>
      <c r="DV420" s="64" t="e">
        <f>(DV339/$N$339)*100</f>
        <v>#VALUE!</v>
      </c>
      <c r="DW420" s="65" t="e">
        <f>(DW339/$N$339)*100</f>
        <v>#VALUE!</v>
      </c>
      <c r="DX420" s="66" t="e">
        <f>(DX339/$N$339)*100</f>
        <v>#VALUE!</v>
      </c>
      <c r="DZ420" s="63" t="e">
        <f>(DZ339/$N$339)*100</f>
        <v>#VALUE!</v>
      </c>
      <c r="EC420" s="63" t="e">
        <f>(EC339/$N$339)*100</f>
        <v>#VALUE!</v>
      </c>
      <c r="EF420" s="63" t="e">
        <f>(EF339/$N$339)*100</f>
        <v>#VALUE!</v>
      </c>
      <c r="EI420" s="63" t="e">
        <f>(EI339/$N$339)*100</f>
        <v>#VALUE!</v>
      </c>
      <c r="EL420" s="63" t="e">
        <f>(EL339/$N$339)*100</f>
        <v>#VALUE!</v>
      </c>
      <c r="EO420" s="63" t="e">
        <f>(EO339/$N$339)*100</f>
        <v>#VALUE!</v>
      </c>
    </row>
    <row r="421" spans="1:145" ht="15.5" x14ac:dyDescent="0.35">
      <c r="A421" s="56" t="s">
        <v>218</v>
      </c>
      <c r="B421" s="63">
        <f t="shared" ref="B421:AA421" si="468">(B340/$T$340)*100</f>
        <v>10.602738304479216</v>
      </c>
      <c r="C421" s="63">
        <f t="shared" si="468"/>
        <v>9.9377345580222798</v>
      </c>
      <c r="D421" s="63">
        <f t="shared" si="468"/>
        <v>11.26943848906487</v>
      </c>
      <c r="E421" s="63">
        <f t="shared" si="468"/>
        <v>12.277037915616141</v>
      </c>
      <c r="F421" s="63">
        <f t="shared" si="468"/>
        <v>13.597630176915636</v>
      </c>
      <c r="G421" s="63">
        <f t="shared" si="468"/>
        <v>11.298277937253051</v>
      </c>
      <c r="H421" s="63">
        <f t="shared" si="468"/>
        <v>10.602738304479216</v>
      </c>
      <c r="I421" s="63">
        <f t="shared" si="468"/>
        <v>14.988030867211821</v>
      </c>
      <c r="J421" s="63">
        <f t="shared" si="468"/>
        <v>21.035831099648636</v>
      </c>
      <c r="K421" s="63">
        <f t="shared" si="468"/>
        <v>39.84327552907898</v>
      </c>
      <c r="L421" s="63">
        <f t="shared" si="468"/>
        <v>35.480118599981317</v>
      </c>
      <c r="M421" s="63">
        <f t="shared" si="468"/>
        <v>43.843934505243844</v>
      </c>
      <c r="N421" s="63">
        <f t="shared" si="468"/>
        <v>56.75735725608547</v>
      </c>
      <c r="O421" s="63">
        <f t="shared" si="468"/>
        <v>41.387152807236355</v>
      </c>
      <c r="P421" s="63">
        <f t="shared" si="468"/>
        <v>41.972593605456481</v>
      </c>
      <c r="Q421" s="63">
        <f t="shared" si="468"/>
        <v>50.390014241285449</v>
      </c>
      <c r="R421" s="63">
        <f t="shared" si="468"/>
        <v>114.1913086767824</v>
      </c>
      <c r="S421" s="63">
        <f t="shared" si="468"/>
        <v>128.41798135202299</v>
      </c>
      <c r="T421" s="63">
        <f t="shared" si="468"/>
        <v>100</v>
      </c>
      <c r="U421" s="63">
        <f t="shared" si="468"/>
        <v>100.90275572738865</v>
      </c>
      <c r="V421" s="63">
        <f t="shared" si="468"/>
        <v>114.99929299766323</v>
      </c>
      <c r="W421" s="63">
        <f t="shared" si="468"/>
        <v>103.36261668994578</v>
      </c>
      <c r="X421" s="2">
        <f t="shared" si="468"/>
        <v>107.20810398237897</v>
      </c>
      <c r="Y421" s="2">
        <f t="shared" si="468"/>
        <v>42.350729664347426</v>
      </c>
      <c r="Z421" s="63">
        <f t="shared" si="468"/>
        <v>183.10335298490557</v>
      </c>
      <c r="AA421" s="63">
        <f t="shared" si="468"/>
        <v>330.80204222349414</v>
      </c>
      <c r="AB421" s="63">
        <v>1821.5591160765398</v>
      </c>
      <c r="AC421" s="63">
        <v>1821.5591160765398</v>
      </c>
      <c r="AD421" s="63">
        <v>1821.5591160765398</v>
      </c>
      <c r="AE421" s="63">
        <f>(AE340/$T$340)*100</f>
        <v>114.42114157075251</v>
      </c>
      <c r="AF421" s="63">
        <v>189.25312970158677</v>
      </c>
      <c r="AG421" s="63">
        <v>150.64082559363564</v>
      </c>
      <c r="AH421" s="63">
        <v>150.64082559363564</v>
      </c>
      <c r="AI421" s="63">
        <v>150.64082559363564</v>
      </c>
      <c r="AJ421" s="2">
        <f>(AJ340/$T$340)*100</f>
        <v>151.07886512808457</v>
      </c>
      <c r="AK421" s="2">
        <v>174.47484747774499</v>
      </c>
      <c r="AL421" s="2">
        <v>191.32778174434875</v>
      </c>
      <c r="AM421" s="2">
        <v>191.32778174434875</v>
      </c>
      <c r="AN421" s="2">
        <v>191.32778174434875</v>
      </c>
      <c r="AO421" s="2">
        <f>(AO340/$T$340)*100</f>
        <v>94.487818461131639</v>
      </c>
      <c r="AP421" s="2">
        <v>187.43800618803732</v>
      </c>
      <c r="AQ421" s="2">
        <v>71.240393702428392</v>
      </c>
      <c r="AR421" s="2">
        <v>82.557050808702698</v>
      </c>
      <c r="AS421" s="2">
        <f>(AS340/$T$340)*100</f>
        <v>81.083204779801093</v>
      </c>
      <c r="AT421" s="2">
        <v>83.778954036707461</v>
      </c>
      <c r="AU421" s="2">
        <v>83.515700923195141</v>
      </c>
      <c r="AV421" s="2">
        <v>79.79726282322433</v>
      </c>
      <c r="AW421" s="2">
        <v>79.79726282322433</v>
      </c>
      <c r="AX421" s="2">
        <f>(AX340/$T$340)*100</f>
        <v>89.749717043050339</v>
      </c>
      <c r="AY421" s="2"/>
      <c r="AZ421" s="2">
        <v>76.984546067142418</v>
      </c>
      <c r="BA421" s="2">
        <v>76.984546067142418</v>
      </c>
      <c r="BB421" s="2">
        <v>76.984546067142418</v>
      </c>
      <c r="BC421" s="2">
        <v>76.984546067142418</v>
      </c>
      <c r="BD421" s="2">
        <v>81.932916750422464</v>
      </c>
      <c r="BE421" s="2">
        <v>81.932916750422464</v>
      </c>
      <c r="BF421" s="2">
        <f>(BF340/$T$340)*100</f>
        <v>88.603023929532682</v>
      </c>
      <c r="BG421" s="2">
        <v>79.544028433649345</v>
      </c>
      <c r="BH421" s="2">
        <v>79.544028433649345</v>
      </c>
      <c r="BI421" s="2">
        <v>102.42487888375102</v>
      </c>
      <c r="BJ421" s="2">
        <v>102.42487888375102</v>
      </c>
      <c r="BK421" s="2">
        <v>97.055279916237268</v>
      </c>
      <c r="BL421" s="2">
        <v>97.055279916237268</v>
      </c>
      <c r="BM421" s="2">
        <v>97.724627676901079</v>
      </c>
      <c r="BN421" s="2">
        <v>97.724627676901079</v>
      </c>
      <c r="BO421" s="2">
        <f>(BO340/$T$340)*100</f>
        <v>119.60741401522745</v>
      </c>
      <c r="BP421" s="2">
        <v>128.79233368500192</v>
      </c>
      <c r="BQ421" s="2">
        <v>128.79233368500192</v>
      </c>
      <c r="BR421" s="2">
        <v>113.2828335061612</v>
      </c>
      <c r="BS421" s="2">
        <v>137.36923900386043</v>
      </c>
      <c r="BT421" s="2">
        <v>119.31557192503028</v>
      </c>
      <c r="BU421" s="2">
        <v>112.5913565626158</v>
      </c>
      <c r="BV421" s="2">
        <v>111.82018174029311</v>
      </c>
      <c r="BW421" s="2">
        <v>161.60587065076737</v>
      </c>
      <c r="BX421" s="2">
        <v>120.66910515904988</v>
      </c>
      <c r="BY421" s="2">
        <v>128.81183135376426</v>
      </c>
      <c r="BZ421" s="63">
        <v>125.59533886845296</v>
      </c>
      <c r="CA421" s="2">
        <f>(CA340/$T$340)*100</f>
        <v>114.04580768141217</v>
      </c>
      <c r="CB421" s="2">
        <v>116.23628405621072</v>
      </c>
      <c r="CC421" s="2">
        <v>115.09671264389492</v>
      </c>
      <c r="CD421" s="2">
        <v>109.34187701170015</v>
      </c>
      <c r="CE421" s="2">
        <v>121.60726459450095</v>
      </c>
      <c r="CF421" s="2">
        <v>120.41503651024117</v>
      </c>
      <c r="CG421" s="2">
        <v>114.39428468472907</v>
      </c>
      <c r="CH421" s="2">
        <v>132.19703580015585</v>
      </c>
      <c r="CI421" s="2">
        <v>130.9009864295661</v>
      </c>
      <c r="CJ421" s="63">
        <v>132.19703580015585</v>
      </c>
      <c r="CK421" s="63">
        <v>130.9009864295661</v>
      </c>
      <c r="CL421" s="2">
        <f>(CL340/$T$340)*100</f>
        <v>129.71211753230202</v>
      </c>
      <c r="CM421" s="2">
        <v>159.88948648692767</v>
      </c>
      <c r="CN421" s="2">
        <v>155.50855157829602</v>
      </c>
      <c r="CO421" s="2">
        <v>155.50855157829602</v>
      </c>
      <c r="CP421" s="2">
        <v>155.59287273898531</v>
      </c>
      <c r="CQ421" s="2">
        <v>155.59287273898531</v>
      </c>
      <c r="CR421" s="2">
        <v>155.59287273898531</v>
      </c>
      <c r="CS421" s="2">
        <v>155.59287273898531</v>
      </c>
      <c r="CT421" s="2">
        <v>155.59287273898531</v>
      </c>
      <c r="CU421" s="2">
        <v>155.59287273898531</v>
      </c>
      <c r="CV421" s="2">
        <v>156.81621352604876</v>
      </c>
      <c r="CW421" s="2">
        <v>156.81621352604876</v>
      </c>
      <c r="CX421" s="2">
        <v>156.81621352604876</v>
      </c>
      <c r="CY421" s="2">
        <v>156.81621352604876</v>
      </c>
      <c r="CZ421" s="2">
        <v>156.81621352604876</v>
      </c>
      <c r="DA421" s="2">
        <f t="shared" ref="DA421" si="469">(DA340/$T$340)*100</f>
        <v>141.14108518219385</v>
      </c>
      <c r="DB421" s="63">
        <v>128.26010020964978</v>
      </c>
      <c r="DC421" s="63">
        <v>121.87451054520946</v>
      </c>
      <c r="DD421" s="63">
        <v>128.26010020964978</v>
      </c>
      <c r="DE421" s="63">
        <v>123.49394654420462</v>
      </c>
      <c r="DF421" s="63">
        <v>124.71665888622645</v>
      </c>
      <c r="DG421" s="63">
        <v>123.49394654420462</v>
      </c>
      <c r="DH421" s="63">
        <v>129.76258776651483</v>
      </c>
      <c r="DI421" s="63">
        <v>131.04736586321297</v>
      </c>
      <c r="DJ421" s="63">
        <v>129.76258776651483</v>
      </c>
      <c r="DK421" s="63">
        <v>129.76258776651483</v>
      </c>
      <c r="DL421" s="63">
        <v>131.04736586321297</v>
      </c>
      <c r="DM421" s="63">
        <v>129.76258776651483</v>
      </c>
      <c r="DN421" s="6">
        <f t="shared" ref="DN421" si="470">(DN340/$T$340)*100</f>
        <v>127.58046785405651</v>
      </c>
      <c r="DO421" s="63">
        <v>129.76258776651483</v>
      </c>
      <c r="DP421" s="63">
        <v>137.50589895118262</v>
      </c>
      <c r="DQ421" s="63">
        <v>137.50589895118262</v>
      </c>
      <c r="DR421" s="63">
        <v>137.50589895118262</v>
      </c>
      <c r="DS421" s="63">
        <v>137.50589895118262</v>
      </c>
      <c r="DT421" s="63">
        <v>137.50589895118262</v>
      </c>
      <c r="DU421" s="63">
        <v>137.50589895118262</v>
      </c>
      <c r="DV421" s="64">
        <f>(DV340/$T$340)*100</f>
        <v>149.84069931538158</v>
      </c>
      <c r="DW421" s="65">
        <f>(DW340/$T$340)*100</f>
        <v>149.84069931538158</v>
      </c>
      <c r="DX421" s="66">
        <f>(DX340/$T$340)*100</f>
        <v>149.84069931538158</v>
      </c>
      <c r="DZ421" s="63">
        <f>(DZ340/$T$340)*100</f>
        <v>156.17942487630594</v>
      </c>
      <c r="EC421" s="63">
        <f>(EC340/$T$340)*100</f>
        <v>164.24100228124445</v>
      </c>
      <c r="EF421" s="63">
        <f>(EF340/$T$340)*100</f>
        <v>172.45305239530671</v>
      </c>
      <c r="EI421" s="63">
        <f>(EI340/$T$340)*100</f>
        <v>181.07570501507209</v>
      </c>
      <c r="EL421" s="63">
        <f>(EL340/$T$340)*100</f>
        <v>190.12949026582569</v>
      </c>
      <c r="EO421" s="63">
        <f>(EO340/$T$340)*100</f>
        <v>199.63596477911699</v>
      </c>
    </row>
    <row r="422" spans="1:145" ht="15.5" x14ac:dyDescent="0.35">
      <c r="A422" s="56" t="s">
        <v>219</v>
      </c>
      <c r="B422" s="63" t="e">
        <f t="shared" ref="B422:AE422" si="471">(B341/$T$341)*100</f>
        <v>#VALUE!</v>
      </c>
      <c r="C422" s="63" t="e">
        <f t="shared" si="471"/>
        <v>#VALUE!</v>
      </c>
      <c r="D422" s="63" t="e">
        <f t="shared" si="471"/>
        <v>#VALUE!</v>
      </c>
      <c r="E422" s="63" t="e">
        <f t="shared" si="471"/>
        <v>#VALUE!</v>
      </c>
      <c r="F422" s="63" t="e">
        <f t="shared" si="471"/>
        <v>#VALUE!</v>
      </c>
      <c r="G422" s="63" t="e">
        <f t="shared" si="471"/>
        <v>#VALUE!</v>
      </c>
      <c r="H422" s="63" t="e">
        <f t="shared" si="471"/>
        <v>#VALUE!</v>
      </c>
      <c r="I422" s="63">
        <f t="shared" si="471"/>
        <v>21.791994014216236</v>
      </c>
      <c r="J422" s="63">
        <f t="shared" si="471"/>
        <v>31.175957101883029</v>
      </c>
      <c r="K422" s="63">
        <f t="shared" si="471"/>
        <v>37.267739119590971</v>
      </c>
      <c r="L422" s="63">
        <f t="shared" si="471"/>
        <v>22.016460905349795</v>
      </c>
      <c r="M422" s="63">
        <f t="shared" si="471"/>
        <v>29.55480733258511</v>
      </c>
      <c r="N422" s="63">
        <f t="shared" si="471"/>
        <v>23.070208255393439</v>
      </c>
      <c r="O422" s="63">
        <f t="shared" si="471"/>
        <v>35.484474373363263</v>
      </c>
      <c r="P422" s="63">
        <f t="shared" si="471"/>
        <v>36.164110238184307</v>
      </c>
      <c r="Q422" s="63">
        <f t="shared" si="471"/>
        <v>39.799226836263877</v>
      </c>
      <c r="R422" s="63">
        <f t="shared" si="471"/>
        <v>41.713430602319498</v>
      </c>
      <c r="S422" s="63">
        <f t="shared" si="471"/>
        <v>46.545703953111364</v>
      </c>
      <c r="T422" s="63">
        <f t="shared" si="471"/>
        <v>100</v>
      </c>
      <c r="U422" s="63">
        <f t="shared" si="471"/>
        <v>98.054620276842513</v>
      </c>
      <c r="V422" s="63">
        <f t="shared" si="471"/>
        <v>74.98441202144906</v>
      </c>
      <c r="W422" s="63">
        <f t="shared" si="471"/>
        <v>58.891382965457041</v>
      </c>
      <c r="X422" s="63">
        <f t="shared" si="471"/>
        <v>61.2981668537224</v>
      </c>
      <c r="Y422" s="63">
        <f t="shared" si="471"/>
        <v>53.310886644219991</v>
      </c>
      <c r="Z422" s="63">
        <f t="shared" si="471"/>
        <v>76.549445067963575</v>
      </c>
      <c r="AA422" s="63">
        <f t="shared" si="471"/>
        <v>112.43920688365137</v>
      </c>
      <c r="AB422" s="63">
        <f t="shared" si="471"/>
        <v>0</v>
      </c>
      <c r="AC422" s="63">
        <f t="shared" si="471"/>
        <v>0</v>
      </c>
      <c r="AD422" s="63">
        <f t="shared" si="471"/>
        <v>0</v>
      </c>
      <c r="AE422" s="63">
        <f t="shared" si="471"/>
        <v>289.33787098001824</v>
      </c>
      <c r="AF422" s="63">
        <v>354.83406622881841</v>
      </c>
      <c r="AG422" s="63">
        <v>358.53758128739656</v>
      </c>
      <c r="AH422" s="63">
        <v>358.62750438992202</v>
      </c>
      <c r="AI422" s="63">
        <v>358.62750438992202</v>
      </c>
      <c r="AJ422" s="2">
        <f>(AJ341/$T$341)*100</f>
        <v>420.13085312534002</v>
      </c>
      <c r="AK422" s="2">
        <v>511.38002732382802</v>
      </c>
      <c r="AL422" s="2">
        <v>541.94193437722879</v>
      </c>
      <c r="AM422" s="2">
        <v>551.42322624769872</v>
      </c>
      <c r="AN422" s="2">
        <v>551.42322624769872</v>
      </c>
      <c r="AO422" s="2">
        <f>(AO341/$T$341)*100</f>
        <v>519.7183387450915</v>
      </c>
      <c r="AP422" s="2">
        <v>568.64104384899997</v>
      </c>
      <c r="AQ422" s="2">
        <v>552.35597473213795</v>
      </c>
      <c r="AR422" s="2">
        <v>549.74379678542346</v>
      </c>
      <c r="AS422" s="2">
        <f>(AS341/$T$341)*100</f>
        <v>531.5080314380225</v>
      </c>
      <c r="AT422" s="2">
        <v>619.31145963804056</v>
      </c>
      <c r="AU422" s="2">
        <v>597.39218522695569</v>
      </c>
      <c r="AV422" s="2">
        <v>554.96394965020534</v>
      </c>
      <c r="AW422" s="2">
        <v>554.96394965020534</v>
      </c>
      <c r="AX422" s="2">
        <f>(AX341/$T$341)*100</f>
        <v>531.29399013596515</v>
      </c>
      <c r="AY422" s="2"/>
      <c r="AZ422" s="2">
        <v>585.25997871062964</v>
      </c>
      <c r="BA422" s="2">
        <v>585.25997871062964</v>
      </c>
      <c r="BB422" s="2">
        <v>560.05274562001819</v>
      </c>
      <c r="BC422" s="2">
        <v>560.05274562001819</v>
      </c>
      <c r="BD422" s="2">
        <v>585.41715462896491</v>
      </c>
      <c r="BE422" s="2">
        <v>585.41715462896491</v>
      </c>
      <c r="BF422" s="2">
        <f>(BF341/$T$341)*100</f>
        <v>517.974008363351</v>
      </c>
      <c r="BG422" s="2">
        <v>545.1131276401162</v>
      </c>
      <c r="BH422" s="2">
        <v>545.1131276401162</v>
      </c>
      <c r="BI422" s="2">
        <v>545.86687931967879</v>
      </c>
      <c r="BJ422" s="2">
        <v>545.86687931967879</v>
      </c>
      <c r="BK422" s="2">
        <v>555.81382000067299</v>
      </c>
      <c r="BL422" s="2">
        <v>555.81382000067299</v>
      </c>
      <c r="BM422" s="2">
        <v>555.81382000067299</v>
      </c>
      <c r="BN422" s="2">
        <v>555.81382000067299</v>
      </c>
      <c r="BO422" s="2">
        <f>(BO341/$T$341)*100</f>
        <v>557.5453077260056</v>
      </c>
      <c r="BP422" s="2">
        <v>582.07332165169748</v>
      </c>
      <c r="BQ422" s="2">
        <v>582.07332165169748</v>
      </c>
      <c r="BR422" s="2">
        <v>559.80537912718239</v>
      </c>
      <c r="BS422" s="2">
        <v>547.75717611440541</v>
      </c>
      <c r="BT422" s="2">
        <v>559.80537912718239</v>
      </c>
      <c r="BU422" s="2">
        <v>547.75717611440541</v>
      </c>
      <c r="BV422" s="2">
        <v>547.75717611440541</v>
      </c>
      <c r="BW422" s="2">
        <v>545.78625913631822</v>
      </c>
      <c r="BX422" s="2">
        <v>534.03977741813424</v>
      </c>
      <c r="BY422" s="2">
        <v>542.94044037510309</v>
      </c>
      <c r="BZ422" s="63">
        <v>548.13479497001344</v>
      </c>
      <c r="CA422" s="2">
        <f>(CA341/$T$341)*100</f>
        <v>546.68509599222409</v>
      </c>
      <c r="CB422" s="2">
        <v>559.68226948506117</v>
      </c>
      <c r="CC422" s="2">
        <v>533.03073284291531</v>
      </c>
      <c r="CD422" s="2">
        <v>506.37919620076957</v>
      </c>
      <c r="CE422" s="2">
        <v>559.68226948506117</v>
      </c>
      <c r="CF422" s="2">
        <v>533.03073284291531</v>
      </c>
      <c r="CG422" s="2">
        <v>506.37919620076957</v>
      </c>
      <c r="CH422" s="2">
        <v>538.85439287990334</v>
      </c>
      <c r="CI422" s="2">
        <v>538.85439287990334</v>
      </c>
      <c r="CJ422" s="63">
        <v>543.78516934840593</v>
      </c>
      <c r="CK422" s="63">
        <v>543.78516934840593</v>
      </c>
      <c r="CL422" s="2">
        <f>(CL341/$T$341)*100</f>
        <v>563.01013175335197</v>
      </c>
      <c r="CM422" s="2">
        <v>549.24716318750768</v>
      </c>
      <c r="CN422" s="2">
        <v>579.45779621008876</v>
      </c>
      <c r="CO422" s="2">
        <v>579.45779621008876</v>
      </c>
      <c r="CP422" s="2">
        <v>569.34649804323499</v>
      </c>
      <c r="CQ422" s="2">
        <v>579.45779621008876</v>
      </c>
      <c r="CR422" s="2">
        <v>560.09063965809537</v>
      </c>
      <c r="CS422" s="2">
        <v>585.02066827218641</v>
      </c>
      <c r="CT422" s="2">
        <v>595.13196643904007</v>
      </c>
      <c r="CU422" s="2">
        <v>574.98110137559911</v>
      </c>
      <c r="CV422" s="2">
        <v>621.44038533482978</v>
      </c>
      <c r="CW422" s="2">
        <v>626.4960344182565</v>
      </c>
      <c r="CX422" s="2">
        <v>641.01398385269567</v>
      </c>
      <c r="CY422" s="2">
        <v>646.0696329361225</v>
      </c>
      <c r="CZ422" s="2">
        <v>638.1027763791584</v>
      </c>
      <c r="DA422" s="2">
        <f t="shared" ref="DA422" si="472">(DA341/$T$341)*100</f>
        <v>567.09622558433227</v>
      </c>
      <c r="DB422" s="63">
        <v>613.13983379660147</v>
      </c>
      <c r="DC422" s="63">
        <v>618.19548288002829</v>
      </c>
      <c r="DD422" s="63">
        <v>610.78610932418599</v>
      </c>
      <c r="DE422" s="63">
        <v>618.99038947736619</v>
      </c>
      <c r="DF422" s="63">
        <v>624.04603856079314</v>
      </c>
      <c r="DG422" s="63">
        <v>629.10168764421985</v>
      </c>
      <c r="DH422" s="63">
        <v>609.22039698083188</v>
      </c>
      <c r="DI422" s="63">
        <v>614.27604606425871</v>
      </c>
      <c r="DJ422" s="63">
        <v>606.94506124473207</v>
      </c>
      <c r="DK422" s="63">
        <v>609.3806520770172</v>
      </c>
      <c r="DL422" s="63">
        <v>614.43630116044403</v>
      </c>
      <c r="DM422" s="63">
        <v>607.10211123899342</v>
      </c>
      <c r="DN422" s="6">
        <f t="shared" ref="DN422" si="473">(DN341/$T$341)*100</f>
        <v>616.07755331882674</v>
      </c>
      <c r="DO422" s="63">
        <v>607.10211123899342</v>
      </c>
      <c r="DP422" s="63">
        <v>617.39565412073216</v>
      </c>
      <c r="DQ422" s="63">
        <v>619.41791375410264</v>
      </c>
      <c r="DR422" s="63">
        <v>621.44017338747346</v>
      </c>
      <c r="DS422" s="63">
        <v>679.00410567800884</v>
      </c>
      <c r="DT422" s="63">
        <v>648.80380915943124</v>
      </c>
      <c r="DU422" s="63">
        <v>646.85208631665319</v>
      </c>
      <c r="DV422" s="64">
        <f>(DV341/$T$341)*100</f>
        <v>671.94411494251915</v>
      </c>
      <c r="DW422" s="65">
        <f>(DW341/$T$341)*100</f>
        <v>642.08000845896481</v>
      </c>
      <c r="DX422" s="66">
        <f>(DX341/$T$341)*100</f>
        <v>631.32897596655323</v>
      </c>
      <c r="DZ422" s="63">
        <f>(DZ341/$T$341)*100</f>
        <v>686.58060310463566</v>
      </c>
      <c r="EC422" s="63">
        <f>(EC341/$T$341)*100</f>
        <v>713.7719141186808</v>
      </c>
      <c r="EF422" s="63">
        <f>(EF341/$T$341)*100</f>
        <v>742.04010873724235</v>
      </c>
      <c r="EI422" s="63">
        <f>(EI341/$T$341)*100</f>
        <v>771.42783581594495</v>
      </c>
      <c r="EL422" s="63">
        <f>(EL341/$T$341)*100</f>
        <v>801.97943327400219</v>
      </c>
      <c r="EO422" s="63">
        <f>(EO341/$T$341)*100</f>
        <v>842.07840493770232</v>
      </c>
    </row>
    <row r="423" spans="1:145" ht="15.5" x14ac:dyDescent="0.35">
      <c r="A423" s="56" t="s">
        <v>228</v>
      </c>
      <c r="B423" s="63" t="e">
        <f t="shared" ref="B423:AA423" si="474">(B342/$T$342)*100</f>
        <v>#VALUE!</v>
      </c>
      <c r="C423" s="63" t="e">
        <f t="shared" si="474"/>
        <v>#VALUE!</v>
      </c>
      <c r="D423" s="63" t="e">
        <f t="shared" si="474"/>
        <v>#VALUE!</v>
      </c>
      <c r="E423" s="63" t="e">
        <f t="shared" si="474"/>
        <v>#VALUE!</v>
      </c>
      <c r="F423" s="63" t="e">
        <f t="shared" si="474"/>
        <v>#VALUE!</v>
      </c>
      <c r="G423" s="63" t="e">
        <f t="shared" si="474"/>
        <v>#VALUE!</v>
      </c>
      <c r="H423" s="63" t="e">
        <f t="shared" si="474"/>
        <v>#VALUE!</v>
      </c>
      <c r="I423" s="63" t="e">
        <f t="shared" si="474"/>
        <v>#VALUE!</v>
      </c>
      <c r="J423" s="63" t="e">
        <f t="shared" si="474"/>
        <v>#VALUE!</v>
      </c>
      <c r="K423" s="63" t="e">
        <f t="shared" si="474"/>
        <v>#VALUE!</v>
      </c>
      <c r="L423" s="63" t="e">
        <f t="shared" si="474"/>
        <v>#VALUE!</v>
      </c>
      <c r="M423" s="63" t="e">
        <f t="shared" si="474"/>
        <v>#VALUE!</v>
      </c>
      <c r="N423" s="63" t="e">
        <f t="shared" si="474"/>
        <v>#VALUE!</v>
      </c>
      <c r="O423" s="63" t="e">
        <f t="shared" si="474"/>
        <v>#VALUE!</v>
      </c>
      <c r="P423" s="63" t="e">
        <f t="shared" si="474"/>
        <v>#VALUE!</v>
      </c>
      <c r="Q423" s="63" t="e">
        <f t="shared" si="474"/>
        <v>#VALUE!</v>
      </c>
      <c r="R423" s="63" t="e">
        <f t="shared" si="474"/>
        <v>#VALUE!</v>
      </c>
      <c r="S423" s="63" t="e">
        <f t="shared" si="474"/>
        <v>#VALUE!</v>
      </c>
      <c r="T423" s="63" t="e">
        <f t="shared" si="474"/>
        <v>#VALUE!</v>
      </c>
      <c r="U423" s="63" t="e">
        <f t="shared" si="474"/>
        <v>#VALUE!</v>
      </c>
      <c r="V423" s="63" t="e">
        <f t="shared" si="474"/>
        <v>#VALUE!</v>
      </c>
      <c r="W423" s="63" t="e">
        <f t="shared" si="474"/>
        <v>#VALUE!</v>
      </c>
      <c r="X423" s="2" t="e">
        <f t="shared" si="474"/>
        <v>#VALUE!</v>
      </c>
      <c r="Y423" s="2" t="e">
        <f t="shared" si="474"/>
        <v>#VALUE!</v>
      </c>
      <c r="Z423" s="63" t="e">
        <f t="shared" si="474"/>
        <v>#VALUE!</v>
      </c>
      <c r="AA423" s="63" t="e">
        <f t="shared" si="474"/>
        <v>#VALUE!</v>
      </c>
      <c r="AB423" s="63">
        <v>1998.0881338864701</v>
      </c>
      <c r="AC423" s="63">
        <v>1970.3707007087605</v>
      </c>
      <c r="AD423" s="63">
        <v>1935.0625501121599</v>
      </c>
      <c r="AE423" s="63" t="e">
        <f>(AE342/$T$342)*100</f>
        <v>#VALUE!</v>
      </c>
      <c r="AF423" s="63">
        <v>175.10666941804399</v>
      </c>
      <c r="AG423" s="63">
        <v>171.712035017696</v>
      </c>
      <c r="AH423" s="63">
        <v>172.01590817009651</v>
      </c>
      <c r="AI423" s="63">
        <v>161.09869401096094</v>
      </c>
      <c r="AJ423" s="2" t="e">
        <f>(AJ342/$T$342)*100</f>
        <v>#VALUE!</v>
      </c>
      <c r="AK423" s="2">
        <v>104.65181413526292</v>
      </c>
      <c r="AL423" s="2">
        <v>121.73785675677995</v>
      </c>
      <c r="AM423" s="2">
        <v>110.898650135884</v>
      </c>
      <c r="AN423" s="2">
        <v>110.5186672408355</v>
      </c>
      <c r="AO423" s="2" t="e">
        <f>(AO342/$T$342)*100</f>
        <v>#VALUE!</v>
      </c>
      <c r="AP423" s="2">
        <v>81.745802754127737</v>
      </c>
      <c r="AQ423" s="2">
        <v>69.325105197071863</v>
      </c>
      <c r="AR423" s="2">
        <v>83.551172709345451</v>
      </c>
      <c r="AS423" s="2" t="e">
        <f>(AS342/$T$342)*100</f>
        <v>#VALUE!</v>
      </c>
      <c r="AT423" s="2">
        <v>102.2137868249379</v>
      </c>
      <c r="AU423" s="2">
        <v>96.592413231570262</v>
      </c>
      <c r="AV423" s="2">
        <v>87.38948854887532</v>
      </c>
      <c r="AW423" s="2">
        <v>87.658680324743003</v>
      </c>
      <c r="AX423" s="2" t="e">
        <f>(AX342/$T$342)*100</f>
        <v>#VALUE!</v>
      </c>
      <c r="AY423" s="2"/>
      <c r="AZ423" s="2">
        <v>104.61787517089485</v>
      </c>
      <c r="BA423" s="2">
        <v>93.026391460344442</v>
      </c>
      <c r="BB423" s="2">
        <v>110.04997977264861</v>
      </c>
      <c r="BC423" s="2">
        <v>98.18105769316054</v>
      </c>
      <c r="BD423" s="2">
        <v>118.22070003585192</v>
      </c>
      <c r="BE423" s="2">
        <v>106.78916027158118</v>
      </c>
      <c r="BF423" s="2" t="e">
        <f>(BF342/$T$342)*100</f>
        <v>#VALUE!</v>
      </c>
      <c r="BG423" s="2">
        <v>111.48307680550052</v>
      </c>
      <c r="BH423" s="2">
        <v>91.252753285675283</v>
      </c>
      <c r="BI423" s="2">
        <v>118.01939944434396</v>
      </c>
      <c r="BJ423" s="2">
        <v>97.181415992053459</v>
      </c>
      <c r="BK423" s="2">
        <v>127.93863084127561</v>
      </c>
      <c r="BL423" s="2">
        <v>107.29286336994957</v>
      </c>
      <c r="BM423" s="2">
        <v>122.12400994475733</v>
      </c>
      <c r="BN423" s="2">
        <v>102.20201258416107</v>
      </c>
      <c r="BO423" s="2" t="e">
        <f>(BO342/$T$342)*100</f>
        <v>#VALUE!</v>
      </c>
      <c r="BP423" s="2">
        <v>121.47179527724914</v>
      </c>
      <c r="BQ423" s="2">
        <v>108.21304463591848</v>
      </c>
      <c r="BR423" s="2">
        <v>58.311446041630553</v>
      </c>
      <c r="BS423" s="2">
        <v>28.353347799400712</v>
      </c>
      <c r="BT423" s="2">
        <v>76.590054574887404</v>
      </c>
      <c r="BU423" s="2">
        <v>57.220780198841211</v>
      </c>
      <c r="BV423" s="2">
        <v>31.209727465041091</v>
      </c>
      <c r="BW423" s="2">
        <v>84.36300469383626</v>
      </c>
      <c r="BX423" s="2">
        <v>74.012315419584667</v>
      </c>
      <c r="BY423" s="2">
        <v>59.964201455711176</v>
      </c>
      <c r="BZ423" s="63">
        <v>81.180553006093092</v>
      </c>
      <c r="CA423" s="2" t="e">
        <f>(CA342/$T$342)*100</f>
        <v>#VALUE!</v>
      </c>
      <c r="CB423" s="2">
        <v>106.85999637260288</v>
      </c>
      <c r="CC423" s="2">
        <v>106.28769610748256</v>
      </c>
      <c r="CD423" s="2">
        <v>87.860985968671756</v>
      </c>
      <c r="CE423" s="2">
        <v>105.01057539405545</v>
      </c>
      <c r="CF423" s="2">
        <v>104.92440196906125</v>
      </c>
      <c r="CG423" s="2">
        <v>86.622582667915637</v>
      </c>
      <c r="CH423" s="2">
        <v>123.06442871349591</v>
      </c>
      <c r="CI423" s="2">
        <v>114.40775167954567</v>
      </c>
      <c r="CJ423" s="63">
        <v>126.50569409111736</v>
      </c>
      <c r="CK423" s="63">
        <v>118.79454945406623</v>
      </c>
      <c r="CL423" s="2" t="e">
        <f>(CL342/$T$342)*100</f>
        <v>#VALUE!</v>
      </c>
      <c r="CM423" s="2">
        <v>121.91959806432735</v>
      </c>
      <c r="CN423" s="2">
        <v>157.12117164704705</v>
      </c>
      <c r="CO423" s="2">
        <v>157.12117164704705</v>
      </c>
      <c r="CP423" s="2">
        <v>204.10066776381237</v>
      </c>
      <c r="CQ423" s="2">
        <v>164.91734596747867</v>
      </c>
      <c r="CR423" s="2">
        <v>137.89127460380527</v>
      </c>
      <c r="CS423" s="2">
        <v>212.97713675557461</v>
      </c>
      <c r="CT423" s="2">
        <v>191.9021552059925</v>
      </c>
      <c r="CU423" s="2">
        <v>143.6041006609025</v>
      </c>
      <c r="CV423" s="2">
        <v>201.26744047592661</v>
      </c>
      <c r="CW423" s="2">
        <v>186.04450455273681</v>
      </c>
      <c r="CX423" s="2">
        <v>195.94999348901339</v>
      </c>
      <c r="CY423" s="2">
        <v>191.62447820363221</v>
      </c>
      <c r="CZ423" s="2">
        <v>175.85881967843557</v>
      </c>
      <c r="DA423" s="2" t="e">
        <f t="shared" ref="DA423" si="475">(DA342/$T$342)*100</f>
        <v>#VALUE!</v>
      </c>
      <c r="DB423" s="63">
        <v>173.81488606504874</v>
      </c>
      <c r="DC423" s="63">
        <v>155.13182962251634</v>
      </c>
      <c r="DD423" s="63">
        <v>136.64356365239411</v>
      </c>
      <c r="DE423" s="63">
        <v>162.9533186388627</v>
      </c>
      <c r="DF423" s="63">
        <v>143.53702206235553</v>
      </c>
      <c r="DG423" s="63">
        <v>124.2621607270942</v>
      </c>
      <c r="DH423" s="63">
        <v>165.58334387629529</v>
      </c>
      <c r="DI423" s="63">
        <v>146.44253140681045</v>
      </c>
      <c r="DJ423" s="63">
        <v>128.61778405283562</v>
      </c>
      <c r="DK423" s="63">
        <v>161.25149434964774</v>
      </c>
      <c r="DL423" s="63">
        <v>144.51290898962895</v>
      </c>
      <c r="DM423" s="63">
        <v>130.29565591342063</v>
      </c>
      <c r="DN423" s="6" t="e">
        <f t="shared" ref="DN423" si="476">(DN342/$T$342)*100</f>
        <v>#VALUE!</v>
      </c>
      <c r="DO423" s="63">
        <v>130.29565591342063</v>
      </c>
      <c r="DP423" s="63">
        <v>158.15900843900067</v>
      </c>
      <c r="DQ423" s="63">
        <v>146.79391417314824</v>
      </c>
      <c r="DR423" s="63">
        <v>127.86172874383321</v>
      </c>
      <c r="DS423" s="63">
        <v>158.05995248502117</v>
      </c>
      <c r="DT423" s="63">
        <v>148.38090971079197</v>
      </c>
      <c r="DU423" s="63">
        <v>149.12587376251071</v>
      </c>
      <c r="DV423" s="64" t="e">
        <f>(DV342/$T$342)*100</f>
        <v>#VALUE!</v>
      </c>
      <c r="DW423" s="65" t="e">
        <f>(DW342/$T$342)*100</f>
        <v>#VALUE!</v>
      </c>
      <c r="DX423" s="66" t="e">
        <f>(DX342/$T$342)*100</f>
        <v>#VALUE!</v>
      </c>
      <c r="DZ423" s="63" t="e">
        <f>(DZ342/$T$342)*100</f>
        <v>#VALUE!</v>
      </c>
      <c r="EC423" s="63" t="e">
        <f>(EC342/$T$342)*100</f>
        <v>#VALUE!</v>
      </c>
      <c r="EF423" s="63" t="e">
        <f>(EF342/$T$342)*100</f>
        <v>#VALUE!</v>
      </c>
      <c r="EI423" s="63" t="e">
        <f>(EI342/$T$342)*100</f>
        <v>#VALUE!</v>
      </c>
      <c r="EL423" s="63" t="e">
        <f>(EL342/$T$342)*100</f>
        <v>#VALUE!</v>
      </c>
      <c r="EO423" s="63" t="e">
        <f>(EO342/$T$342)*100</f>
        <v>#VALUE!</v>
      </c>
    </row>
    <row r="424" spans="1:145" ht="15.5" x14ac:dyDescent="0.3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160"/>
      <c r="Y424" s="160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160"/>
      <c r="AK424" s="160"/>
      <c r="AL424" s="160"/>
      <c r="AM424" s="160"/>
      <c r="AN424" s="160"/>
      <c r="AO424" s="160"/>
      <c r="AP424" s="160"/>
      <c r="AQ424" s="160"/>
      <c r="AR424" s="160"/>
      <c r="AS424" s="160"/>
      <c r="AT424" s="160"/>
      <c r="AU424" s="160"/>
      <c r="AV424" s="160"/>
      <c r="AW424" s="160"/>
      <c r="AX424" s="160"/>
      <c r="AY424" s="160"/>
      <c r="AZ424" s="160"/>
      <c r="BA424" s="160"/>
      <c r="BB424" s="160"/>
      <c r="BC424" s="160"/>
      <c r="BD424" s="160"/>
      <c r="BE424" s="160"/>
      <c r="BF424" s="160"/>
      <c r="BG424" s="160"/>
      <c r="BH424" s="160"/>
      <c r="BI424" s="160"/>
      <c r="BJ424" s="160"/>
      <c r="BK424" s="160"/>
      <c r="BL424" s="160"/>
      <c r="BM424" s="160"/>
      <c r="BN424" s="160"/>
      <c r="BO424" s="160"/>
      <c r="BP424" s="160"/>
      <c r="BQ424" s="160"/>
      <c r="BR424" s="160"/>
      <c r="BS424" s="160"/>
      <c r="BT424" s="160"/>
      <c r="BU424" s="160"/>
      <c r="BV424" s="160"/>
      <c r="BW424" s="160"/>
      <c r="BX424" s="160"/>
      <c r="BY424" s="160"/>
      <c r="BZ424" s="27"/>
      <c r="CA424" s="160"/>
      <c r="CB424" s="160"/>
      <c r="CC424" s="160"/>
      <c r="CD424" s="160"/>
      <c r="CE424" s="160"/>
      <c r="CF424" s="160"/>
      <c r="CG424" s="160"/>
      <c r="CH424" s="160"/>
      <c r="CI424" s="160"/>
      <c r="CJ424" s="27"/>
      <c r="CK424" s="27"/>
      <c r="CL424" s="160"/>
      <c r="CM424" s="160"/>
      <c r="CN424" s="160"/>
      <c r="CO424" s="160"/>
      <c r="CP424" s="160"/>
      <c r="CQ424" s="160"/>
      <c r="CR424" s="160"/>
      <c r="CS424" s="160"/>
      <c r="CT424" s="160"/>
      <c r="CU424" s="160"/>
      <c r="CV424" s="160"/>
      <c r="CW424" s="160"/>
      <c r="CX424" s="160"/>
      <c r="CY424" s="160"/>
      <c r="CZ424" s="160"/>
      <c r="DA424" s="160"/>
      <c r="DB424" s="27"/>
      <c r="DC424" s="27"/>
      <c r="DD424" s="27"/>
      <c r="DE424" s="27"/>
      <c r="DF424" s="27"/>
      <c r="DG424" s="27"/>
      <c r="DH424" s="27"/>
      <c r="DI424" s="27"/>
      <c r="DJ424" s="27"/>
      <c r="DK424" s="27"/>
      <c r="DL424" s="27"/>
      <c r="DM424" s="27"/>
      <c r="DN424" s="161"/>
      <c r="DO424" s="27"/>
      <c r="DP424" s="27"/>
      <c r="DQ424" s="27"/>
      <c r="DR424" s="27"/>
      <c r="DS424" s="27"/>
      <c r="DT424" s="27"/>
      <c r="DU424" s="27"/>
      <c r="DV424" s="162"/>
      <c r="DW424" s="163"/>
      <c r="DX424" s="164"/>
      <c r="DZ424" s="27"/>
      <c r="EC424" s="27"/>
      <c r="EF424" s="27"/>
      <c r="EI424" s="27"/>
      <c r="EL424" s="27"/>
      <c r="EO424" s="27"/>
    </row>
    <row r="425" spans="1:145" ht="15.5" x14ac:dyDescent="0.35">
      <c r="A425" s="126" t="s">
        <v>229</v>
      </c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160"/>
      <c r="Y425" s="160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160"/>
      <c r="AK425" s="160"/>
      <c r="AL425" s="160"/>
      <c r="AM425" s="160"/>
      <c r="AN425" s="160"/>
      <c r="AO425" s="160"/>
      <c r="AP425" s="160"/>
      <c r="AQ425" s="160"/>
      <c r="AR425" s="160"/>
      <c r="AS425" s="160"/>
      <c r="AT425" s="160"/>
      <c r="AU425" s="160"/>
      <c r="AV425" s="160"/>
      <c r="AW425" s="160"/>
      <c r="AX425" s="160"/>
      <c r="AY425" s="160"/>
      <c r="AZ425" s="160"/>
      <c r="BA425" s="160"/>
      <c r="BB425" s="160"/>
      <c r="BC425" s="160"/>
      <c r="BD425" s="160"/>
      <c r="BE425" s="160"/>
      <c r="BF425" s="160"/>
      <c r="BG425" s="160"/>
      <c r="BH425" s="160"/>
      <c r="BI425" s="160"/>
      <c r="BJ425" s="160"/>
      <c r="BK425" s="160"/>
      <c r="BL425" s="160"/>
      <c r="BM425" s="160"/>
      <c r="BN425" s="160"/>
      <c r="BO425" s="160"/>
      <c r="BP425" s="160"/>
      <c r="BQ425" s="160"/>
      <c r="BR425" s="160"/>
      <c r="BS425" s="160"/>
      <c r="BT425" s="160"/>
      <c r="BU425" s="160"/>
      <c r="BV425" s="160"/>
      <c r="BW425" s="160"/>
      <c r="BX425" s="160"/>
      <c r="BY425" s="160"/>
      <c r="BZ425" s="27"/>
      <c r="CA425" s="160"/>
      <c r="CB425" s="160"/>
      <c r="CC425" s="160"/>
      <c r="CD425" s="160"/>
      <c r="CE425" s="160"/>
      <c r="CF425" s="160"/>
      <c r="CG425" s="160"/>
      <c r="CH425" s="160"/>
      <c r="CI425" s="160"/>
      <c r="CJ425" s="27"/>
      <c r="CK425" s="27"/>
      <c r="CL425" s="160"/>
      <c r="CM425" s="160"/>
      <c r="CN425" s="160"/>
      <c r="CO425" s="160"/>
      <c r="CP425" s="160"/>
      <c r="CQ425" s="160"/>
      <c r="CR425" s="160"/>
      <c r="CS425" s="160"/>
      <c r="CT425" s="160"/>
      <c r="CU425" s="160"/>
      <c r="CV425" s="160"/>
      <c r="CW425" s="160"/>
      <c r="CX425" s="160"/>
      <c r="CY425" s="160"/>
      <c r="CZ425" s="160"/>
      <c r="DA425" s="160"/>
      <c r="DB425" s="27"/>
      <c r="DC425" s="27"/>
      <c r="DD425" s="27"/>
      <c r="DE425" s="27"/>
      <c r="DF425" s="27"/>
      <c r="DG425" s="27"/>
      <c r="DH425" s="27"/>
      <c r="DI425" s="27"/>
      <c r="DJ425" s="27"/>
      <c r="DK425" s="27"/>
      <c r="DL425" s="27"/>
      <c r="DM425" s="27"/>
      <c r="DN425" s="161"/>
      <c r="DO425" s="27"/>
      <c r="DP425" s="27"/>
      <c r="DQ425" s="27"/>
      <c r="DR425" s="27"/>
      <c r="DS425" s="27"/>
      <c r="DT425" s="27"/>
      <c r="DU425" s="27"/>
      <c r="DV425" s="162"/>
      <c r="DW425" s="163"/>
      <c r="DX425" s="164"/>
      <c r="DZ425" s="27"/>
      <c r="EC425" s="27"/>
      <c r="EF425" s="27"/>
      <c r="EI425" s="27"/>
      <c r="EL425" s="27"/>
      <c r="EO425" s="27"/>
    </row>
    <row r="426" spans="1:145" ht="15.5" x14ac:dyDescent="0.35">
      <c r="A426" s="56" t="s">
        <v>198</v>
      </c>
      <c r="B426" s="165" t="e">
        <f t="shared" ref="B426:AA435" si="477">(B320/B$342)</f>
        <v>#VALUE!</v>
      </c>
      <c r="C426" s="165" t="e">
        <f t="shared" si="477"/>
        <v>#VALUE!</v>
      </c>
      <c r="D426" s="165" t="e">
        <f t="shared" si="477"/>
        <v>#VALUE!</v>
      </c>
      <c r="E426" s="165" t="e">
        <f t="shared" si="477"/>
        <v>#VALUE!</v>
      </c>
      <c r="F426" s="165" t="e">
        <f t="shared" si="477"/>
        <v>#VALUE!</v>
      </c>
      <c r="G426" s="165" t="e">
        <f t="shared" si="477"/>
        <v>#VALUE!</v>
      </c>
      <c r="H426" s="165" t="e">
        <f t="shared" si="477"/>
        <v>#VALUE!</v>
      </c>
      <c r="I426" s="165" t="e">
        <f t="shared" si="477"/>
        <v>#VALUE!</v>
      </c>
      <c r="J426" s="165" t="e">
        <f t="shared" si="477"/>
        <v>#VALUE!</v>
      </c>
      <c r="K426" s="165" t="e">
        <f t="shared" si="477"/>
        <v>#VALUE!</v>
      </c>
      <c r="L426" s="165" t="e">
        <f t="shared" si="477"/>
        <v>#VALUE!</v>
      </c>
      <c r="M426" s="165" t="e">
        <f t="shared" si="477"/>
        <v>#VALUE!</v>
      </c>
      <c r="N426" s="165" t="e">
        <f t="shared" si="477"/>
        <v>#VALUE!</v>
      </c>
      <c r="O426" s="165" t="e">
        <f t="shared" si="477"/>
        <v>#VALUE!</v>
      </c>
      <c r="P426" s="165" t="e">
        <f t="shared" si="477"/>
        <v>#VALUE!</v>
      </c>
      <c r="Q426" s="165" t="e">
        <f t="shared" si="477"/>
        <v>#VALUE!</v>
      </c>
      <c r="R426" s="165" t="e">
        <f t="shared" si="477"/>
        <v>#VALUE!</v>
      </c>
      <c r="S426" s="165" t="e">
        <f t="shared" si="477"/>
        <v>#VALUE!</v>
      </c>
      <c r="T426" s="165" t="e">
        <f t="shared" si="477"/>
        <v>#VALUE!</v>
      </c>
      <c r="U426" s="165" t="e">
        <f t="shared" si="477"/>
        <v>#VALUE!</v>
      </c>
      <c r="V426" s="165" t="e">
        <f t="shared" si="477"/>
        <v>#VALUE!</v>
      </c>
      <c r="W426" s="165" t="e">
        <f t="shared" si="477"/>
        <v>#VALUE!</v>
      </c>
      <c r="X426" s="166" t="e">
        <f t="shared" si="477"/>
        <v>#VALUE!</v>
      </c>
      <c r="Y426" s="166" t="e">
        <f t="shared" si="477"/>
        <v>#VALUE!</v>
      </c>
      <c r="Z426" s="165" t="e">
        <f t="shared" si="477"/>
        <v>#VALUE!</v>
      </c>
      <c r="AA426" s="165" t="e">
        <f t="shared" si="477"/>
        <v>#VALUE!</v>
      </c>
      <c r="AB426" s="165">
        <v>0.74708810431386519</v>
      </c>
      <c r="AC426" s="165">
        <v>0.75239699406139382</v>
      </c>
      <c r="AD426" s="165">
        <v>0.75418529520506306</v>
      </c>
      <c r="AE426" s="165" t="e">
        <f t="shared" ref="AE426:AE436" si="478">(AE320/AE$342)</f>
        <v>#VALUE!</v>
      </c>
      <c r="AF426" s="165">
        <v>0.74855798143600472</v>
      </c>
      <c r="AG426" s="165">
        <v>0.74687559743653198</v>
      </c>
      <c r="AH426" s="165">
        <v>0.75129647742835848</v>
      </c>
      <c r="AI426" s="165">
        <v>0.74633232635857927</v>
      </c>
      <c r="AJ426" s="166" t="e">
        <f t="shared" ref="AJ426:AJ436" si="479">(AJ320/AJ$342)</f>
        <v>#VALUE!</v>
      </c>
      <c r="AK426" s="166">
        <v>0.67390019960479941</v>
      </c>
      <c r="AL426" s="166">
        <v>0.6651874158787946</v>
      </c>
      <c r="AM426" s="166">
        <v>0.66898152807433142</v>
      </c>
      <c r="AN426" s="166">
        <v>0.66970459692206341</v>
      </c>
      <c r="AO426" s="166" t="e">
        <f t="shared" ref="AO426:AO436" si="480">(AO320/AO$342)</f>
        <v>#VALUE!</v>
      </c>
      <c r="AP426" s="166">
        <v>0.60579827603315328</v>
      </c>
      <c r="AQ426" s="166">
        <v>0.62812728790079675</v>
      </c>
      <c r="AR426" s="166">
        <v>0.66685081524897893</v>
      </c>
      <c r="AS426" s="166" t="e">
        <f t="shared" ref="AS426:AS447" si="481">(AS320/AS$342)</f>
        <v>#VALUE!</v>
      </c>
      <c r="AT426" s="166">
        <v>0.71781196101221167</v>
      </c>
      <c r="AU426" s="166">
        <v>0.74257685322217781</v>
      </c>
      <c r="AV426" s="166">
        <v>0.72773506502747143</v>
      </c>
      <c r="AW426" s="166">
        <v>0.72654194139785333</v>
      </c>
      <c r="AX426" s="166" t="e">
        <f t="shared" ref="AX426:AX436" si="482">(AX320/AX$342)</f>
        <v>#VALUE!</v>
      </c>
      <c r="AY426" s="166"/>
      <c r="AZ426" s="166">
        <v>0.73018536337633688</v>
      </c>
      <c r="BA426" s="166">
        <v>0.7086616219045665</v>
      </c>
      <c r="BB426" s="166">
        <v>0.74580511635899238</v>
      </c>
      <c r="BC426" s="166">
        <v>0.72569495578955767</v>
      </c>
      <c r="BD426" s="166">
        <v>0.75990390044207923</v>
      </c>
      <c r="BE426" s="166">
        <v>0.74487925531146137</v>
      </c>
      <c r="BF426" s="166" t="e">
        <f t="shared" ref="BF426:BF447" si="483">(BF320/BF$342)</f>
        <v>#VALUE!</v>
      </c>
      <c r="BG426" s="166">
        <v>0.75740506977798683</v>
      </c>
      <c r="BH426" s="166">
        <v>0.72072624825198073</v>
      </c>
      <c r="BI426" s="166">
        <v>0.74538891601941226</v>
      </c>
      <c r="BJ426" s="166">
        <v>0.70730039935879152</v>
      </c>
      <c r="BK426" s="166">
        <v>0.76032209431910902</v>
      </c>
      <c r="BL426" s="166">
        <v>0.71989080390836102</v>
      </c>
      <c r="BM426" s="166">
        <v>0.74718343329876358</v>
      </c>
      <c r="BN426" s="166">
        <v>0.70401045472918899</v>
      </c>
      <c r="BO426" s="166" t="e">
        <f t="shared" ref="BO426:BO447" si="484">(BO320/BO$342)</f>
        <v>#VALUE!</v>
      </c>
      <c r="BP426" s="166">
        <v>0.72388768316330643</v>
      </c>
      <c r="BQ426" s="166">
        <v>0.74478921480901672</v>
      </c>
      <c r="BR426" s="166">
        <v>0.62599117946152694</v>
      </c>
      <c r="BS426" s="166">
        <v>0.34429475417440941</v>
      </c>
      <c r="BT426" s="166">
        <v>0.67548155802651633</v>
      </c>
      <c r="BU426" s="166">
        <v>0.62398818171477</v>
      </c>
      <c r="BV426" s="166">
        <v>0.40706581456234164</v>
      </c>
      <c r="BW426" s="166">
        <v>0.69398758901563773</v>
      </c>
      <c r="BX426" s="166">
        <v>0.68260732215481079</v>
      </c>
      <c r="BY426" s="166">
        <v>0.65601380172670654</v>
      </c>
      <c r="BZ426" s="165">
        <v>0.67542417670278843</v>
      </c>
      <c r="CA426" s="166" t="e">
        <f t="shared" ref="CA426:CA447" si="485">(CA320/CA$342)</f>
        <v>#VALUE!</v>
      </c>
      <c r="CB426" s="166">
        <v>0.68347233933643625</v>
      </c>
      <c r="CC426" s="166">
        <v>0.687152458628975</v>
      </c>
      <c r="CD426" s="166">
        <v>0.64996801254498593</v>
      </c>
      <c r="CE426" s="166">
        <v>0.69623417538921228</v>
      </c>
      <c r="CF426" s="166">
        <v>0.69680598597250254</v>
      </c>
      <c r="CG426" s="166">
        <v>0.65880072013549096</v>
      </c>
      <c r="CH426" s="166">
        <v>0.71756292045770087</v>
      </c>
      <c r="CI426" s="166">
        <v>0.7077092300143899</v>
      </c>
      <c r="CJ426" s="165">
        <v>0.71873000522866581</v>
      </c>
      <c r="CK426" s="165">
        <v>0.70869139322378638</v>
      </c>
      <c r="CL426" s="166" t="e">
        <f t="shared" ref="CL426:CL447" si="486">(CL320/CL$342)</f>
        <v>#VALUE!</v>
      </c>
      <c r="CM426" s="166">
        <v>0.69227129701687584</v>
      </c>
      <c r="CN426" s="166">
        <v>0.69893006405885361</v>
      </c>
      <c r="CO426" s="166">
        <v>0.69893006405885361</v>
      </c>
      <c r="CP426" s="166">
        <v>0.7075984865637307</v>
      </c>
      <c r="CQ426" s="166">
        <v>0.66229320366166444</v>
      </c>
      <c r="CR426" s="166">
        <v>0.62594181700840867</v>
      </c>
      <c r="CS426" s="166">
        <v>0.74399604997046842</v>
      </c>
      <c r="CT426" s="166">
        <v>0.72760944200469369</v>
      </c>
      <c r="CU426" s="166">
        <v>0.67764238328272275</v>
      </c>
      <c r="CV426" s="166">
        <v>0.74121315616909922</v>
      </c>
      <c r="CW426" s="166">
        <v>0.72842477961481256</v>
      </c>
      <c r="CX426" s="166">
        <v>0.73667014504678041</v>
      </c>
      <c r="CY426" s="166">
        <v>0.73292825225222935</v>
      </c>
      <c r="CZ426" s="166">
        <v>0.71748953511656766</v>
      </c>
      <c r="DA426" s="166" t="e">
        <f t="shared" ref="DA426:DA447" si="487">(DA320/DA$342)</f>
        <v>#VALUE!</v>
      </c>
      <c r="DB426" s="165">
        <v>0.73136743673460147</v>
      </c>
      <c r="DC426" s="165">
        <v>0.71437746452691642</v>
      </c>
      <c r="DD426" s="165">
        <v>0.69080037722248311</v>
      </c>
      <c r="DE426" s="165">
        <v>0.71756469294266234</v>
      </c>
      <c r="DF426" s="165">
        <v>0.70202332259195588</v>
      </c>
      <c r="DG426" s="165">
        <v>0.67082204846492455</v>
      </c>
      <c r="DH426" s="165">
        <v>0.73145280613137686</v>
      </c>
      <c r="DI426" s="165">
        <v>0.72217650981894899</v>
      </c>
      <c r="DJ426" s="165">
        <v>0.6930543938493926</v>
      </c>
      <c r="DK426" s="165">
        <v>0.73730530132422933</v>
      </c>
      <c r="DL426" s="165">
        <v>0.72662610796234972</v>
      </c>
      <c r="DM426" s="165">
        <v>0.68338504407889422</v>
      </c>
      <c r="DN426" s="167" t="e">
        <f t="shared" ref="DN426:DN447" si="488">(DN320/DN$342)</f>
        <v>#VALUE!</v>
      </c>
      <c r="DO426" s="165">
        <v>0.68338504407889422</v>
      </c>
      <c r="DP426" s="165">
        <v>0.73058601586450511</v>
      </c>
      <c r="DQ426" s="165">
        <v>0.72212647189713741</v>
      </c>
      <c r="DR426" s="165">
        <v>0.70032304621993569</v>
      </c>
      <c r="DS426" s="165">
        <v>0.73869789223124283</v>
      </c>
      <c r="DT426" s="165">
        <v>0.7287224233876356</v>
      </c>
      <c r="DU426" s="165">
        <v>0.73455732576985666</v>
      </c>
      <c r="DV426" s="168" t="e">
        <f t="shared" ref="DV426:DX441" si="489">(DV320/DV$342)</f>
        <v>#VALUE!</v>
      </c>
      <c r="DW426" s="169" t="e">
        <f t="shared" si="489"/>
        <v>#VALUE!</v>
      </c>
      <c r="DX426" s="170" t="e">
        <f t="shared" si="489"/>
        <v>#VALUE!</v>
      </c>
      <c r="DZ426" s="165" t="e">
        <f t="shared" ref="DZ426:DZ447" si="490">(DZ320/DZ$342)</f>
        <v>#VALUE!</v>
      </c>
      <c r="EC426" s="165" t="e">
        <f t="shared" ref="EC426:EC447" si="491">(EC320/EC$342)</f>
        <v>#VALUE!</v>
      </c>
      <c r="EF426" s="165" t="e">
        <f t="shared" ref="EF426:EF447" si="492">(EF320/EF$342)</f>
        <v>#VALUE!</v>
      </c>
      <c r="EI426" s="165" t="e">
        <f t="shared" ref="EI426:EI447" si="493">(EI320/EI$342)</f>
        <v>#VALUE!</v>
      </c>
      <c r="EL426" s="165" t="e">
        <f t="shared" ref="EL426:EL447" si="494">(EL320/EL$342)</f>
        <v>#VALUE!</v>
      </c>
      <c r="EO426" s="165" t="e">
        <f t="shared" ref="EO426:EO447" si="495">(EO320/EO$342)</f>
        <v>#VALUE!</v>
      </c>
    </row>
    <row r="427" spans="1:145" ht="15.5" x14ac:dyDescent="0.35">
      <c r="A427" s="56" t="s">
        <v>199</v>
      </c>
      <c r="B427" s="165" t="e">
        <f t="shared" si="477"/>
        <v>#VALUE!</v>
      </c>
      <c r="C427" s="165" t="e">
        <f t="shared" si="477"/>
        <v>#VALUE!</v>
      </c>
      <c r="D427" s="165" t="e">
        <f t="shared" si="477"/>
        <v>#VALUE!</v>
      </c>
      <c r="E427" s="165" t="e">
        <f t="shared" si="477"/>
        <v>#VALUE!</v>
      </c>
      <c r="F427" s="165" t="e">
        <f t="shared" si="477"/>
        <v>#VALUE!</v>
      </c>
      <c r="G427" s="165" t="e">
        <f t="shared" si="477"/>
        <v>#VALUE!</v>
      </c>
      <c r="H427" s="165" t="e">
        <f t="shared" si="477"/>
        <v>#VALUE!</v>
      </c>
      <c r="I427" s="165" t="e">
        <f t="shared" si="477"/>
        <v>#VALUE!</v>
      </c>
      <c r="J427" s="165" t="e">
        <f t="shared" si="477"/>
        <v>#VALUE!</v>
      </c>
      <c r="K427" s="165" t="e">
        <f t="shared" si="477"/>
        <v>#VALUE!</v>
      </c>
      <c r="L427" s="165" t="e">
        <f t="shared" si="477"/>
        <v>#VALUE!</v>
      </c>
      <c r="M427" s="165" t="e">
        <f t="shared" si="477"/>
        <v>#VALUE!</v>
      </c>
      <c r="N427" s="165" t="e">
        <f t="shared" si="477"/>
        <v>#VALUE!</v>
      </c>
      <c r="O427" s="165" t="e">
        <f t="shared" si="477"/>
        <v>#VALUE!</v>
      </c>
      <c r="P427" s="165" t="e">
        <f t="shared" si="477"/>
        <v>#VALUE!</v>
      </c>
      <c r="Q427" s="165" t="e">
        <f t="shared" si="477"/>
        <v>#VALUE!</v>
      </c>
      <c r="R427" s="165" t="e">
        <f t="shared" si="477"/>
        <v>#VALUE!</v>
      </c>
      <c r="S427" s="165" t="e">
        <f t="shared" si="477"/>
        <v>#VALUE!</v>
      </c>
      <c r="T427" s="165" t="e">
        <f t="shared" si="477"/>
        <v>#VALUE!</v>
      </c>
      <c r="U427" s="165" t="e">
        <f t="shared" si="477"/>
        <v>#VALUE!</v>
      </c>
      <c r="V427" s="165" t="e">
        <f t="shared" si="477"/>
        <v>#VALUE!</v>
      </c>
      <c r="W427" s="165" t="e">
        <f t="shared" si="477"/>
        <v>#VALUE!</v>
      </c>
      <c r="X427" s="165" t="e">
        <f t="shared" si="477"/>
        <v>#VALUE!</v>
      </c>
      <c r="Y427" s="165" t="e">
        <f t="shared" si="477"/>
        <v>#VALUE!</v>
      </c>
      <c r="Z427" s="165" t="e">
        <f t="shared" si="477"/>
        <v>#VALUE!</v>
      </c>
      <c r="AA427" s="165" t="e">
        <f t="shared" si="477"/>
        <v>#VALUE!</v>
      </c>
      <c r="AB427" s="165" t="e">
        <f>(AB321/AB$342)</f>
        <v>#REF!</v>
      </c>
      <c r="AC427" s="165" t="e">
        <f>(AC321/AC$342)</f>
        <v>#REF!</v>
      </c>
      <c r="AD427" s="165" t="e">
        <f>(AD321/AD$342)</f>
        <v>#REF!</v>
      </c>
      <c r="AE427" s="165" t="e">
        <f t="shared" si="478"/>
        <v>#VALUE!</v>
      </c>
      <c r="AF427" s="165">
        <v>0.14930372333436881</v>
      </c>
      <c r="AG427" s="165">
        <v>0.14874288552958409</v>
      </c>
      <c r="AH427" s="165">
        <v>0.1530824490405269</v>
      </c>
      <c r="AI427" s="165">
        <v>0.15200153234017916</v>
      </c>
      <c r="AJ427" s="166" t="e">
        <f t="shared" si="479"/>
        <v>#VALUE!</v>
      </c>
      <c r="AK427" s="166">
        <v>0.11813293349924378</v>
      </c>
      <c r="AL427" s="166">
        <v>0.14126694939475573</v>
      </c>
      <c r="AM427" s="166">
        <v>0.118678127350947</v>
      </c>
      <c r="AN427" s="166">
        <v>0.11762584845268716</v>
      </c>
      <c r="AO427" s="166" t="e">
        <f t="shared" si="480"/>
        <v>#VALUE!</v>
      </c>
      <c r="AP427" s="166">
        <v>0.12528587576414504</v>
      </c>
      <c r="AQ427" s="166">
        <v>9.3117247258069608E-2</v>
      </c>
      <c r="AR427" s="166">
        <v>9.6927494482750301E-2</v>
      </c>
      <c r="AS427" s="166" t="e">
        <f t="shared" si="481"/>
        <v>#VALUE!</v>
      </c>
      <c r="AT427" s="166">
        <v>5.1301155575258411E-2</v>
      </c>
      <c r="AU427" s="166">
        <v>5.9765273693157303E-2</v>
      </c>
      <c r="AV427" s="166">
        <v>6.6691439336203487E-2</v>
      </c>
      <c r="AW427" s="166">
        <v>6.8515860336927831E-2</v>
      </c>
      <c r="AX427" s="166" t="e">
        <f t="shared" si="482"/>
        <v>#VALUE!</v>
      </c>
      <c r="AY427" s="166"/>
      <c r="AZ427" s="166">
        <v>6.8275188954959001E-2</v>
      </c>
      <c r="BA427" s="166">
        <v>6.6094147269240025E-2</v>
      </c>
      <c r="BB427" s="166">
        <v>6.3927112217292345E-2</v>
      </c>
      <c r="BC427" s="166">
        <v>6.22667388913151E-2</v>
      </c>
      <c r="BD427" s="166">
        <v>7.1056749183120507E-2</v>
      </c>
      <c r="BE427" s="166">
        <v>6.9041376494188289E-2</v>
      </c>
      <c r="BF427" s="166" t="e">
        <f t="shared" si="483"/>
        <v>#VALUE!</v>
      </c>
      <c r="BG427" s="166">
        <v>5.9497388706543322E-2</v>
      </c>
      <c r="BH427" s="166">
        <v>5.70956717302998E-2</v>
      </c>
      <c r="BI427" s="166">
        <v>7.1010165821070337E-2</v>
      </c>
      <c r="BJ427" s="166">
        <v>6.8233198485076973E-2</v>
      </c>
      <c r="BK427" s="166">
        <v>6.4960019215298898E-2</v>
      </c>
      <c r="BL427" s="166">
        <v>7.0472359282357927E-2</v>
      </c>
      <c r="BM427" s="166">
        <v>6.9244658349856825E-2</v>
      </c>
      <c r="BN427" s="166">
        <v>7.5397185727782506E-2</v>
      </c>
      <c r="BO427" s="166" t="e">
        <f t="shared" si="484"/>
        <v>#VALUE!</v>
      </c>
      <c r="BP427" s="166">
        <v>6.0837509127281995E-2</v>
      </c>
      <c r="BQ427" s="166">
        <v>5.9334573902056396E-2</v>
      </c>
      <c r="BR427" s="166">
        <v>6.2352793184624659E-2</v>
      </c>
      <c r="BS427" s="166">
        <v>2.7460999099859024E-2</v>
      </c>
      <c r="BT427" s="166">
        <v>6.9758550116023277E-2</v>
      </c>
      <c r="BU427" s="166">
        <v>5.5774103165007471E-2</v>
      </c>
      <c r="BV427" s="166">
        <v>4.8928024043507323E-2</v>
      </c>
      <c r="BW427" s="166">
        <v>7.0477923300582584E-2</v>
      </c>
      <c r="BX427" s="166">
        <v>5.47108494205105E-2</v>
      </c>
      <c r="BY427" s="166">
        <v>5.0856815380098168E-2</v>
      </c>
      <c r="BZ427" s="165">
        <v>7.5005691445127087E-2</v>
      </c>
      <c r="CA427" s="166" t="e">
        <f t="shared" si="485"/>
        <v>#VALUE!</v>
      </c>
      <c r="CB427" s="166">
        <v>9.5235181449998596E-2</v>
      </c>
      <c r="CC427" s="166">
        <v>9.0954733231995141E-2</v>
      </c>
      <c r="CD427" s="166">
        <v>9.2108523912211096E-2</v>
      </c>
      <c r="CE427" s="166">
        <v>8.93778062467247E-2</v>
      </c>
      <c r="CF427" s="166">
        <v>8.9451211398798094E-2</v>
      </c>
      <c r="CG427" s="166">
        <v>8.8718012538118132E-2</v>
      </c>
      <c r="CH427" s="166">
        <v>8.826538630989976E-2</v>
      </c>
      <c r="CI427" s="166">
        <v>8.7573668126469148E-2</v>
      </c>
      <c r="CJ427" s="165">
        <v>8.4566799973000317E-2</v>
      </c>
      <c r="CK427" s="165">
        <v>8.3059446402202239E-2</v>
      </c>
      <c r="CL427" s="166" t="e">
        <f t="shared" si="486"/>
        <v>#VALUE!</v>
      </c>
      <c r="CM427" s="166">
        <v>9.4905060181107642E-2</v>
      </c>
      <c r="CN427" s="166">
        <v>0.12837487973800552</v>
      </c>
      <c r="CO427" s="166">
        <v>0.12837487973800552</v>
      </c>
      <c r="CP427" s="166">
        <v>0.1578239732642463</v>
      </c>
      <c r="CQ427" s="166">
        <v>0.17204386727205645</v>
      </c>
      <c r="CR427" s="166">
        <v>0.18057659378581131</v>
      </c>
      <c r="CS427" s="166">
        <v>0.11837895096166438</v>
      </c>
      <c r="CT427" s="166">
        <v>0.11976769340379238</v>
      </c>
      <c r="CU427" s="166">
        <v>0.12353837147009258</v>
      </c>
      <c r="CV427" s="166">
        <v>0.11061455977152995</v>
      </c>
      <c r="CW427" s="166">
        <v>0.11198085057971749</v>
      </c>
      <c r="CX427" s="166">
        <v>0.10853366202539579</v>
      </c>
      <c r="CY427" s="166">
        <v>0.10912451697837583</v>
      </c>
      <c r="CZ427" s="166">
        <v>0.11023638314341976</v>
      </c>
      <c r="DA427" s="166" t="e">
        <f t="shared" si="487"/>
        <v>#VALUE!</v>
      </c>
      <c r="DB427" s="165">
        <v>8.9481088073511683E-2</v>
      </c>
      <c r="DC427" s="165">
        <v>8.8267317568495665E-2</v>
      </c>
      <c r="DD427" s="165">
        <v>8.7216955977331936E-2</v>
      </c>
      <c r="DE427" s="165">
        <v>9.9508668020394722E-2</v>
      </c>
      <c r="DF427" s="165">
        <v>9.9175940241080257E-2</v>
      </c>
      <c r="DG427" s="165">
        <v>0.10049527893211224</v>
      </c>
      <c r="DH427" s="165">
        <v>9.6081163679867812E-2</v>
      </c>
      <c r="DI427" s="165">
        <v>9.5807368721402844E-2</v>
      </c>
      <c r="DJ427" s="165">
        <v>9.6470918703232045E-2</v>
      </c>
      <c r="DK427" s="165">
        <v>9.2009744928661041E-2</v>
      </c>
      <c r="DL427" s="165">
        <v>9.1236816444920432E-2</v>
      </c>
      <c r="DM427" s="165">
        <v>9.5801635347159034E-2</v>
      </c>
      <c r="DN427" s="167" t="e">
        <f t="shared" si="488"/>
        <v>#VALUE!</v>
      </c>
      <c r="DO427" s="165">
        <v>9.5801635347159034E-2</v>
      </c>
      <c r="DP427" s="165">
        <v>7.6722617991301811E-2</v>
      </c>
      <c r="DQ427" s="165">
        <v>7.2785000287585305E-2</v>
      </c>
      <c r="DR427" s="165">
        <v>6.5838897498031304E-2</v>
      </c>
      <c r="DS427" s="165">
        <v>7.3241666172538245E-2</v>
      </c>
      <c r="DT427" s="165">
        <v>7.2209737413394523E-2</v>
      </c>
      <c r="DU427" s="165">
        <v>7.2117610328570808E-2</v>
      </c>
      <c r="DV427" s="168" t="e">
        <f t="shared" si="489"/>
        <v>#VALUE!</v>
      </c>
      <c r="DW427" s="169" t="e">
        <f t="shared" si="489"/>
        <v>#VALUE!</v>
      </c>
      <c r="DX427" s="170" t="e">
        <f t="shared" si="489"/>
        <v>#VALUE!</v>
      </c>
      <c r="DZ427" s="165" t="e">
        <f t="shared" si="490"/>
        <v>#VALUE!</v>
      </c>
      <c r="EC427" s="165" t="e">
        <f t="shared" si="491"/>
        <v>#VALUE!</v>
      </c>
      <c r="EF427" s="165" t="e">
        <f t="shared" si="492"/>
        <v>#VALUE!</v>
      </c>
      <c r="EI427" s="165" t="e">
        <f t="shared" si="493"/>
        <v>#VALUE!</v>
      </c>
      <c r="EL427" s="165" t="e">
        <f t="shared" si="494"/>
        <v>#VALUE!</v>
      </c>
      <c r="EO427" s="165" t="e">
        <f t="shared" si="495"/>
        <v>#VALUE!</v>
      </c>
    </row>
    <row r="428" spans="1:145" ht="15.5" x14ac:dyDescent="0.35">
      <c r="A428" s="56" t="s">
        <v>200</v>
      </c>
      <c r="B428" s="165" t="e">
        <f t="shared" si="477"/>
        <v>#VALUE!</v>
      </c>
      <c r="C428" s="165" t="e">
        <f t="shared" si="477"/>
        <v>#VALUE!</v>
      </c>
      <c r="D428" s="165" t="e">
        <f t="shared" si="477"/>
        <v>#VALUE!</v>
      </c>
      <c r="E428" s="165" t="e">
        <f t="shared" si="477"/>
        <v>#VALUE!</v>
      </c>
      <c r="F428" s="165" t="e">
        <f t="shared" si="477"/>
        <v>#VALUE!</v>
      </c>
      <c r="G428" s="165" t="e">
        <f t="shared" si="477"/>
        <v>#VALUE!</v>
      </c>
      <c r="H428" s="165" t="e">
        <f t="shared" si="477"/>
        <v>#VALUE!</v>
      </c>
      <c r="I428" s="165" t="e">
        <f t="shared" si="477"/>
        <v>#VALUE!</v>
      </c>
      <c r="J428" s="165" t="e">
        <f t="shared" si="477"/>
        <v>#VALUE!</v>
      </c>
      <c r="K428" s="165" t="e">
        <f t="shared" si="477"/>
        <v>#VALUE!</v>
      </c>
      <c r="L428" s="165" t="e">
        <f t="shared" si="477"/>
        <v>#VALUE!</v>
      </c>
      <c r="M428" s="165" t="e">
        <f t="shared" si="477"/>
        <v>#VALUE!</v>
      </c>
      <c r="N428" s="165" t="e">
        <f t="shared" si="477"/>
        <v>#VALUE!</v>
      </c>
      <c r="O428" s="165" t="e">
        <f t="shared" si="477"/>
        <v>#VALUE!</v>
      </c>
      <c r="P428" s="165" t="e">
        <f t="shared" si="477"/>
        <v>#VALUE!</v>
      </c>
      <c r="Q428" s="165" t="e">
        <f t="shared" si="477"/>
        <v>#VALUE!</v>
      </c>
      <c r="R428" s="165" t="e">
        <f t="shared" si="477"/>
        <v>#VALUE!</v>
      </c>
      <c r="S428" s="165" t="e">
        <f t="shared" si="477"/>
        <v>#VALUE!</v>
      </c>
      <c r="T428" s="165" t="e">
        <f t="shared" si="477"/>
        <v>#VALUE!</v>
      </c>
      <c r="U428" s="165" t="e">
        <f t="shared" si="477"/>
        <v>#VALUE!</v>
      </c>
      <c r="V428" s="165" t="e">
        <f t="shared" si="477"/>
        <v>#VALUE!</v>
      </c>
      <c r="W428" s="165" t="e">
        <f t="shared" si="477"/>
        <v>#VALUE!</v>
      </c>
      <c r="X428" s="166" t="e">
        <f t="shared" si="477"/>
        <v>#VALUE!</v>
      </c>
      <c r="Y428" s="166" t="e">
        <f t="shared" si="477"/>
        <v>#VALUE!</v>
      </c>
      <c r="Z428" s="165" t="e">
        <f t="shared" si="477"/>
        <v>#VALUE!</v>
      </c>
      <c r="AA428" s="165" t="e">
        <f t="shared" si="477"/>
        <v>#VALUE!</v>
      </c>
      <c r="AB428" s="165">
        <v>9.4549177801160605E-3</v>
      </c>
      <c r="AC428" s="165">
        <v>8.159298672840827E-3</v>
      </c>
      <c r="AD428" s="165">
        <v>7.8787345827598249E-3</v>
      </c>
      <c r="AE428" s="165" t="e">
        <f t="shared" si="478"/>
        <v>#VALUE!</v>
      </c>
      <c r="AF428" s="165">
        <v>9.3614790577663375E-3</v>
      </c>
      <c r="AG428" s="165">
        <v>1.0929436542752139E-2</v>
      </c>
      <c r="AH428" s="165">
        <v>1.121806114740251E-2</v>
      </c>
      <c r="AI428" s="165">
        <v>1.1978278210292783E-2</v>
      </c>
      <c r="AJ428" s="166" t="e">
        <f t="shared" si="479"/>
        <v>#VALUE!</v>
      </c>
      <c r="AK428" s="166">
        <v>1.6942441286293429E-2</v>
      </c>
      <c r="AL428" s="166">
        <v>2.161414957176281E-2</v>
      </c>
      <c r="AM428" s="166">
        <v>2.8123790372490978E-2</v>
      </c>
      <c r="AN428" s="166">
        <v>2.8220483963330378E-2</v>
      </c>
      <c r="AO428" s="166" t="e">
        <f t="shared" si="480"/>
        <v>#VALUE!</v>
      </c>
      <c r="AP428" s="166">
        <v>3.9877634230063172E-2</v>
      </c>
      <c r="AQ428" s="166">
        <v>3.9657667282247108E-2</v>
      </c>
      <c r="AR428" s="166">
        <v>3.4757216165061174E-2</v>
      </c>
      <c r="AS428" s="166" t="e">
        <f t="shared" si="481"/>
        <v>#VALUE!</v>
      </c>
      <c r="AT428" s="166">
        <v>2.5064357143247298E-2</v>
      </c>
      <c r="AU428" s="166">
        <v>2.4492266103829985E-2</v>
      </c>
      <c r="AV428" s="166">
        <v>2.7128017434134885E-2</v>
      </c>
      <c r="AW428" s="166">
        <v>2.7044709777977738E-2</v>
      </c>
      <c r="AX428" s="166" t="e">
        <f t="shared" si="482"/>
        <v>#VALUE!</v>
      </c>
      <c r="AY428" s="166"/>
      <c r="AZ428" s="166">
        <v>2.2615233101625717E-2</v>
      </c>
      <c r="BA428" s="166">
        <v>2.5433187254126001E-2</v>
      </c>
      <c r="BB428" s="166">
        <v>2.3237567029132E-2</v>
      </c>
      <c r="BC428" s="166">
        <v>2.6046712488204209E-2</v>
      </c>
      <c r="BD428" s="166">
        <v>1.2902095542614301E-2</v>
      </c>
      <c r="BE428" s="166">
        <v>1.428323589302743E-2</v>
      </c>
      <c r="BF428" s="166" t="e">
        <f t="shared" si="483"/>
        <v>#VALUE!</v>
      </c>
      <c r="BG428" s="166">
        <v>1.1559095074630533E-2</v>
      </c>
      <c r="BH428" s="166">
        <v>1.4131233586832706E-2</v>
      </c>
      <c r="BI428" s="166">
        <v>2.3034951319419187E-2</v>
      </c>
      <c r="BJ428" s="166">
        <v>2.7983685491441951E-2</v>
      </c>
      <c r="BK428" s="166">
        <v>2.1768963087326374E-2</v>
      </c>
      <c r="BL428" s="166">
        <v>2.5957843278203063E-2</v>
      </c>
      <c r="BM428" s="166">
        <v>2.2806047338394732E-2</v>
      </c>
      <c r="BN428" s="166">
        <v>2.7251576378314504E-2</v>
      </c>
      <c r="BO428" s="166" t="e">
        <f t="shared" si="484"/>
        <v>#VALUE!</v>
      </c>
      <c r="BP428" s="166">
        <v>2.9337964598571891E-2</v>
      </c>
      <c r="BQ428" s="166">
        <v>2.7284483937076127E-2</v>
      </c>
      <c r="BR428" s="166">
        <v>5.0113648505193162E-2</v>
      </c>
      <c r="BS428" s="166">
        <v>0.10306364283450069</v>
      </c>
      <c r="BT428" s="166">
        <v>4.0907836426888694E-2</v>
      </c>
      <c r="BU428" s="166">
        <v>5.1717182591752037E-2</v>
      </c>
      <c r="BV428" s="166">
        <v>9.3680923433485497E-2</v>
      </c>
      <c r="BW428" s="166">
        <v>3.3244099572822046E-2</v>
      </c>
      <c r="BX428" s="166">
        <v>3.7893316975761281E-2</v>
      </c>
      <c r="BY428" s="166">
        <v>3.9760613264685739E-2</v>
      </c>
      <c r="BZ428" s="165">
        <v>3.6470282321611973E-2</v>
      </c>
      <c r="CA428" s="166" t="e">
        <f t="shared" si="485"/>
        <v>#VALUE!</v>
      </c>
      <c r="CB428" s="166">
        <v>2.5826791455059547E-2</v>
      </c>
      <c r="CC428" s="166">
        <v>2.5965854395910114E-2</v>
      </c>
      <c r="CD428" s="166">
        <v>3.1410109844452208E-2</v>
      </c>
      <c r="CE428" s="166">
        <v>2.6280177409934782E-2</v>
      </c>
      <c r="CF428" s="166">
        <v>2.6301761072594465E-2</v>
      </c>
      <c r="CG428" s="166">
        <v>3.1857473650550507E-2</v>
      </c>
      <c r="CH428" s="166">
        <v>2.3252343465283112E-2</v>
      </c>
      <c r="CI428" s="166">
        <v>2.5011734981211543E-2</v>
      </c>
      <c r="CJ428" s="165">
        <v>2.7018726330721096E-2</v>
      </c>
      <c r="CK428" s="165">
        <v>2.8772555168850175E-2</v>
      </c>
      <c r="CL428" s="166" t="e">
        <f t="shared" si="486"/>
        <v>#VALUE!</v>
      </c>
      <c r="CM428" s="166">
        <v>2.9937240778733529E-2</v>
      </c>
      <c r="CN428" s="166">
        <v>2.3057534693766903E-2</v>
      </c>
      <c r="CO428" s="166">
        <v>2.3057534693766903E-2</v>
      </c>
      <c r="CP428" s="166">
        <v>1.7208296502050184E-2</v>
      </c>
      <c r="CQ428" s="166">
        <v>2.1675100790616488E-2</v>
      </c>
      <c r="CR428" s="166">
        <v>2.505782567467546E-2</v>
      </c>
      <c r="CS428" s="166">
        <v>1.4497569072909819E-2</v>
      </c>
      <c r="CT428" s="166">
        <v>1.6046865606226396E-2</v>
      </c>
      <c r="CU428" s="166">
        <v>2.0717794371220951E-2</v>
      </c>
      <c r="CV428" s="166">
        <v>1.7424659748412574E-2</v>
      </c>
      <c r="CW428" s="166">
        <v>1.8986131091464284E-2</v>
      </c>
      <c r="CX428" s="166">
        <v>1.6393332122746837E-2</v>
      </c>
      <c r="CY428" s="166">
        <v>1.688403257992668E-2</v>
      </c>
      <c r="CZ428" s="166">
        <v>1.8335803977021538E-2</v>
      </c>
      <c r="DA428" s="166" t="e">
        <f t="shared" si="487"/>
        <v>#VALUE!</v>
      </c>
      <c r="DB428" s="165">
        <v>2.4720071451949557E-2</v>
      </c>
      <c r="DC428" s="165">
        <v>2.7925571565195779E-2</v>
      </c>
      <c r="DD428" s="165">
        <v>3.1704274119515506E-2</v>
      </c>
      <c r="DE428" s="165">
        <v>2.6136153488425608E-2</v>
      </c>
      <c r="DF428" s="165">
        <v>2.9912123132422013E-2</v>
      </c>
      <c r="DG428" s="165">
        <v>3.4827605527441116E-2</v>
      </c>
      <c r="DH428" s="165">
        <v>2.5929114273372952E-2</v>
      </c>
      <c r="DI428" s="165">
        <v>2.9316354531236658E-2</v>
      </c>
      <c r="DJ428" s="165">
        <v>3.3374671590629797E-2</v>
      </c>
      <c r="DK428" s="165">
        <v>2.4145714543542866E-2</v>
      </c>
      <c r="DL428" s="165">
        <v>2.6940598061040058E-2</v>
      </c>
      <c r="DM428" s="165">
        <v>4.3840915078590031E-2</v>
      </c>
      <c r="DN428" s="167" t="e">
        <f t="shared" si="488"/>
        <v>#VALUE!</v>
      </c>
      <c r="DO428" s="165">
        <v>4.3840915078590031E-2</v>
      </c>
      <c r="DP428" s="165">
        <v>4.3446808446805298E-2</v>
      </c>
      <c r="DQ428" s="165">
        <v>4.6963878398622559E-2</v>
      </c>
      <c r="DR428" s="165">
        <v>5.4093738555985253E-2</v>
      </c>
      <c r="DS428" s="165">
        <v>5.1435077846604248E-2</v>
      </c>
      <c r="DT428" s="165">
        <v>5.4970983725265696E-2</v>
      </c>
      <c r="DU428" s="165">
        <v>5.2512588001413694E-2</v>
      </c>
      <c r="DV428" s="168" t="e">
        <f t="shared" si="489"/>
        <v>#VALUE!</v>
      </c>
      <c r="DW428" s="169" t="e">
        <f t="shared" si="489"/>
        <v>#VALUE!</v>
      </c>
      <c r="DX428" s="170" t="e">
        <f t="shared" si="489"/>
        <v>#VALUE!</v>
      </c>
      <c r="DZ428" s="165" t="e">
        <f t="shared" si="490"/>
        <v>#VALUE!</v>
      </c>
      <c r="EC428" s="165" t="e">
        <f t="shared" si="491"/>
        <v>#VALUE!</v>
      </c>
      <c r="EF428" s="165" t="e">
        <f t="shared" si="492"/>
        <v>#VALUE!</v>
      </c>
      <c r="EI428" s="165" t="e">
        <f t="shared" si="493"/>
        <v>#VALUE!</v>
      </c>
      <c r="EL428" s="165" t="e">
        <f t="shared" si="494"/>
        <v>#VALUE!</v>
      </c>
      <c r="EO428" s="165" t="e">
        <f t="shared" si="495"/>
        <v>#VALUE!</v>
      </c>
    </row>
    <row r="429" spans="1:145" ht="15.5" x14ac:dyDescent="0.35">
      <c r="A429" s="56" t="s">
        <v>201</v>
      </c>
      <c r="B429" s="165" t="e">
        <f t="shared" si="477"/>
        <v>#VALUE!</v>
      </c>
      <c r="C429" s="165" t="e">
        <f t="shared" si="477"/>
        <v>#VALUE!</v>
      </c>
      <c r="D429" s="165" t="e">
        <f t="shared" si="477"/>
        <v>#VALUE!</v>
      </c>
      <c r="E429" s="165" t="e">
        <f t="shared" si="477"/>
        <v>#VALUE!</v>
      </c>
      <c r="F429" s="165" t="e">
        <f t="shared" si="477"/>
        <v>#VALUE!</v>
      </c>
      <c r="G429" s="165" t="e">
        <f t="shared" si="477"/>
        <v>#VALUE!</v>
      </c>
      <c r="H429" s="165" t="e">
        <f t="shared" si="477"/>
        <v>#VALUE!</v>
      </c>
      <c r="I429" s="165" t="e">
        <f t="shared" si="477"/>
        <v>#VALUE!</v>
      </c>
      <c r="J429" s="165" t="e">
        <f t="shared" si="477"/>
        <v>#VALUE!</v>
      </c>
      <c r="K429" s="165" t="e">
        <f t="shared" si="477"/>
        <v>#VALUE!</v>
      </c>
      <c r="L429" s="165" t="e">
        <f t="shared" si="477"/>
        <v>#VALUE!</v>
      </c>
      <c r="M429" s="165" t="e">
        <f t="shared" si="477"/>
        <v>#VALUE!</v>
      </c>
      <c r="N429" s="165" t="e">
        <f t="shared" si="477"/>
        <v>#VALUE!</v>
      </c>
      <c r="O429" s="165" t="e">
        <f t="shared" si="477"/>
        <v>#VALUE!</v>
      </c>
      <c r="P429" s="165" t="e">
        <f t="shared" si="477"/>
        <v>#VALUE!</v>
      </c>
      <c r="Q429" s="165" t="e">
        <f t="shared" si="477"/>
        <v>#VALUE!</v>
      </c>
      <c r="R429" s="165" t="e">
        <f t="shared" si="477"/>
        <v>#VALUE!</v>
      </c>
      <c r="S429" s="165" t="e">
        <f t="shared" si="477"/>
        <v>#VALUE!</v>
      </c>
      <c r="T429" s="165" t="e">
        <f t="shared" si="477"/>
        <v>#VALUE!</v>
      </c>
      <c r="U429" s="165" t="e">
        <f t="shared" si="477"/>
        <v>#VALUE!</v>
      </c>
      <c r="V429" s="165" t="e">
        <f t="shared" si="477"/>
        <v>#VALUE!</v>
      </c>
      <c r="W429" s="165" t="e">
        <f t="shared" si="477"/>
        <v>#VALUE!</v>
      </c>
      <c r="X429" s="166" t="e">
        <f t="shared" si="477"/>
        <v>#VALUE!</v>
      </c>
      <c r="Y429" s="166" t="e">
        <f t="shared" si="477"/>
        <v>#VALUE!</v>
      </c>
      <c r="Z429" s="165" t="e">
        <f t="shared" si="477"/>
        <v>#VALUE!</v>
      </c>
      <c r="AA429" s="165" t="e">
        <f t="shared" si="477"/>
        <v>#VALUE!</v>
      </c>
      <c r="AB429" s="165">
        <v>2.50840503924914E-3</v>
      </c>
      <c r="AC429" s="165">
        <v>2.6298544297537908E-3</v>
      </c>
      <c r="AD429" s="165">
        <v>1.659561438264879E-3</v>
      </c>
      <c r="AE429" s="165" t="e">
        <f t="shared" si="478"/>
        <v>#VALUE!</v>
      </c>
      <c r="AF429" s="165">
        <v>1.3167670586917072E-3</v>
      </c>
      <c r="AG429" s="165">
        <v>6.072477538731257E-4</v>
      </c>
      <c r="AH429" s="165">
        <v>7.3622757762628133E-4</v>
      </c>
      <c r="AI429" s="165">
        <v>7.8611968993763789E-4</v>
      </c>
      <c r="AJ429" s="166" t="e">
        <f t="shared" si="479"/>
        <v>#VALUE!</v>
      </c>
      <c r="AK429" s="166">
        <v>1.2754808979703255E-3</v>
      </c>
      <c r="AL429" s="166">
        <v>2.1145062240040553E-3</v>
      </c>
      <c r="AM429" s="166">
        <v>2.4859976372833196E-3</v>
      </c>
      <c r="AN429" s="166">
        <v>2.4945448506988451E-3</v>
      </c>
      <c r="AO429" s="166" t="e">
        <f t="shared" si="480"/>
        <v>#VALUE!</v>
      </c>
      <c r="AP429" s="166">
        <v>2.8618934501492299E-3</v>
      </c>
      <c r="AQ429" s="166">
        <v>2.9079306412028833E-3</v>
      </c>
      <c r="AR429" s="166">
        <v>3.5106213177396976E-3</v>
      </c>
      <c r="AS429" s="166" t="e">
        <f t="shared" si="481"/>
        <v>#VALUE!</v>
      </c>
      <c r="AT429" s="166">
        <v>3.7008545522303508E-3</v>
      </c>
      <c r="AU429" s="166">
        <v>3.0636588800285374E-3</v>
      </c>
      <c r="AV429" s="166">
        <v>2.8884144348401562E-3</v>
      </c>
      <c r="AW429" s="166">
        <v>2.8795443787381489E-3</v>
      </c>
      <c r="AX429" s="166" t="e">
        <f t="shared" si="482"/>
        <v>#VALUE!</v>
      </c>
      <c r="AY429" s="166"/>
      <c r="AZ429" s="166">
        <v>1.7494374097093818E-3</v>
      </c>
      <c r="BA429" s="166">
        <v>1.9622627399759783E-3</v>
      </c>
      <c r="BB429" s="166">
        <v>1.6430468079546299E-3</v>
      </c>
      <c r="BC429" s="166">
        <v>1.8360707251311118E-3</v>
      </c>
      <c r="BD429" s="166">
        <v>1.0398213328878725E-3</v>
      </c>
      <c r="BE429" s="166">
        <v>1.1439338925570781E-3</v>
      </c>
      <c r="BF429" s="166" t="e">
        <f t="shared" si="483"/>
        <v>#VALUE!</v>
      </c>
      <c r="BG429" s="166">
        <v>1.3314168200049799E-3</v>
      </c>
      <c r="BH429" s="166">
        <v>1.6164927978630755E-3</v>
      </c>
      <c r="BI429" s="166">
        <v>1.318201392044869E-3</v>
      </c>
      <c r="BJ429" s="166">
        <v>1.8037372996493907E-3</v>
      </c>
      <c r="BK429" s="166">
        <v>1.7386298259527827E-3</v>
      </c>
      <c r="BL429" s="166">
        <v>2.0679390942900302E-3</v>
      </c>
      <c r="BM429" s="166">
        <v>1.8220197803039768E-3</v>
      </c>
      <c r="BN429" s="166">
        <v>2.1716385154411121E-3</v>
      </c>
      <c r="BO429" s="166" t="e">
        <f t="shared" si="484"/>
        <v>#VALUE!</v>
      </c>
      <c r="BP429" s="166">
        <v>1.100597133213019E-3</v>
      </c>
      <c r="BQ429" s="166">
        <v>2.344237021110614E-3</v>
      </c>
      <c r="BR429" s="166">
        <v>4.3326449616425435E-3</v>
      </c>
      <c r="BS429" s="166">
        <v>8.8779650762002907E-3</v>
      </c>
      <c r="BT429" s="166">
        <v>1.6701133785054054E-3</v>
      </c>
      <c r="BU429" s="166">
        <v>4.4158727275914458E-3</v>
      </c>
      <c r="BV429" s="166">
        <v>7.8947656362085457E-3</v>
      </c>
      <c r="BW429" s="166">
        <v>1.5817217906824587E-3</v>
      </c>
      <c r="BX429" s="166">
        <v>1.802927014176044E-3</v>
      </c>
      <c r="BY429" s="166">
        <v>2.2551347066680446E-3</v>
      </c>
      <c r="BZ429" s="165">
        <v>1.5185213841059015E-3</v>
      </c>
      <c r="CA429" s="166" t="e">
        <f t="shared" si="485"/>
        <v>#VALUE!</v>
      </c>
      <c r="CB429" s="166">
        <v>1.3004588777136838E-3</v>
      </c>
      <c r="CC429" s="166">
        <v>1.3074611271531769E-3</v>
      </c>
      <c r="CD429" s="166">
        <v>1.578766303548332E-3</v>
      </c>
      <c r="CE429" s="166">
        <v>1.3219544398113626E-3</v>
      </c>
      <c r="CF429" s="166">
        <v>1.3230401485657326E-3</v>
      </c>
      <c r="CG429" s="166">
        <v>1.5997158814638518E-3</v>
      </c>
      <c r="CH429" s="166">
        <v>1.2839775109416693E-3</v>
      </c>
      <c r="CI429" s="166">
        <v>1.3811298320729353E-3</v>
      </c>
      <c r="CJ429" s="165">
        <v>1.0722108505363561E-3</v>
      </c>
      <c r="CK429" s="165">
        <v>1.1418097756377E-3</v>
      </c>
      <c r="CL429" s="166" t="e">
        <f t="shared" si="486"/>
        <v>#VALUE!</v>
      </c>
      <c r="CM429" s="166">
        <v>1.1631868729803079E-3</v>
      </c>
      <c r="CN429" s="166">
        <v>1.0091376878439149E-3</v>
      </c>
      <c r="CO429" s="166">
        <v>1.0091376878439149E-3</v>
      </c>
      <c r="CP429" s="166">
        <v>7.5213111970197182E-4</v>
      </c>
      <c r="CQ429" s="166">
        <v>9.4639094862825545E-4</v>
      </c>
      <c r="CR429" s="166">
        <v>1.1486704653900929E-3</v>
      </c>
      <c r="CS429" s="166">
        <v>6.715634329530313E-4</v>
      </c>
      <c r="CT429" s="166">
        <v>7.737354376381151E-4</v>
      </c>
      <c r="CU429" s="166">
        <v>1.0344989501814821E-3</v>
      </c>
      <c r="CV429" s="166">
        <v>7.6874722582212832E-4</v>
      </c>
      <c r="CW429" s="166">
        <v>8.4550898839903473E-4</v>
      </c>
      <c r="CX429" s="166">
        <v>7.5581798474122139E-4</v>
      </c>
      <c r="CY429" s="166">
        <v>7.8573784189358328E-4</v>
      </c>
      <c r="CZ429" s="166">
        <v>8.8039482946960861E-4</v>
      </c>
      <c r="DA429" s="166" t="e">
        <f t="shared" si="487"/>
        <v>#VALUE!</v>
      </c>
      <c r="DB429" s="165">
        <v>6.573101769883409E-4</v>
      </c>
      <c r="DC429" s="165">
        <v>7.4254487587946589E-4</v>
      </c>
      <c r="DD429" s="165">
        <v>8.434627644626734E-4</v>
      </c>
      <c r="DE429" s="165">
        <v>7.4090210280379021E-4</v>
      </c>
      <c r="DF429" s="165">
        <v>8.5591862298574882E-4</v>
      </c>
      <c r="DG429" s="165">
        <v>9.8746583819866161E-4</v>
      </c>
      <c r="DH429" s="165">
        <v>8.6942530231688892E-4</v>
      </c>
      <c r="DI429" s="165">
        <v>9.9989105349885762E-4</v>
      </c>
      <c r="DJ429" s="165">
        <v>1.1378808061264043E-3</v>
      </c>
      <c r="DK429" s="165">
        <v>1.066307895855903E-3</v>
      </c>
      <c r="DL429" s="165">
        <v>1.199686950056801E-3</v>
      </c>
      <c r="DM429" s="165">
        <v>1.1235184779725769E-3</v>
      </c>
      <c r="DN429" s="167" t="e">
        <f t="shared" si="488"/>
        <v>#VALUE!</v>
      </c>
      <c r="DO429" s="165">
        <v>1.1235184779725769E-3</v>
      </c>
      <c r="DP429" s="165">
        <v>1.2562233098043238E-3</v>
      </c>
      <c r="DQ429" s="165">
        <v>1.3584097243939449E-3</v>
      </c>
      <c r="DR429" s="165">
        <v>1.5651972879205699E-3</v>
      </c>
      <c r="DS429" s="165">
        <v>1.3174041992923789E-3</v>
      </c>
      <c r="DT429" s="165">
        <v>1.4105356344434911E-3</v>
      </c>
      <c r="DU429" s="165">
        <v>1.2799055276319945E-3</v>
      </c>
      <c r="DV429" s="168" t="e">
        <f t="shared" si="489"/>
        <v>#VALUE!</v>
      </c>
      <c r="DW429" s="169" t="e">
        <f t="shared" si="489"/>
        <v>#VALUE!</v>
      </c>
      <c r="DX429" s="170" t="e">
        <f t="shared" si="489"/>
        <v>#VALUE!</v>
      </c>
      <c r="DZ429" s="165" t="e">
        <f t="shared" si="490"/>
        <v>#VALUE!</v>
      </c>
      <c r="EC429" s="165" t="e">
        <f t="shared" si="491"/>
        <v>#VALUE!</v>
      </c>
      <c r="EF429" s="165" t="e">
        <f t="shared" si="492"/>
        <v>#VALUE!</v>
      </c>
      <c r="EI429" s="165" t="e">
        <f t="shared" si="493"/>
        <v>#VALUE!</v>
      </c>
      <c r="EL429" s="165" t="e">
        <f t="shared" si="494"/>
        <v>#VALUE!</v>
      </c>
      <c r="EO429" s="165" t="e">
        <f t="shared" si="495"/>
        <v>#VALUE!</v>
      </c>
    </row>
    <row r="430" spans="1:145" ht="15.5" x14ac:dyDescent="0.35">
      <c r="A430" s="56" t="s">
        <v>202</v>
      </c>
      <c r="B430" s="165" t="e">
        <f t="shared" si="477"/>
        <v>#VALUE!</v>
      </c>
      <c r="C430" s="165" t="e">
        <f t="shared" si="477"/>
        <v>#VALUE!</v>
      </c>
      <c r="D430" s="165" t="e">
        <f t="shared" si="477"/>
        <v>#VALUE!</v>
      </c>
      <c r="E430" s="165" t="e">
        <f t="shared" si="477"/>
        <v>#VALUE!</v>
      </c>
      <c r="F430" s="165" t="e">
        <f t="shared" si="477"/>
        <v>#VALUE!</v>
      </c>
      <c r="G430" s="165" t="e">
        <f t="shared" si="477"/>
        <v>#VALUE!</v>
      </c>
      <c r="H430" s="165" t="e">
        <f t="shared" si="477"/>
        <v>#VALUE!</v>
      </c>
      <c r="I430" s="165" t="e">
        <f t="shared" si="477"/>
        <v>#VALUE!</v>
      </c>
      <c r="J430" s="165" t="e">
        <f t="shared" si="477"/>
        <v>#VALUE!</v>
      </c>
      <c r="K430" s="165" t="e">
        <f t="shared" si="477"/>
        <v>#VALUE!</v>
      </c>
      <c r="L430" s="165" t="e">
        <f t="shared" si="477"/>
        <v>#VALUE!</v>
      </c>
      <c r="M430" s="165" t="e">
        <f t="shared" si="477"/>
        <v>#VALUE!</v>
      </c>
      <c r="N430" s="165" t="e">
        <f t="shared" si="477"/>
        <v>#VALUE!</v>
      </c>
      <c r="O430" s="165" t="e">
        <f t="shared" si="477"/>
        <v>#VALUE!</v>
      </c>
      <c r="P430" s="165" t="e">
        <f t="shared" si="477"/>
        <v>#VALUE!</v>
      </c>
      <c r="Q430" s="165" t="e">
        <f t="shared" si="477"/>
        <v>#VALUE!</v>
      </c>
      <c r="R430" s="165" t="e">
        <f t="shared" si="477"/>
        <v>#VALUE!</v>
      </c>
      <c r="S430" s="165" t="e">
        <f t="shared" si="477"/>
        <v>#VALUE!</v>
      </c>
      <c r="T430" s="165" t="e">
        <f t="shared" si="477"/>
        <v>#VALUE!</v>
      </c>
      <c r="U430" s="165" t="e">
        <f t="shared" si="477"/>
        <v>#VALUE!</v>
      </c>
      <c r="V430" s="165" t="e">
        <f t="shared" si="477"/>
        <v>#VALUE!</v>
      </c>
      <c r="W430" s="165" t="e">
        <f t="shared" si="477"/>
        <v>#VALUE!</v>
      </c>
      <c r="X430" s="166" t="e">
        <f t="shared" si="477"/>
        <v>#VALUE!</v>
      </c>
      <c r="Y430" s="166" t="e">
        <f t="shared" si="477"/>
        <v>#VALUE!</v>
      </c>
      <c r="Z430" s="165" t="e">
        <f t="shared" si="477"/>
        <v>#VALUE!</v>
      </c>
      <c r="AA430" s="165" t="e">
        <f t="shared" si="477"/>
        <v>#VALUE!</v>
      </c>
      <c r="AB430" s="165">
        <v>4.7845608984280943E-3</v>
      </c>
      <c r="AC430" s="165">
        <v>5.257403408371334E-3</v>
      </c>
      <c r="AD430" s="165">
        <v>5.0745387487097339E-3</v>
      </c>
      <c r="AE430" s="165" t="e">
        <f t="shared" si="478"/>
        <v>#VALUE!</v>
      </c>
      <c r="AF430" s="165">
        <v>4.4907048337338136E-3</v>
      </c>
      <c r="AG430" s="165">
        <v>6.7579432530562233E-3</v>
      </c>
      <c r="AH430" s="165">
        <v>6.9115484904567603E-3</v>
      </c>
      <c r="AI430" s="165">
        <v>7.379925068583662E-3</v>
      </c>
      <c r="AJ430" s="166" t="e">
        <f t="shared" si="479"/>
        <v>#VALUE!</v>
      </c>
      <c r="AK430" s="166">
        <v>1.0394594511363086E-2</v>
      </c>
      <c r="AL430" s="166">
        <v>6.6226741008036626E-3</v>
      </c>
      <c r="AM430" s="166">
        <v>8.0593097081407602E-3</v>
      </c>
      <c r="AN430" s="166">
        <v>8.0870187610474122E-3</v>
      </c>
      <c r="AO430" s="166" t="e">
        <f t="shared" si="480"/>
        <v>#VALUE!</v>
      </c>
      <c r="AP430" s="166">
        <v>1.35852574742045E-2</v>
      </c>
      <c r="AQ430" s="166">
        <v>1.3839661698952605E-2</v>
      </c>
      <c r="AR430" s="166">
        <v>1.471287840972782E-2</v>
      </c>
      <c r="AS430" s="166" t="e">
        <f t="shared" si="481"/>
        <v>#VALUE!</v>
      </c>
      <c r="AT430" s="166">
        <v>1.5073133551944401E-2</v>
      </c>
      <c r="AU430" s="166">
        <v>1.6301689225976072E-2</v>
      </c>
      <c r="AV430" s="166">
        <v>1.7177548781110677E-2</v>
      </c>
      <c r="AW430" s="166">
        <v>1.7124798102556526E-2</v>
      </c>
      <c r="AX430" s="166" t="e">
        <f t="shared" si="482"/>
        <v>#VALUE!</v>
      </c>
      <c r="AY430" s="166"/>
      <c r="AZ430" s="166">
        <v>1.1305293431533971E-2</v>
      </c>
      <c r="BA430" s="166">
        <v>1.2705818831801222E-2</v>
      </c>
      <c r="BB430" s="166">
        <v>1.0223768732468616E-2</v>
      </c>
      <c r="BC430" s="166">
        <v>1.1452335587872729E-2</v>
      </c>
      <c r="BD430" s="166">
        <v>9.7062334913402149E-3</v>
      </c>
      <c r="BE430" s="166">
        <v>1.0739133610600389E-2</v>
      </c>
      <c r="BF430" s="166" t="e">
        <f t="shared" si="483"/>
        <v>#VALUE!</v>
      </c>
      <c r="BG430" s="166">
        <v>1.0573852475380785E-2</v>
      </c>
      <c r="BH430" s="166">
        <v>1.4023953051337981E-2</v>
      </c>
      <c r="BI430" s="166">
        <v>9.0820268429882625E-3</v>
      </c>
      <c r="BJ430" s="166">
        <v>1.3266089917775805E-2</v>
      </c>
      <c r="BK430" s="166">
        <v>9.1550638959331746E-3</v>
      </c>
      <c r="BL430" s="166">
        <v>1.2766982642238876E-2</v>
      </c>
      <c r="BM430" s="166">
        <v>9.5963115785222021E-3</v>
      </c>
      <c r="BN430" s="166">
        <v>1.3424580595016382E-2</v>
      </c>
      <c r="BO430" s="166" t="e">
        <f t="shared" si="484"/>
        <v>#VALUE!</v>
      </c>
      <c r="BP430" s="166">
        <v>1.4287231130266123E-2</v>
      </c>
      <c r="BQ430" s="166">
        <v>1.4194509023075475E-2</v>
      </c>
      <c r="BR430" s="166">
        <v>2.3821103534749141E-2</v>
      </c>
      <c r="BS430" s="166">
        <v>4.8630895912244267E-2</v>
      </c>
      <c r="BT430" s="166">
        <v>1.9833088759338775E-2</v>
      </c>
      <c r="BU430" s="166">
        <v>2.7726280314054594E-2</v>
      </c>
      <c r="BV430" s="166">
        <v>4.8285419291117848E-2</v>
      </c>
      <c r="BW430" s="166">
        <v>1.8704728166737079E-2</v>
      </c>
      <c r="BX430" s="166">
        <v>2.1320601324003634E-2</v>
      </c>
      <c r="BY430" s="166">
        <v>2.5235192230929702E-2</v>
      </c>
      <c r="BZ430" s="165">
        <v>1.6672819573331783E-2</v>
      </c>
      <c r="CA430" s="166" t="e">
        <f t="shared" si="485"/>
        <v>#VALUE!</v>
      </c>
      <c r="CB430" s="166">
        <v>2.045671294195605E-2</v>
      </c>
      <c r="CC430" s="166">
        <v>2.0566860989838589E-2</v>
      </c>
      <c r="CD430" s="166">
        <v>2.4307379802320211E-2</v>
      </c>
      <c r="CE430" s="166">
        <v>1.863012498746203E-2</v>
      </c>
      <c r="CF430" s="166">
        <v>1.8645425733981539E-2</v>
      </c>
      <c r="CG430" s="166">
        <v>2.213635725028585E-2</v>
      </c>
      <c r="CH430" s="166">
        <v>1.5372777619062514E-2</v>
      </c>
      <c r="CI430" s="166">
        <v>1.6535960786368431E-2</v>
      </c>
      <c r="CJ430" s="165">
        <v>1.8352547508817339E-2</v>
      </c>
      <c r="CK430" s="165">
        <v>1.9543840787416486E-2</v>
      </c>
      <c r="CL430" s="166" t="e">
        <f t="shared" si="486"/>
        <v>#VALUE!</v>
      </c>
      <c r="CM430" s="166">
        <v>2.1266849017158359E-2</v>
      </c>
      <c r="CN430" s="166">
        <v>2.146444689084729E-2</v>
      </c>
      <c r="CO430" s="166">
        <v>2.146444689084729E-2</v>
      </c>
      <c r="CP430" s="166">
        <v>1.6600341560442742E-2</v>
      </c>
      <c r="CQ430" s="166">
        <v>2.076499522505322E-2</v>
      </c>
      <c r="CR430" s="166">
        <v>2.359736332534982E-2</v>
      </c>
      <c r="CS430" s="166">
        <v>1.6032506883222081E-2</v>
      </c>
      <c r="CT430" s="166">
        <v>1.774511766035285E-2</v>
      </c>
      <c r="CU430" s="166">
        <v>2.2911435147849581E-2</v>
      </c>
      <c r="CV430" s="166">
        <v>1.8713311831732044E-2</v>
      </c>
      <c r="CW430" s="166">
        <v>1.9941008060252279E-2</v>
      </c>
      <c r="CX430" s="166">
        <v>1.9552733019972218E-2</v>
      </c>
      <c r="CY430" s="166">
        <v>1.9694697270057456E-2</v>
      </c>
      <c r="CZ430" s="166">
        <v>2.1723522119729454E-2</v>
      </c>
      <c r="DA430" s="166" t="e">
        <f t="shared" si="487"/>
        <v>#VALUE!</v>
      </c>
      <c r="DB430" s="165">
        <v>1.1788977580949026E-2</v>
      </c>
      <c r="DC430" s="165">
        <v>1.3122691538506185E-2</v>
      </c>
      <c r="DD430" s="165">
        <v>1.4812448314420112E-2</v>
      </c>
      <c r="DE430" s="165">
        <v>9.3184651837786518E-3</v>
      </c>
      <c r="DF430" s="165">
        <v>1.0406096265965491E-2</v>
      </c>
      <c r="DG430" s="165">
        <v>1.211720933490304E-2</v>
      </c>
      <c r="DH430" s="165">
        <v>9.0966022191799455E-3</v>
      </c>
      <c r="DI430" s="165">
        <v>1.0119623891298165E-2</v>
      </c>
      <c r="DJ430" s="165">
        <v>1.1616500555004749E-2</v>
      </c>
      <c r="DK430" s="165">
        <v>1.1683353146959893E-2</v>
      </c>
      <c r="DL430" s="165">
        <v>1.297013021523895E-2</v>
      </c>
      <c r="DM430" s="165">
        <v>1.3581048695145391E-2</v>
      </c>
      <c r="DN430" s="167" t="e">
        <f t="shared" si="488"/>
        <v>#VALUE!</v>
      </c>
      <c r="DO430" s="165">
        <v>1.3581048695145391E-2</v>
      </c>
      <c r="DP430" s="165">
        <v>1.2717159859553035E-2</v>
      </c>
      <c r="DQ430" s="165">
        <v>1.366027041844297E-2</v>
      </c>
      <c r="DR430" s="165">
        <v>1.5634636152135249E-2</v>
      </c>
      <c r="DS430" s="165">
        <v>1.2575926166068811E-2</v>
      </c>
      <c r="DT430" s="165">
        <v>1.3441852958355344E-2</v>
      </c>
      <c r="DU430" s="165">
        <v>1.3523707667666742E-2</v>
      </c>
      <c r="DV430" s="168" t="e">
        <f t="shared" si="489"/>
        <v>#VALUE!</v>
      </c>
      <c r="DW430" s="169" t="e">
        <f t="shared" si="489"/>
        <v>#VALUE!</v>
      </c>
      <c r="DX430" s="170" t="e">
        <f t="shared" si="489"/>
        <v>#VALUE!</v>
      </c>
      <c r="DZ430" s="165" t="e">
        <f t="shared" si="490"/>
        <v>#VALUE!</v>
      </c>
      <c r="EC430" s="165" t="e">
        <f t="shared" si="491"/>
        <v>#VALUE!</v>
      </c>
      <c r="EF430" s="165" t="e">
        <f t="shared" si="492"/>
        <v>#VALUE!</v>
      </c>
      <c r="EI430" s="165" t="e">
        <f t="shared" si="493"/>
        <v>#VALUE!</v>
      </c>
      <c r="EL430" s="165" t="e">
        <f t="shared" si="494"/>
        <v>#VALUE!</v>
      </c>
      <c r="EO430" s="165" t="e">
        <f t="shared" si="495"/>
        <v>#VALUE!</v>
      </c>
    </row>
    <row r="431" spans="1:145" ht="15.5" x14ac:dyDescent="0.35">
      <c r="A431" s="56" t="s">
        <v>203</v>
      </c>
      <c r="B431" s="165" t="e">
        <f t="shared" si="477"/>
        <v>#VALUE!</v>
      </c>
      <c r="C431" s="165" t="e">
        <f t="shared" si="477"/>
        <v>#VALUE!</v>
      </c>
      <c r="D431" s="165" t="e">
        <f t="shared" si="477"/>
        <v>#VALUE!</v>
      </c>
      <c r="E431" s="165" t="e">
        <f t="shared" si="477"/>
        <v>#VALUE!</v>
      </c>
      <c r="F431" s="165" t="e">
        <f t="shared" si="477"/>
        <v>#VALUE!</v>
      </c>
      <c r="G431" s="165" t="e">
        <f t="shared" si="477"/>
        <v>#VALUE!</v>
      </c>
      <c r="H431" s="165" t="e">
        <f t="shared" si="477"/>
        <v>#VALUE!</v>
      </c>
      <c r="I431" s="165" t="e">
        <f t="shared" si="477"/>
        <v>#VALUE!</v>
      </c>
      <c r="J431" s="165" t="e">
        <f t="shared" si="477"/>
        <v>#VALUE!</v>
      </c>
      <c r="K431" s="165" t="e">
        <f t="shared" si="477"/>
        <v>#VALUE!</v>
      </c>
      <c r="L431" s="165" t="e">
        <f t="shared" si="477"/>
        <v>#VALUE!</v>
      </c>
      <c r="M431" s="165" t="e">
        <f t="shared" si="477"/>
        <v>#VALUE!</v>
      </c>
      <c r="N431" s="165" t="e">
        <f t="shared" si="477"/>
        <v>#VALUE!</v>
      </c>
      <c r="O431" s="165" t="e">
        <f t="shared" si="477"/>
        <v>#VALUE!</v>
      </c>
      <c r="P431" s="165" t="e">
        <f t="shared" si="477"/>
        <v>#VALUE!</v>
      </c>
      <c r="Q431" s="165" t="e">
        <f t="shared" si="477"/>
        <v>#VALUE!</v>
      </c>
      <c r="R431" s="165" t="e">
        <f t="shared" si="477"/>
        <v>#VALUE!</v>
      </c>
      <c r="S431" s="165" t="e">
        <f t="shared" si="477"/>
        <v>#VALUE!</v>
      </c>
      <c r="T431" s="165" t="e">
        <f t="shared" si="477"/>
        <v>#VALUE!</v>
      </c>
      <c r="U431" s="165" t="e">
        <f t="shared" si="477"/>
        <v>#VALUE!</v>
      </c>
      <c r="V431" s="165" t="e">
        <f t="shared" si="477"/>
        <v>#VALUE!</v>
      </c>
      <c r="W431" s="165" t="e">
        <f t="shared" si="477"/>
        <v>#VALUE!</v>
      </c>
      <c r="X431" s="166" t="e">
        <f t="shared" si="477"/>
        <v>#VALUE!</v>
      </c>
      <c r="Y431" s="166" t="e">
        <f t="shared" si="477"/>
        <v>#VALUE!</v>
      </c>
      <c r="Z431" s="165" t="e">
        <f t="shared" si="477"/>
        <v>#VALUE!</v>
      </c>
      <c r="AA431" s="165" t="e">
        <f t="shared" si="477"/>
        <v>#VALUE!</v>
      </c>
      <c r="AB431" s="165">
        <v>3.8991273366404795E-2</v>
      </c>
      <c r="AC431" s="165">
        <v>3.5051120379573981E-2</v>
      </c>
      <c r="AD431" s="165">
        <v>3.4315606917306417E-2</v>
      </c>
      <c r="AE431" s="165" t="e">
        <f t="shared" si="478"/>
        <v>#VALUE!</v>
      </c>
      <c r="AF431" s="165">
        <v>2.9644801982037294E-2</v>
      </c>
      <c r="AG431" s="165">
        <v>3.0260934391398896E-2</v>
      </c>
      <c r="AH431" s="165">
        <v>3.1107007734203884E-2</v>
      </c>
      <c r="AI431" s="165">
        <v>3.3220068293941876E-2</v>
      </c>
      <c r="AJ431" s="166" t="e">
        <f t="shared" si="479"/>
        <v>#VALUE!</v>
      </c>
      <c r="AK431" s="166">
        <v>6.6928909478674012E-2</v>
      </c>
      <c r="AL431" s="166">
        <v>5.9823967276699752E-2</v>
      </c>
      <c r="AM431" s="166">
        <v>6.6232081485371366E-2</v>
      </c>
      <c r="AN431" s="166">
        <v>6.645979680051084E-2</v>
      </c>
      <c r="AO431" s="166" t="e">
        <f t="shared" si="480"/>
        <v>#VALUE!</v>
      </c>
      <c r="AP431" s="166">
        <v>9.633190259872311E-2</v>
      </c>
      <c r="AQ431" s="166">
        <v>0.108755262550981</v>
      </c>
      <c r="AR431" s="166">
        <v>9.2717061902426914E-2</v>
      </c>
      <c r="AS431" s="166" t="e">
        <f t="shared" si="481"/>
        <v>#VALUE!</v>
      </c>
      <c r="AT431" s="166">
        <v>7.7458184972402686E-2</v>
      </c>
      <c r="AU431" s="166">
        <v>7.1499947882827916E-2</v>
      </c>
      <c r="AV431" s="166">
        <v>7.4782678564858027E-2</v>
      </c>
      <c r="AW431" s="166">
        <v>7.4553027810337624E-2</v>
      </c>
      <c r="AX431" s="166" t="e">
        <f t="shared" si="482"/>
        <v>#VALUE!</v>
      </c>
      <c r="AY431" s="166"/>
      <c r="AZ431" s="166">
        <v>7.0426157891697636E-2</v>
      </c>
      <c r="BA431" s="166">
        <v>7.8969809788940346E-2</v>
      </c>
      <c r="BB431" s="166">
        <v>6.5828128848106293E-2</v>
      </c>
      <c r="BC431" s="166">
        <v>7.3461726960947937E-2</v>
      </c>
      <c r="BD431" s="166">
        <v>6.0713593305066232E-2</v>
      </c>
      <c r="BE431" s="166">
        <v>6.7058488533424096E-2</v>
      </c>
      <c r="BF431" s="166" t="e">
        <f t="shared" si="483"/>
        <v>#VALUE!</v>
      </c>
      <c r="BG431" s="166">
        <v>7.1559179766562675E-2</v>
      </c>
      <c r="BH431" s="166">
        <v>8.6170821069222539E-2</v>
      </c>
      <c r="BI431" s="166">
        <v>6.1000258059277668E-2</v>
      </c>
      <c r="BJ431" s="166">
        <v>7.4103471960074427E-2</v>
      </c>
      <c r="BK431" s="166">
        <v>5.7204622830609078E-2</v>
      </c>
      <c r="BL431" s="166">
        <v>6.8379858990129647E-2</v>
      </c>
      <c r="BM431" s="166">
        <v>6.0203319389212959E-2</v>
      </c>
      <c r="BN431" s="166">
        <v>7.197299138434371E-2</v>
      </c>
      <c r="BO431" s="166" t="e">
        <f t="shared" si="484"/>
        <v>#VALUE!</v>
      </c>
      <c r="BP431" s="166">
        <v>6.5488252517350243E-2</v>
      </c>
      <c r="BQ431" s="166">
        <v>5.8584474732762355E-2</v>
      </c>
      <c r="BR431" s="166">
        <v>9.3711855974977817E-2</v>
      </c>
      <c r="BS431" s="166">
        <v>0.19158547130984005</v>
      </c>
      <c r="BT431" s="166">
        <v>8.3572587807377655E-2</v>
      </c>
      <c r="BU431" s="166">
        <v>9.8825483821832594E-2</v>
      </c>
      <c r="BV431" s="166">
        <v>0.16132627413561657</v>
      </c>
      <c r="BW431" s="166">
        <v>7.6804320287594527E-2</v>
      </c>
      <c r="BX431" s="166">
        <v>8.7545473968710513E-2</v>
      </c>
      <c r="BY431" s="166">
        <v>9.2592185152624476E-2</v>
      </c>
      <c r="BZ431" s="165">
        <v>8.4978869933098639E-2</v>
      </c>
      <c r="CA431" s="166" t="e">
        <f t="shared" si="485"/>
        <v>#VALUE!</v>
      </c>
      <c r="CB431" s="166">
        <v>7.0269577665800512E-2</v>
      </c>
      <c r="CC431" s="166">
        <v>7.0498699455382965E-2</v>
      </c>
      <c r="CD431" s="166">
        <v>8.2421988744631081E-2</v>
      </c>
      <c r="CE431" s="166">
        <v>6.810888102748161E-2</v>
      </c>
      <c r="CF431" s="166">
        <v>6.796358352955853E-2</v>
      </c>
      <c r="CG431" s="166">
        <v>8.0838481202291285E-2</v>
      </c>
      <c r="CH431" s="166">
        <v>6.028963179025789E-2</v>
      </c>
      <c r="CI431" s="166">
        <v>6.4784302079169062E-2</v>
      </c>
      <c r="CJ431" s="165">
        <v>6.0175267749146805E-2</v>
      </c>
      <c r="CK431" s="165">
        <v>6.403798654886933E-2</v>
      </c>
      <c r="CL431" s="166" t="e">
        <f t="shared" si="486"/>
        <v>#VALUE!</v>
      </c>
      <c r="CM431" s="166">
        <v>6.4534526654247207E-2</v>
      </c>
      <c r="CN431" s="166">
        <v>4.7419310297261499E-2</v>
      </c>
      <c r="CO431" s="166">
        <v>4.7419310297261499E-2</v>
      </c>
      <c r="CP431" s="166">
        <v>3.6316169910971335E-2</v>
      </c>
      <c r="CQ431" s="166">
        <v>4.5285573068918748E-2</v>
      </c>
      <c r="CR431" s="166">
        <v>5.3436695966624308E-2</v>
      </c>
      <c r="CS431" s="166">
        <v>4.0623799868312896E-2</v>
      </c>
      <c r="CT431" s="166">
        <v>4.5252416855130449E-2</v>
      </c>
      <c r="CU431" s="166">
        <v>5.9984016551284602E-2</v>
      </c>
      <c r="CV431" s="166">
        <v>4.1515425915683878E-2</v>
      </c>
      <c r="CW431" s="166">
        <v>4.4857936133611186E-2</v>
      </c>
      <c r="CX431" s="166">
        <v>4.6126992064663447E-2</v>
      </c>
      <c r="CY431" s="166">
        <v>4.6761208132279589E-2</v>
      </c>
      <c r="CZ431" s="166">
        <v>5.1469331426102334E-2</v>
      </c>
      <c r="DA431" s="166" t="e">
        <f t="shared" si="487"/>
        <v>#VALUE!</v>
      </c>
      <c r="DB431" s="165">
        <v>5.2845511984966176E-2</v>
      </c>
      <c r="DC431" s="165">
        <v>5.916913428953479E-2</v>
      </c>
      <c r="DD431" s="165">
        <v>6.7020273617907911E-2</v>
      </c>
      <c r="DE431" s="165">
        <v>5.4718104662284058E-2</v>
      </c>
      <c r="DF431" s="165">
        <v>5.9614079987882644E-2</v>
      </c>
      <c r="DG431" s="165">
        <v>6.6661864703243243E-2</v>
      </c>
      <c r="DH431" s="165">
        <v>5.321917214434331E-2</v>
      </c>
      <c r="DI431" s="165">
        <v>5.7350104736055722E-2</v>
      </c>
      <c r="DJ431" s="165">
        <v>6.4198303738169205E-2</v>
      </c>
      <c r="DK431" s="165">
        <v>5.1245670799348518E-2</v>
      </c>
      <c r="DL431" s="165">
        <v>5.471677157858907E-2</v>
      </c>
      <c r="DM431" s="165">
        <v>6.3387403936430775E-2</v>
      </c>
      <c r="DN431" s="167" t="e">
        <f t="shared" si="488"/>
        <v>#VALUE!</v>
      </c>
      <c r="DO431" s="165">
        <v>6.3387403936430775E-2</v>
      </c>
      <c r="DP431" s="165">
        <v>4.475806488505274E-2</v>
      </c>
      <c r="DQ431" s="165">
        <v>4.8157047852743322E-2</v>
      </c>
      <c r="DR431" s="165">
        <v>5.5355325614503528E-2</v>
      </c>
      <c r="DS431" s="165">
        <v>4.3846860385163812E-2</v>
      </c>
      <c r="DT431" s="165">
        <v>4.6699784009992397E-2</v>
      </c>
      <c r="DU431" s="165">
        <v>4.4216348513386142E-2</v>
      </c>
      <c r="DV431" s="168" t="e">
        <f t="shared" si="489"/>
        <v>#VALUE!</v>
      </c>
      <c r="DW431" s="169" t="e">
        <f t="shared" si="489"/>
        <v>#VALUE!</v>
      </c>
      <c r="DX431" s="170" t="e">
        <f t="shared" si="489"/>
        <v>#VALUE!</v>
      </c>
      <c r="DZ431" s="165" t="e">
        <f t="shared" si="490"/>
        <v>#VALUE!</v>
      </c>
      <c r="EC431" s="165" t="e">
        <f t="shared" si="491"/>
        <v>#VALUE!</v>
      </c>
      <c r="EF431" s="165" t="e">
        <f t="shared" si="492"/>
        <v>#VALUE!</v>
      </c>
      <c r="EI431" s="165" t="e">
        <f t="shared" si="493"/>
        <v>#VALUE!</v>
      </c>
      <c r="EL431" s="165" t="e">
        <f t="shared" si="494"/>
        <v>#VALUE!</v>
      </c>
      <c r="EO431" s="165" t="e">
        <f t="shared" si="495"/>
        <v>#VALUE!</v>
      </c>
    </row>
    <row r="432" spans="1:145" ht="15.5" x14ac:dyDescent="0.35">
      <c r="A432" s="56" t="s">
        <v>204</v>
      </c>
      <c r="B432" s="165" t="e">
        <f t="shared" si="477"/>
        <v>#VALUE!</v>
      </c>
      <c r="C432" s="165" t="e">
        <f t="shared" si="477"/>
        <v>#VALUE!</v>
      </c>
      <c r="D432" s="165" t="e">
        <f t="shared" si="477"/>
        <v>#VALUE!</v>
      </c>
      <c r="E432" s="165" t="e">
        <f t="shared" si="477"/>
        <v>#VALUE!</v>
      </c>
      <c r="F432" s="165" t="e">
        <f t="shared" si="477"/>
        <v>#VALUE!</v>
      </c>
      <c r="G432" s="165" t="e">
        <f t="shared" si="477"/>
        <v>#VALUE!</v>
      </c>
      <c r="H432" s="165" t="e">
        <f t="shared" si="477"/>
        <v>#VALUE!</v>
      </c>
      <c r="I432" s="165" t="e">
        <f t="shared" si="477"/>
        <v>#VALUE!</v>
      </c>
      <c r="J432" s="165" t="e">
        <f t="shared" si="477"/>
        <v>#VALUE!</v>
      </c>
      <c r="K432" s="165" t="e">
        <f t="shared" si="477"/>
        <v>#VALUE!</v>
      </c>
      <c r="L432" s="165" t="e">
        <f t="shared" si="477"/>
        <v>#VALUE!</v>
      </c>
      <c r="M432" s="165" t="e">
        <f t="shared" si="477"/>
        <v>#VALUE!</v>
      </c>
      <c r="N432" s="165" t="e">
        <f t="shared" si="477"/>
        <v>#VALUE!</v>
      </c>
      <c r="O432" s="165" t="e">
        <f t="shared" si="477"/>
        <v>#VALUE!</v>
      </c>
      <c r="P432" s="165" t="e">
        <f t="shared" si="477"/>
        <v>#VALUE!</v>
      </c>
      <c r="Q432" s="165" t="e">
        <f t="shared" si="477"/>
        <v>#VALUE!</v>
      </c>
      <c r="R432" s="165" t="e">
        <f t="shared" si="477"/>
        <v>#VALUE!</v>
      </c>
      <c r="S432" s="165" t="e">
        <f t="shared" si="477"/>
        <v>#VALUE!</v>
      </c>
      <c r="T432" s="165" t="e">
        <f t="shared" si="477"/>
        <v>#VALUE!</v>
      </c>
      <c r="U432" s="165" t="e">
        <f t="shared" si="477"/>
        <v>#VALUE!</v>
      </c>
      <c r="V432" s="165" t="e">
        <f t="shared" si="477"/>
        <v>#VALUE!</v>
      </c>
      <c r="W432" s="165" t="e">
        <f t="shared" si="477"/>
        <v>#VALUE!</v>
      </c>
      <c r="X432" s="166" t="e">
        <f t="shared" si="477"/>
        <v>#VALUE!</v>
      </c>
      <c r="Y432" s="166" t="e">
        <f t="shared" si="477"/>
        <v>#VALUE!</v>
      </c>
      <c r="Z432" s="165" t="e">
        <f t="shared" si="477"/>
        <v>#VALUE!</v>
      </c>
      <c r="AA432" s="165" t="e">
        <f t="shared" si="477"/>
        <v>#VALUE!</v>
      </c>
      <c r="AB432" s="165">
        <v>3.8309307371639828E-3</v>
      </c>
      <c r="AC432" s="165">
        <v>3.7700899050329899E-3</v>
      </c>
      <c r="AD432" s="165">
        <v>3.8485802058501007E-3</v>
      </c>
      <c r="AE432" s="165" t="e">
        <f t="shared" si="478"/>
        <v>#VALUE!</v>
      </c>
      <c r="AF432" s="165">
        <v>3.8437858892895796E-3</v>
      </c>
      <c r="AG432" s="165">
        <v>3.45072165413603E-3</v>
      </c>
      <c r="AH432" s="165">
        <v>2.8650659988731018E-3</v>
      </c>
      <c r="AI432" s="165">
        <v>3.0592236193416277E-3</v>
      </c>
      <c r="AJ432" s="166" t="e">
        <f t="shared" si="479"/>
        <v>#VALUE!</v>
      </c>
      <c r="AK432" s="166">
        <v>5.7960812903659889E-3</v>
      </c>
      <c r="AL432" s="166">
        <v>9.9504471219705008E-3</v>
      </c>
      <c r="AM432" s="166">
        <v>5.3755712801303052E-3</v>
      </c>
      <c r="AN432" s="166">
        <v>5.3940532586618109E-3</v>
      </c>
      <c r="AO432" s="166" t="e">
        <f t="shared" si="480"/>
        <v>#VALUE!</v>
      </c>
      <c r="AP432" s="166">
        <v>6.8658558549881798E-3</v>
      </c>
      <c r="AQ432" s="166">
        <v>8.133597230266092E-3</v>
      </c>
      <c r="AR432" s="166">
        <v>4.25453366035015E-3</v>
      </c>
      <c r="AS432" s="166" t="e">
        <f t="shared" si="481"/>
        <v>#VALUE!</v>
      </c>
      <c r="AT432" s="166">
        <v>7.1505896282427596E-3</v>
      </c>
      <c r="AU432" s="166">
        <v>7.5817878555190458E-3</v>
      </c>
      <c r="AV432" s="166">
        <v>5.7354531869001808E-3</v>
      </c>
      <c r="AW432" s="166">
        <v>5.7178401356272751E-3</v>
      </c>
      <c r="AX432" s="166" t="e">
        <f t="shared" si="482"/>
        <v>#VALUE!</v>
      </c>
      <c r="AY432" s="166"/>
      <c r="AZ432" s="166">
        <v>5.4510229156078342E-3</v>
      </c>
      <c r="BA432" s="166">
        <v>6.130243536124326E-3</v>
      </c>
      <c r="BB432" s="166">
        <v>5.3862089044140141E-3</v>
      </c>
      <c r="BC432" s="166">
        <v>6.0373374957368598E-3</v>
      </c>
      <c r="BD432" s="166">
        <v>2.4416870001409889E-3</v>
      </c>
      <c r="BE432" s="166">
        <v>2.7030641096063082E-3</v>
      </c>
      <c r="BF432" s="166" t="e">
        <f t="shared" si="483"/>
        <v>#VALUE!</v>
      </c>
      <c r="BG432" s="166">
        <v>3.4573947153601703E-3</v>
      </c>
      <c r="BH432" s="166">
        <v>3.9408012337472254E-3</v>
      </c>
      <c r="BI432" s="166">
        <v>5.930019570021732E-3</v>
      </c>
      <c r="BJ432" s="166">
        <v>7.2015553714961204E-3</v>
      </c>
      <c r="BK432" s="166">
        <v>4.9921971264571992E-3</v>
      </c>
      <c r="BL432" s="166">
        <v>5.9528177847807291E-3</v>
      </c>
      <c r="BM432" s="166">
        <v>5.2298877635740711E-3</v>
      </c>
      <c r="BN432" s="166">
        <v>6.2493374552945692E-3</v>
      </c>
      <c r="BO432" s="166" t="e">
        <f t="shared" si="484"/>
        <v>#VALUE!</v>
      </c>
      <c r="BP432" s="166">
        <v>4.5084471392389256E-3</v>
      </c>
      <c r="BQ432" s="166">
        <v>4.5825624642920147E-3</v>
      </c>
      <c r="BR432" s="166">
        <v>8.5042143551247416E-3</v>
      </c>
      <c r="BS432" s="166">
        <v>1.7489752533060583E-2</v>
      </c>
      <c r="BT432" s="166">
        <v>6.5699152662659112E-3</v>
      </c>
      <c r="BU432" s="166">
        <v>8.7938362085786832E-3</v>
      </c>
      <c r="BV432" s="166">
        <v>1.6122863275859416E-2</v>
      </c>
      <c r="BW432" s="166">
        <v>6.2046242095845092E-3</v>
      </c>
      <c r="BX432" s="166">
        <v>7.072346518943771E-3</v>
      </c>
      <c r="BY432" s="166">
        <v>8.4673439610827919E-3</v>
      </c>
      <c r="BZ432" s="165">
        <v>5.5275170145450501E-3</v>
      </c>
      <c r="CA432" s="166" t="e">
        <f t="shared" si="485"/>
        <v>#VALUE!</v>
      </c>
      <c r="CB432" s="166">
        <v>4.8626343427885816E-3</v>
      </c>
      <c r="CC432" s="166">
        <v>4.8888169304772541E-3</v>
      </c>
      <c r="CD432" s="166">
        <v>5.9141276700100014E-3</v>
      </c>
      <c r="CE432" s="166">
        <v>4.9482738884325484E-3</v>
      </c>
      <c r="CF432" s="166">
        <v>4.9523378592608155E-3</v>
      </c>
      <c r="CG432" s="166">
        <v>5.9986792384585166E-3</v>
      </c>
      <c r="CH432" s="166">
        <v>4.9111307273605881E-3</v>
      </c>
      <c r="CI432" s="166">
        <v>5.2827320564152059E-3</v>
      </c>
      <c r="CJ432" s="165">
        <v>3.183936166258079E-3</v>
      </c>
      <c r="CK432" s="165">
        <v>3.3906105667754821E-3</v>
      </c>
      <c r="CL432" s="166" t="e">
        <f t="shared" si="486"/>
        <v>#VALUE!</v>
      </c>
      <c r="CM432" s="166">
        <v>3.6362587684607437E-3</v>
      </c>
      <c r="CN432" s="166">
        <v>3.9826999207832042E-3</v>
      </c>
      <c r="CO432" s="166">
        <v>3.9826999207832042E-3</v>
      </c>
      <c r="CP432" s="166">
        <v>3.4898137140003086E-3</v>
      </c>
      <c r="CQ432" s="166">
        <v>4.3956741437143646E-3</v>
      </c>
      <c r="CR432" s="166">
        <v>5.0814955026776592E-3</v>
      </c>
      <c r="CS432" s="166">
        <v>3.5564483474649351E-3</v>
      </c>
      <c r="CT432" s="166">
        <v>3.936511588959875E-3</v>
      </c>
      <c r="CU432" s="166">
        <v>5.0823531299691452E-3</v>
      </c>
      <c r="CV432" s="166">
        <v>3.0528086465820051E-3</v>
      </c>
      <c r="CW432" s="166">
        <v>3.326419021576139E-3</v>
      </c>
      <c r="CX432" s="166">
        <v>3.1356519672188095E-3</v>
      </c>
      <c r="CY432" s="166">
        <v>3.2295559763836162E-3</v>
      </c>
      <c r="CZ432" s="166">
        <v>3.5072959220797447E-3</v>
      </c>
      <c r="DA432" s="166" t="e">
        <f t="shared" si="487"/>
        <v>#VALUE!</v>
      </c>
      <c r="DB432" s="165">
        <v>2.1019901650681174E-3</v>
      </c>
      <c r="DC432" s="165">
        <v>2.3301750624907442E-3</v>
      </c>
      <c r="DD432" s="165">
        <v>2.6454544299248962E-3</v>
      </c>
      <c r="DE432" s="165">
        <v>2.4301461694816568E-3</v>
      </c>
      <c r="DF432" s="165">
        <v>2.7551663944272919E-3</v>
      </c>
      <c r="DG432" s="165">
        <v>3.0555386659802918E-3</v>
      </c>
      <c r="DH432" s="165">
        <v>2.2609734875812621E-3</v>
      </c>
      <c r="DI432" s="165">
        <v>2.5533918608384074E-3</v>
      </c>
      <c r="DJ432" s="165">
        <v>2.7916058597531332E-3</v>
      </c>
      <c r="DK432" s="165">
        <v>3.0142636587824909E-3</v>
      </c>
      <c r="DL432" s="165">
        <v>3.35493191007378E-3</v>
      </c>
      <c r="DM432" s="165">
        <v>2.756370218886309E-3</v>
      </c>
      <c r="DN432" s="167" t="e">
        <f t="shared" si="488"/>
        <v>#VALUE!</v>
      </c>
      <c r="DO432" s="165">
        <v>2.756370218886309E-3</v>
      </c>
      <c r="DP432" s="165">
        <v>3.1733418352677804E-3</v>
      </c>
      <c r="DQ432" s="165">
        <v>3.397558733857893E-3</v>
      </c>
      <c r="DR432" s="165">
        <v>3.8757334513292892E-3</v>
      </c>
      <c r="DS432" s="165">
        <v>3.3136355259074835E-3</v>
      </c>
      <c r="DT432" s="165">
        <v>3.5077035746978805E-3</v>
      </c>
      <c r="DU432" s="165">
        <v>3.4594561374414663E-3</v>
      </c>
      <c r="DV432" s="168" t="e">
        <f t="shared" si="489"/>
        <v>#VALUE!</v>
      </c>
      <c r="DW432" s="169" t="e">
        <f t="shared" si="489"/>
        <v>#VALUE!</v>
      </c>
      <c r="DX432" s="170" t="e">
        <f t="shared" si="489"/>
        <v>#VALUE!</v>
      </c>
      <c r="DZ432" s="165" t="e">
        <f t="shared" si="490"/>
        <v>#VALUE!</v>
      </c>
      <c r="EC432" s="165" t="e">
        <f t="shared" si="491"/>
        <v>#VALUE!</v>
      </c>
      <c r="EF432" s="165" t="e">
        <f t="shared" si="492"/>
        <v>#VALUE!</v>
      </c>
      <c r="EI432" s="165" t="e">
        <f t="shared" si="493"/>
        <v>#VALUE!</v>
      </c>
      <c r="EL432" s="165" t="e">
        <f t="shared" si="494"/>
        <v>#VALUE!</v>
      </c>
      <c r="EO432" s="165" t="e">
        <f t="shared" si="495"/>
        <v>#VALUE!</v>
      </c>
    </row>
    <row r="433" spans="1:145" ht="15.5" x14ac:dyDescent="0.35">
      <c r="A433" s="56" t="s">
        <v>205</v>
      </c>
      <c r="B433" s="165" t="e">
        <f t="shared" si="477"/>
        <v>#VALUE!</v>
      </c>
      <c r="C433" s="165" t="e">
        <f t="shared" si="477"/>
        <v>#VALUE!</v>
      </c>
      <c r="D433" s="165" t="e">
        <f t="shared" si="477"/>
        <v>#VALUE!</v>
      </c>
      <c r="E433" s="165" t="e">
        <f t="shared" si="477"/>
        <v>#VALUE!</v>
      </c>
      <c r="F433" s="165" t="e">
        <f t="shared" si="477"/>
        <v>#VALUE!</v>
      </c>
      <c r="G433" s="165" t="e">
        <f t="shared" si="477"/>
        <v>#VALUE!</v>
      </c>
      <c r="H433" s="165" t="e">
        <f t="shared" si="477"/>
        <v>#VALUE!</v>
      </c>
      <c r="I433" s="165" t="e">
        <f t="shared" si="477"/>
        <v>#VALUE!</v>
      </c>
      <c r="J433" s="165" t="e">
        <f t="shared" si="477"/>
        <v>#VALUE!</v>
      </c>
      <c r="K433" s="165" t="e">
        <f t="shared" si="477"/>
        <v>#VALUE!</v>
      </c>
      <c r="L433" s="165" t="e">
        <f t="shared" si="477"/>
        <v>#VALUE!</v>
      </c>
      <c r="M433" s="165" t="e">
        <f t="shared" si="477"/>
        <v>#VALUE!</v>
      </c>
      <c r="N433" s="165" t="e">
        <f t="shared" si="477"/>
        <v>#VALUE!</v>
      </c>
      <c r="O433" s="165" t="e">
        <f t="shared" si="477"/>
        <v>#VALUE!</v>
      </c>
      <c r="P433" s="165" t="e">
        <f t="shared" si="477"/>
        <v>#VALUE!</v>
      </c>
      <c r="Q433" s="165" t="e">
        <f t="shared" si="477"/>
        <v>#VALUE!</v>
      </c>
      <c r="R433" s="165" t="e">
        <f t="shared" si="477"/>
        <v>#VALUE!</v>
      </c>
      <c r="S433" s="165" t="e">
        <f t="shared" si="477"/>
        <v>#VALUE!</v>
      </c>
      <c r="T433" s="165" t="e">
        <f t="shared" si="477"/>
        <v>#VALUE!</v>
      </c>
      <c r="U433" s="165" t="e">
        <f t="shared" si="477"/>
        <v>#VALUE!</v>
      </c>
      <c r="V433" s="165" t="e">
        <f t="shared" si="477"/>
        <v>#VALUE!</v>
      </c>
      <c r="W433" s="165" t="e">
        <f t="shared" si="477"/>
        <v>#VALUE!</v>
      </c>
      <c r="X433" s="166" t="e">
        <f t="shared" si="477"/>
        <v>#VALUE!</v>
      </c>
      <c r="Y433" s="166" t="e">
        <f t="shared" si="477"/>
        <v>#VALUE!</v>
      </c>
      <c r="Z433" s="165" t="e">
        <f t="shared" si="477"/>
        <v>#VALUE!</v>
      </c>
      <c r="AA433" s="165" t="e">
        <f t="shared" si="477"/>
        <v>#VALUE!</v>
      </c>
      <c r="AB433" s="165">
        <v>3.4551517178383032E-3</v>
      </c>
      <c r="AC433" s="165">
        <v>3.2801776645791851E-3</v>
      </c>
      <c r="AD433" s="165">
        <v>2.1953245886450201E-3</v>
      </c>
      <c r="AE433" s="165" t="e">
        <f t="shared" si="478"/>
        <v>#VALUE!</v>
      </c>
      <c r="AF433" s="165">
        <v>4.0345857264075082E-3</v>
      </c>
      <c r="AG433" s="165">
        <v>3.3171696990159372E-3</v>
      </c>
      <c r="AH433" s="165">
        <v>3.0506579728287195E-3</v>
      </c>
      <c r="AI433" s="165">
        <v>3.2573926494821473E-3</v>
      </c>
      <c r="AJ433" s="166" t="e">
        <f t="shared" si="479"/>
        <v>#VALUE!</v>
      </c>
      <c r="AK433" s="166">
        <v>5.4796212978766934E-3</v>
      </c>
      <c r="AL433" s="166">
        <v>5.1133401458626849E-3</v>
      </c>
      <c r="AM433" s="166">
        <v>4.8156589645485214E-3</v>
      </c>
      <c r="AN433" s="166">
        <v>4.8322158849128409E-3</v>
      </c>
      <c r="AO433" s="166" t="e">
        <f t="shared" si="480"/>
        <v>#VALUE!</v>
      </c>
      <c r="AP433" s="166">
        <v>6.1265874579624164E-3</v>
      </c>
      <c r="AQ433" s="166">
        <v>5.8375625747278202E-3</v>
      </c>
      <c r="AR433" s="166">
        <v>5.4029473538949758E-3</v>
      </c>
      <c r="AS433" s="166" t="e">
        <f t="shared" si="481"/>
        <v>#VALUE!</v>
      </c>
      <c r="AT433" s="166">
        <v>7.8138914154033488E-3</v>
      </c>
      <c r="AU433" s="166">
        <v>5.9687256593760635E-3</v>
      </c>
      <c r="AV433" s="166">
        <v>5.7792931538586381E-3</v>
      </c>
      <c r="AW433" s="166">
        <v>5.7615454740636823E-3</v>
      </c>
      <c r="AX433" s="166" t="e">
        <f t="shared" si="482"/>
        <v>#VALUE!</v>
      </c>
      <c r="AY433" s="166"/>
      <c r="AZ433" s="166">
        <v>3.1806002448489827E-3</v>
      </c>
      <c r="BA433" s="166">
        <v>3.5769165519655035E-3</v>
      </c>
      <c r="BB433" s="166">
        <v>2.9244146686503592E-3</v>
      </c>
      <c r="BC433" s="166">
        <v>3.2779416182051198E-3</v>
      </c>
      <c r="BD433" s="166">
        <v>2.5870467927507816E-3</v>
      </c>
      <c r="BE433" s="166">
        <v>2.8639843415445782E-3</v>
      </c>
      <c r="BF433" s="166" t="e">
        <f t="shared" si="483"/>
        <v>#VALUE!</v>
      </c>
      <c r="BG433" s="166">
        <v>2.8397460231693464E-3</v>
      </c>
      <c r="BH433" s="166">
        <v>3.469304898867087E-3</v>
      </c>
      <c r="BI433" s="166">
        <v>2.8268413716123443E-3</v>
      </c>
      <c r="BJ433" s="166">
        <v>3.4329827117295219E-3</v>
      </c>
      <c r="BK433" s="166">
        <v>2.8218418117949098E-3</v>
      </c>
      <c r="BL433" s="166">
        <v>3.3648330980494646E-3</v>
      </c>
      <c r="BM433" s="166">
        <v>2.9592742389985879E-3</v>
      </c>
      <c r="BN433" s="166">
        <v>3.5361185895935688E-3</v>
      </c>
      <c r="BO433" s="166" t="e">
        <f t="shared" si="484"/>
        <v>#VALUE!</v>
      </c>
      <c r="BP433" s="166">
        <v>3.6367077863880756E-3</v>
      </c>
      <c r="BQ433" s="166">
        <v>2.3388255934886758E-3</v>
      </c>
      <c r="BR433" s="166">
        <v>4.7449217810179327E-3</v>
      </c>
      <c r="BS433" s="166">
        <v>9.7583979275785142E-3</v>
      </c>
      <c r="BT433" s="166">
        <v>3.7528161800874042E-3</v>
      </c>
      <c r="BU433" s="166">
        <v>5.0231470987219338E-3</v>
      </c>
      <c r="BV433" s="166">
        <v>9.0049003833219954E-3</v>
      </c>
      <c r="BW433" s="166">
        <v>3.7815329843588815E-3</v>
      </c>
      <c r="BX433" s="166">
        <v>4.3103837935726513E-3</v>
      </c>
      <c r="BY433" s="166">
        <v>5.1749271671884143E-3</v>
      </c>
      <c r="BZ433" s="165">
        <v>3.5266812749149314E-3</v>
      </c>
      <c r="CA433" s="166" t="e">
        <f t="shared" si="485"/>
        <v>#VALUE!</v>
      </c>
      <c r="CB433" s="166">
        <v>4.9432178754735545E-3</v>
      </c>
      <c r="CC433" s="166">
        <v>4.969834360770406E-3</v>
      </c>
      <c r="CD433" s="166">
        <v>5.4082308007295252E-3</v>
      </c>
      <c r="CE433" s="166">
        <v>4.3016601628105122E-3</v>
      </c>
      <c r="CF433" s="166">
        <v>4.3051930758644247E-3</v>
      </c>
      <c r="CG433" s="166">
        <v>5.21480421079308E-3</v>
      </c>
      <c r="CH433" s="166">
        <v>3.4295952553932197E-3</v>
      </c>
      <c r="CI433" s="166">
        <v>3.689096015151749E-3</v>
      </c>
      <c r="CJ433" s="165">
        <v>3.7666441483303788E-3</v>
      </c>
      <c r="CK433" s="165">
        <v>4.0111430580662046E-3</v>
      </c>
      <c r="CL433" s="166" t="e">
        <f t="shared" si="486"/>
        <v>#VALUE!</v>
      </c>
      <c r="CM433" s="166">
        <v>3.7909816461022395E-3</v>
      </c>
      <c r="CN433" s="166">
        <v>3.2276999106997718E-3</v>
      </c>
      <c r="CO433" s="166">
        <v>3.2276999106997718E-3</v>
      </c>
      <c r="CP433" s="166">
        <v>2.6538933822067763E-3</v>
      </c>
      <c r="CQ433" s="166">
        <v>3.3147351450160327E-3</v>
      </c>
      <c r="CR433" s="166">
        <v>3.8319063655008444E-3</v>
      </c>
      <c r="CS433" s="166">
        <v>2.5496916615794906E-3</v>
      </c>
      <c r="CT433" s="166">
        <v>2.8276879363659741E-3</v>
      </c>
      <c r="CU433" s="166">
        <v>3.6594787317433307E-3</v>
      </c>
      <c r="CV433" s="166">
        <v>2.4800692600897138E-3</v>
      </c>
      <c r="CW433" s="166">
        <v>2.6916167175180437E-3</v>
      </c>
      <c r="CX433" s="166">
        <v>1.8518273813377349E-3</v>
      </c>
      <c r="CY433" s="166">
        <v>1.748596723447898E-3</v>
      </c>
      <c r="CZ433" s="166">
        <v>1.8962010968451221E-3</v>
      </c>
      <c r="DA433" s="166" t="e">
        <f t="shared" si="487"/>
        <v>#VALUE!</v>
      </c>
      <c r="DB433" s="165">
        <v>2.2810143549114635E-3</v>
      </c>
      <c r="DC433" s="165">
        <v>2.5363246601736171E-3</v>
      </c>
      <c r="DD433" s="165">
        <v>2.8738976327223622E-3</v>
      </c>
      <c r="DE433" s="165">
        <v>2.2956519661655773E-3</v>
      </c>
      <c r="DF433" s="165">
        <v>2.6003273210501634E-3</v>
      </c>
      <c r="DG433" s="165">
        <v>2.8962991741127864E-3</v>
      </c>
      <c r="DH433" s="165">
        <v>2.1287006250446318E-3</v>
      </c>
      <c r="DI433" s="165">
        <v>2.3957046533038184E-3</v>
      </c>
      <c r="DJ433" s="165">
        <v>2.6241327386199139E-3</v>
      </c>
      <c r="DK433" s="165">
        <v>1.9645196594500693E-3</v>
      </c>
      <c r="DL433" s="165">
        <v>2.1731815734091875E-3</v>
      </c>
      <c r="DM433" s="165">
        <v>2.591010942990404E-3</v>
      </c>
      <c r="DN433" s="167" t="e">
        <f t="shared" si="488"/>
        <v>#VALUE!</v>
      </c>
      <c r="DO433" s="165">
        <v>2.591010942990404E-3</v>
      </c>
      <c r="DP433" s="165">
        <v>2.6348210760159135E-3</v>
      </c>
      <c r="DQ433" s="165">
        <v>2.8481129233610737E-3</v>
      </c>
      <c r="DR433" s="165">
        <v>3.2805015494362468E-3</v>
      </c>
      <c r="DS433" s="165">
        <v>2.4526367491136355E-3</v>
      </c>
      <c r="DT433" s="165">
        <v>2.6033880600871482E-3</v>
      </c>
      <c r="DU433" s="165">
        <v>2.6344959011215603E-3</v>
      </c>
      <c r="DV433" s="168" t="e">
        <f t="shared" si="489"/>
        <v>#VALUE!</v>
      </c>
      <c r="DW433" s="169" t="e">
        <f t="shared" si="489"/>
        <v>#VALUE!</v>
      </c>
      <c r="DX433" s="170" t="e">
        <f t="shared" si="489"/>
        <v>#VALUE!</v>
      </c>
      <c r="DZ433" s="165" t="e">
        <f t="shared" si="490"/>
        <v>#VALUE!</v>
      </c>
      <c r="EC433" s="165" t="e">
        <f t="shared" si="491"/>
        <v>#VALUE!</v>
      </c>
      <c r="EF433" s="165" t="e">
        <f t="shared" si="492"/>
        <v>#VALUE!</v>
      </c>
      <c r="EI433" s="165" t="e">
        <f t="shared" si="493"/>
        <v>#VALUE!</v>
      </c>
      <c r="EL433" s="165" t="e">
        <f t="shared" si="494"/>
        <v>#VALUE!</v>
      </c>
      <c r="EO433" s="165" t="e">
        <f t="shared" si="495"/>
        <v>#VALUE!</v>
      </c>
    </row>
    <row r="434" spans="1:145" ht="15.5" x14ac:dyDescent="0.35">
      <c r="A434" s="56" t="s">
        <v>206</v>
      </c>
      <c r="B434" s="165" t="e">
        <f t="shared" si="477"/>
        <v>#VALUE!</v>
      </c>
      <c r="C434" s="165" t="e">
        <f t="shared" si="477"/>
        <v>#VALUE!</v>
      </c>
      <c r="D434" s="165" t="e">
        <f t="shared" si="477"/>
        <v>#VALUE!</v>
      </c>
      <c r="E434" s="165" t="e">
        <f t="shared" si="477"/>
        <v>#VALUE!</v>
      </c>
      <c r="F434" s="165" t="e">
        <f t="shared" si="477"/>
        <v>#VALUE!</v>
      </c>
      <c r="G434" s="165" t="e">
        <f t="shared" si="477"/>
        <v>#VALUE!</v>
      </c>
      <c r="H434" s="165" t="e">
        <f t="shared" si="477"/>
        <v>#VALUE!</v>
      </c>
      <c r="I434" s="165" t="e">
        <f t="shared" si="477"/>
        <v>#VALUE!</v>
      </c>
      <c r="J434" s="165" t="e">
        <f t="shared" si="477"/>
        <v>#VALUE!</v>
      </c>
      <c r="K434" s="165" t="e">
        <f t="shared" si="477"/>
        <v>#VALUE!</v>
      </c>
      <c r="L434" s="165" t="e">
        <f t="shared" si="477"/>
        <v>#VALUE!</v>
      </c>
      <c r="M434" s="165" t="e">
        <f t="shared" si="477"/>
        <v>#VALUE!</v>
      </c>
      <c r="N434" s="165" t="e">
        <f t="shared" si="477"/>
        <v>#VALUE!</v>
      </c>
      <c r="O434" s="165" t="e">
        <f t="shared" si="477"/>
        <v>#VALUE!</v>
      </c>
      <c r="P434" s="165" t="e">
        <f t="shared" si="477"/>
        <v>#VALUE!</v>
      </c>
      <c r="Q434" s="165" t="e">
        <f t="shared" si="477"/>
        <v>#VALUE!</v>
      </c>
      <c r="R434" s="165" t="e">
        <f t="shared" si="477"/>
        <v>#VALUE!</v>
      </c>
      <c r="S434" s="165" t="e">
        <f t="shared" si="477"/>
        <v>#VALUE!</v>
      </c>
      <c r="T434" s="165" t="e">
        <f t="shared" si="477"/>
        <v>#VALUE!</v>
      </c>
      <c r="U434" s="165" t="e">
        <f t="shared" si="477"/>
        <v>#VALUE!</v>
      </c>
      <c r="V434" s="165" t="e">
        <f t="shared" si="477"/>
        <v>#VALUE!</v>
      </c>
      <c r="W434" s="165" t="e">
        <f t="shared" si="477"/>
        <v>#VALUE!</v>
      </c>
      <c r="X434" s="166" t="e">
        <f t="shared" si="477"/>
        <v>#VALUE!</v>
      </c>
      <c r="Y434" s="166" t="e">
        <f t="shared" si="477"/>
        <v>#VALUE!</v>
      </c>
      <c r="Z434" s="165" t="e">
        <f t="shared" si="477"/>
        <v>#VALUE!</v>
      </c>
      <c r="AA434" s="165" t="e">
        <f t="shared" si="477"/>
        <v>#VALUE!</v>
      </c>
      <c r="AB434" s="165">
        <v>1.850068633557725E-3</v>
      </c>
      <c r="AC434" s="165">
        <v>1.8206868139353583E-3</v>
      </c>
      <c r="AD434" s="165">
        <v>1.7458480092194407E-3</v>
      </c>
      <c r="AE434" s="165" t="e">
        <f t="shared" si="478"/>
        <v>#VALUE!</v>
      </c>
      <c r="AF434" s="165">
        <v>1.6410683019898657E-3</v>
      </c>
      <c r="AG434" s="165">
        <v>2.0658820883606359E-3</v>
      </c>
      <c r="AH434" s="165">
        <v>2.0628090887225025E-3</v>
      </c>
      <c r="AI434" s="165">
        <v>2.2025999711331483E-3</v>
      </c>
      <c r="AJ434" s="166" t="e">
        <f t="shared" si="479"/>
        <v>#VALUE!</v>
      </c>
      <c r="AK434" s="166">
        <v>4.2678482108885482E-3</v>
      </c>
      <c r="AL434" s="166">
        <v>4.0226496993740115E-3</v>
      </c>
      <c r="AM434" s="166">
        <v>4.4930776064310458E-3</v>
      </c>
      <c r="AN434" s="166">
        <v>4.50852545021124E-3</v>
      </c>
      <c r="AO434" s="166" t="e">
        <f t="shared" si="480"/>
        <v>#VALUE!</v>
      </c>
      <c r="AP434" s="166">
        <v>6.5085163200063797E-3</v>
      </c>
      <c r="AQ434" s="166">
        <v>7.2936167096105771E-3</v>
      </c>
      <c r="AR434" s="166">
        <v>3.75057887309211E-3</v>
      </c>
      <c r="AS434" s="166" t="e">
        <f t="shared" si="481"/>
        <v>#VALUE!</v>
      </c>
      <c r="AT434" s="166">
        <v>3.2899337470370014E-3</v>
      </c>
      <c r="AU434" s="166">
        <v>2.7114534420164022E-3</v>
      </c>
      <c r="AV434" s="166">
        <v>3.6019149722350098E-3</v>
      </c>
      <c r="AW434" s="166">
        <v>3.5908538213509263E-3</v>
      </c>
      <c r="AX434" s="166" t="e">
        <f t="shared" si="482"/>
        <v>#VALUE!</v>
      </c>
      <c r="AY434" s="166"/>
      <c r="AZ434" s="166">
        <v>2.7016470607829539E-3</v>
      </c>
      <c r="BA434" s="166">
        <v>3.0382837657557732E-3</v>
      </c>
      <c r="BB434" s="166">
        <v>2.4636027864168115E-3</v>
      </c>
      <c r="BC434" s="166">
        <v>2.7614230604474073E-3</v>
      </c>
      <c r="BD434" s="166">
        <v>1.4987119885789242E-3</v>
      </c>
      <c r="BE434" s="166">
        <v>1.6591457409284927E-3</v>
      </c>
      <c r="BF434" s="166" t="e">
        <f t="shared" si="483"/>
        <v>#VALUE!</v>
      </c>
      <c r="BG434" s="166">
        <v>1.3826308233349043E-3</v>
      </c>
      <c r="BH434" s="166">
        <v>1.6891538361472563E-3</v>
      </c>
      <c r="BI434" s="166">
        <v>2.4359342712610118E-3</v>
      </c>
      <c r="BJ434" s="166">
        <v>2.9582559262526916E-3</v>
      </c>
      <c r="BK434" s="166">
        <v>1.4731432730250604E-3</v>
      </c>
      <c r="BL434" s="166">
        <v>1.7566120193288519E-3</v>
      </c>
      <c r="BM434" s="166">
        <v>1.5432832042537479E-3</v>
      </c>
      <c r="BN434" s="166">
        <v>1.8441117607998112E-3</v>
      </c>
      <c r="BO434" s="166" t="e">
        <f t="shared" si="484"/>
        <v>#VALUE!</v>
      </c>
      <c r="BP434" s="166">
        <v>1.7005155506919058E-3</v>
      </c>
      <c r="BQ434" s="166">
        <v>1.6226926792190536E-3</v>
      </c>
      <c r="BR434" s="166">
        <v>3.011355870018129E-3</v>
      </c>
      <c r="BS434" s="166">
        <v>6.1931492735549576E-3</v>
      </c>
      <c r="BT434" s="166">
        <v>2.3573291968356919E-3</v>
      </c>
      <c r="BU434" s="166">
        <v>3.0858704799657959E-3</v>
      </c>
      <c r="BV434" s="166">
        <v>5.533250698443782E-3</v>
      </c>
      <c r="BW434" s="166">
        <v>2.1528960948359989E-3</v>
      </c>
      <c r="BX434" s="166">
        <v>2.4539805615367998E-3</v>
      </c>
      <c r="BY434" s="166">
        <v>2.9622513734531746E-3</v>
      </c>
      <c r="BZ434" s="165">
        <v>2.4492148953037854E-3</v>
      </c>
      <c r="CA434" s="166" t="e">
        <f t="shared" si="485"/>
        <v>#VALUE!</v>
      </c>
      <c r="CB434" s="166">
        <v>1.8874840447407094E-3</v>
      </c>
      <c r="CC434" s="166">
        <v>1.8976470989678245E-3</v>
      </c>
      <c r="CD434" s="166">
        <v>2.295632537589052E-3</v>
      </c>
      <c r="CE434" s="166">
        <v>2.0172511270207176E-3</v>
      </c>
      <c r="CF434" s="166">
        <v>2.0247881906112785E-3</v>
      </c>
      <c r="CG434" s="166">
        <v>2.4454673947422447E-3</v>
      </c>
      <c r="CH434" s="166">
        <v>1.6041351235263506E-3</v>
      </c>
      <c r="CI434" s="166">
        <v>1.7255122109992285E-3</v>
      </c>
      <c r="CJ434" s="165">
        <v>1.7119864057937814E-3</v>
      </c>
      <c r="CK434" s="165">
        <v>1.8231141877703921E-3</v>
      </c>
      <c r="CL434" s="166" t="e">
        <f t="shared" si="486"/>
        <v>#VALUE!</v>
      </c>
      <c r="CM434" s="166">
        <v>1.8992837563516982E-3</v>
      </c>
      <c r="CN434" s="166">
        <v>1.4004995743257768E-3</v>
      </c>
      <c r="CO434" s="166">
        <v>1.4004995743257768E-3</v>
      </c>
      <c r="CP434" s="166">
        <v>1.059322283079272E-3</v>
      </c>
      <c r="CQ434" s="166">
        <v>1.3342934469285585E-3</v>
      </c>
      <c r="CR434" s="166">
        <v>1.6211455813934504E-3</v>
      </c>
      <c r="CS434" s="166">
        <v>1.103887557426184E-3</v>
      </c>
      <c r="CT434" s="166">
        <v>1.2218555531150245E-3</v>
      </c>
      <c r="CU434" s="166">
        <v>1.6550259313396966E-3</v>
      </c>
      <c r="CV434" s="166">
        <v>1.2176165676422736E-3</v>
      </c>
      <c r="CW434" s="166">
        <v>1.2752222773593103E-3</v>
      </c>
      <c r="CX434" s="166">
        <v>1.2506587302549919E-3</v>
      </c>
      <c r="CY434" s="166">
        <v>1.2380886774486656E-3</v>
      </c>
      <c r="CZ434" s="166">
        <v>1.450962495688754E-3</v>
      </c>
      <c r="DA434" s="166" t="e">
        <f t="shared" si="487"/>
        <v>#VALUE!</v>
      </c>
      <c r="DB434" s="165">
        <v>1.4417034722979034E-3</v>
      </c>
      <c r="DC434" s="165">
        <v>1.6103790446155533E-3</v>
      </c>
      <c r="DD434" s="165">
        <v>1.8282679469081135E-3</v>
      </c>
      <c r="DE434" s="165">
        <v>1.6334618841751397E-3</v>
      </c>
      <c r="DF434" s="165">
        <v>1.8519726184207668E-3</v>
      </c>
      <c r="DG434" s="165">
        <v>2.1360832106154231E-3</v>
      </c>
      <c r="DH434" s="165">
        <v>1.5864772572473382E-3</v>
      </c>
      <c r="DI434" s="165">
        <v>1.7917492830741197E-3</v>
      </c>
      <c r="DJ434" s="165">
        <v>2.0373657886623223E-3</v>
      </c>
      <c r="DK434" s="165">
        <v>1.5714697205076746E-3</v>
      </c>
      <c r="DL434" s="165">
        <v>1.7486688976272736E-3</v>
      </c>
      <c r="DM434" s="165">
        <v>2.0116501637316569E-3</v>
      </c>
      <c r="DN434" s="167" t="e">
        <f t="shared" si="488"/>
        <v>#VALUE!</v>
      </c>
      <c r="DO434" s="165">
        <v>2.0116501637316569E-3</v>
      </c>
      <c r="DP434" s="165">
        <v>1.6238585042394542E-3</v>
      </c>
      <c r="DQ434" s="165">
        <v>1.7553117491482522E-3</v>
      </c>
      <c r="DR434" s="165">
        <v>2.0217958584412745E-3</v>
      </c>
      <c r="DS434" s="165">
        <v>1.6651745212676566E-3</v>
      </c>
      <c r="DT434" s="165">
        <v>1.7796469907428109E-3</v>
      </c>
      <c r="DU434" s="165">
        <v>1.7659914191183515E-3</v>
      </c>
      <c r="DV434" s="168" t="e">
        <f t="shared" si="489"/>
        <v>#VALUE!</v>
      </c>
      <c r="DW434" s="169" t="e">
        <f t="shared" si="489"/>
        <v>#VALUE!</v>
      </c>
      <c r="DX434" s="170" t="e">
        <f t="shared" si="489"/>
        <v>#VALUE!</v>
      </c>
      <c r="DZ434" s="165" t="e">
        <f t="shared" si="490"/>
        <v>#VALUE!</v>
      </c>
      <c r="EC434" s="165" t="e">
        <f t="shared" si="491"/>
        <v>#VALUE!</v>
      </c>
      <c r="EF434" s="165" t="e">
        <f t="shared" si="492"/>
        <v>#VALUE!</v>
      </c>
      <c r="EI434" s="165" t="e">
        <f t="shared" si="493"/>
        <v>#VALUE!</v>
      </c>
      <c r="EL434" s="165" t="e">
        <f t="shared" si="494"/>
        <v>#VALUE!</v>
      </c>
      <c r="EO434" s="165" t="e">
        <f t="shared" si="495"/>
        <v>#VALUE!</v>
      </c>
    </row>
    <row r="435" spans="1:145" ht="15.5" x14ac:dyDescent="0.35">
      <c r="A435" s="56" t="s">
        <v>207</v>
      </c>
      <c r="B435" s="165" t="e">
        <f t="shared" si="477"/>
        <v>#VALUE!</v>
      </c>
      <c r="C435" s="165" t="e">
        <f t="shared" si="477"/>
        <v>#VALUE!</v>
      </c>
      <c r="D435" s="165" t="e">
        <f t="shared" si="477"/>
        <v>#VALUE!</v>
      </c>
      <c r="E435" s="165" t="e">
        <f t="shared" si="477"/>
        <v>#VALUE!</v>
      </c>
      <c r="F435" s="165" t="e">
        <f t="shared" si="477"/>
        <v>#VALUE!</v>
      </c>
      <c r="G435" s="165" t="e">
        <f t="shared" si="477"/>
        <v>#VALUE!</v>
      </c>
      <c r="H435" s="165" t="e">
        <f t="shared" si="477"/>
        <v>#VALUE!</v>
      </c>
      <c r="I435" s="165" t="e">
        <f t="shared" si="477"/>
        <v>#VALUE!</v>
      </c>
      <c r="J435" s="165" t="e">
        <f t="shared" si="477"/>
        <v>#VALUE!</v>
      </c>
      <c r="K435" s="165" t="e">
        <f t="shared" si="477"/>
        <v>#VALUE!</v>
      </c>
      <c r="L435" s="165" t="e">
        <f t="shared" si="477"/>
        <v>#VALUE!</v>
      </c>
      <c r="M435" s="165" t="e">
        <f t="shared" si="477"/>
        <v>#VALUE!</v>
      </c>
      <c r="N435" s="165" t="e">
        <f t="shared" si="477"/>
        <v>#VALUE!</v>
      </c>
      <c r="O435" s="165" t="e">
        <f t="shared" si="477"/>
        <v>#VALUE!</v>
      </c>
      <c r="P435" s="165" t="e">
        <f t="shared" si="477"/>
        <v>#VALUE!</v>
      </c>
      <c r="Q435" s="165" t="e">
        <f t="shared" si="477"/>
        <v>#VALUE!</v>
      </c>
      <c r="R435" s="165" t="e">
        <f t="shared" si="477"/>
        <v>#VALUE!</v>
      </c>
      <c r="S435" s="165" t="e">
        <f t="shared" si="477"/>
        <v>#VALUE!</v>
      </c>
      <c r="T435" s="165" t="e">
        <f t="shared" si="477"/>
        <v>#VALUE!</v>
      </c>
      <c r="U435" s="165" t="e">
        <f t="shared" si="477"/>
        <v>#VALUE!</v>
      </c>
      <c r="V435" s="165" t="e">
        <f t="shared" si="477"/>
        <v>#VALUE!</v>
      </c>
      <c r="W435" s="165" t="e">
        <f t="shared" ref="W435:AA435" si="496">(W329/W$342)</f>
        <v>#VALUE!</v>
      </c>
      <c r="X435" s="166" t="e">
        <f t="shared" si="496"/>
        <v>#VALUE!</v>
      </c>
      <c r="Y435" s="166" t="e">
        <f t="shared" si="496"/>
        <v>#VALUE!</v>
      </c>
      <c r="Z435" s="165" t="e">
        <f t="shared" si="496"/>
        <v>#VALUE!</v>
      </c>
      <c r="AA435" s="165" t="e">
        <f t="shared" si="496"/>
        <v>#VALUE!</v>
      </c>
      <c r="AB435" s="165">
        <v>1.1960979187499515E-3</v>
      </c>
      <c r="AC435" s="165">
        <v>6.2411847769598921E-4</v>
      </c>
      <c r="AD435" s="165">
        <v>5.7358500881793785E-4</v>
      </c>
      <c r="AE435" s="165" t="e">
        <f t="shared" si="478"/>
        <v>#VALUE!</v>
      </c>
      <c r="AF435" s="165">
        <v>1.258298387160999E-4</v>
      </c>
      <c r="AG435" s="165">
        <v>6.6497617619197685E-5</v>
      </c>
      <c r="AH435" s="165">
        <v>4.2193972093269476E-8</v>
      </c>
      <c r="AI435" s="165">
        <v>4.5053341204825E-8</v>
      </c>
      <c r="AJ435" s="166" t="e">
        <f t="shared" si="479"/>
        <v>#VALUE!</v>
      </c>
      <c r="AK435" s="166">
        <v>3.0816798470971251E-4</v>
      </c>
      <c r="AL435" s="166">
        <v>2.8074861537787874E-4</v>
      </c>
      <c r="AM435" s="166">
        <v>3.1358070204004273E-4</v>
      </c>
      <c r="AN435" s="166">
        <v>0</v>
      </c>
      <c r="AO435" s="166" t="e">
        <f t="shared" si="480"/>
        <v>#VALUE!</v>
      </c>
      <c r="AP435" s="166">
        <v>9.2899175851605953E-4</v>
      </c>
      <c r="AQ435" s="166">
        <v>7.4761845529367388E-4</v>
      </c>
      <c r="AR435" s="166">
        <v>5.0457165664197802E-5</v>
      </c>
      <c r="AS435" s="166" t="e">
        <f t="shared" si="481"/>
        <v>#VALUE!</v>
      </c>
      <c r="AT435" s="166">
        <v>1.6354803150681982E-4</v>
      </c>
      <c r="AU435" s="166">
        <v>5.0433473026002134E-4</v>
      </c>
      <c r="AV435" s="166">
        <v>4.2794541998494748E-4</v>
      </c>
      <c r="AW435" s="166">
        <v>4.2663123880717837E-4</v>
      </c>
      <c r="AX435" s="166" t="e">
        <f t="shared" si="482"/>
        <v>#VALUE!</v>
      </c>
      <c r="AY435" s="166"/>
      <c r="AZ435" s="166">
        <v>6.0099810397525131E-4</v>
      </c>
      <c r="BA435" s="166">
        <v>4.4534557530482227E-4</v>
      </c>
      <c r="BB435" s="166">
        <v>7.1142940466560275E-4</v>
      </c>
      <c r="BC435" s="166">
        <v>7.57561119843614E-4</v>
      </c>
      <c r="BD435" s="166">
        <v>7.2285331680616992E-4</v>
      </c>
      <c r="BE435" s="166">
        <v>7.6022148383597969E-4</v>
      </c>
      <c r="BF435" s="166" t="e">
        <f t="shared" si="483"/>
        <v>#VALUE!</v>
      </c>
      <c r="BG435" s="166">
        <v>3.3981094238728297E-4</v>
      </c>
      <c r="BH435" s="166">
        <v>3.9438821979834903E-4</v>
      </c>
      <c r="BI435" s="166">
        <v>2.2685354356493176E-4</v>
      </c>
      <c r="BJ435" s="166">
        <v>2.6172146973827407E-4</v>
      </c>
      <c r="BK435" s="166">
        <v>3.5226467508703058E-4</v>
      </c>
      <c r="BL435" s="166">
        <v>3.9904655229057803E-4</v>
      </c>
      <c r="BM435" s="166">
        <v>3.6903685233369006E-4</v>
      </c>
      <c r="BN435" s="166">
        <v>4.1892371911859722E-4</v>
      </c>
      <c r="BO435" s="166" t="e">
        <f t="shared" si="484"/>
        <v>#VALUE!</v>
      </c>
      <c r="BP435" s="166">
        <v>4.1019308681072245E-4</v>
      </c>
      <c r="BQ435" s="166">
        <v>4.6045179518658733E-4</v>
      </c>
      <c r="BR435" s="166">
        <v>8.257812293757527E-4</v>
      </c>
      <c r="BS435" s="166">
        <v>1.5573413274025153E-3</v>
      </c>
      <c r="BT435" s="166">
        <v>3.7826600817703223E-4</v>
      </c>
      <c r="BU435" s="166">
        <v>5.0630931821321807E-4</v>
      </c>
      <c r="BV435" s="166">
        <v>8.3208141295254155E-4</v>
      </c>
      <c r="BW435" s="166">
        <v>2.5121287811535827E-4</v>
      </c>
      <c r="BX435" s="166">
        <v>2.8634522640525459E-4</v>
      </c>
      <c r="BY435" s="166">
        <v>1.8681446096740104E-4</v>
      </c>
      <c r="BZ435" s="165">
        <v>3.67659208791535E-4</v>
      </c>
      <c r="CA435" s="166" t="e">
        <f t="shared" si="485"/>
        <v>#VALUE!</v>
      </c>
      <c r="CB435" s="166">
        <v>3.0598335437775095E-4</v>
      </c>
      <c r="CC435" s="166">
        <v>3.0458505440862221E-4</v>
      </c>
      <c r="CD435" s="166">
        <v>3.610950921850554E-4</v>
      </c>
      <c r="CE435" s="166">
        <v>4.5069027887559499E-4</v>
      </c>
      <c r="CF435" s="166">
        <v>4.0534470376695387E-4</v>
      </c>
      <c r="CG435" s="166">
        <v>4.8116713145324375E-4</v>
      </c>
      <c r="CH435" s="166">
        <v>7.2544648790132907E-4</v>
      </c>
      <c r="CI435" s="166">
        <v>6.6881293553557866E-4</v>
      </c>
      <c r="CJ435" s="165">
        <v>7.1217017173285171E-4</v>
      </c>
      <c r="CK435" s="165">
        <v>6.5000924213651852E-4</v>
      </c>
      <c r="CL435" s="166" t="e">
        <f t="shared" si="486"/>
        <v>#VALUE!</v>
      </c>
      <c r="CM435" s="166">
        <v>9.4240799677000565E-4</v>
      </c>
      <c r="CN435" s="166">
        <v>5.1828873882000007E-4</v>
      </c>
      <c r="CO435" s="166">
        <v>5.1828873882000007E-4</v>
      </c>
      <c r="CP435" s="166">
        <v>4.1463331299653339E-4</v>
      </c>
      <c r="CQ435" s="166">
        <v>5.1202040084790334E-4</v>
      </c>
      <c r="CR435" s="166">
        <v>5.9190678815633849E-4</v>
      </c>
      <c r="CS435" s="166">
        <v>3.1883384583331114E-4</v>
      </c>
      <c r="CT435" s="166">
        <v>3.7890995278729885E-4</v>
      </c>
      <c r="CU435" s="166">
        <v>5.2524978386403974E-4</v>
      </c>
      <c r="CV435" s="166">
        <v>2.9276465121585163E-4</v>
      </c>
      <c r="CW435" s="166">
        <v>3.2991653525825138E-4</v>
      </c>
      <c r="CX435" s="166">
        <v>3.0070933386045564E-4</v>
      </c>
      <c r="CY435" s="166">
        <v>3.2030959155777354E-4</v>
      </c>
      <c r="CZ435" s="166">
        <v>3.4553494032047924E-4</v>
      </c>
      <c r="DA435" s="166" t="e">
        <f t="shared" si="487"/>
        <v>#VALUE!</v>
      </c>
      <c r="DB435" s="165">
        <v>5.6135693765058461E-4</v>
      </c>
      <c r="DC435" s="165">
        <v>6.3476852425677045E-4</v>
      </c>
      <c r="DD435" s="165">
        <v>7.2583921253457104E-4</v>
      </c>
      <c r="DE435" s="165">
        <v>6.0507772791158982E-4</v>
      </c>
      <c r="DF435" s="165">
        <v>6.9253730043770099E-4</v>
      </c>
      <c r="DG435" s="165">
        <v>8.064406667310964E-4</v>
      </c>
      <c r="DH435" s="165">
        <v>4.7968549584222545E-4</v>
      </c>
      <c r="DI435" s="165">
        <v>5.6276451634852394E-4</v>
      </c>
      <c r="DJ435" s="165">
        <v>7.0627462980056782E-4</v>
      </c>
      <c r="DK435" s="165">
        <v>5.0700853090822253E-4</v>
      </c>
      <c r="DL435" s="165">
        <v>5.7042766021143812E-4</v>
      </c>
      <c r="DM435" s="165">
        <v>6.9736003352184996E-4</v>
      </c>
      <c r="DN435" s="167" t="e">
        <f t="shared" si="488"/>
        <v>#VALUE!</v>
      </c>
      <c r="DO435" s="165">
        <v>6.9736003352184996E-4</v>
      </c>
      <c r="DP435" s="165">
        <v>5.863655928152764E-4</v>
      </c>
      <c r="DQ435" s="165">
        <v>6.4255857198084441E-4</v>
      </c>
      <c r="DR435" s="165">
        <v>7.4999812775177876E-4</v>
      </c>
      <c r="DS435" s="165">
        <v>4.2766899149067431E-4</v>
      </c>
      <c r="DT435" s="165">
        <v>4.74350572190787E-4</v>
      </c>
      <c r="DU435" s="165">
        <v>4.7514691160482154E-4</v>
      </c>
      <c r="DV435" s="168" t="e">
        <f t="shared" si="489"/>
        <v>#VALUE!</v>
      </c>
      <c r="DW435" s="169" t="e">
        <f t="shared" si="489"/>
        <v>#VALUE!</v>
      </c>
      <c r="DX435" s="170" t="e">
        <f t="shared" si="489"/>
        <v>#VALUE!</v>
      </c>
      <c r="DZ435" s="165" t="e">
        <f t="shared" si="490"/>
        <v>#VALUE!</v>
      </c>
      <c r="EC435" s="165" t="e">
        <f t="shared" si="491"/>
        <v>#VALUE!</v>
      </c>
      <c r="EF435" s="165" t="e">
        <f t="shared" si="492"/>
        <v>#VALUE!</v>
      </c>
      <c r="EI435" s="165" t="e">
        <f t="shared" si="493"/>
        <v>#VALUE!</v>
      </c>
      <c r="EL435" s="165" t="e">
        <f t="shared" si="494"/>
        <v>#VALUE!</v>
      </c>
      <c r="EO435" s="165" t="e">
        <f t="shared" si="495"/>
        <v>#VALUE!</v>
      </c>
    </row>
    <row r="436" spans="1:145" ht="15.5" x14ac:dyDescent="0.35">
      <c r="A436" s="56" t="s">
        <v>208</v>
      </c>
      <c r="B436" s="165" t="e">
        <f t="shared" ref="B436:AA436" si="497">(B330/B$342)</f>
        <v>#VALUE!</v>
      </c>
      <c r="C436" s="165" t="e">
        <f t="shared" si="497"/>
        <v>#VALUE!</v>
      </c>
      <c r="D436" s="165" t="e">
        <f t="shared" si="497"/>
        <v>#VALUE!</v>
      </c>
      <c r="E436" s="165" t="e">
        <f t="shared" si="497"/>
        <v>#VALUE!</v>
      </c>
      <c r="F436" s="165" t="e">
        <f t="shared" si="497"/>
        <v>#VALUE!</v>
      </c>
      <c r="G436" s="165" t="e">
        <f t="shared" si="497"/>
        <v>#VALUE!</v>
      </c>
      <c r="H436" s="165" t="e">
        <f t="shared" si="497"/>
        <v>#VALUE!</v>
      </c>
      <c r="I436" s="165" t="e">
        <f t="shared" si="497"/>
        <v>#VALUE!</v>
      </c>
      <c r="J436" s="165" t="e">
        <f t="shared" si="497"/>
        <v>#VALUE!</v>
      </c>
      <c r="K436" s="165" t="e">
        <f t="shared" si="497"/>
        <v>#VALUE!</v>
      </c>
      <c r="L436" s="165" t="e">
        <f t="shared" si="497"/>
        <v>#VALUE!</v>
      </c>
      <c r="M436" s="165" t="e">
        <f t="shared" si="497"/>
        <v>#VALUE!</v>
      </c>
      <c r="N436" s="165" t="e">
        <f t="shared" si="497"/>
        <v>#VALUE!</v>
      </c>
      <c r="O436" s="165" t="e">
        <f t="shared" si="497"/>
        <v>#VALUE!</v>
      </c>
      <c r="P436" s="165" t="e">
        <f t="shared" si="497"/>
        <v>#VALUE!</v>
      </c>
      <c r="Q436" s="165" t="e">
        <f t="shared" si="497"/>
        <v>#VALUE!</v>
      </c>
      <c r="R436" s="165" t="e">
        <f t="shared" si="497"/>
        <v>#VALUE!</v>
      </c>
      <c r="S436" s="165" t="e">
        <f t="shared" si="497"/>
        <v>#VALUE!</v>
      </c>
      <c r="T436" s="165" t="e">
        <f t="shared" si="497"/>
        <v>#VALUE!</v>
      </c>
      <c r="U436" s="165" t="e">
        <f t="shared" si="497"/>
        <v>#VALUE!</v>
      </c>
      <c r="V436" s="165" t="e">
        <f t="shared" si="497"/>
        <v>#VALUE!</v>
      </c>
      <c r="W436" s="165" t="e">
        <f t="shared" si="497"/>
        <v>#VALUE!</v>
      </c>
      <c r="X436" s="166" t="e">
        <f t="shared" si="497"/>
        <v>#VALUE!</v>
      </c>
      <c r="Y436" s="166" t="e">
        <f t="shared" si="497"/>
        <v>#VALUE!</v>
      </c>
      <c r="Z436" s="165" t="e">
        <f t="shared" si="497"/>
        <v>#VALUE!</v>
      </c>
      <c r="AA436" s="165" t="e">
        <f t="shared" si="497"/>
        <v>#VALUE!</v>
      </c>
      <c r="AB436" s="165">
        <v>4.8779721039373846E-5</v>
      </c>
      <c r="AC436" s="165">
        <v>8.9223079590376081E-6</v>
      </c>
      <c r="AD436" s="165">
        <v>9.085109016506863E-6</v>
      </c>
      <c r="AE436" s="165" t="e">
        <f t="shared" si="478"/>
        <v>#VALUE!</v>
      </c>
      <c r="AF436" s="165">
        <v>3.6808862847951477E-4</v>
      </c>
      <c r="AG436" s="165">
        <v>5.2073093305541284E-4</v>
      </c>
      <c r="AH436" s="165">
        <v>5.1885009805042396E-4</v>
      </c>
      <c r="AI436" s="165">
        <v>5.5400686705687509E-4</v>
      </c>
      <c r="AJ436" s="166" t="e">
        <f t="shared" si="479"/>
        <v>#VALUE!</v>
      </c>
      <c r="AK436" s="166">
        <v>8.4389616680969443E-4</v>
      </c>
      <c r="AL436" s="166">
        <v>8.0537024395920963E-4</v>
      </c>
      <c r="AM436" s="166">
        <v>7.6005055117255797E-4</v>
      </c>
      <c r="AN436" s="166">
        <v>7.6265969930318324E-4</v>
      </c>
      <c r="AO436" s="166" t="e">
        <f t="shared" si="480"/>
        <v>#VALUE!</v>
      </c>
      <c r="AP436" s="166">
        <v>1.0389792285644941E-3</v>
      </c>
      <c r="AQ436" s="166">
        <v>1.2027786156164951E-3</v>
      </c>
      <c r="AR436" s="166">
        <v>1.4700199384073435E-3</v>
      </c>
      <c r="AS436" s="166" t="e">
        <f t="shared" si="481"/>
        <v>#VALUE!</v>
      </c>
      <c r="AT436" s="166">
        <v>1.4368710088580676E-3</v>
      </c>
      <c r="AU436" s="166">
        <v>1.5515820900357882E-3</v>
      </c>
      <c r="AV436" s="166">
        <v>1.6885070669612787E-3</v>
      </c>
      <c r="AW436" s="166">
        <v>1.6833218164543128E-3</v>
      </c>
      <c r="AX436" s="166" t="e">
        <f t="shared" si="482"/>
        <v>#VALUE!</v>
      </c>
      <c r="AY436" s="166"/>
      <c r="AZ436" s="166">
        <v>1.6652582730443023E-4</v>
      </c>
      <c r="BA436" s="166">
        <v>1.7791187507836057E-4</v>
      </c>
      <c r="BB436" s="166">
        <v>1.6871126963273342E-4</v>
      </c>
      <c r="BC436" s="166">
        <v>1.7284398132168371E-4</v>
      </c>
      <c r="BD436" s="166">
        <v>1.6457423162281694E-4</v>
      </c>
      <c r="BE436" s="166">
        <v>1.6234372706393452E-4</v>
      </c>
      <c r="BF436" s="166" t="e">
        <f t="shared" si="483"/>
        <v>#VALUE!</v>
      </c>
      <c r="BG436" s="166">
        <v>3.7265867634707611E-4</v>
      </c>
      <c r="BH436" s="166">
        <v>4.4250839076391513E-4</v>
      </c>
      <c r="BI436" s="166">
        <v>3.6914348701238208E-4</v>
      </c>
      <c r="BJ436" s="166">
        <v>4.3629409103438564E-4</v>
      </c>
      <c r="BK436" s="166">
        <v>4.4727396150468483E-4</v>
      </c>
      <c r="BL436" s="166">
        <v>5.1661304174950877E-4</v>
      </c>
      <c r="BM436" s="166">
        <v>4.6946122741297475E-4</v>
      </c>
      <c r="BN436" s="166">
        <v>5.4337821681144614E-4</v>
      </c>
      <c r="BO436" s="166" t="e">
        <f t="shared" si="484"/>
        <v>#VALUE!</v>
      </c>
      <c r="BP436" s="166">
        <v>7.9215472994226168E-4</v>
      </c>
      <c r="BQ436" s="166">
        <v>8.0854484873562704E-4</v>
      </c>
      <c r="BR436" s="166">
        <v>2.4345411156512604E-3</v>
      </c>
      <c r="BS436" s="166">
        <v>4.8176511423778838E-3</v>
      </c>
      <c r="BT436" s="166">
        <v>1.6546342259789355E-3</v>
      </c>
      <c r="BU436" s="166">
        <v>1.7642973682239901E-3</v>
      </c>
      <c r="BV436" s="166">
        <v>2.226241705108625E-3</v>
      </c>
      <c r="BW436" s="166">
        <v>1.5599510486152121E-3</v>
      </c>
      <c r="BX436" s="166">
        <v>1.7781116141335608E-3</v>
      </c>
      <c r="BY436" s="166">
        <v>1.6454873654583755E-3</v>
      </c>
      <c r="BZ436" s="165">
        <v>1.2942313399603089E-3</v>
      </c>
      <c r="CA436" s="166" t="e">
        <f t="shared" si="485"/>
        <v>#VALUE!</v>
      </c>
      <c r="CB436" s="166">
        <v>1.2743539284668379E-3</v>
      </c>
      <c r="CC436" s="166">
        <v>1.2812156172401197E-3</v>
      </c>
      <c r="CD436" s="166">
        <v>1.5218273772284324E-3</v>
      </c>
      <c r="CE436" s="166">
        <v>1.1062357807139923E-3</v>
      </c>
      <c r="CF436" s="166">
        <v>9.7646154234395076E-4</v>
      </c>
      <c r="CG436" s="166">
        <v>1.1432919438864979E-3</v>
      </c>
      <c r="CH436" s="166">
        <v>1.1018967933882132E-3</v>
      </c>
      <c r="CI436" s="166">
        <v>1.1260107853914446E-3</v>
      </c>
      <c r="CJ436" s="165">
        <v>1.0817311016962253E-3</v>
      </c>
      <c r="CK436" s="165">
        <v>1.0943529623327732E-3</v>
      </c>
      <c r="CL436" s="166" t="e">
        <f t="shared" si="486"/>
        <v>#VALUE!</v>
      </c>
      <c r="CM436" s="166">
        <v>1.1403266638054842E-3</v>
      </c>
      <c r="CN436" s="166">
        <v>1.4058099322857096E-3</v>
      </c>
      <c r="CO436" s="166">
        <v>1.4058099322857096E-3</v>
      </c>
      <c r="CP436" s="166">
        <v>1.3010038170698187E-3</v>
      </c>
      <c r="CQ436" s="166">
        <v>1.3888076493494455E-3</v>
      </c>
      <c r="CR436" s="166">
        <v>1.4596161267097E-3</v>
      </c>
      <c r="CS436" s="166">
        <v>2.2477502078897906E-3</v>
      </c>
      <c r="CT436" s="166">
        <v>2.7066995600601561E-3</v>
      </c>
      <c r="CU436" s="166">
        <v>3.9792772922046474E-3</v>
      </c>
      <c r="CV436" s="166">
        <v>2.3545606682839853E-3</v>
      </c>
      <c r="CW436" s="166">
        <v>2.7121185078118749E-3</v>
      </c>
      <c r="CX436" s="166">
        <v>2.4688236209911116E-3</v>
      </c>
      <c r="CY436" s="166">
        <v>2.6846482359910891E-3</v>
      </c>
      <c r="CZ436" s="166">
        <v>3.1297279082303378E-3</v>
      </c>
      <c r="DA436" s="166" t="e">
        <f t="shared" si="487"/>
        <v>#VALUE!</v>
      </c>
      <c r="DB436" s="165">
        <v>4.7246159332678464E-3</v>
      </c>
      <c r="DC436" s="165">
        <v>5.342478702039662E-3</v>
      </c>
      <c r="DD436" s="165">
        <v>6.037954208833035E-3</v>
      </c>
      <c r="DE436" s="165">
        <v>4.4057898675549561E-3</v>
      </c>
      <c r="DF436" s="165">
        <v>4.9187238758961237E-3</v>
      </c>
      <c r="DG436" s="165">
        <v>5.6700119009711987E-3</v>
      </c>
      <c r="DH436" s="165">
        <v>3.8376128760549558E-3</v>
      </c>
      <c r="DI436" s="165">
        <v>4.6519644041422533E-3</v>
      </c>
      <c r="DJ436" s="165">
        <v>5.3792079563030693E-3</v>
      </c>
      <c r="DK436" s="165">
        <v>4.3012469274653752E-3</v>
      </c>
      <c r="DL436" s="165">
        <v>4.7153100335102947E-3</v>
      </c>
      <c r="DM436" s="165">
        <v>5.3113116094623946E-3</v>
      </c>
      <c r="DN436" s="167" t="e">
        <f t="shared" si="488"/>
        <v>#VALUE!</v>
      </c>
      <c r="DO436" s="165">
        <v>5.3113116094623946E-3</v>
      </c>
      <c r="DP436" s="165">
        <v>5.0960095195402523E-3</v>
      </c>
      <c r="DQ436" s="165">
        <v>5.5442020521537837E-3</v>
      </c>
      <c r="DR436" s="165">
        <v>6.4263176393180967E-3</v>
      </c>
      <c r="DS436" s="165">
        <v>4.3814988610529808E-3</v>
      </c>
      <c r="DT436" s="165">
        <v>4.7739514754126479E-3</v>
      </c>
      <c r="DU436" s="165">
        <v>3.6448882072891457E-3</v>
      </c>
      <c r="DV436" s="168" t="e">
        <f t="shared" si="489"/>
        <v>#VALUE!</v>
      </c>
      <c r="DW436" s="169" t="e">
        <f t="shared" si="489"/>
        <v>#VALUE!</v>
      </c>
      <c r="DX436" s="170" t="e">
        <f t="shared" si="489"/>
        <v>#VALUE!</v>
      </c>
      <c r="DZ436" s="165" t="e">
        <f t="shared" si="490"/>
        <v>#VALUE!</v>
      </c>
      <c r="EC436" s="165" t="e">
        <f t="shared" si="491"/>
        <v>#VALUE!</v>
      </c>
      <c r="EF436" s="165" t="e">
        <f t="shared" si="492"/>
        <v>#VALUE!</v>
      </c>
      <c r="EI436" s="165" t="e">
        <f t="shared" si="493"/>
        <v>#VALUE!</v>
      </c>
      <c r="EL436" s="165" t="e">
        <f t="shared" si="494"/>
        <v>#VALUE!</v>
      </c>
      <c r="EO436" s="165" t="e">
        <f t="shared" si="495"/>
        <v>#VALUE!</v>
      </c>
    </row>
    <row r="437" spans="1:145" ht="15.5" x14ac:dyDescent="0.35">
      <c r="A437" s="56" t="s">
        <v>225</v>
      </c>
      <c r="B437" s="165"/>
      <c r="C437" s="165"/>
      <c r="D437" s="165"/>
      <c r="E437" s="165"/>
      <c r="F437" s="165"/>
      <c r="G437" s="165"/>
      <c r="H437" s="165"/>
      <c r="I437" s="165"/>
      <c r="J437" s="165"/>
      <c r="K437" s="165"/>
      <c r="L437" s="165"/>
      <c r="M437" s="165"/>
      <c r="N437" s="165"/>
      <c r="O437" s="165"/>
      <c r="P437" s="165"/>
      <c r="Q437" s="165"/>
      <c r="R437" s="165"/>
      <c r="S437" s="165"/>
      <c r="T437" s="165"/>
      <c r="U437" s="165"/>
      <c r="V437" s="165"/>
      <c r="W437" s="165"/>
      <c r="X437" s="166"/>
      <c r="Y437" s="166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6"/>
      <c r="AK437" s="166"/>
      <c r="AL437" s="166"/>
      <c r="AM437" s="166"/>
      <c r="AN437" s="166"/>
      <c r="AO437" s="166"/>
      <c r="AP437" s="166"/>
      <c r="AQ437" s="166"/>
      <c r="AR437" s="166"/>
      <c r="AS437" s="166" t="e">
        <f t="shared" si="481"/>
        <v>#VALUE!</v>
      </c>
      <c r="AT437" s="166"/>
      <c r="AU437" s="166"/>
      <c r="AV437" s="166"/>
      <c r="AW437" s="166"/>
      <c r="AX437" s="166" t="e">
        <f>(AX331/AX$342)</f>
        <v>#VALUE!</v>
      </c>
      <c r="AY437" s="166" t="e">
        <f>(AY331/AY$342)</f>
        <v>#DIV/0!</v>
      </c>
      <c r="AZ437" s="166">
        <v>2.149104347409845E-3</v>
      </c>
      <c r="BA437" s="166">
        <v>2.4168918821536123E-3</v>
      </c>
      <c r="BB437" s="166">
        <v>2.0430238225489449E-3</v>
      </c>
      <c r="BC437" s="166">
        <v>2.2900011023431152E-3</v>
      </c>
      <c r="BD437" s="166">
        <v>1.901822018296006E-3</v>
      </c>
      <c r="BE437" s="166">
        <v>2.1054077939629962E-3</v>
      </c>
      <c r="BF437" s="166" t="e">
        <f t="shared" si="483"/>
        <v>#VALUE!</v>
      </c>
      <c r="BG437" s="166">
        <v>1.2440123642424696E-3</v>
      </c>
      <c r="BH437" s="166">
        <v>2.4638679081022846E-3</v>
      </c>
      <c r="BI437" s="166">
        <v>1.1751146557497755E-3</v>
      </c>
      <c r="BJ437" s="166">
        <v>2.3135568467631236E-3</v>
      </c>
      <c r="BK437" s="166">
        <v>1.0840066447318308E-3</v>
      </c>
      <c r="BL437" s="166">
        <v>2.0955236283639162E-3</v>
      </c>
      <c r="BM437" s="166">
        <v>1.1356188354163126E-3</v>
      </c>
      <c r="BN437" s="166">
        <v>2.1999051159721957E-3</v>
      </c>
      <c r="BO437" s="166" t="e">
        <f t="shared" si="484"/>
        <v>#VALUE!</v>
      </c>
      <c r="BP437" s="166">
        <v>2.1270798578799477E-3</v>
      </c>
      <c r="BQ437" s="166">
        <v>1.2816045091092673E-3</v>
      </c>
      <c r="BR437" s="166">
        <v>3.8557563841931366E-3</v>
      </c>
      <c r="BS437" s="166">
        <v>7.9297419104527329E-3</v>
      </c>
      <c r="BT437" s="166">
        <v>1.8107615501727094E-3</v>
      </c>
      <c r="BU437" s="166">
        <v>3.9292496461120216E-3</v>
      </c>
      <c r="BV437" s="166">
        <v>7.2039953119870858E-3</v>
      </c>
      <c r="BW437" s="166">
        <v>1.6439235000358899E-3</v>
      </c>
      <c r="BX437" s="166">
        <v>3.0378016019622632E-3</v>
      </c>
      <c r="BY437" s="166">
        <v>3.7494826060947509E-3</v>
      </c>
      <c r="BZ437" s="165">
        <v>1.7083688249749452E-3</v>
      </c>
      <c r="CA437" s="166" t="e">
        <f t="shared" si="485"/>
        <v>#VALUE!</v>
      </c>
      <c r="CB437" s="166">
        <v>1.2806475425531411E-3</v>
      </c>
      <c r="CC437" s="166">
        <v>1.287543118945988E-3</v>
      </c>
      <c r="CD437" s="166">
        <v>1.5575740499953815E-3</v>
      </c>
      <c r="CE437" s="166">
        <v>1.3032019988299043E-3</v>
      </c>
      <c r="CF437" s="166">
        <v>1.3042723063807788E-3</v>
      </c>
      <c r="CG437" s="166">
        <v>1.5798419711918804E-3</v>
      </c>
      <c r="CH437" s="166">
        <v>1.1120190714931076E-3</v>
      </c>
      <c r="CI437" s="166">
        <v>1.1961601355048577E-3</v>
      </c>
      <c r="CJ437" s="165">
        <v>1.0817694233845592E-3</v>
      </c>
      <c r="CK437" s="165">
        <v>1.1519888107722203E-3</v>
      </c>
      <c r="CL437" s="166" t="e">
        <f t="shared" si="486"/>
        <v>#VALUE!</v>
      </c>
      <c r="CM437" s="166">
        <v>1.1224609818645114E-3</v>
      </c>
      <c r="CN437" s="166">
        <v>8.7098377842565833E-4</v>
      </c>
      <c r="CO437" s="166">
        <v>8.7098377842565833E-4</v>
      </c>
      <c r="CP437" s="166">
        <v>6.705024204534982E-4</v>
      </c>
      <c r="CQ437" s="166">
        <v>8.2980956884182438E-4</v>
      </c>
      <c r="CR437" s="166">
        <v>9.9244852254077947E-4</v>
      </c>
      <c r="CS437" s="166">
        <v>6.425571957466437E-4</v>
      </c>
      <c r="CT437" s="166">
        <v>7.131237875099073E-4</v>
      </c>
      <c r="CU437" s="166">
        <v>9.5296715847244663E-4</v>
      </c>
      <c r="CV437" s="166">
        <v>6.7994103481521613E-4</v>
      </c>
      <c r="CW437" s="166">
        <v>7.3557664108815147E-4</v>
      </c>
      <c r="CX437" s="166">
        <v>6.9839242816552793E-4</v>
      </c>
      <c r="CY437" s="166">
        <v>7.1415715275365834E-4</v>
      </c>
      <c r="CZ437" s="166">
        <v>7.7818099770058052E-4</v>
      </c>
      <c r="DA437" s="166" t="e">
        <f t="shared" si="487"/>
        <v>#VALUE!</v>
      </c>
      <c r="DB437" s="165">
        <v>7.8733182669173986E-4</v>
      </c>
      <c r="DC437" s="165">
        <v>8.8215288947993294E-4</v>
      </c>
      <c r="DD437" s="165">
        <v>1.0015107048872238E-3</v>
      </c>
      <c r="DE437" s="165">
        <v>8.3981101394503381E-4</v>
      </c>
      <c r="DF437" s="165">
        <v>9.5341250491013318E-4</v>
      </c>
      <c r="DG437" s="165">
        <v>1.1013005966664523E-3</v>
      </c>
      <c r="DH437" s="165">
        <v>8.2647196600915327E-4</v>
      </c>
      <c r="DI437" s="165">
        <v>9.3449621798498298E-4</v>
      </c>
      <c r="DJ437" s="165">
        <v>1.0640052054978189E-3</v>
      </c>
      <c r="DK437" s="165">
        <v>8.4867425448519832E-4</v>
      </c>
      <c r="DL437" s="165">
        <v>9.4697416797299798E-4</v>
      </c>
      <c r="DM437" s="165">
        <v>1.0503035637868547E-3</v>
      </c>
      <c r="DN437" s="167" t="e">
        <f t="shared" si="488"/>
        <v>#VALUE!</v>
      </c>
      <c r="DO437" s="165">
        <v>1.0503035637868547E-3</v>
      </c>
      <c r="DP437" s="165">
        <v>8.6526839731847639E-4</v>
      </c>
      <c r="DQ437" s="165">
        <v>9.3225930055979315E-4</v>
      </c>
      <c r="DR437" s="165">
        <v>1.0702967424104516E-3</v>
      </c>
      <c r="DS437" s="165">
        <v>8.6581065982834784E-4</v>
      </c>
      <c r="DT437" s="165">
        <v>9.2228839963460736E-4</v>
      </c>
      <c r="DU437" s="165">
        <v>9.1768107237670169E-4</v>
      </c>
      <c r="DV437" s="168" t="e">
        <f t="shared" si="489"/>
        <v>#VALUE!</v>
      </c>
      <c r="DW437" s="169" t="e">
        <f t="shared" si="489"/>
        <v>#VALUE!</v>
      </c>
      <c r="DX437" s="170" t="e">
        <f t="shared" si="489"/>
        <v>#VALUE!</v>
      </c>
      <c r="DZ437" s="165" t="e">
        <f t="shared" si="490"/>
        <v>#VALUE!</v>
      </c>
      <c r="EC437" s="165" t="e">
        <f t="shared" si="491"/>
        <v>#VALUE!</v>
      </c>
      <c r="EF437" s="165" t="e">
        <f t="shared" si="492"/>
        <v>#VALUE!</v>
      </c>
      <c r="EI437" s="165" t="e">
        <f t="shared" si="493"/>
        <v>#VALUE!</v>
      </c>
      <c r="EL437" s="165" t="e">
        <f t="shared" si="494"/>
        <v>#VALUE!</v>
      </c>
      <c r="EO437" s="165" t="e">
        <f t="shared" si="495"/>
        <v>#VALUE!</v>
      </c>
    </row>
    <row r="438" spans="1:145" ht="15.5" x14ac:dyDescent="0.35">
      <c r="A438" s="56" t="s">
        <v>210</v>
      </c>
      <c r="B438" s="165" t="e">
        <f t="shared" ref="B438:AA447" si="498">(B332/B$342)</f>
        <v>#VALUE!</v>
      </c>
      <c r="C438" s="165" t="e">
        <f t="shared" si="498"/>
        <v>#VALUE!</v>
      </c>
      <c r="D438" s="165" t="e">
        <f t="shared" si="498"/>
        <v>#VALUE!</v>
      </c>
      <c r="E438" s="165" t="e">
        <f t="shared" si="498"/>
        <v>#VALUE!</v>
      </c>
      <c r="F438" s="165" t="e">
        <f t="shared" si="498"/>
        <v>#VALUE!</v>
      </c>
      <c r="G438" s="165" t="e">
        <f t="shared" si="498"/>
        <v>#VALUE!</v>
      </c>
      <c r="H438" s="165" t="e">
        <f t="shared" si="498"/>
        <v>#VALUE!</v>
      </c>
      <c r="I438" s="165" t="e">
        <f t="shared" si="498"/>
        <v>#VALUE!</v>
      </c>
      <c r="J438" s="165" t="e">
        <f t="shared" si="498"/>
        <v>#VALUE!</v>
      </c>
      <c r="K438" s="165" t="e">
        <f t="shared" si="498"/>
        <v>#VALUE!</v>
      </c>
      <c r="L438" s="165" t="e">
        <f t="shared" si="498"/>
        <v>#VALUE!</v>
      </c>
      <c r="M438" s="165" t="e">
        <f t="shared" si="498"/>
        <v>#VALUE!</v>
      </c>
      <c r="N438" s="165" t="e">
        <f t="shared" si="498"/>
        <v>#VALUE!</v>
      </c>
      <c r="O438" s="165" t="e">
        <f t="shared" si="498"/>
        <v>#VALUE!</v>
      </c>
      <c r="P438" s="165" t="e">
        <f t="shared" si="498"/>
        <v>#VALUE!</v>
      </c>
      <c r="Q438" s="165" t="e">
        <f t="shared" si="498"/>
        <v>#VALUE!</v>
      </c>
      <c r="R438" s="165" t="e">
        <f t="shared" si="498"/>
        <v>#VALUE!</v>
      </c>
      <c r="S438" s="165" t="e">
        <f t="shared" si="498"/>
        <v>#VALUE!</v>
      </c>
      <c r="T438" s="165" t="e">
        <f t="shared" si="498"/>
        <v>#VALUE!</v>
      </c>
      <c r="U438" s="165" t="e">
        <f t="shared" si="498"/>
        <v>#VALUE!</v>
      </c>
      <c r="V438" s="165" t="e">
        <f t="shared" si="498"/>
        <v>#VALUE!</v>
      </c>
      <c r="W438" s="165" t="e">
        <f t="shared" si="498"/>
        <v>#VALUE!</v>
      </c>
      <c r="X438" s="166" t="e">
        <f t="shared" si="498"/>
        <v>#VALUE!</v>
      </c>
      <c r="Y438" s="166" t="e">
        <f t="shared" si="498"/>
        <v>#VALUE!</v>
      </c>
      <c r="Z438" s="165" t="e">
        <f t="shared" si="498"/>
        <v>#VALUE!</v>
      </c>
      <c r="AA438" s="165" t="e">
        <f t="shared" si="498"/>
        <v>#VALUE!</v>
      </c>
      <c r="AB438" s="165">
        <v>3.5444522107721855E-6</v>
      </c>
      <c r="AC438" s="165">
        <v>3.4881610799308721E-6</v>
      </c>
      <c r="AD438" s="165">
        <v>3.5598436401221579E-6</v>
      </c>
      <c r="AE438" s="165" t="e">
        <f t="shared" ref="AE438:AE447" si="499">(AE332/AE$342)</f>
        <v>#VALUE!</v>
      </c>
      <c r="AF438" s="165">
        <v>2.614171267226292E-6</v>
      </c>
      <c r="AG438" s="165">
        <v>2.6842966831080067E-6</v>
      </c>
      <c r="AH438" s="165">
        <v>2.6803037917506981E-6</v>
      </c>
      <c r="AI438" s="165">
        <v>2.8619405870439898E-6</v>
      </c>
      <c r="AJ438" s="166" t="e">
        <f t="shared" ref="AJ438:AJ447" si="500">(AJ332/AJ$342)</f>
        <v>#VALUE!</v>
      </c>
      <c r="AK438" s="166">
        <v>5.0508228593602541E-6</v>
      </c>
      <c r="AL438" s="166">
        <v>5.2276284207099914E-6</v>
      </c>
      <c r="AM438" s="166">
        <v>5.8389723061119858E-6</v>
      </c>
      <c r="AN438" s="166">
        <v>5.8590475232719754E-6</v>
      </c>
      <c r="AO438" s="166" t="e">
        <f t="shared" ref="AO438:AO447" si="501">(AO332/AO$342)</f>
        <v>#VALUE!</v>
      </c>
      <c r="AP438" s="166">
        <v>9.3267186317004187E-6</v>
      </c>
      <c r="AQ438" s="166">
        <v>1.0682789075202743E-5</v>
      </c>
      <c r="AR438" s="166">
        <v>8.8219363987737107E-6</v>
      </c>
      <c r="AS438" s="166" t="e">
        <f t="shared" si="481"/>
        <v>#VALUE!</v>
      </c>
      <c r="AT438" s="166">
        <v>8.7493003336608819E-6</v>
      </c>
      <c r="AU438" s="166">
        <v>8.9307967862745455E-6</v>
      </c>
      <c r="AV438" s="166">
        <v>9.1264509166196902E-6</v>
      </c>
      <c r="AW438" s="166">
        <v>9.0984204342749293E-6</v>
      </c>
      <c r="AX438" s="166" t="e">
        <f t="shared" ref="AX438:AX447" si="502">(AX332/AX$342)</f>
        <v>#VALUE!</v>
      </c>
      <c r="AY438" s="166"/>
      <c r="AZ438" s="166">
        <v>8.6287020509671089E-6</v>
      </c>
      <c r="BA438" s="166">
        <v>9.7038749959438543E-6</v>
      </c>
      <c r="BB438" s="166">
        <v>7.849491158024095E-6</v>
      </c>
      <c r="BC438" s="166">
        <v>8.358481211035031E-6</v>
      </c>
      <c r="BD438" s="166">
        <v>7.6379086319176245E-6</v>
      </c>
      <c r="BE438" s="166">
        <v>8.0327531167945696E-6</v>
      </c>
      <c r="BF438" s="166" t="e">
        <f t="shared" si="483"/>
        <v>#VALUE!</v>
      </c>
      <c r="BG438" s="166">
        <v>9.5780517074079108E-6</v>
      </c>
      <c r="BH438" s="166">
        <v>1.1116389411957063E-5</v>
      </c>
      <c r="BI438" s="166">
        <v>9.0600965593925614E-6</v>
      </c>
      <c r="BJ438" s="166">
        <v>1.0452654828449666E-5</v>
      </c>
      <c r="BK438" s="166">
        <v>8.509952281345829E-6</v>
      </c>
      <c r="BL438" s="166">
        <v>9.6401012028509777E-6</v>
      </c>
      <c r="BM438" s="166">
        <v>8.9151317901571601E-6</v>
      </c>
      <c r="BN438" s="166">
        <v>1.0120290541032566E-5</v>
      </c>
      <c r="BO438" s="166" t="e">
        <f t="shared" si="484"/>
        <v>#VALUE!</v>
      </c>
      <c r="BP438" s="166">
        <v>1.0486517009514194E-5</v>
      </c>
      <c r="BQ438" s="166">
        <v>1.1771372403732271E-5</v>
      </c>
      <c r="BR438" s="166">
        <v>2.1481936188848899E-5</v>
      </c>
      <c r="BS438" s="166">
        <v>4.0512796645678279E-5</v>
      </c>
      <c r="BT438" s="166">
        <v>1.6355162166923616E-5</v>
      </c>
      <c r="BU438" s="166">
        <v>2.1891396073120666E-5</v>
      </c>
      <c r="BV438" s="166">
        <v>4.2325727680389665E-5</v>
      </c>
      <c r="BW438" s="166">
        <v>1.4476404999655391E-5</v>
      </c>
      <c r="BX438" s="166">
        <v>1.6500943336419888E-5</v>
      </c>
      <c r="BY438" s="166">
        <v>1.984684195126586E-5</v>
      </c>
      <c r="BZ438" s="165">
        <v>1.5108645539231599E-5</v>
      </c>
      <c r="CA438" s="166" t="e">
        <f t="shared" si="485"/>
        <v>#VALUE!</v>
      </c>
      <c r="CB438" s="166">
        <v>1.2242762479142578E-5</v>
      </c>
      <c r="CC438" s="166">
        <v>1.2308682961655748E-5</v>
      </c>
      <c r="CD438" s="166">
        <v>1.4145624052629928E-5</v>
      </c>
      <c r="CE438" s="166">
        <v>1.2458379065180076E-5</v>
      </c>
      <c r="CF438" s="166">
        <v>1.246861101479118E-5</v>
      </c>
      <c r="CG438" s="166">
        <v>1.4347857546235059E-5</v>
      </c>
      <c r="CH438" s="166">
        <v>1.0746850734739161E-5</v>
      </c>
      <c r="CI438" s="166">
        <v>1.1560012557928284E-5</v>
      </c>
      <c r="CJ438" s="165">
        <v>1.0550173804670076E-5</v>
      </c>
      <c r="CK438" s="165">
        <v>1.1235002498643916E-5</v>
      </c>
      <c r="CL438" s="166" t="e">
        <f t="shared" si="486"/>
        <v>#VALUE!</v>
      </c>
      <c r="CM438" s="166">
        <v>1.2362018431257356E-5</v>
      </c>
      <c r="CN438" s="166">
        <v>1.0120039040785073E-5</v>
      </c>
      <c r="CO438" s="166">
        <v>1.0120039040785073E-5</v>
      </c>
      <c r="CP438" s="166">
        <v>7.8077785379054558E-6</v>
      </c>
      <c r="CQ438" s="166">
        <v>9.6416321877722172E-6</v>
      </c>
      <c r="CR438" s="166">
        <v>1.114593780130312E-5</v>
      </c>
      <c r="CS438" s="166">
        <v>7.1607237113820263E-6</v>
      </c>
      <c r="CT438" s="166">
        <v>8.5099794731992597E-6</v>
      </c>
      <c r="CU438" s="166">
        <v>1.1796641513648718E-5</v>
      </c>
      <c r="CV438" s="166">
        <v>8.133777143466858E-6</v>
      </c>
      <c r="CW438" s="166">
        <v>9.240523304547759E-6</v>
      </c>
      <c r="CX438" s="166">
        <v>8.6176444138290703E-6</v>
      </c>
      <c r="CY438" s="166">
        <v>9.251740220369849E-6</v>
      </c>
      <c r="CZ438" s="166">
        <v>1.0058441298570583E-5</v>
      </c>
      <c r="DA438" s="166" t="e">
        <f t="shared" si="487"/>
        <v>#VALUE!</v>
      </c>
      <c r="DB438" s="165">
        <v>8.6483223307044343E-6</v>
      </c>
      <c r="DC438" s="165">
        <v>9.7697672368952954E-6</v>
      </c>
      <c r="DD438" s="165">
        <v>1.1182353061379534E-5</v>
      </c>
      <c r="DE438" s="165">
        <v>9.3127940911172927E-6</v>
      </c>
      <c r="DF438" s="165">
        <v>1.0658890555523633E-5</v>
      </c>
      <c r="DG438" s="165">
        <v>1.2411985319458643E-5</v>
      </c>
      <c r="DH438" s="165">
        <v>9.0202191831357255E-6</v>
      </c>
      <c r="DI438" s="165">
        <v>1.0283848184361254E-5</v>
      </c>
      <c r="DJ438" s="165">
        <v>1.1805423937158813E-5</v>
      </c>
      <c r="DK438" s="165">
        <v>9.2649742628888936E-6</v>
      </c>
      <c r="DL438" s="165">
        <v>1.0423882969447674E-5</v>
      </c>
      <c r="DM438" s="165">
        <v>1.1656415911302641E-5</v>
      </c>
      <c r="DN438" s="167" t="e">
        <f t="shared" si="488"/>
        <v>#VALUE!</v>
      </c>
      <c r="DO438" s="165">
        <v>1.1656415911302641E-5</v>
      </c>
      <c r="DP438" s="165">
        <v>9.534812234163063E-6</v>
      </c>
      <c r="DQ438" s="165">
        <v>1.0448558729160285E-5</v>
      </c>
      <c r="DR438" s="165">
        <v>1.2195618930764705E-5</v>
      </c>
      <c r="DS438" s="165">
        <v>9.4737659126492845E-6</v>
      </c>
      <c r="DT438" s="165">
        <v>1.0263956358385332E-5</v>
      </c>
      <c r="DU438" s="165">
        <v>1.018196071572328E-5</v>
      </c>
      <c r="DV438" s="168" t="e">
        <f t="shared" si="489"/>
        <v>#VALUE!</v>
      </c>
      <c r="DW438" s="169" t="e">
        <f t="shared" si="489"/>
        <v>#VALUE!</v>
      </c>
      <c r="DX438" s="170" t="e">
        <f t="shared" si="489"/>
        <v>#VALUE!</v>
      </c>
      <c r="DZ438" s="165" t="e">
        <f t="shared" si="490"/>
        <v>#VALUE!</v>
      </c>
      <c r="EC438" s="165" t="e">
        <f t="shared" si="491"/>
        <v>#VALUE!</v>
      </c>
      <c r="EF438" s="165" t="e">
        <f t="shared" si="492"/>
        <v>#VALUE!</v>
      </c>
      <c r="EI438" s="165" t="e">
        <f t="shared" si="493"/>
        <v>#VALUE!</v>
      </c>
      <c r="EL438" s="165" t="e">
        <f t="shared" si="494"/>
        <v>#VALUE!</v>
      </c>
      <c r="EO438" s="165" t="e">
        <f t="shared" si="495"/>
        <v>#VALUE!</v>
      </c>
    </row>
    <row r="439" spans="1:145" ht="15.5" x14ac:dyDescent="0.35">
      <c r="A439" s="56" t="s">
        <v>211</v>
      </c>
      <c r="B439" s="165" t="e">
        <f t="shared" si="498"/>
        <v>#VALUE!</v>
      </c>
      <c r="C439" s="165" t="e">
        <f t="shared" si="498"/>
        <v>#VALUE!</v>
      </c>
      <c r="D439" s="165" t="e">
        <f t="shared" si="498"/>
        <v>#VALUE!</v>
      </c>
      <c r="E439" s="165" t="e">
        <f t="shared" si="498"/>
        <v>#VALUE!</v>
      </c>
      <c r="F439" s="165" t="e">
        <f t="shared" si="498"/>
        <v>#VALUE!</v>
      </c>
      <c r="G439" s="165" t="e">
        <f t="shared" si="498"/>
        <v>#VALUE!</v>
      </c>
      <c r="H439" s="165" t="e">
        <f t="shared" si="498"/>
        <v>#VALUE!</v>
      </c>
      <c r="I439" s="165" t="e">
        <f t="shared" si="498"/>
        <v>#VALUE!</v>
      </c>
      <c r="J439" s="165" t="e">
        <f t="shared" si="498"/>
        <v>#VALUE!</v>
      </c>
      <c r="K439" s="165" t="e">
        <f t="shared" si="498"/>
        <v>#VALUE!</v>
      </c>
      <c r="L439" s="165" t="e">
        <f t="shared" si="498"/>
        <v>#VALUE!</v>
      </c>
      <c r="M439" s="165" t="e">
        <f t="shared" si="498"/>
        <v>#VALUE!</v>
      </c>
      <c r="N439" s="165" t="e">
        <f t="shared" si="498"/>
        <v>#VALUE!</v>
      </c>
      <c r="O439" s="165" t="e">
        <f t="shared" si="498"/>
        <v>#VALUE!</v>
      </c>
      <c r="P439" s="165" t="e">
        <f t="shared" si="498"/>
        <v>#VALUE!</v>
      </c>
      <c r="Q439" s="165" t="e">
        <f t="shared" si="498"/>
        <v>#VALUE!</v>
      </c>
      <c r="R439" s="165" t="e">
        <f t="shared" si="498"/>
        <v>#VALUE!</v>
      </c>
      <c r="S439" s="165" t="e">
        <f t="shared" si="498"/>
        <v>#VALUE!</v>
      </c>
      <c r="T439" s="165" t="e">
        <f t="shared" si="498"/>
        <v>#VALUE!</v>
      </c>
      <c r="U439" s="165" t="e">
        <f t="shared" si="498"/>
        <v>#VALUE!</v>
      </c>
      <c r="V439" s="165" t="e">
        <f t="shared" si="498"/>
        <v>#VALUE!</v>
      </c>
      <c r="W439" s="165" t="e">
        <f t="shared" si="498"/>
        <v>#VALUE!</v>
      </c>
      <c r="X439" s="166" t="e">
        <f t="shared" si="498"/>
        <v>#VALUE!</v>
      </c>
      <c r="Y439" s="166" t="e">
        <f t="shared" si="498"/>
        <v>#VALUE!</v>
      </c>
      <c r="Z439" s="165" t="e">
        <f t="shared" si="498"/>
        <v>#VALUE!</v>
      </c>
      <c r="AA439" s="165" t="e">
        <f t="shared" si="498"/>
        <v>#VALUE!</v>
      </c>
      <c r="AB439" s="165">
        <v>5.7912681955658253E-3</v>
      </c>
      <c r="AC439" s="165">
        <v>6.0284048853901061E-3</v>
      </c>
      <c r="AD439" s="165">
        <v>6.2656217340653197E-3</v>
      </c>
      <c r="AE439" s="165" t="e">
        <f t="shared" si="499"/>
        <v>#VALUE!</v>
      </c>
      <c r="AF439" s="165">
        <v>5.6961809616768548E-3</v>
      </c>
      <c r="AG439" s="165">
        <v>5.98926455150479E-3</v>
      </c>
      <c r="AH439" s="165">
        <v>6.0901114707037568E-3</v>
      </c>
      <c r="AI439" s="165">
        <v>6.062888438298982E-3</v>
      </c>
      <c r="AJ439" s="166" t="e">
        <f t="shared" si="500"/>
        <v>#VALUE!</v>
      </c>
      <c r="AK439" s="166">
        <v>7.3039449411779556E-3</v>
      </c>
      <c r="AL439" s="166">
        <v>7.599292034932952E-3</v>
      </c>
      <c r="AM439" s="166">
        <v>7.5361201212068253E-3</v>
      </c>
      <c r="AN439" s="166">
        <v>7.4758429555322218E-3</v>
      </c>
      <c r="AO439" s="166" t="e">
        <f t="shared" si="501"/>
        <v>#VALUE!</v>
      </c>
      <c r="AP439" s="166">
        <v>6.9579186249824993E-3</v>
      </c>
      <c r="AQ439" s="166">
        <v>6.3988991830035589E-3</v>
      </c>
      <c r="AR439" s="166">
        <v>4.8839735689542498E-3</v>
      </c>
      <c r="AS439" s="166" t="e">
        <f t="shared" si="481"/>
        <v>#VALUE!</v>
      </c>
      <c r="AT439" s="166">
        <v>9.6253129122682718E-3</v>
      </c>
      <c r="AU439" s="166">
        <v>6.6493003444488075E-3</v>
      </c>
      <c r="AV439" s="166">
        <v>6.8352101040737388E-3</v>
      </c>
      <c r="AW439" s="166">
        <v>6.8142198000644407E-3</v>
      </c>
      <c r="AX439" s="166" t="e">
        <f t="shared" si="502"/>
        <v>#VALUE!</v>
      </c>
      <c r="AY439" s="166"/>
      <c r="AZ439" s="166">
        <v>9.6668927332256745E-3</v>
      </c>
      <c r="BA439" s="166">
        <v>9.9485142461306544E-3</v>
      </c>
      <c r="BB439" s="166">
        <v>9.3039290741671575E-3</v>
      </c>
      <c r="BC439" s="166">
        <v>9.5918666646738083E-3</v>
      </c>
      <c r="BD439" s="166">
        <v>1.0369074233679056E-2</v>
      </c>
      <c r="BE439" s="166">
        <v>1.0651764527683421E-2</v>
      </c>
      <c r="BF439" s="166" t="e">
        <f t="shared" si="483"/>
        <v>#VALUE!</v>
      </c>
      <c r="BG439" s="166">
        <v>9.4059581056761352E-3</v>
      </c>
      <c r="BH439" s="166">
        <v>9.5417856764820896E-3</v>
      </c>
      <c r="BI439" s="166">
        <v>8.9293545293837977E-3</v>
      </c>
      <c r="BJ439" s="166">
        <v>9.010983600214479E-3</v>
      </c>
      <c r="BK439" s="166">
        <v>7.5067085795840309E-3</v>
      </c>
      <c r="BL439" s="166">
        <v>7.4727690100362147E-3</v>
      </c>
      <c r="BM439" s="166">
        <v>8.02496330169814E-3</v>
      </c>
      <c r="BN439" s="166">
        <v>8.037194609832642E-3</v>
      </c>
      <c r="BO439" s="166" t="e">
        <f t="shared" si="484"/>
        <v>#VALUE!</v>
      </c>
      <c r="BP439" s="166">
        <v>8.5141262452700581E-3</v>
      </c>
      <c r="BQ439" s="166">
        <v>9.5573154207955289E-3</v>
      </c>
      <c r="BR439" s="166">
        <v>1.1194299452119571E-2</v>
      </c>
      <c r="BS439" s="166">
        <v>6.4721690955603503E-3</v>
      </c>
      <c r="BT439" s="166">
        <v>8.5227225923684424E-3</v>
      </c>
      <c r="BU439" s="166">
        <v>8.0120846702627369E-3</v>
      </c>
      <c r="BV439" s="166">
        <v>6.761796008208777E-3</v>
      </c>
      <c r="BW439" s="166">
        <v>8.8315337400869109E-3</v>
      </c>
      <c r="BX439" s="166">
        <v>8.7366865861711173E-3</v>
      </c>
      <c r="BY439" s="166">
        <v>9.4482263556133241E-3</v>
      </c>
      <c r="BZ439" s="165">
        <v>8.9971229288381312E-3</v>
      </c>
      <c r="CA439" s="166" t="e">
        <f t="shared" si="485"/>
        <v>#VALUE!</v>
      </c>
      <c r="CB439" s="166">
        <v>7.2354787185377155E-3</v>
      </c>
      <c r="CC439" s="166">
        <v>7.2744377565123856E-3</v>
      </c>
      <c r="CD439" s="166">
        <v>7.2963697635079344E-3</v>
      </c>
      <c r="CE439" s="166">
        <v>6.4653634041265569E-3</v>
      </c>
      <c r="CF439" s="166">
        <v>6.4706733463126467E-3</v>
      </c>
      <c r="CG439" s="166">
        <v>7.4006826126561294E-3</v>
      </c>
      <c r="CH439" s="166">
        <v>1.2590480550105679E-2</v>
      </c>
      <c r="CI439" s="166">
        <v>9.7453682631666993E-3</v>
      </c>
      <c r="CJ439" s="165">
        <v>1.1396349377468334E-2</v>
      </c>
      <c r="CK439" s="165">
        <v>1.12298999194355E-2</v>
      </c>
      <c r="CL439" s="166" t="e">
        <f t="shared" si="486"/>
        <v>#VALUE!</v>
      </c>
      <c r="CM439" s="166">
        <v>9.4061609759233632E-3</v>
      </c>
      <c r="CN439" s="166">
        <v>9.838474063700765E-3</v>
      </c>
      <c r="CO439" s="166">
        <v>9.838474063700765E-3</v>
      </c>
      <c r="CP439" s="166">
        <v>9.643499716819914E-3</v>
      </c>
      <c r="CQ439" s="166">
        <v>9.3689061232136907E-3</v>
      </c>
      <c r="CR439" s="166">
        <v>9.3294138782477592E-3</v>
      </c>
      <c r="CS439" s="166">
        <v>1.0669359894951611E-2</v>
      </c>
      <c r="CT439" s="166">
        <v>1.0721014168928358E-2</v>
      </c>
      <c r="CU439" s="166">
        <v>1.0560336072142412E-2</v>
      </c>
      <c r="CV439" s="166">
        <v>1.0990922379294048E-2</v>
      </c>
      <c r="CW439" s="166">
        <v>1.0886344736816258E-2</v>
      </c>
      <c r="CX439" s="166">
        <v>1.0584755336395135E-2</v>
      </c>
      <c r="CY439" s="166">
        <v>1.0712659218942674E-2</v>
      </c>
      <c r="CZ439" s="166">
        <v>1.0578196350426903E-2</v>
      </c>
      <c r="DA439" s="166" t="e">
        <f t="shared" si="487"/>
        <v>#VALUE!</v>
      </c>
      <c r="DB439" s="165">
        <v>1.029525092076454E-2</v>
      </c>
      <c r="DC439" s="165">
        <v>1.0482540648978906E-2</v>
      </c>
      <c r="DD439" s="165">
        <v>1.0522161060157579E-2</v>
      </c>
      <c r="DE439" s="165">
        <v>1.0218751921714744E-2</v>
      </c>
      <c r="DF439" s="165">
        <v>7.2501003728078035E-3</v>
      </c>
      <c r="DG439" s="165">
        <v>1.0342775962189193E-2</v>
      </c>
      <c r="DH439" s="165">
        <v>7.2262038657971402E-3</v>
      </c>
      <c r="DI439" s="165">
        <v>5.1349145800549155E-3</v>
      </c>
      <c r="DJ439" s="165">
        <v>1.0983931699248222E-2</v>
      </c>
      <c r="DK439" s="165">
        <v>6.4322538624831307E-3</v>
      </c>
      <c r="DL439" s="165">
        <v>5.6960742018758708E-3</v>
      </c>
      <c r="DM439" s="165">
        <v>1.0845292545977976E-2</v>
      </c>
      <c r="DN439" s="167" t="e">
        <f t="shared" si="488"/>
        <v>#VALUE!</v>
      </c>
      <c r="DO439" s="165">
        <v>1.0845292545977976E-2</v>
      </c>
      <c r="DP439" s="165">
        <v>8.0730803124024562E-3</v>
      </c>
      <c r="DQ439" s="165">
        <v>8.1990219473855649E-3</v>
      </c>
      <c r="DR439" s="165">
        <v>8.2284048501451192E-3</v>
      </c>
      <c r="DS439" s="165">
        <v>8.1088748667108891E-3</v>
      </c>
      <c r="DT439" s="165">
        <v>8.1480572495816559E-3</v>
      </c>
      <c r="DU439" s="165">
        <v>8.260946231058542E-3</v>
      </c>
      <c r="DV439" s="168" t="e">
        <f t="shared" si="489"/>
        <v>#VALUE!</v>
      </c>
      <c r="DW439" s="169" t="e">
        <f t="shared" si="489"/>
        <v>#VALUE!</v>
      </c>
      <c r="DX439" s="170" t="e">
        <f t="shared" si="489"/>
        <v>#VALUE!</v>
      </c>
      <c r="DZ439" s="165" t="e">
        <f t="shared" si="490"/>
        <v>#VALUE!</v>
      </c>
      <c r="EC439" s="165" t="e">
        <f t="shared" si="491"/>
        <v>#VALUE!</v>
      </c>
      <c r="EF439" s="165" t="e">
        <f t="shared" si="492"/>
        <v>#VALUE!</v>
      </c>
      <c r="EI439" s="165" t="e">
        <f t="shared" si="493"/>
        <v>#VALUE!</v>
      </c>
      <c r="EL439" s="165" t="e">
        <f t="shared" si="494"/>
        <v>#VALUE!</v>
      </c>
      <c r="EO439" s="165" t="e">
        <f t="shared" si="495"/>
        <v>#VALUE!</v>
      </c>
    </row>
    <row r="440" spans="1:145" ht="15.5" x14ac:dyDescent="0.35">
      <c r="A440" s="56" t="s">
        <v>212</v>
      </c>
      <c r="B440" s="165" t="e">
        <f t="shared" si="498"/>
        <v>#VALUE!</v>
      </c>
      <c r="C440" s="165" t="e">
        <f t="shared" si="498"/>
        <v>#VALUE!</v>
      </c>
      <c r="D440" s="165" t="e">
        <f t="shared" si="498"/>
        <v>#VALUE!</v>
      </c>
      <c r="E440" s="165" t="e">
        <f t="shared" si="498"/>
        <v>#VALUE!</v>
      </c>
      <c r="F440" s="165" t="e">
        <f t="shared" si="498"/>
        <v>#VALUE!</v>
      </c>
      <c r="G440" s="165" t="e">
        <f t="shared" si="498"/>
        <v>#VALUE!</v>
      </c>
      <c r="H440" s="165" t="e">
        <f t="shared" si="498"/>
        <v>#VALUE!</v>
      </c>
      <c r="I440" s="165" t="e">
        <f t="shared" si="498"/>
        <v>#VALUE!</v>
      </c>
      <c r="J440" s="165" t="e">
        <f t="shared" si="498"/>
        <v>#VALUE!</v>
      </c>
      <c r="K440" s="165" t="e">
        <f t="shared" si="498"/>
        <v>#VALUE!</v>
      </c>
      <c r="L440" s="165" t="e">
        <f t="shared" si="498"/>
        <v>#VALUE!</v>
      </c>
      <c r="M440" s="165" t="e">
        <f t="shared" si="498"/>
        <v>#VALUE!</v>
      </c>
      <c r="N440" s="165" t="e">
        <f t="shared" si="498"/>
        <v>#VALUE!</v>
      </c>
      <c r="O440" s="165" t="e">
        <f t="shared" si="498"/>
        <v>#VALUE!</v>
      </c>
      <c r="P440" s="165" t="e">
        <f t="shared" si="498"/>
        <v>#VALUE!</v>
      </c>
      <c r="Q440" s="165" t="e">
        <f t="shared" si="498"/>
        <v>#VALUE!</v>
      </c>
      <c r="R440" s="165" t="e">
        <f t="shared" si="498"/>
        <v>#VALUE!</v>
      </c>
      <c r="S440" s="165" t="e">
        <f t="shared" si="498"/>
        <v>#VALUE!</v>
      </c>
      <c r="T440" s="165" t="e">
        <f t="shared" si="498"/>
        <v>#VALUE!</v>
      </c>
      <c r="U440" s="165" t="e">
        <f t="shared" si="498"/>
        <v>#VALUE!</v>
      </c>
      <c r="V440" s="165" t="e">
        <f t="shared" si="498"/>
        <v>#VALUE!</v>
      </c>
      <c r="W440" s="165" t="e">
        <f t="shared" si="498"/>
        <v>#VALUE!</v>
      </c>
      <c r="X440" s="166" t="e">
        <f t="shared" si="498"/>
        <v>#VALUE!</v>
      </c>
      <c r="Y440" s="166" t="e">
        <f t="shared" si="498"/>
        <v>#VALUE!</v>
      </c>
      <c r="Z440" s="165" t="e">
        <f t="shared" si="498"/>
        <v>#VALUE!</v>
      </c>
      <c r="AA440" s="165" t="e">
        <f t="shared" si="498"/>
        <v>#VALUE!</v>
      </c>
      <c r="AB440" s="165">
        <v>5.1785677605281687E-4</v>
      </c>
      <c r="AC440" s="165">
        <v>1.1811386713495486E-4</v>
      </c>
      <c r="AD440" s="165">
        <v>1.0729010972664116E-4</v>
      </c>
      <c r="AE440" s="165" t="e">
        <f t="shared" si="499"/>
        <v>#VALUE!</v>
      </c>
      <c r="AF440" s="165">
        <v>2.0262507506899606E-4</v>
      </c>
      <c r="AG440" s="165">
        <v>2.172519420813048E-4</v>
      </c>
      <c r="AH440" s="165">
        <v>2.3069533396725297E-4</v>
      </c>
      <c r="AI440" s="165">
        <v>2.50328920458416E-4</v>
      </c>
      <c r="AJ440" s="166" t="e">
        <f t="shared" si="500"/>
        <v>#VALUE!</v>
      </c>
      <c r="AK440" s="166">
        <v>0</v>
      </c>
      <c r="AL440" s="166">
        <v>0</v>
      </c>
      <c r="AM440" s="166">
        <v>0</v>
      </c>
      <c r="AN440" s="166">
        <v>0</v>
      </c>
      <c r="AO440" s="166" t="e">
        <f t="shared" si="501"/>
        <v>#VALUE!</v>
      </c>
      <c r="AP440" s="166">
        <v>0</v>
      </c>
      <c r="AQ440" s="166">
        <v>0</v>
      </c>
      <c r="AR440" s="166">
        <v>0</v>
      </c>
      <c r="AS440" s="166" t="e">
        <f t="shared" si="481"/>
        <v>#VALUE!</v>
      </c>
      <c r="AT440" s="166">
        <v>0</v>
      </c>
      <c r="AU440" s="166">
        <v>0</v>
      </c>
      <c r="AV440" s="166">
        <v>0</v>
      </c>
      <c r="AW440" s="166">
        <v>0</v>
      </c>
      <c r="AX440" s="166" t="e">
        <f t="shared" si="502"/>
        <v>#VALUE!</v>
      </c>
      <c r="AY440" s="166"/>
      <c r="AZ440" s="166">
        <v>0</v>
      </c>
      <c r="BA440" s="166">
        <v>0</v>
      </c>
      <c r="BB440" s="166">
        <v>0</v>
      </c>
      <c r="BC440" s="166">
        <v>0</v>
      </c>
      <c r="BD440" s="166">
        <v>0</v>
      </c>
      <c r="BE440" s="166">
        <v>0</v>
      </c>
      <c r="BF440" s="166" t="e">
        <f t="shared" si="483"/>
        <v>#VALUE!</v>
      </c>
      <c r="BG440" s="166">
        <v>0</v>
      </c>
      <c r="BH440" s="166">
        <v>0</v>
      </c>
      <c r="BI440" s="166">
        <v>0</v>
      </c>
      <c r="BJ440" s="166">
        <v>0</v>
      </c>
      <c r="BK440" s="166">
        <v>0</v>
      </c>
      <c r="BL440" s="166">
        <v>0</v>
      </c>
      <c r="BM440" s="166">
        <v>0</v>
      </c>
      <c r="BN440" s="166">
        <v>0</v>
      </c>
      <c r="BO440" s="166" t="e">
        <f t="shared" si="484"/>
        <v>#VALUE!</v>
      </c>
      <c r="BP440" s="166">
        <v>0</v>
      </c>
      <c r="BQ440" s="166">
        <v>0</v>
      </c>
      <c r="BR440" s="166">
        <v>0</v>
      </c>
      <c r="BS440" s="166">
        <v>0</v>
      </c>
      <c r="BT440" s="166">
        <v>0</v>
      </c>
      <c r="BU440" s="166">
        <v>0</v>
      </c>
      <c r="BV440" s="166">
        <v>0</v>
      </c>
      <c r="BW440" s="166">
        <v>0</v>
      </c>
      <c r="BX440" s="166">
        <v>0</v>
      </c>
      <c r="BY440" s="166">
        <v>0</v>
      </c>
      <c r="BZ440" s="165">
        <v>0</v>
      </c>
      <c r="CA440" s="166" t="e">
        <f t="shared" si="485"/>
        <v>#VALUE!</v>
      </c>
      <c r="CB440" s="166">
        <v>0</v>
      </c>
      <c r="CC440" s="166">
        <v>0</v>
      </c>
      <c r="CD440" s="166">
        <v>0</v>
      </c>
      <c r="CE440" s="166">
        <v>0</v>
      </c>
      <c r="CF440" s="166">
        <v>0</v>
      </c>
      <c r="CG440" s="166">
        <v>0</v>
      </c>
      <c r="CH440" s="166">
        <v>0</v>
      </c>
      <c r="CI440" s="166">
        <v>0</v>
      </c>
      <c r="CJ440" s="165">
        <v>0</v>
      </c>
      <c r="CK440" s="165">
        <v>0</v>
      </c>
      <c r="CL440" s="166" t="e">
        <f t="shared" si="486"/>
        <v>#VALUE!</v>
      </c>
      <c r="CM440" s="166">
        <v>0</v>
      </c>
      <c r="CN440" s="166">
        <v>0</v>
      </c>
      <c r="CO440" s="166">
        <v>0</v>
      </c>
      <c r="CP440" s="166">
        <v>0</v>
      </c>
      <c r="CQ440" s="166">
        <v>0</v>
      </c>
      <c r="CR440" s="166">
        <v>0</v>
      </c>
      <c r="CS440" s="166">
        <v>0</v>
      </c>
      <c r="CT440" s="166">
        <v>0</v>
      </c>
      <c r="CU440" s="166">
        <v>0</v>
      </c>
      <c r="CV440" s="166">
        <v>0</v>
      </c>
      <c r="CW440" s="166">
        <v>0</v>
      </c>
      <c r="CX440" s="166">
        <v>0</v>
      </c>
      <c r="CY440" s="166">
        <v>0</v>
      </c>
      <c r="CZ440" s="166">
        <v>0</v>
      </c>
      <c r="DA440" s="166" t="e">
        <f t="shared" si="487"/>
        <v>#VALUE!</v>
      </c>
      <c r="DB440" s="165">
        <v>0</v>
      </c>
      <c r="DC440" s="165">
        <v>0</v>
      </c>
      <c r="DD440" s="165">
        <v>0</v>
      </c>
      <c r="DE440" s="165">
        <v>0</v>
      </c>
      <c r="DF440" s="165">
        <v>0</v>
      </c>
      <c r="DG440" s="165">
        <v>0</v>
      </c>
      <c r="DH440" s="165">
        <v>0</v>
      </c>
      <c r="DI440" s="165">
        <v>0</v>
      </c>
      <c r="DJ440" s="165">
        <v>0</v>
      </c>
      <c r="DK440" s="165">
        <v>0</v>
      </c>
      <c r="DL440" s="165">
        <v>0</v>
      </c>
      <c r="DM440" s="165">
        <v>0</v>
      </c>
      <c r="DN440" s="167" t="e">
        <f t="shared" si="488"/>
        <v>#VALUE!</v>
      </c>
      <c r="DO440" s="165">
        <v>0</v>
      </c>
      <c r="DP440" s="165">
        <v>0</v>
      </c>
      <c r="DQ440" s="165">
        <v>0</v>
      </c>
      <c r="DR440" s="165">
        <v>0</v>
      </c>
      <c r="DS440" s="165">
        <v>0</v>
      </c>
      <c r="DT440" s="165">
        <v>0</v>
      </c>
      <c r="DU440" s="165">
        <v>0</v>
      </c>
      <c r="DV440" s="168" t="e">
        <f t="shared" si="489"/>
        <v>#VALUE!</v>
      </c>
      <c r="DW440" s="169" t="e">
        <f t="shared" si="489"/>
        <v>#VALUE!</v>
      </c>
      <c r="DX440" s="170" t="e">
        <f t="shared" si="489"/>
        <v>#VALUE!</v>
      </c>
      <c r="DZ440" s="165" t="e">
        <f t="shared" si="490"/>
        <v>#VALUE!</v>
      </c>
      <c r="EC440" s="165" t="e">
        <f t="shared" si="491"/>
        <v>#VALUE!</v>
      </c>
      <c r="EF440" s="165" t="e">
        <f t="shared" si="492"/>
        <v>#VALUE!</v>
      </c>
      <c r="EI440" s="165" t="e">
        <f t="shared" si="493"/>
        <v>#VALUE!</v>
      </c>
      <c r="EL440" s="165" t="e">
        <f t="shared" si="494"/>
        <v>#VALUE!</v>
      </c>
      <c r="EO440" s="165" t="e">
        <f t="shared" si="495"/>
        <v>#VALUE!</v>
      </c>
    </row>
    <row r="441" spans="1:145" ht="15.5" x14ac:dyDescent="0.35">
      <c r="A441" s="56" t="s">
        <v>213</v>
      </c>
      <c r="B441" s="165" t="e">
        <f t="shared" si="498"/>
        <v>#VALUE!</v>
      </c>
      <c r="C441" s="165" t="e">
        <f t="shared" si="498"/>
        <v>#VALUE!</v>
      </c>
      <c r="D441" s="165" t="e">
        <f t="shared" si="498"/>
        <v>#VALUE!</v>
      </c>
      <c r="E441" s="165" t="e">
        <f t="shared" si="498"/>
        <v>#VALUE!</v>
      </c>
      <c r="F441" s="165" t="e">
        <f t="shared" si="498"/>
        <v>#VALUE!</v>
      </c>
      <c r="G441" s="165" t="e">
        <f t="shared" si="498"/>
        <v>#VALUE!</v>
      </c>
      <c r="H441" s="165" t="e">
        <f t="shared" si="498"/>
        <v>#VALUE!</v>
      </c>
      <c r="I441" s="165" t="e">
        <f t="shared" si="498"/>
        <v>#VALUE!</v>
      </c>
      <c r="J441" s="165" t="e">
        <f t="shared" si="498"/>
        <v>#VALUE!</v>
      </c>
      <c r="K441" s="165" t="e">
        <f t="shared" si="498"/>
        <v>#VALUE!</v>
      </c>
      <c r="L441" s="165" t="e">
        <f t="shared" si="498"/>
        <v>#VALUE!</v>
      </c>
      <c r="M441" s="165" t="e">
        <f t="shared" si="498"/>
        <v>#VALUE!</v>
      </c>
      <c r="N441" s="165" t="e">
        <f t="shared" si="498"/>
        <v>#VALUE!</v>
      </c>
      <c r="O441" s="165" t="e">
        <f t="shared" si="498"/>
        <v>#VALUE!</v>
      </c>
      <c r="P441" s="165" t="e">
        <f t="shared" si="498"/>
        <v>#VALUE!</v>
      </c>
      <c r="Q441" s="165" t="e">
        <f t="shared" si="498"/>
        <v>#VALUE!</v>
      </c>
      <c r="R441" s="165" t="e">
        <f t="shared" si="498"/>
        <v>#VALUE!</v>
      </c>
      <c r="S441" s="165" t="e">
        <f t="shared" si="498"/>
        <v>#VALUE!</v>
      </c>
      <c r="T441" s="165" t="e">
        <f t="shared" si="498"/>
        <v>#VALUE!</v>
      </c>
      <c r="U441" s="165" t="e">
        <f t="shared" si="498"/>
        <v>#VALUE!</v>
      </c>
      <c r="V441" s="165" t="e">
        <f t="shared" si="498"/>
        <v>#VALUE!</v>
      </c>
      <c r="W441" s="165" t="e">
        <f t="shared" si="498"/>
        <v>#VALUE!</v>
      </c>
      <c r="X441" s="166" t="e">
        <f t="shared" si="498"/>
        <v>#VALUE!</v>
      </c>
      <c r="Y441" s="166" t="e">
        <f t="shared" si="498"/>
        <v>#VALUE!</v>
      </c>
      <c r="Z441" s="165" t="e">
        <f t="shared" si="498"/>
        <v>#VALUE!</v>
      </c>
      <c r="AA441" s="165" t="e">
        <f t="shared" si="498"/>
        <v>#VALUE!</v>
      </c>
      <c r="AB441" s="165">
        <v>4.5598632167672918E-5</v>
      </c>
      <c r="AC441" s="165">
        <v>5.0240073415072598E-5</v>
      </c>
      <c r="AD441" s="165">
        <v>5.0850429558622399E-5</v>
      </c>
      <c r="AE441" s="165" t="e">
        <f t="shared" si="499"/>
        <v>#VALUE!</v>
      </c>
      <c r="AF441" s="165">
        <v>1.200785594510709E-4</v>
      </c>
      <c r="AG441" s="165">
        <v>1.2202605486587673E-4</v>
      </c>
      <c r="AH441" s="165">
        <v>1.208472736441935E-4</v>
      </c>
      <c r="AI441" s="165">
        <v>1.2903676006443448E-4</v>
      </c>
      <c r="AJ441" s="166" t="e">
        <f t="shared" si="500"/>
        <v>#VALUE!</v>
      </c>
      <c r="AK441" s="166">
        <v>1.7025972156926275E-4</v>
      </c>
      <c r="AL441" s="166">
        <v>1.5036358164236999E-4</v>
      </c>
      <c r="AM441" s="166">
        <v>1.6066912768759878E-4</v>
      </c>
      <c r="AN441" s="166">
        <v>1.6122153099765702E-4</v>
      </c>
      <c r="AO441" s="166" t="e">
        <f t="shared" si="501"/>
        <v>#VALUE!</v>
      </c>
      <c r="AP441" s="166">
        <v>2.5972608268139157E-4</v>
      </c>
      <c r="AQ441" s="166">
        <v>0</v>
      </c>
      <c r="AR441" s="166">
        <v>0</v>
      </c>
      <c r="AS441" s="166" t="e">
        <f t="shared" si="481"/>
        <v>#VALUE!</v>
      </c>
      <c r="AT441" s="166">
        <v>1.7165712427281551E-4</v>
      </c>
      <c r="AU441" s="166">
        <v>0</v>
      </c>
      <c r="AV441" s="166">
        <v>0</v>
      </c>
      <c r="AW441" s="166">
        <v>0</v>
      </c>
      <c r="AX441" s="166" t="e">
        <f t="shared" si="502"/>
        <v>#VALUE!</v>
      </c>
      <c r="AY441" s="166"/>
      <c r="AZ441" s="166">
        <v>2.8348832213078627E-4</v>
      </c>
      <c r="BA441" s="166">
        <v>3.188121718096278E-4</v>
      </c>
      <c r="BB441" s="166">
        <v>2.6949524169250322E-4</v>
      </c>
      <c r="BC441" s="166">
        <v>3.0207401095406052E-4</v>
      </c>
      <c r="BD441" s="166">
        <v>2.508693138180613E-4</v>
      </c>
      <c r="BE441" s="166">
        <v>2.7772431042308342E-4</v>
      </c>
      <c r="BF441" s="166" t="e">
        <f t="shared" si="483"/>
        <v>#VALUE!</v>
      </c>
      <c r="BG441" s="166">
        <v>1.8133322345055279E-4</v>
      </c>
      <c r="BH441" s="166">
        <v>1.800673637295208E-4</v>
      </c>
      <c r="BI441" s="166">
        <v>1.7880763074001684E-4</v>
      </c>
      <c r="BJ441" s="166">
        <v>2.1479917455210698E-4</v>
      </c>
      <c r="BK441" s="166">
        <v>1.6316016358495746E-4</v>
      </c>
      <c r="BL441" s="166">
        <v>1.9455616414040556E-4</v>
      </c>
      <c r="BM441" s="166">
        <v>1.7092861548143206E-4</v>
      </c>
      <c r="BN441" s="166">
        <v>2.0424732751430253E-4</v>
      </c>
      <c r="BO441" s="166" t="e">
        <f t="shared" si="484"/>
        <v>#VALUE!</v>
      </c>
      <c r="BP441" s="166">
        <v>1.6731615844687851E-4</v>
      </c>
      <c r="BQ441" s="166">
        <v>1.8781648935038765E-4</v>
      </c>
      <c r="BR441" s="166">
        <v>2.9033843048687917E-4</v>
      </c>
      <c r="BS441" s="166">
        <v>4.781177020405216E-4</v>
      </c>
      <c r="BT441" s="166">
        <v>2.1235488798601335E-4</v>
      </c>
      <c r="BU441" s="166">
        <v>2.7002530869722611E-4</v>
      </c>
      <c r="BV441" s="166">
        <v>4.7031829777032251E-4</v>
      </c>
      <c r="BW441" s="166">
        <v>1.9117011292302849E-4</v>
      </c>
      <c r="BX441" s="166">
        <v>2.179054261769394E-4</v>
      </c>
      <c r="BY441" s="166">
        <v>2.5550746120534017E-4</v>
      </c>
      <c r="BZ441" s="165">
        <v>2.0190154590735729E-4</v>
      </c>
      <c r="CA441" s="166" t="e">
        <f t="shared" si="485"/>
        <v>#VALUE!</v>
      </c>
      <c r="CB441" s="166">
        <v>1.5641205016017661E-4</v>
      </c>
      <c r="CC441" s="166">
        <v>1.5725424225816094E-4</v>
      </c>
      <c r="CD441" s="166">
        <v>1.9585295920098724E-4</v>
      </c>
      <c r="CE441" s="166">
        <v>1.5916674154033849E-4</v>
      </c>
      <c r="CF441" s="166">
        <v>1.5929746368891688E-4</v>
      </c>
      <c r="CG441" s="166">
        <v>1.9865297905339912E-4</v>
      </c>
      <c r="CH441" s="166">
        <v>1.3581659044352987E-4</v>
      </c>
      <c r="CI441" s="166">
        <v>1.4609316997648937E-4</v>
      </c>
      <c r="CJ441" s="165">
        <v>1.3212204583225513E-4</v>
      </c>
      <c r="CK441" s="165">
        <v>1.406982996236764E-4</v>
      </c>
      <c r="CL441" s="166" t="e">
        <f t="shared" si="486"/>
        <v>#VALUE!</v>
      </c>
      <c r="CM441" s="166">
        <v>1.3611948839275164E-4</v>
      </c>
      <c r="CN441" s="166">
        <v>1.0469423109453068E-4</v>
      </c>
      <c r="CO441" s="166">
        <v>1.0469423109453068E-4</v>
      </c>
      <c r="CP441" s="166">
        <v>7.8983997582159903E-5</v>
      </c>
      <c r="CQ441" s="166">
        <v>9.9744997457715612E-5</v>
      </c>
      <c r="CR441" s="166">
        <v>1.1667696577759304E-4</v>
      </c>
      <c r="CS441" s="166">
        <v>7.7615605778368001E-5</v>
      </c>
      <c r="CT441" s="166">
        <v>8.4450458459417341E-5</v>
      </c>
      <c r="CU441" s="166">
        <v>1.1037722578404259E-4</v>
      </c>
      <c r="CV441" s="166">
        <v>8.1326056503009411E-5</v>
      </c>
      <c r="CW441" s="166">
        <v>8.710939904114424E-5</v>
      </c>
      <c r="CX441" s="166">
        <v>8.3532981782308838E-5</v>
      </c>
      <c r="CY441" s="166">
        <v>8.457283296173976E-5</v>
      </c>
      <c r="CZ441" s="166">
        <v>9.2978948895503354E-5</v>
      </c>
      <c r="DA441" s="166" t="e">
        <f t="shared" si="487"/>
        <v>#VALUE!</v>
      </c>
      <c r="DB441" s="165">
        <v>1.2375974158096263E-4</v>
      </c>
      <c r="DC441" s="165">
        <v>1.3729163389984356E-4</v>
      </c>
      <c r="DD441" s="165">
        <v>1.5275023392005021E-4</v>
      </c>
      <c r="DE441" s="165">
        <v>1.3985099361103011E-4</v>
      </c>
      <c r="DF441" s="165">
        <v>1.5876867999922438E-4</v>
      </c>
      <c r="DG441" s="165">
        <v>1.8339600237524895E-4</v>
      </c>
      <c r="DH441" s="165">
        <v>1.2892640194164023E-4</v>
      </c>
      <c r="DI441" s="165">
        <v>1.4577776375725274E-4</v>
      </c>
      <c r="DJ441" s="165">
        <v>1.6598066048678298E-4</v>
      </c>
      <c r="DK441" s="165">
        <v>1.3238987231427611E-4</v>
      </c>
      <c r="DL441" s="165">
        <v>1.4772427526850307E-4</v>
      </c>
      <c r="DM441" s="165">
        <v>1.638432578413936E-4</v>
      </c>
      <c r="DN441" s="167" t="e">
        <f t="shared" si="488"/>
        <v>#VALUE!</v>
      </c>
      <c r="DO441" s="165">
        <v>1.638432578413936E-4</v>
      </c>
      <c r="DP441" s="165">
        <v>1.447321845463803E-4</v>
      </c>
      <c r="DQ441" s="165">
        <v>1.5593765535855682E-4</v>
      </c>
      <c r="DR441" s="165">
        <v>1.7902697720384125E-4</v>
      </c>
      <c r="DS441" s="165">
        <v>1.4765637929368061E-4</v>
      </c>
      <c r="DT441" s="165">
        <v>1.4979824779705041E-4</v>
      </c>
      <c r="DU441" s="165">
        <v>1.4904992487491965E-4</v>
      </c>
      <c r="DV441" s="168" t="e">
        <f t="shared" si="489"/>
        <v>#VALUE!</v>
      </c>
      <c r="DW441" s="169" t="e">
        <f t="shared" si="489"/>
        <v>#VALUE!</v>
      </c>
      <c r="DX441" s="170" t="e">
        <f t="shared" si="489"/>
        <v>#VALUE!</v>
      </c>
      <c r="DZ441" s="165" t="e">
        <f t="shared" si="490"/>
        <v>#VALUE!</v>
      </c>
      <c r="EC441" s="165" t="e">
        <f t="shared" si="491"/>
        <v>#VALUE!</v>
      </c>
      <c r="EF441" s="165" t="e">
        <f t="shared" si="492"/>
        <v>#VALUE!</v>
      </c>
      <c r="EI441" s="165" t="e">
        <f t="shared" si="493"/>
        <v>#VALUE!</v>
      </c>
      <c r="EL441" s="165" t="e">
        <f t="shared" si="494"/>
        <v>#VALUE!</v>
      </c>
      <c r="EO441" s="165" t="e">
        <f t="shared" si="495"/>
        <v>#VALUE!</v>
      </c>
    </row>
    <row r="442" spans="1:145" ht="15.5" x14ac:dyDescent="0.35">
      <c r="A442" s="56" t="s">
        <v>214</v>
      </c>
      <c r="B442" s="165"/>
      <c r="C442" s="165"/>
      <c r="D442" s="165"/>
      <c r="E442" s="165"/>
      <c r="F442" s="165"/>
      <c r="G442" s="165"/>
      <c r="H442" s="165"/>
      <c r="I442" s="165"/>
      <c r="J442" s="165"/>
      <c r="K442" s="165"/>
      <c r="L442" s="165"/>
      <c r="M442" s="165"/>
      <c r="N442" s="165"/>
      <c r="O442" s="165"/>
      <c r="P442" s="165"/>
      <c r="Q442" s="165"/>
      <c r="R442" s="165" t="e">
        <f t="shared" si="498"/>
        <v>#VALUE!</v>
      </c>
      <c r="S442" s="165" t="e">
        <f t="shared" si="498"/>
        <v>#VALUE!</v>
      </c>
      <c r="T442" s="165" t="e">
        <f t="shared" si="498"/>
        <v>#VALUE!</v>
      </c>
      <c r="U442" s="165" t="e">
        <f t="shared" si="498"/>
        <v>#VALUE!</v>
      </c>
      <c r="V442" s="165" t="e">
        <f t="shared" si="498"/>
        <v>#VALUE!</v>
      </c>
      <c r="W442" s="165" t="e">
        <f t="shared" si="498"/>
        <v>#VALUE!</v>
      </c>
      <c r="X442" s="166" t="e">
        <f t="shared" si="498"/>
        <v>#VALUE!</v>
      </c>
      <c r="Y442" s="166" t="e">
        <f t="shared" si="498"/>
        <v>#VALUE!</v>
      </c>
      <c r="Z442" s="165" t="e">
        <f t="shared" si="498"/>
        <v>#VALUE!</v>
      </c>
      <c r="AA442" s="165" t="e">
        <f t="shared" si="498"/>
        <v>#VALUE!</v>
      </c>
      <c r="AB442" s="165">
        <v>0</v>
      </c>
      <c r="AC442" s="165">
        <v>0</v>
      </c>
      <c r="AD442" s="165">
        <v>0</v>
      </c>
      <c r="AE442" s="165" t="e">
        <f t="shared" si="499"/>
        <v>#VALUE!</v>
      </c>
      <c r="AF442" s="165">
        <v>0</v>
      </c>
      <c r="AG442" s="165">
        <v>0</v>
      </c>
      <c r="AH442" s="165">
        <v>0</v>
      </c>
      <c r="AI442" s="165">
        <v>0</v>
      </c>
      <c r="AJ442" s="166" t="e">
        <f t="shared" si="500"/>
        <v>#VALUE!</v>
      </c>
      <c r="AK442" s="166">
        <v>0</v>
      </c>
      <c r="AL442" s="166">
        <v>0</v>
      </c>
      <c r="AM442" s="166">
        <v>0</v>
      </c>
      <c r="AN442" s="166">
        <v>0</v>
      </c>
      <c r="AO442" s="166" t="e">
        <f t="shared" si="501"/>
        <v>#VALUE!</v>
      </c>
      <c r="AP442" s="166">
        <v>0</v>
      </c>
      <c r="AQ442" s="166">
        <v>0</v>
      </c>
      <c r="AR442" s="166">
        <v>0</v>
      </c>
      <c r="AS442" s="166" t="e">
        <f t="shared" si="481"/>
        <v>#VALUE!</v>
      </c>
      <c r="AT442" s="166">
        <v>8.7222403971886509E-3</v>
      </c>
      <c r="AU442" s="166">
        <v>2.6634804020321001E-3</v>
      </c>
      <c r="AV442" s="166">
        <v>2.8765090666144273E-3</v>
      </c>
      <c r="AW442" s="166">
        <v>2.8676755708075094E-3</v>
      </c>
      <c r="AX442" s="166" t="e">
        <f t="shared" si="502"/>
        <v>#VALUE!</v>
      </c>
      <c r="AY442" s="166"/>
      <c r="AZ442" s="166">
        <v>5.2073739675182005E-3</v>
      </c>
      <c r="BA442" s="166">
        <v>5.8562348936669097E-3</v>
      </c>
      <c r="BB442" s="166">
        <v>5.6947376438893421E-3</v>
      </c>
      <c r="BC442" s="166">
        <v>6.3831636900792939E-3</v>
      </c>
      <c r="BD442" s="166">
        <v>5.0834438808644213E-3</v>
      </c>
      <c r="BE442" s="166">
        <v>5.6276151311650483E-3</v>
      </c>
      <c r="BF442" s="166" t="e">
        <f t="shared" si="483"/>
        <v>#VALUE!</v>
      </c>
      <c r="BG442" s="166">
        <v>5.2788860558505282E-3</v>
      </c>
      <c r="BH442" s="166">
        <v>6.4491912673527293E-3</v>
      </c>
      <c r="BI442" s="166">
        <v>4.9928327758483933E-3</v>
      </c>
      <c r="BJ442" s="166">
        <v>6.0634136652201838E-3</v>
      </c>
      <c r="BK442" s="166">
        <v>4.4809450208809845E-3</v>
      </c>
      <c r="BL442" s="166">
        <v>5.3431882870889017E-3</v>
      </c>
      <c r="BM442" s="166">
        <v>4.7266601389376736E-3</v>
      </c>
      <c r="BN442" s="166">
        <v>5.6480168562020195E-3</v>
      </c>
      <c r="BO442" s="166" t="e">
        <f t="shared" si="484"/>
        <v>#VALUE!</v>
      </c>
      <c r="BP442" s="166">
        <v>1.8758468176437143E-3</v>
      </c>
      <c r="BQ442" s="166">
        <v>2.1056840362540141E-3</v>
      </c>
      <c r="BR442" s="166">
        <v>2.804715724501815E-3</v>
      </c>
      <c r="BS442" s="166">
        <v>3.8473717296427933E-3</v>
      </c>
      <c r="BT442" s="166">
        <v>2.1353559615431409E-3</v>
      </c>
      <c r="BU442" s="166">
        <v>1.9064030302465733E-3</v>
      </c>
      <c r="BV442" s="166">
        <v>2.2788782237804948E-3</v>
      </c>
      <c r="BW442" s="166">
        <v>2.2665932280576347E-3</v>
      </c>
      <c r="BX442" s="166">
        <v>2.5835783417072393E-3</v>
      </c>
      <c r="BY442" s="166">
        <v>2.0542892591671183E-3</v>
      </c>
      <c r="BZ442" s="165">
        <v>2.3999694241450785E-3</v>
      </c>
      <c r="CA442" s="166" t="e">
        <f t="shared" si="485"/>
        <v>#VALUE!</v>
      </c>
      <c r="CB442" s="166">
        <v>2.7825495865765595E-3</v>
      </c>
      <c r="CC442" s="166">
        <v>2.7975320720798474E-3</v>
      </c>
      <c r="CD442" s="166">
        <v>3.2150342234091504E-3</v>
      </c>
      <c r="CE442" s="166">
        <v>2.8315551801556087E-3</v>
      </c>
      <c r="CF442" s="166">
        <v>2.8338807098070053E-3</v>
      </c>
      <c r="CG442" s="166">
        <v>3.2609980918564541E-3</v>
      </c>
      <c r="CH442" s="166">
        <v>2.679160582739554E-3</v>
      </c>
      <c r="CI442" s="166">
        <v>2.8818796078614573E-3</v>
      </c>
      <c r="CJ442" s="165">
        <v>2.6301295603887906E-3</v>
      </c>
      <c r="CK442" s="165">
        <v>2.8008554863470669E-3</v>
      </c>
      <c r="CL442" s="166" t="e">
        <f t="shared" si="486"/>
        <v>#VALUE!</v>
      </c>
      <c r="CM442" s="166">
        <v>2.6818004771098389E-3</v>
      </c>
      <c r="CN442" s="166">
        <v>2.3500617012227718E-3</v>
      </c>
      <c r="CO442" s="166">
        <v>2.3500617012227718E-3</v>
      </c>
      <c r="CP442" s="166">
        <v>1.8520754364938824E-3</v>
      </c>
      <c r="CQ442" s="166">
        <v>2.3328236907730654E-3</v>
      </c>
      <c r="CR442" s="166">
        <v>2.6967952367793909E-3</v>
      </c>
      <c r="CS442" s="166">
        <v>1.8081314029127322E-3</v>
      </c>
      <c r="CT442" s="166">
        <v>2.0013590882043382E-3</v>
      </c>
      <c r="CU442" s="166">
        <v>2.5839155801431553E-3</v>
      </c>
      <c r="CV442" s="166">
        <v>1.6947906851440969E-3</v>
      </c>
      <c r="CW442" s="166">
        <v>1.8300806337154597E-3</v>
      </c>
      <c r="CX442" s="166">
        <v>2.1440709002192352E-3</v>
      </c>
      <c r="CY442" s="166">
        <v>2.1878818296376039E-3</v>
      </c>
      <c r="CZ442" s="166">
        <v>2.3546263433849605E-3</v>
      </c>
      <c r="DA442" s="166" t="e">
        <f t="shared" si="487"/>
        <v>#VALUE!</v>
      </c>
      <c r="DB442" s="165">
        <v>2.2202878752565032E-3</v>
      </c>
      <c r="DC442" s="165">
        <v>2.4833633222888277E-3</v>
      </c>
      <c r="DD442" s="165">
        <v>2.7855779857015543E-3</v>
      </c>
      <c r="DE442" s="165">
        <v>2.2728862966318471E-3</v>
      </c>
      <c r="DF442" s="165">
        <v>2.6014154338552266E-3</v>
      </c>
      <c r="DG442" s="165">
        <v>3.0292768282616056E-3</v>
      </c>
      <c r="DH442" s="165">
        <v>2.163101222593688E-3</v>
      </c>
      <c r="DI442" s="165">
        <v>2.466126834495235E-3</v>
      </c>
      <c r="DJ442" s="165">
        <v>2.8310095833866135E-3</v>
      </c>
      <c r="DK442" s="165">
        <v>2.2217949196648096E-3</v>
      </c>
      <c r="DL442" s="165">
        <v>2.499707993519886E-3</v>
      </c>
      <c r="DM442" s="165">
        <v>2.7952765888371719E-3</v>
      </c>
      <c r="DN442" s="167" t="e">
        <f t="shared" si="488"/>
        <v>#VALUE!</v>
      </c>
      <c r="DO442" s="165">
        <v>2.7952765888371719E-3</v>
      </c>
      <c r="DP442" s="165">
        <v>2.0638812875709376E-3</v>
      </c>
      <c r="DQ442" s="165">
        <v>2.2309548913667402E-3</v>
      </c>
      <c r="DR442" s="165">
        <v>2.569649158859258E-3</v>
      </c>
      <c r="DS442" s="165">
        <v>2.1734906010389236E-3</v>
      </c>
      <c r="DT442" s="165">
        <v>2.212292641684334E-3</v>
      </c>
      <c r="DU442" s="165">
        <v>2.1946193049535859E-3</v>
      </c>
      <c r="DV442" s="168" t="e">
        <f t="shared" ref="DV442:DX447" si="503">(DV336/DV$342)</f>
        <v>#VALUE!</v>
      </c>
      <c r="DW442" s="169" t="e">
        <f t="shared" si="503"/>
        <v>#VALUE!</v>
      </c>
      <c r="DX442" s="170" t="e">
        <f t="shared" si="503"/>
        <v>#VALUE!</v>
      </c>
      <c r="DZ442" s="165" t="e">
        <f t="shared" si="490"/>
        <v>#VALUE!</v>
      </c>
      <c r="EC442" s="165" t="e">
        <f t="shared" si="491"/>
        <v>#VALUE!</v>
      </c>
      <c r="EF442" s="165" t="e">
        <f t="shared" si="492"/>
        <v>#VALUE!</v>
      </c>
      <c r="EI442" s="165" t="e">
        <f t="shared" si="493"/>
        <v>#VALUE!</v>
      </c>
      <c r="EL442" s="165" t="e">
        <f t="shared" si="494"/>
        <v>#VALUE!</v>
      </c>
      <c r="EO442" s="165" t="e">
        <f t="shared" si="495"/>
        <v>#VALUE!</v>
      </c>
    </row>
    <row r="443" spans="1:145" ht="15.5" x14ac:dyDescent="0.35">
      <c r="A443" s="56" t="s">
        <v>215</v>
      </c>
      <c r="B443" s="165"/>
      <c r="C443" s="165"/>
      <c r="D443" s="165"/>
      <c r="E443" s="165"/>
      <c r="F443" s="165"/>
      <c r="G443" s="165"/>
      <c r="H443" s="165"/>
      <c r="I443" s="165"/>
      <c r="J443" s="165"/>
      <c r="K443" s="165"/>
      <c r="L443" s="165"/>
      <c r="M443" s="165"/>
      <c r="N443" s="165"/>
      <c r="O443" s="165"/>
      <c r="P443" s="165"/>
      <c r="Q443" s="165"/>
      <c r="R443" s="165" t="e">
        <f t="shared" si="498"/>
        <v>#VALUE!</v>
      </c>
      <c r="S443" s="165" t="e">
        <f t="shared" si="498"/>
        <v>#VALUE!</v>
      </c>
      <c r="T443" s="165" t="e">
        <f t="shared" si="498"/>
        <v>#VALUE!</v>
      </c>
      <c r="U443" s="165" t="e">
        <f t="shared" si="498"/>
        <v>#VALUE!</v>
      </c>
      <c r="V443" s="165" t="e">
        <f t="shared" si="498"/>
        <v>#VALUE!</v>
      </c>
      <c r="W443" s="165" t="e">
        <f t="shared" si="498"/>
        <v>#VALUE!</v>
      </c>
      <c r="X443" s="166" t="e">
        <f t="shared" si="498"/>
        <v>#VALUE!</v>
      </c>
      <c r="Y443" s="166" t="e">
        <f t="shared" si="498"/>
        <v>#VALUE!</v>
      </c>
      <c r="Z443" s="165" t="e">
        <f t="shared" si="498"/>
        <v>#VALUE!</v>
      </c>
      <c r="AA443" s="165" t="e">
        <f t="shared" si="498"/>
        <v>#VALUE!</v>
      </c>
      <c r="AB443" s="165">
        <v>0</v>
      </c>
      <c r="AC443" s="165">
        <v>6.7458797064901932E-4</v>
      </c>
      <c r="AD443" s="165">
        <v>0</v>
      </c>
      <c r="AE443" s="165" t="e">
        <f t="shared" si="499"/>
        <v>#VALUE!</v>
      </c>
      <c r="AF443" s="165">
        <v>0</v>
      </c>
      <c r="AG443" s="165">
        <v>0</v>
      </c>
      <c r="AH443" s="165">
        <v>0</v>
      </c>
      <c r="AI443" s="165">
        <v>0</v>
      </c>
      <c r="AJ443" s="166" t="e">
        <f t="shared" si="500"/>
        <v>#VALUE!</v>
      </c>
      <c r="AK443" s="166">
        <v>0</v>
      </c>
      <c r="AL443" s="166">
        <v>0</v>
      </c>
      <c r="AM443" s="166">
        <v>0</v>
      </c>
      <c r="AN443" s="166">
        <v>0</v>
      </c>
      <c r="AO443" s="166" t="e">
        <f t="shared" si="501"/>
        <v>#VALUE!</v>
      </c>
      <c r="AP443" s="166">
        <v>0</v>
      </c>
      <c r="AQ443" s="166">
        <v>0</v>
      </c>
      <c r="AR443" s="166">
        <v>0</v>
      </c>
      <c r="AS443" s="166" t="e">
        <f t="shared" si="481"/>
        <v>#VALUE!</v>
      </c>
      <c r="AT443" s="166">
        <v>0</v>
      </c>
      <c r="AU443" s="166">
        <v>0</v>
      </c>
      <c r="AV443" s="166">
        <v>0</v>
      </c>
      <c r="AW443" s="166">
        <v>0</v>
      </c>
      <c r="AX443" s="166" t="e">
        <f t="shared" si="502"/>
        <v>#VALUE!</v>
      </c>
      <c r="AY443" s="166"/>
      <c r="AZ443" s="166">
        <v>0</v>
      </c>
      <c r="BA443" s="166">
        <v>0</v>
      </c>
      <c r="BB443" s="166">
        <v>2.3832768684943014E-6</v>
      </c>
      <c r="BC443" s="166">
        <v>2.6713866944691717E-6</v>
      </c>
      <c r="BD443" s="166">
        <v>2.1646633975199392E-6</v>
      </c>
      <c r="BE443" s="166">
        <v>2.3963857525050252E-6</v>
      </c>
      <c r="BF443" s="166" t="e">
        <f t="shared" si="483"/>
        <v>#VALUE!</v>
      </c>
      <c r="BG443" s="166">
        <v>0</v>
      </c>
      <c r="BH443" s="166">
        <v>0</v>
      </c>
      <c r="BI443" s="166">
        <v>7.7855993402302481E-5</v>
      </c>
      <c r="BJ443" s="166">
        <v>9.4550151288533304E-5</v>
      </c>
      <c r="BK443" s="166">
        <v>7.9195729749670851E-5</v>
      </c>
      <c r="BL443" s="166">
        <v>9.4434922458098741E-5</v>
      </c>
      <c r="BM443" s="166">
        <v>8.5789723867931363E-5</v>
      </c>
      <c r="BN443" s="166">
        <v>1.0251251248284054E-4</v>
      </c>
      <c r="BO443" s="166" t="e">
        <f t="shared" si="484"/>
        <v>#VALUE!</v>
      </c>
      <c r="BP443" s="166">
        <v>1.0516754515406846E-4</v>
      </c>
      <c r="BQ443" s="166">
        <v>1.1805314745321906E-4</v>
      </c>
      <c r="BR443" s="166">
        <v>1.7175927733618763E-4</v>
      </c>
      <c r="BS443" s="166">
        <v>3.5323983267860368E-4</v>
      </c>
      <c r="BT443" s="166">
        <v>1.3076804668869487E-4</v>
      </c>
      <c r="BU443" s="166">
        <v>1.7503312254280289E-4</v>
      </c>
      <c r="BV443" s="166">
        <v>3.1369009477166067E-4</v>
      </c>
      <c r="BW443" s="166">
        <v>2.9433454776790673E-5</v>
      </c>
      <c r="BX443" s="166">
        <v>3.3549750057314761E-5</v>
      </c>
      <c r="BY443" s="166">
        <v>3.9994789506351527E-5</v>
      </c>
      <c r="BZ443" s="165">
        <v>3.10493676345677E-5</v>
      </c>
      <c r="CA443" s="166" t="e">
        <f t="shared" si="485"/>
        <v>#VALUE!</v>
      </c>
      <c r="CB443" s="166">
        <v>1.8385961953523968E-4</v>
      </c>
      <c r="CC443" s="166">
        <v>1.8484960156381366E-4</v>
      </c>
      <c r="CD443" s="166">
        <v>2.124364546674781E-4</v>
      </c>
      <c r="CE443" s="166">
        <v>1.8709771090080201E-4</v>
      </c>
      <c r="CF443" s="166">
        <v>1.8725137249195076E-4</v>
      </c>
      <c r="CG443" s="166">
        <v>2.154735611420069E-4</v>
      </c>
      <c r="CH443" s="166">
        <v>1.8836444383811242E-4</v>
      </c>
      <c r="CI443" s="166">
        <v>2.0261706335950215E-4</v>
      </c>
      <c r="CJ443" s="165">
        <v>1.8491720692539565E-4</v>
      </c>
      <c r="CK443" s="165">
        <v>1.96920479255938E-4</v>
      </c>
      <c r="CL443" s="166" t="e">
        <f t="shared" si="486"/>
        <v>#VALUE!</v>
      </c>
      <c r="CM443" s="166">
        <v>1.4984468131617952E-4</v>
      </c>
      <c r="CN443" s="166">
        <v>1.1940445153440486E-4</v>
      </c>
      <c r="CO443" s="166">
        <v>1.1940445153440486E-4</v>
      </c>
      <c r="CP443" s="166">
        <v>1.007012801631716E-4</v>
      </c>
      <c r="CQ443" s="166">
        <v>1.2684058512246158E-4</v>
      </c>
      <c r="CR443" s="166">
        <v>1.5434788643367456E-4</v>
      </c>
      <c r="CS443" s="166">
        <v>9.9161020803300605E-5</v>
      </c>
      <c r="CT443" s="166">
        <v>1.1195311693487639E-4</v>
      </c>
      <c r="CU443" s="166">
        <v>1.5214787359595379E-4</v>
      </c>
      <c r="CV443" s="166">
        <v>9.0032921592800644E-5</v>
      </c>
      <c r="CW443" s="166">
        <v>9.8192173655766685E-5</v>
      </c>
      <c r="CX443" s="166">
        <v>9.5388856879131278E-5</v>
      </c>
      <c r="CY443" s="166">
        <v>9.8311367483863273E-5</v>
      </c>
      <c r="CZ443" s="166">
        <v>1.0796321243079307E-4</v>
      </c>
      <c r="DA443" s="166" t="e">
        <f t="shared" si="487"/>
        <v>#VALUE!</v>
      </c>
      <c r="DB443" s="165">
        <v>1.0837079558217198E-4</v>
      </c>
      <c r="DC443" s="165">
        <v>1.1885771751237318E-4</v>
      </c>
      <c r="DD443" s="165">
        <v>1.3060133080988585E-4</v>
      </c>
      <c r="DE443" s="165">
        <v>1.207021995826519E-4</v>
      </c>
      <c r="DF443" s="165">
        <v>1.3544002177349446E-4</v>
      </c>
      <c r="DG443" s="165">
        <v>1.5456186195922936E-4</v>
      </c>
      <c r="DH443" s="165">
        <v>1.0340750643789774E-4</v>
      </c>
      <c r="DI443" s="165">
        <v>1.1558206784681469E-4</v>
      </c>
      <c r="DJ443" s="165">
        <v>1.3002967180022153E-4</v>
      </c>
      <c r="DK443" s="165">
        <v>1.062133709043181E-4</v>
      </c>
      <c r="DL443" s="165">
        <v>1.171559446427972E-4</v>
      </c>
      <c r="DM443" s="165">
        <v>1.2838843766912943E-4</v>
      </c>
      <c r="DN443" s="167" t="e">
        <f t="shared" si="488"/>
        <v>#VALUE!</v>
      </c>
      <c r="DO443" s="165">
        <v>1.2838843766912943E-4</v>
      </c>
      <c r="DP443" s="165">
        <v>3.7836426193274108E-4</v>
      </c>
      <c r="DQ443" s="165">
        <v>4.0899329140712631E-4</v>
      </c>
      <c r="DR443" s="165">
        <v>4.7108494721717598E-4</v>
      </c>
      <c r="DS443" s="165">
        <v>3.705698644363863E-4</v>
      </c>
      <c r="DT443" s="165">
        <v>3.9007417710983295E-4</v>
      </c>
      <c r="DU443" s="165">
        <v>3.8695799250019531E-4</v>
      </c>
      <c r="DV443" s="168" t="e">
        <f t="shared" si="503"/>
        <v>#VALUE!</v>
      </c>
      <c r="DW443" s="169" t="e">
        <f t="shared" si="503"/>
        <v>#VALUE!</v>
      </c>
      <c r="DX443" s="170" t="e">
        <f t="shared" si="503"/>
        <v>#VALUE!</v>
      </c>
      <c r="DZ443" s="165" t="e">
        <f t="shared" si="490"/>
        <v>#VALUE!</v>
      </c>
      <c r="EC443" s="165" t="e">
        <f t="shared" si="491"/>
        <v>#VALUE!</v>
      </c>
      <c r="EF443" s="165" t="e">
        <f t="shared" si="492"/>
        <v>#VALUE!</v>
      </c>
      <c r="EI443" s="165" t="e">
        <f t="shared" si="493"/>
        <v>#VALUE!</v>
      </c>
      <c r="EL443" s="165" t="e">
        <f t="shared" si="494"/>
        <v>#VALUE!</v>
      </c>
      <c r="EO443" s="165" t="e">
        <f t="shared" si="495"/>
        <v>#VALUE!</v>
      </c>
    </row>
    <row r="444" spans="1:145" ht="15.5" x14ac:dyDescent="0.35">
      <c r="A444" s="56" t="s">
        <v>216</v>
      </c>
      <c r="B444" s="165" t="e">
        <f t="shared" ref="B444:Q447" si="504">(B338/B$342)</f>
        <v>#VALUE!</v>
      </c>
      <c r="C444" s="165" t="e">
        <f t="shared" si="504"/>
        <v>#VALUE!</v>
      </c>
      <c r="D444" s="165" t="e">
        <f t="shared" si="504"/>
        <v>#VALUE!</v>
      </c>
      <c r="E444" s="165" t="e">
        <f t="shared" si="504"/>
        <v>#VALUE!</v>
      </c>
      <c r="F444" s="165" t="e">
        <f t="shared" si="504"/>
        <v>#VALUE!</v>
      </c>
      <c r="G444" s="165" t="e">
        <f t="shared" si="504"/>
        <v>#VALUE!</v>
      </c>
      <c r="H444" s="165" t="e">
        <f t="shared" si="504"/>
        <v>#VALUE!</v>
      </c>
      <c r="I444" s="165" t="e">
        <f t="shared" si="504"/>
        <v>#VALUE!</v>
      </c>
      <c r="J444" s="165" t="e">
        <f t="shared" si="504"/>
        <v>#VALUE!</v>
      </c>
      <c r="K444" s="165" t="e">
        <f t="shared" si="504"/>
        <v>#VALUE!</v>
      </c>
      <c r="L444" s="165" t="e">
        <f t="shared" si="504"/>
        <v>#VALUE!</v>
      </c>
      <c r="M444" s="165" t="e">
        <f t="shared" si="504"/>
        <v>#VALUE!</v>
      </c>
      <c r="N444" s="165" t="e">
        <f t="shared" si="504"/>
        <v>#VALUE!</v>
      </c>
      <c r="O444" s="165" t="e">
        <f t="shared" si="504"/>
        <v>#VALUE!</v>
      </c>
      <c r="P444" s="165" t="e">
        <f t="shared" si="504"/>
        <v>#VALUE!</v>
      </c>
      <c r="Q444" s="165" t="e">
        <f t="shared" si="504"/>
        <v>#VALUE!</v>
      </c>
      <c r="R444" s="165" t="e">
        <f t="shared" si="498"/>
        <v>#VALUE!</v>
      </c>
      <c r="S444" s="165" t="e">
        <f t="shared" si="498"/>
        <v>#VALUE!</v>
      </c>
      <c r="T444" s="165" t="e">
        <f t="shared" si="498"/>
        <v>#VALUE!</v>
      </c>
      <c r="U444" s="165" t="e">
        <f t="shared" si="498"/>
        <v>#VALUE!</v>
      </c>
      <c r="V444" s="165" t="e">
        <f t="shared" si="498"/>
        <v>#VALUE!</v>
      </c>
      <c r="W444" s="165" t="e">
        <f t="shared" si="498"/>
        <v>#VALUE!</v>
      </c>
      <c r="X444" s="166" t="e">
        <f t="shared" si="498"/>
        <v>#VALUE!</v>
      </c>
      <c r="Y444" s="166" t="e">
        <f t="shared" si="498"/>
        <v>#VALUE!</v>
      </c>
      <c r="Z444" s="165" t="e">
        <f t="shared" si="498"/>
        <v>#VALUE!</v>
      </c>
      <c r="AA444" s="165" t="e">
        <f t="shared" si="498"/>
        <v>#VALUE!</v>
      </c>
      <c r="AB444" s="165">
        <v>3.0643438174557506E-2</v>
      </c>
      <c r="AC444" s="165">
        <v>2.861497423225709E-2</v>
      </c>
      <c r="AD444" s="165">
        <v>2.7050973556304699E-2</v>
      </c>
      <c r="AE444" s="165" t="e">
        <f t="shared" si="499"/>
        <v>#VALUE!</v>
      </c>
      <c r="AF444" s="165">
        <v>2.7950359787289301E-2</v>
      </c>
      <c r="AG444" s="165">
        <v>2.869352522707273E-2</v>
      </c>
      <c r="AH444" s="165">
        <v>1.9341357978361996E-2</v>
      </c>
      <c r="AI444" s="165">
        <v>2.0652068502234201E-2</v>
      </c>
      <c r="AJ444" s="166" t="e">
        <f t="shared" si="500"/>
        <v>#VALUE!</v>
      </c>
      <c r="AK444" s="166">
        <v>6.5386917550441098E-2</v>
      </c>
      <c r="AL444" s="166">
        <v>5.4107532080077812E-2</v>
      </c>
      <c r="AM444" s="166">
        <v>6.0435125824174714E-2</v>
      </c>
      <c r="AN444" s="166">
        <v>6.0642910381354685E-2</v>
      </c>
      <c r="AO444" s="166" t="e">
        <f t="shared" si="501"/>
        <v>#VALUE!</v>
      </c>
      <c r="AP444" s="166">
        <v>5.5849096284472717E-2</v>
      </c>
      <c r="AQ444" s="166">
        <v>6.3271025052480279E-2</v>
      </c>
      <c r="AR444" s="166">
        <v>5.2249740678101515E-2</v>
      </c>
      <c r="AS444" s="166" t="e">
        <f t="shared" si="481"/>
        <v>#VALUE!</v>
      </c>
      <c r="AT444" s="166">
        <v>5.5840376661112329E-2</v>
      </c>
      <c r="AU444" s="166">
        <v>3.7878906571602221E-2</v>
      </c>
      <c r="AV444" s="166">
        <v>3.9245496528950638E-2</v>
      </c>
      <c r="AW444" s="166">
        <v>3.9124977205058399E-2</v>
      </c>
      <c r="AX444" s="166" t="e">
        <f t="shared" si="502"/>
        <v>#VALUE!</v>
      </c>
      <c r="AY444" s="166"/>
      <c r="AZ444" s="166">
        <v>5.1372183202904431E-2</v>
      </c>
      <c r="BA444" s="166">
        <v>5.7773375546538663E-2</v>
      </c>
      <c r="BB444" s="166">
        <v>4.6733042285820543E-2</v>
      </c>
      <c r="BC444" s="166">
        <v>5.2382511241036982E-2</v>
      </c>
      <c r="BD444" s="166">
        <v>4.6267533686779411E-2</v>
      </c>
      <c r="BE444" s="166">
        <v>5.1220369253517244E-2</v>
      </c>
      <c r="BF444" s="166" t="e">
        <f t="shared" si="483"/>
        <v>#VALUE!</v>
      </c>
      <c r="BG444" s="166">
        <v>5.0064429998668905E-2</v>
      </c>
      <c r="BH444" s="166">
        <v>6.1163488155719675E-2</v>
      </c>
      <c r="BI444" s="166">
        <v>4.7357080942471083E-2</v>
      </c>
      <c r="BJ444" s="166">
        <v>5.7511553986048548E-2</v>
      </c>
      <c r="BK444" s="166">
        <v>4.8228468410782148E-2</v>
      </c>
      <c r="BL444" s="166">
        <v>5.7508803682233961E-2</v>
      </c>
      <c r="BM444" s="166">
        <v>5.0524742995569021E-2</v>
      </c>
      <c r="BN444" s="166">
        <v>6.0373412030081994E-2</v>
      </c>
      <c r="BO444" s="166" t="e">
        <f t="shared" si="484"/>
        <v>#VALUE!</v>
      </c>
      <c r="BP444" s="166">
        <v>6.4450606805585939E-2</v>
      </c>
      <c r="BQ444" s="166">
        <v>5.1577300255653581E-2</v>
      </c>
      <c r="BR444" s="166">
        <v>7.0012085131548829E-2</v>
      </c>
      <c r="BS444" s="166">
        <v>0.14398673318205632</v>
      </c>
      <c r="BT444" s="166">
        <v>5.6248874123478412E-2</v>
      </c>
      <c r="BU444" s="166">
        <v>7.2051723831690576E-2</v>
      </c>
      <c r="BV444" s="166">
        <v>0.12357678103248401</v>
      </c>
      <c r="BW444" s="166">
        <v>5.0901902603603548E-2</v>
      </c>
      <c r="BX444" s="166">
        <v>5.8020579736337889E-2</v>
      </c>
      <c r="BY444" s="166">
        <v>6.6192400009928251E-2</v>
      </c>
      <c r="BZ444" s="165">
        <v>5.9271725872808899E-2</v>
      </c>
      <c r="CA444" s="166" t="e">
        <f t="shared" si="485"/>
        <v>#VALUE!</v>
      </c>
      <c r="CB444" s="166">
        <v>6.0889359789736357E-2</v>
      </c>
      <c r="CC444" s="166">
        <v>6.1217215205055873E-2</v>
      </c>
      <c r="CD444" s="166">
        <v>7.0353238810139426E-2</v>
      </c>
      <c r="CE444" s="166">
        <v>5.7828069934104775E-2</v>
      </c>
      <c r="CF444" s="166">
        <v>5.7875563584328257E-2</v>
      </c>
      <c r="CG444" s="166">
        <v>6.7381225527512884E-2</v>
      </c>
      <c r="CH444" s="166">
        <v>4.913585214024959E-2</v>
      </c>
      <c r="CI444" s="166">
        <v>5.2853722621241842E-2</v>
      </c>
      <c r="CJ444" s="165">
        <v>4.8236622329228381E-2</v>
      </c>
      <c r="CK444" s="165">
        <v>5.1367738809680326E-2</v>
      </c>
      <c r="CL444" s="166" t="e">
        <f t="shared" si="486"/>
        <v>#VALUE!</v>
      </c>
      <c r="CM444" s="166">
        <v>5.2164760141590737E-2</v>
      </c>
      <c r="CN444" s="166">
        <v>4.1314437515884261E-2</v>
      </c>
      <c r="CO444" s="166">
        <v>4.1314437515884261E-2</v>
      </c>
      <c r="CP444" s="166">
        <v>3.1249780489602624E-2</v>
      </c>
      <c r="CQ444" s="166">
        <v>3.9361370936169052E-2</v>
      </c>
      <c r="CR444" s="166">
        <v>4.7897480173746898E-2</v>
      </c>
      <c r="CS444" s="166">
        <v>3.1908263468458251E-2</v>
      </c>
      <c r="CT444" s="166">
        <v>3.6024533857503899E-2</v>
      </c>
      <c r="CU444" s="166">
        <v>4.8958495964815482E-2</v>
      </c>
      <c r="CV444" s="166">
        <v>3.5067005823317399E-2</v>
      </c>
      <c r="CW444" s="166">
        <v>3.824496044862663E-2</v>
      </c>
      <c r="CX444" s="166">
        <v>3.7153094006976708E-2</v>
      </c>
      <c r="CY444" s="166">
        <v>3.829138536286935E-2</v>
      </c>
      <c r="CZ444" s="166">
        <v>4.2050691369737929E-2</v>
      </c>
      <c r="DA444" s="166" t="e">
        <f t="shared" si="487"/>
        <v>#VALUE!</v>
      </c>
      <c r="DB444" s="165">
        <v>5.2562884152375165E-2</v>
      </c>
      <c r="DC444" s="165">
        <v>5.6828513465877667E-2</v>
      </c>
      <c r="DD444" s="165">
        <v>6.3744299776801669E-2</v>
      </c>
      <c r="DE444" s="165">
        <v>5.4563032646127607E-2</v>
      </c>
      <c r="DF444" s="165">
        <v>5.9787175180358226E-2</v>
      </c>
      <c r="DG444" s="165">
        <v>6.822811305075567E-2</v>
      </c>
      <c r="DH444" s="165">
        <v>5.0028745330877471E-2</v>
      </c>
      <c r="DI444" s="165">
        <v>4.9119852689488694E-2</v>
      </c>
      <c r="DJ444" s="165">
        <v>5.5259768604887995E-2</v>
      </c>
      <c r="DK444" s="165">
        <v>4.852335015678691E-2</v>
      </c>
      <c r="DL444" s="165">
        <v>4.978871592935151E-2</v>
      </c>
      <c r="DM444" s="165">
        <v>5.4562279969756024E-2</v>
      </c>
      <c r="DN444" s="167" t="e">
        <f t="shared" si="488"/>
        <v>#VALUE!</v>
      </c>
      <c r="DO444" s="165">
        <v>5.4562279969756024E-2</v>
      </c>
      <c r="DP444" s="165">
        <v>5.2153125500064026E-2</v>
      </c>
      <c r="DQ444" s="165">
        <v>5.4032974504319785E-2</v>
      </c>
      <c r="DR444" s="165">
        <v>6.130249482078013E-2</v>
      </c>
      <c r="DS444" s="165">
        <v>4.0730243575042152E-2</v>
      </c>
      <c r="DT444" s="165">
        <v>4.2676711097539247E-2</v>
      </c>
      <c r="DU444" s="165">
        <v>4.3088787702037702E-2</v>
      </c>
      <c r="DV444" s="168" t="e">
        <f t="shared" si="503"/>
        <v>#VALUE!</v>
      </c>
      <c r="DW444" s="169" t="e">
        <f t="shared" si="503"/>
        <v>#VALUE!</v>
      </c>
      <c r="DX444" s="170" t="e">
        <f t="shared" si="503"/>
        <v>#VALUE!</v>
      </c>
      <c r="DZ444" s="165" t="e">
        <f t="shared" si="490"/>
        <v>#VALUE!</v>
      </c>
      <c r="EC444" s="165" t="e">
        <f t="shared" si="491"/>
        <v>#VALUE!</v>
      </c>
      <c r="EF444" s="165" t="e">
        <f t="shared" si="492"/>
        <v>#VALUE!</v>
      </c>
      <c r="EI444" s="165" t="e">
        <f t="shared" si="493"/>
        <v>#VALUE!</v>
      </c>
      <c r="EL444" s="165" t="e">
        <f t="shared" si="494"/>
        <v>#VALUE!</v>
      </c>
      <c r="EO444" s="165" t="e">
        <f t="shared" si="495"/>
        <v>#VALUE!</v>
      </c>
    </row>
    <row r="445" spans="1:145" ht="15.5" x14ac:dyDescent="0.35">
      <c r="A445" s="56" t="s">
        <v>217</v>
      </c>
      <c r="B445" s="165" t="e">
        <f t="shared" si="504"/>
        <v>#VALUE!</v>
      </c>
      <c r="C445" s="165" t="e">
        <f t="shared" si="504"/>
        <v>#VALUE!</v>
      </c>
      <c r="D445" s="165" t="e">
        <f t="shared" si="504"/>
        <v>#VALUE!</v>
      </c>
      <c r="E445" s="165" t="e">
        <f t="shared" si="504"/>
        <v>#VALUE!</v>
      </c>
      <c r="F445" s="165" t="e">
        <f t="shared" si="504"/>
        <v>#VALUE!</v>
      </c>
      <c r="G445" s="165" t="e">
        <f t="shared" si="504"/>
        <v>#VALUE!</v>
      </c>
      <c r="H445" s="165" t="e">
        <f t="shared" si="504"/>
        <v>#VALUE!</v>
      </c>
      <c r="I445" s="165" t="e">
        <f t="shared" si="504"/>
        <v>#VALUE!</v>
      </c>
      <c r="J445" s="165" t="e">
        <f t="shared" si="504"/>
        <v>#VALUE!</v>
      </c>
      <c r="K445" s="165" t="e">
        <f t="shared" si="504"/>
        <v>#VALUE!</v>
      </c>
      <c r="L445" s="165" t="e">
        <f t="shared" si="504"/>
        <v>#VALUE!</v>
      </c>
      <c r="M445" s="165" t="e">
        <f t="shared" si="504"/>
        <v>#VALUE!</v>
      </c>
      <c r="N445" s="165" t="e">
        <f t="shared" si="504"/>
        <v>#VALUE!</v>
      </c>
      <c r="O445" s="165" t="e">
        <f t="shared" si="504"/>
        <v>#VALUE!</v>
      </c>
      <c r="P445" s="165" t="e">
        <f t="shared" si="504"/>
        <v>#VALUE!</v>
      </c>
      <c r="Q445" s="165" t="e">
        <f t="shared" si="504"/>
        <v>#VALUE!</v>
      </c>
      <c r="R445" s="165" t="e">
        <f t="shared" si="498"/>
        <v>#VALUE!</v>
      </c>
      <c r="S445" s="165" t="e">
        <f t="shared" si="498"/>
        <v>#VALUE!</v>
      </c>
      <c r="T445" s="165" t="e">
        <f t="shared" si="498"/>
        <v>#VALUE!</v>
      </c>
      <c r="U445" s="165" t="e">
        <f t="shared" si="498"/>
        <v>#VALUE!</v>
      </c>
      <c r="V445" s="165" t="e">
        <f t="shared" si="498"/>
        <v>#VALUE!</v>
      </c>
      <c r="W445" s="165" t="e">
        <f t="shared" si="498"/>
        <v>#VALUE!</v>
      </c>
      <c r="X445" s="166" t="e">
        <f t="shared" si="498"/>
        <v>#VALUE!</v>
      </c>
      <c r="Y445" s="166" t="e">
        <f t="shared" si="498"/>
        <v>#VALUE!</v>
      </c>
      <c r="Z445" s="165" t="e">
        <f t="shared" si="498"/>
        <v>#VALUE!</v>
      </c>
      <c r="AA445" s="165" t="e">
        <f t="shared" si="498"/>
        <v>#VALUE!</v>
      </c>
      <c r="AB445" s="165">
        <v>0</v>
      </c>
      <c r="AC445" s="165">
        <v>0</v>
      </c>
      <c r="AD445" s="165">
        <v>0</v>
      </c>
      <c r="AE445" s="165" t="e">
        <f t="shared" si="499"/>
        <v>#VALUE!</v>
      </c>
      <c r="AF445" s="165">
        <v>0</v>
      </c>
      <c r="AG445" s="165">
        <v>0</v>
      </c>
      <c r="AH445" s="165">
        <v>0</v>
      </c>
      <c r="AI445" s="165">
        <v>0</v>
      </c>
      <c r="AJ445" s="166" t="e">
        <f t="shared" si="500"/>
        <v>#VALUE!</v>
      </c>
      <c r="AK445" s="166">
        <v>0</v>
      </c>
      <c r="AL445" s="166">
        <v>0</v>
      </c>
      <c r="AM445" s="166">
        <v>0</v>
      </c>
      <c r="AN445" s="166">
        <v>0</v>
      </c>
      <c r="AO445" s="166" t="e">
        <f t="shared" si="501"/>
        <v>#VALUE!</v>
      </c>
      <c r="AP445" s="166">
        <v>0</v>
      </c>
      <c r="AQ445" s="166">
        <v>0</v>
      </c>
      <c r="AR445" s="166">
        <v>0</v>
      </c>
      <c r="AS445" s="166" t="e">
        <f t="shared" si="481"/>
        <v>#VALUE!</v>
      </c>
      <c r="AT445" s="166">
        <v>0</v>
      </c>
      <c r="AU445" s="166">
        <v>0</v>
      </c>
      <c r="AV445" s="166">
        <v>0</v>
      </c>
      <c r="AW445" s="166">
        <v>0</v>
      </c>
      <c r="AX445" s="166" t="e">
        <f t="shared" si="502"/>
        <v>#VALUE!</v>
      </c>
      <c r="AY445" s="166"/>
      <c r="AZ445" s="166">
        <v>0</v>
      </c>
      <c r="BA445" s="166">
        <v>0</v>
      </c>
      <c r="BB445" s="166">
        <v>0</v>
      </c>
      <c r="BC445" s="166">
        <v>0</v>
      </c>
      <c r="BD445" s="166">
        <v>0</v>
      </c>
      <c r="BE445" s="166">
        <v>0</v>
      </c>
      <c r="BF445" s="166" t="e">
        <f t="shared" si="483"/>
        <v>#VALUE!</v>
      </c>
      <c r="BG445" s="166">
        <v>0</v>
      </c>
      <c r="BH445" s="166">
        <v>0</v>
      </c>
      <c r="BI445" s="166">
        <v>0</v>
      </c>
      <c r="BJ445" s="166">
        <v>0</v>
      </c>
      <c r="BK445" s="166">
        <v>0</v>
      </c>
      <c r="BL445" s="166">
        <v>0</v>
      </c>
      <c r="BM445" s="166">
        <v>0</v>
      </c>
      <c r="BN445" s="166">
        <v>0</v>
      </c>
      <c r="BO445" s="166" t="e">
        <f t="shared" si="484"/>
        <v>#VALUE!</v>
      </c>
      <c r="BP445" s="166">
        <v>0</v>
      </c>
      <c r="BQ445" s="166">
        <v>0</v>
      </c>
      <c r="BR445" s="166">
        <v>0</v>
      </c>
      <c r="BS445" s="166">
        <v>0</v>
      </c>
      <c r="BT445" s="166">
        <v>0</v>
      </c>
      <c r="BU445" s="166">
        <v>0</v>
      </c>
      <c r="BV445" s="166">
        <v>0</v>
      </c>
      <c r="BW445" s="166">
        <v>0</v>
      </c>
      <c r="BX445" s="166">
        <v>0</v>
      </c>
      <c r="BY445" s="166">
        <v>0</v>
      </c>
      <c r="BZ445" s="165">
        <v>0</v>
      </c>
      <c r="CA445" s="166" t="e">
        <f t="shared" si="485"/>
        <v>#VALUE!</v>
      </c>
      <c r="CB445" s="166">
        <v>0</v>
      </c>
      <c r="CC445" s="166">
        <v>0</v>
      </c>
      <c r="CD445" s="166">
        <v>0</v>
      </c>
      <c r="CE445" s="166">
        <v>0</v>
      </c>
      <c r="CF445" s="166">
        <v>0</v>
      </c>
      <c r="CG445" s="166">
        <v>0</v>
      </c>
      <c r="CH445" s="166">
        <v>0</v>
      </c>
      <c r="CI445" s="166">
        <v>0</v>
      </c>
      <c r="CJ445" s="165">
        <v>0</v>
      </c>
      <c r="CK445" s="165">
        <v>0</v>
      </c>
      <c r="CL445" s="166" t="e">
        <f t="shared" si="486"/>
        <v>#VALUE!</v>
      </c>
      <c r="CM445" s="166">
        <v>0</v>
      </c>
      <c r="CN445" s="166">
        <v>0</v>
      </c>
      <c r="CO445" s="166">
        <v>0</v>
      </c>
      <c r="CP445" s="166">
        <v>0</v>
      </c>
      <c r="CQ445" s="166">
        <v>0</v>
      </c>
      <c r="CR445" s="166">
        <v>0</v>
      </c>
      <c r="CS445" s="166">
        <v>0</v>
      </c>
      <c r="CT445" s="166">
        <v>0</v>
      </c>
      <c r="CU445" s="166">
        <v>0</v>
      </c>
      <c r="CV445" s="166">
        <v>0</v>
      </c>
      <c r="CW445" s="166">
        <v>0</v>
      </c>
      <c r="CX445" s="166">
        <v>0</v>
      </c>
      <c r="CY445" s="166">
        <v>0</v>
      </c>
      <c r="CZ445" s="166">
        <v>0</v>
      </c>
      <c r="DA445" s="166" t="e">
        <f t="shared" si="487"/>
        <v>#VALUE!</v>
      </c>
      <c r="DB445" s="165">
        <v>0</v>
      </c>
      <c r="DC445" s="165">
        <v>0</v>
      </c>
      <c r="DD445" s="165">
        <v>0</v>
      </c>
      <c r="DE445" s="165">
        <v>0</v>
      </c>
      <c r="DF445" s="165">
        <v>0</v>
      </c>
      <c r="DG445" s="165">
        <v>0</v>
      </c>
      <c r="DH445" s="165">
        <v>0</v>
      </c>
      <c r="DI445" s="165">
        <v>0</v>
      </c>
      <c r="DJ445" s="165">
        <v>0</v>
      </c>
      <c r="DK445" s="165">
        <v>0</v>
      </c>
      <c r="DL445" s="165">
        <v>0</v>
      </c>
      <c r="DM445" s="165">
        <v>0</v>
      </c>
      <c r="DN445" s="167" t="e">
        <f t="shared" si="488"/>
        <v>#VALUE!</v>
      </c>
      <c r="DO445" s="165">
        <v>0</v>
      </c>
      <c r="DP445" s="165">
        <v>0</v>
      </c>
      <c r="DQ445" s="165">
        <v>0</v>
      </c>
      <c r="DR445" s="165">
        <v>0</v>
      </c>
      <c r="DS445" s="165">
        <v>0</v>
      </c>
      <c r="DT445" s="165">
        <v>0</v>
      </c>
      <c r="DU445" s="165">
        <v>0</v>
      </c>
      <c r="DV445" s="168" t="e">
        <f t="shared" si="503"/>
        <v>#VALUE!</v>
      </c>
      <c r="DW445" s="169" t="e">
        <f t="shared" si="503"/>
        <v>#VALUE!</v>
      </c>
      <c r="DX445" s="170" t="e">
        <f t="shared" si="503"/>
        <v>#VALUE!</v>
      </c>
      <c r="DZ445" s="165" t="e">
        <f t="shared" si="490"/>
        <v>#VALUE!</v>
      </c>
      <c r="EC445" s="165" t="e">
        <f t="shared" si="491"/>
        <v>#VALUE!</v>
      </c>
      <c r="EF445" s="165" t="e">
        <f t="shared" si="492"/>
        <v>#VALUE!</v>
      </c>
      <c r="EI445" s="165" t="e">
        <f t="shared" si="493"/>
        <v>#VALUE!</v>
      </c>
      <c r="EL445" s="165" t="e">
        <f t="shared" si="494"/>
        <v>#VALUE!</v>
      </c>
      <c r="EO445" s="165" t="e">
        <f t="shared" si="495"/>
        <v>#VALUE!</v>
      </c>
    </row>
    <row r="446" spans="1:145" ht="15.5" x14ac:dyDescent="0.35">
      <c r="A446" s="56" t="s">
        <v>218</v>
      </c>
      <c r="B446" s="165" t="e">
        <f t="shared" si="504"/>
        <v>#VALUE!</v>
      </c>
      <c r="C446" s="165" t="e">
        <f t="shared" si="504"/>
        <v>#VALUE!</v>
      </c>
      <c r="D446" s="165" t="e">
        <f t="shared" si="504"/>
        <v>#VALUE!</v>
      </c>
      <c r="E446" s="165" t="e">
        <f t="shared" si="504"/>
        <v>#VALUE!</v>
      </c>
      <c r="F446" s="165" t="e">
        <f t="shared" si="504"/>
        <v>#VALUE!</v>
      </c>
      <c r="G446" s="165" t="e">
        <f t="shared" si="504"/>
        <v>#VALUE!</v>
      </c>
      <c r="H446" s="165" t="e">
        <f t="shared" si="504"/>
        <v>#VALUE!</v>
      </c>
      <c r="I446" s="165" t="e">
        <f t="shared" si="504"/>
        <v>#VALUE!</v>
      </c>
      <c r="J446" s="165" t="e">
        <f t="shared" si="504"/>
        <v>#VALUE!</v>
      </c>
      <c r="K446" s="165" t="e">
        <f t="shared" si="504"/>
        <v>#VALUE!</v>
      </c>
      <c r="L446" s="165" t="e">
        <f t="shared" si="504"/>
        <v>#VALUE!</v>
      </c>
      <c r="M446" s="165" t="e">
        <f t="shared" si="504"/>
        <v>#VALUE!</v>
      </c>
      <c r="N446" s="165" t="e">
        <f t="shared" si="504"/>
        <v>#VALUE!</v>
      </c>
      <c r="O446" s="165" t="e">
        <f t="shared" si="504"/>
        <v>#VALUE!</v>
      </c>
      <c r="P446" s="165" t="e">
        <f t="shared" si="504"/>
        <v>#VALUE!</v>
      </c>
      <c r="Q446" s="165" t="e">
        <f t="shared" si="504"/>
        <v>#VALUE!</v>
      </c>
      <c r="R446" s="165" t="e">
        <f t="shared" si="498"/>
        <v>#VALUE!</v>
      </c>
      <c r="S446" s="165" t="e">
        <f t="shared" si="498"/>
        <v>#VALUE!</v>
      </c>
      <c r="T446" s="165" t="e">
        <f t="shared" si="498"/>
        <v>#VALUE!</v>
      </c>
      <c r="U446" s="165" t="e">
        <f t="shared" si="498"/>
        <v>#VALUE!</v>
      </c>
      <c r="V446" s="165" t="e">
        <f t="shared" si="498"/>
        <v>#VALUE!</v>
      </c>
      <c r="W446" s="165" t="e">
        <f t="shared" si="498"/>
        <v>#VALUE!</v>
      </c>
      <c r="X446" s="166" t="e">
        <f t="shared" si="498"/>
        <v>#VALUE!</v>
      </c>
      <c r="Y446" s="166" t="e">
        <f t="shared" si="498"/>
        <v>#VALUE!</v>
      </c>
      <c r="Z446" s="165" t="e">
        <f t="shared" si="498"/>
        <v>#VALUE!</v>
      </c>
      <c r="AA446" s="165" t="e">
        <f t="shared" si="498"/>
        <v>#VALUE!</v>
      </c>
      <c r="AB446" s="165">
        <v>1.0381744973607804E-2</v>
      </c>
      <c r="AC446" s="165">
        <v>1.0527786184264505E-2</v>
      </c>
      <c r="AD446" s="165">
        <v>1.0719881629913452E-2</v>
      </c>
      <c r="AE446" s="165" t="e">
        <f t="shared" si="499"/>
        <v>#VALUE!</v>
      </c>
      <c r="AF446" s="165">
        <v>1.0631632822505298E-2</v>
      </c>
      <c r="AG446" s="165">
        <v>8.5997670591631253E-3</v>
      </c>
      <c r="AH446" s="165">
        <v>8.5848227447999654E-3</v>
      </c>
      <c r="AI446" s="165">
        <v>9.1665925040062234E-3</v>
      </c>
      <c r="AJ446" s="166" t="e">
        <f t="shared" si="500"/>
        <v>#VALUE!</v>
      </c>
      <c r="AK446" s="166">
        <v>1.6347181283114881E-2</v>
      </c>
      <c r="AL446" s="166">
        <v>1.5406700592163126E-2</v>
      </c>
      <c r="AM446" s="166">
        <v>1.6912548305500999E-2</v>
      </c>
      <c r="AN446" s="166">
        <v>1.6970696051701435E-2</v>
      </c>
      <c r="AO446" s="166" t="e">
        <f t="shared" si="501"/>
        <v>#VALUE!</v>
      </c>
      <c r="AP446" s="166">
        <v>2.2477574765694439E-2</v>
      </c>
      <c r="AQ446" s="166">
        <v>1.0073793209115471E-2</v>
      </c>
      <c r="AR446" s="166">
        <v>9.686320998891251E-3</v>
      </c>
      <c r="AS446" s="166" t="e">
        <f t="shared" si="481"/>
        <v>#VALUE!</v>
      </c>
      <c r="AT446" s="166">
        <v>8.0629484272278819E-3</v>
      </c>
      <c r="AU446" s="166">
        <v>8.505376447713521E-3</v>
      </c>
      <c r="AV446" s="166">
        <v>8.9396330793251842E-3</v>
      </c>
      <c r="AW446" s="166">
        <v>8.9121802851595006E-3</v>
      </c>
      <c r="AX446" s="166" t="e">
        <f t="shared" si="502"/>
        <v>#VALUE!</v>
      </c>
      <c r="AY446" s="166"/>
      <c r="AZ446" s="166">
        <v>7.2042463497232227E-3</v>
      </c>
      <c r="BA446" s="166">
        <v>8.1019260608104458E-3</v>
      </c>
      <c r="BB446" s="166">
        <v>6.848642288465363E-3</v>
      </c>
      <c r="BC446" s="166">
        <v>7.6765616812887781E-3</v>
      </c>
      <c r="BD446" s="166">
        <v>6.7850927065134722E-3</v>
      </c>
      <c r="BE446" s="166">
        <v>7.5114216417866289E-3</v>
      </c>
      <c r="BF446" s="166" t="e">
        <f t="shared" si="483"/>
        <v>#VALUE!</v>
      </c>
      <c r="BG446" s="166">
        <v>6.9853718914922661E-3</v>
      </c>
      <c r="BH446" s="166">
        <v>8.5339973102648709E-3</v>
      </c>
      <c r="BI446" s="166">
        <v>8.4965566156096801E-3</v>
      </c>
      <c r="BJ446" s="166">
        <v>1.0318418381567088E-2</v>
      </c>
      <c r="BK446" s="166">
        <v>7.4269134803158976E-3</v>
      </c>
      <c r="BL446" s="166">
        <v>8.8560330314975712E-3</v>
      </c>
      <c r="BM446" s="166">
        <v>7.834185766277273E-3</v>
      </c>
      <c r="BN446" s="166">
        <v>9.3612851277470339E-3</v>
      </c>
      <c r="BO446" s="166" t="e">
        <f t="shared" si="484"/>
        <v>#VALUE!</v>
      </c>
      <c r="BP446" s="166">
        <v>1.0380193737631421E-2</v>
      </c>
      <c r="BQ446" s="166">
        <v>1.1652021924695248E-2</v>
      </c>
      <c r="BR446" s="166">
        <v>1.9019591666518121E-2</v>
      </c>
      <c r="BS446" s="166">
        <v>4.7432503125744152E-2</v>
      </c>
      <c r="BT446" s="166">
        <v>1.5251608379649482E-2</v>
      </c>
      <c r="BU446" s="166">
        <v>1.9263809444582673E-2</v>
      </c>
      <c r="BV446" s="166">
        <v>3.5076892712295228E-2</v>
      </c>
      <c r="BW446" s="166">
        <v>1.8754089788215206E-2</v>
      </c>
      <c r="BX446" s="166">
        <v>1.5961841649864524E-2</v>
      </c>
      <c r="BY446" s="166">
        <v>2.1030742072846772E-2</v>
      </c>
      <c r="BZ446" s="165">
        <v>1.5146504335374761E-2</v>
      </c>
      <c r="CA446" s="166" t="e">
        <f t="shared" si="485"/>
        <v>#VALUE!</v>
      </c>
      <c r="CB446" s="166">
        <v>1.0649211669380364E-2</v>
      </c>
      <c r="CC446" s="166">
        <v>1.0601585571260102E-2</v>
      </c>
      <c r="CD446" s="166">
        <v>1.2183760384438242E-2</v>
      </c>
      <c r="CE446" s="166">
        <v>1.133750204489211E-2</v>
      </c>
      <c r="CF446" s="166">
        <v>1.1235570159834023E-2</v>
      </c>
      <c r="CG446" s="166">
        <v>1.2928975000727283E-2</v>
      </c>
      <c r="CH446" s="166">
        <v>1.0516714257872553E-2</v>
      </c>
      <c r="CI446" s="166">
        <v>1.1201556277568171E-2</v>
      </c>
      <c r="CJ446" s="165">
        <v>1.0230633817604879E-2</v>
      </c>
      <c r="CK446" s="165">
        <v>1.0787909671933261E-2</v>
      </c>
      <c r="CL446" s="166" t="e">
        <f t="shared" si="486"/>
        <v>#VALUE!</v>
      </c>
      <c r="CM446" s="166">
        <v>1.2839179846818278E-2</v>
      </c>
      <c r="CN446" s="166">
        <v>9.6897029685590035E-3</v>
      </c>
      <c r="CO446" s="166">
        <v>9.6897029685590035E-3</v>
      </c>
      <c r="CP446" s="166">
        <v>7.463390589461924E-3</v>
      </c>
      <c r="CQ446" s="166">
        <v>9.2366451458157708E-3</v>
      </c>
      <c r="CR446" s="166">
        <v>1.1046986166949936E-2</v>
      </c>
      <c r="CS446" s="166">
        <v>7.1523311201217958E-3</v>
      </c>
      <c r="CT446" s="166">
        <v>7.9378108153928886E-3</v>
      </c>
      <c r="CU446" s="166">
        <v>1.0607517446095182E-2</v>
      </c>
      <c r="CV446" s="166">
        <v>7.6279587599441135E-3</v>
      </c>
      <c r="CW446" s="166">
        <v>8.2521101032290087E-3</v>
      </c>
      <c r="CX446" s="166">
        <v>7.8349568087939456E-3</v>
      </c>
      <c r="CY446" s="166">
        <v>8.0118143050514224E-3</v>
      </c>
      <c r="CZ446" s="166">
        <v>8.7300696005873056E-3</v>
      </c>
      <c r="DA446" s="166" t="e">
        <f t="shared" si="487"/>
        <v>#VALUE!</v>
      </c>
      <c r="DB446" s="165">
        <v>7.2242955301218565E-3</v>
      </c>
      <c r="DC446" s="165">
        <v>7.6913551748657924E-3</v>
      </c>
      <c r="DD446" s="165">
        <v>9.1895298315162969E-3</v>
      </c>
      <c r="DE446" s="165">
        <v>7.4194780972791112E-3</v>
      </c>
      <c r="DF446" s="165">
        <v>8.5065103132410252E-3</v>
      </c>
      <c r="DG446" s="165">
        <v>9.7296600304196072E-3</v>
      </c>
      <c r="DH446" s="165">
        <v>7.672267667841552E-3</v>
      </c>
      <c r="DI446" s="165">
        <v>8.7609654001039768E-3</v>
      </c>
      <c r="DJ446" s="165">
        <v>9.877325635102803E-3</v>
      </c>
      <c r="DK446" s="165">
        <v>7.8783749612920412E-3</v>
      </c>
      <c r="DL446" s="165">
        <v>8.8779470272152636E-3</v>
      </c>
      <c r="DM446" s="165">
        <v>9.7501311663018911E-3</v>
      </c>
      <c r="DN446" s="167" t="e">
        <f t="shared" si="488"/>
        <v>#VALUE!</v>
      </c>
      <c r="DO446" s="165">
        <v>9.7501311663018911E-3</v>
      </c>
      <c r="DP446" s="165">
        <v>8.5117388986255937E-3</v>
      </c>
      <c r="DQ446" s="165">
        <v>9.1707356662647389E-3</v>
      </c>
      <c r="DR446" s="165">
        <v>1.0528624925722532E-2</v>
      </c>
      <c r="DS446" s="165">
        <v>8.5170731936406938E-3</v>
      </c>
      <c r="DT446" s="165">
        <v>9.072650834411106E-3</v>
      </c>
      <c r="DU446" s="165">
        <v>9.0273280573845236E-3</v>
      </c>
      <c r="DV446" s="168" t="e">
        <f t="shared" si="503"/>
        <v>#VALUE!</v>
      </c>
      <c r="DW446" s="169" t="e">
        <f t="shared" si="503"/>
        <v>#VALUE!</v>
      </c>
      <c r="DX446" s="170" t="e">
        <f t="shared" si="503"/>
        <v>#VALUE!</v>
      </c>
      <c r="DZ446" s="165" t="e">
        <f t="shared" si="490"/>
        <v>#VALUE!</v>
      </c>
      <c r="EC446" s="165" t="e">
        <f t="shared" si="491"/>
        <v>#VALUE!</v>
      </c>
      <c r="EF446" s="165" t="e">
        <f t="shared" si="492"/>
        <v>#VALUE!</v>
      </c>
      <c r="EI446" s="165" t="e">
        <f t="shared" si="493"/>
        <v>#VALUE!</v>
      </c>
      <c r="EL446" s="165" t="e">
        <f t="shared" si="494"/>
        <v>#VALUE!</v>
      </c>
      <c r="EO446" s="165" t="e">
        <f t="shared" si="495"/>
        <v>#VALUE!</v>
      </c>
    </row>
    <row r="447" spans="1:145" ht="15.5" x14ac:dyDescent="0.35">
      <c r="A447" s="56" t="s">
        <v>219</v>
      </c>
      <c r="B447" s="165" t="e">
        <f t="shared" si="504"/>
        <v>#VALUE!</v>
      </c>
      <c r="C447" s="165" t="e">
        <f t="shared" si="504"/>
        <v>#VALUE!</v>
      </c>
      <c r="D447" s="165" t="e">
        <f t="shared" si="504"/>
        <v>#VALUE!</v>
      </c>
      <c r="E447" s="165" t="e">
        <f t="shared" si="504"/>
        <v>#VALUE!</v>
      </c>
      <c r="F447" s="165" t="e">
        <f t="shared" si="504"/>
        <v>#VALUE!</v>
      </c>
      <c r="G447" s="165" t="e">
        <f t="shared" si="504"/>
        <v>#VALUE!</v>
      </c>
      <c r="H447" s="165" t="e">
        <f t="shared" si="504"/>
        <v>#VALUE!</v>
      </c>
      <c r="I447" s="165" t="e">
        <f t="shared" si="504"/>
        <v>#VALUE!</v>
      </c>
      <c r="J447" s="165" t="e">
        <f t="shared" si="504"/>
        <v>#VALUE!</v>
      </c>
      <c r="K447" s="165" t="e">
        <f t="shared" si="504"/>
        <v>#VALUE!</v>
      </c>
      <c r="L447" s="165" t="e">
        <f t="shared" si="504"/>
        <v>#VALUE!</v>
      </c>
      <c r="M447" s="165" t="e">
        <f t="shared" si="504"/>
        <v>#VALUE!</v>
      </c>
      <c r="N447" s="165" t="e">
        <f t="shared" si="504"/>
        <v>#VALUE!</v>
      </c>
      <c r="O447" s="165" t="e">
        <f t="shared" si="504"/>
        <v>#VALUE!</v>
      </c>
      <c r="P447" s="165" t="e">
        <f t="shared" si="504"/>
        <v>#VALUE!</v>
      </c>
      <c r="Q447" s="165" t="e">
        <f t="shared" si="504"/>
        <v>#VALUE!</v>
      </c>
      <c r="R447" s="165" t="e">
        <f t="shared" si="498"/>
        <v>#VALUE!</v>
      </c>
      <c r="S447" s="165" t="e">
        <f t="shared" si="498"/>
        <v>#VALUE!</v>
      </c>
      <c r="T447" s="165" t="e">
        <f t="shared" si="498"/>
        <v>#VALUE!</v>
      </c>
      <c r="U447" s="165" t="e">
        <f t="shared" si="498"/>
        <v>#VALUE!</v>
      </c>
      <c r="V447" s="165" t="e">
        <f t="shared" si="498"/>
        <v>#VALUE!</v>
      </c>
      <c r="W447" s="165" t="e">
        <f t="shared" si="498"/>
        <v>#VALUE!</v>
      </c>
      <c r="X447" s="165" t="e">
        <f t="shared" si="498"/>
        <v>#VALUE!</v>
      </c>
      <c r="Y447" s="165" t="e">
        <f t="shared" si="498"/>
        <v>#VALUE!</v>
      </c>
      <c r="Z447" s="165" t="e">
        <f t="shared" si="498"/>
        <v>#VALUE!</v>
      </c>
      <c r="AA447" s="165" t="e">
        <f t="shared" si="498"/>
        <v>#VALUE!</v>
      </c>
      <c r="AB447" s="165" t="e">
        <f>(AB341/AB$342)</f>
        <v>#REF!</v>
      </c>
      <c r="AC447" s="165" t="e">
        <f>(AC341/AC$342)</f>
        <v>#REF!</v>
      </c>
      <c r="AD447" s="165" t="e">
        <f>(AD341/AD$342)</f>
        <v>#REF!</v>
      </c>
      <c r="AE447" s="165" t="e">
        <f t="shared" si="499"/>
        <v>#VALUE!</v>
      </c>
      <c r="AF447" s="165">
        <v>2.7116925352555611E-3</v>
      </c>
      <c r="AG447" s="165">
        <v>2.7844339692855886E-3</v>
      </c>
      <c r="AH447" s="165">
        <v>2.7802921237135552E-3</v>
      </c>
      <c r="AI447" s="165">
        <v>2.9687048524813849E-3</v>
      </c>
      <c r="AJ447" s="166" t="e">
        <f t="shared" si="500"/>
        <v>#VALUE!</v>
      </c>
      <c r="AK447" s="166">
        <v>6.5164714558425445E-3</v>
      </c>
      <c r="AL447" s="166">
        <v>5.9366658093980909E-3</v>
      </c>
      <c r="AM447" s="166">
        <v>6.6309279202765989E-3</v>
      </c>
      <c r="AN447" s="166">
        <v>6.6537259935036301E-3</v>
      </c>
      <c r="AO447" s="166" t="e">
        <f t="shared" si="501"/>
        <v>#VALUE!</v>
      </c>
      <c r="AP447" s="166">
        <v>9.2765873170613435E-3</v>
      </c>
      <c r="AQ447" s="166">
        <v>1.0625368852560709E-2</v>
      </c>
      <c r="AR447" s="166">
        <v>8.774518299568955E-3</v>
      </c>
      <c r="AS447" s="166" t="e">
        <f t="shared" si="481"/>
        <v>#VALUE!</v>
      </c>
      <c r="AT447" s="166">
        <v>8.108234539253599E-3</v>
      </c>
      <c r="AU447" s="166">
        <v>8.2764326522126938E-3</v>
      </c>
      <c r="AV447" s="166">
        <v>8.457747395560886E-3</v>
      </c>
      <c r="AW447" s="166">
        <v>8.4317744281811619E-3</v>
      </c>
      <c r="AX447" s="166" t="e">
        <f t="shared" si="502"/>
        <v>#VALUE!</v>
      </c>
      <c r="AY447" s="166"/>
      <c r="AZ447" s="166">
        <v>7.4506140566548036E-3</v>
      </c>
      <c r="BA447" s="166">
        <v>8.3789922310154342E-3</v>
      </c>
      <c r="BB447" s="166">
        <v>6.7777898476639419E-3</v>
      </c>
      <c r="BC447" s="166">
        <v>7.5971440231351285E-3</v>
      </c>
      <c r="BD447" s="166">
        <v>6.5950949610123974E-3</v>
      </c>
      <c r="BE447" s="166">
        <v>7.301085064354544E-3</v>
      </c>
      <c r="BF447" s="166" t="e">
        <f t="shared" si="483"/>
        <v>#VALUE!</v>
      </c>
      <c r="BG447" s="166">
        <v>6.5121865072037084E-3</v>
      </c>
      <c r="BH447" s="166">
        <v>7.9559088620759603E-3</v>
      </c>
      <c r="BI447" s="166">
        <v>6.160025062550669E-3</v>
      </c>
      <c r="BJ447" s="166">
        <v>7.480879456456823E-3</v>
      </c>
      <c r="BK447" s="166">
        <v>5.785977995991157E-3</v>
      </c>
      <c r="BL447" s="166">
        <v>6.8993414811985027E-3</v>
      </c>
      <c r="BM447" s="166">
        <v>6.0614624693351256E-3</v>
      </c>
      <c r="BN447" s="166">
        <v>7.2430090579212129E-3</v>
      </c>
      <c r="BO447" s="166" t="e">
        <f t="shared" si="484"/>
        <v>#VALUE!</v>
      </c>
      <c r="BP447" s="166">
        <v>6.3819203523168581E-3</v>
      </c>
      <c r="BQ447" s="166">
        <v>7.1638620382651003E-3</v>
      </c>
      <c r="BR447" s="166">
        <v>1.2785932023204811E-2</v>
      </c>
      <c r="BS447" s="166">
        <v>2.5729590014150313E-2</v>
      </c>
      <c r="BT447" s="166">
        <v>9.7345039039510254E-3</v>
      </c>
      <c r="BU447" s="166">
        <v>1.2749214741080461E-2</v>
      </c>
      <c r="BV447" s="166">
        <v>2.337476401305803E-2</v>
      </c>
      <c r="BW447" s="166">
        <v>8.6162778177349356E-3</v>
      </c>
      <c r="BX447" s="166">
        <v>9.6098973918216906E-3</v>
      </c>
      <c r="BY447" s="166">
        <v>1.2058943813823926E-2</v>
      </c>
      <c r="BZ447" s="165">
        <v>8.9925839611975505E-3</v>
      </c>
      <c r="CA447" s="166" t="e">
        <f t="shared" si="485"/>
        <v>#VALUE!</v>
      </c>
      <c r="CB447" s="166">
        <v>6.9755029882293349E-3</v>
      </c>
      <c r="CC447" s="166">
        <v>6.6791068582431421E-3</v>
      </c>
      <c r="CD447" s="166">
        <v>7.6758931006977839E-3</v>
      </c>
      <c r="CE447" s="166">
        <v>7.0983538679044679E-3</v>
      </c>
      <c r="CF447" s="166">
        <v>6.7658892182933562E-3</v>
      </c>
      <c r="CG447" s="166">
        <v>7.7856318207795636E-3</v>
      </c>
      <c r="CH447" s="166">
        <v>5.8316039718075601E-3</v>
      </c>
      <c r="CI447" s="166">
        <v>6.272853025588809E-3</v>
      </c>
      <c r="CJ447" s="165">
        <v>5.7248804306638916E-3</v>
      </c>
      <c r="CK447" s="165">
        <v>6.0964915966100399E-3</v>
      </c>
      <c r="CL447" s="166" t="e">
        <f t="shared" si="486"/>
        <v>#VALUE!</v>
      </c>
      <c r="CM447" s="166">
        <v>5.9998920359600602E-3</v>
      </c>
      <c r="CN447" s="166">
        <v>4.9117498070446932E-3</v>
      </c>
      <c r="CO447" s="166">
        <v>4.9117498070446932E-3</v>
      </c>
      <c r="CP447" s="166">
        <v>3.7151928603888561E-3</v>
      </c>
      <c r="CQ447" s="166">
        <v>4.6795555676247963E-3</v>
      </c>
      <c r="CR447" s="166">
        <v>5.4096686410249045E-3</v>
      </c>
      <c r="CS447" s="166">
        <v>3.6583677577916732E-3</v>
      </c>
      <c r="CT447" s="166">
        <v>4.130309168471168E-3</v>
      </c>
      <c r="CU447" s="166">
        <v>5.3325613949649839E-3</v>
      </c>
      <c r="CV447" s="166">
        <v>4.1122081061520446E-3</v>
      </c>
      <c r="CW447" s="166">
        <v>4.4848778127424566E-3</v>
      </c>
      <c r="CX447" s="166">
        <v>4.3568377384113153E-3</v>
      </c>
      <c r="CY447" s="166">
        <v>4.4903219304877305E-3</v>
      </c>
      <c r="CZ447" s="166">
        <v>4.8325417600624792E-3</v>
      </c>
      <c r="DA447" s="166" t="e">
        <f t="shared" si="487"/>
        <v>#VALUE!</v>
      </c>
      <c r="DB447" s="165">
        <v>4.698093969134288E-3</v>
      </c>
      <c r="DC447" s="165">
        <v>5.307305021754998E-3</v>
      </c>
      <c r="DD447" s="165">
        <v>5.953181276100279E-3</v>
      </c>
      <c r="DE447" s="165">
        <v>5.0590600213791751E-3</v>
      </c>
      <c r="DF447" s="165">
        <v>5.7903102499752791E-3</v>
      </c>
      <c r="DG447" s="165">
        <v>6.7426572628199203E-3</v>
      </c>
      <c r="DH447" s="165">
        <v>4.9001223270904084E-3</v>
      </c>
      <c r="DI447" s="165">
        <v>5.5865731279357636E-3</v>
      </c>
      <c r="DJ447" s="165">
        <v>6.284887299958822E-3</v>
      </c>
      <c r="DK447" s="165">
        <v>5.0330824920949979E-3</v>
      </c>
      <c r="DL447" s="165">
        <v>5.6626452901570755E-3</v>
      </c>
      <c r="DM447" s="165">
        <v>6.205559471133661E-3</v>
      </c>
      <c r="DN447" s="167" t="e">
        <f t="shared" si="488"/>
        <v>#VALUE!</v>
      </c>
      <c r="DO447" s="165">
        <v>6.205559471133661E-3</v>
      </c>
      <c r="DP447" s="165">
        <v>5.1989874604039948E-3</v>
      </c>
      <c r="DQ447" s="165">
        <v>5.6198515751812485E-3</v>
      </c>
      <c r="DR447" s="165">
        <v>6.4730340039423273E-3</v>
      </c>
      <c r="DS447" s="165">
        <v>5.7213654443535383E-3</v>
      </c>
      <c r="DT447" s="165">
        <v>5.8235055936658635E-3</v>
      </c>
      <c r="DU447" s="165">
        <v>5.7769833689967588E-3</v>
      </c>
      <c r="DV447" s="168" t="e">
        <f t="shared" si="503"/>
        <v>#VALUE!</v>
      </c>
      <c r="DW447" s="169" t="e">
        <f t="shared" si="503"/>
        <v>#VALUE!</v>
      </c>
      <c r="DX447" s="170" t="e">
        <f t="shared" si="503"/>
        <v>#VALUE!</v>
      </c>
      <c r="DZ447" s="165" t="e">
        <f t="shared" si="490"/>
        <v>#VALUE!</v>
      </c>
      <c r="EC447" s="165" t="e">
        <f t="shared" si="491"/>
        <v>#VALUE!</v>
      </c>
      <c r="EF447" s="165" t="e">
        <f t="shared" si="492"/>
        <v>#VALUE!</v>
      </c>
      <c r="EI447" s="165" t="e">
        <f t="shared" si="493"/>
        <v>#VALUE!</v>
      </c>
      <c r="EL447" s="165" t="e">
        <f t="shared" si="494"/>
        <v>#VALUE!</v>
      </c>
      <c r="EO447" s="165" t="e">
        <f t="shared" si="495"/>
        <v>#VALUE!</v>
      </c>
    </row>
    <row r="448" spans="1:145" ht="15.5" x14ac:dyDescent="0.35">
      <c r="A448" s="56" t="s">
        <v>222</v>
      </c>
      <c r="B448" s="165" t="e">
        <f t="shared" ref="B448:AE448" si="505">SUM(B426:B447)</f>
        <v>#VALUE!</v>
      </c>
      <c r="C448" s="165" t="e">
        <f t="shared" si="505"/>
        <v>#VALUE!</v>
      </c>
      <c r="D448" s="165" t="e">
        <f t="shared" si="505"/>
        <v>#VALUE!</v>
      </c>
      <c r="E448" s="165" t="e">
        <f t="shared" si="505"/>
        <v>#VALUE!</v>
      </c>
      <c r="F448" s="165" t="e">
        <f t="shared" si="505"/>
        <v>#VALUE!</v>
      </c>
      <c r="G448" s="165" t="e">
        <f t="shared" si="505"/>
        <v>#VALUE!</v>
      </c>
      <c r="H448" s="165" t="e">
        <f t="shared" si="505"/>
        <v>#VALUE!</v>
      </c>
      <c r="I448" s="165" t="e">
        <f t="shared" si="505"/>
        <v>#VALUE!</v>
      </c>
      <c r="J448" s="165" t="e">
        <f t="shared" si="505"/>
        <v>#VALUE!</v>
      </c>
      <c r="K448" s="165" t="e">
        <f t="shared" si="505"/>
        <v>#VALUE!</v>
      </c>
      <c r="L448" s="165" t="e">
        <f t="shared" si="505"/>
        <v>#VALUE!</v>
      </c>
      <c r="M448" s="165" t="e">
        <f t="shared" si="505"/>
        <v>#VALUE!</v>
      </c>
      <c r="N448" s="165" t="e">
        <f t="shared" si="505"/>
        <v>#VALUE!</v>
      </c>
      <c r="O448" s="165" t="e">
        <f t="shared" si="505"/>
        <v>#VALUE!</v>
      </c>
      <c r="P448" s="165" t="e">
        <f t="shared" si="505"/>
        <v>#VALUE!</v>
      </c>
      <c r="Q448" s="165" t="e">
        <f t="shared" si="505"/>
        <v>#VALUE!</v>
      </c>
      <c r="R448" s="165" t="e">
        <f t="shared" si="505"/>
        <v>#VALUE!</v>
      </c>
      <c r="S448" s="165" t="e">
        <f t="shared" si="505"/>
        <v>#VALUE!</v>
      </c>
      <c r="T448" s="165" t="e">
        <f t="shared" si="505"/>
        <v>#VALUE!</v>
      </c>
      <c r="U448" s="165" t="e">
        <f t="shared" si="505"/>
        <v>#VALUE!</v>
      </c>
      <c r="V448" s="165" t="e">
        <f t="shared" si="505"/>
        <v>#VALUE!</v>
      </c>
      <c r="W448" s="165" t="e">
        <f t="shared" si="505"/>
        <v>#VALUE!</v>
      </c>
      <c r="X448" s="165" t="e">
        <f t="shared" si="505"/>
        <v>#VALUE!</v>
      </c>
      <c r="Y448" s="165" t="e">
        <f t="shared" si="505"/>
        <v>#VALUE!</v>
      </c>
      <c r="Z448" s="165" t="e">
        <f t="shared" si="505"/>
        <v>#VALUE!</v>
      </c>
      <c r="AA448" s="165" t="e">
        <f t="shared" si="505"/>
        <v>#VALUE!</v>
      </c>
      <c r="AB448" s="165" t="e">
        <f t="shared" si="505"/>
        <v>#REF!</v>
      </c>
      <c r="AC448" s="165" t="e">
        <f t="shared" si="505"/>
        <v>#REF!</v>
      </c>
      <c r="AD448" s="165" t="e">
        <f t="shared" si="505"/>
        <v>#REF!</v>
      </c>
      <c r="AE448" s="165" t="e">
        <f t="shared" si="505"/>
        <v>#VALUE!</v>
      </c>
      <c r="AF448" s="165">
        <v>0.99999999999999956</v>
      </c>
      <c r="AG448" s="165">
        <v>1.0000000000000002</v>
      </c>
      <c r="AH448" s="165">
        <v>1</v>
      </c>
      <c r="AI448" s="165">
        <v>0.99999999999999989</v>
      </c>
      <c r="AJ448" s="166" t="e">
        <f>SUM(AJ426:AJ447)</f>
        <v>#VALUE!</v>
      </c>
      <c r="AK448" s="166">
        <v>0.99999999999999978</v>
      </c>
      <c r="AL448" s="166">
        <v>0.99999999999999989</v>
      </c>
      <c r="AM448" s="166">
        <v>1</v>
      </c>
      <c r="AN448" s="166">
        <v>1.0000000000000002</v>
      </c>
      <c r="AO448" s="166" t="e">
        <f>SUM(AO426:AO447)</f>
        <v>#VALUE!</v>
      </c>
      <c r="AP448" s="166">
        <v>1</v>
      </c>
      <c r="AQ448" s="166">
        <v>0.99999999999999978</v>
      </c>
      <c r="AR448" s="166">
        <v>1.0000000000000002</v>
      </c>
      <c r="AS448" s="166" t="e">
        <f>SUM(AS426:AS447)</f>
        <v>#VALUE!</v>
      </c>
      <c r="AT448" s="166">
        <v>0.99999999999999989</v>
      </c>
      <c r="AU448" s="166">
        <v>1.0000000000000007</v>
      </c>
      <c r="AV448" s="166">
        <v>0.99999999999999967</v>
      </c>
      <c r="AW448" s="166">
        <v>0.99999999999999989</v>
      </c>
      <c r="AX448" s="166" t="e">
        <f>SUM(AX426:AX447)</f>
        <v>#VALUE!</v>
      </c>
      <c r="AY448" s="166"/>
      <c r="AZ448" s="166">
        <v>1</v>
      </c>
      <c r="BA448" s="166">
        <v>1</v>
      </c>
      <c r="BB448" s="166">
        <v>1.0000000000000002</v>
      </c>
      <c r="BC448" s="166">
        <v>1.0000000000000002</v>
      </c>
      <c r="BD448" s="166">
        <v>1.0000000000000004</v>
      </c>
      <c r="BE448" s="166">
        <v>1.0000000000000002</v>
      </c>
      <c r="BF448" s="166" t="e">
        <f>SUM(BF426:BF447)</f>
        <v>#VALUE!</v>
      </c>
      <c r="BG448" s="166">
        <v>0.99999999999999989</v>
      </c>
      <c r="BH448" s="166">
        <v>0.99999999999999967</v>
      </c>
      <c r="BI448" s="166">
        <v>1</v>
      </c>
      <c r="BJ448" s="166">
        <v>1.0000000000000004</v>
      </c>
      <c r="BK448" s="166">
        <v>1</v>
      </c>
      <c r="BL448" s="166">
        <v>1.0000000000000004</v>
      </c>
      <c r="BM448" s="166">
        <v>1.0000000000000002</v>
      </c>
      <c r="BN448" s="166">
        <v>1.0000000000000007</v>
      </c>
      <c r="BO448" s="166" t="e">
        <f>SUM(BO426:BO447)</f>
        <v>#VALUE!</v>
      </c>
      <c r="BP448" s="166">
        <v>0.99999999999999989</v>
      </c>
      <c r="BQ448" s="166">
        <v>0.99999999999999989</v>
      </c>
      <c r="BR448" s="166">
        <v>0.99999999999999989</v>
      </c>
      <c r="BS448" s="166">
        <v>0.99999999999999978</v>
      </c>
      <c r="BT448" s="166">
        <v>0.99999999999999978</v>
      </c>
      <c r="BU448" s="166">
        <v>1.0000000000000002</v>
      </c>
      <c r="BV448" s="166">
        <v>1</v>
      </c>
      <c r="BW448" s="166">
        <v>1</v>
      </c>
      <c r="BX448" s="166">
        <v>0.99999999999999989</v>
      </c>
      <c r="BY448" s="166">
        <v>0.99999999999999967</v>
      </c>
      <c r="BZ448" s="165">
        <v>1.0000000000000002</v>
      </c>
      <c r="CA448" s="166" t="e">
        <f>SUM(CA426:CA447)</f>
        <v>#VALUE!</v>
      </c>
      <c r="CB448" s="166">
        <v>1</v>
      </c>
      <c r="CC448" s="166">
        <v>1.0000000000000004</v>
      </c>
      <c r="CD448" s="166">
        <v>1</v>
      </c>
      <c r="CE448" s="166">
        <v>1</v>
      </c>
      <c r="CF448" s="166">
        <v>1.0000000000000002</v>
      </c>
      <c r="CG448" s="166">
        <v>1.0000000000000004</v>
      </c>
      <c r="CH448" s="166">
        <v>1</v>
      </c>
      <c r="CI448" s="166">
        <v>1.0000000000000002</v>
      </c>
      <c r="CJ448" s="165">
        <v>1.0000000000000002</v>
      </c>
      <c r="CK448" s="165">
        <v>1.0000000000000002</v>
      </c>
      <c r="CL448" s="166" t="e">
        <f>SUM(CL426:CL447)</f>
        <v>#VALUE!</v>
      </c>
      <c r="CM448" s="166">
        <v>1.0000000000000002</v>
      </c>
      <c r="CN448" s="166">
        <v>0.99999999999999989</v>
      </c>
      <c r="CO448" s="166">
        <v>0.99999999999999989</v>
      </c>
      <c r="CP448" s="166">
        <v>0.99999999999999956</v>
      </c>
      <c r="CQ448" s="166">
        <v>1.0000000000000002</v>
      </c>
      <c r="CR448" s="166">
        <v>0.99999999999999967</v>
      </c>
      <c r="CS448" s="166">
        <v>1.0000000000000002</v>
      </c>
      <c r="CT448" s="166">
        <v>1.0000000000000004</v>
      </c>
      <c r="CU448" s="166">
        <v>1.0000000000000002</v>
      </c>
      <c r="CV448" s="166">
        <v>0.99999999999999989</v>
      </c>
      <c r="CW448" s="166">
        <v>0.99999999999999989</v>
      </c>
      <c r="CX448" s="166">
        <v>1.0000000000000002</v>
      </c>
      <c r="CY448" s="166">
        <v>1</v>
      </c>
      <c r="CZ448" s="166">
        <v>0.99999999999999967</v>
      </c>
      <c r="DA448" s="166" t="e">
        <f t="shared" ref="DA448" si="506">SUM(DA426:DA447)</f>
        <v>#VALUE!</v>
      </c>
      <c r="DB448" s="165">
        <v>1</v>
      </c>
      <c r="DC448" s="165">
        <v>1</v>
      </c>
      <c r="DD448" s="165">
        <v>1.0000000000000002</v>
      </c>
      <c r="DE448" s="165">
        <v>1.0000000000000002</v>
      </c>
      <c r="DF448" s="165">
        <v>0.99999999999999978</v>
      </c>
      <c r="DG448" s="165">
        <v>1.0000000000000002</v>
      </c>
      <c r="DH448" s="165">
        <v>1.0000000000000004</v>
      </c>
      <c r="DI448" s="165">
        <v>1.0000000000000004</v>
      </c>
      <c r="DJ448" s="165">
        <v>1.0000000000000004</v>
      </c>
      <c r="DK448" s="165">
        <v>1</v>
      </c>
      <c r="DL448" s="165">
        <v>1.0000000000000004</v>
      </c>
      <c r="DM448" s="165">
        <v>0.99999999999999989</v>
      </c>
      <c r="DN448" s="167" t="e">
        <f t="shared" ref="DN448" si="507">SUM(DN426:DN447)</f>
        <v>#VALUE!</v>
      </c>
      <c r="DO448" s="165">
        <v>0.99999999999999989</v>
      </c>
      <c r="DP448" s="165">
        <v>0.99999999999999967</v>
      </c>
      <c r="DQ448" s="165">
        <v>1</v>
      </c>
      <c r="DR448" s="165">
        <v>0.99999999999999967</v>
      </c>
      <c r="DS448" s="165">
        <v>1.0000000000000002</v>
      </c>
      <c r="DT448" s="165">
        <v>1.0000000000000004</v>
      </c>
      <c r="DU448" s="165">
        <v>1</v>
      </c>
      <c r="DV448" s="168" t="e">
        <f>SUM(DV426:DV447)</f>
        <v>#VALUE!</v>
      </c>
      <c r="DW448" s="169" t="e">
        <f>SUM(DW426:DW447)</f>
        <v>#VALUE!</v>
      </c>
      <c r="DX448" s="170" t="e">
        <f>SUM(DX426:DX447)</f>
        <v>#VALUE!</v>
      </c>
      <c r="DZ448" s="165" t="e">
        <f>SUM(DZ426:DZ447)</f>
        <v>#VALUE!</v>
      </c>
      <c r="EC448" s="165" t="e">
        <f>SUM(EC426:EC447)</f>
        <v>#VALUE!</v>
      </c>
      <c r="EF448" s="165" t="e">
        <f>SUM(EF426:EF447)</f>
        <v>#VALUE!</v>
      </c>
      <c r="EI448" s="165" t="e">
        <f>SUM(EI426:EI447)</f>
        <v>#VALUE!</v>
      </c>
      <c r="EL448" s="165" t="e">
        <f>SUM(EL426:EL447)</f>
        <v>#VALUE!</v>
      </c>
      <c r="EO448" s="165" t="e">
        <f>SUM(EO426:EO447)</f>
        <v>#VALUE!</v>
      </c>
    </row>
    <row r="449" spans="1:145" ht="15.5" x14ac:dyDescent="0.3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171" t="e">
        <f>(O426+O428+O429+O430+O431+O432+O433+O434+O441)/100</f>
        <v>#VALUE!</v>
      </c>
      <c r="P449" s="27"/>
      <c r="Q449" s="27"/>
      <c r="R449" s="27"/>
      <c r="S449" s="27"/>
      <c r="T449" s="27"/>
      <c r="U449" s="27"/>
      <c r="V449" s="27"/>
      <c r="W449" s="27"/>
      <c r="X449" s="160"/>
      <c r="Y449" s="160"/>
      <c r="Z449" s="27"/>
      <c r="AA449" s="172"/>
      <c r="AB449" s="27"/>
      <c r="AC449" s="27"/>
      <c r="AD449" s="27"/>
      <c r="AE449" s="27"/>
      <c r="AF449" s="27"/>
      <c r="AG449" s="27"/>
      <c r="AH449" s="27"/>
      <c r="AI449" s="27"/>
      <c r="AJ449" s="160"/>
      <c r="AK449" s="160"/>
      <c r="AL449" s="160"/>
      <c r="AM449" s="160"/>
      <c r="AN449" s="160"/>
      <c r="AO449" s="160"/>
      <c r="AP449" s="160"/>
      <c r="AQ449" s="160"/>
      <c r="AR449" s="160"/>
      <c r="AS449" s="160"/>
      <c r="AT449" s="160"/>
      <c r="AU449" s="160"/>
      <c r="AV449" s="160"/>
      <c r="AW449" s="160"/>
      <c r="AX449" s="160"/>
      <c r="AY449" s="160"/>
      <c r="AZ449" s="160"/>
      <c r="BA449" s="160"/>
      <c r="BB449" s="160"/>
      <c r="BC449" s="160"/>
      <c r="BD449" s="160"/>
      <c r="BE449" s="160"/>
      <c r="BF449" s="160"/>
      <c r="BG449" s="160"/>
      <c r="BH449" s="160"/>
      <c r="BI449" s="160"/>
      <c r="BJ449" s="160"/>
      <c r="BK449" s="160"/>
      <c r="BL449" s="160"/>
      <c r="BM449" s="160"/>
      <c r="BN449" s="160"/>
      <c r="BO449" s="160"/>
      <c r="BP449" s="160"/>
      <c r="BQ449" s="160"/>
      <c r="BR449" s="160"/>
      <c r="BS449" s="160"/>
      <c r="BT449" s="160"/>
      <c r="BU449" s="160"/>
      <c r="BV449" s="160"/>
      <c r="BW449" s="160"/>
      <c r="BX449" s="160"/>
      <c r="BY449" s="160"/>
      <c r="BZ449" s="27"/>
      <c r="CA449" s="160"/>
      <c r="CB449" s="160"/>
      <c r="CC449" s="160"/>
      <c r="CD449" s="160"/>
      <c r="CE449" s="160"/>
      <c r="CF449" s="160"/>
      <c r="CG449" s="160"/>
      <c r="CH449" s="160"/>
      <c r="CI449" s="160"/>
      <c r="CJ449" s="27"/>
      <c r="CK449" s="27"/>
      <c r="CL449" s="160"/>
      <c r="CM449" s="160"/>
      <c r="CN449" s="160"/>
      <c r="CO449" s="160"/>
      <c r="CP449" s="160"/>
      <c r="CQ449" s="160"/>
      <c r="CR449" s="160"/>
      <c r="CS449" s="160"/>
      <c r="CT449" s="160"/>
      <c r="CU449" s="160"/>
      <c r="CV449" s="160"/>
      <c r="CW449" s="160"/>
      <c r="CX449" s="160"/>
      <c r="CY449" s="160"/>
      <c r="CZ449" s="160"/>
      <c r="DA449" s="160"/>
      <c r="DB449" s="27"/>
      <c r="DC449" s="27"/>
      <c r="DD449" s="27"/>
      <c r="DE449" s="27"/>
      <c r="DF449" s="27"/>
      <c r="DG449" s="27"/>
      <c r="DH449" s="27"/>
      <c r="DI449" s="27"/>
      <c r="DJ449" s="27"/>
      <c r="DK449" s="27"/>
      <c r="DL449" s="27"/>
      <c r="DM449" s="27"/>
      <c r="DN449" s="161"/>
      <c r="DO449" s="27"/>
      <c r="DP449" s="27"/>
      <c r="DQ449" s="27"/>
      <c r="DR449" s="27"/>
      <c r="DS449" s="27"/>
      <c r="DT449" s="27"/>
      <c r="DU449" s="27"/>
      <c r="DV449" s="162"/>
      <c r="DW449" s="163"/>
      <c r="DX449" s="164"/>
      <c r="DZ449" s="27"/>
      <c r="EC449" s="27"/>
      <c r="EF449" s="27"/>
      <c r="EI449" s="27"/>
      <c r="EL449" s="27"/>
      <c r="EO449" s="27"/>
    </row>
    <row r="450" spans="1:145" ht="15.5" x14ac:dyDescent="0.35">
      <c r="A450" s="56" t="s">
        <v>230</v>
      </c>
      <c r="B450" s="63" t="e">
        <f>B355*B426+B357*B428+B358*B429+B359*B430+B360*B431+B361*B432+B367*B433+B363*B434+B364*B435+B367*B438+B368*B439+B369*B440+B370*B441+B373*B444+B374*B445+B375*B446</f>
        <v>#VALUE!</v>
      </c>
      <c r="C450" s="2" t="e">
        <f t="shared" ref="C450:AD450" si="508">B450*C342/(B272*C296 +B273*C297/1000+ B274*C298/1000 + B275*C299/1000 + B276*C300/1000 + B277*C301/1000 + B278*C302/1000 + B279*C303/1000 + B280*C304/1000 + B281*C305/1000 + B282*C306/1000000 + B284*C308/1000000 + B285*C309/1000 + B286*C310/1000 + B287*C311/1000 + B290*C314  + B292*C316/1000+B293*C317/1000)</f>
        <v>#VALUE!</v>
      </c>
      <c r="D450" s="2" t="e">
        <f t="shared" si="508"/>
        <v>#VALUE!</v>
      </c>
      <c r="E450" s="2" t="e">
        <f t="shared" si="508"/>
        <v>#VALUE!</v>
      </c>
      <c r="F450" s="2" t="e">
        <f t="shared" si="508"/>
        <v>#VALUE!</v>
      </c>
      <c r="G450" s="2" t="e">
        <f t="shared" si="508"/>
        <v>#VALUE!</v>
      </c>
      <c r="H450" s="2" t="e">
        <f t="shared" si="508"/>
        <v>#VALUE!</v>
      </c>
      <c r="I450" s="2" t="e">
        <f t="shared" si="508"/>
        <v>#VALUE!</v>
      </c>
      <c r="J450" s="2" t="e">
        <f t="shared" si="508"/>
        <v>#VALUE!</v>
      </c>
      <c r="K450" s="2" t="e">
        <f t="shared" si="508"/>
        <v>#VALUE!</v>
      </c>
      <c r="L450" s="2" t="e">
        <f t="shared" si="508"/>
        <v>#VALUE!</v>
      </c>
      <c r="M450" s="2" t="e">
        <f t="shared" si="508"/>
        <v>#VALUE!</v>
      </c>
      <c r="N450" s="2" t="e">
        <f t="shared" si="508"/>
        <v>#VALUE!</v>
      </c>
      <c r="O450" s="2" t="e">
        <f t="shared" si="508"/>
        <v>#VALUE!</v>
      </c>
      <c r="P450" s="2" t="e">
        <f t="shared" si="508"/>
        <v>#VALUE!</v>
      </c>
      <c r="Q450" s="2" t="e">
        <f t="shared" si="508"/>
        <v>#VALUE!</v>
      </c>
      <c r="R450" s="2" t="e">
        <f t="shared" si="508"/>
        <v>#VALUE!</v>
      </c>
      <c r="S450" s="2" t="e">
        <f t="shared" si="508"/>
        <v>#VALUE!</v>
      </c>
      <c r="T450" s="2" t="e">
        <f t="shared" si="508"/>
        <v>#VALUE!</v>
      </c>
      <c r="U450" s="2" t="e">
        <f t="shared" si="508"/>
        <v>#VALUE!</v>
      </c>
      <c r="V450" s="2" t="e">
        <f t="shared" si="508"/>
        <v>#VALUE!</v>
      </c>
      <c r="W450" s="2" t="e">
        <f t="shared" si="508"/>
        <v>#VALUE!</v>
      </c>
      <c r="X450" s="2" t="e">
        <f t="shared" si="508"/>
        <v>#VALUE!</v>
      </c>
      <c r="Y450" s="2" t="e">
        <f t="shared" si="508"/>
        <v>#VALUE!</v>
      </c>
      <c r="Z450" s="2" t="e">
        <f t="shared" si="508"/>
        <v>#VALUE!</v>
      </c>
      <c r="AA450" s="2" t="e">
        <f t="shared" si="508"/>
        <v>#VALUE!</v>
      </c>
      <c r="AB450" s="2" t="e">
        <f t="shared" si="508"/>
        <v>#VALUE!</v>
      </c>
      <c r="AC450" s="2" t="e">
        <f t="shared" si="508"/>
        <v>#VALUE!</v>
      </c>
      <c r="AD450" s="2" t="e">
        <f t="shared" si="508"/>
        <v>#VALUE!</v>
      </c>
      <c r="AE450" s="63" t="e">
        <f>AA450*AE342/(AA272*AE296 +AA273*AE297/1000+ AA274*AE298/1000 + AA275*AE299/1000 + AA276*AE300/1000 + AA277*AE301/1000 + AA278*AE302/1000 + AA279*AE303/1000 + AA280*AE304/1000 + AA281*AE305/1000 + AA282*AE306/1000000 + AA284*AE308/1000000 + AA285*AE309/1000 + AA286*AE310/1000 + AA287*AE311/1000 + AA290*AE314  + AA292*AE316/1000+AA293*AE317/1000)</f>
        <v>#VALUE!</v>
      </c>
      <c r="AF450" s="63">
        <v>174.15179864222898</v>
      </c>
      <c r="AG450" s="63">
        <v>168.02452777568877</v>
      </c>
      <c r="AH450" s="63">
        <v>165.52569965805978</v>
      </c>
      <c r="AI450" s="63">
        <v>165.5263693248626</v>
      </c>
      <c r="AJ450" s="2" t="e">
        <f>AE450*AJ342/(AE272*AJ296 +AE273*AJ297/1000+ AE274*AJ298/1000 + AE275*AJ299/1000 + AE276*AJ300/1000 + AE277*AJ301/1000 + AE278*AJ302/1000 + AE279*AJ303/1000 + AE280*AJ304/1000 + AE281*AJ305/1000 + AE282*AJ306/1000000 + AE284*AJ308/1000000 + AE285*AJ309/1000 + AE286*AJ310/1000 + AE287*AJ311/1000 + AE290*AJ314  + AE292*AJ316/1000+AE293*AJ317/1000)</f>
        <v>#VALUE!</v>
      </c>
      <c r="AK450" s="2">
        <v>169.95673660616526</v>
      </c>
      <c r="AL450" s="2">
        <v>167.66550930772601</v>
      </c>
      <c r="AM450" s="2">
        <v>166.82874928337284</v>
      </c>
      <c r="AN450" s="2">
        <v>167.67975681950199</v>
      </c>
      <c r="AO450" s="2" t="e">
        <f>AJ450*AO342/(AJ272*AO296 +AJ273*AO297/1000+ AJ274*AO298/1000 + AJ275*AO299/1000 + AJ276*AO300/1000 + AJ277*AO301/1000 + AJ278*AO302/1000 + AJ279*AO303/1000 + AJ280*AO304/1000 + AJ281*AO305/1000 + AJ282*AO306/1000000 + AJ284*AO308/1000000 + AJ285*AO309/1000 + AJ286*AO310/1000 + AJ287*AO311/1000 + AJ290*AO314  + AJ292*AO316/1000+AJ293*AO317/1000)</f>
        <v>#VALUE!</v>
      </c>
      <c r="AP450" s="2">
        <v>165.09869425084801</v>
      </c>
      <c r="AQ450" s="2">
        <v>156.26636362936935</v>
      </c>
      <c r="AR450" s="2">
        <v>156.52772226549172</v>
      </c>
      <c r="AS450" s="2" t="e">
        <f>AQ450*AS342/(AQ272*AS296 +AQ273*AS297/1000+ AQ274*AS298/1000 + AQ275*AS299/1000 + AQ276*AS300/1000 + AQ277*AS301/1000 + AQ278*AS302/1000 + AQ279*AS303/1000 + AQ280*AS304/1000 + AQ281*AS305/1000 + AQ282*AS306/1000000 + AQ284*AS308/1000000 + AQ285*AS309/1000 + AQ286*AS310/1000 + AQ287*AS311/1000 + AQ290*AS314  + AQ292*AS316/1000+AQ293*AS317/1000)</f>
        <v>#VALUE!</v>
      </c>
      <c r="AT450" s="2">
        <v>150.9557948506712</v>
      </c>
      <c r="AU450" s="2">
        <v>155.25692924797602</v>
      </c>
      <c r="AV450" s="2">
        <v>155.95221310785715</v>
      </c>
      <c r="AW450" s="2">
        <v>156.12485739878738</v>
      </c>
      <c r="AX450" s="2" t="e">
        <f>AS450*AX342/(AS272*AX296 +AS273*AX297/1000+ AS274*AX298/1000 + AS275*AX299/1000 + AS276*AX300/1000 + AS277*AX301/1000 + AS278*AX302/1000 + AS279*AX303/1000 + AS280*AX304/1000 + AS281*AX305/1000 + AS282*AX306/1000000 + AS284*AX308/1000000 + AS285*AX309/1000 + AS286*AX310/1000 + AS287*AX311/1000 + AS290*AX314  + AS292*AX316/1000+AS293*AX317/1000)</f>
        <v>#VALUE!</v>
      </c>
      <c r="AY450" s="2"/>
      <c r="AZ450" s="2">
        <v>159.98990972395421</v>
      </c>
      <c r="BA450" s="2">
        <v>153.44085101378644</v>
      </c>
      <c r="BB450" s="2">
        <v>166.52678618463793</v>
      </c>
      <c r="BC450" s="2">
        <v>159.4898311400475</v>
      </c>
      <c r="BD450" s="2">
        <v>158.92075299256598</v>
      </c>
      <c r="BE450" s="2">
        <v>152.5105123703573</v>
      </c>
      <c r="BF450" s="2" t="e">
        <f>AX450*BF342/(AX272*BF296 +AX273*BF297/1000+ AX274*BF298/1000 + AX275*BF299/1000 + AX276*BF300/1000 + AX277*BF301/1000 + AX278*BF302/1000 + AX279*BF303/1000 + AX280*BF304/1000 + AX281*BF305/1000 + AX282*BF306/1000000 + AX284*BF308/1000000 + AX285*BF309/1000 + AX286*BF310/1000 + AX287*BF311/1000 + AX290*BF314  + AX292*BF316/1000+AX293*BF317/1000)</f>
        <v>#VALUE!</v>
      </c>
      <c r="BG450" s="2">
        <v>167.80625300596498</v>
      </c>
      <c r="BH450" s="2">
        <v>160.72856527195759</v>
      </c>
      <c r="BI450" s="2">
        <v>173.96102982760513</v>
      </c>
      <c r="BJ450" s="2">
        <v>167.19349170495192</v>
      </c>
      <c r="BK450" s="2">
        <v>170.46761256090508</v>
      </c>
      <c r="BL450" s="2">
        <v>163.53413650358678</v>
      </c>
      <c r="BM450" s="2">
        <v>166.44711028076989</v>
      </c>
      <c r="BN450" s="2">
        <v>159.86946936281518</v>
      </c>
      <c r="BO450" s="2" t="e">
        <f>BF450*BO342/(BF272*BO296 +BF273*BO297/1000+ BF274*BO298/1000 + BF275*BO299/1000 + BF276*BO300/1000 + BF277*BO301/1000 + BF278*BO302/1000 + BF279*BO303/1000 + BF280*BO304/1000 + BF281*BO305/1000 + BF282*BO306/1000000 + BF284*BO308/1000000 + BF285*BO309/1000 + BF286*BO310/1000 + BF287*BO311/1000 + BF290*BO314  + BF292*BO316/1000+BF293*BO317/1000)</f>
        <v>#VALUE!</v>
      </c>
      <c r="BP450" s="2">
        <v>170.30773696758703</v>
      </c>
      <c r="BQ450" s="2">
        <v>163.4669153771527</v>
      </c>
      <c r="BR450" s="2">
        <v>145.525987042666</v>
      </c>
      <c r="BS450" s="2">
        <v>136.10098960560018</v>
      </c>
      <c r="BT450" s="2">
        <v>162.71279941077873</v>
      </c>
      <c r="BU450" s="2">
        <v>159.10655752053538</v>
      </c>
      <c r="BV450" s="2">
        <v>141.53082430908486</v>
      </c>
      <c r="BW450" s="2">
        <v>160.92048507607774</v>
      </c>
      <c r="BX450" s="2">
        <v>161.14608752701446</v>
      </c>
      <c r="BY450" s="2">
        <v>150.99732534852802</v>
      </c>
      <c r="BZ450" s="63">
        <v>158.31501518874435</v>
      </c>
      <c r="CA450" s="2" t="e">
        <f>BO450*CA342/(BO272*CA296 +BO273*CA297/1000+ BO274*CA298/1000 + BO275*CA299/1000 + BO276*CA300/1000 + BO277*CA301/1000 + BO278*CA302/1000 + BO279*CA303/1000 + BO280*CA304/1000 + BO281*CA305/1000 + BO282*CA306/1000000 + BO284*CA308/1000000 + BO285*CA309/1000 + BO286*CA310/1000 + BO287*CA311/1000 + BO290*CA314  + BO292*CA316/1000+BO293*CA317/1000)</f>
        <v>#VALUE!</v>
      </c>
      <c r="CB450" s="2">
        <v>162.86711907427062</v>
      </c>
      <c r="CC450" s="2">
        <v>162.23044543057807</v>
      </c>
      <c r="CD450" s="2">
        <v>155.53893989234089</v>
      </c>
      <c r="CE450" s="2">
        <v>157.22655119355247</v>
      </c>
      <c r="CF450" s="2">
        <v>157.07099117493848</v>
      </c>
      <c r="CG450" s="2">
        <v>150.10964664332877</v>
      </c>
      <c r="CH450" s="2">
        <v>157.06861668013445</v>
      </c>
      <c r="CI450" s="2">
        <v>155.94264788575632</v>
      </c>
      <c r="CJ450" s="63">
        <v>157.49925739087934</v>
      </c>
      <c r="CK450" s="63">
        <v>157.76539008652028</v>
      </c>
      <c r="CL450" s="2" t="e">
        <f>CA450*CL342/(CA272*CL296 +CA273*CL297/1000+ CA274*CL298/1000 + CA275*CL299/1000 + CA276*CL300/1000 + CA277*CL301/1000 + CA278*CL302/1000 + CA279*CL303/1000 + CA280*CL304/1000 + CA281*CL305/1000 + CA282*CL306/1000000 + CA284*CL308/1000000 + CA285*CL309/1000 + CA286*CL310/1000 + CA287*CL311/1000 + CA290*CL314  + CA292*CL316/1000+CA293*CL317/1000)</f>
        <v>#VALUE!</v>
      </c>
      <c r="CM450" s="2">
        <v>163.36758324499232</v>
      </c>
      <c r="CN450" s="2">
        <v>159.8515258445583</v>
      </c>
      <c r="CO450" s="2">
        <v>159.8515258445583</v>
      </c>
      <c r="CP450" s="2">
        <v>166.95340493932071</v>
      </c>
      <c r="CQ450" s="2">
        <v>162.0781014951321</v>
      </c>
      <c r="CR450" s="2">
        <v>154.59466253205468</v>
      </c>
      <c r="CS450" s="2">
        <v>161.54493568910348</v>
      </c>
      <c r="CT450" s="2">
        <v>158.01868556336274</v>
      </c>
      <c r="CU450" s="2">
        <v>151.17302357896938</v>
      </c>
      <c r="CV450" s="2">
        <v>158.14944426565498</v>
      </c>
      <c r="CW450" s="2">
        <v>155.14437912176194</v>
      </c>
      <c r="CX450" s="2">
        <v>159.27091117720826</v>
      </c>
      <c r="CY450" s="2">
        <v>156.49097791765556</v>
      </c>
      <c r="CZ450" s="2">
        <v>152.99446895475918</v>
      </c>
      <c r="DA450" s="2" t="e">
        <f>CL450*DA342/(CL272*DA296 +CL273*DA297/1000+ CL274*DA298/1000 + CL275*DA299/1000 + CL276*DA300/1000 + CL277*DA301/1000 + CL278*DA302/1000 + CL279*DA303/1000 + CL280*DA304/1000 + CL281*DA305/1000 + CL282*DA306/1000000 + CL284*DA308/1000000 + CL285*DA309/1000 + CL286*DA310/1000 + CL287*DA311/1000 + CL290*DA314  + CL292*DA316/1000+CL293*DA317/1000)</f>
        <v>#VALUE!</v>
      </c>
      <c r="DB450" s="63">
        <v>165.90791055248386</v>
      </c>
      <c r="DC450" s="63">
        <v>159.91950798798459</v>
      </c>
      <c r="DD450" s="63">
        <v>153.88568692251476</v>
      </c>
      <c r="DE450" s="63">
        <v>162.4606547246112</v>
      </c>
      <c r="DF450" s="63">
        <v>157.18041715114887</v>
      </c>
      <c r="DG450" s="63">
        <v>151.05952143476898</v>
      </c>
      <c r="DH450" s="63">
        <v>161.17785415284592</v>
      </c>
      <c r="DI450" s="63">
        <v>155.93915087407339</v>
      </c>
      <c r="DJ450" s="63">
        <v>151.26357285848559</v>
      </c>
      <c r="DK450" s="63">
        <v>155.2212308084475</v>
      </c>
      <c r="DL450" s="63">
        <v>152.01325316785997</v>
      </c>
      <c r="DM450" s="63">
        <v>151.10637843592525</v>
      </c>
      <c r="DN450" s="6" t="e">
        <f>DA450*DN342/(DA272*DN296 +DA273*DN297/1000+ DA274*DN298/1000 + DA275*DN299/1000 + DA276*DN300/1000 + DA277*DN301/1000 + DA278*DN302/1000 + DA279*DN303/1000 + DA280*DN304/1000 + DA281*DN305/1000 + DA282*DN306/1000000 + DA284*DN308/1000000 + DA285*DN309/1000 + DA286*DN310/1000 + DA287*DN311/1000 + DA290*DN314  + DA292*DN316/1000+DA293*DN317/1000)</f>
        <v>#VALUE!</v>
      </c>
      <c r="DO450" s="63">
        <v>151.10637843592525</v>
      </c>
      <c r="DP450" s="63">
        <v>157.13473152789598</v>
      </c>
      <c r="DQ450" s="63">
        <v>152.93964443870112</v>
      </c>
      <c r="DR450" s="63">
        <v>148.64778927282694</v>
      </c>
      <c r="DS450" s="63">
        <v>161.70941733692081</v>
      </c>
      <c r="DT450" s="63">
        <v>159.27537962642498</v>
      </c>
      <c r="DU450" s="63">
        <v>154.29563870858283</v>
      </c>
      <c r="DV450" s="64" t="e">
        <f>DN450*DV342/(DN272*DV296 +DN273*DV297/1000+ DN274*DV298/1000 + DN275*DV299/1000 + DN276*DV300/1000 + DN277*DV301/1000 + DN278*DV302/1000 + DN279*DV303/1000 + DN280*DV304/1000 + DN281*DV305/1000 + DN282*DV306/1000000 + DN284*DV308/1000000 + DN285*DV309/1000 + DN286*DV310/1000 + DN287*DV311/1000 + DN290*DV314  + DN292*DV316/1000+DN293*DV317/1000)</f>
        <v>#VALUE!</v>
      </c>
      <c r="DW450" s="65" t="e">
        <f>DN450*DW342/(DN272*DW296 +DN273*DW297/1000+ DN274*DW298/1000 + DN275*DW299/1000 + DN276*DW300/1000 + DN277*DW301/1000 + DN278*DW302/1000 + DN279*DW303/1000 + DN280*DW304/1000 + DN281*DW305/1000 + DN282*DW306/1000000 + DN284*DW308/1000000 + DN285*DW309/1000 + DN286*DW310/1000 + DN287*DW311/1000 + DN290*DW314  + DN292*DW316/1000+DN293*DW317/1000)</f>
        <v>#VALUE!</v>
      </c>
      <c r="DX450" s="66" t="e">
        <f>DN450*DX342/(DN272*DX296 +DN273*DX297/1000+ DN274*DX298/1000 + DN275*DX299/1000 + DN276*DX300/1000 + DN277*DX301/1000 + DN278*DX302/1000 + DN279*DX303/1000 + DN280*DX304/1000 + DN281*DX305/1000 + DN282*DX306/1000000 + DN284*DX308/1000000 + DN285*DX309/1000 + DN286*DX310/1000 + DN287*DX311/1000 + DN290*DX314  + DN292*DX316/1000+DN293*DX317/1000)</f>
        <v>#VALUE!</v>
      </c>
      <c r="DZ450" s="2" t="e">
        <f>DW450*DZ342/(DW272*DZ296 +DW273*DZ297/1000+ DW274*DZ298/1000 + DW275*DZ299/1000 + DW276*DZ300/1000 + DW277*DZ301/1000 + DW278*DZ302/1000 + DW279*DZ303/1000 + DW280*DZ304/1000 + DW281*DZ305/1000 + DW282*DZ306/1000000 + DW284*DZ308/1000000 + DW285*DZ309/1000 + DW286*DZ310/1000 + DW287*DZ311/1000 + DW290*DZ314  + DW292*DZ316/1000+DW293*DZ317/1000)</f>
        <v>#VALUE!</v>
      </c>
      <c r="EC450" s="2" t="e">
        <f>DZ450*EC342/(DZ272*EC296 +DZ273*EC297/1000+ DZ274*EC298/1000 + DZ275*EC299/1000 + DZ276*EC300/1000 + DZ277*EC301/1000 + DZ278*EC302/1000 + DZ279*EC303/1000 + DZ280*EC304/1000 + DZ281*EC305/1000 + DZ282*EC306/1000000 + DZ284*EC308/1000000 + DZ285*EC309/1000 + DZ286*EC310/1000 + DZ287*EC311/1000 + DZ290*EC314  + DZ292*EC316/1000+DZ293*EC317/1000)</f>
        <v>#VALUE!</v>
      </c>
      <c r="EF450" s="2" t="e">
        <f>EC450*EF342/(EC272*EF296 +EC273*EF297/1000+ EC274*EF298/1000 + EC275*EF299/1000 + EC276*EF300/1000 + EC277*EF301/1000 + EC278*EF302/1000 + EC279*EF303/1000 + EC280*EF304/1000 + EC281*EF305/1000 + EC282*EF306/1000000 + EC284*EF308/1000000 + EC285*EF309/1000 + EC286*EF310/1000 + EC287*EF311/1000 + EC290*EF314  + EC292*EF316/1000+EC293*EF317/1000)</f>
        <v>#VALUE!</v>
      </c>
      <c r="EI450" s="2" t="e">
        <f>EF450*EI342/(EF272*EI296 +EF273*EI297/1000+ EF274*EI298/1000 + EF275*EI299/1000 + EF276*EI300/1000 + EF277*EI301/1000 + EF278*EI302/1000 + EF279*EI303/1000 + EF280*EI304/1000 + EF281*EI305/1000 + EF282*EI306/1000000 + EF284*EI308/1000000 + EF285*EI309/1000 + EF286*EI310/1000 + EF287*EI311/1000 + EF290*EI314  + EF292*EI316/1000+EF293*EI317/1000)</f>
        <v>#VALUE!</v>
      </c>
      <c r="EL450" s="2" t="e">
        <f>EI450*EL342/(EI272*EL296 +EI273*EL297/1000+ EI274*EL298/1000 + EI275*EL299/1000 + EI276*EL300/1000 + EI277*EL301/1000 + EI278*EL302/1000 + EI279*EL303/1000 + EI280*EL304/1000 + EI281*EL305/1000 + EI282*EL306/1000000 + EI284*EL308/1000000 + EI285*EL309/1000 + EI286*EL310/1000 + EI287*EL311/1000 + EI290*EL314  + EI292*EL316/1000+EI293*EL317/1000)</f>
        <v>#VALUE!</v>
      </c>
      <c r="EO450" s="2" t="e">
        <f>EL450*EO342/(EL272*EO296 +EL273*EO297/1000+ EL274*EO298/1000 + EL275*EO299/1000 + EL276*EO300/1000 + EL277*EO301/1000 + EL278*EO302/1000 + EL279*EO303/1000 + EL280*EO304/1000 + EL281*EO305/1000 + EL282*EO306/1000000 + EL284*EO308/1000000 + EL285*EO309/1000 + EL286*EO310/1000 + EL287*EO311/1000 + EL290*EO314  + EL292*EO316/1000+EL293*EO317/1000)</f>
        <v>#VALUE!</v>
      </c>
    </row>
    <row r="451" spans="1:145" ht="15.5" x14ac:dyDescent="0.35">
      <c r="A451" s="56" t="s">
        <v>231</v>
      </c>
      <c r="B451" s="173" t="s">
        <v>136</v>
      </c>
      <c r="C451" s="165" t="e">
        <f t="shared" ref="C451:Z451" si="509">(C450-B450)/B450</f>
        <v>#VALUE!</v>
      </c>
      <c r="D451" s="165" t="e">
        <f t="shared" si="509"/>
        <v>#VALUE!</v>
      </c>
      <c r="E451" s="165" t="e">
        <f t="shared" si="509"/>
        <v>#VALUE!</v>
      </c>
      <c r="F451" s="165" t="e">
        <f t="shared" si="509"/>
        <v>#VALUE!</v>
      </c>
      <c r="G451" s="165" t="e">
        <f t="shared" si="509"/>
        <v>#VALUE!</v>
      </c>
      <c r="H451" s="165" t="e">
        <f>(H450-G450)/G450</f>
        <v>#VALUE!</v>
      </c>
      <c r="I451" s="165" t="e">
        <f>(I450-H450)/H450</f>
        <v>#VALUE!</v>
      </c>
      <c r="J451" s="165" t="e">
        <f>(J450-I450)/I450</f>
        <v>#VALUE!</v>
      </c>
      <c r="K451" s="165" t="e">
        <f>(K450-J450)/J450</f>
        <v>#VALUE!</v>
      </c>
      <c r="L451" s="165" t="e">
        <f t="shared" si="509"/>
        <v>#VALUE!</v>
      </c>
      <c r="M451" s="165" t="e">
        <f t="shared" si="509"/>
        <v>#VALUE!</v>
      </c>
      <c r="N451" s="165" t="e">
        <f t="shared" si="509"/>
        <v>#VALUE!</v>
      </c>
      <c r="O451" s="165" t="e">
        <f t="shared" si="509"/>
        <v>#VALUE!</v>
      </c>
      <c r="P451" s="165" t="e">
        <f t="shared" si="509"/>
        <v>#VALUE!</v>
      </c>
      <c r="Q451" s="165" t="e">
        <f t="shared" si="509"/>
        <v>#VALUE!</v>
      </c>
      <c r="R451" s="165" t="e">
        <f t="shared" si="509"/>
        <v>#VALUE!</v>
      </c>
      <c r="S451" s="165" t="e">
        <f t="shared" si="509"/>
        <v>#VALUE!</v>
      </c>
      <c r="T451" s="165" t="e">
        <f t="shared" si="509"/>
        <v>#VALUE!</v>
      </c>
      <c r="U451" s="165" t="e">
        <f t="shared" si="509"/>
        <v>#VALUE!</v>
      </c>
      <c r="V451" s="165" t="e">
        <f t="shared" si="509"/>
        <v>#VALUE!</v>
      </c>
      <c r="W451" s="165" t="e">
        <f t="shared" si="509"/>
        <v>#VALUE!</v>
      </c>
      <c r="X451" s="166" t="e">
        <f t="shared" si="509"/>
        <v>#VALUE!</v>
      </c>
      <c r="Y451" s="166" t="e">
        <f t="shared" si="509"/>
        <v>#VALUE!</v>
      </c>
      <c r="Z451" s="165" t="e">
        <f t="shared" si="509"/>
        <v>#VALUE!</v>
      </c>
      <c r="AA451" s="165" t="e">
        <f>(AA450-Z450)/Z450</f>
        <v>#VALUE!</v>
      </c>
      <c r="AB451" s="165">
        <v>4.91822348538244E-4</v>
      </c>
      <c r="AC451" s="165">
        <v>-4.596262842742567E-3</v>
      </c>
      <c r="AD451" s="165">
        <v>-3.542598951564517E-2</v>
      </c>
      <c r="AE451" s="165" t="e">
        <f>(AE450-AA450)/AA450</f>
        <v>#VALUE!</v>
      </c>
      <c r="AF451" s="165">
        <v>6.2292417654089348E-2</v>
      </c>
      <c r="AG451" s="165">
        <v>4.4763584280360764E-2</v>
      </c>
      <c r="AH451" s="165">
        <v>2.4108329558542568E-2</v>
      </c>
      <c r="AI451" s="165">
        <v>2.4112472790392452E-2</v>
      </c>
      <c r="AJ451" s="166" t="e">
        <f>(AJ450-AE450)/AE450</f>
        <v>#VALUE!</v>
      </c>
      <c r="AK451" s="166">
        <v>1.6672841665074298E-2</v>
      </c>
      <c r="AL451" s="166">
        <v>-4.7827794294492331E-3</v>
      </c>
      <c r="AM451" s="166">
        <v>-6.8215869048776417E-3</v>
      </c>
      <c r="AN451" s="166">
        <v>-1.7552999617941544E-3</v>
      </c>
      <c r="AO451" s="166" t="e">
        <f>(AO450-AJ450)/AJ450</f>
        <v>#VALUE!</v>
      </c>
      <c r="AP451" s="166">
        <v>-4.3933501117604801E-2</v>
      </c>
      <c r="AQ451" s="166">
        <v>-5.2020978079690368E-2</v>
      </c>
      <c r="AR451" s="166">
        <v>-5.1135130647187742E-2</v>
      </c>
      <c r="AS451" s="166" t="e">
        <f>(AS450-AO450)/AO450</f>
        <v>#VALUE!</v>
      </c>
      <c r="AT451" s="166">
        <v>-4.3234485397307697E-2</v>
      </c>
      <c r="AU451" s="166">
        <v>-1.7625835253166931E-2</v>
      </c>
      <c r="AV451" s="166">
        <v>-1.4083108810868416E-2</v>
      </c>
      <c r="AW451" s="166">
        <v>-1.2991665995127348E-2</v>
      </c>
      <c r="AX451" s="166" t="e">
        <f>(AX450-AS450)/AS450</f>
        <v>#VALUE!</v>
      </c>
      <c r="AY451" s="166"/>
      <c r="AZ451" s="166">
        <v>3.0162490901958484E-2</v>
      </c>
      <c r="BA451" s="166">
        <v>-1.200638490758562E-2</v>
      </c>
      <c r="BB451" s="166">
        <v>7.7796008181365311E-2</v>
      </c>
      <c r="BC451" s="166">
        <v>3.2251371005685855E-2</v>
      </c>
      <c r="BD451" s="166">
        <v>2.9996980976239641E-2</v>
      </c>
      <c r="BE451" s="166">
        <v>-1.1549062343320027E-2</v>
      </c>
      <c r="BF451" s="166" t="e">
        <f>(BF450-AX450)/AX450</f>
        <v>#VALUE!</v>
      </c>
      <c r="BG451" s="166">
        <v>5.1142740347526E-2</v>
      </c>
      <c r="BH451" s="166">
        <v>6.8079200009675371E-3</v>
      </c>
      <c r="BI451" s="166">
        <v>6.9975940776715401E-2</v>
      </c>
      <c r="BJ451" s="166">
        <v>2.8351083895239913E-2</v>
      </c>
      <c r="BK451" s="166">
        <v>7.4340028805777336E-2</v>
      </c>
      <c r="BL451" s="166">
        <v>3.0643101540592892E-2</v>
      </c>
      <c r="BM451" s="166">
        <v>4.8994831860721816E-2</v>
      </c>
      <c r="BN451" s="166">
        <v>7.5407548441184715E-3</v>
      </c>
      <c r="BO451" s="166" t="e">
        <f>(BO450-BF450)/BF450</f>
        <v>#VALUE!</v>
      </c>
      <c r="BP451" s="166">
        <v>2.4500173571588006E-2</v>
      </c>
      <c r="BQ451" s="166">
        <v>-1.4333182215218258E-2</v>
      </c>
      <c r="BR451" s="166">
        <v>-0.12251273462653109</v>
      </c>
      <c r="BS451" s="166">
        <v>-0.18032381649622828</v>
      </c>
      <c r="BT451" s="166">
        <v>-1.9066580485668165E-2</v>
      </c>
      <c r="BU451" s="166">
        <v>-4.0807237654632733E-2</v>
      </c>
      <c r="BV451" s="166">
        <v>-0.14676463093907077</v>
      </c>
      <c r="BW451" s="166">
        <v>-2.9468340023706411E-2</v>
      </c>
      <c r="BX451" s="166">
        <v>-2.8107703302416263E-2</v>
      </c>
      <c r="BY451" s="166">
        <v>-8.9316162866370882E-2</v>
      </c>
      <c r="BZ451" s="165">
        <v>-3.766101978629019E-2</v>
      </c>
      <c r="CA451" s="166" t="e">
        <f>(CA450-BO450)/BO450</f>
        <v>#VALUE!</v>
      </c>
      <c r="CB451" s="166">
        <v>7.5516392838435014E-3</v>
      </c>
      <c r="CC451" s="166">
        <v>3.6129586155944698E-3</v>
      </c>
      <c r="CD451" s="166">
        <v>-3.7782980679268885E-2</v>
      </c>
      <c r="CE451" s="166">
        <v>-2.3087266092891329E-2</v>
      </c>
      <c r="CF451" s="166">
        <v>-2.4053823979693457E-2</v>
      </c>
      <c r="CG451" s="166">
        <v>-6.7307498797455553E-2</v>
      </c>
      <c r="CH451" s="166">
        <v>-2.4068539296832055E-2</v>
      </c>
      <c r="CI451" s="166">
        <v>-3.106464325082214E-2</v>
      </c>
      <c r="CJ451" s="165">
        <v>-2.0994130928423494E-2</v>
      </c>
      <c r="CK451" s="165">
        <v>-1.9339866169969997E-2</v>
      </c>
      <c r="CL451" s="166" t="e">
        <f>(CL450-CA450)/CA450</f>
        <v>#VALUE!</v>
      </c>
      <c r="CM451" s="166">
        <v>3.5509646034530953E-2</v>
      </c>
      <c r="CN451" s="166">
        <v>4.777058077630339E-2</v>
      </c>
      <c r="CO451" s="166">
        <v>4.777058077630339E-2</v>
      </c>
      <c r="CP451" s="166">
        <v>9.4320902672874823E-2</v>
      </c>
      <c r="CQ451" s="166">
        <v>6.2365001756761684E-2</v>
      </c>
      <c r="CR451" s="166">
        <v>1.3313689001872726E-2</v>
      </c>
      <c r="CS451" s="166">
        <v>6.4785957399799088E-2</v>
      </c>
      <c r="CT451" s="166">
        <v>4.1543497955610624E-2</v>
      </c>
      <c r="CU451" s="166">
        <v>-3.5780944916811793E-3</v>
      </c>
      <c r="CV451" s="166">
        <v>4.2668741440896496E-2</v>
      </c>
      <c r="CW451" s="166">
        <v>2.2856547309707209E-2</v>
      </c>
      <c r="CX451" s="166">
        <v>3.6475837799593631E-2</v>
      </c>
      <c r="CY451" s="166">
        <v>1.8385066340290478E-2</v>
      </c>
      <c r="CZ451" s="166">
        <v>-4.3689132150823871E-3</v>
      </c>
      <c r="DA451" s="166" t="e">
        <f>(DA450-CL450)/CL450</f>
        <v>#VALUE!</v>
      </c>
      <c r="DB451" s="165">
        <v>5.1450875389876971E-2</v>
      </c>
      <c r="DC451" s="165">
        <v>1.3499031516598368E-2</v>
      </c>
      <c r="DD451" s="165">
        <v>-2.4740654705157523E-2</v>
      </c>
      <c r="DE451" s="165">
        <v>3.6535552992798224E-2</v>
      </c>
      <c r="DF451" s="165">
        <v>2.8464484990380011E-3</v>
      </c>
      <c r="DG451" s="165">
        <v>-3.6206244209505828E-2</v>
      </c>
      <c r="DH451" s="165">
        <v>3.0439251733191706E-2</v>
      </c>
      <c r="DI451" s="165">
        <v>-3.0527283840735019E-3</v>
      </c>
      <c r="DJ451" s="165">
        <v>-3.294454656917984E-2</v>
      </c>
      <c r="DK451" s="165">
        <v>-7.6425215607853272E-3</v>
      </c>
      <c r="DL451" s="165">
        <v>-2.8151704394359215E-2</v>
      </c>
      <c r="DM451" s="165">
        <v>-3.3949519020333704E-2</v>
      </c>
      <c r="DN451" s="167" t="e">
        <f>(DN450-DA450)/DA450</f>
        <v>#VALUE!</v>
      </c>
      <c r="DO451" s="165">
        <v>-3.3949519020333704E-2</v>
      </c>
      <c r="DP451" s="165">
        <v>3.9856947421449997E-2</v>
      </c>
      <c r="DQ451" s="165">
        <v>1.2095481752334915E-2</v>
      </c>
      <c r="DR451" s="165">
        <v>-1.6306357663851766E-2</v>
      </c>
      <c r="DS451" s="165">
        <v>3.9961073012642429E-2</v>
      </c>
      <c r="DT451" s="165">
        <v>2.4307658939134776E-2</v>
      </c>
      <c r="DU451" s="165">
        <v>-3.1836023878393602E-3</v>
      </c>
      <c r="DV451" s="168" t="e">
        <f>(DV450-DN450)/DN450</f>
        <v>#VALUE!</v>
      </c>
      <c r="DW451" s="169" t="e">
        <f>(DW450-DN450)/DN450</f>
        <v>#VALUE!</v>
      </c>
      <c r="DX451" s="170" t="e">
        <f>(DX450-DN450)/DN450</f>
        <v>#VALUE!</v>
      </c>
      <c r="DZ451" s="165" t="e">
        <f>(DZ450-DW450)/DW450</f>
        <v>#VALUE!</v>
      </c>
      <c r="EC451" s="165" t="e">
        <f>(EC450-DZ450)/DZ450</f>
        <v>#VALUE!</v>
      </c>
      <c r="EF451" s="165" t="e">
        <f>(EF450-EC450)/EC450</f>
        <v>#VALUE!</v>
      </c>
      <c r="EI451" s="165" t="e">
        <f>(EI450-EF450)/EF450</f>
        <v>#VALUE!</v>
      </c>
      <c r="EL451" s="165" t="e">
        <f>(EL450-EI450)/EI450</f>
        <v>#VALUE!</v>
      </c>
      <c r="EO451" s="165" t="e">
        <f>(EO450-EL450)/EL450</f>
        <v>#VALUE!</v>
      </c>
    </row>
    <row r="452" spans="1:145" ht="20.149999999999999" customHeight="1" x14ac:dyDescent="0.35">
      <c r="A452" s="27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2"/>
      <c r="Y452" s="2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63"/>
      <c r="CA452" s="2"/>
      <c r="CB452" s="2"/>
      <c r="CC452" s="2"/>
      <c r="CD452" s="2"/>
      <c r="CE452" s="2"/>
      <c r="CF452" s="2"/>
      <c r="CG452" s="2"/>
      <c r="CH452" s="2"/>
      <c r="CI452" s="2"/>
      <c r="CJ452" s="63"/>
      <c r="CK452" s="63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63"/>
      <c r="DC452" s="63"/>
      <c r="DD452" s="63"/>
      <c r="DE452" s="63"/>
      <c r="DF452" s="63"/>
      <c r="DG452" s="63"/>
      <c r="DH452" s="63"/>
      <c r="DI452" s="63"/>
      <c r="DJ452" s="63"/>
      <c r="DK452" s="63"/>
      <c r="DL452" s="63"/>
      <c r="DM452" s="63"/>
      <c r="DN452" s="6"/>
      <c r="DO452" s="63"/>
      <c r="DP452" s="63"/>
      <c r="DQ452" s="63"/>
      <c r="DR452" s="63"/>
      <c r="DS452" s="63"/>
      <c r="DT452" s="63"/>
      <c r="DU452" s="63"/>
      <c r="DV452" s="64"/>
      <c r="DW452" s="65"/>
      <c r="DX452" s="66"/>
      <c r="DZ452" s="63"/>
      <c r="EC452" s="63"/>
      <c r="EF452" s="63"/>
      <c r="EI452" s="63"/>
      <c r="EL452" s="63"/>
      <c r="EO452" s="63"/>
    </row>
    <row r="453" spans="1:145" ht="15.5" x14ac:dyDescent="0.35">
      <c r="A453" s="56" t="s">
        <v>232</v>
      </c>
      <c r="B453" s="63" t="e">
        <f t="shared" ref="B453:AA453" si="510">(B423/B450)*100</f>
        <v>#VALUE!</v>
      </c>
      <c r="C453" s="63" t="e">
        <f t="shared" si="510"/>
        <v>#VALUE!</v>
      </c>
      <c r="D453" s="63" t="e">
        <f t="shared" si="510"/>
        <v>#VALUE!</v>
      </c>
      <c r="E453" s="63" t="e">
        <f t="shared" si="510"/>
        <v>#VALUE!</v>
      </c>
      <c r="F453" s="63" t="e">
        <f t="shared" si="510"/>
        <v>#VALUE!</v>
      </c>
      <c r="G453" s="63" t="e">
        <f t="shared" si="510"/>
        <v>#VALUE!</v>
      </c>
      <c r="H453" s="63" t="e">
        <f t="shared" si="510"/>
        <v>#VALUE!</v>
      </c>
      <c r="I453" s="63" t="e">
        <f t="shared" si="510"/>
        <v>#VALUE!</v>
      </c>
      <c r="J453" s="63" t="e">
        <f t="shared" si="510"/>
        <v>#VALUE!</v>
      </c>
      <c r="K453" s="63" t="e">
        <f t="shared" si="510"/>
        <v>#VALUE!</v>
      </c>
      <c r="L453" s="63" t="e">
        <f t="shared" si="510"/>
        <v>#VALUE!</v>
      </c>
      <c r="M453" s="63" t="e">
        <f t="shared" si="510"/>
        <v>#VALUE!</v>
      </c>
      <c r="N453" s="63" t="e">
        <f t="shared" si="510"/>
        <v>#VALUE!</v>
      </c>
      <c r="O453" s="63" t="e">
        <f t="shared" si="510"/>
        <v>#VALUE!</v>
      </c>
      <c r="P453" s="63" t="e">
        <f t="shared" si="510"/>
        <v>#VALUE!</v>
      </c>
      <c r="Q453" s="63" t="e">
        <f t="shared" si="510"/>
        <v>#VALUE!</v>
      </c>
      <c r="R453" s="63" t="e">
        <f t="shared" si="510"/>
        <v>#VALUE!</v>
      </c>
      <c r="S453" s="63" t="e">
        <f t="shared" si="510"/>
        <v>#VALUE!</v>
      </c>
      <c r="T453" s="63" t="e">
        <f t="shared" si="510"/>
        <v>#VALUE!</v>
      </c>
      <c r="U453" s="63" t="e">
        <f t="shared" si="510"/>
        <v>#VALUE!</v>
      </c>
      <c r="V453" s="63" t="e">
        <f t="shared" si="510"/>
        <v>#VALUE!</v>
      </c>
      <c r="W453" s="63" t="e">
        <f t="shared" si="510"/>
        <v>#VALUE!</v>
      </c>
      <c r="X453" s="2" t="e">
        <f t="shared" si="510"/>
        <v>#VALUE!</v>
      </c>
      <c r="Y453" s="2" t="e">
        <f t="shared" si="510"/>
        <v>#VALUE!</v>
      </c>
      <c r="Z453" s="63" t="e">
        <f t="shared" si="510"/>
        <v>#VALUE!</v>
      </c>
      <c r="AA453" s="63" t="e">
        <f t="shared" si="510"/>
        <v>#VALUE!</v>
      </c>
      <c r="AB453" s="63">
        <v>785.70589882606259</v>
      </c>
      <c r="AC453" s="63">
        <v>781.48032616596197</v>
      </c>
      <c r="AD453" s="63">
        <v>794.72987002497234</v>
      </c>
      <c r="AE453" s="63" t="e">
        <f>(AE423/AE450)*100</f>
        <v>#VALUE!</v>
      </c>
      <c r="AF453" s="63">
        <v>100.54829796950686</v>
      </c>
      <c r="AG453" s="63">
        <v>102.19502413662001</v>
      </c>
      <c r="AH453" s="63">
        <v>103.92096727302413</v>
      </c>
      <c r="AI453" s="63">
        <v>97.32509368026318</v>
      </c>
      <c r="AJ453" s="2" t="e">
        <f>(AJ423/AJ450)*100</f>
        <v>#VALUE!</v>
      </c>
      <c r="AK453" s="2">
        <v>61.575561066325292</v>
      </c>
      <c r="AL453" s="2">
        <v>72.607590137327236</v>
      </c>
      <c r="AM453" s="2">
        <v>66.474541475769684</v>
      </c>
      <c r="AN453" s="2">
        <v>65.910560306828756</v>
      </c>
      <c r="AO453" s="2" t="e">
        <f>(AO423/AO450)*100</f>
        <v>#VALUE!</v>
      </c>
      <c r="AP453" s="2">
        <v>49.513294533937938</v>
      </c>
      <c r="AQ453" s="2">
        <v>44.363421267993601</v>
      </c>
      <c r="AR453" s="2">
        <v>53.377875497115845</v>
      </c>
      <c r="AS453" s="2" t="e">
        <f>(AS423/AS450)*100</f>
        <v>#VALUE!</v>
      </c>
      <c r="AT453" s="2">
        <v>67.711071924102043</v>
      </c>
      <c r="AU453" s="2">
        <v>62.214558602594202</v>
      </c>
      <c r="AV453" s="2">
        <v>56.036068233566148</v>
      </c>
      <c r="AW453" s="2">
        <v>56.150523869186202</v>
      </c>
      <c r="AX453" s="2" t="e">
        <f>(AX423/AX450)*100</f>
        <v>#VALUE!</v>
      </c>
      <c r="AY453" s="2"/>
      <c r="AZ453" s="2">
        <v>65.390295770153259</v>
      </c>
      <c r="BA453" s="2">
        <v>60.626874033686221</v>
      </c>
      <c r="BB453" s="2">
        <v>66.085452253086657</v>
      </c>
      <c r="BC453" s="2">
        <v>61.559446763065459</v>
      </c>
      <c r="BD453" s="2">
        <v>74.389718025928346</v>
      </c>
      <c r="BE453" s="2">
        <v>70.020852078874299</v>
      </c>
      <c r="BF453" s="2" t="e">
        <f>(BF423/BF450)*100</f>
        <v>#VALUE!</v>
      </c>
      <c r="BG453" s="2">
        <v>66.435591528009169</v>
      </c>
      <c r="BH453" s="2">
        <v>56.774446490748467</v>
      </c>
      <c r="BI453" s="2">
        <v>67.842435493340574</v>
      </c>
      <c r="BJ453" s="2">
        <v>58.125118987018055</v>
      </c>
      <c r="BK453" s="2">
        <v>75.051576612868558</v>
      </c>
      <c r="BL453" s="2">
        <v>65.608848197633847</v>
      </c>
      <c r="BM453" s="2">
        <v>73.371060476059625</v>
      </c>
      <c r="BN453" s="2">
        <v>63.928411717073445</v>
      </c>
      <c r="BO453" s="2" t="e">
        <f>(BO423/BO450)*100</f>
        <v>#VALUE!</v>
      </c>
      <c r="BP453" s="2">
        <v>71.32488367241217</v>
      </c>
      <c r="BQ453" s="2">
        <v>66.198743878079625</v>
      </c>
      <c r="BR453" s="2">
        <v>40.069438611355736</v>
      </c>
      <c r="BS453" s="2">
        <v>20.832580190316303</v>
      </c>
      <c r="BT453" s="2">
        <v>47.07070055474307</v>
      </c>
      <c r="BU453" s="2">
        <v>35.96381009717711</v>
      </c>
      <c r="BV453" s="2">
        <v>22.051540798549379</v>
      </c>
      <c r="BW453" s="2">
        <v>52.425273671001115</v>
      </c>
      <c r="BX453" s="2">
        <v>45.928707643725616</v>
      </c>
      <c r="BY453" s="2">
        <v>39.712095109832838</v>
      </c>
      <c r="BZ453" s="63">
        <v>51.277860731851</v>
      </c>
      <c r="CA453" s="2" t="e">
        <f>(CA423/CA450)*100</f>
        <v>#VALUE!</v>
      </c>
      <c r="CB453" s="2">
        <v>65.611768035187396</v>
      </c>
      <c r="CC453" s="2">
        <v>65.516491571839623</v>
      </c>
      <c r="CD453" s="2">
        <v>56.488096183172097</v>
      </c>
      <c r="CE453" s="2">
        <v>66.789339711956814</v>
      </c>
      <c r="CF453" s="2">
        <v>66.800623835244821</v>
      </c>
      <c r="CG453" s="2">
        <v>57.706206499664262</v>
      </c>
      <c r="CH453" s="2">
        <v>78.350743334114256</v>
      </c>
      <c r="CI453" s="2">
        <v>73.365274497173388</v>
      </c>
      <c r="CJ453" s="63">
        <v>80.321454327341613</v>
      </c>
      <c r="CK453" s="63">
        <v>75.29823200698074</v>
      </c>
      <c r="CL453" s="2" t="e">
        <f>(CL423/CL450)*100</f>
        <v>#VALUE!</v>
      </c>
      <c r="CM453" s="2">
        <v>74.62900267153492</v>
      </c>
      <c r="CN453" s="2">
        <v>98.291943612620699</v>
      </c>
      <c r="CO453" s="2">
        <v>98.291943612620699</v>
      </c>
      <c r="CP453" s="2">
        <v>122.25007800110028</v>
      </c>
      <c r="CQ453" s="2">
        <v>101.75177549968515</v>
      </c>
      <c r="CR453" s="2">
        <v>89.19536570366003</v>
      </c>
      <c r="CS453" s="2">
        <v>131.83770561861095</v>
      </c>
      <c r="CT453" s="2">
        <v>121.44269807195876</v>
      </c>
      <c r="CU453" s="2">
        <v>94.993205309469104</v>
      </c>
      <c r="CV453" s="2">
        <v>127.2640832919041</v>
      </c>
      <c r="CW453" s="2">
        <v>119.91701253109758</v>
      </c>
      <c r="CX453" s="2">
        <v>123.02936678185709</v>
      </c>
      <c r="CY453" s="2">
        <v>122.45081521853845</v>
      </c>
      <c r="CZ453" s="2">
        <v>114.9445603359932</v>
      </c>
      <c r="DA453" s="2" t="e">
        <f t="shared" ref="DA453" si="511">(DA423/DA450)*100</f>
        <v>#VALUE!</v>
      </c>
      <c r="DB453" s="63">
        <v>104.76588216091334</v>
      </c>
      <c r="DC453" s="63">
        <v>97.006194912863307</v>
      </c>
      <c r="DD453" s="63">
        <v>88.795499038970078</v>
      </c>
      <c r="DE453" s="63">
        <v>100.30325121801744</v>
      </c>
      <c r="DF453" s="63">
        <v>91.319914187736572</v>
      </c>
      <c r="DG453" s="63">
        <v>82.260396131834355</v>
      </c>
      <c r="DH453" s="63">
        <v>102.73330957692961</v>
      </c>
      <c r="DI453" s="63">
        <v>93.910047980874396</v>
      </c>
      <c r="DJ453" s="63">
        <v>85.028921122446178</v>
      </c>
      <c r="DK453" s="63">
        <v>103.8849476387943</v>
      </c>
      <c r="DL453" s="63">
        <v>95.065993246030473</v>
      </c>
      <c r="DM453" s="63">
        <v>86.227766995733319</v>
      </c>
      <c r="DN453" s="6" t="e">
        <f t="shared" ref="DN453" si="512">(DN423/DN450)*100</f>
        <v>#VALUE!</v>
      </c>
      <c r="DO453" s="63">
        <v>86.227766995733319</v>
      </c>
      <c r="DP453" s="63">
        <v>100.65184628576074</v>
      </c>
      <c r="DQ453" s="63">
        <v>95.981597650427304</v>
      </c>
      <c r="DR453" s="63">
        <v>86.016569347800271</v>
      </c>
      <c r="DS453" s="63">
        <v>97.743195843507365</v>
      </c>
      <c r="DT453" s="63">
        <v>93.159978685227046</v>
      </c>
      <c r="DU453" s="63">
        <v>96.649441948364966</v>
      </c>
      <c r="DV453" s="64" t="e">
        <f>(DV423/DV450)*100</f>
        <v>#VALUE!</v>
      </c>
      <c r="DW453" s="65" t="e">
        <f>(DW423/DW450)*100</f>
        <v>#VALUE!</v>
      </c>
      <c r="DX453" s="66" t="e">
        <f>(DX423/DX450)*100</f>
        <v>#VALUE!</v>
      </c>
      <c r="DZ453" s="63" t="e">
        <f>(DZ423/DZ450)*100</f>
        <v>#VALUE!</v>
      </c>
      <c r="EC453" s="63" t="e">
        <f>(EC423/EC450)*100</f>
        <v>#VALUE!</v>
      </c>
      <c r="EF453" s="63" t="e">
        <f>(EF423/EF450)*100</f>
        <v>#VALUE!</v>
      </c>
      <c r="EI453" s="63" t="e">
        <f>(EI423/EI450)*100</f>
        <v>#VALUE!</v>
      </c>
      <c r="EL453" s="63" t="e">
        <f>(EL423/EL450)*100</f>
        <v>#VALUE!</v>
      </c>
      <c r="EO453" s="63" t="e">
        <f>(EO423/EO450)*100</f>
        <v>#VALUE!</v>
      </c>
    </row>
    <row r="454" spans="1:145" ht="15.5" x14ac:dyDescent="0.35">
      <c r="A454" s="56" t="s">
        <v>231</v>
      </c>
      <c r="B454" s="173" t="s">
        <v>136</v>
      </c>
      <c r="C454" s="165" t="e">
        <f t="shared" ref="C454:Z454" si="513">(C453-B453)/B453</f>
        <v>#VALUE!</v>
      </c>
      <c r="D454" s="165" t="e">
        <f t="shared" si="513"/>
        <v>#VALUE!</v>
      </c>
      <c r="E454" s="165" t="e">
        <f t="shared" si="513"/>
        <v>#VALUE!</v>
      </c>
      <c r="F454" s="165" t="e">
        <f t="shared" si="513"/>
        <v>#VALUE!</v>
      </c>
      <c r="G454" s="165" t="e">
        <f t="shared" si="513"/>
        <v>#VALUE!</v>
      </c>
      <c r="H454" s="165" t="e">
        <f>(H453-G453)/G453</f>
        <v>#VALUE!</v>
      </c>
      <c r="I454" s="165" t="e">
        <f>(I453-H453)/H453</f>
        <v>#VALUE!</v>
      </c>
      <c r="J454" s="165" t="e">
        <f>(J453-I453)/I453</f>
        <v>#VALUE!</v>
      </c>
      <c r="K454" s="165" t="e">
        <f>(K453-J453)/J453</f>
        <v>#VALUE!</v>
      </c>
      <c r="L454" s="165" t="e">
        <f t="shared" si="513"/>
        <v>#VALUE!</v>
      </c>
      <c r="M454" s="165" t="e">
        <f t="shared" si="513"/>
        <v>#VALUE!</v>
      </c>
      <c r="N454" s="165" t="e">
        <f t="shared" si="513"/>
        <v>#VALUE!</v>
      </c>
      <c r="O454" s="165" t="e">
        <f t="shared" si="513"/>
        <v>#VALUE!</v>
      </c>
      <c r="P454" s="165" t="e">
        <f t="shared" si="513"/>
        <v>#VALUE!</v>
      </c>
      <c r="Q454" s="165" t="e">
        <f t="shared" si="513"/>
        <v>#VALUE!</v>
      </c>
      <c r="R454" s="165" t="e">
        <f t="shared" si="513"/>
        <v>#VALUE!</v>
      </c>
      <c r="S454" s="165" t="e">
        <f t="shared" si="513"/>
        <v>#VALUE!</v>
      </c>
      <c r="T454" s="165" t="e">
        <f t="shared" si="513"/>
        <v>#VALUE!</v>
      </c>
      <c r="U454" s="165" t="e">
        <f t="shared" si="513"/>
        <v>#VALUE!</v>
      </c>
      <c r="V454" s="165" t="e">
        <f t="shared" si="513"/>
        <v>#VALUE!</v>
      </c>
      <c r="W454" s="165" t="e">
        <f t="shared" si="513"/>
        <v>#VALUE!</v>
      </c>
      <c r="X454" s="166" t="e">
        <f t="shared" si="513"/>
        <v>#VALUE!</v>
      </c>
      <c r="Y454" s="166" t="e">
        <f t="shared" si="513"/>
        <v>#VALUE!</v>
      </c>
      <c r="Z454" s="165" t="e">
        <f t="shared" si="513"/>
        <v>#VALUE!</v>
      </c>
      <c r="AA454" s="165" t="e">
        <f>(AA453-Z453)/Z453</f>
        <v>#VALUE!</v>
      </c>
      <c r="AB454" s="165">
        <v>-4.5068250048229293E-2</v>
      </c>
      <c r="AC454" s="165">
        <v>-5.4877136518502859E-2</v>
      </c>
      <c r="AD454" s="165">
        <v>-3.8777298384785643E-2</v>
      </c>
      <c r="AE454" s="165" t="e">
        <f>(AE453-AA453)/AA453</f>
        <v>#VALUE!</v>
      </c>
      <c r="AF454" s="165">
        <v>-2.2213701067842262E-2</v>
      </c>
      <c r="AG454" s="165">
        <v>-2.2727774843897611E-2</v>
      </c>
      <c r="AH454" s="165">
        <v>-1.2075398492859197E-3</v>
      </c>
      <c r="AI454" s="165">
        <v>-6.5000991483053897E-2</v>
      </c>
      <c r="AJ454" s="166" t="e">
        <f>(AJ453-AE453)/AE453</f>
        <v>#VALUE!</v>
      </c>
      <c r="AK454" s="166">
        <v>-0.36809647556740399</v>
      </c>
      <c r="AL454" s="166">
        <v>-0.25365767347569845</v>
      </c>
      <c r="AM454" s="166">
        <v>-0.31670003307055877</v>
      </c>
      <c r="AN454" s="166">
        <v>-0.32249726509533999</v>
      </c>
      <c r="AO454" s="166" t="e">
        <f>(AO453-AJ453)/AJ453</f>
        <v>#VALUE!</v>
      </c>
      <c r="AP454" s="166">
        <v>-0.21075908429747822</v>
      </c>
      <c r="AQ454" s="166">
        <v>-0.28987587717345858</v>
      </c>
      <c r="AR454" s="166">
        <v>-0.14586573141571749</v>
      </c>
      <c r="AS454" s="166" t="e">
        <f>(AS453-AO453)/AO453</f>
        <v>#VALUE!</v>
      </c>
      <c r="AT454" s="166">
        <v>0.31117425920206604</v>
      </c>
      <c r="AU454" s="166">
        <v>0.19616538459789132</v>
      </c>
      <c r="AV454" s="166">
        <v>8.3664408495774958E-2</v>
      </c>
      <c r="AW454" s="166">
        <v>8.5800476296611403E-2</v>
      </c>
      <c r="AX454" s="166" t="e">
        <f>(AX453-AS453)/AS453</f>
        <v>#VALUE!</v>
      </c>
      <c r="AY454" s="166"/>
      <c r="AZ454" s="166">
        <v>4.9219380078348481E-2</v>
      </c>
      <c r="BA454" s="166">
        <v>-2.7212058906958957E-2</v>
      </c>
      <c r="BB454" s="166">
        <v>5.4851901253388111E-2</v>
      </c>
      <c r="BC454" s="166">
        <v>-1.7391918429470177E-2</v>
      </c>
      <c r="BD454" s="166">
        <v>0.19071847683082252</v>
      </c>
      <c r="BE454" s="166">
        <v>0.12078825604223088</v>
      </c>
      <c r="BF454" s="166" t="e">
        <f>(BF453-AX453)/AX453</f>
        <v>#VALUE!</v>
      </c>
      <c r="BG454" s="166">
        <v>-0.11802551405405845</v>
      </c>
      <c r="BH454" s="166">
        <v>-0.24628332333833039</v>
      </c>
      <c r="BI454" s="166">
        <v>-0.12173496193492719</v>
      </c>
      <c r="BJ454" s="166">
        <v>-0.2475320281701664</v>
      </c>
      <c r="BK454" s="166">
        <v>-4.0578183865715482E-2</v>
      </c>
      <c r="BL454" s="166">
        <v>-0.16128930086380827</v>
      </c>
      <c r="BM454" s="166">
        <v>-6.2055036592022939E-2</v>
      </c>
      <c r="BN454" s="166">
        <v>-0.18276591070582338</v>
      </c>
      <c r="BO454" s="166" t="e">
        <f>(BO453-BF453)/BF453</f>
        <v>#VALUE!</v>
      </c>
      <c r="BP454" s="166">
        <v>-5.8022629866413308E-2</v>
      </c>
      <c r="BQ454" s="166">
        <v>-0.1291771396179473</v>
      </c>
      <c r="BR454" s="166">
        <v>-0.47289961861348695</v>
      </c>
      <c r="BS454" s="166">
        <v>-0.72489984313919376</v>
      </c>
      <c r="BT454" s="166">
        <v>-0.38078977141239589</v>
      </c>
      <c r="BU454" s="166">
        <v>-0.52689977398455623</v>
      </c>
      <c r="BV454" s="166">
        <v>-0.70991424691675331</v>
      </c>
      <c r="BW454" s="166">
        <v>-0.31062809012491638</v>
      </c>
      <c r="BX454" s="166">
        <v>-0.39605540058509608</v>
      </c>
      <c r="BY454" s="166">
        <v>-0.47780143175199852</v>
      </c>
      <c r="BZ454" s="165">
        <v>-0.32671346419010966</v>
      </c>
      <c r="CA454" s="166" t="e">
        <f>(CA453-BO453)/BO453</f>
        <v>#VALUE!</v>
      </c>
      <c r="CB454" s="166">
        <v>0.27704147009366253</v>
      </c>
      <c r="CC454" s="166">
        <v>0.27518704674153294</v>
      </c>
      <c r="CD454" s="166">
        <v>9.9461934235076571E-2</v>
      </c>
      <c r="CE454" s="166">
        <v>0.29467060564545555</v>
      </c>
      <c r="CF454" s="166">
        <v>0.29488934149154217</v>
      </c>
      <c r="CG454" s="166">
        <v>0.11859960946802363</v>
      </c>
      <c r="CH454" s="166">
        <v>0.5187810288522855</v>
      </c>
      <c r="CI454" s="166">
        <v>0.42214077801010558</v>
      </c>
      <c r="CJ454" s="165">
        <v>0.5150367178322216</v>
      </c>
      <c r="CK454" s="165">
        <v>0.42028785750698588</v>
      </c>
      <c r="CL454" s="166" t="e">
        <f>(CL453-CA453)/CA453</f>
        <v>#VALUE!</v>
      </c>
      <c r="CM454" s="166">
        <v>-8.8877164524098946E-3</v>
      </c>
      <c r="CN454" s="166">
        <v>0.20970819554927775</v>
      </c>
      <c r="CO454" s="166">
        <v>0.20970819554927775</v>
      </c>
      <c r="CP454" s="166">
        <v>0.50456808390429231</v>
      </c>
      <c r="CQ454" s="166">
        <v>0.25228937601203938</v>
      </c>
      <c r="CR454" s="166">
        <v>9.7753904653464285E-2</v>
      </c>
      <c r="CS454" s="166">
        <v>0.69030290970385377</v>
      </c>
      <c r="CT454" s="166">
        <v>0.55702759654473777</v>
      </c>
      <c r="CU454" s="166">
        <v>0.21791630537921475</v>
      </c>
      <c r="CV454" s="166">
        <v>0.63254181719586755</v>
      </c>
      <c r="CW454" s="166">
        <v>0.53829369989004228</v>
      </c>
      <c r="CX454" s="166">
        <v>0.57594167403457908</v>
      </c>
      <c r="CY454" s="166">
        <v>0.56853073189075454</v>
      </c>
      <c r="CZ454" s="166">
        <v>0.47237954299368995</v>
      </c>
      <c r="DA454" s="166" t="e">
        <f>(DA453-CL453)/CL453</f>
        <v>#VALUE!</v>
      </c>
      <c r="DB454" s="165">
        <v>-9.7288718438363425E-2</v>
      </c>
      <c r="DC454" s="165">
        <v>-0.16414977163358108</v>
      </c>
      <c r="DD454" s="165">
        <v>-0.23489692368305112</v>
      </c>
      <c r="DE454" s="165">
        <v>-0.13770970492409848</v>
      </c>
      <c r="DF454" s="165">
        <v>-0.21493795270811153</v>
      </c>
      <c r="DG454" s="165">
        <v>-0.2928211160433607</v>
      </c>
      <c r="DH454" s="165">
        <v>-0.11600305177826072</v>
      </c>
      <c r="DI454" s="165">
        <v>-0.19192522693639891</v>
      </c>
      <c r="DJ454" s="165">
        <v>-0.26834531962057062</v>
      </c>
      <c r="DK454" s="165">
        <v>-0.106093466110897</v>
      </c>
      <c r="DL454" s="165">
        <v>-0.18197857875658777</v>
      </c>
      <c r="DM454" s="165">
        <v>-0.25802952138786139</v>
      </c>
      <c r="DN454" s="167" t="e">
        <f>(DN453-DA453)/DA453</f>
        <v>#VALUE!</v>
      </c>
      <c r="DO454" s="165">
        <v>-0.25802952138786139</v>
      </c>
      <c r="DP454" s="165">
        <v>4.3995809726553016E-2</v>
      </c>
      <c r="DQ454" s="165">
        <v>-4.4456266265030346E-3</v>
      </c>
      <c r="DR454" s="165">
        <v>-0.10780635149798418</v>
      </c>
      <c r="DS454" s="165">
        <v>5.1524580321551106E-2</v>
      </c>
      <c r="DT454" s="165">
        <v>2.2181763586672388E-3</v>
      </c>
      <c r="DU454" s="165">
        <v>3.971693433873888E-2</v>
      </c>
      <c r="DV454" s="168" t="e">
        <f>(DV453-DN453)/DN453</f>
        <v>#VALUE!</v>
      </c>
      <c r="DW454" s="169" t="e">
        <f>(DW453-DN453)/DN453</f>
        <v>#VALUE!</v>
      </c>
      <c r="DX454" s="170" t="e">
        <f>(DX453-DN453)/DN453</f>
        <v>#VALUE!</v>
      </c>
      <c r="DZ454" s="165" t="e">
        <f>(DZ453-DW453)/DW453</f>
        <v>#VALUE!</v>
      </c>
      <c r="EC454" s="165" t="e">
        <f>(EC453-DZ453)/DZ453</f>
        <v>#VALUE!</v>
      </c>
      <c r="EF454" s="165" t="e">
        <f>(EF453-EC453)/EC453</f>
        <v>#VALUE!</v>
      </c>
      <c r="EI454" s="165" t="e">
        <f>(EI453-EF453)/EF453</f>
        <v>#VALUE!</v>
      </c>
      <c r="EL454" s="165" t="e">
        <f>(EL453-EI453)/EI453</f>
        <v>#VALUE!</v>
      </c>
      <c r="EO454" s="165" t="e">
        <f>(EO453-EL453)/EL453</f>
        <v>#VALUE!</v>
      </c>
    </row>
    <row r="455" spans="1:145" ht="30" customHeight="1" x14ac:dyDescent="0.35">
      <c r="A455" s="27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2"/>
      <c r="Y455" s="2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63"/>
      <c r="CA455" s="2"/>
      <c r="CB455" s="2"/>
      <c r="CC455" s="2"/>
      <c r="CD455" s="2"/>
      <c r="CE455" s="2"/>
      <c r="CF455" s="2"/>
      <c r="CG455" s="2"/>
      <c r="CH455" s="2"/>
      <c r="CI455" s="2"/>
      <c r="CJ455" s="63"/>
      <c r="CK455" s="63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63"/>
      <c r="DC455" s="63"/>
      <c r="DD455" s="63"/>
      <c r="DE455" s="63"/>
      <c r="DF455" s="63"/>
      <c r="DG455" s="63"/>
      <c r="DH455" s="63"/>
      <c r="DI455" s="63"/>
      <c r="DJ455" s="63"/>
      <c r="DK455" s="63"/>
      <c r="DL455" s="63"/>
      <c r="DM455" s="63"/>
      <c r="DN455" s="6"/>
      <c r="DO455" s="63"/>
      <c r="DP455" s="63"/>
      <c r="DQ455" s="63"/>
      <c r="DR455" s="63"/>
      <c r="DS455" s="63"/>
      <c r="DT455" s="63"/>
      <c r="DU455" s="63"/>
      <c r="DV455" s="64"/>
      <c r="DW455" s="65"/>
      <c r="DX455" s="66"/>
      <c r="DZ455" s="63"/>
      <c r="EC455" s="63"/>
      <c r="EF455" s="63"/>
      <c r="EI455" s="63"/>
      <c r="EL455" s="63"/>
      <c r="EO455" s="63"/>
    </row>
    <row r="456" spans="1:145" ht="15.5" x14ac:dyDescent="0.35">
      <c r="A456" s="12" t="s">
        <v>1</v>
      </c>
      <c r="B456" s="12" t="s">
        <v>1</v>
      </c>
      <c r="C456" s="12" t="s">
        <v>1</v>
      </c>
      <c r="D456" s="12" t="s">
        <v>1</v>
      </c>
      <c r="E456" s="12" t="s">
        <v>1</v>
      </c>
      <c r="F456" s="12" t="s">
        <v>1</v>
      </c>
      <c r="G456" s="12" t="s">
        <v>1</v>
      </c>
      <c r="H456" s="12" t="s">
        <v>1</v>
      </c>
      <c r="I456" s="12" t="s">
        <v>1</v>
      </c>
      <c r="J456" s="12" t="s">
        <v>1</v>
      </c>
      <c r="K456" s="12" t="s">
        <v>1</v>
      </c>
      <c r="L456" s="12" t="s">
        <v>1</v>
      </c>
      <c r="M456" s="12" t="s">
        <v>1</v>
      </c>
      <c r="N456" s="12" t="s">
        <v>1</v>
      </c>
      <c r="O456" s="12" t="s">
        <v>1</v>
      </c>
      <c r="P456" s="12" t="s">
        <v>1</v>
      </c>
      <c r="Q456" s="12" t="s">
        <v>1</v>
      </c>
      <c r="R456" s="12" t="s">
        <v>1</v>
      </c>
      <c r="S456" s="12" t="s">
        <v>1</v>
      </c>
      <c r="T456" s="12" t="s">
        <v>1</v>
      </c>
      <c r="U456" s="12" t="s">
        <v>1</v>
      </c>
      <c r="V456" s="109" t="s">
        <v>1</v>
      </c>
      <c r="W456" s="109" t="s">
        <v>1</v>
      </c>
      <c r="X456" s="110" t="s">
        <v>1</v>
      </c>
      <c r="Y456" s="110" t="s">
        <v>1</v>
      </c>
      <c r="Z456" s="109" t="s">
        <v>1</v>
      </c>
      <c r="AA456" s="109" t="s">
        <v>1</v>
      </c>
      <c r="AB456" s="109" t="s">
        <v>1</v>
      </c>
      <c r="AC456" s="109" t="s">
        <v>1</v>
      </c>
      <c r="AD456" s="109" t="s">
        <v>1</v>
      </c>
      <c r="AE456" s="109" t="s">
        <v>1</v>
      </c>
      <c r="AF456" s="109" t="s">
        <v>1</v>
      </c>
      <c r="AG456" s="109" t="s">
        <v>1</v>
      </c>
      <c r="AH456" s="109" t="s">
        <v>1</v>
      </c>
      <c r="AI456" s="109" t="s">
        <v>1</v>
      </c>
      <c r="AJ456" s="110" t="s">
        <v>1</v>
      </c>
      <c r="AK456" s="110" t="s">
        <v>1</v>
      </c>
      <c r="AL456" s="110" t="s">
        <v>1</v>
      </c>
      <c r="AM456" s="110" t="s">
        <v>1</v>
      </c>
      <c r="AN456" s="110" t="s">
        <v>1</v>
      </c>
      <c r="AO456" s="110" t="s">
        <v>1</v>
      </c>
      <c r="AP456" s="110" t="s">
        <v>1</v>
      </c>
      <c r="AQ456" s="110" t="s">
        <v>1</v>
      </c>
      <c r="AR456" s="110" t="s">
        <v>1</v>
      </c>
      <c r="AS456" s="110" t="s">
        <v>1</v>
      </c>
      <c r="AT456" s="110" t="s">
        <v>1</v>
      </c>
      <c r="AU456" s="110" t="s">
        <v>1</v>
      </c>
      <c r="AV456" s="110" t="s">
        <v>1</v>
      </c>
      <c r="AW456" s="110" t="s">
        <v>1</v>
      </c>
      <c r="AX456" s="110" t="s">
        <v>1</v>
      </c>
      <c r="AY456" s="110"/>
      <c r="AZ456" s="110" t="s">
        <v>1</v>
      </c>
      <c r="BA456" s="110" t="s">
        <v>1</v>
      </c>
      <c r="BB456" s="110" t="s">
        <v>1</v>
      </c>
      <c r="BC456" s="110" t="s">
        <v>1</v>
      </c>
      <c r="BD456" s="110" t="s">
        <v>1</v>
      </c>
      <c r="BE456" s="110" t="s">
        <v>1</v>
      </c>
      <c r="BF456" s="110" t="s">
        <v>1</v>
      </c>
      <c r="BG456" s="110" t="s">
        <v>1</v>
      </c>
      <c r="BH456" s="110" t="s">
        <v>1</v>
      </c>
      <c r="BI456" s="110" t="s">
        <v>1</v>
      </c>
      <c r="BJ456" s="110" t="s">
        <v>1</v>
      </c>
      <c r="BK456" s="110" t="s">
        <v>1</v>
      </c>
      <c r="BL456" s="110" t="s">
        <v>1</v>
      </c>
      <c r="BM456" s="110" t="s">
        <v>1</v>
      </c>
      <c r="BN456" s="110" t="s">
        <v>1</v>
      </c>
      <c r="BO456" s="110" t="s">
        <v>1</v>
      </c>
      <c r="BP456" s="110" t="s">
        <v>1</v>
      </c>
      <c r="BQ456" s="110" t="s">
        <v>1</v>
      </c>
      <c r="BR456" s="110" t="s">
        <v>1</v>
      </c>
      <c r="BS456" s="110" t="s">
        <v>1</v>
      </c>
      <c r="BT456" s="110" t="s">
        <v>1</v>
      </c>
      <c r="BU456" s="110" t="s">
        <v>1</v>
      </c>
      <c r="BV456" s="110" t="s">
        <v>1</v>
      </c>
      <c r="BW456" s="110" t="s">
        <v>1</v>
      </c>
      <c r="BX456" s="110" t="s">
        <v>1</v>
      </c>
      <c r="BY456" s="110" t="s">
        <v>1</v>
      </c>
      <c r="BZ456" s="109" t="s">
        <v>1</v>
      </c>
      <c r="CA456" s="110" t="s">
        <v>1</v>
      </c>
      <c r="CB456" s="110" t="s">
        <v>1</v>
      </c>
      <c r="CC456" s="110" t="s">
        <v>1</v>
      </c>
      <c r="CD456" s="110" t="s">
        <v>1</v>
      </c>
      <c r="CE456" s="110" t="s">
        <v>1</v>
      </c>
      <c r="CF456" s="110" t="s">
        <v>1</v>
      </c>
      <c r="CG456" s="110" t="s">
        <v>1</v>
      </c>
      <c r="CH456" s="110" t="s">
        <v>1</v>
      </c>
      <c r="CI456" s="110" t="s">
        <v>1</v>
      </c>
      <c r="CJ456" s="109" t="s">
        <v>1</v>
      </c>
      <c r="CK456" s="109" t="s">
        <v>1</v>
      </c>
      <c r="CL456" s="110" t="s">
        <v>1</v>
      </c>
      <c r="CM456" s="110" t="s">
        <v>1</v>
      </c>
      <c r="CN456" s="110" t="s">
        <v>1</v>
      </c>
      <c r="CO456" s="110" t="s">
        <v>1</v>
      </c>
      <c r="CP456" s="110" t="s">
        <v>1</v>
      </c>
      <c r="CQ456" s="110" t="s">
        <v>1</v>
      </c>
      <c r="CR456" s="110" t="s">
        <v>1</v>
      </c>
      <c r="CS456" s="110" t="s">
        <v>1</v>
      </c>
      <c r="CT456" s="110" t="s">
        <v>1</v>
      </c>
      <c r="CU456" s="110" t="s">
        <v>1</v>
      </c>
      <c r="CV456" s="110" t="s">
        <v>1</v>
      </c>
      <c r="CW456" s="110" t="s">
        <v>1</v>
      </c>
      <c r="CX456" s="110" t="s">
        <v>1</v>
      </c>
      <c r="CY456" s="110" t="s">
        <v>1</v>
      </c>
      <c r="CZ456" s="110" t="s">
        <v>1</v>
      </c>
      <c r="DA456" s="110" t="s">
        <v>1</v>
      </c>
      <c r="DB456" s="109" t="s">
        <v>1</v>
      </c>
      <c r="DC456" s="109" t="s">
        <v>1</v>
      </c>
      <c r="DD456" s="109" t="s">
        <v>1</v>
      </c>
      <c r="DE456" s="109" t="s">
        <v>1</v>
      </c>
      <c r="DF456" s="109" t="s">
        <v>1</v>
      </c>
      <c r="DG456" s="109" t="s">
        <v>1</v>
      </c>
      <c r="DH456" s="109" t="s">
        <v>1</v>
      </c>
      <c r="DI456" s="109" t="s">
        <v>1</v>
      </c>
      <c r="DJ456" s="109" t="s">
        <v>1</v>
      </c>
      <c r="DK456" s="109" t="s">
        <v>1</v>
      </c>
      <c r="DL456" s="109" t="s">
        <v>1</v>
      </c>
      <c r="DM456" s="109" t="s">
        <v>1</v>
      </c>
      <c r="DN456" s="111" t="s">
        <v>1</v>
      </c>
      <c r="DO456" s="109" t="s">
        <v>1</v>
      </c>
      <c r="DP456" s="109" t="s">
        <v>1</v>
      </c>
      <c r="DQ456" s="109" t="s">
        <v>1</v>
      </c>
      <c r="DR456" s="109" t="s">
        <v>1</v>
      </c>
      <c r="DS456" s="109" t="s">
        <v>1</v>
      </c>
      <c r="DT456" s="109" t="s">
        <v>1</v>
      </c>
      <c r="DU456" s="109" t="s">
        <v>1</v>
      </c>
      <c r="DV456" s="112" t="s">
        <v>1</v>
      </c>
      <c r="DW456" s="113" t="s">
        <v>1</v>
      </c>
      <c r="DX456" s="114" t="s">
        <v>1</v>
      </c>
      <c r="DZ456" s="109" t="s">
        <v>1</v>
      </c>
      <c r="EC456" s="109" t="s">
        <v>1</v>
      </c>
      <c r="EF456" s="109" t="s">
        <v>1</v>
      </c>
      <c r="EI456" s="109" t="s">
        <v>1</v>
      </c>
      <c r="EL456" s="109" t="s">
        <v>1</v>
      </c>
      <c r="EO456" s="109" t="s">
        <v>1</v>
      </c>
    </row>
    <row r="457" spans="1:145" ht="15.5" x14ac:dyDescent="0.35">
      <c r="A457" s="56" t="s">
        <v>233</v>
      </c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</row>
    <row r="458" spans="1:145" ht="15.5" x14ac:dyDescent="0.35">
      <c r="A458" s="56" t="s">
        <v>234</v>
      </c>
      <c r="B458" s="63" t="e">
        <f t="shared" ref="B458:AA458" si="514">(B453/$T$453)*100</f>
        <v>#VALUE!</v>
      </c>
      <c r="C458" s="63" t="e">
        <f t="shared" si="514"/>
        <v>#VALUE!</v>
      </c>
      <c r="D458" s="63" t="e">
        <f t="shared" si="514"/>
        <v>#VALUE!</v>
      </c>
      <c r="E458" s="63" t="e">
        <f t="shared" si="514"/>
        <v>#VALUE!</v>
      </c>
      <c r="F458" s="63" t="e">
        <f t="shared" si="514"/>
        <v>#VALUE!</v>
      </c>
      <c r="G458" s="63" t="e">
        <f t="shared" si="514"/>
        <v>#VALUE!</v>
      </c>
      <c r="H458" s="63" t="e">
        <f t="shared" si="514"/>
        <v>#VALUE!</v>
      </c>
      <c r="I458" s="63" t="e">
        <f t="shared" si="514"/>
        <v>#VALUE!</v>
      </c>
      <c r="J458" s="63" t="e">
        <f t="shared" si="514"/>
        <v>#VALUE!</v>
      </c>
      <c r="K458" s="63" t="e">
        <f t="shared" si="514"/>
        <v>#VALUE!</v>
      </c>
      <c r="L458" s="63" t="e">
        <f t="shared" si="514"/>
        <v>#VALUE!</v>
      </c>
      <c r="M458" s="63" t="e">
        <f t="shared" si="514"/>
        <v>#VALUE!</v>
      </c>
      <c r="N458" s="63" t="e">
        <f t="shared" si="514"/>
        <v>#VALUE!</v>
      </c>
      <c r="O458" s="63" t="e">
        <f t="shared" si="514"/>
        <v>#VALUE!</v>
      </c>
      <c r="P458" s="63" t="e">
        <f t="shared" si="514"/>
        <v>#VALUE!</v>
      </c>
      <c r="Q458" s="63" t="e">
        <f t="shared" si="514"/>
        <v>#VALUE!</v>
      </c>
      <c r="R458" s="63" t="e">
        <f t="shared" si="514"/>
        <v>#VALUE!</v>
      </c>
      <c r="S458" s="63" t="e">
        <f t="shared" si="514"/>
        <v>#VALUE!</v>
      </c>
      <c r="T458" s="63" t="e">
        <f t="shared" si="514"/>
        <v>#VALUE!</v>
      </c>
      <c r="U458" s="63" t="e">
        <f t="shared" si="514"/>
        <v>#VALUE!</v>
      </c>
      <c r="V458" s="63" t="e">
        <f t="shared" si="514"/>
        <v>#VALUE!</v>
      </c>
      <c r="W458" s="63" t="e">
        <f t="shared" si="514"/>
        <v>#VALUE!</v>
      </c>
      <c r="X458" s="2" t="e">
        <f t="shared" si="514"/>
        <v>#VALUE!</v>
      </c>
      <c r="Y458" s="2" t="e">
        <f t="shared" si="514"/>
        <v>#VALUE!</v>
      </c>
      <c r="Z458" s="63" t="e">
        <f t="shared" si="514"/>
        <v>#VALUE!</v>
      </c>
      <c r="AA458" s="63" t="e">
        <f t="shared" si="514"/>
        <v>#VALUE!</v>
      </c>
      <c r="AB458" s="63">
        <v>785.66569949497432</v>
      </c>
      <c r="AC458" s="63">
        <v>781.44034302924695</v>
      </c>
      <c r="AD458" s="63">
        <v>794.68920899745729</v>
      </c>
      <c r="AE458" s="63" t="e">
        <f>(AE453/$T$453)*100</f>
        <v>#VALUE!</v>
      </c>
      <c r="AF458" s="63">
        <v>177.71258787015347</v>
      </c>
      <c r="AG458" s="63">
        <v>180.64141789132506</v>
      </c>
      <c r="AH458" s="63">
        <v>184.58570637852699</v>
      </c>
      <c r="AI458" s="63">
        <v>172.8700341879036</v>
      </c>
      <c r="AJ458" s="2" t="e">
        <f>(AJ453/$T$453)*100</f>
        <v>#VALUE!</v>
      </c>
      <c r="AK458" s="2">
        <v>109.37127254811614</v>
      </c>
      <c r="AL458" s="2">
        <v>128.96649892345741</v>
      </c>
      <c r="AM458" s="2">
        <v>118.072902095503</v>
      </c>
      <c r="AN458" s="2">
        <v>117.07115177322436</v>
      </c>
      <c r="AO458" s="2" t="e">
        <f>(AO453/$T$453)*100</f>
        <v>#VALUE!</v>
      </c>
      <c r="AP458" s="2">
        <v>87.950125661663407</v>
      </c>
      <c r="AQ458" s="2">
        <v>78.798857121939378</v>
      </c>
      <c r="AR458" s="2">
        <v>94.810442128917629</v>
      </c>
      <c r="AS458" s="2" t="e">
        <f>(AS453/$T$453)*100</f>
        <v>#VALUE!</v>
      </c>
      <c r="AT458" s="2">
        <v>120.45155687255735</v>
      </c>
      <c r="AU458" s="2">
        <v>110.67378245350099</v>
      </c>
      <c r="AV458" s="2">
        <v>99.677059672831206</v>
      </c>
      <c r="AW458" s="2">
        <v>99.873538357542031</v>
      </c>
      <c r="AX458" s="2" t="e">
        <f>(AX453/$T$453)*100</f>
        <v>#VALUE!</v>
      </c>
      <c r="AY458" s="2"/>
      <c r="AZ458" s="2">
        <v>119.21265671511692</v>
      </c>
      <c r="BA458" s="2">
        <v>110.52849106682565</v>
      </c>
      <c r="BB458" s="2">
        <v>120.47999233712605</v>
      </c>
      <c r="BC458" s="2">
        <v>112.22865882627646</v>
      </c>
      <c r="BD458" s="2">
        <v>135.61944954846251</v>
      </c>
      <c r="BE458" s="2">
        <v>127.65459619757367</v>
      </c>
      <c r="BF458" s="2" t="e">
        <f>(BF453/$T$453)*100</f>
        <v>#VALUE!</v>
      </c>
      <c r="BG458" s="2">
        <v>121.11832915289054</v>
      </c>
      <c r="BH458" s="2">
        <v>103.50515347847168</v>
      </c>
      <c r="BI458" s="2">
        <v>123.68313796305863</v>
      </c>
      <c r="BJ458" s="2">
        <v>105.96755641970188</v>
      </c>
      <c r="BK458" s="2">
        <v>136.82607997564693</v>
      </c>
      <c r="BL458" s="2">
        <v>119.61109833714414</v>
      </c>
      <c r="BM458" s="2">
        <v>133.76234106818262</v>
      </c>
      <c r="BN458" s="2">
        <v>116.54750465050961</v>
      </c>
      <c r="BO458" s="2" t="e">
        <f>(BO453/$T$453)*100</f>
        <v>#VALUE!</v>
      </c>
      <c r="BP458" s="2">
        <v>130.03196838828111</v>
      </c>
      <c r="BQ458" s="2">
        <v>120.68653362035342</v>
      </c>
      <c r="BR458" s="2">
        <v>73.050353629434383</v>
      </c>
      <c r="BS458" s="2">
        <v>37.979752216565053</v>
      </c>
      <c r="BT458" s="2">
        <v>85.814312360610657</v>
      </c>
      <c r="BU458" s="2">
        <v>65.565406866370907</v>
      </c>
      <c r="BV458" s="2">
        <v>40.202032003298598</v>
      </c>
      <c r="BW458" s="2">
        <v>95.576202550069382</v>
      </c>
      <c r="BX458" s="2">
        <v>83.732351921851475</v>
      </c>
      <c r="BY458" s="2">
        <v>72.398882831287736</v>
      </c>
      <c r="BZ458" s="63">
        <v>93.484360890472246</v>
      </c>
      <c r="CA458" s="2" t="e">
        <f>(CA453/$T$453)*100</f>
        <v>#VALUE!</v>
      </c>
      <c r="CB458" s="2">
        <v>119.61642147550641</v>
      </c>
      <c r="CC458" s="2">
        <v>119.4427235256144</v>
      </c>
      <c r="CD458" s="2">
        <v>102.98310994715996</v>
      </c>
      <c r="CE458" s="2">
        <v>121.76324534909153</v>
      </c>
      <c r="CF458" s="2">
        <v>121.78381736669783</v>
      </c>
      <c r="CG458" s="2">
        <v>105.20383957211151</v>
      </c>
      <c r="CH458" s="2">
        <v>142.84077107244605</v>
      </c>
      <c r="CI458" s="2">
        <v>133.75179268471683</v>
      </c>
      <c r="CJ458" s="63">
        <v>146.43356248519805</v>
      </c>
      <c r="CK458" s="63">
        <v>137.27575594788271</v>
      </c>
      <c r="CL458" s="2" t="e">
        <f>(CL453/$T$453)*100</f>
        <v>#VALUE!</v>
      </c>
      <c r="CM458" s="2">
        <v>136.05568795322768</v>
      </c>
      <c r="CN458" s="2">
        <v>179.19545390864221</v>
      </c>
      <c r="CO458" s="2">
        <v>179.19545390864221</v>
      </c>
      <c r="CP458" s="2">
        <v>222.87338527062423</v>
      </c>
      <c r="CQ458" s="2">
        <v>185.50305270731431</v>
      </c>
      <c r="CR458" s="2">
        <v>162.61153718566237</v>
      </c>
      <c r="CS458" s="2">
        <v>240.35253177725875</v>
      </c>
      <c r="CT458" s="2">
        <v>221.40145575573499</v>
      </c>
      <c r="CU458" s="2">
        <v>173.18154385830547</v>
      </c>
      <c r="CV458" s="2">
        <v>232.0143882965381</v>
      </c>
      <c r="CW458" s="2">
        <v>218.61998758074446</v>
      </c>
      <c r="CX458" s="2">
        <v>224.29410198108002</v>
      </c>
      <c r="CY458" s="2">
        <v>223.23934808988594</v>
      </c>
      <c r="CZ458" s="2">
        <v>209.55473975481436</v>
      </c>
      <c r="DA458" s="2" t="e">
        <f t="shared" ref="DA458" si="515">(DA453/$T$453)*100</f>
        <v>#VALUE!</v>
      </c>
      <c r="DB458" s="63">
        <v>190.99805251540127</v>
      </c>
      <c r="DC458" s="63">
        <v>176.851413152123</v>
      </c>
      <c r="DD458" s="63">
        <v>161.88254266333968</v>
      </c>
      <c r="DE458" s="63">
        <v>182.86225676198103</v>
      </c>
      <c r="DF458" s="63">
        <v>166.4847888069288</v>
      </c>
      <c r="DG458" s="63">
        <v>149.96843568017582</v>
      </c>
      <c r="DH458" s="63">
        <v>187.29248160691782</v>
      </c>
      <c r="DI458" s="63">
        <v>171.20684621760199</v>
      </c>
      <c r="DJ458" s="63">
        <v>155.01571701490369</v>
      </c>
      <c r="DK458" s="63">
        <v>189.39202606243933</v>
      </c>
      <c r="DL458" s="63">
        <v>173.31424310965605</v>
      </c>
      <c r="DM458" s="63">
        <v>157.20132574878784</v>
      </c>
      <c r="DN458" s="6" t="e">
        <f t="shared" ref="DN458" si="516">(DN453/$T$453)*100</f>
        <v>#VALUE!</v>
      </c>
      <c r="DO458" s="63">
        <v>157.20132574878784</v>
      </c>
      <c r="DP458" s="63">
        <v>183.49777834062712</v>
      </c>
      <c r="DQ458" s="63">
        <v>174.98347601527308</v>
      </c>
      <c r="DR458" s="63">
        <v>156.8162925793919</v>
      </c>
      <c r="DS458" s="63">
        <v>178.19503513403299</v>
      </c>
      <c r="DT458" s="63">
        <v>169.83939937341944</v>
      </c>
      <c r="DU458" s="63">
        <v>176.20101895632448</v>
      </c>
      <c r="DV458" s="64" t="e">
        <f>(DV453/$T$453)*100</f>
        <v>#VALUE!</v>
      </c>
      <c r="DW458" s="65" t="e">
        <f>(DW453/$T$453)*100</f>
        <v>#VALUE!</v>
      </c>
      <c r="DX458" s="66" t="e">
        <f>(DX453/$T$453)*100</f>
        <v>#VALUE!</v>
      </c>
      <c r="DZ458" s="63" t="e">
        <f>(DZ453/$T$453)*100</f>
        <v>#VALUE!</v>
      </c>
      <c r="EC458" s="63" t="e">
        <f>(EC453/$T$453)*100</f>
        <v>#VALUE!</v>
      </c>
      <c r="EF458" s="63" t="e">
        <f>(EF453/$T$453)*100</f>
        <v>#VALUE!</v>
      </c>
      <c r="EI458" s="63" t="e">
        <f>(EI453/$T$453)*100</f>
        <v>#VALUE!</v>
      </c>
      <c r="EL458" s="63" t="e">
        <f>(EL453/$T$453)*100</f>
        <v>#VALUE!</v>
      </c>
      <c r="EO458" s="63" t="e">
        <f>(EO453/$T$453)*100</f>
        <v>#VALUE!</v>
      </c>
    </row>
    <row r="459" spans="1:145" ht="15.5" x14ac:dyDescent="0.35">
      <c r="A459" s="27"/>
      <c r="B459" s="27"/>
      <c r="C459" s="27"/>
      <c r="D459" s="27"/>
      <c r="E459" s="56"/>
      <c r="F459" s="56"/>
      <c r="G459" s="56"/>
      <c r="I459" s="56"/>
      <c r="L459" s="27"/>
      <c r="N459" s="27"/>
      <c r="O459" s="27"/>
      <c r="P459" s="27"/>
      <c r="Q459" s="27"/>
    </row>
    <row r="460" spans="1:145" ht="15.5" x14ac:dyDescent="0.35">
      <c r="A460" s="27"/>
      <c r="B460" s="27"/>
      <c r="C460" s="27"/>
      <c r="D460" s="27"/>
      <c r="E460" s="56"/>
      <c r="F460" s="56"/>
      <c r="G460" s="56"/>
      <c r="I460" s="56"/>
      <c r="L460" s="27"/>
      <c r="N460" s="27"/>
      <c r="O460" s="27"/>
      <c r="P460" s="27"/>
      <c r="Q460" s="27"/>
      <c r="Y460" s="56" t="s">
        <v>235</v>
      </c>
    </row>
    <row r="461" spans="1:145" ht="15.5" x14ac:dyDescent="0.35">
      <c r="A461" s="27"/>
      <c r="B461" s="27"/>
      <c r="C461" s="27"/>
      <c r="D461" s="27"/>
      <c r="E461" s="117"/>
      <c r="F461" s="117"/>
      <c r="G461" s="117"/>
      <c r="I461" s="118"/>
      <c r="L461" s="27"/>
      <c r="N461" s="27"/>
      <c r="O461" s="27"/>
      <c r="P461" s="27"/>
      <c r="Q461" s="27"/>
      <c r="Y461" s="118">
        <f ca="1">NOW()</f>
        <v>45628.398694444448</v>
      </c>
    </row>
    <row r="462" spans="1:145" ht="15.5" x14ac:dyDescent="0.35">
      <c r="A462" s="27"/>
      <c r="B462" s="27"/>
      <c r="C462" s="27"/>
      <c r="D462" s="27"/>
      <c r="E462" s="119"/>
      <c r="F462" s="119"/>
      <c r="G462" s="119"/>
      <c r="I462" s="119"/>
      <c r="L462" s="27"/>
      <c r="N462" s="27"/>
      <c r="O462" s="27"/>
      <c r="P462" s="27"/>
      <c r="Q462" s="27"/>
      <c r="Y462" s="119">
        <f ca="1">NOW()</f>
        <v>45628.398694444448</v>
      </c>
    </row>
    <row r="463" spans="1:145" ht="15.5" x14ac:dyDescent="0.35">
      <c r="A463" s="12" t="s">
        <v>1</v>
      </c>
      <c r="B463" s="12" t="s">
        <v>1</v>
      </c>
      <c r="C463" s="12" t="s">
        <v>1</v>
      </c>
      <c r="D463" s="12" t="s">
        <v>1</v>
      </c>
      <c r="E463" s="12" t="s">
        <v>1</v>
      </c>
      <c r="F463" s="12" t="s">
        <v>1</v>
      </c>
      <c r="G463" s="12" t="s">
        <v>1</v>
      </c>
      <c r="H463" s="12" t="s">
        <v>1</v>
      </c>
      <c r="I463" s="12" t="s">
        <v>1</v>
      </c>
      <c r="J463" s="12" t="s">
        <v>1</v>
      </c>
      <c r="K463" s="12" t="s">
        <v>1</v>
      </c>
      <c r="L463" s="12" t="s">
        <v>1</v>
      </c>
      <c r="M463" s="12" t="s">
        <v>1</v>
      </c>
      <c r="N463" s="12" t="s">
        <v>1</v>
      </c>
      <c r="O463" s="12" t="s">
        <v>1</v>
      </c>
      <c r="P463" s="12" t="s">
        <v>1</v>
      </c>
      <c r="Q463" s="12" t="str">
        <f>+Q$4</f>
        <v>-</v>
      </c>
      <c r="R463" s="12" t="str">
        <f>+R$4</f>
        <v>-</v>
      </c>
      <c r="S463" s="12" t="str">
        <f>+S$4</f>
        <v>-</v>
      </c>
      <c r="T463" s="12" t="str">
        <f>+T$4</f>
        <v>-</v>
      </c>
      <c r="U463" s="12" t="s">
        <v>1</v>
      </c>
      <c r="V463" s="12" t="s">
        <v>1</v>
      </c>
      <c r="W463" s="12" t="s">
        <v>1</v>
      </c>
      <c r="X463" s="13" t="s">
        <v>1</v>
      </c>
      <c r="Y463" s="13" t="s">
        <v>1</v>
      </c>
      <c r="Z463" s="12" t="s">
        <v>1</v>
      </c>
      <c r="AA463" s="12" t="s">
        <v>1</v>
      </c>
      <c r="AB463" s="12" t="s">
        <v>1</v>
      </c>
      <c r="AC463" s="12" t="s">
        <v>1</v>
      </c>
      <c r="AD463" s="12" t="s">
        <v>1</v>
      </c>
      <c r="AE463" s="12" t="s">
        <v>1</v>
      </c>
      <c r="AF463" s="12" t="s">
        <v>1</v>
      </c>
      <c r="AG463" s="12" t="s">
        <v>1</v>
      </c>
      <c r="AH463" s="12" t="s">
        <v>1</v>
      </c>
      <c r="AI463" s="12" t="s">
        <v>1</v>
      </c>
      <c r="AJ463" s="13" t="s">
        <v>1</v>
      </c>
      <c r="AK463" s="13" t="s">
        <v>1</v>
      </c>
      <c r="AL463" s="13" t="s">
        <v>1</v>
      </c>
      <c r="AM463" s="13" t="s">
        <v>1</v>
      </c>
      <c r="AN463" s="13" t="s">
        <v>1</v>
      </c>
      <c r="AO463" s="13" t="s">
        <v>1</v>
      </c>
      <c r="AP463" s="13" t="s">
        <v>1</v>
      </c>
      <c r="AQ463" s="13" t="s">
        <v>1</v>
      </c>
      <c r="AR463" s="13" t="s">
        <v>1</v>
      </c>
      <c r="AS463" s="13" t="s">
        <v>1</v>
      </c>
      <c r="AT463" s="13" t="s">
        <v>1</v>
      </c>
      <c r="AU463" s="13" t="s">
        <v>1</v>
      </c>
      <c r="AV463" s="13" t="s">
        <v>1</v>
      </c>
      <c r="AW463" s="13" t="s">
        <v>1</v>
      </c>
      <c r="AX463" s="13" t="s">
        <v>1</v>
      </c>
      <c r="AY463" s="13"/>
      <c r="AZ463" s="13" t="s">
        <v>1</v>
      </c>
      <c r="BA463" s="13" t="s">
        <v>1</v>
      </c>
      <c r="BB463" s="13" t="s">
        <v>1</v>
      </c>
      <c r="BC463" s="13" t="s">
        <v>1</v>
      </c>
      <c r="BD463" s="13" t="s">
        <v>1</v>
      </c>
      <c r="BE463" s="13" t="s">
        <v>1</v>
      </c>
      <c r="BF463" s="13" t="s">
        <v>1</v>
      </c>
      <c r="BG463" s="13" t="s">
        <v>1</v>
      </c>
      <c r="BH463" s="13" t="s">
        <v>1</v>
      </c>
      <c r="BI463" s="13" t="s">
        <v>1</v>
      </c>
      <c r="BJ463" s="13" t="s">
        <v>1</v>
      </c>
      <c r="BK463" s="13" t="s">
        <v>1</v>
      </c>
      <c r="BL463" s="13" t="s">
        <v>1</v>
      </c>
      <c r="BM463" s="13" t="s">
        <v>1</v>
      </c>
      <c r="BN463" s="13" t="s">
        <v>1</v>
      </c>
      <c r="BO463" s="13" t="s">
        <v>1</v>
      </c>
      <c r="BP463" s="13" t="s">
        <v>1</v>
      </c>
      <c r="BQ463" s="13" t="s">
        <v>1</v>
      </c>
      <c r="BR463" s="13" t="s">
        <v>1</v>
      </c>
      <c r="BS463" s="13" t="s">
        <v>1</v>
      </c>
      <c r="BT463" s="13" t="s">
        <v>1</v>
      </c>
      <c r="BU463" s="13" t="s">
        <v>1</v>
      </c>
      <c r="BV463" s="13" t="s">
        <v>1</v>
      </c>
      <c r="BW463" s="13" t="s">
        <v>1</v>
      </c>
      <c r="BX463" s="13" t="s">
        <v>1</v>
      </c>
      <c r="BY463" s="13" t="s">
        <v>1</v>
      </c>
      <c r="BZ463" s="12" t="s">
        <v>1</v>
      </c>
      <c r="CA463" s="13" t="s">
        <v>1</v>
      </c>
      <c r="CB463" s="13" t="s">
        <v>1</v>
      </c>
      <c r="CC463" s="13" t="s">
        <v>1</v>
      </c>
      <c r="CD463" s="13" t="s">
        <v>1</v>
      </c>
      <c r="CE463" s="13" t="s">
        <v>1</v>
      </c>
      <c r="CF463" s="13" t="s">
        <v>1</v>
      </c>
      <c r="CG463" s="13" t="s">
        <v>1</v>
      </c>
      <c r="CH463" s="13" t="s">
        <v>1</v>
      </c>
      <c r="CI463" s="13" t="s">
        <v>1</v>
      </c>
      <c r="CJ463" s="12" t="s">
        <v>1</v>
      </c>
      <c r="CK463" s="12" t="s">
        <v>1</v>
      </c>
      <c r="CL463" s="13" t="s">
        <v>1</v>
      </c>
      <c r="CM463" s="13" t="s">
        <v>1</v>
      </c>
      <c r="CN463" s="13" t="s">
        <v>1</v>
      </c>
      <c r="CO463" s="13" t="s">
        <v>1</v>
      </c>
      <c r="CP463" s="13" t="s">
        <v>1</v>
      </c>
      <c r="CQ463" s="13" t="s">
        <v>1</v>
      </c>
      <c r="CR463" s="13" t="s">
        <v>1</v>
      </c>
      <c r="CS463" s="13" t="s">
        <v>1</v>
      </c>
      <c r="CT463" s="13" t="s">
        <v>1</v>
      </c>
      <c r="CU463" s="13" t="s">
        <v>1</v>
      </c>
      <c r="CV463" s="13" t="s">
        <v>1</v>
      </c>
      <c r="CW463" s="13" t="s">
        <v>1</v>
      </c>
      <c r="CX463" s="13" t="s">
        <v>1</v>
      </c>
      <c r="CY463" s="13" t="s">
        <v>1</v>
      </c>
      <c r="CZ463" s="13" t="s">
        <v>1</v>
      </c>
      <c r="DA463" s="13" t="s">
        <v>1</v>
      </c>
      <c r="DB463" s="12" t="s">
        <v>1</v>
      </c>
      <c r="DC463" s="12" t="s">
        <v>1</v>
      </c>
      <c r="DD463" s="12" t="s">
        <v>1</v>
      </c>
      <c r="DE463" s="12" t="s">
        <v>1</v>
      </c>
      <c r="DF463" s="12" t="s">
        <v>1</v>
      </c>
      <c r="DG463" s="12" t="s">
        <v>1</v>
      </c>
      <c r="DH463" s="12" t="s">
        <v>1</v>
      </c>
      <c r="DI463" s="12" t="s">
        <v>1</v>
      </c>
      <c r="DJ463" s="12" t="s">
        <v>1</v>
      </c>
      <c r="DK463" s="12" t="s">
        <v>1</v>
      </c>
      <c r="DL463" s="12" t="s">
        <v>1</v>
      </c>
      <c r="DM463" s="12" t="s">
        <v>1</v>
      </c>
      <c r="DN463" s="23" t="s">
        <v>1</v>
      </c>
      <c r="DO463" s="12" t="s">
        <v>1</v>
      </c>
      <c r="DP463" s="12" t="s">
        <v>1</v>
      </c>
      <c r="DQ463" s="12" t="s">
        <v>1</v>
      </c>
      <c r="DR463" s="12" t="s">
        <v>1</v>
      </c>
      <c r="DS463" s="12" t="s">
        <v>1</v>
      </c>
      <c r="DT463" s="12" t="s">
        <v>1</v>
      </c>
      <c r="DU463" s="12" t="s">
        <v>1</v>
      </c>
      <c r="DV463" s="24" t="s">
        <v>1</v>
      </c>
      <c r="DW463" s="25" t="s">
        <v>1</v>
      </c>
      <c r="DX463" s="26" t="s">
        <v>1</v>
      </c>
      <c r="DZ463" s="12" t="s">
        <v>1</v>
      </c>
      <c r="EC463" s="12" t="s">
        <v>1</v>
      </c>
      <c r="EF463" s="12" t="s">
        <v>1</v>
      </c>
      <c r="EI463" s="12" t="s">
        <v>1</v>
      </c>
      <c r="EL463" s="12" t="s">
        <v>1</v>
      </c>
      <c r="EO463" s="12" t="s">
        <v>1</v>
      </c>
    </row>
    <row r="464" spans="1:145" ht="15.5" x14ac:dyDescent="0.35">
      <c r="A464" s="14"/>
      <c r="B464" s="14" t="s">
        <v>2</v>
      </c>
      <c r="C464" s="14" t="s">
        <v>3</v>
      </c>
      <c r="D464" s="14" t="s">
        <v>4</v>
      </c>
      <c r="E464" s="14" t="s">
        <v>5</v>
      </c>
      <c r="F464" s="14" t="s">
        <v>6</v>
      </c>
      <c r="G464" s="14" t="s">
        <v>7</v>
      </c>
      <c r="H464" s="14" t="s">
        <v>8</v>
      </c>
      <c r="I464" s="14" t="s">
        <v>9</v>
      </c>
      <c r="J464" s="14" t="s">
        <v>10</v>
      </c>
      <c r="K464" s="15">
        <v>1996</v>
      </c>
      <c r="L464" s="15">
        <v>1997</v>
      </c>
      <c r="M464" s="16">
        <v>1998</v>
      </c>
      <c r="N464" s="16">
        <v>1999</v>
      </c>
      <c r="O464" s="16">
        <v>2000</v>
      </c>
      <c r="P464" s="16">
        <v>2001</v>
      </c>
      <c r="Q464" s="16">
        <v>2002</v>
      </c>
      <c r="R464" s="16">
        <v>2003</v>
      </c>
      <c r="S464" s="16">
        <v>2004</v>
      </c>
      <c r="T464" s="16">
        <v>2005</v>
      </c>
      <c r="U464" s="16">
        <v>2006</v>
      </c>
      <c r="V464" s="16">
        <v>2007</v>
      </c>
      <c r="W464" s="16">
        <v>2008</v>
      </c>
      <c r="X464" s="17">
        <v>2009</v>
      </c>
      <c r="Y464" s="17">
        <v>2010</v>
      </c>
      <c r="Z464" s="16">
        <f>Z5</f>
        <v>2011</v>
      </c>
      <c r="AA464" s="16">
        <v>2012</v>
      </c>
      <c r="AB464" s="16">
        <v>2013</v>
      </c>
      <c r="AC464" s="16">
        <v>2013</v>
      </c>
      <c r="AD464" s="16">
        <v>2013</v>
      </c>
      <c r="AE464" s="16">
        <v>2013</v>
      </c>
      <c r="AF464" s="16">
        <v>2014</v>
      </c>
      <c r="AG464" s="16">
        <v>2014</v>
      </c>
      <c r="AH464" s="16">
        <v>2014</v>
      </c>
      <c r="AI464" s="16">
        <v>2014</v>
      </c>
      <c r="AJ464" s="17">
        <v>2014</v>
      </c>
      <c r="AK464" s="17">
        <v>2015</v>
      </c>
      <c r="AL464" s="17">
        <v>2015</v>
      </c>
      <c r="AM464" s="17">
        <v>2015</v>
      </c>
      <c r="AN464" s="17">
        <v>2015</v>
      </c>
      <c r="AO464" s="17">
        <f>+AO$5</f>
        <v>2015</v>
      </c>
      <c r="AP464" s="17">
        <v>2016</v>
      </c>
      <c r="AQ464" s="17">
        <v>2016</v>
      </c>
      <c r="AR464" s="17">
        <v>2016</v>
      </c>
      <c r="AS464" s="17">
        <f>+AS$5</f>
        <v>2016</v>
      </c>
      <c r="AT464" s="17">
        <v>2017</v>
      </c>
      <c r="AU464" s="17">
        <v>2017</v>
      </c>
      <c r="AV464" s="17">
        <v>2017</v>
      </c>
      <c r="AW464" s="17">
        <v>2017</v>
      </c>
      <c r="AX464" s="17">
        <f>+AX$5</f>
        <v>2017</v>
      </c>
      <c r="AY464" s="17"/>
      <c r="AZ464" s="17">
        <v>2018</v>
      </c>
      <c r="BA464" s="17">
        <v>2018</v>
      </c>
      <c r="BB464" s="17">
        <v>2018</v>
      </c>
      <c r="BC464" s="17">
        <v>2018</v>
      </c>
      <c r="BD464" s="17">
        <v>2018</v>
      </c>
      <c r="BE464" s="17">
        <v>2018</v>
      </c>
      <c r="BF464" s="17">
        <f>+BF$5</f>
        <v>2018</v>
      </c>
      <c r="BG464" s="17">
        <v>2019</v>
      </c>
      <c r="BH464" s="17">
        <v>2019</v>
      </c>
      <c r="BI464" s="17">
        <v>2019</v>
      </c>
      <c r="BJ464" s="17">
        <v>2019</v>
      </c>
      <c r="BK464" s="17">
        <v>2019</v>
      </c>
      <c r="BL464" s="17">
        <v>2019</v>
      </c>
      <c r="BM464" s="17">
        <v>2019</v>
      </c>
      <c r="BN464" s="17">
        <v>2019</v>
      </c>
      <c r="BO464" s="17">
        <f>+BO$5</f>
        <v>2019</v>
      </c>
      <c r="BP464" s="17">
        <v>2020</v>
      </c>
      <c r="BQ464" s="17">
        <v>2020</v>
      </c>
      <c r="BR464" s="17">
        <v>2020</v>
      </c>
      <c r="BS464" s="17">
        <v>2020</v>
      </c>
      <c r="BT464" s="17">
        <v>2020</v>
      </c>
      <c r="BU464" s="17">
        <v>2020</v>
      </c>
      <c r="BV464" s="17">
        <v>2020</v>
      </c>
      <c r="BW464" s="17">
        <v>2020</v>
      </c>
      <c r="BX464" s="17">
        <v>2020</v>
      </c>
      <c r="BY464" s="17">
        <v>2020</v>
      </c>
      <c r="BZ464" s="16">
        <v>2020</v>
      </c>
      <c r="CA464" s="17">
        <f>+CA$5</f>
        <v>2020</v>
      </c>
      <c r="CB464" s="17">
        <v>2021</v>
      </c>
      <c r="CC464" s="17">
        <v>2021</v>
      </c>
      <c r="CD464" s="17">
        <v>2021</v>
      </c>
      <c r="CE464" s="17">
        <v>2021</v>
      </c>
      <c r="CF464" s="17">
        <v>2021</v>
      </c>
      <c r="CG464" s="17">
        <v>2021</v>
      </c>
      <c r="CH464" s="17">
        <v>2021</v>
      </c>
      <c r="CI464" s="17">
        <v>2021</v>
      </c>
      <c r="CJ464" s="16">
        <v>2021</v>
      </c>
      <c r="CK464" s="16">
        <v>2021</v>
      </c>
      <c r="CL464" s="17">
        <f>+CL$5</f>
        <v>2021</v>
      </c>
      <c r="CM464" s="17">
        <v>2022</v>
      </c>
      <c r="CN464" s="17">
        <v>2022</v>
      </c>
      <c r="CO464" s="17">
        <v>2022</v>
      </c>
      <c r="CP464" s="17">
        <v>2022</v>
      </c>
      <c r="CQ464" s="17">
        <v>2022</v>
      </c>
      <c r="CR464" s="17">
        <v>2022</v>
      </c>
      <c r="CS464" s="17">
        <v>2022</v>
      </c>
      <c r="CT464" s="17">
        <v>2022</v>
      </c>
      <c r="CU464" s="17">
        <v>2022</v>
      </c>
      <c r="CV464" s="17">
        <v>2022</v>
      </c>
      <c r="CW464" s="17">
        <v>2022</v>
      </c>
      <c r="CX464" s="17">
        <v>2022</v>
      </c>
      <c r="CY464" s="17">
        <v>2022</v>
      </c>
      <c r="CZ464" s="17">
        <v>2022</v>
      </c>
      <c r="DA464" s="17">
        <f t="shared" ref="DA464:DN464" si="517">+DA$5</f>
        <v>2022</v>
      </c>
      <c r="DB464" s="16">
        <v>2023</v>
      </c>
      <c r="DC464" s="16">
        <v>2023</v>
      </c>
      <c r="DD464" s="16">
        <v>2023</v>
      </c>
      <c r="DE464" s="16">
        <v>2023</v>
      </c>
      <c r="DF464" s="16">
        <v>2023</v>
      </c>
      <c r="DG464" s="16">
        <v>2023</v>
      </c>
      <c r="DH464" s="16">
        <v>2023</v>
      </c>
      <c r="DI464" s="16">
        <v>2023</v>
      </c>
      <c r="DJ464" s="16">
        <v>2023</v>
      </c>
      <c r="DK464" s="16">
        <v>2023</v>
      </c>
      <c r="DL464" s="16">
        <v>2023</v>
      </c>
      <c r="DM464" s="16">
        <v>2023</v>
      </c>
      <c r="DN464" s="19">
        <f t="shared" si="517"/>
        <v>2023</v>
      </c>
      <c r="DO464" s="16">
        <v>2023</v>
      </c>
      <c r="DP464" s="16">
        <v>2024</v>
      </c>
      <c r="DQ464" s="16">
        <v>2024</v>
      </c>
      <c r="DR464" s="16">
        <v>2024</v>
      </c>
      <c r="DS464" s="16">
        <v>2024</v>
      </c>
      <c r="DT464" s="16">
        <v>2024</v>
      </c>
      <c r="DU464" s="16">
        <v>2024</v>
      </c>
      <c r="DV464" s="20">
        <f>+DV$5</f>
        <v>2024</v>
      </c>
      <c r="DW464" s="21">
        <f>+DW$5</f>
        <v>2024</v>
      </c>
      <c r="DX464" s="22">
        <f>+DX$5</f>
        <v>2024</v>
      </c>
      <c r="DZ464" s="16">
        <f>+DZ$5</f>
        <v>2025</v>
      </c>
      <c r="EC464" s="16">
        <f>+EC$5</f>
        <v>2026</v>
      </c>
      <c r="EF464" s="16">
        <f>+EF$5</f>
        <v>2027</v>
      </c>
      <c r="EI464" s="16">
        <f>+EI$5</f>
        <v>2028</v>
      </c>
      <c r="EL464" s="16">
        <f>+EL$5</f>
        <v>2029</v>
      </c>
      <c r="EO464" s="16">
        <f>+EO$5</f>
        <v>2030</v>
      </c>
    </row>
    <row r="465" spans="1:145" ht="15.5" x14ac:dyDescent="0.35">
      <c r="A465" s="12" t="s">
        <v>1</v>
      </c>
      <c r="B465" s="12" t="s">
        <v>1</v>
      </c>
      <c r="C465" s="12" t="s">
        <v>1</v>
      </c>
      <c r="D465" s="12" t="s">
        <v>1</v>
      </c>
      <c r="E465" s="12" t="s">
        <v>1</v>
      </c>
      <c r="F465" s="12" t="s">
        <v>1</v>
      </c>
      <c r="G465" s="12" t="s">
        <v>1</v>
      </c>
      <c r="H465" s="12" t="s">
        <v>1</v>
      </c>
      <c r="I465" s="12" t="s">
        <v>1</v>
      </c>
      <c r="J465" s="12" t="s">
        <v>1</v>
      </c>
      <c r="K465" s="12" t="s">
        <v>1</v>
      </c>
      <c r="L465" s="12" t="s">
        <v>1</v>
      </c>
      <c r="M465" s="12" t="s">
        <v>1</v>
      </c>
      <c r="N465" s="12" t="s">
        <v>1</v>
      </c>
      <c r="O465" s="12" t="s">
        <v>1</v>
      </c>
      <c r="P465" s="12" t="s">
        <v>1</v>
      </c>
      <c r="Q465" s="12" t="str">
        <f>+Q$6</f>
        <v>-</v>
      </c>
      <c r="R465" s="12" t="str">
        <f>+R$6</f>
        <v>-</v>
      </c>
      <c r="S465" s="12" t="str">
        <f>+S$6</f>
        <v>-</v>
      </c>
      <c r="T465" s="12" t="str">
        <f>+T$6</f>
        <v>-</v>
      </c>
      <c r="U465" s="12" t="s">
        <v>1</v>
      </c>
      <c r="V465" s="12" t="s">
        <v>1</v>
      </c>
      <c r="W465" s="12" t="s">
        <v>1</v>
      </c>
      <c r="X465" s="13" t="s">
        <v>1</v>
      </c>
      <c r="Y465" s="13" t="s">
        <v>1</v>
      </c>
      <c r="Z465" s="12" t="s">
        <v>1</v>
      </c>
      <c r="AA465" s="12" t="s">
        <v>1</v>
      </c>
      <c r="AB465" s="12" t="s">
        <v>1</v>
      </c>
      <c r="AC465" s="12" t="s">
        <v>1</v>
      </c>
      <c r="AD465" s="12" t="s">
        <v>1</v>
      </c>
      <c r="AE465" s="12" t="s">
        <v>1</v>
      </c>
      <c r="AF465" s="12" t="s">
        <v>1</v>
      </c>
      <c r="AG465" s="12" t="s">
        <v>1</v>
      </c>
      <c r="AH465" s="12" t="s">
        <v>1</v>
      </c>
      <c r="AI465" s="12" t="s">
        <v>1</v>
      </c>
      <c r="AJ465" s="13" t="s">
        <v>1</v>
      </c>
      <c r="AK465" s="13" t="s">
        <v>1</v>
      </c>
      <c r="AL465" s="13" t="s">
        <v>1</v>
      </c>
      <c r="AM465" s="13" t="s">
        <v>1</v>
      </c>
      <c r="AN465" s="13" t="s">
        <v>1</v>
      </c>
      <c r="AO465" s="13" t="s">
        <v>1</v>
      </c>
      <c r="AP465" s="13" t="s">
        <v>1</v>
      </c>
      <c r="AQ465" s="13" t="s">
        <v>1</v>
      </c>
      <c r="AR465" s="13" t="s">
        <v>1</v>
      </c>
      <c r="AS465" s="13" t="s">
        <v>1</v>
      </c>
      <c r="AT465" s="13" t="s">
        <v>1</v>
      </c>
      <c r="AU465" s="13" t="s">
        <v>1</v>
      </c>
      <c r="AV465" s="13" t="s">
        <v>1</v>
      </c>
      <c r="AW465" s="13" t="s">
        <v>1</v>
      </c>
      <c r="AX465" s="13" t="s">
        <v>1</v>
      </c>
      <c r="AY465" s="13"/>
      <c r="AZ465" s="13" t="s">
        <v>1</v>
      </c>
      <c r="BA465" s="13" t="s">
        <v>1</v>
      </c>
      <c r="BB465" s="13" t="s">
        <v>1</v>
      </c>
      <c r="BC465" s="13" t="s">
        <v>1</v>
      </c>
      <c r="BD465" s="13" t="s">
        <v>1</v>
      </c>
      <c r="BE465" s="13" t="s">
        <v>1</v>
      </c>
      <c r="BF465" s="13" t="s">
        <v>1</v>
      </c>
      <c r="BG465" s="13" t="s">
        <v>1</v>
      </c>
      <c r="BH465" s="13" t="s">
        <v>1</v>
      </c>
      <c r="BI465" s="13" t="s">
        <v>1</v>
      </c>
      <c r="BJ465" s="13" t="s">
        <v>1</v>
      </c>
      <c r="BK465" s="13" t="s">
        <v>1</v>
      </c>
      <c r="BL465" s="13" t="s">
        <v>1</v>
      </c>
      <c r="BM465" s="13" t="s">
        <v>1</v>
      </c>
      <c r="BN465" s="13" t="s">
        <v>1</v>
      </c>
      <c r="BO465" s="13" t="s">
        <v>1</v>
      </c>
      <c r="BP465" s="13" t="s">
        <v>1</v>
      </c>
      <c r="BQ465" s="13" t="s">
        <v>1</v>
      </c>
      <c r="BR465" s="13" t="s">
        <v>1</v>
      </c>
      <c r="BS465" s="13" t="s">
        <v>1</v>
      </c>
      <c r="BT465" s="13" t="s">
        <v>1</v>
      </c>
      <c r="BU465" s="13" t="s">
        <v>1</v>
      </c>
      <c r="BV465" s="13" t="s">
        <v>1</v>
      </c>
      <c r="BW465" s="13" t="s">
        <v>1</v>
      </c>
      <c r="BX465" s="13" t="s">
        <v>1</v>
      </c>
      <c r="BY465" s="13" t="s">
        <v>1</v>
      </c>
      <c r="BZ465" s="12" t="s">
        <v>1</v>
      </c>
      <c r="CA465" s="13" t="s">
        <v>1</v>
      </c>
      <c r="CB465" s="13" t="s">
        <v>1</v>
      </c>
      <c r="CC465" s="13" t="s">
        <v>1</v>
      </c>
      <c r="CD465" s="13" t="s">
        <v>1</v>
      </c>
      <c r="CE465" s="13" t="s">
        <v>1</v>
      </c>
      <c r="CF465" s="13" t="s">
        <v>1</v>
      </c>
      <c r="CG465" s="13" t="s">
        <v>1</v>
      </c>
      <c r="CH465" s="13" t="s">
        <v>1</v>
      </c>
      <c r="CI465" s="13" t="s">
        <v>1</v>
      </c>
      <c r="CJ465" s="12" t="s">
        <v>1</v>
      </c>
      <c r="CK465" s="12" t="s">
        <v>1</v>
      </c>
      <c r="CL465" s="13" t="s">
        <v>1</v>
      </c>
      <c r="CM465" s="13" t="s">
        <v>1</v>
      </c>
      <c r="CN465" s="13" t="s">
        <v>1</v>
      </c>
      <c r="CO465" s="13" t="s">
        <v>1</v>
      </c>
      <c r="CP465" s="13" t="s">
        <v>1</v>
      </c>
      <c r="CQ465" s="13" t="s">
        <v>1</v>
      </c>
      <c r="CR465" s="13" t="s">
        <v>1</v>
      </c>
      <c r="CS465" s="13" t="s">
        <v>1</v>
      </c>
      <c r="CT465" s="13" t="s">
        <v>1</v>
      </c>
      <c r="CU465" s="13" t="s">
        <v>1</v>
      </c>
      <c r="CV465" s="13" t="s">
        <v>1</v>
      </c>
      <c r="CW465" s="13" t="s">
        <v>1</v>
      </c>
      <c r="CX465" s="13" t="s">
        <v>1</v>
      </c>
      <c r="CY465" s="13" t="s">
        <v>1</v>
      </c>
      <c r="CZ465" s="13" t="s">
        <v>1</v>
      </c>
      <c r="DA465" s="13" t="s">
        <v>1</v>
      </c>
      <c r="DB465" s="12" t="s">
        <v>1</v>
      </c>
      <c r="DC465" s="12" t="s">
        <v>1</v>
      </c>
      <c r="DD465" s="12" t="s">
        <v>1</v>
      </c>
      <c r="DE465" s="12" t="s">
        <v>1</v>
      </c>
      <c r="DF465" s="12" t="s">
        <v>1</v>
      </c>
      <c r="DG465" s="12" t="s">
        <v>1</v>
      </c>
      <c r="DH465" s="12" t="s">
        <v>1</v>
      </c>
      <c r="DI465" s="12" t="s">
        <v>1</v>
      </c>
      <c r="DJ465" s="12" t="s">
        <v>1</v>
      </c>
      <c r="DK465" s="12" t="s">
        <v>1</v>
      </c>
      <c r="DL465" s="12" t="s">
        <v>1</v>
      </c>
      <c r="DM465" s="12" t="s">
        <v>1</v>
      </c>
      <c r="DN465" s="23" t="s">
        <v>1</v>
      </c>
      <c r="DO465" s="12" t="s">
        <v>1</v>
      </c>
      <c r="DP465" s="12" t="s">
        <v>1</v>
      </c>
      <c r="DQ465" s="12" t="s">
        <v>1</v>
      </c>
      <c r="DR465" s="12" t="s">
        <v>1</v>
      </c>
      <c r="DS465" s="12" t="s">
        <v>1</v>
      </c>
      <c r="DT465" s="12" t="s">
        <v>1</v>
      </c>
      <c r="DU465" s="12" t="s">
        <v>1</v>
      </c>
      <c r="DV465" s="24" t="s">
        <v>1</v>
      </c>
      <c r="DW465" s="25" t="s">
        <v>1</v>
      </c>
      <c r="DX465" s="26" t="s">
        <v>1</v>
      </c>
      <c r="DZ465" s="12" t="s">
        <v>1</v>
      </c>
      <c r="EC465" s="12" t="s">
        <v>1</v>
      </c>
      <c r="EF465" s="12" t="s">
        <v>1</v>
      </c>
      <c r="EI465" s="12" t="s">
        <v>1</v>
      </c>
      <c r="EL465" s="12" t="s">
        <v>1</v>
      </c>
      <c r="EO465" s="12" t="s">
        <v>1</v>
      </c>
    </row>
    <row r="466" spans="1:145" ht="15.5" x14ac:dyDescent="0.3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14"/>
      <c r="L466" s="14"/>
      <c r="M466" s="14"/>
      <c r="N466" s="14"/>
      <c r="O466" s="28"/>
      <c r="P466" s="28"/>
      <c r="Q466" s="28"/>
      <c r="R466" s="28"/>
      <c r="S466" s="28"/>
      <c r="T466" s="28"/>
      <c r="U466" s="28" t="str">
        <f>+U$7</f>
        <v/>
      </c>
      <c r="V466" s="14"/>
      <c r="W466" s="14"/>
      <c r="X466" s="30"/>
      <c r="Y466" s="30"/>
      <c r="Z466" s="14"/>
      <c r="AA466" s="14"/>
      <c r="AB466" s="14" t="s">
        <v>12</v>
      </c>
      <c r="AC466" s="14" t="s">
        <v>13</v>
      </c>
      <c r="AD466" s="14" t="str">
        <f>+$AD$7</f>
        <v>Maj old</v>
      </c>
      <c r="AE466" s="14"/>
      <c r="AF466" s="14" t="s">
        <v>12</v>
      </c>
      <c r="AG466" s="14" t="s">
        <v>13</v>
      </c>
      <c r="AH466" s="14" t="s">
        <v>15</v>
      </c>
      <c r="AI466" s="14" t="s">
        <v>16</v>
      </c>
      <c r="AJ466" s="30"/>
      <c r="AK466" s="30" t="s">
        <v>12</v>
      </c>
      <c r="AL466" s="30" t="s">
        <v>13</v>
      </c>
      <c r="AM466" s="30" t="s">
        <v>15</v>
      </c>
      <c r="AN466" s="30" t="s">
        <v>17</v>
      </c>
      <c r="AO466" s="30" t="str">
        <f>+AO$7</f>
        <v>Estim.</v>
      </c>
      <c r="AP466" s="30" t="s">
        <v>12</v>
      </c>
      <c r="AQ466" s="30" t="s">
        <v>13</v>
      </c>
      <c r="AR466" s="30" t="s">
        <v>15</v>
      </c>
      <c r="AS466" s="30" t="str">
        <f>+AS$7</f>
        <v>Estim.</v>
      </c>
      <c r="AT466" s="30" t="s">
        <v>12</v>
      </c>
      <c r="AU466" s="30" t="s">
        <v>13</v>
      </c>
      <c r="AV466" s="30" t="s">
        <v>19</v>
      </c>
      <c r="AW466" s="30" t="s">
        <v>20</v>
      </c>
      <c r="AX466" s="30" t="str">
        <f>+AX$7</f>
        <v>Estim</v>
      </c>
      <c r="AY466" s="30"/>
      <c r="AZ466" s="30" t="s">
        <v>12</v>
      </c>
      <c r="BA466" s="30" t="s">
        <v>22</v>
      </c>
      <c r="BB466" s="30" t="s">
        <v>23</v>
      </c>
      <c r="BC466" s="30" t="s">
        <v>24</v>
      </c>
      <c r="BD466" s="30" t="s">
        <v>25</v>
      </c>
      <c r="BE466" s="30" t="s">
        <v>26</v>
      </c>
      <c r="BF466" s="30" t="str">
        <f>+BF$7</f>
        <v>Estim</v>
      </c>
      <c r="BG466" s="30" t="s">
        <v>12</v>
      </c>
      <c r="BH466" s="30" t="s">
        <v>27</v>
      </c>
      <c r="BI466" s="30" t="s">
        <v>23</v>
      </c>
      <c r="BJ466" s="30" t="s">
        <v>26</v>
      </c>
      <c r="BK466" s="30" t="s">
        <v>28</v>
      </c>
      <c r="BL466" s="30" t="s">
        <v>29</v>
      </c>
      <c r="BM466" s="30" t="s">
        <v>30</v>
      </c>
      <c r="BN466" s="30" t="s">
        <v>31</v>
      </c>
      <c r="BO466" s="30" t="str">
        <f>+BO$7</f>
        <v>Estim</v>
      </c>
      <c r="BP466" s="30" t="s">
        <v>12</v>
      </c>
      <c r="BQ466" s="30" t="s">
        <v>12</v>
      </c>
      <c r="BR466" s="30" t="s">
        <v>27</v>
      </c>
      <c r="BS466" s="30" t="s">
        <v>29</v>
      </c>
      <c r="BT466" s="30" t="s">
        <v>23</v>
      </c>
      <c r="BU466" s="30" t="s">
        <v>29</v>
      </c>
      <c r="BV466" s="30" t="s">
        <v>31</v>
      </c>
      <c r="BW466" s="30" t="s">
        <v>32</v>
      </c>
      <c r="BX466" s="30" t="s">
        <v>32</v>
      </c>
      <c r="BY466" s="30" t="s">
        <v>32</v>
      </c>
      <c r="BZ466" s="14" t="s">
        <v>33</v>
      </c>
      <c r="CA466" s="30" t="str">
        <f>+CA$7</f>
        <v>Estim</v>
      </c>
      <c r="CB466" s="30" t="s">
        <v>12</v>
      </c>
      <c r="CC466" s="30" t="s">
        <v>12</v>
      </c>
      <c r="CD466" s="30" t="s">
        <v>12</v>
      </c>
      <c r="CE466" s="30" t="s">
        <v>12</v>
      </c>
      <c r="CF466" s="30" t="s">
        <v>12</v>
      </c>
      <c r="CG466" s="30" t="s">
        <v>12</v>
      </c>
      <c r="CH466" s="30" t="s">
        <v>34</v>
      </c>
      <c r="CI466" s="30" t="s">
        <v>34</v>
      </c>
      <c r="CJ466" s="14" t="s">
        <v>25</v>
      </c>
      <c r="CK466" s="14" t="s">
        <v>25</v>
      </c>
      <c r="CL466" s="30" t="str">
        <f>+CL$7</f>
        <v>Estim.</v>
      </c>
      <c r="CM466" s="30" t="s">
        <v>12</v>
      </c>
      <c r="CN466" s="30" t="s">
        <v>36</v>
      </c>
      <c r="CO466" s="30" t="s">
        <v>36</v>
      </c>
      <c r="CP466" s="30" t="s">
        <v>101</v>
      </c>
      <c r="CQ466" s="30" t="s">
        <v>36</v>
      </c>
      <c r="CR466" s="30" t="s">
        <v>102</v>
      </c>
      <c r="CS466" s="30" t="s">
        <v>103</v>
      </c>
      <c r="CT466" s="30" t="s">
        <v>104</v>
      </c>
      <c r="CU466" s="30" t="s">
        <v>105</v>
      </c>
      <c r="CV466" s="30" t="s">
        <v>37</v>
      </c>
      <c r="CW466" s="30" t="s">
        <v>37</v>
      </c>
      <c r="CX466" s="30" t="s">
        <v>38</v>
      </c>
      <c r="CY466" s="30" t="s">
        <v>38</v>
      </c>
      <c r="CZ466" s="30" t="s">
        <v>37</v>
      </c>
      <c r="DA466" s="30" t="str">
        <f t="shared" ref="DA466:DN466" si="518">+DA$7</f>
        <v>Estim.</v>
      </c>
      <c r="DB466" s="14" t="s">
        <v>39</v>
      </c>
      <c r="DC466" s="14" t="s">
        <v>40</v>
      </c>
      <c r="DD466" s="14" t="s">
        <v>41</v>
      </c>
      <c r="DE466" s="14" t="s">
        <v>42</v>
      </c>
      <c r="DF466" s="14" t="s">
        <v>43</v>
      </c>
      <c r="DG466" s="14" t="s">
        <v>44</v>
      </c>
      <c r="DH466" s="14" t="s">
        <v>45</v>
      </c>
      <c r="DI466" s="14" t="s">
        <v>46</v>
      </c>
      <c r="DJ466" s="14" t="s">
        <v>47</v>
      </c>
      <c r="DK466" s="14" t="s">
        <v>45</v>
      </c>
      <c r="DL466" s="14" t="s">
        <v>46</v>
      </c>
      <c r="DM466" s="14" t="s">
        <v>47</v>
      </c>
      <c r="DN466" s="34" t="str">
        <f t="shared" si="518"/>
        <v>Estim.</v>
      </c>
      <c r="DO466" s="14" t="s">
        <v>47</v>
      </c>
      <c r="DP466" s="14" t="s">
        <v>12</v>
      </c>
      <c r="DQ466" s="14" t="s">
        <v>12</v>
      </c>
      <c r="DR466" s="14" t="s">
        <v>12</v>
      </c>
      <c r="DS466" s="14" t="s">
        <v>23</v>
      </c>
      <c r="DT466" s="14" t="s">
        <v>23</v>
      </c>
      <c r="DU466" s="14" t="s">
        <v>23</v>
      </c>
      <c r="DV466" s="121" t="str">
        <f>+DV$7</f>
        <v>MAJ nov</v>
      </c>
      <c r="DW466" s="122" t="str">
        <f>+DW$7</f>
        <v>MAJ nov</v>
      </c>
      <c r="DX466" s="123" t="str">
        <f>+DX$7</f>
        <v>Prév.Rév.</v>
      </c>
      <c r="DZ466" s="14" t="str">
        <f>+DZ$7</f>
        <v>Prév.</v>
      </c>
      <c r="EC466" s="14" t="str">
        <f>+EC$7</f>
        <v>Prév.</v>
      </c>
      <c r="EF466" s="14" t="str">
        <f>+EF$7</f>
        <v>Prév.</v>
      </c>
      <c r="EI466" s="14" t="str">
        <f>+EI$7</f>
        <v>Prév.</v>
      </c>
      <c r="EL466" s="14" t="str">
        <f>+EL$7</f>
        <v>Prév.</v>
      </c>
      <c r="EO466" s="14" t="str">
        <f>+EO$7</f>
        <v>Prév.</v>
      </c>
    </row>
    <row r="467" spans="1:145" ht="15.5" x14ac:dyDescent="0.35">
      <c r="A467" s="56" t="s">
        <v>236</v>
      </c>
      <c r="B467" s="63"/>
      <c r="C467" s="63"/>
      <c r="D467" s="63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</row>
    <row r="468" spans="1:145" ht="15.5" x14ac:dyDescent="0.35">
      <c r="A468" s="27"/>
      <c r="B468" s="63"/>
      <c r="C468" s="63"/>
      <c r="D468" s="63"/>
      <c r="E468" s="63"/>
      <c r="F468" s="63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</row>
    <row r="469" spans="1:145" ht="15.5" x14ac:dyDescent="0.35">
      <c r="A469" s="126" t="s">
        <v>237</v>
      </c>
      <c r="B469" s="63" t="e">
        <f t="shared" ref="B469:Z469" si="519">B450</f>
        <v>#VALUE!</v>
      </c>
      <c r="C469" s="63" t="e">
        <f t="shared" si="519"/>
        <v>#VALUE!</v>
      </c>
      <c r="D469" s="63" t="e">
        <f t="shared" si="519"/>
        <v>#VALUE!</v>
      </c>
      <c r="E469" s="63" t="e">
        <f t="shared" si="519"/>
        <v>#VALUE!</v>
      </c>
      <c r="F469" s="63" t="e">
        <f t="shared" si="519"/>
        <v>#VALUE!</v>
      </c>
      <c r="G469" s="63" t="e">
        <f>G450</f>
        <v>#VALUE!</v>
      </c>
      <c r="H469" s="63" t="e">
        <f t="shared" si="519"/>
        <v>#VALUE!</v>
      </c>
      <c r="I469" s="63" t="e">
        <f t="shared" si="519"/>
        <v>#VALUE!</v>
      </c>
      <c r="J469" s="63" t="e">
        <f t="shared" si="519"/>
        <v>#VALUE!</v>
      </c>
      <c r="K469" s="63" t="e">
        <f t="shared" si="519"/>
        <v>#VALUE!</v>
      </c>
      <c r="L469" s="63" t="e">
        <f t="shared" si="519"/>
        <v>#VALUE!</v>
      </c>
      <c r="M469" s="63" t="e">
        <f t="shared" si="519"/>
        <v>#VALUE!</v>
      </c>
      <c r="N469" s="63" t="e">
        <f t="shared" si="519"/>
        <v>#VALUE!</v>
      </c>
      <c r="O469" s="63" t="e">
        <f t="shared" si="519"/>
        <v>#VALUE!</v>
      </c>
      <c r="P469" s="63" t="e">
        <f t="shared" si="519"/>
        <v>#VALUE!</v>
      </c>
      <c r="Q469" s="63" t="e">
        <f t="shared" si="519"/>
        <v>#VALUE!</v>
      </c>
      <c r="R469" s="63" t="e">
        <f t="shared" si="519"/>
        <v>#VALUE!</v>
      </c>
      <c r="S469" s="63" t="e">
        <f t="shared" si="519"/>
        <v>#VALUE!</v>
      </c>
      <c r="T469" s="63" t="e">
        <f t="shared" si="519"/>
        <v>#VALUE!</v>
      </c>
      <c r="U469" s="63" t="e">
        <f t="shared" si="519"/>
        <v>#VALUE!</v>
      </c>
      <c r="V469" s="63" t="e">
        <f t="shared" si="519"/>
        <v>#VALUE!</v>
      </c>
      <c r="W469" s="63" t="e">
        <f t="shared" si="519"/>
        <v>#VALUE!</v>
      </c>
      <c r="X469" s="2" t="e">
        <f t="shared" si="519"/>
        <v>#VALUE!</v>
      </c>
      <c r="Y469" s="2" t="e">
        <f t="shared" si="519"/>
        <v>#VALUE!</v>
      </c>
      <c r="Z469" s="63" t="e">
        <f t="shared" si="519"/>
        <v>#VALUE!</v>
      </c>
      <c r="AA469" s="63" t="e">
        <f>AA450</f>
        <v>#VALUE!</v>
      </c>
      <c r="AB469" s="63">
        <v>254.30484063717097</v>
      </c>
      <c r="AC469" s="63">
        <v>252.13311643757433</v>
      </c>
      <c r="AD469" s="63">
        <v>243.48682729785307</v>
      </c>
      <c r="AE469" s="63" t="e">
        <f>AE450</f>
        <v>#VALUE!</v>
      </c>
      <c r="AF469" s="63">
        <v>174.15179864222898</v>
      </c>
      <c r="AG469" s="63">
        <v>168.02452777568877</v>
      </c>
      <c r="AH469" s="63">
        <v>165.52569965805978</v>
      </c>
      <c r="AI469" s="63">
        <v>165.5263693248626</v>
      </c>
      <c r="AJ469" s="2" t="e">
        <f>AJ450</f>
        <v>#VALUE!</v>
      </c>
      <c r="AK469" s="2">
        <v>169.95673660616526</v>
      </c>
      <c r="AL469" s="2">
        <v>167.66550930772601</v>
      </c>
      <c r="AM469" s="2">
        <v>166.82874928337284</v>
      </c>
      <c r="AN469" s="2">
        <v>167.67975681950199</v>
      </c>
      <c r="AO469" s="2" t="e">
        <f>AO450</f>
        <v>#VALUE!</v>
      </c>
      <c r="AP469" s="2">
        <v>165.09869425084801</v>
      </c>
      <c r="AQ469" s="2">
        <v>156.26636362936935</v>
      </c>
      <c r="AR469" s="2">
        <v>156.52772226549172</v>
      </c>
      <c r="AS469" s="2" t="e">
        <f>AS450</f>
        <v>#VALUE!</v>
      </c>
      <c r="AT469" s="2">
        <v>150.9557948506712</v>
      </c>
      <c r="AU469" s="2">
        <v>155.25692924797602</v>
      </c>
      <c r="AV469" s="2">
        <v>155.95221310785715</v>
      </c>
      <c r="AW469" s="2">
        <v>156.12485739878738</v>
      </c>
      <c r="AX469" s="2" t="e">
        <f>AX450</f>
        <v>#VALUE!</v>
      </c>
      <c r="AY469" s="2"/>
      <c r="AZ469" s="2">
        <v>159.98990972395421</v>
      </c>
      <c r="BA469" s="2">
        <v>153.44085101378644</v>
      </c>
      <c r="BB469" s="2">
        <v>166.52678618463793</v>
      </c>
      <c r="BC469" s="2">
        <v>159.4898311400475</v>
      </c>
      <c r="BD469" s="2">
        <v>158.92075299256598</v>
      </c>
      <c r="BE469" s="2">
        <v>152.5105123703573</v>
      </c>
      <c r="BF469" s="2" t="e">
        <f>BF450</f>
        <v>#VALUE!</v>
      </c>
      <c r="BG469" s="2">
        <v>167.80625300596498</v>
      </c>
      <c r="BH469" s="2">
        <v>160.72856527195759</v>
      </c>
      <c r="BI469" s="2">
        <v>173.96102982760513</v>
      </c>
      <c r="BJ469" s="2">
        <v>167.19349170495192</v>
      </c>
      <c r="BK469" s="2">
        <v>170.46761256090508</v>
      </c>
      <c r="BL469" s="2">
        <v>163.53413650358678</v>
      </c>
      <c r="BM469" s="2">
        <v>166.44711028076989</v>
      </c>
      <c r="BN469" s="2">
        <v>159.86946936281518</v>
      </c>
      <c r="BO469" s="2" t="e">
        <f>BO450</f>
        <v>#VALUE!</v>
      </c>
      <c r="BP469" s="2">
        <v>170.30773696758703</v>
      </c>
      <c r="BQ469" s="2">
        <v>163.4669153771527</v>
      </c>
      <c r="BR469" s="2">
        <v>145.525987042666</v>
      </c>
      <c r="BS469" s="2">
        <v>136.10098960560018</v>
      </c>
      <c r="BT469" s="2">
        <v>162.71279941077873</v>
      </c>
      <c r="BU469" s="2">
        <v>159.10655752053538</v>
      </c>
      <c r="BV469" s="2">
        <v>141.53082430908486</v>
      </c>
      <c r="BW469" s="2">
        <v>160.92048507607774</v>
      </c>
      <c r="BX469" s="2">
        <v>161.14608752701446</v>
      </c>
      <c r="BY469" s="2">
        <v>150.99732534852802</v>
      </c>
      <c r="BZ469" s="63">
        <v>158.31501518874435</v>
      </c>
      <c r="CA469" s="2" t="e">
        <f>CA450</f>
        <v>#VALUE!</v>
      </c>
      <c r="CB469" s="2">
        <v>162.86711907427062</v>
      </c>
      <c r="CC469" s="2">
        <v>162.23044543057807</v>
      </c>
      <c r="CD469" s="2">
        <v>155.53893989234089</v>
      </c>
      <c r="CE469" s="2">
        <v>157.22655119355247</v>
      </c>
      <c r="CF469" s="2">
        <v>157.07099117493848</v>
      </c>
      <c r="CG469" s="2">
        <v>150.10964664332877</v>
      </c>
      <c r="CH469" s="2">
        <v>157.06861668013445</v>
      </c>
      <c r="CI469" s="2">
        <v>155.94264788575632</v>
      </c>
      <c r="CJ469" s="63">
        <v>157.49925739087934</v>
      </c>
      <c r="CK469" s="63">
        <v>157.76539008652028</v>
      </c>
      <c r="CL469" s="2" t="e">
        <f>CL450</f>
        <v>#VALUE!</v>
      </c>
      <c r="CM469" s="2">
        <v>163.36758324499232</v>
      </c>
      <c r="CN469" s="2">
        <v>159.8515258445583</v>
      </c>
      <c r="CO469" s="2">
        <v>159.8515258445583</v>
      </c>
      <c r="CP469" s="2">
        <v>166.95340493932071</v>
      </c>
      <c r="CQ469" s="2">
        <v>162.0781014951321</v>
      </c>
      <c r="CR469" s="2">
        <v>154.59466253205468</v>
      </c>
      <c r="CS469" s="2">
        <v>161.54493568910348</v>
      </c>
      <c r="CT469" s="2">
        <v>158.01868556336274</v>
      </c>
      <c r="CU469" s="2">
        <v>151.17302357896938</v>
      </c>
      <c r="CV469" s="2">
        <v>158.14944426565498</v>
      </c>
      <c r="CW469" s="2">
        <v>155.14437912176194</v>
      </c>
      <c r="CX469" s="2">
        <v>159.27091117720826</v>
      </c>
      <c r="CY469" s="2">
        <v>156.49097791765556</v>
      </c>
      <c r="CZ469" s="2">
        <v>152.99446895475918</v>
      </c>
      <c r="DA469" s="2" t="e">
        <f t="shared" ref="DA469" si="520">DA450</f>
        <v>#VALUE!</v>
      </c>
      <c r="DB469" s="63">
        <v>165.90791055248386</v>
      </c>
      <c r="DC469" s="63">
        <v>159.91950798798459</v>
      </c>
      <c r="DD469" s="63">
        <v>153.88568692251476</v>
      </c>
      <c r="DE469" s="63">
        <v>162.4606547246112</v>
      </c>
      <c r="DF469" s="63">
        <v>157.18041715114887</v>
      </c>
      <c r="DG469" s="63">
        <v>151.05952143476898</v>
      </c>
      <c r="DH469" s="63">
        <v>161.17785415284592</v>
      </c>
      <c r="DI469" s="63">
        <v>155.93915087407339</v>
      </c>
      <c r="DJ469" s="63">
        <v>151.26357285848559</v>
      </c>
      <c r="DK469" s="63">
        <v>155.2212308084475</v>
      </c>
      <c r="DL469" s="63">
        <v>152.01325316785997</v>
      </c>
      <c r="DM469" s="63">
        <v>151.10637843592525</v>
      </c>
      <c r="DN469" s="6" t="e">
        <f t="shared" ref="DN469" si="521">DN450</f>
        <v>#VALUE!</v>
      </c>
      <c r="DO469" s="63">
        <v>151.10637843592525</v>
      </c>
      <c r="DP469" s="63">
        <v>157.13473152789598</v>
      </c>
      <c r="DQ469" s="63">
        <v>152.93964443870112</v>
      </c>
      <c r="DR469" s="63">
        <v>148.64778927282694</v>
      </c>
      <c r="DS469" s="63">
        <v>161.70941733692081</v>
      </c>
      <c r="DT469" s="63">
        <v>159.27537962642498</v>
      </c>
      <c r="DU469" s="63">
        <v>154.29563870858283</v>
      </c>
      <c r="DV469" s="64" t="e">
        <f>DV450</f>
        <v>#VALUE!</v>
      </c>
      <c r="DW469" s="65" t="e">
        <f>DW450</f>
        <v>#VALUE!</v>
      </c>
      <c r="DX469" s="66" t="e">
        <f>DX450</f>
        <v>#VALUE!</v>
      </c>
      <c r="DZ469" s="63" t="e">
        <f>DZ450</f>
        <v>#VALUE!</v>
      </c>
      <c r="EC469" s="63" t="e">
        <f>EC450</f>
        <v>#VALUE!</v>
      </c>
      <c r="EF469" s="63" t="e">
        <f>EF450</f>
        <v>#VALUE!</v>
      </c>
      <c r="EI469" s="63" t="e">
        <f>EI450</f>
        <v>#VALUE!</v>
      </c>
      <c r="EL469" s="63" t="e">
        <f>EL450</f>
        <v>#VALUE!</v>
      </c>
      <c r="EO469" s="63" t="e">
        <f>EO450</f>
        <v>#VALUE!</v>
      </c>
    </row>
    <row r="470" spans="1:145" ht="15.5" x14ac:dyDescent="0.35">
      <c r="A470" s="27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2"/>
      <c r="Y470" s="2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63"/>
      <c r="CA470" s="2"/>
      <c r="CB470" s="2"/>
      <c r="CC470" s="2"/>
      <c r="CD470" s="2"/>
      <c r="CE470" s="2"/>
      <c r="CF470" s="2"/>
      <c r="CG470" s="2"/>
      <c r="CH470" s="2"/>
      <c r="CI470" s="2"/>
      <c r="CJ470" s="63"/>
      <c r="CK470" s="63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63"/>
      <c r="DC470" s="63"/>
      <c r="DD470" s="63"/>
      <c r="DE470" s="63"/>
      <c r="DF470" s="63"/>
      <c r="DG470" s="63"/>
      <c r="DH470" s="63"/>
      <c r="DI470" s="63"/>
      <c r="DJ470" s="63"/>
      <c r="DK470" s="63"/>
      <c r="DL470" s="63"/>
      <c r="DM470" s="63"/>
      <c r="DN470" s="6"/>
      <c r="DO470" s="63"/>
      <c r="DP470" s="63"/>
      <c r="DQ470" s="63"/>
      <c r="DR470" s="63"/>
      <c r="DS470" s="63"/>
      <c r="DT470" s="63"/>
      <c r="DU470" s="63"/>
      <c r="DV470" s="64"/>
      <c r="DW470" s="65"/>
      <c r="DX470" s="66"/>
      <c r="DZ470" s="63"/>
      <c r="EC470" s="63"/>
      <c r="EF470" s="63"/>
      <c r="EI470" s="63"/>
      <c r="EL470" s="63"/>
      <c r="EO470" s="63"/>
    </row>
    <row r="471" spans="1:145" ht="15.5" x14ac:dyDescent="0.35">
      <c r="A471" s="126" t="s">
        <v>238</v>
      </c>
      <c r="B471" s="63" t="e">
        <f t="shared" ref="B471:Z471" si="522">B453</f>
        <v>#VALUE!</v>
      </c>
      <c r="C471" s="63" t="e">
        <f t="shared" si="522"/>
        <v>#VALUE!</v>
      </c>
      <c r="D471" s="63" t="e">
        <f t="shared" si="522"/>
        <v>#VALUE!</v>
      </c>
      <c r="E471" s="63" t="e">
        <f t="shared" si="522"/>
        <v>#VALUE!</v>
      </c>
      <c r="F471" s="63" t="e">
        <f t="shared" si="522"/>
        <v>#VALUE!</v>
      </c>
      <c r="G471" s="63" t="e">
        <f>G453</f>
        <v>#VALUE!</v>
      </c>
      <c r="H471" s="63" t="e">
        <f t="shared" si="522"/>
        <v>#VALUE!</v>
      </c>
      <c r="I471" s="63" t="e">
        <f t="shared" si="522"/>
        <v>#VALUE!</v>
      </c>
      <c r="J471" s="63" t="e">
        <f t="shared" si="522"/>
        <v>#VALUE!</v>
      </c>
      <c r="K471" s="63" t="e">
        <f t="shared" si="522"/>
        <v>#VALUE!</v>
      </c>
      <c r="L471" s="63" t="e">
        <f t="shared" si="522"/>
        <v>#VALUE!</v>
      </c>
      <c r="M471" s="63" t="e">
        <f t="shared" si="522"/>
        <v>#VALUE!</v>
      </c>
      <c r="N471" s="63" t="e">
        <f t="shared" si="522"/>
        <v>#VALUE!</v>
      </c>
      <c r="O471" s="63" t="e">
        <f t="shared" si="522"/>
        <v>#VALUE!</v>
      </c>
      <c r="P471" s="63" t="e">
        <f t="shared" si="522"/>
        <v>#VALUE!</v>
      </c>
      <c r="Q471" s="63" t="e">
        <f t="shared" si="522"/>
        <v>#VALUE!</v>
      </c>
      <c r="R471" s="63" t="e">
        <f t="shared" si="522"/>
        <v>#VALUE!</v>
      </c>
      <c r="S471" s="63" t="e">
        <f t="shared" si="522"/>
        <v>#VALUE!</v>
      </c>
      <c r="T471" s="63" t="e">
        <f t="shared" si="522"/>
        <v>#VALUE!</v>
      </c>
      <c r="U471" s="63" t="e">
        <f t="shared" si="522"/>
        <v>#VALUE!</v>
      </c>
      <c r="V471" s="63" t="e">
        <f t="shared" si="522"/>
        <v>#VALUE!</v>
      </c>
      <c r="W471" s="63" t="e">
        <f t="shared" si="522"/>
        <v>#VALUE!</v>
      </c>
      <c r="X471" s="2" t="e">
        <f t="shared" si="522"/>
        <v>#VALUE!</v>
      </c>
      <c r="Y471" s="2" t="e">
        <f t="shared" si="522"/>
        <v>#VALUE!</v>
      </c>
      <c r="Z471" s="63" t="e">
        <f t="shared" si="522"/>
        <v>#VALUE!</v>
      </c>
      <c r="AA471" s="63" t="e">
        <f>AA453</f>
        <v>#VALUE!</v>
      </c>
      <c r="AB471" s="63">
        <v>785.70589882606259</v>
      </c>
      <c r="AC471" s="63">
        <v>781.48032616596197</v>
      </c>
      <c r="AD471" s="63">
        <v>794.72987002497234</v>
      </c>
      <c r="AE471" s="63" t="e">
        <f>AE453</f>
        <v>#VALUE!</v>
      </c>
      <c r="AF471" s="63">
        <v>100.54829796950686</v>
      </c>
      <c r="AG471" s="63">
        <v>102.19502413662001</v>
      </c>
      <c r="AH471" s="63">
        <v>103.92096727302413</v>
      </c>
      <c r="AI471" s="63">
        <v>97.32509368026318</v>
      </c>
      <c r="AJ471" s="2" t="e">
        <f>AJ453</f>
        <v>#VALUE!</v>
      </c>
      <c r="AK471" s="2">
        <v>61.575561066325292</v>
      </c>
      <c r="AL471" s="2">
        <v>72.607590137327236</v>
      </c>
      <c r="AM471" s="2">
        <v>66.474541475769684</v>
      </c>
      <c r="AN471" s="2">
        <v>65.910560306828756</v>
      </c>
      <c r="AO471" s="2" t="e">
        <f>AO453</f>
        <v>#VALUE!</v>
      </c>
      <c r="AP471" s="2">
        <v>49.513294533937938</v>
      </c>
      <c r="AQ471" s="2">
        <v>44.363421267993601</v>
      </c>
      <c r="AR471" s="2">
        <v>53.377875497115845</v>
      </c>
      <c r="AS471" s="2" t="e">
        <f>AS453</f>
        <v>#VALUE!</v>
      </c>
      <c r="AT471" s="2">
        <v>67.711071924102043</v>
      </c>
      <c r="AU471" s="2">
        <v>62.214558602594202</v>
      </c>
      <c r="AV471" s="2">
        <v>56.036068233566148</v>
      </c>
      <c r="AW471" s="2">
        <v>56.150523869186202</v>
      </c>
      <c r="AX471" s="2" t="e">
        <f>AX453</f>
        <v>#VALUE!</v>
      </c>
      <c r="AY471" s="2"/>
      <c r="AZ471" s="2">
        <v>65.390295770153259</v>
      </c>
      <c r="BA471" s="2">
        <v>60.626874033686221</v>
      </c>
      <c r="BB471" s="2">
        <v>66.085452253086657</v>
      </c>
      <c r="BC471" s="2">
        <v>61.559446763065459</v>
      </c>
      <c r="BD471" s="2">
        <v>74.389718025928346</v>
      </c>
      <c r="BE471" s="2">
        <v>70.020852078874299</v>
      </c>
      <c r="BF471" s="2" t="e">
        <f>BF453</f>
        <v>#VALUE!</v>
      </c>
      <c r="BG471" s="2">
        <v>66.435591528009169</v>
      </c>
      <c r="BH471" s="2">
        <v>56.774446490748467</v>
      </c>
      <c r="BI471" s="2">
        <v>67.842435493340574</v>
      </c>
      <c r="BJ471" s="2">
        <v>58.125118987018055</v>
      </c>
      <c r="BK471" s="2">
        <v>75.051576612868558</v>
      </c>
      <c r="BL471" s="2">
        <v>65.608848197633847</v>
      </c>
      <c r="BM471" s="2">
        <v>73.371060476059625</v>
      </c>
      <c r="BN471" s="2">
        <v>63.928411717073445</v>
      </c>
      <c r="BO471" s="2" t="e">
        <f>BO453</f>
        <v>#VALUE!</v>
      </c>
      <c r="BP471" s="2">
        <v>71.32488367241217</v>
      </c>
      <c r="BQ471" s="2">
        <v>66.198743878079625</v>
      </c>
      <c r="BR471" s="2">
        <v>40.069438611355736</v>
      </c>
      <c r="BS471" s="2">
        <v>20.832580190316303</v>
      </c>
      <c r="BT471" s="2">
        <v>47.07070055474307</v>
      </c>
      <c r="BU471" s="2">
        <v>35.96381009717711</v>
      </c>
      <c r="BV471" s="2">
        <v>22.051540798549379</v>
      </c>
      <c r="BW471" s="2">
        <v>52.425273671001115</v>
      </c>
      <c r="BX471" s="2">
        <v>45.928707643725616</v>
      </c>
      <c r="BY471" s="2">
        <v>39.712095109832838</v>
      </c>
      <c r="BZ471" s="63">
        <v>51.277860731851</v>
      </c>
      <c r="CA471" s="2" t="e">
        <f>CA453</f>
        <v>#VALUE!</v>
      </c>
      <c r="CB471" s="2">
        <v>65.611768035187396</v>
      </c>
      <c r="CC471" s="2">
        <v>65.516491571839623</v>
      </c>
      <c r="CD471" s="2">
        <v>56.488096183172097</v>
      </c>
      <c r="CE471" s="2">
        <v>66.789339711956814</v>
      </c>
      <c r="CF471" s="2">
        <v>66.800623835244821</v>
      </c>
      <c r="CG471" s="2">
        <v>57.706206499664262</v>
      </c>
      <c r="CH471" s="2">
        <v>78.350743334114256</v>
      </c>
      <c r="CI471" s="2">
        <v>73.365274497173388</v>
      </c>
      <c r="CJ471" s="63">
        <v>80.321454327341613</v>
      </c>
      <c r="CK471" s="63">
        <v>75.29823200698074</v>
      </c>
      <c r="CL471" s="2" t="e">
        <f>CL453</f>
        <v>#VALUE!</v>
      </c>
      <c r="CM471" s="2">
        <v>74.62900267153492</v>
      </c>
      <c r="CN471" s="2">
        <v>98.291943612620699</v>
      </c>
      <c r="CO471" s="2">
        <v>98.291943612620699</v>
      </c>
      <c r="CP471" s="2">
        <v>122.25007800110028</v>
      </c>
      <c r="CQ471" s="2">
        <v>101.75177549968515</v>
      </c>
      <c r="CR471" s="2">
        <v>89.19536570366003</v>
      </c>
      <c r="CS471" s="2">
        <v>131.83770561861095</v>
      </c>
      <c r="CT471" s="2">
        <v>121.44269807195876</v>
      </c>
      <c r="CU471" s="2">
        <v>94.993205309469104</v>
      </c>
      <c r="CV471" s="2">
        <v>127.2640832919041</v>
      </c>
      <c r="CW471" s="2">
        <v>119.91701253109758</v>
      </c>
      <c r="CX471" s="2">
        <v>123.02936678185709</v>
      </c>
      <c r="CY471" s="2">
        <v>122.45081521853845</v>
      </c>
      <c r="CZ471" s="2">
        <v>114.9445603359932</v>
      </c>
      <c r="DA471" s="2" t="e">
        <f t="shared" ref="DA471" si="523">DA453</f>
        <v>#VALUE!</v>
      </c>
      <c r="DB471" s="63">
        <v>104.76588216091334</v>
      </c>
      <c r="DC471" s="63">
        <v>97.006194912863307</v>
      </c>
      <c r="DD471" s="63">
        <v>88.795499038970078</v>
      </c>
      <c r="DE471" s="63">
        <v>100.30325121801744</v>
      </c>
      <c r="DF471" s="63">
        <v>91.319914187736572</v>
      </c>
      <c r="DG471" s="63">
        <v>82.260396131834355</v>
      </c>
      <c r="DH471" s="63">
        <v>102.73330957692961</v>
      </c>
      <c r="DI471" s="63">
        <v>93.910047980874396</v>
      </c>
      <c r="DJ471" s="63">
        <v>85.028921122446178</v>
      </c>
      <c r="DK471" s="63">
        <v>103.8849476387943</v>
      </c>
      <c r="DL471" s="63">
        <v>95.065993246030473</v>
      </c>
      <c r="DM471" s="63">
        <v>86.227766995733319</v>
      </c>
      <c r="DN471" s="6" t="e">
        <f t="shared" ref="DN471" si="524">DN453</f>
        <v>#VALUE!</v>
      </c>
      <c r="DO471" s="63">
        <v>86.227766995733319</v>
      </c>
      <c r="DP471" s="63">
        <v>100.65184628576074</v>
      </c>
      <c r="DQ471" s="63">
        <v>95.981597650427304</v>
      </c>
      <c r="DR471" s="63">
        <v>86.016569347800271</v>
      </c>
      <c r="DS471" s="63">
        <v>97.743195843507365</v>
      </c>
      <c r="DT471" s="63">
        <v>93.159978685227046</v>
      </c>
      <c r="DU471" s="63">
        <v>96.649441948364966</v>
      </c>
      <c r="DV471" s="64" t="e">
        <f>DV453</f>
        <v>#VALUE!</v>
      </c>
      <c r="DW471" s="65" t="e">
        <f>DW453</f>
        <v>#VALUE!</v>
      </c>
      <c r="DX471" s="66" t="e">
        <f>DX453</f>
        <v>#VALUE!</v>
      </c>
      <c r="DZ471" s="63" t="e">
        <f>DZ453</f>
        <v>#VALUE!</v>
      </c>
      <c r="EC471" s="63" t="e">
        <f>EC453</f>
        <v>#VALUE!</v>
      </c>
      <c r="EF471" s="63" t="e">
        <f>EF453</f>
        <v>#VALUE!</v>
      </c>
      <c r="EI471" s="63" t="e">
        <f>EI453</f>
        <v>#VALUE!</v>
      </c>
      <c r="EL471" s="63" t="e">
        <f>EL453</f>
        <v>#VALUE!</v>
      </c>
      <c r="EO471" s="63" t="e">
        <f>EO453</f>
        <v>#VALUE!</v>
      </c>
    </row>
    <row r="472" spans="1:145" ht="15.5" x14ac:dyDescent="0.35">
      <c r="A472" s="27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2"/>
      <c r="Y472" s="2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63"/>
      <c r="CA472" s="2"/>
      <c r="CB472" s="2"/>
      <c r="CC472" s="2"/>
      <c r="CD472" s="2"/>
      <c r="CE472" s="2"/>
      <c r="CF472" s="2"/>
      <c r="CG472" s="2"/>
      <c r="CH472" s="2"/>
      <c r="CI472" s="2"/>
      <c r="CJ472" s="63"/>
      <c r="CK472" s="63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63"/>
      <c r="DC472" s="63"/>
      <c r="DD472" s="63"/>
      <c r="DE472" s="63"/>
      <c r="DF472" s="63"/>
      <c r="DG472" s="63"/>
      <c r="DH472" s="63"/>
      <c r="DI472" s="63"/>
      <c r="DJ472" s="63"/>
      <c r="DK472" s="63"/>
      <c r="DL472" s="63"/>
      <c r="DM472" s="63"/>
      <c r="DN472" s="6"/>
      <c r="DO472" s="63"/>
      <c r="DP472" s="63"/>
      <c r="DQ472" s="63"/>
      <c r="DR472" s="63"/>
      <c r="DS472" s="63"/>
      <c r="DT472" s="63"/>
      <c r="DU472" s="63"/>
      <c r="DV472" s="64"/>
      <c r="DW472" s="65"/>
      <c r="DX472" s="66"/>
      <c r="DZ472" s="63"/>
      <c r="EC472" s="63"/>
      <c r="EF472" s="63"/>
      <c r="EI472" s="63"/>
      <c r="EL472" s="63"/>
      <c r="EO472" s="63"/>
    </row>
    <row r="473" spans="1:145" ht="15.5" x14ac:dyDescent="0.35">
      <c r="A473" s="27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2"/>
      <c r="Y473" s="2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63"/>
      <c r="CA473" s="2"/>
      <c r="CB473" s="2"/>
      <c r="CC473" s="2"/>
      <c r="CD473" s="2"/>
      <c r="CE473" s="2"/>
      <c r="CF473" s="2"/>
      <c r="CG473" s="2"/>
      <c r="CH473" s="2"/>
      <c r="CI473" s="2"/>
      <c r="CJ473" s="63"/>
      <c r="CK473" s="63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63"/>
      <c r="DC473" s="63"/>
      <c r="DD473" s="63"/>
      <c r="DE473" s="63"/>
      <c r="DF473" s="63"/>
      <c r="DG473" s="63"/>
      <c r="DH473" s="63"/>
      <c r="DI473" s="63"/>
      <c r="DJ473" s="63"/>
      <c r="DK473" s="63"/>
      <c r="DL473" s="63"/>
      <c r="DM473" s="63"/>
      <c r="DN473" s="6"/>
      <c r="DO473" s="63"/>
      <c r="DP473" s="63"/>
      <c r="DQ473" s="63"/>
      <c r="DR473" s="63"/>
      <c r="DS473" s="63"/>
      <c r="DT473" s="63"/>
      <c r="DU473" s="63"/>
      <c r="DV473" s="64"/>
      <c r="DW473" s="65"/>
      <c r="DX473" s="66"/>
      <c r="DZ473" s="63"/>
      <c r="EC473" s="63"/>
      <c r="EF473" s="63"/>
      <c r="EI473" s="63"/>
      <c r="EL473" s="63"/>
      <c r="EO473" s="63"/>
    </row>
    <row r="474" spans="1:145" ht="15.5" x14ac:dyDescent="0.35">
      <c r="A474" s="56" t="s">
        <v>239</v>
      </c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2"/>
      <c r="Y474" s="2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63"/>
      <c r="CA474" s="2"/>
      <c r="CB474" s="2"/>
      <c r="CC474" s="2"/>
      <c r="CD474" s="2"/>
      <c r="CE474" s="2"/>
      <c r="CF474" s="2"/>
      <c r="CG474" s="2"/>
      <c r="CH474" s="2"/>
      <c r="CI474" s="2"/>
      <c r="CJ474" s="63"/>
      <c r="CK474" s="63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63"/>
      <c r="DC474" s="63"/>
      <c r="DD474" s="63"/>
      <c r="DE474" s="63"/>
      <c r="DF474" s="63"/>
      <c r="DG474" s="63"/>
      <c r="DH474" s="63"/>
      <c r="DI474" s="63"/>
      <c r="DJ474" s="63"/>
      <c r="DK474" s="63"/>
      <c r="DL474" s="63"/>
      <c r="DM474" s="63"/>
      <c r="DN474" s="6"/>
      <c r="DO474" s="63"/>
      <c r="DP474" s="63"/>
      <c r="DQ474" s="63"/>
      <c r="DR474" s="63"/>
      <c r="DS474" s="63"/>
      <c r="DT474" s="63"/>
      <c r="DU474" s="63"/>
      <c r="DV474" s="64"/>
      <c r="DW474" s="65"/>
      <c r="DX474" s="66"/>
      <c r="DZ474" s="63"/>
      <c r="EC474" s="63"/>
      <c r="EF474" s="63"/>
      <c r="EI474" s="63"/>
      <c r="EL474" s="63"/>
      <c r="EO474" s="63"/>
    </row>
    <row r="475" spans="1:145" ht="15.5" x14ac:dyDescent="0.35">
      <c r="A475" s="27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2"/>
      <c r="Y475" s="2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63"/>
      <c r="CA475" s="2"/>
      <c r="CB475" s="2"/>
      <c r="CC475" s="2"/>
      <c r="CD475" s="2"/>
      <c r="CE475" s="2"/>
      <c r="CF475" s="2"/>
      <c r="CG475" s="2"/>
      <c r="CH475" s="2"/>
      <c r="CI475" s="2"/>
      <c r="CJ475" s="63"/>
      <c r="CK475" s="63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63"/>
      <c r="DC475" s="63"/>
      <c r="DD475" s="63"/>
      <c r="DE475" s="63"/>
      <c r="DF475" s="63"/>
      <c r="DG475" s="63"/>
      <c r="DH475" s="63"/>
      <c r="DI475" s="63"/>
      <c r="DJ475" s="63"/>
      <c r="DK475" s="63"/>
      <c r="DL475" s="63"/>
      <c r="DM475" s="63"/>
      <c r="DN475" s="6"/>
      <c r="DO475" s="63"/>
      <c r="DP475" s="63"/>
      <c r="DQ475" s="63"/>
      <c r="DR475" s="63"/>
      <c r="DS475" s="63"/>
      <c r="DT475" s="63"/>
      <c r="DU475" s="63"/>
      <c r="DV475" s="64"/>
      <c r="DW475" s="65"/>
      <c r="DX475" s="66"/>
      <c r="DZ475" s="63"/>
      <c r="EC475" s="63"/>
      <c r="EF475" s="63"/>
      <c r="EI475" s="63"/>
      <c r="EL475" s="63"/>
      <c r="EO475" s="63"/>
    </row>
    <row r="476" spans="1:145" ht="15.5" x14ac:dyDescent="0.35">
      <c r="A476" s="56" t="s">
        <v>240</v>
      </c>
      <c r="B476" s="63">
        <f t="shared" ref="B476:AA476" si="525">(B480/B487)*100</f>
        <v>898.92955032674479</v>
      </c>
      <c r="C476" s="63">
        <f t="shared" si="525"/>
        <v>788.76742940166469</v>
      </c>
      <c r="D476" s="63">
        <f t="shared" si="525"/>
        <v>829.59956177026709</v>
      </c>
      <c r="E476" s="63">
        <f t="shared" si="525"/>
        <v>732.47892366664917</v>
      </c>
      <c r="F476" s="63">
        <f t="shared" si="525"/>
        <v>680.52521516187551</v>
      </c>
      <c r="G476" s="63">
        <f t="shared" si="525"/>
        <v>642.38390092064287</v>
      </c>
      <c r="H476" s="63">
        <f t="shared" si="525"/>
        <v>689.18529492738378</v>
      </c>
      <c r="I476" s="63">
        <f t="shared" si="525"/>
        <v>623.9358186480913</v>
      </c>
      <c r="J476" s="63">
        <f t="shared" si="525"/>
        <v>682.28348893763814</v>
      </c>
      <c r="K476" s="63">
        <f t="shared" si="525"/>
        <v>742.95432679061867</v>
      </c>
      <c r="L476" s="63">
        <f t="shared" si="525"/>
        <v>883.73550126989448</v>
      </c>
      <c r="M476" s="63">
        <f t="shared" si="525"/>
        <v>967.70993926950712</v>
      </c>
      <c r="N476" s="63">
        <f t="shared" si="525"/>
        <v>887.28371157006904</v>
      </c>
      <c r="O476" s="63">
        <f t="shared" si="525"/>
        <v>933.24403608668172</v>
      </c>
      <c r="P476" s="63">
        <f t="shared" si="525"/>
        <v>1131.9987085666273</v>
      </c>
      <c r="Q476" s="63">
        <f t="shared" si="525"/>
        <v>1616.8509876889957</v>
      </c>
      <c r="R476" s="63">
        <f t="shared" si="525"/>
        <v>1440.8381420668138</v>
      </c>
      <c r="S476" s="63">
        <f t="shared" si="525"/>
        <v>1403.4121632491101</v>
      </c>
      <c r="T476" s="63">
        <f t="shared" si="525"/>
        <v>1602.1381714293959</v>
      </c>
      <c r="U476" s="63">
        <f t="shared" si="525"/>
        <v>2093.5195671314714</v>
      </c>
      <c r="V476" s="63">
        <f t="shared" si="525"/>
        <v>2770.7533820625495</v>
      </c>
      <c r="W476" s="63">
        <f t="shared" si="525"/>
        <v>3246.4150221045975</v>
      </c>
      <c r="X476" s="2">
        <f t="shared" si="525"/>
        <v>3233.1328639679568</v>
      </c>
      <c r="Y476" s="2">
        <f t="shared" si="525"/>
        <v>3703.3768485954702</v>
      </c>
      <c r="Z476" s="63">
        <f t="shared" si="525"/>
        <v>3487.1802749534099</v>
      </c>
      <c r="AA476" s="63">
        <f t="shared" si="525"/>
        <v>3441.8060991901853</v>
      </c>
      <c r="AB476" s="63">
        <v>3978.1244127883197</v>
      </c>
      <c r="AC476" s="63">
        <v>4018.9935410195039</v>
      </c>
      <c r="AD476" s="63">
        <v>4176.9568620607643</v>
      </c>
      <c r="AE476" s="63">
        <f>(AE480/AE487)*100</f>
        <v>3788.5832756874875</v>
      </c>
      <c r="AF476" s="63">
        <v>4580.266454065888</v>
      </c>
      <c r="AG476" s="63">
        <v>5095.7921458281598</v>
      </c>
      <c r="AH476" s="63">
        <v>4814.2042423681705</v>
      </c>
      <c r="AI476" s="63">
        <v>4743.0281381401373</v>
      </c>
      <c r="AJ476" s="2">
        <f>(AJ480/AJ487)*100</f>
        <v>4198.7679104961753</v>
      </c>
      <c r="AK476" s="2">
        <v>4250.50666975084</v>
      </c>
      <c r="AL476" s="2">
        <v>4172.7527914351813</v>
      </c>
      <c r="AM476" s="2">
        <v>3616.8424209504842</v>
      </c>
      <c r="AN476" s="2">
        <v>3609.6470897207928</v>
      </c>
      <c r="AO476" s="2">
        <f>(AO480/AO487)*100</f>
        <v>3958.0212913416381</v>
      </c>
      <c r="AP476" s="2">
        <v>3739.5164051699062</v>
      </c>
      <c r="AQ476" s="2">
        <v>3300.1773603921761</v>
      </c>
      <c r="AR476" s="2">
        <v>3651.7817968169074</v>
      </c>
      <c r="AS476" s="2">
        <f>(AS480/AS487)*100</f>
        <v>4927.2991261963598</v>
      </c>
      <c r="AT476" s="2">
        <v>3467.9636853075899</v>
      </c>
      <c r="AU476" s="2">
        <v>3179.7894961476663</v>
      </c>
      <c r="AV476" s="2">
        <v>3074.8617810909986</v>
      </c>
      <c r="AW476" s="2">
        <v>3042.2337024234248</v>
      </c>
      <c r="AX476" s="2">
        <f>(AX480/AX487)*100</f>
        <v>3616.4641067162934</v>
      </c>
      <c r="AY476" s="2"/>
      <c r="AZ476" s="2">
        <v>3791.7175623860353</v>
      </c>
      <c r="BA476" s="2">
        <v>3688.7808502602638</v>
      </c>
      <c r="BB476" s="2">
        <v>3767.2451206547003</v>
      </c>
      <c r="BC476" s="2">
        <v>3628.5668125542466</v>
      </c>
      <c r="BD476" s="2">
        <v>3403.6995532933142</v>
      </c>
      <c r="BE476" s="2">
        <v>3331.7532396663523</v>
      </c>
      <c r="BF476" s="2">
        <f>(BF480/BF487)*100</f>
        <v>3280.1414389409588</v>
      </c>
      <c r="BG476" s="2">
        <v>3578.6457553000077</v>
      </c>
      <c r="BH476" s="2">
        <v>3372.9997649186089</v>
      </c>
      <c r="BI476" s="2">
        <v>3552.5198746176911</v>
      </c>
      <c r="BJ476" s="2">
        <v>3337.1086443339382</v>
      </c>
      <c r="BK476" s="2">
        <v>3367.027512655357</v>
      </c>
      <c r="BL476" s="2">
        <v>3215.3896049202112</v>
      </c>
      <c r="BM476" s="2">
        <v>3383.9838107065566</v>
      </c>
      <c r="BN476" s="2">
        <v>3213.7688365816407</v>
      </c>
      <c r="BO476" s="2">
        <f>(BO480/BO487)*100</f>
        <v>3363.0270512946859</v>
      </c>
      <c r="BP476" s="2">
        <v>3127.182814048273</v>
      </c>
      <c r="BQ476" s="2">
        <v>3089.1409913105381</v>
      </c>
      <c r="BR476" s="2">
        <v>2912.1167509859079</v>
      </c>
      <c r="BS476" s="2">
        <v>2834.8602317632062</v>
      </c>
      <c r="BT476" s="2">
        <v>2971.4725638414197</v>
      </c>
      <c r="BU476" s="2">
        <v>2719.9211190618753</v>
      </c>
      <c r="BV476" s="2">
        <v>2164.1278386791923</v>
      </c>
      <c r="BW476" s="2">
        <v>3287.0172349588024</v>
      </c>
      <c r="BX476" s="2">
        <v>3307.5697523699505</v>
      </c>
      <c r="BY476" s="2">
        <v>3189.6577853459471</v>
      </c>
      <c r="BZ476" s="63">
        <v>3414.0647091893234</v>
      </c>
      <c r="CA476" s="2">
        <f>(CA480/CA487)*100</f>
        <v>3220.5589863137234</v>
      </c>
      <c r="CB476" s="2">
        <v>3876.4196366673523</v>
      </c>
      <c r="CC476" s="2">
        <v>3981.6998715383938</v>
      </c>
      <c r="CD476" s="2">
        <v>3605.4120294205836</v>
      </c>
      <c r="CE476" s="2">
        <v>4026.6343005068584</v>
      </c>
      <c r="CF476" s="2">
        <v>4140.2209658228448</v>
      </c>
      <c r="CG476" s="2">
        <v>3759.4163956576631</v>
      </c>
      <c r="CH476" s="2">
        <v>4146.3793144064721</v>
      </c>
      <c r="CI476" s="2">
        <v>3757.5117354949748</v>
      </c>
      <c r="CJ476" s="63">
        <v>4262.4191676536266</v>
      </c>
      <c r="CK476" s="63">
        <v>3881.231227101106</v>
      </c>
      <c r="CL476" s="2">
        <f>(CL480/CL487)*100</f>
        <v>3324.8775086974888</v>
      </c>
      <c r="CM476" s="2">
        <v>3999.6512158867554</v>
      </c>
      <c r="CN476" s="2">
        <v>4143.777809439418</v>
      </c>
      <c r="CO476" s="2">
        <v>4152.7162852760612</v>
      </c>
      <c r="CP476" s="2">
        <v>4517.7140229432061</v>
      </c>
      <c r="CQ476" s="2">
        <v>4119.056622611427</v>
      </c>
      <c r="CR476" s="2">
        <v>3794.0297028723789</v>
      </c>
      <c r="CS476" s="2">
        <v>4381.6015703302164</v>
      </c>
      <c r="CT476" s="2">
        <v>4129.3893790532284</v>
      </c>
      <c r="CU476" s="2">
        <v>3725.1667713012316</v>
      </c>
      <c r="CV476" s="2">
        <v>3967.5527598546132</v>
      </c>
      <c r="CW476" s="2">
        <v>3824.7662498878794</v>
      </c>
      <c r="CX476" s="2">
        <v>3754.803810991797</v>
      </c>
      <c r="CY476" s="2">
        <v>3725.9823455382593</v>
      </c>
      <c r="CZ476" s="2">
        <v>3619.8796251978115</v>
      </c>
      <c r="DA476" s="2">
        <f t="shared" ref="DA476" si="526">(DA480/DA487)*100</f>
        <v>3459.5186008192968</v>
      </c>
      <c r="DB476" s="63">
        <v>4211.1658834917635</v>
      </c>
      <c r="DC476" s="63">
        <v>4033.9213852443477</v>
      </c>
      <c r="DD476" s="63">
        <v>3970.6176770595548</v>
      </c>
      <c r="DE476" s="63">
        <v>4167.7689847503652</v>
      </c>
      <c r="DF476" s="63">
        <v>3966.7705629049715</v>
      </c>
      <c r="DG476" s="63">
        <v>3850.712883909418</v>
      </c>
      <c r="DH476" s="63">
        <v>4203.6005270481701</v>
      </c>
      <c r="DI476" s="63">
        <v>4194.8905665004695</v>
      </c>
      <c r="DJ476" s="63">
        <v>3896.3100053351054</v>
      </c>
      <c r="DK476" s="63">
        <v>4446.3244385965554</v>
      </c>
      <c r="DL476" s="63">
        <v>4444.8055453087773</v>
      </c>
      <c r="DM476" s="63">
        <v>3919.7904585077126</v>
      </c>
      <c r="DN476" s="6">
        <f t="shared" ref="DN476" si="527">(DN480/DN487)*100</f>
        <v>3849.6744059486659</v>
      </c>
      <c r="DO476" s="63">
        <v>3919.7904585077126</v>
      </c>
      <c r="DP476" s="63">
        <v>4369.5536413720729</v>
      </c>
      <c r="DQ476" s="63">
        <v>4273.1133478534503</v>
      </c>
      <c r="DR476" s="63">
        <v>3995.1496267742955</v>
      </c>
      <c r="DS476" s="63">
        <v>4316.7556127499165</v>
      </c>
      <c r="DT476" s="63">
        <v>4230.4054418131709</v>
      </c>
      <c r="DU476" s="63">
        <v>3925.0453636324614</v>
      </c>
      <c r="DV476" s="64">
        <f>(DV480/DV487)*100</f>
        <v>4061.7088069332126</v>
      </c>
      <c r="DW476" s="65">
        <f>(DW480/DW487)*100</f>
        <v>4013.1966143235409</v>
      </c>
      <c r="DX476" s="66">
        <f>(DX480/DX487)*100</f>
        <v>3632.1515791820148</v>
      </c>
      <c r="DZ476" s="2">
        <f>(DZ480/DZ487)*100</f>
        <v>4146.739199670471</v>
      </c>
      <c r="EC476" s="2">
        <f>(EC480/EC487)*100</f>
        <v>4316.2467630280344</v>
      </c>
      <c r="EF476" s="2">
        <f>(EF480/EF487)*100</f>
        <v>4440.0383767848116</v>
      </c>
      <c r="EI476" s="2">
        <f>(EI480/EI487)*100</f>
        <v>4572.7188625790177</v>
      </c>
      <c r="EL476" s="2">
        <f>(EL480/EL487)*100</f>
        <v>4787.5006273232548</v>
      </c>
      <c r="EO476" s="2">
        <f>(EO480/EO487)*100</f>
        <v>4843.7558214072415</v>
      </c>
    </row>
    <row r="477" spans="1:145" ht="15.5" x14ac:dyDescent="0.35">
      <c r="A477" s="56" t="s">
        <v>241</v>
      </c>
      <c r="B477" s="90" t="s">
        <v>136</v>
      </c>
      <c r="C477" s="90" t="s">
        <v>136</v>
      </c>
      <c r="D477" s="90" t="s">
        <v>136</v>
      </c>
      <c r="E477" s="90" t="s">
        <v>136</v>
      </c>
      <c r="F477" s="90" t="s">
        <v>136</v>
      </c>
      <c r="G477" s="90" t="s">
        <v>136</v>
      </c>
      <c r="H477" s="90" t="s">
        <v>136</v>
      </c>
      <c r="I477" s="90" t="s">
        <v>136</v>
      </c>
      <c r="J477" s="90" t="s">
        <v>136</v>
      </c>
      <c r="K477" s="90" t="s">
        <v>136</v>
      </c>
      <c r="L477" s="90" t="s">
        <v>136</v>
      </c>
      <c r="M477" s="90" t="s">
        <v>136</v>
      </c>
      <c r="N477" s="90" t="s">
        <v>136</v>
      </c>
      <c r="O477" s="90" t="s">
        <v>136</v>
      </c>
      <c r="P477" s="90" t="s">
        <v>136</v>
      </c>
      <c r="Q477" s="90" t="s">
        <v>136</v>
      </c>
      <c r="R477" s="90" t="s">
        <v>136</v>
      </c>
      <c r="S477" s="90" t="s">
        <v>136</v>
      </c>
      <c r="T477" s="90" t="s">
        <v>136</v>
      </c>
      <c r="U477" s="90" t="s">
        <v>136</v>
      </c>
      <c r="V477" s="90" t="s">
        <v>136</v>
      </c>
      <c r="W477" s="90" t="s">
        <v>136</v>
      </c>
      <c r="X477" s="91" t="s">
        <v>136</v>
      </c>
      <c r="Y477" s="91" t="s">
        <v>136</v>
      </c>
      <c r="Z477" s="90" t="s">
        <v>136</v>
      </c>
      <c r="AA477" s="90" t="s">
        <v>136</v>
      </c>
      <c r="AB477" s="90" t="s">
        <v>136</v>
      </c>
      <c r="AC477" s="90" t="s">
        <v>136</v>
      </c>
      <c r="AD477" s="90" t="s">
        <v>136</v>
      </c>
      <c r="AE477" s="90" t="s">
        <v>136</v>
      </c>
      <c r="AF477" s="90" t="s">
        <v>136</v>
      </c>
      <c r="AG477" s="90" t="s">
        <v>136</v>
      </c>
      <c r="AH477" s="90" t="s">
        <v>136</v>
      </c>
      <c r="AI477" s="90" t="s">
        <v>136</v>
      </c>
      <c r="AJ477" s="91" t="s">
        <v>136</v>
      </c>
      <c r="AK477" s="91" t="s">
        <v>136</v>
      </c>
      <c r="AL477" s="91" t="s">
        <v>136</v>
      </c>
      <c r="AM477" s="91" t="s">
        <v>136</v>
      </c>
      <c r="AN477" s="91" t="s">
        <v>136</v>
      </c>
      <c r="AO477" s="91" t="s">
        <v>136</v>
      </c>
      <c r="AP477" s="91" t="s">
        <v>136</v>
      </c>
      <c r="AQ477" s="91" t="s">
        <v>136</v>
      </c>
      <c r="AR477" s="91" t="s">
        <v>136</v>
      </c>
      <c r="AS477" s="91" t="s">
        <v>136</v>
      </c>
      <c r="AT477" s="91" t="s">
        <v>136</v>
      </c>
      <c r="AU477" s="91" t="s">
        <v>136</v>
      </c>
      <c r="AV477" s="91" t="s">
        <v>136</v>
      </c>
      <c r="AW477" s="91" t="s">
        <v>136</v>
      </c>
      <c r="AX477" s="91" t="s">
        <v>136</v>
      </c>
      <c r="AY477" s="91"/>
      <c r="AZ477" s="91" t="s">
        <v>136</v>
      </c>
      <c r="BA477" s="91" t="s">
        <v>136</v>
      </c>
      <c r="BB477" s="91" t="s">
        <v>136</v>
      </c>
      <c r="BC477" s="91" t="s">
        <v>136</v>
      </c>
      <c r="BD477" s="91" t="s">
        <v>136</v>
      </c>
      <c r="BE477" s="91" t="s">
        <v>136</v>
      </c>
      <c r="BF477" s="91" t="s">
        <v>136</v>
      </c>
      <c r="BG477" s="91" t="s">
        <v>136</v>
      </c>
      <c r="BH477" s="91" t="s">
        <v>136</v>
      </c>
      <c r="BI477" s="91" t="s">
        <v>136</v>
      </c>
      <c r="BJ477" s="91" t="s">
        <v>136</v>
      </c>
      <c r="BK477" s="91" t="s">
        <v>136</v>
      </c>
      <c r="BL477" s="91" t="s">
        <v>136</v>
      </c>
      <c r="BM477" s="91" t="s">
        <v>136</v>
      </c>
      <c r="BN477" s="91" t="s">
        <v>136</v>
      </c>
      <c r="BO477" s="91" t="s">
        <v>136</v>
      </c>
      <c r="BP477" s="91" t="s">
        <v>136</v>
      </c>
      <c r="BQ477" s="91" t="s">
        <v>136</v>
      </c>
      <c r="BR477" s="91" t="s">
        <v>136</v>
      </c>
      <c r="BS477" s="91" t="s">
        <v>136</v>
      </c>
      <c r="BT477" s="91" t="s">
        <v>136</v>
      </c>
      <c r="BU477" s="91" t="s">
        <v>136</v>
      </c>
      <c r="BV477" s="91" t="s">
        <v>136</v>
      </c>
      <c r="BW477" s="91" t="s">
        <v>136</v>
      </c>
      <c r="BX477" s="91" t="s">
        <v>136</v>
      </c>
      <c r="BY477" s="91" t="s">
        <v>136</v>
      </c>
      <c r="BZ477" s="90" t="s">
        <v>136</v>
      </c>
      <c r="CA477" s="91" t="s">
        <v>136</v>
      </c>
      <c r="CB477" s="91" t="s">
        <v>136</v>
      </c>
      <c r="CC477" s="91" t="s">
        <v>136</v>
      </c>
      <c r="CD477" s="91" t="s">
        <v>136</v>
      </c>
      <c r="CE477" s="91" t="s">
        <v>136</v>
      </c>
      <c r="CF477" s="91" t="s">
        <v>136</v>
      </c>
      <c r="CG477" s="91" t="s">
        <v>136</v>
      </c>
      <c r="CH477" s="91" t="s">
        <v>136</v>
      </c>
      <c r="CI477" s="91" t="s">
        <v>136</v>
      </c>
      <c r="CJ477" s="90" t="s">
        <v>136</v>
      </c>
      <c r="CK477" s="90" t="s">
        <v>136</v>
      </c>
      <c r="CL477" s="91" t="s">
        <v>136</v>
      </c>
      <c r="CM477" s="91" t="s">
        <v>136</v>
      </c>
      <c r="CN477" s="91" t="s">
        <v>136</v>
      </c>
      <c r="CO477" s="91" t="s">
        <v>136</v>
      </c>
      <c r="CP477" s="91" t="s">
        <v>136</v>
      </c>
      <c r="CQ477" s="91" t="s">
        <v>136</v>
      </c>
      <c r="CR477" s="91" t="s">
        <v>136</v>
      </c>
      <c r="CS477" s="91" t="s">
        <v>136</v>
      </c>
      <c r="CT477" s="91" t="s">
        <v>136</v>
      </c>
      <c r="CU477" s="91" t="s">
        <v>136</v>
      </c>
      <c r="CV477" s="91" t="s">
        <v>136</v>
      </c>
      <c r="CW477" s="91" t="s">
        <v>136</v>
      </c>
      <c r="CX477" s="91" t="s">
        <v>136</v>
      </c>
      <c r="CY477" s="91" t="s">
        <v>136</v>
      </c>
      <c r="CZ477" s="91" t="s">
        <v>136</v>
      </c>
      <c r="DA477" s="91" t="s">
        <v>136</v>
      </c>
      <c r="DB477" s="90" t="s">
        <v>136</v>
      </c>
      <c r="DC477" s="90" t="s">
        <v>136</v>
      </c>
      <c r="DD477" s="90" t="s">
        <v>136</v>
      </c>
      <c r="DE477" s="90" t="s">
        <v>136</v>
      </c>
      <c r="DF477" s="90" t="s">
        <v>136</v>
      </c>
      <c r="DG477" s="90" t="s">
        <v>136</v>
      </c>
      <c r="DH477" s="90" t="s">
        <v>136</v>
      </c>
      <c r="DI477" s="90" t="s">
        <v>136</v>
      </c>
      <c r="DJ477" s="90" t="s">
        <v>136</v>
      </c>
      <c r="DK477" s="90" t="s">
        <v>136</v>
      </c>
      <c r="DL477" s="90" t="s">
        <v>136</v>
      </c>
      <c r="DM477" s="90" t="s">
        <v>136</v>
      </c>
      <c r="DN477" s="92" t="s">
        <v>136</v>
      </c>
      <c r="DO477" s="90" t="s">
        <v>136</v>
      </c>
      <c r="DP477" s="90" t="s">
        <v>136</v>
      </c>
      <c r="DQ477" s="90" t="s">
        <v>136</v>
      </c>
      <c r="DR477" s="90" t="s">
        <v>136</v>
      </c>
      <c r="DS477" s="90" t="s">
        <v>136</v>
      </c>
      <c r="DT477" s="90" t="s">
        <v>136</v>
      </c>
      <c r="DU477" s="90" t="s">
        <v>136</v>
      </c>
      <c r="DV477" s="93" t="s">
        <v>136</v>
      </c>
      <c r="DW477" s="94" t="s">
        <v>136</v>
      </c>
      <c r="DX477" s="95" t="s">
        <v>136</v>
      </c>
      <c r="DZ477" s="90" t="s">
        <v>136</v>
      </c>
      <c r="EC477" s="90" t="s">
        <v>136</v>
      </c>
      <c r="EF477" s="90" t="s">
        <v>136</v>
      </c>
      <c r="EI477" s="90" t="s">
        <v>136</v>
      </c>
      <c r="EL477" s="90" t="s">
        <v>136</v>
      </c>
      <c r="EO477" s="90" t="s">
        <v>136</v>
      </c>
    </row>
    <row r="478" spans="1:145" ht="15.5" x14ac:dyDescent="0.35">
      <c r="A478" s="56" t="s">
        <v>242</v>
      </c>
      <c r="B478" s="90" t="s">
        <v>136</v>
      </c>
      <c r="C478" s="90" t="s">
        <v>136</v>
      </c>
      <c r="D478" s="90" t="s">
        <v>136</v>
      </c>
      <c r="E478" s="90" t="s">
        <v>136</v>
      </c>
      <c r="F478" s="90" t="s">
        <v>136</v>
      </c>
      <c r="G478" s="90" t="s">
        <v>136</v>
      </c>
      <c r="H478" s="90" t="s">
        <v>136</v>
      </c>
      <c r="I478" s="90" t="s">
        <v>136</v>
      </c>
      <c r="J478" s="90" t="s">
        <v>136</v>
      </c>
      <c r="K478" s="90" t="s">
        <v>136</v>
      </c>
      <c r="L478" s="90" t="s">
        <v>136</v>
      </c>
      <c r="M478" s="90" t="s">
        <v>136</v>
      </c>
      <c r="N478" s="90" t="s">
        <v>136</v>
      </c>
      <c r="O478" s="90" t="s">
        <v>136</v>
      </c>
      <c r="P478" s="90" t="s">
        <v>136</v>
      </c>
      <c r="Q478" s="90" t="s">
        <v>136</v>
      </c>
      <c r="R478" s="90" t="s">
        <v>136</v>
      </c>
      <c r="S478" s="90" t="s">
        <v>136</v>
      </c>
      <c r="T478" s="90" t="s">
        <v>136</v>
      </c>
      <c r="U478" s="90" t="s">
        <v>136</v>
      </c>
      <c r="V478" s="90" t="s">
        <v>136</v>
      </c>
      <c r="W478" s="90" t="s">
        <v>136</v>
      </c>
      <c r="X478" s="91" t="s">
        <v>136</v>
      </c>
      <c r="Y478" s="91" t="s">
        <v>136</v>
      </c>
      <c r="Z478" s="90" t="s">
        <v>136</v>
      </c>
      <c r="AA478" s="90" t="s">
        <v>136</v>
      </c>
      <c r="AB478" s="90" t="s">
        <v>136</v>
      </c>
      <c r="AC478" s="90" t="s">
        <v>136</v>
      </c>
      <c r="AD478" s="90" t="s">
        <v>136</v>
      </c>
      <c r="AE478" s="90" t="s">
        <v>136</v>
      </c>
      <c r="AF478" s="90" t="s">
        <v>136</v>
      </c>
      <c r="AG478" s="90" t="s">
        <v>136</v>
      </c>
      <c r="AH478" s="90" t="s">
        <v>136</v>
      </c>
      <c r="AI478" s="90" t="s">
        <v>136</v>
      </c>
      <c r="AJ478" s="91" t="s">
        <v>136</v>
      </c>
      <c r="AK478" s="91" t="s">
        <v>136</v>
      </c>
      <c r="AL478" s="91" t="s">
        <v>136</v>
      </c>
      <c r="AM478" s="91" t="s">
        <v>136</v>
      </c>
      <c r="AN478" s="91" t="s">
        <v>136</v>
      </c>
      <c r="AO478" s="91" t="s">
        <v>136</v>
      </c>
      <c r="AP478" s="91" t="s">
        <v>136</v>
      </c>
      <c r="AQ478" s="91" t="s">
        <v>136</v>
      </c>
      <c r="AR478" s="91" t="s">
        <v>136</v>
      </c>
      <c r="AS478" s="91" t="s">
        <v>136</v>
      </c>
      <c r="AT478" s="91" t="s">
        <v>136</v>
      </c>
      <c r="AU478" s="91" t="s">
        <v>136</v>
      </c>
      <c r="AV478" s="91" t="s">
        <v>136</v>
      </c>
      <c r="AW478" s="91" t="s">
        <v>136</v>
      </c>
      <c r="AX478" s="91" t="s">
        <v>136</v>
      </c>
      <c r="AY478" s="91"/>
      <c r="AZ478" s="91" t="s">
        <v>136</v>
      </c>
      <c r="BA478" s="91" t="s">
        <v>136</v>
      </c>
      <c r="BB478" s="91" t="s">
        <v>136</v>
      </c>
      <c r="BC478" s="91" t="s">
        <v>136</v>
      </c>
      <c r="BD478" s="91" t="s">
        <v>136</v>
      </c>
      <c r="BE478" s="91" t="s">
        <v>136</v>
      </c>
      <c r="BF478" s="91" t="s">
        <v>136</v>
      </c>
      <c r="BG478" s="91" t="s">
        <v>136</v>
      </c>
      <c r="BH478" s="91" t="s">
        <v>136</v>
      </c>
      <c r="BI478" s="91" t="s">
        <v>136</v>
      </c>
      <c r="BJ478" s="91" t="s">
        <v>136</v>
      </c>
      <c r="BK478" s="91" t="s">
        <v>136</v>
      </c>
      <c r="BL478" s="91" t="s">
        <v>136</v>
      </c>
      <c r="BM478" s="91" t="s">
        <v>136</v>
      </c>
      <c r="BN478" s="91" t="s">
        <v>136</v>
      </c>
      <c r="BO478" s="91" t="s">
        <v>136</v>
      </c>
      <c r="BP478" s="91" t="s">
        <v>136</v>
      </c>
      <c r="BQ478" s="91" t="s">
        <v>136</v>
      </c>
      <c r="BR478" s="91" t="s">
        <v>136</v>
      </c>
      <c r="BS478" s="91" t="s">
        <v>136</v>
      </c>
      <c r="BT478" s="91" t="s">
        <v>136</v>
      </c>
      <c r="BU478" s="91" t="s">
        <v>136</v>
      </c>
      <c r="BV478" s="91" t="s">
        <v>136</v>
      </c>
      <c r="BW478" s="91" t="s">
        <v>136</v>
      </c>
      <c r="BX478" s="91" t="s">
        <v>136</v>
      </c>
      <c r="BY478" s="91" t="s">
        <v>136</v>
      </c>
      <c r="BZ478" s="90" t="s">
        <v>136</v>
      </c>
      <c r="CA478" s="91" t="s">
        <v>136</v>
      </c>
      <c r="CB478" s="91" t="s">
        <v>136</v>
      </c>
      <c r="CC478" s="91" t="s">
        <v>136</v>
      </c>
      <c r="CD478" s="91" t="s">
        <v>136</v>
      </c>
      <c r="CE478" s="91" t="s">
        <v>136</v>
      </c>
      <c r="CF478" s="91" t="s">
        <v>136</v>
      </c>
      <c r="CG478" s="91" t="s">
        <v>136</v>
      </c>
      <c r="CH478" s="91" t="s">
        <v>136</v>
      </c>
      <c r="CI478" s="91" t="s">
        <v>136</v>
      </c>
      <c r="CJ478" s="90" t="s">
        <v>136</v>
      </c>
      <c r="CK478" s="90" t="s">
        <v>136</v>
      </c>
      <c r="CL478" s="91" t="s">
        <v>136</v>
      </c>
      <c r="CM478" s="91" t="s">
        <v>136</v>
      </c>
      <c r="CN478" s="91" t="s">
        <v>136</v>
      </c>
      <c r="CO478" s="91" t="s">
        <v>136</v>
      </c>
      <c r="CP478" s="91" t="s">
        <v>136</v>
      </c>
      <c r="CQ478" s="91" t="s">
        <v>136</v>
      </c>
      <c r="CR478" s="91" t="s">
        <v>136</v>
      </c>
      <c r="CS478" s="91" t="s">
        <v>136</v>
      </c>
      <c r="CT478" s="91" t="s">
        <v>136</v>
      </c>
      <c r="CU478" s="91" t="s">
        <v>136</v>
      </c>
      <c r="CV478" s="91" t="s">
        <v>136</v>
      </c>
      <c r="CW478" s="91" t="s">
        <v>136</v>
      </c>
      <c r="CX478" s="91" t="s">
        <v>136</v>
      </c>
      <c r="CY478" s="91" t="s">
        <v>136</v>
      </c>
      <c r="CZ478" s="91" t="s">
        <v>136</v>
      </c>
      <c r="DA478" s="91" t="s">
        <v>136</v>
      </c>
      <c r="DB478" s="90" t="s">
        <v>136</v>
      </c>
      <c r="DC478" s="90" t="s">
        <v>136</v>
      </c>
      <c r="DD478" s="90" t="s">
        <v>136</v>
      </c>
      <c r="DE478" s="90" t="s">
        <v>136</v>
      </c>
      <c r="DF478" s="90" t="s">
        <v>136</v>
      </c>
      <c r="DG478" s="90" t="s">
        <v>136</v>
      </c>
      <c r="DH478" s="90" t="s">
        <v>136</v>
      </c>
      <c r="DI478" s="90" t="s">
        <v>136</v>
      </c>
      <c r="DJ478" s="90" t="s">
        <v>136</v>
      </c>
      <c r="DK478" s="90" t="s">
        <v>136</v>
      </c>
      <c r="DL478" s="90" t="s">
        <v>136</v>
      </c>
      <c r="DM478" s="90" t="s">
        <v>136</v>
      </c>
      <c r="DN478" s="92" t="s">
        <v>136</v>
      </c>
      <c r="DO478" s="90" t="s">
        <v>136</v>
      </c>
      <c r="DP478" s="90" t="s">
        <v>136</v>
      </c>
      <c r="DQ478" s="90" t="s">
        <v>136</v>
      </c>
      <c r="DR478" s="90" t="s">
        <v>136</v>
      </c>
      <c r="DS478" s="90" t="s">
        <v>136</v>
      </c>
      <c r="DT478" s="90" t="s">
        <v>136</v>
      </c>
      <c r="DU478" s="90" t="s">
        <v>136</v>
      </c>
      <c r="DV478" s="93" t="s">
        <v>136</v>
      </c>
      <c r="DW478" s="94" t="s">
        <v>136</v>
      </c>
      <c r="DX478" s="95" t="s">
        <v>136</v>
      </c>
      <c r="DZ478" s="90" t="s">
        <v>136</v>
      </c>
      <c r="EC478" s="90" t="s">
        <v>136</v>
      </c>
      <c r="EF478" s="90" t="s">
        <v>136</v>
      </c>
      <c r="EI478" s="90" t="s">
        <v>136</v>
      </c>
      <c r="EL478" s="90" t="s">
        <v>136</v>
      </c>
      <c r="EO478" s="90" t="s">
        <v>136</v>
      </c>
    </row>
    <row r="479" spans="1:145" ht="15.5" x14ac:dyDescent="0.35">
      <c r="A479" s="27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2"/>
      <c r="Y479" s="2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63"/>
      <c r="CA479" s="2"/>
      <c r="CB479" s="2"/>
      <c r="CC479" s="2"/>
      <c r="CD479" s="2"/>
      <c r="CE479" s="2"/>
      <c r="CF479" s="2"/>
      <c r="CG479" s="2"/>
      <c r="CH479" s="2"/>
      <c r="CI479" s="2"/>
      <c r="CJ479" s="63"/>
      <c r="CK479" s="63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63"/>
      <c r="DC479" s="63"/>
      <c r="DD479" s="63"/>
      <c r="DE479" s="63"/>
      <c r="DF479" s="63"/>
      <c r="DG479" s="63"/>
      <c r="DH479" s="63"/>
      <c r="DI479" s="63"/>
      <c r="DJ479" s="63"/>
      <c r="DK479" s="63"/>
      <c r="DL479" s="63"/>
      <c r="DM479" s="63"/>
      <c r="DN479" s="6"/>
      <c r="DO479" s="63"/>
      <c r="DP479" s="63"/>
      <c r="DQ479" s="63"/>
      <c r="DR479" s="63"/>
      <c r="DS479" s="63"/>
      <c r="DT479" s="63"/>
      <c r="DU479" s="63"/>
      <c r="DV479" s="64"/>
      <c r="DW479" s="65"/>
      <c r="DX479" s="66"/>
      <c r="DZ479" s="63"/>
      <c r="EC479" s="63"/>
      <c r="EF479" s="63"/>
      <c r="EI479" s="63"/>
      <c r="EL479" s="63"/>
      <c r="EO479" s="63"/>
    </row>
    <row r="480" spans="1:145" ht="15.5" x14ac:dyDescent="0.35">
      <c r="A480" s="56" t="s">
        <v>243</v>
      </c>
      <c r="B480" s="63">
        <f t="shared" ref="B480:Z480" si="528">-B573</f>
        <v>898.92955032674479</v>
      </c>
      <c r="C480" s="63">
        <f t="shared" si="528"/>
        <v>862.07851196127467</v>
      </c>
      <c r="D480" s="63">
        <f t="shared" si="528"/>
        <v>853.63046431988971</v>
      </c>
      <c r="E480" s="63">
        <f t="shared" si="528"/>
        <v>790.21485724990282</v>
      </c>
      <c r="F480" s="63">
        <f t="shared" si="528"/>
        <v>777.98172374657395</v>
      </c>
      <c r="G480" s="63">
        <f t="shared" si="528"/>
        <v>713.69421261386401</v>
      </c>
      <c r="H480" s="63">
        <f t="shared" si="528"/>
        <v>772.28826219262476</v>
      </c>
      <c r="I480" s="63">
        <f t="shared" si="528"/>
        <v>1413.3180412857307</v>
      </c>
      <c r="J480" s="63">
        <f t="shared" si="528"/>
        <v>1530.5902988822722</v>
      </c>
      <c r="K480" s="63">
        <f t="shared" si="528"/>
        <v>1654.8375709519548</v>
      </c>
      <c r="L480" s="63">
        <f t="shared" si="528"/>
        <v>2070.9231428918379</v>
      </c>
      <c r="M480" s="63">
        <f t="shared" si="528"/>
        <v>2263.1952323343307</v>
      </c>
      <c r="N480" s="63">
        <f t="shared" si="528"/>
        <v>2136.3380399344537</v>
      </c>
      <c r="O480" s="63">
        <f t="shared" si="528"/>
        <v>2443.9811621037816</v>
      </c>
      <c r="P480" s="63">
        <f t="shared" si="528"/>
        <v>2991.5147723294554</v>
      </c>
      <c r="Q480" s="63">
        <f t="shared" si="528"/>
        <v>4076.4412787854421</v>
      </c>
      <c r="R480" s="63">
        <f t="shared" si="528"/>
        <v>3199.9935892003032</v>
      </c>
      <c r="S480" s="63">
        <f t="shared" si="528"/>
        <v>3271.182241092145</v>
      </c>
      <c r="T480" s="63">
        <f t="shared" si="528"/>
        <v>3952.6264704091755</v>
      </c>
      <c r="U480" s="63">
        <f t="shared" si="528"/>
        <v>5230.2990691326413</v>
      </c>
      <c r="V480" s="63">
        <f t="shared" si="528"/>
        <v>7031.7551802424923</v>
      </c>
      <c r="W480" s="63">
        <f t="shared" si="528"/>
        <v>8352.2703263315343</v>
      </c>
      <c r="X480" s="2">
        <f t="shared" si="528"/>
        <v>8380.445280278127</v>
      </c>
      <c r="Y480" s="2">
        <f t="shared" si="528"/>
        <v>10194.241724842226</v>
      </c>
      <c r="Z480" s="63">
        <f t="shared" si="528"/>
        <v>9901.2148366794518</v>
      </c>
      <c r="AA480" s="63">
        <f>-AA573</f>
        <v>10514.034352416293</v>
      </c>
      <c r="AB480" s="63">
        <v>11660.734424274766</v>
      </c>
      <c r="AC480" s="63">
        <v>11286.2647155082</v>
      </c>
      <c r="AD480" s="63">
        <v>11763.135000247699</v>
      </c>
      <c r="AE480" s="63">
        <f>-AE573</f>
        <v>10882.314917041076</v>
      </c>
      <c r="AF480" s="63">
        <v>12511.708762737269</v>
      </c>
      <c r="AG480" s="63">
        <v>13007.736834349344</v>
      </c>
      <c r="AH480" s="63">
        <v>13216.136136356472</v>
      </c>
      <c r="AI480" s="63">
        <v>13020.740795018701</v>
      </c>
      <c r="AJ480" s="2">
        <f>-AJ573</f>
        <v>11609.059620220669</v>
      </c>
      <c r="AK480" s="2">
        <v>12186.720199024996</v>
      </c>
      <c r="AL480" s="2">
        <v>12133.198310200702</v>
      </c>
      <c r="AM480" s="2">
        <v>11753.219641300953</v>
      </c>
      <c r="AN480" s="2">
        <v>11729.837835158498</v>
      </c>
      <c r="AO480" s="2">
        <f>-AO573</f>
        <v>11717.850879271364</v>
      </c>
      <c r="AP480" s="2">
        <v>10983.842534874882</v>
      </c>
      <c r="AQ480" s="2">
        <v>10329.695310540686</v>
      </c>
      <c r="AR480" s="2">
        <v>10270.594924185345</v>
      </c>
      <c r="AS480" s="2">
        <f>-AS573</f>
        <v>11670.705668088893</v>
      </c>
      <c r="AT480" s="2">
        <v>10389.654835917288</v>
      </c>
      <c r="AU480" s="2">
        <v>9349.4578538050591</v>
      </c>
      <c r="AV480" s="2">
        <v>8449.8604130168733</v>
      </c>
      <c r="AW480" s="2">
        <v>8360.1969647339683</v>
      </c>
      <c r="AX480" s="2">
        <f>-AX573</f>
        <v>9141.9639713340548</v>
      </c>
      <c r="AY480" s="2"/>
      <c r="AZ480" s="2">
        <v>9582.516261176168</v>
      </c>
      <c r="BA480" s="2">
        <v>9477.5512454323034</v>
      </c>
      <c r="BB480" s="2">
        <v>9654.2878938164431</v>
      </c>
      <c r="BC480" s="2">
        <v>9450.7793615372648</v>
      </c>
      <c r="BD480" s="2">
        <v>9303.3118426159763</v>
      </c>
      <c r="BE480" s="2">
        <v>9277.9031683173271</v>
      </c>
      <c r="BF480" s="2">
        <f>-BF573</f>
        <v>9242.9778541658961</v>
      </c>
      <c r="BG480" s="2">
        <v>9796.4409010454747</v>
      </c>
      <c r="BH480" s="2">
        <v>9378.7605469070495</v>
      </c>
      <c r="BI480" s="2">
        <v>10076.710103242342</v>
      </c>
      <c r="BJ480" s="2">
        <v>9535.2427609508231</v>
      </c>
      <c r="BK480" s="2">
        <v>9473.2140779711754</v>
      </c>
      <c r="BL480" s="2">
        <v>9168.8896616102465</v>
      </c>
      <c r="BM480" s="2">
        <v>9520.9210363506827</v>
      </c>
      <c r="BN480" s="2">
        <v>9164.2679367528181</v>
      </c>
      <c r="BO480" s="2">
        <f>-BO573</f>
        <v>9661.1186177040727</v>
      </c>
      <c r="BP480" s="2">
        <v>9073.5327601825338</v>
      </c>
      <c r="BQ480" s="2">
        <v>8705.6489662664935</v>
      </c>
      <c r="BR480" s="2">
        <v>7983.4684085944991</v>
      </c>
      <c r="BS480" s="2">
        <v>7614.5994357086856</v>
      </c>
      <c r="BT480" s="2">
        <v>7981.5481039704036</v>
      </c>
      <c r="BU480" s="2">
        <v>7067.0619221276093</v>
      </c>
      <c r="BV480" s="2">
        <v>6255.0461212491618</v>
      </c>
      <c r="BW480" s="2">
        <v>8388.1606695979935</v>
      </c>
      <c r="BX480" s="2">
        <v>8167.8420334223574</v>
      </c>
      <c r="BY480" s="2">
        <v>7749.1586505923206</v>
      </c>
      <c r="BZ480" s="63">
        <v>8500.5609016238886</v>
      </c>
      <c r="CA480" s="2">
        <f>-CA573</f>
        <v>7749.2674108853753</v>
      </c>
      <c r="CB480" s="2">
        <v>9679.647225061608</v>
      </c>
      <c r="CC480" s="2">
        <v>9617.5497761185088</v>
      </c>
      <c r="CD480" s="2">
        <v>9006.3750967638043</v>
      </c>
      <c r="CE480" s="2">
        <v>9733.54127230622</v>
      </c>
      <c r="CF480" s="2">
        <v>9684.690923606755</v>
      </c>
      <c r="CG480" s="2">
        <v>9120.9341303519468</v>
      </c>
      <c r="CH480" s="2">
        <v>10265.409290008281</v>
      </c>
      <c r="CI480" s="2">
        <v>9927.3643793741612</v>
      </c>
      <c r="CJ480" s="63">
        <v>10623.916590162544</v>
      </c>
      <c r="CK480" s="63">
        <v>10325.33816006539</v>
      </c>
      <c r="CL480" s="2">
        <f>-CL573</f>
        <v>8683.0505820004855</v>
      </c>
      <c r="CM480" s="2">
        <v>11088.617908095081</v>
      </c>
      <c r="CN480" s="2">
        <v>11657.582696364632</v>
      </c>
      <c r="CO480" s="2">
        <v>11682.729078732857</v>
      </c>
      <c r="CP480" s="2">
        <v>12556.197944016043</v>
      </c>
      <c r="CQ480" s="2">
        <v>11651.513325662365</v>
      </c>
      <c r="CR480" s="2">
        <v>10919.385528791929</v>
      </c>
      <c r="CS480" s="2">
        <v>12738.517356198094</v>
      </c>
      <c r="CT480" s="2">
        <v>12212.762306472188</v>
      </c>
      <c r="CU480" s="2">
        <v>11204.448260423322</v>
      </c>
      <c r="CV480" s="2">
        <v>12373.927265809871</v>
      </c>
      <c r="CW480" s="2">
        <v>12025.651109946592</v>
      </c>
      <c r="CX480" s="2">
        <v>12079.254425359666</v>
      </c>
      <c r="CY480" s="2">
        <v>12081.072659969512</v>
      </c>
      <c r="CZ480" s="2">
        <v>11828.891886286498</v>
      </c>
      <c r="DA480" s="2">
        <f t="shared" ref="DA480" si="529">-DA573</f>
        <v>10500.208026700446</v>
      </c>
      <c r="DB480" s="63">
        <v>13024.186758345026</v>
      </c>
      <c r="DC480" s="63">
        <v>12578.88051078125</v>
      </c>
      <c r="DD480" s="63">
        <v>12482.738762809859</v>
      </c>
      <c r="DE480" s="63">
        <v>12959.14471625915</v>
      </c>
      <c r="DF480" s="63">
        <v>12434.9060232474</v>
      </c>
      <c r="DG480" s="63">
        <v>12168.884901529222</v>
      </c>
      <c r="DH480" s="63">
        <v>12882.069833103991</v>
      </c>
      <c r="DI480" s="63">
        <v>12415.468126204269</v>
      </c>
      <c r="DJ480" s="63">
        <v>12138.543693119354</v>
      </c>
      <c r="DK480" s="63">
        <v>13573.118704717403</v>
      </c>
      <c r="DL480" s="63">
        <v>13158.56455347299</v>
      </c>
      <c r="DM480" s="63">
        <v>12225.054570199101</v>
      </c>
      <c r="DN480" s="6">
        <f t="shared" ref="DN480" si="530">-DN573</f>
        <v>11173.065358206544</v>
      </c>
      <c r="DO480" s="63">
        <v>12225.054570199101</v>
      </c>
      <c r="DP480" s="63">
        <v>12917.401317205542</v>
      </c>
      <c r="DQ480" s="63">
        <v>12673.678420488068</v>
      </c>
      <c r="DR480" s="63">
        <v>11887.947633928972</v>
      </c>
      <c r="DS480" s="63">
        <v>12680.580132235578</v>
      </c>
      <c r="DT480" s="63">
        <v>12467.918144260866</v>
      </c>
      <c r="DU480" s="63">
        <v>11533.157500337946</v>
      </c>
      <c r="DV480" s="64">
        <f>-DV573</f>
        <v>11862.422412768516</v>
      </c>
      <c r="DW480" s="65">
        <f>-DW573</f>
        <v>11759.81067663457</v>
      </c>
      <c r="DX480" s="66">
        <f>-DX573</f>
        <v>10678.600910236144</v>
      </c>
      <c r="DZ480" s="63">
        <f>-DZ573</f>
        <v>12239.722709777518</v>
      </c>
      <c r="EC480" s="63">
        <f>-EC573</f>
        <v>12786.512610909311</v>
      </c>
      <c r="EF480" s="63">
        <f>-EF573</f>
        <v>13191.143898896775</v>
      </c>
      <c r="EI480" s="63">
        <f>-EI573</f>
        <v>13648.880604725962</v>
      </c>
      <c r="EL480" s="63">
        <f>-EL573</f>
        <v>14371.069607446643</v>
      </c>
      <c r="EO480" s="63">
        <f>-EO573</f>
        <v>14768.676584246956</v>
      </c>
    </row>
    <row r="481" spans="1:145" ht="15.5" x14ac:dyDescent="0.35">
      <c r="A481" s="56" t="s">
        <v>241</v>
      </c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90" t="s">
        <v>136</v>
      </c>
      <c r="S481" s="90" t="s">
        <v>136</v>
      </c>
      <c r="T481" s="90" t="s">
        <v>136</v>
      </c>
      <c r="U481" s="90" t="s">
        <v>136</v>
      </c>
      <c r="V481" s="90" t="s">
        <v>136</v>
      </c>
      <c r="W481" s="90" t="s">
        <v>136</v>
      </c>
      <c r="X481" s="90" t="s">
        <v>136</v>
      </c>
      <c r="Y481" s="90" t="s">
        <v>136</v>
      </c>
      <c r="Z481" s="90" t="s">
        <v>136</v>
      </c>
      <c r="AA481" s="90" t="s">
        <v>136</v>
      </c>
      <c r="AB481" s="90" t="s">
        <v>136</v>
      </c>
      <c r="AC481" s="90" t="s">
        <v>136</v>
      </c>
      <c r="AD481" s="90" t="s">
        <v>136</v>
      </c>
      <c r="AE481" s="90" t="s">
        <v>136</v>
      </c>
      <c r="AF481" s="90" t="s">
        <v>136</v>
      </c>
      <c r="AG481" s="90" t="s">
        <v>136</v>
      </c>
      <c r="AH481" s="90" t="s">
        <v>136</v>
      </c>
      <c r="AI481" s="90" t="s">
        <v>136</v>
      </c>
      <c r="AJ481" s="91" t="s">
        <v>136</v>
      </c>
      <c r="AK481" s="91" t="s">
        <v>136</v>
      </c>
      <c r="AL481" s="91" t="s">
        <v>136</v>
      </c>
      <c r="AM481" s="91" t="s">
        <v>136</v>
      </c>
      <c r="AN481" s="91" t="s">
        <v>136</v>
      </c>
      <c r="AO481" s="91" t="s">
        <v>136</v>
      </c>
      <c r="AP481" s="91" t="s">
        <v>136</v>
      </c>
      <c r="AQ481" s="91" t="s">
        <v>136</v>
      </c>
      <c r="AR481" s="91" t="s">
        <v>136</v>
      </c>
      <c r="AS481" s="91" t="s">
        <v>136</v>
      </c>
      <c r="AT481" s="91" t="s">
        <v>136</v>
      </c>
      <c r="AU481" s="91" t="s">
        <v>136</v>
      </c>
      <c r="AV481" s="91" t="s">
        <v>136</v>
      </c>
      <c r="AW481" s="91" t="s">
        <v>136</v>
      </c>
      <c r="AX481" s="91" t="s">
        <v>136</v>
      </c>
      <c r="AY481" s="91"/>
      <c r="AZ481" s="91" t="s">
        <v>136</v>
      </c>
      <c r="BA481" s="91" t="s">
        <v>136</v>
      </c>
      <c r="BB481" s="91" t="s">
        <v>136</v>
      </c>
      <c r="BC481" s="91" t="s">
        <v>136</v>
      </c>
      <c r="BD481" s="91" t="s">
        <v>136</v>
      </c>
      <c r="BE481" s="91" t="s">
        <v>136</v>
      </c>
      <c r="BF481" s="91" t="s">
        <v>136</v>
      </c>
      <c r="BG481" s="91" t="s">
        <v>136</v>
      </c>
      <c r="BH481" s="91" t="s">
        <v>136</v>
      </c>
      <c r="BI481" s="91" t="s">
        <v>136</v>
      </c>
      <c r="BJ481" s="91" t="s">
        <v>136</v>
      </c>
      <c r="BK481" s="91" t="s">
        <v>136</v>
      </c>
      <c r="BL481" s="91" t="s">
        <v>136</v>
      </c>
      <c r="BM481" s="91" t="s">
        <v>136</v>
      </c>
      <c r="BN481" s="91" t="s">
        <v>136</v>
      </c>
      <c r="BO481" s="91" t="s">
        <v>136</v>
      </c>
      <c r="BP481" s="91" t="s">
        <v>136</v>
      </c>
      <c r="BQ481" s="91" t="s">
        <v>136</v>
      </c>
      <c r="BR481" s="91" t="s">
        <v>136</v>
      </c>
      <c r="BS481" s="91" t="s">
        <v>136</v>
      </c>
      <c r="BT481" s="91" t="s">
        <v>136</v>
      </c>
      <c r="BU481" s="91" t="s">
        <v>136</v>
      </c>
      <c r="BV481" s="91" t="s">
        <v>136</v>
      </c>
      <c r="BW481" s="91" t="s">
        <v>136</v>
      </c>
      <c r="BX481" s="91" t="s">
        <v>136</v>
      </c>
      <c r="BY481" s="91" t="s">
        <v>136</v>
      </c>
      <c r="BZ481" s="90" t="s">
        <v>136</v>
      </c>
      <c r="CA481" s="91" t="s">
        <v>136</v>
      </c>
      <c r="CB481" s="91" t="s">
        <v>136</v>
      </c>
      <c r="CC481" s="91" t="s">
        <v>136</v>
      </c>
      <c r="CD481" s="91" t="s">
        <v>136</v>
      </c>
      <c r="CE481" s="91" t="s">
        <v>136</v>
      </c>
      <c r="CF481" s="91" t="s">
        <v>136</v>
      </c>
      <c r="CG481" s="91" t="s">
        <v>136</v>
      </c>
      <c r="CH481" s="91" t="s">
        <v>136</v>
      </c>
      <c r="CI481" s="91" t="s">
        <v>136</v>
      </c>
      <c r="CJ481" s="90" t="s">
        <v>136</v>
      </c>
      <c r="CK481" s="90" t="s">
        <v>136</v>
      </c>
      <c r="CL481" s="91" t="s">
        <v>136</v>
      </c>
      <c r="CM481" s="91" t="s">
        <v>136</v>
      </c>
      <c r="CN481" s="91" t="s">
        <v>136</v>
      </c>
      <c r="CO481" s="91" t="s">
        <v>136</v>
      </c>
      <c r="CP481" s="91" t="s">
        <v>136</v>
      </c>
      <c r="CQ481" s="91" t="s">
        <v>136</v>
      </c>
      <c r="CR481" s="91" t="s">
        <v>136</v>
      </c>
      <c r="CS481" s="91" t="s">
        <v>136</v>
      </c>
      <c r="CT481" s="91" t="s">
        <v>136</v>
      </c>
      <c r="CU481" s="91" t="s">
        <v>136</v>
      </c>
      <c r="CV481" s="91" t="s">
        <v>136</v>
      </c>
      <c r="CW481" s="91" t="s">
        <v>136</v>
      </c>
      <c r="CX481" s="91" t="s">
        <v>136</v>
      </c>
      <c r="CY481" s="91" t="s">
        <v>136</v>
      </c>
      <c r="CZ481" s="91" t="s">
        <v>136</v>
      </c>
      <c r="DA481" s="91" t="s">
        <v>136</v>
      </c>
      <c r="DB481" s="90" t="s">
        <v>136</v>
      </c>
      <c r="DC481" s="90" t="s">
        <v>136</v>
      </c>
      <c r="DD481" s="90" t="s">
        <v>136</v>
      </c>
      <c r="DE481" s="90" t="s">
        <v>136</v>
      </c>
      <c r="DF481" s="90" t="s">
        <v>136</v>
      </c>
      <c r="DG481" s="90" t="s">
        <v>136</v>
      </c>
      <c r="DH481" s="90" t="s">
        <v>136</v>
      </c>
      <c r="DI481" s="90" t="s">
        <v>136</v>
      </c>
      <c r="DJ481" s="90" t="s">
        <v>136</v>
      </c>
      <c r="DK481" s="90" t="s">
        <v>136</v>
      </c>
      <c r="DL481" s="90" t="s">
        <v>136</v>
      </c>
      <c r="DM481" s="90" t="s">
        <v>136</v>
      </c>
      <c r="DN481" s="92" t="s">
        <v>136</v>
      </c>
      <c r="DO481" s="90" t="s">
        <v>136</v>
      </c>
      <c r="DP481" s="90" t="s">
        <v>136</v>
      </c>
      <c r="DQ481" s="90" t="s">
        <v>136</v>
      </c>
      <c r="DR481" s="90" t="s">
        <v>136</v>
      </c>
      <c r="DS481" s="90" t="s">
        <v>136</v>
      </c>
      <c r="DT481" s="90" t="s">
        <v>136</v>
      </c>
      <c r="DU481" s="90" t="s">
        <v>136</v>
      </c>
      <c r="DV481" s="93" t="s">
        <v>136</v>
      </c>
      <c r="DW481" s="94" t="s">
        <v>136</v>
      </c>
      <c r="DX481" s="95" t="s">
        <v>136</v>
      </c>
      <c r="DZ481" s="90" t="s">
        <v>136</v>
      </c>
      <c r="EC481" s="90" t="s">
        <v>136</v>
      </c>
      <c r="EF481" s="90" t="s">
        <v>136</v>
      </c>
      <c r="EI481" s="90" t="s">
        <v>136</v>
      </c>
      <c r="EL481" s="90" t="s">
        <v>136</v>
      </c>
      <c r="EO481" s="90" t="s">
        <v>136</v>
      </c>
    </row>
    <row r="482" spans="1:145" ht="15.5" x14ac:dyDescent="0.35">
      <c r="A482" s="56" t="s">
        <v>244</v>
      </c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90" t="s">
        <v>136</v>
      </c>
      <c r="S482" s="90" t="s">
        <v>136</v>
      </c>
      <c r="T482" s="90" t="s">
        <v>136</v>
      </c>
      <c r="U482" s="90" t="s">
        <v>136</v>
      </c>
      <c r="V482" s="90" t="s">
        <v>136</v>
      </c>
      <c r="W482" s="90" t="s">
        <v>136</v>
      </c>
      <c r="X482" s="90" t="s">
        <v>136</v>
      </c>
      <c r="Y482" s="90" t="s">
        <v>136</v>
      </c>
      <c r="Z482" s="90" t="s">
        <v>136</v>
      </c>
      <c r="AA482" s="90" t="s">
        <v>136</v>
      </c>
      <c r="AB482" s="90" t="s">
        <v>136</v>
      </c>
      <c r="AC482" s="90" t="s">
        <v>136</v>
      </c>
      <c r="AD482" s="90" t="s">
        <v>136</v>
      </c>
      <c r="AE482" s="90" t="s">
        <v>136</v>
      </c>
      <c r="AF482" s="90" t="s">
        <v>136</v>
      </c>
      <c r="AG482" s="90" t="s">
        <v>136</v>
      </c>
      <c r="AH482" s="90" t="s">
        <v>136</v>
      </c>
      <c r="AI482" s="90" t="s">
        <v>136</v>
      </c>
      <c r="AJ482" s="91" t="s">
        <v>136</v>
      </c>
      <c r="AK482" s="91" t="s">
        <v>136</v>
      </c>
      <c r="AL482" s="91" t="s">
        <v>136</v>
      </c>
      <c r="AM482" s="91" t="s">
        <v>136</v>
      </c>
      <c r="AN482" s="91" t="s">
        <v>136</v>
      </c>
      <c r="AO482" s="91" t="s">
        <v>136</v>
      </c>
      <c r="AP482" s="91" t="s">
        <v>136</v>
      </c>
      <c r="AQ482" s="91" t="s">
        <v>136</v>
      </c>
      <c r="AR482" s="91" t="s">
        <v>136</v>
      </c>
      <c r="AS482" s="91" t="s">
        <v>136</v>
      </c>
      <c r="AT482" s="91" t="s">
        <v>136</v>
      </c>
      <c r="AU482" s="91" t="s">
        <v>136</v>
      </c>
      <c r="AV482" s="91" t="s">
        <v>136</v>
      </c>
      <c r="AW482" s="91" t="s">
        <v>136</v>
      </c>
      <c r="AX482" s="91" t="s">
        <v>136</v>
      </c>
      <c r="AY482" s="91"/>
      <c r="AZ482" s="91" t="s">
        <v>136</v>
      </c>
      <c r="BA482" s="91" t="s">
        <v>136</v>
      </c>
      <c r="BB482" s="91" t="s">
        <v>136</v>
      </c>
      <c r="BC482" s="91" t="s">
        <v>136</v>
      </c>
      <c r="BD482" s="91" t="s">
        <v>136</v>
      </c>
      <c r="BE482" s="91" t="s">
        <v>136</v>
      </c>
      <c r="BF482" s="91" t="s">
        <v>136</v>
      </c>
      <c r="BG482" s="91" t="s">
        <v>136</v>
      </c>
      <c r="BH482" s="91" t="s">
        <v>136</v>
      </c>
      <c r="BI482" s="91" t="s">
        <v>136</v>
      </c>
      <c r="BJ482" s="91" t="s">
        <v>136</v>
      </c>
      <c r="BK482" s="91" t="s">
        <v>136</v>
      </c>
      <c r="BL482" s="91" t="s">
        <v>136</v>
      </c>
      <c r="BM482" s="91" t="s">
        <v>136</v>
      </c>
      <c r="BN482" s="91" t="s">
        <v>136</v>
      </c>
      <c r="BO482" s="91" t="s">
        <v>136</v>
      </c>
      <c r="BP482" s="91" t="s">
        <v>136</v>
      </c>
      <c r="BQ482" s="91" t="s">
        <v>136</v>
      </c>
      <c r="BR482" s="91" t="s">
        <v>136</v>
      </c>
      <c r="BS482" s="91" t="s">
        <v>136</v>
      </c>
      <c r="BT482" s="91" t="s">
        <v>136</v>
      </c>
      <c r="BU482" s="91" t="s">
        <v>136</v>
      </c>
      <c r="BV482" s="91" t="s">
        <v>136</v>
      </c>
      <c r="BW482" s="91" t="s">
        <v>136</v>
      </c>
      <c r="BX482" s="91" t="s">
        <v>136</v>
      </c>
      <c r="BY482" s="91" t="s">
        <v>136</v>
      </c>
      <c r="BZ482" s="90" t="s">
        <v>136</v>
      </c>
      <c r="CA482" s="91" t="s">
        <v>136</v>
      </c>
      <c r="CB482" s="91" t="s">
        <v>136</v>
      </c>
      <c r="CC482" s="91" t="s">
        <v>136</v>
      </c>
      <c r="CD482" s="91" t="s">
        <v>136</v>
      </c>
      <c r="CE482" s="91" t="s">
        <v>136</v>
      </c>
      <c r="CF482" s="91" t="s">
        <v>136</v>
      </c>
      <c r="CG482" s="91" t="s">
        <v>136</v>
      </c>
      <c r="CH482" s="91" t="s">
        <v>136</v>
      </c>
      <c r="CI482" s="91" t="s">
        <v>136</v>
      </c>
      <c r="CJ482" s="90" t="s">
        <v>136</v>
      </c>
      <c r="CK482" s="90" t="s">
        <v>136</v>
      </c>
      <c r="CL482" s="91" t="s">
        <v>136</v>
      </c>
      <c r="CM482" s="91" t="s">
        <v>136</v>
      </c>
      <c r="CN482" s="91" t="s">
        <v>136</v>
      </c>
      <c r="CO482" s="91" t="s">
        <v>136</v>
      </c>
      <c r="CP482" s="91" t="s">
        <v>136</v>
      </c>
      <c r="CQ482" s="91" t="s">
        <v>136</v>
      </c>
      <c r="CR482" s="91" t="s">
        <v>136</v>
      </c>
      <c r="CS482" s="91" t="s">
        <v>136</v>
      </c>
      <c r="CT482" s="91" t="s">
        <v>136</v>
      </c>
      <c r="CU482" s="91" t="s">
        <v>136</v>
      </c>
      <c r="CV482" s="91" t="s">
        <v>136</v>
      </c>
      <c r="CW482" s="91" t="s">
        <v>136</v>
      </c>
      <c r="CX482" s="91" t="s">
        <v>136</v>
      </c>
      <c r="CY482" s="91" t="s">
        <v>136</v>
      </c>
      <c r="CZ482" s="91" t="s">
        <v>136</v>
      </c>
      <c r="DA482" s="91" t="s">
        <v>136</v>
      </c>
      <c r="DB482" s="90" t="s">
        <v>136</v>
      </c>
      <c r="DC482" s="90" t="s">
        <v>136</v>
      </c>
      <c r="DD482" s="90" t="s">
        <v>136</v>
      </c>
      <c r="DE482" s="90" t="s">
        <v>136</v>
      </c>
      <c r="DF482" s="90" t="s">
        <v>136</v>
      </c>
      <c r="DG482" s="90" t="s">
        <v>136</v>
      </c>
      <c r="DH482" s="90" t="s">
        <v>136</v>
      </c>
      <c r="DI482" s="90" t="s">
        <v>136</v>
      </c>
      <c r="DJ482" s="90" t="s">
        <v>136</v>
      </c>
      <c r="DK482" s="90" t="s">
        <v>136</v>
      </c>
      <c r="DL482" s="90" t="s">
        <v>136</v>
      </c>
      <c r="DM482" s="90" t="s">
        <v>136</v>
      </c>
      <c r="DN482" s="92" t="s">
        <v>136</v>
      </c>
      <c r="DO482" s="90" t="s">
        <v>136</v>
      </c>
      <c r="DP482" s="90" t="s">
        <v>136</v>
      </c>
      <c r="DQ482" s="90" t="s">
        <v>136</v>
      </c>
      <c r="DR482" s="90" t="s">
        <v>136</v>
      </c>
      <c r="DS482" s="90" t="s">
        <v>136</v>
      </c>
      <c r="DT482" s="90" t="s">
        <v>136</v>
      </c>
      <c r="DU482" s="90" t="s">
        <v>136</v>
      </c>
      <c r="DV482" s="93" t="s">
        <v>136</v>
      </c>
      <c r="DW482" s="94" t="s">
        <v>136</v>
      </c>
      <c r="DX482" s="95" t="s">
        <v>136</v>
      </c>
      <c r="DZ482" s="90" t="s">
        <v>136</v>
      </c>
      <c r="EC482" s="90" t="s">
        <v>136</v>
      </c>
      <c r="EF482" s="90" t="s">
        <v>136</v>
      </c>
      <c r="EI482" s="90" t="s">
        <v>136</v>
      </c>
      <c r="EL482" s="90" t="s">
        <v>136</v>
      </c>
      <c r="EO482" s="90" t="s">
        <v>136</v>
      </c>
    </row>
    <row r="483" spans="1:145" ht="15.5" x14ac:dyDescent="0.35">
      <c r="A483" s="27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2"/>
      <c r="Y483" s="2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63"/>
      <c r="CA483" s="2"/>
      <c r="CB483" s="2"/>
      <c r="CC483" s="2"/>
      <c r="CD483" s="2"/>
      <c r="CE483" s="2"/>
      <c r="CF483" s="2"/>
      <c r="CG483" s="2"/>
      <c r="CH483" s="2"/>
      <c r="CI483" s="2"/>
      <c r="CJ483" s="63"/>
      <c r="CK483" s="63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63"/>
      <c r="DC483" s="63"/>
      <c r="DD483" s="63"/>
      <c r="DE483" s="63"/>
      <c r="DF483" s="63"/>
      <c r="DG483" s="63"/>
      <c r="DH483" s="63"/>
      <c r="DI483" s="63"/>
      <c r="DJ483" s="63"/>
      <c r="DK483" s="63"/>
      <c r="DL483" s="63"/>
      <c r="DM483" s="63"/>
      <c r="DN483" s="6"/>
      <c r="DO483" s="63"/>
      <c r="DP483" s="63"/>
      <c r="DQ483" s="63"/>
      <c r="DR483" s="63"/>
      <c r="DS483" s="63"/>
      <c r="DT483" s="63"/>
      <c r="DU483" s="63"/>
      <c r="DV483" s="64"/>
      <c r="DW483" s="65"/>
      <c r="DX483" s="66"/>
      <c r="DZ483" s="63"/>
      <c r="EC483" s="63"/>
      <c r="EF483" s="63"/>
      <c r="EI483" s="63"/>
      <c r="EL483" s="63"/>
      <c r="EO483" s="63"/>
    </row>
    <row r="484" spans="1:145" ht="15.5" x14ac:dyDescent="0.35">
      <c r="A484" s="56" t="s">
        <v>245</v>
      </c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2"/>
      <c r="Y484" s="2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63"/>
      <c r="CA484" s="2"/>
      <c r="CB484" s="2"/>
      <c r="CC484" s="2"/>
      <c r="CD484" s="2"/>
      <c r="CE484" s="2"/>
      <c r="CF484" s="2"/>
      <c r="CG484" s="2"/>
      <c r="CH484" s="2"/>
      <c r="CI484" s="2"/>
      <c r="CJ484" s="63"/>
      <c r="CK484" s="63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63"/>
      <c r="DC484" s="63"/>
      <c r="DD484" s="63"/>
      <c r="DE484" s="63"/>
      <c r="DF484" s="63"/>
      <c r="DG484" s="63"/>
      <c r="DH484" s="63"/>
      <c r="DI484" s="63"/>
      <c r="DJ484" s="63"/>
      <c r="DK484" s="63"/>
      <c r="DL484" s="63"/>
      <c r="DM484" s="63"/>
      <c r="DN484" s="6"/>
      <c r="DO484" s="63"/>
      <c r="DP484" s="63"/>
      <c r="DQ484" s="63"/>
      <c r="DR484" s="63"/>
      <c r="DS484" s="63"/>
      <c r="DT484" s="63"/>
      <c r="DU484" s="63"/>
      <c r="DV484" s="64"/>
      <c r="DW484" s="65"/>
      <c r="DX484" s="66"/>
      <c r="DZ484" s="63"/>
      <c r="EC484" s="63"/>
      <c r="EF484" s="63"/>
      <c r="EI484" s="63"/>
      <c r="EL484" s="63"/>
      <c r="EO484" s="63"/>
    </row>
    <row r="485" spans="1:145" ht="15.5" x14ac:dyDescent="0.35">
      <c r="A485" s="56" t="s">
        <v>246</v>
      </c>
      <c r="B485" s="90" t="s">
        <v>136</v>
      </c>
      <c r="C485" s="90" t="s">
        <v>136</v>
      </c>
      <c r="D485" s="90" t="s">
        <v>136</v>
      </c>
      <c r="E485" s="90" t="s">
        <v>136</v>
      </c>
      <c r="F485" s="90" t="s">
        <v>136</v>
      </c>
      <c r="G485" s="90" t="s">
        <v>136</v>
      </c>
      <c r="H485" s="90" t="s">
        <v>136</v>
      </c>
      <c r="I485" s="90" t="s">
        <v>136</v>
      </c>
      <c r="J485" s="90" t="s">
        <v>136</v>
      </c>
      <c r="K485" s="90" t="s">
        <v>136</v>
      </c>
      <c r="L485" s="90" t="s">
        <v>136</v>
      </c>
      <c r="M485" s="90" t="s">
        <v>136</v>
      </c>
      <c r="N485" s="90" t="s">
        <v>136</v>
      </c>
      <c r="O485" s="90" t="s">
        <v>136</v>
      </c>
      <c r="P485" s="90" t="s">
        <v>136</v>
      </c>
      <c r="Q485" s="90" t="s">
        <v>136</v>
      </c>
      <c r="R485" s="90" t="s">
        <v>136</v>
      </c>
      <c r="S485" s="90" t="s">
        <v>136</v>
      </c>
      <c r="T485" s="90" t="s">
        <v>136</v>
      </c>
      <c r="U485" s="90" t="s">
        <v>136</v>
      </c>
      <c r="V485" s="90" t="s">
        <v>136</v>
      </c>
      <c r="W485" s="90" t="s">
        <v>136</v>
      </c>
      <c r="X485" s="91" t="s">
        <v>136</v>
      </c>
      <c r="Y485" s="91" t="s">
        <v>136</v>
      </c>
      <c r="Z485" s="90" t="s">
        <v>136</v>
      </c>
      <c r="AA485" s="90" t="s">
        <v>136</v>
      </c>
      <c r="AB485" s="90" t="s">
        <v>136</v>
      </c>
      <c r="AC485" s="90" t="s">
        <v>136</v>
      </c>
      <c r="AD485" s="90" t="s">
        <v>136</v>
      </c>
      <c r="AE485" s="90" t="s">
        <v>136</v>
      </c>
      <c r="AF485" s="90" t="s">
        <v>136</v>
      </c>
      <c r="AG485" s="90" t="s">
        <v>136</v>
      </c>
      <c r="AH485" s="90" t="s">
        <v>136</v>
      </c>
      <c r="AI485" s="90" t="s">
        <v>136</v>
      </c>
      <c r="AJ485" s="91" t="s">
        <v>136</v>
      </c>
      <c r="AK485" s="91" t="s">
        <v>136</v>
      </c>
      <c r="AL485" s="91" t="s">
        <v>136</v>
      </c>
      <c r="AM485" s="91" t="s">
        <v>136</v>
      </c>
      <c r="AN485" s="91" t="s">
        <v>136</v>
      </c>
      <c r="AO485" s="91" t="s">
        <v>136</v>
      </c>
      <c r="AP485" s="91" t="s">
        <v>136</v>
      </c>
      <c r="AQ485" s="91" t="s">
        <v>136</v>
      </c>
      <c r="AR485" s="91" t="s">
        <v>136</v>
      </c>
      <c r="AS485" s="91" t="s">
        <v>136</v>
      </c>
      <c r="AT485" s="91" t="s">
        <v>136</v>
      </c>
      <c r="AU485" s="91" t="s">
        <v>136</v>
      </c>
      <c r="AV485" s="91" t="s">
        <v>136</v>
      </c>
      <c r="AW485" s="91" t="s">
        <v>136</v>
      </c>
      <c r="AX485" s="91" t="s">
        <v>136</v>
      </c>
      <c r="AY485" s="91"/>
      <c r="AZ485" s="91" t="s">
        <v>136</v>
      </c>
      <c r="BA485" s="91" t="s">
        <v>136</v>
      </c>
      <c r="BB485" s="91" t="s">
        <v>136</v>
      </c>
      <c r="BC485" s="91" t="s">
        <v>136</v>
      </c>
      <c r="BD485" s="91" t="s">
        <v>136</v>
      </c>
      <c r="BE485" s="91" t="s">
        <v>136</v>
      </c>
      <c r="BF485" s="91" t="s">
        <v>136</v>
      </c>
      <c r="BG485" s="91" t="s">
        <v>136</v>
      </c>
      <c r="BH485" s="91" t="s">
        <v>136</v>
      </c>
      <c r="BI485" s="91" t="s">
        <v>136</v>
      </c>
      <c r="BJ485" s="91" t="s">
        <v>136</v>
      </c>
      <c r="BK485" s="91" t="s">
        <v>136</v>
      </c>
      <c r="BL485" s="91" t="s">
        <v>136</v>
      </c>
      <c r="BM485" s="91" t="s">
        <v>136</v>
      </c>
      <c r="BN485" s="91" t="s">
        <v>136</v>
      </c>
      <c r="BO485" s="91" t="s">
        <v>136</v>
      </c>
      <c r="BP485" s="91" t="s">
        <v>136</v>
      </c>
      <c r="BQ485" s="91" t="s">
        <v>136</v>
      </c>
      <c r="BR485" s="91" t="s">
        <v>136</v>
      </c>
      <c r="BS485" s="91" t="s">
        <v>136</v>
      </c>
      <c r="BT485" s="91" t="s">
        <v>136</v>
      </c>
      <c r="BU485" s="91" t="s">
        <v>136</v>
      </c>
      <c r="BV485" s="91" t="s">
        <v>136</v>
      </c>
      <c r="BW485" s="91" t="s">
        <v>136</v>
      </c>
      <c r="BX485" s="91" t="s">
        <v>136</v>
      </c>
      <c r="BY485" s="91" t="s">
        <v>136</v>
      </c>
      <c r="BZ485" s="90" t="s">
        <v>136</v>
      </c>
      <c r="CA485" s="91" t="s">
        <v>136</v>
      </c>
      <c r="CB485" s="91" t="s">
        <v>136</v>
      </c>
      <c r="CC485" s="91" t="s">
        <v>136</v>
      </c>
      <c r="CD485" s="91" t="s">
        <v>136</v>
      </c>
      <c r="CE485" s="91" t="s">
        <v>136</v>
      </c>
      <c r="CF485" s="91" t="s">
        <v>136</v>
      </c>
      <c r="CG485" s="91" t="s">
        <v>136</v>
      </c>
      <c r="CH485" s="91" t="s">
        <v>136</v>
      </c>
      <c r="CI485" s="91" t="s">
        <v>136</v>
      </c>
      <c r="CJ485" s="90" t="s">
        <v>136</v>
      </c>
      <c r="CK485" s="90" t="s">
        <v>136</v>
      </c>
      <c r="CL485" s="91" t="s">
        <v>136</v>
      </c>
      <c r="CM485" s="91" t="s">
        <v>136</v>
      </c>
      <c r="CN485" s="91" t="s">
        <v>136</v>
      </c>
      <c r="CO485" s="91" t="s">
        <v>136</v>
      </c>
      <c r="CP485" s="91" t="s">
        <v>136</v>
      </c>
      <c r="CQ485" s="91" t="s">
        <v>136</v>
      </c>
      <c r="CR485" s="91" t="s">
        <v>136</v>
      </c>
      <c r="CS485" s="91" t="s">
        <v>136</v>
      </c>
      <c r="CT485" s="91" t="s">
        <v>136</v>
      </c>
      <c r="CU485" s="91" t="s">
        <v>136</v>
      </c>
      <c r="CV485" s="91" t="s">
        <v>136</v>
      </c>
      <c r="CW485" s="91" t="s">
        <v>136</v>
      </c>
      <c r="CX485" s="91" t="s">
        <v>136</v>
      </c>
      <c r="CY485" s="91" t="s">
        <v>136</v>
      </c>
      <c r="CZ485" s="91" t="s">
        <v>136</v>
      </c>
      <c r="DA485" s="91" t="s">
        <v>136</v>
      </c>
      <c r="DB485" s="90" t="s">
        <v>136</v>
      </c>
      <c r="DC485" s="90" t="s">
        <v>136</v>
      </c>
      <c r="DD485" s="90" t="s">
        <v>136</v>
      </c>
      <c r="DE485" s="90" t="s">
        <v>136</v>
      </c>
      <c r="DF485" s="90" t="s">
        <v>136</v>
      </c>
      <c r="DG485" s="90" t="s">
        <v>136</v>
      </c>
      <c r="DH485" s="90" t="s">
        <v>136</v>
      </c>
      <c r="DI485" s="90" t="s">
        <v>136</v>
      </c>
      <c r="DJ485" s="90" t="s">
        <v>136</v>
      </c>
      <c r="DK485" s="90" t="s">
        <v>136</v>
      </c>
      <c r="DL485" s="90" t="s">
        <v>136</v>
      </c>
      <c r="DM485" s="90" t="s">
        <v>136</v>
      </c>
      <c r="DN485" s="92" t="s">
        <v>136</v>
      </c>
      <c r="DO485" s="90" t="s">
        <v>136</v>
      </c>
      <c r="DP485" s="90" t="s">
        <v>136</v>
      </c>
      <c r="DQ485" s="90" t="s">
        <v>136</v>
      </c>
      <c r="DR485" s="90" t="s">
        <v>136</v>
      </c>
      <c r="DS485" s="90" t="s">
        <v>136</v>
      </c>
      <c r="DT485" s="90" t="s">
        <v>136</v>
      </c>
      <c r="DU485" s="90" t="s">
        <v>136</v>
      </c>
      <c r="DV485" s="93" t="s">
        <v>136</v>
      </c>
      <c r="DW485" s="94" t="s">
        <v>136</v>
      </c>
      <c r="DX485" s="95" t="s">
        <v>136</v>
      </c>
      <c r="DZ485" s="90" t="s">
        <v>136</v>
      </c>
      <c r="EC485" s="90" t="s">
        <v>136</v>
      </c>
      <c r="EF485" s="90" t="s">
        <v>136</v>
      </c>
      <c r="EI485" s="90" t="s">
        <v>136</v>
      </c>
      <c r="EL485" s="90" t="s">
        <v>136</v>
      </c>
      <c r="EO485" s="90" t="s">
        <v>136</v>
      </c>
    </row>
    <row r="486" spans="1:145" ht="15.5" x14ac:dyDescent="0.35">
      <c r="A486" s="56" t="s">
        <v>247</v>
      </c>
      <c r="B486" s="63">
        <v>100</v>
      </c>
      <c r="C486" s="63">
        <f>B486*(1+C526)</f>
        <v>106.1</v>
      </c>
      <c r="D486" s="63">
        <f t="shared" ref="D486:AE486" si="531">C486*(1+D526)</f>
        <v>105.1451</v>
      </c>
      <c r="E486" s="63">
        <f t="shared" si="531"/>
        <v>114.92359429999999</v>
      </c>
      <c r="F486" s="63">
        <f t="shared" si="531"/>
        <v>115.1534414886</v>
      </c>
      <c r="G486" s="63">
        <f t="shared" si="531"/>
        <v>115.84436213753159</v>
      </c>
      <c r="H486" s="63">
        <f t="shared" si="531"/>
        <v>110.16798839279254</v>
      </c>
      <c r="I486" s="63">
        <f t="shared" si="531"/>
        <v>110.71882833475649</v>
      </c>
      <c r="J486" s="63">
        <f t="shared" si="531"/>
        <v>115.14758146814675</v>
      </c>
      <c r="K486" s="63">
        <f t="shared" si="531"/>
        <v>116.52935244576452</v>
      </c>
      <c r="L486" s="63">
        <f t="shared" si="531"/>
        <v>113.38305992972887</v>
      </c>
      <c r="M486" s="63">
        <f t="shared" si="531"/>
        <v>113.60982604958834</v>
      </c>
      <c r="N486" s="63">
        <f t="shared" si="531"/>
        <v>111.33762952859657</v>
      </c>
      <c r="O486" s="63">
        <f t="shared" si="531"/>
        <v>108.66552641991025</v>
      </c>
      <c r="P486" s="63">
        <f t="shared" si="531"/>
        <v>108.44819536707043</v>
      </c>
      <c r="Q486" s="63">
        <f t="shared" si="531"/>
        <v>108.65880176247329</v>
      </c>
      <c r="R486" s="63">
        <f t="shared" si="531"/>
        <v>106.35154076584894</v>
      </c>
      <c r="S486" s="63">
        <f t="shared" si="531"/>
        <v>115.90499332130437</v>
      </c>
      <c r="T486" s="63">
        <f t="shared" si="531"/>
        <v>123.2165121099989</v>
      </c>
      <c r="U486" s="63">
        <f t="shared" si="531"/>
        <v>126.29692491274886</v>
      </c>
      <c r="V486" s="63">
        <f t="shared" si="531"/>
        <v>133.49584963277553</v>
      </c>
      <c r="W486" s="63">
        <f t="shared" si="531"/>
        <v>141.90608815964038</v>
      </c>
      <c r="X486" s="2">
        <f t="shared" si="531"/>
        <v>138.65863589911811</v>
      </c>
      <c r="Y486" s="2">
        <f t="shared" si="531"/>
        <v>141.79926610204703</v>
      </c>
      <c r="Z486" s="63">
        <f t="shared" si="531"/>
        <v>148.24591793534967</v>
      </c>
      <c r="AA486" s="63">
        <f t="shared" si="531"/>
        <v>151.90571918685976</v>
      </c>
      <c r="AB486" s="63">
        <f t="shared" si="531"/>
        <v>151.45000202929918</v>
      </c>
      <c r="AC486" s="63">
        <f t="shared" si="531"/>
        <v>152.20725203944568</v>
      </c>
      <c r="AD486" s="63">
        <f t="shared" si="531"/>
        <v>152.96828829964289</v>
      </c>
      <c r="AE486" s="63">
        <f t="shared" si="531"/>
        <v>148.72104292103018</v>
      </c>
      <c r="AF486" s="63">
        <v>145.40717914251269</v>
      </c>
      <c r="AG486" s="63">
        <v>145.68444431530941</v>
      </c>
      <c r="AH486" s="63">
        <v>144.07191976799643</v>
      </c>
      <c r="AI486" s="63">
        <v>144.07191976799643</v>
      </c>
      <c r="AJ486" s="2">
        <f t="shared" ref="AJ486:AY486" si="532">AI486*(1+AJ526)</f>
        <v>143.32250427333562</v>
      </c>
      <c r="AK486" s="2">
        <f t="shared" si="532"/>
        <v>142.17592423914894</v>
      </c>
      <c r="AL486" s="2">
        <f t="shared" si="532"/>
        <v>138.00865999487857</v>
      </c>
      <c r="AM486" s="2">
        <f t="shared" si="532"/>
        <v>133.17835689505782</v>
      </c>
      <c r="AN486" s="2">
        <f t="shared" si="532"/>
        <v>128.5171144037308</v>
      </c>
      <c r="AO486" s="2">
        <f t="shared" si="532"/>
        <v>125.36349257438943</v>
      </c>
      <c r="AP486" s="2">
        <f t="shared" si="532"/>
        <v>124.42469414135093</v>
      </c>
      <c r="AQ486" s="2">
        <f t="shared" si="532"/>
        <v>121.09882206695261</v>
      </c>
      <c r="AR486" s="2">
        <f t="shared" si="532"/>
        <v>117.86185055310295</v>
      </c>
      <c r="AS486" s="2">
        <f t="shared" si="532"/>
        <v>111.73631669504718</v>
      </c>
      <c r="AT486" s="2">
        <f t="shared" si="532"/>
        <v>113.60241211636294</v>
      </c>
      <c r="AU486" s="2">
        <f t="shared" si="532"/>
        <v>116.75195757589867</v>
      </c>
      <c r="AV486" s="2">
        <f t="shared" si="532"/>
        <v>119.27609750333687</v>
      </c>
      <c r="AW486" s="2">
        <f t="shared" si="532"/>
        <v>121.85480852753074</v>
      </c>
      <c r="AX486" s="2">
        <f t="shared" si="532"/>
        <v>121.99469145192244</v>
      </c>
      <c r="AY486" s="2">
        <f t="shared" si="532"/>
        <v>121.99469145192244</v>
      </c>
      <c r="AZ486" s="2">
        <v>125.25532566439274</v>
      </c>
      <c r="BA486" s="2">
        <v>127.34030988405139</v>
      </c>
      <c r="BB486" s="2">
        <v>129.42019089299677</v>
      </c>
      <c r="BC486" s="2">
        <v>131.5340431166762</v>
      </c>
      <c r="BD486" s="2">
        <v>134.00741067527036</v>
      </c>
      <c r="BE486" s="2">
        <v>136.52728746398435</v>
      </c>
      <c r="BF486" s="2">
        <f>BE486*(1+BF526)</f>
        <v>139.33049982998662</v>
      </c>
      <c r="BG486" s="2">
        <v>133.60345653419785</v>
      </c>
      <c r="BH486" s="2">
        <v>135.70542784921238</v>
      </c>
      <c r="BI486" s="2">
        <v>137.53037332031411</v>
      </c>
      <c r="BJ486" s="2">
        <v>138.54082899445729</v>
      </c>
      <c r="BK486" s="2">
        <v>135.40981683967701</v>
      </c>
      <c r="BL486" s="2">
        <v>137.24059969856799</v>
      </c>
      <c r="BM486" s="2">
        <v>135.40981683967701</v>
      </c>
      <c r="BN486" s="2">
        <v>137.24059969856799</v>
      </c>
      <c r="BO486" s="2">
        <f>BN486*(1+BO526)</f>
        <v>137.91236542140464</v>
      </c>
      <c r="BP486" s="2">
        <v>137.25188967371179</v>
      </c>
      <c r="BQ486" s="2">
        <v>133.50637831016795</v>
      </c>
      <c r="BR486" s="2">
        <v>129.87376249189956</v>
      </c>
      <c r="BS486" s="2">
        <v>128.41535615583402</v>
      </c>
      <c r="BT486" s="2">
        <v>128.41535615583402</v>
      </c>
      <c r="BU486" s="2">
        <v>124.21788697690717</v>
      </c>
      <c r="BV486" s="2">
        <v>120.15761904894799</v>
      </c>
      <c r="BW486" s="2">
        <v>124.26548511082568</v>
      </c>
      <c r="BX486" s="2">
        <v>120.24972131128806</v>
      </c>
      <c r="BY486" s="2">
        <v>116.3637309470635</v>
      </c>
      <c r="BZ486" s="63">
        <v>120.69083187534628</v>
      </c>
      <c r="CA486" s="2">
        <f>BZ486*(1+CA526)</f>
        <v>116.81868925669509</v>
      </c>
      <c r="CB486" s="2">
        <v>124.70767426814866</v>
      </c>
      <c r="CC486" s="2">
        <v>120.63139682917182</v>
      </c>
      <c r="CD486" s="2">
        <v>124.75546008003892</v>
      </c>
      <c r="CE486" s="2">
        <v>120.72386224788724</v>
      </c>
      <c r="CF486" s="2">
        <v>116.82254954369535</v>
      </c>
      <c r="CG486" s="2">
        <v>121.16671209727357</v>
      </c>
      <c r="CH486" s="2">
        <v>122.30733343160645</v>
      </c>
      <c r="CI486" s="2">
        <v>130.52054372081099</v>
      </c>
      <c r="CJ486" s="63">
        <v>123.24505175303115</v>
      </c>
      <c r="CK486" s="63">
        <v>131.54542921754634</v>
      </c>
      <c r="CL486" s="2">
        <f>CC486*(1+CL526)</f>
        <v>128.54895720567757</v>
      </c>
      <c r="CM486" s="2">
        <v>137.37904228998096</v>
      </c>
      <c r="CN486" s="2">
        <v>135.12922665394032</v>
      </c>
      <c r="CO486" s="2">
        <v>135.12922665394032</v>
      </c>
      <c r="CP486" s="2">
        <v>135.86945110566947</v>
      </c>
      <c r="CQ486" s="2">
        <v>135.86945110566947</v>
      </c>
      <c r="CR486" s="2">
        <v>135.86945110566947</v>
      </c>
      <c r="CS486" s="2">
        <v>140.09666431506932</v>
      </c>
      <c r="CT486" s="2">
        <v>140.09666431506932</v>
      </c>
      <c r="CU486" s="2">
        <v>140.09666431506932</v>
      </c>
      <c r="CV486" s="2">
        <v>141.48108444885096</v>
      </c>
      <c r="CW486" s="2">
        <v>141.48108444885096</v>
      </c>
      <c r="CX486" s="2">
        <v>141.48108444885096</v>
      </c>
      <c r="CY486" s="2">
        <v>141.48108444885096</v>
      </c>
      <c r="CZ486" s="2">
        <v>141.48108444885096</v>
      </c>
      <c r="DA486" s="2">
        <f>CL486*(1+DA526)</f>
        <v>141.71656746155497</v>
      </c>
      <c r="DB486" s="63">
        <v>147.58456691086511</v>
      </c>
      <c r="DC486" s="63">
        <v>147.58456691086511</v>
      </c>
      <c r="DD486" s="63">
        <v>147.58456691086511</v>
      </c>
      <c r="DE486" s="63">
        <v>147.58456691086511</v>
      </c>
      <c r="DF486" s="63">
        <v>147.58456691086511</v>
      </c>
      <c r="DG486" s="63">
        <v>147.58456691086511</v>
      </c>
      <c r="DH486" s="63">
        <v>147.17769164837159</v>
      </c>
      <c r="DI486" s="63">
        <v>140.97142653198475</v>
      </c>
      <c r="DJ486" s="63">
        <v>147.17769164837159</v>
      </c>
      <c r="DK486" s="63">
        <v>147.17769164837159</v>
      </c>
      <c r="DL486" s="63">
        <v>140.97142653198475</v>
      </c>
      <c r="DM486" s="63">
        <v>147.17769164837159</v>
      </c>
      <c r="DN486" s="6">
        <f>DA486*(1+DN526)</f>
        <v>139.41020612551725</v>
      </c>
      <c r="DO486" s="63">
        <v>147.17769164837159</v>
      </c>
      <c r="DP486" s="63">
        <v>139.97942612925624</v>
      </c>
      <c r="DQ486" s="63">
        <v>139.97942612925624</v>
      </c>
      <c r="DR486" s="63">
        <v>139.97942612925624</v>
      </c>
      <c r="DS486" s="63">
        <v>141.69170587991783</v>
      </c>
      <c r="DT486" s="63">
        <v>141.69170587991783</v>
      </c>
      <c r="DU486" s="63">
        <v>141.69170587991783</v>
      </c>
      <c r="DV486" s="64">
        <f>DN486*(1+DV526)</f>
        <v>142.08797970972941</v>
      </c>
      <c r="DW486" s="65">
        <f>DN486*(1+DW526)</f>
        <v>142.08797970972941</v>
      </c>
      <c r="DX486" s="66">
        <f>DN486*(1+DX526)</f>
        <v>142.08797970972941</v>
      </c>
      <c r="DZ486" s="63">
        <f>DW486*(1+DZ526)</f>
        <v>144.55518605547394</v>
      </c>
      <c r="EC486" s="63">
        <f>DZ486*(1+EC526)</f>
        <v>146.53320194786465</v>
      </c>
      <c r="EF486" s="63">
        <f>EC486*(1+EF526)</f>
        <v>148.42508347952324</v>
      </c>
      <c r="EI486" s="63">
        <f>EF486*(1+EI526)</f>
        <v>150.6105779748176</v>
      </c>
      <c r="EL486" s="63">
        <f>EI486*(1+EL526)</f>
        <v>152.97996752234602</v>
      </c>
      <c r="EO486" s="63">
        <f>EL486*(1+EO526)</f>
        <v>155.38663205350059</v>
      </c>
    </row>
    <row r="487" spans="1:145" ht="15.5" x14ac:dyDescent="0.35">
      <c r="A487" s="56" t="s">
        <v>248</v>
      </c>
      <c r="B487" s="63">
        <f t="shared" ref="B487:AA487" si="533">(B486*B524)/100</f>
        <v>100</v>
      </c>
      <c r="C487" s="63">
        <f t="shared" si="533"/>
        <v>109.29438511618331</v>
      </c>
      <c r="D487" s="63">
        <f t="shared" si="533"/>
        <v>102.8966869869535</v>
      </c>
      <c r="E487" s="63">
        <f t="shared" si="533"/>
        <v>107.88226551205578</v>
      </c>
      <c r="F487" s="63">
        <f t="shared" si="533"/>
        <v>114.32077848305983</v>
      </c>
      <c r="G487" s="63">
        <f t="shared" si="533"/>
        <v>111.10088711610325</v>
      </c>
      <c r="H487" s="63">
        <f t="shared" si="533"/>
        <v>112.05814573771444</v>
      </c>
      <c r="I487" s="63">
        <f t="shared" si="533"/>
        <v>226.51657414828787</v>
      </c>
      <c r="J487" s="63">
        <f t="shared" si="533"/>
        <v>224.33348068637943</v>
      </c>
      <c r="K487" s="63">
        <f t="shared" si="533"/>
        <v>222.73745656754556</v>
      </c>
      <c r="L487" s="63">
        <f t="shared" si="533"/>
        <v>234.33743919034595</v>
      </c>
      <c r="M487" s="63">
        <f t="shared" si="533"/>
        <v>233.87123976867937</v>
      </c>
      <c r="N487" s="63">
        <f t="shared" si="533"/>
        <v>240.77282295131445</v>
      </c>
      <c r="O487" s="63">
        <f t="shared" si="533"/>
        <v>261.8801800600823</v>
      </c>
      <c r="P487" s="63">
        <f t="shared" si="533"/>
        <v>264.26839091693012</v>
      </c>
      <c r="Q487" s="63">
        <f t="shared" si="533"/>
        <v>252.1222617188736</v>
      </c>
      <c r="R487" s="63">
        <f t="shared" si="533"/>
        <v>222.09250961458199</v>
      </c>
      <c r="S487" s="63">
        <f t="shared" si="533"/>
        <v>233.08777896857234</v>
      </c>
      <c r="T487" s="63">
        <f t="shared" si="533"/>
        <v>246.7094624480934</v>
      </c>
      <c r="U487" s="63">
        <f t="shared" si="533"/>
        <v>249.83282464845394</v>
      </c>
      <c r="V487" s="63">
        <f t="shared" si="533"/>
        <v>253.78495342692869</v>
      </c>
      <c r="W487" s="63">
        <f t="shared" si="533"/>
        <v>257.27672738887509</v>
      </c>
      <c r="X487" s="2">
        <f t="shared" si="533"/>
        <v>259.20510021951219</v>
      </c>
      <c r="Y487" s="2">
        <f t="shared" si="533"/>
        <v>275.2688192860648</v>
      </c>
      <c r="Z487" s="63">
        <f t="shared" si="533"/>
        <v>283.93183191000173</v>
      </c>
      <c r="AA487" s="63">
        <f t="shared" si="533"/>
        <v>305.48014761465254</v>
      </c>
      <c r="AB487" s="63">
        <v>293.12141135630304</v>
      </c>
      <c r="AC487" s="63">
        <v>280.82316132822712</v>
      </c>
      <c r="AD487" s="63">
        <v>281.61972911647916</v>
      </c>
      <c r="AE487" s="63">
        <f>(AE486*AE524)/100</f>
        <v>287.23969159860525</v>
      </c>
      <c r="AF487" s="63">
        <v>273.16552187986059</v>
      </c>
      <c r="AG487" s="63">
        <v>277.00836047237942</v>
      </c>
      <c r="AH487" s="63">
        <v>274.52379398542678</v>
      </c>
      <c r="AI487" s="63">
        <v>274.52379398542678</v>
      </c>
      <c r="AJ487" s="2">
        <f>(AJ486*AJ524)/100</f>
        <v>276.48729026436729</v>
      </c>
      <c r="AK487" s="2">
        <v>286.98224556777882</v>
      </c>
      <c r="AL487" s="2">
        <v>290.772037509001</v>
      </c>
      <c r="AM487" s="2">
        <v>324.95802341900975</v>
      </c>
      <c r="AN487" s="2">
        <v>324.95802341900975</v>
      </c>
      <c r="AO487" s="2">
        <f>(AO486*AO524)/100</f>
        <v>296.05325531989246</v>
      </c>
      <c r="AP487" s="2">
        <v>293.72360874496093</v>
      </c>
      <c r="AQ487" s="2">
        <v>313.00424742363418</v>
      </c>
      <c r="AR487" s="2">
        <v>281.24886687199535</v>
      </c>
      <c r="AS487" s="2">
        <f>(AS486*AS524)/100</f>
        <v>236.8580711091945</v>
      </c>
      <c r="AT487" s="2">
        <v>296.17338627056739</v>
      </c>
      <c r="AU487" s="2">
        <v>294.02757211229175</v>
      </c>
      <c r="AV487" s="2">
        <v>274.80456080919379</v>
      </c>
      <c r="AW487" s="2">
        <v>274.80456080919379</v>
      </c>
      <c r="AX487" s="2">
        <f>(AX486*AX524)/100</f>
        <v>252.7873553163742</v>
      </c>
      <c r="AY487" s="2"/>
      <c r="AZ487" s="2">
        <v>252.72231128803077</v>
      </c>
      <c r="BA487" s="2">
        <v>256.92909473772642</v>
      </c>
      <c r="BB487" s="2">
        <v>256.26917242217166</v>
      </c>
      <c r="BC487" s="2">
        <v>260.45488066635886</v>
      </c>
      <c r="BD487" s="2">
        <v>273.32940810285032</v>
      </c>
      <c r="BE487" s="2">
        <v>278.46909722661314</v>
      </c>
      <c r="BF487" s="2">
        <f>(BF486*BF524)/100</f>
        <v>281.78595424074535</v>
      </c>
      <c r="BG487" s="2">
        <v>273.74715383708639</v>
      </c>
      <c r="BH487" s="2">
        <v>278.05399349422606</v>
      </c>
      <c r="BI487" s="2">
        <v>283.64964754283773</v>
      </c>
      <c r="BJ487" s="2">
        <v>285.73366279640521</v>
      </c>
      <c r="BK487" s="2">
        <v>281.35244046462407</v>
      </c>
      <c r="BL487" s="2">
        <v>285.15641300761655</v>
      </c>
      <c r="BM487" s="2">
        <v>281.35244046462407</v>
      </c>
      <c r="BN487" s="2">
        <v>285.15641300761655</v>
      </c>
      <c r="BO487" s="2">
        <f>(BO486*BO524)/100</f>
        <v>287.27448427703757</v>
      </c>
      <c r="BP487" s="2">
        <v>290.15037814295397</v>
      </c>
      <c r="BQ487" s="2">
        <v>281.81455591553322</v>
      </c>
      <c r="BR487" s="2">
        <v>274.14657760172793</v>
      </c>
      <c r="BS487" s="2">
        <v>268.60581521412826</v>
      </c>
      <c r="BT487" s="2">
        <v>268.60581521412826</v>
      </c>
      <c r="BU487" s="2">
        <v>259.82598806266492</v>
      </c>
      <c r="BV487" s="2">
        <v>289.0331157639344</v>
      </c>
      <c r="BW487" s="2">
        <v>255.19065067217772</v>
      </c>
      <c r="BX487" s="2">
        <v>246.94390881915371</v>
      </c>
      <c r="BY487" s="2">
        <v>242.94639651293673</v>
      </c>
      <c r="BZ487" s="63">
        <v>248.98651975587083</v>
      </c>
      <c r="CA487" s="2">
        <f>(CA486*CA524)/100</f>
        <v>240.61870761619696</v>
      </c>
      <c r="CB487" s="2">
        <v>249.70586603940083</v>
      </c>
      <c r="CC487" s="2">
        <v>241.54381511438766</v>
      </c>
      <c r="CD487" s="2">
        <v>249.8015489844359</v>
      </c>
      <c r="CE487" s="2">
        <v>241.72896135814955</v>
      </c>
      <c r="CF487" s="2">
        <v>233.91724749845514</v>
      </c>
      <c r="CG487" s="2">
        <v>242.6156927146229</v>
      </c>
      <c r="CH487" s="2">
        <v>247.57525811354068</v>
      </c>
      <c r="CI487" s="2">
        <v>264.20048899904327</v>
      </c>
      <c r="CJ487" s="63">
        <v>249.24617153527836</v>
      </c>
      <c r="CK487" s="63">
        <v>266.03254369303301</v>
      </c>
      <c r="CL487" s="2">
        <f>(CL486*CL524)/100</f>
        <v>261.15399918603453</v>
      </c>
      <c r="CM487" s="2">
        <v>277.23962189629685</v>
      </c>
      <c r="CN487" s="2">
        <v>281.32740780186049</v>
      </c>
      <c r="CO487" s="2">
        <v>281.32740780186049</v>
      </c>
      <c r="CP487" s="2">
        <v>277.93255350492313</v>
      </c>
      <c r="CQ487" s="2">
        <v>282.86849133614146</v>
      </c>
      <c r="CR487" s="2">
        <v>287.80442916735984</v>
      </c>
      <c r="CS487" s="2">
        <v>290.72742356256879</v>
      </c>
      <c r="CT487" s="2">
        <v>295.75225742630954</v>
      </c>
      <c r="CU487" s="2">
        <v>300.77709129005024</v>
      </c>
      <c r="CV487" s="2">
        <v>311.87807736331905</v>
      </c>
      <c r="CW487" s="2">
        <v>314.41532172846161</v>
      </c>
      <c r="CX487" s="2">
        <v>321.70134668551543</v>
      </c>
      <c r="CY487" s="2">
        <v>324.23859105065799</v>
      </c>
      <c r="CZ487" s="2">
        <v>326.77583541580049</v>
      </c>
      <c r="DA487" s="2">
        <f t="shared" ref="DA487" si="534">(DA486*DA524)/100</f>
        <v>303.51644949137562</v>
      </c>
      <c r="DB487" s="63">
        <v>309.27745709095149</v>
      </c>
      <c r="DC487" s="63">
        <v>311.82760667556505</v>
      </c>
      <c r="DD487" s="63">
        <v>314.37775626017873</v>
      </c>
      <c r="DE487" s="63">
        <v>310.93721277920969</v>
      </c>
      <c r="DF487" s="63">
        <v>313.47681510828266</v>
      </c>
      <c r="DG487" s="63">
        <v>316.01641743735564</v>
      </c>
      <c r="DH487" s="63">
        <v>306.45323574906791</v>
      </c>
      <c r="DI487" s="63">
        <v>295.96643653476053</v>
      </c>
      <c r="DJ487" s="63">
        <v>311.53947392528812</v>
      </c>
      <c r="DK487" s="63">
        <v>305.2660437213089</v>
      </c>
      <c r="DL487" s="63">
        <v>296.04364958914925</v>
      </c>
      <c r="DM487" s="63">
        <v>311.88030838906764</v>
      </c>
      <c r="DN487" s="6">
        <f t="shared" ref="DN487" si="535">(DN486*DN524)/100</f>
        <v>290.23403488205372</v>
      </c>
      <c r="DO487" s="63">
        <v>311.88030838906764</v>
      </c>
      <c r="DP487" s="63">
        <v>295.62290287273782</v>
      </c>
      <c r="DQ487" s="63">
        <v>296.59120619523338</v>
      </c>
      <c r="DR487" s="63">
        <v>297.55950951772894</v>
      </c>
      <c r="DS487" s="63">
        <v>293.75256025109167</v>
      </c>
      <c r="DT487" s="63">
        <v>294.72158911834845</v>
      </c>
      <c r="DU487" s="63">
        <v>293.83501162046451</v>
      </c>
      <c r="DV487" s="64">
        <f>(DV486*DV524)/100</f>
        <v>292.05496938923153</v>
      </c>
      <c r="DW487" s="65">
        <f>(DW486*DW524)/100</f>
        <v>293.02852082209256</v>
      </c>
      <c r="DX487" s="66">
        <f>(DX486*DX524)/100</f>
        <v>294.00207225495359</v>
      </c>
      <c r="DZ487" s="63">
        <f>(DZ486*DZ524)/100</f>
        <v>295.16499882004086</v>
      </c>
      <c r="EC487" s="63">
        <f>(EC486*EC524)/100</f>
        <v>296.24146423776335</v>
      </c>
      <c r="EF487" s="63">
        <f>(EF486*EF524)/100</f>
        <v>297.09526764155913</v>
      </c>
      <c r="EI487" s="63">
        <f>(EI486*EI524)/100</f>
        <v>298.48501547781535</v>
      </c>
      <c r="EL487" s="63">
        <f>(EL486*EL524)/100</f>
        <v>300.178960299827</v>
      </c>
      <c r="EO487" s="63">
        <f>(EO486*EO524)/100</f>
        <v>304.90134368408889</v>
      </c>
    </row>
    <row r="488" spans="1:145" ht="15.5" x14ac:dyDescent="0.35">
      <c r="A488" s="27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2"/>
      <c r="Y488" s="2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63"/>
      <c r="CA488" s="2"/>
      <c r="CB488" s="2"/>
      <c r="CC488" s="2"/>
      <c r="CD488" s="2"/>
      <c r="CE488" s="2"/>
      <c r="CF488" s="2"/>
      <c r="CG488" s="2"/>
      <c r="CH488" s="2"/>
      <c r="CI488" s="2"/>
      <c r="CJ488" s="63"/>
      <c r="CK488" s="63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63"/>
      <c r="DC488" s="63"/>
      <c r="DD488" s="63"/>
      <c r="DE488" s="63"/>
      <c r="DF488" s="63"/>
      <c r="DG488" s="63"/>
      <c r="DH488" s="63"/>
      <c r="DI488" s="63"/>
      <c r="DJ488" s="63"/>
      <c r="DK488" s="63"/>
      <c r="DL488" s="63"/>
      <c r="DM488" s="63"/>
      <c r="DN488" s="6"/>
      <c r="DO488" s="63"/>
      <c r="DP488" s="63"/>
      <c r="DQ488" s="63"/>
      <c r="DR488" s="63"/>
      <c r="DS488" s="63"/>
      <c r="DT488" s="63"/>
      <c r="DU488" s="63"/>
      <c r="DV488" s="64"/>
      <c r="DW488" s="65"/>
      <c r="DX488" s="66"/>
      <c r="DZ488" s="63"/>
      <c r="EC488" s="63"/>
      <c r="EF488" s="63"/>
      <c r="EI488" s="63"/>
      <c r="EL488" s="63"/>
      <c r="EO488" s="63"/>
    </row>
    <row r="489" spans="1:145" ht="15.5" x14ac:dyDescent="0.35">
      <c r="A489" s="56" t="s">
        <v>249</v>
      </c>
      <c r="B489" s="63">
        <f t="shared" ref="B489:AA489" si="536">(B476/$T$476)*100</f>
        <v>56.10811641325153</v>
      </c>
      <c r="C489" s="63">
        <f t="shared" si="536"/>
        <v>49.232172572103565</v>
      </c>
      <c r="D489" s="63">
        <f t="shared" si="536"/>
        <v>51.780775002078308</v>
      </c>
      <c r="E489" s="63">
        <f t="shared" si="536"/>
        <v>45.718836036042134</v>
      </c>
      <c r="F489" s="63">
        <f t="shared" si="536"/>
        <v>42.476062757728592</v>
      </c>
      <c r="G489" s="63">
        <f t="shared" si="536"/>
        <v>40.095412017274434</v>
      </c>
      <c r="H489" s="63">
        <f t="shared" si="536"/>
        <v>43.016595398417252</v>
      </c>
      <c r="I489" s="63">
        <f t="shared" si="536"/>
        <v>38.943945645551167</v>
      </c>
      <c r="J489" s="63">
        <f t="shared" si="536"/>
        <v>42.5858082095952</v>
      </c>
      <c r="K489" s="63">
        <f t="shared" si="536"/>
        <v>46.372674968961611</v>
      </c>
      <c r="L489" s="63">
        <f t="shared" si="536"/>
        <v>55.159755695817623</v>
      </c>
      <c r="M489" s="63">
        <f t="shared" si="536"/>
        <v>60.401153691141097</v>
      </c>
      <c r="N489" s="63">
        <f t="shared" si="536"/>
        <v>55.381222880324486</v>
      </c>
      <c r="O489" s="63">
        <f t="shared" si="536"/>
        <v>58.249909572659384</v>
      </c>
      <c r="P489" s="63">
        <f t="shared" si="536"/>
        <v>70.655498305535076</v>
      </c>
      <c r="Q489" s="63">
        <f t="shared" si="536"/>
        <v>100.91832380764471</v>
      </c>
      <c r="R489" s="63">
        <f t="shared" si="536"/>
        <v>89.932202338162043</v>
      </c>
      <c r="S489" s="63">
        <f t="shared" si="536"/>
        <v>87.596200394939316</v>
      </c>
      <c r="T489" s="63">
        <f t="shared" si="536"/>
        <v>100</v>
      </c>
      <c r="U489" s="63">
        <f t="shared" si="536"/>
        <v>130.67035068914655</v>
      </c>
      <c r="V489" s="63">
        <f t="shared" si="536"/>
        <v>172.94097547095691</v>
      </c>
      <c r="W489" s="63">
        <f t="shared" si="536"/>
        <v>202.63015262960812</v>
      </c>
      <c r="X489" s="2">
        <f t="shared" si="536"/>
        <v>201.80112562223144</v>
      </c>
      <c r="Y489" s="2">
        <f t="shared" si="536"/>
        <v>231.15215120874316</v>
      </c>
      <c r="Z489" s="63">
        <f t="shared" si="536"/>
        <v>217.65789849712007</v>
      </c>
      <c r="AA489" s="63">
        <f t="shared" si="536"/>
        <v>214.82579721070337</v>
      </c>
      <c r="AB489" s="63">
        <v>424.45234825701021</v>
      </c>
      <c r="AC489" s="63">
        <v>428.81294527433289</v>
      </c>
      <c r="AD489" s="63">
        <v>445.66709451584546</v>
      </c>
      <c r="AE489" s="63">
        <f>(AE476/$T$476)*100</f>
        <v>236.47044576107868</v>
      </c>
      <c r="AF489" s="63">
        <v>284.15582839382853</v>
      </c>
      <c r="AG489" s="63">
        <v>291.41500772712214</v>
      </c>
      <c r="AH489" s="63">
        <v>298.76273297342817</v>
      </c>
      <c r="AI489" s="63">
        <v>294.34564421877491</v>
      </c>
      <c r="AJ489" s="2">
        <f>(AJ476/$T$476)*100</f>
        <v>262.07277158561908</v>
      </c>
      <c r="AK489" s="2">
        <v>263.53222445303237</v>
      </c>
      <c r="AL489" s="2">
        <v>258.95516261724998</v>
      </c>
      <c r="AM489" s="2">
        <v>224.45614779783077</v>
      </c>
      <c r="AN489" s="2">
        <v>224.0096156734034</v>
      </c>
      <c r="AO489" s="2">
        <f>(AO476/$T$476)*100</f>
        <v>247.046188769747</v>
      </c>
      <c r="AP489" s="2">
        <v>232.06912252224998</v>
      </c>
      <c r="AQ489" s="2">
        <v>204.80436003307489</v>
      </c>
      <c r="AR489" s="2">
        <v>226.6244362662504</v>
      </c>
      <c r="AS489" s="2">
        <f>(AS476/$T$476)*100</f>
        <v>307.54520515545306</v>
      </c>
      <c r="AT489" s="2">
        <v>217.63068025819567</v>
      </c>
      <c r="AU489" s="2">
        <v>197.27107039986439</v>
      </c>
      <c r="AV489" s="2">
        <v>191.92238450873</v>
      </c>
      <c r="AW489" s="2">
        <v>189.88585108793731</v>
      </c>
      <c r="AX489" s="2">
        <f>(AX476/$T$476)*100</f>
        <v>225.7273543073851</v>
      </c>
      <c r="AY489" s="2"/>
      <c r="AZ489" s="2">
        <v>236.6660772462053</v>
      </c>
      <c r="BA489" s="2">
        <v>230.24111877749013</v>
      </c>
      <c r="BB489" s="2">
        <v>235.13859090527998</v>
      </c>
      <c r="BC489" s="2">
        <v>226.48276392521822</v>
      </c>
      <c r="BD489" s="2">
        <v>212.4473165917145</v>
      </c>
      <c r="BE489" s="2">
        <v>207.9566730935465</v>
      </c>
      <c r="BF489" s="2">
        <f>(BF476/$T$476)*100</f>
        <v>204.73524053262406</v>
      </c>
      <c r="BG489" s="2">
        <v>223.36686180488482</v>
      </c>
      <c r="BH489" s="2">
        <v>210.53114051388499</v>
      </c>
      <c r="BI489" s="2">
        <v>221.73617344427936</v>
      </c>
      <c r="BJ489" s="2">
        <v>208.29093918638964</v>
      </c>
      <c r="BK489" s="2">
        <v>210.15837289809789</v>
      </c>
      <c r="BL489" s="2">
        <v>200.6936519121509</v>
      </c>
      <c r="BM489" s="2">
        <v>211.21672718698372</v>
      </c>
      <c r="BN489" s="2">
        <v>200.59248908066274</v>
      </c>
      <c r="BO489" s="2">
        <f>(BO476/$T$476)*100</f>
        <v>209.90867774495752</v>
      </c>
      <c r="BP489" s="2">
        <v>195.18808488647784</v>
      </c>
      <c r="BQ489" s="2">
        <v>192.81364406632093</v>
      </c>
      <c r="BR489" s="2">
        <v>181.76439478923189</v>
      </c>
      <c r="BS489" s="2">
        <v>176.94230637011788</v>
      </c>
      <c r="BT489" s="2">
        <v>185.46918217361556</v>
      </c>
      <c r="BU489" s="2">
        <v>169.76819899592152</v>
      </c>
      <c r="BV489" s="2">
        <v>135.07747816459553</v>
      </c>
      <c r="BW489" s="2">
        <v>205.16440426771624</v>
      </c>
      <c r="BX489" s="2">
        <v>206.44722230286808</v>
      </c>
      <c r="BY489" s="2">
        <v>199.08755950182484</v>
      </c>
      <c r="BZ489" s="63">
        <v>213.09427426870195</v>
      </c>
      <c r="CA489" s="2">
        <f>(CA476/$T$476)*100</f>
        <v>201.01630706672475</v>
      </c>
      <c r="CB489" s="2">
        <v>241.95289181637111</v>
      </c>
      <c r="CC489" s="2">
        <v>248.52412498143028</v>
      </c>
      <c r="CD489" s="2">
        <v>225.03752133961746</v>
      </c>
      <c r="CE489" s="2">
        <v>251.32877877283047</v>
      </c>
      <c r="CF489" s="2">
        <v>258.41847099423524</v>
      </c>
      <c r="CG489" s="2">
        <v>234.64994859360888</v>
      </c>
      <c r="CH489" s="2">
        <v>258.80285410759262</v>
      </c>
      <c r="CI489" s="2">
        <v>234.53106620277308</v>
      </c>
      <c r="CJ489" s="63">
        <v>266.04566595219319</v>
      </c>
      <c r="CK489" s="63">
        <v>242.2532148796098</v>
      </c>
      <c r="CL489" s="2">
        <f>(CL476/$T$476)*100</f>
        <v>207.52751341858979</v>
      </c>
      <c r="CM489" s="2">
        <v>249.64458666622656</v>
      </c>
      <c r="CN489" s="2">
        <v>258.64047704090478</v>
      </c>
      <c r="CO489" s="2">
        <v>259.1983862147851</v>
      </c>
      <c r="CP489" s="2">
        <v>281.98030004569404</v>
      </c>
      <c r="CQ489" s="2">
        <v>257.0974648794795</v>
      </c>
      <c r="CR489" s="2">
        <v>236.81039316898747</v>
      </c>
      <c r="CS489" s="2">
        <v>273.4846250133993</v>
      </c>
      <c r="CT489" s="2">
        <v>257.74240029304519</v>
      </c>
      <c r="CU489" s="2">
        <v>232.51220386177502</v>
      </c>
      <c r="CV489" s="2">
        <v>247.64111052387204</v>
      </c>
      <c r="CW489" s="2">
        <v>238.72886359579701</v>
      </c>
      <c r="CX489" s="2">
        <v>234.36204679162196</v>
      </c>
      <c r="CY489" s="2">
        <v>232.56310922384503</v>
      </c>
      <c r="CZ489" s="2">
        <v>225.94053932116393</v>
      </c>
      <c r="DA489" s="2">
        <f t="shared" ref="DA489" si="537">(DA476/$T$476)*100</f>
        <v>215.93135114762188</v>
      </c>
      <c r="DB489" s="63">
        <v>262.84661077231834</v>
      </c>
      <c r="DC489" s="63">
        <v>251.78361374695686</v>
      </c>
      <c r="DD489" s="63">
        <v>247.83241220181705</v>
      </c>
      <c r="DE489" s="63">
        <v>260.13792437339936</v>
      </c>
      <c r="DF489" s="63">
        <v>247.59228845823566</v>
      </c>
      <c r="DG489" s="63">
        <v>240.34836399122108</v>
      </c>
      <c r="DH489" s="63">
        <v>262.37440702744141</v>
      </c>
      <c r="DI489" s="63">
        <v>261.83076099846437</v>
      </c>
      <c r="DJ489" s="63">
        <v>243.1943807854534</v>
      </c>
      <c r="DK489" s="63">
        <v>277.52440569028033</v>
      </c>
      <c r="DL489" s="63">
        <v>277.42960155198159</v>
      </c>
      <c r="DM489" s="63">
        <v>244.65995058407185</v>
      </c>
      <c r="DN489" s="6">
        <f t="shared" ref="DN489" si="538">(DN476/$T$476)*100</f>
        <v>240.28354573900845</v>
      </c>
      <c r="DO489" s="63">
        <v>244.65995058407185</v>
      </c>
      <c r="DP489" s="63">
        <v>272.73263438156795</v>
      </c>
      <c r="DQ489" s="63">
        <v>266.71316020397063</v>
      </c>
      <c r="DR489" s="63">
        <v>249.36361282809347</v>
      </c>
      <c r="DS489" s="63">
        <v>269.43716152138069</v>
      </c>
      <c r="DT489" s="63">
        <v>264.04747837940141</v>
      </c>
      <c r="DU489" s="63">
        <v>244.98794383824048</v>
      </c>
      <c r="DV489" s="64">
        <f>(DV476/$T$476)*100</f>
        <v>253.518009829916</v>
      </c>
      <c r="DW489" s="65">
        <f>(DW476/$T$476)*100</f>
        <v>250.49004423526381</v>
      </c>
      <c r="DX489" s="66">
        <f>(DX476/$T$476)*100</f>
        <v>226.70651283100517</v>
      </c>
      <c r="DZ489" s="63">
        <f>(DZ476/$T$476)*100</f>
        <v>258.82531691825511</v>
      </c>
      <c r="EC489" s="63">
        <f>(EC476/$T$476)*100</f>
        <v>269.4054008573533</v>
      </c>
      <c r="EF489" s="63">
        <f>(EF476/$T$476)*100</f>
        <v>277.13205115283517</v>
      </c>
      <c r="EI489" s="63">
        <f>(EI476/$T$476)*100</f>
        <v>285.41351452224177</v>
      </c>
      <c r="EL489" s="63">
        <f>(EL476/$T$476)*100</f>
        <v>298.81945968817047</v>
      </c>
      <c r="EO489" s="63">
        <f>(EO476/$T$476)*100</f>
        <v>302.33071702459586</v>
      </c>
    </row>
    <row r="490" spans="1:145" ht="15.5" x14ac:dyDescent="0.35">
      <c r="A490" s="56" t="s">
        <v>241</v>
      </c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90" t="s">
        <v>136</v>
      </c>
      <c r="S490" s="90" t="s">
        <v>136</v>
      </c>
      <c r="T490" s="90" t="s">
        <v>136</v>
      </c>
      <c r="U490" s="90" t="s">
        <v>136</v>
      </c>
      <c r="V490" s="90" t="s">
        <v>136</v>
      </c>
      <c r="W490" s="90" t="s">
        <v>136</v>
      </c>
      <c r="X490" s="90" t="s">
        <v>136</v>
      </c>
      <c r="Y490" s="90" t="s">
        <v>136</v>
      </c>
      <c r="Z490" s="90" t="s">
        <v>136</v>
      </c>
      <c r="AA490" s="90" t="s">
        <v>136</v>
      </c>
      <c r="AB490" s="90" t="s">
        <v>136</v>
      </c>
      <c r="AC490" s="90" t="s">
        <v>136</v>
      </c>
      <c r="AD490" s="90" t="s">
        <v>136</v>
      </c>
      <c r="AE490" s="90" t="s">
        <v>136</v>
      </c>
      <c r="AF490" s="90" t="s">
        <v>136</v>
      </c>
      <c r="AG490" s="90" t="s">
        <v>136</v>
      </c>
      <c r="AH490" s="90" t="s">
        <v>136</v>
      </c>
      <c r="AI490" s="90" t="s">
        <v>136</v>
      </c>
      <c r="AJ490" s="91" t="s">
        <v>136</v>
      </c>
      <c r="AK490" s="91" t="s">
        <v>136</v>
      </c>
      <c r="AL490" s="91" t="s">
        <v>136</v>
      </c>
      <c r="AM490" s="91" t="s">
        <v>136</v>
      </c>
      <c r="AN490" s="91" t="s">
        <v>136</v>
      </c>
      <c r="AO490" s="91" t="s">
        <v>136</v>
      </c>
      <c r="AP490" s="91" t="s">
        <v>136</v>
      </c>
      <c r="AQ490" s="91" t="s">
        <v>136</v>
      </c>
      <c r="AR490" s="91" t="s">
        <v>136</v>
      </c>
      <c r="AS490" s="91" t="s">
        <v>136</v>
      </c>
      <c r="AT490" s="91" t="s">
        <v>136</v>
      </c>
      <c r="AU490" s="91" t="s">
        <v>136</v>
      </c>
      <c r="AV490" s="91" t="s">
        <v>136</v>
      </c>
      <c r="AW490" s="91" t="s">
        <v>136</v>
      </c>
      <c r="AX490" s="91" t="s">
        <v>136</v>
      </c>
      <c r="AY490" s="91"/>
      <c r="AZ490" s="91" t="s">
        <v>136</v>
      </c>
      <c r="BA490" s="91" t="s">
        <v>136</v>
      </c>
      <c r="BB490" s="91" t="s">
        <v>136</v>
      </c>
      <c r="BC490" s="91" t="s">
        <v>136</v>
      </c>
      <c r="BD490" s="91" t="s">
        <v>136</v>
      </c>
      <c r="BE490" s="91" t="s">
        <v>136</v>
      </c>
      <c r="BF490" s="91" t="s">
        <v>136</v>
      </c>
      <c r="BG490" s="91" t="s">
        <v>136</v>
      </c>
      <c r="BH490" s="91" t="s">
        <v>136</v>
      </c>
      <c r="BI490" s="91" t="s">
        <v>136</v>
      </c>
      <c r="BJ490" s="91" t="s">
        <v>136</v>
      </c>
      <c r="BK490" s="91" t="s">
        <v>136</v>
      </c>
      <c r="BL490" s="91" t="s">
        <v>136</v>
      </c>
      <c r="BM490" s="91" t="s">
        <v>136</v>
      </c>
      <c r="BN490" s="91" t="s">
        <v>136</v>
      </c>
      <c r="BO490" s="91" t="s">
        <v>136</v>
      </c>
      <c r="BP490" s="91" t="s">
        <v>136</v>
      </c>
      <c r="BQ490" s="91" t="s">
        <v>136</v>
      </c>
      <c r="BR490" s="91" t="s">
        <v>136</v>
      </c>
      <c r="BS490" s="91" t="s">
        <v>136</v>
      </c>
      <c r="BT490" s="91" t="s">
        <v>136</v>
      </c>
      <c r="BU490" s="91" t="s">
        <v>136</v>
      </c>
      <c r="BV490" s="91" t="s">
        <v>136</v>
      </c>
      <c r="BW490" s="91" t="s">
        <v>136</v>
      </c>
      <c r="BX490" s="91" t="s">
        <v>136</v>
      </c>
      <c r="BY490" s="91" t="s">
        <v>136</v>
      </c>
      <c r="BZ490" s="90" t="s">
        <v>136</v>
      </c>
      <c r="CA490" s="91" t="s">
        <v>136</v>
      </c>
      <c r="CB490" s="91" t="s">
        <v>136</v>
      </c>
      <c r="CC490" s="91" t="s">
        <v>136</v>
      </c>
      <c r="CD490" s="91" t="s">
        <v>136</v>
      </c>
      <c r="CE490" s="91" t="s">
        <v>136</v>
      </c>
      <c r="CF490" s="91" t="s">
        <v>136</v>
      </c>
      <c r="CG490" s="91" t="s">
        <v>136</v>
      </c>
      <c r="CH490" s="91" t="s">
        <v>136</v>
      </c>
      <c r="CI490" s="91" t="s">
        <v>136</v>
      </c>
      <c r="CJ490" s="90" t="s">
        <v>136</v>
      </c>
      <c r="CK490" s="90" t="s">
        <v>136</v>
      </c>
      <c r="CL490" s="91" t="s">
        <v>136</v>
      </c>
      <c r="CM490" s="91" t="s">
        <v>136</v>
      </c>
      <c r="CN490" s="91" t="s">
        <v>136</v>
      </c>
      <c r="CO490" s="91" t="s">
        <v>136</v>
      </c>
      <c r="CP490" s="91" t="s">
        <v>136</v>
      </c>
      <c r="CQ490" s="91" t="s">
        <v>136</v>
      </c>
      <c r="CR490" s="91" t="s">
        <v>136</v>
      </c>
      <c r="CS490" s="91" t="s">
        <v>136</v>
      </c>
      <c r="CT490" s="91" t="s">
        <v>136</v>
      </c>
      <c r="CU490" s="91" t="s">
        <v>136</v>
      </c>
      <c r="CV490" s="91" t="s">
        <v>136</v>
      </c>
      <c r="CW490" s="91" t="s">
        <v>136</v>
      </c>
      <c r="CX490" s="91" t="s">
        <v>136</v>
      </c>
      <c r="CY490" s="91" t="s">
        <v>136</v>
      </c>
      <c r="CZ490" s="91" t="s">
        <v>136</v>
      </c>
      <c r="DA490" s="91" t="s">
        <v>136</v>
      </c>
      <c r="DB490" s="90" t="s">
        <v>136</v>
      </c>
      <c r="DC490" s="90" t="s">
        <v>136</v>
      </c>
      <c r="DD490" s="90" t="s">
        <v>136</v>
      </c>
      <c r="DE490" s="90" t="s">
        <v>136</v>
      </c>
      <c r="DF490" s="90" t="s">
        <v>136</v>
      </c>
      <c r="DG490" s="90" t="s">
        <v>136</v>
      </c>
      <c r="DH490" s="90" t="s">
        <v>136</v>
      </c>
      <c r="DI490" s="90" t="s">
        <v>136</v>
      </c>
      <c r="DJ490" s="90" t="s">
        <v>136</v>
      </c>
      <c r="DK490" s="90" t="s">
        <v>136</v>
      </c>
      <c r="DL490" s="90" t="s">
        <v>136</v>
      </c>
      <c r="DM490" s="90" t="s">
        <v>136</v>
      </c>
      <c r="DN490" s="92" t="s">
        <v>136</v>
      </c>
      <c r="DO490" s="90" t="s">
        <v>136</v>
      </c>
      <c r="DP490" s="90" t="s">
        <v>136</v>
      </c>
      <c r="DQ490" s="90" t="s">
        <v>136</v>
      </c>
      <c r="DR490" s="90" t="s">
        <v>136</v>
      </c>
      <c r="DS490" s="90" t="s">
        <v>136</v>
      </c>
      <c r="DT490" s="90" t="s">
        <v>136</v>
      </c>
      <c r="DU490" s="90" t="s">
        <v>136</v>
      </c>
      <c r="DV490" s="93" t="s">
        <v>136</v>
      </c>
      <c r="DW490" s="94" t="s">
        <v>136</v>
      </c>
      <c r="DX490" s="95" t="s">
        <v>136</v>
      </c>
      <c r="DZ490" s="90" t="s">
        <v>136</v>
      </c>
      <c r="EC490" s="90" t="s">
        <v>136</v>
      </c>
      <c r="EF490" s="90" t="s">
        <v>136</v>
      </c>
      <c r="EI490" s="90" t="s">
        <v>136</v>
      </c>
      <c r="EL490" s="90" t="s">
        <v>136</v>
      </c>
      <c r="EO490" s="90" t="s">
        <v>136</v>
      </c>
    </row>
    <row r="491" spans="1:145" ht="15.5" x14ac:dyDescent="0.35">
      <c r="A491" s="56" t="s">
        <v>244</v>
      </c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90" t="s">
        <v>136</v>
      </c>
      <c r="S491" s="90" t="s">
        <v>136</v>
      </c>
      <c r="T491" s="90" t="s">
        <v>136</v>
      </c>
      <c r="U491" s="90" t="s">
        <v>136</v>
      </c>
      <c r="V491" s="90" t="s">
        <v>136</v>
      </c>
      <c r="W491" s="90" t="s">
        <v>136</v>
      </c>
      <c r="X491" s="90" t="s">
        <v>136</v>
      </c>
      <c r="Y491" s="90" t="s">
        <v>136</v>
      </c>
      <c r="Z491" s="90" t="s">
        <v>136</v>
      </c>
      <c r="AA491" s="90" t="s">
        <v>136</v>
      </c>
      <c r="AB491" s="90" t="s">
        <v>136</v>
      </c>
      <c r="AC491" s="90" t="s">
        <v>136</v>
      </c>
      <c r="AD491" s="90" t="s">
        <v>136</v>
      </c>
      <c r="AE491" s="90" t="s">
        <v>136</v>
      </c>
      <c r="AF491" s="90" t="s">
        <v>136</v>
      </c>
      <c r="AG491" s="90" t="s">
        <v>136</v>
      </c>
      <c r="AH491" s="90" t="s">
        <v>136</v>
      </c>
      <c r="AI491" s="90" t="s">
        <v>136</v>
      </c>
      <c r="AJ491" s="91" t="s">
        <v>136</v>
      </c>
      <c r="AK491" s="91" t="s">
        <v>136</v>
      </c>
      <c r="AL491" s="91" t="s">
        <v>136</v>
      </c>
      <c r="AM491" s="91" t="s">
        <v>136</v>
      </c>
      <c r="AN491" s="91" t="s">
        <v>136</v>
      </c>
      <c r="AO491" s="91" t="s">
        <v>136</v>
      </c>
      <c r="AP491" s="91" t="s">
        <v>136</v>
      </c>
      <c r="AQ491" s="91" t="s">
        <v>136</v>
      </c>
      <c r="AR491" s="91" t="s">
        <v>136</v>
      </c>
      <c r="AS491" s="91" t="s">
        <v>136</v>
      </c>
      <c r="AT491" s="91" t="s">
        <v>136</v>
      </c>
      <c r="AU491" s="91" t="s">
        <v>136</v>
      </c>
      <c r="AV491" s="91" t="s">
        <v>136</v>
      </c>
      <c r="AW491" s="91" t="s">
        <v>136</v>
      </c>
      <c r="AX491" s="91" t="s">
        <v>136</v>
      </c>
      <c r="AY491" s="91"/>
      <c r="AZ491" s="91" t="s">
        <v>136</v>
      </c>
      <c r="BA491" s="91" t="s">
        <v>136</v>
      </c>
      <c r="BB491" s="91" t="s">
        <v>136</v>
      </c>
      <c r="BC491" s="91" t="s">
        <v>136</v>
      </c>
      <c r="BD491" s="91" t="s">
        <v>136</v>
      </c>
      <c r="BE491" s="91" t="s">
        <v>136</v>
      </c>
      <c r="BF491" s="91" t="s">
        <v>136</v>
      </c>
      <c r="BG491" s="91" t="s">
        <v>136</v>
      </c>
      <c r="BH491" s="91" t="s">
        <v>136</v>
      </c>
      <c r="BI491" s="91" t="s">
        <v>136</v>
      </c>
      <c r="BJ491" s="91" t="s">
        <v>136</v>
      </c>
      <c r="BK491" s="91" t="s">
        <v>136</v>
      </c>
      <c r="BL491" s="91" t="s">
        <v>136</v>
      </c>
      <c r="BM491" s="91" t="s">
        <v>136</v>
      </c>
      <c r="BN491" s="91" t="s">
        <v>136</v>
      </c>
      <c r="BO491" s="91" t="s">
        <v>136</v>
      </c>
      <c r="BP491" s="91" t="s">
        <v>136</v>
      </c>
      <c r="BQ491" s="91" t="s">
        <v>136</v>
      </c>
      <c r="BR491" s="91" t="s">
        <v>136</v>
      </c>
      <c r="BS491" s="91" t="s">
        <v>136</v>
      </c>
      <c r="BT491" s="91" t="s">
        <v>136</v>
      </c>
      <c r="BU491" s="91" t="s">
        <v>136</v>
      </c>
      <c r="BV491" s="91" t="s">
        <v>136</v>
      </c>
      <c r="BW491" s="91" t="s">
        <v>136</v>
      </c>
      <c r="BX491" s="91" t="s">
        <v>136</v>
      </c>
      <c r="BY491" s="91" t="s">
        <v>136</v>
      </c>
      <c r="BZ491" s="90" t="s">
        <v>136</v>
      </c>
      <c r="CA491" s="91" t="s">
        <v>136</v>
      </c>
      <c r="CB491" s="91" t="s">
        <v>136</v>
      </c>
      <c r="CC491" s="91" t="s">
        <v>136</v>
      </c>
      <c r="CD491" s="91" t="s">
        <v>136</v>
      </c>
      <c r="CE491" s="91" t="s">
        <v>136</v>
      </c>
      <c r="CF491" s="91" t="s">
        <v>136</v>
      </c>
      <c r="CG491" s="91" t="s">
        <v>136</v>
      </c>
      <c r="CH491" s="91" t="s">
        <v>136</v>
      </c>
      <c r="CI491" s="91" t="s">
        <v>136</v>
      </c>
      <c r="CJ491" s="90" t="s">
        <v>136</v>
      </c>
      <c r="CK491" s="90" t="s">
        <v>136</v>
      </c>
      <c r="CL491" s="91" t="s">
        <v>136</v>
      </c>
      <c r="CM491" s="91" t="s">
        <v>136</v>
      </c>
      <c r="CN491" s="91" t="s">
        <v>136</v>
      </c>
      <c r="CO491" s="91" t="s">
        <v>136</v>
      </c>
      <c r="CP491" s="91" t="s">
        <v>136</v>
      </c>
      <c r="CQ491" s="91" t="s">
        <v>136</v>
      </c>
      <c r="CR491" s="91" t="s">
        <v>136</v>
      </c>
      <c r="CS491" s="91" t="s">
        <v>136</v>
      </c>
      <c r="CT491" s="91" t="s">
        <v>136</v>
      </c>
      <c r="CU491" s="91" t="s">
        <v>136</v>
      </c>
      <c r="CV491" s="91" t="s">
        <v>136</v>
      </c>
      <c r="CW491" s="91" t="s">
        <v>136</v>
      </c>
      <c r="CX491" s="91" t="s">
        <v>136</v>
      </c>
      <c r="CY491" s="91" t="s">
        <v>136</v>
      </c>
      <c r="CZ491" s="91" t="s">
        <v>136</v>
      </c>
      <c r="DA491" s="91" t="s">
        <v>136</v>
      </c>
      <c r="DB491" s="90" t="s">
        <v>136</v>
      </c>
      <c r="DC491" s="90" t="s">
        <v>136</v>
      </c>
      <c r="DD491" s="90" t="s">
        <v>136</v>
      </c>
      <c r="DE491" s="90" t="s">
        <v>136</v>
      </c>
      <c r="DF491" s="90" t="s">
        <v>136</v>
      </c>
      <c r="DG491" s="90" t="s">
        <v>136</v>
      </c>
      <c r="DH491" s="90" t="s">
        <v>136</v>
      </c>
      <c r="DI491" s="90" t="s">
        <v>136</v>
      </c>
      <c r="DJ491" s="90" t="s">
        <v>136</v>
      </c>
      <c r="DK491" s="90" t="s">
        <v>136</v>
      </c>
      <c r="DL491" s="90" t="s">
        <v>136</v>
      </c>
      <c r="DM491" s="90" t="s">
        <v>136</v>
      </c>
      <c r="DN491" s="92" t="s">
        <v>136</v>
      </c>
      <c r="DO491" s="90" t="s">
        <v>136</v>
      </c>
      <c r="DP491" s="90" t="s">
        <v>136</v>
      </c>
      <c r="DQ491" s="90" t="s">
        <v>136</v>
      </c>
      <c r="DR491" s="90" t="s">
        <v>136</v>
      </c>
      <c r="DS491" s="90" t="s">
        <v>136</v>
      </c>
      <c r="DT491" s="90" t="s">
        <v>136</v>
      </c>
      <c r="DU491" s="90" t="s">
        <v>136</v>
      </c>
      <c r="DV491" s="93" t="s">
        <v>136</v>
      </c>
      <c r="DW491" s="94" t="s">
        <v>136</v>
      </c>
      <c r="DX491" s="95" t="s">
        <v>136</v>
      </c>
      <c r="DZ491" s="90" t="s">
        <v>136</v>
      </c>
      <c r="EC491" s="90" t="s">
        <v>136</v>
      </c>
      <c r="EF491" s="90" t="s">
        <v>136</v>
      </c>
      <c r="EI491" s="90" t="s">
        <v>136</v>
      </c>
      <c r="EL491" s="90" t="s">
        <v>136</v>
      </c>
      <c r="EO491" s="90" t="s">
        <v>136</v>
      </c>
    </row>
    <row r="492" spans="1:145" ht="15.5" x14ac:dyDescent="0.35">
      <c r="A492" s="27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2"/>
      <c r="Y492" s="2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63"/>
      <c r="CA492" s="2"/>
      <c r="CB492" s="2"/>
      <c r="CC492" s="2"/>
      <c r="CD492" s="2"/>
      <c r="CE492" s="2"/>
      <c r="CF492" s="2"/>
      <c r="CG492" s="2"/>
      <c r="CH492" s="2"/>
      <c r="CI492" s="2"/>
      <c r="CJ492" s="63"/>
      <c r="CK492" s="63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63"/>
      <c r="DC492" s="63"/>
      <c r="DD492" s="63"/>
      <c r="DE492" s="63"/>
      <c r="DF492" s="63"/>
      <c r="DG492" s="63"/>
      <c r="DH492" s="63"/>
      <c r="DI492" s="63"/>
      <c r="DJ492" s="63"/>
      <c r="DK492" s="63"/>
      <c r="DL492" s="63"/>
      <c r="DM492" s="63"/>
      <c r="DN492" s="6"/>
      <c r="DO492" s="63"/>
      <c r="DP492" s="63"/>
      <c r="DQ492" s="63"/>
      <c r="DR492" s="63"/>
      <c r="DS492" s="63"/>
      <c r="DT492" s="63"/>
      <c r="DU492" s="63"/>
      <c r="DV492" s="64"/>
      <c r="DW492" s="65"/>
      <c r="DX492" s="66"/>
      <c r="DZ492" s="63"/>
      <c r="EC492" s="63"/>
      <c r="EF492" s="63"/>
      <c r="EI492" s="63"/>
      <c r="EL492" s="63"/>
      <c r="EO492" s="63"/>
    </row>
    <row r="493" spans="1:145" ht="15.5" x14ac:dyDescent="0.35">
      <c r="A493" s="56" t="s">
        <v>250</v>
      </c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2"/>
      <c r="Y493" s="2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63"/>
      <c r="CA493" s="2"/>
      <c r="CB493" s="2"/>
      <c r="CC493" s="2"/>
      <c r="CD493" s="2"/>
      <c r="CE493" s="2"/>
      <c r="CF493" s="2"/>
      <c r="CG493" s="2"/>
      <c r="CH493" s="2"/>
      <c r="CI493" s="2"/>
      <c r="CJ493" s="63"/>
      <c r="CK493" s="63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63"/>
      <c r="DC493" s="63"/>
      <c r="DD493" s="63"/>
      <c r="DE493" s="63"/>
      <c r="DF493" s="63"/>
      <c r="DG493" s="63"/>
      <c r="DH493" s="63"/>
      <c r="DI493" s="63"/>
      <c r="DJ493" s="63"/>
      <c r="DK493" s="63"/>
      <c r="DL493" s="63"/>
      <c r="DM493" s="63"/>
      <c r="DN493" s="6"/>
      <c r="DO493" s="63"/>
      <c r="DP493" s="63"/>
      <c r="DQ493" s="63"/>
      <c r="DR493" s="63"/>
      <c r="DS493" s="63"/>
      <c r="DT493" s="63"/>
      <c r="DU493" s="63"/>
      <c r="DV493" s="64"/>
      <c r="DW493" s="65"/>
      <c r="DX493" s="66"/>
      <c r="DZ493" s="63"/>
      <c r="EC493" s="63"/>
      <c r="EF493" s="63"/>
      <c r="EI493" s="63"/>
      <c r="EL493" s="63"/>
      <c r="EO493" s="63"/>
    </row>
    <row r="494" spans="1:145" ht="15.5" x14ac:dyDescent="0.35">
      <c r="A494" s="56" t="s">
        <v>241</v>
      </c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90" t="s">
        <v>136</v>
      </c>
      <c r="S494" s="90" t="s">
        <v>136</v>
      </c>
      <c r="T494" s="90" t="s">
        <v>136</v>
      </c>
      <c r="U494" s="90" t="s">
        <v>136</v>
      </c>
      <c r="V494" s="90" t="s">
        <v>136</v>
      </c>
      <c r="W494" s="90" t="s">
        <v>136</v>
      </c>
      <c r="X494" s="90" t="s">
        <v>136</v>
      </c>
      <c r="Y494" s="90" t="s">
        <v>136</v>
      </c>
      <c r="Z494" s="90" t="s">
        <v>136</v>
      </c>
      <c r="AA494" s="90" t="s">
        <v>136</v>
      </c>
      <c r="AB494" s="90" t="s">
        <v>136</v>
      </c>
      <c r="AC494" s="90" t="s">
        <v>136</v>
      </c>
      <c r="AD494" s="90" t="s">
        <v>136</v>
      </c>
      <c r="AE494" s="90" t="s">
        <v>136</v>
      </c>
      <c r="AF494" s="90" t="s">
        <v>136</v>
      </c>
      <c r="AG494" s="90" t="s">
        <v>136</v>
      </c>
      <c r="AH494" s="90" t="s">
        <v>136</v>
      </c>
      <c r="AI494" s="90" t="s">
        <v>136</v>
      </c>
      <c r="AJ494" s="91" t="s">
        <v>136</v>
      </c>
      <c r="AK494" s="91" t="s">
        <v>136</v>
      </c>
      <c r="AL494" s="91" t="s">
        <v>136</v>
      </c>
      <c r="AM494" s="91" t="s">
        <v>136</v>
      </c>
      <c r="AN494" s="91" t="s">
        <v>136</v>
      </c>
      <c r="AO494" s="91" t="s">
        <v>136</v>
      </c>
      <c r="AP494" s="91" t="s">
        <v>136</v>
      </c>
      <c r="AQ494" s="91" t="s">
        <v>136</v>
      </c>
      <c r="AR494" s="91" t="s">
        <v>136</v>
      </c>
      <c r="AS494" s="91" t="s">
        <v>136</v>
      </c>
      <c r="AT494" s="91" t="s">
        <v>136</v>
      </c>
      <c r="AU494" s="91" t="s">
        <v>136</v>
      </c>
      <c r="AV494" s="91" t="s">
        <v>136</v>
      </c>
      <c r="AW494" s="91" t="s">
        <v>136</v>
      </c>
      <c r="AX494" s="91" t="s">
        <v>136</v>
      </c>
      <c r="AY494" s="91"/>
      <c r="AZ494" s="91" t="s">
        <v>136</v>
      </c>
      <c r="BA494" s="91" t="s">
        <v>136</v>
      </c>
      <c r="BB494" s="91" t="s">
        <v>136</v>
      </c>
      <c r="BC494" s="91" t="s">
        <v>136</v>
      </c>
      <c r="BD494" s="91" t="s">
        <v>136</v>
      </c>
      <c r="BE494" s="91" t="s">
        <v>136</v>
      </c>
      <c r="BF494" s="91" t="s">
        <v>136</v>
      </c>
      <c r="BG494" s="91" t="s">
        <v>136</v>
      </c>
      <c r="BH494" s="91" t="s">
        <v>136</v>
      </c>
      <c r="BI494" s="91" t="s">
        <v>136</v>
      </c>
      <c r="BJ494" s="91" t="s">
        <v>136</v>
      </c>
      <c r="BK494" s="91" t="s">
        <v>136</v>
      </c>
      <c r="BL494" s="91" t="s">
        <v>136</v>
      </c>
      <c r="BM494" s="91" t="s">
        <v>136</v>
      </c>
      <c r="BN494" s="91" t="s">
        <v>136</v>
      </c>
      <c r="BO494" s="91" t="s">
        <v>136</v>
      </c>
      <c r="BP494" s="91" t="s">
        <v>136</v>
      </c>
      <c r="BQ494" s="91" t="s">
        <v>136</v>
      </c>
      <c r="BR494" s="91" t="s">
        <v>136</v>
      </c>
      <c r="BS494" s="91" t="s">
        <v>136</v>
      </c>
      <c r="BT494" s="91" t="s">
        <v>136</v>
      </c>
      <c r="BU494" s="91" t="s">
        <v>136</v>
      </c>
      <c r="BV494" s="91" t="s">
        <v>136</v>
      </c>
      <c r="BW494" s="91" t="s">
        <v>136</v>
      </c>
      <c r="BX494" s="91" t="s">
        <v>136</v>
      </c>
      <c r="BY494" s="91" t="s">
        <v>136</v>
      </c>
      <c r="BZ494" s="90" t="s">
        <v>136</v>
      </c>
      <c r="CA494" s="91" t="s">
        <v>136</v>
      </c>
      <c r="CB494" s="91" t="s">
        <v>136</v>
      </c>
      <c r="CC494" s="91" t="s">
        <v>136</v>
      </c>
      <c r="CD494" s="91" t="s">
        <v>136</v>
      </c>
      <c r="CE494" s="91" t="s">
        <v>136</v>
      </c>
      <c r="CF494" s="91" t="s">
        <v>136</v>
      </c>
      <c r="CG494" s="91" t="s">
        <v>136</v>
      </c>
      <c r="CH494" s="91" t="s">
        <v>136</v>
      </c>
      <c r="CI494" s="91" t="s">
        <v>136</v>
      </c>
      <c r="CJ494" s="90" t="s">
        <v>136</v>
      </c>
      <c r="CK494" s="90" t="s">
        <v>136</v>
      </c>
      <c r="CL494" s="91" t="s">
        <v>136</v>
      </c>
      <c r="CM494" s="91" t="s">
        <v>136</v>
      </c>
      <c r="CN494" s="91" t="s">
        <v>136</v>
      </c>
      <c r="CO494" s="91" t="s">
        <v>136</v>
      </c>
      <c r="CP494" s="91" t="s">
        <v>136</v>
      </c>
      <c r="CQ494" s="91" t="s">
        <v>136</v>
      </c>
      <c r="CR494" s="91" t="s">
        <v>136</v>
      </c>
      <c r="CS494" s="91" t="s">
        <v>136</v>
      </c>
      <c r="CT494" s="91" t="s">
        <v>136</v>
      </c>
      <c r="CU494" s="91" t="s">
        <v>136</v>
      </c>
      <c r="CV494" s="91" t="s">
        <v>136</v>
      </c>
      <c r="CW494" s="91" t="s">
        <v>136</v>
      </c>
      <c r="CX494" s="91" t="s">
        <v>136</v>
      </c>
      <c r="CY494" s="91" t="s">
        <v>136</v>
      </c>
      <c r="CZ494" s="91" t="s">
        <v>136</v>
      </c>
      <c r="DA494" s="91" t="s">
        <v>136</v>
      </c>
      <c r="DB494" s="90" t="s">
        <v>136</v>
      </c>
      <c r="DC494" s="90" t="s">
        <v>136</v>
      </c>
      <c r="DD494" s="90" t="s">
        <v>136</v>
      </c>
      <c r="DE494" s="90" t="s">
        <v>136</v>
      </c>
      <c r="DF494" s="90" t="s">
        <v>136</v>
      </c>
      <c r="DG494" s="90" t="s">
        <v>136</v>
      </c>
      <c r="DH494" s="90" t="s">
        <v>136</v>
      </c>
      <c r="DI494" s="90" t="s">
        <v>136</v>
      </c>
      <c r="DJ494" s="90" t="s">
        <v>136</v>
      </c>
      <c r="DK494" s="90" t="s">
        <v>136</v>
      </c>
      <c r="DL494" s="90" t="s">
        <v>136</v>
      </c>
      <c r="DM494" s="90" t="s">
        <v>136</v>
      </c>
      <c r="DN494" s="92" t="s">
        <v>136</v>
      </c>
      <c r="DO494" s="90" t="s">
        <v>136</v>
      </c>
      <c r="DP494" s="90" t="s">
        <v>136</v>
      </c>
      <c r="DQ494" s="90" t="s">
        <v>136</v>
      </c>
      <c r="DR494" s="90" t="s">
        <v>136</v>
      </c>
      <c r="DS494" s="90" t="s">
        <v>136</v>
      </c>
      <c r="DT494" s="90" t="s">
        <v>136</v>
      </c>
      <c r="DU494" s="90" t="s">
        <v>136</v>
      </c>
      <c r="DV494" s="93" t="s">
        <v>136</v>
      </c>
      <c r="DW494" s="94" t="s">
        <v>136</v>
      </c>
      <c r="DX494" s="95" t="s">
        <v>136</v>
      </c>
      <c r="DZ494" s="90" t="s">
        <v>136</v>
      </c>
      <c r="EC494" s="90" t="s">
        <v>136</v>
      </c>
      <c r="EF494" s="90" t="s">
        <v>136</v>
      </c>
      <c r="EI494" s="90" t="s">
        <v>136</v>
      </c>
      <c r="EL494" s="90" t="s">
        <v>136</v>
      </c>
      <c r="EO494" s="90" t="s">
        <v>136</v>
      </c>
    </row>
    <row r="495" spans="1:145" ht="15.5" x14ac:dyDescent="0.35">
      <c r="A495" s="56" t="s">
        <v>244</v>
      </c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90" t="s">
        <v>136</v>
      </c>
      <c r="S495" s="90" t="s">
        <v>136</v>
      </c>
      <c r="T495" s="90" t="s">
        <v>136</v>
      </c>
      <c r="U495" s="90" t="s">
        <v>136</v>
      </c>
      <c r="V495" s="90" t="s">
        <v>136</v>
      </c>
      <c r="W495" s="90" t="s">
        <v>136</v>
      </c>
      <c r="X495" s="90" t="s">
        <v>136</v>
      </c>
      <c r="Y495" s="90" t="s">
        <v>136</v>
      </c>
      <c r="Z495" s="90" t="s">
        <v>136</v>
      </c>
      <c r="AA495" s="90" t="s">
        <v>136</v>
      </c>
      <c r="AB495" s="90" t="s">
        <v>136</v>
      </c>
      <c r="AC495" s="90" t="s">
        <v>136</v>
      </c>
      <c r="AD495" s="90" t="s">
        <v>136</v>
      </c>
      <c r="AE495" s="90" t="s">
        <v>136</v>
      </c>
      <c r="AF495" s="90" t="s">
        <v>136</v>
      </c>
      <c r="AG495" s="90" t="s">
        <v>136</v>
      </c>
      <c r="AH495" s="90" t="s">
        <v>136</v>
      </c>
      <c r="AI495" s="90" t="s">
        <v>136</v>
      </c>
      <c r="AJ495" s="91" t="s">
        <v>136</v>
      </c>
      <c r="AK495" s="91" t="s">
        <v>136</v>
      </c>
      <c r="AL495" s="91" t="s">
        <v>136</v>
      </c>
      <c r="AM495" s="91" t="s">
        <v>136</v>
      </c>
      <c r="AN495" s="91" t="s">
        <v>136</v>
      </c>
      <c r="AO495" s="91" t="s">
        <v>136</v>
      </c>
      <c r="AP495" s="91" t="s">
        <v>136</v>
      </c>
      <c r="AQ495" s="91" t="s">
        <v>136</v>
      </c>
      <c r="AR495" s="91" t="s">
        <v>136</v>
      </c>
      <c r="AS495" s="91" t="s">
        <v>136</v>
      </c>
      <c r="AT495" s="91" t="s">
        <v>136</v>
      </c>
      <c r="AU495" s="91" t="s">
        <v>136</v>
      </c>
      <c r="AV495" s="91" t="s">
        <v>136</v>
      </c>
      <c r="AW495" s="91" t="s">
        <v>136</v>
      </c>
      <c r="AX495" s="91" t="s">
        <v>136</v>
      </c>
      <c r="AY495" s="91"/>
      <c r="AZ495" s="91" t="s">
        <v>136</v>
      </c>
      <c r="BA495" s="91" t="s">
        <v>136</v>
      </c>
      <c r="BB495" s="91" t="s">
        <v>136</v>
      </c>
      <c r="BC495" s="91" t="s">
        <v>136</v>
      </c>
      <c r="BD495" s="91" t="s">
        <v>136</v>
      </c>
      <c r="BE495" s="91" t="s">
        <v>136</v>
      </c>
      <c r="BF495" s="91" t="s">
        <v>136</v>
      </c>
      <c r="BG495" s="91" t="s">
        <v>136</v>
      </c>
      <c r="BH495" s="91" t="s">
        <v>136</v>
      </c>
      <c r="BI495" s="91" t="s">
        <v>136</v>
      </c>
      <c r="BJ495" s="91" t="s">
        <v>136</v>
      </c>
      <c r="BK495" s="91" t="s">
        <v>136</v>
      </c>
      <c r="BL495" s="91" t="s">
        <v>136</v>
      </c>
      <c r="BM495" s="91" t="s">
        <v>136</v>
      </c>
      <c r="BN495" s="91" t="s">
        <v>136</v>
      </c>
      <c r="BO495" s="91" t="s">
        <v>136</v>
      </c>
      <c r="BP495" s="91" t="s">
        <v>136</v>
      </c>
      <c r="BQ495" s="91" t="s">
        <v>136</v>
      </c>
      <c r="BR495" s="91" t="s">
        <v>136</v>
      </c>
      <c r="BS495" s="91" t="s">
        <v>136</v>
      </c>
      <c r="BT495" s="91" t="s">
        <v>136</v>
      </c>
      <c r="BU495" s="91" t="s">
        <v>136</v>
      </c>
      <c r="BV495" s="91" t="s">
        <v>136</v>
      </c>
      <c r="BW495" s="91" t="s">
        <v>136</v>
      </c>
      <c r="BX495" s="91" t="s">
        <v>136</v>
      </c>
      <c r="BY495" s="91" t="s">
        <v>136</v>
      </c>
      <c r="BZ495" s="90" t="s">
        <v>136</v>
      </c>
      <c r="CA495" s="91" t="s">
        <v>136</v>
      </c>
      <c r="CB495" s="91" t="s">
        <v>136</v>
      </c>
      <c r="CC495" s="91" t="s">
        <v>136</v>
      </c>
      <c r="CD495" s="91" t="s">
        <v>136</v>
      </c>
      <c r="CE495" s="91" t="s">
        <v>136</v>
      </c>
      <c r="CF495" s="91" t="s">
        <v>136</v>
      </c>
      <c r="CG495" s="91" t="s">
        <v>136</v>
      </c>
      <c r="CH495" s="91" t="s">
        <v>136</v>
      </c>
      <c r="CI495" s="91" t="s">
        <v>136</v>
      </c>
      <c r="CJ495" s="90" t="s">
        <v>136</v>
      </c>
      <c r="CK495" s="90" t="s">
        <v>136</v>
      </c>
      <c r="CL495" s="91" t="s">
        <v>136</v>
      </c>
      <c r="CM495" s="91" t="s">
        <v>136</v>
      </c>
      <c r="CN495" s="91" t="s">
        <v>136</v>
      </c>
      <c r="CO495" s="91" t="s">
        <v>136</v>
      </c>
      <c r="CP495" s="91" t="s">
        <v>136</v>
      </c>
      <c r="CQ495" s="91" t="s">
        <v>136</v>
      </c>
      <c r="CR495" s="91" t="s">
        <v>136</v>
      </c>
      <c r="CS495" s="91" t="s">
        <v>136</v>
      </c>
      <c r="CT495" s="91" t="s">
        <v>136</v>
      </c>
      <c r="CU495" s="91" t="s">
        <v>136</v>
      </c>
      <c r="CV495" s="91" t="s">
        <v>136</v>
      </c>
      <c r="CW495" s="91" t="s">
        <v>136</v>
      </c>
      <c r="CX495" s="91" t="s">
        <v>136</v>
      </c>
      <c r="CY495" s="91" t="s">
        <v>136</v>
      </c>
      <c r="CZ495" s="91" t="s">
        <v>136</v>
      </c>
      <c r="DA495" s="91" t="s">
        <v>136</v>
      </c>
      <c r="DB495" s="90" t="s">
        <v>136</v>
      </c>
      <c r="DC495" s="90" t="s">
        <v>136</v>
      </c>
      <c r="DD495" s="90" t="s">
        <v>136</v>
      </c>
      <c r="DE495" s="90" t="s">
        <v>136</v>
      </c>
      <c r="DF495" s="90" t="s">
        <v>136</v>
      </c>
      <c r="DG495" s="90" t="s">
        <v>136</v>
      </c>
      <c r="DH495" s="90" t="s">
        <v>136</v>
      </c>
      <c r="DI495" s="90" t="s">
        <v>136</v>
      </c>
      <c r="DJ495" s="90" t="s">
        <v>136</v>
      </c>
      <c r="DK495" s="90" t="s">
        <v>136</v>
      </c>
      <c r="DL495" s="90" t="s">
        <v>136</v>
      </c>
      <c r="DM495" s="90" t="s">
        <v>136</v>
      </c>
      <c r="DN495" s="92" t="s">
        <v>136</v>
      </c>
      <c r="DO495" s="90" t="s">
        <v>136</v>
      </c>
      <c r="DP495" s="90" t="s">
        <v>136</v>
      </c>
      <c r="DQ495" s="90" t="s">
        <v>136</v>
      </c>
      <c r="DR495" s="90" t="s">
        <v>136</v>
      </c>
      <c r="DS495" s="90" t="s">
        <v>136</v>
      </c>
      <c r="DT495" s="90" t="s">
        <v>136</v>
      </c>
      <c r="DU495" s="90" t="s">
        <v>136</v>
      </c>
      <c r="DV495" s="93" t="s">
        <v>136</v>
      </c>
      <c r="DW495" s="94" t="s">
        <v>136</v>
      </c>
      <c r="DX495" s="95" t="s">
        <v>136</v>
      </c>
      <c r="DZ495" s="90" t="s">
        <v>136</v>
      </c>
      <c r="EC495" s="90" t="s">
        <v>136</v>
      </c>
      <c r="EF495" s="90" t="s">
        <v>136</v>
      </c>
      <c r="EI495" s="90" t="s">
        <v>136</v>
      </c>
      <c r="EL495" s="90" t="s">
        <v>136</v>
      </c>
      <c r="EO495" s="90" t="s">
        <v>136</v>
      </c>
    </row>
    <row r="496" spans="1:145" ht="15.5" x14ac:dyDescent="0.35">
      <c r="A496" s="56" t="s">
        <v>251</v>
      </c>
      <c r="B496" s="63">
        <f t="shared" ref="B496:AA496" si="539">(B480/$T$480)*100</f>
        <v>22.742587923662004</v>
      </c>
      <c r="C496" s="63">
        <f t="shared" si="539"/>
        <v>21.810270168838706</v>
      </c>
      <c r="D496" s="63">
        <f t="shared" si="539"/>
        <v>21.596537661994709</v>
      </c>
      <c r="E496" s="63">
        <f t="shared" si="539"/>
        <v>19.992146062010761</v>
      </c>
      <c r="F496" s="63">
        <f t="shared" si="539"/>
        <v>19.682652271112211</v>
      </c>
      <c r="G496" s="63">
        <f t="shared" si="539"/>
        <v>18.056201818128855</v>
      </c>
      <c r="H496" s="63">
        <f t="shared" si="539"/>
        <v>19.538609781983208</v>
      </c>
      <c r="I496" s="63">
        <f t="shared" si="539"/>
        <v>35.756428083107586</v>
      </c>
      <c r="J496" s="63">
        <f t="shared" si="539"/>
        <v>38.723373188456783</v>
      </c>
      <c r="K496" s="63">
        <f t="shared" si="539"/>
        <v>41.866783601756488</v>
      </c>
      <c r="L496" s="63">
        <f t="shared" si="539"/>
        <v>52.393595964494367</v>
      </c>
      <c r="M496" s="63">
        <f t="shared" si="539"/>
        <v>57.258009307923416</v>
      </c>
      <c r="N496" s="63">
        <f t="shared" si="539"/>
        <v>54.048568867507996</v>
      </c>
      <c r="O496" s="63">
        <f t="shared" si="539"/>
        <v>61.831827024393249</v>
      </c>
      <c r="P496" s="63">
        <f t="shared" si="539"/>
        <v>75.684226544679646</v>
      </c>
      <c r="Q496" s="63">
        <f t="shared" si="539"/>
        <v>103.13246924047061</v>
      </c>
      <c r="R496" s="63">
        <f t="shared" si="539"/>
        <v>80.958664147918853</v>
      </c>
      <c r="S496" s="63">
        <f t="shared" si="539"/>
        <v>82.759710930982877</v>
      </c>
      <c r="T496" s="63">
        <f t="shared" si="539"/>
        <v>100</v>
      </c>
      <c r="U496" s="63">
        <f t="shared" si="539"/>
        <v>132.32464813684257</v>
      </c>
      <c r="V496" s="63">
        <f t="shared" si="539"/>
        <v>177.90082702944014</v>
      </c>
      <c r="W496" s="63">
        <f t="shared" si="539"/>
        <v>211.30937590130819</v>
      </c>
      <c r="X496" s="2">
        <f t="shared" si="539"/>
        <v>212.02219190245378</v>
      </c>
      <c r="Y496" s="2">
        <f t="shared" si="539"/>
        <v>257.9105767053905</v>
      </c>
      <c r="Z496" s="63">
        <f t="shared" si="539"/>
        <v>250.49710390808769</v>
      </c>
      <c r="AA496" s="63">
        <f t="shared" si="539"/>
        <v>266.0012128929522</v>
      </c>
      <c r="AB496" s="63">
        <v>1244.1607137459191</v>
      </c>
      <c r="AC496" s="63">
        <v>1204.206069104062</v>
      </c>
      <c r="AD496" s="63">
        <v>1255.0865043368101</v>
      </c>
      <c r="AE496" s="63">
        <f>(AE480/$T$480)*100</f>
        <v>275.31857610401875</v>
      </c>
      <c r="AF496" s="63">
        <v>314.62747471526563</v>
      </c>
      <c r="AG496" s="63">
        <v>327.20428599093538</v>
      </c>
      <c r="AH496" s="63">
        <v>332.4456149491088</v>
      </c>
      <c r="AI496" s="63">
        <v>327.53053811636306</v>
      </c>
      <c r="AJ496" s="2">
        <f>(AJ480/$T$480)*100</f>
        <v>293.70495054694356</v>
      </c>
      <c r="AK496" s="2">
        <v>306.55115050123044</v>
      </c>
      <c r="AL496" s="2">
        <v>305.2048328433097</v>
      </c>
      <c r="AM496" s="2">
        <v>295.650650148144</v>
      </c>
      <c r="AN496" s="2">
        <v>295.0584919352118</v>
      </c>
      <c r="AO496" s="2">
        <f>(AO480/$T$480)*100</f>
        <v>296.45732949965122</v>
      </c>
      <c r="AP496" s="2">
        <v>276.29333495813199</v>
      </c>
      <c r="AQ496" s="2">
        <v>259.83857264785286</v>
      </c>
      <c r="AR496" s="2">
        <v>258.35193053771832</v>
      </c>
      <c r="AS496" s="2">
        <f>(AS480/$T$480)*100</f>
        <v>295.26457294814259</v>
      </c>
      <c r="AT496" s="2">
        <v>261.26450423593599</v>
      </c>
      <c r="AU496" s="2">
        <v>235.10704981520001</v>
      </c>
      <c r="AV496" s="2">
        <v>213.77836930141655</v>
      </c>
      <c r="AW496" s="2">
        <v>211.50991694564354</v>
      </c>
      <c r="AX496" s="2">
        <f>(AX480/$T$480)*100</f>
        <v>231.28833548462472</v>
      </c>
      <c r="AY496" s="2"/>
      <c r="AZ496" s="2">
        <v>242.4341468366523</v>
      </c>
      <c r="BA496" s="2">
        <v>239.77857043625951</v>
      </c>
      <c r="BB496" s="2">
        <v>244.24994281883238</v>
      </c>
      <c r="BC496" s="2">
        <v>239.10125159281549</v>
      </c>
      <c r="BD496" s="2">
        <v>235.37037745063975</v>
      </c>
      <c r="BE496" s="2">
        <v>234.72754731000117</v>
      </c>
      <c r="BF496" s="2">
        <f>(BF480/$T$480)*100</f>
        <v>233.84394967149689</v>
      </c>
      <c r="BG496" s="2">
        <v>247.84636176439275</v>
      </c>
      <c r="BH496" s="2">
        <v>237.27920199694864</v>
      </c>
      <c r="BI496" s="2">
        <v>254.93706978588344</v>
      </c>
      <c r="BJ496" s="2">
        <v>241.2381446194114</v>
      </c>
      <c r="BK496" s="2">
        <v>239.66884169023209</v>
      </c>
      <c r="BL496" s="2">
        <v>231.96954557310053</v>
      </c>
      <c r="BM496" s="2">
        <v>240.87581023979422</v>
      </c>
      <c r="BN496" s="2">
        <v>231.85261762931356</v>
      </c>
      <c r="BO496" s="2">
        <f>(BO480/$T$480)*100</f>
        <v>244.42275762789077</v>
      </c>
      <c r="BP496" s="2">
        <v>229.55705094094668</v>
      </c>
      <c r="BQ496" s="2">
        <v>220.24972588328805</v>
      </c>
      <c r="BR496" s="2">
        <v>201.97882264771783</v>
      </c>
      <c r="BS496" s="2">
        <v>192.64657292345723</v>
      </c>
      <c r="BT496" s="2">
        <v>201.93023964503669</v>
      </c>
      <c r="BU496" s="2">
        <v>178.79407464971078</v>
      </c>
      <c r="BV496" s="2">
        <v>158.25037270981085</v>
      </c>
      <c r="BW496" s="2">
        <v>212.21738842247979</v>
      </c>
      <c r="BX496" s="2">
        <v>206.64340773330966</v>
      </c>
      <c r="BY496" s="2">
        <v>196.05087170784768</v>
      </c>
      <c r="BZ496" s="63">
        <v>215.06107306780021</v>
      </c>
      <c r="CA496" s="2">
        <f>(CA480/$T$480)*100</f>
        <v>196.05362330337204</v>
      </c>
      <c r="CB496" s="2">
        <v>244.8915245983153</v>
      </c>
      <c r="CC496" s="2">
        <v>243.32048191548191</v>
      </c>
      <c r="CD496" s="2">
        <v>227.85798668781027</v>
      </c>
      <c r="CE496" s="2">
        <v>246.25502422693143</v>
      </c>
      <c r="CF496" s="2">
        <v>245.01912832163461</v>
      </c>
      <c r="CG496" s="2">
        <v>230.75628822087376</v>
      </c>
      <c r="CH496" s="2">
        <v>259.71109000202614</v>
      </c>
      <c r="CI496" s="2">
        <v>251.15867774741898</v>
      </c>
      <c r="CJ496" s="63">
        <v>268.78119320652013</v>
      </c>
      <c r="CK496" s="63">
        <v>261.22726843441171</v>
      </c>
      <c r="CL496" s="2">
        <f>(CL480/$T$480)*100</f>
        <v>219.67799504974769</v>
      </c>
      <c r="CM496" s="2">
        <v>280.53796611211754</v>
      </c>
      <c r="CN496" s="2">
        <v>294.93256657661965</v>
      </c>
      <c r="CO496" s="2">
        <v>295.56876082761903</v>
      </c>
      <c r="CP496" s="2">
        <v>317.66720275787219</v>
      </c>
      <c r="CQ496" s="2">
        <v>294.77901372391005</v>
      </c>
      <c r="CR496" s="2">
        <v>276.25644898495949</v>
      </c>
      <c r="CS496" s="2">
        <v>322.27981701694677</v>
      </c>
      <c r="CT496" s="2">
        <v>308.97840708960098</v>
      </c>
      <c r="CU496" s="2">
        <v>283.46843154302508</v>
      </c>
      <c r="CV496" s="2">
        <v>313.05582145051318</v>
      </c>
      <c r="CW496" s="2">
        <v>304.24456244411317</v>
      </c>
      <c r="CX496" s="2">
        <v>305.60070666402288</v>
      </c>
      <c r="CY496" s="2">
        <v>305.64670733277967</v>
      </c>
      <c r="CZ496" s="2">
        <v>299.26662625072112</v>
      </c>
      <c r="DA496" s="2">
        <f t="shared" ref="DA496" si="540">(DA480/$T$480)*100</f>
        <v>265.65141192341065</v>
      </c>
      <c r="DB496" s="63">
        <v>329.50714811654751</v>
      </c>
      <c r="DC496" s="63">
        <v>318.24106337776675</v>
      </c>
      <c r="DD496" s="63">
        <v>315.80871241591535</v>
      </c>
      <c r="DE496" s="63">
        <v>327.86160830718774</v>
      </c>
      <c r="DF496" s="63">
        <v>314.59856164855722</v>
      </c>
      <c r="DG496" s="63">
        <v>307.86832483742137</v>
      </c>
      <c r="DH496" s="63">
        <v>325.91164203204966</v>
      </c>
      <c r="DI496" s="63">
        <v>314.10678998258646</v>
      </c>
      <c r="DJ496" s="63">
        <v>307.10070339287017</v>
      </c>
      <c r="DK496" s="63">
        <v>343.39492502847901</v>
      </c>
      <c r="DL496" s="63">
        <v>332.90685704765866</v>
      </c>
      <c r="DM496" s="63">
        <v>309.2893968534691</v>
      </c>
      <c r="DN496" s="6">
        <f t="shared" ref="DN496" si="541">(DN480/$T$480)*100</f>
        <v>282.6744556272202</v>
      </c>
      <c r="DO496" s="63">
        <v>309.2893968534691</v>
      </c>
      <c r="DP496" s="63">
        <v>326.80551562132138</v>
      </c>
      <c r="DQ496" s="63">
        <v>320.63941572440291</v>
      </c>
      <c r="DR496" s="63">
        <v>300.76071500625085</v>
      </c>
      <c r="DS496" s="63">
        <v>320.81402650028014</v>
      </c>
      <c r="DT496" s="63">
        <v>315.43375620237117</v>
      </c>
      <c r="DU496" s="63">
        <v>291.78465475246475</v>
      </c>
      <c r="DV496" s="64">
        <f>(DV480/$T$480)*100</f>
        <v>300.11493627275433</v>
      </c>
      <c r="DW496" s="65">
        <f>(DW480/$T$480)*100</f>
        <v>297.51889698338221</v>
      </c>
      <c r="DX496" s="66">
        <f>(DX480/$T$480)*100</f>
        <v>270.16468644786198</v>
      </c>
      <c r="DZ496" s="63">
        <f>(DZ480/$T$480)*100</f>
        <v>309.66049540498227</v>
      </c>
      <c r="EC496" s="63">
        <f>(EC480/$T$480)*100</f>
        <v>323.49407935796302</v>
      </c>
      <c r="EF496" s="63">
        <f>(EF480/$T$480)*100</f>
        <v>333.73110253778242</v>
      </c>
      <c r="EI496" s="63">
        <f>(EI480/$T$480)*100</f>
        <v>345.31167331156973</v>
      </c>
      <c r="EL496" s="63">
        <f>(EL480/$T$480)*100</f>
        <v>363.58279020377438</v>
      </c>
      <c r="EO496" s="63">
        <f>(EO480/$T$480)*100</f>
        <v>373.64210088685923</v>
      </c>
    </row>
    <row r="497" spans="1:145" ht="15.5" x14ac:dyDescent="0.35">
      <c r="A497" s="27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2"/>
      <c r="Y497" s="2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63"/>
      <c r="CA497" s="2"/>
      <c r="CB497" s="2"/>
      <c r="CC497" s="2"/>
      <c r="CD497" s="2"/>
      <c r="CE497" s="2"/>
      <c r="CF497" s="2"/>
      <c r="CG497" s="2"/>
      <c r="CH497" s="2"/>
      <c r="CI497" s="2"/>
      <c r="CJ497" s="63"/>
      <c r="CK497" s="63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63"/>
      <c r="DC497" s="63"/>
      <c r="DD497" s="63"/>
      <c r="DE497" s="63"/>
      <c r="DF497" s="63"/>
      <c r="DG497" s="63"/>
      <c r="DH497" s="63"/>
      <c r="DI497" s="63"/>
      <c r="DJ497" s="63"/>
      <c r="DK497" s="63"/>
      <c r="DL497" s="63"/>
      <c r="DM497" s="63"/>
      <c r="DN497" s="6"/>
      <c r="DO497" s="63"/>
      <c r="DP497" s="63"/>
      <c r="DQ497" s="63"/>
      <c r="DR497" s="63"/>
      <c r="DS497" s="63"/>
      <c r="DT497" s="63"/>
      <c r="DU497" s="63"/>
      <c r="DV497" s="64"/>
      <c r="DW497" s="65"/>
      <c r="DX497" s="66"/>
      <c r="DZ497" s="63"/>
      <c r="EC497" s="63"/>
      <c r="EF497" s="63"/>
      <c r="EI497" s="63"/>
      <c r="EL497" s="63"/>
      <c r="EO497" s="63"/>
    </row>
    <row r="498" spans="1:145" ht="15.5" x14ac:dyDescent="0.35">
      <c r="A498" s="56" t="s">
        <v>252</v>
      </c>
      <c r="B498" s="63">
        <f t="shared" ref="B498:AA498" si="542">(B526/$T$526)*100</f>
        <v>188.64335309597033</v>
      </c>
      <c r="C498" s="63">
        <f t="shared" si="542"/>
        <v>96.699533939951181</v>
      </c>
      <c r="D498" s="63">
        <f t="shared" si="542"/>
        <v>-14.267144351796073</v>
      </c>
      <c r="E498" s="63">
        <f t="shared" si="542"/>
        <v>147.42715830189277</v>
      </c>
      <c r="F498" s="63">
        <f t="shared" si="542"/>
        <v>3.17047652262135</v>
      </c>
      <c r="G498" s="63">
        <f t="shared" si="542"/>
        <v>9.5114295678640506</v>
      </c>
      <c r="H498" s="63">
        <f t="shared" si="542"/>
        <v>-77.676674804223083</v>
      </c>
      <c r="I498" s="63">
        <f t="shared" si="542"/>
        <v>7.9261913065533749</v>
      </c>
      <c r="J498" s="63">
        <f t="shared" si="542"/>
        <v>63.409530452426999</v>
      </c>
      <c r="K498" s="63">
        <f t="shared" si="542"/>
        <v>19.022859135728101</v>
      </c>
      <c r="L498" s="63">
        <f t="shared" si="542"/>
        <v>-42.80143305538823</v>
      </c>
      <c r="M498" s="63">
        <f t="shared" si="542"/>
        <v>3.17047652262135</v>
      </c>
      <c r="N498" s="63">
        <f t="shared" si="542"/>
        <v>-31.7047652262135</v>
      </c>
      <c r="O498" s="63">
        <f t="shared" si="542"/>
        <v>-38.045718271456202</v>
      </c>
      <c r="P498" s="63">
        <f t="shared" si="542"/>
        <v>-3.17047652262135</v>
      </c>
      <c r="Q498" s="63">
        <f t="shared" si="542"/>
        <v>3.0785327034653309</v>
      </c>
      <c r="R498" s="63">
        <f t="shared" si="542"/>
        <v>-33.660949240670874</v>
      </c>
      <c r="S498" s="63">
        <f t="shared" si="542"/>
        <v>142.40036777527664</v>
      </c>
      <c r="T498" s="63">
        <f t="shared" si="542"/>
        <v>100</v>
      </c>
      <c r="U498" s="63">
        <f t="shared" si="542"/>
        <v>39.630956532766874</v>
      </c>
      <c r="V498" s="63">
        <f t="shared" si="542"/>
        <v>90.358580894708481</v>
      </c>
      <c r="W498" s="63">
        <f t="shared" si="542"/>
        <v>99.870010462572523</v>
      </c>
      <c r="X498" s="2">
        <f t="shared" si="542"/>
        <v>-36.277411645428579</v>
      </c>
      <c r="Y498" s="2">
        <f t="shared" si="542"/>
        <v>35.905784951851665</v>
      </c>
      <c r="Z498" s="63">
        <f t="shared" si="542"/>
        <v>72.070042563869322</v>
      </c>
      <c r="AA498" s="63">
        <f t="shared" si="542"/>
        <v>39.135357340608742</v>
      </c>
      <c r="AB498" s="63">
        <v>293.12141135630304</v>
      </c>
      <c r="AC498" s="63">
        <v>280.82316132822712</v>
      </c>
      <c r="AD498" s="63">
        <v>281.61972911647916</v>
      </c>
      <c r="AE498" s="63">
        <f>(AE526/$T$526)*100</f>
        <v>-44.014978229756089</v>
      </c>
      <c r="AF498" s="63">
        <v>110.72356899862868</v>
      </c>
      <c r="AG498" s="63">
        <v>112.28120629165603</v>
      </c>
      <c r="AH498" s="63">
        <v>111.27412433286193</v>
      </c>
      <c r="AI498" s="63">
        <v>111.27412433286193</v>
      </c>
      <c r="AJ498" s="2">
        <f>(AJ526/$T$526)*100</f>
        <v>-8.2458963389151041</v>
      </c>
      <c r="AK498" s="2">
        <v>116.32397181691343</v>
      </c>
      <c r="AL498" s="2">
        <v>117.86010742501556</v>
      </c>
      <c r="AM498" s="2">
        <v>131.71688681676713</v>
      </c>
      <c r="AN498" s="2">
        <v>131.71688681676713</v>
      </c>
      <c r="AO498" s="2">
        <f>(AO526/$T$526)*100</f>
        <v>-38.89942603186384</v>
      </c>
      <c r="AP498" s="2">
        <v>119.05648280789356</v>
      </c>
      <c r="AQ498" s="2">
        <v>126.87160205275423</v>
      </c>
      <c r="AR498" s="2">
        <v>114.00003229757306</v>
      </c>
      <c r="AS498" s="2">
        <f>(AS526/$T$526)*100</f>
        <v>-82.38824180321987</v>
      </c>
      <c r="AT498" s="2">
        <v>120.049503580215</v>
      </c>
      <c r="AU498" s="2">
        <v>119.17968982407956</v>
      </c>
      <c r="AV498" s="2">
        <v>111.3879289761784</v>
      </c>
      <c r="AW498" s="2">
        <v>111.3879289761784</v>
      </c>
      <c r="AX498" s="2">
        <f>(AX526/$T$526)*100</f>
        <v>1.8197703195246564</v>
      </c>
      <c r="AY498" s="2"/>
      <c r="AZ498" s="2">
        <v>26.387674469728978</v>
      </c>
      <c r="BA498" s="2">
        <v>26.387674469728978</v>
      </c>
      <c r="BB498" s="2">
        <v>25.892091493697706</v>
      </c>
      <c r="BC498" s="2">
        <v>25.892091493697706</v>
      </c>
      <c r="BD498" s="2">
        <v>29.808837280931481</v>
      </c>
      <c r="BE498" s="2">
        <v>29.808837280931481</v>
      </c>
      <c r="BF498" s="2">
        <f>(BF526/$T$526)*100</f>
        <v>32.54850791888957</v>
      </c>
      <c r="BG498" s="2">
        <v>24.940412764587652</v>
      </c>
      <c r="BH498" s="2">
        <v>24.940412764587652</v>
      </c>
      <c r="BI498" s="2">
        <v>11.646976281228808</v>
      </c>
      <c r="BJ498" s="2">
        <v>11.646976281228808</v>
      </c>
      <c r="BK498" s="2">
        <v>21.432914568534642</v>
      </c>
      <c r="BL498" s="2">
        <v>21.432914568534642</v>
      </c>
      <c r="BM498" s="2">
        <v>21.432914568534642</v>
      </c>
      <c r="BN498" s="2">
        <v>21.432914568534642</v>
      </c>
      <c r="BO498" s="2">
        <f>(BO526/$T$526)*100</f>
        <v>7.7594292710511281</v>
      </c>
      <c r="BP498" s="2">
        <v>0.13040820723960192</v>
      </c>
      <c r="BQ498" s="2">
        <v>-43.133231959771216</v>
      </c>
      <c r="BR498" s="2">
        <v>-43.133231959771216</v>
      </c>
      <c r="BS498" s="2">
        <v>-51.816145220455034</v>
      </c>
      <c r="BT498" s="2">
        <v>-51.816145220455034</v>
      </c>
      <c r="BU498" s="2">
        <v>-51.816145220455034</v>
      </c>
      <c r="BV498" s="2">
        <v>-51.816145220455034</v>
      </c>
      <c r="BW498" s="2">
        <v>-51.228564534520117</v>
      </c>
      <c r="BX498" s="2">
        <v>-51.228564534520117</v>
      </c>
      <c r="BY498" s="2">
        <v>-51.228564534520117</v>
      </c>
      <c r="BZ498" s="63">
        <v>-45.601375754065145</v>
      </c>
      <c r="CA498" s="2">
        <f>(CA526/$T$526)*100</f>
        <v>-50.859444225866113</v>
      </c>
      <c r="CB498" s="2">
        <v>6.250545496109523</v>
      </c>
      <c r="CC498" s="2">
        <v>6.250545496109523</v>
      </c>
      <c r="CD498" s="2">
        <v>6.250545496109523</v>
      </c>
      <c r="CE498" s="2">
        <v>6.250545496109523</v>
      </c>
      <c r="CF498" s="2">
        <v>6.250545496109523</v>
      </c>
      <c r="CG498" s="2">
        <v>6.250545496109523</v>
      </c>
      <c r="CH498" s="2">
        <v>73.891066595874321</v>
      </c>
      <c r="CI498" s="2">
        <v>73.891066595874321</v>
      </c>
      <c r="CJ498" s="63">
        <v>86.919035503335849</v>
      </c>
      <c r="CK498" s="63">
        <v>86.919035503335849</v>
      </c>
      <c r="CL498" s="2">
        <f>(CL526/$T$526)*100</f>
        <v>104.0460441890453</v>
      </c>
      <c r="CM498" s="2">
        <v>70.300174617332701</v>
      </c>
      <c r="CN498" s="2">
        <v>86.213506631167775</v>
      </c>
      <c r="CO498" s="2">
        <v>86.213506631167775</v>
      </c>
      <c r="CP498" s="2">
        <v>93.345732620432017</v>
      </c>
      <c r="CQ498" s="2">
        <v>93.345732620432017</v>
      </c>
      <c r="CR498" s="2">
        <v>93.345732620432017</v>
      </c>
      <c r="CS498" s="2">
        <v>139.29858215598782</v>
      </c>
      <c r="CT498" s="2">
        <v>139.29858215598782</v>
      </c>
      <c r="CU498" s="2">
        <v>139.29858215598782</v>
      </c>
      <c r="CV498" s="2">
        <v>156.87939732639359</v>
      </c>
      <c r="CW498" s="2">
        <v>156.87939732639359</v>
      </c>
      <c r="CX498" s="2">
        <v>156.87939732639359</v>
      </c>
      <c r="CY498" s="2">
        <v>156.87939732639359</v>
      </c>
      <c r="CZ498" s="2">
        <v>156.87939732639359</v>
      </c>
      <c r="DA498" s="2">
        <f t="shared" ref="DA498" si="543">(DA526/$T$526)*100</f>
        <v>162.38015493385717</v>
      </c>
      <c r="DB498" s="63">
        <v>61.77510677503146</v>
      </c>
      <c r="DC498" s="63">
        <v>61.77510677503146</v>
      </c>
      <c r="DD498" s="63">
        <v>61.77510677503146</v>
      </c>
      <c r="DE498" s="63">
        <v>61.77510677503146</v>
      </c>
      <c r="DF498" s="63">
        <v>61.77510677503146</v>
      </c>
      <c r="DG498" s="63">
        <v>61.77510677503146</v>
      </c>
      <c r="DH498" s="63">
        <v>61.77510677503146</v>
      </c>
      <c r="DI498" s="63">
        <v>-7.6770058249843007</v>
      </c>
      <c r="DJ498" s="63">
        <v>61.77510677503146</v>
      </c>
      <c r="DK498" s="63">
        <v>61.77510677503146</v>
      </c>
      <c r="DL498" s="63">
        <v>-7.6770058249843007</v>
      </c>
      <c r="DM498" s="63">
        <v>61.77510677503146</v>
      </c>
      <c r="DN498" s="6">
        <f t="shared" ref="DN498" si="544">(DN526/$T$526)*100</f>
        <v>-25.798904812498058</v>
      </c>
      <c r="DO498" s="63">
        <v>61.77510677503146</v>
      </c>
      <c r="DP498" s="63">
        <v>19.787307595348093</v>
      </c>
      <c r="DQ498" s="63">
        <v>19.787307595348093</v>
      </c>
      <c r="DR498" s="63">
        <v>19.787307595348093</v>
      </c>
      <c r="DS498" s="63">
        <v>27.913415306656507</v>
      </c>
      <c r="DT498" s="63">
        <v>27.913415306656507</v>
      </c>
      <c r="DU498" s="63">
        <v>27.913415306656507</v>
      </c>
      <c r="DV498" s="64">
        <f>(DV526/$T$526)*100</f>
        <v>30.44905576710979</v>
      </c>
      <c r="DW498" s="65">
        <f>(DW526/$T$526)*100</f>
        <v>30.44905576710979</v>
      </c>
      <c r="DX498" s="66">
        <f>(DX526/$T$526)*100</f>
        <v>30.44905576710979</v>
      </c>
      <c r="DZ498" s="63">
        <f>(DZ526/$T$526)*100</f>
        <v>27.5259730331356</v>
      </c>
      <c r="EC498" s="63">
        <f>(EC526/$T$526)*100</f>
        <v>21.691552960922547</v>
      </c>
      <c r="EF498" s="63">
        <f>(EF526/$T$526)*100</f>
        <v>20.466917735949426</v>
      </c>
      <c r="EI498" s="63">
        <f>(EI526/$T$526)*100</f>
        <v>23.341940678796636</v>
      </c>
      <c r="EL498" s="63">
        <f>(EL526/$T$526)*100</f>
        <v>24.938799234404826</v>
      </c>
      <c r="EO498" s="63">
        <f>(EO526/$T$526)*100</f>
        <v>24.938799234404826</v>
      </c>
    </row>
    <row r="499" spans="1:145" ht="15.5" x14ac:dyDescent="0.35">
      <c r="A499" s="56" t="s">
        <v>241</v>
      </c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90" t="s">
        <v>136</v>
      </c>
      <c r="S499" s="90" t="s">
        <v>136</v>
      </c>
      <c r="T499" s="90" t="s">
        <v>136</v>
      </c>
      <c r="U499" s="90" t="s">
        <v>136</v>
      </c>
      <c r="V499" s="90" t="s">
        <v>136</v>
      </c>
      <c r="W499" s="90" t="s">
        <v>136</v>
      </c>
      <c r="X499" s="90" t="s">
        <v>136</v>
      </c>
      <c r="Y499" s="90" t="s">
        <v>136</v>
      </c>
      <c r="Z499" s="90" t="s">
        <v>136</v>
      </c>
      <c r="AA499" s="90" t="s">
        <v>136</v>
      </c>
      <c r="AB499" s="90" t="s">
        <v>136</v>
      </c>
      <c r="AC499" s="90" t="s">
        <v>136</v>
      </c>
      <c r="AD499" s="90" t="s">
        <v>136</v>
      </c>
      <c r="AE499" s="90" t="s">
        <v>136</v>
      </c>
      <c r="AF499" s="90" t="s">
        <v>136</v>
      </c>
      <c r="AG499" s="90" t="s">
        <v>136</v>
      </c>
      <c r="AH499" s="90" t="s">
        <v>136</v>
      </c>
      <c r="AI499" s="90" t="s">
        <v>136</v>
      </c>
      <c r="AJ499" s="91" t="s">
        <v>136</v>
      </c>
      <c r="AK499" s="91" t="s">
        <v>136</v>
      </c>
      <c r="AL499" s="91" t="s">
        <v>136</v>
      </c>
      <c r="AM499" s="91" t="s">
        <v>136</v>
      </c>
      <c r="AN499" s="91" t="s">
        <v>136</v>
      </c>
      <c r="AO499" s="91" t="s">
        <v>136</v>
      </c>
      <c r="AP499" s="91" t="s">
        <v>136</v>
      </c>
      <c r="AQ499" s="91" t="s">
        <v>136</v>
      </c>
      <c r="AR499" s="91" t="s">
        <v>136</v>
      </c>
      <c r="AS499" s="91" t="s">
        <v>136</v>
      </c>
      <c r="AT499" s="91" t="s">
        <v>136</v>
      </c>
      <c r="AU499" s="91" t="s">
        <v>136</v>
      </c>
      <c r="AV499" s="91" t="s">
        <v>136</v>
      </c>
      <c r="AW499" s="91" t="s">
        <v>136</v>
      </c>
      <c r="AX499" s="91" t="s">
        <v>136</v>
      </c>
      <c r="AY499" s="91"/>
      <c r="AZ499" s="91" t="s">
        <v>136</v>
      </c>
      <c r="BA499" s="91" t="s">
        <v>136</v>
      </c>
      <c r="BB499" s="91" t="s">
        <v>136</v>
      </c>
      <c r="BC499" s="91" t="s">
        <v>136</v>
      </c>
      <c r="BD499" s="91" t="s">
        <v>136</v>
      </c>
      <c r="BE499" s="91" t="s">
        <v>136</v>
      </c>
      <c r="BF499" s="91" t="s">
        <v>136</v>
      </c>
      <c r="BG499" s="91" t="s">
        <v>136</v>
      </c>
      <c r="BH499" s="91" t="s">
        <v>136</v>
      </c>
      <c r="BI499" s="91" t="s">
        <v>136</v>
      </c>
      <c r="BJ499" s="91" t="s">
        <v>136</v>
      </c>
      <c r="BK499" s="91" t="s">
        <v>136</v>
      </c>
      <c r="BL499" s="91" t="s">
        <v>136</v>
      </c>
      <c r="BM499" s="91" t="s">
        <v>136</v>
      </c>
      <c r="BN499" s="91" t="s">
        <v>136</v>
      </c>
      <c r="BO499" s="91" t="s">
        <v>136</v>
      </c>
      <c r="BP499" s="91" t="s">
        <v>136</v>
      </c>
      <c r="BQ499" s="91" t="s">
        <v>136</v>
      </c>
      <c r="BR499" s="91" t="s">
        <v>136</v>
      </c>
      <c r="BS499" s="91" t="s">
        <v>136</v>
      </c>
      <c r="BT499" s="91" t="s">
        <v>136</v>
      </c>
      <c r="BU499" s="91" t="s">
        <v>136</v>
      </c>
      <c r="BV499" s="91" t="s">
        <v>136</v>
      </c>
      <c r="BW499" s="91" t="s">
        <v>136</v>
      </c>
      <c r="BX499" s="91" t="s">
        <v>136</v>
      </c>
      <c r="BY499" s="91" t="s">
        <v>136</v>
      </c>
      <c r="BZ499" s="90" t="s">
        <v>136</v>
      </c>
      <c r="CA499" s="91" t="s">
        <v>136</v>
      </c>
      <c r="CB499" s="91" t="s">
        <v>136</v>
      </c>
      <c r="CC499" s="91" t="s">
        <v>136</v>
      </c>
      <c r="CD499" s="91" t="s">
        <v>136</v>
      </c>
      <c r="CE499" s="91" t="s">
        <v>136</v>
      </c>
      <c r="CF499" s="91" t="s">
        <v>136</v>
      </c>
      <c r="CG499" s="91" t="s">
        <v>136</v>
      </c>
      <c r="CH499" s="91" t="s">
        <v>136</v>
      </c>
      <c r="CI499" s="91" t="s">
        <v>136</v>
      </c>
      <c r="CJ499" s="90" t="s">
        <v>136</v>
      </c>
      <c r="CK499" s="90" t="s">
        <v>136</v>
      </c>
      <c r="CL499" s="91" t="s">
        <v>136</v>
      </c>
      <c r="CM499" s="91" t="s">
        <v>136</v>
      </c>
      <c r="CN499" s="91" t="s">
        <v>136</v>
      </c>
      <c r="CO499" s="91" t="s">
        <v>136</v>
      </c>
      <c r="CP499" s="91" t="s">
        <v>136</v>
      </c>
      <c r="CQ499" s="91" t="s">
        <v>136</v>
      </c>
      <c r="CR499" s="91" t="s">
        <v>136</v>
      </c>
      <c r="CS499" s="91" t="s">
        <v>136</v>
      </c>
      <c r="CT499" s="91" t="s">
        <v>136</v>
      </c>
      <c r="CU499" s="91" t="s">
        <v>136</v>
      </c>
      <c r="CV499" s="91" t="s">
        <v>136</v>
      </c>
      <c r="CW499" s="91" t="s">
        <v>136</v>
      </c>
      <c r="CX499" s="91" t="s">
        <v>136</v>
      </c>
      <c r="CY499" s="91" t="s">
        <v>136</v>
      </c>
      <c r="CZ499" s="91" t="s">
        <v>136</v>
      </c>
      <c r="DA499" s="91" t="s">
        <v>136</v>
      </c>
      <c r="DB499" s="90" t="s">
        <v>136</v>
      </c>
      <c r="DC499" s="90" t="s">
        <v>136</v>
      </c>
      <c r="DD499" s="90" t="s">
        <v>136</v>
      </c>
      <c r="DE499" s="90" t="s">
        <v>136</v>
      </c>
      <c r="DF499" s="90" t="s">
        <v>136</v>
      </c>
      <c r="DG499" s="90" t="s">
        <v>136</v>
      </c>
      <c r="DH499" s="90" t="s">
        <v>136</v>
      </c>
      <c r="DI499" s="90" t="s">
        <v>136</v>
      </c>
      <c r="DJ499" s="90" t="s">
        <v>136</v>
      </c>
      <c r="DK499" s="90" t="s">
        <v>136</v>
      </c>
      <c r="DL499" s="90" t="s">
        <v>136</v>
      </c>
      <c r="DM499" s="90" t="s">
        <v>136</v>
      </c>
      <c r="DN499" s="92" t="s">
        <v>136</v>
      </c>
      <c r="DO499" s="90" t="s">
        <v>136</v>
      </c>
      <c r="DP499" s="90" t="s">
        <v>136</v>
      </c>
      <c r="DQ499" s="90" t="s">
        <v>136</v>
      </c>
      <c r="DR499" s="90" t="s">
        <v>136</v>
      </c>
      <c r="DS499" s="90" t="s">
        <v>136</v>
      </c>
      <c r="DT499" s="90" t="s">
        <v>136</v>
      </c>
      <c r="DU499" s="90" t="s">
        <v>136</v>
      </c>
      <c r="DV499" s="93" t="s">
        <v>136</v>
      </c>
      <c r="DW499" s="94" t="s">
        <v>136</v>
      </c>
      <c r="DX499" s="95" t="s">
        <v>136</v>
      </c>
      <c r="DZ499" s="90" t="s">
        <v>136</v>
      </c>
      <c r="EC499" s="90" t="s">
        <v>136</v>
      </c>
      <c r="EF499" s="90" t="s">
        <v>136</v>
      </c>
      <c r="EI499" s="90" t="s">
        <v>136</v>
      </c>
      <c r="EL499" s="90" t="s">
        <v>136</v>
      </c>
      <c r="EO499" s="90" t="s">
        <v>136</v>
      </c>
    </row>
    <row r="500" spans="1:145" ht="15.5" x14ac:dyDescent="0.35">
      <c r="A500" s="56" t="s">
        <v>244</v>
      </c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90" t="s">
        <v>136</v>
      </c>
      <c r="S500" s="90" t="s">
        <v>136</v>
      </c>
      <c r="T500" s="90" t="s">
        <v>136</v>
      </c>
      <c r="U500" s="90" t="s">
        <v>136</v>
      </c>
      <c r="V500" s="90" t="s">
        <v>136</v>
      </c>
      <c r="W500" s="90" t="s">
        <v>136</v>
      </c>
      <c r="X500" s="90" t="s">
        <v>136</v>
      </c>
      <c r="Y500" s="90" t="s">
        <v>136</v>
      </c>
      <c r="Z500" s="90" t="s">
        <v>136</v>
      </c>
      <c r="AA500" s="90" t="s">
        <v>136</v>
      </c>
      <c r="AB500" s="90" t="s">
        <v>136</v>
      </c>
      <c r="AC500" s="90" t="s">
        <v>136</v>
      </c>
      <c r="AD500" s="90" t="s">
        <v>136</v>
      </c>
      <c r="AE500" s="90" t="s">
        <v>136</v>
      </c>
      <c r="AF500" s="90" t="s">
        <v>136</v>
      </c>
      <c r="AG500" s="90" t="s">
        <v>136</v>
      </c>
      <c r="AH500" s="90" t="s">
        <v>136</v>
      </c>
      <c r="AI500" s="90" t="s">
        <v>136</v>
      </c>
      <c r="AJ500" s="91" t="s">
        <v>136</v>
      </c>
      <c r="AK500" s="91" t="s">
        <v>136</v>
      </c>
      <c r="AL500" s="91" t="s">
        <v>136</v>
      </c>
      <c r="AM500" s="91" t="s">
        <v>136</v>
      </c>
      <c r="AN500" s="91" t="s">
        <v>136</v>
      </c>
      <c r="AO500" s="91" t="s">
        <v>136</v>
      </c>
      <c r="AP500" s="91" t="s">
        <v>136</v>
      </c>
      <c r="AQ500" s="91" t="s">
        <v>136</v>
      </c>
      <c r="AR500" s="91" t="s">
        <v>136</v>
      </c>
      <c r="AS500" s="91" t="s">
        <v>136</v>
      </c>
      <c r="AT500" s="91" t="s">
        <v>136</v>
      </c>
      <c r="AU500" s="91" t="s">
        <v>136</v>
      </c>
      <c r="AV500" s="91" t="s">
        <v>136</v>
      </c>
      <c r="AW500" s="91" t="s">
        <v>136</v>
      </c>
      <c r="AX500" s="91" t="s">
        <v>136</v>
      </c>
      <c r="AY500" s="91"/>
      <c r="AZ500" s="91" t="s">
        <v>136</v>
      </c>
      <c r="BA500" s="91" t="s">
        <v>136</v>
      </c>
      <c r="BB500" s="91" t="s">
        <v>136</v>
      </c>
      <c r="BC500" s="91" t="s">
        <v>136</v>
      </c>
      <c r="BD500" s="91" t="s">
        <v>136</v>
      </c>
      <c r="BE500" s="91" t="s">
        <v>136</v>
      </c>
      <c r="BF500" s="91" t="s">
        <v>136</v>
      </c>
      <c r="BG500" s="91" t="s">
        <v>136</v>
      </c>
      <c r="BH500" s="91" t="s">
        <v>136</v>
      </c>
      <c r="BI500" s="91" t="s">
        <v>136</v>
      </c>
      <c r="BJ500" s="91" t="s">
        <v>136</v>
      </c>
      <c r="BK500" s="91" t="s">
        <v>136</v>
      </c>
      <c r="BL500" s="91" t="s">
        <v>136</v>
      </c>
      <c r="BM500" s="91" t="s">
        <v>136</v>
      </c>
      <c r="BN500" s="91" t="s">
        <v>136</v>
      </c>
      <c r="BO500" s="91" t="s">
        <v>136</v>
      </c>
      <c r="BP500" s="91" t="s">
        <v>136</v>
      </c>
      <c r="BQ500" s="91" t="s">
        <v>136</v>
      </c>
      <c r="BR500" s="91" t="s">
        <v>136</v>
      </c>
      <c r="BS500" s="91" t="s">
        <v>136</v>
      </c>
      <c r="BT500" s="91" t="s">
        <v>136</v>
      </c>
      <c r="BU500" s="91" t="s">
        <v>136</v>
      </c>
      <c r="BV500" s="91" t="s">
        <v>136</v>
      </c>
      <c r="BW500" s="91" t="s">
        <v>136</v>
      </c>
      <c r="BX500" s="91" t="s">
        <v>136</v>
      </c>
      <c r="BY500" s="91" t="s">
        <v>136</v>
      </c>
      <c r="BZ500" s="90" t="s">
        <v>136</v>
      </c>
      <c r="CA500" s="91" t="s">
        <v>136</v>
      </c>
      <c r="CB500" s="91" t="s">
        <v>136</v>
      </c>
      <c r="CC500" s="91" t="s">
        <v>136</v>
      </c>
      <c r="CD500" s="91" t="s">
        <v>136</v>
      </c>
      <c r="CE500" s="91" t="s">
        <v>136</v>
      </c>
      <c r="CF500" s="91" t="s">
        <v>136</v>
      </c>
      <c r="CG500" s="91" t="s">
        <v>136</v>
      </c>
      <c r="CH500" s="91" t="s">
        <v>136</v>
      </c>
      <c r="CI500" s="91" t="s">
        <v>136</v>
      </c>
      <c r="CJ500" s="90" t="s">
        <v>136</v>
      </c>
      <c r="CK500" s="90" t="s">
        <v>136</v>
      </c>
      <c r="CL500" s="91" t="s">
        <v>136</v>
      </c>
      <c r="CM500" s="91" t="s">
        <v>136</v>
      </c>
      <c r="CN500" s="91" t="s">
        <v>136</v>
      </c>
      <c r="CO500" s="91" t="s">
        <v>136</v>
      </c>
      <c r="CP500" s="91" t="s">
        <v>136</v>
      </c>
      <c r="CQ500" s="91" t="s">
        <v>136</v>
      </c>
      <c r="CR500" s="91" t="s">
        <v>136</v>
      </c>
      <c r="CS500" s="91" t="s">
        <v>136</v>
      </c>
      <c r="CT500" s="91" t="s">
        <v>136</v>
      </c>
      <c r="CU500" s="91" t="s">
        <v>136</v>
      </c>
      <c r="CV500" s="91" t="s">
        <v>136</v>
      </c>
      <c r="CW500" s="91" t="s">
        <v>136</v>
      </c>
      <c r="CX500" s="91" t="s">
        <v>136</v>
      </c>
      <c r="CY500" s="91" t="s">
        <v>136</v>
      </c>
      <c r="CZ500" s="91" t="s">
        <v>136</v>
      </c>
      <c r="DA500" s="91" t="s">
        <v>136</v>
      </c>
      <c r="DB500" s="90" t="s">
        <v>136</v>
      </c>
      <c r="DC500" s="90" t="s">
        <v>136</v>
      </c>
      <c r="DD500" s="90" t="s">
        <v>136</v>
      </c>
      <c r="DE500" s="90" t="s">
        <v>136</v>
      </c>
      <c r="DF500" s="90" t="s">
        <v>136</v>
      </c>
      <c r="DG500" s="90" t="s">
        <v>136</v>
      </c>
      <c r="DH500" s="90" t="s">
        <v>136</v>
      </c>
      <c r="DI500" s="90" t="s">
        <v>136</v>
      </c>
      <c r="DJ500" s="90" t="s">
        <v>136</v>
      </c>
      <c r="DK500" s="90" t="s">
        <v>136</v>
      </c>
      <c r="DL500" s="90" t="s">
        <v>136</v>
      </c>
      <c r="DM500" s="90" t="s">
        <v>136</v>
      </c>
      <c r="DN500" s="92" t="s">
        <v>136</v>
      </c>
      <c r="DO500" s="90" t="s">
        <v>136</v>
      </c>
      <c r="DP500" s="90" t="s">
        <v>136</v>
      </c>
      <c r="DQ500" s="90" t="s">
        <v>136</v>
      </c>
      <c r="DR500" s="90" t="s">
        <v>136</v>
      </c>
      <c r="DS500" s="90" t="s">
        <v>136</v>
      </c>
      <c r="DT500" s="90" t="s">
        <v>136</v>
      </c>
      <c r="DU500" s="90" t="s">
        <v>136</v>
      </c>
      <c r="DV500" s="93" t="s">
        <v>136</v>
      </c>
      <c r="DW500" s="94" t="s">
        <v>136</v>
      </c>
      <c r="DX500" s="95" t="s">
        <v>136</v>
      </c>
      <c r="DZ500" s="90" t="s">
        <v>136</v>
      </c>
      <c r="EC500" s="90" t="s">
        <v>136</v>
      </c>
      <c r="EF500" s="90" t="s">
        <v>136</v>
      </c>
      <c r="EI500" s="90" t="s">
        <v>136</v>
      </c>
      <c r="EL500" s="90" t="s">
        <v>136</v>
      </c>
      <c r="EO500" s="90" t="s">
        <v>136</v>
      </c>
    </row>
    <row r="501" spans="1:145" ht="15.5" x14ac:dyDescent="0.35">
      <c r="A501" s="27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2"/>
      <c r="Y501" s="2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63"/>
      <c r="CA501" s="2"/>
      <c r="CB501" s="2"/>
      <c r="CC501" s="2"/>
      <c r="CD501" s="2"/>
      <c r="CE501" s="2"/>
      <c r="CF501" s="2"/>
      <c r="CG501" s="2"/>
      <c r="CH501" s="2"/>
      <c r="CI501" s="2"/>
      <c r="CJ501" s="63"/>
      <c r="CK501" s="63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63"/>
      <c r="DC501" s="63"/>
      <c r="DD501" s="63"/>
      <c r="DE501" s="63"/>
      <c r="DF501" s="63"/>
      <c r="DG501" s="63"/>
      <c r="DH501" s="63"/>
      <c r="DI501" s="63"/>
      <c r="DJ501" s="63"/>
      <c r="DK501" s="63"/>
      <c r="DL501" s="63"/>
      <c r="DM501" s="63"/>
      <c r="DN501" s="6"/>
      <c r="DO501" s="63"/>
      <c r="DP501" s="63"/>
      <c r="DQ501" s="63"/>
      <c r="DR501" s="63"/>
      <c r="DS501" s="63"/>
      <c r="DT501" s="63"/>
      <c r="DU501" s="63"/>
      <c r="DV501" s="64"/>
      <c r="DW501" s="65"/>
      <c r="DX501" s="66"/>
      <c r="DZ501" s="63"/>
      <c r="EC501" s="63"/>
      <c r="EF501" s="63"/>
      <c r="EI501" s="63"/>
      <c r="EL501" s="63"/>
      <c r="EO501" s="63"/>
    </row>
    <row r="502" spans="1:145" ht="15.5" x14ac:dyDescent="0.35">
      <c r="A502" s="56" t="s">
        <v>253</v>
      </c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2"/>
      <c r="Y502" s="2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63"/>
      <c r="CA502" s="2"/>
      <c r="CB502" s="2"/>
      <c r="CC502" s="2"/>
      <c r="CD502" s="2"/>
      <c r="CE502" s="2"/>
      <c r="CF502" s="2"/>
      <c r="CG502" s="2"/>
      <c r="CH502" s="2"/>
      <c r="CI502" s="2"/>
      <c r="CJ502" s="63"/>
      <c r="CK502" s="63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63"/>
      <c r="DC502" s="63"/>
      <c r="DD502" s="63"/>
      <c r="DE502" s="63"/>
      <c r="DF502" s="63"/>
      <c r="DG502" s="63"/>
      <c r="DH502" s="63"/>
      <c r="DI502" s="63"/>
      <c r="DJ502" s="63"/>
      <c r="DK502" s="63"/>
      <c r="DL502" s="63"/>
      <c r="DM502" s="63"/>
      <c r="DN502" s="6"/>
      <c r="DO502" s="63"/>
      <c r="DP502" s="63"/>
      <c r="DQ502" s="63"/>
      <c r="DR502" s="63"/>
      <c r="DS502" s="63"/>
      <c r="DT502" s="63"/>
      <c r="DU502" s="63"/>
      <c r="DV502" s="64"/>
      <c r="DW502" s="65"/>
      <c r="DX502" s="66"/>
      <c r="DZ502" s="63"/>
      <c r="EC502" s="63"/>
      <c r="EF502" s="63"/>
      <c r="EI502" s="63"/>
      <c r="EL502" s="63"/>
      <c r="EO502" s="63"/>
    </row>
    <row r="503" spans="1:145" ht="15.5" x14ac:dyDescent="0.35">
      <c r="A503" s="56" t="s">
        <v>241</v>
      </c>
      <c r="B503" s="165"/>
      <c r="C503" s="165"/>
      <c r="D503" s="165"/>
      <c r="E503" s="165"/>
      <c r="F503" s="165"/>
      <c r="G503" s="165"/>
      <c r="H503" s="165"/>
      <c r="I503" s="165"/>
      <c r="J503" s="165"/>
      <c r="K503" s="165"/>
      <c r="L503" s="165"/>
      <c r="M503" s="165"/>
      <c r="N503" s="165"/>
      <c r="O503" s="165"/>
      <c r="P503" s="165"/>
      <c r="Q503" s="165"/>
      <c r="R503" s="90" t="s">
        <v>136</v>
      </c>
      <c r="S503" s="90" t="s">
        <v>136</v>
      </c>
      <c r="T503" s="90" t="s">
        <v>136</v>
      </c>
      <c r="U503" s="90" t="s">
        <v>136</v>
      </c>
      <c r="V503" s="90" t="s">
        <v>136</v>
      </c>
      <c r="W503" s="90" t="s">
        <v>136</v>
      </c>
      <c r="X503" s="90" t="s">
        <v>136</v>
      </c>
      <c r="Y503" s="90" t="s">
        <v>136</v>
      </c>
      <c r="Z503" s="90" t="s">
        <v>136</v>
      </c>
      <c r="AA503" s="90" t="s">
        <v>136</v>
      </c>
      <c r="AB503" s="90" t="s">
        <v>136</v>
      </c>
      <c r="AC503" s="90" t="s">
        <v>136</v>
      </c>
      <c r="AD503" s="90" t="s">
        <v>136</v>
      </c>
      <c r="AE503" s="90" t="s">
        <v>136</v>
      </c>
      <c r="AF503" s="90" t="s">
        <v>136</v>
      </c>
      <c r="AG503" s="90" t="s">
        <v>136</v>
      </c>
      <c r="AH503" s="90" t="s">
        <v>136</v>
      </c>
      <c r="AI503" s="90" t="s">
        <v>136</v>
      </c>
      <c r="AJ503" s="91" t="s">
        <v>136</v>
      </c>
      <c r="AK503" s="91" t="s">
        <v>136</v>
      </c>
      <c r="AL503" s="91" t="s">
        <v>136</v>
      </c>
      <c r="AM503" s="91" t="s">
        <v>136</v>
      </c>
      <c r="AN503" s="91" t="s">
        <v>136</v>
      </c>
      <c r="AO503" s="91" t="s">
        <v>136</v>
      </c>
      <c r="AP503" s="91" t="s">
        <v>136</v>
      </c>
      <c r="AQ503" s="91" t="s">
        <v>136</v>
      </c>
      <c r="AR503" s="91" t="s">
        <v>136</v>
      </c>
      <c r="AS503" s="91" t="s">
        <v>136</v>
      </c>
      <c r="AT503" s="91" t="s">
        <v>136</v>
      </c>
      <c r="AU503" s="91" t="s">
        <v>136</v>
      </c>
      <c r="AV503" s="91" t="s">
        <v>136</v>
      </c>
      <c r="AW503" s="91" t="s">
        <v>136</v>
      </c>
      <c r="AX503" s="91" t="s">
        <v>136</v>
      </c>
      <c r="AY503" s="91"/>
      <c r="AZ503" s="91" t="s">
        <v>136</v>
      </c>
      <c r="BA503" s="91" t="s">
        <v>136</v>
      </c>
      <c r="BB503" s="91" t="s">
        <v>136</v>
      </c>
      <c r="BC503" s="91" t="s">
        <v>136</v>
      </c>
      <c r="BD503" s="91" t="s">
        <v>136</v>
      </c>
      <c r="BE503" s="91" t="s">
        <v>136</v>
      </c>
      <c r="BF503" s="91" t="s">
        <v>136</v>
      </c>
      <c r="BG503" s="91" t="s">
        <v>136</v>
      </c>
      <c r="BH503" s="91" t="s">
        <v>136</v>
      </c>
      <c r="BI503" s="91" t="s">
        <v>136</v>
      </c>
      <c r="BJ503" s="91" t="s">
        <v>136</v>
      </c>
      <c r="BK503" s="91" t="s">
        <v>136</v>
      </c>
      <c r="BL503" s="91" t="s">
        <v>136</v>
      </c>
      <c r="BM503" s="91" t="s">
        <v>136</v>
      </c>
      <c r="BN503" s="91" t="s">
        <v>136</v>
      </c>
      <c r="BO503" s="91" t="s">
        <v>136</v>
      </c>
      <c r="BP503" s="91" t="s">
        <v>136</v>
      </c>
      <c r="BQ503" s="91" t="s">
        <v>136</v>
      </c>
      <c r="BR503" s="91" t="s">
        <v>136</v>
      </c>
      <c r="BS503" s="91" t="s">
        <v>136</v>
      </c>
      <c r="BT503" s="91" t="s">
        <v>136</v>
      </c>
      <c r="BU503" s="91" t="s">
        <v>136</v>
      </c>
      <c r="BV503" s="91" t="s">
        <v>136</v>
      </c>
      <c r="BW503" s="91" t="s">
        <v>136</v>
      </c>
      <c r="BX503" s="91" t="s">
        <v>136</v>
      </c>
      <c r="BY503" s="91" t="s">
        <v>136</v>
      </c>
      <c r="BZ503" s="90" t="s">
        <v>136</v>
      </c>
      <c r="CA503" s="91" t="s">
        <v>136</v>
      </c>
      <c r="CB503" s="91" t="s">
        <v>136</v>
      </c>
      <c r="CC503" s="91" t="s">
        <v>136</v>
      </c>
      <c r="CD503" s="91" t="s">
        <v>136</v>
      </c>
      <c r="CE503" s="91" t="s">
        <v>136</v>
      </c>
      <c r="CF503" s="91" t="s">
        <v>136</v>
      </c>
      <c r="CG503" s="91" t="s">
        <v>136</v>
      </c>
      <c r="CH503" s="91" t="s">
        <v>136</v>
      </c>
      <c r="CI503" s="91" t="s">
        <v>136</v>
      </c>
      <c r="CJ503" s="90" t="s">
        <v>136</v>
      </c>
      <c r="CK503" s="90" t="s">
        <v>136</v>
      </c>
      <c r="CL503" s="91" t="s">
        <v>136</v>
      </c>
      <c r="CM503" s="91" t="s">
        <v>136</v>
      </c>
      <c r="CN503" s="91" t="s">
        <v>136</v>
      </c>
      <c r="CO503" s="91" t="s">
        <v>136</v>
      </c>
      <c r="CP503" s="91" t="s">
        <v>136</v>
      </c>
      <c r="CQ503" s="91" t="s">
        <v>136</v>
      </c>
      <c r="CR503" s="91" t="s">
        <v>136</v>
      </c>
      <c r="CS503" s="91" t="s">
        <v>136</v>
      </c>
      <c r="CT503" s="91" t="s">
        <v>136</v>
      </c>
      <c r="CU503" s="91" t="s">
        <v>136</v>
      </c>
      <c r="CV503" s="91" t="s">
        <v>136</v>
      </c>
      <c r="CW503" s="91" t="s">
        <v>136</v>
      </c>
      <c r="CX503" s="91" t="s">
        <v>136</v>
      </c>
      <c r="CY503" s="91" t="s">
        <v>136</v>
      </c>
      <c r="CZ503" s="91" t="s">
        <v>136</v>
      </c>
      <c r="DA503" s="91" t="s">
        <v>136</v>
      </c>
      <c r="DB503" s="90" t="s">
        <v>136</v>
      </c>
      <c r="DC503" s="90" t="s">
        <v>136</v>
      </c>
      <c r="DD503" s="90" t="s">
        <v>136</v>
      </c>
      <c r="DE503" s="90" t="s">
        <v>136</v>
      </c>
      <c r="DF503" s="90" t="s">
        <v>136</v>
      </c>
      <c r="DG503" s="90" t="s">
        <v>136</v>
      </c>
      <c r="DH503" s="90" t="s">
        <v>136</v>
      </c>
      <c r="DI503" s="90" t="s">
        <v>136</v>
      </c>
      <c r="DJ503" s="90" t="s">
        <v>136</v>
      </c>
      <c r="DK503" s="90" t="s">
        <v>136</v>
      </c>
      <c r="DL503" s="90" t="s">
        <v>136</v>
      </c>
      <c r="DM503" s="90" t="s">
        <v>136</v>
      </c>
      <c r="DN503" s="92" t="s">
        <v>136</v>
      </c>
      <c r="DO503" s="90" t="s">
        <v>136</v>
      </c>
      <c r="DP503" s="90" t="s">
        <v>136</v>
      </c>
      <c r="DQ503" s="90" t="s">
        <v>136</v>
      </c>
      <c r="DR503" s="90" t="s">
        <v>136</v>
      </c>
      <c r="DS503" s="90" t="s">
        <v>136</v>
      </c>
      <c r="DT503" s="90" t="s">
        <v>136</v>
      </c>
      <c r="DU503" s="90" t="s">
        <v>136</v>
      </c>
      <c r="DV503" s="93" t="s">
        <v>136</v>
      </c>
      <c r="DW503" s="94" t="s">
        <v>136</v>
      </c>
      <c r="DX503" s="95" t="s">
        <v>136</v>
      </c>
      <c r="DZ503" s="90" t="s">
        <v>136</v>
      </c>
      <c r="EC503" s="90" t="s">
        <v>136</v>
      </c>
      <c r="EF503" s="90" t="s">
        <v>136</v>
      </c>
      <c r="EI503" s="90" t="s">
        <v>136</v>
      </c>
      <c r="EL503" s="90" t="s">
        <v>136</v>
      </c>
      <c r="EO503" s="90" t="s">
        <v>136</v>
      </c>
    </row>
    <row r="504" spans="1:145" ht="15.5" x14ac:dyDescent="0.35">
      <c r="A504" s="56" t="s">
        <v>244</v>
      </c>
      <c r="B504" s="165"/>
      <c r="C504" s="165"/>
      <c r="D504" s="165"/>
      <c r="E504" s="165"/>
      <c r="F504" s="165"/>
      <c r="G504" s="165"/>
      <c r="H504" s="165"/>
      <c r="I504" s="165"/>
      <c r="J504" s="165"/>
      <c r="K504" s="165"/>
      <c r="L504" s="165"/>
      <c r="M504" s="165"/>
      <c r="N504" s="165"/>
      <c r="O504" s="165"/>
      <c r="P504" s="165"/>
      <c r="Q504" s="165"/>
      <c r="R504" s="90" t="s">
        <v>136</v>
      </c>
      <c r="S504" s="90" t="s">
        <v>136</v>
      </c>
      <c r="T504" s="90" t="s">
        <v>136</v>
      </c>
      <c r="U504" s="90" t="s">
        <v>136</v>
      </c>
      <c r="V504" s="90" t="s">
        <v>136</v>
      </c>
      <c r="W504" s="90" t="s">
        <v>136</v>
      </c>
      <c r="X504" s="90" t="s">
        <v>136</v>
      </c>
      <c r="Y504" s="90" t="s">
        <v>136</v>
      </c>
      <c r="Z504" s="90" t="s">
        <v>136</v>
      </c>
      <c r="AA504" s="90" t="s">
        <v>136</v>
      </c>
      <c r="AB504" s="90" t="s">
        <v>136</v>
      </c>
      <c r="AC504" s="90" t="s">
        <v>136</v>
      </c>
      <c r="AD504" s="90" t="s">
        <v>136</v>
      </c>
      <c r="AE504" s="90" t="s">
        <v>136</v>
      </c>
      <c r="AF504" s="90" t="s">
        <v>136</v>
      </c>
      <c r="AG504" s="90" t="s">
        <v>136</v>
      </c>
      <c r="AH504" s="90" t="s">
        <v>136</v>
      </c>
      <c r="AI504" s="90" t="s">
        <v>136</v>
      </c>
      <c r="AJ504" s="91" t="s">
        <v>136</v>
      </c>
      <c r="AK504" s="91" t="s">
        <v>136</v>
      </c>
      <c r="AL504" s="91" t="s">
        <v>136</v>
      </c>
      <c r="AM504" s="91" t="s">
        <v>136</v>
      </c>
      <c r="AN504" s="91" t="s">
        <v>136</v>
      </c>
      <c r="AO504" s="91" t="s">
        <v>136</v>
      </c>
      <c r="AP504" s="91" t="s">
        <v>136</v>
      </c>
      <c r="AQ504" s="91" t="s">
        <v>136</v>
      </c>
      <c r="AR504" s="91" t="s">
        <v>136</v>
      </c>
      <c r="AS504" s="91" t="s">
        <v>136</v>
      </c>
      <c r="AT504" s="91" t="s">
        <v>136</v>
      </c>
      <c r="AU504" s="91" t="s">
        <v>136</v>
      </c>
      <c r="AV504" s="91" t="s">
        <v>136</v>
      </c>
      <c r="AW504" s="91" t="s">
        <v>136</v>
      </c>
      <c r="AX504" s="91" t="s">
        <v>136</v>
      </c>
      <c r="AY504" s="91"/>
      <c r="AZ504" s="91" t="s">
        <v>136</v>
      </c>
      <c r="BA504" s="91" t="s">
        <v>136</v>
      </c>
      <c r="BB504" s="91" t="s">
        <v>136</v>
      </c>
      <c r="BC504" s="91" t="s">
        <v>136</v>
      </c>
      <c r="BD504" s="91" t="s">
        <v>136</v>
      </c>
      <c r="BE504" s="91" t="s">
        <v>136</v>
      </c>
      <c r="BF504" s="91" t="s">
        <v>136</v>
      </c>
      <c r="BG504" s="91" t="s">
        <v>136</v>
      </c>
      <c r="BH504" s="91" t="s">
        <v>136</v>
      </c>
      <c r="BI504" s="91" t="s">
        <v>136</v>
      </c>
      <c r="BJ504" s="91" t="s">
        <v>136</v>
      </c>
      <c r="BK504" s="91" t="s">
        <v>136</v>
      </c>
      <c r="BL504" s="91" t="s">
        <v>136</v>
      </c>
      <c r="BM504" s="91" t="s">
        <v>136</v>
      </c>
      <c r="BN504" s="91" t="s">
        <v>136</v>
      </c>
      <c r="BO504" s="91" t="s">
        <v>136</v>
      </c>
      <c r="BP504" s="91" t="s">
        <v>136</v>
      </c>
      <c r="BQ504" s="91" t="s">
        <v>136</v>
      </c>
      <c r="BR504" s="91" t="s">
        <v>136</v>
      </c>
      <c r="BS504" s="91" t="s">
        <v>136</v>
      </c>
      <c r="BT504" s="91" t="s">
        <v>136</v>
      </c>
      <c r="BU504" s="91" t="s">
        <v>136</v>
      </c>
      <c r="BV504" s="91" t="s">
        <v>136</v>
      </c>
      <c r="BW504" s="91" t="s">
        <v>136</v>
      </c>
      <c r="BX504" s="91" t="s">
        <v>136</v>
      </c>
      <c r="BY504" s="91" t="s">
        <v>136</v>
      </c>
      <c r="BZ504" s="90" t="s">
        <v>136</v>
      </c>
      <c r="CA504" s="91" t="s">
        <v>136</v>
      </c>
      <c r="CB504" s="91" t="s">
        <v>136</v>
      </c>
      <c r="CC504" s="91" t="s">
        <v>136</v>
      </c>
      <c r="CD504" s="91" t="s">
        <v>136</v>
      </c>
      <c r="CE504" s="91" t="s">
        <v>136</v>
      </c>
      <c r="CF504" s="91" t="s">
        <v>136</v>
      </c>
      <c r="CG504" s="91" t="s">
        <v>136</v>
      </c>
      <c r="CH504" s="91" t="s">
        <v>136</v>
      </c>
      <c r="CI504" s="91" t="s">
        <v>136</v>
      </c>
      <c r="CJ504" s="90" t="s">
        <v>136</v>
      </c>
      <c r="CK504" s="90" t="s">
        <v>136</v>
      </c>
      <c r="CL504" s="91" t="s">
        <v>136</v>
      </c>
      <c r="CM504" s="91" t="s">
        <v>136</v>
      </c>
      <c r="CN504" s="91" t="s">
        <v>136</v>
      </c>
      <c r="CO504" s="91" t="s">
        <v>136</v>
      </c>
      <c r="CP504" s="91" t="s">
        <v>136</v>
      </c>
      <c r="CQ504" s="91" t="s">
        <v>136</v>
      </c>
      <c r="CR504" s="91" t="s">
        <v>136</v>
      </c>
      <c r="CS504" s="91" t="s">
        <v>136</v>
      </c>
      <c r="CT504" s="91" t="s">
        <v>136</v>
      </c>
      <c r="CU504" s="91" t="s">
        <v>136</v>
      </c>
      <c r="CV504" s="91" t="s">
        <v>136</v>
      </c>
      <c r="CW504" s="91" t="s">
        <v>136</v>
      </c>
      <c r="CX504" s="91" t="s">
        <v>136</v>
      </c>
      <c r="CY504" s="91" t="s">
        <v>136</v>
      </c>
      <c r="CZ504" s="91" t="s">
        <v>136</v>
      </c>
      <c r="DA504" s="91" t="s">
        <v>136</v>
      </c>
      <c r="DB504" s="90" t="s">
        <v>136</v>
      </c>
      <c r="DC504" s="90" t="s">
        <v>136</v>
      </c>
      <c r="DD504" s="90" t="s">
        <v>136</v>
      </c>
      <c r="DE504" s="90" t="s">
        <v>136</v>
      </c>
      <c r="DF504" s="90" t="s">
        <v>136</v>
      </c>
      <c r="DG504" s="90" t="s">
        <v>136</v>
      </c>
      <c r="DH504" s="90" t="s">
        <v>136</v>
      </c>
      <c r="DI504" s="90" t="s">
        <v>136</v>
      </c>
      <c r="DJ504" s="90" t="s">
        <v>136</v>
      </c>
      <c r="DK504" s="90" t="s">
        <v>136</v>
      </c>
      <c r="DL504" s="90" t="s">
        <v>136</v>
      </c>
      <c r="DM504" s="90" t="s">
        <v>136</v>
      </c>
      <c r="DN504" s="92" t="s">
        <v>136</v>
      </c>
      <c r="DO504" s="90" t="s">
        <v>136</v>
      </c>
      <c r="DP504" s="90" t="s">
        <v>136</v>
      </c>
      <c r="DQ504" s="90" t="s">
        <v>136</v>
      </c>
      <c r="DR504" s="90" t="s">
        <v>136</v>
      </c>
      <c r="DS504" s="90" t="s">
        <v>136</v>
      </c>
      <c r="DT504" s="90" t="s">
        <v>136</v>
      </c>
      <c r="DU504" s="90" t="s">
        <v>136</v>
      </c>
      <c r="DV504" s="93" t="s">
        <v>136</v>
      </c>
      <c r="DW504" s="94" t="s">
        <v>136</v>
      </c>
      <c r="DX504" s="95" t="s">
        <v>136</v>
      </c>
      <c r="DZ504" s="90" t="s">
        <v>136</v>
      </c>
      <c r="EC504" s="90" t="s">
        <v>136</v>
      </c>
      <c r="EF504" s="90" t="s">
        <v>136</v>
      </c>
      <c r="EI504" s="90" t="s">
        <v>136</v>
      </c>
      <c r="EL504" s="90" t="s">
        <v>136</v>
      </c>
      <c r="EO504" s="90" t="s">
        <v>136</v>
      </c>
    </row>
    <row r="505" spans="1:145" ht="15.5" x14ac:dyDescent="0.35">
      <c r="A505" s="27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2"/>
      <c r="Y505" s="2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63"/>
      <c r="CA505" s="2"/>
      <c r="CB505" s="2"/>
      <c r="CC505" s="2"/>
      <c r="CD505" s="2"/>
      <c r="CE505" s="2"/>
      <c r="CF505" s="2"/>
      <c r="CG505" s="2"/>
      <c r="CH505" s="2"/>
      <c r="CI505" s="2"/>
      <c r="CJ505" s="63"/>
      <c r="CK505" s="63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63"/>
      <c r="DC505" s="63"/>
      <c r="DD505" s="63"/>
      <c r="DE505" s="63"/>
      <c r="DF505" s="63"/>
      <c r="DG505" s="63"/>
      <c r="DH505" s="63"/>
      <c r="DI505" s="63"/>
      <c r="DJ505" s="63"/>
      <c r="DK505" s="63"/>
      <c r="DL505" s="63"/>
      <c r="DM505" s="63"/>
      <c r="DN505" s="6"/>
      <c r="DO505" s="63"/>
      <c r="DP505" s="63"/>
      <c r="DQ505" s="63"/>
      <c r="DR505" s="63"/>
      <c r="DS505" s="63"/>
      <c r="DT505" s="63"/>
      <c r="DU505" s="63"/>
      <c r="DV505" s="64"/>
      <c r="DW505" s="65"/>
      <c r="DX505" s="66"/>
      <c r="DZ505" s="63"/>
      <c r="EC505" s="63"/>
      <c r="EF505" s="63"/>
      <c r="EI505" s="63"/>
      <c r="EL505" s="63"/>
      <c r="EO505" s="63"/>
    </row>
    <row r="506" spans="1:145" ht="15.5" x14ac:dyDescent="0.35">
      <c r="A506" s="56" t="s">
        <v>254</v>
      </c>
      <c r="B506" s="63">
        <f t="shared" ref="B506:AA506" si="545">B489</f>
        <v>56.10811641325153</v>
      </c>
      <c r="C506" s="63">
        <f t="shared" si="545"/>
        <v>49.232172572103565</v>
      </c>
      <c r="D506" s="63">
        <f t="shared" si="545"/>
        <v>51.780775002078308</v>
      </c>
      <c r="E506" s="63">
        <f t="shared" si="545"/>
        <v>45.718836036042134</v>
      </c>
      <c r="F506" s="63">
        <f t="shared" si="545"/>
        <v>42.476062757728592</v>
      </c>
      <c r="G506" s="63">
        <f t="shared" si="545"/>
        <v>40.095412017274434</v>
      </c>
      <c r="H506" s="63">
        <f t="shared" si="545"/>
        <v>43.016595398417252</v>
      </c>
      <c r="I506" s="63">
        <f t="shared" si="545"/>
        <v>38.943945645551167</v>
      </c>
      <c r="J506" s="63">
        <f t="shared" si="545"/>
        <v>42.5858082095952</v>
      </c>
      <c r="K506" s="63">
        <f t="shared" si="545"/>
        <v>46.372674968961611</v>
      </c>
      <c r="L506" s="63">
        <f t="shared" si="545"/>
        <v>55.159755695817623</v>
      </c>
      <c r="M506" s="63">
        <f t="shared" si="545"/>
        <v>60.401153691141097</v>
      </c>
      <c r="N506" s="63">
        <f t="shared" si="545"/>
        <v>55.381222880324486</v>
      </c>
      <c r="O506" s="63">
        <f t="shared" si="545"/>
        <v>58.249909572659384</v>
      </c>
      <c r="P506" s="63">
        <f t="shared" si="545"/>
        <v>70.655498305535076</v>
      </c>
      <c r="Q506" s="63">
        <f t="shared" si="545"/>
        <v>100.91832380764471</v>
      </c>
      <c r="R506" s="63">
        <f t="shared" si="545"/>
        <v>89.932202338162043</v>
      </c>
      <c r="S506" s="63">
        <f t="shared" si="545"/>
        <v>87.596200394939316</v>
      </c>
      <c r="T506" s="63">
        <f t="shared" si="545"/>
        <v>100</v>
      </c>
      <c r="U506" s="63">
        <f t="shared" si="545"/>
        <v>130.67035068914655</v>
      </c>
      <c r="V506" s="63">
        <f t="shared" si="545"/>
        <v>172.94097547095691</v>
      </c>
      <c r="W506" s="63">
        <f t="shared" si="545"/>
        <v>202.63015262960812</v>
      </c>
      <c r="X506" s="2">
        <f t="shared" si="545"/>
        <v>201.80112562223144</v>
      </c>
      <c r="Y506" s="2">
        <f t="shared" si="545"/>
        <v>231.15215120874316</v>
      </c>
      <c r="Z506" s="63">
        <f t="shared" si="545"/>
        <v>217.65789849712007</v>
      </c>
      <c r="AA506" s="63">
        <f t="shared" si="545"/>
        <v>214.82579721070337</v>
      </c>
      <c r="AB506" s="63">
        <v>424.45234825701021</v>
      </c>
      <c r="AC506" s="63">
        <v>428.81294527433289</v>
      </c>
      <c r="AD506" s="63">
        <v>445.66709451584546</v>
      </c>
      <c r="AE506" s="63">
        <f>AE489</f>
        <v>236.47044576107868</v>
      </c>
      <c r="AF506" s="63">
        <v>284.15582839382853</v>
      </c>
      <c r="AG506" s="63">
        <v>291.41500772712214</v>
      </c>
      <c r="AH506" s="63">
        <v>298.76273297342817</v>
      </c>
      <c r="AI506" s="63">
        <v>294.34564421877491</v>
      </c>
      <c r="AJ506" s="2">
        <f>AJ489</f>
        <v>262.07277158561908</v>
      </c>
      <c r="AK506" s="2">
        <v>263.53222445303237</v>
      </c>
      <c r="AL506" s="2">
        <v>258.95476261725003</v>
      </c>
      <c r="AM506" s="2">
        <v>224.45614779783077</v>
      </c>
      <c r="AN506" s="2">
        <v>224.0096156734034</v>
      </c>
      <c r="AO506" s="2">
        <f>AO489</f>
        <v>247.046188769747</v>
      </c>
      <c r="AP506" s="2">
        <v>232.06912252224998</v>
      </c>
      <c r="AQ506" s="2">
        <v>204.80436003307489</v>
      </c>
      <c r="AR506" s="2">
        <v>226.6244362662504</v>
      </c>
      <c r="AS506" s="2">
        <f>AS489</f>
        <v>307.54520515545306</v>
      </c>
      <c r="AT506" s="2">
        <v>217.63068025819567</v>
      </c>
      <c r="AU506" s="2">
        <v>197.27107039986439</v>
      </c>
      <c r="AV506" s="2">
        <v>191.92238450873</v>
      </c>
      <c r="AW506" s="2">
        <v>189.88585108793731</v>
      </c>
      <c r="AX506" s="2">
        <f>AX489</f>
        <v>225.7273543073851</v>
      </c>
      <c r="AY506" s="2"/>
      <c r="AZ506" s="2">
        <v>236.6660772462053</v>
      </c>
      <c r="BA506" s="2">
        <v>230.24111877749013</v>
      </c>
      <c r="BB506" s="2">
        <v>235.13859090527998</v>
      </c>
      <c r="BC506" s="2">
        <v>226.48276392521822</v>
      </c>
      <c r="BD506" s="2">
        <v>212.4473165917145</v>
      </c>
      <c r="BE506" s="2">
        <v>207.9566730935465</v>
      </c>
      <c r="BF506" s="2">
        <f>BF489</f>
        <v>204.73524053262406</v>
      </c>
      <c r="BG506" s="2">
        <v>223.36686180488482</v>
      </c>
      <c r="BH506" s="2">
        <v>210.53114051388499</v>
      </c>
      <c r="BI506" s="2">
        <v>221.73617344427936</v>
      </c>
      <c r="BJ506" s="2">
        <v>208.29093918638964</v>
      </c>
      <c r="BK506" s="2">
        <v>210.15837289809789</v>
      </c>
      <c r="BL506" s="2">
        <v>200.6936519121509</v>
      </c>
      <c r="BM506" s="2">
        <v>211.21672718698372</v>
      </c>
      <c r="BN506" s="2">
        <v>200.59248908066274</v>
      </c>
      <c r="BO506" s="2">
        <f>BO489</f>
        <v>209.90867774495752</v>
      </c>
      <c r="BP506" s="2">
        <v>195.18808488647784</v>
      </c>
      <c r="BQ506" s="2">
        <v>192.81364406632093</v>
      </c>
      <c r="BR506" s="2">
        <v>181.76439478923189</v>
      </c>
      <c r="BS506" s="2">
        <v>176.94230637011788</v>
      </c>
      <c r="BT506" s="2">
        <v>185.46918217361556</v>
      </c>
      <c r="BU506" s="2">
        <v>169.76819899592152</v>
      </c>
      <c r="BV506" s="2">
        <v>135.07747816459553</v>
      </c>
      <c r="BW506" s="2">
        <v>205.16440426771624</v>
      </c>
      <c r="BX506" s="2">
        <v>206.44722230286808</v>
      </c>
      <c r="BY506" s="2">
        <v>199.08755950182484</v>
      </c>
      <c r="BZ506" s="63">
        <v>213.09427426870195</v>
      </c>
      <c r="CA506" s="2">
        <f>CA489</f>
        <v>201.01630706672475</v>
      </c>
      <c r="CB506" s="2">
        <v>241.95289181637111</v>
      </c>
      <c r="CC506" s="2">
        <v>248.52412498143028</v>
      </c>
      <c r="CD506" s="2">
        <v>225.03752133961746</v>
      </c>
      <c r="CE506" s="2">
        <v>251.32877877283047</v>
      </c>
      <c r="CF506" s="2">
        <v>258.41847099423524</v>
      </c>
      <c r="CG506" s="2">
        <v>234.64994859360888</v>
      </c>
      <c r="CH506" s="2">
        <v>258.80285410759262</v>
      </c>
      <c r="CI506" s="2">
        <v>234.53106620277308</v>
      </c>
      <c r="CJ506" s="63">
        <v>266.04566595219319</v>
      </c>
      <c r="CK506" s="63">
        <v>242.2532148796098</v>
      </c>
      <c r="CL506" s="2">
        <f>CL489</f>
        <v>207.52751341858979</v>
      </c>
      <c r="CM506" s="2">
        <v>249.64458666622656</v>
      </c>
      <c r="CN506" s="2">
        <v>258.64047704090478</v>
      </c>
      <c r="CO506" s="2">
        <v>259.1983862147851</v>
      </c>
      <c r="CP506" s="2">
        <v>281.98030004569404</v>
      </c>
      <c r="CQ506" s="2">
        <v>257.0974648794795</v>
      </c>
      <c r="CR506" s="2">
        <v>236.81039316898747</v>
      </c>
      <c r="CS506" s="2">
        <v>273.4846250133993</v>
      </c>
      <c r="CT506" s="2">
        <v>257.74240029304519</v>
      </c>
      <c r="CU506" s="2">
        <v>232.51220386177502</v>
      </c>
      <c r="CV506" s="2">
        <v>247.64111052387204</v>
      </c>
      <c r="CW506" s="2">
        <v>238.72886359579701</v>
      </c>
      <c r="CX506" s="2">
        <v>234.36204679162196</v>
      </c>
      <c r="CY506" s="2">
        <v>232.56310922384503</v>
      </c>
      <c r="CZ506" s="2">
        <v>225.94053932116393</v>
      </c>
      <c r="DA506" s="2">
        <f t="shared" ref="DA506" si="546">DA489</f>
        <v>215.93135114762188</v>
      </c>
      <c r="DB506" s="63">
        <v>262.84661077231834</v>
      </c>
      <c r="DC506" s="63">
        <v>251.78361374695686</v>
      </c>
      <c r="DD506" s="63">
        <v>247.83241220181705</v>
      </c>
      <c r="DE506" s="63">
        <v>260.13792437339936</v>
      </c>
      <c r="DF506" s="63">
        <v>247.59228845823566</v>
      </c>
      <c r="DG506" s="63">
        <v>240.34836399122108</v>
      </c>
      <c r="DH506" s="63">
        <v>262.37440702744141</v>
      </c>
      <c r="DI506" s="63">
        <v>261.83076099846437</v>
      </c>
      <c r="DJ506" s="63">
        <v>243.1943807854534</v>
      </c>
      <c r="DK506" s="63">
        <v>277.52440569028033</v>
      </c>
      <c r="DL506" s="63">
        <v>277.42960155198159</v>
      </c>
      <c r="DM506" s="63">
        <v>244.65995058407185</v>
      </c>
      <c r="DN506" s="6">
        <f t="shared" ref="DN506" si="547">DN489</f>
        <v>240.28354573900845</v>
      </c>
      <c r="DO506" s="63">
        <v>244.65995058407185</v>
      </c>
      <c r="DP506" s="63">
        <v>272.73263438156795</v>
      </c>
      <c r="DQ506" s="63">
        <v>266.71316020397063</v>
      </c>
      <c r="DR506" s="63">
        <v>249.36361282809347</v>
      </c>
      <c r="DS506" s="63">
        <v>269.43716152138069</v>
      </c>
      <c r="DT506" s="63">
        <v>264.04747837940141</v>
      </c>
      <c r="DU506" s="63">
        <v>244.98794383824048</v>
      </c>
      <c r="DV506" s="64">
        <f>DV489</f>
        <v>253.518009829916</v>
      </c>
      <c r="DW506" s="65">
        <f>DW489</f>
        <v>250.49004423526381</v>
      </c>
      <c r="DX506" s="66">
        <f>DX489</f>
        <v>226.70651283100517</v>
      </c>
      <c r="DZ506" s="63">
        <f>DZ489</f>
        <v>258.82531691825511</v>
      </c>
      <c r="EC506" s="63">
        <f>EC489</f>
        <v>269.4054008573533</v>
      </c>
      <c r="EF506" s="63">
        <f>EF489</f>
        <v>277.13205115283517</v>
      </c>
      <c r="EI506" s="63">
        <f>EI489</f>
        <v>285.41351452224177</v>
      </c>
      <c r="EL506" s="63">
        <f>EL489</f>
        <v>298.81945968817047</v>
      </c>
      <c r="EO506" s="63">
        <f>EO489</f>
        <v>302.33071702459586</v>
      </c>
    </row>
    <row r="507" spans="1:145" ht="15.5" x14ac:dyDescent="0.35">
      <c r="A507" s="56" t="s">
        <v>255</v>
      </c>
      <c r="B507" s="165"/>
      <c r="C507" s="165">
        <f t="shared" ref="C507:Z507" si="548">(C506-B506)/B506</f>
        <v>-0.12254811390396302</v>
      </c>
      <c r="D507" s="165">
        <f t="shared" si="548"/>
        <v>5.1767011221009122E-2</v>
      </c>
      <c r="E507" s="165">
        <f t="shared" si="548"/>
        <v>-0.11706929774212277</v>
      </c>
      <c r="F507" s="165">
        <f t="shared" si="548"/>
        <v>-7.0928605351131949E-2</v>
      </c>
      <c r="G507" s="165">
        <f>(G506-F506)/F506</f>
        <v>-5.6046878780472521E-2</v>
      </c>
      <c r="H507" s="165">
        <f>(H506-G506)/G506</f>
        <v>7.2855801553660934E-2</v>
      </c>
      <c r="I507" s="165">
        <f>(I506-H506)/H506</f>
        <v>-9.4676245647649121E-2</v>
      </c>
      <c r="J507" s="165">
        <f>(J506-I506)/I506</f>
        <v>9.3515500385874931E-2</v>
      </c>
      <c r="K507" s="165">
        <f>(K506-J506)/J506</f>
        <v>8.89232098338614E-2</v>
      </c>
      <c r="L507" s="165">
        <f t="shared" si="548"/>
        <v>0.18948832977043967</v>
      </c>
      <c r="M507" s="165">
        <f t="shared" si="548"/>
        <v>9.5022139405901915E-2</v>
      </c>
      <c r="N507" s="165">
        <f t="shared" si="548"/>
        <v>-8.3109849796674878E-2</v>
      </c>
      <c r="O507" s="165">
        <f t="shared" si="548"/>
        <v>5.179890481172577E-2</v>
      </c>
      <c r="P507" s="165">
        <f t="shared" si="548"/>
        <v>0.21297181101030366</v>
      </c>
      <c r="Q507" s="165">
        <f t="shared" si="548"/>
        <v>0.42831522284712098</v>
      </c>
      <c r="R507" s="165">
        <f t="shared" si="548"/>
        <v>-0.10886151349900298</v>
      </c>
      <c r="S507" s="165">
        <f t="shared" si="548"/>
        <v>-2.5975144414221264E-2</v>
      </c>
      <c r="T507" s="165">
        <f t="shared" si="548"/>
        <v>0.14160202781783315</v>
      </c>
      <c r="U507" s="165">
        <f t="shared" si="548"/>
        <v>0.30670350689146547</v>
      </c>
      <c r="V507" s="165">
        <f t="shared" si="548"/>
        <v>0.32349055894376932</v>
      </c>
      <c r="W507" s="165">
        <f t="shared" si="548"/>
        <v>0.17167231234703598</v>
      </c>
      <c r="X507" s="166">
        <f t="shared" si="548"/>
        <v>-4.0913309130851628E-3</v>
      </c>
      <c r="Y507" s="166">
        <f t="shared" si="548"/>
        <v>0.14544530163551411</v>
      </c>
      <c r="Z507" s="165">
        <f t="shared" si="548"/>
        <v>-5.8378226813199915E-2</v>
      </c>
      <c r="AA507" s="165">
        <f>(AA506-Z506)/Z506</f>
        <v>-1.3011709227975361E-2</v>
      </c>
      <c r="AB507" s="165">
        <v>-7.6685604317707948E-2</v>
      </c>
      <c r="AC507" s="165">
        <v>-4.7575360122501416E-2</v>
      </c>
      <c r="AD507" s="165">
        <v>-2.1859148712240532E-2</v>
      </c>
      <c r="AE507" s="165">
        <f>(AE506-AA506)/AA506</f>
        <v>0.10075441977364577</v>
      </c>
      <c r="AF507" s="165">
        <v>6.8009420283748387E-2</v>
      </c>
      <c r="AG507" s="165">
        <v>0.10657250610664441</v>
      </c>
      <c r="AH507" s="165">
        <v>0.13758953580169403</v>
      </c>
      <c r="AI507" s="165">
        <v>0.12077072478068294</v>
      </c>
      <c r="AJ507" s="166">
        <f>(AJ506-AE506)/AE506</f>
        <v>0.10826860727622631</v>
      </c>
      <c r="AK507" s="166">
        <v>-7.9650489293503393E-2</v>
      </c>
      <c r="AL507" s="166">
        <v>-0.11918475003271985</v>
      </c>
      <c r="AM507" s="166">
        <v>-0.20914448658816698</v>
      </c>
      <c r="AN507" s="166">
        <v>-0.21071781124861225</v>
      </c>
      <c r="AO507" s="166">
        <f>(AO506-AJ506)/AJ506</f>
        <v>-5.7337443813627528E-2</v>
      </c>
      <c r="AP507" s="166">
        <v>-6.6556695025249704E-2</v>
      </c>
      <c r="AQ507" s="166">
        <v>-8.2781119383607923E-2</v>
      </c>
      <c r="AR507" s="166">
        <v>1.3960998377703827E-2</v>
      </c>
      <c r="AS507" s="166">
        <f>(AS506-AO506)/AO506</f>
        <v>0.2448894949036943</v>
      </c>
      <c r="AT507" s="166">
        <v>2.1037370826937261E-2</v>
      </c>
      <c r="AU507" s="166">
        <v>-0.10974536731908704</v>
      </c>
      <c r="AV507" s="166">
        <v>-0.15783922837732917</v>
      </c>
      <c r="AW507" s="166">
        <v>-0.16662117350497099</v>
      </c>
      <c r="AX507" s="166">
        <f>(AX506-AS506)/AS506</f>
        <v>-0.26603520222892751</v>
      </c>
      <c r="AY507" s="166"/>
      <c r="AZ507" s="166">
        <v>0.11779358464214516</v>
      </c>
      <c r="BA507" s="166">
        <v>8.7447970934056388E-2</v>
      </c>
      <c r="BB507" s="166">
        <v>7.9310776413353018E-2</v>
      </c>
      <c r="BC507" s="166">
        <v>3.9579623384059577E-2</v>
      </c>
      <c r="BD507" s="166">
        <v>-7.4184018176637412E-3</v>
      </c>
      <c r="BE507" s="166">
        <v>-2.8399274496064733E-2</v>
      </c>
      <c r="BF507" s="166">
        <f>(BF506-AX506)/AX506</f>
        <v>-9.2997651255748756E-2</v>
      </c>
      <c r="BG507" s="166">
        <v>5.1487701736185332E-2</v>
      </c>
      <c r="BH507" s="166">
        <v>-8.9357781450388092E-3</v>
      </c>
      <c r="BI507" s="166">
        <v>2.3113768571280276E-2</v>
      </c>
      <c r="BJ507" s="166">
        <v>-3.8923940825603569E-2</v>
      </c>
      <c r="BK507" s="166">
        <v>4.4733137368318222E-2</v>
      </c>
      <c r="BL507" s="166">
        <v>-2.3176059049880384E-3</v>
      </c>
      <c r="BM507" s="166">
        <v>4.7501814583241757E-2</v>
      </c>
      <c r="BN507" s="166">
        <v>-5.1877088420670767E-3</v>
      </c>
      <c r="BO507" s="166">
        <f>(BO506-BF506)/BF506</f>
        <v>2.5268914129656535E-2</v>
      </c>
      <c r="BP507" s="166">
        <v>-1.5580105653916886E-2</v>
      </c>
      <c r="BQ507" s="166">
        <v>-3.5330025635339407E-2</v>
      </c>
      <c r="BR507" s="166">
        <v>-9.0610755733526671E-2</v>
      </c>
      <c r="BS507" s="166">
        <v>-0.1146528341378773</v>
      </c>
      <c r="BT507" s="166">
        <v>-7.1932265990649655E-2</v>
      </c>
      <c r="BU507" s="166">
        <v>-0.15049828816570382</v>
      </c>
      <c r="BV507" s="166">
        <v>-0.32408690432157811</v>
      </c>
      <c r="BW507" s="166">
        <v>1.0966693682326752E-2</v>
      </c>
      <c r="BX507" s="166">
        <v>1.7287898923666931E-2</v>
      </c>
      <c r="BY507" s="166">
        <v>-1.8977524384747996E-2</v>
      </c>
      <c r="BZ507" s="165">
        <v>4.765003537760211E-2</v>
      </c>
      <c r="CA507" s="166">
        <f>(CA506-BO506)/BO506</f>
        <v>-4.2363044604745409E-2</v>
      </c>
      <c r="CB507" s="166">
        <v>9.0058579062447894E-2</v>
      </c>
      <c r="CC507" s="166">
        <v>0.11966363578575738</v>
      </c>
      <c r="CD507" s="166">
        <v>1.3850584325195665E-2</v>
      </c>
      <c r="CE507" s="166">
        <v>0.14451252316758206</v>
      </c>
      <c r="CF507" s="166">
        <v>0.17679788886434453</v>
      </c>
      <c r="CG507" s="166">
        <v>6.8559701110706986E-2</v>
      </c>
      <c r="CH507" s="166">
        <v>0.17177526878105748</v>
      </c>
      <c r="CI507" s="166">
        <v>6.1880496198128847E-2</v>
      </c>
      <c r="CJ507" s="165">
        <v>0.16234871092249678</v>
      </c>
      <c r="CK507" s="165">
        <v>5.839992177412049E-2</v>
      </c>
      <c r="CL507" s="166">
        <f>(CL506-CA506)/CA506</f>
        <v>3.2391433545258252E-2</v>
      </c>
      <c r="CM507" s="166">
        <v>3.0510933736379829E-2</v>
      </c>
      <c r="CN507" s="166">
        <v>0.15359374025665493</v>
      </c>
      <c r="CO507" s="166">
        <v>0.1560821385846487</v>
      </c>
      <c r="CP507" s="166">
        <v>0.26116045314984682</v>
      </c>
      <c r="CQ507" s="166">
        <v>0.14987165861777901</v>
      </c>
      <c r="CR507" s="166">
        <v>5.9137474182406925E-2</v>
      </c>
      <c r="CS507" s="166">
        <v>0.25467991481980734</v>
      </c>
      <c r="CT507" s="166">
        <v>0.18245847578922039</v>
      </c>
      <c r="CU507" s="166">
        <v>6.6708565871168871E-2</v>
      </c>
      <c r="CV507" s="166">
        <v>0.12645308255688009</v>
      </c>
      <c r="CW507" s="166">
        <v>8.5913658374034446E-2</v>
      </c>
      <c r="CX507" s="166">
        <v>6.7593642226384004E-2</v>
      </c>
      <c r="CY507" s="166">
        <v>5.9398909604730245E-2</v>
      </c>
      <c r="CZ507" s="166">
        <v>2.9230997947991378E-2</v>
      </c>
      <c r="DA507" s="166">
        <f>(DA506-CL506)/CL506</f>
        <v>4.0495053357485544E-2</v>
      </c>
      <c r="DB507" s="165">
        <v>9.711325493142918E-2</v>
      </c>
      <c r="DC507" s="165">
        <v>5.0936663039572463E-2</v>
      </c>
      <c r="DD507" s="165">
        <v>3.4444475541543819E-2</v>
      </c>
      <c r="DE507" s="165">
        <v>8.5193264770449056E-2</v>
      </c>
      <c r="DF507" s="165">
        <v>3.2857798382027098E-2</v>
      </c>
      <c r="DG507" s="165">
        <v>2.6389901823183791E-3</v>
      </c>
      <c r="DH507" s="165">
        <v>0.12456663321490813</v>
      </c>
      <c r="DI507" s="165">
        <v>0.12223650433003019</v>
      </c>
      <c r="DJ507" s="165">
        <v>4.2358853194389055E-2</v>
      </c>
      <c r="DK507" s="165">
        <v>0.19004989341271863</v>
      </c>
      <c r="DL507" s="165">
        <v>0.18964336464492654</v>
      </c>
      <c r="DM507" s="165">
        <v>4.9124120780462417E-2</v>
      </c>
      <c r="DN507" s="167">
        <f>(DN506-DA506)/DA506</f>
        <v>0.11277748442716008</v>
      </c>
      <c r="DO507" s="165">
        <v>4.9124120780462417E-2</v>
      </c>
      <c r="DP507" s="165">
        <v>8.5452763923327027E-2</v>
      </c>
      <c r="DQ507" s="165">
        <v>6.1495766997550702E-2</v>
      </c>
      <c r="DR507" s="165">
        <v>-7.5539607501650778E-3</v>
      </c>
      <c r="DS507" s="165">
        <v>9.1105532029734301E-2</v>
      </c>
      <c r="DT507" s="165">
        <v>6.9279615148427134E-2</v>
      </c>
      <c r="DU507" s="165">
        <v>-1.5297029522362567E-2</v>
      </c>
      <c r="DV507" s="168">
        <f>(DV506-DN506)/DN506</f>
        <v>5.5078528370322045E-2</v>
      </c>
      <c r="DW507" s="169">
        <f>(DW506-DN506)/DN506</f>
        <v>4.247689314249372E-2</v>
      </c>
      <c r="DX507" s="170">
        <f>(DX506-DN506)/DN506</f>
        <v>-5.6504214078605272E-2</v>
      </c>
      <c r="DZ507" s="165">
        <f>(DZ506-DW506)/DW506</f>
        <v>3.327586415036398E-2</v>
      </c>
      <c r="EC507" s="165">
        <f>(EC506-DZ506)/DZ506</f>
        <v>4.0877314727444915E-2</v>
      </c>
      <c r="EF507" s="165">
        <f>(EF506-EC506)/EC506</f>
        <v>2.868038380408356E-2</v>
      </c>
      <c r="EI507" s="165">
        <f>(EI506-EF506)/EF506</f>
        <v>2.9882734006971508E-2</v>
      </c>
      <c r="EL507" s="165">
        <f>(EL506-EI506)/EI506</f>
        <v>4.6970253627860351E-2</v>
      </c>
      <c r="EO507" s="165">
        <f>(EO506-EL506)/EL506</f>
        <v>1.1750430644943669E-2</v>
      </c>
    </row>
    <row r="508" spans="1:145" ht="15.5" x14ac:dyDescent="0.35">
      <c r="A508" s="27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2"/>
      <c r="Y508" s="2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63"/>
      <c r="CA508" s="2"/>
      <c r="CB508" s="2"/>
      <c r="CC508" s="2"/>
      <c r="CD508" s="2"/>
      <c r="CE508" s="2"/>
      <c r="CF508" s="2"/>
      <c r="CG508" s="2"/>
      <c r="CH508" s="2"/>
      <c r="CI508" s="2"/>
      <c r="CJ508" s="63"/>
      <c r="CK508" s="63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63"/>
      <c r="DC508" s="63"/>
      <c r="DD508" s="63"/>
      <c r="DE508" s="63"/>
      <c r="DF508" s="63"/>
      <c r="DG508" s="63"/>
      <c r="DH508" s="63"/>
      <c r="DI508" s="63"/>
      <c r="DJ508" s="63"/>
      <c r="DK508" s="63"/>
      <c r="DL508" s="63"/>
      <c r="DM508" s="63"/>
      <c r="DN508" s="6"/>
      <c r="DO508" s="63"/>
      <c r="DP508" s="63"/>
      <c r="DQ508" s="63"/>
      <c r="DR508" s="63"/>
      <c r="DS508" s="63"/>
      <c r="DT508" s="63"/>
      <c r="DU508" s="63"/>
      <c r="DV508" s="64"/>
      <c r="DW508" s="65"/>
      <c r="DX508" s="66"/>
      <c r="DZ508" s="63"/>
      <c r="EC508" s="63"/>
      <c r="EF508" s="63"/>
      <c r="EI508" s="63"/>
      <c r="EL508" s="63"/>
      <c r="EO508" s="63"/>
    </row>
    <row r="509" spans="1:145" ht="15.5" x14ac:dyDescent="0.35">
      <c r="A509" s="56" t="s">
        <v>256</v>
      </c>
      <c r="B509" s="63">
        <f t="shared" ref="B509:Z509" si="549">(B496/B506)*100</f>
        <v>40.533508122348401</v>
      </c>
      <c r="C509" s="63">
        <f t="shared" si="549"/>
        <v>44.300848468338899</v>
      </c>
      <c r="D509" s="63">
        <f t="shared" si="549"/>
        <v>41.707636977484199</v>
      </c>
      <c r="E509" s="63">
        <f t="shared" si="549"/>
        <v>43.728466853902596</v>
      </c>
      <c r="F509" s="63">
        <f t="shared" si="549"/>
        <v>46.338222031962978</v>
      </c>
      <c r="G509" s="63">
        <f t="shared" si="549"/>
        <v>45.033087103206832</v>
      </c>
      <c r="H509" s="63">
        <f t="shared" si="549"/>
        <v>45.421097604349484</v>
      </c>
      <c r="I509" s="63">
        <f t="shared" si="549"/>
        <v>91.815113980861582</v>
      </c>
      <c r="J509" s="63">
        <f t="shared" si="549"/>
        <v>90.930229615160499</v>
      </c>
      <c r="K509" s="63">
        <f t="shared" si="549"/>
        <v>90.283305049318315</v>
      </c>
      <c r="L509" s="63">
        <f t="shared" si="549"/>
        <v>94.985184947922107</v>
      </c>
      <c r="M509" s="63">
        <f t="shared" si="549"/>
        <v>94.796217967474547</v>
      </c>
      <c r="N509" s="63">
        <f t="shared" si="549"/>
        <v>97.593671747378579</v>
      </c>
      <c r="O509" s="63">
        <f t="shared" si="549"/>
        <v>106.14922405547406</v>
      </c>
      <c r="P509" s="63">
        <f t="shared" si="549"/>
        <v>107.11724969711327</v>
      </c>
      <c r="Q509" s="63">
        <f t="shared" si="549"/>
        <v>102.1939974320681</v>
      </c>
      <c r="R509" s="63">
        <f t="shared" si="549"/>
        <v>90.021885423754</v>
      </c>
      <c r="S509" s="63">
        <f t="shared" si="549"/>
        <v>94.478653820427738</v>
      </c>
      <c r="T509" s="63">
        <f t="shared" si="549"/>
        <v>100</v>
      </c>
      <c r="U509" s="63">
        <f t="shared" si="549"/>
        <v>101.26600827117352</v>
      </c>
      <c r="V509" s="63">
        <f t="shared" si="549"/>
        <v>102.86794471060223</v>
      </c>
      <c r="W509" s="63">
        <f t="shared" si="549"/>
        <v>104.28328319308181</v>
      </c>
      <c r="X509" s="2">
        <f t="shared" si="549"/>
        <v>105.06492035101729</v>
      </c>
      <c r="Y509" s="2">
        <f t="shared" si="549"/>
        <v>111.57610922360961</v>
      </c>
      <c r="Z509" s="63">
        <f t="shared" si="549"/>
        <v>115.08753214917313</v>
      </c>
      <c r="AA509" s="63">
        <f>(AA496/AA506)*100</f>
        <v>123.82182044554708</v>
      </c>
      <c r="AB509" s="63">
        <v>293.1214113563031</v>
      </c>
      <c r="AC509" s="63">
        <v>280.82316132822712</v>
      </c>
      <c r="AD509" s="63">
        <v>281.61972911647911</v>
      </c>
      <c r="AE509" s="63">
        <f>(AE496/AE506)*100</f>
        <v>116.42832372472915</v>
      </c>
      <c r="AF509" s="63">
        <v>110.72356899862868</v>
      </c>
      <c r="AG509" s="63">
        <v>112.28120629165603</v>
      </c>
      <c r="AH509" s="63">
        <v>111.27412433286194</v>
      </c>
      <c r="AI509" s="63">
        <v>111.27412433286194</v>
      </c>
      <c r="AJ509" s="2">
        <f>(AJ496/AJ506)*100</f>
        <v>112.06999825656831</v>
      </c>
      <c r="AK509" s="2">
        <v>116.32397181691343</v>
      </c>
      <c r="AL509" s="2">
        <v>117.86010742501554</v>
      </c>
      <c r="AM509" s="2">
        <v>131.71688681676713</v>
      </c>
      <c r="AN509" s="2">
        <v>131.71688681676713</v>
      </c>
      <c r="AO509" s="2">
        <f>(AO496/AO506)*100</f>
        <v>120.00077029156544</v>
      </c>
      <c r="AP509" s="2">
        <v>119.05648280789356</v>
      </c>
      <c r="AQ509" s="2">
        <v>126.87160205275426</v>
      </c>
      <c r="AR509" s="2">
        <v>114.00003229757306</v>
      </c>
      <c r="AS509" s="2">
        <f>(AS496/AS506)*100</f>
        <v>96.006885491483089</v>
      </c>
      <c r="AT509" s="2">
        <v>120.049503580215</v>
      </c>
      <c r="AU509" s="2">
        <v>119.17968982407956</v>
      </c>
      <c r="AV509" s="2">
        <v>111.38792897617842</v>
      </c>
      <c r="AW509" s="2">
        <v>111.38792897617842</v>
      </c>
      <c r="AX509" s="2">
        <f>(AX496/AX506)*100</f>
        <v>102.46358319943224</v>
      </c>
      <c r="AY509" s="2"/>
      <c r="AZ509" s="2">
        <v>102.43721857292054</v>
      </c>
      <c r="BA509" s="2">
        <v>104.14237548419254</v>
      </c>
      <c r="BB509" s="2">
        <v>103.87488581881597</v>
      </c>
      <c r="BC509" s="2">
        <v>105.57150020995141</v>
      </c>
      <c r="BD509" s="2">
        <v>110.78999783413563</v>
      </c>
      <c r="BE509" s="2">
        <v>112.87329414257947</v>
      </c>
      <c r="BF509" s="2">
        <f>(BF496/BF506)*100</f>
        <v>114.21773264980945</v>
      </c>
      <c r="BG509" s="2">
        <v>110.95932483525297</v>
      </c>
      <c r="BH509" s="2">
        <v>112.70503803749618</v>
      </c>
      <c r="BI509" s="2">
        <v>114.97315292578874</v>
      </c>
      <c r="BJ509" s="2">
        <v>115.81787741786449</v>
      </c>
      <c r="BK509" s="2">
        <v>114.04201430815384</v>
      </c>
      <c r="BL509" s="2">
        <v>115.58389782783959</v>
      </c>
      <c r="BM509" s="2">
        <v>114.04201430815384</v>
      </c>
      <c r="BN509" s="2">
        <v>115.58389782783962</v>
      </c>
      <c r="BO509" s="2">
        <f>(BO496/BO506)*100</f>
        <v>116.44242641786751</v>
      </c>
      <c r="BP509" s="2">
        <v>117.60812709159885</v>
      </c>
      <c r="BQ509" s="2">
        <v>114.22932591198271</v>
      </c>
      <c r="BR509" s="2">
        <v>111.1212252993365</v>
      </c>
      <c r="BS509" s="2">
        <v>108.87535992691882</v>
      </c>
      <c r="BT509" s="2">
        <v>108.87535992691882</v>
      </c>
      <c r="BU509" s="2">
        <v>105.31658797535226</v>
      </c>
      <c r="BV509" s="2">
        <v>117.15526145445099</v>
      </c>
      <c r="BW509" s="2">
        <v>103.43772311768089</v>
      </c>
      <c r="BX509" s="2">
        <v>100.09502933885628</v>
      </c>
      <c r="BY509" s="2">
        <v>98.474697363523944</v>
      </c>
      <c r="BZ509" s="63">
        <v>100.92297120879851</v>
      </c>
      <c r="CA509" s="2">
        <f>(CA496/CA506)*100</f>
        <v>97.531203395500938</v>
      </c>
      <c r="CB509" s="2">
        <v>101.21454749306093</v>
      </c>
      <c r="CC509" s="2">
        <v>97.906181918420515</v>
      </c>
      <c r="CD509" s="2">
        <v>101.25333114735844</v>
      </c>
      <c r="CE509" s="2">
        <v>97.981228186173979</v>
      </c>
      <c r="CF509" s="2">
        <v>94.814866514360148</v>
      </c>
      <c r="CG509" s="2">
        <v>98.340651512573501</v>
      </c>
      <c r="CH509" s="2">
        <v>100.35093735637703</v>
      </c>
      <c r="CI509" s="2">
        <v>107.08972666771142</v>
      </c>
      <c r="CJ509" s="63">
        <v>101.02821718389447</v>
      </c>
      <c r="CK509" s="63">
        <v>107.83232270590557</v>
      </c>
      <c r="CL509" s="2">
        <f>(CL496/CL506)*100</f>
        <v>105.85487747190898</v>
      </c>
      <c r="CM509" s="2">
        <v>112.37494465970346</v>
      </c>
      <c r="CN509" s="2">
        <v>114.0318676917593</v>
      </c>
      <c r="CO509" s="2">
        <v>114.0318676917593</v>
      </c>
      <c r="CP509" s="2">
        <v>112.65581414956831</v>
      </c>
      <c r="CQ509" s="2">
        <v>114.65652291129929</v>
      </c>
      <c r="CR509" s="2">
        <v>116.65723167303024</v>
      </c>
      <c r="CS509" s="2">
        <v>117.84202384362806</v>
      </c>
      <c r="CT509" s="2">
        <v>119.87876528592192</v>
      </c>
      <c r="CU509" s="2">
        <v>121.91550672821576</v>
      </c>
      <c r="CV509" s="2">
        <v>126.41512581988495</v>
      </c>
      <c r="CW509" s="2">
        <v>127.44355997071384</v>
      </c>
      <c r="CX509" s="2">
        <v>130.39684148847755</v>
      </c>
      <c r="CY509" s="2">
        <v>131.42527563930645</v>
      </c>
      <c r="CZ509" s="2">
        <v>132.45370979013535</v>
      </c>
      <c r="DA509" s="2">
        <f t="shared" ref="DA509" si="550">(DA496/DA506)*100</f>
        <v>123.02586470725021</v>
      </c>
      <c r="DB509" s="63">
        <v>125.3610031905534</v>
      </c>
      <c r="DC509" s="63">
        <v>126.39466827956475</v>
      </c>
      <c r="DD509" s="63">
        <v>127.42833336857619</v>
      </c>
      <c r="DE509" s="63">
        <v>126.03376039726469</v>
      </c>
      <c r="DF509" s="63">
        <v>127.0631503135948</v>
      </c>
      <c r="DG509" s="63">
        <v>128.09254022992496</v>
      </c>
      <c r="DH509" s="63">
        <v>124.21624720354794</v>
      </c>
      <c r="DI509" s="63">
        <v>119.96557959224231</v>
      </c>
      <c r="DJ509" s="63">
        <v>126.27787796782815</v>
      </c>
      <c r="DK509" s="63">
        <v>123.73503662654835</v>
      </c>
      <c r="DL509" s="63">
        <v>119.99687675191444</v>
      </c>
      <c r="DM509" s="63">
        <v>126.41603013288798</v>
      </c>
      <c r="DN509" s="6">
        <f t="shared" ref="DN509" si="551">(DN496/DN506)*100</f>
        <v>117.64203610273671</v>
      </c>
      <c r="DO509" s="63">
        <v>126.41603013288798</v>
      </c>
      <c r="DP509" s="63">
        <v>119.82633334744331</v>
      </c>
      <c r="DQ509" s="63">
        <v>120.21882065331604</v>
      </c>
      <c r="DR509" s="63">
        <v>120.61130795918874</v>
      </c>
      <c r="DS509" s="63">
        <v>119.0682178689826</v>
      </c>
      <c r="DT509" s="63">
        <v>119.46099926360003</v>
      </c>
      <c r="DU509" s="63">
        <v>119.10163830148433</v>
      </c>
      <c r="DV509" s="64">
        <f>(DV496/DV506)*100</f>
        <v>118.38012473910631</v>
      </c>
      <c r="DW509" s="65">
        <f>(DW496/DW506)*100</f>
        <v>118.77473928822026</v>
      </c>
      <c r="DX509" s="66">
        <f>(DX496/DX506)*100</f>
        <v>119.16935383733419</v>
      </c>
      <c r="DZ509" s="63">
        <f>(DZ496/DZ506)*100</f>
        <v>119.6407287710508</v>
      </c>
      <c r="EC509" s="63">
        <f>(EC496/EC506)*100</f>
        <v>120.07705796857762</v>
      </c>
      <c r="EF509" s="63">
        <f>(EF496/EF506)*100</f>
        <v>120.4231344406041</v>
      </c>
      <c r="EI509" s="63">
        <f>(EI496/EI506)*100</f>
        <v>120.98644799269313</v>
      </c>
      <c r="EL509" s="63">
        <f>(EL496/EL506)*100</f>
        <v>121.67306325471137</v>
      </c>
      <c r="EO509" s="63">
        <f>(EO496/EO506)*100</f>
        <v>123.58721090733955</v>
      </c>
    </row>
    <row r="510" spans="1:145" ht="15.5" x14ac:dyDescent="0.35">
      <c r="A510" s="56" t="s">
        <v>255</v>
      </c>
      <c r="B510" s="165"/>
      <c r="C510" s="165">
        <f t="shared" ref="C510:Z510" si="552">(C509-B509)/B509</f>
        <v>9.2943851161832972E-2</v>
      </c>
      <c r="D510" s="165">
        <f t="shared" si="552"/>
        <v>-5.853638430216581E-2</v>
      </c>
      <c r="E510" s="165">
        <f t="shared" si="552"/>
        <v>4.845227452011578E-2</v>
      </c>
      <c r="F510" s="165">
        <f t="shared" si="552"/>
        <v>5.9680921052631689E-2</v>
      </c>
      <c r="G510" s="165">
        <f>(G509-F509)/F509</f>
        <v>-2.8165407983411536E-2</v>
      </c>
      <c r="H510" s="165">
        <f>(H509-G509)/G509</f>
        <v>8.6161204150497113E-3</v>
      </c>
      <c r="I510" s="165">
        <f>(I509-H509)/H509</f>
        <v>1.0214199749340591</v>
      </c>
      <c r="J510" s="165">
        <f>(J509-I509)/I509</f>
        <v>-9.6376764928433577E-3</v>
      </c>
      <c r="K510" s="165">
        <f>(K509-J509)/J509</f>
        <v>-7.1145159159954922E-3</v>
      </c>
      <c r="L510" s="165">
        <f t="shared" si="552"/>
        <v>5.2079173397953642E-2</v>
      </c>
      <c r="M510" s="165">
        <f t="shared" si="552"/>
        <v>-1.9894363584296421E-3</v>
      </c>
      <c r="N510" s="165">
        <f t="shared" si="552"/>
        <v>2.9510183421704271E-2</v>
      </c>
      <c r="O510" s="165">
        <f t="shared" si="552"/>
        <v>8.7665031501648491E-2</v>
      </c>
      <c r="P510" s="165">
        <f t="shared" si="552"/>
        <v>9.1194792072460812E-3</v>
      </c>
      <c r="Q510" s="165">
        <f t="shared" si="552"/>
        <v>-4.5961339363792895E-2</v>
      </c>
      <c r="R510" s="165">
        <f t="shared" si="552"/>
        <v>-0.1191078959055822</v>
      </c>
      <c r="S510" s="165">
        <f t="shared" si="552"/>
        <v>4.9507610018327097E-2</v>
      </c>
      <c r="T510" s="165">
        <f t="shared" si="552"/>
        <v>5.8440144480323475E-2</v>
      </c>
      <c r="U510" s="165">
        <f t="shared" si="552"/>
        <v>1.2660082711735186E-2</v>
      </c>
      <c r="V510" s="165">
        <f t="shared" si="552"/>
        <v>1.5819093363875793E-2</v>
      </c>
      <c r="W510" s="165">
        <f t="shared" si="552"/>
        <v>1.3758790325415238E-2</v>
      </c>
      <c r="X510" s="166">
        <f t="shared" si="552"/>
        <v>7.4953255594021424E-3</v>
      </c>
      <c r="Y510" s="166">
        <f t="shared" si="552"/>
        <v>6.1973005365051598E-2</v>
      </c>
      <c r="Z510" s="165">
        <f t="shared" si="552"/>
        <v>3.1471100309890553E-2</v>
      </c>
      <c r="AA510" s="165">
        <f>(AA509-Z509)/Z509</f>
        <v>7.5892567450771428E-2</v>
      </c>
      <c r="AB510" s="165">
        <v>2.7620992653812487E-3</v>
      </c>
      <c r="AC510" s="165">
        <v>-3.5344156180380226E-2</v>
      </c>
      <c r="AD510" s="165">
        <v>-3.6382031643379914E-2</v>
      </c>
      <c r="AE510" s="165">
        <f>(AE509-AA509)/AA509</f>
        <v>-5.9710773870178625E-2</v>
      </c>
      <c r="AF510" s="165">
        <v>4.0505079470637998E-3</v>
      </c>
      <c r="AG510" s="165">
        <v>-1.2661194854249424E-3</v>
      </c>
      <c r="AH510" s="165">
        <v>-1.4414948496394523E-2</v>
      </c>
      <c r="AI510" s="165">
        <v>-1.4414948496394523E-2</v>
      </c>
      <c r="AJ510" s="166">
        <f>(AJ509-AE509)/AE509</f>
        <v>-3.7433549919220752E-2</v>
      </c>
      <c r="AK510" s="166">
        <v>4.1838783665005E-2</v>
      </c>
      <c r="AL510" s="166">
        <v>5.8432500382996702E-2</v>
      </c>
      <c r="AM510" s="166">
        <v>0.182872064501307</v>
      </c>
      <c r="AN510" s="166">
        <v>0.182872064501307</v>
      </c>
      <c r="AO510" s="166">
        <f>(AO509-AJ509)/AJ509</f>
        <v>7.0766236801759905E-2</v>
      </c>
      <c r="AP510" s="166">
        <v>1.0658775789824106E-2</v>
      </c>
      <c r="AQ510" s="166">
        <v>-2.9865526563918391E-2</v>
      </c>
      <c r="AR510" s="166">
        <v>-0.12828907718280508</v>
      </c>
      <c r="AS510" s="166">
        <f>(AS509-AO509)/AO509</f>
        <v>-0.19994775651676649</v>
      </c>
      <c r="AT510" s="166">
        <v>3.2369739886228828E-2</v>
      </c>
      <c r="AU510" s="166">
        <v>2.4890088752417841E-2</v>
      </c>
      <c r="AV510" s="166">
        <v>-4.2115442800237206E-2</v>
      </c>
      <c r="AW510" s="166">
        <v>-4.2115442800236977E-2</v>
      </c>
      <c r="AX510" s="166">
        <f>(AX509-AS509)/AS509</f>
        <v>6.725244418559885E-2</v>
      </c>
      <c r="AY510" s="166"/>
      <c r="AZ510" s="166">
        <v>-1.0169067971353194E-2</v>
      </c>
      <c r="BA510" s="166">
        <v>6.3075318256040867E-3</v>
      </c>
      <c r="BB510" s="166">
        <v>5.8620248498630822E-3</v>
      </c>
      <c r="BC510" s="166">
        <v>2.2291019918349451E-2</v>
      </c>
      <c r="BD510" s="166">
        <v>7.1173244752843756E-2</v>
      </c>
      <c r="BE510" s="166">
        <v>9.1315597944675225E-2</v>
      </c>
      <c r="BF510" s="166">
        <f>(BF509-AX509)/AX509</f>
        <v>0.11471538553848216</v>
      </c>
      <c r="BG510" s="166">
        <v>-3.3192554108965239E-2</v>
      </c>
      <c r="BH510" s="166">
        <v>-1.798185843444727E-2</v>
      </c>
      <c r="BI510" s="166">
        <v>1.6185238105067203E-3</v>
      </c>
      <c r="BJ510" s="166">
        <v>8.9775609182880627E-3</v>
      </c>
      <c r="BK510" s="166">
        <v>-8.4291192256360416E-3</v>
      </c>
      <c r="BL510" s="166">
        <v>4.9772276276829688E-3</v>
      </c>
      <c r="BM510" s="166">
        <v>-8.4291192256360416E-3</v>
      </c>
      <c r="BN510" s="166">
        <v>4.977227627683216E-3</v>
      </c>
      <c r="BO510" s="166">
        <f>(BO509-BF509)/BF509</f>
        <v>1.9477656546369654E-2</v>
      </c>
      <c r="BP510" s="166">
        <v>-3.9220220629926377E-4</v>
      </c>
      <c r="BQ510" s="166">
        <v>-2.4554772170978137E-2</v>
      </c>
      <c r="BR510" s="166">
        <v>-5.1095959261185507E-2</v>
      </c>
      <c r="BS510" s="166">
        <v>-7.0273033805237847E-2</v>
      </c>
      <c r="BT510" s="166">
        <v>-7.027303380523818E-2</v>
      </c>
      <c r="BU510" s="166">
        <v>-0.10066270371888897</v>
      </c>
      <c r="BV510" s="166">
        <v>4.3210767719713218E-4</v>
      </c>
      <c r="BW510" s="166">
        <v>-0.11195989739047853</v>
      </c>
      <c r="BX510" s="166">
        <v>-0.14065780408127471</v>
      </c>
      <c r="BY510" s="166">
        <v>-0.1545687809499221</v>
      </c>
      <c r="BZ510" s="165">
        <v>-0.13248236444952696</v>
      </c>
      <c r="CA510" s="166">
        <f>(CA509-BO509)/BO509</f>
        <v>-0.16240835582128282</v>
      </c>
      <c r="CB510" s="166">
        <v>3.1764473398568506E-2</v>
      </c>
      <c r="CC510" s="166">
        <v>-1.9604618945803769E-3</v>
      </c>
      <c r="CD510" s="166">
        <v>3.2159827600547024E-2</v>
      </c>
      <c r="CE510" s="166">
        <v>-1.195452566899741E-3</v>
      </c>
      <c r="CF510" s="166">
        <v>-3.3472823397731971E-2</v>
      </c>
      <c r="CG510" s="166">
        <v>2.4684497897766917E-3</v>
      </c>
      <c r="CH510" s="166">
        <v>2.8502212778898958E-2</v>
      </c>
      <c r="CI510" s="166">
        <v>9.7568430800805378E-2</v>
      </c>
      <c r="CJ510" s="165">
        <v>3.5634191655392507E-2</v>
      </c>
      <c r="CK510" s="165">
        <v>0.10538266904760064</v>
      </c>
      <c r="CL510" s="166">
        <f>(CL509-CA509)/CA509</f>
        <v>8.5343703211110039E-2</v>
      </c>
      <c r="CM510" s="166">
        <v>4.2126718963358734E-2</v>
      </c>
      <c r="CN510" s="166">
        <v>8.0420064583268738E-2</v>
      </c>
      <c r="CO510" s="166">
        <v>8.0420064583268738E-2</v>
      </c>
      <c r="CP510" s="166">
        <v>6.6096979555427413E-2</v>
      </c>
      <c r="CQ510" s="166">
        <v>8.5030308331691437E-2</v>
      </c>
      <c r="CR510" s="166">
        <v>0.1039636371079552</v>
      </c>
      <c r="CS510" s="166">
        <v>0.11113472565535429</v>
      </c>
      <c r="CT510" s="166">
        <v>0.13033920017046546</v>
      </c>
      <c r="CU510" s="166">
        <v>0.1495436746855765</v>
      </c>
      <c r="CV510" s="166">
        <v>0.19233966009280984</v>
      </c>
      <c r="CW510" s="166">
        <v>0.20203978749349993</v>
      </c>
      <c r="CX510" s="166">
        <v>0.2298949563920849</v>
      </c>
      <c r="CY510" s="166">
        <v>0.23959508379277511</v>
      </c>
      <c r="CZ510" s="166">
        <v>0.24929521119346534</v>
      </c>
      <c r="DA510" s="166">
        <f>(DA509-CL509)/CL509</f>
        <v>0.16221252761733104</v>
      </c>
      <c r="DB510" s="165">
        <v>1.6411845902579009E-2</v>
      </c>
      <c r="DC510" s="165">
        <v>2.479267737670246E-2</v>
      </c>
      <c r="DD510" s="165">
        <v>3.3173508850826601E-2</v>
      </c>
      <c r="DE510" s="165">
        <v>2.1866479934809287E-2</v>
      </c>
      <c r="DF510" s="165">
        <v>3.0212648826104818E-2</v>
      </c>
      <c r="DG510" s="165">
        <v>3.8558817717400697E-2</v>
      </c>
      <c r="DH510" s="165">
        <v>9.9145319307447702E-3</v>
      </c>
      <c r="DI510" s="165">
        <v>-2.4644642796458619E-2</v>
      </c>
      <c r="DJ510" s="165">
        <v>2.6676194878992351E-2</v>
      </c>
      <c r="DK510" s="165">
        <v>6.0021487637161048E-3</v>
      </c>
      <c r="DL510" s="165">
        <v>-2.439018770646318E-2</v>
      </c>
      <c r="DM510" s="165">
        <v>2.7799412511570028E-2</v>
      </c>
      <c r="DN510" s="167">
        <f>(DN509-DA509)/DA509</f>
        <v>-4.3761761945951314E-2</v>
      </c>
      <c r="DO510" s="165">
        <v>2.7799412511570028E-2</v>
      </c>
      <c r="DP510" s="165">
        <v>2.7171441319521834E-2</v>
      </c>
      <c r="DQ510" s="165">
        <v>3.0535908381231474E-2</v>
      </c>
      <c r="DR510" s="165">
        <v>3.390037544294075E-2</v>
      </c>
      <c r="DS510" s="165">
        <v>1.3360844002471447E-2</v>
      </c>
      <c r="DT510" s="165">
        <v>1.6703711584448361E-2</v>
      </c>
      <c r="DU510" s="165">
        <v>1.3645277231531441E-2</v>
      </c>
      <c r="DV510" s="168">
        <f>(DV509-DN509)/DN509</f>
        <v>6.2740212667266671E-3</v>
      </c>
      <c r="DW510" s="169">
        <f>(DW509-DN509)/DN509</f>
        <v>9.6283881426054273E-3</v>
      </c>
      <c r="DX510" s="170">
        <f>(DX509-DN509)/DN509</f>
        <v>1.2982755018483946E-2</v>
      </c>
      <c r="DZ510" s="165">
        <f>(DZ509-DW509)/DW509</f>
        <v>7.2910240680816966E-3</v>
      </c>
      <c r="EC510" s="165">
        <f>(EC509-DZ509)/DZ509</f>
        <v>3.6469954839692892E-3</v>
      </c>
      <c r="EF510" s="165">
        <f>(EF509-EC509)/EC509</f>
        <v>2.8821198477151648E-3</v>
      </c>
      <c r="EI510" s="165">
        <f>(EI509-EF509)/EF509</f>
        <v>4.6777851673248799E-3</v>
      </c>
      <c r="EL510" s="165">
        <f>(EL509-EI509)/EI509</f>
        <v>5.6751419139084384E-3</v>
      </c>
      <c r="EO510" s="165">
        <f>(EO509-EL509)/EL509</f>
        <v>1.5731893333046903E-2</v>
      </c>
    </row>
    <row r="511" spans="1:145" ht="15.5" x14ac:dyDescent="0.35">
      <c r="A511" s="27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2"/>
      <c r="Y511" s="2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63"/>
      <c r="CA511" s="2"/>
      <c r="CB511" s="2"/>
      <c r="CC511" s="2"/>
      <c r="CD511" s="2"/>
      <c r="CE511" s="2"/>
      <c r="CF511" s="2"/>
      <c r="CG511" s="2"/>
      <c r="CH511" s="2"/>
      <c r="CI511" s="2"/>
      <c r="CJ511" s="63"/>
      <c r="CK511" s="63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63"/>
      <c r="DC511" s="63"/>
      <c r="DD511" s="63"/>
      <c r="DE511" s="63"/>
      <c r="DF511" s="63"/>
      <c r="DG511" s="63"/>
      <c r="DH511" s="63"/>
      <c r="DI511" s="63"/>
      <c r="DJ511" s="63"/>
      <c r="DK511" s="63"/>
      <c r="DL511" s="63"/>
      <c r="DM511" s="63"/>
      <c r="DN511" s="6"/>
      <c r="DO511" s="63"/>
      <c r="DP511" s="63"/>
      <c r="DQ511" s="63"/>
      <c r="DR511" s="63"/>
      <c r="DS511" s="63"/>
      <c r="DT511" s="63"/>
      <c r="DU511" s="63"/>
      <c r="DV511" s="64"/>
      <c r="DW511" s="65"/>
      <c r="DX511" s="66"/>
      <c r="DZ511" s="63"/>
      <c r="EC511" s="63"/>
      <c r="EF511" s="63"/>
      <c r="EI511" s="63"/>
      <c r="EL511" s="63"/>
      <c r="EO511" s="63"/>
    </row>
    <row r="512" spans="1:145" ht="15.5" x14ac:dyDescent="0.35">
      <c r="A512" s="56" t="s">
        <v>257</v>
      </c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2"/>
      <c r="Y512" s="2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63"/>
      <c r="CA512" s="2"/>
      <c r="CB512" s="2"/>
      <c r="CC512" s="2"/>
      <c r="CD512" s="2"/>
      <c r="CE512" s="2"/>
      <c r="CF512" s="2"/>
      <c r="CG512" s="2"/>
      <c r="CH512" s="2"/>
      <c r="CI512" s="2"/>
      <c r="CJ512" s="63"/>
      <c r="CK512" s="63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63"/>
      <c r="DC512" s="63"/>
      <c r="DD512" s="63"/>
      <c r="DE512" s="63"/>
      <c r="DF512" s="63"/>
      <c r="DG512" s="63"/>
      <c r="DH512" s="63"/>
      <c r="DI512" s="63"/>
      <c r="DJ512" s="63"/>
      <c r="DK512" s="63"/>
      <c r="DL512" s="63"/>
      <c r="DM512" s="63"/>
      <c r="DN512" s="6"/>
      <c r="DO512" s="63"/>
      <c r="DP512" s="63"/>
      <c r="DQ512" s="63"/>
      <c r="DR512" s="63"/>
      <c r="DS512" s="63"/>
      <c r="DT512" s="63"/>
      <c r="DU512" s="63"/>
      <c r="DV512" s="64"/>
      <c r="DW512" s="65"/>
      <c r="DX512" s="66"/>
      <c r="DZ512" s="63"/>
      <c r="EC512" s="63"/>
      <c r="EF512" s="63"/>
      <c r="EI512" s="63"/>
      <c r="EL512" s="63"/>
      <c r="EO512" s="63"/>
    </row>
    <row r="513" spans="1:145" ht="15.5" x14ac:dyDescent="0.35">
      <c r="A513" s="27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2"/>
      <c r="Y513" s="2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63"/>
      <c r="CA513" s="2"/>
      <c r="CB513" s="2"/>
      <c r="CC513" s="2"/>
      <c r="CD513" s="2"/>
      <c r="CE513" s="2"/>
      <c r="CF513" s="2"/>
      <c r="CG513" s="2"/>
      <c r="CH513" s="2"/>
      <c r="CI513" s="2"/>
      <c r="CJ513" s="63"/>
      <c r="CK513" s="63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63"/>
      <c r="DC513" s="63"/>
      <c r="DD513" s="63"/>
      <c r="DE513" s="63"/>
      <c r="DF513" s="63"/>
      <c r="DG513" s="63"/>
      <c r="DH513" s="63"/>
      <c r="DI513" s="63"/>
      <c r="DJ513" s="63"/>
      <c r="DK513" s="63"/>
      <c r="DL513" s="63"/>
      <c r="DM513" s="63"/>
      <c r="DN513" s="6"/>
      <c r="DO513" s="63"/>
      <c r="DP513" s="63"/>
      <c r="DQ513" s="63"/>
      <c r="DR513" s="63"/>
      <c r="DS513" s="63"/>
      <c r="DT513" s="63"/>
      <c r="DU513" s="63"/>
      <c r="DV513" s="64"/>
      <c r="DW513" s="65"/>
      <c r="DX513" s="66"/>
      <c r="DZ513" s="63"/>
      <c r="EC513" s="63"/>
      <c r="EF513" s="63"/>
      <c r="EI513" s="63"/>
      <c r="EL513" s="63"/>
      <c r="EO513" s="63"/>
    </row>
    <row r="514" spans="1:145" ht="15.5" x14ac:dyDescent="0.35">
      <c r="A514" s="56" t="s">
        <v>258</v>
      </c>
      <c r="B514" s="63" t="e">
        <f t="shared" ref="B514:Z514" si="553">(B471/B509)*100</f>
        <v>#VALUE!</v>
      </c>
      <c r="C514" s="63" t="e">
        <f t="shared" si="553"/>
        <v>#VALUE!</v>
      </c>
      <c r="D514" s="63" t="e">
        <f t="shared" si="553"/>
        <v>#VALUE!</v>
      </c>
      <c r="E514" s="63" t="e">
        <f t="shared" si="553"/>
        <v>#VALUE!</v>
      </c>
      <c r="F514" s="63" t="e">
        <f t="shared" si="553"/>
        <v>#VALUE!</v>
      </c>
      <c r="G514" s="63" t="e">
        <f t="shared" si="553"/>
        <v>#VALUE!</v>
      </c>
      <c r="H514" s="63" t="e">
        <f t="shared" si="553"/>
        <v>#VALUE!</v>
      </c>
      <c r="I514" s="63" t="e">
        <f t="shared" si="553"/>
        <v>#VALUE!</v>
      </c>
      <c r="J514" s="63" t="e">
        <f t="shared" si="553"/>
        <v>#VALUE!</v>
      </c>
      <c r="K514" s="63" t="e">
        <f t="shared" si="553"/>
        <v>#VALUE!</v>
      </c>
      <c r="L514" s="63" t="e">
        <f t="shared" si="553"/>
        <v>#VALUE!</v>
      </c>
      <c r="M514" s="63" t="e">
        <f t="shared" si="553"/>
        <v>#VALUE!</v>
      </c>
      <c r="N514" s="63" t="e">
        <f t="shared" si="553"/>
        <v>#VALUE!</v>
      </c>
      <c r="O514" s="63" t="e">
        <f t="shared" si="553"/>
        <v>#VALUE!</v>
      </c>
      <c r="P514" s="63" t="e">
        <f t="shared" si="553"/>
        <v>#VALUE!</v>
      </c>
      <c r="Q514" s="63" t="e">
        <f t="shared" si="553"/>
        <v>#VALUE!</v>
      </c>
      <c r="R514" s="63" t="e">
        <f t="shared" si="553"/>
        <v>#VALUE!</v>
      </c>
      <c r="S514" s="63" t="e">
        <f t="shared" si="553"/>
        <v>#VALUE!</v>
      </c>
      <c r="T514" s="63" t="e">
        <f t="shared" si="553"/>
        <v>#VALUE!</v>
      </c>
      <c r="U514" s="63" t="e">
        <f t="shared" si="553"/>
        <v>#VALUE!</v>
      </c>
      <c r="V514" s="63" t="e">
        <f t="shared" si="553"/>
        <v>#VALUE!</v>
      </c>
      <c r="W514" s="63" t="e">
        <f t="shared" si="553"/>
        <v>#VALUE!</v>
      </c>
      <c r="X514" s="2" t="e">
        <f t="shared" si="553"/>
        <v>#VALUE!</v>
      </c>
      <c r="Y514" s="2" t="e">
        <f t="shared" si="553"/>
        <v>#VALUE!</v>
      </c>
      <c r="Z514" s="63" t="e">
        <f t="shared" si="553"/>
        <v>#VALUE!</v>
      </c>
      <c r="AA514" s="63" t="e">
        <f>(AA471/AA509)*100</f>
        <v>#VALUE!</v>
      </c>
      <c r="AB514" s="63">
        <v>268.04793794848354</v>
      </c>
      <c r="AC514" s="63">
        <v>278.2820058252122</v>
      </c>
      <c r="AD514" s="63">
        <v>282.19964294343481</v>
      </c>
      <c r="AE514" s="63" t="e">
        <f>(AE471/AE509)*100</f>
        <v>#VALUE!</v>
      </c>
      <c r="AF514" s="63">
        <v>90.810203174314381</v>
      </c>
      <c r="AG514" s="63">
        <v>91.016678135042781</v>
      </c>
      <c r="AH514" s="63">
        <v>93.391853583280678</v>
      </c>
      <c r="AI514" s="63">
        <v>87.504263829322895</v>
      </c>
      <c r="AJ514" s="2" t="e">
        <f>(AJ471/AJ509)*100</f>
        <v>#VALUE!</v>
      </c>
      <c r="AK514" s="2">
        <v>52.934541440212627</v>
      </c>
      <c r="AL514" s="2">
        <v>61.604890512696443</v>
      </c>
      <c r="AM514" s="2">
        <v>50.507744176373699</v>
      </c>
      <c r="AN514" s="2">
        <v>50.039567362776872</v>
      </c>
      <c r="AO514" s="2" t="e">
        <f>(AO471/AO509)*100</f>
        <v>#VALUE!</v>
      </c>
      <c r="AP514" s="2">
        <v>41.58807094430238</v>
      </c>
      <c r="AQ514" s="2">
        <v>34.967179849708941</v>
      </c>
      <c r="AR514" s="2">
        <v>50.8226845390571</v>
      </c>
      <c r="AS514" s="2" t="e">
        <f>(AS471/AS509)*100</f>
        <v>#VALUE!</v>
      </c>
      <c r="AT514" s="2">
        <v>56.402644297413985</v>
      </c>
      <c r="AU514" s="2">
        <v>52.2023162625078</v>
      </c>
      <c r="AV514" s="2">
        <v>50.307128203766226</v>
      </c>
      <c r="AW514" s="2">
        <v>50.406291224961862</v>
      </c>
      <c r="AX514" s="2" t="e">
        <f>(AX471/AX509)*100</f>
        <v>#VALUE!</v>
      </c>
      <c r="AY514" s="2"/>
      <c r="AZ514" s="2">
        <v>63.834509254665861</v>
      </c>
      <c r="BA514" s="2">
        <v>58.215374627102292</v>
      </c>
      <c r="BB514" s="2">
        <v>63.62024057321841</v>
      </c>
      <c r="BC514" s="2">
        <v>58.310667785000113</v>
      </c>
      <c r="BD514" s="2">
        <v>67.144795992592805</v>
      </c>
      <c r="BE514" s="2">
        <v>62.034914999845093</v>
      </c>
      <c r="BF514" s="2" t="e">
        <f>(BF471/BF509)*100</f>
        <v>#VALUE!</v>
      </c>
      <c r="BG514" s="2">
        <v>59.873824598923541</v>
      </c>
      <c r="BH514" s="2">
        <v>50.374364340181501</v>
      </c>
      <c r="BI514" s="2">
        <v>59.007197564748495</v>
      </c>
      <c r="BJ514" s="2">
        <v>50.186655361767549</v>
      </c>
      <c r="BK514" s="2">
        <v>65.810462107474791</v>
      </c>
      <c r="BL514" s="2">
        <v>56.762965629829509</v>
      </c>
      <c r="BM514" s="2">
        <v>64.336868233318896</v>
      </c>
      <c r="BN514" s="2">
        <v>55.309098341962645</v>
      </c>
      <c r="BO514" s="2" t="e">
        <f>(BO471/BO509)*100</f>
        <v>#VALUE!</v>
      </c>
      <c r="BP514" s="2">
        <v>60.646220151827549</v>
      </c>
      <c r="BQ514" s="2">
        <v>57.952494553883504</v>
      </c>
      <c r="BR514" s="2">
        <v>36.059212363270248</v>
      </c>
      <c r="BS514" s="2">
        <v>19.134338756078424</v>
      </c>
      <c r="BT514" s="2">
        <v>43.233565966017167</v>
      </c>
      <c r="BU514" s="2">
        <v>34.148286408209401</v>
      </c>
      <c r="BV514" s="2">
        <v>18.822492925017148</v>
      </c>
      <c r="BW514" s="2">
        <v>50.682934707830896</v>
      </c>
      <c r="BX514" s="2">
        <v>45.885103333394369</v>
      </c>
      <c r="BY514" s="2">
        <v>40.327207062372359</v>
      </c>
      <c r="BZ514" s="63">
        <v>50.808909129084945</v>
      </c>
      <c r="CA514" s="2" t="e">
        <f>(CA471/CA509)*100</f>
        <v>#VALUE!</v>
      </c>
      <c r="CB514" s="2">
        <v>64.824444371186473</v>
      </c>
      <c r="CC514" s="2">
        <v>66.917624901796984</v>
      </c>
      <c r="CD514" s="2">
        <v>55.788876813309464</v>
      </c>
      <c r="CE514" s="2">
        <v>68.165444492133219</v>
      </c>
      <c r="CF514" s="2">
        <v>70.453744535017151</v>
      </c>
      <c r="CG514" s="2">
        <v>58.679910710461527</v>
      </c>
      <c r="CH514" s="2">
        <v>78.076742876717404</v>
      </c>
      <c r="CI514" s="2">
        <v>68.508228361454698</v>
      </c>
      <c r="CJ514" s="63">
        <v>79.503980735538661</v>
      </c>
      <c r="CK514" s="63">
        <v>69.828999429367698</v>
      </c>
      <c r="CL514" s="2" t="e">
        <f>(CL471/CL509)*100</f>
        <v>#VALUE!</v>
      </c>
      <c r="CM514" s="2">
        <v>66.410713613722592</v>
      </c>
      <c r="CN514" s="2">
        <v>86.196907585794051</v>
      </c>
      <c r="CO514" s="2">
        <v>86.196907585794051</v>
      </c>
      <c r="CP514" s="2">
        <v>108.51643914160884</v>
      </c>
      <c r="CQ514" s="2">
        <v>88.744864152563281</v>
      </c>
      <c r="CR514" s="2">
        <v>76.459353976150396</v>
      </c>
      <c r="CS514" s="2">
        <v>111.87664749678319</v>
      </c>
      <c r="CT514" s="2">
        <v>101.3045953403897</v>
      </c>
      <c r="CU514" s="2">
        <v>77.917246016321698</v>
      </c>
      <c r="CV514" s="2">
        <v>100.67156320615362</v>
      </c>
      <c r="CW514" s="2">
        <v>94.094211240375088</v>
      </c>
      <c r="CX514" s="2">
        <v>94.349959230207673</v>
      </c>
      <c r="CY514" s="2">
        <v>93.171434964003268</v>
      </c>
      <c r="CZ514" s="2">
        <v>86.780929366278741</v>
      </c>
      <c r="DA514" s="2" t="e">
        <f t="shared" ref="DA514" si="554">(DA471/DA509)*100</f>
        <v>#VALUE!</v>
      </c>
      <c r="DB514" s="63">
        <v>83.571349538153655</v>
      </c>
      <c r="DC514" s="63">
        <v>76.748644727878187</v>
      </c>
      <c r="DD514" s="63">
        <v>69.682696690488953</v>
      </c>
      <c r="DE514" s="63">
        <v>79.584431109455593</v>
      </c>
      <c r="DF514" s="63">
        <v>71.869707277331713</v>
      </c>
      <c r="DG514" s="63">
        <v>64.219505666901199</v>
      </c>
      <c r="DH514" s="63">
        <v>82.705211185928732</v>
      </c>
      <c r="DI514" s="63">
        <v>78.280827133975009</v>
      </c>
      <c r="DJ514" s="63">
        <v>67.334771925854682</v>
      </c>
      <c r="DK514" s="63">
        <v>83.957584263166524</v>
      </c>
      <c r="DL514" s="63">
        <v>79.223722999535312</v>
      </c>
      <c r="DM514" s="63">
        <v>68.209519714462687</v>
      </c>
      <c r="DN514" s="6" t="e">
        <f t="shared" ref="DN514" si="555">(DN471/DN509)*100</f>
        <v>#VALUE!</v>
      </c>
      <c r="DO514" s="63">
        <v>68.209519714462687</v>
      </c>
      <c r="DP514" s="63">
        <v>83.998102482127152</v>
      </c>
      <c r="DQ514" s="63">
        <v>79.839077715806724</v>
      </c>
      <c r="DR514" s="63">
        <v>71.31716818534602</v>
      </c>
      <c r="DS514" s="63">
        <v>82.09008045376109</v>
      </c>
      <c r="DT514" s="63">
        <v>77.983592351895766</v>
      </c>
      <c r="DU514" s="63">
        <v>81.14870905781693</v>
      </c>
      <c r="DV514" s="64" t="e">
        <f>(DV471/DV509)*100</f>
        <v>#VALUE!</v>
      </c>
      <c r="DW514" s="65" t="e">
        <f>(DW471/DW509)*100</f>
        <v>#VALUE!</v>
      </c>
      <c r="DX514" s="66" t="e">
        <f>(DX471/DX509)*100</f>
        <v>#VALUE!</v>
      </c>
      <c r="DZ514" s="63" t="e">
        <f>(DZ471/DZ509)*100</f>
        <v>#VALUE!</v>
      </c>
      <c r="EC514" s="63" t="e">
        <f>(EC471/EC509)*100</f>
        <v>#VALUE!</v>
      </c>
      <c r="EF514" s="63" t="e">
        <f>(EF471/EF509)*100</f>
        <v>#VALUE!</v>
      </c>
      <c r="EI514" s="63" t="e">
        <f>(EI471/EI509)*100</f>
        <v>#VALUE!</v>
      </c>
      <c r="EL514" s="63" t="e">
        <f>(EL471/EL509)*100</f>
        <v>#VALUE!</v>
      </c>
      <c r="EO514" s="63" t="e">
        <f>(EO471/EO509)*100</f>
        <v>#VALUE!</v>
      </c>
    </row>
    <row r="515" spans="1:145" ht="15.5" x14ac:dyDescent="0.35">
      <c r="A515" s="56" t="s">
        <v>255</v>
      </c>
      <c r="B515" s="165"/>
      <c r="C515" s="165" t="e">
        <f t="shared" ref="C515:Z515" si="556">(C514-B514)/B514</f>
        <v>#VALUE!</v>
      </c>
      <c r="D515" s="165" t="e">
        <f t="shared" si="556"/>
        <v>#VALUE!</v>
      </c>
      <c r="E515" s="165" t="e">
        <f t="shared" si="556"/>
        <v>#VALUE!</v>
      </c>
      <c r="F515" s="165" t="e">
        <f t="shared" si="556"/>
        <v>#VALUE!</v>
      </c>
      <c r="G515" s="165" t="e">
        <f>(G514-F514)/F514</f>
        <v>#VALUE!</v>
      </c>
      <c r="H515" s="165" t="e">
        <f>(H514-G514)/G514</f>
        <v>#VALUE!</v>
      </c>
      <c r="I515" s="165" t="e">
        <f>(I514-H514)/H514</f>
        <v>#VALUE!</v>
      </c>
      <c r="J515" s="165" t="e">
        <f>(J514-I514)/I514</f>
        <v>#VALUE!</v>
      </c>
      <c r="K515" s="165" t="e">
        <f>(K514-J514)/J514</f>
        <v>#VALUE!</v>
      </c>
      <c r="L515" s="165" t="e">
        <f t="shared" si="556"/>
        <v>#VALUE!</v>
      </c>
      <c r="M515" s="165" t="e">
        <f t="shared" si="556"/>
        <v>#VALUE!</v>
      </c>
      <c r="N515" s="165" t="e">
        <f t="shared" si="556"/>
        <v>#VALUE!</v>
      </c>
      <c r="O515" s="165" t="e">
        <f t="shared" si="556"/>
        <v>#VALUE!</v>
      </c>
      <c r="P515" s="165" t="e">
        <f t="shared" si="556"/>
        <v>#VALUE!</v>
      </c>
      <c r="Q515" s="165" t="e">
        <f t="shared" si="556"/>
        <v>#VALUE!</v>
      </c>
      <c r="R515" s="165" t="e">
        <f t="shared" si="556"/>
        <v>#VALUE!</v>
      </c>
      <c r="S515" s="165" t="e">
        <f t="shared" si="556"/>
        <v>#VALUE!</v>
      </c>
      <c r="T515" s="165" t="e">
        <f t="shared" si="556"/>
        <v>#VALUE!</v>
      </c>
      <c r="U515" s="165" t="e">
        <f t="shared" si="556"/>
        <v>#VALUE!</v>
      </c>
      <c r="V515" s="165" t="e">
        <f t="shared" si="556"/>
        <v>#VALUE!</v>
      </c>
      <c r="W515" s="165" t="e">
        <f t="shared" si="556"/>
        <v>#VALUE!</v>
      </c>
      <c r="X515" s="166" t="e">
        <f t="shared" si="556"/>
        <v>#VALUE!</v>
      </c>
      <c r="Y515" s="166" t="e">
        <f t="shared" si="556"/>
        <v>#VALUE!</v>
      </c>
      <c r="Z515" s="165" t="e">
        <f t="shared" si="556"/>
        <v>#VALUE!</v>
      </c>
      <c r="AA515" s="165" t="e">
        <f>(AA514-Z514)/Z514</f>
        <v>#VALUE!</v>
      </c>
      <c r="AB515" s="165">
        <v>-4.7698601042710856E-2</v>
      </c>
      <c r="AC515" s="165">
        <v>-2.0248651851607919E-2</v>
      </c>
      <c r="AD515" s="165">
        <v>-2.485701616264564E-3</v>
      </c>
      <c r="AE515" s="165" t="e">
        <f>(AE514-AA514)/AA514</f>
        <v>#VALUE!</v>
      </c>
      <c r="AF515" s="165">
        <v>-2.615821599944779E-2</v>
      </c>
      <c r="AG515" s="165">
        <v>-2.1488862826416901E-2</v>
      </c>
      <c r="AH515" s="165">
        <v>1.3400577278398544E-2</v>
      </c>
      <c r="AI515" s="165">
        <v>-5.0920052927036344E-2</v>
      </c>
      <c r="AJ515" s="166" t="e">
        <f>(AJ514-AE514)/AE514</f>
        <v>#VALUE!</v>
      </c>
      <c r="AK515" s="166">
        <v>-0.3934728344342166</v>
      </c>
      <c r="AL515" s="166">
        <v>-0.29486069781511093</v>
      </c>
      <c r="AM515" s="166">
        <v>-0.42233823296805661</v>
      </c>
      <c r="AN515" s="166">
        <v>-0.4272392123714559</v>
      </c>
      <c r="AO515" s="166" t="e">
        <f>(AO514-AJ514)/AJ514</f>
        <v>#VALUE!</v>
      </c>
      <c r="AP515" s="166">
        <v>-0.21908270663782184</v>
      </c>
      <c r="AQ515" s="166">
        <v>-0.26801475231430499</v>
      </c>
      <c r="AR515" s="166">
        <v>-2.0163397948609305E-2</v>
      </c>
      <c r="AS515" s="166" t="e">
        <f>(AS514-AO514)/AO514</f>
        <v>#VALUE!</v>
      </c>
      <c r="AT515" s="166">
        <v>0.27006266121918931</v>
      </c>
      <c r="AU515" s="166">
        <v>0.16711576951043028</v>
      </c>
      <c r="AV515" s="166">
        <v>0.13131003141308725</v>
      </c>
      <c r="AW515" s="166">
        <v>0.13354001600233764</v>
      </c>
      <c r="AX515" s="166" t="e">
        <f>(AX514-AS514)/AS514</f>
        <v>#VALUE!</v>
      </c>
      <c r="AY515" s="166"/>
      <c r="AZ515" s="166">
        <v>5.9998577664153126E-2</v>
      </c>
      <c r="BA515" s="166">
        <v>-3.3309490063890237E-2</v>
      </c>
      <c r="BB515" s="166">
        <v>4.8704370175260636E-2</v>
      </c>
      <c r="BC515" s="166">
        <v>-3.8817653265690491E-2</v>
      </c>
      <c r="BD515" s="166">
        <v>0.11160214527722088</v>
      </c>
      <c r="BE515" s="166">
        <v>2.7006539770038054E-2</v>
      </c>
      <c r="BF515" s="166" t="e">
        <f>(BF514-AX514)/AX514</f>
        <v>#VALUE!</v>
      </c>
      <c r="BG515" s="166">
        <v>-8.774545573230344E-2</v>
      </c>
      <c r="BH515" s="166">
        <v>-0.23248192191227782</v>
      </c>
      <c r="BI515" s="166">
        <v>-0.1231541578086577</v>
      </c>
      <c r="BJ515" s="166">
        <v>-0.25422724847815303</v>
      </c>
      <c r="BK515" s="166">
        <v>-3.2422356549007089E-2</v>
      </c>
      <c r="BL515" s="166">
        <v>-0.16544308061982133</v>
      </c>
      <c r="BM515" s="166">
        <v>-5.408177913061335E-2</v>
      </c>
      <c r="BN515" s="166">
        <v>-0.18681332588668395</v>
      </c>
      <c r="BO515" s="166" t="e">
        <f>(BO514-BF514)/BF514</f>
        <v>#VALUE!</v>
      </c>
      <c r="BP515" s="166">
        <v>-5.7653039309331126E-2</v>
      </c>
      <c r="BQ515" s="166">
        <v>-0.10725601444564928</v>
      </c>
      <c r="BR515" s="166">
        <v>-0.4445166647450316</v>
      </c>
      <c r="BS515" s="166">
        <v>-0.70410650990714907</v>
      </c>
      <c r="BT515" s="166">
        <v>-0.33398701865995989</v>
      </c>
      <c r="BU515" s="166">
        <v>-0.47394572873628033</v>
      </c>
      <c r="BV515" s="166">
        <v>-0.71003954105714628</v>
      </c>
      <c r="BW515" s="166">
        <v>-0.22371533915039193</v>
      </c>
      <c r="BX515" s="166">
        <v>-0.2972012752507458</v>
      </c>
      <c r="BY515" s="166">
        <v>-0.38232873771240544</v>
      </c>
      <c r="BZ515" s="165">
        <v>-0.22389296975771075</v>
      </c>
      <c r="CA515" s="166" t="e">
        <f>(CA514-BO514)/BO514</f>
        <v>#VALUE!</v>
      </c>
      <c r="CB515" s="166">
        <v>0.23772576301950671</v>
      </c>
      <c r="CC515" s="166">
        <v>0.27769191305008123</v>
      </c>
      <c r="CD515" s="166">
        <v>6.520512117874841E-2</v>
      </c>
      <c r="CE515" s="166">
        <v>0.29622017538138229</v>
      </c>
      <c r="CF515" s="166">
        <v>0.33973402180329698</v>
      </c>
      <c r="CG515" s="166">
        <v>0.1158452016146745</v>
      </c>
      <c r="CH515" s="166">
        <v>0.47669203817141764</v>
      </c>
      <c r="CI515" s="166">
        <v>0.29571946322516446</v>
      </c>
      <c r="CJ515" s="165">
        <v>0.46290720221445769</v>
      </c>
      <c r="CK515" s="165">
        <v>0.2848834139318539</v>
      </c>
      <c r="CL515" s="166" t="e">
        <f>(CL514-CA514)/CA514</f>
        <v>#VALUE!</v>
      </c>
      <c r="CM515" s="166">
        <v>-4.8952238233095628E-2</v>
      </c>
      <c r="CN515" s="166">
        <v>0.11966468895214112</v>
      </c>
      <c r="CO515" s="166">
        <v>0.11966468895214112</v>
      </c>
      <c r="CP515" s="166">
        <v>0.41128632081080579</v>
      </c>
      <c r="CQ515" s="166">
        <v>0.15415151668668139</v>
      </c>
      <c r="CR515" s="166">
        <v>-5.6249429290612099E-3</v>
      </c>
      <c r="CS515" s="166">
        <v>0.52124028767699826</v>
      </c>
      <c r="CT515" s="166">
        <v>0.37748703779354342</v>
      </c>
      <c r="CU515" s="166">
        <v>5.947806264284785E-2</v>
      </c>
      <c r="CV515" s="166">
        <v>0.36919191052387951</v>
      </c>
      <c r="CW515" s="166">
        <v>0.2797360918457622</v>
      </c>
      <c r="CX515" s="166">
        <v>0.28136282358424114</v>
      </c>
      <c r="CY515" s="166">
        <v>0.26535733514813448</v>
      </c>
      <c r="CZ515" s="166">
        <v>0.17856814770554469</v>
      </c>
      <c r="DA515" s="166" t="e">
        <f>(DA514-CL514)/CL514</f>
        <v>#VALUE!</v>
      </c>
      <c r="DB515" s="165">
        <v>-0.11186465879879201</v>
      </c>
      <c r="DC515" s="165">
        <v>-0.18437138865389299</v>
      </c>
      <c r="DD515" s="165">
        <v>-0.25946313009132987</v>
      </c>
      <c r="DE515" s="165">
        <v>-0.15616148292591803</v>
      </c>
      <c r="DF515" s="165">
        <v>-0.23796116443877649</v>
      </c>
      <c r="DG515" s="165">
        <v>-0.31907671294831963</v>
      </c>
      <c r="DH515" s="165">
        <v>-0.12468142573241077</v>
      </c>
      <c r="DI515" s="165">
        <v>-0.17150732079798425</v>
      </c>
      <c r="DJ515" s="165">
        <v>-0.28735595114712409</v>
      </c>
      <c r="DK515" s="165">
        <v>-0.11142681455737281</v>
      </c>
      <c r="DL515" s="165">
        <v>-0.16152809152221814</v>
      </c>
      <c r="DM515" s="165">
        <v>-0.27809797361235</v>
      </c>
      <c r="DN515" s="167" t="e">
        <f>(DN514-DA514)/DA514</f>
        <v>#VALUE!</v>
      </c>
      <c r="DO515" s="165">
        <v>-0.27809797361235</v>
      </c>
      <c r="DP515" s="165">
        <v>1.6379318709852611E-2</v>
      </c>
      <c r="DQ515" s="165">
        <v>-3.3944993787439807E-2</v>
      </c>
      <c r="DR515" s="165">
        <v>-0.13706033028589959</v>
      </c>
      <c r="DS515" s="165">
        <v>3.7660559459100684E-2</v>
      </c>
      <c r="DT515" s="165">
        <v>-1.4247548288386378E-2</v>
      </c>
      <c r="DU515" s="165">
        <v>2.5720691145934536E-2</v>
      </c>
      <c r="DV515" s="168" t="e">
        <f>(DV514-DN514)/DN514</f>
        <v>#VALUE!</v>
      </c>
      <c r="DW515" s="169" t="e">
        <f>(DW514-DN514)/DN514</f>
        <v>#VALUE!</v>
      </c>
      <c r="DX515" s="170" t="e">
        <f>(DX514-DN514)/DN514</f>
        <v>#VALUE!</v>
      </c>
      <c r="DZ515" s="165" t="e">
        <f>(DZ514-DW514)/DW514</f>
        <v>#VALUE!</v>
      </c>
      <c r="EC515" s="165" t="e">
        <f>(EC514-DZ514)/DZ514</f>
        <v>#VALUE!</v>
      </c>
      <c r="EF515" s="165" t="e">
        <f>(EF514-EC514)/EC514</f>
        <v>#VALUE!</v>
      </c>
      <c r="EI515" s="165" t="e">
        <f>(EI514-EF514)/EF514</f>
        <v>#VALUE!</v>
      </c>
      <c r="EL515" s="165" t="e">
        <f>(EL514-EI514)/EI514</f>
        <v>#VALUE!</v>
      </c>
      <c r="EO515" s="165" t="e">
        <f>(EO514-EL514)/EL514</f>
        <v>#VALUE!</v>
      </c>
    </row>
    <row r="516" spans="1:145" ht="15.5" x14ac:dyDescent="0.35">
      <c r="A516" s="27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2"/>
      <c r="Y516" s="2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63"/>
      <c r="CA516" s="2"/>
      <c r="CB516" s="2"/>
      <c r="CC516" s="2"/>
      <c r="CD516" s="2"/>
      <c r="CE516" s="2"/>
      <c r="CF516" s="2"/>
      <c r="CG516" s="2"/>
      <c r="CH516" s="2"/>
      <c r="CI516" s="2"/>
      <c r="CJ516" s="63"/>
      <c r="CK516" s="63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63"/>
      <c r="DC516" s="63"/>
      <c r="DD516" s="63"/>
      <c r="DE516" s="63"/>
      <c r="DF516" s="63"/>
      <c r="DG516" s="63"/>
      <c r="DH516" s="63"/>
      <c r="DI516" s="63"/>
      <c r="DJ516" s="63"/>
      <c r="DK516" s="63"/>
      <c r="DL516" s="63"/>
      <c r="DM516" s="63"/>
      <c r="DN516" s="6"/>
      <c r="DO516" s="63"/>
      <c r="DP516" s="63"/>
      <c r="DQ516" s="63"/>
      <c r="DR516" s="63"/>
      <c r="DS516" s="63"/>
      <c r="DT516" s="63"/>
      <c r="DU516" s="63"/>
      <c r="DV516" s="64"/>
      <c r="DW516" s="65"/>
      <c r="DX516" s="66"/>
      <c r="DZ516" s="63"/>
      <c r="EC516" s="63"/>
      <c r="EF516" s="63"/>
      <c r="EI516" s="63"/>
      <c r="EL516" s="63"/>
      <c r="EO516" s="63"/>
    </row>
    <row r="517" spans="1:145" ht="15.5" x14ac:dyDescent="0.35">
      <c r="A517" s="12" t="s">
        <v>1</v>
      </c>
      <c r="B517" s="12" t="s">
        <v>1</v>
      </c>
      <c r="C517" s="12" t="s">
        <v>1</v>
      </c>
      <c r="D517" s="12" t="s">
        <v>1</v>
      </c>
      <c r="E517" s="12" t="s">
        <v>1</v>
      </c>
      <c r="F517" s="12" t="s">
        <v>1</v>
      </c>
      <c r="G517" s="12" t="s">
        <v>1</v>
      </c>
      <c r="H517" s="12" t="s">
        <v>1</v>
      </c>
      <c r="I517" s="12" t="s">
        <v>1</v>
      </c>
      <c r="J517" s="12" t="s">
        <v>1</v>
      </c>
      <c r="K517" s="12" t="s">
        <v>1</v>
      </c>
      <c r="L517" s="12" t="s">
        <v>1</v>
      </c>
      <c r="M517" s="12" t="s">
        <v>1</v>
      </c>
      <c r="N517" s="12" t="s">
        <v>1</v>
      </c>
      <c r="O517" s="12" t="s">
        <v>1</v>
      </c>
      <c r="P517" s="12" t="s">
        <v>1</v>
      </c>
      <c r="Q517" s="12" t="s">
        <v>1</v>
      </c>
      <c r="R517" s="12" t="s">
        <v>1</v>
      </c>
      <c r="S517" s="12" t="s">
        <v>1</v>
      </c>
      <c r="T517" s="12" t="s">
        <v>1</v>
      </c>
      <c r="U517" s="12" t="s">
        <v>1</v>
      </c>
      <c r="V517" s="109" t="s">
        <v>1</v>
      </c>
      <c r="W517" s="109" t="s">
        <v>1</v>
      </c>
      <c r="X517" s="110" t="s">
        <v>1</v>
      </c>
      <c r="Y517" s="110" t="s">
        <v>1</v>
      </c>
      <c r="Z517" s="109" t="s">
        <v>1</v>
      </c>
      <c r="AA517" s="109" t="s">
        <v>1</v>
      </c>
      <c r="AB517" s="109" t="s">
        <v>1</v>
      </c>
      <c r="AC517" s="109" t="s">
        <v>1</v>
      </c>
      <c r="AD517" s="109" t="s">
        <v>1</v>
      </c>
      <c r="AE517" s="109" t="s">
        <v>1</v>
      </c>
      <c r="AF517" s="109" t="s">
        <v>1</v>
      </c>
      <c r="AG517" s="109" t="s">
        <v>1</v>
      </c>
      <c r="AH517" s="109" t="s">
        <v>1</v>
      </c>
      <c r="AI517" s="109" t="s">
        <v>1</v>
      </c>
      <c r="AJ517" s="110" t="s">
        <v>1</v>
      </c>
      <c r="AK517" s="110" t="s">
        <v>1</v>
      </c>
      <c r="AL517" s="110" t="s">
        <v>1</v>
      </c>
      <c r="AM517" s="110" t="s">
        <v>1</v>
      </c>
      <c r="AN517" s="110" t="s">
        <v>1</v>
      </c>
      <c r="AO517" s="110" t="s">
        <v>1</v>
      </c>
      <c r="AP517" s="110" t="s">
        <v>1</v>
      </c>
      <c r="AQ517" s="110" t="s">
        <v>1</v>
      </c>
      <c r="AR517" s="110" t="s">
        <v>1</v>
      </c>
      <c r="AS517" s="110" t="s">
        <v>1</v>
      </c>
      <c r="AT517" s="110" t="s">
        <v>1</v>
      </c>
      <c r="AU517" s="110" t="s">
        <v>1</v>
      </c>
      <c r="AV517" s="110" t="s">
        <v>1</v>
      </c>
      <c r="AW517" s="110" t="s">
        <v>1</v>
      </c>
      <c r="AX517" s="110" t="s">
        <v>1</v>
      </c>
      <c r="AY517" s="110"/>
      <c r="AZ517" s="110" t="s">
        <v>1</v>
      </c>
      <c r="BA517" s="110" t="s">
        <v>1</v>
      </c>
      <c r="BB517" s="110" t="s">
        <v>1</v>
      </c>
      <c r="BC517" s="110" t="s">
        <v>1</v>
      </c>
      <c r="BD517" s="110" t="s">
        <v>1</v>
      </c>
      <c r="BE517" s="110" t="s">
        <v>1</v>
      </c>
      <c r="BF517" s="110" t="s">
        <v>1</v>
      </c>
      <c r="BG517" s="110" t="s">
        <v>1</v>
      </c>
      <c r="BH517" s="110" t="s">
        <v>1</v>
      </c>
      <c r="BI517" s="110" t="s">
        <v>1</v>
      </c>
      <c r="BJ517" s="110" t="s">
        <v>1</v>
      </c>
      <c r="BK517" s="110" t="s">
        <v>1</v>
      </c>
      <c r="BL517" s="110" t="s">
        <v>1</v>
      </c>
      <c r="BM517" s="110" t="s">
        <v>1</v>
      </c>
      <c r="BN517" s="110" t="s">
        <v>1</v>
      </c>
      <c r="BO517" s="110" t="s">
        <v>1</v>
      </c>
      <c r="BP517" s="110" t="s">
        <v>1</v>
      </c>
      <c r="BQ517" s="110" t="s">
        <v>1</v>
      </c>
      <c r="BR517" s="110" t="s">
        <v>1</v>
      </c>
      <c r="BS517" s="110" t="s">
        <v>1</v>
      </c>
      <c r="BT517" s="110" t="s">
        <v>1</v>
      </c>
      <c r="BU517" s="110" t="s">
        <v>1</v>
      </c>
      <c r="BV517" s="110" t="s">
        <v>1</v>
      </c>
      <c r="BW517" s="110" t="s">
        <v>1</v>
      </c>
      <c r="BX517" s="110" t="s">
        <v>1</v>
      </c>
      <c r="BY517" s="110" t="s">
        <v>1</v>
      </c>
      <c r="BZ517" s="109" t="s">
        <v>1</v>
      </c>
      <c r="CA517" s="110" t="s">
        <v>1</v>
      </c>
      <c r="CB517" s="110" t="s">
        <v>1</v>
      </c>
      <c r="CC517" s="110" t="s">
        <v>1</v>
      </c>
      <c r="CD517" s="110" t="s">
        <v>1</v>
      </c>
      <c r="CE517" s="110" t="s">
        <v>1</v>
      </c>
      <c r="CF517" s="110" t="s">
        <v>1</v>
      </c>
      <c r="CG517" s="110" t="s">
        <v>1</v>
      </c>
      <c r="CH517" s="110" t="s">
        <v>1</v>
      </c>
      <c r="CI517" s="110" t="s">
        <v>1</v>
      </c>
      <c r="CJ517" s="109" t="s">
        <v>1</v>
      </c>
      <c r="CK517" s="109" t="s">
        <v>1</v>
      </c>
      <c r="CL517" s="110" t="s">
        <v>1</v>
      </c>
      <c r="CM517" s="110" t="s">
        <v>1</v>
      </c>
      <c r="CN517" s="110" t="s">
        <v>1</v>
      </c>
      <c r="CO517" s="110" t="s">
        <v>1</v>
      </c>
      <c r="CP517" s="110" t="s">
        <v>1</v>
      </c>
      <c r="CQ517" s="110" t="s">
        <v>1</v>
      </c>
      <c r="CR517" s="110" t="s">
        <v>1</v>
      </c>
      <c r="CS517" s="110" t="s">
        <v>1</v>
      </c>
      <c r="CT517" s="110" t="s">
        <v>1</v>
      </c>
      <c r="CU517" s="110" t="s">
        <v>1</v>
      </c>
      <c r="CV517" s="110" t="s">
        <v>1</v>
      </c>
      <c r="CW517" s="110" t="s">
        <v>1</v>
      </c>
      <c r="CX517" s="110" t="s">
        <v>1</v>
      </c>
      <c r="CY517" s="110" t="s">
        <v>1</v>
      </c>
      <c r="CZ517" s="110" t="s">
        <v>1</v>
      </c>
      <c r="DA517" s="110" t="s">
        <v>1</v>
      </c>
      <c r="DB517" s="109" t="s">
        <v>1</v>
      </c>
      <c r="DC517" s="109" t="s">
        <v>1</v>
      </c>
      <c r="DD517" s="109" t="s">
        <v>1</v>
      </c>
      <c r="DE517" s="109" t="s">
        <v>1</v>
      </c>
      <c r="DF517" s="109" t="s">
        <v>1</v>
      </c>
      <c r="DG517" s="109" t="s">
        <v>1</v>
      </c>
      <c r="DH517" s="109" t="s">
        <v>1</v>
      </c>
      <c r="DI517" s="109" t="s">
        <v>1</v>
      </c>
      <c r="DJ517" s="109" t="s">
        <v>1</v>
      </c>
      <c r="DK517" s="109" t="s">
        <v>1</v>
      </c>
      <c r="DL517" s="109" t="s">
        <v>1</v>
      </c>
      <c r="DM517" s="109" t="s">
        <v>1</v>
      </c>
      <c r="DN517" s="111" t="s">
        <v>1</v>
      </c>
      <c r="DO517" s="109" t="s">
        <v>1</v>
      </c>
      <c r="DP517" s="109" t="s">
        <v>1</v>
      </c>
      <c r="DQ517" s="109" t="s">
        <v>1</v>
      </c>
      <c r="DR517" s="109" t="s">
        <v>1</v>
      </c>
      <c r="DS517" s="109" t="s">
        <v>1</v>
      </c>
      <c r="DT517" s="109" t="s">
        <v>1</v>
      </c>
      <c r="DU517" s="109" t="s">
        <v>1</v>
      </c>
      <c r="DV517" s="112" t="s">
        <v>1</v>
      </c>
      <c r="DW517" s="113" t="s">
        <v>1</v>
      </c>
      <c r="DX517" s="114" t="s">
        <v>1</v>
      </c>
      <c r="DZ517" s="109" t="s">
        <v>1</v>
      </c>
      <c r="EC517" s="109" t="s">
        <v>1</v>
      </c>
      <c r="EF517" s="109" t="s">
        <v>1</v>
      </c>
      <c r="EI517" s="109" t="s">
        <v>1</v>
      </c>
      <c r="EL517" s="109" t="s">
        <v>1</v>
      </c>
      <c r="EO517" s="109" t="s">
        <v>1</v>
      </c>
    </row>
    <row r="518" spans="1:145" ht="15.5" x14ac:dyDescent="0.35">
      <c r="A518" s="56" t="s">
        <v>259</v>
      </c>
      <c r="B518" s="27"/>
      <c r="C518" s="174"/>
      <c r="D518" s="174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160"/>
      <c r="Y518" s="160"/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160"/>
      <c r="AK518" s="160"/>
      <c r="AL518" s="160"/>
      <c r="AM518" s="160"/>
      <c r="AN518" s="160"/>
      <c r="AO518" s="160"/>
      <c r="AP518" s="160"/>
      <c r="AQ518" s="160"/>
      <c r="AR518" s="160"/>
      <c r="AS518" s="160"/>
      <c r="AT518" s="160"/>
      <c r="AU518" s="160"/>
      <c r="AV518" s="160"/>
      <c r="AW518" s="160"/>
      <c r="AX518" s="160"/>
      <c r="AY518" s="160"/>
      <c r="AZ518" s="160"/>
      <c r="BA518" s="160"/>
      <c r="BB518" s="160"/>
      <c r="BC518" s="160"/>
      <c r="BD518" s="160"/>
      <c r="BE518" s="160"/>
      <c r="BF518" s="160"/>
      <c r="BG518" s="160"/>
      <c r="BH518" s="160"/>
      <c r="BI518" s="160"/>
      <c r="BJ518" s="160"/>
      <c r="BK518" s="160"/>
      <c r="BL518" s="160"/>
      <c r="BM518" s="160"/>
      <c r="BN518" s="160"/>
      <c r="BO518" s="160"/>
      <c r="BP518" s="160"/>
      <c r="BQ518" s="160"/>
      <c r="BR518" s="160"/>
      <c r="BS518" s="160"/>
      <c r="BT518" s="160"/>
      <c r="BU518" s="160"/>
      <c r="BV518" s="160"/>
      <c r="BW518" s="160"/>
      <c r="BX518" s="160"/>
      <c r="BY518" s="160"/>
      <c r="BZ518" s="27"/>
      <c r="CA518" s="160"/>
      <c r="CB518" s="160"/>
      <c r="CC518" s="160"/>
      <c r="CD518" s="160"/>
      <c r="CE518" s="160"/>
      <c r="CF518" s="160"/>
      <c r="CG518" s="160"/>
      <c r="CH518" s="160"/>
      <c r="CI518" s="160"/>
      <c r="CJ518" s="27"/>
      <c r="CK518" s="27"/>
      <c r="CL518" s="160"/>
      <c r="CM518" s="160"/>
      <c r="CN518" s="160"/>
      <c r="CO518" s="160"/>
      <c r="CP518" s="160"/>
      <c r="CQ518" s="160"/>
      <c r="CR518" s="160"/>
      <c r="CS518" s="160"/>
      <c r="CT518" s="160"/>
      <c r="CU518" s="160"/>
      <c r="CV518" s="160"/>
      <c r="CW518" s="160"/>
      <c r="CX518" s="160"/>
      <c r="CY518" s="160"/>
      <c r="CZ518" s="160"/>
      <c r="DA518" s="160"/>
      <c r="DB518" s="27"/>
      <c r="DC518" s="27"/>
      <c r="DD518" s="27"/>
      <c r="DE518" s="27"/>
      <c r="DF518" s="27"/>
      <c r="DG518" s="27"/>
      <c r="DH518" s="27"/>
      <c r="DI518" s="27"/>
      <c r="DJ518" s="27"/>
      <c r="DK518" s="27"/>
      <c r="DL518" s="27"/>
      <c r="DM518" s="27"/>
      <c r="DN518" s="161"/>
      <c r="DO518" s="27"/>
      <c r="DP518" s="27"/>
      <c r="DQ518" s="27"/>
      <c r="DR518" s="27"/>
      <c r="DS518" s="27"/>
      <c r="DT518" s="27"/>
      <c r="DU518" s="27"/>
      <c r="DV518" s="162"/>
      <c r="DW518" s="163"/>
      <c r="DX518" s="164"/>
      <c r="DZ518" s="27"/>
      <c r="EC518" s="27"/>
      <c r="EF518" s="27"/>
      <c r="EI518" s="27"/>
      <c r="EL518" s="27"/>
      <c r="EO518" s="27"/>
    </row>
    <row r="519" spans="1:145" ht="15.5" x14ac:dyDescent="0.3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160"/>
      <c r="Y519" s="160"/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160"/>
      <c r="AK519" s="160"/>
      <c r="AL519" s="160"/>
      <c r="AM519" s="160"/>
      <c r="AN519" s="160"/>
      <c r="AO519" s="160"/>
      <c r="AP519" s="160"/>
      <c r="AQ519" s="160"/>
      <c r="AR519" s="160"/>
      <c r="AS519" s="160"/>
      <c r="AT519" s="160"/>
      <c r="AU519" s="160"/>
      <c r="AV519" s="160"/>
      <c r="AW519" s="160"/>
      <c r="AX519" s="160"/>
      <c r="AY519" s="160"/>
      <c r="AZ519" s="160"/>
      <c r="BA519" s="160"/>
      <c r="BB519" s="160"/>
      <c r="BC519" s="160"/>
      <c r="BD519" s="160"/>
      <c r="BE519" s="160"/>
      <c r="BF519" s="160"/>
      <c r="BG519" s="160"/>
      <c r="BH519" s="160"/>
      <c r="BI519" s="160"/>
      <c r="BJ519" s="160"/>
      <c r="BK519" s="160"/>
      <c r="BL519" s="160"/>
      <c r="BM519" s="160"/>
      <c r="BN519" s="160"/>
      <c r="BO519" s="160"/>
      <c r="BP519" s="160"/>
      <c r="BQ519" s="160"/>
      <c r="BR519" s="160"/>
      <c r="BS519" s="160"/>
      <c r="BT519" s="160"/>
      <c r="BU519" s="160"/>
      <c r="BV519" s="160"/>
      <c r="BW519" s="160"/>
      <c r="BX519" s="160"/>
      <c r="BY519" s="160"/>
      <c r="BZ519" s="27"/>
      <c r="CA519" s="160"/>
      <c r="CB519" s="160"/>
      <c r="CC519" s="160"/>
      <c r="CD519" s="160"/>
      <c r="CE519" s="160"/>
      <c r="CF519" s="160"/>
      <c r="CG519" s="160"/>
      <c r="CH519" s="160"/>
      <c r="CI519" s="160"/>
      <c r="CJ519" s="27"/>
      <c r="CK519" s="27"/>
      <c r="CL519" s="160"/>
      <c r="CM519" s="160"/>
      <c r="CN519" s="160"/>
      <c r="CO519" s="160"/>
      <c r="CP519" s="160"/>
      <c r="CQ519" s="160"/>
      <c r="CR519" s="160"/>
      <c r="CS519" s="160"/>
      <c r="CT519" s="160"/>
      <c r="CU519" s="160"/>
      <c r="CV519" s="160"/>
      <c r="CW519" s="160"/>
      <c r="CX519" s="160"/>
      <c r="CY519" s="160"/>
      <c r="CZ519" s="160"/>
      <c r="DA519" s="160"/>
      <c r="DB519" s="27"/>
      <c r="DC519" s="27"/>
      <c r="DD519" s="27"/>
      <c r="DE519" s="27"/>
      <c r="DF519" s="27"/>
      <c r="DG519" s="27"/>
      <c r="DH519" s="27"/>
      <c r="DI519" s="27"/>
      <c r="DJ519" s="27"/>
      <c r="DK519" s="27"/>
      <c r="DL519" s="27"/>
      <c r="DM519" s="27"/>
      <c r="DN519" s="161"/>
      <c r="DO519" s="27"/>
      <c r="DP519" s="27"/>
      <c r="DQ519" s="27"/>
      <c r="DR519" s="27"/>
      <c r="DS519" s="27"/>
      <c r="DT519" s="27"/>
      <c r="DU519" s="27"/>
      <c r="DV519" s="162"/>
      <c r="DW519" s="163"/>
      <c r="DX519" s="164"/>
      <c r="DZ519" s="27"/>
      <c r="EC519" s="27"/>
      <c r="EF519" s="27"/>
      <c r="EI519" s="27"/>
      <c r="EL519" s="27"/>
      <c r="EO519" s="27"/>
    </row>
    <row r="520" spans="1:145" ht="15.5" x14ac:dyDescent="0.35">
      <c r="A520" s="56" t="s">
        <v>256</v>
      </c>
      <c r="B520" s="63">
        <f t="shared" ref="B520:AA520" si="557">(B509/$T$509)*100</f>
        <v>40.533508122348401</v>
      </c>
      <c r="C520" s="63">
        <f t="shared" si="557"/>
        <v>44.300848468338899</v>
      </c>
      <c r="D520" s="63">
        <f t="shared" si="557"/>
        <v>41.707636977484199</v>
      </c>
      <c r="E520" s="63">
        <f t="shared" si="557"/>
        <v>43.728466853902596</v>
      </c>
      <c r="F520" s="63">
        <f t="shared" si="557"/>
        <v>46.338222031962978</v>
      </c>
      <c r="G520" s="63">
        <f t="shared" si="557"/>
        <v>45.033087103206832</v>
      </c>
      <c r="H520" s="63">
        <f t="shared" si="557"/>
        <v>45.421097604349484</v>
      </c>
      <c r="I520" s="63">
        <f t="shared" si="557"/>
        <v>91.815113980861582</v>
      </c>
      <c r="J520" s="63">
        <f t="shared" si="557"/>
        <v>90.930229615160499</v>
      </c>
      <c r="K520" s="63">
        <f t="shared" si="557"/>
        <v>90.283305049318315</v>
      </c>
      <c r="L520" s="63">
        <f t="shared" si="557"/>
        <v>94.985184947922107</v>
      </c>
      <c r="M520" s="63">
        <f t="shared" si="557"/>
        <v>94.796217967474547</v>
      </c>
      <c r="N520" s="63">
        <f t="shared" si="557"/>
        <v>97.593671747378579</v>
      </c>
      <c r="O520" s="63">
        <f t="shared" si="557"/>
        <v>106.14922405547406</v>
      </c>
      <c r="P520" s="63">
        <f t="shared" si="557"/>
        <v>107.11724969711327</v>
      </c>
      <c r="Q520" s="63">
        <f t="shared" si="557"/>
        <v>102.1939974320681</v>
      </c>
      <c r="R520" s="63">
        <f t="shared" si="557"/>
        <v>90.021885423754</v>
      </c>
      <c r="S520" s="63">
        <f t="shared" si="557"/>
        <v>94.478653820427738</v>
      </c>
      <c r="T520" s="63">
        <f t="shared" si="557"/>
        <v>100</v>
      </c>
      <c r="U520" s="63">
        <f t="shared" si="557"/>
        <v>101.26600827117352</v>
      </c>
      <c r="V520" s="63">
        <f t="shared" si="557"/>
        <v>102.86794471060223</v>
      </c>
      <c r="W520" s="63">
        <f t="shared" si="557"/>
        <v>104.28328319308181</v>
      </c>
      <c r="X520" s="2">
        <f t="shared" si="557"/>
        <v>105.06492035101729</v>
      </c>
      <c r="Y520" s="2">
        <f t="shared" si="557"/>
        <v>111.57610922360961</v>
      </c>
      <c r="Z520" s="63">
        <f t="shared" si="557"/>
        <v>115.08753214917313</v>
      </c>
      <c r="AA520" s="63">
        <f t="shared" si="557"/>
        <v>123.82182044554708</v>
      </c>
      <c r="AB520" s="63">
        <v>293.1214113563031</v>
      </c>
      <c r="AC520" s="63">
        <v>280.82316132822712</v>
      </c>
      <c r="AD520" s="63">
        <v>281.61972911647911</v>
      </c>
      <c r="AE520" s="63">
        <f>(AE509/$T$509)*100</f>
        <v>116.42832372472915</v>
      </c>
      <c r="AF520" s="63">
        <v>110.72356899862868</v>
      </c>
      <c r="AG520" s="63">
        <v>112.28120629165603</v>
      </c>
      <c r="AH520" s="63">
        <v>111.27412433286194</v>
      </c>
      <c r="AI520" s="63">
        <v>111.27412433286194</v>
      </c>
      <c r="AJ520" s="2">
        <f>(AJ509/$T$509)*100</f>
        <v>112.06999825656831</v>
      </c>
      <c r="AK520" s="2">
        <v>116.32397181691343</v>
      </c>
      <c r="AL520" s="2">
        <v>117.86010742501554</v>
      </c>
      <c r="AM520" s="2">
        <v>131.71688681676713</v>
      </c>
      <c r="AN520" s="2">
        <v>131.71688681676713</v>
      </c>
      <c r="AO520" s="2">
        <f>(AO509/$T$509)*100</f>
        <v>120.00077029156544</v>
      </c>
      <c r="AP520" s="2">
        <v>119.05648280789356</v>
      </c>
      <c r="AQ520" s="2">
        <v>126.87160205275426</v>
      </c>
      <c r="AR520" s="2">
        <v>114.00003229757306</v>
      </c>
      <c r="AS520" s="2">
        <f>(AS509/$T$509)*100</f>
        <v>96.006885491483089</v>
      </c>
      <c r="AT520" s="2">
        <v>120.049503580215</v>
      </c>
      <c r="AU520" s="2">
        <v>119.17968982407956</v>
      </c>
      <c r="AV520" s="2">
        <v>111.38792897617842</v>
      </c>
      <c r="AW520" s="2">
        <v>111.38792897617842</v>
      </c>
      <c r="AX520" s="2">
        <f>(AX509/$T$509)*100</f>
        <v>102.46358319943224</v>
      </c>
      <c r="AY520" s="2"/>
      <c r="AZ520" s="2">
        <v>102.43721857292054</v>
      </c>
      <c r="BA520" s="2">
        <v>104.14237548419254</v>
      </c>
      <c r="BB520" s="2">
        <v>103.87488581881597</v>
      </c>
      <c r="BC520" s="2">
        <v>105.57150020995141</v>
      </c>
      <c r="BD520" s="2">
        <v>110.78999783413563</v>
      </c>
      <c r="BE520" s="2">
        <v>112.87329414257947</v>
      </c>
      <c r="BF520" s="2">
        <f>(BF509/$T$509)*100</f>
        <v>114.21773264980945</v>
      </c>
      <c r="BG520" s="2">
        <v>110.95932483525297</v>
      </c>
      <c r="BH520" s="2">
        <v>112.70503803749618</v>
      </c>
      <c r="BI520" s="2">
        <v>114.97315292578874</v>
      </c>
      <c r="BJ520" s="2">
        <v>115.81787741786449</v>
      </c>
      <c r="BK520" s="2">
        <v>114.04201430815384</v>
      </c>
      <c r="BL520" s="2">
        <v>115.58389782783959</v>
      </c>
      <c r="BM520" s="2">
        <v>114.04201430815384</v>
      </c>
      <c r="BN520" s="2">
        <v>115.58389782783962</v>
      </c>
      <c r="BO520" s="2">
        <f>(BO509/$T$509)*100</f>
        <v>116.44242641786751</v>
      </c>
      <c r="BP520" s="2">
        <v>117.60812709159885</v>
      </c>
      <c r="BQ520" s="2">
        <v>114.22932591198271</v>
      </c>
      <c r="BR520" s="2">
        <v>111.1212252993365</v>
      </c>
      <c r="BS520" s="2">
        <v>108.87535992691882</v>
      </c>
      <c r="BT520" s="2">
        <v>108.87535992691882</v>
      </c>
      <c r="BU520" s="2">
        <v>105.31658797535226</v>
      </c>
      <c r="BV520" s="2">
        <v>117.15526145445099</v>
      </c>
      <c r="BW520" s="2">
        <v>103.43772311768089</v>
      </c>
      <c r="BX520" s="2">
        <v>100.09502933885628</v>
      </c>
      <c r="BY520" s="2">
        <v>98.474697363523944</v>
      </c>
      <c r="BZ520" s="63">
        <v>100.92297120879851</v>
      </c>
      <c r="CA520" s="2">
        <f>(CA509/$T$509)*100</f>
        <v>97.531203395500938</v>
      </c>
      <c r="CB520" s="2">
        <v>101.21454749306093</v>
      </c>
      <c r="CC520" s="2">
        <v>97.906181918420515</v>
      </c>
      <c r="CD520" s="2">
        <v>101.25333114735844</v>
      </c>
      <c r="CE520" s="2">
        <v>97.981228186173979</v>
      </c>
      <c r="CF520" s="2">
        <v>94.814866514360148</v>
      </c>
      <c r="CG520" s="2">
        <v>98.340651512573501</v>
      </c>
      <c r="CH520" s="2">
        <v>100.35093735637703</v>
      </c>
      <c r="CI520" s="2">
        <v>107.08972666771142</v>
      </c>
      <c r="CJ520" s="63">
        <v>101.02821718389447</v>
      </c>
      <c r="CK520" s="63">
        <v>107.83232270590557</v>
      </c>
      <c r="CL520" s="2">
        <f>(CL509/$T$509)*100</f>
        <v>105.85487747190898</v>
      </c>
      <c r="CM520" s="2">
        <v>112.37494465970346</v>
      </c>
      <c r="CN520" s="2">
        <v>114.0318676917593</v>
      </c>
      <c r="CO520" s="2">
        <v>114.0318676917593</v>
      </c>
      <c r="CP520" s="2">
        <v>112.65581414956831</v>
      </c>
      <c r="CQ520" s="2">
        <v>114.65652291129929</v>
      </c>
      <c r="CR520" s="2">
        <v>116.65723167303024</v>
      </c>
      <c r="CS520" s="2">
        <v>117.84202384362806</v>
      </c>
      <c r="CT520" s="2">
        <v>119.87876528592192</v>
      </c>
      <c r="CU520" s="2">
        <v>121.91550672821576</v>
      </c>
      <c r="CV520" s="2">
        <v>126.41512581988495</v>
      </c>
      <c r="CW520" s="2">
        <v>127.44355997071384</v>
      </c>
      <c r="CX520" s="2">
        <v>130.39684148847755</v>
      </c>
      <c r="CY520" s="2">
        <v>131.42527563930645</v>
      </c>
      <c r="CZ520" s="2">
        <v>132.45370979013535</v>
      </c>
      <c r="DA520" s="2">
        <f t="shared" ref="DA520" si="558">(DA509/$T$509)*100</f>
        <v>123.02586470725021</v>
      </c>
      <c r="DB520" s="63">
        <v>125.3610031905534</v>
      </c>
      <c r="DC520" s="63">
        <v>126.39466827956475</v>
      </c>
      <c r="DD520" s="63">
        <v>127.42833336857619</v>
      </c>
      <c r="DE520" s="63">
        <v>126.03376039726469</v>
      </c>
      <c r="DF520" s="63">
        <v>127.0631503135948</v>
      </c>
      <c r="DG520" s="63">
        <v>128.09254022992496</v>
      </c>
      <c r="DH520" s="63">
        <v>124.21624720354794</v>
      </c>
      <c r="DI520" s="63">
        <v>119.96557959224231</v>
      </c>
      <c r="DJ520" s="63">
        <v>126.27787796782815</v>
      </c>
      <c r="DK520" s="63">
        <v>123.73503662654835</v>
      </c>
      <c r="DL520" s="63">
        <v>119.99687675191444</v>
      </c>
      <c r="DM520" s="63">
        <v>126.41603013288798</v>
      </c>
      <c r="DN520" s="6">
        <f t="shared" ref="DN520" si="559">(DN509/$T$509)*100</f>
        <v>117.64203610273671</v>
      </c>
      <c r="DO520" s="63">
        <v>126.41603013288798</v>
      </c>
      <c r="DP520" s="63">
        <v>119.82633334744331</v>
      </c>
      <c r="DQ520" s="63">
        <v>120.21882065331604</v>
      </c>
      <c r="DR520" s="63">
        <v>120.61130795918874</v>
      </c>
      <c r="DS520" s="63">
        <v>119.0682178689826</v>
      </c>
      <c r="DT520" s="63">
        <v>119.46099926360003</v>
      </c>
      <c r="DU520" s="63">
        <v>119.10163830148433</v>
      </c>
      <c r="DV520" s="64">
        <f>(DV509/$T$509)*100</f>
        <v>118.38012473910631</v>
      </c>
      <c r="DW520" s="65">
        <f>(DW509/$T$509)*100</f>
        <v>118.77473928822026</v>
      </c>
      <c r="DX520" s="66">
        <f>(DX509/$T$509)*100</f>
        <v>119.16935383733419</v>
      </c>
      <c r="DZ520" s="63">
        <f>(DZ509/$T$509)*100</f>
        <v>119.6407287710508</v>
      </c>
      <c r="EC520" s="63">
        <f>(EC509/$T$509)*100</f>
        <v>120.07705796857762</v>
      </c>
      <c r="EF520" s="63">
        <f>(EF509/$T$509)*100</f>
        <v>120.4231344406041</v>
      </c>
      <c r="EI520" s="63">
        <f>(EI509/$T$509)*100</f>
        <v>120.98644799269313</v>
      </c>
      <c r="EL520" s="63">
        <f>(EL509/$T$509)*100</f>
        <v>121.67306325471137</v>
      </c>
      <c r="EO520" s="63">
        <f>(EO509/$T$509)*100</f>
        <v>123.58721090733955</v>
      </c>
    </row>
    <row r="521" spans="1:145" ht="15.5" x14ac:dyDescent="0.35">
      <c r="A521" s="56" t="s">
        <v>260</v>
      </c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160"/>
      <c r="Y521" s="160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160"/>
      <c r="AK521" s="160"/>
      <c r="AL521" s="160"/>
      <c r="AM521" s="160"/>
      <c r="AN521" s="160"/>
      <c r="AO521" s="160"/>
      <c r="AP521" s="160"/>
      <c r="AQ521" s="160"/>
      <c r="AR521" s="160"/>
      <c r="AS521" s="160"/>
      <c r="AT521" s="160"/>
      <c r="AU521" s="160"/>
      <c r="AV521" s="160"/>
      <c r="AW521" s="160"/>
      <c r="AX521" s="160"/>
      <c r="AY521" s="160"/>
      <c r="AZ521" s="160"/>
      <c r="BA521" s="160"/>
      <c r="BB521" s="160"/>
      <c r="BC521" s="160"/>
      <c r="BD521" s="160"/>
      <c r="BE521" s="160"/>
      <c r="BF521" s="160"/>
      <c r="BG521" s="160"/>
      <c r="BH521" s="160"/>
      <c r="BI521" s="160"/>
      <c r="BJ521" s="160"/>
      <c r="BK521" s="160"/>
      <c r="BL521" s="160"/>
      <c r="BM521" s="160"/>
      <c r="BN521" s="160"/>
      <c r="BO521" s="160"/>
      <c r="BP521" s="160"/>
      <c r="BQ521" s="160"/>
      <c r="BR521" s="160"/>
      <c r="BS521" s="160"/>
      <c r="BT521" s="160"/>
      <c r="BU521" s="160"/>
      <c r="BV521" s="160"/>
      <c r="BW521" s="160"/>
      <c r="BX521" s="160"/>
      <c r="BY521" s="160"/>
      <c r="BZ521" s="27"/>
      <c r="CA521" s="160"/>
      <c r="CB521" s="160"/>
      <c r="CC521" s="160"/>
      <c r="CD521" s="160"/>
      <c r="CE521" s="160"/>
      <c r="CF521" s="160"/>
      <c r="CG521" s="160"/>
      <c r="CH521" s="160"/>
      <c r="CI521" s="160"/>
      <c r="CJ521" s="27"/>
      <c r="CK521" s="27"/>
      <c r="CL521" s="160"/>
      <c r="CM521" s="160"/>
      <c r="CN521" s="160"/>
      <c r="CO521" s="160"/>
      <c r="CP521" s="160"/>
      <c r="CQ521" s="160"/>
      <c r="CR521" s="160"/>
      <c r="CS521" s="160"/>
      <c r="CT521" s="160"/>
      <c r="CU521" s="160"/>
      <c r="CV521" s="160"/>
      <c r="CW521" s="160"/>
      <c r="CX521" s="160"/>
      <c r="CY521" s="160"/>
      <c r="CZ521" s="160"/>
      <c r="DA521" s="160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161"/>
      <c r="DO521" s="27"/>
      <c r="DP521" s="27"/>
      <c r="DQ521" s="27"/>
      <c r="DR521" s="27"/>
      <c r="DS521" s="27"/>
      <c r="DT521" s="27"/>
      <c r="DU521" s="27"/>
      <c r="DV521" s="162"/>
      <c r="DW521" s="163"/>
      <c r="DX521" s="164"/>
      <c r="DZ521" s="27"/>
      <c r="EC521" s="27"/>
      <c r="EF521" s="27"/>
      <c r="EI521" s="27"/>
      <c r="EL521" s="27"/>
      <c r="EO521" s="27"/>
    </row>
    <row r="522" spans="1:145" ht="15.5" x14ac:dyDescent="0.3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160"/>
      <c r="Y522" s="160"/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160"/>
      <c r="AK522" s="160"/>
      <c r="AL522" s="160"/>
      <c r="AM522" s="160"/>
      <c r="AN522" s="160"/>
      <c r="AO522" s="160"/>
      <c r="AP522" s="160"/>
      <c r="AQ522" s="160"/>
      <c r="AR522" s="160"/>
      <c r="AS522" s="160"/>
      <c r="AT522" s="160"/>
      <c r="AU522" s="160"/>
      <c r="AV522" s="160"/>
      <c r="AW522" s="160"/>
      <c r="AX522" s="160"/>
      <c r="AY522" s="160"/>
      <c r="AZ522" s="160"/>
      <c r="BA522" s="160"/>
      <c r="BB522" s="160"/>
      <c r="BC522" s="160"/>
      <c r="BD522" s="160"/>
      <c r="BE522" s="160"/>
      <c r="BF522" s="160"/>
      <c r="BG522" s="160"/>
      <c r="BH522" s="160"/>
      <c r="BI522" s="160"/>
      <c r="BJ522" s="160"/>
      <c r="BK522" s="160"/>
      <c r="BL522" s="160"/>
      <c r="BM522" s="160"/>
      <c r="BN522" s="160"/>
      <c r="BO522" s="160"/>
      <c r="BP522" s="160"/>
      <c r="BQ522" s="160"/>
      <c r="BR522" s="160"/>
      <c r="BS522" s="160"/>
      <c r="BT522" s="160"/>
      <c r="BU522" s="160"/>
      <c r="BV522" s="160"/>
      <c r="BW522" s="160"/>
      <c r="BX522" s="160"/>
      <c r="BY522" s="160"/>
      <c r="BZ522" s="27"/>
      <c r="CA522" s="160"/>
      <c r="CB522" s="160"/>
      <c r="CC522" s="160"/>
      <c r="CD522" s="160"/>
      <c r="CE522" s="160"/>
      <c r="CF522" s="160"/>
      <c r="CG522" s="160"/>
      <c r="CH522" s="160"/>
      <c r="CI522" s="160"/>
      <c r="CJ522" s="27"/>
      <c r="CK522" s="27"/>
      <c r="CL522" s="160"/>
      <c r="CM522" s="160"/>
      <c r="CN522" s="160"/>
      <c r="CO522" s="160"/>
      <c r="CP522" s="160"/>
      <c r="CQ522" s="160"/>
      <c r="CR522" s="160"/>
      <c r="CS522" s="160"/>
      <c r="CT522" s="160"/>
      <c r="CU522" s="160"/>
      <c r="CV522" s="160"/>
      <c r="CW522" s="160"/>
      <c r="CX522" s="160"/>
      <c r="CY522" s="160"/>
      <c r="CZ522" s="160"/>
      <c r="DA522" s="160"/>
      <c r="DB522" s="27"/>
      <c r="DC522" s="27"/>
      <c r="DD522" s="27"/>
      <c r="DE522" s="27"/>
      <c r="DF522" s="27"/>
      <c r="DG522" s="27"/>
      <c r="DH522" s="27"/>
      <c r="DI522" s="27"/>
      <c r="DJ522" s="27"/>
      <c r="DK522" s="27"/>
      <c r="DL522" s="27"/>
      <c r="DM522" s="27"/>
      <c r="DN522" s="161"/>
      <c r="DO522" s="27"/>
      <c r="DP522" s="27"/>
      <c r="DQ522" s="27"/>
      <c r="DR522" s="27"/>
      <c r="DS522" s="27"/>
      <c r="DT522" s="27"/>
      <c r="DU522" s="27"/>
      <c r="DV522" s="162"/>
      <c r="DW522" s="163"/>
      <c r="DX522" s="164"/>
      <c r="DZ522" s="27"/>
      <c r="EC522" s="27"/>
      <c r="EF522" s="27"/>
      <c r="EI522" s="27"/>
      <c r="EL522" s="27"/>
      <c r="EO522" s="27"/>
    </row>
    <row r="523" spans="1:145" ht="15.5" x14ac:dyDescent="0.35">
      <c r="A523" s="56" t="s">
        <v>261</v>
      </c>
      <c r="B523" s="63">
        <f t="shared" ref="B523:AA524" si="560">(B240/$B240)*100</f>
        <v>100</v>
      </c>
      <c r="C523" s="63">
        <f t="shared" si="560"/>
        <v>99.10494443335331</v>
      </c>
      <c r="D523" s="63">
        <f t="shared" si="560"/>
        <v>106.00918346975445</v>
      </c>
      <c r="E523" s="63">
        <f t="shared" si="560"/>
        <v>90.590270845810863</v>
      </c>
      <c r="F523" s="63">
        <f t="shared" si="560"/>
        <v>93.831104012777004</v>
      </c>
      <c r="G523" s="63">
        <f t="shared" si="560"/>
        <v>88.074798695681096</v>
      </c>
      <c r="H523" s="63">
        <f t="shared" si="560"/>
        <v>94.213748585878747</v>
      </c>
      <c r="I523" s="63">
        <f t="shared" si="560"/>
        <v>184.73414520529715</v>
      </c>
      <c r="J523" s="63">
        <f t="shared" si="560"/>
        <v>166.03447128502029</v>
      </c>
      <c r="K523" s="63">
        <f t="shared" si="560"/>
        <v>170.22692486856988</v>
      </c>
      <c r="L523" s="63">
        <f t="shared" si="560"/>
        <v>194.21707592999269</v>
      </c>
      <c r="M523" s="63">
        <f t="shared" si="560"/>
        <v>196.29666600119785</v>
      </c>
      <c r="N523" s="63">
        <f t="shared" si="560"/>
        <v>204.55432642362149</v>
      </c>
      <c r="O523" s="63">
        <f t="shared" si="560"/>
        <v>236.25322031267868</v>
      </c>
      <c r="P523" s="63">
        <f t="shared" si="560"/>
        <v>243.877686830372</v>
      </c>
      <c r="Q523" s="63">
        <f t="shared" si="560"/>
        <v>231.70958940573632</v>
      </c>
      <c r="R523" s="63">
        <f t="shared" si="560"/>
        <v>193.14997017168506</v>
      </c>
      <c r="S523" s="63">
        <f t="shared" si="560"/>
        <v>175.54851306523292</v>
      </c>
      <c r="T523" s="63">
        <f t="shared" si="560"/>
        <v>175.1962323759866</v>
      </c>
      <c r="U523" s="63">
        <f t="shared" si="560"/>
        <v>173.82881992195291</v>
      </c>
      <c r="V523" s="63">
        <f t="shared" si="560"/>
        <v>159.51953150994876</v>
      </c>
      <c r="W523" s="63">
        <f t="shared" si="560"/>
        <v>148.29972715778263</v>
      </c>
      <c r="X523" s="2">
        <f t="shared" si="560"/>
        <v>156.70553295089326</v>
      </c>
      <c r="Y523" s="2">
        <f t="shared" si="560"/>
        <v>164.48825555354895</v>
      </c>
      <c r="Z523" s="63">
        <f t="shared" si="560"/>
        <v>156.86320705333054</v>
      </c>
      <c r="AA523" s="63">
        <f t="shared" si="560"/>
        <v>169.772453557875</v>
      </c>
      <c r="AB523" s="63">
        <v>169.22612150073201</v>
      </c>
      <c r="AC523" s="63">
        <v>164.22834183145531</v>
      </c>
      <c r="AD523" s="63">
        <v>164.59989916591562</v>
      </c>
      <c r="AE523" s="63">
        <f>(AE240/$B240)*100</f>
        <v>164.33272884643156</v>
      </c>
      <c r="AF523" s="63">
        <v>157.79455032156</v>
      </c>
      <c r="AG523" s="63">
        <v>159.44149776755359</v>
      </c>
      <c r="AH523" s="63">
        <v>159.48150874197501</v>
      </c>
      <c r="AI523" s="63">
        <v>159.48150874197501</v>
      </c>
      <c r="AJ523" s="2">
        <f>(AJ240/$B240)*100</f>
        <v>164.24790986539745</v>
      </c>
      <c r="AK523" s="2">
        <v>181.9283706710045</v>
      </c>
      <c r="AL523" s="2">
        <v>192.8010634977484</v>
      </c>
      <c r="AM523" s="2">
        <v>196.17412441074049</v>
      </c>
      <c r="AN523" s="2">
        <v>196.17412441074049</v>
      </c>
      <c r="AO523" s="2">
        <f>(AO240/$B240)*100</f>
        <v>196.69660136090209</v>
      </c>
      <c r="AP523" s="2">
        <v>202.29952887580714</v>
      </c>
      <c r="AQ523" s="2">
        <v>196.50595866892994</v>
      </c>
      <c r="AR523" s="2">
        <v>195.57665120216103</v>
      </c>
      <c r="AS523" s="2">
        <f>(AS240/$B240)*100</f>
        <v>197.21433252072765</v>
      </c>
      <c r="AT523" s="2">
        <v>207.10645634068459</v>
      </c>
      <c r="AU523" s="2">
        <v>199.77634290875801</v>
      </c>
      <c r="AV523" s="2">
        <v>185.587745015705</v>
      </c>
      <c r="AW523" s="2">
        <v>185.587745015705</v>
      </c>
      <c r="AX523" s="2">
        <f>(AX240/$B240)*100</f>
        <v>193.27268473749376</v>
      </c>
      <c r="AY523" s="2"/>
      <c r="AZ523" s="2">
        <v>183.97601278304759</v>
      </c>
      <c r="BA523" s="2">
        <v>183.97601278304759</v>
      </c>
      <c r="BB523" s="2">
        <v>176.05213893894779</v>
      </c>
      <c r="BC523" s="2">
        <v>176.05213893894779</v>
      </c>
      <c r="BD523" s="2">
        <v>184.02542090903043</v>
      </c>
      <c r="BE523" s="2">
        <v>184.02542090903043</v>
      </c>
      <c r="BF523" s="2">
        <f>(BF240/$B240)*100</f>
        <v>184.73237924392515</v>
      </c>
      <c r="BG523" s="2">
        <v>190.59760000005002</v>
      </c>
      <c r="BH523" s="2">
        <v>190.59760000005002</v>
      </c>
      <c r="BI523" s="2">
        <v>190.86114760849341</v>
      </c>
      <c r="BJ523" s="2">
        <v>190.86114760849341</v>
      </c>
      <c r="BK523" s="2">
        <v>194.33907342794276</v>
      </c>
      <c r="BL523" s="2">
        <v>194.33907342794276</v>
      </c>
      <c r="BM523" s="2">
        <v>194.33907342794276</v>
      </c>
      <c r="BN523" s="2">
        <v>194.33907342794276</v>
      </c>
      <c r="BO523" s="2">
        <f>(BO240/$B240)*100</f>
        <v>194.94448428331265</v>
      </c>
      <c r="BP523" s="2">
        <v>199.14045265006646</v>
      </c>
      <c r="BQ523" s="2">
        <v>199.71912629611936</v>
      </c>
      <c r="BR523" s="2">
        <v>199.71912629611936</v>
      </c>
      <c r="BS523" s="2">
        <v>195.83035348046863</v>
      </c>
      <c r="BT523" s="2">
        <v>195.83035348046863</v>
      </c>
      <c r="BU523" s="2">
        <v>195.83035348046863</v>
      </c>
      <c r="BV523" s="2">
        <v>225.2049065025389</v>
      </c>
      <c r="BW523" s="2">
        <v>190.92620406415455</v>
      </c>
      <c r="BX523" s="2">
        <v>190.92620406415455</v>
      </c>
      <c r="BY523" s="2">
        <v>194.10830746522382</v>
      </c>
      <c r="BZ523" s="63">
        <v>191.74776566327881</v>
      </c>
      <c r="CA523" s="2">
        <f>(CA240/$B240)*100</f>
        <v>191.24063394599631</v>
      </c>
      <c r="CB523" s="2">
        <v>179.13020509090234</v>
      </c>
      <c r="CC523" s="2">
        <v>179.13020509090234</v>
      </c>
      <c r="CD523" s="2">
        <v>179.13020509090234</v>
      </c>
      <c r="CE523" s="2">
        <v>179.13020509090234</v>
      </c>
      <c r="CF523" s="2">
        <v>179.13020509090234</v>
      </c>
      <c r="CG523" s="2">
        <v>179.13020509090234</v>
      </c>
      <c r="CH523" s="2">
        <v>181.08730315772763</v>
      </c>
      <c r="CI523" s="2">
        <v>181.08730315772763</v>
      </c>
      <c r="CJ523" s="63">
        <v>182.74433894504415</v>
      </c>
      <c r="CK523" s="63">
        <v>182.74433894504415</v>
      </c>
      <c r="CL523" s="2">
        <f>(CL240/$B240)*100</f>
        <v>184.41450084439273</v>
      </c>
      <c r="CM523" s="2">
        <v>180.7418083579681</v>
      </c>
      <c r="CN523" s="2">
        <v>190.683278810818</v>
      </c>
      <c r="CO523" s="2">
        <v>190.683278810818</v>
      </c>
      <c r="CP523" s="2">
        <v>187.3559346968897</v>
      </c>
      <c r="CQ523" s="2">
        <v>190.683278810818</v>
      </c>
      <c r="CR523" s="2">
        <v>194.01062292474626</v>
      </c>
      <c r="CS523" s="2">
        <v>192.51386369783415</v>
      </c>
      <c r="CT523" s="2">
        <v>195.84120781176242</v>
      </c>
      <c r="CU523" s="2">
        <v>199.16855192569071</v>
      </c>
      <c r="CV523" s="2">
        <v>204.49856924203101</v>
      </c>
      <c r="CW523" s="2">
        <v>206.16224129899513</v>
      </c>
      <c r="CX523" s="2">
        <v>210.93969052458945</v>
      </c>
      <c r="CY523" s="2">
        <v>212.6033625815536</v>
      </c>
      <c r="CZ523" s="2">
        <v>214.26703463851771</v>
      </c>
      <c r="DA523" s="2">
        <f t="shared" ref="DA523:DA524" si="561">(DA240/$B240)*100</f>
        <v>207.10144626903241</v>
      </c>
      <c r="DB523" s="63">
        <v>201.76709096423471</v>
      </c>
      <c r="DC523" s="63">
        <v>203.43076302119886</v>
      </c>
      <c r="DD523" s="63">
        <v>205.09443507816297</v>
      </c>
      <c r="DE523" s="63">
        <v>203.69234444666264</v>
      </c>
      <c r="DF523" s="63">
        <v>205.35601650362679</v>
      </c>
      <c r="DG523" s="63">
        <v>207.01968856059091</v>
      </c>
      <c r="DH523" s="63">
        <v>200.47731443864322</v>
      </c>
      <c r="DI523" s="63">
        <v>202.14098649560731</v>
      </c>
      <c r="DJ523" s="63">
        <v>203.80465855257145</v>
      </c>
      <c r="DK523" s="63">
        <v>200.53004988786248</v>
      </c>
      <c r="DL523" s="63">
        <v>202.19372194482662</v>
      </c>
      <c r="DM523" s="63">
        <v>203.85739400179074</v>
      </c>
      <c r="DN523" s="6">
        <f>(DN240/$B240)*100</f>
        <v>201.79678494045109</v>
      </c>
      <c r="DO523" s="63">
        <v>203.85739400179074</v>
      </c>
      <c r="DP523" s="63">
        <v>203.16756185054015</v>
      </c>
      <c r="DQ523" s="63">
        <v>203.83303067332582</v>
      </c>
      <c r="DR523" s="63">
        <v>204.49849949611146</v>
      </c>
      <c r="DS523" s="63">
        <v>201.7310082969511</v>
      </c>
      <c r="DT523" s="63">
        <v>202.39647711973677</v>
      </c>
      <c r="DU523" s="63">
        <v>201.78763077494702</v>
      </c>
      <c r="DV523" s="64">
        <f t="shared" ref="DV523:DX524" si="562">(DV240/$B240)*100</f>
        <v>199.63349660633278</v>
      </c>
      <c r="DW523" s="65">
        <f t="shared" si="562"/>
        <v>200.29896542911843</v>
      </c>
      <c r="DX523" s="66">
        <f t="shared" si="562"/>
        <v>200.96443425190409</v>
      </c>
      <c r="DZ523" s="63">
        <f>(DZ240/$B240)*100</f>
        <v>198.31580735556281</v>
      </c>
      <c r="EC523" s="63">
        <f>(EC240/$B240)*100</f>
        <v>196.35228451045822</v>
      </c>
      <c r="EF523" s="63">
        <f>(EF240/$B240)*100</f>
        <v>194.40820248560223</v>
      </c>
      <c r="EI523" s="63">
        <f>(EI240/$B240)*100</f>
        <v>192.48336879762599</v>
      </c>
      <c r="EL523" s="63">
        <f>(EL240/$B240)*100</f>
        <v>190.57759286893662</v>
      </c>
      <c r="EO523" s="63">
        <f>(EO240/$B240)*100</f>
        <v>190.57759286893662</v>
      </c>
    </row>
    <row r="524" spans="1:145" ht="15.5" x14ac:dyDescent="0.35">
      <c r="A524" s="56" t="s">
        <v>262</v>
      </c>
      <c r="B524" s="63">
        <f t="shared" si="560"/>
        <v>100</v>
      </c>
      <c r="C524" s="63">
        <f t="shared" si="560"/>
        <v>103.01073055248192</v>
      </c>
      <c r="D524" s="63">
        <f t="shared" si="560"/>
        <v>97.86160932554489</v>
      </c>
      <c r="E524" s="63">
        <f t="shared" si="560"/>
        <v>93.873034662000464</v>
      </c>
      <c r="F524" s="63">
        <f t="shared" si="560"/>
        <v>99.276910012609036</v>
      </c>
      <c r="G524" s="63">
        <f t="shared" si="560"/>
        <v>95.905303517665516</v>
      </c>
      <c r="H524" s="63">
        <f t="shared" si="560"/>
        <v>101.71570469107844</v>
      </c>
      <c r="I524" s="63">
        <f t="shared" si="560"/>
        <v>204.5872211214328</v>
      </c>
      <c r="J524" s="63">
        <f t="shared" si="560"/>
        <v>194.8225727593217</v>
      </c>
      <c r="K524" s="63">
        <f t="shared" si="560"/>
        <v>191.14279097295488</v>
      </c>
      <c r="L524" s="63">
        <f t="shared" si="560"/>
        <v>206.67764596896632</v>
      </c>
      <c r="M524" s="63">
        <f t="shared" si="560"/>
        <v>205.85476441676747</v>
      </c>
      <c r="N524" s="63">
        <f t="shared" si="560"/>
        <v>216.25466966626323</v>
      </c>
      <c r="O524" s="63">
        <f t="shared" si="560"/>
        <v>240.99655952349877</v>
      </c>
      <c r="P524" s="63">
        <f t="shared" si="560"/>
        <v>243.68168600910943</v>
      </c>
      <c r="Q524" s="63">
        <f t="shared" si="560"/>
        <v>232.0311448583885</v>
      </c>
      <c r="R524" s="63">
        <f t="shared" si="560"/>
        <v>208.82867141864594</v>
      </c>
      <c r="S524" s="63">
        <f t="shared" si="560"/>
        <v>201.10244803899121</v>
      </c>
      <c r="T524" s="63">
        <f t="shared" si="560"/>
        <v>200.22435160950573</v>
      </c>
      <c r="U524" s="63">
        <f t="shared" si="560"/>
        <v>197.81386191393716</v>
      </c>
      <c r="V524" s="63">
        <f t="shared" si="560"/>
        <v>190.1069989254708</v>
      </c>
      <c r="W524" s="63">
        <f t="shared" si="560"/>
        <v>181.30069733121385</v>
      </c>
      <c r="X524" s="2">
        <f t="shared" si="560"/>
        <v>186.93758130441896</v>
      </c>
      <c r="Y524" s="2">
        <f t="shared" si="560"/>
        <v>194.12570096657996</v>
      </c>
      <c r="Z524" s="63">
        <f t="shared" si="560"/>
        <v>191.52758866104156</v>
      </c>
      <c r="AA524" s="63">
        <f t="shared" si="560"/>
        <v>201.09851640205881</v>
      </c>
      <c r="AB524" s="63">
        <v>200.39258387210762</v>
      </c>
      <c r="AC524" s="63">
        <v>192.93568572150147</v>
      </c>
      <c r="AD524" s="63">
        <v>192.72810576909629</v>
      </c>
      <c r="AE524" s="63">
        <f>(AE241/$B241)*100</f>
        <v>193.1399121179694</v>
      </c>
      <c r="AF524" s="63">
        <v>187.86247250577301</v>
      </c>
      <c r="AG524" s="63">
        <v>190.1427168660791</v>
      </c>
      <c r="AH524" s="63">
        <v>190.55035658878001</v>
      </c>
      <c r="AI524" s="63">
        <v>190.55035658878001</v>
      </c>
      <c r="AJ524" s="2">
        <f>(AJ241/$B241)*100</f>
        <v>192.9126843451383</v>
      </c>
      <c r="AK524" s="2">
        <v>202.70604290726814</v>
      </c>
      <c r="AL524" s="2">
        <v>210.45571268826166</v>
      </c>
      <c r="AM524" s="2">
        <v>236.58560106736491</v>
      </c>
      <c r="AN524" s="2">
        <v>236.58560106736491</v>
      </c>
      <c r="AO524" s="2">
        <f>(AO241/$B241)*100</f>
        <v>236.15587699442679</v>
      </c>
      <c r="AP524" s="2">
        <v>216.88980185045344</v>
      </c>
      <c r="AQ524" s="2">
        <v>235.39506753195343</v>
      </c>
      <c r="AR524" s="2">
        <v>211.51341093788548</v>
      </c>
      <c r="AS524" s="2">
        <f>(AS241/$B241)*100</f>
        <v>211.97948716676595</v>
      </c>
      <c r="AT524" s="2">
        <v>215.250402524002</v>
      </c>
      <c r="AU524" s="2">
        <v>211.3949032262438</v>
      </c>
      <c r="AV524" s="2">
        <v>198.75486077097435</v>
      </c>
      <c r="AW524" s="2">
        <v>198.75486077097435</v>
      </c>
      <c r="AX524" s="2">
        <f>(AX241/$B241)*100</f>
        <v>207.21176660051358</v>
      </c>
      <c r="AY524" s="2"/>
      <c r="AZ524" s="2">
        <v>201.76572129569257</v>
      </c>
      <c r="BA524" s="2">
        <v>201.76572129569257</v>
      </c>
      <c r="BB524" s="2">
        <v>198.01328575851994</v>
      </c>
      <c r="BC524" s="2">
        <v>198.01328575851994</v>
      </c>
      <c r="BD524" s="2">
        <v>203.9658901888553</v>
      </c>
      <c r="BE524" s="2">
        <v>203.9658901888553</v>
      </c>
      <c r="BF524" s="2">
        <f>(BF241/$B241)*100</f>
        <v>202.24283597962059</v>
      </c>
      <c r="BG524" s="2">
        <v>204.8952631453937</v>
      </c>
      <c r="BH524" s="2">
        <v>204.8952631453937</v>
      </c>
      <c r="BI524" s="2">
        <v>206.24509386170686</v>
      </c>
      <c r="BJ524" s="2">
        <v>206.24509386170686</v>
      </c>
      <c r="BK524" s="2">
        <v>207.77846616374993</v>
      </c>
      <c r="BL524" s="2">
        <v>207.77846616374993</v>
      </c>
      <c r="BM524" s="2">
        <v>207.77846616374993</v>
      </c>
      <c r="BN524" s="2">
        <v>207.77846616374993</v>
      </c>
      <c r="BO524" s="2">
        <f>(BO241/$B241)*100</f>
        <v>208.30219494767016</v>
      </c>
      <c r="BP524" s="2">
        <v>211.39991502683642</v>
      </c>
      <c r="BQ524" s="2">
        <v>211.08696040035565</v>
      </c>
      <c r="BR524" s="2">
        <v>211.08696040035565</v>
      </c>
      <c r="BS524" s="2">
        <v>209.16954424685076</v>
      </c>
      <c r="BT524" s="2">
        <v>209.16954424685076</v>
      </c>
      <c r="BU524" s="2">
        <v>209.16954424685076</v>
      </c>
      <c r="BV524" s="2">
        <v>240.54497588387838</v>
      </c>
      <c r="BW524" s="2">
        <v>205.35923586874262</v>
      </c>
      <c r="BX524" s="2">
        <v>205.35923586874262</v>
      </c>
      <c r="BY524" s="2">
        <v>208.78188979988838</v>
      </c>
      <c r="BZ524" s="63">
        <v>206.30110496962425</v>
      </c>
      <c r="CA524" s="2">
        <f>(CA241/$B241)*100</f>
        <v>205.97620906999404</v>
      </c>
      <c r="CB524" s="2">
        <v>200.23295880129945</v>
      </c>
      <c r="CC524" s="2">
        <v>200.23295880129945</v>
      </c>
      <c r="CD524" s="2">
        <v>200.23295880129945</v>
      </c>
      <c r="CE524" s="2">
        <v>200.23295880129945</v>
      </c>
      <c r="CF524" s="2">
        <v>200.23295880129945</v>
      </c>
      <c r="CG524" s="2">
        <v>200.23295880129945</v>
      </c>
      <c r="CH524" s="2">
        <v>202.42061630097049</v>
      </c>
      <c r="CI524" s="2">
        <v>202.42061630097049</v>
      </c>
      <c r="CJ524" s="63">
        <v>202.23625045388346</v>
      </c>
      <c r="CK524" s="63">
        <v>202.23625045388346</v>
      </c>
      <c r="CL524" s="2">
        <f>(CL241/$B241)*100</f>
        <v>203.15528407452553</v>
      </c>
      <c r="CM524" s="2">
        <v>201.80634343854055</v>
      </c>
      <c r="CN524" s="2">
        <v>208.19138447548946</v>
      </c>
      <c r="CO524" s="2">
        <v>208.19138447548946</v>
      </c>
      <c r="CP524" s="2">
        <v>204.55853118061631</v>
      </c>
      <c r="CQ524" s="2">
        <v>208.19138447548946</v>
      </c>
      <c r="CR524" s="2">
        <v>211.8242377703626</v>
      </c>
      <c r="CS524" s="2">
        <v>207.51916184723683</v>
      </c>
      <c r="CT524" s="2">
        <v>211.105852428563</v>
      </c>
      <c r="CU524" s="2">
        <v>214.69254300988916</v>
      </c>
      <c r="CV524" s="2">
        <v>220.43800312830578</v>
      </c>
      <c r="CW524" s="2">
        <v>222.23134841896891</v>
      </c>
      <c r="CX524" s="2">
        <v>227.38117108638556</v>
      </c>
      <c r="CY524" s="2">
        <v>229.17451637704863</v>
      </c>
      <c r="CZ524" s="2">
        <v>230.96786166771173</v>
      </c>
      <c r="DA524" s="2">
        <f t="shared" si="561"/>
        <v>214.17146557244541</v>
      </c>
      <c r="DB524" s="63">
        <v>209.55948414155125</v>
      </c>
      <c r="DC524" s="63">
        <v>211.28740843471516</v>
      </c>
      <c r="DD524" s="63">
        <v>213.01533272787913</v>
      </c>
      <c r="DE524" s="63">
        <v>210.68409745512398</v>
      </c>
      <c r="DF524" s="63">
        <v>212.40487516395228</v>
      </c>
      <c r="DG524" s="63">
        <v>214.12565287278062</v>
      </c>
      <c r="DH524" s="63">
        <v>208.21989549967137</v>
      </c>
      <c r="DI524" s="63">
        <v>209.94781979283528</v>
      </c>
      <c r="DJ524" s="63">
        <v>211.67574408599924</v>
      </c>
      <c r="DK524" s="63">
        <v>207.41325692934009</v>
      </c>
      <c r="DL524" s="63">
        <v>210.00259192381833</v>
      </c>
      <c r="DM524" s="63">
        <v>211.90732433431148</v>
      </c>
      <c r="DN524" s="6">
        <f>(DN241/$B241)*100</f>
        <v>208.18707822635525</v>
      </c>
      <c r="DO524" s="63">
        <v>211.90732433431148</v>
      </c>
      <c r="DP524" s="63">
        <v>211.19025205872845</v>
      </c>
      <c r="DQ524" s="63">
        <v>211.88199894558983</v>
      </c>
      <c r="DR524" s="63">
        <v>212.57374583245121</v>
      </c>
      <c r="DS524" s="63">
        <v>207.31810547897825</v>
      </c>
      <c r="DT524" s="63">
        <v>208.00200497841544</v>
      </c>
      <c r="DU524" s="63">
        <v>207.37629616054343</v>
      </c>
      <c r="DV524" s="64">
        <f t="shared" si="562"/>
        <v>205.54516292361163</v>
      </c>
      <c r="DW524" s="65">
        <f t="shared" si="562"/>
        <v>206.23033800657774</v>
      </c>
      <c r="DX524" s="66">
        <f t="shared" si="562"/>
        <v>206.91551308954388</v>
      </c>
      <c r="DZ524" s="63">
        <f>(DZ241/$B241)*100</f>
        <v>204.18845347185916</v>
      </c>
      <c r="EC524" s="63">
        <f>(EC241/$B241)*100</f>
        <v>202.16678561570211</v>
      </c>
      <c r="EF524" s="63">
        <f>(EF241/$B241)*100</f>
        <v>200.16513427297244</v>
      </c>
      <c r="EI524" s="63">
        <f>(EI241/$B241)*100</f>
        <v>198.18330126036875</v>
      </c>
      <c r="EL524" s="63">
        <f>(EL241/$B241)*100</f>
        <v>196.22109035680074</v>
      </c>
      <c r="EO524" s="63">
        <f>(EO241/$B241)*100</f>
        <v>196.22109035680074</v>
      </c>
    </row>
    <row r="525" spans="1:145" ht="15.5" x14ac:dyDescent="0.35">
      <c r="A525" s="56" t="s">
        <v>263</v>
      </c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160"/>
      <c r="Y525" s="160"/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160"/>
      <c r="AK525" s="160"/>
      <c r="AL525" s="160"/>
      <c r="AM525" s="160"/>
      <c r="AN525" s="160"/>
      <c r="AO525" s="160"/>
      <c r="AP525" s="160"/>
      <c r="AQ525" s="160"/>
      <c r="AR525" s="160"/>
      <c r="AS525" s="160"/>
      <c r="AT525" s="160"/>
      <c r="AU525" s="160"/>
      <c r="AV525" s="160"/>
      <c r="AW525" s="160"/>
      <c r="AX525" s="160"/>
      <c r="AY525" s="160"/>
      <c r="AZ525" s="160"/>
      <c r="BA525" s="160"/>
      <c r="BB525" s="160"/>
      <c r="BC525" s="160"/>
      <c r="BD525" s="160"/>
      <c r="BE525" s="160"/>
      <c r="BF525" s="160"/>
      <c r="BG525" s="160"/>
      <c r="BH525" s="160"/>
      <c r="BI525" s="160"/>
      <c r="BJ525" s="160"/>
      <c r="BK525" s="160"/>
      <c r="BL525" s="160"/>
      <c r="BM525" s="160"/>
      <c r="BN525" s="160"/>
      <c r="BO525" s="160"/>
      <c r="BP525" s="160"/>
      <c r="BQ525" s="160"/>
      <c r="BR525" s="160"/>
      <c r="BS525" s="160"/>
      <c r="BT525" s="160"/>
      <c r="BU525" s="160"/>
      <c r="BV525" s="160"/>
      <c r="BW525" s="160"/>
      <c r="BX525" s="160"/>
      <c r="BY525" s="160"/>
      <c r="BZ525" s="27"/>
      <c r="CA525" s="160"/>
      <c r="CB525" s="160"/>
      <c r="CC525" s="160"/>
      <c r="CD525" s="160"/>
      <c r="CE525" s="160"/>
      <c r="CF525" s="160"/>
      <c r="CG525" s="160"/>
      <c r="CH525" s="160"/>
      <c r="CI525" s="160"/>
      <c r="CJ525" s="27"/>
      <c r="CK525" s="27"/>
      <c r="CL525" s="160"/>
      <c r="CM525" s="160"/>
      <c r="CN525" s="160"/>
      <c r="CO525" s="160"/>
      <c r="CP525" s="160"/>
      <c r="CQ525" s="160"/>
      <c r="CR525" s="160"/>
      <c r="CS525" s="160"/>
      <c r="CT525" s="160"/>
      <c r="CU525" s="160"/>
      <c r="CV525" s="160"/>
      <c r="CW525" s="160"/>
      <c r="CX525" s="160"/>
      <c r="CY525" s="160"/>
      <c r="CZ525" s="160"/>
      <c r="DA525" s="160"/>
      <c r="DB525" s="27"/>
      <c r="DC525" s="27"/>
      <c r="DD525" s="27"/>
      <c r="DE525" s="27"/>
      <c r="DF525" s="27"/>
      <c r="DG525" s="27"/>
      <c r="DH525" s="27"/>
      <c r="DI525" s="27"/>
      <c r="DJ525" s="27"/>
      <c r="DK525" s="27"/>
      <c r="DL525" s="27"/>
      <c r="DM525" s="27"/>
      <c r="DN525" s="161"/>
      <c r="DO525" s="27"/>
      <c r="DP525" s="27"/>
      <c r="DQ525" s="27"/>
      <c r="DR525" s="27"/>
      <c r="DS525" s="27"/>
      <c r="DT525" s="27"/>
      <c r="DU525" s="27"/>
      <c r="DV525" s="162"/>
      <c r="DW525" s="163"/>
      <c r="DX525" s="164"/>
      <c r="DZ525" s="27"/>
      <c r="EC525" s="27"/>
      <c r="EF525" s="27"/>
      <c r="EI525" s="27"/>
      <c r="EL525" s="27"/>
      <c r="EO525" s="27"/>
    </row>
    <row r="526" spans="1:145" ht="15.5" x14ac:dyDescent="0.35">
      <c r="A526" s="56" t="s">
        <v>264</v>
      </c>
      <c r="B526" s="165">
        <f>+'[1]Données communes'!D89</f>
        <v>0.11899999999999999</v>
      </c>
      <c r="C526" s="165">
        <f>+'[1]Données communes'!E89</f>
        <v>6.0999999999999999E-2</v>
      </c>
      <c r="D526" s="165">
        <f>+'[1]Données communes'!F89</f>
        <v>-8.9999999999999993E-3</v>
      </c>
      <c r="E526" s="165">
        <f>+'[1]Données communes'!G89</f>
        <v>9.2999999999999999E-2</v>
      </c>
      <c r="F526" s="165">
        <f>+'[1]Données communes'!H89</f>
        <v>2E-3</v>
      </c>
      <c r="G526" s="165">
        <f>+'[1]Données communes'!I89</f>
        <v>6.0000000000000001E-3</v>
      </c>
      <c r="H526" s="165">
        <f>+'[1]Données communes'!J89</f>
        <v>-4.9000000000000002E-2</v>
      </c>
      <c r="I526" s="165">
        <f>+'[1]Données communes'!K89</f>
        <v>5.0000000000000001E-3</v>
      </c>
      <c r="J526" s="165">
        <f>+'[1]Données communes'!L89</f>
        <v>0.04</v>
      </c>
      <c r="K526" s="165">
        <f>+'[1]Données communes'!M89</f>
        <v>1.2E-2</v>
      </c>
      <c r="L526" s="165">
        <f>+'[1]Données communes'!N89</f>
        <v>-2.7E-2</v>
      </c>
      <c r="M526" s="165">
        <f>+'[1]Données communes'!O89</f>
        <v>2E-3</v>
      </c>
      <c r="N526" s="165">
        <f>+'[1]Données communes'!P89</f>
        <v>-0.02</v>
      </c>
      <c r="O526" s="165">
        <f>+'[1]Données communes'!Q89</f>
        <v>-2.4E-2</v>
      </c>
      <c r="P526" s="165">
        <f>+'[1]Données communes'!R89</f>
        <v>-2E-3</v>
      </c>
      <c r="Q526" s="165">
        <f>+'[1]Données communes'!S89</f>
        <v>1.9419999999999999E-3</v>
      </c>
      <c r="R526" s="165">
        <f>+'[1]Données communes'!T89</f>
        <v>-2.1233999999999999E-2</v>
      </c>
      <c r="S526" s="165">
        <f>+'[1]Données communes'!U89</f>
        <v>8.9829000000000006E-2</v>
      </c>
      <c r="T526" s="165">
        <f>+'[1]Données communes'!V89</f>
        <v>6.3081999999999999E-2</v>
      </c>
      <c r="U526" s="165">
        <f>+'[1]Données communes'!W89</f>
        <v>2.5000000000000001E-2</v>
      </c>
      <c r="V526" s="165">
        <f>+'[1]Données communes'!X89</f>
        <v>5.7000000000000002E-2</v>
      </c>
      <c r="W526" s="165">
        <f>+'[1]Données communes'!Y89</f>
        <v>6.3E-2</v>
      </c>
      <c r="X526" s="166">
        <f>+'[1]Données communes'!Z89</f>
        <v>-2.2884516814169253E-2</v>
      </c>
      <c r="Y526" s="166">
        <f>+'[1]Données communes'!AA89</f>
        <v>2.2650087263327068E-2</v>
      </c>
      <c r="Z526" s="165">
        <f>+'[1]Données communes'!AB89</f>
        <v>4.5463224250140044E-2</v>
      </c>
      <c r="AA526" s="165">
        <f>+'[1]Données communes'!AC89</f>
        <v>2.4687366117602805E-2</v>
      </c>
      <c r="AB526" s="165">
        <v>-3.0000000000000001E-3</v>
      </c>
      <c r="AC526" s="165">
        <v>5.0000000000000001E-3</v>
      </c>
      <c r="AD526" s="165">
        <v>5.0000000000000001E-3</v>
      </c>
      <c r="AE526" s="165">
        <f>+'[1]Données communes'!AG89</f>
        <v>-2.7765528566894737E-2</v>
      </c>
      <c r="AF526" s="165">
        <v>-1E-3</v>
      </c>
      <c r="AG526" s="165">
        <v>-3.0000000000000001E-3</v>
      </c>
      <c r="AH526" s="165">
        <v>-1E-3</v>
      </c>
      <c r="AI526" s="165">
        <v>-1E-3</v>
      </c>
      <c r="AJ526" s="166">
        <f>+'[1]Données communes'!AL89</f>
        <v>-5.2016763285144263E-3</v>
      </c>
      <c r="AK526" s="166">
        <v>-8.0000000000000002E-3</v>
      </c>
      <c r="AL526" s="166">
        <v>-2.9310618282043066E-2</v>
      </c>
      <c r="AM526" s="166">
        <v>-3.5000000000000003E-2</v>
      </c>
      <c r="AN526" s="166">
        <v>-3.5000000000000003E-2</v>
      </c>
      <c r="AO526" s="166">
        <f>+'[1]Données communes'!AQ89</f>
        <v>-2.4538535929420346E-2</v>
      </c>
      <c r="AP526" s="166">
        <v>-7.4886110282977869E-3</v>
      </c>
      <c r="AQ526" s="166">
        <v>-2.673E-2</v>
      </c>
      <c r="AR526" s="166">
        <v>-2.673E-2</v>
      </c>
      <c r="AS526" s="166">
        <f>+'[1]Données communes'!AU89</f>
        <v>-5.1972150694307162E-2</v>
      </c>
      <c r="AT526" s="166">
        <v>1.6700885410504001E-2</v>
      </c>
      <c r="AU526" s="166">
        <v>2.7724283321639787E-2</v>
      </c>
      <c r="AV526" s="166">
        <v>2.1619679702563399E-2</v>
      </c>
      <c r="AW526" s="166">
        <v>2.1619679702563399E-2</v>
      </c>
      <c r="AX526" s="166">
        <f>+'[1]Données communes'!AZ89</f>
        <v>1.1479475129625438E-3</v>
      </c>
      <c r="AY526" s="166"/>
      <c r="AZ526" s="166">
        <v>1.6645872808994433E-2</v>
      </c>
      <c r="BA526" s="166">
        <v>1.6645872808994433E-2</v>
      </c>
      <c r="BB526" s="166">
        <v>1.6333249156054386E-2</v>
      </c>
      <c r="BC526" s="166">
        <v>1.6333249156054386E-2</v>
      </c>
      <c r="BD526" s="166">
        <v>1.8804010733557197E-2</v>
      </c>
      <c r="BE526" s="166">
        <v>1.8804010733557197E-2</v>
      </c>
      <c r="BF526" s="166">
        <f>+'[1]Données communes'!BG89</f>
        <v>2.0532249765393917E-2</v>
      </c>
      <c r="BG526" s="166">
        <v>1.5732911180157183E-2</v>
      </c>
      <c r="BH526" s="166">
        <v>1.5732911180157183E-2</v>
      </c>
      <c r="BI526" s="166">
        <v>7.3471455777247563E-3</v>
      </c>
      <c r="BJ526" s="166">
        <v>7.3471455777247563E-3</v>
      </c>
      <c r="BK526" s="166">
        <v>1.3520311168123023E-2</v>
      </c>
      <c r="BL526" s="166">
        <v>1.3520311168123023E-2</v>
      </c>
      <c r="BM526" s="166">
        <v>1.3520311168123023E-2</v>
      </c>
      <c r="BN526" s="166">
        <v>1.3520311168123023E-2</v>
      </c>
      <c r="BO526" s="166">
        <f>+'[1]Données communes'!BR89</f>
        <v>4.8948031727644725E-3</v>
      </c>
      <c r="BP526" s="166">
        <v>8.2264105290885681E-5</v>
      </c>
      <c r="BQ526" s="166">
        <v>-2.7209305384862881E-2</v>
      </c>
      <c r="BR526" s="166">
        <v>-2.7209305384862881E-2</v>
      </c>
      <c r="BS526" s="166">
        <v>-3.2686660727967443E-2</v>
      </c>
      <c r="BT526" s="166">
        <v>-3.2686660727967443E-2</v>
      </c>
      <c r="BU526" s="166">
        <v>-3.2686660727967443E-2</v>
      </c>
      <c r="BV526" s="166">
        <v>-3.2686660727967443E-2</v>
      </c>
      <c r="BW526" s="166">
        <v>-3.2316003079665978E-2</v>
      </c>
      <c r="BX526" s="166">
        <v>-3.2316003079665978E-2</v>
      </c>
      <c r="BY526" s="166">
        <v>-3.2316003079665978E-2</v>
      </c>
      <c r="BZ526" s="165">
        <v>-2.8766259853179377E-2</v>
      </c>
      <c r="CA526" s="166">
        <f>+'[1]Données communes'!CD89</f>
        <v>-3.208315460656086E-2</v>
      </c>
      <c r="CB526" s="166">
        <v>3.9429691098558095E-3</v>
      </c>
      <c r="CC526" s="166">
        <v>3.9429691098558095E-3</v>
      </c>
      <c r="CD526" s="166">
        <v>3.9429691098558095E-3</v>
      </c>
      <c r="CE526" s="166">
        <v>3.9429691098558095E-3</v>
      </c>
      <c r="CF526" s="166">
        <v>3.9429691098558095E-3</v>
      </c>
      <c r="CG526" s="166">
        <v>3.9429691098558095E-3</v>
      </c>
      <c r="CH526" s="166">
        <v>4.661196263000944E-2</v>
      </c>
      <c r="CI526" s="166">
        <v>4.661196263000944E-2</v>
      </c>
      <c r="CJ526" s="165">
        <v>5.4830265976214321E-2</v>
      </c>
      <c r="CK526" s="165">
        <v>5.4830265976214321E-2</v>
      </c>
      <c r="CL526" s="166">
        <f>+'[1]Données communes'!CO89</f>
        <v>6.5634325595333554E-2</v>
      </c>
      <c r="CM526" s="166">
        <v>4.4346756152105815E-2</v>
      </c>
      <c r="CN526" s="166">
        <v>5.4385204253073249E-2</v>
      </c>
      <c r="CO526" s="166">
        <v>5.4385204253073249E-2</v>
      </c>
      <c r="CP526" s="166">
        <v>5.8884355051620929E-2</v>
      </c>
      <c r="CQ526" s="166">
        <v>5.8884355051620929E-2</v>
      </c>
      <c r="CR526" s="166">
        <v>5.8884355051620929E-2</v>
      </c>
      <c r="CS526" s="166">
        <v>8.787233159564023E-2</v>
      </c>
      <c r="CT526" s="166">
        <v>8.787233159564023E-2</v>
      </c>
      <c r="CU526" s="166">
        <v>8.787233159564023E-2</v>
      </c>
      <c r="CV526" s="166">
        <v>9.8962661421435616E-2</v>
      </c>
      <c r="CW526" s="166">
        <v>9.8962661421435616E-2</v>
      </c>
      <c r="CX526" s="166">
        <v>9.8962661421435616E-2</v>
      </c>
      <c r="CY526" s="166">
        <v>9.8962661421435616E-2</v>
      </c>
      <c r="CZ526" s="166">
        <v>9.8962661421435616E-2</v>
      </c>
      <c r="DA526" s="166">
        <f>+'[1]Données communes'!DA89</f>
        <v>0.10243264933537577</v>
      </c>
      <c r="DB526" s="165">
        <v>3.8968972855825346E-2</v>
      </c>
      <c r="DC526" s="165">
        <v>3.8968972855825346E-2</v>
      </c>
      <c r="DD526" s="165">
        <v>3.8968972855825346E-2</v>
      </c>
      <c r="DE526" s="165">
        <v>3.8968972855825346E-2</v>
      </c>
      <c r="DF526" s="165">
        <v>3.8968972855825346E-2</v>
      </c>
      <c r="DG526" s="165">
        <v>3.8968972855825346E-2</v>
      </c>
      <c r="DH526" s="165">
        <v>3.8968972855825346E-2</v>
      </c>
      <c r="DI526" s="165">
        <v>-4.8428088145165971E-3</v>
      </c>
      <c r="DJ526" s="165">
        <v>3.8968972855825346E-2</v>
      </c>
      <c r="DK526" s="165">
        <v>3.8968972855825346E-2</v>
      </c>
      <c r="DL526" s="165">
        <v>-4.8428088145165971E-3</v>
      </c>
      <c r="DM526" s="165">
        <v>3.8968972855825346E-2</v>
      </c>
      <c r="DN526" s="167">
        <f>+'[1]Données communes'!DN89</f>
        <v>-1.6274465133820026E-2</v>
      </c>
      <c r="DO526" s="165">
        <v>3.8968972855825346E-2</v>
      </c>
      <c r="DP526" s="165">
        <v>1.2482229377297482E-2</v>
      </c>
      <c r="DQ526" s="165">
        <v>1.2482229377297482E-2</v>
      </c>
      <c r="DR526" s="165">
        <v>1.2482229377297482E-2</v>
      </c>
      <c r="DS526" s="165">
        <v>1.7608340643745057E-2</v>
      </c>
      <c r="DT526" s="165">
        <v>1.7608340643745057E-2</v>
      </c>
      <c r="DU526" s="165">
        <v>1.7608340643745057E-2</v>
      </c>
      <c r="DV526" s="168">
        <f>+'[1]Données communes'!DY89</f>
        <v>1.9207873359008198E-2</v>
      </c>
      <c r="DW526" s="169">
        <f>+'[1]Données communes'!DZ89</f>
        <v>1.9207873359008198E-2</v>
      </c>
      <c r="DX526" s="170">
        <f>+'[1]Données communes'!EA89</f>
        <v>1.9207873359008198E-2</v>
      </c>
      <c r="DZ526" s="166">
        <f>+'[1]Données communes'!EC89</f>
        <v>1.7363934308762596E-2</v>
      </c>
      <c r="EC526" s="166">
        <f>+'[1]Données communes'!EF89</f>
        <v>1.3683465438809161E-2</v>
      </c>
      <c r="EF526" s="166">
        <f>+'[1]Données communes'!EI89</f>
        <v>1.2910941046191615E-2</v>
      </c>
      <c r="EI526" s="166">
        <f>+'[1]Données communes'!EL89</f>
        <v>1.4724563018998493E-2</v>
      </c>
      <c r="EL526" s="166">
        <f>+'[1]Données communes'!EO89</f>
        <v>1.5731893333047253E-2</v>
      </c>
      <c r="EO526" s="166">
        <f>+'[1]Données communes'!ER89</f>
        <v>1.5731893333047253E-2</v>
      </c>
    </row>
    <row r="527" spans="1:145" ht="15.5" x14ac:dyDescent="0.35">
      <c r="A527" s="56" t="s">
        <v>265</v>
      </c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</row>
    <row r="528" spans="1:145" ht="15.5" x14ac:dyDescent="0.35">
      <c r="A528" s="56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</row>
    <row r="529" spans="1:145" ht="15.5" x14ac:dyDescent="0.35">
      <c r="A529" s="56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</row>
    <row r="530" spans="1:145" ht="15.5" x14ac:dyDescent="0.35">
      <c r="A530" s="56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</row>
    <row r="531" spans="1:145" ht="15.5" x14ac:dyDescent="0.35">
      <c r="A531" s="56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</row>
    <row r="532" spans="1:145" ht="15.5" x14ac:dyDescent="0.35">
      <c r="A532" s="56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</row>
    <row r="533" spans="1:145" ht="15.5" x14ac:dyDescent="0.35">
      <c r="A533" s="56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</row>
    <row r="534" spans="1:145" ht="15.5" x14ac:dyDescent="0.35">
      <c r="A534" s="56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</row>
    <row r="535" spans="1:145" ht="15" customHeight="1" x14ac:dyDescent="0.35">
      <c r="A535" s="27"/>
      <c r="B535" s="27"/>
      <c r="C535" s="27"/>
      <c r="D535" s="27"/>
      <c r="E535" s="56"/>
      <c r="F535" s="27"/>
      <c r="G535" s="27"/>
      <c r="I535" s="56"/>
      <c r="L535" s="27"/>
      <c r="N535" s="27"/>
      <c r="O535" s="27"/>
      <c r="P535" s="27"/>
      <c r="Q535" s="27"/>
      <c r="Y535" s="56" t="s">
        <v>266</v>
      </c>
    </row>
    <row r="536" spans="1:145" ht="15.5" x14ac:dyDescent="0.35">
      <c r="A536" s="27"/>
      <c r="B536" s="27"/>
      <c r="C536" s="27"/>
      <c r="D536" s="27"/>
      <c r="E536" s="56"/>
      <c r="F536" s="27"/>
      <c r="G536" s="27"/>
      <c r="I536" s="56"/>
      <c r="L536" s="27"/>
      <c r="N536" s="27"/>
      <c r="O536" s="27"/>
      <c r="P536" s="27"/>
      <c r="Q536" s="27"/>
      <c r="Y536" s="56" t="s">
        <v>267</v>
      </c>
    </row>
    <row r="537" spans="1:145" ht="15.5" x14ac:dyDescent="0.35">
      <c r="A537" s="27"/>
      <c r="B537" s="27"/>
      <c r="C537" s="27"/>
      <c r="D537" s="117"/>
      <c r="E537" s="117"/>
      <c r="F537" s="27"/>
      <c r="G537" s="119"/>
      <c r="I537" s="118"/>
      <c r="L537" s="27"/>
      <c r="N537" s="27"/>
      <c r="O537" s="27"/>
      <c r="P537" s="27"/>
      <c r="Q537" s="27"/>
      <c r="Y537" s="118">
        <f ca="1">NOW()</f>
        <v>45628.398694444448</v>
      </c>
    </row>
    <row r="538" spans="1:145" ht="15.5" x14ac:dyDescent="0.35">
      <c r="A538" s="27"/>
      <c r="B538" s="27"/>
      <c r="C538" s="27"/>
      <c r="D538" s="117"/>
      <c r="E538" s="117"/>
      <c r="F538" s="27"/>
      <c r="G538" s="119"/>
      <c r="I538" s="151"/>
      <c r="L538" s="27"/>
      <c r="N538" s="27"/>
      <c r="O538" s="27"/>
      <c r="P538" s="27"/>
      <c r="Q538" s="27"/>
      <c r="Y538" s="151">
        <f ca="1">NOW()</f>
        <v>45628.398694444448</v>
      </c>
    </row>
    <row r="539" spans="1:145" ht="15.5" x14ac:dyDescent="0.35">
      <c r="A539" s="12" t="s">
        <v>1</v>
      </c>
      <c r="B539" s="12" t="s">
        <v>1</v>
      </c>
      <c r="C539" s="12" t="s">
        <v>1</v>
      </c>
      <c r="D539" s="12" t="s">
        <v>1</v>
      </c>
      <c r="E539" s="12" t="s">
        <v>1</v>
      </c>
      <c r="F539" s="12" t="s">
        <v>1</v>
      </c>
      <c r="G539" s="12" t="s">
        <v>1</v>
      </c>
      <c r="H539" s="12" t="s">
        <v>1</v>
      </c>
      <c r="I539" s="12" t="s">
        <v>1</v>
      </c>
      <c r="J539" s="12" t="s">
        <v>1</v>
      </c>
      <c r="K539" s="12" t="s">
        <v>1</v>
      </c>
      <c r="L539" s="12" t="s">
        <v>1</v>
      </c>
      <c r="M539" s="12" t="s">
        <v>1</v>
      </c>
      <c r="N539" s="12" t="s">
        <v>1</v>
      </c>
      <c r="O539" s="12" t="s">
        <v>1</v>
      </c>
      <c r="P539" s="12" t="s">
        <v>1</v>
      </c>
      <c r="Q539" s="12" t="str">
        <f>+Q$4</f>
        <v>-</v>
      </c>
      <c r="R539" s="12" t="str">
        <f>+R$4</f>
        <v>-</v>
      </c>
      <c r="S539" s="12" t="str">
        <f>+S$4</f>
        <v>-</v>
      </c>
      <c r="T539" s="12" t="str">
        <f>+T$4</f>
        <v>-</v>
      </c>
      <c r="U539" s="12" t="s">
        <v>1</v>
      </c>
      <c r="V539" s="12" t="s">
        <v>1</v>
      </c>
      <c r="W539" s="12" t="s">
        <v>1</v>
      </c>
      <c r="X539" s="13" t="s">
        <v>1</v>
      </c>
      <c r="Y539" s="13" t="s">
        <v>1</v>
      </c>
      <c r="Z539" s="12" t="s">
        <v>1</v>
      </c>
      <c r="AA539" s="12" t="s">
        <v>1</v>
      </c>
      <c r="AB539" s="12" t="s">
        <v>1</v>
      </c>
      <c r="AC539" s="12" t="s">
        <v>1</v>
      </c>
      <c r="AD539" s="12" t="s">
        <v>1</v>
      </c>
      <c r="AE539" s="12" t="s">
        <v>1</v>
      </c>
      <c r="AF539" s="12" t="s">
        <v>1</v>
      </c>
      <c r="AG539" s="12" t="s">
        <v>1</v>
      </c>
      <c r="AH539" s="12" t="s">
        <v>1</v>
      </c>
      <c r="AI539" s="12" t="s">
        <v>1</v>
      </c>
      <c r="AJ539" s="13" t="s">
        <v>1</v>
      </c>
      <c r="AK539" s="13" t="s">
        <v>1</v>
      </c>
      <c r="AL539" s="13" t="s">
        <v>1</v>
      </c>
      <c r="AM539" s="13" t="s">
        <v>1</v>
      </c>
      <c r="AN539" s="13" t="s">
        <v>1</v>
      </c>
      <c r="AO539" s="13" t="s">
        <v>1</v>
      </c>
      <c r="AP539" s="13" t="s">
        <v>1</v>
      </c>
      <c r="AQ539" s="13" t="s">
        <v>1</v>
      </c>
      <c r="AR539" s="13" t="s">
        <v>1</v>
      </c>
      <c r="AS539" s="13" t="s">
        <v>1</v>
      </c>
      <c r="AT539" s="13" t="s">
        <v>1</v>
      </c>
      <c r="AU539" s="13" t="s">
        <v>1</v>
      </c>
      <c r="AV539" s="13" t="s">
        <v>1</v>
      </c>
      <c r="AW539" s="13" t="s">
        <v>1</v>
      </c>
      <c r="AX539" s="13" t="s">
        <v>1</v>
      </c>
      <c r="AY539" s="13"/>
      <c r="AZ539" s="13" t="s">
        <v>1</v>
      </c>
      <c r="BA539" s="13" t="s">
        <v>1</v>
      </c>
      <c r="BB539" s="13" t="s">
        <v>1</v>
      </c>
      <c r="BC539" s="13" t="s">
        <v>1</v>
      </c>
      <c r="BD539" s="13" t="s">
        <v>1</v>
      </c>
      <c r="BE539" s="13" t="s">
        <v>1</v>
      </c>
      <c r="BF539" s="13" t="s">
        <v>1</v>
      </c>
      <c r="BG539" s="13" t="s">
        <v>1</v>
      </c>
      <c r="BH539" s="13" t="s">
        <v>1</v>
      </c>
      <c r="BI539" s="13" t="s">
        <v>1</v>
      </c>
      <c r="BJ539" s="13" t="s">
        <v>1</v>
      </c>
      <c r="BK539" s="13" t="s">
        <v>1</v>
      </c>
      <c r="BL539" s="13" t="s">
        <v>1</v>
      </c>
      <c r="BM539" s="13" t="s">
        <v>1</v>
      </c>
      <c r="BN539" s="13" t="s">
        <v>1</v>
      </c>
      <c r="BO539" s="13" t="s">
        <v>1</v>
      </c>
      <c r="BP539" s="13" t="s">
        <v>1</v>
      </c>
      <c r="BQ539" s="13" t="s">
        <v>1</v>
      </c>
      <c r="BR539" s="13" t="s">
        <v>1</v>
      </c>
      <c r="BS539" s="13" t="s">
        <v>1</v>
      </c>
      <c r="BT539" s="13" t="s">
        <v>1</v>
      </c>
      <c r="BU539" s="13" t="s">
        <v>1</v>
      </c>
      <c r="BV539" s="13" t="s">
        <v>1</v>
      </c>
      <c r="BW539" s="13" t="s">
        <v>1</v>
      </c>
      <c r="BX539" s="13" t="s">
        <v>1</v>
      </c>
      <c r="BY539" s="13" t="s">
        <v>1</v>
      </c>
      <c r="BZ539" s="12" t="s">
        <v>1</v>
      </c>
      <c r="CA539" s="13" t="s">
        <v>1</v>
      </c>
      <c r="CB539" s="13" t="s">
        <v>1</v>
      </c>
      <c r="CC539" s="13" t="s">
        <v>1</v>
      </c>
      <c r="CD539" s="13" t="s">
        <v>1</v>
      </c>
      <c r="CE539" s="13" t="s">
        <v>1</v>
      </c>
      <c r="CF539" s="13" t="s">
        <v>1</v>
      </c>
      <c r="CG539" s="13" t="s">
        <v>1</v>
      </c>
      <c r="CH539" s="13" t="s">
        <v>1</v>
      </c>
      <c r="CI539" s="13" t="s">
        <v>1</v>
      </c>
      <c r="CJ539" s="12" t="s">
        <v>1</v>
      </c>
      <c r="CK539" s="12" t="s">
        <v>1</v>
      </c>
      <c r="CL539" s="13" t="s">
        <v>1</v>
      </c>
      <c r="CM539" s="13" t="s">
        <v>1</v>
      </c>
      <c r="CN539" s="13" t="s">
        <v>1</v>
      </c>
      <c r="CO539" s="13" t="s">
        <v>1</v>
      </c>
      <c r="CP539" s="13" t="s">
        <v>1</v>
      </c>
      <c r="CQ539" s="13" t="s">
        <v>1</v>
      </c>
      <c r="CR539" s="13" t="s">
        <v>1</v>
      </c>
      <c r="CS539" s="13" t="s">
        <v>1</v>
      </c>
      <c r="CT539" s="13" t="s">
        <v>1</v>
      </c>
      <c r="CU539" s="13" t="s">
        <v>1</v>
      </c>
      <c r="CV539" s="13" t="s">
        <v>1</v>
      </c>
      <c r="CW539" s="13" t="s">
        <v>1</v>
      </c>
      <c r="CX539" s="13" t="s">
        <v>1</v>
      </c>
      <c r="CY539" s="13" t="s">
        <v>1</v>
      </c>
      <c r="CZ539" s="13" t="s">
        <v>1</v>
      </c>
      <c r="DA539" s="13" t="s">
        <v>1</v>
      </c>
      <c r="DB539" s="12" t="s">
        <v>1</v>
      </c>
      <c r="DC539" s="12" t="s">
        <v>1</v>
      </c>
      <c r="DD539" s="12" t="s">
        <v>1</v>
      </c>
      <c r="DE539" s="12" t="s">
        <v>1</v>
      </c>
      <c r="DF539" s="12" t="s">
        <v>1</v>
      </c>
      <c r="DG539" s="12" t="s">
        <v>1</v>
      </c>
      <c r="DH539" s="12" t="s">
        <v>1</v>
      </c>
      <c r="DI539" s="12" t="s">
        <v>1</v>
      </c>
      <c r="DJ539" s="12" t="s">
        <v>1</v>
      </c>
      <c r="DK539" s="12" t="s">
        <v>1</v>
      </c>
      <c r="DL539" s="12" t="s">
        <v>1</v>
      </c>
      <c r="DM539" s="12" t="s">
        <v>1</v>
      </c>
      <c r="DN539" s="23" t="s">
        <v>1</v>
      </c>
      <c r="DO539" s="12" t="s">
        <v>1</v>
      </c>
      <c r="DP539" s="12" t="s">
        <v>1</v>
      </c>
      <c r="DQ539" s="12" t="s">
        <v>1</v>
      </c>
      <c r="DR539" s="12" t="s">
        <v>1</v>
      </c>
      <c r="DS539" s="12" t="s">
        <v>1</v>
      </c>
      <c r="DT539" s="12" t="s">
        <v>1</v>
      </c>
      <c r="DU539" s="12" t="s">
        <v>1</v>
      </c>
      <c r="DV539" s="24" t="s">
        <v>1</v>
      </c>
      <c r="DW539" s="25" t="s">
        <v>1</v>
      </c>
      <c r="DX539" s="26" t="s">
        <v>1</v>
      </c>
      <c r="DZ539" s="12" t="s">
        <v>1</v>
      </c>
      <c r="EC539" s="12" t="s">
        <v>1</v>
      </c>
      <c r="EF539" s="12" t="s">
        <v>1</v>
      </c>
      <c r="EI539" s="12" t="s">
        <v>1</v>
      </c>
      <c r="EL539" s="12" t="s">
        <v>1</v>
      </c>
      <c r="EO539" s="12" t="s">
        <v>1</v>
      </c>
    </row>
    <row r="540" spans="1:145" ht="15.5" x14ac:dyDescent="0.35">
      <c r="A540" s="14"/>
      <c r="B540" s="14" t="s">
        <v>2</v>
      </c>
      <c r="C540" s="14" t="s">
        <v>3</v>
      </c>
      <c r="D540" s="14" t="s">
        <v>4</v>
      </c>
      <c r="E540" s="14" t="s">
        <v>5</v>
      </c>
      <c r="F540" s="14" t="s">
        <v>6</v>
      </c>
      <c r="G540" s="14" t="s">
        <v>7</v>
      </c>
      <c r="H540" s="14" t="s">
        <v>8</v>
      </c>
      <c r="I540" s="14" t="s">
        <v>9</v>
      </c>
      <c r="J540" s="14" t="s">
        <v>10</v>
      </c>
      <c r="K540" s="15">
        <v>1996</v>
      </c>
      <c r="L540" s="15">
        <v>1997</v>
      </c>
      <c r="M540" s="16">
        <v>1998</v>
      </c>
      <c r="N540" s="16">
        <v>1999</v>
      </c>
      <c r="O540" s="16">
        <v>2000</v>
      </c>
      <c r="P540" s="16">
        <v>2001</v>
      </c>
      <c r="Q540" s="16">
        <v>2002</v>
      </c>
      <c r="R540" s="16">
        <v>2003</v>
      </c>
      <c r="S540" s="16">
        <v>2004</v>
      </c>
      <c r="T540" s="16">
        <v>2005</v>
      </c>
      <c r="U540" s="16">
        <v>2006</v>
      </c>
      <c r="V540" s="16">
        <v>2007</v>
      </c>
      <c r="W540" s="16">
        <v>2008</v>
      </c>
      <c r="X540" s="17">
        <v>2009</v>
      </c>
      <c r="Y540" s="17">
        <v>2010</v>
      </c>
      <c r="Z540" s="16">
        <f>Z5</f>
        <v>2011</v>
      </c>
      <c r="AA540" s="16">
        <v>2012</v>
      </c>
      <c r="AB540" s="16">
        <v>2013</v>
      </c>
      <c r="AC540" s="16">
        <v>2013</v>
      </c>
      <c r="AD540" s="16">
        <v>2013</v>
      </c>
      <c r="AE540" s="16">
        <v>2013</v>
      </c>
      <c r="AF540" s="16">
        <v>2014</v>
      </c>
      <c r="AG540" s="16">
        <v>2014</v>
      </c>
      <c r="AH540" s="16">
        <v>2014</v>
      </c>
      <c r="AI540" s="16">
        <v>2014</v>
      </c>
      <c r="AJ540" s="17">
        <v>2014</v>
      </c>
      <c r="AK540" s="17">
        <v>2015</v>
      </c>
      <c r="AL540" s="17">
        <v>2015</v>
      </c>
      <c r="AM540" s="17">
        <v>2015</v>
      </c>
      <c r="AN540" s="17">
        <v>2015</v>
      </c>
      <c r="AO540" s="17">
        <f>+AO$5</f>
        <v>2015</v>
      </c>
      <c r="AP540" s="17">
        <v>2016</v>
      </c>
      <c r="AQ540" s="17">
        <v>2016</v>
      </c>
      <c r="AR540" s="17">
        <v>2016</v>
      </c>
      <c r="AS540" s="17">
        <f>+AS$5</f>
        <v>2016</v>
      </c>
      <c r="AT540" s="17">
        <v>2017</v>
      </c>
      <c r="AU540" s="17">
        <v>2017</v>
      </c>
      <c r="AV540" s="17">
        <v>2017</v>
      </c>
      <c r="AW540" s="17">
        <v>2017</v>
      </c>
      <c r="AX540" s="17">
        <f>+AX$5</f>
        <v>2017</v>
      </c>
      <c r="AY540" s="17"/>
      <c r="AZ540" s="17">
        <v>2018</v>
      </c>
      <c r="BA540" s="17">
        <v>2018</v>
      </c>
      <c r="BB540" s="17">
        <v>2018</v>
      </c>
      <c r="BC540" s="17">
        <v>2018</v>
      </c>
      <c r="BD540" s="17">
        <v>2018</v>
      </c>
      <c r="BE540" s="17">
        <v>2018</v>
      </c>
      <c r="BF540" s="17">
        <f>+BF$5</f>
        <v>2018</v>
      </c>
      <c r="BG540" s="17">
        <v>2019</v>
      </c>
      <c r="BH540" s="17">
        <v>2019</v>
      </c>
      <c r="BI540" s="17">
        <v>2019</v>
      </c>
      <c r="BJ540" s="17">
        <v>2019</v>
      </c>
      <c r="BK540" s="17">
        <v>2019</v>
      </c>
      <c r="BL540" s="17">
        <v>2019</v>
      </c>
      <c r="BM540" s="17">
        <v>2019</v>
      </c>
      <c r="BN540" s="17">
        <v>2019</v>
      </c>
      <c r="BO540" s="17">
        <f>+BO$5</f>
        <v>2019</v>
      </c>
      <c r="BP540" s="17">
        <v>2020</v>
      </c>
      <c r="BQ540" s="17">
        <v>2020</v>
      </c>
      <c r="BR540" s="17">
        <v>2020</v>
      </c>
      <c r="BS540" s="17">
        <v>2020</v>
      </c>
      <c r="BT540" s="17">
        <v>2020</v>
      </c>
      <c r="BU540" s="17">
        <v>2020</v>
      </c>
      <c r="BV540" s="17">
        <v>2020</v>
      </c>
      <c r="BW540" s="17">
        <v>2020</v>
      </c>
      <c r="BX540" s="17">
        <v>2020</v>
      </c>
      <c r="BY540" s="17">
        <v>2020</v>
      </c>
      <c r="BZ540" s="16">
        <v>2020</v>
      </c>
      <c r="CA540" s="17">
        <f>+CA$5</f>
        <v>2020</v>
      </c>
      <c r="CB540" s="17">
        <v>2021</v>
      </c>
      <c r="CC540" s="17">
        <v>2021</v>
      </c>
      <c r="CD540" s="17">
        <v>2021</v>
      </c>
      <c r="CE540" s="17">
        <v>2021</v>
      </c>
      <c r="CF540" s="17">
        <v>2021</v>
      </c>
      <c r="CG540" s="17">
        <v>2021</v>
      </c>
      <c r="CH540" s="17">
        <v>2021</v>
      </c>
      <c r="CI540" s="17">
        <v>2021</v>
      </c>
      <c r="CJ540" s="16">
        <v>2021</v>
      </c>
      <c r="CK540" s="16">
        <v>2021</v>
      </c>
      <c r="CL540" s="17">
        <f>+CL$5</f>
        <v>2021</v>
      </c>
      <c r="CM540" s="17">
        <v>2022</v>
      </c>
      <c r="CN540" s="17">
        <v>2022</v>
      </c>
      <c r="CO540" s="17">
        <v>2022</v>
      </c>
      <c r="CP540" s="17">
        <v>2022</v>
      </c>
      <c r="CQ540" s="17">
        <v>2022</v>
      </c>
      <c r="CR540" s="17">
        <v>2022</v>
      </c>
      <c r="CS540" s="17">
        <v>2022</v>
      </c>
      <c r="CT540" s="17">
        <v>2022</v>
      </c>
      <c r="CU540" s="17">
        <v>2022</v>
      </c>
      <c r="CV540" s="17">
        <v>2022</v>
      </c>
      <c r="CW540" s="17">
        <v>2022</v>
      </c>
      <c r="CX540" s="17">
        <v>2022</v>
      </c>
      <c r="CY540" s="17">
        <v>2022</v>
      </c>
      <c r="CZ540" s="17">
        <v>2022</v>
      </c>
      <c r="DA540" s="17">
        <f t="shared" ref="DA540:DN540" si="563">+DA$5</f>
        <v>2022</v>
      </c>
      <c r="DB540" s="16">
        <v>2023</v>
      </c>
      <c r="DC540" s="16">
        <v>2023</v>
      </c>
      <c r="DD540" s="16">
        <v>2023</v>
      </c>
      <c r="DE540" s="16">
        <v>2023</v>
      </c>
      <c r="DF540" s="16">
        <v>2023</v>
      </c>
      <c r="DG540" s="16">
        <v>2023</v>
      </c>
      <c r="DH540" s="16">
        <v>2023</v>
      </c>
      <c r="DI540" s="16">
        <v>2023</v>
      </c>
      <c r="DJ540" s="16">
        <v>2023</v>
      </c>
      <c r="DK540" s="16">
        <v>2023</v>
      </c>
      <c r="DL540" s="16">
        <v>2023</v>
      </c>
      <c r="DM540" s="16">
        <v>2023</v>
      </c>
      <c r="DN540" s="19">
        <f t="shared" si="563"/>
        <v>2023</v>
      </c>
      <c r="DO540" s="16">
        <v>2023</v>
      </c>
      <c r="DP540" s="16">
        <v>2024</v>
      </c>
      <c r="DQ540" s="16">
        <v>2024</v>
      </c>
      <c r="DR540" s="16">
        <v>2024</v>
      </c>
      <c r="DS540" s="16">
        <v>2024</v>
      </c>
      <c r="DT540" s="16">
        <v>2024</v>
      </c>
      <c r="DU540" s="16">
        <v>2024</v>
      </c>
      <c r="DV540" s="20">
        <f>+DV$5</f>
        <v>2024</v>
      </c>
      <c r="DW540" s="21">
        <f>+DW$5</f>
        <v>2024</v>
      </c>
      <c r="DX540" s="22">
        <f>+DX$5</f>
        <v>2024</v>
      </c>
      <c r="DZ540" s="16">
        <f>+DZ$5</f>
        <v>2025</v>
      </c>
      <c r="EC540" s="16">
        <f>+EC$5</f>
        <v>2026</v>
      </c>
      <c r="EF540" s="16">
        <f>+EF$5</f>
        <v>2027</v>
      </c>
      <c r="EI540" s="16">
        <f>+EI$5</f>
        <v>2028</v>
      </c>
      <c r="EL540" s="16">
        <f>+EL$5</f>
        <v>2029</v>
      </c>
      <c r="EO540" s="16">
        <f>+EO$5</f>
        <v>2030</v>
      </c>
    </row>
    <row r="541" spans="1:145" ht="15.5" x14ac:dyDescent="0.35">
      <c r="A541" s="12" t="s">
        <v>1</v>
      </c>
      <c r="B541" s="12" t="s">
        <v>1</v>
      </c>
      <c r="C541" s="12" t="s">
        <v>1</v>
      </c>
      <c r="D541" s="12" t="s">
        <v>1</v>
      </c>
      <c r="E541" s="12" t="s">
        <v>1</v>
      </c>
      <c r="F541" s="12" t="s">
        <v>1</v>
      </c>
      <c r="G541" s="12" t="s">
        <v>1</v>
      </c>
      <c r="H541" s="12" t="s">
        <v>1</v>
      </c>
      <c r="I541" s="12" t="s">
        <v>1</v>
      </c>
      <c r="J541" s="12" t="s">
        <v>1</v>
      </c>
      <c r="K541" s="12" t="s">
        <v>1</v>
      </c>
      <c r="L541" s="12" t="s">
        <v>1</v>
      </c>
      <c r="M541" s="12" t="s">
        <v>1</v>
      </c>
      <c r="N541" s="12" t="s">
        <v>1</v>
      </c>
      <c r="O541" s="12" t="s">
        <v>1</v>
      </c>
      <c r="P541" s="12" t="s">
        <v>1</v>
      </c>
      <c r="Q541" s="12" t="str">
        <f>+Q$6</f>
        <v>-</v>
      </c>
      <c r="R541" s="12" t="str">
        <f>+R$6</f>
        <v>-</v>
      </c>
      <c r="S541" s="12" t="str">
        <f>+S$6</f>
        <v>-</v>
      </c>
      <c r="T541" s="12" t="str">
        <f>+T$6</f>
        <v>-</v>
      </c>
      <c r="U541" s="12" t="s">
        <v>1</v>
      </c>
      <c r="V541" s="12" t="s">
        <v>1</v>
      </c>
      <c r="W541" s="12" t="s">
        <v>1</v>
      </c>
      <c r="X541" s="13" t="s">
        <v>1</v>
      </c>
      <c r="Y541" s="13" t="s">
        <v>1</v>
      </c>
      <c r="Z541" s="12" t="s">
        <v>1</v>
      </c>
      <c r="AA541" s="12" t="s">
        <v>1</v>
      </c>
      <c r="AB541" s="12" t="s">
        <v>1</v>
      </c>
      <c r="AC541" s="12" t="s">
        <v>1</v>
      </c>
      <c r="AD541" s="12" t="s">
        <v>1</v>
      </c>
      <c r="AE541" s="12" t="s">
        <v>1</v>
      </c>
      <c r="AF541" s="12" t="s">
        <v>1</v>
      </c>
      <c r="AG541" s="12" t="s">
        <v>1</v>
      </c>
      <c r="AH541" s="12" t="s">
        <v>1</v>
      </c>
      <c r="AI541" s="12" t="s">
        <v>1</v>
      </c>
      <c r="AJ541" s="13" t="s">
        <v>1</v>
      </c>
      <c r="AK541" s="13" t="s">
        <v>1</v>
      </c>
      <c r="AL541" s="13" t="s">
        <v>1</v>
      </c>
      <c r="AM541" s="13" t="s">
        <v>1</v>
      </c>
      <c r="AN541" s="13" t="s">
        <v>1</v>
      </c>
      <c r="AO541" s="13" t="s">
        <v>1</v>
      </c>
      <c r="AP541" s="13" t="s">
        <v>1</v>
      </c>
      <c r="AQ541" s="13" t="s">
        <v>1</v>
      </c>
      <c r="AR541" s="13" t="s">
        <v>1</v>
      </c>
      <c r="AS541" s="13" t="s">
        <v>1</v>
      </c>
      <c r="AT541" s="13" t="s">
        <v>1</v>
      </c>
      <c r="AU541" s="13" t="s">
        <v>1</v>
      </c>
      <c r="AV541" s="13" t="s">
        <v>1</v>
      </c>
      <c r="AW541" s="13" t="s">
        <v>1</v>
      </c>
      <c r="AX541" s="13" t="s">
        <v>1</v>
      </c>
      <c r="AY541" s="13"/>
      <c r="AZ541" s="13" t="s">
        <v>1</v>
      </c>
      <c r="BA541" s="13" t="s">
        <v>1</v>
      </c>
      <c r="BB541" s="13" t="s">
        <v>1</v>
      </c>
      <c r="BC541" s="13" t="s">
        <v>1</v>
      </c>
      <c r="BD541" s="13" t="s">
        <v>1</v>
      </c>
      <c r="BE541" s="13" t="s">
        <v>1</v>
      </c>
      <c r="BF541" s="13" t="s">
        <v>1</v>
      </c>
      <c r="BG541" s="13" t="s">
        <v>1</v>
      </c>
      <c r="BH541" s="13" t="s">
        <v>1</v>
      </c>
      <c r="BI541" s="13" t="s">
        <v>1</v>
      </c>
      <c r="BJ541" s="13" t="s">
        <v>1</v>
      </c>
      <c r="BK541" s="13" t="s">
        <v>1</v>
      </c>
      <c r="BL541" s="13" t="s">
        <v>1</v>
      </c>
      <c r="BM541" s="13" t="s">
        <v>1</v>
      </c>
      <c r="BN541" s="13" t="s">
        <v>1</v>
      </c>
      <c r="BO541" s="13" t="s">
        <v>1</v>
      </c>
      <c r="BP541" s="13" t="s">
        <v>1</v>
      </c>
      <c r="BQ541" s="13" t="s">
        <v>1</v>
      </c>
      <c r="BR541" s="13" t="s">
        <v>1</v>
      </c>
      <c r="BS541" s="13" t="s">
        <v>1</v>
      </c>
      <c r="BT541" s="13" t="s">
        <v>1</v>
      </c>
      <c r="BU541" s="13" t="s">
        <v>1</v>
      </c>
      <c r="BV541" s="13" t="s">
        <v>1</v>
      </c>
      <c r="BW541" s="13" t="s">
        <v>1</v>
      </c>
      <c r="BX541" s="13" t="s">
        <v>1</v>
      </c>
      <c r="BY541" s="13" t="s">
        <v>1</v>
      </c>
      <c r="BZ541" s="12" t="s">
        <v>1</v>
      </c>
      <c r="CA541" s="13" t="s">
        <v>1</v>
      </c>
      <c r="CB541" s="13" t="s">
        <v>1</v>
      </c>
      <c r="CC541" s="13" t="s">
        <v>1</v>
      </c>
      <c r="CD541" s="13" t="s">
        <v>1</v>
      </c>
      <c r="CE541" s="13" t="s">
        <v>1</v>
      </c>
      <c r="CF541" s="13" t="s">
        <v>1</v>
      </c>
      <c r="CG541" s="13" t="s">
        <v>1</v>
      </c>
      <c r="CH541" s="13" t="s">
        <v>1</v>
      </c>
      <c r="CI541" s="13" t="s">
        <v>1</v>
      </c>
      <c r="CJ541" s="12" t="s">
        <v>1</v>
      </c>
      <c r="CK541" s="12" t="s">
        <v>1</v>
      </c>
      <c r="CL541" s="13" t="s">
        <v>1</v>
      </c>
      <c r="CM541" s="13" t="s">
        <v>1</v>
      </c>
      <c r="CN541" s="13" t="s">
        <v>1</v>
      </c>
      <c r="CO541" s="13" t="s">
        <v>1</v>
      </c>
      <c r="CP541" s="13" t="s">
        <v>1</v>
      </c>
      <c r="CQ541" s="13" t="s">
        <v>1</v>
      </c>
      <c r="CR541" s="13" t="s">
        <v>1</v>
      </c>
      <c r="CS541" s="13" t="s">
        <v>1</v>
      </c>
      <c r="CT541" s="13" t="s">
        <v>1</v>
      </c>
      <c r="CU541" s="13" t="s">
        <v>1</v>
      </c>
      <c r="CV541" s="13" t="s">
        <v>1</v>
      </c>
      <c r="CW541" s="13" t="s">
        <v>1</v>
      </c>
      <c r="CX541" s="13" t="s">
        <v>1</v>
      </c>
      <c r="CY541" s="13" t="s">
        <v>1</v>
      </c>
      <c r="CZ541" s="13" t="s">
        <v>1</v>
      </c>
      <c r="DA541" s="13" t="s">
        <v>1</v>
      </c>
      <c r="DB541" s="12" t="s">
        <v>1</v>
      </c>
      <c r="DC541" s="12" t="s">
        <v>1</v>
      </c>
      <c r="DD541" s="12" t="s">
        <v>1</v>
      </c>
      <c r="DE541" s="12" t="s">
        <v>1</v>
      </c>
      <c r="DF541" s="12" t="s">
        <v>1</v>
      </c>
      <c r="DG541" s="12" t="s">
        <v>1</v>
      </c>
      <c r="DH541" s="12" t="s">
        <v>1</v>
      </c>
      <c r="DI541" s="12" t="s">
        <v>1</v>
      </c>
      <c r="DJ541" s="12" t="s">
        <v>1</v>
      </c>
      <c r="DK541" s="12" t="s">
        <v>1</v>
      </c>
      <c r="DL541" s="12" t="s">
        <v>1</v>
      </c>
      <c r="DM541" s="12" t="s">
        <v>1</v>
      </c>
      <c r="DN541" s="23" t="s">
        <v>1</v>
      </c>
      <c r="DO541" s="12" t="s">
        <v>1</v>
      </c>
      <c r="DP541" s="12" t="s">
        <v>1</v>
      </c>
      <c r="DQ541" s="12" t="s">
        <v>1</v>
      </c>
      <c r="DR541" s="12" t="s">
        <v>1</v>
      </c>
      <c r="DS541" s="12" t="s">
        <v>1</v>
      </c>
      <c r="DT541" s="12" t="s">
        <v>1</v>
      </c>
      <c r="DU541" s="12" t="s">
        <v>1</v>
      </c>
      <c r="DV541" s="24" t="s">
        <v>1</v>
      </c>
      <c r="DW541" s="25" t="s">
        <v>1</v>
      </c>
      <c r="DX541" s="26" t="s">
        <v>1</v>
      </c>
      <c r="DZ541" s="12" t="s">
        <v>1</v>
      </c>
      <c r="EC541" s="12" t="s">
        <v>1</v>
      </c>
      <c r="EF541" s="12" t="s">
        <v>1</v>
      </c>
      <c r="EI541" s="12" t="s">
        <v>1</v>
      </c>
      <c r="EL541" s="12" t="s">
        <v>1</v>
      </c>
      <c r="EO541" s="12" t="s">
        <v>1</v>
      </c>
    </row>
    <row r="542" spans="1:145" ht="15.5" x14ac:dyDescent="0.35">
      <c r="A542" s="27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28"/>
      <c r="S542" s="28"/>
      <c r="T542" s="28"/>
      <c r="U542" s="28" t="str">
        <f>+U$7</f>
        <v/>
      </c>
      <c r="V542" s="14"/>
      <c r="W542" s="14"/>
      <c r="X542" s="30"/>
      <c r="Y542" s="30"/>
      <c r="Z542" s="14"/>
      <c r="AA542" s="14"/>
      <c r="AB542" s="14" t="s">
        <v>12</v>
      </c>
      <c r="AC542" s="14" t="s">
        <v>13</v>
      </c>
      <c r="AD542" s="14" t="str">
        <f>+$AD$7</f>
        <v>Maj old</v>
      </c>
      <c r="AE542" s="14"/>
      <c r="AF542" s="14" t="s">
        <v>12</v>
      </c>
      <c r="AG542" s="14" t="s">
        <v>13</v>
      </c>
      <c r="AH542" s="14" t="s">
        <v>15</v>
      </c>
      <c r="AI542" s="14" t="s">
        <v>16</v>
      </c>
      <c r="AJ542" s="30"/>
      <c r="AK542" s="30" t="s">
        <v>12</v>
      </c>
      <c r="AL542" s="30" t="s">
        <v>13</v>
      </c>
      <c r="AM542" s="30" t="s">
        <v>15</v>
      </c>
      <c r="AN542" s="30" t="s">
        <v>17</v>
      </c>
      <c r="AO542" s="30" t="str">
        <f>+AO$7</f>
        <v>Estim.</v>
      </c>
      <c r="AP542" s="30" t="s">
        <v>12</v>
      </c>
      <c r="AQ542" s="30" t="s">
        <v>13</v>
      </c>
      <c r="AR542" s="30" t="s">
        <v>15</v>
      </c>
      <c r="AS542" s="30" t="str">
        <f>+AS$7</f>
        <v>Estim.</v>
      </c>
      <c r="AT542" s="30" t="s">
        <v>12</v>
      </c>
      <c r="AU542" s="30" t="s">
        <v>13</v>
      </c>
      <c r="AV542" s="30" t="s">
        <v>19</v>
      </c>
      <c r="AW542" s="30" t="s">
        <v>20</v>
      </c>
      <c r="AX542" s="30" t="str">
        <f>+AX$7</f>
        <v>Estim</v>
      </c>
      <c r="AY542" s="30"/>
      <c r="AZ542" s="30" t="s">
        <v>12</v>
      </c>
      <c r="BA542" s="30" t="s">
        <v>22</v>
      </c>
      <c r="BB542" s="30" t="s">
        <v>23</v>
      </c>
      <c r="BC542" s="30" t="s">
        <v>24</v>
      </c>
      <c r="BD542" s="30" t="s">
        <v>25</v>
      </c>
      <c r="BE542" s="30" t="s">
        <v>26</v>
      </c>
      <c r="BF542" s="30" t="str">
        <f>+BF$7</f>
        <v>Estim</v>
      </c>
      <c r="BG542" s="30" t="s">
        <v>12</v>
      </c>
      <c r="BH542" s="30" t="s">
        <v>27</v>
      </c>
      <c r="BI542" s="30" t="s">
        <v>23</v>
      </c>
      <c r="BJ542" s="30" t="s">
        <v>26</v>
      </c>
      <c r="BK542" s="30" t="s">
        <v>28</v>
      </c>
      <c r="BL542" s="30" t="s">
        <v>29</v>
      </c>
      <c r="BM542" s="30" t="s">
        <v>30</v>
      </c>
      <c r="BN542" s="30" t="s">
        <v>31</v>
      </c>
      <c r="BO542" s="30" t="str">
        <f>+BO$7</f>
        <v>Estim</v>
      </c>
      <c r="BP542" s="30" t="s">
        <v>12</v>
      </c>
      <c r="BQ542" s="30" t="s">
        <v>12</v>
      </c>
      <c r="BR542" s="30" t="s">
        <v>27</v>
      </c>
      <c r="BS542" s="30" t="s">
        <v>29</v>
      </c>
      <c r="BT542" s="30" t="s">
        <v>23</v>
      </c>
      <c r="BU542" s="30" t="s">
        <v>29</v>
      </c>
      <c r="BV542" s="30" t="s">
        <v>31</v>
      </c>
      <c r="BW542" s="30" t="s">
        <v>32</v>
      </c>
      <c r="BX542" s="30" t="s">
        <v>32</v>
      </c>
      <c r="BY542" s="30" t="s">
        <v>32</v>
      </c>
      <c r="BZ542" s="14" t="s">
        <v>33</v>
      </c>
      <c r="CA542" s="30" t="str">
        <f>+CA$7</f>
        <v>Estim</v>
      </c>
      <c r="CB542" s="30" t="s">
        <v>12</v>
      </c>
      <c r="CC542" s="30" t="s">
        <v>12</v>
      </c>
      <c r="CD542" s="30" t="s">
        <v>12</v>
      </c>
      <c r="CE542" s="30" t="s">
        <v>12</v>
      </c>
      <c r="CF542" s="30" t="s">
        <v>12</v>
      </c>
      <c r="CG542" s="30" t="s">
        <v>12</v>
      </c>
      <c r="CH542" s="30" t="s">
        <v>34</v>
      </c>
      <c r="CI542" s="30" t="s">
        <v>34</v>
      </c>
      <c r="CJ542" s="14" t="s">
        <v>25</v>
      </c>
      <c r="CK542" s="14" t="s">
        <v>25</v>
      </c>
      <c r="CL542" s="30" t="str">
        <f>+CL$7</f>
        <v>Estim.</v>
      </c>
      <c r="CM542" s="30" t="s">
        <v>12</v>
      </c>
      <c r="CN542" s="30" t="s">
        <v>36</v>
      </c>
      <c r="CO542" s="30" t="s">
        <v>36</v>
      </c>
      <c r="CP542" s="30" t="s">
        <v>101</v>
      </c>
      <c r="CQ542" s="30" t="s">
        <v>36</v>
      </c>
      <c r="CR542" s="30" t="s">
        <v>102</v>
      </c>
      <c r="CS542" s="30" t="s">
        <v>103</v>
      </c>
      <c r="CT542" s="30" t="s">
        <v>104</v>
      </c>
      <c r="CU542" s="30" t="s">
        <v>105</v>
      </c>
      <c r="CV542" s="30" t="s">
        <v>37</v>
      </c>
      <c r="CW542" s="30" t="s">
        <v>37</v>
      </c>
      <c r="CX542" s="30" t="s">
        <v>38</v>
      </c>
      <c r="CY542" s="30" t="s">
        <v>38</v>
      </c>
      <c r="CZ542" s="30" t="s">
        <v>37</v>
      </c>
      <c r="DA542" s="30" t="str">
        <f t="shared" ref="DA542:DN542" si="564">+DA$7</f>
        <v>Estim.</v>
      </c>
      <c r="DB542" s="14" t="s">
        <v>39</v>
      </c>
      <c r="DC542" s="14" t="s">
        <v>40</v>
      </c>
      <c r="DD542" s="14" t="s">
        <v>41</v>
      </c>
      <c r="DE542" s="14" t="s">
        <v>42</v>
      </c>
      <c r="DF542" s="14" t="s">
        <v>43</v>
      </c>
      <c r="DG542" s="14" t="s">
        <v>44</v>
      </c>
      <c r="DH542" s="14" t="s">
        <v>45</v>
      </c>
      <c r="DI542" s="14" t="s">
        <v>46</v>
      </c>
      <c r="DJ542" s="14" t="s">
        <v>47</v>
      </c>
      <c r="DK542" s="14" t="s">
        <v>45</v>
      </c>
      <c r="DL542" s="14" t="s">
        <v>46</v>
      </c>
      <c r="DM542" s="14" t="s">
        <v>47</v>
      </c>
      <c r="DN542" s="34" t="str">
        <f t="shared" si="564"/>
        <v>Estim.</v>
      </c>
      <c r="DO542" s="14" t="s">
        <v>47</v>
      </c>
      <c r="DP542" s="14" t="s">
        <v>12</v>
      </c>
      <c r="DQ542" s="14" t="s">
        <v>12</v>
      </c>
      <c r="DR542" s="14" t="s">
        <v>12</v>
      </c>
      <c r="DS542" s="14" t="s">
        <v>23</v>
      </c>
      <c r="DT542" s="14" t="s">
        <v>23</v>
      </c>
      <c r="DU542" s="14" t="s">
        <v>23</v>
      </c>
      <c r="DV542" s="121" t="str">
        <f>+DV$7</f>
        <v>MAJ nov</v>
      </c>
      <c r="DW542" s="122" t="str">
        <f>+DW$7</f>
        <v>MAJ nov</v>
      </c>
      <c r="DX542" s="123" t="str">
        <f>+DX$7</f>
        <v>Prév.Rév.</v>
      </c>
      <c r="DZ542" s="14" t="str">
        <f>+DZ$7</f>
        <v>Prév.</v>
      </c>
      <c r="EC542" s="14" t="str">
        <f>+EC$7</f>
        <v>Prév.</v>
      </c>
      <c r="EF542" s="14" t="str">
        <f>+EF$7</f>
        <v>Prév.</v>
      </c>
      <c r="EI542" s="14" t="str">
        <f>+EI$7</f>
        <v>Prév.</v>
      </c>
      <c r="EL542" s="14" t="str">
        <f>+EL$7</f>
        <v>Prév.</v>
      </c>
      <c r="EO542" s="14" t="str">
        <f>+EO$7</f>
        <v>Prév.</v>
      </c>
    </row>
    <row r="543" spans="1:145" ht="15.5" x14ac:dyDescent="0.35">
      <c r="A543" s="27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28"/>
      <c r="S543" s="28"/>
      <c r="T543" s="28"/>
      <c r="U543" s="28"/>
      <c r="V543" s="14"/>
      <c r="W543" s="14"/>
      <c r="X543" s="30"/>
      <c r="Y543" s="30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  <c r="AW543" s="30"/>
      <c r="AX543" s="30"/>
      <c r="AY543" s="30"/>
      <c r="AZ543" s="30"/>
      <c r="BA543" s="30"/>
      <c r="BB543" s="30"/>
      <c r="BC543" s="30"/>
      <c r="BD543" s="30"/>
      <c r="BE543" s="30"/>
      <c r="BF543" s="30"/>
      <c r="BG543" s="30"/>
      <c r="BH543" s="30"/>
      <c r="BI543" s="30"/>
      <c r="BJ543" s="30"/>
      <c r="BK543" s="30"/>
      <c r="BL543" s="30"/>
      <c r="BM543" s="30"/>
      <c r="BN543" s="30"/>
      <c r="BO543" s="30"/>
      <c r="BP543" s="30"/>
      <c r="BQ543" s="30"/>
      <c r="BR543" s="30"/>
      <c r="BS543" s="30"/>
      <c r="BT543" s="30"/>
      <c r="BU543" s="30"/>
      <c r="BV543" s="30"/>
      <c r="BW543" s="30"/>
      <c r="BX543" s="30"/>
      <c r="BY543" s="30"/>
      <c r="BZ543" s="14"/>
      <c r="CA543" s="30"/>
      <c r="CB543" s="30"/>
      <c r="CC543" s="30"/>
      <c r="CD543" s="30"/>
      <c r="CE543" s="30"/>
      <c r="CF543" s="30"/>
      <c r="CG543" s="30"/>
      <c r="CH543" s="30"/>
      <c r="CI543" s="30"/>
      <c r="CJ543" s="14"/>
      <c r="CK543" s="14"/>
      <c r="CL543" s="30"/>
      <c r="CM543" s="30"/>
      <c r="CN543" s="30"/>
      <c r="CO543" s="30"/>
      <c r="CP543" s="30"/>
      <c r="CQ543" s="30"/>
      <c r="CR543" s="30"/>
      <c r="CS543" s="30"/>
      <c r="CT543" s="30"/>
      <c r="CU543" s="30"/>
      <c r="CV543" s="30"/>
      <c r="CW543" s="30"/>
      <c r="CX543" s="30"/>
      <c r="CY543" s="30"/>
      <c r="CZ543" s="30"/>
      <c r="DA543" s="30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34"/>
      <c r="DO543" s="14"/>
      <c r="DP543" s="14"/>
      <c r="DQ543" s="14"/>
      <c r="DR543" s="14"/>
      <c r="DS543" s="14"/>
      <c r="DT543" s="14"/>
      <c r="DU543" s="14"/>
      <c r="DV543" s="121"/>
      <c r="DW543" s="122"/>
      <c r="DX543" s="123"/>
      <c r="DZ543" s="14"/>
      <c r="EC543" s="14"/>
      <c r="EF543" s="14"/>
      <c r="EI543" s="14"/>
      <c r="EL543" s="14"/>
      <c r="EO543" s="14"/>
    </row>
    <row r="544" spans="1:145" ht="15.5" x14ac:dyDescent="0.35">
      <c r="A544" s="56" t="s">
        <v>268</v>
      </c>
      <c r="B544" s="63" t="e">
        <f t="shared" ref="B544:AA544" si="565">+B547+B576+B593+B601</f>
        <v>#VALUE!</v>
      </c>
      <c r="C544" s="63" t="e">
        <f t="shared" si="565"/>
        <v>#VALUE!</v>
      </c>
      <c r="D544" s="63" t="e">
        <f t="shared" si="565"/>
        <v>#VALUE!</v>
      </c>
      <c r="E544" s="63" t="e">
        <f t="shared" si="565"/>
        <v>#VALUE!</v>
      </c>
      <c r="F544" s="63" t="e">
        <f t="shared" si="565"/>
        <v>#VALUE!</v>
      </c>
      <c r="G544" s="63" t="e">
        <f t="shared" si="565"/>
        <v>#VALUE!</v>
      </c>
      <c r="H544" s="63" t="e">
        <f t="shared" si="565"/>
        <v>#VALUE!</v>
      </c>
      <c r="I544" s="63" t="e">
        <f t="shared" si="565"/>
        <v>#VALUE!</v>
      </c>
      <c r="J544" s="63" t="e">
        <f t="shared" si="565"/>
        <v>#VALUE!</v>
      </c>
      <c r="K544" s="63" t="e">
        <f t="shared" si="565"/>
        <v>#VALUE!</v>
      </c>
      <c r="L544" s="63" t="e">
        <f t="shared" si="565"/>
        <v>#VALUE!</v>
      </c>
      <c r="M544" s="63" t="e">
        <f t="shared" si="565"/>
        <v>#VALUE!</v>
      </c>
      <c r="N544" s="63" t="e">
        <f t="shared" si="565"/>
        <v>#VALUE!</v>
      </c>
      <c r="O544" s="63" t="e">
        <f t="shared" si="565"/>
        <v>#VALUE!</v>
      </c>
      <c r="P544" s="63" t="e">
        <f t="shared" si="565"/>
        <v>#VALUE!</v>
      </c>
      <c r="Q544" s="63" t="e">
        <f t="shared" si="565"/>
        <v>#VALUE!</v>
      </c>
      <c r="R544" s="63" t="e">
        <f t="shared" si="565"/>
        <v>#VALUE!</v>
      </c>
      <c r="S544" s="63" t="e">
        <f t="shared" si="565"/>
        <v>#VALUE!</v>
      </c>
      <c r="T544" s="63" t="e">
        <f t="shared" si="565"/>
        <v>#VALUE!</v>
      </c>
      <c r="U544" s="63" t="e">
        <f t="shared" si="565"/>
        <v>#VALUE!</v>
      </c>
      <c r="V544" s="63" t="e">
        <f t="shared" si="565"/>
        <v>#VALUE!</v>
      </c>
      <c r="W544" s="63" t="e">
        <f t="shared" si="565"/>
        <v>#VALUE!</v>
      </c>
      <c r="X544" s="2" t="e">
        <f t="shared" si="565"/>
        <v>#VALUE!</v>
      </c>
      <c r="Y544" s="2" t="e">
        <f t="shared" si="565"/>
        <v>#VALUE!</v>
      </c>
      <c r="Z544" s="63" t="e">
        <f t="shared" si="565"/>
        <v>#VALUE!</v>
      </c>
      <c r="AA544" s="63" t="e">
        <f t="shared" si="565"/>
        <v>#VALUE!</v>
      </c>
      <c r="AB544" s="63">
        <v>-2373.1504207903795</v>
      </c>
      <c r="AC544" s="63">
        <v>-2072.2078640735153</v>
      </c>
      <c r="AD544" s="63">
        <v>-3173.83542387941</v>
      </c>
      <c r="AE544" s="63" t="e">
        <f>+AE547+AE576+AE593+AE601</f>
        <v>#VALUE!</v>
      </c>
      <c r="AF544" s="63">
        <v>-3349.1314084867972</v>
      </c>
      <c r="AG544" s="63">
        <v>-4045.5505459616802</v>
      </c>
      <c r="AH544" s="63">
        <v>-4815.58506068313</v>
      </c>
      <c r="AI544" s="63">
        <v>-5425.5047401399997</v>
      </c>
      <c r="AJ544" s="2" t="e">
        <f>+AJ547+AJ576+AJ593+AJ601</f>
        <v>#VALUE!</v>
      </c>
      <c r="AK544" s="2">
        <v>-8714.7553323132215</v>
      </c>
      <c r="AL544" s="2">
        <v>-5237.4778735329837</v>
      </c>
      <c r="AM544" s="2">
        <v>-5093.6014729211302</v>
      </c>
      <c r="AN544" s="2">
        <v>-5079.0221006671345</v>
      </c>
      <c r="AO544" s="2" t="e">
        <f>+AO547+AO576+AO593+AO601</f>
        <v>#VALUE!</v>
      </c>
      <c r="AP544" s="2">
        <v>-6179.9210324548394</v>
      </c>
      <c r="AQ544" s="2">
        <v>-6145.2216944783877</v>
      </c>
      <c r="AR544" s="2">
        <v>-5337.8235050919702</v>
      </c>
      <c r="AS544" s="2" t="e">
        <f>+AS547+AS576+AS593+AS601</f>
        <v>#VALUE!</v>
      </c>
      <c r="AT544" s="2">
        <v>-4049.0923908530785</v>
      </c>
      <c r="AU544" s="2">
        <v>-3800.6637580342167</v>
      </c>
      <c r="AV544" s="2">
        <v>-3048.3661562538923</v>
      </c>
      <c r="AW544" s="2">
        <v>-2950.3127507426798</v>
      </c>
      <c r="AX544" s="2" t="e">
        <f>+AX547+AX576+AX593+AX601</f>
        <v>#VALUE!</v>
      </c>
      <c r="AY544" s="2"/>
      <c r="AZ544" s="2">
        <v>-2065.7872458175366</v>
      </c>
      <c r="BA544" s="2">
        <v>-3061.099096797624</v>
      </c>
      <c r="BB544" s="2">
        <v>-2201.9384583182255</v>
      </c>
      <c r="BC544" s="2">
        <v>-3231.4188755749537</v>
      </c>
      <c r="BD544" s="2">
        <v>-1622.5313569802929</v>
      </c>
      <c r="BE544" s="2">
        <v>-2862.4574138185285</v>
      </c>
      <c r="BF544" s="2" t="e">
        <f>+BF547+BF576+BF593+BF601</f>
        <v>#VALUE!</v>
      </c>
      <c r="BG544" s="2">
        <v>-2663.0024067484983</v>
      </c>
      <c r="BH544" s="2">
        <v>-4485.3476751237313</v>
      </c>
      <c r="BI544" s="2">
        <v>-3406.5266058375914</v>
      </c>
      <c r="BJ544" s="2">
        <v>-4993.4386051695965</v>
      </c>
      <c r="BK544" s="2">
        <v>-2017.3715969554482</v>
      </c>
      <c r="BL544" s="2">
        <v>-4855.6847542664646</v>
      </c>
      <c r="BM544" s="2">
        <v>-2410.1461314427361</v>
      </c>
      <c r="BN544" s="2">
        <v>-4201.7880492466702</v>
      </c>
      <c r="BO544" s="2" t="e">
        <f>+BO547+BO576+BO593+BO601</f>
        <v>#VALUE!</v>
      </c>
      <c r="BP544" s="2">
        <v>-951.7050136849216</v>
      </c>
      <c r="BQ544" s="2">
        <v>-2341.1434767926512</v>
      </c>
      <c r="BR544" s="2">
        <v>-5261.476146091105</v>
      </c>
      <c r="BS544" s="2">
        <v>-7048.2089560045379</v>
      </c>
      <c r="BT544" s="2">
        <v>-2831.7050725664044</v>
      </c>
      <c r="BU544" s="2">
        <v>-3372.9727789333233</v>
      </c>
      <c r="BV544" s="2">
        <v>-4821.1555454643712</v>
      </c>
      <c r="BW544" s="2">
        <v>-2268.9255090153924</v>
      </c>
      <c r="BX544" s="2">
        <v>-2848.1231390050957</v>
      </c>
      <c r="BY544" s="2">
        <v>-3899.2061521913579</v>
      </c>
      <c r="BZ544" s="63">
        <v>-2516.8899924946459</v>
      </c>
      <c r="CA544" s="2" t="e">
        <f>+CA547+CA576+CA593+CA601</f>
        <v>#VALUE!</v>
      </c>
      <c r="CB544" s="2">
        <v>-2190.5932854567964</v>
      </c>
      <c r="CC544" s="2">
        <v>-2288.1995978320474</v>
      </c>
      <c r="CD544" s="2">
        <v>-3182.7104322730975</v>
      </c>
      <c r="CE544" s="2">
        <v>-2631.7475169876352</v>
      </c>
      <c r="CF544" s="2">
        <v>-2664.7343633371429</v>
      </c>
      <c r="CG544" s="2">
        <v>-3624.2393087701275</v>
      </c>
      <c r="CH544" s="2">
        <v>-1649.7910462408438</v>
      </c>
      <c r="CI544" s="2">
        <v>-2025.8391036270759</v>
      </c>
      <c r="CJ544" s="63">
        <v>-1138.1667840982725</v>
      </c>
      <c r="CK544" s="63">
        <v>-1716.2489009059984</v>
      </c>
      <c r="CL544" s="2" t="e">
        <f>+CL547+CL576+CL593+CL601</f>
        <v>#VALUE!</v>
      </c>
      <c r="CM544" s="2">
        <v>-1932.6656649004185</v>
      </c>
      <c r="CN544" s="2">
        <v>1741.247563373827</v>
      </c>
      <c r="CO544" s="2">
        <v>1740.826561673684</v>
      </c>
      <c r="CP544" s="2">
        <v>3214.7864693089432</v>
      </c>
      <c r="CQ544" s="2">
        <v>694.44404692422268</v>
      </c>
      <c r="CR544" s="2">
        <v>-1143.4841436900958</v>
      </c>
      <c r="CS544" s="2">
        <v>4545.4450525197681</v>
      </c>
      <c r="CT544" s="2">
        <v>3141.9150343882434</v>
      </c>
      <c r="CU544" s="2">
        <v>-167.39317588280619</v>
      </c>
      <c r="CV544" s="2">
        <v>4658.7700721518195</v>
      </c>
      <c r="CW544" s="2">
        <v>3633.7498051960383</v>
      </c>
      <c r="CX544" s="2">
        <v>4459.167864430452</v>
      </c>
      <c r="CY544" s="2">
        <v>3891.0616194321324</v>
      </c>
      <c r="CZ544" s="2">
        <v>2410.377502620358</v>
      </c>
      <c r="DA544" s="2" t="e">
        <f t="shared" ref="DA544" si="566">+DA547+DA576+DA593+DA601</f>
        <v>#VALUE!</v>
      </c>
      <c r="DB544" s="63">
        <v>1736.5943984398618</v>
      </c>
      <c r="DC544" s="63">
        <v>658.82945646559938</v>
      </c>
      <c r="DD544" s="63">
        <v>-1481.2225199204563</v>
      </c>
      <c r="DE544" s="63">
        <v>949.30720471235156</v>
      </c>
      <c r="DF544" s="63">
        <v>48.569629532504337</v>
      </c>
      <c r="DG544" s="63">
        <v>-1523.3288248822846</v>
      </c>
      <c r="DH544" s="63">
        <v>1459.2938810707617</v>
      </c>
      <c r="DI544" s="63">
        <v>351.70157261700479</v>
      </c>
      <c r="DJ544" s="63">
        <v>-1174.0163462669479</v>
      </c>
      <c r="DK544" s="63">
        <v>730.76870049725812</v>
      </c>
      <c r="DL544" s="63">
        <v>-155.37556345796531</v>
      </c>
      <c r="DM544" s="63">
        <v>-958.66090523491118</v>
      </c>
      <c r="DN544" s="6" t="e">
        <f t="shared" ref="DN544" si="567">+DN547+DN576+DN593+DN601</f>
        <v>#VALUE!</v>
      </c>
      <c r="DO544" s="63">
        <v>-958.66090523491118</v>
      </c>
      <c r="DP544" s="63">
        <v>1743.9772864981876</v>
      </c>
      <c r="DQ544" s="63">
        <v>1036.7794851659614</v>
      </c>
      <c r="DR544" s="63">
        <v>485.14392734264084</v>
      </c>
      <c r="DS544" s="63">
        <v>3059.2678739154026</v>
      </c>
      <c r="DT544" s="63">
        <v>2452.5497867418826</v>
      </c>
      <c r="DU544" s="63">
        <v>2643.303222039176</v>
      </c>
      <c r="DV544" s="64" t="e">
        <f>+DV547+DV576+DV593+DV601</f>
        <v>#VALUE!</v>
      </c>
      <c r="DW544" s="65" t="e">
        <f>+DW547+DW576+DW593+DW601</f>
        <v>#VALUE!</v>
      </c>
      <c r="DX544" s="66" t="e">
        <f>+DX547+DX576+DX593+DX601</f>
        <v>#VALUE!</v>
      </c>
      <c r="DZ544" s="63" t="e">
        <f>+DZ547+DZ576+DZ593+DZ601</f>
        <v>#VALUE!</v>
      </c>
      <c r="EC544" s="63" t="e">
        <f>+EC547+EC576+EC593+EC601</f>
        <v>#VALUE!</v>
      </c>
      <c r="EF544" s="63" t="e">
        <f>+EF547+EF576+EF593+EF601</f>
        <v>#VALUE!</v>
      </c>
      <c r="EI544" s="63" t="e">
        <f>+EI547+EI576+EI593+EI601</f>
        <v>#VALUE!</v>
      </c>
      <c r="EL544" s="63" t="e">
        <f>+EL547+EL576+EL593+EL601</f>
        <v>#VALUE!</v>
      </c>
      <c r="EO544" s="63" t="e">
        <f>+EO547+EO576+EO593+EO601</f>
        <v>#VALUE!</v>
      </c>
    </row>
    <row r="545" spans="1:145" ht="15.5" x14ac:dyDescent="0.35">
      <c r="A545" s="56" t="s">
        <v>269</v>
      </c>
      <c r="B545" s="63" t="e">
        <f t="shared" ref="B545:AA545" si="568">+B544-B606</f>
        <v>#VALUE!</v>
      </c>
      <c r="C545" s="63" t="e">
        <f t="shared" si="568"/>
        <v>#VALUE!</v>
      </c>
      <c r="D545" s="63" t="e">
        <f t="shared" si="568"/>
        <v>#VALUE!</v>
      </c>
      <c r="E545" s="63" t="e">
        <f t="shared" si="568"/>
        <v>#VALUE!</v>
      </c>
      <c r="F545" s="63" t="e">
        <f t="shared" si="568"/>
        <v>#VALUE!</v>
      </c>
      <c r="G545" s="63" t="e">
        <f t="shared" si="568"/>
        <v>#VALUE!</v>
      </c>
      <c r="H545" s="63" t="e">
        <f t="shared" si="568"/>
        <v>#VALUE!</v>
      </c>
      <c r="I545" s="63" t="e">
        <f t="shared" si="568"/>
        <v>#VALUE!</v>
      </c>
      <c r="J545" s="63" t="e">
        <f t="shared" si="568"/>
        <v>#VALUE!</v>
      </c>
      <c r="K545" s="63" t="e">
        <f t="shared" si="568"/>
        <v>#VALUE!</v>
      </c>
      <c r="L545" s="63" t="e">
        <f t="shared" si="568"/>
        <v>#VALUE!</v>
      </c>
      <c r="M545" s="63" t="e">
        <f t="shared" si="568"/>
        <v>#VALUE!</v>
      </c>
      <c r="N545" s="63" t="e">
        <f t="shared" si="568"/>
        <v>#VALUE!</v>
      </c>
      <c r="O545" s="63" t="e">
        <f t="shared" si="568"/>
        <v>#VALUE!</v>
      </c>
      <c r="P545" s="63" t="e">
        <f t="shared" si="568"/>
        <v>#VALUE!</v>
      </c>
      <c r="Q545" s="63" t="e">
        <f t="shared" si="568"/>
        <v>#VALUE!</v>
      </c>
      <c r="R545" s="63" t="e">
        <f t="shared" si="568"/>
        <v>#VALUE!</v>
      </c>
      <c r="S545" s="63" t="e">
        <f t="shared" si="568"/>
        <v>#VALUE!</v>
      </c>
      <c r="T545" s="63" t="e">
        <f t="shared" si="568"/>
        <v>#VALUE!</v>
      </c>
      <c r="U545" s="63" t="e">
        <f t="shared" si="568"/>
        <v>#VALUE!</v>
      </c>
      <c r="V545" s="63" t="e">
        <f t="shared" si="568"/>
        <v>#VALUE!</v>
      </c>
      <c r="W545" s="63" t="e">
        <f t="shared" si="568"/>
        <v>#VALUE!</v>
      </c>
      <c r="X545" s="2" t="e">
        <f t="shared" si="568"/>
        <v>#VALUE!</v>
      </c>
      <c r="Y545" s="2" t="e">
        <f t="shared" si="568"/>
        <v>#VALUE!</v>
      </c>
      <c r="Z545" s="63" t="e">
        <f t="shared" si="568"/>
        <v>#VALUE!</v>
      </c>
      <c r="AA545" s="63" t="e">
        <f t="shared" si="568"/>
        <v>#VALUE!</v>
      </c>
      <c r="AB545" s="63">
        <v>-2483.5011875825999</v>
      </c>
      <c r="AC545" s="63">
        <v>-2178.5436308657404</v>
      </c>
      <c r="AD545" s="63">
        <v>-3265.2198906716349</v>
      </c>
      <c r="AE545" s="63" t="e">
        <f>+AE544-AE606</f>
        <v>#VALUE!</v>
      </c>
      <c r="AF545" s="63">
        <v>-3527.1184140841474</v>
      </c>
      <c r="AG545" s="63">
        <v>-4230.7081515590298</v>
      </c>
      <c r="AH545" s="63">
        <v>-4984.75026628048</v>
      </c>
      <c r="AI545" s="63">
        <v>-5594.6263457373479</v>
      </c>
      <c r="AJ545" s="2" t="e">
        <f>+AJ544-AJ606</f>
        <v>#VALUE!</v>
      </c>
      <c r="AK545" s="2">
        <v>-8752.3526302250029</v>
      </c>
      <c r="AL545" s="2">
        <v>-5302.2780723875157</v>
      </c>
      <c r="AM545" s="2">
        <v>-5136.8636717756626</v>
      </c>
      <c r="AN545" s="2">
        <v>-5122.284299521667</v>
      </c>
      <c r="AO545" s="2" t="e">
        <f>+AO544-AO606</f>
        <v>#VALUE!</v>
      </c>
      <c r="AP545" s="2">
        <v>-6289.2307898093713</v>
      </c>
      <c r="AQ545" s="2">
        <v>-6276.559527166336</v>
      </c>
      <c r="AR545" s="2">
        <v>-5503.7224931504998</v>
      </c>
      <c r="AS545" s="2" t="e">
        <f>+AS544-AS606</f>
        <v>#VALUE!</v>
      </c>
      <c r="AT545" s="2">
        <v>-4105.9307436076106</v>
      </c>
      <c r="AU545" s="2">
        <v>-3929.2263568887493</v>
      </c>
      <c r="AV545" s="2">
        <v>-3145.4447551084245</v>
      </c>
      <c r="AW545" s="2">
        <v>-3018.191349597209</v>
      </c>
      <c r="AX545" s="2" t="e">
        <f>+AX544-AX606</f>
        <v>#VALUE!</v>
      </c>
      <c r="AY545" s="2"/>
      <c r="AZ545" s="2">
        <v>-2323.4862758175364</v>
      </c>
      <c r="BA545" s="2">
        <v>-3324.6981267976239</v>
      </c>
      <c r="BB545" s="2">
        <v>-2438.9256827367903</v>
      </c>
      <c r="BC545" s="2">
        <v>-3473.4060999935186</v>
      </c>
      <c r="BD545" s="2">
        <v>-1840.4745813988579</v>
      </c>
      <c r="BE545" s="2">
        <v>-3085.4006382370935</v>
      </c>
      <c r="BF545" s="2" t="e">
        <f>+BF544-BF606</f>
        <v>#VALUE!</v>
      </c>
      <c r="BG545" s="2">
        <v>-2921.0151266328612</v>
      </c>
      <c r="BH545" s="2">
        <v>-4760.560395008094</v>
      </c>
      <c r="BI545" s="2">
        <v>-3700.2146058375915</v>
      </c>
      <c r="BJ545" s="2">
        <v>-5304.3266051695964</v>
      </c>
      <c r="BK545" s="2">
        <v>-2308.4595969554484</v>
      </c>
      <c r="BL545" s="2">
        <v>-5163.9727542664641</v>
      </c>
      <c r="BM545" s="2">
        <v>-2701.2341314427358</v>
      </c>
      <c r="BN545" s="2">
        <v>-4510.0760492466698</v>
      </c>
      <c r="BO545" s="2" t="e">
        <f>+BO544-BO606</f>
        <v>#VALUE!</v>
      </c>
      <c r="BP545" s="2">
        <v>-1305.9751936849216</v>
      </c>
      <c r="BQ545" s="2">
        <v>-2677.8136567926513</v>
      </c>
      <c r="BR545" s="2">
        <v>-5498.7463260911054</v>
      </c>
      <c r="BS545" s="2">
        <v>-7270.4791360045383</v>
      </c>
      <c r="BT545" s="2">
        <v>-3201.9752525664044</v>
      </c>
      <c r="BU545" s="2">
        <v>-3747.2429589333233</v>
      </c>
      <c r="BV545" s="2">
        <v>-5195.4257254643708</v>
      </c>
      <c r="BW545" s="2">
        <v>-2707.7479390153926</v>
      </c>
      <c r="BX545" s="2">
        <v>-3283.9455690050959</v>
      </c>
      <c r="BY545" s="2">
        <v>-4335.0285821913576</v>
      </c>
      <c r="BZ545" s="63">
        <v>-2908.750422494646</v>
      </c>
      <c r="CA545" s="2" t="e">
        <f>+CA544-CA606</f>
        <v>#VALUE!</v>
      </c>
      <c r="CB545" s="2">
        <v>-2487.5520309651965</v>
      </c>
      <c r="CC545" s="2">
        <v>-2585.1583433404476</v>
      </c>
      <c r="CD545" s="2">
        <v>-3479.6691777814976</v>
      </c>
      <c r="CE545" s="2">
        <v>-2844.1282624960354</v>
      </c>
      <c r="CF545" s="2">
        <v>-2877.1151088455431</v>
      </c>
      <c r="CG545" s="2">
        <v>-3836.6200542785277</v>
      </c>
      <c r="CH545" s="2">
        <v>-1819.4717917492437</v>
      </c>
      <c r="CI545" s="2">
        <v>-2195.5198491354759</v>
      </c>
      <c r="CJ545" s="63">
        <v>-1315.7315296066724</v>
      </c>
      <c r="CK545" s="63">
        <v>-1893.8136464143984</v>
      </c>
      <c r="CL545" s="2" t="e">
        <f>+CL544-CL606</f>
        <v>#VALUE!</v>
      </c>
      <c r="CM545" s="2">
        <v>-2220.7176081990706</v>
      </c>
      <c r="CN545" s="2">
        <v>1353.8616200751749</v>
      </c>
      <c r="CO545" s="2">
        <v>1353.440618375032</v>
      </c>
      <c r="CP545" s="2">
        <v>2869.4005260102913</v>
      </c>
      <c r="CQ545" s="2">
        <v>349.05810362557071</v>
      </c>
      <c r="CR545" s="2">
        <v>-1488.8700869887477</v>
      </c>
      <c r="CS545" s="2">
        <v>4176.8715525197676</v>
      </c>
      <c r="CT545" s="2">
        <v>2773.3415343882434</v>
      </c>
      <c r="CU545" s="2">
        <v>-563.96667588280616</v>
      </c>
      <c r="CV545" s="2">
        <v>4321.2435721518195</v>
      </c>
      <c r="CW545" s="2">
        <v>3296.2233051960384</v>
      </c>
      <c r="CX545" s="2">
        <v>4125.1413644304521</v>
      </c>
      <c r="CY545" s="2">
        <v>3557.0351194321324</v>
      </c>
      <c r="CZ545" s="2">
        <v>2048.351002620358</v>
      </c>
      <c r="DA545" s="2" t="e">
        <f t="shared" ref="DA545" si="569">+DA544-DA606</f>
        <v>#VALUE!</v>
      </c>
      <c r="DB545" s="63">
        <v>1515.4596322648617</v>
      </c>
      <c r="DC545" s="63">
        <v>437.6946902905994</v>
      </c>
      <c r="DD545" s="63">
        <v>-1702.3572860954564</v>
      </c>
      <c r="DE545" s="63">
        <v>731.17243853735158</v>
      </c>
      <c r="DF545" s="63">
        <v>-169.56513664249567</v>
      </c>
      <c r="DG545" s="63">
        <v>-1741.4635910572847</v>
      </c>
      <c r="DH545" s="63">
        <v>1189.3351276707617</v>
      </c>
      <c r="DI545" s="63">
        <v>81.742819217004808</v>
      </c>
      <c r="DJ545" s="63">
        <v>-1443.9750996669479</v>
      </c>
      <c r="DK545" s="63">
        <v>461.30994709725815</v>
      </c>
      <c r="DL545" s="63">
        <v>-424.83431685796529</v>
      </c>
      <c r="DM545" s="63">
        <v>-1228.619658634911</v>
      </c>
      <c r="DN545" s="6" t="e">
        <f t="shared" ref="DN545" si="570">+DN544-DN606</f>
        <v>#VALUE!</v>
      </c>
      <c r="DO545" s="63">
        <v>-1228.619658634911</v>
      </c>
      <c r="DP545" s="63">
        <v>1259.739703073255</v>
      </c>
      <c r="DQ545" s="63">
        <v>550.88190174102897</v>
      </c>
      <c r="DR545" s="63">
        <v>-2.4136560822917659</v>
      </c>
      <c r="DS545" s="63">
        <v>2525.5654366917975</v>
      </c>
      <c r="DT545" s="63">
        <v>1926.6016023177117</v>
      </c>
      <c r="DU545" s="63">
        <v>2066.9342405871153</v>
      </c>
      <c r="DV545" s="64" t="e">
        <f>+DV544-DV606</f>
        <v>#VALUE!</v>
      </c>
      <c r="DW545" s="65" t="e">
        <f>+DW544-DW606</f>
        <v>#VALUE!</v>
      </c>
      <c r="DX545" s="66" t="e">
        <f>+DX544-DX606</f>
        <v>#VALUE!</v>
      </c>
      <c r="DZ545" s="63" t="e">
        <f>+DZ544-DZ606</f>
        <v>#VALUE!</v>
      </c>
      <c r="EC545" s="63" t="e">
        <f>+EC544-EC606</f>
        <v>#VALUE!</v>
      </c>
      <c r="EF545" s="63" t="e">
        <f>+EF544-EF606</f>
        <v>#VALUE!</v>
      </c>
      <c r="EI545" s="63" t="e">
        <f>+EI544-EI606</f>
        <v>#VALUE!</v>
      </c>
      <c r="EL545" s="63" t="e">
        <f>+EL544-EL606</f>
        <v>#VALUE!</v>
      </c>
      <c r="EO545" s="63" t="e">
        <f>+EO544-EO606</f>
        <v>#VALUE!</v>
      </c>
    </row>
    <row r="546" spans="1:145" ht="15.5" x14ac:dyDescent="0.35">
      <c r="A546" s="27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175"/>
      <c r="AU546" s="175"/>
      <c r="AV546" s="175"/>
      <c r="AW546" s="175"/>
      <c r="AX546" s="175"/>
      <c r="AY546" s="2"/>
      <c r="AZ546" s="2"/>
      <c r="BA546" s="2"/>
      <c r="BB546" s="2"/>
      <c r="BC546" s="2"/>
      <c r="BD546" s="2"/>
      <c r="BE546" s="2"/>
      <c r="BF546" s="175"/>
      <c r="BG546" s="2"/>
      <c r="BH546" s="2"/>
      <c r="BI546" s="2"/>
      <c r="BJ546" s="2"/>
      <c r="BK546" s="2"/>
      <c r="BL546" s="2"/>
      <c r="BM546" s="2"/>
      <c r="BN546" s="2"/>
      <c r="BO546" s="82"/>
      <c r="BP546" s="2"/>
      <c r="BQ546" s="82"/>
      <c r="BR546" s="2"/>
      <c r="BS546" s="2"/>
      <c r="BT546" s="176"/>
      <c r="BU546" s="2"/>
      <c r="BV546" s="2"/>
      <c r="BW546" s="82"/>
      <c r="BX546" s="2"/>
      <c r="BY546" s="2"/>
      <c r="BZ546" s="75"/>
      <c r="CA546" s="2"/>
      <c r="CB546" s="82"/>
      <c r="CC546" s="82"/>
      <c r="CD546" s="82"/>
      <c r="CE546" s="82"/>
      <c r="CF546" s="82"/>
      <c r="CG546" s="82"/>
      <c r="CH546" s="82"/>
      <c r="CI546" s="82"/>
      <c r="CJ546" s="75"/>
      <c r="CK546" s="75"/>
      <c r="CL546" s="2"/>
      <c r="CM546" s="82"/>
      <c r="CN546" s="176"/>
      <c r="CO546" s="176"/>
      <c r="CP546" s="176"/>
      <c r="CQ546" s="176"/>
      <c r="CR546" s="176"/>
      <c r="CS546" s="176"/>
      <c r="CT546" s="176">
        <v>0.66125644203946643</v>
      </c>
      <c r="CU546" s="176"/>
      <c r="CV546" s="176"/>
      <c r="CW546" s="176">
        <v>0.60742683400445663</v>
      </c>
      <c r="CX546" s="2"/>
      <c r="CY546" s="82">
        <v>0.63157518386697276</v>
      </c>
      <c r="CZ546" s="2"/>
      <c r="DA546" s="39" t="e">
        <f>DA547/CL547-1</f>
        <v>#VALUE!</v>
      </c>
      <c r="DB546" s="63"/>
      <c r="DC546" s="75"/>
      <c r="DD546" s="63"/>
      <c r="DE546" s="63"/>
      <c r="DF546" s="75"/>
      <c r="DG546" s="63"/>
      <c r="DH546" s="63"/>
      <c r="DI546" s="63"/>
      <c r="DJ546" s="63"/>
      <c r="DK546" s="63"/>
      <c r="DL546" s="63"/>
      <c r="DM546" s="63"/>
      <c r="DN546" s="6"/>
      <c r="DO546" s="63"/>
      <c r="DP546" s="63"/>
      <c r="DQ546" s="63"/>
      <c r="DR546" s="63"/>
      <c r="DS546" s="63"/>
      <c r="DT546" s="63"/>
      <c r="DU546" s="63"/>
      <c r="DV546" s="64"/>
      <c r="DW546" s="177"/>
      <c r="DX546" s="66"/>
      <c r="DZ546" s="75" t="e">
        <f>DZ548/DW548-1</f>
        <v>#VALUE!</v>
      </c>
      <c r="EC546" s="63"/>
      <c r="EF546" s="63"/>
      <c r="EI546" s="63"/>
      <c r="EL546" s="63"/>
      <c r="EO546" s="63"/>
    </row>
    <row r="547" spans="1:145" ht="15.5" x14ac:dyDescent="0.35">
      <c r="A547" s="56" t="s">
        <v>270</v>
      </c>
      <c r="B547" s="63" t="e">
        <f t="shared" ref="B547:AA547" si="571">+B548+B573</f>
        <v>#VALUE!</v>
      </c>
      <c r="C547" s="63" t="e">
        <f t="shared" si="571"/>
        <v>#VALUE!</v>
      </c>
      <c r="D547" s="63" t="e">
        <f t="shared" si="571"/>
        <v>#VALUE!</v>
      </c>
      <c r="E547" s="63" t="e">
        <f t="shared" si="571"/>
        <v>#VALUE!</v>
      </c>
      <c r="F547" s="63" t="e">
        <f t="shared" si="571"/>
        <v>#VALUE!</v>
      </c>
      <c r="G547" s="63" t="e">
        <f t="shared" si="571"/>
        <v>#VALUE!</v>
      </c>
      <c r="H547" s="63" t="e">
        <f t="shared" si="571"/>
        <v>#VALUE!</v>
      </c>
      <c r="I547" s="63" t="e">
        <f t="shared" si="571"/>
        <v>#VALUE!</v>
      </c>
      <c r="J547" s="63" t="e">
        <f t="shared" si="571"/>
        <v>#VALUE!</v>
      </c>
      <c r="K547" s="63" t="e">
        <f t="shared" si="571"/>
        <v>#VALUE!</v>
      </c>
      <c r="L547" s="63" t="e">
        <f t="shared" si="571"/>
        <v>#VALUE!</v>
      </c>
      <c r="M547" s="63" t="e">
        <f t="shared" si="571"/>
        <v>#VALUE!</v>
      </c>
      <c r="N547" s="63" t="e">
        <f t="shared" si="571"/>
        <v>#VALUE!</v>
      </c>
      <c r="O547" s="63" t="e">
        <f t="shared" si="571"/>
        <v>#VALUE!</v>
      </c>
      <c r="P547" s="63" t="e">
        <f t="shared" si="571"/>
        <v>#VALUE!</v>
      </c>
      <c r="Q547" s="63" t="e">
        <f t="shared" si="571"/>
        <v>#VALUE!</v>
      </c>
      <c r="R547" s="63" t="e">
        <f t="shared" si="571"/>
        <v>#VALUE!</v>
      </c>
      <c r="S547" s="63" t="e">
        <f t="shared" si="571"/>
        <v>#VALUE!</v>
      </c>
      <c r="T547" s="63" t="e">
        <f t="shared" si="571"/>
        <v>#VALUE!</v>
      </c>
      <c r="U547" s="63" t="e">
        <f t="shared" si="571"/>
        <v>#VALUE!</v>
      </c>
      <c r="V547" s="63" t="e">
        <f t="shared" si="571"/>
        <v>#VALUE!</v>
      </c>
      <c r="W547" s="63" t="e">
        <f t="shared" si="571"/>
        <v>#VALUE!</v>
      </c>
      <c r="X547" s="2" t="e">
        <f t="shared" si="571"/>
        <v>#VALUE!</v>
      </c>
      <c r="Y547" s="2" t="e">
        <f t="shared" si="571"/>
        <v>#VALUE!</v>
      </c>
      <c r="Z547" s="63" t="e">
        <f t="shared" si="571"/>
        <v>#VALUE!</v>
      </c>
      <c r="AA547" s="63" t="e">
        <f t="shared" si="571"/>
        <v>#VALUE!</v>
      </c>
      <c r="AB547" s="63">
        <v>11688.704443865639</v>
      </c>
      <c r="AC547" s="63">
        <v>11760.788850967836</v>
      </c>
      <c r="AD547" s="63">
        <v>10893.5052229504</v>
      </c>
      <c r="AE547" s="63" t="e">
        <f>+AE548+AE573</f>
        <v>#VALUE!</v>
      </c>
      <c r="AF547" s="63">
        <v>9938.352214878274</v>
      </c>
      <c r="AG547" s="63">
        <v>9477.6165050106993</v>
      </c>
      <c r="AH547" s="63">
        <v>9211.2542331274817</v>
      </c>
      <c r="AI547" s="63">
        <v>8094.386620408437</v>
      </c>
      <c r="AJ547" s="2" t="e">
        <f>+AJ548+AJ573</f>
        <v>#VALUE!</v>
      </c>
      <c r="AK547" s="2">
        <v>2102.8532016349054</v>
      </c>
      <c r="AL547" s="2">
        <v>4148.5047065725303</v>
      </c>
      <c r="AM547" s="2">
        <v>3306.4143232482056</v>
      </c>
      <c r="AN547" s="2">
        <v>3283.8375741639757</v>
      </c>
      <c r="AO547" s="2" t="e">
        <f>+AO548+AO573</f>
        <v>#VALUE!</v>
      </c>
      <c r="AP547" s="2">
        <v>649.11100819297644</v>
      </c>
      <c r="AQ547" s="2">
        <v>-163.95743511136607</v>
      </c>
      <c r="AR547" s="2">
        <v>1482.4201062148932</v>
      </c>
      <c r="AS547" s="2" t="e">
        <f>+AS548+AS573</f>
        <v>#VALUE!</v>
      </c>
      <c r="AT547" s="2">
        <v>3027.6947695713898</v>
      </c>
      <c r="AU547" s="2">
        <v>3137.4237242434519</v>
      </c>
      <c r="AV547" s="2">
        <v>3057.2975134897442</v>
      </c>
      <c r="AW547" s="2">
        <v>3021.9141435439669</v>
      </c>
      <c r="AX547" s="2" t="e">
        <f>+AX548+AX573</f>
        <v>#VALUE!</v>
      </c>
      <c r="AY547" s="2"/>
      <c r="AZ547" s="2">
        <v>4168.1594616928378</v>
      </c>
      <c r="BA547" s="2">
        <v>2894.0313300949365</v>
      </c>
      <c r="BB547" s="2">
        <v>5036.4673783722719</v>
      </c>
      <c r="BC547" s="2">
        <v>3821.6369417555634</v>
      </c>
      <c r="BD547" s="2">
        <v>6436.8997604001652</v>
      </c>
      <c r="BE547" s="2">
        <v>5063.591364174632</v>
      </c>
      <c r="BF547" s="2" t="e">
        <f>+BF548+BF573</f>
        <v>#VALUE!</v>
      </c>
      <c r="BG547" s="2">
        <v>5163.7962984935584</v>
      </c>
      <c r="BH547" s="2">
        <v>3035.7538830683334</v>
      </c>
      <c r="BI547" s="2">
        <v>5408.395285893952</v>
      </c>
      <c r="BJ547" s="2">
        <v>3411.6168738614124</v>
      </c>
      <c r="BK547" s="2">
        <v>7042.1193681819623</v>
      </c>
      <c r="BL547" s="2">
        <v>4882.7626957750927</v>
      </c>
      <c r="BM547" s="2">
        <v>6319.0046670776792</v>
      </c>
      <c r="BN547" s="2">
        <v>4300.789105635231</v>
      </c>
      <c r="BO547" s="2" t="e">
        <f>+BO548+BO573</f>
        <v>#VALUE!</v>
      </c>
      <c r="BP547" s="2">
        <v>6833.9390837471183</v>
      </c>
      <c r="BQ547" s="2">
        <v>5464.6272651018626</v>
      </c>
      <c r="BR547" s="2">
        <v>280.26206636300594</v>
      </c>
      <c r="BS547" s="2">
        <v>-2874.6140151456211</v>
      </c>
      <c r="BT547" s="2">
        <v>2588.9790021792696</v>
      </c>
      <c r="BU547" s="2">
        <v>1065.5292710579615</v>
      </c>
      <c r="BV547" s="2">
        <v>-1243.2004526314286</v>
      </c>
      <c r="BW547" s="2">
        <v>3284.5157130726438</v>
      </c>
      <c r="BX547" s="2">
        <v>2146.6770207642639</v>
      </c>
      <c r="BY547" s="2">
        <v>986.60153590274967</v>
      </c>
      <c r="BZ547" s="63">
        <v>2803.7907880572729</v>
      </c>
      <c r="CA547" s="2" t="e">
        <f>+CA548+CA573</f>
        <v>#VALUE!</v>
      </c>
      <c r="CB547" s="2">
        <v>4206.3439143568612</v>
      </c>
      <c r="CC547" s="2">
        <v>4182.135561522171</v>
      </c>
      <c r="CD547" s="2">
        <v>2614.4298815588099</v>
      </c>
      <c r="CE547" s="2">
        <v>3955.1960796113144</v>
      </c>
      <c r="CF547" s="2">
        <v>3967.7083979210638</v>
      </c>
      <c r="CG547" s="2">
        <v>2365.4131908924392</v>
      </c>
      <c r="CH547" s="2">
        <v>5738.7175955228267</v>
      </c>
      <c r="CI547" s="2">
        <v>5004.5146445154242</v>
      </c>
      <c r="CJ547" s="63">
        <v>6426.4621891867628</v>
      </c>
      <c r="CK547" s="63">
        <v>5524.7569869032195</v>
      </c>
      <c r="CL547" s="2" t="e">
        <f>+CL548+CL573</f>
        <v>#VALUE!</v>
      </c>
      <c r="CM547" s="2">
        <v>5558.6145214982989</v>
      </c>
      <c r="CN547" s="2">
        <v>8030.3602420725001</v>
      </c>
      <c r="CO547" s="2">
        <v>8030.2700293609523</v>
      </c>
      <c r="CP547" s="2">
        <v>12830.543482030767</v>
      </c>
      <c r="CQ547" s="2">
        <v>9153.3947289893058</v>
      </c>
      <c r="CR547" s="2">
        <v>6713.1221817507067</v>
      </c>
      <c r="CS547" s="2">
        <v>14060.411430396647</v>
      </c>
      <c r="CT547" s="2">
        <v>12113.150083807453</v>
      </c>
      <c r="CU547" s="2">
        <v>7466.0551898048743</v>
      </c>
      <c r="CV547" s="2">
        <v>13427.975465858082</v>
      </c>
      <c r="CW547" s="2">
        <v>12046.515019156928</v>
      </c>
      <c r="CX547" s="2">
        <v>12953.819832366766</v>
      </c>
      <c r="CY547" s="2">
        <v>12485.859256351207</v>
      </c>
      <c r="CZ547" s="2">
        <v>10770.821645657377</v>
      </c>
      <c r="DA547" s="2" t="e">
        <f t="shared" ref="DA547" si="572">+DA548+DA573</f>
        <v>#VALUE!</v>
      </c>
      <c r="DB547" s="63">
        <v>8460.4881940076666</v>
      </c>
      <c r="DC547" s="63">
        <v>6704.908345644415</v>
      </c>
      <c r="DD547" s="63">
        <v>4316.7453626715178</v>
      </c>
      <c r="DE547" s="63">
        <v>7425.3904567774443</v>
      </c>
      <c r="DF547" s="63">
        <v>5824.0286042989355</v>
      </c>
      <c r="DG547" s="63">
        <v>3905.5650486118229</v>
      </c>
      <c r="DH547" s="63">
        <v>7441.1305567723739</v>
      </c>
      <c r="DI547" s="63">
        <v>5664.9997957839914</v>
      </c>
      <c r="DJ547" s="63">
        <v>3846.1466145974955</v>
      </c>
      <c r="DK547" s="63">
        <v>6657.7541000456549</v>
      </c>
      <c r="DL547" s="63">
        <v>5189.4247989605519</v>
      </c>
      <c r="DM547" s="63">
        <v>4099.7456641222107</v>
      </c>
      <c r="DN547" s="6" t="e">
        <f t="shared" ref="DN547" si="573">+DN548+DN573</f>
        <v>#VALUE!</v>
      </c>
      <c r="DO547" s="63">
        <v>4099.7456641222107</v>
      </c>
      <c r="DP547" s="63">
        <v>7637.4178695217342</v>
      </c>
      <c r="DQ547" s="63">
        <v>6542.8441405407684</v>
      </c>
      <c r="DR547" s="63">
        <v>5102.3425762128572</v>
      </c>
      <c r="DS547" s="63">
        <v>8782.9692601112274</v>
      </c>
      <c r="DT547" s="63">
        <v>7850.6163836145151</v>
      </c>
      <c r="DU547" s="63">
        <v>7878.0528222401499</v>
      </c>
      <c r="DV547" s="64" t="e">
        <f>+DV548+DV573</f>
        <v>#VALUE!</v>
      </c>
      <c r="DW547" s="65" t="e">
        <f>+DW548+DW573</f>
        <v>#VALUE!</v>
      </c>
      <c r="DX547" s="66" t="e">
        <f>+DX548+DX573</f>
        <v>#VALUE!</v>
      </c>
      <c r="DZ547" s="63" t="e">
        <f>+DZ548+DZ573</f>
        <v>#VALUE!</v>
      </c>
      <c r="EC547" s="63" t="e">
        <f>+EC548+EC573</f>
        <v>#VALUE!</v>
      </c>
      <c r="EF547" s="63" t="e">
        <f>+EF548+EF573</f>
        <v>#VALUE!</v>
      </c>
      <c r="EI547" s="63" t="e">
        <f>+EI548+EI573</f>
        <v>#VALUE!</v>
      </c>
      <c r="EL547" s="63" t="e">
        <f>+EL548+EL573</f>
        <v>#VALUE!</v>
      </c>
      <c r="EO547" s="63" t="e">
        <f>+EO548+EO573</f>
        <v>#VALUE!</v>
      </c>
    </row>
    <row r="548" spans="1:145" ht="15.5" x14ac:dyDescent="0.35">
      <c r="A548" s="56" t="s">
        <v>271</v>
      </c>
      <c r="B548" s="63" t="e">
        <f t="shared" ref="B548:AE548" si="574">SUM(B549:B570)-B571</f>
        <v>#VALUE!</v>
      </c>
      <c r="C548" s="63" t="e">
        <f t="shared" si="574"/>
        <v>#VALUE!</v>
      </c>
      <c r="D548" s="63" t="e">
        <f t="shared" si="574"/>
        <v>#VALUE!</v>
      </c>
      <c r="E548" s="63" t="e">
        <f t="shared" si="574"/>
        <v>#VALUE!</v>
      </c>
      <c r="F548" s="63" t="e">
        <f t="shared" si="574"/>
        <v>#VALUE!</v>
      </c>
      <c r="G548" s="63" t="e">
        <f t="shared" si="574"/>
        <v>#VALUE!</v>
      </c>
      <c r="H548" s="63" t="e">
        <f t="shared" si="574"/>
        <v>#VALUE!</v>
      </c>
      <c r="I548" s="63" t="e">
        <f t="shared" si="574"/>
        <v>#VALUE!</v>
      </c>
      <c r="J548" s="63" t="e">
        <f t="shared" si="574"/>
        <v>#VALUE!</v>
      </c>
      <c r="K548" s="63" t="e">
        <f t="shared" si="574"/>
        <v>#VALUE!</v>
      </c>
      <c r="L548" s="63" t="e">
        <f t="shared" si="574"/>
        <v>#VALUE!</v>
      </c>
      <c r="M548" s="63" t="e">
        <f t="shared" si="574"/>
        <v>#VALUE!</v>
      </c>
      <c r="N548" s="63" t="e">
        <f t="shared" si="574"/>
        <v>#VALUE!</v>
      </c>
      <c r="O548" s="63" t="e">
        <f t="shared" si="574"/>
        <v>#VALUE!</v>
      </c>
      <c r="P548" s="63" t="e">
        <f t="shared" si="574"/>
        <v>#VALUE!</v>
      </c>
      <c r="Q548" s="63" t="e">
        <f t="shared" si="574"/>
        <v>#VALUE!</v>
      </c>
      <c r="R548" s="63" t="e">
        <f t="shared" si="574"/>
        <v>#VALUE!</v>
      </c>
      <c r="S548" s="63" t="e">
        <f t="shared" si="574"/>
        <v>#VALUE!</v>
      </c>
      <c r="T548" s="63" t="e">
        <f t="shared" si="574"/>
        <v>#VALUE!</v>
      </c>
      <c r="U548" s="63" t="e">
        <f t="shared" si="574"/>
        <v>#VALUE!</v>
      </c>
      <c r="V548" s="63" t="e">
        <f t="shared" si="574"/>
        <v>#VALUE!</v>
      </c>
      <c r="W548" s="63" t="e">
        <f t="shared" si="574"/>
        <v>#VALUE!</v>
      </c>
      <c r="X548" s="63" t="e">
        <f t="shared" si="574"/>
        <v>#VALUE!</v>
      </c>
      <c r="Y548" s="63" t="e">
        <f t="shared" si="574"/>
        <v>#VALUE!</v>
      </c>
      <c r="Z548" s="63" t="e">
        <f t="shared" si="574"/>
        <v>#VALUE!</v>
      </c>
      <c r="AA548" s="63" t="e">
        <f t="shared" si="574"/>
        <v>#VALUE!</v>
      </c>
      <c r="AB548" s="63" t="e">
        <f t="shared" si="574"/>
        <v>#REF!</v>
      </c>
      <c r="AC548" s="63" t="e">
        <f t="shared" si="574"/>
        <v>#REF!</v>
      </c>
      <c r="AD548" s="63" t="e">
        <f t="shared" si="574"/>
        <v>#REF!</v>
      </c>
      <c r="AE548" s="63" t="e">
        <f t="shared" si="574"/>
        <v>#VALUE!</v>
      </c>
      <c r="AF548" s="63">
        <v>22450.060977615543</v>
      </c>
      <c r="AG548" s="63">
        <v>22485.353338960042</v>
      </c>
      <c r="AH548" s="63">
        <v>22427.390369483954</v>
      </c>
      <c r="AI548" s="63">
        <v>21115.127415027091</v>
      </c>
      <c r="AJ548" s="2" t="e">
        <f>SUM(AJ549:AJ570)-AJ571</f>
        <v>#VALUE!</v>
      </c>
      <c r="AK548" s="2">
        <v>14289.573400659901</v>
      </c>
      <c r="AL548" s="2">
        <v>16281.663016773233</v>
      </c>
      <c r="AM548" s="2">
        <v>15059.633964549159</v>
      </c>
      <c r="AN548" s="2">
        <v>15013.675409322474</v>
      </c>
      <c r="AO548" s="2" t="e">
        <f>SUM(AO549:AO570)-AO571</f>
        <v>#VALUE!</v>
      </c>
      <c r="AP548" s="2">
        <v>11632.953543067859</v>
      </c>
      <c r="AQ548" s="2">
        <v>10165.73787542932</v>
      </c>
      <c r="AR548" s="2">
        <v>11753.015030400238</v>
      </c>
      <c r="AS548" s="2" t="e">
        <f>SUM(AS549:AS570)-AS571</f>
        <v>#VALUE!</v>
      </c>
      <c r="AT548" s="2">
        <v>13417.349605488678</v>
      </c>
      <c r="AU548" s="2">
        <v>12486.881578048111</v>
      </c>
      <c r="AV548" s="2">
        <v>11507.157926506618</v>
      </c>
      <c r="AW548" s="2">
        <v>11382.111108277935</v>
      </c>
      <c r="AX548" s="2" t="e">
        <f>SUM(AX549:AX570)-AX571</f>
        <v>#VALUE!</v>
      </c>
      <c r="AY548" s="2"/>
      <c r="AZ548" s="2">
        <v>13750.675722869006</v>
      </c>
      <c r="BA548" s="2">
        <v>12371.58257552724</v>
      </c>
      <c r="BB548" s="2">
        <v>14690.755272188715</v>
      </c>
      <c r="BC548" s="2">
        <v>13272.416303292828</v>
      </c>
      <c r="BD548" s="2">
        <v>15740.211603016141</v>
      </c>
      <c r="BE548" s="2">
        <v>14341.494532491959</v>
      </c>
      <c r="BF548" s="2" t="e">
        <f>SUM(BF549:BF570)-BF571</f>
        <v>#VALUE!</v>
      </c>
      <c r="BG548" s="2">
        <v>14960.237199539033</v>
      </c>
      <c r="BH548" s="2">
        <v>12414.514429975383</v>
      </c>
      <c r="BI548" s="2">
        <v>15485.105389136294</v>
      </c>
      <c r="BJ548" s="2">
        <v>12946.859634812236</v>
      </c>
      <c r="BK548" s="2">
        <v>16515.333446153138</v>
      </c>
      <c r="BL548" s="2">
        <v>14051.652357385339</v>
      </c>
      <c r="BM548" s="2">
        <v>15839.925703428362</v>
      </c>
      <c r="BN548" s="2">
        <v>13465.057042388049</v>
      </c>
      <c r="BO548" s="2" t="e">
        <f>SUM(BO549:BO570)-BO571</f>
        <v>#VALUE!</v>
      </c>
      <c r="BP548" s="2">
        <v>15907.471843929652</v>
      </c>
      <c r="BQ548" s="2">
        <v>14170.276231368356</v>
      </c>
      <c r="BR548" s="2">
        <v>8263.7304749575051</v>
      </c>
      <c r="BS548" s="2">
        <v>4739.9854205630645</v>
      </c>
      <c r="BT548" s="2">
        <v>10570.527106149673</v>
      </c>
      <c r="BU548" s="2">
        <v>8132.5911931855708</v>
      </c>
      <c r="BV548" s="2">
        <v>5011.8456686177333</v>
      </c>
      <c r="BW548" s="2">
        <v>11672.676382670637</v>
      </c>
      <c r="BX548" s="2">
        <v>10314.519054186621</v>
      </c>
      <c r="BY548" s="2">
        <v>8735.7601864950702</v>
      </c>
      <c r="BZ548" s="63">
        <v>11304.351689681162</v>
      </c>
      <c r="CA548" s="2" t="e">
        <f>SUM(CA549:CA570)-CA571</f>
        <v>#VALUE!</v>
      </c>
      <c r="CB548" s="2">
        <v>13885.991139418469</v>
      </c>
      <c r="CC548" s="2">
        <v>13799.68533764068</v>
      </c>
      <c r="CD548" s="2">
        <v>11620.804978322614</v>
      </c>
      <c r="CE548" s="2">
        <v>13688.737351917534</v>
      </c>
      <c r="CF548" s="2">
        <v>13652.399321527819</v>
      </c>
      <c r="CG548" s="2">
        <v>11486.347321244386</v>
      </c>
      <c r="CH548" s="2">
        <v>16004.126885531108</v>
      </c>
      <c r="CI548" s="2">
        <v>14931.879023889585</v>
      </c>
      <c r="CJ548" s="63">
        <v>17050.378779349307</v>
      </c>
      <c r="CK548" s="63">
        <v>15850.09514696861</v>
      </c>
      <c r="CL548" s="2" t="e">
        <f>SUM(CL549:CL570)-CL571</f>
        <v>#VALUE!</v>
      </c>
      <c r="CM548" s="2">
        <v>16647.232429593379</v>
      </c>
      <c r="CN548" s="2">
        <v>19687.942938437132</v>
      </c>
      <c r="CO548" s="2">
        <v>19712.999108093809</v>
      </c>
      <c r="CP548" s="2">
        <v>25386.74142604681</v>
      </c>
      <c r="CQ548" s="2">
        <v>20804.908054651671</v>
      </c>
      <c r="CR548" s="2">
        <v>17632.507710542635</v>
      </c>
      <c r="CS548" s="2">
        <v>26798.928786594741</v>
      </c>
      <c r="CT548" s="2">
        <v>24325.912390279642</v>
      </c>
      <c r="CU548" s="2">
        <v>18670.503450228196</v>
      </c>
      <c r="CV548" s="2">
        <v>25801.902731667953</v>
      </c>
      <c r="CW548" s="2">
        <v>24072.16612910352</v>
      </c>
      <c r="CX548" s="2">
        <v>25033.074257726432</v>
      </c>
      <c r="CY548" s="2">
        <v>24566.931916320718</v>
      </c>
      <c r="CZ548" s="2">
        <v>22599.713531943875</v>
      </c>
      <c r="DA548" s="2" t="e">
        <f t="shared" ref="DA548" si="575">SUM(DA549:DA570)-DA571</f>
        <v>#VALUE!</v>
      </c>
      <c r="DB548" s="63">
        <v>21484.674952352692</v>
      </c>
      <c r="DC548" s="63">
        <v>19283.788856425665</v>
      </c>
      <c r="DD548" s="63">
        <v>16799.484125481376</v>
      </c>
      <c r="DE548" s="63">
        <v>20384.535173036595</v>
      </c>
      <c r="DF548" s="63">
        <v>18258.934627546336</v>
      </c>
      <c r="DG548" s="63">
        <v>16074.449950141045</v>
      </c>
      <c r="DH548" s="63">
        <v>20323.200389876365</v>
      </c>
      <c r="DI548" s="63">
        <v>18080.46792198826</v>
      </c>
      <c r="DJ548" s="63">
        <v>15984.69030771685</v>
      </c>
      <c r="DK548" s="63">
        <v>20230.872804763058</v>
      </c>
      <c r="DL548" s="63">
        <v>18347.989352433542</v>
      </c>
      <c r="DM548" s="63">
        <v>16324.800234321312</v>
      </c>
      <c r="DN548" s="6" t="e">
        <f t="shared" ref="DN548" si="576">SUM(DN549:DN570)-DN571</f>
        <v>#VALUE!</v>
      </c>
      <c r="DO548" s="63">
        <v>16324.800234321312</v>
      </c>
      <c r="DP548" s="63">
        <v>20554.819186727276</v>
      </c>
      <c r="DQ548" s="63">
        <v>19216.522561028836</v>
      </c>
      <c r="DR548" s="63">
        <v>16990.290210141829</v>
      </c>
      <c r="DS548" s="63">
        <v>21463.549392346806</v>
      </c>
      <c r="DT548" s="63">
        <v>20318.534527875381</v>
      </c>
      <c r="DU548" s="63">
        <v>19411.210322578096</v>
      </c>
      <c r="DV548" s="64" t="e">
        <f>SUM(DV549:DV570)-DV571</f>
        <v>#VALUE!</v>
      </c>
      <c r="DW548" s="65" t="e">
        <f>SUM(DW549:DW570)-DW571</f>
        <v>#VALUE!</v>
      </c>
      <c r="DX548" s="66" t="e">
        <f>SUM(DX549:DX570)-DX571</f>
        <v>#VALUE!</v>
      </c>
      <c r="DZ548" s="63" t="e">
        <f>SUM(DZ549:DZ570)-DZ571</f>
        <v>#VALUE!</v>
      </c>
      <c r="EC548" s="63" t="e">
        <f>SUM(EC549:EC570)-EC571</f>
        <v>#VALUE!</v>
      </c>
      <c r="EF548" s="63" t="e">
        <f>SUM(EF549:EF570)-EF571</f>
        <v>#VALUE!</v>
      </c>
      <c r="EI548" s="63" t="e">
        <f>SUM(EI549:EI570)-EI571</f>
        <v>#VALUE!</v>
      </c>
      <c r="EL548" s="63" t="e">
        <f>SUM(EL549:EL570)-EL571</f>
        <v>#VALUE!</v>
      </c>
      <c r="EO548" s="63" t="e">
        <f>SUM(EO549:EO570)-EO571</f>
        <v>#VALUE!</v>
      </c>
    </row>
    <row r="549" spans="1:145" ht="15.5" x14ac:dyDescent="0.35">
      <c r="A549" s="56" t="s">
        <v>272</v>
      </c>
      <c r="B549" s="63" t="e">
        <f t="shared" ref="B549:AA558" si="577">B320</f>
        <v>#VALUE!</v>
      </c>
      <c r="C549" s="63" t="e">
        <f t="shared" si="577"/>
        <v>#VALUE!</v>
      </c>
      <c r="D549" s="63" t="e">
        <f t="shared" si="577"/>
        <v>#VALUE!</v>
      </c>
      <c r="E549" s="63" t="e">
        <f t="shared" si="577"/>
        <v>#VALUE!</v>
      </c>
      <c r="F549" s="63" t="e">
        <f t="shared" si="577"/>
        <v>#VALUE!</v>
      </c>
      <c r="G549" s="63">
        <f t="shared" si="577"/>
        <v>978.30616194765548</v>
      </c>
      <c r="H549" s="63">
        <f t="shared" si="577"/>
        <v>1011.8136428039419</v>
      </c>
      <c r="I549" s="63">
        <f t="shared" si="577"/>
        <v>1763.6483748020792</v>
      </c>
      <c r="J549" s="63">
        <f t="shared" si="577"/>
        <v>1953.119062299319</v>
      </c>
      <c r="K549" s="63">
        <f t="shared" si="577"/>
        <v>2518.5637711241689</v>
      </c>
      <c r="L549" s="63">
        <f t="shared" si="577"/>
        <v>2785.2117917780206</v>
      </c>
      <c r="M549" s="63" t="e">
        <f t="shared" si="577"/>
        <v>#VALUE!</v>
      </c>
      <c r="N549" s="63" t="e">
        <f t="shared" si="577"/>
        <v>#VALUE!</v>
      </c>
      <c r="O549" s="63" t="e">
        <f t="shared" si="577"/>
        <v>#VALUE!</v>
      </c>
      <c r="P549" s="63" t="e">
        <f t="shared" si="577"/>
        <v>#VALUE!</v>
      </c>
      <c r="Q549" s="63" t="e">
        <f t="shared" si="577"/>
        <v>#VALUE!</v>
      </c>
      <c r="R549" s="63">
        <f t="shared" si="577"/>
        <v>4985.4345784596971</v>
      </c>
      <c r="S549" s="63">
        <f t="shared" si="577"/>
        <v>7158.6331145676832</v>
      </c>
      <c r="T549" s="63">
        <f t="shared" si="577"/>
        <v>10281.791197949799</v>
      </c>
      <c r="U549" s="63">
        <f t="shared" si="577"/>
        <v>11453.481148360046</v>
      </c>
      <c r="V549" s="63">
        <f t="shared" si="577"/>
        <v>11479.656932250813</v>
      </c>
      <c r="W549" s="63">
        <f t="shared" si="577"/>
        <v>14098.924630978183</v>
      </c>
      <c r="X549" s="2">
        <f t="shared" si="577"/>
        <v>10148.873035413208</v>
      </c>
      <c r="Y549" s="2">
        <f t="shared" si="577"/>
        <v>13546.698322704418</v>
      </c>
      <c r="Z549" s="63">
        <f t="shared" si="577"/>
        <v>16045.602000800471</v>
      </c>
      <c r="AA549" s="63">
        <f t="shared" si="577"/>
        <v>17527.925999092709</v>
      </c>
      <c r="AB549" s="63">
        <v>16385.313239547122</v>
      </c>
      <c r="AC549" s="63">
        <v>16272.837178836413</v>
      </c>
      <c r="AD549" s="63">
        <v>16019.21955762795</v>
      </c>
      <c r="AE549" s="63">
        <f t="shared" ref="AE549:AE559" si="578">AE320</f>
        <v>15514.733658168811</v>
      </c>
      <c r="AF549" s="63">
        <v>15709.433239723203</v>
      </c>
      <c r="AG549" s="63">
        <v>15423.972426288585</v>
      </c>
      <c r="AH549" s="63">
        <v>15542.278184921382</v>
      </c>
      <c r="AI549" s="63">
        <v>14459.690101504701</v>
      </c>
      <c r="AJ549" s="2">
        <f t="shared" ref="AJ549:AJ559" si="579">AJ320</f>
        <v>14628.917682337997</v>
      </c>
      <c r="AK549" s="2">
        <v>8481.5857832663205</v>
      </c>
      <c r="AL549" s="2">
        <v>9738.7762694826724</v>
      </c>
      <c r="AM549" s="2">
        <v>8922.2642826170813</v>
      </c>
      <c r="AN549" s="2">
        <v>8901.3039652382067</v>
      </c>
      <c r="AO549" s="2">
        <f t="shared" ref="AO549:AO559" si="580">AO320</f>
        <v>9291.2827932182772</v>
      </c>
      <c r="AP549" s="2">
        <v>5955.6368553759849</v>
      </c>
      <c r="AQ549" s="2">
        <v>5236.8834792795087</v>
      </c>
      <c r="AR549" s="2">
        <v>6700.634808732616</v>
      </c>
      <c r="AS549" s="2">
        <f t="shared" ref="AS549:AS559" si="581">AS320</f>
        <v>6985.2974355182778</v>
      </c>
      <c r="AT549" s="2">
        <v>8793.1344452257999</v>
      </c>
      <c r="AU549" s="2">
        <v>8596.228845005211</v>
      </c>
      <c r="AV549" s="2">
        <v>7658.3211207899385</v>
      </c>
      <c r="AW549" s="2">
        <v>7669.3170523950703</v>
      </c>
      <c r="AX549" s="2">
        <f t="shared" ref="AX549:AX559" si="582">AX320</f>
        <v>8371.2230396565028</v>
      </c>
      <c r="AY549" s="2"/>
      <c r="AZ549" s="2">
        <v>9198.9888427222395</v>
      </c>
      <c r="BA549" s="2">
        <v>7938.6409933869227</v>
      </c>
      <c r="BB549" s="2">
        <v>9883.628185751717</v>
      </c>
      <c r="BC549" s="2">
        <v>8579.9130079735878</v>
      </c>
      <c r="BD549" s="2">
        <v>10818.156855661096</v>
      </c>
      <c r="BE549" s="2">
        <v>9578.8665916366936</v>
      </c>
      <c r="BF549" s="2">
        <f t="shared" ref="BF549:BF559" si="583">BF320</f>
        <v>11383.71978400656</v>
      </c>
      <c r="BG549" s="2">
        <v>10168.062986641888</v>
      </c>
      <c r="BH549" s="2">
        <v>7919.857904157614</v>
      </c>
      <c r="BI549" s="2">
        <v>10593.449597728782</v>
      </c>
      <c r="BJ549" s="2">
        <v>8277.2905440072809</v>
      </c>
      <c r="BK549" s="2">
        <v>11713.869554184599</v>
      </c>
      <c r="BL549" s="2">
        <v>9301.1904114892041</v>
      </c>
      <c r="BM549" s="2">
        <v>10988.271051613319</v>
      </c>
      <c r="BN549" s="2">
        <v>8664.4226792426816</v>
      </c>
      <c r="BO549" s="2">
        <f t="shared" ref="BO549:BO559" si="584">BO320</f>
        <v>11451.274290168552</v>
      </c>
      <c r="BP549" s="2">
        <v>10588.823544821864</v>
      </c>
      <c r="BQ549" s="2">
        <v>9705.4140788773166</v>
      </c>
      <c r="BR549" s="2">
        <v>4395.6499419068896</v>
      </c>
      <c r="BS549" s="2">
        <v>1175.5357050559821</v>
      </c>
      <c r="BT549" s="2">
        <v>6229.9842567814758</v>
      </c>
      <c r="BU549" s="2">
        <v>4299.6312737752696</v>
      </c>
      <c r="BV549" s="2">
        <v>1529.8740631739777</v>
      </c>
      <c r="BW549" s="2">
        <v>7050.2548639438037</v>
      </c>
      <c r="BX549" s="2">
        <v>6083.8151120603643</v>
      </c>
      <c r="BY549" s="2">
        <v>4737.0296691565354</v>
      </c>
      <c r="BZ549" s="63">
        <v>6602.8233933386691</v>
      </c>
      <c r="CA549" s="2">
        <f t="shared" ref="CA549:CA559" si="585">CA320</f>
        <v>6944.4804694233771</v>
      </c>
      <c r="CB549" s="2">
        <v>8795.0268960016238</v>
      </c>
      <c r="CC549" s="2">
        <v>8795.0268960016238</v>
      </c>
      <c r="CD549" s="2">
        <v>6876.8433293195076</v>
      </c>
      <c r="CE549" s="2">
        <v>8804.1908693001005</v>
      </c>
      <c r="CF549" s="2">
        <v>8804.1908693001005</v>
      </c>
      <c r="CG549" s="2">
        <v>6872.049311175826</v>
      </c>
      <c r="CH549" s="2">
        <v>10633.925234107131</v>
      </c>
      <c r="CI549" s="2">
        <v>9750.1519632184845</v>
      </c>
      <c r="CJ549" s="63">
        <v>10949.062215238364</v>
      </c>
      <c r="CK549" s="63">
        <v>10138.057427896185</v>
      </c>
      <c r="CL549" s="2">
        <f t="shared" ref="CL549:CL559" si="586">CL320</f>
        <v>10331.759941144001</v>
      </c>
      <c r="CM549" s="2">
        <v>10163.678556019779</v>
      </c>
      <c r="CN549" s="2">
        <v>13224.202915856988</v>
      </c>
      <c r="CO549" s="2">
        <v>13224.202915856988</v>
      </c>
      <c r="CP549" s="2">
        <v>17391.3139363347</v>
      </c>
      <c r="CQ549" s="2">
        <v>13152.784642393821</v>
      </c>
      <c r="CR549" s="2">
        <v>10393.739457521206</v>
      </c>
      <c r="CS549" s="2">
        <v>19081.156242926005</v>
      </c>
      <c r="CT549" s="2">
        <v>16814.31782292762</v>
      </c>
      <c r="CU549" s="2">
        <v>11718.404268887742</v>
      </c>
      <c r="CV549" s="2">
        <v>17964.606827908949</v>
      </c>
      <c r="CW549" s="2">
        <v>16319.341523589195</v>
      </c>
      <c r="CX549" s="2">
        <v>17382.786527642416</v>
      </c>
      <c r="CY549" s="2">
        <v>16912.72245082691</v>
      </c>
      <c r="CZ549" s="2">
        <v>15194.303563443013</v>
      </c>
      <c r="DA549" s="2">
        <f t="shared" ref="DA549:DA559" si="587">DA320</f>
        <v>16192.523407303232</v>
      </c>
      <c r="DB549" s="63">
        <v>15308.183583035885</v>
      </c>
      <c r="DC549" s="63">
        <v>13345.342813836471</v>
      </c>
      <c r="DD549" s="63">
        <v>11366.920424850021</v>
      </c>
      <c r="DE549" s="63">
        <v>14080.735640031913</v>
      </c>
      <c r="DF549" s="63">
        <v>12134.350797996498</v>
      </c>
      <c r="DG549" s="63">
        <v>10038.002588147991</v>
      </c>
      <c r="DH549" s="63">
        <v>14584.919380672574</v>
      </c>
      <c r="DI549" s="63">
        <v>12735.372707097215</v>
      </c>
      <c r="DJ549" s="63">
        <v>10734.193451894669</v>
      </c>
      <c r="DK549" s="63">
        <v>14317.005056785447</v>
      </c>
      <c r="DL549" s="63">
        <v>12644.996552233668</v>
      </c>
      <c r="DM549" s="63">
        <v>10722.510501847626</v>
      </c>
      <c r="DN549" s="6">
        <f t="shared" ref="DN549:DN559" si="588">DN320</f>
        <v>12958.654263904347</v>
      </c>
      <c r="DO549" s="63">
        <v>10722.510501847626</v>
      </c>
      <c r="DP549" s="63">
        <v>13914.460185906675</v>
      </c>
      <c r="DQ549" s="63">
        <v>12765.046182838007</v>
      </c>
      <c r="DR549" s="63">
        <v>10783.011393624407</v>
      </c>
      <c r="DS549" s="63">
        <v>14060.144389298111</v>
      </c>
      <c r="DT549" s="63">
        <v>13020.906983698238</v>
      </c>
      <c r="DU549" s="63">
        <v>13191.062237882717</v>
      </c>
      <c r="DV549" s="64">
        <f t="shared" ref="DV549:DX559" si="589">DV320</f>
        <v>13192.019698702898</v>
      </c>
      <c r="DW549" s="65">
        <f t="shared" si="589"/>
        <v>12685.43956330639</v>
      </c>
      <c r="DX549" s="66">
        <f t="shared" si="589"/>
        <v>11432.311541165333</v>
      </c>
      <c r="DZ549" s="63">
        <f t="shared" ref="DZ549:DZ559" si="590">DZ320</f>
        <v>11664.267140409882</v>
      </c>
      <c r="EC549" s="63">
        <f t="shared" ref="EC549:EC559" si="591">EC320</f>
        <v>11000.2738751015</v>
      </c>
      <c r="EF549" s="63">
        <f t="shared" ref="EF549:EF559" si="592">EF320</f>
        <v>10388.307858613374</v>
      </c>
      <c r="EI549" s="63">
        <f t="shared" ref="EI549:EI559" si="593">EI320</f>
        <v>10212.521616280392</v>
      </c>
      <c r="EL549" s="63">
        <f t="shared" ref="EL549:EL559" si="594">EL320</f>
        <v>10055.465673820221</v>
      </c>
      <c r="EO549" s="63">
        <f t="shared" ref="EO549:EO559" si="595">EO320</f>
        <v>10086.298111328015</v>
      </c>
    </row>
    <row r="550" spans="1:145" ht="15.5" x14ac:dyDescent="0.35">
      <c r="A550" s="56" t="s">
        <v>273</v>
      </c>
      <c r="B550" s="63">
        <f t="shared" si="577"/>
        <v>0</v>
      </c>
      <c r="C550" s="63">
        <f t="shared" si="577"/>
        <v>0</v>
      </c>
      <c r="D550" s="63">
        <f t="shared" si="577"/>
        <v>0</v>
      </c>
      <c r="E550" s="63">
        <f t="shared" si="577"/>
        <v>0</v>
      </c>
      <c r="F550" s="63">
        <f t="shared" si="577"/>
        <v>0</v>
      </c>
      <c r="G550" s="63">
        <f t="shared" si="577"/>
        <v>0</v>
      </c>
      <c r="H550" s="63">
        <f t="shared" si="577"/>
        <v>0</v>
      </c>
      <c r="I550" s="63" t="e">
        <f t="shared" si="577"/>
        <v>#VALUE!</v>
      </c>
      <c r="J550" s="63" t="e">
        <f t="shared" si="577"/>
        <v>#VALUE!</v>
      </c>
      <c r="K550" s="63" t="e">
        <f t="shared" si="577"/>
        <v>#VALUE!</v>
      </c>
      <c r="L550" s="63" t="e">
        <f t="shared" si="577"/>
        <v>#VALUE!</v>
      </c>
      <c r="M550" s="63" t="e">
        <f t="shared" si="577"/>
        <v>#VALUE!</v>
      </c>
      <c r="N550" s="63" t="e">
        <f t="shared" si="577"/>
        <v>#VALUE!</v>
      </c>
      <c r="O550" s="63" t="e">
        <f t="shared" si="577"/>
        <v>#VALUE!</v>
      </c>
      <c r="P550" s="63">
        <f t="shared" si="577"/>
        <v>134.98506334424815</v>
      </c>
      <c r="Q550" s="63">
        <f t="shared" si="577"/>
        <v>114.43888544902211</v>
      </c>
      <c r="R550" s="63">
        <f t="shared" si="577"/>
        <v>145.46972699639937</v>
      </c>
      <c r="S550" s="63">
        <f t="shared" si="577"/>
        <v>183.05744330952598</v>
      </c>
      <c r="T550" s="63">
        <f t="shared" si="577"/>
        <v>373.30784343908516</v>
      </c>
      <c r="U550" s="63">
        <f t="shared" si="577"/>
        <v>474.81114726105346</v>
      </c>
      <c r="V550" s="63" t="e">
        <f t="shared" si="577"/>
        <v>#VALUE!</v>
      </c>
      <c r="W550" s="63" t="e">
        <f t="shared" si="577"/>
        <v>#VALUE!</v>
      </c>
      <c r="X550" s="63" t="e">
        <f t="shared" si="577"/>
        <v>#VALUE!</v>
      </c>
      <c r="Y550" s="63" t="e">
        <f t="shared" si="577"/>
        <v>#VALUE!</v>
      </c>
      <c r="Z550" s="63" t="e">
        <f t="shared" si="577"/>
        <v>#VALUE!</v>
      </c>
      <c r="AA550" s="63" t="e">
        <f t="shared" si="577"/>
        <v>#VALUE!</v>
      </c>
      <c r="AB550" s="63" t="e">
        <f>AB321</f>
        <v>#REF!</v>
      </c>
      <c r="AC550" s="63" t="e">
        <f>AC321</f>
        <v>#REF!</v>
      </c>
      <c r="AD550" s="63" t="e">
        <f>AD321</f>
        <v>#REF!</v>
      </c>
      <c r="AE550" s="63">
        <f t="shared" si="578"/>
        <v>2132.185562829723</v>
      </c>
      <c r="AF550" s="63">
        <v>3133.3269196647907</v>
      </c>
      <c r="AG550" s="63">
        <v>3071.738014857101</v>
      </c>
      <c r="AH550" s="63">
        <v>3166.8589960130603</v>
      </c>
      <c r="AI550" s="63">
        <v>2944.9281170902404</v>
      </c>
      <c r="AJ550" s="2">
        <f t="shared" si="579"/>
        <v>1768.1797269159631</v>
      </c>
      <c r="AK550" s="2">
        <v>1486.7996921358917</v>
      </c>
      <c r="AL550" s="2">
        <v>2068.2399900940677</v>
      </c>
      <c r="AM550" s="2">
        <v>1582.8204103086864</v>
      </c>
      <c r="AN550" s="2">
        <v>1563.4108471981408</v>
      </c>
      <c r="AO550" s="2">
        <f t="shared" si="580"/>
        <v>825.29127609201896</v>
      </c>
      <c r="AP550" s="2">
        <v>1231.6924769824939</v>
      </c>
      <c r="AQ550" s="2">
        <v>776.35010563008404</v>
      </c>
      <c r="AR550" s="2">
        <v>973.94458940840696</v>
      </c>
      <c r="AS550" s="2">
        <f t="shared" si="581"/>
        <v>689.85314237859393</v>
      </c>
      <c r="AT550" s="2">
        <v>628.43471921613479</v>
      </c>
      <c r="AU550" s="2">
        <v>691.85562062898691</v>
      </c>
      <c r="AV550" s="2">
        <v>701.82750852392996</v>
      </c>
      <c r="AW550" s="2">
        <v>723.24779355545229</v>
      </c>
      <c r="AX550" s="2">
        <f t="shared" si="582"/>
        <v>908.99995212394947</v>
      </c>
      <c r="AY550" s="2"/>
      <c r="AZ550" s="2">
        <v>860.14145576308624</v>
      </c>
      <c r="BA550" s="2">
        <v>740.40655048369581</v>
      </c>
      <c r="BB550" s="2">
        <v>847.18084427891233</v>
      </c>
      <c r="BC550" s="2">
        <v>736.18150259351273</v>
      </c>
      <c r="BD550" s="2">
        <v>1011.5793034739892</v>
      </c>
      <c r="BE550" s="2">
        <v>887.84609052410963</v>
      </c>
      <c r="BF550" s="2">
        <f t="shared" si="583"/>
        <v>1193.8372751396598</v>
      </c>
      <c r="BG550" s="2">
        <v>798.74458205855433</v>
      </c>
      <c r="BH550" s="2">
        <v>627.40826790078074</v>
      </c>
      <c r="BI550" s="2">
        <v>1009.1947926581202</v>
      </c>
      <c r="BJ550" s="2">
        <v>798.50938741150242</v>
      </c>
      <c r="BK550" s="2">
        <v>1000.8037343788812</v>
      </c>
      <c r="BL550" s="2">
        <v>910.52258047114753</v>
      </c>
      <c r="BM550" s="2">
        <v>1018.3296910978839</v>
      </c>
      <c r="BN550" s="2">
        <v>927.93094418202259</v>
      </c>
      <c r="BO550" s="2">
        <f t="shared" si="584"/>
        <v>1095.7232832512584</v>
      </c>
      <c r="BP550" s="2">
        <v>889.91381403287392</v>
      </c>
      <c r="BQ550" s="2">
        <v>773.19407620701372</v>
      </c>
      <c r="BR550" s="2">
        <v>437.8353253723003</v>
      </c>
      <c r="BS550" s="2">
        <v>93.760896868157573</v>
      </c>
      <c r="BT550" s="2">
        <v>643.38495083187217</v>
      </c>
      <c r="BU550" s="2">
        <v>384.31509644304862</v>
      </c>
      <c r="BV550" s="2">
        <v>183.88602596608089</v>
      </c>
      <c r="BW550" s="2">
        <v>715.98877186749553</v>
      </c>
      <c r="BX550" s="2">
        <v>487.61664531730952</v>
      </c>
      <c r="BY550" s="2">
        <v>367.23349828957396</v>
      </c>
      <c r="BZ550" s="63">
        <v>733.24194067953135</v>
      </c>
      <c r="CA550" s="2">
        <f t="shared" si="585"/>
        <v>685.79171641131813</v>
      </c>
      <c r="CB550" s="2">
        <v>1225.5009224097212</v>
      </c>
      <c r="CC550" s="2">
        <v>1164.1511502267347</v>
      </c>
      <c r="CD550" s="2">
        <v>974.53394015342406</v>
      </c>
      <c r="CE550" s="2">
        <v>1130.2221199291039</v>
      </c>
      <c r="CF550" s="2">
        <v>1130.2221199291039</v>
      </c>
      <c r="CG550" s="2">
        <v>925.43092063723839</v>
      </c>
      <c r="CH550" s="2">
        <v>1308.0490811598263</v>
      </c>
      <c r="CI550" s="2">
        <v>1206.5076107488039</v>
      </c>
      <c r="CJ550" s="63">
        <v>1288.2823139593461</v>
      </c>
      <c r="CK550" s="63">
        <v>1188.1919910503136</v>
      </c>
      <c r="CL550" s="2">
        <f t="shared" si="586"/>
        <v>1149.3807105845578</v>
      </c>
      <c r="CM550" s="2">
        <v>1393.3620087631282</v>
      </c>
      <c r="CN550" s="2">
        <v>2428.9346620682368</v>
      </c>
      <c r="CO550" s="2">
        <v>2428.9346620682368</v>
      </c>
      <c r="CP550" s="2">
        <v>3878.9883215373311</v>
      </c>
      <c r="CQ550" s="2">
        <v>3416.698107066693</v>
      </c>
      <c r="CR550" s="2">
        <v>2998.4672966994826</v>
      </c>
      <c r="CS550" s="2">
        <v>3036.0473812500118</v>
      </c>
      <c r="CT550" s="2">
        <v>2767.7101828996419</v>
      </c>
      <c r="CU550" s="2">
        <v>2136.3371231202659</v>
      </c>
      <c r="CV550" s="2">
        <v>2680.9387545253244</v>
      </c>
      <c r="CW550" s="2">
        <v>2508.7748191086653</v>
      </c>
      <c r="CX550" s="2">
        <v>2561.0071084541373</v>
      </c>
      <c r="CY550" s="2">
        <v>2518.1082357849655</v>
      </c>
      <c r="CZ550" s="2">
        <v>2334.4801383688573</v>
      </c>
      <c r="DA550" s="2">
        <f t="shared" si="587"/>
        <v>2246.4208714971478</v>
      </c>
      <c r="DB550" s="63">
        <v>1872.9203060433629</v>
      </c>
      <c r="DC550" s="63">
        <v>1648.928851625277</v>
      </c>
      <c r="DD550" s="63">
        <v>1435.1297871001125</v>
      </c>
      <c r="DE550" s="63">
        <v>1952.6535545399759</v>
      </c>
      <c r="DF550" s="63">
        <v>1714.2388448907561</v>
      </c>
      <c r="DG550" s="63">
        <v>1503.7846062538042</v>
      </c>
      <c r="DH550" s="63">
        <v>1915.8256206353014</v>
      </c>
      <c r="DI550" s="63">
        <v>1689.5350820248157</v>
      </c>
      <c r="DJ550" s="63">
        <v>1494.1648347265636</v>
      </c>
      <c r="DK550" s="63">
        <v>1786.6465642539792</v>
      </c>
      <c r="DL550" s="63">
        <v>1587.7343474734789</v>
      </c>
      <c r="DM550" s="63">
        <v>1503.1555782562593</v>
      </c>
      <c r="DN550" s="6">
        <f t="shared" si="588"/>
        <v>1308.4573920341086</v>
      </c>
      <c r="DO550" s="63">
        <v>1503.1555782562593</v>
      </c>
      <c r="DP550" s="63">
        <v>1461.2294654110726</v>
      </c>
      <c r="DQ550" s="63">
        <v>1286.6221171036773</v>
      </c>
      <c r="DR550" s="63">
        <v>1013.7344268433294</v>
      </c>
      <c r="DS550" s="63">
        <v>1394.0589414546382</v>
      </c>
      <c r="DT550" s="63">
        <v>1290.2529742479692</v>
      </c>
      <c r="DU550" s="63">
        <v>1295.0764398061483</v>
      </c>
      <c r="DV550" s="64">
        <f t="shared" si="589"/>
        <v>1368.6244893743212</v>
      </c>
      <c r="DW550" s="65">
        <f t="shared" si="589"/>
        <v>1310.7181835090173</v>
      </c>
      <c r="DX550" s="66">
        <f t="shared" si="589"/>
        <v>1143.5103190141826</v>
      </c>
      <c r="DZ550" s="63">
        <f t="shared" si="590"/>
        <v>1414.2691735448384</v>
      </c>
      <c r="EC550" s="63">
        <f t="shared" si="591"/>
        <v>1594.4820717575988</v>
      </c>
      <c r="EF550" s="63">
        <f t="shared" si="592"/>
        <v>1365.352154236962</v>
      </c>
      <c r="EI550" s="63">
        <f t="shared" si="593"/>
        <v>1506.2261771777737</v>
      </c>
      <c r="EL550" s="63">
        <f t="shared" si="594"/>
        <v>1622.322569266579</v>
      </c>
      <c r="EO550" s="63">
        <f t="shared" si="595"/>
        <v>1630.772035100005</v>
      </c>
    </row>
    <row r="551" spans="1:145" ht="15.5" x14ac:dyDescent="0.35">
      <c r="A551" s="56" t="s">
        <v>274</v>
      </c>
      <c r="B551" s="63">
        <f t="shared" si="577"/>
        <v>72.503481499999992</v>
      </c>
      <c r="C551" s="63">
        <f t="shared" si="577"/>
        <v>56.189254499999997</v>
      </c>
      <c r="D551" s="63">
        <f t="shared" si="577"/>
        <v>47.1884552</v>
      </c>
      <c r="E551" s="63">
        <f t="shared" si="577"/>
        <v>35.067166999999998</v>
      </c>
      <c r="F551" s="63">
        <f t="shared" si="577"/>
        <v>32.0623</v>
      </c>
      <c r="G551" s="63">
        <f t="shared" si="577"/>
        <v>31.484328000000005</v>
      </c>
      <c r="H551" s="63">
        <f t="shared" si="577"/>
        <v>32.057960000000001</v>
      </c>
      <c r="I551" s="63">
        <f t="shared" si="577"/>
        <v>47.445854460999996</v>
      </c>
      <c r="J551" s="63">
        <f t="shared" si="577"/>
        <v>73.016494999999992</v>
      </c>
      <c r="K551" s="63">
        <f t="shared" si="577"/>
        <v>86.365664999999979</v>
      </c>
      <c r="L551" s="63">
        <f t="shared" si="577"/>
        <v>100.28292119999998</v>
      </c>
      <c r="M551" s="63">
        <f t="shared" si="577"/>
        <v>114.48825289829786</v>
      </c>
      <c r="N551" s="63">
        <f t="shared" si="577"/>
        <v>99.276533438297861</v>
      </c>
      <c r="O551" s="63">
        <f t="shared" si="577"/>
        <v>91.591999999999999</v>
      </c>
      <c r="P551" s="63">
        <f t="shared" si="577"/>
        <v>107.688</v>
      </c>
      <c r="Q551" s="63">
        <f t="shared" si="577"/>
        <v>166.017</v>
      </c>
      <c r="R551" s="63">
        <f t="shared" si="577"/>
        <v>141.5867101797011</v>
      </c>
      <c r="S551" s="63">
        <f t="shared" si="577"/>
        <v>142.53668229182023</v>
      </c>
      <c r="T551" s="63">
        <f t="shared" si="577"/>
        <v>131.72300000000001</v>
      </c>
      <c r="U551" s="63">
        <f t="shared" si="577"/>
        <v>137.61059255420054</v>
      </c>
      <c r="V551" s="63">
        <f t="shared" si="577"/>
        <v>112.04689378583778</v>
      </c>
      <c r="W551" s="63">
        <f t="shared" si="577"/>
        <v>148.94105755606921</v>
      </c>
      <c r="X551" s="2">
        <f t="shared" si="577"/>
        <v>207.87326162927675</v>
      </c>
      <c r="Y551" s="2">
        <f t="shared" si="577"/>
        <v>235.80873234980177</v>
      </c>
      <c r="Z551" s="63">
        <f t="shared" si="577"/>
        <v>210.67137664235045</v>
      </c>
      <c r="AA551" s="63">
        <f t="shared" si="577"/>
        <v>165.94451648863048</v>
      </c>
      <c r="AB551" s="63">
        <v>207.36749599787464</v>
      </c>
      <c r="AC551" s="63">
        <v>176.50925737956999</v>
      </c>
      <c r="AD551" s="63">
        <v>167.3477060876082</v>
      </c>
      <c r="AE551" s="63">
        <f t="shared" si="578"/>
        <v>183.39551674815846</v>
      </c>
      <c r="AF551" s="63">
        <v>196.50244369865101</v>
      </c>
      <c r="AG551" s="63">
        <v>225.70737141349034</v>
      </c>
      <c r="AH551" s="63">
        <v>232.07113607825227</v>
      </c>
      <c r="AI551" s="63">
        <v>232.07113607825227</v>
      </c>
      <c r="AJ551" s="2">
        <f t="shared" si="579"/>
        <v>229.45474563026994</v>
      </c>
      <c r="AK551" s="2">
        <v>213.23449560027004</v>
      </c>
      <c r="AL551" s="2">
        <v>316.44520312586246</v>
      </c>
      <c r="AM551" s="2">
        <v>375.08941547995244</v>
      </c>
      <c r="AN551" s="2">
        <v>375.08941547995244</v>
      </c>
      <c r="AO551" s="2">
        <f t="shared" si="580"/>
        <v>463.75910770819854</v>
      </c>
      <c r="AP551" s="2">
        <v>392.03926050294899</v>
      </c>
      <c r="AQ551" s="2">
        <v>330.6377331754511</v>
      </c>
      <c r="AR551" s="2">
        <v>349.250648822492</v>
      </c>
      <c r="AS551" s="2">
        <f t="shared" si="581"/>
        <v>461.76222233786865</v>
      </c>
      <c r="AT551" s="2">
        <v>302.13624200384368</v>
      </c>
      <c r="AU551" s="2">
        <v>283.52772301979246</v>
      </c>
      <c r="AV551" s="2">
        <v>285.48173485793251</v>
      </c>
      <c r="AW551" s="2">
        <v>285.48173485793251</v>
      </c>
      <c r="AX551" s="2">
        <f t="shared" si="582"/>
        <v>310.48724841826152</v>
      </c>
      <c r="AY551" s="2"/>
      <c r="AZ551" s="2">
        <v>284.91022610404667</v>
      </c>
      <c r="BA551" s="2">
        <v>284.91022610404667</v>
      </c>
      <c r="BB551" s="2">
        <v>307.95105506740953</v>
      </c>
      <c r="BC551" s="2">
        <v>307.95105506740953</v>
      </c>
      <c r="BD551" s="2">
        <v>183.67703240571285</v>
      </c>
      <c r="BE551" s="2">
        <v>183.67703240571285</v>
      </c>
      <c r="BF551" s="2">
        <f t="shared" si="583"/>
        <v>308.95496380051969</v>
      </c>
      <c r="BG551" s="2">
        <v>155.17932408595723</v>
      </c>
      <c r="BH551" s="2">
        <v>155.28414885626026</v>
      </c>
      <c r="BI551" s="2">
        <v>327.37218188262977</v>
      </c>
      <c r="BJ551" s="2">
        <v>327.48333736948445</v>
      </c>
      <c r="BK551" s="2">
        <v>335.38259093096559</v>
      </c>
      <c r="BL551" s="2">
        <v>335.38259093096559</v>
      </c>
      <c r="BM551" s="2">
        <v>335.39157668931216</v>
      </c>
      <c r="BN551" s="2">
        <v>335.39157668931216</v>
      </c>
      <c r="BO551" s="2">
        <f t="shared" si="584"/>
        <v>374.85220810454194</v>
      </c>
      <c r="BP551" s="2">
        <v>429.14741820303334</v>
      </c>
      <c r="BQ551" s="2">
        <v>355.54652144862769</v>
      </c>
      <c r="BR551" s="2">
        <v>351.89322688233347</v>
      </c>
      <c r="BS551" s="2">
        <v>351.89322688233347</v>
      </c>
      <c r="BT551" s="2">
        <v>377.29405620353577</v>
      </c>
      <c r="BU551" s="2">
        <v>356.36062056811159</v>
      </c>
      <c r="BV551" s="2">
        <v>352.08069517988832</v>
      </c>
      <c r="BW551" s="2">
        <v>337.72848163346544</v>
      </c>
      <c r="BX551" s="2">
        <v>337.72848163346544</v>
      </c>
      <c r="BY551" s="2">
        <v>287.10860076864685</v>
      </c>
      <c r="BZ551" s="63">
        <v>356.52681911735766</v>
      </c>
      <c r="CA551" s="2">
        <f t="shared" si="585"/>
        <v>336.46140624757658</v>
      </c>
      <c r="CB551" s="2">
        <v>332.34311384891521</v>
      </c>
      <c r="CC551" s="2">
        <v>332.34311384891521</v>
      </c>
      <c r="CD551" s="2">
        <v>332.3277456551204</v>
      </c>
      <c r="CE551" s="2">
        <v>332.32453415086923</v>
      </c>
      <c r="CF551" s="2">
        <v>332.32453415086923</v>
      </c>
      <c r="CG551" s="2">
        <v>332.31009494197673</v>
      </c>
      <c r="CH551" s="2">
        <v>344.58815370487906</v>
      </c>
      <c r="CI551" s="2">
        <v>344.58815370487906</v>
      </c>
      <c r="CJ551" s="63">
        <v>411.60061973125119</v>
      </c>
      <c r="CK551" s="63">
        <v>411.60061973125119</v>
      </c>
      <c r="CL551" s="2">
        <f t="shared" si="586"/>
        <v>392.16292312309798</v>
      </c>
      <c r="CM551" s="2">
        <v>439.52781725947739</v>
      </c>
      <c r="CN551" s="2">
        <v>436.26327326522079</v>
      </c>
      <c r="CO551" s="2">
        <v>436.26327326522079</v>
      </c>
      <c r="CP551" s="2">
        <v>422.94449812920919</v>
      </c>
      <c r="CQ551" s="2">
        <v>430.45577279817172</v>
      </c>
      <c r="CR551" s="2">
        <v>416.08421798581247</v>
      </c>
      <c r="CS551" s="2">
        <v>371.81700176201809</v>
      </c>
      <c r="CT551" s="2">
        <v>370.8268238266707</v>
      </c>
      <c r="CU551" s="2">
        <v>358.27081657075558</v>
      </c>
      <c r="CV551" s="2">
        <v>422.31733056139819</v>
      </c>
      <c r="CW551" s="2">
        <v>425.35779419404622</v>
      </c>
      <c r="CX551" s="2">
        <v>386.82413653176565</v>
      </c>
      <c r="CY551" s="2">
        <v>389.60833614686243</v>
      </c>
      <c r="CZ551" s="2">
        <v>388.29802815366207</v>
      </c>
      <c r="DA551" s="2">
        <f t="shared" si="587"/>
        <v>464.22362643043499</v>
      </c>
      <c r="DB551" s="63">
        <v>517.4135092229011</v>
      </c>
      <c r="DC551" s="63">
        <v>521.67984618140179</v>
      </c>
      <c r="DD551" s="63">
        <v>521.68466162851951</v>
      </c>
      <c r="DE551" s="63">
        <v>512.86841665609313</v>
      </c>
      <c r="DF551" s="63">
        <v>517.02583592460485</v>
      </c>
      <c r="DG551" s="63">
        <v>521.15101944466096</v>
      </c>
      <c r="DH551" s="63">
        <v>517.01769153028158</v>
      </c>
      <c r="DI551" s="63">
        <v>516.98538555663879</v>
      </c>
      <c r="DJ551" s="63">
        <v>516.91495563207502</v>
      </c>
      <c r="DK551" s="63">
        <v>468.8618359297302</v>
      </c>
      <c r="DL551" s="63">
        <v>468.82952024979556</v>
      </c>
      <c r="DM551" s="63">
        <v>687.87673422733269</v>
      </c>
      <c r="DN551" s="6">
        <f t="shared" si="588"/>
        <v>520.6559441583496</v>
      </c>
      <c r="DO551" s="63">
        <v>687.87673422733269</v>
      </c>
      <c r="DP551" s="63">
        <v>827.47119875054409</v>
      </c>
      <c r="DQ551" s="63">
        <v>830.18155408239886</v>
      </c>
      <c r="DR551" s="63">
        <v>832.89190941425363</v>
      </c>
      <c r="DS551" s="63">
        <v>978.99916705279804</v>
      </c>
      <c r="DT551" s="63">
        <v>982.22868257798552</v>
      </c>
      <c r="DU551" s="63">
        <v>943.01260405095911</v>
      </c>
      <c r="DV551" s="64">
        <f t="shared" si="589"/>
        <v>1269.4898784735799</v>
      </c>
      <c r="DW551" s="65">
        <f t="shared" si="589"/>
        <v>1061.6088009564999</v>
      </c>
      <c r="DX551" s="66">
        <f t="shared" si="589"/>
        <v>1221.4835199867923</v>
      </c>
      <c r="DZ551" s="63">
        <f t="shared" si="590"/>
        <v>929.73176680447887</v>
      </c>
      <c r="EC551" s="63">
        <f t="shared" si="591"/>
        <v>840.9839725039443</v>
      </c>
      <c r="EF551" s="63">
        <f t="shared" si="592"/>
        <v>837.84027137680778</v>
      </c>
      <c r="EI551" s="63">
        <f t="shared" si="593"/>
        <v>854.38145521421643</v>
      </c>
      <c r="EL551" s="63">
        <f t="shared" si="594"/>
        <v>871.25314047170207</v>
      </c>
      <c r="EO551" s="63">
        <f t="shared" si="595"/>
        <v>897.34631325564294</v>
      </c>
    </row>
    <row r="552" spans="1:145" ht="15.5" x14ac:dyDescent="0.35">
      <c r="A552" s="56" t="s">
        <v>275</v>
      </c>
      <c r="B552" s="63">
        <f t="shared" si="577"/>
        <v>77.751891999999998</v>
      </c>
      <c r="C552" s="63">
        <f t="shared" si="577"/>
        <v>67.430126419999979</v>
      </c>
      <c r="D552" s="63">
        <f t="shared" si="577"/>
        <v>59.374896</v>
      </c>
      <c r="E552" s="63">
        <f t="shared" si="577"/>
        <v>43.417820300000002</v>
      </c>
      <c r="F552" s="63">
        <f t="shared" si="577"/>
        <v>33.797439599999997</v>
      </c>
      <c r="G552" s="63">
        <f t="shared" si="577"/>
        <v>20.443385499999998</v>
      </c>
      <c r="H552" s="63">
        <f t="shared" si="577"/>
        <v>29.6635594</v>
      </c>
      <c r="I552" s="63">
        <f t="shared" si="577"/>
        <v>60.219444350000003</v>
      </c>
      <c r="J552" s="63">
        <f t="shared" si="577"/>
        <v>81.890333384000002</v>
      </c>
      <c r="K552" s="63">
        <f t="shared" si="577"/>
        <v>70.704239712000003</v>
      </c>
      <c r="L552" s="63">
        <f t="shared" si="577"/>
        <v>77.577315000000013</v>
      </c>
      <c r="M552" s="63">
        <f t="shared" si="577"/>
        <v>66.161393200000006</v>
      </c>
      <c r="N552" s="63">
        <f t="shared" si="577"/>
        <v>76.49419138511665</v>
      </c>
      <c r="O552" s="63">
        <f t="shared" si="577"/>
        <v>70.972857080216656</v>
      </c>
      <c r="P552" s="63">
        <f t="shared" si="577"/>
        <v>55.616309356624335</v>
      </c>
      <c r="Q552" s="63">
        <f t="shared" si="577"/>
        <v>37.781164863886538</v>
      </c>
      <c r="R552" s="63">
        <f t="shared" si="577"/>
        <v>41.104687102998383</v>
      </c>
      <c r="S552" s="63">
        <f t="shared" si="577"/>
        <v>40.767247442380437</v>
      </c>
      <c r="T552" s="63">
        <f t="shared" si="577"/>
        <v>33.99448547637413</v>
      </c>
      <c r="U552" s="63">
        <f t="shared" si="577"/>
        <v>35.282261710023342</v>
      </c>
      <c r="V552" s="63">
        <f t="shared" si="577"/>
        <v>38.003088306693463</v>
      </c>
      <c r="W552" s="63">
        <f t="shared" si="577"/>
        <v>39.044354951185845</v>
      </c>
      <c r="X552" s="2">
        <f t="shared" si="577"/>
        <v>25.414888081240292</v>
      </c>
      <c r="Y552" s="2">
        <f t="shared" si="577"/>
        <v>37.773155518699319</v>
      </c>
      <c r="Z552" s="63">
        <f t="shared" si="577"/>
        <v>33.282928732456156</v>
      </c>
      <c r="AA552" s="63">
        <f t="shared" si="577"/>
        <v>42.846153621276201</v>
      </c>
      <c r="AB552" s="63">
        <v>54.137643922626182</v>
      </c>
      <c r="AC552" s="63">
        <v>56.878474099715937</v>
      </c>
      <c r="AD552" s="63">
        <v>35.249797653139879</v>
      </c>
      <c r="AE552" s="63">
        <f t="shared" si="578"/>
        <v>18.866588565406808</v>
      </c>
      <c r="AF552" s="63">
        <v>27.634017288949988</v>
      </c>
      <c r="AG552" s="63">
        <v>12.540472126565477</v>
      </c>
      <c r="AH552" s="63">
        <v>15.230543683695</v>
      </c>
      <c r="AI552" s="63">
        <v>15.230543683695</v>
      </c>
      <c r="AJ552" s="2">
        <f t="shared" si="579"/>
        <v>30.907598294945544</v>
      </c>
      <c r="AK552" s="2">
        <v>16.052971430186574</v>
      </c>
      <c r="AL552" s="2">
        <v>30.957745959157396</v>
      </c>
      <c r="AM552" s="2">
        <v>33.155965094048902</v>
      </c>
      <c r="AN552" s="2">
        <v>33.155965094048902</v>
      </c>
      <c r="AO552" s="2">
        <f t="shared" si="580"/>
        <v>33.361256953365782</v>
      </c>
      <c r="AP552" s="2">
        <v>28.135435108291013</v>
      </c>
      <c r="AQ552" s="2">
        <v>24.244280143758317</v>
      </c>
      <c r="AR552" s="2">
        <v>35.275343250214</v>
      </c>
      <c r="AS552" s="2">
        <f t="shared" si="581"/>
        <v>31.974581184205451</v>
      </c>
      <c r="AT552" s="2">
        <v>45.3347482108192</v>
      </c>
      <c r="AU552" s="2">
        <v>35.505571976127797</v>
      </c>
      <c r="AV552" s="2">
        <v>30.396233924904902</v>
      </c>
      <c r="AW552" s="2">
        <v>30.396233924904902</v>
      </c>
      <c r="AX552" s="2">
        <f t="shared" si="582"/>
        <v>24.651613726644616</v>
      </c>
      <c r="AY552" s="2"/>
      <c r="AZ552" s="2">
        <v>22.039684743260391</v>
      </c>
      <c r="BA552" s="2">
        <v>21.981858401620698</v>
      </c>
      <c r="BB552" s="2">
        <v>21.774138290830681</v>
      </c>
      <c r="BC552" s="2">
        <v>21.707918695634685</v>
      </c>
      <c r="BD552" s="2">
        <v>14.803122177027181</v>
      </c>
      <c r="BE552" s="2">
        <v>14.710558883632952</v>
      </c>
      <c r="BF552" s="2">
        <f t="shared" si="583"/>
        <v>20.696311176599998</v>
      </c>
      <c r="BG552" s="2">
        <v>17.874094889876254</v>
      </c>
      <c r="BH552" s="2">
        <v>17.763184417412468</v>
      </c>
      <c r="BI552" s="2">
        <v>18.734246922876924</v>
      </c>
      <c r="BJ552" s="2">
        <v>21.108510199903868</v>
      </c>
      <c r="BK552" s="2">
        <v>26.786125428150292</v>
      </c>
      <c r="BL552" s="2">
        <v>26.718351131767673</v>
      </c>
      <c r="BM552" s="2">
        <v>26.795089820166893</v>
      </c>
      <c r="BN552" s="2">
        <v>26.726867304183443</v>
      </c>
      <c r="BO552" s="2">
        <f t="shared" si="584"/>
        <v>16.007383518497992</v>
      </c>
      <c r="BP552" s="2">
        <v>16.099222446502594</v>
      </c>
      <c r="BQ552" s="2">
        <v>30.547959793894872</v>
      </c>
      <c r="BR552" s="2">
        <v>30.423416812884511</v>
      </c>
      <c r="BS552" s="2">
        <v>30.312297264996214</v>
      </c>
      <c r="BT552" s="2">
        <v>15.403499816526972</v>
      </c>
      <c r="BU552" s="2">
        <v>30.427859111668912</v>
      </c>
      <c r="BV552" s="2">
        <v>29.670870777145375</v>
      </c>
      <c r="BW552" s="2">
        <v>16.068791322309409</v>
      </c>
      <c r="BX552" s="2">
        <v>16.068791322309409</v>
      </c>
      <c r="BY552" s="2">
        <v>16.284169609409382</v>
      </c>
      <c r="BZ552" s="63">
        <v>14.844787711339958</v>
      </c>
      <c r="CA552" s="2">
        <f t="shared" si="585"/>
        <v>16.456577458612404</v>
      </c>
      <c r="CB552" s="2">
        <v>16.734504307431589</v>
      </c>
      <c r="CC552" s="2">
        <v>16.734504307431589</v>
      </c>
      <c r="CD552" s="2">
        <v>16.703788976629568</v>
      </c>
      <c r="CE552" s="2">
        <v>16.716701966133137</v>
      </c>
      <c r="CF552" s="2">
        <v>16.716701966133137</v>
      </c>
      <c r="CG552" s="2">
        <v>16.686876752396039</v>
      </c>
      <c r="CH552" s="2">
        <v>19.027907468963967</v>
      </c>
      <c r="CI552" s="2">
        <v>19.027907468963967</v>
      </c>
      <c r="CJ552" s="63">
        <v>16.333954649133076</v>
      </c>
      <c r="CK552" s="63">
        <v>16.333954649133076</v>
      </c>
      <c r="CL552" s="2">
        <f t="shared" si="586"/>
        <v>13.104912331111111</v>
      </c>
      <c r="CM552" s="2">
        <v>17.077491914655333</v>
      </c>
      <c r="CN552" s="2">
        <v>19.093529153101294</v>
      </c>
      <c r="CO552" s="2">
        <v>19.093529153101294</v>
      </c>
      <c r="CP552" s="2">
        <v>18.485834371334271</v>
      </c>
      <c r="CQ552" s="2">
        <v>18.794812125502634</v>
      </c>
      <c r="CR552" s="2">
        <v>19.073628275667467</v>
      </c>
      <c r="CS552" s="2">
        <v>17.223487667335316</v>
      </c>
      <c r="CT552" s="2">
        <v>17.880242899906371</v>
      </c>
      <c r="CU552" s="2">
        <v>17.889490405308372</v>
      </c>
      <c r="CV552" s="2">
        <v>18.631943519887582</v>
      </c>
      <c r="CW552" s="2">
        <v>18.942449967510242</v>
      </c>
      <c r="CX552" s="2">
        <v>17.834607213076666</v>
      </c>
      <c r="CY552" s="2">
        <v>18.131332771280096</v>
      </c>
      <c r="CZ552" s="2">
        <v>18.64415526628353</v>
      </c>
      <c r="DA552" s="2">
        <f t="shared" si="587"/>
        <v>14.929382655687059</v>
      </c>
      <c r="DB552" s="63">
        <v>13.758097988694992</v>
      </c>
      <c r="DC552" s="63">
        <v>13.871540488516841</v>
      </c>
      <c r="DD552" s="63">
        <v>13.8789358562892</v>
      </c>
      <c r="DE552" s="63">
        <v>14.53868445218713</v>
      </c>
      <c r="DF552" s="63">
        <v>14.794404247854246</v>
      </c>
      <c r="DG552" s="63">
        <v>14.77617598024459</v>
      </c>
      <c r="DH552" s="63">
        <v>17.33604387803955</v>
      </c>
      <c r="DI552" s="63">
        <v>17.632787912185712</v>
      </c>
      <c r="DJ552" s="63">
        <v>17.62377211162007</v>
      </c>
      <c r="DK552" s="63">
        <v>20.705582218980759</v>
      </c>
      <c r="DL552" s="63">
        <v>20.877363448677531</v>
      </c>
      <c r="DM552" s="63">
        <v>17.628332348593283</v>
      </c>
      <c r="DN552" s="6">
        <f t="shared" si="588"/>
        <v>20.094652478649841</v>
      </c>
      <c r="DO552" s="63">
        <v>17.628332348593283</v>
      </c>
      <c r="DP552" s="63">
        <v>23.925545862243766</v>
      </c>
      <c r="DQ552" s="63">
        <v>24.012639810239442</v>
      </c>
      <c r="DR552" s="63">
        <v>24.099649840192683</v>
      </c>
      <c r="DS552" s="63">
        <v>25.075059040942929</v>
      </c>
      <c r="DT552" s="63">
        <v>25.203634063982484</v>
      </c>
      <c r="DU552" s="63">
        <v>22.984337479595773</v>
      </c>
      <c r="DV552" s="64">
        <f t="shared" si="589"/>
        <v>31.130035860021668</v>
      </c>
      <c r="DW552" s="65">
        <f t="shared" si="589"/>
        <v>31.165706770705871</v>
      </c>
      <c r="DX552" s="66">
        <f t="shared" si="589"/>
        <v>29.975222723011282</v>
      </c>
      <c r="DZ552" s="63">
        <f t="shared" si="590"/>
        <v>31.092213903406126</v>
      </c>
      <c r="EC552" s="63">
        <f t="shared" si="591"/>
        <v>31.733485002314964</v>
      </c>
      <c r="EF552" s="63">
        <f t="shared" si="592"/>
        <v>32.388467768404674</v>
      </c>
      <c r="EI552" s="63">
        <f t="shared" si="593"/>
        <v>33.057473848431435</v>
      </c>
      <c r="EL552" s="63">
        <f t="shared" si="594"/>
        <v>33.740822649659762</v>
      </c>
      <c r="EO552" s="63">
        <f t="shared" si="595"/>
        <v>34.783229972044388</v>
      </c>
    </row>
    <row r="553" spans="1:145" ht="15.5" x14ac:dyDescent="0.35">
      <c r="A553" s="56" t="s">
        <v>276</v>
      </c>
      <c r="B553" s="63">
        <f t="shared" si="577"/>
        <v>25.573976999999999</v>
      </c>
      <c r="C553" s="63">
        <f t="shared" si="577"/>
        <v>43.655695999999999</v>
      </c>
      <c r="D553" s="63">
        <f t="shared" si="577"/>
        <v>57.714351999999998</v>
      </c>
      <c r="E553" s="63">
        <f t="shared" si="577"/>
        <v>55.034087</v>
      </c>
      <c r="F553" s="63">
        <f t="shared" si="577"/>
        <v>50.873830000000005</v>
      </c>
      <c r="G553" s="63">
        <f t="shared" si="577"/>
        <v>47.100718000000001</v>
      </c>
      <c r="H553" s="63">
        <f t="shared" si="577"/>
        <v>43.496063999999997</v>
      </c>
      <c r="I553" s="63">
        <f t="shared" si="577"/>
        <v>64.469016799999991</v>
      </c>
      <c r="J553" s="63">
        <f t="shared" si="577"/>
        <v>123.67360600000002</v>
      </c>
      <c r="K553" s="63">
        <f t="shared" si="577"/>
        <v>124.81619599999999</v>
      </c>
      <c r="L553" s="63">
        <f t="shared" si="577"/>
        <v>145.539805</v>
      </c>
      <c r="M553" s="63">
        <f t="shared" si="577"/>
        <v>142.58069</v>
      </c>
      <c r="N553" s="63">
        <f t="shared" si="577"/>
        <v>116.26912</v>
      </c>
      <c r="O553" s="63">
        <f t="shared" si="577"/>
        <v>116.37280126093137</v>
      </c>
      <c r="P553" s="63">
        <f t="shared" si="577"/>
        <v>138.56080090000003</v>
      </c>
      <c r="Q553" s="63">
        <f t="shared" si="577"/>
        <v>111.8023209</v>
      </c>
      <c r="R553" s="63">
        <f t="shared" si="577"/>
        <v>109.25115134350268</v>
      </c>
      <c r="S553" s="63">
        <f t="shared" si="577"/>
        <v>123.033247</v>
      </c>
      <c r="T553" s="63">
        <f t="shared" si="577"/>
        <v>113.09753310000001</v>
      </c>
      <c r="U553" s="63">
        <f t="shared" si="577"/>
        <v>99.058584739901562</v>
      </c>
      <c r="V553" s="63">
        <f t="shared" si="577"/>
        <v>100.35480635367666</v>
      </c>
      <c r="W553" s="63">
        <f t="shared" si="577"/>
        <v>69.809951822882027</v>
      </c>
      <c r="X553" s="2">
        <f t="shared" si="577"/>
        <v>48.911993531214826</v>
      </c>
      <c r="Y553" s="2">
        <f t="shared" si="577"/>
        <v>71.459989335157246</v>
      </c>
      <c r="Z553" s="63">
        <f t="shared" si="577"/>
        <v>104.4852356418169</v>
      </c>
      <c r="AA553" s="63">
        <f t="shared" si="577"/>
        <v>98.805619872127991</v>
      </c>
      <c r="AB553" s="63">
        <v>104.93612277019677</v>
      </c>
      <c r="AC553" s="63">
        <v>113.70708591760456</v>
      </c>
      <c r="AD553" s="63">
        <v>107.78538230079415</v>
      </c>
      <c r="AE553" s="63">
        <f t="shared" si="578"/>
        <v>106.32740634334324</v>
      </c>
      <c r="AF553" s="63">
        <v>94.243104120685601</v>
      </c>
      <c r="AG553" s="63">
        <v>139.56049809542719</v>
      </c>
      <c r="AH553" s="63">
        <v>142.98111671566542</v>
      </c>
      <c r="AI553" s="63">
        <v>142.98111671566542</v>
      </c>
      <c r="AJ553" s="2">
        <f t="shared" si="579"/>
        <v>109.53789736145325</v>
      </c>
      <c r="AK553" s="2">
        <v>130.82448273809266</v>
      </c>
      <c r="AL553" s="2">
        <v>96.960254860227707</v>
      </c>
      <c r="AM553" s="2">
        <v>107.48770800665</v>
      </c>
      <c r="AN553" s="2">
        <v>107.48770800665</v>
      </c>
      <c r="AO553" s="2">
        <f t="shared" si="580"/>
        <v>140.91343514465271</v>
      </c>
      <c r="AP553" s="2">
        <v>133.55742916795947</v>
      </c>
      <c r="AQ553" s="2">
        <v>115.38536393201386</v>
      </c>
      <c r="AR553" s="2">
        <v>147.83760168616479</v>
      </c>
      <c r="AS553" s="2">
        <f t="shared" si="581"/>
        <v>160.11010710254811</v>
      </c>
      <c r="AT553" s="2">
        <v>179.74501706247</v>
      </c>
      <c r="AU553" s="2">
        <v>188.71184920265566</v>
      </c>
      <c r="AV553" s="2">
        <v>180.76796207258943</v>
      </c>
      <c r="AW553" s="2">
        <v>180.76796207258943</v>
      </c>
      <c r="AX553" s="2">
        <f t="shared" si="582"/>
        <v>179.61659540240095</v>
      </c>
      <c r="AY553" s="2"/>
      <c r="AZ553" s="2">
        <v>142.42584603381309</v>
      </c>
      <c r="BA553" s="2">
        <v>142.33441054928215</v>
      </c>
      <c r="BB553" s="2">
        <v>135.48838241033818</v>
      </c>
      <c r="BC553" s="2">
        <v>135.4013036719553</v>
      </c>
      <c r="BD553" s="2">
        <v>138.18004661629314</v>
      </c>
      <c r="BE553" s="2">
        <v>138.10121228666736</v>
      </c>
      <c r="BF553" s="2">
        <f t="shared" si="583"/>
        <v>149.49704730245654</v>
      </c>
      <c r="BG553" s="2">
        <v>141.95257237008778</v>
      </c>
      <c r="BH553" s="2">
        <v>154.10527324424964</v>
      </c>
      <c r="BI553" s="2">
        <v>129.07355011422038</v>
      </c>
      <c r="BJ553" s="2">
        <v>155.24843578754178</v>
      </c>
      <c r="BK553" s="2">
        <v>141.04709706380945</v>
      </c>
      <c r="BL553" s="2">
        <v>164.95298438450044</v>
      </c>
      <c r="BM553" s="2">
        <v>141.125817331089</v>
      </c>
      <c r="BN553" s="2">
        <v>165.21947903674868</v>
      </c>
      <c r="BO553" s="2">
        <f t="shared" si="584"/>
        <v>138.82492239907424</v>
      </c>
      <c r="BP553" s="2">
        <v>208.98956136589558</v>
      </c>
      <c r="BQ553" s="2">
        <v>184.9699015185578</v>
      </c>
      <c r="BR553" s="2">
        <v>167.26950123921583</v>
      </c>
      <c r="BS553" s="2">
        <v>166.04189817177658</v>
      </c>
      <c r="BT553" s="2">
        <v>182.92110164342907</v>
      </c>
      <c r="BU553" s="2">
        <v>191.04974330789787</v>
      </c>
      <c r="BV553" s="2">
        <v>181.47092671582826</v>
      </c>
      <c r="BW553" s="2">
        <v>190.02227535990309</v>
      </c>
      <c r="BX553" s="2">
        <v>190.02227535990309</v>
      </c>
      <c r="BY553" s="2">
        <v>182.22155386081718</v>
      </c>
      <c r="BZ553" s="63">
        <v>162.99043905879105</v>
      </c>
      <c r="CA553" s="2">
        <f t="shared" si="585"/>
        <v>170.5394509314998</v>
      </c>
      <c r="CB553" s="2">
        <v>263.2401198605412</v>
      </c>
      <c r="CC553" s="2">
        <v>263.2401198605412</v>
      </c>
      <c r="CD553" s="2">
        <v>257.17887560697773</v>
      </c>
      <c r="CE553" s="2">
        <v>235.58621812386585</v>
      </c>
      <c r="CF553" s="2">
        <v>235.58621812386585</v>
      </c>
      <c r="CG553" s="2">
        <v>230.9076689571362</v>
      </c>
      <c r="CH553" s="2">
        <v>227.81691079772378</v>
      </c>
      <c r="CI553" s="2">
        <v>227.81691079772378</v>
      </c>
      <c r="CJ553" s="63">
        <v>279.58090384473138</v>
      </c>
      <c r="CK553" s="63">
        <v>279.58090384473138</v>
      </c>
      <c r="CL553" s="2">
        <f t="shared" si="586"/>
        <v>226.9331444209468</v>
      </c>
      <c r="CM553" s="2">
        <v>312.23223935649253</v>
      </c>
      <c r="CN553" s="2">
        <v>406.12103521890924</v>
      </c>
      <c r="CO553" s="2">
        <v>406.12103521890924</v>
      </c>
      <c r="CP553" s="2">
        <v>408.00221737337154</v>
      </c>
      <c r="CQ553" s="2">
        <v>412.38156874547116</v>
      </c>
      <c r="CR553" s="2">
        <v>391.83329763836088</v>
      </c>
      <c r="CS553" s="2">
        <v>411.18332391239176</v>
      </c>
      <c r="CT553" s="2">
        <v>410.07171007065335</v>
      </c>
      <c r="CU553" s="2">
        <v>396.20523459921918</v>
      </c>
      <c r="CV553" s="2">
        <v>453.55008435444967</v>
      </c>
      <c r="CW553" s="2">
        <v>446.75048126724153</v>
      </c>
      <c r="CX553" s="2">
        <v>461.37472300656191</v>
      </c>
      <c r="CY553" s="2">
        <v>454.4659694287655</v>
      </c>
      <c r="CZ553" s="2">
        <v>460.03986594830621</v>
      </c>
      <c r="DA553" s="2">
        <f t="shared" si="587"/>
        <v>300.76678417565591</v>
      </c>
      <c r="DB553" s="63">
        <v>246.75398985660627</v>
      </c>
      <c r="DC553" s="63">
        <v>245.14605501668609</v>
      </c>
      <c r="DD553" s="63">
        <v>243.73455319204382</v>
      </c>
      <c r="DE553" s="63">
        <v>182.85577051672624</v>
      </c>
      <c r="DF553" s="63">
        <v>179.8675606142798</v>
      </c>
      <c r="DG553" s="63">
        <v>181.31869538758539</v>
      </c>
      <c r="DH553" s="63">
        <v>181.38314446627086</v>
      </c>
      <c r="DI553" s="63">
        <v>178.4566240511441</v>
      </c>
      <c r="DJ553" s="63">
        <v>179.91915973417798</v>
      </c>
      <c r="DK553" s="63">
        <v>226.86752120839267</v>
      </c>
      <c r="DL553" s="63">
        <v>225.71065098890764</v>
      </c>
      <c r="DM553" s="63">
        <v>213.0906119786093</v>
      </c>
      <c r="DN553" s="6">
        <f t="shared" si="588"/>
        <v>217.64959065140457</v>
      </c>
      <c r="DO553" s="63">
        <v>213.0906119786093</v>
      </c>
      <c r="DP553" s="63">
        <v>242.2061341184758</v>
      </c>
      <c r="DQ553" s="63">
        <v>241.47291305271372</v>
      </c>
      <c r="DR553" s="63">
        <v>240.72956141257907</v>
      </c>
      <c r="DS553" s="63">
        <v>239.36624103528371</v>
      </c>
      <c r="DT553" s="63">
        <v>240.18077589221005</v>
      </c>
      <c r="DU553" s="63">
        <v>242.8565658155529</v>
      </c>
      <c r="DV553" s="64">
        <f t="shared" si="589"/>
        <v>213.86938182294091</v>
      </c>
      <c r="DW553" s="65">
        <f t="shared" si="589"/>
        <v>214.56297527961746</v>
      </c>
      <c r="DX553" s="66">
        <f t="shared" si="589"/>
        <v>215.29217238602007</v>
      </c>
      <c r="DZ553" s="63">
        <f t="shared" si="590"/>
        <v>236.80622131478486</v>
      </c>
      <c r="EC553" s="63">
        <f t="shared" si="591"/>
        <v>264.11231248199169</v>
      </c>
      <c r="EF553" s="63">
        <f t="shared" si="592"/>
        <v>291.48144850380129</v>
      </c>
      <c r="EI553" s="63">
        <f t="shared" si="593"/>
        <v>316.53826917049184</v>
      </c>
      <c r="EL553" s="63">
        <f t="shared" si="594"/>
        <v>341.23351529643202</v>
      </c>
      <c r="EO553" s="63">
        <f t="shared" si="595"/>
        <v>369.23558255202323</v>
      </c>
    </row>
    <row r="554" spans="1:145" ht="15.5" x14ac:dyDescent="0.35">
      <c r="A554" s="56" t="s">
        <v>277</v>
      </c>
      <c r="B554" s="63">
        <f t="shared" si="577"/>
        <v>102.13360175283539</v>
      </c>
      <c r="C554" s="63">
        <f t="shared" si="577"/>
        <v>122.22317936475578</v>
      </c>
      <c r="D554" s="63">
        <f t="shared" si="577"/>
        <v>148.79627845201364</v>
      </c>
      <c r="E554" s="63">
        <f t="shared" si="577"/>
        <v>165.36506024155713</v>
      </c>
      <c r="F554" s="63">
        <f t="shared" si="577"/>
        <v>151.896989338</v>
      </c>
      <c r="G554" s="63">
        <f t="shared" si="577"/>
        <v>150.53825317600001</v>
      </c>
      <c r="H554" s="63">
        <f t="shared" si="577"/>
        <v>191.69835077600001</v>
      </c>
      <c r="I554" s="63">
        <f t="shared" si="577"/>
        <v>377.50705364999999</v>
      </c>
      <c r="J554" s="63">
        <f t="shared" si="577"/>
        <v>367.77746084566019</v>
      </c>
      <c r="K554" s="63">
        <f t="shared" si="577"/>
        <v>409.85151154922846</v>
      </c>
      <c r="L554" s="63">
        <f t="shared" si="577"/>
        <v>527.52853535725262</v>
      </c>
      <c r="M554" s="63">
        <f t="shared" si="577"/>
        <v>498.22228159516823</v>
      </c>
      <c r="N554" s="63">
        <f t="shared" si="577"/>
        <v>597.19835399726719</v>
      </c>
      <c r="O554" s="63">
        <f t="shared" si="577"/>
        <v>657.57969149731844</v>
      </c>
      <c r="P554" s="63">
        <f t="shared" si="577"/>
        <v>619.45323204639999</v>
      </c>
      <c r="Q554" s="63">
        <f t="shared" si="577"/>
        <v>574.83751911681611</v>
      </c>
      <c r="R554" s="63">
        <f t="shared" si="577"/>
        <v>561.18041143400001</v>
      </c>
      <c r="S554" s="63">
        <f t="shared" si="577"/>
        <v>620.35252654800001</v>
      </c>
      <c r="T554" s="63">
        <f t="shared" si="577"/>
        <v>589.58063968399995</v>
      </c>
      <c r="U554" s="63">
        <f t="shared" si="577"/>
        <v>728.53758126034654</v>
      </c>
      <c r="V554" s="63">
        <f t="shared" si="577"/>
        <v>715.48487111350016</v>
      </c>
      <c r="W554" s="63">
        <f t="shared" si="577"/>
        <v>827.86643802184642</v>
      </c>
      <c r="X554" s="2">
        <f t="shared" si="577"/>
        <v>611.12291095287276</v>
      </c>
      <c r="Y554" s="2">
        <f t="shared" si="577"/>
        <v>704.54061757993372</v>
      </c>
      <c r="Z554" s="63">
        <f t="shared" si="577"/>
        <v>774.22922671306242</v>
      </c>
      <c r="AA554" s="63">
        <f t="shared" si="577"/>
        <v>786.26158427760754</v>
      </c>
      <c r="AB554" s="63">
        <v>855.16584192451126</v>
      </c>
      <c r="AC554" s="63">
        <v>758.08539823334331</v>
      </c>
      <c r="AD554" s="63">
        <v>728.87822787954769</v>
      </c>
      <c r="AE554" s="63">
        <f t="shared" si="578"/>
        <v>753.46399834874387</v>
      </c>
      <c r="AF554" s="63">
        <v>622.13355436841675</v>
      </c>
      <c r="AG554" s="63">
        <v>624.92850097616304</v>
      </c>
      <c r="AH554" s="63">
        <v>643.51927931353896</v>
      </c>
      <c r="AI554" s="63">
        <v>643.61662454522161</v>
      </c>
      <c r="AJ554" s="2">
        <f t="shared" si="579"/>
        <v>821.53326257879667</v>
      </c>
      <c r="AK554" s="2">
        <v>842.35512536832493</v>
      </c>
      <c r="AL554" s="2">
        <v>875.86177812899371</v>
      </c>
      <c r="AM554" s="2">
        <v>883.34297764743781</v>
      </c>
      <c r="AN554" s="2">
        <v>883.34297764743781</v>
      </c>
      <c r="AO554" s="2">
        <f t="shared" si="580"/>
        <v>827.01713078611544</v>
      </c>
      <c r="AP554" s="2">
        <v>947.04434159539812</v>
      </c>
      <c r="AQ554" s="2">
        <v>906.72487676883259</v>
      </c>
      <c r="AR554" s="2">
        <v>931.63741895533326</v>
      </c>
      <c r="AS554" s="2">
        <f t="shared" si="581"/>
        <v>753.79252381536253</v>
      </c>
      <c r="AT554" s="2">
        <v>948.85606724226545</v>
      </c>
      <c r="AU554" s="2">
        <v>827.69872470403857</v>
      </c>
      <c r="AV554" s="2">
        <v>786.97563748818106</v>
      </c>
      <c r="AW554" s="2">
        <v>786.97563748818106</v>
      </c>
      <c r="AX554" s="2">
        <f t="shared" si="582"/>
        <v>841.43822549292395</v>
      </c>
      <c r="AY554" s="2"/>
      <c r="AZ554" s="2">
        <v>887.23969717210059</v>
      </c>
      <c r="BA554" s="2">
        <v>884.64360119514754</v>
      </c>
      <c r="BB554" s="2">
        <v>872.37367433835573</v>
      </c>
      <c r="BC554" s="2">
        <v>868.54017891674425</v>
      </c>
      <c r="BD554" s="2">
        <v>864.3318915232818</v>
      </c>
      <c r="BE554" s="2">
        <v>862.34689839748683</v>
      </c>
      <c r="BF554" s="2">
        <f t="shared" si="583"/>
        <v>884.41837786545318</v>
      </c>
      <c r="BG554" s="2">
        <v>960.67253332766973</v>
      </c>
      <c r="BH554" s="2">
        <v>946.9069012097799</v>
      </c>
      <c r="BI554" s="2">
        <v>866.93422093034962</v>
      </c>
      <c r="BJ554" s="2">
        <v>867.20715595423576</v>
      </c>
      <c r="BK554" s="2">
        <v>881.32055446076197</v>
      </c>
      <c r="BL554" s="2">
        <v>883.4868917966337</v>
      </c>
      <c r="BM554" s="2">
        <v>885.36544330875802</v>
      </c>
      <c r="BN554" s="2">
        <v>885.78857693715224</v>
      </c>
      <c r="BO554" s="2">
        <f t="shared" si="584"/>
        <v>928.21101774210968</v>
      </c>
      <c r="BP554" s="2">
        <v>957.94356817163805</v>
      </c>
      <c r="BQ554" s="2">
        <v>763.41946764197507</v>
      </c>
      <c r="BR554" s="2">
        <v>658.03565255780848</v>
      </c>
      <c r="BS554" s="2">
        <v>654.13590931625981</v>
      </c>
      <c r="BT554" s="2">
        <v>770.79218544410912</v>
      </c>
      <c r="BU554" s="2">
        <v>680.96344343995054</v>
      </c>
      <c r="BV554" s="2">
        <v>606.31198611932621</v>
      </c>
      <c r="BW554" s="2">
        <v>780.25895743693138</v>
      </c>
      <c r="BX554" s="2">
        <v>780.25895743693138</v>
      </c>
      <c r="BY554" s="2">
        <v>668.60167735120581</v>
      </c>
      <c r="BZ554" s="63">
        <v>830.7379120967604</v>
      </c>
      <c r="CA554" s="2">
        <f t="shared" si="585"/>
        <v>831.5248689842731</v>
      </c>
      <c r="CB554" s="2">
        <v>904.23970360148178</v>
      </c>
      <c r="CC554" s="2">
        <v>902.32953408963203</v>
      </c>
      <c r="CD554" s="2">
        <v>872.04768934461049</v>
      </c>
      <c r="CE554" s="2">
        <v>861.26709899752427</v>
      </c>
      <c r="CF554" s="2">
        <v>858.72448515312647</v>
      </c>
      <c r="CG554" s="2">
        <v>843.23834519861282</v>
      </c>
      <c r="CH554" s="2">
        <v>893.46232723467983</v>
      </c>
      <c r="CI554" s="2">
        <v>892.53716542612574</v>
      </c>
      <c r="CJ554" s="63">
        <v>916.70411087737477</v>
      </c>
      <c r="CK554" s="63">
        <v>916.08391382604759</v>
      </c>
      <c r="CL554" s="2">
        <f t="shared" si="586"/>
        <v>1018.2323842476469</v>
      </c>
      <c r="CM554" s="2">
        <v>947.47274299120591</v>
      </c>
      <c r="CN554" s="2">
        <v>897.20361699617649</v>
      </c>
      <c r="CO554" s="2">
        <v>897.20361699617649</v>
      </c>
      <c r="CP554" s="2">
        <v>892.57668562027106</v>
      </c>
      <c r="CQ554" s="2">
        <v>899.34697606705129</v>
      </c>
      <c r="CR554" s="2">
        <v>887.31425230918251</v>
      </c>
      <c r="CS554" s="2">
        <v>1041.872564376388</v>
      </c>
      <c r="CT554" s="2">
        <v>1045.7375555234505</v>
      </c>
      <c r="CU554" s="2">
        <v>1037.297803325768</v>
      </c>
      <c r="CV554" s="2">
        <v>1006.1994955986659</v>
      </c>
      <c r="CW554" s="2">
        <v>1004.9795123593389</v>
      </c>
      <c r="CX554" s="2">
        <v>1088.4324030416396</v>
      </c>
      <c r="CY554" s="2">
        <v>1079.040591185219</v>
      </c>
      <c r="CZ554" s="2">
        <v>1089.9680171204184</v>
      </c>
      <c r="DA554" s="2">
        <f t="shared" si="587"/>
        <v>1018.626880853884</v>
      </c>
      <c r="DB554" s="63">
        <v>1106.1044809668547</v>
      </c>
      <c r="DC554" s="63">
        <v>1105.3433518016809</v>
      </c>
      <c r="DD554" s="63">
        <v>1102.7992198404377</v>
      </c>
      <c r="DE554" s="63">
        <v>1073.730597465147</v>
      </c>
      <c r="DF554" s="63">
        <v>1030.4189843750351</v>
      </c>
      <c r="DG554" s="63">
        <v>997.51040078837684</v>
      </c>
      <c r="DH554" s="63">
        <v>1061.1721340391841</v>
      </c>
      <c r="DI554" s="63">
        <v>1011.3524168597468</v>
      </c>
      <c r="DJ554" s="63">
        <v>994.31879766532825</v>
      </c>
      <c r="DK554" s="63">
        <v>995.08918036383136</v>
      </c>
      <c r="DL554" s="63">
        <v>952.20001095318003</v>
      </c>
      <c r="DM554" s="63">
        <v>994.56684087861152</v>
      </c>
      <c r="DN554" s="6">
        <f t="shared" si="588"/>
        <v>883.06125069472932</v>
      </c>
      <c r="DO554" s="63">
        <v>994.56684087861152</v>
      </c>
      <c r="DP554" s="63">
        <v>852.44488440468024</v>
      </c>
      <c r="DQ554" s="63">
        <v>851.27323785046417</v>
      </c>
      <c r="DR554" s="63">
        <v>852.31681296337865</v>
      </c>
      <c r="DS554" s="63">
        <v>834.56741181523614</v>
      </c>
      <c r="DT554" s="63">
        <v>834.43781093785765</v>
      </c>
      <c r="DU554" s="63">
        <v>794.03007050634233</v>
      </c>
      <c r="DV554" s="64">
        <f t="shared" si="589"/>
        <v>796.29849143541571</v>
      </c>
      <c r="DW554" s="65">
        <f t="shared" si="589"/>
        <v>794.19893254170461</v>
      </c>
      <c r="DX554" s="66">
        <f t="shared" si="589"/>
        <v>769.22990955008686</v>
      </c>
      <c r="DZ554" s="63">
        <f t="shared" si="590"/>
        <v>776.47447025043732</v>
      </c>
      <c r="EC554" s="63">
        <f t="shared" si="591"/>
        <v>780.01294407233229</v>
      </c>
      <c r="EF554" s="63">
        <f t="shared" si="592"/>
        <v>806.89905264433253</v>
      </c>
      <c r="EI554" s="63">
        <f t="shared" si="593"/>
        <v>834.99584540102637</v>
      </c>
      <c r="EL554" s="63">
        <f t="shared" si="594"/>
        <v>864.26380563365046</v>
      </c>
      <c r="EO554" s="63">
        <f t="shared" si="595"/>
        <v>903.85353901264875</v>
      </c>
    </row>
    <row r="555" spans="1:145" ht="15.5" x14ac:dyDescent="0.35">
      <c r="A555" s="56" t="s">
        <v>278</v>
      </c>
      <c r="B555" s="63">
        <f t="shared" si="577"/>
        <v>17.5</v>
      </c>
      <c r="C555" s="63">
        <f t="shared" si="577"/>
        <v>32.750000000000007</v>
      </c>
      <c r="D555" s="63">
        <f t="shared" si="577"/>
        <v>43.95</v>
      </c>
      <c r="E555" s="63">
        <f t="shared" si="577"/>
        <v>35.549999999999997</v>
      </c>
      <c r="F555" s="63">
        <f t="shared" si="577"/>
        <v>26.95</v>
      </c>
      <c r="G555" s="63">
        <f t="shared" si="577"/>
        <v>23.35</v>
      </c>
      <c r="H555" s="63">
        <f t="shared" si="577"/>
        <v>25.9</v>
      </c>
      <c r="I555" s="63">
        <f t="shared" si="577"/>
        <v>44.63</v>
      </c>
      <c r="J555" s="63">
        <f t="shared" si="577"/>
        <v>61.092320000000001</v>
      </c>
      <c r="K555" s="63">
        <f t="shared" si="577"/>
        <v>60.949899750346745</v>
      </c>
      <c r="L555" s="63">
        <f t="shared" si="577"/>
        <v>61.587579750346748</v>
      </c>
      <c r="M555" s="63">
        <f t="shared" si="577"/>
        <v>59.806999999999995</v>
      </c>
      <c r="N555" s="63">
        <f t="shared" si="577"/>
        <v>62.608999999999995</v>
      </c>
      <c r="O555" s="63">
        <f t="shared" si="577"/>
        <v>69.942999999999998</v>
      </c>
      <c r="P555" s="63">
        <f t="shared" si="577"/>
        <v>70.087000000000003</v>
      </c>
      <c r="Q555" s="63">
        <f t="shared" si="577"/>
        <v>56.056871213051828</v>
      </c>
      <c r="R555" s="63">
        <f t="shared" si="577"/>
        <v>55.383138435521339</v>
      </c>
      <c r="S555" s="63">
        <f t="shared" si="577"/>
        <v>85.22662194233024</v>
      </c>
      <c r="T555" s="63">
        <f t="shared" si="577"/>
        <v>84.976443220993346</v>
      </c>
      <c r="U555" s="63">
        <f t="shared" si="577"/>
        <v>87.346999999999994</v>
      </c>
      <c r="V555" s="63">
        <f t="shared" si="577"/>
        <v>92.925999999999988</v>
      </c>
      <c r="W555" s="63">
        <f t="shared" si="577"/>
        <v>89.251140640250881</v>
      </c>
      <c r="X555" s="2">
        <f t="shared" si="577"/>
        <v>64.850899939877777</v>
      </c>
      <c r="Y555" s="2">
        <f t="shared" si="577"/>
        <v>90.3907987881081</v>
      </c>
      <c r="Z555" s="63">
        <f t="shared" si="577"/>
        <v>44.682000000000002</v>
      </c>
      <c r="AA555" s="63">
        <f t="shared" si="577"/>
        <v>27.251999999999999</v>
      </c>
      <c r="AB555" s="63">
        <v>84.020880221470904</v>
      </c>
      <c r="AC555" s="63">
        <v>81.539479359830466</v>
      </c>
      <c r="AD555" s="63">
        <v>81.745496358323322</v>
      </c>
      <c r="AE555" s="63">
        <f t="shared" si="578"/>
        <v>36.042999999999999</v>
      </c>
      <c r="AF555" s="63">
        <v>80.666694248249115</v>
      </c>
      <c r="AG555" s="63">
        <v>71.17937704344871</v>
      </c>
      <c r="AH555" s="63">
        <v>59.270413359407264</v>
      </c>
      <c r="AI555" s="63">
        <v>59.270413359407264</v>
      </c>
      <c r="AJ555" s="2">
        <f t="shared" si="579"/>
        <v>60.271999999999998</v>
      </c>
      <c r="AK555" s="2">
        <v>72.948428713707671</v>
      </c>
      <c r="AL555" s="2">
        <v>145.62245298813758</v>
      </c>
      <c r="AM555" s="2">
        <v>71.694457348364409</v>
      </c>
      <c r="AN555" s="2">
        <v>71.694457348364409</v>
      </c>
      <c r="AO555" s="2">
        <f t="shared" si="580"/>
        <v>88.555000000000007</v>
      </c>
      <c r="AP555" s="2">
        <v>67.498614293561957</v>
      </c>
      <c r="AQ555" s="2">
        <v>67.812212242276061</v>
      </c>
      <c r="AR555" s="2">
        <v>42.750305896823484</v>
      </c>
      <c r="AS555" s="2">
        <f t="shared" si="581"/>
        <v>71.937000000000012</v>
      </c>
      <c r="AT555" s="2">
        <v>87.545104900983603</v>
      </c>
      <c r="AU555" s="2">
        <v>87.768401583644348</v>
      </c>
      <c r="AV555" s="2">
        <v>60.357050785894899</v>
      </c>
      <c r="AW555" s="2">
        <v>60.357050785894899</v>
      </c>
      <c r="AX555" s="2">
        <f t="shared" si="582"/>
        <v>80.546999999999997</v>
      </c>
      <c r="AY555" s="2"/>
      <c r="AZ555" s="2">
        <v>68.672835004850128</v>
      </c>
      <c r="BA555" s="2">
        <v>68.672835004850128</v>
      </c>
      <c r="BB555" s="2">
        <v>71.379620458903489</v>
      </c>
      <c r="BC555" s="2">
        <v>71.379620458903489</v>
      </c>
      <c r="BD555" s="2">
        <v>34.760386075906403</v>
      </c>
      <c r="BE555" s="2">
        <v>34.760386075906403</v>
      </c>
      <c r="BF555" s="2">
        <f t="shared" si="583"/>
        <v>73.141999999999996</v>
      </c>
      <c r="BG555" s="2">
        <v>46.415067231817936</v>
      </c>
      <c r="BH555" s="2">
        <v>43.304355676657934</v>
      </c>
      <c r="BI555" s="2">
        <v>84.277297500000003</v>
      </c>
      <c r="BJ555" s="2">
        <v>84.277297500000003</v>
      </c>
      <c r="BK555" s="2">
        <v>76.912069720219776</v>
      </c>
      <c r="BL555" s="2">
        <v>76.912069720219776</v>
      </c>
      <c r="BM555" s="2">
        <v>76.912069720219776</v>
      </c>
      <c r="BN555" s="2">
        <v>76.912069720219776</v>
      </c>
      <c r="BO555" s="2">
        <f t="shared" si="584"/>
        <v>62.463841748</v>
      </c>
      <c r="BP555" s="2">
        <v>65.94828497418726</v>
      </c>
      <c r="BQ555" s="2">
        <v>59.71577645586499</v>
      </c>
      <c r="BR555" s="2">
        <v>59.71577645586499</v>
      </c>
      <c r="BS555" s="2">
        <v>59.71577645586499</v>
      </c>
      <c r="BT555" s="2">
        <v>60.59450208649244</v>
      </c>
      <c r="BU555" s="2">
        <v>60.59450208649244</v>
      </c>
      <c r="BV555" s="2">
        <v>60.59450208649244</v>
      </c>
      <c r="BW555" s="2">
        <v>63.033089791438577</v>
      </c>
      <c r="BX555" s="2">
        <v>63.033089791438577</v>
      </c>
      <c r="BY555" s="2">
        <v>61.142097097695419</v>
      </c>
      <c r="BZ555" s="63">
        <v>54.035996799646256</v>
      </c>
      <c r="CA555" s="2">
        <f t="shared" si="585"/>
        <v>54.102050499476121</v>
      </c>
      <c r="CB555" s="2">
        <v>62.573124571168478</v>
      </c>
      <c r="CC555" s="2">
        <v>62.573124571168478</v>
      </c>
      <c r="CD555" s="2">
        <v>62.573124571168478</v>
      </c>
      <c r="CE555" s="2">
        <v>62.573124571168478</v>
      </c>
      <c r="CF555" s="2">
        <v>62.573124571168478</v>
      </c>
      <c r="CG555" s="2">
        <v>62.573124571168478</v>
      </c>
      <c r="CH555" s="2">
        <v>72.780512315724124</v>
      </c>
      <c r="CI555" s="2">
        <v>72.780512315724124</v>
      </c>
      <c r="CJ555" s="63">
        <v>48.503770428529798</v>
      </c>
      <c r="CK555" s="63">
        <v>48.503770428529798</v>
      </c>
      <c r="CL555" s="2">
        <f t="shared" si="586"/>
        <v>40.591314823981591</v>
      </c>
      <c r="CM555" s="2">
        <v>53.386245289095683</v>
      </c>
      <c r="CN555" s="2">
        <v>75.35522452639799</v>
      </c>
      <c r="CO555" s="2">
        <v>75.35522452639799</v>
      </c>
      <c r="CP555" s="2">
        <v>85.772435967525468</v>
      </c>
      <c r="CQ555" s="2">
        <v>87.295709892184163</v>
      </c>
      <c r="CR555" s="2">
        <v>84.378034626000755</v>
      </c>
      <c r="CS555" s="2">
        <v>91.211702791389882</v>
      </c>
      <c r="CT555" s="2">
        <v>90.968798849070154</v>
      </c>
      <c r="CU555" s="2">
        <v>87.888641683997633</v>
      </c>
      <c r="CV555" s="2">
        <v>73.990196477536458</v>
      </c>
      <c r="CW555" s="2">
        <v>74.523780056425394</v>
      </c>
      <c r="CX555" s="2">
        <v>73.990196477536458</v>
      </c>
      <c r="CY555" s="2">
        <v>74.523780056425394</v>
      </c>
      <c r="CZ555" s="2">
        <v>74.274141041300965</v>
      </c>
      <c r="DA555" s="2">
        <f t="shared" si="587"/>
        <v>53.222930608000006</v>
      </c>
      <c r="DB555" s="63">
        <v>43.996560033168755</v>
      </c>
      <c r="DC555" s="63">
        <v>43.530187567976014</v>
      </c>
      <c r="DD555" s="63">
        <v>43.530187567976014</v>
      </c>
      <c r="DE555" s="63">
        <v>47.686635247871152</v>
      </c>
      <c r="DF555" s="63">
        <v>47.622571018575762</v>
      </c>
      <c r="DG555" s="63">
        <v>45.72226733972677</v>
      </c>
      <c r="DH555" s="63">
        <v>45.083039892375432</v>
      </c>
      <c r="DI555" s="63">
        <v>45.028322817088089</v>
      </c>
      <c r="DJ555" s="63">
        <v>43.237064227522509</v>
      </c>
      <c r="DK555" s="63">
        <v>58.531015534223116</v>
      </c>
      <c r="DL555" s="63">
        <v>58.383674865230446</v>
      </c>
      <c r="DM555" s="63">
        <v>43.248252028729574</v>
      </c>
      <c r="DN555" s="6">
        <f t="shared" si="588"/>
        <v>61.361139683999994</v>
      </c>
      <c r="DO555" s="63">
        <v>43.248252028729574</v>
      </c>
      <c r="DP555" s="63">
        <v>60.43824774124149</v>
      </c>
      <c r="DQ555" s="63">
        <v>60.058723553868589</v>
      </c>
      <c r="DR555" s="63">
        <v>59.675428632417464</v>
      </c>
      <c r="DS555" s="63">
        <v>63.070701077866822</v>
      </c>
      <c r="DT555" s="63">
        <v>62.67610341973986</v>
      </c>
      <c r="DU555" s="63">
        <v>62.124356557725264</v>
      </c>
      <c r="DV555" s="64">
        <f t="shared" si="589"/>
        <v>46.273961661117006</v>
      </c>
      <c r="DW555" s="65">
        <f t="shared" si="589"/>
        <v>46.208618600496493</v>
      </c>
      <c r="DX555" s="66">
        <f t="shared" si="589"/>
        <v>67.846021463608167</v>
      </c>
      <c r="DZ555" s="63">
        <f t="shared" si="590"/>
        <v>51.57352271210793</v>
      </c>
      <c r="EC555" s="63">
        <f t="shared" si="591"/>
        <v>55.219576065315735</v>
      </c>
      <c r="EF555" s="63">
        <f t="shared" si="592"/>
        <v>58.312482529832792</v>
      </c>
      <c r="EI555" s="63">
        <f t="shared" si="593"/>
        <v>61.214475480306852</v>
      </c>
      <c r="EL555" s="63">
        <f t="shared" si="594"/>
        <v>64.48768529246226</v>
      </c>
      <c r="EO555" s="63">
        <f t="shared" si="595"/>
        <v>67.712069557085385</v>
      </c>
    </row>
    <row r="556" spans="1:145" ht="15.5" x14ac:dyDescent="0.35">
      <c r="A556" s="56" t="s">
        <v>279</v>
      </c>
      <c r="B556" s="63">
        <f t="shared" si="577"/>
        <v>5.2884892981582867</v>
      </c>
      <c r="C556" s="63">
        <f t="shared" si="577"/>
        <v>6.5955504284772566</v>
      </c>
      <c r="D556" s="63">
        <f t="shared" si="577"/>
        <v>6.4851689189189194</v>
      </c>
      <c r="E556" s="63">
        <f t="shared" si="577"/>
        <v>5.5533599999999996</v>
      </c>
      <c r="F556" s="63">
        <f t="shared" si="577"/>
        <v>7.8975</v>
      </c>
      <c r="G556" s="63">
        <f t="shared" si="577"/>
        <v>10.957520000000001</v>
      </c>
      <c r="H556" s="63">
        <f t="shared" si="577"/>
        <v>13.933881000000001</v>
      </c>
      <c r="I556" s="63">
        <f t="shared" si="577"/>
        <v>26.406325499999998</v>
      </c>
      <c r="J556" s="63">
        <f t="shared" si="577"/>
        <v>34.244067999999999</v>
      </c>
      <c r="K556" s="63">
        <f t="shared" si="577"/>
        <v>41.240605089171979</v>
      </c>
      <c r="L556" s="63">
        <f t="shared" si="577"/>
        <v>35.496604381585371</v>
      </c>
      <c r="M556" s="63">
        <f t="shared" si="577"/>
        <v>26.532129272845385</v>
      </c>
      <c r="N556" s="63">
        <f t="shared" si="577"/>
        <v>18.462567456531211</v>
      </c>
      <c r="O556" s="63">
        <f t="shared" si="577"/>
        <v>14.441173540635521</v>
      </c>
      <c r="P556" s="63">
        <f t="shared" si="577"/>
        <v>16.286274438619259</v>
      </c>
      <c r="Q556" s="63">
        <f t="shared" si="577"/>
        <v>19.968660077403772</v>
      </c>
      <c r="R556" s="63">
        <f t="shared" si="577"/>
        <v>20.441790000000001</v>
      </c>
      <c r="S556" s="63">
        <f t="shared" si="577"/>
        <v>22.137694769520348</v>
      </c>
      <c r="T556" s="63">
        <f t="shared" si="577"/>
        <v>30.1408696894568</v>
      </c>
      <c r="U556" s="63">
        <f t="shared" si="577"/>
        <v>45.010202252236191</v>
      </c>
      <c r="V556" s="63">
        <f t="shared" si="577"/>
        <v>37.438213476950963</v>
      </c>
      <c r="W556" s="63">
        <f t="shared" si="577"/>
        <v>48.766915690959124</v>
      </c>
      <c r="X556" s="2">
        <f t="shared" si="577"/>
        <v>36.970944510246241</v>
      </c>
      <c r="Y556" s="2">
        <f t="shared" si="577"/>
        <v>64.484017660270993</v>
      </c>
      <c r="Z556" s="63">
        <f t="shared" si="577"/>
        <v>79.035286302044881</v>
      </c>
      <c r="AA556" s="63">
        <f t="shared" si="577"/>
        <v>70.223160450769214</v>
      </c>
      <c r="AB556" s="63">
        <v>75.779205772436555</v>
      </c>
      <c r="AC556" s="63">
        <v>70.943660693303428</v>
      </c>
      <c r="AD556" s="63">
        <v>50.629637052541703</v>
      </c>
      <c r="AE556" s="63">
        <f t="shared" si="578"/>
        <v>70.953562157200381</v>
      </c>
      <c r="AF556" s="63">
        <v>84.670869450012901</v>
      </c>
      <c r="AG556" s="63">
        <v>68.503957213958415</v>
      </c>
      <c r="AH556" s="63">
        <v>63.109805895866955</v>
      </c>
      <c r="AI556" s="63">
        <v>63.109805895866955</v>
      </c>
      <c r="AJ556" s="2">
        <f t="shared" si="579"/>
        <v>53.112992227758468</v>
      </c>
      <c r="AK556" s="2">
        <v>68.965520599355102</v>
      </c>
      <c r="AL556" s="2">
        <v>74.862624399668945</v>
      </c>
      <c r="AM556" s="2">
        <v>64.226858550692228</v>
      </c>
      <c r="AN556" s="2">
        <v>64.226858550692228</v>
      </c>
      <c r="AO556" s="2">
        <f t="shared" si="580"/>
        <v>51.248434894139997</v>
      </c>
      <c r="AP556" s="2">
        <v>60.230825186977555</v>
      </c>
      <c r="AQ556" s="2">
        <v>48.669490397431431</v>
      </c>
      <c r="AR556" s="2">
        <v>54.289769587732223</v>
      </c>
      <c r="AS556" s="2">
        <f t="shared" si="581"/>
        <v>40.735059940549888</v>
      </c>
      <c r="AT556" s="2">
        <v>95.719494084702887</v>
      </c>
      <c r="AU556" s="2">
        <v>69.095247796122507</v>
      </c>
      <c r="AV556" s="2">
        <v>60.818400748301904</v>
      </c>
      <c r="AW556" s="2">
        <v>60.818400748301904</v>
      </c>
      <c r="AX556" s="2">
        <f t="shared" si="582"/>
        <v>52.729362738804106</v>
      </c>
      <c r="AY556" s="2"/>
      <c r="AZ556" s="2">
        <v>40.069696864692844</v>
      </c>
      <c r="BA556" s="2">
        <v>40.069696864692844</v>
      </c>
      <c r="BB556" s="2">
        <v>38.755201073179066</v>
      </c>
      <c r="BC556" s="2">
        <v>38.755201073179066</v>
      </c>
      <c r="BD556" s="2">
        <v>36.829759632278829</v>
      </c>
      <c r="BE556" s="2">
        <v>36.829759632278829</v>
      </c>
      <c r="BF556" s="2">
        <f t="shared" si="583"/>
        <v>43.811055871324569</v>
      </c>
      <c r="BG556" s="2">
        <v>38.123215148421949</v>
      </c>
      <c r="BH556" s="2">
        <v>38.123215148421949</v>
      </c>
      <c r="BI556" s="2">
        <v>40.175002535414656</v>
      </c>
      <c r="BJ556" s="2">
        <v>40.175002535414656</v>
      </c>
      <c r="BK556" s="2">
        <v>43.4745841701614</v>
      </c>
      <c r="BL556" s="2">
        <v>43.4745841701614</v>
      </c>
      <c r="BM556" s="2">
        <v>43.519845335183007</v>
      </c>
      <c r="BN556" s="2">
        <v>43.519845335183007</v>
      </c>
      <c r="BO556" s="2">
        <f t="shared" si="584"/>
        <v>34.741586833801001</v>
      </c>
      <c r="BP556" s="2">
        <v>53.196729174704977</v>
      </c>
      <c r="BQ556" s="2">
        <v>30.477443002318815</v>
      </c>
      <c r="BR556" s="2">
        <v>33.318385043420683</v>
      </c>
      <c r="BS556" s="2">
        <v>33.318385043420683</v>
      </c>
      <c r="BT556" s="2">
        <v>34.612322783239527</v>
      </c>
      <c r="BU556" s="2">
        <v>34.612322783239527</v>
      </c>
      <c r="BV556" s="2">
        <v>33.843086412749841</v>
      </c>
      <c r="BW556" s="2">
        <v>38.416784014763387</v>
      </c>
      <c r="BX556" s="2">
        <v>38.416784014763387</v>
      </c>
      <c r="BY556" s="2">
        <v>37.367786260247115</v>
      </c>
      <c r="BZ556" s="63">
        <v>34.47619203762153</v>
      </c>
      <c r="CA556" s="2">
        <f t="shared" si="585"/>
        <v>37.441210781409566</v>
      </c>
      <c r="CB556" s="2">
        <v>63.610085829947806</v>
      </c>
      <c r="CC556" s="2">
        <v>63.610085829947806</v>
      </c>
      <c r="CD556" s="2">
        <v>57.220594225539699</v>
      </c>
      <c r="CE556" s="2">
        <v>54.396406362954735</v>
      </c>
      <c r="CF556" s="2">
        <v>54.396406362954735</v>
      </c>
      <c r="CG556" s="2">
        <v>54.396406362954735</v>
      </c>
      <c r="CH556" s="2">
        <v>50.824894220896269</v>
      </c>
      <c r="CI556" s="2">
        <v>50.824894220896269</v>
      </c>
      <c r="CJ556" s="63">
        <v>57.380686520262692</v>
      </c>
      <c r="CK556" s="63">
        <v>57.380686520262692</v>
      </c>
      <c r="CL556" s="2">
        <f t="shared" si="586"/>
        <v>44.254868856939574</v>
      </c>
      <c r="CM556" s="2">
        <v>55.657831010455162</v>
      </c>
      <c r="CN556" s="2">
        <v>61.070142444170294</v>
      </c>
      <c r="CO556" s="2">
        <v>61.070142444170294</v>
      </c>
      <c r="CP556" s="2">
        <v>65.227235275272406</v>
      </c>
      <c r="CQ556" s="2">
        <v>65.828846299383386</v>
      </c>
      <c r="CR556" s="2">
        <v>63.628655741493247</v>
      </c>
      <c r="CS556" s="2">
        <v>65.391563527541564</v>
      </c>
      <c r="CT556" s="2">
        <v>65.34500642971193</v>
      </c>
      <c r="CU556" s="2">
        <v>63.283012175573141</v>
      </c>
      <c r="CV556" s="2">
        <v>60.10884830183776</v>
      </c>
      <c r="CW556" s="2">
        <v>60.301919557166357</v>
      </c>
      <c r="CX556" s="2">
        <v>43.696517732224336</v>
      </c>
      <c r="CY556" s="2">
        <v>40.349830929866009</v>
      </c>
      <c r="CZ556" s="2">
        <v>40.155923776808123</v>
      </c>
      <c r="DA556" s="2">
        <f t="shared" si="587"/>
        <v>50.415456638685761</v>
      </c>
      <c r="DB556" s="63">
        <v>47.743698648147451</v>
      </c>
      <c r="DC556" s="63">
        <v>47.381284766057838</v>
      </c>
      <c r="DD556" s="63">
        <v>47.289154403282708</v>
      </c>
      <c r="DE556" s="63">
        <v>45.047462305506578</v>
      </c>
      <c r="DF556" s="63">
        <v>44.946204617160816</v>
      </c>
      <c r="DG556" s="63">
        <v>43.339449966387306</v>
      </c>
      <c r="DH556" s="63">
        <v>42.445564145237427</v>
      </c>
      <c r="DI556" s="63">
        <v>42.247554775217218</v>
      </c>
      <c r="DJ556" s="63">
        <v>40.643200172708916</v>
      </c>
      <c r="DK556" s="63">
        <v>38.147071298667719</v>
      </c>
      <c r="DL556" s="63">
        <v>37.818450509847068</v>
      </c>
      <c r="DM556" s="63">
        <v>40.653716798943272</v>
      </c>
      <c r="DN556" s="6">
        <f t="shared" si="588"/>
        <v>36.300234340712144</v>
      </c>
      <c r="DO556" s="63">
        <v>40.653716798943272</v>
      </c>
      <c r="DP556" s="63">
        <v>50.181788541119005</v>
      </c>
      <c r="DQ556" s="63">
        <v>50.346157377568908</v>
      </c>
      <c r="DR556" s="63">
        <v>50.51052621401881</v>
      </c>
      <c r="DS556" s="63">
        <v>46.682719945058942</v>
      </c>
      <c r="DT556" s="63">
        <v>46.517676257690027</v>
      </c>
      <c r="DU556" s="63">
        <v>47.309853401461361</v>
      </c>
      <c r="DV556" s="64">
        <f t="shared" si="589"/>
        <v>53.259276923612909</v>
      </c>
      <c r="DW556" s="65">
        <f t="shared" si="589"/>
        <v>53.090863035955103</v>
      </c>
      <c r="DX556" s="66">
        <f t="shared" si="589"/>
        <v>51.345069128227834</v>
      </c>
      <c r="DZ556" s="63">
        <f t="shared" si="590"/>
        <v>56.026756593731314</v>
      </c>
      <c r="EC556" s="63">
        <f t="shared" si="591"/>
        <v>55.377270680610792</v>
      </c>
      <c r="EF556" s="63">
        <f t="shared" si="592"/>
        <v>55.693608445593554</v>
      </c>
      <c r="EI556" s="63">
        <f t="shared" si="593"/>
        <v>55.970565170462486</v>
      </c>
      <c r="EL556" s="63">
        <f t="shared" si="594"/>
        <v>56.230071208007679</v>
      </c>
      <c r="EO556" s="63">
        <f t="shared" si="595"/>
        <v>57.057383931460528</v>
      </c>
    </row>
    <row r="557" spans="1:145" ht="15.5" x14ac:dyDescent="0.35">
      <c r="A557" s="56" t="s">
        <v>280</v>
      </c>
      <c r="B557" s="63">
        <f t="shared" si="577"/>
        <v>6.1000000000000005</v>
      </c>
      <c r="C557" s="63">
        <f t="shared" si="577"/>
        <v>8.75</v>
      </c>
      <c r="D557" s="63">
        <f t="shared" si="577"/>
        <v>8.8000000000000007</v>
      </c>
      <c r="E557" s="63">
        <f t="shared" si="577"/>
        <v>10.0175</v>
      </c>
      <c r="F557" s="63">
        <f t="shared" si="577"/>
        <v>12.529500000000001</v>
      </c>
      <c r="G557" s="63">
        <f t="shared" si="577"/>
        <v>13.911999999999999</v>
      </c>
      <c r="H557" s="63">
        <f t="shared" si="577"/>
        <v>21.05</v>
      </c>
      <c r="I557" s="63">
        <f t="shared" si="577"/>
        <v>30.449999999999996</v>
      </c>
      <c r="J557" s="63">
        <f t="shared" si="577"/>
        <v>33.177792749999995</v>
      </c>
      <c r="K557" s="63">
        <f t="shared" si="577"/>
        <v>30.427792749999995</v>
      </c>
      <c r="L557" s="63">
        <f t="shared" si="577"/>
        <v>29.036760759901256</v>
      </c>
      <c r="M557" s="63">
        <f t="shared" si="577"/>
        <v>30.186760759901258</v>
      </c>
      <c r="N557" s="63">
        <f t="shared" si="577"/>
        <v>30.444499999999998</v>
      </c>
      <c r="O557" s="63">
        <f t="shared" si="577"/>
        <v>33.375</v>
      </c>
      <c r="P557" s="63">
        <f t="shared" si="577"/>
        <v>33.896000000000001</v>
      </c>
      <c r="Q557" s="63">
        <f t="shared" si="577"/>
        <v>32.104000000000006</v>
      </c>
      <c r="R557" s="63">
        <f t="shared" si="577"/>
        <v>41.269113092676534</v>
      </c>
      <c r="S557" s="63">
        <f t="shared" si="577"/>
        <v>39.44700000000001</v>
      </c>
      <c r="T557" s="63">
        <f t="shared" si="577"/>
        <v>35.93</v>
      </c>
      <c r="U557" s="63">
        <f t="shared" si="577"/>
        <v>33.676000000000002</v>
      </c>
      <c r="V557" s="63">
        <f t="shared" si="577"/>
        <v>29.271000000000001</v>
      </c>
      <c r="W557" s="63">
        <f t="shared" si="577"/>
        <v>34.252843072776038</v>
      </c>
      <c r="X557" s="2">
        <f t="shared" si="577"/>
        <v>39.379101693357676</v>
      </c>
      <c r="Y557" s="2">
        <f t="shared" si="577"/>
        <v>40.219217405609612</v>
      </c>
      <c r="Z557" s="63">
        <f t="shared" si="577"/>
        <v>38.186156456918937</v>
      </c>
      <c r="AA557" s="63">
        <f t="shared" si="577"/>
        <v>40.729504098904833</v>
      </c>
      <c r="AB557" s="63">
        <v>40.57614343002416</v>
      </c>
      <c r="AC557" s="63">
        <v>39.377802291441583</v>
      </c>
      <c r="AD557" s="63">
        <v>37.082561476280809</v>
      </c>
      <c r="AE557" s="63">
        <f t="shared" si="578"/>
        <v>41.075436177088527</v>
      </c>
      <c r="AF557" s="63">
        <v>34.439887852748384</v>
      </c>
      <c r="AG557" s="63">
        <v>42.663207201043505</v>
      </c>
      <c r="AH557" s="63">
        <v>42.673902597082957</v>
      </c>
      <c r="AI557" s="63">
        <v>42.673902597082957</v>
      </c>
      <c r="AJ557" s="2">
        <f t="shared" si="579"/>
        <v>39.58720287310998</v>
      </c>
      <c r="AK557" s="2">
        <v>53.714364132610228</v>
      </c>
      <c r="AL557" s="2">
        <v>58.894207102443929</v>
      </c>
      <c r="AM557" s="2">
        <v>59.924563182306713</v>
      </c>
      <c r="AN557" s="2">
        <v>59.924563182306713</v>
      </c>
      <c r="AO557" s="2">
        <f t="shared" si="580"/>
        <v>36.363465297280513</v>
      </c>
      <c r="AP557" s="2">
        <v>63.592347022332412</v>
      </c>
      <c r="AQ557" s="2">
        <v>60.809045533441399</v>
      </c>
      <c r="AR557" s="2">
        <v>37.650286450636003</v>
      </c>
      <c r="AS557" s="2">
        <f t="shared" si="581"/>
        <v>38.814</v>
      </c>
      <c r="AT557" s="2">
        <v>40.301403884087264</v>
      </c>
      <c r="AU557" s="2">
        <v>31.388366320618754</v>
      </c>
      <c r="AV557" s="2">
        <v>37.904757971381429</v>
      </c>
      <c r="AW557" s="2">
        <v>37.904757971381429</v>
      </c>
      <c r="AX557" s="2">
        <f t="shared" si="582"/>
        <v>36.413944189999995</v>
      </c>
      <c r="AY557" s="2"/>
      <c r="AZ557" s="2">
        <v>34.035770114864391</v>
      </c>
      <c r="BA557" s="2">
        <v>34.035770114864391</v>
      </c>
      <c r="BB557" s="2">
        <v>32.648386829522828</v>
      </c>
      <c r="BC557" s="2">
        <v>32.648386829522828</v>
      </c>
      <c r="BD557" s="2">
        <v>21.335989148725737</v>
      </c>
      <c r="BE557" s="2">
        <v>21.335989148725737</v>
      </c>
      <c r="BF557" s="2">
        <f t="shared" si="583"/>
        <v>34.179331840619994</v>
      </c>
      <c r="BG557" s="2">
        <v>18.561636117728611</v>
      </c>
      <c r="BH557" s="2">
        <v>18.561636117728611</v>
      </c>
      <c r="BI557" s="2">
        <v>34.619440095499996</v>
      </c>
      <c r="BJ557" s="2">
        <v>34.619440095499996</v>
      </c>
      <c r="BK557" s="2">
        <v>22.69591830064277</v>
      </c>
      <c r="BL557" s="2">
        <v>22.69591830064277</v>
      </c>
      <c r="BM557" s="2">
        <v>22.69591830064277</v>
      </c>
      <c r="BN557" s="2">
        <v>22.69591830064277</v>
      </c>
      <c r="BO557" s="2">
        <f t="shared" si="584"/>
        <v>24.299669227805186</v>
      </c>
      <c r="BP557" s="2">
        <v>24.874658763105348</v>
      </c>
      <c r="BQ557" s="2">
        <v>21.145451708269142</v>
      </c>
      <c r="BR557" s="2">
        <v>21.145451708269142</v>
      </c>
      <c r="BS557" s="2">
        <v>21.145451708269142</v>
      </c>
      <c r="BT557" s="2">
        <v>21.741709466124568</v>
      </c>
      <c r="BU557" s="2">
        <v>21.263391857869827</v>
      </c>
      <c r="BV557" s="2">
        <v>20.795597236996691</v>
      </c>
      <c r="BW557" s="2">
        <v>21.871379840830414</v>
      </c>
      <c r="BX557" s="2">
        <v>21.871379840830414</v>
      </c>
      <c r="BY557" s="2">
        <v>21.390209484332143</v>
      </c>
      <c r="BZ557" s="63">
        <v>23.943077496826877</v>
      </c>
      <c r="CA557" s="2">
        <f t="shared" si="585"/>
        <v>25.047960203853563</v>
      </c>
      <c r="CB557" s="2">
        <v>24.288434196745104</v>
      </c>
      <c r="CC557" s="2">
        <v>24.288434196745104</v>
      </c>
      <c r="CD557" s="2">
        <v>24.288434196745104</v>
      </c>
      <c r="CE557" s="2">
        <v>25.509037880354992</v>
      </c>
      <c r="CF557" s="2">
        <v>25.583336048938545</v>
      </c>
      <c r="CG557" s="2">
        <v>25.509037880354992</v>
      </c>
      <c r="CH557" s="2">
        <v>23.772483893264347</v>
      </c>
      <c r="CI557" s="2">
        <v>23.772483893264347</v>
      </c>
      <c r="CJ557" s="63">
        <v>26.080232538385214</v>
      </c>
      <c r="CK557" s="63">
        <v>26.080232538385214</v>
      </c>
      <c r="CL557" s="2">
        <f t="shared" si="586"/>
        <v>28.943753564593305</v>
      </c>
      <c r="CM557" s="2">
        <v>27.884601989728125</v>
      </c>
      <c r="CN557" s="2">
        <v>26.498345838641566</v>
      </c>
      <c r="CO557" s="2">
        <v>26.498345838641566</v>
      </c>
      <c r="CP557" s="2">
        <v>26.03596069609053</v>
      </c>
      <c r="CQ557" s="2">
        <v>26.498345838641566</v>
      </c>
      <c r="CR557" s="2">
        <v>26.919059148733798</v>
      </c>
      <c r="CS557" s="2">
        <v>28.311240306594428</v>
      </c>
      <c r="CT557" s="2">
        <v>28.235845245741753</v>
      </c>
      <c r="CU557" s="2">
        <v>28.620203543023415</v>
      </c>
      <c r="CV557" s="2">
        <v>29.511082908856448</v>
      </c>
      <c r="CW557" s="2">
        <v>28.569577045031902</v>
      </c>
      <c r="CX557" s="2">
        <v>29.511082908856448</v>
      </c>
      <c r="CY557" s="2">
        <v>28.569577045031902</v>
      </c>
      <c r="CZ557" s="2">
        <v>30.727088744345263</v>
      </c>
      <c r="DA557" s="2">
        <f t="shared" si="587"/>
        <v>30.905789691000003</v>
      </c>
      <c r="DB557" s="63">
        <v>30.176160870346905</v>
      </c>
      <c r="DC557" s="63">
        <v>30.083620323668921</v>
      </c>
      <c r="DD557" s="63">
        <v>30.083620323668921</v>
      </c>
      <c r="DE557" s="63">
        <v>32.053339852629058</v>
      </c>
      <c r="DF557" s="63">
        <v>32.011023988819247</v>
      </c>
      <c r="DG557" s="63">
        <v>31.963780626656355</v>
      </c>
      <c r="DH557" s="63">
        <v>31.633815199373263</v>
      </c>
      <c r="DI557" s="63">
        <v>31.596977480399921</v>
      </c>
      <c r="DJ557" s="63">
        <v>31.555212263073493</v>
      </c>
      <c r="DK557" s="63">
        <v>30.514821871869046</v>
      </c>
      <c r="DL557" s="63">
        <v>30.430935441478599</v>
      </c>
      <c r="DM557" s="63">
        <v>31.563377328120193</v>
      </c>
      <c r="DN557" s="6">
        <f t="shared" si="588"/>
        <v>31.402069131999998</v>
      </c>
      <c r="DO557" s="63">
        <v>31.563377328120193</v>
      </c>
      <c r="DP557" s="63">
        <v>30.927384338241087</v>
      </c>
      <c r="DQ557" s="63">
        <v>31.028685992205659</v>
      </c>
      <c r="DR557" s="63">
        <v>31.129987646170228</v>
      </c>
      <c r="DS557" s="63">
        <v>31.694410460121503</v>
      </c>
      <c r="DT557" s="63">
        <v>31.798963757087808</v>
      </c>
      <c r="DU557" s="63">
        <v>31.713389689146769</v>
      </c>
      <c r="DV557" s="64">
        <f t="shared" si="589"/>
        <v>33.364088155305332</v>
      </c>
      <c r="DW557" s="65">
        <f t="shared" si="589"/>
        <v>33.475305765803895</v>
      </c>
      <c r="DX557" s="66">
        <f t="shared" si="589"/>
        <v>31.581554792204152</v>
      </c>
      <c r="DZ557" s="63">
        <f t="shared" si="590"/>
        <v>33.461513376826183</v>
      </c>
      <c r="EC557" s="63">
        <f t="shared" si="591"/>
        <v>33.468298095447302</v>
      </c>
      <c r="EF557" s="63">
        <f t="shared" si="592"/>
        <v>33.454297678207176</v>
      </c>
      <c r="EI557" s="63">
        <f t="shared" si="593"/>
        <v>33.435306607620248</v>
      </c>
      <c r="EL557" s="63">
        <f t="shared" si="594"/>
        <v>33.402376458698853</v>
      </c>
      <c r="EO557" s="63">
        <f t="shared" si="595"/>
        <v>33.703173529824895</v>
      </c>
    </row>
    <row r="558" spans="1:145" ht="15.5" x14ac:dyDescent="0.35">
      <c r="A558" s="56" t="s">
        <v>281</v>
      </c>
      <c r="B558" s="63">
        <f t="shared" si="577"/>
        <v>14.821999999999999</v>
      </c>
      <c r="C558" s="63">
        <f t="shared" si="577"/>
        <v>16.39079528159148</v>
      </c>
      <c r="D558" s="63">
        <f t="shared" si="577"/>
        <v>22.158000000000001</v>
      </c>
      <c r="E558" s="63">
        <f t="shared" si="577"/>
        <v>19.734000000000002</v>
      </c>
      <c r="F558" s="63">
        <f t="shared" si="577"/>
        <v>18.7298743697479</v>
      </c>
      <c r="G558" s="63">
        <f t="shared" si="577"/>
        <v>18.332000000000001</v>
      </c>
      <c r="H558" s="63">
        <f t="shared" si="577"/>
        <v>22.940999999999999</v>
      </c>
      <c r="I558" s="63">
        <f t="shared" si="577"/>
        <v>44.550203630000006</v>
      </c>
      <c r="J558" s="63">
        <f t="shared" si="577"/>
        <v>37.6</v>
      </c>
      <c r="K558" s="63">
        <f t="shared" si="577"/>
        <v>36</v>
      </c>
      <c r="L558" s="63">
        <f t="shared" si="577"/>
        <v>39.1</v>
      </c>
      <c r="M558" s="63">
        <f t="shared" si="577"/>
        <v>34.863999999999997</v>
      </c>
      <c r="N558" s="63">
        <f t="shared" si="577"/>
        <v>38.238999999999997</v>
      </c>
      <c r="O558" s="63">
        <f t="shared" si="577"/>
        <v>43.936268525300001</v>
      </c>
      <c r="P558" s="63">
        <f t="shared" si="577"/>
        <v>41.216999999999999</v>
      </c>
      <c r="Q558" s="63">
        <f t="shared" si="577"/>
        <v>37.334000000000003</v>
      </c>
      <c r="R558" s="63">
        <f t="shared" si="577"/>
        <v>28.343000000000004</v>
      </c>
      <c r="S558" s="63">
        <f t="shared" si="577"/>
        <v>27.763000000000002</v>
      </c>
      <c r="T558" s="63">
        <f t="shared" si="577"/>
        <v>32.716000000000001</v>
      </c>
      <c r="U558" s="63">
        <f t="shared" si="577"/>
        <v>32.720999999999997</v>
      </c>
      <c r="V558" s="63">
        <f t="shared" si="577"/>
        <v>29.835000000000001</v>
      </c>
      <c r="W558" s="63">
        <f t="shared" ref="W558:AA558" si="596">W329</f>
        <v>22.198</v>
      </c>
      <c r="X558" s="2">
        <f t="shared" si="596"/>
        <v>23.310299999999998</v>
      </c>
      <c r="Y558" s="2">
        <f t="shared" si="596"/>
        <v>25.862189600000001</v>
      </c>
      <c r="Z558" s="63">
        <f t="shared" si="596"/>
        <v>29.657219999999999</v>
      </c>
      <c r="AA558" s="63">
        <f t="shared" si="596"/>
        <v>34.107128630969797</v>
      </c>
      <c r="AB558" s="63">
        <v>26.233102830472429</v>
      </c>
      <c r="AC558" s="63">
        <v>13.498430280838358</v>
      </c>
      <c r="AD558" s="63">
        <v>12.183191915356913</v>
      </c>
      <c r="AE558" s="63">
        <f t="shared" si="578"/>
        <v>10.544451343981819</v>
      </c>
      <c r="AF558" s="63">
        <v>2.6406978482597365</v>
      </c>
      <c r="AG558" s="63">
        <v>1.373264067125376</v>
      </c>
      <c r="AH558" s="63">
        <v>8.7287837984431128E-4</v>
      </c>
      <c r="AI558" s="63">
        <v>8.7287837984431128E-4</v>
      </c>
      <c r="AJ558" s="2">
        <f t="shared" si="579"/>
        <v>8.9896619705753274E-5</v>
      </c>
      <c r="AK558" s="2">
        <v>3.8785504071750299</v>
      </c>
      <c r="AL558" s="2">
        <v>4.1103422702608663</v>
      </c>
      <c r="AM558" s="2">
        <v>4.1822528427406587</v>
      </c>
      <c r="AN558" s="2">
        <v>0</v>
      </c>
      <c r="AO558" s="2">
        <f t="shared" si="580"/>
        <v>0</v>
      </c>
      <c r="AP558" s="2">
        <v>9.132970122641952</v>
      </c>
      <c r="AQ558" s="2">
        <v>6.2331167786333337</v>
      </c>
      <c r="AR558" s="2">
        <v>0.50680980850020496</v>
      </c>
      <c r="AS558" s="2">
        <f t="shared" si="581"/>
        <v>1.3410768284580001</v>
      </c>
      <c r="AT558" s="2">
        <v>2.0034492421435512</v>
      </c>
      <c r="AU558" s="2">
        <v>5.8382869557367956</v>
      </c>
      <c r="AV558" s="2">
        <v>4.5034843116874228</v>
      </c>
      <c r="AW558" s="2">
        <v>4.5034843116874228</v>
      </c>
      <c r="AX558" s="2">
        <f t="shared" si="582"/>
        <v>5.2586684085599984</v>
      </c>
      <c r="AY558" s="2"/>
      <c r="AZ558" s="2">
        <v>7.5714676440537385</v>
      </c>
      <c r="BA558" s="2">
        <v>4.9888953078010099</v>
      </c>
      <c r="BB558" s="2">
        <v>9.4280711701914761</v>
      </c>
      <c r="BC558" s="2">
        <v>8.9566676116819028</v>
      </c>
      <c r="BD558" s="2">
        <v>10.290696705589649</v>
      </c>
      <c r="BE558" s="2">
        <v>9.7761618703101671</v>
      </c>
      <c r="BF558" s="2">
        <f t="shared" si="583"/>
        <v>4.9996689186000003</v>
      </c>
      <c r="BG558" s="2">
        <v>4.5619170026902998</v>
      </c>
      <c r="BH558" s="2">
        <v>4.3338211525557835</v>
      </c>
      <c r="BI558" s="2">
        <v>3.2240371813614268</v>
      </c>
      <c r="BJ558" s="2">
        <v>3.0628353222933562</v>
      </c>
      <c r="BK558" s="2">
        <v>5.4271505239</v>
      </c>
      <c r="BL558" s="2">
        <v>5.1557929977049985</v>
      </c>
      <c r="BM558" s="2">
        <v>5.4271505239</v>
      </c>
      <c r="BN558" s="2">
        <v>5.1557929977049985</v>
      </c>
      <c r="BO558" s="2">
        <f t="shared" si="584"/>
        <v>3.4899686893390189</v>
      </c>
      <c r="BP558" s="2">
        <v>6.00018803547548</v>
      </c>
      <c r="BQ558" s="2">
        <v>6.00018803547548</v>
      </c>
      <c r="BR558" s="2">
        <v>5.7985564845429511</v>
      </c>
      <c r="BS558" s="2">
        <v>5.3172762963258853</v>
      </c>
      <c r="BT558" s="2">
        <v>3.4887573876975853</v>
      </c>
      <c r="BU558" s="2">
        <v>3.4887573876975853</v>
      </c>
      <c r="BV558" s="2">
        <v>3.1272087377170159</v>
      </c>
      <c r="BW558" s="2">
        <v>2.5520842791011611</v>
      </c>
      <c r="BX558" s="2">
        <v>2.5520842791011611</v>
      </c>
      <c r="BY558" s="2">
        <v>1.3489741250881944</v>
      </c>
      <c r="BZ558" s="63">
        <v>3.5941692766105446</v>
      </c>
      <c r="CA558" s="2">
        <f t="shared" si="585"/>
        <v>4.0243311199999994</v>
      </c>
      <c r="CB558" s="2">
        <v>3.9374407369490019</v>
      </c>
      <c r="CC558" s="2">
        <v>3.8984561751970315</v>
      </c>
      <c r="CD558" s="2">
        <v>3.8204870516930907</v>
      </c>
      <c r="CE558" s="2">
        <v>5.6991790670727109</v>
      </c>
      <c r="CF558" s="2">
        <v>5.1215578104476833</v>
      </c>
      <c r="CG558" s="2">
        <v>5.0191266542387289</v>
      </c>
      <c r="CH558" s="2">
        <v>10.750755778695625</v>
      </c>
      <c r="CI558" s="2">
        <v>9.2142754112526521</v>
      </c>
      <c r="CJ558" s="63">
        <v>10.849130356898288</v>
      </c>
      <c r="CK558" s="63">
        <v>9.2985904562303663</v>
      </c>
      <c r="CL558" s="2">
        <f t="shared" si="586"/>
        <v>6.3911109117600002</v>
      </c>
      <c r="CM558" s="2">
        <v>13.836095746086331</v>
      </c>
      <c r="CN558" s="2">
        <v>9.8063537449751852</v>
      </c>
      <c r="CO558" s="2">
        <v>9.8063537449751852</v>
      </c>
      <c r="CP558" s="2">
        <v>10.190833151443957</v>
      </c>
      <c r="CQ558" s="2">
        <v>10.168448094637219</v>
      </c>
      <c r="CR558" s="2">
        <v>9.8285891309168356</v>
      </c>
      <c r="CS558" s="2">
        <v>8.1770843112942249</v>
      </c>
      <c r="CT558" s="2">
        <v>8.7562255306673755</v>
      </c>
      <c r="CU558" s="2">
        <v>9.0830937693823817</v>
      </c>
      <c r="CV558" s="2">
        <v>7.0956671619071994</v>
      </c>
      <c r="CW558" s="2">
        <v>7.3913199603199997</v>
      </c>
      <c r="CX558" s="2">
        <v>7.0956671619071994</v>
      </c>
      <c r="CY558" s="2">
        <v>7.3913199603199997</v>
      </c>
      <c r="CZ558" s="2">
        <v>7.3174067607167999</v>
      </c>
      <c r="DA558" s="2">
        <f t="shared" si="587"/>
        <v>8.8914418179999988</v>
      </c>
      <c r="DB558" s="63">
        <v>11.749709688379706</v>
      </c>
      <c r="DC558" s="63">
        <v>11.858161804207493</v>
      </c>
      <c r="DD558" s="63">
        <v>11.943474326533337</v>
      </c>
      <c r="DE558" s="63">
        <v>11.873409620329591</v>
      </c>
      <c r="DF558" s="63">
        <v>11.970386558073089</v>
      </c>
      <c r="DG558" s="63">
        <v>12.067363495816588</v>
      </c>
      <c r="DH558" s="63">
        <v>9.5647651171635797</v>
      </c>
      <c r="DI558" s="63">
        <v>9.9241885668983336</v>
      </c>
      <c r="DJ558" s="63">
        <v>10.938951651884446</v>
      </c>
      <c r="DK558" s="63">
        <v>9.845099021815269</v>
      </c>
      <c r="DL558" s="63">
        <v>9.9267776338227858</v>
      </c>
      <c r="DM558" s="63">
        <v>10.941782158966308</v>
      </c>
      <c r="DN558" s="6">
        <f t="shared" si="588"/>
        <v>8.8733105020666372</v>
      </c>
      <c r="DO558" s="63">
        <v>10.941782158966308</v>
      </c>
      <c r="DP558" s="63">
        <v>11.167693493228446</v>
      </c>
      <c r="DQ558" s="63">
        <v>11.358522593646567</v>
      </c>
      <c r="DR558" s="63">
        <v>11.54786837359714</v>
      </c>
      <c r="DS558" s="63">
        <v>8.1401176779072788</v>
      </c>
      <c r="DT558" s="63">
        <v>8.4757576821192018</v>
      </c>
      <c r="DU558" s="63">
        <v>8.5326117693374997</v>
      </c>
      <c r="DV558" s="64">
        <f t="shared" si="589"/>
        <v>8.8773292848187353</v>
      </c>
      <c r="DW558" s="65">
        <f t="shared" si="589"/>
        <v>8.5326117693374997</v>
      </c>
      <c r="DX558" s="66">
        <f t="shared" si="589"/>
        <v>8.8773292848187353</v>
      </c>
      <c r="DZ558" s="63">
        <f t="shared" si="590"/>
        <v>9.5194358977708564</v>
      </c>
      <c r="EC558" s="63">
        <f t="shared" si="591"/>
        <v>9.8890907768368272</v>
      </c>
      <c r="EF558" s="63">
        <f t="shared" si="592"/>
        <v>10.175763644812045</v>
      </c>
      <c r="EI558" s="63">
        <f t="shared" si="593"/>
        <v>10.318921903759577</v>
      </c>
      <c r="EL558" s="63">
        <f t="shared" si="594"/>
        <v>10.454145160320609</v>
      </c>
      <c r="EO558" s="63">
        <f t="shared" si="595"/>
        <v>10.579594902244457</v>
      </c>
    </row>
    <row r="559" spans="1:145" ht="15.5" x14ac:dyDescent="0.35">
      <c r="A559" s="56" t="s">
        <v>282</v>
      </c>
      <c r="B559" s="63">
        <f t="shared" ref="B559:AA559" si="597">B330</f>
        <v>5.6160000000000002E-2</v>
      </c>
      <c r="C559" s="63">
        <f t="shared" si="597"/>
        <v>5.6160000000000002E-2</v>
      </c>
      <c r="D559" s="63">
        <f t="shared" si="597"/>
        <v>5.6160000000000002E-2</v>
      </c>
      <c r="E559" s="63">
        <f t="shared" si="597"/>
        <v>5.6160000000000002E-2</v>
      </c>
      <c r="F559" s="63">
        <f t="shared" si="597"/>
        <v>5.6160000000000002E-2</v>
      </c>
      <c r="G559" s="63">
        <f t="shared" si="597"/>
        <v>5.6160000000000002E-2</v>
      </c>
      <c r="H559" s="63">
        <f t="shared" si="597"/>
        <v>5.6160000000000002E-2</v>
      </c>
      <c r="I559" s="63">
        <f t="shared" si="597"/>
        <v>5.6160000000000002E-2</v>
      </c>
      <c r="J559" s="63">
        <f t="shared" si="597"/>
        <v>5.6160000000000002E-2</v>
      </c>
      <c r="K559" s="63">
        <f t="shared" si="597"/>
        <v>5.6160000000000002E-2</v>
      </c>
      <c r="L559" s="63">
        <f t="shared" si="597"/>
        <v>5.6160000000000002E-2</v>
      </c>
      <c r="M559" s="63">
        <f t="shared" si="597"/>
        <v>5.6160000000000002E-2</v>
      </c>
      <c r="N559" s="63">
        <f t="shared" si="597"/>
        <v>0.16620030000000002</v>
      </c>
      <c r="O559" s="63">
        <f t="shared" si="597"/>
        <v>5.2199679999999998E-2</v>
      </c>
      <c r="P559" s="63">
        <f t="shared" si="597"/>
        <v>5.6160000000000002E-2</v>
      </c>
      <c r="Q559" s="63">
        <f t="shared" si="597"/>
        <v>7.5799680000000008E-2</v>
      </c>
      <c r="R559" s="63" t="e">
        <f t="shared" si="597"/>
        <v>#VALUE!</v>
      </c>
      <c r="S559" s="63" t="e">
        <f t="shared" si="597"/>
        <v>#VALUE!</v>
      </c>
      <c r="T559" s="63" t="e">
        <f t="shared" si="597"/>
        <v>#VALUE!</v>
      </c>
      <c r="U559" s="63" t="e">
        <f t="shared" si="597"/>
        <v>#VALUE!</v>
      </c>
      <c r="V559" s="63" t="e">
        <f t="shared" si="597"/>
        <v>#VALUE!</v>
      </c>
      <c r="W559" s="63" t="e">
        <f t="shared" si="597"/>
        <v>#VALUE!</v>
      </c>
      <c r="X559" s="2" t="e">
        <f t="shared" si="597"/>
        <v>#VALUE!</v>
      </c>
      <c r="Y559" s="2" t="e">
        <f t="shared" si="597"/>
        <v>#VALUE!</v>
      </c>
      <c r="Z559" s="63" t="e">
        <f t="shared" si="597"/>
        <v>#VALUE!</v>
      </c>
      <c r="AA559" s="63">
        <f t="shared" si="597"/>
        <v>13.42906818360562</v>
      </c>
      <c r="AB559" s="63">
        <v>1.0698483945235988</v>
      </c>
      <c r="AC559" s="63">
        <v>0.19297161714206418</v>
      </c>
      <c r="AD559" s="63">
        <v>0.19297161714206418</v>
      </c>
      <c r="AE559" s="63">
        <f t="shared" si="578"/>
        <v>19.483909530847907</v>
      </c>
      <c r="AF559" s="63">
        <v>7.7248040616805111</v>
      </c>
      <c r="AG559" s="63">
        <v>10.753784941600982</v>
      </c>
      <c r="AH559" s="63">
        <v>10.733512845157041</v>
      </c>
      <c r="AI559" s="63">
        <v>10.733512845157041</v>
      </c>
      <c r="AJ559" s="2">
        <f t="shared" si="579"/>
        <v>14.30218601591384</v>
      </c>
      <c r="AK559" s="2">
        <v>10.621124218635819</v>
      </c>
      <c r="AL559" s="2">
        <v>11.791144018645372</v>
      </c>
      <c r="AM559" s="2">
        <v>10.136806342281732</v>
      </c>
      <c r="AN559" s="2">
        <v>10.136806342281732</v>
      </c>
      <c r="AO559" s="2">
        <f t="shared" si="580"/>
        <v>26.263039999999915</v>
      </c>
      <c r="AP559" s="2">
        <v>10.214263114327803</v>
      </c>
      <c r="AQ559" s="2">
        <v>10.027922019441869</v>
      </c>
      <c r="AR559" s="2">
        <v>14.771020059629903</v>
      </c>
      <c r="AS559" s="2">
        <f t="shared" si="581"/>
        <v>3.3873196997224269</v>
      </c>
      <c r="AT559" s="2">
        <v>17.601545596314292</v>
      </c>
      <c r="AU559" s="2">
        <v>17.961450899245701</v>
      </c>
      <c r="AV559" s="2">
        <v>17.769006819843828</v>
      </c>
      <c r="AW559" s="2">
        <v>17.769006819843828</v>
      </c>
      <c r="AX559" s="2">
        <f t="shared" si="582"/>
        <v>8.3236223470183326</v>
      </c>
      <c r="AY559" s="2"/>
      <c r="AZ559" s="2">
        <v>2.0979182879197484</v>
      </c>
      <c r="BA559" s="2">
        <v>1.9930224257263471</v>
      </c>
      <c r="BB559" s="2">
        <v>2.2358112370382326</v>
      </c>
      <c r="BC559" s="2">
        <v>2.0435395228541524</v>
      </c>
      <c r="BD559" s="2">
        <v>2.3429144804491471</v>
      </c>
      <c r="BE559" s="2">
        <v>2.0876791673897226</v>
      </c>
      <c r="BF559" s="2">
        <f t="shared" si="583"/>
        <v>4.1728593545940349</v>
      </c>
      <c r="BG559" s="2">
        <v>5.0028934909643157</v>
      </c>
      <c r="BH559" s="2">
        <v>4.8626001685765967</v>
      </c>
      <c r="BI559" s="2">
        <v>5.2462584832609416</v>
      </c>
      <c r="BJ559" s="2">
        <v>5.1057979854091036</v>
      </c>
      <c r="BK559" s="2">
        <v>6.8909069974366828</v>
      </c>
      <c r="BL559" s="2">
        <v>6.6747849038817186</v>
      </c>
      <c r="BM559" s="2">
        <v>6.9040171196812103</v>
      </c>
      <c r="BN559" s="2">
        <v>6.6874838484587347</v>
      </c>
      <c r="BO559" s="2">
        <f t="shared" si="584"/>
        <v>12.232391241717504</v>
      </c>
      <c r="BP559" s="2">
        <v>11.587414526657067</v>
      </c>
      <c r="BQ559" s="2">
        <v>10.536219378975201</v>
      </c>
      <c r="BR559" s="2">
        <v>17.095113900466867</v>
      </c>
      <c r="BS559" s="2">
        <v>16.449047984913747</v>
      </c>
      <c r="BT559" s="2">
        <v>15.260735183795962</v>
      </c>
      <c r="BU559" s="2">
        <v>12.157006114777369</v>
      </c>
      <c r="BV559" s="2">
        <v>8.3668766110063313</v>
      </c>
      <c r="BW559" s="2">
        <v>15.847621257338963</v>
      </c>
      <c r="BX559" s="2">
        <v>15.847621257338963</v>
      </c>
      <c r="BY559" s="2">
        <v>11.881948900894933</v>
      </c>
      <c r="BZ559" s="63">
        <v>12.652169203653411</v>
      </c>
      <c r="CA559" s="2">
        <f t="shared" si="585"/>
        <v>18.954856887711397</v>
      </c>
      <c r="CB559" s="2">
        <v>16.398581816453135</v>
      </c>
      <c r="CC559" s="2">
        <v>16.398581816453135</v>
      </c>
      <c r="CD559" s="2">
        <v>16.101359213804098</v>
      </c>
      <c r="CE559" s="2">
        <v>13.988843558865188</v>
      </c>
      <c r="CF559" s="2">
        <v>12.337657781927492</v>
      </c>
      <c r="CG559" s="2">
        <v>11.925850071691231</v>
      </c>
      <c r="CH559" s="2">
        <v>16.329561885832391</v>
      </c>
      <c r="CI559" s="2">
        <v>15.513117258010537</v>
      </c>
      <c r="CJ559" s="63">
        <v>16.478985219021332</v>
      </c>
      <c r="CK559" s="63">
        <v>15.655069730774303</v>
      </c>
      <c r="CL559" s="2">
        <f t="shared" si="586"/>
        <v>45.680864770628887</v>
      </c>
      <c r="CM559" s="2">
        <v>16.741866533713647</v>
      </c>
      <c r="CN559" s="2">
        <v>26.598821200668738</v>
      </c>
      <c r="CO559" s="2">
        <v>26.598821200668738</v>
      </c>
      <c r="CP559" s="2">
        <v>31.975995207266635</v>
      </c>
      <c r="CQ559" s="2">
        <v>27.580968399811738</v>
      </c>
      <c r="CR559" s="2">
        <v>24.2368688539195</v>
      </c>
      <c r="CS559" s="2">
        <v>57.647715889777814</v>
      </c>
      <c r="CT559" s="2">
        <v>62.549087500346438</v>
      </c>
      <c r="CU559" s="2">
        <v>68.813257786746078</v>
      </c>
      <c r="CV559" s="2">
        <v>57.066926438270571</v>
      </c>
      <c r="CW559" s="2">
        <v>60.76123358246209</v>
      </c>
      <c r="CX559" s="2">
        <v>58.255427163217604</v>
      </c>
      <c r="CY559" s="2">
        <v>61.949734307409138</v>
      </c>
      <c r="CZ559" s="2">
        <v>66.278368646736226</v>
      </c>
      <c r="DA559" s="2">
        <f t="shared" si="587"/>
        <v>55.974051652663647</v>
      </c>
      <c r="DB559" s="63">
        <v>98.890495301127288</v>
      </c>
      <c r="DC559" s="63">
        <v>99.803273891841883</v>
      </c>
      <c r="DD559" s="63">
        <v>99.352790304845271</v>
      </c>
      <c r="DE559" s="63">
        <v>86.454591510301157</v>
      </c>
      <c r="DF559" s="63">
        <v>85.019285069103276</v>
      </c>
      <c r="DG559" s="63">
        <v>84.844548963501694</v>
      </c>
      <c r="DH559" s="63">
        <v>76.52069134510846</v>
      </c>
      <c r="DI559" s="63">
        <v>82.036039252721906</v>
      </c>
      <c r="DJ559" s="63">
        <v>83.314469013345416</v>
      </c>
      <c r="DK559" s="63">
        <v>83.521675349957192</v>
      </c>
      <c r="DL559" s="63">
        <v>82.057441183409807</v>
      </c>
      <c r="DM559" s="63">
        <v>83.336027038471471</v>
      </c>
      <c r="DN559" s="6">
        <f t="shared" si="588"/>
        <v>57.216785935963586</v>
      </c>
      <c r="DO559" s="63">
        <v>83.336027038471471</v>
      </c>
      <c r="DP559" s="63">
        <v>97.056636764034252</v>
      </c>
      <c r="DQ559" s="63">
        <v>98.004986656699316</v>
      </c>
      <c r="DR559" s="63">
        <v>98.947273972838104</v>
      </c>
      <c r="DS559" s="63">
        <v>83.396077443612612</v>
      </c>
      <c r="DT559" s="63">
        <v>85.301585502290934</v>
      </c>
      <c r="DU559" s="63">
        <v>65.454315824956808</v>
      </c>
      <c r="DV559" s="64">
        <f t="shared" si="589"/>
        <v>69.896146567117029</v>
      </c>
      <c r="DW559" s="65">
        <f t="shared" si="589"/>
        <v>69.087213734958681</v>
      </c>
      <c r="DX559" s="66">
        <f t="shared" si="589"/>
        <v>70.197392119782307</v>
      </c>
      <c r="DZ559" s="63">
        <f t="shared" si="590"/>
        <v>117.84081288684791</v>
      </c>
      <c r="EC559" s="63">
        <f t="shared" si="591"/>
        <v>144.71073567511803</v>
      </c>
      <c r="EF559" s="63">
        <f t="shared" si="592"/>
        <v>177.24880866763667</v>
      </c>
      <c r="EI559" s="63">
        <f t="shared" si="593"/>
        <v>177.92239945799992</v>
      </c>
      <c r="EL559" s="63">
        <f t="shared" si="594"/>
        <v>178.43162422178438</v>
      </c>
      <c r="EO559" s="63">
        <f t="shared" si="595"/>
        <v>178.75014753461031</v>
      </c>
    </row>
    <row r="560" spans="1:145" ht="15.5" x14ac:dyDescent="0.35">
      <c r="A560" s="56" t="s">
        <v>283</v>
      </c>
      <c r="B560" s="63">
        <f t="shared" ref="B560:AA569" si="598">B332</f>
        <v>1.12002</v>
      </c>
      <c r="C560" s="63">
        <f t="shared" si="598"/>
        <v>0.66317000000000004</v>
      </c>
      <c r="D560" s="63">
        <f t="shared" si="598"/>
        <v>0.53197499999999998</v>
      </c>
      <c r="E560" s="63">
        <f t="shared" si="598"/>
        <v>0.53500000000000003</v>
      </c>
      <c r="F560" s="63">
        <f t="shared" si="598"/>
        <v>0.70910399999999996</v>
      </c>
      <c r="G560" s="63">
        <f t="shared" si="598"/>
        <v>0.89400011199999996</v>
      </c>
      <c r="H560" s="63">
        <f t="shared" si="598"/>
        <v>0.42993999999999999</v>
      </c>
      <c r="I560" s="63">
        <f t="shared" si="598"/>
        <v>2.7025E-2</v>
      </c>
      <c r="J560" s="63">
        <f t="shared" si="598"/>
        <v>0.20000000000000034</v>
      </c>
      <c r="K560" s="63">
        <f t="shared" si="598"/>
        <v>1.2999999999999998</v>
      </c>
      <c r="L560" s="63">
        <f t="shared" si="598"/>
        <v>0.2999999999999996</v>
      </c>
      <c r="M560" s="63">
        <f t="shared" si="598"/>
        <v>0.20455200000000001</v>
      </c>
      <c r="N560" s="63">
        <f t="shared" si="598"/>
        <v>0.24665289264000004</v>
      </c>
      <c r="O560" s="63">
        <f t="shared" si="598"/>
        <v>0.20721516447784222</v>
      </c>
      <c r="P560" s="63">
        <f t="shared" si="598"/>
        <v>0.114</v>
      </c>
      <c r="Q560" s="63">
        <f t="shared" si="598"/>
        <v>8.3000000000000004E-2</v>
      </c>
      <c r="R560" s="63">
        <f t="shared" si="598"/>
        <v>0.125</v>
      </c>
      <c r="S560" s="63">
        <f t="shared" si="598"/>
        <v>9.0999999999999998E-2</v>
      </c>
      <c r="T560" s="63">
        <f t="shared" si="598"/>
        <v>9.0581813591341334E-2</v>
      </c>
      <c r="U560" s="63">
        <f t="shared" si="598"/>
        <v>6.8476052957170477E-2</v>
      </c>
      <c r="V560" s="63">
        <f t="shared" si="598"/>
        <v>0.1</v>
      </c>
      <c r="W560" s="63">
        <f t="shared" si="598"/>
        <v>9.5755496224604733E-2</v>
      </c>
      <c r="X560" s="2">
        <f t="shared" si="598"/>
        <v>0.10128421523622827</v>
      </c>
      <c r="Y560" s="2">
        <f t="shared" si="598"/>
        <v>0.1115578875911392</v>
      </c>
      <c r="Z560" s="63">
        <f t="shared" si="598"/>
        <v>0.10643968242432437</v>
      </c>
      <c r="AA560" s="63">
        <f t="shared" si="598"/>
        <v>0.12426554674982339</v>
      </c>
      <c r="AB560" s="63">
        <v>7.773776533284002E-2</v>
      </c>
      <c r="AC560" s="63">
        <v>7.5441925015979502E-2</v>
      </c>
      <c r="AD560" s="63">
        <v>7.5612607703350002E-2</v>
      </c>
      <c r="AE560" s="63">
        <f t="shared" ref="AE560:AE569" si="599">AE332</f>
        <v>6.014196052138359E-2</v>
      </c>
      <c r="AF560" s="63">
        <v>5.4861680749048201E-2</v>
      </c>
      <c r="AG560" s="63">
        <v>5.5434289413578149E-2</v>
      </c>
      <c r="AH560" s="63">
        <v>5.5448186439102973E-2</v>
      </c>
      <c r="AI560" s="63">
        <v>5.5448186439102973E-2</v>
      </c>
      <c r="AJ560" s="2">
        <f t="shared" ref="AJ560:AJ569" si="600">AJ332</f>
        <v>5.7105372807822491E-2</v>
      </c>
      <c r="AK560" s="2">
        <v>6.3568741162072492E-2</v>
      </c>
      <c r="AL560" s="2">
        <v>7.6535879053009931E-2</v>
      </c>
      <c r="AM560" s="2">
        <v>7.7874876760759687E-2</v>
      </c>
      <c r="AN560" s="2">
        <v>7.7874876760759687E-2</v>
      </c>
      <c r="AO560" s="2">
        <f t="shared" ref="AO560:AO569" si="601">AO332</f>
        <v>7.8082283462466109E-2</v>
      </c>
      <c r="AP560" s="2">
        <v>9.1691494380609639E-2</v>
      </c>
      <c r="AQ560" s="2">
        <v>8.9065580652487861E-2</v>
      </c>
      <c r="AR560" s="2">
        <v>8.8644375566936676E-2</v>
      </c>
      <c r="AS560" s="2">
        <f t="shared" ref="AS560:AS569" si="602">AS332</f>
        <v>8.9386648414792727E-2</v>
      </c>
      <c r="AT560" s="2">
        <v>0.10717817243815789</v>
      </c>
      <c r="AU560" s="2">
        <v>0.10338481816384233</v>
      </c>
      <c r="AV560" s="2">
        <v>9.6042178724311422E-2</v>
      </c>
      <c r="AW560" s="2">
        <v>9.6042178724311422E-2</v>
      </c>
      <c r="AX560" s="2">
        <f t="shared" ref="AX560:AX569" si="603">AX332</f>
        <v>0.10001915680651619</v>
      </c>
      <c r="AY560" s="2"/>
      <c r="AZ560" s="2">
        <v>0.10870573127759472</v>
      </c>
      <c r="BA560" s="2">
        <v>0.10870573127759472</v>
      </c>
      <c r="BB560" s="2">
        <v>0.10402375949364243</v>
      </c>
      <c r="BC560" s="2">
        <v>9.8822571518960303E-2</v>
      </c>
      <c r="BD560" s="2">
        <v>0.10873492500989042</v>
      </c>
      <c r="BE560" s="2">
        <v>0.10329817875939588</v>
      </c>
      <c r="BF560" s="2">
        <f t="shared" ref="BF560:BF569" si="604">BF332</f>
        <v>0.10915264480724328</v>
      </c>
      <c r="BG560" s="2">
        <v>0.12858407863415</v>
      </c>
      <c r="BH560" s="2">
        <v>0.12215487470244248</v>
      </c>
      <c r="BI560" s="2">
        <v>0.12876187744383027</v>
      </c>
      <c r="BJ560" s="2">
        <v>0.12232378357163876</v>
      </c>
      <c r="BK560" s="2">
        <v>0.13110821279669779</v>
      </c>
      <c r="BL560" s="2">
        <v>0.12455280215686289</v>
      </c>
      <c r="BM560" s="2">
        <v>0.13110821279669779</v>
      </c>
      <c r="BN560" s="2">
        <v>0.12455280215686289</v>
      </c>
      <c r="BO560" s="2">
        <f t="shared" ref="BO560:BO569" si="605">BO332</f>
        <v>0.13151664499643606</v>
      </c>
      <c r="BP560" s="2">
        <v>0.15339379408734694</v>
      </c>
      <c r="BQ560" s="2">
        <v>0.15339379408734694</v>
      </c>
      <c r="BR560" s="2">
        <v>0.15084409279023173</v>
      </c>
      <c r="BS560" s="2">
        <v>0.1383240330886425</v>
      </c>
      <c r="BT560" s="2">
        <v>0.15084409279023173</v>
      </c>
      <c r="BU560" s="2">
        <v>0.15084409279023173</v>
      </c>
      <c r="BV560" s="2">
        <v>0.15907263805193886</v>
      </c>
      <c r="BW560" s="2">
        <v>0.14706652737984488</v>
      </c>
      <c r="BX560" s="2">
        <v>0.14706652737984488</v>
      </c>
      <c r="BY560" s="2">
        <v>0.14331265426847434</v>
      </c>
      <c r="BZ560" s="63">
        <v>0.14769935937901479</v>
      </c>
      <c r="CA560" s="2">
        <f t="shared" ref="CA560:CA569" si="606">CA332</f>
        <v>0.1473087262495788</v>
      </c>
      <c r="CB560" s="2">
        <v>0.15754174542009627</v>
      </c>
      <c r="CC560" s="2">
        <v>0.15754174542009627</v>
      </c>
      <c r="CD560" s="2">
        <v>0.14966465814909144</v>
      </c>
      <c r="CE560" s="2">
        <v>0.15754174542009627</v>
      </c>
      <c r="CF560" s="2">
        <v>0.15754174542009627</v>
      </c>
      <c r="CG560" s="2">
        <v>0.14966465814909144</v>
      </c>
      <c r="CH560" s="2">
        <v>0.15926297744374907</v>
      </c>
      <c r="CI560" s="2">
        <v>0.15926297744374907</v>
      </c>
      <c r="CJ560" s="63">
        <v>0.16072031017010269</v>
      </c>
      <c r="CK560" s="63">
        <v>0.16072031017010269</v>
      </c>
      <c r="CL560" s="2">
        <f t="shared" ref="CL560:CL569" si="607">CL332</f>
        <v>0.16218918707237609</v>
      </c>
      <c r="CM560" s="2">
        <v>0.18149471483262836</v>
      </c>
      <c r="CN560" s="2">
        <v>0.19147759793670482</v>
      </c>
      <c r="CO560" s="2">
        <v>0.19147759793670482</v>
      </c>
      <c r="CP560" s="2">
        <v>0.19189912114920876</v>
      </c>
      <c r="CQ560" s="2">
        <v>0.19147759793670482</v>
      </c>
      <c r="CR560" s="2">
        <v>0.18507786246037805</v>
      </c>
      <c r="CS560" s="2">
        <v>0.18365001797352135</v>
      </c>
      <c r="CT560" s="2">
        <v>0.19665701304634728</v>
      </c>
      <c r="CU560" s="2">
        <v>0.20399818205350442</v>
      </c>
      <c r="CV560" s="2">
        <v>0.19713642046428931</v>
      </c>
      <c r="CW560" s="2">
        <v>0.20702104031021817</v>
      </c>
      <c r="CX560" s="2">
        <v>0.20334565507226887</v>
      </c>
      <c r="CY560" s="2">
        <v>0.21348899302686353</v>
      </c>
      <c r="CZ560" s="2">
        <v>0.21300799939991252</v>
      </c>
      <c r="DA560" s="2">
        <f t="shared" ref="DA560:DA569" si="608">DA332</f>
        <v>0.18396336084564552</v>
      </c>
      <c r="DB560" s="63">
        <v>0.18101722783117835</v>
      </c>
      <c r="DC560" s="63">
        <v>0.18250980673655209</v>
      </c>
      <c r="DD560" s="63">
        <v>0.18400238564192586</v>
      </c>
      <c r="DE560" s="63">
        <v>0.18274448695255413</v>
      </c>
      <c r="DF560" s="63">
        <v>0.18423706585792787</v>
      </c>
      <c r="DG560" s="63">
        <v>0.18572964476330159</v>
      </c>
      <c r="DH560" s="63">
        <v>0.17986009278963835</v>
      </c>
      <c r="DI560" s="63">
        <v>0.1813526716950121</v>
      </c>
      <c r="DJ560" s="63">
        <v>0.18284525060038587</v>
      </c>
      <c r="DK560" s="63">
        <v>0.179907404889845</v>
      </c>
      <c r="DL560" s="63">
        <v>0.18139998379521874</v>
      </c>
      <c r="DM560" s="63">
        <v>0.18289256270059251</v>
      </c>
      <c r="DN560" s="6">
        <f t="shared" ref="DN560:DN569" si="609">DN332</f>
        <v>0.18104386805893943</v>
      </c>
      <c r="DO560" s="63">
        <v>0.18289256270059251</v>
      </c>
      <c r="DP560" s="63">
        <v>0.18159636556328937</v>
      </c>
      <c r="DQ560" s="63">
        <v>0.1846994119623202</v>
      </c>
      <c r="DR560" s="63">
        <v>0.18777833828624022</v>
      </c>
      <c r="DS560" s="63">
        <v>0.18032069407957871</v>
      </c>
      <c r="DT560" s="63">
        <v>0.18339770636669708</v>
      </c>
      <c r="DU560" s="63">
        <v>0.18284601186710298</v>
      </c>
      <c r="DV560" s="64">
        <f t="shared" ref="DV560:DX569" si="610">DV332</f>
        <v>0.18451196597312161</v>
      </c>
      <c r="DW560" s="65">
        <f t="shared" si="610"/>
        <v>0.18149708616514509</v>
      </c>
      <c r="DX560" s="66">
        <f t="shared" si="610"/>
        <v>0.18451196597312161</v>
      </c>
      <c r="DZ560" s="63">
        <f t="shared" ref="DZ560:DZ569" si="611">DZ332</f>
        <v>0.18149708616514507</v>
      </c>
      <c r="EC560" s="63">
        <f t="shared" ref="EC560:EC569" si="612">EC332</f>
        <v>0.18149708616514507</v>
      </c>
      <c r="EF560" s="63">
        <f t="shared" ref="EF560:EF569" si="613">EF332</f>
        <v>0.18149708616514507</v>
      </c>
      <c r="EI560" s="63">
        <f t="shared" ref="EI560:EI569" si="614">EI332</f>
        <v>0.18149708616514509</v>
      </c>
      <c r="EL560" s="63">
        <f t="shared" ref="EL560:EL569" si="615">EL332</f>
        <v>0.18149708616514507</v>
      </c>
      <c r="EO560" s="63">
        <f t="shared" ref="EO560:EO569" si="616">EO332</f>
        <v>0.18331205702679651</v>
      </c>
    </row>
    <row r="561" spans="1:145" ht="15.5" x14ac:dyDescent="0.35">
      <c r="A561" s="56" t="s">
        <v>284</v>
      </c>
      <c r="B561" s="63">
        <f t="shared" si="598"/>
        <v>7.7999999999999989</v>
      </c>
      <c r="C561" s="63">
        <f t="shared" si="598"/>
        <v>4.5</v>
      </c>
      <c r="D561" s="63">
        <f t="shared" si="598"/>
        <v>8.5</v>
      </c>
      <c r="E561" s="63">
        <f t="shared" si="598"/>
        <v>9.6141356000000009</v>
      </c>
      <c r="F561" s="63">
        <f t="shared" si="598"/>
        <v>7.1794256000000001</v>
      </c>
      <c r="G561" s="63">
        <f t="shared" si="598"/>
        <v>6.6008900000000006</v>
      </c>
      <c r="H561" s="63">
        <f t="shared" si="598"/>
        <v>5.7529439999999994</v>
      </c>
      <c r="I561" s="63">
        <f t="shared" si="598"/>
        <v>6.9733800000000006</v>
      </c>
      <c r="J561" s="63">
        <f t="shared" si="598"/>
        <v>12.197353699999999</v>
      </c>
      <c r="K561" s="63">
        <f t="shared" si="598"/>
        <v>6.6</v>
      </c>
      <c r="L561" s="63">
        <f t="shared" si="598"/>
        <v>5.6</v>
      </c>
      <c r="M561" s="63">
        <f t="shared" si="598"/>
        <v>0</v>
      </c>
      <c r="N561" s="63">
        <f t="shared" si="598"/>
        <v>0</v>
      </c>
      <c r="O561" s="63">
        <f t="shared" si="598"/>
        <v>13.735312800000001</v>
      </c>
      <c r="P561" s="63">
        <f t="shared" si="598"/>
        <v>3.2784500000000003</v>
      </c>
      <c r="Q561" s="63">
        <f t="shared" si="598"/>
        <v>23.432751362862007</v>
      </c>
      <c r="R561" s="63">
        <f t="shared" si="598"/>
        <v>26.937000000000001</v>
      </c>
      <c r="S561" s="63">
        <f t="shared" si="598"/>
        <v>21.961548218333334</v>
      </c>
      <c r="T561" s="63">
        <f t="shared" si="598"/>
        <v>31.071999999999999</v>
      </c>
      <c r="U561" s="63">
        <f t="shared" si="598"/>
        <v>42.96</v>
      </c>
      <c r="V561" s="63">
        <f t="shared" si="598"/>
        <v>67.747</v>
      </c>
      <c r="W561" s="63">
        <f t="shared" si="598"/>
        <v>52</v>
      </c>
      <c r="X561" s="2">
        <f t="shared" si="598"/>
        <v>45.679557397490562</v>
      </c>
      <c r="Y561" s="2">
        <f t="shared" si="598"/>
        <v>78.009496447410001</v>
      </c>
      <c r="Z561" s="63">
        <f t="shared" si="598"/>
        <v>90.395890081070334</v>
      </c>
      <c r="AA561" s="63">
        <f t="shared" si="598"/>
        <v>129.76312293796477</v>
      </c>
      <c r="AB561" s="63">
        <v>127.015505633364</v>
      </c>
      <c r="AC561" s="63">
        <v>130.38230072999269</v>
      </c>
      <c r="AD561" s="63">
        <v>133.08449642445032</v>
      </c>
      <c r="AE561" s="63">
        <f t="shared" si="599"/>
        <v>141.25766018180946</v>
      </c>
      <c r="AF561" s="63">
        <v>119.54154087994979</v>
      </c>
      <c r="AG561" s="63">
        <v>123.68626262875154</v>
      </c>
      <c r="AH561" s="63">
        <v>125.98782171700576</v>
      </c>
      <c r="AI561" s="63">
        <v>117.504412087433</v>
      </c>
      <c r="AJ561" s="2">
        <f t="shared" si="600"/>
        <v>120.6491828844414</v>
      </c>
      <c r="AK561" s="2">
        <v>91.926127357113373</v>
      </c>
      <c r="AL561" s="2">
        <v>111.25857640722244</v>
      </c>
      <c r="AM561" s="2">
        <v>100.50988340515812</v>
      </c>
      <c r="AN561" s="2">
        <v>99.364332945322758</v>
      </c>
      <c r="AO561" s="2">
        <f t="shared" si="601"/>
        <v>72.063084791558836</v>
      </c>
      <c r="AP561" s="2">
        <v>68.403688552895389</v>
      </c>
      <c r="AQ561" s="2">
        <v>53.349520172954072</v>
      </c>
      <c r="AR561" s="2">
        <v>49.075029305986924</v>
      </c>
      <c r="AS561" s="2">
        <f t="shared" si="602"/>
        <v>63.823820165769298</v>
      </c>
      <c r="AT561" s="2">
        <v>117.90925076755991</v>
      </c>
      <c r="AU561" s="2">
        <v>76.973726250732014</v>
      </c>
      <c r="AV561" s="2">
        <v>71.930344502773195</v>
      </c>
      <c r="AW561" s="2">
        <v>71.930344502773195</v>
      </c>
      <c r="AX561" s="2">
        <f t="shared" si="603"/>
        <v>81.275760793802036</v>
      </c>
      <c r="AY561" s="2"/>
      <c r="AZ561" s="2">
        <v>121.78501906084288</v>
      </c>
      <c r="BA561" s="2">
        <v>111.44625386283769</v>
      </c>
      <c r="BB561" s="2">
        <v>123.29839742130464</v>
      </c>
      <c r="BC561" s="2">
        <v>113.40492435618947</v>
      </c>
      <c r="BD561" s="2">
        <v>147.61639128668213</v>
      </c>
      <c r="BE561" s="2">
        <v>136.97767879647054</v>
      </c>
      <c r="BF561" s="2">
        <f t="shared" si="604"/>
        <v>143.38129534808729</v>
      </c>
      <c r="BG561" s="2">
        <v>126.27374476944576</v>
      </c>
      <c r="BH561" s="2">
        <v>104.85199740254762</v>
      </c>
      <c r="BI561" s="2">
        <v>126.90377481386507</v>
      </c>
      <c r="BJ561" s="2">
        <v>105.45240666324658</v>
      </c>
      <c r="BK561" s="2">
        <v>115.65178197441698</v>
      </c>
      <c r="BL561" s="2">
        <v>96.550264409642722</v>
      </c>
      <c r="BM561" s="2">
        <v>118.01716688096012</v>
      </c>
      <c r="BN561" s="2">
        <v>98.915649316185821</v>
      </c>
      <c r="BO561" s="2">
        <f t="shared" si="605"/>
        <v>116.30584569279517</v>
      </c>
      <c r="BP561" s="2">
        <v>124.54222187554863</v>
      </c>
      <c r="BQ561" s="2">
        <v>124.54222187554863</v>
      </c>
      <c r="BR561" s="2">
        <v>78.605295650850152</v>
      </c>
      <c r="BS561" s="2">
        <v>22.098117292652546</v>
      </c>
      <c r="BT561" s="2">
        <v>78.605295650850152</v>
      </c>
      <c r="BU561" s="2">
        <v>55.207792111908944</v>
      </c>
      <c r="BV561" s="2">
        <v>25.412834886550431</v>
      </c>
      <c r="BW561" s="2">
        <v>89.719995995099197</v>
      </c>
      <c r="BX561" s="2">
        <v>77.866709244335226</v>
      </c>
      <c r="BY561" s="2">
        <v>68.22498009895908</v>
      </c>
      <c r="BZ561" s="63">
        <v>87.954230535957194</v>
      </c>
      <c r="CA561" s="2">
        <f t="shared" si="606"/>
        <v>88.330813362672089</v>
      </c>
      <c r="CB561" s="2">
        <v>93.107249953625299</v>
      </c>
      <c r="CC561" s="2">
        <v>93.107249953625299</v>
      </c>
      <c r="CD561" s="2">
        <v>77.197632449574257</v>
      </c>
      <c r="CE561" s="2">
        <v>81.757396378161218</v>
      </c>
      <c r="CF561" s="2">
        <v>81.757396378161218</v>
      </c>
      <c r="CG561" s="2">
        <v>77.197632449574257</v>
      </c>
      <c r="CH561" s="2">
        <v>186.58465343485679</v>
      </c>
      <c r="CI561" s="2">
        <v>134.26251555525124</v>
      </c>
      <c r="CJ561" s="63">
        <v>173.61086562790004</v>
      </c>
      <c r="CK561" s="63">
        <v>160.64731613978154</v>
      </c>
      <c r="CL561" s="2">
        <f t="shared" si="607"/>
        <v>109.05704781374799</v>
      </c>
      <c r="CM561" s="2">
        <v>138.09787725914026</v>
      </c>
      <c r="CN561" s="2">
        <v>186.15020885668952</v>
      </c>
      <c r="CO561" s="2">
        <v>186.15020885668952</v>
      </c>
      <c r="CP561" s="2">
        <v>237.01736818944511</v>
      </c>
      <c r="CQ561" s="2">
        <v>186.0614058730182</v>
      </c>
      <c r="CR561" s="2">
        <v>154.91455356878168</v>
      </c>
      <c r="CS561" s="2">
        <v>273.63548929548909</v>
      </c>
      <c r="CT561" s="2">
        <v>247.7517871728069</v>
      </c>
      <c r="CU561" s="2">
        <v>182.61887148970186</v>
      </c>
      <c r="CV561" s="2">
        <v>266.38436943102198</v>
      </c>
      <c r="CW561" s="2">
        <v>243.89337468389928</v>
      </c>
      <c r="CX561" s="2">
        <v>249.76245297438589</v>
      </c>
      <c r="CY561" s="2">
        <v>247.20050226405846</v>
      </c>
      <c r="CZ561" s="2">
        <v>224.01487218343672</v>
      </c>
      <c r="DA561" s="2">
        <f t="shared" si="608"/>
        <v>126.98636368002236</v>
      </c>
      <c r="DB561" s="63">
        <v>215.48893649427444</v>
      </c>
      <c r="DC561" s="63">
        <v>195.82518411781231</v>
      </c>
      <c r="DD561" s="63">
        <v>173.13911719209472</v>
      </c>
      <c r="DE561" s="63">
        <v>200.52205159463006</v>
      </c>
      <c r="DF561" s="63">
        <v>125.3167215577962</v>
      </c>
      <c r="DG561" s="63">
        <v>154.76654667906081</v>
      </c>
      <c r="DH561" s="63">
        <v>144.08803948456787</v>
      </c>
      <c r="DI561" s="63">
        <v>90.552725139871399</v>
      </c>
      <c r="DJ561" s="63">
        <v>170.12178087099778</v>
      </c>
      <c r="DK561" s="63">
        <v>124.90159898525121</v>
      </c>
      <c r="DL561" s="63">
        <v>99.125035358239032</v>
      </c>
      <c r="DM561" s="63">
        <v>170.16580071136812</v>
      </c>
      <c r="DN561" s="6">
        <f t="shared" si="609"/>
        <v>38.154408700998687</v>
      </c>
      <c r="DO561" s="63">
        <v>170.16580071136812</v>
      </c>
      <c r="DP561" s="63">
        <v>153.75678174133606</v>
      </c>
      <c r="DQ561" s="63">
        <v>144.93429874896964</v>
      </c>
      <c r="DR561" s="63">
        <v>126.6943644499235</v>
      </c>
      <c r="DS561" s="63">
        <v>154.3417852680364</v>
      </c>
      <c r="DT561" s="63">
        <v>145.59054605653978</v>
      </c>
      <c r="DU561" s="63">
        <v>148.3487429159986</v>
      </c>
      <c r="DV561" s="64">
        <f t="shared" si="610"/>
        <v>148.4942665927822</v>
      </c>
      <c r="DW561" s="65">
        <f t="shared" si="610"/>
        <v>144.85269530504701</v>
      </c>
      <c r="DX561" s="66">
        <f t="shared" si="610"/>
        <v>131.09454464794158</v>
      </c>
      <c r="DZ561" s="63">
        <f t="shared" si="611"/>
        <v>132.18948629488312</v>
      </c>
      <c r="EC561" s="63">
        <f t="shared" si="612"/>
        <v>126.1799637397892</v>
      </c>
      <c r="EF561" s="63">
        <f t="shared" si="613"/>
        <v>121.97495340418871</v>
      </c>
      <c r="EI561" s="63">
        <f t="shared" si="614"/>
        <v>119.06236557303488</v>
      </c>
      <c r="EL561" s="63">
        <f t="shared" si="615"/>
        <v>116.83122590360669</v>
      </c>
      <c r="EO561" s="63">
        <f t="shared" si="616"/>
        <v>116.83122590360669</v>
      </c>
    </row>
    <row r="562" spans="1:145" ht="15.5" x14ac:dyDescent="0.35">
      <c r="A562" s="56" t="s">
        <v>285</v>
      </c>
      <c r="B562" s="63">
        <f t="shared" si="598"/>
        <v>3.1000000000000005</v>
      </c>
      <c r="C562" s="63">
        <f t="shared" si="598"/>
        <v>7.9</v>
      </c>
      <c r="D562" s="63">
        <f t="shared" si="598"/>
        <v>8.3000000000000025</v>
      </c>
      <c r="E562" s="63">
        <f t="shared" si="598"/>
        <v>6.5864799999999999</v>
      </c>
      <c r="F562" s="63">
        <f t="shared" si="598"/>
        <v>4.0706820000000006</v>
      </c>
      <c r="G562" s="63">
        <f t="shared" si="598"/>
        <v>5.9441199999999998</v>
      </c>
      <c r="H562" s="63">
        <f t="shared" si="598"/>
        <v>2.85744</v>
      </c>
      <c r="I562" s="63">
        <f t="shared" si="598"/>
        <v>12.769110899999999</v>
      </c>
      <c r="J562" s="63">
        <f t="shared" si="598"/>
        <v>16.6999</v>
      </c>
      <c r="K562" s="63">
        <f t="shared" si="598"/>
        <v>7.4870000000000001</v>
      </c>
      <c r="L562" s="63">
        <f t="shared" si="598"/>
        <v>11.757</v>
      </c>
      <c r="M562" s="63">
        <f t="shared" si="598"/>
        <v>11.4</v>
      </c>
      <c r="N562" s="63">
        <f t="shared" si="598"/>
        <v>14.6</v>
      </c>
      <c r="O562" s="63">
        <f t="shared" si="598"/>
        <v>12.541835294117647</v>
      </c>
      <c r="P562" s="63">
        <f t="shared" si="598"/>
        <v>8.7557800000000015</v>
      </c>
      <c r="Q562" s="63">
        <f t="shared" si="598"/>
        <v>0.78547163903540418</v>
      </c>
      <c r="R562" s="63">
        <f t="shared" si="598"/>
        <v>1.8160378560000001</v>
      </c>
      <c r="S562" s="63">
        <f t="shared" si="598"/>
        <v>0.11</v>
      </c>
      <c r="T562" s="63">
        <f t="shared" si="598"/>
        <v>0.39013125000000004</v>
      </c>
      <c r="U562" s="63">
        <f t="shared" si="598"/>
        <v>2.9827850850000002</v>
      </c>
      <c r="V562" s="63">
        <f t="shared" si="598"/>
        <v>5.3361775636835249</v>
      </c>
      <c r="W562" s="63">
        <f t="shared" si="598"/>
        <v>3.7798993425565497</v>
      </c>
      <c r="X562" s="2">
        <f t="shared" si="598"/>
        <v>8.3952320899048374</v>
      </c>
      <c r="Y562" s="2">
        <f t="shared" si="598"/>
        <v>12.461632317652002</v>
      </c>
      <c r="Z562" s="63">
        <f t="shared" si="598"/>
        <v>9.3102597579593986</v>
      </c>
      <c r="AA562" s="63">
        <f t="shared" si="598"/>
        <v>5.6651696830319231</v>
      </c>
      <c r="AB562" s="63">
        <v>11.357757458392893</v>
      </c>
      <c r="AC562" s="63">
        <v>2.5545659321081806</v>
      </c>
      <c r="AD562" s="63">
        <v>2.2788880067021937</v>
      </c>
      <c r="AE562" s="63">
        <f t="shared" si="599"/>
        <v>6.1372935844005072</v>
      </c>
      <c r="AF562" s="63">
        <v>4.2523427288610449</v>
      </c>
      <c r="AG562" s="63">
        <v>4.4865409657522539</v>
      </c>
      <c r="AH562" s="63">
        <v>4.7724582294801117</v>
      </c>
      <c r="AI562" s="63">
        <v>4.7724582294801117</v>
      </c>
      <c r="AJ562" s="2">
        <f t="shared" si="600"/>
        <v>0.42683179301545726</v>
      </c>
      <c r="AK562" s="2">
        <v>0</v>
      </c>
      <c r="AL562" s="2">
        <v>0</v>
      </c>
      <c r="AM562" s="2">
        <v>0</v>
      </c>
      <c r="AN562" s="2">
        <v>0</v>
      </c>
      <c r="AO562" s="2">
        <f t="shared" si="601"/>
        <v>0</v>
      </c>
      <c r="AP562" s="2">
        <v>0</v>
      </c>
      <c r="AQ562" s="2">
        <v>0</v>
      </c>
      <c r="AR562" s="2">
        <v>0</v>
      </c>
      <c r="AS562" s="2">
        <f t="shared" si="602"/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f t="shared" si="603"/>
        <v>0</v>
      </c>
      <c r="AY562" s="2"/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f t="shared" si="604"/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f t="shared" si="605"/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63">
        <v>0</v>
      </c>
      <c r="CA562" s="2">
        <f t="shared" si="606"/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63">
        <v>0</v>
      </c>
      <c r="CK562" s="63">
        <v>0</v>
      </c>
      <c r="CL562" s="2">
        <f t="shared" si="607"/>
        <v>0</v>
      </c>
      <c r="CM562" s="2">
        <v>0</v>
      </c>
      <c r="CN562" s="2">
        <v>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f t="shared" si="608"/>
        <v>0</v>
      </c>
      <c r="DB562" s="63">
        <v>0</v>
      </c>
      <c r="DC562" s="63">
        <v>0</v>
      </c>
      <c r="DD562" s="63">
        <v>0</v>
      </c>
      <c r="DE562" s="63">
        <v>0</v>
      </c>
      <c r="DF562" s="63">
        <v>0</v>
      </c>
      <c r="DG562" s="63">
        <v>0</v>
      </c>
      <c r="DH562" s="63">
        <v>0</v>
      </c>
      <c r="DI562" s="63">
        <v>0</v>
      </c>
      <c r="DJ562" s="63">
        <v>0</v>
      </c>
      <c r="DK562" s="63">
        <v>0</v>
      </c>
      <c r="DL562" s="63">
        <v>0</v>
      </c>
      <c r="DM562" s="63">
        <v>0</v>
      </c>
      <c r="DN562" s="6">
        <f t="shared" si="609"/>
        <v>0</v>
      </c>
      <c r="DO562" s="63">
        <v>0</v>
      </c>
      <c r="DP562" s="63">
        <v>0</v>
      </c>
      <c r="DQ562" s="63">
        <v>0</v>
      </c>
      <c r="DR562" s="63">
        <v>0</v>
      </c>
      <c r="DS562" s="63">
        <v>0</v>
      </c>
      <c r="DT562" s="63">
        <v>0</v>
      </c>
      <c r="DU562" s="63">
        <v>0</v>
      </c>
      <c r="DV562" s="64">
        <f t="shared" si="610"/>
        <v>0</v>
      </c>
      <c r="DW562" s="65">
        <f t="shared" si="610"/>
        <v>0</v>
      </c>
      <c r="DX562" s="66">
        <f t="shared" si="610"/>
        <v>0</v>
      </c>
      <c r="DZ562" s="63">
        <f t="shared" si="611"/>
        <v>0</v>
      </c>
      <c r="EC562" s="63">
        <f t="shared" si="612"/>
        <v>0</v>
      </c>
      <c r="EF562" s="63">
        <f t="shared" si="613"/>
        <v>0</v>
      </c>
      <c r="EI562" s="63">
        <f t="shared" si="614"/>
        <v>0</v>
      </c>
      <c r="EL562" s="63">
        <f t="shared" si="615"/>
        <v>0</v>
      </c>
      <c r="EO562" s="63">
        <f t="shared" si="616"/>
        <v>0</v>
      </c>
    </row>
    <row r="563" spans="1:145" ht="15.5" x14ac:dyDescent="0.35">
      <c r="A563" s="56" t="s">
        <v>286</v>
      </c>
      <c r="B563" s="63">
        <f t="shared" si="598"/>
        <v>3.3</v>
      </c>
      <c r="C563" s="63">
        <f t="shared" si="598"/>
        <v>2.2999999999999994</v>
      </c>
      <c r="D563" s="63">
        <f t="shared" si="598"/>
        <v>2.2000000000000002</v>
      </c>
      <c r="E563" s="63">
        <f t="shared" si="598"/>
        <v>1.9008</v>
      </c>
      <c r="F563" s="63">
        <f t="shared" si="598"/>
        <v>1.7093977999999999</v>
      </c>
      <c r="G563" s="63">
        <f t="shared" si="598"/>
        <v>2.8803287999999996</v>
      </c>
      <c r="H563" s="63">
        <f t="shared" si="598"/>
        <v>2.3051952</v>
      </c>
      <c r="I563" s="63">
        <f t="shared" si="598"/>
        <v>3.4145189504373179</v>
      </c>
      <c r="J563" s="63">
        <f t="shared" si="598"/>
        <v>6.7</v>
      </c>
      <c r="K563" s="63">
        <f t="shared" si="598"/>
        <v>6.0650000000000004</v>
      </c>
      <c r="L563" s="63">
        <f t="shared" si="598"/>
        <v>8.7240000000000002</v>
      </c>
      <c r="M563" s="63">
        <f t="shared" si="598"/>
        <v>6.5140000000000002</v>
      </c>
      <c r="N563" s="63">
        <f t="shared" si="598"/>
        <v>6.5</v>
      </c>
      <c r="O563" s="63">
        <f t="shared" si="598"/>
        <v>8.9862400000000004</v>
      </c>
      <c r="P563" s="63">
        <f t="shared" si="598"/>
        <v>8.6255838872632182</v>
      </c>
      <c r="Q563" s="63">
        <f t="shared" si="598"/>
        <v>10.615095785440614</v>
      </c>
      <c r="R563" s="63">
        <f t="shared" si="598"/>
        <v>8.0240001721800009</v>
      </c>
      <c r="S563" s="63">
        <f t="shared" si="598"/>
        <v>11.477</v>
      </c>
      <c r="T563" s="63">
        <f t="shared" si="598"/>
        <v>15.407999999999999</v>
      </c>
      <c r="U563" s="63">
        <f t="shared" si="598"/>
        <v>12.315718879999999</v>
      </c>
      <c r="V563" s="63">
        <f t="shared" si="598"/>
        <v>8.4288525720000003</v>
      </c>
      <c r="W563" s="63">
        <f t="shared" si="598"/>
        <v>12.731</v>
      </c>
      <c r="X563" s="2">
        <f t="shared" si="598"/>
        <v>12.795999999999999</v>
      </c>
      <c r="Y563" s="2">
        <f t="shared" si="598"/>
        <v>11.340203667992473</v>
      </c>
      <c r="Z563" s="63">
        <f t="shared" si="598"/>
        <v>2.4999999660000003</v>
      </c>
      <c r="AA563" s="63">
        <f t="shared" si="598"/>
        <v>0</v>
      </c>
      <c r="AB563" s="63">
        <v>1.0000800000000001</v>
      </c>
      <c r="AC563" s="63">
        <v>1.0000800000000001</v>
      </c>
      <c r="AD563" s="63">
        <v>1.08</v>
      </c>
      <c r="AE563" s="63">
        <f t="shared" si="599"/>
        <v>0.50585046600000005</v>
      </c>
      <c r="AF563" s="63">
        <v>2.52</v>
      </c>
      <c r="AG563" s="63">
        <v>2.52</v>
      </c>
      <c r="AH563" s="63">
        <v>2.5000009999999997</v>
      </c>
      <c r="AI563" s="63">
        <v>2.5000009999999997</v>
      </c>
      <c r="AJ563" s="2">
        <f t="shared" si="600"/>
        <v>2.5000009999999997</v>
      </c>
      <c r="AK563" s="2">
        <v>2.1428579999999999</v>
      </c>
      <c r="AL563" s="2">
        <v>2.1428579999999999</v>
      </c>
      <c r="AM563" s="2">
        <v>2.1428579999999999</v>
      </c>
      <c r="AN563" s="2">
        <v>2.1428579999999999</v>
      </c>
      <c r="AO563" s="2">
        <f t="shared" si="601"/>
        <v>0</v>
      </c>
      <c r="AP563" s="2">
        <v>2.5533816973673145</v>
      </c>
      <c r="AQ563" s="2">
        <v>0</v>
      </c>
      <c r="AR563" s="2">
        <v>0</v>
      </c>
      <c r="AS563" s="2">
        <f t="shared" si="602"/>
        <v>0</v>
      </c>
      <c r="AT563" s="2">
        <v>2.1027849272436705</v>
      </c>
      <c r="AU563" s="2">
        <v>0</v>
      </c>
      <c r="AV563" s="2">
        <v>0</v>
      </c>
      <c r="AW563" s="2">
        <v>0</v>
      </c>
      <c r="AX563" s="2">
        <f t="shared" si="603"/>
        <v>1.0685718559999999</v>
      </c>
      <c r="AY563" s="2"/>
      <c r="AZ563" s="2">
        <v>3.5714299999999999</v>
      </c>
      <c r="BA563" s="2">
        <v>3.5714299999999999</v>
      </c>
      <c r="BB563" s="2">
        <v>3.5714299999999999</v>
      </c>
      <c r="BC563" s="2">
        <v>3.5714299999999999</v>
      </c>
      <c r="BD563" s="2">
        <v>3.5714299999999999</v>
      </c>
      <c r="BE563" s="2">
        <v>3.5714299999999999</v>
      </c>
      <c r="BF563" s="2">
        <f t="shared" si="604"/>
        <v>2.6785724999999996</v>
      </c>
      <c r="BG563" s="2">
        <v>2.4343745654574134</v>
      </c>
      <c r="BH563" s="2">
        <v>1.9787095826923076</v>
      </c>
      <c r="BI563" s="2">
        <v>2.5412098076923075</v>
      </c>
      <c r="BJ563" s="2">
        <v>2.5137200233345594</v>
      </c>
      <c r="BK563" s="2">
        <v>2.5137200233345594</v>
      </c>
      <c r="BL563" s="2">
        <v>2.5137200233345594</v>
      </c>
      <c r="BM563" s="2">
        <v>2.5137200233345594</v>
      </c>
      <c r="BN563" s="2">
        <v>2.5137200233345594</v>
      </c>
      <c r="BO563" s="2">
        <f t="shared" si="605"/>
        <v>1.9573046992505039</v>
      </c>
      <c r="BP563" s="2">
        <v>2.4474532709955885</v>
      </c>
      <c r="BQ563" s="2">
        <v>2.4474532709955885</v>
      </c>
      <c r="BR563" s="2">
        <v>2.0387285747393253</v>
      </c>
      <c r="BS563" s="2">
        <v>1.6324513317540577</v>
      </c>
      <c r="BT563" s="2">
        <v>1.9585547425878402</v>
      </c>
      <c r="BU563" s="2">
        <v>1.8606270054584484</v>
      </c>
      <c r="BV563" s="2">
        <v>1.7675956551855259</v>
      </c>
      <c r="BW563" s="2">
        <v>1.9421068039386764</v>
      </c>
      <c r="BX563" s="2">
        <v>1.9421068039386764</v>
      </c>
      <c r="BY563" s="2">
        <v>1.8450014637417425</v>
      </c>
      <c r="BZ563" s="63">
        <v>1.9737526378996679</v>
      </c>
      <c r="CA563" s="2">
        <f t="shared" si="606"/>
        <v>2.0379982862633019</v>
      </c>
      <c r="CB563" s="2">
        <v>2.0127342524981859</v>
      </c>
      <c r="CC563" s="2">
        <v>2.0127342524981859</v>
      </c>
      <c r="CD563" s="2">
        <v>2.0721790765289021</v>
      </c>
      <c r="CE563" s="2">
        <v>2.0127342524981859</v>
      </c>
      <c r="CF563" s="2">
        <v>2.0127342524981859</v>
      </c>
      <c r="CG563" s="2">
        <v>2.0721790765289021</v>
      </c>
      <c r="CH563" s="2">
        <v>2.0127342524981859</v>
      </c>
      <c r="CI563" s="2">
        <v>2.0127342524981859</v>
      </c>
      <c r="CJ563" s="63">
        <v>2.0127342524981859</v>
      </c>
      <c r="CK563" s="63">
        <v>2.0127342524981859</v>
      </c>
      <c r="CL563" s="2">
        <f t="shared" si="607"/>
        <v>1.657360090044351</v>
      </c>
      <c r="CM563" s="2">
        <v>1.9984574417507119</v>
      </c>
      <c r="CN563" s="2">
        <v>1.9808816751615879</v>
      </c>
      <c r="CO563" s="2">
        <v>1.9808816751615879</v>
      </c>
      <c r="CP563" s="2">
        <v>1.941264041658356</v>
      </c>
      <c r="CQ563" s="2">
        <v>1.9808816751615879</v>
      </c>
      <c r="CR563" s="2">
        <v>1.9374164659302975</v>
      </c>
      <c r="CS563" s="2">
        <v>1.9905959188965798</v>
      </c>
      <c r="CT563" s="2">
        <v>1.9515646263691966</v>
      </c>
      <c r="CU563" s="2">
        <v>1.9087427022345291</v>
      </c>
      <c r="CV563" s="2">
        <v>1.9710802726328884</v>
      </c>
      <c r="CW563" s="2">
        <v>1.9515646263691966</v>
      </c>
      <c r="CX563" s="2">
        <v>1.9710802726328884</v>
      </c>
      <c r="CY563" s="2">
        <v>1.9515646263691966</v>
      </c>
      <c r="CZ563" s="2">
        <v>1.9690187875682512</v>
      </c>
      <c r="DA563" s="2">
        <f t="shared" si="608"/>
        <v>2.6463328639987469</v>
      </c>
      <c r="DB563" s="63">
        <v>2.590403604471585</v>
      </c>
      <c r="DC563" s="63">
        <v>2.5647560440312724</v>
      </c>
      <c r="DD563" s="63">
        <v>2.5134609231506468</v>
      </c>
      <c r="DE563" s="63">
        <v>2.7442889671134614</v>
      </c>
      <c r="DF563" s="63">
        <v>2.7442889671134614</v>
      </c>
      <c r="DG563" s="63">
        <v>2.7442889671134614</v>
      </c>
      <c r="DH563" s="63">
        <v>2.5707484646948964</v>
      </c>
      <c r="DI563" s="63">
        <v>2.5707484646948964</v>
      </c>
      <c r="DJ563" s="63">
        <v>2.5707484646948964</v>
      </c>
      <c r="DK563" s="63">
        <v>2.5707484646948964</v>
      </c>
      <c r="DL563" s="63">
        <v>2.5707484646948964</v>
      </c>
      <c r="DM563" s="63">
        <v>2.5707484646948964</v>
      </c>
      <c r="DN563" s="6">
        <f t="shared" si="609"/>
        <v>2.7772073312923049</v>
      </c>
      <c r="DO563" s="63">
        <v>2.5707484646948964</v>
      </c>
      <c r="DP563" s="63">
        <v>2.7565135052672556</v>
      </c>
      <c r="DQ563" s="63">
        <v>2.7565135052672556</v>
      </c>
      <c r="DR563" s="63">
        <v>2.7565135052672556</v>
      </c>
      <c r="DS563" s="63">
        <v>2.810445291239875</v>
      </c>
      <c r="DT563" s="63">
        <v>2.6766145630855958</v>
      </c>
      <c r="DU563" s="63">
        <v>2.6766145630855958</v>
      </c>
      <c r="DV563" s="64">
        <f t="shared" si="610"/>
        <v>2.810445291239875</v>
      </c>
      <c r="DW563" s="65">
        <f t="shared" si="610"/>
        <v>2.6766145630855958</v>
      </c>
      <c r="DX563" s="66">
        <f t="shared" si="610"/>
        <v>2.5427838349313157</v>
      </c>
      <c r="DZ563" s="63">
        <f t="shared" si="611"/>
        <v>2.730146854347308</v>
      </c>
      <c r="EC563" s="63">
        <f t="shared" si="612"/>
        <v>2.7847497914342538</v>
      </c>
      <c r="EF563" s="63">
        <f t="shared" si="613"/>
        <v>2.8404447872629395</v>
      </c>
      <c r="EI563" s="63">
        <f t="shared" si="614"/>
        <v>2.8972536830081985</v>
      </c>
      <c r="EL563" s="63">
        <f t="shared" si="615"/>
        <v>2.9551987566683628</v>
      </c>
      <c r="EO563" s="63">
        <f t="shared" si="616"/>
        <v>3.0143027318017297</v>
      </c>
    </row>
    <row r="564" spans="1:145" ht="15.5" x14ac:dyDescent="0.35">
      <c r="A564" s="56" t="s">
        <v>287</v>
      </c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 t="e">
        <f t="shared" si="598"/>
        <v>#VALUE!</v>
      </c>
      <c r="S564" s="63" t="e">
        <f t="shared" si="598"/>
        <v>#VALUE!</v>
      </c>
      <c r="T564" s="63" t="e">
        <f t="shared" si="598"/>
        <v>#VALUE!</v>
      </c>
      <c r="U564" s="63" t="e">
        <f t="shared" si="598"/>
        <v>#VALUE!</v>
      </c>
      <c r="V564" s="63" t="e">
        <f t="shared" si="598"/>
        <v>#VALUE!</v>
      </c>
      <c r="W564" s="63" t="e">
        <f t="shared" si="598"/>
        <v>#VALUE!</v>
      </c>
      <c r="X564" s="2">
        <f t="shared" si="598"/>
        <v>40.138978587744013</v>
      </c>
      <c r="Y564" s="2">
        <f t="shared" si="598"/>
        <v>24.223003018754241</v>
      </c>
      <c r="Z564" s="63">
        <f t="shared" si="598"/>
        <v>0</v>
      </c>
      <c r="AA564" s="63">
        <f t="shared" si="598"/>
        <v>0</v>
      </c>
      <c r="AB564" s="63">
        <v>0</v>
      </c>
      <c r="AC564" s="63">
        <v>0</v>
      </c>
      <c r="AD564" s="63">
        <v>0</v>
      </c>
      <c r="AE564" s="63">
        <f t="shared" si="599"/>
        <v>0</v>
      </c>
      <c r="AF564" s="63">
        <v>0</v>
      </c>
      <c r="AG564" s="63">
        <v>0</v>
      </c>
      <c r="AH564" s="63">
        <v>0</v>
      </c>
      <c r="AI564" s="63">
        <v>0</v>
      </c>
      <c r="AJ564" s="2">
        <f t="shared" si="600"/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f t="shared" si="601"/>
        <v>0</v>
      </c>
      <c r="AP564" s="2">
        <v>0</v>
      </c>
      <c r="AQ564" s="2">
        <v>0</v>
      </c>
      <c r="AR564" s="2">
        <v>0</v>
      </c>
      <c r="AS564" s="2">
        <f t="shared" si="602"/>
        <v>0</v>
      </c>
      <c r="AT564" s="2">
        <v>106.85069055655001</v>
      </c>
      <c r="AU564" s="2">
        <v>30.833020125398392</v>
      </c>
      <c r="AV564" s="2">
        <v>30.270947763339446</v>
      </c>
      <c r="AW564" s="2">
        <v>30.270947763339446</v>
      </c>
      <c r="AX564" s="2">
        <f t="shared" si="603"/>
        <v>57.266849971804014</v>
      </c>
      <c r="AY564" s="2"/>
      <c r="AZ564" s="2">
        <v>65.603307639012783</v>
      </c>
      <c r="BA564" s="2">
        <v>65.603307639012783</v>
      </c>
      <c r="BB564" s="2">
        <v>75.468333822093911</v>
      </c>
      <c r="BC564" s="2">
        <v>75.468333822093911</v>
      </c>
      <c r="BD564" s="2">
        <v>72.3690103948</v>
      </c>
      <c r="BE564" s="2">
        <v>72.3690103948</v>
      </c>
      <c r="BF564" s="2">
        <f t="shared" si="604"/>
        <v>55.283201159789741</v>
      </c>
      <c r="BG564" s="2">
        <v>70.868347806184403</v>
      </c>
      <c r="BH564" s="2">
        <v>70.868347806184403</v>
      </c>
      <c r="BI564" s="2">
        <v>70.958021006393381</v>
      </c>
      <c r="BJ564" s="2">
        <v>70.958021006393381</v>
      </c>
      <c r="BK564" s="2">
        <v>69.035486205459378</v>
      </c>
      <c r="BL564" s="2">
        <v>69.035486205459378</v>
      </c>
      <c r="BM564" s="2">
        <v>69.511475309619087</v>
      </c>
      <c r="BN564" s="2">
        <v>69.511475309619087</v>
      </c>
      <c r="BO564" s="2">
        <f t="shared" si="605"/>
        <v>53.701143057573397</v>
      </c>
      <c r="BP564" s="2">
        <v>27.439354766123163</v>
      </c>
      <c r="BQ564" s="2">
        <v>27.439354766123163</v>
      </c>
      <c r="BR564" s="2">
        <v>19.694444452199264</v>
      </c>
      <c r="BS564" s="2">
        <v>13.136194449616907</v>
      </c>
      <c r="BT564" s="2">
        <v>19.694444452199264</v>
      </c>
      <c r="BU564" s="2">
        <v>13.136194449616907</v>
      </c>
      <c r="BV564" s="2">
        <v>8.5647002596918522</v>
      </c>
      <c r="BW564" s="2">
        <v>23.026434742675701</v>
      </c>
      <c r="BX564" s="2">
        <v>23.026434742675701</v>
      </c>
      <c r="BY564" s="2">
        <v>14.833878714274734</v>
      </c>
      <c r="BZ564" s="63">
        <v>23.461662764872774</v>
      </c>
      <c r="CA564" s="2">
        <f t="shared" si="606"/>
        <v>29.60100434052584</v>
      </c>
      <c r="CB564" s="2">
        <v>35.806274877427796</v>
      </c>
      <c r="CC564" s="2">
        <v>35.806274877427796</v>
      </c>
      <c r="CD564" s="2">
        <v>34.015961133556402</v>
      </c>
      <c r="CE564" s="2">
        <v>35.806274877427796</v>
      </c>
      <c r="CF564" s="2">
        <v>35.806274877427796</v>
      </c>
      <c r="CG564" s="2">
        <v>34.015961133556402</v>
      </c>
      <c r="CH564" s="2">
        <v>39.70382598483048</v>
      </c>
      <c r="CI564" s="2">
        <v>39.70382598483048</v>
      </c>
      <c r="CJ564" s="63">
        <v>40.067135059531033</v>
      </c>
      <c r="CK564" s="63">
        <v>40.067135059531033</v>
      </c>
      <c r="CL564" s="2">
        <f t="shared" si="607"/>
        <v>45.485369389028861</v>
      </c>
      <c r="CM564" s="2">
        <v>39.373231445793166</v>
      </c>
      <c r="CN564" s="2">
        <v>44.464667353523801</v>
      </c>
      <c r="CO564" s="2">
        <v>44.464667353523801</v>
      </c>
      <c r="CP564" s="2">
        <v>45.520201020014753</v>
      </c>
      <c r="CQ564" s="2">
        <v>46.328616153348094</v>
      </c>
      <c r="CR564" s="2">
        <v>44.780179722347349</v>
      </c>
      <c r="CS564" s="2">
        <v>46.372877662574012</v>
      </c>
      <c r="CT564" s="2">
        <v>46.249383040105322</v>
      </c>
      <c r="CU564" s="2">
        <v>44.683402502234109</v>
      </c>
      <c r="CV564" s="2">
        <v>41.076238408361668</v>
      </c>
      <c r="CW564" s="2">
        <v>41.000404864180993</v>
      </c>
      <c r="CX564" s="2">
        <v>50.592421871900797</v>
      </c>
      <c r="CY564" s="2">
        <v>50.486576313794444</v>
      </c>
      <c r="CZ564" s="2">
        <v>49.864012907252175</v>
      </c>
      <c r="DA564" s="2">
        <f t="shared" si="608"/>
        <v>43.286620857451702</v>
      </c>
      <c r="DB564" s="63">
        <v>46.472638368159942</v>
      </c>
      <c r="DC564" s="63">
        <v>46.391909757679045</v>
      </c>
      <c r="DD564" s="63">
        <v>45.835880153965043</v>
      </c>
      <c r="DE564" s="63">
        <v>44.600732724849237</v>
      </c>
      <c r="DF564" s="63">
        <v>44.96501245738424</v>
      </c>
      <c r="DG564" s="63">
        <v>45.329292189919244</v>
      </c>
      <c r="DH564" s="63">
        <v>43.131500322792853</v>
      </c>
      <c r="DI564" s="63">
        <v>43.48942945838057</v>
      </c>
      <c r="DJ564" s="63">
        <v>43.847358593968281</v>
      </c>
      <c r="DK564" s="63">
        <v>43.142846040643235</v>
      </c>
      <c r="DL564" s="63">
        <v>43.50077517623096</v>
      </c>
      <c r="DM564" s="63">
        <v>43.858704311818663</v>
      </c>
      <c r="DN564" s="6">
        <f t="shared" si="609"/>
        <v>43.353452443108353</v>
      </c>
      <c r="DO564" s="63">
        <v>43.858704311818663</v>
      </c>
      <c r="DP564" s="63">
        <v>39.307888983286581</v>
      </c>
      <c r="DQ564" s="63">
        <v>39.436640711021248</v>
      </c>
      <c r="DR564" s="63">
        <v>39.565392438755914</v>
      </c>
      <c r="DS564" s="63">
        <v>41.369539565199126</v>
      </c>
      <c r="DT564" s="63">
        <v>39.529532485332503</v>
      </c>
      <c r="DU564" s="63">
        <v>39.410620280399677</v>
      </c>
      <c r="DV564" s="64">
        <f t="shared" si="610"/>
        <v>44.518859022733878</v>
      </c>
      <c r="DW564" s="65">
        <f t="shared" si="610"/>
        <v>42.54024812814334</v>
      </c>
      <c r="DX564" s="66">
        <f t="shared" si="610"/>
        <v>40.547503756236942</v>
      </c>
      <c r="DZ564" s="63">
        <f t="shared" si="611"/>
        <v>27.896030021033518</v>
      </c>
      <c r="EC564" s="63">
        <f t="shared" si="612"/>
        <v>28.177666357746158</v>
      </c>
      <c r="EF564" s="63">
        <f t="shared" si="613"/>
        <v>29.398801192921567</v>
      </c>
      <c r="EI564" s="63">
        <f t="shared" si="614"/>
        <v>30.564173125543803</v>
      </c>
      <c r="EL564" s="63">
        <f t="shared" si="615"/>
        <v>31.774635427545537</v>
      </c>
      <c r="EO564" s="63">
        <f t="shared" si="616"/>
        <v>33.363367198922816</v>
      </c>
    </row>
    <row r="565" spans="1:145" ht="15.5" x14ac:dyDescent="0.35">
      <c r="A565" s="56" t="s">
        <v>288</v>
      </c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>
        <f t="shared" si="598"/>
        <v>0</v>
      </c>
      <c r="S565" s="63">
        <f t="shared" si="598"/>
        <v>0</v>
      </c>
      <c r="T565" s="63">
        <f t="shared" si="598"/>
        <v>0</v>
      </c>
      <c r="U565" s="63" t="e">
        <f t="shared" si="598"/>
        <v>#VALUE!</v>
      </c>
      <c r="V565" s="63" t="e">
        <f t="shared" si="598"/>
        <v>#VALUE!</v>
      </c>
      <c r="W565" s="63" t="e">
        <f t="shared" si="598"/>
        <v>#VALUE!</v>
      </c>
      <c r="X565" s="2" t="e">
        <f t="shared" si="598"/>
        <v>#VALUE!</v>
      </c>
      <c r="Y565" s="2" t="e">
        <f t="shared" si="598"/>
        <v>#VALUE!</v>
      </c>
      <c r="Z565" s="63" t="e">
        <f t="shared" si="598"/>
        <v>#VALUE!</v>
      </c>
      <c r="AA565" s="63" t="e">
        <f t="shared" si="598"/>
        <v>#VALUE!</v>
      </c>
      <c r="AB565" s="63">
        <v>0</v>
      </c>
      <c r="AC565" s="63">
        <v>14.589984138449964</v>
      </c>
      <c r="AD565" s="63">
        <v>0</v>
      </c>
      <c r="AE565" s="63" t="e">
        <f t="shared" si="599"/>
        <v>#VALUE!</v>
      </c>
      <c r="AF565" s="63">
        <v>0</v>
      </c>
      <c r="AG565" s="63">
        <v>0</v>
      </c>
      <c r="AH565" s="63">
        <v>0</v>
      </c>
      <c r="AI565" s="63">
        <v>0</v>
      </c>
      <c r="AJ565" s="2">
        <f t="shared" si="600"/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f t="shared" si="601"/>
        <v>0</v>
      </c>
      <c r="AP565" s="2">
        <v>0</v>
      </c>
      <c r="AQ565" s="2">
        <v>0</v>
      </c>
      <c r="AR565" s="2">
        <v>0</v>
      </c>
      <c r="AS565" s="2">
        <f t="shared" si="602"/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f t="shared" si="603"/>
        <v>0</v>
      </c>
      <c r="AY565" s="2"/>
      <c r="AZ565" s="2">
        <v>0</v>
      </c>
      <c r="BA565" s="2">
        <v>0</v>
      </c>
      <c r="BB565" s="2">
        <v>3.1583884201408445E-2</v>
      </c>
      <c r="BC565" s="2">
        <v>3.1583884201408445E-2</v>
      </c>
      <c r="BD565" s="2">
        <v>3.0816617944000008E-2</v>
      </c>
      <c r="BE565" s="2">
        <v>3.0816617944000008E-2</v>
      </c>
      <c r="BF565" s="2">
        <f t="shared" si="604"/>
        <v>0.89563080479601498</v>
      </c>
      <c r="BG565" s="2">
        <v>0</v>
      </c>
      <c r="BH565" s="2">
        <v>0</v>
      </c>
      <c r="BI565" s="2">
        <v>1.106487531895251</v>
      </c>
      <c r="BJ565" s="2">
        <v>1.106487531895251</v>
      </c>
      <c r="BK565" s="2">
        <v>1.2201255947545144</v>
      </c>
      <c r="BL565" s="2">
        <v>1.2201255947545144</v>
      </c>
      <c r="BM565" s="2">
        <v>1.2616456646288579</v>
      </c>
      <c r="BN565" s="2">
        <v>1.2616456646288579</v>
      </c>
      <c r="BO565" s="2">
        <f t="shared" si="605"/>
        <v>1.2616215344588029</v>
      </c>
      <c r="BP565" s="2">
        <v>1.5383609974025381</v>
      </c>
      <c r="BQ565" s="2">
        <v>1.5383609974025381</v>
      </c>
      <c r="BR565" s="2">
        <v>1.2060771496720171</v>
      </c>
      <c r="BS565" s="2">
        <v>1.2060771496720171</v>
      </c>
      <c r="BT565" s="2">
        <v>1.2060771496720171</v>
      </c>
      <c r="BU565" s="2">
        <v>1.2060771496720171</v>
      </c>
      <c r="BV565" s="2">
        <v>1.1789404138043962</v>
      </c>
      <c r="BW565" s="2">
        <v>0.29901594925793767</v>
      </c>
      <c r="BX565" s="2">
        <v>0.29901594925793767</v>
      </c>
      <c r="BY565" s="2">
        <v>0.28879957099162479</v>
      </c>
      <c r="BZ565" s="63">
        <v>0.30353294720172519</v>
      </c>
      <c r="CA565" s="2">
        <f t="shared" si="606"/>
        <v>0.31057294011406955</v>
      </c>
      <c r="CB565" s="2">
        <v>2.3659337852223934</v>
      </c>
      <c r="CC565" s="2">
        <v>2.3659337852223934</v>
      </c>
      <c r="CD565" s="2">
        <v>2.2476370959612737</v>
      </c>
      <c r="CE565" s="2">
        <v>2.3659337852223934</v>
      </c>
      <c r="CF565" s="2">
        <v>2.3659337852223934</v>
      </c>
      <c r="CG565" s="2">
        <v>2.2476370959612737</v>
      </c>
      <c r="CH565" s="2">
        <v>2.7914672782437004</v>
      </c>
      <c r="CI565" s="2">
        <v>2.7914672782437004</v>
      </c>
      <c r="CJ565" s="63">
        <v>2.8170105443839226</v>
      </c>
      <c r="CK565" s="63">
        <v>2.8170105443839226</v>
      </c>
      <c r="CL565" s="2">
        <f t="shared" si="607"/>
        <v>2.6297825604115945</v>
      </c>
      <c r="CM565" s="2">
        <v>2.1999657948981017</v>
      </c>
      <c r="CN565" s="2">
        <v>2.2592084349295045</v>
      </c>
      <c r="CO565" s="2">
        <v>2.2592084349295045</v>
      </c>
      <c r="CP565" s="2">
        <v>2.4750301341278744</v>
      </c>
      <c r="CQ565" s="2">
        <v>2.5189853841278751</v>
      </c>
      <c r="CR565" s="2">
        <v>2.5629406341278749</v>
      </c>
      <c r="CS565" s="2">
        <v>2.5431679794952116</v>
      </c>
      <c r="CT565" s="2">
        <v>2.5871232294952118</v>
      </c>
      <c r="CU565" s="2">
        <v>2.6310784794952116</v>
      </c>
      <c r="CV565" s="2">
        <v>2.1821064892345556</v>
      </c>
      <c r="CW565" s="2">
        <v>2.199858738577499</v>
      </c>
      <c r="CX565" s="2">
        <v>2.2508366158105657</v>
      </c>
      <c r="CY565" s="2">
        <v>2.2685888651535082</v>
      </c>
      <c r="CZ565" s="2">
        <v>2.2863411144964512</v>
      </c>
      <c r="DA565" s="2">
        <f t="shared" si="608"/>
        <v>2.2538647131891483</v>
      </c>
      <c r="DB565" s="63">
        <v>2.2682990115316635</v>
      </c>
      <c r="DC565" s="63">
        <v>2.2203905708632412</v>
      </c>
      <c r="DD565" s="63">
        <v>2.1490071280279111</v>
      </c>
      <c r="DE565" s="63">
        <v>2.3685331513788652</v>
      </c>
      <c r="DF565" s="63">
        <v>2.3410571748812399</v>
      </c>
      <c r="DG565" s="63">
        <v>2.3128225643836156</v>
      </c>
      <c r="DH565" s="63">
        <v>2.0619103954633426</v>
      </c>
      <c r="DI565" s="63">
        <v>2.0382561496706817</v>
      </c>
      <c r="DJ565" s="63">
        <v>2.0139308890858336</v>
      </c>
      <c r="DK565" s="63">
        <v>2.0624527798785524</v>
      </c>
      <c r="DL565" s="63">
        <v>2.038787899097358</v>
      </c>
      <c r="DM565" s="63">
        <v>2.014452003523977</v>
      </c>
      <c r="DN565" s="6">
        <f t="shared" si="609"/>
        <v>3.1246716819507228</v>
      </c>
      <c r="DO565" s="63">
        <v>2.014452003523977</v>
      </c>
      <c r="DP565" s="63">
        <v>7.2061801678523922</v>
      </c>
      <c r="DQ565" s="63">
        <v>7.2297837795185611</v>
      </c>
      <c r="DR565" s="63">
        <v>7.2533873911847282</v>
      </c>
      <c r="DS565" s="63">
        <v>7.053310771688504</v>
      </c>
      <c r="DT565" s="63">
        <v>6.9698961001890121</v>
      </c>
      <c r="DU565" s="63">
        <v>6.9489293530175473</v>
      </c>
      <c r="DV565" s="64">
        <f t="shared" si="610"/>
        <v>6.6234162039420195</v>
      </c>
      <c r="DW565" s="65">
        <f t="shared" si="610"/>
        <v>6.5453117062769861</v>
      </c>
      <c r="DX565" s="66">
        <f t="shared" si="610"/>
        <v>6.4665415147995491</v>
      </c>
      <c r="DZ565" s="63">
        <f t="shared" si="611"/>
        <v>115.58641535567264</v>
      </c>
      <c r="EC565" s="63">
        <f t="shared" si="612"/>
        <v>164.42953617039757</v>
      </c>
      <c r="EF565" s="63">
        <f t="shared" si="613"/>
        <v>239.82320315255774</v>
      </c>
      <c r="EI565" s="63">
        <f t="shared" si="614"/>
        <v>290.10152729828224</v>
      </c>
      <c r="EL565" s="63">
        <f t="shared" si="615"/>
        <v>443.19167349559046</v>
      </c>
      <c r="EO565" s="63">
        <f t="shared" si="616"/>
        <v>521.347464516944</v>
      </c>
    </row>
    <row r="566" spans="1:145" ht="15.5" x14ac:dyDescent="0.35">
      <c r="A566" s="56" t="s">
        <v>289</v>
      </c>
      <c r="B566" s="63">
        <f t="shared" ref="B566:Q569" si="617">B338</f>
        <v>32.4</v>
      </c>
      <c r="C566" s="63">
        <f t="shared" si="617"/>
        <v>45</v>
      </c>
      <c r="D566" s="63">
        <f t="shared" si="617"/>
        <v>60.2</v>
      </c>
      <c r="E566" s="63">
        <f t="shared" si="617"/>
        <v>55</v>
      </c>
      <c r="F566" s="63">
        <f t="shared" si="617"/>
        <v>47.74</v>
      </c>
      <c r="G566" s="63">
        <f t="shared" si="617"/>
        <v>41.673999999999999</v>
      </c>
      <c r="H566" s="63">
        <f t="shared" si="617"/>
        <v>38.76</v>
      </c>
      <c r="I566" s="63">
        <f t="shared" si="617"/>
        <v>66.97999999999999</v>
      </c>
      <c r="J566" s="63">
        <f t="shared" si="617"/>
        <v>74.848579999999998</v>
      </c>
      <c r="K566" s="63">
        <f t="shared" si="617"/>
        <v>84.135310000000004</v>
      </c>
      <c r="L566" s="63">
        <f t="shared" si="617"/>
        <v>83.747453780000001</v>
      </c>
      <c r="M566" s="63">
        <f t="shared" si="617"/>
        <v>86.024859104000015</v>
      </c>
      <c r="N566" s="63">
        <f t="shared" si="617"/>
        <v>83.767904387000002</v>
      </c>
      <c r="O566" s="63">
        <f t="shared" si="617"/>
        <v>94.49099994960001</v>
      </c>
      <c r="P566" s="63">
        <f t="shared" si="617"/>
        <v>81.921648448000013</v>
      </c>
      <c r="Q566" s="63">
        <f t="shared" si="617"/>
        <v>83.488131999999979</v>
      </c>
      <c r="R566" s="63">
        <f t="shared" si="598"/>
        <v>71.969576000000004</v>
      </c>
      <c r="S566" s="63">
        <f t="shared" si="598"/>
        <v>106.48799999999997</v>
      </c>
      <c r="T566" s="63">
        <f t="shared" si="598"/>
        <v>153.86100000000002</v>
      </c>
      <c r="U566" s="63">
        <f t="shared" si="598"/>
        <v>142.22800000000001</v>
      </c>
      <c r="V566" s="63">
        <f t="shared" si="598"/>
        <v>155.77199999999999</v>
      </c>
      <c r="W566" s="63">
        <f t="shared" si="598"/>
        <v>435.60699999999997</v>
      </c>
      <c r="X566" s="2">
        <f t="shared" si="598"/>
        <v>150.66300000000001</v>
      </c>
      <c r="Y566" s="2">
        <f t="shared" si="598"/>
        <v>395.84199999999998</v>
      </c>
      <c r="Z566" s="63">
        <f t="shared" si="598"/>
        <v>536.72123426764415</v>
      </c>
      <c r="AA566" s="63">
        <f t="shared" si="598"/>
        <v>314.14751802000001</v>
      </c>
      <c r="AB566" s="63">
        <v>672.07914344715437</v>
      </c>
      <c r="AC566" s="63">
        <v>618.88447220474063</v>
      </c>
      <c r="AD566" s="63">
        <v>574.48933375215972</v>
      </c>
      <c r="AE566" s="63">
        <f t="shared" si="599"/>
        <v>442.43349644</v>
      </c>
      <c r="AF566" s="63">
        <v>586.48960302247428</v>
      </c>
      <c r="AG566" s="63">
        <v>592.55938128704793</v>
      </c>
      <c r="AH566" s="63">
        <v>400.12002612179953</v>
      </c>
      <c r="AI566" s="63">
        <v>400.12002612179953</v>
      </c>
      <c r="AJ566" s="2">
        <f t="shared" si="600"/>
        <v>376.89952398751029</v>
      </c>
      <c r="AK566" s="2">
        <v>822.94789435992345</v>
      </c>
      <c r="AL566" s="2">
        <v>792.1694500572894</v>
      </c>
      <c r="AM566" s="2">
        <v>806.02848050027171</v>
      </c>
      <c r="AN566" s="2">
        <v>806.02848050027171</v>
      </c>
      <c r="AO566" s="2">
        <f t="shared" si="601"/>
        <v>309.16081666057033</v>
      </c>
      <c r="AP566" s="2">
        <v>549.05560040425848</v>
      </c>
      <c r="AQ566" s="2">
        <v>527.5092997818374</v>
      </c>
      <c r="AR566" s="2">
        <v>525.01502565389796</v>
      </c>
      <c r="AS566" s="2">
        <f t="shared" si="602"/>
        <v>314.32393434048981</v>
      </c>
      <c r="AT566" s="2">
        <v>684.03978496097591</v>
      </c>
      <c r="AU566" s="2">
        <v>438.49434287529664</v>
      </c>
      <c r="AV566" s="2">
        <v>413.00004549348631</v>
      </c>
      <c r="AW566" s="2">
        <v>413.00004549348631</v>
      </c>
      <c r="AX566" s="2">
        <f t="shared" si="603"/>
        <v>605.77938203842302</v>
      </c>
      <c r="AY566" s="2"/>
      <c r="AZ566" s="2">
        <v>647.19475877283151</v>
      </c>
      <c r="BA566" s="2">
        <v>647.19475877283151</v>
      </c>
      <c r="BB566" s="2">
        <v>619.31998562441026</v>
      </c>
      <c r="BC566" s="2">
        <v>619.31998562441026</v>
      </c>
      <c r="BD566" s="2">
        <v>658.67465143549998</v>
      </c>
      <c r="BE566" s="2">
        <v>658.67465143549998</v>
      </c>
      <c r="BF566" s="2">
        <f t="shared" si="604"/>
        <v>650.12767179761204</v>
      </c>
      <c r="BG566" s="2">
        <v>672.10835777215755</v>
      </c>
      <c r="BH566" s="2">
        <v>672.10835777215755</v>
      </c>
      <c r="BI566" s="2">
        <v>673.03771129132883</v>
      </c>
      <c r="BJ566" s="2">
        <v>673.03771129132883</v>
      </c>
      <c r="BK566" s="2">
        <v>743.02981852439393</v>
      </c>
      <c r="BL566" s="2">
        <v>743.02981852439393</v>
      </c>
      <c r="BM566" s="2">
        <v>743.02981852439393</v>
      </c>
      <c r="BN566" s="2">
        <v>743.02981852439393</v>
      </c>
      <c r="BO566" s="2">
        <f t="shared" si="605"/>
        <v>609.58052574586645</v>
      </c>
      <c r="BP566" s="2">
        <v>942.7651812485459</v>
      </c>
      <c r="BQ566" s="2">
        <v>672.10835777215755</v>
      </c>
      <c r="BR566" s="2">
        <v>491.6181378242357</v>
      </c>
      <c r="BS566" s="2">
        <v>491.6181378242357</v>
      </c>
      <c r="BT566" s="2">
        <v>518.78485220938808</v>
      </c>
      <c r="BU566" s="2">
        <v>496.47710356438432</v>
      </c>
      <c r="BV566" s="2">
        <v>464.43819487861566</v>
      </c>
      <c r="BW566" s="2">
        <v>517.11499181718534</v>
      </c>
      <c r="BX566" s="2">
        <v>517.11499181718534</v>
      </c>
      <c r="BY566" s="2">
        <v>477.97067972410395</v>
      </c>
      <c r="BZ566" s="63">
        <v>579.42956686425021</v>
      </c>
      <c r="CA566" s="2">
        <f t="shared" si="606"/>
        <v>564.78061106068333</v>
      </c>
      <c r="CB566" s="2">
        <v>783.53362120107977</v>
      </c>
      <c r="CC566" s="2">
        <v>783.53362120107977</v>
      </c>
      <c r="CD566" s="2">
        <v>744.3569401410258</v>
      </c>
      <c r="CE566" s="2">
        <v>731.26166927740496</v>
      </c>
      <c r="CF566" s="2">
        <v>731.26166927740496</v>
      </c>
      <c r="CG566" s="2">
        <v>702.8636890034004</v>
      </c>
      <c r="CH566" s="2">
        <v>728.16886586095268</v>
      </c>
      <c r="CI566" s="2">
        <v>728.16886586095268</v>
      </c>
      <c r="CJ566" s="63">
        <v>734.83196067158303</v>
      </c>
      <c r="CK566" s="63">
        <v>734.83196067158303</v>
      </c>
      <c r="CL566" s="2">
        <f t="shared" si="607"/>
        <v>681.90504756366579</v>
      </c>
      <c r="CM566" s="2">
        <v>765.86427361017161</v>
      </c>
      <c r="CN566" s="2">
        <v>781.69552743483405</v>
      </c>
      <c r="CO566" s="2">
        <v>781.69552743483405</v>
      </c>
      <c r="CP566" s="2">
        <v>768.05526475257318</v>
      </c>
      <c r="CQ566" s="2">
        <v>781.69552743483405</v>
      </c>
      <c r="CR566" s="2">
        <v>795.33579011709492</v>
      </c>
      <c r="CS566" s="2">
        <v>818.34649620285882</v>
      </c>
      <c r="CT566" s="2">
        <v>832.49051858645316</v>
      </c>
      <c r="CU566" s="2">
        <v>846.63454097004762</v>
      </c>
      <c r="CV566" s="2">
        <v>849.91067280000004</v>
      </c>
      <c r="CW566" s="2">
        <v>856.82501280000008</v>
      </c>
      <c r="CX566" s="2">
        <v>876.68043330803835</v>
      </c>
      <c r="CY566" s="2">
        <v>883.59477330803838</v>
      </c>
      <c r="CZ566" s="2">
        <v>890.50911330803842</v>
      </c>
      <c r="DA566" s="2">
        <f t="shared" si="608"/>
        <v>760.92555217286429</v>
      </c>
      <c r="DB566" s="63">
        <v>1100.1888241715567</v>
      </c>
      <c r="DC566" s="63">
        <v>1061.6180261300567</v>
      </c>
      <c r="DD566" s="63">
        <v>1048.8940177103123</v>
      </c>
      <c r="DE566" s="63">
        <v>1070.6876271432498</v>
      </c>
      <c r="DF566" s="63">
        <v>1033.4109046137964</v>
      </c>
      <c r="DG566" s="63">
        <v>1020.9473241900297</v>
      </c>
      <c r="DH566" s="63">
        <v>997.5561119605461</v>
      </c>
      <c r="DI566" s="63">
        <v>866.2143157705018</v>
      </c>
      <c r="DJ566" s="63">
        <v>855.87661167141334</v>
      </c>
      <c r="DK566" s="63">
        <v>942.22711856155695</v>
      </c>
      <c r="DL566" s="63">
        <v>866.44029765499852</v>
      </c>
      <c r="DM566" s="63">
        <v>856.09807391822017</v>
      </c>
      <c r="DN566" s="6">
        <f t="shared" si="609"/>
        <v>732.64763485627373</v>
      </c>
      <c r="DO566" s="63">
        <v>856.09807391822017</v>
      </c>
      <c r="DP566" s="63">
        <v>993.28836383835267</v>
      </c>
      <c r="DQ566" s="63">
        <v>955.14212784876133</v>
      </c>
      <c r="DR566" s="63">
        <v>943.88654447119109</v>
      </c>
      <c r="DS566" s="63">
        <v>775.24670328571085</v>
      </c>
      <c r="DT566" s="63">
        <v>762.55302120108934</v>
      </c>
      <c r="DU566" s="63">
        <v>773.78151492369079</v>
      </c>
      <c r="DV566" s="64">
        <f t="shared" si="610"/>
        <v>761.60822338571313</v>
      </c>
      <c r="DW566" s="65">
        <f t="shared" si="610"/>
        <v>749.16373371717361</v>
      </c>
      <c r="DX566" s="66">
        <f t="shared" si="610"/>
        <v>740.37794754545212</v>
      </c>
      <c r="DZ566" s="63">
        <f t="shared" si="611"/>
        <v>813.99457138014486</v>
      </c>
      <c r="EC566" s="63">
        <f t="shared" si="612"/>
        <v>895.71061148739295</v>
      </c>
      <c r="EF566" s="63">
        <f t="shared" si="613"/>
        <v>906.21466743972633</v>
      </c>
      <c r="EI566" s="63">
        <f t="shared" si="614"/>
        <v>897.2422449898279</v>
      </c>
      <c r="EL566" s="63">
        <f t="shared" si="615"/>
        <v>888.35865840577026</v>
      </c>
      <c r="EO566" s="63">
        <f t="shared" si="616"/>
        <v>888.35865840577026</v>
      </c>
    </row>
    <row r="567" spans="1:145" ht="15.5" x14ac:dyDescent="0.35">
      <c r="A567" s="56" t="s">
        <v>290</v>
      </c>
      <c r="B567" s="63">
        <f t="shared" si="617"/>
        <v>24</v>
      </c>
      <c r="C567" s="63">
        <f t="shared" si="617"/>
        <v>22.1</v>
      </c>
      <c r="D567" s="63">
        <f t="shared" si="617"/>
        <v>21.2</v>
      </c>
      <c r="E567" s="63">
        <f t="shared" si="617"/>
        <v>14.5</v>
      </c>
      <c r="F567" s="63">
        <f t="shared" si="617"/>
        <v>13.263999999999998</v>
      </c>
      <c r="G567" s="63">
        <f t="shared" si="617"/>
        <v>11.3088</v>
      </c>
      <c r="H567" s="63">
        <f t="shared" si="617"/>
        <v>10.1935</v>
      </c>
      <c r="I567" s="63">
        <f t="shared" si="617"/>
        <v>16.035599999999999</v>
      </c>
      <c r="J567" s="63">
        <f t="shared" si="617"/>
        <v>15.460224</v>
      </c>
      <c r="K567" s="63">
        <f t="shared" si="617"/>
        <v>14.109</v>
      </c>
      <c r="L567" s="63">
        <f t="shared" si="617"/>
        <v>11.7964</v>
      </c>
      <c r="M567" s="63">
        <f t="shared" si="617"/>
        <v>16.413100000000004</v>
      </c>
      <c r="N567" s="63">
        <f t="shared" si="617"/>
        <v>7.8044000000000002</v>
      </c>
      <c r="O567" s="63" t="e">
        <f t="shared" si="617"/>
        <v>#VALUE!</v>
      </c>
      <c r="P567" s="63" t="e">
        <f t="shared" si="617"/>
        <v>#VALUE!</v>
      </c>
      <c r="Q567" s="63" t="e">
        <f t="shared" si="617"/>
        <v>#VALUE!</v>
      </c>
      <c r="R567" s="63" t="e">
        <f t="shared" si="598"/>
        <v>#VALUE!</v>
      </c>
      <c r="S567" s="63" t="e">
        <f t="shared" si="598"/>
        <v>#VALUE!</v>
      </c>
      <c r="T567" s="63" t="e">
        <f t="shared" si="598"/>
        <v>#VALUE!</v>
      </c>
      <c r="U567" s="63" t="e">
        <f t="shared" si="598"/>
        <v>#VALUE!</v>
      </c>
      <c r="V567" s="63" t="e">
        <f t="shared" si="598"/>
        <v>#VALUE!</v>
      </c>
      <c r="W567" s="63" t="e">
        <f t="shared" si="598"/>
        <v>#VALUE!</v>
      </c>
      <c r="X567" s="2" t="e">
        <f t="shared" si="598"/>
        <v>#VALUE!</v>
      </c>
      <c r="Y567" s="2" t="e">
        <f t="shared" si="598"/>
        <v>#VALUE!</v>
      </c>
      <c r="Z567" s="63" t="e">
        <f t="shared" si="598"/>
        <v>#VALUE!</v>
      </c>
      <c r="AA567" s="63" t="e">
        <f t="shared" si="598"/>
        <v>#VALUE!</v>
      </c>
      <c r="AB567" s="63">
        <v>0</v>
      </c>
      <c r="AC567" s="63">
        <v>0</v>
      </c>
      <c r="AD567" s="63">
        <v>0</v>
      </c>
      <c r="AE567" s="63" t="e">
        <f t="shared" si="599"/>
        <v>#VALUE!</v>
      </c>
      <c r="AF567" s="63">
        <v>0</v>
      </c>
      <c r="AG567" s="63">
        <v>0</v>
      </c>
      <c r="AH567" s="63">
        <v>0</v>
      </c>
      <c r="AI567" s="63">
        <v>0</v>
      </c>
      <c r="AJ567" s="2" t="e">
        <f t="shared" si="600"/>
        <v>#VALUE!</v>
      </c>
      <c r="AK567" s="2">
        <v>0</v>
      </c>
      <c r="AL567" s="2">
        <v>0</v>
      </c>
      <c r="AM567" s="2">
        <v>0</v>
      </c>
      <c r="AN567" s="2">
        <v>0</v>
      </c>
      <c r="AO567" s="2" t="e">
        <f t="shared" si="601"/>
        <v>#VALUE!</v>
      </c>
      <c r="AP567" s="2">
        <v>0</v>
      </c>
      <c r="AQ567" s="2">
        <v>0</v>
      </c>
      <c r="AR567" s="2">
        <v>0</v>
      </c>
      <c r="AS567" s="2" t="e">
        <f t="shared" si="602"/>
        <v>#VALUE!</v>
      </c>
      <c r="AT567" s="2">
        <v>0</v>
      </c>
      <c r="AU567" s="2">
        <v>0</v>
      </c>
      <c r="AV567" s="2">
        <v>0</v>
      </c>
      <c r="AW567" s="2">
        <v>0</v>
      </c>
      <c r="AX567" s="2" t="e">
        <f t="shared" si="603"/>
        <v>#VALUE!</v>
      </c>
      <c r="AY567" s="2"/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 t="e">
        <f t="shared" si="604"/>
        <v>#VALUE!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 t="e">
        <f t="shared" si="605"/>
        <v>#VALUE!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63">
        <v>0</v>
      </c>
      <c r="CA567" s="2" t="e">
        <f t="shared" si="606"/>
        <v>#VALUE!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63">
        <v>0</v>
      </c>
      <c r="CK567" s="63">
        <v>0</v>
      </c>
      <c r="CL567" s="2" t="e">
        <f t="shared" si="607"/>
        <v>#VALUE!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 t="e">
        <f t="shared" si="608"/>
        <v>#VALUE!</v>
      </c>
      <c r="DB567" s="63">
        <v>0</v>
      </c>
      <c r="DC567" s="63">
        <v>0</v>
      </c>
      <c r="DD567" s="63">
        <v>0</v>
      </c>
      <c r="DE567" s="63">
        <v>0</v>
      </c>
      <c r="DF567" s="63">
        <v>0</v>
      </c>
      <c r="DG567" s="63">
        <v>0</v>
      </c>
      <c r="DH567" s="63">
        <v>0</v>
      </c>
      <c r="DI567" s="63">
        <v>0</v>
      </c>
      <c r="DJ567" s="63">
        <v>0</v>
      </c>
      <c r="DK567" s="63">
        <v>0</v>
      </c>
      <c r="DL567" s="63">
        <v>0</v>
      </c>
      <c r="DM567" s="63">
        <v>0</v>
      </c>
      <c r="DN567" s="6" t="e">
        <f t="shared" si="609"/>
        <v>#VALUE!</v>
      </c>
      <c r="DO567" s="63">
        <v>0</v>
      </c>
      <c r="DP567" s="63">
        <v>0</v>
      </c>
      <c r="DQ567" s="63">
        <v>0</v>
      </c>
      <c r="DR567" s="63">
        <v>0</v>
      </c>
      <c r="DS567" s="63">
        <v>0</v>
      </c>
      <c r="DT567" s="63">
        <v>0</v>
      </c>
      <c r="DU567" s="63">
        <v>0</v>
      </c>
      <c r="DV567" s="64" t="e">
        <f t="shared" si="610"/>
        <v>#VALUE!</v>
      </c>
      <c r="DW567" s="65" t="e">
        <f t="shared" si="610"/>
        <v>#VALUE!</v>
      </c>
      <c r="DX567" s="66" t="e">
        <f t="shared" si="610"/>
        <v>#VALUE!</v>
      </c>
      <c r="DZ567" s="63" t="e">
        <f t="shared" si="611"/>
        <v>#VALUE!</v>
      </c>
      <c r="EC567" s="63" t="e">
        <f t="shared" si="612"/>
        <v>#VALUE!</v>
      </c>
      <c r="EF567" s="63" t="e">
        <f t="shared" si="613"/>
        <v>#VALUE!</v>
      </c>
      <c r="EI567" s="63" t="e">
        <f t="shared" si="614"/>
        <v>#VALUE!</v>
      </c>
      <c r="EL567" s="63" t="e">
        <f t="shared" si="615"/>
        <v>#VALUE!</v>
      </c>
      <c r="EO567" s="63" t="e">
        <f t="shared" si="616"/>
        <v>#VALUE!</v>
      </c>
    </row>
    <row r="568" spans="1:145" ht="15.5" x14ac:dyDescent="0.35">
      <c r="A568" s="56" t="s">
        <v>291</v>
      </c>
      <c r="B568" s="63">
        <f t="shared" si="617"/>
        <v>12.5</v>
      </c>
      <c r="C568" s="63">
        <f t="shared" si="617"/>
        <v>11.715999999999999</v>
      </c>
      <c r="D568" s="63">
        <f t="shared" si="617"/>
        <v>13.286</v>
      </c>
      <c r="E568" s="63">
        <f t="shared" si="617"/>
        <v>14.473900000000002</v>
      </c>
      <c r="F568" s="63">
        <f t="shared" si="617"/>
        <v>16.030800000000003</v>
      </c>
      <c r="G568" s="63">
        <f t="shared" si="617"/>
        <v>13.319999999999999</v>
      </c>
      <c r="H568" s="63">
        <f t="shared" si="617"/>
        <v>12.5</v>
      </c>
      <c r="I568" s="63">
        <f t="shared" si="617"/>
        <v>17.670000000000002</v>
      </c>
      <c r="J568" s="63">
        <f t="shared" si="617"/>
        <v>24.799997999999999</v>
      </c>
      <c r="K568" s="63">
        <f t="shared" si="617"/>
        <v>46.9728602</v>
      </c>
      <c r="L568" s="63">
        <f t="shared" si="617"/>
        <v>41.8289568</v>
      </c>
      <c r="M568" s="63">
        <f t="shared" si="617"/>
        <v>51.689399999999999</v>
      </c>
      <c r="N568" s="63">
        <f t="shared" si="617"/>
        <v>66.913560000000004</v>
      </c>
      <c r="O568" s="63">
        <f t="shared" si="617"/>
        <v>48.792999999999999</v>
      </c>
      <c r="P568" s="63">
        <f t="shared" si="617"/>
        <v>49.483200000000004</v>
      </c>
      <c r="Q568" s="63">
        <f t="shared" si="617"/>
        <v>59.406840000000003</v>
      </c>
      <c r="R568" s="63">
        <f t="shared" si="598"/>
        <v>134.62478441600001</v>
      </c>
      <c r="S568" s="63">
        <f t="shared" si="598"/>
        <v>151.39718823600001</v>
      </c>
      <c r="T568" s="63">
        <f t="shared" si="598"/>
        <v>117.8940726540357</v>
      </c>
      <c r="U568" s="63">
        <f t="shared" si="598"/>
        <v>118.95836814717173</v>
      </c>
      <c r="V568" s="63">
        <f t="shared" si="598"/>
        <v>135.57735003829248</v>
      </c>
      <c r="W568" s="63">
        <f t="shared" si="598"/>
        <v>121.8583984175571</v>
      </c>
      <c r="X568" s="2">
        <f t="shared" si="598"/>
        <v>126.392</v>
      </c>
      <c r="Y568" s="2">
        <f t="shared" si="598"/>
        <v>49.929000000000002</v>
      </c>
      <c r="Z568" s="63">
        <f t="shared" si="598"/>
        <v>215.86799999999999</v>
      </c>
      <c r="AA568" s="63">
        <f t="shared" si="598"/>
        <v>389.99599999999998</v>
      </c>
      <c r="AB568" s="63">
        <v>227.69488950956747</v>
      </c>
      <c r="AC568" s="63">
        <v>227.69488950956747</v>
      </c>
      <c r="AD568" s="63">
        <v>227.69488950956747</v>
      </c>
      <c r="AE568" s="63">
        <f t="shared" si="599"/>
        <v>134.895743775</v>
      </c>
      <c r="AF568" s="63">
        <v>223.11822223042512</v>
      </c>
      <c r="AG568" s="63">
        <v>177.596604372</v>
      </c>
      <c r="AH568" s="63">
        <v>177.596604372</v>
      </c>
      <c r="AI568" s="63">
        <v>177.596604372</v>
      </c>
      <c r="AJ568" s="2">
        <f t="shared" si="600"/>
        <v>178.11302701899663</v>
      </c>
      <c r="AK568" s="2">
        <v>205.74266107749202</v>
      </c>
      <c r="AL568" s="2">
        <v>225.56411401703738</v>
      </c>
      <c r="AM568" s="2">
        <v>225.56411401703738</v>
      </c>
      <c r="AN568" s="2">
        <v>225.56411401703738</v>
      </c>
      <c r="AO568" s="2">
        <f t="shared" si="601"/>
        <v>111.3955373457799</v>
      </c>
      <c r="AP568" s="2">
        <v>220.97829919660063</v>
      </c>
      <c r="AQ568" s="2">
        <v>83.988201510562007</v>
      </c>
      <c r="AR568" s="2">
        <v>97.329864745678265</v>
      </c>
      <c r="AS568" s="2">
        <f t="shared" si="602"/>
        <v>95.592292353319252</v>
      </c>
      <c r="AT568" s="2">
        <v>98.770420940827051</v>
      </c>
      <c r="AU568" s="2">
        <v>98.500061123918798</v>
      </c>
      <c r="AV568" s="2">
        <v>94.076243008743916</v>
      </c>
      <c r="AW568" s="2">
        <v>94.076243008743916</v>
      </c>
      <c r="AX568" s="2">
        <f t="shared" si="603"/>
        <v>105.80959661752522</v>
      </c>
      <c r="AY568" s="2"/>
      <c r="AZ568" s="2">
        <v>90.760216672776451</v>
      </c>
      <c r="BA568" s="2">
        <v>90.760216672776451</v>
      </c>
      <c r="BB568" s="2">
        <v>90.760216672776451</v>
      </c>
      <c r="BC568" s="2">
        <v>90.760216672776451</v>
      </c>
      <c r="BD568" s="2">
        <v>96.594052401313647</v>
      </c>
      <c r="BE568" s="2">
        <v>96.594052401313647</v>
      </c>
      <c r="BF568" s="2">
        <f t="shared" si="604"/>
        <v>104.4577134051559</v>
      </c>
      <c r="BG568" s="2">
        <v>93.777694673513381</v>
      </c>
      <c r="BH568" s="2">
        <v>93.777694673513381</v>
      </c>
      <c r="BI568" s="2">
        <v>120.7528611270175</v>
      </c>
      <c r="BJ568" s="2">
        <v>120.7528611270175</v>
      </c>
      <c r="BK568" s="2">
        <v>114.42242221902649</v>
      </c>
      <c r="BL568" s="2">
        <v>114.42242221902649</v>
      </c>
      <c r="BM568" s="2">
        <v>115.21154355429164</v>
      </c>
      <c r="BN568" s="2">
        <v>115.21154355429164</v>
      </c>
      <c r="BO568" s="2">
        <f t="shared" si="605"/>
        <v>141.01005157872552</v>
      </c>
      <c r="BP568" s="2">
        <v>151.83852744742424</v>
      </c>
      <c r="BQ568" s="2">
        <v>151.83852744742424</v>
      </c>
      <c r="BR568" s="2">
        <v>133.55374603830398</v>
      </c>
      <c r="BS568" s="2">
        <v>161.95019043550715</v>
      </c>
      <c r="BT568" s="2">
        <v>140.66598705287342</v>
      </c>
      <c r="BU568" s="2">
        <v>132.73853570809467</v>
      </c>
      <c r="BV568" s="2">
        <v>131.82936630277592</v>
      </c>
      <c r="BW568" s="2">
        <v>190.52374255820263</v>
      </c>
      <c r="BX568" s="2">
        <v>142.261722507185</v>
      </c>
      <c r="BY568" s="2">
        <v>151.86151404320077</v>
      </c>
      <c r="BZ568" s="63">
        <v>148.06946005565626</v>
      </c>
      <c r="CA568" s="2">
        <f t="shared" si="606"/>
        <v>134.4532473668059</v>
      </c>
      <c r="CB568" s="2">
        <v>137.03568917558036</v>
      </c>
      <c r="CC568" s="2">
        <v>135.69220202680017</v>
      </c>
      <c r="CD568" s="2">
        <v>128.90759192546014</v>
      </c>
      <c r="CE568" s="2">
        <v>143.36775687362638</v>
      </c>
      <c r="CF568" s="2">
        <v>141.96219062976732</v>
      </c>
      <c r="CG568" s="2">
        <v>134.86408109827892</v>
      </c>
      <c r="CH568" s="2">
        <v>155.85246943271733</v>
      </c>
      <c r="CI568" s="2">
        <v>154.32450404612206</v>
      </c>
      <c r="CJ568" s="63">
        <v>155.85246943271733</v>
      </c>
      <c r="CK568" s="63">
        <v>154.32450404612206</v>
      </c>
      <c r="CL568" s="2">
        <f t="shared" si="607"/>
        <v>152.9228980846203</v>
      </c>
      <c r="CM568" s="2">
        <v>188.5002273650631</v>
      </c>
      <c r="CN568" s="2">
        <v>183.33536478095488</v>
      </c>
      <c r="CO568" s="2">
        <v>183.33536478095488</v>
      </c>
      <c r="CP568" s="2">
        <v>183.43477443140063</v>
      </c>
      <c r="CQ568" s="2">
        <v>183.43477443140063</v>
      </c>
      <c r="CR568" s="2">
        <v>183.43477443140063</v>
      </c>
      <c r="CS568" s="2">
        <v>183.43477443140063</v>
      </c>
      <c r="CT568" s="2">
        <v>183.43477443140063</v>
      </c>
      <c r="CU568" s="2">
        <v>183.43477443140063</v>
      </c>
      <c r="CV568" s="2">
        <v>184.87702070770766</v>
      </c>
      <c r="CW568" s="2">
        <v>184.87702070770766</v>
      </c>
      <c r="CX568" s="2">
        <v>184.87702070770766</v>
      </c>
      <c r="CY568" s="2">
        <v>184.87702070770766</v>
      </c>
      <c r="CZ568" s="2">
        <v>184.87702070770766</v>
      </c>
      <c r="DA568" s="2">
        <f t="shared" si="608"/>
        <v>166.39697350939002</v>
      </c>
      <c r="DB568" s="63">
        <v>151.21105572730349</v>
      </c>
      <c r="DC568" s="63">
        <v>143.68282400891962</v>
      </c>
      <c r="DD568" s="63">
        <v>151.21105572730349</v>
      </c>
      <c r="DE568" s="63">
        <v>145.5920430621606</v>
      </c>
      <c r="DF568" s="63">
        <v>147.03354843901369</v>
      </c>
      <c r="DG568" s="63">
        <v>145.5920430621606</v>
      </c>
      <c r="DH568" s="63">
        <v>152.98239949921182</v>
      </c>
      <c r="DI568" s="63">
        <v>154.49707672197627</v>
      </c>
      <c r="DJ568" s="63">
        <v>152.98239949921182</v>
      </c>
      <c r="DK568" s="63">
        <v>152.98239949921182</v>
      </c>
      <c r="DL568" s="63">
        <v>154.49707672197627</v>
      </c>
      <c r="DM568" s="63">
        <v>152.98239949921182</v>
      </c>
      <c r="DN568" s="6">
        <f t="shared" si="609"/>
        <v>150.40980946422002</v>
      </c>
      <c r="DO568" s="63">
        <v>152.98239949921182</v>
      </c>
      <c r="DP568" s="63">
        <v>162.11130441309214</v>
      </c>
      <c r="DQ568" s="63">
        <v>162.11130441309214</v>
      </c>
      <c r="DR568" s="63">
        <v>162.11130441309214</v>
      </c>
      <c r="DS568" s="63">
        <v>162.11130441309214</v>
      </c>
      <c r="DT568" s="63">
        <v>162.11130441309214</v>
      </c>
      <c r="DU568" s="63">
        <v>162.11130441309214</v>
      </c>
      <c r="DV568" s="64">
        <f t="shared" si="610"/>
        <v>176.65330291619114</v>
      </c>
      <c r="DW568" s="65">
        <f t="shared" si="610"/>
        <v>176.65330291619114</v>
      </c>
      <c r="DX568" s="66">
        <f t="shared" si="610"/>
        <v>176.65330291619114</v>
      </c>
      <c r="DZ568" s="63">
        <f t="shared" si="611"/>
        <v>184.12628463432722</v>
      </c>
      <c r="EC568" s="63">
        <f t="shared" si="612"/>
        <v>193.63040655716676</v>
      </c>
      <c r="EF568" s="63">
        <f t="shared" si="613"/>
        <v>203.31192688502514</v>
      </c>
      <c r="EI568" s="63">
        <f t="shared" si="614"/>
        <v>213.47752322927644</v>
      </c>
      <c r="EL568" s="63">
        <f t="shared" si="615"/>
        <v>224.15139939074027</v>
      </c>
      <c r="EO568" s="63">
        <f t="shared" si="616"/>
        <v>235.35896936027729</v>
      </c>
    </row>
    <row r="569" spans="1:145" ht="15.5" x14ac:dyDescent="0.35">
      <c r="A569" s="56" t="s">
        <v>292</v>
      </c>
      <c r="B569" s="63" t="e">
        <f t="shared" si="617"/>
        <v>#VALUE!</v>
      </c>
      <c r="C569" s="63" t="e">
        <f t="shared" si="617"/>
        <v>#VALUE!</v>
      </c>
      <c r="D569" s="63" t="e">
        <f t="shared" si="617"/>
        <v>#VALUE!</v>
      </c>
      <c r="E569" s="63" t="e">
        <f t="shared" si="617"/>
        <v>#VALUE!</v>
      </c>
      <c r="F569" s="63" t="e">
        <f t="shared" si="617"/>
        <v>#VALUE!</v>
      </c>
      <c r="G569" s="63" t="e">
        <f t="shared" si="617"/>
        <v>#VALUE!</v>
      </c>
      <c r="H569" s="63" t="e">
        <f t="shared" si="617"/>
        <v>#VALUE!</v>
      </c>
      <c r="I569" s="63">
        <f t="shared" si="617"/>
        <v>3.4950000000000001</v>
      </c>
      <c r="J569" s="63">
        <f t="shared" si="617"/>
        <v>5</v>
      </c>
      <c r="K569" s="63">
        <f t="shared" si="617"/>
        <v>5.9770000000000003</v>
      </c>
      <c r="L569" s="63">
        <f t="shared" si="617"/>
        <v>3.5310000000000001</v>
      </c>
      <c r="M569" s="63">
        <f t="shared" si="617"/>
        <v>4.74</v>
      </c>
      <c r="N569" s="63">
        <f t="shared" si="617"/>
        <v>3.7</v>
      </c>
      <c r="O569" s="63">
        <f t="shared" si="617"/>
        <v>5.6909999999999998</v>
      </c>
      <c r="P569" s="63">
        <f t="shared" si="617"/>
        <v>5.8</v>
      </c>
      <c r="Q569" s="63">
        <f t="shared" si="617"/>
        <v>6.383</v>
      </c>
      <c r="R569" s="63">
        <f t="shared" si="598"/>
        <v>6.69</v>
      </c>
      <c r="S569" s="63">
        <f t="shared" si="598"/>
        <v>7.4649999999999999</v>
      </c>
      <c r="T569" s="63">
        <f t="shared" si="598"/>
        <v>16.038</v>
      </c>
      <c r="U569" s="63">
        <f t="shared" si="598"/>
        <v>15.726000000000001</v>
      </c>
      <c r="V569" s="63">
        <f t="shared" si="598"/>
        <v>12.026</v>
      </c>
      <c r="W569" s="63">
        <f t="shared" si="598"/>
        <v>9.4450000000000003</v>
      </c>
      <c r="X569" s="63">
        <f t="shared" si="598"/>
        <v>9.8309999999999995</v>
      </c>
      <c r="Y569" s="63">
        <f t="shared" si="598"/>
        <v>8.5500000000000025</v>
      </c>
      <c r="Z569" s="63">
        <f t="shared" si="598"/>
        <v>12.276999999999997</v>
      </c>
      <c r="AA569" s="63">
        <f t="shared" si="598"/>
        <v>18.033000000000005</v>
      </c>
      <c r="AB569" s="63">
        <f>AB341</f>
        <v>0</v>
      </c>
      <c r="AC569" s="63">
        <f>AC341</f>
        <v>0</v>
      </c>
      <c r="AD569" s="63">
        <f>AD341</f>
        <v>0</v>
      </c>
      <c r="AE569" s="63">
        <f t="shared" si="599"/>
        <v>46.404007747775324</v>
      </c>
      <c r="AF569" s="63">
        <v>56.908287541777895</v>
      </c>
      <c r="AG569" s="63">
        <v>57.502257286872663</v>
      </c>
      <c r="AH569" s="63">
        <v>57.516672738855632</v>
      </c>
      <c r="AI569" s="63">
        <v>57.516672738855632</v>
      </c>
      <c r="AJ569" s="2">
        <f t="shared" si="600"/>
        <v>67.380586224242037</v>
      </c>
      <c r="AK569" s="2">
        <v>82.015128782195546</v>
      </c>
      <c r="AL569" s="2">
        <v>86.916647435419961</v>
      </c>
      <c r="AM569" s="2">
        <v>88.43725702560593</v>
      </c>
      <c r="AN569" s="2">
        <v>88.43725702560593</v>
      </c>
      <c r="AO569" s="2">
        <f t="shared" si="601"/>
        <v>83.352427167937776</v>
      </c>
      <c r="AP569" s="2">
        <v>91.198650612502618</v>
      </c>
      <c r="AQ569" s="2">
        <v>88.586851227540294</v>
      </c>
      <c r="AR569" s="2">
        <v>88.167910128450202</v>
      </c>
      <c r="AS569" s="2">
        <f t="shared" si="602"/>
        <v>85.243258082030053</v>
      </c>
      <c r="AT569" s="2">
        <v>99.325171896748941</v>
      </c>
      <c r="AU569" s="2">
        <v>95.809758666699153</v>
      </c>
      <c r="AV569" s="2">
        <v>89.005118244899933</v>
      </c>
      <c r="AW569" s="2">
        <v>89.005118244899933</v>
      </c>
      <c r="AX569" s="2">
        <f t="shared" si="603"/>
        <v>85.208930138006096</v>
      </c>
      <c r="AY569" s="2"/>
      <c r="AZ569" s="2">
        <v>93.863995385610778</v>
      </c>
      <c r="BA569" s="2">
        <v>93.863995385610778</v>
      </c>
      <c r="BB569" s="2">
        <v>89.821259342538525</v>
      </c>
      <c r="BC569" s="2">
        <v>89.821259342538525</v>
      </c>
      <c r="BD569" s="2">
        <v>93.889203259393398</v>
      </c>
      <c r="BE569" s="2">
        <v>93.889203259393398</v>
      </c>
      <c r="BF569" s="2">
        <f t="shared" si="604"/>
        <v>83.072671461314243</v>
      </c>
      <c r="BG569" s="2">
        <v>87.425243410921851</v>
      </c>
      <c r="BH569" s="2">
        <v>87.425243410921851</v>
      </c>
      <c r="BI569" s="2">
        <v>87.546130105290075</v>
      </c>
      <c r="BJ569" s="2">
        <v>87.546130105290075</v>
      </c>
      <c r="BK569" s="2">
        <v>89.14142045170793</v>
      </c>
      <c r="BL569" s="2">
        <v>89.14142045170793</v>
      </c>
      <c r="BM569" s="2">
        <v>89.14142045170793</v>
      </c>
      <c r="BN569" s="2">
        <v>89.14142045170793</v>
      </c>
      <c r="BO569" s="2">
        <f t="shared" si="605"/>
        <v>89.419116453096791</v>
      </c>
      <c r="BP569" s="2">
        <v>93.352919326499247</v>
      </c>
      <c r="BQ569" s="2">
        <v>93.352919326499247</v>
      </c>
      <c r="BR569" s="2">
        <v>89.781586704417521</v>
      </c>
      <c r="BS569" s="2">
        <v>87.849295905228345</v>
      </c>
      <c r="BT569" s="2">
        <v>89.781586704417521</v>
      </c>
      <c r="BU569" s="2">
        <v>87.849295905228345</v>
      </c>
      <c r="BV569" s="2">
        <v>87.849295905228345</v>
      </c>
      <c r="BW569" s="2">
        <v>87.53320024028271</v>
      </c>
      <c r="BX569" s="2">
        <v>85.649299502320375</v>
      </c>
      <c r="BY569" s="2">
        <v>87.076787827359027</v>
      </c>
      <c r="BZ569" s="63">
        <v>87.909858417290764</v>
      </c>
      <c r="CA569" s="2">
        <f t="shared" si="606"/>
        <v>87.677355695232905</v>
      </c>
      <c r="CB569" s="2">
        <v>89.761842380014102</v>
      </c>
      <c r="CC569" s="2">
        <v>85.487468933346747</v>
      </c>
      <c r="CD569" s="2">
        <v>81.213095486679421</v>
      </c>
      <c r="CE569" s="2">
        <v>89.761842380014102</v>
      </c>
      <c r="CF569" s="2">
        <v>85.487468933346747</v>
      </c>
      <c r="CG569" s="2">
        <v>81.213095486679421</v>
      </c>
      <c r="CH569" s="2">
        <v>86.4214675300789</v>
      </c>
      <c r="CI569" s="2">
        <v>86.4214675300789</v>
      </c>
      <c r="CJ569" s="63">
        <v>87.212265460097342</v>
      </c>
      <c r="CK569" s="63">
        <v>87.212265460097342</v>
      </c>
      <c r="CL569" s="2">
        <f t="shared" si="607"/>
        <v>90.295564930602595</v>
      </c>
      <c r="CM569" s="2">
        <v>88.088260032012485</v>
      </c>
      <c r="CN569" s="2">
        <v>92.933441356174029</v>
      </c>
      <c r="CO569" s="2">
        <v>92.933441356174029</v>
      </c>
      <c r="CP569" s="2">
        <v>91.311791356174027</v>
      </c>
      <c r="CQ569" s="2">
        <v>92.933441356174029</v>
      </c>
      <c r="CR569" s="2">
        <v>89.827336788365329</v>
      </c>
      <c r="CS569" s="2">
        <v>93.825614777493257</v>
      </c>
      <c r="CT569" s="2">
        <v>95.44726477749326</v>
      </c>
      <c r="CU569" s="2">
        <v>92.215469038618593</v>
      </c>
      <c r="CV569" s="2">
        <v>99.666608999999994</v>
      </c>
      <c r="CW569" s="2">
        <v>100.47743399999999</v>
      </c>
      <c r="CX569" s="2">
        <v>102.80582273029533</v>
      </c>
      <c r="CY569" s="2">
        <v>103.61664773029533</v>
      </c>
      <c r="CZ569" s="2">
        <v>102.33892327568942</v>
      </c>
      <c r="DA569" s="2">
        <f t="shared" si="608"/>
        <v>90.950892659215214</v>
      </c>
      <c r="DB569" s="63">
        <v>98.33536654429895</v>
      </c>
      <c r="DC569" s="63">
        <v>99.146191544298944</v>
      </c>
      <c r="DD569" s="63">
        <v>97.957876213412959</v>
      </c>
      <c r="DE569" s="63">
        <v>99.27367866438</v>
      </c>
      <c r="DF569" s="63">
        <v>100.08450366437999</v>
      </c>
      <c r="DG569" s="63">
        <v>100.89532866437999</v>
      </c>
      <c r="DH569" s="63">
        <v>97.706767267785821</v>
      </c>
      <c r="DI569" s="63">
        <v>98.517592267785815</v>
      </c>
      <c r="DJ569" s="63">
        <v>97.341848922430117</v>
      </c>
      <c r="DK569" s="63">
        <v>97.732468980112017</v>
      </c>
      <c r="DL569" s="63">
        <v>98.543293980112011</v>
      </c>
      <c r="DM569" s="63">
        <v>97.367036600509778</v>
      </c>
      <c r="DN569" s="6">
        <f t="shared" si="609"/>
        <v>98.806518001273446</v>
      </c>
      <c r="DO569" s="63">
        <v>97.367036600509778</v>
      </c>
      <c r="DP569" s="63">
        <v>99.017915007883019</v>
      </c>
      <c r="DQ569" s="63">
        <v>99.342245007882994</v>
      </c>
      <c r="DR569" s="63">
        <v>99.666575007882997</v>
      </c>
      <c r="DS569" s="63">
        <v>108.89867846863906</v>
      </c>
      <c r="DT569" s="63">
        <v>104.05515491298958</v>
      </c>
      <c r="DU569" s="63">
        <v>103.74213760346484</v>
      </c>
      <c r="DV569" s="64">
        <f t="shared" si="610"/>
        <v>107.76639715448123</v>
      </c>
      <c r="DW569" s="65">
        <f t="shared" si="610"/>
        <v>102.97679175664878</v>
      </c>
      <c r="DX569" s="66">
        <f t="shared" si="610"/>
        <v>101.25254116551581</v>
      </c>
      <c r="DZ569" s="63">
        <f t="shared" si="611"/>
        <v>110.11379712592147</v>
      </c>
      <c r="EC569" s="63">
        <f t="shared" si="612"/>
        <v>114.47473958635402</v>
      </c>
      <c r="EF569" s="63">
        <f t="shared" si="613"/>
        <v>119.00839263927894</v>
      </c>
      <c r="EI569" s="63">
        <f t="shared" si="614"/>
        <v>123.72159630816125</v>
      </c>
      <c r="EL569" s="63">
        <f t="shared" si="615"/>
        <v>128.62146150848446</v>
      </c>
      <c r="EO569" s="63">
        <f t="shared" si="616"/>
        <v>135.05253458390868</v>
      </c>
    </row>
    <row r="570" spans="1:145" ht="15.5" x14ac:dyDescent="0.35">
      <c r="A570" s="56" t="s">
        <v>293</v>
      </c>
      <c r="B570" s="63">
        <f t="shared" ref="B570:AA570" si="618">B343</f>
        <v>168.69699999999997</v>
      </c>
      <c r="C570" s="63">
        <f t="shared" si="618"/>
        <v>182.98299999999998</v>
      </c>
      <c r="D570" s="63">
        <f t="shared" si="618"/>
        <v>179.93400000000003</v>
      </c>
      <c r="E570" s="63">
        <f t="shared" si="618"/>
        <v>165.4735</v>
      </c>
      <c r="F570" s="63">
        <f t="shared" si="618"/>
        <v>144.15590000000003</v>
      </c>
      <c r="G570" s="63">
        <f t="shared" si="618"/>
        <v>113.08450000000001</v>
      </c>
      <c r="H570" s="63">
        <f t="shared" si="618"/>
        <v>37.774782947153668</v>
      </c>
      <c r="I570" s="63">
        <f t="shared" si="618"/>
        <v>224.46119032891747</v>
      </c>
      <c r="J570" s="63">
        <f t="shared" si="618"/>
        <v>143.32513488932082</v>
      </c>
      <c r="K570" s="63">
        <f t="shared" si="618"/>
        <v>285.85207788436406</v>
      </c>
      <c r="L570" s="63">
        <f t="shared" si="618"/>
        <v>482.07742743350212</v>
      </c>
      <c r="M570" s="63">
        <f t="shared" si="618"/>
        <v>316.93149452446181</v>
      </c>
      <c r="N570" s="63">
        <f t="shared" si="618"/>
        <v>225.01438306650115</v>
      </c>
      <c r="O570" s="63">
        <f t="shared" si="618"/>
        <v>356.41374319988654</v>
      </c>
      <c r="P570" s="63">
        <f t="shared" si="618"/>
        <v>228.70149231615488</v>
      </c>
      <c r="Q570" s="63">
        <f t="shared" si="618"/>
        <v>329.51789475641539</v>
      </c>
      <c r="R570" s="63">
        <f t="shared" si="618"/>
        <v>428.70122884232762</v>
      </c>
      <c r="S570" s="63">
        <f t="shared" si="618"/>
        <v>567.2390597776207</v>
      </c>
      <c r="T570" s="63">
        <f t="shared" si="618"/>
        <v>751.51484314071502</v>
      </c>
      <c r="U570" s="63">
        <f t="shared" si="618"/>
        <v>608.25152840675855</v>
      </c>
      <c r="V570" s="63">
        <f t="shared" si="618"/>
        <v>1689.8681686443833</v>
      </c>
      <c r="W570" s="63">
        <f t="shared" si="618"/>
        <v>1540.0820973697616</v>
      </c>
      <c r="X570" s="2">
        <f t="shared" si="618"/>
        <v>1763.4484338539485</v>
      </c>
      <c r="Y570" s="2">
        <f t="shared" si="618"/>
        <v>2157.3122080018611</v>
      </c>
      <c r="Z570" s="63">
        <f t="shared" si="618"/>
        <v>1183.6231572557679</v>
      </c>
      <c r="AA570" s="63">
        <f t="shared" si="618"/>
        <v>1922.267918087427</v>
      </c>
      <c r="AB570" s="63">
        <v>1417.2020343126289</v>
      </c>
      <c r="AC570" s="63">
        <v>1419.0602234581613</v>
      </c>
      <c r="AD570" s="63">
        <v>1416.1703697389028</v>
      </c>
      <c r="AE570" s="63">
        <f>AE343</f>
        <v>1190.5688142618963</v>
      </c>
      <c r="AF570" s="63">
        <v>2158.131670022502</v>
      </c>
      <c r="AG570" s="63">
        <v>2529.4493230487947</v>
      </c>
      <c r="AH570" s="63">
        <v>2433.7442028009273</v>
      </c>
      <c r="AI570" s="63">
        <v>2393.8408229217971</v>
      </c>
      <c r="AJ570" s="2">
        <f>AJ343</f>
        <v>1172.2364768972063</v>
      </c>
      <c r="AK570" s="2">
        <v>2145.7001968240147</v>
      </c>
      <c r="AL570" s="2">
        <v>2144.5694106946962</v>
      </c>
      <c r="AM570" s="2">
        <v>2188.3096748963294</v>
      </c>
      <c r="AN570" s="2">
        <v>2186.6274048503801</v>
      </c>
      <c r="AO570" s="2">
        <f>AO343</f>
        <v>1459.0021164996097</v>
      </c>
      <c r="AP570" s="2">
        <v>2161.6794806534795</v>
      </c>
      <c r="AQ570" s="2">
        <v>2145.7878689811937</v>
      </c>
      <c r="AR570" s="2">
        <v>2071.2273668642652</v>
      </c>
      <c r="AS570" s="2">
        <f>AS343</f>
        <v>1698.9624047590328</v>
      </c>
      <c r="AT570" s="2">
        <v>1583.6756919342142</v>
      </c>
      <c r="AU570" s="2">
        <v>1297.6516715550731</v>
      </c>
      <c r="AV570" s="2">
        <v>1339.5488531509559</v>
      </c>
      <c r="AW570" s="2">
        <v>1178.2183509181225</v>
      </c>
      <c r="AX570" s="2">
        <f>AX343</f>
        <v>1269.9699560249899</v>
      </c>
      <c r="AY570" s="2"/>
      <c r="AZ570" s="2">
        <v>1604.8744841515957</v>
      </c>
      <c r="BA570" s="2">
        <v>1578.981802796447</v>
      </c>
      <c r="BB570" s="2">
        <v>1919.8910029278543</v>
      </c>
      <c r="BC570" s="2">
        <v>1886.9480286533121</v>
      </c>
      <c r="BD570" s="2">
        <v>2013.9522359647447</v>
      </c>
      <c r="BE570" s="2">
        <v>1950.1266797309177</v>
      </c>
      <c r="BF570" s="2">
        <f>BF343</f>
        <v>1437.7432771268725</v>
      </c>
      <c r="BG570" s="2">
        <v>2013.4931375267229</v>
      </c>
      <c r="BH570" s="2">
        <v>1837.9880558465766</v>
      </c>
      <c r="BI570" s="2">
        <v>1768.1968004524579</v>
      </c>
      <c r="BJ570" s="2">
        <v>1671.1467780111802</v>
      </c>
      <c r="BK570" s="2">
        <v>1637.6070375426589</v>
      </c>
      <c r="BL570" s="2">
        <v>1593.3566290241454</v>
      </c>
      <c r="BM570" s="2">
        <v>1641.3878870452902</v>
      </c>
      <c r="BN570" s="2">
        <v>1601.4501101115179</v>
      </c>
      <c r="BO570" s="2">
        <f>BO343</f>
        <v>1729.5424472625907</v>
      </c>
      <c r="BP570" s="2">
        <v>1800.8054033034687</v>
      </c>
      <c r="BQ570" s="2">
        <v>1592.0681904753642</v>
      </c>
      <c r="BR570" s="2">
        <v>1522.6392728838559</v>
      </c>
      <c r="BS570" s="2">
        <v>1497.3789287392874</v>
      </c>
      <c r="BT570" s="2">
        <v>1686.4700633046791</v>
      </c>
      <c r="BU570" s="2">
        <v>1516.0682724502478</v>
      </c>
      <c r="BV570" s="2">
        <v>1431.0734919667893</v>
      </c>
      <c r="BW570" s="2">
        <v>1884.5143189575922</v>
      </c>
      <c r="BX570" s="2">
        <v>1741.2621796897095</v>
      </c>
      <c r="BY570" s="2">
        <v>1801.4970146817441</v>
      </c>
      <c r="BZ570" s="63">
        <v>1893.2137058248613</v>
      </c>
      <c r="CA570" s="2">
        <f>CA343</f>
        <v>1143.7367286264771</v>
      </c>
      <c r="CB570" s="2">
        <v>1466.2363291785346</v>
      </c>
      <c r="CC570" s="2">
        <v>1446.178062651406</v>
      </c>
      <c r="CD570" s="2">
        <v>1418.8666084009508</v>
      </c>
      <c r="CE570" s="2">
        <v>1485.5904401485343</v>
      </c>
      <c r="CF570" s="2">
        <v>1458.5056155487307</v>
      </c>
      <c r="CG570" s="2">
        <v>1429.3798341596246</v>
      </c>
      <c r="CH570" s="2">
        <v>1698.5326734963351</v>
      </c>
      <c r="CI570" s="2">
        <v>1635.5654382252801</v>
      </c>
      <c r="CJ570" s="63">
        <v>2359.7937486199703</v>
      </c>
      <c r="CK570" s="63">
        <v>2058.4696263330998</v>
      </c>
      <c r="CL570" s="2">
        <f>CL343</f>
        <v>1257.2861899164095</v>
      </c>
      <c r="CM570" s="2">
        <v>2496.2473718222586</v>
      </c>
      <c r="CN570" s="2">
        <v>1406.6149445064618</v>
      </c>
      <c r="CO570" s="2">
        <v>1431.9217096120051</v>
      </c>
      <c r="CP570" s="2">
        <v>1618.6576038533597</v>
      </c>
      <c r="CQ570" s="2">
        <v>1613.6002847970324</v>
      </c>
      <c r="CR570" s="2">
        <v>1597.5823462340056</v>
      </c>
      <c r="CS570" s="2">
        <v>1977.699506293739</v>
      </c>
      <c r="CT570" s="2">
        <v>1966.0616672199171</v>
      </c>
      <c r="CU570" s="2">
        <v>1951.8277232385983</v>
      </c>
      <c r="CV570" s="2">
        <v>2342.3132006397573</v>
      </c>
      <c r="CW570" s="2">
        <v>2390.6894911948848</v>
      </c>
      <c r="CX570" s="2">
        <v>2190.0371068742488</v>
      </c>
      <c r="CY570" s="2">
        <v>2228.8130945978419</v>
      </c>
      <c r="CZ570" s="2">
        <v>2102.7386469479534</v>
      </c>
      <c r="DA570" s="2" t="e">
        <f t="shared" ref="DA570" si="619">DA343</f>
        <v>#VALUE!</v>
      </c>
      <c r="DB570" s="63">
        <v>1233.6967426071612</v>
      </c>
      <c r="DC570" s="63">
        <v>1214.564887134027</v>
      </c>
      <c r="DD570" s="63">
        <v>889.82578749831634</v>
      </c>
      <c r="DE570" s="63">
        <v>1400.3535180694269</v>
      </c>
      <c r="DF570" s="63">
        <v>1546.8850621678691</v>
      </c>
      <c r="DG570" s="63">
        <v>1616.1822199788774</v>
      </c>
      <c r="DH570" s="63">
        <v>1021.5773470399704</v>
      </c>
      <c r="DI570" s="63">
        <v>1014.4316646903881</v>
      </c>
      <c r="DJ570" s="63">
        <v>1000.3616851216925</v>
      </c>
      <c r="DK570" s="63">
        <v>1449.2423566816242</v>
      </c>
      <c r="DL570" s="63">
        <v>1523.7972198496755</v>
      </c>
      <c r="DM570" s="63">
        <v>1148.940681386493</v>
      </c>
      <c r="DN570" s="6" t="e">
        <f t="shared" ref="DN570" si="620">DN343</f>
        <v>#VALUE!</v>
      </c>
      <c r="DO570" s="63">
        <v>1148.940681386493</v>
      </c>
      <c r="DP570" s="63">
        <v>2160.7971128184531</v>
      </c>
      <c r="DQ570" s="63">
        <v>2149.7022448465991</v>
      </c>
      <c r="DR570" s="63">
        <v>2134.4439824101382</v>
      </c>
      <c r="DS570" s="63">
        <v>3097.6849739858985</v>
      </c>
      <c r="DT570" s="63">
        <v>3082.8141872379492</v>
      </c>
      <c r="DU570" s="63">
        <v>2049.4278669280311</v>
      </c>
      <c r="DV570" s="64" t="e">
        <f>DV343</f>
        <v>#VALUE!</v>
      </c>
      <c r="DW570" s="65" t="e">
        <f>DW343</f>
        <v>#VALUE!</v>
      </c>
      <c r="DX570" s="66" t="e">
        <f>DX343</f>
        <v>#VALUE!</v>
      </c>
      <c r="DZ570" s="63" t="e">
        <f>DZ343</f>
        <v>#VALUE!</v>
      </c>
      <c r="EC570" s="63" t="e">
        <f>EC343</f>
        <v>#VALUE!</v>
      </c>
      <c r="EF570" s="63" t="e">
        <f>EF343</f>
        <v>#VALUE!</v>
      </c>
      <c r="EI570" s="63" t="e">
        <f>EI343</f>
        <v>#VALUE!</v>
      </c>
      <c r="EL570" s="63" t="e">
        <f>EL343</f>
        <v>#VALUE!</v>
      </c>
      <c r="EO570" s="63" t="e">
        <f>EO343</f>
        <v>#VALUE!</v>
      </c>
    </row>
    <row r="571" spans="1:145" ht="15.5" x14ac:dyDescent="0.35">
      <c r="A571" s="56" t="s">
        <v>294</v>
      </c>
      <c r="B571" s="63">
        <f t="shared" ref="B571:Q571" si="621">+B636</f>
        <v>38.307869673255112</v>
      </c>
      <c r="C571" s="63">
        <f t="shared" si="621"/>
        <v>37.464438038725149</v>
      </c>
      <c r="D571" s="63">
        <f t="shared" si="621"/>
        <v>47.154545680110346</v>
      </c>
      <c r="E571" s="63">
        <f t="shared" si="621"/>
        <v>52.072802750097111</v>
      </c>
      <c r="F571" s="63">
        <f t="shared" si="621"/>
        <v>48.274392253426093</v>
      </c>
      <c r="G571" s="63">
        <f t="shared" si="621"/>
        <v>44.753988386135973</v>
      </c>
      <c r="H571" s="63">
        <f t="shared" si="621"/>
        <v>45.816387807375278</v>
      </c>
      <c r="I571" s="63">
        <f t="shared" si="621"/>
        <v>85.500062714269291</v>
      </c>
      <c r="J571" s="63">
        <f t="shared" si="621"/>
        <v>92.583470617727642</v>
      </c>
      <c r="K571" s="63">
        <f t="shared" si="621"/>
        <v>115.06968998554521</v>
      </c>
      <c r="L571" s="63">
        <f t="shared" si="621"/>
        <v>133.60349300659945</v>
      </c>
      <c r="M571" s="63">
        <f t="shared" si="621"/>
        <v>106.59452639125554</v>
      </c>
      <c r="N571" s="63">
        <f t="shared" si="621"/>
        <v>127.28079466369091</v>
      </c>
      <c r="O571" s="63">
        <f t="shared" si="621"/>
        <v>200.92762364527965</v>
      </c>
      <c r="P571" s="63">
        <f t="shared" si="621"/>
        <v>188.3539493205447</v>
      </c>
      <c r="Q571" s="63">
        <f t="shared" si="621"/>
        <v>189.28230200008471</v>
      </c>
      <c r="R571" s="63">
        <f>+R636</f>
        <v>204.2508460299301</v>
      </c>
      <c r="S571" s="63">
        <f t="shared" ref="S571:AE571" si="622">+S636</f>
        <v>279.27734643849641</v>
      </c>
      <c r="T571" s="63">
        <f t="shared" si="622"/>
        <v>383.80748404254155</v>
      </c>
      <c r="U571" s="63">
        <f t="shared" si="622"/>
        <v>422.13304184129089</v>
      </c>
      <c r="V571" s="63">
        <f t="shared" si="622"/>
        <v>462.06796602463203</v>
      </c>
      <c r="W571" s="63">
        <f t="shared" si="622"/>
        <v>563.74462276874817</v>
      </c>
      <c r="X571" s="63">
        <f t="shared" si="622"/>
        <v>429.23759355189702</v>
      </c>
      <c r="Y571" s="63">
        <f t="shared" si="622"/>
        <v>561.98718510920401</v>
      </c>
      <c r="Z571" s="63">
        <f t="shared" si="622"/>
        <v>665.34766332054846</v>
      </c>
      <c r="AA571" s="63">
        <f t="shared" si="622"/>
        <v>719.44364758370591</v>
      </c>
      <c r="AB571" s="63" t="e">
        <f t="shared" si="622"/>
        <v>#REF!</v>
      </c>
      <c r="AC571" s="63" t="e">
        <f t="shared" si="622"/>
        <v>#REF!</v>
      </c>
      <c r="AD571" s="63" t="e">
        <f t="shared" si="622"/>
        <v>#REF!</v>
      </c>
      <c r="AE571" s="63">
        <f t="shared" si="622"/>
        <v>623.00508295892121</v>
      </c>
      <c r="AF571" s="63">
        <v>694.33178281285154</v>
      </c>
      <c r="AG571" s="63">
        <v>695.42329914309425</v>
      </c>
      <c r="AH571" s="63">
        <v>693.63062998403996</v>
      </c>
      <c r="AI571" s="63">
        <v>653.04517778434331</v>
      </c>
      <c r="AJ571" s="2">
        <f>+AJ636</f>
        <v>588.50304357933135</v>
      </c>
      <c r="AK571" s="2">
        <v>441.94556909257409</v>
      </c>
      <c r="AL571" s="2">
        <v>503.55658814762563</v>
      </c>
      <c r="AM571" s="2">
        <v>505.76187519224197</v>
      </c>
      <c r="AN571" s="2">
        <v>504.34047657698397</v>
      </c>
      <c r="AO571" s="2">
        <f>+AO636</f>
        <v>414.21912072863654</v>
      </c>
      <c r="AP571" s="2">
        <v>359.78206797654383</v>
      </c>
      <c r="AQ571" s="2">
        <v>317.35055772629198</v>
      </c>
      <c r="AR571" s="2">
        <v>366.38901332814856</v>
      </c>
      <c r="AS571" s="2">
        <f>+AS636</f>
        <v>347.27204999999992</v>
      </c>
      <c r="AT571" s="2">
        <v>416.23960533743951</v>
      </c>
      <c r="AU571" s="2">
        <v>386.98447145935</v>
      </c>
      <c r="AV571" s="2">
        <v>355.89252609089397</v>
      </c>
      <c r="AW571" s="2">
        <v>352.02509872299646</v>
      </c>
      <c r="AX571" s="2">
        <f>+AX636</f>
        <v>390.64435425107649</v>
      </c>
      <c r="AY571" s="2"/>
      <c r="AZ571" s="2">
        <v>425.27963499987038</v>
      </c>
      <c r="BA571" s="2">
        <v>382.62575517220318</v>
      </c>
      <c r="BB571" s="2">
        <v>454.35433217235459</v>
      </c>
      <c r="BC571" s="2">
        <v>410.48666404919885</v>
      </c>
      <c r="BD571" s="2">
        <v>482.88292116959383</v>
      </c>
      <c r="BE571" s="2">
        <v>441.1806483520524</v>
      </c>
      <c r="BF571" s="2">
        <f>+BF636</f>
        <v>494.54772266617601</v>
      </c>
      <c r="BG571" s="2">
        <v>461.42310742966254</v>
      </c>
      <c r="BH571" s="2">
        <v>385.11743944395238</v>
      </c>
      <c r="BI571" s="2">
        <v>478.366994909607</v>
      </c>
      <c r="BJ571" s="2">
        <v>399.86454889958458</v>
      </c>
      <c r="BK571" s="2">
        <v>512.02976075493712</v>
      </c>
      <c r="BL571" s="2">
        <v>434.90904216611136</v>
      </c>
      <c r="BM571" s="2">
        <v>491.01775309881094</v>
      </c>
      <c r="BN571" s="2">
        <v>416.5541269640924</v>
      </c>
      <c r="BO571" s="2">
        <f>+BO636</f>
        <v>502.82206064713409</v>
      </c>
      <c r="BP571" s="2">
        <v>489.93537661638089</v>
      </c>
      <c r="BQ571" s="2">
        <v>436.17963242553964</v>
      </c>
      <c r="BR571" s="2">
        <v>253.73800677755347</v>
      </c>
      <c r="BS571" s="2">
        <v>144.64816764628034</v>
      </c>
      <c r="BT571" s="2">
        <v>322.2686768380853</v>
      </c>
      <c r="BU571" s="2">
        <v>246.96756612785541</v>
      </c>
      <c r="BV571" s="2">
        <v>150.44966330616967</v>
      </c>
      <c r="BW571" s="2">
        <v>354.18759166835787</v>
      </c>
      <c r="BX571" s="2">
        <v>312.28169491112027</v>
      </c>
      <c r="BY571" s="2">
        <v>259.59196718802082</v>
      </c>
      <c r="BZ571" s="63">
        <v>347.9786765430166</v>
      </c>
      <c r="CA571" s="2">
        <f>+CA636</f>
        <v>331.74817640189667</v>
      </c>
      <c r="CB571" s="2">
        <v>431.91900431191146</v>
      </c>
      <c r="CC571" s="2">
        <v>429.24975271053643</v>
      </c>
      <c r="CD571" s="2">
        <v>361.86170036049327</v>
      </c>
      <c r="CE571" s="2">
        <v>425.8183717087897</v>
      </c>
      <c r="CF571" s="2">
        <v>424.69451509879843</v>
      </c>
      <c r="CG571" s="2">
        <v>357.70321612096035</v>
      </c>
      <c r="CH571" s="2">
        <v>497.42835728446732</v>
      </c>
      <c r="CI571" s="2">
        <v>464.26605228524488</v>
      </c>
      <c r="CJ571" s="63">
        <v>526.83705399283872</v>
      </c>
      <c r="CK571" s="63">
        <v>497.21528652049761</v>
      </c>
      <c r="CL571" s="2">
        <f>+CL636</f>
        <v>476.08143555200024</v>
      </c>
      <c r="CM571" s="2">
        <v>514.17622676635699</v>
      </c>
      <c r="CN571" s="2">
        <v>622.8307038730162</v>
      </c>
      <c r="CO571" s="2">
        <v>623.0812993218816</v>
      </c>
      <c r="CP571" s="2">
        <v>793.3777245169116</v>
      </c>
      <c r="CQ571" s="2">
        <v>651.67153777273222</v>
      </c>
      <c r="CR571" s="2">
        <v>553.55606321265896</v>
      </c>
      <c r="CS571" s="2">
        <v>809.14269470592262</v>
      </c>
      <c r="CT571" s="2">
        <v>732.65765152091956</v>
      </c>
      <c r="CU571" s="2">
        <v>557.74809667396767</v>
      </c>
      <c r="CV571" s="2">
        <v>760.69286025831445</v>
      </c>
      <c r="CW571" s="2">
        <v>705.64946423981519</v>
      </c>
      <c r="CX571" s="2">
        <v>736.914660616996</v>
      </c>
      <c r="CY571" s="2">
        <v>720.95149952862437</v>
      </c>
      <c r="CZ571" s="2">
        <v>663.58412255811697</v>
      </c>
      <c r="DA571" s="2">
        <f t="shared" ref="DA571" si="623">+DA636</f>
        <v>704.72225422775011</v>
      </c>
      <c r="DB571" s="63">
        <v>663.44892305936901</v>
      </c>
      <c r="DC571" s="63">
        <v>595.37680999254621</v>
      </c>
      <c r="DD571" s="63">
        <v>528.57288884457648</v>
      </c>
      <c r="DE571" s="63">
        <v>622.28814702621708</v>
      </c>
      <c r="DF571" s="63">
        <v>556.29660786251384</v>
      </c>
      <c r="DG571" s="63">
        <v>488.98654219439589</v>
      </c>
      <c r="DH571" s="63">
        <v>621.55618557236244</v>
      </c>
      <c r="DI571" s="63">
        <v>552.19332574077146</v>
      </c>
      <c r="DJ571" s="63">
        <v>487.43277066021233</v>
      </c>
      <c r="DK571" s="63">
        <v>619.90451647169903</v>
      </c>
      <c r="DL571" s="63">
        <v>561.67100763676569</v>
      </c>
      <c r="DM571" s="63">
        <v>497.95231002749335</v>
      </c>
      <c r="DN571" s="6">
        <f t="shared" ref="DN571" si="624">+DN636</f>
        <v>559.49507192001829</v>
      </c>
      <c r="DO571" s="63">
        <v>497.95231002749335</v>
      </c>
      <c r="DP571" s="63">
        <v>635.11363544536925</v>
      </c>
      <c r="DQ571" s="63">
        <v>593.72301815572689</v>
      </c>
      <c r="DR571" s="63">
        <v>524.8704712210772</v>
      </c>
      <c r="DS571" s="63">
        <v>651.3429056983548</v>
      </c>
      <c r="DT571" s="63">
        <v>615.93007483841393</v>
      </c>
      <c r="DU571" s="63">
        <v>579.5770371984928</v>
      </c>
      <c r="DV571" s="64">
        <f>+DV636</f>
        <v>596.33662029883408</v>
      </c>
      <c r="DW571" s="65">
        <f>+DW636</f>
        <v>571.75883587305952</v>
      </c>
      <c r="DX571" s="66">
        <f>+DX636</f>
        <v>532.00401736385822</v>
      </c>
      <c r="DZ571" s="63">
        <f>+DZ636</f>
        <v>549.47899036375065</v>
      </c>
      <c r="EC571" s="63">
        <f>+EC636</f>
        <v>539.50387834780918</v>
      </c>
      <c r="EF571" s="63">
        <f>+EF636</f>
        <v>522.34247171410823</v>
      </c>
      <c r="EI571" s="63">
        <f>+EI636</f>
        <v>528.32497899748159</v>
      </c>
      <c r="EL571" s="63">
        <f>+EL636</f>
        <v>537.57137610304471</v>
      </c>
      <c r="EO571" s="63">
        <f>+EO636</f>
        <v>548.819430891769</v>
      </c>
    </row>
    <row r="572" spans="1:145" ht="15.75" customHeight="1" x14ac:dyDescent="0.35">
      <c r="A572" s="56"/>
      <c r="B572" s="63"/>
      <c r="C572" s="63"/>
      <c r="D572" s="63"/>
      <c r="E572" s="63"/>
      <c r="F572" s="63"/>
      <c r="G572" s="63"/>
      <c r="H572" s="63"/>
      <c r="I572" s="102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V572" s="63"/>
      <c r="W572" s="63"/>
      <c r="X572" s="2"/>
      <c r="Y572" s="2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178"/>
      <c r="BX572" s="2"/>
      <c r="BY572" s="2"/>
      <c r="BZ572" s="179"/>
      <c r="CA572" s="2"/>
      <c r="CB572" s="178"/>
      <c r="CC572" s="178"/>
      <c r="CD572" s="178"/>
      <c r="CE572" s="178"/>
      <c r="CF572" s="178"/>
      <c r="CG572" s="178"/>
      <c r="CH572" s="178"/>
      <c r="CI572" s="178"/>
      <c r="CJ572" s="179"/>
      <c r="CK572" s="179"/>
      <c r="CL572" s="2"/>
      <c r="CM572" s="178"/>
      <c r="CN572" s="180"/>
      <c r="CO572" s="180"/>
      <c r="CP572" s="180"/>
      <c r="CQ572" s="180"/>
      <c r="CR572" s="180"/>
      <c r="CS572" s="180"/>
      <c r="CT572" s="180"/>
      <c r="CU572" s="180"/>
      <c r="CV572" s="180"/>
      <c r="CW572" s="180"/>
      <c r="CX572" s="2"/>
      <c r="CY572" s="2"/>
      <c r="CZ572" s="2"/>
      <c r="DA572" s="2"/>
      <c r="DB572" s="63"/>
      <c r="DC572" s="63"/>
      <c r="DD572" s="63"/>
      <c r="DE572" s="63"/>
      <c r="DF572" s="63"/>
      <c r="DG572" s="63"/>
      <c r="DH572" s="63"/>
      <c r="DI572" s="63"/>
      <c r="DJ572" s="63"/>
      <c r="DK572" s="63"/>
      <c r="DL572" s="63"/>
      <c r="DM572" s="63"/>
      <c r="DN572" s="6"/>
      <c r="DO572" s="63"/>
      <c r="DP572" s="63"/>
      <c r="DQ572" s="63"/>
      <c r="DR572" s="63"/>
      <c r="DS572" s="63"/>
      <c r="DT572" s="63">
        <v>8.7140553442996316E-2</v>
      </c>
      <c r="DU572" s="63">
        <v>-1.8604844994826175E-3</v>
      </c>
      <c r="DV572" s="64"/>
      <c r="DW572" s="85">
        <f>DW573/DN573-1</f>
        <v>5.2514265299367091E-2</v>
      </c>
      <c r="DX572" s="66"/>
      <c r="DZ572" s="75">
        <f>DZ574/DW574-1</f>
        <v>-3.896720804548337E-2</v>
      </c>
      <c r="EC572" s="63"/>
      <c r="EF572" s="63"/>
      <c r="EI572" s="63"/>
      <c r="EL572" s="63"/>
      <c r="EO572" s="63"/>
    </row>
    <row r="573" spans="1:145" ht="15.5" x14ac:dyDescent="0.35">
      <c r="A573" s="56" t="s">
        <v>295</v>
      </c>
      <c r="B573" s="102">
        <f>+([2]CAMEROUN!C526+[2]CAMEROUN!D526)/2+[3]CONGO!D368+[5]GUINEE!D306+[7]RCA!D358+[4]GABON!D379+[6]TCHAD!D361-B574</f>
        <v>-898.92955032674479</v>
      </c>
      <c r="C573" s="102">
        <f>+([2]CAMEROUN!D526+[2]CAMEROUN!E526)/2+[3]CONGO!E368+[5]GUINEE!E306+[7]RCA!E358+[4]GABON!E379+[6]TCHAD!E361-C574</f>
        <v>-862.07851196127467</v>
      </c>
      <c r="D573" s="102">
        <f>+([2]CAMEROUN!E526+[2]CAMEROUN!F526)/2+[3]CONGO!F368+[5]GUINEE!F306+[7]RCA!F358+[4]GABON!F379+[6]TCHAD!F361-D574</f>
        <v>-853.63046431988971</v>
      </c>
      <c r="E573" s="102">
        <f>+([2]CAMEROUN!F526+[2]CAMEROUN!G526)/2+[3]CONGO!G368+[5]GUINEE!G306+[7]RCA!G358+[4]GABON!G379+[6]TCHAD!G361-E574</f>
        <v>-790.21485724990282</v>
      </c>
      <c r="F573" s="102">
        <f>+([2]CAMEROUN!G526+[2]CAMEROUN!H526)/2+[3]CONGO!H368+[5]GUINEE!H306+[7]RCA!H358+[4]GABON!H379+[6]TCHAD!H361-F574</f>
        <v>-777.98172374657395</v>
      </c>
      <c r="G573" s="102">
        <f>+([2]CAMEROUN!H526+[2]CAMEROUN!I526)/2+[3]CONGO!I368+[5]GUINEE!I306+[7]RCA!I358+[4]GABON!I379+[6]TCHAD!I361-G574</f>
        <v>-713.69421261386401</v>
      </c>
      <c r="H573" s="102">
        <f>+([2]CAMEROUN!I526+[2]CAMEROUN!J526)/2+[3]CONGO!J368+[5]GUINEE!J306+[7]RCA!J358+[4]GABON!J379+[6]TCHAD!J361-H574</f>
        <v>-772.28826219262476</v>
      </c>
      <c r="I573" s="102">
        <f>+([2]CAMEROUN!J526+[2]CAMEROUN!K526)/2+[3]CONGO!K368+[5]GUINEE!K306+[7]RCA!K358+[4]GABON!K379+[6]TCHAD!K361-I574</f>
        <v>-1413.3180412857307</v>
      </c>
      <c r="J573" s="102">
        <f>+([2]CAMEROUN!K526+[2]CAMEROUN!L526)/2+[3]CONGO!L368+[5]GUINEE!L306+[7]RCA!L358+[4]GABON!L379+[6]TCHAD!L361-J574</f>
        <v>-1530.5902988822722</v>
      </c>
      <c r="K573" s="102">
        <f>+([2]CAMEROUN!L526+[2]CAMEROUN!M526)/2+[3]CONGO!M368+[5]GUINEE!M306+[7]RCA!M358+[4]GABON!M379+[6]TCHAD!M361-K574</f>
        <v>-1654.8375709519548</v>
      </c>
      <c r="L573" s="102">
        <f>+([2]CAMEROUN!M526+[2]CAMEROUN!N526)/2+[3]CONGO!N368+[5]GUINEE!N306+[7]RCA!N358+[4]GABON!N379+[6]TCHAD!N361-L574</f>
        <v>-2070.9231428918379</v>
      </c>
      <c r="M573" s="102">
        <f>+([2]CAMEROUN!N526+[2]CAMEROUN!O526)/2+[3]CONGO!O368+[5]GUINEE!O306+[7]RCA!O358+[4]GABON!O379+[6]TCHAD!O361-M574</f>
        <v>-2263.1952323343307</v>
      </c>
      <c r="N573" s="102">
        <f>+([2]CAMEROUN!O526+[2]CAMEROUN!P526)/2+[3]CONGO!P368+[5]GUINEE!P306+[7]RCA!P358+[4]GABON!P379+[6]TCHAD!P361-N574</f>
        <v>-2136.3380399344537</v>
      </c>
      <c r="O573" s="102">
        <f>+([2]CAMEROUN!P526+[2]CAMEROUN!Q526)/2+[3]CONGO!Q368+[5]GUINEE!Q306+[7]RCA!Q358+[4]GABON!Q379+[6]TCHAD!Q361-O574</f>
        <v>-2443.9811621037816</v>
      </c>
      <c r="P573" s="102">
        <f>+[2]CAMEROUN!AH526+[3]CONGO!R368+[5]GUINEE!R306+[7]RCA!R358+[4]GABON!R379+[6]TCHAD!R361-P574</f>
        <v>-2991.5147723294554</v>
      </c>
      <c r="Q573" s="102">
        <f>+[2]CAMEROUN!AI526+[3]CONGO!S368+[5]GUINEE!S306+[7]RCA!S358+[4]GABON!S379+[6]TCHAD!S361-Q574</f>
        <v>-4076.4412787854421</v>
      </c>
      <c r="R573" s="102">
        <f>+[2]CAMEROUN!AJ526+[3]CONGO!T368+[5]GUINEE!T306+[7]RCA!T358+[4]GABON!T379+[6]TCHAD!T361-R574</f>
        <v>-3199.9935892003032</v>
      </c>
      <c r="S573" s="102">
        <f>+[2]CAMEROUN!AK526+[3]CONGO!U368+[5]GUINEE!U306+[7]RCA!U358+[4]GABON!U379+[6]TCHAD!U361-S574</f>
        <v>-3271.182241092145</v>
      </c>
      <c r="T573" s="102">
        <f>+[2]CAMEROUN!AL526+[3]CONGO!V368+[5]GUINEE!V306+[7]RCA!V358+[4]GABON!V379+[6]TCHAD!V361-T574</f>
        <v>-3952.6264704091755</v>
      </c>
      <c r="U573" s="102">
        <f>+[2]CAMEROUN!AM526+[3]CONGO!W368+[5]GUINEE!W306+[7]RCA!W358+[4]GABON!W379+[6]TCHAD!W361-U574</f>
        <v>-5230.2990691326413</v>
      </c>
      <c r="V573" s="102">
        <f>+[2]CAMEROUN!AN526+[3]CONGO!X368+[5]GUINEE!X306+[7]RCA!X358+[4]GABON!X379+[6]TCHAD!X361-V574</f>
        <v>-7031.7551802424923</v>
      </c>
      <c r="W573" s="102">
        <f>+[2]CAMEROUN!AO526+[3]CONGO!Y368+[5]GUINEE!Y306+[7]RCA!Y358+[4]GABON!Y379+[6]TCHAD!Y361-W574</f>
        <v>-8352.2703263315343</v>
      </c>
      <c r="X573" s="102">
        <f>+[2]CAMEROUN!AP526+[3]CONGO!Z368+[5]GUINEE!Z306+[7]RCA!Z358+[4]GABON!Z379+[6]TCHAD!Z361-X574</f>
        <v>-8380.445280278127</v>
      </c>
      <c r="Y573" s="102">
        <f>+[2]CAMEROUN!AQ526+[3]CONGO!AA368+[5]GUINEE!AA306+[7]RCA!AA358+[4]GABON!AA379+[6]TCHAD!AA361-Y574</f>
        <v>-10194.241724842226</v>
      </c>
      <c r="Z573" s="102">
        <f>+[2]CAMEROUN!AR526+[3]CONGO!AB368+[5]GUINEE!AB306+[7]RCA!AB358+[4]GABON!AB379+[6]TCHAD!AB361-Z574</f>
        <v>-9901.2148366794518</v>
      </c>
      <c r="AA573" s="102">
        <f>+[2]CAMEROUN!AS526+[3]CONGO!AC368+[5]GUINEE!AC306+[7]RCA!AC358+[4]GABON!AC379+[6]TCHAD!AC361-AA574</f>
        <v>-10514.034352416293</v>
      </c>
      <c r="AB573" s="102" t="e">
        <f>+[2]CAMEROUN!#REF!+[3]CONGO!AD368+[5]GUINEE!#REF!+[7]RCA!#REF!+[4]GABON!#REF!+[6]TCHAD!AD361-AB574</f>
        <v>#REF!</v>
      </c>
      <c r="AC573" s="102" t="e">
        <f>+[2]CAMEROUN!#REF!+[3]CONGO!AE368+[5]GUINEE!#REF!+[7]RCA!#REF!+[4]GABON!#REF!+[6]TCHAD!AE361-AC574</f>
        <v>#REF!</v>
      </c>
      <c r="AD573" s="102" t="e">
        <f>+[2]CAMEROUN!#REF!+[3]CONGO!AF368+[5]GUINEE!#REF!+[7]RCA!#REF!+[4]GABON!#REF!+[6]TCHAD!AF361-AD574</f>
        <v>#REF!</v>
      </c>
      <c r="AE573" s="102">
        <f>+[2]CAMEROUN!AT526+[3]CONGO!AH368+[5]GUINEE!AD306+[7]RCA!AD358+[4]GABON!AD379+[6]TCHAD!AH361-AE574</f>
        <v>-10882.314917041076</v>
      </c>
      <c r="AF573" s="102">
        <v>-12511.708762737269</v>
      </c>
      <c r="AG573" s="102">
        <v>-13007.736834349344</v>
      </c>
      <c r="AH573" s="102">
        <v>-13216.136136356472</v>
      </c>
      <c r="AI573" s="102">
        <v>-13020.740795018701</v>
      </c>
      <c r="AJ573" s="103">
        <f>+[2]CAMEROUN!AU526+[3]CONGO!AM368+[5]GUINEE!AE306+[7]RCA!AE358+[4]GABON!AE379+[6]TCHAD!AM361-AJ574</f>
        <v>-11609.059620220669</v>
      </c>
      <c r="AK573" s="103">
        <v>-12186.720199024996</v>
      </c>
      <c r="AL573" s="103">
        <v>-12133.198310200702</v>
      </c>
      <c r="AM573" s="103">
        <v>-11753.219641300953</v>
      </c>
      <c r="AN573" s="103">
        <v>-11729.837835158498</v>
      </c>
      <c r="AO573" s="103">
        <f>+[2]CAMEROUN!AV526+[3]CONGO!AR368+[5]GUINEE!AF306+[7]RCA!AF358+[4]GABON!AF379+[6]TCHAD!AR361-AO574</f>
        <v>-11717.850879271364</v>
      </c>
      <c r="AP573" s="103">
        <v>-10983.842534874882</v>
      </c>
      <c r="AQ573" s="103">
        <v>-10329.695310540686</v>
      </c>
      <c r="AR573" s="103">
        <v>-10270.594924185345</v>
      </c>
      <c r="AS573" s="103">
        <f>+[2]CAMEROUN!AZ526+[3]CONGO!AV368+[5]GUINEE!AJ306+[7]RCA!AJ358+[4]GABON!AJ379+[6]TCHAD!AV361-AS574</f>
        <v>-11670.705668088893</v>
      </c>
      <c r="AT573" s="103">
        <v>-10389.654835917288</v>
      </c>
      <c r="AU573" s="103">
        <v>-9349.4578538050591</v>
      </c>
      <c r="AV573" s="103">
        <v>-8449.8604130168733</v>
      </c>
      <c r="AW573" s="103">
        <v>-8360.1969647339683</v>
      </c>
      <c r="AX573" s="103">
        <f>+[2]CAMEROUN!BE526+[3]CONGO!BA368+[5]GUINEE!AO306+[7]RCA!AO358+[4]GABON!AO379+[6]TCHAD!BA361-AX574</f>
        <v>-9141.9639713340548</v>
      </c>
      <c r="AY573" s="103"/>
      <c r="AZ573" s="103">
        <v>-9582.516261176168</v>
      </c>
      <c r="BA573" s="103">
        <v>-9477.5512454323034</v>
      </c>
      <c r="BB573" s="103">
        <v>-9654.2878938164431</v>
      </c>
      <c r="BC573" s="103">
        <v>-9450.7793615372648</v>
      </c>
      <c r="BD573" s="103">
        <v>-9303.3118426159763</v>
      </c>
      <c r="BE573" s="103">
        <v>-9277.9031683173271</v>
      </c>
      <c r="BF573" s="103">
        <f>+[2]CAMEROUN!BL526+[3]CONGO!BI368+[5]GUINEE!AV306+[7]RCA!AV358+[4]GABON!AV379+[6]TCHAD!BH361-BF574</f>
        <v>-9242.9778541658961</v>
      </c>
      <c r="BG573" s="103">
        <v>-9796.4409010454747</v>
      </c>
      <c r="BH573" s="103">
        <v>-9378.7605469070495</v>
      </c>
      <c r="BI573" s="103">
        <v>-10076.710103242342</v>
      </c>
      <c r="BJ573" s="103">
        <v>-9535.2427609508231</v>
      </c>
      <c r="BK573" s="103">
        <v>-9473.2140779711754</v>
      </c>
      <c r="BL573" s="103">
        <v>-9168.8896616102465</v>
      </c>
      <c r="BM573" s="103">
        <v>-9520.9210363506827</v>
      </c>
      <c r="BN573" s="103">
        <v>-9164.2679367528181</v>
      </c>
      <c r="BO573" s="103">
        <f>+[2]CAMEROUN!BU526+[3]CONGO!BR368+[5]GUINEE!BE306+[7]RCA!BE358+[4]GABON!BE379+[6]TCHAD!BQ361-BO574</f>
        <v>-9661.1186177040727</v>
      </c>
      <c r="BP573" s="103">
        <v>-9073.5327601825338</v>
      </c>
      <c r="BQ573" s="103">
        <v>-8705.6489662664935</v>
      </c>
      <c r="BR573" s="103">
        <v>-7983.4684085944991</v>
      </c>
      <c r="BS573" s="103">
        <v>-7614.5994357086856</v>
      </c>
      <c r="BT573" s="103">
        <v>-7981.5481039704036</v>
      </c>
      <c r="BU573" s="103">
        <v>-7067.0619221276093</v>
      </c>
      <c r="BV573" s="103">
        <v>-6255.0461212491618</v>
      </c>
      <c r="BW573" s="103">
        <v>-8388.1606695979935</v>
      </c>
      <c r="BX573" s="103">
        <v>-8167.8420334223574</v>
      </c>
      <c r="BY573" s="103">
        <v>-7749.1586505923206</v>
      </c>
      <c r="BZ573" s="102">
        <v>-8500.5609016238886</v>
      </c>
      <c r="CA573" s="103">
        <f>+[2]CAMEROUN!CG526+[3]CONGO!CD368+[5]GUINEE!BQ306+[7]RCA!BQ358+[4]GABON!BQ379+[6]TCHAD!CC361-CA574</f>
        <v>-7749.2674108853753</v>
      </c>
      <c r="CB573" s="103">
        <v>-9679.647225061608</v>
      </c>
      <c r="CC573" s="103">
        <v>-9617.5497761185088</v>
      </c>
      <c r="CD573" s="103">
        <v>-9006.3750967638043</v>
      </c>
      <c r="CE573" s="103">
        <v>-9733.54127230622</v>
      </c>
      <c r="CF573" s="103">
        <v>-9684.690923606755</v>
      </c>
      <c r="CG573" s="103">
        <v>-9120.9341303519468</v>
      </c>
      <c r="CH573" s="103">
        <v>-10265.409290008281</v>
      </c>
      <c r="CI573" s="103">
        <v>-9927.3643793741612</v>
      </c>
      <c r="CJ573" s="102">
        <v>-10623.916590162544</v>
      </c>
      <c r="CK573" s="102">
        <v>-10325.33816006539</v>
      </c>
      <c r="CL573" s="103">
        <f>+[2]CAMEROUN!CR526+[3]CONGO!CO368+[5]GUINEE!CD306+[7]RCA!CB358+[4]GABON!CB379+[6]TCHAD!CN361-CL574</f>
        <v>-8683.0505820004855</v>
      </c>
      <c r="CM573" s="103">
        <v>-11088.617908095081</v>
      </c>
      <c r="CN573" s="103">
        <v>-11657.582696364632</v>
      </c>
      <c r="CO573" s="103">
        <v>-11682.729078732857</v>
      </c>
      <c r="CP573" s="103">
        <v>-12556.197944016043</v>
      </c>
      <c r="CQ573" s="103">
        <v>-11651.513325662365</v>
      </c>
      <c r="CR573" s="103">
        <v>-10919.385528791929</v>
      </c>
      <c r="CS573" s="103">
        <v>-12738.517356198094</v>
      </c>
      <c r="CT573" s="103">
        <v>-12212.762306472188</v>
      </c>
      <c r="CU573" s="103">
        <v>-11204.448260423322</v>
      </c>
      <c r="CV573" s="103">
        <v>-12373.927265809871</v>
      </c>
      <c r="CW573" s="103">
        <v>-12025.651109946592</v>
      </c>
      <c r="CX573" s="103">
        <v>-12079.254425359666</v>
      </c>
      <c r="CY573" s="103">
        <v>-12081.072659969512</v>
      </c>
      <c r="CZ573" s="103">
        <v>-11828.891886286498</v>
      </c>
      <c r="DA573" s="103">
        <f>+[2]CAMEROUN!DD526+[3]CONGO!DA368+[5]GUINEE!CP306+[7]RCA!CN358+[4]GABON!CN379+[6]TCHAD!CZ361-DA574</f>
        <v>-10500.208026700446</v>
      </c>
      <c r="DB573" s="102">
        <v>-13024.186758345026</v>
      </c>
      <c r="DC573" s="102">
        <v>-12578.88051078125</v>
      </c>
      <c r="DD573" s="102">
        <v>-12482.738762809859</v>
      </c>
      <c r="DE573" s="102">
        <v>-12959.14471625915</v>
      </c>
      <c r="DF573" s="102">
        <v>-12434.9060232474</v>
      </c>
      <c r="DG573" s="102">
        <v>-12168.884901529222</v>
      </c>
      <c r="DH573" s="102">
        <v>-12882.069833103991</v>
      </c>
      <c r="DI573" s="102">
        <v>-12415.468126204269</v>
      </c>
      <c r="DJ573" s="102">
        <v>-12138.543693119354</v>
      </c>
      <c r="DK573" s="102">
        <v>-13573.118704717403</v>
      </c>
      <c r="DL573" s="102">
        <v>-13158.56455347299</v>
      </c>
      <c r="DM573" s="102">
        <v>-12225.054570199101</v>
      </c>
      <c r="DN573" s="104">
        <f>+[2]CAMEROUN!DQ526+[3]CONGO!DN368+[5]GUINEE!DC306+[7]RCA!DA358+[4]GABON!DA379+[6]TCHAD!DM361-DN574</f>
        <v>-11173.065358206544</v>
      </c>
      <c r="DO573" s="102">
        <v>-12225.054570199101</v>
      </c>
      <c r="DP573" s="102">
        <v>-12917.401317205542</v>
      </c>
      <c r="DQ573" s="102">
        <v>-12673.678420488068</v>
      </c>
      <c r="DR573" s="102">
        <v>-11887.947633928972</v>
      </c>
      <c r="DS573" s="102">
        <v>-12680.580132235578</v>
      </c>
      <c r="DT573" s="102">
        <v>-12467.918144260866</v>
      </c>
      <c r="DU573" s="102">
        <v>-11533.157500337946</v>
      </c>
      <c r="DV573" s="105">
        <f>+[2]CAMEROUN!EA526+[3]CONGO!DX368+[5]GUINEE!DN306+[7]RCA!DN358+[4]GABON!DK379+[6]TCHAD!DW361-DV574</f>
        <v>-11862.422412768516</v>
      </c>
      <c r="DW573" s="106">
        <f>+[2]CAMEROUN!EB526+[3]CONGO!DY368+[5]GUINEE!DO306+[7]RCA!DM358+[4]GABON!DL379+[6]TCHAD!DX361-DW574</f>
        <v>-11759.81067663457</v>
      </c>
      <c r="DX573" s="107">
        <f>+[2]CAMEROUN!EC526+[3]CONGO!DZ368+[5]GUINEE!DP306+[7]RCA!DN358+[4]GABON!DM379+[6]TCHAD!DY361-DX574</f>
        <v>-10678.600910236144</v>
      </c>
      <c r="DZ573" s="102">
        <f>+[2]CAMEROUN!EE526+[3]CONGO!EB368+[5]GUINEE!DR306+[7]RCA!DP358+[4]GABON!DO379+[6]TCHAD!EA361-DZ574</f>
        <v>-12239.722709777518</v>
      </c>
      <c r="EC573" s="102">
        <f>+[2]CAMEROUN!EH526+[3]CONGO!EE368+[5]GUINEE!DU306+[7]RCA!DS358+[4]GABON!DR379+[6]TCHAD!ED361-EC574</f>
        <v>-12786.512610909311</v>
      </c>
      <c r="EF573" s="102">
        <f>+[2]CAMEROUN!EK526+[3]CONGO!EH368+[5]GUINEE!DX306+[7]RCA!DV358+[4]GABON!DU379+[6]TCHAD!EG361-EF574</f>
        <v>-13191.143898896775</v>
      </c>
      <c r="EI573" s="102">
        <f>+[2]CAMEROUN!EN526+[3]CONGO!EK368+[5]GUINEE!EA306+[7]RCA!DY358+[4]GABON!DX379+[6]TCHAD!EJ361-EI574</f>
        <v>-13648.880604725962</v>
      </c>
      <c r="EL573" s="102">
        <f>+[2]CAMEROUN!EQ526+[3]CONGO!EN368+[5]GUINEE!ED306+[7]RCA!EB358+[4]GABON!EA379+[6]TCHAD!EM361-EL574</f>
        <v>-14371.069607446643</v>
      </c>
      <c r="EO573" s="102">
        <f>+[2]CAMEROUN!ET526+[3]CONGO!EQ368+[5]GUINEE!EG306+[7]RCA!EE358+[4]GABON!ED379+[6]TCHAD!EP361-EO574</f>
        <v>-14768.676584246956</v>
      </c>
    </row>
    <row r="574" spans="1:145" ht="15.5" x14ac:dyDescent="0.35">
      <c r="A574" s="56" t="s">
        <v>296</v>
      </c>
      <c r="B574" s="102">
        <f t="shared" ref="B574:Q574" si="625">-B636</f>
        <v>-38.307869673255112</v>
      </c>
      <c r="C574" s="102">
        <f t="shared" si="625"/>
        <v>-37.464438038725149</v>
      </c>
      <c r="D574" s="102">
        <f t="shared" si="625"/>
        <v>-47.154545680110346</v>
      </c>
      <c r="E574" s="102">
        <f t="shared" si="625"/>
        <v>-52.072802750097111</v>
      </c>
      <c r="F574" s="102">
        <f t="shared" si="625"/>
        <v>-48.274392253426093</v>
      </c>
      <c r="G574" s="102">
        <f t="shared" si="625"/>
        <v>-44.753988386135973</v>
      </c>
      <c r="H574" s="102">
        <f t="shared" si="625"/>
        <v>-45.816387807375278</v>
      </c>
      <c r="I574" s="102">
        <f t="shared" si="625"/>
        <v>-85.500062714269291</v>
      </c>
      <c r="J574" s="102">
        <f t="shared" si="625"/>
        <v>-92.583470617727642</v>
      </c>
      <c r="K574" s="102">
        <f t="shared" si="625"/>
        <v>-115.06968998554521</v>
      </c>
      <c r="L574" s="102">
        <f t="shared" si="625"/>
        <v>-133.60349300659945</v>
      </c>
      <c r="M574" s="102">
        <f t="shared" si="625"/>
        <v>-106.59452639125554</v>
      </c>
      <c r="N574" s="102">
        <f t="shared" si="625"/>
        <v>-127.28079466369091</v>
      </c>
      <c r="O574" s="102">
        <f t="shared" si="625"/>
        <v>-200.92762364527965</v>
      </c>
      <c r="P574" s="102">
        <f t="shared" si="625"/>
        <v>-188.3539493205447</v>
      </c>
      <c r="Q574" s="102">
        <f t="shared" si="625"/>
        <v>-189.28230200008471</v>
      </c>
      <c r="R574" s="102">
        <f>-R636</f>
        <v>-204.2508460299301</v>
      </c>
      <c r="S574" s="102">
        <f t="shared" ref="S574:AE574" si="626">-S636</f>
        <v>-279.27734643849641</v>
      </c>
      <c r="T574" s="102">
        <f t="shared" si="626"/>
        <v>-383.80748404254155</v>
      </c>
      <c r="U574" s="102">
        <f t="shared" si="626"/>
        <v>-422.13304184129089</v>
      </c>
      <c r="V574" s="102">
        <f t="shared" si="626"/>
        <v>-462.06796602463203</v>
      </c>
      <c r="W574" s="102">
        <f t="shared" si="626"/>
        <v>-563.74462276874817</v>
      </c>
      <c r="X574" s="102">
        <f t="shared" si="626"/>
        <v>-429.23759355189702</v>
      </c>
      <c r="Y574" s="102">
        <f t="shared" si="626"/>
        <v>-561.98718510920401</v>
      </c>
      <c r="Z574" s="102">
        <f t="shared" si="626"/>
        <v>-665.34766332054846</v>
      </c>
      <c r="AA574" s="102">
        <f t="shared" si="626"/>
        <v>-719.44364758370591</v>
      </c>
      <c r="AB574" s="102" t="e">
        <f t="shared" si="626"/>
        <v>#REF!</v>
      </c>
      <c r="AC574" s="102" t="e">
        <f t="shared" si="626"/>
        <v>#REF!</v>
      </c>
      <c r="AD574" s="102" t="e">
        <f t="shared" si="626"/>
        <v>#REF!</v>
      </c>
      <c r="AE574" s="102">
        <f t="shared" si="626"/>
        <v>-623.00508295892121</v>
      </c>
      <c r="AF574" s="102">
        <v>-694.33178281285154</v>
      </c>
      <c r="AG574" s="102">
        <v>-695.42329914309425</v>
      </c>
      <c r="AH574" s="102">
        <v>-693.63062998403996</v>
      </c>
      <c r="AI574" s="102">
        <v>-653.04517778434331</v>
      </c>
      <c r="AJ574" s="103">
        <f>-AJ636</f>
        <v>-588.50304357933135</v>
      </c>
      <c r="AK574" s="103">
        <v>-441.94556909257409</v>
      </c>
      <c r="AL574" s="103">
        <v>-503.55658814762563</v>
      </c>
      <c r="AM574" s="103">
        <v>-505.76187519224197</v>
      </c>
      <c r="AN574" s="103">
        <v>-504.34047657698397</v>
      </c>
      <c r="AO574" s="103">
        <f>-AO636</f>
        <v>-414.21912072863654</v>
      </c>
      <c r="AP574" s="103">
        <v>-359.78206797654383</v>
      </c>
      <c r="AQ574" s="103">
        <v>-317.35055772629198</v>
      </c>
      <c r="AR574" s="103">
        <v>-366.38901332814856</v>
      </c>
      <c r="AS574" s="103">
        <f>-AS636</f>
        <v>-347.27204999999992</v>
      </c>
      <c r="AT574" s="103">
        <v>-416.23960533743951</v>
      </c>
      <c r="AU574" s="103">
        <v>-386.98447145935</v>
      </c>
      <c r="AV574" s="103">
        <v>-355.89252609089397</v>
      </c>
      <c r="AW574" s="103">
        <v>-352.02509872299646</v>
      </c>
      <c r="AX574" s="103">
        <f>-AX636</f>
        <v>-390.64435425107649</v>
      </c>
      <c r="AY574" s="103"/>
      <c r="AZ574" s="103">
        <v>-425.27963499987038</v>
      </c>
      <c r="BA574" s="103">
        <v>-382.62575517220318</v>
      </c>
      <c r="BB574" s="103">
        <v>-454.35433217235459</v>
      </c>
      <c r="BC574" s="103">
        <v>-410.48666404919885</v>
      </c>
      <c r="BD574" s="103">
        <v>-482.88292116959383</v>
      </c>
      <c r="BE574" s="103">
        <v>-441.1806483520524</v>
      </c>
      <c r="BF574" s="103">
        <f>-BF636</f>
        <v>-494.54772266617601</v>
      </c>
      <c r="BG574" s="103">
        <v>-461.42310742966254</v>
      </c>
      <c r="BH574" s="103">
        <v>-385.11743944395238</v>
      </c>
      <c r="BI574" s="103">
        <v>-478.366994909607</v>
      </c>
      <c r="BJ574" s="103">
        <v>-399.86454889958458</v>
      </c>
      <c r="BK574" s="103">
        <v>-512.02976075493712</v>
      </c>
      <c r="BL574" s="103">
        <v>-434.90904216611136</v>
      </c>
      <c r="BM574" s="103">
        <v>-491.01775309881094</v>
      </c>
      <c r="BN574" s="103">
        <v>-416.5541269640924</v>
      </c>
      <c r="BO574" s="103">
        <f>-BO636</f>
        <v>-502.82206064713409</v>
      </c>
      <c r="BP574" s="103">
        <v>-489.93537661638089</v>
      </c>
      <c r="BQ574" s="103">
        <v>-436.17963242553964</v>
      </c>
      <c r="BR574" s="103">
        <v>-253.73800677755347</v>
      </c>
      <c r="BS574" s="103">
        <v>-144.64816764628034</v>
      </c>
      <c r="BT574" s="103">
        <v>-322.2686768380853</v>
      </c>
      <c r="BU574" s="103">
        <v>-246.96756612785541</v>
      </c>
      <c r="BV574" s="103">
        <v>-150.44966330616967</v>
      </c>
      <c r="BW574" s="103">
        <v>-354.18759166835787</v>
      </c>
      <c r="BX574" s="103">
        <v>-312.28169491112027</v>
      </c>
      <c r="BY574" s="103">
        <v>-259.59196718802082</v>
      </c>
      <c r="BZ574" s="102">
        <v>-347.9786765430166</v>
      </c>
      <c r="CA574" s="103">
        <f>-CA636</f>
        <v>-331.74817640189667</v>
      </c>
      <c r="CB574" s="103">
        <v>-431.91900431191146</v>
      </c>
      <c r="CC574" s="103">
        <v>-429.24975271053643</v>
      </c>
      <c r="CD574" s="103">
        <v>-361.86170036049327</v>
      </c>
      <c r="CE574" s="103">
        <v>-425.8183717087897</v>
      </c>
      <c r="CF574" s="103">
        <v>-424.69451509879843</v>
      </c>
      <c r="CG574" s="103">
        <v>-357.70321612096035</v>
      </c>
      <c r="CH574" s="103">
        <v>-497.42835728446732</v>
      </c>
      <c r="CI574" s="103">
        <v>-464.26605228524488</v>
      </c>
      <c r="CJ574" s="102">
        <v>-526.83705399283872</v>
      </c>
      <c r="CK574" s="102">
        <v>-497.21528652049761</v>
      </c>
      <c r="CL574" s="103">
        <f>-CL636</f>
        <v>-476.08143555200024</v>
      </c>
      <c r="CM574" s="103">
        <v>-514.17622676635699</v>
      </c>
      <c r="CN574" s="103">
        <v>-622.8307038730162</v>
      </c>
      <c r="CO574" s="103">
        <v>-623.0812993218816</v>
      </c>
      <c r="CP574" s="103">
        <v>-793.3777245169116</v>
      </c>
      <c r="CQ574" s="103">
        <v>-651.67153777273222</v>
      </c>
      <c r="CR574" s="103">
        <v>-553.55606321265896</v>
      </c>
      <c r="CS574" s="103">
        <v>-809.14269470592262</v>
      </c>
      <c r="CT574" s="103">
        <v>-732.65765152091956</v>
      </c>
      <c r="CU574" s="103">
        <v>-557.74809667396767</v>
      </c>
      <c r="CV574" s="103">
        <v>-760.69286025831445</v>
      </c>
      <c r="CW574" s="103">
        <v>-705.64946423981519</v>
      </c>
      <c r="CX574" s="103">
        <v>-736.914660616996</v>
      </c>
      <c r="CY574" s="103">
        <v>-720.95149952862437</v>
      </c>
      <c r="CZ574" s="103">
        <v>-663.58412255811697</v>
      </c>
      <c r="DA574" s="103">
        <f t="shared" ref="DA574" si="627">-DA636</f>
        <v>-704.72225422775011</v>
      </c>
      <c r="DB574" s="102">
        <v>-663.44892305936901</v>
      </c>
      <c r="DC574" s="102">
        <v>-595.37680999254621</v>
      </c>
      <c r="DD574" s="102">
        <v>-528.57288884457648</v>
      </c>
      <c r="DE574" s="102">
        <v>-622.28814702621708</v>
      </c>
      <c r="DF574" s="102">
        <v>-556.29660786251384</v>
      </c>
      <c r="DG574" s="102">
        <v>-488.98654219439589</v>
      </c>
      <c r="DH574" s="102">
        <v>-621.55618557236244</v>
      </c>
      <c r="DI574" s="102">
        <v>-552.19332574077146</v>
      </c>
      <c r="DJ574" s="102">
        <v>-487.43277066021233</v>
      </c>
      <c r="DK574" s="102">
        <v>-619.90451647169903</v>
      </c>
      <c r="DL574" s="102">
        <v>-561.67100763676569</v>
      </c>
      <c r="DM574" s="102">
        <v>-497.95231002749335</v>
      </c>
      <c r="DN574" s="104">
        <f t="shared" ref="DN574" si="628">-DN636</f>
        <v>-559.49507192001829</v>
      </c>
      <c r="DO574" s="102">
        <v>-497.95231002749335</v>
      </c>
      <c r="DP574" s="102">
        <v>-635.11363544536925</v>
      </c>
      <c r="DQ574" s="102">
        <v>-593.72301815572689</v>
      </c>
      <c r="DR574" s="102">
        <v>-524.8704712210772</v>
      </c>
      <c r="DS574" s="102">
        <v>-651.3429056983548</v>
      </c>
      <c r="DT574" s="102">
        <v>-615.93007483841393</v>
      </c>
      <c r="DU574" s="102">
        <v>-579.5770371984928</v>
      </c>
      <c r="DV574" s="105">
        <f>-DV636</f>
        <v>-596.33662029883408</v>
      </c>
      <c r="DW574" s="106">
        <f>-DW636</f>
        <v>-571.75883587305952</v>
      </c>
      <c r="DX574" s="107">
        <f>-DX636</f>
        <v>-532.00401736385822</v>
      </c>
      <c r="DZ574" s="102">
        <f>-DZ636</f>
        <v>-549.47899036375065</v>
      </c>
      <c r="EC574" s="102">
        <f>-EC636</f>
        <v>-539.50387834780918</v>
      </c>
      <c r="EF574" s="102">
        <f>-EF636</f>
        <v>-522.34247171410823</v>
      </c>
      <c r="EI574" s="102">
        <f>-EI636</f>
        <v>-528.32497899748159</v>
      </c>
      <c r="EL574" s="102">
        <f>-EL636</f>
        <v>-537.57137610304471</v>
      </c>
      <c r="EO574" s="102">
        <f>-EO636</f>
        <v>-548.819430891769</v>
      </c>
    </row>
    <row r="575" spans="1:145" ht="15.5" x14ac:dyDescent="0.35">
      <c r="A575" s="56"/>
      <c r="B575" s="102"/>
      <c r="C575" s="102"/>
      <c r="D575" s="102"/>
      <c r="E575" s="102"/>
      <c r="F575" s="102"/>
      <c r="G575" s="102"/>
      <c r="H575" s="102"/>
      <c r="I575" s="102"/>
      <c r="J575" s="102"/>
      <c r="K575" s="102"/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3"/>
      <c r="Y575" s="103"/>
      <c r="Z575" s="102"/>
      <c r="AA575" s="102"/>
      <c r="AB575" s="102"/>
      <c r="AC575" s="102"/>
      <c r="AD575" s="102"/>
      <c r="AE575" s="102"/>
      <c r="AF575" s="102"/>
      <c r="AG575" s="102"/>
      <c r="AH575" s="102"/>
      <c r="AI575" s="102"/>
      <c r="AJ575" s="103"/>
      <c r="AK575" s="103"/>
      <c r="AL575" s="103"/>
      <c r="AM575" s="103"/>
      <c r="AN575" s="103"/>
      <c r="AO575" s="103"/>
      <c r="AP575" s="103"/>
      <c r="AQ575" s="2"/>
      <c r="AR575" s="2"/>
      <c r="AS575" s="2"/>
      <c r="AT575" s="103"/>
      <c r="AU575" s="103"/>
      <c r="AV575" s="103"/>
      <c r="AW575" s="103"/>
      <c r="AX575" s="103"/>
      <c r="AY575" s="103"/>
      <c r="AZ575" s="103"/>
      <c r="BA575" s="103"/>
      <c r="BB575" s="103"/>
      <c r="BC575" s="103"/>
      <c r="BD575" s="103"/>
      <c r="BE575" s="103"/>
      <c r="BF575" s="103"/>
      <c r="BG575" s="103"/>
      <c r="BH575" s="103"/>
      <c r="BI575" s="103"/>
      <c r="BJ575" s="103"/>
      <c r="BK575" s="103"/>
      <c r="BL575" s="103"/>
      <c r="BM575" s="103"/>
      <c r="BN575" s="103"/>
      <c r="BO575" s="103"/>
      <c r="BP575" s="103">
        <v>-1.858372258163099E-2</v>
      </c>
      <c r="BQ575" s="82">
        <v>1.3299296496554369E-2</v>
      </c>
      <c r="BR575" s="103"/>
      <c r="BS575" s="103"/>
      <c r="BT575" s="176">
        <v>-0.26639703537040016</v>
      </c>
      <c r="BU575" s="103"/>
      <c r="BV575" s="103"/>
      <c r="BW575" s="82">
        <v>-0.28413068350856696</v>
      </c>
      <c r="BX575" s="103"/>
      <c r="BY575" s="103"/>
      <c r="BZ575" s="75">
        <v>-0.27300422701406324</v>
      </c>
      <c r="CA575" s="103"/>
      <c r="CB575" s="82"/>
      <c r="CC575" s="82"/>
      <c r="CD575" s="82"/>
      <c r="CE575" s="82"/>
      <c r="CF575" s="82"/>
      <c r="CG575" s="82"/>
      <c r="CH575" s="82"/>
      <c r="CI575" s="82"/>
      <c r="CJ575" s="75"/>
      <c r="CK575" s="75"/>
      <c r="CL575" s="103"/>
      <c r="CM575" s="82"/>
      <c r="CN575" s="176"/>
      <c r="CO575" s="176"/>
      <c r="CP575" s="176"/>
      <c r="CQ575" s="176"/>
      <c r="CR575" s="176"/>
      <c r="CS575" s="176"/>
      <c r="CT575" s="176"/>
      <c r="CU575" s="176"/>
      <c r="CV575" s="176"/>
      <c r="CW575" s="176"/>
      <c r="CX575" s="103"/>
      <c r="CY575" s="103"/>
      <c r="CZ575" s="103"/>
      <c r="DA575" s="103"/>
      <c r="DB575" s="102"/>
      <c r="DC575" s="102"/>
      <c r="DD575" s="102"/>
      <c r="DE575" s="102"/>
      <c r="DF575" s="102"/>
      <c r="DG575" s="102"/>
      <c r="DH575" s="102"/>
      <c r="DI575" s="102"/>
      <c r="DJ575" s="102"/>
      <c r="DK575" s="102"/>
      <c r="DL575" s="102"/>
      <c r="DM575" s="102"/>
      <c r="DN575" s="104"/>
      <c r="DO575" s="102"/>
      <c r="DP575" s="102"/>
      <c r="DQ575" s="102"/>
      <c r="DR575" s="102"/>
      <c r="DS575" s="102"/>
      <c r="DT575" s="102"/>
      <c r="DU575" s="102"/>
      <c r="DV575" s="105"/>
      <c r="DW575" s="106"/>
      <c r="DX575" s="107"/>
      <c r="DZ575" s="102"/>
      <c r="EC575" s="102"/>
      <c r="EF575" s="102"/>
      <c r="EI575" s="102"/>
      <c r="EL575" s="102"/>
      <c r="EO575" s="102"/>
    </row>
    <row r="576" spans="1:145" ht="15.5" x14ac:dyDescent="0.35">
      <c r="A576" s="56" t="s">
        <v>297</v>
      </c>
      <c r="B576" s="102">
        <f>B577+B580+B583+B586+B589</f>
        <v>-566.76407999999992</v>
      </c>
      <c r="C576" s="102">
        <f t="shared" ref="C576:Z576" si="629">C577+C580+C583+C586+C589</f>
        <v>-554.76704999999993</v>
      </c>
      <c r="D576" s="102">
        <f t="shared" si="629"/>
        <v>-611.49549000000002</v>
      </c>
      <c r="E576" s="102">
        <f t="shared" si="629"/>
        <v>-642.00400000000002</v>
      </c>
      <c r="F576" s="102">
        <f t="shared" si="629"/>
        <v>-596.41099999999994</v>
      </c>
      <c r="G576" s="102">
        <f t="shared" si="629"/>
        <v>-598.76649999999995</v>
      </c>
      <c r="H576" s="102">
        <f t="shared" si="629"/>
        <v>-624.69780000000003</v>
      </c>
      <c r="I576" s="102">
        <f t="shared" si="629"/>
        <v>-1020.4161</v>
      </c>
      <c r="J576" s="102">
        <f t="shared" si="629"/>
        <v>-853.2123499999999</v>
      </c>
      <c r="K576" s="102">
        <f t="shared" si="629"/>
        <v>-1111.1747499999997</v>
      </c>
      <c r="L576" s="102">
        <f t="shared" si="629"/>
        <v>-1221.9189997532458</v>
      </c>
      <c r="M576" s="102">
        <f t="shared" si="629"/>
        <v>-1400.2999305661658</v>
      </c>
      <c r="N576" s="102">
        <f t="shared" si="629"/>
        <v>-1385.7174346184372</v>
      </c>
      <c r="O576" s="102">
        <f t="shared" si="629"/>
        <v>-1735.2085434709352</v>
      </c>
      <c r="P576" s="102">
        <f t="shared" si="629"/>
        <v>-1591.5946599999997</v>
      </c>
      <c r="Q576" s="102">
        <f t="shared" si="629"/>
        <v>-2190.6756799999998</v>
      </c>
      <c r="R576" s="102">
        <f t="shared" si="629"/>
        <v>-2027.6576600000001</v>
      </c>
      <c r="S576" s="102">
        <f t="shared" si="629"/>
        <v>-2403.7717600000005</v>
      </c>
      <c r="T576" s="102">
        <f t="shared" si="629"/>
        <v>-2816.50612</v>
      </c>
      <c r="U576" s="102">
        <f t="shared" si="629"/>
        <v>-3353.1420000000003</v>
      </c>
      <c r="V576" s="102">
        <f t="shared" si="629"/>
        <v>-3640.7966430137576</v>
      </c>
      <c r="W576" s="102">
        <f t="shared" si="629"/>
        <v>-3593.0376000000001</v>
      </c>
      <c r="X576" s="103">
        <f t="shared" si="629"/>
        <v>-4382.6610000000001</v>
      </c>
      <c r="Y576" s="103">
        <f t="shared" si="629"/>
        <v>-4708.3149999999996</v>
      </c>
      <c r="Z576" s="102">
        <f t="shared" si="629"/>
        <v>-5448.116</v>
      </c>
      <c r="AA576" s="102">
        <f>AA577+AA580+AA583+AA586+AA589</f>
        <v>-5351.3909999999987</v>
      </c>
      <c r="AB576" s="102">
        <v>-6020.3924350732232</v>
      </c>
      <c r="AC576" s="102">
        <v>-5830.3079369384222</v>
      </c>
      <c r="AD576" s="102">
        <v>-6077.2626748355615</v>
      </c>
      <c r="AE576" s="102">
        <f>AE577+AE580+AE583+AE586+AE589</f>
        <v>-5400.3370000000004</v>
      </c>
      <c r="AF576" s="102">
        <v>-6364.1333993472144</v>
      </c>
      <c r="AG576" s="102">
        <v>-6502.2959119958396</v>
      </c>
      <c r="AH576" s="102">
        <v>-6750.3563987551897</v>
      </c>
      <c r="AI576" s="102">
        <v>-6663.1648956590443</v>
      </c>
      <c r="AJ576" s="103">
        <f>AJ577+AJ580+AJ583+AJ586+AJ589</f>
        <v>-6149.5399999999991</v>
      </c>
      <c r="AK576" s="103">
        <v>-6991.3424501176451</v>
      </c>
      <c r="AL576" s="103">
        <v>-6143.137582337532</v>
      </c>
      <c r="AM576" s="103">
        <v>-5453.2956321237289</v>
      </c>
      <c r="AN576" s="103">
        <v>-5439.1343761635571</v>
      </c>
      <c r="AO576" s="103">
        <f>AO577+AO580+AO583+AO586+AO589</f>
        <v>-5419.9969999999994</v>
      </c>
      <c r="AP576" s="103">
        <v>-4595.8668164172777</v>
      </c>
      <c r="AQ576" s="103">
        <v>-4148.6721822509899</v>
      </c>
      <c r="AR576" s="103">
        <v>-4455.3750678710403</v>
      </c>
      <c r="AS576" s="103">
        <f>AS577+AS580+AS583+AS586+AS589</f>
        <v>-3382.6576281579833</v>
      </c>
      <c r="AT576" s="103">
        <v>-4434.5440170029879</v>
      </c>
      <c r="AU576" s="103">
        <v>-4385.2499947374663</v>
      </c>
      <c r="AV576" s="103">
        <v>-3362.6588338395763</v>
      </c>
      <c r="AW576" s="103">
        <v>-3245.6871630778733</v>
      </c>
      <c r="AX576" s="103">
        <f>AX577+AX580+AX583+AX586+AX589</f>
        <v>-3121.0876661279044</v>
      </c>
      <c r="AY576" s="103"/>
      <c r="AZ576" s="103">
        <v>-3385.9424663615205</v>
      </c>
      <c r="BA576" s="103">
        <v>-3412.7469484275662</v>
      </c>
      <c r="BB576" s="103">
        <v>-4797.4731601663498</v>
      </c>
      <c r="BC576" s="103">
        <v>-4821.7678582756416</v>
      </c>
      <c r="BD576" s="103">
        <v>-5254.2777893888378</v>
      </c>
      <c r="BE576" s="103">
        <v>-5481.7086012243353</v>
      </c>
      <c r="BF576" s="103">
        <f>BF577+BF580+BF583+BF586+BF589</f>
        <v>-3024.88</v>
      </c>
      <c r="BG576" s="103">
        <v>-4763.8009216481842</v>
      </c>
      <c r="BH576" s="103">
        <v>-4834.4167088538188</v>
      </c>
      <c r="BI576" s="103">
        <v>-5390.876959456471</v>
      </c>
      <c r="BJ576" s="103">
        <v>-5478.6919205516879</v>
      </c>
      <c r="BK576" s="103">
        <v>-5390.7506676261164</v>
      </c>
      <c r="BL576" s="103">
        <v>-6589.6235594317659</v>
      </c>
      <c r="BM576" s="103">
        <v>-5358.7618363184611</v>
      </c>
      <c r="BN576" s="103">
        <v>-5600.5500894688666</v>
      </c>
      <c r="BO576" s="103">
        <f>BO577+BO580+BO583+BO586+BO589</f>
        <v>-3555.6197085938288</v>
      </c>
      <c r="BP576" s="103">
        <v>-4750.9508408220354</v>
      </c>
      <c r="BQ576" s="103">
        <v>-4924.4242369927915</v>
      </c>
      <c r="BR576" s="103">
        <v>-3768.6854328389418</v>
      </c>
      <c r="BS576" s="103">
        <v>-3140.3844810619603</v>
      </c>
      <c r="BT576" s="103">
        <v>-3564.6596747901658</v>
      </c>
      <c r="BU576" s="103">
        <v>-3098.378307875696</v>
      </c>
      <c r="BV576" s="103">
        <v>-2838.6360667143217</v>
      </c>
      <c r="BW576" s="103">
        <v>-3554.1863773009854</v>
      </c>
      <c r="BX576" s="103">
        <v>-3393.2262946230603</v>
      </c>
      <c r="BY576" s="103">
        <v>-3295.6975896233971</v>
      </c>
      <c r="BZ576" s="102">
        <v>-3427.3900011286582</v>
      </c>
      <c r="CA576" s="103">
        <f>CA577+CA580+CA583+CA586+CA589</f>
        <v>-2388.1351252035038</v>
      </c>
      <c r="CB576" s="103">
        <v>-3545.9340594017422</v>
      </c>
      <c r="CC576" s="103">
        <v>-3645.5215837688961</v>
      </c>
      <c r="CD576" s="103">
        <v>-3423.4612375019396</v>
      </c>
      <c r="CE576" s="103">
        <v>-3584.8176604814435</v>
      </c>
      <c r="CF576" s="103">
        <v>-3638.8429383047887</v>
      </c>
      <c r="CG576" s="103">
        <v>-3453.7421279163236</v>
      </c>
      <c r="CH576" s="103">
        <v>-3874.7110373966666</v>
      </c>
      <c r="CI576" s="103">
        <v>-3756.8125091151951</v>
      </c>
      <c r="CJ576" s="102">
        <v>-3940.0965559569231</v>
      </c>
      <c r="CK576" s="102">
        <v>-3826.656273205715</v>
      </c>
      <c r="CL576" s="103">
        <f>CL577+CL580+CL583+CL586+CL589</f>
        <v>-3263.3089999999993</v>
      </c>
      <c r="CM576" s="103">
        <v>-4146.4472999064137</v>
      </c>
      <c r="CN576" s="103">
        <v>-4328.7752946072942</v>
      </c>
      <c r="CO576" s="103">
        <v>-4327.9753584090931</v>
      </c>
      <c r="CP576" s="103">
        <v>-6564.6204361516593</v>
      </c>
      <c r="CQ576" s="103">
        <v>-6010.6256935936453</v>
      </c>
      <c r="CR576" s="103">
        <v>-5702.1509409572382</v>
      </c>
      <c r="CS576" s="103">
        <v>-6293.1237888918022</v>
      </c>
      <c r="CT576" s="103">
        <v>-6030.9681640917224</v>
      </c>
      <c r="CU576" s="103">
        <v>-5480.6964207947567</v>
      </c>
      <c r="CV576" s="103">
        <v>-5641.7429214504118</v>
      </c>
      <c r="CW576" s="103">
        <v>-5454.8475235267751</v>
      </c>
      <c r="CX576" s="103">
        <v>-5480.3227644847184</v>
      </c>
      <c r="CY576" s="103">
        <v>-5541.7088860673375</v>
      </c>
      <c r="CZ576" s="103">
        <v>-5523.7063038846663</v>
      </c>
      <c r="DA576" s="103">
        <f t="shared" ref="DA576" si="630">DA577+DA580+DA583+DA586+DA589</f>
        <v>-4103.1913863561622</v>
      </c>
      <c r="DB576" s="102">
        <v>-4534.3613247709236</v>
      </c>
      <c r="DC576" s="102">
        <v>-4129.5862377459471</v>
      </c>
      <c r="DD576" s="102">
        <v>-4001.1914553918577</v>
      </c>
      <c r="DE576" s="102">
        <v>-4415.017121994666</v>
      </c>
      <c r="DF576" s="102">
        <v>-3968.4637626470289</v>
      </c>
      <c r="DG576" s="102">
        <v>-3796.5074976244732</v>
      </c>
      <c r="DH576" s="102">
        <v>-4134.3421033523346</v>
      </c>
      <c r="DI576" s="102">
        <v>-3716.2026033755164</v>
      </c>
      <c r="DJ576" s="102">
        <v>-3552.9001921142035</v>
      </c>
      <c r="DK576" s="102">
        <v>-4202.7905211256011</v>
      </c>
      <c r="DL576" s="102">
        <v>-3799.5170731457833</v>
      </c>
      <c r="DM576" s="102">
        <v>-3551.2402763690347</v>
      </c>
      <c r="DN576" s="104">
        <f t="shared" ref="DN576" si="631">DN577+DN580+DN583+DN586+DN589</f>
        <v>-3752.5134779795658</v>
      </c>
      <c r="DO576" s="102">
        <v>-3551.2402763690347</v>
      </c>
      <c r="DP576" s="102">
        <v>-3912.4736617333842</v>
      </c>
      <c r="DQ576" s="102">
        <v>-3702.2123290288068</v>
      </c>
      <c r="DR576" s="102">
        <v>-3212.6331664803388</v>
      </c>
      <c r="DS576" s="102">
        <v>-3798.5778330668618</v>
      </c>
      <c r="DT576" s="102">
        <v>-3634.4914692503276</v>
      </c>
      <c r="DU576" s="102">
        <v>-3766.1370276744383</v>
      </c>
      <c r="DV576" s="105">
        <f>DV577+DV580+DV583+DV586+DV589</f>
        <v>-3805.8164956702044</v>
      </c>
      <c r="DW576" s="106">
        <f>DW577+DW580+DW583+DW586+DW589</f>
        <v>-3764.7074502016239</v>
      </c>
      <c r="DX576" s="107">
        <f>DX577+DX580+DX583+DX586+DX589</f>
        <v>-3380.3594295804114</v>
      </c>
      <c r="DZ576" s="102">
        <f>DZ577+DZ580+DZ583+DZ586+DZ589</f>
        <v>-3950.3666912809649</v>
      </c>
      <c r="EC576" s="102">
        <f>EC577+EC580+EC583+EC586+EC589</f>
        <v>-3917.325819337635</v>
      </c>
      <c r="EF576" s="102">
        <f>EF577+EF580+EF583+EF586+EF589</f>
        <v>-4022.2043567216097</v>
      </c>
      <c r="EI576" s="102">
        <f>EI577+EI580+EI583+EI586+EI589</f>
        <v>-4136.6682262158756</v>
      </c>
      <c r="EL576" s="102">
        <f>EL577+EL580+EL583+EL586+EL589</f>
        <v>-4311.7386882519913</v>
      </c>
      <c r="EO576" s="102">
        <f>EO577+EO580+EO583+EO586+EO589</f>
        <v>-4456.5235679597454</v>
      </c>
    </row>
    <row r="577" spans="1:145" ht="15.5" x14ac:dyDescent="0.35">
      <c r="A577" s="56" t="s">
        <v>298</v>
      </c>
      <c r="B577" s="102">
        <f>B578+B579</f>
        <v>-162.56407999999999</v>
      </c>
      <c r="C577" s="102">
        <f t="shared" ref="C577:Z577" si="632">C578+C579</f>
        <v>-164.89305000000002</v>
      </c>
      <c r="D577" s="102">
        <f t="shared" si="632"/>
        <v>-201.58749000000006</v>
      </c>
      <c r="E577" s="102">
        <f t="shared" si="632"/>
        <v>-175.15</v>
      </c>
      <c r="F577" s="102">
        <f t="shared" si="632"/>
        <v>-159.44749999999999</v>
      </c>
      <c r="G577" s="102">
        <f t="shared" si="632"/>
        <v>-149.13249999999999</v>
      </c>
      <c r="H577" s="102">
        <f t="shared" si="632"/>
        <v>-144.05190000000002</v>
      </c>
      <c r="I577" s="102">
        <f t="shared" si="632"/>
        <v>-250.94960000000006</v>
      </c>
      <c r="J577" s="102">
        <f t="shared" si="632"/>
        <v>-243.57749999999996</v>
      </c>
      <c r="K577" s="102">
        <f t="shared" si="632"/>
        <v>-263.14600000000002</v>
      </c>
      <c r="L577" s="102">
        <f t="shared" si="632"/>
        <v>-326.06952025324563</v>
      </c>
      <c r="M577" s="102">
        <f t="shared" si="632"/>
        <v>-355.37042206166581</v>
      </c>
      <c r="N577" s="102">
        <f t="shared" si="632"/>
        <v>-333.64310561393705</v>
      </c>
      <c r="O577" s="102">
        <f t="shared" si="632"/>
        <v>-393.09356911510258</v>
      </c>
      <c r="P577" s="102">
        <f t="shared" si="632"/>
        <v>-479.63818000000009</v>
      </c>
      <c r="Q577" s="102">
        <f t="shared" si="632"/>
        <v>-841.86887999999999</v>
      </c>
      <c r="R577" s="102">
        <f t="shared" si="632"/>
        <v>-513.39576</v>
      </c>
      <c r="S577" s="102">
        <f t="shared" si="632"/>
        <v>-614.40626000000009</v>
      </c>
      <c r="T577" s="102">
        <f t="shared" si="632"/>
        <v>-749.84828000000005</v>
      </c>
      <c r="U577" s="102">
        <f t="shared" si="632"/>
        <v>-691.4860000000001</v>
      </c>
      <c r="V577" s="102">
        <f t="shared" si="632"/>
        <v>-1038.9455331814049</v>
      </c>
      <c r="W577" s="102">
        <f t="shared" si="632"/>
        <v>-1185.8810000000001</v>
      </c>
      <c r="X577" s="103">
        <f t="shared" si="632"/>
        <v>-1220.4110000000001</v>
      </c>
      <c r="Y577" s="103">
        <f t="shared" si="632"/>
        <v>-1461.63</v>
      </c>
      <c r="Z577" s="102">
        <f t="shared" si="632"/>
        <v>-1607.8869999999999</v>
      </c>
      <c r="AA577" s="102">
        <f>AA578+AA579</f>
        <v>-1651.2829999999999</v>
      </c>
      <c r="AB577" s="102">
        <v>-1787.51504497872</v>
      </c>
      <c r="AC577" s="102">
        <v>-1738.5725294450799</v>
      </c>
      <c r="AD577" s="102">
        <v>-1875.1286774502432</v>
      </c>
      <c r="AE577" s="102">
        <f>AE578+AE579</f>
        <v>-1838.2800000000002</v>
      </c>
      <c r="AF577" s="102">
        <v>-2136.1801971879927</v>
      </c>
      <c r="AG577" s="102">
        <v>-2175.2586554300783</v>
      </c>
      <c r="AH577" s="102">
        <v>-2181.3766170071472</v>
      </c>
      <c r="AI577" s="102">
        <v>-2150.0554412336855</v>
      </c>
      <c r="AJ577" s="103">
        <f>AJ578+AJ579</f>
        <v>-1965.0849999999996</v>
      </c>
      <c r="AK577" s="103">
        <v>-1990.3373322451928</v>
      </c>
      <c r="AL577" s="103">
        <v>-1886.4475983566617</v>
      </c>
      <c r="AM577" s="103">
        <v>-1812.9171888498706</v>
      </c>
      <c r="AN577" s="103">
        <v>-1810.0601081284201</v>
      </c>
      <c r="AO577" s="103">
        <f>AO578+AO579</f>
        <v>-1534.1999999999996</v>
      </c>
      <c r="AP577" s="103">
        <v>-1647.2402006923026</v>
      </c>
      <c r="AQ577" s="103">
        <v>-1503.4593820372756</v>
      </c>
      <c r="AR577" s="103">
        <v>-1526.5617184765711</v>
      </c>
      <c r="AS577" s="103">
        <f>AS578+AS579</f>
        <v>-1815.1109999999999</v>
      </c>
      <c r="AT577" s="103">
        <v>-1509.8412380418936</v>
      </c>
      <c r="AU577" s="103">
        <v>-1392.6683806472352</v>
      </c>
      <c r="AV577" s="103">
        <v>-1189.3525645823263</v>
      </c>
      <c r="AW577" s="103">
        <v>-1134.8488028449262</v>
      </c>
      <c r="AX577" s="103">
        <f>AX578+AX579</f>
        <v>-1267.583294637825</v>
      </c>
      <c r="AY577" s="103"/>
      <c r="AZ577" s="103">
        <v>-1330.2920444843671</v>
      </c>
      <c r="BA577" s="103">
        <v>-1316.9888578330897</v>
      </c>
      <c r="BB577" s="103">
        <v>-1435.5653016434665</v>
      </c>
      <c r="BC577" s="103">
        <v>-1406.5319390843556</v>
      </c>
      <c r="BD577" s="103">
        <v>-1469.7267695124265</v>
      </c>
      <c r="BE577" s="103">
        <v>-1459.5369398951152</v>
      </c>
      <c r="BF577" s="103">
        <f>BF578+BF579</f>
        <v>-1493.6369999999999</v>
      </c>
      <c r="BG577" s="103">
        <v>-1466.1538399295482</v>
      </c>
      <c r="BH577" s="103">
        <v>-1489.6175153709194</v>
      </c>
      <c r="BI577" s="103">
        <v>-1488.467691431475</v>
      </c>
      <c r="BJ577" s="103">
        <v>-1431.1134556796117</v>
      </c>
      <c r="BK577" s="103">
        <v>-1373.5160646233505</v>
      </c>
      <c r="BL577" s="103">
        <v>-1353.2089490730277</v>
      </c>
      <c r="BM577" s="103">
        <v>-1359.8957017032553</v>
      </c>
      <c r="BN577" s="103">
        <v>-1333.3675591929014</v>
      </c>
      <c r="BO577" s="103">
        <f>BO578+BO579</f>
        <v>-1366.7440861933142</v>
      </c>
      <c r="BP577" s="103">
        <v>-1191.267555534891</v>
      </c>
      <c r="BQ577" s="103">
        <v>-1300.7684082265996</v>
      </c>
      <c r="BR577" s="103">
        <v>-1179.587201628754</v>
      </c>
      <c r="BS577" s="103">
        <v>-1049.7887042499774</v>
      </c>
      <c r="BT577" s="103">
        <v>-1102.0310839410831</v>
      </c>
      <c r="BU577" s="103">
        <v>-940.57191613440546</v>
      </c>
      <c r="BV577" s="103">
        <v>-818.15113146158546</v>
      </c>
      <c r="BW577" s="103">
        <v>-1068.8944723311056</v>
      </c>
      <c r="BX577" s="103">
        <v>-1102.0657252382732</v>
      </c>
      <c r="BY577" s="103">
        <v>-1070.9292562049973</v>
      </c>
      <c r="BZ577" s="102">
        <v>-1061.3117138007142</v>
      </c>
      <c r="CA577" s="103">
        <f>CA578+CA579</f>
        <v>-694.08987820356697</v>
      </c>
      <c r="CB577" s="103">
        <v>-1437.496919594696</v>
      </c>
      <c r="CC577" s="103">
        <v>-1434.123225284708</v>
      </c>
      <c r="CD577" s="103">
        <v>-1345.4433751914357</v>
      </c>
      <c r="CE577" s="103">
        <v>-1441.8484925113517</v>
      </c>
      <c r="CF577" s="103">
        <v>-1433.9801136498961</v>
      </c>
      <c r="CG577" s="103">
        <v>-1383.6892406241304</v>
      </c>
      <c r="CH577" s="103">
        <v>-1510.9358886507855</v>
      </c>
      <c r="CI577" s="103">
        <v>-1459.4446030764161</v>
      </c>
      <c r="CJ577" s="102">
        <v>-1573.4695360406054</v>
      </c>
      <c r="CK577" s="102">
        <v>-1526.6108780929992</v>
      </c>
      <c r="CL577" s="103">
        <f>CL578+CL579</f>
        <v>-993.91699999999992</v>
      </c>
      <c r="CM577" s="103">
        <v>-1523.586984961514</v>
      </c>
      <c r="CN577" s="103">
        <v>-1379.1510560089109</v>
      </c>
      <c r="CO577" s="103">
        <v>-1382.7220622510563</v>
      </c>
      <c r="CP577" s="103">
        <v>-1488.715980027383</v>
      </c>
      <c r="CQ577" s="103">
        <v>-1306.77303454495</v>
      </c>
      <c r="CR577" s="103">
        <v>-1256.0325870620607</v>
      </c>
      <c r="CS577" s="103">
        <v>-1604.1879942708574</v>
      </c>
      <c r="CT577" s="103">
        <v>-1479.7593935398229</v>
      </c>
      <c r="CU577" s="103">
        <v>-1399.0970135331468</v>
      </c>
      <c r="CV577" s="103">
        <v>-1559.2145313054839</v>
      </c>
      <c r="CW577" s="103">
        <v>-1453.839197844326</v>
      </c>
      <c r="CX577" s="103">
        <v>-1548.1450367691934</v>
      </c>
      <c r="CY577" s="103">
        <v>-1494.4466338051141</v>
      </c>
      <c r="CZ577" s="103">
        <v>-1515.0628901747268</v>
      </c>
      <c r="DA577" s="103">
        <f t="shared" ref="DA577" si="633">DA578+DA579</f>
        <v>-1366.2528360276633</v>
      </c>
      <c r="DB577" s="102">
        <v>-1794.404239146829</v>
      </c>
      <c r="DC577" s="102">
        <v>-1727.0030746339266</v>
      </c>
      <c r="DD577" s="102">
        <v>-1696.6006730245426</v>
      </c>
      <c r="DE577" s="102">
        <v>-1687.8370128450854</v>
      </c>
      <c r="DF577" s="102">
        <v>-1603.9509873014676</v>
      </c>
      <c r="DG577" s="102">
        <v>-1573.106829201751</v>
      </c>
      <c r="DH577" s="102">
        <v>-1512.3002576542938</v>
      </c>
      <c r="DI577" s="102">
        <v>-1442.5391365596879</v>
      </c>
      <c r="DJ577" s="102">
        <v>-1415.0396475709758</v>
      </c>
      <c r="DK577" s="102">
        <v>-1622.3698630338013</v>
      </c>
      <c r="DL577" s="102">
        <v>-1549.791083231936</v>
      </c>
      <c r="DM577" s="102">
        <v>-1414.2644107724057</v>
      </c>
      <c r="DN577" s="104">
        <f t="shared" ref="DN577" si="634">DN578+DN579</f>
        <v>-1300.8256128922962</v>
      </c>
      <c r="DO577" s="102">
        <v>-1414.2644107724057</v>
      </c>
      <c r="DP577" s="102">
        <v>-1558.5827879661563</v>
      </c>
      <c r="DQ577" s="102">
        <v>-1521.0326994258483</v>
      </c>
      <c r="DR577" s="102">
        <v>-1394.8230361449209</v>
      </c>
      <c r="DS577" s="102">
        <v>-1472.940348495609</v>
      </c>
      <c r="DT577" s="102">
        <v>-1443.5687853810955</v>
      </c>
      <c r="DU577" s="102">
        <v>-1364.4623712623463</v>
      </c>
      <c r="DV577" s="105">
        <f>DV578+DV579</f>
        <v>-1360.5790714697716</v>
      </c>
      <c r="DW577" s="106">
        <f>DW578+DW579</f>
        <v>-1369.6052834099723</v>
      </c>
      <c r="DX577" s="107">
        <f>DX578+DX579</f>
        <v>-1212.7536317657105</v>
      </c>
      <c r="DZ577" s="102">
        <f>DZ578+DZ579</f>
        <v>-1433.9329282733293</v>
      </c>
      <c r="EC577" s="102">
        <f>EC578+EC579</f>
        <v>-1364.1206061794855</v>
      </c>
      <c r="EF577" s="102">
        <f>EF578+EF579</f>
        <v>-1394.1426376123318</v>
      </c>
      <c r="EI577" s="102">
        <f>EI578+EI579</f>
        <v>-1431.4801066720456</v>
      </c>
      <c r="EL577" s="102">
        <f>EL578+EL579</f>
        <v>-1515.5496747955876</v>
      </c>
      <c r="EO577" s="102">
        <f>EO578+EO579</f>
        <v>-1543.3014183816326</v>
      </c>
    </row>
    <row r="578" spans="1:145" ht="15.5" x14ac:dyDescent="0.35">
      <c r="A578" s="56" t="s">
        <v>299</v>
      </c>
      <c r="B578" s="102">
        <f>([2]CAMEROUN!C536+[2]CAMEROUN!D536)/2+[3]CONGO!D381+[7]RCA!D368+[4]GABON!D390+[5]GUINEE!D318+[6]TCHAD!D371</f>
        <v>51.030999999999999</v>
      </c>
      <c r="C578" s="102">
        <f>([2]CAMEROUN!D536+[2]CAMEROUN!E536)/2+[3]CONGO!E381+[7]RCA!E368+[4]GABON!E390+[5]GUINEE!E318+[6]TCHAD!E371</f>
        <v>52.649000000000001</v>
      </c>
      <c r="D578" s="102">
        <f>([2]CAMEROUN!E536+[2]CAMEROUN!F536)/2+[3]CONGO!F381+[7]RCA!F368+[4]GABON!F390+[5]GUINEE!F318+[6]TCHAD!F371</f>
        <v>49.723999999999997</v>
      </c>
      <c r="E578" s="102">
        <f>([2]CAMEROUN!F536+[2]CAMEROUN!G536)/2+[3]CONGO!G381+[7]RCA!G368+[4]GABON!G390+[5]GUINEE!G318+[6]TCHAD!G371</f>
        <v>40.053999999999995</v>
      </c>
      <c r="F578" s="102">
        <f>([2]CAMEROUN!G536+[2]CAMEROUN!H536)/2+[3]CONGO!H381+[7]RCA!H368+[4]GABON!H390+[5]GUINEE!H318+[6]TCHAD!H371</f>
        <v>39.677000000000007</v>
      </c>
      <c r="G578" s="102">
        <f>([2]CAMEROUN!H536+[2]CAMEROUN!I536)/2+[3]CONGO!I381+[7]RCA!I368+[4]GABON!I390+[5]GUINEE!I318+[6]TCHAD!I371</f>
        <v>31.327000000000002</v>
      </c>
      <c r="H578" s="102">
        <f>([2]CAMEROUN!I536+[2]CAMEROUN!J536)/2+[3]CONGO!J381+[7]RCA!J368+[4]GABON!J390+[5]GUINEE!J318+[6]TCHAD!J371</f>
        <v>33.569499999999998</v>
      </c>
      <c r="I578" s="102">
        <f>([2]CAMEROUN!J536+[2]CAMEROUN!K536)/2+[3]CONGO!K381+[7]RCA!K368+[4]GABON!K390+[5]GUINEE!K318+[6]TCHAD!K371</f>
        <v>44.758500000000005</v>
      </c>
      <c r="J578" s="102">
        <f>([2]CAMEROUN!K536+[2]CAMEROUN!L536)/2+[3]CONGO!L381+[7]RCA!L368+[4]GABON!L390+[5]GUINEE!L318+[6]TCHAD!L371</f>
        <v>54.236499999999999</v>
      </c>
      <c r="K578" s="102">
        <f>([2]CAMEROUN!L536+[2]CAMEROUN!M536)/2+[3]CONGO!M381+[7]RCA!M368+[4]GABON!M390+[5]GUINEE!M318+[6]TCHAD!M371</f>
        <v>47.969499999999996</v>
      </c>
      <c r="L578" s="102">
        <f>([2]CAMEROUN!M536+[2]CAMEROUN!N536)/2+[3]CONGO!N381+[7]RCA!N368+[4]GABON!N390+[5]GUINEE!N318+[6]TCHAD!N371</f>
        <v>75.105979746754372</v>
      </c>
      <c r="M578" s="102">
        <f>([2]CAMEROUN!N536+[2]CAMEROUN!O536)/2+[3]CONGO!O381+[7]RCA!O368+[4]GABON!O390+[5]GUINEE!O318+[6]TCHAD!O371</f>
        <v>78.440898938334158</v>
      </c>
      <c r="N578" s="102">
        <f>([2]CAMEROUN!O536+[2]CAMEROUN!P536)/2+[3]CONGO!P381+[7]RCA!P368+[4]GABON!P390+[5]GUINEE!P318+[6]TCHAD!P371</f>
        <v>86.834311886062892</v>
      </c>
      <c r="O578" s="102">
        <f>([2]CAMEROUN!P536+[2]CAMEROUN!Q536)/2+[3]CONGO!Q381+[7]RCA!Q368+[4]GABON!Q390+[5]GUINEE!Q318+[6]TCHAD!Q371</f>
        <v>95.237953819728517</v>
      </c>
      <c r="P578" s="102">
        <f>[2]CAMEROUN!AH536+[3]CONGO!R381+[7]RCA!R368+[4]GABON!R390+[5]GUINEE!R318+[6]TCHAD!R371</f>
        <v>71.9011</v>
      </c>
      <c r="Q578" s="102">
        <f>[2]CAMEROUN!AI536+[3]CONGO!S381+[7]RCA!S368+[4]GABON!S390+[5]GUINEE!S318+[6]TCHAD!S371</f>
        <v>37.109299999999998</v>
      </c>
      <c r="R578" s="102">
        <f>[2]CAMEROUN!AJ536+[3]CONGO!T381+[7]RCA!T368+[4]GABON!T390+[5]GUINEE!T318+[6]TCHAD!T371</f>
        <v>86.742000000000004</v>
      </c>
      <c r="S578" s="102">
        <f>[2]CAMEROUN!AK536+[3]CONGO!U381+[7]RCA!U368+[4]GABON!U390+[5]GUINEE!U318+[6]TCHAD!U371</f>
        <v>44.209999999999994</v>
      </c>
      <c r="T578" s="102">
        <f>[2]CAMEROUN!AL536+[3]CONGO!V381+[7]RCA!V368+[4]GABON!V390+[5]GUINEE!V318+[6]TCHAD!V371</f>
        <v>30.370999999999999</v>
      </c>
      <c r="U578" s="102">
        <f>[2]CAMEROUN!AM536+[3]CONGO!W381+[7]RCA!W368+[4]GABON!W390+[5]GUINEE!W318+[6]TCHAD!W371</f>
        <v>213.69199999999998</v>
      </c>
      <c r="V578" s="102">
        <f>[2]CAMEROUN!AN536+[3]CONGO!X381+[7]RCA!X368+[4]GABON!X390+[5]GUINEE!X318+[6]TCHAD!X371</f>
        <v>253.10599999999999</v>
      </c>
      <c r="W578" s="102">
        <f>[2]CAMEROUN!AO536+[3]CONGO!Y381+[7]RCA!Y368+[4]GABON!Y390+[5]GUINEE!Y318+[6]TCHAD!Y371</f>
        <v>237.52799999999999</v>
      </c>
      <c r="X578" s="103">
        <f>[2]CAMEROUN!AP536+[3]CONGO!Z381+[7]RCA!Z368+[4]GABON!Z390+[5]GUINEE!Z318+[6]TCHAD!Z371</f>
        <v>239.678</v>
      </c>
      <c r="Y578" s="103">
        <f>[2]CAMEROUN!AQ536+[3]CONGO!AA381+[7]RCA!AA368+[4]GABON!AA390+[5]GUINEE!AA318+[6]TCHAD!AA371</f>
        <v>235.89699999999996</v>
      </c>
      <c r="Z578" s="102">
        <f>[2]CAMEROUN!AR536+[3]CONGO!AB381+[7]RCA!AB368+[4]GABON!AB390+[5]GUINEE!AB318+[6]TCHAD!AB371</f>
        <v>235.233</v>
      </c>
      <c r="AA578" s="102">
        <f>[2]CAMEROUN!AS536+[3]CONGO!AC381+[7]RCA!AC368+[4]GABON!AC390+[5]GUINEE!AC318+[6]TCHAD!AC371</f>
        <v>241.833</v>
      </c>
      <c r="AB578" s="102">
        <v>362.29807801673627</v>
      </c>
      <c r="AC578" s="102">
        <v>339.51230800234543</v>
      </c>
      <c r="AD578" s="102">
        <v>329.48069096150402</v>
      </c>
      <c r="AE578" s="102">
        <f>[2]CAMEROUN!AT536+[3]CONGO!AH381+[7]RCA!AD368+[4]GABON!AD390+[5]GUINEE!AD318+[6]TCHAD!AH371</f>
        <v>261.99799999999999</v>
      </c>
      <c r="AF578" s="102">
        <v>267.08776398119261</v>
      </c>
      <c r="AG578" s="102">
        <v>269.205741680713</v>
      </c>
      <c r="AH578" s="102">
        <v>270.8074435682579</v>
      </c>
      <c r="AI578" s="102">
        <v>262.13224269361626</v>
      </c>
      <c r="AJ578" s="103">
        <f>[2]CAMEROUN!AU536+[3]CONGO!AM381+[7]RCA!AE368+[4]GABON!AE390+[5]GUINEE!AE318+[6]TCHAD!AM371</f>
        <v>263.78400000000005</v>
      </c>
      <c r="AK578" s="103">
        <v>257.66886376941403</v>
      </c>
      <c r="AL578" s="103">
        <v>267.34505845090303</v>
      </c>
      <c r="AM578" s="103">
        <v>268.01186129322855</v>
      </c>
      <c r="AN578" s="103">
        <v>267.22755097913</v>
      </c>
      <c r="AO578" s="103">
        <f>[2]CAMEROUN!AV536+[3]CONGO!AR381+[7]RCA!AF368+[4]GABON!AF390+[5]GUINEE!AF318+[6]TCHAD!AR371</f>
        <v>239.977</v>
      </c>
      <c r="AP578" s="103">
        <v>267.06091429202593</v>
      </c>
      <c r="AQ578" s="103">
        <v>261.70400152256815</v>
      </c>
      <c r="AR578" s="103">
        <v>273.80366366704959</v>
      </c>
      <c r="AS578" s="103">
        <f>[2]CAMEROUN!AZ536+[3]CONGO!AV381+[7]RCA!AJ368+[4]GABON!AJ390+[5]GUINEE!AJ318+[6]TCHAD!AV371</f>
        <v>242.68099999999998</v>
      </c>
      <c r="AT578" s="103">
        <v>353.07750970684231</v>
      </c>
      <c r="AU578" s="103">
        <v>320.79102614586941</v>
      </c>
      <c r="AV578" s="103">
        <v>324.34139716132267</v>
      </c>
      <c r="AW578" s="103">
        <v>320.59714394069056</v>
      </c>
      <c r="AX578" s="103">
        <f>[2]CAMEROUN!BE536+[3]CONGO!BA381+[7]RCA!AO368+[4]GABON!AO390+[5]GUINEE!AO318+[6]TCHAD!BA371</f>
        <v>276.75937805469272</v>
      </c>
      <c r="AY578" s="103"/>
      <c r="AZ578" s="103">
        <v>345.80590416977986</v>
      </c>
      <c r="BA578" s="103">
        <v>335.23504644742439</v>
      </c>
      <c r="BB578" s="103">
        <v>399.14437533237043</v>
      </c>
      <c r="BC578" s="103">
        <v>390.27523987068776</v>
      </c>
      <c r="BD578" s="103">
        <v>305.31795810311939</v>
      </c>
      <c r="BE578" s="103">
        <v>303.69124872713053</v>
      </c>
      <c r="BF578" s="103">
        <f>[2]CAMEROUN!BL536+[3]CONGO!BI381+[7]RCA!AV368+[4]GABON!AV390+[5]GUINEE!AV318+[6]TCHAD!BH371</f>
        <v>338.66200000000003</v>
      </c>
      <c r="BG578" s="103">
        <v>291.19114854001208</v>
      </c>
      <c r="BH578" s="103">
        <v>268.42314545253339</v>
      </c>
      <c r="BI578" s="103">
        <v>308.18240106214637</v>
      </c>
      <c r="BJ578" s="103">
        <v>284.29857391154604</v>
      </c>
      <c r="BK578" s="103">
        <v>314.52561861420349</v>
      </c>
      <c r="BL578" s="103">
        <v>301.75456480026878</v>
      </c>
      <c r="BM578" s="103">
        <v>332.14203877092757</v>
      </c>
      <c r="BN578" s="103">
        <v>315.9003046261895</v>
      </c>
      <c r="BO578" s="103">
        <f>[2]CAMEROUN!BU536+[3]CONGO!BR381+[7]RCA!BE368+[4]GABON!BE390+[5]GUINEE!BE318+[6]TCHAD!BQ371</f>
        <v>340.87720211661298</v>
      </c>
      <c r="BP578" s="103">
        <v>341.81412133930814</v>
      </c>
      <c r="BQ578" s="103">
        <v>222.69522165656841</v>
      </c>
      <c r="BR578" s="103">
        <v>199.11740317354895</v>
      </c>
      <c r="BS578" s="103">
        <v>196.0829162573533</v>
      </c>
      <c r="BT578" s="103">
        <v>276.76713111097285</v>
      </c>
      <c r="BU578" s="103">
        <v>236.70701550759242</v>
      </c>
      <c r="BV578" s="103">
        <v>228.8450882280888</v>
      </c>
      <c r="BW578" s="103">
        <v>299.17760663793308</v>
      </c>
      <c r="BX578" s="103">
        <v>266.23090002937852</v>
      </c>
      <c r="BY578" s="103">
        <v>212.98403289566565</v>
      </c>
      <c r="BZ578" s="102">
        <v>301.77983713239757</v>
      </c>
      <c r="CA578" s="103">
        <f>[2]CAMEROUN!CG536+[3]CONGO!CD381+[7]RCA!BQ368+[4]GABON!BQ390+[5]GUINEE!BQ318+[6]TCHAD!CC371</f>
        <v>308.9201930819018</v>
      </c>
      <c r="CB578" s="103">
        <v>295.54595345579952</v>
      </c>
      <c r="CC578" s="103">
        <v>288.28081124291515</v>
      </c>
      <c r="CD578" s="103">
        <v>265.41384867282693</v>
      </c>
      <c r="CE578" s="103">
        <v>287.37047561906616</v>
      </c>
      <c r="CF578" s="103">
        <v>285.87752052428363</v>
      </c>
      <c r="CG578" s="103">
        <v>260.77778725291103</v>
      </c>
      <c r="CH578" s="103">
        <v>324.06238855257675</v>
      </c>
      <c r="CI578" s="103">
        <v>310.71172474068828</v>
      </c>
      <c r="CJ578" s="102">
        <v>332.5306106411806</v>
      </c>
      <c r="CK578" s="102">
        <v>320.09706709845767</v>
      </c>
      <c r="CL578" s="103">
        <f>[2]CAMEROUN!CR536+[3]CONGO!CO381+[7]RCA!CB368+[4]GABON!CB390+[5]GUINEE!CD318+[6]TCHAD!CN371</f>
        <v>248.52900000000002</v>
      </c>
      <c r="CM578" s="103">
        <v>394.23845083071382</v>
      </c>
      <c r="CN578" s="103">
        <v>477.91061729833609</v>
      </c>
      <c r="CO578" s="103">
        <v>478.58505859316034</v>
      </c>
      <c r="CP578" s="103">
        <v>592.90774138629911</v>
      </c>
      <c r="CQ578" s="103">
        <v>552.91894542921216</v>
      </c>
      <c r="CR578" s="103">
        <v>513.50004065036615</v>
      </c>
      <c r="CS578" s="103">
        <v>506.31732282965953</v>
      </c>
      <c r="CT578" s="103">
        <v>483.96816091231943</v>
      </c>
      <c r="CU578" s="103">
        <v>425.45363715412623</v>
      </c>
      <c r="CV578" s="103">
        <v>471.48557699921668</v>
      </c>
      <c r="CW578" s="103">
        <v>457.67227225736684</v>
      </c>
      <c r="CX578" s="103">
        <v>432.25298250440602</v>
      </c>
      <c r="CY578" s="103">
        <v>430.7595295535852</v>
      </c>
      <c r="CZ578" s="103">
        <v>415.08408205247059</v>
      </c>
      <c r="DA578" s="103">
        <f>[2]CAMEROUN!DD536+[3]CONGO!DA381+[7]RCA!CN368+[4]GABON!CN390+[5]GUINEE!CP318+[6]TCHAD!CZ371</f>
        <v>242.18311664999547</v>
      </c>
      <c r="DB578" s="102">
        <v>430.94731184261923</v>
      </c>
      <c r="DC578" s="102">
        <v>410.88156453684815</v>
      </c>
      <c r="DD578" s="102">
        <v>410.58222074401226</v>
      </c>
      <c r="DE578" s="102">
        <v>437.28276775697185</v>
      </c>
      <c r="DF578" s="102">
        <v>414.76004518737574</v>
      </c>
      <c r="DG578" s="102">
        <v>392.50830683236705</v>
      </c>
      <c r="DH578" s="102">
        <v>388.3132223662198</v>
      </c>
      <c r="DI578" s="102">
        <v>366.34414009632997</v>
      </c>
      <c r="DJ578" s="102">
        <v>344.84034072473321</v>
      </c>
      <c r="DK578" s="102">
        <v>375.34281685432353</v>
      </c>
      <c r="DL578" s="102">
        <v>367.34719476689793</v>
      </c>
      <c r="DM578" s="102">
        <v>364.16703049922609</v>
      </c>
      <c r="DN578" s="104">
        <f>[2]CAMEROUN!DQ536+[3]CONGO!DN381+[7]RCA!DA368+[4]GABON!DA390+[5]GUINEE!DC318+[6]TCHAD!DM371</f>
        <v>383.78513043367263</v>
      </c>
      <c r="DO578" s="102">
        <v>364.16703049922609</v>
      </c>
      <c r="DP578" s="102">
        <v>426.75019160461193</v>
      </c>
      <c r="DQ578" s="102">
        <v>412.67064118953903</v>
      </c>
      <c r="DR578" s="102">
        <v>387.08627414135015</v>
      </c>
      <c r="DS578" s="102">
        <v>414.2758320370931</v>
      </c>
      <c r="DT578" s="102">
        <v>402.58676285890937</v>
      </c>
      <c r="DU578" s="102">
        <v>409.61574306134094</v>
      </c>
      <c r="DV578" s="105">
        <f>[2]CAMEROUN!EA536+[3]CONGO!DX381+[7]RCA!DN368+[4]GABON!DK390+[5]GUINEE!DN318+[6]TCHAD!DW371</f>
        <v>450.01063933206592</v>
      </c>
      <c r="DW578" s="106">
        <f>[2]CAMEROUN!EB536+[3]CONGO!DY381+[7]RCA!DM368+[4]GABON!DL390+[5]GUINEE!DO318+[6]TCHAD!DX371</f>
        <v>421.51663728126516</v>
      </c>
      <c r="DX578" s="107">
        <f>[2]CAMEROUN!EC536+[3]CONGO!DZ381+[7]RCA!DN368+[4]GABON!DM390+[5]GUINEE!DP318+[6]TCHAD!DY371</f>
        <v>419.40683965918686</v>
      </c>
      <c r="DZ578" s="102">
        <f>[2]CAMEROUN!EE536+[3]CONGO!EB381+[7]RCA!DP368+[4]GABON!DO390+[5]GUINEE!DR318+[6]TCHAD!EA371</f>
        <v>412.05518894976808</v>
      </c>
      <c r="EC578" s="102">
        <f>[2]CAMEROUN!EH536+[3]CONGO!EE381+[7]RCA!DS368+[4]GABON!DR390+[5]GUINEE!DU318+[6]TCHAD!ED371</f>
        <v>448.89041659721283</v>
      </c>
      <c r="EF578" s="102">
        <f>[2]CAMEROUN!EK536+[3]CONGO!EH381+[7]RCA!DV368+[4]GABON!DU390+[5]GUINEE!DX318+[6]TCHAD!EG371</f>
        <v>403.4670984301506</v>
      </c>
      <c r="EI578" s="102">
        <f>[2]CAMEROUN!EN536+[3]CONGO!EK381+[7]RCA!DY368+[4]GABON!DX390+[5]GUINEE!EA318+[6]TCHAD!EJ371</f>
        <v>432.49234203335584</v>
      </c>
      <c r="EL578" s="102">
        <f>[2]CAMEROUN!EQ536+[3]CONGO!EN381+[7]RCA!EB368+[4]GABON!EA390+[5]GUINEE!ED318+[6]TCHAD!EM371</f>
        <v>461.01344271828248</v>
      </c>
      <c r="EO578" s="102">
        <f>[2]CAMEROUN!ET536+[3]CONGO!EQ381+[7]RCA!EE368+[4]GABON!ED390+[5]GUINEE!EG318+[6]TCHAD!EP371</f>
        <v>483.27714648647589</v>
      </c>
    </row>
    <row r="579" spans="1:145" ht="14.25" customHeight="1" x14ac:dyDescent="0.35">
      <c r="A579" s="56" t="s">
        <v>300</v>
      </c>
      <c r="B579" s="102">
        <f>([2]CAMEROUN!C537+[2]CAMEROUN!D537)/2+[3]CONGO!D382+[7]RCA!D369+[4]GABON!D391+[5]GUINEE!D319+[6]TCHAD!D372</f>
        <v>-213.59508</v>
      </c>
      <c r="C579" s="102">
        <f>([2]CAMEROUN!D537+[2]CAMEROUN!E537)/2+[3]CONGO!E382+[7]RCA!E369+[4]GABON!E391+[5]GUINEE!E319+[6]TCHAD!E372</f>
        <v>-217.54205000000002</v>
      </c>
      <c r="D579" s="102">
        <f>([2]CAMEROUN!E537+[2]CAMEROUN!F537)/2+[3]CONGO!F382+[7]RCA!F369+[4]GABON!F391+[5]GUINEE!F319+[6]TCHAD!F372</f>
        <v>-251.31149000000005</v>
      </c>
      <c r="E579" s="102">
        <f>([2]CAMEROUN!F537+[2]CAMEROUN!G537)/2+[3]CONGO!G382+[7]RCA!G369+[4]GABON!G391+[5]GUINEE!G319+[6]TCHAD!G372</f>
        <v>-215.20400000000001</v>
      </c>
      <c r="F579" s="102">
        <f>([2]CAMEROUN!G537+[2]CAMEROUN!H537)/2+[3]CONGO!H382+[7]RCA!H369+[4]GABON!H391+[5]GUINEE!H319+[6]TCHAD!H372</f>
        <v>-199.12450000000001</v>
      </c>
      <c r="G579" s="102">
        <f>([2]CAMEROUN!H537+[2]CAMEROUN!I537)/2+[3]CONGO!I382+[7]RCA!I369+[4]GABON!I391+[5]GUINEE!I319+[6]TCHAD!I372</f>
        <v>-180.45949999999999</v>
      </c>
      <c r="H579" s="102">
        <f>([2]CAMEROUN!I537+[2]CAMEROUN!J537)/2+[3]CONGO!J382+[7]RCA!J369+[4]GABON!J391+[5]GUINEE!J319+[6]TCHAD!J372</f>
        <v>-177.62140000000002</v>
      </c>
      <c r="I579" s="102">
        <f>([2]CAMEROUN!J537+[2]CAMEROUN!K537)/2+[3]CONGO!K382+[7]RCA!K369+[4]GABON!K391+[5]GUINEE!K319+[6]TCHAD!K372</f>
        <v>-295.70810000000006</v>
      </c>
      <c r="J579" s="102">
        <f>([2]CAMEROUN!K537+[2]CAMEROUN!L537)/2+[3]CONGO!L382+[7]RCA!L369+[4]GABON!L391+[5]GUINEE!L319+[6]TCHAD!L372</f>
        <v>-297.81399999999996</v>
      </c>
      <c r="K579" s="102">
        <f>([2]CAMEROUN!L537+[2]CAMEROUN!M537)/2+[3]CONGO!M382+[7]RCA!M369+[4]GABON!M391+[5]GUINEE!M319+[6]TCHAD!M372</f>
        <v>-311.1155</v>
      </c>
      <c r="L579" s="102">
        <f>([2]CAMEROUN!M537+[2]CAMEROUN!N537)/2+[3]CONGO!N382+[7]RCA!N369+[4]GABON!N391+[5]GUINEE!N319+[6]TCHAD!N372</f>
        <v>-401.1755</v>
      </c>
      <c r="M579" s="102">
        <f>([2]CAMEROUN!N537+[2]CAMEROUN!O537)/2+[3]CONGO!O382+[7]RCA!O369+[4]GABON!O391+[5]GUINEE!O319+[6]TCHAD!O372</f>
        <v>-433.81132099999996</v>
      </c>
      <c r="N579" s="102">
        <f>([2]CAMEROUN!O537+[2]CAMEROUN!P537)/2+[3]CONGO!P382+[7]RCA!P369+[4]GABON!P391+[5]GUINEE!P319+[6]TCHAD!P372</f>
        <v>-420.47741749999994</v>
      </c>
      <c r="O579" s="102">
        <f>([2]CAMEROUN!P537+[2]CAMEROUN!Q537)/2+[3]CONGO!Q382+[7]RCA!Q369+[4]GABON!Q391+[5]GUINEE!Q319+[6]TCHAD!Q372</f>
        <v>-488.33152293483113</v>
      </c>
      <c r="P579" s="102">
        <f>[2]CAMEROUN!AH537+[3]CONGO!R382+[7]RCA!R369+[4]GABON!R391+[5]GUINEE!R319+[6]TCHAD!R372</f>
        <v>-551.53928000000008</v>
      </c>
      <c r="Q579" s="102">
        <f>[2]CAMEROUN!AI537+[3]CONGO!S382+[7]RCA!S369+[4]GABON!S391+[5]GUINEE!S319+[6]TCHAD!S372</f>
        <v>-878.97817999999995</v>
      </c>
      <c r="R579" s="102">
        <f>[2]CAMEROUN!AJ537+[3]CONGO!T382+[7]RCA!T369+[4]GABON!T391+[5]GUINEE!T319+[6]TCHAD!T372</f>
        <v>-600.13775999999996</v>
      </c>
      <c r="S579" s="102">
        <f>[2]CAMEROUN!AK537+[3]CONGO!U382+[7]RCA!U369+[4]GABON!U391+[5]GUINEE!U319+[6]TCHAD!U372</f>
        <v>-658.61626000000012</v>
      </c>
      <c r="T579" s="102">
        <f>[2]CAMEROUN!AL537+[3]CONGO!V382+[7]RCA!V369+[4]GABON!V391+[5]GUINEE!V319+[6]TCHAD!V372</f>
        <v>-780.21928000000003</v>
      </c>
      <c r="U579" s="102">
        <f>[2]CAMEROUN!AM537+[3]CONGO!W382+[7]RCA!W369+[4]GABON!W391+[5]GUINEE!W319+[6]TCHAD!W372</f>
        <v>-905.17800000000011</v>
      </c>
      <c r="V579" s="102">
        <f>[2]CAMEROUN!AN537+[3]CONGO!X382+[7]RCA!X369+[4]GABON!X391+[5]GUINEE!X319+[6]TCHAD!X372</f>
        <v>-1292.0515331814049</v>
      </c>
      <c r="W579" s="102">
        <f>[2]CAMEROUN!AO537+[3]CONGO!Y382+[7]RCA!Y369+[4]GABON!Y391+[5]GUINEE!Y319+[6]TCHAD!Y372</f>
        <v>-1423.4090000000001</v>
      </c>
      <c r="X579" s="103">
        <f>[2]CAMEROUN!AP537+[3]CONGO!Z382+[7]RCA!Z369+[4]GABON!Z391+[5]GUINEE!Z319+[6]TCHAD!Z372</f>
        <v>-1460.0889999999999</v>
      </c>
      <c r="Y579" s="103">
        <f>[2]CAMEROUN!AQ537+[3]CONGO!AA382+[7]RCA!AA369+[4]GABON!AA391+[5]GUINEE!AA319+[6]TCHAD!AA372</f>
        <v>-1697.527</v>
      </c>
      <c r="Z579" s="102">
        <f>[2]CAMEROUN!AR537+[3]CONGO!AB382+[7]RCA!AB369+[4]GABON!AB391+[5]GUINEE!AB319+[6]TCHAD!AB372</f>
        <v>-1843.12</v>
      </c>
      <c r="AA579" s="102">
        <f>[2]CAMEROUN!AS537+[3]CONGO!AC382+[7]RCA!AC369+[4]GABON!AC391+[5]GUINEE!AC319+[6]TCHAD!AC372</f>
        <v>-1893.116</v>
      </c>
      <c r="AB579" s="102">
        <v>-2149.8127229954525</v>
      </c>
      <c r="AC579" s="102">
        <v>-2078.0848374470279</v>
      </c>
      <c r="AD579" s="102">
        <v>-2204.6093684117077</v>
      </c>
      <c r="AE579" s="102">
        <f>[2]CAMEROUN!AT537+[3]CONGO!AH382+[7]RCA!AD369+[4]GABON!AD391+[5]GUINEE!AD319+[6]TCHAD!AH372</f>
        <v>-2100.2780000000002</v>
      </c>
      <c r="AF579" s="102">
        <v>-2403.2679611691851</v>
      </c>
      <c r="AG579" s="102">
        <v>-2444.5043971107898</v>
      </c>
      <c r="AH579" s="102">
        <v>-2452.1840605754051</v>
      </c>
      <c r="AI579" s="102">
        <v>-2412.1876839273018</v>
      </c>
      <c r="AJ579" s="103">
        <f>[2]CAMEROUN!AU537+[3]CONGO!AM382+[7]RCA!AE369+[4]GABON!AE391+[5]GUINEE!AE319+[6]TCHAD!AM372</f>
        <v>-2228.8689999999997</v>
      </c>
      <c r="AK579" s="103">
        <v>-2248.0061960150101</v>
      </c>
      <c r="AL579" s="103">
        <v>-2153.7922568035642</v>
      </c>
      <c r="AM579" s="103">
        <v>-2080.9290501430992</v>
      </c>
      <c r="AN579" s="103">
        <v>-2077.2876551075497</v>
      </c>
      <c r="AO579" s="103">
        <f>[2]CAMEROUN!AV537+[3]CONGO!AR382+[7]RCA!AF369+[4]GABON!AF391+[5]GUINEE!AF319+[6]TCHAD!AR372</f>
        <v>-1774.1769999999997</v>
      </c>
      <c r="AP579" s="103">
        <v>-1914.3011149843285</v>
      </c>
      <c r="AQ579" s="103">
        <v>-1765.1633835598439</v>
      </c>
      <c r="AR579" s="103">
        <v>-1800.3653821436208</v>
      </c>
      <c r="AS579" s="103">
        <f>[2]CAMEROUN!AZ537+[3]CONGO!AV382+[7]RCA!AJ369+[4]GABON!AJ391+[5]GUINEE!AJ319+[6]TCHAD!AV372</f>
        <v>-2057.7919999999999</v>
      </c>
      <c r="AT579" s="103">
        <v>-1862.9187477487358</v>
      </c>
      <c r="AU579" s="103">
        <v>-1713.4594067931046</v>
      </c>
      <c r="AV579" s="103">
        <v>-1513.693961743649</v>
      </c>
      <c r="AW579" s="103">
        <v>-1455.44595078562</v>
      </c>
      <c r="AX579" s="103">
        <f>[2]CAMEROUN!BE537+[3]CONGO!BA382+[7]RCA!AO369+[4]GABON!AO391+[5]GUINEE!AO319+[6]TCHAD!BA372</f>
        <v>-1544.3426726925177</v>
      </c>
      <c r="AY579" s="103"/>
      <c r="AZ579" s="103">
        <v>-1676.0979486541471</v>
      </c>
      <c r="BA579" s="103">
        <v>-1652.223904280514</v>
      </c>
      <c r="BB579" s="103">
        <v>-1834.7096769758368</v>
      </c>
      <c r="BC579" s="103">
        <v>-1796.8071789550434</v>
      </c>
      <c r="BD579" s="103">
        <v>-1775.0447276155458</v>
      </c>
      <c r="BE579" s="103">
        <v>-1763.2281886222459</v>
      </c>
      <c r="BF579" s="103">
        <f>[2]CAMEROUN!BL537+[3]CONGO!BI382+[7]RCA!AV369+[4]GABON!AV391+[5]GUINEE!AV319+[6]TCHAD!BH372</f>
        <v>-1832.299</v>
      </c>
      <c r="BG579" s="103">
        <v>-1757.3449884695603</v>
      </c>
      <c r="BH579" s="103">
        <v>-1758.0406608234528</v>
      </c>
      <c r="BI579" s="103">
        <v>-1796.6500924936213</v>
      </c>
      <c r="BJ579" s="103">
        <v>-1715.4120295911578</v>
      </c>
      <c r="BK579" s="103">
        <v>-1688.041683237554</v>
      </c>
      <c r="BL579" s="103">
        <v>-1654.9635138732965</v>
      </c>
      <c r="BM579" s="103">
        <v>-1692.037740474183</v>
      </c>
      <c r="BN579" s="103">
        <v>-1649.2678638190907</v>
      </c>
      <c r="BO579" s="103">
        <f>[2]CAMEROUN!BU537+[3]CONGO!BR382+[7]RCA!BE369+[4]GABON!BE391+[5]GUINEE!BE319+[6]TCHAD!BQ372</f>
        <v>-1707.6212883099272</v>
      </c>
      <c r="BP579" s="103">
        <v>-1533.081676874199</v>
      </c>
      <c r="BQ579" s="103">
        <v>-1523.4636298831681</v>
      </c>
      <c r="BR579" s="103">
        <v>-1378.7046048023028</v>
      </c>
      <c r="BS579" s="103">
        <v>-1245.8716205073308</v>
      </c>
      <c r="BT579" s="103">
        <v>-1378.7982150520561</v>
      </c>
      <c r="BU579" s="103">
        <v>-1177.2789316419978</v>
      </c>
      <c r="BV579" s="103">
        <v>-1046.9962196896743</v>
      </c>
      <c r="BW579" s="103">
        <v>-1368.0720789690388</v>
      </c>
      <c r="BX579" s="103">
        <v>-1368.2966252676517</v>
      </c>
      <c r="BY579" s="103">
        <v>-1283.913289100663</v>
      </c>
      <c r="BZ579" s="102">
        <v>-1363.0915509331119</v>
      </c>
      <c r="CA579" s="103">
        <f>[2]CAMEROUN!CG537+[3]CONGO!CD382+[7]RCA!BQ369+[4]GABON!BQ391+[5]GUINEE!BQ319+[6]TCHAD!CC372</f>
        <v>-1003.0100712854687</v>
      </c>
      <c r="CB579" s="103">
        <v>-1733.0428730504955</v>
      </c>
      <c r="CC579" s="103">
        <v>-1722.4040365276232</v>
      </c>
      <c r="CD579" s="103">
        <v>-1610.8572238642626</v>
      </c>
      <c r="CE579" s="103">
        <v>-1729.2189681304178</v>
      </c>
      <c r="CF579" s="103">
        <v>-1719.8576341741798</v>
      </c>
      <c r="CG579" s="103">
        <v>-1644.4670278770413</v>
      </c>
      <c r="CH579" s="103">
        <v>-1834.9982772033622</v>
      </c>
      <c r="CI579" s="103">
        <v>-1770.1563278171045</v>
      </c>
      <c r="CJ579" s="102">
        <v>-1906.000146681786</v>
      </c>
      <c r="CK579" s="102">
        <v>-1846.7079451914569</v>
      </c>
      <c r="CL579" s="103">
        <f>[2]CAMEROUN!CR537+[3]CONGO!CO382+[7]RCA!CB369+[4]GABON!CB391+[5]GUINEE!CD319+[6]TCHAD!CN372</f>
        <v>-1242.4459999999999</v>
      </c>
      <c r="CM579" s="103">
        <v>-1917.8254357922278</v>
      </c>
      <c r="CN579" s="103">
        <v>-1857.061673307247</v>
      </c>
      <c r="CO579" s="103">
        <v>-1861.3071208442166</v>
      </c>
      <c r="CP579" s="103">
        <v>-2081.6237214136822</v>
      </c>
      <c r="CQ579" s="103">
        <v>-1859.691979974162</v>
      </c>
      <c r="CR579" s="103">
        <v>-1769.5326277124268</v>
      </c>
      <c r="CS579" s="103">
        <v>-2110.505317100517</v>
      </c>
      <c r="CT579" s="103">
        <v>-1963.7275544521424</v>
      </c>
      <c r="CU579" s="103">
        <v>-1824.550650687273</v>
      </c>
      <c r="CV579" s="103">
        <v>-2030.7001083047005</v>
      </c>
      <c r="CW579" s="103">
        <v>-1911.5114701016928</v>
      </c>
      <c r="CX579" s="103">
        <v>-1980.3980192735994</v>
      </c>
      <c r="CY579" s="103">
        <v>-1925.2061633586993</v>
      </c>
      <c r="CZ579" s="103">
        <v>-1930.1469722271975</v>
      </c>
      <c r="DA579" s="103">
        <f>[2]CAMEROUN!DD537+[3]CONGO!DA382+[7]RCA!CN369+[4]GABON!CN391+[5]GUINEE!CP319+[6]TCHAD!CZ372</f>
        <v>-1608.4359526776589</v>
      </c>
      <c r="DB579" s="102">
        <v>-2225.3515509894482</v>
      </c>
      <c r="DC579" s="102">
        <v>-2137.8846391707748</v>
      </c>
      <c r="DD579" s="102">
        <v>-2107.182893768555</v>
      </c>
      <c r="DE579" s="102">
        <v>-2125.1197806020573</v>
      </c>
      <c r="DF579" s="102">
        <v>-2018.7110324888433</v>
      </c>
      <c r="DG579" s="102">
        <v>-1965.615136034118</v>
      </c>
      <c r="DH579" s="102">
        <v>-1900.6134800205136</v>
      </c>
      <c r="DI579" s="102">
        <v>-1808.8832766560179</v>
      </c>
      <c r="DJ579" s="102">
        <v>-1759.8799882957092</v>
      </c>
      <c r="DK579" s="102">
        <v>-1997.7126798881247</v>
      </c>
      <c r="DL579" s="102">
        <v>-1917.1382779988339</v>
      </c>
      <c r="DM579" s="102">
        <v>-1778.4314412716317</v>
      </c>
      <c r="DN579" s="104">
        <f>[2]CAMEROUN!DQ537+[3]CONGO!DN382+[7]RCA!DA369+[4]GABON!DA391+[5]GUINEE!DC319+[6]TCHAD!DM372</f>
        <v>-1684.610743325969</v>
      </c>
      <c r="DO579" s="102">
        <v>-1778.4314412716317</v>
      </c>
      <c r="DP579" s="102">
        <v>-1985.3329795707682</v>
      </c>
      <c r="DQ579" s="102">
        <v>-1933.7033406153873</v>
      </c>
      <c r="DR579" s="102">
        <v>-1781.9093102862712</v>
      </c>
      <c r="DS579" s="102">
        <v>-1887.2161805327021</v>
      </c>
      <c r="DT579" s="102">
        <v>-1846.1555482400049</v>
      </c>
      <c r="DU579" s="102">
        <v>-1774.0781143236873</v>
      </c>
      <c r="DV579" s="105">
        <f>[2]CAMEROUN!EA537+[3]CONGO!DX382+[7]RCA!DN369+[4]GABON!DK391+[5]GUINEE!DN319+[6]TCHAD!DW372</f>
        <v>-1810.5897108018376</v>
      </c>
      <c r="DW579" s="106">
        <f>[2]CAMEROUN!EB537+[3]CONGO!DY382+[7]RCA!DM369+[4]GABON!DL391+[5]GUINEE!DO319+[6]TCHAD!DX372</f>
        <v>-1791.1219206912374</v>
      </c>
      <c r="DX579" s="107">
        <f>[2]CAMEROUN!EC537+[3]CONGO!DZ382+[7]RCA!DN369+[4]GABON!DM391+[5]GUINEE!DP319+[6]TCHAD!DY372</f>
        <v>-1632.1604714248974</v>
      </c>
      <c r="DZ579" s="102">
        <f>[2]CAMEROUN!EE537+[3]CONGO!EB382+[7]RCA!DP369+[4]GABON!DO391+[5]GUINEE!DR319+[6]TCHAD!EA372</f>
        <v>-1845.9881172230973</v>
      </c>
      <c r="EC579" s="102">
        <f>[2]CAMEROUN!EH537+[3]CONGO!EE382+[7]RCA!DS369+[4]GABON!DR391+[5]GUINEE!DU319+[6]TCHAD!ED372</f>
        <v>-1813.0110227766984</v>
      </c>
      <c r="EF579" s="102">
        <f>[2]CAMEROUN!EK537+[3]CONGO!EH382+[7]RCA!DV369+[4]GABON!DU391+[5]GUINEE!DX319+[6]TCHAD!EG372</f>
        <v>-1797.6097360424824</v>
      </c>
      <c r="EI579" s="102">
        <f>[2]CAMEROUN!EN537+[3]CONGO!EK382+[7]RCA!DY369+[4]GABON!DX391+[5]GUINEE!EA319+[6]TCHAD!EJ372</f>
        <v>-1863.9724487054013</v>
      </c>
      <c r="EL579" s="102">
        <f>[2]CAMEROUN!EQ537+[3]CONGO!EN382+[7]RCA!EB369+[4]GABON!EA391+[5]GUINEE!ED319+[6]TCHAD!EM372</f>
        <v>-1976.5631175138701</v>
      </c>
      <c r="EO579" s="102">
        <f>[2]CAMEROUN!ET537+[3]CONGO!EQ382+[7]RCA!EE369+[4]GABON!ED391+[5]GUINEE!EG319+[6]TCHAD!EP372</f>
        <v>-2026.5785648681085</v>
      </c>
    </row>
    <row r="580" spans="1:145" ht="15.5" x14ac:dyDescent="0.35">
      <c r="A580" s="56" t="s">
        <v>301</v>
      </c>
      <c r="B580" s="102">
        <f>B581+B582</f>
        <v>15.023999999999994</v>
      </c>
      <c r="C580" s="102">
        <f t="shared" ref="C580:Z580" si="635">C581+C582</f>
        <v>16.079999999999998</v>
      </c>
      <c r="D580" s="102">
        <f t="shared" si="635"/>
        <v>9.9120000000000026</v>
      </c>
      <c r="E580" s="102">
        <f t="shared" si="635"/>
        <v>17.43</v>
      </c>
      <c r="F580" s="102">
        <f t="shared" si="635"/>
        <v>16.354999999999997</v>
      </c>
      <c r="G580" s="102">
        <f t="shared" si="635"/>
        <v>13.471500000000002</v>
      </c>
      <c r="H580" s="102">
        <f t="shared" si="635"/>
        <v>24.735999999999997</v>
      </c>
      <c r="I580" s="102">
        <f t="shared" si="635"/>
        <v>29.936000000000007</v>
      </c>
      <c r="J580" s="102">
        <f t="shared" si="635"/>
        <v>52.747500000000009</v>
      </c>
      <c r="K580" s="102">
        <f t="shared" si="635"/>
        <v>75.888199999999998</v>
      </c>
      <c r="L580" s="102">
        <f t="shared" si="635"/>
        <v>76.728200000000001</v>
      </c>
      <c r="M580" s="102">
        <f t="shared" si="635"/>
        <v>59.532000000000004</v>
      </c>
      <c r="N580" s="102">
        <f t="shared" si="635"/>
        <v>48.93099999999999</v>
      </c>
      <c r="O580" s="102">
        <f t="shared" si="635"/>
        <v>34.602149999999995</v>
      </c>
      <c r="P580" s="102">
        <f t="shared" si="635"/>
        <v>20.200800000000008</v>
      </c>
      <c r="Q580" s="102">
        <f t="shared" si="635"/>
        <v>20.128500000000003</v>
      </c>
      <c r="R580" s="102">
        <f t="shared" si="635"/>
        <v>2.0880999999999972</v>
      </c>
      <c r="S580" s="102">
        <f t="shared" si="635"/>
        <v>22.400000000000006</v>
      </c>
      <c r="T580" s="102">
        <f t="shared" si="635"/>
        <v>85.251080000000002</v>
      </c>
      <c r="U580" s="102">
        <f t="shared" si="635"/>
        <v>107.80099999999999</v>
      </c>
      <c r="V580" s="102">
        <f t="shared" si="635"/>
        <v>84.513840000000002</v>
      </c>
      <c r="W580" s="102">
        <f t="shared" si="635"/>
        <v>96.472999999999985</v>
      </c>
      <c r="X580" s="103">
        <f t="shared" si="635"/>
        <v>266.26</v>
      </c>
      <c r="Y580" s="103">
        <f t="shared" si="635"/>
        <v>144.47200000000001</v>
      </c>
      <c r="Z580" s="102">
        <f t="shared" si="635"/>
        <v>128.72000000000003</v>
      </c>
      <c r="AA580" s="102">
        <f>AA581+AA582</f>
        <v>87.209000000000003</v>
      </c>
      <c r="AB580" s="102">
        <v>186.01620925565271</v>
      </c>
      <c r="AC580" s="102">
        <v>186.02144116131765</v>
      </c>
      <c r="AD580" s="102">
        <v>125.84875309355166</v>
      </c>
      <c r="AE580" s="102">
        <f>AE581+AE582</f>
        <v>97.926999999999907</v>
      </c>
      <c r="AF580" s="102">
        <v>207.35989232936601</v>
      </c>
      <c r="AG580" s="102">
        <v>235.34152659101528</v>
      </c>
      <c r="AH580" s="102">
        <v>236.24576975170106</v>
      </c>
      <c r="AI580" s="102">
        <v>235.38291679182328</v>
      </c>
      <c r="AJ580" s="103">
        <f>AJ581+AJ582</f>
        <v>118.75200000000012</v>
      </c>
      <c r="AK580" s="103">
        <v>58.296430959867138</v>
      </c>
      <c r="AL580" s="103">
        <v>130.6536887500304</v>
      </c>
      <c r="AM580" s="103">
        <v>130.54480103796504</v>
      </c>
      <c r="AN580" s="103">
        <v>131.53740036559003</v>
      </c>
      <c r="AO580" s="103">
        <f>AO581+AO582</f>
        <v>160.81299999999999</v>
      </c>
      <c r="AP580" s="103">
        <v>68.909185004834498</v>
      </c>
      <c r="AQ580" s="103">
        <v>80.488653784233861</v>
      </c>
      <c r="AR580" s="103">
        <v>79.991065125791636</v>
      </c>
      <c r="AS580" s="103">
        <f>AS581+AS582</f>
        <v>109.30089757369416</v>
      </c>
      <c r="AT580" s="103">
        <v>148.73750336696699</v>
      </c>
      <c r="AU580" s="103">
        <v>168.479445045039</v>
      </c>
      <c r="AV580" s="103">
        <v>88.541780560406664</v>
      </c>
      <c r="AW580" s="103">
        <v>88.384594301000277</v>
      </c>
      <c r="AX580" s="103">
        <f>AX581+AX582</f>
        <v>252.63123016009246</v>
      </c>
      <c r="AY580" s="103"/>
      <c r="AZ580" s="103">
        <v>121.24626355906685</v>
      </c>
      <c r="BA580" s="103">
        <v>118.13325846169795</v>
      </c>
      <c r="BB580" s="103">
        <v>224.35345632691937</v>
      </c>
      <c r="BC580" s="103">
        <v>188.32549187517554</v>
      </c>
      <c r="BD580" s="103">
        <v>219.81483140091049</v>
      </c>
      <c r="BE580" s="103">
        <v>217.08866807882086</v>
      </c>
      <c r="BF580" s="103">
        <f>BF581+BF582</f>
        <v>206.88800000000003</v>
      </c>
      <c r="BG580" s="103">
        <v>197.77306155349532</v>
      </c>
      <c r="BH580" s="103">
        <v>196.5206819592363</v>
      </c>
      <c r="BI580" s="103">
        <v>226.71452483185024</v>
      </c>
      <c r="BJ580" s="103">
        <v>218.06413200384947</v>
      </c>
      <c r="BK580" s="103">
        <v>217.79206671404449</v>
      </c>
      <c r="BL580" s="103">
        <v>213.51877771798215</v>
      </c>
      <c r="BM580" s="103">
        <v>216.89760795520749</v>
      </c>
      <c r="BN580" s="103">
        <v>211.61128142357126</v>
      </c>
      <c r="BO580" s="103">
        <f>BO581+BO582</f>
        <v>265.60490444120597</v>
      </c>
      <c r="BP580" s="103">
        <v>135.25258965420693</v>
      </c>
      <c r="BQ580" s="103">
        <v>108.39994361230833</v>
      </c>
      <c r="BR580" s="103">
        <v>97.020298675323261</v>
      </c>
      <c r="BS580" s="103">
        <v>91.490790554226237</v>
      </c>
      <c r="BT580" s="103">
        <v>110.92699163880246</v>
      </c>
      <c r="BU580" s="103">
        <v>105.04740474806732</v>
      </c>
      <c r="BV580" s="103">
        <v>84.601198662270463</v>
      </c>
      <c r="BW580" s="103">
        <v>96.168004380713398</v>
      </c>
      <c r="BX580" s="103">
        <v>90.695643921447413</v>
      </c>
      <c r="BY580" s="103">
        <v>83.991567530313233</v>
      </c>
      <c r="BZ580" s="102">
        <v>64.00650675103708</v>
      </c>
      <c r="CA580" s="103">
        <f>CA581+CA582</f>
        <v>358.51173749006335</v>
      </c>
      <c r="CB580" s="103">
        <v>112.75523729791453</v>
      </c>
      <c r="CC580" s="103">
        <v>111.33350141633701</v>
      </c>
      <c r="CD580" s="103">
        <v>108.28692768360182</v>
      </c>
      <c r="CE580" s="103">
        <v>136.60277102704023</v>
      </c>
      <c r="CF580" s="103">
        <v>134.75581526608906</v>
      </c>
      <c r="CG580" s="103">
        <v>130.33381214930213</v>
      </c>
      <c r="CH580" s="103">
        <v>136.10646651361623</v>
      </c>
      <c r="CI580" s="103">
        <v>134.66079761199444</v>
      </c>
      <c r="CJ580" s="102">
        <v>197.72232601613806</v>
      </c>
      <c r="CK580" s="102">
        <v>197.18255956189466</v>
      </c>
      <c r="CL580" s="103">
        <f>CL581+CL582</f>
        <v>243.261</v>
      </c>
      <c r="CM580" s="103">
        <v>204.65665886892438</v>
      </c>
      <c r="CN580" s="103">
        <v>173.58827149494937</v>
      </c>
      <c r="CO580" s="103">
        <v>176.20044804381897</v>
      </c>
      <c r="CP580" s="103">
        <v>175.01236899499909</v>
      </c>
      <c r="CQ580" s="103">
        <v>174.35475367467677</v>
      </c>
      <c r="CR580" s="103">
        <v>170.9854744603343</v>
      </c>
      <c r="CS580" s="103">
        <v>430.08967278457465</v>
      </c>
      <c r="CT580" s="103">
        <v>433.12436515359013</v>
      </c>
      <c r="CU580" s="103">
        <v>434.90636568679747</v>
      </c>
      <c r="CV580" s="103">
        <v>445.14829852476362</v>
      </c>
      <c r="CW580" s="103">
        <v>447.86850547055496</v>
      </c>
      <c r="CX580" s="103">
        <v>443.80854555524894</v>
      </c>
      <c r="CY580" s="103">
        <v>447.38727054128321</v>
      </c>
      <c r="CZ580" s="103">
        <v>451.19892568513569</v>
      </c>
      <c r="DA580" s="103">
        <f t="shared" ref="DA580" si="636">DA581+DA582</f>
        <v>335.43053715192309</v>
      </c>
      <c r="DB580" s="102">
        <v>316.10832050529359</v>
      </c>
      <c r="DC580" s="102">
        <v>316.44276720213986</v>
      </c>
      <c r="DD580" s="102">
        <v>316.53842397276662</v>
      </c>
      <c r="DE580" s="102">
        <v>278.4751011298606</v>
      </c>
      <c r="DF580" s="102">
        <v>279.53336980978565</v>
      </c>
      <c r="DG580" s="102">
        <v>278.71929497683885</v>
      </c>
      <c r="DH580" s="102">
        <v>306.30584581638863</v>
      </c>
      <c r="DI580" s="102">
        <v>308.54562719328067</v>
      </c>
      <c r="DJ580" s="102">
        <v>307.39577016731971</v>
      </c>
      <c r="DK580" s="102">
        <v>308.85975923520414</v>
      </c>
      <c r="DL580" s="102">
        <v>308.71598492200081</v>
      </c>
      <c r="DM580" s="102">
        <v>309.20225292509997</v>
      </c>
      <c r="DN580" s="104">
        <f t="shared" ref="DN580" si="637">DN581+DN582</f>
        <v>347.85310061679479</v>
      </c>
      <c r="DO580" s="102">
        <v>309.20225292509997</v>
      </c>
      <c r="DP580" s="102">
        <v>341.74611423666352</v>
      </c>
      <c r="DQ580" s="102">
        <v>342.8975256340895</v>
      </c>
      <c r="DR580" s="102">
        <v>344.03304378902124</v>
      </c>
      <c r="DS580" s="102">
        <v>336.93495505744914</v>
      </c>
      <c r="DT580" s="102">
        <v>338.48958403736196</v>
      </c>
      <c r="DU580" s="102">
        <v>355.91897382584591</v>
      </c>
      <c r="DV580" s="105">
        <f>DV581+DV582</f>
        <v>372.12791307118204</v>
      </c>
      <c r="DW580" s="106">
        <f>DW581+DW582</f>
        <v>366.36166063142201</v>
      </c>
      <c r="DX580" s="107">
        <f>DX581+DX582</f>
        <v>367.88410282611062</v>
      </c>
      <c r="DZ580" s="102">
        <f>DZ581+DZ582</f>
        <v>377.66013339115466</v>
      </c>
      <c r="EC580" s="102">
        <f>EC581+EC582</f>
        <v>389.16584880681415</v>
      </c>
      <c r="EF580" s="102">
        <f>EF581+EF582</f>
        <v>402.04440240544437</v>
      </c>
      <c r="EI580" s="102">
        <f>EI581+EI582</f>
        <v>417.31578334916873</v>
      </c>
      <c r="EL580" s="102">
        <f>EL581+EL582</f>
        <v>433.90096246720856</v>
      </c>
      <c r="EO580" s="102">
        <f>EO581+EO582</f>
        <v>452.40337271817339</v>
      </c>
    </row>
    <row r="581" spans="1:145" ht="15.5" x14ac:dyDescent="0.35">
      <c r="A581" s="56" t="s">
        <v>299</v>
      </c>
      <c r="B581" s="102">
        <f>([2]CAMEROUN!C539+[2]CAMEROUN!D539)/2+[3]CONGO!D384+[7]RCA!D371+[4]GABON!D393+[5]GUINEE!D321+[6]TCHAD!D374</f>
        <v>54.207999999999998</v>
      </c>
      <c r="C581" s="102">
        <f>([2]CAMEROUN!D539+[2]CAMEROUN!E539)/2+[3]CONGO!E384+[7]RCA!E371+[4]GABON!E393+[5]GUINEE!E321+[6]TCHAD!E374</f>
        <v>55.433499999999995</v>
      </c>
      <c r="D581" s="102">
        <f>([2]CAMEROUN!E539+[2]CAMEROUN!F539)/2+[3]CONGO!F384+[7]RCA!F371+[4]GABON!F393+[5]GUINEE!F321+[6]TCHAD!F374</f>
        <v>41.199500000000008</v>
      </c>
      <c r="E581" s="102">
        <f>([2]CAMEROUN!F539+[2]CAMEROUN!G539)/2+[3]CONGO!G384+[7]RCA!G371+[4]GABON!G393+[5]GUINEE!G321+[6]TCHAD!G374</f>
        <v>38.944000000000003</v>
      </c>
      <c r="F581" s="102">
        <f>([2]CAMEROUN!G539+[2]CAMEROUN!H539)/2+[3]CONGO!H384+[7]RCA!H371+[4]GABON!H393+[5]GUINEE!H321+[6]TCHAD!H374</f>
        <v>35.378499999999995</v>
      </c>
      <c r="G581" s="102">
        <f>([2]CAMEROUN!H539+[2]CAMEROUN!I539)/2+[3]CONGO!I384+[7]RCA!I371+[4]GABON!I393+[5]GUINEE!I321+[6]TCHAD!I374</f>
        <v>27.961000000000002</v>
      </c>
      <c r="H581" s="102">
        <f>([2]CAMEROUN!I539+[2]CAMEROUN!J539)/2+[3]CONGO!J384+[7]RCA!J371+[4]GABON!J393+[5]GUINEE!J321+[6]TCHAD!J374</f>
        <v>38.709999999999994</v>
      </c>
      <c r="I581" s="102">
        <f>([2]CAMEROUN!J539+[2]CAMEROUN!K539)/2+[3]CONGO!K384+[7]RCA!K371+[4]GABON!K393+[5]GUINEE!K321+[6]TCHAD!K374</f>
        <v>69.197000000000003</v>
      </c>
      <c r="J581" s="102">
        <f>([2]CAMEROUN!K539+[2]CAMEROUN!L539)/2+[3]CONGO!L384+[7]RCA!L371+[4]GABON!L393+[5]GUINEE!L321+[6]TCHAD!L374</f>
        <v>79.481000000000009</v>
      </c>
      <c r="K581" s="102">
        <f>([2]CAMEROUN!L539+[2]CAMEROUN!M539)/2+[3]CONGO!M384+[7]RCA!M371+[4]GABON!M393+[5]GUINEE!M321+[6]TCHAD!M374</f>
        <v>98.825199999999995</v>
      </c>
      <c r="L581" s="102">
        <f>([2]CAMEROUN!M539+[2]CAMEROUN!N539)/2+[3]CONGO!N384+[7]RCA!N371+[4]GABON!N393+[5]GUINEE!N321+[6]TCHAD!N374</f>
        <v>100.9447</v>
      </c>
      <c r="M581" s="102">
        <f>([2]CAMEROUN!N539+[2]CAMEROUN!O539)/2+[3]CONGO!O384+[7]RCA!O371+[4]GABON!O393+[5]GUINEE!O321+[6]TCHAD!O374</f>
        <v>91.292000000000002</v>
      </c>
      <c r="N581" s="102">
        <f>([2]CAMEROUN!O539+[2]CAMEROUN!P539)/2+[3]CONGO!P384+[7]RCA!P371+[4]GABON!P393+[5]GUINEE!P321+[6]TCHAD!P374</f>
        <v>90.367999999999995</v>
      </c>
      <c r="O581" s="102">
        <f>([2]CAMEROUN!P539+[2]CAMEROUN!Q539)/2+[3]CONGO!Q384+[7]RCA!Q371+[4]GABON!Q393+[5]GUINEE!Q321+[6]TCHAD!Q374</f>
        <v>76.507999999999996</v>
      </c>
      <c r="P581" s="102">
        <f>[2]CAMEROUN!AH539+[3]CONGO!R384+[7]RCA!R371+[4]GABON!R393+[5]GUINEE!R321+[6]TCHAD!R374</f>
        <v>66.900400000000005</v>
      </c>
      <c r="Q581" s="102">
        <f>[2]CAMEROUN!AI539+[3]CONGO!S384+[7]RCA!S371+[4]GABON!S393+[5]GUINEE!S321+[6]TCHAD!S374</f>
        <v>54.308400000000006</v>
      </c>
      <c r="R581" s="102">
        <f>[2]CAMEROUN!AJ539+[3]CONGO!T384+[7]RCA!T371+[4]GABON!T393+[5]GUINEE!T321+[6]TCHAD!T374</f>
        <v>62.853999999999999</v>
      </c>
      <c r="S581" s="102">
        <f>[2]CAMEROUN!AK539+[3]CONGO!U384+[7]RCA!U371+[4]GABON!U393+[5]GUINEE!U321+[6]TCHAD!U374</f>
        <v>72.861999999999995</v>
      </c>
      <c r="T581" s="102">
        <f>[2]CAMEROUN!AL539+[3]CONGO!V384+[7]RCA!V371+[4]GABON!V393+[5]GUINEE!V321+[6]TCHAD!V374</f>
        <v>130.01508000000001</v>
      </c>
      <c r="U581" s="102">
        <f>[2]CAMEROUN!AM539+[3]CONGO!W384+[7]RCA!W371+[4]GABON!W393+[5]GUINEE!W321+[6]TCHAD!W374</f>
        <v>167.60499999999999</v>
      </c>
      <c r="V581" s="102">
        <f>[2]CAMEROUN!AN539+[3]CONGO!X384+[7]RCA!X371+[4]GABON!X393+[5]GUINEE!X321+[6]TCHAD!X374</f>
        <v>142.94383999999999</v>
      </c>
      <c r="W581" s="102">
        <f>[2]CAMEROUN!AO539+[3]CONGO!Y384+[7]RCA!Y371+[4]GABON!Y393+[5]GUINEE!Y321+[6]TCHAD!Y374</f>
        <v>157.69299999999998</v>
      </c>
      <c r="X581" s="103">
        <f>[2]CAMEROUN!AP539+[3]CONGO!Z384+[7]RCA!Z371+[4]GABON!Z393+[5]GUINEE!Z321+[6]TCHAD!Z374</f>
        <v>337.19899999999996</v>
      </c>
      <c r="Y581" s="103">
        <f>[2]CAMEROUN!AQ539+[3]CONGO!AA384+[7]RCA!AA371+[4]GABON!AA393+[5]GUINEE!AA321+[6]TCHAD!AA374</f>
        <v>227.13</v>
      </c>
      <c r="Z581" s="102">
        <f>[2]CAMEROUN!AR539+[3]CONGO!AB384+[7]RCA!AB371+[4]GABON!AB393+[5]GUINEE!AB321+[6]TCHAD!AB374</f>
        <v>253.74700000000001</v>
      </c>
      <c r="AA581" s="102">
        <f>[2]CAMEROUN!AS539+[3]CONGO!AC384+[7]RCA!AC371+[4]GABON!AC393+[5]GUINEE!AC321+[6]TCHAD!AC374</f>
        <v>236.87</v>
      </c>
      <c r="AB581" s="102">
        <v>249.51583598687773</v>
      </c>
      <c r="AC581" s="102">
        <v>249.52028639629458</v>
      </c>
      <c r="AD581" s="102">
        <v>249.17473715751737</v>
      </c>
      <c r="AE581" s="102">
        <f>[2]CAMEROUN!AT539+[3]CONGO!AH384+[7]RCA!AD371+[4]GABON!AD393+[5]GUINEE!AD321+[6]TCHAD!AH374</f>
        <v>272.27599999999995</v>
      </c>
      <c r="AF581" s="102">
        <v>294.69610635068801</v>
      </c>
      <c r="AG581" s="102">
        <v>322.91358128520898</v>
      </c>
      <c r="AH581" s="102">
        <v>321.10340209959901</v>
      </c>
      <c r="AI581" s="102">
        <v>320.23520655004103</v>
      </c>
      <c r="AJ581" s="103">
        <f>[2]CAMEROUN!AU539+[3]CONGO!AM384+[7]RCA!AE371+[4]GABON!AE393+[5]GUINEE!AE321+[6]TCHAD!AM374</f>
        <v>316.07700000000011</v>
      </c>
      <c r="AK581" s="103">
        <v>200.19258171379164</v>
      </c>
      <c r="AL581" s="103">
        <v>222.03526557645188</v>
      </c>
      <c r="AM581" s="103">
        <v>221.94824947105536</v>
      </c>
      <c r="AN581" s="103">
        <v>222.322281202689</v>
      </c>
      <c r="AO581" s="103">
        <f>[2]CAMEROUN!AV539+[3]CONGO!AR384+[7]RCA!AF371+[4]GABON!AF393+[5]GUINEE!AF321+[6]TCHAD!AR374</f>
        <v>392.3</v>
      </c>
      <c r="AP581" s="103">
        <v>223.96908889363925</v>
      </c>
      <c r="AQ581" s="103">
        <v>235.47618243680097</v>
      </c>
      <c r="AR581" s="103">
        <v>234.81092698107739</v>
      </c>
      <c r="AS581" s="103">
        <f>[2]CAMEROUN!AZ539+[3]CONGO!AV384+[7]RCA!AJ371+[4]GABON!AJ393+[5]GUINEE!AJ321+[6]TCHAD!AV374</f>
        <v>329.08908709406154</v>
      </c>
      <c r="AT581" s="103">
        <v>284.58415631132897</v>
      </c>
      <c r="AU581" s="103">
        <v>442.80068434282384</v>
      </c>
      <c r="AV581" s="103">
        <v>403.24169779515444</v>
      </c>
      <c r="AW581" s="103">
        <v>402.76245742979728</v>
      </c>
      <c r="AX581" s="103">
        <f>[2]CAMEROUN!BE539+[3]CONGO!BA384+[7]RCA!AO371+[4]GABON!AO393+[5]GUINEE!AO321+[6]TCHAD!BA374</f>
        <v>455.26212356030936</v>
      </c>
      <c r="AY581" s="103"/>
      <c r="AZ581" s="103">
        <v>458.96376526238572</v>
      </c>
      <c r="BA581" s="103">
        <v>455.78957422524132</v>
      </c>
      <c r="BB581" s="103">
        <v>468.63486680231728</v>
      </c>
      <c r="BC581" s="103">
        <v>464.20690235057344</v>
      </c>
      <c r="BD581" s="103">
        <v>435.98444940121954</v>
      </c>
      <c r="BE581" s="103">
        <v>433.2582860791299</v>
      </c>
      <c r="BF581" s="103">
        <f>[2]CAMEROUN!BL539+[3]CONGO!BI384+[7]RCA!AV371+[4]GABON!AV393+[5]GUINEE!AV321+[6]TCHAD!BH374</f>
        <v>423.57900000000001</v>
      </c>
      <c r="BG581" s="103">
        <v>419.46219310377433</v>
      </c>
      <c r="BH581" s="103">
        <v>418.09628271801535</v>
      </c>
      <c r="BI581" s="103">
        <v>478.8776936622242</v>
      </c>
      <c r="BJ581" s="103">
        <v>470.11793930127379</v>
      </c>
      <c r="BK581" s="103">
        <v>469.42076827571947</v>
      </c>
      <c r="BL581" s="103">
        <v>465.03789939497</v>
      </c>
      <c r="BM581" s="103">
        <v>468.44319364040246</v>
      </c>
      <c r="BN581" s="103">
        <v>463.0517799741591</v>
      </c>
      <c r="BO581" s="103">
        <f>[2]CAMEROUN!BU539+[3]CONGO!BR384+[7]RCA!BE371+[4]GABON!BE393+[5]GUINEE!BE321+[6]TCHAD!BQ374</f>
        <v>327.70358806984336</v>
      </c>
      <c r="BP581" s="103">
        <v>450.33822712621333</v>
      </c>
      <c r="BQ581" s="103">
        <v>420.78161351170894</v>
      </c>
      <c r="BR581" s="103">
        <v>414.46836061669632</v>
      </c>
      <c r="BS581" s="103">
        <v>408.743398665239</v>
      </c>
      <c r="BT581" s="103">
        <v>423.87904305095566</v>
      </c>
      <c r="BU581" s="103">
        <v>422.85600562363976</v>
      </c>
      <c r="BV581" s="103">
        <v>402.15918194630882</v>
      </c>
      <c r="BW581" s="103">
        <v>237.20641584422327</v>
      </c>
      <c r="BX581" s="103">
        <v>236.89547788371368</v>
      </c>
      <c r="BY581" s="103">
        <v>230.53779047754313</v>
      </c>
      <c r="BZ581" s="102">
        <v>234.06199638399531</v>
      </c>
      <c r="CA581" s="103">
        <f>[2]CAMEROUN!CG539+[3]CONGO!CD384+[7]RCA!BQ371+[4]GABON!BQ393+[5]GUINEE!BQ321+[6]TCHAD!CC374</f>
        <v>497.05816704612801</v>
      </c>
      <c r="CB581" s="103">
        <v>228.5691536899316</v>
      </c>
      <c r="CC581" s="103">
        <v>227.18121559647486</v>
      </c>
      <c r="CD581" s="103">
        <v>224.25343726560496</v>
      </c>
      <c r="CE581" s="103">
        <v>251.18264949960965</v>
      </c>
      <c r="CF581" s="103">
        <v>249.36949152677926</v>
      </c>
      <c r="CG581" s="103">
        <v>245.06628381185763</v>
      </c>
      <c r="CH581" s="103">
        <v>250.739011223717</v>
      </c>
      <c r="CI581" s="103">
        <v>249.32550053515419</v>
      </c>
      <c r="CJ581" s="102">
        <v>291.07199186905063</v>
      </c>
      <c r="CK581" s="102">
        <v>290.53195549440011</v>
      </c>
      <c r="CL581" s="103">
        <f>[2]CAMEROUN!CR539+[3]CONGO!CO384+[7]RCA!CB371+[4]GABON!CB393+[5]GUINEE!CD321+[6]TCHAD!CN374</f>
        <v>311.673</v>
      </c>
      <c r="CM581" s="103">
        <v>299.35383668496524</v>
      </c>
      <c r="CN581" s="103">
        <v>270.2821576429792</v>
      </c>
      <c r="CO581" s="103">
        <v>273.14327863694064</v>
      </c>
      <c r="CP581" s="103">
        <v>272.10056711482054</v>
      </c>
      <c r="CQ581" s="103">
        <v>271.38116215286175</v>
      </c>
      <c r="CR581" s="103">
        <v>267.9619154616463</v>
      </c>
      <c r="CS581" s="103">
        <v>575.90906347312989</v>
      </c>
      <c r="CT581" s="103">
        <v>578.05365340873107</v>
      </c>
      <c r="CU581" s="103">
        <v>577.89157337786628</v>
      </c>
      <c r="CV581" s="103">
        <v>583.91190734784163</v>
      </c>
      <c r="CW581" s="103">
        <v>585.63117067248356</v>
      </c>
      <c r="CX581" s="103">
        <v>582.55807762832694</v>
      </c>
      <c r="CY581" s="103">
        <v>585.13711209321173</v>
      </c>
      <c r="CZ581" s="103">
        <v>586.75532300240036</v>
      </c>
      <c r="DA581" s="103">
        <f>[2]CAMEROUN!DD539+[3]CONGO!DA384+[7]RCA!CN371+[4]GABON!CN393+[5]GUINEE!CP321+[6]TCHAD!CZ374</f>
        <v>400.82466935192309</v>
      </c>
      <c r="DB581" s="102">
        <v>349.85889984375228</v>
      </c>
      <c r="DC581" s="102">
        <v>350.13195288453107</v>
      </c>
      <c r="DD581" s="102">
        <v>350.17766746322957</v>
      </c>
      <c r="DE581" s="102">
        <v>337.37812363591303</v>
      </c>
      <c r="DF581" s="102">
        <v>338.41193416364166</v>
      </c>
      <c r="DG581" s="102">
        <v>337.19434496044886</v>
      </c>
      <c r="DH581" s="102">
        <v>365.66075643707302</v>
      </c>
      <c r="DI581" s="102">
        <v>367.82517277729784</v>
      </c>
      <c r="DJ581" s="102">
        <v>366.57962957440247</v>
      </c>
      <c r="DK581" s="102">
        <v>368.23429883114829</v>
      </c>
      <c r="DL581" s="102">
        <v>368.01674394207777</v>
      </c>
      <c r="DM581" s="102">
        <v>368.42226723358658</v>
      </c>
      <c r="DN581" s="104">
        <f>[2]CAMEROUN!DQ539+[3]CONGO!DN384+[7]RCA!DA371+[4]GABON!DA393+[5]GUINEE!DC321+[6]TCHAD!DM374</f>
        <v>414.36445136671466</v>
      </c>
      <c r="DO581" s="102">
        <v>368.42226723358658</v>
      </c>
      <c r="DP581" s="102">
        <v>412.30258884789731</v>
      </c>
      <c r="DQ581" s="102">
        <v>413.38344008212488</v>
      </c>
      <c r="DR581" s="102">
        <v>414.409946023619</v>
      </c>
      <c r="DS581" s="102">
        <v>407.40933667884582</v>
      </c>
      <c r="DT581" s="102">
        <v>408.88959913319223</v>
      </c>
      <c r="DU581" s="102">
        <v>402.88502370273648</v>
      </c>
      <c r="DV581" s="105">
        <f>[2]CAMEROUN!EA539+[3]CONGO!DX384+[7]RCA!DN371+[4]GABON!DK393+[5]GUINEE!DN321+[6]TCHAD!DW374</f>
        <v>440.08384667936764</v>
      </c>
      <c r="DW581" s="106">
        <f>[2]CAMEROUN!EB539+[3]CONGO!DY384+[7]RCA!DM371+[4]GABON!DL393+[5]GUINEE!DO321+[6]TCHAD!DX374</f>
        <v>434.15253469381162</v>
      </c>
      <c r="DX581" s="107">
        <f>[2]CAMEROUN!EC539+[3]CONGO!DZ384+[7]RCA!DN371+[4]GABON!DM393+[5]GUINEE!DP321+[6]TCHAD!DY374</f>
        <v>435.83147371825544</v>
      </c>
      <c r="DZ581" s="102">
        <f>[2]CAMEROUN!EE539+[3]CONGO!EB384+[7]RCA!DP371+[4]GABON!DO393+[5]GUINEE!DR321+[6]TCHAD!EA374</f>
        <v>446.87668999311722</v>
      </c>
      <c r="EC581" s="102">
        <f>[2]CAMEROUN!EH539+[3]CONGO!EE384+[7]RCA!DS371+[4]GABON!DR393+[5]GUINEE!DU321+[6]TCHAD!ED374</f>
        <v>459.72286690069552</v>
      </c>
      <c r="EF581" s="102">
        <f>[2]CAMEROUN!EK539+[3]CONGO!EH384+[7]RCA!DV371+[4]GABON!DU393+[5]GUINEE!DX321+[6]TCHAD!EG374</f>
        <v>473.83567059451696</v>
      </c>
      <c r="EI581" s="102">
        <f>[2]CAMEROUN!EN539+[3]CONGO!EK384+[7]RCA!DY371+[4]GABON!DX393+[5]GUINEE!EA321+[6]TCHAD!EJ374</f>
        <v>490.31355368357964</v>
      </c>
      <c r="EL581" s="102">
        <f>[2]CAMEROUN!EQ539+[3]CONGO!EN384+[7]RCA!EB371+[4]GABON!EA393+[5]GUINEE!ED321+[6]TCHAD!EM374</f>
        <v>508.21670670168885</v>
      </c>
      <c r="EO581" s="102">
        <f>[2]CAMEROUN!ET539+[3]CONGO!EQ384+[7]RCA!EE371+[4]GABON!ED393+[5]GUINEE!EG321+[6]TCHAD!EP374</f>
        <v>528.19064041026184</v>
      </c>
    </row>
    <row r="582" spans="1:145" ht="15.5" x14ac:dyDescent="0.35">
      <c r="A582" s="56" t="s">
        <v>300</v>
      </c>
      <c r="B582" s="102">
        <f>([2]CAMEROUN!C540+[2]CAMEROUN!D540)/2+[3]CONGO!D385+[7]RCA!D372+[4]GABON!D394+[5]GUINEE!D322+[6]TCHAD!D375</f>
        <v>-39.184000000000005</v>
      </c>
      <c r="C582" s="102">
        <f>([2]CAMEROUN!D540+[2]CAMEROUN!E540)/2+[3]CONGO!E385+[7]RCA!E372+[4]GABON!E394+[5]GUINEE!E322+[6]TCHAD!E375</f>
        <v>-39.353499999999997</v>
      </c>
      <c r="D582" s="102">
        <f>([2]CAMEROUN!E540+[2]CAMEROUN!F540)/2+[3]CONGO!F385+[7]RCA!F372+[4]GABON!F394+[5]GUINEE!F322+[6]TCHAD!F375</f>
        <v>-31.287500000000005</v>
      </c>
      <c r="E582" s="102">
        <f>([2]CAMEROUN!F540+[2]CAMEROUN!G540)/2+[3]CONGO!G385+[7]RCA!G372+[4]GABON!G394+[5]GUINEE!G322+[6]TCHAD!G375</f>
        <v>-21.514000000000003</v>
      </c>
      <c r="F582" s="102">
        <f>([2]CAMEROUN!G540+[2]CAMEROUN!H540)/2+[3]CONGO!H385+[7]RCA!H372+[4]GABON!H394+[5]GUINEE!H322+[6]TCHAD!H375</f>
        <v>-19.023499999999999</v>
      </c>
      <c r="G582" s="102">
        <f>([2]CAMEROUN!H540+[2]CAMEROUN!I540)/2+[3]CONGO!I385+[7]RCA!I372+[4]GABON!I394+[5]GUINEE!I322+[6]TCHAD!I375</f>
        <v>-14.4895</v>
      </c>
      <c r="H582" s="102">
        <f>([2]CAMEROUN!I540+[2]CAMEROUN!J540)/2+[3]CONGO!J385+[7]RCA!J372+[4]GABON!J394+[5]GUINEE!J322+[6]TCHAD!J375</f>
        <v>-13.973999999999998</v>
      </c>
      <c r="I582" s="102">
        <f>([2]CAMEROUN!J540+[2]CAMEROUN!K540)/2+[3]CONGO!K385+[7]RCA!K372+[4]GABON!K394+[5]GUINEE!K322+[6]TCHAD!K375</f>
        <v>-39.260999999999996</v>
      </c>
      <c r="J582" s="102">
        <f>([2]CAMEROUN!K540+[2]CAMEROUN!L540)/2+[3]CONGO!L385+[7]RCA!L372+[4]GABON!L394+[5]GUINEE!L322+[6]TCHAD!L375</f>
        <v>-26.733499999999999</v>
      </c>
      <c r="K582" s="102">
        <f>([2]CAMEROUN!L540+[2]CAMEROUN!M540)/2+[3]CONGO!M385+[7]RCA!M372+[4]GABON!M394+[5]GUINEE!M322+[6]TCHAD!M375</f>
        <v>-22.937000000000001</v>
      </c>
      <c r="L582" s="102">
        <f>([2]CAMEROUN!M540+[2]CAMEROUN!N540)/2+[3]CONGO!N385+[7]RCA!N372+[4]GABON!N394+[5]GUINEE!N322+[6]TCHAD!N375</f>
        <v>-24.216499999999996</v>
      </c>
      <c r="M582" s="102">
        <f>([2]CAMEROUN!N540+[2]CAMEROUN!O540)/2+[3]CONGO!O385+[7]RCA!O372+[4]GABON!O394+[5]GUINEE!O322+[6]TCHAD!O375</f>
        <v>-31.759999999999998</v>
      </c>
      <c r="N582" s="102">
        <f>([2]CAMEROUN!O540+[2]CAMEROUN!P540)/2+[3]CONGO!P385+[7]RCA!P372+[4]GABON!P394+[5]GUINEE!P322+[6]TCHAD!P375</f>
        <v>-41.437000000000005</v>
      </c>
      <c r="O582" s="102">
        <f>([2]CAMEROUN!P540+[2]CAMEROUN!Q540)/2+[3]CONGO!Q385+[7]RCA!Q372+[4]GABON!Q394+[5]GUINEE!Q322+[6]TCHAD!Q375</f>
        <v>-41.905850000000001</v>
      </c>
      <c r="P582" s="102">
        <f>[2]CAMEROUN!AH540+[3]CONGO!R385+[7]RCA!R372+[4]GABON!R394+[5]GUINEE!R322+[6]TCHAD!R375</f>
        <v>-46.699599999999997</v>
      </c>
      <c r="Q582" s="102">
        <f>[2]CAMEROUN!AI540+[3]CONGO!S385+[7]RCA!S372+[4]GABON!S394+[5]GUINEE!S322+[6]TCHAD!S375</f>
        <v>-34.179900000000004</v>
      </c>
      <c r="R582" s="102">
        <f>[2]CAMEROUN!AJ540+[3]CONGO!T385+[7]RCA!T372+[4]GABON!T394+[5]GUINEE!T322+[6]TCHAD!T375</f>
        <v>-60.765900000000002</v>
      </c>
      <c r="S582" s="102">
        <f>[2]CAMEROUN!AK540+[3]CONGO!U385+[7]RCA!U372+[4]GABON!U394+[5]GUINEE!U322+[6]TCHAD!U375</f>
        <v>-50.461999999999989</v>
      </c>
      <c r="T582" s="102">
        <f>[2]CAMEROUN!AL540+[3]CONGO!V385+[7]RCA!V372+[4]GABON!V394+[5]GUINEE!V322+[6]TCHAD!V375</f>
        <v>-44.76400000000001</v>
      </c>
      <c r="U582" s="102">
        <f>[2]CAMEROUN!AM540+[3]CONGO!W385+[7]RCA!W372+[4]GABON!W394+[5]GUINEE!W322+[6]TCHAD!W375</f>
        <v>-59.804000000000002</v>
      </c>
      <c r="V582" s="102">
        <f>[2]CAMEROUN!AN540+[3]CONGO!X385+[7]RCA!X372+[4]GABON!X394+[5]GUINEE!X322+[6]TCHAD!X375</f>
        <v>-58.429999999999993</v>
      </c>
      <c r="W582" s="102">
        <f>[2]CAMEROUN!AO540+[3]CONGO!Y385+[7]RCA!Y372+[4]GABON!Y394+[5]GUINEE!Y322+[6]TCHAD!Y375</f>
        <v>-61.22</v>
      </c>
      <c r="X582" s="103">
        <f>[2]CAMEROUN!AP540+[3]CONGO!Z385+[7]RCA!Z372+[4]GABON!Z394+[5]GUINEE!Z322+[6]TCHAD!Z375</f>
        <v>-70.938999999999993</v>
      </c>
      <c r="Y582" s="103">
        <f>[2]CAMEROUN!AQ540+[3]CONGO!AA385+[7]RCA!AA372+[4]GABON!AA394+[5]GUINEE!AA322+[6]TCHAD!AA375</f>
        <v>-82.657999999999987</v>
      </c>
      <c r="Z582" s="102">
        <f>[2]CAMEROUN!AR540+[3]CONGO!AB385+[7]RCA!AB372+[4]GABON!AB394+[5]GUINEE!AB322+[6]TCHAD!AB375</f>
        <v>-125.027</v>
      </c>
      <c r="AA582" s="102">
        <f>[2]CAMEROUN!AS540+[3]CONGO!AC385+[7]RCA!AC372+[4]GABON!AC394+[5]GUINEE!AC322+[6]TCHAD!AC375</f>
        <v>-149.661</v>
      </c>
      <c r="AB582" s="102">
        <v>-63.499626731225028</v>
      </c>
      <c r="AC582" s="102">
        <v>-63.498845234976926</v>
      </c>
      <c r="AD582" s="102">
        <v>-123.32598406396571</v>
      </c>
      <c r="AE582" s="102">
        <f>[2]CAMEROUN!AT540+[3]CONGO!AH385+[7]RCA!AD372+[4]GABON!AD394+[5]GUINEE!AD322+[6]TCHAD!AH375</f>
        <v>-174.34900000000005</v>
      </c>
      <c r="AF582" s="102">
        <v>-87.336214017321552</v>
      </c>
      <c r="AG582" s="102">
        <v>-84.572055094193999</v>
      </c>
      <c r="AH582" s="102">
        <v>-84.857632347897962</v>
      </c>
      <c r="AI582" s="102">
        <v>-84.852289754217509</v>
      </c>
      <c r="AJ582" s="103">
        <f>[2]CAMEROUN!AU540+[3]CONGO!AM385+[7]RCA!AE372+[4]GABON!AE394+[5]GUINEE!AE322+[6]TCHAD!AM375</f>
        <v>-197.32499999999999</v>
      </c>
      <c r="AK582" s="103">
        <v>-141.8961507539245</v>
      </c>
      <c r="AL582" s="103">
        <v>-91.38157682642148</v>
      </c>
      <c r="AM582" s="103">
        <v>-91.403448433090333</v>
      </c>
      <c r="AN582" s="103">
        <v>-90.781880837098797</v>
      </c>
      <c r="AO582" s="103">
        <f>[2]CAMEROUN!AV540+[3]CONGO!AR385+[7]RCA!AF372+[4]GABON!AF394+[5]GUINEE!AF322+[6]TCHAD!AR375</f>
        <v>-231.48700000000002</v>
      </c>
      <c r="AP582" s="103">
        <v>-155.0599042888048</v>
      </c>
      <c r="AQ582" s="103">
        <v>-154.98752865256711</v>
      </c>
      <c r="AR582" s="103">
        <v>-154.81986185528575</v>
      </c>
      <c r="AS582" s="103">
        <f>[2]CAMEROUN!AZ540+[3]CONGO!AV385+[7]RCA!AJ372+[4]GABON!AJ394+[5]GUINEE!AJ322+[6]TCHAD!AV375</f>
        <v>-219.78818952036738</v>
      </c>
      <c r="AT582" s="103">
        <v>-135.85069294436201</v>
      </c>
      <c r="AU582" s="103">
        <v>-274.32123929818522</v>
      </c>
      <c r="AV582" s="103">
        <v>-314.69991723474777</v>
      </c>
      <c r="AW582" s="103">
        <v>-314.377863128797</v>
      </c>
      <c r="AX582" s="103">
        <f>[2]CAMEROUN!BE540+[3]CONGO!BA385+[7]RCA!AO372+[4]GABON!AO394+[5]GUINEE!AO322+[6]TCHAD!BA375</f>
        <v>-202.63089340021691</v>
      </c>
      <c r="AY582" s="103"/>
      <c r="AZ582" s="103">
        <v>-337.71750170331887</v>
      </c>
      <c r="BA582" s="103">
        <v>-337.65631576354338</v>
      </c>
      <c r="BB582" s="103">
        <v>-244.28141047539791</v>
      </c>
      <c r="BC582" s="103">
        <v>-275.8814104753979</v>
      </c>
      <c r="BD582" s="103">
        <v>-216.16961800030904</v>
      </c>
      <c r="BE582" s="103">
        <v>-216.16961800030904</v>
      </c>
      <c r="BF582" s="103">
        <f>[2]CAMEROUN!BL540+[3]CONGO!BI385+[7]RCA!AV372+[4]GABON!AV394+[5]GUINEE!AV322+[6]TCHAD!BH375</f>
        <v>-216.69099999999997</v>
      </c>
      <c r="BG582" s="103">
        <v>-221.689131550279</v>
      </c>
      <c r="BH582" s="103">
        <v>-221.57560075877905</v>
      </c>
      <c r="BI582" s="103">
        <v>-252.16316883037396</v>
      </c>
      <c r="BJ582" s="103">
        <v>-252.05380729742433</v>
      </c>
      <c r="BK582" s="103">
        <v>-251.62870156167497</v>
      </c>
      <c r="BL582" s="103">
        <v>-251.51912167698785</v>
      </c>
      <c r="BM582" s="103">
        <v>-251.54558568519496</v>
      </c>
      <c r="BN582" s="103">
        <v>-251.44049855058785</v>
      </c>
      <c r="BO582" s="103">
        <f>[2]CAMEROUN!BU540+[3]CONGO!BR385+[7]RCA!BE372+[4]GABON!BE394+[5]GUINEE!BE322+[6]TCHAD!BQ375</f>
        <v>-62.098683628637396</v>
      </c>
      <c r="BP582" s="103">
        <v>-315.0856374720064</v>
      </c>
      <c r="BQ582" s="103">
        <v>-312.38166989940061</v>
      </c>
      <c r="BR582" s="103">
        <v>-317.44806194137306</v>
      </c>
      <c r="BS582" s="103">
        <v>-317.25260811101276</v>
      </c>
      <c r="BT582" s="103">
        <v>-312.9520514121532</v>
      </c>
      <c r="BU582" s="103">
        <v>-317.80860087557244</v>
      </c>
      <c r="BV582" s="103">
        <v>-317.55798328403836</v>
      </c>
      <c r="BW582" s="103">
        <v>-141.03841146350987</v>
      </c>
      <c r="BX582" s="103">
        <v>-146.19983396226627</v>
      </c>
      <c r="BY582" s="103">
        <v>-146.54622294722989</v>
      </c>
      <c r="BZ582" s="102">
        <v>-170.05548963295823</v>
      </c>
      <c r="CA582" s="103">
        <f>[2]CAMEROUN!CG540+[3]CONGO!CD385+[7]RCA!BQ372+[4]GABON!BQ394+[5]GUINEE!BQ322+[6]TCHAD!CC375</f>
        <v>-138.54642955606465</v>
      </c>
      <c r="CB582" s="103">
        <v>-115.81391639201706</v>
      </c>
      <c r="CC582" s="103">
        <v>-115.84771418013784</v>
      </c>
      <c r="CD582" s="103">
        <v>-115.96650958200314</v>
      </c>
      <c r="CE582" s="103">
        <v>-114.57987847256942</v>
      </c>
      <c r="CF582" s="103">
        <v>-114.6136762606902</v>
      </c>
      <c r="CG582" s="103">
        <v>-114.7324716625555</v>
      </c>
      <c r="CH582" s="103">
        <v>-114.63254471010077</v>
      </c>
      <c r="CI582" s="103">
        <v>-114.66470292315977</v>
      </c>
      <c r="CJ582" s="102">
        <v>-93.34966585291258</v>
      </c>
      <c r="CK582" s="102">
        <v>-93.349395932505459</v>
      </c>
      <c r="CL582" s="103">
        <f>[2]CAMEROUN!CR540+[3]CONGO!CO385+[7]RCA!CB372+[4]GABON!CB394+[5]GUINEE!CD322+[6]TCHAD!CN375</f>
        <v>-68.412000000000006</v>
      </c>
      <c r="CM582" s="103">
        <v>-94.697177816040863</v>
      </c>
      <c r="CN582" s="103">
        <v>-96.693886148029847</v>
      </c>
      <c r="CO582" s="103">
        <v>-96.94283059312167</v>
      </c>
      <c r="CP582" s="103">
        <v>-97.088198119821442</v>
      </c>
      <c r="CQ582" s="103">
        <v>-97.026408478184962</v>
      </c>
      <c r="CR582" s="103">
        <v>-96.976441001311997</v>
      </c>
      <c r="CS582" s="103">
        <v>-145.81939068855522</v>
      </c>
      <c r="CT582" s="103">
        <v>-144.92928825514096</v>
      </c>
      <c r="CU582" s="103">
        <v>-142.98520769106878</v>
      </c>
      <c r="CV582" s="103">
        <v>-138.76360882307799</v>
      </c>
      <c r="CW582" s="103">
        <v>-137.76266520192857</v>
      </c>
      <c r="CX582" s="103">
        <v>-138.749532073078</v>
      </c>
      <c r="CY582" s="103">
        <v>-137.74984155192854</v>
      </c>
      <c r="CZ582" s="103">
        <v>-135.55639731726464</v>
      </c>
      <c r="DA582" s="103">
        <f>[2]CAMEROUN!DD540+[3]CONGO!DA385+[7]RCA!CN372+[4]GABON!CN394+[5]GUINEE!CP322+[6]TCHAD!CZ375</f>
        <v>-65.394132199999987</v>
      </c>
      <c r="DB582" s="102">
        <v>-33.750579338458664</v>
      </c>
      <c r="DC582" s="102">
        <v>-33.689185682391198</v>
      </c>
      <c r="DD582" s="102">
        <v>-33.639243490462967</v>
      </c>
      <c r="DE582" s="102">
        <v>-58.90302250605243</v>
      </c>
      <c r="DF582" s="102">
        <v>-58.878564353856021</v>
      </c>
      <c r="DG582" s="102">
        <v>-58.475049983609992</v>
      </c>
      <c r="DH582" s="102">
        <v>-59.354910620684386</v>
      </c>
      <c r="DI582" s="102">
        <v>-59.279545584017193</v>
      </c>
      <c r="DJ582" s="102">
        <v>-59.183859407082792</v>
      </c>
      <c r="DK582" s="102">
        <v>-59.374539595944164</v>
      </c>
      <c r="DL582" s="102">
        <v>-59.300759020076967</v>
      </c>
      <c r="DM582" s="102">
        <v>-59.220014308486583</v>
      </c>
      <c r="DN582" s="104">
        <f>[2]CAMEROUN!DQ540+[3]CONGO!DN385+[7]RCA!DA372+[4]GABON!DA394+[5]GUINEE!DC322+[6]TCHAD!DM375</f>
        <v>-66.511350749919842</v>
      </c>
      <c r="DO582" s="102">
        <v>-59.220014308486583</v>
      </c>
      <c r="DP582" s="102">
        <v>-70.556474611233782</v>
      </c>
      <c r="DQ582" s="102">
        <v>-70.485914448035388</v>
      </c>
      <c r="DR582" s="102">
        <v>-70.376902234597779</v>
      </c>
      <c r="DS582" s="102">
        <v>-70.474381621396674</v>
      </c>
      <c r="DT582" s="102">
        <v>-70.40001509583027</v>
      </c>
      <c r="DU582" s="102">
        <v>-46.966049876890573</v>
      </c>
      <c r="DV582" s="105">
        <f>[2]CAMEROUN!EA540+[3]CONGO!DX385+[7]RCA!DN372+[4]GABON!DK394+[5]GUINEE!DN322+[6]TCHAD!DW375</f>
        <v>-67.955933608185617</v>
      </c>
      <c r="DW582" s="106">
        <f>[2]CAMEROUN!EB540+[3]CONGO!DY385+[7]RCA!DM372+[4]GABON!DL394+[5]GUINEE!DO322+[6]TCHAD!DX375</f>
        <v>-67.790874062389605</v>
      </c>
      <c r="DX582" s="107">
        <f>[2]CAMEROUN!EC540+[3]CONGO!DZ385+[7]RCA!DN372+[4]GABON!DM394+[5]GUINEE!DP322+[6]TCHAD!DY375</f>
        <v>-67.947370892144804</v>
      </c>
      <c r="DZ582" s="102">
        <f>[2]CAMEROUN!EE540+[3]CONGO!EB385+[7]RCA!DP372+[4]GABON!DO394+[5]GUINEE!DR322+[6]TCHAD!EA375</f>
        <v>-69.216556601962566</v>
      </c>
      <c r="EC582" s="102">
        <f>[2]CAMEROUN!EH540+[3]CONGO!EE385+[7]RCA!DS372+[4]GABON!DR394+[5]GUINEE!DU322+[6]TCHAD!ED375</f>
        <v>-70.557018093881368</v>
      </c>
      <c r="EF582" s="102">
        <f>[2]CAMEROUN!EK540+[3]CONGO!EH385+[7]RCA!DV372+[4]GABON!DU394+[5]GUINEE!DX322+[6]TCHAD!EG375</f>
        <v>-71.791268189072582</v>
      </c>
      <c r="EI582" s="102">
        <f>[2]CAMEROUN!EN540+[3]CONGO!EK385+[7]RCA!DY372+[4]GABON!DX394+[5]GUINEE!EA322+[6]TCHAD!EJ375</f>
        <v>-72.997770334410902</v>
      </c>
      <c r="EL582" s="102">
        <f>[2]CAMEROUN!EQ540+[3]CONGO!EN385+[7]RCA!EB372+[4]GABON!EA394+[5]GUINEE!ED322+[6]TCHAD!EM375</f>
        <v>-74.315744234480277</v>
      </c>
      <c r="EO582" s="102">
        <f>[2]CAMEROUN!ET540+[3]CONGO!EQ385+[7]RCA!EE372+[4]GABON!ED394+[5]GUINEE!EG322+[6]TCHAD!EP375</f>
        <v>-75.787267692088463</v>
      </c>
    </row>
    <row r="583" spans="1:145" ht="15.5" x14ac:dyDescent="0.35">
      <c r="A583" s="56" t="s">
        <v>302</v>
      </c>
      <c r="B583" s="102">
        <f>B584+B585</f>
        <v>-143.33200000000002</v>
      </c>
      <c r="C583" s="102">
        <f t="shared" ref="C583:Z583" si="638">C584+C585</f>
        <v>-175.16250000000002</v>
      </c>
      <c r="D583" s="102">
        <f t="shared" si="638"/>
        <v>-171.23349999999999</v>
      </c>
      <c r="E583" s="102">
        <f t="shared" si="638"/>
        <v>-156.43449999999999</v>
      </c>
      <c r="F583" s="102">
        <f t="shared" si="638"/>
        <v>-156.42749999999998</v>
      </c>
      <c r="G583" s="102">
        <f t="shared" si="638"/>
        <v>-165.04049999999995</v>
      </c>
      <c r="H583" s="102">
        <f t="shared" si="638"/>
        <v>-137.76850000000002</v>
      </c>
      <c r="I583" s="102">
        <f t="shared" si="638"/>
        <v>-137.70750000000001</v>
      </c>
      <c r="J583" s="102">
        <f t="shared" si="638"/>
        <v>-124.64749999999999</v>
      </c>
      <c r="K583" s="102">
        <f t="shared" si="638"/>
        <v>-150.62549999999993</v>
      </c>
      <c r="L583" s="102">
        <f t="shared" si="638"/>
        <v>-146.38355250000001</v>
      </c>
      <c r="M583" s="102">
        <f t="shared" si="638"/>
        <v>-151.96509502750001</v>
      </c>
      <c r="N583" s="102">
        <f t="shared" si="638"/>
        <v>-155.40804252750004</v>
      </c>
      <c r="O583" s="102">
        <f t="shared" si="638"/>
        <v>-160.45049218821924</v>
      </c>
      <c r="P583" s="102">
        <f t="shared" si="638"/>
        <v>-291.50589999999994</v>
      </c>
      <c r="Q583" s="102">
        <f t="shared" si="638"/>
        <v>-317.03530000000001</v>
      </c>
      <c r="R583" s="102">
        <f t="shared" si="638"/>
        <v>-231.09300000000002</v>
      </c>
      <c r="S583" s="102">
        <f t="shared" si="638"/>
        <v>-351.82100000000003</v>
      </c>
      <c r="T583" s="102">
        <f t="shared" si="638"/>
        <v>-406.28678000000008</v>
      </c>
      <c r="U583" s="102">
        <f t="shared" si="638"/>
        <v>-423.49200000000008</v>
      </c>
      <c r="V583" s="102">
        <f t="shared" si="638"/>
        <v>-313.25799999999998</v>
      </c>
      <c r="W583" s="102">
        <f t="shared" si="638"/>
        <v>-474.16100000000006</v>
      </c>
      <c r="X583" s="103">
        <f t="shared" si="638"/>
        <v>-556.21199999999999</v>
      </c>
      <c r="Y583" s="103">
        <f t="shared" si="638"/>
        <v>-451.88800000000003</v>
      </c>
      <c r="Z583" s="102">
        <f t="shared" si="638"/>
        <v>-746.35200000000009</v>
      </c>
      <c r="AA583" s="102">
        <f>AA584+AA585</f>
        <v>-431.94600000000008</v>
      </c>
      <c r="AB583" s="102">
        <v>-828.1992125904801</v>
      </c>
      <c r="AC583" s="102">
        <v>-778.59927983875787</v>
      </c>
      <c r="AD583" s="102">
        <v>-845.77077959742076</v>
      </c>
      <c r="AE583" s="102">
        <f>AE584+AE585</f>
        <v>-611.84100000000001</v>
      </c>
      <c r="AF583" s="102">
        <v>-1100.4545960026608</v>
      </c>
      <c r="AG583" s="102">
        <v>-1045.1674585936034</v>
      </c>
      <c r="AH583" s="102">
        <v>-1056.6398781744238</v>
      </c>
      <c r="AI583" s="102">
        <v>-1062.8552084353184</v>
      </c>
      <c r="AJ583" s="103">
        <f>AJ584+AJ585</f>
        <v>-536.95799999999986</v>
      </c>
      <c r="AK583" s="103">
        <v>-936.60504859866001</v>
      </c>
      <c r="AL583" s="103">
        <v>-632.92893104211169</v>
      </c>
      <c r="AM583" s="103">
        <v>-614.44815753788976</v>
      </c>
      <c r="AN583" s="103">
        <v>-607.12842822634821</v>
      </c>
      <c r="AO583" s="103">
        <f>AO584+AO585</f>
        <v>-577.6579999999999</v>
      </c>
      <c r="AP583" s="103">
        <v>-588.84125660220377</v>
      </c>
      <c r="AQ583" s="103">
        <v>-558.67391798808467</v>
      </c>
      <c r="AR583" s="103">
        <v>-553.09539303010843</v>
      </c>
      <c r="AS583" s="103">
        <f>AS584+AS585</f>
        <v>-524.90700000000004</v>
      </c>
      <c r="AT583" s="103">
        <v>-620.76560355542847</v>
      </c>
      <c r="AU583" s="103">
        <v>-622.9943602941014</v>
      </c>
      <c r="AV583" s="103">
        <v>-623.04454337432855</v>
      </c>
      <c r="AW583" s="103">
        <v>-613.18799209788369</v>
      </c>
      <c r="AX583" s="103">
        <f>AX584+AX585</f>
        <v>-509.23799177781007</v>
      </c>
      <c r="AY583" s="103"/>
      <c r="AZ583" s="103">
        <v>-634.01172096091341</v>
      </c>
      <c r="BA583" s="103">
        <v>-633.23369385181218</v>
      </c>
      <c r="BB583" s="103">
        <v>-523.6560898318296</v>
      </c>
      <c r="BC583" s="103">
        <v>-600.62346819545974</v>
      </c>
      <c r="BD583" s="103">
        <v>-494.46868274217297</v>
      </c>
      <c r="BE583" s="103">
        <v>-497.88099903181984</v>
      </c>
      <c r="BF583" s="103">
        <f>BF584+BF585</f>
        <v>-401.64100000000002</v>
      </c>
      <c r="BG583" s="103">
        <v>-313.46675639784041</v>
      </c>
      <c r="BH583" s="103">
        <v>-336.92030317677927</v>
      </c>
      <c r="BI583" s="103">
        <v>-371.43979012767863</v>
      </c>
      <c r="BJ583" s="103">
        <v>-352.38434713480535</v>
      </c>
      <c r="BK583" s="103">
        <v>-431.70564912386544</v>
      </c>
      <c r="BL583" s="103">
        <v>-465.77490216957926</v>
      </c>
      <c r="BM583" s="103">
        <v>-434.05799316301443</v>
      </c>
      <c r="BN583" s="103">
        <v>-470.32528275345726</v>
      </c>
      <c r="BO583" s="103">
        <f>BO584+BO585</f>
        <v>-508.0487192305348</v>
      </c>
      <c r="BP583" s="103">
        <v>-573.41046758950063</v>
      </c>
      <c r="BQ583" s="103">
        <v>-691.62895739254714</v>
      </c>
      <c r="BR583" s="103">
        <v>-659.29400101963029</v>
      </c>
      <c r="BS583" s="103">
        <v>-554.39247727038446</v>
      </c>
      <c r="BT583" s="103">
        <v>-633.56953703822023</v>
      </c>
      <c r="BU583" s="103">
        <v>-614.47693536946576</v>
      </c>
      <c r="BV583" s="103">
        <v>-604.86034872225434</v>
      </c>
      <c r="BW583" s="103">
        <v>-612.18279358000791</v>
      </c>
      <c r="BX583" s="103">
        <v>-601.94446510841817</v>
      </c>
      <c r="BY583" s="103">
        <v>-597.6236800343637</v>
      </c>
      <c r="BZ583" s="102">
        <v>-559.85010603004787</v>
      </c>
      <c r="CA583" s="103">
        <f>CA584+CA585</f>
        <v>-270.58068000000003</v>
      </c>
      <c r="CB583" s="103">
        <v>-396.464576642422</v>
      </c>
      <c r="CC583" s="103">
        <v>-397.45460204856289</v>
      </c>
      <c r="CD583" s="103">
        <v>-391.56713773216114</v>
      </c>
      <c r="CE583" s="103">
        <v>-437.13218220927831</v>
      </c>
      <c r="CF583" s="103">
        <v>-440.55848550373679</v>
      </c>
      <c r="CG583" s="103">
        <v>-438.67453369078686</v>
      </c>
      <c r="CH583" s="103">
        <v>-450.92327768441476</v>
      </c>
      <c r="CI583" s="103">
        <v>-447.45076607851098</v>
      </c>
      <c r="CJ583" s="102">
        <v>-432.2188039313765</v>
      </c>
      <c r="CK583" s="102">
        <v>-429.08806013743271</v>
      </c>
      <c r="CL583" s="103">
        <f>CL584+CL585</f>
        <v>-269.24500000000006</v>
      </c>
      <c r="CM583" s="103">
        <v>-469.90402029719814</v>
      </c>
      <c r="CN583" s="103">
        <v>-177.3216629437411</v>
      </c>
      <c r="CO583" s="103">
        <v>-176.89645510269207</v>
      </c>
      <c r="CP583" s="103">
        <v>-294.60408679054444</v>
      </c>
      <c r="CQ583" s="103">
        <v>-289.79113846599307</v>
      </c>
      <c r="CR583" s="103">
        <v>-285.88281389224875</v>
      </c>
      <c r="CS583" s="103">
        <v>-227.91272639711815</v>
      </c>
      <c r="CT583" s="103">
        <v>-226.33277871342386</v>
      </c>
      <c r="CU583" s="103">
        <v>-221.70707261993107</v>
      </c>
      <c r="CV583" s="103">
        <v>-276.00110248807232</v>
      </c>
      <c r="CW583" s="103">
        <v>-274.59248670231432</v>
      </c>
      <c r="CX583" s="103">
        <v>-275.89833770307757</v>
      </c>
      <c r="CY583" s="103">
        <v>-276.17666845283975</v>
      </c>
      <c r="CZ583" s="103">
        <v>-274.43366683342629</v>
      </c>
      <c r="DA583" s="103">
        <f t="shared" ref="DA583" si="639">DA584+DA585</f>
        <v>-260.58322455588825</v>
      </c>
      <c r="DB583" s="102">
        <v>-331.56676643879399</v>
      </c>
      <c r="DC583" s="102">
        <v>-330.23806629140034</v>
      </c>
      <c r="DD583" s="102">
        <v>-325.72854760802375</v>
      </c>
      <c r="DE583" s="102">
        <v>-351.69915892607213</v>
      </c>
      <c r="DF583" s="102">
        <v>-346.37926939339218</v>
      </c>
      <c r="DG583" s="102">
        <v>-341.70408333528241</v>
      </c>
      <c r="DH583" s="102">
        <v>-247.47341608190891</v>
      </c>
      <c r="DI583" s="102">
        <v>-243.76500514376426</v>
      </c>
      <c r="DJ583" s="102">
        <v>-239.05649082955352</v>
      </c>
      <c r="DK583" s="102">
        <v>-256.02652433461185</v>
      </c>
      <c r="DL583" s="102">
        <v>-257.59942224388345</v>
      </c>
      <c r="DM583" s="102">
        <v>-241.66638904103803</v>
      </c>
      <c r="DN583" s="104">
        <f t="shared" ref="DN583" si="640">DN584+DN585</f>
        <v>-311.56345955603376</v>
      </c>
      <c r="DO583" s="102">
        <v>-241.66638904103803</v>
      </c>
      <c r="DP583" s="102">
        <v>-298.08242965043399</v>
      </c>
      <c r="DQ583" s="102">
        <v>-295.92487024129383</v>
      </c>
      <c r="DR583" s="102">
        <v>-290.89121982387883</v>
      </c>
      <c r="DS583" s="102">
        <v>-290.13956879206216</v>
      </c>
      <c r="DT583" s="102">
        <v>-288.31627184648875</v>
      </c>
      <c r="DU583" s="102">
        <v>-329.61312418531969</v>
      </c>
      <c r="DV583" s="105">
        <f>DV584+DV585</f>
        <v>-388.14327421844894</v>
      </c>
      <c r="DW583" s="106">
        <f>DW584+DW585</f>
        <v>-383.21205315857884</v>
      </c>
      <c r="DX583" s="107">
        <f>DX584+DX585</f>
        <v>-373.09278537298849</v>
      </c>
      <c r="DZ583" s="102">
        <f>DZ584+DZ585</f>
        <v>-386.52676389133694</v>
      </c>
      <c r="EC583" s="102">
        <f>EC584+EC585</f>
        <v>-408.4772778773023</v>
      </c>
      <c r="EF583" s="102">
        <f>EF584+EF585</f>
        <v>-480.93578368670182</v>
      </c>
      <c r="EI583" s="102">
        <f>EI584+EI585</f>
        <v>-532.80082292846419</v>
      </c>
      <c r="EL583" s="102">
        <f>EL584+EL585</f>
        <v>-612.89825181296669</v>
      </c>
      <c r="EO583" s="102">
        <f>EO584+EO585</f>
        <v>-713.56833823277611</v>
      </c>
    </row>
    <row r="584" spans="1:145" ht="15.5" x14ac:dyDescent="0.35">
      <c r="A584" s="56" t="s">
        <v>299</v>
      </c>
      <c r="B584" s="102">
        <f>([2]CAMEROUN!C542+[2]CAMEROUN!D542)/2+[3]CONGO!D387+[7]RCA!D374+[4]GABON!D396+[5]GUINEE!D324+[6]TCHAD!D377</f>
        <v>19.628999999999998</v>
      </c>
      <c r="C584" s="102">
        <f>([2]CAMEROUN!D542+[2]CAMEROUN!E542)/2+[3]CONGO!E387+[7]RCA!E374+[4]GABON!E396+[5]GUINEE!E324+[6]TCHAD!E377</f>
        <v>22.719000000000001</v>
      </c>
      <c r="D584" s="102">
        <f>([2]CAMEROUN!E542+[2]CAMEROUN!F542)/2+[3]CONGO!F387+[7]RCA!F374+[4]GABON!F396+[5]GUINEE!F324+[6]TCHAD!F377</f>
        <v>28.725999999999999</v>
      </c>
      <c r="E584" s="102">
        <f>([2]CAMEROUN!F542+[2]CAMEROUN!G542)/2+[3]CONGO!G387+[7]RCA!G374+[4]GABON!G396+[5]GUINEE!G324+[6]TCHAD!G377</f>
        <v>26.139000000000003</v>
      </c>
      <c r="F584" s="102">
        <f>([2]CAMEROUN!G542+[2]CAMEROUN!H542)/2+[3]CONGO!H387+[7]RCA!H374+[4]GABON!H396+[5]GUINEE!H324+[6]TCHAD!H377</f>
        <v>25.189</v>
      </c>
      <c r="G584" s="102">
        <f>([2]CAMEROUN!H542+[2]CAMEROUN!I542)/2+[3]CONGO!I387+[7]RCA!I374+[4]GABON!I396+[5]GUINEE!I324+[6]TCHAD!I377</f>
        <v>22.987499999999997</v>
      </c>
      <c r="H584" s="102">
        <f>([2]CAMEROUN!I542+[2]CAMEROUN!J542)/2+[3]CONGO!J387+[7]RCA!J374+[4]GABON!J396+[5]GUINEE!J324+[6]TCHAD!J377</f>
        <v>23.107500000000002</v>
      </c>
      <c r="I584" s="102">
        <f>([2]CAMEROUN!J542+[2]CAMEROUN!K542)/2+[3]CONGO!K387+[7]RCA!K374+[4]GABON!K396+[5]GUINEE!K324+[6]TCHAD!K377</f>
        <v>37.655499999999996</v>
      </c>
      <c r="J584" s="102">
        <f>([2]CAMEROUN!K542+[2]CAMEROUN!L542)/2+[3]CONGO!L387+[7]RCA!L374+[4]GABON!L396+[5]GUINEE!L324+[6]TCHAD!L377</f>
        <v>74.260499999999993</v>
      </c>
      <c r="K584" s="102">
        <f>([2]CAMEROUN!L542+[2]CAMEROUN!M542)/2+[3]CONGO!M387+[7]RCA!M374+[4]GABON!M396+[5]GUINEE!M324+[6]TCHAD!M377</f>
        <v>71.61399999999999</v>
      </c>
      <c r="L584" s="102">
        <f>([2]CAMEROUN!M542+[2]CAMEROUN!N542)/2+[3]CONGO!N387+[7]RCA!N374+[4]GABON!N396+[5]GUINEE!N324+[6]TCHAD!N377</f>
        <v>84.18997499999999</v>
      </c>
      <c r="M584" s="102">
        <f>([2]CAMEROUN!N542+[2]CAMEROUN!O542)/2+[3]CONGO!O387+[7]RCA!O374+[4]GABON!O396+[5]GUINEE!O324+[6]TCHAD!O377</f>
        <v>81.811474374999989</v>
      </c>
      <c r="N584" s="102">
        <f>([2]CAMEROUN!O542+[2]CAMEROUN!P542)/2+[3]CONGO!P387+[7]RCA!P374+[4]GABON!P396+[5]GUINEE!P324+[6]TCHAD!P377</f>
        <v>87.808499374999997</v>
      </c>
      <c r="O584" s="102">
        <f>([2]CAMEROUN!P542+[2]CAMEROUN!Q542)/2+[3]CONGO!Q387+[7]RCA!Q374+[4]GABON!Q396+[5]GUINEE!Q324+[6]TCHAD!Q377</f>
        <v>100.46</v>
      </c>
      <c r="P584" s="102">
        <f>[2]CAMEROUN!AH542+[3]CONGO!R387+[7]RCA!R374+[4]GABON!R396+[5]GUINEE!R324+[6]TCHAD!R377</f>
        <v>94.660399999999996</v>
      </c>
      <c r="Q584" s="102">
        <f>[2]CAMEROUN!AI542+[3]CONGO!S387+[7]RCA!S374+[4]GABON!S396+[5]GUINEE!S324+[6]TCHAD!S377</f>
        <v>98.697300000000013</v>
      </c>
      <c r="R584" s="102">
        <f>[2]CAMEROUN!AJ542+[3]CONGO!T387+[7]RCA!T374+[4]GABON!T396+[5]GUINEE!T324+[6]TCHAD!T377</f>
        <v>157.83499999999998</v>
      </c>
      <c r="S584" s="102">
        <f>[2]CAMEROUN!AK542+[3]CONGO!U387+[7]RCA!U374+[4]GABON!U396+[5]GUINEE!U324+[6]TCHAD!U377</f>
        <v>133.023</v>
      </c>
      <c r="T584" s="102">
        <f>[2]CAMEROUN!AL542+[3]CONGO!V387+[7]RCA!V374+[4]GABON!V396+[5]GUINEE!V324+[6]TCHAD!V377</f>
        <v>140.78222</v>
      </c>
      <c r="U584" s="102">
        <f>[2]CAMEROUN!AM542+[3]CONGO!W387+[7]RCA!W374+[4]GABON!W396+[5]GUINEE!W324+[6]TCHAD!W377</f>
        <v>152.41799999999998</v>
      </c>
      <c r="V584" s="102">
        <f>[2]CAMEROUN!AN542+[3]CONGO!X387+[7]RCA!X374+[4]GABON!X396+[5]GUINEE!X324+[6]TCHAD!X377</f>
        <v>165.786</v>
      </c>
      <c r="W584" s="102">
        <f>[2]CAMEROUN!AO542+[3]CONGO!Y387+[7]RCA!Y374+[4]GABON!Y396+[5]GUINEE!Y324+[6]TCHAD!Y377</f>
        <v>131.535</v>
      </c>
      <c r="X584" s="103">
        <f>[2]CAMEROUN!AP542+[3]CONGO!Z387+[7]RCA!Z374+[4]GABON!Z396+[5]GUINEE!Z324+[6]TCHAD!Z377</f>
        <v>225.33900000000003</v>
      </c>
      <c r="Y584" s="103">
        <f>[2]CAMEROUN!AQ542+[3]CONGO!AA387+[7]RCA!AA374+[4]GABON!AA396+[5]GUINEE!AA324+[6]TCHAD!AA377</f>
        <v>180.00199999999998</v>
      </c>
      <c r="Z584" s="102">
        <f>[2]CAMEROUN!AR542+[3]CONGO!AB387+[7]RCA!AB374+[4]GABON!AB396+[5]GUINEE!AB324+[6]TCHAD!AB377</f>
        <v>292.92599999999999</v>
      </c>
      <c r="AA584" s="102">
        <f>[2]CAMEROUN!AS542+[3]CONGO!AC387+[7]RCA!AC374+[4]GABON!AC396+[5]GUINEE!AC324+[6]TCHAD!AC377</f>
        <v>331.46</v>
      </c>
      <c r="AB584" s="102">
        <v>245.135378250863</v>
      </c>
      <c r="AC584" s="102">
        <v>245.1138806477847</v>
      </c>
      <c r="AD584" s="102">
        <v>245.71864807197574</v>
      </c>
      <c r="AE584" s="102">
        <f>[2]CAMEROUN!AT542+[3]CONGO!AH387+[7]RCA!AD374+[4]GABON!AD396+[5]GUINEE!AD324+[6]TCHAD!AH377</f>
        <v>443.95699999999999</v>
      </c>
      <c r="AF584" s="102">
        <v>314.73645887762137</v>
      </c>
      <c r="AG584" s="102">
        <v>309.45870866704223</v>
      </c>
      <c r="AH584" s="102">
        <v>325.41594835664</v>
      </c>
      <c r="AI584" s="102">
        <v>306.94134202444928</v>
      </c>
      <c r="AJ584" s="103">
        <f>[2]CAMEROUN!AU542+[3]CONGO!AM387+[7]RCA!AE374+[4]GABON!AE396+[5]GUINEE!AE324+[6]TCHAD!AM377</f>
        <v>403.69</v>
      </c>
      <c r="AK584" s="103">
        <v>379.61832457909537</v>
      </c>
      <c r="AL584" s="103">
        <v>411.45166892427631</v>
      </c>
      <c r="AM584" s="103">
        <v>434.19475229071645</v>
      </c>
      <c r="AN584" s="103">
        <v>434.19475229071645</v>
      </c>
      <c r="AO584" s="103">
        <f>[2]CAMEROUN!AV542+[3]CONGO!AR387+[7]RCA!AF374+[4]GABON!AF396+[5]GUINEE!AF324+[6]TCHAD!AR377</f>
        <v>399.59200000000004</v>
      </c>
      <c r="AP584" s="103">
        <v>471.43542237677082</v>
      </c>
      <c r="AQ584" s="103">
        <v>471.68290438535706</v>
      </c>
      <c r="AR584" s="103">
        <v>508.41140820590903</v>
      </c>
      <c r="AS584" s="103">
        <f>[2]CAMEROUN!AZ542+[3]CONGO!AV387+[7]RCA!AJ374+[4]GABON!AJ396+[5]GUINEE!AJ324+[6]TCHAD!AV377</f>
        <v>482.83500000000004</v>
      </c>
      <c r="AT584" s="103">
        <v>478.25124082315955</v>
      </c>
      <c r="AU584" s="103">
        <v>470.75422659941046</v>
      </c>
      <c r="AV584" s="103">
        <v>475.51575180848101</v>
      </c>
      <c r="AW584" s="103">
        <v>488.69791359653584</v>
      </c>
      <c r="AX584" s="103">
        <f>[2]CAMEROUN!BE542+[3]CONGO!BA387+[7]RCA!AO374+[4]GABON!AO396+[5]GUINEE!AO324+[6]TCHAD!BA377</f>
        <v>522.93303041813783</v>
      </c>
      <c r="AY584" s="103"/>
      <c r="AZ584" s="103">
        <v>512.72413861317796</v>
      </c>
      <c r="BA584" s="103">
        <v>508.75912456176701</v>
      </c>
      <c r="BB584" s="103">
        <v>464.97841331295297</v>
      </c>
      <c r="BC584" s="103">
        <v>462.08784235261015</v>
      </c>
      <c r="BD584" s="103">
        <v>467.35338568968882</v>
      </c>
      <c r="BE584" s="103">
        <v>465.29673852483546</v>
      </c>
      <c r="BF584" s="103">
        <f>[2]CAMEROUN!BL542+[3]CONGO!BI387+[7]RCA!AV374+[4]GABON!AV396+[5]GUINEE!AV324+[6]TCHAD!BH377</f>
        <v>475.23899999999998</v>
      </c>
      <c r="BG584" s="103">
        <v>716.17466153779026</v>
      </c>
      <c r="BH584" s="103">
        <v>768.34887204161623</v>
      </c>
      <c r="BI584" s="103">
        <v>730.46045169463127</v>
      </c>
      <c r="BJ584" s="103">
        <v>775.0464191261043</v>
      </c>
      <c r="BK584" s="103">
        <v>673.3798770646024</v>
      </c>
      <c r="BL584" s="103">
        <v>672.05912551941242</v>
      </c>
      <c r="BM584" s="103">
        <v>670.32271095003568</v>
      </c>
      <c r="BN584" s="103">
        <v>666.11128840495553</v>
      </c>
      <c r="BO584" s="103">
        <f>[2]CAMEROUN!BU542+[3]CONGO!BR387+[7]RCA!BE374+[4]GABON!BE396+[5]GUINEE!BE324+[6]TCHAD!BQ377</f>
        <v>499.28867674274699</v>
      </c>
      <c r="BP584" s="103">
        <v>603.87339093003573</v>
      </c>
      <c r="BQ584" s="103">
        <v>379.14383494465073</v>
      </c>
      <c r="BR584" s="103">
        <v>361.79200678875748</v>
      </c>
      <c r="BS584" s="103">
        <v>353.5553355539995</v>
      </c>
      <c r="BT584" s="103">
        <v>433.2709564088438</v>
      </c>
      <c r="BU584" s="103">
        <v>422.34150905890721</v>
      </c>
      <c r="BV584" s="103">
        <v>395.07752144867322</v>
      </c>
      <c r="BW584" s="103">
        <v>436.20470373086647</v>
      </c>
      <c r="BX584" s="103">
        <v>424.84549220982007</v>
      </c>
      <c r="BY584" s="103">
        <v>405.65039779820836</v>
      </c>
      <c r="BZ584" s="102">
        <v>460.31449145430099</v>
      </c>
      <c r="CA584" s="103">
        <f>[2]CAMEROUN!CG542+[3]CONGO!CD387+[7]RCA!BQ374+[4]GABON!BQ396+[5]GUINEE!BQ324+[6]TCHAD!CC377</f>
        <v>320.73909000000003</v>
      </c>
      <c r="CB584" s="103">
        <v>452.87476987746334</v>
      </c>
      <c r="CC584" s="103">
        <v>441.16781179387345</v>
      </c>
      <c r="CD584" s="103">
        <v>427.56236098901019</v>
      </c>
      <c r="CE584" s="103">
        <v>448.69159706855851</v>
      </c>
      <c r="CF584" s="103">
        <v>433.26614253974066</v>
      </c>
      <c r="CG584" s="103">
        <v>415.41356685276065</v>
      </c>
      <c r="CH584" s="103">
        <v>448.27588758521642</v>
      </c>
      <c r="CI584" s="103">
        <v>441.80929269897314</v>
      </c>
      <c r="CJ584" s="102">
        <v>438.73534653492067</v>
      </c>
      <c r="CK584" s="102">
        <v>434.19509413586667</v>
      </c>
      <c r="CL584" s="103">
        <f>[2]CAMEROUN!CR542+[3]CONGO!CO387+[7]RCA!CB374+[4]GABON!CB396+[5]GUINEE!CD324+[6]TCHAD!CN377</f>
        <v>343.16500000000002</v>
      </c>
      <c r="CM584" s="103">
        <v>455.84772007194158</v>
      </c>
      <c r="CN584" s="103">
        <v>455.73553403960454</v>
      </c>
      <c r="CO584" s="103">
        <v>459.13084676641739</v>
      </c>
      <c r="CP584" s="103">
        <v>457.83228515831149</v>
      </c>
      <c r="CQ584" s="103">
        <v>459.2525856085681</v>
      </c>
      <c r="CR584" s="103">
        <v>456.82303348505769</v>
      </c>
      <c r="CS584" s="103">
        <v>536.33824180815816</v>
      </c>
      <c r="CT584" s="103">
        <v>532.36091393636389</v>
      </c>
      <c r="CU584" s="103">
        <v>529.32857476592051</v>
      </c>
      <c r="CV584" s="103">
        <v>520.02144220554385</v>
      </c>
      <c r="CW584" s="103">
        <v>515.9161542435545</v>
      </c>
      <c r="CX584" s="103">
        <v>522.09096931050351</v>
      </c>
      <c r="CY584" s="103">
        <v>517.84557565901446</v>
      </c>
      <c r="CZ584" s="103">
        <v>512.48009758277192</v>
      </c>
      <c r="DA584" s="103">
        <f>[2]CAMEROUN!DD542+[3]CONGO!DA387+[7]RCA!CN374+[4]GABON!CN396+[5]GUINEE!CP324+[6]TCHAD!CZ377</f>
        <v>409.0475281613169</v>
      </c>
      <c r="DB584" s="102">
        <v>475.61892737696991</v>
      </c>
      <c r="DC584" s="102">
        <v>469.47217408738339</v>
      </c>
      <c r="DD584" s="102">
        <v>470.99524078167383</v>
      </c>
      <c r="DE584" s="102">
        <v>457.09090059339218</v>
      </c>
      <c r="DF584" s="102">
        <v>456.08903598839913</v>
      </c>
      <c r="DG584" s="102">
        <v>449.86937931348172</v>
      </c>
      <c r="DH584" s="102">
        <v>381.0706094721096</v>
      </c>
      <c r="DI584" s="102">
        <v>379.62968215731564</v>
      </c>
      <c r="DJ584" s="102">
        <v>376.94622548308342</v>
      </c>
      <c r="DK584" s="102">
        <v>375.06171750365695</v>
      </c>
      <c r="DL584" s="102">
        <v>370.36287945244504</v>
      </c>
      <c r="DM584" s="102">
        <v>376.58735303613042</v>
      </c>
      <c r="DN584" s="104">
        <f>[2]CAMEROUN!DQ542+[3]CONGO!DN387+[7]RCA!DA374+[4]GABON!DA396+[5]GUINEE!DC324+[6]TCHAD!DM377</f>
        <v>420.52343740424749</v>
      </c>
      <c r="DO584" s="102">
        <v>376.58735303613042</v>
      </c>
      <c r="DP584" s="102">
        <v>437.38064125934267</v>
      </c>
      <c r="DQ584" s="102">
        <v>434.10402803422363</v>
      </c>
      <c r="DR584" s="102">
        <v>431.20883874973242</v>
      </c>
      <c r="DS584" s="102">
        <v>441.85330769523216</v>
      </c>
      <c r="DT584" s="102">
        <v>437.78660256429788</v>
      </c>
      <c r="DU584" s="102">
        <v>465.25791636420939</v>
      </c>
      <c r="DV584" s="105">
        <f>[2]CAMEROUN!EA542+[3]CONGO!DX387+[7]RCA!DN374+[4]GABON!DK396+[5]GUINEE!DN324+[6]TCHAD!DW377</f>
        <v>458.09857985178667</v>
      </c>
      <c r="DW584" s="106">
        <f>[2]CAMEROUN!EB542+[3]CONGO!DY387+[7]RCA!DM374+[4]GABON!DL396+[5]GUINEE!DO324+[6]TCHAD!DX377</f>
        <v>455.01474235117297</v>
      </c>
      <c r="DX584" s="107">
        <f>[2]CAMEROUN!EC542+[3]CONGO!DZ387+[7]RCA!DN374+[4]GABON!DM396+[5]GUINEE!DP324+[6]TCHAD!DY377</f>
        <v>449.46025313603423</v>
      </c>
      <c r="DZ584" s="102">
        <f>[2]CAMEROUN!EE542+[3]CONGO!EB387+[7]RCA!DP374+[4]GABON!DO396+[5]GUINEE!DR324+[6]TCHAD!EA377</f>
        <v>498.11258826906317</v>
      </c>
      <c r="EC584" s="102">
        <f>[2]CAMEROUN!EH542+[3]CONGO!EE387+[7]RCA!DS374+[4]GABON!DR396+[5]GUINEE!DU324+[6]TCHAD!ED377</f>
        <v>520.89304216005837</v>
      </c>
      <c r="EF584" s="102">
        <f>[2]CAMEROUN!EK542+[3]CONGO!EH387+[7]RCA!DV374+[4]GABON!DU396+[5]GUINEE!DX324+[6]TCHAD!EG377</f>
        <v>550.55323073276304</v>
      </c>
      <c r="EI584" s="102">
        <f>[2]CAMEROUN!EN542+[3]CONGO!EK387+[7]RCA!DY374+[4]GABON!DX396+[5]GUINEE!EA324+[6]TCHAD!EJ377</f>
        <v>612.27320432578495</v>
      </c>
      <c r="EL584" s="102">
        <f>[2]CAMEROUN!EQ542+[3]CONGO!EN387+[7]RCA!EB374+[4]GABON!EA396+[5]GUINEE!ED324+[6]TCHAD!EM377</f>
        <v>653.8624235728189</v>
      </c>
      <c r="EO584" s="102">
        <f>[2]CAMEROUN!ET542+[3]CONGO!EQ387+[7]RCA!EE374+[4]GABON!ED396+[5]GUINEE!EG324+[6]TCHAD!EP377</f>
        <v>689.54547419996334</v>
      </c>
    </row>
    <row r="585" spans="1:145" ht="15.5" x14ac:dyDescent="0.35">
      <c r="A585" s="56" t="s">
        <v>300</v>
      </c>
      <c r="B585" s="102">
        <f>([2]CAMEROUN!C543+[2]CAMEROUN!D543)/2+[3]CONGO!D388+[7]RCA!D375+[4]GABON!D397+[5]GUINEE!D325+[6]TCHAD!D378</f>
        <v>-162.96100000000001</v>
      </c>
      <c r="C585" s="102">
        <f>([2]CAMEROUN!D543+[2]CAMEROUN!E543)/2+[3]CONGO!E388+[7]RCA!E375+[4]GABON!E397+[5]GUINEE!E325+[6]TCHAD!E378</f>
        <v>-197.88150000000002</v>
      </c>
      <c r="D585" s="102">
        <f>([2]CAMEROUN!E543+[2]CAMEROUN!F543)/2+[3]CONGO!F388+[7]RCA!F375+[4]GABON!F397+[5]GUINEE!F325+[6]TCHAD!F378</f>
        <v>-199.95949999999999</v>
      </c>
      <c r="E585" s="102">
        <f>([2]CAMEROUN!F543+[2]CAMEROUN!G543)/2+[3]CONGO!G388+[7]RCA!G375+[4]GABON!G397+[5]GUINEE!G325+[6]TCHAD!G378</f>
        <v>-182.5735</v>
      </c>
      <c r="F585" s="102">
        <f>([2]CAMEROUN!G543+[2]CAMEROUN!H543)/2+[3]CONGO!H388+[7]RCA!H375+[4]GABON!H397+[5]GUINEE!H325+[6]TCHAD!H378</f>
        <v>-181.61649999999997</v>
      </c>
      <c r="G585" s="102">
        <f>([2]CAMEROUN!H543+[2]CAMEROUN!I543)/2+[3]CONGO!I388+[7]RCA!I375+[4]GABON!I397+[5]GUINEE!I325+[6]TCHAD!I378</f>
        <v>-188.02799999999996</v>
      </c>
      <c r="H585" s="102">
        <f>([2]CAMEROUN!I543+[2]CAMEROUN!J543)/2+[3]CONGO!J388+[7]RCA!J375+[4]GABON!J397+[5]GUINEE!J325+[6]TCHAD!J378</f>
        <v>-160.876</v>
      </c>
      <c r="I585" s="102">
        <f>([2]CAMEROUN!J543+[2]CAMEROUN!K543)/2+[3]CONGO!K388+[7]RCA!K375+[4]GABON!K397+[5]GUINEE!K325+[6]TCHAD!K378</f>
        <v>-175.363</v>
      </c>
      <c r="J585" s="102">
        <f>([2]CAMEROUN!K543+[2]CAMEROUN!L543)/2+[3]CONGO!L388+[7]RCA!L375+[4]GABON!L397+[5]GUINEE!L325+[6]TCHAD!L378</f>
        <v>-198.90799999999999</v>
      </c>
      <c r="K585" s="102">
        <f>([2]CAMEROUN!L543+[2]CAMEROUN!M543)/2+[3]CONGO!M388+[7]RCA!M375+[4]GABON!M397+[5]GUINEE!M325+[6]TCHAD!M378</f>
        <v>-222.23949999999994</v>
      </c>
      <c r="L585" s="102">
        <f>([2]CAMEROUN!M543+[2]CAMEROUN!N543)/2+[3]CONGO!N388+[7]RCA!N375+[4]GABON!N397+[5]GUINEE!N325+[6]TCHAD!N378</f>
        <v>-230.57352750000001</v>
      </c>
      <c r="M585" s="102">
        <f>([2]CAMEROUN!N543+[2]CAMEROUN!O543)/2+[3]CONGO!O388+[7]RCA!O375+[4]GABON!O397+[5]GUINEE!O325+[6]TCHAD!O378</f>
        <v>-233.7765694025</v>
      </c>
      <c r="N585" s="102">
        <f>([2]CAMEROUN!O543+[2]CAMEROUN!P543)/2+[3]CONGO!P388+[7]RCA!P375+[4]GABON!P397+[5]GUINEE!P325+[6]TCHAD!P378</f>
        <v>-243.21654190250004</v>
      </c>
      <c r="O585" s="102">
        <f>([2]CAMEROUN!P543+[2]CAMEROUN!Q543)/2+[3]CONGO!Q388+[7]RCA!Q375+[4]GABON!Q397+[5]GUINEE!Q325+[6]TCHAD!Q378</f>
        <v>-260.91049218821922</v>
      </c>
      <c r="P585" s="102">
        <f>[2]CAMEROUN!AH543+[3]CONGO!R388+[7]RCA!R375+[4]GABON!R397+[5]GUINEE!R325+[6]TCHAD!R378</f>
        <v>-386.16629999999992</v>
      </c>
      <c r="Q585" s="102">
        <f>[2]CAMEROUN!AI543+[3]CONGO!S388+[7]RCA!S375+[4]GABON!S397+[5]GUINEE!S325+[6]TCHAD!S378</f>
        <v>-415.73259999999999</v>
      </c>
      <c r="R585" s="102">
        <f>[2]CAMEROUN!AJ543+[3]CONGO!T388+[7]RCA!T375+[4]GABON!T397+[5]GUINEE!T325+[6]TCHAD!T378</f>
        <v>-388.928</v>
      </c>
      <c r="S585" s="102">
        <f>[2]CAMEROUN!AK543+[3]CONGO!U388+[7]RCA!U375+[4]GABON!U397+[5]GUINEE!U325+[6]TCHAD!U378</f>
        <v>-484.84399999999999</v>
      </c>
      <c r="T585" s="102">
        <f>[2]CAMEROUN!AL543+[3]CONGO!V388+[7]RCA!V375+[4]GABON!V397+[5]GUINEE!V325+[6]TCHAD!V378</f>
        <v>-547.06900000000007</v>
      </c>
      <c r="U585" s="102">
        <f>[2]CAMEROUN!AM543+[3]CONGO!W388+[7]RCA!W375+[4]GABON!W397+[5]GUINEE!W325+[6]TCHAD!W378</f>
        <v>-575.91000000000008</v>
      </c>
      <c r="V585" s="102">
        <f>[2]CAMEROUN!AN543+[3]CONGO!X388+[7]RCA!X375+[4]GABON!X397+[5]GUINEE!X325+[6]TCHAD!X378</f>
        <v>-479.04399999999998</v>
      </c>
      <c r="W585" s="102">
        <f>[2]CAMEROUN!AO543+[3]CONGO!Y388+[7]RCA!Y375+[4]GABON!Y397+[5]GUINEE!Y325+[6]TCHAD!Y378</f>
        <v>-605.69600000000003</v>
      </c>
      <c r="X585" s="103">
        <f>[2]CAMEROUN!AP543+[3]CONGO!Z388+[7]RCA!Z375+[4]GABON!Z397+[5]GUINEE!Z325+[6]TCHAD!Z378</f>
        <v>-781.55100000000004</v>
      </c>
      <c r="Y585" s="103">
        <f>[2]CAMEROUN!AQ543+[3]CONGO!AA388+[7]RCA!AA375+[4]GABON!AA397+[5]GUINEE!AA325+[6]TCHAD!AA378</f>
        <v>-631.89</v>
      </c>
      <c r="Z585" s="102">
        <f>[2]CAMEROUN!AR543+[3]CONGO!AB388+[7]RCA!AB375+[4]GABON!AB397+[5]GUINEE!AB325+[6]TCHAD!AB378</f>
        <v>-1039.278</v>
      </c>
      <c r="AA585" s="102">
        <f>[2]CAMEROUN!AS543+[3]CONGO!AC388+[7]RCA!AC375+[4]GABON!AC397+[5]GUINEE!AC325+[6]TCHAD!AC378</f>
        <v>-763.40600000000006</v>
      </c>
      <c r="AB585" s="102">
        <v>-1073.3345908373426</v>
      </c>
      <c r="AC585" s="102">
        <v>-1023.7131604865426</v>
      </c>
      <c r="AD585" s="102">
        <v>-1091.4894276693965</v>
      </c>
      <c r="AE585" s="102">
        <f>[2]CAMEROUN!AT543+[3]CONGO!AH388+[7]RCA!AD375+[4]GABON!AD397+[5]GUINEE!AD325+[6]TCHAD!AH378</f>
        <v>-1055.798</v>
      </c>
      <c r="AF585" s="102">
        <v>-1415.1910548802821</v>
      </c>
      <c r="AG585" s="102">
        <v>-1354.6261672606456</v>
      </c>
      <c r="AH585" s="102">
        <v>-1379.0558265310638</v>
      </c>
      <c r="AI585" s="102">
        <v>-1369.7965504597678</v>
      </c>
      <c r="AJ585" s="103">
        <f>[2]CAMEROUN!AU543+[3]CONGO!AM388+[7]RCA!AE375+[4]GABON!AE397+[5]GUINEE!AE325+[6]TCHAD!AM378</f>
        <v>-940.64799999999991</v>
      </c>
      <c r="AK585" s="103">
        <v>-1316.2229731777556</v>
      </c>
      <c r="AL585" s="103">
        <v>-1044.380599966388</v>
      </c>
      <c r="AM585" s="103">
        <v>-1048.6429098286062</v>
      </c>
      <c r="AN585" s="103">
        <v>-1041.32618051706</v>
      </c>
      <c r="AO585" s="103">
        <f>[2]CAMEROUN!AV543+[3]CONGO!AR388+[7]RCA!AF375+[4]GABON!AF397+[5]GUINEE!AF325+[6]TCHAD!AR378</f>
        <v>-977.25</v>
      </c>
      <c r="AP585" s="103">
        <v>-1060.2766789789746</v>
      </c>
      <c r="AQ585" s="103">
        <v>-1030.3568223734417</v>
      </c>
      <c r="AR585" s="103">
        <v>-1021.5068012360175</v>
      </c>
      <c r="AS585" s="103">
        <f>[2]CAMEROUN!AZ543+[3]CONGO!AV388+[7]RCA!AJ375+[4]GABON!AJ397+[5]GUINEE!AJ325+[6]TCHAD!AV378</f>
        <v>-1007.7420000000001</v>
      </c>
      <c r="AT585" s="103">
        <v>-1099.0168443785881</v>
      </c>
      <c r="AU585" s="103">
        <v>-1093.7485868935119</v>
      </c>
      <c r="AV585" s="103">
        <v>-1098.5602951828096</v>
      </c>
      <c r="AW585" s="103">
        <v>-1101.8859056944195</v>
      </c>
      <c r="AX585" s="103">
        <f>[2]CAMEROUN!BE543+[3]CONGO!BA388+[7]RCA!AO375+[4]GABON!AO397+[5]GUINEE!AO325+[6]TCHAD!BA378</f>
        <v>-1032.1710221959479</v>
      </c>
      <c r="AY585" s="103"/>
      <c r="AZ585" s="103">
        <v>-1146.7358595740914</v>
      </c>
      <c r="BA585" s="103">
        <v>-1141.9928184135792</v>
      </c>
      <c r="BB585" s="103">
        <v>-988.63450314478257</v>
      </c>
      <c r="BC585" s="103">
        <v>-1062.7113105480698</v>
      </c>
      <c r="BD585" s="103">
        <v>-961.82206843186179</v>
      </c>
      <c r="BE585" s="103">
        <v>-963.1777375566553</v>
      </c>
      <c r="BF585" s="103">
        <f>[2]CAMEROUN!BL543+[3]CONGO!BI388+[7]RCA!AV375+[4]GABON!AV397+[5]GUINEE!AV325+[6]TCHAD!BH378</f>
        <v>-876.88</v>
      </c>
      <c r="BG585" s="103">
        <v>-1029.6414179356307</v>
      </c>
      <c r="BH585" s="103">
        <v>-1105.2691752183955</v>
      </c>
      <c r="BI585" s="103">
        <v>-1101.9002418223099</v>
      </c>
      <c r="BJ585" s="103">
        <v>-1127.4307662609096</v>
      </c>
      <c r="BK585" s="103">
        <v>-1105.0855261884678</v>
      </c>
      <c r="BL585" s="103">
        <v>-1137.8340276889917</v>
      </c>
      <c r="BM585" s="103">
        <v>-1104.3807041130501</v>
      </c>
      <c r="BN585" s="103">
        <v>-1136.4365711584128</v>
      </c>
      <c r="BO585" s="103">
        <f>[2]CAMEROUN!BU543+[3]CONGO!BR388+[7]RCA!BE375+[4]GABON!BE397+[5]GUINEE!BE325+[6]TCHAD!BQ378</f>
        <v>-1007.3373959732818</v>
      </c>
      <c r="BP585" s="103">
        <v>-1177.2838585195364</v>
      </c>
      <c r="BQ585" s="103">
        <v>-1070.7727923371979</v>
      </c>
      <c r="BR585" s="103">
        <v>-1021.0860078083878</v>
      </c>
      <c r="BS585" s="103">
        <v>-907.94781282438396</v>
      </c>
      <c r="BT585" s="103">
        <v>-1066.8404934470641</v>
      </c>
      <c r="BU585" s="103">
        <v>-1036.8184444283729</v>
      </c>
      <c r="BV585" s="103">
        <v>-999.93787017092757</v>
      </c>
      <c r="BW585" s="103">
        <v>-1048.3874973108743</v>
      </c>
      <c r="BX585" s="103">
        <v>-1026.7899573182383</v>
      </c>
      <c r="BY585" s="103">
        <v>-1003.2740778325721</v>
      </c>
      <c r="BZ585" s="102">
        <v>-1020.1645974843489</v>
      </c>
      <c r="CA585" s="103">
        <f>[2]CAMEROUN!CG543+[3]CONGO!CD388+[7]RCA!BQ375+[4]GABON!BQ397+[5]GUINEE!BQ325+[6]TCHAD!CC378</f>
        <v>-591.31977000000006</v>
      </c>
      <c r="CB585" s="103">
        <v>-849.33934651988534</v>
      </c>
      <c r="CC585" s="103">
        <v>-838.62241384243634</v>
      </c>
      <c r="CD585" s="103">
        <v>-819.12949872117133</v>
      </c>
      <c r="CE585" s="103">
        <v>-885.82377927783682</v>
      </c>
      <c r="CF585" s="103">
        <v>-873.82462804347745</v>
      </c>
      <c r="CG585" s="103">
        <v>-854.08810054354751</v>
      </c>
      <c r="CH585" s="103">
        <v>-899.19916526963118</v>
      </c>
      <c r="CI585" s="103">
        <v>-889.26005877748412</v>
      </c>
      <c r="CJ585" s="102">
        <v>-870.95415046629716</v>
      </c>
      <c r="CK585" s="102">
        <v>-863.28315427329937</v>
      </c>
      <c r="CL585" s="103">
        <f>[2]CAMEROUN!CR543+[3]CONGO!CO388+[7]RCA!CB375+[4]GABON!CB397+[5]GUINEE!CD325+[6]TCHAD!CN378</f>
        <v>-612.41000000000008</v>
      </c>
      <c r="CM585" s="103">
        <v>-925.75174036913972</v>
      </c>
      <c r="CN585" s="103">
        <v>-633.05719698334565</v>
      </c>
      <c r="CO585" s="103">
        <v>-636.02730186910946</v>
      </c>
      <c r="CP585" s="103">
        <v>-752.43637194885594</v>
      </c>
      <c r="CQ585" s="103">
        <v>-749.04372407456117</v>
      </c>
      <c r="CR585" s="103">
        <v>-742.70584737730644</v>
      </c>
      <c r="CS585" s="103">
        <v>-764.25096820527631</v>
      </c>
      <c r="CT585" s="103">
        <v>-758.69369264978775</v>
      </c>
      <c r="CU585" s="103">
        <v>-751.03564738585158</v>
      </c>
      <c r="CV585" s="103">
        <v>-796.02254469361617</v>
      </c>
      <c r="CW585" s="103">
        <v>-790.50864094586882</v>
      </c>
      <c r="CX585" s="103">
        <v>-797.98930701358108</v>
      </c>
      <c r="CY585" s="103">
        <v>-794.02224411185421</v>
      </c>
      <c r="CZ585" s="103">
        <v>-786.91376441619821</v>
      </c>
      <c r="DA585" s="103">
        <f>[2]CAMEROUN!DD543+[3]CONGO!DA388+[7]RCA!CN375+[4]GABON!CN397+[5]GUINEE!CP325+[6]TCHAD!CZ378</f>
        <v>-669.63075271720516</v>
      </c>
      <c r="DB585" s="102">
        <v>-807.1856938157639</v>
      </c>
      <c r="DC585" s="102">
        <v>-799.71024037878374</v>
      </c>
      <c r="DD585" s="102">
        <v>-796.72378838969757</v>
      </c>
      <c r="DE585" s="102">
        <v>-808.79005951946431</v>
      </c>
      <c r="DF585" s="102">
        <v>-802.46830538179131</v>
      </c>
      <c r="DG585" s="102">
        <v>-791.57346264876412</v>
      </c>
      <c r="DH585" s="102">
        <v>-628.5440255540185</v>
      </c>
      <c r="DI585" s="102">
        <v>-623.3946873010799</v>
      </c>
      <c r="DJ585" s="102">
        <v>-616.00271631263695</v>
      </c>
      <c r="DK585" s="102">
        <v>-631.0882418382688</v>
      </c>
      <c r="DL585" s="102">
        <v>-627.9623016963285</v>
      </c>
      <c r="DM585" s="102">
        <v>-618.25374207716845</v>
      </c>
      <c r="DN585" s="104">
        <f>[2]CAMEROUN!DQ543+[3]CONGO!DN388+[7]RCA!DA375+[4]GABON!DA397+[5]GUINEE!DC325+[6]TCHAD!DM378</f>
        <v>-732.08689696028125</v>
      </c>
      <c r="DO585" s="102">
        <v>-618.25374207716845</v>
      </c>
      <c r="DP585" s="102">
        <v>-735.46307090977666</v>
      </c>
      <c r="DQ585" s="102">
        <v>-730.02889827551746</v>
      </c>
      <c r="DR585" s="102">
        <v>-722.10005857361125</v>
      </c>
      <c r="DS585" s="102">
        <v>-731.99287648729432</v>
      </c>
      <c r="DT585" s="102">
        <v>-726.10287441078663</v>
      </c>
      <c r="DU585" s="102">
        <v>-794.87104054952908</v>
      </c>
      <c r="DV585" s="105">
        <f>[2]CAMEROUN!EA543+[3]CONGO!DX388+[7]RCA!DN375+[4]GABON!DK397+[5]GUINEE!DN325+[6]TCHAD!DW378</f>
        <v>-846.2418540702356</v>
      </c>
      <c r="DW585" s="106">
        <f>[2]CAMEROUN!EB543+[3]CONGO!DY388+[7]RCA!DM375+[4]GABON!DL397+[5]GUINEE!DO325+[6]TCHAD!DX378</f>
        <v>-838.22679550975181</v>
      </c>
      <c r="DX585" s="107">
        <f>[2]CAMEROUN!EC543+[3]CONGO!DZ388+[7]RCA!DN375+[4]GABON!DM397+[5]GUINEE!DP325+[6]TCHAD!DY378</f>
        <v>-822.55303850902271</v>
      </c>
      <c r="DZ585" s="102">
        <f>[2]CAMEROUN!EE543+[3]CONGO!EB388+[7]RCA!DP375+[4]GABON!DO397+[5]GUINEE!DR325+[6]TCHAD!EA378</f>
        <v>-884.63935216040011</v>
      </c>
      <c r="EC585" s="102">
        <f>[2]CAMEROUN!EH543+[3]CONGO!EE388+[7]RCA!DS375+[4]GABON!DR397+[5]GUINEE!DU325+[6]TCHAD!ED378</f>
        <v>-929.37032003736067</v>
      </c>
      <c r="EF585" s="102">
        <f>[2]CAMEROUN!EK543+[3]CONGO!EH388+[7]RCA!DV375+[4]GABON!DU397+[5]GUINEE!DX325+[6]TCHAD!EG378</f>
        <v>-1031.4890144194649</v>
      </c>
      <c r="EI585" s="102">
        <f>[2]CAMEROUN!EN543+[3]CONGO!EK388+[7]RCA!DY375+[4]GABON!DX397+[5]GUINEE!EA325+[6]TCHAD!EJ378</f>
        <v>-1145.0740272542491</v>
      </c>
      <c r="EL585" s="102">
        <f>[2]CAMEROUN!EQ543+[3]CONGO!EN388+[7]RCA!EB375+[4]GABON!EA397+[5]GUINEE!ED325+[6]TCHAD!EM378</f>
        <v>-1266.7606753857856</v>
      </c>
      <c r="EO585" s="102">
        <f>[2]CAMEROUN!ET543+[3]CONGO!EQ388+[7]RCA!EE375+[4]GABON!ED397+[5]GUINEE!EG325+[6]TCHAD!EP378</f>
        <v>-1403.1138124327395</v>
      </c>
    </row>
    <row r="586" spans="1:145" ht="15.5" x14ac:dyDescent="0.35">
      <c r="A586" s="56" t="s">
        <v>303</v>
      </c>
      <c r="B586" s="102">
        <f>B587+B588</f>
        <v>-276.16499999999996</v>
      </c>
      <c r="C586" s="102">
        <f t="shared" ref="C586:Z586" si="641">C587+C588</f>
        <v>-231.83349999999993</v>
      </c>
      <c r="D586" s="102">
        <f t="shared" si="641"/>
        <v>-242.28449999999998</v>
      </c>
      <c r="E586" s="102">
        <f t="shared" si="641"/>
        <v>-303.80749999999995</v>
      </c>
      <c r="F586" s="102">
        <f t="shared" si="641"/>
        <v>-276.375</v>
      </c>
      <c r="G586" s="102">
        <f t="shared" si="641"/>
        <v>-274.6774999999999</v>
      </c>
      <c r="H586" s="102">
        <f t="shared" si="641"/>
        <v>-336.0729</v>
      </c>
      <c r="I586" s="102">
        <f t="shared" si="641"/>
        <v>-605.9799999999999</v>
      </c>
      <c r="J586" s="102">
        <f t="shared" si="641"/>
        <v>-504.84440000000001</v>
      </c>
      <c r="K586" s="102">
        <f t="shared" si="641"/>
        <v>-718.88749999999993</v>
      </c>
      <c r="L586" s="102">
        <f t="shared" si="641"/>
        <v>-776.8604835000001</v>
      </c>
      <c r="M586" s="102">
        <f t="shared" si="641"/>
        <v>-887.29137915849992</v>
      </c>
      <c r="N586" s="102">
        <f t="shared" si="641"/>
        <v>-884.04639565850005</v>
      </c>
      <c r="O586" s="102">
        <f t="shared" si="641"/>
        <v>-1102.978866452632</v>
      </c>
      <c r="P586" s="102">
        <f t="shared" si="641"/>
        <v>-884.01147999999989</v>
      </c>
      <c r="Q586" s="102">
        <f t="shared" si="641"/>
        <v>-978.88069999999982</v>
      </c>
      <c r="R586" s="102">
        <f t="shared" si="641"/>
        <v>-1182.711</v>
      </c>
      <c r="S586" s="102">
        <f t="shared" si="641"/>
        <v>-1094.9075000000003</v>
      </c>
      <c r="T586" s="102">
        <f t="shared" si="641"/>
        <v>-1321.65</v>
      </c>
      <c r="U586" s="102">
        <f t="shared" si="641"/>
        <v>-1831.7250000000001</v>
      </c>
      <c r="V586" s="102">
        <f t="shared" si="641"/>
        <v>-2057.3960000000002</v>
      </c>
      <c r="W586" s="102">
        <f t="shared" si="641"/>
        <v>-1632.9500000000003</v>
      </c>
      <c r="X586" s="103">
        <f t="shared" si="641"/>
        <v>-2486.8920000000003</v>
      </c>
      <c r="Y586" s="103">
        <f t="shared" si="641"/>
        <v>-2602.3379999999997</v>
      </c>
      <c r="Z586" s="102">
        <f t="shared" si="641"/>
        <v>-2817.2559999999999</v>
      </c>
      <c r="AA586" s="102">
        <f>AA587+AA588</f>
        <v>-2899.4749999999995</v>
      </c>
      <c r="AB586" s="102">
        <v>-3069.6698518504299</v>
      </c>
      <c r="AC586" s="102">
        <v>-2989.9911616109584</v>
      </c>
      <c r="AD586" s="102">
        <v>-2985.8815642000845</v>
      </c>
      <c r="AE586" s="102">
        <f>AE587+AE588</f>
        <v>-2651.1490000000003</v>
      </c>
      <c r="AF586" s="102">
        <v>-2918.9242187727923</v>
      </c>
      <c r="AG586" s="102">
        <v>-3068.9390787780972</v>
      </c>
      <c r="AH586" s="102">
        <v>-3352.0494597725565</v>
      </c>
      <c r="AI586" s="102">
        <v>-3295.6626835223497</v>
      </c>
      <c r="AJ586" s="103">
        <f>AJ587+AJ588</f>
        <v>-3434.4810000000002</v>
      </c>
      <c r="AK586" s="103">
        <v>-3588.3756263454957</v>
      </c>
      <c r="AL586" s="103">
        <v>-3198.6136757277827</v>
      </c>
      <c r="AM586" s="103">
        <v>-2650.8212878500299</v>
      </c>
      <c r="AN586" s="103">
        <v>-2650.1642985458011</v>
      </c>
      <c r="AO586" s="103">
        <f>AO587+AO588</f>
        <v>-3089.212</v>
      </c>
      <c r="AP586" s="103">
        <v>-1931.4551054190283</v>
      </c>
      <c r="AQ586" s="103">
        <v>-1731.0840515221594</v>
      </c>
      <c r="AR586" s="103">
        <v>-1999.9300130067354</v>
      </c>
      <c r="AS586" s="103">
        <f>AS587+AS588</f>
        <v>-845.27852573167763</v>
      </c>
      <c r="AT586" s="103">
        <v>-1988.1755290803474</v>
      </c>
      <c r="AU586" s="103">
        <v>-2044.77222832895</v>
      </c>
      <c r="AV586" s="103">
        <v>-1140.0503622669401</v>
      </c>
      <c r="AW586" s="103">
        <v>-1113.3600166001484</v>
      </c>
      <c r="AX586" s="103">
        <f>AX587+AX588</f>
        <v>-1440.4666000000002</v>
      </c>
      <c r="AY586" s="103"/>
      <c r="AZ586" s="103">
        <v>-1032.8670360344647</v>
      </c>
      <c r="BA586" s="103">
        <v>-1080.9352743506581</v>
      </c>
      <c r="BB586" s="103">
        <v>-2464.2618006263242</v>
      </c>
      <c r="BC586" s="103">
        <v>-2409.5433771936596</v>
      </c>
      <c r="BD586" s="103">
        <v>-2961.3121640283684</v>
      </c>
      <c r="BE586" s="103">
        <v>-3195.3049171227481</v>
      </c>
      <c r="BF586" s="103">
        <f>BF587+BF588</f>
        <v>-1205.4110000000001</v>
      </c>
      <c r="BG586" s="103">
        <v>-2776.1337838636218</v>
      </c>
      <c r="BH586" s="103">
        <v>-2752.7273019456125</v>
      </c>
      <c r="BI586" s="103">
        <v>-3402.5912647097771</v>
      </c>
      <c r="BJ586" s="103">
        <v>-3511.7413714349345</v>
      </c>
      <c r="BK586" s="103">
        <v>-3439.4005315075356</v>
      </c>
      <c r="BL586" s="103">
        <v>-4574.3230993237867</v>
      </c>
      <c r="BM586" s="103">
        <v>-3454.3538410932488</v>
      </c>
      <c r="BN586" s="103">
        <v>-3633.188245284357</v>
      </c>
      <c r="BO586" s="103">
        <f>BO587+BO588</f>
        <v>-1720.0075003087316</v>
      </c>
      <c r="BP586" s="103">
        <v>-2879.61547758402</v>
      </c>
      <c r="BQ586" s="103">
        <v>-2789.9160895011582</v>
      </c>
      <c r="BR586" s="103">
        <v>-1789.0463368720816</v>
      </c>
      <c r="BS586" s="103">
        <v>-1402.8643911858624</v>
      </c>
      <c r="BT586" s="103">
        <v>-1717.1409164267757</v>
      </c>
      <c r="BU586" s="103">
        <v>-1374.2868869467491</v>
      </c>
      <c r="BV586" s="103">
        <v>-1263.283971282061</v>
      </c>
      <c r="BW586" s="103">
        <v>-1641.1421104922197</v>
      </c>
      <c r="BX586" s="103">
        <v>-1394.4370908434134</v>
      </c>
      <c r="BY586" s="103">
        <v>-1342.4100922937623</v>
      </c>
      <c r="BZ586" s="102">
        <v>-1543.6532609348844</v>
      </c>
      <c r="CA586" s="103">
        <f>CA587+CA588</f>
        <v>-1322.3253093599999</v>
      </c>
      <c r="CB586" s="103">
        <v>-1533.7184696906588</v>
      </c>
      <c r="CC586" s="103">
        <v>-1637.4463877477249</v>
      </c>
      <c r="CD586" s="103">
        <v>-1522.631158676696</v>
      </c>
      <c r="CE586" s="103">
        <v>-1548.9994801554055</v>
      </c>
      <c r="CF586" s="103">
        <v>-1607.7334425851659</v>
      </c>
      <c r="CG586" s="103">
        <v>-1487.0707204939902</v>
      </c>
      <c r="CH586" s="103">
        <v>-1748.1021231615584</v>
      </c>
      <c r="CI586" s="103">
        <v>-1688.8978320499641</v>
      </c>
      <c r="CJ586" s="102">
        <v>-1840.4066384908733</v>
      </c>
      <c r="CK586" s="102">
        <v>-1781.6310617540405</v>
      </c>
      <c r="CL586" s="103">
        <f>CL587+CL588</f>
        <v>-1880.1319999999996</v>
      </c>
      <c r="CM586" s="103">
        <v>-2058.8076335894161</v>
      </c>
      <c r="CN586" s="103">
        <v>-2658.5068683592453</v>
      </c>
      <c r="CO586" s="103">
        <v>-2656.6224932107334</v>
      </c>
      <c r="CP586" s="103">
        <v>-4647.9867645462191</v>
      </c>
      <c r="CQ586" s="103">
        <v>-4299.5577518436066</v>
      </c>
      <c r="CR586" s="103">
        <v>-4063.8898578615117</v>
      </c>
      <c r="CS586" s="103">
        <v>-4539.6159651398866</v>
      </c>
      <c r="CT586" s="103">
        <v>-4425.923004557043</v>
      </c>
      <c r="CU586" s="103">
        <v>-3988.627006737695</v>
      </c>
      <c r="CV586" s="103">
        <v>-3954.8200910575997</v>
      </c>
      <c r="CW586" s="103">
        <v>-3887.9747105205752</v>
      </c>
      <c r="CX586" s="103">
        <v>-3796.6849581078495</v>
      </c>
      <c r="CY586" s="103">
        <v>-3921.3371562782759</v>
      </c>
      <c r="CZ586" s="103">
        <v>-3905.9824309508808</v>
      </c>
      <c r="DA586" s="103">
        <f t="shared" ref="DA586" si="642">DA587+DA588</f>
        <v>-2630.9878929440497</v>
      </c>
      <c r="DB586" s="102">
        <v>-2474.5951332168916</v>
      </c>
      <c r="DC586" s="102">
        <v>-2149.1285449562242</v>
      </c>
      <c r="DD586" s="102">
        <v>-2066.0023819420248</v>
      </c>
      <c r="DE586" s="102">
        <v>-2415.3245691944267</v>
      </c>
      <c r="DF586" s="102">
        <v>-2066.6597639205456</v>
      </c>
      <c r="DG586" s="102">
        <v>-1937.7253779753362</v>
      </c>
      <c r="DH586" s="102">
        <v>-2389.6901460273625</v>
      </c>
      <c r="DI586" s="102">
        <v>-2053.6871060972217</v>
      </c>
      <c r="DJ586" s="102">
        <v>-1927.7066811473117</v>
      </c>
      <c r="DK586" s="102">
        <v>-2344.3476323165169</v>
      </c>
      <c r="DL586" s="102">
        <v>-2016.2934202557703</v>
      </c>
      <c r="DM586" s="102">
        <v>-1925.3313045876034</v>
      </c>
      <c r="DN586" s="104">
        <f t="shared" ref="DN586" si="643">DN587+DN588</f>
        <v>-2252.6858296652786</v>
      </c>
      <c r="DO586" s="102">
        <v>-1925.3313045876034</v>
      </c>
      <c r="DP586" s="102">
        <v>-2164.2857226415517</v>
      </c>
      <c r="DQ586" s="102">
        <v>-2006.5010418577215</v>
      </c>
      <c r="DR586" s="102">
        <v>-1663.7358643338966</v>
      </c>
      <c r="DS586" s="102">
        <v>-2151.8880209431609</v>
      </c>
      <c r="DT586" s="102">
        <v>-2028.4197018578409</v>
      </c>
      <c r="DU586" s="102">
        <v>-2113.8551236793714</v>
      </c>
      <c r="DV586" s="105">
        <f>DV587+DV588</f>
        <v>-2125.4494311082772</v>
      </c>
      <c r="DW586" s="106">
        <f>DW587+DW588</f>
        <v>-2079.5785700060014</v>
      </c>
      <c r="DX586" s="107">
        <f>DX587+DX588</f>
        <v>-1870.3440470566889</v>
      </c>
      <c r="DZ586" s="102">
        <f>DZ587+DZ588</f>
        <v>-2204.1859692496391</v>
      </c>
      <c r="EC586" s="102">
        <f>EC587+EC588</f>
        <v>-2171.5733682687369</v>
      </c>
      <c r="EF586" s="102">
        <f>EF587+EF588</f>
        <v>-2185.9628655046081</v>
      </c>
      <c r="EI586" s="102">
        <f>EI587+EI588</f>
        <v>-2213.2263185675693</v>
      </c>
      <c r="EL586" s="102">
        <f>EL587+EL588</f>
        <v>-2231.4233183855922</v>
      </c>
      <c r="EO586" s="102">
        <f>EO587+EO588</f>
        <v>-2254.9660093977145</v>
      </c>
    </row>
    <row r="587" spans="1:145" ht="15.5" x14ac:dyDescent="0.35">
      <c r="A587" s="56" t="s">
        <v>299</v>
      </c>
      <c r="B587" s="102">
        <f>([2]CAMEROUN!C545+[2]CAMEROUN!D545)/2+[3]CONGO!D390+[7]RCA!D377+[4]GABON!D399+[5]GUINEE!D327+[6]TCHAD!D380</f>
        <v>60.239999999999995</v>
      </c>
      <c r="C587" s="102">
        <f>([2]CAMEROUN!D545+[2]CAMEROUN!E545)/2+[3]CONGO!E390+[7]RCA!E377+[4]GABON!E399+[5]GUINEE!E327+[6]TCHAD!E380</f>
        <v>88.553500000000014</v>
      </c>
      <c r="D587" s="102">
        <f>([2]CAMEROUN!E545+[2]CAMEROUN!F545)/2+[3]CONGO!F390+[7]RCA!F377+[4]GABON!F399+[5]GUINEE!F327+[6]TCHAD!F380</f>
        <v>113.733</v>
      </c>
      <c r="E587" s="102">
        <f>([2]CAMEROUN!F545+[2]CAMEROUN!G545)/2+[3]CONGO!G390+[7]RCA!G377+[4]GABON!G399+[5]GUINEE!G327+[6]TCHAD!G380</f>
        <v>86.249499999999998</v>
      </c>
      <c r="F587" s="102">
        <f>([2]CAMEROUN!G545+[2]CAMEROUN!H545)/2+[3]CONGO!H390+[7]RCA!H377+[4]GABON!H399+[5]GUINEE!H327+[6]TCHAD!H380</f>
        <v>96.74799999999999</v>
      </c>
      <c r="G587" s="102">
        <f>([2]CAMEROUN!H545+[2]CAMEROUN!I545)/2+[3]CONGO!I390+[7]RCA!I377+[4]GABON!I399+[5]GUINEE!I327+[6]TCHAD!I380</f>
        <v>95.102499999999992</v>
      </c>
      <c r="H587" s="102">
        <f>([2]CAMEROUN!I545+[2]CAMEROUN!J545)/2+[3]CONGO!J390+[7]RCA!J377+[4]GABON!J399+[5]GUINEE!J327+[6]TCHAD!J380</f>
        <v>106.82860000000001</v>
      </c>
      <c r="I587" s="102">
        <f>([2]CAMEROUN!J545+[2]CAMEROUN!K545)/2+[3]CONGO!K390+[7]RCA!K377+[4]GABON!K399+[5]GUINEE!K327+[6]TCHAD!K380</f>
        <v>145.12900000000002</v>
      </c>
      <c r="J587" s="102">
        <f>([2]CAMEROUN!K545+[2]CAMEROUN!L545)/2+[3]CONGO!L390+[7]RCA!L377+[4]GABON!L399+[5]GUINEE!L327+[6]TCHAD!L380</f>
        <v>122.68</v>
      </c>
      <c r="K587" s="102">
        <f>([2]CAMEROUN!L545+[2]CAMEROUN!M545)/2+[3]CONGO!M390+[7]RCA!M377+[4]GABON!M399+[5]GUINEE!M327+[6]TCHAD!M380</f>
        <v>126.35550000000002</v>
      </c>
      <c r="L587" s="102">
        <f>([2]CAMEROUN!M545+[2]CAMEROUN!N545)/2+[3]CONGO!N390+[7]RCA!N377+[4]GABON!N399+[5]GUINEE!N327+[6]TCHAD!N380</f>
        <v>124.82842549999999</v>
      </c>
      <c r="M587" s="102">
        <f>([2]CAMEROUN!N545+[2]CAMEROUN!O545)/2+[3]CONGO!O390+[7]RCA!O377+[4]GABON!O399+[5]GUINEE!O327+[6]TCHAD!O380</f>
        <v>161.50356220050003</v>
      </c>
      <c r="N587" s="102">
        <f>([2]CAMEROUN!O545+[2]CAMEROUN!P545)/2+[3]CONGO!P390+[7]RCA!P377+[4]GABON!P399+[5]GUINEE!P327+[6]TCHAD!P380</f>
        <v>182.51063670049996</v>
      </c>
      <c r="O587" s="102">
        <f>([2]CAMEROUN!P545+[2]CAMEROUN!Q545)/2+[3]CONGO!Q390+[7]RCA!Q377+[4]GABON!Q399+[5]GUINEE!Q327+[6]TCHAD!Q380</f>
        <v>185.22</v>
      </c>
      <c r="P587" s="102">
        <f>[2]CAMEROUN!AH545+[3]CONGO!R390+[7]RCA!R377+[4]GABON!R399+[5]GUINEE!R327+[6]TCHAD!R380</f>
        <v>473.31360000000001</v>
      </c>
      <c r="Q587" s="102">
        <f>[2]CAMEROUN!AI545+[3]CONGO!S390+[7]RCA!S377+[4]GABON!S399+[5]GUINEE!S327+[6]TCHAD!S380</f>
        <v>583.68060000000003</v>
      </c>
      <c r="R587" s="102">
        <f>[2]CAMEROUN!AJ545+[3]CONGO!T390+[7]RCA!T377+[4]GABON!T399+[5]GUINEE!T327+[6]TCHAD!T380</f>
        <v>152.798</v>
      </c>
      <c r="S587" s="102">
        <f>[2]CAMEROUN!AK545+[3]CONGO!U390+[7]RCA!U377+[4]GABON!U399+[5]GUINEE!U327+[6]TCHAD!U380</f>
        <v>350.92250000000001</v>
      </c>
      <c r="T587" s="102">
        <f>[2]CAMEROUN!AL545+[3]CONGO!V390+[7]RCA!V377+[4]GABON!V399+[5]GUINEE!V327+[6]TCHAD!V380</f>
        <v>195.61700000000002</v>
      </c>
      <c r="U587" s="102">
        <f>[2]CAMEROUN!AM545+[3]CONGO!W390+[7]RCA!W377+[4]GABON!W399+[5]GUINEE!W327+[6]TCHAD!W380</f>
        <v>249.02600000000001</v>
      </c>
      <c r="V587" s="102">
        <f>[2]CAMEROUN!AN545+[3]CONGO!X390+[7]RCA!X377+[4]GABON!X399+[5]GUINEE!X327+[6]TCHAD!X380</f>
        <v>266.53800000000001</v>
      </c>
      <c r="W587" s="102">
        <f>[2]CAMEROUN!AO545+[3]CONGO!Y390+[7]RCA!Y377+[4]GABON!Y399+[5]GUINEE!Y327+[6]TCHAD!Y380</f>
        <v>376.49700000000001</v>
      </c>
      <c r="X587" s="103">
        <f>[2]CAMEROUN!AP545+[3]CONGO!Z390+[7]RCA!Z377+[4]GABON!Z399+[5]GUINEE!Z327+[6]TCHAD!Z380</f>
        <v>299.37399999999997</v>
      </c>
      <c r="Y587" s="103">
        <f>[2]CAMEROUN!AQ545+[3]CONGO!AA390+[7]RCA!AA377+[4]GABON!AA399+[5]GUINEE!AA327+[6]TCHAD!AA380</f>
        <v>502.87599999999998</v>
      </c>
      <c r="Z587" s="102">
        <f>[2]CAMEROUN!AR545+[3]CONGO!AB390+[7]RCA!AB377+[4]GABON!AB399+[5]GUINEE!AB327+[6]TCHAD!AB380</f>
        <v>649.92500000000007</v>
      </c>
      <c r="AA587" s="102">
        <f>[2]CAMEROUN!AS545+[3]CONGO!AC390+[7]RCA!AC377+[4]GABON!AC399+[5]GUINEE!AC327+[6]TCHAD!AC380</f>
        <v>483.88200000000001</v>
      </c>
      <c r="AB587" s="102">
        <v>390.26296799084321</v>
      </c>
      <c r="AC587" s="102">
        <v>387.37926181402918</v>
      </c>
      <c r="AD587" s="102">
        <v>385.06086380797672</v>
      </c>
      <c r="AE587" s="102">
        <f>[2]CAMEROUN!AT545+[3]CONGO!AH390+[7]RCA!AD377+[4]GABON!AD399+[5]GUINEE!AD327+[6]TCHAD!AH380</f>
        <v>542.83299999999997</v>
      </c>
      <c r="AF587" s="102">
        <v>642.11126656300928</v>
      </c>
      <c r="AG587" s="102">
        <v>640.47683744051949</v>
      </c>
      <c r="AH587" s="102">
        <v>649.8189729050747</v>
      </c>
      <c r="AI587" s="102">
        <v>642.20066651659681</v>
      </c>
      <c r="AJ587" s="103">
        <f>[2]CAMEROUN!AU545+[3]CONGO!AM390+[7]RCA!AE377+[4]GABON!AE399+[5]GUINEE!AE327+[6]TCHAD!AM380</f>
        <v>515.12899999999991</v>
      </c>
      <c r="AK587" s="103">
        <v>767.93713285723402</v>
      </c>
      <c r="AL587" s="103">
        <v>735.49736299883</v>
      </c>
      <c r="AM587" s="103">
        <v>732.13652130882429</v>
      </c>
      <c r="AN587" s="103">
        <v>729.99428986992575</v>
      </c>
      <c r="AO587" s="103">
        <f>[2]CAMEROUN!AV545+[3]CONGO!AR390+[7]RCA!AF377+[4]GABON!AF399+[5]GUINEE!AF327+[6]TCHAD!AR380</f>
        <v>548.93500000000006</v>
      </c>
      <c r="AP587" s="103">
        <v>900.45722666428571</v>
      </c>
      <c r="AQ587" s="103">
        <v>876.10961650269405</v>
      </c>
      <c r="AR587" s="103">
        <v>867.61993199032383</v>
      </c>
      <c r="AS587" s="103">
        <f>[2]CAMEROUN!AZ545+[3]CONGO!AV390+[7]RCA!AJ377+[4]GABON!AJ399+[5]GUINEE!AJ327+[6]TCHAD!AV380</f>
        <v>533.12921165967521</v>
      </c>
      <c r="AT587" s="103">
        <v>837.74832433969937</v>
      </c>
      <c r="AU587" s="103">
        <v>644.69192175471778</v>
      </c>
      <c r="AV587" s="103">
        <v>428.21031627069601</v>
      </c>
      <c r="AW587" s="103">
        <v>427.43753417148213</v>
      </c>
      <c r="AX587" s="103">
        <f>[2]CAMEROUN!BE545+[3]CONGO!BA390+[7]RCA!AO377+[4]GABON!AO399+[5]GUINEE!AO327+[6]TCHAD!BA380</f>
        <v>861.33839999999998</v>
      </c>
      <c r="AY587" s="103"/>
      <c r="AZ587" s="103">
        <v>453.31012995533456</v>
      </c>
      <c r="BA587" s="103">
        <v>452.43033860694192</v>
      </c>
      <c r="BB587" s="103">
        <v>426.11821992208672</v>
      </c>
      <c r="BC587" s="103">
        <v>423.77749856284055</v>
      </c>
      <c r="BD587" s="103">
        <v>474.02801522021252</v>
      </c>
      <c r="BE587" s="103">
        <v>473.50484760158753</v>
      </c>
      <c r="BF587" s="103">
        <f>[2]CAMEROUN!BL545+[3]CONGO!BI390+[7]RCA!AV377+[4]GABON!AV399+[5]GUINEE!AV327+[6]TCHAD!BH380</f>
        <v>855.24300000000005</v>
      </c>
      <c r="BG587" s="103">
        <v>590.19206389860085</v>
      </c>
      <c r="BH587" s="103">
        <v>587.73958547250095</v>
      </c>
      <c r="BI587" s="103">
        <v>577.5482545450983</v>
      </c>
      <c r="BJ587" s="103">
        <v>571.58044797490265</v>
      </c>
      <c r="BK587" s="103">
        <v>577.79320997167338</v>
      </c>
      <c r="BL587" s="103">
        <v>573.61580479699728</v>
      </c>
      <c r="BM587" s="103">
        <v>576.31752988753772</v>
      </c>
      <c r="BN587" s="103">
        <v>571.96414876149129</v>
      </c>
      <c r="BO587" s="103">
        <f>[2]CAMEROUN!BU545+[3]CONGO!BR390+[7]RCA!BE377+[4]GABON!BE399+[5]GUINEE!BE327+[6]TCHAD!BQ380</f>
        <v>742.85109169126804</v>
      </c>
      <c r="BP587" s="103">
        <v>478.6410009480681</v>
      </c>
      <c r="BQ587" s="103">
        <v>353.3854694796658</v>
      </c>
      <c r="BR587" s="103">
        <v>345.02828016148442</v>
      </c>
      <c r="BS587" s="103">
        <v>388.83525405145451</v>
      </c>
      <c r="BT587" s="103">
        <v>437.91079031229708</v>
      </c>
      <c r="BU587" s="103">
        <v>475.86978947727653</v>
      </c>
      <c r="BV587" s="103">
        <v>456.91645290537406</v>
      </c>
      <c r="BW587" s="103">
        <v>674.84522700807145</v>
      </c>
      <c r="BX587" s="103">
        <v>713.96847572160914</v>
      </c>
      <c r="BY587" s="103">
        <v>690.80934783367434</v>
      </c>
      <c r="BZ587" s="102">
        <v>915.45947971426699</v>
      </c>
      <c r="CA587" s="103">
        <f>[2]CAMEROUN!CG545+[3]CONGO!CD390+[7]RCA!BQ377+[4]GABON!BQ399+[5]GUINEE!BQ327+[6]TCHAD!CC380</f>
        <v>421.0429059999999</v>
      </c>
      <c r="CB587" s="103">
        <v>857.01482609361221</v>
      </c>
      <c r="CC587" s="103">
        <v>851.78229253032418</v>
      </c>
      <c r="CD587" s="103">
        <v>839.17547333492212</v>
      </c>
      <c r="CE587" s="103">
        <v>836.65007434062022</v>
      </c>
      <c r="CF587" s="103">
        <v>832.50675405761922</v>
      </c>
      <c r="CG587" s="103">
        <v>820.15194860550696</v>
      </c>
      <c r="CH587" s="103">
        <v>837.51034123343857</v>
      </c>
      <c r="CI587" s="103">
        <v>827.75552065683087</v>
      </c>
      <c r="CJ587" s="102">
        <v>747.68172413566754</v>
      </c>
      <c r="CK587" s="102">
        <v>739.81649664814699</v>
      </c>
      <c r="CL587" s="103">
        <f>[2]CAMEROUN!CR545+[3]CONGO!CO390+[7]RCA!CB377+[4]GABON!CB399+[5]GUINEE!CD327+[6]TCHAD!CN380</f>
        <v>502.42500000000007</v>
      </c>
      <c r="CM587" s="103">
        <v>767.6912473885867</v>
      </c>
      <c r="CN587" s="103">
        <v>570.84971149591831</v>
      </c>
      <c r="CO587" s="103">
        <v>574.33698150931855</v>
      </c>
      <c r="CP587" s="103">
        <v>577.42410030027281</v>
      </c>
      <c r="CQ587" s="103">
        <v>574.37241034039721</v>
      </c>
      <c r="CR587" s="103">
        <v>528.14400038051383</v>
      </c>
      <c r="CS587" s="103">
        <v>492.71077358758168</v>
      </c>
      <c r="CT587" s="103">
        <v>488.54183507398926</v>
      </c>
      <c r="CU587" s="103">
        <v>443.75477453167565</v>
      </c>
      <c r="CV587" s="103">
        <v>616.69277900694306</v>
      </c>
      <c r="CW587" s="103">
        <v>611.7751848272062</v>
      </c>
      <c r="CX587" s="103">
        <v>618.70368447792521</v>
      </c>
      <c r="CY587" s="103">
        <v>614.85751446745758</v>
      </c>
      <c r="CZ587" s="103">
        <v>571.53991293020908</v>
      </c>
      <c r="DA587" s="103">
        <f>[2]CAMEROUN!DD545+[3]CONGO!DA390+[7]RCA!CN377+[4]GABON!CN399+[5]GUINEE!CP327+[6]TCHAD!CZ380</f>
        <v>620.86482060943536</v>
      </c>
      <c r="DB587" s="102">
        <v>667.86628657074607</v>
      </c>
      <c r="DC587" s="102">
        <v>661.81439493578091</v>
      </c>
      <c r="DD587" s="102">
        <v>657.45071579002911</v>
      </c>
      <c r="DE587" s="102">
        <v>672.44555594256053</v>
      </c>
      <c r="DF587" s="102">
        <v>666.54280288244786</v>
      </c>
      <c r="DG587" s="102">
        <v>656.05336607542927</v>
      </c>
      <c r="DH587" s="102">
        <v>627.23112969207239</v>
      </c>
      <c r="DI587" s="102">
        <v>621.77919739787717</v>
      </c>
      <c r="DJ587" s="102">
        <v>610.94313974588863</v>
      </c>
      <c r="DK587" s="102">
        <v>632.5413643355198</v>
      </c>
      <c r="DL587" s="102">
        <v>630.16960941448258</v>
      </c>
      <c r="DM587" s="102">
        <v>613.20346199826224</v>
      </c>
      <c r="DN587" s="104">
        <f>[2]CAMEROUN!DQ545+[3]CONGO!DN390+[7]RCA!DA377+[4]GABON!DA399+[5]GUINEE!DC327+[6]TCHAD!DM380</f>
        <v>678.559068563089</v>
      </c>
      <c r="DO587" s="102">
        <v>613.20346199826224</v>
      </c>
      <c r="DP587" s="102">
        <v>743.23367318324313</v>
      </c>
      <c r="DQ587" s="102">
        <v>737.7328470745299</v>
      </c>
      <c r="DR587" s="102">
        <v>729.96416500961095</v>
      </c>
      <c r="DS587" s="102">
        <v>737.41005073698011</v>
      </c>
      <c r="DT587" s="102">
        <v>731.79303700357127</v>
      </c>
      <c r="DU587" s="102">
        <v>736.9979118643472</v>
      </c>
      <c r="DV587" s="105">
        <f>[2]CAMEROUN!EA545+[3]CONGO!DX390+[7]RCA!DN377+[4]GABON!DK399+[5]GUINEE!DN327+[6]TCHAD!DW380</f>
        <v>736.27605373726942</v>
      </c>
      <c r="DW587" s="106">
        <f>[2]CAMEROUN!EB545+[3]CONGO!DY390+[7]RCA!DM377+[4]GABON!DL399+[5]GUINEE!DO327+[6]TCHAD!DX380</f>
        <v>729.0793835704394</v>
      </c>
      <c r="DX587" s="107">
        <f>[2]CAMEROUN!EC545+[3]CONGO!DZ390+[7]RCA!DN377+[4]GABON!DM399+[5]GUINEE!DP327+[6]TCHAD!DY380</f>
        <v>712.9743260364944</v>
      </c>
      <c r="DZ587" s="102">
        <f>[2]CAMEROUN!EE545+[3]CONGO!EB390+[7]RCA!DP377+[4]GABON!DO399+[5]GUINEE!DR327+[6]TCHAD!EA380</f>
        <v>767.88221434712761</v>
      </c>
      <c r="EC587" s="102">
        <f>[2]CAMEROUN!EH545+[3]CONGO!EE390+[7]RCA!DS377+[4]GABON!DR399+[5]GUINEE!DU327+[6]TCHAD!ED380</f>
        <v>806.03882659298893</v>
      </c>
      <c r="EF587" s="102">
        <f>[2]CAMEROUN!EK545+[3]CONGO!EH390+[7]RCA!DV377+[4]GABON!DU399+[5]GUINEE!DX327+[6]TCHAD!EG380</f>
        <v>853.29735324093087</v>
      </c>
      <c r="EI587" s="102">
        <f>[2]CAMEROUN!EN545+[3]CONGO!EK390+[7]RCA!DY377+[4]GABON!DX399+[5]GUINEE!EA327+[6]TCHAD!EJ380</f>
        <v>907.66963505320723</v>
      </c>
      <c r="EL587" s="102">
        <f>[2]CAMEROUN!EQ545+[3]CONGO!EN390+[7]RCA!EB377+[4]GABON!EA399+[5]GUINEE!ED327+[6]TCHAD!EM380</f>
        <v>966.37363953827037</v>
      </c>
      <c r="EO587" s="102">
        <f>[2]CAMEROUN!ET545+[3]CONGO!EQ390+[7]RCA!EE377+[4]GABON!ED399+[5]GUINEE!EG327+[6]TCHAD!EP380</f>
        <v>1034.5837888252063</v>
      </c>
    </row>
    <row r="588" spans="1:145" ht="15.5" x14ac:dyDescent="0.35">
      <c r="A588" s="56" t="s">
        <v>300</v>
      </c>
      <c r="B588" s="102">
        <f>([2]CAMEROUN!C546+[2]CAMEROUN!D546)/2+[3]CONGO!D391+[7]RCA!D378+[4]GABON!D400+[5]GUINEE!D328+[6]TCHAD!D381</f>
        <v>-336.40499999999997</v>
      </c>
      <c r="C588" s="102">
        <f>([2]CAMEROUN!D546+[2]CAMEROUN!E546)/2+[3]CONGO!E391+[7]RCA!E378+[4]GABON!E400+[5]GUINEE!E328+[6]TCHAD!E381</f>
        <v>-320.38699999999994</v>
      </c>
      <c r="D588" s="102">
        <f>([2]CAMEROUN!E546+[2]CAMEROUN!F546)/2+[3]CONGO!F391+[7]RCA!F378+[4]GABON!F400+[5]GUINEE!F328+[6]TCHAD!F381</f>
        <v>-356.01749999999998</v>
      </c>
      <c r="E588" s="102">
        <f>([2]CAMEROUN!F546+[2]CAMEROUN!G546)/2+[3]CONGO!G391+[7]RCA!G378+[4]GABON!G400+[5]GUINEE!G328+[6]TCHAD!G381</f>
        <v>-390.05699999999996</v>
      </c>
      <c r="F588" s="102">
        <f>([2]CAMEROUN!G546+[2]CAMEROUN!H546)/2+[3]CONGO!H391+[7]RCA!H378+[4]GABON!H400+[5]GUINEE!H328+[6]TCHAD!H381</f>
        <v>-373.12299999999999</v>
      </c>
      <c r="G588" s="102">
        <f>([2]CAMEROUN!H546+[2]CAMEROUN!I546)/2+[3]CONGO!I391+[7]RCA!I378+[4]GABON!I400+[5]GUINEE!I328+[6]TCHAD!I381</f>
        <v>-369.77999999999992</v>
      </c>
      <c r="H588" s="102">
        <f>([2]CAMEROUN!I546+[2]CAMEROUN!J546)/2+[3]CONGO!J391+[7]RCA!J378+[4]GABON!J400+[5]GUINEE!J328+[6]TCHAD!J381</f>
        <v>-442.9015</v>
      </c>
      <c r="I588" s="102">
        <f>([2]CAMEROUN!J546+[2]CAMEROUN!K546)/2+[3]CONGO!K391+[7]RCA!K378+[4]GABON!K400+[5]GUINEE!K328+[6]TCHAD!K381</f>
        <v>-751.10899999999992</v>
      </c>
      <c r="J588" s="102">
        <f>([2]CAMEROUN!K546+[2]CAMEROUN!L546)/2+[3]CONGO!L391+[7]RCA!L378+[4]GABON!L400+[5]GUINEE!L328+[6]TCHAD!L381</f>
        <v>-627.52440000000001</v>
      </c>
      <c r="K588" s="102">
        <f>([2]CAMEROUN!L546+[2]CAMEROUN!M546)/2+[3]CONGO!M391+[7]RCA!M378+[4]GABON!M400+[5]GUINEE!M328+[6]TCHAD!M381</f>
        <v>-845.24299999999994</v>
      </c>
      <c r="L588" s="102">
        <f>([2]CAMEROUN!M546+[2]CAMEROUN!N546)/2+[3]CONGO!N391+[7]RCA!N378+[4]GABON!N400+[5]GUINEE!N328+[6]TCHAD!N381</f>
        <v>-901.68890900000008</v>
      </c>
      <c r="M588" s="102">
        <f>([2]CAMEROUN!N546+[2]CAMEROUN!O546)/2+[3]CONGO!O391+[7]RCA!O378+[4]GABON!O400+[5]GUINEE!O328+[6]TCHAD!O381</f>
        <v>-1048.7949413589999</v>
      </c>
      <c r="N588" s="102">
        <f>([2]CAMEROUN!O546+[2]CAMEROUN!P546)/2+[3]CONGO!P391+[7]RCA!P378+[4]GABON!P400+[5]GUINEE!P328+[6]TCHAD!P381</f>
        <v>-1066.557032359</v>
      </c>
      <c r="O588" s="102">
        <f>([2]CAMEROUN!P546+[2]CAMEROUN!Q546)/2+[3]CONGO!Q391+[7]RCA!Q378+[4]GABON!Q400+[5]GUINEE!Q328+[6]TCHAD!Q381</f>
        <v>-1288.198866452632</v>
      </c>
      <c r="P588" s="102">
        <f>[2]CAMEROUN!AH546+[3]CONGO!R391+[7]RCA!R378+[4]GABON!R400+[5]GUINEE!R328+[6]TCHAD!R381</f>
        <v>-1357.3250799999998</v>
      </c>
      <c r="Q588" s="102">
        <f>[2]CAMEROUN!AI546+[3]CONGO!S391+[7]RCA!S378+[4]GABON!S400+[5]GUINEE!S328+[6]TCHAD!S381</f>
        <v>-1562.5612999999998</v>
      </c>
      <c r="R588" s="102">
        <f>[2]CAMEROUN!AJ546+[3]CONGO!T391+[7]RCA!T378+[4]GABON!T400+[5]GUINEE!T328+[6]TCHAD!T381</f>
        <v>-1335.509</v>
      </c>
      <c r="S588" s="102">
        <f>[2]CAMEROUN!AK546+[3]CONGO!U391+[7]RCA!U378+[4]GABON!U400+[5]GUINEE!U328+[6]TCHAD!U381</f>
        <v>-1445.8300000000002</v>
      </c>
      <c r="T588" s="102">
        <f>[2]CAMEROUN!AL546+[3]CONGO!V391+[7]RCA!V378+[4]GABON!V400+[5]GUINEE!V328+[6]TCHAD!V381</f>
        <v>-1517.2670000000001</v>
      </c>
      <c r="U588" s="102">
        <f>[2]CAMEROUN!AM546+[3]CONGO!W391+[7]RCA!W378+[4]GABON!W400+[5]GUINEE!W328+[6]TCHAD!W381</f>
        <v>-2080.7510000000002</v>
      </c>
      <c r="V588" s="102">
        <f>[2]CAMEROUN!AN546+[3]CONGO!X391+[7]RCA!X378+[4]GABON!X400+[5]GUINEE!X328+[6]TCHAD!X381</f>
        <v>-2323.9340000000002</v>
      </c>
      <c r="W588" s="102">
        <f>[2]CAMEROUN!AO546+[3]CONGO!Y391+[7]RCA!Y378+[4]GABON!Y400+[5]GUINEE!Y328+[6]TCHAD!Y381</f>
        <v>-2009.4470000000003</v>
      </c>
      <c r="X588" s="103">
        <f>[2]CAMEROUN!AP546+[3]CONGO!Z391+[7]RCA!Z378+[4]GABON!Z400+[5]GUINEE!Z328+[6]TCHAD!Z381</f>
        <v>-2786.2660000000001</v>
      </c>
      <c r="Y588" s="103">
        <f>[2]CAMEROUN!AQ546+[3]CONGO!AA391+[7]RCA!AA378+[4]GABON!AA400+[5]GUINEE!AA328+[6]TCHAD!AA381</f>
        <v>-3105.2139999999999</v>
      </c>
      <c r="Z588" s="102">
        <f>[2]CAMEROUN!AR546+[3]CONGO!AB391+[7]RCA!AB378+[4]GABON!AB400+[5]GUINEE!AB328+[6]TCHAD!AB381</f>
        <v>-3467.181</v>
      </c>
      <c r="AA588" s="102">
        <f>[2]CAMEROUN!AS546+[3]CONGO!AC391+[7]RCA!AC378+[4]GABON!AC400+[5]GUINEE!AC328+[6]TCHAD!AC381</f>
        <v>-3383.3569999999995</v>
      </c>
      <c r="AB588" s="102">
        <v>-3459.9328198372727</v>
      </c>
      <c r="AC588" s="102">
        <v>-3377.3704234249876</v>
      </c>
      <c r="AD588" s="102">
        <v>-3370.9424280080611</v>
      </c>
      <c r="AE588" s="102">
        <f>[2]CAMEROUN!AT546+[3]CONGO!AH391+[7]RCA!AD378+[4]GABON!AD400+[5]GUINEE!AD328+[6]TCHAD!AH381</f>
        <v>-3193.9820000000004</v>
      </c>
      <c r="AF588" s="102">
        <v>-3561.0354853358017</v>
      </c>
      <c r="AG588" s="102">
        <v>-3709.4159162186165</v>
      </c>
      <c r="AH588" s="102">
        <v>-4001.8684329776302</v>
      </c>
      <c r="AI588" s="102">
        <v>-3937.8633500389465</v>
      </c>
      <c r="AJ588" s="103">
        <f>[2]CAMEROUN!AU546+[3]CONGO!AM391+[7]RCA!AE378+[4]GABON!AE400+[5]GUINEE!AE328+[6]TCHAD!AM381</f>
        <v>-3949.61</v>
      </c>
      <c r="AK588" s="103">
        <v>-4356.3127589027299</v>
      </c>
      <c r="AL588" s="103">
        <v>-3934.1110387266126</v>
      </c>
      <c r="AM588" s="103">
        <v>-3382.9578091548501</v>
      </c>
      <c r="AN588" s="103">
        <v>-3380.1585884157271</v>
      </c>
      <c r="AO588" s="103">
        <f>[2]CAMEROUN!AV546+[3]CONGO!AR391+[7]RCA!AF378+[4]GABON!AF400+[5]GUINEE!AF328+[6]TCHAD!AR381</f>
        <v>-3638.1469999999999</v>
      </c>
      <c r="AP588" s="103">
        <v>-2831.9123320833141</v>
      </c>
      <c r="AQ588" s="103">
        <v>-2607.1936679848532</v>
      </c>
      <c r="AR588" s="103">
        <v>-2867.5499449970594</v>
      </c>
      <c r="AS588" s="103">
        <f>[2]CAMEROUN!AZ546+[3]CONGO!AV391+[7]RCA!AJ378+[4]GABON!AJ400+[5]GUINEE!AJ328+[6]TCHAD!AV381</f>
        <v>-1378.4077373913528</v>
      </c>
      <c r="AT588" s="103">
        <v>-2825.9238534200467</v>
      </c>
      <c r="AU588" s="103">
        <v>-2689.5041500836701</v>
      </c>
      <c r="AV588" s="103">
        <v>-1568.2566785376325</v>
      </c>
      <c r="AW588" s="103">
        <v>-1540.7975507716305</v>
      </c>
      <c r="AX588" s="103">
        <f>[2]CAMEROUN!BE546+[3]CONGO!BA391+[7]RCA!AO378+[4]GABON!AO400+[5]GUINEE!AO328+[6]TCHAD!BA381</f>
        <v>-2301.8050000000003</v>
      </c>
      <c r="AY588" s="103"/>
      <c r="AZ588" s="103">
        <v>-1486.1771659897993</v>
      </c>
      <c r="BA588" s="103">
        <v>-1533.3656129576</v>
      </c>
      <c r="BB588" s="103">
        <v>-2890.3800205484108</v>
      </c>
      <c r="BC588" s="103">
        <v>-2833.3208757565003</v>
      </c>
      <c r="BD588" s="103">
        <v>-3435.3401792485811</v>
      </c>
      <c r="BE588" s="103">
        <v>-3668.8097647243358</v>
      </c>
      <c r="BF588" s="103">
        <f>[2]CAMEROUN!BL546+[3]CONGO!BI391+[7]RCA!AV378+[4]GABON!AV400+[5]GUINEE!AV328+[6]TCHAD!BH381</f>
        <v>-2060.654</v>
      </c>
      <c r="BG588" s="103">
        <v>-3366.3258477622226</v>
      </c>
      <c r="BH588" s="103">
        <v>-3340.4668874181134</v>
      </c>
      <c r="BI588" s="103">
        <v>-3980.1395192548753</v>
      </c>
      <c r="BJ588" s="103">
        <v>-4083.3218194098372</v>
      </c>
      <c r="BK588" s="103">
        <v>-4017.1937414792092</v>
      </c>
      <c r="BL588" s="103">
        <v>-5147.9389041207842</v>
      </c>
      <c r="BM588" s="103">
        <v>-4030.6713709807864</v>
      </c>
      <c r="BN588" s="103">
        <v>-4205.1523940458483</v>
      </c>
      <c r="BO588" s="103">
        <f>[2]CAMEROUN!BU546+[3]CONGO!BR391+[7]RCA!BE378+[4]GABON!BE400+[5]GUINEE!BE328+[6]TCHAD!BQ381</f>
        <v>-2462.8585919999996</v>
      </c>
      <c r="BP588" s="103">
        <v>-3358.2564785320883</v>
      </c>
      <c r="BQ588" s="103">
        <v>-3143.3015589808242</v>
      </c>
      <c r="BR588" s="103">
        <v>-2134.074617033566</v>
      </c>
      <c r="BS588" s="103">
        <v>-1791.6996452373169</v>
      </c>
      <c r="BT588" s="103">
        <v>-2155.0517067390729</v>
      </c>
      <c r="BU588" s="103">
        <v>-1850.1566764240256</v>
      </c>
      <c r="BV588" s="103">
        <v>-1720.2004241874349</v>
      </c>
      <c r="BW588" s="103">
        <v>-2315.9873375002912</v>
      </c>
      <c r="BX588" s="103">
        <v>-2108.4055665650226</v>
      </c>
      <c r="BY588" s="103">
        <v>-2033.2194401274367</v>
      </c>
      <c r="BZ588" s="102">
        <v>-2459.1127406491514</v>
      </c>
      <c r="CA588" s="103">
        <f>[2]CAMEROUN!CG546+[3]CONGO!CD391+[7]RCA!BQ378+[4]GABON!BQ400+[5]GUINEE!BQ328+[6]TCHAD!CC381</f>
        <v>-1743.3682153599998</v>
      </c>
      <c r="CB588" s="103">
        <v>-2390.7332957842709</v>
      </c>
      <c r="CC588" s="103">
        <v>-2489.2286802780491</v>
      </c>
      <c r="CD588" s="103">
        <v>-2361.8066320116181</v>
      </c>
      <c r="CE588" s="103">
        <v>-2385.6495544960258</v>
      </c>
      <c r="CF588" s="103">
        <v>-2440.2401966427851</v>
      </c>
      <c r="CG588" s="103">
        <v>-2307.2226690994971</v>
      </c>
      <c r="CH588" s="103">
        <v>-2585.612464394997</v>
      </c>
      <c r="CI588" s="103">
        <v>-2516.653352706795</v>
      </c>
      <c r="CJ588" s="102">
        <v>-2588.0883626265409</v>
      </c>
      <c r="CK588" s="102">
        <v>-2521.4475584021875</v>
      </c>
      <c r="CL588" s="103">
        <f>[2]CAMEROUN!CR546+[3]CONGO!CO391+[7]RCA!CB378+[4]GABON!CB400+[5]GUINEE!CD328+[6]TCHAD!CN381</f>
        <v>-2382.5569999999998</v>
      </c>
      <c r="CM588" s="103">
        <v>-2826.4988809780029</v>
      </c>
      <c r="CN588" s="103">
        <v>-3229.3565798551635</v>
      </c>
      <c r="CO588" s="103">
        <v>-3230.9594747200522</v>
      </c>
      <c r="CP588" s="103">
        <v>-5225.4108648464917</v>
      </c>
      <c r="CQ588" s="103">
        <v>-4873.9301621840041</v>
      </c>
      <c r="CR588" s="103">
        <v>-4592.0338582420254</v>
      </c>
      <c r="CS588" s="103">
        <v>-5032.3267387274682</v>
      </c>
      <c r="CT588" s="103">
        <v>-4914.4648396310322</v>
      </c>
      <c r="CU588" s="103">
        <v>-4432.3817812693705</v>
      </c>
      <c r="CV588" s="103">
        <v>-4571.5128700645428</v>
      </c>
      <c r="CW588" s="103">
        <v>-4499.7498953477816</v>
      </c>
      <c r="CX588" s="103">
        <v>-4415.3886425857745</v>
      </c>
      <c r="CY588" s="103">
        <v>-4536.1946707457337</v>
      </c>
      <c r="CZ588" s="103">
        <v>-4477.5223438810899</v>
      </c>
      <c r="DA588" s="103">
        <f>[2]CAMEROUN!DD546+[3]CONGO!DA391+[7]RCA!CN378+[4]GABON!CN400+[5]GUINEE!CP328+[6]TCHAD!CZ381</f>
        <v>-3251.852713553485</v>
      </c>
      <c r="DB588" s="102">
        <v>-3142.4614197876376</v>
      </c>
      <c r="DC588" s="102">
        <v>-2810.9429398920051</v>
      </c>
      <c r="DD588" s="102">
        <v>-2723.4530977320542</v>
      </c>
      <c r="DE588" s="102">
        <v>-3087.7701251369872</v>
      </c>
      <c r="DF588" s="102">
        <v>-2733.2025668029937</v>
      </c>
      <c r="DG588" s="102">
        <v>-2593.7787440507655</v>
      </c>
      <c r="DH588" s="102">
        <v>-3016.921275719435</v>
      </c>
      <c r="DI588" s="102">
        <v>-2675.4663034950991</v>
      </c>
      <c r="DJ588" s="102">
        <v>-2538.6498208932003</v>
      </c>
      <c r="DK588" s="102">
        <v>-2976.8889966520364</v>
      </c>
      <c r="DL588" s="102">
        <v>-2646.463029670253</v>
      </c>
      <c r="DM588" s="102">
        <v>-2538.5347665858658</v>
      </c>
      <c r="DN588" s="104">
        <f>[2]CAMEROUN!DQ546+[3]CONGO!DN391+[7]RCA!DA378+[4]GABON!DA400+[5]GUINEE!DC328+[6]TCHAD!DM381</f>
        <v>-2931.2448982283677</v>
      </c>
      <c r="DO588" s="102">
        <v>-2538.5347665858658</v>
      </c>
      <c r="DP588" s="102">
        <v>-2907.5193958247951</v>
      </c>
      <c r="DQ588" s="102">
        <v>-2744.2338889322514</v>
      </c>
      <c r="DR588" s="102">
        <v>-2393.7000293435076</v>
      </c>
      <c r="DS588" s="102">
        <v>-2889.2980716801408</v>
      </c>
      <c r="DT588" s="102">
        <v>-2760.2127388614122</v>
      </c>
      <c r="DU588" s="102">
        <v>-2850.8530355437188</v>
      </c>
      <c r="DV588" s="105">
        <f>[2]CAMEROUN!EA546+[3]CONGO!DX391+[7]RCA!DN378+[4]GABON!DK400+[5]GUINEE!DN328+[6]TCHAD!DW381</f>
        <v>-2861.7254848455468</v>
      </c>
      <c r="DW588" s="106">
        <f>[2]CAMEROUN!EB546+[3]CONGO!DY391+[7]RCA!DM378+[4]GABON!DL400+[5]GUINEE!DO328+[6]TCHAD!DX381</f>
        <v>-2808.6579535764408</v>
      </c>
      <c r="DX588" s="107">
        <f>[2]CAMEROUN!EC546+[3]CONGO!DZ391+[7]RCA!DN378+[4]GABON!DM400+[5]GUINEE!DP328+[6]TCHAD!DY381</f>
        <v>-2583.3183730931833</v>
      </c>
      <c r="DZ588" s="102">
        <f>[2]CAMEROUN!EE546+[3]CONGO!EB391+[7]RCA!DP378+[4]GABON!DO400+[5]GUINEE!DR328+[6]TCHAD!EA381</f>
        <v>-2972.0681835967666</v>
      </c>
      <c r="EC588" s="102">
        <f>[2]CAMEROUN!EH546+[3]CONGO!EE391+[7]RCA!DS378+[4]GABON!DR400+[5]GUINEE!DU328+[6]TCHAD!ED381</f>
        <v>-2977.6121948617256</v>
      </c>
      <c r="EF588" s="102">
        <f>[2]CAMEROUN!EK546+[3]CONGO!EH391+[7]RCA!DV378+[4]GABON!DU400+[5]GUINEE!DX328+[6]TCHAD!EG381</f>
        <v>-3039.2602187455391</v>
      </c>
      <c r="EI588" s="102">
        <f>[2]CAMEROUN!EN546+[3]CONGO!EK391+[7]RCA!DY378+[4]GABON!DX400+[5]GUINEE!EA328+[6]TCHAD!EJ381</f>
        <v>-3120.8959536207763</v>
      </c>
      <c r="EL588" s="102">
        <f>[2]CAMEROUN!EQ546+[3]CONGO!EN391+[7]RCA!EB378+[4]GABON!EA400+[5]GUINEE!ED328+[6]TCHAD!EM381</f>
        <v>-3197.7969579238625</v>
      </c>
      <c r="EO588" s="102">
        <f>[2]CAMEROUN!ET546+[3]CONGO!EQ391+[7]RCA!EE378+[4]GABON!ED400+[5]GUINEE!EG328+[6]TCHAD!EP381</f>
        <v>-3289.5497982229208</v>
      </c>
    </row>
    <row r="589" spans="1:145" ht="15.5" x14ac:dyDescent="0.35">
      <c r="A589" s="56" t="s">
        <v>304</v>
      </c>
      <c r="B589" s="102">
        <f>B590+B591</f>
        <v>0.27300000000000324</v>
      </c>
      <c r="C589" s="102">
        <f t="shared" ref="C589:Z589" si="644">C590+C591</f>
        <v>1.0420000000000016</v>
      </c>
      <c r="D589" s="102">
        <f t="shared" si="644"/>
        <v>-6.3019999999999996</v>
      </c>
      <c r="E589" s="102">
        <f t="shared" si="644"/>
        <v>-24.041999999999994</v>
      </c>
      <c r="F589" s="102">
        <f t="shared" si="644"/>
        <v>-20.516000000000012</v>
      </c>
      <c r="G589" s="102">
        <f t="shared" si="644"/>
        <v>-23.38750000000001</v>
      </c>
      <c r="H589" s="102">
        <f t="shared" si="644"/>
        <v>-31.540500000000002</v>
      </c>
      <c r="I589" s="102">
        <f t="shared" si="644"/>
        <v>-55.715000000000018</v>
      </c>
      <c r="J589" s="102">
        <f t="shared" si="644"/>
        <v>-32.890450000000016</v>
      </c>
      <c r="K589" s="102">
        <f t="shared" si="644"/>
        <v>-54.403949999999966</v>
      </c>
      <c r="L589" s="102">
        <f t="shared" si="644"/>
        <v>-49.333643500000008</v>
      </c>
      <c r="M589" s="102">
        <f t="shared" si="644"/>
        <v>-65.205034318500012</v>
      </c>
      <c r="N589" s="102">
        <f t="shared" si="644"/>
        <v>-61.550890818500022</v>
      </c>
      <c r="O589" s="102">
        <f t="shared" si="644"/>
        <v>-113.28776571498125</v>
      </c>
      <c r="P589" s="102">
        <f t="shared" si="644"/>
        <v>43.360100000000017</v>
      </c>
      <c r="Q589" s="102">
        <f t="shared" si="644"/>
        <v>-73.019299999999973</v>
      </c>
      <c r="R589" s="102">
        <f t="shared" si="644"/>
        <v>-102.54600000000002</v>
      </c>
      <c r="S589" s="102">
        <f t="shared" si="644"/>
        <v>-365.03700000000003</v>
      </c>
      <c r="T589" s="102">
        <f t="shared" si="644"/>
        <v>-423.97213999999997</v>
      </c>
      <c r="U589" s="102">
        <f t="shared" si="644"/>
        <v>-514.2399999999999</v>
      </c>
      <c r="V589" s="102">
        <f t="shared" si="644"/>
        <v>-315.71094983235236</v>
      </c>
      <c r="W589" s="102">
        <f t="shared" si="644"/>
        <v>-396.51860000000005</v>
      </c>
      <c r="X589" s="103">
        <f t="shared" si="644"/>
        <v>-385.40599999999995</v>
      </c>
      <c r="Y589" s="103">
        <f t="shared" si="644"/>
        <v>-336.93099999999998</v>
      </c>
      <c r="Z589" s="102">
        <f t="shared" si="644"/>
        <v>-405.34100000000001</v>
      </c>
      <c r="AA589" s="102">
        <f>AA590+AA591</f>
        <v>-455.89600000000007</v>
      </c>
      <c r="AB589" s="102">
        <v>-521.02493491324969</v>
      </c>
      <c r="AC589" s="102">
        <v>-509.16640720534082</v>
      </c>
      <c r="AD589" s="102">
        <v>-496.33040668136516</v>
      </c>
      <c r="AE589" s="102">
        <f>AE590+AE591</f>
        <v>-396.99400000000003</v>
      </c>
      <c r="AF589" s="102">
        <v>-415.93427971313497</v>
      </c>
      <c r="AG589" s="102">
        <v>-408.27224578507196</v>
      </c>
      <c r="AH589" s="102">
        <v>-392.53621355275908</v>
      </c>
      <c r="AI589" s="102">
        <v>-389.97447925947398</v>
      </c>
      <c r="AJ589" s="103">
        <f>AJ590+AJ591</f>
        <v>-331.76800000000003</v>
      </c>
      <c r="AK589" s="103">
        <v>-534.32127388816275</v>
      </c>
      <c r="AL589" s="103">
        <v>-555.80106596100643</v>
      </c>
      <c r="AM589" s="103">
        <v>-505.65379892790804</v>
      </c>
      <c r="AN589" s="103">
        <v>-503.31894162857782</v>
      </c>
      <c r="AO589" s="103">
        <f>AO590+AO591</f>
        <v>-379.74</v>
      </c>
      <c r="AP589" s="103">
        <v>-497.23943830857786</v>
      </c>
      <c r="AQ589" s="103">
        <v>-435.94348448370579</v>
      </c>
      <c r="AR589" s="103">
        <v>-455.77860848341879</v>
      </c>
      <c r="AS589" s="103">
        <f>AS590+AS591</f>
        <v>-306.66199999999998</v>
      </c>
      <c r="AT589" s="103">
        <v>-504.499109692285</v>
      </c>
      <c r="AU589" s="103">
        <v>-493.29447051181859</v>
      </c>
      <c r="AV589" s="103">
        <v>-498.75714417639153</v>
      </c>
      <c r="AW589" s="103">
        <v>-472.67494583591565</v>
      </c>
      <c r="AX589" s="103">
        <f>AX590+AX591</f>
        <v>-156.43100987236198</v>
      </c>
      <c r="AY589" s="103"/>
      <c r="AZ589" s="103">
        <v>-510.01792844084201</v>
      </c>
      <c r="BA589" s="103">
        <v>-499.72238085370429</v>
      </c>
      <c r="BB589" s="103">
        <v>-598.34342439164948</v>
      </c>
      <c r="BC589" s="103">
        <v>-593.39456567734192</v>
      </c>
      <c r="BD589" s="103">
        <v>-548.58500450678014</v>
      </c>
      <c r="BE589" s="103">
        <v>-546.07441325347315</v>
      </c>
      <c r="BF589" s="103">
        <f>BF590+BF591</f>
        <v>-131.07899999999995</v>
      </c>
      <c r="BG589" s="103">
        <v>-405.8196030106692</v>
      </c>
      <c r="BH589" s="103">
        <v>-451.67227031974386</v>
      </c>
      <c r="BI589" s="103">
        <v>-355.09273801939099</v>
      </c>
      <c r="BJ589" s="103">
        <v>-401.51687830618505</v>
      </c>
      <c r="BK589" s="103">
        <v>-363.92048908540903</v>
      </c>
      <c r="BL589" s="103">
        <v>-409.83538658335425</v>
      </c>
      <c r="BM589" s="103">
        <v>-327.35190831415025</v>
      </c>
      <c r="BN589" s="103">
        <v>-375.28028366172208</v>
      </c>
      <c r="BO589" s="103">
        <f>BO590+BO591</f>
        <v>-226.42430730245405</v>
      </c>
      <c r="BP589" s="103">
        <v>-241.90992976783127</v>
      </c>
      <c r="BQ589" s="103">
        <v>-250.51072548479436</v>
      </c>
      <c r="BR589" s="103">
        <v>-237.77819199379951</v>
      </c>
      <c r="BS589" s="103">
        <v>-224.82969890996276</v>
      </c>
      <c r="BT589" s="103">
        <v>-222.84512902288958</v>
      </c>
      <c r="BU589" s="103">
        <v>-274.08997417314299</v>
      </c>
      <c r="BV589" s="103">
        <v>-236.94181391069139</v>
      </c>
      <c r="BW589" s="103">
        <v>-328.13500527836538</v>
      </c>
      <c r="BX589" s="103">
        <v>-385.47465735440278</v>
      </c>
      <c r="BY589" s="103">
        <v>-368.7261286205873</v>
      </c>
      <c r="BZ589" s="102">
        <v>-326.58142711404844</v>
      </c>
      <c r="CA589" s="103">
        <f>CA590+CA591</f>
        <v>-459.65099513000001</v>
      </c>
      <c r="CB589" s="103">
        <v>-291.00933077187983</v>
      </c>
      <c r="CC589" s="103">
        <v>-287.83087010423759</v>
      </c>
      <c r="CD589" s="103">
        <v>-272.10649358524842</v>
      </c>
      <c r="CE589" s="103">
        <v>-293.44027663244856</v>
      </c>
      <c r="CF589" s="103">
        <v>-291.32671183207913</v>
      </c>
      <c r="CG589" s="103">
        <v>-274.64144525671827</v>
      </c>
      <c r="CH589" s="103">
        <v>-300.8562144135243</v>
      </c>
      <c r="CI589" s="103">
        <v>-295.68010552229839</v>
      </c>
      <c r="CJ589" s="102">
        <v>-291.72390351020607</v>
      </c>
      <c r="CK589" s="102">
        <v>-286.50883278313722</v>
      </c>
      <c r="CL589" s="103">
        <f>CL590+CL591</f>
        <v>-363.27599999999995</v>
      </c>
      <c r="CM589" s="103">
        <v>-298.80531992720955</v>
      </c>
      <c r="CN589" s="103">
        <v>-287.38397879034659</v>
      </c>
      <c r="CO589" s="103">
        <v>-287.93479588843064</v>
      </c>
      <c r="CP589" s="103">
        <v>-308.32597378251216</v>
      </c>
      <c r="CQ589" s="103">
        <v>-288.85852241377188</v>
      </c>
      <c r="CR589" s="103">
        <v>-267.33115660175099</v>
      </c>
      <c r="CS589" s="103">
        <v>-351.49677586851385</v>
      </c>
      <c r="CT589" s="103">
        <v>-332.0773524350227</v>
      </c>
      <c r="CU589" s="103">
        <v>-306.17169359078122</v>
      </c>
      <c r="CV589" s="103">
        <v>-296.85549512401974</v>
      </c>
      <c r="CW589" s="103">
        <v>-286.30963393011456</v>
      </c>
      <c r="CX589" s="103">
        <v>-303.40297745984628</v>
      </c>
      <c r="CY589" s="103">
        <v>-297.13569807239151</v>
      </c>
      <c r="CZ589" s="103">
        <v>-279.42624161076867</v>
      </c>
      <c r="DA589" s="103">
        <f t="shared" ref="DA589" si="645">DA590+DA591</f>
        <v>-180.79796998048374</v>
      </c>
      <c r="DB589" s="102">
        <v>-249.90350647370286</v>
      </c>
      <c r="DC589" s="102">
        <v>-239.65931906653498</v>
      </c>
      <c r="DD589" s="102">
        <v>-229.39827679003349</v>
      </c>
      <c r="DE589" s="102">
        <v>-238.6314821589425</v>
      </c>
      <c r="DF589" s="102">
        <v>-231.00711184140948</v>
      </c>
      <c r="DG589" s="102">
        <v>-222.69050208894271</v>
      </c>
      <c r="DH589" s="102">
        <v>-291.18412940515833</v>
      </c>
      <c r="DI589" s="102">
        <v>-284.75698276812386</v>
      </c>
      <c r="DJ589" s="102">
        <v>-278.49314273368219</v>
      </c>
      <c r="DK589" s="102">
        <v>-288.90626067587505</v>
      </c>
      <c r="DL589" s="102">
        <v>-284.54913233619436</v>
      </c>
      <c r="DM589" s="102">
        <v>-279.18042489308812</v>
      </c>
      <c r="DN589" s="104">
        <f t="shared" ref="DN589" si="646">DN590+DN591</f>
        <v>-235.29167648275205</v>
      </c>
      <c r="DO589" s="102">
        <v>-279.18042489308812</v>
      </c>
      <c r="DP589" s="102">
        <v>-233.26883571190535</v>
      </c>
      <c r="DQ589" s="102">
        <v>-221.6512431380329</v>
      </c>
      <c r="DR589" s="102">
        <v>-207.21608996666356</v>
      </c>
      <c r="DS589" s="102">
        <v>-220.54484989347901</v>
      </c>
      <c r="DT589" s="102">
        <v>-212.67629420226487</v>
      </c>
      <c r="DU589" s="102">
        <v>-314.12538237324674</v>
      </c>
      <c r="DV589" s="105">
        <f>DV590+DV591</f>
        <v>-303.77263194488876</v>
      </c>
      <c r="DW589" s="106">
        <f>DW590+DW591</f>
        <v>-298.67320425849368</v>
      </c>
      <c r="DX589" s="107">
        <f>DX590+DX591</f>
        <v>-292.05306821113436</v>
      </c>
      <c r="DZ589" s="102">
        <f>DZ590+DZ591</f>
        <v>-303.38116325781459</v>
      </c>
      <c r="EC589" s="102">
        <f>EC590+EC591</f>
        <v>-362.32041581892474</v>
      </c>
      <c r="EF589" s="102">
        <f>EF590+EF591</f>
        <v>-363.20747232341222</v>
      </c>
      <c r="EI589" s="102">
        <f>EI590+EI591</f>
        <v>-376.47676139696546</v>
      </c>
      <c r="EL589" s="102">
        <f>EL590+EL591</f>
        <v>-385.76840572505319</v>
      </c>
      <c r="EO589" s="102">
        <f>EO590+EO591</f>
        <v>-397.09117466579607</v>
      </c>
    </row>
    <row r="590" spans="1:145" ht="15.5" x14ac:dyDescent="0.35">
      <c r="A590" s="56" t="s">
        <v>299</v>
      </c>
      <c r="B590" s="102">
        <f>([2]CAMEROUN!C548+[2]CAMEROUN!D548)/2+[3]CONGO!D393+[7]RCA!D380+[4]GABON!D402+[5]GUINEE!D330+[6]TCHAD!D383</f>
        <v>52.199000000000005</v>
      </c>
      <c r="C590" s="102">
        <f>([2]CAMEROUN!D548+[2]CAMEROUN!E548)/2+[3]CONGO!E393+[7]RCA!E380+[4]GABON!E402+[5]GUINEE!E330+[6]TCHAD!E383</f>
        <v>50.268000000000001</v>
      </c>
      <c r="D590" s="102">
        <f>([2]CAMEROUN!E548+[2]CAMEROUN!F548)/2+[3]CONGO!F393+[7]RCA!F380+[4]GABON!F402+[5]GUINEE!F330+[6]TCHAD!F383</f>
        <v>58.461999999999996</v>
      </c>
      <c r="E590" s="102">
        <f>([2]CAMEROUN!F548+[2]CAMEROUN!G548)/2+[3]CONGO!G393+[7]RCA!G380+[4]GABON!G402+[5]GUINEE!G330+[6]TCHAD!G383</f>
        <v>47.848000000000006</v>
      </c>
      <c r="F590" s="102">
        <f>([2]CAMEROUN!G548+[2]CAMEROUN!H548)/2+[3]CONGO!H393+[7]RCA!H380+[4]GABON!H402+[5]GUINEE!H330+[6]TCHAD!H383</f>
        <v>58.339999999999996</v>
      </c>
      <c r="G590" s="102">
        <f>([2]CAMEROUN!H548+[2]CAMEROUN!I548)/2+[3]CONGO!I393+[7]RCA!I380+[4]GABON!I402+[5]GUINEE!I330+[6]TCHAD!I383</f>
        <v>53.6205</v>
      </c>
      <c r="H590" s="102">
        <f>([2]CAMEROUN!I548+[2]CAMEROUN!J548)/2+[3]CONGO!J393+[7]RCA!J380+[4]GABON!J402+[5]GUINEE!J330+[6]TCHAD!J383</f>
        <v>54.622500000000009</v>
      </c>
      <c r="I590" s="102">
        <f>([2]CAMEROUN!J548+[2]CAMEROUN!K548)/2+[3]CONGO!K393+[7]RCA!K380+[4]GABON!K402+[5]GUINEE!K330+[6]TCHAD!K383</f>
        <v>99.024999999999991</v>
      </c>
      <c r="J590" s="102">
        <f>([2]CAMEROUN!K548+[2]CAMEROUN!L548)/2+[3]CONGO!L393+[7]RCA!L380+[4]GABON!L402+[5]GUINEE!L330+[6]TCHAD!L383</f>
        <v>99.705999999999989</v>
      </c>
      <c r="K590" s="102">
        <f>([2]CAMEROUN!L548+[2]CAMEROUN!M548)/2+[3]CONGO!M393+[7]RCA!M380+[4]GABON!M402+[5]GUINEE!M330+[6]TCHAD!M383</f>
        <v>88.275500000000008</v>
      </c>
      <c r="L590" s="102">
        <f>([2]CAMEROUN!M548+[2]CAMEROUN!N548)/2+[3]CONGO!N393+[7]RCA!N380+[4]GABON!N402+[5]GUINEE!N330+[6]TCHAD!N383</f>
        <v>106.1142535</v>
      </c>
      <c r="M590" s="102">
        <f>([2]CAMEROUN!N548+[2]CAMEROUN!O548)/2+[3]CONGO!O393+[7]RCA!O380+[4]GABON!O402+[5]GUINEE!O330+[6]TCHAD!O383</f>
        <v>93.361354428500007</v>
      </c>
      <c r="N590" s="102">
        <f>([2]CAMEROUN!O548+[2]CAMEROUN!P548)/2+[3]CONGO!P393+[7]RCA!P380+[4]GABON!P402+[5]GUINEE!P330+[6]TCHAD!P383</f>
        <v>140.81160092849998</v>
      </c>
      <c r="O590" s="102">
        <f>([2]CAMEROUN!P548+[2]CAMEROUN!Q548)/2+[3]CONGO!Q393+[7]RCA!Q380+[4]GABON!Q402+[5]GUINEE!Q330+[6]TCHAD!Q383</f>
        <v>122.351</v>
      </c>
      <c r="P590" s="102">
        <f>[2]CAMEROUN!AH548+[3]CONGO!R393+[7]RCA!R380+[4]GABON!R402+[5]GUINEE!R330+[6]TCHAD!R383</f>
        <v>203.8604</v>
      </c>
      <c r="Q590" s="102">
        <f>[2]CAMEROUN!AI548+[3]CONGO!S393+[7]RCA!S380+[4]GABON!S402+[5]GUINEE!S330+[6]TCHAD!S383</f>
        <v>121.45620000000001</v>
      </c>
      <c r="R590" s="102">
        <f>[2]CAMEROUN!AJ548+[3]CONGO!T393+[7]RCA!T380+[4]GABON!T402+[5]GUINEE!T330+[6]TCHAD!T383</f>
        <v>192.886</v>
      </c>
      <c r="S590" s="102">
        <f>[2]CAMEROUN!AK548+[3]CONGO!U393+[7]RCA!U380+[4]GABON!U402+[5]GUINEE!U330+[6]TCHAD!U383</f>
        <v>152.63499999999999</v>
      </c>
      <c r="T590" s="102">
        <f>[2]CAMEROUN!AL548+[3]CONGO!V393+[7]RCA!V380+[4]GABON!V402+[5]GUINEE!V330+[6]TCHAD!V383</f>
        <v>147.55485999999999</v>
      </c>
      <c r="U590" s="102">
        <f>[2]CAMEROUN!AM548+[3]CONGO!W393+[7]RCA!W380+[4]GABON!W402+[5]GUINEE!W330+[6]TCHAD!W383</f>
        <v>127.601</v>
      </c>
      <c r="V590" s="102">
        <f>[2]CAMEROUN!AN548+[3]CONGO!X393+[7]RCA!X380+[4]GABON!X402+[5]GUINEE!X330+[6]TCHAD!X383</f>
        <v>166.209</v>
      </c>
      <c r="W590" s="102">
        <f>[2]CAMEROUN!AO548+[3]CONGO!Y393+[7]RCA!Y380+[4]GABON!Y402+[5]GUINEE!Y330+[6]TCHAD!Y383</f>
        <v>103.66099999999999</v>
      </c>
      <c r="X590" s="103">
        <f>[2]CAMEROUN!AP548+[3]CONGO!Z393+[7]RCA!Z380+[4]GABON!Z402+[5]GUINEE!Z330+[6]TCHAD!Z383</f>
        <v>172.37900000000002</v>
      </c>
      <c r="Y590" s="103">
        <f>[2]CAMEROUN!AQ548+[3]CONGO!AA393+[7]RCA!AA380+[4]GABON!AA402+[5]GUINEE!AA330+[6]TCHAD!AA383</f>
        <v>174.19900000000001</v>
      </c>
      <c r="Z590" s="102">
        <f>[2]CAMEROUN!AR548+[3]CONGO!AB393+[7]RCA!AB380+[4]GABON!AB402+[5]GUINEE!AB330+[6]TCHAD!AB383</f>
        <v>143.41399999999999</v>
      </c>
      <c r="AA590" s="102">
        <f>[2]CAMEROUN!AS548+[3]CONGO!AC393+[7]RCA!AC380+[4]GABON!AC402+[5]GUINEE!AC330+[6]TCHAD!AC383</f>
        <v>154.69800000000001</v>
      </c>
      <c r="AB590" s="102">
        <v>184.80883607612066</v>
      </c>
      <c r="AC590" s="102">
        <v>186.70072116714908</v>
      </c>
      <c r="AD590" s="102">
        <v>186.69592523478386</v>
      </c>
      <c r="AE590" s="102">
        <f>[2]CAMEROUN!AT548+[3]CONGO!AH393+[7]RCA!AD380+[4]GABON!AD402+[5]GUINEE!AD330+[6]TCHAD!AH383</f>
        <v>176.84700000000001</v>
      </c>
      <c r="AF590" s="102">
        <v>249.25430675019911</v>
      </c>
      <c r="AG590" s="102">
        <v>243.69451816884865</v>
      </c>
      <c r="AH590" s="102">
        <v>243.55617510621511</v>
      </c>
      <c r="AI590" s="102">
        <v>241.50207193545</v>
      </c>
      <c r="AJ590" s="103">
        <f>[2]CAMEROUN!AU548+[3]CONGO!AM393+[7]RCA!AE380+[4]GABON!AE402+[5]GUINEE!AE330+[6]TCHAD!AM383</f>
        <v>216.20099999999999</v>
      </c>
      <c r="AK590" s="103">
        <v>259.92402633699527</v>
      </c>
      <c r="AL590" s="103">
        <v>192.61308530420024</v>
      </c>
      <c r="AM590" s="103">
        <v>192.17742918847611</v>
      </c>
      <c r="AN590" s="103">
        <v>192.176455010414</v>
      </c>
      <c r="AO590" s="103">
        <f>[2]CAMEROUN!AV548+[3]CONGO!AR393+[7]RCA!AF380+[4]GABON!AF402+[5]GUINEE!AF330+[6]TCHAD!AR383</f>
        <v>170.625</v>
      </c>
      <c r="AP590" s="103">
        <v>210.07034979136452</v>
      </c>
      <c r="AQ590" s="103">
        <v>211.76139554127187</v>
      </c>
      <c r="AR590" s="103">
        <v>211.11200794406435</v>
      </c>
      <c r="AS590" s="103">
        <f>[2]CAMEROUN!AZ548+[3]CONGO!AV393+[7]RCA!AJ380+[4]GABON!AJ402+[5]GUINEE!AJ330+[6]TCHAD!AV383</f>
        <v>120.25100000000002</v>
      </c>
      <c r="AT590" s="103">
        <v>229.5557268019615</v>
      </c>
      <c r="AU590" s="103">
        <v>230.67426426691378</v>
      </c>
      <c r="AV590" s="103">
        <v>213.52978858118618</v>
      </c>
      <c r="AW590" s="103">
        <v>213.63394979634521</v>
      </c>
      <c r="AX590" s="103">
        <f>[2]CAMEROUN!BE548+[3]CONGO!BA393+[7]RCA!AO380+[4]GABON!AO402+[5]GUINEE!AO330+[6]TCHAD!BA383</f>
        <v>180.93213742689233</v>
      </c>
      <c r="AY590" s="103"/>
      <c r="AZ590" s="103">
        <v>217.50577443069989</v>
      </c>
      <c r="BA590" s="103">
        <v>217.72949935923066</v>
      </c>
      <c r="BB590" s="103">
        <v>170.35032130972485</v>
      </c>
      <c r="BC590" s="103">
        <v>169.37993799485122</v>
      </c>
      <c r="BD590" s="103">
        <v>166.93625246514637</v>
      </c>
      <c r="BE590" s="103">
        <v>166.9363691778733</v>
      </c>
      <c r="BF590" s="103">
        <f>[2]CAMEROUN!BL548+[3]CONGO!BI393+[7]RCA!AV380+[4]GABON!AV402+[5]GUINEE!AV330+[6]TCHAD!BH383</f>
        <v>150.678</v>
      </c>
      <c r="BG590" s="103">
        <v>192.70182616817036</v>
      </c>
      <c r="BH590" s="103">
        <v>190.07098122367262</v>
      </c>
      <c r="BI590" s="103">
        <v>192.40320491263805</v>
      </c>
      <c r="BJ590" s="103">
        <v>188.41852584782995</v>
      </c>
      <c r="BK590" s="103">
        <v>192.35588887468123</v>
      </c>
      <c r="BL590" s="103">
        <v>188.86168008160479</v>
      </c>
      <c r="BM590" s="103">
        <v>192.61440196340865</v>
      </c>
      <c r="BN590" s="103">
        <v>188.82415129922259</v>
      </c>
      <c r="BO590" s="103">
        <f>[2]CAMEROUN!BU548+[3]CONGO!BR393+[7]RCA!BE380+[4]GABON!BE402+[5]GUINEE!BE330+[6]TCHAD!BQ383</f>
        <v>163.02038069754599</v>
      </c>
      <c r="BP590" s="103">
        <v>326.83291478530657</v>
      </c>
      <c r="BQ590" s="103">
        <v>297.97568003540749</v>
      </c>
      <c r="BR590" s="103">
        <v>294.18068448157942</v>
      </c>
      <c r="BS590" s="103">
        <v>290.71419570569208</v>
      </c>
      <c r="BT590" s="103">
        <v>294.31235978589672</v>
      </c>
      <c r="BU590" s="103">
        <v>287.27233794749384</v>
      </c>
      <c r="BV590" s="103">
        <v>272.18442076773226</v>
      </c>
      <c r="BW590" s="103">
        <v>213.79943124064846</v>
      </c>
      <c r="BX590" s="103">
        <v>209.5320592184689</v>
      </c>
      <c r="BY590" s="103">
        <v>201.88295379907589</v>
      </c>
      <c r="BZ590" s="102">
        <v>211.74914409023177</v>
      </c>
      <c r="CA590" s="103">
        <f>[2]CAMEROUN!CG548+[3]CONGO!CD393+[7]RCA!BQ380+[4]GABON!BQ402+[5]GUINEE!BQ330+[6]TCHAD!CC383</f>
        <v>116.64716811000001</v>
      </c>
      <c r="CB590" s="103">
        <v>177.56669108846714</v>
      </c>
      <c r="CC590" s="103">
        <v>176.5400845653042</v>
      </c>
      <c r="CD590" s="103">
        <v>172.46021167505495</v>
      </c>
      <c r="CE590" s="103">
        <v>175.64366172908967</v>
      </c>
      <c r="CF590" s="103">
        <v>174.05813654123065</v>
      </c>
      <c r="CG590" s="103">
        <v>169.15823495841639</v>
      </c>
      <c r="CH590" s="103">
        <v>176.24666318932029</v>
      </c>
      <c r="CI590" s="103">
        <v>174.62771082065797</v>
      </c>
      <c r="CJ590" s="102">
        <v>167.85991295435844</v>
      </c>
      <c r="CK590" s="102">
        <v>167.26916432955795</v>
      </c>
      <c r="CL590" s="103">
        <f>[2]CAMEROUN!CR548+[3]CONGO!CO393+[7]RCA!CB380+[4]GABON!CB402+[5]GUINEE!CD330+[6]TCHAD!CN383</f>
        <v>99.590000000000032</v>
      </c>
      <c r="CM590" s="103">
        <v>177.76448807962836</v>
      </c>
      <c r="CN590" s="103">
        <v>149.64616454418189</v>
      </c>
      <c r="CO590" s="103">
        <v>150.2933302230316</v>
      </c>
      <c r="CP590" s="103">
        <v>150.41668424442716</v>
      </c>
      <c r="CQ590" s="103">
        <v>150.26452644560374</v>
      </c>
      <c r="CR590" s="103">
        <v>149.5887879095209</v>
      </c>
      <c r="CS590" s="103">
        <v>162.78596400821846</v>
      </c>
      <c r="CT590" s="103">
        <v>161.86905688937895</v>
      </c>
      <c r="CU590" s="103">
        <v>161.1389839199847</v>
      </c>
      <c r="CV590" s="103">
        <v>164.33891147847228</v>
      </c>
      <c r="CW590" s="103">
        <v>163.32941985664075</v>
      </c>
      <c r="CX590" s="103">
        <v>164.9601033847421</v>
      </c>
      <c r="CY590" s="103">
        <v>164.09363056329448</v>
      </c>
      <c r="CZ590" s="103">
        <v>162.51241892342296</v>
      </c>
      <c r="DA590" s="103">
        <f>[2]CAMEROUN!DD548+[3]CONGO!DA393+[7]RCA!CN380+[4]GABON!CN402+[5]GUINEE!CP330+[6]TCHAD!CZ383</f>
        <v>110.65266666666669</v>
      </c>
      <c r="DB590" s="102">
        <v>114.8619857043854</v>
      </c>
      <c r="DC590" s="102">
        <v>113.68384046467634</v>
      </c>
      <c r="DD590" s="102">
        <v>113.58518796062639</v>
      </c>
      <c r="DE590" s="102">
        <v>116.229409049072</v>
      </c>
      <c r="DF590" s="102">
        <v>115.50741117579787</v>
      </c>
      <c r="DG590" s="102">
        <v>114.1024334745116</v>
      </c>
      <c r="DH590" s="102">
        <v>134.76719759275198</v>
      </c>
      <c r="DI590" s="102">
        <v>134.01945849070998</v>
      </c>
      <c r="DJ590" s="102">
        <v>132.66338691164657</v>
      </c>
      <c r="DK590" s="102">
        <v>136.04841413963058</v>
      </c>
      <c r="DL590" s="102">
        <v>135.31322688312005</v>
      </c>
      <c r="DM590" s="102">
        <v>133.38171151792361</v>
      </c>
      <c r="DN590" s="104">
        <f>[2]CAMEROUN!DQ548+[3]CONGO!DN393+[7]RCA!DA380+[4]GABON!DA402+[5]GUINEE!DC330+[6]TCHAD!DM383</f>
        <v>120.21558291285642</v>
      </c>
      <c r="DO590" s="102">
        <v>133.38171151792361</v>
      </c>
      <c r="DP590" s="102">
        <v>181.06644972735978</v>
      </c>
      <c r="DQ590" s="102">
        <v>180.27221628421961</v>
      </c>
      <c r="DR590" s="102">
        <v>179.35006391126166</v>
      </c>
      <c r="DS590" s="102">
        <v>181.21191149552868</v>
      </c>
      <c r="DT590" s="102">
        <v>180.32960176984673</v>
      </c>
      <c r="DU590" s="102">
        <v>182.70487365047376</v>
      </c>
      <c r="DV590" s="105">
        <f>[2]CAMEROUN!EA548+[3]CONGO!DX393+[7]RCA!DN380+[4]GABON!DK402+[5]GUINEE!DN330+[6]TCHAD!DW383</f>
        <v>180.9197480285396</v>
      </c>
      <c r="DW590" s="106">
        <f>[2]CAMEROUN!EB548+[3]CONGO!DY393+[7]RCA!DM380+[4]GABON!DL402+[5]GUINEE!DO330+[6]TCHAD!DX383</f>
        <v>179.54857468739092</v>
      </c>
      <c r="DX590" s="107">
        <f>[2]CAMEROUN!EC548+[3]CONGO!DZ393+[7]RCA!DN380+[4]GABON!DM402+[5]GUINEE!DP330+[6]TCHAD!DY383</f>
        <v>177.12330831552674</v>
      </c>
      <c r="DZ590" s="102">
        <f>[2]CAMEROUN!EE548+[3]CONGO!EB393+[7]RCA!DP380+[4]GABON!DO402+[5]GUINEE!DR330+[6]TCHAD!EA383</f>
        <v>189.72294585168262</v>
      </c>
      <c r="EC590" s="102">
        <f>[2]CAMEROUN!EH548+[3]CONGO!EE393+[7]RCA!DS380+[4]GABON!DR402+[5]GUINEE!DU330+[6]TCHAD!ED383</f>
        <v>198.86585509274209</v>
      </c>
      <c r="EF590" s="102">
        <f>[2]CAMEROUN!EK548+[3]CONGO!EH393+[7]RCA!DV380+[4]GABON!DU402+[5]GUINEE!DX330+[6]TCHAD!EG383</f>
        <v>209.47511918868548</v>
      </c>
      <c r="EI590" s="102">
        <f>[2]CAMEROUN!EN548+[3]CONGO!EK393+[7]RCA!DY380+[4]GABON!DX402+[5]GUINEE!EA330+[6]TCHAD!EJ383</f>
        <v>221.68421063939351</v>
      </c>
      <c r="EL590" s="102">
        <f>[2]CAMEROUN!EQ548+[3]CONGO!EN393+[7]RCA!EB380+[4]GABON!EA402+[5]GUINEE!ED330+[6]TCHAD!EM383</f>
        <v>234.96488668295873</v>
      </c>
      <c r="EO590" s="102">
        <f>[2]CAMEROUN!ET548+[3]CONGO!EQ393+[7]RCA!EE380+[4]GABON!ED402+[5]GUINEE!EG330+[6]TCHAD!EP383</f>
        <v>250.82512298235051</v>
      </c>
    </row>
    <row r="591" spans="1:145" ht="15.5" x14ac:dyDescent="0.35">
      <c r="A591" s="56" t="s">
        <v>300</v>
      </c>
      <c r="B591" s="102">
        <f>([2]CAMEROUN!C549+[2]CAMEROUN!D549)/2+[3]CONGO!D394+[7]RCA!D381+[4]GABON!D403+[5]GUINEE!D331+[6]TCHAD!D384</f>
        <v>-51.926000000000002</v>
      </c>
      <c r="C591" s="102">
        <f>([2]CAMEROUN!D549+[2]CAMEROUN!E549)/2+[3]CONGO!E394+[7]RCA!E381+[4]GABON!E403+[5]GUINEE!E331+[6]TCHAD!E384</f>
        <v>-49.225999999999999</v>
      </c>
      <c r="D591" s="102">
        <f>([2]CAMEROUN!E549+[2]CAMEROUN!F549)/2+[3]CONGO!F394+[7]RCA!F381+[4]GABON!F403+[5]GUINEE!F331+[6]TCHAD!F384</f>
        <v>-64.763999999999996</v>
      </c>
      <c r="E591" s="102">
        <f>([2]CAMEROUN!F549+[2]CAMEROUN!G549)/2+[3]CONGO!G394+[7]RCA!G381+[4]GABON!G403+[5]GUINEE!G331+[6]TCHAD!G384</f>
        <v>-71.89</v>
      </c>
      <c r="F591" s="102">
        <f>([2]CAMEROUN!G549+[2]CAMEROUN!H549)/2+[3]CONGO!H394+[7]RCA!H381+[4]GABON!H403+[5]GUINEE!H331+[6]TCHAD!H384</f>
        <v>-78.856000000000009</v>
      </c>
      <c r="G591" s="102">
        <f>([2]CAMEROUN!H549+[2]CAMEROUN!I549)/2+[3]CONGO!I394+[7]RCA!I381+[4]GABON!I403+[5]GUINEE!I331+[6]TCHAD!I384</f>
        <v>-77.00800000000001</v>
      </c>
      <c r="H591" s="102">
        <f>([2]CAMEROUN!I549+[2]CAMEROUN!J549)/2+[3]CONGO!J394+[7]RCA!J381+[4]GABON!J403+[5]GUINEE!J331+[6]TCHAD!J384</f>
        <v>-86.163000000000011</v>
      </c>
      <c r="I591" s="102">
        <f>([2]CAMEROUN!J549+[2]CAMEROUN!K549)/2+[3]CONGO!K394+[7]RCA!K381+[4]GABON!K403+[5]GUINEE!K331+[6]TCHAD!K384</f>
        <v>-154.74</v>
      </c>
      <c r="J591" s="102">
        <f>([2]CAMEROUN!K549+[2]CAMEROUN!L549)/2+[3]CONGO!L394+[7]RCA!L381+[4]GABON!L403+[5]GUINEE!L331+[6]TCHAD!L384</f>
        <v>-132.59645</v>
      </c>
      <c r="K591" s="102">
        <f>([2]CAMEROUN!L549+[2]CAMEROUN!M549)/2+[3]CONGO!M394+[7]RCA!M381+[4]GABON!M403+[5]GUINEE!M331+[6]TCHAD!M384</f>
        <v>-142.67944999999997</v>
      </c>
      <c r="L591" s="102">
        <f>([2]CAMEROUN!M549+[2]CAMEROUN!N549)/2+[3]CONGO!N394+[7]RCA!N381+[4]GABON!N403+[5]GUINEE!N331+[6]TCHAD!N384</f>
        <v>-155.44789700000001</v>
      </c>
      <c r="M591" s="102">
        <f>([2]CAMEROUN!N549+[2]CAMEROUN!O549)/2+[3]CONGO!O394+[7]RCA!O381+[4]GABON!O403+[5]GUINEE!O331+[6]TCHAD!O384</f>
        <v>-158.56638874700002</v>
      </c>
      <c r="N591" s="102">
        <f>([2]CAMEROUN!O549+[2]CAMEROUN!P549)/2+[3]CONGO!P394+[7]RCA!P381+[4]GABON!P403+[5]GUINEE!P331+[6]TCHAD!P384</f>
        <v>-202.36249174700001</v>
      </c>
      <c r="O591" s="102">
        <f>([2]CAMEROUN!P549+[2]CAMEROUN!Q549)/2+[3]CONGO!Q394+[7]RCA!Q381+[4]GABON!Q403+[5]GUINEE!Q331+[6]TCHAD!Q384</f>
        <v>-235.63876571498125</v>
      </c>
      <c r="P591" s="102">
        <f>[2]CAMEROUN!AH549+[3]CONGO!R394+[7]RCA!R381+[4]GABON!R403+[5]GUINEE!R331+[6]TCHAD!R384</f>
        <v>-160.50029999999998</v>
      </c>
      <c r="Q591" s="102">
        <f>[2]CAMEROUN!AI549+[3]CONGO!S394+[7]RCA!S381+[4]GABON!S403+[5]GUINEE!S331+[6]TCHAD!S384</f>
        <v>-194.47549999999998</v>
      </c>
      <c r="R591" s="102">
        <f>[2]CAMEROUN!AJ549+[3]CONGO!T394+[7]RCA!T381+[4]GABON!T403+[5]GUINEE!T331+[6]TCHAD!T384</f>
        <v>-295.43200000000002</v>
      </c>
      <c r="S591" s="102">
        <f>[2]CAMEROUN!AK549+[3]CONGO!U394+[7]RCA!U381+[4]GABON!U403+[5]GUINEE!U331+[6]TCHAD!U384</f>
        <v>-517.67200000000003</v>
      </c>
      <c r="T591" s="102">
        <f>[2]CAMEROUN!AL549+[3]CONGO!V394+[7]RCA!V381+[4]GABON!V403+[5]GUINEE!V331+[6]TCHAD!V384</f>
        <v>-571.52699999999993</v>
      </c>
      <c r="U591" s="102">
        <f>[2]CAMEROUN!AM549+[3]CONGO!W394+[7]RCA!W381+[4]GABON!W403+[5]GUINEE!W331+[6]TCHAD!W384</f>
        <v>-641.84099999999989</v>
      </c>
      <c r="V591" s="102">
        <f>[2]CAMEROUN!AN549+[3]CONGO!X394+[7]RCA!X381+[4]GABON!X403+[5]GUINEE!X331+[6]TCHAD!X384</f>
        <v>-481.91994983235236</v>
      </c>
      <c r="W591" s="102">
        <f>[2]CAMEROUN!AO549+[3]CONGO!Y394+[7]RCA!Y381+[4]GABON!Y403+[5]GUINEE!Y331+[6]TCHAD!Y384</f>
        <v>-500.17960000000005</v>
      </c>
      <c r="X591" s="103">
        <f>[2]CAMEROUN!AP549+[3]CONGO!Z394+[7]RCA!Z381+[4]GABON!Z403+[5]GUINEE!Z331+[6]TCHAD!Z384</f>
        <v>-557.78499999999997</v>
      </c>
      <c r="Y591" s="103">
        <f>[2]CAMEROUN!AQ549+[3]CONGO!AA394+[7]RCA!AA381+[4]GABON!AA403+[5]GUINEE!AA331+[6]TCHAD!AA384</f>
        <v>-511.13</v>
      </c>
      <c r="Z591" s="102">
        <f>[2]CAMEROUN!AR549+[3]CONGO!AB394+[7]RCA!AB381+[4]GABON!AB403+[5]GUINEE!AB331+[6]TCHAD!AB384</f>
        <v>-548.755</v>
      </c>
      <c r="AA591" s="102">
        <f>[2]CAMEROUN!AS549+[3]CONGO!AC394+[7]RCA!AC381+[4]GABON!AC403+[5]GUINEE!AC331+[6]TCHAD!AC384</f>
        <v>-610.59400000000005</v>
      </c>
      <c r="AB591" s="102">
        <v>-705.83377098937035</v>
      </c>
      <c r="AC591" s="102">
        <v>-695.8671283724899</v>
      </c>
      <c r="AD591" s="102">
        <v>-683.02633191614905</v>
      </c>
      <c r="AE591" s="102">
        <f>[2]CAMEROUN!AT549+[3]CONGO!AH394+[7]RCA!AD381+[4]GABON!AD403+[5]GUINEE!AD331+[6]TCHAD!AH384</f>
        <v>-573.84100000000001</v>
      </c>
      <c r="AF591" s="102">
        <v>-665.18858650333402</v>
      </c>
      <c r="AG591" s="102">
        <v>-651.96676395392058</v>
      </c>
      <c r="AH591" s="102">
        <v>-636.09238865897419</v>
      </c>
      <c r="AI591" s="102">
        <v>-631.4365511949602</v>
      </c>
      <c r="AJ591" s="103">
        <f>[2]CAMEROUN!AU549+[3]CONGO!AM394+[7]RCA!AE381+[4]GABON!AE403+[5]GUINEE!AE331+[6]TCHAD!AM384</f>
        <v>-547.96900000000005</v>
      </c>
      <c r="AK591" s="103">
        <v>-794.24530022515796</v>
      </c>
      <c r="AL591" s="103">
        <v>-748.41415126520667</v>
      </c>
      <c r="AM591" s="103">
        <v>-697.83122811638418</v>
      </c>
      <c r="AN591" s="103">
        <v>-695.49539623899227</v>
      </c>
      <c r="AO591" s="103">
        <f>[2]CAMEROUN!AV549+[3]CONGO!AR394+[7]RCA!AF381+[4]GABON!AF403+[5]GUINEE!AF331+[6]TCHAD!AR384</f>
        <v>-550.36500000000001</v>
      </c>
      <c r="AP591" s="103">
        <v>-707.30978809994235</v>
      </c>
      <c r="AQ591" s="103">
        <v>-647.70488002497768</v>
      </c>
      <c r="AR591" s="103">
        <v>-666.89061642748311</v>
      </c>
      <c r="AS591" s="103">
        <f>[2]CAMEROUN!AZ549+[3]CONGO!AV394+[7]RCA!AJ381+[4]GABON!AJ403+[5]GUINEE!AJ331+[6]TCHAD!AV384</f>
        <v>-426.91300000000001</v>
      </c>
      <c r="AT591" s="103">
        <v>-694.05483649425003</v>
      </c>
      <c r="AU591" s="103">
        <v>-723.96873477873237</v>
      </c>
      <c r="AV591" s="103">
        <v>-712.28693275757769</v>
      </c>
      <c r="AW591" s="103">
        <v>-686.30889563226083</v>
      </c>
      <c r="AX591" s="103">
        <f>[2]CAMEROUN!BE549+[3]CONGO!BA394+[7]RCA!AO381+[4]GABON!AO403+[5]GUINEE!AO331+[6]TCHAD!BA384</f>
        <v>-337.36314729925431</v>
      </c>
      <c r="AY591" s="103"/>
      <c r="AZ591" s="103">
        <v>-727.5237028715419</v>
      </c>
      <c r="BA591" s="103">
        <v>-717.45188021293495</v>
      </c>
      <c r="BB591" s="103">
        <v>-768.69374570137427</v>
      </c>
      <c r="BC591" s="103">
        <v>-762.77450367219319</v>
      </c>
      <c r="BD591" s="103">
        <v>-715.5212569719265</v>
      </c>
      <c r="BE591" s="103">
        <v>-713.01078243134646</v>
      </c>
      <c r="BF591" s="103">
        <f>[2]CAMEROUN!BL549+[3]CONGO!BI394+[7]RCA!AV381+[4]GABON!AV403+[5]GUINEE!AV331+[6]TCHAD!BH384</f>
        <v>-281.75699999999995</v>
      </c>
      <c r="BG591" s="103">
        <v>-598.52142917883953</v>
      </c>
      <c r="BH591" s="103">
        <v>-641.74325154341648</v>
      </c>
      <c r="BI591" s="103">
        <v>-547.49594293202904</v>
      </c>
      <c r="BJ591" s="103">
        <v>-589.93540415401503</v>
      </c>
      <c r="BK591" s="103">
        <v>-556.27637796009026</v>
      </c>
      <c r="BL591" s="103">
        <v>-598.69706666495904</v>
      </c>
      <c r="BM591" s="103">
        <v>-519.96631027755893</v>
      </c>
      <c r="BN591" s="103">
        <v>-564.10443496094467</v>
      </c>
      <c r="BO591" s="103">
        <f>[2]CAMEROUN!BU549+[3]CONGO!BR394+[7]RCA!BE381+[4]GABON!BE403+[5]GUINEE!BE331+[6]TCHAD!BQ384</f>
        <v>-389.44468800000004</v>
      </c>
      <c r="BP591" s="103">
        <v>-568.74284455313784</v>
      </c>
      <c r="BQ591" s="103">
        <v>-548.48640552020186</v>
      </c>
      <c r="BR591" s="103">
        <v>-531.95887647537893</v>
      </c>
      <c r="BS591" s="103">
        <v>-515.54389461565484</v>
      </c>
      <c r="BT591" s="103">
        <v>-517.1574888087863</v>
      </c>
      <c r="BU591" s="103">
        <v>-561.36231212063683</v>
      </c>
      <c r="BV591" s="103">
        <v>-509.12623467842366</v>
      </c>
      <c r="BW591" s="103">
        <v>-541.93443651901384</v>
      </c>
      <c r="BX591" s="103">
        <v>-595.00671657287171</v>
      </c>
      <c r="BY591" s="103">
        <v>-570.6090824196632</v>
      </c>
      <c r="BZ591" s="102">
        <v>-538.3305712042802</v>
      </c>
      <c r="CA591" s="103">
        <f>[2]CAMEROUN!CG549+[3]CONGO!CD394+[7]RCA!BQ381+[4]GABON!BQ403+[5]GUINEE!BQ331+[6]TCHAD!CC384</f>
        <v>-576.29816324000001</v>
      </c>
      <c r="CB591" s="103">
        <v>-468.57602186034694</v>
      </c>
      <c r="CC591" s="103">
        <v>-464.37095466954179</v>
      </c>
      <c r="CD591" s="103">
        <v>-444.56670526030337</v>
      </c>
      <c r="CE591" s="103">
        <v>-469.08393836153823</v>
      </c>
      <c r="CF591" s="103">
        <v>-465.38484837330975</v>
      </c>
      <c r="CG591" s="103">
        <v>-443.79968021513469</v>
      </c>
      <c r="CH591" s="103">
        <v>-477.10287760284461</v>
      </c>
      <c r="CI591" s="103">
        <v>-470.30781634295636</v>
      </c>
      <c r="CJ591" s="102">
        <v>-459.58381646456451</v>
      </c>
      <c r="CK591" s="102">
        <v>-453.77799711269518</v>
      </c>
      <c r="CL591" s="103">
        <f>[2]CAMEROUN!CR549+[3]CONGO!CO394+[7]RCA!CB381+[4]GABON!CB403+[5]GUINEE!CD331+[6]TCHAD!CN384</f>
        <v>-462.86599999999999</v>
      </c>
      <c r="CM591" s="103">
        <v>-476.56980800683789</v>
      </c>
      <c r="CN591" s="103">
        <v>-437.03014333452847</v>
      </c>
      <c r="CO591" s="103">
        <v>-438.22812611146225</v>
      </c>
      <c r="CP591" s="103">
        <v>-458.74265802693935</v>
      </c>
      <c r="CQ591" s="103">
        <v>-439.12304885937561</v>
      </c>
      <c r="CR591" s="103">
        <v>-416.91994451127192</v>
      </c>
      <c r="CS591" s="103">
        <v>-514.28273987673231</v>
      </c>
      <c r="CT591" s="103">
        <v>-493.94640932440166</v>
      </c>
      <c r="CU591" s="103">
        <v>-467.31067751076591</v>
      </c>
      <c r="CV591" s="103">
        <v>-461.19440660249199</v>
      </c>
      <c r="CW591" s="103">
        <v>-449.63905378675531</v>
      </c>
      <c r="CX591" s="103">
        <v>-468.36308084458841</v>
      </c>
      <c r="CY591" s="103">
        <v>-461.22932863568599</v>
      </c>
      <c r="CZ591" s="103">
        <v>-441.93866053419163</v>
      </c>
      <c r="DA591" s="103">
        <f>[2]CAMEROUN!DD549+[3]CONGO!DA394+[7]RCA!CN381+[4]GABON!CN403+[5]GUINEE!CP331+[6]TCHAD!CZ384</f>
        <v>-291.45063664715042</v>
      </c>
      <c r="DB591" s="102">
        <v>-364.76549217808827</v>
      </c>
      <c r="DC591" s="102">
        <v>-353.34315953121131</v>
      </c>
      <c r="DD591" s="102">
        <v>-342.98346475065989</v>
      </c>
      <c r="DE591" s="102">
        <v>-354.86089120801449</v>
      </c>
      <c r="DF591" s="102">
        <v>-346.51452301720735</v>
      </c>
      <c r="DG591" s="102">
        <v>-336.79293556345431</v>
      </c>
      <c r="DH591" s="102">
        <v>-425.95132699791031</v>
      </c>
      <c r="DI591" s="102">
        <v>-418.77644125883381</v>
      </c>
      <c r="DJ591" s="102">
        <v>-411.15652964532876</v>
      </c>
      <c r="DK591" s="102">
        <v>-424.95467481550565</v>
      </c>
      <c r="DL591" s="102">
        <v>-419.86235921931444</v>
      </c>
      <c r="DM591" s="102">
        <v>-412.56213641101169</v>
      </c>
      <c r="DN591" s="104">
        <f>[2]CAMEROUN!DQ549+[3]CONGO!DN394+[7]RCA!DA381+[4]GABON!DA403+[5]GUINEE!DC331+[6]TCHAD!DM384</f>
        <v>-355.50725939560846</v>
      </c>
      <c r="DO591" s="102">
        <v>-412.56213641101169</v>
      </c>
      <c r="DP591" s="102">
        <v>-414.33528543926514</v>
      </c>
      <c r="DQ591" s="102">
        <v>-401.92345942225251</v>
      </c>
      <c r="DR591" s="102">
        <v>-386.56615387792522</v>
      </c>
      <c r="DS591" s="102">
        <v>-401.75676138900769</v>
      </c>
      <c r="DT591" s="102">
        <v>-393.0058959721116</v>
      </c>
      <c r="DU591" s="102">
        <v>-496.83025602372049</v>
      </c>
      <c r="DV591" s="105">
        <f>[2]CAMEROUN!EA549+[3]CONGO!DX394+[7]RCA!DN381+[4]GABON!DK403+[5]GUINEE!DN331+[6]TCHAD!DW384</f>
        <v>-484.69237997342839</v>
      </c>
      <c r="DW591" s="106">
        <f>[2]CAMEROUN!EB549+[3]CONGO!DY394+[7]RCA!DM381+[4]GABON!DL403+[5]GUINEE!DO331+[6]TCHAD!DX384</f>
        <v>-478.22177894588464</v>
      </c>
      <c r="DX591" s="107">
        <f>[2]CAMEROUN!EC549+[3]CONGO!DZ394+[7]RCA!DN381+[4]GABON!DM403+[5]GUINEE!DP331+[6]TCHAD!DY384</f>
        <v>-469.1763765266611</v>
      </c>
      <c r="DZ591" s="102">
        <f>[2]CAMEROUN!EE549+[3]CONGO!EB394+[7]RCA!DP381+[4]GABON!DO403+[5]GUINEE!DR331+[6]TCHAD!EA384</f>
        <v>-493.10410910949719</v>
      </c>
      <c r="EC591" s="102">
        <f>[2]CAMEROUN!EH549+[3]CONGO!EE394+[7]RCA!DS381+[4]GABON!DR403+[5]GUINEE!DU331+[6]TCHAD!ED384</f>
        <v>-561.18627091166684</v>
      </c>
      <c r="EF591" s="102">
        <f>[2]CAMEROUN!EK549+[3]CONGO!EH394+[7]RCA!DV381+[4]GABON!DU403+[5]GUINEE!DX331+[6]TCHAD!EG384</f>
        <v>-572.6825915120977</v>
      </c>
      <c r="EI591" s="102">
        <f>[2]CAMEROUN!EN549+[3]CONGO!EK394+[7]RCA!DY381+[4]GABON!DX403+[5]GUINEE!EA331+[6]TCHAD!EJ384</f>
        <v>-598.160972036359</v>
      </c>
      <c r="EL591" s="102">
        <f>[2]CAMEROUN!EQ549+[3]CONGO!EN394+[7]RCA!EB381+[4]GABON!EA403+[5]GUINEE!ED331+[6]TCHAD!EM384</f>
        <v>-620.73329240801195</v>
      </c>
      <c r="EO591" s="102">
        <f>[2]CAMEROUN!ET549+[3]CONGO!EQ394+[7]RCA!EE381+[4]GABON!ED403+[5]GUINEE!EG331+[6]TCHAD!EP384</f>
        <v>-647.91629764814661</v>
      </c>
    </row>
    <row r="592" spans="1:145" ht="15.75" customHeight="1" x14ac:dyDescent="0.35">
      <c r="A592" s="56"/>
      <c r="B592" s="102"/>
      <c r="C592" s="102"/>
      <c r="D592" s="102"/>
      <c r="E592" s="102"/>
      <c r="F592" s="102"/>
      <c r="G592" s="102"/>
      <c r="H592" s="102"/>
      <c r="I592" s="102"/>
      <c r="J592" s="102"/>
      <c r="K592" s="102"/>
      <c r="L592" s="102"/>
      <c r="M592" s="102"/>
      <c r="N592" s="102"/>
      <c r="O592" s="102"/>
      <c r="P592" s="102"/>
      <c r="Q592" s="102"/>
      <c r="R592" s="102"/>
      <c r="S592" s="102"/>
      <c r="T592" s="102"/>
      <c r="U592" s="63"/>
      <c r="V592" s="102"/>
      <c r="W592" s="102"/>
      <c r="X592" s="103"/>
      <c r="Y592" s="103"/>
      <c r="Z592" s="102"/>
      <c r="AA592" s="102"/>
      <c r="AB592" s="102"/>
      <c r="AC592" s="102"/>
      <c r="AD592" s="102"/>
      <c r="AE592" s="102"/>
      <c r="AF592" s="102"/>
      <c r="AG592" s="102"/>
      <c r="AH592" s="102"/>
      <c r="AI592" s="102"/>
      <c r="AJ592" s="103"/>
      <c r="AK592" s="103"/>
      <c r="AL592" s="103"/>
      <c r="AM592" s="103"/>
      <c r="AN592" s="103"/>
      <c r="AO592" s="103"/>
      <c r="AP592" s="103"/>
      <c r="AQ592" s="103"/>
      <c r="AR592" s="103"/>
      <c r="AS592" s="103"/>
      <c r="AT592" s="103"/>
      <c r="AU592" s="103"/>
      <c r="AV592" s="103"/>
      <c r="AW592" s="103"/>
      <c r="AX592" s="103"/>
      <c r="AY592" s="103"/>
      <c r="AZ592" s="103"/>
      <c r="BA592" s="103"/>
      <c r="BB592" s="103"/>
      <c r="BC592" s="103"/>
      <c r="BD592" s="103"/>
      <c r="BE592" s="103"/>
      <c r="BF592" s="103"/>
      <c r="BG592" s="103"/>
      <c r="BH592" s="103"/>
      <c r="BI592" s="103"/>
      <c r="BJ592" s="103"/>
      <c r="BK592" s="103"/>
      <c r="BL592" s="103"/>
      <c r="BM592" s="103"/>
      <c r="BN592" s="103"/>
      <c r="BO592" s="103"/>
      <c r="BP592" s="103">
        <v>-9.2188111059834932E-2</v>
      </c>
      <c r="BQ592" s="82">
        <v>-0.14509698880849919</v>
      </c>
      <c r="BR592" s="103"/>
      <c r="BS592" s="103"/>
      <c r="BT592" s="176">
        <v>-0.41164534972692302</v>
      </c>
      <c r="BU592" s="103"/>
      <c r="BV592" s="103"/>
      <c r="BW592" s="82">
        <v>-0.34590336558650125</v>
      </c>
      <c r="BX592" s="103"/>
      <c r="BY592" s="103"/>
      <c r="BZ592" s="75">
        <v>-0.37262978176410144</v>
      </c>
      <c r="CA592" s="103"/>
      <c r="CB592" s="82"/>
      <c r="CC592" s="82"/>
      <c r="CD592" s="82"/>
      <c r="CE592" s="82"/>
      <c r="CF592" s="82"/>
      <c r="CG592" s="82"/>
      <c r="CH592" s="82"/>
      <c r="CI592" s="82"/>
      <c r="CJ592" s="75"/>
      <c r="CK592" s="75"/>
      <c r="CL592" s="103"/>
      <c r="CM592" s="82"/>
      <c r="CN592" s="176"/>
      <c r="CO592" s="176"/>
      <c r="CP592" s="176"/>
      <c r="CQ592" s="176"/>
      <c r="CR592" s="176"/>
      <c r="CS592" s="176"/>
      <c r="CT592" s="176"/>
      <c r="CU592" s="176"/>
      <c r="CV592" s="176"/>
      <c r="CW592" s="176"/>
      <c r="CX592" s="103"/>
      <c r="CY592" s="103"/>
      <c r="CZ592" s="103"/>
      <c r="DA592" s="103"/>
      <c r="DB592" s="102"/>
      <c r="DC592" s="102"/>
      <c r="DD592" s="102"/>
      <c r="DE592" s="102"/>
      <c r="DF592" s="102"/>
      <c r="DG592" s="102"/>
      <c r="DH592" s="102"/>
      <c r="DI592" s="102"/>
      <c r="DJ592" s="102"/>
      <c r="DK592" s="102"/>
      <c r="DL592" s="102"/>
      <c r="DM592" s="102"/>
      <c r="DN592" s="104"/>
      <c r="DO592" s="102"/>
      <c r="DP592" s="102"/>
      <c r="DQ592" s="102"/>
      <c r="DR592" s="102"/>
      <c r="DS592" s="102"/>
      <c r="DT592" s="102"/>
      <c r="DU592" s="102"/>
      <c r="DV592" s="105"/>
      <c r="DW592" s="106"/>
      <c r="DX592" s="107"/>
      <c r="DZ592" s="102"/>
      <c r="EC592" s="102"/>
      <c r="EF592" s="102"/>
      <c r="EI592" s="102"/>
      <c r="EL592" s="102"/>
      <c r="EO592" s="102"/>
    </row>
    <row r="593" spans="1:145" ht="15.5" x14ac:dyDescent="0.35">
      <c r="A593" s="56" t="s">
        <v>305</v>
      </c>
      <c r="B593" s="102" t="e">
        <f t="shared" ref="B593:H593" si="647">+B594+B597</f>
        <v>#VALUE!</v>
      </c>
      <c r="C593" s="102" t="e">
        <f t="shared" si="647"/>
        <v>#VALUE!</v>
      </c>
      <c r="D593" s="102" t="e">
        <f t="shared" si="647"/>
        <v>#VALUE!</v>
      </c>
      <c r="E593" s="102" t="e">
        <f t="shared" si="647"/>
        <v>#VALUE!</v>
      </c>
      <c r="F593" s="102" t="e">
        <f t="shared" si="647"/>
        <v>#VALUE!</v>
      </c>
      <c r="G593" s="102" t="e">
        <f t="shared" si="647"/>
        <v>#VALUE!</v>
      </c>
      <c r="H593" s="102" t="e">
        <f t="shared" si="647"/>
        <v>#VALUE!</v>
      </c>
      <c r="I593" s="102" t="e">
        <f>+I594+I597</f>
        <v>#VALUE!</v>
      </c>
      <c r="J593" s="102" t="e">
        <f t="shared" ref="J593:Z593" si="648">+J594+J597</f>
        <v>#VALUE!</v>
      </c>
      <c r="K593" s="102" t="e">
        <f t="shared" si="648"/>
        <v>#VALUE!</v>
      </c>
      <c r="L593" s="102" t="e">
        <f t="shared" si="648"/>
        <v>#VALUE!</v>
      </c>
      <c r="M593" s="102" t="e">
        <f t="shared" si="648"/>
        <v>#VALUE!</v>
      </c>
      <c r="N593" s="102" t="e">
        <f t="shared" si="648"/>
        <v>#VALUE!</v>
      </c>
      <c r="O593" s="102" t="e">
        <f t="shared" si="648"/>
        <v>#VALUE!</v>
      </c>
      <c r="P593" s="102">
        <f t="shared" si="648"/>
        <v>-2137.4406000000004</v>
      </c>
      <c r="Q593" s="102">
        <f t="shared" si="648"/>
        <v>-1977.7958999999998</v>
      </c>
      <c r="R593" s="102">
        <f t="shared" si="648"/>
        <v>-1563.332786749</v>
      </c>
      <c r="S593" s="102">
        <f t="shared" si="648"/>
        <v>-2870.4038749709998</v>
      </c>
      <c r="T593" s="102">
        <f t="shared" si="648"/>
        <v>-4007.3800100000003</v>
      </c>
      <c r="U593" s="102">
        <f t="shared" si="648"/>
        <v>-2549.16446</v>
      </c>
      <c r="V593" s="102">
        <f t="shared" si="648"/>
        <v>-2784.4650000000001</v>
      </c>
      <c r="W593" s="102">
        <f t="shared" si="648"/>
        <v>-3779.5397499999995</v>
      </c>
      <c r="X593" s="103">
        <f t="shared" si="648"/>
        <v>-3555.3960000000002</v>
      </c>
      <c r="Y593" s="103">
        <f t="shared" si="648"/>
        <v>-4988.2380000000012</v>
      </c>
      <c r="Z593" s="102">
        <f t="shared" si="648"/>
        <v>-5474.5159999999996</v>
      </c>
      <c r="AA593" s="102">
        <f>+AA594+AA597</f>
        <v>-5290.6200000000008</v>
      </c>
      <c r="AB593" s="102">
        <v>-8250.4897733401267</v>
      </c>
      <c r="AC593" s="102">
        <v>-8219.19791088692</v>
      </c>
      <c r="AD593" s="102">
        <v>-8167.0941900036241</v>
      </c>
      <c r="AE593" s="102">
        <f>+AE594+AE597</f>
        <v>-3805.9219499999999</v>
      </c>
      <c r="AF593" s="102">
        <v>-7033.3737877518688</v>
      </c>
      <c r="AG593" s="102">
        <v>-7082.7694425808322</v>
      </c>
      <c r="AH593" s="102">
        <v>-7283.3989225839232</v>
      </c>
      <c r="AI593" s="102">
        <v>-6863.2634741402198</v>
      </c>
      <c r="AJ593" s="103">
        <f>+AJ594+AJ597</f>
        <v>-2610.8569699999998</v>
      </c>
      <c r="AK593" s="103">
        <v>-3969.070795156154</v>
      </c>
      <c r="AL593" s="103">
        <v>-3610.8730613229554</v>
      </c>
      <c r="AM593" s="103">
        <v>-3284.2357133550404</v>
      </c>
      <c r="AN593" s="103">
        <v>-3261.08542825019</v>
      </c>
      <c r="AO593" s="103">
        <f>+AO594+AO597</f>
        <v>-1502.9740000000002</v>
      </c>
      <c r="AP593" s="103">
        <v>-2547.7762471930141</v>
      </c>
      <c r="AQ593" s="103">
        <v>-2153.8957949183869</v>
      </c>
      <c r="AR593" s="103">
        <v>-2660.5537667219887</v>
      </c>
      <c r="AS593" s="103">
        <f>+AS594+AS597</f>
        <v>-2102.1730000000002</v>
      </c>
      <c r="AT593" s="103">
        <v>-2696.703201178058</v>
      </c>
      <c r="AU593" s="103">
        <v>-2783.0343680176979</v>
      </c>
      <c r="AV593" s="103">
        <v>-2837.5447966664374</v>
      </c>
      <c r="AW593" s="103">
        <v>-2790.0563628860241</v>
      </c>
      <c r="AX593" s="103">
        <f>+AX594+AX597</f>
        <v>-1375.7728100000002</v>
      </c>
      <c r="AY593" s="103"/>
      <c r="AZ593" s="103">
        <v>-3114.4020062934869</v>
      </c>
      <c r="BA593" s="103">
        <v>-2806.5013238289976</v>
      </c>
      <c r="BB593" s="103">
        <v>-2533.6749766815697</v>
      </c>
      <c r="BC593" s="103">
        <v>-2320.9118618857538</v>
      </c>
      <c r="BD593" s="103">
        <v>-2782.6971791851806</v>
      </c>
      <c r="BE593" s="103">
        <v>-2441.81511399694</v>
      </c>
      <c r="BF593" s="103">
        <f>+BF594+BF597</f>
        <v>-2183.1129999999998</v>
      </c>
      <c r="BG593" s="103">
        <v>-3395.1713526560579</v>
      </c>
      <c r="BH593" s="103">
        <v>-3039.4337512742809</v>
      </c>
      <c r="BI593" s="103">
        <v>-3780.2449209768802</v>
      </c>
      <c r="BJ593" s="103">
        <v>-3301.5390803119994</v>
      </c>
      <c r="BK593" s="103">
        <v>-4023.183224181887</v>
      </c>
      <c r="BL593" s="103">
        <v>-3516.5514903785788</v>
      </c>
      <c r="BM593" s="103">
        <v>-3723.8860193474202</v>
      </c>
      <c r="BN593" s="103">
        <v>-3268.9827115701355</v>
      </c>
      <c r="BO593" s="103">
        <f>+BO594+BO597</f>
        <v>-3456.0556177457365</v>
      </c>
      <c r="BP593" s="103">
        <v>-3259.4129640730544</v>
      </c>
      <c r="BQ593" s="103">
        <v>-3070.8052531829462</v>
      </c>
      <c r="BR593" s="103">
        <v>-1862.9530987356936</v>
      </c>
      <c r="BS593" s="103">
        <v>-1096.6641544736181</v>
      </c>
      <c r="BT593" s="103">
        <v>-2113.7718522530849</v>
      </c>
      <c r="BU593" s="103">
        <v>-1575.3589469048875</v>
      </c>
      <c r="BV593" s="103">
        <v>-989.83458006358262</v>
      </c>
      <c r="BW593" s="103">
        <v>-2316.0186905329069</v>
      </c>
      <c r="BX593" s="103">
        <v>-1930.001494840933</v>
      </c>
      <c r="BY593" s="103">
        <v>-1916.6980053553725</v>
      </c>
      <c r="BZ593" s="102">
        <v>-2232.4965942911349</v>
      </c>
      <c r="CA593" s="103">
        <f>+CA594+CA597</f>
        <v>-1232.0557590051305</v>
      </c>
      <c r="CB593" s="103">
        <v>-3021.721714703463</v>
      </c>
      <c r="CC593" s="103">
        <v>-3011.350680296619</v>
      </c>
      <c r="CD593" s="103">
        <v>-2581.4855673931579</v>
      </c>
      <c r="CE593" s="103">
        <v>-3053.1501414880058</v>
      </c>
      <c r="CF593" s="103">
        <v>-3051.0583544209817</v>
      </c>
      <c r="CG593" s="103">
        <v>-2611.0460223133991</v>
      </c>
      <c r="CH593" s="103">
        <v>-3517.6735970529162</v>
      </c>
      <c r="CI593" s="103">
        <v>-3279.4311538811985</v>
      </c>
      <c r="CJ593" s="102">
        <v>-3688.3807134774106</v>
      </c>
      <c r="CK593" s="102">
        <v>-3477.9184854650171</v>
      </c>
      <c r="CL593" s="103">
        <f>+CL594+CL597</f>
        <v>-2738.9069420870746</v>
      </c>
      <c r="CM593" s="103">
        <v>-3513.6728600686474</v>
      </c>
      <c r="CN593" s="103">
        <v>-2435.4559501771314</v>
      </c>
      <c r="CO593" s="103">
        <v>-2436.846498235429</v>
      </c>
      <c r="CP593" s="103">
        <v>-3482.8007854475977</v>
      </c>
      <c r="CQ593" s="103">
        <v>-2883.2266615166227</v>
      </c>
      <c r="CR593" s="103">
        <v>-2592.0878375179909</v>
      </c>
      <c r="CS593" s="103">
        <v>-3763.51047421569</v>
      </c>
      <c r="CT593" s="103">
        <v>-3481.830664745004</v>
      </c>
      <c r="CU593" s="103">
        <v>-2721.8993603128079</v>
      </c>
      <c r="CV593" s="103">
        <v>-3619.1336077280894</v>
      </c>
      <c r="CW593" s="103">
        <v>-3448.20506047447</v>
      </c>
      <c r="CX593" s="103">
        <v>-3502.357064245999</v>
      </c>
      <c r="CY593" s="103">
        <v>-3538.6879906785189</v>
      </c>
      <c r="CZ593" s="103">
        <v>-3346.1495187852756</v>
      </c>
      <c r="DA593" s="103">
        <f t="shared" ref="DA593" si="649">+DA594+DA597</f>
        <v>-5460.6621753445525</v>
      </c>
      <c r="DB593" s="102">
        <v>-2883.5540381458463</v>
      </c>
      <c r="DC593" s="102">
        <v>-2631.6848886397142</v>
      </c>
      <c r="DD593" s="102">
        <v>-2475.3314442940537</v>
      </c>
      <c r="DE593" s="102">
        <v>-2720.9440809143957</v>
      </c>
      <c r="DF593" s="102">
        <v>-2458.5723238137775</v>
      </c>
      <c r="DG593" s="102">
        <v>-2279.1646299451427</v>
      </c>
      <c r="DH593" s="102">
        <v>-2445.8498108636795</v>
      </c>
      <c r="DI593" s="102">
        <v>-2189.8693389041346</v>
      </c>
      <c r="DJ593" s="102">
        <v>-2055.5809238446882</v>
      </c>
      <c r="DK593" s="102">
        <v>-2321.3866634336973</v>
      </c>
      <c r="DL593" s="102">
        <v>-2136.6111637686122</v>
      </c>
      <c r="DM593" s="102">
        <v>-2093.852508331448</v>
      </c>
      <c r="DN593" s="104">
        <f t="shared" ref="DN593" si="650">+DN594+DN597</f>
        <v>-3441.0785433462734</v>
      </c>
      <c r="DO593" s="102">
        <v>-2093.852508331448</v>
      </c>
      <c r="DP593" s="102">
        <v>-2889.9305917309007</v>
      </c>
      <c r="DQ593" s="102">
        <v>-2673.1653523635277</v>
      </c>
      <c r="DR593" s="102">
        <v>-2330.1297198105467</v>
      </c>
      <c r="DS593" s="102">
        <v>-2826.9062382052944</v>
      </c>
      <c r="DT593" s="102">
        <v>-2664.5949068254622</v>
      </c>
      <c r="DU593" s="102">
        <v>-2530.0206236531826</v>
      </c>
      <c r="DV593" s="105">
        <f>+DV594+DV597</f>
        <v>-3684.7688099794414</v>
      </c>
      <c r="DW593" s="106">
        <f>+DW594+DW597</f>
        <v>-3562.9239390170314</v>
      </c>
      <c r="DX593" s="107">
        <f>+DX594+DX597</f>
        <v>-2476.0335598086899</v>
      </c>
      <c r="DZ593" s="102">
        <f>+DZ594+DZ597</f>
        <v>-3398.9273409657849</v>
      </c>
      <c r="EC593" s="102">
        <f>+EC594+EC597</f>
        <v>-3249.5249325698737</v>
      </c>
      <c r="EF593" s="102">
        <f>+EF594+EF597</f>
        <v>-3432.4167640634701</v>
      </c>
      <c r="EI593" s="102">
        <f>+EI594+EI597</f>
        <v>-3434.0193359307304</v>
      </c>
      <c r="EL593" s="102">
        <f>+EL594+EL597</f>
        <v>-3453.7653262498211</v>
      </c>
      <c r="EO593" s="102">
        <f>+EO594+EO597</f>
        <v>-3483.8979287595389</v>
      </c>
    </row>
    <row r="594" spans="1:145" ht="15.5" x14ac:dyDescent="0.35">
      <c r="A594" s="56" t="s">
        <v>306</v>
      </c>
      <c r="B594" s="102" t="e">
        <f t="shared" ref="B594:H594" si="651">+B595+B596</f>
        <v>#VALUE!</v>
      </c>
      <c r="C594" s="102" t="e">
        <f t="shared" si="651"/>
        <v>#VALUE!</v>
      </c>
      <c r="D594" s="102" t="e">
        <f t="shared" si="651"/>
        <v>#VALUE!</v>
      </c>
      <c r="E594" s="102" t="e">
        <f t="shared" si="651"/>
        <v>#VALUE!</v>
      </c>
      <c r="F594" s="102" t="e">
        <f t="shared" si="651"/>
        <v>#VALUE!</v>
      </c>
      <c r="G594" s="102" t="e">
        <f t="shared" si="651"/>
        <v>#VALUE!</v>
      </c>
      <c r="H594" s="102" t="e">
        <f t="shared" si="651"/>
        <v>#VALUE!</v>
      </c>
      <c r="I594" s="102" t="e">
        <f>+I595+I596</f>
        <v>#VALUE!</v>
      </c>
      <c r="J594" s="102" t="e">
        <f t="shared" ref="J594:Z594" si="652">+J595+J596</f>
        <v>#VALUE!</v>
      </c>
      <c r="K594" s="102" t="e">
        <f t="shared" si="652"/>
        <v>#VALUE!</v>
      </c>
      <c r="L594" s="102" t="e">
        <f t="shared" si="652"/>
        <v>#VALUE!</v>
      </c>
      <c r="M594" s="102" t="e">
        <f t="shared" si="652"/>
        <v>#VALUE!</v>
      </c>
      <c r="N594" s="102" t="e">
        <f t="shared" si="652"/>
        <v>#VALUE!</v>
      </c>
      <c r="O594" s="102" t="e">
        <f t="shared" si="652"/>
        <v>#VALUE!</v>
      </c>
      <c r="P594" s="102">
        <f t="shared" si="652"/>
        <v>-35.546599999999998</v>
      </c>
      <c r="Q594" s="102">
        <f t="shared" si="652"/>
        <v>-101.7428</v>
      </c>
      <c r="R594" s="102">
        <f t="shared" si="652"/>
        <v>-145.90199999999999</v>
      </c>
      <c r="S594" s="102">
        <f t="shared" si="652"/>
        <v>-140.61399999999998</v>
      </c>
      <c r="T594" s="102">
        <f t="shared" si="652"/>
        <v>-105.19306</v>
      </c>
      <c r="U594" s="102">
        <f t="shared" si="652"/>
        <v>-133.142</v>
      </c>
      <c r="V594" s="102">
        <f t="shared" si="652"/>
        <v>-46.942682035143434</v>
      </c>
      <c r="W594" s="102">
        <f t="shared" si="652"/>
        <v>-25.813606704901439</v>
      </c>
      <c r="X594" s="103">
        <f t="shared" si="652"/>
        <v>-76.634770722758986</v>
      </c>
      <c r="Y594" s="103">
        <f t="shared" si="652"/>
        <v>-66.092727491351994</v>
      </c>
      <c r="Z594" s="102">
        <f t="shared" si="652"/>
        <v>-148.28737657852497</v>
      </c>
      <c r="AA594" s="102">
        <f>+AA595+AA596</f>
        <v>-120.98699999999997</v>
      </c>
      <c r="AB594" s="102">
        <v>-161.09600506732113</v>
      </c>
      <c r="AC594" s="102">
        <v>-152.81277540095471</v>
      </c>
      <c r="AD594" s="102">
        <v>-153.43108236563188</v>
      </c>
      <c r="AE594" s="102">
        <f>+AE595+AE596</f>
        <v>-83.557000000000016</v>
      </c>
      <c r="AF594" s="102">
        <v>-67.626059734113397</v>
      </c>
      <c r="AG594" s="102">
        <v>-73.755473241657839</v>
      </c>
      <c r="AH594" s="102">
        <v>-74.678656614266671</v>
      </c>
      <c r="AI594" s="102">
        <v>-73.044728065174169</v>
      </c>
      <c r="AJ594" s="103">
        <f>+AJ595+AJ596</f>
        <v>-63.49799999999999</v>
      </c>
      <c r="AK594" s="103">
        <v>-86.539889376121806</v>
      </c>
      <c r="AL594" s="103">
        <v>-89.245943176722932</v>
      </c>
      <c r="AM594" s="103">
        <v>-91.56684212495415</v>
      </c>
      <c r="AN594" s="103">
        <v>-91.140722866891764</v>
      </c>
      <c r="AO594" s="103">
        <f>+AO595+AO596</f>
        <v>-63.905999999999977</v>
      </c>
      <c r="AP594" s="103">
        <v>-66.610567740128175</v>
      </c>
      <c r="AQ594" s="103">
        <v>-62.807883521425822</v>
      </c>
      <c r="AR594" s="103">
        <v>-65.030129653589768</v>
      </c>
      <c r="AS594" s="103">
        <f>+AS595+AS596</f>
        <v>-171.62547333362807</v>
      </c>
      <c r="AT594" s="103">
        <v>-107.63455718840753</v>
      </c>
      <c r="AU594" s="103">
        <v>-120.18915052418082</v>
      </c>
      <c r="AV594" s="103">
        <v>-104.83181509343702</v>
      </c>
      <c r="AW594" s="103">
        <v>-105.155044591817</v>
      </c>
      <c r="AX594" s="103">
        <f>+AX595+AX596</f>
        <v>-40.842000000000013</v>
      </c>
      <c r="AY594" s="103"/>
      <c r="AZ594" s="103">
        <v>-151.54849404856964</v>
      </c>
      <c r="BA594" s="103">
        <v>-149.26022539614047</v>
      </c>
      <c r="BB594" s="103">
        <v>-159.02452867852247</v>
      </c>
      <c r="BC594" s="103">
        <v>-154.76647109662383</v>
      </c>
      <c r="BD594" s="103">
        <v>-128.6926393020384</v>
      </c>
      <c r="BE594" s="103">
        <v>-124.39116377650562</v>
      </c>
      <c r="BF594" s="103">
        <f>+BF595+BF596</f>
        <v>-20.34899999999999</v>
      </c>
      <c r="BG594" s="103">
        <v>-77.429234493845755</v>
      </c>
      <c r="BH594" s="103">
        <v>-75.899550329800405</v>
      </c>
      <c r="BI594" s="103">
        <v>-51.151517917319666</v>
      </c>
      <c r="BJ594" s="103">
        <v>-49.189891874123816</v>
      </c>
      <c r="BK594" s="103">
        <v>-54.882288710337747</v>
      </c>
      <c r="BL594" s="103">
        <v>-55.048381526161933</v>
      </c>
      <c r="BM594" s="103">
        <v>-52.971576264968547</v>
      </c>
      <c r="BN594" s="103">
        <v>-53.391207478836833</v>
      </c>
      <c r="BO594" s="103">
        <f>+BO595+BO596</f>
        <v>-55.48901774573639</v>
      </c>
      <c r="BP594" s="103">
        <v>-35.437673119115743</v>
      </c>
      <c r="BQ594" s="103">
        <v>-36.320615376588961</v>
      </c>
      <c r="BR594" s="103">
        <v>-27.809120307172208</v>
      </c>
      <c r="BS594" s="103">
        <v>-19.185761684514119</v>
      </c>
      <c r="BT594" s="103">
        <v>-27.811008811116125</v>
      </c>
      <c r="BU594" s="103">
        <v>-23.043788248468758</v>
      </c>
      <c r="BV594" s="103">
        <v>-17.585184449209578</v>
      </c>
      <c r="BW594" s="103">
        <v>-19.938573332287064</v>
      </c>
      <c r="BX594" s="103">
        <v>-18.285434234501366</v>
      </c>
      <c r="BY594" s="103">
        <v>-16.507596305181778</v>
      </c>
      <c r="BZ594" s="102">
        <v>-36.910598076284856</v>
      </c>
      <c r="CA594" s="103">
        <f>+CA595+CA596</f>
        <v>-23.494</v>
      </c>
      <c r="CB594" s="103">
        <v>15.28234023959223</v>
      </c>
      <c r="CC594" s="103">
        <v>19.37086975427988</v>
      </c>
      <c r="CD594" s="103">
        <v>28.800213656572538</v>
      </c>
      <c r="CE594" s="103">
        <v>12.559906401470414</v>
      </c>
      <c r="CF594" s="103">
        <v>13.835556420193313</v>
      </c>
      <c r="CG594" s="103">
        <v>27.742572599295357</v>
      </c>
      <c r="CH594" s="103">
        <v>8.474874396492396</v>
      </c>
      <c r="CI594" s="103">
        <v>11.200672848191971</v>
      </c>
      <c r="CJ594" s="102">
        <v>4.1850139500294858</v>
      </c>
      <c r="CK594" s="102">
        <v>6.3213257253298423</v>
      </c>
      <c r="CL594" s="103">
        <f>+CL595+CL596</f>
        <v>-83.743921191140771</v>
      </c>
      <c r="CM594" s="103">
        <v>-1.5386781885666778</v>
      </c>
      <c r="CN594" s="103">
        <v>-69.250958675881634</v>
      </c>
      <c r="CO594" s="103">
        <v>-69.920843411742425</v>
      </c>
      <c r="CP594" s="103">
        <v>-76.539960885573407</v>
      </c>
      <c r="CQ594" s="103">
        <v>-69.734960804892353</v>
      </c>
      <c r="CR594" s="103">
        <v>-64.397152907032421</v>
      </c>
      <c r="CS594" s="103">
        <v>-44.514045821994785</v>
      </c>
      <c r="CT594" s="103">
        <v>-40.804648965598687</v>
      </c>
      <c r="CU594" s="103">
        <v>-31.40535809527637</v>
      </c>
      <c r="CV594" s="103">
        <v>-51.308245799131498</v>
      </c>
      <c r="CW594" s="103">
        <v>-49.449472079334697</v>
      </c>
      <c r="CX594" s="103">
        <v>-50.813837397530961</v>
      </c>
      <c r="CY594" s="103">
        <v>-50.888893594648636</v>
      </c>
      <c r="CZ594" s="103">
        <v>-49.884268056556294</v>
      </c>
      <c r="DA594" s="103">
        <f t="shared" ref="DA594" si="653">+DA595+DA596</f>
        <v>-93.631674842257425</v>
      </c>
      <c r="DB594" s="102">
        <v>-102.27347097574147</v>
      </c>
      <c r="DC594" s="102">
        <v>-99.316998784931542</v>
      </c>
      <c r="DD594" s="102">
        <v>-94.362183717650367</v>
      </c>
      <c r="DE594" s="102">
        <v>-101.60389583169291</v>
      </c>
      <c r="DF594" s="102">
        <v>-98.08506912909715</v>
      </c>
      <c r="DG594" s="102">
        <v>-93.60150084260539</v>
      </c>
      <c r="DH594" s="102">
        <v>-56.697172490484192</v>
      </c>
      <c r="DI594" s="102">
        <v>-53.691680057738765</v>
      </c>
      <c r="DJ594" s="102">
        <v>-50.848251895490492</v>
      </c>
      <c r="DK594" s="102">
        <v>-55.654222513543132</v>
      </c>
      <c r="DL594" s="102">
        <v>-53.951348310196906</v>
      </c>
      <c r="DM594" s="102">
        <v>-50.911756499558336</v>
      </c>
      <c r="DN594" s="104">
        <f t="shared" ref="DN594" si="654">+DN595+DN596</f>
        <v>-61.119601363243888</v>
      </c>
      <c r="DO594" s="102">
        <v>-50.911756499558336</v>
      </c>
      <c r="DP594" s="102">
        <v>-108.30290707267757</v>
      </c>
      <c r="DQ594" s="102">
        <v>-105.54091850940192</v>
      </c>
      <c r="DR594" s="102">
        <v>-99.628826244335855</v>
      </c>
      <c r="DS594" s="102">
        <v>-106.64307460506403</v>
      </c>
      <c r="DT594" s="102">
        <v>-103.52421500574575</v>
      </c>
      <c r="DU594" s="102">
        <v>-89.40459444967972</v>
      </c>
      <c r="DV594" s="105">
        <f>+DV595+DV596</f>
        <v>-72.830213850147345</v>
      </c>
      <c r="DW594" s="106">
        <f>+DW595+DW596</f>
        <v>-70.716594249044448</v>
      </c>
      <c r="DX594" s="107">
        <f>+DX595+DX596</f>
        <v>-67.106282637819561</v>
      </c>
      <c r="DZ594" s="102">
        <f>+DZ595+DZ596</f>
        <v>22.099409406196202</v>
      </c>
      <c r="EC594" s="102">
        <f>+EC595+EC596</f>
        <v>88.662160962776056</v>
      </c>
      <c r="EF594" s="102">
        <f>+EF595+EF596</f>
        <v>108.43392236099163</v>
      </c>
      <c r="EI594" s="102">
        <f>+EI595+EI596</f>
        <v>128.22603669540223</v>
      </c>
      <c r="EL594" s="102">
        <f>+EL595+EL596</f>
        <v>148.91663907519688</v>
      </c>
      <c r="EO594" s="102">
        <f>+EO595+EO596</f>
        <v>168.4807551027223</v>
      </c>
    </row>
    <row r="595" spans="1:145" ht="15.5" x14ac:dyDescent="0.35">
      <c r="A595" s="56" t="s">
        <v>299</v>
      </c>
      <c r="B595" s="102" t="e">
        <f>([2]CAMEROUN!C554+[2]CAMEROUN!D554)/2+[3]CONGO!D399+[7]RCA!D386+[4]GABON!D408+[5]GUINEE!D336+[6]TCHAD!D389</f>
        <v>#VALUE!</v>
      </c>
      <c r="C595" s="102" t="e">
        <f>([2]CAMEROUN!D554+[2]CAMEROUN!E554)/2+[3]CONGO!E399+[7]RCA!E386+[4]GABON!E408+[5]GUINEE!E336+[6]TCHAD!E389</f>
        <v>#VALUE!</v>
      </c>
      <c r="D595" s="102" t="e">
        <f>([2]CAMEROUN!E554+[2]CAMEROUN!F554)/2+[3]CONGO!F399+[7]RCA!F386+[4]GABON!F408+[5]GUINEE!F336+[6]TCHAD!F389</f>
        <v>#VALUE!</v>
      </c>
      <c r="E595" s="102" t="e">
        <f>([2]CAMEROUN!F554+[2]CAMEROUN!G554)/2+[3]CONGO!G399+[7]RCA!G386+[4]GABON!G408+[5]GUINEE!G336+[6]TCHAD!G389</f>
        <v>#VALUE!</v>
      </c>
      <c r="F595" s="102" t="e">
        <f>([2]CAMEROUN!G554+[2]CAMEROUN!H554)/2+[3]CONGO!H399+[7]RCA!H386+[4]GABON!H408+[5]GUINEE!H336+[6]TCHAD!H389</f>
        <v>#VALUE!</v>
      </c>
      <c r="G595" s="102" t="e">
        <f>([2]CAMEROUN!H554+[2]CAMEROUN!I554)/2+[3]CONGO!I399+[7]RCA!I386+[4]GABON!I408+[5]GUINEE!I336+[6]TCHAD!I389</f>
        <v>#VALUE!</v>
      </c>
      <c r="H595" s="102" t="e">
        <f>([2]CAMEROUN!I554+[2]CAMEROUN!J554)/2+[3]CONGO!J399+[7]RCA!J386+[4]GABON!J408+[5]GUINEE!J336+[6]TCHAD!J389</f>
        <v>#VALUE!</v>
      </c>
      <c r="I595" s="102" t="e">
        <f>([2]CAMEROUN!J554+[2]CAMEROUN!K554)/2+[3]CONGO!K399+[7]RCA!K386+[4]GABON!K408+[5]GUINEE!K336+[6]TCHAD!K389</f>
        <v>#VALUE!</v>
      </c>
      <c r="J595" s="102" t="e">
        <f>([2]CAMEROUN!K554+[2]CAMEROUN!L554)/2+[3]CONGO!L399+[7]RCA!L386+[4]GABON!L408+[5]GUINEE!L336+[6]TCHAD!L389</f>
        <v>#VALUE!</v>
      </c>
      <c r="K595" s="102" t="e">
        <f>([2]CAMEROUN!L554+[2]CAMEROUN!M554)/2+[3]CONGO!M399+[7]RCA!M386+[4]GABON!M408+[5]GUINEE!M336+[6]TCHAD!M389</f>
        <v>#VALUE!</v>
      </c>
      <c r="L595" s="102" t="e">
        <f>([2]CAMEROUN!M554+[2]CAMEROUN!N554)/2+[3]CONGO!N399+[7]RCA!N386+[4]GABON!N408+[5]GUINEE!N336+[6]TCHAD!N389</f>
        <v>#VALUE!</v>
      </c>
      <c r="M595" s="102" t="e">
        <f>([2]CAMEROUN!N554+[2]CAMEROUN!O554)/2+[3]CONGO!O399+[7]RCA!O386+[4]GABON!O408+[5]GUINEE!O336+[6]TCHAD!O389</f>
        <v>#VALUE!</v>
      </c>
      <c r="N595" s="102" t="e">
        <f>([2]CAMEROUN!O554+[2]CAMEROUN!P554)/2+[3]CONGO!P399+[7]RCA!P386+[4]GABON!P408+[5]GUINEE!P336+[6]TCHAD!P389</f>
        <v>#VALUE!</v>
      </c>
      <c r="O595" s="102" t="e">
        <f>([2]CAMEROUN!P554+[2]CAMEROUN!Q554)/2+[3]CONGO!Q399+[7]RCA!Q386+[4]GABON!Q408+[5]GUINEE!Q336+[6]TCHAD!Q389</f>
        <v>#VALUE!</v>
      </c>
      <c r="P595" s="102">
        <f>[2]CAMEROUN!AH554+[3]CONGO!R399+[7]RCA!R386+[4]GABON!R408+[5]GUINEE!R336+[6]TCHAD!R389</f>
        <v>22.2621</v>
      </c>
      <c r="Q595" s="102">
        <f>[2]CAMEROUN!AI554+[3]CONGO!S399+[7]RCA!S386+[4]GABON!S408+[5]GUINEE!S336+[6]TCHAD!S389</f>
        <v>22.603999999999999</v>
      </c>
      <c r="R595" s="102">
        <f>[2]CAMEROUN!AJ554+[3]CONGO!T399+[7]RCA!T386+[4]GABON!T408+[5]GUINEE!T336+[6]TCHAD!T389</f>
        <v>21.249999999999996</v>
      </c>
      <c r="S595" s="102">
        <f>[2]CAMEROUN!AK554+[3]CONGO!U399+[7]RCA!U386+[4]GABON!U408+[5]GUINEE!U336+[6]TCHAD!U389</f>
        <v>18.984999999999999</v>
      </c>
      <c r="T595" s="102">
        <f>[2]CAMEROUN!AL554+[3]CONGO!V399+[7]RCA!V386+[4]GABON!V408+[5]GUINEE!V336+[6]TCHAD!V389</f>
        <v>31.681939999999997</v>
      </c>
      <c r="U595" s="102">
        <f>[2]CAMEROUN!AM554+[3]CONGO!W399+[7]RCA!W386+[4]GABON!W408+[5]GUINEE!W336+[6]TCHAD!W389</f>
        <v>33.677</v>
      </c>
      <c r="V595" s="102">
        <f>[2]CAMEROUN!AN554+[3]CONGO!X399+[7]RCA!X386+[4]GABON!X408+[5]GUINEE!X336+[6]TCHAD!X389</f>
        <v>38.478199000000004</v>
      </c>
      <c r="W595" s="102">
        <f>[2]CAMEROUN!AO554+[3]CONGO!Y399+[7]RCA!Y386+[4]GABON!Y408+[5]GUINEE!Y336+[6]TCHAD!Y389</f>
        <v>47.045283781000002</v>
      </c>
      <c r="X595" s="103">
        <f>[2]CAMEROUN!AP554+[3]CONGO!Z399+[7]RCA!Z386+[4]GABON!Z408+[5]GUINEE!Z336+[6]TCHAD!Z389</f>
        <v>54.137999999999998</v>
      </c>
      <c r="Y595" s="103">
        <f>[2]CAMEROUN!AQ554+[3]CONGO!AA399+[7]RCA!AA386+[4]GABON!AA408+[5]GUINEE!AA336+[6]TCHAD!AA389</f>
        <v>57.153000000000006</v>
      </c>
      <c r="Z595" s="102">
        <f>[2]CAMEROUN!AR554+[3]CONGO!AB399+[7]RCA!AB386+[4]GABON!AB408+[5]GUINEE!AB336+[6]TCHAD!AB389</f>
        <v>80.846000000000004</v>
      </c>
      <c r="AA595" s="102">
        <f>[2]CAMEROUN!AS554+[3]CONGO!AC399+[7]RCA!AC386+[4]GABON!AC408+[5]GUINEE!AC336+[6]TCHAD!AC389</f>
        <v>105.64700000000002</v>
      </c>
      <c r="AB595" s="102">
        <v>56.986999999999995</v>
      </c>
      <c r="AC595" s="102">
        <v>56.986999999999995</v>
      </c>
      <c r="AD595" s="102">
        <v>56.986999999999995</v>
      </c>
      <c r="AE595" s="102">
        <f>[2]CAMEROUN!AT554+[3]CONGO!AH399+[7]RCA!AD386+[4]GABON!AD408+[5]GUINEE!AD336+[6]TCHAD!AH389</f>
        <v>98.164999999999992</v>
      </c>
      <c r="AF595" s="102">
        <v>80.790104752207242</v>
      </c>
      <c r="AG595" s="102">
        <v>80.857728786344026</v>
      </c>
      <c r="AH595" s="102">
        <v>80.650119629296796</v>
      </c>
      <c r="AI595" s="102">
        <v>80.654172472482415</v>
      </c>
      <c r="AJ595" s="103">
        <f>[2]CAMEROUN!AU554+[3]CONGO!AM399+[7]RCA!AE386+[4]GABON!AE408+[5]GUINEE!AE336+[6]TCHAD!AM389</f>
        <v>107.42500000000001</v>
      </c>
      <c r="AK595" s="103">
        <v>89.208968691723641</v>
      </c>
      <c r="AL595" s="103">
        <v>95.242674502806778</v>
      </c>
      <c r="AM595" s="103">
        <v>95.008649880000007</v>
      </c>
      <c r="AN595" s="103">
        <v>95.008649880000007</v>
      </c>
      <c r="AO595" s="103">
        <f>[2]CAMEROUN!AV554+[3]CONGO!AR399+[7]RCA!AF386+[4]GABON!AF408+[5]GUINEE!AF336+[6]TCHAD!AR389</f>
        <v>85.038000000000011</v>
      </c>
      <c r="AP595" s="103">
        <v>111.7007056305832</v>
      </c>
      <c r="AQ595" s="103">
        <v>111.12537203085367</v>
      </c>
      <c r="AR595" s="103">
        <v>111.03558489793949</v>
      </c>
      <c r="AS595" s="103">
        <f>[2]CAMEROUN!AZ554+[3]CONGO!AV399+[7]RCA!AJ386+[4]GABON!AJ408+[5]GUINEE!AJ336+[6]TCHAD!AV389</f>
        <v>85.468526666371929</v>
      </c>
      <c r="AT595" s="103">
        <v>114.97980072032711</v>
      </c>
      <c r="AU595" s="103">
        <v>116.8225759328251</v>
      </c>
      <c r="AV595" s="103">
        <v>120.97529590650508</v>
      </c>
      <c r="AW595" s="103">
        <v>120.97529590650508</v>
      </c>
      <c r="AX595" s="103">
        <f>[2]CAMEROUN!BE554+[3]CONGO!BA399+[7]RCA!AO386+[4]GABON!AO408+[5]GUINEE!AO336+[6]TCHAD!BA389</f>
        <v>146.54399999999998</v>
      </c>
      <c r="AY595" s="103"/>
      <c r="AZ595" s="103">
        <v>110.93929777705483</v>
      </c>
      <c r="BA595" s="103">
        <v>110.93929777705483</v>
      </c>
      <c r="BB595" s="103">
        <v>79.23139788550624</v>
      </c>
      <c r="BC595" s="103">
        <v>79.23139788550624</v>
      </c>
      <c r="BD595" s="103">
        <v>81.651049188550488</v>
      </c>
      <c r="BE595" s="103">
        <v>81.651049188550488</v>
      </c>
      <c r="BF595" s="103">
        <f>[2]CAMEROUN!BL554+[3]CONGO!BI399+[7]RCA!AV386+[4]GABON!AV408+[5]GUINEE!AV336+[6]TCHAD!BH389</f>
        <v>146.53200000000001</v>
      </c>
      <c r="BG595" s="103">
        <v>113.12732482766977</v>
      </c>
      <c r="BH595" s="103">
        <v>113.32732482766977</v>
      </c>
      <c r="BI595" s="103">
        <v>131.71317992968628</v>
      </c>
      <c r="BJ595" s="103">
        <v>131.91317992968627</v>
      </c>
      <c r="BK595" s="103">
        <v>131.49751583304476</v>
      </c>
      <c r="BL595" s="103">
        <v>131.69751583304478</v>
      </c>
      <c r="BM595" s="103">
        <v>131.49751583304476</v>
      </c>
      <c r="BN595" s="103">
        <v>131.69751583304478</v>
      </c>
      <c r="BO595" s="103">
        <f>[2]CAMEROUN!BU554+[3]CONGO!BR399+[7]RCA!BE386+[4]GABON!BE408+[5]GUINEE!BE336+[6]TCHAD!BQ389</f>
        <v>137.25781400488401</v>
      </c>
      <c r="BP595" s="103">
        <v>183.21538647882892</v>
      </c>
      <c r="BQ595" s="103">
        <v>177.8643139488845</v>
      </c>
      <c r="BR595" s="103">
        <v>178.06431394888449</v>
      </c>
      <c r="BS595" s="103">
        <v>177.66431394888451</v>
      </c>
      <c r="BT595" s="103">
        <v>178.06431394888449</v>
      </c>
      <c r="BU595" s="103">
        <v>177.26431394888448</v>
      </c>
      <c r="BV595" s="103">
        <v>176.3996537285999</v>
      </c>
      <c r="BW595" s="103">
        <v>176.040322955877</v>
      </c>
      <c r="BX595" s="103">
        <v>174.24032295587699</v>
      </c>
      <c r="BY595" s="103">
        <v>173.07357130623274</v>
      </c>
      <c r="BZ595" s="102">
        <v>177.279648756688</v>
      </c>
      <c r="CA595" s="103">
        <f>[2]CAMEROUN!CG554+[3]CONGO!CD399+[7]RCA!BQ386+[4]GABON!BQ408+[5]GUINEE!BQ336+[6]TCHAD!CC389</f>
        <v>155.79</v>
      </c>
      <c r="CB595" s="103">
        <v>229.52131244151394</v>
      </c>
      <c r="CC595" s="103">
        <v>229.52131244151394</v>
      </c>
      <c r="CD595" s="103">
        <v>229.52131244151394</v>
      </c>
      <c r="CE595" s="103">
        <v>229.95945648664986</v>
      </c>
      <c r="CF595" s="103">
        <v>229.95945648664986</v>
      </c>
      <c r="CG595" s="103">
        <v>229.95945648664986</v>
      </c>
      <c r="CH595" s="103">
        <v>230.56676311721947</v>
      </c>
      <c r="CI595" s="103">
        <v>230.56676311721947</v>
      </c>
      <c r="CJ595" s="102">
        <v>222.52605209739266</v>
      </c>
      <c r="CK595" s="102">
        <v>222.52605209739266</v>
      </c>
      <c r="CL595" s="103">
        <f>[2]CAMEROUN!CR554+[3]CONGO!CO399+[7]RCA!CB386+[4]GABON!CB408+[5]GUINEE!CD336+[6]TCHAD!CN389</f>
        <v>152.99600000000001</v>
      </c>
      <c r="CM595" s="103">
        <v>226.88602977378156</v>
      </c>
      <c r="CN595" s="103">
        <v>139.83303360577088</v>
      </c>
      <c r="CO595" s="103">
        <v>139.83303360577088</v>
      </c>
      <c r="CP595" s="103">
        <v>139.97042563182771</v>
      </c>
      <c r="CQ595" s="103">
        <v>139.97042563182771</v>
      </c>
      <c r="CR595" s="103">
        <v>139.97042563182771</v>
      </c>
      <c r="CS595" s="103">
        <v>197.96472123816156</v>
      </c>
      <c r="CT595" s="103">
        <v>197.64218936896398</v>
      </c>
      <c r="CU595" s="103">
        <v>196.56538189453224</v>
      </c>
      <c r="CV595" s="103">
        <v>176.93156248493287</v>
      </c>
      <c r="CW595" s="103">
        <v>176.14303678814906</v>
      </c>
      <c r="CX595" s="103">
        <v>176.93156248493287</v>
      </c>
      <c r="CY595" s="103">
        <v>176.14303678814906</v>
      </c>
      <c r="CZ595" s="103">
        <v>174.3987223679909</v>
      </c>
      <c r="DA595" s="103">
        <f>[2]CAMEROUN!DD554+[3]CONGO!DA399+[7]RCA!CN386+[4]GABON!CN408+[5]GUINEE!CP336+[6]TCHAD!CZ389</f>
        <v>116.76100000000001</v>
      </c>
      <c r="DB595" s="102">
        <v>162.81916858962262</v>
      </c>
      <c r="DC595" s="102">
        <v>161.71331006020719</v>
      </c>
      <c r="DD595" s="102">
        <v>161.71331006020719</v>
      </c>
      <c r="DE595" s="102">
        <v>162.82833971897503</v>
      </c>
      <c r="DF595" s="102">
        <v>161.89440797483539</v>
      </c>
      <c r="DG595" s="102">
        <v>160.96210204321602</v>
      </c>
      <c r="DH595" s="102">
        <v>117.3594052254975</v>
      </c>
      <c r="DI595" s="102">
        <v>116.89382094125729</v>
      </c>
      <c r="DJ595" s="102">
        <v>116.42904761701708</v>
      </c>
      <c r="DK595" s="102">
        <v>117.3594052254975</v>
      </c>
      <c r="DL595" s="102">
        <v>116.89382094125729</v>
      </c>
      <c r="DM595" s="102">
        <v>116.42904761701708</v>
      </c>
      <c r="DN595" s="104">
        <f>[2]CAMEROUN!DQ554+[3]CONGO!DN399+[7]RCA!DA386+[4]GABON!DA408+[5]GUINEE!DC336+[6]TCHAD!DM389</f>
        <v>121.92499509981614</v>
      </c>
      <c r="DO595" s="102">
        <v>116.42904761701708</v>
      </c>
      <c r="DP595" s="102">
        <v>124.74160336696148</v>
      </c>
      <c r="DQ595" s="102">
        <v>124.74160336696148</v>
      </c>
      <c r="DR595" s="102">
        <v>124.74160336696148</v>
      </c>
      <c r="DS595" s="102">
        <v>124.82191564716514</v>
      </c>
      <c r="DT595" s="102">
        <v>124.82191564716514</v>
      </c>
      <c r="DU595" s="102">
        <v>127.62491564716514</v>
      </c>
      <c r="DV595" s="105">
        <f>[2]CAMEROUN!EA554+[3]CONGO!DX399+[7]RCA!DN386+[4]GABON!DK408+[5]GUINEE!DN336+[6]TCHAD!DW389</f>
        <v>125.04627936292815</v>
      </c>
      <c r="DW595" s="106">
        <f>[2]CAMEROUN!EB554+[3]CONGO!DY399+[7]RCA!DM386+[4]GABON!DL408+[5]GUINEE!DO336+[6]TCHAD!DX389</f>
        <v>125.04627936292815</v>
      </c>
      <c r="DX595" s="107">
        <f>[2]CAMEROUN!EC554+[3]CONGO!DZ399+[7]RCA!DN386+[4]GABON!DM408+[5]GUINEE!DP336+[6]TCHAD!DY389</f>
        <v>125.04627936292815</v>
      </c>
      <c r="DZ595" s="102">
        <f>[2]CAMEROUN!EE554+[3]CONGO!EB399+[7]RCA!DP386+[4]GABON!DO408+[5]GUINEE!DR336+[6]TCHAD!EA389</f>
        <v>177.96919119719158</v>
      </c>
      <c r="EC595" s="102">
        <f>[2]CAMEROUN!EH554+[3]CONGO!EE399+[7]RCA!DS386+[4]GABON!DR408+[5]GUINEE!DU336+[6]TCHAD!ED389</f>
        <v>232.88909553823711</v>
      </c>
      <c r="EF595" s="102">
        <f>[2]CAMEROUN!EK554+[3]CONGO!EH399+[7]RCA!DV386+[4]GABON!DU408+[5]GUINEE!DX336+[6]TCHAD!EG389</f>
        <v>239.80284008410715</v>
      </c>
      <c r="EI595" s="102">
        <f>[2]CAMEROUN!EN554+[3]CONGO!EK399+[7]RCA!DY386+[4]GABON!DX408+[5]GUINEE!EA336+[6]TCHAD!EJ389</f>
        <v>246.90421630071884</v>
      </c>
      <c r="EL595" s="102">
        <f>[2]CAMEROUN!EQ554+[3]CONGO!EN399+[7]RCA!EB386+[4]GABON!EA408+[5]GUINEE!ED336+[6]TCHAD!EM389</f>
        <v>254.15995268324565</v>
      </c>
      <c r="EO595" s="102">
        <f>[2]CAMEROUN!ET554+[3]CONGO!EQ399+[7]RCA!EE386+[4]GABON!ED408+[5]GUINEE!EG336+[6]TCHAD!EP389</f>
        <v>261.64192611317935</v>
      </c>
    </row>
    <row r="596" spans="1:145" ht="15.5" x14ac:dyDescent="0.35">
      <c r="A596" s="56" t="s">
        <v>300</v>
      </c>
      <c r="B596" s="102" t="e">
        <f>([2]CAMEROUN!C555+[2]CAMEROUN!D555)/2+[3]CONGO!D400+[7]RCA!D387+[4]GABON!D409+[5]GUINEE!D337+[6]TCHAD!D390</f>
        <v>#VALUE!</v>
      </c>
      <c r="C596" s="102" t="e">
        <f>([2]CAMEROUN!D555+[2]CAMEROUN!E555)/2+[3]CONGO!E400+[7]RCA!E387+[4]GABON!E409+[5]GUINEE!E337+[6]TCHAD!E390</f>
        <v>#VALUE!</v>
      </c>
      <c r="D596" s="102" t="e">
        <f>([2]CAMEROUN!E555+[2]CAMEROUN!F555)/2+[3]CONGO!F400+[7]RCA!F387+[4]GABON!F409+[5]GUINEE!F337+[6]TCHAD!F390</f>
        <v>#VALUE!</v>
      </c>
      <c r="E596" s="102" t="e">
        <f>([2]CAMEROUN!F555+[2]CAMEROUN!G555)/2+[3]CONGO!G400+[7]RCA!G387+[4]GABON!G409+[5]GUINEE!G337+[6]TCHAD!G390</f>
        <v>#VALUE!</v>
      </c>
      <c r="F596" s="102" t="e">
        <f>([2]CAMEROUN!G555+[2]CAMEROUN!H555)/2+[3]CONGO!H400+[7]RCA!H387+[4]GABON!H409+[5]GUINEE!H337+[6]TCHAD!H390</f>
        <v>#VALUE!</v>
      </c>
      <c r="G596" s="102" t="e">
        <f>([2]CAMEROUN!H555+[2]CAMEROUN!I555)/2+[3]CONGO!I400+[7]RCA!I387+[4]GABON!I409+[5]GUINEE!I337+[6]TCHAD!I390</f>
        <v>#VALUE!</v>
      </c>
      <c r="H596" s="102" t="e">
        <f>([2]CAMEROUN!I555+[2]CAMEROUN!J555)/2+[3]CONGO!J400+[7]RCA!J387+[4]GABON!J409+[5]GUINEE!J337+[6]TCHAD!J390</f>
        <v>#VALUE!</v>
      </c>
      <c r="I596" s="102" t="e">
        <f>([2]CAMEROUN!J555+[2]CAMEROUN!K555)/2+[3]CONGO!K400+[7]RCA!K387+[4]GABON!K409+[5]GUINEE!K337+[6]TCHAD!K390</f>
        <v>#VALUE!</v>
      </c>
      <c r="J596" s="102" t="e">
        <f>([2]CAMEROUN!K555+[2]CAMEROUN!L555)/2+[3]CONGO!L400+[7]RCA!L387+[4]GABON!L409+[5]GUINEE!L337+[6]TCHAD!L390</f>
        <v>#VALUE!</v>
      </c>
      <c r="K596" s="102" t="e">
        <f>([2]CAMEROUN!L555+[2]CAMEROUN!M555)/2+[3]CONGO!M400+[7]RCA!M387+[4]GABON!M409+[5]GUINEE!M337+[6]TCHAD!M390</f>
        <v>#VALUE!</v>
      </c>
      <c r="L596" s="102" t="e">
        <f>([2]CAMEROUN!M555+[2]CAMEROUN!N555)/2+[3]CONGO!N400+[7]RCA!N387+[4]GABON!N409+[5]GUINEE!N337+[6]TCHAD!N390</f>
        <v>#VALUE!</v>
      </c>
      <c r="M596" s="102" t="e">
        <f>([2]CAMEROUN!N555+[2]CAMEROUN!O555)/2+[3]CONGO!O400+[7]RCA!O387+[4]GABON!O409+[5]GUINEE!O337+[6]TCHAD!O390</f>
        <v>#VALUE!</v>
      </c>
      <c r="N596" s="102" t="e">
        <f>([2]CAMEROUN!O555+[2]CAMEROUN!P555)/2+[3]CONGO!P400+[7]RCA!P387+[4]GABON!P409+[5]GUINEE!P337+[6]TCHAD!P390</f>
        <v>#VALUE!</v>
      </c>
      <c r="O596" s="102" t="e">
        <f>([2]CAMEROUN!P555+[2]CAMEROUN!Q555)/2+[3]CONGO!Q400+[7]RCA!Q387+[4]GABON!Q409+[5]GUINEE!Q337+[6]TCHAD!Q390</f>
        <v>#VALUE!</v>
      </c>
      <c r="P596" s="102">
        <f>[2]CAMEROUN!AH555+[3]CONGO!R400+[7]RCA!R387+[4]GABON!R409+[5]GUINEE!R337+[6]TCHAD!R390</f>
        <v>-57.808699999999995</v>
      </c>
      <c r="Q596" s="102">
        <f>[2]CAMEROUN!AI555+[3]CONGO!S400+[7]RCA!S387+[4]GABON!S409+[5]GUINEE!S337+[6]TCHAD!S390</f>
        <v>-124.3468</v>
      </c>
      <c r="R596" s="102">
        <f>[2]CAMEROUN!AJ555+[3]CONGO!T400+[7]RCA!T387+[4]GABON!T409+[5]GUINEE!T337+[6]TCHAD!T390</f>
        <v>-167.15199999999999</v>
      </c>
      <c r="S596" s="102">
        <f>[2]CAMEROUN!AK555+[3]CONGO!U400+[7]RCA!U387+[4]GABON!U409+[5]GUINEE!U337+[6]TCHAD!U390</f>
        <v>-159.59899999999999</v>
      </c>
      <c r="T596" s="102">
        <f>[2]CAMEROUN!AL555+[3]CONGO!V400+[7]RCA!V387+[4]GABON!V409+[5]GUINEE!V337+[6]TCHAD!V390</f>
        <v>-136.875</v>
      </c>
      <c r="U596" s="102">
        <f>[2]CAMEROUN!AM555+[3]CONGO!W400+[7]RCA!W387+[4]GABON!W409+[5]GUINEE!W337+[6]TCHAD!W390</f>
        <v>-166.81899999999999</v>
      </c>
      <c r="V596" s="102">
        <f>[2]CAMEROUN!AN555+[3]CONGO!X400+[7]RCA!X387+[4]GABON!X409+[5]GUINEE!X337+[6]TCHAD!X390</f>
        <v>-85.420881035143438</v>
      </c>
      <c r="W596" s="102">
        <f>[2]CAMEROUN!AO555+[3]CONGO!Y400+[7]RCA!Y387+[4]GABON!Y409+[5]GUINEE!Y337+[6]TCHAD!Y390</f>
        <v>-72.858890485901441</v>
      </c>
      <c r="X596" s="103">
        <f>[2]CAMEROUN!AP555+[3]CONGO!Z400+[7]RCA!Z387+[4]GABON!Z409+[5]GUINEE!Z337+[6]TCHAD!Z390</f>
        <v>-130.77277072275899</v>
      </c>
      <c r="Y596" s="103">
        <f>[2]CAMEROUN!AQ555+[3]CONGO!AA400+[7]RCA!AA387+[4]GABON!AA409+[5]GUINEE!AA337+[6]TCHAD!AA390</f>
        <v>-123.245727491352</v>
      </c>
      <c r="Z596" s="102">
        <f>[2]CAMEROUN!AR555+[3]CONGO!AB400+[7]RCA!AB387+[4]GABON!AB409+[5]GUINEE!AB337+[6]TCHAD!AB390</f>
        <v>-229.13337657852497</v>
      </c>
      <c r="AA596" s="102">
        <f>[2]CAMEROUN!AS555+[3]CONGO!AC400+[7]RCA!AC387+[4]GABON!AC409+[5]GUINEE!AC337+[6]TCHAD!AC390</f>
        <v>-226.63399999999999</v>
      </c>
      <c r="AB596" s="102">
        <v>-218.08300506732112</v>
      </c>
      <c r="AC596" s="102">
        <v>-209.7997754009547</v>
      </c>
      <c r="AD596" s="102">
        <v>-210.41808236563188</v>
      </c>
      <c r="AE596" s="102">
        <f>[2]CAMEROUN!AT555+[3]CONGO!AH400+[7]RCA!AD387+[4]GABON!AD409+[5]GUINEE!AD337+[6]TCHAD!AH390</f>
        <v>-181.72200000000001</v>
      </c>
      <c r="AF596" s="102">
        <v>-148.41616448632064</v>
      </c>
      <c r="AG596" s="102">
        <v>-154.61320202800187</v>
      </c>
      <c r="AH596" s="102">
        <v>-155.32477624356352</v>
      </c>
      <c r="AI596" s="102">
        <v>-153.69890053765658</v>
      </c>
      <c r="AJ596" s="103">
        <f>[2]CAMEROUN!AU555+[3]CONGO!AM400+[7]RCA!AE387+[4]GABON!AE409+[5]GUINEE!AE337+[6]TCHAD!AM390</f>
        <v>-170.923</v>
      </c>
      <c r="AK596" s="103">
        <v>-175.74885806784545</v>
      </c>
      <c r="AL596" s="103">
        <v>-184.48861767952971</v>
      </c>
      <c r="AM596" s="103">
        <v>-186.57549200495416</v>
      </c>
      <c r="AN596" s="103">
        <v>-186.14937275089201</v>
      </c>
      <c r="AO596" s="103">
        <f>[2]CAMEROUN!AV555+[3]CONGO!AR400+[7]RCA!AF387+[4]GABON!AF409+[5]GUINEE!AF337+[6]TCHAD!AR390</f>
        <v>-148.94399999999999</v>
      </c>
      <c r="AP596" s="103">
        <v>-178.31127337071138</v>
      </c>
      <c r="AQ596" s="103">
        <v>-173.93325555227949</v>
      </c>
      <c r="AR596" s="103">
        <v>-176.06571455152925</v>
      </c>
      <c r="AS596" s="103">
        <f>[2]CAMEROUN!AZ555+[3]CONGO!AV400+[7]RCA!AJ387+[4]GABON!AJ409+[5]GUINEE!AJ337+[6]TCHAD!AV390</f>
        <v>-257.09399999999999</v>
      </c>
      <c r="AT596" s="103">
        <v>-222.61435790873463</v>
      </c>
      <c r="AU596" s="103">
        <v>-237.01172645700592</v>
      </c>
      <c r="AV596" s="103">
        <v>-225.8071109999421</v>
      </c>
      <c r="AW596" s="103">
        <v>-226.13034049832208</v>
      </c>
      <c r="AX596" s="103">
        <f>[2]CAMEROUN!BE555+[3]CONGO!BA400+[7]RCA!AO387+[4]GABON!AO409+[5]GUINEE!AO337+[6]TCHAD!BA390</f>
        <v>-187.386</v>
      </c>
      <c r="AY596" s="103"/>
      <c r="AZ596" s="103">
        <v>-262.48779182562447</v>
      </c>
      <c r="BA596" s="103">
        <v>-260.1995231731953</v>
      </c>
      <c r="BB596" s="103">
        <v>-238.25592656402873</v>
      </c>
      <c r="BC596" s="103">
        <v>-233.99786898213006</v>
      </c>
      <c r="BD596" s="103">
        <v>-210.34368849058887</v>
      </c>
      <c r="BE596" s="103">
        <v>-206.04221296505611</v>
      </c>
      <c r="BF596" s="103">
        <f>[2]CAMEROUN!BL555+[3]CONGO!BI400+[7]RCA!AV387+[4]GABON!AV409+[5]GUINEE!AV337+[6]TCHAD!BH390</f>
        <v>-166.881</v>
      </c>
      <c r="BG596" s="103">
        <v>-190.55655932151552</v>
      </c>
      <c r="BH596" s="103">
        <v>-189.22687515747018</v>
      </c>
      <c r="BI596" s="103">
        <v>-182.86469784700594</v>
      </c>
      <c r="BJ596" s="103">
        <v>-181.10307180381008</v>
      </c>
      <c r="BK596" s="103">
        <v>-186.37980454338251</v>
      </c>
      <c r="BL596" s="103">
        <v>-186.74589735920671</v>
      </c>
      <c r="BM596" s="103">
        <v>-184.46909209801331</v>
      </c>
      <c r="BN596" s="103">
        <v>-185.08872331188161</v>
      </c>
      <c r="BO596" s="103">
        <f>[2]CAMEROUN!BU555+[3]CONGO!BR400+[7]RCA!BE387+[4]GABON!BE409+[5]GUINEE!BE337+[6]TCHAD!BQ390</f>
        <v>-192.7468317506204</v>
      </c>
      <c r="BP596" s="103">
        <v>-218.65305959794466</v>
      </c>
      <c r="BQ596" s="103">
        <v>-214.18492932547346</v>
      </c>
      <c r="BR596" s="103">
        <v>-205.8734342560567</v>
      </c>
      <c r="BS596" s="103">
        <v>-196.85007563339863</v>
      </c>
      <c r="BT596" s="103">
        <v>-205.87532276000061</v>
      </c>
      <c r="BU596" s="103">
        <v>-200.30810219735324</v>
      </c>
      <c r="BV596" s="103">
        <v>-193.98483817780948</v>
      </c>
      <c r="BW596" s="103">
        <v>-195.97889628816407</v>
      </c>
      <c r="BX596" s="103">
        <v>-192.52575719037836</v>
      </c>
      <c r="BY596" s="103">
        <v>-189.58116761141451</v>
      </c>
      <c r="BZ596" s="102">
        <v>-214.19024683297286</v>
      </c>
      <c r="CA596" s="103">
        <f>[2]CAMEROUN!CG555+[3]CONGO!CD400+[7]RCA!BQ387+[4]GABON!BQ409+[5]GUINEE!BQ337+[6]TCHAD!CC390</f>
        <v>-179.28399999999999</v>
      </c>
      <c r="CB596" s="103">
        <v>-214.23897220192171</v>
      </c>
      <c r="CC596" s="103">
        <v>-210.15044268723406</v>
      </c>
      <c r="CD596" s="103">
        <v>-200.7210987849414</v>
      </c>
      <c r="CE596" s="103">
        <v>-217.39955008517944</v>
      </c>
      <c r="CF596" s="103">
        <v>-216.12390006645654</v>
      </c>
      <c r="CG596" s="103">
        <v>-202.2168838873545</v>
      </c>
      <c r="CH596" s="103">
        <v>-222.09188872072707</v>
      </c>
      <c r="CI596" s="103">
        <v>-219.3660902690275</v>
      </c>
      <c r="CJ596" s="102">
        <v>-218.34103814736318</v>
      </c>
      <c r="CK596" s="102">
        <v>-216.20472637206282</v>
      </c>
      <c r="CL596" s="103">
        <f>[2]CAMEROUN!CR555+[3]CONGO!CO400+[7]RCA!CB387+[4]GABON!CB409+[5]GUINEE!CD337+[6]TCHAD!CN390</f>
        <v>-236.73992119114078</v>
      </c>
      <c r="CM596" s="103">
        <v>-228.42470796234824</v>
      </c>
      <c r="CN596" s="103">
        <v>-209.08399228165251</v>
      </c>
      <c r="CO596" s="103">
        <v>-209.7538770175133</v>
      </c>
      <c r="CP596" s="103">
        <v>-216.51038651740112</v>
      </c>
      <c r="CQ596" s="103">
        <v>-209.70538643672006</v>
      </c>
      <c r="CR596" s="103">
        <v>-204.36757853886013</v>
      </c>
      <c r="CS596" s="103">
        <v>-242.47876706015634</v>
      </c>
      <c r="CT596" s="103">
        <v>-238.44683833456267</v>
      </c>
      <c r="CU596" s="103">
        <v>-227.97073998980861</v>
      </c>
      <c r="CV596" s="103">
        <v>-228.23980828406437</v>
      </c>
      <c r="CW596" s="103">
        <v>-225.59250886748376</v>
      </c>
      <c r="CX596" s="103">
        <v>-227.74539988246383</v>
      </c>
      <c r="CY596" s="103">
        <v>-227.0319303827977</v>
      </c>
      <c r="CZ596" s="103">
        <v>-224.28299042454719</v>
      </c>
      <c r="DA596" s="103">
        <f>[2]CAMEROUN!DD555+[3]CONGO!DA400+[7]RCA!CN387+[4]GABON!CN409+[5]GUINEE!CP337+[6]TCHAD!CZ390</f>
        <v>-210.39267484225743</v>
      </c>
      <c r="DB596" s="102">
        <v>-265.0926395653641</v>
      </c>
      <c r="DC596" s="102">
        <v>-261.03030884513873</v>
      </c>
      <c r="DD596" s="102">
        <v>-256.07549377785756</v>
      </c>
      <c r="DE596" s="102">
        <v>-264.43223555066794</v>
      </c>
      <c r="DF596" s="102">
        <v>-259.97947710393254</v>
      </c>
      <c r="DG596" s="102">
        <v>-254.56360288582141</v>
      </c>
      <c r="DH596" s="102">
        <v>-174.05657771598169</v>
      </c>
      <c r="DI596" s="102">
        <v>-170.58550099899605</v>
      </c>
      <c r="DJ596" s="102">
        <v>-167.27729951250757</v>
      </c>
      <c r="DK596" s="102">
        <v>-173.01362773904063</v>
      </c>
      <c r="DL596" s="102">
        <v>-170.84516925145419</v>
      </c>
      <c r="DM596" s="102">
        <v>-167.34080411657541</v>
      </c>
      <c r="DN596" s="104">
        <f>[2]CAMEROUN!DQ555+[3]CONGO!DN400+[7]RCA!DA387+[4]GABON!DA409+[5]GUINEE!DC337+[6]TCHAD!DM390</f>
        <v>-183.04459646306003</v>
      </c>
      <c r="DO596" s="102">
        <v>-167.34080411657541</v>
      </c>
      <c r="DP596" s="102">
        <v>-233.04451043963905</v>
      </c>
      <c r="DQ596" s="102">
        <v>-230.2825218763634</v>
      </c>
      <c r="DR596" s="102">
        <v>-224.37042961129734</v>
      </c>
      <c r="DS596" s="102">
        <v>-231.46499025222917</v>
      </c>
      <c r="DT596" s="102">
        <v>-228.34613065291089</v>
      </c>
      <c r="DU596" s="102">
        <v>-217.02951009684486</v>
      </c>
      <c r="DV596" s="105">
        <f>[2]CAMEROUN!EA555+[3]CONGO!DX400+[7]RCA!DN387+[4]GABON!DK409+[5]GUINEE!DN337+[6]TCHAD!DW390</f>
        <v>-197.87649321307549</v>
      </c>
      <c r="DW596" s="106">
        <f>[2]CAMEROUN!EB555+[3]CONGO!DY400+[7]RCA!DM387+[4]GABON!DL409+[5]GUINEE!DO337+[6]TCHAD!DX390</f>
        <v>-195.76287361197259</v>
      </c>
      <c r="DX596" s="107">
        <f>[2]CAMEROUN!EC555+[3]CONGO!DZ400+[7]RCA!DN387+[4]GABON!DM409+[5]GUINEE!DP337+[6]TCHAD!DY390</f>
        <v>-192.15256200074771</v>
      </c>
      <c r="DZ596" s="102">
        <f>[2]CAMEROUN!EE555+[3]CONGO!EB400+[7]RCA!DP387+[4]GABON!DO409+[5]GUINEE!DR337+[6]TCHAD!EA390</f>
        <v>-155.86978179099538</v>
      </c>
      <c r="EC596" s="102">
        <f>[2]CAMEROUN!EH555+[3]CONGO!EE400+[7]RCA!DS387+[4]GABON!DR409+[5]GUINEE!DU337+[6]TCHAD!ED390</f>
        <v>-144.22693457546106</v>
      </c>
      <c r="EF596" s="102">
        <f>[2]CAMEROUN!EK555+[3]CONGO!EH400+[7]RCA!DV387+[4]GABON!DU409+[5]GUINEE!DX337+[6]TCHAD!EG390</f>
        <v>-131.36891772311552</v>
      </c>
      <c r="EI596" s="102">
        <f>[2]CAMEROUN!EN555+[3]CONGO!EK400+[7]RCA!DY387+[4]GABON!DX409+[5]GUINEE!EA337+[6]TCHAD!EJ390</f>
        <v>-118.67817960531663</v>
      </c>
      <c r="EL596" s="102">
        <f>[2]CAMEROUN!EQ555+[3]CONGO!EN400+[7]RCA!EB387+[4]GABON!EA409+[5]GUINEE!ED337+[6]TCHAD!EM390</f>
        <v>-105.24331360804877</v>
      </c>
      <c r="EO596" s="102">
        <f>[2]CAMEROUN!ET555+[3]CONGO!EQ400+[7]RCA!EE387+[4]GABON!ED409+[5]GUINEE!EG337+[6]TCHAD!EP390</f>
        <v>-93.161171010457053</v>
      </c>
    </row>
    <row r="597" spans="1:145" ht="15.5" x14ac:dyDescent="0.35">
      <c r="A597" s="56" t="s">
        <v>307</v>
      </c>
      <c r="B597" s="102">
        <f>B598+B599</f>
        <v>-335.69049999999999</v>
      </c>
      <c r="C597" s="102">
        <f t="shared" ref="C597:Z597" si="655">C598+C599</f>
        <v>-373.09750000000003</v>
      </c>
      <c r="D597" s="102">
        <f t="shared" si="655"/>
        <v>-438.31900000000002</v>
      </c>
      <c r="E597" s="102">
        <f t="shared" si="655"/>
        <v>-528.8415</v>
      </c>
      <c r="F597" s="102">
        <f t="shared" si="655"/>
        <v>-542.9615</v>
      </c>
      <c r="G597" s="102">
        <f t="shared" si="655"/>
        <v>-663.42799999999988</v>
      </c>
      <c r="H597" s="102">
        <f t="shared" si="655"/>
        <v>-632.75549999999998</v>
      </c>
      <c r="I597" s="102">
        <f t="shared" si="655"/>
        <v>-710.07050000000004</v>
      </c>
      <c r="J597" s="102">
        <f t="shared" si="655"/>
        <v>-947.65449999999987</v>
      </c>
      <c r="K597" s="102">
        <f t="shared" si="655"/>
        <v>-1167.2689999999998</v>
      </c>
      <c r="L597" s="102">
        <f t="shared" si="655"/>
        <v>-1038.0019999999997</v>
      </c>
      <c r="M597" s="102">
        <f t="shared" si="655"/>
        <v>-803.57424699999979</v>
      </c>
      <c r="N597" s="102">
        <f t="shared" si="655"/>
        <v>-925.42200000000003</v>
      </c>
      <c r="O597" s="102">
        <f t="shared" si="655"/>
        <v>-1532.6349275232847</v>
      </c>
      <c r="P597" s="102">
        <f t="shared" si="655"/>
        <v>-2101.8940000000002</v>
      </c>
      <c r="Q597" s="102">
        <f t="shared" si="655"/>
        <v>-1876.0530999999999</v>
      </c>
      <c r="R597" s="102">
        <f t="shared" si="655"/>
        <v>-1417.4307867489999</v>
      </c>
      <c r="S597" s="102">
        <f t="shared" si="655"/>
        <v>-2729.7898749709998</v>
      </c>
      <c r="T597" s="102">
        <f t="shared" si="655"/>
        <v>-3902.1869500000003</v>
      </c>
      <c r="U597" s="102">
        <f t="shared" si="655"/>
        <v>-2416.0224600000001</v>
      </c>
      <c r="V597" s="102">
        <f t="shared" si="655"/>
        <v>-2737.5223179648565</v>
      </c>
      <c r="W597" s="102">
        <f t="shared" si="655"/>
        <v>-3753.7261432950982</v>
      </c>
      <c r="X597" s="103">
        <f t="shared" si="655"/>
        <v>-3478.761229277241</v>
      </c>
      <c r="Y597" s="103">
        <f t="shared" si="655"/>
        <v>-4922.1452725086492</v>
      </c>
      <c r="Z597" s="102">
        <f t="shared" si="655"/>
        <v>-5326.2286234214744</v>
      </c>
      <c r="AA597" s="102">
        <f>AA598+AA599</f>
        <v>-5169.6330000000007</v>
      </c>
      <c r="AB597" s="102">
        <v>-8089.3937682728056</v>
      </c>
      <c r="AC597" s="102">
        <v>-8066.3851354859644</v>
      </c>
      <c r="AD597" s="102">
        <v>-8013.6631076379927</v>
      </c>
      <c r="AE597" s="102">
        <f>AE598+AE599</f>
        <v>-3722.3649500000001</v>
      </c>
      <c r="AF597" s="102">
        <v>-6965.7477280177554</v>
      </c>
      <c r="AG597" s="102">
        <v>-7009.0139693391748</v>
      </c>
      <c r="AH597" s="102">
        <v>-7208.7202659696568</v>
      </c>
      <c r="AI597" s="102">
        <v>-6790.2187860750473</v>
      </c>
      <c r="AJ597" s="103">
        <f>AJ598+AJ599</f>
        <v>-2547.3589699999998</v>
      </c>
      <c r="AK597" s="103">
        <v>-3882.5309057800323</v>
      </c>
      <c r="AL597" s="103">
        <v>-3521.6271181502302</v>
      </c>
      <c r="AM597" s="103">
        <v>-3192.6688712300861</v>
      </c>
      <c r="AN597" s="103">
        <v>-3169.9447053792946</v>
      </c>
      <c r="AO597" s="103">
        <f>AO598+AO599</f>
        <v>-1439.0680000000002</v>
      </c>
      <c r="AP597" s="103">
        <v>-2481.1656794528858</v>
      </c>
      <c r="AQ597" s="103">
        <v>-2091.0879113969609</v>
      </c>
      <c r="AR597" s="103">
        <v>-2595.5236370683988</v>
      </c>
      <c r="AS597" s="103">
        <f>AS598+AS599</f>
        <v>-1930.5475266663723</v>
      </c>
      <c r="AT597" s="103">
        <v>-2589.0686439896504</v>
      </c>
      <c r="AU597" s="103">
        <v>-2662.8452174935173</v>
      </c>
      <c r="AV597" s="103">
        <v>-2732.7129815730004</v>
      </c>
      <c r="AW597" s="103">
        <v>-2684.9013182942072</v>
      </c>
      <c r="AX597" s="103">
        <f>AX598+AX599</f>
        <v>-1334.9308100000001</v>
      </c>
      <c r="AY597" s="103"/>
      <c r="AZ597" s="103">
        <v>-2962.8535122449171</v>
      </c>
      <c r="BA597" s="103">
        <v>-2657.2410984328571</v>
      </c>
      <c r="BB597" s="103">
        <v>-2374.6504480030471</v>
      </c>
      <c r="BC597" s="103">
        <v>-2166.14539078913</v>
      </c>
      <c r="BD597" s="103">
        <v>-2654.0045398831421</v>
      </c>
      <c r="BE597" s="103">
        <v>-2317.4239502204346</v>
      </c>
      <c r="BF597" s="103">
        <f>BF598+BF599</f>
        <v>-2162.7639999999997</v>
      </c>
      <c r="BG597" s="103">
        <v>-3317.7421181622121</v>
      </c>
      <c r="BH597" s="103">
        <v>-2963.5342009444803</v>
      </c>
      <c r="BI597" s="103">
        <v>-3729.0934030595604</v>
      </c>
      <c r="BJ597" s="103">
        <v>-3252.3491884378755</v>
      </c>
      <c r="BK597" s="103">
        <v>-3968.3009354715491</v>
      </c>
      <c r="BL597" s="103">
        <v>-3461.503108852417</v>
      </c>
      <c r="BM597" s="103">
        <v>-3670.9144430824517</v>
      </c>
      <c r="BN597" s="103">
        <v>-3215.5915040912987</v>
      </c>
      <c r="BO597" s="103">
        <f>BO598+BO599</f>
        <v>-3400.5666000000001</v>
      </c>
      <c r="BP597" s="103">
        <v>-3223.9752909539384</v>
      </c>
      <c r="BQ597" s="103">
        <v>-3034.4846378063571</v>
      </c>
      <c r="BR597" s="103">
        <v>-1835.1439784285215</v>
      </c>
      <c r="BS597" s="103">
        <v>-1077.478392789104</v>
      </c>
      <c r="BT597" s="103">
        <v>-2085.9608434419688</v>
      </c>
      <c r="BU597" s="103">
        <v>-1552.3151586564188</v>
      </c>
      <c r="BV597" s="103">
        <v>-972.24939561437304</v>
      </c>
      <c r="BW597" s="103">
        <v>-2296.08011720062</v>
      </c>
      <c r="BX597" s="103">
        <v>-1911.7160606064317</v>
      </c>
      <c r="BY597" s="103">
        <v>-1900.1904090501907</v>
      </c>
      <c r="BZ597" s="102">
        <v>-2195.5859962148502</v>
      </c>
      <c r="CA597" s="103">
        <f>CA598+CA599</f>
        <v>-1208.5617590051306</v>
      </c>
      <c r="CB597" s="103">
        <v>-3037.0040549430551</v>
      </c>
      <c r="CC597" s="103">
        <v>-3030.7215500508987</v>
      </c>
      <c r="CD597" s="103">
        <v>-2610.2857810497303</v>
      </c>
      <c r="CE597" s="103">
        <v>-3065.7100478894763</v>
      </c>
      <c r="CF597" s="103">
        <v>-3064.8939108411751</v>
      </c>
      <c r="CG597" s="103">
        <v>-2638.7885949126944</v>
      </c>
      <c r="CH597" s="103">
        <v>-3526.1484714494086</v>
      </c>
      <c r="CI597" s="103">
        <v>-3290.6318267293905</v>
      </c>
      <c r="CJ597" s="102">
        <v>-3692.5657274274399</v>
      </c>
      <c r="CK597" s="102">
        <v>-3484.2398111903467</v>
      </c>
      <c r="CL597" s="103">
        <f>CL598+CL599</f>
        <v>-2655.1630208959336</v>
      </c>
      <c r="CM597" s="103">
        <v>-3512.1341818800806</v>
      </c>
      <c r="CN597" s="103">
        <v>-2366.2049915012499</v>
      </c>
      <c r="CO597" s="103">
        <v>-2366.9256548236867</v>
      </c>
      <c r="CP597" s="103">
        <v>-3406.2608245620245</v>
      </c>
      <c r="CQ597" s="103">
        <v>-2813.4917007117306</v>
      </c>
      <c r="CR597" s="103">
        <v>-2527.6906846109587</v>
      </c>
      <c r="CS597" s="103">
        <v>-3718.9964283936952</v>
      </c>
      <c r="CT597" s="103">
        <v>-3441.0260157794055</v>
      </c>
      <c r="CU597" s="103">
        <v>-2690.4940022175315</v>
      </c>
      <c r="CV597" s="103">
        <v>-3567.825361928958</v>
      </c>
      <c r="CW597" s="103">
        <v>-3398.7555883951354</v>
      </c>
      <c r="CX597" s="103">
        <v>-3451.5432268484683</v>
      </c>
      <c r="CY597" s="103">
        <v>-3487.79909708387</v>
      </c>
      <c r="CZ597" s="103">
        <v>-3296.2652507287194</v>
      </c>
      <c r="DA597" s="103">
        <f t="shared" ref="DA597" si="656">DA598+DA599</f>
        <v>-5367.0305005022947</v>
      </c>
      <c r="DB597" s="102">
        <v>-2781.2805671701049</v>
      </c>
      <c r="DC597" s="102">
        <v>-2532.3678898547828</v>
      </c>
      <c r="DD597" s="102">
        <v>-2380.9692605764035</v>
      </c>
      <c r="DE597" s="102">
        <v>-2619.3401850827026</v>
      </c>
      <c r="DF597" s="102">
        <v>-2360.4872546846805</v>
      </c>
      <c r="DG597" s="102">
        <v>-2185.5631291025375</v>
      </c>
      <c r="DH597" s="102">
        <v>-2389.1526383731953</v>
      </c>
      <c r="DI597" s="102">
        <v>-2136.1776588463958</v>
      </c>
      <c r="DJ597" s="102">
        <v>-2004.7326719491978</v>
      </c>
      <c r="DK597" s="102">
        <v>-2265.7324409201542</v>
      </c>
      <c r="DL597" s="102">
        <v>-2082.6598154584153</v>
      </c>
      <c r="DM597" s="102">
        <v>-2042.9407518318897</v>
      </c>
      <c r="DN597" s="104">
        <f t="shared" ref="DN597" si="657">DN598+DN599</f>
        <v>-3379.9589419830295</v>
      </c>
      <c r="DO597" s="102">
        <v>-2042.9407518318897</v>
      </c>
      <c r="DP597" s="102">
        <v>-2781.6276846582232</v>
      </c>
      <c r="DQ597" s="102">
        <v>-2567.624433854126</v>
      </c>
      <c r="DR597" s="102">
        <v>-2230.5008935662108</v>
      </c>
      <c r="DS597" s="102">
        <v>-2720.2631636002302</v>
      </c>
      <c r="DT597" s="102">
        <v>-2561.0706918197166</v>
      </c>
      <c r="DU597" s="102">
        <v>-2440.6160292035029</v>
      </c>
      <c r="DV597" s="105">
        <f>DV598+DV599</f>
        <v>-3611.9385961292942</v>
      </c>
      <c r="DW597" s="106">
        <f>DW598+DW599</f>
        <v>-3492.2073447679868</v>
      </c>
      <c r="DX597" s="107">
        <f>DX598+DX599</f>
        <v>-2408.9272771708702</v>
      </c>
      <c r="DZ597" s="102">
        <f>DZ598+DZ599</f>
        <v>-3421.0267503719811</v>
      </c>
      <c r="EC597" s="102">
        <f>EC598+EC599</f>
        <v>-3338.1870935326497</v>
      </c>
      <c r="EF597" s="102">
        <f>EF598+EF599</f>
        <v>-3540.8506864244619</v>
      </c>
      <c r="EI597" s="102">
        <f>EI598+EI599</f>
        <v>-3562.2453726261328</v>
      </c>
      <c r="EL597" s="102">
        <f>EL598+EL599</f>
        <v>-3602.6819653250182</v>
      </c>
      <c r="EO597" s="102">
        <f>EO598+EO599</f>
        <v>-3652.3786838622614</v>
      </c>
    </row>
    <row r="598" spans="1:145" ht="15.5" x14ac:dyDescent="0.35">
      <c r="A598" s="56" t="s">
        <v>299</v>
      </c>
      <c r="B598" s="102">
        <f>([2]CAMEROUN!C557+[2]CAMEROUN!D557)/2+[3]CONGO!D405+[7]RCA!D389+[4]GABON!D413+[5]GUINEE!D339+[6]TCHAD!D392</f>
        <v>21.752499999999998</v>
      </c>
      <c r="C598" s="102">
        <f>([2]CAMEROUN!D557+[2]CAMEROUN!E557)/2+[3]CONGO!E405+[7]RCA!E389+[4]GABON!E413+[5]GUINEE!E339+[6]TCHAD!E392</f>
        <v>12.014500000000002</v>
      </c>
      <c r="D598" s="102">
        <f>([2]CAMEROUN!E557+[2]CAMEROUN!F557)/2+[3]CONGO!F405+[7]RCA!F389+[4]GABON!F413+[5]GUINEE!F339+[6]TCHAD!F392</f>
        <v>13.6275</v>
      </c>
      <c r="E598" s="102">
        <f>([2]CAMEROUN!F557+[2]CAMEROUN!G557)/2+[3]CONGO!G405+[7]RCA!G389+[4]GABON!G413+[5]GUINEE!G339+[6]TCHAD!G392</f>
        <v>12.668000000000001</v>
      </c>
      <c r="F598" s="102">
        <f>([2]CAMEROUN!G557+[2]CAMEROUN!H557)/2+[3]CONGO!H405+[7]RCA!H389+[4]GABON!H413+[5]GUINEE!H339+[6]TCHAD!H392</f>
        <v>22.658999999999999</v>
      </c>
      <c r="G598" s="102">
        <f>([2]CAMEROUN!H557+[2]CAMEROUN!I557)/2+[3]CONGO!I405+[7]RCA!I389+[4]GABON!I413+[5]GUINEE!I339+[6]TCHAD!I392</f>
        <v>29.254500000000004</v>
      </c>
      <c r="H598" s="102">
        <f>([2]CAMEROUN!I557+[2]CAMEROUN!J557)/2+[3]CONGO!J405+[7]RCA!J389+[4]GABON!J413+[5]GUINEE!J339+[6]TCHAD!J392</f>
        <v>17.295500000000001</v>
      </c>
      <c r="I598" s="102">
        <f>([2]CAMEROUN!J557+[2]CAMEROUN!K557)/2+[3]CONGO!K405+[7]RCA!K389+[4]GABON!K413+[5]GUINEE!K339+[6]TCHAD!K392</f>
        <v>14.958500000000001</v>
      </c>
      <c r="J598" s="102">
        <f>([2]CAMEROUN!K557+[2]CAMEROUN!L557)/2+[3]CONGO!L405+[7]RCA!L389+[4]GABON!L413+[5]GUINEE!L339+[6]TCHAD!L392</f>
        <v>42.728999999999999</v>
      </c>
      <c r="K598" s="102">
        <f>([2]CAMEROUN!L557+[2]CAMEROUN!M557)/2+[3]CONGO!M405+[7]RCA!M389+[4]GABON!M413+[5]GUINEE!M339+[6]TCHAD!M392</f>
        <v>34.173500000000004</v>
      </c>
      <c r="L598" s="102">
        <f>([2]CAMEROUN!M557+[2]CAMEROUN!N557)/2+[3]CONGO!N405+[7]RCA!N389+[4]GABON!N413+[5]GUINEE!N339+[6]TCHAD!N392</f>
        <v>34.882999999999996</v>
      </c>
      <c r="M598" s="102">
        <f>([2]CAMEROUN!N557+[2]CAMEROUN!O557)/2+[3]CONGO!O405+[7]RCA!O389+[4]GABON!O413+[5]GUINEE!O339+[6]TCHAD!O392</f>
        <v>13.920999999999999</v>
      </c>
      <c r="N598" s="102">
        <f>([2]CAMEROUN!O557+[2]CAMEROUN!P557)/2+[3]CONGO!P405+[7]RCA!P389+[4]GABON!P413+[5]GUINEE!P339+[6]TCHAD!P392</f>
        <v>34.965000000000003</v>
      </c>
      <c r="O598" s="102">
        <f>([2]CAMEROUN!P557+[2]CAMEROUN!Q557)/2+[3]CONGO!Q405+[7]RCA!Q389+[4]GABON!Q413+[5]GUINEE!Q339+[6]TCHAD!Q392</f>
        <v>47.831999999999994</v>
      </c>
      <c r="P598" s="102">
        <f>[2]CAMEROUN!AH557+[3]CONGO!R405+[7]RCA!R389+[4]GABON!R413+[5]GUINEE!R339+[6]TCHAD!R392</f>
        <v>50.113199999999999</v>
      </c>
      <c r="Q598" s="102">
        <f>[2]CAMEROUN!AI557+[3]CONGO!S405+[7]RCA!S389+[4]GABON!S413+[5]GUINEE!S339+[6]TCHAD!S392</f>
        <v>28.101999999999997</v>
      </c>
      <c r="R598" s="102">
        <f>[2]CAMEROUN!AJ557+[3]CONGO!T405+[7]RCA!T389+[4]GABON!T413+[5]GUINEE!T339+[6]TCHAD!T392</f>
        <v>83.762</v>
      </c>
      <c r="S598" s="102">
        <f>[2]CAMEROUN!AK557+[3]CONGO!U405+[7]RCA!U389+[4]GABON!U413+[5]GUINEE!U339+[6]TCHAD!U392</f>
        <v>142.84800000000001</v>
      </c>
      <c r="T598" s="102">
        <f>[2]CAMEROUN!AL557+[3]CONGO!V405+[7]RCA!V389+[4]GABON!V413+[5]GUINEE!V339+[6]TCHAD!V392</f>
        <v>54.177999999999997</v>
      </c>
      <c r="U598" s="102">
        <f>[2]CAMEROUN!AM557+[3]CONGO!W405+[7]RCA!W389+[4]GABON!W413+[5]GUINEE!W339+[6]TCHAD!W392</f>
        <v>356.07400000000001</v>
      </c>
      <c r="V598" s="102">
        <f>[2]CAMEROUN!AN557+[3]CONGO!X405+[7]RCA!X389+[4]GABON!X413+[5]GUINEE!X339+[6]TCHAD!X392</f>
        <v>107.57956900000001</v>
      </c>
      <c r="W598" s="102">
        <f>[2]CAMEROUN!AO557+[3]CONGO!Y405+[7]RCA!Y389+[4]GABON!Y413+[5]GUINEE!Y339+[6]TCHAD!Y392</f>
        <v>79.718031056000001</v>
      </c>
      <c r="X598" s="103">
        <f>[2]CAMEROUN!AP557+[3]CONGO!Z405+[7]RCA!Z389+[4]GABON!Z413+[5]GUINEE!Z339+[6]TCHAD!Z392</f>
        <v>64.350000000000009</v>
      </c>
      <c r="Y598" s="103">
        <f>[2]CAMEROUN!AQ557+[3]CONGO!AA405+[7]RCA!AA389+[4]GABON!AA413+[5]GUINEE!AA339+[6]TCHAD!AA392</f>
        <v>58.142000000000003</v>
      </c>
      <c r="Z598" s="102">
        <f>[2]CAMEROUN!AR557+[3]CONGO!AB405+[7]RCA!AB389+[4]GABON!AB413+[5]GUINEE!AB339+[6]TCHAD!AB392</f>
        <v>76.3536</v>
      </c>
      <c r="AA598" s="102">
        <f>[2]CAMEROUN!AS557+[3]CONGO!AC405+[7]RCA!AC389+[4]GABON!AC413+[5]GUINEE!AC339+[6]TCHAD!AC392</f>
        <v>130.303</v>
      </c>
      <c r="AB598" s="102">
        <v>101.38717624512003</v>
      </c>
      <c r="AC598" s="102">
        <v>101.38717624512003</v>
      </c>
      <c r="AD598" s="102">
        <v>101.38717624512003</v>
      </c>
      <c r="AE598" s="102">
        <f>[2]CAMEROUN!AT557+[3]CONGO!AH405+[7]RCA!AD389+[4]GABON!AD413+[5]GUINEE!AD339+[6]TCHAD!AH392</f>
        <v>89.917000000000016</v>
      </c>
      <c r="AF598" s="102">
        <v>98.079212399999975</v>
      </c>
      <c r="AG598" s="102">
        <v>98.079212399999975</v>
      </c>
      <c r="AH598" s="102">
        <v>98.079212399999975</v>
      </c>
      <c r="AI598" s="102">
        <v>98.079212399999975</v>
      </c>
      <c r="AJ598" s="103">
        <f>[2]CAMEROUN!AU557+[3]CONGO!AM405+[7]RCA!AE389+[4]GABON!AE413+[5]GUINEE!AE339+[6]TCHAD!AM392</f>
        <v>100.212</v>
      </c>
      <c r="AK598" s="103">
        <v>122.74410504799999</v>
      </c>
      <c r="AL598" s="103">
        <v>106.78164</v>
      </c>
      <c r="AM598" s="103">
        <v>106.78164</v>
      </c>
      <c r="AN598" s="103">
        <v>106.78164</v>
      </c>
      <c r="AO598" s="103">
        <f>[2]CAMEROUN!AV557+[3]CONGO!AR405+[7]RCA!AF389+[4]GABON!AF413+[5]GUINEE!AF339+[6]TCHAD!AR392</f>
        <v>158.65800000000002</v>
      </c>
      <c r="AP598" s="103">
        <v>89.275862399999994</v>
      </c>
      <c r="AQ598" s="103">
        <v>118.6282624</v>
      </c>
      <c r="AR598" s="103">
        <v>118.6282624</v>
      </c>
      <c r="AS598" s="103">
        <f>[2]CAMEROUN!AZ557+[3]CONGO!AV405+[7]RCA!AJ389+[4]GABON!AJ413+[5]GUINEE!AJ339+[6]TCHAD!AV392</f>
        <v>69.884473333628065</v>
      </c>
      <c r="AT598" s="103">
        <v>121.66556</v>
      </c>
      <c r="AU598" s="103">
        <v>121.84556000000001</v>
      </c>
      <c r="AV598" s="103">
        <v>134.42556000000002</v>
      </c>
      <c r="AW598" s="103">
        <v>134.42556000000002</v>
      </c>
      <c r="AX598" s="103">
        <f>[2]CAMEROUN!BE557+[3]CONGO!BA405+[7]RCA!AO389+[4]GABON!AO413+[5]GUINEE!AO339+[6]TCHAD!BA392</f>
        <v>124.23899999999999</v>
      </c>
      <c r="AY598" s="103"/>
      <c r="AZ598" s="103">
        <v>141.09517120000001</v>
      </c>
      <c r="BA598" s="103">
        <v>141.09517120000001</v>
      </c>
      <c r="BB598" s="103">
        <v>150.98367942934502</v>
      </c>
      <c r="BC598" s="103">
        <v>150.98367942934502</v>
      </c>
      <c r="BD598" s="103">
        <v>151.57700000000003</v>
      </c>
      <c r="BE598" s="103">
        <v>151.57700000000003</v>
      </c>
      <c r="BF598" s="103">
        <f>[2]CAMEROUN!BL557+[3]CONGO!BI405+[7]RCA!AV389+[4]GABON!AV413+[5]GUINEE!AV339+[6]TCHAD!BH392</f>
        <v>122.898</v>
      </c>
      <c r="BG598" s="103">
        <v>167.73452</v>
      </c>
      <c r="BH598" s="103">
        <v>176.13452000000001</v>
      </c>
      <c r="BI598" s="103">
        <v>164.96600000000001</v>
      </c>
      <c r="BJ598" s="103">
        <v>173.36600000000001</v>
      </c>
      <c r="BK598" s="103">
        <v>164.96600000000001</v>
      </c>
      <c r="BL598" s="103">
        <v>173.36600000000001</v>
      </c>
      <c r="BM598" s="103">
        <v>164.96600000000001</v>
      </c>
      <c r="BN598" s="103">
        <v>173.36600000000001</v>
      </c>
      <c r="BO598" s="103">
        <f>[2]CAMEROUN!BU557+[3]CONGO!BR405+[7]RCA!BE389+[4]GABON!BE413+[5]GUINEE!BE339+[6]TCHAD!BQ392</f>
        <v>133.45639999999997</v>
      </c>
      <c r="BP598" s="103">
        <v>191.26420000000002</v>
      </c>
      <c r="BQ598" s="103">
        <v>191.0642</v>
      </c>
      <c r="BR598" s="103">
        <v>191.26420000000002</v>
      </c>
      <c r="BS598" s="103">
        <v>191.16419999999999</v>
      </c>
      <c r="BT598" s="103">
        <v>191.26420000000002</v>
      </c>
      <c r="BU598" s="103">
        <v>191.16419999999999</v>
      </c>
      <c r="BV598" s="103">
        <v>191.16419999999999</v>
      </c>
      <c r="BW598" s="103">
        <v>190.12616800000004</v>
      </c>
      <c r="BX598" s="103">
        <v>189.92616800000002</v>
      </c>
      <c r="BY598" s="103">
        <v>189.826168</v>
      </c>
      <c r="BZ598" s="102">
        <v>190.12616800000004</v>
      </c>
      <c r="CA598" s="103">
        <f>[2]CAMEROUN!CG557+[3]CONGO!CD405+[7]RCA!BQ389+[4]GABON!BQ413+[5]GUINEE!BQ339+[6]TCHAD!CC392</f>
        <v>77.783999999999992</v>
      </c>
      <c r="CB598" s="103">
        <v>160.58851636854874</v>
      </c>
      <c r="CC598" s="103">
        <v>160.58851636854874</v>
      </c>
      <c r="CD598" s="103">
        <v>160.58851636854874</v>
      </c>
      <c r="CE598" s="103">
        <v>159.65251636854873</v>
      </c>
      <c r="CF598" s="103">
        <v>159.65251636854873</v>
      </c>
      <c r="CG598" s="103">
        <v>159.65251636854873</v>
      </c>
      <c r="CH598" s="103">
        <v>159.65251636854873</v>
      </c>
      <c r="CI598" s="103">
        <v>159.65251636854873</v>
      </c>
      <c r="CJ598" s="102">
        <v>103.25251636854873</v>
      </c>
      <c r="CK598" s="102">
        <v>103.25251636854873</v>
      </c>
      <c r="CL598" s="103">
        <f>[2]CAMEROUN!CR557+[3]CONGO!CO405+[7]RCA!CB389+[4]GABON!CB413+[5]GUINEE!CD339+[6]TCHAD!CN392</f>
        <v>125.68</v>
      </c>
      <c r="CM598" s="103">
        <v>105.30378669591971</v>
      </c>
      <c r="CN598" s="103">
        <v>125.03478669591973</v>
      </c>
      <c r="CO598" s="103">
        <v>125.03478669591973</v>
      </c>
      <c r="CP598" s="103">
        <v>125.03478669591973</v>
      </c>
      <c r="CQ598" s="103">
        <v>125.03478669591973</v>
      </c>
      <c r="CR598" s="103">
        <v>125.03478669591973</v>
      </c>
      <c r="CS598" s="103">
        <v>142.23600000000002</v>
      </c>
      <c r="CT598" s="103">
        <v>142.23600000000002</v>
      </c>
      <c r="CU598" s="103">
        <v>142.23600000000002</v>
      </c>
      <c r="CV598" s="103">
        <v>92.081000000000003</v>
      </c>
      <c r="CW598" s="103">
        <v>92.081000000000003</v>
      </c>
      <c r="CX598" s="103">
        <v>92.081000000000003</v>
      </c>
      <c r="CY598" s="103">
        <v>92.081000000000003</v>
      </c>
      <c r="CZ598" s="103">
        <v>92.081000000000003</v>
      </c>
      <c r="DA598" s="103">
        <f>[2]CAMEROUN!DD557+[3]CONGO!DA405+[7]RCA!CN389+[4]GABON!CN413+[5]GUINEE!CP339+[6]TCHAD!CZ392</f>
        <v>207.84900000000002</v>
      </c>
      <c r="DB598" s="102">
        <v>66.703569599999994</v>
      </c>
      <c r="DC598" s="102">
        <v>66.703569599999994</v>
      </c>
      <c r="DD598" s="102">
        <v>66.703569599999994</v>
      </c>
      <c r="DE598" s="102">
        <v>77.057569600000008</v>
      </c>
      <c r="DF598" s="102">
        <v>77.057569600000008</v>
      </c>
      <c r="DG598" s="102">
        <v>77.057569600000008</v>
      </c>
      <c r="DH598" s="102">
        <v>156.34570000000002</v>
      </c>
      <c r="DI598" s="102">
        <v>156.34570000000002</v>
      </c>
      <c r="DJ598" s="102">
        <v>156.34570000000002</v>
      </c>
      <c r="DK598" s="102">
        <v>156.34570000000002</v>
      </c>
      <c r="DL598" s="102">
        <v>156.34570000000002</v>
      </c>
      <c r="DM598" s="102">
        <v>156.34570000000002</v>
      </c>
      <c r="DN598" s="104">
        <f>[2]CAMEROUN!DQ557+[3]CONGO!DN405+[7]RCA!DA389+[4]GABON!DA413+[5]GUINEE!DC339+[6]TCHAD!DM392</f>
        <v>166.02364000000003</v>
      </c>
      <c r="DO598" s="102">
        <v>156.34570000000002</v>
      </c>
      <c r="DP598" s="102">
        <v>201.81749279999997</v>
      </c>
      <c r="DQ598" s="102">
        <v>201.81749279999997</v>
      </c>
      <c r="DR598" s="102">
        <v>201.81749279999997</v>
      </c>
      <c r="DS598" s="102">
        <v>201.81749279999997</v>
      </c>
      <c r="DT598" s="102">
        <v>201.81749279999997</v>
      </c>
      <c r="DU598" s="102">
        <v>395.18549280000002</v>
      </c>
      <c r="DV598" s="105">
        <f>[2]CAMEROUN!EA557+[3]CONGO!DX405+[7]RCA!DN389+[4]GABON!DK413+[5]GUINEE!DN339+[6]TCHAD!DW392</f>
        <v>168.20749279999998</v>
      </c>
      <c r="DW598" s="106">
        <f>[2]CAMEROUN!EB557+[3]CONGO!DY405+[7]RCA!DM389+[4]GABON!DL413+[5]GUINEE!DO339+[6]TCHAD!DX392</f>
        <v>168.20749279999998</v>
      </c>
      <c r="DX598" s="107">
        <f>[2]CAMEROUN!EC557+[3]CONGO!DZ405+[7]RCA!DN389+[4]GABON!DM413+[5]GUINEE!DP339+[6]TCHAD!DY392</f>
        <v>168.20749279999998</v>
      </c>
      <c r="DZ598" s="102">
        <f>[2]CAMEROUN!EE557+[3]CONGO!EB405+[7]RCA!DP389+[4]GABON!DO413+[5]GUINEE!DR339+[6]TCHAD!EA392</f>
        <v>200.41502265600002</v>
      </c>
      <c r="EC598" s="102">
        <f>[2]CAMEROUN!EH557+[3]CONGO!EE405+[7]RCA!DS389+[4]GABON!DR413+[5]GUINEE!DU339+[6]TCHAD!ED392</f>
        <v>233.24670310912006</v>
      </c>
      <c r="EF598" s="102">
        <f>[2]CAMEROUN!EK557+[3]CONGO!EH405+[7]RCA!DV389+[4]GABON!DU413+[5]GUINEE!DX339+[6]TCHAD!EG392</f>
        <v>236.71501717130241</v>
      </c>
      <c r="EI598" s="102">
        <f>[2]CAMEROUN!EN557+[3]CONGO!EK405+[7]RCA!DY389+[4]GABON!DX413+[5]GUINEE!EA339+[6]TCHAD!EJ392</f>
        <v>240.23269751472847</v>
      </c>
      <c r="EL598" s="102">
        <f>[2]CAMEROUN!EQ557+[3]CONGO!EN405+[7]RCA!EB389+[4]GABON!EA413+[5]GUINEE!ED339+[6]TCHAD!EM392</f>
        <v>243.80073146502303</v>
      </c>
      <c r="EO598" s="102">
        <f>[2]CAMEROUN!ET557+[3]CONGO!EQ405+[7]RCA!EE389+[4]GABON!ED413+[5]GUINEE!EG339+[6]TCHAD!EP392</f>
        <v>247.42012609432351</v>
      </c>
    </row>
    <row r="599" spans="1:145" ht="15.5" x14ac:dyDescent="0.35">
      <c r="A599" s="56" t="s">
        <v>300</v>
      </c>
      <c r="B599" s="102">
        <f>([2]CAMEROUN!C558+[2]CAMEROUN!D558)/2+[3]CONGO!D406+[7]RCA!D390+[4]GABON!D414+[5]GUINEE!D340+[6]TCHAD!D393</f>
        <v>-357.44299999999998</v>
      </c>
      <c r="C599" s="102">
        <f>([2]CAMEROUN!D558+[2]CAMEROUN!E558)/2+[3]CONGO!E406+[7]RCA!E390+[4]GABON!E414+[5]GUINEE!E340+[6]TCHAD!E393</f>
        <v>-385.11200000000002</v>
      </c>
      <c r="D599" s="102">
        <f>([2]CAMEROUN!E558+[2]CAMEROUN!F558)/2+[3]CONGO!F406+[7]RCA!F390+[4]GABON!F414+[5]GUINEE!F340+[6]TCHAD!F393</f>
        <v>-451.94650000000001</v>
      </c>
      <c r="E599" s="102">
        <f>([2]CAMEROUN!F558+[2]CAMEROUN!G558)/2+[3]CONGO!G406+[7]RCA!G390+[4]GABON!G414+[5]GUINEE!G340+[6]TCHAD!G393</f>
        <v>-541.5095</v>
      </c>
      <c r="F599" s="102">
        <f>([2]CAMEROUN!G558+[2]CAMEROUN!H558)/2+[3]CONGO!H406+[7]RCA!H390+[4]GABON!H414+[5]GUINEE!H340+[6]TCHAD!H393</f>
        <v>-565.62049999999999</v>
      </c>
      <c r="G599" s="102">
        <f>([2]CAMEROUN!H558+[2]CAMEROUN!I558)/2+[3]CONGO!I406+[7]RCA!I390+[4]GABON!I414+[5]GUINEE!I340+[6]TCHAD!I393</f>
        <v>-692.68249999999989</v>
      </c>
      <c r="H599" s="102">
        <f>([2]CAMEROUN!I558+[2]CAMEROUN!J558)/2+[3]CONGO!J406+[7]RCA!J390+[4]GABON!J414+[5]GUINEE!J340+[6]TCHAD!J393</f>
        <v>-650.05099999999993</v>
      </c>
      <c r="I599" s="102">
        <f>([2]CAMEROUN!J558+[2]CAMEROUN!K558)/2+[3]CONGO!K406+[7]RCA!K390+[4]GABON!K414+[5]GUINEE!K340+[6]TCHAD!K393</f>
        <v>-725.029</v>
      </c>
      <c r="J599" s="102">
        <f>([2]CAMEROUN!K558+[2]CAMEROUN!L558)/2+[3]CONGO!L406+[7]RCA!L390+[4]GABON!L414+[5]GUINEE!L340+[6]TCHAD!L393</f>
        <v>-990.38349999999991</v>
      </c>
      <c r="K599" s="102">
        <f>([2]CAMEROUN!L558+[2]CAMEROUN!M558)/2+[3]CONGO!M406+[7]RCA!M390+[4]GABON!M414+[5]GUINEE!M340+[6]TCHAD!M393</f>
        <v>-1201.4424999999999</v>
      </c>
      <c r="L599" s="102">
        <f>([2]CAMEROUN!M558+[2]CAMEROUN!N558)/2+[3]CONGO!N406+[7]RCA!N390+[4]GABON!N414+[5]GUINEE!N340+[6]TCHAD!N393</f>
        <v>-1072.8849999999998</v>
      </c>
      <c r="M599" s="102">
        <f>([2]CAMEROUN!N558+[2]CAMEROUN!O558)/2+[3]CONGO!O406+[7]RCA!O390+[4]GABON!O414+[5]GUINEE!O340+[6]TCHAD!O393</f>
        <v>-817.49524699999984</v>
      </c>
      <c r="N599" s="102">
        <f>([2]CAMEROUN!O558+[2]CAMEROUN!P558)/2+[3]CONGO!P406+[7]RCA!P390+[4]GABON!P414+[5]GUINEE!P340+[6]TCHAD!P393</f>
        <v>-960.38700000000006</v>
      </c>
      <c r="O599" s="102">
        <f>([2]CAMEROUN!P558+[2]CAMEROUN!Q558)/2+[3]CONGO!Q406+[7]RCA!Q390+[4]GABON!Q414+[5]GUINEE!Q340+[6]TCHAD!Q393</f>
        <v>-1580.4669275232845</v>
      </c>
      <c r="P599" s="102">
        <f>[2]CAMEROUN!AH558+[3]CONGO!R406+[7]RCA!R390+[4]GABON!R414+[5]GUINEE!R340+[6]TCHAD!R393</f>
        <v>-2152.0072</v>
      </c>
      <c r="Q599" s="102">
        <f>[2]CAMEROUN!AI558+[3]CONGO!S406+[7]RCA!S390+[4]GABON!S414+[5]GUINEE!S340+[6]TCHAD!S393</f>
        <v>-1904.1550999999999</v>
      </c>
      <c r="R599" s="102">
        <f>[2]CAMEROUN!AJ558+[3]CONGO!T406+[7]RCA!T390+[4]GABON!T414+[5]GUINEE!T340+[6]TCHAD!T393</f>
        <v>-1501.1927867489999</v>
      </c>
      <c r="S599" s="102">
        <f>[2]CAMEROUN!AK558+[3]CONGO!U406+[7]RCA!U390+[4]GABON!U414+[5]GUINEE!U340+[6]TCHAD!U393</f>
        <v>-2872.6378749709997</v>
      </c>
      <c r="T599" s="102">
        <f>[2]CAMEROUN!AL558+[3]CONGO!V406+[7]RCA!V390+[4]GABON!V414+[5]GUINEE!V340+[6]TCHAD!V393</f>
        <v>-3956.3649500000001</v>
      </c>
      <c r="U599" s="102">
        <f>[2]CAMEROUN!AM558+[3]CONGO!W406+[7]RCA!W390+[4]GABON!W414+[5]GUINEE!W340+[6]TCHAD!W393</f>
        <v>-2772.0964600000002</v>
      </c>
      <c r="V599" s="102">
        <f>[2]CAMEROUN!AN558+[3]CONGO!X406+[7]RCA!X390+[4]GABON!X414+[5]GUINEE!X340+[6]TCHAD!X393</f>
        <v>-2845.1018869648565</v>
      </c>
      <c r="W599" s="102">
        <f>[2]CAMEROUN!AO558+[3]CONGO!Y406+[7]RCA!Y390+[4]GABON!Y414+[5]GUINEE!Y340+[6]TCHAD!Y393</f>
        <v>-3833.4441743510984</v>
      </c>
      <c r="X599" s="103">
        <f>[2]CAMEROUN!AP558+[3]CONGO!Z406+[7]RCA!Z390+[4]GABON!Z414+[5]GUINEE!Z340+[6]TCHAD!Z393</f>
        <v>-3543.1112292772409</v>
      </c>
      <c r="Y599" s="103">
        <f>[2]CAMEROUN!AQ558+[3]CONGO!AA406+[7]RCA!AA390+[4]GABON!AA414+[5]GUINEE!AA340+[6]TCHAD!AA393</f>
        <v>-4980.287272508649</v>
      </c>
      <c r="Z599" s="102">
        <f>[2]CAMEROUN!AR558+[3]CONGO!AB406+[7]RCA!AB390+[4]GABON!AB414+[5]GUINEE!AB340+[6]TCHAD!AB393</f>
        <v>-5402.5822234214747</v>
      </c>
      <c r="AA599" s="102">
        <f>[2]CAMEROUN!AS558+[3]CONGO!AC406+[7]RCA!AC390+[4]GABON!AC414+[5]GUINEE!AC340+[6]TCHAD!AC393</f>
        <v>-5299.9360000000006</v>
      </c>
      <c r="AB599" s="102">
        <v>-8190.7809445179255</v>
      </c>
      <c r="AC599" s="102">
        <v>-8167.7723117310843</v>
      </c>
      <c r="AD599" s="102">
        <v>-8115.0502838831126</v>
      </c>
      <c r="AE599" s="102">
        <f>[2]CAMEROUN!AT558+[3]CONGO!AH406+[7]RCA!AD390+[4]GABON!AD414+[5]GUINEE!AD340+[6]TCHAD!AH393</f>
        <v>-3812.2819500000001</v>
      </c>
      <c r="AF599" s="102">
        <v>-7063.8269404177554</v>
      </c>
      <c r="AG599" s="102">
        <v>-7107.0931817391747</v>
      </c>
      <c r="AH599" s="102">
        <v>-7306.7994783696568</v>
      </c>
      <c r="AI599" s="102">
        <v>-6888.2979984750473</v>
      </c>
      <c r="AJ599" s="103">
        <f>[2]CAMEROUN!AU558+[3]CONGO!AM406+[7]RCA!AE390+[4]GABON!AE414+[5]GUINEE!AE340+[6]TCHAD!AM393</f>
        <v>-2647.5709699999998</v>
      </c>
      <c r="AK599" s="103">
        <v>-4005.2750104280321</v>
      </c>
      <c r="AL599" s="103">
        <v>-3628.4087581502299</v>
      </c>
      <c r="AM599" s="103">
        <v>-3299.4505112300862</v>
      </c>
      <c r="AN599" s="103">
        <v>-3276.7263453792948</v>
      </c>
      <c r="AO599" s="103">
        <f>[2]CAMEROUN!AV558+[3]CONGO!AR406+[7]RCA!AF390+[4]GABON!AF414+[5]GUINEE!AF340+[6]TCHAD!AR393</f>
        <v>-1597.7260000000001</v>
      </c>
      <c r="AP599" s="103">
        <v>-2570.4415418528856</v>
      </c>
      <c r="AQ599" s="103">
        <v>-2209.7161737969609</v>
      </c>
      <c r="AR599" s="103">
        <v>-2714.1518995084002</v>
      </c>
      <c r="AS599" s="103">
        <f>[2]CAMEROUN!AZ558+[3]CONGO!AV406+[7]RCA!AJ390+[4]GABON!AJ414+[5]GUINEE!AJ340+[6]TCHAD!AV393</f>
        <v>-2000.4320000000002</v>
      </c>
      <c r="AT599" s="103">
        <v>-2710.7342039896503</v>
      </c>
      <c r="AU599" s="103">
        <v>-2784.6907774935175</v>
      </c>
      <c r="AV599" s="103">
        <v>-2867.1385415730006</v>
      </c>
      <c r="AW599" s="103">
        <v>-2819.3268782942073</v>
      </c>
      <c r="AX599" s="103">
        <f>[2]CAMEROUN!BE558+[3]CONGO!BA406+[7]RCA!AO390+[4]GABON!AO414+[5]GUINEE!AO340+[6]TCHAD!BA393</f>
        <v>-1459.1698100000001</v>
      </c>
      <c r="AY599" s="103"/>
      <c r="AZ599" s="103">
        <v>-3103.9486834449172</v>
      </c>
      <c r="BA599" s="103">
        <v>-2798.3362696328572</v>
      </c>
      <c r="BB599" s="103">
        <v>-2525.6341274323922</v>
      </c>
      <c r="BC599" s="103">
        <v>-2317.1290702184751</v>
      </c>
      <c r="BD599" s="103">
        <v>-2805.5815398831423</v>
      </c>
      <c r="BE599" s="103">
        <v>-2469.0009502204348</v>
      </c>
      <c r="BF599" s="103">
        <f>[2]CAMEROUN!BL558+[3]CONGO!BI406+[7]RCA!AV390+[4]GABON!AV414+[5]GUINEE!AV340+[6]TCHAD!BH393</f>
        <v>-2285.6619999999998</v>
      </c>
      <c r="BG599" s="103">
        <v>-3485.4766381622121</v>
      </c>
      <c r="BH599" s="103">
        <v>-3139.6687209444804</v>
      </c>
      <c r="BI599" s="103">
        <v>-3894.0594030595603</v>
      </c>
      <c r="BJ599" s="103">
        <v>-3425.7151884378754</v>
      </c>
      <c r="BK599" s="103">
        <v>-4133.266935471549</v>
      </c>
      <c r="BL599" s="103">
        <v>-3634.869108852417</v>
      </c>
      <c r="BM599" s="103">
        <v>-3835.8804430824516</v>
      </c>
      <c r="BN599" s="103">
        <v>-3388.9575040912987</v>
      </c>
      <c r="BO599" s="103">
        <f>[2]CAMEROUN!BU558+[3]CONGO!BR406+[7]RCA!BE390+[4]GABON!BE414+[5]GUINEE!BE340+[6]TCHAD!BQ393</f>
        <v>-3534.0230000000001</v>
      </c>
      <c r="BP599" s="103">
        <v>-3415.2394909539385</v>
      </c>
      <c r="BQ599" s="103">
        <v>-3225.5488378063569</v>
      </c>
      <c r="BR599" s="103">
        <v>-2026.4081784285215</v>
      </c>
      <c r="BS599" s="103">
        <v>-1268.6425927891039</v>
      </c>
      <c r="BT599" s="103">
        <v>-2277.2250434419689</v>
      </c>
      <c r="BU599" s="103">
        <v>-1743.4793586564188</v>
      </c>
      <c r="BV599" s="103">
        <v>-1163.413595614373</v>
      </c>
      <c r="BW599" s="103">
        <v>-2486.2062852006202</v>
      </c>
      <c r="BX599" s="103">
        <v>-2101.6422286064317</v>
      </c>
      <c r="BY599" s="103">
        <v>-2090.0165770501908</v>
      </c>
      <c r="BZ599" s="102">
        <v>-2385.7121642148504</v>
      </c>
      <c r="CA599" s="103">
        <f>[2]CAMEROUN!CG558+[3]CONGO!CD406+[7]RCA!BQ390+[4]GABON!BQ414+[5]GUINEE!BQ340+[6]TCHAD!CC393</f>
        <v>-1286.3457590051305</v>
      </c>
      <c r="CB599" s="103">
        <v>-3197.5925713116039</v>
      </c>
      <c r="CC599" s="103">
        <v>-3191.3100664194476</v>
      </c>
      <c r="CD599" s="103">
        <v>-2770.8742974182792</v>
      </c>
      <c r="CE599" s="103">
        <v>-3225.362564258025</v>
      </c>
      <c r="CF599" s="103">
        <v>-3224.5464272097238</v>
      </c>
      <c r="CG599" s="103">
        <v>-2798.4411112812431</v>
      </c>
      <c r="CH599" s="103">
        <v>-3685.8009878179573</v>
      </c>
      <c r="CI599" s="103">
        <v>-3450.2843430979392</v>
      </c>
      <c r="CJ599" s="102">
        <v>-3795.8182437959886</v>
      </c>
      <c r="CK599" s="102">
        <v>-3587.4923275588953</v>
      </c>
      <c r="CL599" s="103">
        <f>[2]CAMEROUN!CR558+[3]CONGO!CO406+[7]RCA!CB390+[4]GABON!CB414+[5]GUINEE!CD340+[6]TCHAD!CN393</f>
        <v>-2780.8430208959335</v>
      </c>
      <c r="CM599" s="103">
        <v>-3617.4379685760005</v>
      </c>
      <c r="CN599" s="103">
        <v>-2491.2397781971695</v>
      </c>
      <c r="CO599" s="103">
        <v>-2491.9604415196063</v>
      </c>
      <c r="CP599" s="103">
        <v>-3531.2956112579441</v>
      </c>
      <c r="CQ599" s="103">
        <v>-2938.5264874076502</v>
      </c>
      <c r="CR599" s="103">
        <v>-2652.7254713068783</v>
      </c>
      <c r="CS599" s="103">
        <v>-3861.232428393695</v>
      </c>
      <c r="CT599" s="103">
        <v>-3583.2620157794054</v>
      </c>
      <c r="CU599" s="103">
        <v>-2832.7300022175314</v>
      </c>
      <c r="CV599" s="103">
        <v>-3659.9063619289582</v>
      </c>
      <c r="CW599" s="103">
        <v>-3490.8365883951355</v>
      </c>
      <c r="CX599" s="103">
        <v>-3543.6242268484684</v>
      </c>
      <c r="CY599" s="103">
        <v>-3579.8800970838702</v>
      </c>
      <c r="CZ599" s="103">
        <v>-3388.3462507287195</v>
      </c>
      <c r="DA599" s="103">
        <f>[2]CAMEROUN!DD558+[3]CONGO!DA406+[7]RCA!CN390+[4]GABON!CN414+[5]GUINEE!CP340+[6]TCHAD!CZ393</f>
        <v>-5574.8795005022948</v>
      </c>
      <c r="DB599" s="102">
        <v>-2847.9841367701047</v>
      </c>
      <c r="DC599" s="102">
        <v>-2599.0714594547826</v>
      </c>
      <c r="DD599" s="102">
        <v>-2447.6728301764033</v>
      </c>
      <c r="DE599" s="102">
        <v>-2696.3977546827027</v>
      </c>
      <c r="DF599" s="102">
        <v>-2437.5448242846805</v>
      </c>
      <c r="DG599" s="102">
        <v>-2262.6206987025375</v>
      </c>
      <c r="DH599" s="102">
        <v>-2545.4983383731951</v>
      </c>
      <c r="DI599" s="102">
        <v>-2292.5233588463957</v>
      </c>
      <c r="DJ599" s="102">
        <v>-2161.0783719491978</v>
      </c>
      <c r="DK599" s="102">
        <v>-2422.0781409201541</v>
      </c>
      <c r="DL599" s="102">
        <v>-2239.0055154584152</v>
      </c>
      <c r="DM599" s="102">
        <v>-2199.2864518318897</v>
      </c>
      <c r="DN599" s="104">
        <f>[2]CAMEROUN!DQ558+[3]CONGO!DN406+[7]RCA!DA390+[4]GABON!DA414+[5]GUINEE!DC340+[6]TCHAD!DM393</f>
        <v>-3545.9825819830294</v>
      </c>
      <c r="DO599" s="102">
        <v>-2199.2864518318897</v>
      </c>
      <c r="DP599" s="102">
        <v>-2983.445177458223</v>
      </c>
      <c r="DQ599" s="102">
        <v>-2769.4419266541258</v>
      </c>
      <c r="DR599" s="102">
        <v>-2432.3183863662107</v>
      </c>
      <c r="DS599" s="102">
        <v>-2922.0806564002301</v>
      </c>
      <c r="DT599" s="102">
        <v>-2762.8881846197164</v>
      </c>
      <c r="DU599" s="102">
        <v>-2835.8015220035027</v>
      </c>
      <c r="DV599" s="105">
        <f>[2]CAMEROUN!EA558+[3]CONGO!DX406+[7]RCA!DN390+[4]GABON!DK414+[5]GUINEE!DN340+[6]TCHAD!DW393</f>
        <v>-3780.1460889292944</v>
      </c>
      <c r="DW599" s="106">
        <f>[2]CAMEROUN!EB558+[3]CONGO!DY406+[7]RCA!DM390+[4]GABON!DL414+[5]GUINEE!DO340+[6]TCHAD!DX393</f>
        <v>-3660.414837567987</v>
      </c>
      <c r="DX599" s="107">
        <f>[2]CAMEROUN!EC558+[3]CONGO!DZ406+[7]RCA!DN390+[4]GABON!DM414+[5]GUINEE!DP340+[6]TCHAD!DY393</f>
        <v>-2577.1347699708704</v>
      </c>
      <c r="DZ599" s="102">
        <f>[2]CAMEROUN!EE558+[3]CONGO!EB406+[7]RCA!DP390+[4]GABON!DO414+[5]GUINEE!DR340+[6]TCHAD!EA393</f>
        <v>-3621.4417730279811</v>
      </c>
      <c r="EC599" s="102">
        <f>[2]CAMEROUN!EH558+[3]CONGO!EE406+[7]RCA!DS390+[4]GABON!DR414+[5]GUINEE!DU340+[6]TCHAD!ED393</f>
        <v>-3571.4337966417697</v>
      </c>
      <c r="EF599" s="102">
        <f>[2]CAMEROUN!EK558+[3]CONGO!EH406+[7]RCA!DV390+[4]GABON!DU414+[5]GUINEE!DX340+[6]TCHAD!EG393</f>
        <v>-3777.5657035957643</v>
      </c>
      <c r="EI599" s="102">
        <f>[2]CAMEROUN!EN558+[3]CONGO!EK406+[7]RCA!DY390+[4]GABON!DX414+[5]GUINEE!EA340+[6]TCHAD!EJ393</f>
        <v>-3802.4780701408613</v>
      </c>
      <c r="EL599" s="102">
        <f>[2]CAMEROUN!EQ558+[3]CONGO!EN406+[7]RCA!EB390+[4]GABON!EA414+[5]GUINEE!ED340+[6]TCHAD!EM393</f>
        <v>-3846.4826967900412</v>
      </c>
      <c r="EO599" s="102">
        <f>[2]CAMEROUN!ET558+[3]CONGO!EQ406+[7]RCA!EE390+[4]GABON!ED414+[5]GUINEE!EG340+[6]TCHAD!EP393</f>
        <v>-3899.798809956585</v>
      </c>
    </row>
    <row r="600" spans="1:145" ht="15.75" customHeight="1" x14ac:dyDescent="0.35">
      <c r="A600" s="56"/>
      <c r="B600" s="102"/>
      <c r="C600" s="102"/>
      <c r="D600" s="102"/>
      <c r="E600" s="102"/>
      <c r="F600" s="102"/>
      <c r="G600" s="102"/>
      <c r="H600" s="102"/>
      <c r="I600" s="102"/>
      <c r="J600" s="102"/>
      <c r="K600" s="102"/>
      <c r="L600" s="102"/>
      <c r="M600" s="102"/>
      <c r="N600" s="102"/>
      <c r="O600" s="102"/>
      <c r="P600" s="102"/>
      <c r="Q600" s="102"/>
      <c r="R600" s="102"/>
      <c r="S600" s="102"/>
      <c r="T600" s="102"/>
      <c r="V600" s="102"/>
      <c r="W600" s="102"/>
      <c r="X600" s="103"/>
      <c r="Y600" s="103"/>
      <c r="Z600" s="102"/>
      <c r="AA600" s="102"/>
      <c r="AB600" s="102"/>
      <c r="AC600" s="102"/>
      <c r="AD600" s="102"/>
      <c r="AE600" s="102"/>
      <c r="AF600" s="102"/>
      <c r="AG600" s="102"/>
      <c r="AH600" s="102"/>
      <c r="AI600" s="102"/>
      <c r="AJ600" s="103"/>
      <c r="AK600" s="103"/>
      <c r="AL600" s="103"/>
      <c r="AM600" s="103"/>
      <c r="AN600" s="103"/>
      <c r="AO600" s="103"/>
      <c r="AP600" s="103"/>
      <c r="AQ600" s="103"/>
      <c r="AR600" s="103"/>
      <c r="AS600" s="103"/>
      <c r="AT600" s="103"/>
      <c r="AU600" s="103"/>
      <c r="AV600" s="103"/>
      <c r="AW600" s="103"/>
      <c r="AX600" s="103"/>
      <c r="AY600" s="103"/>
      <c r="AZ600" s="103"/>
      <c r="BA600" s="103"/>
      <c r="BB600" s="103"/>
      <c r="BC600" s="103"/>
      <c r="BD600" s="103"/>
      <c r="BE600" s="103"/>
      <c r="BF600" s="103"/>
      <c r="BG600" s="103"/>
      <c r="BH600" s="103"/>
      <c r="BI600" s="103"/>
      <c r="BJ600" s="103"/>
      <c r="BK600" s="103"/>
      <c r="BL600" s="103"/>
      <c r="BM600" s="103"/>
      <c r="BN600" s="103"/>
      <c r="BO600" s="103"/>
      <c r="BP600" s="103"/>
      <c r="BQ600" s="103"/>
      <c r="BR600" s="103"/>
      <c r="BS600" s="103"/>
      <c r="BT600" s="103"/>
      <c r="BU600" s="103"/>
      <c r="BV600" s="103"/>
      <c r="BW600" s="103"/>
      <c r="BX600" s="103"/>
      <c r="BY600" s="103"/>
      <c r="BZ600" s="102"/>
      <c r="CA600" s="103"/>
      <c r="CB600" s="103"/>
      <c r="CC600" s="103"/>
      <c r="CD600" s="103"/>
      <c r="CE600" s="103"/>
      <c r="CF600" s="103"/>
      <c r="CG600" s="103"/>
      <c r="CH600" s="103"/>
      <c r="CI600" s="103"/>
      <c r="CJ600" s="102"/>
      <c r="CK600" s="102"/>
      <c r="CL600" s="103"/>
      <c r="CM600" s="103"/>
      <c r="CN600" s="103"/>
      <c r="CO600" s="103"/>
      <c r="CP600" s="103"/>
      <c r="CQ600" s="103"/>
      <c r="CR600" s="103"/>
      <c r="CS600" s="103"/>
      <c r="CT600" s="103"/>
      <c r="CU600" s="103"/>
      <c r="CV600" s="103"/>
      <c r="CW600" s="103"/>
      <c r="CX600" s="103"/>
      <c r="CY600" s="103"/>
      <c r="CZ600" s="103"/>
      <c r="DA600" s="103"/>
      <c r="DB600" s="102"/>
      <c r="DC600" s="102"/>
      <c r="DD600" s="102"/>
      <c r="DE600" s="102"/>
      <c r="DF600" s="102"/>
      <c r="DG600" s="102"/>
      <c r="DH600" s="102"/>
      <c r="DI600" s="102"/>
      <c r="DJ600" s="102"/>
      <c r="DK600" s="102"/>
      <c r="DL600" s="102"/>
      <c r="DM600" s="102"/>
      <c r="DN600" s="104"/>
      <c r="DO600" s="102"/>
      <c r="DP600" s="102"/>
      <c r="DQ600" s="102"/>
      <c r="DR600" s="102"/>
      <c r="DS600" s="102"/>
      <c r="DT600" s="102"/>
      <c r="DU600" s="102"/>
      <c r="DV600" s="105"/>
      <c r="DW600" s="106"/>
      <c r="DX600" s="107"/>
      <c r="DZ600" s="102"/>
      <c r="EC600" s="102"/>
      <c r="EF600" s="102"/>
      <c r="EI600" s="102"/>
      <c r="EL600" s="102"/>
      <c r="EO600" s="102"/>
    </row>
    <row r="601" spans="1:145" ht="15.5" x14ac:dyDescent="0.35">
      <c r="A601" s="56" t="s">
        <v>308</v>
      </c>
      <c r="B601" s="102">
        <f>B602+B606</f>
        <v>-12.863499999999988</v>
      </c>
      <c r="C601" s="102">
        <f t="shared" ref="C601:Z601" si="658">C602+C606</f>
        <v>-3.870000000000033</v>
      </c>
      <c r="D601" s="102">
        <f t="shared" si="658"/>
        <v>10.121499999999983</v>
      </c>
      <c r="E601" s="102">
        <f t="shared" si="658"/>
        <v>13.040499999999994</v>
      </c>
      <c r="F601" s="102">
        <f t="shared" si="658"/>
        <v>26.76600000000002</v>
      </c>
      <c r="G601" s="102">
        <f t="shared" si="658"/>
        <v>4.5680000000000121</v>
      </c>
      <c r="H601" s="102">
        <f t="shared" si="658"/>
        <v>7.8180000000000121</v>
      </c>
      <c r="I601" s="102">
        <f t="shared" si="658"/>
        <v>63.872500000000031</v>
      </c>
      <c r="J601" s="102">
        <f t="shared" si="658"/>
        <v>80.178000000000011</v>
      </c>
      <c r="K601" s="102">
        <f t="shared" si="658"/>
        <v>109.12900000000002</v>
      </c>
      <c r="L601" s="102">
        <f t="shared" si="658"/>
        <v>84.368998000000005</v>
      </c>
      <c r="M601" s="102">
        <f t="shared" si="658"/>
        <v>88.78204639800002</v>
      </c>
      <c r="N601" s="102">
        <f t="shared" si="658"/>
        <v>99.048548398000023</v>
      </c>
      <c r="O601" s="102">
        <f t="shared" si="658"/>
        <v>119.16</v>
      </c>
      <c r="P601" s="102">
        <f t="shared" si="658"/>
        <v>45.726200000000048</v>
      </c>
      <c r="Q601" s="102">
        <f t="shared" si="658"/>
        <v>3.1470999999999805</v>
      </c>
      <c r="R601" s="102">
        <f t="shared" si="658"/>
        <v>17.111999999999966</v>
      </c>
      <c r="S601" s="102">
        <f t="shared" si="658"/>
        <v>128.53499999999997</v>
      </c>
      <c r="T601" s="102">
        <f t="shared" si="658"/>
        <v>172.14901</v>
      </c>
      <c r="U601" s="102">
        <f t="shared" si="658"/>
        <v>162.55500000000029</v>
      </c>
      <c r="V601" s="102">
        <f t="shared" si="658"/>
        <v>393.98799999999994</v>
      </c>
      <c r="W601" s="102">
        <f t="shared" si="658"/>
        <v>428.26900000000001</v>
      </c>
      <c r="X601" s="103">
        <f t="shared" si="658"/>
        <v>190.35100000000008</v>
      </c>
      <c r="Y601" s="103">
        <f t="shared" si="658"/>
        <v>273.77099999999996</v>
      </c>
      <c r="Z601" s="102">
        <f t="shared" si="658"/>
        <v>43.021999999999991</v>
      </c>
      <c r="AA601" s="102">
        <f>AA602+AA606</f>
        <v>51.059000000000054</v>
      </c>
      <c r="AB601" s="102">
        <v>209.02734375733104</v>
      </c>
      <c r="AC601" s="102">
        <v>216.50913278399082</v>
      </c>
      <c r="AD601" s="102">
        <v>177.05621801334382</v>
      </c>
      <c r="AE601" s="102">
        <f>AE602+AE606</f>
        <v>-88.836999999999961</v>
      </c>
      <c r="AF601" s="102">
        <v>110.02356373401219</v>
      </c>
      <c r="AG601" s="102">
        <v>21.902304004290642</v>
      </c>
      <c r="AH601" s="102">
        <v>2.9164275284960297</v>
      </c>
      <c r="AI601" s="102">
        <v>6.5770492508309246</v>
      </c>
      <c r="AJ601" s="103">
        <f>AJ602+AJ606</f>
        <v>-61.706999999999965</v>
      </c>
      <c r="AK601" s="103">
        <v>142.80471132567342</v>
      </c>
      <c r="AL601" s="103">
        <v>368.06806355497292</v>
      </c>
      <c r="AM601" s="103">
        <v>337.51554930943354</v>
      </c>
      <c r="AN601" s="103">
        <v>337.36012957863363</v>
      </c>
      <c r="AO601" s="103">
        <f>AO602+AO606</f>
        <v>209.39499999999995</v>
      </c>
      <c r="AP601" s="103">
        <v>314.61102296247634</v>
      </c>
      <c r="AQ601" s="103">
        <v>321.30371779835684</v>
      </c>
      <c r="AR601" s="103">
        <v>295.68486328617007</v>
      </c>
      <c r="AS601" s="103">
        <f>AS602+AS606</f>
        <v>-196.88200000000018</v>
      </c>
      <c r="AT601" s="103">
        <v>54.500057756577903</v>
      </c>
      <c r="AU601" s="103">
        <v>230.1968804774956</v>
      </c>
      <c r="AV601" s="103">
        <v>94.539960762376978</v>
      </c>
      <c r="AW601" s="103">
        <v>67.516631677254026</v>
      </c>
      <c r="AX601" s="103">
        <f>AX602+AX606</f>
        <v>230.68448059764728</v>
      </c>
      <c r="AY601" s="103"/>
      <c r="AZ601" s="103">
        <v>266.39776514463284</v>
      </c>
      <c r="BA601" s="103">
        <v>264.11784536400341</v>
      </c>
      <c r="BB601" s="103">
        <v>92.742300157422051</v>
      </c>
      <c r="BC601" s="103">
        <v>89.623902830878365</v>
      </c>
      <c r="BD601" s="103">
        <v>-22.456148806439501</v>
      </c>
      <c r="BE601" s="103">
        <v>-2.5250627718850183</v>
      </c>
      <c r="BF601" s="103">
        <f>BF602+BF606</f>
        <v>68.352999999999838</v>
      </c>
      <c r="BG601" s="103">
        <v>332.17356906218549</v>
      </c>
      <c r="BH601" s="103">
        <v>352.7489019360354</v>
      </c>
      <c r="BI601" s="103">
        <v>356.19998870180791</v>
      </c>
      <c r="BJ601" s="103">
        <v>375.17552183267816</v>
      </c>
      <c r="BK601" s="103">
        <v>354.4429266705929</v>
      </c>
      <c r="BL601" s="103">
        <v>367.72759976878791</v>
      </c>
      <c r="BM601" s="103">
        <v>353.49705714546621</v>
      </c>
      <c r="BN601" s="103">
        <v>366.95564615710128</v>
      </c>
      <c r="BO601" s="103">
        <f>BO602+BO606</f>
        <v>417.24568803243881</v>
      </c>
      <c r="BP601" s="103">
        <v>224.71970746304982</v>
      </c>
      <c r="BQ601" s="103">
        <v>189.45874828122413</v>
      </c>
      <c r="BR601" s="103">
        <v>89.900319120524586</v>
      </c>
      <c r="BS601" s="103">
        <v>63.453694676661513</v>
      </c>
      <c r="BT601" s="103">
        <v>257.74745229757679</v>
      </c>
      <c r="BU601" s="103">
        <v>235.23520478929879</v>
      </c>
      <c r="BV601" s="103">
        <v>250.51555394496154</v>
      </c>
      <c r="BW601" s="103">
        <v>316.76384574585592</v>
      </c>
      <c r="BX601" s="103">
        <v>328.42762969463359</v>
      </c>
      <c r="BY601" s="103">
        <v>326.58790688466223</v>
      </c>
      <c r="BZ601" s="102">
        <v>339.20581486787421</v>
      </c>
      <c r="CA601" s="103">
        <f>CA602+CA606</f>
        <v>545.98099999999999</v>
      </c>
      <c r="CB601" s="103">
        <v>170.71857429154784</v>
      </c>
      <c r="CC601" s="103">
        <v>186.53710471129671</v>
      </c>
      <c r="CD601" s="103">
        <v>207.80649106319004</v>
      </c>
      <c r="CE601" s="103">
        <v>51.024205370499516</v>
      </c>
      <c r="CF601" s="103">
        <v>57.458531467563802</v>
      </c>
      <c r="CG601" s="103">
        <v>75.135650567156262</v>
      </c>
      <c r="CH601" s="103">
        <v>3.8759926859123368</v>
      </c>
      <c r="CI601" s="103">
        <v>5.8899148538936004</v>
      </c>
      <c r="CJ601" s="102">
        <v>63.848296149298534</v>
      </c>
      <c r="CK601" s="102">
        <v>63.568870861514227</v>
      </c>
      <c r="CL601" s="103">
        <f>CL602+CL606</f>
        <v>481.79499999999996</v>
      </c>
      <c r="CM601" s="103">
        <v>168.8399735763436</v>
      </c>
      <c r="CN601" s="103">
        <v>475.11856608575243</v>
      </c>
      <c r="CO601" s="103">
        <v>475.37838895725361</v>
      </c>
      <c r="CP601" s="103">
        <v>431.66420887743311</v>
      </c>
      <c r="CQ601" s="103">
        <v>434.90167304518496</v>
      </c>
      <c r="CR601" s="103">
        <v>437.63245303442665</v>
      </c>
      <c r="CS601" s="103">
        <v>541.66788523061314</v>
      </c>
      <c r="CT601" s="103">
        <v>541.56377941751646</v>
      </c>
      <c r="CU601" s="103">
        <v>569.14741541988406</v>
      </c>
      <c r="CV601" s="103">
        <v>491.67113547223829</v>
      </c>
      <c r="CW601" s="103">
        <v>490.28737004035497</v>
      </c>
      <c r="CX601" s="103">
        <v>488.02786079440352</v>
      </c>
      <c r="CY601" s="103">
        <v>485.59923982678214</v>
      </c>
      <c r="CZ601" s="103">
        <v>509.41167963292253</v>
      </c>
      <c r="DA601" s="103">
        <f t="shared" ref="DA601" si="659">DA602+DA606</f>
        <v>647.38044665057964</v>
      </c>
      <c r="DB601" s="102">
        <v>694.02156734896516</v>
      </c>
      <c r="DC601" s="102">
        <v>715.19223720684568</v>
      </c>
      <c r="DD601" s="102">
        <v>678.55501709393718</v>
      </c>
      <c r="DE601" s="102">
        <v>659.87795084396896</v>
      </c>
      <c r="DF601" s="102">
        <v>651.57711169437528</v>
      </c>
      <c r="DG601" s="102">
        <v>646.77825407550824</v>
      </c>
      <c r="DH601" s="102">
        <v>598.35523851440189</v>
      </c>
      <c r="DI601" s="102">
        <v>592.77371911266437</v>
      </c>
      <c r="DJ601" s="102">
        <v>588.31815509444834</v>
      </c>
      <c r="DK601" s="102">
        <v>597.19178501090164</v>
      </c>
      <c r="DL601" s="102">
        <v>591.32787449587829</v>
      </c>
      <c r="DM601" s="102">
        <v>586.68621534336091</v>
      </c>
      <c r="DN601" s="104">
        <f t="shared" ref="DN601" si="660">DN602+DN606</f>
        <v>1025.7821806516251</v>
      </c>
      <c r="DO601" s="102">
        <v>586.68621534336091</v>
      </c>
      <c r="DP601" s="102">
        <v>908.96367044073827</v>
      </c>
      <c r="DQ601" s="102">
        <v>869.31302601752759</v>
      </c>
      <c r="DR601" s="102">
        <v>925.56423742066909</v>
      </c>
      <c r="DS601" s="102">
        <v>901.78268507633106</v>
      </c>
      <c r="DT601" s="102">
        <v>901.01977920315767</v>
      </c>
      <c r="DU601" s="102">
        <v>1061.408051126647</v>
      </c>
      <c r="DV601" s="105">
        <f>DV602+DV606</f>
        <v>1100.9844605306753</v>
      </c>
      <c r="DW601" s="106">
        <f>DW602+DW606</f>
        <v>1101.6840693277672</v>
      </c>
      <c r="DX601" s="107">
        <f>DX602+DX606</f>
        <v>1093.2005584109152</v>
      </c>
      <c r="DZ601" s="102">
        <f>DZ602+DZ606</f>
        <v>1105.5479751535829</v>
      </c>
      <c r="EC601" s="102">
        <f>EC602+EC606</f>
        <v>1111.6050098497756</v>
      </c>
      <c r="EF601" s="102">
        <f>EF602+EF606</f>
        <v>1182.4943553482226</v>
      </c>
      <c r="EI601" s="102">
        <f>EI602+EI606</f>
        <v>1247.5160217444779</v>
      </c>
      <c r="EL601" s="102">
        <f>EL602+EL606</f>
        <v>1297.5262332005095</v>
      </c>
      <c r="EO601" s="102">
        <f>EO602+EO606</f>
        <v>1372.1210837044675</v>
      </c>
    </row>
    <row r="602" spans="1:145" ht="15.5" x14ac:dyDescent="0.35">
      <c r="A602" s="56" t="s">
        <v>309</v>
      </c>
      <c r="B602" s="102">
        <f>B603+B604</f>
        <v>-111.01849999999999</v>
      </c>
      <c r="C602" s="102">
        <f t="shared" ref="C602:Z602" si="661">C603+C604</f>
        <v>-114.04000000000002</v>
      </c>
      <c r="D602" s="102">
        <f t="shared" si="661"/>
        <v>-104.8785</v>
      </c>
      <c r="E602" s="102">
        <f t="shared" si="661"/>
        <v>-95.53</v>
      </c>
      <c r="F602" s="102">
        <f t="shared" si="661"/>
        <v>-86.765999999999991</v>
      </c>
      <c r="G602" s="102">
        <f t="shared" si="661"/>
        <v>-94.469499999999996</v>
      </c>
      <c r="H602" s="102">
        <f t="shared" si="661"/>
        <v>-114.08599999999998</v>
      </c>
      <c r="I602" s="102">
        <f t="shared" si="661"/>
        <v>-131.13300000000001</v>
      </c>
      <c r="J602" s="102">
        <f t="shared" si="661"/>
        <v>-48.283000000000001</v>
      </c>
      <c r="K602" s="102">
        <f t="shared" si="661"/>
        <v>-41.98599999999999</v>
      </c>
      <c r="L602" s="102">
        <f t="shared" si="661"/>
        <v>-42.336501999999996</v>
      </c>
      <c r="M602" s="102">
        <f t="shared" si="661"/>
        <v>-38.373953602</v>
      </c>
      <c r="N602" s="102">
        <f t="shared" si="661"/>
        <v>-34.647451602000004</v>
      </c>
      <c r="O602" s="102">
        <f t="shared" si="661"/>
        <v>-18.957999999999998</v>
      </c>
      <c r="P602" s="102">
        <f t="shared" si="661"/>
        <v>-31.626199999999983</v>
      </c>
      <c r="Q602" s="102">
        <f t="shared" si="661"/>
        <v>-55.520200000000017</v>
      </c>
      <c r="R602" s="102">
        <f t="shared" si="661"/>
        <v>-63.561000000000035</v>
      </c>
      <c r="S602" s="102">
        <f t="shared" si="661"/>
        <v>30.721000000000004</v>
      </c>
      <c r="T602" s="102">
        <f t="shared" si="661"/>
        <v>89.293000000000006</v>
      </c>
      <c r="U602" s="102">
        <f t="shared" si="661"/>
        <v>28.869999999999948</v>
      </c>
      <c r="V602" s="102">
        <f t="shared" si="661"/>
        <v>275.02101879999998</v>
      </c>
      <c r="W602" s="102">
        <f t="shared" si="661"/>
        <v>249.81033735999995</v>
      </c>
      <c r="X602" s="103">
        <f t="shared" si="661"/>
        <v>121.49142916320011</v>
      </c>
      <c r="Y602" s="103">
        <f t="shared" si="661"/>
        <v>169.94794349625602</v>
      </c>
      <c r="Z602" s="102">
        <f t="shared" si="661"/>
        <v>-35.225999999999999</v>
      </c>
      <c r="AA602" s="102">
        <f>AA603+AA604</f>
        <v>-114.67999999999995</v>
      </c>
      <c r="AB602" s="102">
        <v>98.716576965106015</v>
      </c>
      <c r="AC602" s="102">
        <v>110.17336599176582</v>
      </c>
      <c r="AD602" s="102">
        <v>85.671751221118825</v>
      </c>
      <c r="AE602" s="102">
        <f>AE603+AE604</f>
        <v>-126.17899999999997</v>
      </c>
      <c r="AF602" s="102">
        <v>-67.963441863337835</v>
      </c>
      <c r="AG602" s="102">
        <v>-163.25930159305938</v>
      </c>
      <c r="AH602" s="102">
        <v>-166.24517806885399</v>
      </c>
      <c r="AI602" s="102">
        <v>-162.58455635051899</v>
      </c>
      <c r="AJ602" s="103">
        <f>AJ603+AJ604</f>
        <v>-96.927999999999997</v>
      </c>
      <c r="AK602" s="103">
        <v>105.20741341389112</v>
      </c>
      <c r="AL602" s="103">
        <v>303.26786470044061</v>
      </c>
      <c r="AM602" s="103">
        <v>294.25335045490118</v>
      </c>
      <c r="AN602" s="103">
        <v>294.09793072410127</v>
      </c>
      <c r="AO602" s="103">
        <f>AO603+AO604</f>
        <v>107.76699999999994</v>
      </c>
      <c r="AP602" s="103">
        <v>205.30126560794406</v>
      </c>
      <c r="AQ602" s="103">
        <v>189.96588511040864</v>
      </c>
      <c r="AR602" s="103">
        <v>169.78583523163775</v>
      </c>
      <c r="AS602" s="103">
        <f>AS603+AS604</f>
        <v>-362.20100000000014</v>
      </c>
      <c r="AT602" s="103">
        <v>-2.3782949979545265</v>
      </c>
      <c r="AU602" s="103">
        <v>101.63428162296327</v>
      </c>
      <c r="AV602" s="103">
        <v>-2.5386380921553382</v>
      </c>
      <c r="AW602" s="103">
        <v>-4.3619671772783022</v>
      </c>
      <c r="AX602" s="103">
        <f>AX603+AX604</f>
        <v>-91.131199999999922</v>
      </c>
      <c r="AY602" s="103"/>
      <c r="AZ602" s="103">
        <v>8.6987351446329058</v>
      </c>
      <c r="BA602" s="103">
        <v>0.5188153640034443</v>
      </c>
      <c r="BB602" s="103">
        <v>-144.24492426114284</v>
      </c>
      <c r="BC602" s="103">
        <v>-152.36332158768653</v>
      </c>
      <c r="BD602" s="103">
        <v>-240.39937322500441</v>
      </c>
      <c r="BE602" s="103">
        <v>-225.46828719044993</v>
      </c>
      <c r="BF602" s="103">
        <f>BF603+BF604</f>
        <v>-24.648000000000138</v>
      </c>
      <c r="BG602" s="103">
        <v>74.160849177822683</v>
      </c>
      <c r="BH602" s="103">
        <v>77.53618205167254</v>
      </c>
      <c r="BI602" s="103">
        <v>62.511988701807923</v>
      </c>
      <c r="BJ602" s="103">
        <v>64.287521832678181</v>
      </c>
      <c r="BK602" s="103">
        <v>63.354926670592931</v>
      </c>
      <c r="BL602" s="103">
        <v>59.439599768787957</v>
      </c>
      <c r="BM602" s="103">
        <v>62.409057145466249</v>
      </c>
      <c r="BN602" s="103">
        <v>58.667646157101331</v>
      </c>
      <c r="BO602" s="103">
        <f>BO603+BO604</f>
        <v>155.76814803243889</v>
      </c>
      <c r="BP602" s="103">
        <v>-129.55047253695022</v>
      </c>
      <c r="BQ602" s="103">
        <v>-147.21143171877588</v>
      </c>
      <c r="BR602" s="103">
        <v>-147.36986087947548</v>
      </c>
      <c r="BS602" s="103">
        <v>-158.8164853233385</v>
      </c>
      <c r="BT602" s="103">
        <v>-112.52272770242325</v>
      </c>
      <c r="BU602" s="103">
        <v>-139.03497521070119</v>
      </c>
      <c r="BV602" s="103">
        <v>-123.75462605503844</v>
      </c>
      <c r="BW602" s="103">
        <v>-122.05858425414408</v>
      </c>
      <c r="BX602" s="103">
        <v>-107.3948003053664</v>
      </c>
      <c r="BY602" s="103">
        <v>-109.23452311533777</v>
      </c>
      <c r="BZ602" s="102">
        <v>-52.654615132125855</v>
      </c>
      <c r="CA602" s="103">
        <f>CA603+CA604</f>
        <v>326.40099999999995</v>
      </c>
      <c r="CB602" s="103">
        <v>-126.24017121685222</v>
      </c>
      <c r="CC602" s="103">
        <v>-110.42164079710335</v>
      </c>
      <c r="CD602" s="103">
        <v>-89.152254445210019</v>
      </c>
      <c r="CE602" s="103">
        <v>-161.35654013790054</v>
      </c>
      <c r="CF602" s="103">
        <v>-154.92221404083625</v>
      </c>
      <c r="CG602" s="103">
        <v>-137.24509494124379</v>
      </c>
      <c r="CH602" s="103">
        <v>-165.80475282248767</v>
      </c>
      <c r="CI602" s="103">
        <v>-163.79083065450641</v>
      </c>
      <c r="CJ602" s="102">
        <v>-113.71644935910149</v>
      </c>
      <c r="CK602" s="102">
        <v>-113.9958746468858</v>
      </c>
      <c r="CL602" s="103">
        <f>CL603+CL604</f>
        <v>305.92699999999996</v>
      </c>
      <c r="CM602" s="103">
        <v>-119.21196972230837</v>
      </c>
      <c r="CN602" s="103">
        <v>87.732622787100411</v>
      </c>
      <c r="CO602" s="103">
        <v>87.992445658601582</v>
      </c>
      <c r="CP602" s="103">
        <v>86.278265578781145</v>
      </c>
      <c r="CQ602" s="103">
        <v>89.515729746532998</v>
      </c>
      <c r="CR602" s="103">
        <v>92.24650973577468</v>
      </c>
      <c r="CS602" s="103">
        <v>173.09438523061317</v>
      </c>
      <c r="CT602" s="103">
        <v>172.99027941751649</v>
      </c>
      <c r="CU602" s="103">
        <v>172.57391541988409</v>
      </c>
      <c r="CV602" s="103">
        <v>154.14463547223835</v>
      </c>
      <c r="CW602" s="103">
        <v>152.76087004035503</v>
      </c>
      <c r="CX602" s="103">
        <v>154.00136079440358</v>
      </c>
      <c r="CY602" s="103">
        <v>151.5727398267822</v>
      </c>
      <c r="CZ602" s="103">
        <v>147.38517963292259</v>
      </c>
      <c r="DA602" s="103">
        <f t="shared" ref="DA602" si="662">DA603+DA604</f>
        <v>316.41244665057957</v>
      </c>
      <c r="DB602" s="102">
        <v>472.88680117396518</v>
      </c>
      <c r="DC602" s="102">
        <v>494.05747103184569</v>
      </c>
      <c r="DD602" s="102">
        <v>457.4202509189372</v>
      </c>
      <c r="DE602" s="102">
        <v>441.74318466896892</v>
      </c>
      <c r="DF602" s="102">
        <v>433.44234551937524</v>
      </c>
      <c r="DG602" s="102">
        <v>428.64348790050826</v>
      </c>
      <c r="DH602" s="102">
        <v>328.39648511440191</v>
      </c>
      <c r="DI602" s="102">
        <v>322.81496571266439</v>
      </c>
      <c r="DJ602" s="102">
        <v>318.35940169444837</v>
      </c>
      <c r="DK602" s="102">
        <v>327.73303161090166</v>
      </c>
      <c r="DL602" s="102">
        <v>321.86912109587831</v>
      </c>
      <c r="DM602" s="102">
        <v>316.72746194336094</v>
      </c>
      <c r="DN602" s="104">
        <f t="shared" ref="DN602" si="663">DN603+DN604</f>
        <v>619.46499725162516</v>
      </c>
      <c r="DO602" s="102">
        <v>316.72746194336094</v>
      </c>
      <c r="DP602" s="102">
        <v>424.72608701580577</v>
      </c>
      <c r="DQ602" s="102">
        <v>383.41544259259501</v>
      </c>
      <c r="DR602" s="102">
        <v>438.00665399573654</v>
      </c>
      <c r="DS602" s="102">
        <v>368.08024785272596</v>
      </c>
      <c r="DT602" s="102">
        <v>375.07159477898676</v>
      </c>
      <c r="DU602" s="102">
        <v>485.03906967458613</v>
      </c>
      <c r="DV602" s="105">
        <f>DV603+DV604</f>
        <v>533.24025785811352</v>
      </c>
      <c r="DW602" s="106">
        <f>DW603+DW604</f>
        <v>539.4200878757066</v>
      </c>
      <c r="DX602" s="107">
        <f>DX603+DX604</f>
        <v>535.55013151268906</v>
      </c>
      <c r="DZ602" s="102">
        <f>DZ603+DZ604</f>
        <v>670.35140792539801</v>
      </c>
      <c r="EC602" s="102">
        <f>EC603+EC604</f>
        <v>724.9105808197769</v>
      </c>
      <c r="EF602" s="102">
        <f>EF603+EF604</f>
        <v>792.66631434488215</v>
      </c>
      <c r="EI602" s="102">
        <f>EI603+EI604</f>
        <v>854.5175525900097</v>
      </c>
      <c r="EL602" s="102">
        <f>EL603+EL604</f>
        <v>901.31942195814383</v>
      </c>
      <c r="EO602" s="102">
        <f>EO603+EO604</f>
        <v>957.66688598110318</v>
      </c>
    </row>
    <row r="603" spans="1:145" ht="15.5" x14ac:dyDescent="0.35">
      <c r="A603" s="56" t="s">
        <v>299</v>
      </c>
      <c r="B603" s="102">
        <f>([2]CAMEROUN!C565+[2]CAMEROUN!D565)/2+[3]CONGO!D412+[7]RCA!D397+[4]GABON!D421+[5]GUINEE!D347+[6]TCHAD!D399</f>
        <v>12.427999999999999</v>
      </c>
      <c r="C603" s="102">
        <f>([2]CAMEROUN!D565+[2]CAMEROUN!E565)/2+[3]CONGO!E412+[7]RCA!E397+[4]GABON!E421+[5]GUINEE!E347+[6]TCHAD!E399</f>
        <v>17.823499999999999</v>
      </c>
      <c r="D603" s="102">
        <f>([2]CAMEROUN!E565+[2]CAMEROUN!F565)/2+[3]CONGO!F412+[7]RCA!F397+[4]GABON!F421+[5]GUINEE!F347+[6]TCHAD!F399</f>
        <v>25.897500000000001</v>
      </c>
      <c r="E603" s="102">
        <f>([2]CAMEROUN!F565+[2]CAMEROUN!G565)/2+[3]CONGO!G412+[7]RCA!G397+[4]GABON!G421+[5]GUINEE!G347+[6]TCHAD!G399</f>
        <v>29.354500000000002</v>
      </c>
      <c r="F603" s="102">
        <f>([2]CAMEROUN!G565+[2]CAMEROUN!H565)/2+[3]CONGO!H412+[7]RCA!H397+[4]GABON!H421+[5]GUINEE!H347+[6]TCHAD!H399</f>
        <v>24.115499999999997</v>
      </c>
      <c r="G603" s="102">
        <f>([2]CAMEROUN!H565+[2]CAMEROUN!I565)/2+[3]CONGO!I412+[7]RCA!I397+[4]GABON!I421+[5]GUINEE!I347+[6]TCHAD!I399</f>
        <v>22.238499999999998</v>
      </c>
      <c r="H603" s="102">
        <f>([2]CAMEROUN!I565+[2]CAMEROUN!J565)/2+[3]CONGO!J412+[7]RCA!J397+[4]GABON!J421+[5]GUINEE!J347+[6]TCHAD!J399</f>
        <v>21.796500000000002</v>
      </c>
      <c r="I603" s="102">
        <f>([2]CAMEROUN!J565+[2]CAMEROUN!K565)/2+[3]CONGO!K412+[7]RCA!K397+[4]GABON!K421+[5]GUINEE!K347+[6]TCHAD!K399</f>
        <v>25.1645</v>
      </c>
      <c r="J603" s="102">
        <f>([2]CAMEROUN!K565+[2]CAMEROUN!L565)/2+[3]CONGO!L412+[7]RCA!L397+[4]GABON!L421+[5]GUINEE!L347+[6]TCHAD!L399</f>
        <v>41.537499999999994</v>
      </c>
      <c r="K603" s="102">
        <f>([2]CAMEROUN!L565+[2]CAMEROUN!M565)/2+[3]CONGO!M412+[7]RCA!M397+[4]GABON!M421+[5]GUINEE!M347+[6]TCHAD!M399</f>
        <v>50.656999999999996</v>
      </c>
      <c r="L603" s="102">
        <f>([2]CAMEROUN!M565+[2]CAMEROUN!N565)/2+[3]CONGO!N412+[7]RCA!N397+[4]GABON!N421+[5]GUINEE!N347+[6]TCHAD!N399</f>
        <v>52.070999999999998</v>
      </c>
      <c r="M603" s="102">
        <f>([2]CAMEROUN!N565+[2]CAMEROUN!O565)/2+[3]CONGO!O412+[7]RCA!O397+[4]GABON!O421+[5]GUINEE!O347+[6]TCHAD!O399</f>
        <v>68.787000000000006</v>
      </c>
      <c r="N603" s="102">
        <f>([2]CAMEROUN!O565+[2]CAMEROUN!P565)/2+[3]CONGO!P412+[7]RCA!P397+[4]GABON!P421+[5]GUINEE!P347+[6]TCHAD!P399</f>
        <v>66.551000000000002</v>
      </c>
      <c r="O603" s="102">
        <f>([2]CAMEROUN!P565+[2]CAMEROUN!Q565)/2+[3]CONGO!Q412+[7]RCA!Q397+[4]GABON!Q421+[5]GUINEE!Q347+[6]TCHAD!Q399</f>
        <v>95.00800000000001</v>
      </c>
      <c r="P603" s="102">
        <f>[2]CAMEROUN!AH565+[3]CONGO!R412+[7]RCA!R397+[4]GABON!R421+[5]GUINEE!R347+[6]TCHAD!R399</f>
        <v>131.28659999999999</v>
      </c>
      <c r="Q603" s="102">
        <f>[2]CAMEROUN!AI565+[3]CONGO!S412+[7]RCA!S397+[4]GABON!S421+[5]GUINEE!S347+[6]TCHAD!S399</f>
        <v>131.0779</v>
      </c>
      <c r="R603" s="102">
        <f>[2]CAMEROUN!AJ565+[3]CONGO!T412+[7]RCA!T397+[4]GABON!T421+[5]GUINEE!T347+[6]TCHAD!T399</f>
        <v>134.27699999999999</v>
      </c>
      <c r="S603" s="102">
        <f>[2]CAMEROUN!AK565+[3]CONGO!U412+[7]RCA!U397+[4]GABON!U421+[5]GUINEE!U347+[6]TCHAD!U399</f>
        <v>199.40600000000001</v>
      </c>
      <c r="T603" s="102">
        <f>[2]CAMEROUN!AL565+[3]CONGO!V412+[7]RCA!V397+[4]GABON!V421+[5]GUINEE!V347+[6]TCHAD!V399</f>
        <v>353.39499999999998</v>
      </c>
      <c r="U603" s="102">
        <f>[2]CAMEROUN!AM565+[3]CONGO!W412+[7]RCA!W397+[4]GABON!W421+[5]GUINEE!W347+[6]TCHAD!W399</f>
        <v>364.49399999999997</v>
      </c>
      <c r="V603" s="102">
        <f>[2]CAMEROUN!AN565+[3]CONGO!X412+[7]RCA!X397+[4]GABON!X421+[5]GUINEE!X347+[6]TCHAD!X399</f>
        <v>532.89599999999996</v>
      </c>
      <c r="W603" s="102">
        <f>[2]CAMEROUN!AO565+[3]CONGO!Y412+[7]RCA!Y397+[4]GABON!Y421+[5]GUINEE!Y347+[6]TCHAD!Y399</f>
        <v>533.17499999999995</v>
      </c>
      <c r="X603" s="103">
        <f>[2]CAMEROUN!AP565+[3]CONGO!Z412+[7]RCA!Z397+[4]GABON!Z421+[5]GUINEE!Z347+[6]TCHAD!Z399</f>
        <v>502.99300000000005</v>
      </c>
      <c r="Y603" s="103">
        <f>[2]CAMEROUN!AQ565+[3]CONGO!AA412+[7]RCA!AA397+[4]GABON!AA421+[5]GUINEE!AA347+[6]TCHAD!AA399</f>
        <v>491.84500000000003</v>
      </c>
      <c r="Z603" s="102">
        <f>[2]CAMEROUN!AR565+[3]CONGO!AB412+[7]RCA!AB397+[4]GABON!AB421+[5]GUINEE!AB347+[6]TCHAD!AB399</f>
        <v>644.88400000000001</v>
      </c>
      <c r="AA603" s="102">
        <f>[2]CAMEROUN!AS565+[3]CONGO!AC412+[7]RCA!AC397+[4]GABON!AC421+[5]GUINEE!AC347+[6]TCHAD!AC399</f>
        <v>606.87800000000004</v>
      </c>
      <c r="AB603" s="102">
        <v>544.83634036819694</v>
      </c>
      <c r="AC603" s="102">
        <v>550.86931772162723</v>
      </c>
      <c r="AD603" s="102">
        <v>551.62564117679949</v>
      </c>
      <c r="AE603" s="102">
        <f>[2]CAMEROUN!AT565+[3]CONGO!AH412+[7]RCA!AD397+[4]GABON!AD421+[5]GUINEE!AD347+[6]TCHAD!AH399</f>
        <v>375.81700000000001</v>
      </c>
      <c r="AF603" s="102">
        <v>520.05696195598875</v>
      </c>
      <c r="AG603" s="102">
        <v>558.82471653943639</v>
      </c>
      <c r="AH603" s="102">
        <v>556.50198363236279</v>
      </c>
      <c r="AI603" s="102">
        <v>556.62490379329643</v>
      </c>
      <c r="AJ603" s="103">
        <f>[2]CAMEROUN!AU565+[3]CONGO!AM412+[7]RCA!AE397+[4]GABON!AE421+[5]GUINEE!AE347+[6]TCHAD!AM399</f>
        <v>594.63599999999997</v>
      </c>
      <c r="AK603" s="103">
        <v>683.38633732340759</v>
      </c>
      <c r="AL603" s="103">
        <v>740.54381340815632</v>
      </c>
      <c r="AM603" s="103">
        <v>737.05256930757787</v>
      </c>
      <c r="AN603" s="103">
        <v>737.05256930757787</v>
      </c>
      <c r="AO603" s="103">
        <f>[2]CAMEROUN!AV565+[3]CONGO!AR412+[7]RCA!AF397+[4]GABON!AF421+[5]GUINEE!AF347+[6]TCHAD!AR399</f>
        <v>684.64799999999991</v>
      </c>
      <c r="AP603" s="103">
        <v>758.83659013898</v>
      </c>
      <c r="AQ603" s="103">
        <v>754.39406396238951</v>
      </c>
      <c r="AR603" s="103">
        <v>752.81590070805396</v>
      </c>
      <c r="AS603" s="103">
        <f>[2]CAMEROUN!AZ565+[3]CONGO!AV412+[7]RCA!AJ397+[4]GABON!AJ421+[5]GUINEE!AJ347+[6]TCHAD!AV399</f>
        <v>805.745</v>
      </c>
      <c r="AT603" s="103">
        <v>681.35592721777994</v>
      </c>
      <c r="AU603" s="103">
        <v>731.36299857662925</v>
      </c>
      <c r="AV603" s="103">
        <v>702.06517824493881</v>
      </c>
      <c r="AW603" s="103">
        <v>702.06517824493881</v>
      </c>
      <c r="AX603" s="103">
        <f>[2]CAMEROUN!BE565+[3]CONGO!BA412+[7]RCA!AO397+[4]GABON!AO421+[5]GUINEE!AO347+[6]TCHAD!BA399</f>
        <v>838.07100000000003</v>
      </c>
      <c r="AY603" s="103"/>
      <c r="AZ603" s="103">
        <v>703.85345626313813</v>
      </c>
      <c r="BA603" s="103">
        <v>693.85345626313813</v>
      </c>
      <c r="BB603" s="103">
        <v>712.19819748232499</v>
      </c>
      <c r="BC603" s="103">
        <v>695.09819748232508</v>
      </c>
      <c r="BD603" s="103">
        <v>576.1451439483593</v>
      </c>
      <c r="BE603" s="103">
        <v>584.1451439483593</v>
      </c>
      <c r="BF603" s="103">
        <f>[2]CAMEROUN!BL565+[3]CONGO!BI412+[7]RCA!AV397+[4]GABON!AV421+[5]GUINEE!AV347+[6]TCHAD!BH399</f>
        <v>648.45299999999997</v>
      </c>
      <c r="BG603" s="103">
        <v>628.21158681929842</v>
      </c>
      <c r="BH603" s="103">
        <v>634.71158681929842</v>
      </c>
      <c r="BI603" s="103">
        <v>681.10694607978962</v>
      </c>
      <c r="BJ603" s="103">
        <v>679.60694607978962</v>
      </c>
      <c r="BK603" s="103">
        <v>678.7082063695234</v>
      </c>
      <c r="BL603" s="103">
        <v>677.2082063695234</v>
      </c>
      <c r="BM603" s="103">
        <v>678.7082063695234</v>
      </c>
      <c r="BN603" s="103">
        <v>677.2082063695234</v>
      </c>
      <c r="BO603" s="103">
        <f>[2]CAMEROUN!BU565+[3]CONGO!BR412+[7]RCA!BE397+[4]GABON!BE421+[5]GUINEE!BE347+[6]TCHAD!BQ399</f>
        <v>657.52773185780495</v>
      </c>
      <c r="BP603" s="103">
        <v>844.96081276169593</v>
      </c>
      <c r="BQ603" s="103">
        <v>807.51144895993082</v>
      </c>
      <c r="BR603" s="103">
        <v>775.80319010703147</v>
      </c>
      <c r="BS603" s="103">
        <v>779.89080723496681</v>
      </c>
      <c r="BT603" s="103">
        <v>786.89080723496681</v>
      </c>
      <c r="BU603" s="103">
        <v>779.89080723496681</v>
      </c>
      <c r="BV603" s="103">
        <v>777.43434439932912</v>
      </c>
      <c r="BW603" s="103">
        <v>786.77571924611323</v>
      </c>
      <c r="BX603" s="103">
        <v>779.6757192461132</v>
      </c>
      <c r="BY603" s="103">
        <v>780.82415249080634</v>
      </c>
      <c r="BZ603" s="102">
        <v>802.76668985911419</v>
      </c>
      <c r="CA603" s="103">
        <f>[2]CAMEROUN!CG565+[3]CONGO!CD412+[7]RCA!BQ397+[4]GABON!BQ421+[5]GUINEE!BQ347+[6]TCHAD!CC399</f>
        <v>538.24799999999993</v>
      </c>
      <c r="CB603" s="103">
        <v>659.93865067364845</v>
      </c>
      <c r="CC603" s="103">
        <v>659.93865067364845</v>
      </c>
      <c r="CD603" s="103">
        <v>659.93865067364845</v>
      </c>
      <c r="CE603" s="103">
        <v>666.41036087758766</v>
      </c>
      <c r="CF603" s="103">
        <v>666.41036087758766</v>
      </c>
      <c r="CG603" s="103">
        <v>665.69948476216268</v>
      </c>
      <c r="CH603" s="103">
        <v>673.76160040404545</v>
      </c>
      <c r="CI603" s="103">
        <v>673.76160040404545</v>
      </c>
      <c r="CJ603" s="102">
        <v>657.45278642267033</v>
      </c>
      <c r="CK603" s="102">
        <v>657.45278642267033</v>
      </c>
      <c r="CL603" s="103">
        <f>[2]CAMEROUN!CR565+[3]CONGO!CO412+[7]RCA!CB397+[4]GABON!CB421+[5]GUINEE!CD347+[6]TCHAD!CN399</f>
        <v>601.04</v>
      </c>
      <c r="CM603" s="103">
        <v>693.81053384417828</v>
      </c>
      <c r="CN603" s="103">
        <v>571.61591983206358</v>
      </c>
      <c r="CO603" s="103">
        <v>571.61591983206358</v>
      </c>
      <c r="CP603" s="103">
        <v>572.87593583615626</v>
      </c>
      <c r="CQ603" s="103">
        <v>572.87593583615626</v>
      </c>
      <c r="CR603" s="103">
        <v>572.87593583615626</v>
      </c>
      <c r="CS603" s="103">
        <v>642.64605298267736</v>
      </c>
      <c r="CT603" s="103">
        <v>641.70910853271607</v>
      </c>
      <c r="CU603" s="103">
        <v>637.46055838062853</v>
      </c>
      <c r="CV603" s="103">
        <v>628.28882622776359</v>
      </c>
      <c r="CW603" s="103">
        <v>625.34164479190201</v>
      </c>
      <c r="CX603" s="103">
        <v>628.28882622776359</v>
      </c>
      <c r="CY603" s="103">
        <v>625.34164479190201</v>
      </c>
      <c r="CZ603" s="103">
        <v>617.7694409590124</v>
      </c>
      <c r="DA603" s="103">
        <f>[2]CAMEROUN!DD565+[3]CONGO!DA412+[7]RCA!CN397+[4]GABON!CN421+[5]GUINEE!CP347+[6]TCHAD!CZ399</f>
        <v>1017.2255614028071</v>
      </c>
      <c r="DB603" s="102">
        <v>704.70984198757651</v>
      </c>
      <c r="DC603" s="102">
        <v>695.81492743152114</v>
      </c>
      <c r="DD603" s="102">
        <v>693.74219217547341</v>
      </c>
      <c r="DE603" s="102">
        <v>713.49859076096595</v>
      </c>
      <c r="DF603" s="102">
        <v>705.88270708882055</v>
      </c>
      <c r="DG603" s="102">
        <v>697.77868865408504</v>
      </c>
      <c r="DH603" s="102">
        <v>932.76961238439071</v>
      </c>
      <c r="DI603" s="102">
        <v>922.8612374090593</v>
      </c>
      <c r="DJ603" s="102">
        <v>912.46728847933889</v>
      </c>
      <c r="DK603" s="102">
        <v>932.76961238439071</v>
      </c>
      <c r="DL603" s="102">
        <v>922.8612374090593</v>
      </c>
      <c r="DM603" s="102">
        <v>912.46728847933889</v>
      </c>
      <c r="DN603" s="104">
        <f>[2]CAMEROUN!DQ565+[3]CONGO!DN412+[7]RCA!DA397+[4]GABON!DA421+[5]GUINEE!DC347+[6]TCHAD!DM399</f>
        <v>1071.4054174380772</v>
      </c>
      <c r="DO603" s="102">
        <v>912.46728847933889</v>
      </c>
      <c r="DP603" s="102">
        <v>1056.9079771420043</v>
      </c>
      <c r="DQ603" s="102">
        <v>1056.9079771420043</v>
      </c>
      <c r="DR603" s="102">
        <v>1056.9079771420043</v>
      </c>
      <c r="DS603" s="102">
        <v>1058.4300162974557</v>
      </c>
      <c r="DT603" s="102">
        <v>1058.4300162974557</v>
      </c>
      <c r="DU603" s="102">
        <v>1057.9310162974557</v>
      </c>
      <c r="DV603" s="105">
        <f>[2]CAMEROUN!EA565+[3]CONGO!DX412+[7]RCA!DN397+[4]GABON!DK421+[5]GUINEE!DN347+[6]TCHAD!DW399</f>
        <v>1088.4369089611105</v>
      </c>
      <c r="DW603" s="106">
        <f>[2]CAMEROUN!EB565+[3]CONGO!DY412+[7]RCA!DM397+[4]GABON!DL421+[5]GUINEE!DO347+[6]TCHAD!DX399</f>
        <v>1088.4369089611105</v>
      </c>
      <c r="DX603" s="107">
        <f>[2]CAMEROUN!EC565+[3]CONGO!DZ412+[7]RCA!DN397+[4]GABON!DM421+[5]GUINEE!DP347+[6]TCHAD!DY399</f>
        <v>1078.4369089611105</v>
      </c>
      <c r="DZ603" s="102">
        <f>[2]CAMEROUN!EE565+[3]CONGO!EB412+[7]RCA!DP397+[4]GABON!DO421+[5]GUINEE!DR347+[6]TCHAD!EA399</f>
        <v>1151.2710984991286</v>
      </c>
      <c r="EC603" s="102">
        <f>[2]CAMEROUN!EH565+[3]CONGO!EE412+[7]RCA!DS397+[4]GABON!DR421+[5]GUINEE!DU347+[6]TCHAD!ED399</f>
        <v>1216.6968477493892</v>
      </c>
      <c r="EF603" s="102">
        <f>[2]CAMEROUN!EK565+[3]CONGO!EH412+[7]RCA!DV397+[4]GABON!DU421+[5]GUINEE!DX347+[6]TCHAD!EG399</f>
        <v>1254.0269441921714</v>
      </c>
      <c r="EI603" s="102">
        <f>[2]CAMEROUN!EN565+[3]CONGO!EK412+[7]RCA!DY397+[4]GABON!DX421+[5]GUINEE!EA347+[6]TCHAD!EJ399</f>
        <v>1292.4967094115286</v>
      </c>
      <c r="EL603" s="102">
        <f>[2]CAMEROUN!EQ565+[3]CONGO!EN412+[7]RCA!EB397+[4]GABON!EA421+[5]GUINEE!ED347+[6]TCHAD!EM399</f>
        <v>1331.8593582199615</v>
      </c>
      <c r="EO603" s="102">
        <f>[2]CAMEROUN!ET565+[3]CONGO!EQ412+[7]RCA!EE397+[4]GABON!ED421+[5]GUINEE!EG347+[6]TCHAD!EP399</f>
        <v>1372.6159573284287</v>
      </c>
    </row>
    <row r="604" spans="1:145" ht="15.5" x14ac:dyDescent="0.35">
      <c r="A604" s="56" t="s">
        <v>300</v>
      </c>
      <c r="B604" s="102">
        <f>([2]CAMEROUN!C566+[2]CAMEROUN!D566)/2+[3]CONGO!D413+[7]RCA!D398+[4]GABON!D422+[5]GUINEE!D348+[6]TCHAD!D400</f>
        <v>-123.44649999999999</v>
      </c>
      <c r="C604" s="102">
        <f>([2]CAMEROUN!D566+[2]CAMEROUN!E566)/2+[3]CONGO!E413+[7]RCA!E398+[4]GABON!E422+[5]GUINEE!E348+[6]TCHAD!E400</f>
        <v>-131.86350000000002</v>
      </c>
      <c r="D604" s="102">
        <f>([2]CAMEROUN!E566+[2]CAMEROUN!F566)/2+[3]CONGO!F413+[7]RCA!F398+[4]GABON!F422+[5]GUINEE!F348+[6]TCHAD!F400</f>
        <v>-130.77600000000001</v>
      </c>
      <c r="E604" s="102">
        <f>([2]CAMEROUN!F566+[2]CAMEROUN!G566)/2+[3]CONGO!G413+[7]RCA!G398+[4]GABON!G422+[5]GUINEE!G348+[6]TCHAD!G400</f>
        <v>-124.8845</v>
      </c>
      <c r="F604" s="102">
        <f>([2]CAMEROUN!G566+[2]CAMEROUN!H566)/2+[3]CONGO!H413+[7]RCA!H398+[4]GABON!H422+[5]GUINEE!H348+[6]TCHAD!H400</f>
        <v>-110.88149999999999</v>
      </c>
      <c r="G604" s="102">
        <f>([2]CAMEROUN!H566+[2]CAMEROUN!I566)/2+[3]CONGO!I413+[7]RCA!I398+[4]GABON!I422+[5]GUINEE!I348+[6]TCHAD!I400</f>
        <v>-116.708</v>
      </c>
      <c r="H604" s="102">
        <f>([2]CAMEROUN!I566+[2]CAMEROUN!J566)/2+[3]CONGO!J413+[7]RCA!J398+[4]GABON!J422+[5]GUINEE!J348+[6]TCHAD!J400</f>
        <v>-135.88249999999999</v>
      </c>
      <c r="I604" s="102">
        <f>([2]CAMEROUN!J566+[2]CAMEROUN!K566)/2+[3]CONGO!K413+[7]RCA!K398+[4]GABON!K422+[5]GUINEE!K348+[6]TCHAD!K400</f>
        <v>-156.29750000000001</v>
      </c>
      <c r="J604" s="102">
        <f>([2]CAMEROUN!K566+[2]CAMEROUN!L566)/2+[3]CONGO!L413+[7]RCA!L398+[4]GABON!L422+[5]GUINEE!L348+[6]TCHAD!L400</f>
        <v>-89.820499999999996</v>
      </c>
      <c r="K604" s="102">
        <f>([2]CAMEROUN!L566+[2]CAMEROUN!M566)/2+[3]CONGO!M413+[7]RCA!M398+[4]GABON!M422+[5]GUINEE!M348+[6]TCHAD!M400</f>
        <v>-92.642999999999986</v>
      </c>
      <c r="L604" s="102">
        <f>([2]CAMEROUN!M566+[2]CAMEROUN!N566)/2+[3]CONGO!N413+[7]RCA!N398+[4]GABON!N422+[5]GUINEE!N348+[6]TCHAD!N400</f>
        <v>-94.407501999999994</v>
      </c>
      <c r="M604" s="102">
        <f>([2]CAMEROUN!N566+[2]CAMEROUN!O566)/2+[3]CONGO!O413+[7]RCA!O398+[4]GABON!O422+[5]GUINEE!O348+[6]TCHAD!O400</f>
        <v>-107.16095360200001</v>
      </c>
      <c r="N604" s="102">
        <f>([2]CAMEROUN!O566+[2]CAMEROUN!P566)/2+[3]CONGO!P413+[7]RCA!P398+[4]GABON!P422+[5]GUINEE!P348+[6]TCHAD!P400</f>
        <v>-101.19845160200001</v>
      </c>
      <c r="O604" s="102">
        <f>([2]CAMEROUN!P566+[2]CAMEROUN!Q566)/2+[3]CONGO!Q413+[7]RCA!Q398+[4]GABON!Q422+[5]GUINEE!Q348+[6]TCHAD!Q400</f>
        <v>-113.96600000000001</v>
      </c>
      <c r="P604" s="102">
        <f>[2]CAMEROUN!AH566+[3]CONGO!R413+[7]RCA!R398+[4]GABON!R422+[5]GUINEE!R348+[6]TCHAD!R400</f>
        <v>-162.91279999999998</v>
      </c>
      <c r="Q604" s="102">
        <f>[2]CAMEROUN!AI566+[3]CONGO!S413+[7]RCA!S398+[4]GABON!S422+[5]GUINEE!S348+[6]TCHAD!S400</f>
        <v>-186.59810000000002</v>
      </c>
      <c r="R604" s="102">
        <f>[2]CAMEROUN!AJ566+[3]CONGO!T413+[7]RCA!T398+[4]GABON!T422+[5]GUINEE!T348+[6]TCHAD!T400</f>
        <v>-197.83800000000002</v>
      </c>
      <c r="S604" s="102">
        <f>[2]CAMEROUN!AK566+[3]CONGO!U413+[7]RCA!U398+[4]GABON!U422+[5]GUINEE!U348+[6]TCHAD!U400</f>
        <v>-168.685</v>
      </c>
      <c r="T604" s="102">
        <f>[2]CAMEROUN!AL566+[3]CONGO!V413+[7]RCA!V398+[4]GABON!V422+[5]GUINEE!V348+[6]TCHAD!V400</f>
        <v>-264.10199999999998</v>
      </c>
      <c r="U604" s="102">
        <f>[2]CAMEROUN!AM566+[3]CONGO!W413+[7]RCA!W398+[4]GABON!W422+[5]GUINEE!W348+[6]TCHAD!W400</f>
        <v>-335.62400000000002</v>
      </c>
      <c r="V604" s="102">
        <f>[2]CAMEROUN!AN566+[3]CONGO!X413+[7]RCA!X398+[4]GABON!X422+[5]GUINEE!X348+[6]TCHAD!X400</f>
        <v>-257.87498119999998</v>
      </c>
      <c r="W604" s="102">
        <f>[2]CAMEROUN!AO566+[3]CONGO!Y413+[7]RCA!Y398+[4]GABON!Y422+[5]GUINEE!Y348+[6]TCHAD!Y400</f>
        <v>-283.36466264000001</v>
      </c>
      <c r="X604" s="103">
        <f>[2]CAMEROUN!AP566+[3]CONGO!Z413+[7]RCA!Z398+[4]GABON!Z422+[5]GUINEE!Z348+[6]TCHAD!Z400</f>
        <v>-381.50157083679994</v>
      </c>
      <c r="Y604" s="103">
        <f>[2]CAMEROUN!AQ566+[3]CONGO!AA413+[7]RCA!AA398+[4]GABON!AA422+[5]GUINEE!AA348+[6]TCHAD!AA400</f>
        <v>-321.89705650374401</v>
      </c>
      <c r="Z604" s="102">
        <f>[2]CAMEROUN!AR566+[3]CONGO!AB413+[7]RCA!AB398+[4]GABON!AB422+[5]GUINEE!AB348+[6]TCHAD!AB400</f>
        <v>-680.11</v>
      </c>
      <c r="AA604" s="102">
        <f>[2]CAMEROUN!AS566+[3]CONGO!AC413+[7]RCA!AC398+[4]GABON!AC422+[5]GUINEE!AC348+[6]TCHAD!AC400</f>
        <v>-721.55799999999999</v>
      </c>
      <c r="AB604" s="102">
        <v>-450.11976340309099</v>
      </c>
      <c r="AC604" s="102">
        <v>-440.69595172986141</v>
      </c>
      <c r="AD604" s="102">
        <v>-505.95388995568101</v>
      </c>
      <c r="AE604" s="102">
        <f>[2]CAMEROUN!AT566+[3]CONGO!AH413+[7]RCA!AD398+[4]GABON!AD422+[5]GUINEE!AD348+[6]TCHAD!AH400</f>
        <v>-501.99599999999998</v>
      </c>
      <c r="AF604" s="102">
        <v>-588.02040381932659</v>
      </c>
      <c r="AG604" s="102">
        <v>-722.08401813249577</v>
      </c>
      <c r="AH604" s="102">
        <v>-722.74716170121678</v>
      </c>
      <c r="AI604" s="102">
        <v>-719.20950013981599</v>
      </c>
      <c r="AJ604" s="103">
        <f>[2]CAMEROUN!AU566+[3]CONGO!AM413+[7]RCA!AE398+[4]GABON!AE422+[5]GUINEE!AE348+[6]TCHAD!AM400</f>
        <v>-691.56399999999996</v>
      </c>
      <c r="AK604" s="103">
        <v>-578.17892390951647</v>
      </c>
      <c r="AL604" s="103">
        <v>-437.27594870771571</v>
      </c>
      <c r="AM604" s="103">
        <v>-442.79921885267669</v>
      </c>
      <c r="AN604" s="103">
        <v>-442.95503858347701</v>
      </c>
      <c r="AO604" s="103">
        <f>[2]CAMEROUN!AV566+[3]CONGO!AR413+[7]RCA!AF398+[4]GABON!AF422+[5]GUINEE!AF348+[6]TCHAD!AR400</f>
        <v>-576.88099999999997</v>
      </c>
      <c r="AP604" s="103">
        <v>-553.53532453103594</v>
      </c>
      <c r="AQ604" s="103">
        <v>-564.42817885198087</v>
      </c>
      <c r="AR604" s="103">
        <v>-583.03006547641621</v>
      </c>
      <c r="AS604" s="103">
        <f>[2]CAMEROUN!AZ566+[3]CONGO!AV413+[7]RCA!AJ398+[4]GABON!AJ422+[5]GUINEE!AJ348+[6]TCHAD!AV400</f>
        <v>-1167.9460000000001</v>
      </c>
      <c r="AT604" s="103">
        <v>-683.73422221573446</v>
      </c>
      <c r="AU604" s="103">
        <v>-629.72871695366598</v>
      </c>
      <c r="AV604" s="103">
        <v>-704.60381633709414</v>
      </c>
      <c r="AW604" s="103">
        <v>-706.42714542221711</v>
      </c>
      <c r="AX604" s="103">
        <f>[2]CAMEROUN!BE566+[3]CONGO!BA413+[7]RCA!AO398+[4]GABON!AO422+[5]GUINEE!AO348+[6]TCHAD!BA400</f>
        <v>-929.20219999999995</v>
      </c>
      <c r="AY604" s="103"/>
      <c r="AZ604" s="103">
        <v>-695.15472111850522</v>
      </c>
      <c r="BA604" s="103">
        <v>-693.33464089913468</v>
      </c>
      <c r="BB604" s="103">
        <v>-856.44312174346783</v>
      </c>
      <c r="BC604" s="103">
        <v>-847.4615190700116</v>
      </c>
      <c r="BD604" s="103">
        <v>-816.54451717336372</v>
      </c>
      <c r="BE604" s="103">
        <v>-809.61343113880923</v>
      </c>
      <c r="BF604" s="103">
        <f>[2]CAMEROUN!BL566+[3]CONGO!BI413+[7]RCA!AV398+[4]GABON!AV422+[5]GUINEE!AV348+[6]TCHAD!BH400</f>
        <v>-673.10100000000011</v>
      </c>
      <c r="BG604" s="103">
        <v>-554.05073764147573</v>
      </c>
      <c r="BH604" s="103">
        <v>-557.17540476762588</v>
      </c>
      <c r="BI604" s="103">
        <v>-618.5949573779817</v>
      </c>
      <c r="BJ604" s="103">
        <v>-615.31942424711144</v>
      </c>
      <c r="BK604" s="103">
        <v>-615.35327969893046</v>
      </c>
      <c r="BL604" s="103">
        <v>-617.76860660073544</v>
      </c>
      <c r="BM604" s="103">
        <v>-616.29914922405715</v>
      </c>
      <c r="BN604" s="103">
        <v>-618.54056021242206</v>
      </c>
      <c r="BO604" s="103">
        <f>[2]CAMEROUN!BU566+[3]CONGO!BR413+[7]RCA!BE398+[4]GABON!BE422+[5]GUINEE!BE348+[6]TCHAD!BQ400</f>
        <v>-501.75958382536606</v>
      </c>
      <c r="BP604" s="103">
        <v>-974.51128529864616</v>
      </c>
      <c r="BQ604" s="103">
        <v>-954.7228806787067</v>
      </c>
      <c r="BR604" s="103">
        <v>-923.17305098650695</v>
      </c>
      <c r="BS604" s="103">
        <v>-938.70729255830531</v>
      </c>
      <c r="BT604" s="103">
        <v>-899.41353493739007</v>
      </c>
      <c r="BU604" s="103">
        <v>-918.92578244566801</v>
      </c>
      <c r="BV604" s="103">
        <v>-901.18897045436756</v>
      </c>
      <c r="BW604" s="103">
        <v>-908.83430350025731</v>
      </c>
      <c r="BX604" s="103">
        <v>-887.07051955147961</v>
      </c>
      <c r="BY604" s="103">
        <v>-890.05867560614411</v>
      </c>
      <c r="BZ604" s="102">
        <v>-855.42130499124005</v>
      </c>
      <c r="CA604" s="103">
        <f>[2]CAMEROUN!CG566+[3]CONGO!CD413+[7]RCA!BQ398+[4]GABON!BQ422+[5]GUINEE!BQ348+[6]TCHAD!CC400</f>
        <v>-211.84700000000001</v>
      </c>
      <c r="CB604" s="103">
        <v>-786.17882189050067</v>
      </c>
      <c r="CC604" s="103">
        <v>-770.3602914707518</v>
      </c>
      <c r="CD604" s="103">
        <v>-749.09090511885847</v>
      </c>
      <c r="CE604" s="103">
        <v>-827.7669010154882</v>
      </c>
      <c r="CF604" s="103">
        <v>-821.33257491842392</v>
      </c>
      <c r="CG604" s="103">
        <v>-802.94457970340648</v>
      </c>
      <c r="CH604" s="103">
        <v>-839.56635322653312</v>
      </c>
      <c r="CI604" s="103">
        <v>-837.55243105855186</v>
      </c>
      <c r="CJ604" s="102">
        <v>-771.16923578177182</v>
      </c>
      <c r="CK604" s="102">
        <v>-771.44866106955612</v>
      </c>
      <c r="CL604" s="103">
        <f>[2]CAMEROUN!CR566+[3]CONGO!CO413+[7]RCA!CB398+[4]GABON!CB422+[5]GUINEE!CD348+[6]TCHAD!CN400</f>
        <v>-295.113</v>
      </c>
      <c r="CM604" s="103">
        <v>-813.02250356648665</v>
      </c>
      <c r="CN604" s="103">
        <v>-483.88329704496317</v>
      </c>
      <c r="CO604" s="103">
        <v>-483.623474173462</v>
      </c>
      <c r="CP604" s="103">
        <v>-486.59767025737511</v>
      </c>
      <c r="CQ604" s="103">
        <v>-483.36020608962326</v>
      </c>
      <c r="CR604" s="103">
        <v>-480.62942610038158</v>
      </c>
      <c r="CS604" s="103">
        <v>-469.55166775206419</v>
      </c>
      <c r="CT604" s="103">
        <v>-468.71882911519958</v>
      </c>
      <c r="CU604" s="103">
        <v>-464.88664296074444</v>
      </c>
      <c r="CV604" s="103">
        <v>-474.14419075552524</v>
      </c>
      <c r="CW604" s="103">
        <v>-472.58077475154698</v>
      </c>
      <c r="CX604" s="103">
        <v>-474.28746543336001</v>
      </c>
      <c r="CY604" s="103">
        <v>-473.76890496511982</v>
      </c>
      <c r="CZ604" s="103">
        <v>-470.38426132608981</v>
      </c>
      <c r="DA604" s="103">
        <f>[2]CAMEROUN!DD566+[3]CONGO!DA413+[7]RCA!CN398+[4]GABON!CN422+[5]GUINEE!CP348+[6]TCHAD!CZ400</f>
        <v>-700.81311475222753</v>
      </c>
      <c r="DB604" s="102">
        <v>-231.82304081361136</v>
      </c>
      <c r="DC604" s="102">
        <v>-201.75745639967542</v>
      </c>
      <c r="DD604" s="102">
        <v>-236.32194125653623</v>
      </c>
      <c r="DE604" s="102">
        <v>-271.75540609199703</v>
      </c>
      <c r="DF604" s="102">
        <v>-272.44036156944532</v>
      </c>
      <c r="DG604" s="102">
        <v>-269.13520075357678</v>
      </c>
      <c r="DH604" s="102">
        <v>-604.3731272699888</v>
      </c>
      <c r="DI604" s="102">
        <v>-600.04627169639491</v>
      </c>
      <c r="DJ604" s="102">
        <v>-594.10788678489052</v>
      </c>
      <c r="DK604" s="102">
        <v>-605.03658077348905</v>
      </c>
      <c r="DL604" s="102">
        <v>-600.99211631318099</v>
      </c>
      <c r="DM604" s="102">
        <v>-595.73982653597795</v>
      </c>
      <c r="DN604" s="104">
        <f>[2]CAMEROUN!DQ566+[3]CONGO!DN413+[7]RCA!DA398+[4]GABON!DA422+[5]GUINEE!DC348+[6]TCHAD!DM400</f>
        <v>-451.94042018645195</v>
      </c>
      <c r="DO604" s="102">
        <v>-595.73982653597795</v>
      </c>
      <c r="DP604" s="102">
        <v>-632.18189012619848</v>
      </c>
      <c r="DQ604" s="102">
        <v>-673.49253454940924</v>
      </c>
      <c r="DR604" s="102">
        <v>-618.90132314626771</v>
      </c>
      <c r="DS604" s="102">
        <v>-690.34976844472976</v>
      </c>
      <c r="DT604" s="102">
        <v>-683.35842151846896</v>
      </c>
      <c r="DU604" s="102">
        <v>-572.89194662286957</v>
      </c>
      <c r="DV604" s="105">
        <f>[2]CAMEROUN!EA566+[3]CONGO!DX413+[7]RCA!DN398+[4]GABON!DK422+[5]GUINEE!DN348+[6]TCHAD!DW400</f>
        <v>-555.19665110299695</v>
      </c>
      <c r="DW604" s="106">
        <f>[2]CAMEROUN!EB566+[3]CONGO!DY413+[7]RCA!DM398+[4]GABON!DL422+[5]GUINEE!DO348+[6]TCHAD!DX400</f>
        <v>-549.01682108540388</v>
      </c>
      <c r="DX604" s="107">
        <f>[2]CAMEROUN!EC566+[3]CONGO!DZ413+[7]RCA!DN398+[4]GABON!DM422+[5]GUINEE!DP348+[6]TCHAD!DY400</f>
        <v>-542.88677744842141</v>
      </c>
      <c r="DZ604" s="102">
        <f>[2]CAMEROUN!EE566+[3]CONGO!EB413+[7]RCA!DP398+[4]GABON!DO422+[5]GUINEE!DR348+[6]TCHAD!EA400</f>
        <v>-480.91969057373063</v>
      </c>
      <c r="EC604" s="102">
        <f>[2]CAMEROUN!EH566+[3]CONGO!EE413+[7]RCA!DS398+[4]GABON!DR422+[5]GUINEE!DU348+[6]TCHAD!ED400</f>
        <v>-491.78626692961234</v>
      </c>
      <c r="EF604" s="102">
        <f>[2]CAMEROUN!EK566+[3]CONGO!EH413+[7]RCA!DV398+[4]GABON!DU422+[5]GUINEE!DX348+[6]TCHAD!EG400</f>
        <v>-461.36062984728926</v>
      </c>
      <c r="EI604" s="102">
        <f>[2]CAMEROUN!EN566+[3]CONGO!EK413+[7]RCA!DY398+[4]GABON!DX422+[5]GUINEE!EA348+[6]TCHAD!EJ400</f>
        <v>-437.97915682151887</v>
      </c>
      <c r="EL604" s="102">
        <f>[2]CAMEROUN!EQ566+[3]CONGO!EN413+[7]RCA!EB398+[4]GABON!EA422+[5]GUINEE!ED348+[6]TCHAD!EM400</f>
        <v>-430.53993626181762</v>
      </c>
      <c r="EO604" s="102">
        <f>[2]CAMEROUN!ET566+[3]CONGO!EQ413+[7]RCA!EE398+[4]GABON!ED422+[5]GUINEE!EG348+[6]TCHAD!EP400</f>
        <v>-414.94907134732563</v>
      </c>
    </row>
    <row r="605" spans="1:145" ht="15.5" x14ac:dyDescent="0.35">
      <c r="A605" s="56" t="s">
        <v>310</v>
      </c>
      <c r="B605" s="102">
        <f>([2]CAMEROUN!C567+[2]CAMEROUN!D567)/2+[3]CONGO!D414+[7]RCA!D399+[4]GABON!D423+[5]GUINEE!D349+[6]TCHAD!D401</f>
        <v>-112.2985</v>
      </c>
      <c r="C605" s="102">
        <f>([2]CAMEROUN!D567+[2]CAMEROUN!E567)/2+[3]CONGO!E414+[7]RCA!E399+[4]GABON!E423+[5]GUINEE!E349+[6]TCHAD!E401</f>
        <v>-122.724</v>
      </c>
      <c r="D605" s="102">
        <f>([2]CAMEROUN!E567+[2]CAMEROUN!F567)/2+[3]CONGO!F414+[7]RCA!F399+[4]GABON!F423+[5]GUINEE!F349+[6]TCHAD!F401</f>
        <v>-115.20700000000001</v>
      </c>
      <c r="E605" s="102">
        <f>([2]CAMEROUN!F567+[2]CAMEROUN!G567)/2+[3]CONGO!G414+[7]RCA!G399+[4]GABON!G423+[5]GUINEE!G349+[6]TCHAD!G401</f>
        <v>-108.21599999999999</v>
      </c>
      <c r="F605" s="102">
        <f>([2]CAMEROUN!G567+[2]CAMEROUN!H567)/2+[3]CONGO!H414+[7]RCA!H399+[4]GABON!H423+[5]GUINEE!H349+[6]TCHAD!H401</f>
        <v>-95.87</v>
      </c>
      <c r="G605" s="102">
        <f>([2]CAMEROUN!H567+[2]CAMEROUN!I567)/2+[3]CONGO!I414+[7]RCA!I399+[4]GABON!I423+[5]GUINEE!I349+[6]TCHAD!I401</f>
        <v>-97.436499999999995</v>
      </c>
      <c r="H605" s="102">
        <f>([2]CAMEROUN!I567+[2]CAMEROUN!J567)/2+[3]CONGO!J414+[7]RCA!J399+[4]GABON!J423+[5]GUINEE!J349+[6]TCHAD!J401</f>
        <v>-117.70500000000001</v>
      </c>
      <c r="I605" s="102">
        <f>([2]CAMEROUN!J567+[2]CAMEROUN!K567)/2+[3]CONGO!K414+[7]RCA!K399+[4]GABON!K423+[5]GUINEE!K349+[6]TCHAD!K401</f>
        <v>-139.48099999999999</v>
      </c>
      <c r="J605" s="102">
        <f>([2]CAMEROUN!K567+[2]CAMEROUN!L567)/2+[3]CONGO!L414+[7]RCA!L399+[4]GABON!L423+[5]GUINEE!L349+[6]TCHAD!L401</f>
        <v>-64.685000000000002</v>
      </c>
      <c r="K605" s="102">
        <f>([2]CAMEROUN!L567+[2]CAMEROUN!M567)/2+[3]CONGO!M414+[7]RCA!M399+[4]GABON!M423+[5]GUINEE!M349+[6]TCHAD!M401</f>
        <v>-64.391999999999996</v>
      </c>
      <c r="L605" s="102">
        <f>([2]CAMEROUN!M567+[2]CAMEROUN!N567)/2+[3]CONGO!N414+[7]RCA!N399+[4]GABON!N423+[5]GUINEE!N349+[6]TCHAD!N401</f>
        <v>-71.938000000000002</v>
      </c>
      <c r="M605" s="102">
        <f>([2]CAMEROUN!N567+[2]CAMEROUN!O567)/2+[3]CONGO!O414+[7]RCA!O399+[4]GABON!O423+[5]GUINEE!O349+[6]TCHAD!O401</f>
        <v>-70.86</v>
      </c>
      <c r="N605" s="102">
        <f>([2]CAMEROUN!O567+[2]CAMEROUN!P567)/2+[3]CONGO!P414+[7]RCA!P399+[4]GABON!P423+[5]GUINEE!P349+[6]TCHAD!P401</f>
        <v>-65.775929999999988</v>
      </c>
      <c r="O605" s="102">
        <f>([2]CAMEROUN!P567+[2]CAMEROUN!Q567)/2+[3]CONGO!Q414+[7]RCA!Q399+[4]GABON!Q423+[5]GUINEE!Q349+[6]TCHAD!Q401</f>
        <v>-79.488</v>
      </c>
      <c r="P605" s="102">
        <f>[2]CAMEROUN!AH567+[3]CONGO!R414+[7]RCA!R399+[4]GABON!R423+[5]GUINEE!R349+[6]TCHAD!R401</f>
        <v>-82.440700000000007</v>
      </c>
      <c r="Q605" s="102">
        <f>[2]CAMEROUN!AI567+[3]CONGO!S414+[7]RCA!S399+[4]GABON!S423+[5]GUINEE!S349+[6]TCHAD!S401</f>
        <v>-84.604499999999987</v>
      </c>
      <c r="R605" s="102">
        <f>[2]CAMEROUN!AJ567+[3]CONGO!T414+[7]RCA!T399+[4]GABON!T423+[5]GUINEE!T349+[6]TCHAD!T401</f>
        <v>-72.401158028983829</v>
      </c>
      <c r="S605" s="102">
        <f>[2]CAMEROUN!AK567+[3]CONGO!U414+[7]RCA!U399+[4]GABON!U423+[5]GUINEE!U349+[6]TCHAD!U401</f>
        <v>-33.056000000000004</v>
      </c>
      <c r="T605" s="102">
        <f>[2]CAMEROUN!AL567+[3]CONGO!V414+[7]RCA!V399+[4]GABON!V423+[5]GUINEE!V349+[6]TCHAD!V401</f>
        <v>-74.128</v>
      </c>
      <c r="U605" s="102">
        <f>[2]CAMEROUN!AM567+[3]CONGO!W414+[7]RCA!W399+[4]GABON!W423+[5]GUINEE!W349+[6]TCHAD!W401</f>
        <v>-80.391000000000005</v>
      </c>
      <c r="V605" s="102">
        <f>[2]CAMEROUN!AN567+[3]CONGO!X414+[7]RCA!X399+[4]GABON!X423+[5]GUINEE!X349+[6]TCHAD!X401</f>
        <v>-66.497399999999999</v>
      </c>
      <c r="W605" s="102">
        <f>[2]CAMEROUN!AO567+[3]CONGO!Y414+[7]RCA!Y399+[4]GABON!Y423+[5]GUINEE!Y349+[6]TCHAD!Y401</f>
        <v>-82.438000000000002</v>
      </c>
      <c r="X605" s="103">
        <f>[2]CAMEROUN!AP567+[3]CONGO!Z414+[7]RCA!Z399+[4]GABON!Z423+[5]GUINEE!Z349+[6]TCHAD!Z401</f>
        <v>-133.65799999999999</v>
      </c>
      <c r="Y605" s="103">
        <f>[2]CAMEROUN!AQ567+[3]CONGO!AA414+[7]RCA!AA399+[4]GABON!AA423+[5]GUINEE!AA349+[6]TCHAD!AA401</f>
        <v>-113.32668</v>
      </c>
      <c r="Z605" s="102">
        <f>[2]CAMEROUN!AR567+[3]CONGO!AB414+[7]RCA!AB399+[4]GABON!AB423+[5]GUINEE!AB349+[6]TCHAD!AB401</f>
        <v>-284.10300000000001</v>
      </c>
      <c r="AA605" s="102">
        <f>[2]CAMEROUN!AS567+[3]CONGO!AC414+[7]RCA!AC399+[4]GABON!AC423+[5]GUINEE!AC349+[6]TCHAD!AC401</f>
        <v>-369.17400000000004</v>
      </c>
      <c r="AB605" s="102">
        <v>-150.45588099050201</v>
      </c>
      <c r="AC605" s="102">
        <v>-149.38974726661019</v>
      </c>
      <c r="AD605" s="102">
        <v>-157.95649670966395</v>
      </c>
      <c r="AE605" s="102">
        <f>[2]CAMEROUN!AT567+[3]CONGO!AH414+[7]RCA!AD399+[4]GABON!AD423+[5]GUINEE!AD349+[6]TCHAD!AH401</f>
        <v>-190.44099999999997</v>
      </c>
      <c r="AF605" s="102">
        <v>-279.5841181294378</v>
      </c>
      <c r="AG605" s="102">
        <v>-279.76551310230553</v>
      </c>
      <c r="AH605" s="102">
        <v>-276.82821763504097</v>
      </c>
      <c r="AI605" s="102">
        <v>-276.98114050285699</v>
      </c>
      <c r="AJ605" s="103">
        <f>[2]CAMEROUN!AU567+[3]CONGO!AM414+[7]RCA!AE399+[4]GABON!AE423+[5]GUINEE!AE349+[6]TCHAD!AM401</f>
        <v>-265.66899999999998</v>
      </c>
      <c r="AK605" s="103">
        <v>-163.90853227508501</v>
      </c>
      <c r="AL605" s="103">
        <v>-164.25151517560857</v>
      </c>
      <c r="AM605" s="103">
        <v>-167.48336098318572</v>
      </c>
      <c r="AN605" s="103">
        <v>-165.95349753661949</v>
      </c>
      <c r="AO605" s="103">
        <f>[2]CAMEROUN!AV567+[3]CONGO!AR414+[7]RCA!AF399+[4]GABON!AF423+[5]GUINEE!AF349+[6]TCHAD!AR401</f>
        <v>-183.59399999999999</v>
      </c>
      <c r="AP605" s="103">
        <v>-167.40229908821831</v>
      </c>
      <c r="AQ605" s="103">
        <v>-163.57443700045678</v>
      </c>
      <c r="AR605" s="103">
        <v>-166.4006035729445</v>
      </c>
      <c r="AS605" s="103">
        <f>[2]CAMEROUN!AZ567+[3]CONGO!AV414+[7]RCA!AJ399+[4]GABON!AJ423+[5]GUINEE!AJ349+[6]TCHAD!AV401</f>
        <v>-363.1771993875949</v>
      </c>
      <c r="AT605" s="103">
        <v>-208.2193458769332</v>
      </c>
      <c r="AU605" s="103">
        <v>-220.94796925019099</v>
      </c>
      <c r="AV605" s="103">
        <v>-228.35089885325601</v>
      </c>
      <c r="AW605" s="103">
        <v>-226.99254431508601</v>
      </c>
      <c r="AX605" s="103">
        <f>[2]CAMEROUN!BE567+[3]CONGO!BA414+[7]RCA!AO399+[4]GABON!AO423+[5]GUINEE!AO349+[6]TCHAD!BA401</f>
        <v>-241.51818186731427</v>
      </c>
      <c r="AY605" s="103"/>
      <c r="AZ605" s="103">
        <v>-230.86988872922652</v>
      </c>
      <c r="BA605" s="103">
        <v>-230.06855187927056</v>
      </c>
      <c r="BB605" s="103">
        <v>-363.37903845978724</v>
      </c>
      <c r="BC605" s="103">
        <v>-363.1507045712774</v>
      </c>
      <c r="BD605" s="103">
        <v>-387.95143710023115</v>
      </c>
      <c r="BE605" s="103">
        <v>-386.98645509582212</v>
      </c>
      <c r="BF605" s="103">
        <f>[2]CAMEROUN!BL567+[3]CONGO!BI414+[7]RCA!AV399+[4]GABON!AV423+[5]GUINEE!AV349+[6]TCHAD!BH401</f>
        <v>-167.98365939396194</v>
      </c>
      <c r="BG605" s="103">
        <v>-242.12149057160576</v>
      </c>
      <c r="BH605" s="103">
        <v>-243.91715775392805</v>
      </c>
      <c r="BI605" s="103">
        <v>-228.22521216086588</v>
      </c>
      <c r="BJ605" s="103">
        <v>-230.10475301422517</v>
      </c>
      <c r="BK605" s="103">
        <v>-232.16762077154141</v>
      </c>
      <c r="BL605" s="103">
        <v>-236.18925533023565</v>
      </c>
      <c r="BM605" s="103">
        <v>-231.11233666723274</v>
      </c>
      <c r="BN605" s="103">
        <v>-235.57633005936958</v>
      </c>
      <c r="BO605" s="103">
        <f>[2]CAMEROUN!BU567+[3]CONGO!BR414+[7]RCA!BE399+[4]GABON!BE423+[5]GUINEE!BE349+[6]TCHAD!BQ401</f>
        <v>-134.98442097418882</v>
      </c>
      <c r="BP605" s="103">
        <v>-237.80983515742128</v>
      </c>
      <c r="BQ605" s="103">
        <v>-243.92323701035275</v>
      </c>
      <c r="BR605" s="103">
        <v>-238.07783981503357</v>
      </c>
      <c r="BS605" s="103">
        <v>-229.64135559794727</v>
      </c>
      <c r="BT605" s="103">
        <v>-256.79011056248925</v>
      </c>
      <c r="BU605" s="103">
        <v>-233.16066287968025</v>
      </c>
      <c r="BV605" s="103">
        <v>-232.71864645583491</v>
      </c>
      <c r="BW605" s="103">
        <v>-208.92103416115057</v>
      </c>
      <c r="BX605" s="103">
        <v>-177.27358133438304</v>
      </c>
      <c r="BY605" s="103">
        <v>-178.57738290657019</v>
      </c>
      <c r="BZ605" s="102">
        <v>-207.80343512029106</v>
      </c>
      <c r="CA605" s="103">
        <f>[2]CAMEROUN!CG567+[3]CONGO!CD414+[7]RCA!BQ399+[4]GABON!BQ423+[5]GUINEE!BQ349+[6]TCHAD!CC401</f>
        <v>-77.672635122432865</v>
      </c>
      <c r="CB605" s="103">
        <v>-153.83364378732287</v>
      </c>
      <c r="CC605" s="103">
        <v>-152.24089415673012</v>
      </c>
      <c r="CD605" s="103">
        <v>-143.1155064922427</v>
      </c>
      <c r="CE605" s="103">
        <v>-147.12210609525349</v>
      </c>
      <c r="CF605" s="103">
        <v>-145.36796237561347</v>
      </c>
      <c r="CG605" s="103">
        <v>-149.63874022392224</v>
      </c>
      <c r="CH605" s="103">
        <v>-159.90251393470334</v>
      </c>
      <c r="CI605" s="103">
        <v>-152.56064397578265</v>
      </c>
      <c r="CJ605" s="102">
        <v>-158.90220744797128</v>
      </c>
      <c r="CK605" s="102">
        <v>-150.89927343125493</v>
      </c>
      <c r="CL605" s="103">
        <f>[2]CAMEROUN!CR567+[3]CONGO!CO414+[7]RCA!CB399+[4]GABON!CB423+[5]GUINEE!CD349+[6]TCHAD!CN401</f>
        <v>-58.890238108314527</v>
      </c>
      <c r="CM605" s="103">
        <v>-165.57538794820556</v>
      </c>
      <c r="CN605" s="103">
        <v>-146.51695291241299</v>
      </c>
      <c r="CO605" s="103">
        <v>-146.63692523677443</v>
      </c>
      <c r="CP605" s="103">
        <v>-145.1271917687755</v>
      </c>
      <c r="CQ605" s="103">
        <v>-146.33714356068546</v>
      </c>
      <c r="CR605" s="103">
        <v>-146.65611747180114</v>
      </c>
      <c r="CS605" s="103">
        <v>-159.7304826779488</v>
      </c>
      <c r="CT605" s="103">
        <v>-162.49026641792994</v>
      </c>
      <c r="CU605" s="103">
        <v>-158.86917805040758</v>
      </c>
      <c r="CV605" s="103">
        <v>-93.89637469768806</v>
      </c>
      <c r="CW605" s="103">
        <v>-97.850894998370038</v>
      </c>
      <c r="CX605" s="103">
        <v>-92.160764313205576</v>
      </c>
      <c r="CY605" s="103">
        <v>-97.764484492538983</v>
      </c>
      <c r="CZ605" s="103">
        <v>-100.44994789750393</v>
      </c>
      <c r="DA605" s="103">
        <f>[2]CAMEROUN!DD567+[3]CONGO!DA414+[7]RCA!CN399+[4]GABON!CN423+[5]GUINEE!CP349+[6]TCHAD!CZ401</f>
        <v>-25.516746479697744</v>
      </c>
      <c r="DB605" s="102">
        <v>-125.06281703291275</v>
      </c>
      <c r="DC605" s="102">
        <v>-122.37204487818852</v>
      </c>
      <c r="DD605" s="102">
        <v>-118.93265487203645</v>
      </c>
      <c r="DE605" s="102">
        <v>-140.85615003691936</v>
      </c>
      <c r="DF605" s="102">
        <v>-137.43280721736613</v>
      </c>
      <c r="DG605" s="102">
        <v>-135.42175192822179</v>
      </c>
      <c r="DH605" s="102">
        <v>-118.83846439025726</v>
      </c>
      <c r="DI605" s="102">
        <v>-116.50117207403333</v>
      </c>
      <c r="DJ605" s="102">
        <v>-115.50129860049196</v>
      </c>
      <c r="DK605" s="102">
        <v>-115.34512387019505</v>
      </c>
      <c r="DL605" s="102">
        <v>-114.18873135014474</v>
      </c>
      <c r="DM605" s="102">
        <v>-114.59665456526717</v>
      </c>
      <c r="DN605" s="104">
        <f>[2]CAMEROUN!DQ567+[3]CONGO!DN414+[7]RCA!DA399+[4]GABON!DA423+[5]GUINEE!DC349+[6]TCHAD!DM401</f>
        <v>-109.83489646850423</v>
      </c>
      <c r="DO605" s="102">
        <v>-114.59665456526717</v>
      </c>
      <c r="DP605" s="102">
        <v>-157.10404617858083</v>
      </c>
      <c r="DQ605" s="102">
        <v>-118.32673590387323</v>
      </c>
      <c r="DR605" s="102">
        <v>-145.49328645674805</v>
      </c>
      <c r="DS605" s="102">
        <v>-126.40570900490074</v>
      </c>
      <c r="DT605" s="102">
        <v>-123.94631785738842</v>
      </c>
      <c r="DU605" s="102">
        <v>-40.858462918195727</v>
      </c>
      <c r="DV605" s="105">
        <f>[2]CAMEROUN!EA567+[3]CONGO!DX414+[7]RCA!DN399+[4]GABON!DK423+[5]GUINEE!DN349+[6]TCHAD!DW401</f>
        <v>-36.023235954981857</v>
      </c>
      <c r="DW605" s="106">
        <f>[2]CAMEROUN!EB567+[3]CONGO!DY414+[7]RCA!DM399+[4]GABON!DL423+[5]GUINEE!DO349+[6]TCHAD!DX401</f>
        <v>-35.035860156024427</v>
      </c>
      <c r="DX605" s="107">
        <f>[2]CAMEROUN!EC567+[3]CONGO!DZ414+[7]RCA!DN399+[4]GABON!DM423+[5]GUINEE!DP349+[6]TCHAD!DY401</f>
        <v>-35.535607552389145</v>
      </c>
      <c r="DZ605" s="102">
        <f>[2]CAMEROUN!EE567+[3]CONGO!EB414+[7]RCA!DP399+[4]GABON!DO423+[5]GUINEE!DR349+[6]TCHAD!EA401</f>
        <v>-96.397714635203599</v>
      </c>
      <c r="EC605" s="102">
        <f>[2]CAMEROUN!EH567+[3]CONGO!EE414+[7]RCA!DS399+[4]GABON!DR423+[5]GUINEE!DU349+[6]TCHAD!ED401</f>
        <v>-94.127285711290867</v>
      </c>
      <c r="EF605" s="102">
        <f>[2]CAMEROUN!EK567+[3]CONGO!EH414+[7]RCA!DV399+[4]GABON!DU423+[5]GUINEE!DX349+[6]TCHAD!EG401</f>
        <v>-124.86155483107878</v>
      </c>
      <c r="EI605" s="102">
        <f>[2]CAMEROUN!EN567+[3]CONGO!EK414+[7]RCA!DY399+[4]GABON!DX423+[5]GUINEE!EA349+[6]TCHAD!EJ401</f>
        <v>-151.94250567798224</v>
      </c>
      <c r="EL605" s="102">
        <f>[2]CAMEROUN!EQ567+[3]CONGO!EN414+[7]RCA!EB399+[4]GABON!EA423+[5]GUINEE!ED349+[6]TCHAD!EM401</f>
        <v>-166.72101173440385</v>
      </c>
      <c r="EO605" s="102">
        <f>[2]CAMEROUN!ET567+[3]CONGO!EQ414+[7]RCA!EE399+[4]GABON!ED423+[5]GUINEE!EG349+[6]TCHAD!EP401</f>
        <v>-186.57347445211522</v>
      </c>
    </row>
    <row r="606" spans="1:145" ht="15.5" x14ac:dyDescent="0.35">
      <c r="A606" s="56" t="s">
        <v>311</v>
      </c>
      <c r="B606" s="102">
        <f>B607+B608</f>
        <v>98.155000000000001</v>
      </c>
      <c r="C606" s="102">
        <f t="shared" ref="C606:Z606" si="664">C607+C608</f>
        <v>110.16999999999999</v>
      </c>
      <c r="D606" s="102">
        <f t="shared" si="664"/>
        <v>114.99999999999999</v>
      </c>
      <c r="E606" s="102">
        <f t="shared" si="664"/>
        <v>108.5705</v>
      </c>
      <c r="F606" s="102">
        <f t="shared" si="664"/>
        <v>113.53200000000001</v>
      </c>
      <c r="G606" s="102">
        <f t="shared" si="664"/>
        <v>99.037500000000009</v>
      </c>
      <c r="H606" s="102">
        <f t="shared" si="664"/>
        <v>121.904</v>
      </c>
      <c r="I606" s="102">
        <f t="shared" si="664"/>
        <v>195.00550000000004</v>
      </c>
      <c r="J606" s="102">
        <f t="shared" si="664"/>
        <v>128.46100000000001</v>
      </c>
      <c r="K606" s="102">
        <f t="shared" si="664"/>
        <v>151.11500000000001</v>
      </c>
      <c r="L606" s="102">
        <f t="shared" si="664"/>
        <v>126.7055</v>
      </c>
      <c r="M606" s="102">
        <f t="shared" si="664"/>
        <v>127.15600000000002</v>
      </c>
      <c r="N606" s="102">
        <f t="shared" si="664"/>
        <v>133.69600000000003</v>
      </c>
      <c r="O606" s="102">
        <f t="shared" si="664"/>
        <v>138.11799999999999</v>
      </c>
      <c r="P606" s="102">
        <f t="shared" si="664"/>
        <v>77.352400000000031</v>
      </c>
      <c r="Q606" s="102">
        <f t="shared" si="664"/>
        <v>58.667299999999997</v>
      </c>
      <c r="R606" s="102">
        <f t="shared" si="664"/>
        <v>80.673000000000002</v>
      </c>
      <c r="S606" s="102">
        <f t="shared" si="664"/>
        <v>97.813999999999979</v>
      </c>
      <c r="T606" s="102">
        <f t="shared" si="664"/>
        <v>82.856009999999998</v>
      </c>
      <c r="U606" s="102">
        <f t="shared" si="664"/>
        <v>133.68500000000034</v>
      </c>
      <c r="V606" s="102">
        <f t="shared" si="664"/>
        <v>118.96698119999999</v>
      </c>
      <c r="W606" s="102">
        <f t="shared" si="664"/>
        <v>178.45866264000003</v>
      </c>
      <c r="X606" s="103">
        <f t="shared" si="664"/>
        <v>68.859570836799975</v>
      </c>
      <c r="Y606" s="103">
        <f t="shared" si="664"/>
        <v>103.82305650374394</v>
      </c>
      <c r="Z606" s="102">
        <f t="shared" si="664"/>
        <v>78.24799999999999</v>
      </c>
      <c r="AA606" s="102">
        <f>AA607+AA608</f>
        <v>165.739</v>
      </c>
      <c r="AB606" s="102">
        <v>110.31076679222501</v>
      </c>
      <c r="AC606" s="102">
        <v>106.33576679222499</v>
      </c>
      <c r="AD606" s="102">
        <v>91.384506792224997</v>
      </c>
      <c r="AE606" s="102">
        <f>AE607+AE608</f>
        <v>37.342000000000013</v>
      </c>
      <c r="AF606" s="102">
        <v>177.98700559735002</v>
      </c>
      <c r="AG606" s="102">
        <v>185.16160559735002</v>
      </c>
      <c r="AH606" s="102">
        <v>169.16160559735002</v>
      </c>
      <c r="AI606" s="102">
        <v>169.16160559735002</v>
      </c>
      <c r="AJ606" s="103">
        <f>AJ607+AJ608</f>
        <v>35.221000000000032</v>
      </c>
      <c r="AK606" s="103">
        <v>37.597297911782306</v>
      </c>
      <c r="AL606" s="103">
        <v>64.800198854532312</v>
      </c>
      <c r="AM606" s="103">
        <v>43.262198854532357</v>
      </c>
      <c r="AN606" s="103">
        <v>43.262198854532357</v>
      </c>
      <c r="AO606" s="103">
        <f>AO607+AO608</f>
        <v>101.62800000000001</v>
      </c>
      <c r="AP606" s="103">
        <v>109.30975735453228</v>
      </c>
      <c r="AQ606" s="103">
        <v>131.33783268794818</v>
      </c>
      <c r="AR606" s="103">
        <v>125.89902805453235</v>
      </c>
      <c r="AS606" s="103">
        <f>AS607+AS608</f>
        <v>165.31899999999996</v>
      </c>
      <c r="AT606" s="103">
        <v>56.838352754532394</v>
      </c>
      <c r="AU606" s="103">
        <v>128.56259885453233</v>
      </c>
      <c r="AV606" s="103">
        <v>97.078598854532316</v>
      </c>
      <c r="AW606" s="103">
        <v>71.878598854532328</v>
      </c>
      <c r="AX606" s="103">
        <f>AX607+AX608</f>
        <v>321.8156805976472</v>
      </c>
      <c r="AY606" s="103"/>
      <c r="AZ606" s="103">
        <v>257.69902999999994</v>
      </c>
      <c r="BA606" s="103">
        <v>263.59902999999997</v>
      </c>
      <c r="BB606" s="103">
        <v>236.98722441856489</v>
      </c>
      <c r="BC606" s="103">
        <v>241.98722441856489</v>
      </c>
      <c r="BD606" s="103">
        <v>217.94322441856491</v>
      </c>
      <c r="BE606" s="103">
        <v>222.94322441856491</v>
      </c>
      <c r="BF606" s="103">
        <f>BF607+BF608</f>
        <v>93.000999999999976</v>
      </c>
      <c r="BG606" s="103">
        <v>258.01271988436281</v>
      </c>
      <c r="BH606" s="103">
        <v>275.21271988436285</v>
      </c>
      <c r="BI606" s="103">
        <v>293.68799999999999</v>
      </c>
      <c r="BJ606" s="103">
        <v>310.88799999999998</v>
      </c>
      <c r="BK606" s="103">
        <v>291.08799999999997</v>
      </c>
      <c r="BL606" s="103">
        <v>308.28799999999995</v>
      </c>
      <c r="BM606" s="103">
        <v>291.08799999999997</v>
      </c>
      <c r="BN606" s="103">
        <v>308.28799999999995</v>
      </c>
      <c r="BO606" s="103">
        <f>BO607+BO608</f>
        <v>261.47753999999992</v>
      </c>
      <c r="BP606" s="103">
        <v>354.27018000000004</v>
      </c>
      <c r="BQ606" s="103">
        <v>336.67018000000002</v>
      </c>
      <c r="BR606" s="103">
        <v>237.27018000000007</v>
      </c>
      <c r="BS606" s="103">
        <v>222.27018000000001</v>
      </c>
      <c r="BT606" s="103">
        <v>370.27018000000004</v>
      </c>
      <c r="BU606" s="103">
        <v>374.27017999999998</v>
      </c>
      <c r="BV606" s="103">
        <v>374.27017999999998</v>
      </c>
      <c r="BW606" s="103">
        <v>438.82243</v>
      </c>
      <c r="BX606" s="103">
        <v>435.82243</v>
      </c>
      <c r="BY606" s="103">
        <v>435.82243</v>
      </c>
      <c r="BZ606" s="102">
        <v>391.86043000000006</v>
      </c>
      <c r="CA606" s="103">
        <f>CA607+CA608</f>
        <v>219.58</v>
      </c>
      <c r="CB606" s="103">
        <v>296.95874550840006</v>
      </c>
      <c r="CC606" s="103">
        <v>296.95874550840006</v>
      </c>
      <c r="CD606" s="103">
        <v>296.95874550840006</v>
      </c>
      <c r="CE606" s="103">
        <v>212.38074550840005</v>
      </c>
      <c r="CF606" s="103">
        <v>212.38074550840005</v>
      </c>
      <c r="CG606" s="103">
        <v>212.38074550840005</v>
      </c>
      <c r="CH606" s="103">
        <v>169.68074550840001</v>
      </c>
      <c r="CI606" s="103">
        <v>169.68074550840001</v>
      </c>
      <c r="CJ606" s="102">
        <v>177.56474550840002</v>
      </c>
      <c r="CK606" s="102">
        <v>177.56474550840002</v>
      </c>
      <c r="CL606" s="103">
        <f>CL607+CL608</f>
        <v>175.86799999999999</v>
      </c>
      <c r="CM606" s="103">
        <v>288.05194329865196</v>
      </c>
      <c r="CN606" s="103">
        <v>387.38594329865202</v>
      </c>
      <c r="CO606" s="103">
        <v>387.38594329865202</v>
      </c>
      <c r="CP606" s="103">
        <v>345.38594329865197</v>
      </c>
      <c r="CQ606" s="103">
        <v>345.38594329865197</v>
      </c>
      <c r="CR606" s="103">
        <v>345.38594329865197</v>
      </c>
      <c r="CS606" s="103">
        <v>368.57349999999997</v>
      </c>
      <c r="CT606" s="103">
        <v>368.57349999999997</v>
      </c>
      <c r="CU606" s="103">
        <v>396.57349999999997</v>
      </c>
      <c r="CV606" s="103">
        <v>337.52649999999994</v>
      </c>
      <c r="CW606" s="103">
        <v>337.52649999999994</v>
      </c>
      <c r="CX606" s="103">
        <v>334.02649999999994</v>
      </c>
      <c r="CY606" s="103">
        <v>334.02649999999994</v>
      </c>
      <c r="CZ606" s="103">
        <v>362.02649999999994</v>
      </c>
      <c r="DA606" s="103">
        <f t="shared" ref="DA606" si="665">DA607+DA608</f>
        <v>330.96800000000002</v>
      </c>
      <c r="DB606" s="102">
        <v>221.13476617500001</v>
      </c>
      <c r="DC606" s="102">
        <v>221.13476617500001</v>
      </c>
      <c r="DD606" s="102">
        <v>221.13476617500001</v>
      </c>
      <c r="DE606" s="102">
        <v>218.13476617500001</v>
      </c>
      <c r="DF606" s="102">
        <v>218.13476617500001</v>
      </c>
      <c r="DG606" s="102">
        <v>218.13476617500001</v>
      </c>
      <c r="DH606" s="102">
        <v>269.95875339999998</v>
      </c>
      <c r="DI606" s="102">
        <v>269.95875339999998</v>
      </c>
      <c r="DJ606" s="102">
        <v>269.95875339999998</v>
      </c>
      <c r="DK606" s="102">
        <v>269.45875339999998</v>
      </c>
      <c r="DL606" s="102">
        <v>269.45875339999998</v>
      </c>
      <c r="DM606" s="102">
        <v>269.95875339999998</v>
      </c>
      <c r="DN606" s="104">
        <f t="shared" ref="DN606" si="666">DN607+DN608</f>
        <v>406.31718340000003</v>
      </c>
      <c r="DO606" s="102">
        <v>269.95875339999998</v>
      </c>
      <c r="DP606" s="102">
        <v>484.23758342493255</v>
      </c>
      <c r="DQ606" s="102">
        <v>485.89758342493252</v>
      </c>
      <c r="DR606" s="102">
        <v>487.5575834249326</v>
      </c>
      <c r="DS606" s="102">
        <v>533.7024372236051</v>
      </c>
      <c r="DT606" s="102">
        <v>525.9481844241709</v>
      </c>
      <c r="DU606" s="102">
        <v>576.36898145206078</v>
      </c>
      <c r="DV606" s="105">
        <f>DV607+DV608</f>
        <v>567.74420267256187</v>
      </c>
      <c r="DW606" s="106">
        <f>DW607+DW608</f>
        <v>562.26398145206065</v>
      </c>
      <c r="DX606" s="107">
        <f>DX607+DX608</f>
        <v>557.65042689822599</v>
      </c>
      <c r="DZ606" s="102">
        <f>DZ607+DZ608</f>
        <v>435.19656722818496</v>
      </c>
      <c r="EC606" s="102">
        <f>EC607+EC608</f>
        <v>386.69442902999862</v>
      </c>
      <c r="EF606" s="102">
        <f>EF607+EF608</f>
        <v>389.82804100334056</v>
      </c>
      <c r="EI606" s="102">
        <f>EI607+EI608</f>
        <v>392.9984691544683</v>
      </c>
      <c r="EL606" s="102">
        <f>EL607+EL608</f>
        <v>396.20681124236569</v>
      </c>
      <c r="EO606" s="102">
        <f>EO607+EO608</f>
        <v>414.45419772336436</v>
      </c>
    </row>
    <row r="607" spans="1:145" ht="15.5" x14ac:dyDescent="0.35">
      <c r="A607" s="56" t="s">
        <v>299</v>
      </c>
      <c r="B607" s="102">
        <f>([2]CAMEROUN!C569+[2]CAMEROUN!D569)/2+[3]CONGO!D416+[7]RCA!D401+[4]GABON!D425+[5]GUINEE!D351+[6]TCHAD!D403</f>
        <v>113.76300000000001</v>
      </c>
      <c r="C607" s="102">
        <f>([2]CAMEROUN!D569+[2]CAMEROUN!E569)/2+[3]CONGO!E416+[7]RCA!E401+[4]GABON!E425+[5]GUINEE!E351+[6]TCHAD!E403</f>
        <v>128.86799999999999</v>
      </c>
      <c r="D607" s="102">
        <f>([2]CAMEROUN!E569+[2]CAMEROUN!F569)/2+[3]CONGO!F416+[7]RCA!F401+[4]GABON!F425+[5]GUINEE!F351+[6]TCHAD!F403</f>
        <v>134.66649999999998</v>
      </c>
      <c r="E607" s="102">
        <f>([2]CAMEROUN!F569+[2]CAMEROUN!G569)/2+[3]CONGO!G416+[7]RCA!G401+[4]GABON!G425+[5]GUINEE!G351+[6]TCHAD!G403</f>
        <v>124.399</v>
      </c>
      <c r="F607" s="102">
        <f>([2]CAMEROUN!G569+[2]CAMEROUN!H569)/2+[3]CONGO!H416+[7]RCA!H401+[4]GABON!H425+[5]GUINEE!H351+[6]TCHAD!H403</f>
        <v>128.5095</v>
      </c>
      <c r="G607" s="102">
        <f>([2]CAMEROUN!H569+[2]CAMEROUN!I569)/2+[3]CONGO!I416+[7]RCA!I401+[4]GABON!I425+[5]GUINEE!I351+[6]TCHAD!I403</f>
        <v>104.584</v>
      </c>
      <c r="H607" s="102">
        <f>([2]CAMEROUN!I569+[2]CAMEROUN!J569)/2+[3]CONGO!J416+[7]RCA!J401+[4]GABON!J425+[5]GUINEE!J351+[6]TCHAD!J403</f>
        <v>133.02799999999999</v>
      </c>
      <c r="I607" s="102">
        <f>([2]CAMEROUN!J569+[2]CAMEROUN!K569)/2+[3]CONGO!K416+[7]RCA!K401+[4]GABON!K425+[5]GUINEE!K351+[6]TCHAD!K403</f>
        <v>222.20050000000003</v>
      </c>
      <c r="J607" s="102">
        <f>([2]CAMEROUN!K569+[2]CAMEROUN!L569)/2+[3]CONGO!L416+[7]RCA!L401+[4]GABON!L425+[5]GUINEE!L351+[6]TCHAD!L403</f>
        <v>139.76400000000001</v>
      </c>
      <c r="K607" s="102">
        <f>([2]CAMEROUN!L569+[2]CAMEROUN!M569)/2+[3]CONGO!M416+[7]RCA!M401+[4]GABON!M425+[5]GUINEE!M351+[6]TCHAD!M403</f>
        <v>159.34900000000002</v>
      </c>
      <c r="L607" s="102">
        <f>([2]CAMEROUN!M569+[2]CAMEROUN!N569)/2+[3]CONGO!N416+[7]RCA!N401+[4]GABON!N425+[5]GUINEE!N351+[6]TCHAD!N403</f>
        <v>136.95949999999999</v>
      </c>
      <c r="M607" s="102">
        <f>([2]CAMEROUN!N569+[2]CAMEROUN!O569)/2+[3]CONGO!O416+[7]RCA!O401+[4]GABON!O425+[5]GUINEE!O351+[6]TCHAD!O403</f>
        <v>136.50900000000001</v>
      </c>
      <c r="N607" s="102">
        <f>([2]CAMEROUN!O569+[2]CAMEROUN!P569)/2+[3]CONGO!P416+[7]RCA!P401+[4]GABON!P425+[5]GUINEE!P351+[6]TCHAD!P403</f>
        <v>154.59800000000001</v>
      </c>
      <c r="O607" s="102">
        <f>([2]CAMEROUN!P569+[2]CAMEROUN!Q569)/2+[3]CONGO!Q416+[7]RCA!Q401+[4]GABON!Q425+[5]GUINEE!Q351+[6]TCHAD!Q403</f>
        <v>162.87299999999999</v>
      </c>
      <c r="P607" s="102">
        <f>[2]CAMEROUN!AH569+[3]CONGO!R416+[7]RCA!R401+[4]GABON!R425+[5]GUINEE!R351+[6]TCHAD!R403</f>
        <v>112.85360000000003</v>
      </c>
      <c r="Q607" s="102">
        <f>[2]CAMEROUN!AI569+[3]CONGO!S416+[7]RCA!S401+[4]GABON!S425+[5]GUINEE!S351+[6]TCHAD!S403</f>
        <v>86.059100000000001</v>
      </c>
      <c r="R607" s="102">
        <f>[2]CAMEROUN!AJ569+[3]CONGO!T416+[7]RCA!T401+[4]GABON!T425+[5]GUINEE!T351+[6]TCHAD!T403</f>
        <v>122.09</v>
      </c>
      <c r="S607" s="102">
        <f>[2]CAMEROUN!AK569+[3]CONGO!U416+[7]RCA!U401+[4]GABON!U425+[5]GUINEE!U351+[6]TCHAD!U403</f>
        <v>141.16899999999998</v>
      </c>
      <c r="T607" s="102">
        <f>[2]CAMEROUN!AL569+[3]CONGO!V416+[7]RCA!V401+[4]GABON!V425+[5]GUINEE!V351+[6]TCHAD!V403</f>
        <v>129.14401000000001</v>
      </c>
      <c r="U607" s="102">
        <f>[2]CAMEROUN!AM569+[3]CONGO!W416+[7]RCA!W401+[4]GABON!W425+[5]GUINEE!W351+[6]TCHAD!W403</f>
        <v>162.85000000000034</v>
      </c>
      <c r="V607" s="102">
        <f>[2]CAMEROUN!AN569+[3]CONGO!X416+[7]RCA!X401+[4]GABON!X425+[5]GUINEE!X351+[6]TCHAD!X403</f>
        <v>169.304</v>
      </c>
      <c r="W607" s="102">
        <f>[2]CAMEROUN!AO569+[3]CONGO!Y416+[7]RCA!Y401+[4]GABON!Y425+[5]GUINEE!Y351+[6]TCHAD!Y403</f>
        <v>257.197</v>
      </c>
      <c r="X607" s="103">
        <f>[2]CAMEROUN!AP569+[3]CONGO!Z416+[7]RCA!Z401+[4]GABON!Z425+[5]GUINEE!Z351+[6]TCHAD!Z403</f>
        <v>202.91299999999998</v>
      </c>
      <c r="Y607" s="103">
        <f>[2]CAMEROUN!AQ569+[3]CONGO!AA416+[7]RCA!AA401+[4]GABON!AA425+[5]GUINEE!AA351+[6]TCHAD!AA403</f>
        <v>191.41899999999993</v>
      </c>
      <c r="Z607" s="102">
        <f>[2]CAMEROUN!AR569+[3]CONGO!AB416+[7]RCA!AB401+[4]GABON!AB425+[5]GUINEE!AB351+[6]TCHAD!AB403</f>
        <v>179.80499999999998</v>
      </c>
      <c r="AA607" s="102">
        <f>[2]CAMEROUN!AS569+[3]CONGO!AC416+[7]RCA!AC401+[4]GABON!AC425+[5]GUINEE!AC351+[6]TCHAD!AC403</f>
        <v>207.47499999999999</v>
      </c>
      <c r="AB607" s="102">
        <v>178.55990606964002</v>
      </c>
      <c r="AC607" s="102">
        <v>174.58490606964</v>
      </c>
      <c r="AD607" s="102">
        <v>159.63360606964</v>
      </c>
      <c r="AE607" s="102">
        <f>[2]CAMEROUN!AT569+[3]CONGO!AH416+[7]RCA!AD401+[4]GABON!AD425+[5]GUINEE!AD351+[6]TCHAD!AH403</f>
        <v>185.828</v>
      </c>
      <c r="AF607" s="102">
        <v>212.26987400000002</v>
      </c>
      <c r="AG607" s="102">
        <v>219.44447400000001</v>
      </c>
      <c r="AH607" s="102">
        <v>203.44447400000001</v>
      </c>
      <c r="AI607" s="102">
        <v>203.44447400000001</v>
      </c>
      <c r="AJ607" s="103">
        <f>[2]CAMEROUN!AU569+[3]CONGO!AM416+[7]RCA!AE401+[4]GABON!AE425+[5]GUINEE!AE351+[6]TCHAD!AM403</f>
        <v>173.07500000000002</v>
      </c>
      <c r="AK607" s="103">
        <v>172.50401522000001</v>
      </c>
      <c r="AL607" s="103">
        <v>218.13209999999998</v>
      </c>
      <c r="AM607" s="103">
        <v>196.59410000000003</v>
      </c>
      <c r="AN607" s="103">
        <v>196.59410000000003</v>
      </c>
      <c r="AO607" s="103">
        <f>[2]CAMEROUN!AV569+[3]CONGO!AR416+[7]RCA!AF401+[4]GABON!AF425+[5]GUINEE!AF351+[6]TCHAD!AR403</f>
        <v>314.69900000000001</v>
      </c>
      <c r="AP607" s="103">
        <v>248.03941999999995</v>
      </c>
      <c r="AQ607" s="103">
        <v>267.66749533341584</v>
      </c>
      <c r="AR607" s="103">
        <v>262.22869070000002</v>
      </c>
      <c r="AS607" s="103">
        <f>[2]CAMEROUN!AZ569+[3]CONGO!AV416+[7]RCA!AJ401+[4]GABON!AJ425+[5]GUINEE!AJ351+[6]TCHAD!AV403</f>
        <v>225.55199999999999</v>
      </c>
      <c r="AT607" s="103">
        <v>309.49411390000006</v>
      </c>
      <c r="AU607" s="103">
        <v>382.36099999999999</v>
      </c>
      <c r="AV607" s="103">
        <v>348.37799999999999</v>
      </c>
      <c r="AW607" s="103">
        <v>323.178</v>
      </c>
      <c r="AX607" s="103">
        <f>[2]CAMEROUN!BE569+[3]CONGO!BA416+[7]RCA!AO401+[4]GABON!AO425+[5]GUINEE!AO351+[6]TCHAD!BA403</f>
        <v>358.95699999999999</v>
      </c>
      <c r="AY607" s="103"/>
      <c r="AZ607" s="103">
        <v>373.01883999999995</v>
      </c>
      <c r="BA607" s="103">
        <v>378.91883999999999</v>
      </c>
      <c r="BB607" s="103">
        <v>359.46400000000006</v>
      </c>
      <c r="BC607" s="103">
        <v>359.46400000000006</v>
      </c>
      <c r="BD607" s="103">
        <v>340.46400000000006</v>
      </c>
      <c r="BE607" s="103">
        <v>340.46400000000006</v>
      </c>
      <c r="BF607" s="103">
        <f>[2]CAMEROUN!BL569+[3]CONGO!BI416+[7]RCA!AV401+[4]GABON!AV425+[5]GUINEE!AV351+[6]TCHAD!BH403</f>
        <v>303.06200000000001</v>
      </c>
      <c r="BG607" s="103">
        <v>350.56658761114818</v>
      </c>
      <c r="BH607" s="103">
        <v>342.56658761114824</v>
      </c>
      <c r="BI607" s="103">
        <v>375.101</v>
      </c>
      <c r="BJ607" s="103">
        <v>367.101</v>
      </c>
      <c r="BK607" s="103">
        <v>372.50099999999998</v>
      </c>
      <c r="BL607" s="103">
        <v>364.50099999999998</v>
      </c>
      <c r="BM607" s="103">
        <v>372.50099999999998</v>
      </c>
      <c r="BN607" s="103">
        <v>364.50099999999998</v>
      </c>
      <c r="BO607" s="103">
        <f>[2]CAMEROUN!BU569+[3]CONGO!BR416+[7]RCA!BE401+[4]GABON!BE425+[5]GUINEE!BE351+[6]TCHAD!BQ403</f>
        <v>309.92999999999995</v>
      </c>
      <c r="BP607" s="103">
        <v>375.13868000000002</v>
      </c>
      <c r="BQ607" s="103">
        <v>357.53868</v>
      </c>
      <c r="BR607" s="103">
        <v>258.13868000000008</v>
      </c>
      <c r="BS607" s="103">
        <v>214.03868000000003</v>
      </c>
      <c r="BT607" s="103">
        <v>391.13868000000002</v>
      </c>
      <c r="BU607" s="103">
        <v>366.03868</v>
      </c>
      <c r="BV607" s="103">
        <v>366.03868</v>
      </c>
      <c r="BW607" s="103">
        <v>464.62067999999999</v>
      </c>
      <c r="BX607" s="103">
        <v>461.62067999999999</v>
      </c>
      <c r="BY607" s="103">
        <v>461.62067999999999</v>
      </c>
      <c r="BZ607" s="102">
        <v>415.65868000000006</v>
      </c>
      <c r="CA607" s="103">
        <f>[2]CAMEROUN!CG569+[3]CONGO!CD416+[7]RCA!BQ401+[4]GABON!BQ425+[5]GUINEE!BQ351+[6]TCHAD!CC403</f>
        <v>249.93700000000001</v>
      </c>
      <c r="CB607" s="103">
        <v>439.68866050840001</v>
      </c>
      <c r="CC607" s="103">
        <v>439.68866050840001</v>
      </c>
      <c r="CD607" s="103">
        <v>439.68866050840001</v>
      </c>
      <c r="CE607" s="103">
        <v>352.72766050840005</v>
      </c>
      <c r="CF607" s="103">
        <v>352.72766050840005</v>
      </c>
      <c r="CG607" s="103">
        <v>352.72766050840005</v>
      </c>
      <c r="CH607" s="103">
        <v>310.0276605084</v>
      </c>
      <c r="CI607" s="103">
        <v>310.0276605084</v>
      </c>
      <c r="CJ607" s="102">
        <v>317.91166050840002</v>
      </c>
      <c r="CK607" s="102">
        <v>317.91166050840002</v>
      </c>
      <c r="CL607" s="103">
        <f>[2]CAMEROUN!CR569+[3]CONGO!CO416+[7]RCA!CB401+[4]GABON!CB425+[5]GUINEE!CD351+[6]TCHAD!CN403</f>
        <v>155.76283898099999</v>
      </c>
      <c r="CM607" s="103">
        <v>429.82948032365198</v>
      </c>
      <c r="CN607" s="103">
        <v>418.03348032365204</v>
      </c>
      <c r="CO607" s="103">
        <v>418.03348032365204</v>
      </c>
      <c r="CP607" s="103">
        <v>376.03348032365199</v>
      </c>
      <c r="CQ607" s="103">
        <v>376.03348032365199</v>
      </c>
      <c r="CR607" s="103">
        <v>376.03348032365199</v>
      </c>
      <c r="CS607" s="103">
        <v>391.53</v>
      </c>
      <c r="CT607" s="103">
        <v>391.53</v>
      </c>
      <c r="CU607" s="103">
        <v>419.53</v>
      </c>
      <c r="CV607" s="103">
        <v>361.11199999999997</v>
      </c>
      <c r="CW607" s="103">
        <v>361.11199999999997</v>
      </c>
      <c r="CX607" s="103">
        <v>357.61199999999997</v>
      </c>
      <c r="CY607" s="103">
        <v>357.61199999999997</v>
      </c>
      <c r="CZ607" s="103">
        <v>385.61199999999997</v>
      </c>
      <c r="DA607" s="103">
        <f>[2]CAMEROUN!DD569+[3]CONGO!DA416+[7]RCA!CN401+[4]GABON!CN425+[5]GUINEE!CP351+[6]TCHAD!CZ403</f>
        <v>308.50400000000002</v>
      </c>
      <c r="DB607" s="102">
        <v>220.6564784</v>
      </c>
      <c r="DC607" s="102">
        <v>220.6564784</v>
      </c>
      <c r="DD607" s="102">
        <v>220.6564784</v>
      </c>
      <c r="DE607" s="102">
        <v>217.6564784</v>
      </c>
      <c r="DF607" s="102">
        <v>217.6564784</v>
      </c>
      <c r="DG607" s="102">
        <v>217.6564784</v>
      </c>
      <c r="DH607" s="102">
        <v>280.2584784</v>
      </c>
      <c r="DI607" s="102">
        <v>280.2584784</v>
      </c>
      <c r="DJ607" s="102">
        <v>280.2584784</v>
      </c>
      <c r="DK607" s="102">
        <v>279.7584784</v>
      </c>
      <c r="DL607" s="102">
        <v>279.7584784</v>
      </c>
      <c r="DM607" s="102">
        <v>280.2584784</v>
      </c>
      <c r="DN607" s="104">
        <f>[2]CAMEROUN!DQ569+[3]CONGO!DN416+[7]RCA!DA401+[4]GABON!DA425+[5]GUINEE!DC351+[6]TCHAD!DM403</f>
        <v>390.31267840000004</v>
      </c>
      <c r="DO607" s="102">
        <v>280.2584784</v>
      </c>
      <c r="DP607" s="102">
        <v>460.60674574993254</v>
      </c>
      <c r="DQ607" s="102">
        <v>462.26674574993251</v>
      </c>
      <c r="DR607" s="102">
        <v>463.92674574993259</v>
      </c>
      <c r="DS607" s="102">
        <v>510.07159954860515</v>
      </c>
      <c r="DT607" s="102">
        <v>502.31734674917095</v>
      </c>
      <c r="DU607" s="102">
        <v>547.04314377706078</v>
      </c>
      <c r="DV607" s="105">
        <f>[2]CAMEROUN!EA569+[3]CONGO!DX416+[7]RCA!DN401+[4]GABON!DK425+[5]GUINEE!DN351+[6]TCHAD!DW403</f>
        <v>552.47436499756191</v>
      </c>
      <c r="DW607" s="106">
        <f>[2]CAMEROUN!EB569+[3]CONGO!DY416+[7]RCA!DM401+[4]GABON!DL425+[5]GUINEE!DO351+[6]TCHAD!DX403</f>
        <v>546.99414377706069</v>
      </c>
      <c r="DX607" s="107">
        <f>[2]CAMEROUN!EC569+[3]CONGO!DZ416+[7]RCA!DN401+[4]GABON!DM425+[5]GUINEE!DP351+[6]TCHAD!DY403</f>
        <v>542.38058922322602</v>
      </c>
      <c r="DZ607" s="102">
        <f>[2]CAMEROUN!EE569+[3]CONGO!EB416+[7]RCA!DP401+[4]GABON!DO425+[5]GUINEE!DR351+[6]TCHAD!EA403</f>
        <v>420.66261023455996</v>
      </c>
      <c r="EC607" s="102">
        <f>[2]CAMEROUN!EH569+[3]CONGO!EE416+[7]RCA!DS401+[4]GABON!DR425+[5]GUINEE!DU351+[6]TCHAD!ED403</f>
        <v>372.89760854159675</v>
      </c>
      <c r="EF607" s="102">
        <f>[2]CAMEROUN!EK569+[3]CONGO!EH416+[7]RCA!DV401+[4]GABON!DU425+[5]GUINEE!DX351+[6]TCHAD!EG403</f>
        <v>376.76965679784462</v>
      </c>
      <c r="EI607" s="102">
        <f>[2]CAMEROUN!EN569+[3]CONGO!EK416+[7]RCA!DY401+[4]GABON!DX425+[5]GUINEE!EA351+[6]TCHAD!EJ403</f>
        <v>380.67986650178</v>
      </c>
      <c r="EL607" s="102">
        <f>[2]CAMEROUN!EQ569+[3]CONGO!EN416+[7]RCA!EB401+[4]GABON!EA425+[5]GUINEE!ED351+[6]TCHAD!EM403</f>
        <v>384.62938249683333</v>
      </c>
      <c r="EO607" s="102">
        <f>[2]CAMEROUN!ET569+[3]CONGO!EQ416+[7]RCA!EE401+[4]GABON!ED425+[5]GUINEE!EG351+[6]TCHAD!EP403</f>
        <v>403.61938397173833</v>
      </c>
    </row>
    <row r="608" spans="1:145" ht="15.5" x14ac:dyDescent="0.35">
      <c r="A608" s="56" t="s">
        <v>300</v>
      </c>
      <c r="B608" s="102">
        <f>([2]CAMEROUN!C574+[2]CAMEROUN!D574)/2+[3]CONGO!D420+[7]RCA!D404+[4]GABON!D431+[5]GUINEE!D356+[6]TCHAD!D408</f>
        <v>-15.607999999999999</v>
      </c>
      <c r="C608" s="102">
        <f>([2]CAMEROUN!D574+[2]CAMEROUN!E574)/2+[3]CONGO!E420+[7]RCA!E404+[4]GABON!E431+[5]GUINEE!E356+[6]TCHAD!E408</f>
        <v>-18.698</v>
      </c>
      <c r="D608" s="102">
        <f>([2]CAMEROUN!E574+[2]CAMEROUN!F574)/2+[3]CONGO!F420+[7]RCA!F404+[4]GABON!F431+[5]GUINEE!F356+[6]TCHAD!F408</f>
        <v>-19.666500000000003</v>
      </c>
      <c r="E608" s="102">
        <f>([2]CAMEROUN!F574+[2]CAMEROUN!G574)/2+[3]CONGO!G420+[7]RCA!G404+[4]GABON!G431+[5]GUINEE!G356+[6]TCHAD!G408</f>
        <v>-15.8285</v>
      </c>
      <c r="F608" s="102">
        <f>([2]CAMEROUN!G574+[2]CAMEROUN!H574)/2+[3]CONGO!H420+[7]RCA!H404+[4]GABON!H431+[5]GUINEE!H356+[6]TCHAD!H408</f>
        <v>-14.977499999999999</v>
      </c>
      <c r="G608" s="102">
        <f>([2]CAMEROUN!H574+[2]CAMEROUN!I574)/2+[3]CONGO!I420+[7]RCA!I404+[4]GABON!I431+[5]GUINEE!I356+[6]TCHAD!I408</f>
        <v>-5.5464999999999991</v>
      </c>
      <c r="H608" s="102">
        <f>([2]CAMEROUN!I574+[2]CAMEROUN!J574)/2+[3]CONGO!J420+[7]RCA!J404+[4]GABON!J431+[5]GUINEE!J356+[6]TCHAD!J408</f>
        <v>-11.124000000000001</v>
      </c>
      <c r="I608" s="102">
        <f>([2]CAMEROUN!J574+[2]CAMEROUN!K574)/2+[3]CONGO!K420+[7]RCA!K404+[4]GABON!K431+[5]GUINEE!K356+[6]TCHAD!K408</f>
        <v>-27.195000000000004</v>
      </c>
      <c r="J608" s="102">
        <f>([2]CAMEROUN!K574+[2]CAMEROUN!L574)/2+[3]CONGO!L420+[7]RCA!L404+[4]GABON!L431+[5]GUINEE!L356+[6]TCHAD!L408</f>
        <v>-11.302999999999999</v>
      </c>
      <c r="K608" s="102">
        <f>([2]CAMEROUN!L574+[2]CAMEROUN!M574)/2+[3]CONGO!M420+[7]RCA!M404+[4]GABON!M431+[5]GUINEE!M356+[6]TCHAD!M408</f>
        <v>-8.2340000000000035</v>
      </c>
      <c r="L608" s="102">
        <f>([2]CAMEROUN!M574+[2]CAMEROUN!N574)/2+[3]CONGO!N420+[7]RCA!N404+[4]GABON!N431+[5]GUINEE!N356+[6]TCHAD!N408</f>
        <v>-10.253999999999994</v>
      </c>
      <c r="M608" s="102">
        <f>([2]CAMEROUN!N574+[2]CAMEROUN!O574)/2+[3]CONGO!O420+[7]RCA!O404+[4]GABON!O431+[5]GUINEE!O356+[6]TCHAD!O408</f>
        <v>-9.3529999999999998</v>
      </c>
      <c r="N608" s="102">
        <f>([2]CAMEROUN!O574+[2]CAMEROUN!P574)/2+[3]CONGO!P420+[7]RCA!P404+[4]GABON!P431+[5]GUINEE!P356+[6]TCHAD!P408</f>
        <v>-20.901999999999997</v>
      </c>
      <c r="O608" s="102">
        <f>([2]CAMEROUN!P574+[2]CAMEROUN!Q574)/2+[3]CONGO!Q420+[7]RCA!Q404+[4]GABON!Q431+[5]GUINEE!Q356+[6]TCHAD!Q408</f>
        <v>-24.755000000000003</v>
      </c>
      <c r="P608" s="102">
        <f>[2]CAMEROUN!AH574+[3]CONGO!R420+[7]RCA!R404+[4]GABON!R431+[5]GUINEE!R356+[6]TCHAD!R408</f>
        <v>-35.501199999999997</v>
      </c>
      <c r="Q608" s="102">
        <f>[2]CAMEROUN!AI574+[3]CONGO!S420+[7]RCA!S404+[4]GABON!S431+[5]GUINEE!S356+[6]TCHAD!S408</f>
        <v>-27.391800000000003</v>
      </c>
      <c r="R608" s="102">
        <f>[2]CAMEROUN!AJ574+[3]CONGO!T420+[7]RCA!T404+[4]GABON!T431+[5]GUINEE!T356+[6]TCHAD!T408</f>
        <v>-41.417000000000002</v>
      </c>
      <c r="S608" s="102">
        <f>[2]CAMEROUN!AK574+[3]CONGO!U420+[7]RCA!U404+[4]GABON!U431+[5]GUINEE!U356+[6]TCHAD!U408</f>
        <v>-43.355000000000004</v>
      </c>
      <c r="T608" s="102">
        <f>[2]CAMEROUN!AL574+[3]CONGO!V420+[7]RCA!V404+[4]GABON!V431+[5]GUINEE!V356+[6]TCHAD!V408</f>
        <v>-46.288000000000004</v>
      </c>
      <c r="U608" s="102">
        <f>[2]CAMEROUN!AM574+[3]CONGO!W420+[7]RCA!W404+[4]GABON!W431+[5]GUINEE!W356+[6]TCHAD!W408</f>
        <v>-29.164999999999999</v>
      </c>
      <c r="V608" s="102">
        <f>[2]CAMEROUN!AN574+[3]CONGO!X420+[7]RCA!X404+[4]GABON!X431+[5]GUINEE!X356+[6]TCHAD!X408</f>
        <v>-50.337018800000003</v>
      </c>
      <c r="W608" s="102">
        <f>[2]CAMEROUN!AO574+[3]CONGO!Y420+[7]RCA!Y404+[4]GABON!Y431+[5]GUINEE!Y356+[6]TCHAD!Y408</f>
        <v>-78.738337359999974</v>
      </c>
      <c r="X608" s="103">
        <f>[2]CAMEROUN!AP574+[3]CONGO!Z420+[7]RCA!Z404+[4]GABON!Z431+[5]GUINEE!Z356+[6]TCHAD!Z408</f>
        <v>-134.05342916320001</v>
      </c>
      <c r="Y608" s="103">
        <f>[2]CAMEROUN!AQ574+[3]CONGO!AA420+[7]RCA!AA404+[4]GABON!AA431+[5]GUINEE!AA356+[6]TCHAD!AA408</f>
        <v>-87.595943496255984</v>
      </c>
      <c r="Z608" s="102">
        <f>[2]CAMEROUN!AR574+[3]CONGO!AB420+[7]RCA!AB404+[4]GABON!AB431+[5]GUINEE!AB356+[6]TCHAD!AB408</f>
        <v>-101.55699999999999</v>
      </c>
      <c r="AA608" s="102">
        <f>[2]CAMEROUN!AS574+[3]CONGO!AC420+[7]RCA!AC404+[4]GABON!AC431+[5]GUINEE!AC356+[6]TCHAD!AC408</f>
        <v>-41.735999999999997</v>
      </c>
      <c r="AB608" s="102">
        <v>-68.249139277415011</v>
      </c>
      <c r="AC608" s="102">
        <v>-68.249139277415011</v>
      </c>
      <c r="AD608" s="102">
        <v>-68.249139277415011</v>
      </c>
      <c r="AE608" s="102">
        <f>[2]CAMEROUN!AT574+[3]CONGO!AH420+[7]RCA!AD404+[4]GABON!AD431+[5]GUINEE!AD356+[6]TCHAD!AH408</f>
        <v>-148.48599999999999</v>
      </c>
      <c r="AF608" s="102">
        <v>-34.282868402649996</v>
      </c>
      <c r="AG608" s="102">
        <v>-34.282868402649996</v>
      </c>
      <c r="AH608" s="102">
        <v>-34.282868402649996</v>
      </c>
      <c r="AI608" s="102">
        <v>-34.282868402649996</v>
      </c>
      <c r="AJ608" s="103">
        <f>[2]CAMEROUN!AU574+[3]CONGO!AM420+[7]RCA!AE404+[4]GABON!AE431+[5]GUINEE!AE356+[6]TCHAD!AM408</f>
        <v>-137.85399999999998</v>
      </c>
      <c r="AK608" s="103">
        <v>-134.86671730821769</v>
      </c>
      <c r="AL608" s="103">
        <v>-153.331901145508</v>
      </c>
      <c r="AM608" s="103">
        <v>-153.331901145508</v>
      </c>
      <c r="AN608" s="103">
        <v>-153.331901145508</v>
      </c>
      <c r="AO608" s="103">
        <f>[2]CAMEROUN!AV574+[3]CONGO!AR420+[7]RCA!AF404+[4]GABON!AF431+[5]GUINEE!AF356+[6]TCHAD!AR408</f>
        <v>-213.071</v>
      </c>
      <c r="AP608" s="103">
        <v>-138.729662645508</v>
      </c>
      <c r="AQ608" s="103">
        <v>-136.32966264550799</v>
      </c>
      <c r="AR608" s="103">
        <v>-136.32966264550799</v>
      </c>
      <c r="AS608" s="103">
        <f>[2]CAMEROUN!AZ574+[3]CONGO!AV420+[7]RCA!AJ404+[4]GABON!AJ431+[5]GUINEE!AJ356+[6]TCHAD!AV408</f>
        <v>-60.233000000000025</v>
      </c>
      <c r="AT608" s="103">
        <v>-252.655761145508</v>
      </c>
      <c r="AU608" s="103">
        <v>-253.798401145508</v>
      </c>
      <c r="AV608" s="103">
        <v>-251.299401145508</v>
      </c>
      <c r="AW608" s="103">
        <v>-251.299401145508</v>
      </c>
      <c r="AX608" s="103">
        <f>[2]CAMEROUN!BE574+[3]CONGO!BA420+[7]RCA!AO404+[4]GABON!AO431+[5]GUINEE!AO356+[6]TCHAD!BA408</f>
        <v>-37.141319402352806</v>
      </c>
      <c r="AY608" s="103"/>
      <c r="AZ608" s="103">
        <v>-115.31981</v>
      </c>
      <c r="BA608" s="103">
        <v>-115.31981</v>
      </c>
      <c r="BB608" s="103">
        <v>-122.47677558143516</v>
      </c>
      <c r="BC608" s="103">
        <v>-117.47677558143516</v>
      </c>
      <c r="BD608" s="103">
        <v>-122.52077558143516</v>
      </c>
      <c r="BE608" s="103">
        <v>-117.52077558143516</v>
      </c>
      <c r="BF608" s="103">
        <f>[2]CAMEROUN!BL574+[3]CONGO!BI420+[7]RCA!AV404+[4]GABON!AV431+[5]GUINEE!AV356+[6]TCHAD!BH408</f>
        <v>-210.06100000000004</v>
      </c>
      <c r="BG608" s="103">
        <v>-92.553867726785384</v>
      </c>
      <c r="BH608" s="103">
        <v>-67.353867726785396</v>
      </c>
      <c r="BI608" s="103">
        <v>-81.412999999999997</v>
      </c>
      <c r="BJ608" s="103">
        <v>-56.213000000000001</v>
      </c>
      <c r="BK608" s="103">
        <v>-81.412999999999997</v>
      </c>
      <c r="BL608" s="103">
        <v>-56.213000000000001</v>
      </c>
      <c r="BM608" s="103">
        <v>-81.412999999999997</v>
      </c>
      <c r="BN608" s="103">
        <v>-56.213000000000001</v>
      </c>
      <c r="BO608" s="103">
        <f>[2]CAMEROUN!BU574+[3]CONGO!BR420+[7]RCA!BE404+[4]GABON!BE431+[5]GUINEE!BE356+[6]TCHAD!BQ408</f>
        <v>-48.452460000000023</v>
      </c>
      <c r="BP608" s="103">
        <v>-20.868500000000004</v>
      </c>
      <c r="BQ608" s="103">
        <v>-20.868500000000004</v>
      </c>
      <c r="BR608" s="103">
        <v>-20.868500000000004</v>
      </c>
      <c r="BS608" s="103">
        <v>8.2314999999999952</v>
      </c>
      <c r="BT608" s="103">
        <v>-20.868500000000004</v>
      </c>
      <c r="BU608" s="103">
        <v>8.2314999999999952</v>
      </c>
      <c r="BV608" s="103">
        <v>8.2314999999999952</v>
      </c>
      <c r="BW608" s="103">
        <v>-25.798250000000003</v>
      </c>
      <c r="BX608" s="103">
        <v>-25.798250000000003</v>
      </c>
      <c r="BY608" s="103">
        <v>-25.798250000000003</v>
      </c>
      <c r="BZ608" s="102">
        <v>-23.798250000000003</v>
      </c>
      <c r="CA608" s="103">
        <f>[2]CAMEROUN!CG574+[3]CONGO!CD420+[7]RCA!BQ404+[4]GABON!BQ431+[5]GUINEE!BQ356+[6]TCHAD!CC408</f>
        <v>-30.356999999999999</v>
      </c>
      <c r="CB608" s="103">
        <v>-142.72991499999998</v>
      </c>
      <c r="CC608" s="103">
        <v>-142.72991499999998</v>
      </c>
      <c r="CD608" s="103">
        <v>-142.72991499999998</v>
      </c>
      <c r="CE608" s="103">
        <v>-140.346915</v>
      </c>
      <c r="CF608" s="103">
        <v>-140.346915</v>
      </c>
      <c r="CG608" s="103">
        <v>-140.346915</v>
      </c>
      <c r="CH608" s="103">
        <v>-140.346915</v>
      </c>
      <c r="CI608" s="103">
        <v>-140.346915</v>
      </c>
      <c r="CJ608" s="102">
        <v>-140.346915</v>
      </c>
      <c r="CK608" s="102">
        <v>-140.346915</v>
      </c>
      <c r="CL608" s="103">
        <f>[2]CAMEROUN!CR574+[3]CONGO!CO420+[7]RCA!CB404+[4]GABON!CB431+[5]GUINEE!CD356+[6]TCHAD!CN408</f>
        <v>20.105161018999993</v>
      </c>
      <c r="CM608" s="103">
        <v>-141.77753702499999</v>
      </c>
      <c r="CN608" s="103">
        <v>-30.647537024999998</v>
      </c>
      <c r="CO608" s="103">
        <v>-30.647537024999998</v>
      </c>
      <c r="CP608" s="103">
        <v>-30.647537024999998</v>
      </c>
      <c r="CQ608" s="103">
        <v>-30.647537024999998</v>
      </c>
      <c r="CR608" s="103">
        <v>-30.647537024999998</v>
      </c>
      <c r="CS608" s="103">
        <v>-22.956499999999995</v>
      </c>
      <c r="CT608" s="103">
        <v>-22.956499999999995</v>
      </c>
      <c r="CU608" s="103">
        <v>-22.956499999999995</v>
      </c>
      <c r="CV608" s="103">
        <v>-23.5855</v>
      </c>
      <c r="CW608" s="103">
        <v>-23.5855</v>
      </c>
      <c r="CX608" s="103">
        <v>-23.5855</v>
      </c>
      <c r="CY608" s="103">
        <v>-23.5855</v>
      </c>
      <c r="CZ608" s="103">
        <v>-23.5855</v>
      </c>
      <c r="DA608" s="103">
        <f>[2]CAMEROUN!DD574+[3]CONGO!DA420+[7]RCA!CN404+[4]GABON!CN431+[5]GUINEE!CP356+[6]TCHAD!CZ408</f>
        <v>22.463999999999995</v>
      </c>
      <c r="DB608" s="102">
        <v>0.47828777500000141</v>
      </c>
      <c r="DC608" s="102">
        <v>0.47828777500000141</v>
      </c>
      <c r="DD608" s="102">
        <v>0.47828777500000141</v>
      </c>
      <c r="DE608" s="102">
        <v>0.47828777500000141</v>
      </c>
      <c r="DF608" s="102">
        <v>0.47828777500000141</v>
      </c>
      <c r="DG608" s="102">
        <v>0.47828777500000141</v>
      </c>
      <c r="DH608" s="102">
        <v>-10.299724999999999</v>
      </c>
      <c r="DI608" s="102">
        <v>-10.299724999999999</v>
      </c>
      <c r="DJ608" s="102">
        <v>-10.299724999999999</v>
      </c>
      <c r="DK608" s="102">
        <v>-10.299724999999999</v>
      </c>
      <c r="DL608" s="102">
        <v>-10.299724999999999</v>
      </c>
      <c r="DM608" s="102">
        <v>-10.299724999999999</v>
      </c>
      <c r="DN608" s="104">
        <f>[2]CAMEROUN!DQ574+[3]CONGO!DN420+[7]RCA!DA404+[4]GABON!DA431+[5]GUINEE!DC356+[6]TCHAD!DM408</f>
        <v>16.004504999999991</v>
      </c>
      <c r="DO608" s="102">
        <v>-10.299724999999999</v>
      </c>
      <c r="DP608" s="102">
        <v>23.630837674999995</v>
      </c>
      <c r="DQ608" s="102">
        <v>23.630837674999995</v>
      </c>
      <c r="DR608" s="102">
        <v>23.630837674999995</v>
      </c>
      <c r="DS608" s="102">
        <v>23.630837674999995</v>
      </c>
      <c r="DT608" s="102">
        <v>23.630837674999995</v>
      </c>
      <c r="DU608" s="102">
        <v>29.325837674999995</v>
      </c>
      <c r="DV608" s="105">
        <f>[2]CAMEROUN!EA574+[3]CONGO!DX420+[7]RCA!DN404+[4]GABON!DK431+[5]GUINEE!DN356+[6]TCHAD!DW408</f>
        <v>15.269837674999998</v>
      </c>
      <c r="DW608" s="106">
        <f>[2]CAMEROUN!EB574+[3]CONGO!DY420+[7]RCA!DM404+[4]GABON!DL431+[5]GUINEE!DO356+[6]TCHAD!DX408</f>
        <v>15.269837674999998</v>
      </c>
      <c r="DX608" s="107">
        <f>[2]CAMEROUN!EC574+[3]CONGO!DZ420+[7]RCA!DN404+[4]GABON!DM431+[5]GUINEE!DP356+[6]TCHAD!DY408</f>
        <v>15.269837674999998</v>
      </c>
      <c r="DZ608" s="102">
        <f>[2]CAMEROUN!EE574+[3]CONGO!EB420+[7]RCA!DP404+[4]GABON!DO431+[5]GUINEE!DR356+[6]TCHAD!EA408</f>
        <v>14.53395699362499</v>
      </c>
      <c r="EC608" s="102">
        <f>[2]CAMEROUN!EH574+[3]CONGO!EE420+[7]RCA!DS404+[4]GABON!DR431+[5]GUINEE!DU356+[6]TCHAD!ED408</f>
        <v>13.796820488401867</v>
      </c>
      <c r="EF608" s="102">
        <f>[2]CAMEROUN!EK574+[3]CONGO!EH420+[7]RCA!DV404+[4]GABON!DU431+[5]GUINEE!DX356+[6]TCHAD!EG408</f>
        <v>13.05838420549593</v>
      </c>
      <c r="EI608" s="102">
        <f>[2]CAMEROUN!EN574+[3]CONGO!EK420+[7]RCA!DY404+[4]GABON!DX431+[5]GUINEE!EA356+[6]TCHAD!EJ408</f>
        <v>12.318602652688291</v>
      </c>
      <c r="EL608" s="102">
        <f>[2]CAMEROUN!EQ574+[3]CONGO!EN420+[7]RCA!EB404+[4]GABON!EA431+[5]GUINEE!ED356+[6]TCHAD!EM408</f>
        <v>11.57742874553238</v>
      </c>
      <c r="EO608" s="102">
        <f>[2]CAMEROUN!ET574+[3]CONGO!EQ420+[7]RCA!EE404+[4]GABON!ED431+[5]GUINEE!EG356+[6]TCHAD!EP408</f>
        <v>10.83481375162601</v>
      </c>
    </row>
    <row r="609" spans="1:145" ht="15.75" customHeight="1" x14ac:dyDescent="0.35">
      <c r="A609" s="56"/>
      <c r="B609" s="102"/>
      <c r="C609" s="102"/>
      <c r="D609" s="102"/>
      <c r="E609" s="102"/>
      <c r="F609" s="102"/>
      <c r="G609" s="102"/>
      <c r="H609" s="102"/>
      <c r="I609" s="102"/>
      <c r="J609" s="102"/>
      <c r="K609" s="102"/>
      <c r="L609" s="102"/>
      <c r="M609" s="102"/>
      <c r="N609" s="102"/>
      <c r="O609" s="102"/>
      <c r="P609" s="102"/>
      <c r="Q609" s="102"/>
      <c r="R609" s="63"/>
      <c r="S609" s="102"/>
      <c r="T609" s="102"/>
      <c r="U609" s="102"/>
      <c r="V609" s="102"/>
      <c r="W609" s="102"/>
      <c r="X609" s="103"/>
      <c r="Y609" s="103"/>
      <c r="Z609" s="102"/>
      <c r="AA609" s="102"/>
      <c r="AB609" s="102"/>
      <c r="AC609" s="102"/>
      <c r="AD609" s="102"/>
      <c r="AE609" s="102"/>
      <c r="AF609" s="102"/>
      <c r="AG609" s="102"/>
      <c r="AH609" s="102"/>
      <c r="AI609" s="102"/>
      <c r="AJ609" s="103"/>
      <c r="AK609" s="103"/>
      <c r="AL609" s="103"/>
      <c r="AM609" s="103"/>
      <c r="AN609" s="103"/>
      <c r="AO609" s="103"/>
      <c r="AP609" s="103"/>
      <c r="AQ609" s="103"/>
      <c r="AR609" s="103"/>
      <c r="AS609" s="103"/>
      <c r="AT609" s="103"/>
      <c r="AU609" s="103"/>
      <c r="AV609" s="103"/>
      <c r="AW609" s="103"/>
      <c r="AX609" s="103"/>
      <c r="AY609" s="103"/>
      <c r="AZ609" s="103"/>
      <c r="BA609" s="103"/>
      <c r="BB609" s="103"/>
      <c r="BC609" s="103"/>
      <c r="BD609" s="103"/>
      <c r="BE609" s="103"/>
      <c r="BF609" s="103"/>
      <c r="BG609" s="103"/>
      <c r="BH609" s="103"/>
      <c r="BI609" s="103"/>
      <c r="BJ609" s="103"/>
      <c r="BK609" s="103"/>
      <c r="BL609" s="103"/>
      <c r="BM609" s="103"/>
      <c r="BN609" s="103"/>
      <c r="BO609" s="103"/>
      <c r="BP609" s="103"/>
      <c r="BQ609" s="103"/>
      <c r="BR609" s="103"/>
      <c r="BS609" s="103"/>
      <c r="BT609" s="103"/>
      <c r="BU609" s="103"/>
      <c r="BV609" s="103"/>
      <c r="BW609" s="103"/>
      <c r="BX609" s="103"/>
      <c r="BY609" s="103"/>
      <c r="BZ609" s="102"/>
      <c r="CA609" s="103" t="e">
        <f>CA544+CA610</f>
        <v>#VALUE!</v>
      </c>
      <c r="CB609" s="103"/>
      <c r="CC609" s="103"/>
      <c r="CD609" s="103"/>
      <c r="CE609" s="103"/>
      <c r="CF609" s="103"/>
      <c r="CG609" s="103"/>
      <c r="CH609" s="103"/>
      <c r="CI609" s="103"/>
      <c r="CJ609" s="102"/>
      <c r="CK609" s="102"/>
      <c r="CL609" s="181" t="e">
        <f t="shared" ref="CL609:DA609" si="667">CL544</f>
        <v>#VALUE!</v>
      </c>
      <c r="CM609" s="181">
        <f t="shared" si="667"/>
        <v>-1932.6656649004185</v>
      </c>
      <c r="CN609" s="181">
        <f t="shared" si="667"/>
        <v>1741.247563373827</v>
      </c>
      <c r="CO609" s="181">
        <f t="shared" si="667"/>
        <v>1740.826561673684</v>
      </c>
      <c r="CP609" s="181">
        <f t="shared" si="667"/>
        <v>3214.7864693089432</v>
      </c>
      <c r="CQ609" s="181">
        <f t="shared" si="667"/>
        <v>694.44404692422268</v>
      </c>
      <c r="CR609" s="181">
        <f t="shared" si="667"/>
        <v>-1143.4841436900958</v>
      </c>
      <c r="CS609" s="181">
        <f t="shared" si="667"/>
        <v>4545.4450525197681</v>
      </c>
      <c r="CT609" s="181">
        <f t="shared" si="667"/>
        <v>3141.9150343882434</v>
      </c>
      <c r="CU609" s="181">
        <f t="shared" si="667"/>
        <v>-167.39317588280619</v>
      </c>
      <c r="CV609" s="181">
        <f t="shared" si="667"/>
        <v>4658.7700721518195</v>
      </c>
      <c r="CW609" s="181">
        <f t="shared" si="667"/>
        <v>3633.7498051960383</v>
      </c>
      <c r="CX609" s="181">
        <f t="shared" si="667"/>
        <v>4459.167864430452</v>
      </c>
      <c r="CY609" s="181">
        <f t="shared" si="667"/>
        <v>3891.0616194321324</v>
      </c>
      <c r="CZ609" s="181">
        <f t="shared" si="667"/>
        <v>2410.377502620358</v>
      </c>
      <c r="DA609" s="181" t="e">
        <f t="shared" si="667"/>
        <v>#VALUE!</v>
      </c>
      <c r="DB609" s="102"/>
      <c r="DC609" s="102"/>
      <c r="DD609" s="102"/>
      <c r="DE609" s="102"/>
      <c r="DF609" s="102"/>
      <c r="DG609" s="102"/>
      <c r="DH609" s="102">
        <v>1459.2938810707617</v>
      </c>
      <c r="DI609" s="102">
        <v>351.70157261700479</v>
      </c>
      <c r="DJ609" s="102">
        <v>-1174.0163462669479</v>
      </c>
      <c r="DK609" s="102">
        <v>730.76870049725812</v>
      </c>
      <c r="DL609" s="102">
        <v>-155.37556345796531</v>
      </c>
      <c r="DM609" s="102">
        <v>-958.66090523491118</v>
      </c>
      <c r="DN609" s="182" t="e">
        <f t="shared" ref="DN609:DZ609" si="668">DN544</f>
        <v>#VALUE!</v>
      </c>
      <c r="DO609" s="102">
        <v>-958.66090523491118</v>
      </c>
      <c r="DP609" s="102">
        <v>1743.9772864981876</v>
      </c>
      <c r="DQ609" s="102">
        <v>1036.7794851659614</v>
      </c>
      <c r="DR609" s="102">
        <v>485.14392734264084</v>
      </c>
      <c r="DS609" s="102">
        <v>3059.2678739154026</v>
      </c>
      <c r="DT609" s="102">
        <v>2452.5497867418826</v>
      </c>
      <c r="DU609" s="102">
        <v>2643.303222039176</v>
      </c>
      <c r="DV609" s="183" t="e">
        <f t="shared" ref="DV609" si="669">DV544</f>
        <v>#VALUE!</v>
      </c>
      <c r="DW609" s="184" t="e">
        <f t="shared" si="668"/>
        <v>#VALUE!</v>
      </c>
      <c r="DX609" s="185" t="e">
        <f t="shared" si="668"/>
        <v>#VALUE!</v>
      </c>
      <c r="DY609" s="186">
        <f t="shared" si="668"/>
        <v>0</v>
      </c>
      <c r="DZ609" s="187" t="e">
        <f t="shared" si="668"/>
        <v>#VALUE!</v>
      </c>
      <c r="EA609" s="186"/>
      <c r="EB609" s="186"/>
      <c r="EC609" s="187" t="e">
        <f>EC544</f>
        <v>#VALUE!</v>
      </c>
      <c r="EF609" s="187" t="e">
        <f>EF544</f>
        <v>#VALUE!</v>
      </c>
      <c r="EI609" s="187" t="e">
        <f>EI544</f>
        <v>#VALUE!</v>
      </c>
      <c r="EL609" s="187" t="e">
        <f>EL544</f>
        <v>#VALUE!</v>
      </c>
      <c r="EO609" s="187" t="e">
        <f>EO544</f>
        <v>#VALUE!</v>
      </c>
    </row>
    <row r="610" spans="1:145" ht="15.5" x14ac:dyDescent="0.35">
      <c r="A610" s="56" t="s">
        <v>312</v>
      </c>
      <c r="B610" s="102" t="e">
        <f t="shared" ref="B610:Z610" si="670">+B612+B615</f>
        <v>#REF!</v>
      </c>
      <c r="C610" s="102" t="e">
        <f t="shared" si="670"/>
        <v>#REF!</v>
      </c>
      <c r="D610" s="102" t="e">
        <f t="shared" si="670"/>
        <v>#REF!</v>
      </c>
      <c r="E610" s="102" t="e">
        <f t="shared" si="670"/>
        <v>#REF!</v>
      </c>
      <c r="F610" s="102" t="e">
        <f t="shared" si="670"/>
        <v>#REF!</v>
      </c>
      <c r="G610" s="102" t="e">
        <f t="shared" si="670"/>
        <v>#REF!</v>
      </c>
      <c r="H610" s="102" t="e">
        <f t="shared" si="670"/>
        <v>#REF!</v>
      </c>
      <c r="I610" s="102" t="e">
        <f t="shared" si="670"/>
        <v>#VALUE!</v>
      </c>
      <c r="J610" s="102">
        <f t="shared" si="670"/>
        <v>-442.64130000000017</v>
      </c>
      <c r="K610" s="102">
        <f t="shared" si="670"/>
        <v>-494.77229999999997</v>
      </c>
      <c r="L610" s="102">
        <f t="shared" si="670"/>
        <v>-681.70649999999989</v>
      </c>
      <c r="M610" s="102">
        <f t="shared" si="670"/>
        <v>-116.30179900000005</v>
      </c>
      <c r="N610" s="102">
        <f t="shared" si="670"/>
        <v>-461.57950000000017</v>
      </c>
      <c r="O610" s="102">
        <f t="shared" si="670"/>
        <v>-1029.4829099999999</v>
      </c>
      <c r="P610" s="102">
        <f t="shared" si="670"/>
        <v>131.48702346800016</v>
      </c>
      <c r="Q610" s="102">
        <f t="shared" si="670"/>
        <v>1918.2615000000001</v>
      </c>
      <c r="R610" s="102">
        <f t="shared" si="670"/>
        <v>0.56557771700011017</v>
      </c>
      <c r="S610" s="102">
        <f t="shared" si="670"/>
        <v>-487.6600000000002</v>
      </c>
      <c r="T610" s="102">
        <f t="shared" si="670"/>
        <v>-445.75999999999993</v>
      </c>
      <c r="U610" s="102">
        <f t="shared" si="670"/>
        <v>-1376.7811000000008</v>
      </c>
      <c r="V610" s="102">
        <f t="shared" si="670"/>
        <v>-664.44699999999978</v>
      </c>
      <c r="W610" s="102">
        <f t="shared" si="670"/>
        <v>208.31786578330275</v>
      </c>
      <c r="X610" s="103">
        <f t="shared" si="670"/>
        <v>1585.2339999999999</v>
      </c>
      <c r="Y610" s="103">
        <f t="shared" si="670"/>
        <v>1773.5939999999998</v>
      </c>
      <c r="Z610" s="102">
        <f t="shared" si="670"/>
        <v>1653.4831522168274</v>
      </c>
      <c r="AA610" s="102">
        <f>+AA612+AA615</f>
        <v>-187.11368578308125</v>
      </c>
      <c r="AB610" s="102">
        <v>3214.212768944973</v>
      </c>
      <c r="AC610" s="102">
        <v>3042.7677316909476</v>
      </c>
      <c r="AD610" s="102">
        <v>3422.6947770842694</v>
      </c>
      <c r="AE610" s="102">
        <f>+AE612+AE615</f>
        <v>861.72836989748669</v>
      </c>
      <c r="AF610" s="102">
        <v>3906.7027843786682</v>
      </c>
      <c r="AG610" s="102">
        <v>3920.056478817015</v>
      </c>
      <c r="AH610" s="102">
        <v>4186.6849958586881</v>
      </c>
      <c r="AI610" s="102">
        <v>4221.6252981507869</v>
      </c>
      <c r="AJ610" s="103">
        <f>+AJ612+AJ615</f>
        <v>1946.1970871638659</v>
      </c>
      <c r="AK610" s="103">
        <v>5977.3148806926765</v>
      </c>
      <c r="AL610" s="103">
        <v>2898.2903233352126</v>
      </c>
      <c r="AM610" s="103">
        <v>1935.8809390415056</v>
      </c>
      <c r="AN610" s="103">
        <v>2575.9702540926355</v>
      </c>
      <c r="AO610" s="103">
        <f>+AO612+AO615</f>
        <v>1836.0814390635346</v>
      </c>
      <c r="AP610" s="103">
        <v>3960.6370395271792</v>
      </c>
      <c r="AQ610" s="103">
        <v>3552.9478131612832</v>
      </c>
      <c r="AR610" s="103">
        <v>3016.1143103263976</v>
      </c>
      <c r="AS610" s="103">
        <f>+AS612+AS615</f>
        <v>2889.29811733309</v>
      </c>
      <c r="AT610" s="103">
        <v>4244.6305599509396</v>
      </c>
      <c r="AU610" s="103">
        <v>2966.7902386365645</v>
      </c>
      <c r="AV610" s="103">
        <v>1909.3650999064216</v>
      </c>
      <c r="AW610" s="103">
        <v>1748.8817270014008</v>
      </c>
      <c r="AX610" s="103">
        <f>+AX612+AX615</f>
        <v>808.35115910543914</v>
      </c>
      <c r="AY610" s="103"/>
      <c r="AZ610" s="103">
        <v>2231.8373820349666</v>
      </c>
      <c r="BA610" s="103">
        <v>2830.9674762071627</v>
      </c>
      <c r="BB610" s="103">
        <v>2052.6776547525078</v>
      </c>
      <c r="BC610" s="103">
        <v>2427.3575571811862</v>
      </c>
      <c r="BD610" s="103">
        <v>1659.2193453293746</v>
      </c>
      <c r="BE610" s="103">
        <v>2074.5625567914694</v>
      </c>
      <c r="BF610" s="103">
        <f>+BF612+BF615</f>
        <v>-973.99351194119004</v>
      </c>
      <c r="BG610" s="103">
        <v>3035.3365783803256</v>
      </c>
      <c r="BH610" s="103">
        <v>3870.6851376705708</v>
      </c>
      <c r="BI610" s="103">
        <v>4183.135759532579</v>
      </c>
      <c r="BJ610" s="103">
        <v>4776.9847557125358</v>
      </c>
      <c r="BK610" s="103">
        <v>2801.3628835370837</v>
      </c>
      <c r="BL610" s="103">
        <v>4756.6054220168025</v>
      </c>
      <c r="BM610" s="103">
        <v>3267.7611197820356</v>
      </c>
      <c r="BN610" s="103">
        <v>4053.6928014611376</v>
      </c>
      <c r="BO610" s="103">
        <f>+BO612+BO615</f>
        <v>274.34071010197891</v>
      </c>
      <c r="BP610" s="103">
        <v>1453.5775851924427</v>
      </c>
      <c r="BQ610" s="103">
        <v>1776.7428042279548</v>
      </c>
      <c r="BR610" s="103">
        <v>2657.6782958428971</v>
      </c>
      <c r="BS610" s="103">
        <v>3863.767708334788</v>
      </c>
      <c r="BT610" s="103">
        <v>1062.6790444886365</v>
      </c>
      <c r="BU610" s="103">
        <v>312.89467653063957</v>
      </c>
      <c r="BV610" s="103">
        <v>801.44733489029977</v>
      </c>
      <c r="BW610" s="103">
        <v>1897.602796734456</v>
      </c>
      <c r="BX610" s="103">
        <v>1600.6162862199499</v>
      </c>
      <c r="BY610" s="103">
        <v>2551.3899752010479</v>
      </c>
      <c r="BZ610" s="102">
        <v>564.06387404432485</v>
      </c>
      <c r="CA610" s="103">
        <f>+CA612+CA615</f>
        <v>-628.02998315062803</v>
      </c>
      <c r="CB610" s="103">
        <v>2590.0001761048361</v>
      </c>
      <c r="CC610" s="103">
        <v>2525.3366471351305</v>
      </c>
      <c r="CD610" s="103">
        <v>2336.2735947471888</v>
      </c>
      <c r="CE610" s="103">
        <v>2043.5343759402472</v>
      </c>
      <c r="CF610" s="103">
        <v>1878.0675542460081</v>
      </c>
      <c r="CG610" s="103">
        <v>2349.1458022556944</v>
      </c>
      <c r="CH610" s="103">
        <v>1725.8785280477664</v>
      </c>
      <c r="CI610" s="103">
        <v>1842.1478569486192</v>
      </c>
      <c r="CJ610" s="102">
        <v>1304.6466633003226</v>
      </c>
      <c r="CK610" s="102">
        <v>1282.2961718667138</v>
      </c>
      <c r="CL610" s="103">
        <f>+CL612+CL615</f>
        <v>-1285.9154702886217</v>
      </c>
      <c r="CM610" s="103">
        <v>2568.6711514959361</v>
      </c>
      <c r="CN610" s="103">
        <v>-1150.4550876293486</v>
      </c>
      <c r="CO610" s="103">
        <v>-1074.2325639719868</v>
      </c>
      <c r="CP610" s="103">
        <v>-1492.9252045781677</v>
      </c>
      <c r="CQ610" s="103">
        <v>-129.39451694004441</v>
      </c>
      <c r="CR610" s="103">
        <v>686.56464542277922</v>
      </c>
      <c r="CS610" s="103">
        <v>-2849.3966199248539</v>
      </c>
      <c r="CT610" s="103">
        <v>-2296.3858410917819</v>
      </c>
      <c r="CU610" s="103">
        <v>234.36310190231734</v>
      </c>
      <c r="CV610" s="103">
        <v>-3392.4947922364095</v>
      </c>
      <c r="CW610" s="103">
        <v>-2587.2274676746192</v>
      </c>
      <c r="CX610" s="103">
        <v>-3515.6774153705242</v>
      </c>
      <c r="CY610" s="103">
        <v>-2890.3522369067891</v>
      </c>
      <c r="CZ610" s="103">
        <v>-1303.9931101393258</v>
      </c>
      <c r="DA610" s="103">
        <f t="shared" ref="DA610" si="671">+DA612+DA615</f>
        <v>-1312.6459495286274</v>
      </c>
      <c r="DB610" s="102">
        <v>-474.77683653992784</v>
      </c>
      <c r="DC610" s="102">
        <v>-46.037500729725195</v>
      </c>
      <c r="DD610" s="102">
        <v>1003.9195243441175</v>
      </c>
      <c r="DE610" s="102">
        <v>135.6525470845736</v>
      </c>
      <c r="DF610" s="102">
        <v>456.35462163192278</v>
      </c>
      <c r="DG610" s="102">
        <v>1486.4176796762963</v>
      </c>
      <c r="DH610" s="102">
        <v>-392.69326594651614</v>
      </c>
      <c r="DI610" s="102">
        <v>282.54453893840304</v>
      </c>
      <c r="DJ610" s="102">
        <v>1518.1919051593013</v>
      </c>
      <c r="DK610" s="102">
        <v>-923.41796974240594</v>
      </c>
      <c r="DL610" s="102">
        <v>-336.25101973755085</v>
      </c>
      <c r="DM610" s="102">
        <v>2564.0979635721919</v>
      </c>
      <c r="DN610" s="104">
        <f t="shared" ref="DN610" si="672">+DN612+DN615</f>
        <v>-178.5038532107709</v>
      </c>
      <c r="DO610" s="102">
        <v>2564.0979635721919</v>
      </c>
      <c r="DP610" s="102">
        <v>-1776.0671545161049</v>
      </c>
      <c r="DQ610" s="102">
        <v>-1544.5959624818754</v>
      </c>
      <c r="DR610" s="102">
        <v>-1569.8634747476228</v>
      </c>
      <c r="DS610" s="102">
        <v>-2227.9893429530221</v>
      </c>
      <c r="DT610" s="102">
        <v>-2113.0736909667899</v>
      </c>
      <c r="DU610" s="102">
        <v>-3563.8664351644993</v>
      </c>
      <c r="DV610" s="105">
        <f>+DV612+DV615</f>
        <v>-1329.9432552875055</v>
      </c>
      <c r="DW610" s="106">
        <f>+DW612+DW615</f>
        <v>-1132.6434177625993</v>
      </c>
      <c r="DX610" s="107">
        <f>+DX612+DX615</f>
        <v>534.20470112817577</v>
      </c>
      <c r="DZ610" s="102">
        <f>+DZ612+DZ615</f>
        <v>1670.7961322374122</v>
      </c>
      <c r="EC610" s="102">
        <f>+EC612+EC615</f>
        <v>2405.6538777465103</v>
      </c>
      <c r="EF610" s="102">
        <f>+EF612+EF615</f>
        <v>3600.0138712758121</v>
      </c>
      <c r="EI610" s="102">
        <f>+EI612+EI615</f>
        <v>4515.3100988484975</v>
      </c>
      <c r="EL610" s="102">
        <f>+EL612+EL615</f>
        <v>5608.2880247255052</v>
      </c>
      <c r="EO610" s="102">
        <f>+EO612+EO615</f>
        <v>6266.3487535800705</v>
      </c>
    </row>
    <row r="611" spans="1:145" ht="15.5" x14ac:dyDescent="0.35">
      <c r="A611" s="27"/>
      <c r="B611" s="102"/>
      <c r="C611" s="102"/>
      <c r="D611" s="102"/>
      <c r="E611" s="102"/>
      <c r="F611" s="102"/>
      <c r="G611" s="102"/>
      <c r="H611" s="102"/>
      <c r="I611" s="102"/>
      <c r="J611" s="102"/>
      <c r="K611" s="102"/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3"/>
      <c r="Y611" s="103"/>
      <c r="Z611" s="102"/>
      <c r="AA611" s="102"/>
      <c r="AB611" s="102"/>
      <c r="AC611" s="102"/>
      <c r="AD611" s="102"/>
      <c r="AE611" s="102"/>
      <c r="AF611" s="102"/>
      <c r="AG611" s="102"/>
      <c r="AH611" s="102"/>
      <c r="AI611" s="102"/>
      <c r="AJ611" s="103"/>
      <c r="AK611" s="103"/>
      <c r="AL611" s="103"/>
      <c r="AM611" s="103"/>
      <c r="AN611" s="103"/>
      <c r="AO611" s="103"/>
      <c r="AP611" s="103"/>
      <c r="AQ611" s="103"/>
      <c r="AR611" s="103"/>
      <c r="AS611" s="103"/>
      <c r="AT611" s="103"/>
      <c r="AU611" s="103"/>
      <c r="AV611" s="103"/>
      <c r="AW611" s="103"/>
      <c r="AX611" s="103"/>
      <c r="AY611" s="103"/>
      <c r="AZ611" s="103"/>
      <c r="BA611" s="103"/>
      <c r="BB611" s="103"/>
      <c r="BC611" s="103"/>
      <c r="BD611" s="103"/>
      <c r="BE611" s="103"/>
      <c r="BF611" s="103"/>
      <c r="BG611" s="103"/>
      <c r="BH611" s="103"/>
      <c r="BI611" s="103"/>
      <c r="BJ611" s="103"/>
      <c r="BK611" s="103"/>
      <c r="BL611" s="103"/>
      <c r="BM611" s="103"/>
      <c r="BN611" s="103"/>
      <c r="BO611" s="103"/>
      <c r="BP611" s="103"/>
      <c r="BQ611" s="103"/>
      <c r="BR611" s="103"/>
      <c r="BS611" s="103"/>
      <c r="BT611" s="103"/>
      <c r="BU611" s="103"/>
      <c r="BV611" s="103"/>
      <c r="BW611" s="103"/>
      <c r="BX611" s="103"/>
      <c r="BY611" s="103"/>
      <c r="BZ611" s="102"/>
      <c r="CA611" s="103"/>
      <c r="CB611" s="103"/>
      <c r="CC611" s="103"/>
      <c r="CD611" s="103"/>
      <c r="CE611" s="103"/>
      <c r="CF611" s="103"/>
      <c r="CG611" s="103"/>
      <c r="CH611" s="103"/>
      <c r="CI611" s="103"/>
      <c r="CJ611" s="102"/>
      <c r="CK611" s="102"/>
      <c r="CL611" s="103"/>
      <c r="CM611" s="103"/>
      <c r="CN611" s="103"/>
      <c r="CO611" s="103"/>
      <c r="CP611" s="103"/>
      <c r="CQ611" s="103"/>
      <c r="CR611" s="103"/>
      <c r="CS611" s="103"/>
      <c r="CT611" s="103"/>
      <c r="CU611" s="103"/>
      <c r="CV611" s="103"/>
      <c r="CW611" s="103"/>
      <c r="CX611" s="103"/>
      <c r="CY611" s="103"/>
      <c r="CZ611" s="103"/>
      <c r="DA611" s="103"/>
      <c r="DB611" s="102"/>
      <c r="DC611" s="102"/>
      <c r="DD611" s="102"/>
      <c r="DE611" s="102"/>
      <c r="DF611" s="102"/>
      <c r="DG611" s="102"/>
      <c r="DH611" s="102"/>
      <c r="DI611" s="102"/>
      <c r="DJ611" s="102"/>
      <c r="DK611" s="102"/>
      <c r="DL611" s="102"/>
      <c r="DM611" s="102"/>
      <c r="DN611" s="104"/>
      <c r="DO611" s="102"/>
      <c r="DP611" s="102"/>
      <c r="DQ611" s="102"/>
      <c r="DR611" s="102"/>
      <c r="DS611" s="102"/>
      <c r="DT611" s="102"/>
      <c r="DU611" s="102"/>
      <c r="DV611" s="105"/>
      <c r="DW611" s="106"/>
      <c r="DX611" s="107"/>
      <c r="DZ611" s="102"/>
      <c r="EC611" s="102"/>
      <c r="EF611" s="102"/>
      <c r="EI611" s="102"/>
      <c r="EL611" s="102"/>
      <c r="EO611" s="102"/>
    </row>
    <row r="612" spans="1:145" ht="15.5" x14ac:dyDescent="0.35">
      <c r="A612" s="56" t="s">
        <v>313</v>
      </c>
      <c r="B612" s="102">
        <f>+B613+B614</f>
        <v>61.529000000000003</v>
      </c>
      <c r="C612" s="102">
        <f t="shared" ref="C612:Z612" si="673">+C613+C614</f>
        <v>64.370999999999995</v>
      </c>
      <c r="D612" s="102">
        <f t="shared" si="673"/>
        <v>68.134</v>
      </c>
      <c r="E612" s="102">
        <f t="shared" si="673"/>
        <v>47.375999999999998</v>
      </c>
      <c r="F612" s="102">
        <f t="shared" si="673"/>
        <v>43.56</v>
      </c>
      <c r="G612" s="102">
        <f t="shared" si="673"/>
        <v>48.781999999999996</v>
      </c>
      <c r="H612" s="102">
        <f t="shared" si="673"/>
        <v>45.155999999999999</v>
      </c>
      <c r="I612" s="102">
        <f t="shared" si="673"/>
        <v>80.863</v>
      </c>
      <c r="J612" s="102">
        <f t="shared" si="673"/>
        <v>88.631000000000014</v>
      </c>
      <c r="K612" s="102">
        <f t="shared" si="673"/>
        <v>52.279000000000003</v>
      </c>
      <c r="L612" s="102">
        <f t="shared" si="673"/>
        <v>100.93599999999999</v>
      </c>
      <c r="M612" s="102">
        <f t="shared" si="673"/>
        <v>91.185599999999994</v>
      </c>
      <c r="N612" s="102">
        <f t="shared" si="673"/>
        <v>86.827999999999989</v>
      </c>
      <c r="O612" s="102">
        <f t="shared" si="673"/>
        <v>94.194999999999993</v>
      </c>
      <c r="P612" s="102">
        <f t="shared" si="673"/>
        <v>111.39250000000001</v>
      </c>
      <c r="Q612" s="102">
        <f t="shared" si="673"/>
        <v>132.18899999999999</v>
      </c>
      <c r="R612" s="102">
        <f t="shared" si="673"/>
        <v>189.04200000000003</v>
      </c>
      <c r="S612" s="102">
        <f t="shared" si="673"/>
        <v>124.76400000000001</v>
      </c>
      <c r="T612" s="102">
        <f t="shared" si="673"/>
        <v>201.89699999999999</v>
      </c>
      <c r="U612" s="102">
        <f t="shared" si="673"/>
        <v>1908.539</v>
      </c>
      <c r="V612" s="102">
        <f t="shared" si="673"/>
        <v>188.10900000000001</v>
      </c>
      <c r="W612" s="102">
        <f t="shared" si="673"/>
        <v>287.78800000000001</v>
      </c>
      <c r="X612" s="103">
        <f t="shared" si="673"/>
        <v>485.82400000000001</v>
      </c>
      <c r="Y612" s="103">
        <f t="shared" si="673"/>
        <v>1479.6449999999998</v>
      </c>
      <c r="Z612" s="102">
        <f t="shared" si="673"/>
        <v>214.119</v>
      </c>
      <c r="AA612" s="102">
        <f>+AA613+AA614</f>
        <v>245.19797116599997</v>
      </c>
      <c r="AB612" s="102">
        <v>302.51827154709497</v>
      </c>
      <c r="AC612" s="102">
        <v>198.79421116825699</v>
      </c>
      <c r="AD612" s="102">
        <v>198.793511168257</v>
      </c>
      <c r="AE612" s="102">
        <f>+AE613+AE614</f>
        <v>150.696</v>
      </c>
      <c r="AF612" s="102">
        <v>367.65559367218918</v>
      </c>
      <c r="AG612" s="102">
        <v>351.32847905484351</v>
      </c>
      <c r="AH612" s="102">
        <v>367.49104375771549</v>
      </c>
      <c r="AI612" s="102">
        <v>367.50020760492805</v>
      </c>
      <c r="AJ612" s="103">
        <f>+AJ613+AJ614</f>
        <v>245.44399999999999</v>
      </c>
      <c r="AK612" s="103">
        <v>434.89738858007161</v>
      </c>
      <c r="AL612" s="103">
        <v>418.0617848799709</v>
      </c>
      <c r="AM612" s="103">
        <v>412.95274589535001</v>
      </c>
      <c r="AN612" s="103">
        <v>412.95274589535001</v>
      </c>
      <c r="AO612" s="103">
        <f>+AO613+AO614</f>
        <v>262.66899999999998</v>
      </c>
      <c r="AP612" s="103">
        <v>439.92918951636909</v>
      </c>
      <c r="AQ612" s="103">
        <v>415.4216439105092</v>
      </c>
      <c r="AR612" s="103">
        <v>329.30485782331641</v>
      </c>
      <c r="AS612" s="103">
        <f>+AS613+AS614</f>
        <v>217.20099999999996</v>
      </c>
      <c r="AT612" s="103">
        <v>288.67284571759888</v>
      </c>
      <c r="AU612" s="103">
        <v>171.45510915555965</v>
      </c>
      <c r="AV612" s="103">
        <v>166.00606571374297</v>
      </c>
      <c r="AW612" s="103">
        <v>174.10606571374296</v>
      </c>
      <c r="AX612" s="103">
        <f>+AX613+AX614</f>
        <v>261.17399999999998</v>
      </c>
      <c r="AY612" s="103"/>
      <c r="AZ612" s="103">
        <v>156.76552832739156</v>
      </c>
      <c r="BA612" s="103">
        <v>156.76552832739156</v>
      </c>
      <c r="BB612" s="103">
        <v>165.05307164000001</v>
      </c>
      <c r="BC612" s="103">
        <v>165.05307164000001</v>
      </c>
      <c r="BD612" s="103">
        <v>154.00793729514015</v>
      </c>
      <c r="BE612" s="103">
        <v>154.00793729514015</v>
      </c>
      <c r="BF612" s="103">
        <f>+BF613+BF614</f>
        <v>137.97200000000001</v>
      </c>
      <c r="BG612" s="103">
        <v>184.75612531263036</v>
      </c>
      <c r="BH612" s="103">
        <v>184.75612531263036</v>
      </c>
      <c r="BI612" s="103">
        <v>219.44616347428251</v>
      </c>
      <c r="BJ612" s="103">
        <v>219.44616347428251</v>
      </c>
      <c r="BK612" s="103">
        <v>208.86073128170406</v>
      </c>
      <c r="BL612" s="103">
        <v>219.44573128170407</v>
      </c>
      <c r="BM612" s="103">
        <v>213.04573128170404</v>
      </c>
      <c r="BN612" s="103">
        <v>213.04573128170404</v>
      </c>
      <c r="BO612" s="103">
        <f>+BO613+BO614</f>
        <v>311.43625374314399</v>
      </c>
      <c r="BP612" s="103">
        <v>254.99103775668272</v>
      </c>
      <c r="BQ612" s="103">
        <v>254.98179121217311</v>
      </c>
      <c r="BR612" s="103">
        <v>254.98179121217311</v>
      </c>
      <c r="BS612" s="103">
        <v>250.38263515772772</v>
      </c>
      <c r="BT612" s="103">
        <v>236.38263515772772</v>
      </c>
      <c r="BU612" s="103">
        <v>236.38263515772772</v>
      </c>
      <c r="BV612" s="103">
        <v>236.38216016096098</v>
      </c>
      <c r="BW612" s="103">
        <v>275.96439987459638</v>
      </c>
      <c r="BX612" s="103">
        <v>275.96439987459638</v>
      </c>
      <c r="BY612" s="103">
        <v>275.96516791281601</v>
      </c>
      <c r="BZ612" s="102">
        <v>237.98660353687984</v>
      </c>
      <c r="CA612" s="103">
        <f>+CA613+CA614</f>
        <v>271.22707697285091</v>
      </c>
      <c r="CB612" s="103">
        <v>221.89339676470999</v>
      </c>
      <c r="CC612" s="103">
        <v>243.62372045723311</v>
      </c>
      <c r="CD612" s="103">
        <v>243.62372045723311</v>
      </c>
      <c r="CE612" s="103">
        <v>249.92494469043868</v>
      </c>
      <c r="CF612" s="103">
        <v>249.92494469043868</v>
      </c>
      <c r="CG612" s="103">
        <v>249.92494469043868</v>
      </c>
      <c r="CH612" s="103">
        <v>229.57649827967344</v>
      </c>
      <c r="CI612" s="103">
        <v>218.54978782511338</v>
      </c>
      <c r="CJ612" s="102">
        <v>229.57637548782984</v>
      </c>
      <c r="CK612" s="102">
        <v>240.5496650332698</v>
      </c>
      <c r="CL612" s="103">
        <f>+CL613+CL614</f>
        <v>263.79199999999997</v>
      </c>
      <c r="CM612" s="103">
        <v>251.69145660523728</v>
      </c>
      <c r="CN612" s="103">
        <v>273.70845830065883</v>
      </c>
      <c r="CO612" s="103">
        <v>273.70845830065883</v>
      </c>
      <c r="CP612" s="103">
        <v>273.7088406998634</v>
      </c>
      <c r="CQ612" s="103">
        <v>273.7088406998634</v>
      </c>
      <c r="CR612" s="103">
        <v>273.7088406998634</v>
      </c>
      <c r="CS612" s="103">
        <v>275.71032267900358</v>
      </c>
      <c r="CT612" s="103">
        <v>275.70995236167096</v>
      </c>
      <c r="CU612" s="103">
        <v>275.70871601726662</v>
      </c>
      <c r="CV612" s="103">
        <v>261.4380858353602</v>
      </c>
      <c r="CW612" s="103">
        <v>261.43718037121374</v>
      </c>
      <c r="CX612" s="103">
        <v>261.4380858353602</v>
      </c>
      <c r="CY612" s="103">
        <v>261.43718037121374</v>
      </c>
      <c r="CZ612" s="103">
        <v>261.43517737476861</v>
      </c>
      <c r="DA612" s="103">
        <f t="shared" ref="DA612" si="674">+DA613+DA614</f>
        <v>238.16689494761681</v>
      </c>
      <c r="DB612" s="102">
        <v>290.39378964165786</v>
      </c>
      <c r="DC612" s="102">
        <v>290.38713488593072</v>
      </c>
      <c r="DD612" s="102">
        <v>290.38713488593072</v>
      </c>
      <c r="DE612" s="102">
        <v>314.04228358119076</v>
      </c>
      <c r="DF612" s="102">
        <v>314.03666343407633</v>
      </c>
      <c r="DG612" s="102">
        <v>314.03105307065925</v>
      </c>
      <c r="DH612" s="102">
        <v>332.19532184905518</v>
      </c>
      <c r="DI612" s="102">
        <v>331.9433772311998</v>
      </c>
      <c r="DJ612" s="102">
        <v>331.69187145334445</v>
      </c>
      <c r="DK612" s="102">
        <v>332.19532184905518</v>
      </c>
      <c r="DL612" s="102">
        <v>331.9433772311998</v>
      </c>
      <c r="DM612" s="102">
        <v>331.69187145334445</v>
      </c>
      <c r="DN612" s="104">
        <f t="shared" ref="DN612" si="675">+DN613+DN614</f>
        <v>345.01140078220794</v>
      </c>
      <c r="DO612" s="102">
        <v>331.69187145334445</v>
      </c>
      <c r="DP612" s="102">
        <v>290.87172266809205</v>
      </c>
      <c r="DQ612" s="102">
        <v>294.74343409609202</v>
      </c>
      <c r="DR612" s="102">
        <v>298.61514552409204</v>
      </c>
      <c r="DS612" s="102">
        <v>319.01211021869273</v>
      </c>
      <c r="DT612" s="102">
        <v>304.79056511467962</v>
      </c>
      <c r="DU612" s="102">
        <v>374.86360739086666</v>
      </c>
      <c r="DV612" s="105">
        <f>+DV613+DV614</f>
        <v>382.3705472723662</v>
      </c>
      <c r="DW612" s="106">
        <f>+DW613+DW614</f>
        <v>375.36097720264115</v>
      </c>
      <c r="DX612" s="107">
        <f>+DX613+DX614</f>
        <v>375.95173713224938</v>
      </c>
      <c r="DZ612" s="102">
        <f>+DZ613+DZ614</f>
        <v>337.37343491154985</v>
      </c>
      <c r="EC612" s="102">
        <f>+EC613+EC614</f>
        <v>354.31308141858801</v>
      </c>
      <c r="EF612" s="102">
        <f>+EF613+EF614</f>
        <v>290.58577947394906</v>
      </c>
      <c r="EI612" s="102">
        <f>+EI613+EI614</f>
        <v>277.90191315091027</v>
      </c>
      <c r="EL612" s="102">
        <f>+EL613+EL614</f>
        <v>284.25378029296462</v>
      </c>
      <c r="EO612" s="102">
        <f>+EO613+EO614</f>
        <v>290.65801997289736</v>
      </c>
    </row>
    <row r="613" spans="1:145" ht="15.5" x14ac:dyDescent="0.35">
      <c r="A613" s="56" t="s">
        <v>314</v>
      </c>
      <c r="B613" s="102">
        <f>([2]CAMEROUN!C706+[2]CAMEROUN!D706)/2+[7]RCA!D540+[3]CONGO!D542+[4]GABON!D713+[5]GUINEE!D490+[6]TCHAD!D547</f>
        <v>61.529000000000003</v>
      </c>
      <c r="C613" s="102">
        <f>([2]CAMEROUN!D706+[2]CAMEROUN!E706)/2+[7]RCA!E540+[3]CONGO!E542+[4]GABON!E713+[5]GUINEE!E490+[6]TCHAD!E547</f>
        <v>64.370999999999995</v>
      </c>
      <c r="D613" s="102">
        <f>([2]CAMEROUN!E706+[2]CAMEROUN!F706)/2+[7]RCA!F540+[3]CONGO!F542+[4]GABON!F713+[5]GUINEE!F490+[6]TCHAD!F547</f>
        <v>68.134</v>
      </c>
      <c r="E613" s="102">
        <f>([2]CAMEROUN!F706+[2]CAMEROUN!G706)/2+[7]RCA!G540+[3]CONGO!G542+[4]GABON!G713+[5]GUINEE!G490+[6]TCHAD!G547</f>
        <v>47.375999999999998</v>
      </c>
      <c r="F613" s="102">
        <f>([2]CAMEROUN!G706+[2]CAMEROUN!H706)/2+[7]RCA!H540+[3]CONGO!H542+[4]GABON!H713+[5]GUINEE!H490+[6]TCHAD!H547</f>
        <v>43.56</v>
      </c>
      <c r="G613" s="102">
        <f>([2]CAMEROUN!H706+[2]CAMEROUN!I706)/2+[7]RCA!I540+[3]CONGO!I542+[4]GABON!I713+[5]GUINEE!I490+[6]TCHAD!I547</f>
        <v>48.781999999999996</v>
      </c>
      <c r="H613" s="102">
        <f>([2]CAMEROUN!I706+[2]CAMEROUN!J706)/2+[7]RCA!J540+[3]CONGO!J542+[4]GABON!J713+[5]GUINEE!J490+[6]TCHAD!J547</f>
        <v>45.155999999999999</v>
      </c>
      <c r="I613" s="102">
        <f>([2]CAMEROUN!J706+[2]CAMEROUN!K706)/2+[7]RCA!K540+[3]CONGO!K542+[4]GABON!K713+[5]GUINEE!K490+[6]TCHAD!K547</f>
        <v>80.863</v>
      </c>
      <c r="J613" s="102">
        <f>([2]CAMEROUN!K706+[2]CAMEROUN!L706)/2+[7]RCA!L540+[3]CONGO!L542+[4]GABON!L713+[5]GUINEE!L490+[6]TCHAD!L547</f>
        <v>86.246000000000009</v>
      </c>
      <c r="K613" s="102">
        <f>([2]CAMEROUN!L706+[2]CAMEROUN!M706)/2+[7]RCA!M540+[3]CONGO!M542+[4]GABON!M713+[5]GUINEE!M490+[6]TCHAD!M547</f>
        <v>50.009</v>
      </c>
      <c r="L613" s="102">
        <f>([2]CAMEROUN!M706+[2]CAMEROUN!N706)/2+[7]RCA!N540+[3]CONGO!N542+[4]GABON!N713+[5]GUINEE!N490+[6]TCHAD!N547</f>
        <v>88.60799999999999</v>
      </c>
      <c r="M613" s="102">
        <f>([2]CAMEROUN!N706+[2]CAMEROUN!O706)/2+[7]RCA!O540+[3]CONGO!O542+[4]GABON!O713+[5]GUINEE!O490+[6]TCHAD!O547</f>
        <v>89.547599999999989</v>
      </c>
      <c r="N613" s="102">
        <f>([2]CAMEROUN!O706+[2]CAMEROUN!P706)/2+[7]RCA!P540+[3]CONGO!P542+[4]GABON!P713+[5]GUINEE!P490+[6]TCHAD!P547</f>
        <v>83.364999999999995</v>
      </c>
      <c r="O613" s="102">
        <f>([2]CAMEROUN!P706+[2]CAMEROUN!Q706)/2+[7]RCA!Q540+[3]CONGO!Q542+[4]GABON!Q713+[5]GUINEE!Q490+[6]TCHAD!Q547</f>
        <v>92.919999999999987</v>
      </c>
      <c r="P613" s="102">
        <f>[2]CAMEROUN!AH706+[7]RCA!R540+[3]CONGO!R542+[4]GABON!R713+[5]GUINEE!R490+[6]TCHAD!R547</f>
        <v>94.863</v>
      </c>
      <c r="Q613" s="102">
        <f>[2]CAMEROUN!AI706+[7]RCA!S540+[3]CONGO!S542+[4]GABON!S713+[5]GUINEE!S490+[6]TCHAD!S547</f>
        <v>99.008049999999997</v>
      </c>
      <c r="R613" s="102">
        <f>[2]CAMEROUN!AJ706+[7]RCA!T540+[3]CONGO!T542+[4]GABON!T713+[5]GUINEE!T490+[6]TCHAD!T547</f>
        <v>124.86484</v>
      </c>
      <c r="S613" s="102">
        <f>[2]CAMEROUN!AK706+[7]RCA!U540+[3]CONGO!U542+[4]GABON!U713+[5]GUINEE!U490+[6]TCHAD!U547</f>
        <v>107.26</v>
      </c>
      <c r="T613" s="102">
        <f>[2]CAMEROUN!AL706+[7]RCA!V540+[3]CONGO!V542+[4]GABON!V713+[5]GUINEE!V490+[6]TCHAD!V547</f>
        <v>81.337860000000006</v>
      </c>
      <c r="U613" s="102">
        <f>[2]CAMEROUN!AM706+[7]RCA!W540+[3]CONGO!W542+[4]GABON!W713+[5]GUINEE!W490+[6]TCHAD!W547</f>
        <v>1926.2719999999999</v>
      </c>
      <c r="V613" s="102">
        <f>[2]CAMEROUN!AN706+[7]RCA!X540+[3]CONGO!X542+[4]GABON!X713+[5]GUINEE!X490+[6]TCHAD!X547</f>
        <v>167.68</v>
      </c>
      <c r="W613" s="102">
        <f>[2]CAMEROUN!AO706+[7]RCA!Y540+[3]CONGO!Y542+[4]GABON!Y713+[5]GUINEE!Y490+[6]TCHAD!Y547</f>
        <v>278.86500000000001</v>
      </c>
      <c r="X613" s="103">
        <f>[2]CAMEROUN!AP706+[7]RCA!Z540+[3]CONGO!Z542+[4]GABON!Z713+[5]GUINEE!Z490+[6]TCHAD!Z547</f>
        <v>494.58100000000002</v>
      </c>
      <c r="Y613" s="103">
        <f>[2]CAMEROUN!AQ706+[7]RCA!AA540+[3]CONGO!AA542+[4]GABON!AA713+[5]GUINEE!AA490+[6]TCHAD!AA547</f>
        <v>1452.0149999999999</v>
      </c>
      <c r="Z613" s="102">
        <f>[2]CAMEROUN!AR706+[7]RCA!AB540+[3]CONGO!AB542+[4]GABON!AB713+[5]GUINEE!AB490+[6]TCHAD!AB547</f>
        <v>170.62349999999998</v>
      </c>
      <c r="AA613" s="102">
        <f>[2]CAMEROUN!AS706+[7]RCA!AC540+[3]CONGO!AC542+[4]GABON!AC713+[5]GUINEE!AC490+[6]TCHAD!AC547</f>
        <v>197.00505449999997</v>
      </c>
      <c r="AB613" s="102">
        <v>301.59215094709498</v>
      </c>
      <c r="AC613" s="102">
        <v>197.868090568257</v>
      </c>
      <c r="AD613" s="102">
        <v>197.86739056825701</v>
      </c>
      <c r="AE613" s="102">
        <f>[2]CAMEROUN!AT706+[7]RCA!AD540+[3]CONGO!AH542+[4]GABON!AD713+[5]GUINEE!AD490+[6]TCHAD!AH547</f>
        <v>109.685</v>
      </c>
      <c r="AF613" s="102">
        <v>318.58330000000001</v>
      </c>
      <c r="AG613" s="102">
        <v>324.86312099999998</v>
      </c>
      <c r="AH613" s="102">
        <v>318.58260000000001</v>
      </c>
      <c r="AI613" s="102">
        <v>318.58260000000001</v>
      </c>
      <c r="AJ613" s="103">
        <f>[2]CAMEROUN!AU706+[7]RCA!AE540+[3]CONGO!AM542+[4]GABON!AE713+[5]GUINEE!AE490+[6]TCHAD!AM547</f>
        <v>203.66499999999999</v>
      </c>
      <c r="AK613" s="103">
        <v>384.35499999999996</v>
      </c>
      <c r="AL613" s="103">
        <v>363.9430496375</v>
      </c>
      <c r="AM613" s="103">
        <v>359.21099189534999</v>
      </c>
      <c r="AN613" s="103">
        <v>359.21099189534999</v>
      </c>
      <c r="AO613" s="103">
        <f>[2]CAMEROUN!AV706+[7]RCA!AF540+[3]CONGO!AR542+[4]GABON!AF713+[5]GUINEE!AF490+[6]TCHAD!AR547</f>
        <v>265.54699999999997</v>
      </c>
      <c r="AP613" s="103">
        <v>388.42500000000001</v>
      </c>
      <c r="AQ613" s="103">
        <v>364.41284244503697</v>
      </c>
      <c r="AR613" s="103">
        <v>278.38963163333335</v>
      </c>
      <c r="AS613" s="103">
        <f>[2]CAMEROUN!AZ706+[7]RCA!AJ540+[3]CONGO!AV542+[4]GABON!AJ713+[5]GUINEE!AJ490+[6]TCHAD!AV547</f>
        <v>180.63899999999998</v>
      </c>
      <c r="AT613" s="103">
        <v>287.71799999999996</v>
      </c>
      <c r="AU613" s="103">
        <v>170.49299999999999</v>
      </c>
      <c r="AV613" s="103">
        <v>165.04299999999998</v>
      </c>
      <c r="AW613" s="103">
        <v>173.14299999999997</v>
      </c>
      <c r="AX613" s="103">
        <f>[2]CAMEROUN!BE706+[7]RCA!AO540+[3]CONGO!BA542+[4]GABON!AO713+[5]GUINEE!AO490+[6]TCHAD!BA547</f>
        <v>224.87899999999999</v>
      </c>
      <c r="AY613" s="103"/>
      <c r="AZ613" s="103">
        <v>153.20830000000001</v>
      </c>
      <c r="BA613" s="103">
        <v>153.20830000000001</v>
      </c>
      <c r="BB613" s="103">
        <v>167.5</v>
      </c>
      <c r="BC613" s="103">
        <v>167.5</v>
      </c>
      <c r="BD613" s="103">
        <v>157.43879999999999</v>
      </c>
      <c r="BE613" s="103">
        <v>157.43879999999999</v>
      </c>
      <c r="BF613" s="103">
        <f>[2]CAMEROUN!BL706+[7]RCA!AV540+[3]CONGO!BI542+[4]GABON!AV713+[5]GUINEE!AV490+[6]TCHAD!BH547</f>
        <v>134.30000000000001</v>
      </c>
      <c r="BG613" s="103">
        <v>189.35050000000001</v>
      </c>
      <c r="BH613" s="103">
        <v>189.35050000000001</v>
      </c>
      <c r="BI613" s="103">
        <v>197.8</v>
      </c>
      <c r="BJ613" s="103">
        <v>197.8</v>
      </c>
      <c r="BK613" s="103">
        <v>187.215</v>
      </c>
      <c r="BL613" s="103">
        <v>197.8</v>
      </c>
      <c r="BM613" s="103">
        <v>191.39999999999998</v>
      </c>
      <c r="BN613" s="103">
        <v>191.39999999999998</v>
      </c>
      <c r="BO613" s="103">
        <f>[2]CAMEROUN!BU706+[7]RCA!BE540+[3]CONGO!BR542+[4]GABON!BE713+[5]GUINEE!BE490+[6]TCHAD!BQ547</f>
        <v>310.59699999999998</v>
      </c>
      <c r="BP613" s="103">
        <v>231.47699999999998</v>
      </c>
      <c r="BQ613" s="103">
        <v>231.47699999999998</v>
      </c>
      <c r="BR613" s="103">
        <v>231.47699999999998</v>
      </c>
      <c r="BS613" s="103">
        <v>231.47699999999998</v>
      </c>
      <c r="BT613" s="103">
        <v>217.47699999999998</v>
      </c>
      <c r="BU613" s="103">
        <v>217.47699999999998</v>
      </c>
      <c r="BV613" s="103">
        <v>217.47699999999998</v>
      </c>
      <c r="BW613" s="103">
        <v>257.06</v>
      </c>
      <c r="BX613" s="103">
        <v>257.06</v>
      </c>
      <c r="BY613" s="103">
        <v>257.06</v>
      </c>
      <c r="BZ613" s="102">
        <v>219.07999999999998</v>
      </c>
      <c r="CA613" s="103">
        <f>[2]CAMEROUN!CG706+[7]RCA!BQ540+[3]CONGO!CD542+[4]GABON!BQ713+[5]GUINEE!BQ490+[6]TCHAD!CC547</f>
        <v>252.7</v>
      </c>
      <c r="CB613" s="103">
        <v>224.58499999999998</v>
      </c>
      <c r="CC613" s="103">
        <v>224.58499999999998</v>
      </c>
      <c r="CD613" s="103">
        <v>224.58499999999998</v>
      </c>
      <c r="CE613" s="103">
        <v>230.88499999999999</v>
      </c>
      <c r="CF613" s="103">
        <v>230.88499999999999</v>
      </c>
      <c r="CG613" s="103">
        <v>230.88499999999999</v>
      </c>
      <c r="CH613" s="103">
        <v>210.535</v>
      </c>
      <c r="CI613" s="103">
        <v>210.535</v>
      </c>
      <c r="CJ613" s="102">
        <v>210.535</v>
      </c>
      <c r="CK613" s="102">
        <v>232.53500000000003</v>
      </c>
      <c r="CL613" s="103">
        <f>[2]CAMEROUN!CR706+[7]RCA!CB540+[3]CONGO!CO542+[4]GABON!CB713+[5]GUINEE!CD490+[6]TCHAD!CN547</f>
        <v>261.666</v>
      </c>
      <c r="CM613" s="103">
        <v>240.98500000000001</v>
      </c>
      <c r="CN613" s="103">
        <v>253.81</v>
      </c>
      <c r="CO613" s="103">
        <v>253.81</v>
      </c>
      <c r="CP613" s="103">
        <v>253.81</v>
      </c>
      <c r="CQ613" s="103">
        <v>253.81</v>
      </c>
      <c r="CR613" s="103">
        <v>253.81</v>
      </c>
      <c r="CS613" s="103">
        <v>255.81</v>
      </c>
      <c r="CT613" s="103">
        <v>255.81</v>
      </c>
      <c r="CU613" s="103">
        <v>255.81</v>
      </c>
      <c r="CV613" s="103">
        <v>241.435</v>
      </c>
      <c r="CW613" s="103">
        <v>241.435</v>
      </c>
      <c r="CX613" s="103">
        <v>241.435</v>
      </c>
      <c r="CY613" s="103">
        <v>241.435</v>
      </c>
      <c r="CZ613" s="103">
        <v>241.435</v>
      </c>
      <c r="DA613" s="103">
        <f>[2]CAMEROUN!DD706+[7]RCA!CN540+[3]CONGO!DA542+[4]GABON!CN713+[5]GUINEE!CP490+[6]TCHAD!CZ547</f>
        <v>196.34606528749998</v>
      </c>
      <c r="DB613" s="102">
        <v>273.15699999999998</v>
      </c>
      <c r="DC613" s="102">
        <v>273.15699999999998</v>
      </c>
      <c r="DD613" s="102">
        <v>273.15699999999998</v>
      </c>
      <c r="DE613" s="102">
        <v>273.15699999999998</v>
      </c>
      <c r="DF613" s="102">
        <v>273.15699999999998</v>
      </c>
      <c r="DG613" s="102">
        <v>273.15699999999998</v>
      </c>
      <c r="DH613" s="102">
        <v>268.85700000000003</v>
      </c>
      <c r="DI613" s="102">
        <v>268.85700000000003</v>
      </c>
      <c r="DJ613" s="102">
        <v>268.85700000000003</v>
      </c>
      <c r="DK613" s="102">
        <v>268.85700000000003</v>
      </c>
      <c r="DL613" s="102">
        <v>268.85700000000003</v>
      </c>
      <c r="DM613" s="102">
        <v>268.85700000000003</v>
      </c>
      <c r="DN613" s="104">
        <f>[2]CAMEROUN!DQ706+[7]RCA!DA540+[3]CONGO!DN542+[4]GABON!DA713+[5]GUINEE!DC490+[6]TCHAD!DM547</f>
        <v>265.9683</v>
      </c>
      <c r="DO613" s="102">
        <v>268.85700000000003</v>
      </c>
      <c r="DP613" s="102">
        <v>248.00428453550944</v>
      </c>
      <c r="DQ613" s="102">
        <v>251.87599596350941</v>
      </c>
      <c r="DR613" s="102">
        <v>255.74770739150944</v>
      </c>
      <c r="DS613" s="102">
        <v>276.08705632407884</v>
      </c>
      <c r="DT613" s="102">
        <v>261.86551122006574</v>
      </c>
      <c r="DU613" s="102">
        <v>331.93855349625278</v>
      </c>
      <c r="DV613" s="105">
        <f>[2]CAMEROUN!EA706+[7]RCA!DN540+[3]CONGO!DX542+[4]GABON!DK713+[5]GUINEE!DN490+[6]TCHAD!DW547</f>
        <v>339.47612356597784</v>
      </c>
      <c r="DW613" s="106">
        <f>[2]CAMEROUN!EB706+[7]RCA!DM540+[3]CONGO!DY542+[4]GABON!DL713+[5]GUINEE!DO490+[6]TCHAD!DX547</f>
        <v>332.4665534962528</v>
      </c>
      <c r="DX613" s="107">
        <f>[2]CAMEROUN!EC706+[7]RCA!DN540+[3]CONGO!DZ542+[4]GABON!DM713+[5]GUINEE!DP490+[6]TCHAD!DY547</f>
        <v>333.05731342586103</v>
      </c>
      <c r="DZ613" s="102">
        <f>[2]CAMEROUN!EE706+[7]RCA!DP540+[3]CONGO!EB542+[4]GABON!DO713+[5]GUINEE!DR490+[6]TCHAD!EA547</f>
        <v>283.29300000000001</v>
      </c>
      <c r="EC613" s="102">
        <f>[2]CAMEROUN!EH706+[7]RCA!DS540+[3]CONGO!EE542+[4]GABON!DR713+[5]GUINEE!DU490+[6]TCHAD!ED547</f>
        <v>293.99299999999999</v>
      </c>
      <c r="EF613" s="102">
        <f>[2]CAMEROUN!EK706+[7]RCA!DV540+[3]CONGO!EH542+[4]GABON!DU713+[5]GUINEE!DX490+[6]TCHAD!EG547</f>
        <v>223.99299999999999</v>
      </c>
      <c r="EI613" s="102">
        <f>[2]CAMEROUN!EN706+[7]RCA!DY540+[3]CONGO!EK542+[4]GABON!DX713+[5]GUINEE!EA490+[6]TCHAD!EJ547</f>
        <v>204.99299999999999</v>
      </c>
      <c r="EL613" s="102">
        <f>[2]CAMEROUN!EQ706+[7]RCA!EB540+[3]CONGO!EN542+[4]GABON!EA713+[5]GUINEE!ED490+[6]TCHAD!EM547</f>
        <v>204.99299999999999</v>
      </c>
      <c r="EO613" s="102">
        <f>[2]CAMEROUN!ET706+[7]RCA!EE540+[3]CONGO!EQ542+[4]GABON!ED713+[5]GUINEE!EG490+[6]TCHAD!EP547</f>
        <v>204.99299999999999</v>
      </c>
    </row>
    <row r="614" spans="1:145" ht="15.5" x14ac:dyDescent="0.35">
      <c r="A614" s="56" t="s">
        <v>315</v>
      </c>
      <c r="B614" s="102">
        <f>([2]CAMEROUN!C707+[2]CAMEROUN!D707)/2+[7]RCA!D541+[3]CONGO!D543+[4]GABON!D714+[5]GUINEE!D491+[6]TCHAD!D548</f>
        <v>0</v>
      </c>
      <c r="C614" s="102">
        <f>([2]CAMEROUN!D707+[2]CAMEROUN!E707)/2+[7]RCA!E541+[3]CONGO!E543+[4]GABON!E714+[5]GUINEE!E491+[6]TCHAD!E548</f>
        <v>0</v>
      </c>
      <c r="D614" s="102">
        <f>([2]CAMEROUN!E707+[2]CAMEROUN!F707)/2+[7]RCA!F541+[3]CONGO!F543+[4]GABON!F714+[5]GUINEE!F491+[6]TCHAD!F548</f>
        <v>0</v>
      </c>
      <c r="E614" s="102">
        <f>([2]CAMEROUN!F707+[2]CAMEROUN!G707)/2+[7]RCA!G541+[3]CONGO!G543+[4]GABON!G714+[5]GUINEE!G491+[6]TCHAD!G548</f>
        <v>0</v>
      </c>
      <c r="F614" s="102">
        <f>([2]CAMEROUN!G707+[2]CAMEROUN!H707)/2+[7]RCA!H541+[3]CONGO!H543+[4]GABON!H714+[5]GUINEE!H491+[6]TCHAD!H548</f>
        <v>0</v>
      </c>
      <c r="G614" s="102">
        <f>([2]CAMEROUN!H707+[2]CAMEROUN!I707)/2+[7]RCA!I541+[3]CONGO!I543+[4]GABON!I714+[5]GUINEE!I491+[6]TCHAD!I548</f>
        <v>0</v>
      </c>
      <c r="H614" s="102">
        <f>([2]CAMEROUN!I707+[2]CAMEROUN!J707)/2+[7]RCA!J541+[3]CONGO!J543+[4]GABON!J714+[5]GUINEE!J491+[6]TCHAD!J548</f>
        <v>0</v>
      </c>
      <c r="I614" s="102">
        <f>([2]CAMEROUN!J707+[2]CAMEROUN!K707)/2+[7]RCA!K541+[3]CONGO!K543+[4]GABON!K714+[5]GUINEE!K491+[6]TCHAD!K548</f>
        <v>0</v>
      </c>
      <c r="J614" s="102">
        <f>([2]CAMEROUN!K707+[2]CAMEROUN!L707)/2+[7]RCA!L541+[3]CONGO!L543+[4]GABON!L714+[5]GUINEE!L491+[6]TCHAD!L548</f>
        <v>2.3849999999999998</v>
      </c>
      <c r="K614" s="102">
        <f>([2]CAMEROUN!L707+[2]CAMEROUN!M707)/2+[7]RCA!M541+[3]CONGO!M543+[4]GABON!M714+[5]GUINEE!M491+[6]TCHAD!M548</f>
        <v>2.27</v>
      </c>
      <c r="L614" s="102">
        <f>([2]CAMEROUN!M707+[2]CAMEROUN!N707)/2+[7]RCA!N541+[3]CONGO!N543+[4]GABON!N714+[5]GUINEE!N491+[6]TCHAD!N548</f>
        <v>12.327999999999999</v>
      </c>
      <c r="M614" s="102">
        <f>([2]CAMEROUN!N707+[2]CAMEROUN!O707)/2+[7]RCA!O541+[3]CONGO!O543+[4]GABON!O714+[5]GUINEE!O491+[6]TCHAD!O548</f>
        <v>1.6380000000000001</v>
      </c>
      <c r="N614" s="102">
        <f>([2]CAMEROUN!O707+[2]CAMEROUN!P707)/2+[7]RCA!P541+[3]CONGO!P543+[4]GABON!P714+[5]GUINEE!P491+[6]TCHAD!P548</f>
        <v>3.4630000000000001</v>
      </c>
      <c r="O614" s="102">
        <f>([2]CAMEROUN!P707+[2]CAMEROUN!Q707)/2+[7]RCA!Q541+[3]CONGO!Q543+[4]GABON!Q714+[5]GUINEE!Q491+[6]TCHAD!Q548</f>
        <v>1.2750000000000001</v>
      </c>
      <c r="P614" s="102">
        <f>[2]CAMEROUN!AH707+[7]RCA!R541+[3]CONGO!R543+[4]GABON!R714+[5]GUINEE!R491+[6]TCHAD!R548</f>
        <v>16.529500000000006</v>
      </c>
      <c r="Q614" s="102">
        <f>[2]CAMEROUN!AI707+[7]RCA!S541+[3]CONGO!S543+[4]GABON!S714+[5]GUINEE!S491+[6]TCHAD!S548</f>
        <v>33.180949999999996</v>
      </c>
      <c r="R614" s="102">
        <f>[2]CAMEROUN!AJ707+[7]RCA!T541+[3]CONGO!T543+[4]GABON!T714+[5]GUINEE!T491+[6]TCHAD!T548</f>
        <v>64.177160000000015</v>
      </c>
      <c r="S614" s="102">
        <f>[2]CAMEROUN!AK707+[7]RCA!U541+[3]CONGO!U543+[4]GABON!U714+[5]GUINEE!U491+[6]TCHAD!U548</f>
        <v>17.503999999999998</v>
      </c>
      <c r="T614" s="102">
        <f>[2]CAMEROUN!AL707+[7]RCA!V541+[3]CONGO!V543+[4]GABON!V714+[5]GUINEE!V491+[6]TCHAD!V548</f>
        <v>120.55914</v>
      </c>
      <c r="U614" s="102">
        <f>[2]CAMEROUN!AM707+[7]RCA!W541+[3]CONGO!W543+[4]GABON!W714+[5]GUINEE!W491+[6]TCHAD!W548</f>
        <v>-17.732999999999997</v>
      </c>
      <c r="V614" s="102">
        <f>[2]CAMEROUN!AN707+[7]RCA!X541+[3]CONGO!X543+[4]GABON!X714+[5]GUINEE!X491+[6]TCHAD!X548</f>
        <v>20.429000000000006</v>
      </c>
      <c r="W614" s="102">
        <f>[2]CAMEROUN!AO707+[7]RCA!Y541+[3]CONGO!Y543+[4]GABON!Y714+[5]GUINEE!Y491+[6]TCHAD!Y548</f>
        <v>8.9229999999999858</v>
      </c>
      <c r="X614" s="103">
        <f>[2]CAMEROUN!AP707+[7]RCA!Z541+[3]CONGO!Z543+[4]GABON!Z714+[5]GUINEE!Z491+[6]TCHAD!Z548</f>
        <v>-8.7569999999999961</v>
      </c>
      <c r="Y614" s="103">
        <f>[2]CAMEROUN!AQ707+[7]RCA!AA541+[3]CONGO!AA543+[4]GABON!AA714+[5]GUINEE!AA491+[6]TCHAD!AA548</f>
        <v>27.629999999999992</v>
      </c>
      <c r="Z614" s="102">
        <f>[2]CAMEROUN!AR707+[7]RCA!AB541+[3]CONGO!AB543+[4]GABON!AB714+[5]GUINEE!AB491+[6]TCHAD!AB548</f>
        <v>43.495500000000014</v>
      </c>
      <c r="AA614" s="102">
        <f>[2]CAMEROUN!AS707+[7]RCA!AC541+[3]CONGO!AC543+[4]GABON!AC714+[5]GUINEE!AC491+[6]TCHAD!AC548</f>
        <v>48.192916666000009</v>
      </c>
      <c r="AB614" s="102">
        <v>0.92612059999999996</v>
      </c>
      <c r="AC614" s="102">
        <v>0.92612059999999996</v>
      </c>
      <c r="AD614" s="102">
        <v>0.92612059999999996</v>
      </c>
      <c r="AE614" s="102">
        <f>[2]CAMEROUN!AT707+[7]RCA!AD541+[3]CONGO!AH543+[4]GABON!AD714+[5]GUINEE!AD491+[6]TCHAD!AH548</f>
        <v>41.011000000000003</v>
      </c>
      <c r="AF614" s="102">
        <v>49.072293672189176</v>
      </c>
      <c r="AG614" s="102">
        <v>26.505358054843501</v>
      </c>
      <c r="AH614" s="102">
        <v>48.908443757715503</v>
      </c>
      <c r="AI614" s="102">
        <v>48.917607604928008</v>
      </c>
      <c r="AJ614" s="103">
        <f>[2]CAMEROUN!AU707+[7]RCA!AE541+[3]CONGO!AM543+[4]GABON!AE714+[5]GUINEE!AE491+[6]TCHAD!AM548</f>
        <v>41.779000000000003</v>
      </c>
      <c r="AK614" s="103">
        <v>50.542388580071645</v>
      </c>
      <c r="AL614" s="103">
        <v>54.118735242511057</v>
      </c>
      <c r="AM614" s="103">
        <v>53.741753999999993</v>
      </c>
      <c r="AN614" s="103">
        <v>53.741753999999993</v>
      </c>
      <c r="AO614" s="103">
        <f>[2]CAMEROUN!AV707+[7]RCA!AF541+[3]CONGO!AR543+[4]GABON!AF714+[5]GUINEE!AF491+[6]TCHAD!AR548</f>
        <v>-2.8780000000000001</v>
      </c>
      <c r="AP614" s="103">
        <v>51.504189516369088</v>
      </c>
      <c r="AQ614" s="103">
        <v>51.008801505872199</v>
      </c>
      <c r="AR614" s="103">
        <v>50.915226189983088</v>
      </c>
      <c r="AS614" s="103">
        <f>[2]CAMEROUN!AZ707+[7]RCA!AJ541+[3]CONGO!AV543+[4]GABON!AJ714+[5]GUINEE!AJ491+[6]TCHAD!AV548</f>
        <v>36.561999999999998</v>
      </c>
      <c r="AT614" s="103">
        <v>0.95484571759889691</v>
      </c>
      <c r="AU614" s="103">
        <v>0.96210915555965004</v>
      </c>
      <c r="AV614" s="103">
        <v>0.96306571374299832</v>
      </c>
      <c r="AW614" s="103">
        <v>0.96306571374299832</v>
      </c>
      <c r="AX614" s="103">
        <f>[2]CAMEROUN!BE707+[7]RCA!AO541+[3]CONGO!BA543+[4]GABON!AO714+[5]GUINEE!AO491+[6]TCHAD!BA548</f>
        <v>36.295000000000002</v>
      </c>
      <c r="AY614" s="103"/>
      <c r="AZ614" s="103">
        <v>3.5572283273915533</v>
      </c>
      <c r="BA614" s="103">
        <v>3.5572283273915533</v>
      </c>
      <c r="BB614" s="103">
        <v>-2.4469283600000002</v>
      </c>
      <c r="BC614" s="103">
        <v>-2.4469283600000002</v>
      </c>
      <c r="BD614" s="103">
        <v>-3.4308627048598379</v>
      </c>
      <c r="BE614" s="103">
        <v>-3.4308627048598379</v>
      </c>
      <c r="BF614" s="103">
        <f>[2]CAMEROUN!BL707+[7]RCA!AV541+[3]CONGO!BI543+[4]GABON!AV714+[5]GUINEE!AV491+[6]TCHAD!BH548</f>
        <v>3.6720000000000002</v>
      </c>
      <c r="BG614" s="103">
        <v>-4.5943746873696529</v>
      </c>
      <c r="BH614" s="103">
        <v>-4.5943746873696529</v>
      </c>
      <c r="BI614" s="103">
        <v>21.646163474282496</v>
      </c>
      <c r="BJ614" s="103">
        <v>21.646163474282496</v>
      </c>
      <c r="BK614" s="103">
        <v>21.645731281704055</v>
      </c>
      <c r="BL614" s="103">
        <v>21.645731281704055</v>
      </c>
      <c r="BM614" s="103">
        <v>21.645731281704055</v>
      </c>
      <c r="BN614" s="103">
        <v>21.645731281704055</v>
      </c>
      <c r="BO614" s="103">
        <f>[2]CAMEROUN!BU707+[7]RCA!BE541+[3]CONGO!BR543+[4]GABON!BE714+[5]GUINEE!BE491+[6]TCHAD!BQ548</f>
        <v>0.83925374314404078</v>
      </c>
      <c r="BP614" s="103">
        <v>23.514037756682736</v>
      </c>
      <c r="BQ614" s="103">
        <v>23.504791212173124</v>
      </c>
      <c r="BR614" s="103">
        <v>23.504791212173124</v>
      </c>
      <c r="BS614" s="103">
        <v>18.905635157727751</v>
      </c>
      <c r="BT614" s="103">
        <v>18.905635157727751</v>
      </c>
      <c r="BU614" s="103">
        <v>18.905635157727751</v>
      </c>
      <c r="BV614" s="103">
        <v>18.905160160961014</v>
      </c>
      <c r="BW614" s="103">
        <v>18.904399874596397</v>
      </c>
      <c r="BX614" s="103">
        <v>18.904399874596397</v>
      </c>
      <c r="BY614" s="103">
        <v>18.905167912815994</v>
      </c>
      <c r="BZ614" s="102">
        <v>18.90660353687986</v>
      </c>
      <c r="CA614" s="103">
        <f>[2]CAMEROUN!CG707+[7]RCA!BQ541+[3]CONGO!CD543+[4]GABON!BQ714+[5]GUINEE!BQ491+[6]TCHAD!CC548</f>
        <v>18.527076972850907</v>
      </c>
      <c r="CB614" s="103">
        <v>-2.6916032352899868</v>
      </c>
      <c r="CC614" s="103">
        <v>19.038720457233133</v>
      </c>
      <c r="CD614" s="103">
        <v>19.038720457233133</v>
      </c>
      <c r="CE614" s="103">
        <v>19.039944690438688</v>
      </c>
      <c r="CF614" s="103">
        <v>19.039944690438688</v>
      </c>
      <c r="CG614" s="103">
        <v>19.039944690438688</v>
      </c>
      <c r="CH614" s="103">
        <v>19.041498279673455</v>
      </c>
      <c r="CI614" s="103">
        <v>8.0147878251133946</v>
      </c>
      <c r="CJ614" s="102">
        <v>19.041375487829832</v>
      </c>
      <c r="CK614" s="102">
        <v>8.0146650332697735</v>
      </c>
      <c r="CL614" s="103">
        <f>[2]CAMEROUN!CR707+[7]RCA!CB541+[3]CONGO!CO543+[4]GABON!CB714+[5]GUINEE!CD491+[6]TCHAD!CN548</f>
        <v>2.1259999999999994</v>
      </c>
      <c r="CM614" s="103">
        <v>10.706456605237257</v>
      </c>
      <c r="CN614" s="103">
        <v>19.898458300658834</v>
      </c>
      <c r="CO614" s="103">
        <v>19.898458300658834</v>
      </c>
      <c r="CP614" s="103">
        <v>19.898840699863381</v>
      </c>
      <c r="CQ614" s="103">
        <v>19.898840699863381</v>
      </c>
      <c r="CR614" s="103">
        <v>19.898840699863381</v>
      </c>
      <c r="CS614" s="103">
        <v>19.900322679003587</v>
      </c>
      <c r="CT614" s="103">
        <v>19.899952361670948</v>
      </c>
      <c r="CU614" s="103">
        <v>19.898716017266629</v>
      </c>
      <c r="CV614" s="103">
        <v>20.003085835360203</v>
      </c>
      <c r="CW614" s="103">
        <v>20.002180371213761</v>
      </c>
      <c r="CX614" s="103">
        <v>20.003085835360203</v>
      </c>
      <c r="CY614" s="103">
        <v>20.002180371213761</v>
      </c>
      <c r="CZ614" s="103">
        <v>20.000177374768594</v>
      </c>
      <c r="DA614" s="103">
        <f>[2]CAMEROUN!DD707+[7]RCA!CN541+[3]CONGO!DA543+[4]GABON!CN714+[5]GUINEE!CP491+[6]TCHAD!CZ548</f>
        <v>41.820829660116829</v>
      </c>
      <c r="DB614" s="102">
        <v>17.2367896416579</v>
      </c>
      <c r="DC614" s="102">
        <v>17.230134885930752</v>
      </c>
      <c r="DD614" s="102">
        <v>17.230134885930752</v>
      </c>
      <c r="DE614" s="102">
        <v>40.88528358119077</v>
      </c>
      <c r="DF614" s="102">
        <v>40.879663434076321</v>
      </c>
      <c r="DG614" s="102">
        <v>40.874053070659244</v>
      </c>
      <c r="DH614" s="102">
        <v>63.338321849055141</v>
      </c>
      <c r="DI614" s="102">
        <v>63.086377231199791</v>
      </c>
      <c r="DJ614" s="102">
        <v>62.834871453344441</v>
      </c>
      <c r="DK614" s="102">
        <v>63.338321849055141</v>
      </c>
      <c r="DL614" s="102">
        <v>63.086377231199791</v>
      </c>
      <c r="DM614" s="102">
        <v>62.834871453344441</v>
      </c>
      <c r="DN614" s="104">
        <f>[2]CAMEROUN!DQ707+[7]RCA!DA541+[3]CONGO!DN543+[4]GABON!DA714+[5]GUINEE!DC491+[6]TCHAD!DM548</f>
        <v>79.043100782207972</v>
      </c>
      <c r="DO614" s="102">
        <v>62.834871453344441</v>
      </c>
      <c r="DP614" s="102">
        <v>42.867438132582613</v>
      </c>
      <c r="DQ614" s="102">
        <v>42.867438132582613</v>
      </c>
      <c r="DR614" s="102">
        <v>42.867438132582613</v>
      </c>
      <c r="DS614" s="102">
        <v>42.925053894613896</v>
      </c>
      <c r="DT614" s="102">
        <v>42.925053894613896</v>
      </c>
      <c r="DU614" s="102">
        <v>42.925053894613896</v>
      </c>
      <c r="DV614" s="105">
        <f>[2]CAMEROUN!EA707+[7]RCA!DN541+[3]CONGO!DX543+[4]GABON!DK714+[5]GUINEE!DN491+[6]TCHAD!DW548</f>
        <v>42.894423706388331</v>
      </c>
      <c r="DW614" s="106">
        <f>[2]CAMEROUN!EB707+[7]RCA!DM541+[3]CONGO!DY543+[4]GABON!DL714+[5]GUINEE!DO491+[6]TCHAD!DX548</f>
        <v>42.894423706388331</v>
      </c>
      <c r="DX614" s="107">
        <f>[2]CAMEROUN!EC707+[7]RCA!DN541+[3]CONGO!DZ543+[4]GABON!DM714+[5]GUINEE!DP491+[6]TCHAD!DY548</f>
        <v>42.894423706388331</v>
      </c>
      <c r="DZ614" s="102">
        <f>[2]CAMEROUN!EE707+[7]RCA!DP541+[3]CONGO!EB543+[4]GABON!DO714+[5]GUINEE!DR491+[6]TCHAD!EA548</f>
        <v>54.08043491154983</v>
      </c>
      <c r="EC614" s="102">
        <f>[2]CAMEROUN!EH707+[7]RCA!DS541+[3]CONGO!EE543+[4]GABON!DR714+[5]GUINEE!DU491+[6]TCHAD!ED548</f>
        <v>60.320081418588025</v>
      </c>
      <c r="EF614" s="102">
        <f>[2]CAMEROUN!EK707+[7]RCA!DV541+[3]CONGO!EH543+[4]GABON!DU714+[5]GUINEE!DX491+[6]TCHAD!EG548</f>
        <v>66.592779473949093</v>
      </c>
      <c r="EI614" s="102">
        <f>[2]CAMEROUN!EN707+[7]RCA!DY541+[3]CONGO!EK543+[4]GABON!DX714+[5]GUINEE!EA491+[6]TCHAD!EJ548</f>
        <v>72.90891315091028</v>
      </c>
      <c r="EL614" s="102">
        <f>[2]CAMEROUN!EQ707+[7]RCA!EB541+[3]CONGO!EN543+[4]GABON!EA714+[5]GUINEE!ED491+[6]TCHAD!EM548</f>
        <v>79.260780292964654</v>
      </c>
      <c r="EO614" s="102">
        <f>[2]CAMEROUN!ET707+[7]RCA!EE541+[3]CONGO!EQ543+[4]GABON!ED714+[5]GUINEE!EG491+[6]TCHAD!EP548</f>
        <v>85.665019972897355</v>
      </c>
    </row>
    <row r="615" spans="1:145" ht="15.5" x14ac:dyDescent="0.35">
      <c r="A615" s="56" t="s">
        <v>316</v>
      </c>
      <c r="B615" s="102" t="e">
        <f t="shared" ref="B615:Z615" si="676">+B616+B618+B619</f>
        <v>#REF!</v>
      </c>
      <c r="C615" s="102" t="e">
        <f t="shared" si="676"/>
        <v>#REF!</v>
      </c>
      <c r="D615" s="102" t="e">
        <f t="shared" si="676"/>
        <v>#REF!</v>
      </c>
      <c r="E615" s="102" t="e">
        <f t="shared" si="676"/>
        <v>#REF!</v>
      </c>
      <c r="F615" s="102" t="e">
        <f t="shared" si="676"/>
        <v>#REF!</v>
      </c>
      <c r="G615" s="102" t="e">
        <f t="shared" si="676"/>
        <v>#REF!</v>
      </c>
      <c r="H615" s="102" t="e">
        <f t="shared" si="676"/>
        <v>#REF!</v>
      </c>
      <c r="I615" s="102" t="e">
        <f t="shared" si="676"/>
        <v>#VALUE!</v>
      </c>
      <c r="J615" s="102">
        <f t="shared" si="676"/>
        <v>-531.2723000000002</v>
      </c>
      <c r="K615" s="102">
        <f t="shared" si="676"/>
        <v>-547.05129999999997</v>
      </c>
      <c r="L615" s="102">
        <f t="shared" si="676"/>
        <v>-782.64249999999993</v>
      </c>
      <c r="M615" s="102">
        <f t="shared" si="676"/>
        <v>-207.48739900000004</v>
      </c>
      <c r="N615" s="102">
        <f t="shared" si="676"/>
        <v>-548.40750000000014</v>
      </c>
      <c r="O615" s="102">
        <f t="shared" si="676"/>
        <v>-1123.6779099999999</v>
      </c>
      <c r="P615" s="102">
        <f t="shared" si="676"/>
        <v>20.094523468000148</v>
      </c>
      <c r="Q615" s="102">
        <f t="shared" si="676"/>
        <v>1786.0725</v>
      </c>
      <c r="R615" s="102">
        <f t="shared" si="676"/>
        <v>-188.47642228299992</v>
      </c>
      <c r="S615" s="102">
        <f t="shared" si="676"/>
        <v>-612.42400000000021</v>
      </c>
      <c r="T615" s="102">
        <f t="shared" si="676"/>
        <v>-647.65699999999993</v>
      </c>
      <c r="U615" s="102">
        <f t="shared" si="676"/>
        <v>-3285.3201000000008</v>
      </c>
      <c r="V615" s="102">
        <f t="shared" si="676"/>
        <v>-852.55599999999981</v>
      </c>
      <c r="W615" s="102">
        <f t="shared" si="676"/>
        <v>-79.470134216697261</v>
      </c>
      <c r="X615" s="103">
        <f t="shared" si="676"/>
        <v>1099.4099999999999</v>
      </c>
      <c r="Y615" s="103">
        <f t="shared" si="676"/>
        <v>293.94900000000007</v>
      </c>
      <c r="Z615" s="102">
        <f t="shared" si="676"/>
        <v>1439.3641522168275</v>
      </c>
      <c r="AA615" s="102">
        <f>+AA616+AA618+AA619</f>
        <v>-432.31165694908123</v>
      </c>
      <c r="AB615" s="102">
        <v>2911.694497397878</v>
      </c>
      <c r="AC615" s="102">
        <v>2843.9735205226907</v>
      </c>
      <c r="AD615" s="102">
        <v>3223.9012659160126</v>
      </c>
      <c r="AE615" s="102">
        <f>+AE616+AE618+AE619</f>
        <v>711.03236989748666</v>
      </c>
      <c r="AF615" s="102">
        <v>3539.0471907064789</v>
      </c>
      <c r="AG615" s="102">
        <v>3568.7279997621713</v>
      </c>
      <c r="AH615" s="102">
        <v>3819.1939521009726</v>
      </c>
      <c r="AI615" s="102">
        <v>3854.1250905458592</v>
      </c>
      <c r="AJ615" s="103">
        <f>+AJ616+AJ618+AJ619</f>
        <v>1700.753087163866</v>
      </c>
      <c r="AK615" s="103">
        <v>5542.417492112605</v>
      </c>
      <c r="AL615" s="103">
        <v>2480.2285384552415</v>
      </c>
      <c r="AM615" s="103">
        <v>1522.92819315016</v>
      </c>
      <c r="AN615" s="103">
        <v>2163.0175081972889</v>
      </c>
      <c r="AO615" s="103">
        <f>+AO616+AO618+AO619</f>
        <v>1573.4124390635347</v>
      </c>
      <c r="AP615" s="103">
        <v>3520.70785001081</v>
      </c>
      <c r="AQ615" s="103">
        <v>3137.5261692507738</v>
      </c>
      <c r="AR615" s="103">
        <v>2686.809452503081</v>
      </c>
      <c r="AS615" s="103">
        <f>+AS616+AS618+AS619</f>
        <v>2672.09711733309</v>
      </c>
      <c r="AT615" s="103">
        <v>3955.9577142293424</v>
      </c>
      <c r="AU615" s="103">
        <v>2795.335129481005</v>
      </c>
      <c r="AV615" s="103">
        <v>1743.3590341926786</v>
      </c>
      <c r="AW615" s="103">
        <v>1574.7756612876578</v>
      </c>
      <c r="AX615" s="103">
        <f>+AX616+AX618+AX619</f>
        <v>547.17715910543916</v>
      </c>
      <c r="AY615" s="103"/>
      <c r="AZ615" s="103">
        <v>2075.071853707575</v>
      </c>
      <c r="BA615" s="103">
        <v>2674.2019478797711</v>
      </c>
      <c r="BB615" s="103">
        <v>1887.6245831125079</v>
      </c>
      <c r="BC615" s="103">
        <v>2262.3044855411863</v>
      </c>
      <c r="BD615" s="103">
        <v>1505.2114080342344</v>
      </c>
      <c r="BE615" s="103">
        <v>1920.5546194963295</v>
      </c>
      <c r="BF615" s="103">
        <f>+BF616+BF618+BF619</f>
        <v>-1111.96551194119</v>
      </c>
      <c r="BG615" s="103">
        <v>2850.5804530676951</v>
      </c>
      <c r="BH615" s="103">
        <v>3685.9290123579403</v>
      </c>
      <c r="BI615" s="103">
        <v>3963.689596058296</v>
      </c>
      <c r="BJ615" s="103">
        <v>4557.5385922382529</v>
      </c>
      <c r="BK615" s="103">
        <v>2592.5021522553798</v>
      </c>
      <c r="BL615" s="103">
        <v>4537.1596907350986</v>
      </c>
      <c r="BM615" s="103">
        <v>3054.7153885003318</v>
      </c>
      <c r="BN615" s="103">
        <v>3840.6470701794337</v>
      </c>
      <c r="BO615" s="103">
        <f>+BO616+BO618+BO619</f>
        <v>-37.095543641165079</v>
      </c>
      <c r="BP615" s="103">
        <v>1198.5865474357599</v>
      </c>
      <c r="BQ615" s="103">
        <v>1521.7610130157818</v>
      </c>
      <c r="BR615" s="103">
        <v>2402.6965046307241</v>
      </c>
      <c r="BS615" s="103">
        <v>3613.3850731770603</v>
      </c>
      <c r="BT615" s="103">
        <v>826.29640933090866</v>
      </c>
      <c r="BU615" s="103">
        <v>76.512041372911881</v>
      </c>
      <c r="BV615" s="103">
        <v>565.06517472933876</v>
      </c>
      <c r="BW615" s="103">
        <v>1621.6383968598595</v>
      </c>
      <c r="BX615" s="103">
        <v>1324.6518863453534</v>
      </c>
      <c r="BY615" s="103">
        <v>2275.4248072882319</v>
      </c>
      <c r="BZ615" s="102">
        <v>326.07727050744506</v>
      </c>
      <c r="CA615" s="103">
        <f>+CA616+CA618+CA619</f>
        <v>-899.25706012347894</v>
      </c>
      <c r="CB615" s="103">
        <v>2368.1067793401262</v>
      </c>
      <c r="CC615" s="103">
        <v>2281.7129266778975</v>
      </c>
      <c r="CD615" s="103">
        <v>2092.6498742899557</v>
      </c>
      <c r="CE615" s="103">
        <v>1793.6094312498085</v>
      </c>
      <c r="CF615" s="103">
        <v>1628.1426095555694</v>
      </c>
      <c r="CG615" s="103">
        <v>2099.2208575652558</v>
      </c>
      <c r="CH615" s="103">
        <v>1496.302029768093</v>
      </c>
      <c r="CI615" s="103">
        <v>1623.5980691235059</v>
      </c>
      <c r="CJ615" s="102">
        <v>1075.0702878124928</v>
      </c>
      <c r="CK615" s="102">
        <v>1041.7465068334441</v>
      </c>
      <c r="CL615" s="103">
        <f>+CL616+CL618+CL619</f>
        <v>-1549.7074702886216</v>
      </c>
      <c r="CM615" s="103">
        <v>2316.9796948906987</v>
      </c>
      <c r="CN615" s="103">
        <v>-1424.1635459300073</v>
      </c>
      <c r="CO615" s="103">
        <v>-1347.9410222726456</v>
      </c>
      <c r="CP615" s="103">
        <v>-1766.6340452780312</v>
      </c>
      <c r="CQ615" s="103">
        <v>-403.10335763990781</v>
      </c>
      <c r="CR615" s="103">
        <v>412.85580472291582</v>
      </c>
      <c r="CS615" s="103">
        <v>-3125.1069426038575</v>
      </c>
      <c r="CT615" s="103">
        <v>-2572.0957934534531</v>
      </c>
      <c r="CU615" s="103">
        <v>-41.345614114949285</v>
      </c>
      <c r="CV615" s="103">
        <v>-3653.9328780717697</v>
      </c>
      <c r="CW615" s="103">
        <v>-2848.664648045833</v>
      </c>
      <c r="CX615" s="103">
        <v>-3777.1155012058844</v>
      </c>
      <c r="CY615" s="103">
        <v>-3151.7894172780029</v>
      </c>
      <c r="CZ615" s="103">
        <v>-1565.4282875140943</v>
      </c>
      <c r="DA615" s="103">
        <f t="shared" ref="DA615" si="677">+DA616+DA618+DA619</f>
        <v>-1550.8128444762442</v>
      </c>
      <c r="DB615" s="102">
        <v>-765.1706261815857</v>
      </c>
      <c r="DC615" s="102">
        <v>-336.42463561565592</v>
      </c>
      <c r="DD615" s="102">
        <v>713.5323894581868</v>
      </c>
      <c r="DE615" s="102">
        <v>-178.38973649661716</v>
      </c>
      <c r="DF615" s="102">
        <v>142.31795819784645</v>
      </c>
      <c r="DG615" s="102">
        <v>1172.386626605637</v>
      </c>
      <c r="DH615" s="102">
        <v>-724.88858779557131</v>
      </c>
      <c r="DI615" s="102">
        <v>-49.398838292796768</v>
      </c>
      <c r="DJ615" s="102">
        <v>1186.5000337059569</v>
      </c>
      <c r="DK615" s="102">
        <v>-1255.6132915914611</v>
      </c>
      <c r="DL615" s="102">
        <v>-668.19439696875065</v>
      </c>
      <c r="DM615" s="102">
        <v>2232.4060921188475</v>
      </c>
      <c r="DN615" s="104">
        <f t="shared" ref="DN615" si="678">+DN616+DN618+DN619</f>
        <v>-523.51525399297884</v>
      </c>
      <c r="DO615" s="102">
        <v>2232.4060921188475</v>
      </c>
      <c r="DP615" s="102">
        <v>-2066.9388771841968</v>
      </c>
      <c r="DQ615" s="102">
        <v>-1839.3393965779674</v>
      </c>
      <c r="DR615" s="102">
        <v>-1868.4786202717148</v>
      </c>
      <c r="DS615" s="102">
        <v>-2547.0014531717147</v>
      </c>
      <c r="DT615" s="102">
        <v>-2417.8642560814696</v>
      </c>
      <c r="DU615" s="102">
        <v>-3938.7300425553658</v>
      </c>
      <c r="DV615" s="105">
        <f>+DV616+DV618+DV619</f>
        <v>-1712.3138025598716</v>
      </c>
      <c r="DW615" s="106">
        <f>+DW616+DW618+DW619</f>
        <v>-1508.0043949652404</v>
      </c>
      <c r="DX615" s="107">
        <f>+DX616+DX618+DX619</f>
        <v>158.25296399592639</v>
      </c>
      <c r="DZ615" s="102">
        <f>+DZ616+DZ618+DZ619</f>
        <v>1333.4226973258624</v>
      </c>
      <c r="EC615" s="102">
        <f>+EC616+EC618+EC619</f>
        <v>2051.3407963279224</v>
      </c>
      <c r="EF615" s="102">
        <f>+EF616+EF618+EF619</f>
        <v>3309.428091801863</v>
      </c>
      <c r="EI615" s="102">
        <f>+EI616+EI618+EI619</f>
        <v>4237.4081856975872</v>
      </c>
      <c r="EL615" s="102">
        <f>+EL616+EL618+EL619</f>
        <v>5324.0342444325406</v>
      </c>
      <c r="EO615" s="102">
        <f>+EO616+EO618+EO619</f>
        <v>5975.6907336071736</v>
      </c>
    </row>
    <row r="616" spans="1:145" ht="15.5" x14ac:dyDescent="0.35">
      <c r="A616" s="56" t="s">
        <v>317</v>
      </c>
      <c r="B616" s="102">
        <f>([2]CAMEROUN!C711+[2]CAMEROUN!D711)/2+[7]RCA!D545+[3]CONGO!D547+[4]GABON!D718+[5]GUINEE!D495+[6]TCHAD!D552</f>
        <v>3.5760000000000001</v>
      </c>
      <c r="C616" s="102">
        <f>([2]CAMEROUN!D711+[2]CAMEROUN!E711)/2+[7]RCA!E545+[3]CONGO!E547+[4]GABON!E718+[5]GUINEE!E495+[6]TCHAD!E552</f>
        <v>-1.1399999999999999</v>
      </c>
      <c r="D616" s="102">
        <f>([2]CAMEROUN!E711+[2]CAMEROUN!F711)/2+[7]RCA!F545+[3]CONGO!F547+[4]GABON!F718+[5]GUINEE!F495+[6]TCHAD!F552</f>
        <v>0.41</v>
      </c>
      <c r="E616" s="102">
        <f>([2]CAMEROUN!F711+[2]CAMEROUN!G711)/2+[7]RCA!G545+[3]CONGO!G547+[4]GABON!G718+[5]GUINEE!G495+[6]TCHAD!G552</f>
        <v>-0.8</v>
      </c>
      <c r="F616" s="102">
        <f>([2]CAMEROUN!G711+[2]CAMEROUN!H711)/2+[7]RCA!H545+[3]CONGO!H547+[4]GABON!H718+[5]GUINEE!H495+[6]TCHAD!H552</f>
        <v>-1.4</v>
      </c>
      <c r="G616" s="102">
        <f>([2]CAMEROUN!H711+[2]CAMEROUN!I711)/2+[7]RCA!I545+[3]CONGO!I547+[4]GABON!I718+[5]GUINEE!I495+[6]TCHAD!I552</f>
        <v>2.6059999999999999</v>
      </c>
      <c r="H616" s="102">
        <f>([2]CAMEROUN!I711+[2]CAMEROUN!J711)/2+[7]RCA!J545+[3]CONGO!J547+[4]GABON!J718+[5]GUINEE!J495+[6]TCHAD!J552</f>
        <v>46.073999999999998</v>
      </c>
      <c r="I616" s="102" t="e">
        <f>([2]CAMEROUN!J711+[2]CAMEROUN!K711)/2+[7]RCA!K545+[3]CONGO!K547+[4]GABON!K718+[5]GUINEE!K495+[6]TCHAD!K552</f>
        <v>#VALUE!</v>
      </c>
      <c r="J616" s="102">
        <f>([2]CAMEROUN!K711+[2]CAMEROUN!L711)/2+[7]RCA!L545+[3]CONGO!L547+[4]GABON!L718+[5]GUINEE!L495+[6]TCHAD!L552</f>
        <v>-53.49300000000008</v>
      </c>
      <c r="K616" s="102">
        <f>([2]CAMEROUN!L711+[2]CAMEROUN!M711)/2+[7]RCA!M545+[3]CONGO!M547+[4]GABON!M718+[5]GUINEE!M495+[6]TCHAD!M552</f>
        <v>-62.707999999999963</v>
      </c>
      <c r="L616" s="102">
        <f>([2]CAMEROUN!M711+[2]CAMEROUN!N711)/2+[7]RCA!N545+[3]CONGO!N547+[4]GABON!N718+[5]GUINEE!N495+[6]TCHAD!N552</f>
        <v>-74.650999999999982</v>
      </c>
      <c r="M616" s="102">
        <f>([2]CAMEROUN!N711+[2]CAMEROUN!O711)/2+[7]RCA!O545+[3]CONGO!O547+[4]GABON!O718+[5]GUINEE!O495+[6]TCHAD!O552</f>
        <v>270.26499999999999</v>
      </c>
      <c r="N616" s="102">
        <f>([2]CAMEROUN!O711+[2]CAMEROUN!P711)/2+[7]RCA!P545+[3]CONGO!P547+[4]GABON!P718+[5]GUINEE!P495+[6]TCHAD!P552</f>
        <v>291.34700000000004</v>
      </c>
      <c r="O616" s="102">
        <f>([2]CAMEROUN!P711+[2]CAMEROUN!Q711)/2+[7]RCA!Q545+[3]CONGO!Q547+[4]GABON!Q718+[5]GUINEE!Q495+[6]TCHAD!Q552</f>
        <v>259.39799999999997</v>
      </c>
      <c r="P616" s="102">
        <f>[2]CAMEROUN!AH711+[7]RCA!R545+[3]CONGO!R547+[4]GABON!R718+[5]GUINEE!R495+[6]TCHAD!R552</f>
        <v>707.10640000000012</v>
      </c>
      <c r="Q616" s="102">
        <f>[2]CAMEROUN!AI711+[7]RCA!S545+[3]CONGO!S547+[4]GABON!S718+[5]GUINEE!S495+[6]TCHAD!S552</f>
        <v>2011.1005</v>
      </c>
      <c r="R616" s="102">
        <f>[2]CAMEROUN!AJ711+[7]RCA!T545+[3]CONGO!T547+[4]GABON!T718+[5]GUINEE!T495+[6]TCHAD!T552</f>
        <v>1219.6554000000001</v>
      </c>
      <c r="S616" s="102">
        <f>[2]CAMEROUN!AK711+[7]RCA!U545+[3]CONGO!U547+[4]GABON!U718+[5]GUINEE!U495+[6]TCHAD!U552</f>
        <v>606.01300000000003</v>
      </c>
      <c r="T616" s="102">
        <f>[2]CAMEROUN!AL711+[7]RCA!V545+[3]CONGO!V547+[4]GABON!V718+[5]GUINEE!V495+[6]TCHAD!V552</f>
        <v>1408.835</v>
      </c>
      <c r="U616" s="102">
        <f>[2]CAMEROUN!AM711+[7]RCA!W545+[3]CONGO!W547+[4]GABON!W718+[5]GUINEE!W495+[6]TCHAD!W552</f>
        <v>850.90499999999997</v>
      </c>
      <c r="V616" s="102">
        <f>[2]CAMEROUN!AN711+[7]RCA!X545+[3]CONGO!X547+[4]GABON!X718+[5]GUINEE!X495+[6]TCHAD!X552</f>
        <v>1063.693</v>
      </c>
      <c r="W616" s="102">
        <f>[2]CAMEROUN!AO711+[7]RCA!Y545+[3]CONGO!Y547+[4]GABON!Y718+[5]GUINEE!Y495+[6]TCHAD!Y552</f>
        <v>3255.3009999999999</v>
      </c>
      <c r="X616" s="103">
        <f>[2]CAMEROUN!AP711+[7]RCA!Z545+[3]CONGO!Z547+[4]GABON!Z718+[5]GUINEE!Z495+[6]TCHAD!Z552</f>
        <v>2740.8539999999998</v>
      </c>
      <c r="Y616" s="103">
        <f>[2]CAMEROUN!AQ711+[7]RCA!AA545+[3]CONGO!AA547+[4]GABON!AA718+[5]GUINEE!AA495+[6]TCHAD!AA552</f>
        <v>2435.1660000000002</v>
      </c>
      <c r="Z616" s="102">
        <f>[2]CAMEROUN!AR711+[7]RCA!AB545+[3]CONGO!AB547+[4]GABON!AB718+[5]GUINEE!AB495+[6]TCHAD!AB552</f>
        <v>2352.1190000000001</v>
      </c>
      <c r="AA616" s="102">
        <f>[2]CAMEROUN!AS711+[7]RCA!AC545+[3]CONGO!AC547+[4]GABON!AC718+[5]GUINEE!AC495+[6]TCHAD!AC552</f>
        <v>1956.8280000000004</v>
      </c>
      <c r="AB616" s="102">
        <v>3674.1907236694497</v>
      </c>
      <c r="AC616" s="102">
        <v>3660.0947859777184</v>
      </c>
      <c r="AD616" s="102">
        <v>3640.3680666599898</v>
      </c>
      <c r="AE616" s="102">
        <f>[2]CAMEROUN!AT711+[7]RCA!AD545+[3]CONGO!AH547+[4]GABON!AD718+[5]GUINEE!AD495+[6]TCHAD!AH552</f>
        <v>2230.3940000000002</v>
      </c>
      <c r="AF616" s="102">
        <v>3459.7902827124999</v>
      </c>
      <c r="AG616" s="102">
        <v>3784.8905243561612</v>
      </c>
      <c r="AH616" s="102">
        <v>4048.3850679418301</v>
      </c>
      <c r="AI616" s="102">
        <v>3987.3657003812382</v>
      </c>
      <c r="AJ616" s="103">
        <f>[2]CAMEROUN!AU711+[7]RCA!AE545+[3]CONGO!AM547+[4]GABON!AE718+[5]GUINEE!AE495+[6]TCHAD!AM552</f>
        <v>1519.884</v>
      </c>
      <c r="AK616" s="103">
        <v>4317.2305059739801</v>
      </c>
      <c r="AL616" s="103">
        <v>2238.4276492624795</v>
      </c>
      <c r="AM616" s="103">
        <v>2055.0659689835411</v>
      </c>
      <c r="AN616" s="103">
        <v>2051.1989734961526</v>
      </c>
      <c r="AO616" s="103">
        <f>[2]CAMEROUN!AV711+[7]RCA!AF545+[3]CONGO!AR547+[4]GABON!AF718+[5]GUINEE!AF495+[6]TCHAD!AR552</f>
        <v>2574.2870000000007</v>
      </c>
      <c r="AP616" s="103">
        <v>1857.0503906750798</v>
      </c>
      <c r="AQ616" s="103">
        <v>1608.6003948012303</v>
      </c>
      <c r="AR616" s="103">
        <v>1505.5916823789601</v>
      </c>
      <c r="AS616" s="103">
        <f>[2]CAMEROUN!AZ711+[7]RCA!AJ545+[3]CONGO!AV547+[4]GABON!AJ718+[5]GUINEE!AJ495+[6]TCHAD!AV552</f>
        <v>3222.6440896607219</v>
      </c>
      <c r="AT616" s="103">
        <v>2677.1770191103592</v>
      </c>
      <c r="AU616" s="103">
        <v>2358.8533302037936</v>
      </c>
      <c r="AV616" s="103">
        <v>1678.499170073889</v>
      </c>
      <c r="AW616" s="103">
        <v>1683.1631691719158</v>
      </c>
      <c r="AX616" s="103">
        <f>[2]CAMEROUN!BE711+[7]RCA!AO545+[3]CONGO!BA547+[4]GABON!AO718+[5]GUINEE!AO495+[6]TCHAD!BA552</f>
        <v>-55.052000000000049</v>
      </c>
      <c r="AY616" s="103"/>
      <c r="AZ616" s="103">
        <v>1207.2835238224693</v>
      </c>
      <c r="BA616" s="103">
        <v>1253.1524536655929</v>
      </c>
      <c r="BB616" s="103">
        <v>2221.7230557212902</v>
      </c>
      <c r="BC616" s="103">
        <v>2180.0718051262402</v>
      </c>
      <c r="BD616" s="103">
        <v>2277.0597867812571</v>
      </c>
      <c r="BE616" s="103">
        <v>2274.6247813289915</v>
      </c>
      <c r="BF616" s="103">
        <f>[2]CAMEROUN!BL711+[7]RCA!AV545+[3]CONGO!BI547+[4]GABON!AV718+[5]GUINEE!AV495+[6]TCHAD!BH552</f>
        <v>-1964.7218391185527</v>
      </c>
      <c r="BG616" s="103">
        <v>2417.2670279227164</v>
      </c>
      <c r="BH616" s="103">
        <v>2257.3301812047348</v>
      </c>
      <c r="BI616" s="103">
        <v>3441.176721706865</v>
      </c>
      <c r="BJ616" s="103">
        <v>3217.8713742478558</v>
      </c>
      <c r="BK616" s="103">
        <v>2676.6954785179814</v>
      </c>
      <c r="BL616" s="103">
        <v>4573.8120419988472</v>
      </c>
      <c r="BM616" s="103">
        <v>2694.1194242488486</v>
      </c>
      <c r="BN616" s="103">
        <v>2524.1119167571669</v>
      </c>
      <c r="BO616" s="103">
        <f>[2]CAMEROUN!BU711+[7]RCA!BE545+[3]CONGO!BR547+[4]GABON!BE718+[5]GUINEE!BE495+[6]TCHAD!BQ552</f>
        <v>54.40400000000011</v>
      </c>
      <c r="BP616" s="103">
        <v>2092.9184963987063</v>
      </c>
      <c r="BQ616" s="103">
        <v>1807.6341044727446</v>
      </c>
      <c r="BR616" s="103">
        <v>1448.5820055282929</v>
      </c>
      <c r="BS616" s="103">
        <v>1511.7651655524451</v>
      </c>
      <c r="BT616" s="103">
        <v>1604.5132027341097</v>
      </c>
      <c r="BU616" s="103">
        <v>1577.2583664634476</v>
      </c>
      <c r="BV616" s="103">
        <v>1413.6168741428942</v>
      </c>
      <c r="BW616" s="103">
        <v>1961.5351261049468</v>
      </c>
      <c r="BX616" s="103">
        <v>1833.8333904801352</v>
      </c>
      <c r="BY616" s="103">
        <v>1733.6953198488236</v>
      </c>
      <c r="BZ616" s="102">
        <v>2079.2550698034165</v>
      </c>
      <c r="CA616" s="103">
        <f>[2]CAMEROUN!CG711+[7]RCA!BQ545+[3]CONGO!CD547+[4]GABON!BQ718+[5]GUINEE!BQ495+[6]TCHAD!CC552</f>
        <v>-340.58138661226485</v>
      </c>
      <c r="CB616" s="103">
        <v>3105.0657856367811</v>
      </c>
      <c r="CC616" s="103">
        <v>3091.9960321775061</v>
      </c>
      <c r="CD616" s="103">
        <v>2879.190374105448</v>
      </c>
      <c r="CE616" s="103">
        <v>2962.4299706020233</v>
      </c>
      <c r="CF616" s="103">
        <v>2903.3268656317741</v>
      </c>
      <c r="CG616" s="103">
        <v>2702.7627116937992</v>
      </c>
      <c r="CH616" s="103">
        <v>3186.8943186826118</v>
      </c>
      <c r="CI616" s="103">
        <v>2718.7166815171936</v>
      </c>
      <c r="CJ616" s="102">
        <v>2909.6774562999231</v>
      </c>
      <c r="CK616" s="102">
        <v>2439.4325768330395</v>
      </c>
      <c r="CL616" s="103">
        <f>[2]CAMEROUN!CR711+[7]RCA!CB545+[3]CONGO!CO547+[4]GABON!CB718+[5]GUINEE!CD495+[6]TCHAD!CN552</f>
        <v>913.47600000000023</v>
      </c>
      <c r="CM616" s="103">
        <v>2554.8240777773344</v>
      </c>
      <c r="CN616" s="103">
        <v>784.00530129151355</v>
      </c>
      <c r="CO616" s="103">
        <v>786.17931356178769</v>
      </c>
      <c r="CP616" s="103">
        <v>748.79349747491176</v>
      </c>
      <c r="CQ616" s="103">
        <v>795.57131745375068</v>
      </c>
      <c r="CR616" s="103">
        <v>563.56885113840008</v>
      </c>
      <c r="CS616" s="103">
        <v>725.37115387475728</v>
      </c>
      <c r="CT616" s="103">
        <v>861.30067660345458</v>
      </c>
      <c r="CU616" s="103">
        <v>606.31179772999872</v>
      </c>
      <c r="CV616" s="103">
        <v>1364.2412219905241</v>
      </c>
      <c r="CW616" s="103">
        <v>1359.9623138350225</v>
      </c>
      <c r="CX616" s="103">
        <v>1281.512232758932</v>
      </c>
      <c r="CY616" s="103">
        <v>1392.0925235685215</v>
      </c>
      <c r="CZ616" s="103">
        <v>1322.9725514878189</v>
      </c>
      <c r="DA616" s="103">
        <f>[2]CAMEROUN!DD711+[7]RCA!CN545+[3]CONGO!DA547+[4]GABON!CN718+[5]GUINEE!CP495+[6]TCHAD!CZ552</f>
        <v>1621.3519504935389</v>
      </c>
      <c r="DB616" s="102">
        <v>1585.2239530050542</v>
      </c>
      <c r="DC616" s="102">
        <v>1468.048974974354</v>
      </c>
      <c r="DD616" s="102">
        <v>1531.5270042100983</v>
      </c>
      <c r="DE616" s="102">
        <v>1384.6547778833228</v>
      </c>
      <c r="DF616" s="102">
        <v>1357.1318929573119</v>
      </c>
      <c r="DG616" s="102">
        <v>1337.7167737460106</v>
      </c>
      <c r="DH616" s="102">
        <v>814.99059636454433</v>
      </c>
      <c r="DI616" s="102">
        <v>813.53772672033017</v>
      </c>
      <c r="DJ616" s="102">
        <v>983.26171817241379</v>
      </c>
      <c r="DK616" s="102">
        <v>771.28162518313002</v>
      </c>
      <c r="DL616" s="102">
        <v>787.80279721846534</v>
      </c>
      <c r="DM616" s="102">
        <v>982.83631395849443</v>
      </c>
      <c r="DN616" s="104">
        <f>[2]CAMEROUN!DQ711+[7]RCA!DA545+[3]CONGO!DN547+[4]GABON!DA718+[5]GUINEE!DC495+[6]TCHAD!DM552</f>
        <v>739.45251591565545</v>
      </c>
      <c r="DO616" s="102">
        <v>982.83631395849443</v>
      </c>
      <c r="DP616" s="102">
        <v>700.30444093827725</v>
      </c>
      <c r="DQ616" s="102">
        <v>565.15702138582844</v>
      </c>
      <c r="DR616" s="102">
        <v>379.04749164539089</v>
      </c>
      <c r="DS616" s="102">
        <v>101.14573373276676</v>
      </c>
      <c r="DT616" s="102">
        <v>49.885898861529199</v>
      </c>
      <c r="DU616" s="102">
        <v>-225.65494545401032</v>
      </c>
      <c r="DV616" s="105">
        <f>[2]CAMEROUN!EA711+[7]RCA!DN545+[3]CONGO!DX547+[4]GABON!DK718+[5]GUINEE!DN495+[6]TCHAD!DW552</f>
        <v>112.49446784196508</v>
      </c>
      <c r="DW616" s="106">
        <f>[2]CAMEROUN!EB711+[7]RCA!DM545+[3]CONGO!DY547+[4]GABON!DL718+[5]GUINEE!DO495+[6]TCHAD!DX552</f>
        <v>69.742388933891135</v>
      </c>
      <c r="DX616" s="107">
        <f>[2]CAMEROUN!EC711+[7]RCA!DN545+[3]CONGO!DZ547+[4]GABON!DM718+[5]GUINEE!DP495+[6]TCHAD!DY552</f>
        <v>1575.8332593731543</v>
      </c>
      <c r="DZ616" s="102">
        <f>[2]CAMEROUN!EE711+[7]RCA!DP545+[3]CONGO!EB547+[4]GABON!DO718+[5]GUINEE!DR495+[6]TCHAD!EA552</f>
        <v>449.46229705459905</v>
      </c>
      <c r="EC616" s="102">
        <f>[2]CAMEROUN!EH711+[7]RCA!DS545+[3]CONGO!EE547+[4]GABON!DR718+[5]GUINEE!DU495+[6]TCHAD!ED552</f>
        <v>720.03558568316726</v>
      </c>
      <c r="EF616" s="102">
        <f>[2]CAMEROUN!EK711+[7]RCA!DV545+[3]CONGO!EH547+[4]GABON!DU718+[5]GUINEE!DX495+[6]TCHAD!EG552</f>
        <v>1021.9190424022864</v>
      </c>
      <c r="EI616" s="102">
        <f>[2]CAMEROUN!EN711+[7]RCA!DY545+[3]CONGO!EK547+[4]GABON!DX718+[5]GUINEE!EA495+[6]TCHAD!EJ552</f>
        <v>1178.0135610930367</v>
      </c>
      <c r="EL616" s="102">
        <f>[2]CAMEROUN!EQ711+[7]RCA!EB545+[3]CONGO!EN547+[4]GABON!EA718+[5]GUINEE!ED495+[6]TCHAD!EM552</f>
        <v>1886.7837441215829</v>
      </c>
      <c r="EO616" s="102">
        <f>[2]CAMEROUN!ET711+[7]RCA!EE545+[3]CONGO!EQ547+[4]GABON!ED718+[5]GUINEE!EG495+[6]TCHAD!EP552</f>
        <v>1951.4269595118465</v>
      </c>
    </row>
    <row r="617" spans="1:145" ht="15.5" x14ac:dyDescent="0.35">
      <c r="A617" s="56" t="s">
        <v>318</v>
      </c>
      <c r="B617" s="102"/>
      <c r="C617" s="102"/>
      <c r="D617" s="102"/>
      <c r="E617" s="102"/>
      <c r="F617" s="102"/>
      <c r="G617" s="102"/>
      <c r="H617" s="102"/>
      <c r="I617" s="102"/>
      <c r="J617" s="102"/>
      <c r="K617" s="102"/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3"/>
      <c r="Y617" s="103"/>
      <c r="Z617" s="102"/>
      <c r="AA617" s="102"/>
      <c r="AB617" s="102"/>
      <c r="AC617" s="102"/>
      <c r="AD617" s="102"/>
      <c r="AE617" s="102"/>
      <c r="AF617" s="102"/>
      <c r="AG617" s="102"/>
      <c r="AH617" s="102"/>
      <c r="AI617" s="102"/>
      <c r="AJ617" s="103"/>
      <c r="AK617" s="103"/>
      <c r="AL617" s="103"/>
      <c r="AM617" s="103"/>
      <c r="AN617" s="103"/>
      <c r="AO617" s="103"/>
      <c r="AP617" s="103"/>
      <c r="AQ617" s="103"/>
      <c r="AR617" s="103"/>
      <c r="AS617" s="103"/>
      <c r="AT617" s="103"/>
      <c r="AU617" s="103"/>
      <c r="AV617" s="103"/>
      <c r="AW617" s="103"/>
      <c r="AX617" s="103"/>
      <c r="AY617" s="103"/>
      <c r="AZ617" s="103"/>
      <c r="BA617" s="103"/>
      <c r="BB617" s="103"/>
      <c r="BC617" s="103"/>
      <c r="BD617" s="103"/>
      <c r="BE617" s="103"/>
      <c r="BF617" s="103"/>
      <c r="BG617" s="103"/>
      <c r="BH617" s="103"/>
      <c r="BI617" s="103"/>
      <c r="BJ617" s="103"/>
      <c r="BK617" s="103"/>
      <c r="BL617" s="103"/>
      <c r="BM617" s="103"/>
      <c r="BN617" s="103"/>
      <c r="BO617" s="103"/>
      <c r="BP617" s="103"/>
      <c r="BQ617" s="103"/>
      <c r="BR617" s="103"/>
      <c r="BS617" s="103"/>
      <c r="BT617" s="103"/>
      <c r="BU617" s="103"/>
      <c r="BV617" s="103"/>
      <c r="BW617" s="103"/>
      <c r="BX617" s="103"/>
      <c r="BY617" s="103"/>
      <c r="BZ617" s="102"/>
      <c r="CA617" s="103"/>
      <c r="CB617" s="103"/>
      <c r="CC617" s="82">
        <v>0.26734393593824057</v>
      </c>
      <c r="CD617" s="103"/>
      <c r="CE617" s="103"/>
      <c r="CF617" s="81">
        <v>0.18555800564472102</v>
      </c>
      <c r="CG617" s="103"/>
      <c r="CH617" s="103"/>
      <c r="CI617" s="103">
        <v>0.24112970380067567</v>
      </c>
      <c r="CJ617" s="102"/>
      <c r="CK617" s="83">
        <v>0.26549924742837705</v>
      </c>
      <c r="CL617" s="103">
        <f>CL616/CA616-1</f>
        <v>-3.6821078188866139</v>
      </c>
      <c r="CM617" s="81"/>
      <c r="CN617" s="188"/>
      <c r="CO617" s="188"/>
      <c r="CP617" s="188"/>
      <c r="CQ617" s="188"/>
      <c r="CR617" s="188"/>
      <c r="CS617" s="188"/>
      <c r="CT617" s="188"/>
      <c r="CU617" s="188"/>
      <c r="CV617" s="188"/>
      <c r="CW617" s="188"/>
      <c r="CX617" s="103"/>
      <c r="CY617" s="103"/>
      <c r="CZ617" s="103"/>
      <c r="DA617" s="103"/>
      <c r="DB617" s="102"/>
      <c r="DC617" s="102"/>
      <c r="DD617" s="102"/>
      <c r="DE617" s="102"/>
      <c r="DF617" s="102"/>
      <c r="DG617" s="102"/>
      <c r="DH617" s="102"/>
      <c r="DI617" s="102"/>
      <c r="DJ617" s="102"/>
      <c r="DK617" s="102"/>
      <c r="DL617" s="102"/>
      <c r="DM617" s="102"/>
      <c r="DN617" s="104"/>
      <c r="DO617" s="102"/>
      <c r="DP617" s="102"/>
      <c r="DQ617" s="102"/>
      <c r="DR617" s="102"/>
      <c r="DS617" s="102"/>
      <c r="DT617" s="102"/>
      <c r="DU617" s="102"/>
      <c r="DV617" s="105"/>
      <c r="DW617" s="106"/>
      <c r="DX617" s="107"/>
      <c r="DZ617" s="102"/>
      <c r="EC617" s="102"/>
      <c r="EF617" s="102"/>
      <c r="EI617" s="102"/>
      <c r="EL617" s="102"/>
      <c r="EO617" s="102"/>
    </row>
    <row r="618" spans="1:145" ht="15.5" x14ac:dyDescent="0.35">
      <c r="A618" s="56" t="s">
        <v>319</v>
      </c>
      <c r="B618" s="102">
        <f>([2]CAMEROUN!C714+[2]CAMEROUN!D714)/2+[7]RCA!D547+[3]CONGO!D550+[4]GABON!D721+[5]GUINEE!D498+[6]TCHAD!D554</f>
        <v>0</v>
      </c>
      <c r="C618" s="102">
        <f>([2]CAMEROUN!D714+[2]CAMEROUN!E714)/2+[7]RCA!E547+[3]CONGO!E550+[4]GABON!E721+[5]GUINEE!E498+[6]TCHAD!E554</f>
        <v>0</v>
      </c>
      <c r="D618" s="102">
        <f>([2]CAMEROUN!E714+[2]CAMEROUN!F714)/2+[7]RCA!F547+[3]CONGO!F550+[4]GABON!F721+[5]GUINEE!F498+[6]TCHAD!F554</f>
        <v>0</v>
      </c>
      <c r="E618" s="102">
        <f>([2]CAMEROUN!F714+[2]CAMEROUN!G714)/2+[7]RCA!G547+[3]CONGO!G550+[4]GABON!G721+[5]GUINEE!G498+[6]TCHAD!G554</f>
        <v>0</v>
      </c>
      <c r="F618" s="102">
        <f>([2]CAMEROUN!G714+[2]CAMEROUN!H714)/2+[7]RCA!H547+[3]CONGO!H550+[4]GABON!H721+[5]GUINEE!H498+[6]TCHAD!H554</f>
        <v>0</v>
      </c>
      <c r="G618" s="102">
        <f>([2]CAMEROUN!H714+[2]CAMEROUN!I714)/2+[7]RCA!I547+[3]CONGO!I550+[4]GABON!I721+[5]GUINEE!I498+[6]TCHAD!I554</f>
        <v>0</v>
      </c>
      <c r="H618" s="102">
        <f>([2]CAMEROUN!I714+[2]CAMEROUN!J714)/2+[7]RCA!J547+[3]CONGO!J550+[4]GABON!J721+[5]GUINEE!J498+[6]TCHAD!J554</f>
        <v>0</v>
      </c>
      <c r="I618" s="102">
        <f>([2]CAMEROUN!J714+[2]CAMEROUN!K714)/2+[7]RCA!K547+[3]CONGO!K550+[4]GABON!K721+[5]GUINEE!K498+[6]TCHAD!K554</f>
        <v>0</v>
      </c>
      <c r="J618" s="102">
        <f>([2]CAMEROUN!K714+[2]CAMEROUN!L714)/2+[7]RCA!L547+[3]CONGO!L550+[4]GABON!L721+[5]GUINEE!L498+[6]TCHAD!L554</f>
        <v>23.883000000000006</v>
      </c>
      <c r="K618" s="102">
        <f>([2]CAMEROUN!L714+[2]CAMEROUN!M714)/2+[7]RCA!M547+[3]CONGO!M550+[4]GABON!M721+[5]GUINEE!M498+[6]TCHAD!M554</f>
        <v>-7.8739999999999988</v>
      </c>
      <c r="L618" s="102">
        <f>([2]CAMEROUN!M714+[2]CAMEROUN!N714)/2+[7]RCA!N547+[3]CONGO!N550+[4]GABON!N721+[5]GUINEE!N498+[6]TCHAD!N554</f>
        <v>136.54000000000002</v>
      </c>
      <c r="M618" s="102">
        <f>([2]CAMEROUN!N714+[2]CAMEROUN!O714)/2+[7]RCA!O547+[3]CONGO!O550+[4]GABON!O721+[5]GUINEE!O498+[6]TCHAD!O554</f>
        <v>5.6020000000000003</v>
      </c>
      <c r="N618" s="102">
        <f>([2]CAMEROUN!O714+[2]CAMEROUN!P714)/2+[7]RCA!P547+[3]CONGO!P550+[4]GABON!P721+[5]GUINEE!P498+[6]TCHAD!P554</f>
        <v>2.5420000000000016</v>
      </c>
      <c r="O618" s="102">
        <f>([2]CAMEROUN!P714+[2]CAMEROUN!Q714)/2+[7]RCA!Q547+[3]CONGO!Q550+[4]GABON!Q721+[5]GUINEE!Q498+[6]TCHAD!Q554</f>
        <v>-11.808</v>
      </c>
      <c r="P618" s="102">
        <f>[2]CAMEROUN!AH714+[7]RCA!R547+[3]CONGO!R550+[4]GABON!R721+[5]GUINEE!R498+[6]TCHAD!R554</f>
        <v>60.505100000000006</v>
      </c>
      <c r="Q618" s="102">
        <f>[2]CAMEROUN!AI714+[7]RCA!S547+[3]CONGO!S550+[4]GABON!S721+[5]GUINEE!S498+[6]TCHAD!S554</f>
        <v>1.9286999999999992</v>
      </c>
      <c r="R618" s="102">
        <f>[2]CAMEROUN!AJ714+[7]RCA!T547+[3]CONGO!T550+[4]GABON!T721+[5]GUINEE!T498+[6]TCHAD!T554</f>
        <v>1.7889999999999995</v>
      </c>
      <c r="S618" s="102">
        <f>[2]CAMEROUN!AK714+[7]RCA!U547+[3]CONGO!U550+[4]GABON!U721+[5]GUINEE!U498+[6]TCHAD!U554</f>
        <v>0.80299999999999949</v>
      </c>
      <c r="T618" s="102">
        <f>[2]CAMEROUN!AL714+[7]RCA!V547+[3]CONGO!V550+[4]GABON!V721+[5]GUINEE!V498+[6]TCHAD!V554</f>
        <v>-2.7819999999999987</v>
      </c>
      <c r="U618" s="102">
        <f>[2]CAMEROUN!AM714+[7]RCA!W547+[3]CONGO!W550+[4]GABON!W721+[5]GUINEE!W498+[6]TCHAD!W554</f>
        <v>-8.9149999999999991</v>
      </c>
      <c r="V618" s="102">
        <f>[2]CAMEROUN!AN714+[7]RCA!X547+[3]CONGO!X550+[4]GABON!X721+[5]GUINEE!X498+[6]TCHAD!X554</f>
        <v>-20.475999999999999</v>
      </c>
      <c r="W618" s="102">
        <f>[2]CAMEROUN!AO714+[7]RCA!Y547+[3]CONGO!Y550+[4]GABON!Y721+[5]GUINEE!Y498+[6]TCHAD!Y554</f>
        <v>-24.451000000000001</v>
      </c>
      <c r="X618" s="103">
        <f>[2]CAMEROUN!AP714+[7]RCA!Z547+[3]CONGO!Z550+[4]GABON!Z721+[5]GUINEE!Z498+[6]TCHAD!Z554</f>
        <v>-79.682999999999993</v>
      </c>
      <c r="Y618" s="103">
        <f>[2]CAMEROUN!AQ714+[7]RCA!AA547+[3]CONGO!AA550+[4]GABON!AA721+[5]GUINEE!AA498+[6]TCHAD!AA554</f>
        <v>123.02699999999999</v>
      </c>
      <c r="Z618" s="102">
        <f>[2]CAMEROUN!AR714+[7]RCA!AB547+[3]CONGO!AB550+[4]GABON!AB721+[5]GUINEE!AB498+[6]TCHAD!AB554</f>
        <v>-47.335000000000001</v>
      </c>
      <c r="AA618" s="102">
        <f>[2]CAMEROUN!AS714+[7]RCA!AC547+[3]CONGO!AC550+[4]GABON!AC721+[5]GUINEE!AC498+[6]TCHAD!AC554</f>
        <v>-5.136000000000001</v>
      </c>
      <c r="AB618" s="102">
        <v>-0.40800000000000014</v>
      </c>
      <c r="AC618" s="102">
        <v>-0.40800000000000014</v>
      </c>
      <c r="AD618" s="102">
        <v>-0.40800000000000014</v>
      </c>
      <c r="AE618" s="102">
        <f>[2]CAMEROUN!AT714+[7]RCA!AD547+[3]CONGO!AH550+[4]GABON!AD721+[5]GUINEE!AD498+[6]TCHAD!AH554</f>
        <v>406.80699999999996</v>
      </c>
      <c r="AF618" s="102">
        <v>0.42599999999999982</v>
      </c>
      <c r="AG618" s="102">
        <v>0.62599999999999989</v>
      </c>
      <c r="AH618" s="102">
        <v>0.62599999999999989</v>
      </c>
      <c r="AI618" s="102">
        <v>0.62599999999999989</v>
      </c>
      <c r="AJ618" s="103">
        <f>[2]CAMEROUN!AU714+[7]RCA!AE547+[3]CONGO!AM550+[4]GABON!AE721+[5]GUINEE!AE498+[6]TCHAD!AM554</f>
        <v>5.6579999999999995</v>
      </c>
      <c r="AK618" s="103">
        <v>0.62599999999999989</v>
      </c>
      <c r="AL618" s="103">
        <v>0.62599999999999989</v>
      </c>
      <c r="AM618" s="103">
        <v>0.62599999999999989</v>
      </c>
      <c r="AN618" s="103">
        <v>0.62599999999999989</v>
      </c>
      <c r="AO618" s="103">
        <f>[2]CAMEROUN!AV714+[7]RCA!AF547+[3]CONGO!AR550+[4]GABON!AF721+[5]GUINEE!AF498+[6]TCHAD!AR554</f>
        <v>523.35599999999999</v>
      </c>
      <c r="AP618" s="103">
        <v>-12.773999999999999</v>
      </c>
      <c r="AQ618" s="103">
        <v>-12.773999999999999</v>
      </c>
      <c r="AR618" s="103">
        <v>-12.773999999999999</v>
      </c>
      <c r="AS618" s="103">
        <f>[2]CAMEROUN!AZ714+[7]RCA!AJ547+[3]CONGO!AV550+[4]GABON!AJ721+[5]GUINEE!AJ498+[6]TCHAD!AV554</f>
        <v>-19.965000000000003</v>
      </c>
      <c r="AT618" s="103">
        <v>-13.808</v>
      </c>
      <c r="AU618" s="103">
        <v>-41.3</v>
      </c>
      <c r="AV618" s="103">
        <v>-41.3</v>
      </c>
      <c r="AW618" s="103">
        <v>-41.3</v>
      </c>
      <c r="AX618" s="103">
        <f>[2]CAMEROUN!BE714+[7]RCA!AO547+[3]CONGO!BA550+[4]GABON!AO721+[5]GUINEE!AO498+[6]TCHAD!BA554</f>
        <v>49.030999999999977</v>
      </c>
      <c r="AY618" s="103"/>
      <c r="AZ618" s="103">
        <v>-42.3</v>
      </c>
      <c r="BA618" s="103">
        <v>-42.3</v>
      </c>
      <c r="BB618" s="103">
        <v>120.21582625776989</v>
      </c>
      <c r="BC618" s="103">
        <v>120.2167867810256</v>
      </c>
      <c r="BD618" s="103">
        <v>124.29650500881382</v>
      </c>
      <c r="BE618" s="103">
        <v>124.16418799473007</v>
      </c>
      <c r="BF618" s="103">
        <f>[2]CAMEROUN!BL714+[7]RCA!AV547+[3]CONGO!BI550+[4]GABON!AV721+[5]GUINEE!AV498+[6]TCHAD!BH554</f>
        <v>738.43100000000004</v>
      </c>
      <c r="BG618" s="103">
        <v>174.25739675444771</v>
      </c>
      <c r="BH618" s="103">
        <v>161.21820092728152</v>
      </c>
      <c r="BI618" s="103">
        <v>180.57414571972751</v>
      </c>
      <c r="BJ618" s="103">
        <v>166.5088107956598</v>
      </c>
      <c r="BK618" s="103">
        <v>186.24456045776893</v>
      </c>
      <c r="BL618" s="103">
        <v>171.32952754319075</v>
      </c>
      <c r="BM618" s="103">
        <v>186.24456045776893</v>
      </c>
      <c r="BN618" s="103">
        <v>171.32952754319075</v>
      </c>
      <c r="BO618" s="103">
        <f>[2]CAMEROUN!BU714+[7]RCA!BE547+[3]CONGO!BR550+[4]GABON!BE721+[5]GUINEE!BE498+[6]TCHAD!BQ554</f>
        <v>378.23399999999998</v>
      </c>
      <c r="BP618" s="103">
        <v>245.96191288241823</v>
      </c>
      <c r="BQ618" s="103">
        <v>221.45939675444771</v>
      </c>
      <c r="BR618" s="103">
        <v>168.82229760803318</v>
      </c>
      <c r="BS618" s="103">
        <v>168.82229760803318</v>
      </c>
      <c r="BT618" s="103">
        <v>211.94522002895349</v>
      </c>
      <c r="BU618" s="103">
        <v>187.68038307953842</v>
      </c>
      <c r="BV618" s="103">
        <v>171.27316073530167</v>
      </c>
      <c r="BW618" s="103">
        <v>234.56961308952469</v>
      </c>
      <c r="BX618" s="103">
        <v>215.92433847885911</v>
      </c>
      <c r="BY618" s="103">
        <v>209.51662742547322</v>
      </c>
      <c r="BZ618" s="102">
        <v>231.19283690497161</v>
      </c>
      <c r="CA618" s="103">
        <f>[2]CAMEROUN!CG714+[7]RCA!BQ547+[3]CONGO!CD550+[4]GABON!BQ721+[5]GUINEE!BQ498+[6]TCHAD!CC554</f>
        <v>428.40899999999999</v>
      </c>
      <c r="CB618" s="103">
        <v>218.77066670837141</v>
      </c>
      <c r="CC618" s="103">
        <v>218.77066670837141</v>
      </c>
      <c r="CD618" s="103">
        <v>200.65077473294656</v>
      </c>
      <c r="CE618" s="103">
        <v>224.2806091627514</v>
      </c>
      <c r="CF618" s="103">
        <v>224.2806091627514</v>
      </c>
      <c r="CG618" s="103">
        <v>196.92402659560636</v>
      </c>
      <c r="CH618" s="103">
        <v>234.54976018045974</v>
      </c>
      <c r="CI618" s="103">
        <v>229.60872871165975</v>
      </c>
      <c r="CJ618" s="102">
        <v>183.47859471518566</v>
      </c>
      <c r="CK618" s="102">
        <v>178.35538322134994</v>
      </c>
      <c r="CL618" s="103">
        <f>[2]CAMEROUN!CR714+[7]RCA!CB547+[3]CONGO!CO550+[4]GABON!CB721+[5]GUINEE!CD498+[6]TCHAD!CN554</f>
        <v>-111.90099999999998</v>
      </c>
      <c r="CM618" s="103">
        <v>197.42364975013109</v>
      </c>
      <c r="CN618" s="103">
        <v>162.8167500064834</v>
      </c>
      <c r="CO618" s="103">
        <v>162.8167500064834</v>
      </c>
      <c r="CP618" s="103">
        <v>170.35945488438199</v>
      </c>
      <c r="CQ618" s="103">
        <v>162.8167500064834</v>
      </c>
      <c r="CR618" s="103">
        <v>158.35489089136325</v>
      </c>
      <c r="CS618" s="103">
        <v>161.99922686896252</v>
      </c>
      <c r="CT618" s="103">
        <v>154.27367001064061</v>
      </c>
      <c r="CU618" s="103">
        <v>149.94259265414172</v>
      </c>
      <c r="CV618" s="103">
        <v>-181.8570728875531</v>
      </c>
      <c r="CW618" s="103">
        <v>-197.67367596326687</v>
      </c>
      <c r="CX618" s="103">
        <v>-173.40376964282819</v>
      </c>
      <c r="CY618" s="103">
        <v>-189.2203727185418</v>
      </c>
      <c r="CZ618" s="103">
        <v>-199.95753024792913</v>
      </c>
      <c r="DA618" s="103">
        <f>[2]CAMEROUN!DD714+[7]RCA!CN547+[3]CONGO!DA550+[4]GABON!CN721+[5]GUINEE!CP498+[6]TCHAD!CZ554</f>
        <v>-194.70372849724902</v>
      </c>
      <c r="DB618" s="102">
        <v>-382.73481584228267</v>
      </c>
      <c r="DC618" s="102">
        <v>-381.17401451268</v>
      </c>
      <c r="DD618" s="102">
        <v>-379.61321318307733</v>
      </c>
      <c r="DE618" s="102">
        <v>-331.13360759191465</v>
      </c>
      <c r="DF618" s="102">
        <v>-329.57280626231199</v>
      </c>
      <c r="DG618" s="102">
        <v>-328.01200493270932</v>
      </c>
      <c r="DH618" s="102">
        <v>-156.97884092361227</v>
      </c>
      <c r="DI618" s="102">
        <v>-175.41803959400949</v>
      </c>
      <c r="DJ618" s="102">
        <v>-133.85723826440682</v>
      </c>
      <c r="DK618" s="102">
        <v>-156.92936629373304</v>
      </c>
      <c r="DL618" s="102">
        <v>-175.36856496413037</v>
      </c>
      <c r="DM618" s="102">
        <v>-133.8077636345277</v>
      </c>
      <c r="DN618" s="104">
        <f>[2]CAMEROUN!DQ714+[7]RCA!DA547+[3]CONGO!DN550+[4]GABON!DA721+[5]GUINEE!DC498+[6]TCHAD!DM554</f>
        <v>10.255333425248807</v>
      </c>
      <c r="DO618" s="102">
        <v>-133.8077636345277</v>
      </c>
      <c r="DP618" s="102">
        <v>91.228544877471819</v>
      </c>
      <c r="DQ618" s="102">
        <v>219.24518783734564</v>
      </c>
      <c r="DR618" s="102">
        <v>144.907884102385</v>
      </c>
      <c r="DS618" s="102">
        <v>-47.820037109678239</v>
      </c>
      <c r="DT618" s="102">
        <v>-31.584594224038867</v>
      </c>
      <c r="DU618" s="102">
        <v>-269.9834122919134</v>
      </c>
      <c r="DV618" s="105">
        <f>[2]CAMEROUN!EA714+[7]RCA!DN547+[3]CONGO!DX550+[4]GABON!DK721+[5]GUINEE!DN498+[6]TCHAD!DW554</f>
        <v>-89.975819459850925</v>
      </c>
      <c r="DW618" s="106">
        <f>[2]CAMEROUN!EB714+[7]RCA!DM547+[3]CONGO!DY550+[4]GABON!DL721+[5]GUINEE!DO498+[6]TCHAD!DX554</f>
        <v>-74.177280871220944</v>
      </c>
      <c r="DX618" s="107">
        <f>[2]CAMEROUN!EC714+[7]RCA!DN547+[3]CONGO!DZ550+[4]GABON!DM721+[5]GUINEE!DP498+[6]TCHAD!DY554</f>
        <v>-91.805062561810189</v>
      </c>
      <c r="DZ618" s="102">
        <f>[2]CAMEROUN!EE714+[7]RCA!DP547+[3]CONGO!EB550+[4]GABON!DO721+[5]GUINEE!DR498+[6]TCHAD!EA554</f>
        <v>39.355232922391082</v>
      </c>
      <c r="EC618" s="102">
        <f>[2]CAMEROUN!EH714+[7]RCA!DS547+[3]CONGO!EE550+[4]GABON!DR721+[5]GUINEE!DU498+[6]TCHAD!ED554</f>
        <v>-182.52462553308854</v>
      </c>
      <c r="EF618" s="102">
        <f>[2]CAMEROUN!EK714+[7]RCA!DV547+[3]CONGO!EH550+[4]GABON!DU721+[5]GUINEE!DX498+[6]TCHAD!EG554</f>
        <v>-400.79767992336025</v>
      </c>
      <c r="EI618" s="102">
        <f>[2]CAMEROUN!EN714+[7]RCA!DY547+[3]CONGO!EK550+[4]GABON!DX721+[5]GUINEE!EA498+[6]TCHAD!EJ554</f>
        <v>-608.95058107265504</v>
      </c>
      <c r="EL618" s="102">
        <f>[2]CAMEROUN!EQ714+[7]RCA!EB547+[3]CONGO!EN550+[4]GABON!EA721+[5]GUINEE!ED498+[6]TCHAD!EM554</f>
        <v>-842.2547098997768</v>
      </c>
      <c r="EO618" s="102">
        <f>[2]CAMEROUN!ET714+[7]RCA!EE547+[3]CONGO!EQ550+[4]GABON!ED721+[5]GUINEE!EG498+[6]TCHAD!EP554</f>
        <v>-1101.5176805354376</v>
      </c>
    </row>
    <row r="619" spans="1:145" ht="15.5" x14ac:dyDescent="0.35">
      <c r="A619" s="56" t="s">
        <v>320</v>
      </c>
      <c r="B619" s="102" t="e">
        <f>+B620+B621</f>
        <v>#REF!</v>
      </c>
      <c r="C619" s="102" t="e">
        <f t="shared" ref="C619:Z619" si="679">+C620+C621</f>
        <v>#REF!</v>
      </c>
      <c r="D619" s="102" t="e">
        <f t="shared" si="679"/>
        <v>#REF!</v>
      </c>
      <c r="E619" s="102" t="e">
        <f t="shared" si="679"/>
        <v>#REF!</v>
      </c>
      <c r="F619" s="102" t="e">
        <f t="shared" si="679"/>
        <v>#REF!</v>
      </c>
      <c r="G619" s="102" t="e">
        <f t="shared" si="679"/>
        <v>#REF!</v>
      </c>
      <c r="H619" s="102" t="e">
        <f t="shared" si="679"/>
        <v>#REF!</v>
      </c>
      <c r="I619" s="102">
        <f t="shared" si="679"/>
        <v>-301.91880000000003</v>
      </c>
      <c r="J619" s="102">
        <f t="shared" si="679"/>
        <v>-501.66230000000007</v>
      </c>
      <c r="K619" s="102">
        <f t="shared" si="679"/>
        <v>-476.46930000000003</v>
      </c>
      <c r="L619" s="102">
        <f t="shared" si="679"/>
        <v>-844.53149999999994</v>
      </c>
      <c r="M619" s="102">
        <f t="shared" si="679"/>
        <v>-483.354399</v>
      </c>
      <c r="N619" s="102">
        <f t="shared" si="679"/>
        <v>-842.29650000000015</v>
      </c>
      <c r="O619" s="102">
        <f t="shared" si="679"/>
        <v>-1371.2679099999998</v>
      </c>
      <c r="P619" s="102">
        <f t="shared" si="679"/>
        <v>-747.51697653199994</v>
      </c>
      <c r="Q619" s="102">
        <f t="shared" si="679"/>
        <v>-226.95669999999998</v>
      </c>
      <c r="R619" s="102">
        <f t="shared" si="679"/>
        <v>-1409.920822283</v>
      </c>
      <c r="S619" s="102">
        <f t="shared" si="679"/>
        <v>-1219.2400000000002</v>
      </c>
      <c r="T619" s="102">
        <f t="shared" si="679"/>
        <v>-2053.71</v>
      </c>
      <c r="U619" s="102">
        <f t="shared" si="679"/>
        <v>-4127.3101000000006</v>
      </c>
      <c r="V619" s="102">
        <f t="shared" si="679"/>
        <v>-1895.7729999999999</v>
      </c>
      <c r="W619" s="102">
        <f t="shared" si="679"/>
        <v>-3310.3201342166972</v>
      </c>
      <c r="X619" s="103">
        <f t="shared" si="679"/>
        <v>-1561.761</v>
      </c>
      <c r="Y619" s="103">
        <f t="shared" si="679"/>
        <v>-2264.2440000000001</v>
      </c>
      <c r="Z619" s="102">
        <f t="shared" si="679"/>
        <v>-865.4198477831726</v>
      </c>
      <c r="AA619" s="102">
        <f>+AA620+AA621</f>
        <v>-2384.0036569490817</v>
      </c>
      <c r="AB619" s="102">
        <v>-762.08822627157178</v>
      </c>
      <c r="AC619" s="102">
        <v>-815.71326545502768</v>
      </c>
      <c r="AD619" s="102">
        <v>-416.05880074397714</v>
      </c>
      <c r="AE619" s="102">
        <f>+AE620+AE621</f>
        <v>-1926.1686301025134</v>
      </c>
      <c r="AF619" s="102">
        <v>78.830907994022255</v>
      </c>
      <c r="AG619" s="102">
        <v>-216.78852459399013</v>
      </c>
      <c r="AH619" s="102">
        <v>-229.81671584085902</v>
      </c>
      <c r="AI619" s="102">
        <v>-133.86660983537928</v>
      </c>
      <c r="AJ619" s="103">
        <f>+AJ620+AJ621</f>
        <v>175.21108716386607</v>
      </c>
      <c r="AK619" s="103">
        <v>1224.5610261386255</v>
      </c>
      <c r="AL619" s="103">
        <v>241.17488919276195</v>
      </c>
      <c r="AM619" s="103">
        <v>-532.76377583738213</v>
      </c>
      <c r="AN619" s="103">
        <v>111.19253470113608</v>
      </c>
      <c r="AO619" s="103">
        <f>+AO620+AO621</f>
        <v>-1524.2305609364662</v>
      </c>
      <c r="AP619" s="103">
        <v>1676.4314593357301</v>
      </c>
      <c r="AQ619" s="103">
        <v>1541.6997744495436</v>
      </c>
      <c r="AR619" s="103">
        <v>1233.9917701241225</v>
      </c>
      <c r="AS619" s="103">
        <f>+AS620+AS621</f>
        <v>-530.58197232763155</v>
      </c>
      <c r="AT619" s="103">
        <v>1292.5886951189832</v>
      </c>
      <c r="AU619" s="103">
        <v>477.78179927721158</v>
      </c>
      <c r="AV619" s="103">
        <v>106.15986411878953</v>
      </c>
      <c r="AW619" s="103">
        <v>-67.087507884257889</v>
      </c>
      <c r="AX619" s="103">
        <f>+AX620+AX621</f>
        <v>553.19815910543923</v>
      </c>
      <c r="AY619" s="103"/>
      <c r="AZ619" s="103">
        <v>910.08832988510562</v>
      </c>
      <c r="BA619" s="103">
        <v>1463.3494942141779</v>
      </c>
      <c r="BB619" s="103">
        <v>-454.31429886655224</v>
      </c>
      <c r="BC619" s="103">
        <v>-37.984106366079686</v>
      </c>
      <c r="BD619" s="103">
        <v>-896.14488375583653</v>
      </c>
      <c r="BE619" s="103">
        <v>-478.23434982739229</v>
      </c>
      <c r="BF619" s="103">
        <f>+BF620+BF621</f>
        <v>114.32532717736262</v>
      </c>
      <c r="BG619" s="103">
        <v>259.05602839053086</v>
      </c>
      <c r="BH619" s="103">
        <v>1267.3806302259238</v>
      </c>
      <c r="BI619" s="103">
        <v>341.9387286317039</v>
      </c>
      <c r="BJ619" s="103">
        <v>1173.1584071947373</v>
      </c>
      <c r="BK619" s="103">
        <v>-270.43788672037061</v>
      </c>
      <c r="BL619" s="103">
        <v>-207.98187880694002</v>
      </c>
      <c r="BM619" s="103">
        <v>174.3514037937145</v>
      </c>
      <c r="BN619" s="103">
        <v>1145.2056258790763</v>
      </c>
      <c r="BO619" s="103">
        <f>+BO620+BO621</f>
        <v>-469.73354364116517</v>
      </c>
      <c r="BP619" s="103">
        <v>-1140.2938618453647</v>
      </c>
      <c r="BQ619" s="103">
        <v>-507.33248821141041</v>
      </c>
      <c r="BR619" s="103">
        <v>785.29220149439777</v>
      </c>
      <c r="BS619" s="103">
        <v>1932.797610016582</v>
      </c>
      <c r="BT619" s="103">
        <v>-990.16201343215437</v>
      </c>
      <c r="BU619" s="103">
        <v>-1688.4267081700741</v>
      </c>
      <c r="BV619" s="103">
        <v>-1019.8248601488571</v>
      </c>
      <c r="BW619" s="103">
        <v>-574.46634233461214</v>
      </c>
      <c r="BX619" s="103">
        <v>-725.1058426136409</v>
      </c>
      <c r="BY619" s="103">
        <v>332.21286001393509</v>
      </c>
      <c r="BZ619" s="102">
        <v>-1984.370636200943</v>
      </c>
      <c r="CA619" s="103">
        <f>+CA620+CA621</f>
        <v>-987.08467351121408</v>
      </c>
      <c r="CB619" s="103">
        <v>-955.72967300502614</v>
      </c>
      <c r="CC619" s="103">
        <v>-1029.0537722079796</v>
      </c>
      <c r="CD619" s="103">
        <v>-987.19127454843863</v>
      </c>
      <c r="CE619" s="103">
        <v>-1393.1011485149661</v>
      </c>
      <c r="CF619" s="103">
        <v>-1499.464865238956</v>
      </c>
      <c r="CG619" s="103">
        <v>-800.46588072414988</v>
      </c>
      <c r="CH619" s="103">
        <v>-1925.1420490949783</v>
      </c>
      <c r="CI619" s="103">
        <v>-1324.7273411053475</v>
      </c>
      <c r="CJ619" s="102">
        <v>-2018.0857632026161</v>
      </c>
      <c r="CK619" s="102">
        <v>-1576.0414532209452</v>
      </c>
      <c r="CL619" s="103">
        <f>+CL620+CL621</f>
        <v>-2351.2824702886219</v>
      </c>
      <c r="CM619" s="103">
        <v>-435.26803263676652</v>
      </c>
      <c r="CN619" s="103">
        <v>-2370.9855972280043</v>
      </c>
      <c r="CO619" s="103">
        <v>-2296.9370858409166</v>
      </c>
      <c r="CP619" s="103">
        <v>-2685.7869976373249</v>
      </c>
      <c r="CQ619" s="103">
        <v>-1361.4914251001419</v>
      </c>
      <c r="CR619" s="103">
        <v>-309.06793730684757</v>
      </c>
      <c r="CS619" s="103">
        <v>-4012.4773233475771</v>
      </c>
      <c r="CT619" s="103">
        <v>-3587.6701400675483</v>
      </c>
      <c r="CU619" s="103">
        <v>-797.60000449908966</v>
      </c>
      <c r="CV619" s="103">
        <v>-4836.3170271747404</v>
      </c>
      <c r="CW619" s="103">
        <v>-4010.9532859175888</v>
      </c>
      <c r="CX619" s="103">
        <v>-4885.2239643219882</v>
      </c>
      <c r="CY619" s="103">
        <v>-4354.6615681279827</v>
      </c>
      <c r="CZ619" s="103">
        <v>-2688.4433087539842</v>
      </c>
      <c r="DA619" s="103">
        <f t="shared" ref="DA619" si="680">+DA620+DA621</f>
        <v>-2977.4610664725342</v>
      </c>
      <c r="DB619" s="102">
        <v>-1967.6597633443573</v>
      </c>
      <c r="DC619" s="102">
        <v>-1423.2995960773299</v>
      </c>
      <c r="DD619" s="102">
        <v>-438.38140156883424</v>
      </c>
      <c r="DE619" s="102">
        <v>-1231.9109067880254</v>
      </c>
      <c r="DF619" s="102">
        <v>-885.24112849715345</v>
      </c>
      <c r="DG619" s="102">
        <v>162.68185779233568</v>
      </c>
      <c r="DH619" s="102">
        <v>-1382.9003432365034</v>
      </c>
      <c r="DI619" s="102">
        <v>-687.51852541911751</v>
      </c>
      <c r="DJ619" s="102">
        <v>337.09555379794995</v>
      </c>
      <c r="DK619" s="102">
        <v>-1869.9655504808582</v>
      </c>
      <c r="DL619" s="102">
        <v>-1280.6286292230857</v>
      </c>
      <c r="DM619" s="102">
        <v>1383.3775417948809</v>
      </c>
      <c r="DN619" s="104">
        <f t="shared" ref="DN619" si="681">+DN620+DN621</f>
        <v>-1273.223103333883</v>
      </c>
      <c r="DO619" s="102">
        <v>1383.3775417948809</v>
      </c>
      <c r="DP619" s="102">
        <v>-2858.4718629999456</v>
      </c>
      <c r="DQ619" s="102">
        <v>-2623.7416058011413</v>
      </c>
      <c r="DR619" s="102">
        <v>-2392.4339960194907</v>
      </c>
      <c r="DS619" s="102">
        <v>-2600.3271497948031</v>
      </c>
      <c r="DT619" s="102">
        <v>-2436.16556071896</v>
      </c>
      <c r="DU619" s="102">
        <v>-3443.0916848094421</v>
      </c>
      <c r="DV619" s="105">
        <f>+DV620+DV621</f>
        <v>-1734.8324509419858</v>
      </c>
      <c r="DW619" s="106">
        <f>+DW620+DW621</f>
        <v>-1503.5695030279105</v>
      </c>
      <c r="DX619" s="107">
        <f>+DX620+DX621</f>
        <v>-1325.7752328154177</v>
      </c>
      <c r="DZ619" s="102">
        <f>+DZ620+DZ621</f>
        <v>844.60516734887221</v>
      </c>
      <c r="EC619" s="102">
        <f>+EC620+EC621</f>
        <v>1513.8298361778434</v>
      </c>
      <c r="EF619" s="102">
        <f>+EF620+EF621</f>
        <v>2688.3067293229369</v>
      </c>
      <c r="EI619" s="102">
        <f>+EI620+EI621</f>
        <v>3668.3452056772057</v>
      </c>
      <c r="EL619" s="102">
        <f>+EL620+EL621</f>
        <v>4279.5052102107347</v>
      </c>
      <c r="EO619" s="102">
        <f>+EO620+EO621</f>
        <v>5125.7814546307645</v>
      </c>
    </row>
    <row r="620" spans="1:145" ht="15.5" x14ac:dyDescent="0.35">
      <c r="A620" s="56" t="s">
        <v>321</v>
      </c>
      <c r="B620" s="102">
        <f>([2]CAMEROUN!C717+[2]CAMEROUN!D717)/2+[7]RCA!D550+[3]CONGO!D553+[4]GABON!D724+[5]GUINEE!D501+[6]TCHAD!D557</f>
        <v>269.1925</v>
      </c>
      <c r="C620" s="102">
        <f>([2]CAMEROUN!D717+[2]CAMEROUN!E717)/2+[7]RCA!E550+[3]CONGO!E553+[4]GABON!E724+[5]GUINEE!E501+[6]TCHAD!E557</f>
        <v>212.60599999999999</v>
      </c>
      <c r="D620" s="102">
        <f>([2]CAMEROUN!E717+[2]CAMEROUN!F717)/2+[7]RCA!F550+[3]CONGO!F553+[4]GABON!F724+[5]GUINEE!F501+[6]TCHAD!F557</f>
        <v>55.835999999999984</v>
      </c>
      <c r="E620" s="102">
        <f>([2]CAMEROUN!F717+[2]CAMEROUN!G717)/2+[7]RCA!G550+[3]CONGO!G553+[4]GABON!G724+[5]GUINEE!G501+[6]TCHAD!G557</f>
        <v>7.9635000000000282</v>
      </c>
      <c r="F620" s="102">
        <f>([2]CAMEROUN!G717+[2]CAMEROUN!H717)/2+[7]RCA!H550+[3]CONGO!H553+[4]GABON!H724+[5]GUINEE!H501+[6]TCHAD!H557</f>
        <v>-253.05195000000003</v>
      </c>
      <c r="G620" s="102">
        <f>([2]CAMEROUN!H717+[2]CAMEROUN!I717)/2+[7]RCA!I550+[3]CONGO!I553+[4]GABON!I724+[5]GUINEE!I501+[6]TCHAD!I557</f>
        <v>54.046049999999973</v>
      </c>
      <c r="H620" s="102">
        <f>([2]CAMEROUN!I717+[2]CAMEROUN!J717)/2+[7]RCA!J550+[3]CONGO!J553+[4]GABON!J724+[5]GUINEE!J501+[6]TCHAD!J557</f>
        <v>-193.25239999999999</v>
      </c>
      <c r="I620" s="102">
        <f>([2]CAMEROUN!J717+[2]CAMEROUN!K717)/2+[7]RCA!K550+[3]CONGO!K553+[4]GABON!K724+[5]GUINEE!K501+[6]TCHAD!K557</f>
        <v>-252.06479999999999</v>
      </c>
      <c r="J620" s="102">
        <f>([2]CAMEROUN!K717+[2]CAMEROUN!L717)/2+[7]RCA!L550+[3]CONGO!L553+[4]GABON!L724+[5]GUINEE!L501+[6]TCHAD!L557</f>
        <v>-421.65730000000002</v>
      </c>
      <c r="K620" s="102">
        <f>([2]CAMEROUN!L717+[2]CAMEROUN!M717)/2+[7]RCA!M550+[3]CONGO!M553+[4]GABON!M724+[5]GUINEE!M501+[6]TCHAD!M557</f>
        <v>-499.87129999999996</v>
      </c>
      <c r="L620" s="102">
        <f>([2]CAMEROUN!M717+[2]CAMEROUN!N717)/2+[7]RCA!N550+[3]CONGO!N553+[4]GABON!N724+[5]GUINEE!N501+[6]TCHAD!N557</f>
        <v>-455.76699999999994</v>
      </c>
      <c r="M620" s="102">
        <f>([2]CAMEROUN!N717+[2]CAMEROUN!O717)/2+[7]RCA!O550+[3]CONGO!O553+[4]GABON!O724+[5]GUINEE!O501+[6]TCHAD!O557</f>
        <v>-558.83689900000002</v>
      </c>
      <c r="N620" s="102">
        <f>([2]CAMEROUN!O717+[2]CAMEROUN!P717)/2+[7]RCA!P550+[3]CONGO!P553+[4]GABON!P724+[5]GUINEE!P501+[6]TCHAD!P557</f>
        <v>69.786999999999949</v>
      </c>
      <c r="O620" s="102">
        <f>([2]CAMEROUN!P717+[2]CAMEROUN!Q717)/2+[7]RCA!Q550+[3]CONGO!Q553+[4]GABON!Q724+[5]GUINEE!Q501+[6]TCHAD!Q557</f>
        <v>-316.53090999999995</v>
      </c>
      <c r="P620" s="102">
        <f>[2]CAMEROUN!AH717+[7]RCA!R550+[3]CONGO!R553+[4]GABON!R724+[5]GUINEE!R501+[6]TCHAD!R557</f>
        <v>-273.29487653200005</v>
      </c>
      <c r="Q620" s="102">
        <f>[2]CAMEROUN!AI717+[7]RCA!S550+[3]CONGO!S553+[4]GABON!S724+[5]GUINEE!S501+[6]TCHAD!S557</f>
        <v>-124.40860000000001</v>
      </c>
      <c r="R620" s="102">
        <f>[2]CAMEROUN!AJ717+[7]RCA!T550+[3]CONGO!T553+[4]GABON!T724+[5]GUINEE!T501+[6]TCHAD!T557</f>
        <v>-339.99482228300002</v>
      </c>
      <c r="S620" s="102">
        <f>[2]CAMEROUN!AK717+[7]RCA!U550+[3]CONGO!U553+[4]GABON!U724+[5]GUINEE!U501+[6]TCHAD!U557</f>
        <v>-590.55225800000005</v>
      </c>
      <c r="T620" s="102">
        <f>[2]CAMEROUN!AL717+[7]RCA!V550+[3]CONGO!V553+[4]GABON!V724+[5]GUINEE!V501+[6]TCHAD!V557</f>
        <v>-886.68700000000001</v>
      </c>
      <c r="U620" s="102">
        <f>[2]CAMEROUN!AM717+[7]RCA!W550+[3]CONGO!W553+[4]GABON!W724+[5]GUINEE!W501+[6]TCHAD!W557</f>
        <v>-2766.6840999999999</v>
      </c>
      <c r="V620" s="102">
        <f>[2]CAMEROUN!AN717+[7]RCA!X550+[3]CONGO!X553+[4]GABON!X724+[5]GUINEE!X501+[6]TCHAD!X557</f>
        <v>77.07501802730286</v>
      </c>
      <c r="W620" s="102">
        <f>[2]CAMEROUN!AO717+[7]RCA!Y550+[3]CONGO!Y553+[4]GABON!Y724+[5]GUINEE!Y501+[6]TCHAD!Y557</f>
        <v>-1627.5263488179155</v>
      </c>
      <c r="X620" s="103">
        <f>[2]CAMEROUN!AP717+[7]RCA!Z550+[3]CONGO!Z553+[4]GABON!Z724+[5]GUINEE!Z501+[6]TCHAD!Z557</f>
        <v>31.12585956346922</v>
      </c>
      <c r="Y620" s="103">
        <f>[2]CAMEROUN!AQ717+[7]RCA!AA550+[3]CONGO!AA553+[4]GABON!AA724+[5]GUINEE!AA501+[6]TCHAD!AA557</f>
        <v>-1030.903270162032</v>
      </c>
      <c r="Z620" s="102">
        <f>[2]CAMEROUN!AR717+[7]RCA!AB550+[3]CONGO!AB553+[4]GABON!AB724+[5]GUINEE!AB501+[6]TCHAD!AB557</f>
        <v>894.95876913515417</v>
      </c>
      <c r="AA620" s="102">
        <f>[2]CAMEROUN!AS717+[7]RCA!AC550+[3]CONGO!AC553+[4]GABON!AC724+[5]GUINEE!AC501+[6]TCHAD!AC557</f>
        <v>-848.03677700048445</v>
      </c>
      <c r="AB620" s="102">
        <v>880.96919995363669</v>
      </c>
      <c r="AC620" s="102">
        <v>569.22279157015362</v>
      </c>
      <c r="AD620" s="102">
        <v>609.3857213723752</v>
      </c>
      <c r="AE620" s="102">
        <f>[2]CAMEROUN!AT717+[7]RCA!AD550+[3]CONGO!AH553+[4]GABON!AD724+[5]GUINEE!AD501+[6]TCHAD!AH557</f>
        <v>74.53736235874635</v>
      </c>
      <c r="AF620" s="102">
        <v>521.40630247647402</v>
      </c>
      <c r="AG620" s="102">
        <v>364.57423628503886</v>
      </c>
      <c r="AH620" s="102">
        <v>249.19819176507701</v>
      </c>
      <c r="AI620" s="102">
        <v>250.01851780502</v>
      </c>
      <c r="AJ620" s="103">
        <f>[2]CAMEROUN!AU717+[7]RCA!AE550+[3]CONGO!AM553+[4]GABON!AE724+[5]GUINEE!AE501+[6]TCHAD!AM557</f>
        <v>1848.3893345808838</v>
      </c>
      <c r="AK620" s="103">
        <v>900.31108712958121</v>
      </c>
      <c r="AL620" s="103">
        <v>700.54198018109537</v>
      </c>
      <c r="AM620" s="103">
        <v>805.58160523927495</v>
      </c>
      <c r="AN620" s="103">
        <v>1240.3379307791145</v>
      </c>
      <c r="AO620" s="103">
        <f>[2]CAMEROUN!AV717+[7]RCA!AF550+[3]CONGO!AR553+[4]GABON!AF724+[5]GUINEE!AF501+[6]TCHAD!AR557</f>
        <v>-150.44542835346593</v>
      </c>
      <c r="AP620" s="103">
        <v>705.88535034562733</v>
      </c>
      <c r="AQ620" s="103">
        <v>708.53962602119918</v>
      </c>
      <c r="AR620" s="103">
        <v>633.90262678932424</v>
      </c>
      <c r="AS620" s="103">
        <f>[2]CAMEROUN!AZ717+[7]RCA!AJ550+[3]CONGO!AV553+[4]GABON!AJ724+[5]GUINEE!AJ501+[6]TCHAD!AV557</f>
        <v>1254.9606516457993</v>
      </c>
      <c r="AT620" s="103">
        <v>879.18918950728801</v>
      </c>
      <c r="AU620" s="103">
        <v>955.22106991828912</v>
      </c>
      <c r="AV620" s="103">
        <v>893.69318400120278</v>
      </c>
      <c r="AW620" s="103">
        <v>1002.4211126801603</v>
      </c>
      <c r="AX620" s="103">
        <f>[2]CAMEROUN!BE717+[7]RCA!AO550+[3]CONGO!BA553+[4]GABON!AO724+[5]GUINEE!AO501+[6]TCHAD!BA557</f>
        <v>758.85546029044497</v>
      </c>
      <c r="AY620" s="103"/>
      <c r="AZ620" s="103">
        <v>2073.2025426522346</v>
      </c>
      <c r="BA620" s="103">
        <v>2108.9864479014518</v>
      </c>
      <c r="BB620" s="103">
        <v>1102.869429435144</v>
      </c>
      <c r="BC620" s="103">
        <v>1081.6250275983593</v>
      </c>
      <c r="BD620" s="103">
        <v>334.8908459754424</v>
      </c>
      <c r="BE620" s="103">
        <v>310.61707252932945</v>
      </c>
      <c r="BF620" s="103">
        <f>[2]CAMEROUN!BL717+[7]RCA!AV550+[3]CONGO!BI553+[4]GABON!AV724+[5]GUINEE!AV501+[6]TCHAD!BH557</f>
        <v>1082.4431657982254</v>
      </c>
      <c r="BG620" s="103">
        <v>554.83007778501178</v>
      </c>
      <c r="BH620" s="103">
        <v>570.33622209394218</v>
      </c>
      <c r="BI620" s="103">
        <v>526.85243343791274</v>
      </c>
      <c r="BJ620" s="103">
        <v>318.8565532402414</v>
      </c>
      <c r="BK620" s="103">
        <v>273.79073456218049</v>
      </c>
      <c r="BL620" s="103">
        <v>368.71982410094938</v>
      </c>
      <c r="BM620" s="103">
        <v>298.12191154449772</v>
      </c>
      <c r="BN620" s="103">
        <v>355.44978154118786</v>
      </c>
      <c r="BO620" s="103">
        <f>[2]CAMEROUN!BU717+[7]RCA!BE550+[3]CONGO!BR553+[4]GABON!BE724+[5]GUINEE!BE501+[6]TCHAD!BQ557</f>
        <v>772.4290571065053</v>
      </c>
      <c r="BP620" s="103">
        <v>398.71001461165196</v>
      </c>
      <c r="BQ620" s="103">
        <v>443.82005809368928</v>
      </c>
      <c r="BR620" s="103">
        <v>1260.354682991127</v>
      </c>
      <c r="BS620" s="103">
        <v>1309.6252923859361</v>
      </c>
      <c r="BT620" s="103">
        <v>-209.11317932773693</v>
      </c>
      <c r="BU620" s="103">
        <v>-163.53764390912644</v>
      </c>
      <c r="BV620" s="103">
        <v>-158.66275242559513</v>
      </c>
      <c r="BW620" s="103">
        <v>-82.716220875234683</v>
      </c>
      <c r="BX620" s="103">
        <v>-45.920032684468794</v>
      </c>
      <c r="BY620" s="103">
        <v>-47.172569903123815</v>
      </c>
      <c r="BZ620" s="102">
        <v>-1284.6523593608042</v>
      </c>
      <c r="CA620" s="103">
        <f>[2]CAMEROUN!CG717+[7]RCA!BQ550+[3]CONGO!CD553+[4]GABON!BQ724+[5]GUINEE!BQ501+[6]TCHAD!CC557</f>
        <v>154.02717367774949</v>
      </c>
      <c r="CB620" s="103">
        <v>417.69063046537667</v>
      </c>
      <c r="CC620" s="103">
        <v>399.57339305242948</v>
      </c>
      <c r="CD620" s="103">
        <v>702.76895004427354</v>
      </c>
      <c r="CE620" s="103">
        <v>81.296412689432614</v>
      </c>
      <c r="CF620" s="103">
        <v>78.81072210454478</v>
      </c>
      <c r="CG620" s="103">
        <v>517.15539001618413</v>
      </c>
      <c r="CH620" s="103">
        <v>-139.93686888642804</v>
      </c>
      <c r="CI620" s="103">
        <v>-141.8798281384679</v>
      </c>
      <c r="CJ620" s="102">
        <v>-51.742012040397171</v>
      </c>
      <c r="CK620" s="102">
        <v>-53.679086129441501</v>
      </c>
      <c r="CL620" s="103">
        <f>[2]CAMEROUN!CR717+[7]RCA!CB550+[3]CONGO!CO553+[4]GABON!CB724+[5]GUINEE!CD501+[6]TCHAD!CN557</f>
        <v>-242.43650048406948</v>
      </c>
      <c r="CM620" s="103">
        <v>720.91389007301814</v>
      </c>
      <c r="CN620" s="103">
        <v>36.668824638344894</v>
      </c>
      <c r="CO620" s="103">
        <v>38.875378363922927</v>
      </c>
      <c r="CP620" s="103">
        <v>-158.79594093225171</v>
      </c>
      <c r="CQ620" s="103">
        <v>-265.63357452915153</v>
      </c>
      <c r="CR620" s="103">
        <v>-372.7368550213053</v>
      </c>
      <c r="CS620" s="103">
        <v>-663.27196721451446</v>
      </c>
      <c r="CT620" s="103">
        <v>-768.36253381053871</v>
      </c>
      <c r="CU620" s="103">
        <v>-689.45355381448326</v>
      </c>
      <c r="CV620" s="103">
        <v>-21.002496960508282</v>
      </c>
      <c r="CW620" s="103">
        <v>-124.77194144483182</v>
      </c>
      <c r="CX620" s="103">
        <v>-50.475611948039926</v>
      </c>
      <c r="CY620" s="103">
        <v>-152.82699443195119</v>
      </c>
      <c r="CZ620" s="103">
        <v>-112.85891774556546</v>
      </c>
      <c r="DA620" s="103">
        <f>[2]CAMEROUN!DD717+[7]RCA!CN550+[3]CONGO!DA553+[4]GABON!CN724+[5]GUINEE!CP501+[6]TCHAD!CZ557</f>
        <v>-754.54621423532092</v>
      </c>
      <c r="DB620" s="102">
        <v>60.181167393915672</v>
      </c>
      <c r="DC620" s="102">
        <v>97.569353898173915</v>
      </c>
      <c r="DD620" s="102">
        <v>52.773103169452952</v>
      </c>
      <c r="DE620" s="102">
        <v>-183.17009680451937</v>
      </c>
      <c r="DF620" s="102">
        <v>-185.6127906919339</v>
      </c>
      <c r="DG620" s="102">
        <v>-13.996048418594583</v>
      </c>
      <c r="DH620" s="102">
        <v>-406.58510392462568</v>
      </c>
      <c r="DI620" s="102">
        <v>-410.00725152091127</v>
      </c>
      <c r="DJ620" s="102">
        <v>-263.55299784833221</v>
      </c>
      <c r="DK620" s="102">
        <v>-473.93280050524362</v>
      </c>
      <c r="DL620" s="102">
        <v>-477.51018457394537</v>
      </c>
      <c r="DM620" s="102">
        <v>-263.19143850801686</v>
      </c>
      <c r="DN620" s="104">
        <f>[2]CAMEROUN!DQ717+[7]RCA!DA550+[3]CONGO!DN553+[4]GABON!DA724+[5]GUINEE!DC501+[6]TCHAD!DM557</f>
        <v>-423.3295960934725</v>
      </c>
      <c r="DO620" s="102">
        <v>-263.19143850801686</v>
      </c>
      <c r="DP620" s="102">
        <v>-0.80171402952457527</v>
      </c>
      <c r="DQ620" s="102">
        <v>-2.191424851512167</v>
      </c>
      <c r="DR620" s="102">
        <v>102.8376568641612</v>
      </c>
      <c r="DS620" s="102">
        <v>-73.41391502152976</v>
      </c>
      <c r="DT620" s="102">
        <v>-81.85482126380893</v>
      </c>
      <c r="DU620" s="102">
        <v>-531.54899390117225</v>
      </c>
      <c r="DV620" s="105">
        <f>[2]CAMEROUN!EA717+[7]RCA!DN550+[3]CONGO!DX553+[4]GABON!DK724+[5]GUINEE!DN501+[6]TCHAD!DW557</f>
        <v>-112.9435395159814</v>
      </c>
      <c r="DW620" s="106">
        <f>[2]CAMEROUN!EB717+[7]RCA!DM550+[3]CONGO!DY553+[4]GABON!DL724+[5]GUINEE!DO501+[6]TCHAD!DX557</f>
        <v>-111.22703317654297</v>
      </c>
      <c r="DX620" s="107">
        <f>[2]CAMEROUN!EC717+[7]RCA!DN550+[3]CONGO!DZ553+[4]GABON!DM724+[5]GUINEE!DP501+[6]TCHAD!DY557</f>
        <v>428.90989889158055</v>
      </c>
      <c r="DZ620" s="102">
        <f>[2]CAMEROUN!EE717+[7]RCA!DP550+[3]CONGO!EB553+[4]GABON!DO724+[5]GUINEE!DR501+[6]TCHAD!EA557</f>
        <v>231.4779876777493</v>
      </c>
      <c r="EC620" s="102">
        <f>[2]CAMEROUN!EH717+[7]RCA!DS550+[3]CONGO!EE553+[4]GABON!DR724+[5]GUINEE!DU501+[6]TCHAD!ED557</f>
        <v>857.21450229843254</v>
      </c>
      <c r="EF620" s="102">
        <f>[2]CAMEROUN!EK717+[7]RCA!DV550+[3]CONGO!EH553+[4]GABON!DU724+[5]GUINEE!DX501+[6]TCHAD!EG557</f>
        <v>865.58673757267002</v>
      </c>
      <c r="EI620" s="102">
        <f>[2]CAMEROUN!EN717+[7]RCA!DY550+[3]CONGO!EK553+[4]GABON!DX724+[5]GUINEE!EA501+[6]TCHAD!EJ557</f>
        <v>886.36844423997354</v>
      </c>
      <c r="EL620" s="102">
        <f>[2]CAMEROUN!EQ717+[7]RCA!EB550+[3]CONGO!EN553+[4]GABON!EA724+[5]GUINEE!ED501+[6]TCHAD!EM557</f>
        <v>999.33976897877881</v>
      </c>
      <c r="EO620" s="102">
        <f>[2]CAMEROUN!ET717+[7]RCA!EE550+[3]CONGO!EQ553+[4]GABON!ED724+[5]GUINEE!EG501+[6]TCHAD!EP557</f>
        <v>981.12183444073059</v>
      </c>
    </row>
    <row r="621" spans="1:145" ht="15.5" x14ac:dyDescent="0.35">
      <c r="A621" s="56" t="s">
        <v>322</v>
      </c>
      <c r="B621" s="102" t="e">
        <f>([2]CAMEROUN!C718+[2]CAMEROUN!D718)/2+[7]RCA!D551+[3]CONGO!D554+[4]GABON!D725+[5]GUINEE!D502+[6]TCHAD!D558</f>
        <v>#REF!</v>
      </c>
      <c r="C621" s="102" t="e">
        <f>([2]CAMEROUN!D718+[2]CAMEROUN!E718)/2+[7]RCA!E551+[3]CONGO!E554+[4]GABON!E725+[5]GUINEE!E502+[6]TCHAD!E558</f>
        <v>#REF!</v>
      </c>
      <c r="D621" s="102" t="e">
        <f>([2]CAMEROUN!E718+[2]CAMEROUN!F718)/2+[7]RCA!F551+[3]CONGO!F554+[4]GABON!F725+[5]GUINEE!F502+[6]TCHAD!F558</f>
        <v>#REF!</v>
      </c>
      <c r="E621" s="102" t="e">
        <f>([2]CAMEROUN!F718+[2]CAMEROUN!G718)/2+[7]RCA!G551+[3]CONGO!G554+[4]GABON!G725+[5]GUINEE!G502+[6]TCHAD!G558</f>
        <v>#REF!</v>
      </c>
      <c r="F621" s="102" t="e">
        <f>([2]CAMEROUN!G718+[2]CAMEROUN!H718)/2+[7]RCA!H551+[3]CONGO!H554+[4]GABON!H725+[5]GUINEE!H502+[6]TCHAD!H558</f>
        <v>#REF!</v>
      </c>
      <c r="G621" s="102" t="e">
        <f>([2]CAMEROUN!H718+[2]CAMEROUN!I718)/2+[7]RCA!I551+[3]CONGO!I554+[4]GABON!I725+[5]GUINEE!I502+[6]TCHAD!I558</f>
        <v>#REF!</v>
      </c>
      <c r="H621" s="102" t="e">
        <f>([2]CAMEROUN!I718+[2]CAMEROUN!J718)/2+[7]RCA!J551+[3]CONGO!J554+[4]GABON!J725+[5]GUINEE!J502+[6]TCHAD!J558</f>
        <v>#REF!</v>
      </c>
      <c r="I621" s="102">
        <f>([2]CAMEROUN!J718+[2]CAMEROUN!K718)/2+[7]RCA!K551+[3]CONGO!K554+[4]GABON!K725+[5]GUINEE!K502+[6]TCHAD!K558</f>
        <v>-49.854000000000028</v>
      </c>
      <c r="J621" s="102">
        <f>([2]CAMEROUN!K718+[2]CAMEROUN!L718)/2+[7]RCA!L551+[3]CONGO!L554+[4]GABON!L725+[5]GUINEE!L502+[6]TCHAD!L558</f>
        <v>-80.005000000000038</v>
      </c>
      <c r="K621" s="102">
        <f>([2]CAMEROUN!L718+[2]CAMEROUN!M718)/2+[7]RCA!M551+[3]CONGO!M554+[4]GABON!M725+[5]GUINEE!M502+[6]TCHAD!M558</f>
        <v>23.401999999999955</v>
      </c>
      <c r="L621" s="102">
        <f>([2]CAMEROUN!M718+[2]CAMEROUN!N718)/2+[7]RCA!N551+[3]CONGO!N554+[4]GABON!N725+[5]GUINEE!N502+[6]TCHAD!N558</f>
        <v>-388.7645</v>
      </c>
      <c r="M621" s="102">
        <f>([2]CAMEROUN!N718+[2]CAMEROUN!O718)/2+[7]RCA!O551+[3]CONGO!O554+[4]GABON!O725+[5]GUINEE!O502+[6]TCHAD!O558</f>
        <v>75.48250000000003</v>
      </c>
      <c r="N621" s="102">
        <f>([2]CAMEROUN!O718+[2]CAMEROUN!P718)/2+[7]RCA!P551+[3]CONGO!P554+[4]GABON!P725+[5]GUINEE!P502+[6]TCHAD!P558</f>
        <v>-912.08350000000007</v>
      </c>
      <c r="O621" s="102">
        <f>([2]CAMEROUN!P718+[2]CAMEROUN!Q718)/2+[7]RCA!Q551+[3]CONGO!Q554+[4]GABON!Q725+[5]GUINEE!Q502+[6]TCHAD!Q558</f>
        <v>-1054.7369999999999</v>
      </c>
      <c r="P621" s="102">
        <f>[2]CAMEROUN!AH718+[7]RCA!R551+[3]CONGO!R554+[4]GABON!R725+[5]GUINEE!R502+[6]TCHAD!R558</f>
        <v>-474.2220999999999</v>
      </c>
      <c r="Q621" s="102">
        <f>[2]CAMEROUN!AI718+[7]RCA!S551+[3]CONGO!S554+[4]GABON!S725+[5]GUINEE!S502+[6]TCHAD!S558</f>
        <v>-102.54809999999998</v>
      </c>
      <c r="R621" s="102">
        <f>[2]CAMEROUN!AJ718+[7]RCA!T551+[3]CONGO!T554+[4]GABON!T725+[5]GUINEE!T502+[6]TCHAD!T558</f>
        <v>-1069.9259999999999</v>
      </c>
      <c r="S621" s="102">
        <f>[2]CAMEROUN!AK718+[7]RCA!U551+[3]CONGO!U554+[4]GABON!U725+[5]GUINEE!U502+[6]TCHAD!U558</f>
        <v>-628.68774200000007</v>
      </c>
      <c r="T621" s="102">
        <f>[2]CAMEROUN!AL718+[7]RCA!V551+[3]CONGO!V554+[4]GABON!V725+[5]GUINEE!V502+[6]TCHAD!V558</f>
        <v>-1167.0229999999999</v>
      </c>
      <c r="U621" s="102">
        <f>[2]CAMEROUN!AM718+[7]RCA!W551+[3]CONGO!W554+[4]GABON!W725+[5]GUINEE!W502+[6]TCHAD!W558</f>
        <v>-1360.6260000000002</v>
      </c>
      <c r="V621" s="102">
        <f>[2]CAMEROUN!AN718+[7]RCA!X551+[3]CONGO!X554+[4]GABON!X725+[5]GUINEE!X502+[6]TCHAD!X558</f>
        <v>-1972.8480180273027</v>
      </c>
      <c r="W621" s="102">
        <f>[2]CAMEROUN!AO718+[7]RCA!Y551+[3]CONGO!Y554+[4]GABON!Y725+[5]GUINEE!Y502+[6]TCHAD!Y558</f>
        <v>-1682.7937853987817</v>
      </c>
      <c r="X621" s="103">
        <f>[2]CAMEROUN!AP718+[7]RCA!Z551+[3]CONGO!Z554+[4]GABON!Z725+[5]GUINEE!Z502+[6]TCHAD!Z558</f>
        <v>-1592.8868595634692</v>
      </c>
      <c r="Y621" s="103">
        <f>[2]CAMEROUN!AQ718+[7]RCA!AA551+[3]CONGO!AA554+[4]GABON!AA725+[5]GUINEE!AA502+[6]TCHAD!AA558</f>
        <v>-1233.3407298379682</v>
      </c>
      <c r="Z621" s="102">
        <f>[2]CAMEROUN!AR718+[7]RCA!AB551+[3]CONGO!AB554+[4]GABON!AB725+[5]GUINEE!AB502+[6]TCHAD!AB558</f>
        <v>-1760.3786169183268</v>
      </c>
      <c r="AA621" s="102">
        <f>[2]CAMEROUN!AS718+[7]RCA!AC551+[3]CONGO!AC554+[4]GABON!AC725+[5]GUINEE!AC502+[6]TCHAD!AC558</f>
        <v>-1535.9668799485971</v>
      </c>
      <c r="AB621" s="102">
        <v>-1643.0574262252085</v>
      </c>
      <c r="AC621" s="102">
        <v>-1384.9360570251813</v>
      </c>
      <c r="AD621" s="102">
        <v>-1025.4445221163523</v>
      </c>
      <c r="AE621" s="102">
        <f>[2]CAMEROUN!AT718+[7]RCA!AD551+[3]CONGO!AH554+[4]GABON!AD725+[5]GUINEE!AD502+[6]TCHAD!AH558</f>
        <v>-2000.7059924612597</v>
      </c>
      <c r="AF621" s="102">
        <v>-442.57539448249167</v>
      </c>
      <c r="AG621" s="102">
        <v>-581.362760879029</v>
      </c>
      <c r="AH621" s="102">
        <v>-479.01490760553628</v>
      </c>
      <c r="AI621" s="102">
        <v>-383.8851276399991</v>
      </c>
      <c r="AJ621" s="103">
        <f>[2]CAMEROUN!AU718+[7]RCA!AE551+[3]CONGO!AM554+[4]GABON!AE725+[5]GUINEE!AE502+[6]TCHAD!AM558</f>
        <v>-1673.1782474170177</v>
      </c>
      <c r="AK621" s="103">
        <v>324.24993900904417</v>
      </c>
      <c r="AL621" s="103">
        <v>-459.36709098833342</v>
      </c>
      <c r="AM621" s="103">
        <v>-1338.3453810766571</v>
      </c>
      <c r="AN621" s="103">
        <v>-1129.1453960779784</v>
      </c>
      <c r="AO621" s="103">
        <f>[2]CAMEROUN!AV718+[7]RCA!AF551+[3]CONGO!AR554+[4]GABON!AF725+[5]GUINEE!AF502+[6]TCHAD!AR558</f>
        <v>-1373.7851325830002</v>
      </c>
      <c r="AP621" s="103">
        <v>970.55010899010301</v>
      </c>
      <c r="AQ621" s="103">
        <v>833.16014842834443</v>
      </c>
      <c r="AR621" s="103">
        <v>600.08914333479822</v>
      </c>
      <c r="AS621" s="103">
        <f>[2]CAMEROUN!AZ718+[7]RCA!AJ551+[3]CONGO!AV554+[4]GABON!AJ725+[5]GUINEE!AJ502+[6]TCHAD!AV558</f>
        <v>-1785.5426239734309</v>
      </c>
      <c r="AT621" s="103">
        <v>413.39950565169528</v>
      </c>
      <c r="AU621" s="103">
        <v>-477.43927064107754</v>
      </c>
      <c r="AV621" s="103">
        <v>-787.53331988241325</v>
      </c>
      <c r="AW621" s="103">
        <v>-1069.5086205644182</v>
      </c>
      <c r="AX621" s="103">
        <f>[2]CAMEROUN!BE718+[7]RCA!AO551+[3]CONGO!BA554+[4]GABON!AO725+[5]GUINEE!AO502+[6]TCHAD!BA558</f>
        <v>-205.65730118500576</v>
      </c>
      <c r="AY621" s="103"/>
      <c r="AZ621" s="103">
        <v>-1163.1142127671289</v>
      </c>
      <c r="BA621" s="103">
        <v>-645.63695368727383</v>
      </c>
      <c r="BB621" s="103">
        <v>-1557.1837283016962</v>
      </c>
      <c r="BC621" s="103">
        <v>-1119.609133964439</v>
      </c>
      <c r="BD621" s="103">
        <v>-1231.0357297312789</v>
      </c>
      <c r="BE621" s="103">
        <v>-788.85142235672174</v>
      </c>
      <c r="BF621" s="103">
        <f>[2]CAMEROUN!BL718+[7]RCA!AV551+[3]CONGO!BI554+[4]GABON!AV725+[5]GUINEE!AV502+[6]TCHAD!BH558</f>
        <v>-968.11783862086281</v>
      </c>
      <c r="BG621" s="103">
        <v>-295.77404939448093</v>
      </c>
      <c r="BH621" s="103">
        <v>697.04440813198164</v>
      </c>
      <c r="BI621" s="103">
        <v>-184.91370480620884</v>
      </c>
      <c r="BJ621" s="103">
        <v>854.30185395449587</v>
      </c>
      <c r="BK621" s="103">
        <v>-544.2286212825511</v>
      </c>
      <c r="BL621" s="103">
        <v>-576.7017029078894</v>
      </c>
      <c r="BM621" s="103">
        <v>-123.77050775078322</v>
      </c>
      <c r="BN621" s="103">
        <v>789.75584433788845</v>
      </c>
      <c r="BO621" s="103">
        <f>[2]CAMEROUN!BU718+[7]RCA!BE551+[3]CONGO!BR554+[4]GABON!BE725+[5]GUINEE!BE502+[6]TCHAD!BQ558</f>
        <v>-1242.1626007476705</v>
      </c>
      <c r="BP621" s="103">
        <v>-1539.0038764570168</v>
      </c>
      <c r="BQ621" s="103">
        <v>-951.15254630509969</v>
      </c>
      <c r="BR621" s="103">
        <v>-475.06248149672922</v>
      </c>
      <c r="BS621" s="103">
        <v>623.17231763064603</v>
      </c>
      <c r="BT621" s="103">
        <v>-781.04883410441744</v>
      </c>
      <c r="BU621" s="103">
        <v>-1524.8890642609476</v>
      </c>
      <c r="BV621" s="103">
        <v>-861.1621077232619</v>
      </c>
      <c r="BW621" s="103">
        <v>-491.7501214593774</v>
      </c>
      <c r="BX621" s="103">
        <v>-679.18580992917214</v>
      </c>
      <c r="BY621" s="103">
        <v>379.3854299170589</v>
      </c>
      <c r="BZ621" s="102">
        <v>-699.71827684013863</v>
      </c>
      <c r="CA621" s="103">
        <f>[2]CAMEROUN!CG718+[7]RCA!BQ551+[3]CONGO!CD554+[4]GABON!BQ725+[5]GUINEE!BQ502+[6]TCHAD!CC558</f>
        <v>-1141.1118471889636</v>
      </c>
      <c r="CB621" s="103">
        <v>-1373.4203034704028</v>
      </c>
      <c r="CC621" s="103">
        <v>-1428.6271652604091</v>
      </c>
      <c r="CD621" s="103">
        <v>-1689.9602245927122</v>
      </c>
      <c r="CE621" s="103">
        <v>-1474.3975612043987</v>
      </c>
      <c r="CF621" s="103">
        <v>-1578.2755873435008</v>
      </c>
      <c r="CG621" s="103">
        <v>-1317.621270740334</v>
      </c>
      <c r="CH621" s="103">
        <v>-1785.2051802085502</v>
      </c>
      <c r="CI621" s="103">
        <v>-1182.8475129668795</v>
      </c>
      <c r="CJ621" s="102">
        <v>-1966.343751162219</v>
      </c>
      <c r="CK621" s="102">
        <v>-1522.3623670915038</v>
      </c>
      <c r="CL621" s="103">
        <f>[2]CAMEROUN!CR718+[7]RCA!CB551+[3]CONGO!CO554+[4]GABON!CB725+[5]GUINEE!CD502+[6]TCHAD!CN558</f>
        <v>-2108.8459698045522</v>
      </c>
      <c r="CM621" s="103">
        <v>-1156.1819227097847</v>
      </c>
      <c r="CN621" s="103">
        <v>-2407.6544218663494</v>
      </c>
      <c r="CO621" s="103">
        <v>-2335.8124642048397</v>
      </c>
      <c r="CP621" s="103">
        <v>-2526.9910567050733</v>
      </c>
      <c r="CQ621" s="103">
        <v>-1095.8578505709904</v>
      </c>
      <c r="CR621" s="103">
        <v>63.668917714457734</v>
      </c>
      <c r="CS621" s="103">
        <v>-3349.2053561330627</v>
      </c>
      <c r="CT621" s="103">
        <v>-2819.3076062570094</v>
      </c>
      <c r="CU621" s="103">
        <v>-108.14645068460646</v>
      </c>
      <c r="CV621" s="103">
        <v>-4815.314530214232</v>
      </c>
      <c r="CW621" s="103">
        <v>-3886.1813444727568</v>
      </c>
      <c r="CX621" s="103">
        <v>-4834.7483523739484</v>
      </c>
      <c r="CY621" s="103">
        <v>-4201.8345736960318</v>
      </c>
      <c r="CZ621" s="103">
        <v>-2575.5843910084186</v>
      </c>
      <c r="DA621" s="103">
        <f>[2]CAMEROUN!DD718+[7]RCA!CN551+[3]CONGO!DA554+[4]GABON!CN725+[5]GUINEE!CP502+[6]TCHAD!CZ558</f>
        <v>-2222.9148522372134</v>
      </c>
      <c r="DB621" s="102">
        <v>-2027.8409307382731</v>
      </c>
      <c r="DC621" s="102">
        <v>-1520.8689499755037</v>
      </c>
      <c r="DD621" s="102">
        <v>-491.15450473828719</v>
      </c>
      <c r="DE621" s="102">
        <v>-1048.7408099835061</v>
      </c>
      <c r="DF621" s="102">
        <v>-699.62833780521953</v>
      </c>
      <c r="DG621" s="102">
        <v>176.67790621093025</v>
      </c>
      <c r="DH621" s="102">
        <v>-976.3152393118778</v>
      </c>
      <c r="DI621" s="102">
        <v>-277.51127389820624</v>
      </c>
      <c r="DJ621" s="102">
        <v>600.64855164628216</v>
      </c>
      <c r="DK621" s="102">
        <v>-1396.0327499756145</v>
      </c>
      <c r="DL621" s="102">
        <v>-803.11844464914043</v>
      </c>
      <c r="DM621" s="102">
        <v>1646.5689803028977</v>
      </c>
      <c r="DN621" s="104">
        <f>[2]CAMEROUN!DQ718+[7]RCA!DA551+[3]CONGO!DN554+[4]GABON!DA725+[5]GUINEE!DC502+[6]TCHAD!DM558</f>
        <v>-849.89350724041049</v>
      </c>
      <c r="DO621" s="102">
        <v>1646.5689803028977</v>
      </c>
      <c r="DP621" s="102">
        <v>-2857.670148970421</v>
      </c>
      <c r="DQ621" s="102">
        <v>-2621.5501809496291</v>
      </c>
      <c r="DR621" s="102">
        <v>-2495.2716528836518</v>
      </c>
      <c r="DS621" s="102">
        <v>-2526.9132347732734</v>
      </c>
      <c r="DT621" s="102">
        <v>-2354.3107394551512</v>
      </c>
      <c r="DU621" s="102">
        <v>-2911.5426909082698</v>
      </c>
      <c r="DV621" s="105">
        <f>[2]CAMEROUN!EA718+[7]RCA!DN551+[3]CONGO!DX554+[4]GABON!DK725+[5]GUINEE!DN502+[6]TCHAD!DW558</f>
        <v>-1621.8889114260044</v>
      </c>
      <c r="DW621" s="106">
        <f>[2]CAMEROUN!EB718+[7]RCA!DM551+[3]CONGO!DY554+[4]GABON!DL725+[5]GUINEE!DO502+[6]TCHAD!DX558</f>
        <v>-1392.3424698513675</v>
      </c>
      <c r="DX621" s="107">
        <f>[2]CAMEROUN!EC718+[7]RCA!DN551+[3]CONGO!DZ554+[4]GABON!DM725+[5]GUINEE!DP502+[6]TCHAD!DY558</f>
        <v>-1754.6851317069982</v>
      </c>
      <c r="DZ621" s="102">
        <f>[2]CAMEROUN!EE718+[7]RCA!DP551+[3]CONGO!EB554+[4]GABON!DO725+[5]GUINEE!DR502+[6]TCHAD!EA558</f>
        <v>613.12717967112292</v>
      </c>
      <c r="EC621" s="102">
        <f>[2]CAMEROUN!EH718+[7]RCA!DS551+[3]CONGO!EE554+[4]GABON!DR725+[5]GUINEE!DU502+[6]TCHAD!ED558</f>
        <v>656.61533387941085</v>
      </c>
      <c r="EF621" s="102">
        <f>[2]CAMEROUN!EK718+[7]RCA!DV551+[3]CONGO!EH554+[4]GABON!DU725+[5]GUINEE!DX502+[6]TCHAD!EG558</f>
        <v>1822.7199917502667</v>
      </c>
      <c r="EI621" s="102">
        <f>[2]CAMEROUN!EN718+[7]RCA!DY551+[3]CONGO!EK554+[4]GABON!DX725+[5]GUINEE!EA502+[6]TCHAD!EJ558</f>
        <v>2781.9767614372322</v>
      </c>
      <c r="EL621" s="102">
        <f>[2]CAMEROUN!EQ718+[7]RCA!EB551+[3]CONGO!EN554+[4]GABON!EA725+[5]GUINEE!ED502+[6]TCHAD!EM558</f>
        <v>3280.1654412319558</v>
      </c>
      <c r="EO621" s="102">
        <f>[2]CAMEROUN!ET718+[7]RCA!EE551+[3]CONGO!EQ554+[4]GABON!ED725+[5]GUINEE!EG502+[6]TCHAD!EP558</f>
        <v>4144.6596201900338</v>
      </c>
    </row>
    <row r="622" spans="1:145" ht="14.25" customHeight="1" x14ac:dyDescent="0.35">
      <c r="A622" s="27"/>
      <c r="B622" s="102"/>
      <c r="C622" s="102"/>
      <c r="D622" s="102"/>
      <c r="E622" s="102"/>
      <c r="F622" s="102"/>
      <c r="G622" s="102"/>
      <c r="H622" s="102"/>
      <c r="I622" s="102"/>
      <c r="J622" s="102"/>
      <c r="K622" s="102"/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3"/>
      <c r="Y622" s="103"/>
      <c r="Z622" s="102"/>
      <c r="AA622" s="102"/>
      <c r="AB622" s="102"/>
      <c r="AC622" s="102"/>
      <c r="AD622" s="102"/>
      <c r="AE622" s="102"/>
      <c r="AF622" s="102"/>
      <c r="AG622" s="102"/>
      <c r="AH622" s="102"/>
      <c r="AI622" s="102"/>
      <c r="AJ622" s="103"/>
      <c r="AK622" s="103"/>
      <c r="AL622" s="103"/>
      <c r="AM622" s="103"/>
      <c r="AN622" s="103"/>
      <c r="AO622" s="103"/>
      <c r="AP622" s="103"/>
      <c r="AQ622" s="103"/>
      <c r="AR622" s="103"/>
      <c r="AS622" s="103"/>
      <c r="AT622" s="103"/>
      <c r="AU622" s="103"/>
      <c r="AV622" s="103"/>
      <c r="AW622" s="103"/>
      <c r="AX622" s="103"/>
      <c r="AY622" s="103"/>
      <c r="AZ622" s="103"/>
      <c r="BA622" s="103"/>
      <c r="BB622" s="103"/>
      <c r="BC622" s="103"/>
      <c r="BD622" s="103"/>
      <c r="BE622" s="103"/>
      <c r="BF622" s="103"/>
      <c r="BG622" s="103"/>
      <c r="BH622" s="103"/>
      <c r="BI622" s="103"/>
      <c r="BJ622" s="103"/>
      <c r="BK622" s="103"/>
      <c r="BL622" s="103"/>
      <c r="BM622" s="103"/>
      <c r="BN622" s="103"/>
      <c r="BO622" s="103"/>
      <c r="BP622" s="103"/>
      <c r="BQ622" s="103"/>
      <c r="BR622" s="103"/>
      <c r="BS622" s="103"/>
      <c r="BT622" s="103"/>
      <c r="BU622" s="103"/>
      <c r="BV622" s="103"/>
      <c r="BW622" s="103"/>
      <c r="BX622" s="103"/>
      <c r="BY622" s="103"/>
      <c r="BZ622" s="102"/>
      <c r="CA622" s="103"/>
      <c r="CB622" s="103"/>
      <c r="CC622" s="103"/>
      <c r="CD622" s="103"/>
      <c r="CE622" s="103"/>
      <c r="CF622" s="103"/>
      <c r="CG622" s="103"/>
      <c r="CH622" s="103"/>
      <c r="CI622" s="103"/>
      <c r="CJ622" s="102"/>
      <c r="CK622" s="102"/>
      <c r="CL622" s="103"/>
      <c r="CM622" s="103"/>
      <c r="CN622" s="103"/>
      <c r="CO622" s="103"/>
      <c r="CP622" s="103"/>
      <c r="CQ622" s="103"/>
      <c r="CR622" s="103"/>
      <c r="CS622" s="103"/>
      <c r="CT622" s="103"/>
      <c r="CU622" s="103"/>
      <c r="CV622" s="103"/>
      <c r="CW622" s="103"/>
      <c r="CX622" s="103"/>
      <c r="CY622" s="103"/>
      <c r="CZ622" s="103"/>
      <c r="DA622" s="103"/>
      <c r="DB622" s="102"/>
      <c r="DC622" s="102"/>
      <c r="DD622" s="102"/>
      <c r="DE622" s="102"/>
      <c r="DF622" s="102"/>
      <c r="DG622" s="102"/>
      <c r="DH622" s="102"/>
      <c r="DI622" s="102"/>
      <c r="DJ622" s="102"/>
      <c r="DK622" s="102"/>
      <c r="DL622" s="102"/>
      <c r="DM622" s="102"/>
      <c r="DN622" s="104"/>
      <c r="DO622" s="102"/>
      <c r="DP622" s="102"/>
      <c r="DQ622" s="102"/>
      <c r="DR622" s="102"/>
      <c r="DS622" s="102"/>
      <c r="DT622" s="102"/>
      <c r="DU622" s="102"/>
      <c r="DV622" s="105"/>
      <c r="DW622" s="106"/>
      <c r="DX622" s="107"/>
      <c r="DZ622" s="102"/>
      <c r="EC622" s="102"/>
      <c r="EF622" s="102"/>
      <c r="EI622" s="102"/>
      <c r="EL622" s="102"/>
      <c r="EO622" s="102"/>
    </row>
    <row r="623" spans="1:145" ht="15.5" x14ac:dyDescent="0.35">
      <c r="A623" s="56" t="s">
        <v>323</v>
      </c>
      <c r="B623" s="102" t="e">
        <f t="shared" ref="B623:AA623" si="682">-B627-B544-B612-B615</f>
        <v>#VALUE!</v>
      </c>
      <c r="C623" s="102" t="e">
        <f t="shared" si="682"/>
        <v>#VALUE!</v>
      </c>
      <c r="D623" s="102" t="e">
        <f t="shared" si="682"/>
        <v>#VALUE!</v>
      </c>
      <c r="E623" s="102" t="e">
        <f t="shared" si="682"/>
        <v>#VALUE!</v>
      </c>
      <c r="F623" s="102" t="e">
        <f t="shared" si="682"/>
        <v>#VALUE!</v>
      </c>
      <c r="G623" s="102" t="e">
        <f t="shared" si="682"/>
        <v>#VALUE!</v>
      </c>
      <c r="H623" s="102" t="e">
        <f t="shared" si="682"/>
        <v>#VALUE!</v>
      </c>
      <c r="I623" s="102" t="e">
        <f t="shared" si="682"/>
        <v>#VALUE!</v>
      </c>
      <c r="J623" s="102" t="e">
        <f t="shared" si="682"/>
        <v>#VALUE!</v>
      </c>
      <c r="K623" s="102" t="e">
        <f t="shared" si="682"/>
        <v>#VALUE!</v>
      </c>
      <c r="L623" s="102" t="e">
        <f t="shared" si="682"/>
        <v>#VALUE!</v>
      </c>
      <c r="M623" s="102" t="e">
        <f t="shared" si="682"/>
        <v>#VALUE!</v>
      </c>
      <c r="N623" s="102" t="e">
        <f t="shared" si="682"/>
        <v>#VALUE!</v>
      </c>
      <c r="O623" s="102" t="e">
        <f t="shared" si="682"/>
        <v>#VALUE!</v>
      </c>
      <c r="P623" s="102" t="e">
        <f t="shared" si="682"/>
        <v>#VALUE!</v>
      </c>
      <c r="Q623" s="102" t="e">
        <f t="shared" si="682"/>
        <v>#VALUE!</v>
      </c>
      <c r="R623" s="102" t="e">
        <f t="shared" si="682"/>
        <v>#VALUE!</v>
      </c>
      <c r="S623" s="102" t="e">
        <f t="shared" si="682"/>
        <v>#VALUE!</v>
      </c>
      <c r="T623" s="102" t="e">
        <f t="shared" si="682"/>
        <v>#VALUE!</v>
      </c>
      <c r="U623" s="102" t="e">
        <f t="shared" si="682"/>
        <v>#VALUE!</v>
      </c>
      <c r="V623" s="102" t="e">
        <f t="shared" si="682"/>
        <v>#VALUE!</v>
      </c>
      <c r="W623" s="102" t="e">
        <f t="shared" si="682"/>
        <v>#VALUE!</v>
      </c>
      <c r="X623" s="103" t="e">
        <f t="shared" si="682"/>
        <v>#VALUE!</v>
      </c>
      <c r="Y623" s="103" t="e">
        <f>-Y627-Y544-Y612-Y615</f>
        <v>#VALUE!</v>
      </c>
      <c r="Z623" s="102" t="e">
        <f t="shared" si="682"/>
        <v>#VALUE!</v>
      </c>
      <c r="AA623" s="102" t="e">
        <f t="shared" si="682"/>
        <v>#VALUE!</v>
      </c>
      <c r="AB623" s="102">
        <v>0</v>
      </c>
      <c r="AC623" s="102">
        <v>8.1854523159563541E-12</v>
      </c>
      <c r="AD623" s="102">
        <v>4.5474735088650402E-12</v>
      </c>
      <c r="AE623" s="102" t="e">
        <f>-AE627-AE544-AE612-AE615</f>
        <v>#VALUE!</v>
      </c>
      <c r="AF623" s="102">
        <v>-1.0004441719502211E-11</v>
      </c>
      <c r="AG623" s="102">
        <v>5.9117155615240335E-12</v>
      </c>
      <c r="AH623" s="102">
        <v>5.4569682106375694E-12</v>
      </c>
      <c r="AI623" s="102">
        <v>5.9117155615240335E-12</v>
      </c>
      <c r="AJ623" s="103" t="e">
        <f>-AJ627-AJ544-AJ612-AJ615</f>
        <v>#VALUE!</v>
      </c>
      <c r="AK623" s="103">
        <v>0</v>
      </c>
      <c r="AL623" s="103">
        <v>-4.5474735088650402E-12</v>
      </c>
      <c r="AM623" s="103">
        <v>0</v>
      </c>
      <c r="AN623" s="103">
        <v>0</v>
      </c>
      <c r="AO623" s="103" t="e">
        <f>-AO627-AO544-AO612-AO615</f>
        <v>#VALUE!</v>
      </c>
      <c r="AP623" s="103">
        <v>-1.1826275112980511E-5</v>
      </c>
      <c r="AQ623" s="189" t="s">
        <v>85</v>
      </c>
      <c r="AR623" s="189" t="s">
        <v>85</v>
      </c>
      <c r="AS623" s="103" t="e">
        <f>-AS627-AS544-AS612-AS615</f>
        <v>#VALUE!</v>
      </c>
      <c r="AT623" s="189" t="s">
        <v>85</v>
      </c>
      <c r="AU623" s="189" t="s">
        <v>85</v>
      </c>
      <c r="AV623" s="189" t="s">
        <v>85</v>
      </c>
      <c r="AW623" s="189" t="s">
        <v>85</v>
      </c>
      <c r="AX623" s="103" t="e">
        <f>-AX627-AX544-AX612-AX615</f>
        <v>#VALUE!</v>
      </c>
      <c r="AY623" s="189"/>
      <c r="AZ623" s="189" t="s">
        <v>85</v>
      </c>
      <c r="BA623" s="189" t="s">
        <v>85</v>
      </c>
      <c r="BB623" s="189" t="s">
        <v>85</v>
      </c>
      <c r="BC623" s="189" t="s">
        <v>85</v>
      </c>
      <c r="BD623" s="189" t="s">
        <v>85</v>
      </c>
      <c r="BE623" s="189" t="s">
        <v>85</v>
      </c>
      <c r="BF623" s="103" t="e">
        <f>-BF627-BF544-BF612-BF615</f>
        <v>#VALUE!</v>
      </c>
      <c r="BG623" s="189" t="s">
        <v>85</v>
      </c>
      <c r="BH623" s="189" t="s">
        <v>85</v>
      </c>
      <c r="BI623" s="189" t="s">
        <v>85</v>
      </c>
      <c r="BJ623" s="189" t="s">
        <v>85</v>
      </c>
      <c r="BK623" s="189" t="s">
        <v>85</v>
      </c>
      <c r="BL623" s="189" t="s">
        <v>85</v>
      </c>
      <c r="BM623" s="189" t="s">
        <v>85</v>
      </c>
      <c r="BN623" s="189" t="s">
        <v>85</v>
      </c>
      <c r="BO623" s="103" t="e">
        <f>-BO627-BO544-BO612-BO615</f>
        <v>#VALUE!</v>
      </c>
      <c r="BP623" s="189" t="s">
        <v>85</v>
      </c>
      <c r="BQ623" s="189" t="s">
        <v>85</v>
      </c>
      <c r="BR623" s="189" t="s">
        <v>85</v>
      </c>
      <c r="BS623" s="189" t="s">
        <v>85</v>
      </c>
      <c r="BT623" s="189" t="s">
        <v>85</v>
      </c>
      <c r="BU623" s="189" t="s">
        <v>85</v>
      </c>
      <c r="BV623" s="189" t="s">
        <v>85</v>
      </c>
      <c r="BW623" s="189" t="s">
        <v>85</v>
      </c>
      <c r="BX623" s="189" t="s">
        <v>85</v>
      </c>
      <c r="BY623" s="189" t="s">
        <v>85</v>
      </c>
      <c r="BZ623" s="190" t="s">
        <v>85</v>
      </c>
      <c r="CA623" s="103" t="e">
        <f>-CA627-CA544-CA612-CA615</f>
        <v>#VALUE!</v>
      </c>
      <c r="CB623" s="189" t="s">
        <v>85</v>
      </c>
      <c r="CC623" s="189" t="s">
        <v>85</v>
      </c>
      <c r="CD623" s="189" t="s">
        <v>85</v>
      </c>
      <c r="CE623" s="189" t="s">
        <v>85</v>
      </c>
      <c r="CF623" s="189" t="s">
        <v>85</v>
      </c>
      <c r="CG623" s="189" t="s">
        <v>85</v>
      </c>
      <c r="CH623" s="189" t="s">
        <v>85</v>
      </c>
      <c r="CI623" s="189" t="s">
        <v>85</v>
      </c>
      <c r="CJ623" s="190" t="s">
        <v>85</v>
      </c>
      <c r="CK623" s="190" t="s">
        <v>85</v>
      </c>
      <c r="CL623" s="103" t="e">
        <f>-CL627-CL544-CL612-CL615</f>
        <v>#VALUE!</v>
      </c>
      <c r="CM623" s="189" t="s">
        <v>85</v>
      </c>
      <c r="CN623" s="189" t="s">
        <v>85</v>
      </c>
      <c r="CO623" s="189" t="s">
        <v>85</v>
      </c>
      <c r="CP623" s="189" t="s">
        <v>85</v>
      </c>
      <c r="CQ623" s="189" t="s">
        <v>85</v>
      </c>
      <c r="CR623" s="189" t="s">
        <v>85</v>
      </c>
      <c r="CS623" s="189" t="s">
        <v>85</v>
      </c>
      <c r="CT623" s="189" t="s">
        <v>85</v>
      </c>
      <c r="CU623" s="189" t="s">
        <v>85</v>
      </c>
      <c r="CV623" s="189" t="s">
        <v>85</v>
      </c>
      <c r="CW623" s="189" t="s">
        <v>85</v>
      </c>
      <c r="CX623" s="189" t="s">
        <v>85</v>
      </c>
      <c r="CY623" s="189" t="s">
        <v>85</v>
      </c>
      <c r="CZ623" s="189" t="s">
        <v>85</v>
      </c>
      <c r="DA623" s="103" t="e">
        <f>-DA627-DA544-DA612-DA615</f>
        <v>#VALUE!</v>
      </c>
      <c r="DB623" s="190" t="s">
        <v>85</v>
      </c>
      <c r="DC623" s="190" t="s">
        <v>85</v>
      </c>
      <c r="DD623" s="190" t="s">
        <v>85</v>
      </c>
      <c r="DE623" s="190" t="s">
        <v>85</v>
      </c>
      <c r="DF623" s="190" t="s">
        <v>85</v>
      </c>
      <c r="DG623" s="190" t="s">
        <v>85</v>
      </c>
      <c r="DH623" s="190" t="s">
        <v>85</v>
      </c>
      <c r="DI623" s="190" t="s">
        <v>85</v>
      </c>
      <c r="DJ623" s="190" t="s">
        <v>85</v>
      </c>
      <c r="DK623" s="190" t="s">
        <v>85</v>
      </c>
      <c r="DL623" s="190" t="s">
        <v>85</v>
      </c>
      <c r="DM623" s="190" t="s">
        <v>85</v>
      </c>
      <c r="DN623" s="104" t="e">
        <f>-DN627-DN544-DN612-DN615</f>
        <v>#VALUE!</v>
      </c>
      <c r="DO623" s="190" t="s">
        <v>85</v>
      </c>
      <c r="DP623" s="190" t="s">
        <v>85</v>
      </c>
      <c r="DQ623" s="190" t="s">
        <v>85</v>
      </c>
      <c r="DR623" s="190" t="s">
        <v>85</v>
      </c>
      <c r="DS623" s="190" t="s">
        <v>85</v>
      </c>
      <c r="DT623" s="190" t="s">
        <v>85</v>
      </c>
      <c r="DU623" s="190" t="s">
        <v>85</v>
      </c>
      <c r="DV623" s="191" t="s">
        <v>85</v>
      </c>
      <c r="DW623" s="192" t="s">
        <v>85</v>
      </c>
      <c r="DX623" s="193" t="s">
        <v>85</v>
      </c>
      <c r="DZ623" s="190" t="s">
        <v>85</v>
      </c>
      <c r="EC623" s="190" t="s">
        <v>85</v>
      </c>
      <c r="EF623" s="190" t="s">
        <v>85</v>
      </c>
      <c r="EI623" s="190" t="s">
        <v>85</v>
      </c>
      <c r="EL623" s="190" t="s">
        <v>85</v>
      </c>
      <c r="EO623" s="190" t="s">
        <v>85</v>
      </c>
    </row>
    <row r="624" spans="1:145" ht="16.5" customHeight="1" x14ac:dyDescent="0.35">
      <c r="A624" s="56"/>
      <c r="B624" s="102"/>
      <c r="C624" s="102"/>
      <c r="D624" s="102"/>
      <c r="E624" s="102"/>
      <c r="F624" s="102"/>
      <c r="G624" s="102"/>
      <c r="H624" s="102"/>
      <c r="I624" s="102"/>
      <c r="J624" s="102"/>
      <c r="K624" s="102"/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Y624" s="81" t="e">
        <f t="shared" ref="Y624:AW624" si="683">Y623/(Y548-Y573)</f>
        <v>#VALUE!</v>
      </c>
      <c r="Z624" s="81" t="e">
        <f t="shared" si="683"/>
        <v>#VALUE!</v>
      </c>
      <c r="AA624" s="81" t="e">
        <f t="shared" si="683"/>
        <v>#VALUE!</v>
      </c>
      <c r="AB624" s="81" t="e">
        <f t="shared" si="683"/>
        <v>#REF!</v>
      </c>
      <c r="AC624" s="81" t="e">
        <f t="shared" si="683"/>
        <v>#REF!</v>
      </c>
      <c r="AD624" s="81" t="e">
        <f t="shared" si="683"/>
        <v>#REF!</v>
      </c>
      <c r="AE624" s="81" t="e">
        <f t="shared" si="683"/>
        <v>#VALUE!</v>
      </c>
      <c r="AF624" s="81">
        <f t="shared" si="683"/>
        <v>-2.8615375576812125E-16</v>
      </c>
      <c r="AG624" s="81">
        <f t="shared" si="683"/>
        <v>1.6655961858090373E-16</v>
      </c>
      <c r="AH624" s="81">
        <f t="shared" si="683"/>
        <v>1.5309843737665546E-16</v>
      </c>
      <c r="AI624" s="81">
        <f t="shared" si="683"/>
        <v>1.7318193066448163E-16</v>
      </c>
      <c r="AJ624" s="81" t="e">
        <f t="shared" si="683"/>
        <v>#VALUE!</v>
      </c>
      <c r="AK624" s="81">
        <f t="shared" si="683"/>
        <v>0</v>
      </c>
      <c r="AL624" s="81">
        <f t="shared" si="683"/>
        <v>-1.6003856068613541E-16</v>
      </c>
      <c r="AM624" s="81">
        <f t="shared" si="683"/>
        <v>0</v>
      </c>
      <c r="AN624" s="81">
        <f t="shared" si="683"/>
        <v>0</v>
      </c>
      <c r="AO624" s="81" t="e">
        <f t="shared" si="683"/>
        <v>#VALUE!</v>
      </c>
      <c r="AP624" s="81">
        <f t="shared" si="683"/>
        <v>-5.2289789730713469E-10</v>
      </c>
      <c r="AQ624" s="81" t="e">
        <f t="shared" si="683"/>
        <v>#VALUE!</v>
      </c>
      <c r="AR624" s="81" t="e">
        <f t="shared" si="683"/>
        <v>#VALUE!</v>
      </c>
      <c r="AS624" s="81" t="e">
        <f t="shared" si="683"/>
        <v>#VALUE!</v>
      </c>
      <c r="AT624" s="81" t="e">
        <f t="shared" si="683"/>
        <v>#VALUE!</v>
      </c>
      <c r="AU624" s="81" t="e">
        <f t="shared" si="683"/>
        <v>#VALUE!</v>
      </c>
      <c r="AV624" s="81" t="e">
        <f t="shared" si="683"/>
        <v>#VALUE!</v>
      </c>
      <c r="AW624" s="81" t="e">
        <f t="shared" si="683"/>
        <v>#VALUE!</v>
      </c>
      <c r="AX624" s="82" t="e">
        <f>AX623/(AX548-AX573)</f>
        <v>#VALUE!</v>
      </c>
      <c r="AY624" s="103"/>
      <c r="AZ624" s="103"/>
      <c r="BA624" s="103"/>
      <c r="BB624" s="103"/>
      <c r="BC624" s="103"/>
      <c r="BD624" s="103"/>
      <c r="BE624" s="103"/>
      <c r="BF624" s="82" t="e">
        <f>BF623/(BF548-BF573)</f>
        <v>#VALUE!</v>
      </c>
      <c r="BG624" s="103"/>
      <c r="BH624" s="103"/>
      <c r="BI624" s="103"/>
      <c r="BJ624" s="103"/>
      <c r="BK624" s="103"/>
      <c r="BL624" s="103"/>
      <c r="BM624" s="103"/>
      <c r="BN624" s="103"/>
      <c r="BO624" s="82" t="e">
        <f>BO623/(BO548-BO573)</f>
        <v>#VALUE!</v>
      </c>
      <c r="BP624" s="103"/>
      <c r="BQ624" s="103"/>
      <c r="BR624" s="103"/>
      <c r="BS624" s="103"/>
      <c r="BT624" s="103"/>
      <c r="BU624" s="103"/>
      <c r="BV624" s="103"/>
      <c r="BW624" s="103"/>
      <c r="BX624" s="103"/>
      <c r="BY624" s="103"/>
      <c r="BZ624" s="102"/>
      <c r="CA624" s="82" t="e">
        <f>CA623/(CA548-CA573)</f>
        <v>#VALUE!</v>
      </c>
      <c r="CB624" s="103"/>
      <c r="CC624" s="82">
        <v>4.2825848761416981E-3</v>
      </c>
      <c r="CD624" s="103"/>
      <c r="CE624" s="103"/>
      <c r="CF624" s="82">
        <v>-1.426928267751993E-2</v>
      </c>
      <c r="CG624" s="103"/>
      <c r="CH624" s="103"/>
      <c r="CI624" s="103">
        <v>-3.2694847060409844E-3</v>
      </c>
      <c r="CJ624" s="102"/>
      <c r="CK624" s="75">
        <v>-7.6234237550432621E-3</v>
      </c>
      <c r="CL624" s="81" t="e">
        <f>CL623/(CL548-CL573)</f>
        <v>#VALUE!</v>
      </c>
      <c r="CM624" s="81"/>
      <c r="CN624" s="188"/>
      <c r="CO624" s="188"/>
      <c r="CP624" s="188"/>
      <c r="CQ624" s="188"/>
      <c r="CR624" s="188"/>
      <c r="CS624" s="188"/>
      <c r="CT624" s="188"/>
      <c r="CU624" s="188"/>
      <c r="CV624" s="188"/>
      <c r="CW624" s="188"/>
      <c r="CX624" s="181"/>
      <c r="CY624" s="181"/>
      <c r="CZ624" s="181"/>
      <c r="DA624" s="81" t="e">
        <f>DA623/(DA548-DA573)</f>
        <v>#VALUE!</v>
      </c>
      <c r="DB624" s="102"/>
      <c r="DC624" s="102"/>
      <c r="DD624" s="102"/>
      <c r="DE624" s="102"/>
      <c r="DF624" s="102"/>
      <c r="DG624" s="102"/>
      <c r="DH624" s="102"/>
      <c r="DI624" s="102"/>
      <c r="DJ624" s="102"/>
      <c r="DK624" s="102"/>
      <c r="DL624" s="102"/>
      <c r="DM624" s="102"/>
      <c r="DN624" s="194" t="e">
        <f>DN623/(DN548-DN573)</f>
        <v>#VALUE!</v>
      </c>
      <c r="DO624" s="102"/>
      <c r="DP624" s="102"/>
      <c r="DQ624" s="102"/>
      <c r="DR624" s="102"/>
      <c r="DS624" s="102"/>
      <c r="DT624" s="102"/>
      <c r="DU624" s="102">
        <v>-1.3006777442312643</v>
      </c>
      <c r="DV624" s="105"/>
      <c r="DW624" s="106" t="e">
        <f>(DW625/DW2565)*100</f>
        <v>#VALUE!</v>
      </c>
      <c r="DX624" s="107"/>
      <c r="DZ624" s="102"/>
      <c r="EC624" s="102"/>
      <c r="EF624" s="102"/>
      <c r="EI624" s="102"/>
      <c r="EL624" s="102"/>
      <c r="EO624" s="102"/>
    </row>
    <row r="625" spans="1:145" ht="15.5" x14ac:dyDescent="0.35">
      <c r="A625" s="56" t="s">
        <v>324</v>
      </c>
      <c r="B625" s="102" t="e">
        <f t="shared" ref="B625:AA625" si="684">+B544+B612+B615+B623</f>
        <v>#VALUE!</v>
      </c>
      <c r="C625" s="102" t="e">
        <f t="shared" si="684"/>
        <v>#VALUE!</v>
      </c>
      <c r="D625" s="102" t="e">
        <f t="shared" si="684"/>
        <v>#VALUE!</v>
      </c>
      <c r="E625" s="102" t="e">
        <f t="shared" si="684"/>
        <v>#VALUE!</v>
      </c>
      <c r="F625" s="102" t="e">
        <f t="shared" si="684"/>
        <v>#VALUE!</v>
      </c>
      <c r="G625" s="102" t="e">
        <f t="shared" si="684"/>
        <v>#VALUE!</v>
      </c>
      <c r="H625" s="102" t="e">
        <f t="shared" si="684"/>
        <v>#VALUE!</v>
      </c>
      <c r="I625" s="102" t="e">
        <f t="shared" si="684"/>
        <v>#VALUE!</v>
      </c>
      <c r="J625" s="102" t="e">
        <f t="shared" si="684"/>
        <v>#VALUE!</v>
      </c>
      <c r="K625" s="102" t="e">
        <f t="shared" si="684"/>
        <v>#VALUE!</v>
      </c>
      <c r="L625" s="102" t="e">
        <f t="shared" si="684"/>
        <v>#VALUE!</v>
      </c>
      <c r="M625" s="102" t="e">
        <f t="shared" si="684"/>
        <v>#VALUE!</v>
      </c>
      <c r="N625" s="102" t="e">
        <f t="shared" si="684"/>
        <v>#VALUE!</v>
      </c>
      <c r="O625" s="102" t="e">
        <f t="shared" si="684"/>
        <v>#VALUE!</v>
      </c>
      <c r="P625" s="102" t="e">
        <f t="shared" si="684"/>
        <v>#VALUE!</v>
      </c>
      <c r="Q625" s="102" t="e">
        <f t="shared" si="684"/>
        <v>#VALUE!</v>
      </c>
      <c r="R625" s="102" t="e">
        <f t="shared" si="684"/>
        <v>#VALUE!</v>
      </c>
      <c r="S625" s="102" t="e">
        <f t="shared" si="684"/>
        <v>#VALUE!</v>
      </c>
      <c r="T625" s="102" t="e">
        <f t="shared" si="684"/>
        <v>#VALUE!</v>
      </c>
      <c r="U625" s="102" t="e">
        <f t="shared" si="684"/>
        <v>#VALUE!</v>
      </c>
      <c r="V625" s="102" t="e">
        <f t="shared" si="684"/>
        <v>#VALUE!</v>
      </c>
      <c r="W625" s="102" t="e">
        <f t="shared" si="684"/>
        <v>#VALUE!</v>
      </c>
      <c r="X625" s="103" t="e">
        <f t="shared" si="684"/>
        <v>#VALUE!</v>
      </c>
      <c r="Y625" s="103" t="e">
        <f t="shared" si="684"/>
        <v>#VALUE!</v>
      </c>
      <c r="Z625" s="102" t="e">
        <f t="shared" si="684"/>
        <v>#VALUE!</v>
      </c>
      <c r="AA625" s="102" t="e">
        <f t="shared" si="684"/>
        <v>#VALUE!</v>
      </c>
      <c r="AB625" s="102">
        <v>841.06234815459356</v>
      </c>
      <c r="AC625" s="102">
        <v>970.55986761744043</v>
      </c>
      <c r="AD625" s="102">
        <v>248.85935320486396</v>
      </c>
      <c r="AE625" s="102" t="e">
        <f>+AE544+AE612+AE615+AE623</f>
        <v>#VALUE!</v>
      </c>
      <c r="AF625" s="102">
        <v>557.57137589186095</v>
      </c>
      <c r="AG625" s="102">
        <v>-125.49006714505801</v>
      </c>
      <c r="AH625" s="102">
        <v>-628.89966482443833</v>
      </c>
      <c r="AI625" s="102">
        <v>-1203.8394419892052</v>
      </c>
      <c r="AJ625" s="103" t="e">
        <f>+AJ544+AJ612+AJ615+AJ623</f>
        <v>#VALUE!</v>
      </c>
      <c r="AK625" s="103">
        <v>-2737.440451620545</v>
      </c>
      <c r="AL625" s="103">
        <v>-2339.1875501977756</v>
      </c>
      <c r="AM625" s="103">
        <v>-3157.7205338796248</v>
      </c>
      <c r="AN625" s="103">
        <v>-2503.0518505744999</v>
      </c>
      <c r="AO625" s="103" t="e">
        <f>+AO544+AO612+AO615+AO623</f>
        <v>#VALUE!</v>
      </c>
      <c r="AP625" s="103">
        <v>-2219.2840047539357</v>
      </c>
      <c r="AQ625" s="103">
        <v>-2592.2738813171045</v>
      </c>
      <c r="AR625" s="103">
        <v>-2321.70915476557</v>
      </c>
      <c r="AS625" s="103" t="e">
        <f>+AS544+AS612+AS615+AS623</f>
        <v>#VALUE!</v>
      </c>
      <c r="AT625" s="103">
        <v>195.53816909386251</v>
      </c>
      <c r="AU625" s="103">
        <v>-833.87351939765222</v>
      </c>
      <c r="AV625" s="103">
        <v>-1139.0010563474709</v>
      </c>
      <c r="AW625" s="103">
        <v>-1197.431023741276</v>
      </c>
      <c r="AX625" s="103" t="e">
        <f>+AX544+AX612+AX615+AX623</f>
        <v>#VALUE!</v>
      </c>
      <c r="AY625" s="103"/>
      <c r="AZ625" s="103">
        <v>166.05013621743001</v>
      </c>
      <c r="BA625" s="103">
        <v>-230.13162059046135</v>
      </c>
      <c r="BB625" s="103">
        <v>-149.26080356571742</v>
      </c>
      <c r="BC625" s="103">
        <v>-804.06131839376758</v>
      </c>
      <c r="BD625" s="103">
        <v>36.687988349081706</v>
      </c>
      <c r="BE625" s="103">
        <v>-787.89485702705906</v>
      </c>
      <c r="BF625" s="103" t="e">
        <f>+BF544+BF612+BF615+BF623</f>
        <v>#VALUE!</v>
      </c>
      <c r="BG625" s="103">
        <v>372.3341716318273</v>
      </c>
      <c r="BH625" s="103">
        <v>-614.66253745316044</v>
      </c>
      <c r="BI625" s="103">
        <v>776.60915369498707</v>
      </c>
      <c r="BJ625" s="103">
        <v>-216.45384945706064</v>
      </c>
      <c r="BK625" s="103">
        <v>783.99128658163568</v>
      </c>
      <c r="BL625" s="103">
        <v>-99.079332249662002</v>
      </c>
      <c r="BM625" s="103">
        <v>857.61498833929954</v>
      </c>
      <c r="BN625" s="103">
        <v>-148.09524778553259</v>
      </c>
      <c r="BO625" s="103" t="e">
        <f>+BO544+BO612+BO615+BO623</f>
        <v>#VALUE!</v>
      </c>
      <c r="BP625" s="103">
        <v>501.87257150752112</v>
      </c>
      <c r="BQ625" s="103">
        <v>-564.40067256469638</v>
      </c>
      <c r="BR625" s="103">
        <v>-2603.7978502482074</v>
      </c>
      <c r="BS625" s="103">
        <v>-3184.4412476697494</v>
      </c>
      <c r="BT625" s="103">
        <v>-1769.0260280777679</v>
      </c>
      <c r="BU625" s="103">
        <v>-3060.0781024026837</v>
      </c>
      <c r="BV625" s="103">
        <v>-4019.7082105740719</v>
      </c>
      <c r="BW625" s="103">
        <v>-371.32271228093646</v>
      </c>
      <c r="BX625" s="103">
        <v>-1247.5068527851458</v>
      </c>
      <c r="BY625" s="103">
        <v>-1347.8161769903099</v>
      </c>
      <c r="BZ625" s="102">
        <v>-1952.8261184503208</v>
      </c>
      <c r="CA625" s="103" t="e">
        <f>+CA544+CA612+CA615+CA623</f>
        <v>#VALUE!</v>
      </c>
      <c r="CB625" s="103">
        <v>399.40689064803973</v>
      </c>
      <c r="CC625" s="103">
        <v>237.13704930308313</v>
      </c>
      <c r="CD625" s="103">
        <v>-846.43683752590869</v>
      </c>
      <c r="CE625" s="103">
        <v>-588.21314104738804</v>
      </c>
      <c r="CF625" s="103">
        <v>-786.66680909113484</v>
      </c>
      <c r="CG625" s="103">
        <v>-1275.0935065144331</v>
      </c>
      <c r="CH625" s="103">
        <v>76.087481806922597</v>
      </c>
      <c r="CI625" s="103">
        <v>-183.69124667845676</v>
      </c>
      <c r="CJ625" s="102">
        <v>166.47987920205014</v>
      </c>
      <c r="CK625" s="102">
        <v>-433.95272903928458</v>
      </c>
      <c r="CL625" s="103" t="e">
        <f>+CL544+CL612+CL615+CL623</f>
        <v>#VALUE!</v>
      </c>
      <c r="CM625" s="103">
        <v>636.0054865955176</v>
      </c>
      <c r="CN625" s="103">
        <v>590.79247574447845</v>
      </c>
      <c r="CO625" s="103">
        <v>666.59399770169716</v>
      </c>
      <c r="CP625" s="103">
        <v>1721.8612647307752</v>
      </c>
      <c r="CQ625" s="103">
        <v>565.04952998417832</v>
      </c>
      <c r="CR625" s="103">
        <v>-456.91949826731656</v>
      </c>
      <c r="CS625" s="103">
        <v>1696.0484325949137</v>
      </c>
      <c r="CT625" s="103">
        <v>845.52919329646147</v>
      </c>
      <c r="CU625" s="103">
        <v>66.969926019511149</v>
      </c>
      <c r="CV625" s="103">
        <v>1266.2752799154096</v>
      </c>
      <c r="CW625" s="103">
        <v>1046.5223375214191</v>
      </c>
      <c r="CX625" s="103">
        <v>943.49044905992741</v>
      </c>
      <c r="CY625" s="103">
        <v>1000.7093825253428</v>
      </c>
      <c r="CZ625" s="103">
        <v>1106.3843924810321</v>
      </c>
      <c r="DA625" s="103" t="e">
        <f t="shared" ref="DA625" si="685">+DA544+DA612+DA615+DA623</f>
        <v>#VALUE!</v>
      </c>
      <c r="DB625" s="102">
        <v>1261.8175618999339</v>
      </c>
      <c r="DC625" s="102">
        <v>612.79195573587413</v>
      </c>
      <c r="DD625" s="102">
        <v>-477.30299557633884</v>
      </c>
      <c r="DE625" s="102">
        <v>1084.9597517969253</v>
      </c>
      <c r="DF625" s="102">
        <v>504.92425116442712</v>
      </c>
      <c r="DG625" s="102">
        <v>-36.911145205988305</v>
      </c>
      <c r="DH625" s="102">
        <v>1066.6006151242455</v>
      </c>
      <c r="DI625" s="102">
        <v>634.24611155540777</v>
      </c>
      <c r="DJ625" s="102">
        <v>344.17555889235337</v>
      </c>
      <c r="DK625" s="102">
        <v>-192.64926924514771</v>
      </c>
      <c r="DL625" s="102">
        <v>-491.62658319551616</v>
      </c>
      <c r="DM625" s="102">
        <v>1605.4370583372806</v>
      </c>
      <c r="DN625" s="104" t="e">
        <f t="shared" ref="DN625" si="686">+DN544+DN612+DN615+DN623</f>
        <v>#VALUE!</v>
      </c>
      <c r="DO625" s="102">
        <v>1605.4370583372806</v>
      </c>
      <c r="DP625" s="102">
        <v>-32.08986801791707</v>
      </c>
      <c r="DQ625" s="102">
        <v>-507.81647731591397</v>
      </c>
      <c r="DR625" s="102">
        <v>-1084.719547404982</v>
      </c>
      <c r="DS625" s="102">
        <v>831.2785309623805</v>
      </c>
      <c r="DT625" s="102">
        <v>339.47609577509274</v>
      </c>
      <c r="DU625" s="102">
        <v>-920.56321312532327</v>
      </c>
      <c r="DV625" s="105" t="e">
        <f>+DV544+DV612+DV615+DV623</f>
        <v>#VALUE!</v>
      </c>
      <c r="DW625" s="106" t="e">
        <f>+DW544+DW612+DW615+DW623</f>
        <v>#VALUE!</v>
      </c>
      <c r="DX625" s="107" t="e">
        <f>+DX544+DX612+DX615+DX623</f>
        <v>#VALUE!</v>
      </c>
      <c r="DZ625" s="102" t="e">
        <f>+DZ544+DZ612+DZ615+DZ623</f>
        <v>#VALUE!</v>
      </c>
      <c r="EC625" s="102" t="e">
        <f>+EC544+EC612+EC615+EC623</f>
        <v>#VALUE!</v>
      </c>
      <c r="EF625" s="102" t="e">
        <f>+EF544+EF612+EF615+EF623</f>
        <v>#VALUE!</v>
      </c>
      <c r="EI625" s="102" t="e">
        <f>+EI544+EI612+EI615+EI623</f>
        <v>#VALUE!</v>
      </c>
      <c r="EL625" s="102" t="e">
        <f>+EL544+EL612+EL615+EL623</f>
        <v>#VALUE!</v>
      </c>
      <c r="EO625" s="102" t="e">
        <f>+EO544+EO612+EO615+EO623</f>
        <v>#VALUE!</v>
      </c>
    </row>
    <row r="626" spans="1:145" ht="13.5" customHeight="1" x14ac:dyDescent="0.35">
      <c r="A626" s="27"/>
      <c r="B626" s="102"/>
      <c r="C626" s="102"/>
      <c r="D626" s="102"/>
      <c r="E626" s="102"/>
      <c r="F626" s="102"/>
      <c r="G626" s="102"/>
      <c r="H626" s="102"/>
      <c r="I626" s="102"/>
      <c r="J626" s="102"/>
      <c r="K626" s="102"/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 t="e">
        <f>W625-V625</f>
        <v>#VALUE!</v>
      </c>
      <c r="X626" s="103"/>
      <c r="Y626" s="103"/>
      <c r="Z626" s="102"/>
      <c r="AA626" s="102"/>
      <c r="AB626" s="102"/>
      <c r="AC626" s="102"/>
      <c r="AD626" s="102"/>
      <c r="AE626" s="102"/>
      <c r="AF626" s="102"/>
      <c r="AG626" s="102"/>
      <c r="AH626" s="102"/>
      <c r="AI626" s="102"/>
      <c r="AJ626" s="103"/>
      <c r="AK626" s="103"/>
      <c r="AL626" s="103"/>
      <c r="AM626" s="103"/>
      <c r="AN626" s="103"/>
      <c r="AO626" s="103"/>
      <c r="AP626" s="103"/>
      <c r="AQ626" s="103"/>
      <c r="AR626" s="103"/>
      <c r="AS626" s="103"/>
      <c r="AT626" s="103"/>
      <c r="AU626" s="103"/>
      <c r="AV626" s="103"/>
      <c r="AW626" s="103"/>
      <c r="AX626" s="103"/>
      <c r="AY626" s="103"/>
      <c r="AZ626" s="103"/>
      <c r="BA626" s="103"/>
      <c r="BB626" s="103"/>
      <c r="BC626" s="103"/>
      <c r="BD626" s="103"/>
      <c r="BE626" s="103"/>
      <c r="BF626" s="103"/>
      <c r="BG626" s="103"/>
      <c r="BH626" s="103"/>
      <c r="BI626" s="103"/>
      <c r="BJ626" s="103"/>
      <c r="BK626" s="103"/>
      <c r="BL626" s="103"/>
      <c r="BM626" s="103"/>
      <c r="BN626" s="103"/>
      <c r="BO626" s="103"/>
      <c r="BP626" s="103"/>
      <c r="BQ626" s="103"/>
      <c r="BR626" s="103"/>
      <c r="BS626" s="103"/>
      <c r="BT626" s="103"/>
      <c r="BU626" s="103"/>
      <c r="BV626" s="103"/>
      <c r="BW626" s="103"/>
      <c r="BX626" s="103"/>
      <c r="BY626" s="103"/>
      <c r="BZ626" s="102"/>
      <c r="CA626" s="103"/>
      <c r="CB626" s="103"/>
      <c r="CC626" s="103"/>
      <c r="CD626" s="103"/>
      <c r="CE626" s="103"/>
      <c r="CF626" s="103"/>
      <c r="CG626" s="103"/>
      <c r="CH626" s="103"/>
      <c r="CI626" s="103"/>
      <c r="CJ626" s="102"/>
      <c r="CK626" s="102"/>
      <c r="CL626" s="103"/>
      <c r="CM626" s="103"/>
      <c r="CN626" s="103"/>
      <c r="CO626" s="103"/>
      <c r="CP626" s="103"/>
      <c r="CQ626" s="103"/>
      <c r="CR626" s="103"/>
      <c r="CS626" s="103"/>
      <c r="CT626" s="103"/>
      <c r="CU626" s="103"/>
      <c r="CV626" s="103"/>
      <c r="CW626" s="103"/>
      <c r="CX626" s="103"/>
      <c r="CY626" s="103"/>
      <c r="CZ626" s="103"/>
      <c r="DA626" s="103"/>
      <c r="DB626" s="102"/>
      <c r="DC626" s="102"/>
      <c r="DD626" s="102"/>
      <c r="DE626" s="102"/>
      <c r="DF626" s="102"/>
      <c r="DG626" s="102"/>
      <c r="DH626" s="102"/>
      <c r="DI626" s="102"/>
      <c r="DJ626" s="102"/>
      <c r="DK626" s="102"/>
      <c r="DL626" s="102"/>
      <c r="DM626" s="102"/>
      <c r="DN626" s="104"/>
      <c r="DO626" s="102"/>
      <c r="DP626" s="102"/>
      <c r="DQ626" s="102"/>
      <c r="DR626" s="102"/>
      <c r="DS626" s="102"/>
      <c r="DT626" s="102"/>
      <c r="DU626" s="102"/>
      <c r="DV626" s="105"/>
      <c r="DW626" s="106"/>
      <c r="DX626" s="107"/>
      <c r="DZ626" s="102"/>
      <c r="EC626" s="102"/>
      <c r="EF626" s="102"/>
      <c r="EI626" s="102"/>
      <c r="EL626" s="102"/>
      <c r="EO626" s="102"/>
    </row>
    <row r="627" spans="1:145" ht="15.5" x14ac:dyDescent="0.35">
      <c r="A627" s="56" t="s">
        <v>325</v>
      </c>
      <c r="B627" s="102" t="e">
        <f>B628+B629+B633</f>
        <v>#VALUE!</v>
      </c>
      <c r="C627" s="102" t="e">
        <f t="shared" ref="C627:Z627" si="687">C628+C629+C633</f>
        <v>#VALUE!</v>
      </c>
      <c r="D627" s="102" t="e">
        <f t="shared" si="687"/>
        <v>#VALUE!</v>
      </c>
      <c r="E627" s="102" t="e">
        <f t="shared" si="687"/>
        <v>#VALUE!</v>
      </c>
      <c r="F627" s="102" t="e">
        <f t="shared" si="687"/>
        <v>#VALUE!</v>
      </c>
      <c r="G627" s="102" t="e">
        <f t="shared" si="687"/>
        <v>#VALUE!</v>
      </c>
      <c r="H627" s="102" t="e">
        <f t="shared" si="687"/>
        <v>#VALUE!</v>
      </c>
      <c r="I627" s="102" t="e">
        <f t="shared" si="687"/>
        <v>#VALUE!</v>
      </c>
      <c r="J627" s="102" t="e">
        <f t="shared" si="687"/>
        <v>#VALUE!</v>
      </c>
      <c r="K627" s="102" t="e">
        <f t="shared" si="687"/>
        <v>#VALUE!</v>
      </c>
      <c r="L627" s="102" t="e">
        <f t="shared" si="687"/>
        <v>#VALUE!</v>
      </c>
      <c r="M627" s="102" t="e">
        <f t="shared" si="687"/>
        <v>#VALUE!</v>
      </c>
      <c r="N627" s="102" t="e">
        <f t="shared" si="687"/>
        <v>#VALUE!</v>
      </c>
      <c r="O627" s="102" t="e">
        <f t="shared" si="687"/>
        <v>#VALUE!</v>
      </c>
      <c r="P627" s="102" t="e">
        <f t="shared" si="687"/>
        <v>#VALUE!</v>
      </c>
      <c r="Q627" s="102" t="e">
        <f t="shared" si="687"/>
        <v>#VALUE!</v>
      </c>
      <c r="R627" s="102" t="e">
        <f t="shared" si="687"/>
        <v>#VALUE!</v>
      </c>
      <c r="S627" s="102" t="e">
        <f t="shared" si="687"/>
        <v>#VALUE!</v>
      </c>
      <c r="T627" s="102" t="e">
        <f t="shared" si="687"/>
        <v>#VALUE!</v>
      </c>
      <c r="U627" s="102" t="e">
        <f t="shared" si="687"/>
        <v>#VALUE!</v>
      </c>
      <c r="V627" s="102" t="e">
        <f t="shared" si="687"/>
        <v>#VALUE!</v>
      </c>
      <c r="W627" s="102" t="e">
        <f t="shared" si="687"/>
        <v>#VALUE!</v>
      </c>
      <c r="X627" s="103" t="e">
        <f t="shared" si="687"/>
        <v>#VALUE!</v>
      </c>
      <c r="Y627" s="103" t="e">
        <f t="shared" si="687"/>
        <v>#VALUE!</v>
      </c>
      <c r="Z627" s="102" t="e">
        <f t="shared" si="687"/>
        <v>#VALUE!</v>
      </c>
      <c r="AA627" s="102" t="e">
        <f>AA628+AA629+AA633</f>
        <v>#VALUE!</v>
      </c>
      <c r="AB627" s="102">
        <v>-841.06234815459607</v>
      </c>
      <c r="AC627" s="102">
        <v>-970.5598676174402</v>
      </c>
      <c r="AD627" s="102">
        <v>-248.85935320486394</v>
      </c>
      <c r="AE627" s="102" t="e">
        <f>AE628+AE629+AE633</f>
        <v>#VALUE!</v>
      </c>
      <c r="AF627" s="102">
        <v>-557.57137589186084</v>
      </c>
      <c r="AG627" s="102">
        <v>125.49006714505801</v>
      </c>
      <c r="AH627" s="102">
        <v>628.8996648244381</v>
      </c>
      <c r="AI627" s="102">
        <v>1203.8394419892047</v>
      </c>
      <c r="AJ627" s="103" t="e">
        <f>AJ628+AJ629+AJ633</f>
        <v>#VALUE!</v>
      </c>
      <c r="AK627" s="103">
        <v>2737.4404516205486</v>
      </c>
      <c r="AL627" s="103">
        <v>2339.1875501977756</v>
      </c>
      <c r="AM627" s="103">
        <v>3157.7205338796252</v>
      </c>
      <c r="AN627" s="103">
        <v>2503.0518505744999</v>
      </c>
      <c r="AO627" s="103" t="e">
        <f>AO628+AO629+AO633</f>
        <v>#VALUE!</v>
      </c>
      <c r="AP627" s="103">
        <v>2219.2840047539353</v>
      </c>
      <c r="AQ627" s="103">
        <v>2592.2738813171045</v>
      </c>
      <c r="AR627" s="103">
        <v>2321.70915476557</v>
      </c>
      <c r="AS627" s="103" t="e">
        <f>AS628+AS629+AS633</f>
        <v>#VALUE!</v>
      </c>
      <c r="AT627" s="103">
        <v>-195.53816909386251</v>
      </c>
      <c r="AU627" s="103">
        <v>833.87351939765222</v>
      </c>
      <c r="AV627" s="103">
        <v>1139.0010563474709</v>
      </c>
      <c r="AW627" s="103">
        <v>1197.431023741276</v>
      </c>
      <c r="AX627" s="103" t="e">
        <f>AX628+AX629+AX633</f>
        <v>#VALUE!</v>
      </c>
      <c r="AY627" s="103"/>
      <c r="AZ627" s="103">
        <v>-166.05013621743001</v>
      </c>
      <c r="BA627" s="103">
        <v>230.13162059046135</v>
      </c>
      <c r="BB627" s="103">
        <v>149.26080356571742</v>
      </c>
      <c r="BC627" s="103">
        <v>804.06131839376758</v>
      </c>
      <c r="BD627" s="103">
        <v>-36.687988349081706</v>
      </c>
      <c r="BE627" s="103">
        <v>787.89485702705906</v>
      </c>
      <c r="BF627" s="103" t="e">
        <f>BF628+BF629+BF633</f>
        <v>#VALUE!</v>
      </c>
      <c r="BG627" s="103">
        <v>-372.3341716318273</v>
      </c>
      <c r="BH627" s="103">
        <v>614.66253745316044</v>
      </c>
      <c r="BI627" s="103">
        <v>-776.60915369498707</v>
      </c>
      <c r="BJ627" s="103">
        <v>216.45384945706064</v>
      </c>
      <c r="BK627" s="103">
        <v>-783.99128658163568</v>
      </c>
      <c r="BL627" s="103">
        <v>99.079332249662002</v>
      </c>
      <c r="BM627" s="103">
        <v>-857.61498833929954</v>
      </c>
      <c r="BN627" s="103">
        <v>148.09524778553259</v>
      </c>
      <c r="BO627" s="103" t="e">
        <f>BO628+BO629+BO633</f>
        <v>#VALUE!</v>
      </c>
      <c r="BP627" s="103">
        <v>-501.87257150752112</v>
      </c>
      <c r="BQ627" s="103">
        <v>564.40067256469638</v>
      </c>
      <c r="BR627" s="103">
        <v>2603.7978502482074</v>
      </c>
      <c r="BS627" s="103">
        <v>3184.4412476697494</v>
      </c>
      <c r="BT627" s="103">
        <v>1769.0260280777679</v>
      </c>
      <c r="BU627" s="103">
        <v>3060.0781024026837</v>
      </c>
      <c r="BV627" s="103">
        <v>4019.7082105740719</v>
      </c>
      <c r="BW627" s="103">
        <v>371.32271228093646</v>
      </c>
      <c r="BX627" s="103">
        <v>1247.5068527851458</v>
      </c>
      <c r="BY627" s="103">
        <v>1347.8161769903099</v>
      </c>
      <c r="BZ627" s="102">
        <v>1952.8261184503208</v>
      </c>
      <c r="CA627" s="103" t="e">
        <f>CA628+CA629+CA633</f>
        <v>#VALUE!</v>
      </c>
      <c r="CB627" s="103">
        <v>-399.40689064803973</v>
      </c>
      <c r="CC627" s="103">
        <v>-237.13704930308313</v>
      </c>
      <c r="CD627" s="103">
        <v>846.43683752590869</v>
      </c>
      <c r="CE627" s="103">
        <v>588.21314104738804</v>
      </c>
      <c r="CF627" s="103">
        <v>786.66680909113484</v>
      </c>
      <c r="CG627" s="103">
        <v>1275.0935065144331</v>
      </c>
      <c r="CH627" s="103">
        <v>-76.087481806922597</v>
      </c>
      <c r="CI627" s="103">
        <v>183.69124667845676</v>
      </c>
      <c r="CJ627" s="102">
        <v>-166.47987920205014</v>
      </c>
      <c r="CK627" s="102">
        <v>433.95272903928458</v>
      </c>
      <c r="CL627" s="103" t="e">
        <f>CL628+CL629+CL633</f>
        <v>#VALUE!</v>
      </c>
      <c r="CM627" s="103">
        <v>-636.0054865955176</v>
      </c>
      <c r="CN627" s="103">
        <v>-590.79247574447845</v>
      </c>
      <c r="CO627" s="103">
        <v>-666.59399770169716</v>
      </c>
      <c r="CP627" s="103">
        <v>-1721.8612647307752</v>
      </c>
      <c r="CQ627" s="103">
        <v>-565.04952998417832</v>
      </c>
      <c r="CR627" s="103">
        <v>456.91949826731656</v>
      </c>
      <c r="CS627" s="103">
        <v>-1696.0484325949137</v>
      </c>
      <c r="CT627" s="103">
        <v>-845.52919329646147</v>
      </c>
      <c r="CU627" s="103">
        <v>-66.969926019511149</v>
      </c>
      <c r="CV627" s="103">
        <v>-1266.2752799154096</v>
      </c>
      <c r="CW627" s="103">
        <v>-1046.5223375214191</v>
      </c>
      <c r="CX627" s="103">
        <v>-943.49044905992741</v>
      </c>
      <c r="CY627" s="103">
        <v>-1000.7093825253428</v>
      </c>
      <c r="CZ627" s="103">
        <v>-1106.3843924810321</v>
      </c>
      <c r="DA627" s="103" t="e">
        <f>DA628+DA629+DA633</f>
        <v>#VALUE!</v>
      </c>
      <c r="DB627" s="102">
        <v>-1261.8175618999339</v>
      </c>
      <c r="DC627" s="102">
        <v>-612.79195573587413</v>
      </c>
      <c r="DD627" s="102">
        <v>477.30299557633884</v>
      </c>
      <c r="DE627" s="102">
        <v>-1084.9597517969253</v>
      </c>
      <c r="DF627" s="102">
        <v>-504.92425116442712</v>
      </c>
      <c r="DG627" s="102">
        <v>36.911145205988305</v>
      </c>
      <c r="DH627" s="102">
        <v>-1066.6006151242455</v>
      </c>
      <c r="DI627" s="102">
        <v>-634.24611155540777</v>
      </c>
      <c r="DJ627" s="102">
        <v>-344.17555889235337</v>
      </c>
      <c r="DK627" s="102">
        <v>192.64926924514771</v>
      </c>
      <c r="DL627" s="102">
        <v>491.62658319551616</v>
      </c>
      <c r="DM627" s="102">
        <v>-1605.4370583372806</v>
      </c>
      <c r="DN627" s="104" t="e">
        <f>DN628+DN629+DN633</f>
        <v>#VALUE!</v>
      </c>
      <c r="DO627" s="102">
        <v>-1605.4370583372806</v>
      </c>
      <c r="DP627" s="102">
        <v>32.08986801791707</v>
      </c>
      <c r="DQ627" s="102">
        <v>507.81647731591397</v>
      </c>
      <c r="DR627" s="102">
        <v>1084.719547404982</v>
      </c>
      <c r="DS627" s="102">
        <v>-831.2785309623805</v>
      </c>
      <c r="DT627" s="102">
        <v>-339.47609577509274</v>
      </c>
      <c r="DU627" s="102">
        <v>920.56321312532327</v>
      </c>
      <c r="DV627" s="105" t="e">
        <f>-DV625</f>
        <v>#VALUE!</v>
      </c>
      <c r="DW627" s="106" t="e">
        <f>-DW625</f>
        <v>#VALUE!</v>
      </c>
      <c r="DX627" s="107" t="e">
        <f>-DX625</f>
        <v>#VALUE!</v>
      </c>
      <c r="DZ627" s="102" t="e">
        <f>-DZ625</f>
        <v>#VALUE!</v>
      </c>
      <c r="EC627" s="102" t="e">
        <f>-EC625</f>
        <v>#VALUE!</v>
      </c>
      <c r="EF627" s="102" t="e">
        <f>-EF625</f>
        <v>#VALUE!</v>
      </c>
      <c r="EI627" s="102" t="e">
        <f>-EI625</f>
        <v>#VALUE!</v>
      </c>
      <c r="EL627" s="102" t="e">
        <f>-EL625</f>
        <v>#VALUE!</v>
      </c>
      <c r="EO627" s="102" t="e">
        <f>-EO625</f>
        <v>#VALUE!</v>
      </c>
    </row>
    <row r="628" spans="1:145" ht="15.5" x14ac:dyDescent="0.35">
      <c r="A628" s="126" t="s">
        <v>326</v>
      </c>
      <c r="B628" s="102">
        <f>([2]CAMEROUN!C649+[2]CAMEROUN!D649)/2+[3]CONGO!D486+[7]RCA!D484+[4]GABON!D506+[5]GUINEE!D432+[6]TCHAD!D490</f>
        <v>130.61800000000002</v>
      </c>
      <c r="C628" s="102">
        <f>([2]CAMEROUN!D649+[2]CAMEROUN!E649)/2+[3]CONGO!E486+[7]RCA!E484+[4]GABON!E506+[5]GUINEE!E432+[6]TCHAD!E490</f>
        <v>28.505500000000008</v>
      </c>
      <c r="D628" s="102">
        <f>([2]CAMEROUN!E649+[2]CAMEROUN!F649)/2+[3]CONGO!F486+[7]RCA!F484+[4]GABON!F506+[5]GUINEE!F432+[6]TCHAD!F490</f>
        <v>12.543500000000003</v>
      </c>
      <c r="E628" s="102">
        <f>([2]CAMEROUN!F649+[2]CAMEROUN!G649)/2+[3]CONGO!G486+[7]RCA!G484+[4]GABON!G506+[5]GUINEE!G432+[6]TCHAD!G490</f>
        <v>-82.718499999999992</v>
      </c>
      <c r="F628" s="102">
        <f>([2]CAMEROUN!G649+[2]CAMEROUN!H649)/2+[3]CONGO!H486+[7]RCA!H484+[4]GABON!H506+[5]GUINEE!H432+[6]TCHAD!H490</f>
        <v>6.1349999999999989</v>
      </c>
      <c r="G628" s="102">
        <f>([2]CAMEROUN!H649+[2]CAMEROUN!I649)/2+[3]CONGO!I486+[7]RCA!I484+[4]GABON!I506+[5]GUINEE!I432+[6]TCHAD!I490</f>
        <v>92.157000000000011</v>
      </c>
      <c r="H628" s="102">
        <f>([2]CAMEROUN!I649+[2]CAMEROUN!J649)/2+[3]CONGO!J486+[7]RCA!J484+[4]GABON!J506+[5]GUINEE!J432+[6]TCHAD!J490</f>
        <v>105.60150000000002</v>
      </c>
      <c r="I628" s="102">
        <f>([2]CAMEROUN!J649+[2]CAMEROUN!K649)/2+[3]CONGO!K486+[7]RCA!K484+[4]GABON!K506+[5]GUINEE!K432+[6]TCHAD!K490</f>
        <v>-89.541499999999985</v>
      </c>
      <c r="J628" s="102">
        <f>([2]CAMEROUN!K649+[2]CAMEROUN!L649)/2+[3]CONGO!L486+[7]RCA!L484+[4]GABON!L506+[5]GUINEE!L432+[6]TCHAD!L490</f>
        <v>-49.270500000000041</v>
      </c>
      <c r="K628" s="102">
        <f>([2]CAMEROUN!L649+[2]CAMEROUN!M649)/2+[3]CONGO!M486+[7]RCA!M484+[4]GABON!M506+[5]GUINEE!M432+[6]TCHAD!M490</f>
        <v>-122.19195699999997</v>
      </c>
      <c r="L628" s="102">
        <f>([2]CAMEROUN!M649+[2]CAMEROUN!N649)/2+[3]CONGO!N486+[7]RCA!N484+[4]GABON!N506+[5]GUINEE!N432+[6]TCHAD!N490</f>
        <v>-23.551542999999995</v>
      </c>
      <c r="M628" s="102">
        <f>([2]CAMEROUN!N649+[2]CAMEROUN!O649)/2+[3]CONGO!O486+[7]RCA!O484+[4]GABON!O506+[5]GUINEE!O432+[6]TCHAD!O490</f>
        <v>239.76549999999997</v>
      </c>
      <c r="N628" s="102">
        <f>([2]CAMEROUN!O649+[2]CAMEROUN!P649)/2+[3]CONGO!P486+[7]RCA!P484+[4]GABON!P506+[5]GUINEE!P432+[6]TCHAD!P490</f>
        <v>-119.13800000000001</v>
      </c>
      <c r="O628" s="102">
        <f>([2]CAMEROUN!P649+[2]CAMEROUN!Q649)/2+[3]CONGO!Q486+[7]RCA!Q484+[4]GABON!Q506+[5]GUINEE!Q432+[6]TCHAD!Q490</f>
        <v>-401.15549999999996</v>
      </c>
      <c r="P628" s="102">
        <f>[2]CAMEROUN!AH649+[3]CONGO!R486+[7]RCA!R484+[4]GABON!R506+[5]GUINEE!R432+[6]TCHAD!R490</f>
        <v>112.60499999999993</v>
      </c>
      <c r="Q628" s="102">
        <f>[2]CAMEROUN!AI649+[3]CONGO!S486+[7]RCA!S484+[4]GABON!S506+[5]GUINEE!S432+[6]TCHAD!S490</f>
        <v>-204.24900000000002</v>
      </c>
      <c r="R628" s="102">
        <f>[2]CAMEROUN!AJ649+[3]CONGO!T486+[7]RCA!T484+[4]GABON!T506+[5]GUINEE!T432+[6]TCHAD!T490</f>
        <v>-13.311000000000035</v>
      </c>
      <c r="S628" s="102">
        <f>[2]CAMEROUN!AK649+[3]CONGO!U486+[7]RCA!U484+[4]GABON!U506+[5]GUINEE!U432+[6]TCHAD!U490</f>
        <v>-576.23199999999997</v>
      </c>
      <c r="T628" s="102">
        <f>[2]CAMEROUN!AL649+[3]CONGO!V486+[7]RCA!V484+[4]GABON!V506+[5]GUINEE!V432+[6]TCHAD!V490</f>
        <v>-1399.711</v>
      </c>
      <c r="U628" s="102">
        <f>[2]CAMEROUN!AM649+[3]CONGO!W486+[7]RCA!W484+[4]GABON!W506+[5]GUINEE!W432+[6]TCHAD!W490</f>
        <v>-1713.6929999999998</v>
      </c>
      <c r="V628" s="102">
        <f>[2]CAMEROUN!AN649+[3]CONGO!X486+[7]RCA!X484+[4]GABON!X506+[5]GUINEE!X432+[6]TCHAD!X490</f>
        <v>-775.9399999999996</v>
      </c>
      <c r="W628" s="102">
        <f>[2]CAMEROUN!AO649+[3]CONGO!Y486+[7]RCA!Y484+[4]GABON!Y506+[5]GUINEE!Y432+[6]TCHAD!Y490</f>
        <v>-1955.9949999999997</v>
      </c>
      <c r="X628" s="103">
        <f>-X1728+W1728</f>
        <v>1151.8003154530006</v>
      </c>
      <c r="Y628" s="103">
        <f>-Y1728+X1728</f>
        <v>6.9271537572740272</v>
      </c>
      <c r="Z628" s="103">
        <f>-Z1728+Y1728</f>
        <v>-1377.6055333332761</v>
      </c>
      <c r="AA628" s="103">
        <f>-AA1728+Z1728</f>
        <v>-621.16993587699835</v>
      </c>
      <c r="AB628" s="102">
        <v>-845.53355852634957</v>
      </c>
      <c r="AC628" s="102">
        <v>-994.07535476561202</v>
      </c>
      <c r="AD628" s="102">
        <v>-447.76445845345205</v>
      </c>
      <c r="AE628" s="103">
        <f>-AE1728+AA1728</f>
        <v>98.815000000000509</v>
      </c>
      <c r="AF628" s="102">
        <v>-598.06496852730527</v>
      </c>
      <c r="AG628" s="102">
        <v>114.0221451601611</v>
      </c>
      <c r="AH628" s="102">
        <v>273.79699005166492</v>
      </c>
      <c r="AI628" s="102">
        <v>792.06282780137792</v>
      </c>
      <c r="AJ628" s="103">
        <f>-AJ1728+AE1728</f>
        <v>273.5029999999997</v>
      </c>
      <c r="AK628" s="103">
        <v>1809.209194588329</v>
      </c>
      <c r="AL628" s="103">
        <v>2006.8551912309974</v>
      </c>
      <c r="AM628" s="103">
        <v>2809.5984215130125</v>
      </c>
      <c r="AN628" s="103">
        <v>2249.502156679152</v>
      </c>
      <c r="AO628" s="103">
        <f>-AO1728+AJ1728</f>
        <v>2172.0719999999992</v>
      </c>
      <c r="AP628" s="103">
        <v>1471.5943572624201</v>
      </c>
      <c r="AQ628" s="103">
        <v>1801.8423217589188</v>
      </c>
      <c r="AR628" s="103">
        <v>1920.3006389796469</v>
      </c>
      <c r="AS628" s="103">
        <f>-AS1728+AO1728</f>
        <v>3294.011</v>
      </c>
      <c r="AT628" s="103">
        <v>-336.38494917899777</v>
      </c>
      <c r="AU628" s="103">
        <v>882.99518692690754</v>
      </c>
      <c r="AV628" s="103">
        <v>739.66655798893021</v>
      </c>
      <c r="AW628" s="103">
        <v>794.13527330899115</v>
      </c>
      <c r="AX628" s="103">
        <f>-AX1728+AS1728</f>
        <v>128.91300000000001</v>
      </c>
      <c r="AY628" s="103"/>
      <c r="AZ628" s="103">
        <v>-195.85407679827327</v>
      </c>
      <c r="BA628" s="103">
        <v>512.31750107471203</v>
      </c>
      <c r="BB628" s="103">
        <v>-47.562531970829994</v>
      </c>
      <c r="BC628" s="103">
        <v>607.2976098122823</v>
      </c>
      <c r="BD628" s="103">
        <v>-158.5438083490817</v>
      </c>
      <c r="BE628" s="103">
        <v>666.05803702705862</v>
      </c>
      <c r="BF628" s="103">
        <f>-BF1728+AX1728</f>
        <v>-254.00048242738103</v>
      </c>
      <c r="BG628" s="103">
        <v>-305.92075226155157</v>
      </c>
      <c r="BH628" s="103">
        <v>682.21023075663129</v>
      </c>
      <c r="BI628" s="103">
        <v>-730.64511448276562</v>
      </c>
      <c r="BJ628" s="103">
        <v>262.4190427323465</v>
      </c>
      <c r="BK628" s="103">
        <v>-754.99128658163454</v>
      </c>
      <c r="BL628" s="103">
        <v>128.07933224966246</v>
      </c>
      <c r="BM628" s="103">
        <v>-828.61498833929954</v>
      </c>
      <c r="BN628" s="103">
        <v>177.0952477855335</v>
      </c>
      <c r="BO628" s="103">
        <f>-BO1728+BF1728</f>
        <v>-338.12362281833566</v>
      </c>
      <c r="BP628" s="103">
        <v>-497.87296749951975</v>
      </c>
      <c r="BQ628" s="103">
        <v>-183.53540254549171</v>
      </c>
      <c r="BR628" s="103">
        <v>1131.8518212162089</v>
      </c>
      <c r="BS628" s="103">
        <v>3188.4412476697494</v>
      </c>
      <c r="BT628" s="103">
        <v>1311.5260280777729</v>
      </c>
      <c r="BU628" s="103">
        <v>2602.5781024026833</v>
      </c>
      <c r="BV628" s="103">
        <v>3562.2082105740756</v>
      </c>
      <c r="BW628" s="103">
        <v>-86.177287719063315</v>
      </c>
      <c r="BX628" s="103">
        <v>790.00685278514629</v>
      </c>
      <c r="BY628" s="103">
        <v>1212.9779253218626</v>
      </c>
      <c r="BZ628" s="102">
        <v>468.62611845031961</v>
      </c>
      <c r="CA628" s="103">
        <f>-CA1728+BO1728</f>
        <v>768.28026923413654</v>
      </c>
      <c r="CB628" s="103">
        <v>-458.90689064804428</v>
      </c>
      <c r="CC628" s="103">
        <v>-296.63704930308131</v>
      </c>
      <c r="CD628" s="103">
        <v>786.93683752590778</v>
      </c>
      <c r="CE628" s="103">
        <v>514.8131410473884</v>
      </c>
      <c r="CF628" s="103">
        <v>713.2668090911352</v>
      </c>
      <c r="CG628" s="103">
        <v>1201.6935065144316</v>
      </c>
      <c r="CH628" s="103">
        <v>-77.609396431566438</v>
      </c>
      <c r="CI628" s="103">
        <v>182.16524667845806</v>
      </c>
      <c r="CJ628" s="102">
        <v>112.63001507257923</v>
      </c>
      <c r="CK628" s="102">
        <v>470.54948098203204</v>
      </c>
      <c r="CL628" s="103">
        <f>-CL1728+CA1728</f>
        <v>478.48547187015402</v>
      </c>
      <c r="CM628" s="103">
        <v>-750.80548659552187</v>
      </c>
      <c r="CN628" s="103">
        <v>-655.59247574448</v>
      </c>
      <c r="CO628" s="103">
        <v>-731.39399770169621</v>
      </c>
      <c r="CP628" s="103">
        <v>-1786.6612647307734</v>
      </c>
      <c r="CQ628" s="103">
        <v>-629.84952998417748</v>
      </c>
      <c r="CR628" s="103">
        <v>392.11949826731507</v>
      </c>
      <c r="CS628" s="103">
        <v>-1724.8484325949148</v>
      </c>
      <c r="CT628" s="103">
        <v>-874.32919329646074</v>
      </c>
      <c r="CU628" s="103">
        <v>-95.769926019509967</v>
      </c>
      <c r="CV628" s="103">
        <v>-1295.0752799154129</v>
      </c>
      <c r="CW628" s="103">
        <v>-1075.3223375214179</v>
      </c>
      <c r="CX628" s="103">
        <v>-972.26265695574102</v>
      </c>
      <c r="CY628" s="103">
        <v>-1029.4816877334683</v>
      </c>
      <c r="CZ628" s="103">
        <v>-977.02537348815986</v>
      </c>
      <c r="DA628" s="103">
        <f>-DA1728+CL1728</f>
        <v>-1715.0554543380631</v>
      </c>
      <c r="DB628" s="102">
        <v>-1351.8175618999348</v>
      </c>
      <c r="DC628" s="102">
        <v>-702.79195573587185</v>
      </c>
      <c r="DD628" s="102">
        <v>387.30299557634044</v>
      </c>
      <c r="DE628" s="102">
        <v>-1174.9597517969269</v>
      </c>
      <c r="DF628" s="102">
        <v>-594.92425116442746</v>
      </c>
      <c r="DG628" s="102">
        <v>-53.088854794010331</v>
      </c>
      <c r="DH628" s="102">
        <v>-1128.6006151242464</v>
      </c>
      <c r="DI628" s="102">
        <v>-696.24611155540606</v>
      </c>
      <c r="DJ628" s="102">
        <v>-426.17555889235382</v>
      </c>
      <c r="DK628" s="102">
        <v>130.6492692451493</v>
      </c>
      <c r="DL628" s="102">
        <v>429.62658319551883</v>
      </c>
      <c r="DM628" s="102">
        <v>-2064.3077770710297</v>
      </c>
      <c r="DN628" s="104">
        <f>-DN1728+DA1728</f>
        <v>-53.015530052392023</v>
      </c>
      <c r="DO628" s="102">
        <v>-2064.3077770710297</v>
      </c>
      <c r="DP628" s="102">
        <v>-59.91011798008185</v>
      </c>
      <c r="DQ628" s="102">
        <v>415.81649131791073</v>
      </c>
      <c r="DR628" s="102">
        <v>992.71956140698376</v>
      </c>
      <c r="DS628" s="102">
        <v>-923.27876590832511</v>
      </c>
      <c r="DT628" s="102">
        <v>-431.47614021239224</v>
      </c>
      <c r="DU628" s="102">
        <v>695.06321312532418</v>
      </c>
      <c r="DV628" s="105">
        <f>-DV1728+DN1728</f>
        <v>22.938452939586568</v>
      </c>
      <c r="DW628" s="106">
        <f>-DW1728+DN1728</f>
        <v>135.76428553114783</v>
      </c>
      <c r="DX628" s="107">
        <f>-DX1728+DN1728</f>
        <v>-2310.2823336173415</v>
      </c>
      <c r="DZ628" s="103">
        <f>-DZ1728+DW1728</f>
        <v>-1069.4378201143345</v>
      </c>
      <c r="EC628" s="103">
        <f>-EC1728+DZ1728</f>
        <v>-1425.1311583722973</v>
      </c>
      <c r="EF628" s="103">
        <f>-EF1728+EC1728</f>
        <v>-670.01645903167355</v>
      </c>
      <c r="EI628" s="103">
        <f>-EI1728+EF1728</f>
        <v>-1669.9656079723145</v>
      </c>
      <c r="EL628" s="103">
        <f>-EL1728+EI1728</f>
        <v>-2194.9151299760042</v>
      </c>
      <c r="EO628" s="103">
        <f>-EO1728+EL1728</f>
        <v>-2718.7333551521642</v>
      </c>
    </row>
    <row r="629" spans="1:145" ht="15.5" x14ac:dyDescent="0.35">
      <c r="A629" s="56" t="s">
        <v>327</v>
      </c>
      <c r="B629" s="102" t="e">
        <f>+B630+B631+B632</f>
        <v>#VALUE!</v>
      </c>
      <c r="C629" s="102" t="e">
        <f t="shared" ref="C629:Z629" si="688">+C630+C631+C632</f>
        <v>#VALUE!</v>
      </c>
      <c r="D629" s="102">
        <f t="shared" si="688"/>
        <v>344.62399999999997</v>
      </c>
      <c r="E629" s="102" t="e">
        <f t="shared" si="688"/>
        <v>#VALUE!</v>
      </c>
      <c r="F629" s="102" t="e">
        <f t="shared" si="688"/>
        <v>#VALUE!</v>
      </c>
      <c r="G629" s="102" t="e">
        <f t="shared" si="688"/>
        <v>#VALUE!</v>
      </c>
      <c r="H629" s="102" t="e">
        <f t="shared" si="688"/>
        <v>#VALUE!</v>
      </c>
      <c r="I629" s="102" t="e">
        <f t="shared" si="688"/>
        <v>#VALUE!</v>
      </c>
      <c r="J629" s="102" t="e">
        <f t="shared" si="688"/>
        <v>#VALUE!</v>
      </c>
      <c r="K629" s="102" t="e">
        <f t="shared" si="688"/>
        <v>#VALUE!</v>
      </c>
      <c r="L629" s="102" t="e">
        <f t="shared" si="688"/>
        <v>#VALUE!</v>
      </c>
      <c r="M629" s="102" t="e">
        <f t="shared" si="688"/>
        <v>#VALUE!</v>
      </c>
      <c r="N629" s="102" t="e">
        <f t="shared" si="688"/>
        <v>#VALUE!</v>
      </c>
      <c r="O629" s="102" t="e">
        <f t="shared" si="688"/>
        <v>#VALUE!</v>
      </c>
      <c r="P629" s="102" t="e">
        <f t="shared" si="688"/>
        <v>#VALUE!</v>
      </c>
      <c r="Q629" s="102" t="e">
        <f t="shared" si="688"/>
        <v>#VALUE!</v>
      </c>
      <c r="R629" s="102" t="e">
        <f t="shared" si="688"/>
        <v>#VALUE!</v>
      </c>
      <c r="S629" s="102" t="e">
        <f t="shared" si="688"/>
        <v>#VALUE!</v>
      </c>
      <c r="T629" s="102" t="e">
        <f t="shared" si="688"/>
        <v>#VALUE!</v>
      </c>
      <c r="U629" s="102" t="e">
        <f t="shared" si="688"/>
        <v>#VALUE!</v>
      </c>
      <c r="V629" s="102" t="e">
        <f t="shared" si="688"/>
        <v>#VALUE!</v>
      </c>
      <c r="W629" s="102" t="e">
        <f t="shared" si="688"/>
        <v>#VALUE!</v>
      </c>
      <c r="X629" s="103" t="e">
        <f t="shared" si="688"/>
        <v>#VALUE!</v>
      </c>
      <c r="Y629" s="103" t="e">
        <f t="shared" si="688"/>
        <v>#VALUE!</v>
      </c>
      <c r="Z629" s="102" t="e">
        <f t="shared" si="688"/>
        <v>#VALUE!</v>
      </c>
      <c r="AA629" s="102" t="e">
        <f>+AA630+AA631+AA632</f>
        <v>#VALUE!</v>
      </c>
      <c r="AB629" s="102">
        <v>0</v>
      </c>
      <c r="AC629" s="102">
        <v>0</v>
      </c>
      <c r="AD629" s="102">
        <v>38.453124901960784</v>
      </c>
      <c r="AE629" s="102" t="e">
        <f>+AE630+AE631+AE632</f>
        <v>#VALUE!</v>
      </c>
      <c r="AF629" s="102">
        <v>7.6669999999999998</v>
      </c>
      <c r="AG629" s="102">
        <v>7.6669999999999998</v>
      </c>
      <c r="AH629" s="102">
        <v>7.6669999999999998</v>
      </c>
      <c r="AI629" s="102">
        <v>7.6669999999999998</v>
      </c>
      <c r="AJ629" s="103" t="e">
        <f>+AJ630+AJ631+AJ632</f>
        <v>#VALUE!</v>
      </c>
      <c r="AK629" s="103">
        <v>2.502597999999999</v>
      </c>
      <c r="AL629" s="103">
        <v>223.0817476375</v>
      </c>
      <c r="AM629" s="103">
        <v>253.54968989535001</v>
      </c>
      <c r="AN629" s="103">
        <v>253.54968989535001</v>
      </c>
      <c r="AO629" s="103" t="e">
        <f>+AO630+AO631+AO632</f>
        <v>#VALUE!</v>
      </c>
      <c r="AP629" s="103">
        <v>28.064864748487469</v>
      </c>
      <c r="AQ629" s="103">
        <v>22.061127017755069</v>
      </c>
      <c r="AR629" s="103">
        <v>21.932204876860517</v>
      </c>
      <c r="AS629" s="103" t="e">
        <f>+AS630+AS631+AS632</f>
        <v>#VALUE!</v>
      </c>
      <c r="AT629" s="103">
        <v>28.731726257791308</v>
      </c>
      <c r="AU629" s="103">
        <v>-74.738</v>
      </c>
      <c r="AV629" s="103">
        <v>399.26199999999994</v>
      </c>
      <c r="AW629" s="103">
        <v>403.26199999999994</v>
      </c>
      <c r="AX629" s="103" t="e">
        <f>+AX630+AX631+AX632</f>
        <v>#VALUE!</v>
      </c>
      <c r="AY629" s="103"/>
      <c r="AZ629" s="103">
        <v>27.017359999999996</v>
      </c>
      <c r="BA629" s="103">
        <v>-211.98264</v>
      </c>
      <c r="BB629" s="103">
        <v>196.77481999999998</v>
      </c>
      <c r="BC629" s="103">
        <v>196.77481999999998</v>
      </c>
      <c r="BD629" s="103">
        <v>121.85581999999995</v>
      </c>
      <c r="BE629" s="103">
        <v>121.83681999999995</v>
      </c>
      <c r="BF629" s="103" t="e">
        <f>+BF630+BF631+BF632</f>
        <v>#VALUE!</v>
      </c>
      <c r="BG629" s="103">
        <v>-73</v>
      </c>
      <c r="BH629" s="103">
        <v>-74</v>
      </c>
      <c r="BI629" s="103">
        <v>-46</v>
      </c>
      <c r="BJ629" s="103">
        <v>-46</v>
      </c>
      <c r="BK629" s="103">
        <v>-29</v>
      </c>
      <c r="BL629" s="103">
        <v>-29</v>
      </c>
      <c r="BM629" s="103">
        <v>-29</v>
      </c>
      <c r="BN629" s="103">
        <v>-29</v>
      </c>
      <c r="BO629" s="103" t="e">
        <f>+BO630+BO631+BO632</f>
        <v>#VALUE!</v>
      </c>
      <c r="BP629" s="103">
        <v>-4</v>
      </c>
      <c r="BQ629" s="103">
        <v>-4</v>
      </c>
      <c r="BR629" s="103">
        <v>-4</v>
      </c>
      <c r="BS629" s="103">
        <v>-4</v>
      </c>
      <c r="BT629" s="103">
        <v>457.5</v>
      </c>
      <c r="BU629" s="103">
        <v>457.5</v>
      </c>
      <c r="BV629" s="103">
        <v>457.5</v>
      </c>
      <c r="BW629" s="103">
        <v>457.5</v>
      </c>
      <c r="BX629" s="103">
        <v>457.5</v>
      </c>
      <c r="BY629" s="103">
        <v>457.5</v>
      </c>
      <c r="BZ629" s="102">
        <v>1484.2</v>
      </c>
      <c r="CA629" s="103" t="e">
        <f>+CA630+CA631+CA632</f>
        <v>#VALUE!</v>
      </c>
      <c r="CB629" s="103">
        <v>59.5</v>
      </c>
      <c r="CC629" s="103">
        <v>59.5</v>
      </c>
      <c r="CD629" s="103">
        <v>59.5</v>
      </c>
      <c r="CE629" s="103">
        <v>73.399999999999977</v>
      </c>
      <c r="CF629" s="103">
        <v>73.399999999999977</v>
      </c>
      <c r="CG629" s="103">
        <v>73.399999999999977</v>
      </c>
      <c r="CH629" s="103">
        <v>-36.599999999999994</v>
      </c>
      <c r="CI629" s="103">
        <v>-36.599999999999994</v>
      </c>
      <c r="CJ629" s="102">
        <v>-36.599999999999994</v>
      </c>
      <c r="CK629" s="102">
        <v>-36.599999999999994</v>
      </c>
      <c r="CL629" s="103" t="e">
        <f>+CL630+CL631+CL632</f>
        <v>#VALUE!</v>
      </c>
      <c r="CM629" s="103">
        <v>114.80000000000001</v>
      </c>
      <c r="CN629" s="103">
        <v>64.800000000000011</v>
      </c>
      <c r="CO629" s="103">
        <v>64.800000000000011</v>
      </c>
      <c r="CP629" s="103">
        <v>64.800000000000011</v>
      </c>
      <c r="CQ629" s="103">
        <v>64.800000000000011</v>
      </c>
      <c r="CR629" s="103">
        <v>64.800000000000011</v>
      </c>
      <c r="CS629" s="103">
        <v>28.800000000000011</v>
      </c>
      <c r="CT629" s="103">
        <v>28.800000000000011</v>
      </c>
      <c r="CU629" s="103">
        <v>28.800000000000011</v>
      </c>
      <c r="CV629" s="103">
        <v>28.800000000000011</v>
      </c>
      <c r="CW629" s="103">
        <v>28.800000000000011</v>
      </c>
      <c r="CX629" s="103">
        <v>28.800000000000011</v>
      </c>
      <c r="CY629" s="103">
        <v>28.800000000000011</v>
      </c>
      <c r="CZ629" s="103">
        <v>28.800000000000011</v>
      </c>
      <c r="DA629" s="103" t="e">
        <f t="shared" ref="DA629" si="689">+DA630+DA631+DA632</f>
        <v>#VALUE!</v>
      </c>
      <c r="DB629" s="102">
        <v>90</v>
      </c>
      <c r="DC629" s="102">
        <v>90</v>
      </c>
      <c r="DD629" s="102">
        <v>90</v>
      </c>
      <c r="DE629" s="102">
        <v>90</v>
      </c>
      <c r="DF629" s="102">
        <v>90</v>
      </c>
      <c r="DG629" s="102">
        <v>90</v>
      </c>
      <c r="DH629" s="102">
        <v>62</v>
      </c>
      <c r="DI629" s="102">
        <v>62</v>
      </c>
      <c r="DJ629" s="102">
        <v>82</v>
      </c>
      <c r="DK629" s="102">
        <v>62</v>
      </c>
      <c r="DL629" s="102">
        <v>62</v>
      </c>
      <c r="DM629" s="102">
        <v>82</v>
      </c>
      <c r="DN629" s="104" t="e">
        <f t="shared" ref="DN629" si="690">+DN630+DN631+DN632</f>
        <v>#VALUE!</v>
      </c>
      <c r="DO629" s="102">
        <v>82</v>
      </c>
      <c r="DP629" s="102">
        <v>92</v>
      </c>
      <c r="DQ629" s="102">
        <v>92</v>
      </c>
      <c r="DR629" s="102">
        <v>92</v>
      </c>
      <c r="DS629" s="102">
        <v>92</v>
      </c>
      <c r="DT629" s="102">
        <v>92</v>
      </c>
      <c r="DU629" s="102">
        <v>225.5</v>
      </c>
      <c r="DV629" s="105" t="e">
        <f>+DV630+DV631+DV632</f>
        <v>#VALUE!</v>
      </c>
      <c r="DW629" s="106" t="e">
        <f>+DW630+DW631+DW632</f>
        <v>#VALUE!</v>
      </c>
      <c r="DX629" s="107" t="e">
        <f>+DX630+DX631+DX632</f>
        <v>#VALUE!</v>
      </c>
      <c r="DZ629" s="102" t="e">
        <f>+DZ630+DZ631+DZ632</f>
        <v>#VALUE!</v>
      </c>
      <c r="EC629" s="102" t="e">
        <f>+EC630+EC631+EC632</f>
        <v>#VALUE!</v>
      </c>
      <c r="EF629" s="102" t="e">
        <f>+EF630+EF631+EF632</f>
        <v>#VALUE!</v>
      </c>
      <c r="EI629" s="102" t="e">
        <f>+EI630+EI631+EI632</f>
        <v>#VALUE!</v>
      </c>
      <c r="EL629" s="102" t="e">
        <f>+EL630+EL631+EL632</f>
        <v>#VALUE!</v>
      </c>
      <c r="EO629" s="102" t="e">
        <f>+EO630+EO631+EO632</f>
        <v>#VALUE!</v>
      </c>
    </row>
    <row r="630" spans="1:145" ht="15.5" x14ac:dyDescent="0.35">
      <c r="A630" s="56" t="s">
        <v>328</v>
      </c>
      <c r="B630" s="102">
        <f>([2]CAMEROUN!C654+[2]CAMEROUN!D654)/2+[3]CONGO!D491+[7]RCA!D489+[4]GABON!D511+[5]GUINEE!D437+[6]TCHAD!D495</f>
        <v>84.596999999999994</v>
      </c>
      <c r="C630" s="102" t="e">
        <f>([2]CAMEROUN!D654+[2]CAMEROUN!E654)/2+[3]CONGO!E491+[7]RCA!E489+[4]GABON!E511+[5]GUINEE!E437+[6]TCHAD!E495</f>
        <v>#VALUE!</v>
      </c>
      <c r="D630" s="102">
        <f>([2]CAMEROUN!E654+[2]CAMEROUN!F654)/2+[3]CONGO!F491+[7]RCA!F489+[4]GABON!F511+[5]GUINEE!F437+[6]TCHAD!F495</f>
        <v>203.2285</v>
      </c>
      <c r="E630" s="102">
        <f>([2]CAMEROUN!F654+[2]CAMEROUN!G654)/2+[3]CONGO!G491+[7]RCA!G489+[4]GABON!G511+[5]GUINEE!G437+[6]TCHAD!G495</f>
        <v>29.095499999999994</v>
      </c>
      <c r="F630" s="102">
        <f>([2]CAMEROUN!G654+[2]CAMEROUN!H654)/2+[3]CONGO!H491+[7]RCA!H489+[4]GABON!H511+[5]GUINEE!H437+[6]TCHAD!H495</f>
        <v>31.530499999999982</v>
      </c>
      <c r="G630" s="102">
        <f>([2]CAMEROUN!H654+[2]CAMEROUN!I654)/2+[3]CONGO!I491+[7]RCA!I489+[4]GABON!I511+[5]GUINEE!I437+[6]TCHAD!I495</f>
        <v>290.01999999999992</v>
      </c>
      <c r="H630" s="102">
        <f>([2]CAMEROUN!I654+[2]CAMEROUN!J654)/2+[3]CONGO!J491+[7]RCA!J489+[4]GABON!J511+[5]GUINEE!J437+[6]TCHAD!J495</f>
        <v>136.58330000000004</v>
      </c>
      <c r="I630" s="102">
        <f>([2]CAMEROUN!J654+[2]CAMEROUN!K654)/2+[3]CONGO!K491+[7]RCA!K489+[4]GABON!K511+[5]GUINEE!K437+[6]TCHAD!K495</f>
        <v>-1073.1201230000004</v>
      </c>
      <c r="J630" s="102">
        <f>([2]CAMEROUN!K654+[2]CAMEROUN!L654)/2+[3]CONGO!L491+[7]RCA!L489+[4]GABON!L511+[5]GUINEE!L437+[6]TCHAD!L495</f>
        <v>117.13499999999998</v>
      </c>
      <c r="K630" s="102">
        <f>([2]CAMEROUN!L654+[2]CAMEROUN!M654)/2+[3]CONGO!M491+[7]RCA!M489+[4]GABON!M511+[5]GUINEE!M437+[6]TCHAD!M495</f>
        <v>-235.745</v>
      </c>
      <c r="L630" s="102">
        <f>([2]CAMEROUN!M654+[2]CAMEROUN!N654)/2+[3]CONGO!N491+[7]RCA!N489+[4]GABON!N511+[5]GUINEE!N437+[6]TCHAD!N495</f>
        <v>41.268999999999984</v>
      </c>
      <c r="M630" s="102">
        <f>([2]CAMEROUN!N654+[2]CAMEROUN!O654)/2+[3]CONGO!O491+[7]RCA!O489+[4]GABON!O511+[5]GUINEE!O437+[6]TCHAD!O495</f>
        <v>221.929575</v>
      </c>
      <c r="N630" s="102" t="e">
        <f>([2]CAMEROUN!O654+[2]CAMEROUN!P654)/2+[3]CONGO!P491+[7]RCA!P489+[4]GABON!P511+[5]GUINEE!P437+[6]TCHAD!P495</f>
        <v>#VALUE!</v>
      </c>
      <c r="O630" s="102">
        <f>([2]CAMEROUN!P654+[2]CAMEROUN!Q654)/2+[3]CONGO!Q491+[7]RCA!Q489+[4]GABON!Q511+[5]GUINEE!Q437+[6]TCHAD!Q495</f>
        <v>-175.14809499999996</v>
      </c>
      <c r="P630" s="102">
        <f>[2]CAMEROUN!AH654+[3]CONGO!R491+[7]RCA!R489+[4]GABON!R511+[5]GUINEE!R437+[6]TCHAD!R495</f>
        <v>78.916002094000021</v>
      </c>
      <c r="Q630" s="102">
        <f>[2]CAMEROUN!AI654+[3]CONGO!S491+[7]RCA!S489+[4]GABON!S511+[5]GUINEE!S437+[6]TCHAD!S495</f>
        <v>429.03256802099997</v>
      </c>
      <c r="R630" s="102">
        <f>[2]CAMEROUN!AJ654+[3]CONGO!T491+[7]RCA!T489+[4]GABON!T511+[5]GUINEE!T437+[6]TCHAD!T495</f>
        <v>-261.29652032499979</v>
      </c>
      <c r="S630" s="102">
        <f>[2]CAMEROUN!AK654+[3]CONGO!U491+[7]RCA!U489+[4]GABON!U511+[5]GUINEE!U437+[6]TCHAD!U495</f>
        <v>-1905.8812598080001</v>
      </c>
      <c r="T630" s="102">
        <f>[2]CAMEROUN!AL654+[3]CONGO!V491+[7]RCA!V489+[4]GABON!V511+[5]GUINEE!V437+[6]TCHAD!V495</f>
        <v>-70.404895281000023</v>
      </c>
      <c r="U630" s="102">
        <f>[2]CAMEROUN!AM654+[3]CONGO!W491+[7]RCA!W489+[4]GABON!W511+[5]GUINEE!W437+[6]TCHAD!W495</f>
        <v>-0.42999035399983754</v>
      </c>
      <c r="V630" s="102">
        <f>[2]CAMEROUN!AN654+[3]CONGO!X491+[7]RCA!X489+[4]GABON!X511+[5]GUINEE!X437+[6]TCHAD!X495</f>
        <v>-1284.9155468637009</v>
      </c>
      <c r="W630" s="102">
        <f>[2]CAMEROUN!AO654+[3]CONGO!Y491+[7]RCA!Y489+[4]GABON!Y511+[5]GUINEE!Y437+[6]TCHAD!Y495</f>
        <v>-1489.9995040000003</v>
      </c>
      <c r="X630" s="103">
        <f>[2]CAMEROUN!AP654+[3]CONGO!Z491+[7]RCA!Z489+[4]GABON!Z511+[5]GUINEE!Z437+[6]TCHAD!Z495</f>
        <v>-101.57971723629926</v>
      </c>
      <c r="Y630" s="103">
        <f>[2]CAMEROUN!AQ654+[3]CONGO!AA491+[7]RCA!AA489+[4]GABON!AA511+[5]GUINEE!AA437+[6]TCHAD!AA495</f>
        <v>-70.438280237000001</v>
      </c>
      <c r="Z630" s="102">
        <f>[2]CAMEROUN!AR654+[3]CONGO!AB491+[7]RCA!AB489+[4]GABON!AB511+[5]GUINEE!AB437+[6]TCHAD!AB495</f>
        <v>-22.879000000000005</v>
      </c>
      <c r="AA630" s="102">
        <f>[2]CAMEROUN!AS654+[3]CONGO!AC491+[7]RCA!AC489+[4]GABON!AC511+[5]GUINEE!AC437+[6]TCHAD!AC495</f>
        <v>-53.668979999999991</v>
      </c>
      <c r="AB630" s="102">
        <v>0</v>
      </c>
      <c r="AC630" s="102">
        <v>0</v>
      </c>
      <c r="AD630" s="102">
        <v>6.2983699999999994</v>
      </c>
      <c r="AE630" s="102">
        <f>[2]CAMEROUN!AT654+[3]CONGO!AH491+[7]RCA!AD489+[4]GABON!AD511+[5]GUINEE!AD437+[6]TCHAD!AH495</f>
        <v>35.991951624999999</v>
      </c>
      <c r="AF630" s="102">
        <v>0</v>
      </c>
      <c r="AG630" s="102">
        <v>0</v>
      </c>
      <c r="AH630" s="102">
        <v>0</v>
      </c>
      <c r="AI630" s="102">
        <v>0</v>
      </c>
      <c r="AJ630" s="103">
        <f>[2]CAMEROUN!AU654+[3]CONGO!AM491+[7]RCA!AE489+[4]GABON!AE511+[5]GUINEE!AE437+[6]TCHAD!AM495</f>
        <v>8.3000900000000115</v>
      </c>
      <c r="AK630" s="103">
        <v>-21.497402000000001</v>
      </c>
      <c r="AL630" s="103">
        <v>-41.077402000000014</v>
      </c>
      <c r="AM630" s="103">
        <v>-41.077402000000014</v>
      </c>
      <c r="AN630" s="103">
        <v>-41.077402000000014</v>
      </c>
      <c r="AO630" s="103">
        <f>[2]CAMEROUN!AV654+[3]CONGO!AR491+[7]RCA!AF489+[4]GABON!AF511+[5]GUINEE!AF437+[6]TCHAD!AR495</f>
        <v>-3.5589020000000104</v>
      </c>
      <c r="AP630" s="103">
        <v>0</v>
      </c>
      <c r="AQ630" s="103">
        <v>-5.2</v>
      </c>
      <c r="AR630" s="103">
        <v>-5.2</v>
      </c>
      <c r="AS630" s="103">
        <f>[2]CAMEROUN!AZ654+[3]CONGO!AV491+[7]RCA!AJ489+[4]GABON!AJ511+[5]GUINEE!AJ437+[6]TCHAD!AV495</f>
        <v>240.62100000000001</v>
      </c>
      <c r="AT630" s="103">
        <v>0</v>
      </c>
      <c r="AU630" s="103">
        <v>-226.738</v>
      </c>
      <c r="AV630" s="103">
        <v>139.26199999999997</v>
      </c>
      <c r="AW630" s="103">
        <v>136.26199999999997</v>
      </c>
      <c r="AX630" s="103">
        <f>[2]CAMEROUN!BE654+[3]CONGO!BA491+[7]RCA!AO489+[4]GABON!AO511+[5]GUINEE!AO437+[6]TCHAD!BA495</f>
        <v>1.5707999999999558</v>
      </c>
      <c r="AY630" s="103"/>
      <c r="AZ630" s="103">
        <v>-211.98264</v>
      </c>
      <c r="BA630" s="103">
        <v>-358.98264</v>
      </c>
      <c r="BB630" s="103">
        <v>-110.22518000000001</v>
      </c>
      <c r="BC630" s="103">
        <v>-110.22518000000001</v>
      </c>
      <c r="BD630" s="103">
        <v>93.993819999999957</v>
      </c>
      <c r="BE630" s="103">
        <v>93.974819999999951</v>
      </c>
      <c r="BF630" s="103">
        <f>[2]CAMEROUN!BL654+[3]CONGO!BI491+[7]RCA!AV489+[4]GABON!AV511+[5]GUINEE!AV437+[6]TCHAD!BH495</f>
        <v>116.42399999999996</v>
      </c>
      <c r="BG630" s="103">
        <v>-100</v>
      </c>
      <c r="BH630" s="103">
        <v>-101</v>
      </c>
      <c r="BI630" s="103">
        <v>-159</v>
      </c>
      <c r="BJ630" s="103">
        <v>-73</v>
      </c>
      <c r="BK630" s="103">
        <v>-159</v>
      </c>
      <c r="BL630" s="103">
        <v>-56</v>
      </c>
      <c r="BM630" s="103">
        <v>-159</v>
      </c>
      <c r="BN630" s="103">
        <v>-56</v>
      </c>
      <c r="BO630" s="103">
        <f>[2]CAMEROUN!BU654+[3]CONGO!BR491+[7]RCA!BE489+[4]GABON!BE511+[5]GUINEE!BE437+[6]TCHAD!BQ495</f>
        <v>359.7</v>
      </c>
      <c r="BP630" s="103">
        <v>-164</v>
      </c>
      <c r="BQ630" s="103">
        <v>-164</v>
      </c>
      <c r="BR630" s="103">
        <v>-164</v>
      </c>
      <c r="BS630" s="103">
        <v>-164</v>
      </c>
      <c r="BT630" s="103">
        <v>-90</v>
      </c>
      <c r="BU630" s="103">
        <v>-90</v>
      </c>
      <c r="BV630" s="103">
        <v>-90</v>
      </c>
      <c r="BW630" s="103">
        <v>-90</v>
      </c>
      <c r="BX630" s="103">
        <v>-90</v>
      </c>
      <c r="BY630" s="103">
        <v>-90</v>
      </c>
      <c r="BZ630" s="102">
        <v>-46</v>
      </c>
      <c r="CA630" s="103">
        <f>[2]CAMEROUN!CG654+[3]CONGO!CD491+[7]RCA!BQ489+[4]GABON!BQ511+[5]GUINEE!BQ437+[6]TCHAD!CC495</f>
        <v>33.838688411999563</v>
      </c>
      <c r="CB630" s="103">
        <v>-180.04624999999999</v>
      </c>
      <c r="CC630" s="103">
        <v>-180.04624999999999</v>
      </c>
      <c r="CD630" s="103">
        <v>-180.04624999999999</v>
      </c>
      <c r="CE630" s="103">
        <v>-210.04624999999999</v>
      </c>
      <c r="CF630" s="103">
        <v>-210.04624999999999</v>
      </c>
      <c r="CG630" s="103">
        <v>-210.04624999999999</v>
      </c>
      <c r="CH630" s="103">
        <v>-267</v>
      </c>
      <c r="CI630" s="103">
        <v>-267</v>
      </c>
      <c r="CJ630" s="102">
        <v>-267</v>
      </c>
      <c r="CK630" s="102">
        <v>-267</v>
      </c>
      <c r="CL630" s="103">
        <f>[2]CAMEROUN!CR654+[3]CONGO!CO491+[7]RCA!CB489+[4]GABON!CB511+[5]GUINEE!CD437+[6]TCHAD!CN495</f>
        <v>97.368000000000023</v>
      </c>
      <c r="CM630" s="103">
        <v>-203.5</v>
      </c>
      <c r="CN630" s="103">
        <v>-203.5</v>
      </c>
      <c r="CO630" s="103">
        <v>-203.5</v>
      </c>
      <c r="CP630" s="103">
        <v>-203.5</v>
      </c>
      <c r="CQ630" s="103">
        <v>-203.5</v>
      </c>
      <c r="CR630" s="103">
        <v>-203.5</v>
      </c>
      <c r="CS630" s="103">
        <v>-241.5</v>
      </c>
      <c r="CT630" s="103">
        <v>-241.5</v>
      </c>
      <c r="CU630" s="103">
        <v>-241.5</v>
      </c>
      <c r="CV630" s="103">
        <v>-241.5</v>
      </c>
      <c r="CW630" s="103">
        <v>-241.5</v>
      </c>
      <c r="CX630" s="103">
        <v>-241.5</v>
      </c>
      <c r="CY630" s="103">
        <v>-241.5</v>
      </c>
      <c r="CZ630" s="103">
        <v>-241.5</v>
      </c>
      <c r="DA630" s="103">
        <f>[2]CAMEROUN!DD654+[3]CONGO!DA491+[7]RCA!CN489+[4]GABON!CN511+[5]GUINEE!CP437+[6]TCHAD!CZ495</f>
        <v>-230.43353999999954</v>
      </c>
      <c r="DB630" s="102">
        <v>0</v>
      </c>
      <c r="DC630" s="102">
        <v>0</v>
      </c>
      <c r="DD630" s="102">
        <v>0</v>
      </c>
      <c r="DE630" s="102">
        <v>0</v>
      </c>
      <c r="DF630" s="102">
        <v>0</v>
      </c>
      <c r="DG630" s="102">
        <v>0</v>
      </c>
      <c r="DH630" s="102">
        <v>0</v>
      </c>
      <c r="DI630" s="102">
        <v>0</v>
      </c>
      <c r="DJ630" s="102">
        <v>20</v>
      </c>
      <c r="DK630" s="102">
        <v>0</v>
      </c>
      <c r="DL630" s="102">
        <v>0</v>
      </c>
      <c r="DM630" s="102">
        <v>20</v>
      </c>
      <c r="DN630" s="104">
        <f>[2]CAMEROUN!DQ654+[3]CONGO!DN491+[7]RCA!DA489+[4]GABON!DA511+[5]GUINEE!DC437+[6]TCHAD!DM495</f>
        <v>-96.983036777101418</v>
      </c>
      <c r="DO630" s="102">
        <v>20</v>
      </c>
      <c r="DP630" s="102">
        <v>0</v>
      </c>
      <c r="DQ630" s="102">
        <v>0</v>
      </c>
      <c r="DR630" s="102">
        <v>0</v>
      </c>
      <c r="DS630" s="102">
        <v>0</v>
      </c>
      <c r="DT630" s="102">
        <v>0</v>
      </c>
      <c r="DU630" s="102">
        <v>133.5</v>
      </c>
      <c r="DV630" s="105">
        <f>[2]CAMEROUN!EA654+[3]CONGO!DX491+[7]RCA!DN489+[4]GABON!DK511+[5]GUINEE!DN437+[6]TCHAD!DW495</f>
        <v>64.601467305806807</v>
      </c>
      <c r="DW630" s="106">
        <f>[2]CAMEROUN!EB654+[3]CONGO!DY491+[7]RCA!DM489+[4]GABON!DL511+[5]GUINEE!DO437+[6]TCHAD!DX495</f>
        <v>93.900047623805818</v>
      </c>
      <c r="DX630" s="107">
        <f>[2]CAMEROUN!EC654+[3]CONGO!DZ491+[7]RCA!DN489+[4]GABON!DM511+[5]GUINEE!DP437+[6]TCHAD!DY495</f>
        <v>0</v>
      </c>
      <c r="DZ630" s="102">
        <f>[2]CAMEROUN!EE654+[3]CONGO!EB491+[7]RCA!DP489+[4]GABON!DO511+[5]GUINEE!DR437+[6]TCHAD!EA495</f>
        <v>89</v>
      </c>
      <c r="EC630" s="102">
        <f>[2]CAMEROUN!EH654+[3]CONGO!EE491+[7]RCA!DS489+[4]GABON!DR511+[5]GUINEE!DU437+[6]TCHAD!ED495</f>
        <v>44.5</v>
      </c>
      <c r="EF630" s="102">
        <f>[2]CAMEROUN!EK654+[3]CONGO!EH491+[7]RCA!DV489+[4]GABON!DU511+[5]GUINEE!DX437+[6]TCHAD!EG495</f>
        <v>44.5</v>
      </c>
      <c r="EI630" s="102">
        <f>[2]CAMEROUN!EN654+[3]CONGO!EK491+[7]RCA!DY489+[4]GABON!DX511+[5]GUINEE!EA437+[6]TCHAD!EJ495</f>
        <v>44.5</v>
      </c>
      <c r="EL630" s="102">
        <f>[2]CAMEROUN!EQ654+[3]CONGO!EN491+[7]RCA!EB489+[4]GABON!EA511+[5]GUINEE!ED437+[6]TCHAD!EM495</f>
        <v>44.5</v>
      </c>
      <c r="EO630" s="102">
        <f>[2]CAMEROUN!ET654+[3]CONGO!EQ491+[7]RCA!EE489+[4]GABON!ED511+[5]GUINEE!EG437+[6]TCHAD!EP495</f>
        <v>44.5</v>
      </c>
    </row>
    <row r="631" spans="1:145" ht="15.5" x14ac:dyDescent="0.35">
      <c r="A631" s="56" t="s">
        <v>329</v>
      </c>
      <c r="B631" s="102" t="e">
        <f>([2]CAMEROUN!C657+[2]CAMEROUN!D657)/2+[3]CONGO!D494+[7]RCA!D492+[4]GABON!D514+[5]GUINEE!D440+[6]TCHAD!D498</f>
        <v>#VALUE!</v>
      </c>
      <c r="C631" s="102" t="e">
        <f>([2]CAMEROUN!D657+[2]CAMEROUN!E657)/2+[3]CONGO!E494+[7]RCA!E492+[4]GABON!E514+[5]GUINEE!E440+[6]TCHAD!E498</f>
        <v>#VALUE!</v>
      </c>
      <c r="D631" s="102">
        <f>([2]CAMEROUN!E657+[2]CAMEROUN!F657)/2+[3]CONGO!F494+[7]RCA!F492+[4]GABON!F514+[5]GUINEE!F440+[6]TCHAD!F498</f>
        <v>128.20099999999999</v>
      </c>
      <c r="E631" s="102" t="e">
        <f>([2]CAMEROUN!F657+[2]CAMEROUN!G657)/2+[3]CONGO!G494+[7]RCA!G492+[4]GABON!G514+[5]GUINEE!G440+[6]TCHAD!G498</f>
        <v>#VALUE!</v>
      </c>
      <c r="F631" s="102" t="e">
        <f>([2]CAMEROUN!G657+[2]CAMEROUN!H657)/2+[3]CONGO!H494+[7]RCA!H492+[4]GABON!H514+[5]GUINEE!H440+[6]TCHAD!H498</f>
        <v>#VALUE!</v>
      </c>
      <c r="G631" s="102" t="e">
        <f>([2]CAMEROUN!H657+[2]CAMEROUN!I657)/2+[3]CONGO!I494+[7]RCA!I492+[4]GABON!I514+[5]GUINEE!I440+[6]TCHAD!I498</f>
        <v>#VALUE!</v>
      </c>
      <c r="H631" s="102" t="e">
        <f>([2]CAMEROUN!I657+[2]CAMEROUN!J657)/2+[3]CONGO!J494+[7]RCA!J492+[4]GABON!J514+[5]GUINEE!J440+[6]TCHAD!J498</f>
        <v>#VALUE!</v>
      </c>
      <c r="I631" s="102">
        <f>([2]CAMEROUN!J657+[2]CAMEROUN!K657)/2+[3]CONGO!K494+[7]RCA!K492+[4]GABON!K514+[5]GUINEE!K440+[6]TCHAD!K498</f>
        <v>1808.5353999999998</v>
      </c>
      <c r="J631" s="102">
        <f>([2]CAMEROUN!K657+[2]CAMEROUN!L657)/2+[3]CONGO!L494+[7]RCA!L492+[4]GABON!L514+[5]GUINEE!L440+[6]TCHAD!L498</f>
        <v>854.94999999999993</v>
      </c>
      <c r="K631" s="102">
        <f>([2]CAMEROUN!L657+[2]CAMEROUN!M657)/2+[3]CONGO!M494+[7]RCA!M492+[4]GABON!M514+[5]GUINEE!M440+[6]TCHAD!M498</f>
        <v>1025.3240000000001</v>
      </c>
      <c r="L631" s="102">
        <f>([2]CAMEROUN!M657+[2]CAMEROUN!N657)/2+[3]CONGO!N494+[7]RCA!N492+[4]GABON!N514+[5]GUINEE!N440+[6]TCHAD!N498</f>
        <v>716.4899999999999</v>
      </c>
      <c r="M631" s="102">
        <f>([2]CAMEROUN!N657+[2]CAMEROUN!O657)/2+[3]CONGO!O494+[7]RCA!O492+[4]GABON!O514+[5]GUINEE!O440+[6]TCHAD!O498</f>
        <v>713.55539499999998</v>
      </c>
      <c r="N631" s="102" t="e">
        <f>([2]CAMEROUN!O657+[2]CAMEROUN!P657)/2+[3]CONGO!P494+[7]RCA!P492+[4]GABON!P514+[5]GUINEE!P440+[6]TCHAD!P498</f>
        <v>#VALUE!</v>
      </c>
      <c r="O631" s="102" t="e">
        <f>([2]CAMEROUN!P657+[2]CAMEROUN!Q657)/2+[3]CONGO!Q494+[7]RCA!Q492+[4]GABON!Q514+[5]GUINEE!Q440+[6]TCHAD!Q498</f>
        <v>#VALUE!</v>
      </c>
      <c r="P631" s="102">
        <f>[2]CAMEROUN!AH657+[3]CONGO!R494+[7]RCA!R492+[4]GABON!R514+[5]GUINEE!R440+[6]TCHAD!R498</f>
        <v>390.82837799999999</v>
      </c>
      <c r="Q631" s="102">
        <f>[2]CAMEROUN!AI657+[3]CONGO!S494+[7]RCA!S492+[4]GABON!S514+[5]GUINEE!S440+[6]TCHAD!S498</f>
        <v>324.85000000000002</v>
      </c>
      <c r="R631" s="102">
        <f>[2]CAMEROUN!AJ657+[3]CONGO!T494+[7]RCA!T492+[4]GABON!T514+[5]GUINEE!T440+[6]TCHAD!T498</f>
        <v>857.61130799999978</v>
      </c>
      <c r="S631" s="102">
        <f>[2]CAMEROUN!AK657+[3]CONGO!U494+[7]RCA!U492+[4]GABON!U514+[5]GUINEE!U440+[6]TCHAD!U498</f>
        <v>2413.0586800000001</v>
      </c>
      <c r="T631" s="102">
        <f>[2]CAMEROUN!AL657+[3]CONGO!V494+[7]RCA!V492+[4]GABON!V514+[5]GUINEE!V440+[6]TCHAD!V498</f>
        <v>443.24532263500004</v>
      </c>
      <c r="U631" s="102">
        <f>[2]CAMEROUN!AM657+[3]CONGO!W494+[7]RCA!W492+[4]GABON!W514+[5]GUINEE!W440+[6]TCHAD!W498</f>
        <v>424.05200000000002</v>
      </c>
      <c r="V631" s="102">
        <f>[2]CAMEROUN!AN657+[3]CONGO!X494+[7]RCA!X492+[4]GABON!X514+[5]GUINEE!X440+[6]TCHAD!X498</f>
        <v>1285.8697908317006</v>
      </c>
      <c r="W631" s="102">
        <f>[2]CAMEROUN!AO657+[3]CONGO!Y494+[7]RCA!Y492+[4]GABON!Y514+[5]GUINEE!Y440+[6]TCHAD!Y498</f>
        <v>1378.4004600000001</v>
      </c>
      <c r="X631" s="103">
        <f>[2]CAMEROUN!AP657+[3]CONGO!Z494+[7]RCA!Z492+[4]GABON!Z514+[5]GUINEE!Z440+[6]TCHAD!Z498</f>
        <v>181.59871723629925</v>
      </c>
      <c r="Y631" s="103">
        <f>[2]CAMEROUN!AQ657+[3]CONGO!AA494+[7]RCA!AA492+[4]GABON!AA514+[5]GUINEE!AA440+[6]TCHAD!AA498</f>
        <v>143.19648649999999</v>
      </c>
      <c r="Z631" s="102">
        <f>[2]CAMEROUN!AR657+[3]CONGO!AB494+[7]RCA!AB492+[4]GABON!AB514+[5]GUINEE!AB440+[6]TCHAD!AB498</f>
        <v>29.179000000000002</v>
      </c>
      <c r="AA631" s="102">
        <f>[2]CAMEROUN!AS657+[3]CONGO!AC494+[7]RCA!AC492+[4]GABON!AC514+[5]GUINEE!AC440+[6]TCHAD!AC498</f>
        <v>60.417999999999992</v>
      </c>
      <c r="AB631" s="102">
        <v>0</v>
      </c>
      <c r="AC631" s="102">
        <v>0</v>
      </c>
      <c r="AD631" s="102">
        <v>32.154754901960786</v>
      </c>
      <c r="AE631" s="102">
        <f>[2]CAMEROUN!AT657+[3]CONGO!AH494+[7]RCA!AD492+[4]GABON!AD514+[5]GUINEE!AD440+[6]TCHAD!AH498</f>
        <v>36.472899999999996</v>
      </c>
      <c r="AF631" s="102">
        <v>7.6669999999999998</v>
      </c>
      <c r="AG631" s="102">
        <v>7.6669999999999998</v>
      </c>
      <c r="AH631" s="102">
        <v>7.6669999999999998</v>
      </c>
      <c r="AI631" s="102">
        <v>7.6669999999999998</v>
      </c>
      <c r="AJ631" s="103">
        <f>[2]CAMEROUN!AU657+[3]CONGO!AM494+[7]RCA!AE492+[4]GABON!AE514+[5]GUINEE!AE440+[6]TCHAD!AM498</f>
        <v>78.957999999999998</v>
      </c>
      <c r="AK631" s="103">
        <v>24</v>
      </c>
      <c r="AL631" s="103">
        <v>264.15914963749998</v>
      </c>
      <c r="AM631" s="103">
        <v>294.62709189535002</v>
      </c>
      <c r="AN631" s="103">
        <v>294.62709189535002</v>
      </c>
      <c r="AO631" s="103">
        <f>[2]CAMEROUN!AV657+[3]CONGO!AR494+[7]RCA!AF492+[4]GABON!AF514+[5]GUINEE!AF440+[6]TCHAD!AR498</f>
        <v>792.12200000000007</v>
      </c>
      <c r="AP631" s="103">
        <v>28.064864748487469</v>
      </c>
      <c r="AQ631" s="103">
        <v>27.261127017755069</v>
      </c>
      <c r="AR631" s="103">
        <v>27.132204876860516</v>
      </c>
      <c r="AS631" s="103">
        <f>[2]CAMEROUN!AZ657+[3]CONGO!AV494+[7]RCA!AJ492+[4]GABON!AJ514+[5]GUINEE!AJ440+[6]TCHAD!AV498</f>
        <v>48.021999999999998</v>
      </c>
      <c r="AT631" s="103">
        <v>28.731726257791308</v>
      </c>
      <c r="AU631" s="103">
        <v>152</v>
      </c>
      <c r="AV631" s="103">
        <v>260</v>
      </c>
      <c r="AW631" s="103">
        <v>267</v>
      </c>
      <c r="AX631" s="103">
        <f>[2]CAMEROUN!BE657+[3]CONGO!BA494+[7]RCA!AO492+[4]GABON!AO514+[5]GUINEE!AO440+[6]TCHAD!BA498</f>
        <v>199.86419999999998</v>
      </c>
      <c r="AY631" s="103"/>
      <c r="AZ631" s="103">
        <v>239</v>
      </c>
      <c r="BA631" s="103">
        <v>147</v>
      </c>
      <c r="BB631" s="103">
        <v>307</v>
      </c>
      <c r="BC631" s="103">
        <v>307</v>
      </c>
      <c r="BD631" s="103">
        <v>27.861999999999998</v>
      </c>
      <c r="BE631" s="103">
        <v>27.861999999999998</v>
      </c>
      <c r="BF631" s="103">
        <f>[2]CAMEROUN!BL657+[3]CONGO!BI494+[7]RCA!AV492+[4]GABON!AV514+[5]GUINEE!AV440+[6]TCHAD!BH498</f>
        <v>134.39500000000001</v>
      </c>
      <c r="BG631" s="103">
        <v>27</v>
      </c>
      <c r="BH631" s="103">
        <v>27</v>
      </c>
      <c r="BI631" s="103">
        <v>113</v>
      </c>
      <c r="BJ631" s="103">
        <v>27</v>
      </c>
      <c r="BK631" s="103">
        <v>130</v>
      </c>
      <c r="BL631" s="103">
        <v>27</v>
      </c>
      <c r="BM631" s="103">
        <v>130</v>
      </c>
      <c r="BN631" s="103">
        <v>27</v>
      </c>
      <c r="BO631" s="103">
        <f>[2]CAMEROUN!BU657+[3]CONGO!BR494+[7]RCA!BE492+[4]GABON!BE514+[5]GUINEE!BE440+[6]TCHAD!BQ498</f>
        <v>103</v>
      </c>
      <c r="BP631" s="103">
        <v>160</v>
      </c>
      <c r="BQ631" s="103">
        <v>160</v>
      </c>
      <c r="BR631" s="103">
        <v>160</v>
      </c>
      <c r="BS631" s="103">
        <v>160</v>
      </c>
      <c r="BT631" s="103">
        <v>547.5</v>
      </c>
      <c r="BU631" s="103">
        <v>547.5</v>
      </c>
      <c r="BV631" s="103">
        <v>547.5</v>
      </c>
      <c r="BW631" s="103">
        <v>547.5</v>
      </c>
      <c r="BX631" s="103">
        <v>547.5</v>
      </c>
      <c r="BY631" s="103">
        <v>547.5</v>
      </c>
      <c r="BZ631" s="102">
        <v>1530.2</v>
      </c>
      <c r="CA631" s="103">
        <f>[2]CAMEROUN!CG657+[3]CONGO!CD494+[7]RCA!BQ492+[4]GABON!BQ514+[5]GUINEE!BQ440+[6]TCHAD!CC498</f>
        <v>209.137</v>
      </c>
      <c r="CB631" s="103">
        <v>239.54624999999999</v>
      </c>
      <c r="CC631" s="103">
        <v>239.54624999999999</v>
      </c>
      <c r="CD631" s="103">
        <v>239.54624999999999</v>
      </c>
      <c r="CE631" s="103">
        <v>283.44624999999996</v>
      </c>
      <c r="CF631" s="103">
        <v>283.44624999999996</v>
      </c>
      <c r="CG631" s="103">
        <v>283.44624999999996</v>
      </c>
      <c r="CH631" s="103">
        <v>230.4</v>
      </c>
      <c r="CI631" s="103">
        <v>230.4</v>
      </c>
      <c r="CJ631" s="102">
        <v>230.4</v>
      </c>
      <c r="CK631" s="102">
        <v>230.4</v>
      </c>
      <c r="CL631" s="103">
        <f>[2]CAMEROUN!CR657+[3]CONGO!CO494+[7]RCA!CB492+[4]GABON!CB514+[5]GUINEE!CD440+[6]TCHAD!CN498</f>
        <v>325.2</v>
      </c>
      <c r="CM631" s="103">
        <v>318.3</v>
      </c>
      <c r="CN631" s="103">
        <v>268.3</v>
      </c>
      <c r="CO631" s="103">
        <v>268.3</v>
      </c>
      <c r="CP631" s="103">
        <v>268.3</v>
      </c>
      <c r="CQ631" s="103">
        <v>268.3</v>
      </c>
      <c r="CR631" s="103">
        <v>268.3</v>
      </c>
      <c r="CS631" s="103">
        <v>270.3</v>
      </c>
      <c r="CT631" s="103">
        <v>270.3</v>
      </c>
      <c r="CU631" s="103">
        <v>270.3</v>
      </c>
      <c r="CV631" s="103">
        <v>270.3</v>
      </c>
      <c r="CW631" s="103">
        <v>270.3</v>
      </c>
      <c r="CX631" s="103">
        <v>270.3</v>
      </c>
      <c r="CY631" s="103">
        <v>270.3</v>
      </c>
      <c r="CZ631" s="103">
        <v>270.3</v>
      </c>
      <c r="DA631" s="103">
        <f>[2]CAMEROUN!DD657+[3]CONGO!DA494+[7]RCA!CN492+[4]GABON!CN514+[5]GUINEE!CP440+[6]TCHAD!CZ498</f>
        <v>263.10000000000002</v>
      </c>
      <c r="DB631" s="102">
        <v>90</v>
      </c>
      <c r="DC631" s="102">
        <v>90</v>
      </c>
      <c r="DD631" s="102">
        <v>90</v>
      </c>
      <c r="DE631" s="102">
        <v>90</v>
      </c>
      <c r="DF631" s="102">
        <v>90</v>
      </c>
      <c r="DG631" s="102">
        <v>90</v>
      </c>
      <c r="DH631" s="102">
        <v>62</v>
      </c>
      <c r="DI631" s="102">
        <v>62</v>
      </c>
      <c r="DJ631" s="102">
        <v>62</v>
      </c>
      <c r="DK631" s="102">
        <v>62</v>
      </c>
      <c r="DL631" s="102">
        <v>62</v>
      </c>
      <c r="DM631" s="102">
        <v>62</v>
      </c>
      <c r="DN631" s="104">
        <f>[2]CAMEROUN!DQ657+[3]CONGO!DN494+[7]RCA!DA492+[4]GABON!DA514+[5]GUINEE!DC440+[6]TCHAD!DM498</f>
        <v>201.91899999999998</v>
      </c>
      <c r="DO631" s="102">
        <v>62</v>
      </c>
      <c r="DP631" s="102">
        <v>92</v>
      </c>
      <c r="DQ631" s="102">
        <v>92</v>
      </c>
      <c r="DR631" s="102">
        <v>92</v>
      </c>
      <c r="DS631" s="102">
        <v>92</v>
      </c>
      <c r="DT631" s="102">
        <v>92</v>
      </c>
      <c r="DU631" s="102">
        <v>92</v>
      </c>
      <c r="DV631" s="105">
        <f>[2]CAMEROUN!EA657+[3]CONGO!DX494+[7]RCA!DN492+[4]GABON!DK514+[5]GUINEE!DN440+[6]TCHAD!DW498</f>
        <v>92</v>
      </c>
      <c r="DW631" s="106">
        <f>[2]CAMEROUN!EB657+[3]CONGO!DY494+[7]RCA!DM492+[4]GABON!DL514+[5]GUINEE!DO440+[6]TCHAD!DX498</f>
        <v>92</v>
      </c>
      <c r="DX631" s="107">
        <f>[2]CAMEROUN!EC657+[3]CONGO!DZ494+[7]RCA!DN492+[4]GABON!DM514+[5]GUINEE!DP440+[6]TCHAD!DY498</f>
        <v>92</v>
      </c>
      <c r="DZ631" s="102">
        <f>[2]CAMEROUN!EE657+[3]CONGO!EB494+[7]RCA!DP492+[4]GABON!DO514+[5]GUINEE!DR440+[6]TCHAD!EA498</f>
        <v>-0.3</v>
      </c>
      <c r="EC631" s="102">
        <f>[2]CAMEROUN!EH657+[3]CONGO!EE494+[7]RCA!DS492+[4]GABON!DR514+[5]GUINEE!DU440+[6]TCHAD!ED498</f>
        <v>-0.3</v>
      </c>
      <c r="EF631" s="102">
        <f>[2]CAMEROUN!EK657+[3]CONGO!EH494+[7]RCA!DV492+[4]GABON!DU514+[5]GUINEE!DX440+[6]TCHAD!EG498</f>
        <v>-0.3</v>
      </c>
      <c r="EI631" s="102">
        <f>[2]CAMEROUN!EN657+[3]CONGO!EK494+[7]RCA!DY492+[4]GABON!DX514+[5]GUINEE!EA440+[6]TCHAD!EJ498</f>
        <v>-0.3</v>
      </c>
      <c r="EL631" s="102">
        <f>[2]CAMEROUN!EQ657+[3]CONGO!EN494+[7]RCA!EB492+[4]GABON!EA514+[5]GUINEE!ED440+[6]TCHAD!EM498</f>
        <v>-0.3</v>
      </c>
      <c r="EO631" s="102">
        <f>[2]CAMEROUN!ET657+[3]CONGO!EQ494+[7]RCA!EE492+[4]GABON!ED514+[5]GUINEE!EG440+[6]TCHAD!EP498</f>
        <v>-0.3</v>
      </c>
    </row>
    <row r="632" spans="1:145" ht="15.5" x14ac:dyDescent="0.35">
      <c r="A632" s="56" t="s">
        <v>330</v>
      </c>
      <c r="B632" s="102" t="e">
        <f>([2]CAMEROUN!C658+[2]CAMEROUN!D658)/2+[3]CONGO!D495+[7]RCA!D493+[4]GABON!D515+[5]GUINEE!D441+[6]TCHAD!D499</f>
        <v>#VALUE!</v>
      </c>
      <c r="C632" s="102" t="e">
        <f>([2]CAMEROUN!D658+[2]CAMEROUN!E658)/2+[3]CONGO!E495+[7]RCA!E493+[4]GABON!E515+[5]GUINEE!E441+[6]TCHAD!E499</f>
        <v>#VALUE!</v>
      </c>
      <c r="D632" s="102">
        <f>([2]CAMEROUN!E658+[2]CAMEROUN!F658)/2+[3]CONGO!F495+[7]RCA!F493+[4]GABON!F515+[5]GUINEE!F441+[6]TCHAD!F499</f>
        <v>13.194500000000001</v>
      </c>
      <c r="E632" s="102" t="e">
        <f>([2]CAMEROUN!F658+[2]CAMEROUN!G658)/2+[3]CONGO!G495+[7]RCA!G493+[4]GABON!G515+[5]GUINEE!G441+[6]TCHAD!G499</f>
        <v>#VALUE!</v>
      </c>
      <c r="F632" s="102">
        <f>([2]CAMEROUN!G658+[2]CAMEROUN!H658)/2+[3]CONGO!H495+[7]RCA!H493+[4]GABON!H515+[5]GUINEE!H441+[6]TCHAD!H499</f>
        <v>35.441500000000005</v>
      </c>
      <c r="G632" s="102" t="e">
        <f>([2]CAMEROUN!H658+[2]CAMEROUN!I658)/2+[3]CONGO!I495+[7]RCA!I493+[4]GABON!I515+[5]GUINEE!I441+[6]TCHAD!I499</f>
        <v>#VALUE!</v>
      </c>
      <c r="H632" s="102" t="e">
        <f>([2]CAMEROUN!I658+[2]CAMEROUN!J658)/2+[3]CONGO!J495+[7]RCA!J493+[4]GABON!J515+[5]GUINEE!J441+[6]TCHAD!J499</f>
        <v>#VALUE!</v>
      </c>
      <c r="I632" s="102" t="e">
        <f>([2]CAMEROUN!J658+[2]CAMEROUN!K658)/2+[3]CONGO!K495+[7]RCA!K493+[4]GABON!K515+[5]GUINEE!K441+[6]TCHAD!K499</f>
        <v>#VALUE!</v>
      </c>
      <c r="J632" s="102" t="e">
        <f>([2]CAMEROUN!K658+[2]CAMEROUN!L658)/2+[3]CONGO!L495+[7]RCA!L493+[4]GABON!L515+[5]GUINEE!L441+[6]TCHAD!L499</f>
        <v>#VALUE!</v>
      </c>
      <c r="K632" s="102" t="e">
        <f>([2]CAMEROUN!L658+[2]CAMEROUN!M658)/2+[3]CONGO!M495+[7]RCA!M493+[4]GABON!M515+[5]GUINEE!M441+[6]TCHAD!M499</f>
        <v>#VALUE!</v>
      </c>
      <c r="L632" s="102" t="e">
        <f>([2]CAMEROUN!M658+[2]CAMEROUN!N658)/2+[3]CONGO!N495+[7]RCA!N493+[4]GABON!N515+[5]GUINEE!N441+[6]TCHAD!N499</f>
        <v>#VALUE!</v>
      </c>
      <c r="M632" s="102" t="e">
        <f>([2]CAMEROUN!N658+[2]CAMEROUN!O658)/2+[3]CONGO!O495+[7]RCA!O493+[4]GABON!O515+[5]GUINEE!O441+[6]TCHAD!O499</f>
        <v>#VALUE!</v>
      </c>
      <c r="N632" s="102" t="e">
        <f>([2]CAMEROUN!O658+[2]CAMEROUN!P658)/2+[3]CONGO!P495+[7]RCA!P493+[4]GABON!P515+[5]GUINEE!P441+[6]TCHAD!P499</f>
        <v>#VALUE!</v>
      </c>
      <c r="O632" s="102" t="e">
        <f>([2]CAMEROUN!P658+[2]CAMEROUN!Q658)/2+[3]CONGO!Q495+[7]RCA!Q493+[4]GABON!Q515+[5]GUINEE!Q441+[6]TCHAD!Q499</f>
        <v>#VALUE!</v>
      </c>
      <c r="P632" s="102" t="e">
        <f>[2]CAMEROUN!AH658+[3]CONGO!R495+[7]RCA!R493+[4]GABON!R515+[5]GUINEE!R441+[6]TCHAD!R499</f>
        <v>#VALUE!</v>
      </c>
      <c r="Q632" s="102" t="e">
        <f>[2]CAMEROUN!AI658+[3]CONGO!S495+[7]RCA!S493+[4]GABON!S515+[5]GUINEE!S441+[6]TCHAD!S499</f>
        <v>#VALUE!</v>
      </c>
      <c r="R632" s="102" t="e">
        <f>[2]CAMEROUN!AJ658+[3]CONGO!T495+[7]RCA!T493+[4]GABON!T515+[5]GUINEE!T441+[6]TCHAD!T499</f>
        <v>#VALUE!</v>
      </c>
      <c r="S632" s="102" t="e">
        <f>[2]CAMEROUN!AK658+[3]CONGO!U495+[7]RCA!U493+[4]GABON!U515+[5]GUINEE!U441+[6]TCHAD!U499</f>
        <v>#VALUE!</v>
      </c>
      <c r="T632" s="102" t="e">
        <f>[2]CAMEROUN!AL658+[3]CONGO!V495+[7]RCA!V493+[4]GABON!V515+[5]GUINEE!V441+[6]TCHAD!V499</f>
        <v>#VALUE!</v>
      </c>
      <c r="U632" s="102" t="e">
        <f>[2]CAMEROUN!AM658+[3]CONGO!W495+[7]RCA!W493+[4]GABON!W515+[5]GUINEE!W441+[6]TCHAD!W499</f>
        <v>#VALUE!</v>
      </c>
      <c r="V632" s="102" t="e">
        <f>[2]CAMEROUN!AN658+[3]CONGO!X495+[7]RCA!X493+[4]GABON!X515+[5]GUINEE!X441+[6]TCHAD!X499</f>
        <v>#VALUE!</v>
      </c>
      <c r="W632" s="102" t="e">
        <f>[2]CAMEROUN!AO658+[3]CONGO!Y495+[7]RCA!Y493+[4]GABON!Y515+[5]GUINEE!Y441+[6]TCHAD!Y499</f>
        <v>#VALUE!</v>
      </c>
      <c r="X632" s="103" t="e">
        <f>[2]CAMEROUN!AP658+[3]CONGO!Z495+[7]RCA!Z493+[4]GABON!Z515+[5]GUINEE!Z441+[6]TCHAD!Z499</f>
        <v>#VALUE!</v>
      </c>
      <c r="Y632" s="103" t="e">
        <f>[2]CAMEROUN!AQ658+[3]CONGO!AA495+[7]RCA!AA493+[4]GABON!AA515+[5]GUINEE!AA441+[6]TCHAD!AA499</f>
        <v>#VALUE!</v>
      </c>
      <c r="Z632" s="102" t="e">
        <f>[2]CAMEROUN!AR658+[3]CONGO!AB495+[7]RCA!AB493+[4]GABON!AB515+[5]GUINEE!AB441+[6]TCHAD!AB499</f>
        <v>#VALUE!</v>
      </c>
      <c r="AA632" s="102" t="e">
        <f>[2]CAMEROUN!AS658+[3]CONGO!AC495+[7]RCA!AC493+[4]GABON!AC515+[5]GUINEE!AC441+[6]TCHAD!AC499</f>
        <v>#VALUE!</v>
      </c>
      <c r="AB632" s="102">
        <v>0</v>
      </c>
      <c r="AC632" s="102">
        <v>0</v>
      </c>
      <c r="AD632" s="102">
        <v>0</v>
      </c>
      <c r="AE632" s="102" t="e">
        <f>[2]CAMEROUN!AT658+[3]CONGO!AH495+[7]RCA!AD493+[4]GABON!AD515+[5]GUINEE!AD441+[6]TCHAD!AH499</f>
        <v>#VALUE!</v>
      </c>
      <c r="AF632" s="102">
        <v>0</v>
      </c>
      <c r="AG632" s="102">
        <v>0</v>
      </c>
      <c r="AH632" s="102">
        <v>0</v>
      </c>
      <c r="AI632" s="102">
        <v>0</v>
      </c>
      <c r="AJ632" s="103" t="e">
        <f>[2]CAMEROUN!AU658+[3]CONGO!AM495+[7]RCA!AE493+[4]GABON!AE515+[5]GUINEE!AE441+[6]TCHAD!AM499</f>
        <v>#VALUE!</v>
      </c>
      <c r="AK632" s="103">
        <v>0</v>
      </c>
      <c r="AL632" s="103">
        <v>0</v>
      </c>
      <c r="AM632" s="103">
        <v>0</v>
      </c>
      <c r="AN632" s="103">
        <v>0</v>
      </c>
      <c r="AO632" s="103" t="e">
        <f>[2]CAMEROUN!AV658+[3]CONGO!AR495+[7]RCA!AF493+[4]GABON!AF515+[5]GUINEE!AF441+[6]TCHAD!AR499</f>
        <v>#VALUE!</v>
      </c>
      <c r="AP632" s="103">
        <v>0</v>
      </c>
      <c r="AQ632" s="103">
        <v>0</v>
      </c>
      <c r="AR632" s="103">
        <v>0</v>
      </c>
      <c r="AS632" s="103" t="e">
        <f>[2]CAMEROUN!AZ658+[3]CONGO!AV495+[7]RCA!AJ493+[4]GABON!AJ515+[5]GUINEE!AJ441+[6]TCHAD!AV499</f>
        <v>#VALUE!</v>
      </c>
      <c r="AT632" s="103">
        <v>0</v>
      </c>
      <c r="AU632" s="103">
        <v>0</v>
      </c>
      <c r="AV632" s="103">
        <v>0</v>
      </c>
      <c r="AW632" s="103">
        <v>0</v>
      </c>
      <c r="AX632" s="103" t="e">
        <f>[2]CAMEROUN!BE658+[3]CONGO!BA495+[7]RCA!AO493+[4]GABON!AO515+[5]GUINEE!AO441+[6]TCHAD!BA499</f>
        <v>#VALUE!</v>
      </c>
      <c r="AY632" s="103"/>
      <c r="AZ632" s="103">
        <v>0</v>
      </c>
      <c r="BA632" s="103">
        <v>0</v>
      </c>
      <c r="BB632" s="103">
        <v>0</v>
      </c>
      <c r="BC632" s="103">
        <v>0</v>
      </c>
      <c r="BD632" s="103">
        <v>0</v>
      </c>
      <c r="BE632" s="103">
        <v>0</v>
      </c>
      <c r="BF632" s="103" t="e">
        <f>[2]CAMEROUN!BL658+[3]CONGO!BI495+[7]RCA!AV493+[4]GABON!AV515+[5]GUINEE!AV441+[6]TCHAD!BH499</f>
        <v>#VALUE!</v>
      </c>
      <c r="BG632" s="103">
        <v>0</v>
      </c>
      <c r="BH632" s="103">
        <v>0</v>
      </c>
      <c r="BI632" s="103">
        <v>0</v>
      </c>
      <c r="BJ632" s="103">
        <v>0</v>
      </c>
      <c r="BK632" s="103">
        <v>0</v>
      </c>
      <c r="BL632" s="103">
        <v>0</v>
      </c>
      <c r="BM632" s="103">
        <v>0</v>
      </c>
      <c r="BN632" s="103">
        <v>0</v>
      </c>
      <c r="BO632" s="103" t="e">
        <f>[2]CAMEROUN!BU658+[3]CONGO!BR495+[7]RCA!BE493+[4]GABON!BE515+[5]GUINEE!BE441+[6]TCHAD!BQ499</f>
        <v>#VALUE!</v>
      </c>
      <c r="BP632" s="103">
        <v>0</v>
      </c>
      <c r="BQ632" s="103">
        <v>0</v>
      </c>
      <c r="BR632" s="103">
        <v>0</v>
      </c>
      <c r="BS632" s="103">
        <v>0</v>
      </c>
      <c r="BT632" s="103">
        <v>0</v>
      </c>
      <c r="BU632" s="103">
        <v>0</v>
      </c>
      <c r="BV632" s="103">
        <v>0</v>
      </c>
      <c r="BW632" s="103">
        <v>0</v>
      </c>
      <c r="BX632" s="103">
        <v>0</v>
      </c>
      <c r="BY632" s="103">
        <v>0</v>
      </c>
      <c r="BZ632" s="102">
        <v>0</v>
      </c>
      <c r="CA632" s="103" t="e">
        <f>[2]CAMEROUN!CG658+[3]CONGO!CD495+[7]RCA!BQ493+[4]GABON!BQ515+[5]GUINEE!BQ441+[6]TCHAD!CC499</f>
        <v>#VALUE!</v>
      </c>
      <c r="CB632" s="103">
        <v>0</v>
      </c>
      <c r="CC632" s="103">
        <v>0</v>
      </c>
      <c r="CD632" s="103">
        <v>0</v>
      </c>
      <c r="CE632" s="103">
        <v>0</v>
      </c>
      <c r="CF632" s="103">
        <v>0</v>
      </c>
      <c r="CG632" s="103">
        <v>0</v>
      </c>
      <c r="CH632" s="103">
        <v>0</v>
      </c>
      <c r="CI632" s="103">
        <v>0</v>
      </c>
      <c r="CJ632" s="102">
        <v>0</v>
      </c>
      <c r="CK632" s="102">
        <v>0</v>
      </c>
      <c r="CL632" s="103" t="e">
        <f>[2]CAMEROUN!CR658+[3]CONGO!CO495+[7]RCA!CB493+[4]GABON!CB515+[5]GUINEE!CD441+[6]TCHAD!CN499</f>
        <v>#VALUE!</v>
      </c>
      <c r="CM632" s="103">
        <v>0</v>
      </c>
      <c r="CN632" s="103">
        <v>0</v>
      </c>
      <c r="CO632" s="103">
        <v>0</v>
      </c>
      <c r="CP632" s="103">
        <v>0</v>
      </c>
      <c r="CQ632" s="103">
        <v>0</v>
      </c>
      <c r="CR632" s="103">
        <v>0</v>
      </c>
      <c r="CS632" s="103">
        <v>0</v>
      </c>
      <c r="CT632" s="103">
        <v>0</v>
      </c>
      <c r="CU632" s="103">
        <v>0</v>
      </c>
      <c r="CV632" s="103">
        <v>0</v>
      </c>
      <c r="CW632" s="103">
        <v>0</v>
      </c>
      <c r="CX632" s="103">
        <v>0</v>
      </c>
      <c r="CY632" s="103">
        <v>0</v>
      </c>
      <c r="CZ632" s="103">
        <v>0</v>
      </c>
      <c r="DA632" s="103" t="e">
        <f>[2]CAMEROUN!DD658+[3]CONGO!DA495+[7]RCA!CN493+[4]GABON!CN515+[5]GUINEE!CP441+[6]TCHAD!CZ499</f>
        <v>#VALUE!</v>
      </c>
      <c r="DB632" s="102">
        <v>0</v>
      </c>
      <c r="DC632" s="102">
        <v>0</v>
      </c>
      <c r="DD632" s="102">
        <v>0</v>
      </c>
      <c r="DE632" s="102">
        <v>0</v>
      </c>
      <c r="DF632" s="102">
        <v>0</v>
      </c>
      <c r="DG632" s="102">
        <v>0</v>
      </c>
      <c r="DH632" s="102">
        <v>0</v>
      </c>
      <c r="DI632" s="102">
        <v>0</v>
      </c>
      <c r="DJ632" s="102">
        <v>0</v>
      </c>
      <c r="DK632" s="102">
        <v>0</v>
      </c>
      <c r="DL632" s="102">
        <v>0</v>
      </c>
      <c r="DM632" s="102">
        <v>0</v>
      </c>
      <c r="DN632" s="104" t="e">
        <f>[2]CAMEROUN!DQ658+[3]CONGO!DN495+[7]RCA!DA493+[4]GABON!DA515+[5]GUINEE!DC441+[6]TCHAD!DM499</f>
        <v>#VALUE!</v>
      </c>
      <c r="DO632" s="102">
        <v>0</v>
      </c>
      <c r="DP632" s="102">
        <v>0</v>
      </c>
      <c r="DQ632" s="102">
        <v>0</v>
      </c>
      <c r="DR632" s="102">
        <v>0</v>
      </c>
      <c r="DS632" s="102">
        <v>0</v>
      </c>
      <c r="DT632" s="102">
        <v>0</v>
      </c>
      <c r="DU632" s="102">
        <v>0</v>
      </c>
      <c r="DV632" s="105" t="e">
        <f>[2]CAMEROUN!EA658+[3]CONGO!DX495+[7]RCA!DN493+[4]GABON!DK515+[5]GUINEE!DN441+[6]TCHAD!DW499</f>
        <v>#VALUE!</v>
      </c>
      <c r="DW632" s="106" t="e">
        <f>[2]CAMEROUN!EB658+[3]CONGO!DY495+[7]RCA!DM493+[4]GABON!DL515+[5]GUINEE!DO441+[6]TCHAD!DX499</f>
        <v>#VALUE!</v>
      </c>
      <c r="DX632" s="107" t="e">
        <f>[2]CAMEROUN!EC658+[3]CONGO!DZ495+[7]RCA!DN493+[4]GABON!DM515+[5]GUINEE!DP441+[6]TCHAD!DY499</f>
        <v>#VALUE!</v>
      </c>
      <c r="DZ632" s="102" t="e">
        <f>[2]CAMEROUN!EE658+[3]CONGO!EB495+[7]RCA!DP493+[4]GABON!DO515+[5]GUINEE!DR441+[6]TCHAD!EA499</f>
        <v>#VALUE!</v>
      </c>
      <c r="EC632" s="102" t="e">
        <f>[2]CAMEROUN!EH658+[3]CONGO!EE495+[7]RCA!DS493+[4]GABON!DR515+[5]GUINEE!DU441+[6]TCHAD!ED499</f>
        <v>#VALUE!</v>
      </c>
      <c r="EF632" s="102" t="e">
        <f>[2]CAMEROUN!EK658+[3]CONGO!EH495+[7]RCA!DV493+[4]GABON!DU515+[5]GUINEE!DX441+[6]TCHAD!EG499</f>
        <v>#VALUE!</v>
      </c>
      <c r="EI632" s="102" t="e">
        <f>[2]CAMEROUN!EN658+[3]CONGO!EK495+[7]RCA!DY493+[4]GABON!DX515+[5]GUINEE!EA441+[6]TCHAD!EJ499</f>
        <v>#VALUE!</v>
      </c>
      <c r="EL632" s="102" t="e">
        <f>[2]CAMEROUN!EQ658+[3]CONGO!EN495+[7]RCA!EB493+[4]GABON!EA515+[5]GUINEE!ED441+[6]TCHAD!EM499</f>
        <v>#VALUE!</v>
      </c>
      <c r="EO632" s="102" t="e">
        <f>[2]CAMEROUN!ET658+[3]CONGO!EQ495+[7]RCA!EE493+[4]GABON!ED515+[5]GUINEE!EG441+[6]TCHAD!EP499</f>
        <v>#VALUE!</v>
      </c>
    </row>
    <row r="633" spans="1:145" ht="15.5" x14ac:dyDescent="0.35">
      <c r="A633" s="56" t="s">
        <v>331</v>
      </c>
      <c r="B633" s="102" t="e">
        <f>([2]CAMEROUN!C659+[2]CAMEROUN!D659)/2+[3]CONGO!D496+[7]RCA!D494+[4]GABON!D516+[5]GUINEE!D442+[6]TCHAD!D500</f>
        <v>#VALUE!</v>
      </c>
      <c r="C633" s="102" t="e">
        <f>([2]CAMEROUN!D659+[2]CAMEROUN!E659)/2+[3]CONGO!E496+[7]RCA!E494+[4]GABON!E516+[5]GUINEE!E442+[6]TCHAD!E500</f>
        <v>#VALUE!</v>
      </c>
      <c r="D633" s="102" t="e">
        <f>([2]CAMEROUN!E659+[2]CAMEROUN!F659)/2+[3]CONGO!F496+[7]RCA!F494+[4]GABON!F516+[5]GUINEE!F442+[6]TCHAD!F500</f>
        <v>#VALUE!</v>
      </c>
      <c r="E633" s="102" t="e">
        <f>([2]CAMEROUN!F659+[2]CAMEROUN!G659)/2+[3]CONGO!G496+[7]RCA!G494+[4]GABON!G516+[5]GUINEE!G442+[6]TCHAD!G500</f>
        <v>#VALUE!</v>
      </c>
      <c r="F633" s="102" t="e">
        <f>([2]CAMEROUN!G659+[2]CAMEROUN!H659)/2+[3]CONGO!H496+[7]RCA!H494+[4]GABON!H516+[5]GUINEE!H442+[6]TCHAD!H500</f>
        <v>#VALUE!</v>
      </c>
      <c r="G633" s="102" t="e">
        <f>([2]CAMEROUN!H659+[2]CAMEROUN!I659)/2+[3]CONGO!I496+[7]RCA!I494+[4]GABON!I516+[5]GUINEE!I442+[6]TCHAD!I500</f>
        <v>#VALUE!</v>
      </c>
      <c r="H633" s="102" t="e">
        <f>([2]CAMEROUN!I659+[2]CAMEROUN!J659)/2+[3]CONGO!J496+[7]RCA!J494+[4]GABON!J516+[5]GUINEE!J442+[6]TCHAD!J500</f>
        <v>#VALUE!</v>
      </c>
      <c r="I633" s="102" t="e">
        <f>([2]CAMEROUN!J659+[2]CAMEROUN!K659)/2+[3]CONGO!K496+[7]RCA!K494+[4]GABON!K516+[5]GUINEE!K442+[6]TCHAD!K500</f>
        <v>#VALUE!</v>
      </c>
      <c r="J633" s="102" t="e">
        <f>([2]CAMEROUN!K659+[2]CAMEROUN!L659)/2+[3]CONGO!L496+[7]RCA!L494+[4]GABON!L516+[5]GUINEE!L442+[6]TCHAD!L500</f>
        <v>#VALUE!</v>
      </c>
      <c r="K633" s="102" t="e">
        <f>([2]CAMEROUN!L659+[2]CAMEROUN!M659)/2+[3]CONGO!M496+[7]RCA!M494+[4]GABON!M516+[5]GUINEE!M442+[6]TCHAD!M500</f>
        <v>#VALUE!</v>
      </c>
      <c r="L633" s="102" t="e">
        <f>([2]CAMEROUN!M659+[2]CAMEROUN!N659)/2+[3]CONGO!N496+[7]RCA!N494+[4]GABON!N516+[5]GUINEE!N442+[6]TCHAD!N500</f>
        <v>#VALUE!</v>
      </c>
      <c r="M633" s="102" t="e">
        <f>([2]CAMEROUN!N659+[2]CAMEROUN!O659)/2+[3]CONGO!O496+[7]RCA!O494+[4]GABON!O516+[5]GUINEE!O442+[6]TCHAD!O500</f>
        <v>#VALUE!</v>
      </c>
      <c r="N633" s="102" t="e">
        <f>([2]CAMEROUN!O659+[2]CAMEROUN!P659)/2+[3]CONGO!P496+[7]RCA!P494+[4]GABON!P516+[5]GUINEE!P442+[6]TCHAD!P500</f>
        <v>#VALUE!</v>
      </c>
      <c r="O633" s="102" t="e">
        <f>([2]CAMEROUN!P659+[2]CAMEROUN!Q659)/2+[3]CONGO!Q496+[7]RCA!Q494+[4]GABON!Q516+[5]GUINEE!Q442+[6]TCHAD!Q500</f>
        <v>#VALUE!</v>
      </c>
      <c r="P633" s="102" t="e">
        <f>[2]CAMEROUN!AH659+[3]CONGO!R496+[7]RCA!R494+[4]GABON!R516+[5]GUINEE!R442+[6]TCHAD!R500</f>
        <v>#VALUE!</v>
      </c>
      <c r="Q633" s="102" t="e">
        <f>[2]CAMEROUN!AI659+[3]CONGO!S496+[7]RCA!S494+[4]GABON!S516+[5]GUINEE!S442+[6]TCHAD!S500</f>
        <v>#VALUE!</v>
      </c>
      <c r="R633" s="102">
        <f>[2]CAMEROUN!AJ659+[3]CONGO!T496+[7]RCA!T494+[4]GABON!T516+[5]GUINEE!T442+[6]TCHAD!T500</f>
        <v>0</v>
      </c>
      <c r="S633" s="102">
        <f>[2]CAMEROUN!AK659+[3]CONGO!U496+[7]RCA!U494+[4]GABON!U516+[5]GUINEE!U442+[6]TCHAD!U500</f>
        <v>0</v>
      </c>
      <c r="T633" s="102">
        <f>[2]CAMEROUN!AL659+[3]CONGO!V496+[7]RCA!V494+[4]GABON!V516+[5]GUINEE!V442+[6]TCHAD!V500</f>
        <v>0</v>
      </c>
      <c r="U633" s="102">
        <f>[2]CAMEROUN!AM659+[3]CONGO!W496+[7]RCA!W494+[4]GABON!W516+[5]GUINEE!W442+[6]TCHAD!W500</f>
        <v>0</v>
      </c>
      <c r="V633" s="102">
        <f>[2]CAMEROUN!AN659+[3]CONGO!X496+[7]RCA!X494+[4]GABON!X516+[5]GUINEE!X442+[6]TCHAD!X500</f>
        <v>0</v>
      </c>
      <c r="W633" s="102">
        <f>[2]CAMEROUN!AO659+[3]CONGO!Y496+[7]RCA!Y494+[4]GABON!Y516+[5]GUINEE!Y442+[6]TCHAD!Y500</f>
        <v>0</v>
      </c>
      <c r="X633" s="103">
        <f>[2]CAMEROUN!AP659+[3]CONGO!Z496+[7]RCA!Z494+[4]GABON!Z516+[5]GUINEE!Z442+[6]TCHAD!Z500</f>
        <v>0</v>
      </c>
      <c r="Y633" s="103">
        <f>[2]CAMEROUN!AQ659+[3]CONGO!AA496+[7]RCA!AA494+[4]GABON!AA516+[5]GUINEE!AA442+[6]TCHAD!AA500</f>
        <v>0</v>
      </c>
      <c r="Z633" s="102">
        <f>[2]CAMEROUN!AR659+[3]CONGO!AB496+[7]RCA!AB494+[4]GABON!AB516+[5]GUINEE!AB442+[6]TCHAD!AB500</f>
        <v>0</v>
      </c>
      <c r="AA633" s="102">
        <f>[2]CAMEROUN!AS659+[3]CONGO!AC496+[7]RCA!AC494+[4]GABON!AC516+[5]GUINEE!AC442+[6]TCHAD!AC500</f>
        <v>0</v>
      </c>
      <c r="AB633" s="102">
        <v>4.4712103717535374</v>
      </c>
      <c r="AC633" s="102">
        <v>23.515487148171829</v>
      </c>
      <c r="AD633" s="102">
        <v>160.451980350627</v>
      </c>
      <c r="AE633" s="102">
        <f>[2]CAMEROUN!AT659+[3]CONGO!AH496+[7]RCA!AD494+[4]GABON!AD516+[5]GUINEE!AD442+[6]TCHAD!AH500</f>
        <v>0</v>
      </c>
      <c r="AF633" s="102">
        <v>32.826592635444413</v>
      </c>
      <c r="AG633" s="102">
        <v>3.8009219844973794</v>
      </c>
      <c r="AH633" s="102">
        <v>347.43567477277327</v>
      </c>
      <c r="AI633" s="102">
        <v>404.10961418782665</v>
      </c>
      <c r="AJ633" s="103">
        <f>[2]CAMEROUN!AU659+[3]CONGO!AM496+[7]RCA!AE494+[4]GABON!AE516+[5]GUINEE!AE442+[6]TCHAD!AM500</f>
        <v>0</v>
      </c>
      <c r="AK633" s="103">
        <v>925.72865903221987</v>
      </c>
      <c r="AL633" s="103">
        <v>109.25061132931839</v>
      </c>
      <c r="AM633" s="103">
        <v>94.572422471266378</v>
      </c>
      <c r="AN633" s="103">
        <v>0</v>
      </c>
      <c r="AO633" s="103">
        <f>[2]CAMEROUN!AV659+[3]CONGO!AR496+[7]RCA!AF494+[4]GABON!AF516+[5]GUINEE!AF442+[6]TCHAD!AR500</f>
        <v>0</v>
      </c>
      <c r="AP633" s="103">
        <v>719.62481274302286</v>
      </c>
      <c r="AQ633" s="103">
        <v>673.23627481964172</v>
      </c>
      <c r="AR633" s="103">
        <v>285.91324369916356</v>
      </c>
      <c r="AS633" s="103">
        <f>[2]CAMEROUN!AZ659+[3]CONGO!AV496+[7]RCA!AJ494+[4]GABON!AJ516+[5]GUINEE!AJ442+[6]TCHAD!AV500</f>
        <v>0</v>
      </c>
      <c r="AT633" s="103">
        <v>71.050753405477437</v>
      </c>
      <c r="AU633" s="103">
        <v>0</v>
      </c>
      <c r="AV633" s="103">
        <v>3.8747926254472986E-2</v>
      </c>
      <c r="AW633" s="103">
        <v>2.8421709430404007E-14</v>
      </c>
      <c r="AX633" s="103">
        <f>[2]CAMEROUN!BE659+[3]CONGO!BA496+[7]RCA!AO494+[4]GABON!AO516+[5]GUINEE!AO442+[6]TCHAD!BA500</f>
        <v>0</v>
      </c>
      <c r="AY633" s="103"/>
      <c r="AZ633" s="103">
        <v>2.7541051207020439</v>
      </c>
      <c r="BA633" s="103">
        <v>-70.186748858246162</v>
      </c>
      <c r="BB633" s="103">
        <v>1.3714152463293772E-2</v>
      </c>
      <c r="BC633" s="103">
        <v>3.0542835496163434E-3</v>
      </c>
      <c r="BD633" s="103">
        <v>-1.7763568394002505E-13</v>
      </c>
      <c r="BE633" s="103">
        <v>-5.6843418860808015E-14</v>
      </c>
      <c r="BF633" s="103">
        <f>[2]CAMEROUN!BL659+[3]CONGO!BI496+[7]RCA!AV494+[4]GABON!AV516+[5]GUINEE!AV442+[6]TCHAD!BH500</f>
        <v>0</v>
      </c>
      <c r="BG633" s="103">
        <v>5.9517549968372379</v>
      </c>
      <c r="BH633" s="103">
        <v>5.9498393563729337</v>
      </c>
      <c r="BI633" s="103">
        <v>3.5960787782464365E-2</v>
      </c>
      <c r="BJ633" s="103">
        <v>3.4806724714400161E-2</v>
      </c>
      <c r="BK633" s="103">
        <v>2.8421709430404007E-14</v>
      </c>
      <c r="BL633" s="103">
        <v>-8.5265128291212022E-14</v>
      </c>
      <c r="BM633" s="103">
        <v>-3.3750779948604759E-14</v>
      </c>
      <c r="BN633" s="103">
        <v>-1.0658141036401503E-14</v>
      </c>
      <c r="BO633" s="103">
        <f>[2]CAMEROUN!BU659+[3]CONGO!BR496+[7]RCA!BE494+[4]GABON!BE516+[5]GUINEE!BE442+[6]TCHAD!BQ500</f>
        <v>0</v>
      </c>
      <c r="BP633" s="103">
        <v>3.9599199999429402E-4</v>
      </c>
      <c r="BQ633" s="103">
        <v>-37.380910151780881</v>
      </c>
      <c r="BR633" s="103">
        <v>0</v>
      </c>
      <c r="BS633" s="103">
        <v>0</v>
      </c>
      <c r="BT633" s="103">
        <v>0</v>
      </c>
      <c r="BU633" s="103">
        <v>-1.4210854715202004E-14</v>
      </c>
      <c r="BV633" s="103">
        <v>-3.4248159863636829E-12</v>
      </c>
      <c r="BW633" s="103">
        <v>1.1368683772161603E-13</v>
      </c>
      <c r="BX633" s="103">
        <v>-2.8421709430404007E-13</v>
      </c>
      <c r="BY633" s="103">
        <v>230.99644054973683</v>
      </c>
      <c r="BZ633" s="102">
        <v>0</v>
      </c>
      <c r="CA633" s="103">
        <f>[2]CAMEROUN!CG659+[3]CONGO!CD496+[7]RCA!BQ494+[4]GABON!BQ516+[5]GUINEE!BQ442+[6]TCHAD!CC500</f>
        <v>0</v>
      </c>
      <c r="CB633" s="103">
        <v>-1.1546319456101628E-14</v>
      </c>
      <c r="CC633" s="103">
        <v>0</v>
      </c>
      <c r="CD633" s="103">
        <v>5.6843418860808015E-14</v>
      </c>
      <c r="CE633" s="103">
        <v>0</v>
      </c>
      <c r="CF633" s="103">
        <v>0</v>
      </c>
      <c r="CG633" s="103">
        <v>0</v>
      </c>
      <c r="CH633" s="103">
        <v>-4.0853753600629261E-3</v>
      </c>
      <c r="CI633" s="103">
        <v>0</v>
      </c>
      <c r="CJ633" s="102">
        <v>3.2565003703552975E-3</v>
      </c>
      <c r="CK633" s="102">
        <v>3.2480572501185634E-3</v>
      </c>
      <c r="CL633" s="103">
        <f>[2]CAMEROUN!CR659+[3]CONGO!CO496+[7]RCA!CB494+[4]GABON!CB516+[5]GUINEE!CD442+[6]TCHAD!CN500</f>
        <v>0</v>
      </c>
      <c r="CM633" s="103">
        <v>5.6843418860808015E-14</v>
      </c>
      <c r="CN633" s="103">
        <v>5.6843418860808015E-14</v>
      </c>
      <c r="CO633" s="103">
        <v>5.6843418860808015E-14</v>
      </c>
      <c r="CP633" s="103">
        <v>0</v>
      </c>
      <c r="CQ633" s="103">
        <v>-4.4408920985006262E-15</v>
      </c>
      <c r="CR633" s="103">
        <v>1.1368683772161603E-13</v>
      </c>
      <c r="CS633" s="103">
        <v>0</v>
      </c>
      <c r="CT633" s="103">
        <v>0</v>
      </c>
      <c r="CU633" s="103">
        <v>0</v>
      </c>
      <c r="CV633" s="103">
        <v>0</v>
      </c>
      <c r="CW633" s="103">
        <v>0</v>
      </c>
      <c r="CX633" s="103">
        <v>-2.7805560385559147E-2</v>
      </c>
      <c r="CY633" s="103">
        <v>-2.7704479323801934E-2</v>
      </c>
      <c r="CZ633" s="103">
        <v>-170.49884649930544</v>
      </c>
      <c r="DA633" s="103">
        <f>[2]CAMEROUN!DD659+[3]CONGO!DA496+[7]RCA!CN494+[4]GABON!CN516+[5]GUINEE!CP442+[6]TCHAD!CZ500</f>
        <v>0</v>
      </c>
      <c r="DB633" s="102">
        <v>0</v>
      </c>
      <c r="DC633" s="102">
        <v>6.3948846218409017E-14</v>
      </c>
      <c r="DD633" s="102">
        <v>0</v>
      </c>
      <c r="DE633" s="102">
        <v>1.4210854715202004E-14</v>
      </c>
      <c r="DF633" s="102">
        <v>9.9475983006414026E-14</v>
      </c>
      <c r="DG633" s="102">
        <v>1.2789769243681803E-13</v>
      </c>
      <c r="DH633" s="102">
        <v>5.6843418860808015E-14</v>
      </c>
      <c r="DI633" s="102">
        <v>0</v>
      </c>
      <c r="DJ633" s="102">
        <v>0</v>
      </c>
      <c r="DK633" s="102">
        <v>0</v>
      </c>
      <c r="DL633" s="102">
        <v>7.1054273576010019E-14</v>
      </c>
      <c r="DM633" s="102">
        <v>58.272668742987094</v>
      </c>
      <c r="DN633" s="104">
        <f>[2]CAMEROUN!DQ659+[3]CONGO!DN496+[7]RCA!DA494+[4]GABON!DA516+[5]GUINEE!DC442+[6]TCHAD!DM500</f>
        <v>0</v>
      </c>
      <c r="DO633" s="102">
        <v>58.272668742987094</v>
      </c>
      <c r="DP633" s="102">
        <v>0</v>
      </c>
      <c r="DQ633" s="102">
        <v>0</v>
      </c>
      <c r="DR633" s="102">
        <v>0</v>
      </c>
      <c r="DS633" s="102">
        <v>2.3494594455542028E-4</v>
      </c>
      <c r="DT633" s="102">
        <v>4.44372968360085E-5</v>
      </c>
      <c r="DU633" s="102">
        <v>0</v>
      </c>
      <c r="DV633" s="105">
        <f>[2]CAMEROUN!EA659+[3]CONGO!DX496+[7]RCA!DN494+[4]GABON!DK516+[5]GUINEE!DN442+[6]TCHAD!DW500</f>
        <v>0</v>
      </c>
      <c r="DW633" s="106">
        <f>[2]CAMEROUN!EB659+[3]CONGO!DY496+[7]RCA!DM494+[4]GABON!DL516+[5]GUINEE!DO442+[6]TCHAD!DX500</f>
        <v>0</v>
      </c>
      <c r="DX633" s="107">
        <f>[2]CAMEROUN!EC659+[3]CONGO!DZ496+[7]RCA!DN494+[4]GABON!DM516+[5]GUINEE!DP442+[6]TCHAD!DY500</f>
        <v>-785.46030896543084</v>
      </c>
      <c r="DZ633" s="102">
        <f>[2]CAMEROUN!EE659+[3]CONGO!EB496+[7]RCA!DP494+[4]GABON!DO516+[5]GUINEE!DR442+[6]TCHAD!EA500</f>
        <v>0</v>
      </c>
      <c r="EC633" s="102">
        <f>[2]CAMEROUN!EH659+[3]CONGO!EE496+[7]RCA!DS494+[4]GABON!DR516+[5]GUINEE!DU442+[6]TCHAD!ED500</f>
        <v>0</v>
      </c>
      <c r="EF633" s="102">
        <f>[2]CAMEROUN!EK659+[3]CONGO!EH496+[7]RCA!DV494+[4]GABON!DU516+[5]GUINEE!DX442+[6]TCHAD!EG500</f>
        <v>0</v>
      </c>
      <c r="EI633" s="102">
        <f>[2]CAMEROUN!EN659+[3]CONGO!EK496+[7]RCA!DY494+[4]GABON!DX516+[5]GUINEE!EA442+[6]TCHAD!EJ500</f>
        <v>0</v>
      </c>
      <c r="EL633" s="102">
        <f>[2]CAMEROUN!EQ659+[3]CONGO!EN496+[7]RCA!EB494+[4]GABON!EA516+[5]GUINEE!ED442+[6]TCHAD!EM500</f>
        <v>0</v>
      </c>
      <c r="EO633" s="102">
        <f>[2]CAMEROUN!ET659+[3]CONGO!EQ496+[7]RCA!EE494+[4]GABON!ED516+[5]GUINEE!EG442+[6]TCHAD!EP500</f>
        <v>0</v>
      </c>
    </row>
    <row r="634" spans="1:145" ht="15.5" x14ac:dyDescent="0.35">
      <c r="A634" s="12" t="s">
        <v>1</v>
      </c>
      <c r="B634" s="12" t="s">
        <v>1</v>
      </c>
      <c r="C634" s="12" t="s">
        <v>1</v>
      </c>
      <c r="D634" s="12" t="s">
        <v>1</v>
      </c>
      <c r="E634" s="12" t="s">
        <v>1</v>
      </c>
      <c r="F634" s="12" t="s">
        <v>1</v>
      </c>
      <c r="G634" s="12" t="s">
        <v>1</v>
      </c>
      <c r="H634" s="12" t="s">
        <v>1</v>
      </c>
      <c r="I634" s="12" t="s">
        <v>1</v>
      </c>
      <c r="J634" s="12" t="s">
        <v>1</v>
      </c>
      <c r="K634" s="12" t="s">
        <v>1</v>
      </c>
      <c r="L634" s="12" t="s">
        <v>1</v>
      </c>
      <c r="M634" s="12" t="s">
        <v>1</v>
      </c>
      <c r="N634" s="12" t="s">
        <v>1</v>
      </c>
      <c r="O634" s="12" t="s">
        <v>1</v>
      </c>
      <c r="P634" s="12" t="s">
        <v>1</v>
      </c>
      <c r="Q634" s="12" t="s">
        <v>1</v>
      </c>
      <c r="R634" s="12" t="s">
        <v>1</v>
      </c>
      <c r="S634" s="12" t="s">
        <v>1</v>
      </c>
      <c r="T634" s="12" t="s">
        <v>1</v>
      </c>
      <c r="U634" s="12" t="s">
        <v>1</v>
      </c>
      <c r="V634" s="109" t="s">
        <v>1</v>
      </c>
      <c r="W634" s="109" t="s">
        <v>1</v>
      </c>
      <c r="X634" s="110" t="s">
        <v>1</v>
      </c>
      <c r="Y634" s="110" t="s">
        <v>1</v>
      </c>
      <c r="Z634" s="109" t="s">
        <v>1</v>
      </c>
      <c r="AA634" s="109" t="s">
        <v>1</v>
      </c>
      <c r="AB634" s="109" t="s">
        <v>1</v>
      </c>
      <c r="AC634" s="109" t="s">
        <v>1</v>
      </c>
      <c r="AD634" s="109" t="s">
        <v>1</v>
      </c>
      <c r="AE634" s="109" t="s">
        <v>1</v>
      </c>
      <c r="AF634" s="109" t="s">
        <v>1</v>
      </c>
      <c r="AG634" s="109" t="s">
        <v>1</v>
      </c>
      <c r="AH634" s="109" t="s">
        <v>1</v>
      </c>
      <c r="AI634" s="109" t="s">
        <v>1</v>
      </c>
      <c r="AJ634" s="110" t="s">
        <v>1</v>
      </c>
      <c r="AK634" s="110" t="s">
        <v>1</v>
      </c>
      <c r="AL634" s="110" t="s">
        <v>1</v>
      </c>
      <c r="AM634" s="110" t="s">
        <v>1</v>
      </c>
      <c r="AN634" s="110" t="s">
        <v>1</v>
      </c>
      <c r="AO634" s="110" t="s">
        <v>1</v>
      </c>
      <c r="AP634" s="110" t="s">
        <v>1</v>
      </c>
      <c r="AQ634" s="110" t="s">
        <v>1</v>
      </c>
      <c r="AR634" s="110" t="s">
        <v>1</v>
      </c>
      <c r="AS634" s="110" t="s">
        <v>1</v>
      </c>
      <c r="AT634" s="110" t="s">
        <v>1</v>
      </c>
      <c r="AU634" s="110" t="s">
        <v>1</v>
      </c>
      <c r="AV634" s="110" t="s">
        <v>1</v>
      </c>
      <c r="AW634" s="110" t="s">
        <v>1</v>
      </c>
      <c r="AX634" s="110" t="s">
        <v>1</v>
      </c>
      <c r="AY634" s="110"/>
      <c r="AZ634" s="110" t="s">
        <v>1</v>
      </c>
      <c r="BA634" s="110" t="s">
        <v>1</v>
      </c>
      <c r="BB634" s="110" t="s">
        <v>1</v>
      </c>
      <c r="BC634" s="110" t="s">
        <v>1</v>
      </c>
      <c r="BD634" s="110" t="s">
        <v>1</v>
      </c>
      <c r="BE634" s="110" t="s">
        <v>1</v>
      </c>
      <c r="BF634" s="110" t="s">
        <v>1</v>
      </c>
      <c r="BG634" s="110" t="s">
        <v>1</v>
      </c>
      <c r="BH634" s="110" t="s">
        <v>1</v>
      </c>
      <c r="BI634" s="110" t="s">
        <v>1</v>
      </c>
      <c r="BJ634" s="110" t="s">
        <v>1</v>
      </c>
      <c r="BK634" s="110" t="s">
        <v>1</v>
      </c>
      <c r="BL634" s="110" t="s">
        <v>1</v>
      </c>
      <c r="BM634" s="110" t="s">
        <v>1</v>
      </c>
      <c r="BN634" s="110" t="s">
        <v>1</v>
      </c>
      <c r="BO634" s="110" t="s">
        <v>1</v>
      </c>
      <c r="BP634" s="110" t="s">
        <v>1</v>
      </c>
      <c r="BQ634" s="110" t="s">
        <v>1</v>
      </c>
      <c r="BR634" s="110" t="s">
        <v>1</v>
      </c>
      <c r="BS634" s="110" t="s">
        <v>1</v>
      </c>
      <c r="BT634" s="110" t="s">
        <v>1</v>
      </c>
      <c r="BU634" s="110" t="s">
        <v>1</v>
      </c>
      <c r="BV634" s="110" t="s">
        <v>1</v>
      </c>
      <c r="BW634" s="110" t="s">
        <v>1</v>
      </c>
      <c r="BX634" s="110" t="s">
        <v>1</v>
      </c>
      <c r="BY634" s="110" t="s">
        <v>1</v>
      </c>
      <c r="BZ634" s="109" t="s">
        <v>1</v>
      </c>
      <c r="CA634" s="110" t="s">
        <v>1</v>
      </c>
      <c r="CB634" s="110" t="s">
        <v>1</v>
      </c>
      <c r="CC634" s="110" t="s">
        <v>1</v>
      </c>
      <c r="CD634" s="110" t="s">
        <v>1</v>
      </c>
      <c r="CE634" s="110" t="s">
        <v>1</v>
      </c>
      <c r="CF634" s="110" t="s">
        <v>1</v>
      </c>
      <c r="CG634" s="110" t="s">
        <v>1</v>
      </c>
      <c r="CH634" s="110" t="s">
        <v>1</v>
      </c>
      <c r="CI634" s="110" t="s">
        <v>1</v>
      </c>
      <c r="CJ634" s="109" t="s">
        <v>1</v>
      </c>
      <c r="CK634" s="109" t="s">
        <v>1</v>
      </c>
      <c r="CL634" s="110" t="s">
        <v>1</v>
      </c>
      <c r="CM634" s="110" t="s">
        <v>1</v>
      </c>
      <c r="CN634" s="110" t="s">
        <v>1</v>
      </c>
      <c r="CO634" s="110" t="s">
        <v>1</v>
      </c>
      <c r="CP634" s="110" t="s">
        <v>1</v>
      </c>
      <c r="CQ634" s="110" t="s">
        <v>1</v>
      </c>
      <c r="CR634" s="110" t="s">
        <v>1</v>
      </c>
      <c r="CS634" s="110" t="s">
        <v>1</v>
      </c>
      <c r="CT634" s="110" t="s">
        <v>1</v>
      </c>
      <c r="CU634" s="110" t="s">
        <v>1</v>
      </c>
      <c r="CV634" s="110" t="s">
        <v>1</v>
      </c>
      <c r="CW634" s="110" t="s">
        <v>1</v>
      </c>
      <c r="CX634" s="110" t="s">
        <v>1</v>
      </c>
      <c r="CY634" s="110" t="s">
        <v>1</v>
      </c>
      <c r="CZ634" s="110" t="s">
        <v>1</v>
      </c>
      <c r="DA634" s="110" t="s">
        <v>1</v>
      </c>
      <c r="DB634" s="109" t="s">
        <v>1</v>
      </c>
      <c r="DC634" s="109" t="s">
        <v>1</v>
      </c>
      <c r="DD634" s="109" t="s">
        <v>1</v>
      </c>
      <c r="DE634" s="109" t="s">
        <v>1</v>
      </c>
      <c r="DF634" s="109" t="s">
        <v>1</v>
      </c>
      <c r="DG634" s="109" t="s">
        <v>1</v>
      </c>
      <c r="DH634" s="109" t="s">
        <v>1</v>
      </c>
      <c r="DI634" s="109" t="s">
        <v>1</v>
      </c>
      <c r="DJ634" s="109" t="s">
        <v>1</v>
      </c>
      <c r="DK634" s="109" t="s">
        <v>1</v>
      </c>
      <c r="DL634" s="109" t="s">
        <v>1</v>
      </c>
      <c r="DM634" s="109" t="s">
        <v>1</v>
      </c>
      <c r="DN634" s="111" t="s">
        <v>1</v>
      </c>
      <c r="DO634" s="109" t="s">
        <v>1</v>
      </c>
      <c r="DP634" s="109" t="s">
        <v>1</v>
      </c>
      <c r="DQ634" s="109" t="s">
        <v>1</v>
      </c>
      <c r="DR634" s="109" t="s">
        <v>1</v>
      </c>
      <c r="DS634" s="109" t="s">
        <v>1</v>
      </c>
      <c r="DT634" s="109" t="s">
        <v>1</v>
      </c>
      <c r="DU634" s="109" t="s">
        <v>1</v>
      </c>
      <c r="DV634" s="112" t="s">
        <v>1</v>
      </c>
      <c r="DW634" s="113" t="s">
        <v>1</v>
      </c>
      <c r="DX634" s="114" t="s">
        <v>1</v>
      </c>
      <c r="DZ634" s="109" t="s">
        <v>1</v>
      </c>
      <c r="EC634" s="109" t="s">
        <v>1</v>
      </c>
      <c r="EF634" s="109" t="s">
        <v>1</v>
      </c>
      <c r="EI634" s="109" t="s">
        <v>1</v>
      </c>
      <c r="EL634" s="109" t="s">
        <v>1</v>
      </c>
      <c r="EO634" s="109" t="s">
        <v>1</v>
      </c>
    </row>
    <row r="635" spans="1:145" ht="15.5" x14ac:dyDescent="0.35">
      <c r="A635" s="56"/>
      <c r="B635" s="102"/>
      <c r="C635" s="102"/>
      <c r="D635" s="102"/>
      <c r="E635" s="102"/>
      <c r="F635" s="102"/>
      <c r="G635" s="102"/>
      <c r="H635" s="102"/>
      <c r="I635" s="102"/>
      <c r="J635" s="102"/>
      <c r="K635" s="102"/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 t="e">
        <f t="shared" ref="Y635:AR635" si="691">Y628+Y629+Y633+Y625</f>
        <v>#VALUE!</v>
      </c>
      <c r="Z635" s="102" t="e">
        <f t="shared" si="691"/>
        <v>#VALUE!</v>
      </c>
      <c r="AA635" s="102" t="e">
        <f t="shared" si="691"/>
        <v>#VALUE!</v>
      </c>
      <c r="AB635" s="102">
        <f t="shared" si="691"/>
        <v>-2.5011104298755527E-12</v>
      </c>
      <c r="AC635" s="102">
        <f t="shared" si="691"/>
        <v>0</v>
      </c>
      <c r="AD635" s="102">
        <f t="shared" si="691"/>
        <v>3.9997019030124648E-9</v>
      </c>
      <c r="AE635" s="102" t="e">
        <f t="shared" si="691"/>
        <v>#VALUE!</v>
      </c>
      <c r="AF635" s="102">
        <f t="shared" si="691"/>
        <v>0</v>
      </c>
      <c r="AG635" s="102">
        <f t="shared" si="691"/>
        <v>-3.9952396946318913E-10</v>
      </c>
      <c r="AH635" s="102">
        <f t="shared" si="691"/>
        <v>0</v>
      </c>
      <c r="AI635" s="102">
        <f t="shared" si="691"/>
        <v>0</v>
      </c>
      <c r="AJ635" s="103" t="e">
        <f t="shared" si="691"/>
        <v>#VALUE!</v>
      </c>
      <c r="AK635" s="103">
        <f t="shared" si="691"/>
        <v>3.637978807091713E-12</v>
      </c>
      <c r="AL635" s="103">
        <f t="shared" si="691"/>
        <v>4.0017766878008842E-11</v>
      </c>
      <c r="AM635" s="103">
        <f t="shared" si="691"/>
        <v>4.0927261579781771E-12</v>
      </c>
      <c r="AN635" s="103">
        <f t="shared" si="691"/>
        <v>-3.9999977161642164E-6</v>
      </c>
      <c r="AO635" s="103" t="e">
        <f t="shared" si="691"/>
        <v>#VALUE!</v>
      </c>
      <c r="AP635" s="103">
        <f t="shared" si="691"/>
        <v>2.9999994694662746E-5</v>
      </c>
      <c r="AQ635" s="103">
        <f t="shared" si="691"/>
        <v>-95.134157720788608</v>
      </c>
      <c r="AR635" s="103">
        <f t="shared" si="691"/>
        <v>-93.563067209898691</v>
      </c>
      <c r="AS635" s="103" t="e">
        <f>AS628+AS629+AS633+AS625</f>
        <v>#VALUE!</v>
      </c>
      <c r="AT635" s="103">
        <f>AT628+AT629+AT633+AT625</f>
        <v>-41.064300421866506</v>
      </c>
      <c r="AU635" s="103">
        <f>AU628+AU629+AU633+AU625</f>
        <v>-25.616332470744737</v>
      </c>
      <c r="AV635" s="103">
        <v>-3.3750432286296927E-2</v>
      </c>
      <c r="AW635" s="103">
        <v>-3.3750432284932685E-2</v>
      </c>
      <c r="AX635" s="103" t="e">
        <f>AX628+AX629+AX633+AX625</f>
        <v>#VALUE!</v>
      </c>
      <c r="AY635" s="103"/>
      <c r="AZ635" s="103">
        <v>-3.2475460141228041E-2</v>
      </c>
      <c r="BA635" s="103">
        <v>1.6491626004494719E-2</v>
      </c>
      <c r="BB635" s="103">
        <v>-3.4801384084119036E-2</v>
      </c>
      <c r="BC635" s="103">
        <v>1.416570206436063E-2</v>
      </c>
      <c r="BD635" s="103">
        <v>-2.2026824808563106E-13</v>
      </c>
      <c r="BE635" s="103">
        <v>0</v>
      </c>
      <c r="BF635" s="103" t="e">
        <f>BF628+BF629+BF633+BF625</f>
        <v>#VALUE!</v>
      </c>
      <c r="BG635" s="103">
        <v>-0.63482563288704341</v>
      </c>
      <c r="BH635" s="103">
        <v>-0.50246734015627226</v>
      </c>
      <c r="BI635" s="103">
        <v>3.865352482534945E-12</v>
      </c>
      <c r="BJ635" s="103">
        <v>2.5579538487363607E-13</v>
      </c>
      <c r="BK635" s="103">
        <v>1.1368683772161603E-12</v>
      </c>
      <c r="BL635" s="103">
        <v>3.694822225952521E-13</v>
      </c>
      <c r="BM635" s="103">
        <v>0</v>
      </c>
      <c r="BN635" s="103">
        <v>9.0949470177292824E-13</v>
      </c>
      <c r="BO635" s="103" t="e">
        <f>BO628+BO629+BO633+BO625</f>
        <v>#VALUE!</v>
      </c>
      <c r="BP635" s="103">
        <v>1.3642420526593924E-12</v>
      </c>
      <c r="BQ635" s="103">
        <v>-789.31698526196897</v>
      </c>
      <c r="BR635" s="103">
        <v>-1475.9460290319985</v>
      </c>
      <c r="BS635" s="103">
        <v>0</v>
      </c>
      <c r="BT635" s="103">
        <v>5.0022208597511053E-12</v>
      </c>
      <c r="BU635" s="103">
        <v>0</v>
      </c>
      <c r="BV635" s="103">
        <v>0</v>
      </c>
      <c r="BW635" s="103">
        <v>0</v>
      </c>
      <c r="BX635" s="103">
        <v>0</v>
      </c>
      <c r="BY635" s="103">
        <v>553.65818888128956</v>
      </c>
      <c r="BZ635" s="102">
        <v>0</v>
      </c>
      <c r="CA635" s="103" t="e">
        <f>CA628+CA629+CA633+CA625</f>
        <v>#VALUE!</v>
      </c>
      <c r="CB635" s="103">
        <v>-4.5474735088646412E-12</v>
      </c>
      <c r="CC635" s="103">
        <v>1.8189894035458565E-12</v>
      </c>
      <c r="CD635" s="103">
        <v>-9.0949470177292824E-13</v>
      </c>
      <c r="CE635" s="103">
        <v>0</v>
      </c>
      <c r="CF635" s="103">
        <v>0</v>
      </c>
      <c r="CG635" s="103">
        <v>0</v>
      </c>
      <c r="CH635" s="103">
        <v>-38.126000000003899</v>
      </c>
      <c r="CI635" s="103">
        <v>-38.125999999998697</v>
      </c>
      <c r="CJ635" s="102">
        <v>242.51315077499973</v>
      </c>
      <c r="CK635" s="102">
        <v>-2.4442670110147446E-12</v>
      </c>
      <c r="CL635" s="103" t="e">
        <f>CL628+CL629+CL633+CL625</f>
        <v>#VALUE!</v>
      </c>
      <c r="CM635" s="103">
        <v>-4.3200998334214091E-12</v>
      </c>
      <c r="CN635" s="103">
        <v>-1.5916157281026244E-12</v>
      </c>
      <c r="CO635" s="103">
        <v>9.0949470177292824E-13</v>
      </c>
      <c r="CP635" s="103">
        <v>1.8189894035458565E-12</v>
      </c>
      <c r="CQ635" s="103">
        <v>0</v>
      </c>
      <c r="CR635" s="103">
        <v>-1.3642420526593924E-12</v>
      </c>
      <c r="CS635" s="103">
        <v>0</v>
      </c>
      <c r="CT635" s="103">
        <v>0</v>
      </c>
      <c r="CU635" s="103">
        <v>1.1937117960769683E-12</v>
      </c>
      <c r="CV635" s="103">
        <v>-3.4106051316484809E-12</v>
      </c>
      <c r="CW635" s="103">
        <v>0</v>
      </c>
      <c r="CX635" s="103">
        <v>-1.3456199212669162E-5</v>
      </c>
      <c r="CY635" s="103">
        <v>-9.687449392004055E-6</v>
      </c>
      <c r="CZ635" s="103">
        <v>-12.339827506433267</v>
      </c>
      <c r="DA635" s="103" t="e">
        <f t="shared" ref="DA635" si="692">DA628+DA629+DA633+DA625</f>
        <v>#VALUE!</v>
      </c>
      <c r="DB635" s="102">
        <v>0</v>
      </c>
      <c r="DC635" s="102">
        <v>2.3874235921539366E-12</v>
      </c>
      <c r="DD635" s="102">
        <v>1.5916157281026244E-12</v>
      </c>
      <c r="DE635" s="102">
        <v>0</v>
      </c>
      <c r="DF635" s="102">
        <v>0</v>
      </c>
      <c r="DG635" s="102">
        <v>1.4921397450962104E-12</v>
      </c>
      <c r="DH635" s="102">
        <v>0</v>
      </c>
      <c r="DI635" s="102">
        <v>1.7053025658242404E-12</v>
      </c>
      <c r="DJ635" s="102">
        <v>-4.5474735088646412E-13</v>
      </c>
      <c r="DK635" s="102">
        <v>1.5916157281026244E-12</v>
      </c>
      <c r="DL635" s="102">
        <v>2.7284841053187847E-12</v>
      </c>
      <c r="DM635" s="102">
        <v>-318.59804999076187</v>
      </c>
      <c r="DN635" s="104" t="e">
        <f t="shared" ref="DN635" si="693">DN628+DN629+DN633+DN625</f>
        <v>#VALUE!</v>
      </c>
      <c r="DO635" s="102">
        <v>-318.59804999076187</v>
      </c>
      <c r="DP635" s="102">
        <v>1.4002001080370974E-5</v>
      </c>
      <c r="DQ635" s="102">
        <v>1.400199676027114E-5</v>
      </c>
      <c r="DR635" s="102">
        <v>1.4002001762492E-5</v>
      </c>
      <c r="DS635" s="102">
        <v>0</v>
      </c>
      <c r="DT635" s="102">
        <v>-2.6716406864579767E-12</v>
      </c>
      <c r="DU635" s="102">
        <v>9.0949470177292824E-13</v>
      </c>
      <c r="DV635" s="105" t="e">
        <f>DV628+DV629+DV633+DV625</f>
        <v>#VALUE!</v>
      </c>
      <c r="DW635" s="106" t="e">
        <f>DW628+DW629+DW633+DW625</f>
        <v>#VALUE!</v>
      </c>
      <c r="DX635" s="107" t="e">
        <f>DX628+DX629+DX633+DX625</f>
        <v>#VALUE!</v>
      </c>
      <c r="DZ635" s="102" t="e">
        <f>DZ628+DZ629+DZ633+DZ625</f>
        <v>#VALUE!</v>
      </c>
      <c r="EC635" s="102" t="e">
        <f>EC628+EC629+EC633+EC625</f>
        <v>#VALUE!</v>
      </c>
      <c r="EF635" s="102" t="e">
        <f>EF628+EF629+EF633+EF625</f>
        <v>#VALUE!</v>
      </c>
      <c r="EI635" s="102" t="e">
        <f>EI628+EI629+EI633+EI625</f>
        <v>#VALUE!</v>
      </c>
      <c r="EL635" s="102" t="e">
        <f>EL628+EL629+EL633+EL625</f>
        <v>#VALUE!</v>
      </c>
      <c r="EO635" s="102" t="e">
        <f>EO628+EO629+EO633+EO625</f>
        <v>#VALUE!</v>
      </c>
    </row>
    <row r="636" spans="1:145" ht="15.5" x14ac:dyDescent="0.35">
      <c r="A636" s="56" t="s">
        <v>332</v>
      </c>
      <c r="B636" s="102">
        <f>+[2]CAMEROUN!T664+[7]RCA!D498+[3]CONGO!D500+[4]GABON!D520+[5]GUINEE!D446+[6]TCHAD!D504</f>
        <v>38.307869673255112</v>
      </c>
      <c r="C636" s="102">
        <f>+[2]CAMEROUN!U664+[7]RCA!E498+[3]CONGO!E500+[4]GABON!E520+[5]GUINEE!E446+[6]TCHAD!E504</f>
        <v>37.464438038725149</v>
      </c>
      <c r="D636" s="102">
        <f>+[2]CAMEROUN!V664+[7]RCA!F498+[3]CONGO!F500+[4]GABON!F520+[5]GUINEE!F446+[6]TCHAD!F504</f>
        <v>47.154545680110346</v>
      </c>
      <c r="E636" s="102">
        <f>+[2]CAMEROUN!W664+[7]RCA!G498+[3]CONGO!G500+[4]GABON!G520+[5]GUINEE!G446+[6]TCHAD!G504</f>
        <v>52.072802750097111</v>
      </c>
      <c r="F636" s="102">
        <f>+[2]CAMEROUN!X664+[7]RCA!H498+[3]CONGO!H500+[4]GABON!H520+[5]GUINEE!H446+[6]TCHAD!H504</f>
        <v>48.274392253426093</v>
      </c>
      <c r="G636" s="102">
        <f>+[2]CAMEROUN!Y664+[7]RCA!I498+[3]CONGO!I500+[4]GABON!I520+[5]GUINEE!I446+[6]TCHAD!I504</f>
        <v>44.753988386135973</v>
      </c>
      <c r="H636" s="102">
        <f>+[2]CAMEROUN!Z664+[7]RCA!J498+[3]CONGO!J500+[4]GABON!J520+[5]GUINEE!J446+[6]TCHAD!J504</f>
        <v>45.816387807375278</v>
      </c>
      <c r="I636" s="102">
        <f>+[2]CAMEROUN!AA664+[7]RCA!K498+[3]CONGO!K500+[4]GABON!K520+[5]GUINEE!K446+[6]TCHAD!K504</f>
        <v>85.500062714269291</v>
      </c>
      <c r="J636" s="102">
        <f>+[2]CAMEROUN!AB664+[7]RCA!L498+[3]CONGO!L500+[4]GABON!L520+[5]GUINEE!L446+[6]TCHAD!L504</f>
        <v>92.583470617727642</v>
      </c>
      <c r="K636" s="102">
        <f>+[2]CAMEROUN!AC664+[7]RCA!M498+[3]CONGO!M500+[4]GABON!M520+[5]GUINEE!M446+[6]TCHAD!M504</f>
        <v>115.06968998554521</v>
      </c>
      <c r="L636" s="102">
        <f>+[2]CAMEROUN!AD664+[7]RCA!N498+[3]CONGO!N500+[4]GABON!N520+[5]GUINEE!N446+[6]TCHAD!N504</f>
        <v>133.60349300659945</v>
      </c>
      <c r="M636" s="102">
        <f>+[2]CAMEROUN!AE664+[7]RCA!O498+[3]CONGO!O500+[4]GABON!O520+[5]GUINEE!O446+[6]TCHAD!O504</f>
        <v>106.59452639125554</v>
      </c>
      <c r="N636" s="102">
        <f>+[2]CAMEROUN!AF664+[7]RCA!P498+[3]CONGO!P500+[4]GABON!P520+[5]GUINEE!P446+[6]TCHAD!P504</f>
        <v>127.28079466369091</v>
      </c>
      <c r="O636" s="102">
        <f>+[2]CAMEROUN!AG664+[7]RCA!Q498+[3]CONGO!Q500+[4]GABON!Q520+[5]GUINEE!Q446+[6]TCHAD!Q504</f>
        <v>200.92762364527965</v>
      </c>
      <c r="P636" s="102">
        <f>+[2]CAMEROUN!AH664+[7]RCA!R498+[3]CONGO!R500+[4]GABON!R520+[5]GUINEE!R446+[6]TCHAD!R504</f>
        <v>188.3539493205447</v>
      </c>
      <c r="Q636" s="102">
        <f>+[2]CAMEROUN!AI664+[7]RCA!S498+[3]CONGO!S500+[4]GABON!S520+[5]GUINEE!S446+[6]TCHAD!S504</f>
        <v>189.28230200008471</v>
      </c>
      <c r="R636" s="102">
        <f>+[2]CAMEROUN!AJ664+[7]RCA!T498+[3]CONGO!T500+[4]GABON!T520+[5]GUINEE!T446+[6]TCHAD!T504</f>
        <v>204.2508460299301</v>
      </c>
      <c r="S636" s="102">
        <f>+[2]CAMEROUN!AK664+[7]RCA!U498+[3]CONGO!U500+[4]GABON!U520+[5]GUINEE!U446+[6]TCHAD!U504</f>
        <v>279.27734643849641</v>
      </c>
      <c r="T636" s="102">
        <f>+[2]CAMEROUN!AL664+[7]RCA!V498+[3]CONGO!V500+[4]GABON!V520+[5]GUINEE!V446+[6]TCHAD!V504</f>
        <v>383.80748404254155</v>
      </c>
      <c r="U636" s="102">
        <f>+[2]CAMEROUN!AM664+[7]RCA!W498+[3]CONGO!W500+[4]GABON!W520+[5]GUINEE!W446+[6]TCHAD!W504</f>
        <v>422.13304184129089</v>
      </c>
      <c r="V636" s="102">
        <f>+[2]CAMEROUN!AN664+[7]RCA!X498+[3]CONGO!X500+[4]GABON!X520+[5]GUINEE!X446+[6]TCHAD!X504</f>
        <v>462.06796602463203</v>
      </c>
      <c r="W636" s="102">
        <f>+[2]CAMEROUN!AO664+[7]RCA!Y498+[3]CONGO!Y500+[4]GABON!Y520+[5]GUINEE!Y446+[6]TCHAD!Y504</f>
        <v>563.74462276874817</v>
      </c>
      <c r="X636" s="102">
        <f>+[2]CAMEROUN!AP664+[7]RCA!Z498+[3]CONGO!Z500+[4]GABON!Z520+[5]GUINEE!Z446+[6]TCHAD!Z504</f>
        <v>429.23759355189702</v>
      </c>
      <c r="Y636" s="102">
        <f>+[2]CAMEROUN!AQ664+[7]RCA!AA498+[3]CONGO!AA500+[4]GABON!AA520+[5]GUINEE!AA446+[6]TCHAD!AA504</f>
        <v>561.98718510920401</v>
      </c>
      <c r="Z636" s="102">
        <f>+[2]CAMEROUN!AR664+[7]RCA!AB498+[3]CONGO!AB500+[4]GABON!AB520+[5]GUINEE!AB446+[6]TCHAD!AB504</f>
        <v>665.34766332054846</v>
      </c>
      <c r="AA636" s="102">
        <f>+[2]CAMEROUN!AS664+[7]RCA!AC498+[3]CONGO!AC500+[4]GABON!AC520+[5]GUINEE!AC446+[6]TCHAD!AC504</f>
        <v>719.44364758370591</v>
      </c>
      <c r="AB636" s="102" t="e">
        <f>+[2]CAMEROUN!#REF!+[7]RCA!#REF!+[3]CONGO!AD500+[4]GABON!#REF!+[5]GUINEE!#REF!+[6]TCHAD!AD504</f>
        <v>#REF!</v>
      </c>
      <c r="AC636" s="102" t="e">
        <f>+[2]CAMEROUN!#REF!+[7]RCA!#REF!+[3]CONGO!AE500+[4]GABON!#REF!+[5]GUINEE!#REF!+[6]TCHAD!AE504</f>
        <v>#REF!</v>
      </c>
      <c r="AD636" s="102" t="e">
        <f>+[2]CAMEROUN!#REF!+[7]RCA!#REF!+[3]CONGO!AF500+[4]GABON!#REF!+[5]GUINEE!#REF!+[6]TCHAD!AF504</f>
        <v>#REF!</v>
      </c>
      <c r="AE636" s="102">
        <f>+[2]CAMEROUN!AT664+[7]RCA!AD498+[3]CONGO!AH500+[4]GABON!AD520+[5]GUINEE!AD446+[6]TCHAD!AH504</f>
        <v>623.00508295892121</v>
      </c>
      <c r="AF636" s="102">
        <v>694.33178281285154</v>
      </c>
      <c r="AG636" s="102">
        <v>695.42329914309425</v>
      </c>
      <c r="AH636" s="102">
        <v>693.63062998403996</v>
      </c>
      <c r="AI636" s="102">
        <v>653.04517778434331</v>
      </c>
      <c r="AJ636" s="103">
        <f>+[2]CAMEROUN!AU664+[7]RCA!AE498+[3]CONGO!AM500+[4]GABON!AE520+[5]GUINEE!AE446+[6]TCHAD!AM504</f>
        <v>588.50304357933135</v>
      </c>
      <c r="AK636" s="103">
        <v>441.94556909257409</v>
      </c>
      <c r="AL636" s="103">
        <v>503.55658814762563</v>
      </c>
      <c r="AM636" s="103">
        <v>505.76187519224197</v>
      </c>
      <c r="AN636" s="103">
        <v>504.34047657698397</v>
      </c>
      <c r="AO636" s="103">
        <f>+[2]CAMEROUN!AV664+[7]RCA!AF498+[3]CONGO!AR500+[4]GABON!AF520+[5]GUINEE!AF446+[6]TCHAD!AR504</f>
        <v>414.21912072863654</v>
      </c>
      <c r="AP636" s="103">
        <v>359.78206797654383</v>
      </c>
      <c r="AQ636" s="103">
        <v>317.35055772629198</v>
      </c>
      <c r="AR636" s="103">
        <v>366.38901332814856</v>
      </c>
      <c r="AS636" s="103">
        <f>+[2]CAMEROUN!AZ664+[7]RCA!AJ498+[3]CONGO!AV500+[4]GABON!AJ520+[5]GUINEE!AJ446+[6]TCHAD!AV504</f>
        <v>347.27204999999992</v>
      </c>
      <c r="AT636" s="103">
        <v>416.23960533743951</v>
      </c>
      <c r="AU636" s="103">
        <v>386.98447145935</v>
      </c>
      <c r="AV636" s="103">
        <v>355.89252609089397</v>
      </c>
      <c r="AW636" s="103">
        <v>352.02509872299646</v>
      </c>
      <c r="AX636" s="103">
        <f>+[2]CAMEROUN!BE664+[7]RCA!AO498+[3]CONGO!BA500+[4]GABON!AO520+[5]GUINEE!AO446+[6]TCHAD!BA504</f>
        <v>390.64435425107649</v>
      </c>
      <c r="AY636" s="103"/>
      <c r="AZ636" s="103">
        <v>425.27963499987038</v>
      </c>
      <c r="BA636" s="103">
        <v>382.62575517220318</v>
      </c>
      <c r="BB636" s="103">
        <v>454.35433217235459</v>
      </c>
      <c r="BC636" s="103">
        <v>410.48666404919885</v>
      </c>
      <c r="BD636" s="103">
        <v>482.88292116959383</v>
      </c>
      <c r="BE636" s="103">
        <v>441.1806483520524</v>
      </c>
      <c r="BF636" s="103">
        <f>+[2]CAMEROUN!BL664+[7]RCA!AV498+[3]CONGO!BI500+[4]GABON!AV520+[5]GUINEE!AV446+[6]TCHAD!BH504</f>
        <v>494.54772266617601</v>
      </c>
      <c r="BG636" s="103">
        <v>461.42310742966254</v>
      </c>
      <c r="BH636" s="103">
        <v>385.11743944395238</v>
      </c>
      <c r="BI636" s="103">
        <v>478.366994909607</v>
      </c>
      <c r="BJ636" s="103">
        <v>399.86454889958458</v>
      </c>
      <c r="BK636" s="103">
        <v>512.02976075493712</v>
      </c>
      <c r="BL636" s="103">
        <v>434.90904216611136</v>
      </c>
      <c r="BM636" s="103">
        <v>491.01775309881094</v>
      </c>
      <c r="BN636" s="103">
        <v>416.5541269640924</v>
      </c>
      <c r="BO636" s="103">
        <f>+[2]CAMEROUN!BU664+[7]RCA!BE498+[3]CONGO!BR500+[4]GABON!BE520+[5]GUINEE!BE446+[6]TCHAD!BQ504</f>
        <v>502.82206064713409</v>
      </c>
      <c r="BP636" s="103">
        <v>489.93537661638089</v>
      </c>
      <c r="BQ636" s="103">
        <v>436.17963242553964</v>
      </c>
      <c r="BR636" s="103">
        <v>253.73800677755347</v>
      </c>
      <c r="BS636" s="103">
        <v>144.64816764628034</v>
      </c>
      <c r="BT636" s="103">
        <v>322.2686768380853</v>
      </c>
      <c r="BU636" s="103">
        <v>246.96756612785541</v>
      </c>
      <c r="BV636" s="103">
        <v>150.44966330616967</v>
      </c>
      <c r="BW636" s="103">
        <v>354.18759166835787</v>
      </c>
      <c r="BX636" s="103">
        <v>312.28169491112027</v>
      </c>
      <c r="BY636" s="103">
        <v>259.59196718802082</v>
      </c>
      <c r="BZ636" s="102">
        <v>347.9786765430166</v>
      </c>
      <c r="CA636" s="103">
        <f>+[2]CAMEROUN!CG664+[7]RCA!BQ498+[3]CONGO!CD500+[4]GABON!BQ520+[5]GUINEE!BQ446+[6]TCHAD!CC504</f>
        <v>331.74817640189667</v>
      </c>
      <c r="CB636" s="103">
        <v>431.91900431191146</v>
      </c>
      <c r="CC636" s="103">
        <v>429.24975271053643</v>
      </c>
      <c r="CD636" s="103">
        <v>361.86170036049327</v>
      </c>
      <c r="CE636" s="103">
        <v>425.8183717087897</v>
      </c>
      <c r="CF636" s="103">
        <v>424.69451509879843</v>
      </c>
      <c r="CG636" s="103">
        <v>357.70321612096035</v>
      </c>
      <c r="CH636" s="103">
        <v>497.42835728446732</v>
      </c>
      <c r="CI636" s="103">
        <v>464.26605228524488</v>
      </c>
      <c r="CJ636" s="102">
        <v>526.83705399283872</v>
      </c>
      <c r="CK636" s="102">
        <v>497.21528652049761</v>
      </c>
      <c r="CL636" s="103">
        <f>+[2]CAMEROUN!CR664+[7]RCA!CB498+[3]CONGO!CO500+[4]GABON!CB520+[5]GUINEE!CD446+[6]TCHAD!CN504</f>
        <v>476.08143555200024</v>
      </c>
      <c r="CM636" s="103">
        <v>514.17622676635699</v>
      </c>
      <c r="CN636" s="103">
        <v>622.8307038730162</v>
      </c>
      <c r="CO636" s="103">
        <v>623.0812993218816</v>
      </c>
      <c r="CP636" s="103">
        <v>793.3777245169116</v>
      </c>
      <c r="CQ636" s="103">
        <v>651.67153777273222</v>
      </c>
      <c r="CR636" s="103">
        <v>553.55606321265896</v>
      </c>
      <c r="CS636" s="103">
        <v>809.14269470592262</v>
      </c>
      <c r="CT636" s="103">
        <v>732.65765152091956</v>
      </c>
      <c r="CU636" s="103">
        <v>557.74809667396767</v>
      </c>
      <c r="CV636" s="103">
        <v>760.69286025831445</v>
      </c>
      <c r="CW636" s="103">
        <v>705.64946423981519</v>
      </c>
      <c r="CX636" s="103">
        <v>736.914660616996</v>
      </c>
      <c r="CY636" s="103">
        <v>720.95149952862437</v>
      </c>
      <c r="CZ636" s="103">
        <v>663.58412255811697</v>
      </c>
      <c r="DA636" s="103">
        <f>+[2]CAMEROUN!DD664+[7]RCA!CN498+[3]CONGO!DA500+[4]GABON!CN520+[5]GUINEE!CP446+[6]TCHAD!CZ504</f>
        <v>704.72225422775011</v>
      </c>
      <c r="DB636" s="102">
        <v>663.44892305936901</v>
      </c>
      <c r="DC636" s="102">
        <v>595.37680999254621</v>
      </c>
      <c r="DD636" s="102">
        <v>528.57288884457648</v>
      </c>
      <c r="DE636" s="102">
        <v>622.28814702621708</v>
      </c>
      <c r="DF636" s="102">
        <v>556.29660786251384</v>
      </c>
      <c r="DG636" s="102">
        <v>488.98654219439589</v>
      </c>
      <c r="DH636" s="102">
        <v>621.55618557236244</v>
      </c>
      <c r="DI636" s="102">
        <v>552.19332574077146</v>
      </c>
      <c r="DJ636" s="102">
        <v>487.43277066021233</v>
      </c>
      <c r="DK636" s="102">
        <v>619.90451647169903</v>
      </c>
      <c r="DL636" s="102">
        <v>561.67100763676569</v>
      </c>
      <c r="DM636" s="102">
        <v>497.95231002749335</v>
      </c>
      <c r="DN636" s="104">
        <f>+[2]CAMEROUN!DQ664+[7]RCA!DA498+[3]CONGO!DN500+[4]GABON!DA520+[5]GUINEE!DC446+[6]TCHAD!DM504</f>
        <v>559.49507192001829</v>
      </c>
      <c r="DO636" s="102">
        <v>497.95231002749335</v>
      </c>
      <c r="DP636" s="102">
        <v>635.11363544536925</v>
      </c>
      <c r="DQ636" s="102">
        <v>593.72301815572689</v>
      </c>
      <c r="DR636" s="102">
        <v>524.8704712210772</v>
      </c>
      <c r="DS636" s="102">
        <v>651.3429056983548</v>
      </c>
      <c r="DT636" s="102">
        <v>615.93007483841393</v>
      </c>
      <c r="DU636" s="102">
        <v>579.5770371984928</v>
      </c>
      <c r="DV636" s="105">
        <f>+[2]CAMEROUN!EA664+[7]RCA!DN498+[3]CONGO!DX500+[4]GABON!DK520+[5]GUINEE!DN446+[6]TCHAD!DW504</f>
        <v>596.33662029883408</v>
      </c>
      <c r="DW636" s="106">
        <f>+[2]CAMEROUN!EB664+[7]RCA!DM498+[3]CONGO!DY500+[4]GABON!DL520+[5]GUINEE!DO446+[6]TCHAD!DX504</f>
        <v>571.75883587305952</v>
      </c>
      <c r="DX636" s="107">
        <f>+[2]CAMEROUN!EC664+[7]RCA!DN498+[3]CONGO!DZ500+[4]GABON!DM520+[5]GUINEE!DP446+[6]TCHAD!DY504</f>
        <v>532.00401736385822</v>
      </c>
      <c r="DZ636" s="102">
        <f>+[2]CAMEROUN!EE664+[7]RCA!DP498+[3]CONGO!EB500+[4]GABON!DO520+[5]GUINEE!DR446+[6]TCHAD!EA504</f>
        <v>549.47899036375065</v>
      </c>
      <c r="EC636" s="102">
        <f>+[2]CAMEROUN!EH664+[7]RCA!DS498+[3]CONGO!EE500+[4]GABON!DR520+[5]GUINEE!DU446+[6]TCHAD!ED504</f>
        <v>539.50387834780918</v>
      </c>
      <c r="EF636" s="102">
        <f>+[2]CAMEROUN!EK664+[7]RCA!DV498+[3]CONGO!EH500+[4]GABON!DU520+[5]GUINEE!DX446+[6]TCHAD!EG504</f>
        <v>522.34247171410823</v>
      </c>
      <c r="EI636" s="102">
        <f>+[2]CAMEROUN!EN664+[7]RCA!DY498+[3]CONGO!EK500+[4]GABON!DX520+[5]GUINEE!EA446+[6]TCHAD!EJ504</f>
        <v>528.32497899748159</v>
      </c>
      <c r="EL636" s="102">
        <f>+[2]CAMEROUN!EQ664+[7]RCA!EB498+[3]CONGO!EN500+[4]GABON!EA520+[5]GUINEE!ED446+[6]TCHAD!EM504</f>
        <v>537.57137610304471</v>
      </c>
      <c r="EO636" s="102">
        <f>+[2]CAMEROUN!ET664+[7]RCA!EE498+[3]CONGO!EQ500+[4]GABON!ED520+[5]GUINEE!EG446+[6]TCHAD!EP504</f>
        <v>548.819430891769</v>
      </c>
    </row>
    <row r="637" spans="1:145" ht="15.5" x14ac:dyDescent="0.35">
      <c r="A637" s="27"/>
      <c r="B637" s="27"/>
      <c r="C637" s="27"/>
      <c r="D637" s="27"/>
      <c r="E637" s="56"/>
      <c r="F637" s="56"/>
      <c r="G637" s="56"/>
      <c r="I637" s="56"/>
      <c r="L637" s="27"/>
      <c r="N637" s="27"/>
      <c r="O637" s="27"/>
      <c r="P637" s="27"/>
      <c r="Q637" s="27"/>
      <c r="Y637" s="42"/>
      <c r="Z637" s="186"/>
      <c r="AA637" s="186"/>
      <c r="AB637" s="186"/>
      <c r="AC637" s="186"/>
      <c r="AD637" s="186"/>
      <c r="AE637" s="186"/>
      <c r="AF637" s="186"/>
      <c r="AG637" s="186"/>
      <c r="AH637" s="186"/>
      <c r="AI637" s="186"/>
      <c r="AJ637" s="42"/>
      <c r="AK637" s="181"/>
      <c r="AL637" s="181"/>
      <c r="AM637" s="181"/>
      <c r="AN637" s="181"/>
      <c r="AO637" s="181"/>
      <c r="AP637" s="181"/>
      <c r="AQ637" s="181"/>
      <c r="AR637" s="181"/>
      <c r="AS637" s="181"/>
      <c r="AT637" s="181"/>
      <c r="AU637" s="103"/>
      <c r="AV637" s="103"/>
      <c r="AW637" s="103"/>
      <c r="AX637" s="103"/>
      <c r="AY637" s="103"/>
      <c r="AZ637" s="103"/>
      <c r="BA637" s="103"/>
      <c r="BB637" s="103"/>
      <c r="BC637" s="103"/>
      <c r="BD637" s="103"/>
      <c r="BE637" s="103"/>
      <c r="BF637" s="103"/>
      <c r="BG637" s="103"/>
      <c r="BH637" s="103"/>
      <c r="BI637" s="103"/>
      <c r="BJ637" s="103"/>
      <c r="BK637" s="103"/>
      <c r="BL637" s="103"/>
      <c r="BM637" s="103"/>
      <c r="BN637" s="103"/>
      <c r="BO637" s="103"/>
      <c r="BP637" s="103"/>
      <c r="BQ637" s="103"/>
      <c r="BR637" s="103"/>
      <c r="BS637" s="103"/>
      <c r="BT637" s="103"/>
      <c r="BU637" s="103"/>
      <c r="BV637" s="103"/>
      <c r="BW637" s="103"/>
      <c r="BX637" s="103"/>
      <c r="BY637" s="103"/>
      <c r="BZ637" s="102"/>
      <c r="CA637" s="103"/>
      <c r="CB637" s="103"/>
      <c r="CC637" s="103"/>
      <c r="CD637" s="103"/>
      <c r="CE637" s="103"/>
      <c r="CF637" s="103"/>
      <c r="CG637" s="103"/>
      <c r="CH637" s="103"/>
      <c r="CI637" s="103"/>
      <c r="CJ637" s="102"/>
      <c r="CK637" s="102"/>
      <c r="CL637" s="103"/>
      <c r="CM637" s="103"/>
      <c r="CN637" s="103"/>
      <c r="CO637" s="103"/>
      <c r="CP637" s="103"/>
      <c r="CQ637" s="103"/>
      <c r="CR637" s="103"/>
      <c r="CS637" s="103"/>
      <c r="CT637" s="103"/>
      <c r="CU637" s="103"/>
      <c r="CV637" s="103"/>
      <c r="CW637" s="103"/>
      <c r="CX637" s="103"/>
      <c r="CY637" s="103"/>
      <c r="CZ637" s="103"/>
      <c r="DA637" s="103"/>
      <c r="DB637" s="102"/>
      <c r="DC637" s="102"/>
      <c r="DD637" s="102"/>
      <c r="DE637" s="102"/>
      <c r="DF637" s="102"/>
      <c r="DG637" s="102"/>
      <c r="DH637" s="102"/>
      <c r="DI637" s="102"/>
      <c r="DJ637" s="102"/>
      <c r="DK637" s="102"/>
      <c r="DL637" s="102"/>
      <c r="DM637" s="102"/>
      <c r="DN637" s="104"/>
      <c r="DO637" s="102"/>
      <c r="DP637" s="102"/>
      <c r="DQ637" s="102"/>
      <c r="DR637" s="102"/>
      <c r="DS637" s="102"/>
      <c r="DT637" s="102"/>
      <c r="DU637" s="102"/>
      <c r="DV637" s="105"/>
      <c r="DW637" s="106"/>
      <c r="DX637" s="107"/>
      <c r="DZ637" s="102"/>
      <c r="EC637" s="102"/>
      <c r="EF637" s="102"/>
      <c r="EI637" s="102"/>
      <c r="EL637" s="102"/>
      <c r="EO637" s="102"/>
    </row>
    <row r="638" spans="1:145" ht="15.5" x14ac:dyDescent="0.35">
      <c r="A638" s="27"/>
      <c r="B638" s="27"/>
      <c r="C638" s="27"/>
      <c r="D638" s="27"/>
      <c r="E638" s="56"/>
      <c r="F638" s="56"/>
      <c r="G638" s="56"/>
      <c r="I638" s="56"/>
      <c r="L638" s="27"/>
      <c r="N638" s="27"/>
      <c r="O638" s="27"/>
      <c r="P638" s="27"/>
      <c r="Q638" s="27"/>
      <c r="Y638" s="56" t="s">
        <v>333</v>
      </c>
      <c r="AK638" s="103"/>
      <c r="AL638" s="103"/>
      <c r="AM638" s="103"/>
      <c r="AN638" s="103"/>
      <c r="AO638" s="103"/>
      <c r="AP638" s="103"/>
      <c r="AQ638" s="103"/>
      <c r="AR638" s="103"/>
      <c r="AS638" s="103"/>
      <c r="AT638" s="103"/>
      <c r="AU638" s="103"/>
      <c r="AV638" s="103"/>
      <c r="AW638" s="103"/>
      <c r="AX638" s="103"/>
      <c r="AY638" s="103"/>
      <c r="AZ638" s="103"/>
      <c r="BA638" s="103"/>
      <c r="BB638" s="103"/>
      <c r="BC638" s="103"/>
      <c r="BD638" s="103"/>
      <c r="BE638" s="103"/>
      <c r="BF638" s="103"/>
      <c r="BG638" s="103"/>
      <c r="BH638" s="103"/>
      <c r="BI638" s="103"/>
      <c r="BJ638" s="103"/>
      <c r="BK638" s="103"/>
      <c r="BL638" s="103"/>
      <c r="BM638" s="103"/>
      <c r="BN638" s="103"/>
      <c r="BO638" s="103"/>
      <c r="BP638" s="103"/>
      <c r="BQ638" s="103"/>
      <c r="BR638" s="103"/>
      <c r="BS638" s="103"/>
      <c r="BT638" s="103"/>
      <c r="BU638" s="103"/>
      <c r="BV638" s="103"/>
      <c r="BW638" s="103"/>
      <c r="BX638" s="103"/>
      <c r="BY638" s="103"/>
      <c r="BZ638" s="102"/>
      <c r="CA638" s="103"/>
      <c r="CB638" s="103"/>
      <c r="CC638" s="103"/>
      <c r="CD638" s="103"/>
      <c r="CE638" s="103"/>
      <c r="CF638" s="103"/>
      <c r="CG638" s="103"/>
      <c r="CH638" s="103"/>
      <c r="CI638" s="103"/>
      <c r="CJ638" s="102"/>
      <c r="CK638" s="102" t="s">
        <v>334</v>
      </c>
      <c r="CL638" s="103" t="e">
        <f>CL544</f>
        <v>#VALUE!</v>
      </c>
      <c r="CM638" s="103"/>
      <c r="CN638" s="103"/>
      <c r="CO638" s="103"/>
      <c r="CP638" s="103"/>
      <c r="CQ638" s="103"/>
      <c r="CR638" s="103"/>
      <c r="CS638" s="103"/>
      <c r="CT638" s="103"/>
      <c r="CU638" s="103"/>
      <c r="CV638" s="103"/>
      <c r="CW638" s="103"/>
      <c r="CX638" s="103"/>
      <c r="CY638" s="103"/>
      <c r="CZ638" s="103"/>
      <c r="DA638" s="103"/>
      <c r="DB638" s="102"/>
      <c r="DC638" s="102"/>
      <c r="DD638" s="102"/>
      <c r="DE638" s="102"/>
      <c r="DF638" s="102"/>
      <c r="DG638" s="102"/>
      <c r="DH638" s="102"/>
      <c r="DI638" s="102"/>
      <c r="DJ638" s="102"/>
      <c r="DK638" s="102"/>
      <c r="DL638" s="102"/>
      <c r="DM638" s="102"/>
      <c r="DN638" s="104"/>
      <c r="DO638" s="102"/>
      <c r="DP638" s="102"/>
      <c r="DQ638" s="102"/>
      <c r="DR638" s="102"/>
      <c r="DS638" s="102"/>
      <c r="DT638" s="102"/>
      <c r="DU638" s="102"/>
      <c r="DV638" s="105"/>
      <c r="DW638" s="106"/>
      <c r="DX638" s="107"/>
      <c r="DZ638" s="102"/>
      <c r="EC638" s="102"/>
      <c r="EF638" s="102"/>
      <c r="EI638" s="102"/>
      <c r="EL638" s="102"/>
      <c r="EO638" s="102"/>
    </row>
    <row r="639" spans="1:145" ht="15.5" x14ac:dyDescent="0.35">
      <c r="A639" s="27"/>
      <c r="B639" s="27"/>
      <c r="C639" s="27"/>
      <c r="D639" s="27"/>
      <c r="E639" s="56"/>
      <c r="F639" s="56"/>
      <c r="G639" s="56"/>
      <c r="I639" s="56"/>
      <c r="L639" s="27"/>
      <c r="N639" s="27"/>
      <c r="O639" s="27"/>
      <c r="P639" s="27"/>
      <c r="Q639" s="27"/>
      <c r="Y639" s="56" t="s">
        <v>335</v>
      </c>
      <c r="CK639" t="s">
        <v>336</v>
      </c>
      <c r="CL639" s="38">
        <f>CL610</f>
        <v>-1285.9154702886217</v>
      </c>
    </row>
    <row r="640" spans="1:145" ht="15.5" x14ac:dyDescent="0.35">
      <c r="A640" s="27"/>
      <c r="B640" s="27"/>
      <c r="C640" s="27"/>
      <c r="D640" s="117"/>
      <c r="E640" s="117"/>
      <c r="F640" s="117"/>
      <c r="G640" s="117"/>
      <c r="I640" s="118"/>
      <c r="L640" s="27"/>
      <c r="N640" s="27"/>
      <c r="O640" s="27"/>
      <c r="P640" s="27"/>
      <c r="Q640" s="27"/>
      <c r="Y640" s="118">
        <f ca="1">NOW()</f>
        <v>45628.398694444448</v>
      </c>
      <c r="CK640" t="s">
        <v>337</v>
      </c>
      <c r="CL640" s="38" t="e">
        <f>CL623</f>
        <v>#VALUE!</v>
      </c>
      <c r="CM640" s="38">
        <f>4605.5-4998</f>
        <v>-392.5</v>
      </c>
    </row>
    <row r="641" spans="1:145" ht="15.5" x14ac:dyDescent="0.35">
      <c r="A641" s="27"/>
      <c r="B641" s="27"/>
      <c r="C641" s="27"/>
      <c r="D641" s="119"/>
      <c r="E641" s="119"/>
      <c r="F641" s="119"/>
      <c r="G641" s="119"/>
      <c r="I641" s="119"/>
      <c r="L641" s="27"/>
      <c r="N641" s="27"/>
      <c r="O641" s="27"/>
      <c r="P641" s="27"/>
      <c r="Q641" s="27"/>
      <c r="Y641" s="119">
        <f ca="1">NOW()</f>
        <v>45628.398694444448</v>
      </c>
      <c r="CK641" s="102" t="s">
        <v>338</v>
      </c>
      <c r="CL641" s="38" t="e">
        <f>CL627</f>
        <v>#VALUE!</v>
      </c>
    </row>
    <row r="642" spans="1:145" ht="15.5" x14ac:dyDescent="0.35">
      <c r="A642" s="12" t="s">
        <v>1</v>
      </c>
      <c r="B642" s="12" t="s">
        <v>1</v>
      </c>
      <c r="C642" s="12" t="s">
        <v>1</v>
      </c>
      <c r="D642" s="12" t="s">
        <v>1</v>
      </c>
      <c r="E642" s="12" t="s">
        <v>1</v>
      </c>
      <c r="F642" s="12" t="s">
        <v>1</v>
      </c>
      <c r="G642" s="12" t="s">
        <v>1</v>
      </c>
      <c r="H642" s="12" t="s">
        <v>1</v>
      </c>
      <c r="I642" s="12" t="s">
        <v>1</v>
      </c>
      <c r="J642" s="12" t="s">
        <v>1</v>
      </c>
      <c r="K642" s="12" t="s">
        <v>1</v>
      </c>
      <c r="L642" s="12" t="s">
        <v>1</v>
      </c>
      <c r="M642" s="12" t="s">
        <v>1</v>
      </c>
      <c r="N642" s="12" t="s">
        <v>1</v>
      </c>
      <c r="O642" s="12" t="s">
        <v>1</v>
      </c>
      <c r="P642" s="12" t="s">
        <v>1</v>
      </c>
      <c r="Q642" s="12" t="str">
        <f>+Q$4</f>
        <v>-</v>
      </c>
      <c r="R642" s="12" t="str">
        <f>+R$4</f>
        <v>-</v>
      </c>
      <c r="S642" s="12" t="str">
        <f>+S$4</f>
        <v>-</v>
      </c>
      <c r="T642" s="12" t="str">
        <f>+T$4</f>
        <v>-</v>
      </c>
      <c r="U642" s="12" t="s">
        <v>1</v>
      </c>
      <c r="V642" s="12" t="s">
        <v>1</v>
      </c>
      <c r="W642" s="12" t="s">
        <v>1</v>
      </c>
      <c r="X642" s="13" t="s">
        <v>1</v>
      </c>
      <c r="Y642" s="13" t="s">
        <v>1</v>
      </c>
      <c r="Z642" s="12" t="s">
        <v>1</v>
      </c>
      <c r="AA642" s="12" t="s">
        <v>1</v>
      </c>
      <c r="AB642" s="12" t="s">
        <v>1</v>
      </c>
      <c r="AC642" s="12" t="s">
        <v>1</v>
      </c>
      <c r="AD642" s="12" t="s">
        <v>1</v>
      </c>
      <c r="AE642" s="12" t="s">
        <v>1</v>
      </c>
      <c r="AF642" s="12" t="s">
        <v>1</v>
      </c>
      <c r="AG642" s="12" t="s">
        <v>1</v>
      </c>
      <c r="AH642" s="12" t="s">
        <v>1</v>
      </c>
      <c r="AI642" s="12" t="s">
        <v>1</v>
      </c>
      <c r="AJ642" s="13" t="s">
        <v>1</v>
      </c>
      <c r="AK642" s="13" t="s">
        <v>1</v>
      </c>
      <c r="AL642" s="13" t="s">
        <v>1</v>
      </c>
      <c r="AM642" s="13" t="s">
        <v>1</v>
      </c>
      <c r="AN642" s="13" t="s">
        <v>1</v>
      </c>
      <c r="AO642" s="13" t="s">
        <v>1</v>
      </c>
      <c r="AP642" s="13" t="s">
        <v>1</v>
      </c>
      <c r="AQ642" s="13" t="s">
        <v>1</v>
      </c>
      <c r="AR642" s="13" t="s">
        <v>1</v>
      </c>
      <c r="AS642" s="13" t="s">
        <v>1</v>
      </c>
      <c r="AT642" s="13" t="s">
        <v>1</v>
      </c>
      <c r="AU642" s="13" t="s">
        <v>1</v>
      </c>
      <c r="AV642" s="13" t="s">
        <v>1</v>
      </c>
      <c r="AW642" s="13" t="s">
        <v>1</v>
      </c>
      <c r="AX642" s="13" t="s">
        <v>1</v>
      </c>
      <c r="AY642" s="13"/>
      <c r="AZ642" s="13" t="s">
        <v>1</v>
      </c>
      <c r="BA642" s="13" t="s">
        <v>1</v>
      </c>
      <c r="BB642" s="13" t="s">
        <v>1</v>
      </c>
      <c r="BC642" s="13" t="s">
        <v>1</v>
      </c>
      <c r="BD642" s="13" t="s">
        <v>1</v>
      </c>
      <c r="BE642" s="13" t="s">
        <v>1</v>
      </c>
      <c r="BF642" s="13" t="s">
        <v>1</v>
      </c>
      <c r="BG642" s="13" t="s">
        <v>1</v>
      </c>
      <c r="BH642" s="13" t="s">
        <v>1</v>
      </c>
      <c r="BI642" s="13" t="s">
        <v>1</v>
      </c>
      <c r="BJ642" s="13" t="s">
        <v>1</v>
      </c>
      <c r="BK642" s="13" t="s">
        <v>1</v>
      </c>
      <c r="BL642" s="13" t="s">
        <v>1</v>
      </c>
      <c r="BM642" s="13" t="s">
        <v>1</v>
      </c>
      <c r="BN642" s="13" t="s">
        <v>1</v>
      </c>
      <c r="BO642" s="13" t="s">
        <v>1</v>
      </c>
      <c r="BP642" s="13" t="s">
        <v>1</v>
      </c>
      <c r="BQ642" s="13" t="s">
        <v>1</v>
      </c>
      <c r="BR642" s="13" t="s">
        <v>1</v>
      </c>
      <c r="BS642" s="13" t="s">
        <v>1</v>
      </c>
      <c r="BT642" s="13" t="s">
        <v>1</v>
      </c>
      <c r="BU642" s="13" t="s">
        <v>1</v>
      </c>
      <c r="BV642" s="13" t="s">
        <v>1</v>
      </c>
      <c r="BW642" s="13" t="s">
        <v>1</v>
      </c>
      <c r="BX642" s="13" t="s">
        <v>1</v>
      </c>
      <c r="BY642" s="13" t="s">
        <v>1</v>
      </c>
      <c r="BZ642" s="12" t="s">
        <v>1</v>
      </c>
      <c r="CA642" s="13" t="s">
        <v>1</v>
      </c>
      <c r="CB642" s="13" t="s">
        <v>1</v>
      </c>
      <c r="CC642" s="13" t="s">
        <v>1</v>
      </c>
      <c r="CD642" s="13" t="s">
        <v>1</v>
      </c>
      <c r="CE642" s="13" t="s">
        <v>1</v>
      </c>
      <c r="CF642" s="13" t="s">
        <v>1</v>
      </c>
      <c r="CG642" s="13" t="s">
        <v>1</v>
      </c>
      <c r="CH642" s="13" t="s">
        <v>1</v>
      </c>
      <c r="CI642" s="13" t="s">
        <v>1</v>
      </c>
      <c r="CJ642" s="12" t="s">
        <v>1</v>
      </c>
      <c r="CK642" s="12" t="s">
        <v>1</v>
      </c>
      <c r="CL642" s="13" t="s">
        <v>1</v>
      </c>
      <c r="CM642" s="13" t="s">
        <v>1</v>
      </c>
      <c r="CN642" s="13" t="s">
        <v>1</v>
      </c>
      <c r="CO642" s="13" t="s">
        <v>1</v>
      </c>
      <c r="CP642" s="13" t="s">
        <v>1</v>
      </c>
      <c r="CQ642" s="13" t="s">
        <v>1</v>
      </c>
      <c r="CR642" s="13" t="s">
        <v>1</v>
      </c>
      <c r="CS642" s="13" t="s">
        <v>1</v>
      </c>
      <c r="CT642" s="13" t="s">
        <v>1</v>
      </c>
      <c r="CU642" s="13" t="s">
        <v>1</v>
      </c>
      <c r="CV642" s="13" t="s">
        <v>1</v>
      </c>
      <c r="CW642" s="13" t="s">
        <v>1</v>
      </c>
      <c r="CX642" s="13" t="s">
        <v>1</v>
      </c>
      <c r="CY642" s="13" t="s">
        <v>1</v>
      </c>
      <c r="CZ642" s="13" t="s">
        <v>1</v>
      </c>
      <c r="DA642" s="13" t="s">
        <v>1</v>
      </c>
      <c r="DB642" s="12" t="s">
        <v>1</v>
      </c>
      <c r="DC642" s="12" t="s">
        <v>1</v>
      </c>
      <c r="DD642" s="12" t="s">
        <v>1</v>
      </c>
      <c r="DE642" s="12" t="s">
        <v>1</v>
      </c>
      <c r="DF642" s="12" t="s">
        <v>1</v>
      </c>
      <c r="DG642" s="12" t="s">
        <v>1</v>
      </c>
      <c r="DH642" s="12" t="s">
        <v>1</v>
      </c>
      <c r="DI642" s="12" t="s">
        <v>1</v>
      </c>
      <c r="DJ642" s="12" t="s">
        <v>1</v>
      </c>
      <c r="DK642" s="12" t="s">
        <v>1</v>
      </c>
      <c r="DL642" s="12" t="s">
        <v>1</v>
      </c>
      <c r="DM642" s="12" t="s">
        <v>1</v>
      </c>
      <c r="DN642" s="23" t="s">
        <v>1</v>
      </c>
      <c r="DO642" s="12" t="s">
        <v>1</v>
      </c>
      <c r="DP642" s="12" t="s">
        <v>1</v>
      </c>
      <c r="DQ642" s="12" t="s">
        <v>1</v>
      </c>
      <c r="DR642" s="12" t="s">
        <v>1</v>
      </c>
      <c r="DS642" s="12" t="s">
        <v>1</v>
      </c>
      <c r="DT642" s="12" t="s">
        <v>1</v>
      </c>
      <c r="DU642" s="12" t="s">
        <v>1</v>
      </c>
      <c r="DV642" s="24" t="s">
        <v>1</v>
      </c>
      <c r="DW642" s="25" t="s">
        <v>1</v>
      </c>
      <c r="DX642" s="26" t="s">
        <v>1</v>
      </c>
      <c r="DZ642" s="12" t="s">
        <v>1</v>
      </c>
      <c r="EC642" s="12" t="s">
        <v>1</v>
      </c>
      <c r="EF642" s="12" t="s">
        <v>1</v>
      </c>
      <c r="EI642" s="12" t="s">
        <v>1</v>
      </c>
      <c r="EL642" s="12" t="s">
        <v>1</v>
      </c>
      <c r="EO642" s="12" t="s">
        <v>1</v>
      </c>
    </row>
    <row r="643" spans="1:145" ht="15.5" x14ac:dyDescent="0.35">
      <c r="A643" s="14"/>
      <c r="B643" s="14" t="s">
        <v>2</v>
      </c>
      <c r="C643" s="14" t="s">
        <v>3</v>
      </c>
      <c r="D643" s="14" t="s">
        <v>4</v>
      </c>
      <c r="E643" s="14" t="s">
        <v>5</v>
      </c>
      <c r="F643" s="14" t="s">
        <v>6</v>
      </c>
      <c r="G643" s="14" t="s">
        <v>7</v>
      </c>
      <c r="H643" s="14" t="s">
        <v>8</v>
      </c>
      <c r="I643" s="14" t="s">
        <v>9</v>
      </c>
      <c r="J643" s="14" t="s">
        <v>10</v>
      </c>
      <c r="K643" s="15">
        <v>1996</v>
      </c>
      <c r="L643" s="15">
        <v>1997</v>
      </c>
      <c r="M643" s="16">
        <v>1998</v>
      </c>
      <c r="N643" s="16">
        <v>1999</v>
      </c>
      <c r="O643" s="16">
        <v>2000</v>
      </c>
      <c r="P643" s="16">
        <v>2001</v>
      </c>
      <c r="Q643" s="16">
        <v>2002</v>
      </c>
      <c r="R643" s="16">
        <v>2003</v>
      </c>
      <c r="S643" s="16">
        <v>2004</v>
      </c>
      <c r="T643" s="16">
        <v>2005</v>
      </c>
      <c r="U643" s="16">
        <v>2006</v>
      </c>
      <c r="V643" s="16">
        <v>2007</v>
      </c>
      <c r="W643" s="16">
        <v>2008</v>
      </c>
      <c r="X643" s="17">
        <v>2009</v>
      </c>
      <c r="Y643" s="17">
        <v>2010</v>
      </c>
      <c r="Z643" s="16">
        <f>Z5</f>
        <v>2011</v>
      </c>
      <c r="AA643" s="16">
        <v>2012</v>
      </c>
      <c r="AB643" s="16">
        <v>2013</v>
      </c>
      <c r="AC643" s="16">
        <v>2013</v>
      </c>
      <c r="AD643" s="16">
        <v>2013</v>
      </c>
      <c r="AE643" s="16">
        <v>2013</v>
      </c>
      <c r="AF643" s="16">
        <v>2014</v>
      </c>
      <c r="AG643" s="16">
        <v>2014</v>
      </c>
      <c r="AH643" s="16">
        <v>2014</v>
      </c>
      <c r="AI643" s="16">
        <v>2014</v>
      </c>
      <c r="AJ643" s="17">
        <v>2014</v>
      </c>
      <c r="AK643" s="17">
        <v>2015</v>
      </c>
      <c r="AL643" s="17">
        <v>2015</v>
      </c>
      <c r="AM643" s="17">
        <v>2015</v>
      </c>
      <c r="AN643" s="17">
        <v>2015</v>
      </c>
      <c r="AO643" s="17">
        <f>+AO$5</f>
        <v>2015</v>
      </c>
      <c r="AP643" s="17">
        <v>2016</v>
      </c>
      <c r="AQ643" s="17">
        <v>2016</v>
      </c>
      <c r="AR643" s="17">
        <v>2016</v>
      </c>
      <c r="AS643" s="17">
        <f>+AS$5</f>
        <v>2016</v>
      </c>
      <c r="AT643" s="17">
        <v>2017</v>
      </c>
      <c r="AU643" s="17">
        <v>2017</v>
      </c>
      <c r="AV643" s="17">
        <v>2017</v>
      </c>
      <c r="AW643" s="17">
        <v>2017</v>
      </c>
      <c r="AX643" s="17">
        <f>+AX$5</f>
        <v>2017</v>
      </c>
      <c r="AY643" s="17"/>
      <c r="AZ643" s="17">
        <v>2018</v>
      </c>
      <c r="BA643" s="17">
        <v>2018</v>
      </c>
      <c r="BB643" s="17">
        <v>2018</v>
      </c>
      <c r="BC643" s="17">
        <v>2018</v>
      </c>
      <c r="BD643" s="17">
        <v>2018</v>
      </c>
      <c r="BE643" s="17">
        <v>2018</v>
      </c>
      <c r="BF643" s="17">
        <f>+BF$5</f>
        <v>2018</v>
      </c>
      <c r="BG643" s="17">
        <v>2019</v>
      </c>
      <c r="BH643" s="17">
        <v>2019</v>
      </c>
      <c r="BI643" s="17">
        <v>2019</v>
      </c>
      <c r="BJ643" s="17">
        <v>2019</v>
      </c>
      <c r="BK643" s="17">
        <v>2019</v>
      </c>
      <c r="BL643" s="17">
        <v>2019</v>
      </c>
      <c r="BM643" s="17">
        <v>2019</v>
      </c>
      <c r="BN643" s="17">
        <v>2019</v>
      </c>
      <c r="BO643" s="17">
        <f>+BO$5</f>
        <v>2019</v>
      </c>
      <c r="BP643" s="17">
        <v>2020</v>
      </c>
      <c r="BQ643" s="17">
        <v>2020</v>
      </c>
      <c r="BR643" s="17">
        <v>2020</v>
      </c>
      <c r="BS643" s="17">
        <v>2020</v>
      </c>
      <c r="BT643" s="17">
        <v>2020</v>
      </c>
      <c r="BU643" s="17">
        <v>2020</v>
      </c>
      <c r="BV643" s="17">
        <v>2020</v>
      </c>
      <c r="BW643" s="17">
        <v>2020</v>
      </c>
      <c r="BX643" s="17">
        <v>2020</v>
      </c>
      <c r="BY643" s="17">
        <v>2020</v>
      </c>
      <c r="BZ643" s="16">
        <v>2020</v>
      </c>
      <c r="CA643" s="17">
        <f>+CA$5</f>
        <v>2020</v>
      </c>
      <c r="CB643" s="17">
        <v>2021</v>
      </c>
      <c r="CC643" s="17">
        <v>2021</v>
      </c>
      <c r="CD643" s="17">
        <v>2021</v>
      </c>
      <c r="CE643" s="17">
        <v>2021</v>
      </c>
      <c r="CF643" s="17">
        <v>2021</v>
      </c>
      <c r="CG643" s="17">
        <v>2021</v>
      </c>
      <c r="CH643" s="17">
        <v>2021</v>
      </c>
      <c r="CI643" s="17">
        <v>2021</v>
      </c>
      <c r="CJ643" s="16">
        <v>2021</v>
      </c>
      <c r="CK643" s="16">
        <v>2021</v>
      </c>
      <c r="CL643" s="17">
        <f>+CL$5</f>
        <v>2021</v>
      </c>
      <c r="CM643" s="17">
        <v>2022</v>
      </c>
      <c r="CN643" s="17">
        <v>2022</v>
      </c>
      <c r="CO643" s="17">
        <v>2022</v>
      </c>
      <c r="CP643" s="17">
        <v>2022</v>
      </c>
      <c r="CQ643" s="17">
        <v>2022</v>
      </c>
      <c r="CR643" s="17">
        <v>2022</v>
      </c>
      <c r="CS643" s="17">
        <v>2022</v>
      </c>
      <c r="CT643" s="17">
        <v>2022</v>
      </c>
      <c r="CU643" s="17">
        <v>2022</v>
      </c>
      <c r="CV643" s="17">
        <v>2022</v>
      </c>
      <c r="CW643" s="17">
        <v>2022</v>
      </c>
      <c r="CX643" s="17">
        <v>2022</v>
      </c>
      <c r="CY643" s="17">
        <v>2022</v>
      </c>
      <c r="CZ643" s="17">
        <v>2022</v>
      </c>
      <c r="DA643" s="17">
        <f t="shared" ref="DA643:DN643" si="694">+DA$5</f>
        <v>2022</v>
      </c>
      <c r="DB643" s="16">
        <v>2023</v>
      </c>
      <c r="DC643" s="16">
        <v>2023</v>
      </c>
      <c r="DD643" s="16">
        <v>2023</v>
      </c>
      <c r="DE643" s="16">
        <v>2023</v>
      </c>
      <c r="DF643" s="16">
        <v>2023</v>
      </c>
      <c r="DG643" s="16">
        <v>2023</v>
      </c>
      <c r="DH643" s="16">
        <v>2023</v>
      </c>
      <c r="DI643" s="16">
        <v>2023</v>
      </c>
      <c r="DJ643" s="16">
        <v>2023</v>
      </c>
      <c r="DK643" s="16">
        <v>2023</v>
      </c>
      <c r="DL643" s="16">
        <v>2023</v>
      </c>
      <c r="DM643" s="16">
        <v>2023</v>
      </c>
      <c r="DN643" s="19">
        <f t="shared" si="694"/>
        <v>2023</v>
      </c>
      <c r="DO643" s="16">
        <v>2023</v>
      </c>
      <c r="DP643" s="16">
        <v>2024</v>
      </c>
      <c r="DQ643" s="16">
        <v>2024</v>
      </c>
      <c r="DR643" s="16">
        <v>2024</v>
      </c>
      <c r="DS643" s="16">
        <v>2024</v>
      </c>
      <c r="DT643" s="16">
        <v>2024</v>
      </c>
      <c r="DU643" s="16">
        <v>2024</v>
      </c>
      <c r="DV643" s="20">
        <f>+DV$5</f>
        <v>2024</v>
      </c>
      <c r="DW643" s="21">
        <f>+DW$5</f>
        <v>2024</v>
      </c>
      <c r="DX643" s="22">
        <f>+DX$5</f>
        <v>2024</v>
      </c>
      <c r="DZ643" s="16">
        <f>+DZ$5</f>
        <v>2025</v>
      </c>
      <c r="EC643" s="16">
        <f>+EC$5</f>
        <v>2026</v>
      </c>
      <c r="EF643" s="16">
        <f>+EF$5</f>
        <v>2027</v>
      </c>
      <c r="EI643" s="16">
        <f>+EI$5</f>
        <v>2028</v>
      </c>
      <c r="EL643" s="16">
        <f>+EL$5</f>
        <v>2029</v>
      </c>
      <c r="EO643" s="16">
        <f>+EO$5</f>
        <v>2030</v>
      </c>
    </row>
    <row r="644" spans="1:145" ht="15.5" x14ac:dyDescent="0.35">
      <c r="A644" s="12" t="s">
        <v>1</v>
      </c>
      <c r="B644" s="12" t="s">
        <v>1</v>
      </c>
      <c r="C644" s="12" t="s">
        <v>1</v>
      </c>
      <c r="D644" s="12" t="s">
        <v>1</v>
      </c>
      <c r="E644" s="12" t="s">
        <v>1</v>
      </c>
      <c r="F644" s="12" t="s">
        <v>1</v>
      </c>
      <c r="G644" s="12" t="s">
        <v>1</v>
      </c>
      <c r="H644" s="12" t="s">
        <v>1</v>
      </c>
      <c r="I644" s="12" t="s">
        <v>1</v>
      </c>
      <c r="J644" s="12" t="s">
        <v>1</v>
      </c>
      <c r="K644" s="12" t="s">
        <v>1</v>
      </c>
      <c r="L644" s="12" t="s">
        <v>1</v>
      </c>
      <c r="M644" s="12" t="s">
        <v>1</v>
      </c>
      <c r="N644" s="12" t="s">
        <v>1</v>
      </c>
      <c r="O644" s="12" t="s">
        <v>1</v>
      </c>
      <c r="P644" s="12" t="s">
        <v>1</v>
      </c>
      <c r="Q644" s="12" t="str">
        <f>+Q$6</f>
        <v>-</v>
      </c>
      <c r="R644" s="12" t="str">
        <f>+R$6</f>
        <v>-</v>
      </c>
      <c r="S644" s="12" t="str">
        <f>+S$6</f>
        <v>-</v>
      </c>
      <c r="T644" s="12" t="str">
        <f>+T$6</f>
        <v>-</v>
      </c>
      <c r="U644" s="12" t="s">
        <v>1</v>
      </c>
      <c r="V644" s="12" t="s">
        <v>1</v>
      </c>
      <c r="W644" s="12" t="s">
        <v>1</v>
      </c>
      <c r="X644" s="13" t="s">
        <v>1</v>
      </c>
      <c r="Y644" s="13" t="s">
        <v>1</v>
      </c>
      <c r="Z644" s="12" t="s">
        <v>1</v>
      </c>
      <c r="AA644" s="12" t="s">
        <v>1</v>
      </c>
      <c r="AB644" s="12" t="s">
        <v>1</v>
      </c>
      <c r="AC644" s="12" t="s">
        <v>1</v>
      </c>
      <c r="AD644" s="12" t="s">
        <v>1</v>
      </c>
      <c r="AE644" s="12" t="s">
        <v>1</v>
      </c>
      <c r="AF644" s="12" t="s">
        <v>1</v>
      </c>
      <c r="AG644" s="12" t="s">
        <v>1</v>
      </c>
      <c r="AH644" s="12" t="s">
        <v>1</v>
      </c>
      <c r="AI644" s="12" t="s">
        <v>1</v>
      </c>
      <c r="AJ644" s="13" t="s">
        <v>1</v>
      </c>
      <c r="AK644" s="13" t="s">
        <v>1</v>
      </c>
      <c r="AL644" s="13" t="s">
        <v>1</v>
      </c>
      <c r="AM644" s="13" t="s">
        <v>1</v>
      </c>
      <c r="AN644" s="13" t="s">
        <v>1</v>
      </c>
      <c r="AO644" s="13" t="s">
        <v>1</v>
      </c>
      <c r="AP644" s="13" t="s">
        <v>1</v>
      </c>
      <c r="AQ644" s="13" t="s">
        <v>1</v>
      </c>
      <c r="AR644" s="13" t="s">
        <v>1</v>
      </c>
      <c r="AS644" s="13" t="s">
        <v>1</v>
      </c>
      <c r="AT644" s="13" t="s">
        <v>1</v>
      </c>
      <c r="AU644" s="13" t="s">
        <v>1</v>
      </c>
      <c r="AV644" s="13" t="s">
        <v>1</v>
      </c>
      <c r="AW644" s="13" t="s">
        <v>1</v>
      </c>
      <c r="AX644" s="13" t="s">
        <v>1</v>
      </c>
      <c r="AY644" s="13"/>
      <c r="AZ644" s="13" t="s">
        <v>1</v>
      </c>
      <c r="BA644" s="13" t="s">
        <v>1</v>
      </c>
      <c r="BB644" s="13" t="s">
        <v>1</v>
      </c>
      <c r="BC644" s="13" t="s">
        <v>1</v>
      </c>
      <c r="BD644" s="13" t="s">
        <v>1</v>
      </c>
      <c r="BE644" s="13" t="s">
        <v>1</v>
      </c>
      <c r="BF644" s="13" t="s">
        <v>1</v>
      </c>
      <c r="BG644" s="13" t="s">
        <v>1</v>
      </c>
      <c r="BH644" s="13" t="s">
        <v>1</v>
      </c>
      <c r="BI644" s="13" t="s">
        <v>1</v>
      </c>
      <c r="BJ644" s="13" t="s">
        <v>1</v>
      </c>
      <c r="BK644" s="13" t="s">
        <v>1</v>
      </c>
      <c r="BL644" s="13" t="s">
        <v>1</v>
      </c>
      <c r="BM644" s="13" t="s">
        <v>1</v>
      </c>
      <c r="BN644" s="13" t="s">
        <v>1</v>
      </c>
      <c r="BO644" s="13" t="s">
        <v>1</v>
      </c>
      <c r="BP644" s="13" t="s">
        <v>1</v>
      </c>
      <c r="BQ644" s="13" t="s">
        <v>1</v>
      </c>
      <c r="BR644" s="13" t="s">
        <v>1</v>
      </c>
      <c r="BS644" s="13" t="s">
        <v>1</v>
      </c>
      <c r="BT644" s="13" t="s">
        <v>1</v>
      </c>
      <c r="BU644" s="13" t="s">
        <v>1</v>
      </c>
      <c r="BV644" s="13" t="s">
        <v>1</v>
      </c>
      <c r="BW644" s="13" t="s">
        <v>1</v>
      </c>
      <c r="BX644" s="13" t="s">
        <v>1</v>
      </c>
      <c r="BY644" s="13" t="s">
        <v>1</v>
      </c>
      <c r="BZ644" s="12" t="s">
        <v>1</v>
      </c>
      <c r="CA644" s="13" t="s">
        <v>1</v>
      </c>
      <c r="CB644" s="13" t="s">
        <v>1</v>
      </c>
      <c r="CC644" s="13" t="s">
        <v>1</v>
      </c>
      <c r="CD644" s="13" t="s">
        <v>1</v>
      </c>
      <c r="CE644" s="13" t="s">
        <v>1</v>
      </c>
      <c r="CF644" s="13" t="s">
        <v>1</v>
      </c>
      <c r="CG644" s="13" t="s">
        <v>1</v>
      </c>
      <c r="CH644" s="13" t="s">
        <v>1</v>
      </c>
      <c r="CI644" s="13" t="s">
        <v>1</v>
      </c>
      <c r="CJ644" s="12" t="s">
        <v>1</v>
      </c>
      <c r="CK644" s="12" t="s">
        <v>1</v>
      </c>
      <c r="CL644" s="13" t="s">
        <v>1</v>
      </c>
      <c r="CM644" s="13" t="s">
        <v>1</v>
      </c>
      <c r="CN644" s="13" t="s">
        <v>1</v>
      </c>
      <c r="CO644" s="13" t="s">
        <v>1</v>
      </c>
      <c r="CP644" s="13" t="s">
        <v>1</v>
      </c>
      <c r="CQ644" s="13" t="s">
        <v>1</v>
      </c>
      <c r="CR644" s="13" t="s">
        <v>1</v>
      </c>
      <c r="CS644" s="13" t="s">
        <v>1</v>
      </c>
      <c r="CT644" s="13" t="s">
        <v>1</v>
      </c>
      <c r="CU644" s="13" t="s">
        <v>1</v>
      </c>
      <c r="CV644" s="13" t="s">
        <v>1</v>
      </c>
      <c r="CW644" s="13" t="s">
        <v>1</v>
      </c>
      <c r="CX644" s="13" t="s">
        <v>1</v>
      </c>
      <c r="CY644" s="13" t="s">
        <v>1</v>
      </c>
      <c r="CZ644" s="13" t="s">
        <v>1</v>
      </c>
      <c r="DA644" s="13" t="s">
        <v>1</v>
      </c>
      <c r="DB644" s="12" t="s">
        <v>1</v>
      </c>
      <c r="DC644" s="12" t="s">
        <v>1</v>
      </c>
      <c r="DD644" s="12" t="s">
        <v>1</v>
      </c>
      <c r="DE644" s="12" t="s">
        <v>1</v>
      </c>
      <c r="DF644" s="12" t="s">
        <v>1</v>
      </c>
      <c r="DG644" s="12" t="s">
        <v>1</v>
      </c>
      <c r="DH644" s="12" t="s">
        <v>1</v>
      </c>
      <c r="DI644" s="12" t="s">
        <v>1</v>
      </c>
      <c r="DJ644" s="12" t="s">
        <v>1</v>
      </c>
      <c r="DK644" s="12" t="s">
        <v>1</v>
      </c>
      <c r="DL644" s="12" t="s">
        <v>1</v>
      </c>
      <c r="DM644" s="12" t="s">
        <v>1</v>
      </c>
      <c r="DN644" s="23" t="s">
        <v>1</v>
      </c>
      <c r="DO644" s="12" t="s">
        <v>1</v>
      </c>
      <c r="DP644" s="12" t="s">
        <v>1</v>
      </c>
      <c r="DQ644" s="12" t="s">
        <v>1</v>
      </c>
      <c r="DR644" s="12" t="s">
        <v>1</v>
      </c>
      <c r="DS644" s="12" t="s">
        <v>1</v>
      </c>
      <c r="DT644" s="12" t="s">
        <v>1</v>
      </c>
      <c r="DU644" s="12" t="s">
        <v>1</v>
      </c>
      <c r="DV644" s="24" t="s">
        <v>1</v>
      </c>
      <c r="DW644" s="25" t="s">
        <v>1</v>
      </c>
      <c r="DX644" s="26" t="s">
        <v>1</v>
      </c>
      <c r="DZ644" s="12" t="s">
        <v>1</v>
      </c>
      <c r="EC644" s="12" t="s">
        <v>1</v>
      </c>
      <c r="EF644" s="12" t="s">
        <v>1</v>
      </c>
      <c r="EI644" s="12" t="s">
        <v>1</v>
      </c>
      <c r="EL644" s="12" t="s">
        <v>1</v>
      </c>
      <c r="EO644" s="12" t="s">
        <v>1</v>
      </c>
    </row>
    <row r="645" spans="1:145" ht="15.5" x14ac:dyDescent="0.3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14"/>
      <c r="L645" s="14"/>
      <c r="M645" s="14"/>
      <c r="N645" s="14"/>
      <c r="O645" s="28"/>
      <c r="P645" s="28"/>
      <c r="Q645" s="28"/>
      <c r="R645" s="28"/>
      <c r="S645" s="28"/>
      <c r="T645" s="28"/>
      <c r="U645" s="28" t="str">
        <f>+U$7</f>
        <v/>
      </c>
      <c r="V645" s="14"/>
      <c r="W645" s="14"/>
      <c r="X645" s="30"/>
      <c r="Y645" s="30"/>
      <c r="Z645" s="14"/>
      <c r="AA645" s="14"/>
      <c r="AB645" s="14" t="s">
        <v>12</v>
      </c>
      <c r="AC645" s="14" t="s">
        <v>13</v>
      </c>
      <c r="AD645" s="14" t="str">
        <f>+$AD$7</f>
        <v>Maj old</v>
      </c>
      <c r="AE645" s="14"/>
      <c r="AF645" s="14" t="s">
        <v>12</v>
      </c>
      <c r="AG645" s="14" t="s">
        <v>13</v>
      </c>
      <c r="AH645" s="14" t="s">
        <v>15</v>
      </c>
      <c r="AI645" s="14" t="s">
        <v>16</v>
      </c>
      <c r="AJ645" s="30"/>
      <c r="AK645" s="30" t="s">
        <v>12</v>
      </c>
      <c r="AL645" s="30" t="s">
        <v>13</v>
      </c>
      <c r="AM645" s="30" t="s">
        <v>15</v>
      </c>
      <c r="AN645" s="30" t="s">
        <v>17</v>
      </c>
      <c r="AO645" s="30" t="str">
        <f>+AO$7</f>
        <v>Estim.</v>
      </c>
      <c r="AP645" s="30" t="s">
        <v>12</v>
      </c>
      <c r="AQ645" s="30" t="s">
        <v>13</v>
      </c>
      <c r="AR645" s="30" t="s">
        <v>15</v>
      </c>
      <c r="AS645" s="30" t="str">
        <f>+AS$7</f>
        <v>Estim.</v>
      </c>
      <c r="AT645" s="30" t="s">
        <v>12</v>
      </c>
      <c r="AU645" s="30" t="s">
        <v>13</v>
      </c>
      <c r="AV645" s="30" t="s">
        <v>19</v>
      </c>
      <c r="AW645" s="30" t="s">
        <v>20</v>
      </c>
      <c r="AX645" s="30" t="str">
        <f>+AX$7</f>
        <v>Estim</v>
      </c>
      <c r="AY645" s="30"/>
      <c r="AZ645" s="30" t="s">
        <v>12</v>
      </c>
      <c r="BA645" s="30" t="s">
        <v>22</v>
      </c>
      <c r="BB645" s="30" t="s">
        <v>23</v>
      </c>
      <c r="BC645" s="30" t="s">
        <v>24</v>
      </c>
      <c r="BD645" s="30" t="s">
        <v>25</v>
      </c>
      <c r="BE645" s="30" t="s">
        <v>26</v>
      </c>
      <c r="BF645" s="30" t="str">
        <f>+BF$7</f>
        <v>Estim</v>
      </c>
      <c r="BG645" s="30" t="s">
        <v>12</v>
      </c>
      <c r="BH645" s="30" t="s">
        <v>27</v>
      </c>
      <c r="BI645" s="30" t="s">
        <v>23</v>
      </c>
      <c r="BJ645" s="30" t="s">
        <v>26</v>
      </c>
      <c r="BK645" s="30" t="s">
        <v>28</v>
      </c>
      <c r="BL645" s="30" t="s">
        <v>29</v>
      </c>
      <c r="BM645" s="30" t="s">
        <v>30</v>
      </c>
      <c r="BN645" s="30" t="s">
        <v>31</v>
      </c>
      <c r="BO645" s="30" t="str">
        <f>+BO$7</f>
        <v>Estim</v>
      </c>
      <c r="BP645" s="30" t="s">
        <v>12</v>
      </c>
      <c r="BQ645" s="30" t="s">
        <v>12</v>
      </c>
      <c r="BR645" s="30" t="s">
        <v>27</v>
      </c>
      <c r="BS645" s="30" t="s">
        <v>29</v>
      </c>
      <c r="BT645" s="30" t="s">
        <v>23</v>
      </c>
      <c r="BU645" s="30" t="s">
        <v>29</v>
      </c>
      <c r="BV645" s="30" t="s">
        <v>31</v>
      </c>
      <c r="BW645" s="30" t="s">
        <v>32</v>
      </c>
      <c r="BX645" s="30" t="s">
        <v>32</v>
      </c>
      <c r="BY645" s="30" t="s">
        <v>32</v>
      </c>
      <c r="BZ645" s="14" t="s">
        <v>33</v>
      </c>
      <c r="CA645" s="30" t="str">
        <f>+CA$7</f>
        <v>Estim</v>
      </c>
      <c r="CB645" s="30" t="s">
        <v>12</v>
      </c>
      <c r="CC645" s="30" t="s">
        <v>12</v>
      </c>
      <c r="CD645" s="30" t="s">
        <v>12</v>
      </c>
      <c r="CE645" s="30" t="s">
        <v>12</v>
      </c>
      <c r="CF645" s="30" t="s">
        <v>12</v>
      </c>
      <c r="CG645" s="30" t="s">
        <v>12</v>
      </c>
      <c r="CH645" s="30" t="s">
        <v>34</v>
      </c>
      <c r="CI645" s="30" t="s">
        <v>34</v>
      </c>
      <c r="CJ645" s="14" t="s">
        <v>25</v>
      </c>
      <c r="CK645" s="14" t="s">
        <v>25</v>
      </c>
      <c r="CL645" s="30" t="str">
        <f>+CL$7</f>
        <v>Estim.</v>
      </c>
      <c r="CM645" s="30" t="s">
        <v>12</v>
      </c>
      <c r="CN645" s="30" t="s">
        <v>36</v>
      </c>
      <c r="CO645" s="30" t="s">
        <v>36</v>
      </c>
      <c r="CP645" s="30" t="s">
        <v>101</v>
      </c>
      <c r="CQ645" s="30" t="s">
        <v>36</v>
      </c>
      <c r="CR645" s="30" t="s">
        <v>102</v>
      </c>
      <c r="CS645" s="30" t="s">
        <v>103</v>
      </c>
      <c r="CT645" s="30" t="s">
        <v>104</v>
      </c>
      <c r="CU645" s="30" t="s">
        <v>105</v>
      </c>
      <c r="CV645" s="30" t="s">
        <v>37</v>
      </c>
      <c r="CW645" s="30" t="s">
        <v>37</v>
      </c>
      <c r="CX645" s="30" t="s">
        <v>38</v>
      </c>
      <c r="CY645" s="30" t="s">
        <v>38</v>
      </c>
      <c r="CZ645" s="30" t="s">
        <v>37</v>
      </c>
      <c r="DA645" s="30" t="str">
        <f t="shared" ref="DA645:DN645" si="695">+DA$7</f>
        <v>Estim.</v>
      </c>
      <c r="DB645" s="14" t="s">
        <v>39</v>
      </c>
      <c r="DC645" s="14" t="s">
        <v>40</v>
      </c>
      <c r="DD645" s="14" t="s">
        <v>41</v>
      </c>
      <c r="DE645" s="14" t="s">
        <v>42</v>
      </c>
      <c r="DF645" s="14" t="s">
        <v>43</v>
      </c>
      <c r="DG645" s="14" t="s">
        <v>44</v>
      </c>
      <c r="DH645" s="14" t="s">
        <v>45</v>
      </c>
      <c r="DI645" s="14" t="s">
        <v>46</v>
      </c>
      <c r="DJ645" s="14" t="s">
        <v>47</v>
      </c>
      <c r="DK645" s="14" t="s">
        <v>45</v>
      </c>
      <c r="DL645" s="14" t="s">
        <v>46</v>
      </c>
      <c r="DM645" s="14" t="s">
        <v>47</v>
      </c>
      <c r="DN645" s="34" t="str">
        <f t="shared" si="695"/>
        <v>Estim.</v>
      </c>
      <c r="DO645" s="14" t="s">
        <v>47</v>
      </c>
      <c r="DP645" s="14" t="s">
        <v>12</v>
      </c>
      <c r="DQ645" s="14" t="s">
        <v>12</v>
      </c>
      <c r="DR645" s="14" t="s">
        <v>12</v>
      </c>
      <c r="DS645" s="14" t="s">
        <v>23</v>
      </c>
      <c r="DT645" s="14" t="s">
        <v>23</v>
      </c>
      <c r="DU645" s="14" t="s">
        <v>23</v>
      </c>
      <c r="DV645" s="121" t="str">
        <f>+DV$7</f>
        <v>MAJ nov</v>
      </c>
      <c r="DW645" s="122" t="str">
        <f>+DW$7</f>
        <v>MAJ nov</v>
      </c>
      <c r="DX645" s="123" t="str">
        <f>+DX$7</f>
        <v>Prév.Rév.</v>
      </c>
      <c r="DZ645" s="14" t="str">
        <f>+DZ$7</f>
        <v>Prév.</v>
      </c>
      <c r="EC645" s="14" t="str">
        <f>+EC$7</f>
        <v>Prév.</v>
      </c>
      <c r="EF645" s="14" t="str">
        <f>+EF$7</f>
        <v>Prév.</v>
      </c>
      <c r="EI645" s="14" t="str">
        <f>+EI$7</f>
        <v>Prév.</v>
      </c>
      <c r="EL645" s="14" t="str">
        <f>+EL$7</f>
        <v>Prév.</v>
      </c>
      <c r="EO645" s="14" t="str">
        <f>+EO$7</f>
        <v>Prév.</v>
      </c>
    </row>
    <row r="646" spans="1:145" ht="15.5" x14ac:dyDescent="0.3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</row>
    <row r="647" spans="1:145" ht="15.5" x14ac:dyDescent="0.35">
      <c r="A647" s="56" t="s">
        <v>268</v>
      </c>
      <c r="B647" s="63" t="e">
        <f t="shared" ref="B647:Z647" si="696">+B650+B655+B657+B659</f>
        <v>#VALUE!</v>
      </c>
      <c r="C647" s="63" t="e">
        <f t="shared" si="696"/>
        <v>#VALUE!</v>
      </c>
      <c r="D647" s="63" t="e">
        <f t="shared" si="696"/>
        <v>#VALUE!</v>
      </c>
      <c r="E647" s="63" t="e">
        <f t="shared" si="696"/>
        <v>#VALUE!</v>
      </c>
      <c r="F647" s="63" t="e">
        <f t="shared" si="696"/>
        <v>#VALUE!</v>
      </c>
      <c r="G647" s="63" t="e">
        <f t="shared" si="696"/>
        <v>#VALUE!</v>
      </c>
      <c r="H647" s="63" t="e">
        <f t="shared" si="696"/>
        <v>#VALUE!</v>
      </c>
      <c r="I647" s="63" t="e">
        <f t="shared" si="696"/>
        <v>#VALUE!</v>
      </c>
      <c r="J647" s="63" t="e">
        <f t="shared" si="696"/>
        <v>#VALUE!</v>
      </c>
      <c r="K647" s="63" t="e">
        <f t="shared" si="696"/>
        <v>#VALUE!</v>
      </c>
      <c r="L647" s="63" t="e">
        <f t="shared" si="696"/>
        <v>#VALUE!</v>
      </c>
      <c r="M647" s="63" t="e">
        <f t="shared" si="696"/>
        <v>#VALUE!</v>
      </c>
      <c r="N647" s="63" t="e">
        <f t="shared" si="696"/>
        <v>#VALUE!</v>
      </c>
      <c r="O647" s="63" t="e">
        <f t="shared" si="696"/>
        <v>#VALUE!</v>
      </c>
      <c r="P647" s="63" t="e">
        <f t="shared" si="696"/>
        <v>#VALUE!</v>
      </c>
      <c r="Q647" s="63" t="e">
        <f t="shared" si="696"/>
        <v>#VALUE!</v>
      </c>
      <c r="R647" s="128" t="e">
        <f t="shared" si="696"/>
        <v>#VALUE!</v>
      </c>
      <c r="S647" s="128" t="e">
        <f t="shared" si="696"/>
        <v>#VALUE!</v>
      </c>
      <c r="T647" s="128" t="e">
        <f t="shared" si="696"/>
        <v>#VALUE!</v>
      </c>
      <c r="U647" s="128" t="e">
        <f t="shared" si="696"/>
        <v>#VALUE!</v>
      </c>
      <c r="V647" s="128" t="e">
        <f t="shared" si="696"/>
        <v>#VALUE!</v>
      </c>
      <c r="W647" s="128" t="e">
        <f t="shared" si="696"/>
        <v>#VALUE!</v>
      </c>
      <c r="X647" s="129" t="e">
        <f t="shared" si="696"/>
        <v>#VALUE!</v>
      </c>
      <c r="Y647" s="129" t="e">
        <f t="shared" si="696"/>
        <v>#VALUE!</v>
      </c>
      <c r="Z647" s="128" t="e">
        <f t="shared" si="696"/>
        <v>#VALUE!</v>
      </c>
      <c r="AA647" s="128" t="e">
        <f>+AA650+AA655+AA657+AA659</f>
        <v>#VALUE!</v>
      </c>
      <c r="AB647" s="128">
        <v>-2373.1504207903795</v>
      </c>
      <c r="AC647" s="128">
        <v>-2072.2078640735153</v>
      </c>
      <c r="AD647" s="128">
        <v>-3173.83542387941</v>
      </c>
      <c r="AE647" s="128" t="e">
        <f>+AE650+AE655+AE657+AE659</f>
        <v>#VALUE!</v>
      </c>
      <c r="AF647" s="128">
        <v>-3349.1314084867972</v>
      </c>
      <c r="AG647" s="128">
        <v>-4045.5505459616802</v>
      </c>
      <c r="AH647" s="128">
        <v>-4815.58506068313</v>
      </c>
      <c r="AI647" s="128">
        <v>-5425.5047401399997</v>
      </c>
      <c r="AJ647" s="129" t="e">
        <f>+AJ650+AJ655+AJ657+AJ659</f>
        <v>#VALUE!</v>
      </c>
      <c r="AK647" s="129">
        <v>-8714.7553323132215</v>
      </c>
      <c r="AL647" s="129">
        <v>-5237.4778735329837</v>
      </c>
      <c r="AM647" s="129">
        <v>-5093.6014729211302</v>
      </c>
      <c r="AN647" s="129">
        <v>-5079.0221006671345</v>
      </c>
      <c r="AO647" s="129" t="e">
        <f>+AO650+AO655+AO657+AO659</f>
        <v>#VALUE!</v>
      </c>
      <c r="AP647" s="129">
        <v>-6179.9210324548394</v>
      </c>
      <c r="AQ647" s="129">
        <v>-6145.2216944783877</v>
      </c>
      <c r="AR647" s="129">
        <v>-5337.8235050919702</v>
      </c>
      <c r="AS647" s="129" t="e">
        <f>+AS650+AS655+AS657+AS659</f>
        <v>#VALUE!</v>
      </c>
      <c r="AT647" s="129">
        <v>-4049.0923908530785</v>
      </c>
      <c r="AU647" s="129">
        <v>-3800.6637580342167</v>
      </c>
      <c r="AV647" s="129">
        <v>-3048.3661562538923</v>
      </c>
      <c r="AW647" s="129">
        <v>-2950.3127507426798</v>
      </c>
      <c r="AX647" s="129" t="e">
        <f>+AX650+AX655+AX657+AX659</f>
        <v>#VALUE!</v>
      </c>
      <c r="AY647" s="129"/>
      <c r="AZ647" s="129">
        <v>-2065.7872458175366</v>
      </c>
      <c r="BA647" s="129">
        <v>-3061.099096797624</v>
      </c>
      <c r="BB647" s="129">
        <v>-2201.9384583182255</v>
      </c>
      <c r="BC647" s="129">
        <v>-3231.4188755749537</v>
      </c>
      <c r="BD647" s="129">
        <v>-1622.5313569802929</v>
      </c>
      <c r="BE647" s="129">
        <v>-2862.4574138185285</v>
      </c>
      <c r="BF647" s="129" t="e">
        <f>+BF650+BF655+BF657+BF659</f>
        <v>#VALUE!</v>
      </c>
      <c r="BG647" s="129">
        <v>-2663.0024067484983</v>
      </c>
      <c r="BH647" s="129">
        <v>-4485.3476751237313</v>
      </c>
      <c r="BI647" s="129">
        <v>-3406.5266058375914</v>
      </c>
      <c r="BJ647" s="129">
        <v>-4993.4386051695965</v>
      </c>
      <c r="BK647" s="129">
        <v>-2017.3715969554482</v>
      </c>
      <c r="BL647" s="129">
        <v>-4855.6847542664646</v>
      </c>
      <c r="BM647" s="129">
        <v>-2410.1461314427361</v>
      </c>
      <c r="BN647" s="129">
        <v>-4201.7880492466702</v>
      </c>
      <c r="BO647" s="129" t="e">
        <f>+BO650+BO655+BO657+BO659</f>
        <v>#VALUE!</v>
      </c>
      <c r="BP647" s="129">
        <v>-951.7050136849216</v>
      </c>
      <c r="BQ647" s="129">
        <v>-2341.1434767926512</v>
      </c>
      <c r="BR647" s="129">
        <v>-5261.476146091105</v>
      </c>
      <c r="BS647" s="129">
        <v>-7048.2089560045379</v>
      </c>
      <c r="BT647" s="129">
        <v>-2831.7050725664044</v>
      </c>
      <c r="BU647" s="129">
        <v>-3372.9727789333233</v>
      </c>
      <c r="BV647" s="129">
        <v>-4821.1555454643712</v>
      </c>
      <c r="BW647" s="129">
        <v>-2268.9255090153924</v>
      </c>
      <c r="BX647" s="129">
        <v>-2848.1231390050957</v>
      </c>
      <c r="BY647" s="129">
        <v>-3899.2061521913579</v>
      </c>
      <c r="BZ647" s="128">
        <v>-2516.8899924946459</v>
      </c>
      <c r="CA647" s="129" t="e">
        <f>+CA650+CA655+CA657+CA659</f>
        <v>#VALUE!</v>
      </c>
      <c r="CB647" s="129">
        <v>-2190.5932854567964</v>
      </c>
      <c r="CC647" s="129">
        <v>-2288.1995978320474</v>
      </c>
      <c r="CD647" s="129">
        <v>-3182.7104322730975</v>
      </c>
      <c r="CE647" s="129">
        <v>-2631.7475169876352</v>
      </c>
      <c r="CF647" s="129">
        <v>-2664.7343633371429</v>
      </c>
      <c r="CG647" s="129">
        <v>-3624.2393087701275</v>
      </c>
      <c r="CH647" s="129">
        <v>-1649.7910462408438</v>
      </c>
      <c r="CI647" s="129">
        <v>-2025.8391036270759</v>
      </c>
      <c r="CJ647" s="128">
        <v>-1138.1667840982725</v>
      </c>
      <c r="CK647" s="128">
        <v>-1716.2489009059984</v>
      </c>
      <c r="CL647" s="129" t="e">
        <f>+CL650+CL655+CL657+CL659</f>
        <v>#VALUE!</v>
      </c>
      <c r="CM647" s="129">
        <v>-1932.6656649004185</v>
      </c>
      <c r="CN647" s="129">
        <v>1741.247563373827</v>
      </c>
      <c r="CO647" s="129">
        <v>1740.826561673684</v>
      </c>
      <c r="CP647" s="129">
        <v>3214.7864693089432</v>
      </c>
      <c r="CQ647" s="129">
        <v>694.44404692422268</v>
      </c>
      <c r="CR647" s="129">
        <v>-1143.4841436900958</v>
      </c>
      <c r="CS647" s="129">
        <v>4545.4450525197681</v>
      </c>
      <c r="CT647" s="129">
        <v>3141.9150343882434</v>
      </c>
      <c r="CU647" s="129">
        <v>-167.39317588280619</v>
      </c>
      <c r="CV647" s="129">
        <v>4658.7700721518195</v>
      </c>
      <c r="CW647" s="129">
        <v>3633.7498051960383</v>
      </c>
      <c r="CX647" s="129">
        <v>4459.167864430452</v>
      </c>
      <c r="CY647" s="129">
        <v>3891.0616194321324</v>
      </c>
      <c r="CZ647" s="129">
        <v>2410.377502620358</v>
      </c>
      <c r="DA647" s="129" t="e">
        <f t="shared" ref="DA647" si="697">+DA650+DA655+DA657+DA659</f>
        <v>#VALUE!</v>
      </c>
      <c r="DB647" s="128">
        <v>1736.5943984398618</v>
      </c>
      <c r="DC647" s="128">
        <v>658.82945646559938</v>
      </c>
      <c r="DD647" s="128">
        <v>-1481.2225199204563</v>
      </c>
      <c r="DE647" s="128">
        <v>949.30720471235156</v>
      </c>
      <c r="DF647" s="128">
        <v>48.569629532504337</v>
      </c>
      <c r="DG647" s="128">
        <v>-1523.3288248822846</v>
      </c>
      <c r="DH647" s="128">
        <v>1459.2938810707617</v>
      </c>
      <c r="DI647" s="128">
        <v>351.70157261700479</v>
      </c>
      <c r="DJ647" s="128">
        <v>-1174.0163462669479</v>
      </c>
      <c r="DK647" s="128">
        <v>730.76870049725812</v>
      </c>
      <c r="DL647" s="128">
        <v>-155.37556345796531</v>
      </c>
      <c r="DM647" s="128">
        <v>-958.66090523491118</v>
      </c>
      <c r="DN647" s="130" t="e">
        <f t="shared" ref="DN647" si="698">+DN650+DN655+DN657+DN659</f>
        <v>#VALUE!</v>
      </c>
      <c r="DO647" s="128">
        <v>-958.66090523491118</v>
      </c>
      <c r="DP647" s="128">
        <v>1743.9772864981876</v>
      </c>
      <c r="DQ647" s="128">
        <v>1036.7794851659614</v>
      </c>
      <c r="DR647" s="128">
        <v>485.14392734264084</v>
      </c>
      <c r="DS647" s="128">
        <v>3059.2678739154026</v>
      </c>
      <c r="DT647" s="128">
        <v>2452.5497867418826</v>
      </c>
      <c r="DU647" s="128">
        <v>2643.303222039176</v>
      </c>
      <c r="DV647" s="131" t="e">
        <f>+DV650+DV655+DV657+DV659</f>
        <v>#VALUE!</v>
      </c>
      <c r="DW647" s="132" t="e">
        <f>+DW650+DW655+DW657+DW659</f>
        <v>#VALUE!</v>
      </c>
      <c r="DX647" s="133" t="e">
        <f>+DX650+DX655+DX657+DX659</f>
        <v>#VALUE!</v>
      </c>
      <c r="DZ647" s="128" t="e">
        <f>+DZ650+DZ655+DZ657+DZ659</f>
        <v>#VALUE!</v>
      </c>
      <c r="EC647" s="128" t="e">
        <f>+EC650+EC655+EC657+EC659</f>
        <v>#VALUE!</v>
      </c>
      <c r="EF647" s="128" t="e">
        <f>+EF650+EF655+EF657+EF659</f>
        <v>#VALUE!</v>
      </c>
      <c r="EI647" s="128" t="e">
        <f>+EI650+EI655+EI657+EI659</f>
        <v>#VALUE!</v>
      </c>
      <c r="EL647" s="128" t="e">
        <f>+EL650+EL655+EL657+EL659</f>
        <v>#VALUE!</v>
      </c>
      <c r="EO647" s="128" t="e">
        <f>+EO650+EO655+EO657+EO659</f>
        <v>#VALUE!</v>
      </c>
    </row>
    <row r="648" spans="1:145" ht="15.5" x14ac:dyDescent="0.35">
      <c r="A648" s="56" t="s">
        <v>269</v>
      </c>
      <c r="B648" s="63" t="e">
        <f t="shared" ref="B648:Z648" si="699">+B647-B660</f>
        <v>#VALUE!</v>
      </c>
      <c r="C648" s="63" t="e">
        <f t="shared" si="699"/>
        <v>#VALUE!</v>
      </c>
      <c r="D648" s="63" t="e">
        <f t="shared" si="699"/>
        <v>#VALUE!</v>
      </c>
      <c r="E648" s="63" t="e">
        <f t="shared" si="699"/>
        <v>#VALUE!</v>
      </c>
      <c r="F648" s="63" t="e">
        <f t="shared" si="699"/>
        <v>#VALUE!</v>
      </c>
      <c r="G648" s="63" t="e">
        <f t="shared" si="699"/>
        <v>#VALUE!</v>
      </c>
      <c r="H648" s="63" t="e">
        <f t="shared" si="699"/>
        <v>#VALUE!</v>
      </c>
      <c r="I648" s="63" t="e">
        <f t="shared" si="699"/>
        <v>#VALUE!</v>
      </c>
      <c r="J648" s="63" t="e">
        <f t="shared" si="699"/>
        <v>#VALUE!</v>
      </c>
      <c r="K648" s="63" t="e">
        <f t="shared" si="699"/>
        <v>#VALUE!</v>
      </c>
      <c r="L648" s="63" t="e">
        <f t="shared" si="699"/>
        <v>#VALUE!</v>
      </c>
      <c r="M648" s="63" t="e">
        <f t="shared" si="699"/>
        <v>#VALUE!</v>
      </c>
      <c r="N648" s="63" t="e">
        <f t="shared" si="699"/>
        <v>#VALUE!</v>
      </c>
      <c r="O648" s="63" t="e">
        <f t="shared" si="699"/>
        <v>#VALUE!</v>
      </c>
      <c r="P648" s="63" t="e">
        <f t="shared" si="699"/>
        <v>#VALUE!</v>
      </c>
      <c r="Q648" s="63" t="e">
        <f t="shared" si="699"/>
        <v>#VALUE!</v>
      </c>
      <c r="R648" s="128" t="e">
        <f t="shared" si="699"/>
        <v>#VALUE!</v>
      </c>
      <c r="S648" s="128" t="e">
        <f t="shared" si="699"/>
        <v>#VALUE!</v>
      </c>
      <c r="T648" s="128" t="e">
        <f t="shared" si="699"/>
        <v>#VALUE!</v>
      </c>
      <c r="U648" s="128" t="e">
        <f t="shared" si="699"/>
        <v>#VALUE!</v>
      </c>
      <c r="V648" s="128" t="e">
        <f t="shared" si="699"/>
        <v>#VALUE!</v>
      </c>
      <c r="W648" s="128" t="e">
        <f t="shared" si="699"/>
        <v>#VALUE!</v>
      </c>
      <c r="X648" s="129" t="e">
        <f t="shared" si="699"/>
        <v>#VALUE!</v>
      </c>
      <c r="Y648" s="129" t="e">
        <f t="shared" si="699"/>
        <v>#VALUE!</v>
      </c>
      <c r="Z648" s="128" t="e">
        <f t="shared" si="699"/>
        <v>#VALUE!</v>
      </c>
      <c r="AA648" s="128" t="e">
        <f>+AA647-AA660</f>
        <v>#VALUE!</v>
      </c>
      <c r="AB648" s="128">
        <v>-2483.5011875825999</v>
      </c>
      <c r="AC648" s="128">
        <v>-2178.5436308657404</v>
      </c>
      <c r="AD648" s="128">
        <v>-3265.2198906716349</v>
      </c>
      <c r="AE648" s="128" t="e">
        <f>+AE647-AE660</f>
        <v>#VALUE!</v>
      </c>
      <c r="AF648" s="128">
        <v>-3527.1184140841474</v>
      </c>
      <c r="AG648" s="128">
        <v>-4230.7081515590298</v>
      </c>
      <c r="AH648" s="128">
        <v>-4984.75026628048</v>
      </c>
      <c r="AI648" s="128">
        <v>-5594.6263457373479</v>
      </c>
      <c r="AJ648" s="129" t="e">
        <f>+AJ647-AJ660</f>
        <v>#VALUE!</v>
      </c>
      <c r="AK648" s="129">
        <v>-8752.3526302250029</v>
      </c>
      <c r="AL648" s="129">
        <v>-5302.2780723875157</v>
      </c>
      <c r="AM648" s="129">
        <v>-5136.8636717756626</v>
      </c>
      <c r="AN648" s="129">
        <v>-5122.284299521667</v>
      </c>
      <c r="AO648" s="129" t="e">
        <f>+AO647-AO660</f>
        <v>#VALUE!</v>
      </c>
      <c r="AP648" s="129">
        <v>-6289.2307898093713</v>
      </c>
      <c r="AQ648" s="129">
        <v>-6276.559527166336</v>
      </c>
      <c r="AR648" s="129">
        <v>-5503.7224931504998</v>
      </c>
      <c r="AS648" s="129" t="e">
        <f>+AS647-AS660</f>
        <v>#VALUE!</v>
      </c>
      <c r="AT648" s="129">
        <v>-4105.9307436076106</v>
      </c>
      <c r="AU648" s="129">
        <v>-3929.2263568887493</v>
      </c>
      <c r="AV648" s="129">
        <v>-3145.4447551084245</v>
      </c>
      <c r="AW648" s="129">
        <v>-3018.191349597209</v>
      </c>
      <c r="AX648" s="129" t="e">
        <f>+AX647-AX660</f>
        <v>#VALUE!</v>
      </c>
      <c r="AY648" s="129"/>
      <c r="AZ648" s="129">
        <v>-2323.4862758175364</v>
      </c>
      <c r="BA648" s="129">
        <v>-3324.6981267976239</v>
      </c>
      <c r="BB648" s="129">
        <v>-2438.9256827367903</v>
      </c>
      <c r="BC648" s="129">
        <v>-3473.4060999935186</v>
      </c>
      <c r="BD648" s="129">
        <v>-1840.4745813988579</v>
      </c>
      <c r="BE648" s="129">
        <v>-3085.4006382370935</v>
      </c>
      <c r="BF648" s="129" t="e">
        <f>+BF647-BF660</f>
        <v>#VALUE!</v>
      </c>
      <c r="BG648" s="129">
        <v>-2921.0151266328612</v>
      </c>
      <c r="BH648" s="129">
        <v>-4760.560395008094</v>
      </c>
      <c r="BI648" s="129">
        <v>-3700.2146058375915</v>
      </c>
      <c r="BJ648" s="129">
        <v>-5304.3266051695964</v>
      </c>
      <c r="BK648" s="129">
        <v>-2308.4595969554484</v>
      </c>
      <c r="BL648" s="129">
        <v>-5163.9727542664641</v>
      </c>
      <c r="BM648" s="129">
        <v>-2701.2341314427358</v>
      </c>
      <c r="BN648" s="129">
        <v>-4510.0760492466698</v>
      </c>
      <c r="BO648" s="129" t="e">
        <f>+BO647-BO660</f>
        <v>#VALUE!</v>
      </c>
      <c r="BP648" s="129">
        <v>-1305.9751936849216</v>
      </c>
      <c r="BQ648" s="129">
        <v>-2677.8136567926513</v>
      </c>
      <c r="BR648" s="129">
        <v>-5498.7463260911054</v>
      </c>
      <c r="BS648" s="129">
        <v>-7270.4791360045383</v>
      </c>
      <c r="BT648" s="129">
        <v>-3201.9752525664044</v>
      </c>
      <c r="BU648" s="129">
        <v>-3747.2429589333233</v>
      </c>
      <c r="BV648" s="129">
        <v>-5195.4257254643708</v>
      </c>
      <c r="BW648" s="129">
        <v>-2707.7479390153926</v>
      </c>
      <c r="BX648" s="129">
        <v>-3283.9455690050959</v>
      </c>
      <c r="BY648" s="129">
        <v>-4335.0285821913576</v>
      </c>
      <c r="BZ648" s="128">
        <v>-2908.750422494646</v>
      </c>
      <c r="CA648" s="129" t="e">
        <f>+CA647-CA660</f>
        <v>#VALUE!</v>
      </c>
      <c r="CB648" s="129">
        <v>-2487.5520309651965</v>
      </c>
      <c r="CC648" s="129">
        <v>-2585.1583433404476</v>
      </c>
      <c r="CD648" s="129">
        <v>-3479.6691777814976</v>
      </c>
      <c r="CE648" s="129">
        <v>-2844.1282624960354</v>
      </c>
      <c r="CF648" s="129">
        <v>-2877.1151088455431</v>
      </c>
      <c r="CG648" s="129">
        <v>-3836.6200542785277</v>
      </c>
      <c r="CH648" s="129">
        <v>-1819.4717917492437</v>
      </c>
      <c r="CI648" s="129">
        <v>-2195.5198491354759</v>
      </c>
      <c r="CJ648" s="128">
        <v>-1315.7315296066724</v>
      </c>
      <c r="CK648" s="128">
        <v>-1893.8136464143984</v>
      </c>
      <c r="CL648" s="129" t="e">
        <f>+CL647-CL660</f>
        <v>#VALUE!</v>
      </c>
      <c r="CM648" s="129">
        <v>-2220.7176081990706</v>
      </c>
      <c r="CN648" s="129">
        <v>1353.8616200751749</v>
      </c>
      <c r="CO648" s="129">
        <v>1353.440618375032</v>
      </c>
      <c r="CP648" s="129">
        <v>2869.4005260102913</v>
      </c>
      <c r="CQ648" s="129">
        <v>349.05810362557071</v>
      </c>
      <c r="CR648" s="129">
        <v>-1488.8700869887477</v>
      </c>
      <c r="CS648" s="129">
        <v>4176.8715525197676</v>
      </c>
      <c r="CT648" s="129">
        <v>2773.3415343882434</v>
      </c>
      <c r="CU648" s="129">
        <v>-563.96667588280616</v>
      </c>
      <c r="CV648" s="129">
        <v>4321.2435721518195</v>
      </c>
      <c r="CW648" s="129">
        <v>3296.2233051960384</v>
      </c>
      <c r="CX648" s="129">
        <v>4125.1413644304521</v>
      </c>
      <c r="CY648" s="129">
        <v>3557.0351194321324</v>
      </c>
      <c r="CZ648" s="129">
        <v>2048.351002620358</v>
      </c>
      <c r="DA648" s="129" t="e">
        <f t="shared" ref="DA648" si="700">+DA647-DA660</f>
        <v>#VALUE!</v>
      </c>
      <c r="DB648" s="128">
        <v>1515.4596322648617</v>
      </c>
      <c r="DC648" s="128">
        <v>437.6946902905994</v>
      </c>
      <c r="DD648" s="128">
        <v>-1702.3572860954564</v>
      </c>
      <c r="DE648" s="128">
        <v>731.17243853735158</v>
      </c>
      <c r="DF648" s="128">
        <v>-169.56513664249567</v>
      </c>
      <c r="DG648" s="128">
        <v>-1741.4635910572847</v>
      </c>
      <c r="DH648" s="128">
        <v>1189.3351276707617</v>
      </c>
      <c r="DI648" s="128">
        <v>81.742819217004808</v>
      </c>
      <c r="DJ648" s="128">
        <v>-1443.9750996669479</v>
      </c>
      <c r="DK648" s="128">
        <v>461.30994709725815</v>
      </c>
      <c r="DL648" s="128">
        <v>-424.83431685796529</v>
      </c>
      <c r="DM648" s="128">
        <v>-1228.619658634911</v>
      </c>
      <c r="DN648" s="130" t="e">
        <f t="shared" ref="DN648" si="701">+DN647-DN660</f>
        <v>#VALUE!</v>
      </c>
      <c r="DO648" s="128">
        <v>-1228.619658634911</v>
      </c>
      <c r="DP648" s="128">
        <v>1259.739703073255</v>
      </c>
      <c r="DQ648" s="128">
        <v>550.88190174102897</v>
      </c>
      <c r="DR648" s="128">
        <v>-2.4136560822917659</v>
      </c>
      <c r="DS648" s="128">
        <v>2525.5654366917975</v>
      </c>
      <c r="DT648" s="128">
        <v>1926.6016023177117</v>
      </c>
      <c r="DU648" s="128">
        <v>2066.9342405871153</v>
      </c>
      <c r="DV648" s="131" t="e">
        <f>+DV647-DV660</f>
        <v>#VALUE!</v>
      </c>
      <c r="DW648" s="132" t="e">
        <f>+DW647-DW660</f>
        <v>#VALUE!</v>
      </c>
      <c r="DX648" s="133" t="e">
        <f>+DX647-DX660</f>
        <v>#VALUE!</v>
      </c>
      <c r="DZ648" s="128" t="e">
        <f>+DZ647-DZ660</f>
        <v>#VALUE!</v>
      </c>
      <c r="EC648" s="128" t="e">
        <f>+EC647-EC660</f>
        <v>#VALUE!</v>
      </c>
      <c r="EF648" s="128" t="e">
        <f>+EF647-EF660</f>
        <v>#VALUE!</v>
      </c>
      <c r="EI648" s="128" t="e">
        <f>+EI647-EI660</f>
        <v>#VALUE!</v>
      </c>
      <c r="EL648" s="128" t="e">
        <f>+EL647-EL660</f>
        <v>#VALUE!</v>
      </c>
      <c r="EO648" s="128" t="e">
        <f>+EO647-EO660</f>
        <v>#VALUE!</v>
      </c>
    </row>
    <row r="649" spans="1:145" ht="15.5" x14ac:dyDescent="0.3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160"/>
      <c r="Y649" s="160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160"/>
      <c r="AK649" s="160"/>
      <c r="AL649" s="160"/>
      <c r="AM649" s="160"/>
      <c r="AN649" s="160"/>
      <c r="AO649" s="160"/>
      <c r="AP649" s="160"/>
      <c r="AQ649" s="160"/>
      <c r="AR649" s="160"/>
      <c r="AS649" s="160"/>
      <c r="AT649" s="160"/>
      <c r="AU649" s="160"/>
      <c r="AV649" s="160"/>
      <c r="AW649" s="160"/>
      <c r="AX649" s="160"/>
      <c r="AY649" s="160"/>
      <c r="AZ649" s="160"/>
      <c r="BA649" s="160"/>
      <c r="BB649" s="160"/>
      <c r="BC649" s="160"/>
      <c r="BD649" s="160"/>
      <c r="BE649" s="160"/>
      <c r="BF649" s="160"/>
      <c r="BG649" s="160"/>
      <c r="BH649" s="160"/>
      <c r="BI649" s="160"/>
      <c r="BJ649" s="160"/>
      <c r="BK649" s="160"/>
      <c r="BL649" s="160"/>
      <c r="BM649" s="160"/>
      <c r="BN649" s="160"/>
      <c r="BO649" s="160"/>
      <c r="BP649" s="160"/>
      <c r="BQ649" s="160"/>
      <c r="BR649" s="160"/>
      <c r="BS649" s="160"/>
      <c r="BT649" s="160"/>
      <c r="BU649" s="160"/>
      <c r="BV649" s="160"/>
      <c r="BW649" s="160"/>
      <c r="BX649" s="160"/>
      <c r="BY649" s="160"/>
      <c r="BZ649" s="27"/>
      <c r="CA649" s="160"/>
      <c r="CB649" s="160"/>
      <c r="CC649" s="160"/>
      <c r="CD649" s="160"/>
      <c r="CE649" s="160"/>
      <c r="CF649" s="160"/>
      <c r="CG649" s="160"/>
      <c r="CH649" s="160"/>
      <c r="CI649" s="160"/>
      <c r="CJ649" s="27"/>
      <c r="CK649" s="27"/>
      <c r="CL649" s="160"/>
      <c r="CM649" s="160"/>
      <c r="CN649" s="160"/>
      <c r="CO649" s="160"/>
      <c r="CP649" s="160"/>
      <c r="CQ649" s="160"/>
      <c r="CR649" s="160"/>
      <c r="CS649" s="160"/>
      <c r="CT649" s="160"/>
      <c r="CU649" s="160"/>
      <c r="CV649" s="160"/>
      <c r="CW649" s="160"/>
      <c r="CX649" s="160"/>
      <c r="CY649" s="160"/>
      <c r="CZ649" s="160"/>
      <c r="DA649" s="160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161"/>
      <c r="DO649" s="27"/>
      <c r="DP649" s="27"/>
      <c r="DQ649" s="27"/>
      <c r="DR649" s="27"/>
      <c r="DS649" s="27"/>
      <c r="DT649" s="27"/>
      <c r="DU649" s="27"/>
      <c r="DV649" s="162"/>
      <c r="DW649" s="163"/>
      <c r="DX649" s="164"/>
      <c r="DZ649" s="27"/>
      <c r="EC649" s="27"/>
      <c r="EF649" s="27"/>
      <c r="EI649" s="27"/>
      <c r="EL649" s="27"/>
      <c r="EO649" s="27"/>
    </row>
    <row r="650" spans="1:145" ht="15.5" x14ac:dyDescent="0.35">
      <c r="A650" s="56" t="s">
        <v>270</v>
      </c>
      <c r="B650" s="63" t="e">
        <f t="shared" ref="B650:H650" si="702">+B652+B653</f>
        <v>#VALUE!</v>
      </c>
      <c r="C650" s="63" t="e">
        <f t="shared" si="702"/>
        <v>#VALUE!</v>
      </c>
      <c r="D650" s="63" t="e">
        <f t="shared" si="702"/>
        <v>#VALUE!</v>
      </c>
      <c r="E650" s="63" t="e">
        <f t="shared" si="702"/>
        <v>#VALUE!</v>
      </c>
      <c r="F650" s="63" t="e">
        <f t="shared" si="702"/>
        <v>#VALUE!</v>
      </c>
      <c r="G650" s="63" t="e">
        <f t="shared" si="702"/>
        <v>#VALUE!</v>
      </c>
      <c r="H650" s="63" t="e">
        <f t="shared" si="702"/>
        <v>#VALUE!</v>
      </c>
      <c r="I650" s="63" t="e">
        <f>+I652+I653</f>
        <v>#VALUE!</v>
      </c>
      <c r="J650" s="63" t="e">
        <f t="shared" ref="J650:Z650" si="703">+J652+J653</f>
        <v>#VALUE!</v>
      </c>
      <c r="K650" s="63" t="e">
        <f t="shared" si="703"/>
        <v>#VALUE!</v>
      </c>
      <c r="L650" s="63" t="e">
        <f t="shared" si="703"/>
        <v>#VALUE!</v>
      </c>
      <c r="M650" s="63" t="e">
        <f t="shared" si="703"/>
        <v>#VALUE!</v>
      </c>
      <c r="N650" s="63" t="e">
        <f t="shared" si="703"/>
        <v>#VALUE!</v>
      </c>
      <c r="O650" s="63" t="e">
        <f t="shared" si="703"/>
        <v>#VALUE!</v>
      </c>
      <c r="P650" s="63" t="e">
        <f t="shared" si="703"/>
        <v>#VALUE!</v>
      </c>
      <c r="Q650" s="63" t="e">
        <f t="shared" si="703"/>
        <v>#VALUE!</v>
      </c>
      <c r="R650" s="128" t="e">
        <f t="shared" si="703"/>
        <v>#VALUE!</v>
      </c>
      <c r="S650" s="128" t="e">
        <f t="shared" si="703"/>
        <v>#VALUE!</v>
      </c>
      <c r="T650" s="128" t="e">
        <f t="shared" si="703"/>
        <v>#VALUE!</v>
      </c>
      <c r="U650" s="128" t="e">
        <f t="shared" si="703"/>
        <v>#VALUE!</v>
      </c>
      <c r="V650" s="128" t="e">
        <f t="shared" si="703"/>
        <v>#VALUE!</v>
      </c>
      <c r="W650" s="128" t="e">
        <f t="shared" si="703"/>
        <v>#VALUE!</v>
      </c>
      <c r="X650" s="129" t="e">
        <f t="shared" si="703"/>
        <v>#VALUE!</v>
      </c>
      <c r="Y650" s="129" t="e">
        <f t="shared" si="703"/>
        <v>#VALUE!</v>
      </c>
      <c r="Z650" s="128" t="e">
        <f t="shared" si="703"/>
        <v>#VALUE!</v>
      </c>
      <c r="AA650" s="128" t="e">
        <f>+AA652+AA653</f>
        <v>#VALUE!</v>
      </c>
      <c r="AB650" s="128">
        <v>11688.704443865639</v>
      </c>
      <c r="AC650" s="128">
        <v>11760.788850967836</v>
      </c>
      <c r="AD650" s="128">
        <v>10893.5052229504</v>
      </c>
      <c r="AE650" s="128" t="e">
        <f>+AE652+AE653</f>
        <v>#VALUE!</v>
      </c>
      <c r="AF650" s="128">
        <v>9938.352214878274</v>
      </c>
      <c r="AG650" s="128">
        <v>9477.6165050106993</v>
      </c>
      <c r="AH650" s="128">
        <v>9211.2542331274817</v>
      </c>
      <c r="AI650" s="128">
        <v>8094.386620408437</v>
      </c>
      <c r="AJ650" s="129" t="e">
        <f>+AJ652+AJ653</f>
        <v>#VALUE!</v>
      </c>
      <c r="AK650" s="129">
        <v>2102.8532016349054</v>
      </c>
      <c r="AL650" s="129">
        <v>4148.5047065725303</v>
      </c>
      <c r="AM650" s="129">
        <v>3306.4143232482056</v>
      </c>
      <c r="AN650" s="129">
        <v>3283.8375741639757</v>
      </c>
      <c r="AO650" s="129" t="e">
        <f>+AO652+AO653</f>
        <v>#VALUE!</v>
      </c>
      <c r="AP650" s="129">
        <v>649.11100819297644</v>
      </c>
      <c r="AQ650" s="129">
        <v>-163.95743511136607</v>
      </c>
      <c r="AR650" s="129">
        <v>1482.4201062148932</v>
      </c>
      <c r="AS650" s="129" t="e">
        <f>+AS652+AS653</f>
        <v>#VALUE!</v>
      </c>
      <c r="AT650" s="129">
        <v>3027.6947695713898</v>
      </c>
      <c r="AU650" s="129">
        <v>3137.4237242434519</v>
      </c>
      <c r="AV650" s="129">
        <v>3057.2975134897442</v>
      </c>
      <c r="AW650" s="129">
        <v>3021.9141435439669</v>
      </c>
      <c r="AX650" s="129" t="e">
        <f>+AX652+AX653</f>
        <v>#VALUE!</v>
      </c>
      <c r="AY650" s="129"/>
      <c r="AZ650" s="129">
        <v>4168.1594616928378</v>
      </c>
      <c r="BA650" s="129">
        <v>2894.0313300949365</v>
      </c>
      <c r="BB650" s="129">
        <v>5036.4673783722719</v>
      </c>
      <c r="BC650" s="129">
        <v>3821.6369417555634</v>
      </c>
      <c r="BD650" s="129">
        <v>6436.8997604001652</v>
      </c>
      <c r="BE650" s="129">
        <v>5063.591364174632</v>
      </c>
      <c r="BF650" s="129" t="e">
        <f>+BF652+BF653</f>
        <v>#VALUE!</v>
      </c>
      <c r="BG650" s="129">
        <v>5163.7962984935584</v>
      </c>
      <c r="BH650" s="129">
        <v>3035.7538830683334</v>
      </c>
      <c r="BI650" s="129">
        <v>5408.395285893952</v>
      </c>
      <c r="BJ650" s="129">
        <v>3411.6168738614124</v>
      </c>
      <c r="BK650" s="129">
        <v>7042.1193681819623</v>
      </c>
      <c r="BL650" s="129">
        <v>4882.7626957750927</v>
      </c>
      <c r="BM650" s="129">
        <v>6319.0046670776792</v>
      </c>
      <c r="BN650" s="129">
        <v>4300.789105635231</v>
      </c>
      <c r="BO650" s="129" t="e">
        <f>+BO652+BO653</f>
        <v>#VALUE!</v>
      </c>
      <c r="BP650" s="129">
        <v>6833.9390837471183</v>
      </c>
      <c r="BQ650" s="129">
        <v>5464.6272651018626</v>
      </c>
      <c r="BR650" s="129">
        <v>280.26206636300594</v>
      </c>
      <c r="BS650" s="129">
        <v>-2874.6140151456211</v>
      </c>
      <c r="BT650" s="129">
        <v>2588.9790021792696</v>
      </c>
      <c r="BU650" s="129">
        <v>1065.5292710579615</v>
      </c>
      <c r="BV650" s="129">
        <v>-1243.2004526314286</v>
      </c>
      <c r="BW650" s="129">
        <v>3284.5157130726438</v>
      </c>
      <c r="BX650" s="129">
        <v>2146.6770207642639</v>
      </c>
      <c r="BY650" s="129">
        <v>986.60153590274967</v>
      </c>
      <c r="BZ650" s="128">
        <v>2803.7907880572729</v>
      </c>
      <c r="CA650" s="129" t="e">
        <f>+CA652+CA653</f>
        <v>#VALUE!</v>
      </c>
      <c r="CB650" s="129">
        <v>4206.3439143568612</v>
      </c>
      <c r="CC650" s="129">
        <v>4182.135561522171</v>
      </c>
      <c r="CD650" s="129">
        <v>2614.4298815588099</v>
      </c>
      <c r="CE650" s="129">
        <v>3955.1960796113144</v>
      </c>
      <c r="CF650" s="129">
        <v>3967.7083979210638</v>
      </c>
      <c r="CG650" s="129">
        <v>2365.4131908924392</v>
      </c>
      <c r="CH650" s="129">
        <v>5738.7175955228267</v>
      </c>
      <c r="CI650" s="129">
        <v>5004.5146445154242</v>
      </c>
      <c r="CJ650" s="128">
        <v>6426.4621891867628</v>
      </c>
      <c r="CK650" s="128">
        <v>5524.7569869032195</v>
      </c>
      <c r="CL650" s="129" t="e">
        <f>+CL652+CL653</f>
        <v>#VALUE!</v>
      </c>
      <c r="CM650" s="129">
        <v>5558.6145214982989</v>
      </c>
      <c r="CN650" s="129">
        <v>8030.3602420725001</v>
      </c>
      <c r="CO650" s="129">
        <v>8030.2700293609523</v>
      </c>
      <c r="CP650" s="129">
        <v>12830.543482030767</v>
      </c>
      <c r="CQ650" s="129">
        <v>9153.3947289893058</v>
      </c>
      <c r="CR650" s="129">
        <v>6713.1221817507067</v>
      </c>
      <c r="CS650" s="129">
        <v>14060.411430396647</v>
      </c>
      <c r="CT650" s="129">
        <v>12113.150083807453</v>
      </c>
      <c r="CU650" s="129">
        <v>7466.0551898048743</v>
      </c>
      <c r="CV650" s="129">
        <v>13427.975465858082</v>
      </c>
      <c r="CW650" s="129">
        <v>12046.515019156928</v>
      </c>
      <c r="CX650" s="129">
        <v>12953.819832366766</v>
      </c>
      <c r="CY650" s="129">
        <v>12485.859256351207</v>
      </c>
      <c r="CZ650" s="129">
        <v>10770.821645657377</v>
      </c>
      <c r="DA650" s="129" t="e">
        <f t="shared" ref="DA650" si="704">+DA652+DA653</f>
        <v>#VALUE!</v>
      </c>
      <c r="DB650" s="128">
        <v>8460.4881940076666</v>
      </c>
      <c r="DC650" s="128">
        <v>6704.908345644415</v>
      </c>
      <c r="DD650" s="128">
        <v>4316.7453626715178</v>
      </c>
      <c r="DE650" s="128">
        <v>7425.3904567774443</v>
      </c>
      <c r="DF650" s="128">
        <v>5824.0286042989355</v>
      </c>
      <c r="DG650" s="128">
        <v>3905.5650486118229</v>
      </c>
      <c r="DH650" s="128">
        <v>7441.1305567723739</v>
      </c>
      <c r="DI650" s="128">
        <v>5664.9997957839914</v>
      </c>
      <c r="DJ650" s="128">
        <v>3846.1466145974955</v>
      </c>
      <c r="DK650" s="128">
        <v>6657.7541000456549</v>
      </c>
      <c r="DL650" s="128">
        <v>5189.4247989605519</v>
      </c>
      <c r="DM650" s="128">
        <v>4099.7456641222107</v>
      </c>
      <c r="DN650" s="130" t="e">
        <f t="shared" ref="DN650" si="705">+DN652+DN653</f>
        <v>#VALUE!</v>
      </c>
      <c r="DO650" s="128">
        <v>4099.7456641222107</v>
      </c>
      <c r="DP650" s="128">
        <v>7637.4178695217342</v>
      </c>
      <c r="DQ650" s="128">
        <v>6542.8441405407684</v>
      </c>
      <c r="DR650" s="128">
        <v>5102.3425762128572</v>
      </c>
      <c r="DS650" s="128">
        <v>8782.9692601112274</v>
      </c>
      <c r="DT650" s="128">
        <v>7850.6163836145151</v>
      </c>
      <c r="DU650" s="128">
        <v>7878.0528222401499</v>
      </c>
      <c r="DV650" s="131" t="e">
        <f>+DV652+DV653</f>
        <v>#VALUE!</v>
      </c>
      <c r="DW650" s="132" t="e">
        <f>+DW652+DW653</f>
        <v>#VALUE!</v>
      </c>
      <c r="DX650" s="133" t="e">
        <f>+DX652+DX653</f>
        <v>#VALUE!</v>
      </c>
      <c r="DZ650" s="128" t="e">
        <f>+DZ652+DZ653</f>
        <v>#VALUE!</v>
      </c>
      <c r="EC650" s="128" t="e">
        <f>+EC652+EC653</f>
        <v>#VALUE!</v>
      </c>
      <c r="EF650" s="128" t="e">
        <f>+EF652+EF653</f>
        <v>#VALUE!</v>
      </c>
      <c r="EI650" s="128" t="e">
        <f>+EI652+EI653</f>
        <v>#VALUE!</v>
      </c>
      <c r="EL650" s="128" t="e">
        <f>+EL652+EL653</f>
        <v>#VALUE!</v>
      </c>
      <c r="EO650" s="128" t="e">
        <f>+EO652+EO653</f>
        <v>#VALUE!</v>
      </c>
    </row>
    <row r="651" spans="1:145" ht="15.5" x14ac:dyDescent="0.3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160"/>
      <c r="Y651" s="160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160"/>
      <c r="AK651" s="160"/>
      <c r="AL651" s="160"/>
      <c r="AM651" s="160"/>
      <c r="AN651" s="160"/>
      <c r="AO651" s="160"/>
      <c r="AP651" s="160"/>
      <c r="AQ651" s="160"/>
      <c r="AR651" s="160"/>
      <c r="AS651" s="160"/>
      <c r="AT651" s="160"/>
      <c r="AU651" s="160"/>
      <c r="AV651" s="160"/>
      <c r="AW651" s="160"/>
      <c r="AX651" s="160"/>
      <c r="AY651" s="160"/>
      <c r="AZ651" s="160"/>
      <c r="BA651" s="160"/>
      <c r="BB651" s="160"/>
      <c r="BC651" s="160"/>
      <c r="BD651" s="160"/>
      <c r="BE651" s="160"/>
      <c r="BF651" s="160"/>
      <c r="BG651" s="160"/>
      <c r="BH651" s="160"/>
      <c r="BI651" s="160"/>
      <c r="BJ651" s="160"/>
      <c r="BK651" s="160"/>
      <c r="BL651" s="160"/>
      <c r="BM651" s="160"/>
      <c r="BN651" s="160"/>
      <c r="BO651" s="160"/>
      <c r="BP651" s="160"/>
      <c r="BQ651" s="160"/>
      <c r="BR651" s="160"/>
      <c r="BS651" s="160"/>
      <c r="BT651" s="160"/>
      <c r="BU651" s="160"/>
      <c r="BV651" s="160"/>
      <c r="BW651" s="160"/>
      <c r="BX651" s="160"/>
      <c r="BY651" s="160"/>
      <c r="BZ651" s="27"/>
      <c r="CA651" s="160"/>
      <c r="CB651" s="160"/>
      <c r="CC651" s="160"/>
      <c r="CD651" s="160"/>
      <c r="CE651" s="160"/>
      <c r="CF651" s="160"/>
      <c r="CG651" s="160"/>
      <c r="CH651" s="160"/>
      <c r="CI651" s="160"/>
      <c r="CJ651" s="27"/>
      <c r="CK651" s="27"/>
      <c r="CL651" s="160"/>
      <c r="CM651" s="160"/>
      <c r="CN651" s="160"/>
      <c r="CO651" s="160"/>
      <c r="CP651" s="160"/>
      <c r="CQ651" s="160"/>
      <c r="CR651" s="160"/>
      <c r="CS651" s="160"/>
      <c r="CT651" s="160"/>
      <c r="CU651" s="160"/>
      <c r="CV651" s="160"/>
      <c r="CW651" s="160"/>
      <c r="CX651" s="160"/>
      <c r="CY651" s="160"/>
      <c r="CZ651" s="160"/>
      <c r="DA651" s="160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161"/>
      <c r="DO651" s="27"/>
      <c r="DP651" s="27"/>
      <c r="DQ651" s="27"/>
      <c r="DR651" s="27"/>
      <c r="DS651" s="27"/>
      <c r="DT651" s="27"/>
      <c r="DU651" s="27"/>
      <c r="DV651" s="162"/>
      <c r="DW651" s="163"/>
      <c r="DX651" s="164"/>
      <c r="DZ651" s="27"/>
      <c r="EC651" s="27"/>
      <c r="EF651" s="27"/>
      <c r="EI651" s="27"/>
      <c r="EL651" s="27"/>
      <c r="EO651" s="27"/>
    </row>
    <row r="652" spans="1:145" ht="15.5" x14ac:dyDescent="0.35">
      <c r="A652" s="56" t="s">
        <v>339</v>
      </c>
      <c r="B652" s="63" t="e">
        <f t="shared" ref="B652:AA652" si="706">B548</f>
        <v>#VALUE!</v>
      </c>
      <c r="C652" s="63" t="e">
        <f t="shared" si="706"/>
        <v>#VALUE!</v>
      </c>
      <c r="D652" s="63" t="e">
        <f t="shared" si="706"/>
        <v>#VALUE!</v>
      </c>
      <c r="E652" s="63" t="e">
        <f t="shared" si="706"/>
        <v>#VALUE!</v>
      </c>
      <c r="F652" s="63" t="e">
        <f t="shared" si="706"/>
        <v>#VALUE!</v>
      </c>
      <c r="G652" s="63" t="e">
        <f t="shared" si="706"/>
        <v>#VALUE!</v>
      </c>
      <c r="H652" s="63" t="e">
        <f t="shared" si="706"/>
        <v>#VALUE!</v>
      </c>
      <c r="I652" s="63" t="e">
        <f t="shared" si="706"/>
        <v>#VALUE!</v>
      </c>
      <c r="J652" s="63" t="e">
        <f t="shared" si="706"/>
        <v>#VALUE!</v>
      </c>
      <c r="K652" s="63" t="e">
        <f t="shared" si="706"/>
        <v>#VALUE!</v>
      </c>
      <c r="L652" s="63" t="e">
        <f t="shared" si="706"/>
        <v>#VALUE!</v>
      </c>
      <c r="M652" s="63" t="e">
        <f t="shared" si="706"/>
        <v>#VALUE!</v>
      </c>
      <c r="N652" s="63" t="e">
        <f t="shared" si="706"/>
        <v>#VALUE!</v>
      </c>
      <c r="O652" s="63" t="e">
        <f t="shared" si="706"/>
        <v>#VALUE!</v>
      </c>
      <c r="P652" s="63" t="e">
        <f t="shared" si="706"/>
        <v>#VALUE!</v>
      </c>
      <c r="Q652" s="63" t="e">
        <f t="shared" si="706"/>
        <v>#VALUE!</v>
      </c>
      <c r="R652" s="128" t="e">
        <f t="shared" si="706"/>
        <v>#VALUE!</v>
      </c>
      <c r="S652" s="128" t="e">
        <f t="shared" si="706"/>
        <v>#VALUE!</v>
      </c>
      <c r="T652" s="128" t="e">
        <f t="shared" si="706"/>
        <v>#VALUE!</v>
      </c>
      <c r="U652" s="128" t="e">
        <f t="shared" si="706"/>
        <v>#VALUE!</v>
      </c>
      <c r="V652" s="128" t="e">
        <f t="shared" si="706"/>
        <v>#VALUE!</v>
      </c>
      <c r="W652" s="128" t="e">
        <f t="shared" si="706"/>
        <v>#VALUE!</v>
      </c>
      <c r="X652" s="129" t="e">
        <f t="shared" si="706"/>
        <v>#VALUE!</v>
      </c>
      <c r="Y652" s="129" t="e">
        <f t="shared" si="706"/>
        <v>#VALUE!</v>
      </c>
      <c r="Z652" s="128" t="e">
        <f t="shared" si="706"/>
        <v>#VALUE!</v>
      </c>
      <c r="AA652" s="128" t="e">
        <f t="shared" si="706"/>
        <v>#VALUE!</v>
      </c>
      <c r="AB652" s="128">
        <v>23349.438868140405</v>
      </c>
      <c r="AC652" s="128">
        <v>23047.053566436065</v>
      </c>
      <c r="AD652" s="128">
        <v>22656.599823194145</v>
      </c>
      <c r="AE652" s="128" t="e">
        <f>AE548</f>
        <v>#VALUE!</v>
      </c>
      <c r="AF652" s="128">
        <v>22450.060977615543</v>
      </c>
      <c r="AG652" s="128">
        <v>22485.353338960042</v>
      </c>
      <c r="AH652" s="128">
        <v>22427.390369483954</v>
      </c>
      <c r="AI652" s="128">
        <v>21115.127415027091</v>
      </c>
      <c r="AJ652" s="129" t="e">
        <f>AJ548</f>
        <v>#VALUE!</v>
      </c>
      <c r="AK652" s="129">
        <v>14289.573400659901</v>
      </c>
      <c r="AL652" s="129">
        <v>16281.663016773233</v>
      </c>
      <c r="AM652" s="129">
        <v>15059.633964549159</v>
      </c>
      <c r="AN652" s="129">
        <v>15013.675409322474</v>
      </c>
      <c r="AO652" s="129" t="e">
        <f>AO548</f>
        <v>#VALUE!</v>
      </c>
      <c r="AP652" s="129">
        <v>11632.953543067859</v>
      </c>
      <c r="AQ652" s="129">
        <v>10165.73787542932</v>
      </c>
      <c r="AR652" s="129">
        <v>11753.015030400238</v>
      </c>
      <c r="AS652" s="129" t="e">
        <f>AS548</f>
        <v>#VALUE!</v>
      </c>
      <c r="AT652" s="129">
        <v>13417.349605488678</v>
      </c>
      <c r="AU652" s="129">
        <v>12486.881578048111</v>
      </c>
      <c r="AV652" s="129">
        <v>11507.157926506618</v>
      </c>
      <c r="AW652" s="129">
        <v>11382.111108277935</v>
      </c>
      <c r="AX652" s="129" t="e">
        <f>AX548</f>
        <v>#VALUE!</v>
      </c>
      <c r="AY652" s="129"/>
      <c r="AZ652" s="129">
        <v>13750.675722869006</v>
      </c>
      <c r="BA652" s="129">
        <v>12371.58257552724</v>
      </c>
      <c r="BB652" s="129">
        <v>14690.755272188715</v>
      </c>
      <c r="BC652" s="129">
        <v>13272.416303292828</v>
      </c>
      <c r="BD652" s="129">
        <v>15740.211603016141</v>
      </c>
      <c r="BE652" s="129">
        <v>14341.494532491959</v>
      </c>
      <c r="BF652" s="129" t="e">
        <f>BF548</f>
        <v>#VALUE!</v>
      </c>
      <c r="BG652" s="129">
        <v>14960.237199539033</v>
      </c>
      <c r="BH652" s="129">
        <v>12414.514429975383</v>
      </c>
      <c r="BI652" s="129">
        <v>15485.105389136294</v>
      </c>
      <c r="BJ652" s="129">
        <v>12946.859634812236</v>
      </c>
      <c r="BK652" s="129">
        <v>16515.333446153138</v>
      </c>
      <c r="BL652" s="129">
        <v>14051.652357385339</v>
      </c>
      <c r="BM652" s="129">
        <v>15839.925703428362</v>
      </c>
      <c r="BN652" s="129">
        <v>13465.057042388049</v>
      </c>
      <c r="BO652" s="129" t="e">
        <f>BO548</f>
        <v>#VALUE!</v>
      </c>
      <c r="BP652" s="129">
        <v>15907.471843929652</v>
      </c>
      <c r="BQ652" s="129">
        <v>14170.276231368356</v>
      </c>
      <c r="BR652" s="129">
        <v>8263.7304749575051</v>
      </c>
      <c r="BS652" s="129">
        <v>4739.9854205630645</v>
      </c>
      <c r="BT652" s="129">
        <v>10570.527106149673</v>
      </c>
      <c r="BU652" s="129">
        <v>8132.5911931855708</v>
      </c>
      <c r="BV652" s="129">
        <v>5011.8456686177333</v>
      </c>
      <c r="BW652" s="129">
        <v>11672.676382670637</v>
      </c>
      <c r="BX652" s="129">
        <v>10314.519054186621</v>
      </c>
      <c r="BY652" s="129">
        <v>8735.7601864950702</v>
      </c>
      <c r="BZ652" s="128">
        <v>11304.351689681162</v>
      </c>
      <c r="CA652" s="129" t="e">
        <f>CA548</f>
        <v>#VALUE!</v>
      </c>
      <c r="CB652" s="129">
        <v>13885.991139418469</v>
      </c>
      <c r="CC652" s="129">
        <v>13799.68533764068</v>
      </c>
      <c r="CD652" s="129">
        <v>11620.804978322614</v>
      </c>
      <c r="CE652" s="129">
        <v>13688.737351917534</v>
      </c>
      <c r="CF652" s="129">
        <v>13652.399321527819</v>
      </c>
      <c r="CG652" s="129">
        <v>11486.347321244386</v>
      </c>
      <c r="CH652" s="129">
        <v>16004.126885531108</v>
      </c>
      <c r="CI652" s="129">
        <v>14931.879023889585</v>
      </c>
      <c r="CJ652" s="128">
        <v>17050.378779349307</v>
      </c>
      <c r="CK652" s="128">
        <v>15850.09514696861</v>
      </c>
      <c r="CL652" s="129" t="e">
        <f>CL548</f>
        <v>#VALUE!</v>
      </c>
      <c r="CM652" s="129">
        <v>16647.232429593379</v>
      </c>
      <c r="CN652" s="129">
        <v>19687.942938437132</v>
      </c>
      <c r="CO652" s="129">
        <v>19712.999108093809</v>
      </c>
      <c r="CP652" s="129">
        <v>25386.74142604681</v>
      </c>
      <c r="CQ652" s="129">
        <v>20804.908054651671</v>
      </c>
      <c r="CR652" s="129">
        <v>17632.507710542635</v>
      </c>
      <c r="CS652" s="129">
        <v>26798.928786594741</v>
      </c>
      <c r="CT652" s="129">
        <v>24325.912390279642</v>
      </c>
      <c r="CU652" s="129">
        <v>18670.503450228196</v>
      </c>
      <c r="CV652" s="129">
        <v>25801.902731667953</v>
      </c>
      <c r="CW652" s="129">
        <v>24072.16612910352</v>
      </c>
      <c r="CX652" s="129">
        <v>25033.074257726432</v>
      </c>
      <c r="CY652" s="129">
        <v>24566.931916320718</v>
      </c>
      <c r="CZ652" s="129">
        <v>22599.713531943875</v>
      </c>
      <c r="DA652" s="129" t="e">
        <f t="shared" ref="DA652" si="707">DA548</f>
        <v>#VALUE!</v>
      </c>
      <c r="DB652" s="128">
        <v>21484.674952352692</v>
      </c>
      <c r="DC652" s="128">
        <v>19283.788856425665</v>
      </c>
      <c r="DD652" s="128">
        <v>16799.484125481376</v>
      </c>
      <c r="DE652" s="128">
        <v>20384.535173036595</v>
      </c>
      <c r="DF652" s="128">
        <v>18258.934627546336</v>
      </c>
      <c r="DG652" s="128">
        <v>16074.449950141045</v>
      </c>
      <c r="DH652" s="128">
        <v>20323.200389876365</v>
      </c>
      <c r="DI652" s="128">
        <v>18080.46792198826</v>
      </c>
      <c r="DJ652" s="128">
        <v>15984.69030771685</v>
      </c>
      <c r="DK652" s="128">
        <v>20230.872804763058</v>
      </c>
      <c r="DL652" s="128">
        <v>18347.989352433542</v>
      </c>
      <c r="DM652" s="128">
        <v>16324.800234321312</v>
      </c>
      <c r="DN652" s="130" t="e">
        <f t="shared" ref="DN652" si="708">DN548</f>
        <v>#VALUE!</v>
      </c>
      <c r="DO652" s="128">
        <v>16324.800234321312</v>
      </c>
      <c r="DP652" s="128">
        <v>20554.819186727276</v>
      </c>
      <c r="DQ652" s="128">
        <v>19216.522561028836</v>
      </c>
      <c r="DR652" s="128">
        <v>16990.290210141829</v>
      </c>
      <c r="DS652" s="128">
        <v>21463.549392346806</v>
      </c>
      <c r="DT652" s="128">
        <v>20318.534527875381</v>
      </c>
      <c r="DU652" s="128">
        <v>19411.210322578096</v>
      </c>
      <c r="DV652" s="131" t="e">
        <f>DV548</f>
        <v>#VALUE!</v>
      </c>
      <c r="DW652" s="132" t="e">
        <f>DW548</f>
        <v>#VALUE!</v>
      </c>
      <c r="DX652" s="133" t="e">
        <f>DX548</f>
        <v>#VALUE!</v>
      </c>
      <c r="DZ652" s="128" t="e">
        <f>DZ548</f>
        <v>#VALUE!</v>
      </c>
      <c r="EC652" s="128" t="e">
        <f>EC548</f>
        <v>#VALUE!</v>
      </c>
      <c r="EF652" s="128" t="e">
        <f>EF548</f>
        <v>#VALUE!</v>
      </c>
      <c r="EI652" s="128" t="e">
        <f>EI548</f>
        <v>#VALUE!</v>
      </c>
      <c r="EL652" s="128" t="e">
        <f>EL548</f>
        <v>#VALUE!</v>
      </c>
      <c r="EO652" s="128" t="e">
        <f>EO548</f>
        <v>#VALUE!</v>
      </c>
    </row>
    <row r="653" spans="1:145" ht="15.5" x14ac:dyDescent="0.35">
      <c r="A653" s="56" t="s">
        <v>340</v>
      </c>
      <c r="B653" s="63">
        <f t="shared" ref="B653:Z653" si="709">B573</f>
        <v>-898.92955032674479</v>
      </c>
      <c r="C653" s="63">
        <f t="shared" si="709"/>
        <v>-862.07851196127467</v>
      </c>
      <c r="D653" s="63">
        <f t="shared" si="709"/>
        <v>-853.63046431988971</v>
      </c>
      <c r="E653" s="63">
        <f t="shared" si="709"/>
        <v>-790.21485724990282</v>
      </c>
      <c r="F653" s="63">
        <f t="shared" si="709"/>
        <v>-777.98172374657395</v>
      </c>
      <c r="G653" s="128">
        <f t="shared" si="709"/>
        <v>-713.69421261386401</v>
      </c>
      <c r="H653" s="128">
        <f t="shared" si="709"/>
        <v>-772.28826219262476</v>
      </c>
      <c r="I653" s="128">
        <f t="shared" si="709"/>
        <v>-1413.3180412857307</v>
      </c>
      <c r="J653" s="128">
        <f t="shared" si="709"/>
        <v>-1530.5902988822722</v>
      </c>
      <c r="K653" s="128">
        <f t="shared" si="709"/>
        <v>-1654.8375709519548</v>
      </c>
      <c r="L653" s="63">
        <f t="shared" si="709"/>
        <v>-2070.9231428918379</v>
      </c>
      <c r="M653" s="63">
        <f t="shared" si="709"/>
        <v>-2263.1952323343307</v>
      </c>
      <c r="N653" s="63">
        <f t="shared" si="709"/>
        <v>-2136.3380399344537</v>
      </c>
      <c r="O653" s="128">
        <f t="shared" si="709"/>
        <v>-2443.9811621037816</v>
      </c>
      <c r="P653" s="128">
        <f t="shared" si="709"/>
        <v>-2991.5147723294554</v>
      </c>
      <c r="Q653" s="128">
        <f t="shared" si="709"/>
        <v>-4076.4412787854421</v>
      </c>
      <c r="R653" s="128">
        <f t="shared" si="709"/>
        <v>-3199.9935892003032</v>
      </c>
      <c r="S653" s="128">
        <f t="shared" si="709"/>
        <v>-3271.182241092145</v>
      </c>
      <c r="T653" s="128">
        <f t="shared" si="709"/>
        <v>-3952.6264704091755</v>
      </c>
      <c r="U653" s="128">
        <f t="shared" si="709"/>
        <v>-5230.2990691326413</v>
      </c>
      <c r="V653" s="128">
        <f t="shared" si="709"/>
        <v>-7031.7551802424923</v>
      </c>
      <c r="W653" s="128">
        <f t="shared" si="709"/>
        <v>-8352.2703263315343</v>
      </c>
      <c r="X653" s="129">
        <f t="shared" si="709"/>
        <v>-8380.445280278127</v>
      </c>
      <c r="Y653" s="129">
        <f t="shared" si="709"/>
        <v>-10194.241724842226</v>
      </c>
      <c r="Z653" s="128">
        <f t="shared" si="709"/>
        <v>-9901.2148366794518</v>
      </c>
      <c r="AA653" s="128">
        <f>AA573</f>
        <v>-10514.034352416293</v>
      </c>
      <c r="AB653" s="128">
        <v>-11660.734424274766</v>
      </c>
      <c r="AC653" s="128">
        <v>-11286.2647155082</v>
      </c>
      <c r="AD653" s="128">
        <v>-11763.135000247699</v>
      </c>
      <c r="AE653" s="128">
        <f>AE573</f>
        <v>-10882.314917041076</v>
      </c>
      <c r="AF653" s="128">
        <v>-12511.708762737269</v>
      </c>
      <c r="AG653" s="128">
        <v>-13007.736834349344</v>
      </c>
      <c r="AH653" s="128">
        <v>-13216.136136356472</v>
      </c>
      <c r="AI653" s="128">
        <v>-13020.740795018701</v>
      </c>
      <c r="AJ653" s="129">
        <f>AJ573</f>
        <v>-11609.059620220669</v>
      </c>
      <c r="AK653" s="129">
        <v>-12186.720199024996</v>
      </c>
      <c r="AL653" s="129">
        <v>-12133.198310200702</v>
      </c>
      <c r="AM653" s="129">
        <v>-11753.219641300953</v>
      </c>
      <c r="AN653" s="129">
        <v>-11729.837835158498</v>
      </c>
      <c r="AO653" s="129">
        <f>AO573</f>
        <v>-11717.850879271364</v>
      </c>
      <c r="AP653" s="129">
        <v>-10983.842534874882</v>
      </c>
      <c r="AQ653" s="129">
        <v>-10329.695310540686</v>
      </c>
      <c r="AR653" s="129">
        <v>-10270.594924185345</v>
      </c>
      <c r="AS653" s="129">
        <f>AS573</f>
        <v>-11670.705668088893</v>
      </c>
      <c r="AT653" s="129">
        <v>-10389.654835917288</v>
      </c>
      <c r="AU653" s="129">
        <v>-9349.4578538050591</v>
      </c>
      <c r="AV653" s="129">
        <v>-8449.8604130168733</v>
      </c>
      <c r="AW653" s="129">
        <v>-8360.1969647339683</v>
      </c>
      <c r="AX653" s="129">
        <f>AX573</f>
        <v>-9141.9639713340548</v>
      </c>
      <c r="AY653" s="129"/>
      <c r="AZ653" s="129">
        <v>-9582.516261176168</v>
      </c>
      <c r="BA653" s="129">
        <v>-9477.5512454323034</v>
      </c>
      <c r="BB653" s="129">
        <v>-9654.2878938164431</v>
      </c>
      <c r="BC653" s="129">
        <v>-9450.7793615372648</v>
      </c>
      <c r="BD653" s="129">
        <v>-9303.3118426159763</v>
      </c>
      <c r="BE653" s="129">
        <v>-9277.9031683173271</v>
      </c>
      <c r="BF653" s="129">
        <f>BF573</f>
        <v>-9242.9778541658961</v>
      </c>
      <c r="BG653" s="129">
        <v>-9796.4409010454747</v>
      </c>
      <c r="BH653" s="129">
        <v>-9378.7605469070495</v>
      </c>
      <c r="BI653" s="129">
        <v>-10076.710103242342</v>
      </c>
      <c r="BJ653" s="129">
        <v>-9535.2427609508231</v>
      </c>
      <c r="BK653" s="129">
        <v>-9473.2140779711754</v>
      </c>
      <c r="BL653" s="129">
        <v>-9168.8896616102465</v>
      </c>
      <c r="BM653" s="129">
        <v>-9520.9210363506827</v>
      </c>
      <c r="BN653" s="129">
        <v>-9164.2679367528181</v>
      </c>
      <c r="BO653" s="129">
        <f>BO573</f>
        <v>-9661.1186177040727</v>
      </c>
      <c r="BP653" s="129">
        <v>-9073.5327601825338</v>
      </c>
      <c r="BQ653" s="129">
        <v>-8705.6489662664935</v>
      </c>
      <c r="BR653" s="129">
        <v>-7983.4684085944991</v>
      </c>
      <c r="BS653" s="129">
        <v>-7614.5994357086856</v>
      </c>
      <c r="BT653" s="129">
        <v>-7981.5481039704036</v>
      </c>
      <c r="BU653" s="129">
        <v>-7067.0619221276093</v>
      </c>
      <c r="BV653" s="129">
        <v>-6255.0461212491618</v>
      </c>
      <c r="BW653" s="129">
        <v>-8388.1606695979935</v>
      </c>
      <c r="BX653" s="129">
        <v>-8167.8420334223574</v>
      </c>
      <c r="BY653" s="129">
        <v>-7749.1586505923206</v>
      </c>
      <c r="BZ653" s="128">
        <v>-8500.5609016238886</v>
      </c>
      <c r="CA653" s="129">
        <f>CA573</f>
        <v>-7749.2674108853753</v>
      </c>
      <c r="CB653" s="129">
        <v>-9679.647225061608</v>
      </c>
      <c r="CC653" s="129">
        <v>-9617.5497761185088</v>
      </c>
      <c r="CD653" s="129">
        <v>-9006.3750967638043</v>
      </c>
      <c r="CE653" s="129">
        <v>-9733.54127230622</v>
      </c>
      <c r="CF653" s="129">
        <v>-9684.690923606755</v>
      </c>
      <c r="CG653" s="129">
        <v>-9120.9341303519468</v>
      </c>
      <c r="CH653" s="129">
        <v>-10265.409290008281</v>
      </c>
      <c r="CI653" s="129">
        <v>-9927.3643793741612</v>
      </c>
      <c r="CJ653" s="128">
        <v>-10623.916590162544</v>
      </c>
      <c r="CK653" s="128">
        <v>-10325.33816006539</v>
      </c>
      <c r="CL653" s="129">
        <f>CL573</f>
        <v>-8683.0505820004855</v>
      </c>
      <c r="CM653" s="129">
        <v>-11088.617908095081</v>
      </c>
      <c r="CN653" s="129">
        <v>-11657.582696364632</v>
      </c>
      <c r="CO653" s="129">
        <v>-11682.729078732857</v>
      </c>
      <c r="CP653" s="129">
        <v>-12556.197944016043</v>
      </c>
      <c r="CQ653" s="129">
        <v>-11651.513325662365</v>
      </c>
      <c r="CR653" s="129">
        <v>-10919.385528791929</v>
      </c>
      <c r="CS653" s="129">
        <v>-12738.517356198094</v>
      </c>
      <c r="CT653" s="129">
        <v>-12212.762306472188</v>
      </c>
      <c r="CU653" s="129">
        <v>-11204.448260423322</v>
      </c>
      <c r="CV653" s="129">
        <v>-12373.927265809871</v>
      </c>
      <c r="CW653" s="129">
        <v>-12025.651109946592</v>
      </c>
      <c r="CX653" s="129">
        <v>-12079.254425359666</v>
      </c>
      <c r="CY653" s="129">
        <v>-12081.072659969512</v>
      </c>
      <c r="CZ653" s="129">
        <v>-11828.891886286498</v>
      </c>
      <c r="DA653" s="129">
        <f t="shared" ref="DA653" si="710">DA573</f>
        <v>-10500.208026700446</v>
      </c>
      <c r="DB653" s="128">
        <v>-13024.186758345026</v>
      </c>
      <c r="DC653" s="128">
        <v>-12578.88051078125</v>
      </c>
      <c r="DD653" s="128">
        <v>-12482.738762809859</v>
      </c>
      <c r="DE653" s="128">
        <v>-12959.14471625915</v>
      </c>
      <c r="DF653" s="128">
        <v>-12434.9060232474</v>
      </c>
      <c r="DG653" s="128">
        <v>-12168.884901529222</v>
      </c>
      <c r="DH653" s="128">
        <v>-12882.069833103991</v>
      </c>
      <c r="DI653" s="128">
        <v>-12415.468126204269</v>
      </c>
      <c r="DJ653" s="128">
        <v>-12138.543693119354</v>
      </c>
      <c r="DK653" s="128">
        <v>-13573.118704717403</v>
      </c>
      <c r="DL653" s="128">
        <v>-13158.56455347299</v>
      </c>
      <c r="DM653" s="128">
        <v>-12225.054570199101</v>
      </c>
      <c r="DN653" s="130">
        <f t="shared" ref="DN653" si="711">DN573</f>
        <v>-11173.065358206544</v>
      </c>
      <c r="DO653" s="128">
        <v>-12225.054570199101</v>
      </c>
      <c r="DP653" s="128">
        <v>-12917.401317205542</v>
      </c>
      <c r="DQ653" s="128">
        <v>-12673.678420488068</v>
      </c>
      <c r="DR653" s="128">
        <v>-11887.947633928972</v>
      </c>
      <c r="DS653" s="128">
        <v>-12680.580132235578</v>
      </c>
      <c r="DT653" s="128">
        <v>-12467.918144260866</v>
      </c>
      <c r="DU653" s="128">
        <v>-11533.157500337946</v>
      </c>
      <c r="DV653" s="131">
        <f>DV573</f>
        <v>-11862.422412768516</v>
      </c>
      <c r="DW653" s="132">
        <f>DW573</f>
        <v>-11759.81067663457</v>
      </c>
      <c r="DX653" s="133">
        <f>DX573</f>
        <v>-10678.600910236144</v>
      </c>
      <c r="DZ653" s="128">
        <f>DZ573</f>
        <v>-12239.722709777518</v>
      </c>
      <c r="EC653" s="128">
        <f>EC573</f>
        <v>-12786.512610909311</v>
      </c>
      <c r="EF653" s="128">
        <f>EF573</f>
        <v>-13191.143898896775</v>
      </c>
      <c r="EI653" s="128">
        <f>EI573</f>
        <v>-13648.880604725962</v>
      </c>
      <c r="EL653" s="128">
        <f>EL573</f>
        <v>-14371.069607446643</v>
      </c>
      <c r="EO653" s="128">
        <f>EO573</f>
        <v>-14768.676584246956</v>
      </c>
    </row>
    <row r="654" spans="1:145" ht="15.5" x14ac:dyDescent="0.35">
      <c r="A654" s="56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2"/>
      <c r="Y654" s="2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63"/>
      <c r="CA654" s="2"/>
      <c r="CB654" s="2"/>
      <c r="CC654" s="2"/>
      <c r="CD654" s="2"/>
      <c r="CE654" s="2"/>
      <c r="CF654" s="2"/>
      <c r="CG654" s="2"/>
      <c r="CH654" s="2"/>
      <c r="CI654" s="2"/>
      <c r="CJ654" s="63"/>
      <c r="CK654" s="63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63"/>
      <c r="DC654" s="63"/>
      <c r="DD654" s="63"/>
      <c r="DE654" s="63"/>
      <c r="DF654" s="63"/>
      <c r="DG654" s="63"/>
      <c r="DH654" s="63"/>
      <c r="DI654" s="63"/>
      <c r="DJ654" s="63"/>
      <c r="DK654" s="63"/>
      <c r="DL654" s="63"/>
      <c r="DM654" s="63"/>
      <c r="DN654" s="6"/>
      <c r="DO654" s="63"/>
      <c r="DP654" s="63"/>
      <c r="DQ654" s="63"/>
      <c r="DR654" s="63"/>
      <c r="DS654" s="63"/>
      <c r="DT654" s="63"/>
      <c r="DU654" s="63"/>
      <c r="DV654" s="64"/>
      <c r="DW654" s="65"/>
      <c r="DX654" s="66"/>
      <c r="DZ654" s="63"/>
      <c r="EC654" s="63"/>
      <c r="EF654" s="63"/>
      <c r="EI654" s="63"/>
      <c r="EL654" s="63"/>
      <c r="EO654" s="63"/>
    </row>
    <row r="655" spans="1:145" ht="15.5" x14ac:dyDescent="0.35">
      <c r="A655" s="56" t="s">
        <v>297</v>
      </c>
      <c r="B655" s="63">
        <f t="shared" ref="B655:Z655" si="712">B577+B580+B583+B586+B589</f>
        <v>-566.76407999999992</v>
      </c>
      <c r="C655" s="63">
        <f t="shared" si="712"/>
        <v>-554.76704999999993</v>
      </c>
      <c r="D655" s="63">
        <f t="shared" si="712"/>
        <v>-611.49549000000002</v>
      </c>
      <c r="E655" s="63">
        <f t="shared" si="712"/>
        <v>-642.00400000000002</v>
      </c>
      <c r="F655" s="63">
        <f t="shared" si="712"/>
        <v>-596.41099999999994</v>
      </c>
      <c r="G655" s="63">
        <f t="shared" si="712"/>
        <v>-598.76649999999995</v>
      </c>
      <c r="H655" s="63">
        <f t="shared" si="712"/>
        <v>-624.69780000000003</v>
      </c>
      <c r="I655" s="63">
        <f t="shared" si="712"/>
        <v>-1020.4161</v>
      </c>
      <c r="J655" s="63">
        <f t="shared" si="712"/>
        <v>-853.2123499999999</v>
      </c>
      <c r="K655" s="63">
        <f t="shared" si="712"/>
        <v>-1111.1747499999997</v>
      </c>
      <c r="L655" s="63">
        <f t="shared" si="712"/>
        <v>-1221.9189997532458</v>
      </c>
      <c r="M655" s="63">
        <f t="shared" si="712"/>
        <v>-1400.2999305661658</v>
      </c>
      <c r="N655" s="63">
        <f t="shared" si="712"/>
        <v>-1385.7174346184372</v>
      </c>
      <c r="O655" s="63">
        <f t="shared" si="712"/>
        <v>-1735.2085434709352</v>
      </c>
      <c r="P655" s="63">
        <f t="shared" si="712"/>
        <v>-1591.5946599999997</v>
      </c>
      <c r="Q655" s="63">
        <f t="shared" si="712"/>
        <v>-2190.6756799999998</v>
      </c>
      <c r="R655" s="128">
        <f t="shared" si="712"/>
        <v>-2027.6576600000001</v>
      </c>
      <c r="S655" s="128">
        <f t="shared" si="712"/>
        <v>-2403.7717600000005</v>
      </c>
      <c r="T655" s="128">
        <f t="shared" si="712"/>
        <v>-2816.50612</v>
      </c>
      <c r="U655" s="128">
        <f t="shared" si="712"/>
        <v>-3353.1420000000003</v>
      </c>
      <c r="V655" s="128">
        <f t="shared" si="712"/>
        <v>-3640.7966430137576</v>
      </c>
      <c r="W655" s="128">
        <f t="shared" si="712"/>
        <v>-3593.0376000000001</v>
      </c>
      <c r="X655" s="129">
        <f t="shared" si="712"/>
        <v>-4382.6610000000001</v>
      </c>
      <c r="Y655" s="129">
        <f t="shared" si="712"/>
        <v>-4708.3149999999996</v>
      </c>
      <c r="Z655" s="128">
        <f t="shared" si="712"/>
        <v>-5448.116</v>
      </c>
      <c r="AA655" s="128">
        <f>AA577+AA580+AA583+AA586+AA589</f>
        <v>-5351.3909999999987</v>
      </c>
      <c r="AB655" s="128">
        <v>-6020.3924350732232</v>
      </c>
      <c r="AC655" s="128">
        <v>-5830.3079369384222</v>
      </c>
      <c r="AD655" s="128">
        <v>-6077.2626748355615</v>
      </c>
      <c r="AE655" s="128">
        <f>AE577+AE580+AE583+AE586+AE589</f>
        <v>-5400.3370000000004</v>
      </c>
      <c r="AF655" s="128">
        <v>-6364.1333993472144</v>
      </c>
      <c r="AG655" s="128">
        <v>-6502.2959119958396</v>
      </c>
      <c r="AH655" s="128">
        <v>-6750.3563987551897</v>
      </c>
      <c r="AI655" s="128">
        <v>-6663.1648956590443</v>
      </c>
      <c r="AJ655" s="129">
        <f>AJ577+AJ580+AJ583+AJ586+AJ589</f>
        <v>-6149.5399999999991</v>
      </c>
      <c r="AK655" s="129">
        <v>-6991.3424501176451</v>
      </c>
      <c r="AL655" s="129">
        <v>-6143.137582337532</v>
      </c>
      <c r="AM655" s="129">
        <v>-5453.2956321237289</v>
      </c>
      <c r="AN655" s="129">
        <v>-5439.1343761635571</v>
      </c>
      <c r="AO655" s="129">
        <f>AO577+AO580+AO583+AO586+AO589</f>
        <v>-5419.9969999999994</v>
      </c>
      <c r="AP655" s="129">
        <v>-4595.8668164172777</v>
      </c>
      <c r="AQ655" s="129">
        <v>-4148.6721822509899</v>
      </c>
      <c r="AR655" s="129">
        <v>-4455.3750678710403</v>
      </c>
      <c r="AS655" s="129">
        <f>AS577+AS580+AS583+AS586+AS589</f>
        <v>-3382.6576281579833</v>
      </c>
      <c r="AT655" s="129">
        <v>-4434.5440170029879</v>
      </c>
      <c r="AU655" s="129">
        <v>-4385.2499947374663</v>
      </c>
      <c r="AV655" s="129">
        <v>-3362.6588338395763</v>
      </c>
      <c r="AW655" s="129">
        <v>-3245.6871630778733</v>
      </c>
      <c r="AX655" s="129">
        <f>AX577+AX580+AX583+AX586+AX589</f>
        <v>-3121.0876661279044</v>
      </c>
      <c r="AY655" s="129"/>
      <c r="AZ655" s="129">
        <v>-3385.9424663615205</v>
      </c>
      <c r="BA655" s="129">
        <v>-3412.7469484275662</v>
      </c>
      <c r="BB655" s="129">
        <v>-4797.4731601663498</v>
      </c>
      <c r="BC655" s="129">
        <v>-4821.7678582756416</v>
      </c>
      <c r="BD655" s="129">
        <v>-5254.2777893888378</v>
      </c>
      <c r="BE655" s="129">
        <v>-5481.7086012243353</v>
      </c>
      <c r="BF655" s="129">
        <f>BF577+BF580+BF583+BF586+BF589</f>
        <v>-3024.88</v>
      </c>
      <c r="BG655" s="129">
        <v>-4763.8009216481842</v>
      </c>
      <c r="BH655" s="129">
        <v>-4834.4167088538188</v>
      </c>
      <c r="BI655" s="129">
        <v>-5390.876959456471</v>
      </c>
      <c r="BJ655" s="129">
        <v>-5478.6919205516879</v>
      </c>
      <c r="BK655" s="129">
        <v>-5390.7506676261164</v>
      </c>
      <c r="BL655" s="129">
        <v>-6589.6235594317659</v>
      </c>
      <c r="BM655" s="129">
        <v>-5358.7618363184611</v>
      </c>
      <c r="BN655" s="129">
        <v>-5600.5500894688666</v>
      </c>
      <c r="BO655" s="129">
        <f>BO577+BO580+BO583+BO586+BO589</f>
        <v>-3555.6197085938288</v>
      </c>
      <c r="BP655" s="129">
        <v>-4750.9508408220354</v>
      </c>
      <c r="BQ655" s="129">
        <v>-4924.4242369927915</v>
      </c>
      <c r="BR655" s="129">
        <v>-3768.6854328389418</v>
      </c>
      <c r="BS655" s="129">
        <v>-3140.3844810619603</v>
      </c>
      <c r="BT655" s="129">
        <v>-3564.6596747901658</v>
      </c>
      <c r="BU655" s="129">
        <v>-3098.378307875696</v>
      </c>
      <c r="BV655" s="129">
        <v>-2838.6360667143217</v>
      </c>
      <c r="BW655" s="129">
        <v>-3554.1863773009854</v>
      </c>
      <c r="BX655" s="129">
        <v>-3393.2262946230603</v>
      </c>
      <c r="BY655" s="129">
        <v>-3295.6975896233971</v>
      </c>
      <c r="BZ655" s="128">
        <v>-3427.3900011286582</v>
      </c>
      <c r="CA655" s="129">
        <f>CA577+CA580+CA583+CA586+CA589</f>
        <v>-2388.1351252035038</v>
      </c>
      <c r="CB655" s="129">
        <v>-3545.9340594017422</v>
      </c>
      <c r="CC655" s="129">
        <v>-3645.5215837688961</v>
      </c>
      <c r="CD655" s="129">
        <v>-3423.4612375019396</v>
      </c>
      <c r="CE655" s="129">
        <v>-3584.8176604814435</v>
      </c>
      <c r="CF655" s="129">
        <v>-3638.8429383047887</v>
      </c>
      <c r="CG655" s="129">
        <v>-3453.7421279163236</v>
      </c>
      <c r="CH655" s="129">
        <v>-3874.7110373966666</v>
      </c>
      <c r="CI655" s="129">
        <v>-3756.8125091151951</v>
      </c>
      <c r="CJ655" s="128">
        <v>-3940.0965559569231</v>
      </c>
      <c r="CK655" s="128">
        <v>-3826.656273205715</v>
      </c>
      <c r="CL655" s="129">
        <f>CL577+CL580+CL583+CL586+CL589</f>
        <v>-3263.3089999999993</v>
      </c>
      <c r="CM655" s="129">
        <v>-4146.4472999064137</v>
      </c>
      <c r="CN655" s="129">
        <v>-4328.7752946072942</v>
      </c>
      <c r="CO655" s="129">
        <v>-4327.9753584090931</v>
      </c>
      <c r="CP655" s="129">
        <v>-6564.6204361516593</v>
      </c>
      <c r="CQ655" s="129">
        <v>-6010.6256935936453</v>
      </c>
      <c r="CR655" s="129">
        <v>-5702.1509409572382</v>
      </c>
      <c r="CS655" s="129">
        <v>-6293.1237888918022</v>
      </c>
      <c r="CT655" s="129">
        <v>-6030.9681640917224</v>
      </c>
      <c r="CU655" s="129">
        <v>-5480.6964207947567</v>
      </c>
      <c r="CV655" s="129">
        <v>-5641.7429214504118</v>
      </c>
      <c r="CW655" s="129">
        <v>-5454.8475235267751</v>
      </c>
      <c r="CX655" s="129">
        <v>-5480.3227644847184</v>
      </c>
      <c r="CY655" s="129">
        <v>-5541.7088860673375</v>
      </c>
      <c r="CZ655" s="129">
        <v>-5523.7063038846663</v>
      </c>
      <c r="DA655" s="129">
        <f t="shared" ref="DA655" si="713">DA577+DA580+DA583+DA586+DA589</f>
        <v>-4103.1913863561622</v>
      </c>
      <c r="DB655" s="128">
        <v>-4534.3613247709236</v>
      </c>
      <c r="DC655" s="128">
        <v>-4129.5862377459471</v>
      </c>
      <c r="DD655" s="128">
        <v>-4001.1914553918577</v>
      </c>
      <c r="DE655" s="128">
        <v>-4415.017121994666</v>
      </c>
      <c r="DF655" s="128">
        <v>-3968.4637626470289</v>
      </c>
      <c r="DG655" s="128">
        <v>-3796.5074976244732</v>
      </c>
      <c r="DH655" s="128">
        <v>-4134.3421033523346</v>
      </c>
      <c r="DI655" s="128">
        <v>-3716.2026033755164</v>
      </c>
      <c r="DJ655" s="128">
        <v>-3552.9001921142035</v>
      </c>
      <c r="DK655" s="128">
        <v>-4202.7905211256011</v>
      </c>
      <c r="DL655" s="128">
        <v>-3799.5170731457833</v>
      </c>
      <c r="DM655" s="128">
        <v>-3551.2402763690347</v>
      </c>
      <c r="DN655" s="130">
        <f t="shared" ref="DN655" si="714">DN577+DN580+DN583+DN586+DN589</f>
        <v>-3752.5134779795658</v>
      </c>
      <c r="DO655" s="128">
        <v>-3551.2402763690347</v>
      </c>
      <c r="DP655" s="128">
        <v>-3912.4736617333842</v>
      </c>
      <c r="DQ655" s="128">
        <v>-3702.2123290288068</v>
      </c>
      <c r="DR655" s="128">
        <v>-3212.6331664803388</v>
      </c>
      <c r="DS655" s="128">
        <v>-3798.5778330668618</v>
      </c>
      <c r="DT655" s="128">
        <v>-3634.4914692503276</v>
      </c>
      <c r="DU655" s="128">
        <v>-3766.1370276744383</v>
      </c>
      <c r="DV655" s="131">
        <f>DV577+DV580+DV583+DV586+DV589</f>
        <v>-3805.8164956702044</v>
      </c>
      <c r="DW655" s="132">
        <f>DW577+DW580+DW583+DW586+DW589</f>
        <v>-3764.7074502016239</v>
      </c>
      <c r="DX655" s="133">
        <f>DX577+DX580+DX583+DX586+DX589</f>
        <v>-3380.3594295804114</v>
      </c>
      <c r="DZ655" s="128">
        <f>DZ577+DZ580+DZ583+DZ586+DZ589</f>
        <v>-3950.3666912809649</v>
      </c>
      <c r="EC655" s="128">
        <f>EC577+EC580+EC583+EC586+EC589</f>
        <v>-3917.325819337635</v>
      </c>
      <c r="EF655" s="128">
        <f>EF577+EF580+EF583+EF586+EF589</f>
        <v>-4022.2043567216097</v>
      </c>
      <c r="EI655" s="128">
        <f>EI577+EI580+EI583+EI586+EI589</f>
        <v>-4136.6682262158756</v>
      </c>
      <c r="EL655" s="128">
        <f>EL577+EL580+EL583+EL586+EL589</f>
        <v>-4311.7386882519913</v>
      </c>
      <c r="EO655" s="128">
        <f>EO577+EO580+EO583+EO586+EO589</f>
        <v>-4456.5235679597454</v>
      </c>
    </row>
    <row r="656" spans="1:145" ht="15.5" x14ac:dyDescent="0.35">
      <c r="A656" s="56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2"/>
      <c r="Y656" s="2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63"/>
      <c r="CA656" s="2"/>
      <c r="CB656" s="2"/>
      <c r="CC656" s="2"/>
      <c r="CD656" s="2"/>
      <c r="CE656" s="2"/>
      <c r="CF656" s="2"/>
      <c r="CG656" s="2"/>
      <c r="CH656" s="2"/>
      <c r="CI656" s="2"/>
      <c r="CJ656" s="63"/>
      <c r="CK656" s="63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63"/>
      <c r="DC656" s="63"/>
      <c r="DD656" s="63"/>
      <c r="DE656" s="63"/>
      <c r="DF656" s="63"/>
      <c r="DG656" s="63"/>
      <c r="DH656" s="63"/>
      <c r="DI656" s="63"/>
      <c r="DJ656" s="63"/>
      <c r="DK656" s="63"/>
      <c r="DL656" s="63"/>
      <c r="DM656" s="63"/>
      <c r="DN656" s="6"/>
      <c r="DO656" s="63"/>
      <c r="DP656" s="63"/>
      <c r="DQ656" s="63"/>
      <c r="DR656" s="63"/>
      <c r="DS656" s="63"/>
      <c r="DT656" s="63"/>
      <c r="DU656" s="63"/>
      <c r="DV656" s="64"/>
      <c r="DW656" s="65"/>
      <c r="DX656" s="66"/>
      <c r="DZ656" s="63"/>
      <c r="EC656" s="63"/>
      <c r="EF656" s="63"/>
      <c r="EI656" s="63"/>
      <c r="EL656" s="63"/>
      <c r="EO656" s="63"/>
    </row>
    <row r="657" spans="1:145" ht="15.5" x14ac:dyDescent="0.35">
      <c r="A657" s="56" t="s">
        <v>305</v>
      </c>
      <c r="B657" s="63" t="e">
        <f>B593</f>
        <v>#VALUE!</v>
      </c>
      <c r="C657" s="63" t="e">
        <f t="shared" ref="C657:Z657" si="715">C593</f>
        <v>#VALUE!</v>
      </c>
      <c r="D657" s="63" t="e">
        <f t="shared" si="715"/>
        <v>#VALUE!</v>
      </c>
      <c r="E657" s="63" t="e">
        <f t="shared" si="715"/>
        <v>#VALUE!</v>
      </c>
      <c r="F657" s="63" t="e">
        <f t="shared" si="715"/>
        <v>#VALUE!</v>
      </c>
      <c r="G657" s="63" t="e">
        <f t="shared" si="715"/>
        <v>#VALUE!</v>
      </c>
      <c r="H657" s="63" t="e">
        <f t="shared" si="715"/>
        <v>#VALUE!</v>
      </c>
      <c r="I657" s="63" t="e">
        <f t="shared" si="715"/>
        <v>#VALUE!</v>
      </c>
      <c r="J657" s="63" t="e">
        <f t="shared" si="715"/>
        <v>#VALUE!</v>
      </c>
      <c r="K657" s="63" t="e">
        <f t="shared" si="715"/>
        <v>#VALUE!</v>
      </c>
      <c r="L657" s="63" t="e">
        <f t="shared" si="715"/>
        <v>#VALUE!</v>
      </c>
      <c r="M657" s="63" t="e">
        <f t="shared" si="715"/>
        <v>#VALUE!</v>
      </c>
      <c r="N657" s="63" t="e">
        <f t="shared" si="715"/>
        <v>#VALUE!</v>
      </c>
      <c r="O657" s="63" t="e">
        <f t="shared" si="715"/>
        <v>#VALUE!</v>
      </c>
      <c r="P657" s="63">
        <f t="shared" si="715"/>
        <v>-2137.4406000000004</v>
      </c>
      <c r="Q657" s="63">
        <f t="shared" si="715"/>
        <v>-1977.7958999999998</v>
      </c>
      <c r="R657" s="128">
        <f t="shared" si="715"/>
        <v>-1563.332786749</v>
      </c>
      <c r="S657" s="128">
        <f t="shared" si="715"/>
        <v>-2870.4038749709998</v>
      </c>
      <c r="T657" s="128">
        <f t="shared" si="715"/>
        <v>-4007.3800100000003</v>
      </c>
      <c r="U657" s="128">
        <f t="shared" si="715"/>
        <v>-2549.16446</v>
      </c>
      <c r="V657" s="128">
        <f t="shared" si="715"/>
        <v>-2784.4650000000001</v>
      </c>
      <c r="W657" s="128">
        <f t="shared" si="715"/>
        <v>-3779.5397499999995</v>
      </c>
      <c r="X657" s="129">
        <f t="shared" si="715"/>
        <v>-3555.3960000000002</v>
      </c>
      <c r="Y657" s="129">
        <f t="shared" si="715"/>
        <v>-4988.2380000000012</v>
      </c>
      <c r="Z657" s="128">
        <f t="shared" si="715"/>
        <v>-5474.5159999999996</v>
      </c>
      <c r="AA657" s="128">
        <f>AA593</f>
        <v>-5290.6200000000008</v>
      </c>
      <c r="AB657" s="128">
        <v>-8250.4897733401267</v>
      </c>
      <c r="AC657" s="128">
        <v>-8219.19791088692</v>
      </c>
      <c r="AD657" s="128">
        <v>-8167.0941900036241</v>
      </c>
      <c r="AE657" s="128">
        <f>AE593</f>
        <v>-3805.9219499999999</v>
      </c>
      <c r="AF657" s="128">
        <v>-7033.3737877518688</v>
      </c>
      <c r="AG657" s="128">
        <v>-7082.7694425808322</v>
      </c>
      <c r="AH657" s="128">
        <v>-7283.3989225839232</v>
      </c>
      <c r="AI657" s="128">
        <v>-6863.2634741402198</v>
      </c>
      <c r="AJ657" s="129">
        <f>AJ593</f>
        <v>-2610.8569699999998</v>
      </c>
      <c r="AK657" s="129">
        <v>-3969.070795156154</v>
      </c>
      <c r="AL657" s="129">
        <v>-3610.8730613229554</v>
      </c>
      <c r="AM657" s="129">
        <v>-3284.2357133550404</v>
      </c>
      <c r="AN657" s="129">
        <v>-3261.08542825019</v>
      </c>
      <c r="AO657" s="129">
        <f>AO593</f>
        <v>-1502.9740000000002</v>
      </c>
      <c r="AP657" s="129">
        <v>-2547.7762471930141</v>
      </c>
      <c r="AQ657" s="129">
        <v>-2153.8957949183869</v>
      </c>
      <c r="AR657" s="129">
        <v>-2660.5537667219887</v>
      </c>
      <c r="AS657" s="129">
        <f>AS593</f>
        <v>-2102.1730000000002</v>
      </c>
      <c r="AT657" s="129">
        <v>-2696.703201178058</v>
      </c>
      <c r="AU657" s="129">
        <v>-2783.0343680176979</v>
      </c>
      <c r="AV657" s="129">
        <v>-2837.5447966664374</v>
      </c>
      <c r="AW657" s="129">
        <v>-2790.0563628860241</v>
      </c>
      <c r="AX657" s="129">
        <f>AX593</f>
        <v>-1375.7728100000002</v>
      </c>
      <c r="AY657" s="129"/>
      <c r="AZ657" s="129">
        <v>-3114.4020062934869</v>
      </c>
      <c r="BA657" s="129">
        <v>-2806.5013238289976</v>
      </c>
      <c r="BB657" s="129">
        <v>-2533.6749766815697</v>
      </c>
      <c r="BC657" s="129">
        <v>-2320.9118618857538</v>
      </c>
      <c r="BD657" s="129">
        <v>-2782.6971791851806</v>
      </c>
      <c r="BE657" s="129">
        <v>-2441.81511399694</v>
      </c>
      <c r="BF657" s="129">
        <f>BF593</f>
        <v>-2183.1129999999998</v>
      </c>
      <c r="BG657" s="129">
        <v>-3395.1713526560579</v>
      </c>
      <c r="BH657" s="129">
        <v>-3039.4337512742809</v>
      </c>
      <c r="BI657" s="129">
        <v>-3780.2449209768802</v>
      </c>
      <c r="BJ657" s="129">
        <v>-3301.5390803119994</v>
      </c>
      <c r="BK657" s="129">
        <v>-4023.183224181887</v>
      </c>
      <c r="BL657" s="129">
        <v>-3516.5514903785788</v>
      </c>
      <c r="BM657" s="129">
        <v>-3723.8860193474202</v>
      </c>
      <c r="BN657" s="129">
        <v>-3268.9827115701355</v>
      </c>
      <c r="BO657" s="129">
        <f>BO593</f>
        <v>-3456.0556177457365</v>
      </c>
      <c r="BP657" s="129">
        <v>-3259.4129640730544</v>
      </c>
      <c r="BQ657" s="129">
        <v>-3070.8052531829462</v>
      </c>
      <c r="BR657" s="129">
        <v>-1862.9530987356936</v>
      </c>
      <c r="BS657" s="129">
        <v>-1096.6641544736181</v>
      </c>
      <c r="BT657" s="129">
        <v>-2113.7718522530849</v>
      </c>
      <c r="BU657" s="129">
        <v>-1575.3589469048875</v>
      </c>
      <c r="BV657" s="129">
        <v>-989.83458006358262</v>
      </c>
      <c r="BW657" s="129">
        <v>-2316.0186905329069</v>
      </c>
      <c r="BX657" s="129">
        <v>-1930.001494840933</v>
      </c>
      <c r="BY657" s="129">
        <v>-1916.6980053553725</v>
      </c>
      <c r="BZ657" s="128">
        <v>-2232.4965942911349</v>
      </c>
      <c r="CA657" s="129">
        <f>CA593</f>
        <v>-1232.0557590051305</v>
      </c>
      <c r="CB657" s="129">
        <v>-3021.721714703463</v>
      </c>
      <c r="CC657" s="129">
        <v>-3011.350680296619</v>
      </c>
      <c r="CD657" s="129">
        <v>-2581.4855673931579</v>
      </c>
      <c r="CE657" s="129">
        <v>-3053.1501414880058</v>
      </c>
      <c r="CF657" s="129">
        <v>-3051.0583544209817</v>
      </c>
      <c r="CG657" s="129">
        <v>-2611.0460223133991</v>
      </c>
      <c r="CH657" s="129">
        <v>-3517.6735970529162</v>
      </c>
      <c r="CI657" s="129">
        <v>-3279.4311538811985</v>
      </c>
      <c r="CJ657" s="128">
        <v>-3688.3807134774106</v>
      </c>
      <c r="CK657" s="128">
        <v>-3477.9184854650171</v>
      </c>
      <c r="CL657" s="129">
        <f>CL593</f>
        <v>-2738.9069420870746</v>
      </c>
      <c r="CM657" s="129">
        <v>-3513.6728600686474</v>
      </c>
      <c r="CN657" s="129">
        <v>-2435.4559501771314</v>
      </c>
      <c r="CO657" s="129">
        <v>-2436.846498235429</v>
      </c>
      <c r="CP657" s="129">
        <v>-3482.8007854475977</v>
      </c>
      <c r="CQ657" s="129">
        <v>-2883.2266615166227</v>
      </c>
      <c r="CR657" s="129">
        <v>-2592.0878375179909</v>
      </c>
      <c r="CS657" s="129">
        <v>-3763.51047421569</v>
      </c>
      <c r="CT657" s="129">
        <v>-3481.830664745004</v>
      </c>
      <c r="CU657" s="129">
        <v>-2721.8993603128079</v>
      </c>
      <c r="CV657" s="129">
        <v>-3619.1336077280894</v>
      </c>
      <c r="CW657" s="129">
        <v>-3448.20506047447</v>
      </c>
      <c r="CX657" s="129">
        <v>-3502.357064245999</v>
      </c>
      <c r="CY657" s="129">
        <v>-3538.6879906785189</v>
      </c>
      <c r="CZ657" s="129">
        <v>-3346.1495187852756</v>
      </c>
      <c r="DA657" s="129">
        <f t="shared" ref="DA657" si="716">DA593</f>
        <v>-5460.6621753445525</v>
      </c>
      <c r="DB657" s="128">
        <v>-2883.5540381458463</v>
      </c>
      <c r="DC657" s="128">
        <v>-2631.6848886397142</v>
      </c>
      <c r="DD657" s="128">
        <v>-2475.3314442940537</v>
      </c>
      <c r="DE657" s="128">
        <v>-2720.9440809143957</v>
      </c>
      <c r="DF657" s="128">
        <v>-2458.5723238137775</v>
      </c>
      <c r="DG657" s="128">
        <v>-2279.1646299451427</v>
      </c>
      <c r="DH657" s="128">
        <v>-2445.8498108636795</v>
      </c>
      <c r="DI657" s="128">
        <v>-2189.8693389041346</v>
      </c>
      <c r="DJ657" s="128">
        <v>-2055.5809238446882</v>
      </c>
      <c r="DK657" s="128">
        <v>-2321.3866634336973</v>
      </c>
      <c r="DL657" s="128">
        <v>-2136.6111637686122</v>
      </c>
      <c r="DM657" s="128">
        <v>-2093.852508331448</v>
      </c>
      <c r="DN657" s="130">
        <f t="shared" ref="DN657" si="717">DN593</f>
        <v>-3441.0785433462734</v>
      </c>
      <c r="DO657" s="128">
        <v>-2093.852508331448</v>
      </c>
      <c r="DP657" s="128">
        <v>-2889.9305917309007</v>
      </c>
      <c r="DQ657" s="128">
        <v>-2673.1653523635277</v>
      </c>
      <c r="DR657" s="128">
        <v>-2330.1297198105467</v>
      </c>
      <c r="DS657" s="128">
        <v>-2826.9062382052944</v>
      </c>
      <c r="DT657" s="128">
        <v>-2664.5949068254622</v>
      </c>
      <c r="DU657" s="128">
        <v>-2530.0206236531826</v>
      </c>
      <c r="DV657" s="131">
        <f>DV593</f>
        <v>-3684.7688099794414</v>
      </c>
      <c r="DW657" s="132">
        <f>DW593</f>
        <v>-3562.9239390170314</v>
      </c>
      <c r="DX657" s="133">
        <f>DX593</f>
        <v>-2476.0335598086899</v>
      </c>
      <c r="DZ657" s="128">
        <f>DZ593</f>
        <v>-3398.9273409657849</v>
      </c>
      <c r="EC657" s="128">
        <f>EC593</f>
        <v>-3249.5249325698737</v>
      </c>
      <c r="EF657" s="128">
        <f>EF593</f>
        <v>-3432.4167640634701</v>
      </c>
      <c r="EI657" s="128">
        <f>EI593</f>
        <v>-3434.0193359307304</v>
      </c>
      <c r="EL657" s="128">
        <f>EL593</f>
        <v>-3453.7653262498211</v>
      </c>
      <c r="EO657" s="128">
        <f>EO593</f>
        <v>-3483.8979287595389</v>
      </c>
    </row>
    <row r="658" spans="1:145" ht="15.5" x14ac:dyDescent="0.35">
      <c r="A658" s="27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2"/>
      <c r="Y658" s="2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63"/>
      <c r="CA658" s="2"/>
      <c r="CB658" s="2"/>
      <c r="CC658" s="2"/>
      <c r="CD658" s="2"/>
      <c r="CE658" s="2"/>
      <c r="CF658" s="2"/>
      <c r="CG658" s="2"/>
      <c r="CH658" s="2"/>
      <c r="CI658" s="2"/>
      <c r="CJ658" s="63"/>
      <c r="CK658" s="63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63"/>
      <c r="DC658" s="63"/>
      <c r="DD658" s="63"/>
      <c r="DE658" s="63"/>
      <c r="DF658" s="63"/>
      <c r="DG658" s="63"/>
      <c r="DH658" s="63"/>
      <c r="DI658" s="63"/>
      <c r="DJ658" s="63"/>
      <c r="DK658" s="63"/>
      <c r="DL658" s="63"/>
      <c r="DM658" s="63"/>
      <c r="DN658" s="6"/>
      <c r="DO658" s="63"/>
      <c r="DP658" s="63"/>
      <c r="DQ658" s="63"/>
      <c r="DR658" s="63"/>
      <c r="DS658" s="63"/>
      <c r="DT658" s="63"/>
      <c r="DU658" s="63"/>
      <c r="DV658" s="64"/>
      <c r="DW658" s="65"/>
      <c r="DX658" s="66"/>
      <c r="DZ658" s="63"/>
      <c r="EC658" s="63"/>
      <c r="EF658" s="63"/>
      <c r="EI658" s="63"/>
      <c r="EL658" s="63"/>
      <c r="EO658" s="63"/>
    </row>
    <row r="659" spans="1:145" ht="15.5" x14ac:dyDescent="0.35">
      <c r="A659" s="56" t="s">
        <v>308</v>
      </c>
      <c r="B659" s="63">
        <f t="shared" ref="B659:Z659" si="718">B601</f>
        <v>-12.863499999999988</v>
      </c>
      <c r="C659" s="63">
        <f t="shared" si="718"/>
        <v>-3.870000000000033</v>
      </c>
      <c r="D659" s="63">
        <f t="shared" si="718"/>
        <v>10.121499999999983</v>
      </c>
      <c r="E659" s="63">
        <f t="shared" si="718"/>
        <v>13.040499999999994</v>
      </c>
      <c r="F659" s="63">
        <f t="shared" si="718"/>
        <v>26.76600000000002</v>
      </c>
      <c r="G659" s="63">
        <f t="shared" si="718"/>
        <v>4.5680000000000121</v>
      </c>
      <c r="H659" s="63">
        <f t="shared" si="718"/>
        <v>7.8180000000000121</v>
      </c>
      <c r="I659" s="63">
        <f t="shared" si="718"/>
        <v>63.872500000000031</v>
      </c>
      <c r="J659" s="63">
        <f t="shared" si="718"/>
        <v>80.178000000000011</v>
      </c>
      <c r="K659" s="63">
        <f t="shared" si="718"/>
        <v>109.12900000000002</v>
      </c>
      <c r="L659" s="63">
        <f t="shared" si="718"/>
        <v>84.368998000000005</v>
      </c>
      <c r="M659" s="63">
        <f t="shared" si="718"/>
        <v>88.78204639800002</v>
      </c>
      <c r="N659" s="63">
        <f t="shared" si="718"/>
        <v>99.048548398000023</v>
      </c>
      <c r="O659" s="63">
        <f t="shared" si="718"/>
        <v>119.16</v>
      </c>
      <c r="P659" s="63">
        <f t="shared" si="718"/>
        <v>45.726200000000048</v>
      </c>
      <c r="Q659" s="63">
        <f t="shared" si="718"/>
        <v>3.1470999999999805</v>
      </c>
      <c r="R659" s="63">
        <f t="shared" si="718"/>
        <v>17.111999999999966</v>
      </c>
      <c r="S659" s="63">
        <f t="shared" si="718"/>
        <v>128.53499999999997</v>
      </c>
      <c r="T659" s="63">
        <f t="shared" si="718"/>
        <v>172.14901</v>
      </c>
      <c r="U659" s="63">
        <f t="shared" si="718"/>
        <v>162.55500000000029</v>
      </c>
      <c r="V659" s="63">
        <f t="shared" si="718"/>
        <v>393.98799999999994</v>
      </c>
      <c r="W659" s="63">
        <f t="shared" si="718"/>
        <v>428.26900000000001</v>
      </c>
      <c r="X659" s="2">
        <f t="shared" si="718"/>
        <v>190.35100000000008</v>
      </c>
      <c r="Y659" s="2">
        <f t="shared" si="718"/>
        <v>273.77099999999996</v>
      </c>
      <c r="Z659" s="63">
        <f t="shared" si="718"/>
        <v>43.021999999999991</v>
      </c>
      <c r="AA659" s="63">
        <f>AA601</f>
        <v>51.059000000000054</v>
      </c>
      <c r="AB659" s="63">
        <v>209.02734375733104</v>
      </c>
      <c r="AC659" s="63">
        <v>216.50913278399082</v>
      </c>
      <c r="AD659" s="63">
        <v>177.05621801334382</v>
      </c>
      <c r="AE659" s="63">
        <f>AE601</f>
        <v>-88.836999999999961</v>
      </c>
      <c r="AF659" s="63">
        <v>110.02356373401219</v>
      </c>
      <c r="AG659" s="63">
        <v>21.902304004290642</v>
      </c>
      <c r="AH659" s="63">
        <v>2.9164275284960297</v>
      </c>
      <c r="AI659" s="63">
        <v>6.5770492508309246</v>
      </c>
      <c r="AJ659" s="2">
        <f>AJ601</f>
        <v>-61.706999999999965</v>
      </c>
      <c r="AK659" s="2">
        <v>142.80471132567342</v>
      </c>
      <c r="AL659" s="2">
        <v>368.06806355497292</v>
      </c>
      <c r="AM659" s="2">
        <v>337.51554930943354</v>
      </c>
      <c r="AN659" s="2">
        <v>337.36012957863363</v>
      </c>
      <c r="AO659" s="2">
        <f>AO601</f>
        <v>209.39499999999995</v>
      </c>
      <c r="AP659" s="2">
        <v>314.61102296247634</v>
      </c>
      <c r="AQ659" s="2">
        <v>321.30371779835684</v>
      </c>
      <c r="AR659" s="2">
        <v>295.68486328617007</v>
      </c>
      <c r="AS659" s="2">
        <f>AS601</f>
        <v>-196.88200000000018</v>
      </c>
      <c r="AT659" s="2">
        <v>54.500057756577903</v>
      </c>
      <c r="AU659" s="2">
        <v>230.1968804774956</v>
      </c>
      <c r="AV659" s="2">
        <v>94.539960762376978</v>
      </c>
      <c r="AW659" s="2">
        <v>67.516631677254026</v>
      </c>
      <c r="AX659" s="2">
        <f>AX601</f>
        <v>230.68448059764728</v>
      </c>
      <c r="AY659" s="2"/>
      <c r="AZ659" s="2">
        <v>266.39776514463284</v>
      </c>
      <c r="BA659" s="2">
        <v>264.11784536400341</v>
      </c>
      <c r="BB659" s="2">
        <v>92.742300157422051</v>
      </c>
      <c r="BC659" s="2">
        <v>89.623902830878365</v>
      </c>
      <c r="BD659" s="2">
        <v>-22.456148806439501</v>
      </c>
      <c r="BE659" s="2">
        <v>-2.5250627718850183</v>
      </c>
      <c r="BF659" s="2">
        <f>BF601</f>
        <v>68.352999999999838</v>
      </c>
      <c r="BG659" s="2">
        <v>332.17356906218549</v>
      </c>
      <c r="BH659" s="2">
        <v>352.7489019360354</v>
      </c>
      <c r="BI659" s="2">
        <v>356.19998870180791</v>
      </c>
      <c r="BJ659" s="2">
        <v>375.17552183267816</v>
      </c>
      <c r="BK659" s="2">
        <v>354.4429266705929</v>
      </c>
      <c r="BL659" s="2">
        <v>367.72759976878791</v>
      </c>
      <c r="BM659" s="2">
        <v>353.49705714546621</v>
      </c>
      <c r="BN659" s="2">
        <v>366.95564615710128</v>
      </c>
      <c r="BO659" s="2">
        <f>BO601</f>
        <v>417.24568803243881</v>
      </c>
      <c r="BP659" s="2">
        <v>224.71970746304982</v>
      </c>
      <c r="BQ659" s="2">
        <v>189.45874828122413</v>
      </c>
      <c r="BR659" s="2">
        <v>89.900319120524586</v>
      </c>
      <c r="BS659" s="2">
        <v>63.453694676661513</v>
      </c>
      <c r="BT659" s="2">
        <v>257.74745229757679</v>
      </c>
      <c r="BU659" s="2">
        <v>235.23520478929879</v>
      </c>
      <c r="BV659" s="2">
        <v>250.51555394496154</v>
      </c>
      <c r="BW659" s="2">
        <v>316.76384574585592</v>
      </c>
      <c r="BX659" s="2">
        <v>328.42762969463359</v>
      </c>
      <c r="BY659" s="2">
        <v>326.58790688466223</v>
      </c>
      <c r="BZ659" s="63">
        <v>339.20581486787421</v>
      </c>
      <c r="CA659" s="2">
        <f>CA601</f>
        <v>545.98099999999999</v>
      </c>
      <c r="CB659" s="2">
        <v>170.71857429154784</v>
      </c>
      <c r="CC659" s="2">
        <v>186.53710471129671</v>
      </c>
      <c r="CD659" s="2">
        <v>207.80649106319004</v>
      </c>
      <c r="CE659" s="2">
        <v>51.024205370499516</v>
      </c>
      <c r="CF659" s="2">
        <v>57.458531467563802</v>
      </c>
      <c r="CG659" s="2">
        <v>75.135650567156262</v>
      </c>
      <c r="CH659" s="2">
        <v>3.8759926859123368</v>
      </c>
      <c r="CI659" s="2">
        <v>5.8899148538936004</v>
      </c>
      <c r="CJ659" s="63">
        <v>63.848296149298534</v>
      </c>
      <c r="CK659" s="63">
        <v>63.568870861514227</v>
      </c>
      <c r="CL659" s="2">
        <f>CL601</f>
        <v>481.79499999999996</v>
      </c>
      <c r="CM659" s="2">
        <v>168.8399735763436</v>
      </c>
      <c r="CN659" s="2">
        <v>475.11856608575243</v>
      </c>
      <c r="CO659" s="2">
        <v>475.37838895725361</v>
      </c>
      <c r="CP659" s="2">
        <v>431.66420887743311</v>
      </c>
      <c r="CQ659" s="2">
        <v>434.90167304518496</v>
      </c>
      <c r="CR659" s="2">
        <v>437.63245303442665</v>
      </c>
      <c r="CS659" s="2">
        <v>541.66788523061314</v>
      </c>
      <c r="CT659" s="2">
        <v>541.56377941751646</v>
      </c>
      <c r="CU659" s="2">
        <v>569.14741541988406</v>
      </c>
      <c r="CV659" s="2">
        <v>491.67113547223829</v>
      </c>
      <c r="CW659" s="2">
        <v>490.28737004035497</v>
      </c>
      <c r="CX659" s="2">
        <v>488.02786079440352</v>
      </c>
      <c r="CY659" s="2">
        <v>485.59923982678214</v>
      </c>
      <c r="CZ659" s="2">
        <v>509.41167963292253</v>
      </c>
      <c r="DA659" s="2">
        <f t="shared" ref="DA659" si="719">DA601</f>
        <v>647.38044665057964</v>
      </c>
      <c r="DB659" s="63">
        <v>694.02156734896516</v>
      </c>
      <c r="DC659" s="63">
        <v>715.19223720684568</v>
      </c>
      <c r="DD659" s="63">
        <v>678.55501709393718</v>
      </c>
      <c r="DE659" s="63">
        <v>659.87795084396896</v>
      </c>
      <c r="DF659" s="63">
        <v>651.57711169437528</v>
      </c>
      <c r="DG659" s="63">
        <v>646.77825407550824</v>
      </c>
      <c r="DH659" s="63">
        <v>598.35523851440189</v>
      </c>
      <c r="DI659" s="63">
        <v>592.77371911266437</v>
      </c>
      <c r="DJ659" s="63">
        <v>588.31815509444834</v>
      </c>
      <c r="DK659" s="63">
        <v>597.19178501090164</v>
      </c>
      <c r="DL659" s="63">
        <v>591.32787449587829</v>
      </c>
      <c r="DM659" s="63">
        <v>586.68621534336091</v>
      </c>
      <c r="DN659" s="6">
        <f t="shared" ref="DN659" si="720">DN601</f>
        <v>1025.7821806516251</v>
      </c>
      <c r="DO659" s="63">
        <v>586.68621534336091</v>
      </c>
      <c r="DP659" s="63">
        <v>908.96367044073827</v>
      </c>
      <c r="DQ659" s="63">
        <v>869.31302601752759</v>
      </c>
      <c r="DR659" s="63">
        <v>925.56423742066909</v>
      </c>
      <c r="DS659" s="63">
        <v>901.78268507633106</v>
      </c>
      <c r="DT659" s="63">
        <v>901.01977920315767</v>
      </c>
      <c r="DU659" s="63">
        <v>1061.408051126647</v>
      </c>
      <c r="DV659" s="64">
        <f>DV601</f>
        <v>1100.9844605306753</v>
      </c>
      <c r="DW659" s="65">
        <f>DW601</f>
        <v>1101.6840693277672</v>
      </c>
      <c r="DX659" s="66">
        <f>DX601</f>
        <v>1093.2005584109152</v>
      </c>
      <c r="DZ659" s="63">
        <f>DZ601</f>
        <v>1105.5479751535829</v>
      </c>
      <c r="EC659" s="63">
        <f>EC601</f>
        <v>1111.6050098497756</v>
      </c>
      <c r="EF659" s="63">
        <f>EF601</f>
        <v>1182.4943553482226</v>
      </c>
      <c r="EI659" s="63">
        <f>EI601</f>
        <v>1247.5160217444779</v>
      </c>
      <c r="EL659" s="63">
        <f>EL601</f>
        <v>1297.5262332005095</v>
      </c>
      <c r="EO659" s="63">
        <f>EO601</f>
        <v>1372.1210837044675</v>
      </c>
    </row>
    <row r="660" spans="1:145" ht="15.5" x14ac:dyDescent="0.35">
      <c r="A660" s="56" t="s">
        <v>341</v>
      </c>
      <c r="B660" s="27">
        <f t="shared" ref="B660:Z660" si="721">B606</f>
        <v>98.155000000000001</v>
      </c>
      <c r="C660" s="27">
        <f t="shared" si="721"/>
        <v>110.16999999999999</v>
      </c>
      <c r="D660" s="27">
        <f t="shared" si="721"/>
        <v>114.99999999999999</v>
      </c>
      <c r="E660" s="27">
        <f t="shared" si="721"/>
        <v>108.5705</v>
      </c>
      <c r="F660" s="27">
        <f t="shared" si="721"/>
        <v>113.53200000000001</v>
      </c>
      <c r="G660" s="63">
        <f t="shared" si="721"/>
        <v>99.037500000000009</v>
      </c>
      <c r="H660" s="63">
        <f t="shared" si="721"/>
        <v>121.904</v>
      </c>
      <c r="I660" s="63">
        <f t="shared" si="721"/>
        <v>195.00550000000004</v>
      </c>
      <c r="J660" s="63">
        <f t="shared" si="721"/>
        <v>128.46100000000001</v>
      </c>
      <c r="K660" s="63">
        <f t="shared" si="721"/>
        <v>151.11500000000001</v>
      </c>
      <c r="L660" s="63">
        <f t="shared" si="721"/>
        <v>126.7055</v>
      </c>
      <c r="M660" s="63">
        <f t="shared" si="721"/>
        <v>127.15600000000002</v>
      </c>
      <c r="N660" s="63">
        <f t="shared" si="721"/>
        <v>133.69600000000003</v>
      </c>
      <c r="O660" s="63">
        <f t="shared" si="721"/>
        <v>138.11799999999999</v>
      </c>
      <c r="P660" s="63">
        <f t="shared" si="721"/>
        <v>77.352400000000031</v>
      </c>
      <c r="Q660" s="63">
        <f t="shared" si="721"/>
        <v>58.667299999999997</v>
      </c>
      <c r="R660" s="63">
        <f t="shared" si="721"/>
        <v>80.673000000000002</v>
      </c>
      <c r="S660" s="63">
        <f t="shared" si="721"/>
        <v>97.813999999999979</v>
      </c>
      <c r="T660" s="63">
        <f t="shared" si="721"/>
        <v>82.856009999999998</v>
      </c>
      <c r="U660" s="63">
        <f t="shared" si="721"/>
        <v>133.68500000000034</v>
      </c>
      <c r="V660" s="63">
        <f t="shared" si="721"/>
        <v>118.96698119999999</v>
      </c>
      <c r="W660" s="63">
        <f t="shared" si="721"/>
        <v>178.45866264000003</v>
      </c>
      <c r="X660" s="2">
        <f t="shared" si="721"/>
        <v>68.859570836799975</v>
      </c>
      <c r="Y660" s="2">
        <f t="shared" si="721"/>
        <v>103.82305650374394</v>
      </c>
      <c r="Z660" s="63">
        <f t="shared" si="721"/>
        <v>78.24799999999999</v>
      </c>
      <c r="AA660" s="63">
        <f>AA606</f>
        <v>165.739</v>
      </c>
      <c r="AB660" s="63">
        <v>110.31076679222501</v>
      </c>
      <c r="AC660" s="63">
        <v>106.33576679222499</v>
      </c>
      <c r="AD660" s="63">
        <v>91.384506792224997</v>
      </c>
      <c r="AE660" s="63">
        <f>AE606</f>
        <v>37.342000000000013</v>
      </c>
      <c r="AF660" s="63">
        <v>177.98700559735002</v>
      </c>
      <c r="AG660" s="63">
        <v>185.16160559735002</v>
      </c>
      <c r="AH660" s="63">
        <v>169.16160559735002</v>
      </c>
      <c r="AI660" s="63">
        <v>169.16160559735002</v>
      </c>
      <c r="AJ660" s="2">
        <f>AJ606</f>
        <v>35.221000000000032</v>
      </c>
      <c r="AK660" s="2">
        <v>37.597297911782306</v>
      </c>
      <c r="AL660" s="2">
        <v>64.800198854532312</v>
      </c>
      <c r="AM660" s="2">
        <v>43.262198854532357</v>
      </c>
      <c r="AN660" s="2">
        <v>43.262198854532357</v>
      </c>
      <c r="AO660" s="2">
        <f>AO606</f>
        <v>101.62800000000001</v>
      </c>
      <c r="AP660" s="2">
        <v>109.30975735453228</v>
      </c>
      <c r="AQ660" s="2">
        <v>131.33783268794818</v>
      </c>
      <c r="AR660" s="2">
        <v>125.89902805453235</v>
      </c>
      <c r="AS660" s="2">
        <f>AS606</f>
        <v>165.31899999999996</v>
      </c>
      <c r="AT660" s="2">
        <v>56.838352754532394</v>
      </c>
      <c r="AU660" s="2">
        <v>128.56259885453233</v>
      </c>
      <c r="AV660" s="2">
        <v>97.078598854532316</v>
      </c>
      <c r="AW660" s="2">
        <v>71.878598854532328</v>
      </c>
      <c r="AX660" s="2">
        <f>AX606</f>
        <v>321.8156805976472</v>
      </c>
      <c r="AY660" s="2"/>
      <c r="AZ660" s="2">
        <v>257.69902999999994</v>
      </c>
      <c r="BA660" s="2">
        <v>263.59902999999997</v>
      </c>
      <c r="BB660" s="2">
        <v>236.98722441856489</v>
      </c>
      <c r="BC660" s="2">
        <v>241.98722441856489</v>
      </c>
      <c r="BD660" s="2">
        <v>217.94322441856491</v>
      </c>
      <c r="BE660" s="2">
        <v>222.94322441856491</v>
      </c>
      <c r="BF660" s="2">
        <f>BF606</f>
        <v>93.000999999999976</v>
      </c>
      <c r="BG660" s="2">
        <v>258.01271988436281</v>
      </c>
      <c r="BH660" s="2">
        <v>275.21271988436285</v>
      </c>
      <c r="BI660" s="2">
        <v>293.68799999999999</v>
      </c>
      <c r="BJ660" s="2">
        <v>310.88799999999998</v>
      </c>
      <c r="BK660" s="2">
        <v>291.08799999999997</v>
      </c>
      <c r="BL660" s="2">
        <v>308.28799999999995</v>
      </c>
      <c r="BM660" s="2">
        <v>291.08799999999997</v>
      </c>
      <c r="BN660" s="2">
        <v>308.28799999999995</v>
      </c>
      <c r="BO660" s="2">
        <f>BO606</f>
        <v>261.47753999999992</v>
      </c>
      <c r="BP660" s="2">
        <v>354.27018000000004</v>
      </c>
      <c r="BQ660" s="2">
        <v>336.67018000000002</v>
      </c>
      <c r="BR660" s="2">
        <v>237.27018000000007</v>
      </c>
      <c r="BS660" s="2">
        <v>222.27018000000001</v>
      </c>
      <c r="BT660" s="2">
        <v>370.27018000000004</v>
      </c>
      <c r="BU660" s="2">
        <v>374.27017999999998</v>
      </c>
      <c r="BV660" s="2">
        <v>374.27017999999998</v>
      </c>
      <c r="BW660" s="2">
        <v>438.82243</v>
      </c>
      <c r="BX660" s="2">
        <v>435.82243</v>
      </c>
      <c r="BY660" s="2">
        <v>435.82243</v>
      </c>
      <c r="BZ660" s="63">
        <v>391.86043000000006</v>
      </c>
      <c r="CA660" s="2">
        <f>CA606</f>
        <v>219.58</v>
      </c>
      <c r="CB660" s="2">
        <v>296.95874550840006</v>
      </c>
      <c r="CC660" s="2">
        <v>296.95874550840006</v>
      </c>
      <c r="CD660" s="2">
        <v>296.95874550840006</v>
      </c>
      <c r="CE660" s="2">
        <v>212.38074550840005</v>
      </c>
      <c r="CF660" s="2">
        <v>212.38074550840005</v>
      </c>
      <c r="CG660" s="2">
        <v>212.38074550840005</v>
      </c>
      <c r="CH660" s="2">
        <v>169.68074550840001</v>
      </c>
      <c r="CI660" s="2">
        <v>169.68074550840001</v>
      </c>
      <c r="CJ660" s="63">
        <v>177.56474550840002</v>
      </c>
      <c r="CK660" s="63">
        <v>177.56474550840002</v>
      </c>
      <c r="CL660" s="2">
        <f>CL606</f>
        <v>175.86799999999999</v>
      </c>
      <c r="CM660" s="2">
        <v>288.05194329865196</v>
      </c>
      <c r="CN660" s="2">
        <v>387.38594329865202</v>
      </c>
      <c r="CO660" s="2">
        <v>387.38594329865202</v>
      </c>
      <c r="CP660" s="2">
        <v>345.38594329865197</v>
      </c>
      <c r="CQ660" s="2">
        <v>345.38594329865197</v>
      </c>
      <c r="CR660" s="2">
        <v>345.38594329865197</v>
      </c>
      <c r="CS660" s="2">
        <v>368.57349999999997</v>
      </c>
      <c r="CT660" s="2">
        <v>368.57349999999997</v>
      </c>
      <c r="CU660" s="2">
        <v>396.57349999999997</v>
      </c>
      <c r="CV660" s="2">
        <v>337.52649999999994</v>
      </c>
      <c r="CW660" s="2">
        <v>337.52649999999994</v>
      </c>
      <c r="CX660" s="2">
        <v>334.02649999999994</v>
      </c>
      <c r="CY660" s="2">
        <v>334.02649999999994</v>
      </c>
      <c r="CZ660" s="2">
        <v>362.02649999999994</v>
      </c>
      <c r="DA660" s="2">
        <f t="shared" ref="DA660" si="722">DA606</f>
        <v>330.96800000000002</v>
      </c>
      <c r="DB660" s="63">
        <v>221.13476617500001</v>
      </c>
      <c r="DC660" s="63">
        <v>221.13476617500001</v>
      </c>
      <c r="DD660" s="63">
        <v>221.13476617500001</v>
      </c>
      <c r="DE660" s="63">
        <v>218.13476617500001</v>
      </c>
      <c r="DF660" s="63">
        <v>218.13476617500001</v>
      </c>
      <c r="DG660" s="63">
        <v>218.13476617500001</v>
      </c>
      <c r="DH660" s="63">
        <v>269.95875339999998</v>
      </c>
      <c r="DI660" s="63">
        <v>269.95875339999998</v>
      </c>
      <c r="DJ660" s="63">
        <v>269.95875339999998</v>
      </c>
      <c r="DK660" s="63">
        <v>269.45875339999998</v>
      </c>
      <c r="DL660" s="63">
        <v>269.45875339999998</v>
      </c>
      <c r="DM660" s="63">
        <v>269.95875339999998</v>
      </c>
      <c r="DN660" s="6">
        <f t="shared" ref="DN660" si="723">DN606</f>
        <v>406.31718340000003</v>
      </c>
      <c r="DO660" s="63">
        <v>269.95875339999998</v>
      </c>
      <c r="DP660" s="63">
        <v>484.23758342493255</v>
      </c>
      <c r="DQ660" s="63">
        <v>485.89758342493252</v>
      </c>
      <c r="DR660" s="63">
        <v>487.5575834249326</v>
      </c>
      <c r="DS660" s="63">
        <v>533.7024372236051</v>
      </c>
      <c r="DT660" s="63">
        <v>525.9481844241709</v>
      </c>
      <c r="DU660" s="63">
        <v>576.36898145206078</v>
      </c>
      <c r="DV660" s="64">
        <f>DV606</f>
        <v>567.74420267256187</v>
      </c>
      <c r="DW660" s="65">
        <f>DW606</f>
        <v>562.26398145206065</v>
      </c>
      <c r="DX660" s="66">
        <f>DX606</f>
        <v>557.65042689822599</v>
      </c>
      <c r="DZ660" s="63">
        <f>DZ606</f>
        <v>435.19656722818496</v>
      </c>
      <c r="EC660" s="63">
        <f>EC606</f>
        <v>386.69442902999862</v>
      </c>
      <c r="EF660" s="63">
        <f>EF606</f>
        <v>389.82804100334056</v>
      </c>
      <c r="EI660" s="63">
        <f>EI606</f>
        <v>392.9984691544683</v>
      </c>
      <c r="EL660" s="63">
        <f>EL606</f>
        <v>396.20681124236569</v>
      </c>
      <c r="EO660" s="63">
        <f>EO606</f>
        <v>414.45419772336436</v>
      </c>
    </row>
    <row r="661" spans="1:145" ht="15.5" x14ac:dyDescent="0.35">
      <c r="A661" s="56" t="s">
        <v>342</v>
      </c>
      <c r="B661" s="63">
        <f t="shared" ref="B661:Z661" si="724">B602</f>
        <v>-111.01849999999999</v>
      </c>
      <c r="C661" s="63">
        <f t="shared" si="724"/>
        <v>-114.04000000000002</v>
      </c>
      <c r="D661" s="63">
        <f t="shared" si="724"/>
        <v>-104.8785</v>
      </c>
      <c r="E661" s="63">
        <f t="shared" si="724"/>
        <v>-95.53</v>
      </c>
      <c r="F661" s="63">
        <f t="shared" si="724"/>
        <v>-86.765999999999991</v>
      </c>
      <c r="G661" s="63">
        <f t="shared" si="724"/>
        <v>-94.469499999999996</v>
      </c>
      <c r="H661" s="63">
        <f t="shared" si="724"/>
        <v>-114.08599999999998</v>
      </c>
      <c r="I661" s="63">
        <f t="shared" si="724"/>
        <v>-131.13300000000001</v>
      </c>
      <c r="J661" s="63">
        <f t="shared" si="724"/>
        <v>-48.283000000000001</v>
      </c>
      <c r="K661" s="63">
        <f t="shared" si="724"/>
        <v>-41.98599999999999</v>
      </c>
      <c r="L661" s="63">
        <f t="shared" si="724"/>
        <v>-42.336501999999996</v>
      </c>
      <c r="M661" s="63">
        <f t="shared" si="724"/>
        <v>-38.373953602</v>
      </c>
      <c r="N661" s="63">
        <f t="shared" si="724"/>
        <v>-34.647451602000004</v>
      </c>
      <c r="O661" s="63">
        <f t="shared" si="724"/>
        <v>-18.957999999999998</v>
      </c>
      <c r="P661" s="63">
        <f t="shared" si="724"/>
        <v>-31.626199999999983</v>
      </c>
      <c r="Q661" s="63">
        <f t="shared" si="724"/>
        <v>-55.520200000000017</v>
      </c>
      <c r="R661" s="63">
        <f t="shared" si="724"/>
        <v>-63.561000000000035</v>
      </c>
      <c r="S661" s="63">
        <f t="shared" si="724"/>
        <v>30.721000000000004</v>
      </c>
      <c r="T661" s="63">
        <f t="shared" si="724"/>
        <v>89.293000000000006</v>
      </c>
      <c r="U661" s="63">
        <f t="shared" si="724"/>
        <v>28.869999999999948</v>
      </c>
      <c r="V661" s="63">
        <f t="shared" si="724"/>
        <v>275.02101879999998</v>
      </c>
      <c r="W661" s="63">
        <f t="shared" si="724"/>
        <v>249.81033735999995</v>
      </c>
      <c r="X661" s="2">
        <f t="shared" si="724"/>
        <v>121.49142916320011</v>
      </c>
      <c r="Y661" s="2">
        <f t="shared" si="724"/>
        <v>169.94794349625602</v>
      </c>
      <c r="Z661" s="63">
        <f t="shared" si="724"/>
        <v>-35.225999999999999</v>
      </c>
      <c r="AA661" s="63">
        <f>AA602</f>
        <v>-114.67999999999995</v>
      </c>
      <c r="AB661" s="63">
        <v>98.716576965106015</v>
      </c>
      <c r="AC661" s="63">
        <v>110.17336599176582</v>
      </c>
      <c r="AD661" s="63">
        <v>85.671751221118825</v>
      </c>
      <c r="AE661" s="63">
        <f>AE602</f>
        <v>-126.17899999999997</v>
      </c>
      <c r="AF661" s="63">
        <v>-67.963441863337835</v>
      </c>
      <c r="AG661" s="63">
        <v>-163.25930159305938</v>
      </c>
      <c r="AH661" s="63">
        <v>-166.24517806885399</v>
      </c>
      <c r="AI661" s="63">
        <v>-162.58455635051899</v>
      </c>
      <c r="AJ661" s="2">
        <f>AJ602</f>
        <v>-96.927999999999997</v>
      </c>
      <c r="AK661" s="2">
        <v>105.20741341389112</v>
      </c>
      <c r="AL661" s="2">
        <v>303.26786470044061</v>
      </c>
      <c r="AM661" s="2">
        <v>294.25335045490118</v>
      </c>
      <c r="AN661" s="2">
        <v>294.09793072410127</v>
      </c>
      <c r="AO661" s="2">
        <f>AO602</f>
        <v>107.76699999999994</v>
      </c>
      <c r="AP661" s="2">
        <v>205.30126560794406</v>
      </c>
      <c r="AQ661" s="2">
        <v>189.96588511040864</v>
      </c>
      <c r="AR661" s="2">
        <v>169.78583523163775</v>
      </c>
      <c r="AS661" s="2">
        <f>AS602</f>
        <v>-362.20100000000014</v>
      </c>
      <c r="AT661" s="2">
        <v>-2.3782949979545265</v>
      </c>
      <c r="AU661" s="2">
        <v>101.63428162296327</v>
      </c>
      <c r="AV661" s="2">
        <v>-2.5386380921553382</v>
      </c>
      <c r="AW661" s="2">
        <v>-4.3619671772783022</v>
      </c>
      <c r="AX661" s="2">
        <f>AX602</f>
        <v>-91.131199999999922</v>
      </c>
      <c r="AY661" s="2"/>
      <c r="AZ661" s="2">
        <v>8.6987351446329058</v>
      </c>
      <c r="BA661" s="2">
        <v>0.5188153640034443</v>
      </c>
      <c r="BB661" s="2">
        <v>-144.24492426114284</v>
      </c>
      <c r="BC661" s="2">
        <v>-152.36332158768653</v>
      </c>
      <c r="BD661" s="2">
        <v>-240.39937322500441</v>
      </c>
      <c r="BE661" s="2">
        <v>-225.46828719044993</v>
      </c>
      <c r="BF661" s="2">
        <f>BF602</f>
        <v>-24.648000000000138</v>
      </c>
      <c r="BG661" s="2">
        <v>74.160849177822683</v>
      </c>
      <c r="BH661" s="2">
        <v>77.53618205167254</v>
      </c>
      <c r="BI661" s="2">
        <v>62.511988701807923</v>
      </c>
      <c r="BJ661" s="2">
        <v>64.287521832678181</v>
      </c>
      <c r="BK661" s="2">
        <v>63.354926670592931</v>
      </c>
      <c r="BL661" s="2">
        <v>59.439599768787957</v>
      </c>
      <c r="BM661" s="2">
        <v>62.409057145466249</v>
      </c>
      <c r="BN661" s="2">
        <v>58.667646157101331</v>
      </c>
      <c r="BO661" s="2">
        <f>BO602</f>
        <v>155.76814803243889</v>
      </c>
      <c r="BP661" s="2">
        <v>-129.55047253695022</v>
      </c>
      <c r="BQ661" s="2">
        <v>-147.21143171877588</v>
      </c>
      <c r="BR661" s="2">
        <v>-147.36986087947548</v>
      </c>
      <c r="BS661" s="2">
        <v>-158.8164853233385</v>
      </c>
      <c r="BT661" s="2">
        <v>-112.52272770242325</v>
      </c>
      <c r="BU661" s="2">
        <v>-139.03497521070119</v>
      </c>
      <c r="BV661" s="2">
        <v>-123.75462605503844</v>
      </c>
      <c r="BW661" s="2">
        <v>-122.05858425414408</v>
      </c>
      <c r="BX661" s="2">
        <v>-107.3948003053664</v>
      </c>
      <c r="BY661" s="2">
        <v>-109.23452311533777</v>
      </c>
      <c r="BZ661" s="63">
        <v>-52.654615132125855</v>
      </c>
      <c r="CA661" s="2">
        <f>CA602</f>
        <v>326.40099999999995</v>
      </c>
      <c r="CB661" s="2">
        <v>-126.24017121685222</v>
      </c>
      <c r="CC661" s="2">
        <v>-110.42164079710335</v>
      </c>
      <c r="CD661" s="2">
        <v>-89.152254445210019</v>
      </c>
      <c r="CE661" s="2">
        <v>-161.35654013790054</v>
      </c>
      <c r="CF661" s="2">
        <v>-154.92221404083625</v>
      </c>
      <c r="CG661" s="2">
        <v>-137.24509494124379</v>
      </c>
      <c r="CH661" s="2">
        <v>-165.80475282248767</v>
      </c>
      <c r="CI661" s="2">
        <v>-163.79083065450641</v>
      </c>
      <c r="CJ661" s="63">
        <v>-113.71644935910149</v>
      </c>
      <c r="CK661" s="63">
        <v>-113.9958746468858</v>
      </c>
      <c r="CL661" s="2">
        <f>CL602</f>
        <v>305.92699999999996</v>
      </c>
      <c r="CM661" s="2">
        <v>-119.21196972230837</v>
      </c>
      <c r="CN661" s="2">
        <v>87.732622787100411</v>
      </c>
      <c r="CO661" s="2">
        <v>87.992445658601582</v>
      </c>
      <c r="CP661" s="2">
        <v>86.278265578781145</v>
      </c>
      <c r="CQ661" s="2">
        <v>89.515729746532998</v>
      </c>
      <c r="CR661" s="2">
        <v>92.24650973577468</v>
      </c>
      <c r="CS661" s="2">
        <v>173.09438523061317</v>
      </c>
      <c r="CT661" s="2">
        <v>172.99027941751649</v>
      </c>
      <c r="CU661" s="2">
        <v>172.57391541988409</v>
      </c>
      <c r="CV661" s="2">
        <v>154.14463547223835</v>
      </c>
      <c r="CW661" s="2">
        <v>152.76087004035503</v>
      </c>
      <c r="CX661" s="2">
        <v>154.00136079440358</v>
      </c>
      <c r="CY661" s="2">
        <v>151.5727398267822</v>
      </c>
      <c r="CZ661" s="2">
        <v>147.38517963292259</v>
      </c>
      <c r="DA661" s="2">
        <f t="shared" ref="DA661" si="725">DA602</f>
        <v>316.41244665057957</v>
      </c>
      <c r="DB661" s="63">
        <v>472.88680117396518</v>
      </c>
      <c r="DC661" s="63">
        <v>494.05747103184569</v>
      </c>
      <c r="DD661" s="63">
        <v>457.4202509189372</v>
      </c>
      <c r="DE661" s="63">
        <v>441.74318466896892</v>
      </c>
      <c r="DF661" s="63">
        <v>433.44234551937524</v>
      </c>
      <c r="DG661" s="63">
        <v>428.64348790050826</v>
      </c>
      <c r="DH661" s="63">
        <v>328.39648511440191</v>
      </c>
      <c r="DI661" s="63">
        <v>322.81496571266439</v>
      </c>
      <c r="DJ661" s="63">
        <v>318.35940169444837</v>
      </c>
      <c r="DK661" s="63">
        <v>327.73303161090166</v>
      </c>
      <c r="DL661" s="63">
        <v>321.86912109587831</v>
      </c>
      <c r="DM661" s="63">
        <v>316.72746194336094</v>
      </c>
      <c r="DN661" s="6">
        <f t="shared" ref="DN661" si="726">DN602</f>
        <v>619.46499725162516</v>
      </c>
      <c r="DO661" s="63">
        <v>316.72746194336094</v>
      </c>
      <c r="DP661" s="63">
        <v>424.72608701580577</v>
      </c>
      <c r="DQ661" s="63">
        <v>383.41544259259501</v>
      </c>
      <c r="DR661" s="63">
        <v>438.00665399573654</v>
      </c>
      <c r="DS661" s="63">
        <v>368.08024785272596</v>
      </c>
      <c r="DT661" s="63">
        <v>375.07159477898676</v>
      </c>
      <c r="DU661" s="63">
        <v>485.03906967458613</v>
      </c>
      <c r="DV661" s="64">
        <f>DV602</f>
        <v>533.24025785811352</v>
      </c>
      <c r="DW661" s="65">
        <f>DW602</f>
        <v>539.4200878757066</v>
      </c>
      <c r="DX661" s="66">
        <f>DX602</f>
        <v>535.55013151268906</v>
      </c>
      <c r="DZ661" s="63">
        <f>DZ602</f>
        <v>670.35140792539801</v>
      </c>
      <c r="EC661" s="63">
        <f>EC602</f>
        <v>724.9105808197769</v>
      </c>
      <c r="EF661" s="63">
        <f>EF602</f>
        <v>792.66631434488215</v>
      </c>
      <c r="EI661" s="63">
        <f>EI602</f>
        <v>854.5175525900097</v>
      </c>
      <c r="EL661" s="63">
        <f>EL602</f>
        <v>901.31942195814383</v>
      </c>
      <c r="EO661" s="63">
        <f>EO602</f>
        <v>957.66688598110318</v>
      </c>
    </row>
    <row r="662" spans="1:145" ht="15.5" x14ac:dyDescent="0.35">
      <c r="A662" s="27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2"/>
      <c r="Y662" s="2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63"/>
      <c r="CA662" s="2"/>
      <c r="CB662" s="2"/>
      <c r="CC662" s="2"/>
      <c r="CD662" s="2"/>
      <c r="CE662" s="2"/>
      <c r="CF662" s="2"/>
      <c r="CG662" s="2"/>
      <c r="CH662" s="2"/>
      <c r="CI662" s="2"/>
      <c r="CJ662" s="63"/>
      <c r="CK662" s="63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63"/>
      <c r="DC662" s="63"/>
      <c r="DD662" s="63"/>
      <c r="DE662" s="63"/>
      <c r="DF662" s="63"/>
      <c r="DG662" s="63"/>
      <c r="DH662" s="63"/>
      <c r="DI662" s="63"/>
      <c r="DJ662" s="63"/>
      <c r="DK662" s="63"/>
      <c r="DL662" s="63"/>
      <c r="DM662" s="63"/>
      <c r="DN662" s="6"/>
      <c r="DO662" s="63"/>
      <c r="DP662" s="63"/>
      <c r="DQ662" s="63"/>
      <c r="DR662" s="63"/>
      <c r="DS662" s="63"/>
      <c r="DT662" s="63"/>
      <c r="DU662" s="63"/>
      <c r="DV662" s="64"/>
      <c r="DW662" s="65"/>
      <c r="DX662" s="66"/>
      <c r="DZ662" s="63"/>
      <c r="EC662" s="63"/>
      <c r="EF662" s="63"/>
      <c r="EI662" s="63"/>
      <c r="EL662" s="63"/>
      <c r="EO662" s="63"/>
    </row>
    <row r="663" spans="1:145" ht="15.5" x14ac:dyDescent="0.35">
      <c r="A663" s="27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63"/>
      <c r="AG663" s="63"/>
      <c r="AH663" s="63"/>
      <c r="AI663" s="63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63"/>
      <c r="CA663" s="2"/>
      <c r="CB663" s="2"/>
      <c r="CC663" s="2"/>
      <c r="CD663" s="2"/>
      <c r="CE663" s="2"/>
      <c r="CF663" s="2"/>
      <c r="CG663" s="2"/>
      <c r="CH663" s="2"/>
      <c r="CI663" s="2"/>
      <c r="CJ663" s="63"/>
      <c r="CK663" s="63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63"/>
      <c r="DC663" s="63"/>
      <c r="DD663" s="63"/>
      <c r="DE663" s="63"/>
      <c r="DF663" s="63"/>
      <c r="DG663" s="63"/>
      <c r="DH663" s="63"/>
      <c r="DI663" s="63"/>
      <c r="DJ663" s="63"/>
      <c r="DK663" s="63"/>
      <c r="DL663" s="63"/>
      <c r="DM663" s="63"/>
      <c r="DN663" s="6"/>
      <c r="DO663" s="63"/>
      <c r="DP663" s="63"/>
      <c r="DQ663" s="63"/>
      <c r="DR663" s="63"/>
      <c r="DS663" s="63"/>
      <c r="DT663" s="63"/>
      <c r="DU663" s="63"/>
      <c r="DV663" s="64"/>
      <c r="DW663" s="65"/>
      <c r="DX663" s="66"/>
      <c r="DZ663" s="63"/>
      <c r="EC663" s="63"/>
      <c r="EF663" s="63"/>
      <c r="EI663" s="63"/>
      <c r="EL663" s="63"/>
      <c r="EO663" s="63"/>
    </row>
    <row r="664" spans="1:145" ht="15.5" x14ac:dyDescent="0.35">
      <c r="A664" s="56" t="s">
        <v>312</v>
      </c>
      <c r="B664" s="129" t="e">
        <f t="shared" ref="B664:AY664" si="727">B666+B668</f>
        <v>#REF!</v>
      </c>
      <c r="C664" s="129" t="e">
        <f t="shared" si="727"/>
        <v>#REF!</v>
      </c>
      <c r="D664" s="129" t="e">
        <f t="shared" si="727"/>
        <v>#REF!</v>
      </c>
      <c r="E664" s="129" t="e">
        <f t="shared" si="727"/>
        <v>#REF!</v>
      </c>
      <c r="F664" s="129" t="e">
        <f t="shared" si="727"/>
        <v>#REF!</v>
      </c>
      <c r="G664" s="129" t="e">
        <f t="shared" si="727"/>
        <v>#REF!</v>
      </c>
      <c r="H664" s="129" t="e">
        <f t="shared" si="727"/>
        <v>#REF!</v>
      </c>
      <c r="I664" s="129" t="e">
        <f t="shared" si="727"/>
        <v>#VALUE!</v>
      </c>
      <c r="J664" s="129">
        <f t="shared" si="727"/>
        <v>-442.64130000000017</v>
      </c>
      <c r="K664" s="129">
        <f t="shared" si="727"/>
        <v>-494.77229999999997</v>
      </c>
      <c r="L664" s="129">
        <f t="shared" si="727"/>
        <v>-681.70649999999989</v>
      </c>
      <c r="M664" s="129">
        <f t="shared" si="727"/>
        <v>-116.30179900000005</v>
      </c>
      <c r="N664" s="129">
        <f t="shared" si="727"/>
        <v>-461.57950000000017</v>
      </c>
      <c r="O664" s="129">
        <f t="shared" si="727"/>
        <v>-1029.4829099999999</v>
      </c>
      <c r="P664" s="129">
        <f t="shared" si="727"/>
        <v>131.48702346800016</v>
      </c>
      <c r="Q664" s="129">
        <f t="shared" si="727"/>
        <v>1918.2615000000001</v>
      </c>
      <c r="R664" s="129">
        <f t="shared" si="727"/>
        <v>0.56557771700011017</v>
      </c>
      <c r="S664" s="129">
        <f t="shared" si="727"/>
        <v>-487.6600000000002</v>
      </c>
      <c r="T664" s="129">
        <f t="shared" si="727"/>
        <v>-445.75999999999993</v>
      </c>
      <c r="U664" s="129">
        <f t="shared" si="727"/>
        <v>-1376.7811000000008</v>
      </c>
      <c r="V664" s="129">
        <f t="shared" si="727"/>
        <v>-664.44699999999978</v>
      </c>
      <c r="W664" s="129">
        <f t="shared" si="727"/>
        <v>208.31786578330275</v>
      </c>
      <c r="X664" s="129">
        <f t="shared" si="727"/>
        <v>1585.2339999999999</v>
      </c>
      <c r="Y664" s="129">
        <f t="shared" si="727"/>
        <v>1773.5939999999998</v>
      </c>
      <c r="Z664" s="129">
        <f t="shared" si="727"/>
        <v>1653.4831522168274</v>
      </c>
      <c r="AA664" s="129">
        <f t="shared" si="727"/>
        <v>-187.11368578308125</v>
      </c>
      <c r="AB664" s="129">
        <f t="shared" si="727"/>
        <v>3214.212768944973</v>
      </c>
      <c r="AC664" s="129">
        <f t="shared" si="727"/>
        <v>3042.7677316909476</v>
      </c>
      <c r="AD664" s="129">
        <f t="shared" si="727"/>
        <v>3422.6947770842694</v>
      </c>
      <c r="AE664" s="129">
        <f t="shared" si="727"/>
        <v>861.72836989748669</v>
      </c>
      <c r="AF664" s="129">
        <f t="shared" si="727"/>
        <v>3906.7027843786682</v>
      </c>
      <c r="AG664" s="129">
        <f t="shared" si="727"/>
        <v>3920.056478817015</v>
      </c>
      <c r="AH664" s="129">
        <f t="shared" si="727"/>
        <v>4186.6849958586881</v>
      </c>
      <c r="AI664" s="129">
        <f t="shared" si="727"/>
        <v>4221.6252981507869</v>
      </c>
      <c r="AJ664" s="129">
        <f t="shared" si="727"/>
        <v>1946.1970871638659</v>
      </c>
      <c r="AK664" s="129">
        <f t="shared" si="727"/>
        <v>5977.3148806926765</v>
      </c>
      <c r="AL664" s="129">
        <f t="shared" si="727"/>
        <v>2898.2903233352126</v>
      </c>
      <c r="AM664" s="129">
        <f t="shared" si="727"/>
        <v>1935.8809390455101</v>
      </c>
      <c r="AN664" s="129">
        <f t="shared" si="727"/>
        <v>2575.9702540926387</v>
      </c>
      <c r="AO664" s="129">
        <f t="shared" si="727"/>
        <v>1836.0814390635346</v>
      </c>
      <c r="AP664" s="129">
        <f t="shared" si="727"/>
        <v>3960.6370395271792</v>
      </c>
      <c r="AQ664" s="129">
        <f t="shared" si="727"/>
        <v>3552.9478131612832</v>
      </c>
      <c r="AR664" s="129">
        <f t="shared" si="727"/>
        <v>3016.1143103263976</v>
      </c>
      <c r="AS664" s="129">
        <f t="shared" si="727"/>
        <v>2889.29811733309</v>
      </c>
      <c r="AT664" s="129">
        <f t="shared" si="727"/>
        <v>4244.6305599469415</v>
      </c>
      <c r="AU664" s="129">
        <f t="shared" si="727"/>
        <v>2966.7902386365645</v>
      </c>
      <c r="AV664" s="129">
        <f t="shared" si="727"/>
        <v>1909.3650999064216</v>
      </c>
      <c r="AW664" s="129">
        <f t="shared" si="727"/>
        <v>1748.8817270014008</v>
      </c>
      <c r="AX664" s="129">
        <f t="shared" si="727"/>
        <v>808.35115910543914</v>
      </c>
      <c r="AY664" s="129">
        <f t="shared" si="727"/>
        <v>0</v>
      </c>
      <c r="AZ664" s="129">
        <v>2231.8373820349666</v>
      </c>
      <c r="BA664" s="129">
        <v>2830.9674762071627</v>
      </c>
      <c r="BB664" s="129">
        <v>2052.6776547525078</v>
      </c>
      <c r="BC664" s="129">
        <v>2427.3575571811862</v>
      </c>
      <c r="BD664" s="129">
        <v>1659.2193453293746</v>
      </c>
      <c r="BE664" s="129">
        <v>2074.5625567914694</v>
      </c>
      <c r="BF664" s="129">
        <f>BF666+BF668</f>
        <v>-973.99351194119004</v>
      </c>
      <c r="BG664" s="129">
        <v>3035.3365783803256</v>
      </c>
      <c r="BH664" s="129">
        <v>3870.6851376705708</v>
      </c>
      <c r="BI664" s="129">
        <v>4183.135759532579</v>
      </c>
      <c r="BJ664" s="129">
        <v>4776.9847557125358</v>
      </c>
      <c r="BK664" s="129">
        <v>2801.3628835370837</v>
      </c>
      <c r="BL664" s="129">
        <v>4756.6054220168025</v>
      </c>
      <c r="BM664" s="129">
        <v>3267.7611197820356</v>
      </c>
      <c r="BN664" s="129">
        <v>4053.6928014611376</v>
      </c>
      <c r="BO664" s="129">
        <f>BO666+BO668</f>
        <v>274.34071010197891</v>
      </c>
      <c r="BP664" s="129">
        <v>1453.5775851924427</v>
      </c>
      <c r="BQ664" s="129">
        <v>1776.7428042279548</v>
      </c>
      <c r="BR664" s="129">
        <v>2657.6782958428971</v>
      </c>
      <c r="BS664" s="129">
        <v>3863.767708334788</v>
      </c>
      <c r="BT664" s="129">
        <v>1062.6790444886365</v>
      </c>
      <c r="BU664" s="129">
        <v>312.89467653063957</v>
      </c>
      <c r="BV664" s="129">
        <v>801.44733489029977</v>
      </c>
      <c r="BW664" s="129">
        <v>1897.602796734456</v>
      </c>
      <c r="BX664" s="129">
        <v>1600.6162862199499</v>
      </c>
      <c r="BY664" s="129">
        <v>2551.3899752010479</v>
      </c>
      <c r="BZ664" s="128">
        <v>564.06387404432485</v>
      </c>
      <c r="CA664" s="129">
        <f>CA666+CA668</f>
        <v>-628.02998315062803</v>
      </c>
      <c r="CB664" s="129">
        <v>2590.0001761048361</v>
      </c>
      <c r="CC664" s="129">
        <v>2525.3366471351305</v>
      </c>
      <c r="CD664" s="129">
        <v>2336.2735947471888</v>
      </c>
      <c r="CE664" s="129">
        <v>2043.5343759402472</v>
      </c>
      <c r="CF664" s="129">
        <v>1878.0675542460081</v>
      </c>
      <c r="CG664" s="129">
        <v>2349.1458022556944</v>
      </c>
      <c r="CH664" s="129">
        <v>1725.8785280477664</v>
      </c>
      <c r="CI664" s="129">
        <v>1842.1478569486192</v>
      </c>
      <c r="CJ664" s="128">
        <v>1304.6466633003226</v>
      </c>
      <c r="CK664" s="128">
        <v>1282.2961718667138</v>
      </c>
      <c r="CL664" s="129">
        <f>CL666+CL668</f>
        <v>-1285.9154702886217</v>
      </c>
      <c r="CM664" s="129">
        <v>2568.6711514959361</v>
      </c>
      <c r="CN664" s="129">
        <v>-1150.4550876293486</v>
      </c>
      <c r="CO664" s="129">
        <v>-1074.2325639719868</v>
      </c>
      <c r="CP664" s="129">
        <v>-1492.9252045781677</v>
      </c>
      <c r="CQ664" s="129">
        <v>-129.39451694004441</v>
      </c>
      <c r="CR664" s="129">
        <v>686.56464542277922</v>
      </c>
      <c r="CS664" s="129">
        <v>-2849.3966199248539</v>
      </c>
      <c r="CT664" s="129">
        <v>-2296.3858410917819</v>
      </c>
      <c r="CU664" s="129">
        <v>234.36310190231734</v>
      </c>
      <c r="CV664" s="129">
        <v>-3392.4947922364095</v>
      </c>
      <c r="CW664" s="129">
        <v>-2587.2274676746192</v>
      </c>
      <c r="CX664" s="129">
        <v>-3515.6774153705242</v>
      </c>
      <c r="CY664" s="129">
        <v>-2890.3522369067891</v>
      </c>
      <c r="CZ664" s="129">
        <v>-1303.9931101393258</v>
      </c>
      <c r="DA664" s="129">
        <f t="shared" ref="DA664" si="728">DA666+DA668</f>
        <v>-1312.6459495286274</v>
      </c>
      <c r="DB664" s="128">
        <v>-474.77683653992784</v>
      </c>
      <c r="DC664" s="128">
        <v>-46.037500729725195</v>
      </c>
      <c r="DD664" s="128">
        <v>1003.9195243441175</v>
      </c>
      <c r="DE664" s="128">
        <v>135.6525470845736</v>
      </c>
      <c r="DF664" s="128">
        <v>456.35462163192278</v>
      </c>
      <c r="DG664" s="128">
        <v>1486.4176796762963</v>
      </c>
      <c r="DH664" s="128">
        <v>-392.69326594651614</v>
      </c>
      <c r="DI664" s="128">
        <v>282.54453893840304</v>
      </c>
      <c r="DJ664" s="128">
        <v>1518.1919051593013</v>
      </c>
      <c r="DK664" s="128">
        <v>-923.41796974240594</v>
      </c>
      <c r="DL664" s="128">
        <v>-336.25101973755085</v>
      </c>
      <c r="DM664" s="128">
        <v>2564.0979635721919</v>
      </c>
      <c r="DN664" s="130">
        <f t="shared" ref="DN664" si="729">DN666+DN668</f>
        <v>-178.5038532107709</v>
      </c>
      <c r="DO664" s="128">
        <v>2564.0979635721919</v>
      </c>
      <c r="DP664" s="128">
        <v>-1776.0671545161049</v>
      </c>
      <c r="DQ664" s="128">
        <v>-1544.5959624818754</v>
      </c>
      <c r="DR664" s="128">
        <v>-1569.8634747476228</v>
      </c>
      <c r="DS664" s="128">
        <v>-2227.9893429530221</v>
      </c>
      <c r="DT664" s="128">
        <v>-2113.0736909667899</v>
      </c>
      <c r="DU664" s="128">
        <v>-3563.8664351644993</v>
      </c>
      <c r="DV664" s="131">
        <f>DV666+DV668</f>
        <v>-1329.9432552875055</v>
      </c>
      <c r="DW664" s="132">
        <f>DW666+DW668</f>
        <v>-1132.6434177625993</v>
      </c>
      <c r="DX664" s="133">
        <f>DX666+DX668</f>
        <v>534.20470112817577</v>
      </c>
      <c r="DZ664" s="129">
        <f>DZ666+DZ668</f>
        <v>1670.7961322374122</v>
      </c>
      <c r="EC664" s="129">
        <f>EC666+EC668</f>
        <v>2405.6538777465103</v>
      </c>
      <c r="EF664" s="129">
        <f>EF666+EF668</f>
        <v>3600.0138712758121</v>
      </c>
      <c r="EI664" s="129">
        <f>EI666+EI668</f>
        <v>4515.3100988484975</v>
      </c>
      <c r="EL664" s="129">
        <f>EL666+EL668</f>
        <v>5608.2880247255052</v>
      </c>
      <c r="EO664" s="129">
        <f>EO666+EO668</f>
        <v>6266.3487535800705</v>
      </c>
    </row>
    <row r="665" spans="1:145" ht="15.5" x14ac:dyDescent="0.35">
      <c r="A665" s="27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2"/>
      <c r="Y665" s="2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63"/>
      <c r="CA665" s="2"/>
      <c r="CB665" s="2"/>
      <c r="CC665" s="2"/>
      <c r="CD665" s="2"/>
      <c r="CE665" s="2"/>
      <c r="CF665" s="2"/>
      <c r="CG665" s="2"/>
      <c r="CH665" s="2"/>
      <c r="CI665" s="2"/>
      <c r="CJ665" s="63"/>
      <c r="CK665" s="63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63"/>
      <c r="DC665" s="63"/>
      <c r="DD665" s="63"/>
      <c r="DE665" s="63"/>
      <c r="DF665" s="63"/>
      <c r="DG665" s="63"/>
      <c r="DH665" s="63"/>
      <c r="DI665" s="63"/>
      <c r="DJ665" s="63"/>
      <c r="DK665" s="63"/>
      <c r="DL665" s="63"/>
      <c r="DM665" s="63"/>
      <c r="DN665" s="6"/>
      <c r="DO665" s="63"/>
      <c r="DP665" s="63"/>
      <c r="DQ665" s="63"/>
      <c r="DR665" s="63"/>
      <c r="DS665" s="63"/>
      <c r="DT665" s="63"/>
      <c r="DU665" s="63"/>
      <c r="DV665" s="64"/>
      <c r="DW665" s="65"/>
      <c r="DX665" s="66"/>
      <c r="DZ665" s="63"/>
      <c r="EC665" s="63"/>
      <c r="EF665" s="63"/>
      <c r="EI665" s="63"/>
      <c r="EL665" s="63"/>
      <c r="EO665" s="63"/>
    </row>
    <row r="666" spans="1:145" ht="15.5" x14ac:dyDescent="0.35">
      <c r="A666" s="56" t="s">
        <v>313</v>
      </c>
      <c r="B666" s="63">
        <f>+B612</f>
        <v>61.529000000000003</v>
      </c>
      <c r="C666" s="63">
        <f t="shared" ref="C666:Z666" si="730">+C612</f>
        <v>64.370999999999995</v>
      </c>
      <c r="D666" s="63">
        <f t="shared" si="730"/>
        <v>68.134</v>
      </c>
      <c r="E666" s="63">
        <f t="shared" si="730"/>
        <v>47.375999999999998</v>
      </c>
      <c r="F666" s="63">
        <f t="shared" si="730"/>
        <v>43.56</v>
      </c>
      <c r="G666" s="63">
        <f t="shared" si="730"/>
        <v>48.781999999999996</v>
      </c>
      <c r="H666" s="63">
        <f t="shared" si="730"/>
        <v>45.155999999999999</v>
      </c>
      <c r="I666" s="63">
        <f t="shared" si="730"/>
        <v>80.863</v>
      </c>
      <c r="J666" s="63">
        <f t="shared" si="730"/>
        <v>88.631000000000014</v>
      </c>
      <c r="K666" s="63">
        <f t="shared" si="730"/>
        <v>52.279000000000003</v>
      </c>
      <c r="L666" s="63">
        <f t="shared" si="730"/>
        <v>100.93599999999999</v>
      </c>
      <c r="M666" s="63">
        <f t="shared" si="730"/>
        <v>91.185599999999994</v>
      </c>
      <c r="N666" s="63">
        <f t="shared" si="730"/>
        <v>86.827999999999989</v>
      </c>
      <c r="O666" s="63">
        <f t="shared" si="730"/>
        <v>94.194999999999993</v>
      </c>
      <c r="P666" s="63">
        <f t="shared" si="730"/>
        <v>111.39250000000001</v>
      </c>
      <c r="Q666" s="63">
        <f t="shared" si="730"/>
        <v>132.18899999999999</v>
      </c>
      <c r="R666" s="63">
        <f t="shared" si="730"/>
        <v>189.04200000000003</v>
      </c>
      <c r="S666" s="63">
        <f t="shared" si="730"/>
        <v>124.76400000000001</v>
      </c>
      <c r="T666" s="63">
        <f t="shared" si="730"/>
        <v>201.89699999999999</v>
      </c>
      <c r="U666" s="63">
        <f t="shared" si="730"/>
        <v>1908.539</v>
      </c>
      <c r="V666" s="63">
        <f t="shared" si="730"/>
        <v>188.10900000000001</v>
      </c>
      <c r="W666" s="63">
        <f t="shared" si="730"/>
        <v>287.78800000000001</v>
      </c>
      <c r="X666" s="2">
        <f t="shared" si="730"/>
        <v>485.82400000000001</v>
      </c>
      <c r="Y666" s="2">
        <f t="shared" si="730"/>
        <v>1479.6449999999998</v>
      </c>
      <c r="Z666" s="63">
        <f t="shared" si="730"/>
        <v>214.119</v>
      </c>
      <c r="AA666" s="63">
        <f>+AA612</f>
        <v>245.19797116599997</v>
      </c>
      <c r="AB666" s="63">
        <v>302.51827154709497</v>
      </c>
      <c r="AC666" s="63">
        <v>198.79421116825699</v>
      </c>
      <c r="AD666" s="63">
        <v>198.793511168257</v>
      </c>
      <c r="AE666" s="63">
        <f>+AE612</f>
        <v>150.696</v>
      </c>
      <c r="AF666" s="63">
        <v>367.65559367218918</v>
      </c>
      <c r="AG666" s="63">
        <v>351.32847905484351</v>
      </c>
      <c r="AH666" s="63">
        <v>367.49104375771549</v>
      </c>
      <c r="AI666" s="63">
        <v>367.50020760492805</v>
      </c>
      <c r="AJ666" s="2">
        <f>+AJ612</f>
        <v>245.44399999999999</v>
      </c>
      <c r="AK666" s="2">
        <v>434.89738858007161</v>
      </c>
      <c r="AL666" s="2">
        <v>418.0617848799709</v>
      </c>
      <c r="AM666" s="2">
        <v>412.95274589535001</v>
      </c>
      <c r="AN666" s="2">
        <v>412.95274589535001</v>
      </c>
      <c r="AO666" s="2">
        <f>+AO612</f>
        <v>262.66899999999998</v>
      </c>
      <c r="AP666" s="2">
        <v>439.92918951636909</v>
      </c>
      <c r="AQ666" s="2">
        <v>415.4216439105092</v>
      </c>
      <c r="AR666" s="2">
        <v>329.30485782331641</v>
      </c>
      <c r="AS666" s="2">
        <f>+AS612</f>
        <v>217.20099999999996</v>
      </c>
      <c r="AT666" s="2">
        <v>288.67284571759888</v>
      </c>
      <c r="AU666" s="2">
        <v>171.45510915555965</v>
      </c>
      <c r="AV666" s="2">
        <v>166.00606571374297</v>
      </c>
      <c r="AW666" s="2">
        <v>174.10606571374296</v>
      </c>
      <c r="AX666" s="2">
        <f>+AX612</f>
        <v>261.17399999999998</v>
      </c>
      <c r="AY666" s="2"/>
      <c r="AZ666" s="2">
        <v>156.76552832739156</v>
      </c>
      <c r="BA666" s="2">
        <v>156.76552832739156</v>
      </c>
      <c r="BB666" s="2">
        <v>165.05307164000001</v>
      </c>
      <c r="BC666" s="2">
        <v>165.05307164000001</v>
      </c>
      <c r="BD666" s="2">
        <v>154.00793729514015</v>
      </c>
      <c r="BE666" s="2">
        <v>154.00793729514015</v>
      </c>
      <c r="BF666" s="2">
        <f>+BF612</f>
        <v>137.97200000000001</v>
      </c>
      <c r="BG666" s="2">
        <v>184.75612531263036</v>
      </c>
      <c r="BH666" s="2">
        <v>184.75612531263036</v>
      </c>
      <c r="BI666" s="2">
        <v>219.44616347428251</v>
      </c>
      <c r="BJ666" s="2">
        <v>219.44616347428251</v>
      </c>
      <c r="BK666" s="2">
        <v>208.86073128170406</v>
      </c>
      <c r="BL666" s="2">
        <v>219.44573128170407</v>
      </c>
      <c r="BM666" s="2">
        <v>213.04573128170404</v>
      </c>
      <c r="BN666" s="2">
        <v>213.04573128170404</v>
      </c>
      <c r="BO666" s="2">
        <f>+BO612</f>
        <v>311.43625374314399</v>
      </c>
      <c r="BP666" s="2">
        <v>254.99103775668272</v>
      </c>
      <c r="BQ666" s="2">
        <v>254.98179121217311</v>
      </c>
      <c r="BR666" s="2">
        <v>254.98179121217311</v>
      </c>
      <c r="BS666" s="2">
        <v>250.38263515772772</v>
      </c>
      <c r="BT666" s="2">
        <v>236.38263515772772</v>
      </c>
      <c r="BU666" s="2">
        <v>236.38263515772772</v>
      </c>
      <c r="BV666" s="2">
        <v>236.38216016096098</v>
      </c>
      <c r="BW666" s="2">
        <v>275.96439987459638</v>
      </c>
      <c r="BX666" s="2">
        <v>275.96439987459638</v>
      </c>
      <c r="BY666" s="2">
        <v>275.96516791281601</v>
      </c>
      <c r="BZ666" s="63">
        <v>237.98660353687984</v>
      </c>
      <c r="CA666" s="2">
        <f>+CA612</f>
        <v>271.22707697285091</v>
      </c>
      <c r="CB666" s="2">
        <v>221.89339676470999</v>
      </c>
      <c r="CC666" s="2">
        <v>243.62372045723311</v>
      </c>
      <c r="CD666" s="2">
        <v>243.62372045723311</v>
      </c>
      <c r="CE666" s="2">
        <v>249.92494469043868</v>
      </c>
      <c r="CF666" s="2">
        <v>249.92494469043868</v>
      </c>
      <c r="CG666" s="2">
        <v>249.92494469043868</v>
      </c>
      <c r="CH666" s="2">
        <v>229.57649827967344</v>
      </c>
      <c r="CI666" s="2">
        <v>218.54978782511338</v>
      </c>
      <c r="CJ666" s="63">
        <v>229.57637548782984</v>
      </c>
      <c r="CK666" s="63">
        <v>240.5496650332698</v>
      </c>
      <c r="CL666" s="2">
        <f>+CL612</f>
        <v>263.79199999999997</v>
      </c>
      <c r="CM666" s="2">
        <v>251.69145660523728</v>
      </c>
      <c r="CN666" s="2">
        <v>273.70845830065883</v>
      </c>
      <c r="CO666" s="2">
        <v>273.70845830065883</v>
      </c>
      <c r="CP666" s="2">
        <v>273.7088406998634</v>
      </c>
      <c r="CQ666" s="2">
        <v>273.7088406998634</v>
      </c>
      <c r="CR666" s="2">
        <v>273.7088406998634</v>
      </c>
      <c r="CS666" s="2">
        <v>275.71032267900358</v>
      </c>
      <c r="CT666" s="2">
        <v>275.70995236167096</v>
      </c>
      <c r="CU666" s="2">
        <v>275.70871601726662</v>
      </c>
      <c r="CV666" s="2">
        <v>261.4380858353602</v>
      </c>
      <c r="CW666" s="2">
        <v>261.43718037121374</v>
      </c>
      <c r="CX666" s="2">
        <v>261.4380858353602</v>
      </c>
      <c r="CY666" s="2">
        <v>261.43718037121374</v>
      </c>
      <c r="CZ666" s="2">
        <v>261.43517737476861</v>
      </c>
      <c r="DA666" s="2">
        <f t="shared" ref="DA666" si="731">+DA612</f>
        <v>238.16689494761681</v>
      </c>
      <c r="DB666" s="63">
        <v>290.39378964165786</v>
      </c>
      <c r="DC666" s="63">
        <v>290.38713488593072</v>
      </c>
      <c r="DD666" s="63">
        <v>290.38713488593072</v>
      </c>
      <c r="DE666" s="63">
        <v>314.04228358119076</v>
      </c>
      <c r="DF666" s="63">
        <v>314.03666343407633</v>
      </c>
      <c r="DG666" s="63">
        <v>314.03105307065925</v>
      </c>
      <c r="DH666" s="63">
        <v>332.19532184905518</v>
      </c>
      <c r="DI666" s="63">
        <v>331.9433772311998</v>
      </c>
      <c r="DJ666" s="63">
        <v>331.69187145334445</v>
      </c>
      <c r="DK666" s="63">
        <v>332.19532184905518</v>
      </c>
      <c r="DL666" s="63">
        <v>331.9433772311998</v>
      </c>
      <c r="DM666" s="63">
        <v>331.69187145334445</v>
      </c>
      <c r="DN666" s="6">
        <f t="shared" ref="DN666" si="732">+DN612</f>
        <v>345.01140078220794</v>
      </c>
      <c r="DO666" s="63">
        <v>331.69187145334445</v>
      </c>
      <c r="DP666" s="63">
        <v>290.87172266809205</v>
      </c>
      <c r="DQ666" s="63">
        <v>294.74343409609202</v>
      </c>
      <c r="DR666" s="63">
        <v>298.61514552409204</v>
      </c>
      <c r="DS666" s="63">
        <v>319.01211021869273</v>
      </c>
      <c r="DT666" s="63">
        <v>304.79056511467962</v>
      </c>
      <c r="DU666" s="63">
        <v>374.86360739086666</v>
      </c>
      <c r="DV666" s="64">
        <f>+DV612</f>
        <v>382.3705472723662</v>
      </c>
      <c r="DW666" s="65">
        <f>+DW612</f>
        <v>375.36097720264115</v>
      </c>
      <c r="DX666" s="66">
        <f>+DX612</f>
        <v>375.95173713224938</v>
      </c>
      <c r="DZ666" s="63">
        <f>+DZ612</f>
        <v>337.37343491154985</v>
      </c>
      <c r="EC666" s="63">
        <f>+EC612</f>
        <v>354.31308141858801</v>
      </c>
      <c r="EF666" s="63">
        <f>+EF612</f>
        <v>290.58577947394906</v>
      </c>
      <c r="EI666" s="63">
        <f>+EI612</f>
        <v>277.90191315091027</v>
      </c>
      <c r="EL666" s="63">
        <f>+EL612</f>
        <v>284.25378029296462</v>
      </c>
      <c r="EO666" s="63">
        <f>+EO612</f>
        <v>290.65801997289736</v>
      </c>
    </row>
    <row r="667" spans="1:145" ht="15.5" x14ac:dyDescent="0.35">
      <c r="A667" s="27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2"/>
      <c r="Y667" s="2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63"/>
      <c r="CA667" s="2"/>
      <c r="CB667" s="2"/>
      <c r="CC667" s="2"/>
      <c r="CD667" s="2"/>
      <c r="CE667" s="2"/>
      <c r="CF667" s="2"/>
      <c r="CG667" s="2"/>
      <c r="CH667" s="2"/>
      <c r="CI667" s="2"/>
      <c r="CJ667" s="63"/>
      <c r="CK667" s="63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63"/>
      <c r="DC667" s="63"/>
      <c r="DD667" s="63"/>
      <c r="DE667" s="63"/>
      <c r="DF667" s="63"/>
      <c r="DG667" s="63"/>
      <c r="DH667" s="63"/>
      <c r="DI667" s="63"/>
      <c r="DJ667" s="63"/>
      <c r="DK667" s="63"/>
      <c r="DL667" s="63"/>
      <c r="DM667" s="63"/>
      <c r="DN667" s="6"/>
      <c r="DO667" s="63"/>
      <c r="DP667" s="63"/>
      <c r="DQ667" s="63"/>
      <c r="DR667" s="63"/>
      <c r="DS667" s="63"/>
      <c r="DT667" s="63"/>
      <c r="DU667" s="63"/>
      <c r="DV667" s="64"/>
      <c r="DW667" s="65"/>
      <c r="DX667" s="66"/>
      <c r="DZ667" s="63"/>
      <c r="EC667" s="63"/>
      <c r="EF667" s="63"/>
      <c r="EI667" s="63"/>
      <c r="EL667" s="63"/>
      <c r="EO667" s="63"/>
    </row>
    <row r="668" spans="1:145" ht="15.5" x14ac:dyDescent="0.35">
      <c r="A668" s="56" t="s">
        <v>316</v>
      </c>
      <c r="B668" s="63" t="e">
        <f>+B670+B672+B674</f>
        <v>#REF!</v>
      </c>
      <c r="C668" s="63" t="e">
        <f t="shared" ref="C668:Z668" si="733">+C670+C672+C674</f>
        <v>#REF!</v>
      </c>
      <c r="D668" s="63" t="e">
        <f t="shared" si="733"/>
        <v>#REF!</v>
      </c>
      <c r="E668" s="63" t="e">
        <f t="shared" si="733"/>
        <v>#REF!</v>
      </c>
      <c r="F668" s="63" t="e">
        <f t="shared" si="733"/>
        <v>#REF!</v>
      </c>
      <c r="G668" s="63" t="e">
        <f t="shared" si="733"/>
        <v>#REF!</v>
      </c>
      <c r="H668" s="63" t="e">
        <f t="shared" si="733"/>
        <v>#REF!</v>
      </c>
      <c r="I668" s="63" t="e">
        <f t="shared" si="733"/>
        <v>#VALUE!</v>
      </c>
      <c r="J668" s="63">
        <f t="shared" si="733"/>
        <v>-531.2723000000002</v>
      </c>
      <c r="K668" s="63">
        <f t="shared" si="733"/>
        <v>-547.05129999999997</v>
      </c>
      <c r="L668" s="63">
        <f t="shared" si="733"/>
        <v>-782.64249999999993</v>
      </c>
      <c r="M668" s="63">
        <f t="shared" si="733"/>
        <v>-207.48739900000004</v>
      </c>
      <c r="N668" s="63">
        <f t="shared" si="733"/>
        <v>-548.40750000000014</v>
      </c>
      <c r="O668" s="63">
        <f t="shared" si="733"/>
        <v>-1123.6779099999999</v>
      </c>
      <c r="P668" s="63">
        <f t="shared" si="733"/>
        <v>20.094523468000148</v>
      </c>
      <c r="Q668" s="63">
        <f t="shared" si="733"/>
        <v>1786.0725</v>
      </c>
      <c r="R668" s="128">
        <f t="shared" si="733"/>
        <v>-188.47642228299992</v>
      </c>
      <c r="S668" s="128">
        <f t="shared" si="733"/>
        <v>-612.42400000000021</v>
      </c>
      <c r="T668" s="128">
        <f t="shared" si="733"/>
        <v>-647.65699999999993</v>
      </c>
      <c r="U668" s="128">
        <f t="shared" si="733"/>
        <v>-3285.3201000000008</v>
      </c>
      <c r="V668" s="128">
        <f t="shared" si="733"/>
        <v>-852.55599999999981</v>
      </c>
      <c r="W668" s="128">
        <f t="shared" si="733"/>
        <v>-79.470134216697261</v>
      </c>
      <c r="X668" s="129">
        <f>+X670+X672+X674</f>
        <v>1099.4099999999999</v>
      </c>
      <c r="Y668" s="129">
        <f t="shared" si="733"/>
        <v>293.94900000000007</v>
      </c>
      <c r="Z668" s="128">
        <f t="shared" si="733"/>
        <v>1439.3641522168275</v>
      </c>
      <c r="AA668" s="128">
        <f>+AA670+AA672+AA674</f>
        <v>-432.31165694908123</v>
      </c>
      <c r="AB668" s="63">
        <v>2911.694497397878</v>
      </c>
      <c r="AC668" s="128">
        <v>2843.9735205226907</v>
      </c>
      <c r="AD668" s="128">
        <v>3223.9012659160126</v>
      </c>
      <c r="AE668" s="128">
        <f>+AE670+AE672+AE674</f>
        <v>711.03236989748666</v>
      </c>
      <c r="AF668" s="128">
        <v>3539.0471907064789</v>
      </c>
      <c r="AG668" s="128">
        <v>3568.7279997621713</v>
      </c>
      <c r="AH668" s="128">
        <v>3819.1939521009726</v>
      </c>
      <c r="AI668" s="128">
        <v>3854.1250905458592</v>
      </c>
      <c r="AJ668" s="129">
        <f>+AJ670+AJ672+AJ674</f>
        <v>1700.753087163866</v>
      </c>
      <c r="AK668" s="129">
        <v>5542.417492112605</v>
      </c>
      <c r="AL668" s="129">
        <v>2480.2285384552415</v>
      </c>
      <c r="AM668" s="129">
        <v>1522.92819315016</v>
      </c>
      <c r="AN668" s="129">
        <v>2163.0175081972889</v>
      </c>
      <c r="AO668" s="129">
        <f>+AO670+AO672+AO674</f>
        <v>1573.4124390635347</v>
      </c>
      <c r="AP668" s="129">
        <v>3520.70785001081</v>
      </c>
      <c r="AQ668" s="129">
        <v>3137.5261692507738</v>
      </c>
      <c r="AR668" s="129">
        <v>2686.809452503081</v>
      </c>
      <c r="AS668" s="129">
        <f>+AS670+AS672+AS674</f>
        <v>2672.09711733309</v>
      </c>
      <c r="AT668" s="129">
        <v>3955.9577142293424</v>
      </c>
      <c r="AU668" s="129">
        <v>2795.335129481005</v>
      </c>
      <c r="AV668" s="129">
        <v>1743.3590341926786</v>
      </c>
      <c r="AW668" s="129">
        <v>1574.7756612876578</v>
      </c>
      <c r="AX668" s="129">
        <f>+AX670+AX672+AX674</f>
        <v>547.17715910543916</v>
      </c>
      <c r="AY668" s="129"/>
      <c r="AZ668" s="129">
        <v>2075.071853707575</v>
      </c>
      <c r="BA668" s="129">
        <v>2674.2019478797711</v>
      </c>
      <c r="BB668" s="129">
        <v>1887.6245831125079</v>
      </c>
      <c r="BC668" s="129">
        <v>2262.3044855411863</v>
      </c>
      <c r="BD668" s="129">
        <v>1505.2114080342344</v>
      </c>
      <c r="BE668" s="129">
        <v>1920.5546194963295</v>
      </c>
      <c r="BF668" s="129">
        <f>+BF670+BF672+BF674</f>
        <v>-1111.96551194119</v>
      </c>
      <c r="BG668" s="129">
        <v>2850.5804530676951</v>
      </c>
      <c r="BH668" s="129">
        <v>3685.9290123579403</v>
      </c>
      <c r="BI668" s="129">
        <v>3963.689596058296</v>
      </c>
      <c r="BJ668" s="129">
        <v>4557.5385922382529</v>
      </c>
      <c r="BK668" s="129">
        <v>2592.5021522553798</v>
      </c>
      <c r="BL668" s="129">
        <v>4537.1596907350986</v>
      </c>
      <c r="BM668" s="129">
        <v>3054.7153885003318</v>
      </c>
      <c r="BN668" s="129">
        <v>3840.6470701794337</v>
      </c>
      <c r="BO668" s="129">
        <f>+BO670+BO672+BO674</f>
        <v>-37.095543641165079</v>
      </c>
      <c r="BP668" s="129">
        <v>1198.5865474357599</v>
      </c>
      <c r="BQ668" s="129">
        <v>1521.7610130157818</v>
      </c>
      <c r="BR668" s="129">
        <v>2402.6965046307241</v>
      </c>
      <c r="BS668" s="129">
        <v>3613.3850731770603</v>
      </c>
      <c r="BT668" s="129">
        <v>826.29640933090866</v>
      </c>
      <c r="BU668" s="129">
        <v>76.512041372911881</v>
      </c>
      <c r="BV668" s="129">
        <v>565.06517472933876</v>
      </c>
      <c r="BW668" s="129">
        <v>1621.6383968598595</v>
      </c>
      <c r="BX668" s="129">
        <v>1324.6518863453534</v>
      </c>
      <c r="BY668" s="129">
        <v>2275.4248072882319</v>
      </c>
      <c r="BZ668" s="128">
        <v>326.07727050744506</v>
      </c>
      <c r="CA668" s="129">
        <f>+CA670+CA672+CA674</f>
        <v>-899.25706012347894</v>
      </c>
      <c r="CB668" s="129">
        <v>2368.1067793401262</v>
      </c>
      <c r="CC668" s="129">
        <v>2281.7129266778975</v>
      </c>
      <c r="CD668" s="129">
        <v>2092.6498742899557</v>
      </c>
      <c r="CE668" s="129">
        <v>1793.6094312498085</v>
      </c>
      <c r="CF668" s="129">
        <v>1628.1426095555694</v>
      </c>
      <c r="CG668" s="129">
        <v>2099.2208575652558</v>
      </c>
      <c r="CH668" s="129">
        <v>1496.302029768093</v>
      </c>
      <c r="CI668" s="129">
        <v>1623.5980691235059</v>
      </c>
      <c r="CJ668" s="128">
        <v>1075.0702878124928</v>
      </c>
      <c r="CK668" s="128">
        <v>1041.7465068334441</v>
      </c>
      <c r="CL668" s="129">
        <f>+CL670+CL672+CL674</f>
        <v>-1549.7074702886216</v>
      </c>
      <c r="CM668" s="129">
        <v>2316.9796948906987</v>
      </c>
      <c r="CN668" s="129">
        <v>-1424.1635459300073</v>
      </c>
      <c r="CO668" s="129">
        <v>-1347.9410222726456</v>
      </c>
      <c r="CP668" s="129">
        <v>-1766.6340452780312</v>
      </c>
      <c r="CQ668" s="129">
        <v>-403.10335763990781</v>
      </c>
      <c r="CR668" s="129">
        <v>412.85580472291582</v>
      </c>
      <c r="CS668" s="129">
        <v>-3125.1069426038575</v>
      </c>
      <c r="CT668" s="129">
        <v>-2572.0957934534531</v>
      </c>
      <c r="CU668" s="129">
        <v>-41.345614114949285</v>
      </c>
      <c r="CV668" s="129">
        <v>-3653.9328780717697</v>
      </c>
      <c r="CW668" s="129">
        <v>-2848.664648045833</v>
      </c>
      <c r="CX668" s="129">
        <v>-3777.1155012058844</v>
      </c>
      <c r="CY668" s="129">
        <v>-3151.7894172780029</v>
      </c>
      <c r="CZ668" s="129">
        <v>-1565.4282875140943</v>
      </c>
      <c r="DA668" s="129">
        <f t="shared" ref="DA668" si="734">+DA670+DA672+DA674</f>
        <v>-1550.8128444762442</v>
      </c>
      <c r="DB668" s="128">
        <v>-765.1706261815857</v>
      </c>
      <c r="DC668" s="128">
        <v>-336.42463561565592</v>
      </c>
      <c r="DD668" s="128">
        <v>713.5323894581868</v>
      </c>
      <c r="DE668" s="128">
        <v>-178.38973649661716</v>
      </c>
      <c r="DF668" s="128">
        <v>142.31795819784645</v>
      </c>
      <c r="DG668" s="128">
        <v>1172.386626605637</v>
      </c>
      <c r="DH668" s="128">
        <v>-724.88858779557131</v>
      </c>
      <c r="DI668" s="128">
        <v>-49.398838292796768</v>
      </c>
      <c r="DJ668" s="128">
        <v>1186.5000337059569</v>
      </c>
      <c r="DK668" s="128">
        <v>-1255.6132915914611</v>
      </c>
      <c r="DL668" s="128">
        <v>-668.19439696875065</v>
      </c>
      <c r="DM668" s="128">
        <v>2232.4060921188475</v>
      </c>
      <c r="DN668" s="130">
        <f t="shared" ref="DN668" si="735">+DN670+DN672+DN674</f>
        <v>-523.51525399297884</v>
      </c>
      <c r="DO668" s="128">
        <v>2232.4060921188475</v>
      </c>
      <c r="DP668" s="128">
        <v>-2066.9388771841968</v>
      </c>
      <c r="DQ668" s="128">
        <v>-1839.3393965779674</v>
      </c>
      <c r="DR668" s="128">
        <v>-1868.4786202717148</v>
      </c>
      <c r="DS668" s="128">
        <v>-2547.0014531717147</v>
      </c>
      <c r="DT668" s="128">
        <v>-2417.8642560814696</v>
      </c>
      <c r="DU668" s="128">
        <v>-3938.7300425553658</v>
      </c>
      <c r="DV668" s="131">
        <f>+DV670+DV672+DV674</f>
        <v>-1712.3138025598716</v>
      </c>
      <c r="DW668" s="132">
        <f>+DW670+DW672+DW674</f>
        <v>-1508.0043949652404</v>
      </c>
      <c r="DX668" s="133">
        <f>+DX670+DX672+DX674</f>
        <v>158.25296399592639</v>
      </c>
      <c r="DZ668" s="128">
        <f>+DZ670+DZ672+DZ674</f>
        <v>1333.4226973258624</v>
      </c>
      <c r="EC668" s="128">
        <f>+EC670+EC672+EC674</f>
        <v>2051.3407963279224</v>
      </c>
      <c r="EF668" s="128">
        <f>+EF670+EF672+EF674</f>
        <v>3309.428091801863</v>
      </c>
      <c r="EI668" s="128">
        <f>+EI670+EI672+EI674</f>
        <v>4237.4081856975872</v>
      </c>
      <c r="EL668" s="128">
        <f>+EL670+EL672+EL674</f>
        <v>5324.0342444325406</v>
      </c>
      <c r="EO668" s="128">
        <f>+EO670+EO672+EO674</f>
        <v>5975.6907336071736</v>
      </c>
    </row>
    <row r="669" spans="1:145" ht="15.5" x14ac:dyDescent="0.35">
      <c r="A669" s="56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2"/>
      <c r="Y669" s="2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63"/>
      <c r="CA669" s="2"/>
      <c r="CB669" s="2"/>
      <c r="CC669" s="2"/>
      <c r="CD669" s="2"/>
      <c r="CE669" s="2"/>
      <c r="CF669" s="2"/>
      <c r="CG669" s="2"/>
      <c r="CH669" s="2"/>
      <c r="CI669" s="2"/>
      <c r="CJ669" s="63"/>
      <c r="CK669" s="63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63"/>
      <c r="DC669" s="63"/>
      <c r="DD669" s="63"/>
      <c r="DE669" s="63"/>
      <c r="DF669" s="63"/>
      <c r="DG669" s="63"/>
      <c r="DH669" s="63"/>
      <c r="DI669" s="63"/>
      <c r="DJ669" s="63"/>
      <c r="DK669" s="63"/>
      <c r="DL669" s="63"/>
      <c r="DM669" s="63"/>
      <c r="DN669" s="6"/>
      <c r="DO669" s="63"/>
      <c r="DP669" s="63"/>
      <c r="DQ669" s="63"/>
      <c r="DR669" s="63"/>
      <c r="DS669" s="63"/>
      <c r="DT669" s="63"/>
      <c r="DU669" s="63"/>
      <c r="DV669" s="64"/>
      <c r="DW669" s="65"/>
      <c r="DX669" s="66"/>
      <c r="DZ669" s="63"/>
      <c r="EC669" s="63"/>
      <c r="EF669" s="63"/>
      <c r="EI669" s="63"/>
      <c r="EL669" s="63"/>
      <c r="EO669" s="63"/>
    </row>
    <row r="670" spans="1:145" ht="15.5" x14ac:dyDescent="0.35">
      <c r="A670" s="56" t="s">
        <v>317</v>
      </c>
      <c r="B670" s="63">
        <f>+B616</f>
        <v>3.5760000000000001</v>
      </c>
      <c r="C670" s="63">
        <f t="shared" ref="C670:Z670" si="736">+C616</f>
        <v>-1.1399999999999999</v>
      </c>
      <c r="D670" s="63">
        <f t="shared" si="736"/>
        <v>0.41</v>
      </c>
      <c r="E670" s="63">
        <f t="shared" si="736"/>
        <v>-0.8</v>
      </c>
      <c r="F670" s="63">
        <f t="shared" si="736"/>
        <v>-1.4</v>
      </c>
      <c r="G670" s="63">
        <f t="shared" si="736"/>
        <v>2.6059999999999999</v>
      </c>
      <c r="H670" s="63">
        <f t="shared" si="736"/>
        <v>46.073999999999998</v>
      </c>
      <c r="I670" s="63" t="e">
        <f t="shared" si="736"/>
        <v>#VALUE!</v>
      </c>
      <c r="J670" s="63">
        <f t="shared" si="736"/>
        <v>-53.49300000000008</v>
      </c>
      <c r="K670" s="63">
        <f t="shared" si="736"/>
        <v>-62.707999999999963</v>
      </c>
      <c r="L670" s="63">
        <f t="shared" si="736"/>
        <v>-74.650999999999982</v>
      </c>
      <c r="M670" s="63">
        <f t="shared" si="736"/>
        <v>270.26499999999999</v>
      </c>
      <c r="N670" s="63">
        <f t="shared" si="736"/>
        <v>291.34700000000004</v>
      </c>
      <c r="O670" s="63">
        <f t="shared" si="736"/>
        <v>259.39799999999997</v>
      </c>
      <c r="P670" s="63">
        <f t="shared" si="736"/>
        <v>707.10640000000012</v>
      </c>
      <c r="Q670" s="63">
        <f t="shared" si="736"/>
        <v>2011.1005</v>
      </c>
      <c r="R670" s="128">
        <f t="shared" si="736"/>
        <v>1219.6554000000001</v>
      </c>
      <c r="S670" s="128">
        <f t="shared" si="736"/>
        <v>606.01300000000003</v>
      </c>
      <c r="T670" s="128">
        <f t="shared" si="736"/>
        <v>1408.835</v>
      </c>
      <c r="U670" s="128">
        <f t="shared" si="736"/>
        <v>850.90499999999997</v>
      </c>
      <c r="V670" s="128">
        <f t="shared" si="736"/>
        <v>1063.693</v>
      </c>
      <c r="W670" s="128">
        <f t="shared" si="736"/>
        <v>3255.3009999999999</v>
      </c>
      <c r="X670" s="129">
        <f t="shared" si="736"/>
        <v>2740.8539999999998</v>
      </c>
      <c r="Y670" s="129">
        <f t="shared" si="736"/>
        <v>2435.1660000000002</v>
      </c>
      <c r="Z670" s="128">
        <f t="shared" si="736"/>
        <v>2352.1190000000001</v>
      </c>
      <c r="AA670" s="128">
        <f>+AA616</f>
        <v>1956.8280000000004</v>
      </c>
      <c r="AB670" s="63">
        <v>3674.1907236694497</v>
      </c>
      <c r="AC670" s="128">
        <v>3660.0947859777184</v>
      </c>
      <c r="AD670" s="128">
        <v>3640.3680666599898</v>
      </c>
      <c r="AE670" s="128">
        <f>+AE616</f>
        <v>2230.3940000000002</v>
      </c>
      <c r="AF670" s="128">
        <v>3459.7902827124999</v>
      </c>
      <c r="AG670" s="128">
        <v>3784.8905243561612</v>
      </c>
      <c r="AH670" s="128">
        <v>4048.3850679418301</v>
      </c>
      <c r="AI670" s="128">
        <v>3987.3657003812382</v>
      </c>
      <c r="AJ670" s="129">
        <f>+AJ616</f>
        <v>1519.884</v>
      </c>
      <c r="AK670" s="129">
        <v>4317.2305059739801</v>
      </c>
      <c r="AL670" s="129">
        <v>2238.4276492624795</v>
      </c>
      <c r="AM670" s="129">
        <v>2055.0659689835411</v>
      </c>
      <c r="AN670" s="129">
        <v>2051.1989734961526</v>
      </c>
      <c r="AO670" s="129">
        <f>+AO616</f>
        <v>2574.2870000000007</v>
      </c>
      <c r="AP670" s="129">
        <v>1857.0503906750798</v>
      </c>
      <c r="AQ670" s="129">
        <v>1608.6003948012303</v>
      </c>
      <c r="AR670" s="129">
        <v>1505.5916823789601</v>
      </c>
      <c r="AS670" s="129">
        <f>+AS616</f>
        <v>3222.6440896607219</v>
      </c>
      <c r="AT670" s="129">
        <v>2677.1770191103592</v>
      </c>
      <c r="AU670" s="129">
        <v>2358.8533302037936</v>
      </c>
      <c r="AV670" s="129">
        <v>1678.499170073889</v>
      </c>
      <c r="AW670" s="129">
        <v>1683.1631691719158</v>
      </c>
      <c r="AX670" s="129">
        <f>+AX616</f>
        <v>-55.052000000000049</v>
      </c>
      <c r="AY670" s="129"/>
      <c r="AZ670" s="129">
        <v>1207.2835238224693</v>
      </c>
      <c r="BA670" s="129">
        <v>1253.1524536655929</v>
      </c>
      <c r="BB670" s="129">
        <v>2221.7230557212902</v>
      </c>
      <c r="BC670" s="129">
        <v>2180.0718051262402</v>
      </c>
      <c r="BD670" s="129">
        <v>2277.0597867812571</v>
      </c>
      <c r="BE670" s="129">
        <v>2274.6247813289915</v>
      </c>
      <c r="BF670" s="129">
        <f>+BF616</f>
        <v>-1964.7218391185527</v>
      </c>
      <c r="BG670" s="129">
        <v>2417.2670279227164</v>
      </c>
      <c r="BH670" s="129">
        <v>2257.3301812047348</v>
      </c>
      <c r="BI670" s="129">
        <v>3441.176721706865</v>
      </c>
      <c r="BJ670" s="129">
        <v>3217.8713742478558</v>
      </c>
      <c r="BK670" s="129">
        <v>2676.6954785179814</v>
      </c>
      <c r="BL670" s="129">
        <v>4573.8120419988472</v>
      </c>
      <c r="BM670" s="129">
        <v>2694.1194242488486</v>
      </c>
      <c r="BN670" s="129">
        <v>2524.1119167571669</v>
      </c>
      <c r="BO670" s="129">
        <f>+BO616</f>
        <v>54.40400000000011</v>
      </c>
      <c r="BP670" s="129">
        <v>2092.9184963987063</v>
      </c>
      <c r="BQ670" s="129">
        <v>1807.6341044727446</v>
      </c>
      <c r="BR670" s="129">
        <v>1448.5820055282929</v>
      </c>
      <c r="BS670" s="129">
        <v>1511.7651655524451</v>
      </c>
      <c r="BT670" s="129">
        <v>1604.5132027341097</v>
      </c>
      <c r="BU670" s="129">
        <v>1577.2583664634476</v>
      </c>
      <c r="BV670" s="129">
        <v>1413.6168741428942</v>
      </c>
      <c r="BW670" s="129">
        <v>1961.5351261049468</v>
      </c>
      <c r="BX670" s="129">
        <v>1833.8333904801352</v>
      </c>
      <c r="BY670" s="129">
        <v>1733.6953198488236</v>
      </c>
      <c r="BZ670" s="128">
        <v>2079.2550698034165</v>
      </c>
      <c r="CA670" s="129">
        <f>+CA616</f>
        <v>-340.58138661226485</v>
      </c>
      <c r="CB670" s="129">
        <v>3105.0657856367811</v>
      </c>
      <c r="CC670" s="129">
        <v>3091.9960321775061</v>
      </c>
      <c r="CD670" s="129">
        <v>2879.190374105448</v>
      </c>
      <c r="CE670" s="129">
        <v>2962.4299706020233</v>
      </c>
      <c r="CF670" s="129">
        <v>2903.3268656317741</v>
      </c>
      <c r="CG670" s="129">
        <v>2702.7627116937992</v>
      </c>
      <c r="CH670" s="129">
        <v>3186.8943186826118</v>
      </c>
      <c r="CI670" s="129">
        <v>2718.7166815171936</v>
      </c>
      <c r="CJ670" s="128">
        <v>2909.6774562999231</v>
      </c>
      <c r="CK670" s="128">
        <v>2439.4325768330395</v>
      </c>
      <c r="CL670" s="129">
        <f>+CL616</f>
        <v>913.47600000000023</v>
      </c>
      <c r="CM670" s="129">
        <v>2554.8240777773344</v>
      </c>
      <c r="CN670" s="129">
        <v>784.00530129151355</v>
      </c>
      <c r="CO670" s="129">
        <v>786.17931356178769</v>
      </c>
      <c r="CP670" s="129">
        <v>748.79349747491176</v>
      </c>
      <c r="CQ670" s="129">
        <v>795.57131745375068</v>
      </c>
      <c r="CR670" s="129">
        <v>563.56885113840008</v>
      </c>
      <c r="CS670" s="129">
        <v>725.37115387475728</v>
      </c>
      <c r="CT670" s="129">
        <v>861.30067660345458</v>
      </c>
      <c r="CU670" s="129">
        <v>606.31179772999872</v>
      </c>
      <c r="CV670" s="129">
        <v>1364.2412219905241</v>
      </c>
      <c r="CW670" s="129">
        <v>1359.9623138350225</v>
      </c>
      <c r="CX670" s="129">
        <v>1281.512232758932</v>
      </c>
      <c r="CY670" s="129">
        <v>1392.0925235685215</v>
      </c>
      <c r="CZ670" s="129">
        <v>1322.9725514878189</v>
      </c>
      <c r="DA670" s="129">
        <f t="shared" ref="DA670" si="737">+DA616</f>
        <v>1621.3519504935389</v>
      </c>
      <c r="DB670" s="128">
        <v>1585.2239530050542</v>
      </c>
      <c r="DC670" s="128">
        <v>1468.048974974354</v>
      </c>
      <c r="DD670" s="128">
        <v>1531.5270042100983</v>
      </c>
      <c r="DE670" s="128">
        <v>1384.6547778833228</v>
      </c>
      <c r="DF670" s="128">
        <v>1357.1318929573119</v>
      </c>
      <c r="DG670" s="128">
        <v>1337.7167737460106</v>
      </c>
      <c r="DH670" s="128">
        <v>814.99059636454433</v>
      </c>
      <c r="DI670" s="128">
        <v>813.53772672033017</v>
      </c>
      <c r="DJ670" s="128">
        <v>983.26171817241379</v>
      </c>
      <c r="DK670" s="128">
        <v>771.28162518313002</v>
      </c>
      <c r="DL670" s="128">
        <v>787.80279721846534</v>
      </c>
      <c r="DM670" s="128">
        <v>982.83631395849443</v>
      </c>
      <c r="DN670" s="130">
        <f t="shared" ref="DN670" si="738">+DN616</f>
        <v>739.45251591565545</v>
      </c>
      <c r="DO670" s="128">
        <v>982.83631395849443</v>
      </c>
      <c r="DP670" s="128">
        <v>700.30444093827725</v>
      </c>
      <c r="DQ670" s="128">
        <v>565.15702138582844</v>
      </c>
      <c r="DR670" s="128">
        <v>379.04749164539089</v>
      </c>
      <c r="DS670" s="128">
        <v>101.14573373276676</v>
      </c>
      <c r="DT670" s="128">
        <v>49.885898861529199</v>
      </c>
      <c r="DU670" s="128">
        <v>-225.65494545401032</v>
      </c>
      <c r="DV670" s="131">
        <f>+DV616</f>
        <v>112.49446784196508</v>
      </c>
      <c r="DW670" s="132">
        <f>+DW616</f>
        <v>69.742388933891135</v>
      </c>
      <c r="DX670" s="133">
        <f>+DX616</f>
        <v>1575.8332593731543</v>
      </c>
      <c r="DZ670" s="128">
        <f>+DZ616</f>
        <v>449.46229705459905</v>
      </c>
      <c r="EC670" s="128">
        <f>+EC616</f>
        <v>720.03558568316726</v>
      </c>
      <c r="EF670" s="128">
        <f>+EF616</f>
        <v>1021.9190424022864</v>
      </c>
      <c r="EI670" s="128">
        <f>+EI616</f>
        <v>1178.0135610930367</v>
      </c>
      <c r="EL670" s="128">
        <f>+EL616</f>
        <v>1886.7837441215829</v>
      </c>
      <c r="EO670" s="128">
        <f>+EO616</f>
        <v>1951.4269595118465</v>
      </c>
    </row>
    <row r="671" spans="1:145" ht="15.5" x14ac:dyDescent="0.35">
      <c r="A671" s="56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2"/>
      <c r="Y671" s="2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63"/>
      <c r="CA671" s="2"/>
      <c r="CB671" s="2"/>
      <c r="CC671" s="2"/>
      <c r="CD671" s="2"/>
      <c r="CE671" s="2"/>
      <c r="CF671" s="2"/>
      <c r="CG671" s="2"/>
      <c r="CH671" s="2"/>
      <c r="CI671" s="2"/>
      <c r="CJ671" s="63"/>
      <c r="CK671" s="63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63"/>
      <c r="DC671" s="63"/>
      <c r="DD671" s="63"/>
      <c r="DE671" s="63"/>
      <c r="DF671" s="63"/>
      <c r="DG671" s="63"/>
      <c r="DH671" s="63"/>
      <c r="DI671" s="63"/>
      <c r="DJ671" s="63"/>
      <c r="DK671" s="63"/>
      <c r="DL671" s="63"/>
      <c r="DM671" s="63"/>
      <c r="DN671" s="6"/>
      <c r="DO671" s="63"/>
      <c r="DP671" s="63"/>
      <c r="DQ671" s="63"/>
      <c r="DR671" s="63"/>
      <c r="DS671" s="63"/>
      <c r="DT671" s="63"/>
      <c r="DU671" s="63"/>
      <c r="DV671" s="64"/>
      <c r="DW671" s="65"/>
      <c r="DX671" s="66"/>
      <c r="DZ671" s="63"/>
      <c r="EC671" s="63"/>
      <c r="EF671" s="63"/>
      <c r="EI671" s="63"/>
      <c r="EL671" s="63"/>
      <c r="EO671" s="63"/>
    </row>
    <row r="672" spans="1:145" ht="15.5" x14ac:dyDescent="0.35">
      <c r="A672" s="56" t="s">
        <v>319</v>
      </c>
      <c r="B672" s="63">
        <f>+B618</f>
        <v>0</v>
      </c>
      <c r="C672" s="63">
        <f t="shared" ref="C672:Z672" si="739">+C618</f>
        <v>0</v>
      </c>
      <c r="D672" s="63">
        <f t="shared" si="739"/>
        <v>0</v>
      </c>
      <c r="E672" s="63">
        <f t="shared" si="739"/>
        <v>0</v>
      </c>
      <c r="F672" s="63">
        <f t="shared" si="739"/>
        <v>0</v>
      </c>
      <c r="G672" s="63">
        <f t="shared" si="739"/>
        <v>0</v>
      </c>
      <c r="H672" s="63">
        <f t="shared" si="739"/>
        <v>0</v>
      </c>
      <c r="I672" s="63">
        <f t="shared" si="739"/>
        <v>0</v>
      </c>
      <c r="J672" s="63">
        <f t="shared" si="739"/>
        <v>23.883000000000006</v>
      </c>
      <c r="K672" s="63">
        <f t="shared" si="739"/>
        <v>-7.8739999999999988</v>
      </c>
      <c r="L672" s="63">
        <f t="shared" si="739"/>
        <v>136.54000000000002</v>
      </c>
      <c r="M672" s="63">
        <f t="shared" si="739"/>
        <v>5.6020000000000003</v>
      </c>
      <c r="N672" s="63">
        <f t="shared" si="739"/>
        <v>2.5420000000000016</v>
      </c>
      <c r="O672" s="63">
        <f t="shared" si="739"/>
        <v>-11.808</v>
      </c>
      <c r="P672" s="63">
        <f t="shared" si="739"/>
        <v>60.505100000000006</v>
      </c>
      <c r="Q672" s="63">
        <f t="shared" si="739"/>
        <v>1.9286999999999992</v>
      </c>
      <c r="R672" s="63">
        <f t="shared" si="739"/>
        <v>1.7889999999999995</v>
      </c>
      <c r="S672" s="63">
        <f t="shared" si="739"/>
        <v>0.80299999999999949</v>
      </c>
      <c r="T672" s="63">
        <f t="shared" si="739"/>
        <v>-2.7819999999999987</v>
      </c>
      <c r="U672" s="63">
        <f t="shared" si="739"/>
        <v>-8.9149999999999991</v>
      </c>
      <c r="V672" s="63">
        <f t="shared" si="739"/>
        <v>-20.475999999999999</v>
      </c>
      <c r="W672" s="63">
        <f t="shared" si="739"/>
        <v>-24.451000000000001</v>
      </c>
      <c r="X672" s="2">
        <f t="shared" si="739"/>
        <v>-79.682999999999993</v>
      </c>
      <c r="Y672" s="2">
        <f t="shared" si="739"/>
        <v>123.02699999999999</v>
      </c>
      <c r="Z672" s="63">
        <f t="shared" si="739"/>
        <v>-47.335000000000001</v>
      </c>
      <c r="AA672" s="63">
        <f>+AA618</f>
        <v>-5.136000000000001</v>
      </c>
      <c r="AB672" s="63">
        <v>-0.40800000000000014</v>
      </c>
      <c r="AC672" s="63">
        <v>-0.40800000000000014</v>
      </c>
      <c r="AD672" s="63">
        <v>-0.40800000000000014</v>
      </c>
      <c r="AE672" s="63">
        <f>+AE618</f>
        <v>406.80699999999996</v>
      </c>
      <c r="AF672" s="63">
        <v>0.42599999999999982</v>
      </c>
      <c r="AG672" s="63">
        <v>0.62599999999999989</v>
      </c>
      <c r="AH672" s="63">
        <v>0.62599999999999989</v>
      </c>
      <c r="AI672" s="63">
        <v>0.62599999999999989</v>
      </c>
      <c r="AJ672" s="2">
        <f>+AJ618</f>
        <v>5.6579999999999995</v>
      </c>
      <c r="AK672" s="2">
        <v>0.62599999999999989</v>
      </c>
      <c r="AL672" s="2">
        <v>0.62599999999999989</v>
      </c>
      <c r="AM672" s="2">
        <v>0.62599999999999989</v>
      </c>
      <c r="AN672" s="2">
        <v>0.62599999999999989</v>
      </c>
      <c r="AO672" s="2">
        <f>+AO618</f>
        <v>523.35599999999999</v>
      </c>
      <c r="AP672" s="2">
        <v>-12.773999999999999</v>
      </c>
      <c r="AQ672" s="2">
        <v>-12.773999999999999</v>
      </c>
      <c r="AR672" s="2">
        <v>-12.773999999999999</v>
      </c>
      <c r="AS672" s="2">
        <f>+AS618</f>
        <v>-19.965000000000003</v>
      </c>
      <c r="AT672" s="2">
        <v>-13.808</v>
      </c>
      <c r="AU672" s="2">
        <v>-41.3</v>
      </c>
      <c r="AV672" s="2">
        <v>-41.3</v>
      </c>
      <c r="AW672" s="2">
        <v>-41.3</v>
      </c>
      <c r="AX672" s="2">
        <f>+AX618</f>
        <v>49.030999999999977</v>
      </c>
      <c r="AY672" s="2"/>
      <c r="AZ672" s="2">
        <v>-42.3</v>
      </c>
      <c r="BA672" s="2">
        <v>-42.3</v>
      </c>
      <c r="BB672" s="2">
        <v>120.21582625776989</v>
      </c>
      <c r="BC672" s="2">
        <v>120.2167867810256</v>
      </c>
      <c r="BD672" s="2">
        <v>124.29650500881382</v>
      </c>
      <c r="BE672" s="2">
        <v>124.16418799473007</v>
      </c>
      <c r="BF672" s="2">
        <f>+BF618</f>
        <v>738.43100000000004</v>
      </c>
      <c r="BG672" s="2">
        <v>174.25739675444771</v>
      </c>
      <c r="BH672" s="2">
        <v>161.21820092728152</v>
      </c>
      <c r="BI672" s="2">
        <v>180.57414571972751</v>
      </c>
      <c r="BJ672" s="2">
        <v>166.5088107956598</v>
      </c>
      <c r="BK672" s="2">
        <v>186.24456045776893</v>
      </c>
      <c r="BL672" s="2">
        <v>171.32952754319075</v>
      </c>
      <c r="BM672" s="2">
        <v>186.24456045776893</v>
      </c>
      <c r="BN672" s="2">
        <v>171.32952754319075</v>
      </c>
      <c r="BO672" s="2">
        <f>+BO618</f>
        <v>378.23399999999998</v>
      </c>
      <c r="BP672" s="2">
        <v>245.96191288241823</v>
      </c>
      <c r="BQ672" s="2">
        <v>221.45939675444771</v>
      </c>
      <c r="BR672" s="2">
        <v>168.82229760803318</v>
      </c>
      <c r="BS672" s="2">
        <v>168.82229760803318</v>
      </c>
      <c r="BT672" s="2">
        <v>211.94522002895349</v>
      </c>
      <c r="BU672" s="2">
        <v>187.68038307953842</v>
      </c>
      <c r="BV672" s="2">
        <v>171.27316073530167</v>
      </c>
      <c r="BW672" s="2">
        <v>234.56961308952469</v>
      </c>
      <c r="BX672" s="2">
        <v>215.92433847885911</v>
      </c>
      <c r="BY672" s="2">
        <v>209.51662742547322</v>
      </c>
      <c r="BZ672" s="63">
        <v>231.19283690497161</v>
      </c>
      <c r="CA672" s="2">
        <f>+CA618</f>
        <v>428.40899999999999</v>
      </c>
      <c r="CB672" s="2">
        <v>218.77066670837141</v>
      </c>
      <c r="CC672" s="2">
        <v>218.77066670837141</v>
      </c>
      <c r="CD672" s="2">
        <v>200.65077473294656</v>
      </c>
      <c r="CE672" s="2">
        <v>224.2806091627514</v>
      </c>
      <c r="CF672" s="2">
        <v>224.2806091627514</v>
      </c>
      <c r="CG672" s="2">
        <v>196.92402659560636</v>
      </c>
      <c r="CH672" s="2">
        <v>234.54976018045974</v>
      </c>
      <c r="CI672" s="2">
        <v>229.60872871165975</v>
      </c>
      <c r="CJ672" s="63">
        <v>183.47859471518566</v>
      </c>
      <c r="CK672" s="63">
        <v>178.35538322134994</v>
      </c>
      <c r="CL672" s="2">
        <f>+CL618</f>
        <v>-111.90099999999998</v>
      </c>
      <c r="CM672" s="2">
        <v>197.42364975013109</v>
      </c>
      <c r="CN672" s="2">
        <v>162.8167500064834</v>
      </c>
      <c r="CO672" s="2">
        <v>162.8167500064834</v>
      </c>
      <c r="CP672" s="2">
        <v>170.35945488438199</v>
      </c>
      <c r="CQ672" s="2">
        <v>162.8167500064834</v>
      </c>
      <c r="CR672" s="2">
        <v>158.35489089136325</v>
      </c>
      <c r="CS672" s="2">
        <v>161.99922686896252</v>
      </c>
      <c r="CT672" s="2">
        <v>154.27367001064061</v>
      </c>
      <c r="CU672" s="2">
        <v>149.94259265414172</v>
      </c>
      <c r="CV672" s="2">
        <v>-181.8570728875531</v>
      </c>
      <c r="CW672" s="2">
        <v>-197.67367596326687</v>
      </c>
      <c r="CX672" s="2">
        <v>-173.40376964282819</v>
      </c>
      <c r="CY672" s="2">
        <v>-189.2203727185418</v>
      </c>
      <c r="CZ672" s="2">
        <v>-199.95753024792913</v>
      </c>
      <c r="DA672" s="2">
        <f t="shared" ref="DA672" si="740">+DA618</f>
        <v>-194.70372849724902</v>
      </c>
      <c r="DB672" s="63">
        <v>-382.73481584228267</v>
      </c>
      <c r="DC672" s="63">
        <v>-381.17401451268</v>
      </c>
      <c r="DD672" s="63">
        <v>-379.61321318307733</v>
      </c>
      <c r="DE672" s="63">
        <v>-331.13360759191465</v>
      </c>
      <c r="DF672" s="63">
        <v>-329.57280626231199</v>
      </c>
      <c r="DG672" s="63">
        <v>-328.01200493270932</v>
      </c>
      <c r="DH672" s="63">
        <v>-156.97884092361227</v>
      </c>
      <c r="DI672" s="63">
        <v>-175.41803959400949</v>
      </c>
      <c r="DJ672" s="63">
        <v>-133.85723826440682</v>
      </c>
      <c r="DK672" s="63">
        <v>-156.92936629373304</v>
      </c>
      <c r="DL672" s="63">
        <v>-175.36856496413037</v>
      </c>
      <c r="DM672" s="63">
        <v>-133.8077636345277</v>
      </c>
      <c r="DN672" s="6">
        <f t="shared" ref="DN672" si="741">+DN618</f>
        <v>10.255333425248807</v>
      </c>
      <c r="DO672" s="63">
        <v>-133.8077636345277</v>
      </c>
      <c r="DP672" s="63">
        <v>91.228544877471819</v>
      </c>
      <c r="DQ672" s="63">
        <v>219.24518783734564</v>
      </c>
      <c r="DR672" s="63">
        <v>144.907884102385</v>
      </c>
      <c r="DS672" s="63">
        <v>-47.820037109678239</v>
      </c>
      <c r="DT672" s="63">
        <v>-31.584594224038867</v>
      </c>
      <c r="DU672" s="63">
        <v>-269.9834122919134</v>
      </c>
      <c r="DV672" s="64">
        <f>+DV618</f>
        <v>-89.975819459850925</v>
      </c>
      <c r="DW672" s="65">
        <f>+DW618</f>
        <v>-74.177280871220944</v>
      </c>
      <c r="DX672" s="66">
        <f>+DX618</f>
        <v>-91.805062561810189</v>
      </c>
      <c r="DZ672" s="63">
        <f>+DZ618</f>
        <v>39.355232922391082</v>
      </c>
      <c r="EC672" s="63">
        <f>+EC618</f>
        <v>-182.52462553308854</v>
      </c>
      <c r="EF672" s="63">
        <f>+EF618</f>
        <v>-400.79767992336025</v>
      </c>
      <c r="EI672" s="63">
        <f>+EI618</f>
        <v>-608.95058107265504</v>
      </c>
      <c r="EL672" s="63">
        <f>+EL618</f>
        <v>-842.2547098997768</v>
      </c>
      <c r="EO672" s="63">
        <f>+EO618</f>
        <v>-1101.5176805354376</v>
      </c>
    </row>
    <row r="673" spans="1:145" ht="15.5" x14ac:dyDescent="0.35">
      <c r="A673" s="56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2"/>
      <c r="Y673" s="2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63"/>
      <c r="CA673" s="2"/>
      <c r="CB673" s="2"/>
      <c r="CC673" s="2"/>
      <c r="CD673" s="2"/>
      <c r="CE673" s="2"/>
      <c r="CF673" s="2"/>
      <c r="CG673" s="2"/>
      <c r="CH673" s="2"/>
      <c r="CI673" s="2"/>
      <c r="CJ673" s="63"/>
      <c r="CK673" s="63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63"/>
      <c r="DC673" s="63"/>
      <c r="DD673" s="63"/>
      <c r="DE673" s="63"/>
      <c r="DF673" s="63"/>
      <c r="DG673" s="63"/>
      <c r="DH673" s="63"/>
      <c r="DI673" s="63"/>
      <c r="DJ673" s="63"/>
      <c r="DK673" s="63"/>
      <c r="DL673" s="63"/>
      <c r="DM673" s="63"/>
      <c r="DN673" s="6"/>
      <c r="DO673" s="63"/>
      <c r="DP673" s="63"/>
      <c r="DQ673" s="63"/>
      <c r="DR673" s="63"/>
      <c r="DS673" s="63"/>
      <c r="DT673" s="63"/>
      <c r="DU673" s="63"/>
      <c r="DV673" s="64"/>
      <c r="DW673" s="65"/>
      <c r="DX673" s="66"/>
      <c r="DZ673" s="63"/>
      <c r="EC673" s="63"/>
      <c r="EF673" s="63"/>
      <c r="EI673" s="63"/>
      <c r="EL673" s="63"/>
      <c r="EO673" s="63"/>
    </row>
    <row r="674" spans="1:145" ht="15.5" x14ac:dyDescent="0.35">
      <c r="A674" s="56" t="s">
        <v>320</v>
      </c>
      <c r="B674" s="63" t="e">
        <f>+B619</f>
        <v>#REF!</v>
      </c>
      <c r="C674" s="63" t="e">
        <f t="shared" ref="C674:Z674" si="742">+C619</f>
        <v>#REF!</v>
      </c>
      <c r="D674" s="63" t="e">
        <f t="shared" si="742"/>
        <v>#REF!</v>
      </c>
      <c r="E674" s="63" t="e">
        <f t="shared" si="742"/>
        <v>#REF!</v>
      </c>
      <c r="F674" s="63" t="e">
        <f t="shared" si="742"/>
        <v>#REF!</v>
      </c>
      <c r="G674" s="63" t="e">
        <f t="shared" si="742"/>
        <v>#REF!</v>
      </c>
      <c r="H674" s="63" t="e">
        <f t="shared" si="742"/>
        <v>#REF!</v>
      </c>
      <c r="I674" s="63">
        <f t="shared" si="742"/>
        <v>-301.91880000000003</v>
      </c>
      <c r="J674" s="63">
        <f t="shared" si="742"/>
        <v>-501.66230000000007</v>
      </c>
      <c r="K674" s="63">
        <f t="shared" si="742"/>
        <v>-476.46930000000003</v>
      </c>
      <c r="L674" s="63">
        <f t="shared" si="742"/>
        <v>-844.53149999999994</v>
      </c>
      <c r="M674" s="63">
        <f t="shared" si="742"/>
        <v>-483.354399</v>
      </c>
      <c r="N674" s="63">
        <f t="shared" si="742"/>
        <v>-842.29650000000015</v>
      </c>
      <c r="O674" s="63">
        <f t="shared" si="742"/>
        <v>-1371.2679099999998</v>
      </c>
      <c r="P674" s="63">
        <f t="shared" si="742"/>
        <v>-747.51697653199994</v>
      </c>
      <c r="Q674" s="63">
        <f t="shared" si="742"/>
        <v>-226.95669999999998</v>
      </c>
      <c r="R674" s="128">
        <f t="shared" si="742"/>
        <v>-1409.920822283</v>
      </c>
      <c r="S674" s="128">
        <f t="shared" si="742"/>
        <v>-1219.2400000000002</v>
      </c>
      <c r="T674" s="128">
        <f t="shared" si="742"/>
        <v>-2053.71</v>
      </c>
      <c r="U674" s="128">
        <f t="shared" si="742"/>
        <v>-4127.3101000000006</v>
      </c>
      <c r="V674" s="128">
        <f t="shared" si="742"/>
        <v>-1895.7729999999999</v>
      </c>
      <c r="W674" s="128">
        <f t="shared" si="742"/>
        <v>-3310.3201342166972</v>
      </c>
      <c r="X674" s="129">
        <f t="shared" si="742"/>
        <v>-1561.761</v>
      </c>
      <c r="Y674" s="129">
        <f t="shared" si="742"/>
        <v>-2264.2440000000001</v>
      </c>
      <c r="Z674" s="128">
        <f t="shared" si="742"/>
        <v>-865.4198477831726</v>
      </c>
      <c r="AA674" s="128">
        <f>+AA619</f>
        <v>-2384.0036569490817</v>
      </c>
      <c r="AB674" s="63">
        <v>-762.08822627157178</v>
      </c>
      <c r="AC674" s="128">
        <v>-815.71326545502768</v>
      </c>
      <c r="AD674" s="128">
        <v>-416.05880074397714</v>
      </c>
      <c r="AE674" s="128">
        <f>+AE619</f>
        <v>-1926.1686301025134</v>
      </c>
      <c r="AF674" s="128">
        <v>78.830907994022255</v>
      </c>
      <c r="AG674" s="128">
        <v>-216.78852459399013</v>
      </c>
      <c r="AH674" s="128">
        <v>-229.81671584085902</v>
      </c>
      <c r="AI674" s="128">
        <v>-133.86660983537928</v>
      </c>
      <c r="AJ674" s="129">
        <f>+AJ619</f>
        <v>175.21108716386607</v>
      </c>
      <c r="AK674" s="129">
        <v>1224.5610261386255</v>
      </c>
      <c r="AL674" s="129">
        <v>241.17488919276195</v>
      </c>
      <c r="AM674" s="129">
        <v>-532.76377583738213</v>
      </c>
      <c r="AN674" s="129">
        <v>111.19253470113608</v>
      </c>
      <c r="AO674" s="129">
        <f>+AO619</f>
        <v>-1524.2305609364662</v>
      </c>
      <c r="AP674" s="129">
        <v>1676.4314593357301</v>
      </c>
      <c r="AQ674" s="129">
        <v>1541.6997744495436</v>
      </c>
      <c r="AR674" s="129">
        <v>1233.9917701241225</v>
      </c>
      <c r="AS674" s="129">
        <f>+AS619</f>
        <v>-530.58197232763155</v>
      </c>
      <c r="AT674" s="129">
        <v>1292.5886951189832</v>
      </c>
      <c r="AU674" s="129">
        <v>477.78179927721158</v>
      </c>
      <c r="AV674" s="129">
        <v>106.15986411878953</v>
      </c>
      <c r="AW674" s="129">
        <v>-67.087507884257889</v>
      </c>
      <c r="AX674" s="129">
        <f>+AX619</f>
        <v>553.19815910543923</v>
      </c>
      <c r="AY674" s="129"/>
      <c r="AZ674" s="129">
        <v>910.08832988510562</v>
      </c>
      <c r="BA674" s="129">
        <v>1463.3494942141779</v>
      </c>
      <c r="BB674" s="129">
        <v>-454.31429886655224</v>
      </c>
      <c r="BC674" s="129">
        <v>-37.984106366079686</v>
      </c>
      <c r="BD674" s="129">
        <v>-896.14488375583653</v>
      </c>
      <c r="BE674" s="129">
        <v>-478.23434982739229</v>
      </c>
      <c r="BF674" s="129">
        <f>+BF619</f>
        <v>114.32532717736262</v>
      </c>
      <c r="BG674" s="129">
        <v>259.05602839053086</v>
      </c>
      <c r="BH674" s="129">
        <v>1267.3806302259238</v>
      </c>
      <c r="BI674" s="129">
        <v>341.9387286317039</v>
      </c>
      <c r="BJ674" s="129">
        <v>1173.1584071947373</v>
      </c>
      <c r="BK674" s="129">
        <v>-270.43788672037061</v>
      </c>
      <c r="BL674" s="129">
        <v>-207.98187880694002</v>
      </c>
      <c r="BM674" s="129">
        <v>174.3514037937145</v>
      </c>
      <c r="BN674" s="129">
        <v>1145.2056258790763</v>
      </c>
      <c r="BO674" s="129">
        <f>+BO619</f>
        <v>-469.73354364116517</v>
      </c>
      <c r="BP674" s="129">
        <v>-1140.2938618453647</v>
      </c>
      <c r="BQ674" s="129">
        <v>-507.33248821141041</v>
      </c>
      <c r="BR674" s="129">
        <v>785.29220149439777</v>
      </c>
      <c r="BS674" s="129">
        <v>1932.797610016582</v>
      </c>
      <c r="BT674" s="129">
        <v>-990.16201343215437</v>
      </c>
      <c r="BU674" s="129">
        <v>-1688.4267081700741</v>
      </c>
      <c r="BV674" s="129">
        <v>-1019.8248601488571</v>
      </c>
      <c r="BW674" s="129">
        <v>-574.46634233461214</v>
      </c>
      <c r="BX674" s="129">
        <v>-725.1058426136409</v>
      </c>
      <c r="BY674" s="129">
        <v>332.21286001393509</v>
      </c>
      <c r="BZ674" s="128">
        <v>-1984.370636200943</v>
      </c>
      <c r="CA674" s="129">
        <f>+CA619</f>
        <v>-987.08467351121408</v>
      </c>
      <c r="CB674" s="129">
        <v>-955.72967300502614</v>
      </c>
      <c r="CC674" s="129">
        <v>-1029.0537722079796</v>
      </c>
      <c r="CD674" s="129">
        <v>-987.19127454843863</v>
      </c>
      <c r="CE674" s="129">
        <v>-1393.1011485149661</v>
      </c>
      <c r="CF674" s="129">
        <v>-1499.464865238956</v>
      </c>
      <c r="CG674" s="129">
        <v>-800.46588072414988</v>
      </c>
      <c r="CH674" s="129">
        <v>-1925.1420490949783</v>
      </c>
      <c r="CI674" s="129">
        <v>-1324.7273411053475</v>
      </c>
      <c r="CJ674" s="128">
        <v>-2018.0857632026161</v>
      </c>
      <c r="CK674" s="128">
        <v>-1576.0414532209452</v>
      </c>
      <c r="CL674" s="129">
        <f>+CL619</f>
        <v>-2351.2824702886219</v>
      </c>
      <c r="CM674" s="129">
        <v>-435.26803263676652</v>
      </c>
      <c r="CN674" s="129">
        <v>-2370.9855972280043</v>
      </c>
      <c r="CO674" s="129">
        <v>-2296.9370858409166</v>
      </c>
      <c r="CP674" s="129">
        <v>-2685.7869976373249</v>
      </c>
      <c r="CQ674" s="129">
        <v>-1361.4914251001419</v>
      </c>
      <c r="CR674" s="129">
        <v>-309.06793730684757</v>
      </c>
      <c r="CS674" s="129">
        <v>-4012.4773233475771</v>
      </c>
      <c r="CT674" s="129">
        <v>-3587.6701400675483</v>
      </c>
      <c r="CU674" s="129">
        <v>-797.60000449908966</v>
      </c>
      <c r="CV674" s="129">
        <v>-4836.3170271747404</v>
      </c>
      <c r="CW674" s="129">
        <v>-4010.9532859175888</v>
      </c>
      <c r="CX674" s="129">
        <v>-4885.2239643219882</v>
      </c>
      <c r="CY674" s="129">
        <v>-4354.6615681279827</v>
      </c>
      <c r="CZ674" s="129">
        <v>-2688.4433087539842</v>
      </c>
      <c r="DA674" s="129">
        <f t="shared" ref="DA674" si="743">+DA619</f>
        <v>-2977.4610664725342</v>
      </c>
      <c r="DB674" s="128">
        <v>-1967.6597633443573</v>
      </c>
      <c r="DC674" s="128">
        <v>-1423.2995960773299</v>
      </c>
      <c r="DD674" s="128">
        <v>-438.38140156883424</v>
      </c>
      <c r="DE674" s="128">
        <v>-1231.9109067880254</v>
      </c>
      <c r="DF674" s="128">
        <v>-885.24112849715345</v>
      </c>
      <c r="DG674" s="128">
        <v>162.68185779233568</v>
      </c>
      <c r="DH674" s="128">
        <v>-1382.9003432365034</v>
      </c>
      <c r="DI674" s="128">
        <v>-687.51852541911751</v>
      </c>
      <c r="DJ674" s="128">
        <v>337.09555379794995</v>
      </c>
      <c r="DK674" s="128">
        <v>-1869.9655504808582</v>
      </c>
      <c r="DL674" s="128">
        <v>-1280.6286292230857</v>
      </c>
      <c r="DM674" s="128">
        <v>1383.3775417948809</v>
      </c>
      <c r="DN674" s="130">
        <f t="shared" ref="DN674" si="744">+DN619</f>
        <v>-1273.223103333883</v>
      </c>
      <c r="DO674" s="128">
        <v>1383.3775417948809</v>
      </c>
      <c r="DP674" s="128">
        <v>-2858.4718629999456</v>
      </c>
      <c r="DQ674" s="128">
        <v>-2623.7416058011413</v>
      </c>
      <c r="DR674" s="128">
        <v>-2392.4339960194907</v>
      </c>
      <c r="DS674" s="128">
        <v>-2600.3271497948031</v>
      </c>
      <c r="DT674" s="128">
        <v>-2436.16556071896</v>
      </c>
      <c r="DU674" s="128">
        <v>-3443.0916848094421</v>
      </c>
      <c r="DV674" s="131">
        <f>+DV619</f>
        <v>-1734.8324509419858</v>
      </c>
      <c r="DW674" s="132">
        <f>+DW619</f>
        <v>-1503.5695030279105</v>
      </c>
      <c r="DX674" s="133">
        <f>+DX619</f>
        <v>-1325.7752328154177</v>
      </c>
      <c r="DZ674" s="128">
        <f>+DZ619</f>
        <v>844.60516734887221</v>
      </c>
      <c r="EC674" s="128">
        <f>+EC619</f>
        <v>1513.8298361778434</v>
      </c>
      <c r="EF674" s="128">
        <f>+EF619</f>
        <v>2688.3067293229369</v>
      </c>
      <c r="EI674" s="128">
        <f>+EI619</f>
        <v>3668.3452056772057</v>
      </c>
      <c r="EL674" s="128">
        <f>+EL619</f>
        <v>4279.5052102107347</v>
      </c>
      <c r="EO674" s="128">
        <f>+EO619</f>
        <v>5125.7814546307645</v>
      </c>
    </row>
    <row r="675" spans="1:145" ht="15.5" x14ac:dyDescent="0.35">
      <c r="A675" s="27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2"/>
      <c r="Y675" s="2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63"/>
      <c r="CA675" s="2"/>
      <c r="CB675" s="2"/>
      <c r="CC675" s="2"/>
      <c r="CD675" s="2"/>
      <c r="CE675" s="2"/>
      <c r="CF675" s="2"/>
      <c r="CG675" s="2"/>
      <c r="CH675" s="2"/>
      <c r="CI675" s="2"/>
      <c r="CJ675" s="63"/>
      <c r="CK675" s="63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63"/>
      <c r="DC675" s="63"/>
      <c r="DD675" s="63"/>
      <c r="DE675" s="63"/>
      <c r="DF675" s="63"/>
      <c r="DG675" s="63"/>
      <c r="DH675" s="63"/>
      <c r="DI675" s="63"/>
      <c r="DJ675" s="63"/>
      <c r="DK675" s="63"/>
      <c r="DL675" s="63"/>
      <c r="DM675" s="63"/>
      <c r="DN675" s="6"/>
      <c r="DO675" s="63"/>
      <c r="DP675" s="63"/>
      <c r="DQ675" s="63"/>
      <c r="DR675" s="63"/>
      <c r="DS675" s="63"/>
      <c r="DT675" s="63"/>
      <c r="DU675" s="63"/>
      <c r="DV675" s="64"/>
      <c r="DW675" s="65"/>
      <c r="DX675" s="66"/>
      <c r="DZ675" s="63"/>
      <c r="EC675" s="63"/>
      <c r="EF675" s="63"/>
      <c r="EI675" s="63"/>
      <c r="EL675" s="63"/>
      <c r="EO675" s="63"/>
    </row>
    <row r="676" spans="1:145" ht="15.5" x14ac:dyDescent="0.35">
      <c r="A676" s="56" t="s">
        <v>323</v>
      </c>
      <c r="B676" s="63" t="e">
        <f>+B623</f>
        <v>#VALUE!</v>
      </c>
      <c r="C676" s="63" t="e">
        <f t="shared" ref="C676:Z676" si="745">+C623</f>
        <v>#VALUE!</v>
      </c>
      <c r="D676" s="63" t="e">
        <f t="shared" si="745"/>
        <v>#VALUE!</v>
      </c>
      <c r="E676" s="63" t="e">
        <f t="shared" si="745"/>
        <v>#VALUE!</v>
      </c>
      <c r="F676" s="63" t="e">
        <f t="shared" si="745"/>
        <v>#VALUE!</v>
      </c>
      <c r="G676" s="63" t="e">
        <f t="shared" si="745"/>
        <v>#VALUE!</v>
      </c>
      <c r="H676" s="63" t="e">
        <f t="shared" si="745"/>
        <v>#VALUE!</v>
      </c>
      <c r="I676" s="63" t="e">
        <f t="shared" si="745"/>
        <v>#VALUE!</v>
      </c>
      <c r="J676" s="63" t="e">
        <f t="shared" si="745"/>
        <v>#VALUE!</v>
      </c>
      <c r="K676" s="63" t="e">
        <f t="shared" si="745"/>
        <v>#VALUE!</v>
      </c>
      <c r="L676" s="63" t="e">
        <f t="shared" si="745"/>
        <v>#VALUE!</v>
      </c>
      <c r="M676" s="63" t="e">
        <f t="shared" si="745"/>
        <v>#VALUE!</v>
      </c>
      <c r="N676" s="63" t="e">
        <f t="shared" si="745"/>
        <v>#VALUE!</v>
      </c>
      <c r="O676" s="63" t="e">
        <f t="shared" si="745"/>
        <v>#VALUE!</v>
      </c>
      <c r="P676" s="90" t="e">
        <f t="shared" si="745"/>
        <v>#VALUE!</v>
      </c>
      <c r="Q676" s="90" t="e">
        <f t="shared" si="745"/>
        <v>#VALUE!</v>
      </c>
      <c r="R676" s="90" t="e">
        <f t="shared" si="745"/>
        <v>#VALUE!</v>
      </c>
      <c r="S676" s="90" t="e">
        <f t="shared" si="745"/>
        <v>#VALUE!</v>
      </c>
      <c r="T676" s="90" t="e">
        <f t="shared" si="745"/>
        <v>#VALUE!</v>
      </c>
      <c r="U676" s="90" t="e">
        <f t="shared" si="745"/>
        <v>#VALUE!</v>
      </c>
      <c r="V676" s="90" t="e">
        <f t="shared" si="745"/>
        <v>#VALUE!</v>
      </c>
      <c r="W676" s="90" t="e">
        <f t="shared" si="745"/>
        <v>#VALUE!</v>
      </c>
      <c r="X676" s="91" t="e">
        <f t="shared" si="745"/>
        <v>#VALUE!</v>
      </c>
      <c r="Y676" s="91" t="e">
        <f t="shared" si="745"/>
        <v>#VALUE!</v>
      </c>
      <c r="Z676" s="90" t="e">
        <f t="shared" si="745"/>
        <v>#VALUE!</v>
      </c>
      <c r="AA676" s="90" t="e">
        <f>+AA623</f>
        <v>#VALUE!</v>
      </c>
      <c r="AB676" s="90">
        <v>0</v>
      </c>
      <c r="AC676" s="90">
        <v>8.1854523159563541E-12</v>
      </c>
      <c r="AD676" s="90">
        <v>4.5474735088650402E-12</v>
      </c>
      <c r="AE676" s="90" t="e">
        <f>+AE623</f>
        <v>#VALUE!</v>
      </c>
      <c r="AF676" s="90">
        <v>-1.0004441719502211E-11</v>
      </c>
      <c r="AG676" s="90">
        <v>5.9117155615240335E-12</v>
      </c>
      <c r="AH676" s="90">
        <v>5.4569682106375694E-12</v>
      </c>
      <c r="AI676" s="90">
        <v>5.9117155615240335E-12</v>
      </c>
      <c r="AJ676" s="91" t="e">
        <f>+AJ623</f>
        <v>#VALUE!</v>
      </c>
      <c r="AK676" s="91">
        <v>0</v>
      </c>
      <c r="AL676" s="91">
        <v>-4.5474735088650402E-12</v>
      </c>
      <c r="AM676" s="91">
        <v>0</v>
      </c>
      <c r="AN676" s="91">
        <v>0</v>
      </c>
      <c r="AO676" s="91" t="e">
        <f>+AO623</f>
        <v>#VALUE!</v>
      </c>
      <c r="AP676" s="91">
        <v>-1.1826275112980511E-5</v>
      </c>
      <c r="AQ676" s="91" t="s">
        <v>85</v>
      </c>
      <c r="AR676" s="91" t="s">
        <v>85</v>
      </c>
      <c r="AS676" s="91" t="e">
        <f>+AS623</f>
        <v>#VALUE!</v>
      </c>
      <c r="AT676" s="91" t="s">
        <v>85</v>
      </c>
      <c r="AU676" s="91" t="s">
        <v>85</v>
      </c>
      <c r="AV676" s="91" t="s">
        <v>85</v>
      </c>
      <c r="AW676" s="91" t="s">
        <v>85</v>
      </c>
      <c r="AX676" s="91" t="e">
        <f>+AX623</f>
        <v>#VALUE!</v>
      </c>
      <c r="AY676" s="91"/>
      <c r="AZ676" s="91" t="s">
        <v>85</v>
      </c>
      <c r="BA676" s="91" t="s">
        <v>85</v>
      </c>
      <c r="BB676" s="91" t="s">
        <v>85</v>
      </c>
      <c r="BC676" s="91" t="s">
        <v>85</v>
      </c>
      <c r="BD676" s="91" t="s">
        <v>85</v>
      </c>
      <c r="BE676" s="91" t="s">
        <v>85</v>
      </c>
      <c r="BF676" s="91" t="e">
        <f>+BF623</f>
        <v>#VALUE!</v>
      </c>
      <c r="BG676" s="91" t="s">
        <v>85</v>
      </c>
      <c r="BH676" s="91" t="s">
        <v>85</v>
      </c>
      <c r="BI676" s="91" t="s">
        <v>85</v>
      </c>
      <c r="BJ676" s="91" t="s">
        <v>85</v>
      </c>
      <c r="BK676" s="91" t="s">
        <v>85</v>
      </c>
      <c r="BL676" s="91" t="s">
        <v>85</v>
      </c>
      <c r="BM676" s="91" t="s">
        <v>85</v>
      </c>
      <c r="BN676" s="91" t="s">
        <v>85</v>
      </c>
      <c r="BO676" s="91" t="e">
        <f>+BO623</f>
        <v>#VALUE!</v>
      </c>
      <c r="BP676" s="91" t="s">
        <v>85</v>
      </c>
      <c r="BQ676" s="91" t="s">
        <v>85</v>
      </c>
      <c r="BR676" s="91" t="s">
        <v>85</v>
      </c>
      <c r="BS676" s="91" t="s">
        <v>85</v>
      </c>
      <c r="BT676" s="91" t="s">
        <v>85</v>
      </c>
      <c r="BU676" s="91" t="s">
        <v>85</v>
      </c>
      <c r="BV676" s="91" t="s">
        <v>85</v>
      </c>
      <c r="BW676" s="91" t="s">
        <v>85</v>
      </c>
      <c r="BX676" s="91" t="s">
        <v>85</v>
      </c>
      <c r="BY676" s="91" t="s">
        <v>85</v>
      </c>
      <c r="BZ676" s="90" t="s">
        <v>85</v>
      </c>
      <c r="CA676" s="91" t="e">
        <f>+CA623</f>
        <v>#VALUE!</v>
      </c>
      <c r="CB676" s="91" t="s">
        <v>85</v>
      </c>
      <c r="CC676" s="91" t="s">
        <v>85</v>
      </c>
      <c r="CD676" s="91" t="s">
        <v>85</v>
      </c>
      <c r="CE676" s="91" t="s">
        <v>85</v>
      </c>
      <c r="CF676" s="91" t="s">
        <v>85</v>
      </c>
      <c r="CG676" s="91" t="s">
        <v>85</v>
      </c>
      <c r="CH676" s="91" t="s">
        <v>85</v>
      </c>
      <c r="CI676" s="91" t="s">
        <v>85</v>
      </c>
      <c r="CJ676" s="90" t="s">
        <v>85</v>
      </c>
      <c r="CK676" s="90" t="s">
        <v>85</v>
      </c>
      <c r="CL676" s="91" t="e">
        <f>+CL623</f>
        <v>#VALUE!</v>
      </c>
      <c r="CM676" s="91" t="s">
        <v>85</v>
      </c>
      <c r="CN676" s="91" t="s">
        <v>85</v>
      </c>
      <c r="CO676" s="91" t="s">
        <v>85</v>
      </c>
      <c r="CP676" s="91" t="s">
        <v>85</v>
      </c>
      <c r="CQ676" s="91" t="s">
        <v>85</v>
      </c>
      <c r="CR676" s="91" t="s">
        <v>85</v>
      </c>
      <c r="CS676" s="91" t="s">
        <v>85</v>
      </c>
      <c r="CT676" s="91" t="s">
        <v>85</v>
      </c>
      <c r="CU676" s="91" t="s">
        <v>85</v>
      </c>
      <c r="CV676" s="91" t="s">
        <v>85</v>
      </c>
      <c r="CW676" s="91" t="s">
        <v>85</v>
      </c>
      <c r="CX676" s="91" t="s">
        <v>85</v>
      </c>
      <c r="CY676" s="91" t="s">
        <v>85</v>
      </c>
      <c r="CZ676" s="91" t="s">
        <v>85</v>
      </c>
      <c r="DA676" s="91" t="e">
        <f t="shared" ref="DA676" si="746">+DA623</f>
        <v>#VALUE!</v>
      </c>
      <c r="DB676" s="90" t="s">
        <v>85</v>
      </c>
      <c r="DC676" s="90" t="s">
        <v>85</v>
      </c>
      <c r="DD676" s="90" t="s">
        <v>85</v>
      </c>
      <c r="DE676" s="90" t="s">
        <v>85</v>
      </c>
      <c r="DF676" s="90" t="s">
        <v>85</v>
      </c>
      <c r="DG676" s="90" t="s">
        <v>85</v>
      </c>
      <c r="DH676" s="90" t="s">
        <v>85</v>
      </c>
      <c r="DI676" s="90" t="s">
        <v>85</v>
      </c>
      <c r="DJ676" s="90" t="s">
        <v>85</v>
      </c>
      <c r="DK676" s="90" t="s">
        <v>85</v>
      </c>
      <c r="DL676" s="90" t="s">
        <v>85</v>
      </c>
      <c r="DM676" s="90" t="s">
        <v>85</v>
      </c>
      <c r="DN676" s="92" t="e">
        <f t="shared" ref="DN676" si="747">+DN623</f>
        <v>#VALUE!</v>
      </c>
      <c r="DO676" s="90" t="s">
        <v>85</v>
      </c>
      <c r="DP676" s="90" t="s">
        <v>85</v>
      </c>
      <c r="DQ676" s="90" t="s">
        <v>85</v>
      </c>
      <c r="DR676" s="90" t="s">
        <v>85</v>
      </c>
      <c r="DS676" s="90" t="s">
        <v>85</v>
      </c>
      <c r="DT676" s="90" t="s">
        <v>85</v>
      </c>
      <c r="DU676" s="90" t="s">
        <v>85</v>
      </c>
      <c r="DV676" s="93" t="str">
        <f>+DV623</f>
        <v>…</v>
      </c>
      <c r="DW676" s="94" t="str">
        <f>+DW623</f>
        <v>…</v>
      </c>
      <c r="DX676" s="95" t="str">
        <f>+DX623</f>
        <v>…</v>
      </c>
      <c r="DZ676" s="90" t="str">
        <f>+DZ623</f>
        <v>…</v>
      </c>
      <c r="EC676" s="90" t="str">
        <f>+EC623</f>
        <v>…</v>
      </c>
      <c r="EF676" s="90" t="str">
        <f>+EF623</f>
        <v>…</v>
      </c>
      <c r="EI676" s="90" t="str">
        <f>+EI623</f>
        <v>…</v>
      </c>
      <c r="EL676" s="90" t="str">
        <f>+EL623</f>
        <v>…</v>
      </c>
      <c r="EO676" s="90" t="str">
        <f>+EO623</f>
        <v>…</v>
      </c>
    </row>
    <row r="677" spans="1:145" ht="15.5" x14ac:dyDescent="0.35">
      <c r="A677" s="27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2"/>
      <c r="Y677" s="2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91"/>
      <c r="AY677" s="91"/>
      <c r="AZ677" s="91"/>
      <c r="BA677" s="91"/>
      <c r="BB677" s="91"/>
      <c r="BC677" s="91"/>
      <c r="BD677" s="91"/>
      <c r="BE677" s="91"/>
      <c r="BF677" s="91"/>
      <c r="BG677" s="91"/>
      <c r="BH677" s="91"/>
      <c r="BI677" s="91"/>
      <c r="BJ677" s="91"/>
      <c r="BK677" s="91"/>
      <c r="BL677" s="91"/>
      <c r="BM677" s="91"/>
      <c r="BN677" s="91"/>
      <c r="BO677" s="91"/>
      <c r="BP677" s="91"/>
      <c r="BQ677" s="91"/>
      <c r="BR677" s="91"/>
      <c r="BS677" s="91"/>
      <c r="BT677" s="91"/>
      <c r="BU677" s="91"/>
      <c r="BV677" s="91"/>
      <c r="BW677" s="91"/>
      <c r="BX677" s="91"/>
      <c r="BY677" s="91"/>
      <c r="BZ677" s="90"/>
      <c r="CA677" s="78" t="e">
        <f>CA676/(CA652-CA653)</f>
        <v>#VALUE!</v>
      </c>
      <c r="CB677" s="91"/>
      <c r="CC677" s="91"/>
      <c r="CD677" s="91"/>
      <c r="CE677" s="91"/>
      <c r="CF677" s="91"/>
      <c r="CG677" s="91"/>
      <c r="CH677" s="91"/>
      <c r="CI677" s="91"/>
      <c r="CJ677" s="90"/>
      <c r="CK677" s="90"/>
      <c r="CL677" s="78" t="e">
        <f>CL676/(CL652-CL653)</f>
        <v>#VALUE!</v>
      </c>
      <c r="CM677" s="91"/>
      <c r="CN677" s="91"/>
      <c r="CO677" s="91"/>
      <c r="CP677" s="91"/>
      <c r="CQ677" s="91"/>
      <c r="CR677" s="91"/>
      <c r="CS677" s="91"/>
      <c r="CT677" s="91"/>
      <c r="CU677" s="91"/>
      <c r="CV677" s="91"/>
      <c r="CW677" s="91"/>
      <c r="CX677" s="2"/>
      <c r="CY677" s="2"/>
      <c r="CZ677" s="2"/>
      <c r="DA677" s="78" t="e">
        <f>DA676/(DA652-DA653)</f>
        <v>#VALUE!</v>
      </c>
      <c r="DB677" s="63"/>
      <c r="DC677" s="63"/>
      <c r="DD677" s="63"/>
      <c r="DE677" s="63"/>
      <c r="DF677" s="63"/>
      <c r="DG677" s="63"/>
      <c r="DH677" s="63"/>
      <c r="DI677" s="63"/>
      <c r="DJ677" s="63"/>
      <c r="DK677" s="63"/>
      <c r="DL677" s="63"/>
      <c r="DM677" s="63"/>
      <c r="DN677" s="195"/>
      <c r="DO677" s="63"/>
      <c r="DP677" s="63"/>
      <c r="DQ677" s="63"/>
      <c r="DR677" s="63"/>
      <c r="DS677" s="63"/>
      <c r="DT677" s="63"/>
      <c r="DU677" s="63"/>
      <c r="DV677" s="64"/>
      <c r="DW677" s="65"/>
      <c r="DX677" s="66"/>
      <c r="DZ677" s="63"/>
      <c r="EC677" s="63"/>
      <c r="EF677" s="63"/>
      <c r="EI677" s="63"/>
      <c r="EL677" s="63"/>
      <c r="EO677" s="63"/>
    </row>
    <row r="678" spans="1:145" ht="15.5" x14ac:dyDescent="0.35">
      <c r="A678" s="56" t="s">
        <v>343</v>
      </c>
      <c r="B678" s="63" t="e">
        <f t="shared" ref="B678:W678" si="748">+B647+B670+B668+B676</f>
        <v>#VALUE!</v>
      </c>
      <c r="C678" s="63" t="e">
        <f t="shared" si="748"/>
        <v>#VALUE!</v>
      </c>
      <c r="D678" s="63" t="e">
        <f t="shared" si="748"/>
        <v>#VALUE!</v>
      </c>
      <c r="E678" s="63" t="e">
        <f t="shared" si="748"/>
        <v>#VALUE!</v>
      </c>
      <c r="F678" s="63" t="e">
        <f t="shared" si="748"/>
        <v>#VALUE!</v>
      </c>
      <c r="G678" s="63" t="e">
        <f t="shared" si="748"/>
        <v>#VALUE!</v>
      </c>
      <c r="H678" s="63" t="e">
        <f t="shared" si="748"/>
        <v>#VALUE!</v>
      </c>
      <c r="I678" s="63" t="e">
        <f t="shared" si="748"/>
        <v>#VALUE!</v>
      </c>
      <c r="J678" s="63" t="e">
        <f t="shared" si="748"/>
        <v>#VALUE!</v>
      </c>
      <c r="K678" s="63" t="e">
        <f t="shared" si="748"/>
        <v>#VALUE!</v>
      </c>
      <c r="L678" s="63" t="e">
        <f t="shared" si="748"/>
        <v>#VALUE!</v>
      </c>
      <c r="M678" s="63" t="e">
        <f t="shared" si="748"/>
        <v>#VALUE!</v>
      </c>
      <c r="N678" s="63" t="e">
        <f t="shared" si="748"/>
        <v>#VALUE!</v>
      </c>
      <c r="O678" s="63" t="e">
        <f t="shared" si="748"/>
        <v>#VALUE!</v>
      </c>
      <c r="P678" s="63" t="e">
        <f t="shared" si="748"/>
        <v>#VALUE!</v>
      </c>
      <c r="Q678" s="63" t="e">
        <f t="shared" si="748"/>
        <v>#VALUE!</v>
      </c>
      <c r="R678" s="128" t="e">
        <f t="shared" si="748"/>
        <v>#VALUE!</v>
      </c>
      <c r="S678" s="128" t="e">
        <f t="shared" si="748"/>
        <v>#VALUE!</v>
      </c>
      <c r="T678" s="128" t="e">
        <f t="shared" si="748"/>
        <v>#VALUE!</v>
      </c>
      <c r="U678" s="128" t="e">
        <f t="shared" si="748"/>
        <v>#VALUE!</v>
      </c>
      <c r="V678" s="128" t="e">
        <f t="shared" si="748"/>
        <v>#VALUE!</v>
      </c>
      <c r="W678" s="128" t="e">
        <f t="shared" si="748"/>
        <v>#VALUE!</v>
      </c>
      <c r="X678" s="129" t="e">
        <f>X676+X668+X666+X647</f>
        <v>#VALUE!</v>
      </c>
      <c r="Y678" s="129" t="e">
        <f>Y676+Y668+Y666+Y647</f>
        <v>#VALUE!</v>
      </c>
      <c r="Z678" s="129" t="e">
        <f t="shared" ref="Z678:AY678" si="749">Z676+Z668+Z666+Z647</f>
        <v>#VALUE!</v>
      </c>
      <c r="AA678" s="129" t="e">
        <f t="shared" si="749"/>
        <v>#VALUE!</v>
      </c>
      <c r="AB678" s="129">
        <f t="shared" si="749"/>
        <v>841.06234815459356</v>
      </c>
      <c r="AC678" s="129">
        <f t="shared" si="749"/>
        <v>970.55986761744043</v>
      </c>
      <c r="AD678" s="129">
        <f t="shared" si="749"/>
        <v>248.85935320486396</v>
      </c>
      <c r="AE678" s="129" t="e">
        <f t="shared" si="749"/>
        <v>#VALUE!</v>
      </c>
      <c r="AF678" s="129">
        <f t="shared" si="749"/>
        <v>557.57137589186095</v>
      </c>
      <c r="AG678" s="129">
        <f t="shared" si="749"/>
        <v>-125.49406714465931</v>
      </c>
      <c r="AH678" s="129">
        <f t="shared" si="749"/>
        <v>-628.90006482443641</v>
      </c>
      <c r="AI678" s="129">
        <f t="shared" si="749"/>
        <v>-1203.8794419892065</v>
      </c>
      <c r="AJ678" s="129" t="e">
        <f t="shared" si="749"/>
        <v>#VALUE!</v>
      </c>
      <c r="AK678" s="129">
        <f t="shared" si="749"/>
        <v>-2737.440451620545</v>
      </c>
      <c r="AL678" s="129">
        <f t="shared" si="749"/>
        <v>-2339.1875501977756</v>
      </c>
      <c r="AM678" s="129">
        <f t="shared" si="749"/>
        <v>-3157.7205338756203</v>
      </c>
      <c r="AN678" s="129">
        <f t="shared" si="749"/>
        <v>-2503.0518465744958</v>
      </c>
      <c r="AO678" s="129" t="e">
        <f t="shared" si="749"/>
        <v>#VALUE!</v>
      </c>
      <c r="AP678" s="129">
        <f t="shared" si="749"/>
        <v>-2219.2840047539353</v>
      </c>
      <c r="AQ678" s="129" t="e">
        <f t="shared" si="749"/>
        <v>#VALUE!</v>
      </c>
      <c r="AR678" s="129" t="e">
        <f t="shared" si="749"/>
        <v>#VALUE!</v>
      </c>
      <c r="AS678" s="129" t="e">
        <f t="shared" si="749"/>
        <v>#VALUE!</v>
      </c>
      <c r="AT678" s="129" t="e">
        <f t="shared" si="749"/>
        <v>#VALUE!</v>
      </c>
      <c r="AU678" s="129" t="e">
        <f t="shared" si="749"/>
        <v>#VALUE!</v>
      </c>
      <c r="AV678" s="129" t="e">
        <f t="shared" si="749"/>
        <v>#VALUE!</v>
      </c>
      <c r="AW678" s="129" t="e">
        <f t="shared" si="749"/>
        <v>#VALUE!</v>
      </c>
      <c r="AX678" s="91" t="e">
        <f t="shared" si="749"/>
        <v>#VALUE!</v>
      </c>
      <c r="AY678" s="91">
        <f t="shared" si="749"/>
        <v>0</v>
      </c>
      <c r="AZ678" s="91">
        <v>166.05013621743001</v>
      </c>
      <c r="BA678" s="91">
        <v>-230.13162059046135</v>
      </c>
      <c r="BB678" s="91">
        <v>-149.26080356571765</v>
      </c>
      <c r="BC678" s="91">
        <v>-804.06131839376758</v>
      </c>
      <c r="BD678" s="91">
        <v>36.687988349081706</v>
      </c>
      <c r="BE678" s="91">
        <v>-787.89485702705906</v>
      </c>
      <c r="BF678" s="91" t="e">
        <f>BF676+BF668+BF666+BF647</f>
        <v>#VALUE!</v>
      </c>
      <c r="BG678" s="91">
        <v>372.3341716318273</v>
      </c>
      <c r="BH678" s="91">
        <v>-614.66253745316044</v>
      </c>
      <c r="BI678" s="91">
        <v>776.60915369498753</v>
      </c>
      <c r="BJ678" s="91">
        <v>-216.45384945706064</v>
      </c>
      <c r="BK678" s="91">
        <v>783.99128658163545</v>
      </c>
      <c r="BL678" s="91">
        <v>-99.079332249662002</v>
      </c>
      <c r="BM678" s="91">
        <v>857.61498833929954</v>
      </c>
      <c r="BN678" s="91">
        <v>-148.09524778553259</v>
      </c>
      <c r="BO678" s="91" t="e">
        <f>BO676+BO668+BO666+BO647</f>
        <v>#VALUE!</v>
      </c>
      <c r="BP678" s="91">
        <v>501.87257150752112</v>
      </c>
      <c r="BQ678" s="91">
        <v>-564.40067256469638</v>
      </c>
      <c r="BR678" s="91">
        <v>-2603.7978502482079</v>
      </c>
      <c r="BS678" s="91">
        <v>-3184.4412476697498</v>
      </c>
      <c r="BT678" s="91">
        <v>-1769.0260280777679</v>
      </c>
      <c r="BU678" s="91">
        <v>-3060.0781024026837</v>
      </c>
      <c r="BV678" s="91">
        <v>-4019.7082105740715</v>
      </c>
      <c r="BW678" s="91">
        <v>-371.32271228093646</v>
      </c>
      <c r="BX678" s="91">
        <v>-1247.5068527851458</v>
      </c>
      <c r="BY678" s="91">
        <v>-1347.8161769903099</v>
      </c>
      <c r="BZ678" s="90">
        <v>-1952.826118450321</v>
      </c>
      <c r="CA678" s="91" t="e">
        <f>CA676+CA668+CA666+CA647</f>
        <v>#VALUE!</v>
      </c>
      <c r="CB678" s="91">
        <v>399.40689064803973</v>
      </c>
      <c r="CC678" s="91">
        <v>237.13704930308313</v>
      </c>
      <c r="CD678" s="91">
        <v>-846.43683752590869</v>
      </c>
      <c r="CE678" s="91">
        <v>-588.21314104738804</v>
      </c>
      <c r="CF678" s="91">
        <v>-786.66680909113484</v>
      </c>
      <c r="CG678" s="91">
        <v>-1275.0935065144331</v>
      </c>
      <c r="CH678" s="91">
        <v>76.087481806922597</v>
      </c>
      <c r="CI678" s="91">
        <v>-183.69124667845676</v>
      </c>
      <c r="CJ678" s="90">
        <v>166.47987920205014</v>
      </c>
      <c r="CK678" s="90">
        <v>-433.95272903928458</v>
      </c>
      <c r="CL678" s="91" t="e">
        <f>CL676+CL668+CL666+CL647</f>
        <v>#VALUE!</v>
      </c>
      <c r="CM678" s="91">
        <v>636.0054865955176</v>
      </c>
      <c r="CN678" s="91">
        <v>590.79247574447845</v>
      </c>
      <c r="CO678" s="91">
        <v>666.59399770169716</v>
      </c>
      <c r="CP678" s="91">
        <v>1721.8612647307755</v>
      </c>
      <c r="CQ678" s="91">
        <v>565.04952998417821</v>
      </c>
      <c r="CR678" s="91">
        <v>-456.91949826731661</v>
      </c>
      <c r="CS678" s="91">
        <v>1696.0484325949142</v>
      </c>
      <c r="CT678" s="91">
        <v>845.52919329646147</v>
      </c>
      <c r="CU678" s="91">
        <v>66.969926019511149</v>
      </c>
      <c r="CV678" s="91">
        <v>1266.27527991541</v>
      </c>
      <c r="CW678" s="91">
        <v>1046.5223375214191</v>
      </c>
      <c r="CX678" s="129">
        <v>943.49044905992787</v>
      </c>
      <c r="CY678" s="129">
        <v>1000.7093825253432</v>
      </c>
      <c r="CZ678" s="129">
        <v>1106.3843924810321</v>
      </c>
      <c r="DA678" s="91" t="e">
        <f t="shared" ref="DA678" si="750">DA676+DA668+DA666+DA647</f>
        <v>#VALUE!</v>
      </c>
      <c r="DB678" s="128">
        <v>1261.8175618999339</v>
      </c>
      <c r="DC678" s="128">
        <v>612.79195573587413</v>
      </c>
      <c r="DD678" s="128">
        <v>-477.30299557633884</v>
      </c>
      <c r="DE678" s="128">
        <v>1084.959751796925</v>
      </c>
      <c r="DF678" s="128">
        <v>504.92425116442712</v>
      </c>
      <c r="DG678" s="128">
        <v>-36.911145205988305</v>
      </c>
      <c r="DH678" s="128">
        <v>1066.6006151242455</v>
      </c>
      <c r="DI678" s="128">
        <v>634.24611155540788</v>
      </c>
      <c r="DJ678" s="128">
        <v>344.17555889235337</v>
      </c>
      <c r="DK678" s="128">
        <v>-192.64926924514782</v>
      </c>
      <c r="DL678" s="128">
        <v>-491.62658319551616</v>
      </c>
      <c r="DM678" s="128">
        <v>1605.4370583372806</v>
      </c>
      <c r="DN678" s="92" t="e">
        <f t="shared" ref="DN678" si="751">DN676+DN668+DN666+DN647</f>
        <v>#VALUE!</v>
      </c>
      <c r="DO678" s="128">
        <v>1605.4370583372806</v>
      </c>
      <c r="DP678" s="128">
        <v>-32.089868017917297</v>
      </c>
      <c r="DQ678" s="128">
        <v>-507.81647731591397</v>
      </c>
      <c r="DR678" s="128">
        <v>-1084.719547404982</v>
      </c>
      <c r="DS678" s="128">
        <v>831.2785309623805</v>
      </c>
      <c r="DT678" s="128">
        <v>339.47609577509274</v>
      </c>
      <c r="DU678" s="128">
        <v>-920.56321312532327</v>
      </c>
      <c r="DV678" s="131" t="e">
        <f>DV676+DV668+DV666+DV647</f>
        <v>#VALUE!</v>
      </c>
      <c r="DW678" s="132" t="e">
        <f>DW676+DW668+DW666+DW647</f>
        <v>#VALUE!</v>
      </c>
      <c r="DX678" s="133" t="e">
        <f>DX676+DX668+DX666+DX647</f>
        <v>#VALUE!</v>
      </c>
      <c r="DZ678" s="129" t="e">
        <f>DZ676+DZ668+DZ666+DZ647</f>
        <v>#VALUE!</v>
      </c>
      <c r="EC678" s="129" t="e">
        <f>EC676+EC668+EC666+EC647</f>
        <v>#VALUE!</v>
      </c>
      <c r="EF678" s="129" t="e">
        <f>EF676+EF668+EF666+EF647</f>
        <v>#VALUE!</v>
      </c>
      <c r="EI678" s="129" t="e">
        <f>EI676+EI668+EI666+EI647</f>
        <v>#VALUE!</v>
      </c>
      <c r="EL678" s="129" t="e">
        <f>EL676+EL668+EL666+EL647</f>
        <v>#VALUE!</v>
      </c>
      <c r="EO678" s="129" t="e">
        <f>EO676+EO668+EO666+EO647</f>
        <v>#VALUE!</v>
      </c>
    </row>
    <row r="679" spans="1:145" ht="15.5" x14ac:dyDescent="0.35">
      <c r="A679" s="27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2"/>
      <c r="Y679" s="2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63"/>
      <c r="CA679" s="78" t="e">
        <f>CA678/CA2565</f>
        <v>#VALUE!</v>
      </c>
      <c r="CB679" s="2"/>
      <c r="CC679" s="2"/>
      <c r="CD679" s="2"/>
      <c r="CE679" s="2"/>
      <c r="CF679" s="2"/>
      <c r="CG679" s="2"/>
      <c r="CH679" s="2"/>
      <c r="CI679" s="2"/>
      <c r="CJ679" s="63"/>
      <c r="CK679" s="63"/>
      <c r="CL679" s="78" t="e">
        <f>CL678/CL2565</f>
        <v>#VALUE!</v>
      </c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78"/>
      <c r="DB679" s="63"/>
      <c r="DC679" s="63"/>
      <c r="DD679" s="63"/>
      <c r="DE679" s="63"/>
      <c r="DF679" s="63"/>
      <c r="DG679" s="63"/>
      <c r="DH679" s="63"/>
      <c r="DI679" s="63"/>
      <c r="DJ679" s="63"/>
      <c r="DK679" s="63"/>
      <c r="DL679" s="63"/>
      <c r="DM679" s="63"/>
      <c r="DN679" s="195"/>
      <c r="DO679" s="63"/>
      <c r="DP679" s="63"/>
      <c r="DQ679" s="63"/>
      <c r="DR679" s="63"/>
      <c r="DS679" s="63"/>
      <c r="DT679" s="63"/>
      <c r="DU679" s="63"/>
      <c r="DV679" s="64"/>
      <c r="DW679" s="65"/>
      <c r="DX679" s="66"/>
      <c r="DZ679" s="63"/>
      <c r="EC679" s="63"/>
      <c r="EF679" s="63"/>
      <c r="EI679" s="63"/>
      <c r="EL679" s="63"/>
      <c r="EO679" s="63"/>
    </row>
    <row r="680" spans="1:145" ht="15.5" x14ac:dyDescent="0.35">
      <c r="A680" s="56" t="s">
        <v>344</v>
      </c>
      <c r="B680" s="63" t="e">
        <f>B682+B683+B687</f>
        <v>#VALUE!</v>
      </c>
      <c r="C680" s="63" t="e">
        <f t="shared" ref="C680:Z680" si="752">C682+C683+C687</f>
        <v>#VALUE!</v>
      </c>
      <c r="D680" s="63" t="e">
        <f t="shared" si="752"/>
        <v>#VALUE!</v>
      </c>
      <c r="E680" s="63" t="e">
        <f t="shared" si="752"/>
        <v>#VALUE!</v>
      </c>
      <c r="F680" s="63" t="e">
        <f t="shared" si="752"/>
        <v>#VALUE!</v>
      </c>
      <c r="G680" s="63" t="e">
        <f t="shared" si="752"/>
        <v>#VALUE!</v>
      </c>
      <c r="H680" s="63" t="e">
        <f t="shared" si="752"/>
        <v>#VALUE!</v>
      </c>
      <c r="I680" s="63" t="e">
        <f t="shared" si="752"/>
        <v>#VALUE!</v>
      </c>
      <c r="J680" s="63" t="e">
        <f t="shared" si="752"/>
        <v>#VALUE!</v>
      </c>
      <c r="K680" s="63" t="e">
        <f t="shared" si="752"/>
        <v>#VALUE!</v>
      </c>
      <c r="L680" s="63" t="e">
        <f t="shared" si="752"/>
        <v>#VALUE!</v>
      </c>
      <c r="M680" s="63" t="e">
        <f t="shared" si="752"/>
        <v>#VALUE!</v>
      </c>
      <c r="N680" s="63" t="e">
        <f t="shared" si="752"/>
        <v>#VALUE!</v>
      </c>
      <c r="O680" s="63" t="e">
        <f t="shared" si="752"/>
        <v>#VALUE!</v>
      </c>
      <c r="P680" s="63" t="e">
        <f t="shared" si="752"/>
        <v>#VALUE!</v>
      </c>
      <c r="Q680" s="63" t="e">
        <f t="shared" si="752"/>
        <v>#VALUE!</v>
      </c>
      <c r="R680" s="128" t="e">
        <f t="shared" si="752"/>
        <v>#VALUE!</v>
      </c>
      <c r="S680" s="128" t="e">
        <f t="shared" si="752"/>
        <v>#VALUE!</v>
      </c>
      <c r="T680" s="128" t="e">
        <f t="shared" si="752"/>
        <v>#VALUE!</v>
      </c>
      <c r="U680" s="128" t="e">
        <f t="shared" si="752"/>
        <v>#VALUE!</v>
      </c>
      <c r="V680" s="128" t="e">
        <f t="shared" si="752"/>
        <v>#VALUE!</v>
      </c>
      <c r="W680" s="128" t="e">
        <f t="shared" si="752"/>
        <v>#VALUE!</v>
      </c>
      <c r="X680" s="129" t="e">
        <f>X682+X683+X687</f>
        <v>#VALUE!</v>
      </c>
      <c r="Y680" s="129" t="e">
        <f>Y682+Y683+Y687</f>
        <v>#VALUE!</v>
      </c>
      <c r="Z680" s="128" t="e">
        <f t="shared" si="752"/>
        <v>#VALUE!</v>
      </c>
      <c r="AA680" s="128" t="e">
        <f>AA682+AA683+AA687</f>
        <v>#VALUE!</v>
      </c>
      <c r="AB680" s="63">
        <v>-841.06234815459607</v>
      </c>
      <c r="AC680" s="128">
        <v>-970.5598676174402</v>
      </c>
      <c r="AD680" s="128">
        <v>-248.85935320486394</v>
      </c>
      <c r="AE680" s="128" t="e">
        <f>AE682+AE683+AE687</f>
        <v>#VALUE!</v>
      </c>
      <c r="AF680" s="128">
        <v>-557.57137589186084</v>
      </c>
      <c r="AG680" s="128">
        <v>125.49006714505801</v>
      </c>
      <c r="AH680" s="128">
        <v>628.8996648244381</v>
      </c>
      <c r="AI680" s="128">
        <v>1203.8394419892047</v>
      </c>
      <c r="AJ680" s="129" t="e">
        <f>AJ682+AJ683+AJ687</f>
        <v>#VALUE!</v>
      </c>
      <c r="AK680" s="129">
        <v>2737.4404516205486</v>
      </c>
      <c r="AL680" s="129">
        <v>2339.1875501977756</v>
      </c>
      <c r="AM680" s="129">
        <v>3157.7205338796252</v>
      </c>
      <c r="AN680" s="129">
        <v>2503.0518505744999</v>
      </c>
      <c r="AO680" s="129" t="e">
        <f>AO682+AO683+AO687</f>
        <v>#VALUE!</v>
      </c>
      <c r="AP680" s="129">
        <v>2219.2840047539353</v>
      </c>
      <c r="AQ680" s="129">
        <v>2497.1397235963159</v>
      </c>
      <c r="AR680" s="129">
        <v>2228.1500875556699</v>
      </c>
      <c r="AS680" s="129" t="e">
        <f>AS682+AS683+AS687</f>
        <v>#VALUE!</v>
      </c>
      <c r="AT680" s="129">
        <v>-236.602509515729</v>
      </c>
      <c r="AU680" s="129">
        <v>808.25718692690748</v>
      </c>
      <c r="AV680" s="129">
        <v>1138.9673059151846</v>
      </c>
      <c r="AW680" s="129">
        <v>1197.3972733089911</v>
      </c>
      <c r="AX680" s="129" t="e">
        <f>AX682+AX683+AX687</f>
        <v>#VALUE!</v>
      </c>
      <c r="AY680" s="129"/>
      <c r="AZ680" s="129">
        <v>-166.08261167757124</v>
      </c>
      <c r="BA680" s="129">
        <v>230.14811221646585</v>
      </c>
      <c r="BB680" s="129">
        <v>149.22600218163331</v>
      </c>
      <c r="BC680" s="129">
        <v>804.07548409583194</v>
      </c>
      <c r="BD680" s="129">
        <v>-36.687988349081927</v>
      </c>
      <c r="BE680" s="129">
        <v>787.89485702705861</v>
      </c>
      <c r="BF680" s="129" t="e">
        <f>BF682+BF683+BF687</f>
        <v>#VALUE!</v>
      </c>
      <c r="BG680" s="129">
        <v>-372.96899726471435</v>
      </c>
      <c r="BH680" s="129">
        <v>614.16007011300417</v>
      </c>
      <c r="BI680" s="129">
        <v>-776.60915369498321</v>
      </c>
      <c r="BJ680" s="129">
        <v>216.4538494570609</v>
      </c>
      <c r="BK680" s="129">
        <v>-783.99128658163454</v>
      </c>
      <c r="BL680" s="129">
        <v>99.079332249662372</v>
      </c>
      <c r="BM680" s="129">
        <v>-857.61498833929954</v>
      </c>
      <c r="BN680" s="129">
        <v>148.0952477855335</v>
      </c>
      <c r="BO680" s="129" t="e">
        <f>BO682+BO683+BO687</f>
        <v>#VALUE!</v>
      </c>
      <c r="BP680" s="129">
        <v>-501.87257150751975</v>
      </c>
      <c r="BQ680" s="129">
        <v>-224.91631269727259</v>
      </c>
      <c r="BR680" s="129">
        <v>1127.8518212162089</v>
      </c>
      <c r="BS680" s="129">
        <v>3184.4412476697494</v>
      </c>
      <c r="BT680" s="129">
        <v>1769.0260280777729</v>
      </c>
      <c r="BU680" s="129">
        <v>3060.0781024026833</v>
      </c>
      <c r="BV680" s="129">
        <v>4019.7082105740719</v>
      </c>
      <c r="BW680" s="129">
        <v>371.3227122809368</v>
      </c>
      <c r="BX680" s="129">
        <v>1247.5068527851461</v>
      </c>
      <c r="BY680" s="129">
        <v>1901.4743658715995</v>
      </c>
      <c r="BZ680" s="128">
        <v>1952.8261184503197</v>
      </c>
      <c r="CA680" s="129" t="e">
        <f>CA682+CA683+CA687</f>
        <v>#VALUE!</v>
      </c>
      <c r="CB680" s="129">
        <v>-399.40689064804428</v>
      </c>
      <c r="CC680" s="129">
        <v>-237.13704930308131</v>
      </c>
      <c r="CD680" s="129">
        <v>846.43683752590778</v>
      </c>
      <c r="CE680" s="129">
        <v>588.21314104738838</v>
      </c>
      <c r="CF680" s="129">
        <v>786.66680909113518</v>
      </c>
      <c r="CG680" s="129">
        <v>1275.0935065144317</v>
      </c>
      <c r="CH680" s="129">
        <v>-114.2134818069265</v>
      </c>
      <c r="CI680" s="129">
        <v>145.56524667845807</v>
      </c>
      <c r="CJ680" s="128">
        <v>76.033271572949587</v>
      </c>
      <c r="CK680" s="128">
        <v>433.95272903928213</v>
      </c>
      <c r="CL680" s="129" t="e">
        <f>CL682+CL683+CL687</f>
        <v>#VALUE!</v>
      </c>
      <c r="CM680" s="129">
        <v>-636.00548659552192</v>
      </c>
      <c r="CN680" s="129">
        <v>-590.79247574448004</v>
      </c>
      <c r="CO680" s="129">
        <v>-666.59399770169625</v>
      </c>
      <c r="CP680" s="129">
        <v>-1721.8612647307734</v>
      </c>
      <c r="CQ680" s="129">
        <v>-565.04952998417752</v>
      </c>
      <c r="CR680" s="129">
        <v>456.91949826731519</v>
      </c>
      <c r="CS680" s="129">
        <v>-1696.0484325949149</v>
      </c>
      <c r="CT680" s="129">
        <v>-845.52919329646079</v>
      </c>
      <c r="CU680" s="129">
        <v>-66.969926019509955</v>
      </c>
      <c r="CV680" s="129">
        <v>-1266.275279915413</v>
      </c>
      <c r="CW680" s="129">
        <v>-1046.522337521418</v>
      </c>
      <c r="CX680" s="129">
        <v>-943.49046251612663</v>
      </c>
      <c r="CY680" s="129">
        <v>-1000.7093922127922</v>
      </c>
      <c r="CZ680" s="129">
        <v>-1118.7242199874654</v>
      </c>
      <c r="DA680" s="129" t="e">
        <f t="shared" ref="DA680" si="753">DA682+DA683+DA687</f>
        <v>#VALUE!</v>
      </c>
      <c r="DB680" s="128">
        <v>-1261.8175618999348</v>
      </c>
      <c r="DC680" s="128">
        <v>-612.79195573587174</v>
      </c>
      <c r="DD680" s="128">
        <v>477.30299557634044</v>
      </c>
      <c r="DE680" s="128">
        <v>-1084.9597517969269</v>
      </c>
      <c r="DF680" s="128">
        <v>-504.92425116442735</v>
      </c>
      <c r="DG680" s="128">
        <v>36.911145205989797</v>
      </c>
      <c r="DH680" s="128">
        <v>-1066.6006151242464</v>
      </c>
      <c r="DI680" s="128">
        <v>-634.24611155540606</v>
      </c>
      <c r="DJ680" s="128">
        <v>-344.17555889235382</v>
      </c>
      <c r="DK680" s="128">
        <v>192.6492692451493</v>
      </c>
      <c r="DL680" s="128">
        <v>491.62658319551889</v>
      </c>
      <c r="DM680" s="128">
        <v>-1924.0351083280425</v>
      </c>
      <c r="DN680" s="130" t="e">
        <f t="shared" ref="DN680" si="754">DN682+DN683+DN687</f>
        <v>#VALUE!</v>
      </c>
      <c r="DO680" s="128">
        <v>-1924.0351083280425</v>
      </c>
      <c r="DP680" s="128">
        <v>32.08988201991815</v>
      </c>
      <c r="DQ680" s="128">
        <v>507.81649131791073</v>
      </c>
      <c r="DR680" s="128">
        <v>1084.7195614069838</v>
      </c>
      <c r="DS680" s="128">
        <v>-831.2785309623805</v>
      </c>
      <c r="DT680" s="128">
        <v>-339.47609577509542</v>
      </c>
      <c r="DU680" s="128">
        <v>920.56321312532418</v>
      </c>
      <c r="DV680" s="131" t="e">
        <f>DV682+DV683+DV687</f>
        <v>#VALUE!</v>
      </c>
      <c r="DW680" s="132" t="e">
        <f>DW682+DW683+DW687</f>
        <v>#VALUE!</v>
      </c>
      <c r="DX680" s="133" t="e">
        <f>DX682+DX683+DX687</f>
        <v>#VALUE!</v>
      </c>
      <c r="DZ680" s="128" t="e">
        <f>DZ682+DZ683+DZ687</f>
        <v>#VALUE!</v>
      </c>
      <c r="EC680" s="128" t="e">
        <f>EC682+EC683+EC687</f>
        <v>#VALUE!</v>
      </c>
      <c r="EF680" s="128" t="e">
        <f>EF682+EF683+EF687</f>
        <v>#VALUE!</v>
      </c>
      <c r="EI680" s="128" t="e">
        <f>EI682+EI683+EI687</f>
        <v>#VALUE!</v>
      </c>
      <c r="EL680" s="128" t="e">
        <f>EL682+EL683+EL687</f>
        <v>#VALUE!</v>
      </c>
      <c r="EO680" s="128" t="e">
        <f>EO682+EO683+EO687</f>
        <v>#VALUE!</v>
      </c>
    </row>
    <row r="681" spans="1:145" ht="15.5" x14ac:dyDescent="0.35">
      <c r="A681" s="27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2"/>
      <c r="Y681" s="2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63"/>
      <c r="CA681" s="2"/>
      <c r="CB681" s="2"/>
      <c r="CC681" s="2"/>
      <c r="CD681" s="2"/>
      <c r="CE681" s="2"/>
      <c r="CF681" s="2"/>
      <c r="CG681" s="2"/>
      <c r="CH681" s="2"/>
      <c r="CI681" s="2"/>
      <c r="CJ681" s="63"/>
      <c r="CK681" s="63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63"/>
      <c r="DC681" s="63"/>
      <c r="DD681" s="63"/>
      <c r="DE681" s="63"/>
      <c r="DF681" s="63"/>
      <c r="DG681" s="63"/>
      <c r="DH681" s="63"/>
      <c r="DI681" s="63"/>
      <c r="DJ681" s="63"/>
      <c r="DK681" s="63"/>
      <c r="DL681" s="63"/>
      <c r="DM681" s="63"/>
      <c r="DN681" s="6"/>
      <c r="DO681" s="63"/>
      <c r="DP681" s="63"/>
      <c r="DQ681" s="63"/>
      <c r="DR681" s="63"/>
      <c r="DS681" s="63"/>
      <c r="DT681" s="63"/>
      <c r="DU681" s="63"/>
      <c r="DV681" s="64"/>
      <c r="DW681" s="65"/>
      <c r="DX681" s="66"/>
      <c r="DZ681" s="63"/>
      <c r="EC681" s="63"/>
      <c r="EF681" s="63"/>
      <c r="EI681" s="63"/>
      <c r="EL681" s="63"/>
      <c r="EO681" s="63"/>
    </row>
    <row r="682" spans="1:145" ht="15.5" x14ac:dyDescent="0.35">
      <c r="A682" s="56" t="s">
        <v>345</v>
      </c>
      <c r="B682" s="63">
        <f t="shared" ref="B682:Z682" si="755">B628</f>
        <v>130.61800000000002</v>
      </c>
      <c r="C682" s="63">
        <f t="shared" si="755"/>
        <v>28.505500000000008</v>
      </c>
      <c r="D682" s="63">
        <f t="shared" si="755"/>
        <v>12.543500000000003</v>
      </c>
      <c r="E682" s="63">
        <f t="shared" si="755"/>
        <v>-82.718499999999992</v>
      </c>
      <c r="F682" s="63">
        <f t="shared" si="755"/>
        <v>6.1349999999999989</v>
      </c>
      <c r="G682" s="63">
        <f t="shared" si="755"/>
        <v>92.157000000000011</v>
      </c>
      <c r="H682" s="63">
        <f t="shared" si="755"/>
        <v>105.60150000000002</v>
      </c>
      <c r="I682" s="63">
        <f t="shared" si="755"/>
        <v>-89.541499999999985</v>
      </c>
      <c r="J682" s="63">
        <f t="shared" si="755"/>
        <v>-49.270500000000041</v>
      </c>
      <c r="K682" s="63">
        <f t="shared" si="755"/>
        <v>-122.19195699999997</v>
      </c>
      <c r="L682" s="63">
        <f t="shared" si="755"/>
        <v>-23.551542999999995</v>
      </c>
      <c r="M682" s="63">
        <f t="shared" si="755"/>
        <v>239.76549999999997</v>
      </c>
      <c r="N682" s="63">
        <f t="shared" si="755"/>
        <v>-119.13800000000001</v>
      </c>
      <c r="O682" s="63">
        <f t="shared" si="755"/>
        <v>-401.15549999999996</v>
      </c>
      <c r="P682" s="63">
        <f t="shared" si="755"/>
        <v>112.60499999999993</v>
      </c>
      <c r="Q682" s="63">
        <f t="shared" si="755"/>
        <v>-204.24900000000002</v>
      </c>
      <c r="R682" s="128">
        <f t="shared" si="755"/>
        <v>-13.311000000000035</v>
      </c>
      <c r="S682" s="128">
        <f t="shared" si="755"/>
        <v>-576.23199999999997</v>
      </c>
      <c r="T682" s="128">
        <f t="shared" si="755"/>
        <v>-1399.711</v>
      </c>
      <c r="U682" s="128">
        <f t="shared" si="755"/>
        <v>-1713.6929999999998</v>
      </c>
      <c r="V682" s="128">
        <f t="shared" si="755"/>
        <v>-775.9399999999996</v>
      </c>
      <c r="W682" s="128">
        <f t="shared" si="755"/>
        <v>-1955.9949999999997</v>
      </c>
      <c r="X682" s="129">
        <f t="shared" si="755"/>
        <v>1151.8003154530006</v>
      </c>
      <c r="Y682" s="129">
        <f t="shared" si="755"/>
        <v>6.9271537572740272</v>
      </c>
      <c r="Z682" s="128">
        <f t="shared" si="755"/>
        <v>-1377.6055333332761</v>
      </c>
      <c r="AA682" s="128">
        <f>AA628</f>
        <v>-621.16993587699835</v>
      </c>
      <c r="AB682" s="63">
        <v>-845.53355852634957</v>
      </c>
      <c r="AC682" s="128">
        <v>-994.07535476561202</v>
      </c>
      <c r="AD682" s="128">
        <v>-447.76445845345205</v>
      </c>
      <c r="AE682" s="128">
        <f>AE628</f>
        <v>98.815000000000509</v>
      </c>
      <c r="AF682" s="128">
        <v>-598.06496852730527</v>
      </c>
      <c r="AG682" s="128">
        <v>114.0221451601611</v>
      </c>
      <c r="AH682" s="128">
        <v>273.79699005166492</v>
      </c>
      <c r="AI682" s="128">
        <v>792.06282780137792</v>
      </c>
      <c r="AJ682" s="129">
        <f>AJ628</f>
        <v>273.5029999999997</v>
      </c>
      <c r="AK682" s="129">
        <v>1809.209194588329</v>
      </c>
      <c r="AL682" s="129">
        <v>2006.8551912309974</v>
      </c>
      <c r="AM682" s="129">
        <v>2809.5984215130125</v>
      </c>
      <c r="AN682" s="129">
        <v>2249.502156679152</v>
      </c>
      <c r="AO682" s="129">
        <f>AO628</f>
        <v>2172.0719999999992</v>
      </c>
      <c r="AP682" s="129">
        <v>1471.5943272624249</v>
      </c>
      <c r="AQ682" s="129">
        <v>1801.8423217589188</v>
      </c>
      <c r="AR682" s="129">
        <v>1920.3006389796469</v>
      </c>
      <c r="AS682" s="129">
        <f>AS628</f>
        <v>3294.011</v>
      </c>
      <c r="AT682" s="129">
        <v>-336.38494917899777</v>
      </c>
      <c r="AU682" s="129">
        <v>882.99518692690754</v>
      </c>
      <c r="AV682" s="129">
        <v>739.66655798893021</v>
      </c>
      <c r="AW682" s="129">
        <v>794.13527330899115</v>
      </c>
      <c r="AX682" s="129">
        <f>AX628</f>
        <v>128.91300000000001</v>
      </c>
      <c r="AY682" s="129"/>
      <c r="AZ682" s="129">
        <v>-195.85407679827327</v>
      </c>
      <c r="BA682" s="129">
        <v>512.31750107471203</v>
      </c>
      <c r="BB682" s="129">
        <v>-47.562531970829994</v>
      </c>
      <c r="BC682" s="129">
        <v>607.2976098122823</v>
      </c>
      <c r="BD682" s="129">
        <v>-158.5438083490817</v>
      </c>
      <c r="BE682" s="129">
        <v>666.05803702705862</v>
      </c>
      <c r="BF682" s="129">
        <f>BF628</f>
        <v>-254.00048242738103</v>
      </c>
      <c r="BG682" s="129">
        <v>-305.92075226155157</v>
      </c>
      <c r="BH682" s="129">
        <v>682.21023075663129</v>
      </c>
      <c r="BI682" s="129">
        <v>-730.64511448276562</v>
      </c>
      <c r="BJ682" s="129">
        <v>262.4190427323465</v>
      </c>
      <c r="BK682" s="129">
        <v>-754.99128658163454</v>
      </c>
      <c r="BL682" s="129">
        <v>128.07933224966246</v>
      </c>
      <c r="BM682" s="129">
        <v>-828.61498833929954</v>
      </c>
      <c r="BN682" s="129">
        <v>177.0952477855335</v>
      </c>
      <c r="BO682" s="129">
        <f>BO628</f>
        <v>-338.12362281833566</v>
      </c>
      <c r="BP682" s="129">
        <v>-497.87296749951975</v>
      </c>
      <c r="BQ682" s="129">
        <v>-183.53540254549171</v>
      </c>
      <c r="BR682" s="129">
        <v>1131.8518212162089</v>
      </c>
      <c r="BS682" s="129">
        <v>3188.4412476697494</v>
      </c>
      <c r="BT682" s="129">
        <v>1311.5260280777729</v>
      </c>
      <c r="BU682" s="129">
        <v>2602.5781024026833</v>
      </c>
      <c r="BV682" s="129">
        <v>3562.2082105740756</v>
      </c>
      <c r="BW682" s="129">
        <v>-86.177287719063315</v>
      </c>
      <c r="BX682" s="129">
        <v>790.00685278514629</v>
      </c>
      <c r="BY682" s="129">
        <v>1212.9779253218626</v>
      </c>
      <c r="BZ682" s="128">
        <v>468.62611845031961</v>
      </c>
      <c r="CA682" s="129">
        <f>CA628</f>
        <v>768.28026923413654</v>
      </c>
      <c r="CB682" s="129">
        <v>-458.90689064804428</v>
      </c>
      <c r="CC682" s="129">
        <v>-296.63704930308131</v>
      </c>
      <c r="CD682" s="129">
        <v>786.93683752590778</v>
      </c>
      <c r="CE682" s="129">
        <v>514.8131410473884</v>
      </c>
      <c r="CF682" s="129">
        <v>713.2668090911352</v>
      </c>
      <c r="CG682" s="129">
        <v>1201.6935065144316</v>
      </c>
      <c r="CH682" s="129">
        <v>-77.609396431566438</v>
      </c>
      <c r="CI682" s="129">
        <v>182.16524667845806</v>
      </c>
      <c r="CJ682" s="128">
        <v>112.63001507257923</v>
      </c>
      <c r="CK682" s="128">
        <v>470.54948098203204</v>
      </c>
      <c r="CL682" s="129">
        <f>CL628</f>
        <v>478.48547187015402</v>
      </c>
      <c r="CM682" s="129">
        <v>-750.80548659552187</v>
      </c>
      <c r="CN682" s="129">
        <v>-655.59247574448</v>
      </c>
      <c r="CO682" s="129">
        <v>-731.39399770169621</v>
      </c>
      <c r="CP682" s="129">
        <v>-1786.6612647307734</v>
      </c>
      <c r="CQ682" s="129">
        <v>-629.84952998417748</v>
      </c>
      <c r="CR682" s="129">
        <v>392.11949826731507</v>
      </c>
      <c r="CS682" s="129">
        <v>-1724.8484325949148</v>
      </c>
      <c r="CT682" s="129">
        <v>-874.32919329646074</v>
      </c>
      <c r="CU682" s="129">
        <v>-95.769926019509967</v>
      </c>
      <c r="CV682" s="129">
        <v>-1295.0752799154129</v>
      </c>
      <c r="CW682" s="129">
        <v>-1075.3223375214179</v>
      </c>
      <c r="CX682" s="129">
        <v>-972.26265695574102</v>
      </c>
      <c r="CY682" s="129">
        <v>-1029.4816877334683</v>
      </c>
      <c r="CZ682" s="129">
        <v>-977.02537348815986</v>
      </c>
      <c r="DA682" s="129">
        <f t="shared" ref="DA682" si="756">DA628</f>
        <v>-1715.0554543380631</v>
      </c>
      <c r="DB682" s="128">
        <v>-1351.8175618999348</v>
      </c>
      <c r="DC682" s="128">
        <v>-702.79195573587185</v>
      </c>
      <c r="DD682" s="128">
        <v>387.30299557634044</v>
      </c>
      <c r="DE682" s="128">
        <v>-1174.9597517969269</v>
      </c>
      <c r="DF682" s="128">
        <v>-594.92425116442746</v>
      </c>
      <c r="DG682" s="128">
        <v>-53.088854794010331</v>
      </c>
      <c r="DH682" s="128">
        <v>-1128.6006151242464</v>
      </c>
      <c r="DI682" s="128">
        <v>-696.24611155540606</v>
      </c>
      <c r="DJ682" s="128">
        <v>-426.17555889235382</v>
      </c>
      <c r="DK682" s="128">
        <v>130.6492692451493</v>
      </c>
      <c r="DL682" s="128">
        <v>429.62658319551883</v>
      </c>
      <c r="DM682" s="128">
        <v>-2064.3077770710297</v>
      </c>
      <c r="DN682" s="130">
        <f t="shared" ref="DN682" si="757">DN628</f>
        <v>-53.015530052392023</v>
      </c>
      <c r="DO682" s="128">
        <v>-2064.3077770710297</v>
      </c>
      <c r="DP682" s="128">
        <v>-59.91011798008185</v>
      </c>
      <c r="DQ682" s="128">
        <v>415.81649131791073</v>
      </c>
      <c r="DR682" s="128">
        <v>992.71956140698376</v>
      </c>
      <c r="DS682" s="128">
        <v>-923.27876590832511</v>
      </c>
      <c r="DT682" s="128">
        <v>-431.47614021239224</v>
      </c>
      <c r="DU682" s="128">
        <v>695.06321312532418</v>
      </c>
      <c r="DV682" s="131">
        <f>DV628</f>
        <v>22.938452939586568</v>
      </c>
      <c r="DW682" s="132">
        <f>DW628</f>
        <v>135.76428553114783</v>
      </c>
      <c r="DX682" s="133">
        <f>DX628</f>
        <v>-2310.2823336173415</v>
      </c>
      <c r="DZ682" s="128">
        <f>DZ628</f>
        <v>-1069.4378201143345</v>
      </c>
      <c r="EC682" s="128">
        <f>EC628</f>
        <v>-1425.1311583722973</v>
      </c>
      <c r="EF682" s="128">
        <f>EF628</f>
        <v>-670.01645903167355</v>
      </c>
      <c r="EI682" s="128">
        <f>EI628</f>
        <v>-1669.9656079723145</v>
      </c>
      <c r="EL682" s="128">
        <f>EL628</f>
        <v>-2194.9151299760042</v>
      </c>
      <c r="EO682" s="128">
        <f>EO628</f>
        <v>-2718.7333551521642</v>
      </c>
    </row>
    <row r="683" spans="1:145" ht="15.5" x14ac:dyDescent="0.35">
      <c r="A683" s="56" t="s">
        <v>346</v>
      </c>
      <c r="B683" s="63" t="e">
        <f>+B684+B685+B686</f>
        <v>#VALUE!</v>
      </c>
      <c r="C683" s="63" t="e">
        <f t="shared" ref="C683:Z683" si="758">+C684+C685+C686</f>
        <v>#VALUE!</v>
      </c>
      <c r="D683" s="63">
        <f t="shared" si="758"/>
        <v>344.62399999999997</v>
      </c>
      <c r="E683" s="63" t="e">
        <f t="shared" si="758"/>
        <v>#VALUE!</v>
      </c>
      <c r="F683" s="63" t="e">
        <f t="shared" si="758"/>
        <v>#VALUE!</v>
      </c>
      <c r="G683" s="63" t="e">
        <f t="shared" si="758"/>
        <v>#VALUE!</v>
      </c>
      <c r="H683" s="63" t="e">
        <f t="shared" si="758"/>
        <v>#VALUE!</v>
      </c>
      <c r="I683" s="63" t="e">
        <f t="shared" si="758"/>
        <v>#VALUE!</v>
      </c>
      <c r="J683" s="63" t="e">
        <f t="shared" si="758"/>
        <v>#VALUE!</v>
      </c>
      <c r="K683" s="63" t="e">
        <f t="shared" si="758"/>
        <v>#VALUE!</v>
      </c>
      <c r="L683" s="63" t="e">
        <f t="shared" si="758"/>
        <v>#VALUE!</v>
      </c>
      <c r="M683" s="63" t="e">
        <f t="shared" si="758"/>
        <v>#VALUE!</v>
      </c>
      <c r="N683" s="63" t="e">
        <f t="shared" si="758"/>
        <v>#VALUE!</v>
      </c>
      <c r="O683" s="63" t="e">
        <f t="shared" si="758"/>
        <v>#VALUE!</v>
      </c>
      <c r="P683" s="63" t="e">
        <f t="shared" si="758"/>
        <v>#VALUE!</v>
      </c>
      <c r="Q683" s="63" t="e">
        <f t="shared" si="758"/>
        <v>#VALUE!</v>
      </c>
      <c r="R683" s="63" t="e">
        <f t="shared" si="758"/>
        <v>#VALUE!</v>
      </c>
      <c r="S683" s="63" t="e">
        <f t="shared" si="758"/>
        <v>#VALUE!</v>
      </c>
      <c r="T683" s="63" t="e">
        <f t="shared" si="758"/>
        <v>#VALUE!</v>
      </c>
      <c r="U683" s="63" t="e">
        <f t="shared" si="758"/>
        <v>#VALUE!</v>
      </c>
      <c r="V683" s="63" t="e">
        <f t="shared" si="758"/>
        <v>#VALUE!</v>
      </c>
      <c r="W683" s="63" t="e">
        <f t="shared" si="758"/>
        <v>#VALUE!</v>
      </c>
      <c r="X683" s="2" t="e">
        <f t="shared" si="758"/>
        <v>#VALUE!</v>
      </c>
      <c r="Y683" s="2" t="e">
        <f t="shared" si="758"/>
        <v>#VALUE!</v>
      </c>
      <c r="Z683" s="63" t="e">
        <f t="shared" si="758"/>
        <v>#VALUE!</v>
      </c>
      <c r="AA683" s="63" t="e">
        <f>+AA684+AA685+AA686</f>
        <v>#VALUE!</v>
      </c>
      <c r="AB683" s="63">
        <v>0</v>
      </c>
      <c r="AC683" s="63">
        <v>0</v>
      </c>
      <c r="AD683" s="63">
        <v>38.453124901960784</v>
      </c>
      <c r="AE683" s="63" t="e">
        <f>+AE684+AE685+AE686</f>
        <v>#VALUE!</v>
      </c>
      <c r="AF683" s="63">
        <v>7.6669999999999998</v>
      </c>
      <c r="AG683" s="63">
        <v>7.6669999999999998</v>
      </c>
      <c r="AH683" s="63">
        <v>7.6669999999999998</v>
      </c>
      <c r="AI683" s="63">
        <v>7.6669999999999998</v>
      </c>
      <c r="AJ683" s="2" t="e">
        <f>+AJ684+AJ685+AJ686</f>
        <v>#VALUE!</v>
      </c>
      <c r="AK683" s="2">
        <v>2.502597999999999</v>
      </c>
      <c r="AL683" s="2">
        <v>223.0817476375</v>
      </c>
      <c r="AM683" s="2">
        <v>253.54968989535001</v>
      </c>
      <c r="AN683" s="2">
        <v>253.54968989535001</v>
      </c>
      <c r="AO683" s="2" t="e">
        <f>+AO684+AO685+AO686</f>
        <v>#VALUE!</v>
      </c>
      <c r="AP683" s="2">
        <v>28.064864748487469</v>
      </c>
      <c r="AQ683" s="2">
        <v>22.061127017755069</v>
      </c>
      <c r="AR683" s="2">
        <v>21.932204876860517</v>
      </c>
      <c r="AS683" s="2" t="e">
        <f>+AS684+AS685+AS686</f>
        <v>#VALUE!</v>
      </c>
      <c r="AT683" s="2">
        <v>28.731726257791308</v>
      </c>
      <c r="AU683" s="2">
        <v>-74.738</v>
      </c>
      <c r="AV683" s="2">
        <v>399.26199999999994</v>
      </c>
      <c r="AW683" s="2">
        <v>403.26199999999994</v>
      </c>
      <c r="AX683" s="2" t="e">
        <f>+AX684+AX685+AX686</f>
        <v>#VALUE!</v>
      </c>
      <c r="AY683" s="2"/>
      <c r="AZ683" s="2">
        <v>27.017359999999996</v>
      </c>
      <c r="BA683" s="2">
        <v>-211.98264</v>
      </c>
      <c r="BB683" s="2">
        <v>196.77481999999998</v>
      </c>
      <c r="BC683" s="2">
        <v>196.77481999999998</v>
      </c>
      <c r="BD683" s="2">
        <v>121.85581999999995</v>
      </c>
      <c r="BE683" s="2">
        <v>121.83681999999995</v>
      </c>
      <c r="BF683" s="2" t="e">
        <f>+BF684+BF685+BF686</f>
        <v>#VALUE!</v>
      </c>
      <c r="BG683" s="2">
        <v>-73</v>
      </c>
      <c r="BH683" s="2">
        <v>-74</v>
      </c>
      <c r="BI683" s="2">
        <v>-46</v>
      </c>
      <c r="BJ683" s="2">
        <v>-46</v>
      </c>
      <c r="BK683" s="2">
        <v>-29</v>
      </c>
      <c r="BL683" s="2">
        <v>-29</v>
      </c>
      <c r="BM683" s="2">
        <v>-29</v>
      </c>
      <c r="BN683" s="2">
        <v>-29</v>
      </c>
      <c r="BO683" s="2" t="e">
        <f>+BO684+BO685+BO686</f>
        <v>#VALUE!</v>
      </c>
      <c r="BP683" s="2">
        <v>-4</v>
      </c>
      <c r="BQ683" s="2">
        <v>-4</v>
      </c>
      <c r="BR683" s="2">
        <v>-4</v>
      </c>
      <c r="BS683" s="2">
        <v>-4</v>
      </c>
      <c r="BT683" s="2">
        <v>457.5</v>
      </c>
      <c r="BU683" s="2">
        <v>457.5</v>
      </c>
      <c r="BV683" s="2">
        <v>457.5</v>
      </c>
      <c r="BW683" s="2">
        <v>457.5</v>
      </c>
      <c r="BX683" s="2">
        <v>457.5</v>
      </c>
      <c r="BY683" s="2">
        <v>457.5</v>
      </c>
      <c r="BZ683" s="63">
        <v>1484.2</v>
      </c>
      <c r="CA683" s="2" t="e">
        <f>+CA684+CA685+CA686</f>
        <v>#VALUE!</v>
      </c>
      <c r="CB683" s="2">
        <v>59.5</v>
      </c>
      <c r="CC683" s="2">
        <v>59.5</v>
      </c>
      <c r="CD683" s="2">
        <v>59.5</v>
      </c>
      <c r="CE683" s="2">
        <v>73.399999999999977</v>
      </c>
      <c r="CF683" s="2">
        <v>73.399999999999977</v>
      </c>
      <c r="CG683" s="2">
        <v>73.399999999999977</v>
      </c>
      <c r="CH683" s="2">
        <v>-36.599999999999994</v>
      </c>
      <c r="CI683" s="2">
        <v>-36.599999999999994</v>
      </c>
      <c r="CJ683" s="63">
        <v>-36.599999999999994</v>
      </c>
      <c r="CK683" s="63">
        <v>-36.599999999999994</v>
      </c>
      <c r="CL683" s="2" t="e">
        <f>+CL684+CL685+CL686</f>
        <v>#VALUE!</v>
      </c>
      <c r="CM683" s="2">
        <v>114.80000000000001</v>
      </c>
      <c r="CN683" s="2">
        <v>64.800000000000011</v>
      </c>
      <c r="CO683" s="2">
        <v>64.800000000000011</v>
      </c>
      <c r="CP683" s="2">
        <v>64.800000000000011</v>
      </c>
      <c r="CQ683" s="2">
        <v>64.800000000000011</v>
      </c>
      <c r="CR683" s="2">
        <v>64.800000000000011</v>
      </c>
      <c r="CS683" s="2">
        <v>28.800000000000011</v>
      </c>
      <c r="CT683" s="2">
        <v>28.800000000000011</v>
      </c>
      <c r="CU683" s="2">
        <v>28.800000000000011</v>
      </c>
      <c r="CV683" s="2">
        <v>28.800000000000011</v>
      </c>
      <c r="CW683" s="2">
        <v>28.800000000000011</v>
      </c>
      <c r="CX683" s="2">
        <v>28.800000000000011</v>
      </c>
      <c r="CY683" s="2">
        <v>28.800000000000011</v>
      </c>
      <c r="CZ683" s="2">
        <v>28.800000000000011</v>
      </c>
      <c r="DA683" s="2" t="e">
        <f t="shared" ref="DA683" si="759">+DA684+DA685+DA686</f>
        <v>#VALUE!</v>
      </c>
      <c r="DB683" s="63">
        <v>90</v>
      </c>
      <c r="DC683" s="63">
        <v>90</v>
      </c>
      <c r="DD683" s="63">
        <v>90</v>
      </c>
      <c r="DE683" s="63">
        <v>90</v>
      </c>
      <c r="DF683" s="63">
        <v>90</v>
      </c>
      <c r="DG683" s="63">
        <v>90</v>
      </c>
      <c r="DH683" s="63">
        <v>62</v>
      </c>
      <c r="DI683" s="63">
        <v>62</v>
      </c>
      <c r="DJ683" s="63">
        <v>82</v>
      </c>
      <c r="DK683" s="63">
        <v>62</v>
      </c>
      <c r="DL683" s="63">
        <v>62</v>
      </c>
      <c r="DM683" s="63">
        <v>82</v>
      </c>
      <c r="DN683" s="6" t="e">
        <f t="shared" ref="DN683" si="760">+DN684+DN685+DN686</f>
        <v>#VALUE!</v>
      </c>
      <c r="DO683" s="63">
        <v>82</v>
      </c>
      <c r="DP683" s="63">
        <v>92</v>
      </c>
      <c r="DQ683" s="63">
        <v>92</v>
      </c>
      <c r="DR683" s="63">
        <v>92</v>
      </c>
      <c r="DS683" s="63">
        <v>92</v>
      </c>
      <c r="DT683" s="63">
        <v>92</v>
      </c>
      <c r="DU683" s="63">
        <v>225.5</v>
      </c>
      <c r="DV683" s="64" t="e">
        <f>+DV684+DV685+DV686</f>
        <v>#VALUE!</v>
      </c>
      <c r="DW683" s="65" t="e">
        <f>+DW684+DW685+DW686</f>
        <v>#VALUE!</v>
      </c>
      <c r="DX683" s="66" t="e">
        <f>+DX684+DX685+DX686</f>
        <v>#VALUE!</v>
      </c>
      <c r="DZ683" s="63" t="e">
        <f>+DZ684+DZ685+DZ686</f>
        <v>#VALUE!</v>
      </c>
      <c r="EC683" s="63" t="e">
        <f>+EC684+EC685+EC686</f>
        <v>#VALUE!</v>
      </c>
      <c r="EF683" s="63" t="e">
        <f>+EF684+EF685+EF686</f>
        <v>#VALUE!</v>
      </c>
      <c r="EI683" s="63" t="e">
        <f>+EI684+EI685+EI686</f>
        <v>#VALUE!</v>
      </c>
      <c r="EL683" s="63" t="e">
        <f>+EL684+EL685+EL686</f>
        <v>#VALUE!</v>
      </c>
      <c r="EO683" s="63" t="e">
        <f>+EO684+EO685+EO686</f>
        <v>#VALUE!</v>
      </c>
    </row>
    <row r="684" spans="1:145" ht="15.5" x14ac:dyDescent="0.35">
      <c r="A684" s="56" t="s">
        <v>347</v>
      </c>
      <c r="B684" s="63">
        <f t="shared" ref="B684:AA687" si="761">B630</f>
        <v>84.596999999999994</v>
      </c>
      <c r="C684" s="63" t="e">
        <f t="shared" si="761"/>
        <v>#VALUE!</v>
      </c>
      <c r="D684" s="63">
        <f t="shared" si="761"/>
        <v>203.2285</v>
      </c>
      <c r="E684" s="63">
        <f t="shared" si="761"/>
        <v>29.095499999999994</v>
      </c>
      <c r="F684" s="63">
        <f t="shared" si="761"/>
        <v>31.530499999999982</v>
      </c>
      <c r="G684" s="63">
        <f t="shared" si="761"/>
        <v>290.01999999999992</v>
      </c>
      <c r="H684" s="63">
        <f t="shared" si="761"/>
        <v>136.58330000000004</v>
      </c>
      <c r="I684" s="63">
        <f t="shared" si="761"/>
        <v>-1073.1201230000004</v>
      </c>
      <c r="J684" s="63">
        <f t="shared" si="761"/>
        <v>117.13499999999998</v>
      </c>
      <c r="K684" s="63">
        <f t="shared" si="761"/>
        <v>-235.745</v>
      </c>
      <c r="L684" s="63">
        <f t="shared" si="761"/>
        <v>41.268999999999984</v>
      </c>
      <c r="M684" s="63">
        <f t="shared" si="761"/>
        <v>221.929575</v>
      </c>
      <c r="N684" s="63" t="e">
        <f t="shared" si="761"/>
        <v>#VALUE!</v>
      </c>
      <c r="O684" s="63">
        <f t="shared" si="761"/>
        <v>-175.14809499999996</v>
      </c>
      <c r="P684" s="63">
        <f t="shared" si="761"/>
        <v>78.916002094000021</v>
      </c>
      <c r="Q684" s="63">
        <f t="shared" si="761"/>
        <v>429.03256802099997</v>
      </c>
      <c r="R684" s="128">
        <f t="shared" si="761"/>
        <v>-261.29652032499979</v>
      </c>
      <c r="S684" s="128">
        <f t="shared" si="761"/>
        <v>-1905.8812598080001</v>
      </c>
      <c r="T684" s="128">
        <f t="shared" si="761"/>
        <v>-70.404895281000023</v>
      </c>
      <c r="U684" s="128">
        <f t="shared" si="761"/>
        <v>-0.42999035399983754</v>
      </c>
      <c r="V684" s="128">
        <f t="shared" si="761"/>
        <v>-1284.9155468637009</v>
      </c>
      <c r="W684" s="128">
        <f t="shared" si="761"/>
        <v>-1489.9995040000003</v>
      </c>
      <c r="X684" s="129">
        <f t="shared" si="761"/>
        <v>-101.57971723629926</v>
      </c>
      <c r="Y684" s="129">
        <f t="shared" si="761"/>
        <v>-70.438280237000001</v>
      </c>
      <c r="Z684" s="128">
        <f t="shared" si="761"/>
        <v>-22.879000000000005</v>
      </c>
      <c r="AA684" s="128">
        <f t="shared" si="761"/>
        <v>-53.668979999999991</v>
      </c>
      <c r="AB684" s="63">
        <v>0</v>
      </c>
      <c r="AC684" s="128">
        <v>0</v>
      </c>
      <c r="AD684" s="128">
        <v>6.2983699999999994</v>
      </c>
      <c r="AE684" s="128">
        <f>AE630</f>
        <v>35.991951624999999</v>
      </c>
      <c r="AF684" s="128">
        <v>0</v>
      </c>
      <c r="AG684" s="128">
        <v>0</v>
      </c>
      <c r="AH684" s="128">
        <v>0</v>
      </c>
      <c r="AI684" s="128">
        <v>0</v>
      </c>
      <c r="AJ684" s="129">
        <f>AJ630</f>
        <v>8.3000900000000115</v>
      </c>
      <c r="AK684" s="129">
        <v>-21.497402000000001</v>
      </c>
      <c r="AL684" s="129">
        <v>-41.077402000000014</v>
      </c>
      <c r="AM684" s="129">
        <v>-41.077402000000014</v>
      </c>
      <c r="AN684" s="129">
        <v>-41.077402000000014</v>
      </c>
      <c r="AO684" s="129">
        <f>AO630</f>
        <v>-3.5589020000000104</v>
      </c>
      <c r="AP684" s="129">
        <v>0</v>
      </c>
      <c r="AQ684" s="129">
        <v>-5.2</v>
      </c>
      <c r="AR684" s="129">
        <v>-5.2</v>
      </c>
      <c r="AS684" s="129">
        <f>AS630</f>
        <v>240.62100000000001</v>
      </c>
      <c r="AT684" s="129">
        <v>0</v>
      </c>
      <c r="AU684" s="129">
        <v>-226.738</v>
      </c>
      <c r="AV684" s="129">
        <v>139.26199999999997</v>
      </c>
      <c r="AW684" s="129">
        <v>136.26199999999997</v>
      </c>
      <c r="AX684" s="129">
        <f>AX630</f>
        <v>1.5707999999999558</v>
      </c>
      <c r="AY684" s="129"/>
      <c r="AZ684" s="129">
        <v>-211.98264</v>
      </c>
      <c r="BA684" s="129">
        <v>-358.98264</v>
      </c>
      <c r="BB684" s="129">
        <v>-110.22518000000001</v>
      </c>
      <c r="BC684" s="129">
        <v>-110.22518000000001</v>
      </c>
      <c r="BD684" s="129">
        <v>93.993819999999957</v>
      </c>
      <c r="BE684" s="129">
        <v>93.974819999999951</v>
      </c>
      <c r="BF684" s="129">
        <f>BF630</f>
        <v>116.42399999999996</v>
      </c>
      <c r="BG684" s="129">
        <v>-100</v>
      </c>
      <c r="BH684" s="129">
        <v>-101</v>
      </c>
      <c r="BI684" s="129">
        <v>-159</v>
      </c>
      <c r="BJ684" s="129">
        <v>-73</v>
      </c>
      <c r="BK684" s="129">
        <v>-159</v>
      </c>
      <c r="BL684" s="129">
        <v>-56</v>
      </c>
      <c r="BM684" s="129">
        <v>-159</v>
      </c>
      <c r="BN684" s="129">
        <v>-56</v>
      </c>
      <c r="BO684" s="129">
        <f>BO630</f>
        <v>359.7</v>
      </c>
      <c r="BP684" s="129">
        <v>-164</v>
      </c>
      <c r="BQ684" s="129">
        <v>-164</v>
      </c>
      <c r="BR684" s="129">
        <v>-164</v>
      </c>
      <c r="BS684" s="129">
        <v>-164</v>
      </c>
      <c r="BT684" s="129">
        <v>-90</v>
      </c>
      <c r="BU684" s="129">
        <v>-90</v>
      </c>
      <c r="BV684" s="129">
        <v>-90</v>
      </c>
      <c r="BW684" s="129">
        <v>-90</v>
      </c>
      <c r="BX684" s="129">
        <v>-90</v>
      </c>
      <c r="BY684" s="129">
        <v>-90</v>
      </c>
      <c r="BZ684" s="128">
        <v>-46</v>
      </c>
      <c r="CA684" s="129">
        <f>CA630</f>
        <v>33.838688411999563</v>
      </c>
      <c r="CB684" s="129">
        <v>-180.04624999999999</v>
      </c>
      <c r="CC684" s="129">
        <v>-180.04624999999999</v>
      </c>
      <c r="CD684" s="129">
        <v>-180.04624999999999</v>
      </c>
      <c r="CE684" s="129">
        <v>-210.04624999999999</v>
      </c>
      <c r="CF684" s="129">
        <v>-210.04624999999999</v>
      </c>
      <c r="CG684" s="129">
        <v>-210.04624999999999</v>
      </c>
      <c r="CH684" s="129">
        <v>-267</v>
      </c>
      <c r="CI684" s="129">
        <v>-267</v>
      </c>
      <c r="CJ684" s="128">
        <v>-267</v>
      </c>
      <c r="CK684" s="128">
        <v>-267</v>
      </c>
      <c r="CL684" s="129">
        <f>CL630</f>
        <v>97.368000000000023</v>
      </c>
      <c r="CM684" s="129">
        <v>-203.5</v>
      </c>
      <c r="CN684" s="129">
        <v>-203.5</v>
      </c>
      <c r="CO684" s="129">
        <v>-203.5</v>
      </c>
      <c r="CP684" s="129">
        <v>-203.5</v>
      </c>
      <c r="CQ684" s="129">
        <v>-203.5</v>
      </c>
      <c r="CR684" s="129">
        <v>-203.5</v>
      </c>
      <c r="CS684" s="129">
        <v>-241.5</v>
      </c>
      <c r="CT684" s="129">
        <v>-241.5</v>
      </c>
      <c r="CU684" s="129">
        <v>-241.5</v>
      </c>
      <c r="CV684" s="129">
        <v>-241.5</v>
      </c>
      <c r="CW684" s="129">
        <v>-241.5</v>
      </c>
      <c r="CX684" s="129">
        <v>-241.5</v>
      </c>
      <c r="CY684" s="129">
        <v>-241.5</v>
      </c>
      <c r="CZ684" s="129">
        <v>-241.5</v>
      </c>
      <c r="DA684" s="129">
        <f t="shared" ref="DA684:DA687" si="762">DA630</f>
        <v>-230.43353999999954</v>
      </c>
      <c r="DB684" s="128">
        <v>0</v>
      </c>
      <c r="DC684" s="128">
        <v>0</v>
      </c>
      <c r="DD684" s="128">
        <v>0</v>
      </c>
      <c r="DE684" s="128">
        <v>0</v>
      </c>
      <c r="DF684" s="128">
        <v>0</v>
      </c>
      <c r="DG684" s="128">
        <v>0</v>
      </c>
      <c r="DH684" s="128">
        <v>0</v>
      </c>
      <c r="DI684" s="128">
        <v>0</v>
      </c>
      <c r="DJ684" s="128">
        <v>20</v>
      </c>
      <c r="DK684" s="128">
        <v>0</v>
      </c>
      <c r="DL684" s="128">
        <v>0</v>
      </c>
      <c r="DM684" s="128">
        <v>20</v>
      </c>
      <c r="DN684" s="130">
        <f>DN630</f>
        <v>-96.983036777101418</v>
      </c>
      <c r="DO684" s="128">
        <v>20</v>
      </c>
      <c r="DP684" s="128">
        <v>0</v>
      </c>
      <c r="DQ684" s="128">
        <v>0</v>
      </c>
      <c r="DR684" s="128">
        <v>0</v>
      </c>
      <c r="DS684" s="128">
        <v>0</v>
      </c>
      <c r="DT684" s="128">
        <v>0</v>
      </c>
      <c r="DU684" s="128">
        <v>133.5</v>
      </c>
      <c r="DV684" s="131">
        <f t="shared" ref="DV684:DX687" si="763">DV630</f>
        <v>64.601467305806807</v>
      </c>
      <c r="DW684" s="132">
        <f t="shared" si="763"/>
        <v>93.900047623805818</v>
      </c>
      <c r="DX684" s="133">
        <f t="shared" si="763"/>
        <v>0</v>
      </c>
      <c r="DZ684" s="128">
        <f>DZ630</f>
        <v>89</v>
      </c>
      <c r="EC684" s="128">
        <f>EC630</f>
        <v>44.5</v>
      </c>
      <c r="EF684" s="128">
        <f>EF630</f>
        <v>44.5</v>
      </c>
      <c r="EI684" s="128">
        <f>EI630</f>
        <v>44.5</v>
      </c>
      <c r="EL684" s="128">
        <f>EL630</f>
        <v>44.5</v>
      </c>
      <c r="EO684" s="128">
        <f>EO630</f>
        <v>44.5</v>
      </c>
    </row>
    <row r="685" spans="1:145" ht="15.5" x14ac:dyDescent="0.35">
      <c r="A685" s="56" t="s">
        <v>348</v>
      </c>
      <c r="B685" s="63" t="e">
        <f t="shared" si="761"/>
        <v>#VALUE!</v>
      </c>
      <c r="C685" s="63" t="e">
        <f t="shared" si="761"/>
        <v>#VALUE!</v>
      </c>
      <c r="D685" s="63">
        <f t="shared" si="761"/>
        <v>128.20099999999999</v>
      </c>
      <c r="E685" s="63" t="e">
        <f t="shared" si="761"/>
        <v>#VALUE!</v>
      </c>
      <c r="F685" s="63" t="e">
        <f t="shared" si="761"/>
        <v>#VALUE!</v>
      </c>
      <c r="G685" s="63" t="e">
        <f t="shared" si="761"/>
        <v>#VALUE!</v>
      </c>
      <c r="H685" s="63" t="e">
        <f t="shared" si="761"/>
        <v>#VALUE!</v>
      </c>
      <c r="I685" s="63">
        <f t="shared" si="761"/>
        <v>1808.5353999999998</v>
      </c>
      <c r="J685" s="63">
        <f t="shared" si="761"/>
        <v>854.94999999999993</v>
      </c>
      <c r="K685" s="63">
        <f t="shared" si="761"/>
        <v>1025.3240000000001</v>
      </c>
      <c r="L685" s="63">
        <f t="shared" si="761"/>
        <v>716.4899999999999</v>
      </c>
      <c r="M685" s="63">
        <f t="shared" si="761"/>
        <v>713.55539499999998</v>
      </c>
      <c r="N685" s="63" t="e">
        <f t="shared" si="761"/>
        <v>#VALUE!</v>
      </c>
      <c r="O685" s="63" t="e">
        <f t="shared" si="761"/>
        <v>#VALUE!</v>
      </c>
      <c r="P685" s="63">
        <f t="shared" si="761"/>
        <v>390.82837799999999</v>
      </c>
      <c r="Q685" s="63">
        <f t="shared" si="761"/>
        <v>324.85000000000002</v>
      </c>
      <c r="R685" s="128">
        <f t="shared" si="761"/>
        <v>857.61130799999978</v>
      </c>
      <c r="S685" s="128">
        <f t="shared" si="761"/>
        <v>2413.0586800000001</v>
      </c>
      <c r="T685" s="128">
        <f t="shared" si="761"/>
        <v>443.24532263500004</v>
      </c>
      <c r="U685" s="128">
        <f t="shared" si="761"/>
        <v>424.05200000000002</v>
      </c>
      <c r="V685" s="128">
        <f t="shared" si="761"/>
        <v>1285.8697908317006</v>
      </c>
      <c r="W685" s="128">
        <f t="shared" si="761"/>
        <v>1378.4004600000001</v>
      </c>
      <c r="X685" s="129">
        <f t="shared" si="761"/>
        <v>181.59871723629925</v>
      </c>
      <c r="Y685" s="129">
        <f t="shared" si="761"/>
        <v>143.19648649999999</v>
      </c>
      <c r="Z685" s="128">
        <f t="shared" si="761"/>
        <v>29.179000000000002</v>
      </c>
      <c r="AA685" s="128">
        <f t="shared" si="761"/>
        <v>60.417999999999992</v>
      </c>
      <c r="AB685" s="63">
        <v>0</v>
      </c>
      <c r="AC685" s="128">
        <v>0</v>
      </c>
      <c r="AD685" s="128">
        <v>32.154754901960786</v>
      </c>
      <c r="AE685" s="128">
        <f>AE631</f>
        <v>36.472899999999996</v>
      </c>
      <c r="AF685" s="128">
        <v>7.6669999999999998</v>
      </c>
      <c r="AG685" s="128">
        <v>7.6669999999999998</v>
      </c>
      <c r="AH685" s="128">
        <v>7.6669999999999998</v>
      </c>
      <c r="AI685" s="128">
        <v>7.6669999999999998</v>
      </c>
      <c r="AJ685" s="129">
        <f>AJ631</f>
        <v>78.957999999999998</v>
      </c>
      <c r="AK685" s="129">
        <v>24</v>
      </c>
      <c r="AL685" s="129">
        <v>264.15914963749998</v>
      </c>
      <c r="AM685" s="129">
        <v>294.62709189535002</v>
      </c>
      <c r="AN685" s="129">
        <v>294.62709189535002</v>
      </c>
      <c r="AO685" s="129">
        <f>AO631</f>
        <v>792.12200000000007</v>
      </c>
      <c r="AP685" s="129">
        <v>28.064864748487469</v>
      </c>
      <c r="AQ685" s="129">
        <v>27.261127017755069</v>
      </c>
      <c r="AR685" s="129">
        <v>27.132204876860516</v>
      </c>
      <c r="AS685" s="129">
        <f>AS631</f>
        <v>48.021999999999998</v>
      </c>
      <c r="AT685" s="129">
        <v>28.731726257791308</v>
      </c>
      <c r="AU685" s="129">
        <v>152</v>
      </c>
      <c r="AV685" s="129">
        <v>260</v>
      </c>
      <c r="AW685" s="129">
        <v>267</v>
      </c>
      <c r="AX685" s="129">
        <f>AX631</f>
        <v>199.86419999999998</v>
      </c>
      <c r="AY685" s="129"/>
      <c r="AZ685" s="129">
        <v>239</v>
      </c>
      <c r="BA685" s="129">
        <v>147</v>
      </c>
      <c r="BB685" s="129">
        <v>307</v>
      </c>
      <c r="BC685" s="129">
        <v>307</v>
      </c>
      <c r="BD685" s="129">
        <v>27.861999999999998</v>
      </c>
      <c r="BE685" s="129">
        <v>27.861999999999998</v>
      </c>
      <c r="BF685" s="129">
        <f>BF631</f>
        <v>134.39500000000001</v>
      </c>
      <c r="BG685" s="129">
        <v>27</v>
      </c>
      <c r="BH685" s="129">
        <v>27</v>
      </c>
      <c r="BI685" s="129">
        <v>113</v>
      </c>
      <c r="BJ685" s="129">
        <v>27</v>
      </c>
      <c r="BK685" s="129">
        <v>130</v>
      </c>
      <c r="BL685" s="129">
        <v>27</v>
      </c>
      <c r="BM685" s="129">
        <v>130</v>
      </c>
      <c r="BN685" s="129">
        <v>27</v>
      </c>
      <c r="BO685" s="129">
        <f>BO631</f>
        <v>103</v>
      </c>
      <c r="BP685" s="129">
        <v>160</v>
      </c>
      <c r="BQ685" s="129">
        <v>160</v>
      </c>
      <c r="BR685" s="129">
        <v>160</v>
      </c>
      <c r="BS685" s="129">
        <v>160</v>
      </c>
      <c r="BT685" s="129">
        <v>547.5</v>
      </c>
      <c r="BU685" s="129">
        <v>547.5</v>
      </c>
      <c r="BV685" s="129">
        <v>547.5</v>
      </c>
      <c r="BW685" s="129">
        <v>547.5</v>
      </c>
      <c r="BX685" s="129">
        <v>547.5</v>
      </c>
      <c r="BY685" s="129">
        <v>547.5</v>
      </c>
      <c r="BZ685" s="128">
        <v>1530.2</v>
      </c>
      <c r="CA685" s="129">
        <f>CA631</f>
        <v>209.137</v>
      </c>
      <c r="CB685" s="129">
        <v>239.54624999999999</v>
      </c>
      <c r="CC685" s="129">
        <v>239.54624999999999</v>
      </c>
      <c r="CD685" s="129">
        <v>239.54624999999999</v>
      </c>
      <c r="CE685" s="129">
        <v>283.44624999999996</v>
      </c>
      <c r="CF685" s="129">
        <v>283.44624999999996</v>
      </c>
      <c r="CG685" s="129">
        <v>283.44624999999996</v>
      </c>
      <c r="CH685" s="129">
        <v>230.4</v>
      </c>
      <c r="CI685" s="129">
        <v>230.4</v>
      </c>
      <c r="CJ685" s="128">
        <v>230.4</v>
      </c>
      <c r="CK685" s="128">
        <v>230.4</v>
      </c>
      <c r="CL685" s="129">
        <f>CL631</f>
        <v>325.2</v>
      </c>
      <c r="CM685" s="129">
        <v>318.3</v>
      </c>
      <c r="CN685" s="129">
        <v>268.3</v>
      </c>
      <c r="CO685" s="129">
        <v>268.3</v>
      </c>
      <c r="CP685" s="129">
        <v>268.3</v>
      </c>
      <c r="CQ685" s="129">
        <v>268.3</v>
      </c>
      <c r="CR685" s="129">
        <v>268.3</v>
      </c>
      <c r="CS685" s="129">
        <v>270.3</v>
      </c>
      <c r="CT685" s="129">
        <v>270.3</v>
      </c>
      <c r="CU685" s="129">
        <v>270.3</v>
      </c>
      <c r="CV685" s="129">
        <v>270.3</v>
      </c>
      <c r="CW685" s="129">
        <v>270.3</v>
      </c>
      <c r="CX685" s="129">
        <v>270.3</v>
      </c>
      <c r="CY685" s="129">
        <v>270.3</v>
      </c>
      <c r="CZ685" s="129">
        <v>270.3</v>
      </c>
      <c r="DA685" s="129">
        <f t="shared" si="762"/>
        <v>263.10000000000002</v>
      </c>
      <c r="DB685" s="128">
        <v>90</v>
      </c>
      <c r="DC685" s="128">
        <v>90</v>
      </c>
      <c r="DD685" s="128">
        <v>90</v>
      </c>
      <c r="DE685" s="128">
        <v>90</v>
      </c>
      <c r="DF685" s="128">
        <v>90</v>
      </c>
      <c r="DG685" s="128">
        <v>90</v>
      </c>
      <c r="DH685" s="128">
        <v>62</v>
      </c>
      <c r="DI685" s="128">
        <v>62</v>
      </c>
      <c r="DJ685" s="128">
        <v>62</v>
      </c>
      <c r="DK685" s="128">
        <v>62</v>
      </c>
      <c r="DL685" s="128">
        <v>62</v>
      </c>
      <c r="DM685" s="128">
        <v>62</v>
      </c>
      <c r="DN685" s="130">
        <f>DN631</f>
        <v>201.91899999999998</v>
      </c>
      <c r="DO685" s="128">
        <v>62</v>
      </c>
      <c r="DP685" s="128">
        <v>92</v>
      </c>
      <c r="DQ685" s="128">
        <v>92</v>
      </c>
      <c r="DR685" s="128">
        <v>92</v>
      </c>
      <c r="DS685" s="128">
        <v>92</v>
      </c>
      <c r="DT685" s="128">
        <v>92</v>
      </c>
      <c r="DU685" s="128">
        <v>92</v>
      </c>
      <c r="DV685" s="131">
        <f t="shared" si="763"/>
        <v>92</v>
      </c>
      <c r="DW685" s="132">
        <f t="shared" si="763"/>
        <v>92</v>
      </c>
      <c r="DX685" s="133">
        <f t="shared" si="763"/>
        <v>92</v>
      </c>
      <c r="DZ685" s="128">
        <f>DZ631</f>
        <v>-0.3</v>
      </c>
      <c r="EC685" s="128">
        <f>EC631</f>
        <v>-0.3</v>
      </c>
      <c r="EF685" s="128">
        <f>EF631</f>
        <v>-0.3</v>
      </c>
      <c r="EI685" s="128">
        <f>EI631</f>
        <v>-0.3</v>
      </c>
      <c r="EL685" s="128">
        <f>EL631</f>
        <v>-0.3</v>
      </c>
      <c r="EO685" s="128">
        <f>EO631</f>
        <v>-0.3</v>
      </c>
    </row>
    <row r="686" spans="1:145" ht="15.5" x14ac:dyDescent="0.35">
      <c r="A686" s="56" t="s">
        <v>349</v>
      </c>
      <c r="B686" s="63" t="e">
        <f t="shared" si="761"/>
        <v>#VALUE!</v>
      </c>
      <c r="C686" s="63" t="e">
        <f t="shared" si="761"/>
        <v>#VALUE!</v>
      </c>
      <c r="D686" s="63">
        <f t="shared" si="761"/>
        <v>13.194500000000001</v>
      </c>
      <c r="E686" s="63" t="e">
        <f t="shared" si="761"/>
        <v>#VALUE!</v>
      </c>
      <c r="F686" s="63">
        <f t="shared" si="761"/>
        <v>35.441500000000005</v>
      </c>
      <c r="G686" s="63" t="e">
        <f t="shared" si="761"/>
        <v>#VALUE!</v>
      </c>
      <c r="H686" s="63" t="e">
        <f t="shared" si="761"/>
        <v>#VALUE!</v>
      </c>
      <c r="I686" s="63" t="e">
        <f t="shared" si="761"/>
        <v>#VALUE!</v>
      </c>
      <c r="J686" s="63" t="e">
        <f t="shared" si="761"/>
        <v>#VALUE!</v>
      </c>
      <c r="K686" s="63" t="e">
        <f t="shared" si="761"/>
        <v>#VALUE!</v>
      </c>
      <c r="L686" s="63" t="e">
        <f t="shared" si="761"/>
        <v>#VALUE!</v>
      </c>
      <c r="M686" s="63" t="e">
        <f t="shared" si="761"/>
        <v>#VALUE!</v>
      </c>
      <c r="N686" s="63" t="e">
        <f t="shared" si="761"/>
        <v>#VALUE!</v>
      </c>
      <c r="O686" s="63" t="e">
        <f t="shared" si="761"/>
        <v>#VALUE!</v>
      </c>
      <c r="P686" s="63" t="e">
        <f t="shared" si="761"/>
        <v>#VALUE!</v>
      </c>
      <c r="Q686" s="63" t="e">
        <f t="shared" si="761"/>
        <v>#VALUE!</v>
      </c>
      <c r="R686" s="63" t="e">
        <f t="shared" si="761"/>
        <v>#VALUE!</v>
      </c>
      <c r="S686" s="63" t="e">
        <f t="shared" si="761"/>
        <v>#VALUE!</v>
      </c>
      <c r="T686" s="63" t="e">
        <f t="shared" si="761"/>
        <v>#VALUE!</v>
      </c>
      <c r="U686" s="63" t="e">
        <f t="shared" si="761"/>
        <v>#VALUE!</v>
      </c>
      <c r="V686" s="63" t="e">
        <f t="shared" si="761"/>
        <v>#VALUE!</v>
      </c>
      <c r="W686" s="63" t="e">
        <f t="shared" si="761"/>
        <v>#VALUE!</v>
      </c>
      <c r="X686" s="2" t="e">
        <f t="shared" si="761"/>
        <v>#VALUE!</v>
      </c>
      <c r="Y686" s="2" t="e">
        <f t="shared" si="761"/>
        <v>#VALUE!</v>
      </c>
      <c r="Z686" s="63" t="e">
        <f t="shared" si="761"/>
        <v>#VALUE!</v>
      </c>
      <c r="AA686" s="63" t="e">
        <f t="shared" si="761"/>
        <v>#VALUE!</v>
      </c>
      <c r="AB686" s="63">
        <v>0</v>
      </c>
      <c r="AC686" s="63">
        <v>0</v>
      </c>
      <c r="AD686" s="63">
        <v>0</v>
      </c>
      <c r="AE686" s="63" t="e">
        <f>AE632</f>
        <v>#VALUE!</v>
      </c>
      <c r="AF686" s="63">
        <v>0</v>
      </c>
      <c r="AG686" s="63">
        <v>0</v>
      </c>
      <c r="AH686" s="63">
        <v>0</v>
      </c>
      <c r="AI686" s="63">
        <v>0</v>
      </c>
      <c r="AJ686" s="2" t="e">
        <f>AJ632</f>
        <v>#VALUE!</v>
      </c>
      <c r="AK686" s="2">
        <v>0</v>
      </c>
      <c r="AL686" s="2">
        <v>0</v>
      </c>
      <c r="AM686" s="2">
        <v>0</v>
      </c>
      <c r="AN686" s="2">
        <v>0</v>
      </c>
      <c r="AO686" s="2" t="e">
        <f>AO632</f>
        <v>#VALUE!</v>
      </c>
      <c r="AP686" s="2">
        <v>0</v>
      </c>
      <c r="AQ686" s="2">
        <v>0</v>
      </c>
      <c r="AR686" s="2">
        <v>0</v>
      </c>
      <c r="AS686" s="2" t="e">
        <f>AS632</f>
        <v>#VALUE!</v>
      </c>
      <c r="AT686" s="2">
        <v>0</v>
      </c>
      <c r="AU686" s="2">
        <v>0</v>
      </c>
      <c r="AV686" s="2">
        <v>0</v>
      </c>
      <c r="AW686" s="2">
        <v>0</v>
      </c>
      <c r="AX686" s="2" t="e">
        <f>AX632</f>
        <v>#VALUE!</v>
      </c>
      <c r="AY686" s="2"/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 t="e">
        <f>BF632</f>
        <v>#VALUE!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 t="e">
        <f>BO632</f>
        <v>#VALUE!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63">
        <v>0</v>
      </c>
      <c r="CA686" s="2" t="e">
        <f>CA632</f>
        <v>#VALUE!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63">
        <v>0</v>
      </c>
      <c r="CK686" s="63">
        <v>0</v>
      </c>
      <c r="CL686" s="2" t="e">
        <f>CL632</f>
        <v>#VALUE!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 t="e">
        <f t="shared" si="762"/>
        <v>#VALUE!</v>
      </c>
      <c r="DB686" s="63">
        <v>0</v>
      </c>
      <c r="DC686" s="63">
        <v>0</v>
      </c>
      <c r="DD686" s="63">
        <v>0</v>
      </c>
      <c r="DE686" s="63">
        <v>0</v>
      </c>
      <c r="DF686" s="63">
        <v>0</v>
      </c>
      <c r="DG686" s="63">
        <v>0</v>
      </c>
      <c r="DH686" s="63">
        <v>0</v>
      </c>
      <c r="DI686" s="63">
        <v>0</v>
      </c>
      <c r="DJ686" s="63">
        <v>0</v>
      </c>
      <c r="DK686" s="63">
        <v>0</v>
      </c>
      <c r="DL686" s="63">
        <v>0</v>
      </c>
      <c r="DM686" s="63">
        <v>0</v>
      </c>
      <c r="DN686" s="6" t="e">
        <f>DN632</f>
        <v>#VALUE!</v>
      </c>
      <c r="DO686" s="63">
        <v>0</v>
      </c>
      <c r="DP686" s="63">
        <v>0</v>
      </c>
      <c r="DQ686" s="63">
        <v>0</v>
      </c>
      <c r="DR686" s="63">
        <v>0</v>
      </c>
      <c r="DS686" s="63">
        <v>0</v>
      </c>
      <c r="DT686" s="63">
        <v>0</v>
      </c>
      <c r="DU686" s="63">
        <v>0</v>
      </c>
      <c r="DV686" s="64" t="e">
        <f t="shared" si="763"/>
        <v>#VALUE!</v>
      </c>
      <c r="DW686" s="65" t="e">
        <f t="shared" si="763"/>
        <v>#VALUE!</v>
      </c>
      <c r="DX686" s="66" t="e">
        <f t="shared" si="763"/>
        <v>#VALUE!</v>
      </c>
      <c r="DZ686" s="63" t="e">
        <f>DZ632</f>
        <v>#VALUE!</v>
      </c>
      <c r="EC686" s="63" t="e">
        <f>EC632</f>
        <v>#VALUE!</v>
      </c>
      <c r="EF686" s="63" t="e">
        <f>EF632</f>
        <v>#VALUE!</v>
      </c>
      <c r="EI686" s="63" t="e">
        <f>EI632</f>
        <v>#VALUE!</v>
      </c>
      <c r="EL686" s="63" t="e">
        <f>EL632</f>
        <v>#VALUE!</v>
      </c>
      <c r="EO686" s="63" t="e">
        <f>EO632</f>
        <v>#VALUE!</v>
      </c>
    </row>
    <row r="687" spans="1:145" ht="15.5" x14ac:dyDescent="0.35">
      <c r="A687" s="56" t="s">
        <v>331</v>
      </c>
      <c r="B687" s="63" t="e">
        <f t="shared" si="761"/>
        <v>#VALUE!</v>
      </c>
      <c r="C687" s="63" t="e">
        <f t="shared" si="761"/>
        <v>#VALUE!</v>
      </c>
      <c r="D687" s="63" t="e">
        <f t="shared" si="761"/>
        <v>#VALUE!</v>
      </c>
      <c r="E687" s="63" t="e">
        <f t="shared" si="761"/>
        <v>#VALUE!</v>
      </c>
      <c r="F687" s="63" t="e">
        <f t="shared" si="761"/>
        <v>#VALUE!</v>
      </c>
      <c r="G687" s="63" t="e">
        <f t="shared" si="761"/>
        <v>#VALUE!</v>
      </c>
      <c r="H687" s="63" t="e">
        <f t="shared" si="761"/>
        <v>#VALUE!</v>
      </c>
      <c r="I687" s="63" t="e">
        <f t="shared" si="761"/>
        <v>#VALUE!</v>
      </c>
      <c r="J687" s="63" t="e">
        <f t="shared" si="761"/>
        <v>#VALUE!</v>
      </c>
      <c r="K687" s="63" t="e">
        <f t="shared" si="761"/>
        <v>#VALUE!</v>
      </c>
      <c r="L687" s="63" t="e">
        <f t="shared" si="761"/>
        <v>#VALUE!</v>
      </c>
      <c r="M687" s="63" t="e">
        <f t="shared" si="761"/>
        <v>#VALUE!</v>
      </c>
      <c r="N687" s="63" t="e">
        <f t="shared" si="761"/>
        <v>#VALUE!</v>
      </c>
      <c r="O687" s="63" t="e">
        <f t="shared" si="761"/>
        <v>#VALUE!</v>
      </c>
      <c r="P687" s="63" t="e">
        <f t="shared" si="761"/>
        <v>#VALUE!</v>
      </c>
      <c r="Q687" s="63" t="e">
        <f t="shared" si="761"/>
        <v>#VALUE!</v>
      </c>
      <c r="R687" s="63">
        <f t="shared" si="761"/>
        <v>0</v>
      </c>
      <c r="S687" s="63">
        <f t="shared" si="761"/>
        <v>0</v>
      </c>
      <c r="T687" s="63">
        <f t="shared" si="761"/>
        <v>0</v>
      </c>
      <c r="U687" s="63">
        <f t="shared" si="761"/>
        <v>0</v>
      </c>
      <c r="V687" s="63">
        <f t="shared" si="761"/>
        <v>0</v>
      </c>
      <c r="W687" s="63">
        <f t="shared" si="761"/>
        <v>0</v>
      </c>
      <c r="X687" s="2">
        <f t="shared" si="761"/>
        <v>0</v>
      </c>
      <c r="Y687" s="2">
        <f t="shared" si="761"/>
        <v>0</v>
      </c>
      <c r="Z687" s="63">
        <f t="shared" si="761"/>
        <v>0</v>
      </c>
      <c r="AA687" s="63">
        <f t="shared" si="761"/>
        <v>0</v>
      </c>
      <c r="AB687" s="63">
        <v>4.4712103717535374</v>
      </c>
      <c r="AC687" s="63">
        <v>23.515487148171829</v>
      </c>
      <c r="AD687" s="63">
        <v>160.451980350627</v>
      </c>
      <c r="AE687" s="63">
        <f>AE633</f>
        <v>0</v>
      </c>
      <c r="AF687" s="63">
        <v>32.826592635444413</v>
      </c>
      <c r="AG687" s="63">
        <v>3.8009219844973794</v>
      </c>
      <c r="AH687" s="63">
        <v>347.43567477277327</v>
      </c>
      <c r="AI687" s="63">
        <v>404.10961418782665</v>
      </c>
      <c r="AJ687" s="2">
        <f>AJ633</f>
        <v>0</v>
      </c>
      <c r="AK687" s="2">
        <v>925.72865903221987</v>
      </c>
      <c r="AL687" s="2">
        <v>109.25061132931839</v>
      </c>
      <c r="AM687" s="2">
        <v>94.572422471266378</v>
      </c>
      <c r="AN687" s="2">
        <v>0</v>
      </c>
      <c r="AO687" s="2">
        <f>AO633</f>
        <v>0</v>
      </c>
      <c r="AP687" s="2">
        <v>719.62481274302286</v>
      </c>
      <c r="AQ687" s="2">
        <v>673.23627481964172</v>
      </c>
      <c r="AR687" s="2">
        <v>285.91324369916356</v>
      </c>
      <c r="AS687" s="2">
        <f>AS633</f>
        <v>0</v>
      </c>
      <c r="AT687" s="2">
        <v>71.050753405477437</v>
      </c>
      <c r="AU687" s="2">
        <v>0</v>
      </c>
      <c r="AV687" s="2">
        <v>3.8747926254472986E-2</v>
      </c>
      <c r="AW687" s="2">
        <v>2.8421709430404007E-14</v>
      </c>
      <c r="AX687" s="2">
        <f>AX633</f>
        <v>0</v>
      </c>
      <c r="AY687" s="2"/>
      <c r="AZ687" s="2">
        <v>2.7541051207020439</v>
      </c>
      <c r="BA687" s="2">
        <v>-70.186748858246162</v>
      </c>
      <c r="BB687" s="2">
        <v>1.3714152463293772E-2</v>
      </c>
      <c r="BC687" s="2">
        <v>3.0542835496163434E-3</v>
      </c>
      <c r="BD687" s="2">
        <v>-1.7763568394002505E-13</v>
      </c>
      <c r="BE687" s="2">
        <v>-5.6843418860808015E-14</v>
      </c>
      <c r="BF687" s="2">
        <f>BF633</f>
        <v>0</v>
      </c>
      <c r="BG687" s="2">
        <v>5.9517549968372379</v>
      </c>
      <c r="BH687" s="2">
        <v>5.9498393563729337</v>
      </c>
      <c r="BI687" s="2">
        <v>3.5960787782464365E-2</v>
      </c>
      <c r="BJ687" s="2">
        <v>3.4806724714400161E-2</v>
      </c>
      <c r="BK687" s="2">
        <v>2.8421709430404007E-14</v>
      </c>
      <c r="BL687" s="2">
        <v>-8.5265128291212022E-14</v>
      </c>
      <c r="BM687" s="2">
        <v>-3.3750779948604759E-14</v>
      </c>
      <c r="BN687" s="2">
        <v>-1.0658141036401503E-14</v>
      </c>
      <c r="BO687" s="2">
        <f>BO633</f>
        <v>0</v>
      </c>
      <c r="BP687" s="2">
        <v>3.9599199999429402E-4</v>
      </c>
      <c r="BQ687" s="2">
        <v>-37.380910151780881</v>
      </c>
      <c r="BR687" s="2">
        <v>0</v>
      </c>
      <c r="BS687" s="2">
        <v>0</v>
      </c>
      <c r="BT687" s="2">
        <v>0</v>
      </c>
      <c r="BU687" s="2">
        <v>-1.4210854715202004E-14</v>
      </c>
      <c r="BV687" s="2">
        <v>-3.4248159863636829E-12</v>
      </c>
      <c r="BW687" s="2">
        <v>1.1368683772161603E-13</v>
      </c>
      <c r="BX687" s="2">
        <v>-2.8421709430404007E-13</v>
      </c>
      <c r="BY687" s="2">
        <v>230.99644054973683</v>
      </c>
      <c r="BZ687" s="63">
        <v>0</v>
      </c>
      <c r="CA687" s="2">
        <f>CA633</f>
        <v>0</v>
      </c>
      <c r="CB687" s="2">
        <v>-1.1546319456101628E-14</v>
      </c>
      <c r="CC687" s="2">
        <v>0</v>
      </c>
      <c r="CD687" s="2">
        <v>5.6843418860808015E-14</v>
      </c>
      <c r="CE687" s="2">
        <v>0</v>
      </c>
      <c r="CF687" s="2">
        <v>0</v>
      </c>
      <c r="CG687" s="2">
        <v>0</v>
      </c>
      <c r="CH687" s="2">
        <v>-4.0853753600629261E-3</v>
      </c>
      <c r="CI687" s="2">
        <v>0</v>
      </c>
      <c r="CJ687" s="63">
        <v>3.2565003703552975E-3</v>
      </c>
      <c r="CK687" s="63">
        <v>3.2480572501185634E-3</v>
      </c>
      <c r="CL687" s="2">
        <f>CL633</f>
        <v>0</v>
      </c>
      <c r="CM687" s="2">
        <v>5.6843418860808015E-14</v>
      </c>
      <c r="CN687" s="2">
        <v>5.6843418860808015E-14</v>
      </c>
      <c r="CO687" s="2">
        <v>5.6843418860808015E-14</v>
      </c>
      <c r="CP687" s="2">
        <v>0</v>
      </c>
      <c r="CQ687" s="2">
        <v>-4.4408920985006262E-15</v>
      </c>
      <c r="CR687" s="2">
        <v>1.1368683772161603E-13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-2.7805560385559147E-2</v>
      </c>
      <c r="CY687" s="2">
        <v>-2.7704479323801934E-2</v>
      </c>
      <c r="CZ687" s="2">
        <v>-170.49884649930544</v>
      </c>
      <c r="DA687" s="2">
        <f t="shared" si="762"/>
        <v>0</v>
      </c>
      <c r="DB687" s="63">
        <v>0</v>
      </c>
      <c r="DC687" s="63">
        <v>6.3948846218409017E-14</v>
      </c>
      <c r="DD687" s="63">
        <v>0</v>
      </c>
      <c r="DE687" s="63">
        <v>1.4210854715202004E-14</v>
      </c>
      <c r="DF687" s="63">
        <v>9.9475983006414026E-14</v>
      </c>
      <c r="DG687" s="63">
        <v>1.2789769243681803E-13</v>
      </c>
      <c r="DH687" s="63">
        <v>5.6843418860808015E-14</v>
      </c>
      <c r="DI687" s="63">
        <v>0</v>
      </c>
      <c r="DJ687" s="63">
        <v>0</v>
      </c>
      <c r="DK687" s="63">
        <v>0</v>
      </c>
      <c r="DL687" s="63">
        <v>7.1054273576010019E-14</v>
      </c>
      <c r="DM687" s="63">
        <v>58.272668742987094</v>
      </c>
      <c r="DN687" s="6">
        <f>DN633</f>
        <v>0</v>
      </c>
      <c r="DO687" s="63">
        <v>58.272668742987094</v>
      </c>
      <c r="DP687" s="63">
        <v>0</v>
      </c>
      <c r="DQ687" s="63">
        <v>0</v>
      </c>
      <c r="DR687" s="63">
        <v>0</v>
      </c>
      <c r="DS687" s="63">
        <v>2.3494594455542028E-4</v>
      </c>
      <c r="DT687" s="63">
        <v>4.44372968360085E-5</v>
      </c>
      <c r="DU687" s="63">
        <v>0</v>
      </c>
      <c r="DV687" s="64">
        <f t="shared" si="763"/>
        <v>0</v>
      </c>
      <c r="DW687" s="65">
        <f t="shared" si="763"/>
        <v>0</v>
      </c>
      <c r="DX687" s="66">
        <f t="shared" si="763"/>
        <v>-785.46030896543084</v>
      </c>
      <c r="DZ687" s="63">
        <f>DZ633</f>
        <v>0</v>
      </c>
      <c r="EC687" s="63">
        <f>EC633</f>
        <v>0</v>
      </c>
      <c r="EF687" s="63">
        <f>EF633</f>
        <v>0</v>
      </c>
      <c r="EI687" s="63">
        <f>EI633</f>
        <v>0</v>
      </c>
      <c r="EL687" s="63">
        <f>EL633</f>
        <v>0</v>
      </c>
      <c r="EO687" s="63">
        <f>EO633</f>
        <v>0</v>
      </c>
    </row>
    <row r="688" spans="1:145" ht="15.5" x14ac:dyDescent="0.35">
      <c r="A688" s="56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2"/>
      <c r="Y688" s="2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63"/>
      <c r="CA688" s="2"/>
      <c r="CB688" s="2"/>
      <c r="CC688" s="2"/>
      <c r="CD688" s="2"/>
      <c r="CE688" s="2"/>
      <c r="CF688" s="2"/>
      <c r="CG688" s="2"/>
      <c r="CH688" s="2"/>
      <c r="CI688" s="2"/>
      <c r="CJ688" s="63"/>
      <c r="CK688" s="63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63"/>
      <c r="DC688" s="63"/>
      <c r="DD688" s="63"/>
      <c r="DE688" s="63"/>
      <c r="DF688" s="63"/>
      <c r="DG688" s="63"/>
      <c r="DH688" s="63"/>
      <c r="DI688" s="63"/>
      <c r="DJ688" s="63"/>
      <c r="DK688" s="63"/>
      <c r="DL688" s="63"/>
      <c r="DM688" s="63"/>
      <c r="DN688" s="6"/>
      <c r="DO688" s="63"/>
      <c r="DP688" s="63"/>
      <c r="DQ688" s="63"/>
      <c r="DR688" s="63"/>
      <c r="DS688" s="63"/>
      <c r="DT688" s="63"/>
      <c r="DU688" s="63"/>
      <c r="DV688" s="64"/>
      <c r="DW688" s="65"/>
      <c r="DX688" s="66"/>
      <c r="DZ688" s="63"/>
      <c r="EC688" s="63"/>
      <c r="EF688" s="63"/>
      <c r="EI688" s="63"/>
      <c r="EL688" s="63"/>
      <c r="EO688" s="63"/>
    </row>
    <row r="689" spans="1:145" ht="15.5" x14ac:dyDescent="0.35">
      <c r="A689" s="12" t="s">
        <v>1</v>
      </c>
      <c r="B689" s="12" t="s">
        <v>1</v>
      </c>
      <c r="C689" s="12" t="s">
        <v>1</v>
      </c>
      <c r="D689" s="12" t="s">
        <v>1</v>
      </c>
      <c r="E689" s="12" t="s">
        <v>1</v>
      </c>
      <c r="F689" s="12" t="s">
        <v>1</v>
      </c>
      <c r="G689" s="12" t="s">
        <v>1</v>
      </c>
      <c r="H689" s="12" t="s">
        <v>1</v>
      </c>
      <c r="I689" s="12" t="s">
        <v>1</v>
      </c>
      <c r="J689" s="12" t="s">
        <v>1</v>
      </c>
      <c r="K689" s="12" t="s">
        <v>1</v>
      </c>
      <c r="L689" s="12" t="s">
        <v>1</v>
      </c>
      <c r="M689" s="12" t="s">
        <v>1</v>
      </c>
      <c r="N689" s="12" t="s">
        <v>1</v>
      </c>
      <c r="O689" s="12" t="s">
        <v>1</v>
      </c>
      <c r="P689" s="12" t="s">
        <v>1</v>
      </c>
      <c r="Q689" s="12" t="s">
        <v>1</v>
      </c>
      <c r="R689" s="12" t="s">
        <v>1</v>
      </c>
      <c r="S689" s="12" t="s">
        <v>1</v>
      </c>
      <c r="T689" s="12" t="s">
        <v>1</v>
      </c>
      <c r="U689" s="12" t="s">
        <v>1</v>
      </c>
      <c r="V689" s="109" t="s">
        <v>1</v>
      </c>
      <c r="W689" s="109" t="s">
        <v>1</v>
      </c>
      <c r="X689" s="110" t="s">
        <v>1</v>
      </c>
      <c r="Y689" s="110" t="s">
        <v>1</v>
      </c>
      <c r="Z689" s="109" t="s">
        <v>1</v>
      </c>
      <c r="AA689" s="109" t="s">
        <v>1</v>
      </c>
      <c r="AB689" s="109" t="s">
        <v>1</v>
      </c>
      <c r="AC689" s="109" t="s">
        <v>1</v>
      </c>
      <c r="AD689" s="109" t="s">
        <v>1</v>
      </c>
      <c r="AE689" s="109" t="s">
        <v>1</v>
      </c>
      <c r="AF689" s="109" t="s">
        <v>1</v>
      </c>
      <c r="AG689" s="109" t="s">
        <v>1</v>
      </c>
      <c r="AH689" s="109" t="s">
        <v>1</v>
      </c>
      <c r="AI689" s="109" t="s">
        <v>1</v>
      </c>
      <c r="AJ689" s="110" t="s">
        <v>1</v>
      </c>
      <c r="AK689" s="110" t="s">
        <v>1</v>
      </c>
      <c r="AL689" s="110" t="s">
        <v>1</v>
      </c>
      <c r="AM689" s="110" t="s">
        <v>1</v>
      </c>
      <c r="AN689" s="110" t="s">
        <v>1</v>
      </c>
      <c r="AO689" s="110" t="s">
        <v>1</v>
      </c>
      <c r="AP689" s="110" t="s">
        <v>1</v>
      </c>
      <c r="AQ689" s="110" t="s">
        <v>1</v>
      </c>
      <c r="AR689" s="110" t="s">
        <v>1</v>
      </c>
      <c r="AS689" s="110" t="s">
        <v>1</v>
      </c>
      <c r="AT689" s="110" t="s">
        <v>1</v>
      </c>
      <c r="AU689" s="110" t="s">
        <v>1</v>
      </c>
      <c r="AV689" s="110" t="s">
        <v>1</v>
      </c>
      <c r="AW689" s="110" t="s">
        <v>1</v>
      </c>
      <c r="AX689" s="110" t="s">
        <v>1</v>
      </c>
      <c r="AY689" s="110"/>
      <c r="AZ689" s="110" t="s">
        <v>1</v>
      </c>
      <c r="BA689" s="110" t="s">
        <v>1</v>
      </c>
      <c r="BB689" s="110" t="s">
        <v>1</v>
      </c>
      <c r="BC689" s="110" t="s">
        <v>1</v>
      </c>
      <c r="BD689" s="110" t="s">
        <v>1</v>
      </c>
      <c r="BE689" s="110" t="s">
        <v>1</v>
      </c>
      <c r="BF689" s="110" t="s">
        <v>1</v>
      </c>
      <c r="BG689" s="110" t="s">
        <v>1</v>
      </c>
      <c r="BH689" s="110" t="s">
        <v>1</v>
      </c>
      <c r="BI689" s="110" t="s">
        <v>1</v>
      </c>
      <c r="BJ689" s="110" t="s">
        <v>1</v>
      </c>
      <c r="BK689" s="110" t="s">
        <v>1</v>
      </c>
      <c r="BL689" s="110" t="s">
        <v>1</v>
      </c>
      <c r="BM689" s="110" t="s">
        <v>1</v>
      </c>
      <c r="BN689" s="110" t="s">
        <v>1</v>
      </c>
      <c r="BO689" s="110" t="s">
        <v>1</v>
      </c>
      <c r="BP689" s="110" t="s">
        <v>1</v>
      </c>
      <c r="BQ689" s="110" t="s">
        <v>1</v>
      </c>
      <c r="BR689" s="110" t="s">
        <v>1</v>
      </c>
      <c r="BS689" s="110" t="s">
        <v>1</v>
      </c>
      <c r="BT689" s="110" t="s">
        <v>1</v>
      </c>
      <c r="BU689" s="110" t="s">
        <v>1</v>
      </c>
      <c r="BV689" s="110" t="s">
        <v>1</v>
      </c>
      <c r="BW689" s="110" t="s">
        <v>1</v>
      </c>
      <c r="BX689" s="110" t="s">
        <v>1</v>
      </c>
      <c r="BY689" s="110" t="s">
        <v>1</v>
      </c>
      <c r="BZ689" s="109" t="s">
        <v>1</v>
      </c>
      <c r="CA689" s="110" t="s">
        <v>1</v>
      </c>
      <c r="CB689" s="110" t="s">
        <v>1</v>
      </c>
      <c r="CC689" s="110" t="s">
        <v>1</v>
      </c>
      <c r="CD689" s="110" t="s">
        <v>1</v>
      </c>
      <c r="CE689" s="110" t="s">
        <v>1</v>
      </c>
      <c r="CF689" s="110" t="s">
        <v>1</v>
      </c>
      <c r="CG689" s="110" t="s">
        <v>1</v>
      </c>
      <c r="CH689" s="110" t="s">
        <v>1</v>
      </c>
      <c r="CI689" s="110" t="s">
        <v>1</v>
      </c>
      <c r="CJ689" s="109" t="s">
        <v>1</v>
      </c>
      <c r="CK689" s="109" t="s">
        <v>1</v>
      </c>
      <c r="CL689" s="110" t="s">
        <v>1</v>
      </c>
      <c r="CM689" s="110" t="s">
        <v>1</v>
      </c>
      <c r="CN689" s="110" t="s">
        <v>1</v>
      </c>
      <c r="CO689" s="110" t="s">
        <v>1</v>
      </c>
      <c r="CP689" s="110" t="s">
        <v>1</v>
      </c>
      <c r="CQ689" s="110" t="s">
        <v>1</v>
      </c>
      <c r="CR689" s="110" t="s">
        <v>1</v>
      </c>
      <c r="CS689" s="110" t="s">
        <v>1</v>
      </c>
      <c r="CT689" s="110" t="s">
        <v>1</v>
      </c>
      <c r="CU689" s="110" t="s">
        <v>1</v>
      </c>
      <c r="CV689" s="110" t="s">
        <v>1</v>
      </c>
      <c r="CW689" s="110" t="s">
        <v>1</v>
      </c>
      <c r="CX689" s="110" t="s">
        <v>1</v>
      </c>
      <c r="CY689" s="110" t="s">
        <v>1</v>
      </c>
      <c r="CZ689" s="110" t="s">
        <v>1</v>
      </c>
      <c r="DA689" s="110" t="s">
        <v>1</v>
      </c>
      <c r="DB689" s="109" t="s">
        <v>1</v>
      </c>
      <c r="DC689" s="109" t="s">
        <v>1</v>
      </c>
      <c r="DD689" s="109" t="s">
        <v>1</v>
      </c>
      <c r="DE689" s="109" t="s">
        <v>1</v>
      </c>
      <c r="DF689" s="109" t="s">
        <v>1</v>
      </c>
      <c r="DG689" s="109" t="s">
        <v>1</v>
      </c>
      <c r="DH689" s="109" t="s">
        <v>1</v>
      </c>
      <c r="DI689" s="109" t="s">
        <v>1</v>
      </c>
      <c r="DJ689" s="109" t="s">
        <v>1</v>
      </c>
      <c r="DK689" s="109" t="s">
        <v>1</v>
      </c>
      <c r="DL689" s="109" t="s">
        <v>1</v>
      </c>
      <c r="DM689" s="109" t="s">
        <v>1</v>
      </c>
      <c r="DN689" s="111" t="s">
        <v>1</v>
      </c>
      <c r="DO689" s="109" t="s">
        <v>1</v>
      </c>
      <c r="DP689" s="109" t="s">
        <v>1</v>
      </c>
      <c r="DQ689" s="109" t="s">
        <v>1</v>
      </c>
      <c r="DR689" s="109" t="s">
        <v>1</v>
      </c>
      <c r="DS689" s="109" t="s">
        <v>1</v>
      </c>
      <c r="DT689" s="109" t="s">
        <v>1</v>
      </c>
      <c r="DU689" s="109" t="s">
        <v>1</v>
      </c>
      <c r="DV689" s="112" t="s">
        <v>1</v>
      </c>
      <c r="DW689" s="113" t="s">
        <v>1</v>
      </c>
      <c r="DX689" s="114" t="s">
        <v>1</v>
      </c>
      <c r="DZ689" s="109" t="s">
        <v>1</v>
      </c>
      <c r="EC689" s="109" t="s">
        <v>1</v>
      </c>
      <c r="EF689" s="109" t="s">
        <v>1</v>
      </c>
      <c r="EI689" s="109" t="s">
        <v>1</v>
      </c>
      <c r="EL689" s="109" t="s">
        <v>1</v>
      </c>
      <c r="EO689" s="109" t="s">
        <v>1</v>
      </c>
    </row>
    <row r="690" spans="1:145" ht="15.5" x14ac:dyDescent="0.35">
      <c r="A690" s="56" t="s">
        <v>350</v>
      </c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160"/>
      <c r="Y690" s="160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160"/>
      <c r="AK690" s="160"/>
      <c r="AL690" s="160"/>
      <c r="AM690" s="160"/>
      <c r="AN690" s="160"/>
      <c r="AO690" s="160"/>
      <c r="AP690" s="160"/>
      <c r="AQ690" s="160"/>
      <c r="AR690" s="160"/>
      <c r="AS690" s="160"/>
      <c r="AT690" s="160"/>
      <c r="AU690" s="160"/>
      <c r="AV690" s="160"/>
      <c r="AW690" s="160"/>
      <c r="AX690" s="160"/>
      <c r="AY690" s="160"/>
      <c r="AZ690" s="160"/>
      <c r="BA690" s="160"/>
      <c r="BB690" s="160"/>
      <c r="BC690" s="160"/>
      <c r="BD690" s="160"/>
      <c r="BE690" s="160"/>
      <c r="BF690" s="160"/>
      <c r="BG690" s="160"/>
      <c r="BH690" s="160"/>
      <c r="BI690" s="160"/>
      <c r="BJ690" s="160"/>
      <c r="BK690" s="160"/>
      <c r="BL690" s="160"/>
      <c r="BM690" s="160"/>
      <c r="BN690" s="160"/>
      <c r="BO690" s="160"/>
      <c r="BP690" s="160"/>
      <c r="BQ690" s="160"/>
      <c r="BR690" s="160"/>
      <c r="BS690" s="160"/>
      <c r="BT690" s="160"/>
      <c r="BU690" s="160"/>
      <c r="BV690" s="160"/>
      <c r="BW690" s="160"/>
      <c r="BX690" s="160"/>
      <c r="BY690" s="160"/>
      <c r="BZ690" s="27">
        <v>-498</v>
      </c>
      <c r="CA690" s="160"/>
      <c r="CB690" s="160"/>
      <c r="CC690" s="160"/>
      <c r="CD690" s="160"/>
      <c r="CE690" s="160"/>
      <c r="CF690" s="160"/>
      <c r="CG690" s="160"/>
      <c r="CH690" s="160"/>
      <c r="CI690" s="160"/>
      <c r="CJ690" s="27"/>
      <c r="CK690" s="27"/>
      <c r="CL690" s="160"/>
      <c r="CM690" s="160"/>
      <c r="CN690" s="160"/>
      <c r="CO690" s="160"/>
      <c r="CP690" s="160"/>
      <c r="CQ690" s="160"/>
      <c r="CR690" s="160"/>
      <c r="CS690" s="160"/>
      <c r="CT690" s="160"/>
      <c r="CU690" s="160"/>
      <c r="CV690" s="160"/>
      <c r="CW690" s="160"/>
      <c r="CX690" s="160"/>
      <c r="CY690" s="160"/>
      <c r="CZ690" s="160"/>
      <c r="DA690" s="160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161"/>
      <c r="DO690" s="27"/>
      <c r="DP690" s="27"/>
      <c r="DQ690" s="27"/>
      <c r="DR690" s="27"/>
      <c r="DS690" s="27"/>
      <c r="DT690" s="27"/>
      <c r="DU690" s="27"/>
      <c r="DV690" s="162"/>
      <c r="DW690" s="163"/>
      <c r="DX690" s="164"/>
      <c r="DZ690" s="27"/>
      <c r="EC690" s="27"/>
      <c r="EF690" s="27"/>
      <c r="EI690" s="27"/>
      <c r="EL690" s="27"/>
      <c r="EO690" s="27"/>
    </row>
    <row r="691" spans="1:145" ht="15.5" x14ac:dyDescent="0.35">
      <c r="A691" s="116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160"/>
      <c r="Y691" s="160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160"/>
      <c r="AK691" s="160"/>
      <c r="AL691" s="160"/>
      <c r="AM691" s="160"/>
      <c r="AN691" s="160"/>
      <c r="AO691" s="160"/>
      <c r="AP691" s="160"/>
      <c r="AQ691" s="160"/>
      <c r="AR691" s="160"/>
      <c r="AS691" s="160"/>
      <c r="AT691" s="160"/>
      <c r="AU691" s="160"/>
      <c r="AV691" s="160"/>
      <c r="AW691" s="160"/>
      <c r="AX691" s="160"/>
      <c r="AY691" s="160"/>
      <c r="AZ691" s="160"/>
      <c r="BA691" s="160"/>
      <c r="BB691" s="160"/>
      <c r="BC691" s="160"/>
      <c r="BD691" s="160"/>
      <c r="BE691" s="160"/>
      <c r="BF691" s="160"/>
      <c r="BG691" s="160"/>
      <c r="BH691" s="160"/>
      <c r="BI691" s="160"/>
      <c r="BJ691" s="160"/>
      <c r="BK691" s="160"/>
      <c r="BL691" s="160"/>
      <c r="BM691" s="160"/>
      <c r="BN691" s="160"/>
      <c r="BO691" s="160"/>
      <c r="BP691" s="160"/>
      <c r="BQ691" s="160"/>
      <c r="BR691" s="160"/>
      <c r="BS691" s="160"/>
      <c r="BT691" s="160"/>
      <c r="BU691" s="160"/>
      <c r="BV691" s="160"/>
      <c r="BW691" s="160"/>
      <c r="BX691" s="160"/>
      <c r="BY691" s="160"/>
      <c r="BZ691" s="27"/>
      <c r="CA691" s="160"/>
      <c r="CB691" s="160"/>
      <c r="CC691" s="160"/>
      <c r="CD691" s="160"/>
      <c r="CE691" s="160"/>
      <c r="CF691" s="160"/>
      <c r="CG691" s="160"/>
      <c r="CH691" s="160"/>
      <c r="CI691" s="160"/>
      <c r="CJ691" s="27"/>
      <c r="CK691" s="27"/>
      <c r="CL691" s="160"/>
      <c r="CM691" s="160"/>
      <c r="CN691" s="160"/>
      <c r="CO691" s="160"/>
      <c r="CP691" s="160"/>
      <c r="CQ691" s="160"/>
      <c r="CR691" s="160"/>
      <c r="CS691" s="160"/>
      <c r="CT691" s="160"/>
      <c r="CU691" s="160"/>
      <c r="CV691" s="160"/>
      <c r="CW691" s="160"/>
      <c r="CX691" s="160"/>
      <c r="CY691" s="160"/>
      <c r="CZ691" s="160"/>
      <c r="DA691" s="160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161"/>
      <c r="DO691" s="27"/>
      <c r="DP691" s="27"/>
      <c r="DQ691" s="27"/>
      <c r="DR691" s="27"/>
      <c r="DS691" s="27"/>
      <c r="DT691" s="27"/>
      <c r="DU691" s="27"/>
      <c r="DV691" s="162"/>
      <c r="DW691" s="163"/>
      <c r="DX691" s="164"/>
      <c r="DZ691" s="27"/>
      <c r="EC691" s="27"/>
      <c r="EF691" s="27"/>
      <c r="EI691" s="27"/>
      <c r="EL691" s="27"/>
      <c r="EO691" s="27"/>
    </row>
    <row r="692" spans="1:145" ht="15.5" x14ac:dyDescent="0.35">
      <c r="A692" s="27" t="s">
        <v>351</v>
      </c>
      <c r="B692" s="128">
        <f t="shared" ref="B692:Z692" si="764">-B653-B579</f>
        <v>1112.5246303267447</v>
      </c>
      <c r="C692" s="128">
        <f t="shared" si="764"/>
        <v>1079.6205619612747</v>
      </c>
      <c r="D692" s="128">
        <f t="shared" si="764"/>
        <v>1104.9419543198896</v>
      </c>
      <c r="E692" s="128">
        <f t="shared" si="764"/>
        <v>1005.4188572499029</v>
      </c>
      <c r="F692" s="128">
        <f t="shared" si="764"/>
        <v>977.10622374657396</v>
      </c>
      <c r="G692" s="128">
        <f t="shared" si="764"/>
        <v>894.15371261386395</v>
      </c>
      <c r="H692" s="128">
        <f t="shared" si="764"/>
        <v>949.90966219262475</v>
      </c>
      <c r="I692" s="128">
        <f t="shared" si="764"/>
        <v>1709.0261412857308</v>
      </c>
      <c r="J692" s="128">
        <f t="shared" si="764"/>
        <v>1828.4042988822721</v>
      </c>
      <c r="K692" s="128">
        <f t="shared" si="764"/>
        <v>1965.9530709519549</v>
      </c>
      <c r="L692" s="128">
        <f t="shared" si="764"/>
        <v>2472.0986428918377</v>
      </c>
      <c r="M692" s="128">
        <f t="shared" si="764"/>
        <v>2697.0065533343309</v>
      </c>
      <c r="N692" s="128">
        <f t="shared" si="764"/>
        <v>2556.8154574344535</v>
      </c>
      <c r="O692" s="128">
        <f t="shared" si="764"/>
        <v>2932.3126850386125</v>
      </c>
      <c r="P692" s="128">
        <f t="shared" si="764"/>
        <v>3543.0540523294553</v>
      </c>
      <c r="Q692" s="128">
        <f t="shared" si="764"/>
        <v>4955.4194587854417</v>
      </c>
      <c r="R692" s="128">
        <f t="shared" si="764"/>
        <v>3800.1313492003032</v>
      </c>
      <c r="S692" s="128">
        <f t="shared" si="764"/>
        <v>3929.7985010921452</v>
      </c>
      <c r="T692" s="128">
        <f t="shared" si="764"/>
        <v>4732.8457504091757</v>
      </c>
      <c r="U692" s="128">
        <f t="shared" si="764"/>
        <v>6135.4770691326412</v>
      </c>
      <c r="V692" s="128">
        <f t="shared" si="764"/>
        <v>8323.8067134238972</v>
      </c>
      <c r="W692" s="128">
        <f t="shared" si="764"/>
        <v>9775.679326331534</v>
      </c>
      <c r="X692" s="129">
        <f t="shared" si="764"/>
        <v>9840.534280278127</v>
      </c>
      <c r="Y692" s="129">
        <f t="shared" si="764"/>
        <v>11891.768724842226</v>
      </c>
      <c r="Z692" s="128">
        <f t="shared" si="764"/>
        <v>11744.334836679453</v>
      </c>
      <c r="AA692" s="128">
        <f>-AA653-AA579</f>
        <v>12407.150352416293</v>
      </c>
      <c r="AB692" s="128">
        <v>13810.547147270219</v>
      </c>
      <c r="AC692" s="128">
        <v>13364.349552915257</v>
      </c>
      <c r="AD692" s="128">
        <v>13967.743968659421</v>
      </c>
      <c r="AE692" s="128">
        <f>-AE653-AE579</f>
        <v>12982.592917041076</v>
      </c>
      <c r="AF692" s="128">
        <v>14914.976723906455</v>
      </c>
      <c r="AG692" s="128">
        <v>15452.201231500099</v>
      </c>
      <c r="AH692" s="128">
        <v>15668.320196931876</v>
      </c>
      <c r="AI692" s="128">
        <v>15432.92847855</v>
      </c>
      <c r="AJ692" s="129">
        <f>-AJ653-AJ579</f>
        <v>13837.928620220668</v>
      </c>
      <c r="AK692" s="129">
        <v>14434.726395039603</v>
      </c>
      <c r="AL692" s="129">
        <v>14286.990567004266</v>
      </c>
      <c r="AM692" s="129">
        <v>13834.148691444052</v>
      </c>
      <c r="AN692" s="129">
        <v>13807.125490266048</v>
      </c>
      <c r="AO692" s="129">
        <f>-AO653-AO579</f>
        <v>13492.027879271363</v>
      </c>
      <c r="AP692" s="129">
        <v>12898.14364985921</v>
      </c>
      <c r="AQ692" s="129">
        <v>12094.858694100531</v>
      </c>
      <c r="AR692" s="129">
        <v>12070.960306328965</v>
      </c>
      <c r="AS692" s="129">
        <f>-AS653-AS579</f>
        <v>13728.497668088892</v>
      </c>
      <c r="AT692" s="129">
        <v>12252.573583666024</v>
      </c>
      <c r="AU692" s="129">
        <v>11062.917260597764</v>
      </c>
      <c r="AV692" s="129">
        <v>9963.5543747605225</v>
      </c>
      <c r="AW692" s="129">
        <v>9815.6429115195861</v>
      </c>
      <c r="AX692" s="129">
        <f>-AX653-AX579</f>
        <v>10686.306644026572</v>
      </c>
      <c r="AY692" s="129"/>
      <c r="AZ692" s="129">
        <v>11258.614209830315</v>
      </c>
      <c r="BA692" s="129">
        <v>11129.775149712817</v>
      </c>
      <c r="BB692" s="129">
        <v>11488.99757079228</v>
      </c>
      <c r="BC692" s="129">
        <v>11247.586540492308</v>
      </c>
      <c r="BD692" s="129">
        <v>11078.356570231523</v>
      </c>
      <c r="BE692" s="129">
        <v>11041.131356939573</v>
      </c>
      <c r="BF692" s="129">
        <f>-BF653-BF579</f>
        <v>11075.276854165895</v>
      </c>
      <c r="BG692" s="129">
        <v>11553.785889515035</v>
      </c>
      <c r="BH692" s="129">
        <v>11136.801207730503</v>
      </c>
      <c r="BI692" s="129">
        <v>11873.360195735962</v>
      </c>
      <c r="BJ692" s="129">
        <v>11250.654790541981</v>
      </c>
      <c r="BK692" s="129">
        <v>11161.255761208729</v>
      </c>
      <c r="BL692" s="129">
        <v>10823.853175483542</v>
      </c>
      <c r="BM692" s="129">
        <v>11212.958776824866</v>
      </c>
      <c r="BN692" s="129">
        <v>10813.535800571908</v>
      </c>
      <c r="BO692" s="129">
        <f>-BO653-BO579</f>
        <v>11368.739906014</v>
      </c>
      <c r="BP692" s="129">
        <v>10606.614437056733</v>
      </c>
      <c r="BQ692" s="129">
        <v>10229.112596149662</v>
      </c>
      <c r="BR692" s="129">
        <v>9362.1730133968013</v>
      </c>
      <c r="BS692" s="129">
        <v>8860.4710562160162</v>
      </c>
      <c r="BT692" s="129">
        <v>9360.3463190224593</v>
      </c>
      <c r="BU692" s="129">
        <v>8244.3408537696068</v>
      </c>
      <c r="BV692" s="129">
        <v>7302.0423409388359</v>
      </c>
      <c r="BW692" s="129">
        <v>9756.2327485670321</v>
      </c>
      <c r="BX692" s="129">
        <v>9536.1386586900098</v>
      </c>
      <c r="BY692" s="129">
        <v>9033.0719396929835</v>
      </c>
      <c r="BZ692" s="128">
        <v>9863.6524525570003</v>
      </c>
      <c r="CA692" s="129">
        <f>-CA653-CA579</f>
        <v>8752.2774821708445</v>
      </c>
      <c r="CB692" s="129">
        <v>11412.690098112103</v>
      </c>
      <c r="CC692" s="129">
        <v>11339.953812646132</v>
      </c>
      <c r="CD692" s="129">
        <v>10617.232320628067</v>
      </c>
      <c r="CE692" s="129">
        <v>11462.760240436637</v>
      </c>
      <c r="CF692" s="129">
        <v>11404.548557780934</v>
      </c>
      <c r="CG692" s="129">
        <v>10765.401158228988</v>
      </c>
      <c r="CH692" s="129">
        <v>12100.407567211643</v>
      </c>
      <c r="CI692" s="129">
        <v>11697.520707191266</v>
      </c>
      <c r="CJ692" s="128">
        <v>12529.91673684433</v>
      </c>
      <c r="CK692" s="128">
        <v>12172.046105256846</v>
      </c>
      <c r="CL692" s="129">
        <f>-CL653-CL579</f>
        <v>9925.4965820004854</v>
      </c>
      <c r="CM692" s="129">
        <v>13006.443343887309</v>
      </c>
      <c r="CN692" s="129">
        <v>13514.64436967188</v>
      </c>
      <c r="CO692" s="129">
        <v>13544.036199577073</v>
      </c>
      <c r="CP692" s="129">
        <v>14637.821665429725</v>
      </c>
      <c r="CQ692" s="129">
        <v>13511.205305636528</v>
      </c>
      <c r="CR692" s="129">
        <v>12688.918156504355</v>
      </c>
      <c r="CS692" s="129">
        <v>14849.02267329861</v>
      </c>
      <c r="CT692" s="129">
        <v>14176.48986092433</v>
      </c>
      <c r="CU692" s="129">
        <v>13028.998911110595</v>
      </c>
      <c r="CV692" s="129">
        <v>14404.627374114571</v>
      </c>
      <c r="CW692" s="129">
        <v>13937.162580048283</v>
      </c>
      <c r="CX692" s="129">
        <v>14059.652444633266</v>
      </c>
      <c r="CY692" s="129">
        <v>14006.278823328212</v>
      </c>
      <c r="CZ692" s="129">
        <v>13759.038858513695</v>
      </c>
      <c r="DA692" s="129">
        <f t="shared" ref="DA692" si="765">-DA653-DA579</f>
        <v>12108.643979378105</v>
      </c>
      <c r="DB692" s="128">
        <v>15249.538309334474</v>
      </c>
      <c r="DC692" s="128">
        <v>14716.765149952025</v>
      </c>
      <c r="DD692" s="128">
        <v>14589.921656578414</v>
      </c>
      <c r="DE692" s="128">
        <v>15084.264496861208</v>
      </c>
      <c r="DF692" s="128">
        <v>14453.617055736244</v>
      </c>
      <c r="DG692" s="128">
        <v>14134.500037563339</v>
      </c>
      <c r="DH692" s="128">
        <v>14782.683313124504</v>
      </c>
      <c r="DI692" s="128">
        <v>14224.351402860286</v>
      </c>
      <c r="DJ692" s="128">
        <v>13898.423681415064</v>
      </c>
      <c r="DK692" s="128">
        <v>15570.831384605528</v>
      </c>
      <c r="DL692" s="128">
        <v>15075.702831471825</v>
      </c>
      <c r="DM692" s="128">
        <v>14003.486011470734</v>
      </c>
      <c r="DN692" s="130">
        <f t="shared" ref="DN692" si="766">-DN653-DN579</f>
        <v>12857.676101532514</v>
      </c>
      <c r="DO692" s="128">
        <v>14003.486011470734</v>
      </c>
      <c r="DP692" s="128">
        <v>14902.734296776311</v>
      </c>
      <c r="DQ692" s="128">
        <v>14607.381761103456</v>
      </c>
      <c r="DR692" s="128">
        <v>13669.856944215244</v>
      </c>
      <c r="DS692" s="128">
        <v>14567.79631276828</v>
      </c>
      <c r="DT692" s="128">
        <v>14314.073692500871</v>
      </c>
      <c r="DU692" s="128">
        <v>13307.235614661633</v>
      </c>
      <c r="DV692" s="131">
        <f>-DV653-DV579</f>
        <v>13673.012123570354</v>
      </c>
      <c r="DW692" s="132">
        <f>-DW653-DW579</f>
        <v>13550.932597325807</v>
      </c>
      <c r="DX692" s="133">
        <f>-DX653-DX579</f>
        <v>12310.761381661041</v>
      </c>
      <c r="DZ692" s="128">
        <f>-DZ653-DZ579</f>
        <v>14085.710827000616</v>
      </c>
      <c r="EC692" s="128">
        <f>-EC653-EC579</f>
        <v>14599.523633686009</v>
      </c>
      <c r="EF692" s="128">
        <f>-EF653-EF579</f>
        <v>14988.753634939258</v>
      </c>
      <c r="EI692" s="128">
        <f>-EI653-EI579</f>
        <v>15512.853053431363</v>
      </c>
      <c r="EL692" s="128">
        <f>-EL653-EL579</f>
        <v>16347.632724960513</v>
      </c>
      <c r="EO692" s="128">
        <f>-EO653-EO579</f>
        <v>16795.255149115066</v>
      </c>
    </row>
    <row r="693" spans="1:145" ht="15.5" x14ac:dyDescent="0.3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</row>
    <row r="694" spans="1:145" ht="15.5" x14ac:dyDescent="0.35">
      <c r="A694" s="27" t="s">
        <v>352</v>
      </c>
      <c r="B694" s="128">
        <f t="shared" ref="B694:L694" si="767">B692-(B582+B585+B588+B591)</f>
        <v>1703.0006303267446</v>
      </c>
      <c r="C694" s="128">
        <f t="shared" si="767"/>
        <v>1686.4685619612746</v>
      </c>
      <c r="D694" s="128">
        <f t="shared" si="767"/>
        <v>1756.9704543198895</v>
      </c>
      <c r="E694" s="128">
        <f t="shared" si="767"/>
        <v>1671.4533572499029</v>
      </c>
      <c r="F694" s="128">
        <f t="shared" si="767"/>
        <v>1629.7252237465739</v>
      </c>
      <c r="G694" s="128">
        <f t="shared" si="767"/>
        <v>1543.4592126138639</v>
      </c>
      <c r="H694" s="128">
        <f t="shared" si="767"/>
        <v>1653.8241621926247</v>
      </c>
      <c r="I694" s="128">
        <f t="shared" si="767"/>
        <v>2829.4991412857307</v>
      </c>
      <c r="J694" s="128">
        <f t="shared" si="767"/>
        <v>2814.1666488822721</v>
      </c>
      <c r="K694" s="128">
        <f t="shared" si="767"/>
        <v>3199.052020951955</v>
      </c>
      <c r="L694" s="128">
        <f t="shared" si="767"/>
        <v>3784.0254763918379</v>
      </c>
      <c r="M694" s="128">
        <f>M692-(M582+M585+M588+M591)</f>
        <v>4169.9044528428312</v>
      </c>
      <c r="N694" s="128">
        <f t="shared" ref="N694:W694" si="768">N692-(N582+N585+N588+N591)</f>
        <v>4110.3885234429536</v>
      </c>
      <c r="O694" s="128">
        <f t="shared" si="768"/>
        <v>4758.9666593944448</v>
      </c>
      <c r="P694" s="128">
        <f t="shared" si="768"/>
        <v>5493.7453323294549</v>
      </c>
      <c r="Q694" s="128">
        <f t="shared" si="768"/>
        <v>7162.368758785442</v>
      </c>
      <c r="R694" s="128">
        <f t="shared" si="768"/>
        <v>5880.7662492003037</v>
      </c>
      <c r="S694" s="128">
        <f t="shared" si="768"/>
        <v>6428.6065010921448</v>
      </c>
      <c r="T694" s="128">
        <f t="shared" si="768"/>
        <v>7413.4727504091761</v>
      </c>
      <c r="U694" s="128">
        <f t="shared" si="768"/>
        <v>9493.7830691326417</v>
      </c>
      <c r="V694" s="128">
        <f t="shared" si="768"/>
        <v>11667.134663256249</v>
      </c>
      <c r="W694" s="128">
        <f t="shared" si="768"/>
        <v>12952.221926331535</v>
      </c>
      <c r="X694" s="129">
        <f>X692-(X582+X585+X588+X591)</f>
        <v>14037.075280278128</v>
      </c>
      <c r="Y694" s="129">
        <f>Y692-(Y582+Y585+Y588+Y591)</f>
        <v>16222.660724842226</v>
      </c>
      <c r="Z694" s="128">
        <f>Z692-(Z582+Z585+Z588+Z591)</f>
        <v>16924.575836679454</v>
      </c>
      <c r="AA694" s="128">
        <f>AA692-(AA582+AA585+AA588+AA591)</f>
        <v>17314.168352416291</v>
      </c>
      <c r="AB694" s="128">
        <v>19113.14795566543</v>
      </c>
      <c r="AC694" s="128">
        <v>18524.799110434255</v>
      </c>
      <c r="AD694" s="128">
        <v>19236.528140316994</v>
      </c>
      <c r="AE694" s="128">
        <f>AE692-(AE582+AE585+AE588+AE591)</f>
        <v>17980.562917041076</v>
      </c>
      <c r="AF694" s="128">
        <v>20643.728065003201</v>
      </c>
      <c r="AG694" s="128">
        <v>21252.782133587512</v>
      </c>
      <c r="AH694" s="128">
        <v>21770.194477147445</v>
      </c>
      <c r="AI694" s="128">
        <v>21456.877219993847</v>
      </c>
      <c r="AJ694" s="129">
        <f>AJ692-(AJ582+AJ585+AJ588+AJ591)</f>
        <v>19473.480620220667</v>
      </c>
      <c r="AK694" s="129">
        <v>21043.403578099169</v>
      </c>
      <c r="AL694" s="129">
        <v>20105.277933788893</v>
      </c>
      <c r="AM694" s="129">
        <v>19054.984086976983</v>
      </c>
      <c r="AN694" s="129">
        <v>19014.884536274931</v>
      </c>
      <c r="AO694" s="129">
        <f>AO692-(AO582+AO585+AO588+AO591)</f>
        <v>18889.276879271361</v>
      </c>
      <c r="AP694" s="129">
        <v>17652.702353310247</v>
      </c>
      <c r="AQ694" s="129">
        <v>16535.101593136369</v>
      </c>
      <c r="AR694" s="129">
        <v>16781.727530844812</v>
      </c>
      <c r="AS694" s="129">
        <f>AS692-(AS582+AS585+AS588+AS591)</f>
        <v>16761.348595000614</v>
      </c>
      <c r="AT694" s="129">
        <v>17007.415810903265</v>
      </c>
      <c r="AU694" s="129">
        <v>15844.41997165186</v>
      </c>
      <c r="AV694" s="129">
        <v>13657.35819847329</v>
      </c>
      <c r="AW694" s="129">
        <v>13459.0131267507</v>
      </c>
      <c r="AX694" s="129">
        <f>AX692-(AX582+AX585+AX588+AX591)</f>
        <v>14560.276706921992</v>
      </c>
      <c r="AY694" s="129"/>
      <c r="AZ694" s="129">
        <v>14956.768439969066</v>
      </c>
      <c r="BA694" s="129">
        <v>14860.241777060475</v>
      </c>
      <c r="BB694" s="129">
        <v>16380.987250662245</v>
      </c>
      <c r="BC694" s="129">
        <v>16182.27464094447</v>
      </c>
      <c r="BD694" s="129">
        <v>16407.2096928842</v>
      </c>
      <c r="BE694" s="129">
        <v>16602.29925965222</v>
      </c>
      <c r="BF694" s="129">
        <f>BF692-(BF582+BF585+BF588+BF591)</f>
        <v>14511.258854165895</v>
      </c>
      <c r="BG694" s="129">
        <v>16769.963715942009</v>
      </c>
      <c r="BH694" s="129">
        <v>16445.856122669207</v>
      </c>
      <c r="BI694" s="129">
        <v>17755.059068575552</v>
      </c>
      <c r="BJ694" s="129">
        <v>17303.396587664167</v>
      </c>
      <c r="BK694" s="129">
        <v>17091.440108398172</v>
      </c>
      <c r="BL694" s="129">
        <v>17959.842295635266</v>
      </c>
      <c r="BM694" s="129">
        <v>17119.522747881456</v>
      </c>
      <c r="BN694" s="129">
        <v>16970.6696992877</v>
      </c>
      <c r="BO694" s="129">
        <f>BO692-(BO582+BO585+BO588+BO591)</f>
        <v>15290.479265615919</v>
      </c>
      <c r="BP694" s="129">
        <v>16025.983256133502</v>
      </c>
      <c r="BQ694" s="129">
        <v>15304.055022887285</v>
      </c>
      <c r="BR694" s="129">
        <v>13366.740576655508</v>
      </c>
      <c r="BS694" s="129">
        <v>12392.915017004385</v>
      </c>
      <c r="BT694" s="129">
        <v>13412.348059429536</v>
      </c>
      <c r="BU694" s="129">
        <v>12010.486887618215</v>
      </c>
      <c r="BV694" s="129">
        <v>10848.86485325966</v>
      </c>
      <c r="BW694" s="129">
        <v>13803.580431360722</v>
      </c>
      <c r="BX694" s="129">
        <v>13412.54073310841</v>
      </c>
      <c r="BY694" s="129">
        <v>12786.720763019885</v>
      </c>
      <c r="BZ694" s="128">
        <v>14051.315851527739</v>
      </c>
      <c r="CA694" s="129">
        <f>CA692-(CA582+CA585+CA588+CA591)</f>
        <v>11801.810060326909</v>
      </c>
      <c r="CB694" s="129">
        <v>15237.152678668623</v>
      </c>
      <c r="CC694" s="129">
        <v>15248.023575616297</v>
      </c>
      <c r="CD694" s="129">
        <v>14358.701666203164</v>
      </c>
      <c r="CE694" s="129">
        <v>15317.897391044608</v>
      </c>
      <c r="CF694" s="129">
        <v>15298.611907101196</v>
      </c>
      <c r="CG694" s="129">
        <v>14485.244079749722</v>
      </c>
      <c r="CH694" s="129">
        <v>16176.954619189217</v>
      </c>
      <c r="CI694" s="129">
        <v>15688.406637941662</v>
      </c>
      <c r="CJ694" s="128">
        <v>16541.892732254644</v>
      </c>
      <c r="CK694" s="128">
        <v>16103.904210977533</v>
      </c>
      <c r="CL694" s="129">
        <f>CL692-(CL582+CL585+CL588+CL591)</f>
        <v>13451.741582000486</v>
      </c>
      <c r="CM694" s="129">
        <v>17329.960951057332</v>
      </c>
      <c r="CN694" s="129">
        <v>17910.782175992947</v>
      </c>
      <c r="CO694" s="129">
        <v>17946.193932870818</v>
      </c>
      <c r="CP694" s="129">
        <v>21171.499758371832</v>
      </c>
      <c r="CQ694" s="129">
        <v>19670.328649232652</v>
      </c>
      <c r="CR694" s="129">
        <v>18537.554247636268</v>
      </c>
      <c r="CS694" s="129">
        <v>21305.70251079664</v>
      </c>
      <c r="CT694" s="129">
        <v>20488.524090784693</v>
      </c>
      <c r="CU694" s="129">
        <v>18822.712224967654</v>
      </c>
      <c r="CV694" s="129">
        <v>20372.120804298298</v>
      </c>
      <c r="CW694" s="129">
        <v>19814.822835330619</v>
      </c>
      <c r="CX694" s="129">
        <v>19880.143007150287</v>
      </c>
      <c r="CY694" s="129">
        <v>19935.474908373413</v>
      </c>
      <c r="CZ694" s="129">
        <v>19600.970024662442</v>
      </c>
      <c r="DA694" s="129">
        <f t="shared" ref="DA694" si="769">DA692-(DA582+DA585+DA588+DA591)</f>
        <v>16386.972214495945</v>
      </c>
      <c r="DB694" s="128">
        <v>19597.701494454421</v>
      </c>
      <c r="DC694" s="128">
        <v>18714.450675436416</v>
      </c>
      <c r="DD694" s="128">
        <v>18486.721250941289</v>
      </c>
      <c r="DE694" s="128">
        <v>19394.588595231726</v>
      </c>
      <c r="DF694" s="128">
        <v>18394.681015292092</v>
      </c>
      <c r="DG694" s="128">
        <v>17915.120229809934</v>
      </c>
      <c r="DH694" s="128">
        <v>18913.454852016552</v>
      </c>
      <c r="DI694" s="128">
        <v>18001.268380499314</v>
      </c>
      <c r="DJ694" s="128">
        <v>17523.416607673313</v>
      </c>
      <c r="DK694" s="128">
        <v>19663.137837507282</v>
      </c>
      <c r="DL694" s="128">
        <v>18829.291281077796</v>
      </c>
      <c r="DM694" s="128">
        <v>17632.056670853264</v>
      </c>
      <c r="DN694" s="130">
        <f t="shared" ref="DN694" si="770">DN692-(DN582+DN585+DN588+DN591)</f>
        <v>16943.026506866692</v>
      </c>
      <c r="DO694" s="128">
        <v>17632.056670853264</v>
      </c>
      <c r="DP694" s="128">
        <v>19030.608523561379</v>
      </c>
      <c r="DQ694" s="128">
        <v>18554.053922181512</v>
      </c>
      <c r="DR694" s="128">
        <v>17242.600088244886</v>
      </c>
      <c r="DS694" s="128">
        <v>18661.318403946119</v>
      </c>
      <c r="DT694" s="128">
        <v>18263.795216841012</v>
      </c>
      <c r="DU694" s="128">
        <v>17496.755996655491</v>
      </c>
      <c r="DV694" s="131">
        <f>DV692-(DV582+DV585+DV588+DV591)</f>
        <v>17933.627776067751</v>
      </c>
      <c r="DW694" s="132">
        <f>DW692-(DW582+DW585+DW588+DW591)</f>
        <v>17743.829999420275</v>
      </c>
      <c r="DX694" s="133">
        <f>DX692-(DX582+DX585+DX588+DX591)</f>
        <v>16253.756540682052</v>
      </c>
      <c r="DZ694" s="128">
        <f>DZ692-(DZ582+DZ585+DZ588+DZ591)</f>
        <v>18504.739028469241</v>
      </c>
      <c r="EC694" s="128">
        <f>EC692-(EC582+EC585+EC588+EC591)</f>
        <v>19138.249437590643</v>
      </c>
      <c r="EF694" s="128">
        <f>EF692-(EF582+EF585+EF588+EF591)</f>
        <v>19703.976727805431</v>
      </c>
      <c r="EI694" s="128">
        <f>EI692-(EI582+EI585+EI588+EI591)</f>
        <v>20449.981776677159</v>
      </c>
      <c r="EL694" s="128">
        <f>EL692-(EL582+EL585+EL588+EL591)</f>
        <v>21507.239394912653</v>
      </c>
      <c r="EO694" s="128">
        <f>EO692-(EO582+EO585+EO588+EO591)</f>
        <v>22211.622325110962</v>
      </c>
    </row>
    <row r="695" spans="1:145" ht="15.5" x14ac:dyDescent="0.3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128"/>
      <c r="N695" s="27"/>
      <c r="O695" s="27"/>
      <c r="P695" s="27"/>
      <c r="Q695" s="27"/>
      <c r="R695" s="27"/>
    </row>
    <row r="696" spans="1:145" ht="15.5" x14ac:dyDescent="0.3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</row>
    <row r="697" spans="1:145" ht="15.5" x14ac:dyDescent="0.3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</row>
    <row r="698" spans="1:145" ht="15.5" x14ac:dyDescent="0.3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</row>
    <row r="699" spans="1:145" ht="15.5" x14ac:dyDescent="0.3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</row>
    <row r="700" spans="1:145" ht="15.5" x14ac:dyDescent="0.3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</row>
    <row r="701" spans="1:145" ht="15.5" x14ac:dyDescent="0.3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</row>
    <row r="702" spans="1:145" ht="15.5" x14ac:dyDescent="0.3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</row>
    <row r="703" spans="1:145" ht="15.5" x14ac:dyDescent="0.3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</row>
    <row r="704" spans="1:145" ht="15.5" x14ac:dyDescent="0.3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</row>
    <row r="705" spans="1:145" ht="15.5" x14ac:dyDescent="0.3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</row>
    <row r="706" spans="1:145" ht="15.5" x14ac:dyDescent="0.3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</row>
    <row r="707" spans="1:145" ht="15.5" x14ac:dyDescent="0.3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</row>
    <row r="708" spans="1:145" ht="15.5" x14ac:dyDescent="0.3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</row>
    <row r="709" spans="1:145" ht="15.5" x14ac:dyDescent="0.3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</row>
    <row r="710" spans="1:145" ht="15.5" x14ac:dyDescent="0.3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</row>
    <row r="711" spans="1:145" ht="15.5" x14ac:dyDescent="0.3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</row>
    <row r="712" spans="1:145" ht="15.5" x14ac:dyDescent="0.3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</row>
    <row r="713" spans="1:145" ht="15.5" x14ac:dyDescent="0.35">
      <c r="A713" s="27"/>
      <c r="B713" s="27"/>
      <c r="C713" s="27"/>
      <c r="D713" s="27"/>
      <c r="E713" s="56"/>
      <c r="F713" s="56"/>
      <c r="G713" s="56"/>
      <c r="I713" s="56"/>
      <c r="L713" s="27"/>
      <c r="N713" s="27"/>
      <c r="O713" s="27"/>
      <c r="P713" s="27"/>
      <c r="Q713" s="27"/>
      <c r="Y713" s="56" t="s">
        <v>353</v>
      </c>
    </row>
    <row r="714" spans="1:145" ht="15.5" x14ac:dyDescent="0.35">
      <c r="A714" s="27"/>
      <c r="B714" s="27"/>
      <c r="C714" s="27"/>
      <c r="D714" s="27"/>
      <c r="E714" s="56"/>
      <c r="F714" s="56"/>
      <c r="G714" s="56"/>
      <c r="I714" s="56"/>
      <c r="L714" s="27"/>
      <c r="N714" s="27"/>
      <c r="O714" s="27"/>
      <c r="P714" s="27"/>
      <c r="Q714" s="27"/>
      <c r="Y714" s="56" t="s">
        <v>354</v>
      </c>
    </row>
    <row r="715" spans="1:145" ht="15.5" x14ac:dyDescent="0.35">
      <c r="A715" s="27"/>
      <c r="B715" s="27"/>
      <c r="C715" s="27"/>
      <c r="D715" s="117"/>
      <c r="E715" s="117"/>
      <c r="F715" s="117"/>
      <c r="G715" s="117"/>
      <c r="I715" s="118"/>
      <c r="L715" s="27"/>
      <c r="N715" s="27"/>
      <c r="O715" s="27"/>
      <c r="P715" s="27"/>
      <c r="Q715" s="27"/>
      <c r="Y715" s="118">
        <f ca="1">NOW()</f>
        <v>45628.398694444448</v>
      </c>
    </row>
    <row r="716" spans="1:145" ht="15.5" x14ac:dyDescent="0.35">
      <c r="A716" s="27"/>
      <c r="B716" s="27"/>
      <c r="C716" s="27"/>
      <c r="D716" s="119"/>
      <c r="E716" s="119"/>
      <c r="F716" s="119"/>
      <c r="G716" s="119"/>
      <c r="I716" s="119"/>
      <c r="L716" s="27"/>
      <c r="N716" s="27"/>
      <c r="O716" s="27"/>
      <c r="P716" s="27"/>
      <c r="Q716" s="27"/>
      <c r="Y716" s="119">
        <f ca="1">NOW()</f>
        <v>45628.398694444448</v>
      </c>
    </row>
    <row r="717" spans="1:145" ht="15.5" x14ac:dyDescent="0.35">
      <c r="A717" s="12" t="s">
        <v>1</v>
      </c>
      <c r="B717" s="12" t="s">
        <v>1</v>
      </c>
      <c r="C717" s="12" t="s">
        <v>1</v>
      </c>
      <c r="D717" s="12" t="s">
        <v>1</v>
      </c>
      <c r="E717" s="12" t="s">
        <v>1</v>
      </c>
      <c r="F717" s="12" t="s">
        <v>1</v>
      </c>
      <c r="G717" s="12" t="s">
        <v>1</v>
      </c>
      <c r="H717" s="12" t="s">
        <v>1</v>
      </c>
      <c r="I717" s="12" t="s">
        <v>1</v>
      </c>
      <c r="J717" s="12" t="s">
        <v>1</v>
      </c>
      <c r="K717" s="12" t="s">
        <v>1</v>
      </c>
      <c r="L717" s="12" t="s">
        <v>1</v>
      </c>
      <c r="M717" s="12" t="s">
        <v>1</v>
      </c>
      <c r="N717" s="12" t="s">
        <v>1</v>
      </c>
      <c r="O717" s="12" t="s">
        <v>1</v>
      </c>
      <c r="P717" s="12" t="s">
        <v>1</v>
      </c>
      <c r="Q717" s="12" t="str">
        <f>+Q$4</f>
        <v>-</v>
      </c>
      <c r="R717" s="12" t="str">
        <f>+R$4</f>
        <v>-</v>
      </c>
      <c r="S717" s="12" t="str">
        <f>+S$4</f>
        <v>-</v>
      </c>
      <c r="T717" s="12" t="str">
        <f>+T$4</f>
        <v>-</v>
      </c>
      <c r="U717" s="12" t="s">
        <v>1</v>
      </c>
      <c r="V717" s="12" t="s">
        <v>1</v>
      </c>
      <c r="W717" s="12" t="s">
        <v>1</v>
      </c>
      <c r="X717" s="13" t="s">
        <v>1</v>
      </c>
      <c r="Y717" s="13" t="s">
        <v>1</v>
      </c>
      <c r="Z717" s="12" t="s">
        <v>1</v>
      </c>
      <c r="AA717" s="12" t="s">
        <v>1</v>
      </c>
      <c r="AB717" s="12" t="s">
        <v>1</v>
      </c>
      <c r="AC717" s="12" t="s">
        <v>1</v>
      </c>
      <c r="AD717" s="12" t="s">
        <v>1</v>
      </c>
      <c r="AE717" s="12" t="s">
        <v>1</v>
      </c>
      <c r="AF717" s="12" t="s">
        <v>1</v>
      </c>
      <c r="AG717" s="12" t="s">
        <v>1</v>
      </c>
      <c r="AH717" s="12" t="s">
        <v>1</v>
      </c>
      <c r="AI717" s="12" t="s">
        <v>1</v>
      </c>
      <c r="AJ717" s="13" t="s">
        <v>1</v>
      </c>
      <c r="AK717" s="13" t="s">
        <v>1</v>
      </c>
      <c r="AL717" s="13" t="s">
        <v>1</v>
      </c>
      <c r="AM717" s="13" t="s">
        <v>1</v>
      </c>
      <c r="AN717" s="13" t="s">
        <v>1</v>
      </c>
      <c r="AO717" s="13" t="s">
        <v>1</v>
      </c>
      <c r="AP717" s="13" t="s">
        <v>1</v>
      </c>
      <c r="AQ717" s="13" t="s">
        <v>1</v>
      </c>
      <c r="AR717" s="13" t="s">
        <v>1</v>
      </c>
      <c r="AS717" s="13" t="s">
        <v>1</v>
      </c>
      <c r="AT717" s="13" t="s">
        <v>1</v>
      </c>
      <c r="AU717" s="13" t="s">
        <v>1</v>
      </c>
      <c r="AV717" s="13" t="s">
        <v>1</v>
      </c>
      <c r="AW717" s="13" t="s">
        <v>1</v>
      </c>
      <c r="AX717" s="13" t="s">
        <v>1</v>
      </c>
      <c r="AY717" s="13"/>
      <c r="AZ717" s="13" t="s">
        <v>1</v>
      </c>
      <c r="BA717" s="13" t="s">
        <v>1</v>
      </c>
      <c r="BB717" s="13" t="s">
        <v>1</v>
      </c>
      <c r="BC717" s="13" t="s">
        <v>1</v>
      </c>
      <c r="BD717" s="13" t="s">
        <v>1</v>
      </c>
      <c r="BE717" s="13" t="s">
        <v>1</v>
      </c>
      <c r="BF717" s="13" t="s">
        <v>1</v>
      </c>
      <c r="BG717" s="13" t="s">
        <v>1</v>
      </c>
      <c r="BH717" s="13" t="s">
        <v>1</v>
      </c>
      <c r="BI717" s="13" t="s">
        <v>1</v>
      </c>
      <c r="BJ717" s="13" t="s">
        <v>1</v>
      </c>
      <c r="BK717" s="13" t="s">
        <v>1</v>
      </c>
      <c r="BL717" s="13" t="s">
        <v>1</v>
      </c>
      <c r="BM717" s="13" t="s">
        <v>1</v>
      </c>
      <c r="BN717" s="13" t="s">
        <v>1</v>
      </c>
      <c r="BO717" s="13" t="s">
        <v>1</v>
      </c>
      <c r="BP717" s="13" t="s">
        <v>1</v>
      </c>
      <c r="BQ717" s="13" t="s">
        <v>1</v>
      </c>
      <c r="BR717" s="13" t="s">
        <v>1</v>
      </c>
      <c r="BS717" s="13" t="s">
        <v>1</v>
      </c>
      <c r="BT717" s="13" t="s">
        <v>1</v>
      </c>
      <c r="BU717" s="13" t="s">
        <v>1</v>
      </c>
      <c r="BV717" s="13" t="s">
        <v>1</v>
      </c>
      <c r="BW717" s="13" t="s">
        <v>1</v>
      </c>
      <c r="BX717" s="13" t="s">
        <v>1</v>
      </c>
      <c r="BY717" s="13" t="s">
        <v>1</v>
      </c>
      <c r="BZ717" s="12" t="s">
        <v>1</v>
      </c>
      <c r="CA717" s="13" t="s">
        <v>1</v>
      </c>
      <c r="CB717" s="13" t="s">
        <v>1</v>
      </c>
      <c r="CC717" s="13" t="s">
        <v>1</v>
      </c>
      <c r="CD717" s="13" t="s">
        <v>1</v>
      </c>
      <c r="CE717" s="13" t="s">
        <v>1</v>
      </c>
      <c r="CF717" s="13" t="s">
        <v>1</v>
      </c>
      <c r="CG717" s="13" t="s">
        <v>1</v>
      </c>
      <c r="CH717" s="13" t="s">
        <v>1</v>
      </c>
      <c r="CI717" s="13" t="s">
        <v>1</v>
      </c>
      <c r="CJ717" s="12" t="s">
        <v>1</v>
      </c>
      <c r="CK717" s="12" t="s">
        <v>1</v>
      </c>
      <c r="CL717" s="13" t="s">
        <v>1</v>
      </c>
      <c r="CM717" s="13" t="s">
        <v>1</v>
      </c>
      <c r="CN717" s="13" t="s">
        <v>1</v>
      </c>
      <c r="CO717" s="13" t="s">
        <v>1</v>
      </c>
      <c r="CP717" s="13" t="s">
        <v>1</v>
      </c>
      <c r="CQ717" s="13" t="s">
        <v>1</v>
      </c>
      <c r="CR717" s="13" t="s">
        <v>1</v>
      </c>
      <c r="CS717" s="13" t="s">
        <v>1</v>
      </c>
      <c r="CT717" s="13" t="s">
        <v>1</v>
      </c>
      <c r="CU717" s="13" t="s">
        <v>1</v>
      </c>
      <c r="CV717" s="13" t="s">
        <v>1</v>
      </c>
      <c r="CW717" s="13" t="s">
        <v>1</v>
      </c>
      <c r="CX717" s="13" t="s">
        <v>1</v>
      </c>
      <c r="CY717" s="13" t="s">
        <v>1</v>
      </c>
      <c r="CZ717" s="13" t="s">
        <v>1</v>
      </c>
      <c r="DA717" s="13" t="s">
        <v>1</v>
      </c>
      <c r="DB717" s="12" t="s">
        <v>1</v>
      </c>
      <c r="DC717" s="12" t="s">
        <v>1</v>
      </c>
      <c r="DD717" s="12" t="s">
        <v>1</v>
      </c>
      <c r="DE717" s="12" t="s">
        <v>1</v>
      </c>
      <c r="DF717" s="12" t="s">
        <v>1</v>
      </c>
      <c r="DG717" s="12" t="s">
        <v>1</v>
      </c>
      <c r="DH717" s="12" t="s">
        <v>1</v>
      </c>
      <c r="DI717" s="12" t="s">
        <v>1</v>
      </c>
      <c r="DJ717" s="12" t="s">
        <v>1</v>
      </c>
      <c r="DK717" s="12" t="s">
        <v>1</v>
      </c>
      <c r="DL717" s="12" t="s">
        <v>1</v>
      </c>
      <c r="DM717" s="12" t="s">
        <v>1</v>
      </c>
      <c r="DN717" s="23" t="s">
        <v>1</v>
      </c>
      <c r="DO717" s="12" t="s">
        <v>1</v>
      </c>
      <c r="DP717" s="12" t="s">
        <v>1</v>
      </c>
      <c r="DQ717" s="12" t="s">
        <v>1</v>
      </c>
      <c r="DR717" s="12" t="s">
        <v>1</v>
      </c>
      <c r="DS717" s="12" t="s">
        <v>1</v>
      </c>
      <c r="DT717" s="12" t="s">
        <v>1</v>
      </c>
      <c r="DU717" s="12" t="s">
        <v>1</v>
      </c>
      <c r="DV717" s="24" t="s">
        <v>1</v>
      </c>
      <c r="DW717" s="25" t="s">
        <v>1</v>
      </c>
      <c r="DX717" s="26" t="s">
        <v>1</v>
      </c>
      <c r="DZ717" s="12" t="s">
        <v>1</v>
      </c>
      <c r="EC717" s="12" t="s">
        <v>1</v>
      </c>
      <c r="EF717" s="12" t="s">
        <v>1</v>
      </c>
      <c r="EI717" s="12" t="s">
        <v>1</v>
      </c>
      <c r="EL717" s="12" t="s">
        <v>1</v>
      </c>
      <c r="EO717" s="12" t="s">
        <v>1</v>
      </c>
    </row>
    <row r="718" spans="1:145" ht="15.5" x14ac:dyDescent="0.35">
      <c r="A718" s="14"/>
      <c r="B718" s="14" t="s">
        <v>2</v>
      </c>
      <c r="C718" s="14" t="s">
        <v>3</v>
      </c>
      <c r="D718" s="14" t="s">
        <v>4</v>
      </c>
      <c r="E718" s="14" t="s">
        <v>5</v>
      </c>
      <c r="F718" s="14" t="s">
        <v>6</v>
      </c>
      <c r="G718" s="14" t="s">
        <v>7</v>
      </c>
      <c r="H718" s="14" t="s">
        <v>8</v>
      </c>
      <c r="I718" s="14" t="s">
        <v>9</v>
      </c>
      <c r="J718" s="14" t="s">
        <v>10</v>
      </c>
      <c r="K718" s="15">
        <v>1996</v>
      </c>
      <c r="L718" s="15">
        <v>1997</v>
      </c>
      <c r="M718" s="16">
        <v>1998</v>
      </c>
      <c r="N718" s="16">
        <v>1999</v>
      </c>
      <c r="O718" s="16">
        <v>2000</v>
      </c>
      <c r="P718" s="16">
        <v>2001</v>
      </c>
      <c r="Q718" s="16">
        <v>2002</v>
      </c>
      <c r="R718" s="16">
        <v>2003</v>
      </c>
      <c r="S718" s="16">
        <v>2004</v>
      </c>
      <c r="T718" s="16">
        <v>2005</v>
      </c>
      <c r="U718" s="16">
        <v>2006</v>
      </c>
      <c r="V718" s="16">
        <v>2007</v>
      </c>
      <c r="W718" s="16">
        <v>2008</v>
      </c>
      <c r="X718" s="17">
        <v>2009</v>
      </c>
      <c r="Y718" s="17">
        <v>2010</v>
      </c>
      <c r="Z718" s="16">
        <f>Z5</f>
        <v>2011</v>
      </c>
      <c r="AA718" s="16">
        <v>2012</v>
      </c>
      <c r="AB718" s="16">
        <v>2013</v>
      </c>
      <c r="AC718" s="16">
        <v>2013</v>
      </c>
      <c r="AD718" s="16">
        <v>2013</v>
      </c>
      <c r="AE718" s="16">
        <v>2013</v>
      </c>
      <c r="AF718" s="16">
        <v>2014</v>
      </c>
      <c r="AG718" s="16">
        <v>2014</v>
      </c>
      <c r="AH718" s="16">
        <v>2014</v>
      </c>
      <c r="AI718" s="16">
        <v>2014</v>
      </c>
      <c r="AJ718" s="17">
        <v>2014</v>
      </c>
      <c r="AK718" s="17">
        <v>2015</v>
      </c>
      <c r="AL718" s="17">
        <v>2015</v>
      </c>
      <c r="AM718" s="17">
        <v>2015</v>
      </c>
      <c r="AN718" s="17">
        <v>2015</v>
      </c>
      <c r="AO718" s="17">
        <f>+AO$5</f>
        <v>2015</v>
      </c>
      <c r="AP718" s="17">
        <v>2016</v>
      </c>
      <c r="AQ718" s="17">
        <v>2016</v>
      </c>
      <c r="AR718" s="17">
        <v>2016</v>
      </c>
      <c r="AS718" s="17">
        <f>+AS$5</f>
        <v>2016</v>
      </c>
      <c r="AT718" s="17">
        <v>2017</v>
      </c>
      <c r="AU718" s="17">
        <v>2017</v>
      </c>
      <c r="AV718" s="17">
        <v>2017</v>
      </c>
      <c r="AW718" s="17">
        <v>2017</v>
      </c>
      <c r="AX718" s="17">
        <f>+AX$5</f>
        <v>2017</v>
      </c>
      <c r="AY718" s="17"/>
      <c r="AZ718" s="17">
        <v>2018</v>
      </c>
      <c r="BA718" s="17">
        <v>2018</v>
      </c>
      <c r="BB718" s="17">
        <v>2018</v>
      </c>
      <c r="BC718" s="17">
        <v>2018</v>
      </c>
      <c r="BD718" s="17">
        <v>2018</v>
      </c>
      <c r="BE718" s="17">
        <v>2018</v>
      </c>
      <c r="BF718" s="17">
        <f>+BF$5</f>
        <v>2018</v>
      </c>
      <c r="BG718" s="17">
        <v>2019</v>
      </c>
      <c r="BH718" s="17">
        <v>2019</v>
      </c>
      <c r="BI718" s="17">
        <v>2019</v>
      </c>
      <c r="BJ718" s="17">
        <v>2019</v>
      </c>
      <c r="BK718" s="17">
        <v>2019</v>
      </c>
      <c r="BL718" s="17">
        <v>2019</v>
      </c>
      <c r="BM718" s="17">
        <v>2019</v>
      </c>
      <c r="BN718" s="17">
        <v>2019</v>
      </c>
      <c r="BO718" s="17">
        <f>+BO$5</f>
        <v>2019</v>
      </c>
      <c r="BP718" s="17">
        <v>2020</v>
      </c>
      <c r="BQ718" s="17">
        <v>2020</v>
      </c>
      <c r="BR718" s="17">
        <v>2020</v>
      </c>
      <c r="BS718" s="17">
        <v>2020</v>
      </c>
      <c r="BT718" s="17">
        <v>2020</v>
      </c>
      <c r="BU718" s="17">
        <v>2020</v>
      </c>
      <c r="BV718" s="17">
        <v>2020</v>
      </c>
      <c r="BW718" s="17">
        <v>2020</v>
      </c>
      <c r="BX718" s="17">
        <v>2020</v>
      </c>
      <c r="BY718" s="17">
        <v>2020</v>
      </c>
      <c r="BZ718" s="16">
        <v>2020</v>
      </c>
      <c r="CA718" s="17">
        <f>+CA$5</f>
        <v>2020</v>
      </c>
      <c r="CB718" s="17">
        <v>2021</v>
      </c>
      <c r="CC718" s="17">
        <v>2021</v>
      </c>
      <c r="CD718" s="17">
        <v>2021</v>
      </c>
      <c r="CE718" s="17">
        <v>2021</v>
      </c>
      <c r="CF718" s="17">
        <v>2021</v>
      </c>
      <c r="CG718" s="17">
        <v>2021</v>
      </c>
      <c r="CH718" s="17">
        <v>2021</v>
      </c>
      <c r="CI718" s="17">
        <v>2021</v>
      </c>
      <c r="CJ718" s="16">
        <v>2021</v>
      </c>
      <c r="CK718" s="16">
        <v>2021</v>
      </c>
      <c r="CL718" s="17">
        <f>+CL$5</f>
        <v>2021</v>
      </c>
      <c r="CM718" s="17">
        <v>2022</v>
      </c>
      <c r="CN718" s="17">
        <v>2022</v>
      </c>
      <c r="CO718" s="17">
        <v>2022</v>
      </c>
      <c r="CP718" s="17">
        <v>2022</v>
      </c>
      <c r="CQ718" s="17">
        <v>2022</v>
      </c>
      <c r="CR718" s="17">
        <v>2022</v>
      </c>
      <c r="CS718" s="17">
        <v>2022</v>
      </c>
      <c r="CT718" s="17">
        <v>2022</v>
      </c>
      <c r="CU718" s="17">
        <v>2022</v>
      </c>
      <c r="CV718" s="17">
        <v>2022</v>
      </c>
      <c r="CW718" s="17">
        <v>2022</v>
      </c>
      <c r="CX718" s="17">
        <v>2022</v>
      </c>
      <c r="CY718" s="17">
        <v>2022</v>
      </c>
      <c r="CZ718" s="17">
        <v>2022</v>
      </c>
      <c r="DA718" s="17">
        <f t="shared" ref="DA718:DN718" si="771">+DA$5</f>
        <v>2022</v>
      </c>
      <c r="DB718" s="16">
        <v>2023</v>
      </c>
      <c r="DC718" s="16">
        <v>2023</v>
      </c>
      <c r="DD718" s="16">
        <v>2023</v>
      </c>
      <c r="DE718" s="16">
        <v>2023</v>
      </c>
      <c r="DF718" s="16">
        <v>2023</v>
      </c>
      <c r="DG718" s="16">
        <v>2023</v>
      </c>
      <c r="DH718" s="16">
        <v>2023</v>
      </c>
      <c r="DI718" s="16">
        <v>2023</v>
      </c>
      <c r="DJ718" s="16">
        <v>2023</v>
      </c>
      <c r="DK718" s="16">
        <v>2023</v>
      </c>
      <c r="DL718" s="16">
        <v>2023</v>
      </c>
      <c r="DM718" s="16">
        <v>2023</v>
      </c>
      <c r="DN718" s="19">
        <f t="shared" si="771"/>
        <v>2023</v>
      </c>
      <c r="DO718" s="16">
        <v>2023</v>
      </c>
      <c r="DP718" s="16">
        <v>2024</v>
      </c>
      <c r="DQ718" s="16">
        <v>2024</v>
      </c>
      <c r="DR718" s="16">
        <v>2024</v>
      </c>
      <c r="DS718" s="16">
        <v>2024</v>
      </c>
      <c r="DT718" s="16">
        <v>2024</v>
      </c>
      <c r="DU718" s="16">
        <v>2024</v>
      </c>
      <c r="DV718" s="20">
        <f>+DV$5</f>
        <v>2024</v>
      </c>
      <c r="DW718" s="21">
        <f>+DW$5</f>
        <v>2024</v>
      </c>
      <c r="DX718" s="22">
        <f>+DX$5</f>
        <v>2024</v>
      </c>
      <c r="DZ718" s="16">
        <f>+DZ$5</f>
        <v>2025</v>
      </c>
      <c r="EC718" s="16">
        <f>+EC$5</f>
        <v>2026</v>
      </c>
      <c r="EF718" s="16">
        <f>+EF$5</f>
        <v>2027</v>
      </c>
      <c r="EI718" s="16">
        <f>+EI$5</f>
        <v>2028</v>
      </c>
      <c r="EL718" s="16">
        <f>+EL$5</f>
        <v>2029</v>
      </c>
      <c r="EO718" s="16">
        <f>+EO$5</f>
        <v>2030</v>
      </c>
    </row>
    <row r="719" spans="1:145" ht="15.5" x14ac:dyDescent="0.35">
      <c r="A719" s="12" t="s">
        <v>1</v>
      </c>
      <c r="B719" s="12" t="s">
        <v>1</v>
      </c>
      <c r="C719" s="12" t="s">
        <v>1</v>
      </c>
      <c r="D719" s="12" t="s">
        <v>1</v>
      </c>
      <c r="E719" s="12" t="s">
        <v>1</v>
      </c>
      <c r="F719" s="12" t="s">
        <v>1</v>
      </c>
      <c r="G719" s="12" t="s">
        <v>1</v>
      </c>
      <c r="H719" s="12" t="s">
        <v>1</v>
      </c>
      <c r="I719" s="12" t="s">
        <v>1</v>
      </c>
      <c r="J719" s="12" t="s">
        <v>1</v>
      </c>
      <c r="K719" s="12" t="s">
        <v>1</v>
      </c>
      <c r="L719" s="12" t="s">
        <v>1</v>
      </c>
      <c r="M719" s="12" t="s">
        <v>1</v>
      </c>
      <c r="N719" s="12" t="s">
        <v>1</v>
      </c>
      <c r="O719" s="12" t="s">
        <v>1</v>
      </c>
      <c r="P719" s="12" t="s">
        <v>1</v>
      </c>
      <c r="Q719" s="12" t="str">
        <f>+Q$6</f>
        <v>-</v>
      </c>
      <c r="R719" s="12" t="str">
        <f>+R$6</f>
        <v>-</v>
      </c>
      <c r="S719" s="12" t="str">
        <f>+S$6</f>
        <v>-</v>
      </c>
      <c r="T719" s="12" t="str">
        <f>+T$6</f>
        <v>-</v>
      </c>
      <c r="U719" s="12" t="s">
        <v>1</v>
      </c>
      <c r="V719" s="12" t="s">
        <v>1</v>
      </c>
      <c r="W719" s="12" t="s">
        <v>1</v>
      </c>
      <c r="X719" s="13" t="s">
        <v>1</v>
      </c>
      <c r="Y719" s="13" t="s">
        <v>1</v>
      </c>
      <c r="Z719" s="12" t="s">
        <v>1</v>
      </c>
      <c r="AA719" s="12" t="s">
        <v>1</v>
      </c>
      <c r="AB719" s="12" t="s">
        <v>1</v>
      </c>
      <c r="AC719" s="12" t="s">
        <v>1</v>
      </c>
      <c r="AD719" s="12" t="s">
        <v>1</v>
      </c>
      <c r="AE719" s="12" t="s">
        <v>1</v>
      </c>
      <c r="AF719" s="12" t="s">
        <v>1</v>
      </c>
      <c r="AG719" s="12" t="s">
        <v>1</v>
      </c>
      <c r="AH719" s="12" t="s">
        <v>1</v>
      </c>
      <c r="AI719" s="12" t="s">
        <v>1</v>
      </c>
      <c r="AJ719" s="13" t="s">
        <v>1</v>
      </c>
      <c r="AK719" s="13" t="s">
        <v>1</v>
      </c>
      <c r="AL719" s="13" t="s">
        <v>1</v>
      </c>
      <c r="AM719" s="13" t="s">
        <v>1</v>
      </c>
      <c r="AN719" s="13" t="s">
        <v>1</v>
      </c>
      <c r="AO719" s="13" t="s">
        <v>1</v>
      </c>
      <c r="AP719" s="13" t="s">
        <v>1</v>
      </c>
      <c r="AQ719" s="13" t="s">
        <v>1</v>
      </c>
      <c r="AR719" s="13" t="s">
        <v>1</v>
      </c>
      <c r="AS719" s="13" t="s">
        <v>1</v>
      </c>
      <c r="AT719" s="13" t="s">
        <v>1</v>
      </c>
      <c r="AU719" s="13" t="s">
        <v>1</v>
      </c>
      <c r="AV719" s="13" t="s">
        <v>1</v>
      </c>
      <c r="AW719" s="13" t="s">
        <v>1</v>
      </c>
      <c r="AX719" s="13" t="s">
        <v>1</v>
      </c>
      <c r="AY719" s="13"/>
      <c r="AZ719" s="13" t="s">
        <v>1</v>
      </c>
      <c r="BA719" s="13" t="s">
        <v>1</v>
      </c>
      <c r="BB719" s="13" t="s">
        <v>1</v>
      </c>
      <c r="BC719" s="13" t="s">
        <v>1</v>
      </c>
      <c r="BD719" s="13" t="s">
        <v>1</v>
      </c>
      <c r="BE719" s="13" t="s">
        <v>1</v>
      </c>
      <c r="BF719" s="13" t="s">
        <v>1</v>
      </c>
      <c r="BG719" s="13" t="s">
        <v>1</v>
      </c>
      <c r="BH719" s="13" t="s">
        <v>1</v>
      </c>
      <c r="BI719" s="13" t="s">
        <v>1</v>
      </c>
      <c r="BJ719" s="13" t="s">
        <v>1</v>
      </c>
      <c r="BK719" s="13" t="s">
        <v>1</v>
      </c>
      <c r="BL719" s="13" t="s">
        <v>1</v>
      </c>
      <c r="BM719" s="13" t="s">
        <v>1</v>
      </c>
      <c r="BN719" s="13" t="s">
        <v>1</v>
      </c>
      <c r="BO719" s="13" t="s">
        <v>1</v>
      </c>
      <c r="BP719" s="13" t="s">
        <v>1</v>
      </c>
      <c r="BQ719" s="13" t="s">
        <v>1</v>
      </c>
      <c r="BR719" s="13" t="s">
        <v>1</v>
      </c>
      <c r="BS719" s="13" t="s">
        <v>1</v>
      </c>
      <c r="BT719" s="13" t="s">
        <v>1</v>
      </c>
      <c r="BU719" s="13" t="s">
        <v>1</v>
      </c>
      <c r="BV719" s="13" t="s">
        <v>1</v>
      </c>
      <c r="BW719" s="13" t="s">
        <v>1</v>
      </c>
      <c r="BX719" s="13" t="s">
        <v>1</v>
      </c>
      <c r="BY719" s="13" t="s">
        <v>1</v>
      </c>
      <c r="BZ719" s="12" t="s">
        <v>1</v>
      </c>
      <c r="CA719" s="13" t="s">
        <v>1</v>
      </c>
      <c r="CB719" s="13" t="s">
        <v>1</v>
      </c>
      <c r="CC719" s="13" t="s">
        <v>1</v>
      </c>
      <c r="CD719" s="13" t="s">
        <v>1</v>
      </c>
      <c r="CE719" s="13" t="s">
        <v>1</v>
      </c>
      <c r="CF719" s="13" t="s">
        <v>1</v>
      </c>
      <c r="CG719" s="13" t="s">
        <v>1</v>
      </c>
      <c r="CH719" s="13" t="s">
        <v>1</v>
      </c>
      <c r="CI719" s="13" t="s">
        <v>1</v>
      </c>
      <c r="CJ719" s="12" t="s">
        <v>1</v>
      </c>
      <c r="CK719" s="12" t="s">
        <v>1</v>
      </c>
      <c r="CL719" s="13" t="s">
        <v>1</v>
      </c>
      <c r="CM719" s="13" t="s">
        <v>1</v>
      </c>
      <c r="CN719" s="13" t="s">
        <v>1</v>
      </c>
      <c r="CO719" s="13" t="s">
        <v>1</v>
      </c>
      <c r="CP719" s="13" t="s">
        <v>1</v>
      </c>
      <c r="CQ719" s="13" t="s">
        <v>1</v>
      </c>
      <c r="CR719" s="13" t="s">
        <v>1</v>
      </c>
      <c r="CS719" s="13" t="s">
        <v>1</v>
      </c>
      <c r="CT719" s="13" t="s">
        <v>1</v>
      </c>
      <c r="CU719" s="13" t="s">
        <v>1</v>
      </c>
      <c r="CV719" s="13" t="s">
        <v>1</v>
      </c>
      <c r="CW719" s="13" t="s">
        <v>1</v>
      </c>
      <c r="CX719" s="13" t="s">
        <v>1</v>
      </c>
      <c r="CY719" s="13" t="s">
        <v>1</v>
      </c>
      <c r="CZ719" s="13" t="s">
        <v>1</v>
      </c>
      <c r="DA719" s="13" t="s">
        <v>1</v>
      </c>
      <c r="DB719" s="12" t="s">
        <v>1</v>
      </c>
      <c r="DC719" s="12" t="s">
        <v>1</v>
      </c>
      <c r="DD719" s="12" t="s">
        <v>1</v>
      </c>
      <c r="DE719" s="12" t="s">
        <v>1</v>
      </c>
      <c r="DF719" s="12" t="s">
        <v>1</v>
      </c>
      <c r="DG719" s="12" t="s">
        <v>1</v>
      </c>
      <c r="DH719" s="12" t="s">
        <v>1</v>
      </c>
      <c r="DI719" s="12" t="s">
        <v>1</v>
      </c>
      <c r="DJ719" s="12" t="s">
        <v>1</v>
      </c>
      <c r="DK719" s="12" t="s">
        <v>1</v>
      </c>
      <c r="DL719" s="12" t="s">
        <v>1</v>
      </c>
      <c r="DM719" s="12" t="s">
        <v>1</v>
      </c>
      <c r="DN719" s="23" t="s">
        <v>1</v>
      </c>
      <c r="DO719" s="12" t="s">
        <v>1</v>
      </c>
      <c r="DP719" s="12" t="s">
        <v>1</v>
      </c>
      <c r="DQ719" s="12" t="s">
        <v>1</v>
      </c>
      <c r="DR719" s="12" t="s">
        <v>1</v>
      </c>
      <c r="DS719" s="12" t="s">
        <v>1</v>
      </c>
      <c r="DT719" s="12" t="s">
        <v>1</v>
      </c>
      <c r="DU719" s="12" t="s">
        <v>1</v>
      </c>
      <c r="DV719" s="24" t="s">
        <v>1</v>
      </c>
      <c r="DW719" s="25" t="s">
        <v>1</v>
      </c>
      <c r="DX719" s="26" t="s">
        <v>1</v>
      </c>
      <c r="DZ719" s="12" t="s">
        <v>1</v>
      </c>
      <c r="EC719" s="12" t="s">
        <v>1</v>
      </c>
      <c r="EF719" s="12" t="s">
        <v>1</v>
      </c>
      <c r="EI719" s="12" t="s">
        <v>1</v>
      </c>
      <c r="EL719" s="12" t="s">
        <v>1</v>
      </c>
      <c r="EO719" s="12" t="s">
        <v>1</v>
      </c>
    </row>
    <row r="720" spans="1:145" ht="15.5" x14ac:dyDescent="0.3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14"/>
      <c r="L720" s="14"/>
      <c r="M720" s="14"/>
      <c r="N720" s="14"/>
      <c r="O720" s="28"/>
      <c r="P720" s="28"/>
      <c r="Q720" s="28"/>
      <c r="R720" s="28"/>
      <c r="S720" s="28"/>
      <c r="T720" s="28"/>
      <c r="U720" s="28" t="str">
        <f>+U$7</f>
        <v/>
      </c>
      <c r="V720" s="14"/>
      <c r="W720" s="14"/>
      <c r="X720" s="30"/>
      <c r="Y720" s="30"/>
      <c r="Z720" s="14"/>
      <c r="AA720" s="14"/>
      <c r="AB720" s="14" t="s">
        <v>12</v>
      </c>
      <c r="AC720" s="14" t="s">
        <v>13</v>
      </c>
      <c r="AD720" s="14" t="str">
        <f>+$AD$7</f>
        <v>Maj old</v>
      </c>
      <c r="AE720" s="14"/>
      <c r="AF720" s="14" t="s">
        <v>12</v>
      </c>
      <c r="AG720" s="14" t="s">
        <v>13</v>
      </c>
      <c r="AH720" s="14" t="s">
        <v>15</v>
      </c>
      <c r="AI720" s="14" t="s">
        <v>16</v>
      </c>
      <c r="AJ720" s="30"/>
      <c r="AK720" s="30" t="s">
        <v>12</v>
      </c>
      <c r="AL720" s="30" t="s">
        <v>13</v>
      </c>
      <c r="AM720" s="30" t="s">
        <v>15</v>
      </c>
      <c r="AN720" s="30" t="s">
        <v>17</v>
      </c>
      <c r="AO720" s="30" t="str">
        <f>+AO$7</f>
        <v>Estim.</v>
      </c>
      <c r="AP720" s="30" t="s">
        <v>12</v>
      </c>
      <c r="AQ720" s="30" t="s">
        <v>13</v>
      </c>
      <c r="AR720" s="30" t="s">
        <v>15</v>
      </c>
      <c r="AS720" s="30" t="str">
        <f>+AS$7</f>
        <v>Estim.</v>
      </c>
      <c r="AT720" s="30" t="s">
        <v>12</v>
      </c>
      <c r="AU720" s="30" t="s">
        <v>13</v>
      </c>
      <c r="AV720" s="30" t="s">
        <v>19</v>
      </c>
      <c r="AW720" s="30" t="s">
        <v>20</v>
      </c>
      <c r="AX720" s="30" t="str">
        <f>+AX$7</f>
        <v>Estim</v>
      </c>
      <c r="AY720" s="30"/>
      <c r="AZ720" s="30" t="s">
        <v>12</v>
      </c>
      <c r="BA720" s="30" t="s">
        <v>22</v>
      </c>
      <c r="BB720" s="30" t="s">
        <v>23</v>
      </c>
      <c r="BC720" s="30" t="s">
        <v>24</v>
      </c>
      <c r="BD720" s="30" t="s">
        <v>25</v>
      </c>
      <c r="BE720" s="30" t="s">
        <v>26</v>
      </c>
      <c r="BF720" s="30" t="str">
        <f>+BF$7</f>
        <v>Estim</v>
      </c>
      <c r="BG720" s="30" t="s">
        <v>12</v>
      </c>
      <c r="BH720" s="30" t="s">
        <v>27</v>
      </c>
      <c r="BI720" s="30" t="s">
        <v>23</v>
      </c>
      <c r="BJ720" s="30" t="s">
        <v>26</v>
      </c>
      <c r="BK720" s="30" t="s">
        <v>28</v>
      </c>
      <c r="BL720" s="30" t="s">
        <v>29</v>
      </c>
      <c r="BM720" s="30" t="s">
        <v>30</v>
      </c>
      <c r="BN720" s="30" t="s">
        <v>31</v>
      </c>
      <c r="BO720" s="30" t="str">
        <f>+BO$7</f>
        <v>Estim</v>
      </c>
      <c r="BP720" s="30" t="s">
        <v>12</v>
      </c>
      <c r="BQ720" s="30" t="s">
        <v>12</v>
      </c>
      <c r="BR720" s="30" t="s">
        <v>27</v>
      </c>
      <c r="BS720" s="30" t="s">
        <v>29</v>
      </c>
      <c r="BT720" s="30" t="s">
        <v>23</v>
      </c>
      <c r="BU720" s="30" t="s">
        <v>29</v>
      </c>
      <c r="BV720" s="30" t="s">
        <v>31</v>
      </c>
      <c r="BW720" s="30" t="s">
        <v>32</v>
      </c>
      <c r="BX720" s="30" t="s">
        <v>32</v>
      </c>
      <c r="BY720" s="30" t="s">
        <v>32</v>
      </c>
      <c r="BZ720" s="14" t="s">
        <v>33</v>
      </c>
      <c r="CA720" s="30" t="str">
        <f>+CA$7</f>
        <v>Estim</v>
      </c>
      <c r="CB720" s="30" t="s">
        <v>12</v>
      </c>
      <c r="CC720" s="30" t="s">
        <v>12</v>
      </c>
      <c r="CD720" s="30" t="s">
        <v>12</v>
      </c>
      <c r="CE720" s="30" t="s">
        <v>12</v>
      </c>
      <c r="CF720" s="30" t="s">
        <v>12</v>
      </c>
      <c r="CG720" s="30" t="s">
        <v>12</v>
      </c>
      <c r="CH720" s="30" t="s">
        <v>34</v>
      </c>
      <c r="CI720" s="30" t="s">
        <v>34</v>
      </c>
      <c r="CJ720" s="14" t="s">
        <v>25</v>
      </c>
      <c r="CK720" s="14" t="s">
        <v>25</v>
      </c>
      <c r="CL720" s="30" t="str">
        <f>+CL$7</f>
        <v>Estim.</v>
      </c>
      <c r="CM720" s="30" t="s">
        <v>12</v>
      </c>
      <c r="CN720" s="30" t="s">
        <v>36</v>
      </c>
      <c r="CO720" s="30" t="s">
        <v>36</v>
      </c>
      <c r="CP720" s="30" t="s">
        <v>101</v>
      </c>
      <c r="CQ720" s="30" t="s">
        <v>36</v>
      </c>
      <c r="CR720" s="30" t="s">
        <v>102</v>
      </c>
      <c r="CS720" s="30" t="s">
        <v>103</v>
      </c>
      <c r="CT720" s="30" t="s">
        <v>104</v>
      </c>
      <c r="CU720" s="30" t="s">
        <v>105</v>
      </c>
      <c r="CV720" s="30" t="s">
        <v>37</v>
      </c>
      <c r="CW720" s="30" t="s">
        <v>37</v>
      </c>
      <c r="CX720" s="30" t="s">
        <v>38</v>
      </c>
      <c r="CY720" s="30" t="s">
        <v>38</v>
      </c>
      <c r="CZ720" s="30" t="s">
        <v>37</v>
      </c>
      <c r="DA720" s="30" t="str">
        <f t="shared" ref="DA720:DN720" si="772">+DA$7</f>
        <v>Estim.</v>
      </c>
      <c r="DB720" s="14" t="s">
        <v>39</v>
      </c>
      <c r="DC720" s="14" t="s">
        <v>40</v>
      </c>
      <c r="DD720" s="14" t="s">
        <v>41</v>
      </c>
      <c r="DE720" s="14" t="s">
        <v>42</v>
      </c>
      <c r="DF720" s="14" t="s">
        <v>43</v>
      </c>
      <c r="DG720" s="14" t="s">
        <v>44</v>
      </c>
      <c r="DH720" s="14" t="s">
        <v>45</v>
      </c>
      <c r="DI720" s="14" t="s">
        <v>46</v>
      </c>
      <c r="DJ720" s="14" t="s">
        <v>47</v>
      </c>
      <c r="DK720" s="14" t="s">
        <v>45</v>
      </c>
      <c r="DL720" s="14" t="s">
        <v>46</v>
      </c>
      <c r="DM720" s="14" t="s">
        <v>47</v>
      </c>
      <c r="DN720" s="34" t="str">
        <f t="shared" si="772"/>
        <v>Estim.</v>
      </c>
      <c r="DO720" s="14" t="s">
        <v>47</v>
      </c>
      <c r="DP720" s="14" t="s">
        <v>12</v>
      </c>
      <c r="DQ720" s="14" t="s">
        <v>12</v>
      </c>
      <c r="DR720" s="14" t="s">
        <v>12</v>
      </c>
      <c r="DS720" s="14" t="s">
        <v>23</v>
      </c>
      <c r="DT720" s="14" t="s">
        <v>23</v>
      </c>
      <c r="DU720" s="14" t="s">
        <v>23</v>
      </c>
      <c r="DV720" s="121" t="str">
        <f>+DV$7</f>
        <v>MAJ nov</v>
      </c>
      <c r="DW720" s="122" t="str">
        <f>+DW$7</f>
        <v>MAJ nov</v>
      </c>
      <c r="DX720" s="123" t="str">
        <f>+DX$7</f>
        <v>Prév.Rév.</v>
      </c>
      <c r="DZ720" s="14" t="str">
        <f>+DZ$7</f>
        <v>Prév.</v>
      </c>
      <c r="EC720" s="14" t="str">
        <f>+EC$7</f>
        <v>Prév.</v>
      </c>
      <c r="EF720" s="14" t="str">
        <f>+EF$7</f>
        <v>Prév.</v>
      </c>
      <c r="EI720" s="14" t="str">
        <f>+EI$7</f>
        <v>Prév.</v>
      </c>
      <c r="EL720" s="14" t="str">
        <f>+EL$7</f>
        <v>Prév.</v>
      </c>
      <c r="EO720" s="14" t="str">
        <f>+EO$7</f>
        <v>Prév.</v>
      </c>
    </row>
    <row r="721" spans="1:145" ht="15.5" x14ac:dyDescent="0.35">
      <c r="A721" s="27"/>
      <c r="B721" s="27"/>
      <c r="C721" s="27"/>
      <c r="D721" s="27"/>
      <c r="E721" s="27"/>
      <c r="F721" s="27"/>
      <c r="G721" s="27"/>
      <c r="H721" s="116" t="s">
        <v>267</v>
      </c>
      <c r="I721" s="27"/>
      <c r="J721" s="27"/>
      <c r="K721" s="27"/>
      <c r="L721" s="27"/>
      <c r="M721" s="27"/>
      <c r="N721" s="27"/>
      <c r="O721" s="27"/>
      <c r="P721" s="27"/>
      <c r="Q721" s="27"/>
      <c r="R721" s="27"/>
    </row>
    <row r="722" spans="1:145" ht="15.5" x14ac:dyDescent="0.35">
      <c r="A722" s="27"/>
      <c r="B722" s="115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BB722" s="38">
        <v>0.32175973957863091</v>
      </c>
      <c r="BD722" s="38">
        <v>0.33012385367039826</v>
      </c>
      <c r="BF722" s="38">
        <f>BF723/BF744</f>
        <v>0.30948666343671066</v>
      </c>
      <c r="BO722" s="38" t="e">
        <f>BO723/BO744</f>
        <v>#VALUE!</v>
      </c>
      <c r="CA722" s="38">
        <f>CA723/CA744</f>
        <v>0.2463360980463781</v>
      </c>
    </row>
    <row r="723" spans="1:145" ht="15.5" x14ac:dyDescent="0.35">
      <c r="A723" s="56" t="s">
        <v>355</v>
      </c>
      <c r="B723" s="57" t="e">
        <f t="shared" ref="B723:Z723" si="773">B725+B726+B727</f>
        <v>#VALUE!</v>
      </c>
      <c r="C723" s="57" t="e">
        <f t="shared" si="773"/>
        <v>#VALUE!</v>
      </c>
      <c r="D723" s="57" t="e">
        <f t="shared" si="773"/>
        <v>#VALUE!</v>
      </c>
      <c r="E723" s="57" t="e">
        <f t="shared" si="773"/>
        <v>#VALUE!</v>
      </c>
      <c r="F723" s="57" t="e">
        <f t="shared" si="773"/>
        <v>#VALUE!</v>
      </c>
      <c r="G723" s="57" t="e">
        <f t="shared" si="773"/>
        <v>#VALUE!</v>
      </c>
      <c r="H723" s="57" t="e">
        <f t="shared" si="773"/>
        <v>#VALUE!</v>
      </c>
      <c r="I723" s="57" t="e">
        <f t="shared" si="773"/>
        <v>#VALUE!</v>
      </c>
      <c r="J723" s="57" t="e">
        <f t="shared" si="773"/>
        <v>#VALUE!</v>
      </c>
      <c r="K723" s="57" t="e">
        <f t="shared" si="773"/>
        <v>#VALUE!</v>
      </c>
      <c r="L723" s="57" t="e">
        <f t="shared" si="773"/>
        <v>#VALUE!</v>
      </c>
      <c r="M723" s="57" t="e">
        <f t="shared" si="773"/>
        <v>#VALUE!</v>
      </c>
      <c r="N723" s="57" t="e">
        <f t="shared" si="773"/>
        <v>#VALUE!</v>
      </c>
      <c r="O723" s="57" t="e">
        <f t="shared" si="773"/>
        <v>#VALUE!</v>
      </c>
      <c r="P723" s="57" t="e">
        <f t="shared" si="773"/>
        <v>#VALUE!</v>
      </c>
      <c r="Q723" s="57" t="e">
        <f t="shared" si="773"/>
        <v>#VALUE!</v>
      </c>
      <c r="R723" s="57" t="e">
        <f t="shared" si="773"/>
        <v>#VALUE!</v>
      </c>
      <c r="S723" s="57" t="e">
        <f t="shared" si="773"/>
        <v>#VALUE!</v>
      </c>
      <c r="T723" s="57" t="e">
        <f t="shared" si="773"/>
        <v>#VALUE!</v>
      </c>
      <c r="U723" s="57" t="e">
        <f t="shared" si="773"/>
        <v>#VALUE!</v>
      </c>
      <c r="V723" s="57" t="e">
        <f t="shared" si="773"/>
        <v>#VALUE!</v>
      </c>
      <c r="W723" s="57" t="e">
        <f t="shared" si="773"/>
        <v>#VALUE!</v>
      </c>
      <c r="X723" s="58" t="e">
        <f t="shared" si="773"/>
        <v>#VALUE!</v>
      </c>
      <c r="Y723" s="58" t="e">
        <f t="shared" si="773"/>
        <v>#VALUE!</v>
      </c>
      <c r="Z723" s="57" t="e">
        <f t="shared" si="773"/>
        <v>#VALUE!</v>
      </c>
      <c r="AA723" s="57" t="e">
        <f>AA725+AA726+AA727</f>
        <v>#VALUE!</v>
      </c>
      <c r="AB723" s="57">
        <v>21613.024066801052</v>
      </c>
      <c r="AC723" s="57">
        <v>20931.475834211644</v>
      </c>
      <c r="AD723" s="57">
        <v>20622.661728412761</v>
      </c>
      <c r="AE723" s="57" t="e">
        <f>AE725+AE726+AE727</f>
        <v>#VALUE!</v>
      </c>
      <c r="AF723" s="57">
        <v>21714.502028489045</v>
      </c>
      <c r="AG723" s="57">
        <v>22309.542652865741</v>
      </c>
      <c r="AH723" s="57">
        <v>22485.405032526014</v>
      </c>
      <c r="AI723" s="57">
        <v>21390.600518834694</v>
      </c>
      <c r="AJ723" s="58" t="e">
        <f>AJ725+AJ726+AJ727</f>
        <v>#VALUE!</v>
      </c>
      <c r="AK723" s="58">
        <v>15672.787065029184</v>
      </c>
      <c r="AL723" s="58">
        <v>17147.898149406668</v>
      </c>
      <c r="AM723" s="58">
        <v>16345.965403683786</v>
      </c>
      <c r="AN723" s="58">
        <v>16322.156263559587</v>
      </c>
      <c r="AO723" s="58" t="e">
        <f>AO725+AO726+AO727</f>
        <v>#VALUE!</v>
      </c>
      <c r="AP723" s="58">
        <v>13652.727716179776</v>
      </c>
      <c r="AQ723" s="58">
        <v>13020.87822581358</v>
      </c>
      <c r="AR723" s="58">
        <v>14586.977520838842</v>
      </c>
      <c r="AS723" s="58" t="e">
        <f>AS725+AS726+AS727</f>
        <v>#VALUE!</v>
      </c>
      <c r="AT723" s="58">
        <v>16758.076370592597</v>
      </c>
      <c r="AU723" s="58">
        <v>16137.867629679395</v>
      </c>
      <c r="AV723" s="58">
        <v>14033.292556549259</v>
      </c>
      <c r="AW723" s="58">
        <v>13949.256929697014</v>
      </c>
      <c r="AX723" s="58" t="e">
        <f>AX725+AX726+AX727</f>
        <v>#VALUE!</v>
      </c>
      <c r="AY723" s="58"/>
      <c r="AZ723" s="58">
        <v>16359.242308792273</v>
      </c>
      <c r="BA723" s="58">
        <v>15166.773386798654</v>
      </c>
      <c r="BB723" s="58">
        <v>16461.219095620658</v>
      </c>
      <c r="BC723" s="58">
        <v>15254.780804442653</v>
      </c>
      <c r="BD723" s="58">
        <v>17313.056271079735</v>
      </c>
      <c r="BE723" s="58">
        <v>16117.407415321475</v>
      </c>
      <c r="BF723" s="58">
        <f>BF725+BF726+BF727</f>
        <v>16300.777939402427</v>
      </c>
      <c r="BG723" s="58">
        <v>17090.998227523694</v>
      </c>
      <c r="BH723" s="58">
        <v>15027.534696607647</v>
      </c>
      <c r="BI723" s="58">
        <v>16814.434275517095</v>
      </c>
      <c r="BJ723" s="58">
        <v>14647.851773076412</v>
      </c>
      <c r="BK723" s="58">
        <v>17472.598085725462</v>
      </c>
      <c r="BL723" s="58">
        <v>15416.010988114376</v>
      </c>
      <c r="BM723" s="58">
        <v>16905.291363309851</v>
      </c>
      <c r="BN723" s="58">
        <v>14899.138113013416</v>
      </c>
      <c r="BO723" s="58" t="e">
        <f>BO725+BO726+BO727</f>
        <v>#VALUE!</v>
      </c>
      <c r="BP723" s="58">
        <v>16641.034762451702</v>
      </c>
      <c r="BQ723" s="58">
        <v>15244.54571786576</v>
      </c>
      <c r="BR723" s="58">
        <v>10586.686515162453</v>
      </c>
      <c r="BS723" s="58">
        <v>8037.8243049801285</v>
      </c>
      <c r="BT723" s="58">
        <v>12620.903229558804</v>
      </c>
      <c r="BU723" s="58">
        <v>10800.711302705125</v>
      </c>
      <c r="BV723" s="58">
        <v>8376.0425577937567</v>
      </c>
      <c r="BW723" s="58">
        <v>13599.619786118943</v>
      </c>
      <c r="BX723" s="58">
        <v>12707.217308106927</v>
      </c>
      <c r="BY723" s="58">
        <v>11415.451428454251</v>
      </c>
      <c r="BZ723" s="57">
        <v>13390.693345123087</v>
      </c>
      <c r="CA723" s="58">
        <f>CA725+CA726+CA727</f>
        <v>12580.782486151407</v>
      </c>
      <c r="CB723" s="58">
        <v>15738.951743294645</v>
      </c>
      <c r="CC723" s="58">
        <v>15753.257269466591</v>
      </c>
      <c r="CD723" s="58">
        <v>14076.996672482703</v>
      </c>
      <c r="CE723" s="58">
        <v>15667.200912527478</v>
      </c>
      <c r="CF723" s="58">
        <v>15613.607241074766</v>
      </c>
      <c r="CG723" s="58">
        <v>14002.709139457374</v>
      </c>
      <c r="CH723" s="58">
        <v>17172.509835104294</v>
      </c>
      <c r="CI723" s="58">
        <v>16352.837948499309</v>
      </c>
      <c r="CJ723" s="57">
        <v>17695.986316357794</v>
      </c>
      <c r="CK723" s="57">
        <v>16993.696122885332</v>
      </c>
      <c r="CL723" s="58">
        <f>CL725+CL726+CL727</f>
        <v>16150.75438530363</v>
      </c>
      <c r="CM723" s="58">
        <v>17512.74098724228</v>
      </c>
      <c r="CN723" s="58">
        <v>20200.636605785479</v>
      </c>
      <c r="CO723" s="58">
        <v>20299.738366596663</v>
      </c>
      <c r="CP723" s="58">
        <v>23932.381983649073</v>
      </c>
      <c r="CQ723" s="58">
        <v>20359.703294067476</v>
      </c>
      <c r="CR723" s="58">
        <v>17831.942149518378</v>
      </c>
      <c r="CS723" s="58">
        <v>25465.791314765109</v>
      </c>
      <c r="CT723" s="58">
        <v>23572.875704839404</v>
      </c>
      <c r="CU723" s="58">
        <v>19125.680484123965</v>
      </c>
      <c r="CV723" s="58">
        <v>25356.06613889584</v>
      </c>
      <c r="CW723" s="58">
        <v>23984.816460420931</v>
      </c>
      <c r="CX723" s="58">
        <v>24902.733133516605</v>
      </c>
      <c r="CY723" s="58">
        <v>24515.189268238741</v>
      </c>
      <c r="CZ723" s="58">
        <v>23140.331129117352</v>
      </c>
      <c r="DA723" s="58">
        <f t="shared" ref="DA723" si="774">DA725+DA726+DA727</f>
        <v>21543.701296863146</v>
      </c>
      <c r="DB723" s="57">
        <v>22913.106388606982</v>
      </c>
      <c r="DC723" s="57">
        <v>21224.592832867856</v>
      </c>
      <c r="DD723" s="57">
        <v>19515.212672782778</v>
      </c>
      <c r="DE723" s="57">
        <v>21943.653618717257</v>
      </c>
      <c r="DF723" s="57">
        <v>20177.44049166199</v>
      </c>
      <c r="DG723" s="57">
        <v>18399.070281680968</v>
      </c>
      <c r="DH723" s="57">
        <v>21296.004365379296</v>
      </c>
      <c r="DI723" s="57">
        <v>19631.730138601568</v>
      </c>
      <c r="DJ723" s="57">
        <v>18100.85740615004</v>
      </c>
      <c r="DK723" s="57">
        <v>21285.555275126215</v>
      </c>
      <c r="DL723" s="57">
        <v>19845.196855031187</v>
      </c>
      <c r="DM723" s="57">
        <v>18291.642468986611</v>
      </c>
      <c r="DN723" s="59">
        <f t="shared" ref="DN723" si="775">DN725+DN726+DN727</f>
        <v>19191.902131915576</v>
      </c>
      <c r="DO723" s="57">
        <v>18291.642468986611</v>
      </c>
      <c r="DP723" s="57">
        <v>22042.828746391613</v>
      </c>
      <c r="DQ723" s="57">
        <v>21070.732755175435</v>
      </c>
      <c r="DR723" s="57">
        <v>19401.179200040271</v>
      </c>
      <c r="DS723" s="57">
        <v>21118.239865596704</v>
      </c>
      <c r="DT723" s="57">
        <v>20237.705117896901</v>
      </c>
      <c r="DU723" s="57">
        <v>20524.525504349123</v>
      </c>
      <c r="DV723" s="60">
        <f>DV725+DV726+DV727</f>
        <v>20925.774321030127</v>
      </c>
      <c r="DW723" s="61">
        <f>DW725+DW726+DW727</f>
        <v>20268.505037064504</v>
      </c>
      <c r="DX723" s="62">
        <f>DX725+DX726+DX727</f>
        <v>19214.65956076861</v>
      </c>
      <c r="DZ723" s="57">
        <f>DZ725+DZ726+DZ727</f>
        <v>20284.093696579061</v>
      </c>
      <c r="EC723" s="57">
        <f>EC725+EC726+EC727</f>
        <v>20327.531385277707</v>
      </c>
      <c r="EF723" s="57" t="e">
        <f>EF725+EF726+EF727</f>
        <v>#VALUE!</v>
      </c>
      <c r="EI723" s="57" t="e">
        <f>EI725+EI726+EI727</f>
        <v>#VALUE!</v>
      </c>
      <c r="EL723" s="57" t="e">
        <f>EL725+EL726+EL727</f>
        <v>#VALUE!</v>
      </c>
      <c r="EO723" s="57" t="e">
        <f>EO725+EO726+EO727</f>
        <v>#VALUE!</v>
      </c>
    </row>
    <row r="724" spans="1:145" ht="15.5" x14ac:dyDescent="0.35">
      <c r="A724" s="56" t="s">
        <v>356</v>
      </c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8"/>
      <c r="Y724" s="58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7"/>
      <c r="CA724" s="58"/>
      <c r="CB724" s="58"/>
      <c r="CC724" s="58"/>
      <c r="CD724" s="58"/>
      <c r="CE724" s="58"/>
      <c r="CF724" s="58"/>
      <c r="CG724" s="58"/>
      <c r="CH724" s="58"/>
      <c r="CI724" s="58"/>
      <c r="CJ724" s="57"/>
      <c r="CK724" s="57"/>
      <c r="CL724" s="58"/>
      <c r="CM724" s="58"/>
      <c r="CN724" s="58"/>
      <c r="CO724" s="58"/>
      <c r="CP724" s="58"/>
      <c r="CQ724" s="58"/>
      <c r="CR724" s="58"/>
      <c r="CS724" s="58"/>
      <c r="CT724" s="58"/>
      <c r="CU724" s="58"/>
      <c r="CV724" s="58"/>
      <c r="CW724" s="58"/>
      <c r="CX724" s="58"/>
      <c r="CY724" s="58"/>
      <c r="CZ724" s="58"/>
      <c r="DA724" s="58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9"/>
      <c r="DO724" s="57"/>
      <c r="DP724" s="57"/>
      <c r="DQ724" s="57"/>
      <c r="DR724" s="57"/>
      <c r="DS724" s="57"/>
      <c r="DT724" s="57"/>
      <c r="DU724" s="57"/>
      <c r="DV724" s="60"/>
      <c r="DW724" s="61"/>
      <c r="DX724" s="62"/>
      <c r="DZ724" s="57"/>
      <c r="EC724" s="57"/>
      <c r="EF724" s="57"/>
      <c r="EI724" s="57"/>
      <c r="EL724" s="57"/>
      <c r="EO724" s="57"/>
    </row>
    <row r="725" spans="1:145" ht="15.5" x14ac:dyDescent="0.35">
      <c r="A725" s="56" t="s">
        <v>357</v>
      </c>
      <c r="B725" s="57" t="e">
        <f>[2]CAMEROUN!T754-[2]CAMEROUN!T760-[2]CAMEROUN!T761+[3]CONGO!D588+[7]RCA!D593+[7]RCA!D596+[7]RCA!D597+[4]GABON!D757+[5]GUINEE!D535+[5]GUINEE!D540+[6]TCHAD!D595-[6]TCHAD!D605</f>
        <v>#VALUE!</v>
      </c>
      <c r="C725" s="57" t="e">
        <f>[2]CAMEROUN!U754-[2]CAMEROUN!U760-[2]CAMEROUN!U761+[3]CONGO!E588+[7]RCA!E593+[7]RCA!E596+[7]RCA!E597+[4]GABON!E757+[5]GUINEE!E535+[5]GUINEE!E540+[6]TCHAD!E595-[6]TCHAD!E605</f>
        <v>#VALUE!</v>
      </c>
      <c r="D725" s="57" t="e">
        <f>[2]CAMEROUN!V754-[2]CAMEROUN!V760-[2]CAMEROUN!V761+[3]CONGO!F588+[7]RCA!F593+[7]RCA!F596+[7]RCA!F597+[4]GABON!F757+[5]GUINEE!F535+[5]GUINEE!F540+[6]TCHAD!F595-[6]TCHAD!F605</f>
        <v>#VALUE!</v>
      </c>
      <c r="E725" s="57" t="e">
        <f>[2]CAMEROUN!W754-[2]CAMEROUN!W760-[2]CAMEROUN!W761+[3]CONGO!G588+[7]RCA!G593+[7]RCA!G596+[7]RCA!G597+[4]GABON!G757+[5]GUINEE!G535+[5]GUINEE!G540+[6]TCHAD!G595-[6]TCHAD!G605</f>
        <v>#VALUE!</v>
      </c>
      <c r="F725" s="57" t="e">
        <f>[2]CAMEROUN!X754-[2]CAMEROUN!X760-[2]CAMEROUN!X761+[3]CONGO!H588+[7]RCA!H593+[7]RCA!H596+[7]RCA!H597+[4]GABON!H757+[5]GUINEE!H535+[5]GUINEE!H540+[6]TCHAD!H595-[6]TCHAD!H605</f>
        <v>#VALUE!</v>
      </c>
      <c r="G725" s="57" t="e">
        <f>[2]CAMEROUN!Y754-[2]CAMEROUN!Y760-[2]CAMEROUN!Y761+[3]CONGO!I588+[7]RCA!I593+[7]RCA!I596+[7]RCA!I597+[4]GABON!I757+[5]GUINEE!I535+[5]GUINEE!I540+[6]TCHAD!I595-[6]TCHAD!I605</f>
        <v>#VALUE!</v>
      </c>
      <c r="H725" s="57" t="e">
        <f>[2]CAMEROUN!Z754-[2]CAMEROUN!Z760-[2]CAMEROUN!Z761-[2]CAMEROUN!Z763+[3]CONGO!J588+[7]RCA!J593+[7]RCA!J596+[7]RCA!J597+[4]GABON!J757+[5]GUINEE!J535+[5]GUINEE!J540+[6]TCHAD!J595-[6]TCHAD!J605</f>
        <v>#VALUE!</v>
      </c>
      <c r="I725" s="57" t="e">
        <f>[2]CAMEROUN!AA754-[2]CAMEROUN!AA760-[2]CAMEROUN!AA761-[2]CAMEROUN!AA763+[3]CONGO!K588+[7]RCA!K593+[7]RCA!K596+[7]RCA!K597+[4]GABON!K757+[5]GUINEE!K535+[5]GUINEE!K540+[6]TCHAD!K595-[6]TCHAD!K605</f>
        <v>#VALUE!</v>
      </c>
      <c r="J725" s="57" t="e">
        <f>[2]CAMEROUN!AB754-[2]CAMEROUN!AB760-[2]CAMEROUN!AB761-[2]CAMEROUN!AB763+[3]CONGO!L588+[7]RCA!L593+[7]RCA!L596+[7]RCA!L597+[4]GABON!L757+[5]GUINEE!L535+[5]GUINEE!L540+[6]TCHAD!L595-[6]TCHAD!L605</f>
        <v>#VALUE!</v>
      </c>
      <c r="K725" s="57">
        <f>[2]CAMEROUN!AC754-[2]CAMEROUN!AC760-[2]CAMEROUN!AC761-[2]CAMEROUN!AC763+[3]CONGO!M588+[7]RCA!M593+[7]RCA!M596+[7]RCA!M597+[4]GABON!M757+[5]GUINEE!M535+[5]GUINEE!M540+[6]TCHAD!M595-[6]TCHAD!M605</f>
        <v>1956.5003828473202</v>
      </c>
      <c r="L725" s="57">
        <f>[2]CAMEROUN!AD754-[2]CAMEROUN!AD760-[2]CAMEROUN!AD761-[2]CAMEROUN!AD763+[3]CONGO!N588+[7]RCA!N593+[7]RCA!N596+[7]RCA!N597+[4]GABON!N757+[5]GUINEE!N535+[5]GUINEE!N540+[6]TCHAD!N595-[6]TCHAD!N605</f>
        <v>2144.963090066361</v>
      </c>
      <c r="M725" s="57">
        <f>[2]CAMEROUN!AE754-[2]CAMEROUN!AE760-[2]CAMEROUN!AE761-[2]CAMEROUN!AE763+[3]CONGO!O588+[7]RCA!O593+[7]RCA!O596+[7]RCA!O597+[4]GABON!O757+[5]GUINEE!O535+[5]GUINEE!O540+[6]TCHAD!O595-[6]TCHAD!O605</f>
        <v>2316.7552407157823</v>
      </c>
      <c r="N725" s="57">
        <f>[2]CAMEROUN!AF754-[2]CAMEROUN!AF760-[2]CAMEROUN!AF761-[2]CAMEROUN!AF763+[3]CONGO!P588+[7]RCA!P593+[7]RCA!P596+[7]RCA!P597+[4]GABON!P757+[5]GUINEE!P535+[5]GUINEE!P540+[6]TCHAD!P595-[6]TCHAD!P605</f>
        <v>2314.8421590158014</v>
      </c>
      <c r="O725" s="57">
        <f>[2]CAMEROUN!AG754-[2]CAMEROUN!AG760-[2]CAMEROUN!AG761-[2]CAMEROUN!AG763+[3]CONGO!Q588+[7]RCA!Q593+[7]RCA!Q596+[7]RCA!Q597+[4]GABON!Q757+[5]GUINEE!Q535+[5]GUINEE!Q540+[6]TCHAD!Q595-[6]TCHAD!Q605</f>
        <v>2355.1886489865069</v>
      </c>
      <c r="P725" s="57">
        <f>[2]CAMEROUN!AH754-[2]CAMEROUN!AH760-[2]CAMEROUN!AH761-[2]CAMEROUN!AH763+[3]CONGO!R588+[7]RCA!R593+[7]RCA!R596+[7]RCA!R597+[4]GABON!R757+[5]GUINEE!R535+[5]GUINEE!R540+[6]TCHAD!R595-[6]TCHAD!R605</f>
        <v>2764.8358591180126</v>
      </c>
      <c r="Q725" s="57">
        <f>[2]CAMEROUN!AI754-[2]CAMEROUN!AI760-[2]CAMEROUN!AI761-[2]CAMEROUN!AI763+[3]CONGO!S588+[7]RCA!S593+[7]RCA!S596+[7]RCA!S597+[4]GABON!S757+[5]GUINEE!S535+[5]GUINEE!S540+[6]TCHAD!S595-[6]TCHAD!S605</f>
        <v>2640.555562826798</v>
      </c>
      <c r="R725" s="57">
        <f>[2]CAMEROUN!AJ754-[2]CAMEROUN!AJ760-[2]CAMEROUN!AJ761-[2]CAMEROUN!AJ763+[3]CONGO!T588+[7]RCA!T593+[7]RCA!T596+[7]RCA!T597+[4]GABON!T757+[5]GUINEE!T535+[5]GUINEE!T540+[6]TCHAD!T595-[6]TCHAD!T605</f>
        <v>2574.3936451723816</v>
      </c>
      <c r="S725" s="57">
        <f>[2]CAMEROUN!AK754-[2]CAMEROUN!AK760-[2]CAMEROUN!AK761-[2]CAMEROUN!AK763+[3]CONGO!U588+[7]RCA!U593+[7]RCA!U596+[7]RCA!U597+[4]GABON!U757+[5]GUINEE!U535+[5]GUINEE!U540+[6]TCHAD!U595-[6]TCHAD!U605</f>
        <v>2633.2905149803469</v>
      </c>
      <c r="T725" s="57">
        <f>[2]CAMEROUN!AL754-[2]CAMEROUN!AL760-[2]CAMEROUN!AL761-[2]CAMEROUN!AL763+[3]CONGO!V588+[7]RCA!V593+[7]RCA!V596+[7]RCA!V597+[4]GABON!V757+[5]GUINEE!V535+[5]GUINEE!V540+[6]TCHAD!V595-[6]TCHAD!V605</f>
        <v>2746.1059826517917</v>
      </c>
      <c r="U725" s="57">
        <f>[2]CAMEROUN!AM754-[2]CAMEROUN!AM760-[2]CAMEROUN!AM761-[2]CAMEROUN!AM763+[3]CONGO!W588+[7]RCA!W593+[7]RCA!W596+[7]RCA!W597+[4]GABON!W757+[5]GUINEE!W535+[5]GUINEE!W540+[6]TCHAD!W595-[6]TCHAD!W605</f>
        <v>2910.4161691653685</v>
      </c>
      <c r="V725" s="57">
        <f>[2]CAMEROUN!AN754-[2]CAMEROUN!AN760-[2]CAMEROUN!AN761-[2]CAMEROUN!AN763+[3]CONGO!X588+[7]RCA!X593+[7]RCA!X596+[7]RCA!X597+[4]GABON!X757+[5]GUINEE!X535+[5]GUINEE!X540+[6]TCHAD!X595-[6]TCHAD!X605</f>
        <v>2909.0802658766461</v>
      </c>
      <c r="W725" s="57">
        <f>[2]CAMEROUN!AO754-[2]CAMEROUN!AO760-[2]CAMEROUN!AO761-[2]CAMEROUN!AO763+[3]CONGO!Y588+[7]RCA!Y593+[7]RCA!Y596+[7]RCA!Y597+[4]GABON!Y757+[5]GUINEE!Y535+[5]GUINEE!Y540+[6]TCHAD!Y595-[6]TCHAD!Y605</f>
        <v>3280.4455219081219</v>
      </c>
      <c r="X725" s="58">
        <f>[2]CAMEROUN!AP754-[2]CAMEROUN!AP760-[2]CAMEROUN!AP761-[2]CAMEROUN!AP763+[3]CONGO!Z588+[7]RCA!Z593+[7]RCA!Z596+[7]RCA!Z597+[4]GABON!Z757+[5]GUINEE!Z535+[5]GUINEE!Z540+[6]TCHAD!Z595-[6]TCHAD!Z605</f>
        <v>3611.0311925086226</v>
      </c>
      <c r="Y725" s="58">
        <f>[2]CAMEROUN!AQ754-[2]CAMEROUN!AQ760-[2]CAMEROUN!AQ761-[2]CAMEROUN!AQ763+[3]CONGO!AA588+[7]RCA!AA593+[7]RCA!AA596+[7]RCA!AA597+[4]GABON!AA757+[5]GUINEE!AA535+[5]GUINEE!AA540+[6]TCHAD!AA595-[6]TCHAD!AA605</f>
        <v>4196.0380869422142</v>
      </c>
      <c r="Z725" s="57">
        <f>[2]CAMEROUN!AR754-[2]CAMEROUN!AR760-[2]CAMEROUN!AR761-[2]CAMEROUN!AR763+[3]CONGO!AB588+[7]RCA!AB593+[7]RCA!AB596+[7]RCA!AB597+[4]GABON!AB757+[5]GUINEE!AB535+[5]GUINEE!AB540+[6]TCHAD!AB595-[6]TCHAD!AB605</f>
        <v>4004.4771655907821</v>
      </c>
      <c r="AA725" s="57">
        <f>[2]CAMEROUN!AS754-[2]CAMEROUN!AS760-[2]CAMEROUN!AS761-[2]CAMEROUN!AS763+[3]CONGO!AC588+[7]RCA!AC593+[7]RCA!AC596+[7]RCA!AC597+[4]GABON!AC757+[5]GUINEE!AC535+[5]GUINEE!AC540+[6]TCHAD!AC595-[6]TCHAD!AC605</f>
        <v>4551.5068698271552</v>
      </c>
      <c r="AB725" s="57">
        <v>5184.5045547031596</v>
      </c>
      <c r="AC725" s="57">
        <v>4852.2607594977708</v>
      </c>
      <c r="AD725" s="57">
        <v>4810.4271420382174</v>
      </c>
      <c r="AE725" s="57">
        <f>[2]CAMEROUN!AT754-[2]CAMEROUN!AT760-[2]CAMEROUN!AT761-[2]CAMEROUN!AT762-[2]CAMEROUN!AT763+[3]CONGO!AH588+[7]RCA!AD593+[7]RCA!AD596+[7]RCA!AD597+[4]GABON!AD757+[5]GUINEE!AD535+[5]GUINEE!AD540+[6]TCHAD!AH595-[6]TCHAD!AH605</f>
        <v>4825.6559891905708</v>
      </c>
      <c r="AF725" s="57">
        <v>5959.6454107604131</v>
      </c>
      <c r="AG725" s="57">
        <v>6194.7998834748296</v>
      </c>
      <c r="AH725" s="57">
        <v>6290.7971065789143</v>
      </c>
      <c r="AI725" s="57">
        <v>6290.8508572653645</v>
      </c>
      <c r="AJ725" s="58">
        <f>[2]CAMEROUN!AU754-[2]CAMEROUN!AU760-[2]CAMEROUN!AU761-[2]CAMEROUN!AU762-[2]CAMEROUN!AU763+[3]CONGO!AM588+[7]RCA!AE593+[7]RCA!AE596+[7]RCA!AE597+[4]GABON!AE757+[5]GUINEE!AE535+[5]GUINEE!AE540+[6]TCHAD!AM595-[6]TCHAD!AM605</f>
        <v>5103.1051478852805</v>
      </c>
      <c r="AK725" s="58">
        <v>6459.4177047481598</v>
      </c>
      <c r="AL725" s="58">
        <v>6552.5073373892201</v>
      </c>
      <c r="AM725" s="58">
        <v>6564.5551107325609</v>
      </c>
      <c r="AN725" s="58">
        <v>6589.4122063547748</v>
      </c>
      <c r="AO725" s="58">
        <f>[2]CAMEROUN!AV754-[2]CAMEROUN!AV760-[2]CAMEROUN!AV761-[2]CAMEROUN!AV762-[2]CAMEROUN!AV763+[3]CONGO!AR588+[7]RCA!AF593+[7]RCA!AF596+[7]RCA!AF597+[4]GABON!AF757+[5]GUINEE!AF535+[5]GUINEE!AF540+[6]TCHAD!AR595-[6]TCHAD!AR605</f>
        <v>5314.2848382829397</v>
      </c>
      <c r="AP725" s="58">
        <v>6882.3888396525526</v>
      </c>
      <c r="AQ725" s="58">
        <v>6902.0996185788863</v>
      </c>
      <c r="AR725" s="58">
        <v>6948.5610418164297</v>
      </c>
      <c r="AS725" s="58">
        <f>[2]CAMEROUN!AZ754-[2]CAMEROUN!AZ760-[2]CAMEROUN!AZ761-[2]CAMEROUN!AZ762-[2]CAMEROUN!AZ763+[3]CONGO!AV588+[7]RCA!AJ593+[7]RCA!AJ596+[7]RCA!AJ597+[4]GABON!AJ757+[5]GUINEE!AJ535+[5]GUINEE!AJ540+[6]TCHAD!AV595-[6]TCHAD!AV605</f>
        <v>5508.2795478215867</v>
      </c>
      <c r="AT725" s="58">
        <v>7216.6151083047835</v>
      </c>
      <c r="AU725" s="58">
        <v>7238.1700006916089</v>
      </c>
      <c r="AV725" s="58">
        <v>5955.665689935091</v>
      </c>
      <c r="AW725" s="58">
        <v>5822.2237116406695</v>
      </c>
      <c r="AX725" s="58">
        <f>[2]CAMEROUN!BE754-[2]CAMEROUN!BE760-[2]CAMEROUN!BE761-[2]CAMEROUN!BE762-[2]CAMEROUN!BE763+[3]CONGO!BA588+[7]RCA!AO593+[7]RCA!AO596+[7]RCA!AO597+[4]GABON!AO757+[5]GUINEE!AO535+[5]GUINEE!AO540+[6]TCHAD!BA595-[6]TCHAD!BA605</f>
        <v>5429.0486221044257</v>
      </c>
      <c r="AY725" s="58"/>
      <c r="AZ725" s="58">
        <v>6084.0038221605919</v>
      </c>
      <c r="BA725" s="58">
        <v>6061.6036025941366</v>
      </c>
      <c r="BB725" s="58">
        <v>5914.4711236003941</v>
      </c>
      <c r="BC725" s="58">
        <v>5891.190721465282</v>
      </c>
      <c r="BD725" s="58">
        <v>5776.5077110324573</v>
      </c>
      <c r="BE725" s="58">
        <v>5738.5626057467089</v>
      </c>
      <c r="BF725" s="58">
        <f>[2]CAMEROUN!BL754-[2]CAMEROUN!BL760-[2]CAMEROUN!BL761-[2]CAMEROUN!BL762-[2]CAMEROUN!BL763+[3]CONGO!BI588+[7]RCA!AV593+[7]RCA!AV596+[7]RCA!AV597+[4]GABON!AV757+[5]GUINEE!AV535+[5]GUINEE!AV540+[6]TCHAD!BH595-[6]TCHAD!BH605</f>
        <v>5680.7148450371815</v>
      </c>
      <c r="BG725" s="58">
        <v>6174.3990111672229</v>
      </c>
      <c r="BH725" s="58">
        <v>6205.2899953793694</v>
      </c>
      <c r="BI725" s="58">
        <v>6129.7514460338771</v>
      </c>
      <c r="BJ725" s="58">
        <v>6163.335687965372</v>
      </c>
      <c r="BK725" s="58">
        <v>6228.2507286921937</v>
      </c>
      <c r="BL725" s="58">
        <v>6189.0176133052664</v>
      </c>
      <c r="BM725" s="58">
        <v>6162.6341917306936</v>
      </c>
      <c r="BN725" s="58">
        <v>6128.868543518458</v>
      </c>
      <c r="BO725" s="58">
        <f>[2]CAMEROUN!BU754-[2]CAMEROUN!BU760-[2]CAMEROUN!BU761-[2]CAMEROUN!BU762-[2]CAMEROUN!BU763+[3]CONGO!BR588+[7]RCA!BE593+[7]RCA!BE596+[7]RCA!BE597+[4]GABON!BE757+[5]GUINEE!BE535+[5]GUINEE!BE540+[6]TCHAD!BQ595-[6]TCHAD!BQ605</f>
        <v>5889.5322974700994</v>
      </c>
      <c r="BP725" s="58">
        <v>6336.0889443887227</v>
      </c>
      <c r="BQ725" s="58">
        <v>6111.4960151745036</v>
      </c>
      <c r="BR725" s="58">
        <v>6064.1690699489955</v>
      </c>
      <c r="BS725" s="58">
        <v>5949.7563559957052</v>
      </c>
      <c r="BT725" s="58">
        <v>6036.0646541477408</v>
      </c>
      <c r="BU725" s="58">
        <v>5985.2669279348665</v>
      </c>
      <c r="BV725" s="58">
        <v>5886.2386925665342</v>
      </c>
      <c r="BW725" s="58">
        <v>6150.9664826505932</v>
      </c>
      <c r="BX725" s="58">
        <v>6076.1170541280926</v>
      </c>
      <c r="BY725" s="58">
        <v>6028.9763152847017</v>
      </c>
      <c r="BZ725" s="57">
        <v>6236.1281820137938</v>
      </c>
      <c r="CA725" s="58">
        <f>[2]CAMEROUN!CG754-[2]CAMEROUN!CG760-[2]CAMEROUN!CG761-[2]CAMEROUN!CG762-[2]CAMEROUN!CG763+[3]CONGO!CD588+[7]RCA!BQ593+[7]RCA!BQ596+[7]RCA!BQ597+[4]GABON!BQ757+[5]GUINEE!BQ535+[5]GUINEE!BQ540+[6]TCHAD!CC595-[6]TCHAD!CC605</f>
        <v>6310.9676955162158</v>
      </c>
      <c r="CB725" s="58">
        <v>6725.3689909420455</v>
      </c>
      <c r="CC725" s="58">
        <v>6732.4331716914321</v>
      </c>
      <c r="CD725" s="58">
        <v>6717.5605820303026</v>
      </c>
      <c r="CE725" s="58">
        <v>6619.8150991026332</v>
      </c>
      <c r="CF725" s="58">
        <v>6625.2816076610125</v>
      </c>
      <c r="CG725" s="58">
        <v>6620.0936415634942</v>
      </c>
      <c r="CH725" s="58">
        <v>6574.5594113378966</v>
      </c>
      <c r="CI725" s="58">
        <v>6571.9024064313207</v>
      </c>
      <c r="CJ725" s="57">
        <v>6583.3079970289045</v>
      </c>
      <c r="CK725" s="57">
        <v>6580.6086883209746</v>
      </c>
      <c r="CL725" s="58">
        <f>[2]CAMEROUN!CR754-[2]CAMEROUN!CR760-[2]CAMEROUN!CR761-[2]CAMEROUN!CR762-[2]CAMEROUN!CR763+[3]CONGO!CO588+[7]RCA!CB593+[7]RCA!CB596+[7]RCA!CB597+[4]GABON!CB757+[5]GUINEE!CD535+[5]GUINEE!CD540+[6]TCHAD!CN595-[6]TCHAD!CN605</f>
        <v>6362.0838527779242</v>
      </c>
      <c r="CM725" s="58">
        <v>7069.7799466568431</v>
      </c>
      <c r="CN725" s="58">
        <v>7060.1037792754141</v>
      </c>
      <c r="CO725" s="58">
        <v>7159.2055400865975</v>
      </c>
      <c r="CP725" s="58">
        <v>7239.039668810552</v>
      </c>
      <c r="CQ725" s="58">
        <v>7200.6843371310388</v>
      </c>
      <c r="CR725" s="58">
        <v>7066.535896626624</v>
      </c>
      <c r="CS725" s="58">
        <v>7230.9508905243156</v>
      </c>
      <c r="CT725" s="58">
        <v>7208.7913703405029</v>
      </c>
      <c r="CU725" s="58">
        <v>7117.7005191739245</v>
      </c>
      <c r="CV725" s="58">
        <v>7306.4999664374</v>
      </c>
      <c r="CW725" s="58">
        <v>7279.9291181724402</v>
      </c>
      <c r="CX725" s="58">
        <v>7291.9871259847287</v>
      </c>
      <c r="CY725" s="58">
        <v>7269.2332802752653</v>
      </c>
      <c r="CZ725" s="58">
        <v>7271.086358031831</v>
      </c>
      <c r="DA725" s="58">
        <f>[2]CAMEROUN!DD754-[2]CAMEROUN!DD760-[2]CAMEROUN!DD761-[2]CAMEROUN!DD762-[2]CAMEROUN!DD763+[3]CONGO!DA588+[7]RCA!CN593+[7]RCA!CN596+[7]RCA!CN597+[4]GABON!CN757+[5]GUINEE!CP535+[5]GUINEE!CP540+[6]TCHAD!CZ595-[6]TCHAD!CZ605</f>
        <v>6925.4742016328601</v>
      </c>
      <c r="DB725" s="57">
        <v>7675.5135363808413</v>
      </c>
      <c r="DC725" s="57">
        <v>7627.5384096741227</v>
      </c>
      <c r="DD725" s="57">
        <v>7588.2820170825025</v>
      </c>
      <c r="DE725" s="57">
        <v>7748.2548547987872</v>
      </c>
      <c r="DF725" s="57">
        <v>7728.4568026573925</v>
      </c>
      <c r="DG725" s="57">
        <v>7675.8085865603498</v>
      </c>
      <c r="DH725" s="57">
        <v>7683.0664546884691</v>
      </c>
      <c r="DI725" s="57">
        <v>7626.9068897142815</v>
      </c>
      <c r="DJ725" s="57">
        <v>7563.0319529581993</v>
      </c>
      <c r="DK725" s="57">
        <v>7881.5922601927068</v>
      </c>
      <c r="DL725" s="57">
        <v>7820.96050596839</v>
      </c>
      <c r="DM725" s="57">
        <v>7749.1732780479188</v>
      </c>
      <c r="DN725" s="59">
        <f>[2]CAMEROUN!DQ754-[2]CAMEROUN!DQ760-[2]CAMEROUN!DQ761-[2]CAMEROUN!DQ762-[2]CAMEROUN!DQ763+[3]CONGO!DN588+[7]RCA!DA593+[7]RCA!DA596+[7]RCA!DA597+[4]GABON!DA757+[5]GUINEE!DC535+[5]GUINEE!DC540+[6]TCHAD!DM595-[6]TCHAD!DM605</f>
        <v>7574.6596688796071</v>
      </c>
      <c r="DO725" s="57">
        <v>7749.1732780479188</v>
      </c>
      <c r="DP725" s="57">
        <v>9025.5117889126795</v>
      </c>
      <c r="DQ725" s="57">
        <v>8983.6119916729785</v>
      </c>
      <c r="DR725" s="57">
        <v>8934.7790922731328</v>
      </c>
      <c r="DS725" s="57">
        <v>8543.0166191870776</v>
      </c>
      <c r="DT725" s="57">
        <v>8485.8722516285834</v>
      </c>
      <c r="DU725" s="57">
        <v>8531.0921512027362</v>
      </c>
      <c r="DV725" s="60">
        <f>[2]CAMEROUN!EA754-[2]CAMEROUN!EA760-[2]CAMEROUN!EA761-[2]CAMEROUN!EA762-[2]CAMEROUN!EA763+[3]CONGO!DX588+[7]RCA!DN593+[7]RCA!DN596+[7]RCA!DN597+[4]GABON!DK757+[5]GUINEE!DN535+[5]GUINEE!DN540+[6]TCHAD!DW595-[6]TCHAD!DW605</f>
        <v>8809.2867679233987</v>
      </c>
      <c r="DW725" s="61">
        <f>[2]CAMEROUN!EB754-[2]CAMEROUN!EB760-[2]CAMEROUN!EB761-[2]CAMEROUN!EB762-[2]CAMEROUN!EB763+[3]CONGO!DY588+[7]RCA!DM593+[7]RCA!DM596+[7]RCA!DM597+[4]GABON!DL757+[5]GUINEE!DO535+[5]GUINEE!DO540+[6]TCHAD!DX595-[6]TCHAD!DX605</f>
        <v>8594.3957990056861</v>
      </c>
      <c r="DX725" s="62">
        <f>[2]CAMEROUN!EC754-[2]CAMEROUN!EC760-[2]CAMEROUN!EC761-[2]CAMEROUN!EC762-[2]CAMEROUN!EC763+[3]CONGO!DZ588+[7]RCA!DN593+[7]RCA!DN596+[7]RCA!DN597+[4]GABON!DM757+[5]GUINEE!DP535+[5]GUINEE!DP540+[6]TCHAD!DY595-[6]TCHAD!DY605</f>
        <v>8647.7992667213985</v>
      </c>
      <c r="DZ725" s="57">
        <f>[2]CAMEROUN!EE754-[2]CAMEROUN!EE760-[2]CAMEROUN!EE761-[2]CAMEROUN!EE762-[2]CAMEROUN!EE763+[3]CONGO!EB588+[7]RCA!DP593+[7]RCA!DP596+[7]RCA!DP597+[4]GABON!DO757+[5]GUINEE!DR535+[5]GUINEE!DR540+[6]TCHAD!EA595-[6]TCHAD!EA605</f>
        <v>9088.5144507032837</v>
      </c>
      <c r="EC725" s="57">
        <f>[2]CAMEROUN!EH754-[2]CAMEROUN!EH760-[2]CAMEROUN!EH761-[2]CAMEROUN!EH762-[2]CAMEROUN!EH763+[3]CONGO!EE588+[7]RCA!DS593+[7]RCA!DS596+[7]RCA!DS597+[4]GABON!DR757+[5]GUINEE!DU535+[5]GUINEE!DU540+[6]TCHAD!ED595-[6]TCHAD!ED605</f>
        <v>9558.396260730955</v>
      </c>
      <c r="EF725" s="57">
        <f>[2]CAMEROUN!EK754-[2]CAMEROUN!EK760-[2]CAMEROUN!EK761-[2]CAMEROUN!EK762-[2]CAMEROUN!EK763+[3]CONGO!EH588+[7]RCA!DV593+[7]RCA!DV596+[7]RCA!DV597+[4]GABON!DU757+[5]GUINEE!DX535+[5]GUINEE!DX540+[6]TCHAD!EG595-[6]TCHAD!EG605</f>
        <v>10104.874656385789</v>
      </c>
      <c r="EI725" s="57">
        <f>[2]CAMEROUN!EN754-[2]CAMEROUN!EN760-[2]CAMEROUN!EN761-[2]CAMEROUN!EN762-[2]CAMEROUN!EN763+[3]CONGO!EK588+[7]RCA!DY593+[7]RCA!DY596+[7]RCA!DY597+[4]GABON!DX757+[5]GUINEE!EA535+[5]GUINEE!EA540+[6]TCHAD!EJ595-[6]TCHAD!EJ605</f>
        <v>10734.91878080704</v>
      </c>
      <c r="EL725" s="57">
        <f>[2]CAMEROUN!EQ754-[2]CAMEROUN!EQ760-[2]CAMEROUN!EQ761-[2]CAMEROUN!EQ762-[2]CAMEROUN!EQ763+[3]CONGO!EN588+[7]RCA!EB593+[7]RCA!EB596+[7]RCA!EB597+[4]GABON!EA757+[5]GUINEE!ED535+[5]GUINEE!ED540+[6]TCHAD!EM595-[6]TCHAD!EM605</f>
        <v>11409.949508309224</v>
      </c>
      <c r="EO725" s="57">
        <f>[2]CAMEROUN!ET754-[2]CAMEROUN!ET760-[2]CAMEROUN!ET761-[2]CAMEROUN!ET762-[2]CAMEROUN!ET763+[3]CONGO!EQ588+[7]RCA!EE593+[7]RCA!EE596+[7]RCA!EE597+[4]GABON!ED757+[5]GUINEE!EG535+[5]GUINEE!EG540+[6]TCHAD!EP595-[6]TCHAD!EP605</f>
        <v>12117.887033880301</v>
      </c>
    </row>
    <row r="726" spans="1:145" ht="15.5" x14ac:dyDescent="0.35">
      <c r="A726" s="56" t="s">
        <v>358</v>
      </c>
      <c r="B726" s="57" t="e">
        <f>[2]CAMEROUN!T760+[3]CONGO!D589+[7]RCA!D600+[4]GABON!D763+[5]GUINEE!D539</f>
        <v>#VALUE!</v>
      </c>
      <c r="C726" s="57" t="e">
        <f>[2]CAMEROUN!U760+[3]CONGO!E589+[7]RCA!E600+[4]GABON!E763+[5]GUINEE!E539</f>
        <v>#VALUE!</v>
      </c>
      <c r="D726" s="57" t="e">
        <f>[2]CAMEROUN!V760+[3]CONGO!F589+[7]RCA!F600+[4]GABON!F763+[5]GUINEE!F539</f>
        <v>#VALUE!</v>
      </c>
      <c r="E726" s="57">
        <f>[2]CAMEROUN!W760+[3]CONGO!G589+[7]RCA!G600+[4]GABON!G763+[5]GUINEE!G539</f>
        <v>280.55224743428113</v>
      </c>
      <c r="F726" s="57">
        <f>[2]CAMEROUN!X760+[3]CONGO!H589+[7]RCA!H600+[4]GABON!H763+[5]GUINEE!H539</f>
        <v>247.71177339866927</v>
      </c>
      <c r="G726" s="57">
        <f>[2]CAMEROUN!Y760+[3]CONGO!I589+[7]RCA!I600+[4]GABON!I763+[5]GUINEE!I539</f>
        <v>255.97503134881725</v>
      </c>
      <c r="H726" s="57">
        <f>[2]CAMEROUN!Z760+[3]CONGO!J589+[7]RCA!J600+[4]GABON!J763+[5]GUINEE!J539</f>
        <v>190.02491347861971</v>
      </c>
      <c r="I726" s="57">
        <f>[2]CAMEROUN!AA760+[3]CONGO!K589+[7]RCA!K600+[4]GABON!K763+[5]GUINEE!K539</f>
        <v>355.08220265634304</v>
      </c>
      <c r="J726" s="57">
        <f>[2]CAMEROUN!AB760+[3]CONGO!L589+[7]RCA!L600+[4]GABON!L763+[5]GUINEE!L539</f>
        <v>362.17856201062534</v>
      </c>
      <c r="K726" s="57">
        <f>[2]CAMEROUN!AC760+[3]CONGO!M589+[7]RCA!M600+[4]GABON!M763+[5]GUINEE!M539</f>
        <v>337.64988416022908</v>
      </c>
      <c r="L726" s="57">
        <f>[2]CAMEROUN!AD760+[3]CONGO!N589+[7]RCA!N600+[4]GABON!N763+[5]GUINEE!N539</f>
        <v>398.6513618698396</v>
      </c>
      <c r="M726" s="57">
        <f>[2]CAMEROUN!AE760+[3]CONGO!O589+[7]RCA!O600+[4]GABON!O763+[5]GUINEE!O539</f>
        <v>369.62653045945314</v>
      </c>
      <c r="N726" s="57">
        <f>[2]CAMEROUN!AF760+[3]CONGO!P589+[7]RCA!P600+[4]GABON!P763+[5]GUINEE!P539</f>
        <v>400.68478658400807</v>
      </c>
      <c r="O726" s="57">
        <f>[2]CAMEROUN!AG760+[3]CONGO!Q589+[7]RCA!Q600+[4]GABON!Q763+[5]GUINEE!Q539</f>
        <v>424.86397241667026</v>
      </c>
      <c r="P726" s="57">
        <f>[2]CAMEROUN!AH760+[3]CONGO!R589+[7]RCA!R600+[4]GABON!R763+[5]GUINEE!R539</f>
        <v>419.77820182682626</v>
      </c>
      <c r="Q726" s="57">
        <f>[2]CAMEROUN!AI760+[3]CONGO!S589+[7]RCA!S600+[4]GABON!S763+[5]GUINEE!S539</f>
        <v>367.97276765544979</v>
      </c>
      <c r="R726" s="57">
        <f>[2]CAMEROUN!AJ760+[3]CONGO!T589+[7]RCA!T600+[4]GABON!T763+[5]GUINEE!T539</f>
        <v>373.94599793602765</v>
      </c>
      <c r="S726" s="57">
        <f>[2]CAMEROUN!AK760+[3]CONGO!U589+[7]RCA!U600+[4]GABON!U763+[5]GUINEE!U539</f>
        <v>453.88431192445995</v>
      </c>
      <c r="T726" s="57">
        <f>[2]CAMEROUN!AL760+[3]CONGO!V589+[7]RCA!V600+[4]GABON!V763+[5]GUINEE!V539</f>
        <v>395.7815851720348</v>
      </c>
      <c r="U726" s="57">
        <f>[2]CAMEROUN!AM760+[3]CONGO!W589+[7]RCA!W600+[4]GABON!W763+[5]GUINEE!W539</f>
        <v>408.44036351739675</v>
      </c>
      <c r="V726" s="57">
        <f>[2]CAMEROUN!AN760+[3]CONGO!X589+[7]RCA!X600+[4]GABON!X763+[5]GUINEE!X539</f>
        <v>460.21301628525578</v>
      </c>
      <c r="W726" s="57">
        <f>[2]CAMEROUN!AO760+[3]CONGO!Y589+[7]RCA!Y600+[4]GABON!Y763+[5]GUINEE!Y539</f>
        <v>439.3122804989838</v>
      </c>
      <c r="X726" s="58">
        <f>[2]CAMEROUN!AP760+[3]CONGO!Z589+[7]RCA!Z600+[4]GABON!Z763+[5]GUINEE!Z539</f>
        <v>392.38936365377572</v>
      </c>
      <c r="Y726" s="58">
        <f>[2]CAMEROUN!AQ760+[3]CONGO!AA589+[7]RCA!AA600+[4]GABON!AA763+[5]GUINEE!AA539</f>
        <v>424.60587370678672</v>
      </c>
      <c r="Z726" s="57">
        <f>[2]CAMEROUN!AR760+[3]CONGO!AB589+[7]RCA!AB600+[4]GABON!AB763+[5]GUINEE!AB539</f>
        <v>450.50635064290162</v>
      </c>
      <c r="AA726" s="57">
        <f>[2]CAMEROUN!AS760+[3]CONGO!AC589+[7]RCA!AC600+[4]GABON!AC763+[5]GUINEE!AC539</f>
        <v>483.02291297379696</v>
      </c>
      <c r="AB726" s="57">
        <v>503.70512634723298</v>
      </c>
      <c r="AC726" s="57">
        <v>416.22382048819389</v>
      </c>
      <c r="AD726" s="57">
        <v>407.79236243503874</v>
      </c>
      <c r="AE726" s="57">
        <f>[2]CAMEROUN!AT760+[3]CONGO!AH589+[7]RCA!AD600+[4]GABON!AD763+[5]GUINEE!AD539</f>
        <v>536.76350096898591</v>
      </c>
      <c r="AF726" s="57">
        <v>250.36631327891999</v>
      </c>
      <c r="AG726" s="57">
        <v>259.29694277912375</v>
      </c>
      <c r="AH726" s="57">
        <v>268.17976478903671</v>
      </c>
      <c r="AI726" s="57">
        <v>268.2443549481423</v>
      </c>
      <c r="AJ726" s="58">
        <f>[2]CAMEROUN!AU760+[3]CONGO!AM589+[7]RCA!AE600+[4]GABON!AE763+[5]GUINEE!AE539</f>
        <v>628.42485101178977</v>
      </c>
      <c r="AK726" s="58">
        <v>347.49984395660294</v>
      </c>
      <c r="AL726" s="58">
        <v>419.08065898859275</v>
      </c>
      <c r="AM726" s="58">
        <v>383.94153838045645</v>
      </c>
      <c r="AN726" s="58">
        <v>383.94153838045645</v>
      </c>
      <c r="AO726" s="58">
        <f>[2]CAMEROUN!AV760+[3]CONGO!AR589+[7]RCA!AF600+[4]GABON!AF763+[5]GUINEE!AF539</f>
        <v>704.00602014533638</v>
      </c>
      <c r="AP726" s="58">
        <v>437.65113840993382</v>
      </c>
      <c r="AQ726" s="58">
        <v>419.03774213581858</v>
      </c>
      <c r="AR726" s="58">
        <v>502.29563371930101</v>
      </c>
      <c r="AS726" s="58">
        <f>[2]CAMEROUN!AZ760+[3]CONGO!AV589+[7]RCA!AJ600+[4]GABON!AJ763+[5]GUINEE!AJ539</f>
        <v>654.01768157514812</v>
      </c>
      <c r="AT726" s="58">
        <v>450.751735253932</v>
      </c>
      <c r="AU726" s="58">
        <v>403.8631438781502</v>
      </c>
      <c r="AV726" s="58">
        <v>602.44083958579324</v>
      </c>
      <c r="AW726" s="58">
        <v>602.44083958579324</v>
      </c>
      <c r="AX726" s="58">
        <f>[2]CAMEROUN!BE760+[3]CONGO!BA589+[7]RCA!AO600+[4]GABON!AO763+[5]GUINEE!AO539</f>
        <v>755.96276619679668</v>
      </c>
      <c r="AY726" s="58"/>
      <c r="AZ726" s="58">
        <v>946.63901260089483</v>
      </c>
      <c r="BA726" s="58">
        <v>945.09257843581099</v>
      </c>
      <c r="BB726" s="58">
        <v>692.12002517025019</v>
      </c>
      <c r="BC726" s="58">
        <v>689.81992791728339</v>
      </c>
      <c r="BD726" s="58">
        <v>711.89267433175405</v>
      </c>
      <c r="BE726" s="58">
        <v>707.50325180355139</v>
      </c>
      <c r="BF726" s="58">
        <f>[2]CAMEROUN!BL760+[3]CONGO!BI589+[7]RCA!AV600+[4]GABON!AV763+[5]GUINEE!AV539</f>
        <v>767.96643381781632</v>
      </c>
      <c r="BG726" s="58">
        <v>800.62775917227941</v>
      </c>
      <c r="BH726" s="58">
        <v>791.75173083140976</v>
      </c>
      <c r="BI726" s="58">
        <v>783.37361919171587</v>
      </c>
      <c r="BJ726" s="58">
        <v>777.7483201085787</v>
      </c>
      <c r="BK726" s="58">
        <v>752.26740884261312</v>
      </c>
      <c r="BL726" s="58">
        <v>744.19411929152375</v>
      </c>
      <c r="BM726" s="58">
        <v>736.00853014363827</v>
      </c>
      <c r="BN726" s="58">
        <v>725.81152905092745</v>
      </c>
      <c r="BO726" s="58">
        <f>[2]CAMEROUN!BU760+[3]CONGO!BR589+[7]RCA!BE600+[4]GABON!BE763+[5]GUINEE!BE539</f>
        <v>825.37733309611679</v>
      </c>
      <c r="BP726" s="58">
        <v>754.65268350750625</v>
      </c>
      <c r="BQ726" s="58">
        <v>507.51369860312604</v>
      </c>
      <c r="BR726" s="58">
        <v>471.04681591577184</v>
      </c>
      <c r="BS726" s="58">
        <v>463.5505288062858</v>
      </c>
      <c r="BT726" s="58">
        <v>646.52569030659799</v>
      </c>
      <c r="BU726" s="58">
        <v>563.33913665680006</v>
      </c>
      <c r="BV726" s="58">
        <v>488.76663849142579</v>
      </c>
      <c r="BW726" s="58">
        <v>781.97354700048538</v>
      </c>
      <c r="BX726" s="58">
        <v>777.47354700048538</v>
      </c>
      <c r="BY726" s="58">
        <v>671.68077178258579</v>
      </c>
      <c r="BZ726" s="57">
        <v>754.58913460268946</v>
      </c>
      <c r="CA726" s="58">
        <f>[2]CAMEROUN!CG760+[3]CONGO!CD589+[7]RCA!BQ600+[4]GABON!BQ763+[5]GUINEE!BQ539</f>
        <v>864.23340076471186</v>
      </c>
      <c r="CB726" s="58">
        <v>755.48144467107318</v>
      </c>
      <c r="CC726" s="58">
        <v>754.26109783159393</v>
      </c>
      <c r="CD726" s="58">
        <v>741.65380765819782</v>
      </c>
      <c r="CE726" s="58">
        <v>768.99865543601834</v>
      </c>
      <c r="CF726" s="58">
        <v>766.85215939503428</v>
      </c>
      <c r="CG726" s="58">
        <v>756.30630998946992</v>
      </c>
      <c r="CH726" s="58">
        <v>755.95173461089848</v>
      </c>
      <c r="CI726" s="58">
        <v>755.3000413083389</v>
      </c>
      <c r="CJ726" s="57">
        <v>816.15760052152336</v>
      </c>
      <c r="CK726" s="57">
        <v>815.72467831344125</v>
      </c>
      <c r="CL726" s="58">
        <f>[2]CAMEROUN!CR760+[3]CONGO!CO589+[7]RCA!CB600+[4]GABON!CB763+[5]GUINEE!CD539</f>
        <v>912.51897480601269</v>
      </c>
      <c r="CM726" s="58">
        <v>873.10672702888553</v>
      </c>
      <c r="CN726" s="58">
        <v>931.38429415712335</v>
      </c>
      <c r="CO726" s="58">
        <v>931.38429415712335</v>
      </c>
      <c r="CP726" s="58">
        <v>912.07593432418821</v>
      </c>
      <c r="CQ726" s="58">
        <v>925.1932212367235</v>
      </c>
      <c r="CR726" s="58">
        <v>913.73855651986378</v>
      </c>
      <c r="CS726" s="58">
        <v>991.12549326527471</v>
      </c>
      <c r="CT726" s="58">
        <v>1005.9261542976612</v>
      </c>
      <c r="CU726" s="58">
        <v>1000.3061356882502</v>
      </c>
      <c r="CV726" s="58">
        <v>955.46271473743377</v>
      </c>
      <c r="CW726" s="58">
        <v>963.94586722550321</v>
      </c>
      <c r="CX726" s="58">
        <v>1028.3555637678714</v>
      </c>
      <c r="CY726" s="58">
        <v>1037.300851241348</v>
      </c>
      <c r="CZ726" s="58">
        <v>1041.7797196506242</v>
      </c>
      <c r="DA726" s="58">
        <f>[2]CAMEROUN!DD760+[3]CONGO!DA589+[7]RCA!CN600+[4]GABON!CN763+[5]GUINEE!CP539</f>
        <v>1006.0838375438358</v>
      </c>
      <c r="DB726" s="57">
        <v>1217.9837977259397</v>
      </c>
      <c r="DC726" s="57">
        <v>1206.7869203584723</v>
      </c>
      <c r="DD726" s="57">
        <v>1209.8625600522098</v>
      </c>
      <c r="DE726" s="57">
        <v>1072.8529166523501</v>
      </c>
      <c r="DF726" s="57">
        <v>1041.6805445428222</v>
      </c>
      <c r="DG726" s="57">
        <v>999.43425807072913</v>
      </c>
      <c r="DH726" s="57">
        <v>973.5708994780457</v>
      </c>
      <c r="DI726" s="57">
        <v>945.71922490312386</v>
      </c>
      <c r="DJ726" s="57">
        <v>921.08120855308209</v>
      </c>
      <c r="DK726" s="57">
        <v>1026.2669456411695</v>
      </c>
      <c r="DL726" s="57">
        <v>1005.1746372296585</v>
      </c>
      <c r="DM726" s="57">
        <v>921.29765003951456</v>
      </c>
      <c r="DN726" s="59">
        <f>[2]CAMEROUN!DQ760+[3]CONGO!DN589+[7]RCA!DA600+[4]GABON!DA763+[5]GUINEE!DC539</f>
        <v>996.30959073862937</v>
      </c>
      <c r="DO726" s="57">
        <v>921.29765003951456</v>
      </c>
      <c r="DP726" s="57">
        <v>914.66909505892761</v>
      </c>
      <c r="DQ726" s="57">
        <v>909.99834855424422</v>
      </c>
      <c r="DR726" s="57">
        <v>910.22893675936655</v>
      </c>
      <c r="DS726" s="57">
        <v>966.64801066646351</v>
      </c>
      <c r="DT726" s="57">
        <v>964.87394782205649</v>
      </c>
      <c r="DU726" s="57">
        <v>850.8563432340751</v>
      </c>
      <c r="DV726" s="60">
        <f>[2]CAMEROUN!EA760+[3]CONGO!DX589+[7]RCA!DN600+[4]GABON!DK763+[5]GUINEE!DN539</f>
        <v>875.89449667888255</v>
      </c>
      <c r="DW726" s="61">
        <f>[2]CAMEROUN!EB760+[3]CONGO!DY589+[7]RCA!DM600+[4]GABON!DL763+[5]GUINEE!DO539</f>
        <v>871.11128634896795</v>
      </c>
      <c r="DX726" s="62">
        <f>[2]CAMEROUN!EC760+[3]CONGO!DZ589+[7]RCA!DN600+[4]GABON!DM763+[5]GUINEE!DP539</f>
        <v>802.62057102047697</v>
      </c>
      <c r="DZ726" s="57">
        <f>[2]CAMEROUN!EE760+[3]CONGO!EB589+[7]RCA!DP600+[4]GABON!DO763+[5]GUINEE!DR539</f>
        <v>841.18627988956018</v>
      </c>
      <c r="EC726" s="57">
        <f>[2]CAMEROUN!EH760+[3]CONGO!EE589+[7]RCA!DS600+[4]GABON!DR763+[5]GUINEE!DU539</f>
        <v>835.74469153147129</v>
      </c>
      <c r="EF726" s="57">
        <f>[2]CAMEROUN!EK760+[3]CONGO!EH589+[7]RCA!DV600+[4]GABON!DU763+[5]GUINEE!DX539</f>
        <v>844.37166695390783</v>
      </c>
      <c r="EI726" s="57">
        <f>[2]CAMEROUN!EN760+[3]CONGO!EK589+[7]RCA!DY600+[4]GABON!DX763+[5]GUINEE!EA539</f>
        <v>856.72078776620197</v>
      </c>
      <c r="EL726" s="57">
        <f>[2]CAMEROUN!EQ760+[3]CONGO!EN589+[7]RCA!EB600+[4]GABON!EA763+[5]GUINEE!ED539</f>
        <v>869.26179665514258</v>
      </c>
      <c r="EO726" s="57">
        <f>[2]CAMEROUN!ET760+[3]CONGO!EQ589+[7]RCA!EE600+[4]GABON!ED763+[5]GUINEE!EG539</f>
        <v>890.46918985025491</v>
      </c>
    </row>
    <row r="727" spans="1:145" ht="15.5" x14ac:dyDescent="0.35">
      <c r="A727" s="56" t="s">
        <v>359</v>
      </c>
      <c r="B727" s="57" t="e">
        <f>[2]CAMEROUN!T761+[3]CONGO!D590+[3]CONGO!D591+[3]CONGO!D592+[3]CONGO!D593+[4]GABON!D764+[5]GUINEE!D541+[6]TCHAD!D605+[7]RCA!D603</f>
        <v>#VALUE!</v>
      </c>
      <c r="C727" s="57" t="e">
        <f>[2]CAMEROUN!U761+[3]CONGO!E590+[3]CONGO!E591+[3]CONGO!E592+[3]CONGO!E593+[4]GABON!E764+[5]GUINEE!E541+[6]TCHAD!E605+[7]RCA!E603</f>
        <v>#VALUE!</v>
      </c>
      <c r="D727" s="57" t="e">
        <f>[2]CAMEROUN!V761+[3]CONGO!F590+[3]CONGO!F591+[3]CONGO!F592+[3]CONGO!F593+[4]GABON!F764+[5]GUINEE!F541+[6]TCHAD!F605+[7]RCA!F603</f>
        <v>#VALUE!</v>
      </c>
      <c r="E727" s="57" t="e">
        <f>[2]CAMEROUN!W761+[3]CONGO!G590+[3]CONGO!G591+[3]CONGO!G592+[3]CONGO!G593+[4]GABON!G764+[5]GUINEE!G541+[6]TCHAD!G605+[7]RCA!G603</f>
        <v>#VALUE!</v>
      </c>
      <c r="F727" s="57" t="e">
        <f>[2]CAMEROUN!X761+[3]CONGO!H590+[3]CONGO!H591+[3]CONGO!H592+[3]CONGO!H593+[4]GABON!H764+[5]GUINEE!H541+[6]TCHAD!H605+[7]RCA!H603</f>
        <v>#VALUE!</v>
      </c>
      <c r="G727" s="57" t="e">
        <f>[2]CAMEROUN!Y761+[3]CONGO!I590+[3]CONGO!I591+[3]CONGO!I592+[3]CONGO!I593+[4]GABON!I764+[5]GUINEE!I541+[6]TCHAD!I605+[7]RCA!I603</f>
        <v>#VALUE!</v>
      </c>
      <c r="H727" s="57" t="e">
        <f>[2]CAMEROUN!Z761+[2]CAMEROUN!Z763+[3]CONGO!J590+[3]CONGO!J591+[3]CONGO!J592+[3]CONGO!J593+[4]GABON!J764+[5]GUINEE!J541+[6]TCHAD!J605+[7]RCA!J603</f>
        <v>#VALUE!</v>
      </c>
      <c r="I727" s="57" t="e">
        <f>[2]CAMEROUN!AA761+[2]CAMEROUN!AA763+[3]CONGO!K590+[3]CONGO!K591+[3]CONGO!K592+[3]CONGO!K593+[4]GABON!K764+[5]GUINEE!K541+[6]TCHAD!K605+[7]RCA!K603</f>
        <v>#VALUE!</v>
      </c>
      <c r="J727" s="57" t="e">
        <f>[2]CAMEROUN!AB761+[2]CAMEROUN!AB763+[3]CONGO!L590+[3]CONGO!L591+[3]CONGO!L592+[3]CONGO!L593+[4]GABON!L764+[5]GUINEE!L541+[6]TCHAD!L605+[7]RCA!L603</f>
        <v>#VALUE!</v>
      </c>
      <c r="K727" s="57" t="e">
        <f>[2]CAMEROUN!AC761+[2]CAMEROUN!AC763+[3]CONGO!M590+[3]CONGO!M591+[3]CONGO!M592+[3]CONGO!M593+[4]GABON!M764+[5]GUINEE!M541+[6]TCHAD!M605+[7]RCA!M603</f>
        <v>#VALUE!</v>
      </c>
      <c r="L727" s="57" t="e">
        <f>[2]CAMEROUN!AD761+[2]CAMEROUN!AD763+[3]CONGO!N590+[3]CONGO!N591+[3]CONGO!N592+[3]CONGO!N593+[4]GABON!N764+[5]GUINEE!N541+[5]GUINEE!N542+[5]GUINEE!N543+[6]TCHAD!N605+[7]RCA!N603</f>
        <v>#VALUE!</v>
      </c>
      <c r="M727" s="57" t="e">
        <f>[2]CAMEROUN!AE761+[2]CAMEROUN!AE763+[3]CONGO!O590+[3]CONGO!O591+[3]CONGO!O592+[3]CONGO!O593+[4]GABON!O764+[5]GUINEE!O541+[5]GUINEE!O542+[5]GUINEE!O543+[6]TCHAD!O605+[7]RCA!O603</f>
        <v>#VALUE!</v>
      </c>
      <c r="N727" s="57" t="e">
        <f>[2]CAMEROUN!AF761+[2]CAMEROUN!AF763+[3]CONGO!P590+[3]CONGO!P591+[3]CONGO!P592+[3]CONGO!P593+[4]GABON!P764+[5]GUINEE!P541+[5]GUINEE!P542+[5]GUINEE!P543+[6]TCHAD!P605+[7]RCA!P603</f>
        <v>#VALUE!</v>
      </c>
      <c r="O727" s="57" t="e">
        <f>[2]CAMEROUN!AG761+[2]CAMEROUN!AG763+[3]CONGO!Q590+[3]CONGO!Q591+[3]CONGO!Q592+[3]CONGO!Q593+[4]GABON!Q764+[5]GUINEE!Q541+[5]GUINEE!Q542+[5]GUINEE!Q543+[6]TCHAD!Q605+[7]RCA!Q603</f>
        <v>#VALUE!</v>
      </c>
      <c r="P727" s="57" t="e">
        <f>[2]CAMEROUN!AH761+[2]CAMEROUN!AH763+[3]CONGO!R590+[3]CONGO!R591+[3]CONGO!R592+[3]CONGO!R593+[4]GABON!R764+[5]GUINEE!R541+[5]GUINEE!R542+[5]GUINEE!R543+[6]TCHAD!R605+[7]RCA!R603</f>
        <v>#VALUE!</v>
      </c>
      <c r="Q727" s="57" t="e">
        <f>[2]CAMEROUN!AI761+[2]CAMEROUN!AI763+[3]CONGO!S590+[3]CONGO!S591+[3]CONGO!S592+[3]CONGO!S593+[4]GABON!S764+[5]GUINEE!S541+[5]GUINEE!S542+[5]GUINEE!S543+[6]TCHAD!S605+[7]RCA!S603</f>
        <v>#VALUE!</v>
      </c>
      <c r="R727" s="57" t="e">
        <f>[2]CAMEROUN!AJ761+[2]CAMEROUN!AJ763+[3]CONGO!T590+[3]CONGO!T591+[3]CONGO!T592+[3]CONGO!T593+[4]GABON!T764+[5]GUINEE!T541+[5]GUINEE!T542+[5]GUINEE!T543+[6]TCHAD!T605+[7]RCA!T603</f>
        <v>#VALUE!</v>
      </c>
      <c r="S727" s="57" t="e">
        <f>[2]CAMEROUN!AK761+[2]CAMEROUN!AK763+[3]CONGO!U590+[3]CONGO!U591+[3]CONGO!U592+[3]CONGO!U593+[4]GABON!U764+[5]GUINEE!U541+[5]GUINEE!U542+[5]GUINEE!U543+[6]TCHAD!U605+[7]RCA!U603</f>
        <v>#VALUE!</v>
      </c>
      <c r="T727" s="57" t="e">
        <f>[2]CAMEROUN!AL761+[2]CAMEROUN!AL763+[3]CONGO!V590+[3]CONGO!V591+[3]CONGO!V592+[3]CONGO!V593+[4]GABON!V764+[5]GUINEE!V541+[5]GUINEE!V542+[5]GUINEE!V543+[6]TCHAD!V605+[7]RCA!V603</f>
        <v>#VALUE!</v>
      </c>
      <c r="U727" s="57" t="e">
        <f>[2]CAMEROUN!AM761+[2]CAMEROUN!AM763+[3]CONGO!W590+[3]CONGO!W591+[3]CONGO!W592+[3]CONGO!W593+[4]GABON!W764+[5]GUINEE!W541+[5]GUINEE!W542+[5]GUINEE!W543+[6]TCHAD!W605+[7]RCA!W603</f>
        <v>#VALUE!</v>
      </c>
      <c r="V727" s="57" t="e">
        <f>[2]CAMEROUN!AN761+[2]CAMEROUN!AN763+[3]CONGO!X590+[3]CONGO!X591+[3]CONGO!X592+[3]CONGO!X593+[4]GABON!X764+[5]GUINEE!X541+[5]GUINEE!X542+[5]GUINEE!X543+[6]TCHAD!X605+[7]RCA!X603</f>
        <v>#VALUE!</v>
      </c>
      <c r="W727" s="57" t="e">
        <f>[2]CAMEROUN!AO761+[2]CAMEROUN!AO763+[3]CONGO!Y590+[3]CONGO!Y591+[3]CONGO!Y592+[3]CONGO!Y593+[4]GABON!Y764+[5]GUINEE!Y541+[5]GUINEE!Y542+[5]GUINEE!Y543+[6]TCHAD!Y605+[7]RCA!Y603</f>
        <v>#VALUE!</v>
      </c>
      <c r="X727" s="57" t="e">
        <f>[2]CAMEROUN!AP761+[2]CAMEROUN!AP763+[3]CONGO!Z590+[3]CONGO!Z591+[3]CONGO!Z592+[3]CONGO!Z593+[4]GABON!Z764+[5]GUINEE!Z541+[5]GUINEE!Z542+[5]GUINEE!Z543+[6]TCHAD!Z605+[7]RCA!Z603</f>
        <v>#VALUE!</v>
      </c>
      <c r="Y727" s="57" t="e">
        <f>[2]CAMEROUN!AQ761+[2]CAMEROUN!AQ763+[3]CONGO!AA590+[3]CONGO!AA591+[3]CONGO!AA592+[3]CONGO!AA593+[4]GABON!AA764+[5]GUINEE!AA541+[5]GUINEE!AA542+[5]GUINEE!AA543+[6]TCHAD!AA605+[7]RCA!AA603</f>
        <v>#VALUE!</v>
      </c>
      <c r="Z727" s="57" t="e">
        <f>[2]CAMEROUN!AR761+[2]CAMEROUN!AR763+[3]CONGO!AB590+[3]CONGO!AB591+[3]CONGO!AB592+[3]CONGO!AB593+[4]GABON!AB764+[5]GUINEE!AB541+[5]GUINEE!AB542+[5]GUINEE!AB543+[6]TCHAD!AB605+[7]RCA!AB603</f>
        <v>#VALUE!</v>
      </c>
      <c r="AA727" s="57" t="e">
        <f>[2]CAMEROUN!AS761+[2]CAMEROUN!AS763+[3]CONGO!AC590+[3]CONGO!AC591+[3]CONGO!AC592+[3]CONGO!AC593+[4]GABON!AC764+[5]GUINEE!AC541+[5]GUINEE!AC542+[5]GUINEE!AC543+[6]TCHAD!AC605+[7]RCA!AC603</f>
        <v>#VALUE!</v>
      </c>
      <c r="AB727" s="57" t="e">
        <f>[2]CAMEROUN!#REF!+[3]CONGO!AD590+[3]CONGO!AD591+[3]CONGO!AD592+[3]CONGO!AD593+[4]GABON!#REF!+[5]GUINEE!#REF!+[6]TCHAD!AD605+[7]RCA!#REF!</f>
        <v>#REF!</v>
      </c>
      <c r="AC727" s="57" t="e">
        <f>[2]CAMEROUN!#REF!+[3]CONGO!AE590+[3]CONGO!AE591+[3]CONGO!AE592+[3]CONGO!AE593+[4]GABON!#REF!+[5]GUINEE!#REF!+[6]TCHAD!AE605+[7]RCA!#REF!</f>
        <v>#REF!</v>
      </c>
      <c r="AD727" s="57" t="e">
        <f>[2]CAMEROUN!#REF!+[3]CONGO!AF590+[3]CONGO!AF591+[3]CONGO!AF592+[3]CONGO!AF593+[4]GABON!#REF!+[5]GUINEE!#REF!+[6]TCHAD!AF605+[7]RCA!#REF!</f>
        <v>#REF!</v>
      </c>
      <c r="AE727" s="57" t="e">
        <f>[2]CAMEROUN!AT761+[2]CAMEROUN!AT762+[2]CAMEROUN!AT763+[3]CONGO!AH590+[3]CONGO!AH591+[3]CONGO!AH592+[3]CONGO!AH593+[4]GABON!AD764+[5]GUINEE!AD541+[5]GUINEE!AD542+[5]GUINEE!AD543+[6]TCHAD!AH605+[7]RCA!AD603</f>
        <v>#VALUE!</v>
      </c>
      <c r="AF727" s="57">
        <v>15508.490304449711</v>
      </c>
      <c r="AG727" s="57">
        <v>15855.445826571791</v>
      </c>
      <c r="AH727" s="57">
        <v>15926.428161158063</v>
      </c>
      <c r="AI727" s="57">
        <v>14831.505306621186</v>
      </c>
      <c r="AJ727" s="58" t="e">
        <f>[2]CAMEROUN!AU761+[2]CAMEROUN!AU762+[2]CAMEROUN!AU763+[3]CONGO!AM590+[3]CONGO!AM591+[3]CONGO!AM592+[3]CONGO!AM593+[4]GABON!AE764+[5]GUINEE!AE541+[5]GUINEE!AE542+[5]GUINEE!AE543+[6]TCHAD!AM605+[7]RCA!AE603</f>
        <v>#VALUE!</v>
      </c>
      <c r="AK727" s="58">
        <v>8865.8695159244198</v>
      </c>
      <c r="AL727" s="58">
        <v>10176.350153028856</v>
      </c>
      <c r="AM727" s="58">
        <v>9397.5087545707702</v>
      </c>
      <c r="AN727" s="58">
        <v>9348.8025188243573</v>
      </c>
      <c r="AO727" s="58" t="e">
        <f>[2]CAMEROUN!AV761+[2]CAMEROUN!AV762+[2]CAMEROUN!AV763+[3]CONGO!AR590+[3]CONGO!AR591+[3]CONGO!AR592+[3]CONGO!AR593+[4]GABON!AF764+[5]GUINEE!AF541+[5]GUINEE!AF542+[5]GUINEE!AF543+[6]TCHAD!AR605+[7]RCA!AF603</f>
        <v>#VALUE!</v>
      </c>
      <c r="AP727" s="58">
        <v>6332.6877381172899</v>
      </c>
      <c r="AQ727" s="58">
        <v>5699.7408650988755</v>
      </c>
      <c r="AR727" s="58">
        <v>7176.1208453031104</v>
      </c>
      <c r="AS727" s="58" t="e">
        <f>[2]CAMEROUN!AZ761+[2]CAMEROUN!AZ762+[2]CAMEROUN!AZ763+[3]CONGO!AV590+[3]CONGO!AV591+[3]CONGO!AV592+[3]CONGO!AV593+[4]GABON!AJ764+[5]GUINEE!AJ541+[5]GUINEE!AJ542+[5]GUINEE!AJ543+[6]TCHAD!AV605+[7]RCA!AJ603</f>
        <v>#VALUE!</v>
      </c>
      <c r="AT727" s="58">
        <v>9094.7095270338814</v>
      </c>
      <c r="AU727" s="58">
        <v>8495.8344851096354</v>
      </c>
      <c r="AV727" s="58">
        <v>7475.1860270283751</v>
      </c>
      <c r="AW727" s="58">
        <v>7524.5923784705501</v>
      </c>
      <c r="AX727" s="58" t="e">
        <f>[2]CAMEROUN!BE761+[2]CAMEROUN!BE762+[2]CAMEROUN!BE763+[3]CONGO!BA590+[3]CONGO!BA591+[3]CONGO!BA592+[3]CONGO!BA593+[4]GABON!AO764+[5]GUINEE!AO541+[5]GUINEE!AO542+[5]GUINEE!AO543+[6]TCHAD!BA605+[7]RCA!AO603</f>
        <v>#VALUE!</v>
      </c>
      <c r="AY727" s="58"/>
      <c r="AZ727" s="58">
        <v>9328.599474030787</v>
      </c>
      <c r="BA727" s="58">
        <v>8160.0772057687063</v>
      </c>
      <c r="BB727" s="58">
        <v>9854.6279468500143</v>
      </c>
      <c r="BC727" s="58">
        <v>8673.7701550600868</v>
      </c>
      <c r="BD727" s="58">
        <v>10824.655885715523</v>
      </c>
      <c r="BE727" s="58">
        <v>9671.3415577712149</v>
      </c>
      <c r="BF727" s="58">
        <f>[2]CAMEROUN!BL761+[2]CAMEROUN!BL762+[2]CAMEROUN!BL763+[3]CONGO!BI590+[3]CONGO!BI591+[3]CONGO!BI592+[3]CONGO!BI593+[4]GABON!AV764+[5]GUINEE!AV541+[5]GUINEE!AV542+[5]GUINEE!AV543+[6]TCHAD!BH605+[7]RCA!AV603</f>
        <v>9852.0966605474296</v>
      </c>
      <c r="BG727" s="58">
        <v>10115.971457184192</v>
      </c>
      <c r="BH727" s="58">
        <v>8030.4929703968683</v>
      </c>
      <c r="BI727" s="58">
        <v>9901.3092102915034</v>
      </c>
      <c r="BJ727" s="58">
        <v>7706.7677650024616</v>
      </c>
      <c r="BK727" s="58">
        <v>10492.079948190654</v>
      </c>
      <c r="BL727" s="58">
        <v>8482.7992555175861</v>
      </c>
      <c r="BM727" s="58">
        <v>10006.64864143552</v>
      </c>
      <c r="BN727" s="58">
        <v>8044.4580404440303</v>
      </c>
      <c r="BO727" s="58" t="e">
        <f>[2]CAMEROUN!BU761+[2]CAMEROUN!BU762+[2]CAMEROUN!BU763+[3]CONGO!BR590+[3]CONGO!BR591+[3]CONGO!BR592+[3]CONGO!BR593+[4]GABON!BE764+[5]GUINEE!BE541+[5]GUINEE!BE542+[5]GUINEE!BE543+[6]TCHAD!BQ605+[7]RCA!BE603</f>
        <v>#VALUE!</v>
      </c>
      <c r="BP727" s="58">
        <v>9550.2931345554734</v>
      </c>
      <c r="BQ727" s="58">
        <v>8625.5360040881296</v>
      </c>
      <c r="BR727" s="58">
        <v>4051.4706292976866</v>
      </c>
      <c r="BS727" s="58">
        <v>1624.5174201781376</v>
      </c>
      <c r="BT727" s="58">
        <v>5938.3128851044657</v>
      </c>
      <c r="BU727" s="58">
        <v>4252.1052381134587</v>
      </c>
      <c r="BV727" s="58">
        <v>2001.0372267357977</v>
      </c>
      <c r="BW727" s="58">
        <v>6666.6797564678654</v>
      </c>
      <c r="BX727" s="58">
        <v>5853.6267069783498</v>
      </c>
      <c r="BY727" s="58">
        <v>4714.7943413869634</v>
      </c>
      <c r="BZ727" s="57">
        <v>6399.9760285066041</v>
      </c>
      <c r="CA727" s="58">
        <f>[2]CAMEROUN!CG761+[2]CAMEROUN!CG762+[2]CAMEROUN!CG763+[3]CONGO!CD590+[3]CONGO!CD591+[3]CONGO!CD592+[3]CONGO!CD593+[4]GABON!BQ764+[5]GUINEE!BQ541+[5]GUINEE!BQ542+[5]GUINEE!BQ543+[6]TCHAD!CC605+[7]RCA!BQ603</f>
        <v>5405.5813898704801</v>
      </c>
      <c r="CB727" s="58">
        <v>8258.101307681527</v>
      </c>
      <c r="CC727" s="58">
        <v>8266.5629999435641</v>
      </c>
      <c r="CD727" s="58">
        <v>6617.7822827942018</v>
      </c>
      <c r="CE727" s="58">
        <v>8278.3871579888273</v>
      </c>
      <c r="CF727" s="58">
        <v>8221.4734740187178</v>
      </c>
      <c r="CG727" s="58">
        <v>6626.3091879044105</v>
      </c>
      <c r="CH727" s="58">
        <v>9841.9986891554981</v>
      </c>
      <c r="CI727" s="58">
        <v>9025.6355007596485</v>
      </c>
      <c r="CJ727" s="57">
        <v>10296.520718807365</v>
      </c>
      <c r="CK727" s="57">
        <v>9597.3627562509173</v>
      </c>
      <c r="CL727" s="58">
        <f>[2]CAMEROUN!CR761+[2]CAMEROUN!CR762+[2]CAMEROUN!CR763+[3]CONGO!CO590+[3]CONGO!CO591+[3]CONGO!CO592+[3]CONGO!CO593+[4]GABON!CB764+[5]GUINEE!CD541+[5]GUINEE!CD542+[5]GUINEE!CD543+[6]TCHAD!CN605+[7]RCA!CB603</f>
        <v>8876.1515577196933</v>
      </c>
      <c r="CM727" s="58">
        <v>9569.8543135565487</v>
      </c>
      <c r="CN727" s="58">
        <v>12209.148532352941</v>
      </c>
      <c r="CO727" s="58">
        <v>12209.148532352941</v>
      </c>
      <c r="CP727" s="58">
        <v>15781.266380514333</v>
      </c>
      <c r="CQ727" s="58">
        <v>12233.825735699715</v>
      </c>
      <c r="CR727" s="58">
        <v>9851.6676963718892</v>
      </c>
      <c r="CS727" s="58">
        <v>17243.714930975519</v>
      </c>
      <c r="CT727" s="58">
        <v>15358.158180201237</v>
      </c>
      <c r="CU727" s="58">
        <v>11007.673829261788</v>
      </c>
      <c r="CV727" s="58">
        <v>17094.103457721005</v>
      </c>
      <c r="CW727" s="58">
        <v>15740.941475022988</v>
      </c>
      <c r="CX727" s="58">
        <v>16582.390443764005</v>
      </c>
      <c r="CY727" s="58">
        <v>16208.655136722127</v>
      </c>
      <c r="CZ727" s="58">
        <v>14827.465051434896</v>
      </c>
      <c r="DA727" s="58">
        <f>[2]CAMEROUN!DD761+[2]CAMEROUN!DD762+[2]CAMEROUN!DD763+[3]CONGO!DA590+[3]CONGO!DA591+[3]CONGO!DA592+[3]CONGO!DA593+[4]GABON!CN764+[5]GUINEE!CP541+[5]GUINEE!CP542+[5]GUINEE!CP543+[6]TCHAD!CZ605+[7]RCA!CN603</f>
        <v>13612.14325768645</v>
      </c>
      <c r="DB727" s="57">
        <v>14019.609054500201</v>
      </c>
      <c r="DC727" s="57">
        <v>12390.267502835262</v>
      </c>
      <c r="DD727" s="57">
        <v>10717.068095648068</v>
      </c>
      <c r="DE727" s="57">
        <v>13122.545847266119</v>
      </c>
      <c r="DF727" s="57">
        <v>11407.303144461777</v>
      </c>
      <c r="DG727" s="57">
        <v>9723.8274370498893</v>
      </c>
      <c r="DH727" s="57">
        <v>12639.36701121278</v>
      </c>
      <c r="DI727" s="57">
        <v>11059.10402398416</v>
      </c>
      <c r="DJ727" s="57">
        <v>9616.7442446387595</v>
      </c>
      <c r="DK727" s="57">
        <v>12377.696069292339</v>
      </c>
      <c r="DL727" s="57">
        <v>11019.061711833139</v>
      </c>
      <c r="DM727" s="57">
        <v>9621.1715408991786</v>
      </c>
      <c r="DN727" s="59">
        <f>[2]CAMEROUN!DQ761+[2]CAMEROUN!DQ762+[2]CAMEROUN!DQ763+[3]CONGO!DN590+[3]CONGO!DN591+[3]CONGO!DN592+[3]CONGO!DN593+[4]GABON!DA764+[5]GUINEE!DC541+[5]GUINEE!DC542+[5]GUINEE!DC543+[6]TCHAD!DM605+[7]RCA!DA603</f>
        <v>10620.932872297341</v>
      </c>
      <c r="DO727" s="57">
        <v>9621.1715408991786</v>
      </c>
      <c r="DP727" s="57">
        <v>12102.647862420004</v>
      </c>
      <c r="DQ727" s="57">
        <v>11177.122414948215</v>
      </c>
      <c r="DR727" s="57">
        <v>9556.1711710077725</v>
      </c>
      <c r="DS727" s="57">
        <v>11608.575235743165</v>
      </c>
      <c r="DT727" s="57">
        <v>10786.958918446262</v>
      </c>
      <c r="DU727" s="57">
        <v>11142.577009912313</v>
      </c>
      <c r="DV727" s="60">
        <f>[2]CAMEROUN!EA761+[2]CAMEROUN!EA762+[2]CAMEROUN!EA763+[3]CONGO!DX590+[3]CONGO!DX591+[3]CONGO!DX592+[3]CONGO!DX593+[4]GABON!DK764+[5]GUINEE!DN541+[5]GUINEE!DN542+[5]GUINEE!DN543+[6]TCHAD!DW605+[7]RCA!DN603</f>
        <v>11240.593056427844</v>
      </c>
      <c r="DW727" s="61">
        <f>[2]CAMEROUN!EB761+[2]CAMEROUN!EB762+[2]CAMEROUN!EB763+[3]CONGO!DY590+[3]CONGO!DY591+[3]CONGO!DY592+[3]CONGO!DY593+[4]GABON!DL764+[5]GUINEE!DO541+[5]GUINEE!DO542+[5]GUINEE!DO543+[6]TCHAD!DX605+[7]RCA!DM603</f>
        <v>10802.997951709849</v>
      </c>
      <c r="DX727" s="62">
        <f>[2]CAMEROUN!EC761+[2]CAMEROUN!EC762+[2]CAMEROUN!EC763+[3]CONGO!DZ590+[3]CONGO!DZ591+[3]CONGO!DZ592+[3]CONGO!DZ593+[4]GABON!DM764+[5]GUINEE!DP541+[5]GUINEE!DP542+[5]GUINEE!DP543+[6]TCHAD!DY605+[7]RCA!DN603</f>
        <v>9764.2397230267361</v>
      </c>
      <c r="DZ727" s="57">
        <f>[2]CAMEROUN!EE761+[2]CAMEROUN!EE762+[2]CAMEROUN!EE763+[3]CONGO!EB590+[3]CONGO!EB591+[3]CONGO!EB592+[3]CONGO!EB593+[4]GABON!DO764+[5]GUINEE!DR541+[5]GUINEE!DR542+[5]GUINEE!DR543+[6]TCHAD!EA605+[7]RCA!DP603</f>
        <v>10354.392965986217</v>
      </c>
      <c r="EC727" s="57">
        <f>[2]CAMEROUN!EH761+[2]CAMEROUN!EH762+[2]CAMEROUN!EH763+[3]CONGO!EE590+[3]CONGO!EE591+[3]CONGO!EE592+[3]CONGO!EE593+[4]GABON!DR764+[5]GUINEE!DU541+[5]GUINEE!DU542+[5]GUINEE!DU543+[6]TCHAD!ED605+[7]RCA!DS603</f>
        <v>9933.39043301528</v>
      </c>
      <c r="EF727" s="57" t="e">
        <f>[2]CAMEROUN!EK761+[2]CAMEROUN!EK762+[2]CAMEROUN!EK763+[3]CONGO!EH590+[3]CONGO!EH591+[3]CONGO!EH592+[3]CONGO!EH593+[4]GABON!DU764+[5]GUINEE!DX541+[5]GUINEE!DX542+[5]GUINEE!DX543+[6]TCHAD!EG605+[7]RCA!DV603</f>
        <v>#VALUE!</v>
      </c>
      <c r="EI727" s="57" t="e">
        <f>[2]CAMEROUN!EN761+[2]CAMEROUN!EN762+[2]CAMEROUN!EN763+[3]CONGO!EK590+[3]CONGO!EK591+[3]CONGO!EK592+[3]CONGO!EK593+[4]GABON!DX764+[5]GUINEE!EA541+[5]GUINEE!EA542+[5]GUINEE!EA543+[6]TCHAD!EJ605+[7]RCA!DY603</f>
        <v>#VALUE!</v>
      </c>
      <c r="EL727" s="57" t="e">
        <f>[2]CAMEROUN!EQ761+[2]CAMEROUN!EQ762+[2]CAMEROUN!EQ763+[3]CONGO!EN590+[3]CONGO!EN591+[3]CONGO!EN592+[3]CONGO!EN593+[4]GABON!EA764+[5]GUINEE!ED541+[5]GUINEE!ED542+[5]GUINEE!ED543+[6]TCHAD!EM605+[7]RCA!EB603</f>
        <v>#VALUE!</v>
      </c>
      <c r="EO727" s="57" t="e">
        <f>[2]CAMEROUN!ET761+[2]CAMEROUN!ET762+[2]CAMEROUN!ET763+[3]CONGO!EQ590+[3]CONGO!EQ591+[3]CONGO!EQ592+[3]CONGO!EQ593+[4]GABON!ED764+[5]GUINEE!EG541+[5]GUINEE!EG542+[5]GUINEE!EG543+[6]TCHAD!EP605+[7]RCA!EE603</f>
        <v>#VALUE!</v>
      </c>
    </row>
    <row r="728" spans="1:145" ht="15.5" x14ac:dyDescent="0.35">
      <c r="A728" s="2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8"/>
      <c r="Y728" s="58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7"/>
      <c r="CA728" s="58"/>
      <c r="CB728" s="58"/>
      <c r="CC728" s="58"/>
      <c r="CD728" s="58"/>
      <c r="CE728" s="58"/>
      <c r="CF728" s="58"/>
      <c r="CG728" s="58"/>
      <c r="CH728" s="58"/>
      <c r="CI728" s="58"/>
      <c r="CJ728" s="57"/>
      <c r="CK728" s="57"/>
      <c r="CL728" s="58"/>
      <c r="CM728" s="58"/>
      <c r="CN728" s="58"/>
      <c r="CO728" s="58"/>
      <c r="CP728" s="58"/>
      <c r="CQ728" s="58"/>
      <c r="CR728" s="58"/>
      <c r="CS728" s="58"/>
      <c r="CT728" s="58"/>
      <c r="CU728" s="58"/>
      <c r="CV728" s="58"/>
      <c r="CW728" s="58"/>
      <c r="CX728" s="58"/>
      <c r="CY728" s="58"/>
      <c r="CZ728" s="58"/>
      <c r="DA728" s="58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9"/>
      <c r="DO728" s="57"/>
      <c r="DP728" s="57"/>
      <c r="DQ728" s="57"/>
      <c r="DR728" s="57"/>
      <c r="DS728" s="57"/>
      <c r="DT728" s="57"/>
      <c r="DU728" s="57"/>
      <c r="DV728" s="60"/>
      <c r="DW728" s="61"/>
      <c r="DX728" s="62"/>
      <c r="DZ728" s="57"/>
      <c r="EC728" s="57"/>
      <c r="EF728" s="57"/>
      <c r="EI728" s="57"/>
      <c r="EL728" s="57"/>
      <c r="EO728" s="57"/>
    </row>
    <row r="729" spans="1:145" ht="15.5" x14ac:dyDescent="0.35">
      <c r="A729" s="56" t="s">
        <v>360</v>
      </c>
      <c r="B729" s="57">
        <f>[2]CAMEROUN!T765+[3]CONGO!D596+[7]RCA!D605+[4]GABON!D769+[5]GUINEE!D545+[6]TCHAD!D607</f>
        <v>1352.7919412198173</v>
      </c>
      <c r="C729" s="57">
        <f>[2]CAMEROUN!U765+[3]CONGO!E596+[7]RCA!E605+[4]GABON!E769+[5]GUINEE!E545+[6]TCHAD!E607</f>
        <v>1297.9832731193696</v>
      </c>
      <c r="D729" s="57">
        <f>[2]CAMEROUN!V765+[3]CONGO!F596+[7]RCA!F605+[4]GABON!F769+[5]GUINEE!F545+[6]TCHAD!F607</f>
        <v>1247.9185168214253</v>
      </c>
      <c r="E729" s="57">
        <f>[2]CAMEROUN!W765+[3]CONGO!G596+[7]RCA!G605+[4]GABON!G769+[5]GUINEE!G545+[6]TCHAD!G607</f>
        <v>1271.6107036031403</v>
      </c>
      <c r="F729" s="57">
        <f>[2]CAMEROUN!X765+[3]CONGO!H596+[7]RCA!H605+[4]GABON!H769+[5]GUINEE!H545+[6]TCHAD!H607</f>
        <v>1300.2905518829596</v>
      </c>
      <c r="G729" s="57">
        <f>[2]CAMEROUN!Y765+[3]CONGO!I596+[7]RCA!I605+[4]GABON!I769+[5]GUINEE!I545+[6]TCHAD!I607</f>
        <v>1214.3040546770642</v>
      </c>
      <c r="H729" s="57">
        <f>[2]CAMEROUN!Z765+[3]CONGO!J596+[7]RCA!J605+[4]GABON!J769+[5]GUINEE!J545+[6]TCHAD!J607</f>
        <v>1494.1054321085633</v>
      </c>
      <c r="I729" s="57">
        <f>[2]CAMEROUN!AA765+[3]CONGO!K596+[7]RCA!K605+[4]GABON!K769+[5]GUINEE!K545+[6]TCHAD!K607</f>
        <v>1656.1492887282527</v>
      </c>
      <c r="J729" s="57">
        <f>[2]CAMEROUN!AB765+[3]CONGO!L596+[7]RCA!L605+[4]GABON!L769+[5]GUINEE!L545+[6]TCHAD!L607</f>
        <v>1770.3980234363514</v>
      </c>
      <c r="K729" s="57">
        <f>[2]CAMEROUN!AC765+[3]CONGO!M596+[7]RCA!M605+[4]GABON!M769+[5]GUINEE!M545+[6]TCHAD!M607</f>
        <v>1792.7057216603823</v>
      </c>
      <c r="L729" s="57">
        <f>[2]CAMEROUN!AD765+[3]CONGO!N596+[7]RCA!N605+[4]GABON!N769+[5]GUINEE!N545+[6]TCHAD!N607</f>
        <v>1976.4663966136557</v>
      </c>
      <c r="M729" s="57">
        <f>[2]CAMEROUN!AE765+[3]CONGO!O596+[7]RCA!O605+[4]GABON!O769+[5]GUINEE!O545+[6]TCHAD!O607</f>
        <v>2167.9585931937982</v>
      </c>
      <c r="N729" s="57">
        <f>[2]CAMEROUN!AF765+[3]CONGO!P596+[7]RCA!P605+[4]GABON!P769+[5]GUINEE!P545+[6]TCHAD!P607</f>
        <v>2132.5902377955053</v>
      </c>
      <c r="O729" s="57">
        <f>[2]CAMEROUN!AG765+[3]CONGO!Q596+[7]RCA!Q605+[4]GABON!Q769+[5]GUINEE!Q545+[6]TCHAD!Q607</f>
        <v>2237.6224091931144</v>
      </c>
      <c r="P729" s="57">
        <f>[2]CAMEROUN!AH765+[3]CONGO!R596+[7]RCA!R605+[4]GABON!R769+[5]GUINEE!R545+[6]TCHAD!R607</f>
        <v>2500.6057039886887</v>
      </c>
      <c r="Q729" s="57">
        <f>[2]CAMEROUN!AI765+[3]CONGO!S596+[7]RCA!S605+[4]GABON!S769+[5]GUINEE!S545+[6]TCHAD!S607</f>
        <v>2776.015951038888</v>
      </c>
      <c r="R729" s="57">
        <f>[2]CAMEROUN!AJ765+[3]CONGO!T596+[7]RCA!T605+[4]GABON!T769+[5]GUINEE!T545+[6]TCHAD!T607</f>
        <v>2874.7540823543923</v>
      </c>
      <c r="S729" s="57">
        <f>[2]CAMEROUN!AK765+[3]CONGO!U596+[7]RCA!U605+[4]GABON!U769+[5]GUINEE!U545+[6]TCHAD!U607</f>
        <v>3197.5190218543366</v>
      </c>
      <c r="T729" s="57">
        <f>[2]CAMEROUN!AL765+[3]CONGO!V596+[7]RCA!V605+[4]GABON!V769+[5]GUINEE!V545+[6]TCHAD!V607</f>
        <v>3529.9078656523238</v>
      </c>
      <c r="U729" s="57">
        <f>[2]CAMEROUN!AM765+[3]CONGO!W596+[7]RCA!W605+[4]GABON!W769+[5]GUINEE!W545+[6]TCHAD!W607</f>
        <v>4238.4420225833646</v>
      </c>
      <c r="V729" s="57">
        <f>[2]CAMEROUN!AN765+[3]CONGO!X596+[7]RCA!X605+[4]GABON!X769+[5]GUINEE!X545+[6]TCHAD!X607</f>
        <v>5104.5733773716402</v>
      </c>
      <c r="W729" s="57">
        <f>[2]CAMEROUN!AO765+[3]CONGO!Y596+[7]RCA!Y605+[4]GABON!Y769+[5]GUINEE!Y545+[6]TCHAD!Y607</f>
        <v>6659.1441010239332</v>
      </c>
      <c r="X729" s="58">
        <f>[2]CAMEROUN!AP765+[3]CONGO!Z596+[7]RCA!Z605+[4]GABON!Z769+[5]GUINEE!Z545+[6]TCHAD!Z607</f>
        <v>6991.7298580762363</v>
      </c>
      <c r="Y729" s="58">
        <f>[2]CAMEROUN!AQ765+[3]CONGO!AA596+[7]RCA!AA605+[4]GABON!AA769+[5]GUINEE!AA545+[6]TCHAD!AA607</f>
        <v>7633.3531194720526</v>
      </c>
      <c r="Z729" s="57">
        <f>[2]CAMEROUN!AR765+[3]CONGO!AB596+[7]RCA!AB605+[4]GABON!AB769+[5]GUINEE!AB545+[6]TCHAD!AB607</f>
        <v>8795.9118138881531</v>
      </c>
      <c r="AA729" s="57">
        <f>[2]CAMEROUN!AS765+[3]CONGO!AC596+[7]RCA!AC605+[4]GABON!AC769+[5]GUINEE!AC545+[6]TCHAD!AC607</f>
        <v>10138.988044521442</v>
      </c>
      <c r="AB729" s="57">
        <v>9188.0488913038098</v>
      </c>
      <c r="AC729" s="57">
        <v>9005.1799871288331</v>
      </c>
      <c r="AD729" s="57">
        <v>9049.9820205058895</v>
      </c>
      <c r="AE729" s="57">
        <f>[2]CAMEROUN!AT765+[3]CONGO!AH596+[7]RCA!AD605+[4]GABON!AD769+[5]GUINEE!AD545+[6]TCHAD!AH607</f>
        <v>10482.153471182093</v>
      </c>
      <c r="AF729" s="57">
        <v>10093.9655035221</v>
      </c>
      <c r="AG729" s="57">
        <v>9854.6100598163976</v>
      </c>
      <c r="AH729" s="57">
        <v>10118.500883144399</v>
      </c>
      <c r="AI729" s="57">
        <v>9874.1722202507499</v>
      </c>
      <c r="AJ729" s="58">
        <f>[2]CAMEROUN!AU765+[3]CONGO!AM596+[7]RCA!AE605+[4]GABON!AE769+[5]GUINEE!AE545+[6]TCHAD!AM607</f>
        <v>10627.964781540571</v>
      </c>
      <c r="AK729" s="58">
        <v>8650.6510031002308</v>
      </c>
      <c r="AL729" s="58">
        <v>9272.8508144586303</v>
      </c>
      <c r="AM729" s="58">
        <v>8915.4054027435577</v>
      </c>
      <c r="AN729" s="58">
        <v>8880.7200719282282</v>
      </c>
      <c r="AO729" s="58">
        <f>[2]CAMEROUN!AV765+[3]CONGO!AR596+[7]RCA!AF605+[4]GABON!AF769+[5]GUINEE!AF545+[6]TCHAD!AR607</f>
        <v>9712.9067679468571</v>
      </c>
      <c r="AP729" s="58">
        <v>9081.5830085223934</v>
      </c>
      <c r="AQ729" s="58">
        <v>8485.9671447797336</v>
      </c>
      <c r="AR729" s="58">
        <v>8280.6819381647747</v>
      </c>
      <c r="AS729" s="58">
        <f>[2]CAMEROUN!AZ765+[3]CONGO!AV596+[7]RCA!AJ605+[4]GABON!AJ769+[5]GUINEE!AJ545+[6]TCHAD!AV607</f>
        <v>8851.1363987451205</v>
      </c>
      <c r="AT729" s="58">
        <v>8391.284845596887</v>
      </c>
      <c r="AU729" s="58">
        <v>8277.4471937211383</v>
      </c>
      <c r="AV729" s="58">
        <v>8165.1065152380352</v>
      </c>
      <c r="AW729" s="58">
        <v>8126.3841945992735</v>
      </c>
      <c r="AX729" s="58">
        <f>[2]CAMEROUN!BE765+[3]CONGO!BA596+[7]RCA!AO605+[4]GABON!AO769+[5]GUINEE!AO545+[6]TCHAD!BA607</f>
        <v>9414.3712753591244</v>
      </c>
      <c r="AY729" s="58"/>
      <c r="AZ729" s="58">
        <v>5445.047456414819</v>
      </c>
      <c r="BA729" s="58">
        <v>5293.6020692484562</v>
      </c>
      <c r="BB729" s="58">
        <v>8566.7610356257337</v>
      </c>
      <c r="BC729" s="58">
        <v>8404.0310112457209</v>
      </c>
      <c r="BD729" s="58">
        <v>8862.1960333564039</v>
      </c>
      <c r="BE729" s="58">
        <v>8737.3152050858516</v>
      </c>
      <c r="BF729" s="58">
        <f>[2]CAMEROUN!BL765+[3]CONGO!BI596+[7]RCA!AV605+[4]GABON!AV769+[5]GUINEE!AV545+[6]TCHAD!BH607</f>
        <v>9323.2765488376517</v>
      </c>
      <c r="BG729" s="58">
        <v>9162.7220128159352</v>
      </c>
      <c r="BH729" s="58">
        <v>8779.1800163948865</v>
      </c>
      <c r="BI729" s="58">
        <v>9941.9140341699731</v>
      </c>
      <c r="BJ729" s="58">
        <v>9535.0705155051655</v>
      </c>
      <c r="BK729" s="58">
        <v>9978.6680669653033</v>
      </c>
      <c r="BL729" s="58">
        <v>9648.1109624561268</v>
      </c>
      <c r="BM729" s="58">
        <v>10013.446154704214</v>
      </c>
      <c r="BN729" s="58">
        <v>9681.4869410823758</v>
      </c>
      <c r="BO729" s="58">
        <f>[2]CAMEROUN!BU765+[3]CONGO!BR596+[7]RCA!BE605+[4]GABON!BE769+[5]GUINEE!BE545+[6]TCHAD!BQ607</f>
        <v>9690.1539260507052</v>
      </c>
      <c r="BP729" s="58">
        <v>10477.343461709344</v>
      </c>
      <c r="BQ729" s="58">
        <v>9839.6272471768261</v>
      </c>
      <c r="BR729" s="58">
        <v>9428.7078001299396</v>
      </c>
      <c r="BS729" s="58">
        <v>9048.5981369178517</v>
      </c>
      <c r="BT729" s="58">
        <v>9633.9482145818765</v>
      </c>
      <c r="BU729" s="58">
        <v>9309.9908035979133</v>
      </c>
      <c r="BV729" s="58">
        <v>8738.12881797515</v>
      </c>
      <c r="BW729" s="58">
        <v>9651.6979897224082</v>
      </c>
      <c r="BX729" s="58">
        <v>9412.6047681675736</v>
      </c>
      <c r="BY729" s="58">
        <v>9139.625827532167</v>
      </c>
      <c r="BZ729" s="57">
        <v>9744.979423932984</v>
      </c>
      <c r="CA729" s="58">
        <f>[2]CAMEROUN!CG765+[3]CONGO!CD596+[7]RCA!BQ605+[4]GABON!BQ769+[5]GUINEE!BQ545+[6]TCHAD!CC607</f>
        <v>9456.1417480316559</v>
      </c>
      <c r="CB729" s="58">
        <v>11037.192069141842</v>
      </c>
      <c r="CC729" s="58">
        <v>10989.654477575719</v>
      </c>
      <c r="CD729" s="58">
        <v>10655.133982748343</v>
      </c>
      <c r="CE729" s="58">
        <v>10996.849435605218</v>
      </c>
      <c r="CF729" s="58">
        <v>10947.556935179215</v>
      </c>
      <c r="CG729" s="58">
        <v>10600.721813491386</v>
      </c>
      <c r="CH729" s="58">
        <v>11251.843339436145</v>
      </c>
      <c r="CI729" s="58">
        <v>11027.620779829547</v>
      </c>
      <c r="CJ729" s="57">
        <v>11211.174220731429</v>
      </c>
      <c r="CK729" s="57">
        <v>10995.612437629667</v>
      </c>
      <c r="CL729" s="58">
        <f>[2]CAMEROUN!CR765+[3]CONGO!CO596+[7]RCA!CB605+[4]GABON!CB769+[5]GUINEE!CD545+[6]TCHAD!CN607</f>
        <v>10459.593598520791</v>
      </c>
      <c r="CM729" s="58">
        <v>11746.390085970221</v>
      </c>
      <c r="CN729" s="58">
        <v>11772.939158871413</v>
      </c>
      <c r="CO729" s="58">
        <v>11815.181275279772</v>
      </c>
      <c r="CP729" s="58">
        <v>12492.874481221448</v>
      </c>
      <c r="CQ729" s="58">
        <v>11962.582720652113</v>
      </c>
      <c r="CR729" s="58">
        <v>11566.167214472958</v>
      </c>
      <c r="CS729" s="58">
        <v>12903.865228276256</v>
      </c>
      <c r="CT729" s="58">
        <v>12543.646250301286</v>
      </c>
      <c r="CU729" s="58">
        <v>11820.938935360009</v>
      </c>
      <c r="CV729" s="58">
        <v>12764.043513110733</v>
      </c>
      <c r="CW729" s="58">
        <v>12460.102981738039</v>
      </c>
      <c r="CX729" s="58">
        <v>12675.634256948775</v>
      </c>
      <c r="CY729" s="58">
        <v>12553.994334485533</v>
      </c>
      <c r="CZ729" s="58">
        <v>12229.593736233364</v>
      </c>
      <c r="DA729" s="58">
        <f>[2]CAMEROUN!DD765+[3]CONGO!DA596+[7]RCA!CN605+[4]GABON!CN769+[5]GUINEE!CP545+[6]TCHAD!CZ607</f>
        <v>12644.65483735779</v>
      </c>
      <c r="DB729" s="57">
        <v>13892.242581525708</v>
      </c>
      <c r="DC729" s="57">
        <v>13684.286419117383</v>
      </c>
      <c r="DD729" s="57">
        <v>13437.336769725624</v>
      </c>
      <c r="DE729" s="57">
        <v>13988.434002561204</v>
      </c>
      <c r="DF729" s="57">
        <v>13799.456103080949</v>
      </c>
      <c r="DG729" s="57">
        <v>13490.262252277675</v>
      </c>
      <c r="DH729" s="57">
        <v>13217.161466033062</v>
      </c>
      <c r="DI729" s="57">
        <v>13028.346761648874</v>
      </c>
      <c r="DJ729" s="57">
        <v>12735.70490852595</v>
      </c>
      <c r="DK729" s="57">
        <v>13138.465222462417</v>
      </c>
      <c r="DL729" s="57">
        <v>12954.899155805964</v>
      </c>
      <c r="DM729" s="57">
        <v>12734.931654354985</v>
      </c>
      <c r="DN729" s="59">
        <f>[2]CAMEROUN!DQ765+[3]CONGO!DN596+[7]RCA!DA605+[4]GABON!DA769+[5]GUINEE!DC545+[6]TCHAD!DM607</f>
        <v>12857.430300047597</v>
      </c>
      <c r="DO729" s="57">
        <v>12734.931654354985</v>
      </c>
      <c r="DP729" s="57">
        <v>14517.93764281818</v>
      </c>
      <c r="DQ729" s="57">
        <v>14277.932922849886</v>
      </c>
      <c r="DR729" s="57">
        <v>13868.987041681406</v>
      </c>
      <c r="DS729" s="57">
        <v>13260.664527371709</v>
      </c>
      <c r="DT729" s="57">
        <v>13079.604178819163</v>
      </c>
      <c r="DU729" s="57">
        <v>14015.747210414063</v>
      </c>
      <c r="DV729" s="60">
        <f>[2]CAMEROUN!EA765+[3]CONGO!DX596+[7]RCA!DN605+[4]GABON!DK769+[5]GUINEE!DN545+[6]TCHAD!DW607</f>
        <v>14091.393814459552</v>
      </c>
      <c r="DW729" s="61">
        <f>[2]CAMEROUN!EB765+[3]CONGO!DY596+[7]RCA!DM605+[4]GABON!DL769+[5]GUINEE!DO545+[6]TCHAD!DX607</f>
        <v>13935.838230943209</v>
      </c>
      <c r="DX729" s="62">
        <f>[2]CAMEROUN!EC765+[3]CONGO!DZ596+[7]RCA!DN605+[4]GABON!DM769+[5]GUINEE!DP545+[6]TCHAD!DY607</f>
        <v>13856.738262671355</v>
      </c>
      <c r="DZ729" s="57">
        <f>[2]CAMEROUN!EE765+[3]CONGO!EB596+[7]RCA!DP605+[4]GABON!DO769+[5]GUINEE!DR545+[6]TCHAD!EA607</f>
        <v>14650.321363142504</v>
      </c>
      <c r="EC729" s="57">
        <f>[2]CAMEROUN!EH765+[3]CONGO!EE596+[7]RCA!DS605+[4]GABON!DR769+[5]GUINEE!DU545+[6]TCHAD!ED607</f>
        <v>15544.094623281662</v>
      </c>
      <c r="EF729" s="57">
        <f>[2]CAMEROUN!EK765+[3]CONGO!EH596+[7]RCA!DV605+[4]GABON!DU769+[5]GUINEE!DX545+[6]TCHAD!EG607</f>
        <v>16299.301037657751</v>
      </c>
      <c r="EI729" s="57">
        <f>[2]CAMEROUN!EN765+[3]CONGO!EK596+[7]RCA!DY605+[4]GABON!DX769+[5]GUINEE!EA545+[6]TCHAD!EJ607</f>
        <v>17308.323110927358</v>
      </c>
      <c r="EL729" s="57">
        <f>[2]CAMEROUN!EQ765+[3]CONGO!EN596+[7]RCA!EB605+[4]GABON!EA769+[5]GUINEE!ED545+[6]TCHAD!EM607</f>
        <v>18422.202882220947</v>
      </c>
      <c r="EO729" s="57">
        <f>[2]CAMEROUN!ET765+[3]CONGO!EQ596+[7]RCA!EE605+[4]GABON!ED769+[5]GUINEE!EG545+[6]TCHAD!EP607</f>
        <v>19646.525227978716</v>
      </c>
    </row>
    <row r="730" spans="1:145" ht="15.5" x14ac:dyDescent="0.35">
      <c r="A730" s="56" t="s">
        <v>361</v>
      </c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8"/>
      <c r="Y730" s="58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>
        <f>BF727/BF744</f>
        <v>0.18705196369545543</v>
      </c>
      <c r="BG730" s="58"/>
      <c r="BH730" s="58"/>
      <c r="BI730" s="58"/>
      <c r="BJ730" s="58"/>
      <c r="BK730" s="58"/>
      <c r="BL730" s="58"/>
      <c r="BM730" s="58"/>
      <c r="BN730" s="58"/>
      <c r="BO730" s="82" t="e">
        <f>BO727/BO744</f>
        <v>#VALUE!</v>
      </c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7"/>
      <c r="CA730" s="82">
        <f>CA727/CA744</f>
        <v>0.10584316426411396</v>
      </c>
      <c r="CB730" s="58"/>
      <c r="CC730" s="58"/>
      <c r="CD730" s="58"/>
      <c r="CE730" s="58"/>
      <c r="CF730" s="58"/>
      <c r="CG730" s="58"/>
      <c r="CH730" s="58"/>
      <c r="CI730" s="58"/>
      <c r="CJ730" s="57"/>
      <c r="CK730" s="57"/>
      <c r="CL730" s="82"/>
      <c r="CM730" s="58"/>
      <c r="CN730" s="58"/>
      <c r="CO730" s="58"/>
      <c r="CP730" s="58"/>
      <c r="CQ730" s="58"/>
      <c r="CR730" s="58"/>
      <c r="CS730" s="58"/>
      <c r="CT730" s="58"/>
      <c r="CU730" s="58"/>
      <c r="CV730" s="58"/>
      <c r="CW730" s="58"/>
      <c r="CX730" s="58"/>
      <c r="CY730" s="58"/>
      <c r="CZ730" s="58"/>
      <c r="DA730" s="82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127"/>
      <c r="DO730" s="57"/>
      <c r="DP730" s="57"/>
      <c r="DQ730" s="57"/>
      <c r="DR730" s="57"/>
      <c r="DS730" s="57"/>
      <c r="DT730" s="57"/>
      <c r="DU730" s="57"/>
      <c r="DV730" s="60"/>
      <c r="DW730" s="61"/>
      <c r="DX730" s="62"/>
      <c r="DY730">
        <f>DV730</f>
        <v>0</v>
      </c>
      <c r="DZ730" s="57"/>
      <c r="EC730" s="57"/>
      <c r="EF730" s="57"/>
      <c r="EI730" s="57"/>
      <c r="EL730" s="57"/>
      <c r="EO730" s="57"/>
    </row>
    <row r="731" spans="1:145" ht="15.5" x14ac:dyDescent="0.35">
      <c r="A731" s="56" t="s">
        <v>362</v>
      </c>
      <c r="B731" s="57">
        <f>[2]CAMEROUN!T767+[3]CONGO!D598+[7]RCA!D607+[4]GABON!D771+[5]GUINEE!D548+[6]TCHAD!D609</f>
        <v>896.42865806086502</v>
      </c>
      <c r="C731" s="57">
        <f>[2]CAMEROUN!U767+[3]CONGO!E598+[7]RCA!E607+[4]GABON!E771+[5]GUINEE!E548+[6]TCHAD!E609</f>
        <v>901.95959657973253</v>
      </c>
      <c r="D731" s="57">
        <f>[2]CAMEROUN!V767+[3]CONGO!F598+[7]RCA!F607+[4]GABON!F771+[5]GUINEE!F548+[6]TCHAD!F609</f>
        <v>874.20056031901788</v>
      </c>
      <c r="E731" s="57">
        <f>[2]CAMEROUN!W767+[3]CONGO!G598+[7]RCA!G607+[4]GABON!G771+[5]GUINEE!G548+[6]TCHAD!G609</f>
        <v>887.32076356009281</v>
      </c>
      <c r="F731" s="57">
        <f>[2]CAMEROUN!X767+[3]CONGO!H598+[7]RCA!H607+[4]GABON!H771+[5]GUINEE!H548+[6]TCHAD!H609</f>
        <v>917.61703933495642</v>
      </c>
      <c r="G731" s="57">
        <f>[2]CAMEROUN!Y767+[3]CONGO!I598+[7]RCA!I607+[4]GABON!I771+[5]GUINEE!I548+[6]TCHAD!I609</f>
        <v>872.38424037142386</v>
      </c>
      <c r="H731" s="57">
        <f>[2]CAMEROUN!Z767+[3]CONGO!J598+[7]RCA!J607+[4]GABON!J771+[5]GUINEE!J548+[6]TCHAD!J609</f>
        <v>1009.8166274202948</v>
      </c>
      <c r="I731" s="57">
        <f>[2]CAMEROUN!AA767+[3]CONGO!K598+[7]RCA!K607+[4]GABON!K771+[5]GUINEE!K548+[6]TCHAD!K609</f>
        <v>1116.6372633935641</v>
      </c>
      <c r="J731" s="57">
        <f>[2]CAMEROUN!AB767+[3]CONGO!L598+[7]RCA!L607+[4]GABON!L771+[5]GUINEE!L548+[6]TCHAD!L609</f>
        <v>1207.6750073219946</v>
      </c>
      <c r="K731" s="57">
        <f>[2]CAMEROUN!AC767+[3]CONGO!M598+[7]RCA!M607+[4]GABON!M771+[5]GUINEE!M548+[6]TCHAD!M609</f>
        <v>1155.5662636530396</v>
      </c>
      <c r="L731" s="57">
        <f>[2]CAMEROUN!AD767+[3]CONGO!N598+[7]RCA!N607+[4]GABON!N771+[5]GUINEE!N548+[6]TCHAD!N609</f>
        <v>1220.6122419385067</v>
      </c>
      <c r="M731" s="57">
        <f>[2]CAMEROUN!AE767+[3]CONGO!O598+[7]RCA!O607+[4]GABON!O771+[5]GUINEE!O548+[6]TCHAD!O609</f>
        <v>1355.0838601378609</v>
      </c>
      <c r="N731" s="57">
        <f>[2]CAMEROUN!AF767+[3]CONGO!P598+[7]RCA!P607+[4]GABON!P771+[5]GUINEE!P548+[6]TCHAD!P609</f>
        <v>1392.2870402193132</v>
      </c>
      <c r="O731" s="57">
        <f>[2]CAMEROUN!AG767+[3]CONGO!Q598+[7]RCA!Q607+[4]GABON!Q771+[5]GUINEE!Q548+[6]TCHAD!Q609</f>
        <v>1481.0443797642129</v>
      </c>
      <c r="P731" s="57">
        <f>[2]CAMEROUN!AH767+[3]CONGO!R598+[7]RCA!R607+[4]GABON!R771+[5]GUINEE!R548+[6]TCHAD!R609</f>
        <v>1519.2339053047524</v>
      </c>
      <c r="Q731" s="57">
        <f>[2]CAMEROUN!AI767+[3]CONGO!S598+[7]RCA!S607+[4]GABON!S771+[5]GUINEE!S548+[6]TCHAD!S609</f>
        <v>1703.4348643242565</v>
      </c>
      <c r="R731" s="57">
        <f>[2]CAMEROUN!AJ767+[3]CONGO!T598+[7]RCA!T607+[4]GABON!T771+[5]GUINEE!T548+[6]TCHAD!T609</f>
        <v>1760.4420756678614</v>
      </c>
      <c r="S731" s="57">
        <f>[2]CAMEROUN!AK767+[3]CONGO!U598+[7]RCA!U607+[4]GABON!U771+[5]GUINEE!U548+[6]TCHAD!U609</f>
        <v>1850.50805730925</v>
      </c>
      <c r="T731" s="57">
        <f>[2]CAMEROUN!AL767+[3]CONGO!V598+[7]RCA!V607+[4]GABON!V771+[5]GUINEE!V548+[6]TCHAD!V609</f>
        <v>2008.1825899753496</v>
      </c>
      <c r="U731" s="57">
        <f>[2]CAMEROUN!AM767+[3]CONGO!W598+[7]RCA!W607+[4]GABON!W771+[5]GUINEE!W548+[6]TCHAD!W609</f>
        <v>2277.5009130039602</v>
      </c>
      <c r="V731" s="57">
        <f>[2]CAMEROUN!AN767+[3]CONGO!X598+[7]RCA!X607+[4]GABON!X771+[5]GUINEE!X548+[6]TCHAD!X609</f>
        <v>2458.7381226558609</v>
      </c>
      <c r="W731" s="57">
        <f>[2]CAMEROUN!AO767+[3]CONGO!Y598+[7]RCA!Y607+[4]GABON!Y771+[5]GUINEE!Y548+[6]TCHAD!Y609</f>
        <v>2686.0999516912784</v>
      </c>
      <c r="X731" s="58">
        <f>[2]CAMEROUN!AP767+[3]CONGO!Z598+[7]RCA!Z607+[4]GABON!Z771+[5]GUINEE!Z548+[6]TCHAD!Z609</f>
        <v>2991.4723097934557</v>
      </c>
      <c r="Y731" s="58">
        <f>[2]CAMEROUN!AQ767+[3]CONGO!AA598+[7]RCA!AA607+[4]GABON!AA771+[5]GUINEE!AA548+[6]TCHAD!AA609</f>
        <v>3141.1040812293204</v>
      </c>
      <c r="Z731" s="57">
        <f>[2]CAMEROUN!AR767+[3]CONGO!AB598+[7]RCA!AB607+[4]GABON!AB771+[5]GUINEE!AB548+[6]TCHAD!AB609</f>
        <v>3465.5765911372528</v>
      </c>
      <c r="AA731" s="57">
        <f>[2]CAMEROUN!AS767+[3]CONGO!AC598+[7]RCA!AC607+[4]GABON!AC771+[5]GUINEE!AC548+[6]TCHAD!AC609</f>
        <v>3978.8045171272338</v>
      </c>
      <c r="AB731" s="57">
        <v>3470.7118213942399</v>
      </c>
      <c r="AC731" s="57">
        <v>3394.9324487628523</v>
      </c>
      <c r="AD731" s="57">
        <v>3381.4353429367566</v>
      </c>
      <c r="AE731" s="57">
        <f>[2]CAMEROUN!AT767+[3]CONGO!AH598+[7]RCA!AD607+[4]GABON!AD771+[5]GUINEE!AD548+[6]TCHAD!AH609</f>
        <v>4034.4499523385762</v>
      </c>
      <c r="AF731" s="57">
        <v>3151.7683060844056</v>
      </c>
      <c r="AG731" s="57">
        <v>3007.9312754318139</v>
      </c>
      <c r="AH731" s="57">
        <v>3020.5215011347905</v>
      </c>
      <c r="AI731" s="57">
        <v>3017.8752912791906</v>
      </c>
      <c r="AJ731" s="58">
        <f>[2]CAMEROUN!AU767+[3]CONGO!AM598+[7]RCA!AE607+[4]GABON!AE771+[5]GUINEE!AE548+[6]TCHAD!AM609</f>
        <v>4247.8677373916589</v>
      </c>
      <c r="AK731" s="58">
        <v>3222.7706678296995</v>
      </c>
      <c r="AL731" s="58">
        <v>3281.7507228826125</v>
      </c>
      <c r="AM731" s="58">
        <v>3264.0600419425814</v>
      </c>
      <c r="AN731" s="58">
        <v>3262.7613922386481</v>
      </c>
      <c r="AO731" s="58">
        <f>[2]CAMEROUN!AV767+[3]CONGO!AR598+[7]RCA!AF607+[4]GABON!AF771+[5]GUINEE!AF548+[6]TCHAD!AR609</f>
        <v>4589.7606432882421</v>
      </c>
      <c r="AP731" s="58">
        <v>3454.5939103255</v>
      </c>
      <c r="AQ731" s="58">
        <v>3399.58345865001</v>
      </c>
      <c r="AR731" s="58">
        <v>3330.8015308911267</v>
      </c>
      <c r="AS731" s="58">
        <f>[2]CAMEROUN!AZ767+[3]CONGO!AV598+[7]RCA!AJ607+[4]GABON!AJ771+[5]GUINEE!AJ548+[6]TCHAD!AV609</f>
        <v>4962.5937641820656</v>
      </c>
      <c r="AT731" s="58">
        <v>3677.693999884325</v>
      </c>
      <c r="AU731" s="58">
        <v>3587.2189903450299</v>
      </c>
      <c r="AV731" s="58">
        <v>4084.1681145459552</v>
      </c>
      <c r="AW731" s="58">
        <v>4084.1681145459552</v>
      </c>
      <c r="AX731" s="58">
        <f>[2]CAMEROUN!BE767+[3]CONGO!BA598+[7]RCA!AO607+[4]GABON!AO771+[5]GUINEE!AO548+[6]TCHAD!BA609</f>
        <v>5345.4986305642697</v>
      </c>
      <c r="AY731" s="58"/>
      <c r="AZ731" s="58">
        <v>4267.8106065599432</v>
      </c>
      <c r="BA731" s="58">
        <v>4249.7520757055745</v>
      </c>
      <c r="BB731" s="58">
        <v>4281.8510715033854</v>
      </c>
      <c r="BC731" s="58">
        <v>4267.245743995305</v>
      </c>
      <c r="BD731" s="58">
        <v>4464.1559982697854</v>
      </c>
      <c r="BE731" s="58">
        <v>4449.5821929094254</v>
      </c>
      <c r="BF731" s="58">
        <f>[2]CAMEROUN!BL767+[3]CONGO!BI598+[7]RCA!AV607+[4]GABON!AV771+[5]GUINEE!AV548+[6]TCHAD!BH609</f>
        <v>5338.8887923069042</v>
      </c>
      <c r="BG731" s="58">
        <v>4599.5108646805111</v>
      </c>
      <c r="BH731" s="58">
        <v>4523.9914607690052</v>
      </c>
      <c r="BI731" s="58">
        <v>5058.2234511261313</v>
      </c>
      <c r="BJ731" s="58">
        <v>4950.4604471451858</v>
      </c>
      <c r="BK731" s="58">
        <v>5462.9224364257743</v>
      </c>
      <c r="BL731" s="58">
        <v>5401.6539007947704</v>
      </c>
      <c r="BM731" s="58">
        <v>5474.5432060724306</v>
      </c>
      <c r="BN731" s="58">
        <v>5413.2615834279459</v>
      </c>
      <c r="BO731" s="58">
        <f>[2]CAMEROUN!BU767+[3]CONGO!BR598+[7]RCA!BE607+[4]GABON!BE771+[5]GUINEE!BE548+[6]TCHAD!BQ609</f>
        <v>5494.4541764807545</v>
      </c>
      <c r="BP731" s="58">
        <v>5725.567061914825</v>
      </c>
      <c r="BQ731" s="58">
        <v>5317.7546078924343</v>
      </c>
      <c r="BR731" s="58">
        <v>5223.239380916857</v>
      </c>
      <c r="BS731" s="58">
        <v>5219.0936877107897</v>
      </c>
      <c r="BT731" s="58">
        <v>5455.7985650528581</v>
      </c>
      <c r="BU731" s="58">
        <v>5372.8619072105948</v>
      </c>
      <c r="BV731" s="58">
        <v>5120.0022475350406</v>
      </c>
      <c r="BW731" s="58">
        <v>5456.1194075280318</v>
      </c>
      <c r="BX731" s="58">
        <v>5395.3008089957348</v>
      </c>
      <c r="BY731" s="58">
        <v>5280.8041247663687</v>
      </c>
      <c r="BZ731" s="57">
        <v>5482.7671099865274</v>
      </c>
      <c r="CA731" s="58">
        <f>[2]CAMEROUN!CG767+[3]CONGO!CD598+[7]RCA!BQ607+[4]GABON!BQ771+[5]GUINEE!BQ548+[6]TCHAD!CC609</f>
        <v>5632.1380407382067</v>
      </c>
      <c r="CB731" s="58">
        <v>5925.0271826212575</v>
      </c>
      <c r="CC731" s="58">
        <v>5889.6180688854611</v>
      </c>
      <c r="CD731" s="58">
        <v>5787.2416143251066</v>
      </c>
      <c r="CE731" s="58">
        <v>5897.0535741243548</v>
      </c>
      <c r="CF731" s="58">
        <v>5862.6221816017678</v>
      </c>
      <c r="CG731" s="58">
        <v>5775.2030797803218</v>
      </c>
      <c r="CH731" s="58">
        <v>5932.122380337607</v>
      </c>
      <c r="CI731" s="58">
        <v>5889.7513753443727</v>
      </c>
      <c r="CJ731" s="57">
        <v>5889.1425847062455</v>
      </c>
      <c r="CK731" s="57">
        <v>5861.5257123370347</v>
      </c>
      <c r="CL731" s="58">
        <f>[2]CAMEROUN!CR767+[3]CONGO!CO598+[7]RCA!CB607+[4]GABON!CB771+[5]GUINEE!CD548+[6]TCHAD!CN609</f>
        <v>5988.2389977813464</v>
      </c>
      <c r="CM731" s="58">
        <v>6227.1818762550784</v>
      </c>
      <c r="CN731" s="58">
        <v>6256.0144240151531</v>
      </c>
      <c r="CO731" s="58">
        <v>6293.9506977734964</v>
      </c>
      <c r="CP731" s="58">
        <v>6368.3848083524063</v>
      </c>
      <c r="CQ731" s="58">
        <v>6290.464569105613</v>
      </c>
      <c r="CR731" s="58">
        <v>6203.2610820003711</v>
      </c>
      <c r="CS731" s="58">
        <v>6482.1140130411486</v>
      </c>
      <c r="CT731" s="58">
        <v>6388.5696899395161</v>
      </c>
      <c r="CU731" s="58">
        <v>6261.1981874909898</v>
      </c>
      <c r="CV731" s="58">
        <v>6476.2612477507873</v>
      </c>
      <c r="CW731" s="58">
        <v>6374.5245327881748</v>
      </c>
      <c r="CX731" s="58">
        <v>6543.1549509209526</v>
      </c>
      <c r="CY731" s="58">
        <v>6467.8809088767739</v>
      </c>
      <c r="CZ731" s="58">
        <v>6370.0826246161141</v>
      </c>
      <c r="DA731" s="58">
        <f>[2]CAMEROUN!DD767+[3]CONGO!DA598+[7]RCA!CN607+[4]GABON!CN771+[5]GUINEE!CP548+[6]TCHAD!CZ609</f>
        <v>7205.4602098892447</v>
      </c>
      <c r="DB731" s="57">
        <v>7781.8934926275615</v>
      </c>
      <c r="DC731" s="57">
        <v>7769.8445426298631</v>
      </c>
      <c r="DD731" s="57">
        <v>7726.9872642934261</v>
      </c>
      <c r="DE731" s="57">
        <v>7878.9762783338665</v>
      </c>
      <c r="DF731" s="57">
        <v>7884.567523315377</v>
      </c>
      <c r="DG731" s="57">
        <v>7749.4061112705322</v>
      </c>
      <c r="DH731" s="57">
        <v>7041.0936027442458</v>
      </c>
      <c r="DI731" s="57">
        <v>7031.8857581324955</v>
      </c>
      <c r="DJ731" s="57">
        <v>6905.5459710210362</v>
      </c>
      <c r="DK731" s="57">
        <v>7047.4003314139318</v>
      </c>
      <c r="DL731" s="57">
        <v>7032.8867795597671</v>
      </c>
      <c r="DM731" s="57">
        <v>6905.5650249044229</v>
      </c>
      <c r="DN731" s="59">
        <f>[2]CAMEROUN!DQ767+[3]CONGO!DN598+[7]RCA!DA607+[4]GABON!DA771+[5]GUINEE!DC548+[6]TCHAD!DM609</f>
        <v>7189.1123918708945</v>
      </c>
      <c r="DO731" s="57">
        <v>6905.5650249044229</v>
      </c>
      <c r="DP731" s="57">
        <v>7861.2874065303367</v>
      </c>
      <c r="DQ731" s="57">
        <v>7823.6874739258355</v>
      </c>
      <c r="DR731" s="57">
        <v>7755.4110731327546</v>
      </c>
      <c r="DS731" s="57">
        <v>7356.6526218667095</v>
      </c>
      <c r="DT731" s="57">
        <v>7314.8647626634911</v>
      </c>
      <c r="DU731" s="57">
        <v>7944.939636636148</v>
      </c>
      <c r="DV731" s="60">
        <f>[2]CAMEROUN!EA767+[3]CONGO!DX598+[7]RCA!DN607+[4]GABON!DK771+[5]GUINEE!DN548+[6]TCHAD!DW609</f>
        <v>7973.1584893785803</v>
      </c>
      <c r="DW731" s="61">
        <f>[2]CAMEROUN!EB767+[3]CONGO!DY598+[7]RCA!DM607+[4]GABON!DL771+[5]GUINEE!DO548+[6]TCHAD!DX609</f>
        <v>7917.1799248483048</v>
      </c>
      <c r="DX731" s="62">
        <f>[2]CAMEROUN!EC767+[3]CONGO!DZ598+[7]RCA!DN607+[4]GABON!DM771+[5]GUINEE!DP548+[6]TCHAD!DY609</f>
        <v>7865.3267228501309</v>
      </c>
      <c r="DY731">
        <f>DV731</f>
        <v>7973.1584893785803</v>
      </c>
      <c r="DZ731" s="57">
        <f>[2]CAMEROUN!EE767+[3]CONGO!EB598+[7]RCA!DP607+[4]GABON!DO771+[5]GUINEE!DR548+[6]TCHAD!EA609</f>
        <v>8500.4068691911925</v>
      </c>
      <c r="EC731" s="57">
        <f>[2]CAMEROUN!EH767+[3]CONGO!EE598+[7]RCA!DS607+[4]GABON!DR771+[5]GUINEE!DU548+[6]TCHAD!ED609</f>
        <v>9055.2322603291213</v>
      </c>
      <c r="EF731" s="57">
        <f>[2]CAMEROUN!EK767+[3]CONGO!EH598+[7]RCA!DV607+[4]GABON!DU771+[5]GUINEE!DX548+[6]TCHAD!EG609</f>
        <v>9717.5093020403456</v>
      </c>
      <c r="EI731" s="57">
        <f>[2]CAMEROUN!EN767+[3]CONGO!EK598+[7]RCA!DY607+[4]GABON!DX771+[5]GUINEE!EA548+[6]TCHAD!EJ609</f>
        <v>10505.648940424702</v>
      </c>
      <c r="EL731" s="57">
        <f>[2]CAMEROUN!EQ767+[3]CONGO!EN598+[7]RCA!EB607+[4]GABON!EA771+[5]GUINEE!ED548+[6]TCHAD!EM609</f>
        <v>11365.461028310372</v>
      </c>
      <c r="EO731" s="57">
        <f>[2]CAMEROUN!ET767+[3]CONGO!EQ598+[7]RCA!EE607+[4]GABON!ED771+[5]GUINEE!EG548+[6]TCHAD!EP609</f>
        <v>12307.308486993952</v>
      </c>
    </row>
    <row r="732" spans="1:145" ht="15.5" x14ac:dyDescent="0.35">
      <c r="A732" s="56" t="s">
        <v>363</v>
      </c>
      <c r="B732" s="57">
        <f>[2]CAMEROUN!T769+[3]CONGO!D600+[7]RCA!D609+[4]GABON!D777+[5]GUINEE!D550+[6]TCHAD!D614</f>
        <v>427.59314956836113</v>
      </c>
      <c r="C732" s="57">
        <f>[2]CAMEROUN!U769+[3]CONGO!E600+[7]RCA!E609+[4]GABON!E777+[5]GUINEE!E550+[6]TCHAD!E614</f>
        <v>365.66740795352524</v>
      </c>
      <c r="D732" s="57">
        <f>[2]CAMEROUN!V769+[3]CONGO!F600+[7]RCA!F609+[4]GABON!F777+[5]GUINEE!F550+[6]TCHAD!F614</f>
        <v>314.93719191182828</v>
      </c>
      <c r="E732" s="57">
        <f>[2]CAMEROUN!W769+[3]CONGO!G600+[7]RCA!G609+[4]GABON!G777+[5]GUINEE!G550+[6]TCHAD!G614</f>
        <v>294.99084754382841</v>
      </c>
      <c r="F732" s="57">
        <f>[2]CAMEROUN!X769+[3]CONGO!H600+[7]RCA!H609+[4]GABON!H777+[5]GUINEE!H550+[6]TCHAD!H614</f>
        <v>285.8528515795532</v>
      </c>
      <c r="G732" s="57">
        <f>[2]CAMEROUN!Y769+[3]CONGO!I600+[7]RCA!I609+[4]GABON!I777+[5]GUINEE!I550+[6]TCHAD!I614</f>
        <v>245.50232171849433</v>
      </c>
      <c r="H732" s="57">
        <f>[2]CAMEROUN!Z769+[3]CONGO!J600+[7]RCA!J609+[4]GABON!J777+[5]GUINEE!J550+[6]TCHAD!J614</f>
        <v>360.47558788324329</v>
      </c>
      <c r="I732" s="57">
        <f>[2]CAMEROUN!AA769+[3]CONGO!K600+[7]RCA!K609+[4]GABON!K777+[5]GUINEE!K550+[6]TCHAD!K614</f>
        <v>409.20064736789027</v>
      </c>
      <c r="J732" s="57">
        <f>[2]CAMEROUN!AB769+[3]CONGO!L600+[7]RCA!L609+[4]GABON!L777+[5]GUINEE!L550+[6]TCHAD!L614</f>
        <v>424.91357741095737</v>
      </c>
      <c r="K732" s="57">
        <f>[2]CAMEROUN!AC769+[3]CONGO!M600+[7]RCA!M609+[4]GABON!M777+[5]GUINEE!M550+[6]TCHAD!M614</f>
        <v>439.23093921531341</v>
      </c>
      <c r="L732" s="57">
        <f>[2]CAMEROUN!AD769+[3]CONGO!N600+[7]RCA!N609+[4]GABON!N777+[5]GUINEE!N550+[6]TCHAD!N614</f>
        <v>521.14321938124772</v>
      </c>
      <c r="M732" s="57">
        <f>[2]CAMEROUN!AE769+[3]CONGO!O600+[7]RCA!O609+[4]GABON!O777+[5]GUINEE!O550+[6]TCHAD!O614</f>
        <v>564.04657442235316</v>
      </c>
      <c r="N732" s="57">
        <f>[2]CAMEROUN!AF769+[3]CONGO!P600+[7]RCA!P609+[4]GABON!P777+[5]GUINEE!P550+[6]TCHAD!P614</f>
        <v>486.89300386793138</v>
      </c>
      <c r="O732" s="57">
        <f>[2]CAMEROUN!AG769+[3]CONGO!Q600+[7]RCA!Q609+[4]GABON!Q777+[5]GUINEE!Q550+[6]TCHAD!Q614</f>
        <v>516.06039198971928</v>
      </c>
      <c r="P732" s="57">
        <f>[2]CAMEROUN!AH769+[3]CONGO!R600+[7]RCA!R609+[4]GABON!R777+[5]GUINEE!R550+[6]TCHAD!R614</f>
        <v>603.56539265507183</v>
      </c>
      <c r="Q732" s="57">
        <f>[2]CAMEROUN!AI769+[3]CONGO!S600+[7]RCA!S609+[4]GABON!S777+[5]GUINEE!S550+[6]TCHAD!S614</f>
        <v>693.6374530903505</v>
      </c>
      <c r="R732" s="57">
        <f>[2]CAMEROUN!AJ769+[3]CONGO!T600+[7]RCA!T609+[4]GABON!T777+[5]GUINEE!T550+[6]TCHAD!T614</f>
        <v>744.59553915385993</v>
      </c>
      <c r="S732" s="57">
        <f>[2]CAMEROUN!AK769+[3]CONGO!U600+[7]RCA!U609+[4]GABON!U777+[5]GUINEE!U550+[6]TCHAD!U614</f>
        <v>937.64486855751397</v>
      </c>
      <c r="T732" s="57">
        <f>[2]CAMEROUN!AL769+[3]CONGO!V600+[7]RCA!V609+[4]GABON!V777+[5]GUINEE!V550+[6]TCHAD!V614</f>
        <v>1058.2238172452194</v>
      </c>
      <c r="U732" s="57">
        <f>[2]CAMEROUN!AM769+[3]CONGO!W600+[7]RCA!W609+[4]GABON!W777+[5]GUINEE!W550+[6]TCHAD!W614</f>
        <v>1283.7065006746018</v>
      </c>
      <c r="V732" s="57">
        <f>[2]CAMEROUN!AN769+[3]CONGO!X600+[7]RCA!X609+[4]GABON!X777+[5]GUINEE!X550+[6]TCHAD!X614</f>
        <v>1412.5331510462745</v>
      </c>
      <c r="W732" s="57">
        <f>[2]CAMEROUN!AO769+[3]CONGO!Y600+[7]RCA!Y609+[4]GABON!Y777+[5]GUINEE!Y550+[6]TCHAD!Y614</f>
        <v>1864.3062020508821</v>
      </c>
      <c r="X732" s="58">
        <f>[2]CAMEROUN!AP769+[3]CONGO!Z600+[7]RCA!Z609+[4]GABON!Z777+[5]GUINEE!Z550+[6]TCHAD!Z614</f>
        <v>2448.3682883572505</v>
      </c>
      <c r="Y732" s="58">
        <f>[2]CAMEROUN!AQ769+[3]CONGO!AA600+[7]RCA!AA609+[4]GABON!AA777+[5]GUINEE!AA550+[6]TCHAD!AA614</f>
        <v>2457.6942482476793</v>
      </c>
      <c r="Z732" s="57">
        <f>[2]CAMEROUN!AR769+[3]CONGO!AB600+[7]RCA!AB609+[4]GABON!AB777+[5]GUINEE!AB550+[6]TCHAD!AB614</f>
        <v>2808.4584888077875</v>
      </c>
      <c r="AA732" s="57">
        <f>[2]CAMEROUN!AS769+[3]CONGO!AC600+[7]RCA!AC609+[4]GABON!AC777+[5]GUINEE!AC550+[6]TCHAD!AC614</f>
        <v>3807.8103559503602</v>
      </c>
      <c r="AB732" s="57">
        <v>2142.6104142302011</v>
      </c>
      <c r="AC732" s="57">
        <v>2061.2780551634005</v>
      </c>
      <c r="AD732" s="57">
        <v>2105.1975530896493</v>
      </c>
      <c r="AE732" s="57">
        <f>[2]CAMEROUN!AT769+[3]CONGO!AH600+[7]RCA!AD609+[4]GABON!AD777+[5]GUINEE!AD550+[6]TCHAD!AH614</f>
        <v>3957.5154705327186</v>
      </c>
      <c r="AF732" s="57">
        <v>3087.5648949696679</v>
      </c>
      <c r="AG732" s="57">
        <v>3060.5281455367435</v>
      </c>
      <c r="AH732" s="57">
        <v>3200.9709372187313</v>
      </c>
      <c r="AI732" s="57">
        <v>3165.8417793966223</v>
      </c>
      <c r="AJ732" s="58">
        <f>[2]CAMEROUN!AU769+[3]CONGO!AM600+[7]RCA!AE609+[4]GABON!AE777+[5]GUINEE!AE550+[6]TCHAD!AM614</f>
        <v>3739.2660943812252</v>
      </c>
      <c r="AK732" s="58">
        <v>3000.2896753506079</v>
      </c>
      <c r="AL732" s="58">
        <v>3031.4913350137699</v>
      </c>
      <c r="AM732" s="58">
        <v>3126.6220744050233</v>
      </c>
      <c r="AN732" s="58">
        <v>3106.6220744050233</v>
      </c>
      <c r="AO732" s="58">
        <f>[2]CAMEROUN!AV769+[3]CONGO!AR600+[7]RCA!AF609+[4]GABON!AF777+[5]GUINEE!AF550+[6]TCHAD!AR614</f>
        <v>3475.4508207318686</v>
      </c>
      <c r="AP732" s="58">
        <v>3347.4866475594217</v>
      </c>
      <c r="AQ732" s="58">
        <v>3121.440195274798</v>
      </c>
      <c r="AR732" s="58">
        <v>2801.2890289128954</v>
      </c>
      <c r="AS732" s="58">
        <f>[2]CAMEROUN!AZ769+[3]CONGO!AV600+[7]RCA!AJ609+[4]GABON!AJ777+[5]GUINEE!AJ550+[6]TCHAD!AV614</f>
        <v>2298.7365894064637</v>
      </c>
      <c r="AT732" s="58">
        <v>2935.2023863524023</v>
      </c>
      <c r="AU732" s="58">
        <v>2826.7770379355843</v>
      </c>
      <c r="AV732" s="58">
        <v>2113.5842381017537</v>
      </c>
      <c r="AW732" s="58">
        <v>2082.276639210686</v>
      </c>
      <c r="AX732" s="58">
        <f>[2]CAMEROUN!BE769+[3]CONGO!BA600+[7]RCA!AO609+[4]GABON!AO777+[5]GUINEE!AO550+[6]TCHAD!BA614</f>
        <v>2179.9244242461432</v>
      </c>
      <c r="AY732" s="58"/>
      <c r="AZ732" s="58">
        <v>2253.3272131695817</v>
      </c>
      <c r="BA732" s="58">
        <v>2237.0861923784241</v>
      </c>
      <c r="BB732" s="58">
        <v>2108.5001558983149</v>
      </c>
      <c r="BC732" s="58">
        <v>2084.3603737360218</v>
      </c>
      <c r="BD732" s="58">
        <v>2079.698716564882</v>
      </c>
      <c r="BE732" s="58">
        <v>2058.7680639165737</v>
      </c>
      <c r="BF732" s="58">
        <f>[2]CAMEROUN!BL769+[3]CONGO!BI600+[7]RCA!AV609+[4]GABON!AV777+[5]GUINEE!AV550+[6]TCHAD!BH614</f>
        <v>2052.2132482610623</v>
      </c>
      <c r="BG732" s="58">
        <v>2505.6895336345069</v>
      </c>
      <c r="BH732" s="58">
        <v>2360.6994901950684</v>
      </c>
      <c r="BI732" s="58">
        <v>2849.635313469229</v>
      </c>
      <c r="BJ732" s="58">
        <v>2707.7375054994036</v>
      </c>
      <c r="BK732" s="58">
        <v>2739.3505357864888</v>
      </c>
      <c r="BL732" s="58">
        <v>2622.0887596208668</v>
      </c>
      <c r="BM732" s="58">
        <v>2747.9811914712436</v>
      </c>
      <c r="BN732" s="58">
        <v>2628.5062808492607</v>
      </c>
      <c r="BO732" s="58">
        <f>[2]CAMEROUN!BU769+[3]CONGO!BR600+[7]RCA!BE609+[4]GABON!BE777+[5]GUINEE!BE550+[6]TCHAD!BQ614</f>
        <v>2432.9717171850748</v>
      </c>
      <c r="BP732" s="58">
        <v>3025.3148224986271</v>
      </c>
      <c r="BQ732" s="58">
        <v>2810.9140867344859</v>
      </c>
      <c r="BR732" s="58">
        <v>2813.7553406717743</v>
      </c>
      <c r="BS732" s="58">
        <v>2801.2405064187424</v>
      </c>
      <c r="BT732" s="58">
        <v>2783.5375483903863</v>
      </c>
      <c r="BU732" s="58">
        <v>2712.9547068276406</v>
      </c>
      <c r="BV732" s="58">
        <v>2679.320840483399</v>
      </c>
      <c r="BW732" s="58">
        <v>2784.5062502817223</v>
      </c>
      <c r="BX732" s="58">
        <v>2695.0613515247351</v>
      </c>
      <c r="BY732" s="58">
        <v>2643.408129980493</v>
      </c>
      <c r="BZ732" s="57">
        <v>2852.2710323492238</v>
      </c>
      <c r="CA732" s="58">
        <f>[2]CAMEROUN!CG769+[3]CONGO!CD600+[7]RCA!BQ609+[4]GABON!BQ777+[5]GUINEE!BQ550+[6]TCHAD!CC614</f>
        <v>2437.3183210597572</v>
      </c>
      <c r="CB732" s="58">
        <v>3304.0210984809696</v>
      </c>
      <c r="CC732" s="58">
        <v>3294.5994601892767</v>
      </c>
      <c r="CD732" s="58">
        <v>3259.0031546907067</v>
      </c>
      <c r="CE732" s="58">
        <v>3335.6307695289993</v>
      </c>
      <c r="CF732" s="58">
        <v>3323.3992896220661</v>
      </c>
      <c r="CG732" s="58">
        <v>3258.8163452795134</v>
      </c>
      <c r="CH732" s="58">
        <v>3347.4098548665638</v>
      </c>
      <c r="CI732" s="58">
        <v>3249.1017749596313</v>
      </c>
      <c r="CJ732" s="57">
        <v>3342.712289500108</v>
      </c>
      <c r="CK732" s="57">
        <v>3250.0122295931756</v>
      </c>
      <c r="CL732" s="58">
        <f>[2]CAMEROUN!CR769+[3]CONGO!CO600+[7]RCA!CB609+[4]GABON!CB777+[5]GUINEE!CD550+[6]TCHAD!CN614</f>
        <v>2652.9891729449332</v>
      </c>
      <c r="CM732" s="58">
        <v>3576.0159415311477</v>
      </c>
      <c r="CN732" s="58">
        <v>3537.535466261631</v>
      </c>
      <c r="CO732" s="58">
        <v>3537.535466261631</v>
      </c>
      <c r="CP732" s="58">
        <v>3531.1826879548335</v>
      </c>
      <c r="CQ732" s="58">
        <v>3524.6945604340654</v>
      </c>
      <c r="CR732" s="58">
        <v>3528.2351887578998</v>
      </c>
      <c r="CS732" s="58">
        <v>3573.2882558288297</v>
      </c>
      <c r="CT732" s="58">
        <v>3561.0278677300771</v>
      </c>
      <c r="CU732" s="58">
        <v>3559.1210463224279</v>
      </c>
      <c r="CV732" s="58">
        <v>3565.2088395750234</v>
      </c>
      <c r="CW732" s="58">
        <v>3562.4764864099793</v>
      </c>
      <c r="CX732" s="58">
        <v>3566.5104067498237</v>
      </c>
      <c r="CY732" s="58">
        <v>3565.0274445982909</v>
      </c>
      <c r="CZ732" s="58">
        <v>3562.4135882023866</v>
      </c>
      <c r="DA732" s="58">
        <f>[2]CAMEROUN!DD769+[3]CONGO!DA600+[7]RCA!CN609+[4]GABON!CN777+[5]GUINEE!CP550+[6]TCHAD!CZ614</f>
        <v>3164.7593140907511</v>
      </c>
      <c r="DB732" s="57">
        <v>3589.3229502727531</v>
      </c>
      <c r="DC732" s="57">
        <v>3585.5990544489482</v>
      </c>
      <c r="DD732" s="57">
        <v>3578.7205870749181</v>
      </c>
      <c r="DE732" s="57">
        <v>3854.314981111243</v>
      </c>
      <c r="DF732" s="57">
        <v>3854.7938907887424</v>
      </c>
      <c r="DG732" s="57">
        <v>3848.2437312865854</v>
      </c>
      <c r="DH732" s="57">
        <v>3902.1091913896757</v>
      </c>
      <c r="DI732" s="57">
        <v>3906.8734029610491</v>
      </c>
      <c r="DJ732" s="57">
        <v>3898.7621738438661</v>
      </c>
      <c r="DK732" s="57">
        <v>3927.5593309996002</v>
      </c>
      <c r="DL732" s="57">
        <v>3924.4314576262514</v>
      </c>
      <c r="DM732" s="57">
        <v>3897.7198975970955</v>
      </c>
      <c r="DN732" s="59">
        <f>[2]CAMEROUN!DQ769+[3]CONGO!DN600+[7]RCA!DA609+[4]GABON!DA777+[5]GUINEE!DC550+[6]TCHAD!DM614</f>
        <v>3725.9161446053695</v>
      </c>
      <c r="DO732" s="57">
        <v>3897.7198975970955</v>
      </c>
      <c r="DP732" s="57">
        <v>4597.3966643469921</v>
      </c>
      <c r="DQ732" s="57">
        <v>4530.0288680353078</v>
      </c>
      <c r="DR732" s="57">
        <v>4366.6326394692915</v>
      </c>
      <c r="DS732" s="57">
        <v>3763.6123477378424</v>
      </c>
      <c r="DT732" s="57">
        <v>3700.8781435393912</v>
      </c>
      <c r="DU732" s="57">
        <v>4069.882925188007</v>
      </c>
      <c r="DV732" s="60">
        <f>[2]CAMEROUN!EA769+[3]CONGO!DX600+[7]RCA!DN609+[4]GABON!DK777+[5]GUINEE!DN550+[6]TCHAD!DW614</f>
        <v>4113.4173818168683</v>
      </c>
      <c r="DW732" s="61">
        <f>[2]CAMEROUN!EB769+[3]CONGO!DY600+[7]RCA!DM609+[4]GABON!DL777+[5]GUINEE!DO550+[6]TCHAD!DX614</f>
        <v>4055.9922502323657</v>
      </c>
      <c r="DX732" s="62">
        <f>[2]CAMEROUN!EC769+[3]CONGO!DZ600+[7]RCA!DN609+[4]GABON!DM777+[5]GUINEE!DP550+[6]TCHAD!DY614</f>
        <v>4052.6809968141415</v>
      </c>
      <c r="DY732">
        <f>DV732</f>
        <v>4113.4173818168683</v>
      </c>
      <c r="DZ732" s="57">
        <f>[2]CAMEROUN!EE769+[3]CONGO!EB600+[7]RCA!DP609+[4]GABON!DO777+[5]GUINEE!DR550+[6]TCHAD!EA614</f>
        <v>4104.0931575018549</v>
      </c>
      <c r="EC732" s="57">
        <f>[2]CAMEROUN!EH769+[3]CONGO!EE600+[7]RCA!DS609+[4]GABON!DR777+[5]GUINEE!DU550+[6]TCHAD!ED614</f>
        <v>4318.0570511769256</v>
      </c>
      <c r="EF732" s="57">
        <f>[2]CAMEROUN!EK769+[3]CONGO!EH600+[7]RCA!DV609+[4]GABON!DU777+[5]GUINEE!DX550+[6]TCHAD!EG614</f>
        <v>4402.3826276208838</v>
      </c>
      <c r="EI732" s="57">
        <f>[2]CAMEROUN!EN769+[3]CONGO!EK600+[7]RCA!DY609+[4]GABON!DX777+[5]GUINEE!EA550+[6]TCHAD!EJ614</f>
        <v>4486.6193529010188</v>
      </c>
      <c r="EL732" s="57">
        <f>[2]CAMEROUN!EQ769+[3]CONGO!EN600+[7]RCA!EB609+[4]GABON!EA777+[5]GUINEE!ED550+[6]TCHAD!EM614</f>
        <v>4581.6980946671192</v>
      </c>
      <c r="EO732" s="57">
        <f>[2]CAMEROUN!ET769+[3]CONGO!EQ600+[7]RCA!EE609+[4]GABON!ED777+[5]GUINEE!EG550+[6]TCHAD!EP614</f>
        <v>4670.3380266873082</v>
      </c>
    </row>
    <row r="733" spans="1:145" ht="15.5" x14ac:dyDescent="0.35">
      <c r="A733" s="126" t="s">
        <v>364</v>
      </c>
      <c r="B733" s="57">
        <f t="shared" ref="B733:Z733" si="776">B729-(B731+B732)</f>
        <v>28.770133590591058</v>
      </c>
      <c r="C733" s="57">
        <f t="shared" si="776"/>
        <v>30.35626858611181</v>
      </c>
      <c r="D733" s="57">
        <f t="shared" si="776"/>
        <v>58.780764590579111</v>
      </c>
      <c r="E733" s="57">
        <f t="shared" si="776"/>
        <v>89.299092499219114</v>
      </c>
      <c r="F733" s="57">
        <f t="shared" si="776"/>
        <v>96.820660968450056</v>
      </c>
      <c r="G733" s="57">
        <f t="shared" si="776"/>
        <v>96.417492587145944</v>
      </c>
      <c r="H733" s="57">
        <f t="shared" si="776"/>
        <v>123.81321680502515</v>
      </c>
      <c r="I733" s="57">
        <f t="shared" si="776"/>
        <v>130.31137796679832</v>
      </c>
      <c r="J733" s="57">
        <f t="shared" si="776"/>
        <v>137.80943870339956</v>
      </c>
      <c r="K733" s="57">
        <f t="shared" si="776"/>
        <v>197.90851879202933</v>
      </c>
      <c r="L733" s="57">
        <f t="shared" si="776"/>
        <v>234.71093529390123</v>
      </c>
      <c r="M733" s="57">
        <f t="shared" si="776"/>
        <v>248.82815863358405</v>
      </c>
      <c r="N733" s="57">
        <f t="shared" si="776"/>
        <v>253.41019370826075</v>
      </c>
      <c r="O733" s="57">
        <f t="shared" si="776"/>
        <v>240.51763743918218</v>
      </c>
      <c r="P733" s="57">
        <f t="shared" si="776"/>
        <v>377.80640602886433</v>
      </c>
      <c r="Q733" s="57">
        <f t="shared" si="776"/>
        <v>378.94363362428112</v>
      </c>
      <c r="R733" s="57">
        <f t="shared" si="776"/>
        <v>369.71646753267078</v>
      </c>
      <c r="S733" s="57">
        <f t="shared" si="776"/>
        <v>409.36609598757241</v>
      </c>
      <c r="T733" s="57">
        <f t="shared" si="776"/>
        <v>463.5014584317546</v>
      </c>
      <c r="U733" s="57">
        <f t="shared" si="776"/>
        <v>677.23460890480237</v>
      </c>
      <c r="V733" s="57">
        <f t="shared" si="776"/>
        <v>1233.3021036695045</v>
      </c>
      <c r="W733" s="57">
        <f t="shared" si="776"/>
        <v>2108.7379472817729</v>
      </c>
      <c r="X733" s="58">
        <f t="shared" si="776"/>
        <v>1551.8892599255305</v>
      </c>
      <c r="Y733" s="58">
        <f t="shared" si="776"/>
        <v>2034.5547899950525</v>
      </c>
      <c r="Z733" s="57">
        <f t="shared" si="776"/>
        <v>2521.8767339431124</v>
      </c>
      <c r="AA733" s="57">
        <f>AA729-(AA731+AA732)</f>
        <v>2352.3731714438482</v>
      </c>
      <c r="AB733" s="57">
        <v>3574.7266556793693</v>
      </c>
      <c r="AC733" s="57">
        <v>3548.9694832025798</v>
      </c>
      <c r="AD733" s="57">
        <v>3563.3491244394827</v>
      </c>
      <c r="AE733" s="57">
        <f>AE729-(AE731+AE732)</f>
        <v>2490.188048310798</v>
      </c>
      <c r="AF733" s="57">
        <v>3854.6322625080702</v>
      </c>
      <c r="AG733" s="57">
        <v>3786.1506388478401</v>
      </c>
      <c r="AH733" s="57">
        <v>3896.9684447908821</v>
      </c>
      <c r="AI733" s="57">
        <v>3690.4547495709398</v>
      </c>
      <c r="AJ733" s="58">
        <f>AJ729-(AJ731+AJ732)</f>
        <v>2640.8309497676873</v>
      </c>
      <c r="AK733" s="58">
        <v>2423.5906599199216</v>
      </c>
      <c r="AL733" s="58">
        <v>2959.6047569622451</v>
      </c>
      <c r="AM733" s="58">
        <v>2524.7232863959525</v>
      </c>
      <c r="AN733" s="58">
        <v>2511.3366052845568</v>
      </c>
      <c r="AO733" s="58">
        <f>AO729-(AO731+AO732)</f>
        <v>1647.6953039267464</v>
      </c>
      <c r="AP733" s="58">
        <v>2279.5024506375148</v>
      </c>
      <c r="AQ733" s="58">
        <v>1964.9434908589283</v>
      </c>
      <c r="AR733" s="58">
        <v>2148.5913783607521</v>
      </c>
      <c r="AS733" s="58">
        <f>AS729-(AS731+AS732)</f>
        <v>1589.8060451565907</v>
      </c>
      <c r="AT733" s="58">
        <v>1778.3884593601597</v>
      </c>
      <c r="AU733" s="58">
        <v>1863.4511654409225</v>
      </c>
      <c r="AV733" s="58">
        <v>1967.3541625903263</v>
      </c>
      <c r="AW733" s="58">
        <v>1959.9394408426324</v>
      </c>
      <c r="AX733" s="58">
        <f>AX729-(AX731+AX732)</f>
        <v>1888.9482205487111</v>
      </c>
      <c r="AY733" s="58"/>
      <c r="AZ733" s="58">
        <v>-1076.0903633147063</v>
      </c>
      <c r="BA733" s="58">
        <v>-1193.2361988355424</v>
      </c>
      <c r="BB733" s="58">
        <v>2176.4098082240334</v>
      </c>
      <c r="BC733" s="58">
        <v>2052.4248935143942</v>
      </c>
      <c r="BD733" s="58">
        <v>2318.341318521736</v>
      </c>
      <c r="BE733" s="58">
        <v>2228.9649482598525</v>
      </c>
      <c r="BF733" s="58">
        <f>BF729-(BF731+BF732)</f>
        <v>1932.1745082696852</v>
      </c>
      <c r="BG733" s="58">
        <v>2057.5216145009172</v>
      </c>
      <c r="BH733" s="58">
        <v>1894.4890654308128</v>
      </c>
      <c r="BI733" s="58">
        <v>2034.0552695746128</v>
      </c>
      <c r="BJ733" s="58">
        <v>1876.8725628605762</v>
      </c>
      <c r="BK733" s="58">
        <v>1776.3950947530393</v>
      </c>
      <c r="BL733" s="58">
        <v>1624.3683020404897</v>
      </c>
      <c r="BM733" s="58">
        <v>1790.9217571605386</v>
      </c>
      <c r="BN733" s="58">
        <v>1639.7190768051696</v>
      </c>
      <c r="BO733" s="58">
        <f>BO729-(BO731+BO732)</f>
        <v>1762.7280323848754</v>
      </c>
      <c r="BP733" s="58">
        <v>1726.4615772958932</v>
      </c>
      <c r="BQ733" s="58">
        <v>1710.958552549906</v>
      </c>
      <c r="BR733" s="58">
        <v>1391.7130785413083</v>
      </c>
      <c r="BS733" s="58">
        <v>1028.2639427883196</v>
      </c>
      <c r="BT733" s="58">
        <v>1394.6121011386313</v>
      </c>
      <c r="BU733" s="58">
        <v>1224.1741895596779</v>
      </c>
      <c r="BV733" s="58">
        <v>938.80572995670991</v>
      </c>
      <c r="BW733" s="58">
        <v>1411.0723319126537</v>
      </c>
      <c r="BX733" s="58">
        <v>1322.2426076471038</v>
      </c>
      <c r="BY733" s="58">
        <v>1215.4135727853054</v>
      </c>
      <c r="BZ733" s="57">
        <v>1409.9412815972337</v>
      </c>
      <c r="CA733" s="58">
        <f>CA729-(CA731+CA732)</f>
        <v>1386.685386233692</v>
      </c>
      <c r="CB733" s="58">
        <v>1808.1437880396152</v>
      </c>
      <c r="CC733" s="58">
        <v>1805.4369485009811</v>
      </c>
      <c r="CD733" s="58">
        <v>1608.8892137325292</v>
      </c>
      <c r="CE733" s="58">
        <v>1764.1650919518634</v>
      </c>
      <c r="CF733" s="58">
        <v>1761.5354639553807</v>
      </c>
      <c r="CG733" s="58">
        <v>1566.7023884315495</v>
      </c>
      <c r="CH733" s="58">
        <v>1972.3111042319742</v>
      </c>
      <c r="CI733" s="58">
        <v>1888.7676295255442</v>
      </c>
      <c r="CJ733" s="57">
        <v>1979.3193465250752</v>
      </c>
      <c r="CK733" s="57">
        <v>1884.0744956994567</v>
      </c>
      <c r="CL733" s="58">
        <f>CL729-(CL731+CL732)</f>
        <v>1818.3654277945116</v>
      </c>
      <c r="CM733" s="58">
        <v>1943.1922681839951</v>
      </c>
      <c r="CN733" s="58">
        <v>1979.3892685946303</v>
      </c>
      <c r="CO733" s="58">
        <v>1983.6951112446459</v>
      </c>
      <c r="CP733" s="58">
        <v>2593.3069849142084</v>
      </c>
      <c r="CQ733" s="58">
        <v>2147.4235911124342</v>
      </c>
      <c r="CR733" s="58">
        <v>1834.6709437146874</v>
      </c>
      <c r="CS733" s="58">
        <v>2848.4629594062772</v>
      </c>
      <c r="CT733" s="58">
        <v>2594.0486926316935</v>
      </c>
      <c r="CU733" s="58">
        <v>2000.6197015465914</v>
      </c>
      <c r="CV733" s="58">
        <v>2722.5734257849217</v>
      </c>
      <c r="CW733" s="58">
        <v>2523.101962539884</v>
      </c>
      <c r="CX733" s="58">
        <v>2565.9688992779993</v>
      </c>
      <c r="CY733" s="58">
        <v>2521.0859810104685</v>
      </c>
      <c r="CZ733" s="58">
        <v>2297.0975234148646</v>
      </c>
      <c r="DA733" s="58">
        <f t="shared" ref="DA733" si="777">DA729-(DA731+DA732)</f>
        <v>2274.435313377795</v>
      </c>
      <c r="DB733" s="57">
        <v>2521.0261386253933</v>
      </c>
      <c r="DC733" s="57">
        <v>2328.8428220385722</v>
      </c>
      <c r="DD733" s="57">
        <v>2131.628918357279</v>
      </c>
      <c r="DE733" s="57">
        <v>2255.1427431160937</v>
      </c>
      <c r="DF733" s="57">
        <v>2060.0946889768293</v>
      </c>
      <c r="DG733" s="57">
        <v>1892.6124097205575</v>
      </c>
      <c r="DH733" s="57">
        <v>2273.9586718991395</v>
      </c>
      <c r="DI733" s="57">
        <v>2089.5876005553291</v>
      </c>
      <c r="DJ733" s="57">
        <v>1931.3967636610469</v>
      </c>
      <c r="DK733" s="57">
        <v>2163.5055600488849</v>
      </c>
      <c r="DL733" s="57">
        <v>1997.5809186199458</v>
      </c>
      <c r="DM733" s="57">
        <v>1931.6467318534669</v>
      </c>
      <c r="DN733" s="59">
        <f t="shared" ref="DN733" si="778">DN729-(DN731+DN732)</f>
        <v>1942.4017635713335</v>
      </c>
      <c r="DO733" s="57">
        <v>1931.6467318534669</v>
      </c>
      <c r="DP733" s="57">
        <v>2059.2535719408515</v>
      </c>
      <c r="DQ733" s="57">
        <v>1924.2165808887439</v>
      </c>
      <c r="DR733" s="57">
        <v>1746.9433290793604</v>
      </c>
      <c r="DS733" s="57">
        <v>2140.3995577671576</v>
      </c>
      <c r="DT733" s="57">
        <v>2063.861272616281</v>
      </c>
      <c r="DU733" s="57">
        <v>2000.9246485899075</v>
      </c>
      <c r="DV733" s="60">
        <f>DV729-(DV731+DV732)</f>
        <v>2004.8179432641045</v>
      </c>
      <c r="DW733" s="61">
        <f>DW729-(DW731+DW732)</f>
        <v>1962.666055862539</v>
      </c>
      <c r="DX733" s="62">
        <f>DX729-(DX731+DX732)</f>
        <v>1938.7305430070828</v>
      </c>
      <c r="DZ733" s="57">
        <f>DZ729-(DZ731+DZ732)</f>
        <v>2045.8213364494568</v>
      </c>
      <c r="EC733" s="57">
        <f>EC729-(EC731+EC732)</f>
        <v>2170.8053117756153</v>
      </c>
      <c r="EF733" s="57">
        <f>EF729-(EF731+EF732)</f>
        <v>2179.4091079965219</v>
      </c>
      <c r="EI733" s="57">
        <f>EI729-(EI731+EI732)</f>
        <v>2316.0548176016382</v>
      </c>
      <c r="EL733" s="57">
        <f>EL729-(EL731+EL732)</f>
        <v>2475.0437592434555</v>
      </c>
      <c r="EO733" s="57">
        <f>EO729-(EO731+EO732)</f>
        <v>2668.8787142974543</v>
      </c>
    </row>
    <row r="734" spans="1:145" ht="15.5" x14ac:dyDescent="0.35">
      <c r="A734" s="2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8"/>
      <c r="Y734" s="58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7"/>
      <c r="CA734" s="58"/>
      <c r="CB734" s="58"/>
      <c r="CC734" s="58"/>
      <c r="CD734" s="58"/>
      <c r="CE734" s="58"/>
      <c r="CF734" s="58"/>
      <c r="CG734" s="58"/>
      <c r="CH734" s="58"/>
      <c r="CI734" s="58"/>
      <c r="CJ734" s="57"/>
      <c r="CK734" s="57"/>
      <c r="CL734" s="58"/>
      <c r="CM734" s="58"/>
      <c r="CN734" s="58"/>
      <c r="CO734" s="58"/>
      <c r="CP734" s="58"/>
      <c r="CQ734" s="58"/>
      <c r="CR734" s="58"/>
      <c r="CS734" s="58"/>
      <c r="CT734" s="58"/>
      <c r="CU734" s="58"/>
      <c r="CV734" s="58"/>
      <c r="CW734" s="58"/>
      <c r="CX734" s="58"/>
      <c r="CY734" s="58"/>
      <c r="CZ734" s="58"/>
      <c r="DA734" s="58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9"/>
      <c r="DO734" s="57"/>
      <c r="DP734" s="57"/>
      <c r="DQ734" s="57"/>
      <c r="DR734" s="57"/>
      <c r="DS734" s="57"/>
      <c r="DT734" s="57"/>
      <c r="DU734" s="57"/>
      <c r="DV734" s="60"/>
      <c r="DW734" s="61"/>
      <c r="DX734" s="62"/>
      <c r="DZ734" s="57"/>
      <c r="EC734" s="57"/>
      <c r="EF734" s="57"/>
      <c r="EI734" s="57"/>
      <c r="EL734" s="57"/>
      <c r="EO734" s="57"/>
    </row>
    <row r="735" spans="1:145" ht="15.5" x14ac:dyDescent="0.35">
      <c r="A735" s="56" t="s">
        <v>365</v>
      </c>
      <c r="B735" s="57">
        <f>[2]CAMEROUN!T771+[3]CONGO!D602+[7]RCA!D611+[4]GABON!D779+[5]GUINEE!D552+[6]TCHAD!D617</f>
        <v>3436.8592857463896</v>
      </c>
      <c r="C735" s="57">
        <f>[2]CAMEROUN!U771+[3]CONGO!E602+[7]RCA!E611+[4]GABON!E779+[5]GUINEE!E552+[6]TCHAD!E617</f>
        <v>3498.9498699141323</v>
      </c>
      <c r="D735" s="57">
        <f>[2]CAMEROUN!V771+[3]CONGO!F602+[7]RCA!F611+[4]GABON!F779+[5]GUINEE!F552+[6]TCHAD!F617</f>
        <v>3421.9476191157009</v>
      </c>
      <c r="E735" s="57">
        <f>[2]CAMEROUN!W771+[3]CONGO!G602+[7]RCA!G611+[4]GABON!G779+[5]GUINEE!G552+[6]TCHAD!G617</f>
        <v>3359.5979024044946</v>
      </c>
      <c r="F735" s="57">
        <f>[2]CAMEROUN!X771+[3]CONGO!H602+[7]RCA!H611+[4]GABON!H779+[5]GUINEE!H552+[6]TCHAD!H617</f>
        <v>3501.1245149632964</v>
      </c>
      <c r="G735" s="57">
        <f>[2]CAMEROUN!Y771+[3]CONGO!I602+[7]RCA!I611+[4]GABON!I779+[5]GUINEE!I552+[6]TCHAD!I617</f>
        <v>3502.9659673511483</v>
      </c>
      <c r="H735" s="57">
        <f>[2]CAMEROUN!Z771+[3]CONGO!J602+[7]RCA!J611+[4]GABON!J779+[5]GUINEE!J552+[6]TCHAD!J617</f>
        <v>4045.4793814711975</v>
      </c>
      <c r="I735" s="57">
        <f>[2]CAMEROUN!AA771+[3]CONGO!K602+[7]RCA!K611+[4]GABON!K779+[5]GUINEE!K552+[6]TCHAD!K617</f>
        <v>4592.445348541878</v>
      </c>
      <c r="J735" s="57">
        <f>[2]CAMEROUN!AB771+[3]CONGO!L602+[7]RCA!L611+[4]GABON!L779+[5]GUINEE!L552+[6]TCHAD!L617</f>
        <v>4980.8245257942963</v>
      </c>
      <c r="K735" s="57">
        <f>[2]CAMEROUN!AC771+[3]CONGO!M602+[7]RCA!M611+[4]GABON!M779+[5]GUINEE!M552+[6]TCHAD!M617</f>
        <v>5235.1486153796968</v>
      </c>
      <c r="L735" s="57">
        <f>[2]CAMEROUN!AD771+[3]CONGO!N602+[7]RCA!N611+[4]GABON!N779+[5]GUINEE!N552+[6]TCHAD!N617</f>
        <v>5577.0412330498957</v>
      </c>
      <c r="M735" s="57">
        <f>[2]CAMEROUN!AE771+[3]CONGO!O602+[7]RCA!O611+[4]GABON!O779+[5]GUINEE!O552+[6]TCHAD!O617</f>
        <v>6079.0367918686152</v>
      </c>
      <c r="N735" s="57">
        <f>[2]CAMEROUN!AF771+[3]CONGO!P602+[7]RCA!P611+[4]GABON!P779+[5]GUINEE!P552+[6]TCHAD!P617</f>
        <v>6116.7769026946771</v>
      </c>
      <c r="O735" s="57">
        <f>[2]CAMEROUN!AG771+[3]CONGO!Q602+[7]RCA!Q611+[4]GABON!Q779+[5]GUINEE!Q552+[6]TCHAD!Q617</f>
        <v>6527.0921332556181</v>
      </c>
      <c r="P735" s="57">
        <f>[2]CAMEROUN!AH771+[3]CONGO!R602+[7]RCA!R611+[4]GABON!R779+[5]GUINEE!R552+[6]TCHAD!R617</f>
        <v>7306.750221279839</v>
      </c>
      <c r="Q735" s="57">
        <f>[2]CAMEROUN!AI771+[3]CONGO!S602+[7]RCA!S611+[4]GABON!S779+[5]GUINEE!S552+[6]TCHAD!S617</f>
        <v>8118.8312941553004</v>
      </c>
      <c r="R735" s="57">
        <f>[2]CAMEROUN!AJ771+[3]CONGO!T602+[7]RCA!T611+[4]GABON!T779+[5]GUINEE!T552+[6]TCHAD!T617</f>
        <v>8609.6350178908597</v>
      </c>
      <c r="S735" s="57">
        <f>[2]CAMEROUN!AK771+[3]CONGO!U602+[7]RCA!U611+[4]GABON!U779+[5]GUINEE!U552+[6]TCHAD!U617</f>
        <v>9300.0038986321142</v>
      </c>
      <c r="T735" s="57">
        <f>[2]CAMEROUN!AL771+[3]CONGO!V602+[7]RCA!V611+[4]GABON!V779+[5]GUINEE!V552+[6]TCHAD!V617</f>
        <v>10012.487151840282</v>
      </c>
      <c r="U735" s="57">
        <f>[2]CAMEROUN!AM771+[3]CONGO!W602+[7]RCA!W611+[4]GABON!W779+[5]GUINEE!W552+[6]TCHAD!W617</f>
        <v>10768.184408409483</v>
      </c>
      <c r="V735" s="57">
        <f>[2]CAMEROUN!AN771+[3]CONGO!X602+[7]RCA!X611+[4]GABON!X779+[5]GUINEE!X552+[6]TCHAD!X617</f>
        <v>11660.638961348955</v>
      </c>
      <c r="W735" s="57">
        <f>[2]CAMEROUN!AO771+[3]CONGO!Y602+[7]RCA!Y611+[4]GABON!Y779+[5]GUINEE!Y552+[6]TCHAD!Y617</f>
        <v>12999.438193993463</v>
      </c>
      <c r="X735" s="58">
        <f>[2]CAMEROUN!AP771+[3]CONGO!Z602+[7]RCA!Z611+[4]GABON!Z779+[5]GUINEE!Z552+[6]TCHAD!Z617</f>
        <v>13912.838791339846</v>
      </c>
      <c r="Y735" s="58">
        <f>[2]CAMEROUN!AQ771+[3]CONGO!AA602+[7]RCA!AA611+[4]GABON!AA779+[5]GUINEE!AA552+[6]TCHAD!AA617</f>
        <v>14948.810586802218</v>
      </c>
      <c r="Z735" s="57">
        <f>[2]CAMEROUN!AR771+[3]CONGO!AB602+[7]RCA!AB611+[4]GABON!AB779+[5]GUINEE!AB552+[6]TCHAD!AB617</f>
        <v>16384.043959567021</v>
      </c>
      <c r="AA735" s="57">
        <f>[2]CAMEROUN!AS771+[3]CONGO!AC602+[7]RCA!AC611+[4]GABON!AC779+[5]GUINEE!AC552+[6]TCHAD!AC617</f>
        <v>17921.184323381527</v>
      </c>
      <c r="AB735" s="57">
        <v>14207.419506264372</v>
      </c>
      <c r="AC735" s="57">
        <v>13940.215968824392</v>
      </c>
      <c r="AD735" s="57">
        <v>14874.767667604896</v>
      </c>
      <c r="AE735" s="57">
        <f>[2]CAMEROUN!AT771+[3]CONGO!AH602+[7]RCA!AD611+[4]GABON!AD779+[5]GUINEE!AD552+[6]TCHAD!AH617</f>
        <v>19340.704128607969</v>
      </c>
      <c r="AF735" s="57">
        <v>15847.790082398564</v>
      </c>
      <c r="AG735" s="57">
        <v>15582.122557749226</v>
      </c>
      <c r="AH735" s="57">
        <v>15645.450755756699</v>
      </c>
      <c r="AI735" s="57">
        <v>15405.189965242123</v>
      </c>
      <c r="AJ735" s="58">
        <f>[2]CAMEROUN!AU771+[3]CONGO!AM602+[7]RCA!AE611+[4]GABON!AE779+[5]GUINEE!AE552+[6]TCHAD!AM617</f>
        <v>20958.333857073274</v>
      </c>
      <c r="AK735" s="58">
        <v>16733.694931917405</v>
      </c>
      <c r="AL735" s="58">
        <v>16781.400548200625</v>
      </c>
      <c r="AM735" s="58">
        <v>16823.379795658373</v>
      </c>
      <c r="AN735" s="58">
        <v>16765.323617898481</v>
      </c>
      <c r="AO735" s="58">
        <f>[2]CAMEROUN!AV771+[3]CONGO!AR602+[7]RCA!AF611+[4]GABON!AF779+[5]GUINEE!AF552+[6]TCHAD!AR617</f>
        <v>21701.829977931033</v>
      </c>
      <c r="AP735" s="58">
        <v>17402.10409443282</v>
      </c>
      <c r="AQ735" s="58">
        <v>17313.483882847177</v>
      </c>
      <c r="AR735" s="58">
        <v>17265.151725904478</v>
      </c>
      <c r="AS735" s="58">
        <f>[2]CAMEROUN!AZ771+[3]CONGO!AV602+[7]RCA!AJ611+[4]GABON!AJ779+[5]GUINEE!AJ552+[6]TCHAD!AV617</f>
        <v>22903.077741972222</v>
      </c>
      <c r="AT735" s="58">
        <v>21374.762827535593</v>
      </c>
      <c r="AU735" s="58">
        <v>20709.439699723978</v>
      </c>
      <c r="AV735" s="58">
        <v>22727.770752091161</v>
      </c>
      <c r="AW735" s="58">
        <v>22651.277354137681</v>
      </c>
      <c r="AX735" s="58">
        <f>[2]CAMEROUN!BE771+[3]CONGO!BA602+[7]RCA!AO611+[4]GABON!AO779+[5]GUINEE!AO552+[6]TCHAD!BA617</f>
        <v>23369.528911880567</v>
      </c>
      <c r="AY735" s="58"/>
      <c r="AZ735" s="58">
        <v>23187.876889906092</v>
      </c>
      <c r="BA735" s="58">
        <v>23136.405951160828</v>
      </c>
      <c r="BB735" s="58">
        <v>23147.690056313571</v>
      </c>
      <c r="BC735" s="58">
        <v>22958.199026651819</v>
      </c>
      <c r="BD735" s="58">
        <v>23257.351075692113</v>
      </c>
      <c r="BE735" s="58">
        <v>23161.117057575502</v>
      </c>
      <c r="BF735" s="58">
        <f>[2]CAMEROUN!BL771+[3]CONGO!BI602+[7]RCA!AV611+[4]GABON!AV779+[5]GUINEE!AV552+[6]TCHAD!BH617</f>
        <v>24034.08773265632</v>
      </c>
      <c r="BG735" s="58">
        <v>24364.071888784012</v>
      </c>
      <c r="BH735" s="58">
        <v>24190.801693665591</v>
      </c>
      <c r="BI735" s="58">
        <v>25583.661584102079</v>
      </c>
      <c r="BJ735" s="58">
        <v>25214.287447372459</v>
      </c>
      <c r="BK735" s="58">
        <v>24945.980344741911</v>
      </c>
      <c r="BL735" s="58">
        <v>24640.778294724892</v>
      </c>
      <c r="BM735" s="58">
        <v>24936.158996259379</v>
      </c>
      <c r="BN735" s="58">
        <v>24597.779986095695</v>
      </c>
      <c r="BO735" s="58">
        <f>[2]CAMEROUN!BU771+[3]CONGO!BR602+[7]RCA!BE611+[4]GABON!BE779+[5]GUINEE!BE552+[6]TCHAD!BQ617</f>
        <v>25375.588139652544</v>
      </c>
      <c r="BP735" s="58">
        <v>26142.228205414998</v>
      </c>
      <c r="BQ735" s="58">
        <v>24625.244899515168</v>
      </c>
      <c r="BR735" s="58">
        <v>24021.489212905537</v>
      </c>
      <c r="BS735" s="58">
        <v>23430.537379697631</v>
      </c>
      <c r="BT735" s="58">
        <v>23886.507849929036</v>
      </c>
      <c r="BU735" s="58">
        <v>23369.066922425249</v>
      </c>
      <c r="BV735" s="58">
        <v>22240.386878956157</v>
      </c>
      <c r="BW735" s="58">
        <v>24206.679899917002</v>
      </c>
      <c r="BX735" s="58">
        <v>23786.070110293502</v>
      </c>
      <c r="BY735" s="58">
        <v>22966.425303384691</v>
      </c>
      <c r="BZ735" s="57">
        <v>24441.739447848959</v>
      </c>
      <c r="CA735" s="58">
        <f>[2]CAMEROUN!CG771+[3]CONGO!CD602+[7]RCA!BQ611+[4]GABON!BQ779+[5]GUINEE!BQ552+[6]TCHAD!CC617</f>
        <v>25837.385054094033</v>
      </c>
      <c r="CB735" s="58">
        <v>25799.172176291959</v>
      </c>
      <c r="CC735" s="58">
        <v>25338.659878460945</v>
      </c>
      <c r="CD735" s="58">
        <v>24537.037347193003</v>
      </c>
      <c r="CE735" s="58">
        <v>25674.661351864659</v>
      </c>
      <c r="CF735" s="58">
        <v>25241.754334238485</v>
      </c>
      <c r="CG735" s="58">
        <v>24420.944979013424</v>
      </c>
      <c r="CH735" s="58">
        <v>25783.678921819475</v>
      </c>
      <c r="CI735" s="58">
        <v>25459.179494748842</v>
      </c>
      <c r="CJ735" s="57">
        <v>25765.837455599831</v>
      </c>
      <c r="CK735" s="57">
        <v>25555.06341576828</v>
      </c>
      <c r="CL735" s="58">
        <f>[2]CAMEROUN!CR771+[3]CONGO!CO602+[7]RCA!CB611+[4]GABON!CB779+[5]GUINEE!CD552+[6]TCHAD!CN617</f>
        <v>26626.709740405622</v>
      </c>
      <c r="CM735" s="58">
        <v>26853.3895335899</v>
      </c>
      <c r="CN735" s="58">
        <v>27115.447242097835</v>
      </c>
      <c r="CO735" s="58">
        <v>27281.61032887797</v>
      </c>
      <c r="CP735" s="58">
        <v>27570.300606868786</v>
      </c>
      <c r="CQ735" s="58">
        <v>27311.238128109886</v>
      </c>
      <c r="CR735" s="58">
        <v>26945.931254206131</v>
      </c>
      <c r="CS735" s="58">
        <v>28298.755240964405</v>
      </c>
      <c r="CT735" s="58">
        <v>27956.807223678843</v>
      </c>
      <c r="CU735" s="58">
        <v>27499.259547401733</v>
      </c>
      <c r="CV735" s="58">
        <v>28809.526528283779</v>
      </c>
      <c r="CW735" s="58">
        <v>28541.546093511708</v>
      </c>
      <c r="CX735" s="58">
        <v>28762.0336626672</v>
      </c>
      <c r="CY735" s="58">
        <v>28612.366714554919</v>
      </c>
      <c r="CZ735" s="58">
        <v>28339.414660561946</v>
      </c>
      <c r="DA735" s="58">
        <f>[2]CAMEROUN!DD771+[3]CONGO!DA602+[7]RCA!CN611+[4]GABON!CN779+[5]GUINEE!CP552+[6]TCHAD!CZ617</f>
        <v>27840.758564463111</v>
      </c>
      <c r="DB735" s="57">
        <v>31272.7352583828</v>
      </c>
      <c r="DC735" s="57">
        <v>30868.588492867271</v>
      </c>
      <c r="DD735" s="57">
        <v>30592.549497410426</v>
      </c>
      <c r="DE735" s="57">
        <v>30207.863677230409</v>
      </c>
      <c r="DF735" s="57">
        <v>29874.953826567864</v>
      </c>
      <c r="DG735" s="57">
        <v>29301.879076178258</v>
      </c>
      <c r="DH735" s="57">
        <v>28780.426227010339</v>
      </c>
      <c r="DI735" s="57">
        <v>28500.993784661758</v>
      </c>
      <c r="DJ735" s="57">
        <v>28007.303468249313</v>
      </c>
      <c r="DK735" s="57">
        <v>28797.151925690625</v>
      </c>
      <c r="DL735" s="57">
        <v>28604.787613426714</v>
      </c>
      <c r="DM735" s="57">
        <v>28017.717949883317</v>
      </c>
      <c r="DN735" s="59">
        <f>[2]CAMEROUN!DQ771+[3]CONGO!DN602+[7]RCA!DA611+[4]GABON!DA779+[5]GUINEE!DC552+[6]TCHAD!DM617</f>
        <v>30215.461534311155</v>
      </c>
      <c r="DO735" s="57">
        <v>28017.717949883317</v>
      </c>
      <c r="DP735" s="57">
        <v>30431.4944790636</v>
      </c>
      <c r="DQ735" s="57">
        <v>30208.978979940905</v>
      </c>
      <c r="DR735" s="57">
        <v>29851.079224870482</v>
      </c>
      <c r="DS735" s="57">
        <v>31707.613265747626</v>
      </c>
      <c r="DT735" s="57">
        <v>31435.159097929642</v>
      </c>
      <c r="DU735" s="57">
        <v>32151.807294185877</v>
      </c>
      <c r="DV735" s="60">
        <f>[2]CAMEROUN!EA771+[3]CONGO!DX602+[7]RCA!DN611+[4]GABON!DK779+[5]GUINEE!DN552+[6]TCHAD!DW617</f>
        <v>32398.000601569598</v>
      </c>
      <c r="DW735" s="61">
        <f>[2]CAMEROUN!EB771+[3]CONGO!DY602+[7]RCA!DM611+[4]GABON!DL779+[5]GUINEE!DO552+[6]TCHAD!DX617</f>
        <v>32149.799617066205</v>
      </c>
      <c r="DX735" s="62">
        <f>[2]CAMEROUN!EC771+[3]CONGO!DZ602+[7]RCA!DN611+[4]GABON!DM779+[5]GUINEE!DP552+[6]TCHAD!DY617</f>
        <v>31596.764052131748</v>
      </c>
      <c r="DZ735" s="57">
        <f>[2]CAMEROUN!EE771+[3]CONGO!EB602+[7]RCA!DP611+[4]GABON!DO779+[5]GUINEE!DR552+[6]TCHAD!EA617</f>
        <v>33926.417746518724</v>
      </c>
      <c r="EC735" s="57">
        <f>[2]CAMEROUN!EH771+[3]CONGO!EE602+[7]RCA!DS611+[4]GABON!DR779+[5]GUINEE!DU552+[6]TCHAD!ED617</f>
        <v>35659.228258176241</v>
      </c>
      <c r="EF735" s="57">
        <f>[2]CAMEROUN!EK771+[3]CONGO!EH602+[7]RCA!DV611+[4]GABON!DU779+[5]GUINEE!DX552+[6]TCHAD!EG617</f>
        <v>37819.055677862329</v>
      </c>
      <c r="EI735" s="57">
        <f>[2]CAMEROUN!EN771+[3]CONGO!EK602+[7]RCA!DY611+[4]GABON!DX779+[5]GUINEE!EA552+[6]TCHAD!EJ617</f>
        <v>40878.19834813261</v>
      </c>
      <c r="EL735" s="57">
        <f>[2]CAMEROUN!EQ771+[3]CONGO!EN602+[7]RCA!EB611+[4]GABON!EA779+[5]GUINEE!ED552+[6]TCHAD!EM617</f>
        <v>43503.537027486396</v>
      </c>
      <c r="EO735" s="57">
        <f>[2]CAMEROUN!ET771+[3]CONGO!EQ602+[7]RCA!EE611+[4]GABON!ED779+[5]GUINEE!EG552+[6]TCHAD!EP617</f>
        <v>46021.59390888513</v>
      </c>
    </row>
    <row r="736" spans="1:145" ht="15.5" x14ac:dyDescent="0.35">
      <c r="A736" s="56" t="s">
        <v>366</v>
      </c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8"/>
      <c r="Y736" s="58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7"/>
      <c r="CA736" s="58"/>
      <c r="CB736" s="58"/>
      <c r="CC736" s="58"/>
      <c r="CD736" s="58"/>
      <c r="CE736" s="58"/>
      <c r="CF736" s="58"/>
      <c r="CG736" s="58"/>
      <c r="CH736" s="58"/>
      <c r="CI736" s="58"/>
      <c r="CJ736" s="57"/>
      <c r="CK736" s="57"/>
      <c r="CL736" s="58"/>
      <c r="CM736" s="58"/>
      <c r="CN736" s="58"/>
      <c r="CO736" s="58"/>
      <c r="CP736" s="58"/>
      <c r="CQ736" s="58"/>
      <c r="CR736" s="58"/>
      <c r="CS736" s="58"/>
      <c r="CT736" s="58"/>
      <c r="CU736" s="58"/>
      <c r="CV736" s="58"/>
      <c r="CW736" s="58"/>
      <c r="CX736" s="58"/>
      <c r="CY736" s="58"/>
      <c r="CZ736" s="58"/>
      <c r="DA736" s="58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9"/>
      <c r="DO736" s="57"/>
      <c r="DP736" s="57"/>
      <c r="DQ736" s="57"/>
      <c r="DR736" s="57"/>
      <c r="DS736" s="57"/>
      <c r="DT736" s="57"/>
      <c r="DU736" s="57"/>
      <c r="DV736" s="60"/>
      <c r="DW736" s="61"/>
      <c r="DX736" s="62"/>
      <c r="DZ736" s="57"/>
      <c r="EC736" s="57"/>
      <c r="EF736" s="57"/>
      <c r="EI736" s="57"/>
      <c r="EL736" s="57"/>
      <c r="EO736" s="57"/>
    </row>
    <row r="737" spans="1:145" ht="15.5" x14ac:dyDescent="0.35">
      <c r="A737" s="56" t="s">
        <v>367</v>
      </c>
      <c r="B737" s="57">
        <f>B735-B738</f>
        <v>2528.6412459503672</v>
      </c>
      <c r="C737" s="57">
        <f t="shared" ref="C737:Z737" si="779">C735-C738</f>
        <v>2570.9619475699733</v>
      </c>
      <c r="D737" s="57">
        <f t="shared" si="779"/>
        <v>2525.8664861258403</v>
      </c>
      <c r="E737" s="57">
        <f t="shared" si="779"/>
        <v>2477.4720276849539</v>
      </c>
      <c r="F737" s="57">
        <f t="shared" si="779"/>
        <v>2494.3658959233926</v>
      </c>
      <c r="G737" s="57">
        <f t="shared" si="779"/>
        <v>2474.8264645053478</v>
      </c>
      <c r="H737" s="57">
        <f t="shared" si="779"/>
        <v>3100.0106220874623</v>
      </c>
      <c r="I737" s="57">
        <f t="shared" si="779"/>
        <v>3605.5849116788331</v>
      </c>
      <c r="J737" s="57">
        <f t="shared" si="779"/>
        <v>4010.0751032720855</v>
      </c>
      <c r="K737" s="57">
        <f t="shared" si="779"/>
        <v>4224.9060513721861</v>
      </c>
      <c r="L737" s="57">
        <f t="shared" si="779"/>
        <v>4539.6740011971924</v>
      </c>
      <c r="M737" s="57">
        <f t="shared" si="779"/>
        <v>4974.7647343636609</v>
      </c>
      <c r="N737" s="57">
        <f t="shared" si="779"/>
        <v>4592.6257946552396</v>
      </c>
      <c r="O737" s="57">
        <f t="shared" si="779"/>
        <v>4972.5949800548296</v>
      </c>
      <c r="P737" s="57">
        <f t="shared" si="779"/>
        <v>5577.5279075406206</v>
      </c>
      <c r="Q737" s="57">
        <f t="shared" si="779"/>
        <v>6224.7774261481009</v>
      </c>
      <c r="R737" s="57">
        <f t="shared" si="779"/>
        <v>6599.8552687241136</v>
      </c>
      <c r="S737" s="57">
        <f t="shared" si="779"/>
        <v>7173.4393749375577</v>
      </c>
      <c r="T737" s="57">
        <f t="shared" si="779"/>
        <v>7787.2580502849287</v>
      </c>
      <c r="U737" s="57">
        <f t="shared" si="779"/>
        <v>8408.2211033936928</v>
      </c>
      <c r="V737" s="57">
        <f t="shared" si="779"/>
        <v>9019.6536549983284</v>
      </c>
      <c r="W737" s="57">
        <f t="shared" si="779"/>
        <v>10201.129713728687</v>
      </c>
      <c r="X737" s="58">
        <f t="shared" si="779"/>
        <v>10843.095005861625</v>
      </c>
      <c r="Y737" s="58">
        <f t="shared" si="779"/>
        <v>11685.666494004603</v>
      </c>
      <c r="Z737" s="57">
        <f t="shared" si="779"/>
        <v>12641.079020994455</v>
      </c>
      <c r="AA737" s="57">
        <f>AA735-AA738</f>
        <v>13676.957070710538</v>
      </c>
      <c r="AB737" s="57">
        <v>10528.033267562281</v>
      </c>
      <c r="AC737" s="57">
        <v>10299.982050296167</v>
      </c>
      <c r="AD737" s="57">
        <v>10249.67138699701</v>
      </c>
      <c r="AE737" s="57">
        <f>AE735-AE738</f>
        <v>15119.115107316769</v>
      </c>
      <c r="AF737" s="57">
        <v>11686.813361654175</v>
      </c>
      <c r="AG737" s="57">
        <v>11428.599366395341</v>
      </c>
      <c r="AH737" s="57">
        <v>11605.343419153089</v>
      </c>
      <c r="AI737" s="57">
        <v>11365.082628938488</v>
      </c>
      <c r="AJ737" s="58">
        <f>AJ735-AJ738</f>
        <v>16256.005472049863</v>
      </c>
      <c r="AK737" s="58">
        <v>12210.377526686114</v>
      </c>
      <c r="AL737" s="58">
        <v>12309.230167330161</v>
      </c>
      <c r="AM737" s="58">
        <v>12563.017277422638</v>
      </c>
      <c r="AN737" s="58">
        <v>12519.961099662745</v>
      </c>
      <c r="AO737" s="58">
        <f>AO735-AO738</f>
        <v>16920.598110102492</v>
      </c>
      <c r="AP737" s="58">
        <v>13103.309958940394</v>
      </c>
      <c r="AQ737" s="58">
        <v>12883.185259930362</v>
      </c>
      <c r="AR737" s="58">
        <v>12823.151704473461</v>
      </c>
      <c r="AS737" s="58">
        <f>AS735-AS738</f>
        <v>17878.302994348462</v>
      </c>
      <c r="AT737" s="58">
        <v>16218.139101288045</v>
      </c>
      <c r="AU737" s="58">
        <v>15176.407472835001</v>
      </c>
      <c r="AV737" s="58">
        <v>18245.179844471699</v>
      </c>
      <c r="AW737" s="58">
        <v>18042.950939781244</v>
      </c>
      <c r="AX737" s="58">
        <f>AX735-AX738</f>
        <v>18243.557415278126</v>
      </c>
      <c r="AY737" s="58"/>
      <c r="AZ737" s="58">
        <v>18427.93037353726</v>
      </c>
      <c r="BA737" s="58">
        <v>18267.828865869844</v>
      </c>
      <c r="BB737" s="58">
        <v>17335.302285605423</v>
      </c>
      <c r="BC737" s="58">
        <v>17167.893960573121</v>
      </c>
      <c r="BD737" s="58">
        <v>18408.906476123972</v>
      </c>
      <c r="BE737" s="58">
        <v>18334.672458007361</v>
      </c>
      <c r="BF737" s="58">
        <f>BF735-BF738</f>
        <v>18929.806509950351</v>
      </c>
      <c r="BG737" s="58">
        <v>18341.093777172006</v>
      </c>
      <c r="BH737" s="58">
        <v>18179.22120555778</v>
      </c>
      <c r="BI737" s="58">
        <v>19113.060126830464</v>
      </c>
      <c r="BJ737" s="58">
        <v>18777.323921575455</v>
      </c>
      <c r="BK737" s="58">
        <v>19477.915651291427</v>
      </c>
      <c r="BL737" s="58">
        <v>19188.303071281822</v>
      </c>
      <c r="BM737" s="58">
        <v>19397.511961987089</v>
      </c>
      <c r="BN737" s="58">
        <v>19067.29026098235</v>
      </c>
      <c r="BO737" s="58">
        <f>BO735-BO738</f>
        <v>20062.87479769289</v>
      </c>
      <c r="BP737" s="58">
        <v>20422.814689973733</v>
      </c>
      <c r="BQ737" s="58">
        <v>18784.145375172582</v>
      </c>
      <c r="BR737" s="58">
        <v>18245.396639074366</v>
      </c>
      <c r="BS737" s="58">
        <v>17680.067853866462</v>
      </c>
      <c r="BT737" s="58">
        <v>18646.925074337851</v>
      </c>
      <c r="BU737" s="58">
        <v>18149.490167834061</v>
      </c>
      <c r="BV737" s="58">
        <v>17050.082995114768</v>
      </c>
      <c r="BW737" s="58">
        <v>18875.607410115612</v>
      </c>
      <c r="BX737" s="58">
        <v>18474.899626492112</v>
      </c>
      <c r="BY737" s="58">
        <v>17655.256825583303</v>
      </c>
      <c r="BZ737" s="57">
        <v>18900.012715455487</v>
      </c>
      <c r="CA737" s="58">
        <f>CA735-CA738</f>
        <v>19941.007344107562</v>
      </c>
      <c r="CB737" s="58">
        <v>20331.502418744603</v>
      </c>
      <c r="CC737" s="58">
        <v>19927.872074361236</v>
      </c>
      <c r="CD737" s="58">
        <v>19216.309064348126</v>
      </c>
      <c r="CE737" s="58">
        <v>20146.00688352434</v>
      </c>
      <c r="CF737" s="58">
        <v>19730.639445807585</v>
      </c>
      <c r="CG737" s="58">
        <v>18947.547017062716</v>
      </c>
      <c r="CH737" s="58">
        <v>20310.187126246019</v>
      </c>
      <c r="CI737" s="58">
        <v>20003.62091276906</v>
      </c>
      <c r="CJ737" s="57">
        <v>20186.487422922502</v>
      </c>
      <c r="CK737" s="57">
        <v>19993.631296873813</v>
      </c>
      <c r="CL737" s="58">
        <f>CL735-CL738</f>
        <v>20508.299545413414</v>
      </c>
      <c r="CM737" s="58">
        <v>21143.450262168793</v>
      </c>
      <c r="CN737" s="58">
        <v>21345.616431098755</v>
      </c>
      <c r="CO737" s="58">
        <v>21513.289378675312</v>
      </c>
      <c r="CP737" s="58">
        <v>21801.048000100491</v>
      </c>
      <c r="CQ737" s="58">
        <v>21543.632434035528</v>
      </c>
      <c r="CR737" s="58">
        <v>21175.348263704545</v>
      </c>
      <c r="CS737" s="58">
        <v>22144.601969311461</v>
      </c>
      <c r="CT737" s="58">
        <v>21818.819359952984</v>
      </c>
      <c r="CU737" s="58">
        <v>21342.539259512807</v>
      </c>
      <c r="CV737" s="58">
        <v>22335.222320530749</v>
      </c>
      <c r="CW737" s="58">
        <v>22088.670045325016</v>
      </c>
      <c r="CX737" s="58">
        <v>22256.075027912833</v>
      </c>
      <c r="CY737" s="58">
        <v>22129.322820512345</v>
      </c>
      <c r="CZ737" s="58">
        <v>21895.017549713641</v>
      </c>
      <c r="DA737" s="58">
        <f t="shared" ref="DA737" si="780">DA735-DA738</f>
        <v>21356.095491712374</v>
      </c>
      <c r="DB737" s="57">
        <v>24435.258715851272</v>
      </c>
      <c r="DC737" s="57">
        <v>24153.003903725919</v>
      </c>
      <c r="DD737" s="57">
        <v>23880.45025217178</v>
      </c>
      <c r="DE737" s="57">
        <v>23804.616759076551</v>
      </c>
      <c r="DF737" s="57">
        <v>23605.501888626215</v>
      </c>
      <c r="DG737" s="57">
        <v>23192.567167626206</v>
      </c>
      <c r="DH737" s="57">
        <v>22343.662588528994</v>
      </c>
      <c r="DI737" s="57">
        <v>22144.670458652949</v>
      </c>
      <c r="DJ737" s="57">
        <v>21842.443536629555</v>
      </c>
      <c r="DK737" s="57">
        <v>22374.646918988466</v>
      </c>
      <c r="DL737" s="57">
        <v>22239.30430147778</v>
      </c>
      <c r="DM737" s="57">
        <v>21837.524410187372</v>
      </c>
      <c r="DN737" s="59">
        <f t="shared" ref="DN737" si="781">DN735-DN738</f>
        <v>23393.959244905862</v>
      </c>
      <c r="DO737" s="57">
        <v>21837.524410187372</v>
      </c>
      <c r="DP737" s="57">
        <v>23635.715076262677</v>
      </c>
      <c r="DQ737" s="57">
        <v>23403.154318795285</v>
      </c>
      <c r="DR737" s="57">
        <v>23035.501458409242</v>
      </c>
      <c r="DS737" s="57">
        <v>24783.662794128566</v>
      </c>
      <c r="DT737" s="57">
        <v>24510.295418524431</v>
      </c>
      <c r="DU737" s="57">
        <v>25090.849153978168</v>
      </c>
      <c r="DV737" s="60">
        <f>DV735-DV738</f>
        <v>25388.988606178569</v>
      </c>
      <c r="DW737" s="61">
        <f>DW735-DW738</f>
        <v>25201.399004082545</v>
      </c>
      <c r="DX737" s="62">
        <f>DX735-DX738</f>
        <v>24634.787637623729</v>
      </c>
      <c r="DZ737" s="57">
        <f>DZ735-DZ738</f>
        <v>26869.647298009808</v>
      </c>
      <c r="EC737" s="57">
        <f>EC735-EC738</f>
        <v>28277.156996214282</v>
      </c>
      <c r="EF737" s="57">
        <f>EF735-EF738</f>
        <v>30269.723091396383</v>
      </c>
      <c r="EI737" s="57">
        <f>EI735-EI738</f>
        <v>33131.583051085465</v>
      </c>
      <c r="EL737" s="57">
        <f>EL735-EL738</f>
        <v>35548.353875952198</v>
      </c>
      <c r="EO737" s="57">
        <f>EO735-EO738</f>
        <v>37849.4092228218</v>
      </c>
    </row>
    <row r="738" spans="1:145" ht="15.5" x14ac:dyDescent="0.35">
      <c r="A738" s="56" t="s">
        <v>368</v>
      </c>
      <c r="B738" s="57">
        <f>[2]CAMEROUN!T776+[3]CONGO!D608+[7]RCA!D617+[4]GABON!D785+[5]GUINEE!D558+[6]TCHAD!D623</f>
        <v>908.21803979602248</v>
      </c>
      <c r="C738" s="57">
        <f>[2]CAMEROUN!U776+[3]CONGO!E608+[7]RCA!E617+[4]GABON!E785+[5]GUINEE!E558+[6]TCHAD!E623</f>
        <v>927.98792234415907</v>
      </c>
      <c r="D738" s="57">
        <f>[2]CAMEROUN!V776+[3]CONGO!F608+[7]RCA!F617+[4]GABON!F785+[5]GUINEE!F558+[6]TCHAD!F623</f>
        <v>896.08113298986041</v>
      </c>
      <c r="E738" s="57">
        <f>[2]CAMEROUN!W776+[3]CONGO!G608+[7]RCA!G617+[4]GABON!G785+[5]GUINEE!G558+[6]TCHAD!G623</f>
        <v>882.12587471954066</v>
      </c>
      <c r="F738" s="57">
        <f>[2]CAMEROUN!X776+[3]CONGO!H608+[7]RCA!H617+[4]GABON!H785+[5]GUINEE!H558+[6]TCHAD!H623</f>
        <v>1006.7586190399036</v>
      </c>
      <c r="G738" s="57">
        <f>[2]CAMEROUN!Y776+[3]CONGO!I608+[7]RCA!I617+[4]GABON!I785+[5]GUINEE!I558+[6]TCHAD!I623</f>
        <v>1028.1395028458005</v>
      </c>
      <c r="H738" s="57">
        <f>[2]CAMEROUN!Z776+[3]CONGO!J608+[7]RCA!J617+[4]GABON!J785+[5]GUINEE!J558+[6]TCHAD!J623</f>
        <v>945.46875938373512</v>
      </c>
      <c r="I738" s="57">
        <f>[2]CAMEROUN!AA776+[3]CONGO!K608+[7]RCA!K617+[4]GABON!K785+[5]GUINEE!K558+[6]TCHAD!K623</f>
        <v>986.86043686304481</v>
      </c>
      <c r="J738" s="57">
        <f>[2]CAMEROUN!AB776+[3]CONGO!L608+[7]RCA!L617+[4]GABON!L785+[5]GUINEE!L558+[6]TCHAD!L623</f>
        <v>970.74942252221069</v>
      </c>
      <c r="K738" s="57">
        <f>[2]CAMEROUN!AC776+[3]CONGO!M608+[7]RCA!M617+[4]GABON!M785+[5]GUINEE!M558+[6]TCHAD!M623</f>
        <v>1010.242564007511</v>
      </c>
      <c r="L738" s="57">
        <f>[2]CAMEROUN!AD776+[3]CONGO!N608+[7]RCA!N617+[4]GABON!N785+[5]GUINEE!N558+[6]TCHAD!N623</f>
        <v>1037.3672318527038</v>
      </c>
      <c r="M738" s="57">
        <f>[2]CAMEROUN!AE776+[3]CONGO!O608+[7]RCA!O617+[4]GABON!O785+[5]GUINEE!O558+[6]TCHAD!O623</f>
        <v>1104.2720575049543</v>
      </c>
      <c r="N738" s="57">
        <f>[2]CAMEROUN!AF776+[3]CONGO!P608+[7]RCA!P617+[4]GABON!P785+[5]GUINEE!P558+[6]TCHAD!P623</f>
        <v>1524.1511080394371</v>
      </c>
      <c r="O738" s="57">
        <f>[2]CAMEROUN!AG776+[3]CONGO!Q608+[7]RCA!Q617+[4]GABON!Q785+[5]GUINEE!Q558+[6]TCHAD!Q623</f>
        <v>1554.497153200788</v>
      </c>
      <c r="P738" s="57">
        <f>[2]CAMEROUN!AH776+[3]CONGO!R608+[7]RCA!R617+[4]GABON!R785+[5]GUINEE!R558+[6]TCHAD!R623</f>
        <v>1729.2223137392182</v>
      </c>
      <c r="Q738" s="57">
        <f>[2]CAMEROUN!AI776+[3]CONGO!S608+[7]RCA!S617+[4]GABON!S785+[5]GUINEE!S558+[6]TCHAD!S623</f>
        <v>1894.0538680072</v>
      </c>
      <c r="R738" s="57">
        <f>[2]CAMEROUN!AJ776+[3]CONGO!T608+[7]RCA!T617+[4]GABON!T785+[5]GUINEE!T558+[6]TCHAD!T623</f>
        <v>2009.7797491667466</v>
      </c>
      <c r="S738" s="57">
        <f>[2]CAMEROUN!AK776+[3]CONGO!U608+[7]RCA!U617+[4]GABON!U785+[5]GUINEE!U558+[6]TCHAD!U623</f>
        <v>2126.5645236945566</v>
      </c>
      <c r="T738" s="57">
        <f>[2]CAMEROUN!AL776+[3]CONGO!V608+[7]RCA!V617+[4]GABON!V785+[5]GUINEE!V558+[6]TCHAD!V623</f>
        <v>2225.2291015553524</v>
      </c>
      <c r="U738" s="57">
        <f>[2]CAMEROUN!AM776+[3]CONGO!W608+[7]RCA!W617+[4]GABON!W785+[5]GUINEE!W558+[6]TCHAD!W623</f>
        <v>2359.9633050157895</v>
      </c>
      <c r="V738" s="57">
        <f>[2]CAMEROUN!AN776+[3]CONGO!X608+[7]RCA!X617+[4]GABON!X785+[5]GUINEE!X558+[6]TCHAD!X623</f>
        <v>2640.9853063506275</v>
      </c>
      <c r="W738" s="57">
        <f>[2]CAMEROUN!AO776+[3]CONGO!Y608+[7]RCA!Y617+[4]GABON!Y785+[5]GUINEE!Y558+[6]TCHAD!Y623</f>
        <v>2798.3084802647759</v>
      </c>
      <c r="X738" s="58">
        <f>[2]CAMEROUN!AP776+[3]CONGO!Z608+[7]RCA!Z617+[4]GABON!Z785+[5]GUINEE!Z558+[6]TCHAD!Z623</f>
        <v>3069.7437854782193</v>
      </c>
      <c r="Y738" s="58">
        <f>[2]CAMEROUN!AQ776+[3]CONGO!AA608+[7]RCA!AA617+[4]GABON!AA785+[5]GUINEE!AA558+[6]TCHAD!AA623</f>
        <v>3263.1440927976137</v>
      </c>
      <c r="Z738" s="57">
        <f>[2]CAMEROUN!AR776+[3]CONGO!AB608+[7]RCA!AB617+[4]GABON!AB785+[5]GUINEE!AB558+[6]TCHAD!AB623</f>
        <v>3742.9649385725656</v>
      </c>
      <c r="AA738" s="57">
        <f>[2]CAMEROUN!AS776+[3]CONGO!AC608+[7]RCA!AC617+[4]GABON!AC785+[5]GUINEE!AC558+[6]TCHAD!AC623</f>
        <v>4244.2272526709903</v>
      </c>
      <c r="AB738" s="57">
        <v>3679.3862387020904</v>
      </c>
      <c r="AC738" s="57">
        <v>3640.2339185282258</v>
      </c>
      <c r="AD738" s="57">
        <v>5025.0962806078896</v>
      </c>
      <c r="AE738" s="57">
        <f>[2]CAMEROUN!AT776+[3]CONGO!AH608+[7]RCA!AD617+[4]GABON!AD785+[5]GUINEE!AD558+[6]TCHAD!AH623</f>
        <v>4221.5890212912</v>
      </c>
      <c r="AF738" s="57">
        <v>4160.9767207443883</v>
      </c>
      <c r="AG738" s="57">
        <v>4153.5231913538855</v>
      </c>
      <c r="AH738" s="57">
        <v>4040.1073363036357</v>
      </c>
      <c r="AI738" s="57">
        <v>4040.1073363036357</v>
      </c>
      <c r="AJ738" s="58">
        <f>[2]CAMEROUN!AU776+[3]CONGO!AM608+[7]RCA!AE617+[4]GABON!AE785+[5]GUINEE!AE558+[6]TCHAD!AM623</f>
        <v>4702.328385023412</v>
      </c>
      <c r="AK738" s="58">
        <v>4523.3174052312916</v>
      </c>
      <c r="AL738" s="58">
        <v>4472.1703808704997</v>
      </c>
      <c r="AM738" s="58">
        <v>4260.3625182357355</v>
      </c>
      <c r="AN738" s="58">
        <v>4245.3625182357355</v>
      </c>
      <c r="AO738" s="58">
        <f>[2]CAMEROUN!AV776+[3]CONGO!AR608+[7]RCA!AF617+[4]GABON!AF785+[5]GUINEE!AF558+[6]TCHAD!AR623</f>
        <v>4781.2318678285419</v>
      </c>
      <c r="AP738" s="58">
        <v>4298.7941354924251</v>
      </c>
      <c r="AQ738" s="58">
        <v>4430.2986229168146</v>
      </c>
      <c r="AR738" s="58">
        <v>4442.0000214310166</v>
      </c>
      <c r="AS738" s="58">
        <f>[2]CAMEROUN!AZ776+[3]CONGO!AV608+[7]RCA!AJ617+[4]GABON!AJ785+[5]GUINEE!AJ558+[6]TCHAD!AV623</f>
        <v>5024.7747476237591</v>
      </c>
      <c r="AT738" s="58">
        <v>5156.6237262475479</v>
      </c>
      <c r="AU738" s="58">
        <v>5533.0322268894251</v>
      </c>
      <c r="AV738" s="58">
        <v>4482.5909076195003</v>
      </c>
      <c r="AW738" s="58">
        <v>5008.3264143564402</v>
      </c>
      <c r="AX738" s="58">
        <f>[2]CAMEROUN!BE776+[3]CONGO!BA608+[7]RCA!AO617+[4]GABON!AO785+[5]GUINEE!AO558+[6]TCHAD!BA623</f>
        <v>5125.9714966024394</v>
      </c>
      <c r="AY738" s="58"/>
      <c r="AZ738" s="58">
        <v>4759.9465163688328</v>
      </c>
      <c r="BA738" s="58">
        <v>4868.5770852909864</v>
      </c>
      <c r="BB738" s="58">
        <v>5812.3877707081465</v>
      </c>
      <c r="BC738" s="58">
        <v>5790.3050660786994</v>
      </c>
      <c r="BD738" s="58">
        <v>4848.4445995681417</v>
      </c>
      <c r="BE738" s="58">
        <v>4826.4445995681417</v>
      </c>
      <c r="BF738" s="58">
        <f>[2]CAMEROUN!BL776+[3]CONGO!BI608+[7]RCA!AV617+[4]GABON!AV785+[5]GUINEE!AV558+[6]TCHAD!BH623</f>
        <v>5104.2812227059703</v>
      </c>
      <c r="BG738" s="58">
        <v>6022.9781116120066</v>
      </c>
      <c r="BH738" s="58">
        <v>6011.5804881078102</v>
      </c>
      <c r="BI738" s="58">
        <v>6470.6014572716149</v>
      </c>
      <c r="BJ738" s="58">
        <v>6436.9635257970049</v>
      </c>
      <c r="BK738" s="58">
        <v>5468.0646934504857</v>
      </c>
      <c r="BL738" s="58">
        <v>5452.4752234430707</v>
      </c>
      <c r="BM738" s="58">
        <v>5538.6470342722914</v>
      </c>
      <c r="BN738" s="58">
        <v>5530.4897251133425</v>
      </c>
      <c r="BO738" s="58">
        <f>[2]CAMEROUN!BU776+[3]CONGO!BR608+[7]RCA!BE617+[4]GABON!BE785+[5]GUINEE!BE558+[6]TCHAD!BQ623</f>
        <v>5312.713341959653</v>
      </c>
      <c r="BP738" s="58">
        <v>5719.413515441267</v>
      </c>
      <c r="BQ738" s="58">
        <v>5841.099524342585</v>
      </c>
      <c r="BR738" s="58">
        <v>5776.0925738311698</v>
      </c>
      <c r="BS738" s="58">
        <v>5750.4695258311694</v>
      </c>
      <c r="BT738" s="58">
        <v>5239.5827755911869</v>
      </c>
      <c r="BU738" s="58">
        <v>5219.5767545911867</v>
      </c>
      <c r="BV738" s="58">
        <v>5190.3038838413868</v>
      </c>
      <c r="BW738" s="58">
        <v>5331.0724898013896</v>
      </c>
      <c r="BX738" s="58">
        <v>5311.1704838013893</v>
      </c>
      <c r="BY738" s="58">
        <v>5311.1684778013896</v>
      </c>
      <c r="BZ738" s="57">
        <v>5541.7267323934711</v>
      </c>
      <c r="CA738" s="58">
        <f>[2]CAMEROUN!CG776+[3]CONGO!CD608+[7]RCA!BQ617+[4]GABON!BQ785+[5]GUINEE!BQ558+[6]TCHAD!CC623</f>
        <v>5896.377709986471</v>
      </c>
      <c r="CB738" s="58">
        <v>5467.6697575473572</v>
      </c>
      <c r="CC738" s="58">
        <v>5410.7878040997075</v>
      </c>
      <c r="CD738" s="58">
        <v>5320.7282828448751</v>
      </c>
      <c r="CE738" s="58">
        <v>5528.6544683403181</v>
      </c>
      <c r="CF738" s="58">
        <v>5511.1148884309005</v>
      </c>
      <c r="CG738" s="58">
        <v>5473.3979619507063</v>
      </c>
      <c r="CH738" s="58">
        <v>5473.4917955734581</v>
      </c>
      <c r="CI738" s="58">
        <v>5455.5585819797798</v>
      </c>
      <c r="CJ738" s="57">
        <v>5579.3500326773301</v>
      </c>
      <c r="CK738" s="57">
        <v>5561.4321188944668</v>
      </c>
      <c r="CL738" s="58">
        <f>[2]CAMEROUN!CR776+[3]CONGO!CO608+[7]RCA!CB617+[4]GABON!CB785+[5]GUINEE!CD558+[6]TCHAD!CN623</f>
        <v>6118.4101949922078</v>
      </c>
      <c r="CM738" s="58">
        <v>5709.9392714211081</v>
      </c>
      <c r="CN738" s="58">
        <v>5769.8308109990794</v>
      </c>
      <c r="CO738" s="58">
        <v>5768.3209502026584</v>
      </c>
      <c r="CP738" s="58">
        <v>5769.2526067682948</v>
      </c>
      <c r="CQ738" s="58">
        <v>5767.6056940743583</v>
      </c>
      <c r="CR738" s="58">
        <v>5770.5829905015835</v>
      </c>
      <c r="CS738" s="58">
        <v>6154.1532716529437</v>
      </c>
      <c r="CT738" s="58">
        <v>6137.9878637258589</v>
      </c>
      <c r="CU738" s="58">
        <v>6156.7202878889266</v>
      </c>
      <c r="CV738" s="58">
        <v>6474.304207753029</v>
      </c>
      <c r="CW738" s="58">
        <v>6452.8760481866921</v>
      </c>
      <c r="CX738" s="58">
        <v>6505.9586347543664</v>
      </c>
      <c r="CY738" s="58">
        <v>6483.0438940425729</v>
      </c>
      <c r="CZ738" s="58">
        <v>6444.3971108483056</v>
      </c>
      <c r="DA738" s="58">
        <f>[2]CAMEROUN!DD776+[3]CONGO!DA608+[7]RCA!CN617+[4]GABON!CN785+[5]GUINEE!CP558+[6]TCHAD!CZ623</f>
        <v>6484.6630727507345</v>
      </c>
      <c r="DB738" s="57">
        <v>6837.4765425315281</v>
      </c>
      <c r="DC738" s="57">
        <v>6715.5845891413537</v>
      </c>
      <c r="DD738" s="57">
        <v>6712.0992452386445</v>
      </c>
      <c r="DE738" s="57">
        <v>6403.2469181538572</v>
      </c>
      <c r="DF738" s="57">
        <v>6269.4519379416497</v>
      </c>
      <c r="DG738" s="57">
        <v>6109.311908552053</v>
      </c>
      <c r="DH738" s="57">
        <v>6436.763638481345</v>
      </c>
      <c r="DI738" s="57">
        <v>6356.3233260088082</v>
      </c>
      <c r="DJ738" s="57">
        <v>6164.8599316197569</v>
      </c>
      <c r="DK738" s="57">
        <v>6422.5050067021593</v>
      </c>
      <c r="DL738" s="57">
        <v>6365.4833119489331</v>
      </c>
      <c r="DM738" s="57">
        <v>6180.1935396959461</v>
      </c>
      <c r="DN738" s="59">
        <f>[2]CAMEROUN!DQ776+[3]CONGO!DN608+[7]RCA!DA617+[4]GABON!DA785+[5]GUINEE!DC558+[6]TCHAD!DM623</f>
        <v>6821.5022894052909</v>
      </c>
      <c r="DO738" s="57">
        <v>6180.1935396959461</v>
      </c>
      <c r="DP738" s="57">
        <v>6795.7794028009239</v>
      </c>
      <c r="DQ738" s="57">
        <v>6805.8246611456207</v>
      </c>
      <c r="DR738" s="57">
        <v>6815.5777664612415</v>
      </c>
      <c r="DS738" s="57">
        <v>6923.9504716190613</v>
      </c>
      <c r="DT738" s="57">
        <v>6924.86367940521</v>
      </c>
      <c r="DU738" s="57">
        <v>7060.9581402077092</v>
      </c>
      <c r="DV738" s="60">
        <f>[2]CAMEROUN!EA776+[3]CONGO!DX608+[7]RCA!DN617+[4]GABON!DK785+[5]GUINEE!DN558+[6]TCHAD!DW623</f>
        <v>7009.0119953910298</v>
      </c>
      <c r="DW738" s="61">
        <f>[2]CAMEROUN!EB776+[3]CONGO!DY608+[7]RCA!DM617+[4]GABON!DL785+[5]GUINEE!DO558+[6]TCHAD!DX623</f>
        <v>6948.400612983658</v>
      </c>
      <c r="DX738" s="62">
        <f>[2]CAMEROUN!EC776+[3]CONGO!DZ608+[7]RCA!DN617+[4]GABON!DM785+[5]GUINEE!DP558+[6]TCHAD!DY623</f>
        <v>6961.9764145080198</v>
      </c>
      <c r="DZ738" s="57">
        <f>[2]CAMEROUN!EE776+[3]CONGO!EB608+[7]RCA!DP617+[4]GABON!DO785+[5]GUINEE!DR558+[6]TCHAD!EA623</f>
        <v>7056.7704485089162</v>
      </c>
      <c r="EC738" s="57">
        <f>[2]CAMEROUN!EH776+[3]CONGO!EE608+[7]RCA!DS617+[4]GABON!DR785+[5]GUINEE!DU558+[6]TCHAD!ED623</f>
        <v>7382.071261961959</v>
      </c>
      <c r="EF738" s="57">
        <f>[2]CAMEROUN!EK776+[3]CONGO!EH608+[7]RCA!DV617+[4]GABON!DU785+[5]GUINEE!DX558+[6]TCHAD!EG623</f>
        <v>7549.3325864659464</v>
      </c>
      <c r="EI738" s="57">
        <f>[2]CAMEROUN!EN776+[3]CONGO!EK608+[7]RCA!DY617+[4]GABON!DX785+[5]GUINEE!EA558+[6]TCHAD!EJ623</f>
        <v>7746.615297047143</v>
      </c>
      <c r="EL738" s="57">
        <f>[2]CAMEROUN!EQ776+[3]CONGO!EN608+[7]RCA!EB617+[4]GABON!EA785+[5]GUINEE!ED558+[6]TCHAD!EM623</f>
        <v>7955.1831515341964</v>
      </c>
      <c r="EO738" s="57">
        <f>[2]CAMEROUN!ET776+[3]CONGO!EQ608+[7]RCA!EE617+[4]GABON!ED785+[5]GUINEE!EG558+[6]TCHAD!EP623</f>
        <v>8172.1846860633295</v>
      </c>
    </row>
    <row r="739" spans="1:145" ht="15.5" x14ac:dyDescent="0.35">
      <c r="A739" s="2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128"/>
      <c r="N739" s="128"/>
      <c r="O739" s="128"/>
      <c r="P739" s="128"/>
      <c r="Q739" s="128"/>
      <c r="R739" s="128"/>
      <c r="S739" s="128"/>
      <c r="T739" s="128"/>
      <c r="U739" s="128"/>
      <c r="V739" s="128"/>
      <c r="W739" s="128"/>
      <c r="X739" s="129"/>
      <c r="Y739" s="129"/>
      <c r="Z739" s="128"/>
      <c r="AA739" s="128"/>
      <c r="AB739" s="128"/>
      <c r="AC739" s="128"/>
      <c r="AD739" s="128"/>
      <c r="AE739" s="128"/>
      <c r="AF739" s="128"/>
      <c r="AG739" s="128"/>
      <c r="AH739" s="128"/>
      <c r="AI739" s="128"/>
      <c r="AJ739" s="129"/>
      <c r="AK739" s="129"/>
      <c r="AL739" s="129"/>
      <c r="AM739" s="129"/>
      <c r="AN739" s="129"/>
      <c r="AO739" s="129"/>
      <c r="AP739" s="129"/>
      <c r="AQ739" s="129"/>
      <c r="AR739" s="129"/>
      <c r="AS739" s="129"/>
      <c r="AT739" s="129"/>
      <c r="AU739" s="129"/>
      <c r="AV739" s="129"/>
      <c r="AW739" s="129"/>
      <c r="AX739" s="129"/>
      <c r="AY739" s="129"/>
      <c r="AZ739" s="129"/>
      <c r="BA739" s="129"/>
      <c r="BB739" s="129"/>
      <c r="BC739" s="129"/>
      <c r="BD739" s="129"/>
      <c r="BE739" s="129"/>
      <c r="BF739" s="129"/>
      <c r="BG739" s="129"/>
      <c r="BH739" s="129"/>
      <c r="BI739" s="129"/>
      <c r="BJ739" s="129"/>
      <c r="BK739" s="129"/>
      <c r="BL739" s="129"/>
      <c r="BM739" s="129"/>
      <c r="BN739" s="129"/>
      <c r="BO739" s="129"/>
      <c r="BP739" s="129"/>
      <c r="BQ739" s="129"/>
      <c r="BR739" s="129"/>
      <c r="BS739" s="129"/>
      <c r="BT739" s="129"/>
      <c r="BU739" s="129"/>
      <c r="BV739" s="129"/>
      <c r="BW739" s="129"/>
      <c r="BX739" s="129"/>
      <c r="BY739" s="129"/>
      <c r="BZ739" s="128"/>
      <c r="CA739" s="129"/>
      <c r="CB739" s="129"/>
      <c r="CC739" s="129"/>
      <c r="CD739" s="129"/>
      <c r="CE739" s="129"/>
      <c r="CF739" s="129"/>
      <c r="CG739" s="129"/>
      <c r="CH739" s="129"/>
      <c r="CI739" s="129"/>
      <c r="CJ739" s="128"/>
      <c r="CK739" s="128"/>
      <c r="CL739" s="129"/>
      <c r="CM739" s="129"/>
      <c r="CN739" s="129"/>
      <c r="CO739" s="129"/>
      <c r="CP739" s="129"/>
      <c r="CQ739" s="129"/>
      <c r="CR739" s="129"/>
      <c r="CS739" s="129"/>
      <c r="CT739" s="129"/>
      <c r="CU739" s="129"/>
      <c r="CV739" s="129"/>
      <c r="CW739" s="129"/>
      <c r="CX739" s="129"/>
      <c r="CY739" s="129"/>
      <c r="CZ739" s="129"/>
      <c r="DA739" s="129"/>
      <c r="DB739" s="128"/>
      <c r="DC739" s="128"/>
      <c r="DD739" s="128"/>
      <c r="DE739" s="128"/>
      <c r="DF739" s="128"/>
      <c r="DG739" s="128"/>
      <c r="DH739" s="128"/>
      <c r="DI739" s="128"/>
      <c r="DJ739" s="128"/>
      <c r="DK739" s="128"/>
      <c r="DL739" s="128"/>
      <c r="DM739" s="128"/>
      <c r="DN739" s="130"/>
      <c r="DO739" s="128"/>
      <c r="DP739" s="128"/>
      <c r="DQ739" s="128"/>
      <c r="DR739" s="128"/>
      <c r="DS739" s="128"/>
      <c r="DT739" s="128"/>
      <c r="DU739" s="128"/>
      <c r="DV739" s="131"/>
      <c r="DW739" s="132"/>
      <c r="DX739" s="133"/>
      <c r="DZ739" s="128"/>
      <c r="EC739" s="128"/>
      <c r="EF739" s="128"/>
      <c r="EI739" s="128"/>
      <c r="EL739" s="128"/>
      <c r="EO739" s="128"/>
    </row>
    <row r="740" spans="1:145" ht="15.5" x14ac:dyDescent="0.35">
      <c r="A740" s="56" t="s">
        <v>369</v>
      </c>
      <c r="B740" s="57" t="e">
        <f t="shared" ref="B740:Z740" si="782">B723+B729+B735</f>
        <v>#VALUE!</v>
      </c>
      <c r="C740" s="57" t="e">
        <f t="shared" si="782"/>
        <v>#VALUE!</v>
      </c>
      <c r="D740" s="57" t="e">
        <f t="shared" si="782"/>
        <v>#VALUE!</v>
      </c>
      <c r="E740" s="57" t="e">
        <f t="shared" si="782"/>
        <v>#VALUE!</v>
      </c>
      <c r="F740" s="57" t="e">
        <f t="shared" si="782"/>
        <v>#VALUE!</v>
      </c>
      <c r="G740" s="57" t="e">
        <f t="shared" si="782"/>
        <v>#VALUE!</v>
      </c>
      <c r="H740" s="57" t="e">
        <f t="shared" si="782"/>
        <v>#VALUE!</v>
      </c>
      <c r="I740" s="57" t="e">
        <f t="shared" si="782"/>
        <v>#VALUE!</v>
      </c>
      <c r="J740" s="57" t="e">
        <f t="shared" si="782"/>
        <v>#VALUE!</v>
      </c>
      <c r="K740" s="57" t="e">
        <f t="shared" si="782"/>
        <v>#VALUE!</v>
      </c>
      <c r="L740" s="57" t="e">
        <f t="shared" si="782"/>
        <v>#VALUE!</v>
      </c>
      <c r="M740" s="57" t="e">
        <f t="shared" si="782"/>
        <v>#VALUE!</v>
      </c>
      <c r="N740" s="57" t="e">
        <f t="shared" si="782"/>
        <v>#VALUE!</v>
      </c>
      <c r="O740" s="57" t="e">
        <f t="shared" si="782"/>
        <v>#VALUE!</v>
      </c>
      <c r="P740" s="57" t="e">
        <f t="shared" si="782"/>
        <v>#VALUE!</v>
      </c>
      <c r="Q740" s="57" t="e">
        <f t="shared" si="782"/>
        <v>#VALUE!</v>
      </c>
      <c r="R740" s="57" t="e">
        <f t="shared" si="782"/>
        <v>#VALUE!</v>
      </c>
      <c r="S740" s="57" t="e">
        <f t="shared" si="782"/>
        <v>#VALUE!</v>
      </c>
      <c r="T740" s="57" t="e">
        <f t="shared" si="782"/>
        <v>#VALUE!</v>
      </c>
      <c r="U740" s="57" t="e">
        <f t="shared" si="782"/>
        <v>#VALUE!</v>
      </c>
      <c r="V740" s="57" t="e">
        <f t="shared" si="782"/>
        <v>#VALUE!</v>
      </c>
      <c r="W740" s="57" t="e">
        <f t="shared" si="782"/>
        <v>#VALUE!</v>
      </c>
      <c r="X740" s="58" t="e">
        <f t="shared" si="782"/>
        <v>#VALUE!</v>
      </c>
      <c r="Y740" s="58" t="e">
        <f t="shared" si="782"/>
        <v>#VALUE!</v>
      </c>
      <c r="Z740" s="57" t="e">
        <f t="shared" si="782"/>
        <v>#VALUE!</v>
      </c>
      <c r="AA740" s="57" t="e">
        <f>AA723+AA729+AA735</f>
        <v>#VALUE!</v>
      </c>
      <c r="AB740" s="57">
        <v>45008.492504369198</v>
      </c>
      <c r="AC740" s="57">
        <v>43876.871790164871</v>
      </c>
      <c r="AD740" s="57">
        <v>44547.411416483541</v>
      </c>
      <c r="AE740" s="57" t="e">
        <f>AE723+AE729+AE735</f>
        <v>#VALUE!</v>
      </c>
      <c r="AF740" s="57">
        <v>47656.257574409748</v>
      </c>
      <c r="AG740" s="57">
        <v>47750.275270431397</v>
      </c>
      <c r="AH740" s="57">
        <v>48249.316671127141</v>
      </c>
      <c r="AI740" s="57">
        <v>50669.962704323603</v>
      </c>
      <c r="AJ740" s="58" t="e">
        <f>AJ723+AJ729+AJ735</f>
        <v>#VALUE!</v>
      </c>
      <c r="AK740" s="58">
        <v>41053.133000050802</v>
      </c>
      <c r="AL740" s="58">
        <v>43202.145512065923</v>
      </c>
      <c r="AM740" s="58">
        <v>42084.750602085718</v>
      </c>
      <c r="AN740" s="58">
        <v>41968.199953386298</v>
      </c>
      <c r="AO740" s="58" t="e">
        <f>AO723+AO729+AO735</f>
        <v>#VALUE!</v>
      </c>
      <c r="AP740" s="58">
        <v>40136.414819134989</v>
      </c>
      <c r="AQ740" s="58">
        <v>38820.32925344049</v>
      </c>
      <c r="AR740" s="58">
        <v>40132.811184908096</v>
      </c>
      <c r="AS740" s="58" t="e">
        <f>AS723+AS729+AS735</f>
        <v>#VALUE!</v>
      </c>
      <c r="AT740" s="58">
        <v>50524.124043725104</v>
      </c>
      <c r="AU740" s="58">
        <v>45124.754523124517</v>
      </c>
      <c r="AV740" s="58">
        <v>44926.169823878459</v>
      </c>
      <c r="AW740" s="58">
        <v>44726.918478433967</v>
      </c>
      <c r="AX740" s="58" t="e">
        <f>AX723+AX729+AX735</f>
        <v>#VALUE!</v>
      </c>
      <c r="AY740" s="58"/>
      <c r="AZ740" s="58">
        <v>44992.166655113178</v>
      </c>
      <c r="BA740" s="58">
        <v>43596.781407207935</v>
      </c>
      <c r="BB740" s="58">
        <v>48175.670187559961</v>
      </c>
      <c r="BC740" s="58">
        <v>46617.010842340191</v>
      </c>
      <c r="BD740" s="58">
        <v>49432.603380128246</v>
      </c>
      <c r="BE740" s="58">
        <v>48015.839677982833</v>
      </c>
      <c r="BF740" s="58">
        <f>BF723+BF729+BF735</f>
        <v>49658.1422208964</v>
      </c>
      <c r="BG740" s="58">
        <v>50617.792129123642</v>
      </c>
      <c r="BH740" s="58">
        <v>47997.516406668125</v>
      </c>
      <c r="BI740" s="58">
        <v>52340.009893789145</v>
      </c>
      <c r="BJ740" s="58">
        <v>49397.209735954035</v>
      </c>
      <c r="BK740" s="58">
        <v>52397.246497432672</v>
      </c>
      <c r="BL740" s="58">
        <v>49704.900245295394</v>
      </c>
      <c r="BM740" s="58">
        <v>51854.896514273445</v>
      </c>
      <c r="BN740" s="58">
        <v>49178.405040191486</v>
      </c>
      <c r="BO740" s="58" t="e">
        <f>BO723+BO729+BO735</f>
        <v>#VALUE!</v>
      </c>
      <c r="BP740" s="58">
        <v>53260.606429576044</v>
      </c>
      <c r="BQ740" s="58">
        <v>49709.417864557749</v>
      </c>
      <c r="BR740" s="58">
        <v>44036.883528197926</v>
      </c>
      <c r="BS740" s="58">
        <v>40516.959821595607</v>
      </c>
      <c r="BT740" s="58">
        <v>46141.359294069713</v>
      </c>
      <c r="BU740" s="58">
        <v>43479.769028728289</v>
      </c>
      <c r="BV740" s="58">
        <v>39354.558254725067</v>
      </c>
      <c r="BW740" s="58">
        <v>47457.99767575835</v>
      </c>
      <c r="BX740" s="58">
        <v>45905.892186568002</v>
      </c>
      <c r="BY740" s="58">
        <v>43521.502559371111</v>
      </c>
      <c r="BZ740" s="57">
        <v>47577.412216905032</v>
      </c>
      <c r="CA740" s="58">
        <f>CA723+CA729+CA735</f>
        <v>47874.309288277094</v>
      </c>
      <c r="CB740" s="58">
        <v>52575.315988728442</v>
      </c>
      <c r="CC740" s="58">
        <v>52081.571625503253</v>
      </c>
      <c r="CD740" s="58">
        <v>49269.168002424049</v>
      </c>
      <c r="CE740" s="58">
        <v>52338.711699997351</v>
      </c>
      <c r="CF740" s="58">
        <v>51802.918510492469</v>
      </c>
      <c r="CG740" s="58">
        <v>49024.375931962182</v>
      </c>
      <c r="CH740" s="58">
        <v>54208.032096359915</v>
      </c>
      <c r="CI740" s="58">
        <v>52839.638223077694</v>
      </c>
      <c r="CJ740" s="57">
        <v>54672.997992689052</v>
      </c>
      <c r="CK740" s="57">
        <v>53544.371976283277</v>
      </c>
      <c r="CL740" s="58">
        <f>CL723+CL729+CL735</f>
        <v>53237.057724230042</v>
      </c>
      <c r="CM740" s="58">
        <v>56112.520606802398</v>
      </c>
      <c r="CN740" s="58">
        <v>59089.023006754724</v>
      </c>
      <c r="CO740" s="58">
        <v>59396.529970754404</v>
      </c>
      <c r="CP740" s="58">
        <v>63995.557071739313</v>
      </c>
      <c r="CQ740" s="58">
        <v>59633.524142829476</v>
      </c>
      <c r="CR740" s="58">
        <v>56344.040618197469</v>
      </c>
      <c r="CS740" s="58">
        <v>66668.411784005759</v>
      </c>
      <c r="CT740" s="58">
        <v>64073.329178819535</v>
      </c>
      <c r="CU740" s="58">
        <v>58445.878966885706</v>
      </c>
      <c r="CV740" s="58">
        <v>66929.636180290356</v>
      </c>
      <c r="CW740" s="58">
        <v>64986.465535670679</v>
      </c>
      <c r="CX740" s="58">
        <v>66340.401053132577</v>
      </c>
      <c r="CY740" s="58">
        <v>65681.550317279194</v>
      </c>
      <c r="CZ740" s="58">
        <v>63709.339525912663</v>
      </c>
      <c r="DA740" s="58">
        <f t="shared" ref="DA740" si="783">DA723+DA729+DA735</f>
        <v>62029.114698684047</v>
      </c>
      <c r="DB740" s="57">
        <v>68078.084228515494</v>
      </c>
      <c r="DC740" s="57">
        <v>65777.467744852518</v>
      </c>
      <c r="DD740" s="57">
        <v>63545.098939918826</v>
      </c>
      <c r="DE740" s="57">
        <v>66139.95129850888</v>
      </c>
      <c r="DF740" s="57">
        <v>63851.850421310803</v>
      </c>
      <c r="DG740" s="57">
        <v>61191.211610136903</v>
      </c>
      <c r="DH740" s="57">
        <v>63293.592058422699</v>
      </c>
      <c r="DI740" s="57">
        <v>61161.0706849122</v>
      </c>
      <c r="DJ740" s="57">
        <v>58843.865782925306</v>
      </c>
      <c r="DK740" s="57">
        <v>63221.172423279255</v>
      </c>
      <c r="DL740" s="57">
        <v>61404.883624263864</v>
      </c>
      <c r="DM740" s="57">
        <v>59044.292073224919</v>
      </c>
      <c r="DN740" s="59">
        <f t="shared" ref="DN740" si="784">DN723+DN729+DN735</f>
        <v>62264.79396627433</v>
      </c>
      <c r="DO740" s="57">
        <v>59044.292073224919</v>
      </c>
      <c r="DP740" s="57">
        <v>66992.260868273384</v>
      </c>
      <c r="DQ740" s="57">
        <v>65557.64465796623</v>
      </c>
      <c r="DR740" s="57">
        <v>63121.245466592161</v>
      </c>
      <c r="DS740" s="57">
        <v>66086.517658716039</v>
      </c>
      <c r="DT740" s="57">
        <v>64752.468394645708</v>
      </c>
      <c r="DU740" s="57">
        <v>66692.080008949066</v>
      </c>
      <c r="DV740" s="60">
        <f>DV723+DV729+DV735</f>
        <v>67415.168737059284</v>
      </c>
      <c r="DW740" s="61">
        <f>DW723+DW729+DW735</f>
        <v>66354.142885073918</v>
      </c>
      <c r="DX740" s="62">
        <f>DX723+DX729+DX735</f>
        <v>64668.161875571721</v>
      </c>
      <c r="DZ740" s="57">
        <f>DZ723+DZ729+DZ735</f>
        <v>68860.832806240287</v>
      </c>
      <c r="EC740" s="57">
        <f>EC723+EC729+EC735</f>
        <v>71530.854266735609</v>
      </c>
      <c r="EF740" s="57" t="e">
        <f>EF723+EF729+EF735</f>
        <v>#VALUE!</v>
      </c>
      <c r="EI740" s="57" t="e">
        <f>EI723+EI729+EI735</f>
        <v>#VALUE!</v>
      </c>
      <c r="EL740" s="57" t="e">
        <f>EL723+EL729+EL735</f>
        <v>#VALUE!</v>
      </c>
      <c r="EO740" s="57" t="e">
        <f>EO723+EO729+EO735</f>
        <v>#VALUE!</v>
      </c>
    </row>
    <row r="741" spans="1:145" ht="15.5" x14ac:dyDescent="0.35">
      <c r="A741" s="2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8"/>
      <c r="Y741" s="58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7"/>
      <c r="CA741" s="58"/>
      <c r="CB741" s="58"/>
      <c r="CC741" s="58"/>
      <c r="CD741" s="58"/>
      <c r="CE741" s="58"/>
      <c r="CF741" s="58"/>
      <c r="CG741" s="58"/>
      <c r="CH741" s="58"/>
      <c r="CI741" s="58"/>
      <c r="CJ741" s="57"/>
      <c r="CK741" s="57"/>
      <c r="CL741" s="58"/>
      <c r="CM741" s="58"/>
      <c r="CN741" s="58"/>
      <c r="CO741" s="58"/>
      <c r="CP741" s="58"/>
      <c r="CQ741" s="58"/>
      <c r="CR741" s="58"/>
      <c r="CS741" s="58"/>
      <c r="CT741" s="58"/>
      <c r="CU741" s="58"/>
      <c r="CV741" s="58"/>
      <c r="CW741" s="58"/>
      <c r="CX741" s="58"/>
      <c r="CY741" s="58"/>
      <c r="CZ741" s="58"/>
      <c r="DA741" s="58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9"/>
      <c r="DO741" s="57"/>
      <c r="DP741" s="57"/>
      <c r="DQ741" s="57"/>
      <c r="DR741" s="57"/>
      <c r="DS741" s="57"/>
      <c r="DT741" s="57"/>
      <c r="DU741" s="57"/>
      <c r="DV741" s="60"/>
      <c r="DW741" s="61"/>
      <c r="DX741" s="62"/>
      <c r="DZ741" s="57"/>
      <c r="EC741" s="57"/>
      <c r="EF741" s="57"/>
      <c r="EI741" s="57"/>
      <c r="EL741" s="57"/>
      <c r="EO741" s="57"/>
    </row>
    <row r="742" spans="1:145" ht="15.5" x14ac:dyDescent="0.35">
      <c r="A742" s="56" t="s">
        <v>370</v>
      </c>
      <c r="B742" s="57" t="e">
        <f t="shared" ref="B742:AA742" si="785">+B871-B740</f>
        <v>#VALUE!</v>
      </c>
      <c r="C742" s="57" t="e">
        <f t="shared" si="785"/>
        <v>#VALUE!</v>
      </c>
      <c r="D742" s="57" t="e">
        <f t="shared" si="785"/>
        <v>#VALUE!</v>
      </c>
      <c r="E742" s="57" t="e">
        <f t="shared" si="785"/>
        <v>#VALUE!</v>
      </c>
      <c r="F742" s="57" t="e">
        <f t="shared" si="785"/>
        <v>#VALUE!</v>
      </c>
      <c r="G742" s="57" t="e">
        <f t="shared" si="785"/>
        <v>#VALUE!</v>
      </c>
      <c r="H742" s="57" t="e">
        <f t="shared" si="785"/>
        <v>#VALUE!</v>
      </c>
      <c r="I742" s="57" t="e">
        <f t="shared" si="785"/>
        <v>#VALUE!</v>
      </c>
      <c r="J742" s="57" t="e">
        <f t="shared" si="785"/>
        <v>#VALUE!</v>
      </c>
      <c r="K742" s="57" t="e">
        <f t="shared" si="785"/>
        <v>#VALUE!</v>
      </c>
      <c r="L742" s="57" t="e">
        <f t="shared" si="785"/>
        <v>#VALUE!</v>
      </c>
      <c r="M742" s="57" t="e">
        <f t="shared" si="785"/>
        <v>#VALUE!</v>
      </c>
      <c r="N742" s="57" t="e">
        <f t="shared" si="785"/>
        <v>#VALUE!</v>
      </c>
      <c r="O742" s="57" t="e">
        <f t="shared" si="785"/>
        <v>#VALUE!</v>
      </c>
      <c r="P742" s="57" t="e">
        <f t="shared" si="785"/>
        <v>#VALUE!</v>
      </c>
      <c r="Q742" s="57" t="e">
        <f t="shared" si="785"/>
        <v>#VALUE!</v>
      </c>
      <c r="R742" s="57" t="e">
        <f t="shared" si="785"/>
        <v>#VALUE!</v>
      </c>
      <c r="S742" s="57" t="e">
        <f t="shared" si="785"/>
        <v>#VALUE!</v>
      </c>
      <c r="T742" s="57" t="e">
        <f t="shared" si="785"/>
        <v>#VALUE!</v>
      </c>
      <c r="U742" s="57" t="e">
        <f t="shared" si="785"/>
        <v>#VALUE!</v>
      </c>
      <c r="V742" s="57" t="e">
        <f t="shared" si="785"/>
        <v>#VALUE!</v>
      </c>
      <c r="W742" s="57" t="e">
        <f t="shared" si="785"/>
        <v>#VALUE!</v>
      </c>
      <c r="X742" s="58" t="e">
        <f t="shared" si="785"/>
        <v>#VALUE!</v>
      </c>
      <c r="Y742" s="58" t="e">
        <f t="shared" si="785"/>
        <v>#VALUE!</v>
      </c>
      <c r="Z742" s="57" t="e">
        <f t="shared" si="785"/>
        <v>#VALUE!</v>
      </c>
      <c r="AA742" s="57" t="e">
        <f t="shared" si="785"/>
        <v>#VALUE!</v>
      </c>
      <c r="AB742" s="57">
        <v>2354.0140635295902</v>
      </c>
      <c r="AC742" s="57">
        <v>2269.3532753622494</v>
      </c>
      <c r="AD742" s="57">
        <v>2324.8127011337929</v>
      </c>
      <c r="AE742" s="57" t="e">
        <f>+AE871-AE740</f>
        <v>#VALUE!</v>
      </c>
      <c r="AF742" s="57">
        <v>2338.3112691097194</v>
      </c>
      <c r="AG742" s="57">
        <v>2327.8817458268604</v>
      </c>
      <c r="AH742" s="57">
        <v>2337.018077205903</v>
      </c>
      <c r="AI742" s="57">
        <v>2313.5065426750007</v>
      </c>
      <c r="AJ742" s="58" t="e">
        <f>+AJ871-AJ740</f>
        <v>#VALUE!</v>
      </c>
      <c r="AK742" s="58">
        <v>2570.9898082217551</v>
      </c>
      <c r="AL742" s="58">
        <v>2600.5396990174922</v>
      </c>
      <c r="AM742" s="58">
        <v>2616.5609333218526</v>
      </c>
      <c r="AN742" s="58">
        <v>2604.2880529811664</v>
      </c>
      <c r="AO742" s="58" t="e">
        <f>+AO871-AO740</f>
        <v>#VALUE!</v>
      </c>
      <c r="AP742" s="58">
        <v>2747.182759228308</v>
      </c>
      <c r="AQ742" s="58">
        <v>2714.7557030788521</v>
      </c>
      <c r="AR742" s="58">
        <v>2711.6422284142536</v>
      </c>
      <c r="AS742" s="58" t="e">
        <f>+AS871-AS740</f>
        <v>#VALUE!</v>
      </c>
      <c r="AT742" s="58">
        <v>2884.1011307917797</v>
      </c>
      <c r="AU742" s="58">
        <v>2798.4093471806409</v>
      </c>
      <c r="AV742" s="58">
        <v>2874.3050935008901</v>
      </c>
      <c r="AW742" s="58">
        <v>2881.9349044190531</v>
      </c>
      <c r="AX742" s="58" t="e">
        <f>+AX871-AX740</f>
        <v>#VALUE!</v>
      </c>
      <c r="AY742" s="58"/>
      <c r="AZ742" s="58">
        <v>6340.3514495203417</v>
      </c>
      <c r="BA742" s="58">
        <v>6310.7588622081603</v>
      </c>
      <c r="BB742" s="58">
        <v>2984.3012780369754</v>
      </c>
      <c r="BC742" s="58">
        <v>2953.737368711154</v>
      </c>
      <c r="BD742" s="58">
        <v>3011.5204800197389</v>
      </c>
      <c r="BE742" s="58">
        <v>2996.516710700831</v>
      </c>
      <c r="BF742" s="58">
        <f>+BF871-BF740</f>
        <v>3012.2305776907669</v>
      </c>
      <c r="BG742" s="58">
        <v>3113.9783308750775</v>
      </c>
      <c r="BH742" s="58">
        <v>3131.9785650897538</v>
      </c>
      <c r="BI742" s="58">
        <v>3226.9702005913932</v>
      </c>
      <c r="BJ742" s="58">
        <v>3189.4697812039376</v>
      </c>
      <c r="BK742" s="58">
        <v>3099.0441906219276</v>
      </c>
      <c r="BL742" s="58">
        <v>3075.6308304827398</v>
      </c>
      <c r="BM742" s="58">
        <v>3105.5891658860855</v>
      </c>
      <c r="BN742" s="58">
        <v>3077.7586151240394</v>
      </c>
      <c r="BO742" s="58" t="e">
        <f>+BO871-BO740</f>
        <v>#VALUE!</v>
      </c>
      <c r="BP742" s="58">
        <v>3287.4789696938969</v>
      </c>
      <c r="BQ742" s="58">
        <v>3027.5676308093971</v>
      </c>
      <c r="BR742" s="58">
        <v>2995.9076710477093</v>
      </c>
      <c r="BS742" s="58">
        <v>2980.9211992607597</v>
      </c>
      <c r="BT742" s="58">
        <v>3028.3502050347524</v>
      </c>
      <c r="BU742" s="58">
        <v>2969.3608410296511</v>
      </c>
      <c r="BV742" s="58">
        <v>2828.6333742497882</v>
      </c>
      <c r="BW742" s="58">
        <v>3074.0623386084844</v>
      </c>
      <c r="BX742" s="58">
        <v>3035.4671108401817</v>
      </c>
      <c r="BY742" s="58">
        <v>2932.0625391174763</v>
      </c>
      <c r="BZ742" s="57">
        <v>3117.2662945924676</v>
      </c>
      <c r="CA742" s="58">
        <f>+CA871-CA740</f>
        <v>3197.3062237247359</v>
      </c>
      <c r="CB742" s="58">
        <v>3331.3306711214464</v>
      </c>
      <c r="CC742" s="58">
        <v>3290.8392341564904</v>
      </c>
      <c r="CD742" s="58">
        <v>3222.0232642274932</v>
      </c>
      <c r="CE742" s="58">
        <v>3356.5064682594239</v>
      </c>
      <c r="CF742" s="58">
        <v>3327.1694462387459</v>
      </c>
      <c r="CG742" s="58">
        <v>3258.9931308959931</v>
      </c>
      <c r="CH742" s="58">
        <v>3374.8782796263986</v>
      </c>
      <c r="CI742" s="58">
        <v>3343.9084804908634</v>
      </c>
      <c r="CJ742" s="57">
        <v>3397.9783809387591</v>
      </c>
      <c r="CK742" s="57">
        <v>3379.2286240642934</v>
      </c>
      <c r="CL742" s="58">
        <f>+CL871-CL740</f>
        <v>3405.2695160046496</v>
      </c>
      <c r="CM742" s="58">
        <v>3585.5771360764629</v>
      </c>
      <c r="CN742" s="58">
        <v>3583.8537090511309</v>
      </c>
      <c r="CO742" s="58">
        <v>3601.8454619938784</v>
      </c>
      <c r="CP742" s="58">
        <v>3619.5058728265576</v>
      </c>
      <c r="CQ742" s="58">
        <v>3602.9321437730541</v>
      </c>
      <c r="CR742" s="58">
        <v>3566.3746596170313</v>
      </c>
      <c r="CS742" s="58">
        <v>3686.3252145741571</v>
      </c>
      <c r="CT742" s="58">
        <v>3657.849629306962</v>
      </c>
      <c r="CU742" s="58">
        <v>3617.7469992181577</v>
      </c>
      <c r="CV742" s="58">
        <v>3726.0226325869735</v>
      </c>
      <c r="CW742" s="58">
        <v>3698.1890226150863</v>
      </c>
      <c r="CX742" s="58">
        <v>3749.2097882371017</v>
      </c>
      <c r="CY742" s="58">
        <v>3729.1527691657247</v>
      </c>
      <c r="CZ742" s="58">
        <v>3694.7484494037999</v>
      </c>
      <c r="DA742" s="58">
        <f t="shared" ref="DA742" si="786">+DA871-DA740</f>
        <v>3562.7815841330885</v>
      </c>
      <c r="DB742" s="57">
        <v>4094.7646510651539</v>
      </c>
      <c r="DC742" s="57">
        <v>4057.1484895723115</v>
      </c>
      <c r="DD742" s="57">
        <v>4038.2803850376076</v>
      </c>
      <c r="DE742" s="57">
        <v>4014.79563661055</v>
      </c>
      <c r="DF742" s="57">
        <v>3982.3225998097842</v>
      </c>
      <c r="DG742" s="57">
        <v>3928.7013645586776</v>
      </c>
      <c r="DH742" s="57">
        <v>3313.7985510570434</v>
      </c>
      <c r="DI742" s="57">
        <v>3283.8918726165066</v>
      </c>
      <c r="DJ742" s="57">
        <v>3242.0034045866923</v>
      </c>
      <c r="DK742" s="57">
        <v>3336.4294377117258</v>
      </c>
      <c r="DL742" s="57">
        <v>3325.0635054756713</v>
      </c>
      <c r="DM742" s="57">
        <v>3265.4324956269265</v>
      </c>
      <c r="DN742" s="59">
        <f t="shared" ref="DN742" si="787">+DN871-DN740</f>
        <v>3780.8061745206942</v>
      </c>
      <c r="DO742" s="57">
        <v>3265.4324956269265</v>
      </c>
      <c r="DP742" s="57">
        <v>3529.0355380246619</v>
      </c>
      <c r="DQ742" s="57">
        <v>3511.8794618334214</v>
      </c>
      <c r="DR742" s="57">
        <v>3487.5369664273676</v>
      </c>
      <c r="DS742" s="57">
        <v>3551.1048408272181</v>
      </c>
      <c r="DT742" s="57">
        <v>3529.4255111318344</v>
      </c>
      <c r="DU742" s="57">
        <v>4083.5765445811121</v>
      </c>
      <c r="DV742" s="60">
        <f>+DV871-DV740</f>
        <v>4142.7169975651195</v>
      </c>
      <c r="DW742" s="61">
        <f>+DW871-DW740</f>
        <v>4094.3699324491754</v>
      </c>
      <c r="DX742" s="62">
        <f>+DX871-DX740</f>
        <v>3619.5832857576461</v>
      </c>
      <c r="DZ742" s="57">
        <f>+DZ871-DZ740</f>
        <v>4339.9730287133716</v>
      </c>
      <c r="EC742" s="57">
        <f>+EC871-EC740</f>
        <v>4579.4948939210153</v>
      </c>
      <c r="EF742" s="57" t="e">
        <f>+EF871-EF740</f>
        <v>#VALUE!</v>
      </c>
      <c r="EI742" s="57" t="e">
        <f>+EI871-EI740</f>
        <v>#VALUE!</v>
      </c>
      <c r="EL742" s="57" t="e">
        <f>+EL871-EL740</f>
        <v>#VALUE!</v>
      </c>
      <c r="EO742" s="57" t="e">
        <f>+EO871-EO740</f>
        <v>#VALUE!</v>
      </c>
    </row>
    <row r="743" spans="1:145" ht="15.5" x14ac:dyDescent="0.35">
      <c r="A743" s="2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8"/>
      <c r="Y743" s="58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7"/>
      <c r="CA743" s="58"/>
      <c r="CB743" s="58"/>
      <c r="CC743" s="58"/>
      <c r="CD743" s="58"/>
      <c r="CE743" s="58"/>
      <c r="CF743" s="58"/>
      <c r="CG743" s="58"/>
      <c r="CH743" s="58"/>
      <c r="CI743" s="58"/>
      <c r="CJ743" s="57"/>
      <c r="CK743" s="57"/>
      <c r="CL743" s="58"/>
      <c r="CM743" s="58"/>
      <c r="CN743" s="58"/>
      <c r="CO743" s="58"/>
      <c r="CP743" s="58"/>
      <c r="CQ743" s="58"/>
      <c r="CR743" s="58"/>
      <c r="CS743" s="58"/>
      <c r="CT743" s="58"/>
      <c r="CU743" s="58"/>
      <c r="CV743" s="58"/>
      <c r="CW743" s="58"/>
      <c r="CX743" s="58"/>
      <c r="CY743" s="58"/>
      <c r="CZ743" s="58"/>
      <c r="DA743" s="58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9"/>
      <c r="DO743" s="57"/>
      <c r="DP743" s="57"/>
      <c r="DQ743" s="57"/>
      <c r="DR743" s="57"/>
      <c r="DS743" s="57"/>
      <c r="DT743" s="57"/>
      <c r="DU743" s="57"/>
      <c r="DV743" s="60"/>
      <c r="DW743" s="61"/>
      <c r="DX743" s="62"/>
      <c r="DZ743" s="57"/>
      <c r="EC743" s="57"/>
      <c r="EF743" s="57"/>
      <c r="EI743" s="57"/>
      <c r="EL743" s="57"/>
      <c r="EO743" s="57"/>
    </row>
    <row r="744" spans="1:145" ht="15.5" x14ac:dyDescent="0.35">
      <c r="A744" s="56" t="s">
        <v>371</v>
      </c>
      <c r="B744" s="57" t="e">
        <f>B740+B742</f>
        <v>#VALUE!</v>
      </c>
      <c r="C744" s="57" t="e">
        <f t="shared" ref="C744:Z744" si="788">C740+C742</f>
        <v>#VALUE!</v>
      </c>
      <c r="D744" s="57" t="e">
        <f t="shared" si="788"/>
        <v>#VALUE!</v>
      </c>
      <c r="E744" s="57" t="e">
        <f t="shared" si="788"/>
        <v>#VALUE!</v>
      </c>
      <c r="F744" s="57" t="e">
        <f t="shared" si="788"/>
        <v>#VALUE!</v>
      </c>
      <c r="G744" s="57" t="e">
        <f t="shared" si="788"/>
        <v>#VALUE!</v>
      </c>
      <c r="H744" s="57" t="e">
        <f t="shared" si="788"/>
        <v>#VALUE!</v>
      </c>
      <c r="I744" s="57" t="e">
        <f t="shared" si="788"/>
        <v>#VALUE!</v>
      </c>
      <c r="J744" s="57" t="e">
        <f t="shared" si="788"/>
        <v>#VALUE!</v>
      </c>
      <c r="K744" s="57" t="e">
        <f t="shared" si="788"/>
        <v>#VALUE!</v>
      </c>
      <c r="L744" s="57" t="e">
        <f t="shared" si="788"/>
        <v>#VALUE!</v>
      </c>
      <c r="M744" s="57" t="e">
        <f t="shared" si="788"/>
        <v>#VALUE!</v>
      </c>
      <c r="N744" s="57" t="e">
        <f t="shared" si="788"/>
        <v>#VALUE!</v>
      </c>
      <c r="O744" s="57" t="e">
        <f t="shared" si="788"/>
        <v>#VALUE!</v>
      </c>
      <c r="P744" s="57" t="e">
        <f t="shared" si="788"/>
        <v>#VALUE!</v>
      </c>
      <c r="Q744" s="57" t="e">
        <f t="shared" si="788"/>
        <v>#VALUE!</v>
      </c>
      <c r="R744" s="57" t="e">
        <f t="shared" si="788"/>
        <v>#VALUE!</v>
      </c>
      <c r="S744" s="57" t="e">
        <f t="shared" si="788"/>
        <v>#VALUE!</v>
      </c>
      <c r="T744" s="57" t="e">
        <f t="shared" si="788"/>
        <v>#VALUE!</v>
      </c>
      <c r="U744" s="57" t="e">
        <f t="shared" si="788"/>
        <v>#VALUE!</v>
      </c>
      <c r="V744" s="57" t="e">
        <f t="shared" si="788"/>
        <v>#VALUE!</v>
      </c>
      <c r="W744" s="57" t="e">
        <f t="shared" si="788"/>
        <v>#VALUE!</v>
      </c>
      <c r="X744" s="58" t="e">
        <f t="shared" si="788"/>
        <v>#VALUE!</v>
      </c>
      <c r="Y744" s="58" t="e">
        <f t="shared" si="788"/>
        <v>#VALUE!</v>
      </c>
      <c r="Z744" s="57" t="e">
        <f t="shared" si="788"/>
        <v>#VALUE!</v>
      </c>
      <c r="AA744" s="57" t="e">
        <f>AA740+AA742</f>
        <v>#VALUE!</v>
      </c>
      <c r="AB744" s="57">
        <v>47362.506527898826</v>
      </c>
      <c r="AC744" s="57">
        <v>50150.225065527098</v>
      </c>
      <c r="AD744" s="57">
        <v>50872.224117617297</v>
      </c>
      <c r="AE744" s="57" t="e">
        <f>AE740+AE742</f>
        <v>#VALUE!</v>
      </c>
      <c r="AF744" s="57">
        <v>49994.568843519468</v>
      </c>
      <c r="AG744" s="57">
        <v>50074.157016258221</v>
      </c>
      <c r="AH744" s="57">
        <v>50586.334748333044</v>
      </c>
      <c r="AI744" s="57">
        <v>48983.509250998599</v>
      </c>
      <c r="AJ744" s="58" t="e">
        <f>AJ740+AJ742</f>
        <v>#VALUE!</v>
      </c>
      <c r="AK744" s="58">
        <v>43624.12280826857</v>
      </c>
      <c r="AL744" s="58">
        <v>45802.685211083415</v>
      </c>
      <c r="AM744" s="58">
        <v>44701.311535407571</v>
      </c>
      <c r="AN744" s="58">
        <v>44572.488006367465</v>
      </c>
      <c r="AO744" s="58" t="e">
        <f>AO740+AO742</f>
        <v>#VALUE!</v>
      </c>
      <c r="AP744" s="58">
        <v>42883.597578363297</v>
      </c>
      <c r="AQ744" s="58">
        <v>41535.084956519342</v>
      </c>
      <c r="AR744" s="58">
        <v>42844.45341332235</v>
      </c>
      <c r="AS744" s="58" t="e">
        <f>AS740+AS742</f>
        <v>#VALUE!</v>
      </c>
      <c r="AT744" s="58">
        <v>49408.225174516861</v>
      </c>
      <c r="AU744" s="58">
        <v>47923.163870305158</v>
      </c>
      <c r="AV744" s="58">
        <v>47800.47491733935</v>
      </c>
      <c r="AW744" s="58">
        <v>47608.85338285302</v>
      </c>
      <c r="AX744" s="58" t="e">
        <f>AX740+AX742</f>
        <v>#VALUE!</v>
      </c>
      <c r="AY744" s="58"/>
      <c r="AZ744" s="58">
        <v>51332.51810463352</v>
      </c>
      <c r="BA744" s="58">
        <v>49907.540269416095</v>
      </c>
      <c r="BB744" s="58">
        <v>51159.971465596936</v>
      </c>
      <c r="BC744" s="58">
        <v>49570.748211051345</v>
      </c>
      <c r="BD744" s="58">
        <v>52444.123860147985</v>
      </c>
      <c r="BE744" s="58">
        <v>51012.356388683664</v>
      </c>
      <c r="BF744" s="58">
        <f>BF740+BF742</f>
        <v>52670.372798587166</v>
      </c>
      <c r="BG744" s="58">
        <v>53731.770459998719</v>
      </c>
      <c r="BH744" s="58">
        <v>51129.494971757878</v>
      </c>
      <c r="BI744" s="58">
        <v>55566.980094380539</v>
      </c>
      <c r="BJ744" s="58">
        <v>52586.679517157972</v>
      </c>
      <c r="BK744" s="58">
        <v>55496.2906880546</v>
      </c>
      <c r="BL744" s="58">
        <v>52780.531075778134</v>
      </c>
      <c r="BM744" s="58">
        <v>54960.485680159531</v>
      </c>
      <c r="BN744" s="58">
        <v>52256.163655315526</v>
      </c>
      <c r="BO744" s="58" t="e">
        <f>BO740+BO742</f>
        <v>#VALUE!</v>
      </c>
      <c r="BP744" s="58">
        <v>56548.085399269941</v>
      </c>
      <c r="BQ744" s="58">
        <v>52736.985495367146</v>
      </c>
      <c r="BR744" s="58">
        <v>47032.791199245636</v>
      </c>
      <c r="BS744" s="58">
        <v>43497.881020856366</v>
      </c>
      <c r="BT744" s="58">
        <v>49169.709499104465</v>
      </c>
      <c r="BU744" s="58">
        <v>46449.12986975794</v>
      </c>
      <c r="BV744" s="58">
        <v>42183.191628974855</v>
      </c>
      <c r="BW744" s="58">
        <v>50532.060014366834</v>
      </c>
      <c r="BX744" s="58">
        <v>48941.359297408184</v>
      </c>
      <c r="BY744" s="58">
        <v>46453.565098488587</v>
      </c>
      <c r="BZ744" s="57">
        <v>50694.678511497499</v>
      </c>
      <c r="CA744" s="58">
        <f>CA740+CA742</f>
        <v>51071.61551200183</v>
      </c>
      <c r="CB744" s="58">
        <v>55906.646659849888</v>
      </c>
      <c r="CC744" s="58">
        <v>55372.410859659743</v>
      </c>
      <c r="CD744" s="58">
        <v>52491.191266651542</v>
      </c>
      <c r="CE744" s="58">
        <v>55695.218168256775</v>
      </c>
      <c r="CF744" s="58">
        <v>55130.087956731215</v>
      </c>
      <c r="CG744" s="58">
        <v>52283.369062858175</v>
      </c>
      <c r="CH744" s="58">
        <v>57582.910375986314</v>
      </c>
      <c r="CI744" s="58">
        <v>56183.546703568558</v>
      </c>
      <c r="CJ744" s="57">
        <v>58070.976373627811</v>
      </c>
      <c r="CK744" s="57">
        <v>56923.60060034757</v>
      </c>
      <c r="CL744" s="58">
        <f>CL740+CL742</f>
        <v>56642.327240234692</v>
      </c>
      <c r="CM744" s="58">
        <v>59698.097742878861</v>
      </c>
      <c r="CN744" s="58">
        <v>62672.876715805854</v>
      </c>
      <c r="CO744" s="58">
        <v>62998.375432748282</v>
      </c>
      <c r="CP744" s="58">
        <v>67615.062944565871</v>
      </c>
      <c r="CQ744" s="58">
        <v>63236.45628660253</v>
      </c>
      <c r="CR744" s="58">
        <v>59910.4152778145</v>
      </c>
      <c r="CS744" s="58">
        <v>70354.736998579916</v>
      </c>
      <c r="CT744" s="58">
        <v>67731.178808126497</v>
      </c>
      <c r="CU744" s="58">
        <v>62063.625966103864</v>
      </c>
      <c r="CV744" s="58">
        <v>70655.658812877329</v>
      </c>
      <c r="CW744" s="58">
        <v>68684.654558285765</v>
      </c>
      <c r="CX744" s="58">
        <v>70089.610841369678</v>
      </c>
      <c r="CY744" s="58">
        <v>69410.703086444919</v>
      </c>
      <c r="CZ744" s="58">
        <v>67404.087975316463</v>
      </c>
      <c r="DA744" s="58">
        <f t="shared" ref="DA744" si="789">DA740+DA742</f>
        <v>65591.896282817135</v>
      </c>
      <c r="DB744" s="57">
        <v>72172.848879580648</v>
      </c>
      <c r="DC744" s="57">
        <v>69834.61623442483</v>
      </c>
      <c r="DD744" s="57">
        <v>67583.379324956433</v>
      </c>
      <c r="DE744" s="57">
        <v>70154.74693511943</v>
      </c>
      <c r="DF744" s="57">
        <v>67834.173021120587</v>
      </c>
      <c r="DG744" s="57">
        <v>65119.91297469558</v>
      </c>
      <c r="DH744" s="57">
        <v>66607.390609479742</v>
      </c>
      <c r="DI744" s="57">
        <v>64444.962557528706</v>
      </c>
      <c r="DJ744" s="57">
        <v>62085.869187511998</v>
      </c>
      <c r="DK744" s="57">
        <v>66557.601860990981</v>
      </c>
      <c r="DL744" s="57">
        <v>64729.947129739536</v>
      </c>
      <c r="DM744" s="57">
        <v>62309.724568851845</v>
      </c>
      <c r="DN744" s="59">
        <f t="shared" ref="DN744" si="790">DN740+DN742</f>
        <v>66045.600140795024</v>
      </c>
      <c r="DO744" s="57">
        <v>62309.724568851845</v>
      </c>
      <c r="DP744" s="57">
        <v>70521.296406298046</v>
      </c>
      <c r="DQ744" s="57">
        <v>69069.524119799651</v>
      </c>
      <c r="DR744" s="57">
        <v>66608.782433019529</v>
      </c>
      <c r="DS744" s="57">
        <v>69637.622499543257</v>
      </c>
      <c r="DT744" s="57">
        <v>68281.893905777542</v>
      </c>
      <c r="DU744" s="57">
        <v>70775.656553530178</v>
      </c>
      <c r="DV744" s="60">
        <f>DV740+DV742</f>
        <v>71557.885734624404</v>
      </c>
      <c r="DW744" s="61">
        <f>DW740+DW742</f>
        <v>70448.512817523093</v>
      </c>
      <c r="DX744" s="62">
        <f>DX740+DX742</f>
        <v>68287.745161329367</v>
      </c>
      <c r="DZ744" s="57">
        <f>DZ740+DZ742</f>
        <v>73200.805834953659</v>
      </c>
      <c r="EA744" s="196" t="s">
        <v>372</v>
      </c>
      <c r="EB744" s="196" t="s">
        <v>373</v>
      </c>
      <c r="EC744" s="57">
        <f>EC740+EC742</f>
        <v>76110.349160656624</v>
      </c>
      <c r="EF744" s="57" t="e">
        <f>EF740+EF742</f>
        <v>#VALUE!</v>
      </c>
      <c r="EI744" s="57" t="e">
        <f>EI740+EI742</f>
        <v>#VALUE!</v>
      </c>
      <c r="EL744" s="57" t="e">
        <f>EL740+EL742</f>
        <v>#VALUE!</v>
      </c>
      <c r="EO744" s="57" t="e">
        <f>EO740+EO742</f>
        <v>#VALUE!</v>
      </c>
    </row>
    <row r="745" spans="1:145" ht="15.5" x14ac:dyDescent="0.35">
      <c r="A745" s="2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128"/>
      <c r="M745" s="128"/>
      <c r="N745" s="128"/>
      <c r="O745" s="128"/>
      <c r="P745" s="128"/>
      <c r="Q745" s="128"/>
      <c r="R745" s="128"/>
      <c r="S745" s="128"/>
      <c r="T745" s="128"/>
      <c r="U745" s="128"/>
      <c r="V745" s="128"/>
      <c r="W745" s="128"/>
      <c r="X745" s="129"/>
      <c r="Y745" s="129"/>
      <c r="Z745" s="128"/>
      <c r="AA745" s="128"/>
      <c r="AB745" s="128"/>
      <c r="AC745" s="128"/>
      <c r="AD745" s="128"/>
      <c r="AE745" s="128"/>
      <c r="AF745" s="128"/>
      <c r="AG745" s="128"/>
      <c r="AH745" s="128"/>
      <c r="AI745" s="128"/>
      <c r="AJ745" s="129"/>
      <c r="AK745" s="129"/>
      <c r="AL745" s="129"/>
      <c r="AM745" s="129"/>
      <c r="AN745" s="129"/>
      <c r="AO745" s="129"/>
      <c r="AP745" s="129"/>
      <c r="AQ745" s="129"/>
      <c r="AR745" s="129"/>
      <c r="AS745" s="129"/>
      <c r="AT745" s="129"/>
      <c r="AU745" s="129"/>
      <c r="AV745" s="129"/>
      <c r="AW745" s="129"/>
      <c r="AX745" s="129"/>
      <c r="AY745" s="129"/>
      <c r="AZ745" s="129"/>
      <c r="BA745" s="129"/>
      <c r="BB745" s="129"/>
      <c r="BC745" s="129"/>
      <c r="BD745" s="129"/>
      <c r="BE745" s="129"/>
      <c r="BF745" s="129"/>
      <c r="BG745" s="129"/>
      <c r="BH745" s="129"/>
      <c r="BI745" s="129"/>
      <c r="BJ745" s="129"/>
      <c r="BK745" s="129"/>
      <c r="BL745" s="129"/>
      <c r="BM745" s="129"/>
      <c r="BN745" s="129"/>
      <c r="BO745" s="129"/>
      <c r="BP745" s="129"/>
      <c r="BQ745" s="129"/>
      <c r="BR745" s="129"/>
      <c r="BS745" s="129"/>
      <c r="BT745" s="129"/>
      <c r="BU745" s="129"/>
      <c r="BV745" s="129"/>
      <c r="BW745" s="129"/>
      <c r="BX745" s="129"/>
      <c r="BY745" s="129"/>
      <c r="BZ745" s="128"/>
      <c r="CA745" s="129"/>
      <c r="CB745" s="129"/>
      <c r="CC745" s="129"/>
      <c r="CD745" s="129"/>
      <c r="CE745" s="129"/>
      <c r="CF745" s="129"/>
      <c r="CG745" s="129"/>
      <c r="CH745" s="129"/>
      <c r="CI745" s="129"/>
      <c r="CJ745" s="128"/>
      <c r="CK745" s="128"/>
      <c r="CL745" s="129"/>
      <c r="CM745" s="129"/>
      <c r="CN745" s="129"/>
      <c r="CO745" s="129"/>
      <c r="CP745" s="129"/>
      <c r="CQ745" s="129"/>
      <c r="CR745" s="129"/>
      <c r="CS745" s="129"/>
      <c r="CT745" s="129"/>
      <c r="CU745" s="129"/>
      <c r="CV745" s="129"/>
      <c r="CW745" s="129"/>
      <c r="CX745" s="129"/>
      <c r="CY745" s="129"/>
      <c r="CZ745" s="129"/>
      <c r="DA745" s="129"/>
      <c r="DB745" s="128"/>
      <c r="DC745" s="128"/>
      <c r="DD745" s="128"/>
      <c r="DE745" s="128"/>
      <c r="DF745" s="128"/>
      <c r="DG745" s="128"/>
      <c r="DH745" s="128"/>
      <c r="DI745" s="128"/>
      <c r="DJ745" s="128"/>
      <c r="DK745" s="128"/>
      <c r="DL745" s="128"/>
      <c r="DM745" s="128"/>
      <c r="DN745" s="130"/>
      <c r="DO745" s="128"/>
      <c r="DP745" s="128"/>
      <c r="DQ745" s="128"/>
      <c r="DR745" s="128"/>
      <c r="DS745" s="128"/>
      <c r="DT745" s="128"/>
      <c r="DU745" s="128"/>
      <c r="DV745" s="131"/>
      <c r="DW745" s="132"/>
      <c r="DX745" s="133"/>
      <c r="DZ745" s="128"/>
      <c r="EA745">
        <v>2.6</v>
      </c>
      <c r="EB745">
        <v>3.1</v>
      </c>
      <c r="EC745" s="128"/>
      <c r="EF745" s="128"/>
      <c r="EI745" s="128"/>
      <c r="EL745" s="128"/>
      <c r="EO745" s="128"/>
    </row>
    <row r="746" spans="1:145" ht="15.5" x14ac:dyDescent="0.35">
      <c r="A746" s="56" t="s">
        <v>374</v>
      </c>
      <c r="B746" s="128" t="e">
        <f>[3]CONGO!D617+[4]GABON!D798+[5]GUINEE!D566+[2]CAMEROUN!T785+[6]TCHAD!D636</f>
        <v>#VALUE!</v>
      </c>
      <c r="C746" s="128" t="e">
        <f>[3]CONGO!E617+[4]GABON!E798+[5]GUINEE!E566+[2]CAMEROUN!U785+[6]TCHAD!E636</f>
        <v>#VALUE!</v>
      </c>
      <c r="D746" s="128" t="e">
        <f>[3]CONGO!F617+[4]GABON!F798+[5]GUINEE!F566+[2]CAMEROUN!V785+[6]TCHAD!F636</f>
        <v>#VALUE!</v>
      </c>
      <c r="E746" s="128" t="e">
        <f>[3]CONGO!G617+[4]GABON!G798+[5]GUINEE!G566+[2]CAMEROUN!W785+[6]TCHAD!G636</f>
        <v>#VALUE!</v>
      </c>
      <c r="F746" s="128" t="e">
        <f>[3]CONGO!H617+[4]GABON!H798+[5]GUINEE!H566+[2]CAMEROUN!X785+[6]TCHAD!H636</f>
        <v>#VALUE!</v>
      </c>
      <c r="G746" s="128" t="e">
        <f>[3]CONGO!I617+[4]GABON!I798+[5]GUINEE!I566+[2]CAMEROUN!Y785+[6]TCHAD!I636</f>
        <v>#VALUE!</v>
      </c>
      <c r="H746" s="128" t="e">
        <f>[3]CONGO!J617+[4]GABON!J798+[5]GUINEE!J566+[2]CAMEROUN!Z785+[6]TCHAD!J636</f>
        <v>#VALUE!</v>
      </c>
      <c r="I746" s="128" t="e">
        <f>[3]CONGO!K617+[4]GABON!K798+[5]GUINEE!K566+[2]CAMEROUN!AA785+[6]TCHAD!K636</f>
        <v>#VALUE!</v>
      </c>
      <c r="J746" s="128" t="e">
        <f>[3]CONGO!L617+[4]GABON!L798+[5]GUINEE!L566+[2]CAMEROUN!AB785+[6]TCHAD!L636</f>
        <v>#VALUE!</v>
      </c>
      <c r="K746" s="128" t="e">
        <f>[3]CONGO!M617+[4]GABON!M798+[5]GUINEE!M566+[2]CAMEROUN!AC785+[6]TCHAD!M636</f>
        <v>#VALUE!</v>
      </c>
      <c r="L746" s="128" t="e">
        <f>[3]CONGO!N617+[4]GABON!N798+[5]GUINEE!N566+[2]CAMEROUN!AD785+[6]TCHAD!N636</f>
        <v>#VALUE!</v>
      </c>
      <c r="M746" s="128" t="e">
        <f>[3]CONGO!O617+[4]GABON!O798+[5]GUINEE!O566+[2]CAMEROUN!AE785+[6]TCHAD!O636</f>
        <v>#VALUE!</v>
      </c>
      <c r="N746" s="128" t="e">
        <f>[3]CONGO!P617+[4]GABON!P798+[5]GUINEE!P566+[2]CAMEROUN!AF785+[6]TCHAD!P636</f>
        <v>#VALUE!</v>
      </c>
      <c r="O746" s="128" t="e">
        <f>[3]CONGO!Q617+[4]GABON!Q798+[5]GUINEE!Q566+[2]CAMEROUN!AG785+[6]TCHAD!Q636</f>
        <v>#VALUE!</v>
      </c>
      <c r="P746" s="128" t="e">
        <f>[3]CONGO!R617+[4]GABON!R798+[5]GUINEE!R566+[2]CAMEROUN!AH785+[6]TCHAD!R636</f>
        <v>#VALUE!</v>
      </c>
      <c r="Q746" s="128" t="e">
        <f>[3]CONGO!S617+[4]GABON!S798+[5]GUINEE!S566+[2]CAMEROUN!AI785+[6]TCHAD!S636</f>
        <v>#VALUE!</v>
      </c>
      <c r="R746" s="128">
        <f>[3]CONGO!T617+[4]GABON!T798+[5]GUINEE!T566+[2]CAMEROUN!AJ785+[6]TCHAD!T636</f>
        <v>4432.8155482257635</v>
      </c>
      <c r="S746" s="128">
        <f>[3]CONGO!U617+[4]GABON!U798+[5]GUINEE!U566+[2]CAMEROUN!AK785+[6]TCHAD!U636</f>
        <v>5747.082949361974</v>
      </c>
      <c r="T746" s="128">
        <f>[3]CONGO!V617+[4]GABON!V798+[5]GUINEE!V566+[2]CAMEROUN!AL785+[6]TCHAD!V636</f>
        <v>8825.652044497976</v>
      </c>
      <c r="U746" s="128">
        <f>[3]CONGO!W617+[4]GABON!W798+[5]GUINEE!W566+[2]CAMEROUN!AM785+[6]TCHAD!W636</f>
        <v>10254.806155442426</v>
      </c>
      <c r="V746" s="128">
        <f>[3]CONGO!X617+[4]GABON!X798+[5]GUINEE!X566+[2]CAMEROUN!AN785+[6]TCHAD!X636</f>
        <v>10781.83965521659</v>
      </c>
      <c r="W746" s="128">
        <f>[3]CONGO!Y617+[4]GABON!Y798+[5]GUINEE!Y566+[2]CAMEROUN!AO785+[6]TCHAD!Y636</f>
        <v>14053.108418266427</v>
      </c>
      <c r="X746" s="128">
        <f>[3]CONGO!Z617+[4]GABON!Z798+[5]GUINEE!Z566+[2]CAMEROUN!AP785+[6]TCHAD!Z636</f>
        <v>8913.3480640890612</v>
      </c>
      <c r="Y746" s="128">
        <f>[3]CONGO!AA617+[4]GABON!AA798+[5]GUINEE!AA566+[2]CAMEROUN!AQ785+[6]TCHAD!AA636</f>
        <v>13552.374265863469</v>
      </c>
      <c r="Z746" s="128">
        <f>[3]CONGO!AB617+[4]GABON!AB798+[5]GUINEE!AB566+[2]CAMEROUN!AR785+[6]TCHAD!AB636</f>
        <v>16896.169926463215</v>
      </c>
      <c r="AA746" s="128">
        <f>[3]CONGO!AC617+[4]GABON!AC798+[5]GUINEE!AC566+[2]CAMEROUN!AS785+[6]TCHAD!AC636</f>
        <v>18091.000123848302</v>
      </c>
      <c r="AB746" s="128">
        <v>18626.764478292684</v>
      </c>
      <c r="AC746" s="128">
        <v>18356.130891831363</v>
      </c>
      <c r="AD746" s="128">
        <v>18139.529287430883</v>
      </c>
      <c r="AE746" s="128">
        <f>[3]CONGO!AH617+[4]GABON!AD798+[5]GUINEE!AD566+[2]CAMEROUN!AT785+[6]TCHAD!AH636</f>
        <v>15910.3998130485</v>
      </c>
      <c r="AF746" s="128">
        <v>18205.05169072904</v>
      </c>
      <c r="AG746" s="128">
        <v>18402.490711597726</v>
      </c>
      <c r="AH746" s="128">
        <v>18676.279011999672</v>
      </c>
      <c r="AI746" s="128">
        <v>17374.842862242855</v>
      </c>
      <c r="AJ746" s="129">
        <f>[3]CONGO!AM617+[4]GABON!AE798+[5]GUINEE!AE566+[2]CAMEROUN!AU785+[6]TCHAD!AM636</f>
        <v>14830.720330502625</v>
      </c>
      <c r="AK746" s="129">
        <v>9800.5942580147403</v>
      </c>
      <c r="AL746" s="129">
        <v>11682.575197062892</v>
      </c>
      <c r="AM746" s="129">
        <v>10444.995718448399</v>
      </c>
      <c r="AN746" s="129">
        <v>10405.041741103936</v>
      </c>
      <c r="AO746" s="129">
        <f>[3]CONGO!AR617+[4]GABON!AF798+[5]GUINEE!AF566+[2]CAMEROUN!AV785+[6]TCHAD!AR636</f>
        <v>8441.8506168778076</v>
      </c>
      <c r="AP746" s="129">
        <v>7150.5036016901904</v>
      </c>
      <c r="AQ746" s="129">
        <v>6253.5156834012969</v>
      </c>
      <c r="AR746" s="129">
        <v>7965.8709853385517</v>
      </c>
      <c r="AS746" s="129">
        <f>[3]CONGO!AV617+[4]GABON!AJ798+[5]GUINEE!AJ566+[2]CAMEROUN!AZ785+[6]TCHAD!AV636</f>
        <v>6051.3503782209555</v>
      </c>
      <c r="AT746" s="129">
        <v>10814.85423034797</v>
      </c>
      <c r="AU746" s="129">
        <v>10428.388791718877</v>
      </c>
      <c r="AV746" s="129">
        <v>9338.0433513431526</v>
      </c>
      <c r="AW746" s="129">
        <v>9387.4497027853286</v>
      </c>
      <c r="AX746" s="129">
        <f>[3]CONGO!BA617+[4]GABON!AO798+[5]GUINEE!AO566+[2]CAMEROUN!BE785+[6]TCHAD!BA636</f>
        <v>7477.3340076447994</v>
      </c>
      <c r="AY746" s="129"/>
      <c r="AZ746" s="129">
        <v>11157.901404035496</v>
      </c>
      <c r="BA746" s="129">
        <v>9692.3920812424094</v>
      </c>
      <c r="BB746" s="129">
        <v>11931.084077736243</v>
      </c>
      <c r="BC746" s="129">
        <v>10429.884504717837</v>
      </c>
      <c r="BD746" s="129">
        <v>13269.805992247329</v>
      </c>
      <c r="BE746" s="129">
        <v>11771.744643874528</v>
      </c>
      <c r="BF746" s="129">
        <f>[3]CONGO!BI617+[4]GABON!AV798+[5]GUINEE!AV566+[2]CAMEROUN!BL785+[6]TCHAD!BH636</f>
        <v>10514.658259666334</v>
      </c>
      <c r="BG746" s="129">
        <v>12142.382395984569</v>
      </c>
      <c r="BH746" s="129">
        <v>9521.6226146685822</v>
      </c>
      <c r="BI746" s="129">
        <v>11778.849584247158</v>
      </c>
      <c r="BJ746" s="129">
        <v>9084.6502286650775</v>
      </c>
      <c r="BK746" s="129">
        <v>12411.029468552968</v>
      </c>
      <c r="BL746" s="129">
        <v>9895.8958511023993</v>
      </c>
      <c r="BM746" s="129">
        <v>11966.677950302525</v>
      </c>
      <c r="BN746" s="129">
        <v>9497.9978392838384</v>
      </c>
      <c r="BO746" s="129">
        <f>[3]CONGO!BR617+[4]GABON!BE798+[5]GUINEE!BE566+[2]CAMEROUN!BU785+[6]TCHAD!BQ636</f>
        <v>9845.2208023380081</v>
      </c>
      <c r="BP746" s="129">
        <v>11149.151449977209</v>
      </c>
      <c r="BQ746" s="129">
        <v>8355.0400162367387</v>
      </c>
      <c r="BR746" s="129">
        <v>4921.1464441728294</v>
      </c>
      <c r="BS746" s="129">
        <v>1449.8037863264819</v>
      </c>
      <c r="BT746" s="129">
        <v>6801.3757070100755</v>
      </c>
      <c r="BU746" s="129">
        <v>4112.6081513876788</v>
      </c>
      <c r="BV746" s="129">
        <v>1877.5049150777925</v>
      </c>
      <c r="BW746" s="129">
        <v>6625.9108001868972</v>
      </c>
      <c r="BX746" s="129">
        <v>5741.8827943502783</v>
      </c>
      <c r="BY746" s="129">
        <v>4552.2196131485616</v>
      </c>
      <c r="BZ746" s="128">
        <v>6263.0334657215089</v>
      </c>
      <c r="CA746" s="129">
        <f>[3]CONGO!CD617+[4]GABON!BQ798+[5]GUINEE!BQ566+[2]CAMEROUN!CG785+[6]TCHAD!CC636</f>
        <v>5320.6316633435981</v>
      </c>
      <c r="CB746" s="129">
        <v>8443.3048714735778</v>
      </c>
      <c r="CC746" s="129">
        <v>8453.0626511455521</v>
      </c>
      <c r="CD746" s="129">
        <v>6645.6536261412421</v>
      </c>
      <c r="CE746" s="129">
        <v>8332.5759127124529</v>
      </c>
      <c r="CF746" s="129">
        <v>8278.6095814223681</v>
      </c>
      <c r="CG746" s="129">
        <v>6537.3656478712846</v>
      </c>
      <c r="CH746" s="129">
        <v>10077.692776877244</v>
      </c>
      <c r="CI746" s="129">
        <v>9203.3066607358905</v>
      </c>
      <c r="CJ746" s="128">
        <v>10532.268390247376</v>
      </c>
      <c r="CK746" s="128">
        <v>9774.5995440154493</v>
      </c>
      <c r="CL746" s="129">
        <f>[3]CONGO!CO617+[4]GABON!CB798+[5]GUINEE!CD566+[2]CAMEROUN!CR785+[6]TCHAD!CN636</f>
        <v>9083.7290134289433</v>
      </c>
      <c r="CM746" s="129">
        <v>9650.73488434104</v>
      </c>
      <c r="CN746" s="129">
        <v>12328.043082723758</v>
      </c>
      <c r="CO746" s="129">
        <v>12328.043082723758</v>
      </c>
      <c r="CP746" s="129">
        <v>16489.863864150502</v>
      </c>
      <c r="CQ746" s="129">
        <v>12510.43590755789</v>
      </c>
      <c r="CR746" s="129">
        <v>9856.7760358115975</v>
      </c>
      <c r="CS746" s="129">
        <v>18199.4353552172</v>
      </c>
      <c r="CT746" s="129">
        <v>16079.515927031895</v>
      </c>
      <c r="CU746" s="129">
        <v>11182.873313860757</v>
      </c>
      <c r="CV746" s="129">
        <v>18007.882440477923</v>
      </c>
      <c r="CW746" s="129">
        <v>16467.926825184262</v>
      </c>
      <c r="CX746" s="129">
        <v>17344.670672469019</v>
      </c>
      <c r="CY746" s="129">
        <v>16938.489193146321</v>
      </c>
      <c r="CZ746" s="129">
        <v>15354.043986714016</v>
      </c>
      <c r="DA746" s="129">
        <f>[3]CONGO!DA617+[4]GABON!CN798+[5]GUINEE!CP566+[2]CAMEROUN!DD785+[6]TCHAD!CZ636</f>
        <v>14151.805827980243</v>
      </c>
      <c r="DB746" s="128">
        <v>14525.56956526972</v>
      </c>
      <c r="DC746" s="128">
        <v>12749.285994141277</v>
      </c>
      <c r="DD746" s="128">
        <v>10894.671790749277</v>
      </c>
      <c r="DE746" s="128">
        <v>13412.584766063548</v>
      </c>
      <c r="DF746" s="128">
        <v>11565.68692353424</v>
      </c>
      <c r="DG746" s="128">
        <v>9729.742744207002</v>
      </c>
      <c r="DH746" s="128">
        <v>13025.52569340192</v>
      </c>
      <c r="DI746" s="128">
        <v>11338.421185159559</v>
      </c>
      <c r="DJ746" s="128">
        <v>9756.018577309258</v>
      </c>
      <c r="DK746" s="128">
        <v>12706.496998786612</v>
      </c>
      <c r="DL746" s="128">
        <v>11200.813665231177</v>
      </c>
      <c r="DM746" s="128">
        <v>9760.6493961822289</v>
      </c>
      <c r="DN746" s="130">
        <f>[3]CONGO!DN617+[4]GABON!DA798+[5]GUINEE!DC566+[2]CAMEROUN!DQ785+[6]TCHAD!DM636</f>
        <v>10888.066625271766</v>
      </c>
      <c r="DO746" s="128">
        <v>9760.6493961822289</v>
      </c>
      <c r="DP746" s="128">
        <v>12148.064129019574</v>
      </c>
      <c r="DQ746" s="128">
        <v>11111.059272866287</v>
      </c>
      <c r="DR746" s="128">
        <v>9343.6669792112625</v>
      </c>
      <c r="DS746" s="128">
        <v>11852.552811316213</v>
      </c>
      <c r="DT746" s="128">
        <v>10976.982716331926</v>
      </c>
      <c r="DU746" s="128">
        <v>11339.124003935833</v>
      </c>
      <c r="DV746" s="131">
        <f>[3]CONGO!DX617+[4]GABON!DK798+[5]GUINEE!DN566+[2]CAMEROUN!EA785+[6]TCHAD!DW636</f>
        <v>11440.599471618247</v>
      </c>
      <c r="DW746" s="132">
        <f>[3]CONGO!DY617+[4]GABON!DL798+[5]GUINEE!DO566+[2]CAMEROUN!EB785+[6]TCHAD!DX636</f>
        <v>10985.318225767467</v>
      </c>
      <c r="DX746" s="133">
        <f>[3]CONGO!DZ617+[4]GABON!DM798+[5]GUINEE!DP566+[2]CAMEROUN!EC785+[6]TCHAD!DY636</f>
        <v>9945.5775115534379</v>
      </c>
      <c r="DZ746" s="128">
        <f>[3]CONGO!EB617+[4]GABON!DO798+[5]GUINEE!DR566+[2]CAMEROUN!EE785+[6]TCHAD!EA636</f>
        <v>10362.241172973021</v>
      </c>
      <c r="EA746" s="197">
        <v>3</v>
      </c>
      <c r="EB746" s="197">
        <v>3</v>
      </c>
      <c r="EC746" s="128">
        <f>[3]CONGO!EE617+[4]GABON!DR798+[5]GUINEE!DU566+[2]CAMEROUN!EH785+[6]TCHAD!ED636</f>
        <v>9946.2195273676207</v>
      </c>
      <c r="EF746" s="128">
        <f>[3]CONGO!EH617+[4]GABON!DU798+[5]GUINEE!DX566+[2]CAMEROUN!EK785+[6]TCHAD!EG636</f>
        <v>9121.0452506781003</v>
      </c>
      <c r="EI746" s="128">
        <f>[3]CONGO!EK617+[4]GABON!DX798+[5]GUINEE!EA566+[2]CAMEROUN!EN785+[6]TCHAD!EJ636</f>
        <v>9129.9923037122535</v>
      </c>
      <c r="EL746" s="128">
        <f>[3]CONGO!EN617+[4]GABON!EA798+[5]GUINEE!ED566+[2]CAMEROUN!EQ785+[6]TCHAD!EM636</f>
        <v>9145.6695661701287</v>
      </c>
      <c r="EO746" s="128">
        <f>[3]CONGO!EQ617+[4]GABON!ED798+[5]GUINEE!EG566+[2]CAMEROUN!ET785+[6]TCHAD!EP636</f>
        <v>9164.3667939983497</v>
      </c>
    </row>
    <row r="747" spans="1:145" ht="15.5" x14ac:dyDescent="0.35">
      <c r="A747" s="2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8"/>
      <c r="Y747" s="58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7"/>
      <c r="CA747" s="58"/>
      <c r="CB747" s="58"/>
      <c r="CC747" s="58"/>
      <c r="CD747" s="58"/>
      <c r="CE747" s="58"/>
      <c r="CF747" s="58"/>
      <c r="CG747" s="58"/>
      <c r="CH747" s="58"/>
      <c r="CI747" s="58"/>
      <c r="CJ747" s="57"/>
      <c r="CK747" s="57"/>
      <c r="CL747" s="58"/>
      <c r="CM747" s="58"/>
      <c r="CN747" s="58"/>
      <c r="CO747" s="58"/>
      <c r="CP747" s="58"/>
      <c r="CQ747" s="58"/>
      <c r="CR747" s="58"/>
      <c r="CS747" s="58"/>
      <c r="CT747" s="58"/>
      <c r="CU747" s="58"/>
      <c r="CV747" s="58"/>
      <c r="CW747" s="58"/>
      <c r="CX747" s="58"/>
      <c r="CY747" s="58"/>
      <c r="CZ747" s="58"/>
      <c r="DA747" s="58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9"/>
      <c r="DO747" s="57"/>
      <c r="DP747" s="57"/>
      <c r="DQ747" s="57"/>
      <c r="DR747" s="57"/>
      <c r="DS747" s="57"/>
      <c r="DT747" s="57"/>
      <c r="DU747" s="57"/>
      <c r="DV747" s="60"/>
      <c r="DW747" s="61"/>
      <c r="DX747" s="62"/>
      <c r="DZ747" s="57"/>
      <c r="EC747" s="57"/>
      <c r="EF747" s="57"/>
      <c r="EI747" s="57"/>
      <c r="EL747" s="57"/>
      <c r="EO747" s="57"/>
    </row>
    <row r="748" spans="1:145" ht="15.5" x14ac:dyDescent="0.35">
      <c r="A748" s="56" t="s">
        <v>375</v>
      </c>
      <c r="B748" s="57" t="e">
        <f>B744-B746</f>
        <v>#VALUE!</v>
      </c>
      <c r="C748" s="57" t="e">
        <f t="shared" ref="C748:Z748" si="791">C744-C746</f>
        <v>#VALUE!</v>
      </c>
      <c r="D748" s="57" t="e">
        <f t="shared" si="791"/>
        <v>#VALUE!</v>
      </c>
      <c r="E748" s="57" t="e">
        <f t="shared" si="791"/>
        <v>#VALUE!</v>
      </c>
      <c r="F748" s="57" t="e">
        <f t="shared" si="791"/>
        <v>#VALUE!</v>
      </c>
      <c r="G748" s="57" t="e">
        <f t="shared" si="791"/>
        <v>#VALUE!</v>
      </c>
      <c r="H748" s="57" t="e">
        <f t="shared" si="791"/>
        <v>#VALUE!</v>
      </c>
      <c r="I748" s="57" t="e">
        <f t="shared" si="791"/>
        <v>#VALUE!</v>
      </c>
      <c r="J748" s="57" t="e">
        <f t="shared" si="791"/>
        <v>#VALUE!</v>
      </c>
      <c r="K748" s="57" t="e">
        <f t="shared" si="791"/>
        <v>#VALUE!</v>
      </c>
      <c r="L748" s="57" t="e">
        <f t="shared" si="791"/>
        <v>#VALUE!</v>
      </c>
      <c r="M748" s="57" t="e">
        <f t="shared" si="791"/>
        <v>#VALUE!</v>
      </c>
      <c r="N748" s="57" t="e">
        <f t="shared" si="791"/>
        <v>#VALUE!</v>
      </c>
      <c r="O748" s="57" t="e">
        <f t="shared" si="791"/>
        <v>#VALUE!</v>
      </c>
      <c r="P748" s="57" t="e">
        <f t="shared" si="791"/>
        <v>#VALUE!</v>
      </c>
      <c r="Q748" s="57" t="e">
        <f t="shared" si="791"/>
        <v>#VALUE!</v>
      </c>
      <c r="R748" s="57" t="e">
        <f t="shared" si="791"/>
        <v>#VALUE!</v>
      </c>
      <c r="S748" s="57" t="e">
        <f t="shared" si="791"/>
        <v>#VALUE!</v>
      </c>
      <c r="T748" s="57" t="e">
        <f t="shared" si="791"/>
        <v>#VALUE!</v>
      </c>
      <c r="U748" s="57" t="e">
        <f t="shared" si="791"/>
        <v>#VALUE!</v>
      </c>
      <c r="V748" s="57" t="e">
        <f t="shared" si="791"/>
        <v>#VALUE!</v>
      </c>
      <c r="W748" s="57" t="e">
        <f t="shared" si="791"/>
        <v>#VALUE!</v>
      </c>
      <c r="X748" s="58" t="e">
        <f t="shared" si="791"/>
        <v>#VALUE!</v>
      </c>
      <c r="Y748" s="58" t="e">
        <f>Y744-Y746</f>
        <v>#VALUE!</v>
      </c>
      <c r="Z748" s="57" t="e">
        <f t="shared" si="791"/>
        <v>#VALUE!</v>
      </c>
      <c r="AA748" s="57" t="e">
        <f>AA744-AA746</f>
        <v>#VALUE!</v>
      </c>
      <c r="AB748" s="57">
        <v>28735.742049606142</v>
      </c>
      <c r="AC748" s="57">
        <v>27790.094173695757</v>
      </c>
      <c r="AD748" s="57">
        <v>28732.69483018645</v>
      </c>
      <c r="AE748" s="57" t="e">
        <f>AE744-AE746</f>
        <v>#VALUE!</v>
      </c>
      <c r="AF748" s="57">
        <v>31789.517152790428</v>
      </c>
      <c r="AG748" s="57">
        <v>31671.6663050604</v>
      </c>
      <c r="AH748" s="57">
        <v>31910.055736333372</v>
      </c>
      <c r="AI748" s="57">
        <v>31608.626384755713</v>
      </c>
      <c r="AJ748" s="58" t="e">
        <f>AJ744-AJ746</f>
        <v>#VALUE!</v>
      </c>
      <c r="AK748" s="58">
        <v>33823.528550253432</v>
      </c>
      <c r="AL748" s="58">
        <v>34120.110014020524</v>
      </c>
      <c r="AM748" s="58">
        <v>34256.316036959201</v>
      </c>
      <c r="AN748" s="58">
        <v>34167.450265263498</v>
      </c>
      <c r="AO748" s="58" t="e">
        <f>AO744-AO746</f>
        <v>#VALUE!</v>
      </c>
      <c r="AP748" s="58">
        <v>35737.133976673111</v>
      </c>
      <c r="AQ748" s="58">
        <v>35281.569273118046</v>
      </c>
      <c r="AR748" s="58">
        <v>34878.582427983798</v>
      </c>
      <c r="AS748" s="58" t="e">
        <f>AS744-AS746</f>
        <v>#VALUE!</v>
      </c>
      <c r="AT748" s="58">
        <v>38593.370944168892</v>
      </c>
      <c r="AU748" s="58">
        <v>37494.775078586281</v>
      </c>
      <c r="AV748" s="58">
        <v>38502.431565996201</v>
      </c>
      <c r="AW748" s="58">
        <v>38221.403680067691</v>
      </c>
      <c r="AX748" s="58" t="e">
        <f>AX744-AX746</f>
        <v>#VALUE!</v>
      </c>
      <c r="AY748" s="58"/>
      <c r="AZ748" s="58">
        <v>40174.616700598024</v>
      </c>
      <c r="BA748" s="58">
        <v>40215.148188173684</v>
      </c>
      <c r="BB748" s="58">
        <v>39228.887387860697</v>
      </c>
      <c r="BC748" s="58">
        <v>39140.863706333505</v>
      </c>
      <c r="BD748" s="58">
        <v>39174.317867900652</v>
      </c>
      <c r="BE748" s="58">
        <v>39240.611744809139</v>
      </c>
      <c r="BF748" s="58">
        <f>BF744-BF746</f>
        <v>42155.714538920831</v>
      </c>
      <c r="BG748" s="58">
        <v>41589.388064014151</v>
      </c>
      <c r="BH748" s="58">
        <v>41607.872357089298</v>
      </c>
      <c r="BI748" s="58">
        <v>43788.130510133378</v>
      </c>
      <c r="BJ748" s="58">
        <v>43502.029288492893</v>
      </c>
      <c r="BK748" s="58">
        <v>43085.261219501634</v>
      </c>
      <c r="BL748" s="58">
        <v>42884.635224675731</v>
      </c>
      <c r="BM748" s="58">
        <v>42993.807729857006</v>
      </c>
      <c r="BN748" s="58">
        <v>42758.165816031687</v>
      </c>
      <c r="BO748" s="58" t="e">
        <f>BO744-BO746</f>
        <v>#VALUE!</v>
      </c>
      <c r="BP748" s="58">
        <v>45398.933949292732</v>
      </c>
      <c r="BQ748" s="58">
        <v>44381.945479130409</v>
      </c>
      <c r="BR748" s="58">
        <v>42111.644755072804</v>
      </c>
      <c r="BS748" s="58">
        <v>42048.077234529883</v>
      </c>
      <c r="BT748" s="58">
        <v>42368.333792094389</v>
      </c>
      <c r="BU748" s="58">
        <v>42336.521718370263</v>
      </c>
      <c r="BV748" s="58">
        <v>40305.686713897063</v>
      </c>
      <c r="BW748" s="58">
        <v>43906.149214179939</v>
      </c>
      <c r="BX748" s="58">
        <v>43199.476503057907</v>
      </c>
      <c r="BY748" s="58">
        <v>41901.345485340025</v>
      </c>
      <c r="BZ748" s="57">
        <v>44431.645045775993</v>
      </c>
      <c r="CA748" s="58">
        <f>CA744-CA746</f>
        <v>45750.98384865823</v>
      </c>
      <c r="CB748" s="58">
        <v>47463.34178837631</v>
      </c>
      <c r="CC748" s="58">
        <v>46919.348208514188</v>
      </c>
      <c r="CD748" s="58">
        <v>45845.537640510302</v>
      </c>
      <c r="CE748" s="58">
        <v>47362.642255544321</v>
      </c>
      <c r="CF748" s="58">
        <v>46851.478375308849</v>
      </c>
      <c r="CG748" s="58">
        <v>45746.003414986888</v>
      </c>
      <c r="CH748" s="58">
        <v>47505.21759910907</v>
      </c>
      <c r="CI748" s="58">
        <v>46980.240042832665</v>
      </c>
      <c r="CJ748" s="57">
        <v>47538.707983380431</v>
      </c>
      <c r="CK748" s="57">
        <v>47149.001056332119</v>
      </c>
      <c r="CL748" s="58">
        <f>CL744-CL746</f>
        <v>47558.598226805749</v>
      </c>
      <c r="CM748" s="58">
        <v>50047.362858537817</v>
      </c>
      <c r="CN748" s="58">
        <v>50344.833633082097</v>
      </c>
      <c r="CO748" s="58">
        <v>50670.332350024524</v>
      </c>
      <c r="CP748" s="58">
        <v>51125.199080415368</v>
      </c>
      <c r="CQ748" s="58">
        <v>50726.020379044639</v>
      </c>
      <c r="CR748" s="58">
        <v>50053.639242002901</v>
      </c>
      <c r="CS748" s="58">
        <v>52155.30164336272</v>
      </c>
      <c r="CT748" s="58">
        <v>51651.662881094599</v>
      </c>
      <c r="CU748" s="58">
        <v>50880.752652243107</v>
      </c>
      <c r="CV748" s="58">
        <v>52647.776372399407</v>
      </c>
      <c r="CW748" s="58">
        <v>52216.727733101507</v>
      </c>
      <c r="CX748" s="58">
        <v>52744.940168900663</v>
      </c>
      <c r="CY748" s="58">
        <v>52472.213893298598</v>
      </c>
      <c r="CZ748" s="58">
        <v>52050.043988602447</v>
      </c>
      <c r="DA748" s="58">
        <f t="shared" ref="DA748" si="792">DA744-DA746</f>
        <v>51440.090454836893</v>
      </c>
      <c r="DB748" s="57">
        <v>57647.27931431093</v>
      </c>
      <c r="DC748" s="57">
        <v>57085.330240283554</v>
      </c>
      <c r="DD748" s="57">
        <v>56688.707534207155</v>
      </c>
      <c r="DE748" s="57">
        <v>56742.162169055882</v>
      </c>
      <c r="DF748" s="57">
        <v>56268.486097586348</v>
      </c>
      <c r="DG748" s="57">
        <v>55390.170230488577</v>
      </c>
      <c r="DH748" s="57">
        <v>53581.864916077822</v>
      </c>
      <c r="DI748" s="57">
        <v>53106.541372369145</v>
      </c>
      <c r="DJ748" s="57">
        <v>52329.850610202739</v>
      </c>
      <c r="DK748" s="57">
        <v>53851.104862204367</v>
      </c>
      <c r="DL748" s="57">
        <v>53529.133464508355</v>
      </c>
      <c r="DM748" s="57">
        <v>52549.075172669618</v>
      </c>
      <c r="DN748" s="59">
        <f t="shared" ref="DN748" si="793">DN744-DN746</f>
        <v>55157.533515523261</v>
      </c>
      <c r="DO748" s="57">
        <v>52549.075172669618</v>
      </c>
      <c r="DP748" s="57">
        <v>58373.232277278468</v>
      </c>
      <c r="DQ748" s="57">
        <v>57958.464846933362</v>
      </c>
      <c r="DR748" s="57">
        <v>57265.115453808263</v>
      </c>
      <c r="DS748" s="57">
        <v>57785.069688227042</v>
      </c>
      <c r="DT748" s="57">
        <v>57304.911189445615</v>
      </c>
      <c r="DU748" s="57">
        <v>59436.532549594347</v>
      </c>
      <c r="DV748" s="60">
        <f>DV744-DV746</f>
        <v>60117.286263006157</v>
      </c>
      <c r="DW748" s="61">
        <f>DW744-DW746</f>
        <v>59463.19459175563</v>
      </c>
      <c r="DX748" s="62">
        <f>DX744-DX746</f>
        <v>58342.167649775933</v>
      </c>
      <c r="DZ748" s="57">
        <f>DZ744-DZ746</f>
        <v>62838.564661980636</v>
      </c>
      <c r="EC748" s="57">
        <f>EC744-EC746</f>
        <v>66164.129633289005</v>
      </c>
      <c r="EF748" s="57" t="e">
        <f>EF744-EF746</f>
        <v>#VALUE!</v>
      </c>
      <c r="EI748" s="57" t="e">
        <f>EI744-EI746</f>
        <v>#VALUE!</v>
      </c>
      <c r="EL748" s="57" t="e">
        <f>EL744-EL746</f>
        <v>#VALUE!</v>
      </c>
      <c r="EO748" s="57" t="e">
        <f>EO744-EO746</f>
        <v>#VALUE!</v>
      </c>
    </row>
    <row r="749" spans="1:145" ht="15.5" x14ac:dyDescent="0.35">
      <c r="A749" s="2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128"/>
      <c r="M749" s="128"/>
      <c r="N749" s="128"/>
      <c r="O749" s="128"/>
      <c r="P749" s="128"/>
      <c r="Q749" s="128"/>
      <c r="R749" s="128"/>
      <c r="S749" s="128"/>
      <c r="T749" s="128"/>
      <c r="U749" s="128"/>
      <c r="V749" s="128"/>
      <c r="W749" s="128"/>
      <c r="X749" s="129"/>
      <c r="Y749" s="129"/>
      <c r="Z749" s="128"/>
      <c r="AA749" s="128"/>
      <c r="AB749" s="128"/>
      <c r="AC749" s="128"/>
      <c r="AD749" s="128"/>
      <c r="AE749" s="128"/>
      <c r="AF749" s="128"/>
      <c r="AG749" s="128"/>
      <c r="AH749" s="128"/>
      <c r="AI749" s="128"/>
      <c r="AJ749" s="129"/>
      <c r="AK749" s="129"/>
      <c r="AL749" s="129"/>
      <c r="AM749" s="129"/>
      <c r="AN749" s="129"/>
      <c r="AO749" s="129"/>
      <c r="AP749" s="129"/>
      <c r="AQ749" s="129"/>
      <c r="AR749" s="129"/>
      <c r="AS749" s="129"/>
      <c r="AT749" s="129"/>
      <c r="AU749" s="129"/>
      <c r="AV749" s="129"/>
      <c r="AW749" s="129"/>
      <c r="AX749" s="129"/>
      <c r="AY749" s="129"/>
      <c r="AZ749" s="129"/>
      <c r="BA749" s="129"/>
      <c r="BB749" s="129"/>
      <c r="BC749" s="129"/>
      <c r="BD749" s="129"/>
      <c r="BE749" s="129"/>
      <c r="BF749" s="129"/>
      <c r="BG749" s="129"/>
      <c r="BH749" s="129"/>
      <c r="BI749" s="129"/>
      <c r="BJ749" s="129"/>
      <c r="BK749" s="129"/>
      <c r="BL749" s="129"/>
      <c r="BM749" s="129"/>
      <c r="BN749" s="129"/>
      <c r="BO749" s="129"/>
      <c r="BP749" s="129"/>
      <c r="BQ749" s="129"/>
      <c r="BR749" s="129"/>
      <c r="BS749" s="129"/>
      <c r="BT749" s="129"/>
      <c r="BU749" s="129"/>
      <c r="BV749" s="129"/>
      <c r="BW749" s="129"/>
      <c r="BX749" s="129"/>
      <c r="BY749" s="129"/>
      <c r="BZ749" s="128"/>
      <c r="CA749" s="129"/>
      <c r="CB749" s="129"/>
      <c r="CC749" s="129"/>
      <c r="CD749" s="129"/>
      <c r="CE749" s="129"/>
      <c r="CF749" s="129"/>
      <c r="CG749" s="129"/>
      <c r="CH749" s="129"/>
      <c r="CI749" s="129"/>
      <c r="CJ749" s="128"/>
      <c r="CK749" s="128"/>
      <c r="CL749" s="129"/>
      <c r="CM749" s="129"/>
      <c r="CN749" s="129"/>
      <c r="CO749" s="129"/>
      <c r="CP749" s="129"/>
      <c r="CQ749" s="129"/>
      <c r="CR749" s="129"/>
      <c r="CS749" s="129"/>
      <c r="CT749" s="129"/>
      <c r="CU749" s="129"/>
      <c r="CV749" s="129"/>
      <c r="CW749" s="129"/>
      <c r="CX749" s="129"/>
      <c r="CY749" s="129"/>
      <c r="CZ749" s="129"/>
      <c r="DA749" s="129"/>
      <c r="DB749" s="128"/>
      <c r="DC749" s="128"/>
      <c r="DD749" s="128"/>
      <c r="DE749" s="128"/>
      <c r="DF749" s="128"/>
      <c r="DG749" s="128"/>
      <c r="DH749" s="128"/>
      <c r="DI749" s="128"/>
      <c r="DJ749" s="128"/>
      <c r="DK749" s="128"/>
      <c r="DL749" s="128"/>
      <c r="DM749" s="128"/>
      <c r="DN749" s="130"/>
      <c r="DO749" s="128"/>
      <c r="DP749" s="128"/>
      <c r="DQ749" s="128"/>
      <c r="DR749" s="128"/>
      <c r="DS749" s="128"/>
      <c r="DT749" s="128"/>
      <c r="DU749" s="128"/>
      <c r="DV749" s="131"/>
      <c r="DW749" s="132"/>
      <c r="DX749" s="133"/>
      <c r="DZ749" s="128"/>
      <c r="EC749" s="128"/>
      <c r="EF749" s="128"/>
      <c r="EI749" s="128"/>
      <c r="EL749" s="128"/>
      <c r="EO749" s="128"/>
    </row>
    <row r="750" spans="1:145" ht="15.5" x14ac:dyDescent="0.35">
      <c r="A750" s="27"/>
      <c r="B750" s="57"/>
      <c r="C750" s="57"/>
      <c r="D750" s="57"/>
      <c r="E750" s="57"/>
      <c r="F750" s="57"/>
      <c r="G750" s="57"/>
      <c r="I750" s="57"/>
      <c r="J750" s="57"/>
      <c r="K750" s="57"/>
      <c r="L750" s="128"/>
      <c r="M750" s="128"/>
      <c r="N750" s="128"/>
      <c r="O750" s="128"/>
      <c r="P750" s="128"/>
      <c r="Q750" s="128"/>
      <c r="S750" s="128"/>
      <c r="T750" s="128"/>
      <c r="U750" s="128"/>
      <c r="W750" s="128"/>
      <c r="X750" s="198" t="s">
        <v>376</v>
      </c>
      <c r="Y750" s="129"/>
      <c r="Z750" s="128"/>
      <c r="AA750" s="128"/>
      <c r="AB750" s="128"/>
      <c r="AC750" s="128"/>
      <c r="AD750" s="128"/>
      <c r="AE750" s="128"/>
      <c r="AF750" s="128"/>
      <c r="AG750" s="128"/>
      <c r="AH750" s="128"/>
      <c r="AI750" s="128"/>
      <c r="AJ750" s="129"/>
      <c r="AK750" s="129"/>
      <c r="AL750" s="129"/>
      <c r="AM750" s="129"/>
      <c r="AN750" s="129"/>
      <c r="AO750" s="129"/>
      <c r="AP750" s="129"/>
      <c r="AQ750" s="129"/>
      <c r="AR750" s="129"/>
      <c r="AS750" s="129"/>
      <c r="AT750" s="129"/>
      <c r="AU750" s="129"/>
      <c r="AV750" s="129"/>
      <c r="AW750" s="129"/>
      <c r="AX750" s="129"/>
      <c r="AY750" s="129"/>
      <c r="AZ750" s="129"/>
      <c r="BA750" s="129"/>
      <c r="BB750" s="129"/>
      <c r="BC750" s="129"/>
      <c r="BD750" s="129"/>
      <c r="BE750" s="129"/>
      <c r="BF750" s="129"/>
      <c r="BG750" s="129"/>
      <c r="BH750" s="129"/>
      <c r="BI750" s="129"/>
      <c r="BJ750" s="129"/>
      <c r="BK750" s="129"/>
      <c r="BL750" s="129"/>
      <c r="BM750" s="129"/>
      <c r="BN750" s="129"/>
      <c r="BO750" s="129"/>
      <c r="BP750" s="129"/>
      <c r="BQ750" s="129"/>
      <c r="BR750" s="129"/>
      <c r="BS750" s="129"/>
      <c r="BT750" s="129"/>
      <c r="BU750" s="129"/>
      <c r="BV750" s="129"/>
      <c r="BW750" s="129"/>
      <c r="BX750" s="129"/>
      <c r="BY750" s="129"/>
      <c r="BZ750" s="128"/>
      <c r="CA750" s="129"/>
      <c r="CB750" s="129"/>
      <c r="CC750" s="129"/>
      <c r="CD750" s="129"/>
      <c r="CE750" s="129"/>
      <c r="CF750" s="129"/>
      <c r="CG750" s="129"/>
      <c r="CH750" s="129"/>
      <c r="CI750" s="129"/>
      <c r="CJ750" s="128"/>
      <c r="CK750" s="128"/>
      <c r="CL750" s="129"/>
      <c r="CM750" s="129"/>
      <c r="CN750" s="129"/>
      <c r="CO750" s="129"/>
      <c r="CP750" s="129"/>
      <c r="CQ750" s="129"/>
      <c r="CR750" s="129"/>
      <c r="CS750" s="129"/>
      <c r="CT750" s="129"/>
      <c r="CU750" s="129"/>
      <c r="CV750" s="129"/>
      <c r="CW750" s="129"/>
      <c r="CX750" s="129"/>
      <c r="CY750" s="129"/>
      <c r="CZ750" s="129"/>
      <c r="DA750" s="129"/>
      <c r="DB750" s="128"/>
      <c r="DC750" s="128"/>
      <c r="DD750" s="128"/>
      <c r="DE750" s="128"/>
      <c r="DF750" s="128"/>
      <c r="DG750" s="128"/>
      <c r="DH750" s="128"/>
      <c r="DI750" s="128"/>
      <c r="DJ750" s="128"/>
      <c r="DK750" s="128"/>
      <c r="DL750" s="128"/>
      <c r="DM750" s="128"/>
      <c r="DN750" s="130"/>
      <c r="DO750" s="128"/>
      <c r="DP750" s="128"/>
      <c r="DQ750" s="128"/>
      <c r="DR750" s="128"/>
      <c r="DS750" s="128"/>
      <c r="DT750" s="128"/>
      <c r="DU750" s="128"/>
      <c r="DV750" s="131"/>
      <c r="DW750" s="132"/>
      <c r="DX750" s="133"/>
      <c r="DZ750" s="128"/>
      <c r="EC750" s="128"/>
      <c r="EF750" s="128"/>
      <c r="EI750" s="128"/>
      <c r="EL750" s="128"/>
      <c r="EO750" s="128"/>
    </row>
    <row r="751" spans="1:145" ht="15.5" x14ac:dyDescent="0.35">
      <c r="A751" s="27"/>
      <c r="B751" s="57"/>
      <c r="C751" s="57"/>
      <c r="D751" s="57"/>
      <c r="E751" s="57"/>
      <c r="F751" s="57"/>
      <c r="G751" s="57"/>
      <c r="H751" s="198"/>
      <c r="I751" s="57"/>
      <c r="J751" s="57"/>
      <c r="K751" s="57"/>
      <c r="L751" s="128"/>
      <c r="M751" s="128"/>
      <c r="N751" s="128"/>
      <c r="O751" s="128"/>
      <c r="P751" s="128"/>
      <c r="Q751" s="128"/>
      <c r="R751" s="128"/>
      <c r="S751" s="128"/>
      <c r="T751" s="128"/>
      <c r="U751" s="128"/>
      <c r="V751" s="128"/>
      <c r="W751" s="128"/>
      <c r="X751" s="129"/>
      <c r="Y751" s="129"/>
      <c r="Z751" s="128"/>
      <c r="AA751" s="128"/>
      <c r="AB751" s="128"/>
      <c r="AC751" s="128"/>
      <c r="AD751" s="128"/>
      <c r="AE751" s="128"/>
      <c r="AF751" s="128"/>
      <c r="AG751" s="128"/>
      <c r="AH751" s="128"/>
      <c r="AI751" s="128"/>
      <c r="AJ751" s="129"/>
      <c r="AK751" s="129"/>
      <c r="AL751" s="129"/>
      <c r="AM751" s="129"/>
      <c r="AN751" s="129"/>
      <c r="AO751" s="129"/>
      <c r="AP751" s="129"/>
      <c r="AQ751" s="129"/>
      <c r="AR751" s="129"/>
      <c r="AS751" s="129"/>
      <c r="AT751" s="129"/>
      <c r="AU751" s="129"/>
      <c r="AV751" s="129"/>
      <c r="AW751" s="129"/>
      <c r="AX751" s="129"/>
      <c r="AY751" s="129"/>
      <c r="AZ751" s="129"/>
      <c r="BA751" s="129"/>
      <c r="BB751" s="129"/>
      <c r="BC751" s="129"/>
      <c r="BD751" s="129"/>
      <c r="BE751" s="129"/>
      <c r="BF751" s="129"/>
      <c r="BG751" s="129"/>
      <c r="BH751" s="129"/>
      <c r="BI751" s="129"/>
      <c r="BJ751" s="129"/>
      <c r="BK751" s="129"/>
      <c r="BL751" s="129"/>
      <c r="BM751" s="129"/>
      <c r="BN751" s="129"/>
      <c r="BO751" s="129"/>
      <c r="BP751" s="129"/>
      <c r="BQ751" s="129"/>
      <c r="BR751" s="129"/>
      <c r="BS751" s="129"/>
      <c r="BT751" s="129"/>
      <c r="BU751" s="129"/>
      <c r="BV751" s="129"/>
      <c r="BW751" s="129"/>
      <c r="BX751" s="129"/>
      <c r="BY751" s="129"/>
      <c r="BZ751" s="128"/>
      <c r="CA751" s="129"/>
      <c r="CB751" s="129"/>
      <c r="CC751" s="129"/>
      <c r="CD751" s="129"/>
      <c r="CE751" s="129"/>
      <c r="CF751" s="129"/>
      <c r="CG751" s="129"/>
      <c r="CH751" s="129"/>
      <c r="CI751" s="129"/>
      <c r="CJ751" s="128"/>
      <c r="CK751" s="128"/>
      <c r="CL751" s="129"/>
      <c r="CM751" s="129"/>
      <c r="CN751" s="129"/>
      <c r="CO751" s="129"/>
      <c r="CP751" s="129"/>
      <c r="CQ751" s="129"/>
      <c r="CR751" s="129"/>
      <c r="CS751" s="129"/>
      <c r="CT751" s="129"/>
      <c r="CU751" s="129"/>
      <c r="CV751" s="129"/>
      <c r="CW751" s="129"/>
      <c r="CX751" s="129"/>
      <c r="CY751" s="129"/>
      <c r="CZ751" s="129"/>
      <c r="DA751" s="129"/>
      <c r="DB751" s="128"/>
      <c r="DC751" s="128"/>
      <c r="DD751" s="128"/>
      <c r="DE751" s="128"/>
      <c r="DF751" s="128"/>
      <c r="DG751" s="128"/>
      <c r="DH751" s="128"/>
      <c r="DI751" s="128"/>
      <c r="DJ751" s="128"/>
      <c r="DK751" s="128"/>
      <c r="DL751" s="128"/>
      <c r="DM751" s="128"/>
      <c r="DN751" s="130"/>
      <c r="DO751" s="128"/>
      <c r="DP751" s="128"/>
      <c r="DQ751" s="128"/>
      <c r="DR751" s="128"/>
      <c r="DS751" s="128"/>
      <c r="DT751" s="128"/>
      <c r="DU751" s="128"/>
      <c r="DV751" s="131"/>
      <c r="DW751" s="132"/>
      <c r="DX751" s="133"/>
      <c r="DZ751" s="128"/>
      <c r="EC751" s="128"/>
      <c r="EF751" s="128"/>
      <c r="EI751" s="128"/>
      <c r="EL751" s="128"/>
      <c r="EO751" s="128"/>
    </row>
    <row r="752" spans="1:145" ht="15.5" x14ac:dyDescent="0.35">
      <c r="A752" s="56" t="s">
        <v>355</v>
      </c>
      <c r="B752" s="141" t="e">
        <f t="shared" ref="B752:Z752" si="794">+B723/B$744</f>
        <v>#VALUE!</v>
      </c>
      <c r="C752" s="141" t="e">
        <f t="shared" si="794"/>
        <v>#VALUE!</v>
      </c>
      <c r="D752" s="141" t="e">
        <f t="shared" si="794"/>
        <v>#VALUE!</v>
      </c>
      <c r="E752" s="141" t="e">
        <f t="shared" si="794"/>
        <v>#VALUE!</v>
      </c>
      <c r="F752" s="141" t="e">
        <f t="shared" si="794"/>
        <v>#VALUE!</v>
      </c>
      <c r="G752" s="141" t="e">
        <f t="shared" si="794"/>
        <v>#VALUE!</v>
      </c>
      <c r="H752" s="141" t="e">
        <f t="shared" si="794"/>
        <v>#VALUE!</v>
      </c>
      <c r="I752" s="141" t="e">
        <f t="shared" si="794"/>
        <v>#VALUE!</v>
      </c>
      <c r="J752" s="141" t="e">
        <f t="shared" si="794"/>
        <v>#VALUE!</v>
      </c>
      <c r="K752" s="141" t="e">
        <f t="shared" si="794"/>
        <v>#VALUE!</v>
      </c>
      <c r="L752" s="141" t="e">
        <f t="shared" si="794"/>
        <v>#VALUE!</v>
      </c>
      <c r="M752" s="141" t="e">
        <f t="shared" si="794"/>
        <v>#VALUE!</v>
      </c>
      <c r="N752" s="141" t="e">
        <f t="shared" si="794"/>
        <v>#VALUE!</v>
      </c>
      <c r="O752" s="141" t="e">
        <f t="shared" si="794"/>
        <v>#VALUE!</v>
      </c>
      <c r="P752" s="141" t="e">
        <f t="shared" si="794"/>
        <v>#VALUE!</v>
      </c>
      <c r="Q752" s="75" t="e">
        <f t="shared" si="794"/>
        <v>#VALUE!</v>
      </c>
      <c r="R752" s="75" t="e">
        <f t="shared" si="794"/>
        <v>#VALUE!</v>
      </c>
      <c r="S752" s="75" t="e">
        <f t="shared" si="794"/>
        <v>#VALUE!</v>
      </c>
      <c r="T752" s="75" t="e">
        <f t="shared" si="794"/>
        <v>#VALUE!</v>
      </c>
      <c r="U752" s="75" t="e">
        <f t="shared" si="794"/>
        <v>#VALUE!</v>
      </c>
      <c r="V752" s="75" t="e">
        <f t="shared" si="794"/>
        <v>#VALUE!</v>
      </c>
      <c r="W752" s="75" t="e">
        <f t="shared" si="794"/>
        <v>#VALUE!</v>
      </c>
      <c r="X752" s="82" t="e">
        <f t="shared" si="794"/>
        <v>#VALUE!</v>
      </c>
      <c r="Y752" s="82" t="e">
        <f t="shared" si="794"/>
        <v>#VALUE!</v>
      </c>
      <c r="Z752" s="75" t="e">
        <f t="shared" si="794"/>
        <v>#VALUE!</v>
      </c>
      <c r="AA752" s="75" t="e">
        <f>+AA723/AA$744</f>
        <v>#VALUE!</v>
      </c>
      <c r="AB752" s="75">
        <v>0.45633193112509635</v>
      </c>
      <c r="AC752" s="75">
        <v>0.45359020818039142</v>
      </c>
      <c r="AD752" s="75">
        <v>0.43997617174435621</v>
      </c>
      <c r="AE752" s="75" t="e">
        <f>+AE723/AE$744</f>
        <v>#VALUE!</v>
      </c>
      <c r="AF752" s="75">
        <v>0.43433721963788435</v>
      </c>
      <c r="AG752" s="75">
        <v>0.44553006944524726</v>
      </c>
      <c r="AH752" s="75">
        <v>0.44449563591414315</v>
      </c>
      <c r="AI752" s="75">
        <v>0.43669019054107505</v>
      </c>
      <c r="AJ752" s="82" t="e">
        <f>+AJ723/AJ$744</f>
        <v>#VALUE!</v>
      </c>
      <c r="AK752" s="82">
        <v>0.35926881862845261</v>
      </c>
      <c r="AL752" s="82">
        <v>0.37438630661892264</v>
      </c>
      <c r="AM752" s="82">
        <v>0.36567082356714009</v>
      </c>
      <c r="AN752" s="82">
        <v>0.36619351967132424</v>
      </c>
      <c r="AO752" s="82" t="e">
        <f>+AO723/AO$744</f>
        <v>#VALUE!</v>
      </c>
      <c r="AP752" s="82">
        <v>0.31836712606099521</v>
      </c>
      <c r="AQ752" s="82">
        <v>0.31349107000610155</v>
      </c>
      <c r="AR752" s="82">
        <v>0.34050361567780102</v>
      </c>
      <c r="AS752" s="82" t="e">
        <f>+AS723/AS$744</f>
        <v>#VALUE!</v>
      </c>
      <c r="AT752" s="82">
        <v>0.33917584190487904</v>
      </c>
      <c r="AU752" s="82">
        <v>0.336745020479429</v>
      </c>
      <c r="AV752" s="82">
        <v>0.29358060941479813</v>
      </c>
      <c r="AW752" s="82">
        <v>0.29299712004240436</v>
      </c>
      <c r="AX752" s="82" t="e">
        <f>+AX723/AX$744</f>
        <v>#VALUE!</v>
      </c>
      <c r="AY752" s="82"/>
      <c r="AZ752" s="82">
        <v>0.31869159964929927</v>
      </c>
      <c r="BA752" s="82">
        <v>0.30389743323200852</v>
      </c>
      <c r="BB752" s="82">
        <v>0.32175973957863091</v>
      </c>
      <c r="BC752" s="82">
        <v>0.30773755400048086</v>
      </c>
      <c r="BD752" s="82">
        <v>0.33012385367039826</v>
      </c>
      <c r="BE752" s="82">
        <v>0.31595104708585631</v>
      </c>
      <c r="BF752" s="82">
        <f>+BF723/BF$744</f>
        <v>0.30948666343671066</v>
      </c>
      <c r="BG752" s="82">
        <v>0.31807993820429387</v>
      </c>
      <c r="BH752" s="82">
        <v>0.29391126794638445</v>
      </c>
      <c r="BI752" s="82">
        <v>0.30259759027677535</v>
      </c>
      <c r="BJ752" s="82">
        <v>0.27854680895562373</v>
      </c>
      <c r="BK752" s="82">
        <v>0.31484262946399738</v>
      </c>
      <c r="BL752" s="82">
        <v>0.29207760274297506</v>
      </c>
      <c r="BM752" s="82">
        <v>0.30758991945030389</v>
      </c>
      <c r="BN752" s="82">
        <v>0.28511733489065394</v>
      </c>
      <c r="BO752" s="82" t="e">
        <f>+BO723/BO$744</f>
        <v>#VALUE!</v>
      </c>
      <c r="BP752" s="176">
        <v>0.29428113516052912</v>
      </c>
      <c r="BQ752" s="82">
        <v>0.28906744620822072</v>
      </c>
      <c r="BR752" s="82">
        <v>0.22509160620117002</v>
      </c>
      <c r="BS752" s="176">
        <v>0.18478657158324913</v>
      </c>
      <c r="BT752" s="176">
        <v>0.25668045140247719</v>
      </c>
      <c r="BU752" s="176">
        <v>0.23252774234931886</v>
      </c>
      <c r="BV752" s="176">
        <v>0.19856350916890811</v>
      </c>
      <c r="BW752" s="82">
        <v>0.26912854497228922</v>
      </c>
      <c r="BX752" s="82">
        <v>0.25964169141456334</v>
      </c>
      <c r="BY752" s="82">
        <v>0.24573897405402076</v>
      </c>
      <c r="BZ752" s="75">
        <v>0.26414396418523678</v>
      </c>
      <c r="CA752" s="82">
        <f>+CA723/CA$744</f>
        <v>0.2463360980463781</v>
      </c>
      <c r="CB752" s="82">
        <v>0.28152201363559487</v>
      </c>
      <c r="CC752" s="82">
        <v>0.28449650331087989</v>
      </c>
      <c r="CD752" s="82">
        <v>0.26817826634896808</v>
      </c>
      <c r="CE752" s="82">
        <v>0.28130244261179543</v>
      </c>
      <c r="CF752" s="82">
        <v>0.28321390042637129</v>
      </c>
      <c r="CG752" s="82">
        <v>0.26782338993155713</v>
      </c>
      <c r="CH752" s="82">
        <v>0.29822233233743795</v>
      </c>
      <c r="CI752" s="82">
        <v>0.29106097617473198</v>
      </c>
      <c r="CJ752" s="75">
        <v>0.30473030455871924</v>
      </c>
      <c r="CK752" s="75">
        <v>0.29853515841690398</v>
      </c>
      <c r="CL752" s="82">
        <f>+CL723/CL$744</f>
        <v>0.28513578400131978</v>
      </c>
      <c r="CM752" s="82">
        <v>0.29335509253025238</v>
      </c>
      <c r="CN752" s="176">
        <v>0.32231864347613326</v>
      </c>
      <c r="CO752" s="176">
        <v>0.32222637849236191</v>
      </c>
      <c r="CP752" s="176">
        <v>0.35395045040880918</v>
      </c>
      <c r="CQ752" s="176">
        <v>0.32196148376487926</v>
      </c>
      <c r="CR752" s="176">
        <v>0.29764344090804101</v>
      </c>
      <c r="CS752" s="176">
        <v>0.36196271070246666</v>
      </c>
      <c r="CT752" s="176">
        <v>0.34803581038532128</v>
      </c>
      <c r="CU752" s="176">
        <v>0.30816247337159258</v>
      </c>
      <c r="CV752" s="176">
        <v>0.35886815811948208</v>
      </c>
      <c r="CW752" s="176">
        <v>0.34920196679547144</v>
      </c>
      <c r="CX752" s="82">
        <v>0.35529849337982089</v>
      </c>
      <c r="CY752" s="82">
        <v>0.35319033201129268</v>
      </c>
      <c r="CZ752" s="82">
        <v>0.34330753258751007</v>
      </c>
      <c r="DA752" s="82">
        <f t="shared" ref="DA752" si="795">+DA723/DA$744</f>
        <v>0.32845065500121651</v>
      </c>
      <c r="DB752" s="75">
        <v>0.31747543216476282</v>
      </c>
      <c r="DC752" s="75">
        <v>0.30392653353488663</v>
      </c>
      <c r="DD752" s="75">
        <v>0.28875757423950565</v>
      </c>
      <c r="DE752" s="75">
        <v>0.31278929192077626</v>
      </c>
      <c r="DF752" s="75">
        <v>0.29745244311270103</v>
      </c>
      <c r="DG752" s="75">
        <v>0.28254138313775873</v>
      </c>
      <c r="DH752" s="75">
        <v>0.31972434545947204</v>
      </c>
      <c r="DI752" s="75">
        <v>0.30462784614199634</v>
      </c>
      <c r="DJ752" s="75">
        <v>0.29154552626913793</v>
      </c>
      <c r="DK752" s="75">
        <v>0.3198065236722652</v>
      </c>
      <c r="DL752" s="75">
        <v>0.30658447496110353</v>
      </c>
      <c r="DM752" s="75">
        <v>0.29355999557941337</v>
      </c>
      <c r="DN752" s="127">
        <f t="shared" ref="DN752" si="796">+DN723/DN$744</f>
        <v>0.29058562706679275</v>
      </c>
      <c r="DO752" s="75">
        <v>0.29355999557941337</v>
      </c>
      <c r="DP752" s="75">
        <v>0.31256981748314872</v>
      </c>
      <c r="DQ752" s="75">
        <v>0.30506555566574756</v>
      </c>
      <c r="DR752" s="75">
        <v>0.29127058762183067</v>
      </c>
      <c r="DS752" s="75">
        <v>0.30325905893377125</v>
      </c>
      <c r="DT752" s="75">
        <v>0.29638464840800977</v>
      </c>
      <c r="DU752" s="75">
        <v>0.28999413786893924</v>
      </c>
      <c r="DV752" s="84">
        <f>+DV723/DV$744</f>
        <v>0.29243142256374499</v>
      </c>
      <c r="DW752" s="177">
        <f>+DW723/DW$744</f>
        <v>0.28770664172236426</v>
      </c>
      <c r="DX752" s="86">
        <f>+DX723/DX$744</f>
        <v>0.28137785945888383</v>
      </c>
      <c r="DZ752" s="75">
        <f>+DZ723/DZ$744</f>
        <v>0.27710205461827486</v>
      </c>
      <c r="EC752" s="75">
        <f>+EC723/EC$744</f>
        <v>0.26707972843968408</v>
      </c>
      <c r="EF752" s="75" t="e">
        <f>+EF723/EF$744</f>
        <v>#VALUE!</v>
      </c>
      <c r="EI752" s="75" t="e">
        <f>+EI723/EI$744</f>
        <v>#VALUE!</v>
      </c>
      <c r="EL752" s="75" t="e">
        <f>+EL723/EL$744</f>
        <v>#VALUE!</v>
      </c>
      <c r="EO752" s="75" t="e">
        <f>+EO723/EO$744</f>
        <v>#VALUE!</v>
      </c>
    </row>
    <row r="753" spans="1:145" ht="15.5" x14ac:dyDescent="0.35">
      <c r="A753" s="56" t="s">
        <v>356</v>
      </c>
      <c r="B753" s="141"/>
      <c r="C753" s="141"/>
      <c r="D753" s="141"/>
      <c r="E753" s="141"/>
      <c r="F753" s="141"/>
      <c r="G753" s="141"/>
      <c r="H753" s="141"/>
      <c r="I753" s="141"/>
      <c r="J753" s="141"/>
      <c r="K753" s="141"/>
      <c r="L753" s="141"/>
      <c r="M753" s="141"/>
      <c r="N753" s="141"/>
      <c r="O753" s="141"/>
      <c r="P753" s="141"/>
      <c r="Q753" s="128"/>
      <c r="R753" s="128"/>
      <c r="S753" s="128"/>
      <c r="T753" s="128"/>
      <c r="U753" s="128"/>
      <c r="V753" s="128"/>
      <c r="W753" s="128"/>
      <c r="X753" s="129"/>
      <c r="Y753" s="129"/>
      <c r="Z753" s="128"/>
      <c r="AA753" s="128"/>
      <c r="AB753" s="128"/>
      <c r="AC753" s="128"/>
      <c r="AD753" s="128"/>
      <c r="AE753" s="128"/>
      <c r="AF753" s="128"/>
      <c r="AG753" s="128"/>
      <c r="AH753" s="128"/>
      <c r="AI753" s="128"/>
      <c r="AJ753" s="129"/>
      <c r="AK753" s="129"/>
      <c r="AL753" s="129"/>
      <c r="AM753" s="129"/>
      <c r="AN753" s="129"/>
      <c r="AO753" s="129"/>
      <c r="AP753" s="129"/>
      <c r="AQ753" s="129"/>
      <c r="AR753" s="129"/>
      <c r="AS753" s="129"/>
      <c r="AT753" s="129"/>
      <c r="AU753" s="129"/>
      <c r="AV753" s="129"/>
      <c r="AW753" s="129"/>
      <c r="AX753" s="129"/>
      <c r="AY753" s="129"/>
      <c r="AZ753" s="129"/>
      <c r="BA753" s="129"/>
      <c r="BB753" s="129"/>
      <c r="BC753" s="129"/>
      <c r="BD753" s="129"/>
      <c r="BE753" s="129"/>
      <c r="BF753" s="129"/>
      <c r="BG753" s="129"/>
      <c r="BH753" s="129"/>
      <c r="BI753" s="129"/>
      <c r="BJ753" s="129"/>
      <c r="BK753" s="129"/>
      <c r="BL753" s="129"/>
      <c r="BM753" s="129"/>
      <c r="BN753" s="129"/>
      <c r="BO753" s="129"/>
      <c r="BP753" s="129"/>
      <c r="BQ753" s="129"/>
      <c r="BR753" s="129"/>
      <c r="BS753" s="129"/>
      <c r="BT753" s="129"/>
      <c r="BU753" s="129"/>
      <c r="BV753" s="129"/>
      <c r="BW753" s="129"/>
      <c r="BX753" s="129"/>
      <c r="BY753" s="129"/>
      <c r="BZ753" s="128"/>
      <c r="CA753" s="129"/>
      <c r="CB753" s="129"/>
      <c r="CC753" s="129"/>
      <c r="CD753" s="129"/>
      <c r="CE753" s="129"/>
      <c r="CF753" s="129"/>
      <c r="CG753" s="129"/>
      <c r="CH753" s="129"/>
      <c r="CI753" s="129"/>
      <c r="CJ753" s="128"/>
      <c r="CK753" s="128"/>
      <c r="CL753" s="129"/>
      <c r="CM753" s="129"/>
      <c r="CN753" s="129"/>
      <c r="CO753" s="129"/>
      <c r="CP753" s="129"/>
      <c r="CQ753" s="129"/>
      <c r="CR753" s="129"/>
      <c r="CS753" s="129"/>
      <c r="CT753" s="129"/>
      <c r="CU753" s="129"/>
      <c r="CV753" s="129"/>
      <c r="CW753" s="129"/>
      <c r="CX753" s="129"/>
      <c r="CY753" s="129"/>
      <c r="CZ753" s="129"/>
      <c r="DA753" s="129"/>
      <c r="DB753" s="128"/>
      <c r="DC753" s="128"/>
      <c r="DD753" s="128"/>
      <c r="DE753" s="128"/>
      <c r="DF753" s="128"/>
      <c r="DG753" s="128"/>
      <c r="DH753" s="128"/>
      <c r="DI753" s="128"/>
      <c r="DJ753" s="128"/>
      <c r="DK753" s="128"/>
      <c r="DL753" s="128"/>
      <c r="DM753" s="128"/>
      <c r="DN753" s="130"/>
      <c r="DO753" s="128"/>
      <c r="DP753" s="128"/>
      <c r="DQ753" s="128"/>
      <c r="DR753" s="128"/>
      <c r="DS753" s="128"/>
      <c r="DT753" s="128"/>
      <c r="DU753" s="128"/>
      <c r="DV753" s="131"/>
      <c r="DW753" s="132"/>
      <c r="DX753" s="133"/>
      <c r="DZ753" s="128"/>
      <c r="EC753" s="128"/>
      <c r="EF753" s="128"/>
      <c r="EI753" s="128"/>
      <c r="EL753" s="128"/>
      <c r="EO753" s="128"/>
    </row>
    <row r="754" spans="1:145" ht="15.5" x14ac:dyDescent="0.35">
      <c r="A754" s="56" t="s">
        <v>357</v>
      </c>
      <c r="B754" s="141" t="e">
        <f t="shared" ref="B754:Z756" si="797">+B725/B$744</f>
        <v>#VALUE!</v>
      </c>
      <c r="C754" s="141" t="e">
        <f t="shared" si="797"/>
        <v>#VALUE!</v>
      </c>
      <c r="D754" s="141" t="e">
        <f t="shared" si="797"/>
        <v>#VALUE!</v>
      </c>
      <c r="E754" s="141" t="e">
        <f t="shared" si="797"/>
        <v>#VALUE!</v>
      </c>
      <c r="F754" s="141" t="e">
        <f t="shared" si="797"/>
        <v>#VALUE!</v>
      </c>
      <c r="G754" s="141" t="e">
        <f t="shared" si="797"/>
        <v>#VALUE!</v>
      </c>
      <c r="H754" s="141" t="e">
        <f t="shared" si="797"/>
        <v>#VALUE!</v>
      </c>
      <c r="I754" s="141" t="e">
        <f t="shared" si="797"/>
        <v>#VALUE!</v>
      </c>
      <c r="J754" s="141" t="e">
        <f t="shared" si="797"/>
        <v>#VALUE!</v>
      </c>
      <c r="K754" s="141" t="e">
        <f t="shared" si="797"/>
        <v>#VALUE!</v>
      </c>
      <c r="L754" s="141" t="e">
        <f t="shared" si="797"/>
        <v>#VALUE!</v>
      </c>
      <c r="M754" s="141" t="e">
        <f t="shared" si="797"/>
        <v>#VALUE!</v>
      </c>
      <c r="N754" s="141" t="e">
        <f t="shared" si="797"/>
        <v>#VALUE!</v>
      </c>
      <c r="O754" s="141" t="e">
        <f t="shared" si="797"/>
        <v>#VALUE!</v>
      </c>
      <c r="P754" s="141" t="e">
        <f t="shared" si="797"/>
        <v>#VALUE!</v>
      </c>
      <c r="Q754" s="75" t="e">
        <f t="shared" si="797"/>
        <v>#VALUE!</v>
      </c>
      <c r="R754" s="75" t="e">
        <f t="shared" si="797"/>
        <v>#VALUE!</v>
      </c>
      <c r="S754" s="75" t="e">
        <f t="shared" si="797"/>
        <v>#VALUE!</v>
      </c>
      <c r="T754" s="75" t="e">
        <f t="shared" si="797"/>
        <v>#VALUE!</v>
      </c>
      <c r="U754" s="75" t="e">
        <f t="shared" si="797"/>
        <v>#VALUE!</v>
      </c>
      <c r="V754" s="75" t="e">
        <f t="shared" si="797"/>
        <v>#VALUE!</v>
      </c>
      <c r="W754" s="75" t="e">
        <f t="shared" si="797"/>
        <v>#VALUE!</v>
      </c>
      <c r="X754" s="82" t="e">
        <f t="shared" si="797"/>
        <v>#VALUE!</v>
      </c>
      <c r="Y754" s="82" t="e">
        <f t="shared" si="797"/>
        <v>#VALUE!</v>
      </c>
      <c r="Z754" s="75" t="e">
        <f t="shared" si="797"/>
        <v>#VALUE!</v>
      </c>
      <c r="AA754" s="75" t="e">
        <f>+AA725/AA$744</f>
        <v>#VALUE!</v>
      </c>
      <c r="AB754" s="75">
        <v>0.109503475115052</v>
      </c>
      <c r="AC754" s="75">
        <v>0.104749679147268</v>
      </c>
      <c r="AD754" s="75">
        <v>0.10262852323728706</v>
      </c>
      <c r="AE754" s="75" t="e">
        <f>+AE725/AE$744</f>
        <v>#VALUE!</v>
      </c>
      <c r="AF754" s="75">
        <v>0.11920585672843402</v>
      </c>
      <c r="AG754" s="75">
        <v>0.12371251505109</v>
      </c>
      <c r="AH754" s="75">
        <v>0.124357638043508</v>
      </c>
      <c r="AI754" s="75">
        <v>0.128428038151888</v>
      </c>
      <c r="AJ754" s="82" t="e">
        <f>+AJ725/AJ$744</f>
        <v>#VALUE!</v>
      </c>
      <c r="AK754" s="82">
        <v>0.14876039319807444</v>
      </c>
      <c r="AL754" s="82">
        <v>0.14305858504129013</v>
      </c>
      <c r="AM754" s="82">
        <v>0.14685374735667042</v>
      </c>
      <c r="AN754" s="82">
        <v>0.14783586245877581</v>
      </c>
      <c r="AO754" s="82" t="e">
        <f>+AO725/AO$744</f>
        <v>#VALUE!</v>
      </c>
      <c r="AP754" s="82">
        <v>0.16049000616321957</v>
      </c>
      <c r="AQ754" s="82">
        <v>0.16617516554508777</v>
      </c>
      <c r="AR754" s="82">
        <v>0.16218111069788549</v>
      </c>
      <c r="AS754" s="82" t="e">
        <f>+AS725/AS$744</f>
        <v>#VALUE!</v>
      </c>
      <c r="AT754" s="82">
        <v>0.14606100670110442</v>
      </c>
      <c r="AU754" s="82">
        <v>0.15103698120350165</v>
      </c>
      <c r="AV754" s="82">
        <v>0.12459427861823831</v>
      </c>
      <c r="AW754" s="82">
        <v>0.12229287827666152</v>
      </c>
      <c r="AX754" s="82" t="e">
        <f>+AX725/AX$744</f>
        <v>#VALUE!</v>
      </c>
      <c r="AY754" s="82"/>
      <c r="AZ754" s="82">
        <v>0.11852143722541093</v>
      </c>
      <c r="BA754" s="82">
        <v>0.12145666906987912</v>
      </c>
      <c r="BB754" s="82">
        <v>0.11560739684105655</v>
      </c>
      <c r="BC754" s="82">
        <v>0.11884409523905259</v>
      </c>
      <c r="BD754" s="82">
        <v>0.11014594745517324</v>
      </c>
      <c r="BE754" s="82">
        <v>0.11249358022245222</v>
      </c>
      <c r="BF754" s="82">
        <f>+BF725/BF$744</f>
        <v>0.10785408462477336</v>
      </c>
      <c r="BG754" s="82">
        <v>0.11491151246847209</v>
      </c>
      <c r="BH754" s="82">
        <v>0.12136419494866811</v>
      </c>
      <c r="BI754" s="82">
        <v>0.11031284110855928</v>
      </c>
      <c r="BJ754" s="82">
        <v>0.1172033629914663</v>
      </c>
      <c r="BK754" s="82">
        <v>0.11222823456258141</v>
      </c>
      <c r="BL754" s="82">
        <v>0.11725947972026962</v>
      </c>
      <c r="BM754" s="82">
        <v>0.11212845220462407</v>
      </c>
      <c r="BN754" s="82">
        <v>0.11728508399401084</v>
      </c>
      <c r="BO754" s="82" t="e">
        <f>+BO725/BO$744</f>
        <v>#VALUE!</v>
      </c>
      <c r="BP754" s="176">
        <v>0.11204780674096039</v>
      </c>
      <c r="BQ754" s="82">
        <v>0.11588633589440542</v>
      </c>
      <c r="BR754" s="82">
        <v>0.12893491785888861</v>
      </c>
      <c r="BS754" s="176">
        <v>0.1367826711637497</v>
      </c>
      <c r="BT754" s="176">
        <v>0.12275981932042281</v>
      </c>
      <c r="BU754" s="176">
        <v>0.1288563842792618</v>
      </c>
      <c r="BV754" s="176">
        <v>0.13953990832034116</v>
      </c>
      <c r="BW754" s="82">
        <v>0.1217240397660773</v>
      </c>
      <c r="BX754" s="82">
        <v>0.12415096640868879</v>
      </c>
      <c r="BY754" s="82">
        <v>0.1297850079429288</v>
      </c>
      <c r="BZ754" s="75">
        <v>0.12301346739183772</v>
      </c>
      <c r="CA754" s="82">
        <f>+CA725/CA$744</f>
        <v>0.1235709431207074</v>
      </c>
      <c r="CB754" s="82">
        <v>0.12029641183562455</v>
      </c>
      <c r="CC754" s="82">
        <v>0.12158461347754296</v>
      </c>
      <c r="CD754" s="82">
        <v>0.12797500723322452</v>
      </c>
      <c r="CE754" s="82">
        <v>0.11885787176744673</v>
      </c>
      <c r="CF754" s="82">
        <v>0.12017542240928142</v>
      </c>
      <c r="CG754" s="82">
        <v>0.12661949220610524</v>
      </c>
      <c r="CH754" s="82">
        <v>0.11417553174039761</v>
      </c>
      <c r="CI754" s="82">
        <v>0.11697201034860798</v>
      </c>
      <c r="CJ754" s="75">
        <v>0.11336658014275491</v>
      </c>
      <c r="CK754" s="75">
        <v>0.11560422423947642</v>
      </c>
      <c r="CL754" s="82">
        <f>+CL725/CL$744</f>
        <v>0.11232031173074314</v>
      </c>
      <c r="CM754" s="82">
        <v>0.11842554811556233</v>
      </c>
      <c r="CN754" s="176">
        <v>0.11265006728971295</v>
      </c>
      <c r="CO754" s="176">
        <v>0.11364111361457499</v>
      </c>
      <c r="CP754" s="176">
        <v>0.10706252946544574</v>
      </c>
      <c r="CQ754" s="176">
        <v>0.1138691944484656</v>
      </c>
      <c r="CR754" s="176">
        <v>0.11795170946250212</v>
      </c>
      <c r="CS754" s="176">
        <v>0.10277845101844769</v>
      </c>
      <c r="CT754" s="176">
        <v>0.10643239195292996</v>
      </c>
      <c r="CU754" s="176">
        <v>0.11468392973142218</v>
      </c>
      <c r="CV754" s="176">
        <v>0.10340997577827066</v>
      </c>
      <c r="CW754" s="176">
        <v>0.10599061995710696</v>
      </c>
      <c r="CX754" s="82">
        <v>0.10403805982727339</v>
      </c>
      <c r="CY754" s="82">
        <v>0.10472784393528006</v>
      </c>
      <c r="CZ754" s="82">
        <v>0.10787307678867371</v>
      </c>
      <c r="DA754" s="82">
        <f t="shared" ref="DA754:DA756" si="798">+DA725/DA$744</f>
        <v>0.10558429614188637</v>
      </c>
      <c r="DB754" s="75">
        <v>0.10634904476595242</v>
      </c>
      <c r="DC754" s="75">
        <v>0.10922288717202319</v>
      </c>
      <c r="DD754" s="75">
        <v>0.112280298689953</v>
      </c>
      <c r="DE754" s="75">
        <v>0.11044519712920545</v>
      </c>
      <c r="DF754" s="75">
        <v>0.11393161379370086</v>
      </c>
      <c r="DG754" s="75">
        <v>0.11787191100121755</v>
      </c>
      <c r="DH754" s="75">
        <v>0.11534855793607676</v>
      </c>
      <c r="DI754" s="75">
        <v>0.11834760370767376</v>
      </c>
      <c r="DJ754" s="75">
        <v>0.12181567322696731</v>
      </c>
      <c r="DK754" s="75">
        <v>0.11841761181020048</v>
      </c>
      <c r="DL754" s="75">
        <v>0.1208244537925032</v>
      </c>
      <c r="DM754" s="75">
        <v>0.12436539130397105</v>
      </c>
      <c r="DN754" s="127">
        <f>+DN725/DN$744</f>
        <v>0.11468833128523415</v>
      </c>
      <c r="DO754" s="75">
        <v>0.12436539130397105</v>
      </c>
      <c r="DP754" s="75">
        <v>0.12798278319946821</v>
      </c>
      <c r="DQ754" s="75">
        <v>0.13006622104549453</v>
      </c>
      <c r="DR754" s="75">
        <v>0.1341381536474979</v>
      </c>
      <c r="DS754" s="75">
        <v>0.12267817757912557</v>
      </c>
      <c r="DT754" s="75">
        <v>0.124277048661513</v>
      </c>
      <c r="DU754" s="75">
        <v>0.1205370966039766</v>
      </c>
      <c r="DV754" s="84">
        <f t="shared" ref="DV754:DX756" si="799">+DV725/DV$744</f>
        <v>0.1231071415468175</v>
      </c>
      <c r="DW754" s="177">
        <f t="shared" si="799"/>
        <v>0.12199541843086216</v>
      </c>
      <c r="DX754" s="86">
        <f t="shared" si="799"/>
        <v>0.12663764554373597</v>
      </c>
      <c r="DZ754" s="75">
        <f>+DZ725/DZ$744</f>
        <v>0.12415866665723896</v>
      </c>
      <c r="EC754" s="75">
        <f>+EC725/EC$744</f>
        <v>0.12558602563436844</v>
      </c>
      <c r="EF754" s="75" t="e">
        <f>+EF725/EF$744</f>
        <v>#VALUE!</v>
      </c>
      <c r="EI754" s="75" t="e">
        <f>+EI725/EI$744</f>
        <v>#VALUE!</v>
      </c>
      <c r="EL754" s="75" t="e">
        <f>+EL725/EL$744</f>
        <v>#VALUE!</v>
      </c>
      <c r="EO754" s="75" t="e">
        <f>+EO725/EO$744</f>
        <v>#VALUE!</v>
      </c>
    </row>
    <row r="755" spans="1:145" ht="15.5" x14ac:dyDescent="0.35">
      <c r="A755" s="56" t="s">
        <v>358</v>
      </c>
      <c r="B755" s="141" t="e">
        <f t="shared" si="797"/>
        <v>#VALUE!</v>
      </c>
      <c r="C755" s="141" t="e">
        <f t="shared" si="797"/>
        <v>#VALUE!</v>
      </c>
      <c r="D755" s="141" t="e">
        <f t="shared" si="797"/>
        <v>#VALUE!</v>
      </c>
      <c r="E755" s="141" t="e">
        <f t="shared" si="797"/>
        <v>#VALUE!</v>
      </c>
      <c r="F755" s="141" t="e">
        <f t="shared" si="797"/>
        <v>#VALUE!</v>
      </c>
      <c r="G755" s="141" t="e">
        <f t="shared" si="797"/>
        <v>#VALUE!</v>
      </c>
      <c r="H755" s="141" t="e">
        <f t="shared" si="797"/>
        <v>#VALUE!</v>
      </c>
      <c r="I755" s="141" t="e">
        <f t="shared" si="797"/>
        <v>#VALUE!</v>
      </c>
      <c r="J755" s="141" t="e">
        <f t="shared" si="797"/>
        <v>#VALUE!</v>
      </c>
      <c r="K755" s="141" t="e">
        <f t="shared" si="797"/>
        <v>#VALUE!</v>
      </c>
      <c r="L755" s="141" t="e">
        <f t="shared" si="797"/>
        <v>#VALUE!</v>
      </c>
      <c r="M755" s="141" t="e">
        <f t="shared" si="797"/>
        <v>#VALUE!</v>
      </c>
      <c r="N755" s="141" t="e">
        <f t="shared" si="797"/>
        <v>#VALUE!</v>
      </c>
      <c r="O755" s="141" t="e">
        <f t="shared" si="797"/>
        <v>#VALUE!</v>
      </c>
      <c r="P755" s="141" t="e">
        <f t="shared" si="797"/>
        <v>#VALUE!</v>
      </c>
      <c r="Q755" s="75" t="e">
        <f t="shared" si="797"/>
        <v>#VALUE!</v>
      </c>
      <c r="R755" s="75" t="e">
        <f t="shared" si="797"/>
        <v>#VALUE!</v>
      </c>
      <c r="S755" s="75" t="e">
        <f t="shared" si="797"/>
        <v>#VALUE!</v>
      </c>
      <c r="T755" s="75" t="e">
        <f t="shared" si="797"/>
        <v>#VALUE!</v>
      </c>
      <c r="U755" s="75" t="e">
        <f t="shared" si="797"/>
        <v>#VALUE!</v>
      </c>
      <c r="V755" s="75" t="e">
        <f t="shared" si="797"/>
        <v>#VALUE!</v>
      </c>
      <c r="W755" s="75" t="e">
        <f t="shared" si="797"/>
        <v>#VALUE!</v>
      </c>
      <c r="X755" s="82" t="e">
        <f t="shared" si="797"/>
        <v>#VALUE!</v>
      </c>
      <c r="Y755" s="82" t="e">
        <f t="shared" si="797"/>
        <v>#VALUE!</v>
      </c>
      <c r="Z755" s="75" t="e">
        <f t="shared" si="797"/>
        <v>#VALUE!</v>
      </c>
      <c r="AA755" s="75" t="e">
        <f>+AA726/AA$744</f>
        <v>#VALUE!</v>
      </c>
      <c r="AB755" s="75">
        <v>1.0635102811767914E-2</v>
      </c>
      <c r="AC755" s="75">
        <v>9.0196721378002376E-3</v>
      </c>
      <c r="AD755" s="75">
        <v>8.700085607453955E-3</v>
      </c>
      <c r="AE755" s="75" t="e">
        <f>+AE726/AE$744</f>
        <v>#VALUE!</v>
      </c>
      <c r="AF755" s="75">
        <v>4.927861545321743E-3</v>
      </c>
      <c r="AG755" s="75">
        <v>5.1782587711847947E-3</v>
      </c>
      <c r="AH755" s="75">
        <v>5.3014270775542591E-3</v>
      </c>
      <c r="AI755" s="75">
        <v>5.4762220616821422E-3</v>
      </c>
      <c r="AJ755" s="82" t="e">
        <f>+AJ726/AJ$744</f>
        <v>#VALUE!</v>
      </c>
      <c r="AK755" s="82">
        <v>7.9657726410658596E-3</v>
      </c>
      <c r="AL755" s="82">
        <v>9.1496962908887026E-3</v>
      </c>
      <c r="AM755" s="82">
        <v>8.5890441508934094E-3</v>
      </c>
      <c r="AN755" s="82">
        <v>8.6138682302322449E-3</v>
      </c>
      <c r="AO755" s="82" t="e">
        <f>+AO726/AO$744</f>
        <v>#VALUE!</v>
      </c>
      <c r="AP755" s="82">
        <v>1.0205560240373781E-2</v>
      </c>
      <c r="AQ755" s="82">
        <v>1.0088765740445331E-2</v>
      </c>
      <c r="AR755" s="82">
        <v>1.0790092926603937E-2</v>
      </c>
      <c r="AS755" s="82" t="e">
        <f>+AS726/AS$744</f>
        <v>#VALUE!</v>
      </c>
      <c r="AT755" s="82">
        <v>9.0420518785271284E-3</v>
      </c>
      <c r="AU755" s="82">
        <v>8.4273055295582787E-3</v>
      </c>
      <c r="AV755" s="82">
        <v>1.2603239625287933E-2</v>
      </c>
      <c r="AW755" s="82">
        <v>1.2653966579307927E-2</v>
      </c>
      <c r="AX755" s="82" t="e">
        <f>+AX726/AX$744</f>
        <v>#VALUE!</v>
      </c>
      <c r="AY755" s="82"/>
      <c r="AZ755" s="82">
        <v>1.8441312593925657E-2</v>
      </c>
      <c r="BA755" s="82">
        <v>1.8936869525805391E-2</v>
      </c>
      <c r="BB755" s="82">
        <v>1.352854595776453E-2</v>
      </c>
      <c r="BC755" s="82">
        <v>1.3915866772482856E-2</v>
      </c>
      <c r="BD755" s="82">
        <v>1.3574307699946487E-2</v>
      </c>
      <c r="BE755" s="82">
        <v>1.3869252508407953E-2</v>
      </c>
      <c r="BF755" s="82">
        <f>+BF726/BF$744</f>
        <v>1.4580615116481885E-2</v>
      </c>
      <c r="BG755" s="82">
        <v>1.4900453722594468E-2</v>
      </c>
      <c r="BH755" s="82">
        <v>1.5485224942447513E-2</v>
      </c>
      <c r="BI755" s="82">
        <v>1.4097826044552996E-2</v>
      </c>
      <c r="BJ755" s="82">
        <v>1.4789835130297876E-2</v>
      </c>
      <c r="BK755" s="82">
        <v>1.3555273686148114E-2</v>
      </c>
      <c r="BL755" s="82">
        <v>1.4099784600936818E-2</v>
      </c>
      <c r="BM755" s="82">
        <v>1.3391594361571186E-2</v>
      </c>
      <c r="BN755" s="82">
        <v>1.3889491272999285E-2</v>
      </c>
      <c r="BO755" s="82" t="e">
        <f>+BO726/BO$744</f>
        <v>#VALUE!</v>
      </c>
      <c r="BP755" s="176">
        <v>1.334532686967416E-2</v>
      </c>
      <c r="BQ755" s="82">
        <v>9.6234870809540352E-3</v>
      </c>
      <c r="BR755" s="82">
        <v>1.0015285163924675E-2</v>
      </c>
      <c r="BS755" s="176">
        <v>1.0656853113925769E-2</v>
      </c>
      <c r="BT755" s="176">
        <v>1.3148861298811888E-2</v>
      </c>
      <c r="BU755" s="176">
        <v>1.2128088044628333E-2</v>
      </c>
      <c r="BV755" s="176">
        <v>1.1586762869685303E-2</v>
      </c>
      <c r="BW755" s="82">
        <v>1.5474800488603897E-2</v>
      </c>
      <c r="BX755" s="82">
        <v>1.5885818419466305E-2</v>
      </c>
      <c r="BY755" s="82">
        <v>1.4459186724603825E-2</v>
      </c>
      <c r="BZ755" s="75">
        <v>1.488497721573576E-2</v>
      </c>
      <c r="CA755" s="82">
        <f>+CA726/CA$744</f>
        <v>1.6921990661556752E-2</v>
      </c>
      <c r="CB755" s="82">
        <v>1.3513267022928642E-2</v>
      </c>
      <c r="CC755" s="82">
        <v>1.3621604805022006E-2</v>
      </c>
      <c r="CD755" s="82">
        <v>1.4129109851796827E-2</v>
      </c>
      <c r="CE755" s="82">
        <v>1.380726534031795E-2</v>
      </c>
      <c r="CF755" s="82">
        <v>1.39098664235199E-2</v>
      </c>
      <c r="CG755" s="82">
        <v>1.4465523617657338E-2</v>
      </c>
      <c r="CH755" s="82">
        <v>1.3128057086293984E-2</v>
      </c>
      <c r="CI755" s="82">
        <v>1.3443438259485409E-2</v>
      </c>
      <c r="CJ755" s="75">
        <v>1.405448386592258E-2</v>
      </c>
      <c r="CK755" s="75">
        <v>1.4330166569056781E-2</v>
      </c>
      <c r="CL755" s="82">
        <f>+CL726/CL$744</f>
        <v>1.6110195665792207E-2</v>
      </c>
      <c r="CM755" s="82">
        <v>1.4625369317283393E-2</v>
      </c>
      <c r="CN755" s="176">
        <v>1.4861042654552856E-2</v>
      </c>
      <c r="CO755" s="176">
        <v>1.4784258923492244E-2</v>
      </c>
      <c r="CP755" s="176">
        <v>1.3489241813942444E-2</v>
      </c>
      <c r="CQ755" s="176">
        <v>1.4630693678398575E-2</v>
      </c>
      <c r="CR755" s="176">
        <v>1.5251748002124622E-2</v>
      </c>
      <c r="CS755" s="176">
        <v>1.4087544571238753E-2</v>
      </c>
      <c r="CT755" s="176">
        <v>1.4851744381229765E-2</v>
      </c>
      <c r="CU755" s="176">
        <v>1.6117429816855509E-2</v>
      </c>
      <c r="CV755" s="176">
        <v>1.3522805261328852E-2</v>
      </c>
      <c r="CW755" s="176">
        <v>1.4034370172270419E-2</v>
      </c>
      <c r="CX755" s="82">
        <v>1.4672011321268387E-2</v>
      </c>
      <c r="CY755" s="82">
        <v>1.4944393373302689E-2</v>
      </c>
      <c r="CZ755" s="82">
        <v>1.5455734970141966E-2</v>
      </c>
      <c r="DA755" s="82">
        <f t="shared" si="798"/>
        <v>1.5338538669561164E-2</v>
      </c>
      <c r="DB755" s="75">
        <v>1.6875927951217888E-2</v>
      </c>
      <c r="DC755" s="75">
        <v>1.7280640825854347E-2</v>
      </c>
      <c r="DD755" s="75">
        <v>1.7901776622250752E-2</v>
      </c>
      <c r="DE755" s="75">
        <v>1.5292663198465341E-2</v>
      </c>
      <c r="DF755" s="75">
        <v>1.5356279853496387E-2</v>
      </c>
      <c r="DG755" s="75">
        <v>1.5347598183355854E-2</v>
      </c>
      <c r="DH755" s="75">
        <v>1.4616559672576102E-2</v>
      </c>
      <c r="DI755" s="75">
        <v>1.4674835508809546E-2</v>
      </c>
      <c r="DJ755" s="75">
        <v>1.4835601411510062E-2</v>
      </c>
      <c r="DK755" s="75">
        <v>1.5419229613840077E-2</v>
      </c>
      <c r="DL755" s="75">
        <v>1.5528741823548331E-2</v>
      </c>
      <c r="DM755" s="75">
        <v>1.4785776320058782E-2</v>
      </c>
      <c r="DN755" s="127">
        <f>+DN726/DN$744</f>
        <v>1.5085177341332526E-2</v>
      </c>
      <c r="DO755" s="75">
        <v>1.4785776320058782E-2</v>
      </c>
      <c r="DP755" s="75">
        <v>1.2970111748785736E-2</v>
      </c>
      <c r="DQ755" s="75">
        <v>1.3175106679117567E-2</v>
      </c>
      <c r="DR755" s="75">
        <v>1.3665299131907638E-2</v>
      </c>
      <c r="DS755" s="75">
        <v>1.3881117361133396E-2</v>
      </c>
      <c r="DT755" s="75">
        <v>1.4130743783315235E-2</v>
      </c>
      <c r="DU755" s="75">
        <v>1.2021878491378485E-2</v>
      </c>
      <c r="DV755" s="84">
        <f t="shared" si="799"/>
        <v>1.2240362996849517E-2</v>
      </c>
      <c r="DW755" s="177">
        <f t="shared" si="799"/>
        <v>1.2365218959346023E-2</v>
      </c>
      <c r="DX755" s="86">
        <f t="shared" si="799"/>
        <v>1.175350817521198E-2</v>
      </c>
      <c r="DZ755" s="75">
        <f>+DZ726/DZ$744</f>
        <v>1.1491489339423237E-2</v>
      </c>
      <c r="EC755" s="75">
        <f>+EC726/EC$744</f>
        <v>1.0980697116069584E-2</v>
      </c>
      <c r="EF755" s="75" t="e">
        <f>+EF726/EF$744</f>
        <v>#VALUE!</v>
      </c>
      <c r="EI755" s="75" t="e">
        <f>+EI726/EI$744</f>
        <v>#VALUE!</v>
      </c>
      <c r="EL755" s="75" t="e">
        <f>+EL726/EL$744</f>
        <v>#VALUE!</v>
      </c>
      <c r="EO755" s="75" t="e">
        <f>+EO726/EO$744</f>
        <v>#VALUE!</v>
      </c>
    </row>
    <row r="756" spans="1:145" ht="15.5" x14ac:dyDescent="0.35">
      <c r="A756" s="56" t="s">
        <v>359</v>
      </c>
      <c r="B756" s="141" t="e">
        <f t="shared" si="797"/>
        <v>#VALUE!</v>
      </c>
      <c r="C756" s="141" t="e">
        <f t="shared" si="797"/>
        <v>#VALUE!</v>
      </c>
      <c r="D756" s="141" t="e">
        <f t="shared" si="797"/>
        <v>#VALUE!</v>
      </c>
      <c r="E756" s="141" t="e">
        <f t="shared" si="797"/>
        <v>#VALUE!</v>
      </c>
      <c r="F756" s="141" t="e">
        <f t="shared" si="797"/>
        <v>#VALUE!</v>
      </c>
      <c r="G756" s="141" t="e">
        <f t="shared" si="797"/>
        <v>#VALUE!</v>
      </c>
      <c r="H756" s="141" t="e">
        <f t="shared" si="797"/>
        <v>#VALUE!</v>
      </c>
      <c r="I756" s="141" t="e">
        <f t="shared" si="797"/>
        <v>#VALUE!</v>
      </c>
      <c r="J756" s="141" t="e">
        <f t="shared" si="797"/>
        <v>#VALUE!</v>
      </c>
      <c r="K756" s="141" t="e">
        <f t="shared" si="797"/>
        <v>#VALUE!</v>
      </c>
      <c r="L756" s="141" t="e">
        <f t="shared" si="797"/>
        <v>#VALUE!</v>
      </c>
      <c r="M756" s="141" t="e">
        <f t="shared" si="797"/>
        <v>#VALUE!</v>
      </c>
      <c r="N756" s="141" t="e">
        <f t="shared" si="797"/>
        <v>#VALUE!</v>
      </c>
      <c r="O756" s="141" t="e">
        <f t="shared" si="797"/>
        <v>#VALUE!</v>
      </c>
      <c r="P756" s="141" t="e">
        <f t="shared" si="797"/>
        <v>#VALUE!</v>
      </c>
      <c r="Q756" s="75" t="e">
        <f t="shared" si="797"/>
        <v>#VALUE!</v>
      </c>
      <c r="R756" s="75" t="e">
        <f t="shared" si="797"/>
        <v>#VALUE!</v>
      </c>
      <c r="S756" s="75" t="e">
        <f t="shared" si="797"/>
        <v>#VALUE!</v>
      </c>
      <c r="T756" s="75" t="e">
        <f t="shared" si="797"/>
        <v>#VALUE!</v>
      </c>
      <c r="U756" s="75" t="e">
        <f t="shared" si="797"/>
        <v>#VALUE!</v>
      </c>
      <c r="V756" s="75" t="e">
        <f t="shared" si="797"/>
        <v>#VALUE!</v>
      </c>
      <c r="W756" s="75" t="e">
        <f t="shared" si="797"/>
        <v>#VALUE!</v>
      </c>
      <c r="X756" s="82" t="e">
        <f t="shared" si="797"/>
        <v>#VALUE!</v>
      </c>
      <c r="Y756" s="82" t="e">
        <f t="shared" si="797"/>
        <v>#VALUE!</v>
      </c>
      <c r="Z756" s="75" t="e">
        <f t="shared" si="797"/>
        <v>#VALUE!</v>
      </c>
      <c r="AA756" s="75" t="e">
        <f>+AA727/AA$744</f>
        <v>#VALUE!</v>
      </c>
      <c r="AB756" s="75">
        <v>0.33623335319827607</v>
      </c>
      <c r="AC756" s="75">
        <v>0.3394208568953237</v>
      </c>
      <c r="AD756" s="75">
        <v>0.32864756289961522</v>
      </c>
      <c r="AE756" s="75" t="e">
        <f>+AE727/AE$744</f>
        <v>#VALUE!</v>
      </c>
      <c r="AF756" s="75">
        <v>0.31020350136412855</v>
      </c>
      <c r="AG756" s="75">
        <v>0.31663929602297247</v>
      </c>
      <c r="AH756" s="75">
        <v>0.31483657079312077</v>
      </c>
      <c r="AI756" s="75">
        <v>0.30278593032750489</v>
      </c>
      <c r="AJ756" s="82" t="e">
        <f>+AJ727/AJ$744</f>
        <v>#VALUE!</v>
      </c>
      <c r="AK756" s="82">
        <v>0.20254265278931233</v>
      </c>
      <c r="AL756" s="82">
        <v>0.22217802528674377</v>
      </c>
      <c r="AM756" s="82">
        <v>0.21022803205957627</v>
      </c>
      <c r="AN756" s="82">
        <v>0.20974378898231621</v>
      </c>
      <c r="AO756" s="82" t="e">
        <f>+AO727/AO$744</f>
        <v>#VALUE!</v>
      </c>
      <c r="AP756" s="82">
        <v>0.14767155965740186</v>
      </c>
      <c r="AQ756" s="82">
        <v>0.13722713872056844</v>
      </c>
      <c r="AR756" s="82">
        <v>0.16749241205331186</v>
      </c>
      <c r="AS756" s="82" t="e">
        <f>+AS727/AS$744</f>
        <v>#VALUE!</v>
      </c>
      <c r="AT756" s="82">
        <v>0.18407278332524751</v>
      </c>
      <c r="AU756" s="82">
        <v>0.177280333750369</v>
      </c>
      <c r="AV756" s="82">
        <v>0.15638309117127189</v>
      </c>
      <c r="AW756" s="82">
        <v>0.15805027518643486</v>
      </c>
      <c r="AX756" s="82" t="e">
        <f>+AX727/AX$744</f>
        <v>#VALUE!</v>
      </c>
      <c r="AY756" s="82"/>
      <c r="AZ756" s="82">
        <v>0.18172884982996271</v>
      </c>
      <c r="BA756" s="82">
        <v>0.163503894636324</v>
      </c>
      <c r="BB756" s="82">
        <v>0.19262379677980984</v>
      </c>
      <c r="BC756" s="82">
        <v>0.17497759198894539</v>
      </c>
      <c r="BD756" s="82">
        <v>0.20640359851527851</v>
      </c>
      <c r="BE756" s="82">
        <v>0.18958821435499612</v>
      </c>
      <c r="BF756" s="82">
        <f>+BF727/BF$744</f>
        <v>0.18705196369545543</v>
      </c>
      <c r="BG756" s="82">
        <v>0.18826797201322731</v>
      </c>
      <c r="BH756" s="82">
        <v>0.15706184805526885</v>
      </c>
      <c r="BI756" s="82">
        <v>0.1781869231236631</v>
      </c>
      <c r="BJ756" s="82">
        <v>0.14655361083385954</v>
      </c>
      <c r="BK756" s="82">
        <v>0.18905912121526783</v>
      </c>
      <c r="BL756" s="82">
        <v>0.16071833842176864</v>
      </c>
      <c r="BM756" s="82">
        <v>0.18206987288410867</v>
      </c>
      <c r="BN756" s="82">
        <v>0.15394275962364382</v>
      </c>
      <c r="BO756" s="82" t="e">
        <f>+BO727/BO$744</f>
        <v>#VALUE!</v>
      </c>
      <c r="BP756" s="176">
        <v>0.16888800154989458</v>
      </c>
      <c r="BQ756" s="82">
        <v>0.16355762323286127</v>
      </c>
      <c r="BR756" s="82">
        <v>8.6141403178356737E-2</v>
      </c>
      <c r="BS756" s="176">
        <v>3.7347047305573665E-2</v>
      </c>
      <c r="BT756" s="176">
        <v>0.1207717707832425</v>
      </c>
      <c r="BU756" s="176">
        <v>9.1543270025428738E-2</v>
      </c>
      <c r="BV756" s="176">
        <v>4.7436837978881673E-2</v>
      </c>
      <c r="BW756" s="82">
        <v>0.13192970471760807</v>
      </c>
      <c r="BX756" s="82">
        <v>0.11960490658640827</v>
      </c>
      <c r="BY756" s="82">
        <v>0.10149477938648813</v>
      </c>
      <c r="BZ756" s="75">
        <v>0.12624551957766328</v>
      </c>
      <c r="CA756" s="82">
        <f>+CA727/CA$744</f>
        <v>0.10584316426411396</v>
      </c>
      <c r="CB756" s="82">
        <v>0.14771233477704171</v>
      </c>
      <c r="CC756" s="82">
        <v>0.14929028502831493</v>
      </c>
      <c r="CD756" s="82">
        <v>0.12607414926394669</v>
      </c>
      <c r="CE756" s="82">
        <v>0.14863730550403076</v>
      </c>
      <c r="CF756" s="82">
        <v>0.14912861159356994</v>
      </c>
      <c r="CG756" s="82">
        <v>0.12673837410779454</v>
      </c>
      <c r="CH756" s="82">
        <v>0.17091874351074632</v>
      </c>
      <c r="CI756" s="82">
        <v>0.16064552756663858</v>
      </c>
      <c r="CJ756" s="75">
        <v>0.17730924055004177</v>
      </c>
      <c r="CK756" s="75">
        <v>0.16860076760837081</v>
      </c>
      <c r="CL756" s="82">
        <f>+CL727/CL$744</f>
        <v>0.15670527660478442</v>
      </c>
      <c r="CM756" s="82">
        <v>0.16030417509740663</v>
      </c>
      <c r="CN756" s="176">
        <v>0.19480753353186742</v>
      </c>
      <c r="CO756" s="176">
        <v>0.19380100595429467</v>
      </c>
      <c r="CP756" s="176">
        <v>0.233398679129421</v>
      </c>
      <c r="CQ756" s="176">
        <v>0.19346159563801507</v>
      </c>
      <c r="CR756" s="176">
        <v>0.16443998344341426</v>
      </c>
      <c r="CS756" s="176">
        <v>0.24509671511278019</v>
      </c>
      <c r="CT756" s="176">
        <v>0.22675167405116151</v>
      </c>
      <c r="CU756" s="176">
        <v>0.17736111382331488</v>
      </c>
      <c r="CV756" s="176">
        <v>0.24193537707988258</v>
      </c>
      <c r="CW756" s="176">
        <v>0.22917697666609407</v>
      </c>
      <c r="CX756" s="82">
        <v>0.23658842223127907</v>
      </c>
      <c r="CY756" s="82">
        <v>0.23351809470270996</v>
      </c>
      <c r="CZ756" s="82">
        <v>0.21997872082869438</v>
      </c>
      <c r="DA756" s="82">
        <f t="shared" si="798"/>
        <v>0.20752782018976898</v>
      </c>
      <c r="DB756" s="75">
        <v>0.19425045944759248</v>
      </c>
      <c r="DC756" s="75">
        <v>0.1774230055370091</v>
      </c>
      <c r="DD756" s="75">
        <v>0.15857549892730194</v>
      </c>
      <c r="DE756" s="75">
        <v>0.1870514315931055</v>
      </c>
      <c r="DF756" s="75">
        <v>0.16816454946550383</v>
      </c>
      <c r="DG756" s="75">
        <v>0.1493218739531853</v>
      </c>
      <c r="DH756" s="75">
        <v>0.18975922785081917</v>
      </c>
      <c r="DI756" s="75">
        <v>0.17160540692551296</v>
      </c>
      <c r="DJ756" s="75">
        <v>0.15489425163066056</v>
      </c>
      <c r="DK756" s="75">
        <v>0.18596968224822466</v>
      </c>
      <c r="DL756" s="75">
        <v>0.17023127934505203</v>
      </c>
      <c r="DM756" s="75">
        <v>0.15440882795538352</v>
      </c>
      <c r="DN756" s="127">
        <f>+DN727/DN$744</f>
        <v>0.16081211844022605</v>
      </c>
      <c r="DO756" s="75">
        <v>0.15440882795538352</v>
      </c>
      <c r="DP756" s="75">
        <v>0.17161692253489477</v>
      </c>
      <c r="DQ756" s="75">
        <v>0.16182422794113549</v>
      </c>
      <c r="DR756" s="75">
        <v>0.14346713484242515</v>
      </c>
      <c r="DS756" s="75">
        <v>0.16669976399351233</v>
      </c>
      <c r="DT756" s="75">
        <v>0.15797685596318153</v>
      </c>
      <c r="DU756" s="75">
        <v>0.15743516277358416</v>
      </c>
      <c r="DV756" s="84">
        <f t="shared" si="799"/>
        <v>0.15708391802007793</v>
      </c>
      <c r="DW756" s="177">
        <f t="shared" si="799"/>
        <v>0.15334600433215609</v>
      </c>
      <c r="DX756" s="86">
        <f t="shared" si="799"/>
        <v>0.14298670573993594</v>
      </c>
      <c r="DZ756" s="75">
        <f>+DZ727/DZ$744</f>
        <v>0.14145189862161264</v>
      </c>
      <c r="EC756" s="75">
        <f>+EC727/EC$744</f>
        <v>0.13051300568924604</v>
      </c>
      <c r="EF756" s="75" t="e">
        <f>+EF727/EF$744</f>
        <v>#VALUE!</v>
      </c>
      <c r="EI756" s="75" t="e">
        <f>+EI727/EI$744</f>
        <v>#VALUE!</v>
      </c>
      <c r="EL756" s="75" t="e">
        <f>+EL727/EL$744</f>
        <v>#VALUE!</v>
      </c>
      <c r="EO756" s="75" t="e">
        <f>+EO727/EO$744</f>
        <v>#VALUE!</v>
      </c>
    </row>
    <row r="757" spans="1:145" ht="15.5" x14ac:dyDescent="0.35">
      <c r="A757" s="27"/>
      <c r="B757" s="141"/>
      <c r="C757" s="141"/>
      <c r="D757" s="141"/>
      <c r="E757" s="141"/>
      <c r="F757" s="141"/>
      <c r="G757" s="141"/>
      <c r="H757" s="141"/>
      <c r="I757" s="141"/>
      <c r="J757" s="141"/>
      <c r="K757" s="141"/>
      <c r="L757" s="141"/>
      <c r="M757" s="141"/>
      <c r="N757" s="141"/>
      <c r="O757" s="141"/>
      <c r="P757" s="141"/>
      <c r="Q757" s="128"/>
      <c r="R757" s="128"/>
      <c r="S757" s="128"/>
      <c r="T757" s="128"/>
      <c r="U757" s="128"/>
      <c r="V757" s="128"/>
      <c r="W757" s="128"/>
      <c r="X757" s="129"/>
      <c r="Y757" s="129"/>
      <c r="Z757" s="128"/>
      <c r="AA757" s="128"/>
      <c r="AB757" s="128"/>
      <c r="AC757" s="128"/>
      <c r="AD757" s="128"/>
      <c r="AE757" s="128"/>
      <c r="AF757" s="128"/>
      <c r="AG757" s="128"/>
      <c r="AH757" s="128"/>
      <c r="AI757" s="128"/>
      <c r="AJ757" s="129"/>
      <c r="AK757" s="129"/>
      <c r="AL757" s="129"/>
      <c r="AM757" s="129"/>
      <c r="AN757" s="129"/>
      <c r="AO757" s="129"/>
      <c r="AP757" s="129"/>
      <c r="AQ757" s="129"/>
      <c r="AR757" s="129"/>
      <c r="AS757" s="129"/>
      <c r="AT757" s="129"/>
      <c r="AU757" s="129"/>
      <c r="AV757" s="129"/>
      <c r="AW757" s="129"/>
      <c r="AX757" s="129"/>
      <c r="AY757" s="129"/>
      <c r="AZ757" s="129"/>
      <c r="BA757" s="129"/>
      <c r="BB757" s="129"/>
      <c r="BC757" s="129"/>
      <c r="BD757" s="129"/>
      <c r="BE757" s="129"/>
      <c r="BF757" s="129"/>
      <c r="BG757" s="129"/>
      <c r="BH757" s="129"/>
      <c r="BI757" s="129"/>
      <c r="BJ757" s="129"/>
      <c r="BK757" s="129"/>
      <c r="BL757" s="129"/>
      <c r="BM757" s="129"/>
      <c r="BN757" s="129"/>
      <c r="BO757" s="129"/>
      <c r="BP757" s="129"/>
      <c r="BQ757" s="129"/>
      <c r="BR757" s="129"/>
      <c r="BS757" s="129"/>
      <c r="BT757" s="129"/>
      <c r="BU757" s="129"/>
      <c r="BV757" s="129"/>
      <c r="BW757" s="129"/>
      <c r="BX757" s="129"/>
      <c r="BY757" s="129"/>
      <c r="BZ757" s="128"/>
      <c r="CA757" s="129"/>
      <c r="CB757" s="129"/>
      <c r="CC757" s="129"/>
      <c r="CD757" s="129"/>
      <c r="CE757" s="129"/>
      <c r="CF757" s="129"/>
      <c r="CG757" s="129"/>
      <c r="CH757" s="129"/>
      <c r="CI757" s="129"/>
      <c r="CJ757" s="128"/>
      <c r="CK757" s="128"/>
      <c r="CL757" s="129"/>
      <c r="CM757" s="129"/>
      <c r="CN757" s="129"/>
      <c r="CO757" s="129"/>
      <c r="CP757" s="129"/>
      <c r="CQ757" s="129"/>
      <c r="CR757" s="129"/>
      <c r="CS757" s="129"/>
      <c r="CT757" s="129"/>
      <c r="CU757" s="129"/>
      <c r="CV757" s="129"/>
      <c r="CW757" s="129"/>
      <c r="CX757" s="129"/>
      <c r="CY757" s="129"/>
      <c r="CZ757" s="129"/>
      <c r="DA757" s="129"/>
      <c r="DB757" s="128"/>
      <c r="DC757" s="128"/>
      <c r="DD757" s="128"/>
      <c r="DE757" s="128"/>
      <c r="DF757" s="128"/>
      <c r="DG757" s="128"/>
      <c r="DH757" s="128"/>
      <c r="DI757" s="128"/>
      <c r="DJ757" s="128"/>
      <c r="DK757" s="128"/>
      <c r="DL757" s="128"/>
      <c r="DM757" s="128"/>
      <c r="DN757" s="130"/>
      <c r="DO757" s="128"/>
      <c r="DP757" s="128"/>
      <c r="DQ757" s="128"/>
      <c r="DR757" s="128"/>
      <c r="DS757" s="128"/>
      <c r="DT757" s="128"/>
      <c r="DU757" s="128"/>
      <c r="DV757" s="131"/>
      <c r="DW757" s="132"/>
      <c r="DX757" s="133"/>
      <c r="DZ757" s="128"/>
      <c r="EC757" s="128"/>
      <c r="EF757" s="128"/>
      <c r="EI757" s="128"/>
      <c r="EL757" s="128"/>
      <c r="EO757" s="128"/>
    </row>
    <row r="758" spans="1:145" ht="15.5" x14ac:dyDescent="0.35">
      <c r="A758" s="56" t="s">
        <v>360</v>
      </c>
      <c r="B758" s="141" t="e">
        <f t="shared" ref="B758:Z758" si="800">+B729/B$744</f>
        <v>#VALUE!</v>
      </c>
      <c r="C758" s="141" t="e">
        <f t="shared" si="800"/>
        <v>#VALUE!</v>
      </c>
      <c r="D758" s="141" t="e">
        <f t="shared" si="800"/>
        <v>#VALUE!</v>
      </c>
      <c r="E758" s="141" t="e">
        <f t="shared" si="800"/>
        <v>#VALUE!</v>
      </c>
      <c r="F758" s="141" t="e">
        <f t="shared" si="800"/>
        <v>#VALUE!</v>
      </c>
      <c r="G758" s="141" t="e">
        <f t="shared" si="800"/>
        <v>#VALUE!</v>
      </c>
      <c r="H758" s="141" t="e">
        <f t="shared" si="800"/>
        <v>#VALUE!</v>
      </c>
      <c r="I758" s="141" t="e">
        <f t="shared" si="800"/>
        <v>#VALUE!</v>
      </c>
      <c r="J758" s="141" t="e">
        <f t="shared" si="800"/>
        <v>#VALUE!</v>
      </c>
      <c r="K758" s="141" t="e">
        <f t="shared" si="800"/>
        <v>#VALUE!</v>
      </c>
      <c r="L758" s="141" t="e">
        <f t="shared" si="800"/>
        <v>#VALUE!</v>
      </c>
      <c r="M758" s="141" t="e">
        <f t="shared" si="800"/>
        <v>#VALUE!</v>
      </c>
      <c r="N758" s="141" t="e">
        <f t="shared" si="800"/>
        <v>#VALUE!</v>
      </c>
      <c r="O758" s="141" t="e">
        <f t="shared" si="800"/>
        <v>#VALUE!</v>
      </c>
      <c r="P758" s="141" t="e">
        <f t="shared" si="800"/>
        <v>#VALUE!</v>
      </c>
      <c r="Q758" s="75" t="e">
        <f t="shared" si="800"/>
        <v>#VALUE!</v>
      </c>
      <c r="R758" s="75" t="e">
        <f t="shared" si="800"/>
        <v>#VALUE!</v>
      </c>
      <c r="S758" s="75" t="e">
        <f t="shared" si="800"/>
        <v>#VALUE!</v>
      </c>
      <c r="T758" s="75" t="e">
        <f t="shared" si="800"/>
        <v>#VALUE!</v>
      </c>
      <c r="U758" s="75" t="e">
        <f t="shared" si="800"/>
        <v>#VALUE!</v>
      </c>
      <c r="V758" s="75" t="e">
        <f t="shared" si="800"/>
        <v>#VALUE!</v>
      </c>
      <c r="W758" s="75" t="e">
        <f t="shared" si="800"/>
        <v>#VALUE!</v>
      </c>
      <c r="X758" s="82" t="e">
        <f t="shared" si="800"/>
        <v>#VALUE!</v>
      </c>
      <c r="Y758" s="82" t="e">
        <f t="shared" si="800"/>
        <v>#VALUE!</v>
      </c>
      <c r="Z758" s="75" t="e">
        <f t="shared" si="800"/>
        <v>#VALUE!</v>
      </c>
      <c r="AA758" s="75" t="e">
        <f>+AA729/AA$744</f>
        <v>#VALUE!</v>
      </c>
      <c r="AB758" s="75">
        <v>0.19399414357201727</v>
      </c>
      <c r="AC758" s="75">
        <v>0.19474445600569901</v>
      </c>
      <c r="AD758" s="75">
        <v>0.19307771693864156</v>
      </c>
      <c r="AE758" s="75" t="e">
        <f>+AE729/AE$744</f>
        <v>#VALUE!</v>
      </c>
      <c r="AF758" s="75">
        <v>0.201901240415049</v>
      </c>
      <c r="AG758" s="75">
        <v>0.19680031870764744</v>
      </c>
      <c r="AH758" s="75">
        <v>0.20002360189730556</v>
      </c>
      <c r="AI758" s="75">
        <v>0.2015817248561215</v>
      </c>
      <c r="AJ758" s="82" t="e">
        <f>+AJ729/AJ$744</f>
        <v>#VALUE!</v>
      </c>
      <c r="AK758" s="82">
        <v>0.19820801993206685</v>
      </c>
      <c r="AL758" s="82">
        <v>0.20245203507273499</v>
      </c>
      <c r="AM758" s="82">
        <v>0.19944393344436287</v>
      </c>
      <c r="AN758" s="82">
        <v>0.19924218882866851</v>
      </c>
      <c r="AO758" s="82" t="e">
        <f>+AO729/AO$744</f>
        <v>#VALUE!</v>
      </c>
      <c r="AP758" s="82">
        <v>0.2117728810398235</v>
      </c>
      <c r="AQ758" s="82">
        <v>0.20430840947269513</v>
      </c>
      <c r="AR758" s="82">
        <v>0.19327313755833614</v>
      </c>
      <c r="AS758" s="82" t="e">
        <f>+AS729/AS$744</f>
        <v>#VALUE!</v>
      </c>
      <c r="AT758" s="82">
        <v>0.16983578778548872</v>
      </c>
      <c r="AU758" s="82">
        <v>0.17272330383115897</v>
      </c>
      <c r="AV758" s="82">
        <v>0.170816430785632</v>
      </c>
      <c r="AW758" s="82">
        <v>0.17069060935473196</v>
      </c>
      <c r="AX758" s="82" t="e">
        <f>+AX729/AX$744</f>
        <v>#VALUE!</v>
      </c>
      <c r="AY758" s="82"/>
      <c r="AZ758" s="82">
        <v>0.10607403761716733</v>
      </c>
      <c r="BA758" s="82">
        <v>0.10606818209577111</v>
      </c>
      <c r="BB758" s="82">
        <v>0.16745046547546538</v>
      </c>
      <c r="BC758" s="82">
        <v>0.16953609365476793</v>
      </c>
      <c r="BD758" s="82">
        <v>0.16898358445245645</v>
      </c>
      <c r="BE758" s="82">
        <v>0.17127840828431318</v>
      </c>
      <c r="BF758" s="82">
        <f>+BF729/BF$744</f>
        <v>0.17701178202193663</v>
      </c>
      <c r="BG758" s="82">
        <v>0.17052708173160303</v>
      </c>
      <c r="BH758" s="82">
        <v>0.17170480602720983</v>
      </c>
      <c r="BI758" s="82">
        <v>0.17891765968356799</v>
      </c>
      <c r="BJ758" s="82">
        <v>0.18132102279616388</v>
      </c>
      <c r="BK758" s="82">
        <v>0.17980783838429007</v>
      </c>
      <c r="BL758" s="82">
        <v>0.18279677687600621</v>
      </c>
      <c r="BM758" s="82">
        <v>0.18219355289138245</v>
      </c>
      <c r="BN758" s="82">
        <v>0.18526976080643781</v>
      </c>
      <c r="BO758" s="82" t="e">
        <f>+BO729/BO$744</f>
        <v>#VALUE!</v>
      </c>
      <c r="BP758" s="176">
        <v>0.18528201950131121</v>
      </c>
      <c r="BQ758" s="82">
        <v>0.18657925087586247</v>
      </c>
      <c r="BR758" s="82">
        <v>0.2004709386731266</v>
      </c>
      <c r="BS758" s="176">
        <v>0.20802388356755194</v>
      </c>
      <c r="BT758" s="176">
        <v>0.19593258355039378</v>
      </c>
      <c r="BU758" s="176">
        <v>0.20043412717747064</v>
      </c>
      <c r="BV758" s="176">
        <v>0.20714717119633713</v>
      </c>
      <c r="BW758" s="82">
        <v>0.19100147484544114</v>
      </c>
      <c r="BX758" s="82">
        <v>0.19232413858734085</v>
      </c>
      <c r="BY758" s="82">
        <v>0.19674756519020181</v>
      </c>
      <c r="BZ758" s="75">
        <v>0.19222884354070482</v>
      </c>
      <c r="CA758" s="82">
        <f>+CA729/CA$744</f>
        <v>0.18515454530333905</v>
      </c>
      <c r="CB758" s="82">
        <v>0.19742182242292042</v>
      </c>
      <c r="CC758" s="82">
        <v>0.19846805127247893</v>
      </c>
      <c r="CD758" s="82">
        <v>0.20298899159329448</v>
      </c>
      <c r="CE758" s="82">
        <v>0.19744692268523728</v>
      </c>
      <c r="CF758" s="82">
        <v>0.19857680879760961</v>
      </c>
      <c r="CG758" s="82">
        <v>0.20275513999005243</v>
      </c>
      <c r="CH758" s="82">
        <v>0.19540247733168553</v>
      </c>
      <c r="CI758" s="82">
        <v>0.19627847344726487</v>
      </c>
      <c r="CJ758" s="75">
        <v>0.19305985400691214</v>
      </c>
      <c r="CK758" s="75">
        <v>0.19316438738350869</v>
      </c>
      <c r="CL758" s="82">
        <f>+CL729/CL$744</f>
        <v>0.18466037869805316</v>
      </c>
      <c r="CM758" s="82">
        <v>0.19676322244910055</v>
      </c>
      <c r="CN758" s="176">
        <v>0.18784743537872939</v>
      </c>
      <c r="CO758" s="176">
        <v>0.18754739616885291</v>
      </c>
      <c r="CP758" s="176">
        <v>0.1847646654039754</v>
      </c>
      <c r="CQ758" s="176">
        <v>0.18917225004568358</v>
      </c>
      <c r="CR758" s="176">
        <v>0.19305770392074115</v>
      </c>
      <c r="CS758" s="176">
        <v>0.18341146280650181</v>
      </c>
      <c r="CT758" s="176">
        <v>0.18519751864699982</v>
      </c>
      <c r="CU758" s="176">
        <v>0.19046484557341253</v>
      </c>
      <c r="CV758" s="176">
        <v>0.18065139760305265</v>
      </c>
      <c r="CW758" s="176">
        <v>0.18141028824953034</v>
      </c>
      <c r="CX758" s="82">
        <v>0.18084897468808761</v>
      </c>
      <c r="CY758" s="82">
        <v>0.18086539649152722</v>
      </c>
      <c r="CZ758" s="82">
        <v>0.1814369736849176</v>
      </c>
      <c r="DA758" s="82">
        <f t="shared" ref="DA758" si="801">+DA729/DA$744</f>
        <v>0.19277769898337674</v>
      </c>
      <c r="DB758" s="75">
        <v>0.19248571723564237</v>
      </c>
      <c r="DC758" s="75">
        <v>0.19595276894171207</v>
      </c>
      <c r="DD758" s="75">
        <v>0.19882605610938478</v>
      </c>
      <c r="DE758" s="75">
        <v>0.19939397708180742</v>
      </c>
      <c r="DF758" s="75">
        <v>0.20342926711562331</v>
      </c>
      <c r="DG758" s="75">
        <v>0.20716032371725907</v>
      </c>
      <c r="DH758" s="75">
        <v>0.19843385764089608</v>
      </c>
      <c r="DI758" s="75">
        <v>0.20216237615187896</v>
      </c>
      <c r="DJ758" s="75">
        <v>0.2051304922551945</v>
      </c>
      <c r="DK758" s="75">
        <v>0.19739991909418231</v>
      </c>
      <c r="DL758" s="75">
        <v>0.20013764463363765</v>
      </c>
      <c r="DM758" s="75">
        <v>0.20438112577889775</v>
      </c>
      <c r="DN758" s="127">
        <f t="shared" ref="DN758" si="802">+DN729/DN$744</f>
        <v>0.19467504682580397</v>
      </c>
      <c r="DO758" s="75">
        <v>0.20438112577889775</v>
      </c>
      <c r="DP758" s="75">
        <v>0.20586600619442991</v>
      </c>
      <c r="DQ758" s="75">
        <v>0.20671827560423189</v>
      </c>
      <c r="DR758" s="75">
        <v>0.20821559162453968</v>
      </c>
      <c r="DS758" s="75">
        <v>0.19042385497090578</v>
      </c>
      <c r="DT758" s="75">
        <v>0.19155303742552543</v>
      </c>
      <c r="DU758" s="75">
        <v>0.19803062087899459</v>
      </c>
      <c r="DV758" s="84">
        <f>+DV729/DV$744</f>
        <v>0.19692300394002851</v>
      </c>
      <c r="DW758" s="177">
        <f>+DW729/DW$744</f>
        <v>0.19781593214096724</v>
      </c>
      <c r="DX758" s="86">
        <f>+DX729/DX$744</f>
        <v>0.2029169103465768</v>
      </c>
      <c r="DZ758" s="75">
        <f>+DZ729/DZ$744</f>
        <v>0.20013879896588407</v>
      </c>
      <c r="EC758" s="75">
        <f>+EC729/EC$744</f>
        <v>0.20423102501435902</v>
      </c>
      <c r="EF758" s="75" t="e">
        <f>+EF729/EF$744</f>
        <v>#VALUE!</v>
      </c>
      <c r="EI758" s="75" t="e">
        <f>+EI729/EI$744</f>
        <v>#VALUE!</v>
      </c>
      <c r="EL758" s="75" t="e">
        <f>+EL729/EL$744</f>
        <v>#VALUE!</v>
      </c>
      <c r="EO758" s="75" t="e">
        <f>+EO729/EO$744</f>
        <v>#VALUE!</v>
      </c>
    </row>
    <row r="759" spans="1:145" ht="15.5" x14ac:dyDescent="0.35">
      <c r="A759" s="56" t="s">
        <v>361</v>
      </c>
      <c r="B759" s="141"/>
      <c r="C759" s="141"/>
      <c r="D759" s="141"/>
      <c r="E759" s="141"/>
      <c r="F759" s="141"/>
      <c r="G759" s="141"/>
      <c r="H759" s="141"/>
      <c r="I759" s="141"/>
      <c r="J759" s="141"/>
      <c r="K759" s="141"/>
      <c r="L759" s="141"/>
      <c r="M759" s="141"/>
      <c r="N759" s="141"/>
      <c r="O759" s="141"/>
      <c r="P759" s="141"/>
      <c r="Q759" s="75"/>
      <c r="R759" s="75"/>
      <c r="S759" s="75"/>
      <c r="T759" s="75"/>
      <c r="U759" s="75"/>
      <c r="V759" s="75"/>
      <c r="W759" s="75"/>
      <c r="X759" s="82"/>
      <c r="Y759" s="82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82"/>
      <c r="AK759" s="82"/>
      <c r="AL759" s="82"/>
      <c r="AM759" s="82"/>
      <c r="AN759" s="82"/>
      <c r="AO759" s="82"/>
      <c r="AP759" s="82"/>
      <c r="AQ759" s="82"/>
      <c r="AR759" s="82"/>
      <c r="AS759" s="82"/>
      <c r="AT759" s="82"/>
      <c r="AU759" s="82"/>
      <c r="AV759" s="82"/>
      <c r="AW759" s="82"/>
      <c r="AX759" s="82"/>
      <c r="AY759" s="82"/>
      <c r="AZ759" s="82"/>
      <c r="BA759" s="82"/>
      <c r="BB759" s="82"/>
      <c r="BC759" s="82"/>
      <c r="BD759" s="82"/>
      <c r="BE759" s="82"/>
      <c r="BF759" s="82"/>
      <c r="BG759" s="82"/>
      <c r="BH759" s="82"/>
      <c r="BI759" s="82"/>
      <c r="BJ759" s="82"/>
      <c r="BK759" s="82"/>
      <c r="BL759" s="82"/>
      <c r="BM759" s="82"/>
      <c r="BN759" s="82"/>
      <c r="BO759" s="82"/>
      <c r="BP759" s="176"/>
      <c r="BQ759" s="82"/>
      <c r="BR759" s="82"/>
      <c r="BS759" s="176"/>
      <c r="BT759" s="176"/>
      <c r="BU759" s="176"/>
      <c r="BV759" s="176"/>
      <c r="BW759" s="82"/>
      <c r="BX759" s="82"/>
      <c r="BY759" s="82"/>
      <c r="BZ759" s="75"/>
      <c r="CA759" s="82"/>
      <c r="CB759" s="82"/>
      <c r="CC759" s="82"/>
      <c r="CD759" s="82"/>
      <c r="CE759" s="82"/>
      <c r="CF759" s="82"/>
      <c r="CG759" s="82"/>
      <c r="CH759" s="82"/>
      <c r="CI759" s="82"/>
      <c r="CJ759" s="75"/>
      <c r="CK759" s="75"/>
      <c r="CL759" s="82"/>
      <c r="CM759" s="82"/>
      <c r="CN759" s="176"/>
      <c r="CO759" s="176"/>
      <c r="CP759" s="176"/>
      <c r="CQ759" s="176"/>
      <c r="CR759" s="176"/>
      <c r="CS759" s="176"/>
      <c r="CT759" s="176"/>
      <c r="CU759" s="176"/>
      <c r="CV759" s="176"/>
      <c r="CW759" s="176"/>
      <c r="CX759" s="82"/>
      <c r="CY759" s="82"/>
      <c r="CZ759" s="82"/>
      <c r="DA759" s="82"/>
      <c r="DB759" s="75"/>
      <c r="DC759" s="75"/>
      <c r="DD759" s="75"/>
      <c r="DE759" s="75"/>
      <c r="DF759" s="75"/>
      <c r="DG759" s="75"/>
      <c r="DH759" s="75"/>
      <c r="DI759" s="75"/>
      <c r="DJ759" s="75"/>
      <c r="DK759" s="75"/>
      <c r="DL759" s="75"/>
      <c r="DM759" s="75"/>
      <c r="DN759" s="127"/>
      <c r="DO759" s="75"/>
      <c r="DP759" s="75"/>
      <c r="DQ759" s="75"/>
      <c r="DR759" s="75"/>
      <c r="DS759" s="75"/>
      <c r="DT759" s="75"/>
      <c r="DU759" s="75"/>
      <c r="DV759" s="84"/>
      <c r="DW759" s="177"/>
      <c r="DX759" s="86"/>
      <c r="DZ759" s="75"/>
      <c r="EC759" s="75"/>
      <c r="EF759" s="75"/>
      <c r="EI759" s="75"/>
      <c r="EL759" s="75"/>
      <c r="EO759" s="75"/>
    </row>
    <row r="760" spans="1:145" ht="15.5" x14ac:dyDescent="0.35">
      <c r="A760" s="56" t="s">
        <v>362</v>
      </c>
      <c r="B760" s="141" t="e">
        <f>+B731/B$744</f>
        <v>#VALUE!</v>
      </c>
      <c r="C760" s="141" t="e">
        <f t="shared" ref="C760:Z762" si="803">+C731/C$744</f>
        <v>#VALUE!</v>
      </c>
      <c r="D760" s="141" t="e">
        <f t="shared" si="803"/>
        <v>#VALUE!</v>
      </c>
      <c r="E760" s="141" t="e">
        <f t="shared" si="803"/>
        <v>#VALUE!</v>
      </c>
      <c r="F760" s="141" t="e">
        <f t="shared" si="803"/>
        <v>#VALUE!</v>
      </c>
      <c r="G760" s="141" t="e">
        <f t="shared" si="803"/>
        <v>#VALUE!</v>
      </c>
      <c r="H760" s="141" t="e">
        <f t="shared" si="803"/>
        <v>#VALUE!</v>
      </c>
      <c r="I760" s="141" t="e">
        <f t="shared" si="803"/>
        <v>#VALUE!</v>
      </c>
      <c r="J760" s="141" t="e">
        <f t="shared" si="803"/>
        <v>#VALUE!</v>
      </c>
      <c r="K760" s="141" t="e">
        <f t="shared" si="803"/>
        <v>#VALUE!</v>
      </c>
      <c r="L760" s="141" t="e">
        <f t="shared" si="803"/>
        <v>#VALUE!</v>
      </c>
      <c r="M760" s="141" t="e">
        <f t="shared" si="803"/>
        <v>#VALUE!</v>
      </c>
      <c r="N760" s="141" t="e">
        <f t="shared" si="803"/>
        <v>#VALUE!</v>
      </c>
      <c r="O760" s="141" t="e">
        <f t="shared" si="803"/>
        <v>#VALUE!</v>
      </c>
      <c r="P760" s="141" t="e">
        <f t="shared" si="803"/>
        <v>#VALUE!</v>
      </c>
      <c r="Q760" s="75" t="e">
        <f t="shared" si="803"/>
        <v>#VALUE!</v>
      </c>
      <c r="R760" s="75" t="e">
        <f t="shared" si="803"/>
        <v>#VALUE!</v>
      </c>
      <c r="S760" s="75" t="e">
        <f t="shared" si="803"/>
        <v>#VALUE!</v>
      </c>
      <c r="T760" s="75" t="e">
        <f t="shared" si="803"/>
        <v>#VALUE!</v>
      </c>
      <c r="U760" s="75" t="e">
        <f t="shared" si="803"/>
        <v>#VALUE!</v>
      </c>
      <c r="V760" s="75" t="e">
        <f t="shared" si="803"/>
        <v>#VALUE!</v>
      </c>
      <c r="W760" s="75" t="e">
        <f t="shared" si="803"/>
        <v>#VALUE!</v>
      </c>
      <c r="X760" s="82" t="e">
        <f t="shared" si="803"/>
        <v>#VALUE!</v>
      </c>
      <c r="Y760" s="82" t="e">
        <f t="shared" si="803"/>
        <v>#VALUE!</v>
      </c>
      <c r="Z760" s="75" t="e">
        <f t="shared" si="803"/>
        <v>#VALUE!</v>
      </c>
      <c r="AA760" s="75" t="e">
        <f>+AA731/AA$744</f>
        <v>#VALUE!</v>
      </c>
      <c r="AB760" s="75">
        <v>7.3279732763928393E-2</v>
      </c>
      <c r="AC760" s="75">
        <v>7.3569017702793379E-2</v>
      </c>
      <c r="AD760" s="75">
        <v>7.2141559454308349E-2</v>
      </c>
      <c r="AE760" s="75" t="e">
        <f>+AE731/AE$744</f>
        <v>#VALUE!</v>
      </c>
      <c r="AF760" s="75">
        <v>6.30422139642665E-2</v>
      </c>
      <c r="AG760" s="75">
        <v>6.0069533960505621E-2</v>
      </c>
      <c r="AH760" s="75">
        <v>5.9710226411181622E-2</v>
      </c>
      <c r="AI760" s="75">
        <v>6.1610076576274944E-2</v>
      </c>
      <c r="AJ760" s="82" t="e">
        <f>+AJ731/AJ$744</f>
        <v>#VALUE!</v>
      </c>
      <c r="AK760" s="82">
        <v>7.3875884725385282E-2</v>
      </c>
      <c r="AL760" s="82">
        <v>7.1649745157047875E-2</v>
      </c>
      <c r="AM760" s="82">
        <v>7.3019334999984156E-2</v>
      </c>
      <c r="AN760" s="82">
        <v>7.3201240006448412E-2</v>
      </c>
      <c r="AO760" s="82" t="e">
        <f>+AO731/AO$744</f>
        <v>#VALUE!</v>
      </c>
      <c r="AP760" s="82">
        <v>8.0557504984431594E-2</v>
      </c>
      <c r="AQ760" s="82">
        <v>8.1848477310322909E-2</v>
      </c>
      <c r="AR760" s="82">
        <v>7.7741720702064657E-2</v>
      </c>
      <c r="AS760" s="82" t="e">
        <f>+AS731/AS$744</f>
        <v>#VALUE!</v>
      </c>
      <c r="AT760" s="82">
        <v>7.4434853445842025E-2</v>
      </c>
      <c r="AU760" s="82">
        <v>7.4853550989512102E-2</v>
      </c>
      <c r="AV760" s="82">
        <v>8.544199867488024E-2</v>
      </c>
      <c r="AW760" s="82">
        <v>8.5785895360733985E-2</v>
      </c>
      <c r="AX760" s="82" t="e">
        <f>+AX731/AX$744</f>
        <v>#VALUE!</v>
      </c>
      <c r="AY760" s="82"/>
      <c r="AZ760" s="82">
        <v>8.3140488020881059E-2</v>
      </c>
      <c r="BA760" s="82">
        <v>8.5152505067653483E-2</v>
      </c>
      <c r="BB760" s="82">
        <v>8.3695337367081235E-2</v>
      </c>
      <c r="BC760" s="82">
        <v>8.6083948659140097E-2</v>
      </c>
      <c r="BD760" s="82">
        <v>8.5122138948765511E-2</v>
      </c>
      <c r="BE760" s="82">
        <v>8.7225576466342172E-2</v>
      </c>
      <c r="BF760" s="82">
        <f>+BF731/BF$744</f>
        <v>0.10136417322738439</v>
      </c>
      <c r="BG760" s="82">
        <v>8.5601327209284386E-2</v>
      </c>
      <c r="BH760" s="82">
        <v>8.8481051167587282E-2</v>
      </c>
      <c r="BI760" s="82">
        <v>9.1029302699818071E-2</v>
      </c>
      <c r="BJ760" s="82">
        <v>9.4139057506567814E-2</v>
      </c>
      <c r="BK760" s="82">
        <v>9.8437613914287264E-2</v>
      </c>
      <c r="BL760" s="82">
        <v>0.10234178760042223</v>
      </c>
      <c r="BM760" s="82">
        <v>9.9608712301622077E-2</v>
      </c>
      <c r="BN760" s="82">
        <v>0.1035908724401223</v>
      </c>
      <c r="BO760" s="82" t="e">
        <f>+BO731/BO$744</f>
        <v>#VALUE!</v>
      </c>
      <c r="BP760" s="176">
        <v>0.10125129827983079</v>
      </c>
      <c r="BQ760" s="82">
        <v>0.10083539204870916</v>
      </c>
      <c r="BR760" s="82">
        <v>0.11105527117856091</v>
      </c>
      <c r="BS760" s="176">
        <v>0.11998500996424029</v>
      </c>
      <c r="BT760" s="176">
        <v>0.11095852752907205</v>
      </c>
      <c r="BU760" s="176">
        <v>0.1156719603203752</v>
      </c>
      <c r="BV760" s="176">
        <v>0.12137541162291299</v>
      </c>
      <c r="BW760" s="82">
        <v>0.10797342134828454</v>
      </c>
      <c r="BX760" s="82">
        <v>0.11024010951983217</v>
      </c>
      <c r="BY760" s="82">
        <v>0.11367920015547278</v>
      </c>
      <c r="BZ760" s="75">
        <v>0.10815271486025978</v>
      </c>
      <c r="CA760" s="82">
        <f>+CA731/CA$744</f>
        <v>0.11027922230920333</v>
      </c>
      <c r="CB760" s="82">
        <v>0.10598072924442445</v>
      </c>
      <c r="CC760" s="82">
        <v>0.10636376450742914</v>
      </c>
      <c r="CD760" s="82">
        <v>0.1102516722267995</v>
      </c>
      <c r="CE760" s="82">
        <v>0.10588078776007655</v>
      </c>
      <c r="CF760" s="82">
        <v>0.10634160762092452</v>
      </c>
      <c r="CG760" s="82">
        <v>0.11045965826794805</v>
      </c>
      <c r="CH760" s="82">
        <v>0.10301880091860498</v>
      </c>
      <c r="CI760" s="82">
        <v>0.10483053706843108</v>
      </c>
      <c r="CJ760" s="75">
        <v>0.10141283912320655</v>
      </c>
      <c r="CK760" s="75">
        <v>0.10297180168714143</v>
      </c>
      <c r="CL760" s="82">
        <f>+CL731/CL$744</f>
        <v>0.10572021471476063</v>
      </c>
      <c r="CM760" s="82">
        <v>0.10431122785646706</v>
      </c>
      <c r="CN760" s="176">
        <v>9.9820125576546431E-2</v>
      </c>
      <c r="CO760" s="176">
        <v>9.9906555598284971E-2</v>
      </c>
      <c r="CP760" s="176">
        <v>9.4185888927937833E-2</v>
      </c>
      <c r="CQ760" s="176">
        <v>9.9475285910958458E-2</v>
      </c>
      <c r="CR760" s="176">
        <v>0.10354228147534655</v>
      </c>
      <c r="CS760" s="176">
        <v>9.2134720270107578E-2</v>
      </c>
      <c r="CT760" s="176">
        <v>9.4322434694920812E-2</v>
      </c>
      <c r="CU760" s="176">
        <v>0.10088353830487687</v>
      </c>
      <c r="CV760" s="176">
        <v>9.1659484272906641E-2</v>
      </c>
      <c r="CW760" s="176">
        <v>9.2808569450964579E-2</v>
      </c>
      <c r="CX760" s="82">
        <v>9.3354134405593273E-2</v>
      </c>
      <c r="CY760" s="82">
        <v>9.318276031322717E-2</v>
      </c>
      <c r="CZ760" s="82">
        <v>9.450587962778835E-2</v>
      </c>
      <c r="DA760" s="82">
        <f t="shared" ref="DA760:DA762" si="804">+DA731/DA$744</f>
        <v>0.10985290284673219</v>
      </c>
      <c r="DB760" s="75">
        <v>0.10782300565149559</v>
      </c>
      <c r="DC760" s="75">
        <v>0.11126064638985922</v>
      </c>
      <c r="DD760" s="75">
        <v>0.11433265606829593</v>
      </c>
      <c r="DE760" s="75">
        <v>0.11230852682884748</v>
      </c>
      <c r="DF760" s="75">
        <v>0.11623297185123004</v>
      </c>
      <c r="DG760" s="75">
        <v>0.11900209563059169</v>
      </c>
      <c r="DH760" s="75">
        <v>0.10571039547287323</v>
      </c>
      <c r="DI760" s="75">
        <v>0.10911459141364656</v>
      </c>
      <c r="DJ760" s="75">
        <v>0.11122572755106122</v>
      </c>
      <c r="DK760" s="75">
        <v>0.10588422861347671</v>
      </c>
      <c r="DL760" s="75">
        <v>0.10864966049583835</v>
      </c>
      <c r="DM760" s="75">
        <v>0.11082644118052259</v>
      </c>
      <c r="DN760" s="127">
        <f>+DN731/DN$744</f>
        <v>0.10885073913395066</v>
      </c>
      <c r="DO760" s="75">
        <v>0.11082644118052259</v>
      </c>
      <c r="DP760" s="75">
        <v>0.11147394910664558</v>
      </c>
      <c r="DQ760" s="75">
        <v>0.11327264193040931</v>
      </c>
      <c r="DR760" s="75">
        <v>0.11643225997910174</v>
      </c>
      <c r="DS760" s="75">
        <v>0.10564192684658298</v>
      </c>
      <c r="DT760" s="75">
        <v>0.10712744395691927</v>
      </c>
      <c r="DU760" s="75">
        <v>0.11225525870787371</v>
      </c>
      <c r="DV760" s="84">
        <f t="shared" ref="DV760:DX762" si="805">+DV731/DV$744</f>
        <v>0.11142249952643085</v>
      </c>
      <c r="DW760" s="177">
        <f t="shared" si="805"/>
        <v>0.11238249905083895</v>
      </c>
      <c r="DX760" s="86">
        <f t="shared" si="805"/>
        <v>0.11517918338449082</v>
      </c>
      <c r="DZ760" s="75">
        <f>+DZ731/DZ$744</f>
        <v>0.1161244985247446</v>
      </c>
      <c r="EC760" s="75">
        <f>+EC731/EC$744</f>
        <v>0.11897504557777014</v>
      </c>
      <c r="EF760" s="75" t="e">
        <f>+EF731/EF$744</f>
        <v>#VALUE!</v>
      </c>
      <c r="EI760" s="75" t="e">
        <f>+EI731/EI$744</f>
        <v>#VALUE!</v>
      </c>
      <c r="EL760" s="75" t="e">
        <f>+EL731/EL$744</f>
        <v>#VALUE!</v>
      </c>
      <c r="EO760" s="75" t="e">
        <f>+EO731/EO$744</f>
        <v>#VALUE!</v>
      </c>
    </row>
    <row r="761" spans="1:145" ht="15.5" x14ac:dyDescent="0.35">
      <c r="A761" s="56" t="s">
        <v>363</v>
      </c>
      <c r="B761" s="141" t="e">
        <f>+B732/B$744</f>
        <v>#VALUE!</v>
      </c>
      <c r="C761" s="141" t="e">
        <f t="shared" si="803"/>
        <v>#VALUE!</v>
      </c>
      <c r="D761" s="141" t="e">
        <f t="shared" si="803"/>
        <v>#VALUE!</v>
      </c>
      <c r="E761" s="141" t="e">
        <f t="shared" si="803"/>
        <v>#VALUE!</v>
      </c>
      <c r="F761" s="141" t="e">
        <f t="shared" si="803"/>
        <v>#VALUE!</v>
      </c>
      <c r="G761" s="141" t="e">
        <f t="shared" si="803"/>
        <v>#VALUE!</v>
      </c>
      <c r="H761" s="141" t="e">
        <f t="shared" si="803"/>
        <v>#VALUE!</v>
      </c>
      <c r="I761" s="141" t="e">
        <f t="shared" si="803"/>
        <v>#VALUE!</v>
      </c>
      <c r="J761" s="141" t="e">
        <f t="shared" si="803"/>
        <v>#VALUE!</v>
      </c>
      <c r="K761" s="141" t="e">
        <f t="shared" si="803"/>
        <v>#VALUE!</v>
      </c>
      <c r="L761" s="141" t="e">
        <f t="shared" si="803"/>
        <v>#VALUE!</v>
      </c>
      <c r="M761" s="141" t="e">
        <f t="shared" si="803"/>
        <v>#VALUE!</v>
      </c>
      <c r="N761" s="141" t="e">
        <f t="shared" si="803"/>
        <v>#VALUE!</v>
      </c>
      <c r="O761" s="141" t="e">
        <f t="shared" si="803"/>
        <v>#VALUE!</v>
      </c>
      <c r="P761" s="141" t="e">
        <f t="shared" si="803"/>
        <v>#VALUE!</v>
      </c>
      <c r="Q761" s="75" t="e">
        <f t="shared" si="803"/>
        <v>#VALUE!</v>
      </c>
      <c r="R761" s="75" t="e">
        <f t="shared" si="803"/>
        <v>#VALUE!</v>
      </c>
      <c r="S761" s="75" t="e">
        <f t="shared" si="803"/>
        <v>#VALUE!</v>
      </c>
      <c r="T761" s="75" t="e">
        <f t="shared" si="803"/>
        <v>#VALUE!</v>
      </c>
      <c r="U761" s="75" t="e">
        <f t="shared" si="803"/>
        <v>#VALUE!</v>
      </c>
      <c r="V761" s="75" t="e">
        <f t="shared" si="803"/>
        <v>#VALUE!</v>
      </c>
      <c r="W761" s="75" t="e">
        <f t="shared" si="803"/>
        <v>#VALUE!</v>
      </c>
      <c r="X761" s="82" t="e">
        <f t="shared" si="803"/>
        <v>#VALUE!</v>
      </c>
      <c r="Y761" s="82" t="e">
        <f t="shared" si="803"/>
        <v>#VALUE!</v>
      </c>
      <c r="Z761" s="75" t="e">
        <f t="shared" si="803"/>
        <v>#VALUE!</v>
      </c>
      <c r="AA761" s="75" t="e">
        <f>+AA732/AA$744</f>
        <v>#VALUE!</v>
      </c>
      <c r="AB761" s="75">
        <v>4.5238535104748998E-2</v>
      </c>
      <c r="AC761" s="75">
        <v>4.5068400334727497E-2</v>
      </c>
      <c r="AD761" s="75">
        <v>4.4913540859657916E-2</v>
      </c>
      <c r="AE761" s="75" t="e">
        <f>+AE732/AE$744</f>
        <v>#VALUE!</v>
      </c>
      <c r="AF761" s="75">
        <v>6.1758006247310454E-2</v>
      </c>
      <c r="AG761" s="75">
        <v>6.1119913502348973E-2</v>
      </c>
      <c r="AH761" s="75">
        <v>6.3277384162018419E-2</v>
      </c>
      <c r="AI761" s="75">
        <v>6.5030819908506302E-2</v>
      </c>
      <c r="AJ761" s="82" t="e">
        <f>+AJ732/AJ$744</f>
        <v>#VALUE!</v>
      </c>
      <c r="AK761" s="82">
        <v>6.8775931347367494E-2</v>
      </c>
      <c r="AL761" s="82">
        <v>6.6185886714785938E-2</v>
      </c>
      <c r="AM761" s="82">
        <v>6.9944750321888197E-2</v>
      </c>
      <c r="AN761" s="82">
        <v>6.969819755094718E-2</v>
      </c>
      <c r="AO761" s="82" t="e">
        <f>+AO732/AO$744</f>
        <v>#VALUE!</v>
      </c>
      <c r="AP761" s="82">
        <v>7.8059837247618877E-2</v>
      </c>
      <c r="AQ761" s="82">
        <v>7.5151891432085713E-2</v>
      </c>
      <c r="AR761" s="82">
        <v>6.5382769664225501E-2</v>
      </c>
      <c r="AS761" s="82" t="e">
        <f>+AS732/AS$744</f>
        <v>#VALUE!</v>
      </c>
      <c r="AT761" s="82">
        <v>5.9407160973397669E-2</v>
      </c>
      <c r="AU761" s="82">
        <v>5.8985609664372614E-2</v>
      </c>
      <c r="AV761" s="82">
        <v>4.4216804158507997E-2</v>
      </c>
      <c r="AW761" s="82">
        <v>4.3737172631858563E-2</v>
      </c>
      <c r="AX761" s="82" t="e">
        <f>+AX732/AX$744</f>
        <v>#VALUE!</v>
      </c>
      <c r="AY761" s="82"/>
      <c r="AZ761" s="82">
        <v>4.3896681798787217E-2</v>
      </c>
      <c r="BA761" s="82">
        <v>4.4824613280918114E-2</v>
      </c>
      <c r="BB761" s="82">
        <v>4.121386497090207E-2</v>
      </c>
      <c r="BC761" s="82">
        <v>4.2048192713607914E-2</v>
      </c>
      <c r="BD761" s="82">
        <v>3.9655514545553008E-2</v>
      </c>
      <c r="BE761" s="82">
        <v>4.0358223176949357E-2</v>
      </c>
      <c r="BF761" s="82">
        <f>+BF732/BF$744</f>
        <v>3.8963332500204194E-2</v>
      </c>
      <c r="BG761" s="82">
        <v>4.6633295575099251E-2</v>
      </c>
      <c r="BH761" s="82">
        <v>4.6170991743592134E-2</v>
      </c>
      <c r="BI761" s="82">
        <v>5.1282889741877682E-2</v>
      </c>
      <c r="BJ761" s="82">
        <v>5.1490938967080506E-2</v>
      </c>
      <c r="BK761" s="82">
        <v>4.9360966324477708E-2</v>
      </c>
      <c r="BL761" s="82">
        <v>4.9679090114805362E-2</v>
      </c>
      <c r="BM761" s="82">
        <v>4.9999215936027498E-2</v>
      </c>
      <c r="BN761" s="82">
        <v>5.0300406631206801E-2</v>
      </c>
      <c r="BO761" s="82" t="e">
        <f>+BO732/BO$744</f>
        <v>#VALUE!</v>
      </c>
      <c r="BP761" s="176">
        <v>5.3499863012827754E-2</v>
      </c>
      <c r="BQ761" s="82">
        <v>5.3300621192719097E-2</v>
      </c>
      <c r="BR761" s="82">
        <v>5.9825395621361813E-2</v>
      </c>
      <c r="BS761" s="176">
        <v>6.4399470518474305E-2</v>
      </c>
      <c r="BT761" s="176">
        <v>5.6610819481068587E-2</v>
      </c>
      <c r="BU761" s="176">
        <v>5.8407008149230992E-2</v>
      </c>
      <c r="BV761" s="176">
        <v>6.3516313892261839E-2</v>
      </c>
      <c r="BW761" s="82">
        <v>5.5103754913020678E-2</v>
      </c>
      <c r="BX761" s="82">
        <v>5.5067153634767538E-2</v>
      </c>
      <c r="BY761" s="82">
        <v>5.6904311313374284E-2</v>
      </c>
      <c r="BZ761" s="75">
        <v>5.6263716746962539E-2</v>
      </c>
      <c r="CA761" s="82">
        <f>+CA732/CA$744</f>
        <v>4.7723540691345219E-2</v>
      </c>
      <c r="CB761" s="82">
        <v>5.9098896032585634E-2</v>
      </c>
      <c r="CC761" s="82">
        <v>5.9498934740973668E-2</v>
      </c>
      <c r="CD761" s="82">
        <v>6.2086667801749838E-2</v>
      </c>
      <c r="CE761" s="82">
        <v>5.9890792768814864E-2</v>
      </c>
      <c r="CF761" s="82">
        <v>6.0282858467964572E-2</v>
      </c>
      <c r="CG761" s="82">
        <v>6.2329884314868279E-2</v>
      </c>
      <c r="CH761" s="82">
        <v>5.8132001891007708E-2</v>
      </c>
      <c r="CI761" s="82">
        <v>5.7830129381156725E-2</v>
      </c>
      <c r="CJ761" s="75">
        <v>5.7562529481046544E-2</v>
      </c>
      <c r="CK761" s="75">
        <v>5.7094284186466789E-2</v>
      </c>
      <c r="CL761" s="82">
        <f>+CL732/CL$744</f>
        <v>4.6837573634517578E-2</v>
      </c>
      <c r="CM761" s="82">
        <v>5.990167319791552E-2</v>
      </c>
      <c r="CN761" s="176">
        <v>5.6444440587956585E-2</v>
      </c>
      <c r="CO761" s="176">
        <v>5.6152804607445844E-2</v>
      </c>
      <c r="CP761" s="176">
        <v>5.222479332526643E-2</v>
      </c>
      <c r="CQ761" s="176">
        <v>5.5738331453288881E-2</v>
      </c>
      <c r="CR761" s="176">
        <v>5.8891849979621907E-2</v>
      </c>
      <c r="CS761" s="176">
        <v>5.0789590129531083E-2</v>
      </c>
      <c r="CT761" s="176">
        <v>5.2575902714139963E-2</v>
      </c>
      <c r="CU761" s="176">
        <v>5.7346327916229817E-2</v>
      </c>
      <c r="CV761" s="176">
        <v>5.0458928548342219E-2</v>
      </c>
      <c r="CW761" s="176">
        <v>5.1867138436095118E-2</v>
      </c>
      <c r="CX761" s="82">
        <v>5.0885007976741788E-2</v>
      </c>
      <c r="CY761" s="82">
        <v>5.1361350426869512E-2</v>
      </c>
      <c r="CZ761" s="82">
        <v>5.2851595433009213E-2</v>
      </c>
      <c r="DA761" s="82">
        <f t="shared" si="804"/>
        <v>4.8249242565652294E-2</v>
      </c>
      <c r="DB761" s="75">
        <v>4.9732316321079224E-2</v>
      </c>
      <c r="DC761" s="75">
        <v>5.1344150620268383E-2</v>
      </c>
      <c r="DD761" s="75">
        <v>5.295267302138898E-2</v>
      </c>
      <c r="DE761" s="75">
        <v>5.4940187934478531E-2</v>
      </c>
      <c r="DF761" s="75">
        <v>5.6826724925039311E-2</v>
      </c>
      <c r="DG761" s="75">
        <v>5.9094730866454677E-2</v>
      </c>
      <c r="DH761" s="75">
        <v>5.8583727056173207E-2</v>
      </c>
      <c r="DI761" s="75">
        <v>6.0623410238984356E-2</v>
      </c>
      <c r="DJ761" s="75">
        <v>6.2796288831341127E-2</v>
      </c>
      <c r="DK761" s="75">
        <v>5.9009928560865406E-2</v>
      </c>
      <c r="DL761" s="75">
        <v>6.0627756264970127E-2</v>
      </c>
      <c r="DM761" s="75">
        <v>6.2553958063000903E-2</v>
      </c>
      <c r="DN761" s="127">
        <f>+DN732/DN$744</f>
        <v>5.6414297646815492E-2</v>
      </c>
      <c r="DO761" s="75">
        <v>6.2553958063000903E-2</v>
      </c>
      <c r="DP761" s="75">
        <v>6.5191607338863561E-2</v>
      </c>
      <c r="DQ761" s="75">
        <v>6.5586507591656018E-2</v>
      </c>
      <c r="DR761" s="75">
        <v>6.5556409830194548E-2</v>
      </c>
      <c r="DS761" s="75">
        <v>5.4045675493337345E-2</v>
      </c>
      <c r="DT761" s="75">
        <v>5.4199992587291849E-2</v>
      </c>
      <c r="DU761" s="75">
        <v>5.7503993934832777E-2</v>
      </c>
      <c r="DV761" s="84">
        <f t="shared" si="805"/>
        <v>5.7483774703345196E-2</v>
      </c>
      <c r="DW761" s="177">
        <f t="shared" si="805"/>
        <v>5.757385199511967E-2</v>
      </c>
      <c r="DX761" s="86">
        <f t="shared" si="805"/>
        <v>5.9347119856420917E-2</v>
      </c>
      <c r="DZ761" s="75">
        <f>+DZ732/DZ$744</f>
        <v>5.6066229199107191E-2</v>
      </c>
      <c r="EC761" s="75">
        <f>+EC732/EC$744</f>
        <v>5.6734164260135063E-2</v>
      </c>
      <c r="EF761" s="75" t="e">
        <f>+EF732/EF$744</f>
        <v>#VALUE!</v>
      </c>
      <c r="EI761" s="75" t="e">
        <f>+EI732/EI$744</f>
        <v>#VALUE!</v>
      </c>
      <c r="EL761" s="75" t="e">
        <f>+EL732/EL$744</f>
        <v>#VALUE!</v>
      </c>
      <c r="EO761" s="75" t="e">
        <f>+EO732/EO$744</f>
        <v>#VALUE!</v>
      </c>
    </row>
    <row r="762" spans="1:145" ht="15.5" x14ac:dyDescent="0.35">
      <c r="A762" s="126" t="s">
        <v>364</v>
      </c>
      <c r="B762" s="141" t="e">
        <f t="shared" ref="B762:M762" si="806">+B733/B$744</f>
        <v>#VALUE!</v>
      </c>
      <c r="C762" s="141" t="e">
        <f t="shared" si="806"/>
        <v>#VALUE!</v>
      </c>
      <c r="D762" s="141" t="e">
        <f t="shared" si="806"/>
        <v>#VALUE!</v>
      </c>
      <c r="E762" s="141" t="e">
        <f t="shared" si="806"/>
        <v>#VALUE!</v>
      </c>
      <c r="F762" s="141" t="e">
        <f t="shared" si="806"/>
        <v>#VALUE!</v>
      </c>
      <c r="G762" s="141" t="e">
        <f>+G733/G$744</f>
        <v>#VALUE!</v>
      </c>
      <c r="H762" s="141" t="e">
        <f>+H733/H$744</f>
        <v>#VALUE!</v>
      </c>
      <c r="I762" s="141" t="e">
        <f>+I733/I$744</f>
        <v>#VALUE!</v>
      </c>
      <c r="J762" s="141" t="e">
        <f>+J733/J$744</f>
        <v>#VALUE!</v>
      </c>
      <c r="K762" s="141" t="e">
        <f t="shared" si="806"/>
        <v>#VALUE!</v>
      </c>
      <c r="L762" s="141" t="e">
        <f t="shared" si="806"/>
        <v>#VALUE!</v>
      </c>
      <c r="M762" s="141" t="e">
        <f t="shared" si="806"/>
        <v>#VALUE!</v>
      </c>
      <c r="N762" s="141" t="e">
        <f t="shared" si="803"/>
        <v>#VALUE!</v>
      </c>
      <c r="O762" s="141" t="e">
        <f t="shared" si="803"/>
        <v>#VALUE!</v>
      </c>
      <c r="P762" s="141" t="e">
        <f t="shared" si="803"/>
        <v>#VALUE!</v>
      </c>
      <c r="Q762" s="75" t="e">
        <f t="shared" si="803"/>
        <v>#VALUE!</v>
      </c>
      <c r="R762" s="75" t="e">
        <f t="shared" si="803"/>
        <v>#VALUE!</v>
      </c>
      <c r="S762" s="75" t="e">
        <f t="shared" si="803"/>
        <v>#VALUE!</v>
      </c>
      <c r="T762" s="75" t="e">
        <f t="shared" si="803"/>
        <v>#VALUE!</v>
      </c>
      <c r="U762" s="75" t="e">
        <f t="shared" si="803"/>
        <v>#VALUE!</v>
      </c>
      <c r="V762" s="75" t="e">
        <f t="shared" si="803"/>
        <v>#VALUE!</v>
      </c>
      <c r="W762" s="75" t="e">
        <f t="shared" si="803"/>
        <v>#VALUE!</v>
      </c>
      <c r="X762" s="82" t="e">
        <f t="shared" si="803"/>
        <v>#VALUE!</v>
      </c>
      <c r="Y762" s="82" t="e">
        <f t="shared" si="803"/>
        <v>#VALUE!</v>
      </c>
      <c r="Z762" s="75" t="e">
        <f t="shared" si="803"/>
        <v>#VALUE!</v>
      </c>
      <c r="AA762" s="75" t="e">
        <f>+AA733/AA$744</f>
        <v>#VALUE!</v>
      </c>
      <c r="AB762" s="75">
        <v>7.5475875702939857E-2</v>
      </c>
      <c r="AC762" s="75">
        <v>7.6907037968177966E-2</v>
      </c>
      <c r="AD762" s="75">
        <v>7.6022616625075298E-2</v>
      </c>
      <c r="AE762" s="75" t="e">
        <f>+AE733/AE$744</f>
        <v>#VALUE!</v>
      </c>
      <c r="AF762" s="75">
        <v>7.7101020203472065E-2</v>
      </c>
      <c r="AG762" s="75">
        <v>7.5610871244792835E-2</v>
      </c>
      <c r="AH762" s="75">
        <v>7.7035991324105518E-2</v>
      </c>
      <c r="AI762" s="75">
        <v>7.5340828371340207E-2</v>
      </c>
      <c r="AJ762" s="82" t="e">
        <f>+AJ733/AJ$744</f>
        <v>#VALUE!</v>
      </c>
      <c r="AK762" s="82">
        <v>5.5556203859314077E-2</v>
      </c>
      <c r="AL762" s="82">
        <v>6.5016402800901194E-2</v>
      </c>
      <c r="AM762" s="82">
        <v>5.647984812249051E-2</v>
      </c>
      <c r="AN762" s="82">
        <v>5.6342751271272903E-2</v>
      </c>
      <c r="AO762" s="82" t="e">
        <f>+AO733/AO$744</f>
        <v>#VALUE!</v>
      </c>
      <c r="AP762" s="82">
        <v>5.3155578807773031E-2</v>
      </c>
      <c r="AQ762" s="82">
        <v>4.7308040730286528E-2</v>
      </c>
      <c r="AR762" s="82">
        <v>5.0148647192049998E-2</v>
      </c>
      <c r="AS762" s="82" t="e">
        <f>+AS733/AS$744</f>
        <v>#VALUE!</v>
      </c>
      <c r="AT762" s="82">
        <v>3.5993773366249024E-2</v>
      </c>
      <c r="AU762" s="82">
        <v>3.8884143177274261E-2</v>
      </c>
      <c r="AV762" s="82">
        <v>4.1157627952283789E-2</v>
      </c>
      <c r="AW762" s="82">
        <v>4.1167541362139411E-2</v>
      </c>
      <c r="AX762" s="82" t="e">
        <f>+AX733/AX$744</f>
        <v>#VALUE!</v>
      </c>
      <c r="AY762" s="82"/>
      <c r="AZ762" s="82">
        <v>-2.0963132202500956E-2</v>
      </c>
      <c r="BA762" s="82">
        <v>-2.3908936252800481E-2</v>
      </c>
      <c r="BB762" s="82">
        <v>4.254126313748207E-2</v>
      </c>
      <c r="BC762" s="82">
        <v>4.1403952282019922E-2</v>
      </c>
      <c r="BD762" s="82">
        <v>4.4205930958137928E-2</v>
      </c>
      <c r="BE762" s="82">
        <v>4.3694608641021634E-2</v>
      </c>
      <c r="BF762" s="82">
        <f>+BF733/BF$744</f>
        <v>3.6684276294348048E-2</v>
      </c>
      <c r="BG762" s="82">
        <v>3.8292458947219402E-2</v>
      </c>
      <c r="BH762" s="82">
        <v>3.7052763116030417E-2</v>
      </c>
      <c r="BI762" s="82">
        <v>3.6605467241872226E-2</v>
      </c>
      <c r="BJ762" s="82">
        <v>3.5691026322515584E-2</v>
      </c>
      <c r="BK762" s="82">
        <v>3.2009258145525077E-2</v>
      </c>
      <c r="BL762" s="82">
        <v>3.0775899160778612E-2</v>
      </c>
      <c r="BM762" s="82">
        <v>3.2585624653732867E-2</v>
      </c>
      <c r="BN762" s="82">
        <v>3.1378481735108703E-2</v>
      </c>
      <c r="BO762" s="82" t="e">
        <f>+BO733/BO$744</f>
        <v>#VALUE!</v>
      </c>
      <c r="BP762" s="176">
        <v>3.0530858208652676E-2</v>
      </c>
      <c r="BQ762" s="82">
        <v>3.2443237634434199E-2</v>
      </c>
      <c r="BR762" s="82">
        <v>2.9590271873203861E-2</v>
      </c>
      <c r="BS762" s="176">
        <v>2.3639403084837342E-2</v>
      </c>
      <c r="BT762" s="176">
        <v>2.836323654025313E-2</v>
      </c>
      <c r="BU762" s="176">
        <v>2.6355158707864455E-2</v>
      </c>
      <c r="BV762" s="176">
        <v>2.2255445681162295E-2</v>
      </c>
      <c r="BW762" s="82">
        <v>2.7924298584135893E-2</v>
      </c>
      <c r="BX762" s="82">
        <v>2.701687543274113E-2</v>
      </c>
      <c r="BY762" s="82">
        <v>2.616405372135475E-2</v>
      </c>
      <c r="BZ762" s="75">
        <v>2.7812411933482536E-2</v>
      </c>
      <c r="CA762" s="82">
        <f>+CA733/CA$744</f>
        <v>2.71517823027905E-2</v>
      </c>
      <c r="CB762" s="82">
        <v>3.2342197145910342E-2</v>
      </c>
      <c r="CC762" s="82">
        <v>3.2605352024076113E-2</v>
      </c>
      <c r="CD762" s="82">
        <v>3.0650651564745134E-2</v>
      </c>
      <c r="CE762" s="82">
        <v>3.1675342156345855E-2</v>
      </c>
      <c r="CF762" s="82">
        <v>3.1952342708720501E-2</v>
      </c>
      <c r="CG762" s="82">
        <v>2.9965597407236071E-2</v>
      </c>
      <c r="CH762" s="82">
        <v>3.4251674522072839E-2</v>
      </c>
      <c r="CI762" s="82">
        <v>3.361780699767708E-2</v>
      </c>
      <c r="CJ762" s="75">
        <v>3.4084485402659043E-2</v>
      </c>
      <c r="CK762" s="75">
        <v>3.3098301509900493E-2</v>
      </c>
      <c r="CL762" s="82">
        <f>+CL733/CL$744</f>
        <v>3.2102590348774968E-2</v>
      </c>
      <c r="CM762" s="82">
        <v>3.2550321394717981E-2</v>
      </c>
      <c r="CN762" s="176">
        <v>3.1582869214226386E-2</v>
      </c>
      <c r="CO762" s="176">
        <v>3.14880359631221E-2</v>
      </c>
      <c r="CP762" s="176">
        <v>3.8353983150771126E-2</v>
      </c>
      <c r="CQ762" s="176">
        <v>3.3958632681436229E-2</v>
      </c>
      <c r="CR762" s="176">
        <v>3.0623572465772686E-2</v>
      </c>
      <c r="CS762" s="176">
        <v>4.0487152406863125E-2</v>
      </c>
      <c r="CT762" s="176">
        <v>3.8299181237939052E-2</v>
      </c>
      <c r="CU762" s="176">
        <v>3.2234979352305855E-2</v>
      </c>
      <c r="CV762" s="176">
        <v>3.8532984781803774E-2</v>
      </c>
      <c r="CW762" s="176">
        <v>3.673458036247064E-2</v>
      </c>
      <c r="CX762" s="82">
        <v>3.6609832305752543E-2</v>
      </c>
      <c r="CY762" s="82">
        <v>3.6321285751430551E-2</v>
      </c>
      <c r="CZ762" s="82">
        <v>3.4079498624120054E-2</v>
      </c>
      <c r="DA762" s="82">
        <f t="shared" si="804"/>
        <v>3.4675553570992279E-2</v>
      </c>
      <c r="DB762" s="75">
        <v>3.4930395263067543E-2</v>
      </c>
      <c r="DC762" s="75">
        <v>3.3347971931584466E-2</v>
      </c>
      <c r="DD762" s="75">
        <v>3.1540727019699871E-2</v>
      </c>
      <c r="DE762" s="75">
        <v>3.2145262318481409E-2</v>
      </c>
      <c r="DF762" s="75">
        <v>3.0369570339353974E-2</v>
      </c>
      <c r="DG762" s="75">
        <v>2.9063497220212692E-2</v>
      </c>
      <c r="DH762" s="75">
        <v>3.4139735111849638E-2</v>
      </c>
      <c r="DI762" s="75">
        <v>3.2424374499248051E-2</v>
      </c>
      <c r="DJ762" s="75">
        <v>3.1108475872792155E-2</v>
      </c>
      <c r="DK762" s="75">
        <v>3.2505761919840184E-2</v>
      </c>
      <c r="DL762" s="75">
        <v>3.086022787282916E-2</v>
      </c>
      <c r="DM762" s="75">
        <v>3.1000726535374262E-2</v>
      </c>
      <c r="DN762" s="127">
        <f>+DN733/DN$744</f>
        <v>2.9410010045037828E-2</v>
      </c>
      <c r="DO762" s="75">
        <v>3.1000726535374262E-2</v>
      </c>
      <c r="DP762" s="75">
        <v>2.9200449748920748E-2</v>
      </c>
      <c r="DQ762" s="75">
        <v>2.7859126082166577E-2</v>
      </c>
      <c r="DR762" s="75">
        <v>2.6226921815243387E-2</v>
      </c>
      <c r="DS762" s="75">
        <v>3.0736252630985443E-2</v>
      </c>
      <c r="DT762" s="75">
        <v>3.0225600881314325E-2</v>
      </c>
      <c r="DU762" s="75">
        <v>2.8271368236288081E-2</v>
      </c>
      <c r="DV762" s="84">
        <f t="shared" si="805"/>
        <v>2.8016729710252493E-2</v>
      </c>
      <c r="DW762" s="177">
        <f t="shared" si="805"/>
        <v>2.7859581095008624E-2</v>
      </c>
      <c r="DX762" s="86">
        <f t="shared" si="805"/>
        <v>2.8390607105665065E-2</v>
      </c>
      <c r="DZ762" s="75">
        <f>+DZ733/DZ$744</f>
        <v>2.7948071242032278E-2</v>
      </c>
      <c r="EC762" s="75">
        <f>+EC733/EC$744</f>
        <v>2.8521815176453819E-2</v>
      </c>
      <c r="EF762" s="75" t="e">
        <f>+EF733/EF$744</f>
        <v>#VALUE!</v>
      </c>
      <c r="EI762" s="75" t="e">
        <f>+EI733/EI$744</f>
        <v>#VALUE!</v>
      </c>
      <c r="EL762" s="75" t="e">
        <f>+EL733/EL$744</f>
        <v>#VALUE!</v>
      </c>
      <c r="EO762" s="75" t="e">
        <f>+EO733/EO$744</f>
        <v>#VALUE!</v>
      </c>
    </row>
    <row r="763" spans="1:145" ht="15.5" x14ac:dyDescent="0.35">
      <c r="A763" s="27"/>
      <c r="B763" s="141"/>
      <c r="C763" s="141"/>
      <c r="D763" s="141"/>
      <c r="E763" s="141"/>
      <c r="F763" s="141"/>
      <c r="G763" s="141"/>
      <c r="H763" s="141"/>
      <c r="I763" s="141"/>
      <c r="J763" s="141"/>
      <c r="K763" s="141"/>
      <c r="L763" s="141"/>
      <c r="M763" s="141"/>
      <c r="N763" s="141"/>
      <c r="O763" s="141"/>
      <c r="P763" s="141"/>
      <c r="Q763" s="75"/>
      <c r="R763" s="75"/>
      <c r="S763" s="75"/>
      <c r="T763" s="75"/>
      <c r="U763" s="75"/>
      <c r="V763" s="75"/>
      <c r="W763" s="75"/>
      <c r="X763" s="82"/>
      <c r="Y763" s="82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82"/>
      <c r="AK763" s="82"/>
      <c r="AL763" s="82"/>
      <c r="AM763" s="82"/>
      <c r="AN763" s="82"/>
      <c r="AO763" s="82"/>
      <c r="AP763" s="82"/>
      <c r="AQ763" s="82"/>
      <c r="AR763" s="82"/>
      <c r="AS763" s="82"/>
      <c r="AT763" s="82"/>
      <c r="AU763" s="82"/>
      <c r="AV763" s="82"/>
      <c r="AW763" s="82"/>
      <c r="AX763" s="82"/>
      <c r="AY763" s="82"/>
      <c r="AZ763" s="82"/>
      <c r="BA763" s="82"/>
      <c r="BB763" s="82"/>
      <c r="BC763" s="82"/>
      <c r="BD763" s="82"/>
      <c r="BE763" s="82"/>
      <c r="BF763" s="82"/>
      <c r="BG763" s="82"/>
      <c r="BH763" s="82"/>
      <c r="BI763" s="82"/>
      <c r="BJ763" s="82"/>
      <c r="BK763" s="82"/>
      <c r="BL763" s="82"/>
      <c r="BM763" s="82"/>
      <c r="BN763" s="82"/>
      <c r="BO763" s="82"/>
      <c r="BP763" s="176"/>
      <c r="BQ763" s="82"/>
      <c r="BR763" s="82"/>
      <c r="BS763" s="176"/>
      <c r="BT763" s="176"/>
      <c r="BU763" s="176"/>
      <c r="BV763" s="176"/>
      <c r="BW763" s="82"/>
      <c r="BX763" s="82"/>
      <c r="BY763" s="82"/>
      <c r="BZ763" s="75"/>
      <c r="CA763" s="82"/>
      <c r="CB763" s="82"/>
      <c r="CC763" s="82"/>
      <c r="CD763" s="82"/>
      <c r="CE763" s="82"/>
      <c r="CF763" s="82"/>
      <c r="CG763" s="82"/>
      <c r="CH763" s="82"/>
      <c r="CI763" s="82"/>
      <c r="CJ763" s="75"/>
      <c r="CK763" s="75"/>
      <c r="CL763" s="82"/>
      <c r="CM763" s="82"/>
      <c r="CN763" s="176"/>
      <c r="CO763" s="176"/>
      <c r="CP763" s="176"/>
      <c r="CQ763" s="176"/>
      <c r="CR763" s="176"/>
      <c r="CS763" s="176"/>
      <c r="CT763" s="176"/>
      <c r="CU763" s="176"/>
      <c r="CV763" s="176"/>
      <c r="CW763" s="176"/>
      <c r="CX763" s="82"/>
      <c r="CY763" s="82"/>
      <c r="CZ763" s="82"/>
      <c r="DA763" s="82"/>
      <c r="DB763" s="75"/>
      <c r="DC763" s="75"/>
      <c r="DD763" s="75"/>
      <c r="DE763" s="75"/>
      <c r="DF763" s="75"/>
      <c r="DG763" s="75"/>
      <c r="DH763" s="75"/>
      <c r="DI763" s="75"/>
      <c r="DJ763" s="75"/>
      <c r="DK763" s="75"/>
      <c r="DL763" s="75"/>
      <c r="DM763" s="75"/>
      <c r="DN763" s="127"/>
      <c r="DO763" s="75"/>
      <c r="DP763" s="75"/>
      <c r="DQ763" s="75"/>
      <c r="DR763" s="75"/>
      <c r="DS763" s="75"/>
      <c r="DT763" s="75"/>
      <c r="DU763" s="75"/>
      <c r="DV763" s="84"/>
      <c r="DW763" s="177"/>
      <c r="DX763" s="86"/>
      <c r="DZ763" s="75"/>
      <c r="EC763" s="75"/>
      <c r="EF763" s="75"/>
      <c r="EI763" s="75"/>
      <c r="EL763" s="75"/>
      <c r="EO763" s="75"/>
    </row>
    <row r="764" spans="1:145" ht="15.5" x14ac:dyDescent="0.35">
      <c r="A764" s="56" t="s">
        <v>365</v>
      </c>
      <c r="B764" s="141" t="e">
        <f t="shared" ref="B764:Z764" si="807">+B735/B$744</f>
        <v>#VALUE!</v>
      </c>
      <c r="C764" s="141" t="e">
        <f t="shared" si="807"/>
        <v>#VALUE!</v>
      </c>
      <c r="D764" s="141" t="e">
        <f t="shared" si="807"/>
        <v>#VALUE!</v>
      </c>
      <c r="E764" s="141" t="e">
        <f t="shared" si="807"/>
        <v>#VALUE!</v>
      </c>
      <c r="F764" s="141" t="e">
        <f t="shared" si="807"/>
        <v>#VALUE!</v>
      </c>
      <c r="G764" s="141" t="e">
        <f>+G735/G$744</f>
        <v>#VALUE!</v>
      </c>
      <c r="H764" s="141" t="e">
        <f>+H735/H$744</f>
        <v>#VALUE!</v>
      </c>
      <c r="I764" s="141" t="e">
        <f>+I735/I$744</f>
        <v>#VALUE!</v>
      </c>
      <c r="J764" s="141" t="e">
        <f>+J735/J$744</f>
        <v>#VALUE!</v>
      </c>
      <c r="K764" s="141" t="e">
        <f t="shared" si="807"/>
        <v>#VALUE!</v>
      </c>
      <c r="L764" s="141" t="e">
        <f t="shared" si="807"/>
        <v>#VALUE!</v>
      </c>
      <c r="M764" s="141" t="e">
        <f t="shared" si="807"/>
        <v>#VALUE!</v>
      </c>
      <c r="N764" s="141" t="e">
        <f t="shared" si="807"/>
        <v>#VALUE!</v>
      </c>
      <c r="O764" s="141" t="e">
        <f t="shared" si="807"/>
        <v>#VALUE!</v>
      </c>
      <c r="P764" s="141" t="e">
        <f t="shared" si="807"/>
        <v>#VALUE!</v>
      </c>
      <c r="Q764" s="75" t="e">
        <f t="shared" si="807"/>
        <v>#VALUE!</v>
      </c>
      <c r="R764" s="75" t="e">
        <f t="shared" si="807"/>
        <v>#VALUE!</v>
      </c>
      <c r="S764" s="75" t="e">
        <f t="shared" si="807"/>
        <v>#VALUE!</v>
      </c>
      <c r="T764" s="75" t="e">
        <f t="shared" si="807"/>
        <v>#VALUE!</v>
      </c>
      <c r="U764" s="75" t="e">
        <f t="shared" si="807"/>
        <v>#VALUE!</v>
      </c>
      <c r="V764" s="75" t="e">
        <f t="shared" si="807"/>
        <v>#VALUE!</v>
      </c>
      <c r="W764" s="75" t="e">
        <f t="shared" si="807"/>
        <v>#VALUE!</v>
      </c>
      <c r="X764" s="82" t="e">
        <f t="shared" si="807"/>
        <v>#VALUE!</v>
      </c>
      <c r="Y764" s="82" t="e">
        <f t="shared" si="807"/>
        <v>#VALUE!</v>
      </c>
      <c r="Z764" s="75" t="e">
        <f t="shared" si="807"/>
        <v>#VALUE!</v>
      </c>
      <c r="AA764" s="75" t="e">
        <f>+AA735/AA$744</f>
        <v>#VALUE!</v>
      </c>
      <c r="AB764" s="75">
        <v>0.2999718669428002</v>
      </c>
      <c r="AC764" s="75">
        <v>0.3020878944925493</v>
      </c>
      <c r="AD764" s="75">
        <v>0.31734716983515371</v>
      </c>
      <c r="AE764" s="75" t="e">
        <f>+AE735/AE$744</f>
        <v>#VALUE!</v>
      </c>
      <c r="AF764" s="75">
        <v>0.31699023411925731</v>
      </c>
      <c r="AG764" s="75">
        <v>0.31118092617495241</v>
      </c>
      <c r="AH764" s="75">
        <v>0.30928215758850403</v>
      </c>
      <c r="AI764" s="75">
        <v>0.31449773162373684</v>
      </c>
      <c r="AJ764" s="82" t="e">
        <f>+AJ735/AJ$744</f>
        <v>#VALUE!</v>
      </c>
      <c r="AK764" s="82">
        <v>0.38358811260144537</v>
      </c>
      <c r="AL764" s="82">
        <v>0.36638504471816202</v>
      </c>
      <c r="AM764" s="82">
        <v>0.37635092165769457</v>
      </c>
      <c r="AN764" s="82">
        <v>0.37613614065033674</v>
      </c>
      <c r="AO764" s="82" t="e">
        <f>+AO735/AO$744</f>
        <v>#VALUE!</v>
      </c>
      <c r="AP764" s="82">
        <v>0.405798605500587</v>
      </c>
      <c r="AQ764" s="82">
        <v>0.41683997759897812</v>
      </c>
      <c r="AR764" s="82">
        <v>0.40297285530397109</v>
      </c>
      <c r="AS764" s="82" t="e">
        <f>+AS735/AS$744</f>
        <v>#VALUE!</v>
      </c>
      <c r="AT764" s="82">
        <v>0.43261547550103041</v>
      </c>
      <c r="AU764" s="82">
        <v>0.43213840713376311</v>
      </c>
      <c r="AV764" s="82">
        <v>0.47547165151379683</v>
      </c>
      <c r="AW764" s="82">
        <v>0.47577867864165002</v>
      </c>
      <c r="AX764" s="82" t="e">
        <f>+AX735/AX$744</f>
        <v>#VALUE!</v>
      </c>
      <c r="AY764" s="82"/>
      <c r="AZ764" s="82">
        <v>0.45171906125160538</v>
      </c>
      <c r="BA764" s="82">
        <v>0.46358537860739013</v>
      </c>
      <c r="BB764" s="82">
        <v>0.45245705564709865</v>
      </c>
      <c r="BC764" s="82">
        <v>0.46314005447134843</v>
      </c>
      <c r="BD764" s="82">
        <v>0.44346915085686561</v>
      </c>
      <c r="BE764" s="82">
        <v>0.45402954690235509</v>
      </c>
      <c r="BF764" s="82">
        <f>+BF735/BF$744</f>
        <v>0.45631132751923509</v>
      </c>
      <c r="BG764" s="82">
        <v>0.45343884409917495</v>
      </c>
      <c r="BH764" s="82">
        <v>0.47312811728392257</v>
      </c>
      <c r="BI764" s="82">
        <v>0.46041122876658441</v>
      </c>
      <c r="BJ764" s="82">
        <v>0.47948050112472962</v>
      </c>
      <c r="BK764" s="82">
        <v>0.44950716589264683</v>
      </c>
      <c r="BL764" s="82">
        <v>0.46685354983161503</v>
      </c>
      <c r="BM764" s="82">
        <v>0.45371067390805847</v>
      </c>
      <c r="BN764" s="82">
        <v>0.47071538102842714</v>
      </c>
      <c r="BO764" s="82" t="e">
        <f>+BO735/BO$744</f>
        <v>#VALUE!</v>
      </c>
      <c r="BP764" s="176">
        <v>0.46230085458830594</v>
      </c>
      <c r="BQ764" s="82">
        <v>0.46694449195770688</v>
      </c>
      <c r="BR764" s="82">
        <v>0.51073918005722829</v>
      </c>
      <c r="BS764" s="176">
        <v>0.53865928247086692</v>
      </c>
      <c r="BT764" s="176">
        <v>0.48579721322868674</v>
      </c>
      <c r="BU764" s="176">
        <v>0.50311097297089225</v>
      </c>
      <c r="BV764" s="176">
        <v>0.52723338420129517</v>
      </c>
      <c r="BW764" s="82">
        <v>0.47903607913539981</v>
      </c>
      <c r="BX764" s="82">
        <v>0.48601163620629462</v>
      </c>
      <c r="BY764" s="82">
        <v>0.49439532261285857</v>
      </c>
      <c r="BZ764" s="75">
        <v>0.48213619585940559</v>
      </c>
      <c r="CA764" s="82">
        <f>+CA735/CA$744</f>
        <v>0.50590498841812137</v>
      </c>
      <c r="CB764" s="82">
        <v>0.46146878265227775</v>
      </c>
      <c r="CC764" s="82">
        <v>0.4576044186098609</v>
      </c>
      <c r="CD764" s="82">
        <v>0.46745057132627432</v>
      </c>
      <c r="CE764" s="82">
        <v>0.46098502162790361</v>
      </c>
      <c r="CF764" s="82">
        <v>0.45785804575623834</v>
      </c>
      <c r="CG764" s="82">
        <v>0.46708820446618715</v>
      </c>
      <c r="CH764" s="82">
        <v>0.44776616453502482</v>
      </c>
      <c r="CI764" s="82">
        <v>0.45314297491887912</v>
      </c>
      <c r="CJ764" s="75">
        <v>0.44369561293102444</v>
      </c>
      <c r="CK764" s="75">
        <v>0.44893617315578316</v>
      </c>
      <c r="CL764" s="82">
        <f>+CL735/CL$744</f>
        <v>0.47008502365156873</v>
      </c>
      <c r="CM764" s="82">
        <v>0.4498198527070007</v>
      </c>
      <c r="CN764" s="176">
        <v>0.43265043289866134</v>
      </c>
      <c r="CO764" s="176">
        <v>0.43305260082462765</v>
      </c>
      <c r="CP764" s="176">
        <v>0.40775382594071186</v>
      </c>
      <c r="CQ764" s="176">
        <v>0.43189071197046391</v>
      </c>
      <c r="CR764" s="176">
        <v>0.44977039683756809</v>
      </c>
      <c r="CS764" s="176">
        <v>0.40222956474893234</v>
      </c>
      <c r="CT764" s="176">
        <v>0.41276126764125565</v>
      </c>
      <c r="CU764" s="176">
        <v>0.44308174263650807</v>
      </c>
      <c r="CV764" s="176">
        <v>0.4077454943075714</v>
      </c>
      <c r="CW764" s="176">
        <v>0.41554472796090669</v>
      </c>
      <c r="CX764" s="82">
        <v>0.41036086971238683</v>
      </c>
      <c r="CY764" s="82">
        <v>0.41221836751776936</v>
      </c>
      <c r="CZ764" s="82">
        <v>0.42044059213352025</v>
      </c>
      <c r="DA764" s="82">
        <f t="shared" ref="DA764" si="808">+DA735/DA$744</f>
        <v>0.42445424118278541</v>
      </c>
      <c r="DB764" s="75">
        <v>0.43330332311754666</v>
      </c>
      <c r="DC764" s="75">
        <v>0.4420241730726468</v>
      </c>
      <c r="DD764" s="75">
        <v>0.45266380289026997</v>
      </c>
      <c r="DE764" s="75">
        <v>0.43058901923154635</v>
      </c>
      <c r="DF764" s="75">
        <v>0.44041155801023935</v>
      </c>
      <c r="DG764" s="75">
        <v>0.44996803186092155</v>
      </c>
      <c r="DH764" s="75">
        <v>0.43209058279659179</v>
      </c>
      <c r="DI764" s="75">
        <v>0.44225324452969461</v>
      </c>
      <c r="DJ764" s="75">
        <v>0.45110592530582988</v>
      </c>
      <c r="DK764" s="75">
        <v>0.43266510692249666</v>
      </c>
      <c r="DL764" s="75">
        <v>0.44190963969263813</v>
      </c>
      <c r="DM764" s="75">
        <v>0.44965241210340962</v>
      </c>
      <c r="DN764" s="127">
        <f t="shared" ref="DN764" si="809">+DN735/DN$744</f>
        <v>0.4574939355520774</v>
      </c>
      <c r="DO764" s="75">
        <v>0.44965241210340962</v>
      </c>
      <c r="DP764" s="75">
        <v>0.4315220512075818</v>
      </c>
      <c r="DQ764" s="75">
        <v>0.43737059672720574</v>
      </c>
      <c r="DR764" s="75">
        <v>0.44815530526906322</v>
      </c>
      <c r="DS764" s="75">
        <v>0.45532302981704453</v>
      </c>
      <c r="DT764" s="75">
        <v>0.46037327466791039</v>
      </c>
      <c r="DU764" s="75">
        <v>0.45427776808920606</v>
      </c>
      <c r="DV764" s="84">
        <f>+DV735/DV$744</f>
        <v>0.45275234544685994</v>
      </c>
      <c r="DW764" s="177">
        <f>+DW735/DW$744</f>
        <v>0.45635881200702061</v>
      </c>
      <c r="DX764" s="86">
        <f>+DX735/DX$744</f>
        <v>0.46270035681343108</v>
      </c>
      <c r="DZ764" s="75">
        <f>+DZ735/DZ$744</f>
        <v>0.46347055007854482</v>
      </c>
      <c r="EC764" s="75">
        <f>+EC735/EC$744</f>
        <v>0.46852009813941836</v>
      </c>
      <c r="EF764" s="75" t="e">
        <f>+EF735/EF$744</f>
        <v>#VALUE!</v>
      </c>
      <c r="EI764" s="75" t="e">
        <f>+EI735/EI$744</f>
        <v>#VALUE!</v>
      </c>
      <c r="EL764" s="75" t="e">
        <f>+EL735/EL$744</f>
        <v>#VALUE!</v>
      </c>
      <c r="EO764" s="75" t="e">
        <f>+EO735/EO$744</f>
        <v>#VALUE!</v>
      </c>
    </row>
    <row r="765" spans="1:145" ht="15.5" x14ac:dyDescent="0.35">
      <c r="A765" s="56" t="s">
        <v>366</v>
      </c>
      <c r="B765" s="141"/>
      <c r="C765" s="141"/>
      <c r="D765" s="141"/>
      <c r="E765" s="141"/>
      <c r="F765" s="141"/>
      <c r="G765" s="141"/>
      <c r="H765" s="141"/>
      <c r="I765" s="141"/>
      <c r="J765" s="141"/>
      <c r="K765" s="141"/>
      <c r="L765" s="141"/>
      <c r="M765" s="141"/>
      <c r="N765" s="141"/>
      <c r="O765" s="141"/>
      <c r="P765" s="141"/>
      <c r="Q765" s="75"/>
      <c r="R765" s="75"/>
      <c r="S765" s="75"/>
      <c r="T765" s="75"/>
      <c r="U765" s="75"/>
      <c r="V765" s="75"/>
      <c r="W765" s="75"/>
      <c r="X765" s="82"/>
      <c r="Y765" s="82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82"/>
      <c r="AK765" s="82"/>
      <c r="AL765" s="82"/>
      <c r="AM765" s="82"/>
      <c r="AN765" s="82"/>
      <c r="AO765" s="82"/>
      <c r="AP765" s="82"/>
      <c r="AQ765" s="82"/>
      <c r="AR765" s="82"/>
      <c r="AS765" s="82"/>
      <c r="AT765" s="82"/>
      <c r="AU765" s="82"/>
      <c r="AV765" s="82"/>
      <c r="AW765" s="82"/>
      <c r="AX765" s="82"/>
      <c r="AY765" s="82"/>
      <c r="AZ765" s="82"/>
      <c r="BA765" s="82"/>
      <c r="BB765" s="82"/>
      <c r="BC765" s="82"/>
      <c r="BD765" s="82"/>
      <c r="BE765" s="82"/>
      <c r="BF765" s="82"/>
      <c r="BG765" s="82"/>
      <c r="BH765" s="82"/>
      <c r="BI765" s="82"/>
      <c r="BJ765" s="82"/>
      <c r="BK765" s="82"/>
      <c r="BL765" s="82"/>
      <c r="BM765" s="82"/>
      <c r="BN765" s="82"/>
      <c r="BO765" s="82"/>
      <c r="BP765" s="176"/>
      <c r="BQ765" s="82"/>
      <c r="BR765" s="82"/>
      <c r="BS765" s="176"/>
      <c r="BT765" s="176"/>
      <c r="BU765" s="176"/>
      <c r="BV765" s="176"/>
      <c r="BW765" s="82"/>
      <c r="BX765" s="82"/>
      <c r="BY765" s="82"/>
      <c r="BZ765" s="75"/>
      <c r="CA765" s="82"/>
      <c r="CB765" s="82"/>
      <c r="CC765" s="82"/>
      <c r="CD765" s="82"/>
      <c r="CE765" s="82"/>
      <c r="CF765" s="82"/>
      <c r="CG765" s="82"/>
      <c r="CH765" s="82"/>
      <c r="CI765" s="82"/>
      <c r="CJ765" s="75"/>
      <c r="CK765" s="75"/>
      <c r="CL765" s="82"/>
      <c r="CM765" s="82"/>
      <c r="CN765" s="176"/>
      <c r="CO765" s="176"/>
      <c r="CP765" s="176"/>
      <c r="CQ765" s="176"/>
      <c r="CR765" s="176"/>
      <c r="CS765" s="176"/>
      <c r="CT765" s="176"/>
      <c r="CU765" s="176"/>
      <c r="CV765" s="176"/>
      <c r="CW765" s="176"/>
      <c r="CX765" s="82"/>
      <c r="CY765" s="82"/>
      <c r="CZ765" s="82"/>
      <c r="DA765" s="82"/>
      <c r="DB765" s="75"/>
      <c r="DC765" s="75"/>
      <c r="DD765" s="75"/>
      <c r="DE765" s="75"/>
      <c r="DF765" s="75"/>
      <c r="DG765" s="75"/>
      <c r="DH765" s="75"/>
      <c r="DI765" s="75"/>
      <c r="DJ765" s="75"/>
      <c r="DK765" s="75"/>
      <c r="DL765" s="75"/>
      <c r="DM765" s="75"/>
      <c r="DN765" s="127"/>
      <c r="DO765" s="75"/>
      <c r="DP765" s="75"/>
      <c r="DQ765" s="75"/>
      <c r="DR765" s="75"/>
      <c r="DS765" s="75"/>
      <c r="DT765" s="75"/>
      <c r="DU765" s="75"/>
      <c r="DV765" s="84"/>
      <c r="DW765" s="177"/>
      <c r="DX765" s="86"/>
      <c r="DZ765" s="75"/>
      <c r="EC765" s="75"/>
      <c r="EF765" s="75"/>
      <c r="EI765" s="75"/>
      <c r="EL765" s="75"/>
      <c r="EO765" s="75"/>
    </row>
    <row r="766" spans="1:145" ht="15.5" x14ac:dyDescent="0.35">
      <c r="A766" s="56" t="s">
        <v>367</v>
      </c>
      <c r="B766" s="141" t="e">
        <f t="shared" ref="B766:Y767" si="810">+B737/B$744</f>
        <v>#VALUE!</v>
      </c>
      <c r="C766" s="141" t="e">
        <f t="shared" si="810"/>
        <v>#VALUE!</v>
      </c>
      <c r="D766" s="141" t="e">
        <f t="shared" si="810"/>
        <v>#VALUE!</v>
      </c>
      <c r="E766" s="141" t="e">
        <f t="shared" si="810"/>
        <v>#VALUE!</v>
      </c>
      <c r="F766" s="141" t="e">
        <f t="shared" si="810"/>
        <v>#VALUE!</v>
      </c>
      <c r="G766" s="141" t="e">
        <f t="shared" si="810"/>
        <v>#VALUE!</v>
      </c>
      <c r="H766" s="141" t="e">
        <f t="shared" si="810"/>
        <v>#VALUE!</v>
      </c>
      <c r="I766" s="141" t="e">
        <f t="shared" si="810"/>
        <v>#VALUE!</v>
      </c>
      <c r="J766" s="141" t="e">
        <f t="shared" si="810"/>
        <v>#VALUE!</v>
      </c>
      <c r="K766" s="141" t="e">
        <f t="shared" si="810"/>
        <v>#VALUE!</v>
      </c>
      <c r="L766" s="141" t="e">
        <f t="shared" si="810"/>
        <v>#VALUE!</v>
      </c>
      <c r="M766" s="141" t="e">
        <f t="shared" si="810"/>
        <v>#VALUE!</v>
      </c>
      <c r="N766" s="141" t="e">
        <f t="shared" si="810"/>
        <v>#VALUE!</v>
      </c>
      <c r="O766" s="141" t="e">
        <f t="shared" si="810"/>
        <v>#VALUE!</v>
      </c>
      <c r="P766" s="141" t="e">
        <f t="shared" si="810"/>
        <v>#VALUE!</v>
      </c>
      <c r="Q766" s="75" t="e">
        <f t="shared" si="810"/>
        <v>#VALUE!</v>
      </c>
      <c r="R766" s="75" t="e">
        <f t="shared" si="810"/>
        <v>#VALUE!</v>
      </c>
      <c r="S766" s="75" t="e">
        <f t="shared" si="810"/>
        <v>#VALUE!</v>
      </c>
      <c r="T766" s="75" t="e">
        <f t="shared" si="810"/>
        <v>#VALUE!</v>
      </c>
      <c r="U766" s="75" t="e">
        <f t="shared" si="810"/>
        <v>#VALUE!</v>
      </c>
      <c r="V766" s="75" t="e">
        <f t="shared" si="810"/>
        <v>#VALUE!</v>
      </c>
      <c r="W766" s="75" t="e">
        <f t="shared" si="810"/>
        <v>#VALUE!</v>
      </c>
      <c r="X766" s="82" t="e">
        <f t="shared" si="810"/>
        <v>#VALUE!</v>
      </c>
      <c r="Y766" s="82" t="e">
        <f t="shared" si="810"/>
        <v>#VALUE!</v>
      </c>
      <c r="Z766" s="75" t="e">
        <f>+Z737/Z$744</f>
        <v>#VALUE!</v>
      </c>
      <c r="AA766" s="75" t="e">
        <f>+AA737/AA$744</f>
        <v>#VALUE!</v>
      </c>
      <c r="AB766" s="75">
        <v>0.2222862352388541</v>
      </c>
      <c r="AC766" s="75">
        <v>0.22320313385700147</v>
      </c>
      <c r="AD766" s="75">
        <v>0.21867260579052791</v>
      </c>
      <c r="AE766" s="75" t="e">
        <f>+AE737/AE$744</f>
        <v>#VALUE!</v>
      </c>
      <c r="AF766" s="75">
        <v>0.23376165915608399</v>
      </c>
      <c r="AG766" s="75">
        <v>0.2282334850426872</v>
      </c>
      <c r="AH766" s="75">
        <v>0.2294165702435185</v>
      </c>
      <c r="AI766" s="75">
        <v>0.23201873619098295</v>
      </c>
      <c r="AJ766" s="82" t="e">
        <f>+AJ737/AJ$744</f>
        <v>#VALUE!</v>
      </c>
      <c r="AK766" s="82">
        <v>0.27989966882203404</v>
      </c>
      <c r="AL766" s="82">
        <v>0.26874472775127933</v>
      </c>
      <c r="AM766" s="82">
        <v>0.28104359500396497</v>
      </c>
      <c r="AN766" s="82">
        <v>0.28088988655679686</v>
      </c>
      <c r="AO766" s="82" t="e">
        <f>+AO737/AO$744</f>
        <v>#VALUE!</v>
      </c>
      <c r="AP766" s="82">
        <v>0.30555528684355537</v>
      </c>
      <c r="AQ766" s="82">
        <v>0.31017596986781215</v>
      </c>
      <c r="AR766" s="82">
        <v>0.29929549061503818</v>
      </c>
      <c r="AS766" s="82" t="e">
        <f>+AS737/AS$744</f>
        <v>#VALUE!</v>
      </c>
      <c r="AT766" s="82">
        <v>0.32824775721053079</v>
      </c>
      <c r="AU766" s="82">
        <v>0.31668208538790521</v>
      </c>
      <c r="AV766" s="82">
        <v>0.38169453077658366</v>
      </c>
      <c r="AW766" s="82">
        <v>0.37898310204378205</v>
      </c>
      <c r="AX766" s="82" t="e">
        <f>+AX737/AX$744</f>
        <v>#VALUE!</v>
      </c>
      <c r="AY766" s="82"/>
      <c r="AZ766" s="82">
        <v>0.35899135779730756</v>
      </c>
      <c r="BA766" s="82">
        <v>0.36603344439045771</v>
      </c>
      <c r="BB766" s="82">
        <v>0.33884503429136448</v>
      </c>
      <c r="BC766" s="82">
        <v>0.34633114447818031</v>
      </c>
      <c r="BD766" s="82">
        <v>0.35101943022663029</v>
      </c>
      <c r="BE766" s="82">
        <v>0.35941630138212233</v>
      </c>
      <c r="BF766" s="82">
        <f>+BF737/BF$744</f>
        <v>0.35940141495368577</v>
      </c>
      <c r="BG766" s="82">
        <v>0.34134542041242172</v>
      </c>
      <c r="BH766" s="82">
        <v>0.35555252825398215</v>
      </c>
      <c r="BI766" s="82">
        <v>0.34396434886990301</v>
      </c>
      <c r="BJ766" s="82">
        <v>0.35707377027767634</v>
      </c>
      <c r="BK766" s="82">
        <v>0.35097689250579023</v>
      </c>
      <c r="BL766" s="82">
        <v>0.36354888213861974</v>
      </c>
      <c r="BM766" s="82">
        <v>0.35293559949361031</v>
      </c>
      <c r="BN766" s="82">
        <v>0.36488117242496454</v>
      </c>
      <c r="BO766" s="82" t="e">
        <f>+BO737/BO$744</f>
        <v>#VALUE!</v>
      </c>
      <c r="BP766" s="176">
        <v>0.36115837602235423</v>
      </c>
      <c r="BQ766" s="82">
        <v>0.35618542089067146</v>
      </c>
      <c r="BR766" s="82">
        <v>0.38792927601896199</v>
      </c>
      <c r="BS766" s="176">
        <v>0.40645814092390437</v>
      </c>
      <c r="BT766" s="176">
        <v>0.37923602283388452</v>
      </c>
      <c r="BU766" s="176">
        <v>0.3907390777550564</v>
      </c>
      <c r="BV766" s="176">
        <v>0.40419139322315717</v>
      </c>
      <c r="BW766" s="82">
        <v>0.37353726336802939</v>
      </c>
      <c r="BX766" s="82">
        <v>0.3774905293133225</v>
      </c>
      <c r="BY766" s="82">
        <v>0.3800624728834372</v>
      </c>
      <c r="BZ766" s="75">
        <v>0.37282044724218899</v>
      </c>
      <c r="CA766" s="82">
        <f>+CA737/CA$744</f>
        <v>0.39045186145367627</v>
      </c>
      <c r="CB766" s="82">
        <v>0.36366878776412009</v>
      </c>
      <c r="CC766" s="82">
        <v>0.35988810609796318</v>
      </c>
      <c r="CD766" s="82">
        <v>0.36608635850405136</v>
      </c>
      <c r="CE766" s="82">
        <v>0.36171878926235107</v>
      </c>
      <c r="CF766" s="82">
        <v>0.35789239917943089</v>
      </c>
      <c r="CG766" s="82">
        <v>0.36240103414687846</v>
      </c>
      <c r="CH766" s="82">
        <v>0.35271206324291549</v>
      </c>
      <c r="CI766" s="82">
        <v>0.35604055077388891</v>
      </c>
      <c r="CJ766" s="75">
        <v>0.34761749644164647</v>
      </c>
      <c r="CK766" s="75">
        <v>0.35123623744826382</v>
      </c>
      <c r="CL766" s="82">
        <f>+CL737/CL$744</f>
        <v>0.36206668307310957</v>
      </c>
      <c r="CM766" s="82">
        <v>0.35417293115827814</v>
      </c>
      <c r="CN766" s="176">
        <v>0.34058778772660797</v>
      </c>
      <c r="CO766" s="176">
        <v>0.34148958970602461</v>
      </c>
      <c r="CP766" s="176">
        <v>0.32242886497013329</v>
      </c>
      <c r="CQ766" s="176">
        <v>0.34068374003114132</v>
      </c>
      <c r="CR766" s="176">
        <v>0.35345020002800775</v>
      </c>
      <c r="CS766" s="176">
        <v>0.31475637482318269</v>
      </c>
      <c r="CT766" s="176">
        <v>0.32213848546417334</v>
      </c>
      <c r="CU766" s="176">
        <v>0.34388160419710356</v>
      </c>
      <c r="CV766" s="176">
        <v>0.31611370831149971</v>
      </c>
      <c r="CW766" s="176">
        <v>0.32159541585203111</v>
      </c>
      <c r="CX766" s="82">
        <v>0.31753743187822653</v>
      </c>
      <c r="CY766" s="82">
        <v>0.31881715407712008</v>
      </c>
      <c r="CZ766" s="82">
        <v>0.32483219055989077</v>
      </c>
      <c r="DA766" s="82">
        <f t="shared" ref="DA766:DA767" si="811">+DA737/DA$744</f>
        <v>0.32559045708375034</v>
      </c>
      <c r="DB766" s="75">
        <v>0.33856580549593029</v>
      </c>
      <c r="DC766" s="75">
        <v>0.34586005058934866</v>
      </c>
      <c r="DD766" s="75">
        <v>0.35334797535573181</v>
      </c>
      <c r="DE766" s="75">
        <v>0.33931583818685224</v>
      </c>
      <c r="DF766" s="75">
        <v>0.34798834919497723</v>
      </c>
      <c r="DG766" s="75">
        <v>0.35615169167437949</v>
      </c>
      <c r="DH766" s="75">
        <v>0.33545320397747252</v>
      </c>
      <c r="DI766" s="75">
        <v>0.34362143416383945</v>
      </c>
      <c r="DJ766" s="75">
        <v>0.35181022384757016</v>
      </c>
      <c r="DK766" s="75">
        <v>0.33616966797750741</v>
      </c>
      <c r="DL766" s="75">
        <v>0.34357056181280504</v>
      </c>
      <c r="DM766" s="75">
        <v>0.35046735579864502</v>
      </c>
      <c r="DN766" s="127">
        <f>+DN737/DN$744</f>
        <v>0.35420920084055513</v>
      </c>
      <c r="DO766" s="75">
        <v>0.35046735579864502</v>
      </c>
      <c r="DP766" s="75">
        <v>0.33515712672224557</v>
      </c>
      <c r="DQ766" s="75">
        <v>0.33883474103865263</v>
      </c>
      <c r="DR766" s="75">
        <v>0.34583279587152471</v>
      </c>
      <c r="DS766" s="75">
        <v>0.35589472909261255</v>
      </c>
      <c r="DT766" s="75">
        <v>0.35895746319436139</v>
      </c>
      <c r="DU766" s="75">
        <v>0.35451241819284368</v>
      </c>
      <c r="DV766" s="84">
        <f t="shared" ref="DV766:DX767" si="812">+DV737/DV$744</f>
        <v>0.35480350412161088</v>
      </c>
      <c r="DW766" s="177">
        <f t="shared" si="812"/>
        <v>0.35772790646921998</v>
      </c>
      <c r="DX766" s="86">
        <f t="shared" si="812"/>
        <v>0.36074975941033344</v>
      </c>
      <c r="DZ766" s="75">
        <f>+DZ737/DZ$744</f>
        <v>0.36706764347093362</v>
      </c>
      <c r="EC766" s="75">
        <f>+EC737/EC$744</f>
        <v>0.37152840984247465</v>
      </c>
      <c r="EF766" s="75" t="e">
        <f>+EF737/EF$744</f>
        <v>#VALUE!</v>
      </c>
      <c r="EI766" s="75" t="e">
        <f>+EI737/EI$744</f>
        <v>#VALUE!</v>
      </c>
      <c r="EL766" s="75" t="e">
        <f>+EL737/EL$744</f>
        <v>#VALUE!</v>
      </c>
      <c r="EO766" s="75" t="e">
        <f>+EO737/EO$744</f>
        <v>#VALUE!</v>
      </c>
    </row>
    <row r="767" spans="1:145" ht="15.5" x14ac:dyDescent="0.35">
      <c r="A767" s="56" t="s">
        <v>368</v>
      </c>
      <c r="B767" s="141" t="e">
        <f t="shared" si="810"/>
        <v>#VALUE!</v>
      </c>
      <c r="C767" s="141" t="e">
        <f t="shared" si="810"/>
        <v>#VALUE!</v>
      </c>
      <c r="D767" s="141" t="e">
        <f t="shared" si="810"/>
        <v>#VALUE!</v>
      </c>
      <c r="E767" s="141" t="e">
        <f t="shared" si="810"/>
        <v>#VALUE!</v>
      </c>
      <c r="F767" s="141" t="e">
        <f t="shared" si="810"/>
        <v>#VALUE!</v>
      </c>
      <c r="G767" s="141" t="e">
        <f t="shared" si="810"/>
        <v>#VALUE!</v>
      </c>
      <c r="H767" s="141" t="e">
        <f t="shared" si="810"/>
        <v>#VALUE!</v>
      </c>
      <c r="I767" s="141" t="e">
        <f t="shared" si="810"/>
        <v>#VALUE!</v>
      </c>
      <c r="J767" s="141" t="e">
        <f t="shared" si="810"/>
        <v>#VALUE!</v>
      </c>
      <c r="K767" s="141" t="e">
        <f t="shared" si="810"/>
        <v>#VALUE!</v>
      </c>
      <c r="L767" s="141" t="e">
        <f t="shared" si="810"/>
        <v>#VALUE!</v>
      </c>
      <c r="M767" s="141" t="e">
        <f t="shared" si="810"/>
        <v>#VALUE!</v>
      </c>
      <c r="N767" s="141" t="e">
        <f t="shared" si="810"/>
        <v>#VALUE!</v>
      </c>
      <c r="O767" s="141" t="e">
        <f t="shared" si="810"/>
        <v>#VALUE!</v>
      </c>
      <c r="P767" s="141" t="e">
        <f t="shared" si="810"/>
        <v>#VALUE!</v>
      </c>
      <c r="Q767" s="75" t="e">
        <f t="shared" si="810"/>
        <v>#VALUE!</v>
      </c>
      <c r="R767" s="75" t="e">
        <f t="shared" si="810"/>
        <v>#VALUE!</v>
      </c>
      <c r="S767" s="75" t="e">
        <f t="shared" si="810"/>
        <v>#VALUE!</v>
      </c>
      <c r="T767" s="75" t="e">
        <f t="shared" si="810"/>
        <v>#VALUE!</v>
      </c>
      <c r="U767" s="75" t="e">
        <f t="shared" si="810"/>
        <v>#VALUE!</v>
      </c>
      <c r="V767" s="75" t="e">
        <f t="shared" si="810"/>
        <v>#VALUE!</v>
      </c>
      <c r="W767" s="75" t="e">
        <f t="shared" si="810"/>
        <v>#VALUE!</v>
      </c>
      <c r="X767" s="82" t="e">
        <f t="shared" si="810"/>
        <v>#VALUE!</v>
      </c>
      <c r="Y767" s="82" t="e">
        <f t="shared" si="810"/>
        <v>#VALUE!</v>
      </c>
      <c r="Z767" s="75" t="e">
        <f>+Z738/Z$744</f>
        <v>#VALUE!</v>
      </c>
      <c r="AA767" s="75" t="e">
        <f>+AA738/AA$744</f>
        <v>#VALUE!</v>
      </c>
      <c r="AB767" s="75">
        <v>7.7685631703950098E-2</v>
      </c>
      <c r="AC767" s="75">
        <v>7.8884760635547863E-2</v>
      </c>
      <c r="AD767" s="75">
        <v>9.8674564045025795E-2</v>
      </c>
      <c r="AE767" s="75" t="e">
        <f>+AE738/AE$744</f>
        <v>#VALUE!</v>
      </c>
      <c r="AF767" s="75">
        <v>8.3228574963173305E-2</v>
      </c>
      <c r="AG767" s="75">
        <v>8.2947441132265251E-2</v>
      </c>
      <c r="AH767" s="75">
        <v>7.9865587344945324E-2</v>
      </c>
      <c r="AI767" s="75">
        <v>8.2478995432753902E-2</v>
      </c>
      <c r="AJ767" s="82" t="e">
        <f>+AJ738/AJ$744</f>
        <v>#VALUE!</v>
      </c>
      <c r="AK767" s="82">
        <v>0.10368844377941135</v>
      </c>
      <c r="AL767" s="82">
        <v>9.7639916966882997E-2</v>
      </c>
      <c r="AM767" s="82">
        <v>9.5307327053729393E-2</v>
      </c>
      <c r="AN767" s="82">
        <v>9.5250254093539904E-2</v>
      </c>
      <c r="AO767" s="82" t="e">
        <f>+AO738/AO$744</f>
        <v>#VALUE!</v>
      </c>
      <c r="AP767" s="82">
        <v>0.10024331861703133</v>
      </c>
      <c r="AQ767" s="82">
        <v>0.10666400773116597</v>
      </c>
      <c r="AR767" s="82">
        <v>0.10367736508893299</v>
      </c>
      <c r="AS767" s="82" t="e">
        <f>+AS738/AS$744</f>
        <v>#VALUE!</v>
      </c>
      <c r="AT767" s="82">
        <v>0.10436771829049964</v>
      </c>
      <c r="AU767" s="82">
        <v>0.1154563217458579</v>
      </c>
      <c r="AV767" s="82">
        <v>9.3777120737213171E-2</v>
      </c>
      <c r="AW767" s="82">
        <v>9.6795576597864239E-2</v>
      </c>
      <c r="AX767" s="82" t="e">
        <f>+AX738/AX$744</f>
        <v>#VALUE!</v>
      </c>
      <c r="AY767" s="82"/>
      <c r="AZ767" s="82">
        <v>9.2727703454297858E-2</v>
      </c>
      <c r="BA767" s="82">
        <v>9.7551934216932451E-2</v>
      </c>
      <c r="BB767" s="82">
        <v>0.1136120213557341</v>
      </c>
      <c r="BC767" s="82">
        <v>0.11680890999316819</v>
      </c>
      <c r="BD767" s="82">
        <v>9.2449720630235363E-2</v>
      </c>
      <c r="BE767" s="82">
        <v>9.4613245520232758E-2</v>
      </c>
      <c r="BF767" s="82">
        <f>+BF738/BF$744</f>
        <v>9.690991256554933E-2</v>
      </c>
      <c r="BG767" s="82">
        <v>0.11209342368675321</v>
      </c>
      <c r="BH767" s="82">
        <v>0.11757558902994043</v>
      </c>
      <c r="BI767" s="82">
        <v>0.11644687989668137</v>
      </c>
      <c r="BJ767" s="82">
        <v>0.12240673084705327</v>
      </c>
      <c r="BK767" s="82">
        <v>9.8530273386856632E-2</v>
      </c>
      <c r="BL767" s="82">
        <v>0.10330466769299528</v>
      </c>
      <c r="BM767" s="82">
        <v>0.1007750744144482</v>
      </c>
      <c r="BN767" s="82">
        <v>0.10583420860346257</v>
      </c>
      <c r="BO767" s="82" t="e">
        <f>+BO738/BO$744</f>
        <v>#VALUE!</v>
      </c>
      <c r="BP767" s="176">
        <v>0.10114247856595171</v>
      </c>
      <c r="BQ767" s="82">
        <v>0.11075907106703541</v>
      </c>
      <c r="BR767" s="82">
        <v>0.12280990403826625</v>
      </c>
      <c r="BS767" s="176">
        <v>0.13220114154696258</v>
      </c>
      <c r="BT767" s="176">
        <v>0.10656119039480223</v>
      </c>
      <c r="BU767" s="176">
        <v>0.11237189521583577</v>
      </c>
      <c r="BV767" s="176">
        <v>0.12304199097813791</v>
      </c>
      <c r="BW767" s="82">
        <v>0.10549881576737037</v>
      </c>
      <c r="BX767" s="82">
        <v>0.10852110689297213</v>
      </c>
      <c r="BY767" s="82">
        <v>0.11433284972942138</v>
      </c>
      <c r="BZ767" s="75">
        <v>0.10931574861721656</v>
      </c>
      <c r="CA767" s="82">
        <f>+CA738/CA$744</f>
        <v>0.1154531269644451</v>
      </c>
      <c r="CB767" s="82">
        <v>9.7799994888157687E-2</v>
      </c>
      <c r="CC767" s="82">
        <v>9.7716312511897663E-2</v>
      </c>
      <c r="CD767" s="82">
        <v>0.10136421282222291</v>
      </c>
      <c r="CE767" s="82">
        <v>9.9266232365552501E-2</v>
      </c>
      <c r="CF767" s="82">
        <v>9.9965646576807426E-2</v>
      </c>
      <c r="CG767" s="82">
        <v>0.10468717031930865</v>
      </c>
      <c r="CH767" s="82">
        <v>9.5054101292109366E-2</v>
      </c>
      <c r="CI767" s="82">
        <v>9.7102424144990193E-2</v>
      </c>
      <c r="CJ767" s="75">
        <v>9.6078116489377988E-2</v>
      </c>
      <c r="CK767" s="75">
        <v>9.7699935707519336E-2</v>
      </c>
      <c r="CL767" s="82">
        <f>+CL738/CL$744</f>
        <v>0.1080183405784592</v>
      </c>
      <c r="CM767" s="82">
        <v>9.5646921548722605E-2</v>
      </c>
      <c r="CN767" s="176">
        <v>9.2062645172053356E-2</v>
      </c>
      <c r="CO767" s="176">
        <v>9.1563011118603016E-2</v>
      </c>
      <c r="CP767" s="176">
        <v>8.5324960970578553E-2</v>
      </c>
      <c r="CQ767" s="176">
        <v>9.1206971939322617E-2</v>
      </c>
      <c r="CR767" s="176">
        <v>9.6320196809560346E-2</v>
      </c>
      <c r="CS767" s="176">
        <v>8.7473189925749609E-2</v>
      </c>
      <c r="CT767" s="176">
        <v>9.0622782177082278E-2</v>
      </c>
      <c r="CU767" s="176">
        <v>9.9200138439404562E-2</v>
      </c>
      <c r="CV767" s="176">
        <v>9.1631785996071649E-2</v>
      </c>
      <c r="CW767" s="176">
        <v>9.3949312108875568E-2</v>
      </c>
      <c r="CX767" s="82">
        <v>9.2823437834160305E-2</v>
      </c>
      <c r="CY767" s="82">
        <v>9.3401213440649236E-2</v>
      </c>
      <c r="CZ767" s="82">
        <v>9.5608401573629473E-2</v>
      </c>
      <c r="DA767" s="82">
        <f t="shared" si="811"/>
        <v>9.8863784099035068E-2</v>
      </c>
      <c r="DB767" s="75">
        <v>9.4737517621616391E-2</v>
      </c>
      <c r="DC767" s="75">
        <v>9.6164122483298198E-2</v>
      </c>
      <c r="DD767" s="75">
        <v>9.9315827534538145E-2</v>
      </c>
      <c r="DE767" s="75">
        <v>9.1273181044694146E-2</v>
      </c>
      <c r="DF767" s="75">
        <v>9.2423208815262142E-2</v>
      </c>
      <c r="DG767" s="75">
        <v>9.381634018654203E-2</v>
      </c>
      <c r="DH767" s="75">
        <v>9.6637378819119324E-2</v>
      </c>
      <c r="DI767" s="75">
        <v>9.8631810365855166E-2</v>
      </c>
      <c r="DJ767" s="75">
        <v>9.9295701458259708E-2</v>
      </c>
      <c r="DK767" s="75">
        <v>9.649543894498927E-2</v>
      </c>
      <c r="DL767" s="75">
        <v>9.8339077879833064E-2</v>
      </c>
      <c r="DM767" s="75">
        <v>9.9185056304764624E-2</v>
      </c>
      <c r="DN767" s="127">
        <f>+DN738/DN$744</f>
        <v>0.10328473471152225</v>
      </c>
      <c r="DO767" s="75">
        <v>9.9185056304764624E-2</v>
      </c>
      <c r="DP767" s="75">
        <v>9.636492448533622E-2</v>
      </c>
      <c r="DQ767" s="75">
        <v>9.8535855688553164E-2</v>
      </c>
      <c r="DR767" s="75">
        <v>0.10232250939753855</v>
      </c>
      <c r="DS767" s="75">
        <v>9.9428300724432039E-2</v>
      </c>
      <c r="DT767" s="75">
        <v>0.101415811473549</v>
      </c>
      <c r="DU767" s="75">
        <v>9.9765349896362349E-2</v>
      </c>
      <c r="DV767" s="84">
        <f t="shared" si="812"/>
        <v>9.7948841325249072E-2</v>
      </c>
      <c r="DW767" s="177">
        <f t="shared" si="812"/>
        <v>9.8630905537800642E-2</v>
      </c>
      <c r="DX767" s="86">
        <f t="shared" si="812"/>
        <v>0.10195059740309766</v>
      </c>
      <c r="DZ767" s="75">
        <f>+DZ738/DZ$744</f>
        <v>9.6402906607611166E-2</v>
      </c>
      <c r="EC767" s="75">
        <f>+EC738/EC$744</f>
        <v>9.6991688296943712E-2</v>
      </c>
      <c r="EF767" s="75" t="e">
        <f>+EF738/EF$744</f>
        <v>#VALUE!</v>
      </c>
      <c r="EI767" s="75" t="e">
        <f>+EI738/EI$744</f>
        <v>#VALUE!</v>
      </c>
      <c r="EL767" s="75" t="e">
        <f>+EL738/EL$744</f>
        <v>#VALUE!</v>
      </c>
      <c r="EO767" s="75" t="e">
        <f>+EO738/EO$744</f>
        <v>#VALUE!</v>
      </c>
    </row>
    <row r="768" spans="1:145" ht="15.5" x14ac:dyDescent="0.35">
      <c r="A768" s="27"/>
      <c r="B768" s="141"/>
      <c r="C768" s="141"/>
      <c r="D768" s="141"/>
      <c r="E768" s="141"/>
      <c r="F768" s="141"/>
      <c r="G768" s="141"/>
      <c r="H768" s="141"/>
      <c r="I768" s="141"/>
      <c r="J768" s="141"/>
      <c r="K768" s="141"/>
      <c r="L768" s="141"/>
      <c r="M768" s="141"/>
      <c r="N768" s="141"/>
      <c r="O768" s="141"/>
      <c r="P768" s="141"/>
      <c r="Q768" s="75"/>
      <c r="R768" s="75"/>
      <c r="S768" s="75"/>
      <c r="T768" s="75"/>
      <c r="U768" s="75"/>
      <c r="V768" s="75"/>
      <c r="W768" s="75"/>
      <c r="X768" s="82"/>
      <c r="Y768" s="82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82"/>
      <c r="AK768" s="82"/>
      <c r="AL768" s="82"/>
      <c r="AM768" s="82"/>
      <c r="AN768" s="82"/>
      <c r="AO768" s="82"/>
      <c r="AP768" s="82"/>
      <c r="AQ768" s="82"/>
      <c r="AR768" s="82"/>
      <c r="AS768" s="82"/>
      <c r="AT768" s="82"/>
      <c r="AU768" s="82"/>
      <c r="AV768" s="82"/>
      <c r="AW768" s="82"/>
      <c r="AX768" s="82"/>
      <c r="AY768" s="82"/>
      <c r="AZ768" s="82"/>
      <c r="BA768" s="82"/>
      <c r="BB768" s="82"/>
      <c r="BC768" s="82"/>
      <c r="BD768" s="82"/>
      <c r="BE768" s="82"/>
      <c r="BF768" s="82"/>
      <c r="BG768" s="82"/>
      <c r="BH768" s="82"/>
      <c r="BI768" s="82"/>
      <c r="BJ768" s="82"/>
      <c r="BK768" s="82"/>
      <c r="BL768" s="82"/>
      <c r="BM768" s="82"/>
      <c r="BN768" s="82"/>
      <c r="BO768" s="82"/>
      <c r="BP768" s="176"/>
      <c r="BQ768" s="82"/>
      <c r="BR768" s="82"/>
      <c r="BS768" s="176"/>
      <c r="BT768" s="176"/>
      <c r="BU768" s="176"/>
      <c r="BV768" s="176"/>
      <c r="BW768" s="82"/>
      <c r="BX768" s="82"/>
      <c r="BY768" s="82"/>
      <c r="BZ768" s="75"/>
      <c r="CA768" s="82"/>
      <c r="CB768" s="82"/>
      <c r="CC768" s="82"/>
      <c r="CD768" s="82"/>
      <c r="CE768" s="82"/>
      <c r="CF768" s="82"/>
      <c r="CG768" s="82"/>
      <c r="CH768" s="82"/>
      <c r="CI768" s="82"/>
      <c r="CJ768" s="75"/>
      <c r="CK768" s="75"/>
      <c r="CL768" s="82"/>
      <c r="CM768" s="82"/>
      <c r="CN768" s="176"/>
      <c r="CO768" s="176"/>
      <c r="CP768" s="176"/>
      <c r="CQ768" s="176"/>
      <c r="CR768" s="176"/>
      <c r="CS768" s="176"/>
      <c r="CT768" s="176"/>
      <c r="CU768" s="176"/>
      <c r="CV768" s="176"/>
      <c r="CW768" s="176"/>
      <c r="CX768" s="82"/>
      <c r="CY768" s="82"/>
      <c r="CZ768" s="82"/>
      <c r="DA768" s="82"/>
      <c r="DB768" s="75"/>
      <c r="DC768" s="75"/>
      <c r="DD768" s="75"/>
      <c r="DE768" s="75"/>
      <c r="DF768" s="75"/>
      <c r="DG768" s="75"/>
      <c r="DH768" s="75"/>
      <c r="DI768" s="75"/>
      <c r="DJ768" s="75"/>
      <c r="DK768" s="75"/>
      <c r="DL768" s="75"/>
      <c r="DM768" s="75"/>
      <c r="DN768" s="127"/>
      <c r="DO768" s="75"/>
      <c r="DP768" s="75"/>
      <c r="DQ768" s="75"/>
      <c r="DR768" s="75"/>
      <c r="DS768" s="75"/>
      <c r="DT768" s="75"/>
      <c r="DU768" s="75"/>
      <c r="DV768" s="84"/>
      <c r="DW768" s="177"/>
      <c r="DX768" s="86"/>
      <c r="DZ768" s="75"/>
      <c r="EC768" s="75"/>
      <c r="EF768" s="75"/>
      <c r="EI768" s="75"/>
      <c r="EL768" s="75"/>
      <c r="EO768" s="75"/>
    </row>
    <row r="769" spans="1:145" ht="15.5" x14ac:dyDescent="0.35">
      <c r="A769" s="56" t="s">
        <v>369</v>
      </c>
      <c r="B769" s="141" t="e">
        <f t="shared" ref="B769:Z769" si="813">+B740/B$744</f>
        <v>#VALUE!</v>
      </c>
      <c r="C769" s="141" t="e">
        <f t="shared" si="813"/>
        <v>#VALUE!</v>
      </c>
      <c r="D769" s="141" t="e">
        <f t="shared" si="813"/>
        <v>#VALUE!</v>
      </c>
      <c r="E769" s="141" t="e">
        <f t="shared" si="813"/>
        <v>#VALUE!</v>
      </c>
      <c r="F769" s="141" t="e">
        <f t="shared" si="813"/>
        <v>#VALUE!</v>
      </c>
      <c r="G769" s="141" t="e">
        <f>+G740/G$744</f>
        <v>#VALUE!</v>
      </c>
      <c r="H769" s="141" t="e">
        <f>+H740/H$744</f>
        <v>#VALUE!</v>
      </c>
      <c r="I769" s="141" t="e">
        <f>+I740/I$744</f>
        <v>#VALUE!</v>
      </c>
      <c r="J769" s="141" t="e">
        <f>+J740/J$744</f>
        <v>#VALUE!</v>
      </c>
      <c r="K769" s="141" t="e">
        <f t="shared" si="813"/>
        <v>#VALUE!</v>
      </c>
      <c r="L769" s="141" t="e">
        <f t="shared" si="813"/>
        <v>#VALUE!</v>
      </c>
      <c r="M769" s="141" t="e">
        <f t="shared" si="813"/>
        <v>#VALUE!</v>
      </c>
      <c r="N769" s="141" t="e">
        <f t="shared" si="813"/>
        <v>#VALUE!</v>
      </c>
      <c r="O769" s="141" t="e">
        <f t="shared" si="813"/>
        <v>#VALUE!</v>
      </c>
      <c r="P769" s="141" t="e">
        <f t="shared" si="813"/>
        <v>#VALUE!</v>
      </c>
      <c r="Q769" s="75" t="e">
        <f t="shared" si="813"/>
        <v>#VALUE!</v>
      </c>
      <c r="R769" s="75" t="e">
        <f t="shared" si="813"/>
        <v>#VALUE!</v>
      </c>
      <c r="S769" s="75" t="e">
        <f t="shared" si="813"/>
        <v>#VALUE!</v>
      </c>
      <c r="T769" s="75" t="e">
        <f t="shared" si="813"/>
        <v>#VALUE!</v>
      </c>
      <c r="U769" s="75" t="e">
        <f t="shared" si="813"/>
        <v>#VALUE!</v>
      </c>
      <c r="V769" s="75" t="e">
        <f t="shared" si="813"/>
        <v>#VALUE!</v>
      </c>
      <c r="W769" s="75" t="e">
        <f t="shared" si="813"/>
        <v>#VALUE!</v>
      </c>
      <c r="X769" s="82" t="e">
        <f t="shared" si="813"/>
        <v>#VALUE!</v>
      </c>
      <c r="Y769" s="82" t="e">
        <f t="shared" si="813"/>
        <v>#VALUE!</v>
      </c>
      <c r="Z769" s="75" t="e">
        <f t="shared" si="813"/>
        <v>#VALUE!</v>
      </c>
      <c r="AA769" s="75" t="e">
        <f>+AA740/AA$744</f>
        <v>#VALUE!</v>
      </c>
      <c r="AB769" s="75">
        <v>0.95029794163991377</v>
      </c>
      <c r="AC769" s="75">
        <v>0.95082255867863963</v>
      </c>
      <c r="AD769" s="75">
        <v>0.95040105851815149</v>
      </c>
      <c r="AE769" s="75" t="e">
        <f>+AE740/AE$744</f>
        <v>#VALUE!</v>
      </c>
      <c r="AF769" s="75">
        <v>0.95322869417219058</v>
      </c>
      <c r="AG769" s="75">
        <v>0.95351131432784708</v>
      </c>
      <c r="AH769" s="75">
        <v>0.95380139539991249</v>
      </c>
      <c r="AI769" s="75">
        <v>0.95276964702093325</v>
      </c>
      <c r="AJ769" s="82" t="e">
        <f>+AJ740/AJ$744</f>
        <v>#VALUE!</v>
      </c>
      <c r="AK769" s="82">
        <v>0.94106495116196476</v>
      </c>
      <c r="AL769" s="82">
        <v>0.94322298600982002</v>
      </c>
      <c r="AM769" s="82">
        <v>0.94150567866919799</v>
      </c>
      <c r="AN769" s="82">
        <v>0.94157184915032954</v>
      </c>
      <c r="AO769" s="82" t="e">
        <f>+AO740/AO$744</f>
        <v>#VALUE!</v>
      </c>
      <c r="AP769" s="82">
        <v>0.93593861256140543</v>
      </c>
      <c r="AQ769" s="82">
        <v>0.93503945707777503</v>
      </c>
      <c r="AR769" s="82">
        <v>0.93670960854010854</v>
      </c>
      <c r="AS769" s="82" t="e">
        <f>+AS740/AS$744</f>
        <v>#VALUE!</v>
      </c>
      <c r="AT769" s="82">
        <v>0.94162710519139825</v>
      </c>
      <c r="AU769" s="82">
        <v>0.94160633144435124</v>
      </c>
      <c r="AV769" s="82">
        <v>0.93986869171422704</v>
      </c>
      <c r="AW769" s="82">
        <v>0.93950640803878305</v>
      </c>
      <c r="AX769" s="82" t="e">
        <f>+AX740/AX$744</f>
        <v>#VALUE!</v>
      </c>
      <c r="AY769" s="82"/>
      <c r="AZ769" s="82">
        <v>0.87648469851807187</v>
      </c>
      <c r="BA769" s="82">
        <v>0.87355099393516966</v>
      </c>
      <c r="BB769" s="82">
        <v>0.94166726070119489</v>
      </c>
      <c r="BC769" s="82">
        <v>0.94041370212659725</v>
      </c>
      <c r="BD769" s="82">
        <v>0.94257658897972019</v>
      </c>
      <c r="BE769" s="82">
        <v>0.94125900227252457</v>
      </c>
      <c r="BF769" s="82">
        <f>+BF740/BF$744</f>
        <v>0.94280977297788238</v>
      </c>
      <c r="BG769" s="82">
        <v>0.94204586403507184</v>
      </c>
      <c r="BH769" s="82">
        <v>0.93874419125751685</v>
      </c>
      <c r="BI769" s="82">
        <v>0.9419264787269277</v>
      </c>
      <c r="BJ769" s="82">
        <v>0.9393483328765172</v>
      </c>
      <c r="BK769" s="82">
        <v>0.9441576337409342</v>
      </c>
      <c r="BL769" s="82">
        <v>0.94172792945059625</v>
      </c>
      <c r="BM769" s="82">
        <v>0.94349414624974492</v>
      </c>
      <c r="BN769" s="82">
        <v>0.94110247672551894</v>
      </c>
      <c r="BO769" s="82" t="e">
        <f>+BO740/BO$744</f>
        <v>#VALUE!</v>
      </c>
      <c r="BP769" s="176">
        <v>0.94186400925014624</v>
      </c>
      <c r="BQ769" s="82">
        <v>0.94259118904178996</v>
      </c>
      <c r="BR769" s="82">
        <v>0.93630172493152475</v>
      </c>
      <c r="BS769" s="176">
        <v>0.93146973762166785</v>
      </c>
      <c r="BT769" s="176">
        <v>0.9384102481815576</v>
      </c>
      <c r="BU769" s="176">
        <v>0.93607284249768175</v>
      </c>
      <c r="BV769" s="176">
        <v>0.93294406456654044</v>
      </c>
      <c r="BW769" s="82">
        <v>0.93916609895313008</v>
      </c>
      <c r="BX769" s="82">
        <v>0.93797746620819877</v>
      </c>
      <c r="BY769" s="82">
        <v>0.93688186185708111</v>
      </c>
      <c r="BZ769" s="75">
        <v>0.93850900358534728</v>
      </c>
      <c r="CA769" s="82">
        <f>+CA740/CA$744</f>
        <v>0.93739563176783847</v>
      </c>
      <c r="CB769" s="82">
        <v>0.94041261871079296</v>
      </c>
      <c r="CC769" s="82">
        <v>0.94056897319321975</v>
      </c>
      <c r="CD769" s="82">
        <v>0.93861782926853687</v>
      </c>
      <c r="CE769" s="82">
        <v>0.93973438692493627</v>
      </c>
      <c r="CF769" s="82">
        <v>0.93964875498021927</v>
      </c>
      <c r="CG769" s="82">
        <v>0.93766673438779669</v>
      </c>
      <c r="CH769" s="82">
        <v>0.9413909742041483</v>
      </c>
      <c r="CI769" s="82">
        <v>0.94048242454087594</v>
      </c>
      <c r="CJ769" s="75">
        <v>0.9414857714966558</v>
      </c>
      <c r="CK769" s="75">
        <v>0.9406357189561958</v>
      </c>
      <c r="CL769" s="82">
        <f>+CL740/CL$744</f>
        <v>0.93988118635094164</v>
      </c>
      <c r="CM769" s="82">
        <v>0.93993816768635363</v>
      </c>
      <c r="CN769" s="176">
        <v>0.94281651175352388</v>
      </c>
      <c r="CO769" s="176">
        <v>0.94282637548584247</v>
      </c>
      <c r="CP769" s="176">
        <v>0.9464689417534965</v>
      </c>
      <c r="CQ769" s="176">
        <v>0.94302444578102673</v>
      </c>
      <c r="CR769" s="176">
        <v>0.94047154166635027</v>
      </c>
      <c r="CS769" s="176">
        <v>0.94760373825790056</v>
      </c>
      <c r="CT769" s="176">
        <v>0.94599459667357677</v>
      </c>
      <c r="CU769" s="176">
        <v>0.94170906158151324</v>
      </c>
      <c r="CV769" s="176">
        <v>0.94726505003010619</v>
      </c>
      <c r="CW769" s="176">
        <v>0.94615698300590845</v>
      </c>
      <c r="CX769" s="82">
        <v>0.94650833778029531</v>
      </c>
      <c r="CY769" s="82">
        <v>0.94627409602058932</v>
      </c>
      <c r="CZ769" s="82">
        <v>0.94518509840594789</v>
      </c>
      <c r="DA769" s="82">
        <f t="shared" ref="DA769" si="814">+DA740/DA$744</f>
        <v>0.94568259516737863</v>
      </c>
      <c r="DB769" s="75">
        <v>0.94326447251795187</v>
      </c>
      <c r="DC769" s="75">
        <v>0.94190347554924558</v>
      </c>
      <c r="DD769" s="75">
        <v>0.94024743323916038</v>
      </c>
      <c r="DE769" s="75">
        <v>0.94277228823413028</v>
      </c>
      <c r="DF769" s="75">
        <v>0.94129326823856374</v>
      </c>
      <c r="DG769" s="75">
        <v>0.93966973871593928</v>
      </c>
      <c r="DH769" s="75">
        <v>0.95024878589695994</v>
      </c>
      <c r="DI769" s="75">
        <v>0.94904346682356988</v>
      </c>
      <c r="DJ769" s="75">
        <v>0.94778194383016234</v>
      </c>
      <c r="DK769" s="75">
        <v>0.94987154968894416</v>
      </c>
      <c r="DL769" s="75">
        <v>0.94863175928737931</v>
      </c>
      <c r="DM769" s="75">
        <v>0.94759353346172082</v>
      </c>
      <c r="DN769" s="127">
        <f t="shared" ref="DN769" si="815">+DN740/DN$744</f>
        <v>0.94275460944467415</v>
      </c>
      <c r="DO769" s="75">
        <v>0.94759353346172082</v>
      </c>
      <c r="DP769" s="75">
        <v>0.94995787488516026</v>
      </c>
      <c r="DQ769" s="75">
        <v>0.9491544279971853</v>
      </c>
      <c r="DR769" s="75">
        <v>0.94764148451543362</v>
      </c>
      <c r="DS769" s="75">
        <v>0.94900594372172153</v>
      </c>
      <c r="DT769" s="75">
        <v>0.94831096050144559</v>
      </c>
      <c r="DU769" s="75">
        <v>0.94230252683713989</v>
      </c>
      <c r="DV769" s="84">
        <f>+DV740/DV$744</f>
        <v>0.94210677195063353</v>
      </c>
      <c r="DW769" s="177">
        <f>+DW740/DW$744</f>
        <v>0.94188138587035219</v>
      </c>
      <c r="DX769" s="86">
        <f>+DX740/DX$744</f>
        <v>0.94699512661889185</v>
      </c>
      <c r="DZ769" s="75">
        <f>+DZ740/DZ$744</f>
        <v>0.94071140366270367</v>
      </c>
      <c r="EC769" s="75">
        <f>+EC740/EC$744</f>
        <v>0.93983085159346147</v>
      </c>
      <c r="EF769" s="75" t="e">
        <f>+EF740/EF$744</f>
        <v>#VALUE!</v>
      </c>
      <c r="EI769" s="75" t="e">
        <f>+EI740/EI$744</f>
        <v>#VALUE!</v>
      </c>
      <c r="EL769" s="75" t="e">
        <f>+EL740/EL$744</f>
        <v>#VALUE!</v>
      </c>
      <c r="EO769" s="75" t="e">
        <f>+EO740/EO$744</f>
        <v>#VALUE!</v>
      </c>
    </row>
    <row r="770" spans="1:145" ht="15.5" x14ac:dyDescent="0.35">
      <c r="A770" s="27"/>
      <c r="B770" s="141"/>
      <c r="C770" s="141"/>
      <c r="D770" s="141"/>
      <c r="E770" s="141"/>
      <c r="F770" s="141"/>
      <c r="G770" s="141"/>
      <c r="H770" s="141"/>
      <c r="I770" s="141"/>
      <c r="J770" s="141"/>
      <c r="K770" s="141"/>
      <c r="L770" s="141"/>
      <c r="M770" s="141"/>
      <c r="N770" s="141"/>
      <c r="O770" s="141"/>
      <c r="P770" s="141"/>
      <c r="Q770" s="75"/>
      <c r="R770" s="75"/>
      <c r="S770" s="75"/>
      <c r="T770" s="75"/>
      <c r="U770" s="75"/>
      <c r="V770" s="75"/>
      <c r="W770" s="75"/>
      <c r="X770" s="82"/>
      <c r="Y770" s="82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82"/>
      <c r="AK770" s="82"/>
      <c r="AL770" s="82"/>
      <c r="AM770" s="82"/>
      <c r="AN770" s="82"/>
      <c r="AO770" s="82"/>
      <c r="AP770" s="82"/>
      <c r="AQ770" s="82"/>
      <c r="AR770" s="82"/>
      <c r="AS770" s="82"/>
      <c r="AT770" s="82"/>
      <c r="AU770" s="82"/>
      <c r="AV770" s="82"/>
      <c r="AW770" s="82"/>
      <c r="AX770" s="82"/>
      <c r="AY770" s="82"/>
      <c r="AZ770" s="82"/>
      <c r="BA770" s="82"/>
      <c r="BB770" s="82"/>
      <c r="BC770" s="82"/>
      <c r="BD770" s="82"/>
      <c r="BE770" s="82"/>
      <c r="BF770" s="82"/>
      <c r="BG770" s="82"/>
      <c r="BH770" s="82"/>
      <c r="BI770" s="82"/>
      <c r="BJ770" s="82"/>
      <c r="BK770" s="82"/>
      <c r="BL770" s="82"/>
      <c r="BM770" s="82"/>
      <c r="BN770" s="82"/>
      <c r="BO770" s="82"/>
      <c r="BP770" s="176"/>
      <c r="BQ770" s="82"/>
      <c r="BR770" s="82"/>
      <c r="BS770" s="176"/>
      <c r="BT770" s="176"/>
      <c r="BU770" s="176"/>
      <c r="BV770" s="176"/>
      <c r="BW770" s="82"/>
      <c r="BX770" s="82"/>
      <c r="BY770" s="82"/>
      <c r="BZ770" s="75"/>
      <c r="CA770" s="82"/>
      <c r="CB770" s="82"/>
      <c r="CC770" s="82"/>
      <c r="CD770" s="82"/>
      <c r="CE770" s="82"/>
      <c r="CF770" s="82"/>
      <c r="CG770" s="82"/>
      <c r="CH770" s="82"/>
      <c r="CI770" s="82"/>
      <c r="CJ770" s="75"/>
      <c r="CK770" s="75"/>
      <c r="CL770" s="82"/>
      <c r="CM770" s="82"/>
      <c r="CN770" s="176"/>
      <c r="CO770" s="176"/>
      <c r="CP770" s="176"/>
      <c r="CQ770" s="176"/>
      <c r="CR770" s="176"/>
      <c r="CS770" s="176"/>
      <c r="CT770" s="176"/>
      <c r="CU770" s="176"/>
      <c r="CV770" s="176"/>
      <c r="CW770" s="176"/>
      <c r="CX770" s="82"/>
      <c r="CY770" s="82"/>
      <c r="CZ770" s="82"/>
      <c r="DA770" s="82"/>
      <c r="DB770" s="75"/>
      <c r="DC770" s="75"/>
      <c r="DD770" s="75"/>
      <c r="DE770" s="75"/>
      <c r="DF770" s="75"/>
      <c r="DG770" s="75"/>
      <c r="DH770" s="75"/>
      <c r="DI770" s="75"/>
      <c r="DJ770" s="75"/>
      <c r="DK770" s="75"/>
      <c r="DL770" s="75"/>
      <c r="DM770" s="75"/>
      <c r="DN770" s="127"/>
      <c r="DO770" s="75"/>
      <c r="DP770" s="75"/>
      <c r="DQ770" s="75"/>
      <c r="DR770" s="75"/>
      <c r="DS770" s="75"/>
      <c r="DT770" s="75"/>
      <c r="DU770" s="75"/>
      <c r="DV770" s="84"/>
      <c r="DW770" s="177"/>
      <c r="DX770" s="86"/>
      <c r="DZ770" s="75"/>
      <c r="EC770" s="75"/>
      <c r="EF770" s="75"/>
      <c r="EI770" s="75"/>
      <c r="EL770" s="75"/>
      <c r="EO770" s="75"/>
    </row>
    <row r="771" spans="1:145" ht="15.5" x14ac:dyDescent="0.35">
      <c r="A771" s="56" t="s">
        <v>370</v>
      </c>
      <c r="B771" s="141" t="e">
        <f t="shared" ref="B771:Z771" si="816">+B742/B$744</f>
        <v>#VALUE!</v>
      </c>
      <c r="C771" s="141" t="e">
        <f t="shared" si="816"/>
        <v>#VALUE!</v>
      </c>
      <c r="D771" s="141" t="e">
        <f t="shared" si="816"/>
        <v>#VALUE!</v>
      </c>
      <c r="E771" s="141" t="e">
        <f t="shared" si="816"/>
        <v>#VALUE!</v>
      </c>
      <c r="F771" s="141" t="e">
        <f t="shared" si="816"/>
        <v>#VALUE!</v>
      </c>
      <c r="G771" s="141" t="e">
        <f>+G742/G$744</f>
        <v>#VALUE!</v>
      </c>
      <c r="H771" s="141" t="e">
        <f>+H742/H$744</f>
        <v>#VALUE!</v>
      </c>
      <c r="I771" s="141" t="e">
        <f>+I742/I$744</f>
        <v>#VALUE!</v>
      </c>
      <c r="J771" s="141" t="e">
        <f>+J742/J$744</f>
        <v>#VALUE!</v>
      </c>
      <c r="K771" s="141" t="e">
        <f t="shared" si="816"/>
        <v>#VALUE!</v>
      </c>
      <c r="L771" s="141" t="e">
        <f t="shared" si="816"/>
        <v>#VALUE!</v>
      </c>
      <c r="M771" s="141" t="e">
        <f t="shared" si="816"/>
        <v>#VALUE!</v>
      </c>
      <c r="N771" s="141" t="e">
        <f t="shared" si="816"/>
        <v>#VALUE!</v>
      </c>
      <c r="O771" s="141" t="e">
        <f t="shared" si="816"/>
        <v>#VALUE!</v>
      </c>
      <c r="P771" s="141" t="e">
        <f t="shared" si="816"/>
        <v>#VALUE!</v>
      </c>
      <c r="Q771" s="75" t="e">
        <f t="shared" si="816"/>
        <v>#VALUE!</v>
      </c>
      <c r="R771" s="75" t="e">
        <f t="shared" si="816"/>
        <v>#VALUE!</v>
      </c>
      <c r="S771" s="75" t="e">
        <f t="shared" si="816"/>
        <v>#VALUE!</v>
      </c>
      <c r="T771" s="75" t="e">
        <f t="shared" si="816"/>
        <v>#VALUE!</v>
      </c>
      <c r="U771" s="75" t="e">
        <f t="shared" si="816"/>
        <v>#VALUE!</v>
      </c>
      <c r="V771" s="75" t="e">
        <f t="shared" si="816"/>
        <v>#VALUE!</v>
      </c>
      <c r="W771" s="75" t="e">
        <f t="shared" si="816"/>
        <v>#VALUE!</v>
      </c>
      <c r="X771" s="82" t="e">
        <f t="shared" si="816"/>
        <v>#VALUE!</v>
      </c>
      <c r="Y771" s="82" t="e">
        <f t="shared" si="816"/>
        <v>#VALUE!</v>
      </c>
      <c r="Z771" s="75" t="e">
        <f t="shared" si="816"/>
        <v>#VALUE!</v>
      </c>
      <c r="AA771" s="75" t="e">
        <f>+AA742/AA$744</f>
        <v>#VALUE!</v>
      </c>
      <c r="AB771" s="75">
        <v>4.9702058360086183E-2</v>
      </c>
      <c r="AC771" s="75">
        <v>4.9177441321360378E-2</v>
      </c>
      <c r="AD771" s="75">
        <v>4.9598941481848562E-2</v>
      </c>
      <c r="AE771" s="75" t="e">
        <f>+AE742/AE$744</f>
        <v>#VALUE!</v>
      </c>
      <c r="AF771" s="75">
        <v>4.6771305827809383E-2</v>
      </c>
      <c r="AG771" s="75">
        <v>4.6488685672152946E-2</v>
      </c>
      <c r="AH771" s="75">
        <v>4.6198605000087503E-2</v>
      </c>
      <c r="AI771" s="75">
        <v>4.7230352979066699E-2</v>
      </c>
      <c r="AJ771" s="82" t="e">
        <f>+AJ742/AJ$744</f>
        <v>#VALUE!</v>
      </c>
      <c r="AK771" s="82">
        <v>5.8935048838035235E-2</v>
      </c>
      <c r="AL771" s="82">
        <v>5.6777013990179967E-2</v>
      </c>
      <c r="AM771" s="82">
        <v>5.8534321330802441E-2</v>
      </c>
      <c r="AN771" s="82">
        <v>5.8428150849670478E-2</v>
      </c>
      <c r="AO771" s="82" t="e">
        <f>+AO742/AO$744</f>
        <v>#VALUE!</v>
      </c>
      <c r="AP771" s="82">
        <v>6.4061387438595005E-2</v>
      </c>
      <c r="AQ771" s="82">
        <v>6.5360542922225193E-2</v>
      </c>
      <c r="AR771" s="82">
        <v>6.3290391459891446E-2</v>
      </c>
      <c r="AS771" s="82" t="e">
        <f>+AS742/AS$744</f>
        <v>#VALUE!</v>
      </c>
      <c r="AT771" s="82">
        <v>5.8372894808601715E-2</v>
      </c>
      <c r="AU771" s="82">
        <v>5.8393668555648759E-2</v>
      </c>
      <c r="AV771" s="82">
        <v>6.0131308285772976E-2</v>
      </c>
      <c r="AW771" s="82">
        <v>6.0533591961217478E-2</v>
      </c>
      <c r="AX771" s="82" t="e">
        <f>+AX742/AX$744</f>
        <v>#VALUE!</v>
      </c>
      <c r="AY771" s="82"/>
      <c r="AZ771" s="82">
        <v>0.1235153014819281</v>
      </c>
      <c r="BA771" s="82">
        <v>0.12644900606483034</v>
      </c>
      <c r="BB771" s="82">
        <v>5.8332739298805128E-2</v>
      </c>
      <c r="BC771" s="82">
        <v>5.9586297873402791E-2</v>
      </c>
      <c r="BD771" s="82">
        <v>5.7423411020279765E-2</v>
      </c>
      <c r="BE771" s="82">
        <v>5.8740997727475375E-2</v>
      </c>
      <c r="BF771" s="82">
        <f>+BF742/BF$744</f>
        <v>5.7190227022117589E-2</v>
      </c>
      <c r="BG771" s="82">
        <v>5.7954135964928183E-2</v>
      </c>
      <c r="BH771" s="82">
        <v>6.1255808742483139E-2</v>
      </c>
      <c r="BI771" s="82">
        <v>5.8073521273072297E-2</v>
      </c>
      <c r="BJ771" s="82">
        <v>6.0651667123482821E-2</v>
      </c>
      <c r="BK771" s="82">
        <v>5.5842366259065794E-2</v>
      </c>
      <c r="BL771" s="82">
        <v>5.827207054940374E-2</v>
      </c>
      <c r="BM771" s="82">
        <v>5.6505853750255124E-2</v>
      </c>
      <c r="BN771" s="82">
        <v>5.8897523274481098E-2</v>
      </c>
      <c r="BO771" s="82" t="e">
        <f>+BO742/BO$744</f>
        <v>#VALUE!</v>
      </c>
      <c r="BP771" s="176">
        <v>5.8135990749853747E-2</v>
      </c>
      <c r="BQ771" s="82">
        <v>5.7408810958210037E-2</v>
      </c>
      <c r="BR771" s="82">
        <v>6.3698275068475224E-2</v>
      </c>
      <c r="BS771" s="176">
        <v>6.8530262378332124E-2</v>
      </c>
      <c r="BT771" s="176">
        <v>6.1589751818442375E-2</v>
      </c>
      <c r="BU771" s="176">
        <v>6.3927157502318255E-2</v>
      </c>
      <c r="BV771" s="176">
        <v>6.7055935433459529E-2</v>
      </c>
      <c r="BW771" s="82">
        <v>6.0833901046869927E-2</v>
      </c>
      <c r="BX771" s="82">
        <v>6.2022533791801178E-2</v>
      </c>
      <c r="BY771" s="82">
        <v>6.3118138142918848E-2</v>
      </c>
      <c r="BZ771" s="75">
        <v>6.149099641465277E-2</v>
      </c>
      <c r="CA771" s="82">
        <f>+CA742/CA$744</f>
        <v>6.2604368232161534E-2</v>
      </c>
      <c r="CB771" s="82">
        <v>5.9587381289207E-2</v>
      </c>
      <c r="CC771" s="82">
        <v>5.9431026806780293E-2</v>
      </c>
      <c r="CD771" s="82">
        <v>6.1382170731463168E-2</v>
      </c>
      <c r="CE771" s="82">
        <v>6.0265613075063756E-2</v>
      </c>
      <c r="CF771" s="82">
        <v>6.0351245019780689E-2</v>
      </c>
      <c r="CG771" s="82">
        <v>6.2333265612203335E-2</v>
      </c>
      <c r="CH771" s="82">
        <v>5.8609025795851706E-2</v>
      </c>
      <c r="CI771" s="82">
        <v>5.9517575459124075E-2</v>
      </c>
      <c r="CJ771" s="75">
        <v>5.851422850334418E-2</v>
      </c>
      <c r="CK771" s="75">
        <v>5.936428104380418E-2</v>
      </c>
      <c r="CL771" s="82">
        <f>+CL742/CL$744</f>
        <v>6.0118813649058328E-2</v>
      </c>
      <c r="CM771" s="82">
        <v>6.0061832313646403E-2</v>
      </c>
      <c r="CN771" s="176">
        <v>5.7183488246476115E-2</v>
      </c>
      <c r="CO771" s="176">
        <v>5.7173624514157556E-2</v>
      </c>
      <c r="CP771" s="176">
        <v>5.3531058246503525E-2</v>
      </c>
      <c r="CQ771" s="176">
        <v>5.6975554218973247E-2</v>
      </c>
      <c r="CR771" s="176">
        <v>5.9528458333649704E-2</v>
      </c>
      <c r="CS771" s="176">
        <v>5.2396261742099388E-2</v>
      </c>
      <c r="CT771" s="176">
        <v>5.4005403326423243E-2</v>
      </c>
      <c r="CU771" s="176">
        <v>5.8290938418486787E-2</v>
      </c>
      <c r="CV771" s="176">
        <v>5.2734949969893821E-2</v>
      </c>
      <c r="CW771" s="176">
        <v>5.3843016994091525E-2</v>
      </c>
      <c r="CX771" s="82">
        <v>5.3491662219704736E-2</v>
      </c>
      <c r="CY771" s="82">
        <v>5.372590397941069E-2</v>
      </c>
      <c r="CZ771" s="82">
        <v>5.4814901594052064E-2</v>
      </c>
      <c r="DA771" s="82">
        <f t="shared" ref="DA771" si="817">+DA742/DA$744</f>
        <v>5.4317404832621333E-2</v>
      </c>
      <c r="DB771" s="75">
        <v>5.6735527482048125E-2</v>
      </c>
      <c r="DC771" s="75">
        <v>5.8096524450754389E-2</v>
      </c>
      <c r="DD771" s="75">
        <v>5.975256676083962E-2</v>
      </c>
      <c r="DE771" s="75">
        <v>5.7227711765869764E-2</v>
      </c>
      <c r="DF771" s="75">
        <v>5.870673176143628E-2</v>
      </c>
      <c r="DG771" s="75">
        <v>6.0330261284060681E-2</v>
      </c>
      <c r="DH771" s="75">
        <v>4.9751214103040009E-2</v>
      </c>
      <c r="DI771" s="75">
        <v>5.0956533176430091E-2</v>
      </c>
      <c r="DJ771" s="75">
        <v>5.2218056169837622E-2</v>
      </c>
      <c r="DK771" s="75">
        <v>5.0128450311055867E-2</v>
      </c>
      <c r="DL771" s="75">
        <v>5.1368240712620694E-2</v>
      </c>
      <c r="DM771" s="75">
        <v>5.2406466538279184E-2</v>
      </c>
      <c r="DN771" s="127">
        <f t="shared" ref="DN771" si="818">+DN742/DN$744</f>
        <v>5.7245390555325834E-2</v>
      </c>
      <c r="DO771" s="75">
        <v>5.2406466538279184E-2</v>
      </c>
      <c r="DP771" s="75">
        <v>5.00421251148397E-2</v>
      </c>
      <c r="DQ771" s="75">
        <v>5.0845572002814726E-2</v>
      </c>
      <c r="DR771" s="75">
        <v>5.2358515484566402E-2</v>
      </c>
      <c r="DS771" s="75">
        <v>5.0994056278278445E-2</v>
      </c>
      <c r="DT771" s="75">
        <v>5.1689039498554371E-2</v>
      </c>
      <c r="DU771" s="75">
        <v>5.7697473162860113E-2</v>
      </c>
      <c r="DV771" s="84">
        <f>+DV742/DV$744</f>
        <v>5.7893228049366488E-2</v>
      </c>
      <c r="DW771" s="177">
        <f>+DW742/DW$744</f>
        <v>5.8118614129647854E-2</v>
      </c>
      <c r="DX771" s="86">
        <f>+DX742/DX$744</f>
        <v>5.3004873381108181E-2</v>
      </c>
      <c r="DZ771" s="75">
        <f>+DZ742/DZ$744</f>
        <v>5.9288596337296308E-2</v>
      </c>
      <c r="EC771" s="75">
        <f>+EC742/EC$744</f>
        <v>6.0169148406538552E-2</v>
      </c>
      <c r="EF771" s="75" t="e">
        <f>+EF742/EF$744</f>
        <v>#VALUE!</v>
      </c>
      <c r="EI771" s="75" t="e">
        <f>+EI742/EI$744</f>
        <v>#VALUE!</v>
      </c>
      <c r="EL771" s="75" t="e">
        <f>+EL742/EL$744</f>
        <v>#VALUE!</v>
      </c>
      <c r="EO771" s="75" t="e">
        <f>+EO742/EO$744</f>
        <v>#VALUE!</v>
      </c>
    </row>
    <row r="772" spans="1:145" ht="15.5" x14ac:dyDescent="0.35">
      <c r="A772" s="27"/>
      <c r="B772" s="141"/>
      <c r="C772" s="141"/>
      <c r="D772" s="141"/>
      <c r="E772" s="141"/>
      <c r="F772" s="141"/>
      <c r="G772" s="141"/>
      <c r="H772" s="141"/>
      <c r="I772" s="141"/>
      <c r="J772" s="141"/>
      <c r="K772" s="141"/>
      <c r="L772" s="141"/>
      <c r="M772" s="141"/>
      <c r="N772" s="141"/>
      <c r="O772" s="141"/>
      <c r="P772" s="141"/>
      <c r="Q772" s="75"/>
      <c r="R772" s="75"/>
      <c r="S772" s="75"/>
      <c r="T772" s="75"/>
      <c r="U772" s="75"/>
      <c r="V772" s="75"/>
      <c r="W772" s="75"/>
      <c r="X772" s="82"/>
      <c r="Y772" s="82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82"/>
      <c r="AK772" s="82"/>
      <c r="AL772" s="82"/>
      <c r="AM772" s="82"/>
      <c r="AN772" s="82"/>
      <c r="AO772" s="82"/>
      <c r="AP772" s="82"/>
      <c r="AQ772" s="82"/>
      <c r="AR772" s="82"/>
      <c r="AS772" s="82"/>
      <c r="AT772" s="82"/>
      <c r="AU772" s="82"/>
      <c r="AV772" s="82"/>
      <c r="AW772" s="82"/>
      <c r="AX772" s="82"/>
      <c r="AY772" s="82"/>
      <c r="AZ772" s="82"/>
      <c r="BA772" s="82"/>
      <c r="BB772" s="82"/>
      <c r="BC772" s="82"/>
      <c r="BD772" s="82"/>
      <c r="BE772" s="82"/>
      <c r="BF772" s="82"/>
      <c r="BG772" s="82"/>
      <c r="BH772" s="82"/>
      <c r="BI772" s="82"/>
      <c r="BJ772" s="82"/>
      <c r="BK772" s="82"/>
      <c r="BL772" s="82"/>
      <c r="BM772" s="82"/>
      <c r="BN772" s="82"/>
      <c r="BO772" s="82"/>
      <c r="BP772" s="176"/>
      <c r="BQ772" s="82"/>
      <c r="BR772" s="82"/>
      <c r="BS772" s="176"/>
      <c r="BT772" s="176"/>
      <c r="BU772" s="176"/>
      <c r="BV772" s="176"/>
      <c r="BW772" s="82"/>
      <c r="BX772" s="82"/>
      <c r="BY772" s="82"/>
      <c r="BZ772" s="75"/>
      <c r="CA772" s="82"/>
      <c r="CB772" s="82"/>
      <c r="CC772" s="82"/>
      <c r="CD772" s="82"/>
      <c r="CE772" s="82"/>
      <c r="CF772" s="82"/>
      <c r="CG772" s="82"/>
      <c r="CH772" s="82"/>
      <c r="CI772" s="82"/>
      <c r="CJ772" s="75"/>
      <c r="CK772" s="75"/>
      <c r="CL772" s="82"/>
      <c r="CM772" s="82"/>
      <c r="CN772" s="176"/>
      <c r="CO772" s="176"/>
      <c r="CP772" s="176"/>
      <c r="CQ772" s="176"/>
      <c r="CR772" s="176"/>
      <c r="CS772" s="176"/>
      <c r="CT772" s="176"/>
      <c r="CU772" s="176"/>
      <c r="CV772" s="176"/>
      <c r="CW772" s="176"/>
      <c r="CX772" s="82"/>
      <c r="CY772" s="82"/>
      <c r="CZ772" s="82"/>
      <c r="DA772" s="82"/>
      <c r="DB772" s="75"/>
      <c r="DC772" s="75"/>
      <c r="DD772" s="75"/>
      <c r="DE772" s="75"/>
      <c r="DF772" s="75"/>
      <c r="DG772" s="75"/>
      <c r="DH772" s="75"/>
      <c r="DI772" s="75"/>
      <c r="DJ772" s="75"/>
      <c r="DK772" s="75"/>
      <c r="DL772" s="75"/>
      <c r="DM772" s="75"/>
      <c r="DN772" s="127"/>
      <c r="DO772" s="75"/>
      <c r="DP772" s="75"/>
      <c r="DQ772" s="75"/>
      <c r="DR772" s="75"/>
      <c r="DS772" s="75"/>
      <c r="DT772" s="75"/>
      <c r="DU772" s="75"/>
      <c r="DV772" s="84"/>
      <c r="DW772" s="177"/>
      <c r="DX772" s="86"/>
      <c r="DZ772" s="75"/>
      <c r="EC772" s="75"/>
      <c r="EF772" s="75"/>
      <c r="EI772" s="75"/>
      <c r="EL772" s="75"/>
      <c r="EO772" s="75"/>
    </row>
    <row r="773" spans="1:145" ht="15.5" x14ac:dyDescent="0.35">
      <c r="A773" s="56" t="s">
        <v>371</v>
      </c>
      <c r="B773" s="141" t="e">
        <f t="shared" ref="B773:Z773" si="819">+B744/B$744</f>
        <v>#VALUE!</v>
      </c>
      <c r="C773" s="141" t="e">
        <f t="shared" si="819"/>
        <v>#VALUE!</v>
      </c>
      <c r="D773" s="141" t="e">
        <f t="shared" si="819"/>
        <v>#VALUE!</v>
      </c>
      <c r="E773" s="141" t="e">
        <f t="shared" si="819"/>
        <v>#VALUE!</v>
      </c>
      <c r="F773" s="141" t="e">
        <f t="shared" si="819"/>
        <v>#VALUE!</v>
      </c>
      <c r="G773" s="141" t="e">
        <f>+G744/G$744</f>
        <v>#VALUE!</v>
      </c>
      <c r="H773" s="141" t="e">
        <f>+H744/H$744</f>
        <v>#VALUE!</v>
      </c>
      <c r="I773" s="141" t="e">
        <f>+I744/I$744</f>
        <v>#VALUE!</v>
      </c>
      <c r="J773" s="141" t="e">
        <f>+J744/J$744</f>
        <v>#VALUE!</v>
      </c>
      <c r="K773" s="141" t="e">
        <f t="shared" si="819"/>
        <v>#VALUE!</v>
      </c>
      <c r="L773" s="141" t="e">
        <f t="shared" si="819"/>
        <v>#VALUE!</v>
      </c>
      <c r="M773" s="141" t="e">
        <f t="shared" si="819"/>
        <v>#VALUE!</v>
      </c>
      <c r="N773" s="141" t="e">
        <f t="shared" si="819"/>
        <v>#VALUE!</v>
      </c>
      <c r="O773" s="141" t="e">
        <f t="shared" si="819"/>
        <v>#VALUE!</v>
      </c>
      <c r="P773" s="141" t="e">
        <f t="shared" si="819"/>
        <v>#VALUE!</v>
      </c>
      <c r="Q773" s="75" t="e">
        <f t="shared" si="819"/>
        <v>#VALUE!</v>
      </c>
      <c r="R773" s="75" t="e">
        <f t="shared" si="819"/>
        <v>#VALUE!</v>
      </c>
      <c r="S773" s="75" t="e">
        <f t="shared" si="819"/>
        <v>#VALUE!</v>
      </c>
      <c r="T773" s="75" t="e">
        <f t="shared" si="819"/>
        <v>#VALUE!</v>
      </c>
      <c r="U773" s="75" t="e">
        <f t="shared" si="819"/>
        <v>#VALUE!</v>
      </c>
      <c r="V773" s="75" t="e">
        <f t="shared" si="819"/>
        <v>#VALUE!</v>
      </c>
      <c r="W773" s="75" t="e">
        <f t="shared" si="819"/>
        <v>#VALUE!</v>
      </c>
      <c r="X773" s="82" t="e">
        <f t="shared" si="819"/>
        <v>#VALUE!</v>
      </c>
      <c r="Y773" s="82" t="e">
        <f t="shared" si="819"/>
        <v>#VALUE!</v>
      </c>
      <c r="Z773" s="75" t="e">
        <f t="shared" si="819"/>
        <v>#VALUE!</v>
      </c>
      <c r="AA773" s="75" t="e">
        <f>+AA744/AA$744</f>
        <v>#VALUE!</v>
      </c>
      <c r="AB773" s="75">
        <v>1</v>
      </c>
      <c r="AC773" s="75">
        <v>1</v>
      </c>
      <c r="AD773" s="75">
        <v>1</v>
      </c>
      <c r="AE773" s="75" t="e">
        <f>+AE744/AE$744</f>
        <v>#VALUE!</v>
      </c>
      <c r="AF773" s="75">
        <v>1</v>
      </c>
      <c r="AG773" s="75">
        <v>1</v>
      </c>
      <c r="AH773" s="75">
        <v>1</v>
      </c>
      <c r="AI773" s="75">
        <v>1</v>
      </c>
      <c r="AJ773" s="82" t="e">
        <f>+AJ744/AJ$744</f>
        <v>#VALUE!</v>
      </c>
      <c r="AK773" s="82">
        <v>1</v>
      </c>
      <c r="AL773" s="82">
        <v>1</v>
      </c>
      <c r="AM773" s="82">
        <v>1</v>
      </c>
      <c r="AN773" s="82">
        <v>1</v>
      </c>
      <c r="AO773" s="82" t="e">
        <f>+AO744/AO$744</f>
        <v>#VALUE!</v>
      </c>
      <c r="AP773" s="82">
        <v>1</v>
      </c>
      <c r="AQ773" s="82">
        <v>1</v>
      </c>
      <c r="AR773" s="82">
        <v>1</v>
      </c>
      <c r="AS773" s="82" t="e">
        <f>+AS744/AS$744</f>
        <v>#VALUE!</v>
      </c>
      <c r="AT773" s="82">
        <v>1</v>
      </c>
      <c r="AU773" s="82">
        <v>1</v>
      </c>
      <c r="AV773" s="82">
        <v>1</v>
      </c>
      <c r="AW773" s="82">
        <v>1</v>
      </c>
      <c r="AX773" s="82" t="e">
        <f>+AX744/AX$744</f>
        <v>#VALUE!</v>
      </c>
      <c r="AY773" s="82"/>
      <c r="AZ773" s="82">
        <v>1</v>
      </c>
      <c r="BA773" s="82">
        <v>1</v>
      </c>
      <c r="BB773" s="82">
        <v>1</v>
      </c>
      <c r="BC773" s="82">
        <v>1</v>
      </c>
      <c r="BD773" s="82">
        <v>1</v>
      </c>
      <c r="BE773" s="82">
        <v>1</v>
      </c>
      <c r="BF773" s="82">
        <f>+BF744/BF$744</f>
        <v>1</v>
      </c>
      <c r="BG773" s="82">
        <v>1</v>
      </c>
      <c r="BH773" s="82">
        <v>1</v>
      </c>
      <c r="BI773" s="82">
        <v>1</v>
      </c>
      <c r="BJ773" s="82">
        <v>1</v>
      </c>
      <c r="BK773" s="82">
        <v>1</v>
      </c>
      <c r="BL773" s="82">
        <v>1</v>
      </c>
      <c r="BM773" s="82">
        <v>1</v>
      </c>
      <c r="BN773" s="82">
        <v>1</v>
      </c>
      <c r="BO773" s="82" t="e">
        <f>+BO744/BO$744</f>
        <v>#VALUE!</v>
      </c>
      <c r="BP773" s="176">
        <v>1</v>
      </c>
      <c r="BQ773" s="82">
        <v>1</v>
      </c>
      <c r="BR773" s="82">
        <v>1</v>
      </c>
      <c r="BS773" s="176">
        <v>1</v>
      </c>
      <c r="BT773" s="176">
        <v>1</v>
      </c>
      <c r="BU773" s="176">
        <v>1</v>
      </c>
      <c r="BV773" s="176">
        <v>1</v>
      </c>
      <c r="BW773" s="82">
        <v>1</v>
      </c>
      <c r="BX773" s="82">
        <v>1</v>
      </c>
      <c r="BY773" s="82">
        <v>1</v>
      </c>
      <c r="BZ773" s="75">
        <v>1</v>
      </c>
      <c r="CA773" s="82">
        <f>+CA744/CA$744</f>
        <v>1</v>
      </c>
      <c r="CB773" s="82">
        <v>1</v>
      </c>
      <c r="CC773" s="82">
        <v>1</v>
      </c>
      <c r="CD773" s="82">
        <v>1</v>
      </c>
      <c r="CE773" s="82">
        <v>1</v>
      </c>
      <c r="CF773" s="82">
        <v>1</v>
      </c>
      <c r="CG773" s="82">
        <v>1</v>
      </c>
      <c r="CH773" s="82">
        <v>1</v>
      </c>
      <c r="CI773" s="82">
        <v>1</v>
      </c>
      <c r="CJ773" s="75">
        <v>1</v>
      </c>
      <c r="CK773" s="75">
        <v>1</v>
      </c>
      <c r="CL773" s="82">
        <f>+CL744/CL$744</f>
        <v>1</v>
      </c>
      <c r="CM773" s="82">
        <v>1</v>
      </c>
      <c r="CN773" s="176">
        <v>1</v>
      </c>
      <c r="CO773" s="176">
        <v>1</v>
      </c>
      <c r="CP773" s="176">
        <v>1</v>
      </c>
      <c r="CQ773" s="176">
        <v>1</v>
      </c>
      <c r="CR773" s="176">
        <v>1</v>
      </c>
      <c r="CS773" s="176">
        <v>1</v>
      </c>
      <c r="CT773" s="176">
        <v>1</v>
      </c>
      <c r="CU773" s="176">
        <v>1</v>
      </c>
      <c r="CV773" s="176">
        <v>1</v>
      </c>
      <c r="CW773" s="176">
        <v>1</v>
      </c>
      <c r="CX773" s="82">
        <v>1</v>
      </c>
      <c r="CY773" s="82">
        <v>1</v>
      </c>
      <c r="CZ773" s="82">
        <v>1</v>
      </c>
      <c r="DA773" s="82">
        <f t="shared" ref="DA773" si="820">+DA744/DA$744</f>
        <v>1</v>
      </c>
      <c r="DB773" s="75">
        <v>1</v>
      </c>
      <c r="DC773" s="75">
        <v>1</v>
      </c>
      <c r="DD773" s="75">
        <v>1</v>
      </c>
      <c r="DE773" s="75">
        <v>1</v>
      </c>
      <c r="DF773" s="75">
        <v>1</v>
      </c>
      <c r="DG773" s="75">
        <v>1</v>
      </c>
      <c r="DH773" s="75">
        <v>1</v>
      </c>
      <c r="DI773" s="75">
        <v>1</v>
      </c>
      <c r="DJ773" s="75">
        <v>1</v>
      </c>
      <c r="DK773" s="75">
        <v>1</v>
      </c>
      <c r="DL773" s="75">
        <v>1</v>
      </c>
      <c r="DM773" s="75">
        <v>1</v>
      </c>
      <c r="DN773" s="127">
        <f t="shared" ref="DN773" si="821">+DN744/DN$744</f>
        <v>1</v>
      </c>
      <c r="DO773" s="75">
        <v>1</v>
      </c>
      <c r="DP773" s="75">
        <v>1</v>
      </c>
      <c r="DQ773" s="75">
        <v>1</v>
      </c>
      <c r="DR773" s="75">
        <v>1</v>
      </c>
      <c r="DS773" s="75">
        <v>1</v>
      </c>
      <c r="DT773" s="75">
        <v>1</v>
      </c>
      <c r="DU773" s="75">
        <v>1</v>
      </c>
      <c r="DV773" s="84">
        <f>+DV744/DV$744</f>
        <v>1</v>
      </c>
      <c r="DW773" s="177">
        <f>+DW744/DW$744</f>
        <v>1</v>
      </c>
      <c r="DX773" s="86">
        <f>+DX744/DX$744</f>
        <v>1</v>
      </c>
      <c r="DZ773" s="75">
        <f>+DZ744/DZ$744</f>
        <v>1</v>
      </c>
      <c r="EC773" s="75">
        <f>+EC744/EC$744</f>
        <v>1</v>
      </c>
      <c r="EF773" s="75" t="e">
        <f>+EF744/EF$744</f>
        <v>#VALUE!</v>
      </c>
      <c r="EI773" s="75" t="e">
        <f>+EI744/EI$744</f>
        <v>#VALUE!</v>
      </c>
      <c r="EL773" s="75" t="e">
        <f>+EL744/EL$744</f>
        <v>#VALUE!</v>
      </c>
      <c r="EO773" s="75" t="e">
        <f>+EO744/EO$744</f>
        <v>#VALUE!</v>
      </c>
    </row>
    <row r="774" spans="1:145" ht="15.5" x14ac:dyDescent="0.35">
      <c r="A774" s="27"/>
      <c r="B774" s="141"/>
      <c r="C774" s="141"/>
      <c r="D774" s="141"/>
      <c r="E774" s="141"/>
      <c r="F774" s="141"/>
      <c r="G774" s="141"/>
      <c r="H774" s="141"/>
      <c r="I774" s="141"/>
      <c r="J774" s="141"/>
      <c r="K774" s="141"/>
      <c r="L774" s="141"/>
      <c r="M774" s="141"/>
      <c r="N774" s="141"/>
      <c r="O774" s="141"/>
      <c r="P774" s="141"/>
      <c r="Q774" s="75"/>
      <c r="R774" s="75"/>
      <c r="S774" s="75"/>
      <c r="T774" s="75"/>
      <c r="U774" s="75"/>
      <c r="V774" s="75"/>
      <c r="W774" s="75"/>
      <c r="X774" s="82"/>
      <c r="Y774" s="82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82"/>
      <c r="AK774" s="82"/>
      <c r="AL774" s="82"/>
      <c r="AM774" s="82"/>
      <c r="AN774" s="82"/>
      <c r="AO774" s="82"/>
      <c r="AP774" s="82"/>
      <c r="AQ774" s="82"/>
      <c r="AR774" s="82"/>
      <c r="AS774" s="82"/>
      <c r="AT774" s="82"/>
      <c r="AU774" s="82"/>
      <c r="AV774" s="82"/>
      <c r="AW774" s="82"/>
      <c r="AX774" s="82"/>
      <c r="AY774" s="82"/>
      <c r="AZ774" s="82"/>
      <c r="BA774" s="82"/>
      <c r="BB774" s="82"/>
      <c r="BC774" s="82"/>
      <c r="BD774" s="82"/>
      <c r="BE774" s="82"/>
      <c r="BF774" s="82"/>
      <c r="BG774" s="82"/>
      <c r="BH774" s="82"/>
      <c r="BI774" s="82"/>
      <c r="BJ774" s="82"/>
      <c r="BK774" s="82"/>
      <c r="BL774" s="82"/>
      <c r="BM774" s="82"/>
      <c r="BN774" s="82"/>
      <c r="BO774" s="82"/>
      <c r="BP774" s="176"/>
      <c r="BQ774" s="82"/>
      <c r="BR774" s="82"/>
      <c r="BS774" s="176"/>
      <c r="BT774" s="176"/>
      <c r="BU774" s="176"/>
      <c r="BV774" s="176"/>
      <c r="BW774" s="82"/>
      <c r="BX774" s="82"/>
      <c r="BY774" s="82"/>
      <c r="BZ774" s="75"/>
      <c r="CA774" s="82"/>
      <c r="CB774" s="82"/>
      <c r="CC774" s="82"/>
      <c r="CD774" s="82"/>
      <c r="CE774" s="82"/>
      <c r="CF774" s="82"/>
      <c r="CG774" s="82"/>
      <c r="CH774" s="82"/>
      <c r="CI774" s="82"/>
      <c r="CJ774" s="75"/>
      <c r="CK774" s="75"/>
      <c r="CL774" s="82"/>
      <c r="CM774" s="82"/>
      <c r="CN774" s="176"/>
      <c r="CO774" s="176"/>
      <c r="CP774" s="176"/>
      <c r="CQ774" s="176"/>
      <c r="CR774" s="176"/>
      <c r="CS774" s="176"/>
      <c r="CT774" s="176"/>
      <c r="CU774" s="176"/>
      <c r="CV774" s="176"/>
      <c r="CW774" s="176"/>
      <c r="CX774" s="82"/>
      <c r="CY774" s="82"/>
      <c r="CZ774" s="82"/>
      <c r="DA774" s="82"/>
      <c r="DB774" s="75"/>
      <c r="DC774" s="75"/>
      <c r="DD774" s="75"/>
      <c r="DE774" s="75"/>
      <c r="DF774" s="75"/>
      <c r="DG774" s="75"/>
      <c r="DH774" s="75"/>
      <c r="DI774" s="75"/>
      <c r="DJ774" s="75"/>
      <c r="DK774" s="75"/>
      <c r="DL774" s="75"/>
      <c r="DM774" s="75"/>
      <c r="DN774" s="127"/>
      <c r="DO774" s="75"/>
      <c r="DP774" s="75"/>
      <c r="DQ774" s="75"/>
      <c r="DR774" s="75"/>
      <c r="DS774" s="75"/>
      <c r="DT774" s="75"/>
      <c r="DU774" s="75"/>
      <c r="DV774" s="84"/>
      <c r="DW774" s="177"/>
      <c r="DX774" s="86"/>
      <c r="DZ774" s="75"/>
      <c r="EC774" s="75"/>
      <c r="EF774" s="75"/>
      <c r="EI774" s="75"/>
      <c r="EL774" s="75"/>
      <c r="EO774" s="75"/>
    </row>
    <row r="775" spans="1:145" ht="15.5" x14ac:dyDescent="0.35">
      <c r="A775" s="56" t="s">
        <v>374</v>
      </c>
      <c r="B775" s="141" t="e">
        <f t="shared" ref="B775:Z775" si="822">+B746/B$744</f>
        <v>#VALUE!</v>
      </c>
      <c r="C775" s="141" t="e">
        <f t="shared" si="822"/>
        <v>#VALUE!</v>
      </c>
      <c r="D775" s="141" t="e">
        <f t="shared" si="822"/>
        <v>#VALUE!</v>
      </c>
      <c r="E775" s="141" t="e">
        <f t="shared" si="822"/>
        <v>#VALUE!</v>
      </c>
      <c r="F775" s="141" t="e">
        <f t="shared" si="822"/>
        <v>#VALUE!</v>
      </c>
      <c r="G775" s="141" t="e">
        <f>+G746/G$744</f>
        <v>#VALUE!</v>
      </c>
      <c r="H775" s="141" t="e">
        <f>+H746/H$744</f>
        <v>#VALUE!</v>
      </c>
      <c r="I775" s="141" t="e">
        <f>+I746/I$744</f>
        <v>#VALUE!</v>
      </c>
      <c r="J775" s="141" t="e">
        <f>+J746/J$744</f>
        <v>#VALUE!</v>
      </c>
      <c r="K775" s="141" t="e">
        <f t="shared" si="822"/>
        <v>#VALUE!</v>
      </c>
      <c r="L775" s="141" t="e">
        <f t="shared" si="822"/>
        <v>#VALUE!</v>
      </c>
      <c r="M775" s="141" t="e">
        <f t="shared" si="822"/>
        <v>#VALUE!</v>
      </c>
      <c r="N775" s="141" t="e">
        <f t="shared" si="822"/>
        <v>#VALUE!</v>
      </c>
      <c r="O775" s="141" t="e">
        <f t="shared" si="822"/>
        <v>#VALUE!</v>
      </c>
      <c r="P775" s="141" t="e">
        <f t="shared" si="822"/>
        <v>#VALUE!</v>
      </c>
      <c r="Q775" s="75" t="e">
        <f t="shared" si="822"/>
        <v>#VALUE!</v>
      </c>
      <c r="R775" s="75" t="e">
        <f t="shared" si="822"/>
        <v>#VALUE!</v>
      </c>
      <c r="S775" s="75" t="e">
        <f t="shared" si="822"/>
        <v>#VALUE!</v>
      </c>
      <c r="T775" s="75" t="e">
        <f t="shared" si="822"/>
        <v>#VALUE!</v>
      </c>
      <c r="U775" s="75" t="e">
        <f t="shared" si="822"/>
        <v>#VALUE!</v>
      </c>
      <c r="V775" s="75" t="e">
        <f t="shared" si="822"/>
        <v>#VALUE!</v>
      </c>
      <c r="W775" s="75" t="e">
        <f t="shared" si="822"/>
        <v>#VALUE!</v>
      </c>
      <c r="X775" s="82" t="e">
        <f t="shared" si="822"/>
        <v>#VALUE!</v>
      </c>
      <c r="Y775" s="82" t="e">
        <f t="shared" si="822"/>
        <v>#VALUE!</v>
      </c>
      <c r="Z775" s="75" t="e">
        <f t="shared" si="822"/>
        <v>#VALUE!</v>
      </c>
      <c r="AA775" s="75" t="e">
        <f>+AA746/AA$744</f>
        <v>#VALUE!</v>
      </c>
      <c r="AB775" s="75">
        <v>0.39328080044329183</v>
      </c>
      <c r="AC775" s="75">
        <v>0.39778185248665221</v>
      </c>
      <c r="AD775" s="75">
        <v>0.38699954245638163</v>
      </c>
      <c r="AE775" s="75" t="e">
        <f>+AE746/AE$744</f>
        <v>#VALUE!</v>
      </c>
      <c r="AF775" s="75">
        <v>0.36414058790485732</v>
      </c>
      <c r="AG775" s="75">
        <v>0.36750475311292313</v>
      </c>
      <c r="AH775" s="75">
        <v>0.3691961298424592</v>
      </c>
      <c r="AI775" s="75">
        <v>0.35470829505012014</v>
      </c>
      <c r="AJ775" s="82" t="e">
        <f>+AJ746/AJ$744</f>
        <v>#VALUE!</v>
      </c>
      <c r="AK775" s="82">
        <v>0.225059973132056</v>
      </c>
      <c r="AL775" s="82">
        <v>0.25506310696028628</v>
      </c>
      <c r="AM775" s="82">
        <v>0.23366194726020445</v>
      </c>
      <c r="AN775" s="82">
        <v>0.2334409005756535</v>
      </c>
      <c r="AO775" s="82" t="e">
        <f>+AO746/AO$744</f>
        <v>#VALUE!</v>
      </c>
      <c r="AP775" s="82">
        <v>0.16664794945505923</v>
      </c>
      <c r="AQ775" s="82">
        <v>0.15055983850635524</v>
      </c>
      <c r="AR775" s="82">
        <v>0.18592537308135174</v>
      </c>
      <c r="AS775" s="82" t="e">
        <f>+AS746/AS$744</f>
        <v>#VALUE!</v>
      </c>
      <c r="AT775" s="82">
        <v>0.21888772956624875</v>
      </c>
      <c r="AU775" s="82">
        <v>0.21760643391453263</v>
      </c>
      <c r="AV775" s="82">
        <v>0.19535501451986201</v>
      </c>
      <c r="AW775" s="82">
        <v>0.19717865556002545</v>
      </c>
      <c r="AX775" s="82" t="e">
        <f>+AX746/AX$744</f>
        <v>#VALUE!</v>
      </c>
      <c r="AY775" s="82"/>
      <c r="AZ775" s="82">
        <v>0.2173651676563346</v>
      </c>
      <c r="BA775" s="82">
        <v>0.1942069681038161</v>
      </c>
      <c r="BB775" s="82">
        <v>0.2332113122025376</v>
      </c>
      <c r="BC775" s="82">
        <v>0.21040401610062018</v>
      </c>
      <c r="BD775" s="82">
        <v>0.25302750843228378</v>
      </c>
      <c r="BE775" s="82">
        <v>0.2307626127713229</v>
      </c>
      <c r="BF775" s="82">
        <f>+BF746/BF$744</f>
        <v>0.19963136201588419</v>
      </c>
      <c r="BG775" s="82">
        <v>0.22598143132142121</v>
      </c>
      <c r="BH775" s="82">
        <v>0.18622563395018843</v>
      </c>
      <c r="BI775" s="82">
        <v>0.21197570147308306</v>
      </c>
      <c r="BJ775" s="82">
        <v>0.17275573038797667</v>
      </c>
      <c r="BK775" s="82">
        <v>0.22363709924894859</v>
      </c>
      <c r="BL775" s="82">
        <v>0.18749140354223892</v>
      </c>
      <c r="BM775" s="82">
        <v>0.21773239086608795</v>
      </c>
      <c r="BN775" s="82">
        <v>0.18175842187599428</v>
      </c>
      <c r="BO775" s="82" t="e">
        <f>+BO746/BO$744</f>
        <v>#VALUE!</v>
      </c>
      <c r="BP775" s="176">
        <v>0.19716231542157836</v>
      </c>
      <c r="BQ775" s="82">
        <v>0.15842847174059113</v>
      </c>
      <c r="BR775" s="82">
        <v>0.10463224313703415</v>
      </c>
      <c r="BS775" s="176">
        <v>3.333044627234439E-2</v>
      </c>
      <c r="BT775" s="176">
        <v>0.13832450458414747</v>
      </c>
      <c r="BU775" s="176">
        <v>8.8540047206897454E-2</v>
      </c>
      <c r="BV775" s="176">
        <v>4.4508365597167594E-2</v>
      </c>
      <c r="BW775" s="82">
        <v>0.13112291084715477</v>
      </c>
      <c r="BX775" s="82">
        <v>0.11732168613172039</v>
      </c>
      <c r="BY775" s="82">
        <v>9.7995053845644942E-2</v>
      </c>
      <c r="BZ775" s="75">
        <v>0.12354419930488482</v>
      </c>
      <c r="CA775" s="82">
        <f>+CA746/CA$744</f>
        <v>0.10417981906394266</v>
      </c>
      <c r="CB775" s="82">
        <v>0.15102506367167343</v>
      </c>
      <c r="CC775" s="82">
        <v>0.15265838203378337</v>
      </c>
      <c r="CD775" s="82">
        <v>0.12660512108368413</v>
      </c>
      <c r="CE775" s="82">
        <v>0.14961025715959159</v>
      </c>
      <c r="CF775" s="82">
        <v>0.15016499861055591</v>
      </c>
      <c r="CG775" s="82">
        <v>0.12503719184606629</v>
      </c>
      <c r="CH775" s="82">
        <v>0.17501186916526407</v>
      </c>
      <c r="CI775" s="82">
        <v>0.16380786192252494</v>
      </c>
      <c r="CJ775" s="75">
        <v>0.18136888766055725</v>
      </c>
      <c r="CK775" s="75">
        <v>0.17171435820867181</v>
      </c>
      <c r="CL775" s="82">
        <f>+CL746/CL$744</f>
        <v>0.16036998223788565</v>
      </c>
      <c r="CM775" s="82">
        <v>0.16165900169729003</v>
      </c>
      <c r="CN775" s="176">
        <v>0.19670459900262841</v>
      </c>
      <c r="CO775" s="176">
        <v>0.19568826970600425</v>
      </c>
      <c r="CP775" s="176">
        <v>0.24387855525136015</v>
      </c>
      <c r="CQ775" s="176">
        <v>0.19783581563865069</v>
      </c>
      <c r="CR775" s="176">
        <v>0.16452524974337263</v>
      </c>
      <c r="CS775" s="176">
        <v>0.25868102322071856</v>
      </c>
      <c r="CT775" s="176">
        <v>0.23740197956074327</v>
      </c>
      <c r="CU775" s="176">
        <v>0.18018401502948439</v>
      </c>
      <c r="CV775" s="176">
        <v>0.25486822631106654</v>
      </c>
      <c r="CW775" s="176">
        <v>0.23976136927659128</v>
      </c>
      <c r="CX775" s="82">
        <v>0.24746421708239111</v>
      </c>
      <c r="CY775" s="82">
        <v>0.24403281396027532</v>
      </c>
      <c r="CZ775" s="82">
        <v>0.22779099084222759</v>
      </c>
      <c r="DA775" s="82">
        <f t="shared" ref="DA775" si="823">+DA746/DA$744</f>
        <v>0.21575540013298164</v>
      </c>
      <c r="DB775" s="75">
        <v>0.2012608590455591</v>
      </c>
      <c r="DC775" s="75">
        <v>0.18256398734037207</v>
      </c>
      <c r="DD775" s="75">
        <v>0.16120341864477047</v>
      </c>
      <c r="DE775" s="75">
        <v>0.19118570520206973</v>
      </c>
      <c r="DF775" s="75">
        <v>0.17049941656889062</v>
      </c>
      <c r="DG775" s="75">
        <v>0.149412711100947</v>
      </c>
      <c r="DH775" s="75">
        <v>0.19555676290895102</v>
      </c>
      <c r="DI775" s="75">
        <v>0.17593960389127361</v>
      </c>
      <c r="DJ775" s="75">
        <v>0.15713750495856135</v>
      </c>
      <c r="DK775" s="75">
        <v>0.19090977804946749</v>
      </c>
      <c r="DL775" s="75">
        <v>0.1730391289024408</v>
      </c>
      <c r="DM775" s="75">
        <v>0.15664728842440595</v>
      </c>
      <c r="DN775" s="127">
        <f t="shared" ref="DN775" si="824">+DN746/DN$744</f>
        <v>0.16485680502653846</v>
      </c>
      <c r="DO775" s="75">
        <v>0.15664728842440595</v>
      </c>
      <c r="DP775" s="75">
        <v>0.17226093035826079</v>
      </c>
      <c r="DQ775" s="75">
        <v>0.16086775483778323</v>
      </c>
      <c r="DR775" s="75">
        <v>0.14027680191582947</v>
      </c>
      <c r="DS775" s="75">
        <v>0.17020329508512375</v>
      </c>
      <c r="DT775" s="75">
        <v>0.16075978694262799</v>
      </c>
      <c r="DU775" s="75">
        <v>0.16021220510133516</v>
      </c>
      <c r="DV775" s="84">
        <f>+DV746/DV$744</f>
        <v>0.15987894771019673</v>
      </c>
      <c r="DW775" s="177">
        <f>+DW746/DW$744</f>
        <v>0.15593399755963366</v>
      </c>
      <c r="DX775" s="86">
        <f>+DX746/DX$744</f>
        <v>0.14564220107219933</v>
      </c>
      <c r="DZ775" s="75">
        <f>+DZ746/DZ$744</f>
        <v>0.14155911338376295</v>
      </c>
      <c r="EC775" s="75">
        <f>+EC746/EC$744</f>
        <v>0.13068156482074156</v>
      </c>
      <c r="EF775" s="75" t="e">
        <f>+EF746/EF$744</f>
        <v>#VALUE!</v>
      </c>
      <c r="EI775" s="75" t="e">
        <f>+EI746/EI$744</f>
        <v>#VALUE!</v>
      </c>
      <c r="EL775" s="75" t="e">
        <f>+EL746/EL$744</f>
        <v>#VALUE!</v>
      </c>
      <c r="EO775" s="75" t="e">
        <f>+EO746/EO$744</f>
        <v>#VALUE!</v>
      </c>
    </row>
    <row r="776" spans="1:145" ht="15.5" x14ac:dyDescent="0.35">
      <c r="A776" s="27"/>
      <c r="B776" s="141"/>
      <c r="C776" s="141"/>
      <c r="D776" s="141"/>
      <c r="E776" s="141"/>
      <c r="F776" s="141"/>
      <c r="G776" s="141"/>
      <c r="H776" s="141"/>
      <c r="I776" s="141"/>
      <c r="J776" s="141"/>
      <c r="K776" s="141"/>
      <c r="L776" s="141"/>
      <c r="M776" s="141"/>
      <c r="N776" s="141"/>
      <c r="O776" s="141"/>
      <c r="P776" s="141"/>
      <c r="Q776" s="75"/>
      <c r="R776" s="75"/>
      <c r="S776" s="75"/>
      <c r="T776" s="75"/>
      <c r="U776" s="75"/>
      <c r="V776" s="75"/>
      <c r="W776" s="75"/>
      <c r="X776" s="82"/>
      <c r="Y776" s="82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82"/>
      <c r="AK776" s="82"/>
      <c r="AL776" s="82"/>
      <c r="AM776" s="82"/>
      <c r="AN776" s="82"/>
      <c r="AO776" s="82"/>
      <c r="AP776" s="82"/>
      <c r="AQ776" s="82"/>
      <c r="AR776" s="82"/>
      <c r="AS776" s="82"/>
      <c r="AT776" s="82"/>
      <c r="AU776" s="82"/>
      <c r="AV776" s="82"/>
      <c r="AW776" s="82"/>
      <c r="AX776" s="82"/>
      <c r="AY776" s="82"/>
      <c r="AZ776" s="82"/>
      <c r="BA776" s="82"/>
      <c r="BB776" s="82"/>
      <c r="BC776" s="82"/>
      <c r="BD776" s="82"/>
      <c r="BE776" s="82"/>
      <c r="BF776" s="82"/>
      <c r="BG776" s="82"/>
      <c r="BH776" s="82"/>
      <c r="BI776" s="82"/>
      <c r="BJ776" s="82"/>
      <c r="BK776" s="82"/>
      <c r="BL776" s="82"/>
      <c r="BM776" s="82"/>
      <c r="BN776" s="82"/>
      <c r="BO776" s="82"/>
      <c r="BP776" s="176"/>
      <c r="BQ776" s="82"/>
      <c r="BR776" s="82"/>
      <c r="BS776" s="176"/>
      <c r="BT776" s="176"/>
      <c r="BU776" s="176"/>
      <c r="BV776" s="176"/>
      <c r="BW776" s="82"/>
      <c r="BX776" s="82"/>
      <c r="BY776" s="82"/>
      <c r="BZ776" s="75"/>
      <c r="CA776" s="82"/>
      <c r="CB776" s="82"/>
      <c r="CC776" s="82"/>
      <c r="CD776" s="82"/>
      <c r="CE776" s="82"/>
      <c r="CF776" s="82"/>
      <c r="CG776" s="82"/>
      <c r="CH776" s="82"/>
      <c r="CI776" s="82"/>
      <c r="CJ776" s="75"/>
      <c r="CK776" s="75"/>
      <c r="CL776" s="82"/>
      <c r="CM776" s="82"/>
      <c r="CN776" s="176"/>
      <c r="CO776" s="176"/>
      <c r="CP776" s="176"/>
      <c r="CQ776" s="176"/>
      <c r="CR776" s="176"/>
      <c r="CS776" s="176"/>
      <c r="CT776" s="176"/>
      <c r="CU776" s="176"/>
      <c r="CV776" s="176"/>
      <c r="CW776" s="176"/>
      <c r="CX776" s="82"/>
      <c r="CY776" s="82"/>
      <c r="CZ776" s="82"/>
      <c r="DA776" s="82"/>
      <c r="DB776" s="75"/>
      <c r="DC776" s="75"/>
      <c r="DD776" s="75"/>
      <c r="DE776" s="75"/>
      <c r="DF776" s="75"/>
      <c r="DG776" s="75"/>
      <c r="DH776" s="75"/>
      <c r="DI776" s="75"/>
      <c r="DJ776" s="75"/>
      <c r="DK776" s="75"/>
      <c r="DL776" s="75"/>
      <c r="DM776" s="75"/>
      <c r="DN776" s="127"/>
      <c r="DO776" s="75"/>
      <c r="DP776" s="75"/>
      <c r="DQ776" s="75"/>
      <c r="DR776" s="75"/>
      <c r="DS776" s="75"/>
      <c r="DT776" s="75"/>
      <c r="DU776" s="75"/>
      <c r="DV776" s="84"/>
      <c r="DW776" s="177"/>
      <c r="DX776" s="86"/>
      <c r="DZ776" s="75"/>
      <c r="EC776" s="75"/>
      <c r="EF776" s="75"/>
      <c r="EI776" s="75"/>
      <c r="EL776" s="75"/>
      <c r="EO776" s="75"/>
    </row>
    <row r="777" spans="1:145" ht="15.5" x14ac:dyDescent="0.35">
      <c r="A777" s="56" t="s">
        <v>375</v>
      </c>
      <c r="B777" s="141" t="e">
        <f t="shared" ref="B777:Z777" si="825">+B748/B$744</f>
        <v>#VALUE!</v>
      </c>
      <c r="C777" s="141" t="e">
        <f t="shared" si="825"/>
        <v>#VALUE!</v>
      </c>
      <c r="D777" s="141" t="e">
        <f t="shared" si="825"/>
        <v>#VALUE!</v>
      </c>
      <c r="E777" s="141" t="e">
        <f t="shared" si="825"/>
        <v>#VALUE!</v>
      </c>
      <c r="F777" s="141" t="e">
        <f t="shared" si="825"/>
        <v>#VALUE!</v>
      </c>
      <c r="G777" s="141" t="e">
        <f>+G748/G$744</f>
        <v>#VALUE!</v>
      </c>
      <c r="H777" s="141" t="e">
        <f>+H748/H$744</f>
        <v>#VALUE!</v>
      </c>
      <c r="I777" s="141" t="e">
        <f>+I748/I$744</f>
        <v>#VALUE!</v>
      </c>
      <c r="J777" s="141" t="e">
        <f>+J748/J$744</f>
        <v>#VALUE!</v>
      </c>
      <c r="K777" s="141" t="e">
        <f t="shared" si="825"/>
        <v>#VALUE!</v>
      </c>
      <c r="L777" s="141" t="e">
        <f t="shared" si="825"/>
        <v>#VALUE!</v>
      </c>
      <c r="M777" s="141" t="e">
        <f t="shared" si="825"/>
        <v>#VALUE!</v>
      </c>
      <c r="N777" s="141" t="e">
        <f t="shared" si="825"/>
        <v>#VALUE!</v>
      </c>
      <c r="O777" s="141" t="e">
        <f t="shared" si="825"/>
        <v>#VALUE!</v>
      </c>
      <c r="P777" s="141" t="e">
        <f t="shared" si="825"/>
        <v>#VALUE!</v>
      </c>
      <c r="Q777" s="75" t="e">
        <f t="shared" si="825"/>
        <v>#VALUE!</v>
      </c>
      <c r="R777" s="75" t="e">
        <f t="shared" si="825"/>
        <v>#VALUE!</v>
      </c>
      <c r="S777" s="75" t="e">
        <f t="shared" si="825"/>
        <v>#VALUE!</v>
      </c>
      <c r="T777" s="75" t="e">
        <f t="shared" si="825"/>
        <v>#VALUE!</v>
      </c>
      <c r="U777" s="75" t="e">
        <f t="shared" si="825"/>
        <v>#VALUE!</v>
      </c>
      <c r="V777" s="75" t="e">
        <f t="shared" si="825"/>
        <v>#VALUE!</v>
      </c>
      <c r="W777" s="75" t="e">
        <f t="shared" si="825"/>
        <v>#VALUE!</v>
      </c>
      <c r="X777" s="82" t="e">
        <f t="shared" si="825"/>
        <v>#VALUE!</v>
      </c>
      <c r="Y777" s="82" t="e">
        <f t="shared" si="825"/>
        <v>#VALUE!</v>
      </c>
      <c r="Z777" s="75" t="e">
        <f t="shared" si="825"/>
        <v>#VALUE!</v>
      </c>
      <c r="AA777" s="75" t="e">
        <f>+AA748/AA$744</f>
        <v>#VALUE!</v>
      </c>
      <c r="AB777" s="75">
        <v>0.60671919955670817</v>
      </c>
      <c r="AC777" s="75">
        <v>0.60221814751334779</v>
      </c>
      <c r="AD777" s="75">
        <v>0.61300045754361843</v>
      </c>
      <c r="AE777" s="75" t="e">
        <f>+AE748/AE$744</f>
        <v>#VALUE!</v>
      </c>
      <c r="AF777" s="75">
        <v>0.63585941209474295</v>
      </c>
      <c r="AG777" s="75">
        <v>0.63249525088707703</v>
      </c>
      <c r="AH777" s="75">
        <v>0.6308038701575408</v>
      </c>
      <c r="AI777" s="75">
        <v>0.64529170494987986</v>
      </c>
      <c r="AJ777" s="82" t="e">
        <f>+AJ748/AJ$744</f>
        <v>#VALUE!</v>
      </c>
      <c r="AK777" s="82">
        <v>0.77534002686794379</v>
      </c>
      <c r="AL777" s="82">
        <v>0.74493689303971367</v>
      </c>
      <c r="AM777" s="82">
        <v>0.76633805273979561</v>
      </c>
      <c r="AN777" s="82">
        <v>0.76655909942434997</v>
      </c>
      <c r="AO777" s="82" t="e">
        <f>+AO748/AO$744</f>
        <v>#VALUE!</v>
      </c>
      <c r="AP777" s="82">
        <v>0.83335205054494077</v>
      </c>
      <c r="AQ777" s="82">
        <v>0.84944016149364476</v>
      </c>
      <c r="AR777" s="82">
        <v>0.81407502691864797</v>
      </c>
      <c r="AS777" s="82" t="e">
        <f>+AS748/AS$744</f>
        <v>#VALUE!</v>
      </c>
      <c r="AT777" s="82">
        <v>0.78111227043375131</v>
      </c>
      <c r="AU777" s="82">
        <v>0.78239356608550703</v>
      </c>
      <c r="AV777" s="82">
        <v>0.80504538548013804</v>
      </c>
      <c r="AW777" s="82">
        <v>0.80282134443997455</v>
      </c>
      <c r="AX777" s="82" t="e">
        <f>+AX748/AX$744</f>
        <v>#VALUE!</v>
      </c>
      <c r="AY777" s="82"/>
      <c r="AZ777" s="82">
        <v>0.78263483234366538</v>
      </c>
      <c r="BA777" s="82">
        <v>0.8057930318961839</v>
      </c>
      <c r="BB777" s="82">
        <v>0.76678868779746245</v>
      </c>
      <c r="BC777" s="82">
        <v>0.78959598389937968</v>
      </c>
      <c r="BD777" s="82">
        <v>0.74697249156771617</v>
      </c>
      <c r="BE777" s="82">
        <v>0.76923738722867718</v>
      </c>
      <c r="BF777" s="82">
        <f>+BF748/BF$744</f>
        <v>0.80036863798411573</v>
      </c>
      <c r="BG777" s="82">
        <v>0.77401856867857877</v>
      </c>
      <c r="BH777" s="82">
        <v>0.81377436604981157</v>
      </c>
      <c r="BI777" s="82">
        <v>0.78802429852691691</v>
      </c>
      <c r="BJ777" s="82">
        <v>0.82724426961202335</v>
      </c>
      <c r="BK777" s="82">
        <v>0.77636290075105141</v>
      </c>
      <c r="BL777" s="82">
        <v>0.81250859645776097</v>
      </c>
      <c r="BM777" s="82">
        <v>0.78226760913391202</v>
      </c>
      <c r="BN777" s="82">
        <v>0.81824157812400578</v>
      </c>
      <c r="BO777" s="82" t="e">
        <f>+BO748/BO$744</f>
        <v>#VALUE!</v>
      </c>
      <c r="BP777" s="176">
        <v>0.80283768457842164</v>
      </c>
      <c r="BQ777" s="82">
        <v>0.84157152825940884</v>
      </c>
      <c r="BR777" s="82">
        <v>0.89536775686296577</v>
      </c>
      <c r="BS777" s="176">
        <v>0.96666955372765562</v>
      </c>
      <c r="BT777" s="176">
        <v>0.86167549541585253</v>
      </c>
      <c r="BU777" s="176">
        <v>0.91145995279310255</v>
      </c>
      <c r="BV777" s="176">
        <v>0.95549163440283236</v>
      </c>
      <c r="BW777" s="82">
        <v>0.86887708915284523</v>
      </c>
      <c r="BX777" s="82">
        <v>0.88267831386827966</v>
      </c>
      <c r="BY777" s="82">
        <v>0.90200494615435511</v>
      </c>
      <c r="BZ777" s="75">
        <v>0.87645580069511519</v>
      </c>
      <c r="CA777" s="82">
        <f>+CA748/CA$744</f>
        <v>0.89582018093605731</v>
      </c>
      <c r="CB777" s="82">
        <v>0.84897493632832655</v>
      </c>
      <c r="CC777" s="82">
        <v>0.84734161796621654</v>
      </c>
      <c r="CD777" s="82">
        <v>0.87339487891631584</v>
      </c>
      <c r="CE777" s="82">
        <v>0.85038974284040836</v>
      </c>
      <c r="CF777" s="82">
        <v>0.84983500138944412</v>
      </c>
      <c r="CG777" s="82">
        <v>0.87496280815393368</v>
      </c>
      <c r="CH777" s="82">
        <v>0.82498813083473588</v>
      </c>
      <c r="CI777" s="82">
        <v>0.83619213807747506</v>
      </c>
      <c r="CJ777" s="75">
        <v>0.81863111233944275</v>
      </c>
      <c r="CK777" s="75">
        <v>0.82828564179132813</v>
      </c>
      <c r="CL777" s="82">
        <f>+CL748/CL$744</f>
        <v>0.83963001776211432</v>
      </c>
      <c r="CM777" s="82">
        <v>0.83834099830270992</v>
      </c>
      <c r="CN777" s="176">
        <v>0.80329540099737162</v>
      </c>
      <c r="CO777" s="176">
        <v>0.80431173029399572</v>
      </c>
      <c r="CP777" s="176">
        <v>0.75612144474863985</v>
      </c>
      <c r="CQ777" s="176">
        <v>0.80216418436134929</v>
      </c>
      <c r="CR777" s="176">
        <v>0.83547475025662732</v>
      </c>
      <c r="CS777" s="176">
        <v>0.74131897677928149</v>
      </c>
      <c r="CT777" s="176">
        <v>0.76259802043925662</v>
      </c>
      <c r="CU777" s="176">
        <v>0.81981598497051555</v>
      </c>
      <c r="CV777" s="176">
        <v>0.74513177368893346</v>
      </c>
      <c r="CW777" s="176">
        <v>0.7602386307234088</v>
      </c>
      <c r="CX777" s="82">
        <v>0.75253578291760892</v>
      </c>
      <c r="CY777" s="82">
        <v>0.75596718603972468</v>
      </c>
      <c r="CZ777" s="82">
        <v>0.77220900915777235</v>
      </c>
      <c r="DA777" s="82">
        <f t="shared" ref="DA777" si="826">+DA748/DA$744</f>
        <v>0.78424459986701833</v>
      </c>
      <c r="DB777" s="75">
        <v>0.79873914095444087</v>
      </c>
      <c r="DC777" s="75">
        <v>0.81743601265962795</v>
      </c>
      <c r="DD777" s="75">
        <v>0.8387965813552295</v>
      </c>
      <c r="DE777" s="75">
        <v>0.80881429479793032</v>
      </c>
      <c r="DF777" s="75">
        <v>0.82950058343110944</v>
      </c>
      <c r="DG777" s="75">
        <v>0.850587288899053</v>
      </c>
      <c r="DH777" s="75">
        <v>0.80444323709104903</v>
      </c>
      <c r="DI777" s="75">
        <v>0.82406039610872639</v>
      </c>
      <c r="DJ777" s="75">
        <v>0.84286249504143862</v>
      </c>
      <c r="DK777" s="75">
        <v>0.80909022195053248</v>
      </c>
      <c r="DL777" s="75">
        <v>0.82696087109755911</v>
      </c>
      <c r="DM777" s="75">
        <v>0.84335271157559411</v>
      </c>
      <c r="DN777" s="127">
        <f t="shared" ref="DN777" si="827">+DN748/DN$744</f>
        <v>0.83514319497346157</v>
      </c>
      <c r="DO777" s="75">
        <v>0.84335271157559411</v>
      </c>
      <c r="DP777" s="75">
        <v>0.82773906964173916</v>
      </c>
      <c r="DQ777" s="75">
        <v>0.83913224516221674</v>
      </c>
      <c r="DR777" s="75">
        <v>0.85972319808417053</v>
      </c>
      <c r="DS777" s="75">
        <v>0.82979670491487623</v>
      </c>
      <c r="DT777" s="75">
        <v>0.83924021305737195</v>
      </c>
      <c r="DU777" s="75">
        <v>0.83978779489866484</v>
      </c>
      <c r="DV777" s="84">
        <f>+DV748/DV$744</f>
        <v>0.84012105228980327</v>
      </c>
      <c r="DW777" s="177">
        <f>+DW748/DW$744</f>
        <v>0.84406600244036634</v>
      </c>
      <c r="DX777" s="86">
        <f>+DX748/DX$744</f>
        <v>0.85435779892780073</v>
      </c>
      <c r="DZ777" s="75">
        <f>+DZ748/DZ$744</f>
        <v>0.85844088661623708</v>
      </c>
      <c r="EC777" s="75">
        <f>+EC748/EC$744</f>
        <v>0.86931843517925844</v>
      </c>
      <c r="EF777" s="75" t="e">
        <f>+EF748/EF$744</f>
        <v>#VALUE!</v>
      </c>
      <c r="EI777" s="75" t="e">
        <f>+EI748/EI$744</f>
        <v>#VALUE!</v>
      </c>
      <c r="EL777" s="75" t="e">
        <f>+EL748/EL$744</f>
        <v>#VALUE!</v>
      </c>
      <c r="EO777" s="75" t="e">
        <f>+EO748/EO$744</f>
        <v>#VALUE!</v>
      </c>
    </row>
    <row r="778" spans="1:145" ht="15.5" x14ac:dyDescent="0.35">
      <c r="A778" s="2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128"/>
      <c r="M778" s="128"/>
      <c r="N778" s="128"/>
      <c r="O778" s="128"/>
      <c r="P778" s="128"/>
      <c r="Q778" s="128"/>
      <c r="R778" s="128"/>
      <c r="S778" s="128"/>
      <c r="T778" s="128"/>
      <c r="U778" s="128"/>
      <c r="V778" s="128"/>
      <c r="W778" s="128"/>
      <c r="X778" s="129"/>
      <c r="Y778" s="129"/>
      <c r="Z778" s="128"/>
      <c r="AA778" s="128"/>
      <c r="AB778" s="128"/>
      <c r="AC778" s="128"/>
      <c r="AD778" s="128"/>
      <c r="AE778" s="128"/>
      <c r="AF778" s="128"/>
      <c r="AG778" s="128"/>
      <c r="AH778" s="128"/>
      <c r="AI778" s="128"/>
      <c r="AJ778" s="129"/>
      <c r="AK778" s="129"/>
      <c r="AL778" s="129"/>
      <c r="AM778" s="129"/>
      <c r="AN778" s="129"/>
      <c r="AO778" s="129"/>
      <c r="AP778" s="129"/>
      <c r="AQ778" s="129"/>
      <c r="AR778" s="129"/>
      <c r="AS778" s="129"/>
      <c r="AT778" s="129"/>
      <c r="AU778" s="129"/>
      <c r="AV778" s="129"/>
      <c r="AW778" s="129"/>
      <c r="AX778" s="129"/>
      <c r="AY778" s="129"/>
      <c r="AZ778" s="129"/>
      <c r="BA778" s="129"/>
      <c r="BB778" s="129"/>
      <c r="BC778" s="129"/>
      <c r="BD778" s="129"/>
      <c r="BE778" s="129"/>
      <c r="BF778" s="129"/>
      <c r="BG778" s="129"/>
      <c r="BH778" s="129"/>
      <c r="BI778" s="129"/>
      <c r="BJ778" s="129"/>
      <c r="BK778" s="129"/>
      <c r="BL778" s="129"/>
      <c r="BM778" s="129"/>
      <c r="BN778" s="129"/>
      <c r="BO778" s="129"/>
      <c r="BP778" s="129"/>
      <c r="BQ778" s="129"/>
      <c r="BR778" s="129"/>
      <c r="BS778" s="129"/>
      <c r="BT778" s="129"/>
      <c r="BU778" s="129"/>
      <c r="BV778" s="129"/>
      <c r="BW778" s="129"/>
      <c r="BX778" s="129"/>
      <c r="BY778" s="129"/>
      <c r="BZ778" s="128"/>
      <c r="CA778" s="129"/>
      <c r="CB778" s="129"/>
      <c r="CC778" s="129"/>
      <c r="CD778" s="129"/>
      <c r="CE778" s="129"/>
      <c r="CF778" s="129"/>
      <c r="CG778" s="129"/>
      <c r="CH778" s="129"/>
      <c r="CI778" s="129"/>
      <c r="CJ778" s="128"/>
      <c r="CK778" s="128"/>
      <c r="CL778" s="129"/>
      <c r="CM778" s="129"/>
      <c r="CN778" s="129"/>
      <c r="CO778" s="129"/>
      <c r="CP778" s="129"/>
      <c r="CQ778" s="129"/>
      <c r="CR778" s="129"/>
      <c r="CS778" s="129"/>
      <c r="CT778" s="129"/>
      <c r="CU778" s="129"/>
      <c r="CV778" s="129"/>
      <c r="CW778" s="129"/>
      <c r="CX778" s="129"/>
      <c r="CY778" s="129"/>
      <c r="CZ778" s="129"/>
      <c r="DA778" s="129"/>
      <c r="DB778" s="128"/>
      <c r="DC778" s="128"/>
      <c r="DD778" s="128"/>
      <c r="DE778" s="128"/>
      <c r="DF778" s="128"/>
      <c r="DG778" s="128"/>
      <c r="DH778" s="128"/>
      <c r="DI778" s="128"/>
      <c r="DJ778" s="128"/>
      <c r="DK778" s="128"/>
      <c r="DL778" s="128"/>
      <c r="DM778" s="128"/>
      <c r="DN778" s="130"/>
      <c r="DO778" s="128"/>
      <c r="DP778" s="128"/>
      <c r="DQ778" s="128"/>
      <c r="DR778" s="128"/>
      <c r="DS778" s="128"/>
      <c r="DT778" s="128"/>
      <c r="DU778" s="128"/>
      <c r="DV778" s="131"/>
      <c r="DW778" s="132"/>
      <c r="DX778" s="133"/>
      <c r="DZ778" s="128"/>
      <c r="EC778" s="128"/>
      <c r="EF778" s="128"/>
      <c r="EI778" s="128"/>
      <c r="EL778" s="128"/>
      <c r="EO778" s="128"/>
    </row>
    <row r="779" spans="1:145" ht="15.5" x14ac:dyDescent="0.35">
      <c r="A779" s="12" t="s">
        <v>1</v>
      </c>
      <c r="B779" s="12" t="s">
        <v>1</v>
      </c>
      <c r="C779" s="12" t="s">
        <v>1</v>
      </c>
      <c r="D779" s="12" t="s">
        <v>1</v>
      </c>
      <c r="E779" s="12" t="s">
        <v>1</v>
      </c>
      <c r="F779" s="12" t="s">
        <v>1</v>
      </c>
      <c r="G779" s="12" t="s">
        <v>1</v>
      </c>
      <c r="H779" s="12" t="s">
        <v>1</v>
      </c>
      <c r="I779" s="12" t="s">
        <v>1</v>
      </c>
      <c r="J779" s="12" t="s">
        <v>1</v>
      </c>
      <c r="K779" s="12" t="s">
        <v>1</v>
      </c>
      <c r="L779" s="12" t="s">
        <v>1</v>
      </c>
      <c r="M779" s="12" t="s">
        <v>1</v>
      </c>
      <c r="N779" s="12" t="s">
        <v>1</v>
      </c>
      <c r="O779" s="12" t="s">
        <v>1</v>
      </c>
      <c r="P779" s="12" t="s">
        <v>1</v>
      </c>
      <c r="Q779" s="12" t="s">
        <v>1</v>
      </c>
      <c r="R779" s="12" t="s">
        <v>1</v>
      </c>
      <c r="S779" s="12" t="s">
        <v>1</v>
      </c>
      <c r="T779" s="12" t="s">
        <v>1</v>
      </c>
      <c r="U779" s="12" t="s">
        <v>1</v>
      </c>
      <c r="V779" s="109" t="s">
        <v>1</v>
      </c>
      <c r="W779" s="109" t="s">
        <v>1</v>
      </c>
      <c r="X779" s="110" t="s">
        <v>1</v>
      </c>
      <c r="Y779" s="110" t="s">
        <v>1</v>
      </c>
      <c r="Z779" s="109" t="s">
        <v>1</v>
      </c>
      <c r="AA779" s="109" t="s">
        <v>1</v>
      </c>
      <c r="AB779" s="109" t="s">
        <v>1</v>
      </c>
      <c r="AC779" s="109" t="s">
        <v>1</v>
      </c>
      <c r="AD779" s="109" t="s">
        <v>1</v>
      </c>
      <c r="AE779" s="109" t="s">
        <v>1</v>
      </c>
      <c r="AF779" s="109" t="s">
        <v>1</v>
      </c>
      <c r="AG779" s="109" t="s">
        <v>1</v>
      </c>
      <c r="AH779" s="109" t="s">
        <v>1</v>
      </c>
      <c r="AI779" s="109" t="s">
        <v>1</v>
      </c>
      <c r="AJ779" s="110" t="s">
        <v>1</v>
      </c>
      <c r="AK779" s="110" t="s">
        <v>1</v>
      </c>
      <c r="AL779" s="110" t="s">
        <v>1</v>
      </c>
      <c r="AM779" s="110" t="s">
        <v>1</v>
      </c>
      <c r="AN779" s="110" t="s">
        <v>1</v>
      </c>
      <c r="AO779" s="110" t="s">
        <v>1</v>
      </c>
      <c r="AP779" s="110" t="s">
        <v>1</v>
      </c>
      <c r="AQ779" s="110" t="s">
        <v>1</v>
      </c>
      <c r="AR779" s="110" t="s">
        <v>1</v>
      </c>
      <c r="AS779" s="110" t="s">
        <v>1</v>
      </c>
      <c r="AT779" s="110" t="s">
        <v>1</v>
      </c>
      <c r="AU779" s="110" t="s">
        <v>1</v>
      </c>
      <c r="AV779" s="110" t="s">
        <v>1</v>
      </c>
      <c r="AW779" s="110" t="s">
        <v>1</v>
      </c>
      <c r="AX779" s="110" t="s">
        <v>1</v>
      </c>
      <c r="AY779" s="110"/>
      <c r="AZ779" s="110" t="s">
        <v>1</v>
      </c>
      <c r="BA779" s="110" t="s">
        <v>1</v>
      </c>
      <c r="BB779" s="110" t="s">
        <v>1</v>
      </c>
      <c r="BC779" s="110" t="s">
        <v>1</v>
      </c>
      <c r="BD779" s="110" t="s">
        <v>1</v>
      </c>
      <c r="BE779" s="110" t="s">
        <v>1</v>
      </c>
      <c r="BF779" s="110" t="s">
        <v>1</v>
      </c>
      <c r="BG779" s="110" t="s">
        <v>1</v>
      </c>
      <c r="BH779" s="110" t="s">
        <v>1</v>
      </c>
      <c r="BI779" s="110" t="s">
        <v>1</v>
      </c>
      <c r="BJ779" s="110" t="s">
        <v>1</v>
      </c>
      <c r="BK779" s="110" t="s">
        <v>1</v>
      </c>
      <c r="BL779" s="110" t="s">
        <v>1</v>
      </c>
      <c r="BM779" s="110" t="s">
        <v>1</v>
      </c>
      <c r="BN779" s="110" t="s">
        <v>1</v>
      </c>
      <c r="BO779" s="110" t="s">
        <v>1</v>
      </c>
      <c r="BP779" s="110" t="s">
        <v>1</v>
      </c>
      <c r="BQ779" s="110" t="s">
        <v>1</v>
      </c>
      <c r="BR779" s="110" t="s">
        <v>1</v>
      </c>
      <c r="BS779" s="110" t="s">
        <v>1</v>
      </c>
      <c r="BT779" s="110" t="s">
        <v>1</v>
      </c>
      <c r="BU779" s="110" t="s">
        <v>1</v>
      </c>
      <c r="BV779" s="110" t="s">
        <v>1</v>
      </c>
      <c r="BW779" s="110" t="s">
        <v>1</v>
      </c>
      <c r="BX779" s="110" t="s">
        <v>1</v>
      </c>
      <c r="BY779" s="110" t="s">
        <v>1</v>
      </c>
      <c r="BZ779" s="109" t="s">
        <v>1</v>
      </c>
      <c r="CA779" s="110" t="s">
        <v>1</v>
      </c>
      <c r="CB779" s="110" t="s">
        <v>1</v>
      </c>
      <c r="CC779" s="110" t="s">
        <v>1</v>
      </c>
      <c r="CD779" s="110" t="s">
        <v>1</v>
      </c>
      <c r="CE779" s="110" t="s">
        <v>1</v>
      </c>
      <c r="CF779" s="110" t="s">
        <v>1</v>
      </c>
      <c r="CG779" s="110" t="s">
        <v>1</v>
      </c>
      <c r="CH779" s="110" t="s">
        <v>1</v>
      </c>
      <c r="CI779" s="110" t="s">
        <v>1</v>
      </c>
      <c r="CJ779" s="109" t="s">
        <v>1</v>
      </c>
      <c r="CK779" s="109" t="s">
        <v>1</v>
      </c>
      <c r="CL779" s="110" t="s">
        <v>1</v>
      </c>
      <c r="CM779" s="110" t="s">
        <v>1</v>
      </c>
      <c r="CN779" s="110" t="s">
        <v>1</v>
      </c>
      <c r="CO779" s="110" t="s">
        <v>1</v>
      </c>
      <c r="CP779" s="110" t="s">
        <v>1</v>
      </c>
      <c r="CQ779" s="110" t="s">
        <v>1</v>
      </c>
      <c r="CR779" s="110" t="s">
        <v>1</v>
      </c>
      <c r="CS779" s="110" t="s">
        <v>1</v>
      </c>
      <c r="CT779" s="110" t="s">
        <v>1</v>
      </c>
      <c r="CU779" s="110" t="s">
        <v>1</v>
      </c>
      <c r="CV779" s="110" t="s">
        <v>1</v>
      </c>
      <c r="CW779" s="110" t="s">
        <v>1</v>
      </c>
      <c r="CX779" s="110" t="s">
        <v>1</v>
      </c>
      <c r="CY779" s="110" t="s">
        <v>1</v>
      </c>
      <c r="CZ779" s="110" t="s">
        <v>1</v>
      </c>
      <c r="DA779" s="110" t="s">
        <v>1</v>
      </c>
      <c r="DB779" s="109" t="s">
        <v>1</v>
      </c>
      <c r="DC779" s="109" t="s">
        <v>1</v>
      </c>
      <c r="DD779" s="109" t="s">
        <v>1</v>
      </c>
      <c r="DE779" s="109" t="s">
        <v>1</v>
      </c>
      <c r="DF779" s="109" t="s">
        <v>1</v>
      </c>
      <c r="DG779" s="109" t="s">
        <v>1</v>
      </c>
      <c r="DH779" s="109" t="s">
        <v>1</v>
      </c>
      <c r="DI779" s="109" t="s">
        <v>1</v>
      </c>
      <c r="DJ779" s="109" t="s">
        <v>1</v>
      </c>
      <c r="DK779" s="109" t="s">
        <v>1</v>
      </c>
      <c r="DL779" s="109" t="s">
        <v>1</v>
      </c>
      <c r="DM779" s="109" t="s">
        <v>1</v>
      </c>
      <c r="DN779" s="111" t="s">
        <v>1</v>
      </c>
      <c r="DO779" s="109" t="s">
        <v>1</v>
      </c>
      <c r="DP779" s="109" t="s">
        <v>1</v>
      </c>
      <c r="DQ779" s="109" t="s">
        <v>1</v>
      </c>
      <c r="DR779" s="109" t="s">
        <v>1</v>
      </c>
      <c r="DS779" s="109" t="s">
        <v>1</v>
      </c>
      <c r="DT779" s="109" t="s">
        <v>1</v>
      </c>
      <c r="DU779" s="109" t="s">
        <v>1</v>
      </c>
      <c r="DV779" s="112" t="s">
        <v>1</v>
      </c>
      <c r="DW779" s="113" t="s">
        <v>1</v>
      </c>
      <c r="DX779" s="114" t="s">
        <v>1</v>
      </c>
      <c r="DZ779" s="109" t="s">
        <v>1</v>
      </c>
      <c r="EC779" s="109" t="s">
        <v>1</v>
      </c>
      <c r="EF779" s="109" t="s">
        <v>1</v>
      </c>
      <c r="EI779" s="109" t="s">
        <v>1</v>
      </c>
      <c r="EL779" s="109" t="s">
        <v>1</v>
      </c>
      <c r="EO779" s="109" t="s">
        <v>1</v>
      </c>
    </row>
    <row r="780" spans="1:145" ht="15.5" x14ac:dyDescent="0.35">
      <c r="A780" s="56" t="s">
        <v>108</v>
      </c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</row>
    <row r="781" spans="1:145" ht="15.5" x14ac:dyDescent="0.35">
      <c r="A781" s="116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</row>
    <row r="782" spans="1:145" ht="15.5" x14ac:dyDescent="0.3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</row>
    <row r="783" spans="1:145" ht="15.5" x14ac:dyDescent="0.3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</row>
    <row r="784" spans="1:145" ht="15.5" x14ac:dyDescent="0.3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</row>
    <row r="785" spans="1:145" ht="18" customHeight="1" x14ac:dyDescent="0.3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</row>
    <row r="786" spans="1:145" ht="18" customHeight="1" x14ac:dyDescent="0.3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</row>
    <row r="787" spans="1:145" ht="15.5" x14ac:dyDescent="0.35">
      <c r="A787" s="27"/>
      <c r="B787" s="27"/>
      <c r="C787" s="27"/>
      <c r="D787" s="27"/>
      <c r="E787" s="56"/>
      <c r="F787" s="56"/>
      <c r="G787" s="56"/>
      <c r="I787" s="56"/>
      <c r="L787" s="27"/>
      <c r="N787" s="27"/>
      <c r="O787" s="27"/>
      <c r="P787" s="27"/>
      <c r="Q787" s="27"/>
      <c r="Y787" s="56" t="s">
        <v>377</v>
      </c>
    </row>
    <row r="788" spans="1:145" ht="15.5" x14ac:dyDescent="0.35">
      <c r="A788" s="27"/>
      <c r="B788" s="27"/>
      <c r="C788" s="27"/>
      <c r="D788" s="27"/>
      <c r="E788" s="56"/>
      <c r="F788" s="56"/>
      <c r="G788" s="56"/>
      <c r="I788" s="56"/>
      <c r="L788" s="27"/>
      <c r="N788" s="27"/>
      <c r="O788" s="27"/>
      <c r="P788" s="27"/>
      <c r="Q788" s="27"/>
      <c r="Y788" s="56" t="s">
        <v>378</v>
      </c>
    </row>
    <row r="789" spans="1:145" ht="15.5" x14ac:dyDescent="0.35">
      <c r="A789" s="27"/>
      <c r="B789" s="27"/>
      <c r="C789" s="27"/>
      <c r="D789" s="117"/>
      <c r="E789" s="117"/>
      <c r="F789" s="117"/>
      <c r="G789" s="117"/>
      <c r="I789" s="118"/>
      <c r="L789" s="27"/>
      <c r="N789" s="27"/>
      <c r="O789" s="27"/>
      <c r="P789" s="27"/>
      <c r="Q789" s="27"/>
      <c r="Y789" s="118">
        <f ca="1">NOW()</f>
        <v>45628.398694444448</v>
      </c>
    </row>
    <row r="790" spans="1:145" ht="15.5" x14ac:dyDescent="0.35">
      <c r="A790" s="27"/>
      <c r="B790" s="27"/>
      <c r="C790" s="27"/>
      <c r="D790" s="119"/>
      <c r="E790" s="119"/>
      <c r="F790" s="119"/>
      <c r="G790" s="119"/>
      <c r="I790" s="119"/>
      <c r="L790" s="27"/>
      <c r="N790" s="27"/>
      <c r="O790" s="27"/>
      <c r="P790" s="27"/>
      <c r="Q790" s="27"/>
      <c r="Y790" s="119">
        <f ca="1">NOW()</f>
        <v>45628.398694444448</v>
      </c>
    </row>
    <row r="791" spans="1:145" ht="15.5" x14ac:dyDescent="0.35">
      <c r="A791" s="12" t="s">
        <v>1</v>
      </c>
      <c r="B791" s="12" t="s">
        <v>1</v>
      </c>
      <c r="C791" s="12" t="s">
        <v>1</v>
      </c>
      <c r="D791" s="12" t="s">
        <v>1</v>
      </c>
      <c r="E791" s="12" t="s">
        <v>1</v>
      </c>
      <c r="F791" s="12" t="s">
        <v>1</v>
      </c>
      <c r="G791" s="12" t="s">
        <v>1</v>
      </c>
      <c r="H791" s="12" t="s">
        <v>1</v>
      </c>
      <c r="I791" s="12" t="s">
        <v>1</v>
      </c>
      <c r="J791" s="12" t="s">
        <v>1</v>
      </c>
      <c r="K791" s="12" t="s">
        <v>1</v>
      </c>
      <c r="L791" s="12" t="s">
        <v>1</v>
      </c>
      <c r="M791" s="12" t="s">
        <v>1</v>
      </c>
      <c r="N791" s="12" t="s">
        <v>1</v>
      </c>
      <c r="O791" s="12" t="s">
        <v>1</v>
      </c>
      <c r="P791" s="12" t="s">
        <v>1</v>
      </c>
      <c r="Q791" s="12" t="str">
        <f>+Q$4</f>
        <v>-</v>
      </c>
      <c r="R791" s="12" t="str">
        <f>+R$4</f>
        <v>-</v>
      </c>
      <c r="S791" s="12" t="str">
        <f>+S$4</f>
        <v>-</v>
      </c>
      <c r="T791" s="12" t="str">
        <f>+T$4</f>
        <v>-</v>
      </c>
      <c r="U791" s="12" t="s">
        <v>1</v>
      </c>
      <c r="V791" s="12" t="s">
        <v>1</v>
      </c>
      <c r="W791" s="12" t="s">
        <v>1</v>
      </c>
      <c r="X791" s="13" t="s">
        <v>1</v>
      </c>
      <c r="Y791" s="13" t="s">
        <v>1</v>
      </c>
      <c r="Z791" s="12" t="s">
        <v>1</v>
      </c>
      <c r="AA791" s="12" t="s">
        <v>1</v>
      </c>
      <c r="AB791" s="12" t="s">
        <v>1</v>
      </c>
      <c r="AC791" s="12" t="s">
        <v>1</v>
      </c>
      <c r="AD791" s="12" t="s">
        <v>1</v>
      </c>
      <c r="AE791" s="12" t="s">
        <v>1</v>
      </c>
      <c r="AF791" s="12" t="s">
        <v>1</v>
      </c>
      <c r="AG791" s="12" t="s">
        <v>1</v>
      </c>
      <c r="AH791" s="12" t="s">
        <v>1</v>
      </c>
      <c r="AI791" s="12" t="s">
        <v>1</v>
      </c>
      <c r="AJ791" s="13" t="s">
        <v>1</v>
      </c>
      <c r="AK791" s="13" t="s">
        <v>1</v>
      </c>
      <c r="AL791" s="13" t="s">
        <v>1</v>
      </c>
      <c r="AM791" s="13" t="s">
        <v>1</v>
      </c>
      <c r="AN791" s="13" t="s">
        <v>1</v>
      </c>
      <c r="AO791" s="13" t="s">
        <v>1</v>
      </c>
      <c r="AP791" s="13" t="s">
        <v>1</v>
      </c>
      <c r="AQ791" s="13" t="s">
        <v>1</v>
      </c>
      <c r="AR791" s="13" t="s">
        <v>1</v>
      </c>
      <c r="AS791" s="13" t="s">
        <v>1</v>
      </c>
      <c r="AT791" s="13" t="s">
        <v>1</v>
      </c>
      <c r="AU791" s="13" t="s">
        <v>1</v>
      </c>
      <c r="AV791" s="13" t="s">
        <v>1</v>
      </c>
      <c r="AW791" s="13" t="s">
        <v>1</v>
      </c>
      <c r="AX791" s="13" t="s">
        <v>1</v>
      </c>
      <c r="AY791" s="13"/>
      <c r="AZ791" s="13" t="s">
        <v>1</v>
      </c>
      <c r="BA791" s="13" t="s">
        <v>1</v>
      </c>
      <c r="BB791" s="13" t="s">
        <v>1</v>
      </c>
      <c r="BC791" s="13" t="s">
        <v>1</v>
      </c>
      <c r="BD791" s="13" t="s">
        <v>1</v>
      </c>
      <c r="BE791" s="13" t="s">
        <v>1</v>
      </c>
      <c r="BF791" s="13" t="s">
        <v>1</v>
      </c>
      <c r="BG791" s="13" t="s">
        <v>1</v>
      </c>
      <c r="BH791" s="13" t="s">
        <v>1</v>
      </c>
      <c r="BI791" s="13" t="s">
        <v>1</v>
      </c>
      <c r="BJ791" s="13" t="s">
        <v>1</v>
      </c>
      <c r="BK791" s="13" t="s">
        <v>1</v>
      </c>
      <c r="BL791" s="13" t="s">
        <v>1</v>
      </c>
      <c r="BM791" s="13" t="s">
        <v>1</v>
      </c>
      <c r="BN791" s="13" t="s">
        <v>1</v>
      </c>
      <c r="BO791" s="13" t="s">
        <v>1</v>
      </c>
      <c r="BP791" s="13" t="s">
        <v>1</v>
      </c>
      <c r="BQ791" s="13" t="s">
        <v>1</v>
      </c>
      <c r="BR791" s="13" t="s">
        <v>1</v>
      </c>
      <c r="BS791" s="13" t="s">
        <v>1</v>
      </c>
      <c r="BT791" s="13" t="s">
        <v>1</v>
      </c>
      <c r="BU791" s="13" t="s">
        <v>1</v>
      </c>
      <c r="BV791" s="13" t="s">
        <v>1</v>
      </c>
      <c r="BW791" s="13" t="s">
        <v>1</v>
      </c>
      <c r="BX791" s="13" t="s">
        <v>1</v>
      </c>
      <c r="BY791" s="13" t="s">
        <v>1</v>
      </c>
      <c r="BZ791" s="12" t="s">
        <v>1</v>
      </c>
      <c r="CA791" s="13" t="s">
        <v>1</v>
      </c>
      <c r="CB791" s="13" t="s">
        <v>1</v>
      </c>
      <c r="CC791" s="13" t="s">
        <v>1</v>
      </c>
      <c r="CD791" s="13" t="s">
        <v>1</v>
      </c>
      <c r="CE791" s="13" t="s">
        <v>1</v>
      </c>
      <c r="CF791" s="13" t="s">
        <v>1</v>
      </c>
      <c r="CG791" s="13" t="s">
        <v>1</v>
      </c>
      <c r="CH791" s="13" t="s">
        <v>1</v>
      </c>
      <c r="CI791" s="13" t="s">
        <v>1</v>
      </c>
      <c r="CJ791" s="12" t="s">
        <v>1</v>
      </c>
      <c r="CK791" s="12" t="s">
        <v>1</v>
      </c>
      <c r="CL791" s="13" t="s">
        <v>1</v>
      </c>
      <c r="CM791" s="13" t="s">
        <v>1</v>
      </c>
      <c r="CN791" s="13" t="s">
        <v>1</v>
      </c>
      <c r="CO791" s="13" t="s">
        <v>1</v>
      </c>
      <c r="CP791" s="13" t="s">
        <v>1</v>
      </c>
      <c r="CQ791" s="13" t="s">
        <v>1</v>
      </c>
      <c r="CR791" s="13" t="s">
        <v>1</v>
      </c>
      <c r="CS791" s="13" t="s">
        <v>1</v>
      </c>
      <c r="CT791" s="13" t="s">
        <v>1</v>
      </c>
      <c r="CU791" s="13" t="s">
        <v>1</v>
      </c>
      <c r="CV791" s="13" t="s">
        <v>1</v>
      </c>
      <c r="CW791" s="13" t="s">
        <v>1</v>
      </c>
      <c r="CX791" s="13" t="s">
        <v>1</v>
      </c>
      <c r="CY791" s="13" t="s">
        <v>1</v>
      </c>
      <c r="CZ791" s="13" t="s">
        <v>1</v>
      </c>
      <c r="DA791" s="13" t="s">
        <v>1</v>
      </c>
      <c r="DB791" s="12" t="s">
        <v>1</v>
      </c>
      <c r="DC791" s="12" t="s">
        <v>1</v>
      </c>
      <c r="DD791" s="12" t="s">
        <v>1</v>
      </c>
      <c r="DE791" s="12" t="s">
        <v>1</v>
      </c>
      <c r="DF791" s="12" t="s">
        <v>1</v>
      </c>
      <c r="DG791" s="12" t="s">
        <v>1</v>
      </c>
      <c r="DH791" s="12" t="s">
        <v>1</v>
      </c>
      <c r="DI791" s="12" t="s">
        <v>1</v>
      </c>
      <c r="DJ791" s="12" t="s">
        <v>1</v>
      </c>
      <c r="DK791" s="12" t="s">
        <v>1</v>
      </c>
      <c r="DL791" s="12" t="s">
        <v>1</v>
      </c>
      <c r="DM791" s="12" t="s">
        <v>1</v>
      </c>
      <c r="DN791" s="23" t="s">
        <v>1</v>
      </c>
      <c r="DO791" s="12" t="s">
        <v>1</v>
      </c>
      <c r="DP791" s="12" t="s">
        <v>1</v>
      </c>
      <c r="DQ791" s="12" t="s">
        <v>1</v>
      </c>
      <c r="DR791" s="12" t="s">
        <v>1</v>
      </c>
      <c r="DS791" s="12" t="s">
        <v>1</v>
      </c>
      <c r="DT791" s="12" t="s">
        <v>1</v>
      </c>
      <c r="DU791" s="12" t="s">
        <v>1</v>
      </c>
      <c r="DV791" s="24" t="s">
        <v>1</v>
      </c>
      <c r="DW791" s="25" t="s">
        <v>1</v>
      </c>
      <c r="DX791" s="26" t="s">
        <v>1</v>
      </c>
      <c r="DZ791" s="12" t="s">
        <v>1</v>
      </c>
      <c r="EC791" s="12" t="s">
        <v>1</v>
      </c>
      <c r="EF791" s="12" t="s">
        <v>1</v>
      </c>
      <c r="EI791" s="12" t="s">
        <v>1</v>
      </c>
      <c r="EL791" s="12" t="s">
        <v>1</v>
      </c>
      <c r="EO791" s="12" t="s">
        <v>1</v>
      </c>
    </row>
    <row r="792" spans="1:145" ht="15.5" x14ac:dyDescent="0.35">
      <c r="A792" s="14"/>
      <c r="B792" s="14" t="s">
        <v>2</v>
      </c>
      <c r="C792" s="14" t="s">
        <v>3</v>
      </c>
      <c r="D792" s="14" t="s">
        <v>4</v>
      </c>
      <c r="E792" s="14" t="s">
        <v>5</v>
      </c>
      <c r="F792" s="14" t="s">
        <v>6</v>
      </c>
      <c r="G792" s="14" t="s">
        <v>7</v>
      </c>
      <c r="H792" s="14" t="s">
        <v>8</v>
      </c>
      <c r="I792" s="14" t="s">
        <v>9</v>
      </c>
      <c r="J792" s="14" t="s">
        <v>10</v>
      </c>
      <c r="K792" s="15">
        <v>1996</v>
      </c>
      <c r="L792" s="15">
        <v>1997</v>
      </c>
      <c r="M792" s="16">
        <v>1998</v>
      </c>
      <c r="N792" s="16">
        <v>1999</v>
      </c>
      <c r="O792" s="16">
        <v>2000</v>
      </c>
      <c r="P792" s="16">
        <v>2001</v>
      </c>
      <c r="Q792" s="16">
        <v>2002</v>
      </c>
      <c r="R792" s="16">
        <v>2003</v>
      </c>
      <c r="S792" s="16">
        <v>2004</v>
      </c>
      <c r="T792" s="16">
        <v>2005</v>
      </c>
      <c r="U792" s="16">
        <v>2006</v>
      </c>
      <c r="V792" s="16">
        <v>2007</v>
      </c>
      <c r="W792" s="16">
        <v>2008</v>
      </c>
      <c r="X792" s="17">
        <v>2009</v>
      </c>
      <c r="Y792" s="17">
        <v>2010</v>
      </c>
      <c r="Z792" s="16">
        <f>Z5</f>
        <v>2011</v>
      </c>
      <c r="AA792" s="16">
        <v>2012</v>
      </c>
      <c r="AB792" s="16">
        <v>2013</v>
      </c>
      <c r="AC792" s="16">
        <v>2013</v>
      </c>
      <c r="AD792" s="16">
        <v>2013</v>
      </c>
      <c r="AE792" s="16">
        <v>2013</v>
      </c>
      <c r="AF792" s="16">
        <v>2014</v>
      </c>
      <c r="AG792" s="16">
        <v>2014</v>
      </c>
      <c r="AH792" s="16">
        <v>2014</v>
      </c>
      <c r="AI792" s="16">
        <v>2014</v>
      </c>
      <c r="AJ792" s="17">
        <v>2014</v>
      </c>
      <c r="AK792" s="17">
        <v>2015</v>
      </c>
      <c r="AL792" s="17">
        <v>2015</v>
      </c>
      <c r="AM792" s="17">
        <v>2015</v>
      </c>
      <c r="AN792" s="17">
        <v>2015</v>
      </c>
      <c r="AO792" s="17">
        <f>+AO$5</f>
        <v>2015</v>
      </c>
      <c r="AP792" s="17">
        <v>2016</v>
      </c>
      <c r="AQ792" s="17">
        <v>2016</v>
      </c>
      <c r="AR792" s="17">
        <v>2016</v>
      </c>
      <c r="AS792" s="17">
        <f>+AS$5</f>
        <v>2016</v>
      </c>
      <c r="AT792" s="17">
        <v>2017</v>
      </c>
      <c r="AU792" s="17">
        <v>2017</v>
      </c>
      <c r="AV792" s="17">
        <v>2017</v>
      </c>
      <c r="AW792" s="17">
        <v>2017</v>
      </c>
      <c r="AX792" s="17">
        <f>+AX$5</f>
        <v>2017</v>
      </c>
      <c r="AY792" s="17"/>
      <c r="AZ792" s="17">
        <v>2018</v>
      </c>
      <c r="BA792" s="17">
        <v>2018</v>
      </c>
      <c r="BB792" s="17">
        <v>2018</v>
      </c>
      <c r="BC792" s="17">
        <v>2018</v>
      </c>
      <c r="BD792" s="17">
        <v>2018</v>
      </c>
      <c r="BE792" s="17">
        <v>2018</v>
      </c>
      <c r="BF792" s="17">
        <f>+BF$5</f>
        <v>2018</v>
      </c>
      <c r="BG792" s="17">
        <v>2019</v>
      </c>
      <c r="BH792" s="17">
        <v>2019</v>
      </c>
      <c r="BI792" s="17">
        <v>2019</v>
      </c>
      <c r="BJ792" s="17">
        <v>2019</v>
      </c>
      <c r="BK792" s="17">
        <v>2019</v>
      </c>
      <c r="BL792" s="17">
        <v>2019</v>
      </c>
      <c r="BM792" s="17">
        <v>2019</v>
      </c>
      <c r="BN792" s="17">
        <v>2019</v>
      </c>
      <c r="BO792" s="17">
        <f>+BO$5</f>
        <v>2019</v>
      </c>
      <c r="BP792" s="17">
        <v>2020</v>
      </c>
      <c r="BQ792" s="17">
        <v>2020</v>
      </c>
      <c r="BR792" s="17">
        <v>2020</v>
      </c>
      <c r="BS792" s="17">
        <v>2020</v>
      </c>
      <c r="BT792" s="17">
        <v>2020</v>
      </c>
      <c r="BU792" s="17">
        <v>2020</v>
      </c>
      <c r="BV792" s="17">
        <v>2020</v>
      </c>
      <c r="BW792" s="17">
        <v>2020</v>
      </c>
      <c r="BX792" s="17">
        <v>2020</v>
      </c>
      <c r="BY792" s="17">
        <v>2020</v>
      </c>
      <c r="BZ792" s="16">
        <v>2020</v>
      </c>
      <c r="CA792" s="17">
        <f>+CA$5</f>
        <v>2020</v>
      </c>
      <c r="CB792" s="17">
        <v>2021</v>
      </c>
      <c r="CC792" s="17">
        <v>2021</v>
      </c>
      <c r="CD792" s="17">
        <v>2021</v>
      </c>
      <c r="CE792" s="17">
        <v>2021</v>
      </c>
      <c r="CF792" s="17">
        <v>2021</v>
      </c>
      <c r="CG792" s="17">
        <v>2021</v>
      </c>
      <c r="CH792" s="17">
        <v>2021</v>
      </c>
      <c r="CI792" s="17">
        <v>2021</v>
      </c>
      <c r="CJ792" s="16">
        <v>2021</v>
      </c>
      <c r="CK792" s="16">
        <v>2021</v>
      </c>
      <c r="CL792" s="17">
        <f>+CL$5</f>
        <v>2021</v>
      </c>
      <c r="CM792" s="17">
        <v>2022</v>
      </c>
      <c r="CN792" s="17">
        <v>2022</v>
      </c>
      <c r="CO792" s="17">
        <v>2022</v>
      </c>
      <c r="CP792" s="17">
        <v>2022</v>
      </c>
      <c r="CQ792" s="17">
        <v>2022</v>
      </c>
      <c r="CR792" s="17">
        <v>2022</v>
      </c>
      <c r="CS792" s="17">
        <v>2022</v>
      </c>
      <c r="CT792" s="17">
        <v>2022</v>
      </c>
      <c r="CU792" s="17">
        <v>2022</v>
      </c>
      <c r="CV792" s="17">
        <v>2022</v>
      </c>
      <c r="CW792" s="17">
        <v>2022</v>
      </c>
      <c r="CX792" s="17">
        <v>2022</v>
      </c>
      <c r="CY792" s="17">
        <v>2022</v>
      </c>
      <c r="CZ792" s="17">
        <v>2022</v>
      </c>
      <c r="DA792" s="17">
        <f t="shared" ref="DA792:DN792" si="828">+DA$5</f>
        <v>2022</v>
      </c>
      <c r="DB792" s="16">
        <v>2023</v>
      </c>
      <c r="DC792" s="16">
        <v>2023</v>
      </c>
      <c r="DD792" s="16">
        <v>2023</v>
      </c>
      <c r="DE792" s="16">
        <v>2023</v>
      </c>
      <c r="DF792" s="16">
        <v>2023</v>
      </c>
      <c r="DG792" s="16">
        <v>2023</v>
      </c>
      <c r="DH792" s="16">
        <v>2023</v>
      </c>
      <c r="DI792" s="16">
        <v>2023</v>
      </c>
      <c r="DJ792" s="16">
        <v>2023</v>
      </c>
      <c r="DK792" s="16">
        <v>2023</v>
      </c>
      <c r="DL792" s="16">
        <v>2023</v>
      </c>
      <c r="DM792" s="16">
        <v>2023</v>
      </c>
      <c r="DN792" s="19">
        <f t="shared" si="828"/>
        <v>2023</v>
      </c>
      <c r="DO792" s="16">
        <v>2023</v>
      </c>
      <c r="DP792" s="16">
        <v>2024</v>
      </c>
      <c r="DQ792" s="16">
        <v>2024</v>
      </c>
      <c r="DR792" s="16">
        <v>2024</v>
      </c>
      <c r="DS792" s="16">
        <v>2024</v>
      </c>
      <c r="DT792" s="16">
        <v>2024</v>
      </c>
      <c r="DU792" s="16">
        <v>2024</v>
      </c>
      <c r="DV792" s="20">
        <f>+DV$5</f>
        <v>2024</v>
      </c>
      <c r="DW792" s="21">
        <f>+DW$5</f>
        <v>2024</v>
      </c>
      <c r="DX792" s="22">
        <f>+DX$5</f>
        <v>2024</v>
      </c>
      <c r="DZ792" s="16">
        <f>+DZ$5</f>
        <v>2025</v>
      </c>
      <c r="EC792" s="16">
        <f>+EC$5</f>
        <v>2026</v>
      </c>
      <c r="EF792" s="16">
        <f>+EF$5</f>
        <v>2027</v>
      </c>
      <c r="EI792" s="16">
        <f>+EI$5</f>
        <v>2028</v>
      </c>
      <c r="EL792" s="16">
        <f>+EL$5</f>
        <v>2029</v>
      </c>
      <c r="EO792" s="16">
        <f>+EO$5</f>
        <v>2030</v>
      </c>
    </row>
    <row r="793" spans="1:145" ht="15.5" x14ac:dyDescent="0.35">
      <c r="A793" s="12" t="s">
        <v>1</v>
      </c>
      <c r="B793" s="12" t="s">
        <v>1</v>
      </c>
      <c r="C793" s="12" t="s">
        <v>1</v>
      </c>
      <c r="D793" s="12" t="s">
        <v>1</v>
      </c>
      <c r="E793" s="12" t="s">
        <v>1</v>
      </c>
      <c r="F793" s="12" t="s">
        <v>1</v>
      </c>
      <c r="G793" s="12" t="s">
        <v>1</v>
      </c>
      <c r="H793" s="12" t="s">
        <v>1</v>
      </c>
      <c r="I793" s="12" t="s">
        <v>1</v>
      </c>
      <c r="J793" s="12" t="s">
        <v>1</v>
      </c>
      <c r="K793" s="12" t="s">
        <v>1</v>
      </c>
      <c r="L793" s="12" t="s">
        <v>1</v>
      </c>
      <c r="M793" s="12" t="s">
        <v>1</v>
      </c>
      <c r="N793" s="12" t="s">
        <v>1</v>
      </c>
      <c r="O793" s="12" t="s">
        <v>1</v>
      </c>
      <c r="P793" s="12" t="s">
        <v>1</v>
      </c>
      <c r="Q793" s="12" t="str">
        <f>+Q$6</f>
        <v>-</v>
      </c>
      <c r="R793" s="12" t="str">
        <f>+R$6</f>
        <v>-</v>
      </c>
      <c r="S793" s="12" t="str">
        <f>+S$6</f>
        <v>-</v>
      </c>
      <c r="T793" s="12" t="str">
        <f>+T$6</f>
        <v>-</v>
      </c>
      <c r="U793" s="12" t="s">
        <v>1</v>
      </c>
      <c r="V793" s="12" t="s">
        <v>1</v>
      </c>
      <c r="W793" s="12" t="s">
        <v>1</v>
      </c>
      <c r="X793" s="13" t="s">
        <v>1</v>
      </c>
      <c r="Y793" s="13" t="s">
        <v>1</v>
      </c>
      <c r="Z793" s="12" t="s">
        <v>1</v>
      </c>
      <c r="AA793" s="12" t="s">
        <v>1</v>
      </c>
      <c r="AB793" s="12" t="s">
        <v>1</v>
      </c>
      <c r="AC793" s="12" t="s">
        <v>1</v>
      </c>
      <c r="AD793" s="12" t="s">
        <v>1</v>
      </c>
      <c r="AE793" s="12" t="s">
        <v>1</v>
      </c>
      <c r="AF793" s="12" t="s">
        <v>1</v>
      </c>
      <c r="AG793" s="12" t="s">
        <v>1</v>
      </c>
      <c r="AH793" s="12" t="s">
        <v>1</v>
      </c>
      <c r="AI793" s="12" t="s">
        <v>1</v>
      </c>
      <c r="AJ793" s="13" t="s">
        <v>1</v>
      </c>
      <c r="AK793" s="13" t="s">
        <v>1</v>
      </c>
      <c r="AL793" s="13" t="s">
        <v>1</v>
      </c>
      <c r="AM793" s="13" t="s">
        <v>1</v>
      </c>
      <c r="AN793" s="13" t="s">
        <v>1</v>
      </c>
      <c r="AO793" s="13" t="s">
        <v>1</v>
      </c>
      <c r="AP793" s="13" t="s">
        <v>1</v>
      </c>
      <c r="AQ793" s="13" t="s">
        <v>1</v>
      </c>
      <c r="AR793" s="13" t="s">
        <v>1</v>
      </c>
      <c r="AS793" s="13" t="s">
        <v>1</v>
      </c>
      <c r="AT793" s="13" t="s">
        <v>1</v>
      </c>
      <c r="AU793" s="13" t="s">
        <v>1</v>
      </c>
      <c r="AV793" s="13" t="s">
        <v>1</v>
      </c>
      <c r="AW793" s="13" t="s">
        <v>1</v>
      </c>
      <c r="AX793" s="13" t="s">
        <v>1</v>
      </c>
      <c r="AY793" s="13"/>
      <c r="AZ793" s="13" t="s">
        <v>1</v>
      </c>
      <c r="BA793" s="13" t="s">
        <v>1</v>
      </c>
      <c r="BB793" s="13" t="s">
        <v>1</v>
      </c>
      <c r="BC793" s="13" t="s">
        <v>1</v>
      </c>
      <c r="BD793" s="13" t="s">
        <v>1</v>
      </c>
      <c r="BE793" s="13" t="s">
        <v>1</v>
      </c>
      <c r="BF793" s="13" t="s">
        <v>1</v>
      </c>
      <c r="BG793" s="13" t="s">
        <v>1</v>
      </c>
      <c r="BH793" s="13" t="s">
        <v>1</v>
      </c>
      <c r="BI793" s="13" t="s">
        <v>1</v>
      </c>
      <c r="BJ793" s="13" t="s">
        <v>1</v>
      </c>
      <c r="BK793" s="13" t="s">
        <v>1</v>
      </c>
      <c r="BL793" s="13" t="s">
        <v>1</v>
      </c>
      <c r="BM793" s="13" t="s">
        <v>1</v>
      </c>
      <c r="BN793" s="13" t="s">
        <v>1</v>
      </c>
      <c r="BO793" s="13" t="s">
        <v>1</v>
      </c>
      <c r="BP793" s="13" t="s">
        <v>1</v>
      </c>
      <c r="BQ793" s="13" t="s">
        <v>1</v>
      </c>
      <c r="BR793" s="13" t="s">
        <v>1</v>
      </c>
      <c r="BS793" s="13" t="s">
        <v>1</v>
      </c>
      <c r="BT793" s="13" t="s">
        <v>1</v>
      </c>
      <c r="BU793" s="13" t="s">
        <v>1</v>
      </c>
      <c r="BV793" s="13" t="s">
        <v>1</v>
      </c>
      <c r="BW793" s="13" t="s">
        <v>1</v>
      </c>
      <c r="BX793" s="13" t="s">
        <v>1</v>
      </c>
      <c r="BY793" s="13" t="s">
        <v>1</v>
      </c>
      <c r="BZ793" s="12" t="s">
        <v>1</v>
      </c>
      <c r="CA793" s="13" t="s">
        <v>1</v>
      </c>
      <c r="CB793" s="13" t="s">
        <v>1</v>
      </c>
      <c r="CC793" s="13" t="s">
        <v>1</v>
      </c>
      <c r="CD793" s="13" t="s">
        <v>1</v>
      </c>
      <c r="CE793" s="13" t="s">
        <v>1</v>
      </c>
      <c r="CF793" s="13" t="s">
        <v>1</v>
      </c>
      <c r="CG793" s="13" t="s">
        <v>1</v>
      </c>
      <c r="CH793" s="13" t="s">
        <v>1</v>
      </c>
      <c r="CI793" s="13" t="s">
        <v>1</v>
      </c>
      <c r="CJ793" s="12" t="s">
        <v>1</v>
      </c>
      <c r="CK793" s="12" t="s">
        <v>1</v>
      </c>
      <c r="CL793" s="13" t="s">
        <v>1</v>
      </c>
      <c r="CM793" s="13" t="s">
        <v>1</v>
      </c>
      <c r="CN793" s="13" t="s">
        <v>1</v>
      </c>
      <c r="CO793" s="13" t="s">
        <v>1</v>
      </c>
      <c r="CP793" s="13" t="s">
        <v>1</v>
      </c>
      <c r="CQ793" s="13" t="s">
        <v>1</v>
      </c>
      <c r="CR793" s="13" t="s">
        <v>1</v>
      </c>
      <c r="CS793" s="13" t="s">
        <v>1</v>
      </c>
      <c r="CT793" s="13" t="s">
        <v>1</v>
      </c>
      <c r="CU793" s="13" t="s">
        <v>1</v>
      </c>
      <c r="CV793" s="13" t="s">
        <v>1</v>
      </c>
      <c r="CW793" s="13" t="s">
        <v>1</v>
      </c>
      <c r="CX793" s="13" t="s">
        <v>1</v>
      </c>
      <c r="CY793" s="13" t="s">
        <v>1</v>
      </c>
      <c r="CZ793" s="13" t="s">
        <v>1</v>
      </c>
      <c r="DA793" s="13" t="s">
        <v>1</v>
      </c>
      <c r="DB793" s="12" t="s">
        <v>1</v>
      </c>
      <c r="DC793" s="12" t="s">
        <v>1</v>
      </c>
      <c r="DD793" s="12" t="s">
        <v>1</v>
      </c>
      <c r="DE793" s="12" t="s">
        <v>1</v>
      </c>
      <c r="DF793" s="12" t="s">
        <v>1</v>
      </c>
      <c r="DG793" s="12" t="s">
        <v>1</v>
      </c>
      <c r="DH793" s="12" t="s">
        <v>1</v>
      </c>
      <c r="DI793" s="12" t="s">
        <v>1</v>
      </c>
      <c r="DJ793" s="12" t="s">
        <v>1</v>
      </c>
      <c r="DK793" s="12" t="s">
        <v>1</v>
      </c>
      <c r="DL793" s="12" t="s">
        <v>1</v>
      </c>
      <c r="DM793" s="12" t="s">
        <v>1</v>
      </c>
      <c r="DN793" s="23" t="s">
        <v>1</v>
      </c>
      <c r="DO793" s="12" t="s">
        <v>1</v>
      </c>
      <c r="DP793" s="12" t="s">
        <v>1</v>
      </c>
      <c r="DQ793" s="12" t="s">
        <v>1</v>
      </c>
      <c r="DR793" s="12" t="s">
        <v>1</v>
      </c>
      <c r="DS793" s="12" t="s">
        <v>1</v>
      </c>
      <c r="DT793" s="12" t="s">
        <v>1</v>
      </c>
      <c r="DU793" s="12" t="s">
        <v>1</v>
      </c>
      <c r="DV793" s="24" t="s">
        <v>1</v>
      </c>
      <c r="DW793" s="25" t="s">
        <v>1</v>
      </c>
      <c r="DX793" s="26" t="s">
        <v>1</v>
      </c>
      <c r="DZ793" s="12" t="s">
        <v>1</v>
      </c>
      <c r="EC793" s="12" t="s">
        <v>1</v>
      </c>
      <c r="EF793" s="12" t="s">
        <v>1</v>
      </c>
      <c r="EI793" s="12" t="s">
        <v>1</v>
      </c>
      <c r="EL793" s="12" t="s">
        <v>1</v>
      </c>
      <c r="EO793" s="12" t="s">
        <v>1</v>
      </c>
    </row>
    <row r="794" spans="1:145" ht="15.5" x14ac:dyDescent="0.3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14"/>
      <c r="L794" s="14"/>
      <c r="M794" s="14"/>
      <c r="N794" s="14"/>
      <c r="O794" s="28"/>
      <c r="P794" s="28"/>
      <c r="Q794" s="28"/>
      <c r="R794" s="28"/>
      <c r="S794" s="28"/>
      <c r="T794" s="28"/>
      <c r="U794" s="28" t="str">
        <f>+U$7</f>
        <v/>
      </c>
      <c r="V794" s="14"/>
      <c r="W794" s="14"/>
      <c r="X794" s="30"/>
      <c r="Y794" s="30"/>
      <c r="Z794" s="14"/>
      <c r="AA794" s="14"/>
      <c r="AB794" s="14" t="s">
        <v>12</v>
      </c>
      <c r="AC794" s="14" t="s">
        <v>13</v>
      </c>
      <c r="AD794" s="14" t="str">
        <f>+$AD$7</f>
        <v>Maj old</v>
      </c>
      <c r="AE794" s="14"/>
      <c r="AF794" s="14" t="s">
        <v>12</v>
      </c>
      <c r="AG794" s="14" t="s">
        <v>13</v>
      </c>
      <c r="AH794" s="14" t="s">
        <v>15</v>
      </c>
      <c r="AI794" s="14" t="s">
        <v>16</v>
      </c>
      <c r="AJ794" s="30"/>
      <c r="AK794" s="30" t="s">
        <v>12</v>
      </c>
      <c r="AL794" s="30" t="s">
        <v>13</v>
      </c>
      <c r="AM794" s="30" t="s">
        <v>15</v>
      </c>
      <c r="AN794" s="30" t="s">
        <v>17</v>
      </c>
      <c r="AO794" s="30" t="str">
        <f>+AO$7</f>
        <v>Estim.</v>
      </c>
      <c r="AP794" s="30" t="s">
        <v>12</v>
      </c>
      <c r="AQ794" s="30" t="s">
        <v>13</v>
      </c>
      <c r="AR794" s="30" t="s">
        <v>15</v>
      </c>
      <c r="AS794" s="30" t="str">
        <f>+AS$7</f>
        <v>Estim.</v>
      </c>
      <c r="AT794" s="30" t="s">
        <v>12</v>
      </c>
      <c r="AU794" s="30" t="s">
        <v>13</v>
      </c>
      <c r="AV794" s="30" t="s">
        <v>19</v>
      </c>
      <c r="AW794" s="30" t="s">
        <v>20</v>
      </c>
      <c r="AX794" s="30" t="str">
        <f>+AX$7</f>
        <v>Estim</v>
      </c>
      <c r="AY794" s="30"/>
      <c r="AZ794" s="30" t="s">
        <v>12</v>
      </c>
      <c r="BA794" s="30" t="s">
        <v>22</v>
      </c>
      <c r="BB794" s="30" t="s">
        <v>23</v>
      </c>
      <c r="BC794" s="30" t="s">
        <v>24</v>
      </c>
      <c r="BD794" s="30" t="s">
        <v>25</v>
      </c>
      <c r="BE794" s="30" t="s">
        <v>26</v>
      </c>
      <c r="BF794" s="30" t="str">
        <f>+BF$7</f>
        <v>Estim</v>
      </c>
      <c r="BG794" s="30" t="s">
        <v>12</v>
      </c>
      <c r="BH794" s="30" t="s">
        <v>27</v>
      </c>
      <c r="BI794" s="30" t="s">
        <v>23</v>
      </c>
      <c r="BJ794" s="30" t="s">
        <v>26</v>
      </c>
      <c r="BK794" s="30" t="s">
        <v>28</v>
      </c>
      <c r="BL794" s="30" t="s">
        <v>29</v>
      </c>
      <c r="BM794" s="30" t="s">
        <v>30</v>
      </c>
      <c r="BN794" s="30" t="s">
        <v>31</v>
      </c>
      <c r="BO794" s="30" t="str">
        <f>+BO$7</f>
        <v>Estim</v>
      </c>
      <c r="BP794" s="30" t="s">
        <v>12</v>
      </c>
      <c r="BQ794" s="30" t="s">
        <v>12</v>
      </c>
      <c r="BR794" s="30" t="s">
        <v>27</v>
      </c>
      <c r="BS794" s="30" t="s">
        <v>29</v>
      </c>
      <c r="BT794" s="30" t="s">
        <v>23</v>
      </c>
      <c r="BU794" s="30" t="s">
        <v>29</v>
      </c>
      <c r="BV794" s="30" t="s">
        <v>31</v>
      </c>
      <c r="BW794" s="30" t="s">
        <v>32</v>
      </c>
      <c r="BX794" s="30" t="s">
        <v>32</v>
      </c>
      <c r="BY794" s="30" t="s">
        <v>32</v>
      </c>
      <c r="BZ794" s="14" t="s">
        <v>33</v>
      </c>
      <c r="CA794" s="30" t="str">
        <f>+CA$7</f>
        <v>Estim</v>
      </c>
      <c r="CB794" s="30" t="s">
        <v>12</v>
      </c>
      <c r="CC794" s="30" t="s">
        <v>12</v>
      </c>
      <c r="CD794" s="30" t="s">
        <v>12</v>
      </c>
      <c r="CE794" s="30" t="s">
        <v>12</v>
      </c>
      <c r="CF794" s="30" t="s">
        <v>12</v>
      </c>
      <c r="CG794" s="30" t="s">
        <v>12</v>
      </c>
      <c r="CH794" s="30" t="s">
        <v>34</v>
      </c>
      <c r="CI794" s="30" t="s">
        <v>34</v>
      </c>
      <c r="CJ794" s="14" t="s">
        <v>25</v>
      </c>
      <c r="CK794" s="14" t="s">
        <v>25</v>
      </c>
      <c r="CL794" s="30" t="str">
        <f>+CL$7</f>
        <v>Estim.</v>
      </c>
      <c r="CM794" s="30" t="s">
        <v>12</v>
      </c>
      <c r="CN794" s="30" t="s">
        <v>36</v>
      </c>
      <c r="CO794" s="30" t="s">
        <v>36</v>
      </c>
      <c r="CP794" s="30" t="s">
        <v>101</v>
      </c>
      <c r="CQ794" s="30" t="s">
        <v>36</v>
      </c>
      <c r="CR794" s="30" t="s">
        <v>102</v>
      </c>
      <c r="CS794" s="30" t="s">
        <v>103</v>
      </c>
      <c r="CT794" s="30" t="s">
        <v>104</v>
      </c>
      <c r="CU794" s="30" t="s">
        <v>105</v>
      </c>
      <c r="CV794" s="30" t="s">
        <v>37</v>
      </c>
      <c r="CW794" s="30" t="s">
        <v>37</v>
      </c>
      <c r="CX794" s="30" t="s">
        <v>38</v>
      </c>
      <c r="CY794" s="30" t="s">
        <v>38</v>
      </c>
      <c r="CZ794" s="30" t="s">
        <v>37</v>
      </c>
      <c r="DA794" s="30" t="str">
        <f t="shared" ref="DA794:DN794" si="829">+DA$7</f>
        <v>Estim.</v>
      </c>
      <c r="DB794" s="14" t="s">
        <v>39</v>
      </c>
      <c r="DC794" s="14" t="s">
        <v>40</v>
      </c>
      <c r="DD794" s="14" t="s">
        <v>41</v>
      </c>
      <c r="DE794" s="14" t="s">
        <v>42</v>
      </c>
      <c r="DF794" s="14" t="s">
        <v>43</v>
      </c>
      <c r="DG794" s="14" t="s">
        <v>44</v>
      </c>
      <c r="DH794" s="14" t="s">
        <v>45</v>
      </c>
      <c r="DI794" s="14" t="s">
        <v>46</v>
      </c>
      <c r="DJ794" s="14" t="s">
        <v>47</v>
      </c>
      <c r="DK794" s="14" t="s">
        <v>45</v>
      </c>
      <c r="DL794" s="14" t="s">
        <v>46</v>
      </c>
      <c r="DM794" s="14" t="s">
        <v>47</v>
      </c>
      <c r="DN794" s="34" t="str">
        <f t="shared" si="829"/>
        <v>Estim.</v>
      </c>
      <c r="DO794" s="14" t="s">
        <v>47</v>
      </c>
      <c r="DP794" s="14" t="s">
        <v>12</v>
      </c>
      <c r="DQ794" s="14" t="s">
        <v>12</v>
      </c>
      <c r="DR794" s="14" t="s">
        <v>12</v>
      </c>
      <c r="DS794" s="14" t="s">
        <v>23</v>
      </c>
      <c r="DT794" s="14" t="s">
        <v>23</v>
      </c>
      <c r="DU794" s="14" t="s">
        <v>23</v>
      </c>
      <c r="DV794" s="121" t="str">
        <f>+DV$7</f>
        <v>MAJ nov</v>
      </c>
      <c r="DW794" s="122" t="str">
        <f>+DW$7</f>
        <v>MAJ nov</v>
      </c>
      <c r="DX794" s="123" t="str">
        <f>+DX$7</f>
        <v>Prév.Rév.</v>
      </c>
      <c r="DZ794" s="14" t="str">
        <f>+DZ$7</f>
        <v>Prév.</v>
      </c>
      <c r="EC794" s="14" t="str">
        <f>+EC$7</f>
        <v>Prév.</v>
      </c>
      <c r="EF794" s="14" t="str">
        <f>+EF$7</f>
        <v>Prév.</v>
      </c>
      <c r="EI794" s="14" t="str">
        <f>+EI$7</f>
        <v>Prév.</v>
      </c>
      <c r="EL794" s="14" t="str">
        <f>+EL$7</f>
        <v>Prév.</v>
      </c>
      <c r="EO794" s="14" t="str">
        <f>+EO$7</f>
        <v>Prév.</v>
      </c>
    </row>
    <row r="795" spans="1:145" ht="15.5" x14ac:dyDescent="0.35">
      <c r="A795" s="27"/>
      <c r="B795" s="27"/>
      <c r="C795" s="27"/>
      <c r="D795" s="27"/>
      <c r="E795" s="27"/>
      <c r="F795" s="27"/>
      <c r="G795" s="27"/>
      <c r="I795" s="199"/>
      <c r="L795" s="27"/>
      <c r="N795" s="27"/>
      <c r="O795" s="27"/>
      <c r="P795" s="27"/>
      <c r="Q795" s="27"/>
      <c r="Y795" s="199" t="s">
        <v>379</v>
      </c>
    </row>
    <row r="796" spans="1:145" ht="15.5" x14ac:dyDescent="0.35">
      <c r="A796" s="27"/>
      <c r="B796" s="115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T796" s="38"/>
    </row>
    <row r="797" spans="1:145" ht="15.5" x14ac:dyDescent="0.35">
      <c r="A797" s="56" t="s">
        <v>355</v>
      </c>
      <c r="B797" s="57" t="e">
        <f t="shared" ref="B797:Z797" si="830">B799+B800+B801</f>
        <v>#VALUE!</v>
      </c>
      <c r="C797" s="57" t="e">
        <f t="shared" si="830"/>
        <v>#VALUE!</v>
      </c>
      <c r="D797" s="57" t="e">
        <f t="shared" si="830"/>
        <v>#VALUE!</v>
      </c>
      <c r="E797" s="57" t="e">
        <f t="shared" si="830"/>
        <v>#VALUE!</v>
      </c>
      <c r="F797" s="57" t="e">
        <f t="shared" si="830"/>
        <v>#VALUE!</v>
      </c>
      <c r="G797" s="57" t="e">
        <f t="shared" si="830"/>
        <v>#VALUE!</v>
      </c>
      <c r="H797" s="57" t="e">
        <f t="shared" si="830"/>
        <v>#VALUE!</v>
      </c>
      <c r="I797" s="57" t="e">
        <f t="shared" si="830"/>
        <v>#VALUE!</v>
      </c>
      <c r="J797" s="57" t="e">
        <f t="shared" si="830"/>
        <v>#VALUE!</v>
      </c>
      <c r="K797" s="57" t="e">
        <f t="shared" si="830"/>
        <v>#VALUE!</v>
      </c>
      <c r="L797" s="57" t="e">
        <f t="shared" si="830"/>
        <v>#VALUE!</v>
      </c>
      <c r="M797" s="57" t="e">
        <f t="shared" si="830"/>
        <v>#VALUE!</v>
      </c>
      <c r="N797" s="57" t="e">
        <f t="shared" si="830"/>
        <v>#VALUE!</v>
      </c>
      <c r="O797" s="57" t="e">
        <f t="shared" si="830"/>
        <v>#VALUE!</v>
      </c>
      <c r="P797" s="57" t="e">
        <f t="shared" si="830"/>
        <v>#VALUE!</v>
      </c>
      <c r="Q797" s="57" t="e">
        <f t="shared" si="830"/>
        <v>#VALUE!</v>
      </c>
      <c r="R797" s="57" t="e">
        <f t="shared" si="830"/>
        <v>#VALUE!</v>
      </c>
      <c r="S797" s="57" t="e">
        <f t="shared" si="830"/>
        <v>#VALUE!</v>
      </c>
      <c r="T797" s="57" t="e">
        <f t="shared" si="830"/>
        <v>#VALUE!</v>
      </c>
      <c r="U797" s="57" t="e">
        <f t="shared" si="830"/>
        <v>#VALUE!</v>
      </c>
      <c r="V797" s="57" t="e">
        <f t="shared" si="830"/>
        <v>#VALUE!</v>
      </c>
      <c r="W797" s="57" t="e">
        <f t="shared" si="830"/>
        <v>#VALUE!</v>
      </c>
      <c r="X797" s="58" t="e">
        <f t="shared" si="830"/>
        <v>#VALUE!</v>
      </c>
      <c r="Y797" s="58" t="e">
        <f t="shared" si="830"/>
        <v>#VALUE!</v>
      </c>
      <c r="Z797" s="57" t="e">
        <f t="shared" si="830"/>
        <v>#VALUE!</v>
      </c>
      <c r="AA797" s="57" t="e">
        <f>AA799+AA800+AA801</f>
        <v>#VALUE!</v>
      </c>
      <c r="AB797" s="57">
        <v>5063.5756697631496</v>
      </c>
      <c r="AC797" s="57">
        <v>4494.121579278547</v>
      </c>
      <c r="AD797" s="57">
        <v>4445.1635055987635</v>
      </c>
      <c r="AE797" s="57" t="e">
        <f>AE799+AE800+AE801</f>
        <v>#VALUE!</v>
      </c>
      <c r="AF797" s="57">
        <v>10758.607793742054</v>
      </c>
      <c r="AG797" s="57">
        <v>13642.539103355235</v>
      </c>
      <c r="AH797" s="57">
        <v>13478.802169739552</v>
      </c>
      <c r="AI797" s="57">
        <v>25666.529729480593</v>
      </c>
      <c r="AJ797" s="58" t="e">
        <f>AJ799+AJ800+AJ801</f>
        <v>#VALUE!</v>
      </c>
      <c r="AK797" s="58">
        <v>13768.179311103515</v>
      </c>
      <c r="AL797" s="58">
        <v>13275.624448438293</v>
      </c>
      <c r="AM797" s="58">
        <v>13501.354074490673</v>
      </c>
      <c r="AN797" s="58">
        <v>13575.247008864353</v>
      </c>
      <c r="AO797" s="58" t="e">
        <f>AO799+AO800+AO801</f>
        <v>#VALUE!</v>
      </c>
      <c r="AP797" s="58">
        <v>13308.195360717174</v>
      </c>
      <c r="AQ797" s="58">
        <v>13413.556736184135</v>
      </c>
      <c r="AR797" s="58">
        <v>13455.389532122168</v>
      </c>
      <c r="AS797" s="58" t="e">
        <f>AS799+AS800+AS801</f>
        <v>#VALUE!</v>
      </c>
      <c r="AT797" s="58">
        <v>12864.486520689516</v>
      </c>
      <c r="AU797" s="58">
        <v>13250.114276505001</v>
      </c>
      <c r="AV797" s="58">
        <v>12781.267341320507</v>
      </c>
      <c r="AW797" s="58">
        <v>12820.959659028656</v>
      </c>
      <c r="AX797" s="58" t="e">
        <f>AX799+AX800+AX801</f>
        <v>#VALUE!</v>
      </c>
      <c r="AY797" s="58"/>
      <c r="AZ797" s="58">
        <v>15796.944075079624</v>
      </c>
      <c r="BA797" s="58">
        <v>15356.469911595141</v>
      </c>
      <c r="BB797" s="58">
        <v>16208.993368203559</v>
      </c>
      <c r="BC797" s="58">
        <v>15721.112683558475</v>
      </c>
      <c r="BD797" s="58">
        <v>15776.315928079013</v>
      </c>
      <c r="BE797" s="58">
        <v>15376.265706800881</v>
      </c>
      <c r="BF797" s="58">
        <f>BF799+BF800+BF801</f>
        <v>14472.174955099803</v>
      </c>
      <c r="BG797" s="58">
        <v>16487.430353849148</v>
      </c>
      <c r="BH797" s="58">
        <v>16021.003050261381</v>
      </c>
      <c r="BI797" s="58">
        <v>15779.733897540653</v>
      </c>
      <c r="BJ797" s="58">
        <v>15353.089073827659</v>
      </c>
      <c r="BK797" s="58">
        <v>15917.284529345205</v>
      </c>
      <c r="BL797" s="58">
        <v>15533.535801033206</v>
      </c>
      <c r="BM797" s="58">
        <v>15836.868993444168</v>
      </c>
      <c r="BN797" s="58">
        <v>15456.205272171912</v>
      </c>
      <c r="BO797" s="58">
        <f>BO799+BO800+BO801</f>
        <v>14868.544049356358</v>
      </c>
      <c r="BP797" s="58">
        <v>15374.362016619778</v>
      </c>
      <c r="BQ797" s="58">
        <v>14714.210245834334</v>
      </c>
      <c r="BR797" s="58">
        <v>13707.410547649757</v>
      </c>
      <c r="BS797" s="58">
        <v>12763.792272356679</v>
      </c>
      <c r="BT797" s="58">
        <v>14782.620351176523</v>
      </c>
      <c r="BU797" s="58">
        <v>14446.023376264409</v>
      </c>
      <c r="BV797" s="58">
        <v>13292.372170049648</v>
      </c>
      <c r="BW797" s="58">
        <v>14823.074637331494</v>
      </c>
      <c r="BX797" s="58">
        <v>14716.903936440969</v>
      </c>
      <c r="BY797" s="58">
        <v>14076.805356246559</v>
      </c>
      <c r="BZ797" s="57">
        <v>14688.616552002182</v>
      </c>
      <c r="CA797" s="58">
        <f>CA799+CA800+CA801</f>
        <v>14697.788322153077</v>
      </c>
      <c r="CB797" s="58">
        <v>14985.770971991114</v>
      </c>
      <c r="CC797" s="58">
        <v>14929.501085692755</v>
      </c>
      <c r="CD797" s="58">
        <v>14432.060555582673</v>
      </c>
      <c r="CE797" s="58">
        <v>14658.976922786082</v>
      </c>
      <c r="CF797" s="58">
        <v>14574.883987756242</v>
      </c>
      <c r="CG797" s="58">
        <v>14061.579036338284</v>
      </c>
      <c r="CH797" s="58">
        <v>14630.01132242474</v>
      </c>
      <c r="CI797" s="58">
        <v>14505.92443263096</v>
      </c>
      <c r="CJ797" s="57">
        <v>14673.068615183785</v>
      </c>
      <c r="CK797" s="57">
        <v>14642.439638873166</v>
      </c>
      <c r="CL797" s="58">
        <f>CL799+CL800+CL801</f>
        <v>14133.961845958485</v>
      </c>
      <c r="CM797" s="58">
        <v>15128.947917038142</v>
      </c>
      <c r="CN797" s="58">
        <v>14851.312056926579</v>
      </c>
      <c r="CO797" s="58">
        <v>14809.291333479552</v>
      </c>
      <c r="CP797" s="58">
        <v>15033.873988627032</v>
      </c>
      <c r="CQ797" s="58">
        <v>14774.92706752989</v>
      </c>
      <c r="CR797" s="58">
        <v>14347.149099845923</v>
      </c>
      <c r="CS797" s="58">
        <v>14748.2473828895</v>
      </c>
      <c r="CT797" s="58">
        <v>14589.799229844284</v>
      </c>
      <c r="CU797" s="58">
        <v>14222.36661611833</v>
      </c>
      <c r="CV797" s="58">
        <v>14659.929438830748</v>
      </c>
      <c r="CW797" s="58">
        <v>14450.952967673507</v>
      </c>
      <c r="CX797" s="58">
        <v>14654.0492086248</v>
      </c>
      <c r="CY797" s="58">
        <v>14471.741613009399</v>
      </c>
      <c r="CZ797" s="58">
        <v>14278.675099802749</v>
      </c>
      <c r="DA797" s="58">
        <f t="shared" ref="DA797" si="831">DA799+DA800+DA801</f>
        <v>14320.389035106495</v>
      </c>
      <c r="DB797" s="57">
        <v>15061.239665950354</v>
      </c>
      <c r="DC797" s="57">
        <v>14759.746798722554</v>
      </c>
      <c r="DD797" s="57">
        <v>14407.6246780286</v>
      </c>
      <c r="DE797" s="57">
        <v>14929.640384555156</v>
      </c>
      <c r="DF797" s="57">
        <v>14657.01042550234</v>
      </c>
      <c r="DG797" s="57">
        <v>14327.637766841988</v>
      </c>
      <c r="DH797" s="57">
        <v>14847.180885482194</v>
      </c>
      <c r="DI797" s="57">
        <v>14558.752932042589</v>
      </c>
      <c r="DJ797" s="57">
        <v>14311.251768579918</v>
      </c>
      <c r="DK797" s="57">
        <v>14662.504400017937</v>
      </c>
      <c r="DL797" s="57">
        <v>14504.187661483582</v>
      </c>
      <c r="DM797" s="57">
        <v>14298.033383221144</v>
      </c>
      <c r="DN797" s="59">
        <f t="shared" ref="DN797" si="832">DN799+DN800+DN801</f>
        <v>14443.301621191944</v>
      </c>
      <c r="DO797" s="57">
        <v>14298.033383221144</v>
      </c>
      <c r="DP797" s="57">
        <v>15218.568576287798</v>
      </c>
      <c r="DQ797" s="57">
        <v>15026.341802847197</v>
      </c>
      <c r="DR797" s="57">
        <v>14779.689289706308</v>
      </c>
      <c r="DS797" s="57">
        <v>15176.135998842477</v>
      </c>
      <c r="DT797" s="57">
        <v>15034.013297162963</v>
      </c>
      <c r="DU797" s="57">
        <v>14874.757489942302</v>
      </c>
      <c r="DV797" s="60">
        <f>DV799+DV800+DV801</f>
        <v>14942.313251843247</v>
      </c>
      <c r="DW797" s="61">
        <f>DW799+DW800+DW801</f>
        <v>14792.384704383243</v>
      </c>
      <c r="DX797" s="62">
        <f>DX799+DX800+DX801</f>
        <v>14636.414901117025</v>
      </c>
      <c r="DZ797" s="57">
        <f>DZ799+DZ800+DZ801</f>
        <v>15120.751527341199</v>
      </c>
      <c r="EC797" s="57">
        <f>EC799+EC800+EC801</f>
        <v>15706.564151734527</v>
      </c>
      <c r="EF797" s="57">
        <f>EF799+EF800+EF801</f>
        <v>16137.083882879077</v>
      </c>
      <c r="EI797" s="57">
        <f>EI799+EI800+EI801</f>
        <v>16523.136606570421</v>
      </c>
      <c r="EL797" s="57">
        <f>EL799+EL800+EL801</f>
        <v>16941.671557193706</v>
      </c>
      <c r="EO797" s="57">
        <f>EO799+EO800+EO801</f>
        <v>17397.193139604558</v>
      </c>
    </row>
    <row r="798" spans="1:145" ht="15.5" x14ac:dyDescent="0.35">
      <c r="A798" s="56" t="s">
        <v>356</v>
      </c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</row>
    <row r="799" spans="1:145" ht="15.5" x14ac:dyDescent="0.35">
      <c r="A799" s="56" t="s">
        <v>357</v>
      </c>
      <c r="B799" s="57" t="e">
        <f>[2]CAMEROUN!T2759-[2]CAMEROUN!T2765-[2]CAMEROUN!T2766-[2]CAMEROUN!T2767+[3]CONGO!D2534+[7]RCA!D2459+[7]RCA!D2462+[7]RCA!D2463+[4]GABON!D2800+[5]GUINEE!D2487+[5]GUINEE!D2492+[6]TCHAD!D2510-[6]TCHAD!D2480-[6]TCHAD!D2479</f>
        <v>#VALUE!</v>
      </c>
      <c r="C799" s="57" t="e">
        <f>[2]CAMEROUN!U2759-[2]CAMEROUN!U2765-[2]CAMEROUN!U2766-[2]CAMEROUN!U2767+[3]CONGO!E2534+[7]RCA!E2459+[7]RCA!E2462+[7]RCA!E2463+[4]GABON!E2800+[5]GUINEE!E2487+[5]GUINEE!E2492+[6]TCHAD!E2510-[6]TCHAD!E2480-[6]TCHAD!E2479</f>
        <v>#VALUE!</v>
      </c>
      <c r="D799" s="57" t="e">
        <f>[2]CAMEROUN!V2759-[2]CAMEROUN!V2765-[2]CAMEROUN!V2766-[2]CAMEROUN!V2767+[3]CONGO!F2534+[7]RCA!F2459+[7]RCA!F2462+[7]RCA!F2463+[4]GABON!F2800+[5]GUINEE!F2487+[5]GUINEE!F2492+[6]TCHAD!F2510-[6]TCHAD!F2480-[6]TCHAD!F2479</f>
        <v>#VALUE!</v>
      </c>
      <c r="E799" s="57" t="e">
        <f>[2]CAMEROUN!W2759-[2]CAMEROUN!W2765-[2]CAMEROUN!W2766-[2]CAMEROUN!W2767+[3]CONGO!G2534+[7]RCA!G2459+[7]RCA!G2462+[7]RCA!G2463+[4]GABON!G2800+[5]GUINEE!G2487+[5]GUINEE!G2492+[6]TCHAD!G2510-[6]TCHAD!G2480-[6]TCHAD!G2479</f>
        <v>#VALUE!</v>
      </c>
      <c r="F799" s="57" t="e">
        <f>[2]CAMEROUN!X2759-[2]CAMEROUN!X2765-[2]CAMEROUN!X2766-[2]CAMEROUN!X2767+[3]CONGO!H2534+[7]RCA!H2459+[7]RCA!H2462+[7]RCA!H2463+[4]GABON!H2800+[5]GUINEE!H2487+[5]GUINEE!H2492+[6]TCHAD!H2510-[6]TCHAD!H2480-[6]TCHAD!H2479</f>
        <v>#VALUE!</v>
      </c>
      <c r="G799" s="57" t="e">
        <f>[2]CAMEROUN!Y2759-[2]CAMEROUN!Y2765-[2]CAMEROUN!Y2766-[2]CAMEROUN!Y2767+[3]CONGO!I2534+[7]RCA!I2459+[7]RCA!I2462+[7]RCA!I2463+[4]GABON!I2800+[5]GUINEE!I2487+[5]GUINEE!I2492+[6]TCHAD!I2510-[6]TCHAD!I2480-[6]TCHAD!I2479</f>
        <v>#VALUE!</v>
      </c>
      <c r="H799" s="57" t="e">
        <f>[2]CAMEROUN!Z2759-[2]CAMEROUN!Z2765-[2]CAMEROUN!Z2766-[2]CAMEROUN!Z2767+[3]CONGO!J2534+[7]RCA!J2459+[7]RCA!J2462+[7]RCA!J2463+[4]GABON!J2800+[5]GUINEE!J2487+[5]GUINEE!J2492+[6]TCHAD!J2510-[6]TCHAD!J2480-[6]TCHAD!J2479</f>
        <v>#VALUE!</v>
      </c>
      <c r="I799" s="57" t="e">
        <f>[2]CAMEROUN!AA2759-[2]CAMEROUN!AA2765-[2]CAMEROUN!AA2766-[2]CAMEROUN!AA2767+[3]CONGO!K2534+[7]RCA!K2459+[7]RCA!K2462+[7]RCA!K2463+[4]GABON!K2800+[5]GUINEE!K2487+[5]GUINEE!K2492+[6]TCHAD!K2510-[6]TCHAD!K2480-[6]TCHAD!K2479</f>
        <v>#VALUE!</v>
      </c>
      <c r="J799" s="57" t="e">
        <f>[2]CAMEROUN!AB2759-[2]CAMEROUN!AB2765-[2]CAMEROUN!AB2766-[2]CAMEROUN!AB2767+[3]CONGO!L2534+[7]RCA!L2459+[7]RCA!L2462+[7]RCA!L2463+[4]GABON!L2800+[5]GUINEE!L2487+[5]GUINEE!L2492+[6]TCHAD!L2510-[6]TCHAD!L2480-[6]TCHAD!L2479</f>
        <v>#VALUE!</v>
      </c>
      <c r="K799" s="57" t="e">
        <f>[2]CAMEROUN!AC2759-[2]CAMEROUN!AC2765-[2]CAMEROUN!AC2766-[2]CAMEROUN!AC2767+[3]CONGO!M2534+[7]RCA!M2459+[7]RCA!M2462+[7]RCA!M2463+[4]GABON!M2800+[5]GUINEE!M2487+[5]GUINEE!M2492+[6]TCHAD!M2510-[6]TCHAD!M2480-[6]TCHAD!M2479</f>
        <v>#VALUE!</v>
      </c>
      <c r="L799" s="57" t="e">
        <f>[2]CAMEROUN!AD2759-[2]CAMEROUN!AD2765-[2]CAMEROUN!AD2766-[2]CAMEROUN!AD2767+[3]CONGO!N2534+[7]RCA!N2459+[7]RCA!N2462+[7]RCA!N2463+[4]GABON!N2800+[5]GUINEE!N2487+[5]GUINEE!N2492+[6]TCHAD!N2510-[6]TCHAD!N2480-[6]TCHAD!N2479</f>
        <v>#VALUE!</v>
      </c>
      <c r="M799" s="57" t="e">
        <f>[2]CAMEROUN!AE2759-[2]CAMEROUN!AE2765-[2]CAMEROUN!AE2766-[2]CAMEROUN!AE2767+[3]CONGO!O2534+[7]RCA!O2459+[7]RCA!O2462+[7]RCA!O2463+[4]GABON!O2800+[5]GUINEE!O2487+[5]GUINEE!O2492+[6]TCHAD!O2510-[6]TCHAD!O2480-[6]TCHAD!O2479</f>
        <v>#VALUE!</v>
      </c>
      <c r="N799" s="57" t="e">
        <f>[2]CAMEROUN!AF2759-[2]CAMEROUN!AF2765-[2]CAMEROUN!AF2766-[2]CAMEROUN!AF2767+[3]CONGO!P2534+[7]RCA!P2459+[7]RCA!P2462+[7]RCA!P2463+[4]GABON!P2800+[5]GUINEE!P2487+[5]GUINEE!P2492+[6]TCHAD!P2510-[6]TCHAD!P2480-[6]TCHAD!P2479</f>
        <v>#VALUE!</v>
      </c>
      <c r="O799" s="57" t="e">
        <f>[2]CAMEROUN!AG2759-[2]CAMEROUN!AG2765-[2]CAMEROUN!AG2766-[2]CAMEROUN!AG2767+[3]CONGO!Q2534+[7]RCA!Q2459+[7]RCA!Q2462+[7]RCA!Q2463+[4]GABON!Q2800+[5]GUINEE!Q2487+[5]GUINEE!Q2492+[6]TCHAD!Q2510-[6]TCHAD!Q2480-[6]TCHAD!Q2479</f>
        <v>#VALUE!</v>
      </c>
      <c r="P799" s="57" t="e">
        <f>[2]CAMEROUN!AH2759-[2]CAMEROUN!AH2765-[2]CAMEROUN!AH2766-[2]CAMEROUN!AH2767+[3]CONGO!R2534+[7]RCA!R2459+[7]RCA!R2462+[7]RCA!R2463+[4]GABON!R2800+[5]GUINEE!R2487+[5]GUINEE!R2492+[6]TCHAD!R2510-[6]TCHAD!R2480-[6]TCHAD!R2479</f>
        <v>#VALUE!</v>
      </c>
      <c r="Q799" s="57" t="e">
        <f>[2]CAMEROUN!AI2759-[2]CAMEROUN!AI2765-[2]CAMEROUN!AI2766-[2]CAMEROUN!AI2767+[3]CONGO!S2534+[7]RCA!S2459+[7]RCA!S2462+[7]RCA!S2463+[4]GABON!S2800+[5]GUINEE!S2487+[5]GUINEE!S2492+[6]TCHAD!S2510-[6]TCHAD!S2480-[6]TCHAD!S2479</f>
        <v>#VALUE!</v>
      </c>
      <c r="R799" s="57">
        <f>[2]CAMEROUN!AJ2759-[2]CAMEROUN!AJ2765-[2]CAMEROUN!AJ2766-[2]CAMEROUN!AJ2767+[3]CONGO!T2534+[7]RCA!T2459+[7]RCA!T2462+[7]RCA!T2463+[4]GABON!T2800+[5]GUINEE!T2487+[5]GUINEE!T2492+[6]TCHAD!T2510-[6]TCHAD!T2480-[6]TCHAD!T2479</f>
        <v>4064.1002667718781</v>
      </c>
      <c r="S799" s="57">
        <f>[2]CAMEROUN!AK2759-[2]CAMEROUN!AK2765-[2]CAMEROUN!AK2766-[2]CAMEROUN!AK2767+[3]CONGO!U2534+[7]RCA!U2459+[7]RCA!U2462+[7]RCA!U2463+[4]GABON!U2800+[5]GUINEE!U2487+[5]GUINEE!U2492+[6]TCHAD!U2510-[6]TCHAD!U2480-[6]TCHAD!U2479</f>
        <v>4372.3111418837088</v>
      </c>
      <c r="T799" s="57">
        <f>[2]CAMEROUN!AL2759-[2]CAMEROUN!AL2765-[2]CAMEROUN!AL2766-[2]CAMEROUN!AL2767+[3]CONGO!V2534+[7]RCA!V2459+[7]RCA!V2462+[7]RCA!V2463+[4]GABON!V2800+[5]GUINEE!V2487+[5]GUINEE!V2492+[6]TCHAD!V2510-[6]TCHAD!V2480-[6]TCHAD!V2479</f>
        <v>4331.7559826517918</v>
      </c>
      <c r="U799" s="57">
        <f>[2]CAMEROUN!AM2759-[2]CAMEROUN!AM2765-[2]CAMEROUN!AM2766-[2]CAMEROUN!AM2767+[3]CONGO!W2534+[7]RCA!W2459+[7]RCA!W2462+[7]RCA!W2463+[4]GABON!W2800+[5]GUINEE!W2487+[5]GUINEE!W2492+[6]TCHAD!W2510-[6]TCHAD!W2480-[6]TCHAD!W2479</f>
        <v>4349.811730229836</v>
      </c>
      <c r="V799" s="57">
        <f>[2]CAMEROUN!AN2759-[2]CAMEROUN!AN2765-[2]CAMEROUN!AN2766-[2]CAMEROUN!AN2767+[3]CONGO!X2534+[7]RCA!X2459+[7]RCA!X2462+[7]RCA!X2463+[4]GABON!X2800+[5]GUINEE!X2487+[5]GUINEE!X2492+[6]TCHAD!X2510-[6]TCHAD!X2480-[6]TCHAD!X2479</f>
        <v>4646.5262391225397</v>
      </c>
      <c r="W799" s="57">
        <f>[2]CAMEROUN!AO2759-[2]CAMEROUN!AO2765-[2]CAMEROUN!AO2766-[2]CAMEROUN!AO2767+[3]CONGO!Y2534+[7]RCA!Y2459+[7]RCA!Y2462+[7]RCA!Y2463+[4]GABON!Y2800+[5]GUINEE!Y2487+[5]GUINEE!Y2492+[6]TCHAD!Y2510-[6]TCHAD!Y2480-[6]TCHAD!Y2479</f>
        <v>4874.834240338595</v>
      </c>
      <c r="X799" s="57">
        <f>[2]CAMEROUN!AP2759-[2]CAMEROUN!AP2765-[2]CAMEROUN!AP2766-[2]CAMEROUN!AP2767+[3]CONGO!Z2534+[7]RCA!Z2459+[7]RCA!Z2462+[7]RCA!Z2463+[4]GABON!Z2800+[5]GUINEE!Z2487+[5]GUINEE!Z2492+[6]TCHAD!Z2510-[6]TCHAD!Z2480-[6]TCHAD!Z2479</f>
        <v>4883.1702783922319</v>
      </c>
      <c r="Y799" s="57">
        <f>[2]CAMEROUN!AQ2759-[2]CAMEROUN!AQ2765-[2]CAMEROUN!AQ2766-[2]CAMEROUN!AQ2767+[3]CONGO!AA2534+[7]RCA!AA2459+[7]RCA!AA2462+[7]RCA!AA2463+[4]GABON!AA2800+[5]GUINEE!AA2487+[5]GUINEE!AA2492+[6]TCHAD!AA2510-[6]TCHAD!AA2480-[6]TCHAD!AA2479</f>
        <v>5639.2355161205996</v>
      </c>
      <c r="Z799" s="57">
        <f>[2]CAMEROUN!AR2759-[2]CAMEROUN!AR2765-[2]CAMEROUN!AR2766-[2]CAMEROUN!AR2767+[3]CONGO!AB2534+[7]RCA!AB2459+[7]RCA!AB2462+[7]RCA!AB2463+[4]GABON!AB2800+[5]GUINEE!AB2487+[5]GUINEE!AB2492+[6]TCHAD!AB2510-[6]TCHAD!AB2480-[6]TCHAD!AB2479</f>
        <v>5706.9081658268233</v>
      </c>
      <c r="AA799" s="57">
        <f>[2]CAMEROUN!AS2759-[2]CAMEROUN!AS2765-[2]CAMEROUN!AS2766-[2]CAMEROUN!AS2767+[3]CONGO!AC2534+[7]RCA!AC2459+[7]RCA!AC2462+[7]RCA!AC2463+[4]GABON!AC2800+[5]GUINEE!AC2487+[5]GUINEE!AC2492+[6]TCHAD!AC2510-[6]TCHAD!AC2480-[6]TCHAD!AC2479</f>
        <v>6253.7080326336636</v>
      </c>
      <c r="AB799" s="57" t="e">
        <f>[2]CAMEROUN!#REF!-[2]CAMEROUN!#REF!-[2]CAMEROUN!#REF!-[2]CAMEROUN!#REF!+[3]CONGO!AD2534+[7]RCA!#REF!+[7]RCA!#REF!+[7]RCA!#REF!+[4]GABON!#REF!+[5]GUINEE!#REF!+[5]GUINEE!#REF!+[6]TCHAD!AD2510-[6]TCHAD!AD2480-[6]TCHAD!AD2479</f>
        <v>#REF!</v>
      </c>
      <c r="AC799" s="57" t="e">
        <f>[2]CAMEROUN!#REF!-[2]CAMEROUN!#REF!-[2]CAMEROUN!#REF!-[2]CAMEROUN!#REF!+[3]CONGO!AE2534+[7]RCA!#REF!+[7]RCA!#REF!+[7]RCA!#REF!+[4]GABON!#REF!+[5]GUINEE!#REF!+[5]GUINEE!#REF!+[6]TCHAD!AE2510-[6]TCHAD!AE2480-[6]TCHAD!AE2479</f>
        <v>#REF!</v>
      </c>
      <c r="AD799" s="57" t="e">
        <f>[2]CAMEROUN!#REF!-[2]CAMEROUN!#REF!-[2]CAMEROUN!#REF!-[2]CAMEROUN!#REF!+[3]CONGO!AF2534+[7]RCA!#REF!+[7]RCA!#REF!+[7]RCA!#REF!+[4]GABON!#REF!+[5]GUINEE!#REF!+[5]GUINEE!#REF!+[6]TCHAD!AF2510-[6]TCHAD!AF2480-[6]TCHAD!AF2479</f>
        <v>#REF!</v>
      </c>
      <c r="AE799" s="57">
        <f>[2]CAMEROUN!AT2759-[2]CAMEROUN!AT2765-[2]CAMEROUN!AT2766-[2]CAMEROUN!AT2767+[3]CONGO!AH2534+[7]RCA!AD2459+[7]RCA!AD2462+[7]RCA!AD2463+[4]GABON!AD2800+[5]GUINEE!AD2487+[5]GUINEE!AD2492+[6]TCHAD!AH2510-[6]TCHAD!AH2480-[6]TCHAD!AH2479</f>
        <v>6411.1120101004763</v>
      </c>
      <c r="AF799" s="57">
        <v>1724.1731090003154</v>
      </c>
      <c r="AG799" s="57">
        <v>4716.9751663996221</v>
      </c>
      <c r="AH799" s="57">
        <v>4712.0584232185001</v>
      </c>
      <c r="AI799" s="57">
        <v>17829.631434296061</v>
      </c>
      <c r="AJ799" s="58">
        <f>[2]CAMEROUN!AU2759-[2]CAMEROUN!AU2765-[2]CAMEROUN!AU2766-[2]CAMEROUN!AU2767+[3]CONGO!AM2534+[7]RCA!AE2459+[7]RCA!AE2462+[7]RCA!AE2463+[4]GABON!AE2800+[5]GUINEE!AE2487+[5]GUINEE!AE2492+[6]TCHAD!AM2510-[6]TCHAD!AM2480-[6]TCHAD!AM2479</f>
        <v>6670.1589624317385</v>
      </c>
      <c r="AK799" s="58">
        <v>4823.3889889606098</v>
      </c>
      <c r="AL799" s="58">
        <v>4745.1671082441499</v>
      </c>
      <c r="AM799" s="58">
        <v>4787.8708857740858</v>
      </c>
      <c r="AN799" s="58">
        <v>4788.3230029218166</v>
      </c>
      <c r="AO799" s="58">
        <f>[2]CAMEROUN!AV2759-[2]CAMEROUN!AV2765-[2]CAMEROUN!AV2766-[2]CAMEROUN!AV2767+[3]CONGO!AR2534+[7]RCA!AF2459+[7]RCA!AF2462+[7]RCA!AF2463+[4]GABON!AF2800+[5]GUINEE!AF2487+[5]GUINEE!AF2492+[6]TCHAD!AR2510-[6]TCHAD!AR2480-[6]TCHAD!AR2479</f>
        <v>6754.2093326873483</v>
      </c>
      <c r="AP799" s="58">
        <v>4916.0347821588966</v>
      </c>
      <c r="AQ799" s="58">
        <v>4901.6889428702389</v>
      </c>
      <c r="AR799" s="58">
        <v>4920.7320981313796</v>
      </c>
      <c r="AS799" s="58">
        <f>[2]CAMEROUN!AZ2759-[2]CAMEROUN!AZ2765-[2]CAMEROUN!AZ2766-[2]CAMEROUN!AZ2767+[3]CONGO!AV2534+[7]RCA!AJ2459+[7]RCA!AJ2462+[7]RCA!AJ2463+[4]GABON!AJ2800+[5]GUINEE!AJ2487+[5]GUINEE!AJ2492+[6]TCHAD!AV2510-[6]TCHAD!AV2480-[6]TCHAD!AV2479</f>
        <v>6840.541927301444</v>
      </c>
      <c r="AT799" s="58">
        <v>5112.4063444702279</v>
      </c>
      <c r="AU799" s="58">
        <v>5176.0692338144172</v>
      </c>
      <c r="AV799" s="58">
        <v>4441.3837769229085</v>
      </c>
      <c r="AW799" s="58">
        <v>4421.8609402388201</v>
      </c>
      <c r="AX799" s="58">
        <f>[2]CAMEROUN!BE2759-[2]CAMEROUN!BE2765-[2]CAMEROUN!BE2766-[2]CAMEROUN!BE2767+[3]CONGO!BA2534+[7]RCA!AO2459+[7]RCA!AO2462+[7]RCA!AO2463+[4]GABON!AO2800+[5]GUINEE!AO2487+[5]GUINEE!AO2492+[6]TCHAD!BA2510-[6]TCHAD!BA2480-[6]TCHAD!BA2479</f>
        <v>6787.2834350577441</v>
      </c>
      <c r="AY799" s="58"/>
      <c r="AZ799" s="58">
        <v>7329.4732443916701</v>
      </c>
      <c r="BA799" s="58">
        <v>7241.2353364508144</v>
      </c>
      <c r="BB799" s="58">
        <v>7402.8418932666827</v>
      </c>
      <c r="BC799" s="58">
        <v>7319.3623086400457</v>
      </c>
      <c r="BD799" s="58">
        <v>7174.0618648289319</v>
      </c>
      <c r="BE799" s="58">
        <v>7098.8006807887423</v>
      </c>
      <c r="BF799" s="58">
        <f>[2]CAMEROUN!BL2759-[2]CAMEROUN!BL2765-[2]CAMEROUN!BL2766-[2]CAMEROUN!BL2767+[3]CONGO!BI2534+[7]RCA!AV2459+[7]RCA!AV2462+[7]RCA!AV2463+[4]GABON!AV2800+[5]GUINEE!AV2487+[5]GUINEE!AV2492+[6]TCHAD!BH2510-[6]TCHAD!BH2480-[6]TCHAD!BH2479</f>
        <v>6903.8739795649926</v>
      </c>
      <c r="BG799" s="58">
        <v>7425.7769365888007</v>
      </c>
      <c r="BH799" s="58">
        <v>7360.9063502016197</v>
      </c>
      <c r="BI799" s="58">
        <v>7235.6275788651765</v>
      </c>
      <c r="BJ799" s="58">
        <v>7179.4468453097352</v>
      </c>
      <c r="BK799" s="58">
        <v>7805.9107822743108</v>
      </c>
      <c r="BL799" s="58">
        <v>7775.4863040106466</v>
      </c>
      <c r="BM799" s="58">
        <v>7817.4123620456676</v>
      </c>
      <c r="BN799" s="58">
        <v>7788.1606449501778</v>
      </c>
      <c r="BO799" s="58">
        <f>[2]CAMEROUN!BU2759-[2]CAMEROUN!BU2765-[2]CAMEROUN!BU2766-[2]CAMEROUN!BU2767+[3]CONGO!BR2534+[7]RCA!BE2459+[7]RCA!BE2462+[7]RCA!BE2463+[4]GABON!BE2800+[5]GUINEE!BE2487+[5]GUINEE!BE2492+[6]TCHAD!BQ2510-[6]TCHAD!BQ2480-[6]TCHAD!BQ2479</f>
        <v>7043.6250339284315</v>
      </c>
      <c r="BP799" s="58">
        <v>7432.3790581370495</v>
      </c>
      <c r="BQ799" s="58">
        <v>7297.4563880163087</v>
      </c>
      <c r="BR799" s="58">
        <v>7041.2205524693163</v>
      </c>
      <c r="BS799" s="58">
        <v>6764.9970205384243</v>
      </c>
      <c r="BT799" s="58">
        <v>7068.2507324187427</v>
      </c>
      <c r="BU799" s="58">
        <v>6829.3253238151683</v>
      </c>
      <c r="BV799" s="58">
        <v>6652.2281692194601</v>
      </c>
      <c r="BW799" s="58">
        <v>7109.6105759422962</v>
      </c>
      <c r="BX799" s="58">
        <v>7004.3327015369323</v>
      </c>
      <c r="BY799" s="58">
        <v>6809.2518398629882</v>
      </c>
      <c r="BZ799" s="57">
        <v>7086.2299173121928</v>
      </c>
      <c r="CA799" s="58">
        <f>[2]CAMEROUN!CG2759-[2]CAMEROUN!CG2765-[2]CAMEROUN!CG2766-[2]CAMEROUN!CG2767+[3]CONGO!CD2534+[7]RCA!BQ2459+[7]RCA!BQ2462+[7]RCA!BQ2463+[4]GABON!BQ2800+[5]GUINEE!BQ2487+[5]GUINEE!BQ2492+[6]TCHAD!CC2510-[6]TCHAD!CC2480-[6]TCHAD!CC2479</f>
        <v>6992.988063705332</v>
      </c>
      <c r="CB799" s="58">
        <v>7453.7647909023271</v>
      </c>
      <c r="CC799" s="58">
        <v>7404.6257699886783</v>
      </c>
      <c r="CD799" s="58">
        <v>7236.0917197048284</v>
      </c>
      <c r="CE799" s="58">
        <v>7260.8629613541661</v>
      </c>
      <c r="CF799" s="58">
        <v>7232.1619893281104</v>
      </c>
      <c r="CG799" s="58">
        <v>7100.4980093204058</v>
      </c>
      <c r="CH799" s="58">
        <v>7238.2184483198016</v>
      </c>
      <c r="CI799" s="58">
        <v>7207.647600848868</v>
      </c>
      <c r="CJ799" s="57">
        <v>7263.6258392683158</v>
      </c>
      <c r="CK799" s="57">
        <v>7249.1156822785561</v>
      </c>
      <c r="CL799" s="58">
        <f>[2]CAMEROUN!CR2759-[2]CAMEROUN!CR2765-[2]CAMEROUN!CR2766-[2]CAMEROUN!CR2767+[3]CONGO!CO2534+[7]RCA!CB2459+[7]RCA!CB2462+[7]RCA!CB2463+[4]GABON!CB2800+[5]GUINEE!CD2487+[5]GUINEE!CD2492+[6]TCHAD!CN2510-[6]TCHAD!CN2480-[6]TCHAD!CN2479</f>
        <v>7064.3474575545943</v>
      </c>
      <c r="CM799" s="58">
        <v>7492.261896919942</v>
      </c>
      <c r="CN799" s="58">
        <v>7431.2960329994776</v>
      </c>
      <c r="CO799" s="58">
        <v>7389.7681253015262</v>
      </c>
      <c r="CP799" s="58">
        <v>7398.2471480629438</v>
      </c>
      <c r="CQ799" s="58">
        <v>7386.5713177042153</v>
      </c>
      <c r="CR799" s="58">
        <v>7304.4451733852566</v>
      </c>
      <c r="CS799" s="58">
        <v>7383.4802171390484</v>
      </c>
      <c r="CT799" s="58">
        <v>7359.3779312848219</v>
      </c>
      <c r="CU799" s="58">
        <v>7295.9268175106872</v>
      </c>
      <c r="CV799" s="58">
        <v>7346.3424099073009</v>
      </c>
      <c r="CW799" s="58">
        <v>7289.1174511637491</v>
      </c>
      <c r="CX799" s="58">
        <v>7340.2080728353521</v>
      </c>
      <c r="CY799" s="58">
        <v>7288.8521797230133</v>
      </c>
      <c r="CZ799" s="58">
        <v>7247.9166623799529</v>
      </c>
      <c r="DA799" s="58">
        <f>[2]CAMEROUN!DD2759-[2]CAMEROUN!DD2765-[2]CAMEROUN!DD2766-[2]CAMEROUN!DD2767+[3]CONGO!DA2534+[7]RCA!CN2459+[7]RCA!CN2462+[7]RCA!CN2463+[4]GABON!CN2800+[5]GUINEE!CP2487+[5]GUINEE!CP2492+[6]TCHAD!CZ2510-[6]TCHAD!CZ2480-[6]TCHAD!CZ2479</f>
        <v>7280.8574622054211</v>
      </c>
      <c r="DB799" s="57">
        <v>7593.34793534241</v>
      </c>
      <c r="DC799" s="57">
        <v>7561.619272333447</v>
      </c>
      <c r="DD799" s="57">
        <v>7501.6986552013786</v>
      </c>
      <c r="DE799" s="57">
        <v>7568.6901355997497</v>
      </c>
      <c r="DF799" s="57">
        <v>7558.011578869472</v>
      </c>
      <c r="DG799" s="57">
        <v>7509.988611975652</v>
      </c>
      <c r="DH799" s="57">
        <v>7601.0281039992715</v>
      </c>
      <c r="DI799" s="57">
        <v>7547.6186781545402</v>
      </c>
      <c r="DJ799" s="57">
        <v>7471.7880209817977</v>
      </c>
      <c r="DK799" s="57">
        <v>7587.1487897060433</v>
      </c>
      <c r="DL799" s="57">
        <v>7527.5216510976552</v>
      </c>
      <c r="DM799" s="57">
        <v>7467.6415139960973</v>
      </c>
      <c r="DN799" s="59">
        <f>[2]CAMEROUN!DQ2759-[2]CAMEROUN!DQ2765-[2]CAMEROUN!DQ2766-[2]CAMEROUN!DQ2767+[3]CONGO!DN2534+[7]RCA!DA2459+[7]RCA!DA2462+[7]RCA!DA2463+[4]GABON!DA2800+[5]GUINEE!DC2487+[5]GUINEE!DC2492+[6]TCHAD!DM2510-[6]TCHAD!DM2480-[6]TCHAD!DM2479</f>
        <v>7517.0081657950714</v>
      </c>
      <c r="DO799" s="57">
        <v>7467.6415139960973</v>
      </c>
      <c r="DP799" s="57">
        <v>7831.6881046498702</v>
      </c>
      <c r="DQ799" s="57">
        <v>7816.9455193031363</v>
      </c>
      <c r="DR799" s="57">
        <v>7760.9682930950885</v>
      </c>
      <c r="DS799" s="57">
        <v>7811.3250153448407</v>
      </c>
      <c r="DT799" s="57">
        <v>7796.743006932038</v>
      </c>
      <c r="DU799" s="57">
        <v>7767.7054156722324</v>
      </c>
      <c r="DV799" s="60">
        <f>[2]CAMEROUN!EA2759-[2]CAMEROUN!EA2765-[2]CAMEROUN!EA2766-[2]CAMEROUN!EA2767+[3]CONGO!DX2534+[7]RCA!DN2459+[7]RCA!DN2462+[7]RCA!DN2463+[4]GABON!DK2800+[5]GUINEE!DN2487+[5]GUINEE!DN2492+[6]TCHAD!DW2510-[6]TCHAD!DW2480-[6]TCHAD!DW2479</f>
        <v>7762.7354874948142</v>
      </c>
      <c r="DW799" s="61">
        <f>[2]CAMEROUN!EB2759-[2]CAMEROUN!EB2765-[2]CAMEROUN!EB2766-[2]CAMEROUN!EB2767+[3]CONGO!DY2534+[7]RCA!DM2459+[7]RCA!DM2462+[7]RCA!DM2463+[4]GABON!DL2800+[5]GUINEE!DO2487+[5]GUINEE!DO2492+[6]TCHAD!DX2510-[6]TCHAD!DX2480-[6]TCHAD!DX2479</f>
        <v>7735.5013897653134</v>
      </c>
      <c r="DX799" s="62">
        <f>[2]CAMEROUN!EC2759-[2]CAMEROUN!EC2765-[2]CAMEROUN!EC2766-[2]CAMEROUN!EC2767+[3]CONGO!DZ2534+[7]RCA!DN2459+[7]RCA!DN2462+[7]RCA!DN2463+[4]GABON!DM2800+[5]GUINEE!DP2487+[5]GUINEE!DP2492+[6]TCHAD!DY2510-[6]TCHAD!DY2480-[6]TCHAD!DY2479</f>
        <v>7728.9345215460535</v>
      </c>
      <c r="DZ799" s="57">
        <f>[2]CAMEROUN!EE2759-[2]CAMEROUN!EE2765-[2]CAMEROUN!EE2766-[2]CAMEROUN!EE2767+[3]CONGO!EB2534+[7]RCA!DP2459+[7]RCA!DP2462+[7]RCA!DP2463+[4]GABON!DO2800+[5]GUINEE!DR2487+[5]GUINEE!DR2492+[6]TCHAD!EA2510-[6]TCHAD!EA2480-[6]TCHAD!EA2479</f>
        <v>7920.4339116579749</v>
      </c>
      <c r="EC799" s="57">
        <f>[2]CAMEROUN!EH2759-[2]CAMEROUN!EH2765-[2]CAMEROUN!EH2766-[2]CAMEROUN!EH2767+[3]CONGO!EE2534+[7]RCA!DS2459+[7]RCA!DS2462+[7]RCA!DS2463+[4]GABON!DR2800+[5]GUINEE!DU2487+[5]GUINEE!DU2492+[6]TCHAD!ED2510-[6]TCHAD!ED2480-[6]TCHAD!ED2479</f>
        <v>8279.2363261584178</v>
      </c>
      <c r="EF799" s="57">
        <f>[2]CAMEROUN!EK2759-[2]CAMEROUN!EK2765-[2]CAMEROUN!EK2766-[2]CAMEROUN!EK2767+[3]CONGO!EH2534+[7]RCA!DV2459+[7]RCA!DV2462+[7]RCA!DV2463+[4]GABON!DU2800+[5]GUINEE!DX2487+[5]GUINEE!DX2492+[6]TCHAD!EG2510-[6]TCHAD!EG2480-[6]TCHAD!EG2479</f>
        <v>8623.3738154775056</v>
      </c>
      <c r="EI799" s="57">
        <f>[2]CAMEROUN!EN2759-[2]CAMEROUN!EN2765-[2]CAMEROUN!EN2766-[2]CAMEROUN!EN2767+[3]CONGO!EK2534+[7]RCA!DY2459+[7]RCA!DY2462+[7]RCA!DY2463+[4]GABON!DX2800+[5]GUINEE!EA2487+[5]GUINEE!EA2492+[6]TCHAD!EJ2510-[6]TCHAD!EJ2480-[6]TCHAD!EJ2479</f>
        <v>8985.1128121038328</v>
      </c>
      <c r="EL799" s="57">
        <f>[2]CAMEROUN!EQ2759-[2]CAMEROUN!EQ2765-[2]CAMEROUN!EQ2766-[2]CAMEROUN!EQ2767+[3]CONGO!EN2534+[7]RCA!EB2459+[7]RCA!EB2462+[7]RCA!EB2463+[4]GABON!EA2800+[5]GUINEE!ED2487+[5]GUINEE!ED2492+[6]TCHAD!EM2510-[6]TCHAD!EM2480-[6]TCHAD!EM2479</f>
        <v>9367.9228509667719</v>
      </c>
      <c r="EO799" s="57">
        <f>[2]CAMEROUN!ET2759-[2]CAMEROUN!ET2765-[2]CAMEROUN!ET2766-[2]CAMEROUN!ET2767+[3]CONGO!EQ2534+[7]RCA!EE2459+[7]RCA!EE2462+[7]RCA!EE2463+[4]GABON!ED2800+[5]GUINEE!EG2487+[5]GUINEE!EG2492+[6]TCHAD!EP2510-[6]TCHAD!EP2480-[6]TCHAD!EP2479</f>
        <v>9774.1084881922598</v>
      </c>
    </row>
    <row r="800" spans="1:145" ht="15.5" x14ac:dyDescent="0.35">
      <c r="A800" s="56" t="s">
        <v>358</v>
      </c>
      <c r="B800" s="57">
        <f>([2]CAMEROUN!C2765+[2]CAMEROUN!D2765)/2+[3]CONGO!D2535+[7]RCA!D2466+[4]GABON!D2806+[5]GUINEE!D2491</f>
        <v>197.4960052391155</v>
      </c>
      <c r="C800" s="57">
        <f>([2]CAMEROUN!D2765+[2]CAMEROUN!E2765)/2+[3]CONGO!E2535+[7]RCA!E2466+[4]GABON!E2806+[5]GUINEE!E2491</f>
        <v>227.28266180257853</v>
      </c>
      <c r="D800" s="57">
        <f>([2]CAMEROUN!E2765+[2]CAMEROUN!F2765)/2+[3]CONGO!F2535+[7]RCA!F2466+[4]GABON!F2806+[5]GUINEE!F2491</f>
        <v>250.16504456755845</v>
      </c>
      <c r="E800" s="57">
        <f>([2]CAMEROUN!F2765+[2]CAMEROUN!G2765)/2+[3]CONGO!G2535+[7]RCA!G2466+[4]GABON!G2806+[5]GUINEE!G2491</f>
        <v>250.49180510578333</v>
      </c>
      <c r="F800" s="57">
        <f>([2]CAMEROUN!G2765+[2]CAMEROUN!H2765)/2+[3]CONGO!H2535+[7]RCA!H2466+[4]GABON!H2806+[5]GUINEE!H2491</f>
        <v>234.19265169982819</v>
      </c>
      <c r="G800" s="57">
        <f>([2]CAMEROUN!H2765+[2]CAMEROUN!I2765)/2+[3]CONGO!I2535+[7]RCA!I2466+[4]GABON!I2806+[5]GUINEE!I2491</f>
        <v>265.60405798991178</v>
      </c>
      <c r="H800" s="57">
        <f>([2]CAMEROUN!I2765+[2]CAMEROUN!J2765)/2+[3]CONGO!J2535+[7]RCA!J2466+[4]GABON!J2806+[5]GUINEE!J2491</f>
        <v>281.38800925008348</v>
      </c>
      <c r="I800" s="57">
        <f>([2]CAMEROUN!J2765+[2]CAMEROUN!K2765)/2+[3]CONGO!K2535+[7]RCA!K2466+[4]GABON!K2806+[5]GUINEE!K2491</f>
        <v>304.44293398425913</v>
      </c>
      <c r="J800" s="57">
        <f>([2]CAMEROUN!K2765+[2]CAMEROUN!L2765)/2+[3]CONGO!L2535+[7]RCA!L2466+[4]GABON!L2806+[5]GUINEE!L2491</f>
        <v>322.88316240935552</v>
      </c>
      <c r="K800" s="57">
        <f>([2]CAMEROUN!L2765+[2]CAMEROUN!M2765)/2+[3]CONGO!M2535+[7]RCA!M2466+[4]GABON!M2806+[5]GUINEE!M2491</f>
        <v>326.77559275621871</v>
      </c>
      <c r="L800" s="57">
        <f>([2]CAMEROUN!M2765+[2]CAMEROUN!N2765)/2+[3]CONGO!N2535+[7]RCA!N2466+[4]GABON!N2806+[5]GUINEE!N2491</f>
        <v>368.36260495344817</v>
      </c>
      <c r="M800" s="57">
        <f>([2]CAMEROUN!N2765+[2]CAMEROUN!O2765)/2+[3]CONGO!O2535+[7]RCA!O2466+[4]GABON!O2806+[5]GUINEE!O2491</f>
        <v>359.28944373407558</v>
      </c>
      <c r="N800" s="57">
        <f>([2]CAMEROUN!O2765+[2]CAMEROUN!P2765)/2+[3]CONGO!P2535+[7]RCA!P2466+[4]GABON!P2806+[5]GUINEE!P2491</f>
        <v>352.72176462786109</v>
      </c>
      <c r="O800" s="57">
        <f>([2]CAMEROUN!P2765+[2]CAMEROUN!Q2765)/2+[3]CONGO!Q2535+[7]RCA!Q2466+[4]GABON!Q2806+[5]GUINEE!Q2491</f>
        <v>343.65118102289978</v>
      </c>
      <c r="P800" s="57">
        <f>[2]CAMEROUN!AH2765+[3]CONGO!R2535+[7]RCA!R2466+[4]GABON!R2806+[5]GUINEE!R2491</f>
        <v>267.42246247819634</v>
      </c>
      <c r="Q800" s="57">
        <f>[2]CAMEROUN!AI2765+[3]CONGO!S2535+[7]RCA!S2466+[4]GABON!S2806+[5]GUINEE!S2491</f>
        <v>244.13742934993732</v>
      </c>
      <c r="R800" s="57">
        <f>[2]CAMEROUN!AJ2765+[3]CONGO!T2535+[7]RCA!T2466+[4]GABON!T2806+[5]GUINEE!T2491</f>
        <v>253.97491705549783</v>
      </c>
      <c r="S800" s="57">
        <f>[2]CAMEROUN!AK2765+[3]CONGO!U2535+[7]RCA!U2466+[4]GABON!U2806+[5]GUINEE!U2491</f>
        <v>284.72148441275965</v>
      </c>
      <c r="T800" s="57">
        <f>[2]CAMEROUN!AL2765+[3]CONGO!V2535+[7]RCA!V2466+[4]GABON!V2806+[5]GUINEE!V2491</f>
        <v>395.7815851720348</v>
      </c>
      <c r="U800" s="57">
        <f>[2]CAMEROUN!AM2765+[3]CONGO!W2535+[7]RCA!W2466+[4]GABON!W2806+[5]GUINEE!W2491</f>
        <v>406.60062327945735</v>
      </c>
      <c r="V800" s="57">
        <f>[2]CAMEROUN!AN2765+[3]CONGO!X2535+[7]RCA!X2466+[4]GABON!X2806+[5]GUINEE!X2491</f>
        <v>431.90127194451009</v>
      </c>
      <c r="W800" s="57">
        <f>[2]CAMEROUN!AO2765+[3]CONGO!Y2535+[7]RCA!Y2466+[4]GABON!Y2806+[5]GUINEE!Y2491</f>
        <v>424.73900583926508</v>
      </c>
      <c r="X800" s="58">
        <f>[2]CAMEROUN!AP2765+[3]CONGO!Z2535+[7]RCA!Z2466+[4]GABON!Z2806+[5]GUINEE!Z2491</f>
        <v>371.92344746526385</v>
      </c>
      <c r="Y800" s="58">
        <f>[2]CAMEROUN!AQ2765+[3]CONGO!AA2535+[7]RCA!AA2466+[4]GABON!AA2806+[5]GUINEE!AA2491</f>
        <v>398.22977657535665</v>
      </c>
      <c r="Z800" s="57">
        <f>[2]CAMEROUN!AR2765+[3]CONGO!AB2535+[7]RCA!AB2466+[4]GABON!AB2806+[5]GUINEE!AB2491</f>
        <v>408.19203105427596</v>
      </c>
      <c r="AA800" s="57">
        <f>[2]CAMEROUN!AS2765+[3]CONGO!AC2535+[7]RCA!AC2466+[4]GABON!AC2806+[5]GUINEE!AC2491</f>
        <v>442.38732920870132</v>
      </c>
      <c r="AB800" s="57">
        <v>244.21659419875567</v>
      </c>
      <c r="AC800" s="57">
        <v>227.50244592214401</v>
      </c>
      <c r="AD800" s="57">
        <v>248.80632759599501</v>
      </c>
      <c r="AE800" s="57">
        <f>[2]CAMEROUN!AT2765+[3]CONGO!AH2535+[7]RCA!AD2466+[4]GABON!AD2806+[5]GUINEE!AD2491</f>
        <v>450.79878089616722</v>
      </c>
      <c r="AF800" s="57">
        <v>260.89796767701017</v>
      </c>
      <c r="AG800" s="57">
        <v>264.17754238291985</v>
      </c>
      <c r="AH800" s="57">
        <v>260.64123887189135</v>
      </c>
      <c r="AI800" s="57">
        <v>74.149652336658164</v>
      </c>
      <c r="AJ800" s="58">
        <f>[2]CAMEROUN!AU2765+[3]CONGO!AM2535+[7]RCA!AE2466+[4]GABON!AE2806+[5]GUINEE!AE2491</f>
        <v>483.81735150986242</v>
      </c>
      <c r="AK800" s="58">
        <v>295.10539859598384</v>
      </c>
      <c r="AL800" s="58">
        <v>315.17079919930643</v>
      </c>
      <c r="AM800" s="58">
        <v>296.95970448175467</v>
      </c>
      <c r="AN800" s="58">
        <v>296.95970448175467</v>
      </c>
      <c r="AO800" s="58">
        <f>[2]CAMEROUN!AV2765+[3]CONGO!AR2535+[7]RCA!AF2466+[4]GABON!AF2806+[5]GUINEE!AF2491</f>
        <v>495.58923644815826</v>
      </c>
      <c r="AP800" s="58">
        <v>315.26913958749981</v>
      </c>
      <c r="AQ800" s="58">
        <v>322.55035631745278</v>
      </c>
      <c r="AR800" s="58">
        <v>319.66311673750403</v>
      </c>
      <c r="AS800" s="58">
        <f>[2]CAMEROUN!AZ2765+[3]CONGO!AV2535+[7]RCA!AJ2466+[4]GABON!AJ2806+[5]GUINEE!AJ2491</f>
        <v>512.0536066377116</v>
      </c>
      <c r="AT800" s="58">
        <v>328.24592183145</v>
      </c>
      <c r="AU800" s="58">
        <v>335.2571859903847</v>
      </c>
      <c r="AV800" s="58">
        <v>476.057174945013</v>
      </c>
      <c r="AW800" s="58">
        <v>476.057174945013</v>
      </c>
      <c r="AX800" s="58">
        <f>[2]CAMEROUN!BE2765+[3]CONGO!BA2535+[7]RCA!AO2466+[4]GABON!AO2806+[5]GUINEE!AO2491</f>
        <v>572.26391444839442</v>
      </c>
      <c r="AY800" s="58"/>
      <c r="AZ800" s="58">
        <v>495.5763073528268</v>
      </c>
      <c r="BA800" s="58">
        <v>494.69454077649868</v>
      </c>
      <c r="BB800" s="58">
        <v>491.37730325896831</v>
      </c>
      <c r="BC800" s="58">
        <v>486.24356656793401</v>
      </c>
      <c r="BD800" s="58">
        <v>495.42393606643111</v>
      </c>
      <c r="BE800" s="58">
        <v>489.26656960043817</v>
      </c>
      <c r="BF800" s="58">
        <f>[2]CAMEROUN!BL2765+[3]CONGO!BI2535+[7]RCA!AV2466+[4]GABON!AV2806+[5]GUINEE!AV2491</f>
        <v>587.23427876703363</v>
      </c>
      <c r="BG800" s="58">
        <v>535.62411525028392</v>
      </c>
      <c r="BH800" s="58">
        <v>534.41948221785265</v>
      </c>
      <c r="BI800" s="58">
        <v>637.31921688980367</v>
      </c>
      <c r="BJ800" s="58">
        <v>638.06059208064619</v>
      </c>
      <c r="BK800" s="58">
        <v>592.95816869333112</v>
      </c>
      <c r="BL800" s="58">
        <v>589.20021227002178</v>
      </c>
      <c r="BM800" s="58">
        <v>577.65010155953507</v>
      </c>
      <c r="BN800" s="58">
        <v>572.35956792888101</v>
      </c>
      <c r="BO800" s="58">
        <f>[2]CAMEROUN!BU2765+[3]CONGO!BR2535+[7]RCA!BE2466+[4]GABON!BE2806+[5]GUINEE!BE2491</f>
        <v>574.51659615132053</v>
      </c>
      <c r="BP800" s="58">
        <v>599.1390879035057</v>
      </c>
      <c r="BQ800" s="58">
        <v>432.73117569114146</v>
      </c>
      <c r="BR800" s="58">
        <v>386.47540984852128</v>
      </c>
      <c r="BS800" s="58">
        <v>364.7534693531432</v>
      </c>
      <c r="BT800" s="58">
        <v>525.64028678284353</v>
      </c>
      <c r="BU800" s="58">
        <v>447.14936282766763</v>
      </c>
      <c r="BV800" s="58">
        <v>377.10811525068664</v>
      </c>
      <c r="BW800" s="58">
        <v>532.04966893256233</v>
      </c>
      <c r="BX800" s="58">
        <v>531.43942632858386</v>
      </c>
      <c r="BY800" s="58">
        <v>448.8199722895755</v>
      </c>
      <c r="BZ800" s="57">
        <v>538.91788499406459</v>
      </c>
      <c r="CA800" s="58">
        <f>[2]CAMEROUN!CG2765+[3]CONGO!CD2535+[7]RCA!BQ2466+[4]GABON!BQ2806+[5]GUINEE!BQ2491</f>
        <v>542.82619662847674</v>
      </c>
      <c r="CB800" s="58">
        <v>606.70113448725544</v>
      </c>
      <c r="CC800" s="58">
        <v>605.38791445364507</v>
      </c>
      <c r="CD800" s="58">
        <v>625.74556421086493</v>
      </c>
      <c r="CE800" s="58">
        <v>608.06185403021937</v>
      </c>
      <c r="CF800" s="58">
        <v>555.42410296580465</v>
      </c>
      <c r="CG800" s="58">
        <v>527.4955229873176</v>
      </c>
      <c r="CH800" s="58">
        <v>556.14659274103633</v>
      </c>
      <c r="CI800" s="58">
        <v>555.32728528308485</v>
      </c>
      <c r="CJ800" s="57">
        <v>589.04681209211583</v>
      </c>
      <c r="CK800" s="57">
        <v>588.50254736294119</v>
      </c>
      <c r="CL800" s="58">
        <f>[2]CAMEROUN!CR2765+[3]CONGO!CO2535+[7]RCA!CB2466+[4]GABON!CB2806+[5]GUINEE!CD2491</f>
        <v>561.38038592396731</v>
      </c>
      <c r="CM800" s="58">
        <v>643.36548607180794</v>
      </c>
      <c r="CN800" s="58">
        <v>640.1777476839909</v>
      </c>
      <c r="CO800" s="58">
        <v>640.1777476839909</v>
      </c>
      <c r="CP800" s="58">
        <v>656.77937041803068</v>
      </c>
      <c r="CQ800" s="58">
        <v>640.03487082972731</v>
      </c>
      <c r="CR800" s="58">
        <v>627.31497884593648</v>
      </c>
      <c r="CS800" s="58">
        <v>656.00203038072118</v>
      </c>
      <c r="CT800" s="58">
        <v>643.45844625024063</v>
      </c>
      <c r="CU800" s="58">
        <v>638.00095290655361</v>
      </c>
      <c r="CV800" s="58">
        <v>663.07488147951233</v>
      </c>
      <c r="CW800" s="58">
        <v>646.5969413645189</v>
      </c>
      <c r="CX800" s="58">
        <v>601.69699140354044</v>
      </c>
      <c r="CY800" s="58">
        <v>585.43098501066618</v>
      </c>
      <c r="CZ800" s="58">
        <v>588.39207374912792</v>
      </c>
      <c r="DA800" s="58">
        <f>[2]CAMEROUN!DD2765+[3]CONGO!DA2535+[7]RCA!CN2466+[4]GABON!CN2806+[5]GUINEE!CP2491</f>
        <v>599.51925085941718</v>
      </c>
      <c r="DB800" s="57">
        <v>656.01362232052531</v>
      </c>
      <c r="DC800" s="57">
        <v>640.81915156753814</v>
      </c>
      <c r="DD800" s="57">
        <v>633.27352527306789</v>
      </c>
      <c r="DE800" s="57">
        <v>622.71068939466204</v>
      </c>
      <c r="DF800" s="57">
        <v>598.45157710549938</v>
      </c>
      <c r="DG800" s="57">
        <v>583.21159409921927</v>
      </c>
      <c r="DH800" s="57">
        <v>607.26794657671985</v>
      </c>
      <c r="DI800" s="57">
        <v>588.01454435034714</v>
      </c>
      <c r="DJ800" s="57">
        <v>570.03099225889684</v>
      </c>
      <c r="DK800" s="57">
        <v>599.85145949879052</v>
      </c>
      <c r="DL800" s="57">
        <v>588.29817900935518</v>
      </c>
      <c r="DM800" s="57">
        <v>570.03099225889684</v>
      </c>
      <c r="DN800" s="59">
        <f>[2]CAMEROUN!DQ2765+[3]CONGO!DN2535+[7]RCA!DA2466+[4]GABON!DA2806+[5]GUINEE!DC2491</f>
        <v>571.87887938858375</v>
      </c>
      <c r="DO800" s="57">
        <v>570.03099225889684</v>
      </c>
      <c r="DP800" s="57">
        <v>557.25849752406123</v>
      </c>
      <c r="DQ800" s="57">
        <v>553.72071994333896</v>
      </c>
      <c r="DR800" s="57">
        <v>551.12515229189773</v>
      </c>
      <c r="DS800" s="57">
        <v>576.99969148962782</v>
      </c>
      <c r="DT800" s="57">
        <v>573.98432398911575</v>
      </c>
      <c r="DU800" s="57">
        <v>526.56329030005759</v>
      </c>
      <c r="DV800" s="60">
        <f>[2]CAMEROUN!EA2765+[3]CONGO!DX2535+[7]RCA!DN2466+[4]GABON!DK2806+[5]GUINEE!DN2491</f>
        <v>563.51350265024394</v>
      </c>
      <c r="DW800" s="61">
        <f>[2]CAMEROUN!EB2765+[3]CONGO!DY2535+[7]RCA!DM2466+[4]GABON!DL2806+[5]GUINEE!DO2491</f>
        <v>556.06961228629416</v>
      </c>
      <c r="DX800" s="62">
        <f>[2]CAMEROUN!EC2765+[3]CONGO!DZ2535+[7]RCA!DN2466+[4]GABON!DM2806+[5]GUINEE!DP2491</f>
        <v>527.66413796262157</v>
      </c>
      <c r="DZ800" s="57">
        <f>[2]CAMEROUN!EE2765+[3]CONGO!EB2535+[7]RCA!DP2466+[4]GABON!DO2806+[5]GUINEE!DR2491</f>
        <v>559.58099968642421</v>
      </c>
      <c r="EC800" s="57">
        <f>[2]CAMEROUN!EH2765+[3]CONGO!EE2535+[7]RCA!DS2466+[4]GABON!DR2806+[5]GUINEE!DU2491</f>
        <v>571.19254567547853</v>
      </c>
      <c r="EF800" s="57">
        <f>[2]CAMEROUN!EK2765+[3]CONGO!EH2535+[7]RCA!DV2466+[4]GABON!DU2806+[5]GUINEE!DX2491</f>
        <v>560.12834191974753</v>
      </c>
      <c r="EI800" s="57">
        <f>[2]CAMEROUN!EN2765+[3]CONGO!EK2535+[7]RCA!DY2466+[4]GABON!DX2806+[5]GUINEE!EA2491</f>
        <v>575.68678132668754</v>
      </c>
      <c r="EL800" s="57">
        <f>[2]CAMEROUN!EQ2765+[3]CONGO!EN2535+[7]RCA!EB2466+[4]GABON!EA2806+[5]GUINEE!ED2491</f>
        <v>591.62695583105676</v>
      </c>
      <c r="EO800" s="57">
        <f>[2]CAMEROUN!ET2765+[3]CONGO!EQ2535+[7]RCA!EE2466+[4]GABON!ED2806+[5]GUINEE!EG2491</f>
        <v>608.15144514593237</v>
      </c>
    </row>
    <row r="801" spans="1:145" ht="15.5" x14ac:dyDescent="0.35">
      <c r="A801" s="56" t="s">
        <v>359</v>
      </c>
      <c r="B801" s="57" t="e">
        <f>[2]CAMEROUN!T2766+[2]CAMEROUN!T2767+[3]CONGO!D2536+[3]CONGO!D2537+[3]CONGO!D2538+[3]CONGO!D2539+[4]GABON!D2807+[5]GUINEE!D2493+[6]TCHAD!D2480+[6]TCHAD!D2479+[7]RCA!D2469</f>
        <v>#VALUE!</v>
      </c>
      <c r="C801" s="57" t="e">
        <f>[2]CAMEROUN!U2766+[2]CAMEROUN!U2767+[3]CONGO!E2536+[3]CONGO!E2537+[3]CONGO!E2538+[3]CONGO!E2539+[4]GABON!E2807+[5]GUINEE!E2493+[6]TCHAD!E2480+[6]TCHAD!E2479+[7]RCA!E2469</f>
        <v>#VALUE!</v>
      </c>
      <c r="D801" s="57" t="e">
        <f>[2]CAMEROUN!V2766+[2]CAMEROUN!V2767+[3]CONGO!F2536+[3]CONGO!F2537+[3]CONGO!F2538+[3]CONGO!F2539+[4]GABON!F2807+[5]GUINEE!F2493+[6]TCHAD!F2480+[6]TCHAD!F2479+[7]RCA!F2469</f>
        <v>#VALUE!</v>
      </c>
      <c r="E801" s="57" t="e">
        <f>[2]CAMEROUN!W2766+[2]CAMEROUN!W2767+[3]CONGO!G2536+[3]CONGO!G2537+[3]CONGO!G2538+[3]CONGO!G2539+[4]GABON!G2807+[5]GUINEE!G2493+[6]TCHAD!G2480+[6]TCHAD!G2479+[7]RCA!G2469</f>
        <v>#VALUE!</v>
      </c>
      <c r="F801" s="57" t="e">
        <f>[2]CAMEROUN!X2766+[2]CAMEROUN!X2767+[3]CONGO!H2536+[3]CONGO!H2537+[3]CONGO!H2538+[3]CONGO!H2539+[4]GABON!H2807+[5]GUINEE!H2493+[6]TCHAD!H2480+[6]TCHAD!H2479+[7]RCA!H2469</f>
        <v>#VALUE!</v>
      </c>
      <c r="G801" s="57" t="e">
        <f>[2]CAMEROUN!Y2766+[2]CAMEROUN!Y2767+[3]CONGO!I2536+[3]CONGO!I2537+[3]CONGO!I2538+[3]CONGO!I2539+[4]GABON!I2807+[5]GUINEE!I2493+[6]TCHAD!I2480+[6]TCHAD!I2479+[7]RCA!I2469</f>
        <v>#VALUE!</v>
      </c>
      <c r="H801" s="57" t="e">
        <f>[2]CAMEROUN!Z2766+[2]CAMEROUN!Z2767+[3]CONGO!J2536+[3]CONGO!J2537+[3]CONGO!J2538+[3]CONGO!J2539+[4]GABON!J2807+[5]GUINEE!J2493+[6]TCHAD!J2480+[6]TCHAD!J2479+[7]RCA!J2469</f>
        <v>#VALUE!</v>
      </c>
      <c r="I801" s="57" t="e">
        <f>[2]CAMEROUN!AA2766+[2]CAMEROUN!AA2767+[3]CONGO!K2536+[3]CONGO!K2537+[3]CONGO!K2538+[3]CONGO!K2539+[4]GABON!K2807+[5]GUINEE!K2493+[6]TCHAD!K2480+[6]TCHAD!K2479+[7]RCA!K2469</f>
        <v>#VALUE!</v>
      </c>
      <c r="J801" s="57" t="e">
        <f>[2]CAMEROUN!AB2766+[2]CAMEROUN!AB2767+[3]CONGO!L2536+[3]CONGO!L2537+[3]CONGO!L2538+[3]CONGO!L2539+[4]GABON!L2807+[5]GUINEE!L2493+[6]TCHAD!L2480+[6]TCHAD!L2479+[7]RCA!L2469</f>
        <v>#VALUE!</v>
      </c>
      <c r="K801" s="57" t="e">
        <f>[2]CAMEROUN!AC2766+[2]CAMEROUN!AC2767+[3]CONGO!M2536+[3]CONGO!M2537+[3]CONGO!M2538+[3]CONGO!M2539+[4]GABON!M2807+[5]GUINEE!M2493+[6]TCHAD!M2480+[6]TCHAD!M2479+[7]RCA!M2469</f>
        <v>#VALUE!</v>
      </c>
      <c r="L801" s="57" t="e">
        <f>[2]CAMEROUN!AD2766+[2]CAMEROUN!AD2767+[3]CONGO!N2536+[3]CONGO!N2537+[3]CONGO!N2538+[3]CONGO!N2539+[4]GABON!N2807+[5]GUINEE!N2493+[5]GUINEE!N2494+[5]GUINEE!N2495+[6]TCHAD!N2480+[6]TCHAD!N2479+[7]RCA!N2469</f>
        <v>#VALUE!</v>
      </c>
      <c r="M801" s="57" t="e">
        <f>[2]CAMEROUN!AE2766+[2]CAMEROUN!AE2767+[3]CONGO!O2536+[3]CONGO!O2537+[3]CONGO!O2538+[3]CONGO!O2539+[4]GABON!O2807+[5]GUINEE!O2493+[5]GUINEE!O2494+[5]GUINEE!O2495+[6]TCHAD!O2480+[6]TCHAD!O2479+[7]RCA!O2469</f>
        <v>#VALUE!</v>
      </c>
      <c r="N801" s="57" t="e">
        <f>[2]CAMEROUN!AF2766+[2]CAMEROUN!AF2767+[3]CONGO!P2536+[3]CONGO!P2537+[3]CONGO!P2538+[3]CONGO!P2539+[4]GABON!P2807+[5]GUINEE!P2493+[5]GUINEE!P2494+[5]GUINEE!P2495+[6]TCHAD!P2480+[6]TCHAD!P2479+[7]RCA!P2469</f>
        <v>#VALUE!</v>
      </c>
      <c r="O801" s="57" t="e">
        <f>[2]CAMEROUN!AG2766+[2]CAMEROUN!AG2767+[3]CONGO!Q2536+[3]CONGO!Q2537+[3]CONGO!Q2538+[3]CONGO!Q2539+[4]GABON!Q2807+[5]GUINEE!Q2493+[5]GUINEE!Q2494+[5]GUINEE!Q2495+[6]TCHAD!Q2480+[6]TCHAD!Q2479+[7]RCA!Q2469</f>
        <v>#VALUE!</v>
      </c>
      <c r="P801" s="57" t="e">
        <f>[2]CAMEROUN!AH2766+[2]CAMEROUN!AH2767+[3]CONGO!R2536+[3]CONGO!R2537+[3]CONGO!R2538+[3]CONGO!R2539+[4]GABON!R2807+[5]GUINEE!R2493+[5]GUINEE!R2494+[5]GUINEE!R2495+[6]TCHAD!R2480+[6]TCHAD!R2479+[7]RCA!R2469</f>
        <v>#VALUE!</v>
      </c>
      <c r="Q801" s="57" t="e">
        <f>[2]CAMEROUN!AI2766+[2]CAMEROUN!AI2767+[3]CONGO!S2536+[3]CONGO!S2537+[3]CONGO!S2538+[3]CONGO!S2539+[4]GABON!S2807+[5]GUINEE!S2493+[5]GUINEE!S2494+[5]GUINEE!S2495+[6]TCHAD!S2480+[6]TCHAD!S2479+[7]RCA!S2469</f>
        <v>#VALUE!</v>
      </c>
      <c r="R801" s="57" t="e">
        <f>[2]CAMEROUN!AJ2766+[2]CAMEROUN!AJ2767+[3]CONGO!T2536+[3]CONGO!T2537+[3]CONGO!T2538+[3]CONGO!T2539+[4]GABON!T2807+[5]GUINEE!T2493+[5]GUINEE!T2494+[5]GUINEE!T2495+[6]TCHAD!T2480+[6]TCHAD!T2479+[7]RCA!T2469</f>
        <v>#VALUE!</v>
      </c>
      <c r="S801" s="57" t="e">
        <f>[2]CAMEROUN!AK2766+[2]CAMEROUN!AK2767+[3]CONGO!U2536+[3]CONGO!U2537+[3]CONGO!U2538+[3]CONGO!U2539+[4]GABON!U2807+[5]GUINEE!U2493+[5]GUINEE!U2494+[5]GUINEE!U2495+[6]TCHAD!U2480+[6]TCHAD!U2479+[7]RCA!U2469</f>
        <v>#VALUE!</v>
      </c>
      <c r="T801" s="57" t="e">
        <f>[2]CAMEROUN!AL2766+[2]CAMEROUN!AL2767+[3]CONGO!V2536+[3]CONGO!V2537+[3]CONGO!V2538+[3]CONGO!V2539+[4]GABON!V2807+[5]GUINEE!V2493+[5]GUINEE!V2494+[5]GUINEE!V2495+[6]TCHAD!V2480+[6]TCHAD!V2479+[7]RCA!V2469</f>
        <v>#VALUE!</v>
      </c>
      <c r="U801" s="57" t="e">
        <f>[2]CAMEROUN!AM2766+[2]CAMEROUN!AM2767+[3]CONGO!W2536+[3]CONGO!W2537+[3]CONGO!W2538+[3]CONGO!W2539+[4]GABON!W2807+[5]GUINEE!W2493+[5]GUINEE!W2494+[5]GUINEE!W2495+[6]TCHAD!W2480+[6]TCHAD!W2479+[7]RCA!W2469</f>
        <v>#VALUE!</v>
      </c>
      <c r="V801" s="57" t="e">
        <f>[2]CAMEROUN!AN2766+[2]CAMEROUN!AN2767+[3]CONGO!X2536+[3]CONGO!X2537+[3]CONGO!X2538+[3]CONGO!X2539+[4]GABON!X2807+[5]GUINEE!X2493+[5]GUINEE!X2494+[5]GUINEE!X2495+[6]TCHAD!X2480+[6]TCHAD!X2479+[7]RCA!X2469</f>
        <v>#VALUE!</v>
      </c>
      <c r="W801" s="57" t="e">
        <f>[2]CAMEROUN!AO2766+[2]CAMEROUN!AO2767+[3]CONGO!Y2536+[3]CONGO!Y2537+[3]CONGO!Y2538+[3]CONGO!Y2539+[4]GABON!Y2807+[5]GUINEE!Y2493+[5]GUINEE!Y2494+[5]GUINEE!Y2495+[6]TCHAD!Y2480+[6]TCHAD!Y2479+[7]RCA!Y2469</f>
        <v>#VALUE!</v>
      </c>
      <c r="X801" s="57" t="e">
        <f>[2]CAMEROUN!AP2766+[2]CAMEROUN!AP2767+[3]CONGO!Z2536+[3]CONGO!Z2537+[3]CONGO!Z2538+[3]CONGO!Z2539+[4]GABON!Z2807+[5]GUINEE!Z2493+[5]GUINEE!Z2494+[5]GUINEE!Z2495+[6]TCHAD!Z2480+[6]TCHAD!Z2479+[7]RCA!Z2469</f>
        <v>#VALUE!</v>
      </c>
      <c r="Y801" s="57" t="e">
        <f>[2]CAMEROUN!AQ2766+[2]CAMEROUN!AQ2767+[3]CONGO!AA2536+[3]CONGO!AA2537+[3]CONGO!AA2538+[3]CONGO!AA2539+[4]GABON!AA2807+[5]GUINEE!AA2493+[5]GUINEE!AA2494+[5]GUINEE!AA2495+[6]TCHAD!AA2480+[6]TCHAD!AA2479+[7]RCA!AA2469</f>
        <v>#VALUE!</v>
      </c>
      <c r="Z801" s="57" t="e">
        <f>[2]CAMEROUN!AR2766+[2]CAMEROUN!AR2767+[3]CONGO!AB2536+[3]CONGO!AB2537+[3]CONGO!AB2538+[3]CONGO!AB2539+[4]GABON!AB2807+[5]GUINEE!AB2493+[5]GUINEE!AB2494+[5]GUINEE!AB2495+[6]TCHAD!AB2480+[6]TCHAD!AB2479+[7]RCA!AB2469</f>
        <v>#VALUE!</v>
      </c>
      <c r="AA801" s="57" t="e">
        <f>[2]CAMEROUN!AS2766+[2]CAMEROUN!AS2767+[3]CONGO!AC2536+[3]CONGO!AC2537+[3]CONGO!AC2538+[3]CONGO!AC2539+[4]GABON!AC2807+[5]GUINEE!AC2493+[5]GUINEE!AC2494+[5]GUINEE!AC2495+[6]TCHAD!AC2480+[6]TCHAD!AC2479+[7]RCA!AC2469</f>
        <v>#VALUE!</v>
      </c>
      <c r="AB801" s="57" t="e">
        <f>[2]CAMEROUN!#REF!+[2]CAMEROUN!#REF!+[3]CONGO!AD2536+[3]CONGO!AD2537+[3]CONGO!AD2538+[3]CONGO!AD2539+[4]GABON!#REF!+[5]GUINEE!#REF!+[6]TCHAD!AD2480+[6]TCHAD!AD2479+[7]RCA!#REF!</f>
        <v>#REF!</v>
      </c>
      <c r="AC801" s="57" t="e">
        <f>[2]CAMEROUN!#REF!+[2]CAMEROUN!#REF!+[3]CONGO!AE2536+[3]CONGO!AE2537+[3]CONGO!AE2538+[3]CONGO!AE2539+[4]GABON!#REF!+[5]GUINEE!#REF!+[6]TCHAD!AE2480+[6]TCHAD!AE2479+[7]RCA!#REF!</f>
        <v>#REF!</v>
      </c>
      <c r="AD801" s="57" t="e">
        <f>[2]CAMEROUN!#REF!+[2]CAMEROUN!#REF!+[3]CONGO!AF2536+[3]CONGO!AF2537+[3]CONGO!AF2538+[3]CONGO!AF2539+[4]GABON!#REF!+[5]GUINEE!#REF!+[6]TCHAD!AF2480+[6]TCHAD!AF2479+[7]RCA!#REF!</f>
        <v>#REF!</v>
      </c>
      <c r="AE801" s="57" t="e">
        <f>[2]CAMEROUN!AT2766+[2]CAMEROUN!AT2767+[3]CONGO!AH2536+[3]CONGO!AH2537+[3]CONGO!AH2538+[3]CONGO!AH2539+[4]GABON!AD2807+[5]GUINEE!AD2493+[5]GUINEE!AD2494+[5]GUINEE!AD2495+[6]TCHAD!AH2480+[6]TCHAD!AH2479+[7]RCA!AD2469</f>
        <v>#VALUE!</v>
      </c>
      <c r="AF801" s="57">
        <v>8773.5367170647278</v>
      </c>
      <c r="AG801" s="57">
        <v>8661.3863945726935</v>
      </c>
      <c r="AH801" s="57">
        <v>8506.1025076492024</v>
      </c>
      <c r="AI801" s="57">
        <v>7762.7486428478724</v>
      </c>
      <c r="AJ801" s="58" t="e">
        <f>[2]CAMEROUN!AU2766+[2]CAMEROUN!AU2767+[3]CONGO!AM2536+[3]CONGO!AM2537+[3]CONGO!AM2538+[3]CONGO!AM2539+[4]GABON!AE2807+[5]GUINEE!AE2493+[5]GUINEE!AE2494+[5]GUINEE!AE2495+[6]TCHAD!AM2480+[6]TCHAD!AM2479+[7]RCA!AE2469</f>
        <v>#VALUE!</v>
      </c>
      <c r="AK801" s="58">
        <v>8649.6849235509198</v>
      </c>
      <c r="AL801" s="58">
        <v>8215.2865409948372</v>
      </c>
      <c r="AM801" s="58">
        <v>8416.5234842348327</v>
      </c>
      <c r="AN801" s="58">
        <v>8489.9643015007805</v>
      </c>
      <c r="AO801" s="58" t="e">
        <f>[2]CAMEROUN!AV2766+[2]CAMEROUN!AV2767+[3]CONGO!AR2536+[3]CONGO!AR2537+[3]CONGO!AR2538+[3]CONGO!AR2539+[4]GABON!AF2807+[5]GUINEE!AF2493+[5]GUINEE!AF2494+[5]GUINEE!AF2495+[6]TCHAD!AR2480+[6]TCHAD!AR2479+[7]RCA!AF2469</f>
        <v>#VALUE!</v>
      </c>
      <c r="AP801" s="58">
        <v>8076.8914389707779</v>
      </c>
      <c r="AQ801" s="58">
        <v>8189.3174369964436</v>
      </c>
      <c r="AR801" s="58">
        <v>8214.994317253324</v>
      </c>
      <c r="AS801" s="58" t="e">
        <f>[2]CAMEROUN!AZ2766+[2]CAMEROUN!AZ2767+[3]CONGO!AV2536+[3]CONGO!AV2537+[3]CONGO!AV2538+[3]CONGO!AV2539+[4]GABON!AJ2807+[5]GUINEE!AJ2493+[5]GUINEE!AJ2494+[5]GUINEE!AJ2495+[6]TCHAD!AV2480+[6]TCHAD!AV2479+[7]RCA!AJ2469</f>
        <v>#VALUE!</v>
      </c>
      <c r="AT801" s="58">
        <v>7423.8342543878425</v>
      </c>
      <c r="AU801" s="58">
        <v>7734.787856700229</v>
      </c>
      <c r="AV801" s="58">
        <v>7863.8263894525853</v>
      </c>
      <c r="AW801" s="58">
        <v>7923.0415438448244</v>
      </c>
      <c r="AX801" s="58" t="e">
        <f>[2]CAMEROUN!BE2766+[2]CAMEROUN!BE2767+[3]CONGO!BA2536+[3]CONGO!BA2537+[3]CONGO!BA2538+[3]CONGO!BA2539+[4]GABON!AO2807+[5]GUINEE!AO2493+[5]GUINEE!AO2494+[5]GUINEE!AO2495+[6]TCHAD!BA2480+[6]TCHAD!BA2479+[7]RCA!AO2469</f>
        <v>#VALUE!</v>
      </c>
      <c r="AY801" s="58"/>
      <c r="AZ801" s="58">
        <v>7971.894523335126</v>
      </c>
      <c r="BA801" s="58">
        <v>7620.5400343678284</v>
      </c>
      <c r="BB801" s="58">
        <v>8314.7741716779074</v>
      </c>
      <c r="BC801" s="58">
        <v>7915.5068083504948</v>
      </c>
      <c r="BD801" s="58">
        <v>8106.830127183649</v>
      </c>
      <c r="BE801" s="58">
        <v>7788.198456411701</v>
      </c>
      <c r="BF801" s="58">
        <f>[2]CAMEROUN!BL2766+[2]CAMEROUN!BL2767+[3]CONGO!BI2536+[3]CONGO!BI2537+[3]CONGO!BI2538+[3]CONGO!BI2539+[4]GABON!AV2807+[5]GUINEE!AV2493+[5]GUINEE!AV2494+[5]GUINEE!AV2495+[6]TCHAD!BH2480+[6]TCHAD!BH2479+[7]RCA!AV2469</f>
        <v>6981.0666967677771</v>
      </c>
      <c r="BG801" s="58">
        <v>8526.0293020100635</v>
      </c>
      <c r="BH801" s="58">
        <v>8125.6772178419087</v>
      </c>
      <c r="BI801" s="58">
        <v>7906.7871017856733</v>
      </c>
      <c r="BJ801" s="58">
        <v>7535.5816364372777</v>
      </c>
      <c r="BK801" s="58">
        <v>7518.4155783775623</v>
      </c>
      <c r="BL801" s="58">
        <v>7168.8492847525376</v>
      </c>
      <c r="BM801" s="58">
        <v>7441.8065298389656</v>
      </c>
      <c r="BN801" s="58">
        <v>7095.685059292854</v>
      </c>
      <c r="BO801" s="58">
        <f>[2]CAMEROUN!BU2766+[2]CAMEROUN!BU2767+[3]CONGO!BR2536+[3]CONGO!BR2537+[3]CONGO!BR2538+[3]CONGO!BR2539+[4]GABON!BE2807+[5]GUINEE!BE2493+[5]GUINEE!BE2494+[5]GUINEE!BE2495+[6]TCHAD!BQ2480+[6]TCHAD!BQ2479+[7]RCA!BE2469</f>
        <v>7250.4024192766074</v>
      </c>
      <c r="BP801" s="58">
        <v>7342.8438705792232</v>
      </c>
      <c r="BQ801" s="58">
        <v>6984.0226821268843</v>
      </c>
      <c r="BR801" s="58">
        <v>6279.7145853319198</v>
      </c>
      <c r="BS801" s="58">
        <v>5634.0417824651113</v>
      </c>
      <c r="BT801" s="58">
        <v>7188.7293319749378</v>
      </c>
      <c r="BU801" s="58">
        <v>7169.5486896215725</v>
      </c>
      <c r="BV801" s="58">
        <v>6263.0358855795012</v>
      </c>
      <c r="BW801" s="58">
        <v>7181.4143924566361</v>
      </c>
      <c r="BX801" s="58">
        <v>7181.1318085754519</v>
      </c>
      <c r="BY801" s="58">
        <v>6818.733544093996</v>
      </c>
      <c r="BZ801" s="57">
        <v>7063.468749695925</v>
      </c>
      <c r="CA801" s="58">
        <f>[2]CAMEROUN!CG2766+[2]CAMEROUN!CG2767+[3]CONGO!CD2536+[3]CONGO!CD2537+[3]CONGO!CD2538+[3]CONGO!CD2539+[4]GABON!BQ2807+[5]GUINEE!BQ2493+[5]GUINEE!BQ2494+[5]GUINEE!BQ2495+[6]TCHAD!CC2480+[6]TCHAD!CC2479+[7]RCA!BQ2469</f>
        <v>7161.9740618192682</v>
      </c>
      <c r="CB801" s="58">
        <v>6925.3050466015311</v>
      </c>
      <c r="CC801" s="58">
        <v>6919.4874012504324</v>
      </c>
      <c r="CD801" s="58">
        <v>6570.2232716669805</v>
      </c>
      <c r="CE801" s="58">
        <v>6790.052107401696</v>
      </c>
      <c r="CF801" s="58">
        <v>6787.2978954623259</v>
      </c>
      <c r="CG801" s="58">
        <v>6433.5855040305596</v>
      </c>
      <c r="CH801" s="58">
        <v>6835.6462813639027</v>
      </c>
      <c r="CI801" s="58">
        <v>6742.9495464990077</v>
      </c>
      <c r="CJ801" s="57">
        <v>6820.3959638233537</v>
      </c>
      <c r="CK801" s="57">
        <v>6804.8214092316675</v>
      </c>
      <c r="CL801" s="58">
        <f>[2]CAMEROUN!CR2766+[2]CAMEROUN!CR2767+[3]CONGO!CO2536+[3]CONGO!CO2537+[3]CONGO!CO2538+[3]CONGO!CO2539+[4]GABON!CB2807+[5]GUINEE!CD2493+[5]GUINEE!CD2494+[5]GUINEE!CD2495+[6]TCHAD!CN2480+[6]TCHAD!CN2479+[7]RCA!CB2469</f>
        <v>6508.2340024799241</v>
      </c>
      <c r="CM801" s="58">
        <v>6993.3205340463928</v>
      </c>
      <c r="CN801" s="58">
        <v>6779.8382762431111</v>
      </c>
      <c r="CO801" s="58">
        <v>6779.3454604940353</v>
      </c>
      <c r="CP801" s="58">
        <v>6978.8474701460582</v>
      </c>
      <c r="CQ801" s="58">
        <v>6748.320878995949</v>
      </c>
      <c r="CR801" s="58">
        <v>6415.3889476147306</v>
      </c>
      <c r="CS801" s="58">
        <v>6708.7651353697302</v>
      </c>
      <c r="CT801" s="58">
        <v>6586.9628523092215</v>
      </c>
      <c r="CU801" s="58">
        <v>6288.4388457010891</v>
      </c>
      <c r="CV801" s="58">
        <v>6650.5121474439347</v>
      </c>
      <c r="CW801" s="58">
        <v>6515.2385751452393</v>
      </c>
      <c r="CX801" s="58">
        <v>6712.1441443859067</v>
      </c>
      <c r="CY801" s="58">
        <v>6597.4584482757182</v>
      </c>
      <c r="CZ801" s="58">
        <v>6442.3663636736674</v>
      </c>
      <c r="DA801" s="58">
        <f>[2]CAMEROUN!DD2766+[2]CAMEROUN!DD2767+[3]CONGO!DA2536+[3]CONGO!DA2537+[3]CONGO!DA2538+[3]CONGO!DA2539+[4]GABON!CN2807+[5]GUINEE!CP2493+[5]GUINEE!CP2494+[5]GUINEE!CP2495+[6]TCHAD!CZ2480+[6]TCHAD!CZ2479+[7]RCA!CN2469</f>
        <v>6440.0123220416563</v>
      </c>
      <c r="DB801" s="57">
        <v>6811.8781082874193</v>
      </c>
      <c r="DC801" s="57">
        <v>6557.3083748215677</v>
      </c>
      <c r="DD801" s="57">
        <v>6272.6524975541533</v>
      </c>
      <c r="DE801" s="57">
        <v>6738.2395595607441</v>
      </c>
      <c r="DF801" s="57">
        <v>6500.5472695273675</v>
      </c>
      <c r="DG801" s="57">
        <v>6234.4375607671163</v>
      </c>
      <c r="DH801" s="57">
        <v>6638.8848349062027</v>
      </c>
      <c r="DI801" s="57">
        <v>6423.119709537702</v>
      </c>
      <c r="DJ801" s="57">
        <v>6269.4327553392222</v>
      </c>
      <c r="DK801" s="57">
        <v>6475.5041508131026</v>
      </c>
      <c r="DL801" s="57">
        <v>6388.3678313765713</v>
      </c>
      <c r="DM801" s="57">
        <v>6260.3608769661487</v>
      </c>
      <c r="DN801" s="59">
        <f>[2]CAMEROUN!DQ2766+[2]CAMEROUN!DQ2767+[3]CONGO!DN2536+[3]CONGO!DN2537+[3]CONGO!DN2538+[3]CONGO!DN2539+[4]GABON!DA2807+[5]GUINEE!DC2493+[5]GUINEE!DC2494+[5]GUINEE!DC2495+[6]TCHAD!DM2480+[6]TCHAD!DM2479+[7]RCA!DA2469</f>
        <v>6354.4145760082883</v>
      </c>
      <c r="DO801" s="57">
        <v>6260.3608769661487</v>
      </c>
      <c r="DP801" s="57">
        <v>6829.6219741138666</v>
      </c>
      <c r="DQ801" s="57">
        <v>6655.6755636007219</v>
      </c>
      <c r="DR801" s="57">
        <v>6467.5958443193222</v>
      </c>
      <c r="DS801" s="57">
        <v>6787.8112920080084</v>
      </c>
      <c r="DT801" s="57">
        <v>6663.2859662418086</v>
      </c>
      <c r="DU801" s="57">
        <v>6580.4887839700114</v>
      </c>
      <c r="DV801" s="60">
        <f>[2]CAMEROUN!EA2766+[2]CAMEROUN!EA2767+[3]CONGO!DX2536+[3]CONGO!DX2537+[3]CONGO!DX2538+[3]CONGO!DX2539+[4]GABON!DK2807+[5]GUINEE!DN2493+[5]GUINEE!DN2494+[5]GUINEE!DN2495+[6]TCHAD!DW2480+[6]TCHAD!DW2479+[7]RCA!DN2469</f>
        <v>6616.0642616981886</v>
      </c>
      <c r="DW801" s="61">
        <f>[2]CAMEROUN!EB2766+[2]CAMEROUN!EB2767+[3]CONGO!DY2536+[3]CONGO!DY2537+[3]CONGO!DY2538+[3]CONGO!DY2539+[4]GABON!DL2807+[5]GUINEE!DO2493+[5]GUINEE!DO2494+[5]GUINEE!DO2495+[6]TCHAD!DX2480+[6]TCHAD!DX2479+[7]RCA!DM2469</f>
        <v>6500.8137023316358</v>
      </c>
      <c r="DX801" s="62">
        <f>[2]CAMEROUN!EC2766+[2]CAMEROUN!EC2767+[3]CONGO!DZ2536+[3]CONGO!DZ2537+[3]CONGO!DZ2538+[3]CONGO!DZ2539+[4]GABON!DM2807+[5]GUINEE!DP2493+[5]GUINEE!DP2494+[5]GUINEE!DP2495+[6]TCHAD!DY2480+[6]TCHAD!DY2479+[7]RCA!DN2469</f>
        <v>6379.8162416083505</v>
      </c>
      <c r="DZ801" s="57">
        <f>[2]CAMEROUN!EE2766+[2]CAMEROUN!EE2767+[3]CONGO!EB2536+[3]CONGO!EB2537+[3]CONGO!EB2538+[3]CONGO!EB2539+[4]GABON!DO2807+[5]GUINEE!DR2493+[5]GUINEE!DR2494+[5]GUINEE!DR2495+[6]TCHAD!EA2480+[6]TCHAD!EA2479+[7]RCA!DP2469</f>
        <v>6640.7366159968014</v>
      </c>
      <c r="EC801" s="57">
        <f>[2]CAMEROUN!EH2766+[2]CAMEROUN!EH2767+[3]CONGO!EE2536+[3]CONGO!EE2537+[3]CONGO!EE2538+[3]CONGO!EE2539+[4]GABON!DR2807+[5]GUINEE!DU2493+[5]GUINEE!DU2494+[5]GUINEE!DU2495+[6]TCHAD!ED2480+[6]TCHAD!ED2479+[7]RCA!DS2469</f>
        <v>6856.1352799006308</v>
      </c>
      <c r="EF801" s="57">
        <f>[2]CAMEROUN!EK2766+[2]CAMEROUN!EK2767+[3]CONGO!EH2536+[3]CONGO!EH2537+[3]CONGO!EH2538+[3]CONGO!EH2539+[4]GABON!DU2807+[5]GUINEE!DX2493+[5]GUINEE!DX2494+[5]GUINEE!DX2495+[6]TCHAD!EG2480+[6]TCHAD!EG2479+[7]RCA!DV2469</f>
        <v>6953.581725481823</v>
      </c>
      <c r="EI801" s="57">
        <f>[2]CAMEROUN!EN2766+[2]CAMEROUN!EN2767+[3]CONGO!EK2536+[3]CONGO!EK2537+[3]CONGO!EK2538+[3]CONGO!EK2539+[4]GABON!DX2807+[5]GUINEE!EA2493+[5]GUINEE!EA2494+[5]GUINEE!EA2495+[6]TCHAD!EJ2480+[6]TCHAD!EJ2479+[7]RCA!DY2469</f>
        <v>6962.3370131398997</v>
      </c>
      <c r="EL801" s="57">
        <f>[2]CAMEROUN!EQ2766+[2]CAMEROUN!EQ2767+[3]CONGO!EN2536+[3]CONGO!EN2537+[3]CONGO!EN2538+[3]CONGO!EN2539+[4]GABON!EA2807+[5]GUINEE!ED2493+[5]GUINEE!ED2494+[5]GUINEE!ED2495+[6]TCHAD!EM2480+[6]TCHAD!EM2479+[7]RCA!EB2469</f>
        <v>6982.1217503958769</v>
      </c>
      <c r="EO801" s="57">
        <f>[2]CAMEROUN!ET2766+[2]CAMEROUN!ET2767+[3]CONGO!EQ2536+[3]CONGO!EQ2537+[3]CONGO!EQ2538+[3]CONGO!EQ2539+[4]GABON!ED2807+[5]GUINEE!EG2493+[5]GUINEE!EG2494+[5]GUINEE!EG2495+[6]TCHAD!EP2480+[6]TCHAD!EP2479+[7]RCA!EE2469</f>
        <v>7014.9332062663671</v>
      </c>
    </row>
    <row r="802" spans="1:145" ht="15.5" x14ac:dyDescent="0.35">
      <c r="A802" s="2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8"/>
      <c r="Y802" s="58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7"/>
      <c r="CA802" s="58"/>
      <c r="CB802" s="58"/>
      <c r="CC802" s="58"/>
      <c r="CD802" s="58"/>
      <c r="CE802" s="58"/>
      <c r="CF802" s="58"/>
      <c r="CG802" s="58"/>
      <c r="CH802" s="58"/>
      <c r="CI802" s="58"/>
      <c r="CJ802" s="200">
        <v>-4.6886221225115876E-2</v>
      </c>
      <c r="CK802" s="200">
        <v>-4.9062681750040693E-2</v>
      </c>
      <c r="CL802" s="58">
        <f>CL801/CA801-1</f>
        <v>-9.1279311220136217E-2</v>
      </c>
      <c r="CM802" s="201"/>
      <c r="CN802" s="202"/>
      <c r="CO802" s="202"/>
      <c r="CP802" s="202"/>
      <c r="CQ802" s="202"/>
      <c r="CR802" s="202"/>
      <c r="CS802" s="202"/>
      <c r="CT802" s="202"/>
      <c r="CU802" s="202"/>
      <c r="CV802" s="202"/>
      <c r="CW802" s="202"/>
      <c r="CX802" s="58"/>
      <c r="CY802" s="58"/>
      <c r="CZ802" s="58"/>
      <c r="DA802" s="58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9"/>
      <c r="DO802" s="57"/>
      <c r="DP802" s="57"/>
      <c r="DQ802" s="57"/>
      <c r="DR802" s="57"/>
      <c r="DS802" s="57"/>
      <c r="DT802" s="57"/>
      <c r="DU802" s="57"/>
      <c r="DV802" s="60"/>
      <c r="DW802" s="61"/>
      <c r="DX802" s="62"/>
      <c r="DZ802" s="57"/>
      <c r="EC802" s="57"/>
      <c r="EF802" s="57"/>
      <c r="EI802" s="57"/>
      <c r="EL802" s="57"/>
      <c r="EO802" s="57"/>
    </row>
    <row r="803" spans="1:145" ht="15.5" x14ac:dyDescent="0.35">
      <c r="A803" s="56" t="s">
        <v>360</v>
      </c>
      <c r="B803" s="57">
        <f>([2]CAMEROUN!C2769+[2]CAMEROUN!D2769)/2+[3]CONGO!D2542+[7]RCA!D2511+[4]GABON!D2812+[5]GUINEE!D2499+[6]TCHAD!D2482</f>
        <v>1600.0001221282964</v>
      </c>
      <c r="C803" s="57">
        <f>([2]CAMEROUN!D2769+[2]CAMEROUN!E2769)/2+[3]CONGO!E2542+[7]RCA!E2511+[4]GABON!E2812+[5]GUINEE!E2499+[6]TCHAD!E2482</f>
        <v>1463.8623031468114</v>
      </c>
      <c r="D803" s="57">
        <f>([2]CAMEROUN!E2769+[2]CAMEROUN!F2769)/2+[3]CONGO!F2542+[7]RCA!F2511+[4]GABON!F2812+[5]GUINEE!F2499+[6]TCHAD!F2482</f>
        <v>1400.4546202960671</v>
      </c>
      <c r="E803" s="57">
        <f>([2]CAMEROUN!F2769+[2]CAMEROUN!G2769)/2+[3]CONGO!G2542+[7]RCA!G2511+[4]GABON!G2812+[5]GUINEE!G2499+[6]TCHAD!G2482</f>
        <v>1361.0261144095737</v>
      </c>
      <c r="F803" s="57">
        <f>([2]CAMEROUN!G2769+[2]CAMEROUN!H2769)/2+[3]CONGO!H2542+[7]RCA!H2511+[4]GABON!H2812+[5]GUINEE!H2499+[6]TCHAD!H2482</f>
        <v>1311.7284883338673</v>
      </c>
      <c r="G803" s="57" t="e">
        <f>([2]CAMEROUN!H2769+[2]CAMEROUN!I2769)/2+[3]CONGO!I2542+[7]RCA!I2511+[4]GABON!I2812+[5]GUINEE!I2666+[6]TCHAD!I2482</f>
        <v>#REF!</v>
      </c>
      <c r="H803" s="57">
        <f>([2]CAMEROUN!I2769+[2]CAMEROUN!J2769)/2+[3]CONGO!J2542+[7]RCA!J2511+[4]GABON!J2812+[5]GUINEE!J2499+[6]TCHAD!J2482</f>
        <v>1289.9992356025271</v>
      </c>
      <c r="I803" s="57">
        <f>([2]CAMEROUN!J2769+[2]CAMEROUN!K2769)/2+[3]CONGO!K2542+[7]RCA!K2511+[4]GABON!K2812+[5]GUINEE!K2499+[6]TCHAD!K2482</f>
        <v>1279.2115363739902</v>
      </c>
      <c r="J803" s="57">
        <f>([2]CAMEROUN!K2769+[2]CAMEROUN!L2769)/2+[3]CONGO!L2542+[7]RCA!L2511+[4]GABON!L2812+[5]GUINEE!L2499+[6]TCHAD!L2482</f>
        <v>1309.2064668735998</v>
      </c>
      <c r="K803" s="57">
        <f>([2]CAMEROUN!L2769+[2]CAMEROUN!M2769)/2+[3]CONGO!M2542+[7]RCA!M2511+[4]GABON!M2812+[5]GUINEE!M2499+[6]TCHAD!M2482</f>
        <v>1501.9476258920358</v>
      </c>
      <c r="L803" s="57">
        <f>([2]CAMEROUN!M2769+[2]CAMEROUN!N2769)/2+[3]CONGO!N2542+[7]RCA!N2511+[4]GABON!N2812+[5]GUINEE!N2499+[6]TCHAD!N2482</f>
        <v>1620.968944146518</v>
      </c>
      <c r="M803" s="57">
        <f>([2]CAMEROUN!N2769+[2]CAMEROUN!O2769)/2+[3]CONGO!O2542+[7]RCA!O2511+[4]GABON!O2812+[5]GUINEE!O2499+[6]TCHAD!O2482</f>
        <v>1779.9809073012166</v>
      </c>
      <c r="N803" s="57">
        <f>([2]CAMEROUN!O2769+[2]CAMEROUN!P2769)/2+[3]CONGO!P2542+[7]RCA!P2511+[4]GABON!P2812+[5]GUINEE!P2499+[6]TCHAD!P2482</f>
        <v>1798.8850550307693</v>
      </c>
      <c r="O803" s="57">
        <f>([2]CAMEROUN!P2769+[2]CAMEROUN!Q2769)/2+[3]CONGO!Q2542+[7]RCA!Q2511+[4]GABON!Q2812+[5]GUINEE!Q2499+[6]TCHAD!Q2482</f>
        <v>1733.0397872457943</v>
      </c>
      <c r="P803" s="57">
        <f>[2]CAMEROUN!AH2769+[3]CONGO!R2542+[7]RCA!R2511+[4]GABON!R2812+[5]GUINEE!R2499+[6]TCHAD!R2482</f>
        <v>2462.1724163761496</v>
      </c>
      <c r="Q803" s="57">
        <f>[2]CAMEROUN!AI2769+[3]CONGO!S2542+[7]RCA!S2511+[4]GABON!S2812+[5]GUINEE!S2499+[6]TCHAD!S2482</f>
        <v>3095.5550582114884</v>
      </c>
      <c r="R803" s="57">
        <f>[2]CAMEROUN!AJ2769+[3]CONGO!T2542+[7]RCA!T2511+[4]GABON!T2812+[5]GUINEE!T2499+[6]TCHAD!T2482</f>
        <v>3139.1601881834031</v>
      </c>
      <c r="S803" s="57">
        <f>[2]CAMEROUN!AK2769+[3]CONGO!U2542+[7]RCA!U2511+[4]GABON!U2812+[5]GUINEE!U2499+[6]TCHAD!U2482</f>
        <v>3304.8944370166523</v>
      </c>
      <c r="T803" s="57">
        <f>[2]CAMEROUN!AL2769+[3]CONGO!V2542+[7]RCA!V2511+[4]GABON!V2812+[5]GUINEE!V2499+[6]TCHAD!V2482</f>
        <v>3515.8928656523235</v>
      </c>
      <c r="U803" s="57">
        <f>[2]CAMEROUN!AM2769+[3]CONGO!W2542+[7]RCA!W2511+[4]GABON!W2812+[5]GUINEE!W2499+[6]TCHAD!W2482</f>
        <v>3918.1859684899123</v>
      </c>
      <c r="V803" s="57">
        <f>[2]CAMEROUN!AN2769+[3]CONGO!X2542+[7]RCA!X2511+[4]GABON!X2812+[5]GUINEE!X2499+[6]TCHAD!X2482</f>
        <v>4517.8648218805793</v>
      </c>
      <c r="W803" s="57">
        <f>[2]CAMEROUN!AO2769+[3]CONGO!Y2542+[7]RCA!Y2511+[4]GABON!Y2812+[5]GUINEE!Y2499+[6]TCHAD!Y2482</f>
        <v>5183.5959303130612</v>
      </c>
      <c r="X803" s="58">
        <f>[2]CAMEROUN!AP2769+[3]CONGO!Z2542+[7]RCA!Z2511+[4]GABON!Z2812+[5]GUINEE!Z2499+[6]TCHAD!Z2482</f>
        <v>5744.1756788666498</v>
      </c>
      <c r="Y803" s="58">
        <f>[2]CAMEROUN!AQ2769+[3]CONGO!AA2542+[7]RCA!AA2511+[4]GABON!AA2812+[5]GUINEE!AA2499+[6]TCHAD!AA2482</f>
        <v>5729.1483648764624</v>
      </c>
      <c r="Z803" s="57">
        <f>[2]CAMEROUN!AR2769+[3]CONGO!AB2542+[7]RCA!AB2511+[4]GABON!AB2812+[5]GUINEE!AB2499+[6]TCHAD!AB2482</f>
        <v>6388.8271822412153</v>
      </c>
      <c r="AA803" s="57">
        <f>[2]CAMEROUN!AS2769+[3]CONGO!AC2542+[7]RCA!AC2511+[4]GABON!AC2812+[5]GUINEE!AC2499+[6]TCHAD!AC2482</f>
        <v>7412.9150365315372</v>
      </c>
      <c r="AB803" s="57">
        <v>5015.6780100760698</v>
      </c>
      <c r="AC803" s="57">
        <v>4922.4059962319325</v>
      </c>
      <c r="AD803" s="57">
        <v>4927.3639824222582</v>
      </c>
      <c r="AE803" s="57">
        <f>[2]CAMEROUN!AT2769+[3]CONGO!AH2542+[7]RCA!AD2511+[4]GABON!AD2812+[5]GUINEE!AD2499+[6]TCHAD!AH2482</f>
        <v>7784.0440986478698</v>
      </c>
      <c r="AF803" s="57">
        <v>6445.3041961204099</v>
      </c>
      <c r="AG803" s="57">
        <v>6712.6402779250802</v>
      </c>
      <c r="AH803" s="57">
        <v>6760.4745984011915</v>
      </c>
      <c r="AI803" s="57">
        <v>4412.3706251543936</v>
      </c>
      <c r="AJ803" s="58">
        <f>[2]CAMEROUN!AU2769+[3]CONGO!AM2542+[7]RCA!AE2511+[4]GABON!AE2812+[5]GUINEE!AE2499+[6]TCHAD!AM2482</f>
        <v>7955.0574825608273</v>
      </c>
      <c r="AK803" s="58">
        <v>6683.5134279149688</v>
      </c>
      <c r="AL803" s="58">
        <v>6896.617320834036</v>
      </c>
      <c r="AM803" s="58">
        <v>6630.9770326018624</v>
      </c>
      <c r="AN803" s="58">
        <v>6623.4578639284964</v>
      </c>
      <c r="AO803" s="58">
        <f>[2]CAMEROUN!AV2769+[3]CONGO!AR2542+[7]RCA!AF2511+[4]GABON!AF2812+[5]GUINEE!AF2499+[6]TCHAD!AR2482</f>
        <v>7700.9251673163417</v>
      </c>
      <c r="AP803" s="58">
        <v>7042.9548917271741</v>
      </c>
      <c r="AQ803" s="58">
        <v>6518.7490908655545</v>
      </c>
      <c r="AR803" s="58">
        <v>6294.1863017824198</v>
      </c>
      <c r="AS803" s="58">
        <f>[2]CAMEROUN!AZ2769+[3]CONGO!AV2542+[7]RCA!AJ2511+[4]GABON!AJ2812+[5]GUINEE!AJ2499+[6]TCHAD!AV2482</f>
        <v>6949.4229006552232</v>
      </c>
      <c r="AT803" s="58">
        <v>5897.1206838188073</v>
      </c>
      <c r="AU803" s="58">
        <v>5912.6794172852769</v>
      </c>
      <c r="AV803" s="58">
        <v>6237.9578645239335</v>
      </c>
      <c r="AW803" s="58">
        <v>6174.3982415523951</v>
      </c>
      <c r="AX803" s="58">
        <f>[2]CAMEROUN!BE2769+[3]CONGO!BA2542+[7]RCA!AO2511+[4]GABON!AO2812+[5]GUINEE!AO2499+[6]TCHAD!BA2482</f>
        <v>7176.6713928432391</v>
      </c>
      <c r="AY803" s="58"/>
      <c r="AZ803" s="58">
        <v>6635.4392883615719</v>
      </c>
      <c r="BA803" s="58">
        <v>6541.3949860628336</v>
      </c>
      <c r="BB803" s="58">
        <v>6399.5424630356165</v>
      </c>
      <c r="BC803" s="58">
        <v>6320.3054943768393</v>
      </c>
      <c r="BD803" s="58">
        <v>6515.6574064148781</v>
      </c>
      <c r="BE803" s="58">
        <v>6434.6211052215913</v>
      </c>
      <c r="BF803" s="58">
        <f>[2]CAMEROUN!BL2769+[3]CONGO!BI2542+[7]RCA!AV2511+[4]GABON!AV2812+[5]GUINEE!AV2499+[6]TCHAD!BH2482</f>
        <v>7064.4144704652945</v>
      </c>
      <c r="BG803" s="58">
        <v>6755.8035155799698</v>
      </c>
      <c r="BH803" s="58">
        <v>6592.1728642853859</v>
      </c>
      <c r="BI803" s="58">
        <v>7049.4804949192585</v>
      </c>
      <c r="BJ803" s="58">
        <v>6900.1065588264246</v>
      </c>
      <c r="BK803" s="58">
        <v>7666.2775695214841</v>
      </c>
      <c r="BL803" s="58">
        <v>7591.0623088681023</v>
      </c>
      <c r="BM803" s="58">
        <v>7665.5808640787955</v>
      </c>
      <c r="BN803" s="58">
        <v>7534.1544480472703</v>
      </c>
      <c r="BO803" s="58">
        <f>[2]CAMEROUN!BU2769+[3]CONGO!BR2542+[7]RCA!BE2511+[4]GABON!BE2812+[5]GUINEE!BE2499+[6]TCHAD!BQ2482</f>
        <v>7181.670623408103</v>
      </c>
      <c r="BP803" s="58">
        <v>7670.0734743198236</v>
      </c>
      <c r="BQ803" s="58">
        <v>7338.4351686212103</v>
      </c>
      <c r="BR803" s="58">
        <v>7039.2093128867091</v>
      </c>
      <c r="BS803" s="58">
        <v>6769.3453145981439</v>
      </c>
      <c r="BT803" s="58">
        <v>7315.1369459223524</v>
      </c>
      <c r="BU803" s="58">
        <v>7127.9350387058548</v>
      </c>
      <c r="BV803" s="58">
        <v>6761.4022436590949</v>
      </c>
      <c r="BW803" s="58">
        <v>7258.3116221083292</v>
      </c>
      <c r="BX803" s="58">
        <v>7075.1606747982642</v>
      </c>
      <c r="BY803" s="58">
        <v>6871.1855416502676</v>
      </c>
      <c r="BZ803" s="57">
        <v>7212.0154259117453</v>
      </c>
      <c r="CA803" s="58">
        <f>[2]CAMEROUN!CG2769+[3]CONGO!CD2542+[7]RCA!BQ2511+[4]GABON!BQ2812+[5]GUINEE!BQ2499+[6]TCHAD!CC2482</f>
        <v>7184.8380433791726</v>
      </c>
      <c r="CB803" s="58">
        <v>7719.8190939146834</v>
      </c>
      <c r="CC803" s="58">
        <v>7665.7467320051574</v>
      </c>
      <c r="CD803" s="58">
        <v>7505.7486466983928</v>
      </c>
      <c r="CE803" s="58">
        <v>7874.7834626657277</v>
      </c>
      <c r="CF803" s="58">
        <v>7822.024497651707</v>
      </c>
      <c r="CG803" s="58">
        <v>7633.0277823609877</v>
      </c>
      <c r="CH803" s="58">
        <v>7898.04051047747</v>
      </c>
      <c r="CI803" s="58">
        <v>7788.9441435820891</v>
      </c>
      <c r="CJ803" s="57">
        <v>7863.2512553255292</v>
      </c>
      <c r="CK803" s="57">
        <v>7741.963720423938</v>
      </c>
      <c r="CL803" s="58">
        <f>[2]CAMEROUN!CR2769+[3]CONGO!CO2542+[7]RCA!CB2511+[4]GABON!CB2812+[5]GUINEE!CD2499+[6]TCHAD!CN2482</f>
        <v>7602.4508833229165</v>
      </c>
      <c r="CM803" s="58">
        <v>8178.6943997596445</v>
      </c>
      <c r="CN803" s="58">
        <v>8036.7004860242105</v>
      </c>
      <c r="CO803" s="58">
        <v>7996.2983987993739</v>
      </c>
      <c r="CP803" s="58">
        <v>8127.5247266244942</v>
      </c>
      <c r="CQ803" s="58">
        <v>8073.0448168218418</v>
      </c>
      <c r="CR803" s="58">
        <v>8002.4650222256569</v>
      </c>
      <c r="CS803" s="58">
        <v>8092.8960270607486</v>
      </c>
      <c r="CT803" s="58">
        <v>8020.654778557071</v>
      </c>
      <c r="CU803" s="58">
        <v>7947.7517114788461</v>
      </c>
      <c r="CV803" s="58">
        <v>8009.5101886118509</v>
      </c>
      <c r="CW803" s="58">
        <v>7948.5024902974519</v>
      </c>
      <c r="CX803" s="58">
        <v>7979.4707637382053</v>
      </c>
      <c r="CY803" s="58">
        <v>7918.324221738324</v>
      </c>
      <c r="CZ803" s="58">
        <v>7887.3287776501847</v>
      </c>
      <c r="DA803" s="58">
        <f>[2]CAMEROUN!DD2769+[3]CONGO!DA2542+[7]RCA!CN2511+[4]GABON!CN2812+[5]GUINEE!CP2499+[6]TCHAD!CZ2482</f>
        <v>7942.9456732431545</v>
      </c>
      <c r="DB803" s="57">
        <v>8151.793447091135</v>
      </c>
      <c r="DC803" s="57">
        <v>8116.4950190929558</v>
      </c>
      <c r="DD803" s="57">
        <v>8016.6188280684783</v>
      </c>
      <c r="DE803" s="57">
        <v>8180.6197565323037</v>
      </c>
      <c r="DF803" s="57">
        <v>8149.9915875483857</v>
      </c>
      <c r="DG803" s="57">
        <v>8062.1123076177582</v>
      </c>
      <c r="DH803" s="57">
        <v>8496.0864746996685</v>
      </c>
      <c r="DI803" s="57">
        <v>8451.4771760238473</v>
      </c>
      <c r="DJ803" s="57">
        <v>8385.3968918395949</v>
      </c>
      <c r="DK803" s="57">
        <v>8448.1183020786557</v>
      </c>
      <c r="DL803" s="57">
        <v>8405.491127063704</v>
      </c>
      <c r="DM803" s="57">
        <v>8379.8048486641583</v>
      </c>
      <c r="DN803" s="59">
        <f>[2]CAMEROUN!DQ2769+[3]CONGO!DN2542+[7]RCA!DA2511+[4]GABON!DA2812+[5]GUINEE!DC2499+[6]TCHAD!DM2482</f>
        <v>8069.7251343952648</v>
      </c>
      <c r="DO803" s="57">
        <v>8379.8048486641583</v>
      </c>
      <c r="DP803" s="57">
        <v>8771.7747728893464</v>
      </c>
      <c r="DQ803" s="57">
        <v>8696.6772101698043</v>
      </c>
      <c r="DR803" s="57">
        <v>8567.2681693440754</v>
      </c>
      <c r="DS803" s="57">
        <v>8542.6088178887057</v>
      </c>
      <c r="DT803" s="57">
        <v>8488.887852731943</v>
      </c>
      <c r="DU803" s="57">
        <v>8444.1614031339941</v>
      </c>
      <c r="DV803" s="60">
        <f>[2]CAMEROUN!EA2769+[3]CONGO!DX2542+[7]RCA!DN2511+[4]GABON!DK2812+[5]GUINEE!DN2499+[6]TCHAD!DW2482</f>
        <v>8493.5443656666084</v>
      </c>
      <c r="DW803" s="61">
        <f>[2]CAMEROUN!EB2769+[3]CONGO!DY2542+[7]RCA!DM2511+[4]GABON!DL2812+[5]GUINEE!DO2499+[6]TCHAD!DX2482</f>
        <v>8408.8833836362755</v>
      </c>
      <c r="DX803" s="62">
        <f>[2]CAMEROUN!EC2769+[3]CONGO!DZ2542+[7]RCA!DN2511+[4]GABON!DM2812+[5]GUINEE!DP2499+[6]TCHAD!DY2482</f>
        <v>8299.3005974207917</v>
      </c>
      <c r="DZ803" s="57">
        <f>[2]CAMEROUN!EE2769+[3]CONGO!EB2542+[7]RCA!DP2511+[4]GABON!DO2812+[5]GUINEE!DR2499+[6]TCHAD!EA2482</f>
        <v>8696.954102137759</v>
      </c>
      <c r="EC803" s="57">
        <f>[2]CAMEROUN!EH2769+[3]CONGO!EE2542+[7]RCA!DS2511+[4]GABON!DR2812+[5]GUINEE!DU2499+[6]TCHAD!ED2482</f>
        <v>9084.7320496221619</v>
      </c>
      <c r="EF803" s="57">
        <f>[2]CAMEROUN!EK2769+[3]CONGO!EH2542+[7]RCA!DV2511+[4]GABON!DU2812+[5]GUINEE!DX2499+[6]TCHAD!EG2482</f>
        <v>9443.7352506325642</v>
      </c>
      <c r="EI803" s="57">
        <f>[2]CAMEROUN!EN2769+[3]CONGO!EK2542+[7]RCA!DY2511+[4]GABON!DX2812+[5]GUINEE!EA2499+[6]TCHAD!EJ2482</f>
        <v>9879.6999323801156</v>
      </c>
      <c r="EL803" s="57">
        <f>[2]CAMEROUN!EQ2769+[3]CONGO!EN2542+[7]RCA!EB2511+[4]GABON!EA2812+[5]GUINEE!ED2499+[6]TCHAD!EM2482</f>
        <v>10341.380076672993</v>
      </c>
      <c r="EO803" s="57">
        <f>[2]CAMEROUN!ET2769+[3]CONGO!EQ2542+[7]RCA!EE2511+[4]GABON!ED2812+[5]GUINEE!EG2499+[6]TCHAD!EP2482</f>
        <v>10822.150694167431</v>
      </c>
    </row>
    <row r="804" spans="1:145" ht="15.5" x14ac:dyDescent="0.35">
      <c r="A804" s="56" t="s">
        <v>361</v>
      </c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8"/>
      <c r="Y804" s="58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7"/>
      <c r="CA804" s="58"/>
      <c r="CB804" s="58"/>
      <c r="CC804" s="58"/>
      <c r="CD804" s="58"/>
      <c r="CE804" s="58"/>
      <c r="CF804" s="58"/>
      <c r="CG804" s="58"/>
      <c r="CH804" s="58"/>
      <c r="CI804" s="58"/>
      <c r="CJ804" s="57"/>
      <c r="CK804" s="57"/>
      <c r="CL804" s="58"/>
      <c r="CM804" s="58"/>
      <c r="CN804" s="58"/>
      <c r="CO804" s="58"/>
      <c r="CP804" s="58"/>
      <c r="CQ804" s="58"/>
      <c r="CR804" s="58"/>
      <c r="CS804" s="58"/>
      <c r="CT804" s="58"/>
      <c r="CU804" s="58"/>
      <c r="CV804" s="58"/>
      <c r="CW804" s="58"/>
      <c r="CX804" s="58"/>
      <c r="CY804" s="58"/>
      <c r="CZ804" s="58"/>
      <c r="DA804" s="58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9"/>
      <c r="DO804" s="57"/>
      <c r="DP804" s="57"/>
      <c r="DQ804" s="57"/>
      <c r="DR804" s="57"/>
      <c r="DS804" s="57"/>
      <c r="DT804" s="57"/>
      <c r="DU804" s="57"/>
      <c r="DV804" s="60"/>
      <c r="DW804" s="61"/>
      <c r="DX804" s="62"/>
      <c r="DZ804" s="57"/>
      <c r="EC804" s="57"/>
      <c r="EF804" s="57"/>
      <c r="EI804" s="57"/>
      <c r="EL804" s="57"/>
      <c r="EO804" s="57"/>
    </row>
    <row r="805" spans="1:145" ht="15.5" x14ac:dyDescent="0.35">
      <c r="A805" s="56" t="s">
        <v>362</v>
      </c>
      <c r="B805" s="57">
        <f>([2]CAMEROUN!C2771+[2]CAMEROUN!D2771)/2+[3]CONGO!D2544+[7]RCA!D2513+[4]GABON!D2814+[5]GUINEE!D2502+[6]TCHAD!D2484</f>
        <v>946.43080856669894</v>
      </c>
      <c r="C805" s="57">
        <f>([2]CAMEROUN!D2771+[2]CAMEROUN!E2771)/2+[3]CONGO!E2544+[7]RCA!E2513+[4]GABON!E2814+[5]GUINEE!E2502+[6]TCHAD!E2484</f>
        <v>935.64425305140014</v>
      </c>
      <c r="D805" s="57">
        <f>([2]CAMEROUN!E2771+[2]CAMEROUN!F2771)/2+[3]CONGO!F2544+[7]RCA!F2513+[4]GABON!F2814+[5]GUINEE!F2502+[6]TCHAD!F2484</f>
        <v>891.1431875636639</v>
      </c>
      <c r="E805" s="57">
        <f>([2]CAMEROUN!F2771+[2]CAMEROUN!G2771)/2+[3]CONGO!G2544+[7]RCA!G2513+[4]GABON!G2814+[5]GUINEE!G2502+[6]TCHAD!G2484</f>
        <v>859.50647089127051</v>
      </c>
      <c r="F805" s="57">
        <f>([2]CAMEROUN!G2771+[2]CAMEROUN!H2771)/2+[3]CONGO!H2544+[7]RCA!H2513+[4]GABON!H2814+[5]GUINEE!H2502+[6]TCHAD!H2484</f>
        <v>848.27838772332484</v>
      </c>
      <c r="G805" s="57">
        <f>([2]CAMEROUN!H2771+[2]CAMEROUN!I2771)/2+[3]CONGO!I2544+[7]RCA!I2513+[4]GABON!I2814+[5]GUINEE!I2502+[6]TCHAD!I2484</f>
        <v>820.00625842014517</v>
      </c>
      <c r="H805" s="57">
        <f>([2]CAMEROUN!I2771+[2]CAMEROUN!J2771)/2+[3]CONGO!J2544+[7]RCA!J2513+[4]GABON!J2814+[5]GUINEE!J2502+[6]TCHAD!J2484</f>
        <v>783.84105460074284</v>
      </c>
      <c r="I805" s="57">
        <f>([2]CAMEROUN!J2771+[2]CAMEROUN!K2771)/2+[3]CONGO!K2544+[7]RCA!K2513+[4]GABON!K2814+[5]GUINEE!K2502+[6]TCHAD!K2484</f>
        <v>734.29897160902351</v>
      </c>
      <c r="J805" s="57">
        <f>([2]CAMEROUN!K2771+[2]CAMEROUN!L2771)/2+[3]CONGO!L2544+[7]RCA!L2513+[4]GABON!L2814+[5]GUINEE!L2502+[6]TCHAD!L2484</f>
        <v>771.72674495170315</v>
      </c>
      <c r="K805" s="57">
        <f>([2]CAMEROUN!L2771+[2]CAMEROUN!M2771)/2+[3]CONGO!M2544+[7]RCA!M2513+[4]GABON!M2814+[5]GUINEE!M2502+[6]TCHAD!M2484</f>
        <v>814.30985968965024</v>
      </c>
      <c r="L805" s="57">
        <f>([2]CAMEROUN!M2771+[2]CAMEROUN!N2771)/2+[3]CONGO!N2544+[7]RCA!N2513+[4]GABON!N2814+[5]GUINEE!N2502+[6]TCHAD!N2484</f>
        <v>840.37761015737192</v>
      </c>
      <c r="M805" s="57">
        <f>([2]CAMEROUN!N2771+[2]CAMEROUN!O2771)/2+[3]CONGO!O2544+[7]RCA!O2513+[4]GABON!O2814+[5]GUINEE!O2502+[6]TCHAD!O2484</f>
        <v>879.69957127071405</v>
      </c>
      <c r="N805" s="57">
        <f>([2]CAMEROUN!O2771+[2]CAMEROUN!P2771)/2+[3]CONGO!P2544+[7]RCA!P2513+[4]GABON!P2814+[5]GUINEE!P2502+[6]TCHAD!P2484</f>
        <v>920.35676368014538</v>
      </c>
      <c r="O805" s="57">
        <f>([2]CAMEROUN!P2771+[2]CAMEROUN!Q2771)/2+[3]CONGO!Q2544+[7]RCA!Q2513+[4]GABON!Q2814+[5]GUINEE!Q2502+[6]TCHAD!Q2484</f>
        <v>968.79506618196331</v>
      </c>
      <c r="P805" s="57">
        <f>[2]CAMEROUN!AH2771+[3]CONGO!R2544+[7]RCA!R2513+[4]GABON!R2814+[5]GUINEE!R2502+[6]TCHAD!R2484</f>
        <v>1638.6478763097748</v>
      </c>
      <c r="Q805" s="57">
        <f>[2]CAMEROUN!AI2771+[3]CONGO!S2544+[7]RCA!S2513+[4]GABON!S2814+[5]GUINEE!S2502+[6]TCHAD!S2484</f>
        <v>2065.0240538967737</v>
      </c>
      <c r="R805" s="57">
        <f>[2]CAMEROUN!AJ2771+[3]CONGO!T2544+[7]RCA!T2513+[4]GABON!T2814+[5]GUINEE!T2502+[6]TCHAD!T2484</f>
        <v>2078.0156995386383</v>
      </c>
      <c r="S805" s="57">
        <f>[2]CAMEROUN!AK2771+[3]CONGO!U2544+[7]RCA!U2513+[4]GABON!U2814+[5]GUINEE!U2502+[6]TCHAD!U2484</f>
        <v>2017.0671157187435</v>
      </c>
      <c r="T805" s="57">
        <f>[2]CAMEROUN!AL2771+[3]CONGO!V2544+[7]RCA!V2513+[4]GABON!V2814+[5]GUINEE!V2502+[6]TCHAD!V2484</f>
        <v>1960.8735899753499</v>
      </c>
      <c r="U805" s="57">
        <f>[2]CAMEROUN!AM2771+[3]CONGO!W2544+[7]RCA!W2513+[4]GABON!W2814+[5]GUINEE!W2502+[6]TCHAD!W2484</f>
        <v>2107.5339468159559</v>
      </c>
      <c r="V805" s="57">
        <f>[2]CAMEROUN!AN2771+[3]CONGO!X2544+[7]RCA!X2513+[4]GABON!X2814+[5]GUINEE!X2502+[6]TCHAD!X2484</f>
        <v>2202.8594052318226</v>
      </c>
      <c r="W805" s="57">
        <f>[2]CAMEROUN!AO2771+[3]CONGO!Y2544+[7]RCA!Y2513+[4]GABON!Y2814+[5]GUINEE!Y2502+[6]TCHAD!Y2484</f>
        <v>2212.8664146151191</v>
      </c>
      <c r="X805" s="58">
        <f>[2]CAMEROUN!AP2771+[3]CONGO!Z2544+[7]RCA!Z2513+[4]GABON!Z2814+[5]GUINEE!Z2502+[6]TCHAD!Z2484</f>
        <v>2337.6340529994277</v>
      </c>
      <c r="Y805" s="58">
        <f>[2]CAMEROUN!AQ2771+[3]CONGO!AA2544+[7]RCA!AA2513+[4]GABON!AA2814+[5]GUINEE!AA2502+[6]TCHAD!AA2484</f>
        <v>2470.2533407770907</v>
      </c>
      <c r="Z805" s="57">
        <f>[2]CAMEROUN!AR2771+[3]CONGO!AB2544+[7]RCA!AB2513+[4]GABON!AB2814+[5]GUINEE!AB2502+[6]TCHAD!AB2484</f>
        <v>2661.0426667882484</v>
      </c>
      <c r="AA805" s="57">
        <f>[2]CAMEROUN!AS2771+[3]CONGO!AC2544+[7]RCA!AC2513+[4]GABON!AC2814+[5]GUINEE!AC2502+[6]TCHAD!AC2484</f>
        <v>2996.3584259801687</v>
      </c>
      <c r="AB805" s="57">
        <v>2623.052477449246</v>
      </c>
      <c r="AC805" s="57">
        <v>2572.0187022192285</v>
      </c>
      <c r="AD805" s="57">
        <v>2568.1651040134243</v>
      </c>
      <c r="AE805" s="57">
        <f>[2]CAMEROUN!AT2771+[3]CONGO!AH2544+[7]RCA!AD2513+[4]GABON!AD2814+[5]GUINEE!AD2502+[6]TCHAD!AH2484</f>
        <v>3234.8419116238356</v>
      </c>
      <c r="AF805" s="57">
        <v>2660.2228163942823</v>
      </c>
      <c r="AG805" s="57">
        <v>2535.1511223998596</v>
      </c>
      <c r="AH805" s="57">
        <v>2513.0473689883538</v>
      </c>
      <c r="AI805" s="57">
        <v>660.71769416123561</v>
      </c>
      <c r="AJ805" s="58">
        <f>[2]CAMEROUN!AU2771+[3]CONGO!AM2544+[7]RCA!AE2513+[4]GABON!AE2814+[5]GUINEE!AE2502+[6]TCHAD!AM2484</f>
        <v>3364.876347330046</v>
      </c>
      <c r="AK805" s="58">
        <v>2736.693289522666</v>
      </c>
      <c r="AL805" s="58">
        <v>2743.3582288157318</v>
      </c>
      <c r="AM805" s="58">
        <v>2709.0969147572769</v>
      </c>
      <c r="AN805" s="58">
        <v>2709.0969147572769</v>
      </c>
      <c r="AO805" s="58">
        <f>[2]CAMEROUN!AV2771+[3]CONGO!AR2544+[7]RCA!AF2513+[4]GABON!AF2814+[5]GUINEE!AF2502+[6]TCHAD!AR2484</f>
        <v>3535.0119569609292</v>
      </c>
      <c r="AP805" s="58">
        <v>2835.9564914194093</v>
      </c>
      <c r="AQ805" s="58">
        <v>2814.9571405613005</v>
      </c>
      <c r="AR805" s="58">
        <v>2811.8209418261349</v>
      </c>
      <c r="AS805" s="58">
        <f>[2]CAMEROUN!AZ2771+[3]CONGO!AV2544+[7]RCA!AJ2513+[4]GABON!AJ2814+[5]GUINEE!AJ2502+[6]TCHAD!AV2484</f>
        <v>3729.5506178685796</v>
      </c>
      <c r="AT805" s="58">
        <v>3009.0908313609766</v>
      </c>
      <c r="AU805" s="58">
        <v>3037.9260476237082</v>
      </c>
      <c r="AV805" s="58">
        <v>3029.0274762541821</v>
      </c>
      <c r="AW805" s="58">
        <v>3024.0274762541821</v>
      </c>
      <c r="AX805" s="58">
        <f>[2]CAMEROUN!BE2771+[3]CONGO!BA2544+[7]RCA!AO2513+[4]GABON!AO2814+[5]GUINEE!AO2502+[6]TCHAD!BA2484</f>
        <v>3913.4787841580865</v>
      </c>
      <c r="AY805" s="58"/>
      <c r="AZ805" s="58">
        <v>3279.0340741692198</v>
      </c>
      <c r="BA805" s="58">
        <v>3274.8851876289846</v>
      </c>
      <c r="BB805" s="58">
        <v>3263.6405487527245</v>
      </c>
      <c r="BC805" s="58">
        <v>3258.4450093399591</v>
      </c>
      <c r="BD805" s="58">
        <v>3348.0405379371869</v>
      </c>
      <c r="BE805" s="58">
        <v>3349.2802082864609</v>
      </c>
      <c r="BF805" s="58">
        <f>[2]CAMEROUN!BL2771+[3]CONGO!BI2544+[7]RCA!AV2513+[4]GABON!AV2814+[5]GUINEE!AV2502+[6]TCHAD!BH2484</f>
        <v>4029.135302044408</v>
      </c>
      <c r="BG805" s="58">
        <v>3491.7772664042495</v>
      </c>
      <c r="BH805" s="58">
        <v>3440.876052349473</v>
      </c>
      <c r="BI805" s="58">
        <v>3689.2677217385485</v>
      </c>
      <c r="BJ805" s="58">
        <v>3643.2884195322599</v>
      </c>
      <c r="BK805" s="58">
        <v>4565.7657463033693</v>
      </c>
      <c r="BL805" s="58">
        <v>4571.4758267063999</v>
      </c>
      <c r="BM805" s="58">
        <v>4573.451671209501</v>
      </c>
      <c r="BN805" s="58">
        <v>4565.7845363726001</v>
      </c>
      <c r="BO805" s="58">
        <f>[2]CAMEROUN!BU2771+[3]CONGO!BR2544+[7]RCA!BE2513+[4]GABON!BE2814+[5]GUINEE!BE2502+[6]TCHAD!BQ2484</f>
        <v>4104.3907428782259</v>
      </c>
      <c r="BP805" s="58">
        <v>4424.2969582137994</v>
      </c>
      <c r="BQ805" s="58">
        <v>4170.0769093622748</v>
      </c>
      <c r="BR805" s="58">
        <v>4004.2072034874509</v>
      </c>
      <c r="BS805" s="58">
        <v>3895.9158778173487</v>
      </c>
      <c r="BT805" s="58">
        <v>4215.34576650085</v>
      </c>
      <c r="BU805" s="58">
        <v>4122.5986871818486</v>
      </c>
      <c r="BV805" s="58">
        <v>3955.3959034326663</v>
      </c>
      <c r="BW805" s="58">
        <v>4226.0667722748276</v>
      </c>
      <c r="BX805" s="58">
        <v>4137.2311866576065</v>
      </c>
      <c r="BY805" s="58">
        <v>4043.3087130543527</v>
      </c>
      <c r="BZ805" s="57">
        <v>4245.3956012134267</v>
      </c>
      <c r="CA805" s="58">
        <f>[2]CAMEROUN!CG2771+[3]CONGO!CD2544+[7]RCA!BQ2513+[4]GABON!BQ2814+[5]GUINEE!BQ2502+[6]TCHAD!CC2484</f>
        <v>4189.6637030277634</v>
      </c>
      <c r="CB805" s="58">
        <v>4373.1906324900601</v>
      </c>
      <c r="CC805" s="58">
        <v>4333.7590622040661</v>
      </c>
      <c r="CD805" s="58">
        <v>4245.3970601444889</v>
      </c>
      <c r="CE805" s="58">
        <v>4460.1843058181812</v>
      </c>
      <c r="CF805" s="58">
        <v>4423.4958356850511</v>
      </c>
      <c r="CG805" s="58">
        <v>4349.6463632572722</v>
      </c>
      <c r="CH805" s="58">
        <v>4463.0155923406719</v>
      </c>
      <c r="CI805" s="58">
        <v>4426.333641451216</v>
      </c>
      <c r="CJ805" s="57">
        <v>4430.1298312956433</v>
      </c>
      <c r="CK805" s="57">
        <v>4403.6537212615358</v>
      </c>
      <c r="CL805" s="58">
        <f>[2]CAMEROUN!CR2771+[3]CONGO!CO2544+[7]RCA!CB2513+[4]GABON!CB2814+[5]GUINEE!CD2502+[6]TCHAD!CN2484</f>
        <v>4440.5031818815769</v>
      </c>
      <c r="CM805" s="58">
        <v>4614.6407476628146</v>
      </c>
      <c r="CN805" s="58">
        <v>4509.6089932313644</v>
      </c>
      <c r="CO805" s="58">
        <v>4493.2929430911436</v>
      </c>
      <c r="CP805" s="58">
        <v>4530.9763198662558</v>
      </c>
      <c r="CQ805" s="58">
        <v>4493.2690856501667</v>
      </c>
      <c r="CR805" s="58">
        <v>4459.2714051976236</v>
      </c>
      <c r="CS805" s="58">
        <v>4532.6614867929666</v>
      </c>
      <c r="CT805" s="58">
        <v>4483.3334534893575</v>
      </c>
      <c r="CU805" s="58">
        <v>4455.5669331304916</v>
      </c>
      <c r="CV805" s="58">
        <v>4508.1023357049389</v>
      </c>
      <c r="CW805" s="58">
        <v>4462.9263046557107</v>
      </c>
      <c r="CX805" s="58">
        <v>4524.5307834218347</v>
      </c>
      <c r="CY805" s="58">
        <v>4479.1531539224961</v>
      </c>
      <c r="CZ805" s="58">
        <v>4456.7669338585047</v>
      </c>
      <c r="DA805" s="58">
        <f>[2]CAMEROUN!DD2771+[3]CONGO!DA2544+[7]RCA!CN2513+[4]GABON!CN2814+[5]GUINEE!CP2502+[6]TCHAD!CZ2484</f>
        <v>4498.6712172603784</v>
      </c>
      <c r="DB805" s="57">
        <v>4675.0024934016856</v>
      </c>
      <c r="DC805" s="57">
        <v>4691.3526754007617</v>
      </c>
      <c r="DD805" s="57">
        <v>4627.2316841447282</v>
      </c>
      <c r="DE805" s="57">
        <v>4693.7271557544182</v>
      </c>
      <c r="DF805" s="57">
        <v>4708.7674516992511</v>
      </c>
      <c r="DG805" s="57">
        <v>4649.090639973927</v>
      </c>
      <c r="DH805" s="57">
        <v>4887.0745124356199</v>
      </c>
      <c r="DI805" s="57">
        <v>4870.6675734764267</v>
      </c>
      <c r="DJ805" s="57">
        <v>4839.2247529407286</v>
      </c>
      <c r="DK805" s="57">
        <v>4882.2573521579707</v>
      </c>
      <c r="DL805" s="57">
        <v>4869.7846957436159</v>
      </c>
      <c r="DM805" s="57">
        <v>4834.0661770640254</v>
      </c>
      <c r="DN805" s="59">
        <f>[2]CAMEROUN!DQ2771+[3]CONGO!DN2544+[7]RCA!DA2513+[4]GABON!DA2814+[5]GUINEE!DC2502+[6]TCHAD!DM2484</f>
        <v>4489.0522363356777</v>
      </c>
      <c r="DO805" s="57">
        <v>4834.0661770640254</v>
      </c>
      <c r="DP805" s="57">
        <v>4976.1137166201988</v>
      </c>
      <c r="DQ805" s="57">
        <v>4977.8439923524811</v>
      </c>
      <c r="DR805" s="57">
        <v>4934.2022223255153</v>
      </c>
      <c r="DS805" s="57">
        <v>4777.6671926511963</v>
      </c>
      <c r="DT805" s="57">
        <v>4763.3785396245057</v>
      </c>
      <c r="DU805" s="57">
        <v>4715.0568868437776</v>
      </c>
      <c r="DV805" s="60">
        <f>[2]CAMEROUN!EA2771+[3]CONGO!DX2544+[7]RCA!DN2513+[4]GABON!DK2814+[5]GUINEE!DN2502+[6]TCHAD!DW2484</f>
        <v>4749.194102177059</v>
      </c>
      <c r="DW805" s="61">
        <f>[2]CAMEROUN!EB2771+[3]CONGO!DY2544+[7]RCA!DM2513+[4]GABON!DL2814+[5]GUINEE!DO2502+[6]TCHAD!DX2484</f>
        <v>4702.0439481231433</v>
      </c>
      <c r="DX805" s="62">
        <f>[2]CAMEROUN!EC2771+[3]CONGO!DZ2544+[7]RCA!DN2513+[4]GABON!DM2814+[5]GUINEE!DP2502+[6]TCHAD!DY2484</f>
        <v>4630.0488877271491</v>
      </c>
      <c r="DZ805" s="57">
        <f>[2]CAMEROUN!EE2771+[3]CONGO!EB2544+[7]RCA!DP2513+[4]GABON!DO2814+[5]GUINEE!DR2502+[6]TCHAD!EA2484</f>
        <v>4931.6552819299795</v>
      </c>
      <c r="EC805" s="57">
        <f>[2]CAMEROUN!EH2771+[3]CONGO!EE2544+[7]RCA!DS2513+[4]GABON!DR2814+[5]GUINEE!DU2502+[6]TCHAD!ED2484</f>
        <v>5131.8519674893587</v>
      </c>
      <c r="EF805" s="57">
        <f>[2]CAMEROUN!EK2771+[3]CONGO!EH2544+[7]RCA!DV2513+[4]GABON!DU2814+[5]GUINEE!DX2502+[6]TCHAD!EG2484</f>
        <v>5483.3686441797026</v>
      </c>
      <c r="EI805" s="57">
        <f>[2]CAMEROUN!EN2771+[3]CONGO!EK2544+[7]RCA!DY2513+[4]GABON!DX2814+[5]GUINEE!EA2502+[6]TCHAD!EJ2484</f>
        <v>5853.1912192038762</v>
      </c>
      <c r="EL805" s="57">
        <f>[2]CAMEROUN!EQ2771+[3]CONGO!EN2544+[7]RCA!EB2513+[4]GABON!EA2814+[5]GUINEE!ED2502+[6]TCHAD!EM2484</f>
        <v>6240.3329607382921</v>
      </c>
      <c r="EO805" s="57">
        <f>[2]CAMEROUN!ET2771+[3]CONGO!EQ2544+[7]RCA!EE2513+[4]GABON!ED2814+[5]GUINEE!EG2502+[6]TCHAD!EP2484</f>
        <v>6648.2754014000438</v>
      </c>
    </row>
    <row r="806" spans="1:145" ht="15.5" x14ac:dyDescent="0.35">
      <c r="A806" s="56" t="s">
        <v>363</v>
      </c>
      <c r="B806" s="57" t="e">
        <f>([2]CAMEROUN!C2773+[2]CAMEROUN!D2773)/2+[3]CONGO!D2546+[4]GABON!D2820+[7]RCA!D2515+[5]GUINEE!D2504+[6]TCHAD!D2489</f>
        <v>#VALUE!</v>
      </c>
      <c r="C806" s="57" t="e">
        <f>([2]CAMEROUN!D2773+[2]CAMEROUN!E2773)/2+[3]CONGO!E2546+[4]GABON!E2820+[7]RCA!E2515+[5]GUINEE!E2504+[6]TCHAD!E2489</f>
        <v>#VALUE!</v>
      </c>
      <c r="D806" s="57" t="e">
        <f>([2]CAMEROUN!E2773+[2]CAMEROUN!F2773)/2+[3]CONGO!F2546+[4]GABON!F2820+[7]RCA!F2515+[5]GUINEE!F2504+[6]TCHAD!F2489</f>
        <v>#VALUE!</v>
      </c>
      <c r="E806" s="57" t="e">
        <f>([2]CAMEROUN!F2773+[2]CAMEROUN!G2773)/2+[3]CONGO!G2546+[4]GABON!G2820+[7]RCA!G2515+[5]GUINEE!G2504+[6]TCHAD!G2489</f>
        <v>#VALUE!</v>
      </c>
      <c r="F806" s="57" t="e">
        <f>([2]CAMEROUN!G2773+[2]CAMEROUN!H2773)/2+[3]CONGO!H2546+[4]GABON!H2820+[7]RCA!H2515+[5]GUINEE!H2504+[6]TCHAD!H2489</f>
        <v>#VALUE!</v>
      </c>
      <c r="G806" s="57" t="e">
        <f>([2]CAMEROUN!H2773+[2]CAMEROUN!I2773)/2+[3]CONGO!I2546+[4]GABON!I2820+[7]RCA!I2515+[5]GUINEE!I2504+[6]TCHAD!I2489</f>
        <v>#VALUE!</v>
      </c>
      <c r="H806" s="57" t="e">
        <f>([2]CAMEROUN!I2773+[2]CAMEROUN!J2773)/2+[3]CONGO!J2546+[4]GABON!J2820+[7]RCA!J2515+[5]GUINEE!J2504+[6]TCHAD!J2489</f>
        <v>#VALUE!</v>
      </c>
      <c r="I806" s="57" t="e">
        <f>([2]CAMEROUN!J2773+[2]CAMEROUN!K2773)/2+[3]CONGO!K2546+[4]GABON!K2820+[7]RCA!K2515+[5]GUINEE!K2504+[6]TCHAD!K2489</f>
        <v>#VALUE!</v>
      </c>
      <c r="J806" s="57" t="e">
        <f>([2]CAMEROUN!K2773+[2]CAMEROUN!L2773)/2+[3]CONGO!L2546+[4]GABON!L2820+[7]RCA!L2515+[5]GUINEE!L2504+[6]TCHAD!L2489</f>
        <v>#VALUE!</v>
      </c>
      <c r="K806" s="57" t="e">
        <f>([2]CAMEROUN!L2773+[2]CAMEROUN!M2773)/2+[3]CONGO!M2546+[4]GABON!M2820+[7]RCA!M2515+[5]GUINEE!M2504+[6]TCHAD!M2489</f>
        <v>#VALUE!</v>
      </c>
      <c r="L806" s="57" t="e">
        <f>([2]CAMEROUN!M2773+[2]CAMEROUN!N2773)/2+[3]CONGO!N2546+[4]GABON!N2820+[7]RCA!N2515+[5]GUINEE!N2504+[6]TCHAD!N2489</f>
        <v>#VALUE!</v>
      </c>
      <c r="M806" s="57" t="e">
        <f>([2]CAMEROUN!N2773+[2]CAMEROUN!O2773)/2+[3]CONGO!O2546+[4]GABON!O2820+[7]RCA!O2515+[5]GUINEE!O2504+[6]TCHAD!O2489</f>
        <v>#VALUE!</v>
      </c>
      <c r="N806" s="57" t="e">
        <f>([2]CAMEROUN!O2773+[2]CAMEROUN!P2773)/2+[3]CONGO!P2546+[4]GABON!P2820+[7]RCA!P2515+[5]GUINEE!P2504+[6]TCHAD!P2489</f>
        <v>#VALUE!</v>
      </c>
      <c r="O806" s="57" t="e">
        <f>([2]CAMEROUN!P2773+[2]CAMEROUN!Q2773)/2+[3]CONGO!Q2546+[4]GABON!Q2820+[7]RCA!Q2515+[5]GUINEE!Q2504+[6]TCHAD!Q2489</f>
        <v>#VALUE!</v>
      </c>
      <c r="P806" s="57" t="e">
        <f>[2]CAMEROUN!AH2773+[3]CONGO!R2546+[4]GABON!R2820+[7]RCA!R2515+[5]GUINEE!R2504+[6]TCHAD!R2489</f>
        <v>#VALUE!</v>
      </c>
      <c r="Q806" s="57" t="e">
        <f>[2]CAMEROUN!AI2773+[3]CONGO!S2546+[4]GABON!S2820+[7]RCA!S2515+[5]GUINEE!S2504+[6]TCHAD!S2489</f>
        <v>#VALUE!</v>
      </c>
      <c r="R806" s="57" t="e">
        <f>[2]CAMEROUN!AJ2773+[3]CONGO!T2546+[4]GABON!T2820+[7]RCA!T2515+[5]GUINEE!T2504+[6]TCHAD!T2489</f>
        <v>#VALUE!</v>
      </c>
      <c r="S806" s="57" t="e">
        <f>[2]CAMEROUN!AK2773+[3]CONGO!U2546+[4]GABON!U2820+[7]RCA!U2515+[5]GUINEE!U2504+[6]TCHAD!U2489</f>
        <v>#VALUE!</v>
      </c>
      <c r="T806" s="57">
        <f>[2]CAMEROUN!AL2773+[3]CONGO!V2546+[4]GABON!V2820+[7]RCA!V2515+[5]GUINEE!V2504+[6]TCHAD!V2489</f>
        <v>1046.8988172452193</v>
      </c>
      <c r="U806" s="57" t="e">
        <f>[2]CAMEROUN!AM2773+[3]CONGO!W2546+[4]GABON!W2820+[7]RCA!W2515+[5]GUINEE!W2504+[6]TCHAD!W2489</f>
        <v>#VALUE!</v>
      </c>
      <c r="V806" s="57" t="e">
        <f>[2]CAMEROUN!AN2773+[3]CONGO!X2546+[4]GABON!X2820+[7]RCA!X2515+[5]GUINEE!X2504+[6]TCHAD!X2489</f>
        <v>#VALUE!</v>
      </c>
      <c r="W806" s="57" t="e">
        <f>[2]CAMEROUN!AO2773+[3]CONGO!Y2546+[4]GABON!Y2820+[7]RCA!Y2515+[5]GUINEE!Y2504+[6]TCHAD!Y2489</f>
        <v>#VALUE!</v>
      </c>
      <c r="X806" s="58" t="e">
        <f>[2]CAMEROUN!AP2773+[3]CONGO!Z2546+[4]GABON!Z2820+[7]RCA!Z2515+[5]GUINEE!Z2504+[6]TCHAD!Z2489</f>
        <v>#VALUE!</v>
      </c>
      <c r="Y806" s="58" t="e">
        <f>[2]CAMEROUN!AQ2773+[3]CONGO!AA2546+[4]GABON!AA2820+[7]RCA!AA2515+[5]GUINEE!AA2504+[6]TCHAD!AA2489</f>
        <v>#VALUE!</v>
      </c>
      <c r="Z806" s="57" t="e">
        <f>[2]CAMEROUN!AR2773+[3]CONGO!AB2546+[4]GABON!AB2820+[7]RCA!AB2515+[5]GUINEE!AB2504+[6]TCHAD!AB2489</f>
        <v>#VALUE!</v>
      </c>
      <c r="AA806" s="57" t="e">
        <f>[2]CAMEROUN!AS2773+[3]CONGO!AC2546+[4]GABON!AC2820+[7]RCA!AC2515+[5]GUINEE!AC2504+[6]TCHAD!AC2489</f>
        <v>#VALUE!</v>
      </c>
      <c r="AB806" s="57">
        <v>1025.0755863932036</v>
      </c>
      <c r="AC806" s="57">
        <v>991.00449332026869</v>
      </c>
      <c r="AD806" s="57">
        <v>1016.5782595799612</v>
      </c>
      <c r="AE806" s="57" t="e">
        <f>[2]CAMEROUN!AT2773+[3]CONGO!AH2546+[4]GABON!AD2820+[7]RCA!AD2515+[5]GUINEE!AD2504+[6]TCHAD!AH2489</f>
        <v>#VALUE!</v>
      </c>
      <c r="AF806" s="57">
        <v>1883.8936037503199</v>
      </c>
      <c r="AG806" s="57">
        <v>1862.0220307506677</v>
      </c>
      <c r="AH806" s="57">
        <v>1905.6198626762823</v>
      </c>
      <c r="AI806" s="57">
        <v>1666.45059816044</v>
      </c>
      <c r="AJ806" s="58" t="e">
        <f>[2]CAMEROUN!AU2773+[3]CONGO!AM2546+[4]GABON!AE2820+[7]RCA!AE2515+[5]GUINEE!AE2504+[6]TCHAD!AM2489</f>
        <v>#VALUE!</v>
      </c>
      <c r="AK806" s="58">
        <v>1736.1107650695999</v>
      </c>
      <c r="AL806" s="58">
        <v>1745.7905839018322</v>
      </c>
      <c r="AM806" s="58">
        <v>1745.0255401773379</v>
      </c>
      <c r="AN806" s="58">
        <v>1737.5031491269499</v>
      </c>
      <c r="AO806" s="58" t="e">
        <f>[2]CAMEROUN!AV2773+[3]CONGO!AR2546+[4]GABON!AF2820+[7]RCA!AF2515+[5]GUINEE!AF2504+[6]TCHAD!AR2489</f>
        <v>#VALUE!</v>
      </c>
      <c r="AP806" s="58">
        <v>1881.4796209155325</v>
      </c>
      <c r="AQ806" s="58">
        <v>1595.6702650433288</v>
      </c>
      <c r="AR806" s="58">
        <v>1419.0973553618314</v>
      </c>
      <c r="AS806" s="58" t="e">
        <f>[2]CAMEROUN!AZ2773+[3]CONGO!AV2546+[4]GABON!AJ2820+[7]RCA!AJ2515+[5]GUINEE!AJ2504+[6]TCHAD!AV2489</f>
        <v>#VALUE!</v>
      </c>
      <c r="AT806" s="58">
        <v>1562.8244761586948</v>
      </c>
      <c r="AU806" s="58">
        <v>1443.2372799359675</v>
      </c>
      <c r="AV806" s="58">
        <v>1636.2725937165328</v>
      </c>
      <c r="AW806" s="58">
        <v>1593.0243815013489</v>
      </c>
      <c r="AX806" s="58" t="e">
        <f>[2]CAMEROUN!BE2773+[3]CONGO!BA2546+[4]GABON!AO2820+[7]RCA!AO2515+[5]GUINEE!AO2504+[6]TCHAD!BA2489</f>
        <v>#VALUE!</v>
      </c>
      <c r="AY806" s="58"/>
      <c r="AZ806" s="58">
        <v>1690.4445345528338</v>
      </c>
      <c r="BA806" s="58">
        <v>1639.2265050661792</v>
      </c>
      <c r="BB806" s="58">
        <v>1505.3910191862947</v>
      </c>
      <c r="BC806" s="58">
        <v>1473.4314957740044</v>
      </c>
      <c r="BD806" s="58">
        <v>1560.3024288576255</v>
      </c>
      <c r="BE806" s="58">
        <v>1518.3845964395127</v>
      </c>
      <c r="BF806" s="58" t="e">
        <f>[2]CAMEROUN!BL2773+[3]CONGO!BI2546+[4]GABON!AV2820+[7]RCA!AV2515+[5]GUINEE!AV2504+[6]TCHAD!BH2489</f>
        <v>#VALUE!</v>
      </c>
      <c r="BG806" s="58">
        <v>1667.3167780812942</v>
      </c>
      <c r="BH806" s="58">
        <v>1589.7372105398126</v>
      </c>
      <c r="BI806" s="58">
        <v>1770.4906718416257</v>
      </c>
      <c r="BJ806" s="58">
        <v>1700.4792754322932</v>
      </c>
      <c r="BK806" s="58">
        <v>1767.3845039748339</v>
      </c>
      <c r="BL806" s="58">
        <v>1719.2134836048892</v>
      </c>
      <c r="BM806" s="58">
        <v>1763.6347968340058</v>
      </c>
      <c r="BN806" s="58">
        <v>1673.044869510449</v>
      </c>
      <c r="BO806" s="58" t="e">
        <f>[2]CAMEROUN!BU2773+[3]CONGO!BR2546+[4]GABON!BE2820+[7]RCA!BE2515+[5]GUINEE!BE2504+[6]TCHAD!BQ2489</f>
        <v>#VALUE!</v>
      </c>
      <c r="BP806" s="58">
        <v>1904.3191105084454</v>
      </c>
      <c r="BQ806" s="58">
        <v>1862.1745659598157</v>
      </c>
      <c r="BR806" s="58">
        <v>1807.9121258097139</v>
      </c>
      <c r="BS806" s="58">
        <v>1756.4563627007763</v>
      </c>
      <c r="BT806" s="58">
        <v>1798.4621872922517</v>
      </c>
      <c r="BU806" s="58">
        <v>1739.9394948201771</v>
      </c>
      <c r="BV806" s="58">
        <v>1673.4683102098916</v>
      </c>
      <c r="BW806" s="58">
        <v>1776.3883206679322</v>
      </c>
      <c r="BX806" s="58">
        <v>1713.3937347497017</v>
      </c>
      <c r="BY806" s="58">
        <v>1642.7499966026223</v>
      </c>
      <c r="BZ806" s="57">
        <v>1720.8204368045533</v>
      </c>
      <c r="CA806" s="58" t="e">
        <f>[2]CAMEROUN!CG2773+[3]CONGO!CD2546+[4]GABON!BQ2820+[7]RCA!BQ2515+[5]GUINEE!BQ2504+[6]TCHAD!CC2489</f>
        <v>#VALUE!</v>
      </c>
      <c r="CB806" s="58">
        <v>1932.8971972625332</v>
      </c>
      <c r="CC806" s="58">
        <v>1920.6377596692864</v>
      </c>
      <c r="CD806" s="58">
        <v>1889.7310279366577</v>
      </c>
      <c r="CE806" s="58">
        <v>2028.410549507777</v>
      </c>
      <c r="CF806" s="58">
        <v>2015.1282269236208</v>
      </c>
      <c r="CG806" s="58">
        <v>1946.5731443856389</v>
      </c>
      <c r="CH806" s="58">
        <v>2039.5872658553067</v>
      </c>
      <c r="CI806" s="58">
        <v>1970.399890627099</v>
      </c>
      <c r="CJ806" s="57">
        <v>2039.2074132728303</v>
      </c>
      <c r="CK806" s="57">
        <v>1956.3702765991534</v>
      </c>
      <c r="CL806" s="58" t="e">
        <f>[2]CAMEROUN!CR2773+[3]CONGO!CO2546+[4]GABON!CB2820+[7]RCA!CB2515+[5]GUINEE!CD2504+[6]TCHAD!CN2489</f>
        <v>#VALUE!</v>
      </c>
      <c r="CM806" s="58">
        <v>2129.7843578339271</v>
      </c>
      <c r="CN806" s="58">
        <v>2128.5415377898648</v>
      </c>
      <c r="CO806" s="58">
        <v>2105.6235650366025</v>
      </c>
      <c r="CP806" s="58">
        <v>2100.3354576463125</v>
      </c>
      <c r="CQ806" s="58">
        <v>2100.6118005950707</v>
      </c>
      <c r="CR806" s="58">
        <v>2105.5045083849095</v>
      </c>
      <c r="CS806" s="58">
        <v>2084.293290185502</v>
      </c>
      <c r="CT806" s="58">
        <v>2083.3774250787556</v>
      </c>
      <c r="CU806" s="58">
        <v>2084.659040428478</v>
      </c>
      <c r="CV806" s="58">
        <v>2057.9012735586857</v>
      </c>
      <c r="CW806" s="58">
        <v>2054.2406296022618</v>
      </c>
      <c r="CX806" s="58">
        <v>2021.8460898379462</v>
      </c>
      <c r="CY806" s="58">
        <v>2018.053833290259</v>
      </c>
      <c r="CZ806" s="58">
        <v>2028.9022836806939</v>
      </c>
      <c r="DA806" s="58" t="e">
        <f>[2]CAMEROUN!DD2773+[3]CONGO!DA2546+[4]GABON!CN2820+[7]RCA!CN2515+[5]GUINEE!CP2504+[6]TCHAD!CZ2489</f>
        <v>#VALUE!</v>
      </c>
      <c r="DB806" s="57">
        <v>1967.796888954249</v>
      </c>
      <c r="DC806" s="57">
        <v>1948.2813030105444</v>
      </c>
      <c r="DD806" s="57">
        <v>1946.1548732725653</v>
      </c>
      <c r="DE806" s="57">
        <v>2034.4581850378547</v>
      </c>
      <c r="DF806" s="57">
        <v>2025.0225674449048</v>
      </c>
      <c r="DG806" s="57">
        <v>2022.8914578223742</v>
      </c>
      <c r="DH806" s="57">
        <v>2191.344010211596</v>
      </c>
      <c r="DI806" s="57">
        <v>2194.5253572349238</v>
      </c>
      <c r="DJ806" s="57">
        <v>2193.5954868243662</v>
      </c>
      <c r="DK806" s="57">
        <v>2200.9343241900797</v>
      </c>
      <c r="DL806" s="57">
        <v>2200.073886149396</v>
      </c>
      <c r="DM806" s="57">
        <v>2193.2063347787384</v>
      </c>
      <c r="DN806" s="59" t="e">
        <f>[2]CAMEROUN!DQ2773+[3]CONGO!DN2546+[4]GABON!DA2820+[7]RCA!DA2515+[5]GUINEE!DC2504+[6]TCHAD!DM2489</f>
        <v>#VALUE!</v>
      </c>
      <c r="DO806" s="57">
        <v>2193.2063347787384</v>
      </c>
      <c r="DP806" s="57">
        <v>2449.0004264407303</v>
      </c>
      <c r="DQ806" s="57">
        <v>2418.4681887316779</v>
      </c>
      <c r="DR806" s="57">
        <v>2381.307656097626</v>
      </c>
      <c r="DS806" s="57">
        <v>2367.4308492016044</v>
      </c>
      <c r="DT806" s="57">
        <v>2340.9200966619228</v>
      </c>
      <c r="DU806" s="57">
        <v>2346.5656363934204</v>
      </c>
      <c r="DV806" s="60" t="e">
        <f>[2]CAMEROUN!EA2773+[3]CONGO!DX2546+[4]GABON!DK2820+[7]RCA!DN2515+[5]GUINEE!DN2504+[6]TCHAD!DW2489</f>
        <v>#VALUE!</v>
      </c>
      <c r="DW806" s="61" t="e">
        <f>[2]CAMEROUN!EB2773+[3]CONGO!DY2546+[4]GABON!DL2820+[7]RCA!DM2515+[5]GUINEE!DO2504+[6]TCHAD!DX2489</f>
        <v>#VALUE!</v>
      </c>
      <c r="DX806" s="62" t="e">
        <f>[2]CAMEROUN!EC2773+[3]CONGO!DZ2546+[4]GABON!DM2820+[7]RCA!DN2515+[5]GUINEE!DP2504+[6]TCHAD!DY2489</f>
        <v>#VALUE!</v>
      </c>
      <c r="DZ806" s="57" t="e">
        <f>[2]CAMEROUN!EE2773+[3]CONGO!EB2546+[4]GABON!DO2820+[7]RCA!DP2515+[5]GUINEE!DR2504+[6]TCHAD!EA2489</f>
        <v>#VALUE!</v>
      </c>
      <c r="EC806" s="57" t="e">
        <f>[2]CAMEROUN!EH2773+[3]CONGO!EE2546+[4]GABON!DR2820+[7]RCA!DS2515+[5]GUINEE!DU2504+[6]TCHAD!ED2489</f>
        <v>#VALUE!</v>
      </c>
      <c r="EF806" s="57" t="e">
        <f>[2]CAMEROUN!EK2773+[3]CONGO!EH2546+[4]GABON!DU2820+[7]RCA!DV2515+[5]GUINEE!DX2504+[6]TCHAD!EG2489</f>
        <v>#VALUE!</v>
      </c>
      <c r="EI806" s="57" t="e">
        <f>[2]CAMEROUN!EN2773+[3]CONGO!EK2546+[4]GABON!DX2820+[7]RCA!DY2515+[5]GUINEE!EA2504+[6]TCHAD!EJ2489</f>
        <v>#VALUE!</v>
      </c>
      <c r="EL806" s="57" t="e">
        <f>[2]CAMEROUN!EQ2773+[3]CONGO!EN2546+[4]GABON!EA2820+[7]RCA!EB2515+[5]GUINEE!ED2504+[6]TCHAD!EM2489</f>
        <v>#VALUE!</v>
      </c>
      <c r="EO806" s="57" t="e">
        <f>[2]CAMEROUN!ET2773+[3]CONGO!EQ2546+[4]GABON!ED2820+[7]RCA!EE2515+[5]GUINEE!EG2504+[6]TCHAD!EP2489</f>
        <v>#VALUE!</v>
      </c>
    </row>
    <row r="807" spans="1:145" ht="15.5" x14ac:dyDescent="0.35">
      <c r="A807" s="126" t="s">
        <v>364</v>
      </c>
      <c r="B807" s="57" t="e">
        <f t="shared" ref="B807:W807" si="833">B803-(B805+B806)</f>
        <v>#VALUE!</v>
      </c>
      <c r="C807" s="57" t="e">
        <f t="shared" si="833"/>
        <v>#VALUE!</v>
      </c>
      <c r="D807" s="57" t="e">
        <f t="shared" si="833"/>
        <v>#VALUE!</v>
      </c>
      <c r="E807" s="57" t="e">
        <f t="shared" si="833"/>
        <v>#VALUE!</v>
      </c>
      <c r="F807" s="57" t="e">
        <f t="shared" si="833"/>
        <v>#VALUE!</v>
      </c>
      <c r="G807" s="57" t="e">
        <f t="shared" si="833"/>
        <v>#REF!</v>
      </c>
      <c r="H807" s="57" t="e">
        <f t="shared" si="833"/>
        <v>#VALUE!</v>
      </c>
      <c r="I807" s="57" t="e">
        <f t="shared" si="833"/>
        <v>#VALUE!</v>
      </c>
      <c r="J807" s="57" t="e">
        <f t="shared" si="833"/>
        <v>#VALUE!</v>
      </c>
      <c r="K807" s="57" t="e">
        <f t="shared" si="833"/>
        <v>#VALUE!</v>
      </c>
      <c r="L807" s="57" t="e">
        <f t="shared" si="833"/>
        <v>#VALUE!</v>
      </c>
      <c r="M807" s="57" t="e">
        <f t="shared" si="833"/>
        <v>#VALUE!</v>
      </c>
      <c r="N807" s="57" t="e">
        <f t="shared" si="833"/>
        <v>#VALUE!</v>
      </c>
      <c r="O807" s="57" t="e">
        <f t="shared" si="833"/>
        <v>#VALUE!</v>
      </c>
      <c r="P807" s="57" t="e">
        <f t="shared" si="833"/>
        <v>#VALUE!</v>
      </c>
      <c r="Q807" s="57" t="e">
        <f t="shared" si="833"/>
        <v>#VALUE!</v>
      </c>
      <c r="R807" s="57" t="e">
        <f t="shared" si="833"/>
        <v>#VALUE!</v>
      </c>
      <c r="S807" s="57" t="e">
        <f t="shared" si="833"/>
        <v>#VALUE!</v>
      </c>
      <c r="T807" s="57">
        <f t="shared" si="833"/>
        <v>508.12045843175429</v>
      </c>
      <c r="U807" s="57" t="e">
        <f t="shared" si="833"/>
        <v>#VALUE!</v>
      </c>
      <c r="V807" s="57" t="e">
        <f>V803-(V805+V806)</f>
        <v>#VALUE!</v>
      </c>
      <c r="W807" s="57" t="e">
        <f t="shared" si="833"/>
        <v>#VALUE!</v>
      </c>
      <c r="X807" s="58" t="e">
        <f>X803-(X805+X806)</f>
        <v>#VALUE!</v>
      </c>
      <c r="Y807" s="58" t="e">
        <f>Y803-(Y805+Y806)</f>
        <v>#VALUE!</v>
      </c>
      <c r="Z807" s="57" t="e">
        <f>Z803-(Z805+Z806)</f>
        <v>#VALUE!</v>
      </c>
      <c r="AA807" s="57" t="e">
        <f>AA803-(AA805+AA806)</f>
        <v>#VALUE!</v>
      </c>
      <c r="AB807" s="57">
        <v>1367.5499502336199</v>
      </c>
      <c r="AC807" s="57">
        <v>1359.382800692435</v>
      </c>
      <c r="AD807" s="57">
        <v>1342.6206188288725</v>
      </c>
      <c r="AE807" s="57" t="e">
        <f>AE803-(AE805+AE806)</f>
        <v>#VALUE!</v>
      </c>
      <c r="AF807" s="57">
        <v>1901.1877759798108</v>
      </c>
      <c r="AG807" s="57">
        <v>2315.5071247741498</v>
      </c>
      <c r="AH807" s="57">
        <v>2341.8073667365552</v>
      </c>
      <c r="AI807" s="57">
        <v>2085.2063328327195</v>
      </c>
      <c r="AJ807" s="58" t="e">
        <f>AJ803-(AJ805+AJ806)</f>
        <v>#VALUE!</v>
      </c>
      <c r="AK807" s="58">
        <v>2210.7093737227042</v>
      </c>
      <c r="AL807" s="58">
        <v>2407.5085081164698</v>
      </c>
      <c r="AM807" s="58">
        <v>2176.8545776672472</v>
      </c>
      <c r="AN807" s="58">
        <v>2176.8978000442721</v>
      </c>
      <c r="AO807" s="58" t="e">
        <f>AO803-(AO805+AO806)</f>
        <v>#VALUE!</v>
      </c>
      <c r="AP807" s="58">
        <v>2325.5187793922323</v>
      </c>
      <c r="AQ807" s="58">
        <v>2108.121685260925</v>
      </c>
      <c r="AR807" s="58">
        <v>2063.2680045944535</v>
      </c>
      <c r="AS807" s="58" t="e">
        <f>AS803-(AS805+AS806)</f>
        <v>#VALUE!</v>
      </c>
      <c r="AT807" s="58">
        <v>1325.2053762991354</v>
      </c>
      <c r="AU807" s="58">
        <v>1431.516089725601</v>
      </c>
      <c r="AV807" s="58">
        <v>1572.6577945532181</v>
      </c>
      <c r="AW807" s="58">
        <v>1557.3503837968599</v>
      </c>
      <c r="AX807" s="58" t="e">
        <f>AX803-(AX805+AX806)</f>
        <v>#VALUE!</v>
      </c>
      <c r="AY807" s="58"/>
      <c r="AZ807" s="58">
        <v>1665.9606796395183</v>
      </c>
      <c r="BA807" s="58">
        <v>1627.28329336767</v>
      </c>
      <c r="BB807" s="58">
        <v>1630.5108950965978</v>
      </c>
      <c r="BC807" s="58">
        <v>1588.4289892628758</v>
      </c>
      <c r="BD807" s="58">
        <v>1607.314439620066</v>
      </c>
      <c r="BE807" s="58">
        <v>1566.9563004956181</v>
      </c>
      <c r="BF807" s="58" t="e">
        <f>BF803-(BF805+BF806)</f>
        <v>#VALUE!</v>
      </c>
      <c r="BG807" s="58">
        <v>1596.7094710944257</v>
      </c>
      <c r="BH807" s="58">
        <v>1561.5596013961003</v>
      </c>
      <c r="BI807" s="58">
        <v>1589.7221013390845</v>
      </c>
      <c r="BJ807" s="58">
        <v>1556.3388638618717</v>
      </c>
      <c r="BK807" s="58">
        <v>1333.1273192432809</v>
      </c>
      <c r="BL807" s="58">
        <v>1300.3729985568134</v>
      </c>
      <c r="BM807" s="58">
        <v>1328.4943960352884</v>
      </c>
      <c r="BN807" s="58">
        <v>1295.3250421642215</v>
      </c>
      <c r="BO807" s="58" t="e">
        <f>BO803-(BO805+BO806)</f>
        <v>#VALUE!</v>
      </c>
      <c r="BP807" s="58">
        <v>1341.4574055975791</v>
      </c>
      <c r="BQ807" s="58">
        <v>1306.18369329912</v>
      </c>
      <c r="BR807" s="58">
        <v>1227.0899835895443</v>
      </c>
      <c r="BS807" s="58">
        <v>1116.9730740800187</v>
      </c>
      <c r="BT807" s="58">
        <v>1301.3289921292508</v>
      </c>
      <c r="BU807" s="58">
        <v>1265.3968567038291</v>
      </c>
      <c r="BV807" s="58">
        <v>1132.538030016537</v>
      </c>
      <c r="BW807" s="58">
        <v>1255.8565291655696</v>
      </c>
      <c r="BX807" s="58">
        <v>1224.5357533909555</v>
      </c>
      <c r="BY807" s="58">
        <v>1185.1268319932924</v>
      </c>
      <c r="BZ807" s="57">
        <v>1245.799387893765</v>
      </c>
      <c r="CA807" s="58" t="e">
        <f>CA803-(CA805+CA806)</f>
        <v>#VALUE!</v>
      </c>
      <c r="CB807" s="58">
        <v>1413.7312641620902</v>
      </c>
      <c r="CC807" s="58">
        <v>1411.3499101318048</v>
      </c>
      <c r="CD807" s="58">
        <v>1370.6205586172464</v>
      </c>
      <c r="CE807" s="58">
        <v>1386.1886073397691</v>
      </c>
      <c r="CF807" s="58">
        <v>1383.400435043035</v>
      </c>
      <c r="CG807" s="58">
        <v>1336.808274718077</v>
      </c>
      <c r="CH807" s="58">
        <v>1395.4376522814919</v>
      </c>
      <c r="CI807" s="58">
        <v>1392.2106115037741</v>
      </c>
      <c r="CJ807" s="57">
        <v>1393.9140107570556</v>
      </c>
      <c r="CK807" s="57">
        <v>1381.9397225632483</v>
      </c>
      <c r="CL807" s="58" t="e">
        <f>CL803-(CL805+CL806)</f>
        <v>#VALUE!</v>
      </c>
      <c r="CM807" s="58">
        <v>1434.2692942629028</v>
      </c>
      <c r="CN807" s="58">
        <v>1398.5499550029817</v>
      </c>
      <c r="CO807" s="58">
        <v>1397.3818906716278</v>
      </c>
      <c r="CP807" s="58">
        <v>1496.2129491119258</v>
      </c>
      <c r="CQ807" s="58">
        <v>1479.1639305766048</v>
      </c>
      <c r="CR807" s="58">
        <v>1437.6891086431242</v>
      </c>
      <c r="CS807" s="58">
        <v>1475.94125008228</v>
      </c>
      <c r="CT807" s="58">
        <v>1453.943899988958</v>
      </c>
      <c r="CU807" s="58">
        <v>1407.5257379198765</v>
      </c>
      <c r="CV807" s="58">
        <v>1443.5065793482263</v>
      </c>
      <c r="CW807" s="58">
        <v>1431.3355560394793</v>
      </c>
      <c r="CX807" s="58">
        <v>1433.0938904784243</v>
      </c>
      <c r="CY807" s="58">
        <v>1421.1172345255691</v>
      </c>
      <c r="CZ807" s="58">
        <v>1401.6595601109866</v>
      </c>
      <c r="DA807" s="58" t="e">
        <f t="shared" ref="DA807" si="834">DA803-(DA805+DA806)</f>
        <v>#VALUE!</v>
      </c>
      <c r="DB807" s="57">
        <v>1508.9940647352005</v>
      </c>
      <c r="DC807" s="57">
        <v>1476.8610406816497</v>
      </c>
      <c r="DD807" s="57">
        <v>1443.232270651185</v>
      </c>
      <c r="DE807" s="57">
        <v>1452.434415740031</v>
      </c>
      <c r="DF807" s="57">
        <v>1416.2015684042299</v>
      </c>
      <c r="DG807" s="57">
        <v>1390.1302098214574</v>
      </c>
      <c r="DH807" s="57">
        <v>1417.6679520524522</v>
      </c>
      <c r="DI807" s="57">
        <v>1386.2842453124968</v>
      </c>
      <c r="DJ807" s="57">
        <v>1352.5766520745001</v>
      </c>
      <c r="DK807" s="57">
        <v>1364.9266257306053</v>
      </c>
      <c r="DL807" s="57">
        <v>1335.6325451706925</v>
      </c>
      <c r="DM807" s="57">
        <v>1352.532336821394</v>
      </c>
      <c r="DN807" s="59" t="e">
        <f t="shared" ref="DN807" si="835">DN803-(DN805+DN806)</f>
        <v>#VALUE!</v>
      </c>
      <c r="DO807" s="57">
        <v>1352.532336821394</v>
      </c>
      <c r="DP807" s="57">
        <v>1346.6606298284169</v>
      </c>
      <c r="DQ807" s="57">
        <v>1300.3650290856458</v>
      </c>
      <c r="DR807" s="57">
        <v>1251.7582909209341</v>
      </c>
      <c r="DS807" s="57">
        <v>1397.5107760359051</v>
      </c>
      <c r="DT807" s="57">
        <v>1384.5892164455145</v>
      </c>
      <c r="DU807" s="57">
        <v>1382.5388798967961</v>
      </c>
      <c r="DV807" s="60" t="e">
        <f>DV803-(DV805+DV806)</f>
        <v>#VALUE!</v>
      </c>
      <c r="DW807" s="61" t="e">
        <f>DW803-(DW805+DW806)</f>
        <v>#VALUE!</v>
      </c>
      <c r="DX807" s="62" t="e">
        <f>DX803-(DX805+DX806)</f>
        <v>#VALUE!</v>
      </c>
      <c r="DZ807" s="57" t="e">
        <f>DZ803-(DZ805+DZ806)</f>
        <v>#VALUE!</v>
      </c>
      <c r="EC807" s="57" t="e">
        <f>EC803-(EC805+EC806)</f>
        <v>#VALUE!</v>
      </c>
      <c r="EF807" s="57" t="e">
        <f>EF803-(EF805+EF806)</f>
        <v>#VALUE!</v>
      </c>
      <c r="EI807" s="57" t="e">
        <f>EI803-(EI805+EI806)</f>
        <v>#VALUE!</v>
      </c>
      <c r="EL807" s="57" t="e">
        <f>EL803-(EL805+EL806)</f>
        <v>#VALUE!</v>
      </c>
      <c r="EO807" s="57" t="e">
        <f>EO803-(EO805+EO806)</f>
        <v>#VALUE!</v>
      </c>
    </row>
    <row r="808" spans="1:145" ht="15.5" x14ac:dyDescent="0.35">
      <c r="A808" s="2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</row>
    <row r="809" spans="1:145" ht="15.5" x14ac:dyDescent="0.35">
      <c r="A809" s="56" t="s">
        <v>365</v>
      </c>
      <c r="B809" s="57">
        <f>([2]CAMEROUN!C2775+[2]CAMEROUN!D2775)/2+[3]CONGO!D2548+[7]RCA!D2517+[4]GABON!D2822+[5]GUINEE!D2506+[6]TCHAD!D2492</f>
        <v>3704.1435562773631</v>
      </c>
      <c r="C809" s="57">
        <f>([2]CAMEROUN!D2775+[2]CAMEROUN!E2775)/2+[3]CONGO!E2548+[7]RCA!E2517+[4]GABON!E2822+[5]GUINEE!E2506+[6]TCHAD!E2492</f>
        <v>3638.6495337388369</v>
      </c>
      <c r="D809" s="57">
        <f>([2]CAMEROUN!E2775+[2]CAMEROUN!F2775)/2+[3]CONGO!F2548+[7]RCA!F2517+[4]GABON!F2822+[5]GUINEE!F2506+[6]TCHAD!F2492</f>
        <v>3559.6914363484902</v>
      </c>
      <c r="E809" s="57">
        <f>([2]CAMEROUN!F2775+[2]CAMEROUN!G2775)/2+[3]CONGO!G2548+[7]RCA!G2517+[4]GABON!G2822+[5]GUINEE!G2506+[6]TCHAD!G2492</f>
        <v>3382.8493534594581</v>
      </c>
      <c r="F809" s="57">
        <f>([2]CAMEROUN!G2775+[2]CAMEROUN!H2775)/2+[3]CONGO!H2548+[7]RCA!H2517+[4]GABON!H2822+[5]GUINEE!H2506+[6]TCHAD!H2492</f>
        <v>3443.4250389435933</v>
      </c>
      <c r="G809" s="57">
        <f>([2]CAMEROUN!H2775+[2]CAMEROUN!I2775)/2+[3]CONGO!I2548+[7]RCA!I2517+[4]GABON!I2822+[5]GUINEE!I2506+[6]TCHAD!I2492</f>
        <v>3421.6487297010881</v>
      </c>
      <c r="H809" s="57">
        <f>([2]CAMEROUN!I2775+[2]CAMEROUN!J2775)/2+[3]CONGO!J2548+[7]RCA!J2517+[4]GABON!J2822+[5]GUINEE!J2506+[6]TCHAD!J2492</f>
        <v>3443.0793114678927</v>
      </c>
      <c r="I809" s="57">
        <f>([2]CAMEROUN!J2775+[2]CAMEROUN!K2775)/2+[3]CONGO!K2548+[7]RCA!K2517+[4]GABON!K2822+[5]GUINEE!K2506+[6]TCHAD!K2492</f>
        <v>3286.3667773339807</v>
      </c>
      <c r="J809" s="57">
        <f>([2]CAMEROUN!K2775+[2]CAMEROUN!L2775)/2+[3]CONGO!L2548+[7]RCA!L2517+[4]GABON!L2822+[5]GUINEE!L2506+[6]TCHAD!L2492</f>
        <v>3426.9087556719924</v>
      </c>
      <c r="K809" s="57">
        <f>([2]CAMEROUN!L2775+[2]CAMEROUN!M2775)/2+[3]CONGO!M2548+[7]RCA!M2517+[4]GABON!M2822+[5]GUINEE!M2506+[6]TCHAD!M2492</f>
        <v>3585.6997187315392</v>
      </c>
      <c r="L809" s="57">
        <f>([2]CAMEROUN!M2775+[2]CAMEROUN!N2775)/2+[3]CONGO!N2548+[7]RCA!N2517+[4]GABON!N2822+[5]GUINEE!N2506+[6]TCHAD!N2492</f>
        <v>3700.3365918484305</v>
      </c>
      <c r="M809" s="57">
        <f>([2]CAMEROUN!N2775+[2]CAMEROUN!O2775)/2+[3]CONGO!O2548+[7]RCA!O2517+[4]GABON!O2822+[5]GUINEE!O2506+[6]TCHAD!O2492</f>
        <v>3890.6116194654032</v>
      </c>
      <c r="N809" s="57">
        <f>([2]CAMEROUN!O2775+[2]CAMEROUN!P2775)/2+[3]CONGO!P2548+[7]RCA!P2517+[4]GABON!P2822+[5]GUINEE!P2506+[6]TCHAD!P2492</f>
        <v>4039.1969333365109</v>
      </c>
      <c r="O809" s="57">
        <f>([2]CAMEROUN!P2775+[2]CAMEROUN!Q2775)/2+[3]CONGO!Q2548+[7]RCA!Q2517+[4]GABON!Q2822+[5]GUINEE!Q2506+[6]TCHAD!Q2492</f>
        <v>4523.9340549287981</v>
      </c>
      <c r="P809" s="57">
        <f>[2]CAMEROUN!AH2775+[3]CONGO!R2548+[7]RCA!R2517+[4]GABON!R2822+[5]GUINEE!R2506+[6]TCHAD!R2492</f>
        <v>6879.9939329223907</v>
      </c>
      <c r="Q809" s="57">
        <f>[2]CAMEROUN!AI2775+[3]CONGO!S2548+[7]RCA!S2517+[4]GABON!S2822+[5]GUINEE!S2506+[6]TCHAD!S2492</f>
        <v>7550.4277051574682</v>
      </c>
      <c r="R809" s="57">
        <f>[2]CAMEROUN!AJ2775+[3]CONGO!T2548+[7]RCA!T2517+[4]GABON!T2822+[5]GUINEE!T2506+[6]TCHAD!T2492</f>
        <v>8373.4609067796828</v>
      </c>
      <c r="S809" s="57">
        <f>[2]CAMEROUN!AK2775+[3]CONGO!U2548+[7]RCA!U2517+[4]GABON!U2822+[5]GUINEE!U2506+[6]TCHAD!U2492</f>
        <v>9153.3596291242775</v>
      </c>
      <c r="T809" s="57">
        <f>[2]CAMEROUN!AL2775+[3]CONGO!V2548+[7]RCA!V2517+[4]GABON!V2822+[5]GUINEE!V2506+[6]TCHAD!V2492</f>
        <v>9692.7711518402812</v>
      </c>
      <c r="U809" s="57">
        <f>[2]CAMEROUN!AM2775+[3]CONGO!W2548+[7]RCA!W2517+[4]GABON!W2822+[5]GUINEE!W2506+[6]TCHAD!W2492</f>
        <v>10269.385124223576</v>
      </c>
      <c r="V809" s="57">
        <f>[2]CAMEROUN!AN2775+[3]CONGO!X2548+[7]RCA!X2517+[4]GABON!X2822+[5]GUINEE!X2506+[6]TCHAD!X2492</f>
        <v>11038.003174864281</v>
      </c>
      <c r="W809" s="57">
        <f>[2]CAMEROUN!AO2775+[3]CONGO!Y2548+[7]RCA!Y2517+[4]GABON!Y2822+[5]GUINEE!Y2506+[6]TCHAD!Y2492</f>
        <v>11754.209453586651</v>
      </c>
      <c r="X809" s="58">
        <f>[2]CAMEROUN!AP2775+[3]CONGO!Z2548+[7]RCA!Z2517+[4]GABON!Z2822+[5]GUINEE!Z2506+[6]TCHAD!Z2492</f>
        <v>12105.116274143205</v>
      </c>
      <c r="Y809" s="58">
        <f>[2]CAMEROUN!AQ2775+[3]CONGO!AA2548+[7]RCA!AA2517+[4]GABON!AA2822+[5]GUINEE!AA2506+[6]TCHAD!AA2492</f>
        <v>12900.58205561344</v>
      </c>
      <c r="Z809" s="57">
        <f>[2]CAMEROUN!AR2775+[3]CONGO!AB2548+[7]RCA!AB2517+[4]GABON!AB2822+[5]GUINEE!AB2506+[6]TCHAD!AB2492</f>
        <v>13930.572181237589</v>
      </c>
      <c r="AA809" s="57">
        <f>[2]CAMEROUN!AS2775+[3]CONGO!AC2548+[7]RCA!AC2517+[4]GABON!AC2822+[5]GUINEE!AC2506+[6]TCHAD!AC2492</f>
        <v>14795.425657553822</v>
      </c>
      <c r="AB809" s="57">
        <v>8076.3225316694361</v>
      </c>
      <c r="AC809" s="57">
        <v>7944.0650262998397</v>
      </c>
      <c r="AD809" s="57">
        <v>7897.988963986113</v>
      </c>
      <c r="AE809" s="57">
        <f>[2]CAMEROUN!AT2775+[3]CONGO!AH2548+[7]RCA!AD2517+[4]GABON!AD2822+[5]GUINEE!AD2506+[6]TCHAD!AH2492</f>
        <v>15626.376829861485</v>
      </c>
      <c r="AF809" s="57">
        <v>13200.863910070802</v>
      </c>
      <c r="AG809" s="57">
        <v>13250.9282707252</v>
      </c>
      <c r="AH809" s="57">
        <v>13166.318327244097</v>
      </c>
      <c r="AI809" s="57">
        <v>7405.0275049320999</v>
      </c>
      <c r="AJ809" s="58">
        <f>[2]CAMEROUN!AU2775+[3]CONGO!AM2548+[7]RCA!AE2517+[4]GABON!AE2822+[5]GUINEE!AE2506+[6]TCHAD!AM2492</f>
        <v>16445.996457922723</v>
      </c>
      <c r="AK809" s="58">
        <v>14006.186075094474</v>
      </c>
      <c r="AL809" s="58">
        <v>13919.001507761015</v>
      </c>
      <c r="AM809" s="58">
        <v>13875.519436772311</v>
      </c>
      <c r="AN809" s="58">
        <v>13800.449968827874</v>
      </c>
      <c r="AO809" s="58">
        <f>[2]CAMEROUN!AV2775+[3]CONGO!AR2548+[7]RCA!AF2517+[4]GABON!AF2822+[5]GUINEE!AF2506+[6]TCHAD!AR2492</f>
        <v>16789.509890432644</v>
      </c>
      <c r="AP809" s="58">
        <v>14261.305419234879</v>
      </c>
      <c r="AQ809" s="58">
        <v>14505.9835787838</v>
      </c>
      <c r="AR809" s="58">
        <v>14287.495728242682</v>
      </c>
      <c r="AS809" s="58">
        <f>[2]CAMEROUN!AZ2775+[3]CONGO!AV2548+[7]RCA!AJ2517+[4]GABON!AJ2822+[5]GUINEE!AJ2506+[6]TCHAD!AV2492</f>
        <v>17209.61591665876</v>
      </c>
      <c r="AT809" s="58">
        <v>16708.711765880667</v>
      </c>
      <c r="AU809" s="58">
        <v>16260.626521310467</v>
      </c>
      <c r="AV809" s="58">
        <v>17618.829529805444</v>
      </c>
      <c r="AW809" s="58">
        <v>17516.647803730284</v>
      </c>
      <c r="AX809" s="58">
        <f>[2]CAMEROUN!BE2775+[3]CONGO!BA2548+[7]RCA!AO2517+[4]GABON!AO2822+[5]GUINEE!AO2506+[6]TCHAD!BA2492</f>
        <v>17500.84655789072</v>
      </c>
      <c r="AY809" s="58"/>
      <c r="AZ809" s="58">
        <v>17644.535618070524</v>
      </c>
      <c r="BA809" s="58">
        <v>17537.602083652793</v>
      </c>
      <c r="BB809" s="58">
        <v>17857.331607294771</v>
      </c>
      <c r="BC809" s="58">
        <v>17682.049897913908</v>
      </c>
      <c r="BD809" s="58">
        <v>17941.31640000275</v>
      </c>
      <c r="BE809" s="58">
        <v>17817.025725532145</v>
      </c>
      <c r="BF809" s="58">
        <f>[2]CAMEROUN!BL2775+[3]CONGO!BI2548+[7]RCA!AV2517+[4]GABON!AV2822+[5]GUINEE!AV2506+[6]TCHAD!BH2492</f>
        <v>17942.388484907009</v>
      </c>
      <c r="BG809" s="58">
        <v>18416.366738720852</v>
      </c>
      <c r="BH809" s="58">
        <v>18342.558882425474</v>
      </c>
      <c r="BI809" s="58">
        <v>18942.564325135056</v>
      </c>
      <c r="BJ809" s="58">
        <v>18724.217323419656</v>
      </c>
      <c r="BK809" s="58">
        <v>18734.791276275992</v>
      </c>
      <c r="BL809" s="58">
        <v>18561.522516403547</v>
      </c>
      <c r="BM809" s="58">
        <v>18767.813405010922</v>
      </c>
      <c r="BN809" s="58">
        <v>18562.176967149782</v>
      </c>
      <c r="BO809" s="58">
        <f>[2]CAMEROUN!BU2775+[3]CONGO!BR2548+[7]RCA!BE2517+[4]GABON!BE2822+[5]GUINEE!BE2506+[6]TCHAD!BQ2492</f>
        <v>18173.893108383279</v>
      </c>
      <c r="BP809" s="58">
        <v>18863.71929092085</v>
      </c>
      <c r="BQ809" s="58">
        <v>18013.519985819756</v>
      </c>
      <c r="BR809" s="58">
        <v>17056.077604657021</v>
      </c>
      <c r="BS809" s="58">
        <v>16645.598383561683</v>
      </c>
      <c r="BT809" s="58">
        <v>17049.721079065683</v>
      </c>
      <c r="BU809" s="58">
        <v>16517.428983917827</v>
      </c>
      <c r="BV809" s="58">
        <v>15652.20540250987</v>
      </c>
      <c r="BW809" s="58">
        <v>17310.190472795628</v>
      </c>
      <c r="BX809" s="58">
        <v>16941.92347951957</v>
      </c>
      <c r="BY809" s="58">
        <v>16278.281716573058</v>
      </c>
      <c r="BZ809" s="57">
        <v>17496.148996731168</v>
      </c>
      <c r="CA809" s="58">
        <f>[2]CAMEROUN!CG2775+[3]CONGO!CD2548+[7]RCA!BQ2517+[4]GABON!BQ2822+[5]GUINEE!BQ2506+[6]TCHAD!CC2492</f>
        <v>17761.998183143132</v>
      </c>
      <c r="CB809" s="58">
        <v>18257.217954241009</v>
      </c>
      <c r="CC809" s="58">
        <v>17824.48559006854</v>
      </c>
      <c r="CD809" s="58">
        <v>17227.050941609774</v>
      </c>
      <c r="CE809" s="58">
        <v>18175.110742257653</v>
      </c>
      <c r="CF809" s="58">
        <v>17822.791344837224</v>
      </c>
      <c r="CG809" s="58">
        <v>17243.209765608117</v>
      </c>
      <c r="CH809" s="58">
        <v>18297.546016082917</v>
      </c>
      <c r="CI809" s="58">
        <v>17964.244917388372</v>
      </c>
      <c r="CJ809" s="57">
        <v>18253.308141870475</v>
      </c>
      <c r="CK809" s="57">
        <v>18025.067531313089</v>
      </c>
      <c r="CL809" s="58">
        <f>[2]CAMEROUN!CR2775+[3]CONGO!CO2548+[7]RCA!CB2517+[4]GABON!CB2822+[5]GUINEE!CD2506+[6]TCHAD!CN2492</f>
        <v>18301.254375000866</v>
      </c>
      <c r="CM809" s="58">
        <v>18649.736476728365</v>
      </c>
      <c r="CN809" s="58">
        <v>18707.792538208145</v>
      </c>
      <c r="CO809" s="58">
        <v>18624.147594123562</v>
      </c>
      <c r="CP809" s="58">
        <v>18681.630671310217</v>
      </c>
      <c r="CQ809" s="58">
        <v>18660.004695119394</v>
      </c>
      <c r="CR809" s="58">
        <v>18426.683034000795</v>
      </c>
      <c r="CS809" s="58">
        <v>19124.743153432264</v>
      </c>
      <c r="CT809" s="58">
        <v>19021.93314347088</v>
      </c>
      <c r="CU809" s="58">
        <v>18759.497898851881</v>
      </c>
      <c r="CV809" s="58">
        <v>19258.577902181092</v>
      </c>
      <c r="CW809" s="58">
        <v>19079.209873004114</v>
      </c>
      <c r="CX809" s="58">
        <v>19170.636230027842</v>
      </c>
      <c r="CY809" s="58">
        <v>19033.296911908703</v>
      </c>
      <c r="CZ809" s="58">
        <v>18952.146900797437</v>
      </c>
      <c r="DA809" s="58">
        <f>[2]CAMEROUN!DD2775+[3]CONGO!DA2548+[7]RCA!CN2517+[4]GABON!CN2822+[5]GUINEE!CP2506+[6]TCHAD!CZ2492</f>
        <v>18771.142449830881</v>
      </c>
      <c r="DB809" s="57">
        <v>19876.556236634868</v>
      </c>
      <c r="DC809" s="57">
        <v>19672.257690806062</v>
      </c>
      <c r="DD809" s="57">
        <v>19570.165600551525</v>
      </c>
      <c r="DE809" s="57">
        <v>19700.496943148519</v>
      </c>
      <c r="DF809" s="57">
        <v>19527.339209705064</v>
      </c>
      <c r="DG809" s="57">
        <v>19202.066680967262</v>
      </c>
      <c r="DH809" s="57">
        <v>19835.924145034354</v>
      </c>
      <c r="DI809" s="57">
        <v>19675.674791555997</v>
      </c>
      <c r="DJ809" s="57">
        <v>19351.299014572342</v>
      </c>
      <c r="DK809" s="57">
        <v>19716.844857155418</v>
      </c>
      <c r="DL809" s="57">
        <v>19659.066525627182</v>
      </c>
      <c r="DM809" s="57">
        <v>19348.179607854196</v>
      </c>
      <c r="DN809" s="59">
        <f>[2]CAMEROUN!DQ2775+[3]CONGO!DN2548+[7]RCA!DA2517+[4]GABON!DA2822+[5]GUINEE!DC2506+[6]TCHAD!DM2492</f>
        <v>19513.152218584768</v>
      </c>
      <c r="DO809" s="57">
        <v>19348.179607854196</v>
      </c>
      <c r="DP809" s="57">
        <v>20401.696490379996</v>
      </c>
      <c r="DQ809" s="57">
        <v>20417.626702906236</v>
      </c>
      <c r="DR809" s="57">
        <v>20271.037300880598</v>
      </c>
      <c r="DS809" s="57">
        <v>20250.356091405221</v>
      </c>
      <c r="DT809" s="57">
        <v>20128.827251968345</v>
      </c>
      <c r="DU809" s="57">
        <v>20092.468543581825</v>
      </c>
      <c r="DV809" s="60">
        <f>[2]CAMEROUN!EA2775+[3]CONGO!DX2548+[7]RCA!DN2517+[4]GABON!DK2822+[5]GUINEE!DN2506+[6]TCHAD!DW2492</f>
        <v>20148.598253240561</v>
      </c>
      <c r="DW809" s="61">
        <f>[2]CAMEROUN!EB2775+[3]CONGO!DY2548+[7]RCA!DM2517+[4]GABON!DL2822+[5]GUINEE!DO2506+[6]TCHAD!DX2492</f>
        <v>20013.768369342903</v>
      </c>
      <c r="DX809" s="62">
        <f>[2]CAMEROUN!EC2775+[3]CONGO!DZ2548+[7]RCA!DN2517+[4]GABON!DM2822+[5]GUINEE!DP2506+[6]TCHAD!DY2492</f>
        <v>20086.594828336991</v>
      </c>
      <c r="DZ809" s="57">
        <f>[2]CAMEROUN!EE2775+[3]CONGO!EB2548+[7]RCA!DP2517+[4]GABON!DO2822+[5]GUINEE!DR2506+[6]TCHAD!EA2492</f>
        <v>20669.207255831512</v>
      </c>
      <c r="EC809" s="57">
        <f>[2]CAMEROUN!EH2775+[3]CONGO!EE2548+[7]RCA!DS2517+[4]GABON!DR2822+[5]GUINEE!DU2506+[6]TCHAD!ED2492</f>
        <v>21573.570387662417</v>
      </c>
      <c r="EF809" s="57">
        <f>[2]CAMEROUN!EK2775+[3]CONGO!EH2548+[7]RCA!DV2517+[4]GABON!DU2822+[5]GUINEE!DX2506+[6]TCHAD!EG2492</f>
        <v>22613.071524493029</v>
      </c>
      <c r="EI809" s="57">
        <f>[2]CAMEROUN!EN2775+[3]CONGO!EK2548+[7]RCA!DY2517+[4]GABON!DX2822+[5]GUINEE!EA2506+[6]TCHAD!EJ2492</f>
        <v>24065.806460031126</v>
      </c>
      <c r="EL809" s="57">
        <f>[2]CAMEROUN!EQ2775+[3]CONGO!EN2548+[7]RCA!EB2517+[4]GABON!EA2822+[5]GUINEE!ED2506+[6]TCHAD!EM2492</f>
        <v>25304.305952707804</v>
      </c>
      <c r="EO809" s="57">
        <f>[2]CAMEROUN!ET2775+[3]CONGO!EQ2548+[7]RCA!EE2517+[4]GABON!ED2822+[5]GUINEE!EG2506+[6]TCHAD!EP2492</f>
        <v>26445.654031565467</v>
      </c>
    </row>
    <row r="810" spans="1:145" ht="15.5" x14ac:dyDescent="0.35">
      <c r="A810" s="56" t="s">
        <v>366</v>
      </c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8"/>
      <c r="Y810" s="58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7"/>
      <c r="CA810" s="58"/>
      <c r="CB810" s="58"/>
      <c r="CC810" s="58"/>
      <c r="CD810" s="58"/>
      <c r="CE810" s="58"/>
      <c r="CF810" s="58"/>
      <c r="CG810" s="58"/>
      <c r="CH810" s="58"/>
      <c r="CI810" s="58"/>
      <c r="CJ810" s="57"/>
      <c r="CK810" s="57"/>
      <c r="CL810" s="58"/>
      <c r="CM810" s="58"/>
      <c r="CN810" s="58"/>
      <c r="CO810" s="58"/>
      <c r="CP810" s="58"/>
      <c r="CQ810" s="58"/>
      <c r="CR810" s="58"/>
      <c r="CS810" s="58"/>
      <c r="CT810" s="58"/>
      <c r="CU810" s="58"/>
      <c r="CV810" s="58"/>
      <c r="CW810" s="58"/>
      <c r="CX810" s="58"/>
      <c r="CY810" s="58"/>
      <c r="CZ810" s="58"/>
      <c r="DA810" s="58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9"/>
      <c r="DO810" s="57"/>
      <c r="DP810" s="57"/>
      <c r="DQ810" s="57"/>
      <c r="DR810" s="57"/>
      <c r="DS810" s="57"/>
      <c r="DT810" s="57"/>
      <c r="DU810" s="57"/>
      <c r="DV810" s="60"/>
      <c r="DW810" s="61"/>
      <c r="DX810" s="62"/>
      <c r="DZ810" s="57"/>
      <c r="EC810" s="57"/>
      <c r="EF810" s="57"/>
      <c r="EI810" s="57"/>
      <c r="EL810" s="57"/>
      <c r="EO810" s="57"/>
    </row>
    <row r="811" spans="1:145" ht="15.5" x14ac:dyDescent="0.35">
      <c r="A811" s="56" t="s">
        <v>367</v>
      </c>
      <c r="B811" s="57">
        <f t="shared" ref="B811:Z811" si="836">B809-B812</f>
        <v>2585.2510385051237</v>
      </c>
      <c r="C811" s="57">
        <f t="shared" si="836"/>
        <v>2494.46833401406</v>
      </c>
      <c r="D811" s="57">
        <f t="shared" si="836"/>
        <v>2418.2889813880129</v>
      </c>
      <c r="E811" s="57">
        <f t="shared" si="836"/>
        <v>2255.5973591602474</v>
      </c>
      <c r="F811" s="57">
        <f t="shared" si="836"/>
        <v>2236.8085638101479</v>
      </c>
      <c r="G811" s="57">
        <f t="shared" si="836"/>
        <v>2215.9033288819746</v>
      </c>
      <c r="H811" s="57">
        <f t="shared" si="836"/>
        <v>2183.0144551314052</v>
      </c>
      <c r="I811" s="57">
        <f t="shared" si="836"/>
        <v>2071.7833281501362</v>
      </c>
      <c r="J811" s="57">
        <f t="shared" si="836"/>
        <v>2212.7863481010154</v>
      </c>
      <c r="K811" s="57">
        <f t="shared" si="836"/>
        <v>2353.2771830963538</v>
      </c>
      <c r="L811" s="57">
        <f t="shared" si="836"/>
        <v>2463.1262192989461</v>
      </c>
      <c r="M811" s="57">
        <f t="shared" si="836"/>
        <v>2567.5718931063038</v>
      </c>
      <c r="N811" s="57">
        <f t="shared" si="836"/>
        <v>2589.4736452817997</v>
      </c>
      <c r="O811" s="57">
        <f t="shared" si="836"/>
        <v>2922.4173103061612</v>
      </c>
      <c r="P811" s="57">
        <f t="shared" si="836"/>
        <v>4990.8868570643835</v>
      </c>
      <c r="Q811" s="57">
        <f t="shared" si="836"/>
        <v>5472.3630450669934</v>
      </c>
      <c r="R811" s="57">
        <f t="shared" si="836"/>
        <v>6166.5354945595136</v>
      </c>
      <c r="S811" s="57">
        <f t="shared" si="836"/>
        <v>6793.742874510197</v>
      </c>
      <c r="T811" s="57">
        <f t="shared" si="836"/>
        <v>7467.5420502849283</v>
      </c>
      <c r="U811" s="57">
        <f t="shared" si="836"/>
        <v>7919.0380358675284</v>
      </c>
      <c r="V811" s="57">
        <f t="shared" si="836"/>
        <v>8360.9834248642564</v>
      </c>
      <c r="W811" s="57">
        <f t="shared" si="836"/>
        <v>8957.509046286681</v>
      </c>
      <c r="X811" s="58">
        <f t="shared" si="836"/>
        <v>9101.8762538895207</v>
      </c>
      <c r="Y811" s="58">
        <f t="shared" si="836"/>
        <v>9703.418195693097</v>
      </c>
      <c r="Z811" s="57">
        <f t="shared" si="836"/>
        <v>10432.681266139343</v>
      </c>
      <c r="AA811" s="57">
        <f>AA809-AA812</f>
        <v>11073.149561226206</v>
      </c>
      <c r="AB811" s="57">
        <v>5873.0198614326864</v>
      </c>
      <c r="AC811" s="57">
        <v>5761.2640499783338</v>
      </c>
      <c r="AD811" s="57">
        <v>5761.3802050137301</v>
      </c>
      <c r="AE811" s="57">
        <f>AE809-AE812</f>
        <v>11811.583768581584</v>
      </c>
      <c r="AF811" s="57">
        <v>9777.0352836275506</v>
      </c>
      <c r="AG811" s="57">
        <v>9821.0448539707832</v>
      </c>
      <c r="AH811" s="57">
        <v>9850.7383771048062</v>
      </c>
      <c r="AI811" s="57">
        <v>5188.1820868074465</v>
      </c>
      <c r="AJ811" s="58">
        <f>AJ809-AJ812</f>
        <v>12383.005002226899</v>
      </c>
      <c r="AK811" s="58">
        <v>10328.441519009022</v>
      </c>
      <c r="AL811" s="58">
        <v>10341.978423810808</v>
      </c>
      <c r="AM811" s="58">
        <v>10477.505052115999</v>
      </c>
      <c r="AN811" s="58">
        <v>10415.5080362028</v>
      </c>
      <c r="AO811" s="58">
        <f>AO809-AO812</f>
        <v>12727.573623736191</v>
      </c>
      <c r="AP811" s="58">
        <v>10821.942068849305</v>
      </c>
      <c r="AQ811" s="58">
        <v>10661.124541266239</v>
      </c>
      <c r="AR811" s="58">
        <v>10592.916410334874</v>
      </c>
      <c r="AS811" s="58">
        <f>AS809-AS812</f>
        <v>13074.723801132845</v>
      </c>
      <c r="AT811" s="58">
        <v>12551.079293601502</v>
      </c>
      <c r="AU811" s="58">
        <v>12074.3430555833</v>
      </c>
      <c r="AV811" s="58">
        <v>13662.412053718792</v>
      </c>
      <c r="AW811" s="58">
        <v>13506.167826963099</v>
      </c>
      <c r="AX811" s="58">
        <f>AX809-AX812</f>
        <v>13282.3695404317</v>
      </c>
      <c r="AY811" s="58"/>
      <c r="AZ811" s="58">
        <v>13600.734765140362</v>
      </c>
      <c r="BA811" s="58">
        <v>13465.284458549027</v>
      </c>
      <c r="BB811" s="58">
        <v>12940.085822689533</v>
      </c>
      <c r="BC811" s="58">
        <v>12785.94794927063</v>
      </c>
      <c r="BD811" s="58">
        <v>13650.408416128786</v>
      </c>
      <c r="BE811" s="58">
        <v>13549.820534916935</v>
      </c>
      <c r="BF811" s="58">
        <f>BF809-BF812</f>
        <v>13659.660675058953</v>
      </c>
      <c r="BG811" s="58">
        <v>13209.385389437313</v>
      </c>
      <c r="BH811" s="58">
        <v>13139.283523254808</v>
      </c>
      <c r="BI811" s="58">
        <v>13408.412838324564</v>
      </c>
      <c r="BJ811" s="58">
        <v>13203.860333100552</v>
      </c>
      <c r="BK811" s="58">
        <v>14030.734503750893</v>
      </c>
      <c r="BL811" s="58">
        <v>13854.581484606206</v>
      </c>
      <c r="BM811" s="58">
        <v>13998.012294384425</v>
      </c>
      <c r="BN811" s="58">
        <v>13793.157323874653</v>
      </c>
      <c r="BO811" s="58">
        <f>BO809-BO812</f>
        <v>13870.913910169005</v>
      </c>
      <c r="BP811" s="58">
        <v>14163.415761090419</v>
      </c>
      <c r="BQ811" s="58">
        <v>13116.267519785211</v>
      </c>
      <c r="BR811" s="58">
        <v>12273.788161403481</v>
      </c>
      <c r="BS811" s="58">
        <v>11852.461466585733</v>
      </c>
      <c r="BT811" s="58">
        <v>12701.003021144741</v>
      </c>
      <c r="BU811" s="58">
        <v>12183.568604645807</v>
      </c>
      <c r="BV811" s="58">
        <v>11354.404360361432</v>
      </c>
      <c r="BW811" s="58">
        <v>12878.343561040652</v>
      </c>
      <c r="BX811" s="58">
        <v>12586.344118614719</v>
      </c>
      <c r="BY811" s="58">
        <v>11926.723388287613</v>
      </c>
      <c r="BZ811" s="57">
        <v>12962.023772191511</v>
      </c>
      <c r="CA811" s="58">
        <f>CA809-CA812</f>
        <v>13517.700454727819</v>
      </c>
      <c r="CB811" s="58">
        <v>13758.910720076561</v>
      </c>
      <c r="CC811" s="58">
        <v>13385.144008994917</v>
      </c>
      <c r="CD811" s="58">
        <v>12864.933941232477</v>
      </c>
      <c r="CE811" s="58">
        <v>13732.494011785115</v>
      </c>
      <c r="CF811" s="58">
        <v>13400.824838452974</v>
      </c>
      <c r="CG811" s="58">
        <v>12850.519796017361</v>
      </c>
      <c r="CH811" s="58">
        <v>13879.726434437922</v>
      </c>
      <c r="CI811" s="58">
        <v>13581.075458651598</v>
      </c>
      <c r="CJ811" s="57">
        <v>13771.72985514526</v>
      </c>
      <c r="CK811" s="57">
        <v>13556.216885654181</v>
      </c>
      <c r="CL811" s="58">
        <f>CL809-CL812</f>
        <v>13975.578287069897</v>
      </c>
      <c r="CM811" s="58">
        <v>14048.934983545088</v>
      </c>
      <c r="CN811" s="58">
        <v>14114.360695622638</v>
      </c>
      <c r="CO811" s="58">
        <v>14058.17583469029</v>
      </c>
      <c r="CP811" s="58">
        <v>14116.293356522594</v>
      </c>
      <c r="CQ811" s="58">
        <v>14093.479752933501</v>
      </c>
      <c r="CR811" s="58">
        <v>13853.083435815675</v>
      </c>
      <c r="CS811" s="58">
        <v>14403.044052510675</v>
      </c>
      <c r="CT811" s="58">
        <v>14311.836600406054</v>
      </c>
      <c r="CU811" s="58">
        <v>14034.775214009036</v>
      </c>
      <c r="CV811" s="58">
        <v>14378.241996698367</v>
      </c>
      <c r="CW811" s="58">
        <v>14214.764279644151</v>
      </c>
      <c r="CX811" s="58">
        <v>14246.010036527414</v>
      </c>
      <c r="CY811" s="58">
        <v>14124.037087135643</v>
      </c>
      <c r="CZ811" s="58">
        <v>14083.017310143259</v>
      </c>
      <c r="DA811" s="58">
        <f t="shared" ref="DA811" si="837">DA809-DA812</f>
        <v>14303.956507260868</v>
      </c>
      <c r="DB811" s="57">
        <v>14782.640434438312</v>
      </c>
      <c r="DC811" s="57">
        <v>14646.235675842676</v>
      </c>
      <c r="DD811" s="57">
        <v>14542.529905897576</v>
      </c>
      <c r="DE811" s="57">
        <v>14752.534600245835</v>
      </c>
      <c r="DF811" s="57">
        <v>14653.547433975684</v>
      </c>
      <c r="DG811" s="57">
        <v>14454.148593769045</v>
      </c>
      <c r="DH811" s="57">
        <v>14888.173583143634</v>
      </c>
      <c r="DI811" s="57">
        <v>14793.393095806925</v>
      </c>
      <c r="DJ811" s="57">
        <v>14608.9389116494</v>
      </c>
      <c r="DK811" s="57">
        <v>14831.730724892492</v>
      </c>
      <c r="DL811" s="57">
        <v>14775.014229572014</v>
      </c>
      <c r="DM811" s="57">
        <v>14602.894968557219</v>
      </c>
      <c r="DN811" s="59">
        <f t="shared" ref="DN811" si="838">DN809-DN812</f>
        <v>14879.82489290046</v>
      </c>
      <c r="DO811" s="57">
        <v>14602.894968557219</v>
      </c>
      <c r="DP811" s="57">
        <v>15403.24958116368</v>
      </c>
      <c r="DQ811" s="57">
        <v>15375.449183344233</v>
      </c>
      <c r="DR811" s="57">
        <v>15226.817238932024</v>
      </c>
      <c r="DS811" s="57">
        <v>15374.16117913173</v>
      </c>
      <c r="DT811" s="57">
        <v>15266.545256839829</v>
      </c>
      <c r="DU811" s="57">
        <v>15406.38028225004</v>
      </c>
      <c r="DV811" s="60">
        <f>DV809-DV812</f>
        <v>15537.014559031584</v>
      </c>
      <c r="DW811" s="61">
        <f>DW809-DW812</f>
        <v>15451.778853249118</v>
      </c>
      <c r="DX811" s="62">
        <f>DX809-DX812</f>
        <v>15199.823749212521</v>
      </c>
      <c r="DZ811" s="57">
        <f>DZ809-DZ812</f>
        <v>16064.08040473624</v>
      </c>
      <c r="EC811" s="57">
        <f>EC809-EC812</f>
        <v>16738.644545198491</v>
      </c>
      <c r="EF811" s="57">
        <f>EF809-EF812</f>
        <v>17595.212332887226</v>
      </c>
      <c r="EI811" s="57">
        <f>EI809-EI812</f>
        <v>18831.671790499939</v>
      </c>
      <c r="EL811" s="57">
        <f>EL809-EL812</f>
        <v>19836.757320094737</v>
      </c>
      <c r="EO811" s="57">
        <f>EO809-EO812</f>
        <v>20728.804646024179</v>
      </c>
    </row>
    <row r="812" spans="1:145" ht="15.5" x14ac:dyDescent="0.35">
      <c r="A812" s="56" t="s">
        <v>368</v>
      </c>
      <c r="B812" s="57">
        <f>([2]CAMEROUN!C2780+[2]CAMEROUN!D2780)/2+[3]CONGO!D2552+[7]RCA!D2483+[4]GABON!D2828+[5]GUINEE!D2512+[6]TCHAD!D2498</f>
        <v>1118.8925177722392</v>
      </c>
      <c r="C812" s="57">
        <f>([2]CAMEROUN!D2780+[2]CAMEROUN!E2780)/2+[3]CONGO!E2552+[7]RCA!E2483+[4]GABON!E2828+[5]GUINEE!E2512+[6]TCHAD!E2498</f>
        <v>1144.1811997247771</v>
      </c>
      <c r="D812" s="57">
        <f>([2]CAMEROUN!E2780+[2]CAMEROUN!F2780)/2+[3]CONGO!F2552+[7]RCA!F2483+[4]GABON!F2828+[5]GUINEE!F2512+[6]TCHAD!F2498</f>
        <v>1141.4024549604774</v>
      </c>
      <c r="E812" s="57">
        <f>([2]CAMEROUN!F2780+[2]CAMEROUN!G2780)/2+[3]CONGO!G2552+[7]RCA!G2483+[4]GABON!G2828+[5]GUINEE!G2512+[6]TCHAD!G2498</f>
        <v>1127.2519942992108</v>
      </c>
      <c r="F812" s="57">
        <f>([2]CAMEROUN!G2780+[2]CAMEROUN!H2780)/2+[3]CONGO!H2552+[7]RCA!H2483+[4]GABON!H2828+[5]GUINEE!H2512+[6]TCHAD!H2498</f>
        <v>1206.6164751334454</v>
      </c>
      <c r="G812" s="57">
        <f>([2]CAMEROUN!H2780+[2]CAMEROUN!I2780)/2+[3]CONGO!I2552+[7]RCA!I2483+[4]GABON!I2828+[5]GUINEE!I2512+[6]TCHAD!I2498</f>
        <v>1205.7454008191132</v>
      </c>
      <c r="H812" s="57">
        <f>([2]CAMEROUN!I2780+[2]CAMEROUN!J2780)/2+[3]CONGO!J2552+[7]RCA!J2483+[4]GABON!J2828+[5]GUINEE!J2512+[6]TCHAD!J2498</f>
        <v>1260.0648563364878</v>
      </c>
      <c r="I812" s="57">
        <f>([2]CAMEROUN!J2780+[2]CAMEROUN!K2780)/2+[3]CONGO!K2552+[7]RCA!K2483+[4]GABON!K2828+[5]GUINEE!K2512+[6]TCHAD!K2498</f>
        <v>1214.5834491838448</v>
      </c>
      <c r="J812" s="57">
        <f>([2]CAMEROUN!K2780+[2]CAMEROUN!L2780)/2+[3]CONGO!L2552+[7]RCA!L2483+[4]GABON!L2828+[5]GUINEE!L2512+[6]TCHAD!L2498</f>
        <v>1214.1224075709772</v>
      </c>
      <c r="K812" s="57">
        <f>([2]CAMEROUN!L2780+[2]CAMEROUN!M2780)/2+[3]CONGO!M2552+[7]RCA!M2483+[4]GABON!M2828+[5]GUINEE!M2512+[6]TCHAD!M2498</f>
        <v>1232.4225356351853</v>
      </c>
      <c r="L812" s="57">
        <f>([2]CAMEROUN!M2780+[2]CAMEROUN!N2780)/2+[3]CONGO!N2552+[7]RCA!N2483+[4]GABON!N2828+[5]GUINEE!N2512+[6]TCHAD!N2498</f>
        <v>1237.2103725494846</v>
      </c>
      <c r="M812" s="57">
        <f>([2]CAMEROUN!N2780+[2]CAMEROUN!O2780)/2+[3]CONGO!O2552+[7]RCA!O2483+[4]GABON!O2828+[5]GUINEE!O2512+[6]TCHAD!O2498</f>
        <v>1323.0397263590994</v>
      </c>
      <c r="N812" s="57">
        <f>([2]CAMEROUN!O2780+[2]CAMEROUN!P2780)/2+[3]CONGO!P2552+[7]RCA!P2483+[4]GABON!P2828+[5]GUINEE!P2512+[6]TCHAD!P2498</f>
        <v>1449.723288054711</v>
      </c>
      <c r="O812" s="57">
        <f>([2]CAMEROUN!P2780+[2]CAMEROUN!Q2780)/2+[3]CONGO!Q2552+[7]RCA!Q2483+[4]GABON!Q2828+[5]GUINEE!Q2512+[6]TCHAD!Q2498</f>
        <v>1601.5167446226367</v>
      </c>
      <c r="P812" s="57">
        <f>[2]CAMEROUN!AH2780+[3]CONGO!R2552+[7]RCA!R2483+[4]GABON!R2828+[5]GUINEE!R2512+[6]TCHAD!R2498</f>
        <v>1889.1070758580072</v>
      </c>
      <c r="Q812" s="57">
        <f>[2]CAMEROUN!AI2780+[3]CONGO!S2552+[7]RCA!S2483+[4]GABON!S2828+[5]GUINEE!S2512+[6]TCHAD!S2498</f>
        <v>2078.0646600904743</v>
      </c>
      <c r="R812" s="57">
        <f>[2]CAMEROUN!AJ2780+[3]CONGO!T2552+[7]RCA!T2483+[4]GABON!T2828+[5]GUINEE!T2512+[6]TCHAD!T2498</f>
        <v>2206.9254122201696</v>
      </c>
      <c r="S812" s="57">
        <f>[2]CAMEROUN!AK2780+[3]CONGO!U2552+[7]RCA!U2483+[4]GABON!U2828+[5]GUINEE!U2512+[6]TCHAD!U2498</f>
        <v>2359.61675461408</v>
      </c>
      <c r="T812" s="57">
        <f>[2]CAMEROUN!AL2780+[3]CONGO!V2552+[7]RCA!V2483+[4]GABON!V2828+[5]GUINEE!V2512+[6]TCHAD!V2498</f>
        <v>2225.2291015553524</v>
      </c>
      <c r="U812" s="57">
        <f>[2]CAMEROUN!AM2780+[3]CONGO!W2552+[7]RCA!W2483+[4]GABON!W2828+[5]GUINEE!W2512+[6]TCHAD!W2498</f>
        <v>2350.3470883560481</v>
      </c>
      <c r="V812" s="57">
        <f>[2]CAMEROUN!AN2780+[3]CONGO!X2552+[7]RCA!X2483+[4]GABON!X2828+[5]GUINEE!X2512+[6]TCHAD!X2498</f>
        <v>2677.0197500000245</v>
      </c>
      <c r="W812" s="57">
        <f>[2]CAMEROUN!AO2780+[3]CONGO!Y2552+[7]RCA!Y2483+[4]GABON!Y2828+[5]GUINEE!Y2512+[6]TCHAD!Y2498</f>
        <v>2796.7004072999703</v>
      </c>
      <c r="X812" s="58">
        <f>[2]CAMEROUN!AP2780+[3]CONGO!Z2552+[7]RCA!Z2483+[4]GABON!Z2828+[5]GUINEE!Z2512+[6]TCHAD!Z2498</f>
        <v>3003.2400202536855</v>
      </c>
      <c r="Y812" s="58">
        <f>[2]CAMEROUN!AQ2780+[3]CONGO!AA2552+[7]RCA!AA2483+[4]GABON!AA2828+[5]GUINEE!AA2512+[6]TCHAD!AA2498</f>
        <v>3197.1638599203429</v>
      </c>
      <c r="Z812" s="57">
        <f>[2]CAMEROUN!AR2780+[3]CONGO!AB2552+[7]RCA!AB2483+[4]GABON!AB2828+[5]GUINEE!AB2512+[6]TCHAD!AB2498</f>
        <v>3497.8909150982458</v>
      </c>
      <c r="AA812" s="57">
        <f>[2]CAMEROUN!AS2780+[3]CONGO!AC2552+[7]RCA!AC2483+[4]GABON!AC2828+[5]GUINEE!AC2512+[6]TCHAD!AC2498</f>
        <v>3722.2760963276164</v>
      </c>
      <c r="AB812" s="57">
        <v>2203.3026702367497</v>
      </c>
      <c r="AC812" s="57">
        <v>2182.8005763215097</v>
      </c>
      <c r="AD812" s="57">
        <v>2136.6087593723823</v>
      </c>
      <c r="AE812" s="57">
        <f>[2]CAMEROUN!AT2780+[3]CONGO!AH2552+[7]RCA!AD2483+[4]GABON!AD2828+[5]GUINEE!AD2512+[6]TCHAD!AH2498</f>
        <v>3814.7930612799005</v>
      </c>
      <c r="AF812" s="57">
        <v>3423.8286264432513</v>
      </c>
      <c r="AG812" s="57">
        <v>3425.8834167544073</v>
      </c>
      <c r="AH812" s="57">
        <v>3315.5799501392908</v>
      </c>
      <c r="AI812" s="57">
        <v>2216.84537812505</v>
      </c>
      <c r="AJ812" s="58">
        <f>[2]CAMEROUN!AU2780+[3]CONGO!AM2552+[7]RCA!AE2483+[4]GABON!AE2828+[5]GUINEE!AE2512+[6]TCHAD!AM2498</f>
        <v>4062.9914556958238</v>
      </c>
      <c r="AK812" s="58">
        <v>3677.7445560854517</v>
      </c>
      <c r="AL812" s="58">
        <v>3577.0230839502065</v>
      </c>
      <c r="AM812" s="58">
        <v>3398.0543850563299</v>
      </c>
      <c r="AN812" s="58">
        <v>3384.9819326250536</v>
      </c>
      <c r="AO812" s="58">
        <f>[2]CAMEROUN!AV2780+[3]CONGO!AR2552+[7]RCA!AF2483+[4]GABON!AF2828+[5]GUINEE!AF2512+[6]TCHAD!AR2498</f>
        <v>4061.9362666964539</v>
      </c>
      <c r="AP812" s="58">
        <v>3439.3633503855735</v>
      </c>
      <c r="AQ812" s="58">
        <v>3804.8590375175299</v>
      </c>
      <c r="AR812" s="58">
        <v>3694.5793179078082</v>
      </c>
      <c r="AS812" s="58">
        <f>[2]CAMEROUN!AZ2780+[3]CONGO!AV2552+[7]RCA!AJ2483+[4]GABON!AJ2828+[5]GUINEE!AJ2512+[6]TCHAD!AV2498</f>
        <v>4134.8921155259168</v>
      </c>
      <c r="AT812" s="58">
        <v>4157.6324722791642</v>
      </c>
      <c r="AU812" s="58">
        <v>4186.2835057271704</v>
      </c>
      <c r="AV812" s="58">
        <v>3956.4174760866513</v>
      </c>
      <c r="AW812" s="58">
        <v>4050.4799767671466</v>
      </c>
      <c r="AX812" s="58">
        <f>[2]CAMEROUN!BE2780+[3]CONGO!BA2552+[7]RCA!AO2483+[4]GABON!AO2828+[5]GUINEE!AO2512+[6]TCHAD!BA2498</f>
        <v>4218.4770174590185</v>
      </c>
      <c r="AY812" s="58"/>
      <c r="AZ812" s="58">
        <v>4043.8008529301633</v>
      </c>
      <c r="BA812" s="58">
        <v>4072.3176251037667</v>
      </c>
      <c r="BB812" s="58">
        <v>4917.2457846052375</v>
      </c>
      <c r="BC812" s="58">
        <v>4896.1019486432779</v>
      </c>
      <c r="BD812" s="58">
        <v>4290.9079838739626</v>
      </c>
      <c r="BE812" s="58">
        <v>4267.2051906152101</v>
      </c>
      <c r="BF812" s="58">
        <f>[2]CAMEROUN!BL2780+[3]CONGO!BI2552+[7]RCA!AV2483+[4]GABON!AV2828+[5]GUINEE!AV2512+[6]TCHAD!BH2498</f>
        <v>4282.7278098480556</v>
      </c>
      <c r="BG812" s="58">
        <v>5206.9813492835383</v>
      </c>
      <c r="BH812" s="58">
        <v>5203.275359170666</v>
      </c>
      <c r="BI812" s="58">
        <v>5534.1514868104914</v>
      </c>
      <c r="BJ812" s="58">
        <v>5520.3569903191037</v>
      </c>
      <c r="BK812" s="58">
        <v>4704.0567725250976</v>
      </c>
      <c r="BL812" s="58">
        <v>4706.9410317973416</v>
      </c>
      <c r="BM812" s="58">
        <v>4769.8011106264958</v>
      </c>
      <c r="BN812" s="58">
        <v>4769.0196432751281</v>
      </c>
      <c r="BO812" s="58">
        <f>[2]CAMEROUN!BU2780+[3]CONGO!BR2552+[7]RCA!BE2483+[4]GABON!BE2828+[5]GUINEE!BE2512+[6]TCHAD!BQ2498</f>
        <v>4302.9791982142733</v>
      </c>
      <c r="BP812" s="58">
        <v>4700.3035298304312</v>
      </c>
      <c r="BQ812" s="58">
        <v>4897.2524660345443</v>
      </c>
      <c r="BR812" s="58">
        <v>4782.2894432535386</v>
      </c>
      <c r="BS812" s="58">
        <v>4793.1369169759482</v>
      </c>
      <c r="BT812" s="58">
        <v>4348.7180579209416</v>
      </c>
      <c r="BU812" s="58">
        <v>4333.8603792720196</v>
      </c>
      <c r="BV812" s="58">
        <v>4297.8010421484378</v>
      </c>
      <c r="BW812" s="58">
        <v>4431.8469117549766</v>
      </c>
      <c r="BX812" s="58">
        <v>4355.5793609048505</v>
      </c>
      <c r="BY812" s="58">
        <v>4351.5583282854432</v>
      </c>
      <c r="BZ812" s="57">
        <v>4534.1252245396563</v>
      </c>
      <c r="CA812" s="58">
        <f>[2]CAMEROUN!CG2780+[3]CONGO!CD2552+[7]RCA!BQ2483+[4]GABON!BQ2828+[5]GUINEE!BQ2512+[6]TCHAD!CC2498</f>
        <v>4244.297728415313</v>
      </c>
      <c r="CB812" s="58">
        <v>4498.3072341644483</v>
      </c>
      <c r="CC812" s="58">
        <v>4439.3415810736215</v>
      </c>
      <c r="CD812" s="58">
        <v>4362.1170003772959</v>
      </c>
      <c r="CE812" s="58">
        <v>4442.6167304725386</v>
      </c>
      <c r="CF812" s="58">
        <v>4421.9665063842494</v>
      </c>
      <c r="CG812" s="58">
        <v>4392.6899695907559</v>
      </c>
      <c r="CH812" s="58">
        <v>4417.8195816449961</v>
      </c>
      <c r="CI812" s="58">
        <v>4383.1694587367738</v>
      </c>
      <c r="CJ812" s="57">
        <v>4481.5782867252146</v>
      </c>
      <c r="CK812" s="57">
        <v>4468.8506456589075</v>
      </c>
      <c r="CL812" s="58">
        <f>[2]CAMEROUN!CR2780+[3]CONGO!CO2552+[7]RCA!CB2483+[4]GABON!CB2828+[5]GUINEE!CD2512+[6]TCHAD!CN2498</f>
        <v>4325.6760879309686</v>
      </c>
      <c r="CM812" s="58">
        <v>4600.8014931832768</v>
      </c>
      <c r="CN812" s="58">
        <v>4593.4318425855072</v>
      </c>
      <c r="CO812" s="58">
        <v>4565.9717594332715</v>
      </c>
      <c r="CP812" s="58">
        <v>4565.3373147876227</v>
      </c>
      <c r="CQ812" s="58">
        <v>4566.5249421858944</v>
      </c>
      <c r="CR812" s="58">
        <v>4573.5995981851183</v>
      </c>
      <c r="CS812" s="58">
        <v>4721.699100921589</v>
      </c>
      <c r="CT812" s="58">
        <v>4710.0965430648266</v>
      </c>
      <c r="CU812" s="58">
        <v>4724.7226848428454</v>
      </c>
      <c r="CV812" s="58">
        <v>4880.3359054827251</v>
      </c>
      <c r="CW812" s="58">
        <v>4864.4455933599638</v>
      </c>
      <c r="CX812" s="58">
        <v>4924.6261935004277</v>
      </c>
      <c r="CY812" s="58">
        <v>4909.2598247730593</v>
      </c>
      <c r="CZ812" s="58">
        <v>4869.1295906541791</v>
      </c>
      <c r="DA812" s="58">
        <f>[2]CAMEROUN!DD2780+[3]CONGO!DA2552+[7]RCA!CN2483+[4]GABON!CN2828+[5]GUINEE!CP2512+[6]TCHAD!CZ2498</f>
        <v>4467.185942570014</v>
      </c>
      <c r="DB812" s="57">
        <v>5093.915802196555</v>
      </c>
      <c r="DC812" s="57">
        <v>5026.0220149633851</v>
      </c>
      <c r="DD812" s="57">
        <v>5027.635694653949</v>
      </c>
      <c r="DE812" s="57">
        <v>4947.9623429026833</v>
      </c>
      <c r="DF812" s="57">
        <v>4873.791775729379</v>
      </c>
      <c r="DG812" s="57">
        <v>4747.918087198218</v>
      </c>
      <c r="DH812" s="57">
        <v>4947.7505618907207</v>
      </c>
      <c r="DI812" s="57">
        <v>4882.2816957490713</v>
      </c>
      <c r="DJ812" s="57">
        <v>4742.3601029229412</v>
      </c>
      <c r="DK812" s="57">
        <v>4885.1141322629264</v>
      </c>
      <c r="DL812" s="57">
        <v>4884.052296055168</v>
      </c>
      <c r="DM812" s="57">
        <v>4745.2846392969759</v>
      </c>
      <c r="DN812" s="59">
        <f>[2]CAMEROUN!DQ2780+[3]CONGO!DN2552+[7]RCA!DA2483+[4]GABON!DA2828+[5]GUINEE!DC2512+[6]TCHAD!DM2498</f>
        <v>4633.3273256843077</v>
      </c>
      <c r="DO812" s="57">
        <v>4745.2846392969759</v>
      </c>
      <c r="DP812" s="57">
        <v>4998.4469092163163</v>
      </c>
      <c r="DQ812" s="57">
        <v>5042.177519562003</v>
      </c>
      <c r="DR812" s="57">
        <v>5044.2200619485729</v>
      </c>
      <c r="DS812" s="57">
        <v>4876.1949122734914</v>
      </c>
      <c r="DT812" s="57">
        <v>4862.2819951285155</v>
      </c>
      <c r="DU812" s="57">
        <v>4686.0882613317854</v>
      </c>
      <c r="DV812" s="60">
        <f>[2]CAMEROUN!EA2780+[3]CONGO!DX2552+[7]RCA!DN2483+[4]GABON!DK2828+[5]GUINEE!DN2512+[6]TCHAD!DW2498</f>
        <v>4611.5836942089782</v>
      </c>
      <c r="DW812" s="61">
        <f>[2]CAMEROUN!EB2780+[3]CONGO!DY2552+[7]RCA!DM2483+[4]GABON!DL2828+[5]GUINEE!DO2512+[6]TCHAD!DX2498</f>
        <v>4561.9895160937849</v>
      </c>
      <c r="DX812" s="62">
        <f>[2]CAMEROUN!EC2780+[3]CONGO!DZ2552+[7]RCA!DN2483+[4]GABON!DM2828+[5]GUINEE!DP2512+[6]TCHAD!DY2498</f>
        <v>4886.7710791244699</v>
      </c>
      <c r="DZ812" s="57">
        <f>[2]CAMEROUN!EE2780+[3]CONGO!EB2552+[7]RCA!DP2483+[4]GABON!DO2828+[5]GUINEE!DR2512+[6]TCHAD!EA2498</f>
        <v>4605.1268510952732</v>
      </c>
      <c r="EC812" s="57">
        <f>[2]CAMEROUN!EH2780+[3]CONGO!EE2552+[7]RCA!DS2483+[4]GABON!DR2828+[5]GUINEE!DU2512+[6]TCHAD!ED2498</f>
        <v>4834.9258424639247</v>
      </c>
      <c r="EF812" s="57">
        <f>[2]CAMEROUN!EK2780+[3]CONGO!EH2552+[7]RCA!DV2483+[4]GABON!DU2828+[5]GUINEE!DX2512+[6]TCHAD!EG2498</f>
        <v>5017.8591916058012</v>
      </c>
      <c r="EI812" s="57">
        <f>[2]CAMEROUN!EN2780+[3]CONGO!EK2552+[7]RCA!DY2483+[4]GABON!DX2828+[5]GUINEE!EA2512+[6]TCHAD!EJ2498</f>
        <v>5234.1346695311859</v>
      </c>
      <c r="EL812" s="57">
        <f>[2]CAMEROUN!EQ2780+[3]CONGO!EN2552+[7]RCA!EB2483+[4]GABON!EA2828+[5]GUINEE!ED2512+[6]TCHAD!EM2498</f>
        <v>5467.5486326130658</v>
      </c>
      <c r="EO812" s="57">
        <f>[2]CAMEROUN!ET2780+[3]CONGO!EQ2552+[7]RCA!EE2483+[4]GABON!ED2828+[5]GUINEE!EG2512+[6]TCHAD!EP2498</f>
        <v>5716.849385541288</v>
      </c>
    </row>
    <row r="813" spans="1:145" ht="15.5" x14ac:dyDescent="0.35">
      <c r="A813" s="2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8"/>
      <c r="Y813" s="58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7"/>
      <c r="CA813" s="58"/>
      <c r="CB813" s="58"/>
      <c r="CC813" s="58"/>
      <c r="CD813" s="58"/>
      <c r="CE813" s="58"/>
      <c r="CF813" s="58"/>
      <c r="CG813" s="58"/>
      <c r="CH813" s="58"/>
      <c r="CI813" s="58"/>
      <c r="CJ813" s="57"/>
      <c r="CK813" s="57"/>
      <c r="CL813" s="58"/>
      <c r="CM813" s="58"/>
      <c r="CN813" s="58"/>
      <c r="CO813" s="58"/>
      <c r="CP813" s="58"/>
      <c r="CQ813" s="58"/>
      <c r="CR813" s="58"/>
      <c r="CS813" s="58"/>
      <c r="CT813" s="58"/>
      <c r="CU813" s="58"/>
      <c r="CV813" s="58"/>
      <c r="CW813" s="58"/>
      <c r="CX813" s="58"/>
      <c r="CY813" s="58"/>
      <c r="CZ813" s="58"/>
      <c r="DA813" s="58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9"/>
      <c r="DO813" s="57"/>
      <c r="DP813" s="57"/>
      <c r="DQ813" s="57"/>
      <c r="DR813" s="57"/>
      <c r="DS813" s="57"/>
      <c r="DT813" s="57"/>
      <c r="DU813" s="57"/>
      <c r="DV813" s="60"/>
      <c r="DW813" s="61"/>
      <c r="DX813" s="62"/>
      <c r="DZ813" s="57"/>
      <c r="EC813" s="57"/>
      <c r="EF813" s="57"/>
      <c r="EI813" s="57"/>
      <c r="EL813" s="57"/>
      <c r="EO813" s="57"/>
    </row>
    <row r="814" spans="1:145" ht="15.5" x14ac:dyDescent="0.35">
      <c r="A814" s="56" t="s">
        <v>369</v>
      </c>
      <c r="B814" s="57" t="e">
        <f t="shared" ref="B814:Z814" si="839">B797+B803+B809</f>
        <v>#VALUE!</v>
      </c>
      <c r="C814" s="57" t="e">
        <f t="shared" si="839"/>
        <v>#VALUE!</v>
      </c>
      <c r="D814" s="57" t="e">
        <f t="shared" si="839"/>
        <v>#VALUE!</v>
      </c>
      <c r="E814" s="57" t="e">
        <f t="shared" si="839"/>
        <v>#VALUE!</v>
      </c>
      <c r="F814" s="57" t="e">
        <f t="shared" si="839"/>
        <v>#VALUE!</v>
      </c>
      <c r="G814" s="57" t="e">
        <f t="shared" si="839"/>
        <v>#VALUE!</v>
      </c>
      <c r="H814" s="57" t="e">
        <f t="shared" si="839"/>
        <v>#VALUE!</v>
      </c>
      <c r="I814" s="57" t="e">
        <f t="shared" si="839"/>
        <v>#VALUE!</v>
      </c>
      <c r="J814" s="57" t="e">
        <f t="shared" si="839"/>
        <v>#VALUE!</v>
      </c>
      <c r="K814" s="57" t="e">
        <f t="shared" si="839"/>
        <v>#VALUE!</v>
      </c>
      <c r="L814" s="57" t="e">
        <f t="shared" si="839"/>
        <v>#VALUE!</v>
      </c>
      <c r="M814" s="57" t="e">
        <f t="shared" si="839"/>
        <v>#VALUE!</v>
      </c>
      <c r="N814" s="57" t="e">
        <f t="shared" si="839"/>
        <v>#VALUE!</v>
      </c>
      <c r="O814" s="57" t="e">
        <f t="shared" si="839"/>
        <v>#VALUE!</v>
      </c>
      <c r="P814" s="57" t="e">
        <f t="shared" si="839"/>
        <v>#VALUE!</v>
      </c>
      <c r="Q814" s="57" t="e">
        <f t="shared" si="839"/>
        <v>#VALUE!</v>
      </c>
      <c r="R814" s="57" t="e">
        <f t="shared" si="839"/>
        <v>#VALUE!</v>
      </c>
      <c r="S814" s="57" t="e">
        <f t="shared" si="839"/>
        <v>#VALUE!</v>
      </c>
      <c r="T814" s="57" t="e">
        <f t="shared" si="839"/>
        <v>#VALUE!</v>
      </c>
      <c r="U814" s="57" t="e">
        <f t="shared" si="839"/>
        <v>#VALUE!</v>
      </c>
      <c r="V814" s="57" t="e">
        <f t="shared" si="839"/>
        <v>#VALUE!</v>
      </c>
      <c r="W814" s="57" t="e">
        <f t="shared" si="839"/>
        <v>#VALUE!</v>
      </c>
      <c r="X814" s="58" t="e">
        <f t="shared" si="839"/>
        <v>#VALUE!</v>
      </c>
      <c r="Y814" s="58" t="e">
        <f t="shared" si="839"/>
        <v>#VALUE!</v>
      </c>
      <c r="Z814" s="57" t="e">
        <f t="shared" si="839"/>
        <v>#VALUE!</v>
      </c>
      <c r="AA814" s="57" t="e">
        <f>AA797+AA803+AA809</f>
        <v>#VALUE!</v>
      </c>
      <c r="AB814" s="57">
        <v>17755.576211508662</v>
      </c>
      <c r="AC814" s="57">
        <v>17360.592201810323</v>
      </c>
      <c r="AD814" s="57">
        <v>17270.516452007134</v>
      </c>
      <c r="AE814" s="57" t="e">
        <f>AE797+AE803+AE809</f>
        <v>#VALUE!</v>
      </c>
      <c r="AF814" s="57">
        <v>30404.775899933265</v>
      </c>
      <c r="AG814" s="57">
        <v>33602.107652005107</v>
      </c>
      <c r="AH814" s="57">
        <v>33405.595095384837</v>
      </c>
      <c r="AI814" s="57">
        <v>37483.927819567085</v>
      </c>
      <c r="AJ814" s="58" t="e">
        <f>AJ797+AJ803+AJ809</f>
        <v>#VALUE!</v>
      </c>
      <c r="AK814" s="58">
        <v>34457.878814112955</v>
      </c>
      <c r="AL814" s="58">
        <v>34091.24327703334</v>
      </c>
      <c r="AM814" s="58">
        <v>34007.850543864843</v>
      </c>
      <c r="AN814" s="58">
        <v>33999.154841620722</v>
      </c>
      <c r="AO814" s="58" t="e">
        <f>AO797+AO803+AO809</f>
        <v>#VALUE!</v>
      </c>
      <c r="AP814" s="58">
        <v>35012.455671679199</v>
      </c>
      <c r="AQ814" s="58">
        <v>34398.289405833464</v>
      </c>
      <c r="AR814" s="58">
        <v>34037.07156214727</v>
      </c>
      <c r="AS814" s="58" t="e">
        <f>AS797+AS803+AS809</f>
        <v>#VALUE!</v>
      </c>
      <c r="AT814" s="58">
        <v>35470.318970388995</v>
      </c>
      <c r="AU814" s="58">
        <v>35419.420215100778</v>
      </c>
      <c r="AV814" s="58">
        <v>36638.054735649886</v>
      </c>
      <c r="AW814" s="58">
        <v>36512.005704311334</v>
      </c>
      <c r="AX814" s="58" t="e">
        <f>AX797+AX803+AX809</f>
        <v>#VALUE!</v>
      </c>
      <c r="AY814" s="58"/>
      <c r="AZ814" s="58">
        <v>40076.918981511721</v>
      </c>
      <c r="BA814" s="58">
        <v>39435.466981310768</v>
      </c>
      <c r="BB814" s="58">
        <v>40465.867438533947</v>
      </c>
      <c r="BC814" s="58">
        <v>39723.468075849218</v>
      </c>
      <c r="BD814" s="58">
        <v>40233.28973449664</v>
      </c>
      <c r="BE814" s="58">
        <v>39627.912537554614</v>
      </c>
      <c r="BF814" s="58">
        <f>BF797+BF803+BF809</f>
        <v>39478.977910472109</v>
      </c>
      <c r="BG814" s="58">
        <v>41659.600608149965</v>
      </c>
      <c r="BH814" s="58">
        <v>40955.73479697224</v>
      </c>
      <c r="BI814" s="58">
        <v>41771.778717594963</v>
      </c>
      <c r="BJ814" s="58">
        <v>40977.412956073735</v>
      </c>
      <c r="BK814" s="58">
        <v>42318.35337514268</v>
      </c>
      <c r="BL814" s="58">
        <v>41686.120626304852</v>
      </c>
      <c r="BM814" s="58">
        <v>42270.263262533888</v>
      </c>
      <c r="BN814" s="58">
        <v>41552.536687368964</v>
      </c>
      <c r="BO814" s="58">
        <f>BO797+BO803+BO809</f>
        <v>40224.107781147744</v>
      </c>
      <c r="BP814" s="58">
        <v>41908.154781860452</v>
      </c>
      <c r="BQ814" s="58">
        <v>40066.165400275306</v>
      </c>
      <c r="BR814" s="58">
        <v>37802.697465193487</v>
      </c>
      <c r="BS814" s="58">
        <v>36178.7359705165</v>
      </c>
      <c r="BT814" s="58">
        <v>39147.478376164559</v>
      </c>
      <c r="BU814" s="58">
        <v>38091.387398888095</v>
      </c>
      <c r="BV814" s="58">
        <v>35705.979816218613</v>
      </c>
      <c r="BW814" s="58">
        <v>39391.576732235451</v>
      </c>
      <c r="BX814" s="58">
        <v>38733.988090758809</v>
      </c>
      <c r="BY814" s="58">
        <v>37226.272614469883</v>
      </c>
      <c r="BZ814" s="57">
        <v>39396.780974645095</v>
      </c>
      <c r="CA814" s="58">
        <f>CA797+CA803+CA809</f>
        <v>39644.624548675383</v>
      </c>
      <c r="CB814" s="58">
        <v>40962.808020146811</v>
      </c>
      <c r="CC814" s="58">
        <v>40419.733407766456</v>
      </c>
      <c r="CD814" s="58">
        <v>39164.860143890837</v>
      </c>
      <c r="CE814" s="58">
        <v>40708.871127709463</v>
      </c>
      <c r="CF814" s="58">
        <v>40219.699830245168</v>
      </c>
      <c r="CG814" s="58">
        <v>38937.816584307388</v>
      </c>
      <c r="CH814" s="58">
        <v>40825.597848985126</v>
      </c>
      <c r="CI814" s="58">
        <v>40259.11349360142</v>
      </c>
      <c r="CJ814" s="57">
        <v>40789.628012379791</v>
      </c>
      <c r="CK814" s="57">
        <v>40409.470890610188</v>
      </c>
      <c r="CL814" s="58">
        <f>CL797+CL803+CL809</f>
        <v>40037.667104282271</v>
      </c>
      <c r="CM814" s="58">
        <v>41957.37879352615</v>
      </c>
      <c r="CN814" s="58">
        <v>41595.805081158935</v>
      </c>
      <c r="CO814" s="58">
        <v>41429.737326402486</v>
      </c>
      <c r="CP814" s="58">
        <v>41843.029386561742</v>
      </c>
      <c r="CQ814" s="58">
        <v>41507.976579471127</v>
      </c>
      <c r="CR814" s="58">
        <v>40776.297156072374</v>
      </c>
      <c r="CS814" s="58">
        <v>41965.886563382512</v>
      </c>
      <c r="CT814" s="58">
        <v>41632.387151872237</v>
      </c>
      <c r="CU814" s="58">
        <v>40929.616226449056</v>
      </c>
      <c r="CV814" s="58">
        <v>41928.017529623692</v>
      </c>
      <c r="CW814" s="58">
        <v>41478.665330975069</v>
      </c>
      <c r="CX814" s="58">
        <v>41804.156202390848</v>
      </c>
      <c r="CY814" s="58">
        <v>41423.362746656421</v>
      </c>
      <c r="CZ814" s="58">
        <v>41118.150778250376</v>
      </c>
      <c r="DA814" s="58">
        <f t="shared" ref="DA814" si="840">DA797+DA803+DA809</f>
        <v>41034.477158180525</v>
      </c>
      <c r="DB814" s="57">
        <v>43089.58934967636</v>
      </c>
      <c r="DC814" s="57">
        <v>42548.499508621571</v>
      </c>
      <c r="DD814" s="57">
        <v>41994.4091066486</v>
      </c>
      <c r="DE814" s="57">
        <v>42810.757084235978</v>
      </c>
      <c r="DF814" s="57">
        <v>42334.341222755786</v>
      </c>
      <c r="DG814" s="57">
        <v>41591.816755427004</v>
      </c>
      <c r="DH814" s="57">
        <v>43179.191505216215</v>
      </c>
      <c r="DI814" s="57">
        <v>42685.90489962243</v>
      </c>
      <c r="DJ814" s="57">
        <v>42047.947674991854</v>
      </c>
      <c r="DK814" s="57">
        <v>42827.467559252007</v>
      </c>
      <c r="DL814" s="57">
        <v>42568.74531417447</v>
      </c>
      <c r="DM814" s="57">
        <v>42026.017839739499</v>
      </c>
      <c r="DN814" s="59">
        <f t="shared" ref="DN814" si="841">DN797+DN803+DN809</f>
        <v>42026.178974171977</v>
      </c>
      <c r="DO814" s="57">
        <v>42026.017839739499</v>
      </c>
      <c r="DP814" s="57">
        <v>44392.039839557139</v>
      </c>
      <c r="DQ814" s="57">
        <v>44140.645715923238</v>
      </c>
      <c r="DR814" s="57">
        <v>43617.994759930982</v>
      </c>
      <c r="DS814" s="57">
        <v>43969.100908136403</v>
      </c>
      <c r="DT814" s="57">
        <v>43651.728401863249</v>
      </c>
      <c r="DU814" s="57">
        <v>43411.387436658122</v>
      </c>
      <c r="DV814" s="60">
        <f>DV797+DV803+DV809</f>
        <v>43584.455870750418</v>
      </c>
      <c r="DW814" s="61">
        <f>DW797+DW803+DW809</f>
        <v>43215.036457362425</v>
      </c>
      <c r="DX814" s="62">
        <f>DX797+DX803+DX809</f>
        <v>43022.310326874809</v>
      </c>
      <c r="DZ814" s="57">
        <f>DZ797+DZ803+DZ809</f>
        <v>44486.91288531047</v>
      </c>
      <c r="EC814" s="57">
        <f>EC797+EC803+EC809</f>
        <v>46364.866589019104</v>
      </c>
      <c r="EF814" s="57">
        <f>EF797+EF803+EF809</f>
        <v>48193.890658004675</v>
      </c>
      <c r="EI814" s="57">
        <f>EI797+EI803+EI809</f>
        <v>50468.642998981661</v>
      </c>
      <c r="EL814" s="57">
        <f>EL797+EL803+EL809</f>
        <v>52587.357586574508</v>
      </c>
      <c r="EO814" s="57">
        <f>EO797+EO803+EO809</f>
        <v>54664.997865337456</v>
      </c>
    </row>
    <row r="815" spans="1:145" ht="15.5" x14ac:dyDescent="0.35">
      <c r="A815" s="2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8"/>
      <c r="Y815" s="58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7"/>
      <c r="CA815" s="58"/>
      <c r="CB815" s="58"/>
      <c r="CC815" s="58"/>
      <c r="CD815" s="58"/>
      <c r="CE815" s="58"/>
      <c r="CF815" s="58"/>
      <c r="CG815" s="58"/>
      <c r="CH815" s="58"/>
      <c r="CI815" s="58"/>
      <c r="CJ815" s="57"/>
      <c r="CK815" s="57"/>
      <c r="CL815" s="58"/>
      <c r="CM815" s="58"/>
      <c r="CN815" s="58"/>
      <c r="CO815" s="58"/>
      <c r="CP815" s="58"/>
      <c r="CQ815" s="58"/>
      <c r="CR815" s="58"/>
      <c r="CS815" s="58"/>
      <c r="CT815" s="58"/>
      <c r="CU815" s="58"/>
      <c r="CV815" s="58"/>
      <c r="CW815" s="58"/>
      <c r="CX815" s="58"/>
      <c r="CY815" s="58"/>
      <c r="CZ815" s="58"/>
      <c r="DA815" s="58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9"/>
      <c r="DO815" s="57"/>
      <c r="DP815" s="57"/>
      <c r="DQ815" s="57"/>
      <c r="DR815" s="57"/>
      <c r="DS815" s="57"/>
      <c r="DT815" s="57"/>
      <c r="DU815" s="57"/>
      <c r="DV815" s="60"/>
      <c r="DW815" s="61"/>
      <c r="DX815" s="62"/>
      <c r="DZ815" s="57"/>
      <c r="EC815" s="57"/>
      <c r="EF815" s="57"/>
      <c r="EI815" s="57"/>
      <c r="EL815" s="57"/>
      <c r="EO815" s="57"/>
    </row>
    <row r="816" spans="1:145" ht="15.5" x14ac:dyDescent="0.35">
      <c r="A816" s="56" t="s">
        <v>370</v>
      </c>
      <c r="B816" s="57" t="e">
        <f>+B818-B814</f>
        <v>#VALUE!</v>
      </c>
      <c r="C816" s="57" t="e">
        <f t="shared" ref="C816:Z816" si="842">+C818-C814</f>
        <v>#VALUE!</v>
      </c>
      <c r="D816" s="57" t="e">
        <f t="shared" si="842"/>
        <v>#VALUE!</v>
      </c>
      <c r="E816" s="57" t="e">
        <f t="shared" si="842"/>
        <v>#VALUE!</v>
      </c>
      <c r="F816" s="57" t="e">
        <f t="shared" si="842"/>
        <v>#VALUE!</v>
      </c>
      <c r="G816" s="57" t="e">
        <f t="shared" si="842"/>
        <v>#VALUE!</v>
      </c>
      <c r="H816" s="57" t="e">
        <f t="shared" si="842"/>
        <v>#VALUE!</v>
      </c>
      <c r="I816" s="57" t="e">
        <f t="shared" si="842"/>
        <v>#VALUE!</v>
      </c>
      <c r="J816" s="57" t="e">
        <f t="shared" si="842"/>
        <v>#VALUE!</v>
      </c>
      <c r="K816" s="57" t="e">
        <f t="shared" si="842"/>
        <v>#VALUE!</v>
      </c>
      <c r="L816" s="57" t="e">
        <f t="shared" si="842"/>
        <v>#VALUE!</v>
      </c>
      <c r="M816" s="57" t="e">
        <f t="shared" si="842"/>
        <v>#VALUE!</v>
      </c>
      <c r="N816" s="57" t="e">
        <f t="shared" si="842"/>
        <v>#VALUE!</v>
      </c>
      <c r="O816" s="57" t="e">
        <f t="shared" si="842"/>
        <v>#VALUE!</v>
      </c>
      <c r="P816" s="57" t="e">
        <f t="shared" si="842"/>
        <v>#VALUE!</v>
      </c>
      <c r="Q816" s="57" t="e">
        <f t="shared" si="842"/>
        <v>#VALUE!</v>
      </c>
      <c r="R816" s="57" t="e">
        <f t="shared" si="842"/>
        <v>#VALUE!</v>
      </c>
      <c r="S816" s="57" t="e">
        <f t="shared" si="842"/>
        <v>#VALUE!</v>
      </c>
      <c r="T816" s="57" t="e">
        <f t="shared" si="842"/>
        <v>#VALUE!</v>
      </c>
      <c r="U816" s="57" t="e">
        <f t="shared" si="842"/>
        <v>#VALUE!</v>
      </c>
      <c r="V816" s="57" t="e">
        <f t="shared" si="842"/>
        <v>#VALUE!</v>
      </c>
      <c r="W816" s="57" t="e">
        <f t="shared" si="842"/>
        <v>#VALUE!</v>
      </c>
      <c r="X816" s="58" t="e">
        <f t="shared" si="842"/>
        <v>#VALUE!</v>
      </c>
      <c r="Y816" s="58" t="e">
        <f t="shared" si="842"/>
        <v>#VALUE!</v>
      </c>
      <c r="Z816" s="57" t="e">
        <f t="shared" si="842"/>
        <v>#VALUE!</v>
      </c>
      <c r="AA816" s="57" t="e">
        <f>+AA818-AA814</f>
        <v>#VALUE!</v>
      </c>
      <c r="AB816" s="57">
        <v>936.26916857073229</v>
      </c>
      <c r="AC816" s="57">
        <v>925.12617973095985</v>
      </c>
      <c r="AD816" s="57">
        <v>896.54112667955269</v>
      </c>
      <c r="AE816" s="57" t="e">
        <f>+AE818-AE814</f>
        <v>#VALUE!</v>
      </c>
      <c r="AF816" s="57">
        <v>8721.3791857685865</v>
      </c>
      <c r="AG816" s="57">
        <v>2872.8417226189849</v>
      </c>
      <c r="AH816" s="57">
        <v>2844.4729314032011</v>
      </c>
      <c r="AI816" s="57">
        <v>-1504.5574354855701</v>
      </c>
      <c r="AJ816" s="58" t="e">
        <f>+AJ818-AJ814</f>
        <v>#VALUE!</v>
      </c>
      <c r="AK816" s="58">
        <v>3103.9272492729069</v>
      </c>
      <c r="AL816" s="58">
        <v>3109.442300360126</v>
      </c>
      <c r="AM816" s="58">
        <v>3048.7749909181002</v>
      </c>
      <c r="AN816" s="58">
        <v>3031.833792589503</v>
      </c>
      <c r="AO816" s="58" t="e">
        <f>+AO818-AO814</f>
        <v>#VALUE!</v>
      </c>
      <c r="AP816" s="58">
        <v>3200.8723731128193</v>
      </c>
      <c r="AQ816" s="58">
        <v>3305.2411288193252</v>
      </c>
      <c r="AR816" s="58">
        <v>2744.6834168750702</v>
      </c>
      <c r="AS816" s="58" t="e">
        <f>+AS818-AS814</f>
        <v>#VALUE!</v>
      </c>
      <c r="AT816" s="58">
        <v>2950.7392672432907</v>
      </c>
      <c r="AU816" s="58">
        <v>2708.8459677770297</v>
      </c>
      <c r="AV816" s="58">
        <v>2485.7272372955122</v>
      </c>
      <c r="AW816" s="58">
        <v>2474.7581494005399</v>
      </c>
      <c r="AX816" s="58" t="e">
        <f>+AX818-AX814</f>
        <v>#VALUE!</v>
      </c>
      <c r="AY816" s="58"/>
      <c r="AZ816" s="58">
        <v>-217.79393855087983</v>
      </c>
      <c r="BA816" s="58">
        <v>-73.254999772332667</v>
      </c>
      <c r="BB816" s="58">
        <v>-461.61098997650697</v>
      </c>
      <c r="BC816" s="58">
        <v>-339.15420755566447</v>
      </c>
      <c r="BD816" s="58">
        <v>-517.28428079607693</v>
      </c>
      <c r="BE816" s="58">
        <v>-436.0553104000428</v>
      </c>
      <c r="BF816" s="58">
        <f>+BF818-BF814</f>
        <v>-884.50544885366253</v>
      </c>
      <c r="BG816" s="58">
        <v>-557.90956157698383</v>
      </c>
      <c r="BH816" s="58">
        <v>-452.47572356055753</v>
      </c>
      <c r="BI816" s="58">
        <v>-687.68673452062649</v>
      </c>
      <c r="BJ816" s="58">
        <v>-687.48972979869723</v>
      </c>
      <c r="BK816" s="58">
        <v>-1216.6596746126597</v>
      </c>
      <c r="BL816" s="58">
        <v>-1230.3292967778325</v>
      </c>
      <c r="BM816" s="58">
        <v>-1250.8682360805542</v>
      </c>
      <c r="BN816" s="58">
        <v>-1258.3780520886212</v>
      </c>
      <c r="BO816" s="58">
        <f>+BO818-BO814</f>
        <v>-801.25423831264925</v>
      </c>
      <c r="BP816" s="58">
        <v>-494.80463959513145</v>
      </c>
      <c r="BQ816" s="58">
        <v>-741.65914417026215</v>
      </c>
      <c r="BR816" s="58">
        <v>-474.26024339996366</v>
      </c>
      <c r="BS816" s="58">
        <v>-315.2313638958658</v>
      </c>
      <c r="BT816" s="58">
        <v>-520.90693793378887</v>
      </c>
      <c r="BU816" s="58">
        <v>-343.68053123164282</v>
      </c>
      <c r="BV816" s="58">
        <v>-368.3866491919398</v>
      </c>
      <c r="BW816" s="58">
        <v>-516.62226894088235</v>
      </c>
      <c r="BX816" s="58">
        <v>-432.19433513315744</v>
      </c>
      <c r="BY816" s="58">
        <v>-404.62031353451312</v>
      </c>
      <c r="BZ816" s="57">
        <v>-496.7352986279584</v>
      </c>
      <c r="CA816" s="58">
        <f>+CA818-CA814</f>
        <v>-895.89360970436246</v>
      </c>
      <c r="CB816" s="58">
        <v>-389.44359901476855</v>
      </c>
      <c r="CC816" s="58">
        <v>-388.35056163404079</v>
      </c>
      <c r="CD816" s="58">
        <v>-336.06753289308836</v>
      </c>
      <c r="CE816" s="58">
        <v>-300.87061265665398</v>
      </c>
      <c r="CF816" s="58">
        <v>-262.54742201153567</v>
      </c>
      <c r="CG816" s="58">
        <v>-186.38283447765571</v>
      </c>
      <c r="CH816" s="58">
        <v>-316.25071094207669</v>
      </c>
      <c r="CI816" s="58">
        <v>-261.15315601868497</v>
      </c>
      <c r="CJ816" s="57">
        <v>-339.96820546702656</v>
      </c>
      <c r="CK816" s="57">
        <v>-285.11877187999198</v>
      </c>
      <c r="CL816" s="58">
        <f>+CL818-CL814</f>
        <v>-616.78829852143826</v>
      </c>
      <c r="CM816" s="58">
        <v>-365.11525741559308</v>
      </c>
      <c r="CN816" s="58">
        <v>-343.26447009342519</v>
      </c>
      <c r="CO816" s="58">
        <v>-289.94551395929739</v>
      </c>
      <c r="CP816" s="58">
        <v>-266.8963637427878</v>
      </c>
      <c r="CQ816" s="58">
        <v>-293.66626290041313</v>
      </c>
      <c r="CR816" s="58">
        <v>-264.60897068350459</v>
      </c>
      <c r="CS816" s="58">
        <v>-203.384924527978</v>
      </c>
      <c r="CT816" s="58">
        <v>-234.81053042342683</v>
      </c>
      <c r="CU816" s="58">
        <v>-253.52945706174069</v>
      </c>
      <c r="CV816" s="58">
        <v>-237.80989135413984</v>
      </c>
      <c r="CW816" s="58">
        <v>-207.56137050343386</v>
      </c>
      <c r="CX816" s="58">
        <v>-279.1613616672621</v>
      </c>
      <c r="CY816" s="58">
        <v>-239.06245948919968</v>
      </c>
      <c r="CZ816" s="58">
        <v>-238.15502255708998</v>
      </c>
      <c r="DA816" s="58">
        <f t="shared" ref="DA816" si="843">+DA818-DA814</f>
        <v>-442.39740093963337</v>
      </c>
      <c r="DB816" s="57">
        <v>-204.21696408111893</v>
      </c>
      <c r="DC816" s="57">
        <v>-235.05702195381309</v>
      </c>
      <c r="DD816" s="57">
        <v>-199.53129423441715</v>
      </c>
      <c r="DE816" s="57">
        <v>52.534205229800136</v>
      </c>
      <c r="DF816" s="57">
        <v>-13.659107437379134</v>
      </c>
      <c r="DG816" s="57">
        <v>10.554057643807027</v>
      </c>
      <c r="DH816" s="57">
        <v>-452.78867163264658</v>
      </c>
      <c r="DI816" s="57">
        <v>-463.16311022840091</v>
      </c>
      <c r="DJ816" s="57">
        <v>-488.57442641496164</v>
      </c>
      <c r="DK816" s="57">
        <v>-455.20487315929495</v>
      </c>
      <c r="DL816" s="57">
        <v>-467.12036434304173</v>
      </c>
      <c r="DM816" s="57">
        <v>-473.7675363321905</v>
      </c>
      <c r="DN816" s="59">
        <f t="shared" ref="DN816" si="844">+DN818-DN814</f>
        <v>-617.44913594773971</v>
      </c>
      <c r="DO816" s="57">
        <v>-473.7675363321905</v>
      </c>
      <c r="DP816" s="57">
        <v>-589.20414996237378</v>
      </c>
      <c r="DQ816" s="57">
        <v>-634.54825292358873</v>
      </c>
      <c r="DR816" s="57">
        <v>-628.7552641180082</v>
      </c>
      <c r="DS816" s="57">
        <v>-795.89686154544324</v>
      </c>
      <c r="DT816" s="57">
        <v>-789.87667209404026</v>
      </c>
      <c r="DU816" s="57">
        <v>-700.30033918117988</v>
      </c>
      <c r="DV816" s="60">
        <f>+DV818-DV814</f>
        <v>-695.08572350455506</v>
      </c>
      <c r="DW816" s="61">
        <f>+DW818-DW814</f>
        <v>-685.08332506132137</v>
      </c>
      <c r="DX816" s="62">
        <f>+DX818-DX814</f>
        <v>-931.35888532472745</v>
      </c>
      <c r="DZ816" s="57">
        <f>+DZ818-DZ814</f>
        <v>-489.60257746583375</v>
      </c>
      <c r="EC816" s="57">
        <f>+EC818-EC814</f>
        <v>-699.37698141165311</v>
      </c>
      <c r="EF816" s="57">
        <f>+EF818-EF814</f>
        <v>-775.14310175088031</v>
      </c>
      <c r="EI816" s="57">
        <f>+EI818-EI814</f>
        <v>-951.1712936777185</v>
      </c>
      <c r="EL816" s="57">
        <f>+EL818-EL814</f>
        <v>-777.96351479348959</v>
      </c>
      <c r="EO816" s="57">
        <f>+EO818-EO814</f>
        <v>-420.31526148377452</v>
      </c>
    </row>
    <row r="817" spans="1:145" ht="15.5" x14ac:dyDescent="0.35">
      <c r="A817" s="2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8"/>
      <c r="Y817" s="58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7"/>
      <c r="CA817" s="58"/>
      <c r="CB817" s="58"/>
      <c r="CC817" s="58"/>
      <c r="CD817" s="58"/>
      <c r="CE817" s="58"/>
      <c r="CF817" s="58"/>
      <c r="CG817" s="58"/>
      <c r="CH817" s="58"/>
      <c r="CI817" s="58"/>
      <c r="CJ817" s="57"/>
      <c r="CK817" s="57"/>
      <c r="CL817" s="58"/>
      <c r="CM817" s="58"/>
      <c r="CN817" s="58"/>
      <c r="CO817" s="58"/>
      <c r="CP817" s="58"/>
      <c r="CQ817" s="58"/>
      <c r="CR817" s="58"/>
      <c r="CS817" s="58"/>
      <c r="CT817" s="58"/>
      <c r="CU817" s="58"/>
      <c r="CV817" s="58"/>
      <c r="CW817" s="58"/>
      <c r="CX817" s="58"/>
      <c r="CY817" s="58"/>
      <c r="CZ817" s="58"/>
      <c r="DA817" s="58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9"/>
      <c r="DO817" s="57"/>
      <c r="DP817" s="57"/>
      <c r="DQ817" s="57"/>
      <c r="DR817" s="57"/>
      <c r="DS817" s="57"/>
      <c r="DT817" s="57"/>
      <c r="DU817" s="57"/>
      <c r="DV817" s="60"/>
      <c r="DW817" s="61"/>
      <c r="DX817" s="62"/>
      <c r="DZ817" s="57"/>
      <c r="EC817" s="57"/>
      <c r="EF817" s="57"/>
      <c r="EI817" s="57"/>
      <c r="EL817" s="57"/>
      <c r="EO817" s="57"/>
    </row>
    <row r="818" spans="1:145" ht="15.5" x14ac:dyDescent="0.35">
      <c r="A818" s="126" t="s">
        <v>380</v>
      </c>
      <c r="B818" s="57">
        <f>+B916</f>
        <v>9943.2005447330957</v>
      </c>
      <c r="C818" s="57">
        <f t="shared" ref="C818:Z818" si="845">+C916</f>
        <v>9893.3888959937449</v>
      </c>
      <c r="D818" s="57">
        <f t="shared" si="845"/>
        <v>10066.775278458766</v>
      </c>
      <c r="E818" s="57">
        <f t="shared" si="845"/>
        <v>11934.816815432563</v>
      </c>
      <c r="F818" s="57">
        <f t="shared" si="845"/>
        <v>12154.14179019421</v>
      </c>
      <c r="G818" s="57">
        <f t="shared" si="845"/>
        <v>12067.815725197848</v>
      </c>
      <c r="H818" s="57">
        <f t="shared" si="845"/>
        <v>12175.699426082148</v>
      </c>
      <c r="I818" s="57">
        <f t="shared" si="845"/>
        <v>12410.8975562626</v>
      </c>
      <c r="J818" s="57">
        <f t="shared" si="845"/>
        <v>12903.249258047636</v>
      </c>
      <c r="K818" s="57">
        <f t="shared" si="845"/>
        <v>13540.369259426809</v>
      </c>
      <c r="L818" s="57">
        <f t="shared" si="845"/>
        <v>14254.332354305572</v>
      </c>
      <c r="M818" s="57">
        <f t="shared" si="845"/>
        <v>14886.976367530904</v>
      </c>
      <c r="N818" s="57">
        <f t="shared" si="845"/>
        <v>14569.722634803396</v>
      </c>
      <c r="O818" s="57">
        <f t="shared" si="845"/>
        <v>15681.266764389969</v>
      </c>
      <c r="P818" s="57">
        <f t="shared" si="845"/>
        <v>20803.205833114058</v>
      </c>
      <c r="Q818" s="57">
        <f t="shared" si="845"/>
        <v>21899.074277273867</v>
      </c>
      <c r="R818" s="57">
        <f t="shared" si="845"/>
        <v>23114.617578553622</v>
      </c>
      <c r="S818" s="57">
        <f t="shared" si="845"/>
        <v>25538.24815207189</v>
      </c>
      <c r="T818" s="57">
        <f t="shared" si="845"/>
        <v>26636.236934778863</v>
      </c>
      <c r="U818" s="57">
        <f t="shared" si="845"/>
        <v>27352.394384895466</v>
      </c>
      <c r="V818" s="57">
        <f t="shared" si="845"/>
        <v>28706.262886342589</v>
      </c>
      <c r="W818" s="57">
        <f t="shared" si="845"/>
        <v>30341.2363733944</v>
      </c>
      <c r="X818" s="58">
        <f t="shared" si="845"/>
        <v>30961.066066481184</v>
      </c>
      <c r="Y818" s="58">
        <f t="shared" si="845"/>
        <v>32424.276216081016</v>
      </c>
      <c r="Z818" s="57">
        <f t="shared" si="845"/>
        <v>33836.446159148312</v>
      </c>
      <c r="AA818" s="57">
        <f>+AA916</f>
        <v>36060.701189653744</v>
      </c>
      <c r="AB818" s="57">
        <v>18691.845380079394</v>
      </c>
      <c r="AC818" s="57">
        <v>18285.718381541283</v>
      </c>
      <c r="AD818" s="57">
        <v>18167.057578686687</v>
      </c>
      <c r="AE818" s="57">
        <f>+AE916</f>
        <v>36565.839837542517</v>
      </c>
      <c r="AF818" s="57">
        <v>39126.155085701852</v>
      </c>
      <c r="AG818" s="57">
        <v>36474.949375024102</v>
      </c>
      <c r="AH818" s="57">
        <v>36250.068026788038</v>
      </c>
      <c r="AI818" s="57">
        <v>36019.370384081514</v>
      </c>
      <c r="AJ818" s="58">
        <f>+AJ916</f>
        <v>38034.284754410299</v>
      </c>
      <c r="AK818" s="58">
        <v>37561.806063385862</v>
      </c>
      <c r="AL818" s="58">
        <v>37200.685577393466</v>
      </c>
      <c r="AM818" s="58">
        <v>37056.625534782943</v>
      </c>
      <c r="AN818" s="58">
        <v>37030.988634210225</v>
      </c>
      <c r="AO818" s="58">
        <f>+AO916</f>
        <v>38517.034274242644</v>
      </c>
      <c r="AP818" s="58">
        <v>37813.328044792048</v>
      </c>
      <c r="AQ818" s="58">
        <v>37703.5305350528</v>
      </c>
      <c r="AR818" s="58">
        <v>36781.754979021942</v>
      </c>
      <c r="AS818" s="58">
        <f>+AS916</f>
        <v>38092.766588787228</v>
      </c>
      <c r="AT818" s="58">
        <v>38421.058237632285</v>
      </c>
      <c r="AU818" s="58">
        <v>38128.266182877807</v>
      </c>
      <c r="AV818" s="58">
        <v>39123.781972945399</v>
      </c>
      <c r="AW818" s="58">
        <v>39026.763853711869</v>
      </c>
      <c r="AX818" s="58">
        <f>+AX916</f>
        <v>38169.576316523962</v>
      </c>
      <c r="AY818" s="58"/>
      <c r="AZ818" s="58">
        <v>39859.125042960841</v>
      </c>
      <c r="BA818" s="58">
        <v>39362.211981538436</v>
      </c>
      <c r="BB818" s="58">
        <v>40004.25644855744</v>
      </c>
      <c r="BC818" s="58">
        <v>39384.313868293553</v>
      </c>
      <c r="BD818" s="58">
        <v>39716.005453700564</v>
      </c>
      <c r="BE818" s="58">
        <v>39191.857227154571</v>
      </c>
      <c r="BF818" s="58">
        <f>+BF916</f>
        <v>38594.472461618447</v>
      </c>
      <c r="BG818" s="58">
        <v>41101.691046572982</v>
      </c>
      <c r="BH818" s="58">
        <v>40503.259073411682</v>
      </c>
      <c r="BI818" s="58">
        <v>41084.091983074337</v>
      </c>
      <c r="BJ818" s="58">
        <v>40289.923226275037</v>
      </c>
      <c r="BK818" s="58">
        <v>41101.693700530021</v>
      </c>
      <c r="BL818" s="58">
        <v>40455.791329527019</v>
      </c>
      <c r="BM818" s="58">
        <v>41019.395026453334</v>
      </c>
      <c r="BN818" s="58">
        <v>40294.158635280342</v>
      </c>
      <c r="BO818" s="58">
        <f>+BO916</f>
        <v>39422.853542835095</v>
      </c>
      <c r="BP818" s="58">
        <v>41413.350142265321</v>
      </c>
      <c r="BQ818" s="58">
        <v>39324.506256105044</v>
      </c>
      <c r="BR818" s="58">
        <v>37328.437221793523</v>
      </c>
      <c r="BS818" s="58">
        <v>35863.504606620634</v>
      </c>
      <c r="BT818" s="58">
        <v>38626.571438230771</v>
      </c>
      <c r="BU818" s="58">
        <v>37747.706867656452</v>
      </c>
      <c r="BV818" s="58">
        <v>35337.593167026673</v>
      </c>
      <c r="BW818" s="58">
        <v>38874.954463294569</v>
      </c>
      <c r="BX818" s="58">
        <v>38301.793755625651</v>
      </c>
      <c r="BY818" s="58">
        <v>36821.65230093537</v>
      </c>
      <c r="BZ818" s="57">
        <v>38900.045676017136</v>
      </c>
      <c r="CA818" s="58">
        <f>+CA916</f>
        <v>38748.730938971021</v>
      </c>
      <c r="CB818" s="58">
        <v>40573.364421132042</v>
      </c>
      <c r="CC818" s="58">
        <v>40031.382846132416</v>
      </c>
      <c r="CD818" s="58">
        <v>38828.792610997749</v>
      </c>
      <c r="CE818" s="58">
        <v>40408.000515052809</v>
      </c>
      <c r="CF818" s="58">
        <v>39957.152408233633</v>
      </c>
      <c r="CG818" s="58">
        <v>38751.433749829732</v>
      </c>
      <c r="CH818" s="58">
        <v>40509.347138043049</v>
      </c>
      <c r="CI818" s="58">
        <v>39997.960337582736</v>
      </c>
      <c r="CJ818" s="57">
        <v>40449.659806912765</v>
      </c>
      <c r="CK818" s="57">
        <v>40124.352118730196</v>
      </c>
      <c r="CL818" s="58">
        <f>+CL916</f>
        <v>39420.878805760833</v>
      </c>
      <c r="CM818" s="58">
        <v>41592.263536110557</v>
      </c>
      <c r="CN818" s="58">
        <v>41252.540611065509</v>
      </c>
      <c r="CO818" s="58">
        <v>41139.791812443189</v>
      </c>
      <c r="CP818" s="58">
        <v>41576.133022818954</v>
      </c>
      <c r="CQ818" s="58">
        <v>41214.310316570714</v>
      </c>
      <c r="CR818" s="58">
        <v>40511.68818538887</v>
      </c>
      <c r="CS818" s="58">
        <v>41762.501638854534</v>
      </c>
      <c r="CT818" s="58">
        <v>41397.57662144881</v>
      </c>
      <c r="CU818" s="58">
        <v>40676.086769387315</v>
      </c>
      <c r="CV818" s="58">
        <v>41690.207638269552</v>
      </c>
      <c r="CW818" s="58">
        <v>41271.103960471635</v>
      </c>
      <c r="CX818" s="58">
        <v>41524.994840723586</v>
      </c>
      <c r="CY818" s="58">
        <v>41184.300287167222</v>
      </c>
      <c r="CZ818" s="58">
        <v>40879.995755693286</v>
      </c>
      <c r="DA818" s="58">
        <f t="shared" ref="DA818" si="846">+DA916</f>
        <v>40592.079757240892</v>
      </c>
      <c r="DB818" s="57">
        <v>42885.372385595241</v>
      </c>
      <c r="DC818" s="57">
        <v>42313.442486667758</v>
      </c>
      <c r="DD818" s="57">
        <v>41794.877812414183</v>
      </c>
      <c r="DE818" s="57">
        <v>42863.291289465778</v>
      </c>
      <c r="DF818" s="57">
        <v>42320.682115318406</v>
      </c>
      <c r="DG818" s="57">
        <v>41602.370813070811</v>
      </c>
      <c r="DH818" s="57">
        <v>42726.402833583568</v>
      </c>
      <c r="DI818" s="57">
        <v>42222.741789394029</v>
      </c>
      <c r="DJ818" s="57">
        <v>41559.373248576892</v>
      </c>
      <c r="DK818" s="57">
        <v>42372.262686092712</v>
      </c>
      <c r="DL818" s="57">
        <v>42101.624949831428</v>
      </c>
      <c r="DM818" s="57">
        <v>41552.250303407309</v>
      </c>
      <c r="DN818" s="59">
        <f t="shared" ref="DN818" si="847">+DN916</f>
        <v>41408.729838224237</v>
      </c>
      <c r="DO818" s="57">
        <v>41552.250303407309</v>
      </c>
      <c r="DP818" s="57">
        <v>43802.835689594765</v>
      </c>
      <c r="DQ818" s="57">
        <v>43506.097462999649</v>
      </c>
      <c r="DR818" s="57">
        <v>42989.239495812973</v>
      </c>
      <c r="DS818" s="57">
        <v>43173.204046590959</v>
      </c>
      <c r="DT818" s="57">
        <v>42861.851729769209</v>
      </c>
      <c r="DU818" s="57">
        <v>42711.087097476942</v>
      </c>
      <c r="DV818" s="60">
        <f>+DV916</f>
        <v>42889.370147245863</v>
      </c>
      <c r="DW818" s="61">
        <f>+DW916</f>
        <v>42529.953132301103</v>
      </c>
      <c r="DX818" s="62">
        <f>+DX916</f>
        <v>42090.951441550082</v>
      </c>
      <c r="DZ818" s="57">
        <f>+DZ916</f>
        <v>43997.310307844637</v>
      </c>
      <c r="EC818" s="57">
        <f>+EC916</f>
        <v>45665.489607607451</v>
      </c>
      <c r="EF818" s="57">
        <f>+EF916</f>
        <v>47418.747556253795</v>
      </c>
      <c r="EI818" s="57">
        <f>+EI916</f>
        <v>49517.471705303942</v>
      </c>
      <c r="EL818" s="57">
        <f>+EL916</f>
        <v>51809.394071781018</v>
      </c>
      <c r="EO818" s="57">
        <f>+EO916</f>
        <v>54244.682603853682</v>
      </c>
    </row>
    <row r="819" spans="1:145" ht="15.5" x14ac:dyDescent="0.35">
      <c r="A819" s="2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8"/>
      <c r="Y819" s="58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7"/>
      <c r="CA819" s="58"/>
      <c r="CB819" s="58"/>
      <c r="CC819" s="58"/>
      <c r="CD819" s="58"/>
      <c r="CE819" s="58"/>
      <c r="CF819" s="58"/>
      <c r="CG819" s="58"/>
      <c r="CH819" s="58"/>
      <c r="CI819" s="58"/>
      <c r="CJ819" s="57"/>
      <c r="CK819" s="57"/>
      <c r="CL819" s="58"/>
      <c r="CM819" s="58"/>
      <c r="CN819" s="58"/>
      <c r="CO819" s="58"/>
      <c r="CP819" s="58"/>
      <c r="CQ819" s="58"/>
      <c r="CR819" s="58"/>
      <c r="CS819" s="58"/>
      <c r="CT819" s="58"/>
      <c r="CU819" s="58"/>
      <c r="CV819" s="58"/>
      <c r="CW819" s="58"/>
      <c r="CX819" s="58"/>
      <c r="CY819" s="58"/>
      <c r="CZ819" s="58"/>
      <c r="DA819" s="58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9"/>
      <c r="DO819" s="57"/>
      <c r="DP819" s="57"/>
      <c r="DQ819" s="57"/>
      <c r="DR819" s="57"/>
      <c r="DS819" s="57"/>
      <c r="DT819" s="57"/>
      <c r="DU819" s="57"/>
      <c r="DV819" s="60"/>
      <c r="DW819" s="61"/>
      <c r="DX819" s="62"/>
      <c r="DZ819" s="57"/>
      <c r="EC819" s="57"/>
      <c r="EF819" s="57"/>
      <c r="EI819" s="57"/>
      <c r="EL819" s="57"/>
      <c r="EO819" s="57"/>
    </row>
    <row r="820" spans="1:145" ht="15.5" x14ac:dyDescent="0.35">
      <c r="A820" s="56" t="s">
        <v>374</v>
      </c>
      <c r="B820" s="57" t="e">
        <f>([2]CAMEROUN!C2787+[2]CAMEROUN!D2787)/2+[3]CONGO!D2560+[4]GABON!D2842+[5]GUINEE!D2520+[6]TCHAD!D2511</f>
        <v>#VALUE!</v>
      </c>
      <c r="C820" s="57" t="e">
        <f>([2]CAMEROUN!D2787+[2]CAMEROUN!E2787)/2+[3]CONGO!E2560+[4]GABON!E2842+[5]GUINEE!E2520+[6]TCHAD!E2511</f>
        <v>#VALUE!</v>
      </c>
      <c r="D820" s="57" t="e">
        <f>([2]CAMEROUN!E2787+[2]CAMEROUN!F2787)/2+[3]CONGO!F2560+[4]GABON!F2842+[5]GUINEE!F2520+[6]TCHAD!F2511</f>
        <v>#VALUE!</v>
      </c>
      <c r="E820" s="57" t="e">
        <f>([2]CAMEROUN!F2787+[2]CAMEROUN!G2787)/2+[3]CONGO!G2560+[4]GABON!G2842+[5]GUINEE!G2520+[6]TCHAD!G2511</f>
        <v>#VALUE!</v>
      </c>
      <c r="F820" s="57" t="e">
        <f>([2]CAMEROUN!G2787+[2]CAMEROUN!H2787)/2+[3]CONGO!H2560+[4]GABON!H2842+[5]GUINEE!H2520+[6]TCHAD!H2511</f>
        <v>#VALUE!</v>
      </c>
      <c r="G820" s="57" t="e">
        <f>([2]CAMEROUN!H2787+[2]CAMEROUN!I2787)/2+[3]CONGO!I2560+[4]GABON!I2842+[5]GUINEE!I2520+[6]TCHAD!I2511</f>
        <v>#VALUE!</v>
      </c>
      <c r="H820" s="57" t="e">
        <f>([2]CAMEROUN!I2787+[2]CAMEROUN!J2787)/2+[3]CONGO!J2560+[4]GABON!J2842+[5]GUINEE!J2520+[6]TCHAD!J2511</f>
        <v>#VALUE!</v>
      </c>
      <c r="I820" s="57" t="e">
        <f>([2]CAMEROUN!J2787+[2]CAMEROUN!K2787)/2+[3]CONGO!K2560+[4]GABON!K2842+[5]GUINEE!K2520+[6]TCHAD!K2511</f>
        <v>#VALUE!</v>
      </c>
      <c r="J820" s="57" t="e">
        <f>([2]CAMEROUN!K2787+[2]CAMEROUN!L2787)/2+[3]CONGO!L2560+[4]GABON!L2842+[5]GUINEE!L2520+[6]TCHAD!L2511</f>
        <v>#VALUE!</v>
      </c>
      <c r="K820" s="57" t="e">
        <f>([2]CAMEROUN!L2787+[2]CAMEROUN!M2787)/2+[3]CONGO!M2560+[4]GABON!M2842+[5]GUINEE!M2520+[6]TCHAD!M2511</f>
        <v>#VALUE!</v>
      </c>
      <c r="L820" s="57" t="e">
        <f>([2]CAMEROUN!M2787+[2]CAMEROUN!N2787)/2+[3]CONGO!N2560+[4]GABON!N2842+[5]GUINEE!N2520+[6]TCHAD!N2511</f>
        <v>#VALUE!</v>
      </c>
      <c r="M820" s="57" t="e">
        <f>([2]CAMEROUN!N2787+[2]CAMEROUN!O2787)/2+[3]CONGO!O2560+[4]GABON!O2842+[5]GUINEE!O2520+[6]TCHAD!O2511</f>
        <v>#VALUE!</v>
      </c>
      <c r="N820" s="57" t="e">
        <f>([2]CAMEROUN!O2787+[2]CAMEROUN!P2787)/2+[3]CONGO!P2560+[4]GABON!P2842+[5]GUINEE!P2520+[6]TCHAD!P2511</f>
        <v>#VALUE!</v>
      </c>
      <c r="O820" s="57" t="e">
        <f>([2]CAMEROUN!P2787+[2]CAMEROUN!Q2787)/2+[3]CONGO!Q2560+[4]GABON!Q2842+[5]GUINEE!Q2520+[6]TCHAD!Q2511</f>
        <v>#VALUE!</v>
      </c>
      <c r="P820" s="57" t="e">
        <f>[2]CAMEROUN!AH2787+[3]CONGO!R2560+[4]GABON!R2842+[5]GUINEE!R2520+[6]TCHAD!R2511</f>
        <v>#VALUE!</v>
      </c>
      <c r="Q820" s="57" t="e">
        <f>[2]CAMEROUN!AI2787+[3]CONGO!S2560+[4]GABON!S2842+[5]GUINEE!S2520+[6]TCHAD!S2511</f>
        <v>#VALUE!</v>
      </c>
      <c r="R820" s="57">
        <f>[2]CAMEROUN!AJ2787+[3]CONGO!T2560+[4]GABON!T2842+[5]GUINEE!T2520+[6]TCHAD!T2511</f>
        <v>5515.0738533908625</v>
      </c>
      <c r="S820" s="57">
        <f>[2]CAMEROUN!AK2787+[3]CONGO!U2560+[4]GABON!U2842+[5]GUINEE!U2520+[6]TCHAD!U2511</f>
        <v>6884.9757272648512</v>
      </c>
      <c r="T820" s="57">
        <f>[2]CAMEROUN!AL2787+[3]CONGO!V2560+[4]GABON!V2842+[5]GUINEE!V2520+[6]TCHAD!V2511</f>
        <v>8825.652044497976</v>
      </c>
      <c r="U820" s="57">
        <f>[2]CAMEROUN!AM2787+[3]CONGO!W2560+[4]GABON!W2842+[5]GUINEE!W2520+[6]TCHAD!W2511</f>
        <v>8650.9985063880267</v>
      </c>
      <c r="V820" s="57">
        <f>[2]CAMEROUN!AN2787+[3]CONGO!X2560+[4]GABON!X2842+[5]GUINEE!X2520+[6]TCHAD!X2511</f>
        <v>8673.5679514383155</v>
      </c>
      <c r="W820" s="57">
        <f>[2]CAMEROUN!AO2787+[3]CONGO!Y2560+[4]GABON!Y2842+[5]GUINEE!Y2520+[6]TCHAD!Y2511</f>
        <v>9343.9726255432997</v>
      </c>
      <c r="X820" s="58">
        <f>[2]CAMEROUN!AP2787+[3]CONGO!Z2560+[4]GABON!Z2842+[5]GUINEE!Z2520+[6]TCHAD!Z2511</f>
        <v>9164.0570746064841</v>
      </c>
      <c r="Y820" s="58">
        <f>[2]CAMEROUN!AQ2787+[3]CONGO!AA2560+[4]GABON!AA2842+[5]GUINEE!AA2520+[6]TCHAD!AA2511</f>
        <v>9180.2870457884856</v>
      </c>
      <c r="Z820" s="57">
        <f>[2]CAMEROUN!AR2787+[3]CONGO!AB2560+[4]GABON!AB2842+[5]GUINEE!AB2520+[6]TCHAD!AB2511</f>
        <v>8993.7906778140132</v>
      </c>
      <c r="AA820" s="57">
        <f>[2]CAMEROUN!AS2787+[3]CONGO!AC2560+[4]GABON!AC2842+[5]GUINEE!AC2520+[6]TCHAD!AC2511</f>
        <v>9046.481214549267</v>
      </c>
      <c r="AB820" s="57">
        <v>2309.1260625716186</v>
      </c>
      <c r="AC820" s="57">
        <v>2264.668488271875</v>
      </c>
      <c r="AD820" s="57">
        <v>2196.1139118234732</v>
      </c>
      <c r="AE820" s="57">
        <f>[2]CAMEROUN!AT2787+[3]CONGO!AH2560+[4]GABON!AD2842+[5]GUINEE!AD2520+[6]TCHAD!AH2511</f>
        <v>8457.00721894667</v>
      </c>
      <c r="AF820" s="57">
        <v>12236.608534940398</v>
      </c>
      <c r="AG820" s="57">
        <v>9940.8148993174746</v>
      </c>
      <c r="AH820" s="57">
        <v>9838.8363153039463</v>
      </c>
      <c r="AI820" s="57">
        <v>9115.8911802013481</v>
      </c>
      <c r="AJ820" s="58">
        <f>[2]CAMEROUN!AU2787+[3]CONGO!AM2560+[4]GABON!AE2842+[5]GUINEE!AE2520+[6]TCHAD!AM2511</f>
        <v>8704.5258487543742</v>
      </c>
      <c r="AK820" s="58">
        <v>9767.9320196129429</v>
      </c>
      <c r="AL820" s="58">
        <v>9545.8532947327567</v>
      </c>
      <c r="AM820" s="58">
        <v>9509.882450545183</v>
      </c>
      <c r="AN820" s="58">
        <v>9586.7075090115995</v>
      </c>
      <c r="AO820" s="58">
        <f>[2]CAMEROUN!AV2787+[3]CONGO!AR2560+[4]GABON!AF2842+[5]GUINEE!AF2520+[6]TCHAD!AR2511</f>
        <v>8638.7602818843588</v>
      </c>
      <c r="AP820" s="58">
        <v>9250.71783639565</v>
      </c>
      <c r="AQ820" s="58">
        <v>9163.2954184975788</v>
      </c>
      <c r="AR820" s="58">
        <v>9135.9167632506906</v>
      </c>
      <c r="AS820" s="58">
        <f>[2]CAMEROUN!AZ2787+[3]CONGO!AV2560+[4]GABON!AJ2842+[5]GUINEE!AJ2520+[6]TCHAD!AV2511</f>
        <v>8039.1606057275176</v>
      </c>
      <c r="AT820" s="58">
        <v>7629.5536583899047</v>
      </c>
      <c r="AU820" s="58">
        <v>8086.477269516804</v>
      </c>
      <c r="AV820" s="58">
        <v>8315.6592666144334</v>
      </c>
      <c r="AW820" s="58">
        <v>8375.6119409865005</v>
      </c>
      <c r="AX820" s="58">
        <f>[2]CAMEROUN!BE2787+[3]CONGO!BA2560+[4]GABON!AO2842+[5]GUINEE!AO2520+[6]TCHAD!BA2511</f>
        <v>7827.3232902733371</v>
      </c>
      <c r="AY820" s="58"/>
      <c r="AZ820" s="58">
        <v>6464.7478894693586</v>
      </c>
      <c r="BA820" s="58">
        <v>6142.6454453451361</v>
      </c>
      <c r="BB820" s="58">
        <v>6795.5179827947341</v>
      </c>
      <c r="BC820" s="58">
        <v>6467.3109030551377</v>
      </c>
      <c r="BD820" s="58">
        <v>8569.9531016480505</v>
      </c>
      <c r="BE820" s="58">
        <v>8182.7668983897402</v>
      </c>
      <c r="BF820" s="58">
        <f>[2]CAMEROUN!BL2787+[3]CONGO!BI2560+[4]GABON!AV2842+[5]GUINEE!AV2520+[6]TCHAD!BH2511</f>
        <v>7691.5246657840689</v>
      </c>
      <c r="BG820" s="58">
        <v>8892.397789749888</v>
      </c>
      <c r="BH820" s="58">
        <v>8451.6132503641129</v>
      </c>
      <c r="BI820" s="58">
        <v>8363.295140599661</v>
      </c>
      <c r="BJ820" s="58">
        <v>7947.397049780443</v>
      </c>
      <c r="BK820" s="58">
        <v>8011.5675518246517</v>
      </c>
      <c r="BL820" s="58">
        <v>7611.1187532797285</v>
      </c>
      <c r="BM820" s="58">
        <v>7899.6467486188403</v>
      </c>
      <c r="BN820" s="58">
        <v>7504.7939902342086</v>
      </c>
      <c r="BO820" s="58">
        <f>[2]CAMEROUN!BU2787+[3]CONGO!BR2560+[4]GABON!BE2842+[5]GUINEE!BE2520+[6]TCHAD!BQ2511</f>
        <v>7867.920563252701</v>
      </c>
      <c r="BP820" s="58">
        <v>7855.7931340961622</v>
      </c>
      <c r="BQ820" s="58">
        <v>7549.5235235386162</v>
      </c>
      <c r="BR820" s="58">
        <v>6763.1925992549268</v>
      </c>
      <c r="BS820" s="58">
        <v>5987.4279490160243</v>
      </c>
      <c r="BT820" s="58">
        <v>7721.63046501812</v>
      </c>
      <c r="BU820" s="58">
        <v>7721.9304650181202</v>
      </c>
      <c r="BV820" s="58">
        <v>6701.476489711099</v>
      </c>
      <c r="BW820" s="58">
        <v>7621.5045019126073</v>
      </c>
      <c r="BX820" s="58">
        <v>7621.8045019126075</v>
      </c>
      <c r="BY820" s="58">
        <v>7240.9161957741862</v>
      </c>
      <c r="BZ820" s="57">
        <v>7445.5584659940505</v>
      </c>
      <c r="CA820" s="58">
        <f>[2]CAMEROUN!CG2787+[3]CONGO!CD2560+[4]GABON!BQ2842+[5]GUINEE!BQ2520+[6]TCHAD!CC2511</f>
        <v>7612.725045797094</v>
      </c>
      <c r="CB820" s="58">
        <v>7466.0626900625402</v>
      </c>
      <c r="CC820" s="58">
        <v>7466.0626900625402</v>
      </c>
      <c r="CD820" s="58">
        <v>7088.5606737743719</v>
      </c>
      <c r="CE820" s="58">
        <v>7283.9439486700312</v>
      </c>
      <c r="CF820" s="58">
        <v>7283.9439486700312</v>
      </c>
      <c r="CG820" s="58">
        <v>6896.1069956500432</v>
      </c>
      <c r="CH820" s="58">
        <v>7322.2050076923097</v>
      </c>
      <c r="CI820" s="58">
        <v>7243.1543151540664</v>
      </c>
      <c r="CJ820" s="57">
        <v>7292.653535832038</v>
      </c>
      <c r="CK820" s="57">
        <v>7292.653535832038</v>
      </c>
      <c r="CL820" s="58">
        <f>[2]CAMEROUN!CR2787+[3]CONGO!CO2560+[4]GABON!CB2842+[5]GUINEE!CD2520+[6]TCHAD!CN2511</f>
        <v>7000.2676475922826</v>
      </c>
      <c r="CM820" s="58">
        <v>7448.6130633593621</v>
      </c>
      <c r="CN820" s="58">
        <v>7215.1026664590299</v>
      </c>
      <c r="CO820" s="58">
        <v>7215.1026664590299</v>
      </c>
      <c r="CP820" s="58">
        <v>7534.2832739827063</v>
      </c>
      <c r="CQ820" s="58">
        <v>7290.496284977813</v>
      </c>
      <c r="CR820" s="58">
        <v>6927.4465056764502</v>
      </c>
      <c r="CS820" s="58">
        <v>7271.9140267661596</v>
      </c>
      <c r="CT820" s="58">
        <v>7136.1224183459099</v>
      </c>
      <c r="CU820" s="58">
        <v>6805.0870105920276</v>
      </c>
      <c r="CV820" s="58">
        <v>7207.2641288060277</v>
      </c>
      <c r="CW820" s="58">
        <v>7065.2684740118784</v>
      </c>
      <c r="CX820" s="58">
        <v>7237.6259855869239</v>
      </c>
      <c r="CY820" s="58">
        <v>7118.0040498289627</v>
      </c>
      <c r="CZ820" s="58">
        <v>6949.3228276535428</v>
      </c>
      <c r="DA820" s="58">
        <f>[2]CAMEROUN!DD2787+[3]CONGO!DA2560+[4]GABON!CN2842+[5]GUINEE!CP2520+[6]TCHAD!CZ2511</f>
        <v>6946.9909780958678</v>
      </c>
      <c r="DB820" s="57">
        <v>7328.3953433661891</v>
      </c>
      <c r="DC820" s="57">
        <v>7052.2491084668818</v>
      </c>
      <c r="DD820" s="57">
        <v>6736.4457857417328</v>
      </c>
      <c r="DE820" s="57">
        <v>7210.7260871593353</v>
      </c>
      <c r="DF820" s="57">
        <v>6961.674417279075</v>
      </c>
      <c r="DG820" s="57">
        <v>6668.7132807544131</v>
      </c>
      <c r="DH820" s="57">
        <v>7083.7420487459094</v>
      </c>
      <c r="DI820" s="57">
        <v>6870.5460600585957</v>
      </c>
      <c r="DJ820" s="57">
        <v>6692.3866573208952</v>
      </c>
      <c r="DK820" s="57">
        <v>6882.8448092513081</v>
      </c>
      <c r="DL820" s="57">
        <v>6769.0097085568486</v>
      </c>
      <c r="DM820" s="57">
        <v>6685.6925521077746</v>
      </c>
      <c r="DN820" s="59">
        <f>[2]CAMEROUN!DQ2787+[3]CONGO!DN2560+[4]GABON!DA2842+[5]GUINEE!DC2520+[6]TCHAD!DM2511</f>
        <v>6776.6733496650322</v>
      </c>
      <c r="DO820" s="57">
        <v>6685.6925521077746</v>
      </c>
      <c r="DP820" s="57">
        <v>7087.9714238885226</v>
      </c>
      <c r="DQ820" s="57">
        <v>6860.9623754599452</v>
      </c>
      <c r="DR820" s="57">
        <v>6621.2715984029128</v>
      </c>
      <c r="DS820" s="57">
        <v>7065.8999757993224</v>
      </c>
      <c r="DT820" s="57">
        <v>6941.1005856069569</v>
      </c>
      <c r="DU820" s="57">
        <v>6855.9239101189542</v>
      </c>
      <c r="DV820" s="60">
        <f>[2]CAMEROUN!EA2787+[3]CONGO!DX2560+[4]GABON!DK2842+[5]GUINEE!DN2520+[6]TCHAD!DW2511</f>
        <v>6890.8828200628413</v>
      </c>
      <c r="DW820" s="61">
        <f>[2]CAMEROUN!EB2787+[3]CONGO!DY2560+[4]GABON!DL2842+[5]GUINEE!DO2520+[6]TCHAD!DX2511</f>
        <v>6776.4346137808443</v>
      </c>
      <c r="DX820" s="62">
        <f>[2]CAMEROUN!EC2787+[3]CONGO!DZ2560+[4]GABON!DM2842+[5]GUINEE!DP2520+[6]TCHAD!DY2511</f>
        <v>6648.0702967007664</v>
      </c>
      <c r="DZ820" s="57">
        <f>[2]CAMEROUN!EE2787+[3]CONGO!EB2560+[4]GABON!DO2842+[5]GUINEE!DR2520+[6]TCHAD!EA2511</f>
        <v>6860.1741400710034</v>
      </c>
      <c r="EC820" s="57">
        <f>[2]CAMEROUN!EH2787+[3]CONGO!EE2560+[4]GABON!DR2842+[5]GUINEE!DU2520+[6]TCHAD!ED2511</f>
        <v>6860.3195600795407</v>
      </c>
      <c r="EF820" s="57">
        <f>[2]CAMEROUN!EK2787+[3]CONGO!EH2560+[4]GABON!DU2842+[5]GUINEE!DX2520+[6]TCHAD!EG2511</f>
        <v>6812.563165886957</v>
      </c>
      <c r="EI820" s="57">
        <f>[2]CAMEROUN!EN2787+[3]CONGO!EK2560+[4]GABON!DX2842+[5]GUINEE!EA2520+[6]TCHAD!EJ2511</f>
        <v>6965.2463804196823</v>
      </c>
      <c r="EL820" s="57">
        <f>[2]CAMEROUN!EQ2787+[3]CONGO!EN2560+[4]GABON!EA2842+[5]GUINEE!ED2520+[6]TCHAD!EM2511</f>
        <v>7114.6030812446379</v>
      </c>
      <c r="EO820" s="57">
        <f>[2]CAMEROUN!ET2787+[3]CONGO!EQ2560+[4]GABON!ED2842+[5]GUINEE!EG2520+[6]TCHAD!EP2511</f>
        <v>7154.0797727914542</v>
      </c>
    </row>
    <row r="821" spans="1:145" ht="15.5" x14ac:dyDescent="0.35">
      <c r="A821" s="2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8"/>
      <c r="Y821" s="58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7"/>
      <c r="CA821" s="58"/>
      <c r="CB821" s="58"/>
      <c r="CC821" s="58"/>
      <c r="CD821" s="58"/>
      <c r="CE821" s="58"/>
      <c r="CF821" s="58"/>
      <c r="CG821" s="58"/>
      <c r="CH821" s="58"/>
      <c r="CI821" s="58"/>
      <c r="CJ821" s="57"/>
      <c r="CK821" s="57"/>
      <c r="CL821" s="58"/>
      <c r="CM821" s="58"/>
      <c r="CN821" s="58"/>
      <c r="CO821" s="58"/>
      <c r="CP821" s="58"/>
      <c r="CQ821" s="58"/>
      <c r="CR821" s="58"/>
      <c r="CS821" s="58"/>
      <c r="CT821" s="58"/>
      <c r="CU821" s="58"/>
      <c r="CV821" s="58"/>
      <c r="CW821" s="58"/>
      <c r="CX821" s="58"/>
      <c r="CY821" s="58"/>
      <c r="CZ821" s="58"/>
      <c r="DA821" s="58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9"/>
      <c r="DO821" s="57"/>
      <c r="DP821" s="57"/>
      <c r="DQ821" s="57"/>
      <c r="DR821" s="57"/>
      <c r="DS821" s="57"/>
      <c r="DT821" s="57"/>
      <c r="DU821" s="57"/>
      <c r="DV821" s="60"/>
      <c r="DW821" s="61"/>
      <c r="DX821" s="62"/>
      <c r="DZ821" s="57"/>
      <c r="EC821" s="57"/>
      <c r="EF821" s="57"/>
      <c r="EI821" s="57"/>
      <c r="EL821" s="57"/>
      <c r="EO821" s="57"/>
    </row>
    <row r="822" spans="1:145" ht="15.5" x14ac:dyDescent="0.35">
      <c r="A822" s="56" t="s">
        <v>375</v>
      </c>
      <c r="B822" s="57" t="e">
        <f>+B818-B820</f>
        <v>#VALUE!</v>
      </c>
      <c r="C822" s="57" t="e">
        <f t="shared" ref="C822:Z822" si="848">+C818-C820</f>
        <v>#VALUE!</v>
      </c>
      <c r="D822" s="57" t="e">
        <f t="shared" si="848"/>
        <v>#VALUE!</v>
      </c>
      <c r="E822" s="57" t="e">
        <f t="shared" si="848"/>
        <v>#VALUE!</v>
      </c>
      <c r="F822" s="57" t="e">
        <f t="shared" si="848"/>
        <v>#VALUE!</v>
      </c>
      <c r="G822" s="57" t="e">
        <f t="shared" si="848"/>
        <v>#VALUE!</v>
      </c>
      <c r="H822" s="57" t="e">
        <f t="shared" si="848"/>
        <v>#VALUE!</v>
      </c>
      <c r="I822" s="57" t="e">
        <f t="shared" si="848"/>
        <v>#VALUE!</v>
      </c>
      <c r="J822" s="57" t="e">
        <f t="shared" si="848"/>
        <v>#VALUE!</v>
      </c>
      <c r="K822" s="57" t="e">
        <f t="shared" si="848"/>
        <v>#VALUE!</v>
      </c>
      <c r="L822" s="57" t="e">
        <f t="shared" si="848"/>
        <v>#VALUE!</v>
      </c>
      <c r="M822" s="57" t="e">
        <f t="shared" si="848"/>
        <v>#VALUE!</v>
      </c>
      <c r="N822" s="57" t="e">
        <f t="shared" si="848"/>
        <v>#VALUE!</v>
      </c>
      <c r="O822" s="57" t="e">
        <f t="shared" si="848"/>
        <v>#VALUE!</v>
      </c>
      <c r="P822" s="57" t="e">
        <f t="shared" si="848"/>
        <v>#VALUE!</v>
      </c>
      <c r="Q822" s="57" t="e">
        <f t="shared" si="848"/>
        <v>#VALUE!</v>
      </c>
      <c r="R822" s="57">
        <f t="shared" si="848"/>
        <v>17599.543725162759</v>
      </c>
      <c r="S822" s="57">
        <f t="shared" si="848"/>
        <v>18653.272424807037</v>
      </c>
      <c r="T822" s="57">
        <f t="shared" si="848"/>
        <v>17810.584890280887</v>
      </c>
      <c r="U822" s="57">
        <f t="shared" si="848"/>
        <v>18701.395878507439</v>
      </c>
      <c r="V822" s="57">
        <f t="shared" si="848"/>
        <v>20032.694934904273</v>
      </c>
      <c r="W822" s="57">
        <f t="shared" si="848"/>
        <v>20997.263747851102</v>
      </c>
      <c r="X822" s="58">
        <f t="shared" si="848"/>
        <v>21797.0089918747</v>
      </c>
      <c r="Y822" s="58">
        <f t="shared" si="848"/>
        <v>23243.989170292531</v>
      </c>
      <c r="Z822" s="57">
        <f t="shared" si="848"/>
        <v>24842.655481334299</v>
      </c>
      <c r="AA822" s="57">
        <f>+AA818-AA820</f>
        <v>27014.219975104475</v>
      </c>
      <c r="AB822" s="57">
        <v>16382.719317507775</v>
      </c>
      <c r="AC822" s="57">
        <v>16021.049893269408</v>
      </c>
      <c r="AD822" s="57">
        <v>15970.943666863213</v>
      </c>
      <c r="AE822" s="57">
        <f>+AE818-AE820</f>
        <v>28108.832618595847</v>
      </c>
      <c r="AF822" s="57">
        <v>26889.550550761502</v>
      </c>
      <c r="AG822" s="57">
        <v>26534.134475306615</v>
      </c>
      <c r="AH822" s="57">
        <v>26411.231711484092</v>
      </c>
      <c r="AI822" s="57">
        <v>26903.479203880168</v>
      </c>
      <c r="AJ822" s="58">
        <f>+AJ818-AJ820</f>
        <v>29329.758905655923</v>
      </c>
      <c r="AK822" s="58">
        <v>27793.874043772921</v>
      </c>
      <c r="AL822" s="58">
        <v>27654.832282660711</v>
      </c>
      <c r="AM822" s="58">
        <v>27550.743084237802</v>
      </c>
      <c r="AN822" s="58">
        <v>27444.281165198619</v>
      </c>
      <c r="AO822" s="58">
        <f>+AO818-AO820</f>
        <v>29878.273992358285</v>
      </c>
      <c r="AP822" s="58">
        <v>28566.6102083964</v>
      </c>
      <c r="AQ822" s="58">
        <v>28540.235116155211</v>
      </c>
      <c r="AR822" s="58">
        <v>27645.838215775249</v>
      </c>
      <c r="AS822" s="58">
        <f>+AS818-AS820</f>
        <v>30053.605983059711</v>
      </c>
      <c r="AT822" s="58">
        <v>30791.504579242381</v>
      </c>
      <c r="AU822" s="58">
        <v>30041.788913361004</v>
      </c>
      <c r="AV822" s="58">
        <v>30808.122706330963</v>
      </c>
      <c r="AW822" s="58">
        <v>30651.151912725414</v>
      </c>
      <c r="AX822" s="58">
        <f>+AX818-AX820</f>
        <v>30342.253026250626</v>
      </c>
      <c r="AY822" s="58"/>
      <c r="AZ822" s="58">
        <v>33394.377153491485</v>
      </c>
      <c r="BA822" s="58">
        <v>33219.566536193299</v>
      </c>
      <c r="BB822" s="58">
        <v>33208.738465762704</v>
      </c>
      <c r="BC822" s="58">
        <v>32917.002965238418</v>
      </c>
      <c r="BD822" s="58">
        <v>31146.052352052513</v>
      </c>
      <c r="BE822" s="58">
        <v>31009.090328764833</v>
      </c>
      <c r="BF822" s="58">
        <f>+BF818-BF820</f>
        <v>30902.947795834378</v>
      </c>
      <c r="BG822" s="58">
        <v>32209.293256823094</v>
      </c>
      <c r="BH822" s="58">
        <v>32051.645823047569</v>
      </c>
      <c r="BI822" s="58">
        <v>32720.796842474676</v>
      </c>
      <c r="BJ822" s="58">
        <v>32342.526176494594</v>
      </c>
      <c r="BK822" s="58">
        <v>33090.126148705371</v>
      </c>
      <c r="BL822" s="58">
        <v>32844.672576247292</v>
      </c>
      <c r="BM822" s="58">
        <v>33119.748277834493</v>
      </c>
      <c r="BN822" s="58">
        <v>32789.364645046131</v>
      </c>
      <c r="BO822" s="58">
        <f>+BO818-BO820</f>
        <v>31554.932979582394</v>
      </c>
      <c r="BP822" s="58">
        <v>33557.557008169155</v>
      </c>
      <c r="BQ822" s="58">
        <v>31774.982732566426</v>
      </c>
      <c r="BR822" s="58">
        <v>30565.244622538597</v>
      </c>
      <c r="BS822" s="58">
        <v>29876.076657604608</v>
      </c>
      <c r="BT822" s="58">
        <v>30904.940973212651</v>
      </c>
      <c r="BU822" s="58">
        <v>30025.77640263833</v>
      </c>
      <c r="BV822" s="58">
        <v>28636.116677315575</v>
      </c>
      <c r="BW822" s="58">
        <v>31253.449961381961</v>
      </c>
      <c r="BX822" s="58">
        <v>30679.989253713044</v>
      </c>
      <c r="BY822" s="58">
        <v>29580.736105161184</v>
      </c>
      <c r="BZ822" s="57">
        <v>31454.487210023086</v>
      </c>
      <c r="CA822" s="58">
        <f>+CA818-CA820</f>
        <v>31136.005893173926</v>
      </c>
      <c r="CB822" s="58">
        <v>33107.3017310695</v>
      </c>
      <c r="CC822" s="58">
        <v>32565.320156069876</v>
      </c>
      <c r="CD822" s="58">
        <v>31740.231937223376</v>
      </c>
      <c r="CE822" s="58">
        <v>33124.05656638278</v>
      </c>
      <c r="CF822" s="58">
        <v>32673.208459563601</v>
      </c>
      <c r="CG822" s="58">
        <v>31855.326754179689</v>
      </c>
      <c r="CH822" s="58">
        <v>33187.142130350738</v>
      </c>
      <c r="CI822" s="58">
        <v>32754.806022428667</v>
      </c>
      <c r="CJ822" s="57">
        <v>33157.006271080725</v>
      </c>
      <c r="CK822" s="57">
        <v>32831.698582898156</v>
      </c>
      <c r="CL822" s="58">
        <f>+CL818-CL820</f>
        <v>32420.611158168551</v>
      </c>
      <c r="CM822" s="58">
        <v>34143.650472751193</v>
      </c>
      <c r="CN822" s="58">
        <v>34037.437944606478</v>
      </c>
      <c r="CO822" s="58">
        <v>33924.689145984157</v>
      </c>
      <c r="CP822" s="58">
        <v>34041.849748836248</v>
      </c>
      <c r="CQ822" s="58">
        <v>33923.814031592905</v>
      </c>
      <c r="CR822" s="58">
        <v>33584.241679712417</v>
      </c>
      <c r="CS822" s="58">
        <v>34490.587612088377</v>
      </c>
      <c r="CT822" s="58">
        <v>34261.454203102898</v>
      </c>
      <c r="CU822" s="58">
        <v>33870.999758795289</v>
      </c>
      <c r="CV822" s="58">
        <v>34482.943509463526</v>
      </c>
      <c r="CW822" s="58">
        <v>34205.835486459757</v>
      </c>
      <c r="CX822" s="58">
        <v>34287.368855136665</v>
      </c>
      <c r="CY822" s="58">
        <v>34066.296237338262</v>
      </c>
      <c r="CZ822" s="58">
        <v>33930.672928039741</v>
      </c>
      <c r="DA822" s="58">
        <f t="shared" ref="DA822" si="849">+DA818-DA820</f>
        <v>33645.088779145022</v>
      </c>
      <c r="DB822" s="57">
        <v>35556.977042229053</v>
      </c>
      <c r="DC822" s="57">
        <v>35261.193378200878</v>
      </c>
      <c r="DD822" s="57">
        <v>35058.432026672454</v>
      </c>
      <c r="DE822" s="57">
        <v>35652.565202306447</v>
      </c>
      <c r="DF822" s="57">
        <v>35359.007698039335</v>
      </c>
      <c r="DG822" s="57">
        <v>34933.6575323164</v>
      </c>
      <c r="DH822" s="57">
        <v>35642.660784837659</v>
      </c>
      <c r="DI822" s="57">
        <v>35352.195729335435</v>
      </c>
      <c r="DJ822" s="57">
        <v>34866.986591255998</v>
      </c>
      <c r="DK822" s="57">
        <v>35489.417876841406</v>
      </c>
      <c r="DL822" s="57">
        <v>35332.61524127458</v>
      </c>
      <c r="DM822" s="57">
        <v>34866.557751299537</v>
      </c>
      <c r="DN822" s="59">
        <f t="shared" ref="DN822" si="850">+DN818-DN820</f>
        <v>34632.056488559203</v>
      </c>
      <c r="DO822" s="57">
        <v>34866.557751299537</v>
      </c>
      <c r="DP822" s="57">
        <v>36714.864265706245</v>
      </c>
      <c r="DQ822" s="57">
        <v>36645.135087539704</v>
      </c>
      <c r="DR822" s="57">
        <v>36367.967897410061</v>
      </c>
      <c r="DS822" s="57">
        <v>36107.304070791637</v>
      </c>
      <c r="DT822" s="57">
        <v>35920.751144162248</v>
      </c>
      <c r="DU822" s="57">
        <v>35855.16318735799</v>
      </c>
      <c r="DV822" s="60">
        <f>+DV818-DV820</f>
        <v>35998.487327183022</v>
      </c>
      <c r="DW822" s="61">
        <f>+DW818-DW820</f>
        <v>35753.518518520257</v>
      </c>
      <c r="DX822" s="62">
        <f>+DX818-DX820</f>
        <v>35442.881144849314</v>
      </c>
      <c r="DZ822" s="57">
        <f>+DZ818-DZ820</f>
        <v>37137.136167773635</v>
      </c>
      <c r="EC822" s="57">
        <f>+EC818-EC820</f>
        <v>38805.170047527907</v>
      </c>
      <c r="EF822" s="57">
        <f>+EF818-EF820</f>
        <v>40606.184390366834</v>
      </c>
      <c r="EI822" s="57">
        <f>+EI818-EI820</f>
        <v>42552.225324884261</v>
      </c>
      <c r="EL822" s="57">
        <f>+EL818-EL820</f>
        <v>44694.790990536378</v>
      </c>
      <c r="EO822" s="57">
        <f>+EO818-EO820</f>
        <v>47090.602831062228</v>
      </c>
    </row>
    <row r="823" spans="1:145" ht="15.5" x14ac:dyDescent="0.35">
      <c r="A823" s="56"/>
      <c r="B823" s="203"/>
      <c r="C823" s="203"/>
      <c r="D823" s="203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8"/>
      <c r="Y823" s="58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82">
        <f>BO820/BO818</f>
        <v>0.1995776524574451</v>
      </c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7"/>
      <c r="CA823" s="82">
        <f>CA820/CA818</f>
        <v>0.19646385472048317</v>
      </c>
      <c r="CB823" s="58"/>
      <c r="CC823" s="58"/>
      <c r="CD823" s="58"/>
      <c r="CE823" s="58"/>
      <c r="CF823" s="58"/>
      <c r="CG823" s="58"/>
      <c r="CH823" s="58"/>
      <c r="CI823" s="58"/>
      <c r="CJ823" s="57"/>
      <c r="CK823" s="57"/>
      <c r="CL823" s="82"/>
      <c r="CM823" s="58"/>
      <c r="CN823" s="58"/>
      <c r="CO823" s="58"/>
      <c r="CP823" s="58"/>
      <c r="CQ823" s="58"/>
      <c r="CR823" s="58"/>
      <c r="CS823" s="58"/>
      <c r="CT823" s="58"/>
      <c r="CU823" s="58"/>
      <c r="CV823" s="58"/>
      <c r="CW823" s="58"/>
      <c r="CX823" s="58"/>
      <c r="CY823" s="58"/>
      <c r="CZ823" s="58"/>
      <c r="DA823" s="82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127"/>
      <c r="DO823" s="57"/>
      <c r="DP823" s="57"/>
      <c r="DQ823" s="57"/>
      <c r="DR823" s="57"/>
      <c r="DS823" s="57"/>
      <c r="DT823" s="57"/>
      <c r="DU823" s="57"/>
      <c r="DV823" s="60"/>
      <c r="DW823" s="61"/>
      <c r="DX823" s="62"/>
      <c r="DZ823" s="57"/>
      <c r="EC823" s="57"/>
      <c r="EF823" s="57"/>
      <c r="EI823" s="57"/>
      <c r="EL823" s="57"/>
      <c r="EO823" s="57"/>
    </row>
    <row r="824" spans="1:145" ht="15.5" x14ac:dyDescent="0.35">
      <c r="A824" s="27"/>
      <c r="B824" s="27"/>
      <c r="C824" s="27"/>
      <c r="D824" s="27"/>
      <c r="E824" s="27"/>
      <c r="F824" s="27"/>
      <c r="G824" s="27"/>
      <c r="I824" s="199"/>
      <c r="L824" s="27"/>
      <c r="N824" s="27"/>
      <c r="O824" s="27"/>
      <c r="P824" s="27"/>
      <c r="Q824" s="27"/>
      <c r="S824" s="27"/>
      <c r="T824" s="27"/>
      <c r="U824" s="27"/>
      <c r="W824" s="27"/>
      <c r="Y824" s="199" t="s">
        <v>381</v>
      </c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160"/>
      <c r="AK824" s="160"/>
      <c r="AL824" s="160"/>
      <c r="AM824" s="160"/>
      <c r="AN824" s="160"/>
      <c r="AO824" s="160"/>
      <c r="AP824" s="160"/>
      <c r="AQ824" s="160"/>
      <c r="AR824" s="160"/>
      <c r="AS824" s="160"/>
      <c r="AT824" s="160"/>
      <c r="AU824" s="160"/>
      <c r="AV824" s="160"/>
      <c r="AW824" s="160"/>
      <c r="AX824" s="160"/>
      <c r="AY824" s="160"/>
      <c r="AZ824" s="160"/>
      <c r="BA824" s="160"/>
      <c r="BB824" s="160"/>
      <c r="BC824" s="160"/>
      <c r="BD824" s="160"/>
      <c r="BE824" s="160"/>
      <c r="BF824" s="160"/>
      <c r="BG824" s="160"/>
      <c r="BH824" s="160"/>
      <c r="BI824" s="160"/>
      <c r="BJ824" s="160"/>
      <c r="BK824" s="160"/>
      <c r="BL824" s="160"/>
      <c r="BM824" s="160"/>
      <c r="BN824" s="160"/>
      <c r="BO824" s="160"/>
      <c r="BP824" s="160"/>
      <c r="BQ824" s="160"/>
      <c r="BR824" s="160"/>
      <c r="BS824" s="160"/>
      <c r="BT824" s="160"/>
      <c r="BU824" s="160"/>
      <c r="BV824" s="160"/>
      <c r="BW824" s="160"/>
      <c r="BX824" s="160"/>
      <c r="BY824" s="160"/>
      <c r="BZ824" s="27"/>
      <c r="CA824" s="160"/>
      <c r="CB824" s="160"/>
      <c r="CC824" s="160"/>
      <c r="CD824" s="160"/>
      <c r="CE824" s="160"/>
      <c r="CF824" s="160"/>
      <c r="CG824" s="160"/>
      <c r="CH824" s="160"/>
      <c r="CI824" s="160"/>
      <c r="CJ824" s="27"/>
      <c r="CK824" s="27"/>
      <c r="CL824" s="160"/>
      <c r="CM824" s="160"/>
      <c r="CN824" s="160"/>
      <c r="CO824" s="160"/>
      <c r="CP824" s="160"/>
      <c r="CQ824" s="160"/>
      <c r="CR824" s="160"/>
      <c r="CS824" s="160"/>
      <c r="CT824" s="160"/>
      <c r="CU824" s="160"/>
      <c r="CV824" s="160"/>
      <c r="CW824" s="160"/>
      <c r="CX824" s="160"/>
      <c r="CY824" s="160"/>
      <c r="CZ824" s="160"/>
      <c r="DA824" s="160"/>
      <c r="DB824" s="27"/>
      <c r="DC824" s="27"/>
      <c r="DD824" s="27"/>
      <c r="DE824" s="27"/>
      <c r="DF824" s="27"/>
      <c r="DG824" s="27"/>
      <c r="DH824" s="27"/>
      <c r="DI824" s="27"/>
      <c r="DJ824" s="27"/>
      <c r="DK824" s="27"/>
      <c r="DL824" s="27"/>
      <c r="DM824" s="27"/>
      <c r="DN824" s="161"/>
      <c r="DO824" s="27"/>
      <c r="DP824" s="27"/>
      <c r="DQ824" s="27"/>
      <c r="DR824" s="27"/>
      <c r="DS824" s="27"/>
      <c r="DT824" s="27"/>
      <c r="DU824" s="27"/>
      <c r="DV824" s="162"/>
      <c r="DW824" s="163"/>
      <c r="DX824" s="164"/>
      <c r="DZ824" s="27"/>
      <c r="EC824" s="27"/>
      <c r="EF824" s="27"/>
      <c r="EI824" s="27"/>
      <c r="EL824" s="27"/>
      <c r="EO824" s="27"/>
    </row>
    <row r="825" spans="1:145" ht="15.5" x14ac:dyDescent="0.35">
      <c r="A825" s="27"/>
      <c r="B825" s="115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160"/>
      <c r="Y825" s="160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160"/>
      <c r="AK825" s="160"/>
      <c r="AL825" s="160"/>
      <c r="AM825" s="160"/>
      <c r="AN825" s="160"/>
      <c r="AO825" s="160"/>
      <c r="AP825" s="160"/>
      <c r="AQ825" s="160"/>
      <c r="AR825" s="160"/>
      <c r="AS825" s="160"/>
      <c r="AT825" s="160"/>
      <c r="AU825" s="160"/>
      <c r="AV825" s="160"/>
      <c r="AW825" s="160"/>
      <c r="AX825" s="160"/>
      <c r="AY825" s="160"/>
      <c r="AZ825" s="160"/>
      <c r="BA825" s="160"/>
      <c r="BB825" s="160"/>
      <c r="BC825" s="160"/>
      <c r="BD825" s="160"/>
      <c r="BE825" s="160"/>
      <c r="BF825" s="160"/>
      <c r="BG825" s="160"/>
      <c r="BH825" s="160"/>
      <c r="BI825" s="160"/>
      <c r="BJ825" s="160"/>
      <c r="BK825" s="160"/>
      <c r="BL825" s="160"/>
      <c r="BM825" s="160"/>
      <c r="BN825" s="160"/>
      <c r="BO825" s="160"/>
      <c r="BP825" s="160"/>
      <c r="BQ825" s="160"/>
      <c r="BR825" s="160"/>
      <c r="BS825" s="160"/>
      <c r="BT825" s="160"/>
      <c r="BU825" s="160"/>
      <c r="BV825" s="160"/>
      <c r="BW825" s="160"/>
      <c r="BX825" s="160"/>
      <c r="BY825" s="160"/>
      <c r="BZ825" s="27"/>
      <c r="CA825" s="160"/>
      <c r="CB825" s="160"/>
      <c r="CC825" s="160"/>
      <c r="CD825" s="160"/>
      <c r="CE825" s="160"/>
      <c r="CF825" s="160"/>
      <c r="CG825" s="160"/>
      <c r="CH825" s="160"/>
      <c r="CI825" s="160"/>
      <c r="CJ825" s="27"/>
      <c r="CK825" s="27"/>
      <c r="CL825" s="160"/>
      <c r="CM825" s="160"/>
      <c r="CN825" s="160"/>
      <c r="CO825" s="160"/>
      <c r="CP825" s="160"/>
      <c r="CQ825" s="160"/>
      <c r="CR825" s="160"/>
      <c r="CS825" s="160"/>
      <c r="CT825" s="160"/>
      <c r="CU825" s="160"/>
      <c r="CV825" s="160"/>
      <c r="CW825" s="160"/>
      <c r="CX825" s="160"/>
      <c r="CY825" s="160"/>
      <c r="CZ825" s="160"/>
      <c r="DA825" s="160"/>
      <c r="DB825" s="27"/>
      <c r="DC825" s="27"/>
      <c r="DD825" s="27"/>
      <c r="DE825" s="27"/>
      <c r="DF825" s="27"/>
      <c r="DG825" s="27"/>
      <c r="DH825" s="27"/>
      <c r="DI825" s="27"/>
      <c r="DJ825" s="27"/>
      <c r="DK825" s="27"/>
      <c r="DL825" s="27"/>
      <c r="DM825" s="27"/>
      <c r="DN825" s="161"/>
      <c r="DO825" s="27"/>
      <c r="DP825" s="27"/>
      <c r="DQ825" s="27"/>
      <c r="DR825" s="27"/>
      <c r="DS825" s="27"/>
      <c r="DT825" s="27"/>
      <c r="DU825" s="27"/>
      <c r="DV825" s="162"/>
      <c r="DW825" s="163"/>
      <c r="DX825" s="164"/>
      <c r="DZ825" s="27"/>
      <c r="EC825" s="27"/>
      <c r="EF825" s="27"/>
      <c r="EI825" s="27"/>
      <c r="EL825" s="27"/>
      <c r="EO825" s="27"/>
    </row>
    <row r="826" spans="1:145" ht="15.5" x14ac:dyDescent="0.35">
      <c r="A826" s="56" t="s">
        <v>355</v>
      </c>
      <c r="B826" s="141" t="e">
        <f t="shared" ref="B826:Z826" si="851">+(B797-A797)/A$818</f>
        <v>#VALUE!</v>
      </c>
      <c r="C826" s="141" t="e">
        <f t="shared" si="851"/>
        <v>#VALUE!</v>
      </c>
      <c r="D826" s="141" t="e">
        <f t="shared" si="851"/>
        <v>#VALUE!</v>
      </c>
      <c r="E826" s="141" t="e">
        <f t="shared" si="851"/>
        <v>#VALUE!</v>
      </c>
      <c r="F826" s="141" t="e">
        <f t="shared" si="851"/>
        <v>#VALUE!</v>
      </c>
      <c r="G826" s="141" t="e">
        <f t="shared" si="851"/>
        <v>#VALUE!</v>
      </c>
      <c r="H826" s="141" t="e">
        <f t="shared" si="851"/>
        <v>#VALUE!</v>
      </c>
      <c r="I826" s="141" t="e">
        <f t="shared" si="851"/>
        <v>#VALUE!</v>
      </c>
      <c r="J826" s="141" t="e">
        <f t="shared" si="851"/>
        <v>#VALUE!</v>
      </c>
      <c r="K826" s="141" t="e">
        <f t="shared" si="851"/>
        <v>#VALUE!</v>
      </c>
      <c r="L826" s="141" t="e">
        <f t="shared" si="851"/>
        <v>#VALUE!</v>
      </c>
      <c r="M826" s="141" t="e">
        <f t="shared" si="851"/>
        <v>#VALUE!</v>
      </c>
      <c r="N826" s="141" t="e">
        <f t="shared" si="851"/>
        <v>#VALUE!</v>
      </c>
      <c r="O826" s="141" t="e">
        <f t="shared" si="851"/>
        <v>#VALUE!</v>
      </c>
      <c r="P826" s="141">
        <v>1.2470452407979312E-2</v>
      </c>
      <c r="Q826" s="75" t="e">
        <f t="shared" si="851"/>
        <v>#VALUE!</v>
      </c>
      <c r="R826" s="75" t="e">
        <f t="shared" si="851"/>
        <v>#VALUE!</v>
      </c>
      <c r="S826" s="75" t="e">
        <f t="shared" si="851"/>
        <v>#VALUE!</v>
      </c>
      <c r="T826" s="75" t="e">
        <f t="shared" si="851"/>
        <v>#VALUE!</v>
      </c>
      <c r="U826" s="75" t="e">
        <f t="shared" si="851"/>
        <v>#VALUE!</v>
      </c>
      <c r="V826" s="75" t="e">
        <f t="shared" si="851"/>
        <v>#VALUE!</v>
      </c>
      <c r="W826" s="75" t="e">
        <f t="shared" si="851"/>
        <v>#VALUE!</v>
      </c>
      <c r="X826" s="82" t="e">
        <f t="shared" si="851"/>
        <v>#VALUE!</v>
      </c>
      <c r="Y826" s="82" t="e">
        <f t="shared" si="851"/>
        <v>#VALUE!</v>
      </c>
      <c r="Z826" s="75" t="e">
        <f t="shared" si="851"/>
        <v>#VALUE!</v>
      </c>
      <c r="AA826" s="75" t="e">
        <f>+(AA797-Z797)/Z$818</f>
        <v>#VALUE!</v>
      </c>
      <c r="AB826" s="75">
        <v>5.4431766121970275E-3</v>
      </c>
      <c r="AC826" s="75">
        <v>5.7419275492427333E-4</v>
      </c>
      <c r="AD826" s="75">
        <v>-2.5870642252913958E-3</v>
      </c>
      <c r="AE826" s="75" t="e">
        <f>+(AE797-AA797)/AA$818</f>
        <v>#VALUE!</v>
      </c>
      <c r="AF826" s="75">
        <v>7.5838247274892193E-3</v>
      </c>
      <c r="AG826" s="75">
        <v>1.9260203909348954E-2</v>
      </c>
      <c r="AH826" s="75">
        <v>1.4489158409683093E-2</v>
      </c>
      <c r="AI826" s="75">
        <v>3.9773050626820503E-2</v>
      </c>
      <c r="AJ826" s="82" t="e">
        <f>+(AJ797-AE797)/AE$818</f>
        <v>#VALUE!</v>
      </c>
      <c r="AK826" s="82">
        <v>9.9655244204195324E-3</v>
      </c>
      <c r="AL826" s="82">
        <v>3.5168009231577584E-4</v>
      </c>
      <c r="AM826" s="82">
        <v>6.4522871199848061E-3</v>
      </c>
      <c r="AN826" s="82">
        <v>8.496265242520817E-3</v>
      </c>
      <c r="AO826" s="82" t="e">
        <f>+(AO797-AJ797)/AJ$818</f>
        <v>#VALUE!</v>
      </c>
      <c r="AP826" s="82">
        <v>-1.2702516121721359E-2</v>
      </c>
      <c r="AQ826" s="82">
        <v>-1.2341373507906707E-2</v>
      </c>
      <c r="AR826" s="82">
        <v>-1.0239476293869152E-2</v>
      </c>
      <c r="AS826" s="82" t="e">
        <f>+(AS797-AO797)/AO$818</f>
        <v>#VALUE!</v>
      </c>
      <c r="AT826" s="82">
        <v>-3.6933237443557221E-3</v>
      </c>
      <c r="AU826" s="82">
        <v>3.4595036652826398E-3</v>
      </c>
      <c r="AV826" s="82">
        <v>-2.732704899544926E-4</v>
      </c>
      <c r="AW826" s="82">
        <v>1.055237303756553E-3</v>
      </c>
      <c r="AX826" s="82" t="e">
        <f>+(AX797-AS797)/AS$818</f>
        <v>#VALUE!</v>
      </c>
      <c r="AY826" s="82"/>
      <c r="AZ826" s="82">
        <v>1.0015716373098083E-2</v>
      </c>
      <c r="BA826" s="82">
        <v>-1.2465359161804232E-3</v>
      </c>
      <c r="BB826" s="82">
        <v>1.9743997830553032E-2</v>
      </c>
      <c r="BC826" s="82">
        <v>7.24281933275704E-3</v>
      </c>
      <c r="BD826" s="82">
        <v>9.1695726037478199E-3</v>
      </c>
      <c r="BE826" s="82">
        <v>-1.0579406546459657E-3</v>
      </c>
      <c r="BF826" s="82" t="e">
        <f>+(BF797-AX797)/AX$818</f>
        <v>#VALUE!</v>
      </c>
      <c r="BG826" s="82">
        <v>1.6274225285218526E-2</v>
      </c>
      <c r="BH826" s="82">
        <v>4.5603431491145433E-3</v>
      </c>
      <c r="BI826" s="82">
        <v>1.7785761776693991E-2</v>
      </c>
      <c r="BJ826" s="82">
        <v>7.0879787248362769E-3</v>
      </c>
      <c r="BK826" s="82">
        <v>1.6603533790992869E-2</v>
      </c>
      <c r="BL826" s="82">
        <v>7.0148825184551712E-3</v>
      </c>
      <c r="BM826" s="82">
        <v>1.4594207182821372E-2</v>
      </c>
      <c r="BN826" s="82">
        <v>5.0826403525111065E-3</v>
      </c>
      <c r="BO826" s="82">
        <f>+(BO797-BF797)/BF$818</f>
        <v>1.0270100068105291E-2</v>
      </c>
      <c r="BP826" s="176">
        <v>1.0520731703949144E-2</v>
      </c>
      <c r="BQ826" s="82">
        <v>-5.8787184903690212E-3</v>
      </c>
      <c r="BR826" s="82">
        <v>-3.0995120555646821E-2</v>
      </c>
      <c r="BS826" s="176">
        <v>-5.473226451433176E-2</v>
      </c>
      <c r="BT826" s="176">
        <v>-4.2272881320624981E-3</v>
      </c>
      <c r="BU826" s="176">
        <v>-1.2619937112312242E-2</v>
      </c>
      <c r="BV826" s="176">
        <v>-4.1384870670999857E-2</v>
      </c>
      <c r="BW826" s="82">
        <v>-3.5274124839240863E-3</v>
      </c>
      <c r="BX826" s="82">
        <v>-6.1744694931843867E-3</v>
      </c>
      <c r="BY826" s="82">
        <v>-2.2133462125890926E-2</v>
      </c>
      <c r="BZ826" s="75">
        <v>-6.6426383714210703E-3</v>
      </c>
      <c r="CA826" s="82">
        <f>+(CA797-BO797)/BO$818</f>
        <v>-4.3313893302458547E-3</v>
      </c>
      <c r="CB826" s="82">
        <v>4.5897496529834648E-3</v>
      </c>
      <c r="CC826" s="82">
        <v>3.156782076484491E-3</v>
      </c>
      <c r="CD826" s="82">
        <v>-9.5110265468463535E-3</v>
      </c>
      <c r="CE826" s="82">
        <v>-2.5674296770087589E-3</v>
      </c>
      <c r="CF826" s="82">
        <v>-4.7001430208052884E-3</v>
      </c>
      <c r="CG826" s="82">
        <v>-1.7718267776915386E-2</v>
      </c>
      <c r="CH826" s="82">
        <v>-2.7984775726191432E-3</v>
      </c>
      <c r="CI826" s="82">
        <v>-5.9496230969747019E-3</v>
      </c>
      <c r="CJ826" s="75">
        <v>-1.7025316507670609E-3</v>
      </c>
      <c r="CK826" s="75">
        <v>-2.4801193553057196E-3</v>
      </c>
      <c r="CL826" s="82">
        <f>+(CL797-CA797)/CA$818</f>
        <v>-1.4550837215355899E-2</v>
      </c>
      <c r="CM826" s="82">
        <v>1.2125012678718676E-2</v>
      </c>
      <c r="CN826" s="176">
        <v>1.3292915945428854E-2</v>
      </c>
      <c r="CO826" s="176">
        <v>1.2241325856015955E-2</v>
      </c>
      <c r="CP826" s="176">
        <v>1.7942548240019632E-2</v>
      </c>
      <c r="CQ826" s="176">
        <v>1.1462059137216018E-2</v>
      </c>
      <c r="CR826" s="176">
        <v>7.5634985034848837E-4</v>
      </c>
      <c r="CS826" s="176">
        <v>1.2615797444932473E-2</v>
      </c>
      <c r="CT826" s="176">
        <v>8.6530742439715532E-3</v>
      </c>
      <c r="CU826" s="176">
        <v>-5.3626444643303892E-4</v>
      </c>
      <c r="CV826" s="176">
        <v>1.0268496828384382E-2</v>
      </c>
      <c r="CW826" s="176">
        <v>5.0435706290142069E-3</v>
      </c>
      <c r="CX826" s="82">
        <v>1.0890639721267652E-2</v>
      </c>
      <c r="CY826" s="82">
        <v>6.3345022565538664E-3</v>
      </c>
      <c r="CZ826" s="82">
        <v>1.509483468756487E-3</v>
      </c>
      <c r="DA826" s="82">
        <f>+(DA797-CL797)/CL$818</f>
        <v>4.7291484816103469E-3</v>
      </c>
      <c r="DB826" s="75">
        <v>1.4628709866232685E-2</v>
      </c>
      <c r="DC826" s="75">
        <v>7.311753153173511E-3</v>
      </c>
      <c r="DD826" s="75">
        <v>-1.2339293318504156E-3</v>
      </c>
      <c r="DE826" s="75">
        <v>1.1887095930165551E-2</v>
      </c>
      <c r="DF826" s="75">
        <v>5.2879024190768146E-3</v>
      </c>
      <c r="DG826" s="75">
        <v>-2.6847867135227016E-3</v>
      </c>
      <c r="DH826" s="75">
        <v>1.1397077079865791E-2</v>
      </c>
      <c r="DI826" s="75">
        <v>4.3937575849339276E-3</v>
      </c>
      <c r="DJ826" s="75">
        <v>-1.6158184718451771E-3</v>
      </c>
      <c r="DK826" s="75">
        <v>6.9124939570340731E-3</v>
      </c>
      <c r="DL826" s="75">
        <v>3.0686570162316426E-3</v>
      </c>
      <c r="DM826" s="75">
        <v>-1.9366471457010954E-3</v>
      </c>
      <c r="DN826" s="127">
        <f>+(DN797-DA797)/DA$818</f>
        <v>3.0279942989007319E-3</v>
      </c>
      <c r="DO826" s="75">
        <v>-1.9366471457010954E-3</v>
      </c>
      <c r="DP826" s="75">
        <v>1.5491530187625637E-2</v>
      </c>
      <c r="DQ826" s="75">
        <v>1.0915626704601899E-2</v>
      </c>
      <c r="DR826" s="75">
        <v>5.0441340203285995E-3</v>
      </c>
      <c r="DS826" s="75">
        <v>1.7641383690871468E-2</v>
      </c>
      <c r="DT826" s="75">
        <v>1.4216212282617303E-2</v>
      </c>
      <c r="DU826" s="75">
        <v>1.0349948095379697E-2</v>
      </c>
      <c r="DV826" s="84">
        <f>+(DV797-DN797)/DN$818</f>
        <v>1.2050879913507201E-2</v>
      </c>
      <c r="DW826" s="177">
        <f>+(DW797-DN797)/DN$818</f>
        <v>8.4301808955526518E-3</v>
      </c>
      <c r="DX826" s="86">
        <f>+(DX797-DN797)/DN$818</f>
        <v>4.663588588192308E-3</v>
      </c>
      <c r="DZ826" s="75">
        <f>+(DZ797-DW797)/DW$818</f>
        <v>7.7208366991724856E-3</v>
      </c>
      <c r="EC826" s="75">
        <f>+(EC797-DZ797)/DZ$818</f>
        <v>1.3314737203125761E-2</v>
      </c>
      <c r="EF826" s="75">
        <f>+(EF797-EC797)/EC$818</f>
        <v>9.4276823667916905E-3</v>
      </c>
      <c r="EI826" s="75">
        <f>+(EI797-EF797)/EF$818</f>
        <v>8.141352177919968E-3</v>
      </c>
      <c r="EL826" s="75">
        <f>+(EL797-EI797)/EI$818</f>
        <v>8.4522681835238929E-3</v>
      </c>
      <c r="EO826" s="75">
        <f>+(EO797-EL797)/EL$818</f>
        <v>8.7922584421608069E-3</v>
      </c>
    </row>
    <row r="827" spans="1:145" ht="15.5" x14ac:dyDescent="0.35">
      <c r="A827" s="56" t="s">
        <v>356</v>
      </c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141"/>
      <c r="O827" s="57"/>
      <c r="P827" s="57"/>
      <c r="Q827" s="128"/>
      <c r="R827" s="128"/>
      <c r="S827" s="128"/>
      <c r="T827" s="128"/>
      <c r="U827" s="128"/>
      <c r="V827" s="128"/>
      <c r="W827" s="128"/>
      <c r="X827" s="129"/>
      <c r="Y827" s="129"/>
      <c r="Z827" s="128"/>
      <c r="AA827" s="128"/>
      <c r="AB827" s="128"/>
      <c r="AC827" s="128"/>
      <c r="AD827" s="128"/>
      <c r="AE827" s="128"/>
      <c r="AF827" s="128"/>
      <c r="AG827" s="128"/>
      <c r="AH827" s="128"/>
      <c r="AI827" s="128"/>
      <c r="AJ827" s="129"/>
      <c r="AK827" s="129"/>
      <c r="AL827" s="129"/>
      <c r="AM827" s="129"/>
      <c r="AN827" s="129"/>
      <c r="AO827" s="129"/>
      <c r="AP827" s="129"/>
      <c r="AQ827" s="129"/>
      <c r="AR827" s="129"/>
      <c r="AS827" s="129"/>
      <c r="AT827" s="129"/>
      <c r="AU827" s="129"/>
      <c r="AV827" s="129"/>
      <c r="AW827" s="129"/>
      <c r="AX827" s="129"/>
      <c r="AY827" s="129"/>
      <c r="AZ827" s="129"/>
      <c r="BA827" s="129"/>
      <c r="BB827" s="129"/>
      <c r="BC827" s="129"/>
      <c r="BD827" s="129"/>
      <c r="BE827" s="129"/>
      <c r="BF827" s="129"/>
      <c r="BG827" s="129"/>
      <c r="BH827" s="129"/>
      <c r="BI827" s="129"/>
      <c r="BJ827" s="129"/>
      <c r="BK827" s="129"/>
      <c r="BL827" s="129"/>
      <c r="BM827" s="129"/>
      <c r="BN827" s="129"/>
      <c r="BO827" s="129"/>
      <c r="BP827" s="129"/>
      <c r="BQ827" s="129"/>
      <c r="BR827" s="129"/>
      <c r="BS827" s="129"/>
      <c r="BT827" s="129"/>
      <c r="BU827" s="129"/>
      <c r="BV827" s="129"/>
      <c r="BW827" s="129"/>
      <c r="BX827" s="129"/>
      <c r="BY827" s="129"/>
      <c r="BZ827" s="128"/>
      <c r="CA827" s="129"/>
      <c r="CB827" s="129"/>
      <c r="CC827" s="129"/>
      <c r="CD827" s="129"/>
      <c r="CE827" s="129"/>
      <c r="CF827" s="129"/>
      <c r="CG827" s="129"/>
      <c r="CH827" s="129"/>
      <c r="CI827" s="129"/>
      <c r="CJ827" s="128"/>
      <c r="CK827" s="128"/>
      <c r="CL827" s="129"/>
      <c r="CM827" s="129"/>
      <c r="CN827" s="129"/>
      <c r="CO827" s="129"/>
      <c r="CP827" s="129"/>
      <c r="CQ827" s="129"/>
      <c r="CR827" s="129"/>
      <c r="CS827" s="129"/>
      <c r="CT827" s="129"/>
      <c r="CU827" s="129"/>
      <c r="CV827" s="129"/>
      <c r="CW827" s="129"/>
      <c r="CX827" s="129"/>
      <c r="CY827" s="129"/>
      <c r="CZ827" s="129"/>
      <c r="DA827" s="129"/>
      <c r="DB827" s="128"/>
      <c r="DC827" s="128"/>
      <c r="DD827" s="128"/>
      <c r="DE827" s="128"/>
      <c r="DF827" s="128"/>
      <c r="DG827" s="128"/>
      <c r="DH827" s="128"/>
      <c r="DI827" s="128"/>
      <c r="DJ827" s="128"/>
      <c r="DK827" s="128"/>
      <c r="DL827" s="128"/>
      <c r="DM827" s="128"/>
      <c r="DN827" s="130"/>
      <c r="DO827" s="128"/>
      <c r="DP827" s="128"/>
      <c r="DQ827" s="128"/>
      <c r="DR827" s="128"/>
      <c r="DS827" s="128"/>
      <c r="DT827" s="128"/>
      <c r="DU827" s="128"/>
      <c r="DV827" s="131"/>
      <c r="DW827" s="132"/>
      <c r="DX827" s="133"/>
      <c r="DZ827" s="128"/>
      <c r="EC827" s="128"/>
      <c r="EF827" s="128"/>
      <c r="EI827" s="128"/>
      <c r="EL827" s="128"/>
      <c r="EO827" s="128"/>
    </row>
    <row r="828" spans="1:145" ht="15.5" x14ac:dyDescent="0.35">
      <c r="A828" s="56" t="s">
        <v>357</v>
      </c>
      <c r="B828" s="141" t="e">
        <f t="shared" ref="B828:Z830" si="852">+(B799-A799)/A$818</f>
        <v>#VALUE!</v>
      </c>
      <c r="C828" s="141" t="e">
        <f t="shared" si="852"/>
        <v>#VALUE!</v>
      </c>
      <c r="D828" s="141" t="e">
        <f t="shared" si="852"/>
        <v>#VALUE!</v>
      </c>
      <c r="E828" s="141" t="e">
        <f t="shared" si="852"/>
        <v>#VALUE!</v>
      </c>
      <c r="F828" s="141" t="e">
        <f t="shared" si="852"/>
        <v>#VALUE!</v>
      </c>
      <c r="G828" s="141" t="e">
        <f t="shared" si="852"/>
        <v>#VALUE!</v>
      </c>
      <c r="H828" s="141" t="e">
        <f t="shared" si="852"/>
        <v>#VALUE!</v>
      </c>
      <c r="I828" s="141" t="e">
        <f t="shared" si="852"/>
        <v>#VALUE!</v>
      </c>
      <c r="J828" s="141" t="e">
        <f t="shared" si="852"/>
        <v>#VALUE!</v>
      </c>
      <c r="K828" s="141" t="e">
        <f t="shared" si="852"/>
        <v>#VALUE!</v>
      </c>
      <c r="L828" s="141" t="e">
        <f t="shared" si="852"/>
        <v>#VALUE!</v>
      </c>
      <c r="M828" s="141" t="e">
        <f t="shared" si="852"/>
        <v>#VALUE!</v>
      </c>
      <c r="N828" s="141" t="e">
        <f t="shared" si="852"/>
        <v>#VALUE!</v>
      </c>
      <c r="O828" s="141" t="e">
        <f t="shared" si="852"/>
        <v>#VALUE!</v>
      </c>
      <c r="P828" s="141">
        <v>6.5332854886418785E-3</v>
      </c>
      <c r="Q828" s="75" t="e">
        <f t="shared" si="852"/>
        <v>#VALUE!</v>
      </c>
      <c r="R828" s="75" t="e">
        <f t="shared" si="852"/>
        <v>#VALUE!</v>
      </c>
      <c r="S828" s="75">
        <f t="shared" si="852"/>
        <v>1.3334024413962068E-2</v>
      </c>
      <c r="T828" s="75">
        <f t="shared" si="852"/>
        <v>-1.5880164915942703E-3</v>
      </c>
      <c r="U828" s="75">
        <f t="shared" si="852"/>
        <v>6.7786405498101369E-4</v>
      </c>
      <c r="V828" s="75">
        <f t="shared" si="852"/>
        <v>1.084784405772371E-2</v>
      </c>
      <c r="W828" s="75">
        <f t="shared" si="852"/>
        <v>7.9532470708570044E-3</v>
      </c>
      <c r="X828" s="82">
        <f t="shared" si="852"/>
        <v>2.7474285988380524E-4</v>
      </c>
      <c r="Y828" s="82">
        <f t="shared" si="852"/>
        <v>2.4419870947108402E-2</v>
      </c>
      <c r="Z828" s="75">
        <f t="shared" si="852"/>
        <v>2.0870982363720729E-3</v>
      </c>
      <c r="AA828" s="75">
        <f>+(AA799-Z799)/Z$818</f>
        <v>1.6160085614044393E-2</v>
      </c>
      <c r="AB828" s="75">
        <v>4.1649158079337563E-3</v>
      </c>
      <c r="AC828" s="75">
        <v>1.0745580324079639E-3</v>
      </c>
      <c r="AD828" s="75">
        <v>1.0963800112957726E-3</v>
      </c>
      <c r="AE828" s="75">
        <f>+(AE799-AA799)/AA$818</f>
        <v>4.3649727341401167E-3</v>
      </c>
      <c r="AF828" s="75">
        <v>-8.0520784742657246E-3</v>
      </c>
      <c r="AG828" s="75">
        <v>6.8056990580448971E-3</v>
      </c>
      <c r="AH828" s="75">
        <v>6.6671972627953E-3</v>
      </c>
      <c r="AI828" s="75">
        <v>3.6573137617037281E-2</v>
      </c>
      <c r="AJ828" s="82">
        <f>+(AJ799-AE799)/AE$818</f>
        <v>7.0843977188046452E-3</v>
      </c>
      <c r="AK828" s="82">
        <v>4.1876634971620046E-3</v>
      </c>
      <c r="AL828" s="82">
        <v>6.4003908719450602E-3</v>
      </c>
      <c r="AM828" s="82">
        <v>7.0428097626223964E-3</v>
      </c>
      <c r="AN828" s="82">
        <v>7.0553159320771363E-3</v>
      </c>
      <c r="AO828" s="82">
        <f>+(AO799-AJ799)/AJ$818</f>
        <v>2.2098580477673802E-3</v>
      </c>
      <c r="AP828" s="82">
        <v>6.4831900658401257E-3</v>
      </c>
      <c r="AQ828" s="82">
        <v>6.3890250537036297E-3</v>
      </c>
      <c r="AR828" s="82">
        <v>5.807633117573892E-3</v>
      </c>
      <c r="AS828" s="82">
        <f>+(AS799-AO799)/AO$818</f>
        <v>2.2414133445323092E-3</v>
      </c>
      <c r="AT828" s="82">
        <v>6.9250953426935637E-3</v>
      </c>
      <c r="AU828" s="82">
        <v>6.9595794557419655E-3</v>
      </c>
      <c r="AV828" s="82">
        <v>5.5432413721744067E-3</v>
      </c>
      <c r="AW828" s="82">
        <v>5.3575896317379626E-3</v>
      </c>
      <c r="AX828" s="82">
        <f>+(AX799-AS799)/AS$818</f>
        <v>-1.3981261276878958E-3</v>
      </c>
      <c r="AY828" s="82"/>
      <c r="AZ828" s="82">
        <v>4.8637687007510345E-3</v>
      </c>
      <c r="BA828" s="82">
        <v>2.6076600272100605E-3</v>
      </c>
      <c r="BB828" s="82">
        <v>6.1630459104786229E-3</v>
      </c>
      <c r="BC828" s="82">
        <v>4.024012287742294E-3</v>
      </c>
      <c r="BD828" s="82">
        <v>1.4181258219677314E-3</v>
      </c>
      <c r="BE828" s="82">
        <v>-5.0596949575064452E-4</v>
      </c>
      <c r="BF828" s="82">
        <f>+(BF799-AX799)/AX$818</f>
        <v>3.0545412278201109E-3</v>
      </c>
      <c r="BG828" s="82">
        <v>6.1763112812643298E-3</v>
      </c>
      <c r="BH828" s="82">
        <v>4.5471476426987264E-3</v>
      </c>
      <c r="BI828" s="82">
        <v>6.2991748795081922E-3</v>
      </c>
      <c r="BJ828" s="82">
        <v>4.8904872173917606E-3</v>
      </c>
      <c r="BK828" s="82">
        <v>6.2170851882279148E-3</v>
      </c>
      <c r="BL828" s="82">
        <v>5.4568749498711249E-3</v>
      </c>
      <c r="BM828" s="82">
        <v>6.5044728181385715E-3</v>
      </c>
      <c r="BN828" s="82">
        <v>5.7735661241011685E-3</v>
      </c>
      <c r="BO828" s="82">
        <f>+(BO799-BF799)/BF$818</f>
        <v>3.6210121670251874E-3</v>
      </c>
      <c r="BP828" s="176">
        <v>8.9373435975846054E-3</v>
      </c>
      <c r="BQ828" s="82">
        <v>6.0080022107692537E-3</v>
      </c>
      <c r="BR828" s="82">
        <v>-3.8425464105073588E-4</v>
      </c>
      <c r="BS828" s="176">
        <v>-7.6374786284431895E-3</v>
      </c>
      <c r="BT828" s="176">
        <v>2.8984989260803638E-4</v>
      </c>
      <c r="BU828" s="176">
        <v>-5.6674736614616547E-3</v>
      </c>
      <c r="BV828" s="176">
        <v>-1.0083182549846288E-2</v>
      </c>
      <c r="BW828" s="82">
        <v>1.1387011298637586E-3</v>
      </c>
      <c r="BX828" s="82">
        <v>-1.4860958529883536E-3</v>
      </c>
      <c r="BY828" s="82">
        <v>-6.3498686070084503E-3</v>
      </c>
      <c r="BZ828" s="75">
        <v>7.285295366488406E-4</v>
      </c>
      <c r="CA828" s="82">
        <f>+(CA799-BO799)/BO$818</f>
        <v>-1.2844572544217195E-3</v>
      </c>
      <c r="CB828" s="82">
        <v>9.2119359177974969E-3</v>
      </c>
      <c r="CC828" s="82">
        <v>7.9605627883618975E-3</v>
      </c>
      <c r="CD828" s="82">
        <v>3.6686787011561946E-3</v>
      </c>
      <c r="CE828" s="82">
        <v>6.3180192879262439E-3</v>
      </c>
      <c r="CF828" s="82">
        <v>5.5901228719172167E-3</v>
      </c>
      <c r="CG828" s="82">
        <v>2.2509419174154828E-3</v>
      </c>
      <c r="CH828" s="82">
        <v>6.2591543875443224E-3</v>
      </c>
      <c r="CI828" s="82">
        <v>5.4828178273816407E-3</v>
      </c>
      <c r="CJ828" s="75">
        <v>6.9064312282092911E-3</v>
      </c>
      <c r="CK828" s="75">
        <v>6.5380571907704098E-3</v>
      </c>
      <c r="CL828" s="82">
        <f>+(CL799-CA799)/CA$818</f>
        <v>1.8415930565997833E-3</v>
      </c>
      <c r="CM828" s="82">
        <v>6.0598165902318564E-3</v>
      </c>
      <c r="CN828" s="176">
        <v>6.1064199425243954E-3</v>
      </c>
      <c r="CO828" s="176">
        <v>5.0671628192082846E-3</v>
      </c>
      <c r="CP828" s="176">
        <v>5.3604657240740932E-3</v>
      </c>
      <c r="CQ828" s="176">
        <v>5.0682626305391899E-3</v>
      </c>
      <c r="CR828" s="176">
        <v>3.0129472745607667E-3</v>
      </c>
      <c r="CS828" s="176">
        <v>6.4971518124729739E-3</v>
      </c>
      <c r="CT828" s="176">
        <v>5.8943635469418517E-3</v>
      </c>
      <c r="CU828" s="176">
        <v>4.3074772636550905E-3</v>
      </c>
      <c r="CV828" s="176">
        <v>5.5060854246312529E-3</v>
      </c>
      <c r="CW828" s="176">
        <v>4.075320590000246E-3</v>
      </c>
      <c r="CX828" s="82">
        <v>6.3559499123124431E-3</v>
      </c>
      <c r="CY828" s="82">
        <v>5.0724899014822763E-3</v>
      </c>
      <c r="CZ828" s="82">
        <v>4.0494505510121044E-3</v>
      </c>
      <c r="DA828" s="82">
        <f>+(DA799-CL799)/CL$818</f>
        <v>5.4922673266022386E-3</v>
      </c>
      <c r="DB828" s="75">
        <v>7.57247539383747E-3</v>
      </c>
      <c r="DC828" s="75">
        <v>6.8024497015732096E-3</v>
      </c>
      <c r="DD828" s="75">
        <v>5.3482310137265574E-3</v>
      </c>
      <c r="DE828" s="75">
        <v>6.4127987235720911E-3</v>
      </c>
      <c r="DF828" s="75">
        <v>6.1543169979133578E-3</v>
      </c>
      <c r="DG828" s="75">
        <v>4.9918884349998763E-3</v>
      </c>
      <c r="DH828" s="75">
        <v>7.6803202207828547E-3</v>
      </c>
      <c r="DI828" s="75">
        <v>6.3834858856536602E-3</v>
      </c>
      <c r="DJ828" s="75">
        <v>4.542241604861141E-3</v>
      </c>
      <c r="DK828" s="75">
        <v>7.3428352116970312E-3</v>
      </c>
      <c r="DL828" s="75">
        <v>5.8951234903774751E-3</v>
      </c>
      <c r="DM828" s="75">
        <v>4.4412691150150403E-3</v>
      </c>
      <c r="DN828" s="127">
        <f>+(DN799-DA799)/DA$818</f>
        <v>5.8176547001764604E-3</v>
      </c>
      <c r="DO828" s="75">
        <v>4.4412691150150403E-3</v>
      </c>
      <c r="DP828" s="75">
        <v>6.2140074212427478E-3</v>
      </c>
      <c r="DQ828" s="75">
        <v>5.8630643843835253E-3</v>
      </c>
      <c r="DR828" s="75">
        <v>4.5305424895884516E-3</v>
      </c>
      <c r="DS828" s="75">
        <v>7.2119014187049116E-3</v>
      </c>
      <c r="DT828" s="75">
        <v>6.8604735489823047E-3</v>
      </c>
      <c r="DU828" s="75">
        <v>6.040419670475341E-3</v>
      </c>
      <c r="DV828" s="84">
        <f>+(DV799-DN799)/DN$818</f>
        <v>5.934191235996639E-3</v>
      </c>
      <c r="DW828" s="177">
        <f>+(DW799-DN799)/DN$818</f>
        <v>5.2765014726086053E-3</v>
      </c>
      <c r="DX828" s="86">
        <f>+(DX799-DN799)/DN$818</f>
        <v>5.1179149077727496E-3</v>
      </c>
      <c r="DZ828" s="75">
        <f>+(DZ799-DW799)/DW$818</f>
        <v>4.3482888710781806E-3</v>
      </c>
      <c r="EC828" s="75">
        <f>+(EC799-DZ799)/DZ$818</f>
        <v>8.155098845587138E-3</v>
      </c>
      <c r="EF828" s="75">
        <f>+(EF799-EC799)/EC$818</f>
        <v>7.5360516721966258E-3</v>
      </c>
      <c r="EI828" s="75">
        <f>+(EI799-EF799)/EF$818</f>
        <v>7.6286071494652847E-3</v>
      </c>
      <c r="EL828" s="75">
        <f>+(EL799-EI799)/EI$818</f>
        <v>7.7308074439094467E-3</v>
      </c>
      <c r="EO828" s="75">
        <f>+(EO799-EL799)/EL$818</f>
        <v>7.8399997626439084E-3</v>
      </c>
    </row>
    <row r="829" spans="1:145" ht="15.5" x14ac:dyDescent="0.35">
      <c r="A829" s="56" t="s">
        <v>358</v>
      </c>
      <c r="B829" s="141" t="e">
        <f t="shared" si="852"/>
        <v>#VALUE!</v>
      </c>
      <c r="C829" s="141">
        <f t="shared" si="852"/>
        <v>2.9956809610202414E-3</v>
      </c>
      <c r="D829" s="141">
        <f t="shared" si="852"/>
        <v>2.3128963195054404E-3</v>
      </c>
      <c r="E829" s="141">
        <f t="shared" si="852"/>
        <v>3.2459305903459283E-5</v>
      </c>
      <c r="F829" s="141">
        <f t="shared" si="852"/>
        <v>-1.3656810706033778E-3</v>
      </c>
      <c r="G829" s="141">
        <f t="shared" si="852"/>
        <v>2.5844199312719776E-3</v>
      </c>
      <c r="H829" s="141">
        <f t="shared" si="852"/>
        <v>1.3079377096564782E-3</v>
      </c>
      <c r="I829" s="141">
        <f t="shared" si="852"/>
        <v>1.8935195365276992E-3</v>
      </c>
      <c r="J829" s="141">
        <f t="shared" si="852"/>
        <v>1.485809413984838E-3</v>
      </c>
      <c r="K829" s="141">
        <f t="shared" si="852"/>
        <v>3.0166280361014659E-4</v>
      </c>
      <c r="L829" s="141">
        <f t="shared" si="852"/>
        <v>3.0713351608396178E-3</v>
      </c>
      <c r="M829" s="141">
        <f t="shared" si="852"/>
        <v>-6.3651955025673394E-4</v>
      </c>
      <c r="N829" s="141">
        <f t="shared" si="852"/>
        <v>-4.4116944529708918E-4</v>
      </c>
      <c r="O829" s="141">
        <f t="shared" si="852"/>
        <v>-6.2256391781227022E-4</v>
      </c>
      <c r="P829" s="141">
        <v>-1.5089405245422001E-3</v>
      </c>
      <c r="Q829" s="75">
        <f t="shared" si="852"/>
        <v>-1.1193002326206111E-3</v>
      </c>
      <c r="R829" s="75">
        <f t="shared" si="852"/>
        <v>4.4921934055310839E-4</v>
      </c>
      <c r="S829" s="75">
        <f t="shared" si="852"/>
        <v>1.3301785008024245E-3</v>
      </c>
      <c r="T829" s="75">
        <f t="shared" si="852"/>
        <v>4.3487752213052623E-3</v>
      </c>
      <c r="U829" s="75">
        <f t="shared" si="852"/>
        <v>4.0617742415769581E-4</v>
      </c>
      <c r="V829" s="75">
        <f t="shared" si="852"/>
        <v>9.2498844192683374E-4</v>
      </c>
      <c r="W829" s="75">
        <f t="shared" si="852"/>
        <v>-2.4950186423090825E-4</v>
      </c>
      <c r="X829" s="82">
        <f t="shared" si="852"/>
        <v>-1.7407187276097323E-3</v>
      </c>
      <c r="Y829" s="82">
        <f t="shared" si="852"/>
        <v>8.496583758972159E-4</v>
      </c>
      <c r="Z829" s="75">
        <f t="shared" si="852"/>
        <v>3.0724678054582031E-4</v>
      </c>
      <c r="AA829" s="75">
        <f>+(AA800-Z800)/Z$818</f>
        <v>1.0106054871598868E-3</v>
      </c>
      <c r="AB829" s="75">
        <v>3.7215990915935506E-4</v>
      </c>
      <c r="AC829" s="75">
        <v>-7.3397286585723416E-4</v>
      </c>
      <c r="AD829" s="75">
        <v>-3.884099728393291E-4</v>
      </c>
      <c r="AE829" s="75">
        <f>+(AE800-AA800)/AA$818</f>
        <v>2.3325812893175931E-4</v>
      </c>
      <c r="AF829" s="75">
        <v>-7.9308975066931297E-5</v>
      </c>
      <c r="AG829" s="75">
        <v>1.5887820910381309E-4</v>
      </c>
      <c r="AH829" s="75">
        <v>5.2028806784140834E-5</v>
      </c>
      <c r="AI829" s="75">
        <v>-4.3993102409104224E-5</v>
      </c>
      <c r="AJ829" s="82">
        <f>+(AJ800-AE800)/AE$818</f>
        <v>9.0298953231739273E-4</v>
      </c>
      <c r="AK829" s="82">
        <v>4.3371972116963643E-4</v>
      </c>
      <c r="AL829" s="82">
        <v>5.2802911162867544E-4</v>
      </c>
      <c r="AM829" s="82">
        <v>4.90840751327602E-4</v>
      </c>
      <c r="AN829" s="82">
        <v>4.90840751327602E-4</v>
      </c>
      <c r="AO829" s="82">
        <f>+(AO800-AJ800)/AJ$818</f>
        <v>3.0950719894715046E-4</v>
      </c>
      <c r="AP829" s="82">
        <v>5.3543986383891692E-4</v>
      </c>
      <c r="AQ829" s="82">
        <v>4.5106524106429689E-4</v>
      </c>
      <c r="AR829" s="82">
        <v>5.0443955291429299E-4</v>
      </c>
      <c r="AS829" s="82">
        <f>+(AS800-AO800)/AO$818</f>
        <v>4.2745685122915844E-4</v>
      </c>
      <c r="AT829" s="82">
        <v>4.4888687902834204E-4</v>
      </c>
      <c r="AU829" s="82">
        <v>5.2235293454056572E-4</v>
      </c>
      <c r="AV829" s="82">
        <v>4.5838779415598028E-4</v>
      </c>
      <c r="AW829" s="82">
        <v>4.5859660917824314E-4</v>
      </c>
      <c r="AX829" s="82">
        <f>+(AX800-AS800)/AS$818</f>
        <v>1.580623126187059E-3</v>
      </c>
      <c r="AY829" s="82"/>
      <c r="AZ829" s="82">
        <v>3.7962644522647308E-4</v>
      </c>
      <c r="BA829" s="82">
        <v>3.5708101926027917E-4</v>
      </c>
      <c r="BB829" s="82">
        <v>4.6149507327982912E-4</v>
      </c>
      <c r="BC829" s="82">
        <v>3.2995111026766076E-4</v>
      </c>
      <c r="BD829" s="82">
        <v>7.6656928239551587E-4</v>
      </c>
      <c r="BE829" s="82">
        <v>6.0915267863378606E-4</v>
      </c>
      <c r="BF829" s="82">
        <f>+(BF800-AX800)/AX$818</f>
        <v>3.9220671967895026E-4</v>
      </c>
      <c r="BG829" s="82">
        <v>4.1299230427895321E-4</v>
      </c>
      <c r="BH829" s="82">
        <v>3.8273908099932107E-4</v>
      </c>
      <c r="BI829" s="82">
        <v>5.3090470074352886E-4</v>
      </c>
      <c r="BJ829" s="82">
        <v>5.4949409996004933E-4</v>
      </c>
      <c r="BK829" s="82">
        <v>-5.7410059752184999E-5</v>
      </c>
      <c r="BL829" s="82">
        <v>-1.5130935109057821E-4</v>
      </c>
      <c r="BM829" s="82">
        <v>-4.3990961368745301E-4</v>
      </c>
      <c r="BN829" s="82">
        <v>-5.7210309939128147E-4</v>
      </c>
      <c r="BO829" s="82">
        <f>+(BO800-BF800)/BF$818</f>
        <v>-3.2952083043395975E-4</v>
      </c>
      <c r="BP829" s="176">
        <v>6.8605652603179342E-4</v>
      </c>
      <c r="BQ829" s="82">
        <v>-3.3114538429300532E-3</v>
      </c>
      <c r="BR829" s="82">
        <v>-4.4653858661869794E-3</v>
      </c>
      <c r="BS829" s="176">
        <v>-5.1959363713888589E-3</v>
      </c>
      <c r="BT829" s="176">
        <v>-9.9315566249245793E-4</v>
      </c>
      <c r="BU829" s="176">
        <v>-2.9502343708298303E-3</v>
      </c>
      <c r="BV829" s="176">
        <v>-4.6966303543524183E-3</v>
      </c>
      <c r="BW829" s="82">
        <v>-9.3712098142324026E-4</v>
      </c>
      <c r="BX829" s="82">
        <v>-9.5233560229944665E-4</v>
      </c>
      <c r="BY829" s="82">
        <v>-3.0122109076411818E-3</v>
      </c>
      <c r="BZ829" s="75">
        <v>-7.2266050888389994E-4</v>
      </c>
      <c r="CA829" s="82">
        <f>+(CA800-BO800)/BO$818</f>
        <v>-8.0385859152510186E-4</v>
      </c>
      <c r="CB829" s="82">
        <v>1.4117588103172392E-3</v>
      </c>
      <c r="CC829" s="82">
        <v>1.3783163804002019E-3</v>
      </c>
      <c r="CD829" s="82">
        <v>1.8967438014392344E-3</v>
      </c>
      <c r="CE829" s="82">
        <v>3.9116900339317411E-4</v>
      </c>
      <c r="CF829" s="82">
        <v>-9.4379729362907604E-4</v>
      </c>
      <c r="CG829" s="82">
        <v>-1.6521047771563488E-3</v>
      </c>
      <c r="CH829" s="82">
        <v>-9.266885241437275E-4</v>
      </c>
      <c r="CI829" s="82">
        <v>-9.4749456605101976E-4</v>
      </c>
      <c r="CJ829" s="75">
        <v>-9.1171952194732118E-5</v>
      </c>
      <c r="CK829" s="75">
        <v>-1.0498937649021953E-4</v>
      </c>
      <c r="CL829" s="82">
        <f>+(CL800-CA800)/CA$818</f>
        <v>4.7883347004869117E-4</v>
      </c>
      <c r="CM829" s="82">
        <v>1.3673227307577267E-3</v>
      </c>
      <c r="CN829" s="176">
        <v>5.543787349003525E-4</v>
      </c>
      <c r="CO829" s="176">
        <v>5.543787349003525E-4</v>
      </c>
      <c r="CP829" s="176">
        <v>9.6987426140825346E-4</v>
      </c>
      <c r="CQ829" s="176">
        <v>5.5082101816389015E-4</v>
      </c>
      <c r="CR829" s="176">
        <v>2.3248890191187999E-4</v>
      </c>
      <c r="CS829" s="176">
        <v>9.0622466874599648E-4</v>
      </c>
      <c r="CT829" s="176">
        <v>5.9251478382940897E-4</v>
      </c>
      <c r="CU829" s="176">
        <v>4.5602511779999902E-4</v>
      </c>
      <c r="CV829" s="176">
        <v>1.0828050920554592E-3</v>
      </c>
      <c r="CW829" s="176">
        <v>6.7081602677116436E-4</v>
      </c>
      <c r="CX829" s="82">
        <v>1.0745536314907833E-3</v>
      </c>
      <c r="CY829" s="82">
        <v>6.6804198353842667E-4</v>
      </c>
      <c r="CZ829" s="82">
        <v>7.4204398708691693E-4</v>
      </c>
      <c r="DA829" s="82">
        <f>+(DA800-CL800)/CL$818</f>
        <v>9.6747881048954161E-4</v>
      </c>
      <c r="DB829" s="75">
        <v>9.7142226129767512E-4</v>
      </c>
      <c r="DC829" s="75">
        <v>6.0266632421791626E-4</v>
      </c>
      <c r="DD829" s="75">
        <v>4.1954086099478825E-4</v>
      </c>
      <c r="DE829" s="75">
        <v>3.5401495118388474E-4</v>
      </c>
      <c r="DF829" s="75">
        <v>-2.3319335475435304E-4</v>
      </c>
      <c r="DG829" s="75">
        <v>-6.020875045886447E-4</v>
      </c>
      <c r="DH829" s="75">
        <v>1.7795393131520365E-4</v>
      </c>
      <c r="DI829" s="75">
        <v>-2.895379520051657E-4</v>
      </c>
      <c r="DJ829" s="75">
        <v>-7.2619660262568777E-4</v>
      </c>
      <c r="DK829" s="75">
        <v>-2.1256612673697092E-6</v>
      </c>
      <c r="DL829" s="75">
        <v>-2.826324904495963E-4</v>
      </c>
      <c r="DM829" s="75">
        <v>-7.2614899973336654E-4</v>
      </c>
      <c r="DN829" s="127">
        <f>+(DN800-DA800)/DA$818</f>
        <v>-6.8093016263604694E-4</v>
      </c>
      <c r="DO829" s="75">
        <v>-7.2614899973336654E-4</v>
      </c>
      <c r="DP829" s="75">
        <v>-9.9549980934223042E-5</v>
      </c>
      <c r="DQ829" s="75">
        <v>-1.8376576661296773E-4</v>
      </c>
      <c r="DR829" s="75">
        <v>-2.4555251381820924E-4</v>
      </c>
      <c r="DS829" s="75">
        <v>3.0344847607143438E-5</v>
      </c>
      <c r="DT829" s="75">
        <v>-4.2325812506134238E-5</v>
      </c>
      <c r="DU829" s="75">
        <v>-1.0918555183339008E-3</v>
      </c>
      <c r="DV829" s="84">
        <f>+(DV800-DN800)/DN$818</f>
        <v>-2.0201964105206078E-4</v>
      </c>
      <c r="DW829" s="177">
        <f>+(DW800-DN800)/DN$818</f>
        <v>-3.817858496035327E-4</v>
      </c>
      <c r="DX829" s="86">
        <f>+(DX800-DN800)/DN$818</f>
        <v>-1.0677637686231983E-3</v>
      </c>
      <c r="DZ829" s="75">
        <f>+(DZ800-DW800)/DW$818</f>
        <v>8.2562691503724737E-5</v>
      </c>
      <c r="EC829" s="75">
        <f>+(EC800-DZ800)/DZ$818</f>
        <v>2.6391490542966226E-4</v>
      </c>
      <c r="EF829" s="75">
        <f>+(EF800-EC800)/EC$818</f>
        <v>-2.4228807904619085E-4</v>
      </c>
      <c r="EI829" s="75">
        <f>+(EI800-EF800)/EF$818</f>
        <v>3.2810734590749634E-4</v>
      </c>
      <c r="EL829" s="75">
        <f>+(EL800-EI800)/EI$818</f>
        <v>3.2191010476534149E-4</v>
      </c>
      <c r="EO829" s="75">
        <f>+(EO800-EL800)/EL$818</f>
        <v>3.1894774318304547E-4</v>
      </c>
    </row>
    <row r="830" spans="1:145" ht="15.5" x14ac:dyDescent="0.35">
      <c r="A830" s="56" t="s">
        <v>359</v>
      </c>
      <c r="B830" s="141" t="e">
        <f t="shared" si="852"/>
        <v>#VALUE!</v>
      </c>
      <c r="C830" s="141" t="e">
        <f t="shared" si="852"/>
        <v>#VALUE!</v>
      </c>
      <c r="D830" s="141" t="e">
        <f t="shared" si="852"/>
        <v>#VALUE!</v>
      </c>
      <c r="E830" s="141" t="e">
        <f t="shared" si="852"/>
        <v>#VALUE!</v>
      </c>
      <c r="F830" s="141" t="e">
        <f t="shared" si="852"/>
        <v>#VALUE!</v>
      </c>
      <c r="G830" s="141" t="e">
        <f t="shared" si="852"/>
        <v>#VALUE!</v>
      </c>
      <c r="H830" s="141" t="e">
        <f t="shared" si="852"/>
        <v>#VALUE!</v>
      </c>
      <c r="I830" s="141" t="e">
        <f t="shared" si="852"/>
        <v>#VALUE!</v>
      </c>
      <c r="J830" s="141" t="e">
        <f t="shared" si="852"/>
        <v>#VALUE!</v>
      </c>
      <c r="K830" s="141" t="e">
        <f t="shared" si="852"/>
        <v>#VALUE!</v>
      </c>
      <c r="L830" s="141" t="e">
        <f t="shared" si="852"/>
        <v>#VALUE!</v>
      </c>
      <c r="M830" s="141" t="e">
        <f t="shared" si="852"/>
        <v>#VALUE!</v>
      </c>
      <c r="N830" s="141" t="e">
        <f t="shared" si="852"/>
        <v>#VALUE!</v>
      </c>
      <c r="O830" s="141" t="e">
        <f t="shared" si="852"/>
        <v>#VALUE!</v>
      </c>
      <c r="P830" s="141">
        <v>7.4061074438796374E-3</v>
      </c>
      <c r="Q830" s="75" t="e">
        <f t="shared" si="852"/>
        <v>#VALUE!</v>
      </c>
      <c r="R830" s="75" t="e">
        <f t="shared" si="852"/>
        <v>#VALUE!</v>
      </c>
      <c r="S830" s="75" t="e">
        <f t="shared" si="852"/>
        <v>#VALUE!</v>
      </c>
      <c r="T830" s="75" t="e">
        <f t="shared" si="852"/>
        <v>#VALUE!</v>
      </c>
      <c r="U830" s="75" t="e">
        <f t="shared" si="852"/>
        <v>#VALUE!</v>
      </c>
      <c r="V830" s="75" t="e">
        <f t="shared" si="852"/>
        <v>#VALUE!</v>
      </c>
      <c r="W830" s="75" t="e">
        <f t="shared" si="852"/>
        <v>#VALUE!</v>
      </c>
      <c r="X830" s="82" t="e">
        <f t="shared" si="852"/>
        <v>#VALUE!</v>
      </c>
      <c r="Y830" s="82" t="e">
        <f t="shared" si="852"/>
        <v>#VALUE!</v>
      </c>
      <c r="Z830" s="75" t="e">
        <f t="shared" si="852"/>
        <v>#VALUE!</v>
      </c>
      <c r="AA830" s="75" t="e">
        <f>+(AA801-Z801)/Z$818</f>
        <v>#VALUE!</v>
      </c>
      <c r="AB830" s="75">
        <v>9.0610089510394958E-4</v>
      </c>
      <c r="AC830" s="75">
        <v>2.3360758837355809E-4</v>
      </c>
      <c r="AD830" s="75">
        <v>-3.2950342637478314E-3</v>
      </c>
      <c r="AE830" s="75" t="e">
        <f>+(AE801-AA801)/AA$818</f>
        <v>#VALUE!</v>
      </c>
      <c r="AF830" s="75">
        <v>1.5715212176421852E-2</v>
      </c>
      <c r="AG830" s="75">
        <v>1.2295626642200221E-2</v>
      </c>
      <c r="AH830" s="75">
        <v>7.7699323401036512E-3</v>
      </c>
      <c r="AI830" s="75">
        <v>3.2439021121922484E-3</v>
      </c>
      <c r="AJ830" s="82" t="e">
        <f>+(AJ801-AE801)/AE$818</f>
        <v>#VALUE!</v>
      </c>
      <c r="AK830" s="82">
        <v>5.344141202087916E-3</v>
      </c>
      <c r="AL830" s="82">
        <v>-6.5767398912575312E-3</v>
      </c>
      <c r="AM830" s="82">
        <v>-1.0813633939651859E-3</v>
      </c>
      <c r="AN830" s="82">
        <v>9.5010855911610906E-4</v>
      </c>
      <c r="AO830" s="82" t="e">
        <f>+(AO801-AJ801)/AJ$818</f>
        <v>#VALUE!</v>
      </c>
      <c r="AP830" s="82">
        <v>-1.9721150047400399E-2</v>
      </c>
      <c r="AQ830" s="82">
        <v>-1.9181503402675E-2</v>
      </c>
      <c r="AR830" s="82">
        <v>-1.6511548964357321E-2</v>
      </c>
      <c r="AS830" s="82" t="e">
        <f>+(AS801-AO801)/AO$818</f>
        <v>#VALUE!</v>
      </c>
      <c r="AT830" s="82">
        <v>-1.1067305966077591E-2</v>
      </c>
      <c r="AU830" s="82">
        <v>-4.0225087249999196E-3</v>
      </c>
      <c r="AV830" s="82">
        <v>-6.274899656284888E-3</v>
      </c>
      <c r="AW830" s="82">
        <v>-4.7609489371596382E-3</v>
      </c>
      <c r="AX830" s="82" t="e">
        <f>+(AX801-AS801)/AS$818</f>
        <v>#VALUE!</v>
      </c>
      <c r="AY830" s="82"/>
      <c r="AZ830" s="82">
        <v>4.7723212271205441E-3</v>
      </c>
      <c r="BA830" s="82">
        <v>-4.2112769626507472E-3</v>
      </c>
      <c r="BB830" s="82">
        <v>1.3119456846794554E-2</v>
      </c>
      <c r="BC830" s="82">
        <v>2.888855934747071E-3</v>
      </c>
      <c r="BD830" s="82">
        <v>6.984877499384548E-3</v>
      </c>
      <c r="BE830" s="82">
        <v>-1.1611238375290915E-3</v>
      </c>
      <c r="BF830" s="82" t="e">
        <f>+(BF801-AX801)/AX$818</f>
        <v>#VALUE!</v>
      </c>
      <c r="BG830" s="82">
        <v>9.6849216996752543E-3</v>
      </c>
      <c r="BH830" s="82">
        <v>-3.6954357458349803E-4</v>
      </c>
      <c r="BI830" s="82">
        <v>1.095568219644228E-2</v>
      </c>
      <c r="BJ830" s="82">
        <v>1.6479974074844524E-3</v>
      </c>
      <c r="BK830" s="82">
        <v>1.0443858662517121E-2</v>
      </c>
      <c r="BL830" s="82">
        <v>1.7093169196746242E-3</v>
      </c>
      <c r="BM830" s="82">
        <v>8.5296439783702476E-3</v>
      </c>
      <c r="BN830" s="82">
        <v>-1.188226721987663E-4</v>
      </c>
      <c r="BO830" s="82">
        <f>+(BO801-BF801)/BF$818</f>
        <v>6.9786087315140818E-3</v>
      </c>
      <c r="BP830" s="176">
        <v>8.9733158033278456E-4</v>
      </c>
      <c r="BQ830" s="82">
        <v>-8.5752668582082525E-3</v>
      </c>
      <c r="BR830" s="82">
        <v>-2.614548004840913E-2</v>
      </c>
      <c r="BS830" s="176">
        <v>-4.1898849514499709E-2</v>
      </c>
      <c r="BT830" s="176">
        <v>-3.5239823621780711E-3</v>
      </c>
      <c r="BU830" s="176">
        <v>-4.0022290800207899E-3</v>
      </c>
      <c r="BV830" s="176">
        <v>-2.6605057766801166E-2</v>
      </c>
      <c r="BW830" s="82">
        <v>-3.7289926323645904E-3</v>
      </c>
      <c r="BX830" s="82">
        <v>-3.7360380378966087E-3</v>
      </c>
      <c r="BY830" s="82">
        <v>-1.2771382611241285E-2</v>
      </c>
      <c r="BZ830" s="75">
        <v>-6.648507399186006E-3</v>
      </c>
      <c r="CA830" s="82">
        <f>+(CA801-BO801)/BO$818</f>
        <v>-2.2430734842990734E-3</v>
      </c>
      <c r="CB830" s="82">
        <v>-6.0339450751312595E-3</v>
      </c>
      <c r="CC830" s="82">
        <v>-6.1820970922775494E-3</v>
      </c>
      <c r="CD830" s="82">
        <v>-1.5076449049441736E-2</v>
      </c>
      <c r="CE830" s="82">
        <v>-9.2766179683281651E-3</v>
      </c>
      <c r="CF830" s="82">
        <v>-9.3464685990934521E-3</v>
      </c>
      <c r="CG830" s="82">
        <v>-1.8317104917174531E-2</v>
      </c>
      <c r="CH830" s="82">
        <v>-8.1309434360197028E-3</v>
      </c>
      <c r="CI830" s="82">
        <v>-1.0484946358305294E-2</v>
      </c>
      <c r="CJ830" s="75">
        <v>-8.5177909267816349E-3</v>
      </c>
      <c r="CK830" s="75">
        <v>-8.9131871695859437E-3</v>
      </c>
      <c r="CL830" s="82">
        <f>+(CL801-CA801)/CA$818</f>
        <v>-1.6871263742004351E-2</v>
      </c>
      <c r="CM830" s="82">
        <v>4.697873357729138E-3</v>
      </c>
      <c r="CN830" s="176">
        <v>6.6321172680041032E-3</v>
      </c>
      <c r="CO830" s="176">
        <v>6.6197843019073143E-3</v>
      </c>
      <c r="CP830" s="176">
        <v>1.1612208254537284E-2</v>
      </c>
      <c r="CQ830" s="176">
        <v>5.8429754885129612E-3</v>
      </c>
      <c r="CR830" s="176">
        <v>-2.489086326124153E-3</v>
      </c>
      <c r="CS830" s="176">
        <v>5.212420963713528E-3</v>
      </c>
      <c r="CT830" s="176">
        <v>2.166195913200321E-3</v>
      </c>
      <c r="CU830" s="176">
        <v>-5.2997668278881001E-3</v>
      </c>
      <c r="CV830" s="176">
        <v>3.679606311697654E-3</v>
      </c>
      <c r="CW830" s="176">
        <v>2.9743401224278275E-4</v>
      </c>
      <c r="CX830" s="82">
        <v>3.4601361774644203E-3</v>
      </c>
      <c r="CY830" s="82">
        <v>5.9397037153313507E-4</v>
      </c>
      <c r="CZ830" s="82">
        <v>-3.2820110693425569E-3</v>
      </c>
      <c r="DA830" s="82">
        <f>+(DA801-CL801)/CL$818</f>
        <v>-1.7305976554814447E-3</v>
      </c>
      <c r="DB830" s="75">
        <v>6.0848122110975615E-3</v>
      </c>
      <c r="DC830" s="75">
        <v>-9.3362872617631316E-5</v>
      </c>
      <c r="DD830" s="75">
        <v>-7.001701206571764E-3</v>
      </c>
      <c r="DE830" s="75">
        <v>5.1202822554095783E-3</v>
      </c>
      <c r="DF830" s="75">
        <v>-6.3322122408220949E-4</v>
      </c>
      <c r="DG830" s="75">
        <v>-7.0745876439339446E-3</v>
      </c>
      <c r="DH830" s="75">
        <v>3.5388029277677491E-3</v>
      </c>
      <c r="DI830" s="75">
        <v>-1.7001903487145525E-3</v>
      </c>
      <c r="DJ830" s="75">
        <v>-5.4318634740806388E-3</v>
      </c>
      <c r="DK830" s="75">
        <v>-4.2821559339558762E-4</v>
      </c>
      <c r="DL830" s="75">
        <v>-2.5438339836962301E-3</v>
      </c>
      <c r="DM830" s="75">
        <v>-5.6517672609827773E-3</v>
      </c>
      <c r="DN830" s="127">
        <f>+(DN801-DA801)/DA$818</f>
        <v>-2.1087302386396901E-3</v>
      </c>
      <c r="DO830" s="75">
        <v>-5.6517672609827773E-3</v>
      </c>
      <c r="DP830" s="75">
        <v>9.3770727473170973E-3</v>
      </c>
      <c r="DQ830" s="75">
        <v>5.2363280868313383E-3</v>
      </c>
      <c r="DR830" s="75">
        <v>7.5914404455835745E-4</v>
      </c>
      <c r="DS830" s="75">
        <v>1.0399137424559408E-2</v>
      </c>
      <c r="DT830" s="75">
        <v>7.3980645461411308E-3</v>
      </c>
      <c r="DU830" s="75">
        <v>5.4013839432382844E-3</v>
      </c>
      <c r="DV830" s="84">
        <f>+(DV801-DN801)/DN$818</f>
        <v>6.3187083185626339E-3</v>
      </c>
      <c r="DW830" s="177">
        <f>+(DW801-DN801)/DN$818</f>
        <v>3.5354652725476015E-3</v>
      </c>
      <c r="DX830" s="86">
        <f>+(DX801-DN801)/DN$818</f>
        <v>6.1343744904278634E-4</v>
      </c>
      <c r="DZ830" s="75">
        <f>+(DZ801-DW801)/DW$818</f>
        <v>3.2899851365906043E-3</v>
      </c>
      <c r="EC830" s="75">
        <f>+(EC801-DZ801)/DZ$818</f>
        <v>4.89572345210894E-3</v>
      </c>
      <c r="EF830" s="75">
        <f>+(EF801-EC801)/EC$818</f>
        <v>2.1339187736412329E-3</v>
      </c>
      <c r="EI830" s="75">
        <f>+(EI801-EF801)/EF$818</f>
        <v>1.8463768254718449E-4</v>
      </c>
      <c r="EL830" s="75">
        <f>+(EL801-EI801)/EI$818</f>
        <v>3.9955063484911407E-4</v>
      </c>
      <c r="EO830" s="75">
        <f>+(EO801-EL801)/EL$818</f>
        <v>6.3331093633387089E-4</v>
      </c>
    </row>
    <row r="831" spans="1:145" ht="15.5" x14ac:dyDescent="0.35">
      <c r="A831" s="2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141"/>
      <c r="O831" s="57"/>
      <c r="P831" s="57"/>
      <c r="Q831" s="128"/>
      <c r="R831" s="128"/>
      <c r="S831" s="128"/>
      <c r="T831" s="128"/>
      <c r="U831" s="128"/>
      <c r="V831" s="128"/>
      <c r="W831" s="128"/>
      <c r="X831" s="129"/>
      <c r="Y831" s="129"/>
      <c r="Z831" s="128"/>
      <c r="AA831" s="128"/>
      <c r="AB831" s="128"/>
      <c r="AC831" s="128"/>
      <c r="AD831" s="128"/>
      <c r="AE831" s="128"/>
      <c r="AF831" s="128"/>
      <c r="AG831" s="128"/>
      <c r="AH831" s="128"/>
      <c r="AI831" s="128"/>
      <c r="AJ831" s="129"/>
      <c r="AK831" s="129"/>
      <c r="AL831" s="129"/>
      <c r="AM831" s="129"/>
      <c r="AN831" s="129"/>
      <c r="AO831" s="129"/>
      <c r="AP831" s="129"/>
      <c r="AQ831" s="129"/>
      <c r="AR831" s="129"/>
      <c r="AS831" s="129"/>
      <c r="AT831" s="129"/>
      <c r="AU831" s="129"/>
      <c r="AV831" s="129"/>
      <c r="AW831" s="129"/>
      <c r="AX831" s="129"/>
      <c r="AY831" s="129"/>
      <c r="AZ831" s="129"/>
      <c r="BA831" s="129"/>
      <c r="BB831" s="129"/>
      <c r="BC831" s="129"/>
      <c r="BD831" s="129"/>
      <c r="BE831" s="129"/>
      <c r="BF831" s="129"/>
      <c r="BG831" s="129"/>
      <c r="BH831" s="129"/>
      <c r="BI831" s="129"/>
      <c r="BJ831" s="129"/>
      <c r="BK831" s="129"/>
      <c r="BL831" s="129"/>
      <c r="BM831" s="129"/>
      <c r="BN831" s="129"/>
      <c r="BO831" s="129"/>
      <c r="BP831" s="129"/>
      <c r="BQ831" s="129"/>
      <c r="BR831" s="129"/>
      <c r="BS831" s="129"/>
      <c r="BT831" s="129"/>
      <c r="BU831" s="129"/>
      <c r="BV831" s="129"/>
      <c r="BW831" s="129"/>
      <c r="BX831" s="129"/>
      <c r="BY831" s="129"/>
      <c r="BZ831" s="128"/>
      <c r="CA831" s="129"/>
      <c r="CB831" s="129"/>
      <c r="CC831" s="129"/>
      <c r="CD831" s="129"/>
      <c r="CE831" s="129"/>
      <c r="CF831" s="129"/>
      <c r="CG831" s="129"/>
      <c r="CH831" s="129"/>
      <c r="CI831" s="129"/>
      <c r="CJ831" s="128"/>
      <c r="CK831" s="128"/>
      <c r="CL831" s="129"/>
      <c r="CM831" s="129"/>
      <c r="CN831" s="129"/>
      <c r="CO831" s="129"/>
      <c r="CP831" s="129"/>
      <c r="CQ831" s="129"/>
      <c r="CR831" s="129"/>
      <c r="CS831" s="129"/>
      <c r="CT831" s="129"/>
      <c r="CU831" s="129"/>
      <c r="CV831" s="129"/>
      <c r="CW831" s="129"/>
      <c r="CX831" s="129"/>
      <c r="CY831" s="129"/>
      <c r="CZ831" s="129"/>
      <c r="DA831" s="129"/>
      <c r="DB831" s="128"/>
      <c r="DC831" s="128"/>
      <c r="DD831" s="128"/>
      <c r="DE831" s="128"/>
      <c r="DF831" s="128"/>
      <c r="DG831" s="128"/>
      <c r="DH831" s="128"/>
      <c r="DI831" s="128"/>
      <c r="DJ831" s="128"/>
      <c r="DK831" s="128"/>
      <c r="DL831" s="128"/>
      <c r="DM831" s="128"/>
      <c r="DN831" s="130"/>
      <c r="DO831" s="128"/>
      <c r="DP831" s="128"/>
      <c r="DQ831" s="128"/>
      <c r="DR831" s="128"/>
      <c r="DS831" s="128"/>
      <c r="DT831" s="128"/>
      <c r="DU831" s="128"/>
      <c r="DV831" s="131"/>
      <c r="DW831" s="132"/>
      <c r="DX831" s="133"/>
      <c r="DZ831" s="128"/>
      <c r="EC831" s="128"/>
      <c r="EF831" s="128"/>
      <c r="EI831" s="128"/>
      <c r="EL831" s="128"/>
      <c r="EO831" s="128"/>
    </row>
    <row r="832" spans="1:145" ht="15.5" x14ac:dyDescent="0.35">
      <c r="A832" s="56" t="s">
        <v>360</v>
      </c>
      <c r="B832" s="141" t="e">
        <f t="shared" ref="B832:Z832" si="853">+(B803-A803)/A$818</f>
        <v>#VALUE!</v>
      </c>
      <c r="C832" s="141">
        <f t="shared" si="853"/>
        <v>-1.3691549151505052E-2</v>
      </c>
      <c r="D832" s="141">
        <f t="shared" si="853"/>
        <v>-6.4090963690329409E-3</v>
      </c>
      <c r="E832" s="141">
        <f t="shared" si="853"/>
        <v>-3.9166967371233484E-3</v>
      </c>
      <c r="F832" s="141">
        <f t="shared" si="853"/>
        <v>-4.1305724954203782E-3</v>
      </c>
      <c r="G832" s="141" t="e">
        <f t="shared" si="853"/>
        <v>#REF!</v>
      </c>
      <c r="H832" s="141" t="e">
        <f t="shared" si="853"/>
        <v>#REF!</v>
      </c>
      <c r="I832" s="141">
        <f t="shared" si="853"/>
        <v>-8.8600242589990746E-4</v>
      </c>
      <c r="J832" s="141">
        <f t="shared" si="853"/>
        <v>2.4168220198122594E-3</v>
      </c>
      <c r="K832" s="141">
        <f t="shared" si="853"/>
        <v>1.49374126752008E-2</v>
      </c>
      <c r="L832" s="141">
        <f t="shared" si="853"/>
        <v>8.790108746230792E-3</v>
      </c>
      <c r="M832" s="141">
        <f t="shared" si="853"/>
        <v>1.1155342754911174E-2</v>
      </c>
      <c r="N832" s="141">
        <f t="shared" si="853"/>
        <v>1.2698446791910977E-3</v>
      </c>
      <c r="O832" s="141">
        <f t="shared" si="853"/>
        <v>-4.519321982677094E-3</v>
      </c>
      <c r="P832" s="141">
        <v>2.7715716505050898E-2</v>
      </c>
      <c r="Q832" s="75">
        <f t="shared" si="853"/>
        <v>3.0446395950528695E-2</v>
      </c>
      <c r="R832" s="75">
        <f t="shared" si="853"/>
        <v>1.9911859935178482E-3</v>
      </c>
      <c r="S832" s="75">
        <f t="shared" si="853"/>
        <v>7.1701055953018247E-3</v>
      </c>
      <c r="T832" s="75">
        <f t="shared" si="853"/>
        <v>8.262055696978304E-3</v>
      </c>
      <c r="U832" s="75">
        <f t="shared" si="853"/>
        <v>1.510322587318315E-2</v>
      </c>
      <c r="V832" s="75">
        <f t="shared" si="853"/>
        <v>2.19241812966042E-2</v>
      </c>
      <c r="W832" s="75">
        <f t="shared" si="853"/>
        <v>2.3191145119388318E-2</v>
      </c>
      <c r="X832" s="82">
        <f t="shared" si="853"/>
        <v>1.8475837360574711E-2</v>
      </c>
      <c r="Y832" s="82">
        <f t="shared" si="853"/>
        <v>-4.8536164607252145E-4</v>
      </c>
      <c r="Z832" s="75">
        <f t="shared" si="853"/>
        <v>2.0345213350902221E-2</v>
      </c>
      <c r="AA832" s="75">
        <f>+(AA803-Z803)/Z$818</f>
        <v>3.026582193276349E-2</v>
      </c>
      <c r="AB832" s="75">
        <v>3.5225799095340827E-3</v>
      </c>
      <c r="AC832" s="75">
        <v>3.3415722343499567E-3</v>
      </c>
      <c r="AD832" s="75">
        <v>3.9159745191534078E-3</v>
      </c>
      <c r="AE832" s="75">
        <f>+(AE803-AA803)/AA$818</f>
        <v>1.0291787177527595E-2</v>
      </c>
      <c r="AF832" s="75">
        <v>1.2750910698405201E-2</v>
      </c>
      <c r="AG832" s="75">
        <v>9.5588941923643537E-3</v>
      </c>
      <c r="AH832" s="75">
        <v>1.1307627790007532E-2</v>
      </c>
      <c r="AI832" s="75">
        <v>7.3509109759561531E-3</v>
      </c>
      <c r="AJ832" s="82">
        <f>+(AJ803-AE803)/AE$818</f>
        <v>4.6768619201076412E-3</v>
      </c>
      <c r="AK832" s="82">
        <v>1.0110424044295376E-3</v>
      </c>
      <c r="AL832" s="82">
        <v>3.7332016204392631E-3</v>
      </c>
      <c r="AM832" s="82">
        <v>-1.4361222605025E-3</v>
      </c>
      <c r="AN832" s="82">
        <v>-1.6441125967278896E-3</v>
      </c>
      <c r="AO832" s="82">
        <f>+(AO803-AJ803)/AJ$818</f>
        <v>-6.6816641060935822E-3</v>
      </c>
      <c r="AP832" s="82">
        <v>1.152169309448514E-2</v>
      </c>
      <c r="AQ832" s="82">
        <v>5.01058251039247E-3</v>
      </c>
      <c r="AR832" s="82">
        <v>4.789515875470417E-4</v>
      </c>
      <c r="AS832" s="82">
        <f>+(AS803-AO803)/AO$818</f>
        <v>-1.951090681879596E-2</v>
      </c>
      <c r="AT832" s="82">
        <v>1.8318547765292343E-3</v>
      </c>
      <c r="AU832" s="82">
        <v>1.1986095322588941E-3</v>
      </c>
      <c r="AV832" s="82">
        <v>3.7530563915897201E-3</v>
      </c>
      <c r="AW832" s="82">
        <v>2.126672348213642E-3</v>
      </c>
      <c r="AX832" s="82">
        <f>+(AX803-AS803)/AS$818</f>
        <v>5.9656599543207638E-3</v>
      </c>
      <c r="AY832" s="82"/>
      <c r="AZ832" s="82">
        <v>3.9563085527765185E-3</v>
      </c>
      <c r="BA832" s="82">
        <v>1.5517392348422176E-3</v>
      </c>
      <c r="BB832" s="82">
        <v>1.9281446240280569E-4</v>
      </c>
      <c r="BC832" s="82">
        <v>-1.8375087703118361E-3</v>
      </c>
      <c r="BD832" s="82">
        <v>1.3261724933718911E-3</v>
      </c>
      <c r="BE832" s="82">
        <v>-7.4556700527799434E-4</v>
      </c>
      <c r="BF832" s="82">
        <f>+(BF803-AX803)/AX$818</f>
        <v>-2.9410051986704286E-3</v>
      </c>
      <c r="BG832" s="82">
        <v>5.9041283425672166E-3</v>
      </c>
      <c r="BH832" s="82">
        <v>1.7946987522001621E-3</v>
      </c>
      <c r="BI832" s="82">
        <v>4.0541788118241681E-3</v>
      </c>
      <c r="BJ832" s="82">
        <v>3.0874496824340094E-4</v>
      </c>
      <c r="BK832" s="82">
        <v>3.8143760801144441E-3</v>
      </c>
      <c r="BL832" s="82">
        <v>1.9349876898239694E-3</v>
      </c>
      <c r="BM832" s="82">
        <v>3.7969676431953018E-3</v>
      </c>
      <c r="BN832" s="82">
        <v>5.1304256839695278E-4</v>
      </c>
      <c r="BO832" s="82">
        <f>+(BO803-BF803)/BF$818</f>
        <v>3.0381592353521036E-3</v>
      </c>
      <c r="BP832" s="176">
        <v>4.2684449247537117E-3</v>
      </c>
      <c r="BQ832" s="82">
        <v>-3.5777697549463543E-3</v>
      </c>
      <c r="BR832" s="82">
        <v>-1.1042488819231103E-2</v>
      </c>
      <c r="BS832" s="176">
        <v>-1.8114394397529938E-2</v>
      </c>
      <c r="BT832" s="176">
        <v>-4.3640383366572678E-3</v>
      </c>
      <c r="BU832" s="176">
        <v>-9.031697325902692E-3</v>
      </c>
      <c r="BV832" s="176">
        <v>-1.8170760709881328E-2</v>
      </c>
      <c r="BW832" s="82">
        <v>-6.1962286423178142E-3</v>
      </c>
      <c r="BX832" s="82">
        <v>-1.0762563749492729E-2</v>
      </c>
      <c r="BY832" s="82">
        <v>-1.5848089241793518E-2</v>
      </c>
      <c r="BZ832" s="75">
        <v>-6.5563881971925555E-3</v>
      </c>
      <c r="CA832" s="82">
        <f>+(CA803-BO803)/BO$818</f>
        <v>8.0344766713248515E-5</v>
      </c>
      <c r="CB832" s="82">
        <v>1.2741672843476598E-2</v>
      </c>
      <c r="CC832" s="82">
        <v>1.1364667370420798E-2</v>
      </c>
      <c r="CD832" s="82">
        <v>7.2901599628379691E-3</v>
      </c>
      <c r="CE832" s="82">
        <v>1.3240037174637377E-2</v>
      </c>
      <c r="CF832" s="82">
        <v>1.1901996723910213E-2</v>
      </c>
      <c r="CG832" s="82">
        <v>7.1087781676640273E-3</v>
      </c>
      <c r="CH832" s="82">
        <v>1.4087681162670897E-2</v>
      </c>
      <c r="CI832" s="82">
        <v>1.1317215009178311E-2</v>
      </c>
      <c r="CJ832" s="75">
        <v>1.3175679405433592E-2</v>
      </c>
      <c r="CK832" s="75">
        <v>1.0096513621476884E-2</v>
      </c>
      <c r="CL832" s="82">
        <f>+(CL803-CA803)/CA$818</f>
        <v>1.0777458508292341E-2</v>
      </c>
      <c r="CM832" s="82">
        <v>1.0884429436851618E-2</v>
      </c>
      <c r="CN832" s="176">
        <v>9.6608473462355873E-3</v>
      </c>
      <c r="CO832" s="176">
        <v>8.649764455889981E-3</v>
      </c>
      <c r="CP832" s="176">
        <v>1.1924227465948385E-2</v>
      </c>
      <c r="CQ832" s="176">
        <v>1.0560795685018399E-2</v>
      </c>
      <c r="CR832" s="176">
        <v>8.7944429984494529E-3</v>
      </c>
      <c r="CS832" s="176">
        <v>1.0601347186921732E-2</v>
      </c>
      <c r="CT832" s="176">
        <v>8.7946232459350949E-3</v>
      </c>
      <c r="CU832" s="176">
        <v>6.971347494341756E-3</v>
      </c>
      <c r="CV832" s="176">
        <v>8.2258971214780562E-3</v>
      </c>
      <c r="CW832" s="176">
        <v>6.7005544859124978E-3</v>
      </c>
      <c r="CX832" s="82">
        <v>7.8971482933296328E-3</v>
      </c>
      <c r="CY832" s="82">
        <v>6.3690054317942484E-3</v>
      </c>
      <c r="CZ832" s="82">
        <v>5.5943832688025762E-3</v>
      </c>
      <c r="DA832" s="82">
        <f>+(DA803-CL803)/CL$818</f>
        <v>8.6374226104385891E-3</v>
      </c>
      <c r="DB832" s="75">
        <v>6.8197658243036412E-3</v>
      </c>
      <c r="DC832" s="75">
        <v>5.9631051938995186E-3</v>
      </c>
      <c r="DD832" s="75">
        <v>3.5392011954040407E-3</v>
      </c>
      <c r="DE832" s="75">
        <v>6.168362166853009E-3</v>
      </c>
      <c r="DF832" s="75">
        <v>5.4269865135043466E-3</v>
      </c>
      <c r="DG832" s="75">
        <v>3.2998087965279135E-3</v>
      </c>
      <c r="DH832" s="75">
        <v>9.1583071616773148E-3</v>
      </c>
      <c r="DI832" s="75">
        <v>8.0751487252429116E-3</v>
      </c>
      <c r="DJ832" s="75">
        <v>6.4706532630681036E-3</v>
      </c>
      <c r="DK832" s="75">
        <v>8.1010655209439349E-3</v>
      </c>
      <c r="DL832" s="75">
        <v>7.0661028788290862E-3</v>
      </c>
      <c r="DM832" s="75">
        <v>6.4424552045657365E-3</v>
      </c>
      <c r="DN832" s="127">
        <f>+(DN803-DA803)/DA$818</f>
        <v>3.1232561108055861E-3</v>
      </c>
      <c r="DO832" s="75">
        <v>6.4424552045657365E-3</v>
      </c>
      <c r="DP832" s="75">
        <v>1.0126035558311106E-2</v>
      </c>
      <c r="DQ832" s="75">
        <v>8.3383595095262997E-3</v>
      </c>
      <c r="DR832" s="75">
        <v>5.2578142241309009E-3</v>
      </c>
      <c r="DS832" s="75">
        <v>6.8447578313384798E-3</v>
      </c>
      <c r="DT832" s="75">
        <v>5.5500771666429256E-3</v>
      </c>
      <c r="DU832" s="75">
        <v>7.2457807801804058E-3</v>
      </c>
      <c r="DV832" s="84">
        <f>+(DV803-DN803)/DN$818</f>
        <v>1.0235021284814143E-2</v>
      </c>
      <c r="DW832" s="177">
        <f>+(DW803-DN803)/DN$818</f>
        <v>8.1905011471261075E-3</v>
      </c>
      <c r="DX832" s="86">
        <f>+(DX803-DN803)/DN$818</f>
        <v>5.5441319722298434E-3</v>
      </c>
      <c r="DZ832" s="75">
        <f>+(DZ803-DW803)/DW$818</f>
        <v>6.7733608265534741E-3</v>
      </c>
      <c r="EC832" s="75">
        <f>+(EC803-DZ803)/DZ$818</f>
        <v>8.8136739444107052E-3</v>
      </c>
      <c r="EF832" s="75">
        <f>+(EF803-EC803)/EC$818</f>
        <v>7.8615865962509187E-3</v>
      </c>
      <c r="EI832" s="75">
        <f>+(EI803-EF803)/EF$818</f>
        <v>9.1939307597771937E-3</v>
      </c>
      <c r="EL832" s="75">
        <f>+(EL803-EI803)/EI$818</f>
        <v>9.3235807159238598E-3</v>
      </c>
      <c r="EO832" s="75">
        <f>+(EO803-EL803)/EL$818</f>
        <v>9.2796031705821239E-3</v>
      </c>
    </row>
    <row r="833" spans="1:145" ht="15.5" x14ac:dyDescent="0.35">
      <c r="A833" s="56" t="s">
        <v>361</v>
      </c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141"/>
      <c r="O833" s="57"/>
      <c r="P833" s="57"/>
      <c r="Q833" s="57"/>
      <c r="R833" s="57"/>
      <c r="S833" s="57"/>
      <c r="T833" s="57"/>
      <c r="U833" s="57"/>
      <c r="V833" s="57"/>
      <c r="W833" s="57"/>
      <c r="X833" s="58"/>
      <c r="Y833" s="58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7"/>
      <c r="CA833" s="58"/>
      <c r="CB833" s="58"/>
      <c r="CC833" s="58"/>
      <c r="CD833" s="58"/>
      <c r="CE833" s="58"/>
      <c r="CF833" s="58"/>
      <c r="CG833" s="58"/>
      <c r="CH833" s="58"/>
      <c r="CI833" s="58"/>
      <c r="CJ833" s="57"/>
      <c r="CK833" s="57"/>
      <c r="CL833" s="58"/>
      <c r="CM833" s="58"/>
      <c r="CN833" s="58"/>
      <c r="CO833" s="58"/>
      <c r="CP833" s="58"/>
      <c r="CQ833" s="58"/>
      <c r="CR833" s="58"/>
      <c r="CS833" s="58"/>
      <c r="CT833" s="58"/>
      <c r="CU833" s="58"/>
      <c r="CV833" s="58"/>
      <c r="CW833" s="58"/>
      <c r="CX833" s="58"/>
      <c r="CY833" s="58"/>
      <c r="CZ833" s="58"/>
      <c r="DA833" s="58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9"/>
      <c r="DO833" s="57"/>
      <c r="DP833" s="57"/>
      <c r="DQ833" s="57"/>
      <c r="DR833" s="57"/>
      <c r="DS833" s="57"/>
      <c r="DT833" s="57"/>
      <c r="DU833" s="57"/>
      <c r="DV833" s="60"/>
      <c r="DW833" s="61"/>
      <c r="DX833" s="62"/>
      <c r="DZ833" s="57"/>
      <c r="EC833" s="57"/>
      <c r="EF833" s="57"/>
      <c r="EI833" s="57"/>
      <c r="EL833" s="57"/>
      <c r="EO833" s="57"/>
    </row>
    <row r="834" spans="1:145" ht="15.5" x14ac:dyDescent="0.35">
      <c r="A834" s="56" t="s">
        <v>362</v>
      </c>
      <c r="B834" s="141" t="e">
        <f t="shared" ref="B834:Z836" si="854">+(B805-A805)/A$818</f>
        <v>#VALUE!</v>
      </c>
      <c r="C834" s="141">
        <f t="shared" si="854"/>
        <v>-1.0848172544415217E-3</v>
      </c>
      <c r="D834" s="141">
        <f t="shared" si="854"/>
        <v>-4.4980608723221849E-3</v>
      </c>
      <c r="E834" s="141">
        <f t="shared" si="854"/>
        <v>-3.1426862920135635E-3</v>
      </c>
      <c r="F834" s="141">
        <f t="shared" si="854"/>
        <v>-9.4078387138937596E-4</v>
      </c>
      <c r="G834" s="141">
        <f t="shared" si="854"/>
        <v>-2.3261312720565118E-3</v>
      </c>
      <c r="H834" s="141">
        <f t="shared" si="854"/>
        <v>-2.9968309628633661E-3</v>
      </c>
      <c r="I834" s="141">
        <f t="shared" si="854"/>
        <v>-4.0689311766018846E-3</v>
      </c>
      <c r="J834" s="141">
        <f t="shared" si="854"/>
        <v>3.0157184984411869E-3</v>
      </c>
      <c r="K834" s="141">
        <f t="shared" si="854"/>
        <v>3.3001853941082627E-3</v>
      </c>
      <c r="L834" s="141">
        <f t="shared" si="854"/>
        <v>1.9251875608616291E-3</v>
      </c>
      <c r="M834" s="141">
        <f t="shared" si="854"/>
        <v>2.7585971854700575E-3</v>
      </c>
      <c r="N834" s="141">
        <f t="shared" si="854"/>
        <v>2.7310577652360831E-3</v>
      </c>
      <c r="O834" s="141">
        <f t="shared" si="854"/>
        <v>3.3245864534243797E-3</v>
      </c>
      <c r="P834" s="141">
        <v>8.4312309884962411E-3</v>
      </c>
      <c r="Q834" s="75">
        <f t="shared" si="854"/>
        <v>2.049569575994404E-2</v>
      </c>
      <c r="R834" s="75">
        <f t="shared" si="854"/>
        <v>5.9325090537488512E-4</v>
      </c>
      <c r="S834" s="75">
        <f t="shared" si="854"/>
        <v>-2.6367982776597854E-3</v>
      </c>
      <c r="T834" s="75">
        <f t="shared" si="854"/>
        <v>-2.2003672847401112E-3</v>
      </c>
      <c r="U834" s="75">
        <f t="shared" si="854"/>
        <v>5.5060464133772592E-3</v>
      </c>
      <c r="V834" s="75">
        <f t="shared" si="854"/>
        <v>3.4850864269676996E-3</v>
      </c>
      <c r="W834" s="75">
        <f t="shared" si="854"/>
        <v>3.4860021392953383E-4</v>
      </c>
      <c r="X834" s="82">
        <f t="shared" si="854"/>
        <v>4.1121474698280506E-3</v>
      </c>
      <c r="Y834" s="82">
        <f t="shared" si="854"/>
        <v>4.2834212327474792E-3</v>
      </c>
      <c r="Z834" s="75">
        <f t="shared" si="854"/>
        <v>5.8841506511881558E-3</v>
      </c>
      <c r="AA834" s="75">
        <f>+(AA805-Z805)/Z$818</f>
        <v>9.9098988591998279E-3</v>
      </c>
      <c r="AB834" s="75">
        <v>7.4748817128633595E-3</v>
      </c>
      <c r="AC834" s="75">
        <v>5.5450548585966779E-3</v>
      </c>
      <c r="AD834" s="75">
        <v>5.35473509944593E-3</v>
      </c>
      <c r="AE834" s="75">
        <f>+(AE805-AA805)/AA$818</f>
        <v>6.613390138738919E-3</v>
      </c>
      <c r="AF834" s="75">
        <v>5.5508000253939298E-3</v>
      </c>
      <c r="AG834" s="75">
        <v>4.7158943617670755E-3</v>
      </c>
      <c r="AH834" s="75">
        <v>4.1471367508261782E-3</v>
      </c>
      <c r="AI834" s="75">
        <v>1.2382370820034506E-3</v>
      </c>
      <c r="AJ834" s="82">
        <f>+(AJ805-AE805)/AE$818</f>
        <v>3.5561725447559043E-3</v>
      </c>
      <c r="AK834" s="82">
        <v>4.9716801044095331E-3</v>
      </c>
      <c r="AL834" s="82">
        <v>5.0447861899131797E-3</v>
      </c>
      <c r="AM834" s="82">
        <v>4.4242972004176753E-3</v>
      </c>
      <c r="AN834" s="82">
        <v>4.4242972004176753E-3</v>
      </c>
      <c r="AO834" s="82">
        <f>+(AO805-AJ805)/AJ$818</f>
        <v>4.4732170127415108E-3</v>
      </c>
      <c r="AP834" s="82">
        <v>4.1221504533372E-3</v>
      </c>
      <c r="AQ834" s="82">
        <v>3.8329250713447162E-3</v>
      </c>
      <c r="AR834" s="82">
        <v>4.2934322455348657E-3</v>
      </c>
      <c r="AS834" s="82">
        <f>+(AS805-AO805)/AO$818</f>
        <v>5.0507175480471386E-3</v>
      </c>
      <c r="AT834" s="82">
        <v>4.1892896436328507E-3</v>
      </c>
      <c r="AU834" s="82">
        <v>4.4275157144371734E-3</v>
      </c>
      <c r="AV834" s="82">
        <v>4.073788661730391E-3</v>
      </c>
      <c r="AW834" s="82">
        <v>3.9475683452119591E-3</v>
      </c>
      <c r="AX834" s="82">
        <f>+(AX805-AS805)/AS$818</f>
        <v>4.8284276192122767E-3</v>
      </c>
      <c r="AY834" s="82"/>
      <c r="AZ834" s="82">
        <v>2.9812383376211743E-3</v>
      </c>
      <c r="BA834" s="82">
        <v>2.8751576391164431E-3</v>
      </c>
      <c r="BB834" s="82">
        <v>2.4699766221225983E-3</v>
      </c>
      <c r="BC834" s="82">
        <v>2.3368490611523113E-3</v>
      </c>
      <c r="BD834" s="82">
        <v>3.8923899211849864E-3</v>
      </c>
      <c r="BE834" s="82">
        <v>3.9240828043753282E-3</v>
      </c>
      <c r="BF834" s="82">
        <f>+(BF805-AX805)/AX$818</f>
        <v>3.0300707801216228E-3</v>
      </c>
      <c r="BG834" s="82">
        <v>3.4944558218666E-3</v>
      </c>
      <c r="BH834" s="82">
        <v>2.21611980372212E-3</v>
      </c>
      <c r="BI834" s="82">
        <v>3.5912041271314557E-3</v>
      </c>
      <c r="BJ834" s="82">
        <v>2.4383093243819758E-3</v>
      </c>
      <c r="BK834" s="82">
        <v>3.769428329257652E-3</v>
      </c>
      <c r="BL834" s="82">
        <v>3.9121049446659952E-3</v>
      </c>
      <c r="BM834" s="82">
        <v>3.9614749686197786E-3</v>
      </c>
      <c r="BN834" s="82">
        <v>3.7698978328884096E-3</v>
      </c>
      <c r="BO834" s="82">
        <f>+(BO805-BF805)/BF$818</f>
        <v>1.9499020464305633E-3</v>
      </c>
      <c r="BP834" s="176">
        <v>3.5874814162297226E-3</v>
      </c>
      <c r="BQ834" s="82">
        <v>-2.7207842179342305E-3</v>
      </c>
      <c r="BR834" s="82">
        <v>-6.8586978771392453E-3</v>
      </c>
      <c r="BS834" s="176">
        <v>-9.8749737999154433E-3</v>
      </c>
      <c r="BT834" s="176">
        <v>-1.9131791963126895E-3</v>
      </c>
      <c r="BU834" s="176">
        <v>-4.2257183415946656E-3</v>
      </c>
      <c r="BV834" s="176">
        <v>-8.3947227507813211E-3</v>
      </c>
      <c r="BW834" s="82">
        <v>-1.7631353294113986E-3</v>
      </c>
      <c r="BX834" s="82">
        <v>-3.9779917597393853E-3</v>
      </c>
      <c r="BY834" s="82">
        <v>-6.3196749170815808E-3</v>
      </c>
      <c r="BZ834" s="75">
        <v>-7.5641786546509673E-4</v>
      </c>
      <c r="CA834" s="82">
        <f>+(CA805-BO805)/BO$818</f>
        <v>2.1630336844308791E-3</v>
      </c>
      <c r="CB834" s="82">
        <v>3.6615209088689143E-3</v>
      </c>
      <c r="CC834" s="82">
        <v>2.6573574845700316E-3</v>
      </c>
      <c r="CD834" s="82">
        <v>4.0713285687959792E-4</v>
      </c>
      <c r="CE834" s="82">
        <v>4.3827296004051355E-3</v>
      </c>
      <c r="CF834" s="82">
        <v>3.4522591656576461E-3</v>
      </c>
      <c r="CG834" s="82">
        <v>1.5793342258494307E-3</v>
      </c>
      <c r="CH834" s="82">
        <v>4.5783155970260348E-3</v>
      </c>
      <c r="CI834" s="82">
        <v>3.6467895868082033E-3</v>
      </c>
      <c r="CJ834" s="75">
        <v>3.7323876465166481E-3</v>
      </c>
      <c r="CK834" s="75">
        <v>3.0602300981301396E-3</v>
      </c>
      <c r="CL834" s="82">
        <f>+(CL805-CA805)/CA$818</f>
        <v>6.4734888801618795E-3</v>
      </c>
      <c r="CM834" s="82">
        <v>5.2583285526195279E-3</v>
      </c>
      <c r="CN834" s="176">
        <v>2.9057904754303024E-3</v>
      </c>
      <c r="CO834" s="176">
        <v>2.4974729782922568E-3</v>
      </c>
      <c r="CP834" s="176">
        <v>3.434827157785144E-3</v>
      </c>
      <c r="CQ834" s="176">
        <v>2.4911537617127552E-3</v>
      </c>
      <c r="CR834" s="176">
        <v>1.6403168536706888E-3</v>
      </c>
      <c r="CS834" s="176">
        <v>3.0180680719799429E-3</v>
      </c>
      <c r="CT834" s="176">
        <v>1.7843942280557211E-3</v>
      </c>
      <c r="CU834" s="176">
        <v>1.08996496320571E-3</v>
      </c>
      <c r="CV834" s="176">
        <v>2.1052253633974116E-3</v>
      </c>
      <c r="CW834" s="176">
        <v>9.7571338099309755E-4</v>
      </c>
      <c r="CX834" s="82">
        <v>1.8919340664850948E-3</v>
      </c>
      <c r="CY834" s="82">
        <v>7.5787973855684712E-4</v>
      </c>
      <c r="CZ834" s="82">
        <v>1.9841486501395465E-4</v>
      </c>
      <c r="DA834" s="82">
        <f>+(DA805-CL805)/CL$818</f>
        <v>1.4755641462336204E-3</v>
      </c>
      <c r="DB834" s="75">
        <v>3.6380997396497855E-3</v>
      </c>
      <c r="DC834" s="75">
        <v>4.0349037338467267E-3</v>
      </c>
      <c r="DD834" s="75">
        <v>2.4787457997210429E-3</v>
      </c>
      <c r="DE834" s="75">
        <v>3.7032541746468122E-3</v>
      </c>
      <c r="DF834" s="75">
        <v>4.0673147633980555E-3</v>
      </c>
      <c r="DG834" s="75">
        <v>2.6227969632690927E-3</v>
      </c>
      <c r="DH834" s="75">
        <v>4.3267179805109727E-3</v>
      </c>
      <c r="DI834" s="75">
        <v>3.9283410753087698E-3</v>
      </c>
      <c r="DJ834" s="75">
        <v>3.1648779109126469E-3</v>
      </c>
      <c r="DK834" s="75">
        <v>4.3174741583122235E-3</v>
      </c>
      <c r="DL834" s="75">
        <v>4.0146454244760366E-3</v>
      </c>
      <c r="DM834" s="75">
        <v>3.1474208792864698E-3</v>
      </c>
      <c r="DN834" s="127">
        <f>+(DN805-DA805)/DA$818</f>
        <v>-2.3696693991110136E-4</v>
      </c>
      <c r="DO834" s="75">
        <v>3.1474208792864698E-3</v>
      </c>
      <c r="DP834" s="75">
        <v>4.6870083216024915E-3</v>
      </c>
      <c r="DQ834" s="75">
        <v>4.7281970416139024E-3</v>
      </c>
      <c r="DR834" s="75">
        <v>3.6893171608494172E-3</v>
      </c>
      <c r="DS834" s="75">
        <v>4.1400136067250414E-3</v>
      </c>
      <c r="DT834" s="75">
        <v>3.795655631319771E-3</v>
      </c>
      <c r="DU834" s="75">
        <v>5.4418914376060607E-3</v>
      </c>
      <c r="DV834" s="84">
        <f>+(DV805-DN805)/DN$818</f>
        <v>6.2822952275451201E-3</v>
      </c>
      <c r="DW834" s="177">
        <f>+(DW805-DN805)/DN$818</f>
        <v>5.1436427202568727E-3</v>
      </c>
      <c r="DX834" s="86">
        <f>+(DX805-DN805)/DN$818</f>
        <v>3.4049982199965477E-3</v>
      </c>
      <c r="DZ834" s="75">
        <f>+(DZ805-DW805)/DW$818</f>
        <v>5.3988146446474344E-3</v>
      </c>
      <c r="EC834" s="75">
        <f>+(EC805-DZ805)/DZ$818</f>
        <v>4.5502028228231141E-3</v>
      </c>
      <c r="EF834" s="75">
        <f>+(EF805-EC805)/EC$818</f>
        <v>7.6976438818644466E-3</v>
      </c>
      <c r="EI834" s="75">
        <f>+(EI805-EF805)/EF$818</f>
        <v>7.7990793532757442E-3</v>
      </c>
      <c r="EL834" s="75">
        <f>+(EL805-EI805)/EI$818</f>
        <v>7.8182857121307358E-3</v>
      </c>
      <c r="EO834" s="75">
        <f>+(EO805-EL805)/EL$818</f>
        <v>7.8739087374107217E-3</v>
      </c>
    </row>
    <row r="835" spans="1:145" ht="15.5" x14ac:dyDescent="0.35">
      <c r="A835" s="56" t="s">
        <v>363</v>
      </c>
      <c r="B835" s="141" t="e">
        <f t="shared" si="854"/>
        <v>#VALUE!</v>
      </c>
      <c r="C835" s="141" t="e">
        <f t="shared" si="854"/>
        <v>#VALUE!</v>
      </c>
      <c r="D835" s="141" t="e">
        <f t="shared" si="854"/>
        <v>#VALUE!</v>
      </c>
      <c r="E835" s="141" t="e">
        <f t="shared" si="854"/>
        <v>#VALUE!</v>
      </c>
      <c r="F835" s="141" t="e">
        <f t="shared" si="854"/>
        <v>#VALUE!</v>
      </c>
      <c r="G835" s="141" t="e">
        <f t="shared" si="854"/>
        <v>#VALUE!</v>
      </c>
      <c r="H835" s="141" t="e">
        <f t="shared" si="854"/>
        <v>#VALUE!</v>
      </c>
      <c r="I835" s="141" t="e">
        <f t="shared" si="854"/>
        <v>#VALUE!</v>
      </c>
      <c r="J835" s="141" t="e">
        <f t="shared" si="854"/>
        <v>#VALUE!</v>
      </c>
      <c r="K835" s="141" t="e">
        <f t="shared" si="854"/>
        <v>#VALUE!</v>
      </c>
      <c r="L835" s="141" t="e">
        <f t="shared" si="854"/>
        <v>#VALUE!</v>
      </c>
      <c r="M835" s="141" t="e">
        <f t="shared" si="854"/>
        <v>#VALUE!</v>
      </c>
      <c r="N835" s="141" t="e">
        <f t="shared" si="854"/>
        <v>#VALUE!</v>
      </c>
      <c r="O835" s="141" t="e">
        <f t="shared" si="854"/>
        <v>#VALUE!</v>
      </c>
      <c r="P835" s="141">
        <v>1.0811655965760003E-2</v>
      </c>
      <c r="Q835" s="75" t="e">
        <f t="shared" si="854"/>
        <v>#VALUE!</v>
      </c>
      <c r="R835" s="75" t="e">
        <f t="shared" si="854"/>
        <v>#VALUE!</v>
      </c>
      <c r="S835" s="75" t="e">
        <f t="shared" si="854"/>
        <v>#VALUE!</v>
      </c>
      <c r="T835" s="75" t="e">
        <f t="shared" si="854"/>
        <v>#VALUE!</v>
      </c>
      <c r="U835" s="75" t="e">
        <f t="shared" si="854"/>
        <v>#VALUE!</v>
      </c>
      <c r="V835" s="75" t="e">
        <f t="shared" si="854"/>
        <v>#VALUE!</v>
      </c>
      <c r="W835" s="75" t="e">
        <f t="shared" si="854"/>
        <v>#VALUE!</v>
      </c>
      <c r="X835" s="82" t="e">
        <f t="shared" si="854"/>
        <v>#VALUE!</v>
      </c>
      <c r="Y835" s="82" t="e">
        <f t="shared" si="854"/>
        <v>#VALUE!</v>
      </c>
      <c r="Z835" s="75" t="e">
        <f t="shared" si="854"/>
        <v>#VALUE!</v>
      </c>
      <c r="AA835" s="75" t="e">
        <f>+(AA806-Z806)/Z$818</f>
        <v>#VALUE!</v>
      </c>
      <c r="AB835" s="75">
        <v>-7.5911520781405126E-3</v>
      </c>
      <c r="AC835" s="75">
        <v>-5.524550268974868E-3</v>
      </c>
      <c r="AD835" s="75">
        <v>-3.814964373676592E-3</v>
      </c>
      <c r="AE835" s="75" t="e">
        <f>+(AE806-AA806)/AA$818</f>
        <v>#VALUE!</v>
      </c>
      <c r="AF835" s="75">
        <v>5.2414361532821989E-3</v>
      </c>
      <c r="AG835" s="75">
        <v>4.4363778519497798E-3</v>
      </c>
      <c r="AH835" s="75">
        <v>5.9865276470707626E-3</v>
      </c>
      <c r="AI835" s="75">
        <v>4.8203295604982147E-4</v>
      </c>
      <c r="AJ835" s="82" t="e">
        <f>+(AJ806-AE806)/AE$818</f>
        <v>#VALUE!</v>
      </c>
      <c r="AK835" s="82">
        <v>-2.1231208502661599E-4</v>
      </c>
      <c r="AL835" s="82">
        <v>-2.4792134505981218E-3</v>
      </c>
      <c r="AM835" s="82">
        <v>-6.977263858184865E-4</v>
      </c>
      <c r="AN835" s="82">
        <v>-9.0691231126694262E-4</v>
      </c>
      <c r="AO835" s="82" t="e">
        <f>+(AO806-AJ806)/AJ$818</f>
        <v>#VALUE!</v>
      </c>
      <c r="AP835" s="82">
        <v>4.7683531701306408E-3</v>
      </c>
      <c r="AQ835" s="82">
        <v>-3.2599152885334076E-4</v>
      </c>
      <c r="AR835" s="82">
        <v>-3.8852955191350847E-3</v>
      </c>
      <c r="AS835" s="82" t="e">
        <f>+(AS806-AO806)/AO$818</f>
        <v>#VALUE!</v>
      </c>
      <c r="AT835" s="82">
        <v>2.8144113250528516E-3</v>
      </c>
      <c r="AU835" s="82">
        <v>-1.1584882999857759E-3</v>
      </c>
      <c r="AV835" s="82">
        <v>1.3277772718568151E-4</v>
      </c>
      <c r="AW835" s="82">
        <v>-9.7497425317085329E-4</v>
      </c>
      <c r="AX835" s="82" t="e">
        <f>+(AX806-AS806)/AS$818</f>
        <v>#VALUE!</v>
      </c>
      <c r="AY835" s="82"/>
      <c r="AZ835" s="82">
        <v>1.6716767471591358E-3</v>
      </c>
      <c r="BA835" s="82">
        <v>3.6210988113628915E-4</v>
      </c>
      <c r="BB835" s="82">
        <v>-8.963981493721483E-4</v>
      </c>
      <c r="BC835" s="82">
        <v>-1.7153108865553721E-3</v>
      </c>
      <c r="BD835" s="82">
        <v>-7.6427555845884495E-4</v>
      </c>
      <c r="BE835" s="82">
        <v>-1.8359289759964294E-3</v>
      </c>
      <c r="BF835" s="82" t="e">
        <f>+(BF806-AX806)/AX$818</f>
        <v>#VALUE!</v>
      </c>
      <c r="BG835" s="82">
        <v>3.1991004955336712E-3</v>
      </c>
      <c r="BH835" s="82">
        <v>1.2507627731047923E-3</v>
      </c>
      <c r="BI835" s="82">
        <v>1.860355097704208E-3</v>
      </c>
      <c r="BJ835" s="82">
        <v>1.0487445357834827E-4</v>
      </c>
      <c r="BK835" s="82">
        <v>1.6142732092658434E-3</v>
      </c>
      <c r="BL835" s="82">
        <v>4.1063373975814161E-4</v>
      </c>
      <c r="BM835" s="82">
        <v>1.520580041067737E-3</v>
      </c>
      <c r="BN835" s="82">
        <v>-7.4297201220159602E-4</v>
      </c>
      <c r="BO835" s="82" t="e">
        <f>+(BO806-BF806)/BF$818</f>
        <v>#VALUE!</v>
      </c>
      <c r="BP835" s="176">
        <v>3.0956676770124572E-4</v>
      </c>
      <c r="BQ835" s="82">
        <v>-2.6455977106786189E-4</v>
      </c>
      <c r="BR835" s="82">
        <v>-1.6182324691333451E-3</v>
      </c>
      <c r="BS835" s="176">
        <v>-2.9613896729523987E-3</v>
      </c>
      <c r="BT835" s="176">
        <v>-1.7680221455864979E-3</v>
      </c>
      <c r="BU835" s="176">
        <v>-3.2272165290935656E-3</v>
      </c>
      <c r="BV835" s="176">
        <v>-4.8845971989025126E-3</v>
      </c>
      <c r="BW835" s="82">
        <v>-2.7237233867006536E-3</v>
      </c>
      <c r="BX835" s="82">
        <v>-4.2943097989749986E-3</v>
      </c>
      <c r="BY835" s="82">
        <v>-6.0556055298508224E-3</v>
      </c>
      <c r="BZ835" s="75">
        <v>-3.8557936222001041E-3</v>
      </c>
      <c r="CA835" s="82" t="e">
        <f>+(CA806-BO806)/BO$818</f>
        <v>#VALUE!</v>
      </c>
      <c r="CB835" s="82">
        <v>4.2699365457832712E-3</v>
      </c>
      <c r="CC835" s="82">
        <v>3.9577380017149985E-3</v>
      </c>
      <c r="CD835" s="82">
        <v>3.1706679117990736E-3</v>
      </c>
      <c r="CE835" s="82">
        <v>5.0885872649854983E-3</v>
      </c>
      <c r="CF835" s="82">
        <v>4.7517291614862173E-3</v>
      </c>
      <c r="CG835" s="82">
        <v>3.0130772847031528E-3</v>
      </c>
      <c r="CH835" s="82">
        <v>5.5060677792975804E-3</v>
      </c>
      <c r="CI835" s="82">
        <v>3.7490772692235341E-3</v>
      </c>
      <c r="CJ835" s="75">
        <v>5.4788812347572055E-3</v>
      </c>
      <c r="CK835" s="75">
        <v>3.3758681172634218E-3</v>
      </c>
      <c r="CL835" s="82" t="e">
        <f>+(CL806-CA806)/CA$818</f>
        <v>#VALUE!</v>
      </c>
      <c r="CM835" s="82">
        <v>4.3219160454387338E-3</v>
      </c>
      <c r="CN835" s="176">
        <v>5.0332271173558216E-3</v>
      </c>
      <c r="CO835" s="176">
        <v>4.4596931312704258E-3</v>
      </c>
      <c r="CP835" s="176">
        <v>4.3239196769237582E-3</v>
      </c>
      <c r="CQ835" s="176">
        <v>4.3308355246213332E-3</v>
      </c>
      <c r="CR835" s="176">
        <v>4.4532820066297369E-3</v>
      </c>
      <c r="CS835" s="176">
        <v>3.9112081661192713E-3</v>
      </c>
      <c r="CT835" s="176">
        <v>3.8883027561305611E-3</v>
      </c>
      <c r="CU835" s="176">
        <v>3.9203554294085091E-3</v>
      </c>
      <c r="CV835" s="176">
        <v>3.2607420442960721E-3</v>
      </c>
      <c r="CW835" s="176">
        <v>3.1692169342749841E-3</v>
      </c>
      <c r="CX835" s="82">
        <v>3.5119023540258133E-3</v>
      </c>
      <c r="CY835" s="82">
        <v>3.4171282329893324E-3</v>
      </c>
      <c r="CZ835" s="82">
        <v>3.6882471136432215E-3</v>
      </c>
      <c r="DA835" s="82" t="e">
        <f>+(DA806-CL806)/CL$818</f>
        <v>#VALUE!</v>
      </c>
      <c r="DB835" s="75">
        <v>1.7815789941073234E-3</v>
      </c>
      <c r="DC835" s="75">
        <v>1.3079535352596345E-3</v>
      </c>
      <c r="DD835" s="75">
        <v>1.2563470263255469E-3</v>
      </c>
      <c r="DE835" s="75">
        <v>7.4529322578824016E-4</v>
      </c>
      <c r="DF835" s="75">
        <v>5.1689768698229765E-4</v>
      </c>
      <c r="DG835" s="75">
        <v>4.6531272969703327E-4</v>
      </c>
      <c r="DH835" s="75">
        <v>3.7823592191479093E-3</v>
      </c>
      <c r="DI835" s="75">
        <v>3.8596055101641526E-3</v>
      </c>
      <c r="DJ835" s="75">
        <v>3.8370273255729616E-3</v>
      </c>
      <c r="DK835" s="75">
        <v>4.0149584430683397E-3</v>
      </c>
      <c r="DL835" s="75">
        <v>3.9940675154464707E-3</v>
      </c>
      <c r="DM835" s="75">
        <v>3.8273274227956637E-3</v>
      </c>
      <c r="DN835" s="127" t="e">
        <f>+(DN806-DA806)/DA$818</f>
        <v>#VALUE!</v>
      </c>
      <c r="DO835" s="75">
        <v>3.8273274227956637E-3</v>
      </c>
      <c r="DP835" s="75">
        <v>4.5318564410740557E-3</v>
      </c>
      <c r="DQ835" s="75">
        <v>3.8050452358673399E-3</v>
      </c>
      <c r="DR835" s="75">
        <v>2.9204493615901344E-3</v>
      </c>
      <c r="DS835" s="75">
        <v>3.5003627112325185E-3</v>
      </c>
      <c r="DT835" s="75">
        <v>2.8614509080008249E-3</v>
      </c>
      <c r="DU835" s="75">
        <v>3.1830461968444979E-3</v>
      </c>
      <c r="DV835" s="84" t="e">
        <f>+(DV806-DN806)/DN$818</f>
        <v>#VALUE!</v>
      </c>
      <c r="DW835" s="177" t="e">
        <f>+(DW806-DN806)/DN$818</f>
        <v>#VALUE!</v>
      </c>
      <c r="DX835" s="86" t="e">
        <f>+(DX806-DN806)/DN$818</f>
        <v>#VALUE!</v>
      </c>
      <c r="DZ835" s="75" t="e">
        <f>+(DZ806-DW806)/DW$818</f>
        <v>#VALUE!</v>
      </c>
      <c r="EC835" s="75" t="e">
        <f>+(EC806-DZ806)/DZ$818</f>
        <v>#VALUE!</v>
      </c>
      <c r="EF835" s="75" t="e">
        <f>+(EF806-EC806)/EC$818</f>
        <v>#VALUE!</v>
      </c>
      <c r="EI835" s="75" t="e">
        <f>+(EI806-EF806)/EF$818</f>
        <v>#VALUE!</v>
      </c>
      <c r="EL835" s="75" t="e">
        <f>+(EL806-EI806)/EI$818</f>
        <v>#VALUE!</v>
      </c>
      <c r="EO835" s="75" t="e">
        <f>+(EO806-EL806)/EL$818</f>
        <v>#VALUE!</v>
      </c>
    </row>
    <row r="836" spans="1:145" ht="15.5" x14ac:dyDescent="0.35">
      <c r="A836" s="126" t="s">
        <v>364</v>
      </c>
      <c r="B836" s="141" t="e">
        <f t="shared" si="854"/>
        <v>#VALUE!</v>
      </c>
      <c r="C836" s="141" t="e">
        <f t="shared" si="854"/>
        <v>#VALUE!</v>
      </c>
      <c r="D836" s="141" t="e">
        <f t="shared" si="854"/>
        <v>#VALUE!</v>
      </c>
      <c r="E836" s="141" t="e">
        <f t="shared" si="854"/>
        <v>#VALUE!</v>
      </c>
      <c r="F836" s="141" t="e">
        <f t="shared" si="854"/>
        <v>#VALUE!</v>
      </c>
      <c r="G836" s="141" t="e">
        <f t="shared" si="854"/>
        <v>#REF!</v>
      </c>
      <c r="H836" s="141" t="e">
        <f t="shared" si="854"/>
        <v>#VALUE!</v>
      </c>
      <c r="I836" s="141" t="e">
        <f t="shared" si="854"/>
        <v>#VALUE!</v>
      </c>
      <c r="J836" s="141" t="e">
        <f t="shared" si="854"/>
        <v>#VALUE!</v>
      </c>
      <c r="K836" s="141" t="e">
        <f t="shared" si="854"/>
        <v>#VALUE!</v>
      </c>
      <c r="L836" s="141" t="e">
        <f t="shared" si="854"/>
        <v>#VALUE!</v>
      </c>
      <c r="M836" s="141" t="e">
        <f t="shared" si="854"/>
        <v>#VALUE!</v>
      </c>
      <c r="N836" s="141" t="e">
        <f t="shared" si="854"/>
        <v>#VALUE!</v>
      </c>
      <c r="O836" s="141" t="e">
        <f t="shared" si="854"/>
        <v>#VALUE!</v>
      </c>
      <c r="P836" s="141">
        <v>8.4728295107907095E-3</v>
      </c>
      <c r="Q836" s="75" t="e">
        <f t="shared" si="854"/>
        <v>#VALUE!</v>
      </c>
      <c r="R836" s="75" t="e">
        <f t="shared" si="854"/>
        <v>#VALUE!</v>
      </c>
      <c r="S836" s="75" t="e">
        <f t="shared" si="854"/>
        <v>#VALUE!</v>
      </c>
      <c r="T836" s="75" t="e">
        <f t="shared" si="854"/>
        <v>#VALUE!</v>
      </c>
      <c r="U836" s="75" t="e">
        <f t="shared" si="854"/>
        <v>#VALUE!</v>
      </c>
      <c r="V836" s="75" t="e">
        <f t="shared" si="854"/>
        <v>#VALUE!</v>
      </c>
      <c r="W836" s="75" t="e">
        <f t="shared" si="854"/>
        <v>#VALUE!</v>
      </c>
      <c r="X836" s="82" t="e">
        <f t="shared" si="854"/>
        <v>#VALUE!</v>
      </c>
      <c r="Y836" s="82" t="e">
        <f t="shared" si="854"/>
        <v>#VALUE!</v>
      </c>
      <c r="Z836" s="75" t="e">
        <f t="shared" si="854"/>
        <v>#VALUE!</v>
      </c>
      <c r="AA836" s="75" t="e">
        <f>+(AA807-Z807)/Z$818</f>
        <v>#VALUE!</v>
      </c>
      <c r="AB836" s="75">
        <v>3.6388502748112353E-3</v>
      </c>
      <c r="AC836" s="75">
        <v>3.3210676447281468E-3</v>
      </c>
      <c r="AD836" s="75">
        <v>2.3762041933840525E-3</v>
      </c>
      <c r="AE836" s="75" t="e">
        <f>+(AE807-AA807)/AA$818</f>
        <v>#VALUE!</v>
      </c>
      <c r="AF836" s="75">
        <v>1.9586745197290416E-3</v>
      </c>
      <c r="AG836" s="75">
        <v>4.0662197864748485E-4</v>
      </c>
      <c r="AH836" s="75">
        <v>1.1739633921105848E-3</v>
      </c>
      <c r="AI836" s="75">
        <v>5.6306409379028753E-3</v>
      </c>
      <c r="AJ836" s="82" t="e">
        <f>+(AJ807-AE807)/AE$818</f>
        <v>#VALUE!</v>
      </c>
      <c r="AK836" s="82">
        <v>-3.7483256153533918E-3</v>
      </c>
      <c r="AL836" s="82">
        <v>1.567628881124207E-3</v>
      </c>
      <c r="AM836" s="82">
        <v>-5.1626930750617046E-3</v>
      </c>
      <c r="AN836" s="82">
        <v>-5.1614974858786283E-3</v>
      </c>
      <c r="AO836" s="82" t="e">
        <f>+(AO807-AJ807)/AJ$818</f>
        <v>#VALUE!</v>
      </c>
      <c r="AP836" s="82">
        <v>2.6311934710172963E-3</v>
      </c>
      <c r="AQ836" s="82">
        <v>1.1036489679010751E-3</v>
      </c>
      <c r="AR836" s="82">
        <v>7.0814861147254691E-5</v>
      </c>
      <c r="AS836" s="82" t="e">
        <f>+(AS807-AO807)/AO$818</f>
        <v>#VALUE!</v>
      </c>
      <c r="AT836" s="82">
        <v>-5.1718501921564804E-3</v>
      </c>
      <c r="AU836" s="82">
        <v>-2.0704178821925033E-3</v>
      </c>
      <c r="AV836" s="82">
        <v>-4.5350999732637003E-4</v>
      </c>
      <c r="AW836" s="82">
        <v>-8.4592174382747544E-4</v>
      </c>
      <c r="AX836" s="82" t="e">
        <f>+(AX807-AS807)/AS$818</f>
        <v>#VALUE!</v>
      </c>
      <c r="AY836" s="82"/>
      <c r="AZ836" s="82">
        <v>-6.9660653200379139E-4</v>
      </c>
      <c r="BA836" s="82">
        <v>-1.6855282854105088E-3</v>
      </c>
      <c r="BB836" s="82">
        <v>-1.3807640103476442E-3</v>
      </c>
      <c r="BC836" s="82">
        <v>-2.459046944908787E-3</v>
      </c>
      <c r="BD836" s="82">
        <v>-1.8019418693542445E-3</v>
      </c>
      <c r="BE836" s="82">
        <v>-2.8337208336568819E-3</v>
      </c>
      <c r="BF836" s="82" t="e">
        <f>+(BF807-AX807)/AX$818</f>
        <v>#VALUE!</v>
      </c>
      <c r="BG836" s="204">
        <v>-7.8942797483307146E-4</v>
      </c>
      <c r="BH836" s="82">
        <v>-1.672183824626756E-3</v>
      </c>
      <c r="BI836" s="82">
        <v>-1.3973804130114949E-3</v>
      </c>
      <c r="BJ836" s="82">
        <v>-2.2344388097169229E-3</v>
      </c>
      <c r="BK836" s="82">
        <v>-1.5693254584090454E-3</v>
      </c>
      <c r="BL836" s="82">
        <v>-2.3877509946001558E-3</v>
      </c>
      <c r="BM836" s="82">
        <v>-1.6850873664922138E-3</v>
      </c>
      <c r="BN836" s="82">
        <v>-2.5138832522898493E-3</v>
      </c>
      <c r="BO836" s="82" t="e">
        <f>+(BO807-BF807)/BF$818</f>
        <v>#VALUE!</v>
      </c>
      <c r="BP836" s="176">
        <v>3.7139674082274919E-4</v>
      </c>
      <c r="BQ836" s="82">
        <v>-5.9242576594424482E-4</v>
      </c>
      <c r="BR836" s="82">
        <v>-2.5655584729585E-3</v>
      </c>
      <c r="BS836" s="176">
        <v>-5.2780309246621068E-3</v>
      </c>
      <c r="BT836" s="176">
        <v>-6.8283699475807445E-4</v>
      </c>
      <c r="BU836" s="176">
        <v>-1.5787624552144547E-3</v>
      </c>
      <c r="BV836" s="176">
        <v>-4.8914407601974904E-3</v>
      </c>
      <c r="BW836" s="82">
        <v>-1.7093699262057617E-3</v>
      </c>
      <c r="BX836" s="82">
        <v>-2.4902621907783623E-3</v>
      </c>
      <c r="BY836" s="82">
        <v>-3.472808794861127E-3</v>
      </c>
      <c r="BZ836" s="75">
        <v>-1.9441767095273656E-3</v>
      </c>
      <c r="CA836" s="82" t="e">
        <f>+(CA807-BO807)/BO$818</f>
        <v>#VALUE!</v>
      </c>
      <c r="CB836" s="82">
        <v>4.8102153888244245E-3</v>
      </c>
      <c r="CC836" s="82">
        <v>4.7495718841357795E-3</v>
      </c>
      <c r="CD836" s="82">
        <v>3.7123591941593151E-3</v>
      </c>
      <c r="CE836" s="82">
        <v>3.7687203092467382E-3</v>
      </c>
      <c r="CF836" s="82">
        <v>3.6980083967663555E-3</v>
      </c>
      <c r="CG836" s="82">
        <v>2.5163666571114611E-3</v>
      </c>
      <c r="CH836" s="82">
        <v>4.0032977863472992E-3</v>
      </c>
      <c r="CI836" s="82">
        <v>3.9213481531465803E-3</v>
      </c>
      <c r="CJ836" s="75">
        <v>3.9644105241597389E-3</v>
      </c>
      <c r="CK836" s="75">
        <v>3.6604154060833104E-3</v>
      </c>
      <c r="CL836" s="82" t="e">
        <f>+(CL807-CA807)/CA$818</f>
        <v>#VALUE!</v>
      </c>
      <c r="CM836" s="82">
        <v>1.3041848387933682E-3</v>
      </c>
      <c r="CN836" s="176">
        <v>1.7218297534494869E-3</v>
      </c>
      <c r="CO836" s="176">
        <v>1.6925983463273099E-3</v>
      </c>
      <c r="CP836" s="176">
        <v>4.1654806312394887E-3</v>
      </c>
      <c r="CQ836" s="176">
        <v>3.7388063986843281E-3</v>
      </c>
      <c r="CR836" s="176">
        <v>2.7008441381490443E-3</v>
      </c>
      <c r="CS836" s="176">
        <v>3.6720709488225066E-3</v>
      </c>
      <c r="CT836" s="176">
        <v>3.1219262617488007E-3</v>
      </c>
      <c r="CU836" s="176">
        <v>1.9610271017275259E-3</v>
      </c>
      <c r="CV836" s="176">
        <v>2.8599297137845599E-3</v>
      </c>
      <c r="CW836" s="176">
        <v>2.5556241706444051E-3</v>
      </c>
      <c r="CX836" s="82">
        <v>2.4933118728187186E-3</v>
      </c>
      <c r="CY836" s="82">
        <v>2.1939974602480689E-3</v>
      </c>
      <c r="CZ836" s="82">
        <v>1.7077212901454059E-3</v>
      </c>
      <c r="DA836" s="82" t="e">
        <f>+(DA807-CL807)/CL$818</f>
        <v>#VALUE!</v>
      </c>
      <c r="DB836" s="75">
        <v>1.400087090546521E-3</v>
      </c>
      <c r="DC836" s="75">
        <v>6.2024792479314689E-4</v>
      </c>
      <c r="DD836" s="75">
        <v>-1.9589163064255452E-4</v>
      </c>
      <c r="DE836" s="75">
        <v>1.7198147664179561E-3</v>
      </c>
      <c r="DF836" s="75">
        <v>8.4277406312398761E-4</v>
      </c>
      <c r="DG836" s="75">
        <v>2.116991035617879E-4</v>
      </c>
      <c r="DH836" s="75">
        <v>1.0492299620184166E-3</v>
      </c>
      <c r="DI836" s="75">
        <v>2.872021397699838E-4</v>
      </c>
      <c r="DJ836" s="75">
        <v>-5.3125197341751039E-4</v>
      </c>
      <c r="DK836" s="75">
        <v>-2.3136708043663303E-4</v>
      </c>
      <c r="DL836" s="75">
        <v>-9.4261006109341589E-4</v>
      </c>
      <c r="DM836" s="75">
        <v>-5.3229309751641365E-4</v>
      </c>
      <c r="DN836" s="127" t="e">
        <f>+(DN807-DA807)/DA$818</f>
        <v>#VALUE!</v>
      </c>
      <c r="DO836" s="75">
        <v>-5.3229309751641365E-4</v>
      </c>
      <c r="DP836" s="75">
        <v>9.0717079563454816E-4</v>
      </c>
      <c r="DQ836" s="75">
        <v>-1.9488276795493237E-4</v>
      </c>
      <c r="DR836" s="75">
        <v>-1.3519522983086506E-3</v>
      </c>
      <c r="DS836" s="75">
        <v>-7.9561848661906871E-4</v>
      </c>
      <c r="DT836" s="75">
        <v>-1.1070293726776596E-3</v>
      </c>
      <c r="DU836" s="75">
        <v>-1.3791568542701525E-3</v>
      </c>
      <c r="DV836" s="84" t="e">
        <f>+(DV807-DN807)/DN$818</f>
        <v>#VALUE!</v>
      </c>
      <c r="DW836" s="177" t="e">
        <f>+(DW807-DN807)/DN$818</f>
        <v>#VALUE!</v>
      </c>
      <c r="DX836" s="86" t="e">
        <f>+(DX807-DN807)/DN$818</f>
        <v>#VALUE!</v>
      </c>
      <c r="DZ836" s="75" t="e">
        <f>+(DZ807-DW807)/DW$818</f>
        <v>#VALUE!</v>
      </c>
      <c r="EC836" s="75" t="e">
        <f>+(EC807-DZ807)/DZ$818</f>
        <v>#VALUE!</v>
      </c>
      <c r="EF836" s="75" t="e">
        <f>+(EF807-EC807)/EC$818</f>
        <v>#VALUE!</v>
      </c>
      <c r="EI836" s="75" t="e">
        <f>+(EI807-EF807)/EF$818</f>
        <v>#VALUE!</v>
      </c>
      <c r="EL836" s="75" t="e">
        <f>+(EL807-EI807)/EI$818</f>
        <v>#VALUE!</v>
      </c>
      <c r="EO836" s="75" t="e">
        <f>+(EO807-EL807)/EL$818</f>
        <v>#VALUE!</v>
      </c>
    </row>
    <row r="837" spans="1:145" ht="15.5" x14ac:dyDescent="0.35">
      <c r="A837" s="2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141"/>
      <c r="O837" s="57"/>
      <c r="P837" s="57"/>
      <c r="Q837" s="128"/>
      <c r="R837" s="128"/>
      <c r="S837" s="128"/>
      <c r="T837" s="128"/>
      <c r="U837" s="128"/>
      <c r="V837" s="128"/>
      <c r="W837" s="128"/>
      <c r="X837" s="129"/>
      <c r="Y837" s="129"/>
      <c r="Z837" s="128"/>
      <c r="AA837" s="128"/>
      <c r="AB837" s="128"/>
      <c r="AC837" s="128"/>
      <c r="AD837" s="128"/>
      <c r="AE837" s="128"/>
      <c r="AF837" s="128"/>
      <c r="AG837" s="128"/>
      <c r="AH837" s="128"/>
      <c r="AI837" s="128"/>
      <c r="AJ837" s="129"/>
      <c r="AK837" s="129"/>
      <c r="AL837" s="129"/>
      <c r="AM837" s="129"/>
      <c r="AN837" s="129"/>
      <c r="AO837" s="129"/>
      <c r="AP837" s="129"/>
      <c r="AQ837" s="129"/>
      <c r="AR837" s="129"/>
      <c r="AS837" s="129"/>
      <c r="AT837" s="129"/>
      <c r="AU837" s="129"/>
      <c r="AV837" s="129"/>
      <c r="AW837" s="129"/>
      <c r="AX837" s="129"/>
      <c r="AY837" s="129"/>
      <c r="AZ837" s="129"/>
      <c r="BA837" s="129"/>
      <c r="BB837" s="129"/>
      <c r="BC837" s="129"/>
      <c r="BD837" s="129"/>
      <c r="BE837" s="129"/>
      <c r="BF837" s="129"/>
      <c r="BG837" s="129"/>
      <c r="BH837" s="129"/>
      <c r="BI837" s="129"/>
      <c r="BJ837" s="129"/>
      <c r="BK837" s="129"/>
      <c r="BL837" s="129"/>
      <c r="BM837" s="129"/>
      <c r="BN837" s="129"/>
      <c r="BO837" s="129"/>
      <c r="BP837" s="129"/>
      <c r="BQ837" s="129"/>
      <c r="BR837" s="129"/>
      <c r="BS837" s="129"/>
      <c r="BT837" s="129"/>
      <c r="BU837" s="129"/>
      <c r="BV837" s="129"/>
      <c r="BW837" s="129"/>
      <c r="BX837" s="129"/>
      <c r="BY837" s="129"/>
      <c r="BZ837" s="128"/>
      <c r="CA837" s="129"/>
      <c r="CB837" s="129"/>
      <c r="CC837" s="129"/>
      <c r="CD837" s="129"/>
      <c r="CE837" s="129"/>
      <c r="CF837" s="129"/>
      <c r="CG837" s="129"/>
      <c r="CH837" s="129"/>
      <c r="CI837" s="129"/>
      <c r="CJ837" s="128"/>
      <c r="CK837" s="128"/>
      <c r="CL837" s="129"/>
      <c r="CM837" s="129"/>
      <c r="CN837" s="129"/>
      <c r="CO837" s="129"/>
      <c r="CP837" s="129"/>
      <c r="CQ837" s="129"/>
      <c r="CR837" s="129"/>
      <c r="CS837" s="129"/>
      <c r="CT837" s="129"/>
      <c r="CU837" s="129"/>
      <c r="CV837" s="129"/>
      <c r="CW837" s="129"/>
      <c r="CX837" s="129"/>
      <c r="CY837" s="129"/>
      <c r="CZ837" s="129"/>
      <c r="DA837" s="129"/>
      <c r="DB837" s="128"/>
      <c r="DC837" s="128"/>
      <c r="DD837" s="128"/>
      <c r="DE837" s="128"/>
      <c r="DF837" s="128"/>
      <c r="DG837" s="128"/>
      <c r="DH837" s="128"/>
      <c r="DI837" s="128"/>
      <c r="DJ837" s="128"/>
      <c r="DK837" s="128"/>
      <c r="DL837" s="128"/>
      <c r="DM837" s="128"/>
      <c r="DN837" s="130"/>
      <c r="DO837" s="128"/>
      <c r="DP837" s="128"/>
      <c r="DQ837" s="128"/>
      <c r="DR837" s="128"/>
      <c r="DS837" s="128"/>
      <c r="DT837" s="128"/>
      <c r="DU837" s="128"/>
      <c r="DV837" s="131"/>
      <c r="DW837" s="132"/>
      <c r="DX837" s="133"/>
      <c r="DZ837" s="128"/>
      <c r="EC837" s="128"/>
      <c r="EF837" s="128"/>
      <c r="EI837" s="128"/>
      <c r="EL837" s="128"/>
      <c r="EO837" s="128"/>
    </row>
    <row r="838" spans="1:145" ht="15.5" x14ac:dyDescent="0.35">
      <c r="A838" s="56" t="s">
        <v>365</v>
      </c>
      <c r="B838" s="141" t="e">
        <f>+(B809-A809)/A$818</f>
        <v>#VALUE!</v>
      </c>
      <c r="C838" s="141">
        <f>+(C809-B809)/B$818</f>
        <v>-6.5868150042712702E-3</v>
      </c>
      <c r="D838" s="141">
        <f>+(D809-C809)/C$818</f>
        <v>-7.9808949410975008E-3</v>
      </c>
      <c r="E838" s="141">
        <f t="shared" ref="E838:Z838" si="855">+(E809-D809)/D$818</f>
        <v>-1.7566904792982209E-2</v>
      </c>
      <c r="F838" s="141">
        <f t="shared" si="855"/>
        <v>5.0755437993657802E-3</v>
      </c>
      <c r="G838" s="141">
        <f t="shared" si="855"/>
        <v>-1.7916780648448637E-3</v>
      </c>
      <c r="H838" s="141">
        <f t="shared" si="855"/>
        <v>1.7758459571152641E-3</v>
      </c>
      <c r="I838" s="141">
        <f t="shared" si="855"/>
        <v>-1.2870926642473659E-2</v>
      </c>
      <c r="J838" s="141">
        <f t="shared" si="855"/>
        <v>1.1324078512524137E-2</v>
      </c>
      <c r="K838" s="141">
        <f t="shared" si="855"/>
        <v>1.2306277270472038E-2</v>
      </c>
      <c r="L838" s="141">
        <f t="shared" si="855"/>
        <v>8.4663033127461533E-3</v>
      </c>
      <c r="M838" s="141">
        <f t="shared" si="855"/>
        <v>1.3348575218221248E-2</v>
      </c>
      <c r="N838" s="141">
        <f t="shared" si="855"/>
        <v>9.9808927080168048E-3</v>
      </c>
      <c r="O838" s="141">
        <f t="shared" si="855"/>
        <v>3.3270168124846268E-2</v>
      </c>
      <c r="P838" s="141">
        <v>2.8015788594166612E-2</v>
      </c>
      <c r="Q838" s="75">
        <f t="shared" si="855"/>
        <v>3.2227425792610127E-2</v>
      </c>
      <c r="R838" s="75">
        <f t="shared" si="855"/>
        <v>3.7583013382274849E-2</v>
      </c>
      <c r="S838" s="75">
        <f t="shared" si="855"/>
        <v>3.3740498612800165E-2</v>
      </c>
      <c r="T838" s="75">
        <f t="shared" si="855"/>
        <v>2.1121712010314295E-2</v>
      </c>
      <c r="U838" s="75">
        <f t="shared" si="855"/>
        <v>2.1647726508634991E-2</v>
      </c>
      <c r="V838" s="75">
        <f t="shared" si="855"/>
        <v>2.8100576491583183E-2</v>
      </c>
      <c r="W838" s="75">
        <f t="shared" si="855"/>
        <v>2.4949478152487579E-2</v>
      </c>
      <c r="X838" s="82">
        <f t="shared" si="855"/>
        <v>1.1565343489570432E-2</v>
      </c>
      <c r="Y838" s="82">
        <f t="shared" si="855"/>
        <v>2.5692454509226855E-2</v>
      </c>
      <c r="Z838" s="75">
        <f t="shared" si="855"/>
        <v>3.1766017497510658E-2</v>
      </c>
      <c r="AA838" s="75">
        <f>+(AA809-Z809)/Z$818</f>
        <v>2.5559820090101399E-2</v>
      </c>
      <c r="AB838" s="75">
        <v>2.7722956867847731E-2</v>
      </c>
      <c r="AC838" s="75">
        <v>2.5011337582140261E-2</v>
      </c>
      <c r="AD838" s="75">
        <v>2.2629075078800302E-2</v>
      </c>
      <c r="AE838" s="75">
        <f>+(AE809-AA809)/AA$818</f>
        <v>2.3043122981371008E-2</v>
      </c>
      <c r="AF838" s="75">
        <v>2.4060106863560513E-2</v>
      </c>
      <c r="AG838" s="75">
        <v>2.6172750876785E-2</v>
      </c>
      <c r="AH838" s="75">
        <v>2.4081618534572618E-2</v>
      </c>
      <c r="AI838" s="75">
        <v>1.133832138349232E-2</v>
      </c>
      <c r="AJ838" s="82">
        <f>+(AJ809-AE809)/AE$818</f>
        <v>2.2414899581213139E-2</v>
      </c>
      <c r="AK838" s="82">
        <v>2.287360700758723E-2</v>
      </c>
      <c r="AL838" s="82">
        <v>1.8316554530036357E-2</v>
      </c>
      <c r="AM838" s="82">
        <v>1.6796787753877045E-2</v>
      </c>
      <c r="AN838" s="82">
        <v>1.472026512760141E-2</v>
      </c>
      <c r="AO838" s="82">
        <f>+(AO809-AJ809)/AJ$818</f>
        <v>9.0316785165807083E-3</v>
      </c>
      <c r="AP838" s="82">
        <v>1.3059549384551311E-2</v>
      </c>
      <c r="AQ838" s="82">
        <v>1.9495265336208979E-2</v>
      </c>
      <c r="AR838" s="82">
        <v>1.4188881359329324E-2</v>
      </c>
      <c r="AS838" s="82">
        <f>+(AS809-AO809)/AO$818</f>
        <v>1.0907019040846875E-2</v>
      </c>
      <c r="AT838" s="82">
        <v>1.4223942051702815E-2</v>
      </c>
      <c r="AU838" s="82">
        <v>6.4843690707935839E-3</v>
      </c>
      <c r="AV838" s="82">
        <v>3.2325377199633803E-3</v>
      </c>
      <c r="AW838" s="82">
        <v>7.6353142147393086E-4</v>
      </c>
      <c r="AX838" s="82">
        <f>+(AX809-AS809)/AS$818</f>
        <v>7.6453003368278441E-3</v>
      </c>
      <c r="AY838" s="82"/>
      <c r="AZ838" s="82">
        <v>6.859897144329519E-3</v>
      </c>
      <c r="BA838" s="82">
        <v>4.1257698273724722E-3</v>
      </c>
      <c r="BB838" s="82">
        <v>9.1466509352473267E-3</v>
      </c>
      <c r="BC838" s="82">
        <v>4.6553316325309161E-3</v>
      </c>
      <c r="BD838" s="82">
        <v>1.200714421048454E-2</v>
      </c>
      <c r="BE838" s="82">
        <v>8.8295818609838306E-3</v>
      </c>
      <c r="BF838" s="82">
        <f>+(BF809-AX809)/AX$818</f>
        <v>1.1567902230686844E-2</v>
      </c>
      <c r="BG838" s="82">
        <v>9.3578332531683156E-3</v>
      </c>
      <c r="BH838" s="82">
        <v>7.5042185039625566E-3</v>
      </c>
      <c r="BI838" s="82">
        <v>8.6939731723580712E-3</v>
      </c>
      <c r="BJ838" s="82">
        <v>3.2190940116389555E-3</v>
      </c>
      <c r="BK838" s="82">
        <v>6.9718377810189984E-3</v>
      </c>
      <c r="BL838" s="82">
        <v>2.642406587461627E-3</v>
      </c>
      <c r="BM838" s="82">
        <v>7.7969549823420966E-3</v>
      </c>
      <c r="BN838" s="82">
        <v>2.6587592148913054E-3</v>
      </c>
      <c r="BO838" s="82">
        <f>+(BO809-BF809)/BF$818</f>
        <v>5.9983880776320444E-3</v>
      </c>
      <c r="BP838" s="176">
        <v>1.4448839009097148E-2</v>
      </c>
      <c r="BQ838" s="82">
        <v>-6.9511525188650494E-3</v>
      </c>
      <c r="BR838" s="82">
        <v>-3.0836248872173216E-2</v>
      </c>
      <c r="BS838" s="176">
        <v>-4.1390731231724251E-2</v>
      </c>
      <c r="BT838" s="176">
        <v>-3.1210191953787454E-2</v>
      </c>
      <c r="BU838" s="176">
        <v>-4.4482268182945713E-2</v>
      </c>
      <c r="BV838" s="176">
        <v>-6.6055598751610267E-2</v>
      </c>
      <c r="BW838" s="82">
        <v>-2.2977267779986019E-2</v>
      </c>
      <c r="BX838" s="82">
        <v>-3.2158932002357199E-2</v>
      </c>
      <c r="BY838" s="82">
        <v>-4.8704905284164934E-2</v>
      </c>
      <c r="BZ838" s="75">
        <v>-1.6989003477563411E-2</v>
      </c>
      <c r="CA838" s="82">
        <f>+(CA809-BO809)/BO$818</f>
        <v>-1.0448125597823625E-2</v>
      </c>
      <c r="CB838" s="82">
        <v>1.4738093082884906E-2</v>
      </c>
      <c r="CC838" s="82">
        <v>3.7181410632027723E-3</v>
      </c>
      <c r="CD838" s="82">
        <v>-1.1496115382583378E-2</v>
      </c>
      <c r="CE838" s="82">
        <v>1.1421343992838281E-2</v>
      </c>
      <c r="CF838" s="82">
        <v>2.4860359328891381E-3</v>
      </c>
      <c r="CG838" s="82">
        <v>-1.2212955931314128E-2</v>
      </c>
      <c r="CH838" s="82">
        <v>1.5123555551543898E-2</v>
      </c>
      <c r="CI838" s="82">
        <v>6.6594843901217129E-3</v>
      </c>
      <c r="CJ838" s="75">
        <v>1.3937504534638713E-2</v>
      </c>
      <c r="CK838" s="75">
        <v>8.1430865088464172E-3</v>
      </c>
      <c r="CL838" s="82">
        <f>+(CL809-CA809)/CA$818</f>
        <v>1.391674459499225E-2</v>
      </c>
      <c r="CM838" s="82">
        <v>1.55683247810917E-2</v>
      </c>
      <c r="CN838" s="176">
        <v>1.0171123872851852E-2</v>
      </c>
      <c r="CO838" s="176">
        <v>8.077866379564546E-3</v>
      </c>
      <c r="CP838" s="176">
        <v>9.3469927406001022E-3</v>
      </c>
      <c r="CQ838" s="176">
        <v>8.805774090660877E-3</v>
      </c>
      <c r="CR838" s="176">
        <v>2.9665910027882308E-3</v>
      </c>
      <c r="CS838" s="176">
        <v>2.0066260891051846E-2</v>
      </c>
      <c r="CT838" s="176">
        <v>1.7495024786780319E-2</v>
      </c>
      <c r="CU838" s="176">
        <v>1.0931627154087239E-2</v>
      </c>
      <c r="CV838" s="176">
        <v>2.1368998980810346E-2</v>
      </c>
      <c r="CW838" s="176">
        <v>1.6884356715648266E-2</v>
      </c>
      <c r="CX838" s="82">
        <v>1.7507277151869949E-2</v>
      </c>
      <c r="CY838" s="82">
        <v>1.4074963700811566E-2</v>
      </c>
      <c r="CZ838" s="82">
        <v>1.2046904449424328E-2</v>
      </c>
      <c r="DA838" s="82">
        <f>+(DA809-CL809)/CL$818</f>
        <v>1.1919776754478303E-2</v>
      </c>
      <c r="DB838" s="75">
        <v>1.785574395450806E-2</v>
      </c>
      <c r="DC838" s="75">
        <v>1.2897604711894261E-2</v>
      </c>
      <c r="DD838" s="75">
        <v>1.0419922861551315E-2</v>
      </c>
      <c r="DE838" s="75">
        <v>9.8850949144145273E-3</v>
      </c>
      <c r="DF838" s="75">
        <v>5.6936942521215459E-3</v>
      </c>
      <c r="DG838" s="75">
        <v>-2.1797484481580701E-3</v>
      </c>
      <c r="DH838" s="75">
        <v>1.8057755850409602E-2</v>
      </c>
      <c r="DI838" s="75">
        <v>1.4166741099995668E-2</v>
      </c>
      <c r="DJ838" s="75">
        <v>6.2905724570385619E-3</v>
      </c>
      <c r="DK838" s="75">
        <v>1.5144621432766021E-2</v>
      </c>
      <c r="DL838" s="75">
        <v>1.3741797655809747E-2</v>
      </c>
      <c r="DM838" s="75">
        <v>6.193646841114322E-3</v>
      </c>
      <c r="DN838" s="127">
        <f>+(DN809-DA809)/DA$818</f>
        <v>1.8279668674072463E-2</v>
      </c>
      <c r="DO838" s="75">
        <v>6.193646841114322E-3</v>
      </c>
      <c r="DP838" s="75">
        <v>1.467462076864761E-2</v>
      </c>
      <c r="DQ838" s="75">
        <v>1.5053834931583429E-2</v>
      </c>
      <c r="DR838" s="75">
        <v>1.1564316050849795E-2</v>
      </c>
      <c r="DS838" s="75">
        <v>2.0460850582077167E-2</v>
      </c>
      <c r="DT838" s="75">
        <v>1.7531993325647047E-2</v>
      </c>
      <c r="DU838" s="75">
        <v>1.5077325478005244E-2</v>
      </c>
      <c r="DV838" s="84">
        <f>+(DV809-DN809)/DN$818</f>
        <v>1.5345702153588292E-2</v>
      </c>
      <c r="DW838" s="177">
        <f>+(DW809-DN809)/DN$818</f>
        <v>1.2089628267129744E-2</v>
      </c>
      <c r="DX838" s="86">
        <f>+(DX809-DN809)/DN$818</f>
        <v>1.3848350625400737E-2</v>
      </c>
      <c r="DZ838" s="75">
        <f>+(DZ809-DW809)/DW$818</f>
        <v>1.5411229926581081E-2</v>
      </c>
      <c r="EC838" s="75">
        <f>+(EC809-DZ809)/DZ$818</f>
        <v>2.0554964053556227E-2</v>
      </c>
      <c r="EF838" s="75">
        <f>+(EF809-EC809)/EC$818</f>
        <v>2.2763385343347771E-2</v>
      </c>
      <c r="EI838" s="75">
        <f>+(EI809-EF809)/EF$818</f>
        <v>3.0636299151821533E-2</v>
      </c>
      <c r="EL838" s="75">
        <f>+(EL809-EI809)/EI$818</f>
        <v>2.5011363666695825E-2</v>
      </c>
      <c r="EO838" s="75">
        <f>+(EO809-EL809)/EL$818</f>
        <v>2.2029751540354737E-2</v>
      </c>
    </row>
    <row r="839" spans="1:145" ht="15.5" x14ac:dyDescent="0.35">
      <c r="A839" s="56" t="s">
        <v>366</v>
      </c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141"/>
      <c r="O839" s="57"/>
      <c r="P839" s="57"/>
      <c r="Q839" s="57"/>
      <c r="R839" s="57"/>
      <c r="S839" s="57"/>
      <c r="T839" s="57"/>
      <c r="U839" s="57"/>
      <c r="V839" s="57"/>
      <c r="W839" s="57"/>
      <c r="X839" s="58"/>
      <c r="Y839" s="58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82"/>
      <c r="BN839" s="58"/>
      <c r="BO839" s="58"/>
      <c r="BP839" s="176"/>
      <c r="BQ839" s="82"/>
      <c r="BR839" s="58"/>
      <c r="BS839" s="58"/>
      <c r="BT839" s="176"/>
      <c r="BU839" s="58"/>
      <c r="BV839" s="58"/>
      <c r="BW839" s="82"/>
      <c r="BX839" s="58"/>
      <c r="BY839" s="58"/>
      <c r="BZ839" s="75"/>
      <c r="CA839" s="58"/>
      <c r="CB839" s="82"/>
      <c r="CC839" s="82"/>
      <c r="CD839" s="82"/>
      <c r="CE839" s="82"/>
      <c r="CF839" s="82"/>
      <c r="CG839" s="82"/>
      <c r="CH839" s="82"/>
      <c r="CI839" s="82"/>
      <c r="CJ839" s="75"/>
      <c r="CK839" s="75"/>
      <c r="CL839" s="58"/>
      <c r="CM839" s="82"/>
      <c r="CN839" s="176"/>
      <c r="CO839" s="176"/>
      <c r="CP839" s="176"/>
      <c r="CQ839" s="176"/>
      <c r="CR839" s="176"/>
      <c r="CS839" s="176"/>
      <c r="CT839" s="176"/>
      <c r="CU839" s="176"/>
      <c r="CV839" s="176"/>
      <c r="CW839" s="176"/>
      <c r="CX839" s="58"/>
      <c r="CY839" s="58"/>
      <c r="CZ839" s="58"/>
      <c r="DA839" s="58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9"/>
      <c r="DO839" s="57"/>
      <c r="DP839" s="57"/>
      <c r="DQ839" s="57"/>
      <c r="DR839" s="57"/>
      <c r="DS839" s="57"/>
      <c r="DT839" s="57"/>
      <c r="DU839" s="57"/>
      <c r="DV839" s="60"/>
      <c r="DW839" s="61"/>
      <c r="DX839" s="62"/>
      <c r="DZ839" s="57"/>
      <c r="EC839" s="57"/>
      <c r="EF839" s="57"/>
      <c r="EI839" s="57"/>
      <c r="EL839" s="57"/>
      <c r="EO839" s="57"/>
    </row>
    <row r="840" spans="1:145" ht="15.5" x14ac:dyDescent="0.35">
      <c r="A840" s="56" t="s">
        <v>367</v>
      </c>
      <c r="B840" s="141" t="e">
        <f t="shared" ref="B840:Z841" si="856">+(B811-A811)/A$818</f>
        <v>#VALUE!</v>
      </c>
      <c r="C840" s="141">
        <f t="shared" si="856"/>
        <v>-9.1301290849605948E-3</v>
      </c>
      <c r="D840" s="141">
        <f t="shared" si="856"/>
        <v>-7.7000260908469311E-3</v>
      </c>
      <c r="E840" s="141">
        <f t="shared" si="856"/>
        <v>-1.6161245058871895E-2</v>
      </c>
      <c r="F840" s="141">
        <f t="shared" si="856"/>
        <v>-1.5742843514618692E-3</v>
      </c>
      <c r="G840" s="141">
        <f t="shared" si="856"/>
        <v>-1.7200091367240208E-3</v>
      </c>
      <c r="H840" s="141">
        <f t="shared" si="856"/>
        <v>-2.7253377495561875E-3</v>
      </c>
      <c r="I840" s="141">
        <f t="shared" si="856"/>
        <v>-9.1355020429459231E-3</v>
      </c>
      <c r="J840" s="141">
        <f t="shared" si="856"/>
        <v>1.1361226640673412E-2</v>
      </c>
      <c r="K840" s="141">
        <f t="shared" si="856"/>
        <v>1.0888019923176763E-2</v>
      </c>
      <c r="L840" s="141">
        <f t="shared" si="856"/>
        <v>8.1127060937511257E-3</v>
      </c>
      <c r="M840" s="141">
        <f t="shared" si="856"/>
        <v>7.3272932895948311E-3</v>
      </c>
      <c r="N840" s="141">
        <f t="shared" si="856"/>
        <v>1.4712021860439346E-3</v>
      </c>
      <c r="O840" s="141">
        <f t="shared" si="856"/>
        <v>2.28517503983942E-2</v>
      </c>
      <c r="P840" s="141">
        <v>2.2493372660258415E-2</v>
      </c>
      <c r="Q840" s="75">
        <f t="shared" si="856"/>
        <v>2.3144326497803878E-2</v>
      </c>
      <c r="R840" s="75">
        <f t="shared" si="856"/>
        <v>3.1698712041582019E-2</v>
      </c>
      <c r="S840" s="75">
        <f t="shared" si="856"/>
        <v>2.7134663933727533E-2</v>
      </c>
      <c r="T840" s="75">
        <f t="shared" si="856"/>
        <v>2.6383923116514423E-2</v>
      </c>
      <c r="U840" s="75">
        <f t="shared" si="856"/>
        <v>1.6950441861893897E-2</v>
      </c>
      <c r="V840" s="75">
        <f t="shared" si="856"/>
        <v>1.6157466245104269E-2</v>
      </c>
      <c r="W840" s="75">
        <f t="shared" si="856"/>
        <v>2.0780330194294643E-2</v>
      </c>
      <c r="X840" s="82">
        <f t="shared" si="856"/>
        <v>4.7581188131618889E-3</v>
      </c>
      <c r="Y840" s="82">
        <f t="shared" si="856"/>
        <v>1.9428980271929741E-2</v>
      </c>
      <c r="Z840" s="75">
        <f t="shared" si="856"/>
        <v>2.249126751777928E-2</v>
      </c>
      <c r="AA840" s="75">
        <f>+(AA811-Z811)/Z$818</f>
        <v>1.8928355893950768E-2</v>
      </c>
      <c r="AB840" s="75">
        <v>1.4756321789550299E-2</v>
      </c>
      <c r="AC840" s="75">
        <v>1.2174721340196107E-2</v>
      </c>
      <c r="AD840" s="75">
        <v>1.2394340218805E-2</v>
      </c>
      <c r="AE840" s="75">
        <f>+(AE811-AA811)/AA$818</f>
        <v>2.0477533242399728E-2</v>
      </c>
      <c r="AF840" s="75">
        <v>1.9272016974234071E-2</v>
      </c>
      <c r="AG840" s="75">
        <v>1.9081219212516501E-2</v>
      </c>
      <c r="AH840" s="75">
        <v>2.0197389302110538E-2</v>
      </c>
      <c r="AI840" s="75">
        <v>9.715647631850656E-3</v>
      </c>
      <c r="AJ840" s="82">
        <f>+(AJ811-AE811)/AE$818</f>
        <v>1.5627187456491311E-2</v>
      </c>
      <c r="AK840" s="82">
        <v>1.7283536018593157E-2</v>
      </c>
      <c r="AL840" s="82">
        <v>1.7143877440049384E-2</v>
      </c>
      <c r="AM840" s="82">
        <v>1.8161842424990846E-2</v>
      </c>
      <c r="AN840" s="82">
        <v>1.6450921434735099E-2</v>
      </c>
      <c r="AO840" s="82">
        <f>+(AO811-AJ811)/AJ$818</f>
        <v>9.0594216174746701E-3</v>
      </c>
      <c r="AP840" s="82">
        <v>1.2442182066940515E-2</v>
      </c>
      <c r="AQ840" s="82">
        <v>1.3650753200357021E-2</v>
      </c>
      <c r="AR840" s="82">
        <v>1.07508629406993E-2</v>
      </c>
      <c r="AS840" s="82">
        <f>+(AS811-AO811)/AO$818</f>
        <v>9.0128999788751211E-3</v>
      </c>
      <c r="AT840" s="82">
        <v>1.6584166018812789E-2</v>
      </c>
      <c r="AU840" s="82">
        <v>6.9541947197379224E-3</v>
      </c>
      <c r="AV840" s="82">
        <v>7.1040221943678948E-3</v>
      </c>
      <c r="AW840" s="82">
        <v>2.2273478813673881E-3</v>
      </c>
      <c r="AX840" s="82">
        <f>+(AX811-AS811)/AS$818</f>
        <v>5.4510543048867802E-3</v>
      </c>
      <c r="AY840" s="82"/>
      <c r="AZ840" s="82">
        <v>8.9523273493902281E-3</v>
      </c>
      <c r="BA840" s="82">
        <v>5.4890696785564507E-3</v>
      </c>
      <c r="BB840" s="82">
        <v>1.1109524572294175E-2</v>
      </c>
      <c r="BC840" s="82">
        <v>7.1599829537688743E-3</v>
      </c>
      <c r="BD840" s="82">
        <v>9.7405579858016924E-3</v>
      </c>
      <c r="BE840" s="82">
        <v>7.1689711349280068E-3</v>
      </c>
      <c r="BF840" s="82">
        <f>+(BF811-AX811)/AX$818</f>
        <v>9.8846036827482248E-3</v>
      </c>
      <c r="BG840" s="82">
        <v>7.358277008066E-3</v>
      </c>
      <c r="BH840" s="82">
        <v>5.597734707762419E-3</v>
      </c>
      <c r="BI840" s="82">
        <v>3.9131780575895744E-3</v>
      </c>
      <c r="BJ840" s="82">
        <v>-1.2158149641856651E-3</v>
      </c>
      <c r="BK840" s="82">
        <v>6.2568415139019947E-3</v>
      </c>
      <c r="BL840" s="82">
        <v>1.8553419216745515E-3</v>
      </c>
      <c r="BM840" s="82">
        <v>5.4392183367199497E-3</v>
      </c>
      <c r="BN840" s="82">
        <v>3.2054893472735409E-4</v>
      </c>
      <c r="BO840" s="82">
        <f>+(BO811-BF811)/BF$818</f>
        <v>5.4736655701186337E-3</v>
      </c>
      <c r="BP840" s="176">
        <v>1.281147461943875E-2</v>
      </c>
      <c r="BQ840" s="82">
        <v>-1.3733866394323866E-2</v>
      </c>
      <c r="BR840" s="82">
        <v>-3.4751006481838584E-2</v>
      </c>
      <c r="BS840" s="176">
        <v>-4.539857354634453E-2</v>
      </c>
      <c r="BT840" s="176">
        <v>-2.431232578104461E-2</v>
      </c>
      <c r="BU840" s="176">
        <v>-3.721394329887813E-2</v>
      </c>
      <c r="BV840" s="176">
        <v>-5.7888176782615722E-2</v>
      </c>
      <c r="BW840" s="82">
        <v>-1.8810311843161419E-2</v>
      </c>
      <c r="BX840" s="82">
        <v>-2.6090466954604642E-2</v>
      </c>
      <c r="BY840" s="82">
        <v>-4.2536187506700823E-2</v>
      </c>
      <c r="BZ840" s="75">
        <v>-1.4715885256235305E-2</v>
      </c>
      <c r="CA840" s="82">
        <f>+(CA811-BO811)/BO$818</f>
        <v>-8.959611588171823E-3</v>
      </c>
      <c r="CB840" s="82">
        <v>1.8113794702171473E-2</v>
      </c>
      <c r="CC840" s="82">
        <v>8.5954605915467067E-3</v>
      </c>
      <c r="CD840" s="82">
        <v>-4.6521965321827223E-3</v>
      </c>
      <c r="CE840" s="82">
        <v>1.701588680418472E-2</v>
      </c>
      <c r="CF840" s="82">
        <v>8.6042970381666351E-3</v>
      </c>
      <c r="CG840" s="82">
        <v>-5.3522012900757542E-3</v>
      </c>
      <c r="CH840" s="82">
        <v>2.1098084981264888E-2</v>
      </c>
      <c r="CI840" s="82">
        <v>1.3513942230507749E-2</v>
      </c>
      <c r="CJ840" s="75">
        <v>1.8210506724369576E-2</v>
      </c>
      <c r="CK840" s="75">
        <v>1.2739209429109508E-2</v>
      </c>
      <c r="CL840" s="82">
        <f>+(CL811-CA811)/CA$818</f>
        <v>1.1816589117801866E-2</v>
      </c>
      <c r="CM840" s="82">
        <v>1.2279777039961342E-2</v>
      </c>
      <c r="CN840" s="176">
        <v>1.1889207268138864E-2</v>
      </c>
      <c r="CO840" s="176">
        <v>1.0483152396047437E-2</v>
      </c>
      <c r="CP840" s="176">
        <v>1.1779172704758749E-2</v>
      </c>
      <c r="CQ840" s="176">
        <v>1.1208232108792612E-2</v>
      </c>
      <c r="CR840" s="176">
        <v>5.1919963998082134E-3</v>
      </c>
      <c r="CS840" s="176">
        <v>1.9186056321796114E-2</v>
      </c>
      <c r="CT840" s="176">
        <v>1.690499542200528E-2</v>
      </c>
      <c r="CU840" s="176">
        <v>9.9758039933582673E-3</v>
      </c>
      <c r="CV840" s="176">
        <v>1.6593626811296582E-2</v>
      </c>
      <c r="CW840" s="176">
        <v>1.2506281465096799E-2</v>
      </c>
      <c r="CX840" s="82">
        <v>1.2865114089900579E-2</v>
      </c>
      <c r="CY840" s="82">
        <v>9.8168290059490806E-3</v>
      </c>
      <c r="CZ840" s="82">
        <v>8.7916838817521017E-3</v>
      </c>
      <c r="DA840" s="82">
        <f>+(DA811-CL811)/CL$818</f>
        <v>8.3300583380952597E-3</v>
      </c>
      <c r="DB840" s="75">
        <v>1.428814660676673E-2</v>
      </c>
      <c r="DC840" s="75">
        <v>1.0977727613187554E-2</v>
      </c>
      <c r="DD840" s="75">
        <v>8.4608832295709081E-3</v>
      </c>
      <c r="DE840" s="75">
        <v>1.0828061953259849E-2</v>
      </c>
      <c r="DF840" s="75">
        <v>8.4320102955456784E-3</v>
      </c>
      <c r="DG840" s="75">
        <v>3.6054258035773919E-3</v>
      </c>
      <c r="DH840" s="75">
        <v>1.7154811609687175E-2</v>
      </c>
      <c r="DI840" s="75">
        <v>1.4853446479197795E-2</v>
      </c>
      <c r="DJ840" s="75">
        <v>1.0374714205064597E-2</v>
      </c>
      <c r="DK840" s="75">
        <v>1.570777678663756E-2</v>
      </c>
      <c r="DL840" s="75">
        <v>1.4330733765893479E-2</v>
      </c>
      <c r="DM840" s="75">
        <v>1.0151779728328343E-2</v>
      </c>
      <c r="DN840" s="127">
        <f>+(DN811-DA811)/DA$818</f>
        <v>1.4186717928313794E-2</v>
      </c>
      <c r="DO840" s="75">
        <v>1.0151779728328343E-2</v>
      </c>
      <c r="DP840" s="75">
        <v>1.4414184333229571E-2</v>
      </c>
      <c r="DQ840" s="75">
        <v>1.3752403796967488E-2</v>
      </c>
      <c r="DR840" s="75">
        <v>1.0214262777633473E-2</v>
      </c>
      <c r="DS840" s="75">
        <v>1.37765665478299E-2</v>
      </c>
      <c r="DT840" s="75">
        <v>1.1183011994256054E-2</v>
      </c>
      <c r="DU840" s="75">
        <v>1.3137565088244561E-2</v>
      </c>
      <c r="DV840" s="84">
        <f>+(DV811-DN811)/DN$818</f>
        <v>1.5870799918245131E-2</v>
      </c>
      <c r="DW840" s="177">
        <f>+(DW811-DN811)/DN$818</f>
        <v>1.3812400490987503E-2</v>
      </c>
      <c r="DX840" s="86">
        <f>+(DX811-DN811)/DN$818</f>
        <v>7.7278114436794641E-3</v>
      </c>
      <c r="DZ840" s="75">
        <f>+(DZ811-DW811)/DW$818</f>
        <v>1.4396948653632183E-2</v>
      </c>
      <c r="EC840" s="75">
        <f>+(EC811-DZ811)/DZ$818</f>
        <v>1.5331940424139464E-2</v>
      </c>
      <c r="EF840" s="75">
        <f>+(EF811-EC811)/EC$818</f>
        <v>1.8757442327871996E-2</v>
      </c>
      <c r="EI840" s="75">
        <f>+(EI811-EF811)/EF$818</f>
        <v>2.6075329301894292E-2</v>
      </c>
      <c r="EL840" s="75">
        <f>+(EL811-EI811)/EI$818</f>
        <v>2.0297593858919525E-2</v>
      </c>
      <c r="EO840" s="75">
        <f>+(EO811-EL811)/EL$818</f>
        <v>1.7217868340508386E-2</v>
      </c>
    </row>
    <row r="841" spans="1:145" ht="15.5" x14ac:dyDescent="0.35">
      <c r="A841" s="56" t="s">
        <v>368</v>
      </c>
      <c r="B841" s="141" t="e">
        <f t="shared" si="856"/>
        <v>#VALUE!</v>
      </c>
      <c r="C841" s="141">
        <f t="shared" si="856"/>
        <v>2.5433140806893702E-3</v>
      </c>
      <c r="D841" s="141">
        <f t="shared" si="856"/>
        <v>-2.8086885025059284E-4</v>
      </c>
      <c r="E841" s="141">
        <f t="shared" si="856"/>
        <v>-1.4056597341103115E-3</v>
      </c>
      <c r="F841" s="141">
        <f t="shared" si="856"/>
        <v>6.649828150827649E-3</v>
      </c>
      <c r="G841" s="141">
        <f t="shared" si="856"/>
        <v>-7.1668928120861733E-5</v>
      </c>
      <c r="H841" s="141">
        <f t="shared" si="856"/>
        <v>4.5011837066714893E-3</v>
      </c>
      <c r="I841" s="141">
        <f t="shared" si="856"/>
        <v>-3.7354245995277354E-3</v>
      </c>
      <c r="J841" s="141">
        <f t="shared" si="856"/>
        <v>-3.714812814927566E-5</v>
      </c>
      <c r="K841" s="141">
        <f t="shared" si="856"/>
        <v>1.4182573472952575E-3</v>
      </c>
      <c r="L841" s="141">
        <f t="shared" si="856"/>
        <v>3.5359721899504414E-4</v>
      </c>
      <c r="M841" s="141">
        <f t="shared" si="856"/>
        <v>6.0212819286264005E-3</v>
      </c>
      <c r="N841" s="141">
        <f t="shared" si="856"/>
        <v>8.5096905219728541E-3</v>
      </c>
      <c r="O841" s="141">
        <f t="shared" si="856"/>
        <v>1.041841772645207E-2</v>
      </c>
      <c r="P841" s="141">
        <v>5.5224159339082538E-3</v>
      </c>
      <c r="Q841" s="75">
        <f t="shared" si="856"/>
        <v>9.083099294806227E-3</v>
      </c>
      <c r="R841" s="75">
        <f t="shared" si="856"/>
        <v>5.8843013406928704E-3</v>
      </c>
      <c r="S841" s="75">
        <f t="shared" si="856"/>
        <v>6.6058346790725904E-3</v>
      </c>
      <c r="T841" s="75">
        <f t="shared" si="856"/>
        <v>-5.2622111062001304E-3</v>
      </c>
      <c r="U841" s="75">
        <f t="shared" si="856"/>
        <v>4.6972846467411272E-3</v>
      </c>
      <c r="V841" s="75">
        <f t="shared" si="856"/>
        <v>1.1943110246478881E-2</v>
      </c>
      <c r="W841" s="75">
        <f t="shared" si="856"/>
        <v>4.1691479581929683E-3</v>
      </c>
      <c r="X841" s="82">
        <f t="shared" si="856"/>
        <v>6.8072246764085582E-3</v>
      </c>
      <c r="Y841" s="82">
        <f t="shared" si="856"/>
        <v>6.2634742372970689E-3</v>
      </c>
      <c r="Z841" s="75">
        <f t="shared" si="856"/>
        <v>9.2747499797314059E-3</v>
      </c>
      <c r="AA841" s="75">
        <f>+(AA812-Z812)/Z$818</f>
        <v>6.6314641961506314E-3</v>
      </c>
      <c r="AB841" s="75">
        <v>1.2966635078301461E-2</v>
      </c>
      <c r="AC841" s="75">
        <v>1.2836616241944166E-2</v>
      </c>
      <c r="AD841" s="75">
        <v>1.0234734459995705E-2</v>
      </c>
      <c r="AE841" s="75">
        <f>+(AE812-AA812)/AA$818</f>
        <v>2.5655897389712523E-3</v>
      </c>
      <c r="AF841" s="75">
        <v>4.7880898893264282E-3</v>
      </c>
      <c r="AG841" s="75">
        <v>7.0915316642681768E-3</v>
      </c>
      <c r="AH841" s="75">
        <v>3.8842292325021199E-3</v>
      </c>
      <c r="AI841" s="75">
        <v>1.6226737516416769E-3</v>
      </c>
      <c r="AJ841" s="82">
        <f>+(AJ812-AE812)/AE$818</f>
        <v>6.7877121247218149E-3</v>
      </c>
      <c r="AK841" s="82">
        <v>5.5900709889940853E-3</v>
      </c>
      <c r="AL841" s="82">
        <v>1.1726770899869721E-3</v>
      </c>
      <c r="AM841" s="82">
        <v>-1.36505507111379E-3</v>
      </c>
      <c r="AN841" s="82">
        <v>-1.7266563071336931E-3</v>
      </c>
      <c r="AO841" s="82">
        <f>+(AO812-AJ812)/AJ$818</f>
        <v>-2.7743100893924914E-5</v>
      </c>
      <c r="AP841" s="82">
        <v>6.1736731761078355E-4</v>
      </c>
      <c r="AQ841" s="82">
        <v>5.8445121358519717E-3</v>
      </c>
      <c r="AR841" s="82">
        <v>3.4420184186299951E-3</v>
      </c>
      <c r="AS841" s="82">
        <f>+(AS812-AO812)/AO$818</f>
        <v>1.8941190619717668E-3</v>
      </c>
      <c r="AT841" s="82">
        <v>-2.360223967109997E-3</v>
      </c>
      <c r="AU841" s="82">
        <v>-5.0982564894433901E-4</v>
      </c>
      <c r="AV841" s="82">
        <v>-3.8714844744045028E-3</v>
      </c>
      <c r="AW841" s="82">
        <v>-1.50381645989343E-3</v>
      </c>
      <c r="AX841" s="82">
        <f>+(AX812-AS812)/AS$818</f>
        <v>2.1942460319410166E-3</v>
      </c>
      <c r="AY841" s="82"/>
      <c r="AZ841" s="82">
        <v>-2.0924302050606856E-3</v>
      </c>
      <c r="BA841" s="82">
        <v>-1.3632998511839546E-3</v>
      </c>
      <c r="BB841" s="82">
        <v>-1.962873637046848E-3</v>
      </c>
      <c r="BC841" s="82">
        <v>-2.5046513212379352E-3</v>
      </c>
      <c r="BD841" s="82">
        <v>2.2665862246828488E-3</v>
      </c>
      <c r="BE841" s="82">
        <v>1.6606107260558473E-3</v>
      </c>
      <c r="BF841" s="82">
        <f>+(BF812-AX812)/AX$818</f>
        <v>1.6832985479386189E-3</v>
      </c>
      <c r="BG841" s="82">
        <v>1.9995562451022926E-3</v>
      </c>
      <c r="BH841" s="82">
        <v>1.9064837962001148E-3</v>
      </c>
      <c r="BI841" s="82">
        <v>4.7807951147684734E-3</v>
      </c>
      <c r="BJ841" s="82">
        <v>4.4349089758245978E-3</v>
      </c>
      <c r="BK841" s="82">
        <v>7.1499626711698106E-4</v>
      </c>
      <c r="BL841" s="82">
        <v>7.870646657870754E-4</v>
      </c>
      <c r="BM841" s="82">
        <v>2.3577366456221235E-3</v>
      </c>
      <c r="BN841" s="82">
        <v>2.3382102801639284E-3</v>
      </c>
      <c r="BO841" s="82">
        <f>+(BO812-BF812)/BF$818</f>
        <v>5.2472250751341111E-4</v>
      </c>
      <c r="BP841" s="176">
        <v>1.6373643896583974E-3</v>
      </c>
      <c r="BQ841" s="82">
        <v>6.7827138754588401E-3</v>
      </c>
      <c r="BR841" s="82">
        <v>3.9147576096653708E-3</v>
      </c>
      <c r="BS841" s="176">
        <v>4.0078423146202328E-3</v>
      </c>
      <c r="BT841" s="176">
        <v>-6.8978661727428225E-3</v>
      </c>
      <c r="BU841" s="176">
        <v>-7.2683248840675818E-3</v>
      </c>
      <c r="BV841" s="176">
        <v>-8.1674219689945298E-3</v>
      </c>
      <c r="BW841" s="82">
        <v>-4.1669559368246005E-3</v>
      </c>
      <c r="BX841" s="82">
        <v>-6.06846504775258E-3</v>
      </c>
      <c r="BY841" s="82">
        <v>-6.1687177774641579E-3</v>
      </c>
      <c r="BZ841" s="75">
        <v>-2.2731182213281079E-3</v>
      </c>
      <c r="CA841" s="82">
        <f>+(CA812-BO812)/BO$818</f>
        <v>-1.4885140096517783E-3</v>
      </c>
      <c r="CB841" s="82">
        <v>-3.3757016192865206E-3</v>
      </c>
      <c r="CC841" s="82">
        <v>-4.8773195283439343E-3</v>
      </c>
      <c r="CD841" s="82">
        <v>-6.8439188504006545E-3</v>
      </c>
      <c r="CE841" s="82">
        <v>-5.5945428113464597E-3</v>
      </c>
      <c r="CF841" s="82">
        <v>-6.1182611052775192E-3</v>
      </c>
      <c r="CG841" s="82">
        <v>-6.8607546412383959E-3</v>
      </c>
      <c r="CH841" s="82">
        <v>-5.9745294297209465E-3</v>
      </c>
      <c r="CI841" s="82">
        <v>-6.8544578403860364E-3</v>
      </c>
      <c r="CJ841" s="75">
        <v>-4.2730021897308635E-3</v>
      </c>
      <c r="CK841" s="75">
        <v>-4.5961229202630908E-3</v>
      </c>
      <c r="CL841" s="82">
        <f>+(CL812-CA812)/CA$818</f>
        <v>2.1001554771903608E-3</v>
      </c>
      <c r="CM841" s="82">
        <v>3.2885477411303569E-3</v>
      </c>
      <c r="CN841" s="176">
        <v>-1.7180833952870113E-3</v>
      </c>
      <c r="CO841" s="176">
        <v>-2.405286016482914E-3</v>
      </c>
      <c r="CP841" s="176">
        <v>-2.4321799641586466E-3</v>
      </c>
      <c r="CQ841" s="176">
        <v>-2.4024580181317115E-3</v>
      </c>
      <c r="CR841" s="176">
        <v>-2.2254053970200052E-3</v>
      </c>
      <c r="CS841" s="176">
        <v>8.8020456925573347E-4</v>
      </c>
      <c r="CT841" s="176">
        <v>5.9002936477504063E-4</v>
      </c>
      <c r="CU841" s="176">
        <v>9.5582316072897143E-4</v>
      </c>
      <c r="CV841" s="176">
        <v>4.7753721695137884E-3</v>
      </c>
      <c r="CW841" s="176">
        <v>4.3780752505514905E-3</v>
      </c>
      <c r="CX841" s="82">
        <v>4.6421630619693944E-3</v>
      </c>
      <c r="CY841" s="82">
        <v>4.2581346948624837E-3</v>
      </c>
      <c r="CZ841" s="82">
        <v>3.2552205676722717E-3</v>
      </c>
      <c r="DA841" s="82">
        <f>+(DA812-CL812)/CL$818</f>
        <v>3.5897184163830886E-3</v>
      </c>
      <c r="DB841" s="75">
        <v>3.5675973477413067E-3</v>
      </c>
      <c r="DC841" s="75">
        <v>1.9198770987066838E-3</v>
      </c>
      <c r="DD841" s="75">
        <v>1.9590396319804069E-3</v>
      </c>
      <c r="DE841" s="75">
        <v>-9.4296703884530031E-4</v>
      </c>
      <c r="DF841" s="75">
        <v>-2.738316043424133E-3</v>
      </c>
      <c r="DG841" s="75">
        <v>-5.7851742517354178E-3</v>
      </c>
      <c r="DH841" s="75">
        <v>9.0294424072242868E-4</v>
      </c>
      <c r="DI841" s="75">
        <v>-6.8670537920217218E-4</v>
      </c>
      <c r="DJ841" s="75">
        <v>-4.084141748026059E-3</v>
      </c>
      <c r="DK841" s="75">
        <v>-5.6315535387154033E-4</v>
      </c>
      <c r="DL841" s="75">
        <v>-5.8893611008373225E-4</v>
      </c>
      <c r="DM841" s="75">
        <v>-3.9581328872140423E-3</v>
      </c>
      <c r="DN841" s="127">
        <f>+(DN812-DA812)/DA$818</f>
        <v>4.0929507457586473E-3</v>
      </c>
      <c r="DO841" s="75">
        <v>-3.9581328872140423E-3</v>
      </c>
      <c r="DP841" s="75">
        <v>2.6043643541803915E-4</v>
      </c>
      <c r="DQ841" s="75">
        <v>1.3014311346159397E-3</v>
      </c>
      <c r="DR841" s="75">
        <v>1.3500532732163004E-3</v>
      </c>
      <c r="DS841" s="75">
        <v>6.6842840342472903E-3</v>
      </c>
      <c r="DT841" s="75">
        <v>6.3489813313909937E-3</v>
      </c>
      <c r="DU841" s="75">
        <v>1.9397603897607059E-3</v>
      </c>
      <c r="DV841" s="84">
        <f>+(DV812-DN812)/DN$818</f>
        <v>-5.2509776465681473E-4</v>
      </c>
      <c r="DW841" s="177">
        <f>+(DW812-DN812)/DN$818</f>
        <v>-1.7227722238577596E-3</v>
      </c>
      <c r="DX841" s="86">
        <f>+(DX812-DN812)/DN$818</f>
        <v>6.1205391817212738E-3</v>
      </c>
      <c r="DZ841" s="75">
        <f>+(DZ812-DW812)/DW$818</f>
        <v>1.0142812729489203E-3</v>
      </c>
      <c r="EC841" s="75">
        <f>+(EC812-DZ812)/DZ$818</f>
        <v>5.2230236294167004E-3</v>
      </c>
      <c r="EF841" s="75">
        <f>+(EF812-EC812)/EC$818</f>
        <v>4.0059430154757722E-3</v>
      </c>
      <c r="EI841" s="75">
        <f>+(EI812-EF812)/EF$818</f>
        <v>4.5609698499272412E-3</v>
      </c>
      <c r="EL841" s="75">
        <f>+(EL812-EI812)/EI$818</f>
        <v>4.7137698077763203E-3</v>
      </c>
      <c r="EO841" s="75">
        <f>+(EO812-EL812)/EL$818</f>
        <v>4.8118831998463507E-3</v>
      </c>
    </row>
    <row r="842" spans="1:145" ht="15.5" x14ac:dyDescent="0.35">
      <c r="A842" s="2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141"/>
      <c r="O842" s="57"/>
      <c r="P842" s="57"/>
      <c r="Q842" s="57"/>
      <c r="R842" s="57"/>
      <c r="S842" s="57"/>
      <c r="T842" s="57"/>
      <c r="U842" s="57"/>
      <c r="V842" s="57"/>
      <c r="W842" s="57"/>
      <c r="X842" s="58"/>
      <c r="Y842" s="58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7"/>
      <c r="CA842" s="58"/>
      <c r="CB842" s="58"/>
      <c r="CC842" s="58"/>
      <c r="CD842" s="58"/>
      <c r="CE842" s="58"/>
      <c r="CF842" s="58"/>
      <c r="CG842" s="58"/>
      <c r="CH842" s="58"/>
      <c r="CI842" s="58"/>
      <c r="CJ842" s="57"/>
      <c r="CK842" s="57"/>
      <c r="CL842" s="58"/>
      <c r="CM842" s="58"/>
      <c r="CN842" s="58"/>
      <c r="CO842" s="58"/>
      <c r="CP842" s="58"/>
      <c r="CQ842" s="58"/>
      <c r="CR842" s="58"/>
      <c r="CS842" s="58"/>
      <c r="CT842" s="58"/>
      <c r="CU842" s="58"/>
      <c r="CV842" s="58"/>
      <c r="CW842" s="58"/>
      <c r="CX842" s="58"/>
      <c r="CY842" s="58"/>
      <c r="CZ842" s="58"/>
      <c r="DA842" s="58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9"/>
      <c r="DO842" s="57"/>
      <c r="DP842" s="57"/>
      <c r="DQ842" s="57"/>
      <c r="DR842" s="57"/>
      <c r="DS842" s="57"/>
      <c r="DT842" s="57"/>
      <c r="DU842" s="57"/>
      <c r="DV842" s="60"/>
      <c r="DW842" s="61"/>
      <c r="DX842" s="62"/>
      <c r="DZ842" s="57"/>
      <c r="EC842" s="57"/>
      <c r="EF842" s="57"/>
      <c r="EI842" s="57"/>
      <c r="EL842" s="57"/>
      <c r="EO842" s="57"/>
    </row>
    <row r="843" spans="1:145" ht="15.5" x14ac:dyDescent="0.35">
      <c r="A843" s="56" t="s">
        <v>369</v>
      </c>
      <c r="B843" s="141" t="e">
        <f>+(B814-A814)/A$818</f>
        <v>#VALUE!</v>
      </c>
      <c r="C843" s="141" t="e">
        <f>+(C814-B814)/B$818</f>
        <v>#VALUE!</v>
      </c>
      <c r="D843" s="141" t="e">
        <f>+(D814-C814)/C$818</f>
        <v>#VALUE!</v>
      </c>
      <c r="E843" s="141" t="e">
        <f t="shared" ref="E843:Z843" si="857">+(E814-D814)/D$818</f>
        <v>#VALUE!</v>
      </c>
      <c r="F843" s="141" t="e">
        <f t="shared" si="857"/>
        <v>#VALUE!</v>
      </c>
      <c r="G843" s="141" t="e">
        <f t="shared" si="857"/>
        <v>#VALUE!</v>
      </c>
      <c r="H843" s="141" t="e">
        <f t="shared" si="857"/>
        <v>#VALUE!</v>
      </c>
      <c r="I843" s="141" t="e">
        <f t="shared" si="857"/>
        <v>#VALUE!</v>
      </c>
      <c r="J843" s="141" t="e">
        <f t="shared" si="857"/>
        <v>#VALUE!</v>
      </c>
      <c r="K843" s="141" t="e">
        <f t="shared" si="857"/>
        <v>#VALUE!</v>
      </c>
      <c r="L843" s="141" t="e">
        <f t="shared" si="857"/>
        <v>#VALUE!</v>
      </c>
      <c r="M843" s="141" t="e">
        <f t="shared" si="857"/>
        <v>#VALUE!</v>
      </c>
      <c r="N843" s="141" t="e">
        <f t="shared" si="857"/>
        <v>#VALUE!</v>
      </c>
      <c r="O843" s="141" t="e">
        <f t="shared" si="857"/>
        <v>#VALUE!</v>
      </c>
      <c r="P843" s="141">
        <v>6.8201957507192698E-2</v>
      </c>
      <c r="Q843" s="75" t="e">
        <f t="shared" si="857"/>
        <v>#VALUE!</v>
      </c>
      <c r="R843" s="75" t="e">
        <f t="shared" si="857"/>
        <v>#VALUE!</v>
      </c>
      <c r="S843" s="75" t="e">
        <f t="shared" si="857"/>
        <v>#VALUE!</v>
      </c>
      <c r="T843" s="75" t="e">
        <f t="shared" si="857"/>
        <v>#VALUE!</v>
      </c>
      <c r="U843" s="75" t="e">
        <f t="shared" si="857"/>
        <v>#VALUE!</v>
      </c>
      <c r="V843" s="75" t="e">
        <f t="shared" si="857"/>
        <v>#VALUE!</v>
      </c>
      <c r="W843" s="75" t="e">
        <f t="shared" si="857"/>
        <v>#VALUE!</v>
      </c>
      <c r="X843" s="82" t="e">
        <f t="shared" si="857"/>
        <v>#VALUE!</v>
      </c>
      <c r="Y843" s="82" t="e">
        <f t="shared" si="857"/>
        <v>#VALUE!</v>
      </c>
      <c r="Z843" s="75" t="e">
        <f t="shared" si="857"/>
        <v>#VALUE!</v>
      </c>
      <c r="AA843" s="75" t="e">
        <f>+(AA814-Z814)/Z$818</f>
        <v>#VALUE!</v>
      </c>
      <c r="AB843" s="75">
        <v>3.6688713389578895E-2</v>
      </c>
      <c r="AC843" s="75">
        <v>2.8927102571414998E-2</v>
      </c>
      <c r="AD843" s="75">
        <v>2.395798497266222E-2</v>
      </c>
      <c r="AE843" s="75" t="e">
        <f>+(AE814-AA814)/AA$818</f>
        <v>#VALUE!</v>
      </c>
      <c r="AF843" s="75">
        <v>4.4390842289454863E-2</v>
      </c>
      <c r="AG843" s="75">
        <v>5.4991848978497987E-2</v>
      </c>
      <c r="AH843" s="75">
        <v>4.9878404734263193E-2</v>
      </c>
      <c r="AI843" s="75">
        <v>5.8502278986269002E-2</v>
      </c>
      <c r="AJ843" s="82" t="e">
        <f>+(AJ814-AE814)/AE$818</f>
        <v>#VALUE!</v>
      </c>
      <c r="AK843" s="82">
        <v>3.3850173832436374E-2</v>
      </c>
      <c r="AL843" s="82">
        <v>2.2401436242791169E-2</v>
      </c>
      <c r="AM843" s="82">
        <v>2.1812952613399154E-2</v>
      </c>
      <c r="AN843" s="82">
        <v>2.157241777339421E-2</v>
      </c>
      <c r="AO843" s="82" t="e">
        <f>+(AO814-AJ814)/AJ$818</f>
        <v>#VALUE!</v>
      </c>
      <c r="AP843" s="82">
        <v>1.1878726357315166E-2</v>
      </c>
      <c r="AQ843" s="82">
        <v>1.1764474338694816E-2</v>
      </c>
      <c r="AR843" s="82">
        <v>4.4283566530072373E-3</v>
      </c>
      <c r="AS843" s="82" t="e">
        <f>+(AS814-AO814)/AO$818</f>
        <v>#VALUE!</v>
      </c>
      <c r="AT843" s="82">
        <v>1.2362473083876401E-2</v>
      </c>
      <c r="AU843" s="82">
        <v>1.1142442268335188E-2</v>
      </c>
      <c r="AV843" s="82">
        <v>6.712323621598724E-3</v>
      </c>
      <c r="AW843" s="82">
        <v>3.9454410734441258E-3</v>
      </c>
      <c r="AX843" s="82" t="e">
        <f>+(AX814-AS814)/AS$818</f>
        <v>#VALUE!</v>
      </c>
      <c r="AY843" s="82"/>
      <c r="AZ843" s="82">
        <v>2.0831922070204213E-2</v>
      </c>
      <c r="BA843" s="82">
        <v>4.4309731460343603E-3</v>
      </c>
      <c r="BB843" s="82">
        <v>2.9083463228203283E-2</v>
      </c>
      <c r="BC843" s="82">
        <v>1.0060642194976096E-2</v>
      </c>
      <c r="BD843" s="82">
        <v>2.2502889307604183E-2</v>
      </c>
      <c r="BE843" s="82">
        <v>7.0260742010597316E-3</v>
      </c>
      <c r="BF843" s="82" t="e">
        <f>+(BF814-AX814)/AX$818</f>
        <v>#VALUE!</v>
      </c>
      <c r="BG843" s="82">
        <v>3.1536186880953922E-2</v>
      </c>
      <c r="BH843" s="82">
        <v>1.3859260405277194E-2</v>
      </c>
      <c r="BI843" s="82">
        <v>3.0533913760876233E-2</v>
      </c>
      <c r="BJ843" s="82">
        <v>1.0615817704718587E-2</v>
      </c>
      <c r="BK843" s="82">
        <v>2.7389747652126314E-2</v>
      </c>
      <c r="BL843" s="82">
        <v>1.1592276795740677E-2</v>
      </c>
      <c r="BM843" s="82">
        <v>2.6188129808358839E-2</v>
      </c>
      <c r="BN843" s="82">
        <v>8.2544421357993412E-3</v>
      </c>
      <c r="BO843" s="82">
        <f>+(BO814-BF814)/BF$818</f>
        <v>1.9306647381089462E-2</v>
      </c>
      <c r="BP843" s="176">
        <v>2.9238015637800003E-2</v>
      </c>
      <c r="BQ843" s="82">
        <v>-1.640764076418029E-2</v>
      </c>
      <c r="BR843" s="82">
        <v>-7.2873858247051143E-2</v>
      </c>
      <c r="BS843" s="176">
        <v>-0.11423739014358604</v>
      </c>
      <c r="BT843" s="176">
        <v>-3.9801518422507287E-2</v>
      </c>
      <c r="BU843" s="176">
        <v>-6.6133902621160645E-2</v>
      </c>
      <c r="BV843" s="176">
        <v>-0.12561123013249154</v>
      </c>
      <c r="BW843" s="82">
        <v>-3.2700908906227989E-2</v>
      </c>
      <c r="BX843" s="82">
        <v>-4.9095965245034248E-2</v>
      </c>
      <c r="BY843" s="82">
        <v>-8.6686456651849486E-2</v>
      </c>
      <c r="BZ843" s="75">
        <v>-3.0188030046177108E-2</v>
      </c>
      <c r="CA843" s="82">
        <f>+(CA814-BO814)/BO$818</f>
        <v>-1.4699170161356299E-2</v>
      </c>
      <c r="CB843" s="82">
        <v>3.2069515579345086E-2</v>
      </c>
      <c r="CC843" s="82">
        <v>1.8239590510108178E-2</v>
      </c>
      <c r="CD843" s="82">
        <v>-1.3716981966591832E-2</v>
      </c>
      <c r="CE843" s="82">
        <v>2.2093951490466855E-2</v>
      </c>
      <c r="CF843" s="82">
        <v>9.6878896359939015E-3</v>
      </c>
      <c r="CG843" s="82">
        <v>-2.2822445540565554E-2</v>
      </c>
      <c r="CH843" s="82">
        <v>2.6412759141595674E-2</v>
      </c>
      <c r="CI843" s="82">
        <v>1.2027076302325345E-2</v>
      </c>
      <c r="CJ843" s="75">
        <v>2.541065228930529E-2</v>
      </c>
      <c r="CK843" s="75">
        <v>1.5759480775017466E-2</v>
      </c>
      <c r="CL843" s="82">
        <f>+(CL814-CA814)/CA$818</f>
        <v>1.0143365887928739E-2</v>
      </c>
      <c r="CM843" s="82">
        <v>3.8577766896662063E-2</v>
      </c>
      <c r="CN843" s="176">
        <v>3.3124887164516274E-2</v>
      </c>
      <c r="CO843" s="176">
        <v>2.8968956691470416E-2</v>
      </c>
      <c r="CP843" s="176">
        <v>3.921376844656807E-2</v>
      </c>
      <c r="CQ843" s="176">
        <v>3.0828628912895294E-2</v>
      </c>
      <c r="CR843" s="176">
        <v>1.2517383851586151E-2</v>
      </c>
      <c r="CS843" s="176">
        <v>4.3283405522906049E-2</v>
      </c>
      <c r="CT843" s="176">
        <v>3.4942722276687037E-2</v>
      </c>
      <c r="CU843" s="176">
        <v>1.7366710201995934E-2</v>
      </c>
      <c r="CV843" s="176">
        <v>3.9863392930672828E-2</v>
      </c>
      <c r="CW843" s="176">
        <v>2.862848183057488E-2</v>
      </c>
      <c r="CX843" s="82">
        <v>3.6295065166467397E-2</v>
      </c>
      <c r="CY843" s="82">
        <v>2.6778471389159682E-2</v>
      </c>
      <c r="CZ843" s="82">
        <v>1.915077118698362E-2</v>
      </c>
      <c r="DA843" s="82">
        <f>+(DA814-CL814)/CL$818</f>
        <v>2.5286347846527054E-2</v>
      </c>
      <c r="DB843" s="75">
        <v>3.9304219645044519E-2</v>
      </c>
      <c r="DC843" s="75">
        <v>2.6172463058967334E-2</v>
      </c>
      <c r="DD843" s="75">
        <v>1.2725194725104897E-2</v>
      </c>
      <c r="DE843" s="75">
        <v>2.7940553011433132E-2</v>
      </c>
      <c r="DF843" s="75">
        <v>1.6408583184702664E-2</v>
      </c>
      <c r="DG843" s="75">
        <v>-1.564726365152924E-3</v>
      </c>
      <c r="DH843" s="75">
        <v>3.8613140091952554E-2</v>
      </c>
      <c r="DI843" s="75">
        <v>2.6635647410172308E-2</v>
      </c>
      <c r="DJ843" s="75">
        <v>1.1145407248261378E-2</v>
      </c>
      <c r="DK843" s="75">
        <v>3.0158180910744053E-2</v>
      </c>
      <c r="DL843" s="75">
        <v>2.387655755087063E-2</v>
      </c>
      <c r="DM843" s="75">
        <v>1.0699454899979118E-2</v>
      </c>
      <c r="DN843" s="127">
        <f>+(DN814-DA814)/DA$818</f>
        <v>2.4430919083778892E-2</v>
      </c>
      <c r="DO843" s="75">
        <v>1.0699454899979118E-2</v>
      </c>
      <c r="DP843" s="75">
        <v>4.0292186514584397E-2</v>
      </c>
      <c r="DQ843" s="75">
        <v>3.4307821145711716E-2</v>
      </c>
      <c r="DR843" s="75">
        <v>2.1866264295309381E-2</v>
      </c>
      <c r="DS843" s="75">
        <v>4.494699210428707E-2</v>
      </c>
      <c r="DT843" s="75">
        <v>3.7298282774907231E-2</v>
      </c>
      <c r="DU843" s="75">
        <v>3.2673054353565351E-2</v>
      </c>
      <c r="DV843" s="84">
        <f>+(DV814-DN814)/DN$818</f>
        <v>3.7631603351909682E-2</v>
      </c>
      <c r="DW843" s="177">
        <f>+(DW814-DN814)/DN$818</f>
        <v>2.8710310309808591E-2</v>
      </c>
      <c r="DX843" s="86">
        <f>+(DX814-DN814)/DN$818</f>
        <v>2.4056071185822932E-2</v>
      </c>
      <c r="DZ843" s="75">
        <f>+(DZ814-DW814)/DW$818</f>
        <v>2.9905427452306954E-2</v>
      </c>
      <c r="EC843" s="75">
        <f>+(EC814-DZ814)/DZ$818</f>
        <v>4.2683375201092652E-2</v>
      </c>
      <c r="EF843" s="75">
        <f>+(EF814-EC814)/EC$818</f>
        <v>4.0052654306390538E-2</v>
      </c>
      <c r="EI843" s="75">
        <f>+(EI814-EF814)/EF$818</f>
        <v>4.7971582089518537E-2</v>
      </c>
      <c r="EL843" s="75">
        <f>+(EL814-EI814)/EI$818</f>
        <v>4.2787212566143727E-2</v>
      </c>
      <c r="EO843" s="75">
        <f>+(EO814-EL814)/EL$818</f>
        <v>4.0101613153097564E-2</v>
      </c>
    </row>
    <row r="844" spans="1:145" ht="15.5" x14ac:dyDescent="0.35">
      <c r="A844" s="2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141"/>
      <c r="O844" s="57"/>
      <c r="P844" s="57"/>
      <c r="Q844" s="57"/>
      <c r="R844" s="57"/>
      <c r="S844" s="57"/>
      <c r="T844" s="57"/>
      <c r="U844" s="57"/>
      <c r="V844" s="57"/>
      <c r="W844" s="57"/>
      <c r="X844" s="58"/>
      <c r="Y844" s="58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7"/>
      <c r="CA844" s="58"/>
      <c r="CB844" s="58"/>
      <c r="CC844" s="58"/>
      <c r="CD844" s="58"/>
      <c r="CE844" s="58"/>
      <c r="CF844" s="58"/>
      <c r="CG844" s="58"/>
      <c r="CH844" s="58"/>
      <c r="CI844" s="58"/>
      <c r="CJ844" s="57"/>
      <c r="CK844" s="57"/>
      <c r="CL844" s="58"/>
      <c r="CM844" s="58"/>
      <c r="CN844" s="58"/>
      <c r="CO844" s="58"/>
      <c r="CP844" s="58"/>
      <c r="CQ844" s="58"/>
      <c r="CR844" s="58"/>
      <c r="CS844" s="58"/>
      <c r="CT844" s="58"/>
      <c r="CU844" s="58"/>
      <c r="CV844" s="58"/>
      <c r="CW844" s="58"/>
      <c r="CX844" s="58"/>
      <c r="CY844" s="58"/>
      <c r="CZ844" s="58"/>
      <c r="DA844" s="58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9"/>
      <c r="DO844" s="57"/>
      <c r="DP844" s="57"/>
      <c r="DQ844" s="57"/>
      <c r="DR844" s="57"/>
      <c r="DS844" s="57"/>
      <c r="DT844" s="57"/>
      <c r="DU844" s="57"/>
      <c r="DV844" s="60"/>
      <c r="DW844" s="61"/>
      <c r="DX844" s="62"/>
      <c r="DZ844" s="57"/>
      <c r="EC844" s="57"/>
      <c r="EF844" s="57"/>
      <c r="EI844" s="57"/>
      <c r="EL844" s="57"/>
      <c r="EO844" s="57"/>
    </row>
    <row r="845" spans="1:145" ht="15.5" x14ac:dyDescent="0.35">
      <c r="A845" s="56" t="s">
        <v>370</v>
      </c>
      <c r="B845" s="141" t="e">
        <f>+(B816-A816)/A$818</f>
        <v>#VALUE!</v>
      </c>
      <c r="C845" s="141" t="e">
        <f>+(C816-B816)/B$818</f>
        <v>#VALUE!</v>
      </c>
      <c r="D845" s="141" t="e">
        <f>+(D816-C816)/C$818</f>
        <v>#VALUE!</v>
      </c>
      <c r="E845" s="141" t="e">
        <f t="shared" ref="E845:Z845" si="858">+(E816-D816)/D$818</f>
        <v>#VALUE!</v>
      </c>
      <c r="F845" s="141" t="e">
        <f t="shared" si="858"/>
        <v>#VALUE!</v>
      </c>
      <c r="G845" s="141" t="e">
        <f t="shared" si="858"/>
        <v>#VALUE!</v>
      </c>
      <c r="H845" s="141" t="e">
        <f t="shared" si="858"/>
        <v>#VALUE!</v>
      </c>
      <c r="I845" s="141" t="e">
        <f t="shared" si="858"/>
        <v>#VALUE!</v>
      </c>
      <c r="J845" s="141" t="e">
        <f t="shared" si="858"/>
        <v>#VALUE!</v>
      </c>
      <c r="K845" s="141" t="e">
        <f t="shared" si="858"/>
        <v>#VALUE!</v>
      </c>
      <c r="L845" s="141" t="e">
        <f t="shared" si="858"/>
        <v>#VALUE!</v>
      </c>
      <c r="M845" s="141" t="e">
        <f t="shared" si="858"/>
        <v>#VALUE!</v>
      </c>
      <c r="N845" s="141" t="e">
        <f t="shared" si="858"/>
        <v>#VALUE!</v>
      </c>
      <c r="O845" s="141" t="e">
        <f t="shared" si="858"/>
        <v>#VALUE!</v>
      </c>
      <c r="P845" s="75">
        <v>-4.0000000000000001E-3</v>
      </c>
      <c r="Q845" s="75" t="e">
        <f t="shared" si="858"/>
        <v>#VALUE!</v>
      </c>
      <c r="R845" s="75" t="e">
        <f t="shared" si="858"/>
        <v>#VALUE!</v>
      </c>
      <c r="S845" s="75" t="e">
        <f t="shared" si="858"/>
        <v>#VALUE!</v>
      </c>
      <c r="T845" s="75" t="e">
        <f t="shared" si="858"/>
        <v>#VALUE!</v>
      </c>
      <c r="U845" s="75" t="e">
        <f t="shared" si="858"/>
        <v>#VALUE!</v>
      </c>
      <c r="V845" s="75" t="e">
        <f t="shared" si="858"/>
        <v>#VALUE!</v>
      </c>
      <c r="W845" s="75" t="e">
        <f t="shared" si="858"/>
        <v>#VALUE!</v>
      </c>
      <c r="X845" s="82" t="e">
        <f t="shared" si="858"/>
        <v>#VALUE!</v>
      </c>
      <c r="Y845" s="82" t="e">
        <f t="shared" si="858"/>
        <v>#VALUE!</v>
      </c>
      <c r="Z845" s="75" t="e">
        <f t="shared" si="858"/>
        <v>#VALUE!</v>
      </c>
      <c r="AA845" s="75" t="e">
        <f>+(AA816-Z816)/Z$818</f>
        <v>#VALUE!</v>
      </c>
      <c r="AB845" s="75">
        <v>4.3554328378767014E-3</v>
      </c>
      <c r="AC845" s="75">
        <v>3.3406855076759125E-3</v>
      </c>
      <c r="AD845" s="75">
        <v>2.2150426869107101E-3</v>
      </c>
      <c r="AE845" s="75" t="e">
        <f>+(AE816-AA816)/AA$818</f>
        <v>#VALUE!</v>
      </c>
      <c r="AF845" s="75">
        <v>2.2568597341422341E-2</v>
      </c>
      <c r="AG845" s="75">
        <v>6.475737703565426E-3</v>
      </c>
      <c r="AH845" s="75">
        <v>5.7702909602447231E-3</v>
      </c>
      <c r="AI845" s="75">
        <v>-9.531795942920045E-3</v>
      </c>
      <c r="AJ845" s="82" t="e">
        <f>+(AJ816-AE816)/AE$818</f>
        <v>#VALUE!</v>
      </c>
      <c r="AK845" s="82">
        <v>7.7477740867114737E-3</v>
      </c>
      <c r="AL845" s="82">
        <v>5.5022696832039203E-3</v>
      </c>
      <c r="AM845" s="82">
        <v>3.2232369777480722E-3</v>
      </c>
      <c r="AN845" s="82">
        <v>2.7550206066877E-3</v>
      </c>
      <c r="AO845" s="82" t="e">
        <f>+(AO816-AJ816)/AJ$818</f>
        <v>#VALUE!</v>
      </c>
      <c r="AP845" s="82">
        <v>4.1779369228371948E-3</v>
      </c>
      <c r="AQ845" s="82">
        <v>4.8576723644444151E-3</v>
      </c>
      <c r="AR845" s="82">
        <v>3.8061866613266285E-3</v>
      </c>
      <c r="AS845" s="82" t="e">
        <f>+(AS816-AO816)/AO$818</f>
        <v>#VALUE!</v>
      </c>
      <c r="AT845" s="82">
        <v>3.8828755501150399E-3</v>
      </c>
      <c r="AU845" s="82">
        <v>-3.2315437669539534E-3</v>
      </c>
      <c r="AV845" s="82">
        <v>-5.0043653484085201E-3</v>
      </c>
      <c r="AW845" s="82">
        <v>-4.2663029285801533E-3</v>
      </c>
      <c r="AX845" s="82" t="e">
        <f>+(AX816-AS816)/AS$818</f>
        <v>#VALUE!</v>
      </c>
      <c r="AY845" s="82"/>
      <c r="AZ845" s="82">
        <v>-1.694911371192494E-3</v>
      </c>
      <c r="BA845" s="82">
        <v>2.0007287573253351E-3</v>
      </c>
      <c r="BB845" s="82">
        <v>-4.0370404561520159E-3</v>
      </c>
      <c r="BC845" s="82">
        <v>-8.992771802347493E-4</v>
      </c>
      <c r="BD845" s="82">
        <v>-7.1404404370721351E-3</v>
      </c>
      <c r="BE845" s="82">
        <v>-5.0637752397954955E-3</v>
      </c>
      <c r="BF845" s="82" t="e">
        <f>+(BF816-AX816)/AX$818</f>
        <v>#VALUE!</v>
      </c>
      <c r="BG845" s="82">
        <v>6.9404666394121389E-4</v>
      </c>
      <c r="BH845" s="82">
        <v>3.3419181375482511E-3</v>
      </c>
      <c r="BI845" s="82">
        <v>-3.8265329895100409E-4</v>
      </c>
      <c r="BJ845" s="82">
        <v>-3.777135606528816E-4</v>
      </c>
      <c r="BK845" s="82">
        <v>-3.9010301846630649E-4</v>
      </c>
      <c r="BL845" s="82">
        <v>-7.3166308185921246E-4</v>
      </c>
      <c r="BM845" s="82">
        <v>-1.2448653727121436E-3</v>
      </c>
      <c r="BN845" s="82">
        <v>-1.4325116149264765E-3</v>
      </c>
      <c r="BO845" s="82">
        <f>+(BO816-BF816)/BF$818</f>
        <v>2.1570760067728665E-3</v>
      </c>
      <c r="BP845" s="176">
        <v>4.0684393786164473E-3</v>
      </c>
      <c r="BQ845" s="82">
        <v>-2.5728854240659178E-3</v>
      </c>
      <c r="BR845" s="82">
        <v>4.0978538656561104E-3</v>
      </c>
      <c r="BS845" s="176">
        <v>8.1969394110576032E-3</v>
      </c>
      <c r="BT845" s="176">
        <v>2.9095661886971193E-3</v>
      </c>
      <c r="BU845" s="176">
        <v>7.3284978260668675E-3</v>
      </c>
      <c r="BV845" s="176">
        <v>6.7124798842551339E-3</v>
      </c>
      <c r="BW845" s="82">
        <v>1.934603641329166E-3</v>
      </c>
      <c r="BX845" s="82">
        <v>4.0395681191802051E-3</v>
      </c>
      <c r="BY845" s="82">
        <v>4.727045987687902E-3</v>
      </c>
      <c r="BZ845" s="75">
        <v>7.3041072145537192E-4</v>
      </c>
      <c r="CA845" s="82">
        <f>+(CA816-BO816)/BO$818</f>
        <v>-2.4006220475360144E-3</v>
      </c>
      <c r="CB845" s="82">
        <v>1.1708108126776467E-3</v>
      </c>
      <c r="CC845" s="82">
        <v>1.1986460764309682E-3</v>
      </c>
      <c r="CD845" s="82">
        <v>2.5300844338802999E-3</v>
      </c>
      <c r="CE845" s="82">
        <v>2.7089271819300651E-3</v>
      </c>
      <c r="CF845" s="82">
        <v>3.6808563937800313E-3</v>
      </c>
      <c r="CG845" s="82">
        <v>5.6124958602896237E-3</v>
      </c>
      <c r="CH845" s="82">
        <v>2.3087128910512173E-3</v>
      </c>
      <c r="CI845" s="82">
        <v>3.7078970747173598E-3</v>
      </c>
      <c r="CJ845" s="75">
        <v>1.4979129741533701E-3</v>
      </c>
      <c r="CK845" s="75">
        <v>2.8903932426956819E-3</v>
      </c>
      <c r="CL845" s="82">
        <f>+(CL816-CA816)/CA$818</f>
        <v>7.2029536044035374E-3</v>
      </c>
      <c r="CM845" s="82">
        <v>-1.9937140741584322E-3</v>
      </c>
      <c r="CN845" s="176">
        <v>-7.5896599262182134E-4</v>
      </c>
      <c r="CO845" s="176">
        <v>5.7536814656008388E-4</v>
      </c>
      <c r="CP845" s="176">
        <v>1.2839360618229914E-3</v>
      </c>
      <c r="CQ845" s="176">
        <v>6.1398393789307572E-4</v>
      </c>
      <c r="CR845" s="176">
        <v>1.3411810977234282E-3</v>
      </c>
      <c r="CS845" s="176">
        <v>1.1796001596597241E-3</v>
      </c>
      <c r="CT845" s="176">
        <v>3.9365866906619011E-4</v>
      </c>
      <c r="CU845" s="176">
        <v>-7.4493994509281343E-5</v>
      </c>
      <c r="CV845" s="176">
        <v>2.4944234307498004E-3</v>
      </c>
      <c r="CW845" s="176">
        <v>3.2507109123492456E-3</v>
      </c>
      <c r="CX845" s="82">
        <v>1.4762030970530188E-3</v>
      </c>
      <c r="CY845" s="82">
        <v>2.4783341925274077E-3</v>
      </c>
      <c r="CZ845" s="82">
        <v>2.5010123886239212E-3</v>
      </c>
      <c r="DA845" s="82">
        <f>+(DA816-CL816)/CL$818</f>
        <v>4.4238206469491489E-3</v>
      </c>
      <c r="DB845" s="75">
        <v>1.4846263866983875E-3</v>
      </c>
      <c r="DC845" s="75">
        <v>7.3616633005550974E-4</v>
      </c>
      <c r="DD845" s="75">
        <v>1.5983433172355828E-3</v>
      </c>
      <c r="DE845" s="75">
        <v>9.5945540035315396E-3</v>
      </c>
      <c r="DF845" s="75">
        <v>7.992299867748567E-3</v>
      </c>
      <c r="DG845" s="75">
        <v>8.5783959902797254E-3</v>
      </c>
      <c r="DH845" s="75">
        <v>-1.1732999364997472E-3</v>
      </c>
      <c r="DI845" s="75">
        <v>-1.4252016929008774E-3</v>
      </c>
      <c r="DJ845" s="75">
        <v>-2.0422138927204177E-3</v>
      </c>
      <c r="DK845" s="75">
        <v>-1.3846596393711258E-3</v>
      </c>
      <c r="DL845" s="75">
        <v>-1.6739607303606465E-3</v>
      </c>
      <c r="DM845" s="75">
        <v>-1.8353501417412549E-3</v>
      </c>
      <c r="DN845" s="127">
        <f>+(DN816-DA816)/DA$818</f>
        <v>-4.3124603630805653E-3</v>
      </c>
      <c r="DO845" s="75">
        <v>-1.8353501417412549E-3</v>
      </c>
      <c r="DP845" s="75">
        <v>2.4218163829827235E-3</v>
      </c>
      <c r="DQ845" s="75">
        <v>1.342412952539536E-3</v>
      </c>
      <c r="DR845" s="75">
        <v>1.4803133978214967E-3</v>
      </c>
      <c r="DS845" s="75">
        <v>-4.4684312860127293E-3</v>
      </c>
      <c r="DT845" s="75">
        <v>-4.3233441145929434E-3</v>
      </c>
      <c r="DU845" s="75">
        <v>-3.5716550466365921E-3</v>
      </c>
      <c r="DV845" s="84">
        <f>+(DV816-DN816)/DN$818</f>
        <v>-1.8748845439144411E-3</v>
      </c>
      <c r="DW845" s="177">
        <f>+(DW816-DN816)/DN$818</f>
        <v>-1.6333316519925906E-3</v>
      </c>
      <c r="DX845" s="86">
        <f>+(DX816-DN816)/DN$818</f>
        <v>-7.5807625735773926E-3</v>
      </c>
      <c r="DZ845" s="75">
        <f>+(DZ816-DW816)/DW$818</f>
        <v>4.5963076184775244E-3</v>
      </c>
      <c r="EC845" s="75">
        <f>+(EC816-DZ816)/DZ$818</f>
        <v>-4.7678915478707564E-3</v>
      </c>
      <c r="EF845" s="75">
        <f>+(EF816-EC816)/EC$818</f>
        <v>-1.6591548889602896E-3</v>
      </c>
      <c r="EI845" s="75">
        <f>+(EI816-EF816)/EF$818</f>
        <v>-3.712206690360442E-3</v>
      </c>
      <c r="EL845" s="75">
        <f>+(EL816-EI816)/EI$818</f>
        <v>3.4979124119068499E-3</v>
      </c>
      <c r="EO845" s="75">
        <f>+(EO816-EL816)/EL$818</f>
        <v>6.9031545285822031E-3</v>
      </c>
    </row>
    <row r="846" spans="1:145" ht="15.5" x14ac:dyDescent="0.35">
      <c r="A846" s="2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141"/>
      <c r="O846" s="57"/>
      <c r="P846" s="57"/>
      <c r="Q846" s="57"/>
      <c r="R846" s="57"/>
      <c r="S846" s="57"/>
      <c r="T846" s="57"/>
      <c r="U846" s="57"/>
      <c r="V846" s="57"/>
      <c r="W846" s="57"/>
      <c r="X846" s="58"/>
      <c r="Y846" s="58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7"/>
      <c r="CA846" s="58"/>
      <c r="CB846" s="58"/>
      <c r="CC846" s="58"/>
      <c r="CD846" s="58"/>
      <c r="CE846" s="58"/>
      <c r="CF846" s="58"/>
      <c r="CG846" s="58"/>
      <c r="CH846" s="58"/>
      <c r="CI846" s="58"/>
      <c r="CJ846" s="57"/>
      <c r="CK846" s="57"/>
      <c r="CL846" s="58"/>
      <c r="CM846" s="58"/>
      <c r="CN846" s="58"/>
      <c r="CO846" s="58"/>
      <c r="CP846" s="58"/>
      <c r="CQ846" s="58"/>
      <c r="CR846" s="58"/>
      <c r="CS846" s="58"/>
      <c r="CT846" s="58"/>
      <c r="CU846" s="58"/>
      <c r="CV846" s="58"/>
      <c r="CW846" s="58"/>
      <c r="CX846" s="58"/>
      <c r="CY846" s="58"/>
      <c r="CZ846" s="58"/>
      <c r="DA846" s="58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9"/>
      <c r="DO846" s="57"/>
      <c r="DP846" s="57"/>
      <c r="DQ846" s="57"/>
      <c r="DR846" s="57"/>
      <c r="DS846" s="57"/>
      <c r="DT846" s="57"/>
      <c r="DU846" s="57"/>
      <c r="DV846" s="60"/>
      <c r="DW846" s="61"/>
      <c r="DX846" s="62"/>
      <c r="DZ846" s="57"/>
      <c r="EC846" s="57"/>
      <c r="EF846" s="57"/>
      <c r="EI846" s="57"/>
      <c r="EL846" s="57"/>
      <c r="EO846" s="57"/>
    </row>
    <row r="847" spans="1:145" ht="15.5" x14ac:dyDescent="0.35">
      <c r="A847" s="126" t="s">
        <v>380</v>
      </c>
      <c r="B847" s="141" t="e">
        <f>+(B818-A818)/A$818</f>
        <v>#VALUE!</v>
      </c>
      <c r="C847" s="141">
        <f>+(C818-B818)/B$818</f>
        <v>-5.0096192383181932E-3</v>
      </c>
      <c r="D847" s="141">
        <f>+(D818-C818)/C$818</f>
        <v>1.7525479316317299E-2</v>
      </c>
      <c r="E847" s="141">
        <f t="shared" ref="E847:Z847" si="859">+(E818-D818)/D$818</f>
        <v>0.18556503798898705</v>
      </c>
      <c r="F847" s="141">
        <f t="shared" si="859"/>
        <v>1.8376903320212148E-2</v>
      </c>
      <c r="G847" s="141">
        <f t="shared" si="859"/>
        <v>-7.1026047323232613E-3</v>
      </c>
      <c r="H847" s="141">
        <f t="shared" si="859"/>
        <v>8.9397868960690869E-3</v>
      </c>
      <c r="I847" s="141">
        <f t="shared" si="859"/>
        <v>1.9317011856963429E-2</v>
      </c>
      <c r="J847" s="141">
        <f t="shared" si="859"/>
        <v>3.9670918203381055E-2</v>
      </c>
      <c r="K847" s="141">
        <f t="shared" si="859"/>
        <v>4.9376710364779426E-2</v>
      </c>
      <c r="L847" s="141">
        <f t="shared" si="859"/>
        <v>5.2728480383332402E-2</v>
      </c>
      <c r="M847" s="141">
        <f t="shared" si="859"/>
        <v>4.4382577696403969E-2</v>
      </c>
      <c r="N847" s="141">
        <f t="shared" si="859"/>
        <v>-2.1310823964189991E-2</v>
      </c>
      <c r="O847" s="141">
        <f t="shared" si="859"/>
        <v>7.6291372008096714E-2</v>
      </c>
      <c r="P847" s="75">
        <v>6.4000000000000001E-2</v>
      </c>
      <c r="Q847" s="75">
        <f t="shared" si="859"/>
        <v>5.2677863832670972E-2</v>
      </c>
      <c r="R847" s="75">
        <f t="shared" si="859"/>
        <v>5.5506606621322133E-2</v>
      </c>
      <c r="S847" s="75">
        <f t="shared" si="859"/>
        <v>0.10485272210460361</v>
      </c>
      <c r="T847" s="75">
        <f t="shared" si="859"/>
        <v>4.2993895907378198E-2</v>
      </c>
      <c r="U847" s="75">
        <f t="shared" si="859"/>
        <v>2.6886585063429828E-2</v>
      </c>
      <c r="V847" s="75">
        <f t="shared" si="859"/>
        <v>4.9497257256379573E-2</v>
      </c>
      <c r="W847" s="75">
        <f t="shared" si="859"/>
        <v>5.6955288590688449E-2</v>
      </c>
      <c r="X847" s="82">
        <f t="shared" si="859"/>
        <v>2.042862345683116E-2</v>
      </c>
      <c r="Y847" s="82">
        <f t="shared" si="859"/>
        <v>4.7259682417199481E-2</v>
      </c>
      <c r="Z847" s="75">
        <f t="shared" si="859"/>
        <v>4.3552859396347045E-2</v>
      </c>
      <c r="AA847" s="75">
        <f>+(AA818-Z818)/Z$818</f>
        <v>6.5735480021859902E-2</v>
      </c>
      <c r="AB847" s="75">
        <v>4.1044150227455597E-2</v>
      </c>
      <c r="AC847" s="75">
        <v>3.2267788079090504E-2</v>
      </c>
      <c r="AD847" s="75">
        <v>2.6172627659572935E-2</v>
      </c>
      <c r="AE847" s="75">
        <f>+(AE818-AA818)/AA$818</f>
        <v>1.4008009584508662E-2</v>
      </c>
      <c r="AF847" s="75">
        <v>6.6959439630877207E-2</v>
      </c>
      <c r="AG847" s="75">
        <v>6.1507586682063402E-2</v>
      </c>
      <c r="AH847" s="75">
        <v>5.5648695694507914E-2</v>
      </c>
      <c r="AI847" s="75">
        <v>4.8930483043348981E-2</v>
      </c>
      <c r="AJ847" s="82">
        <f>+(AJ818-AE818)/AE$818</f>
        <v>4.0158927660130336E-2</v>
      </c>
      <c r="AK847" s="82">
        <v>4.1597947919147851E-2</v>
      </c>
      <c r="AL847" s="82">
        <v>2.7863705925995096E-2</v>
      </c>
      <c r="AM847" s="82">
        <v>2.5036189591147225E-2</v>
      </c>
      <c r="AN847" s="82">
        <v>2.4327038380081906E-2</v>
      </c>
      <c r="AO847" s="82">
        <f>+(AO818-AJ818)/AJ$818</f>
        <v>1.2692483188509738E-2</v>
      </c>
      <c r="AP847" s="82">
        <v>1.6056663280152362E-2</v>
      </c>
      <c r="AQ847" s="82">
        <v>1.6622150703139198E-2</v>
      </c>
      <c r="AR847" s="82">
        <v>8.2345433143338666E-3</v>
      </c>
      <c r="AS847" s="82">
        <f>+(AS818-AO818)/AO$818</f>
        <v>-1.1015066280405047E-2</v>
      </c>
      <c r="AT847" s="82">
        <v>1.6245348629991045E-2</v>
      </c>
      <c r="AU847" s="82">
        <v>7.9108985013812347E-3</v>
      </c>
      <c r="AV847" s="82">
        <v>1.7079582731902038E-3</v>
      </c>
      <c r="AW847" s="82">
        <v>-3.2086185513602734E-4</v>
      </c>
      <c r="AX847" s="82">
        <f>+(AX818-AS818)/AS$818</f>
        <v>2.0163861702642383E-3</v>
      </c>
      <c r="AY847" s="82"/>
      <c r="AZ847" s="82">
        <v>1.9137010699011719E-2</v>
      </c>
      <c r="BA847" s="82">
        <v>6.4317019033596949E-3</v>
      </c>
      <c r="BB847" s="82">
        <v>2.5046422772051265E-2</v>
      </c>
      <c r="BC847" s="82">
        <v>9.1613650147413465E-3</v>
      </c>
      <c r="BD847" s="82">
        <v>1.5362448870532048E-2</v>
      </c>
      <c r="BE847" s="82">
        <v>1.9622989612642361E-3</v>
      </c>
      <c r="BF847" s="82">
        <f>+(BF818-AX818)/AX$818</f>
        <v>1.1131801452837792E-2</v>
      </c>
      <c r="BG847" s="82">
        <v>3.2230233544895133E-2</v>
      </c>
      <c r="BH847" s="82">
        <v>1.7201178542825445E-2</v>
      </c>
      <c r="BI847" s="82">
        <v>3.0151260461925226E-2</v>
      </c>
      <c r="BJ847" s="82">
        <v>1.0238104144065705E-2</v>
      </c>
      <c r="BK847" s="82">
        <v>2.6999644633660006E-2</v>
      </c>
      <c r="BL847" s="82">
        <v>1.0860613713881464E-2</v>
      </c>
      <c r="BM847" s="82">
        <v>2.4943264435646696E-2</v>
      </c>
      <c r="BN847" s="82">
        <v>6.8219305208728652E-3</v>
      </c>
      <c r="BO847" s="82">
        <f>+(BO818-BF818)/BF$818</f>
        <v>2.146372338786233E-2</v>
      </c>
      <c r="BP847" s="176">
        <v>3.330645501641645E-2</v>
      </c>
      <c r="BQ847" s="82">
        <v>-1.8980526188246208E-2</v>
      </c>
      <c r="BR847" s="82">
        <v>-6.8776004381395028E-2</v>
      </c>
      <c r="BS847" s="176">
        <v>-0.10604045073252844</v>
      </c>
      <c r="BT847" s="176">
        <v>-3.6891952233810171E-2</v>
      </c>
      <c r="BU847" s="176">
        <v>-5.8805404795093781E-2</v>
      </c>
      <c r="BV847" s="176">
        <v>-0.11889875024823642</v>
      </c>
      <c r="BW847" s="82">
        <v>-3.0766305264898822E-2</v>
      </c>
      <c r="BX847" s="82">
        <v>-4.505639712585404E-2</v>
      </c>
      <c r="BY847" s="82">
        <v>-8.1959410664161597E-2</v>
      </c>
      <c r="BZ847" s="75">
        <v>-2.9457619324721736E-2</v>
      </c>
      <c r="CA847" s="82">
        <f>+(CA818-BO818)/BO$818</f>
        <v>-1.7099792208892316E-2</v>
      </c>
      <c r="CB847" s="82">
        <v>3.3240326392022734E-2</v>
      </c>
      <c r="CC847" s="82">
        <v>1.9438236586539145E-2</v>
      </c>
      <c r="CD847" s="82">
        <v>-1.1186897532711532E-2</v>
      </c>
      <c r="CE847" s="82">
        <v>2.480287867239692E-2</v>
      </c>
      <c r="CF847" s="82">
        <v>1.3368746029773932E-2</v>
      </c>
      <c r="CG847" s="82">
        <v>-1.7209949680275931E-2</v>
      </c>
      <c r="CH847" s="82">
        <v>2.872147203264689E-2</v>
      </c>
      <c r="CI847" s="82">
        <v>1.5734973377042705E-2</v>
      </c>
      <c r="CJ847" s="75">
        <v>2.690856526345866E-2</v>
      </c>
      <c r="CK847" s="75">
        <v>1.8649874017713147E-2</v>
      </c>
      <c r="CL847" s="82">
        <f>+(CL818-CA818)/CA$818</f>
        <v>1.7346319492332278E-2</v>
      </c>
      <c r="CM847" s="82">
        <v>3.6584052822503633E-2</v>
      </c>
      <c r="CN847" s="176">
        <v>3.2365921171894449E-2</v>
      </c>
      <c r="CO847" s="176">
        <v>2.9544324838030499E-2</v>
      </c>
      <c r="CP847" s="176">
        <v>4.0497704508391061E-2</v>
      </c>
      <c r="CQ847" s="176">
        <v>3.1442612850788372E-2</v>
      </c>
      <c r="CR847" s="176">
        <v>1.3858564949309577E-2</v>
      </c>
      <c r="CS847" s="176">
        <v>4.4463005682565775E-2</v>
      </c>
      <c r="CT847" s="176">
        <v>3.5336380945753226E-2</v>
      </c>
      <c r="CU847" s="176">
        <v>1.7292216207486652E-2</v>
      </c>
      <c r="CV847" s="176">
        <v>4.2357816361422627E-2</v>
      </c>
      <c r="CW847" s="176">
        <v>3.1879192742924126E-2</v>
      </c>
      <c r="CX847" s="82">
        <v>3.7771268263520411E-2</v>
      </c>
      <c r="CY847" s="82">
        <v>2.9256805581687088E-2</v>
      </c>
      <c r="CZ847" s="82">
        <v>2.1651783575607542E-2</v>
      </c>
      <c r="DA847" s="82">
        <f>+(DA818-CL818)/CL$818</f>
        <v>2.9710168493476203E-2</v>
      </c>
      <c r="DB847" s="75">
        <v>4.0788846031742904E-2</v>
      </c>
      <c r="DC847" s="75">
        <v>2.6908629389022845E-2</v>
      </c>
      <c r="DD847" s="75">
        <v>1.4323538042340479E-2</v>
      </c>
      <c r="DE847" s="75">
        <v>3.7535107014964673E-2</v>
      </c>
      <c r="DF847" s="75">
        <v>2.4400883052451229E-2</v>
      </c>
      <c r="DG847" s="75">
        <v>7.0136696251268012E-3</v>
      </c>
      <c r="DH847" s="75">
        <v>3.7439840155452805E-2</v>
      </c>
      <c r="DI847" s="75">
        <v>2.5210445717271431E-2</v>
      </c>
      <c r="DJ847" s="75">
        <v>9.1031933555409603E-3</v>
      </c>
      <c r="DK847" s="75">
        <v>2.8773521271372927E-2</v>
      </c>
      <c r="DL847" s="75">
        <v>2.2202596820509984E-2</v>
      </c>
      <c r="DM847" s="75">
        <v>8.8641047582378625E-3</v>
      </c>
      <c r="DN847" s="127">
        <f>+(DN818-DA818)/DA$818</f>
        <v>2.011845872069833E-2</v>
      </c>
      <c r="DO847" s="75">
        <v>8.8641047582378625E-3</v>
      </c>
      <c r="DP847" s="75">
        <v>4.2714002897567119E-2</v>
      </c>
      <c r="DQ847" s="75">
        <v>3.565023409825125E-2</v>
      </c>
      <c r="DR847" s="75">
        <v>2.3346577693130879E-2</v>
      </c>
      <c r="DS847" s="75">
        <v>4.0478560818274341E-2</v>
      </c>
      <c r="DT847" s="75">
        <v>3.2974938660314292E-2</v>
      </c>
      <c r="DU847" s="75">
        <v>2.9101399306928757E-2</v>
      </c>
      <c r="DV847" s="84">
        <f>+(DV818-DN818)/DN$818</f>
        <v>3.575671880799524E-2</v>
      </c>
      <c r="DW847" s="177">
        <f>+(DW818-DN818)/DN$818</f>
        <v>2.7076978657816001E-2</v>
      </c>
      <c r="DX847" s="86">
        <f>+(DX818-DN818)/DN$818</f>
        <v>1.647530861224554E-2</v>
      </c>
      <c r="DZ847" s="75">
        <f>+(DZ818-DW818)/DW$818</f>
        <v>3.4501735070784481E-2</v>
      </c>
      <c r="EC847" s="75">
        <f>+(EC818-DZ818)/DZ$818</f>
        <v>3.7915483653221893E-2</v>
      </c>
      <c r="EF847" s="75">
        <f>+(EF818-EC818)/EC$818</f>
        <v>3.8393499417430248E-2</v>
      </c>
      <c r="EI847" s="75">
        <f>+(EI818-EF818)/EF$818</f>
        <v>4.4259375399158099E-2</v>
      </c>
      <c r="EL847" s="75">
        <f>+(EL818-EI818)/EI$818</f>
        <v>4.6285124978050575E-2</v>
      </c>
      <c r="EO847" s="75">
        <f>+(EO818-EL818)/EL$818</f>
        <v>4.7004767681679764E-2</v>
      </c>
    </row>
    <row r="848" spans="1:145" ht="15.5" x14ac:dyDescent="0.35">
      <c r="A848" s="27"/>
      <c r="B848" s="203"/>
      <c r="C848" s="203"/>
      <c r="D848" s="203"/>
      <c r="E848" s="57"/>
      <c r="F848" s="57"/>
      <c r="G848" s="57"/>
      <c r="H848" s="57"/>
      <c r="I848" s="57"/>
      <c r="J848" s="57"/>
      <c r="K848" s="57"/>
      <c r="L848" s="57"/>
      <c r="M848" s="57"/>
      <c r="N848" s="141"/>
      <c r="O848" s="57"/>
      <c r="P848" s="57"/>
      <c r="Q848" s="57"/>
      <c r="R848" s="57"/>
      <c r="S848" s="57"/>
      <c r="T848" s="57"/>
      <c r="U848" s="57"/>
      <c r="V848" s="57"/>
      <c r="W848" s="57"/>
      <c r="X848" s="58"/>
      <c r="Y848" s="58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7"/>
      <c r="CA848" s="58"/>
      <c r="CB848" s="58"/>
      <c r="CC848" s="58"/>
      <c r="CD848" s="58"/>
      <c r="CE848" s="58"/>
      <c r="CF848" s="58"/>
      <c r="CG848" s="58"/>
      <c r="CH848" s="58"/>
      <c r="CI848" s="58"/>
      <c r="CJ848" s="57"/>
      <c r="CK848" s="57"/>
      <c r="CL848" s="58"/>
      <c r="CM848" s="58"/>
      <c r="CN848" s="58"/>
      <c r="CO848" s="58"/>
      <c r="CP848" s="58"/>
      <c r="CQ848" s="58"/>
      <c r="CR848" s="58"/>
      <c r="CS848" s="58"/>
      <c r="CT848" s="58"/>
      <c r="CU848" s="58"/>
      <c r="CV848" s="58"/>
      <c r="CW848" s="58"/>
      <c r="CX848" s="58"/>
      <c r="CY848" s="58"/>
      <c r="CZ848" s="58"/>
      <c r="DA848" s="58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9"/>
      <c r="DO848" s="57"/>
      <c r="DP848" s="57"/>
      <c r="DQ848" s="57"/>
      <c r="DR848" s="57"/>
      <c r="DS848" s="57"/>
      <c r="DT848" s="57"/>
      <c r="DU848" s="57"/>
      <c r="DV848" s="60"/>
      <c r="DW848" s="61"/>
      <c r="DX848" s="62"/>
      <c r="DZ848" s="57"/>
      <c r="EC848" s="57"/>
      <c r="EF848" s="57"/>
      <c r="EI848" s="57"/>
      <c r="EL848" s="57"/>
      <c r="EO848" s="57"/>
    </row>
    <row r="849" spans="1:145" s="517" customFormat="1" ht="15.5" x14ac:dyDescent="0.35">
      <c r="A849" s="281" t="s">
        <v>374</v>
      </c>
      <c r="B849" s="523" t="e">
        <f>+(B820-A820)/A$818</f>
        <v>#VALUE!</v>
      </c>
      <c r="C849" s="523" t="e">
        <f>+(C820-B820)/B$818</f>
        <v>#VALUE!</v>
      </c>
      <c r="D849" s="523" t="e">
        <f>+(D820-C820)/C$818</f>
        <v>#VALUE!</v>
      </c>
      <c r="E849" s="523" t="e">
        <f>+(E820-D820)/D$818</f>
        <v>#VALUE!</v>
      </c>
      <c r="F849" s="523" t="e">
        <f t="shared" ref="F849:Z849" si="860">+(F820-E820)/E$818</f>
        <v>#VALUE!</v>
      </c>
      <c r="G849" s="523" t="e">
        <f t="shared" si="860"/>
        <v>#VALUE!</v>
      </c>
      <c r="H849" s="523" t="e">
        <f t="shared" si="860"/>
        <v>#VALUE!</v>
      </c>
      <c r="I849" s="523" t="e">
        <f t="shared" si="860"/>
        <v>#VALUE!</v>
      </c>
      <c r="J849" s="523" t="e">
        <f t="shared" si="860"/>
        <v>#VALUE!</v>
      </c>
      <c r="K849" s="523" t="e">
        <f t="shared" si="860"/>
        <v>#VALUE!</v>
      </c>
      <c r="L849" s="523" t="e">
        <f t="shared" si="860"/>
        <v>#VALUE!</v>
      </c>
      <c r="M849" s="523" t="e">
        <f t="shared" si="860"/>
        <v>#VALUE!</v>
      </c>
      <c r="N849" s="523" t="e">
        <f t="shared" si="860"/>
        <v>#VALUE!</v>
      </c>
      <c r="O849" s="523" t="e">
        <f t="shared" si="860"/>
        <v>#VALUE!</v>
      </c>
      <c r="P849" s="83">
        <v>1.2999999999999999E-2</v>
      </c>
      <c r="Q849" s="83" t="e">
        <f t="shared" si="860"/>
        <v>#VALUE!</v>
      </c>
      <c r="R849" s="83" t="e">
        <f t="shared" si="860"/>
        <v>#VALUE!</v>
      </c>
      <c r="S849" s="83">
        <f t="shared" si="860"/>
        <v>5.9265608406388753E-2</v>
      </c>
      <c r="T849" s="83">
        <f t="shared" si="860"/>
        <v>7.5990972664884207E-2</v>
      </c>
      <c r="U849" s="83">
        <f t="shared" si="860"/>
        <v>-6.5569899583640002E-3</v>
      </c>
      <c r="V849" s="83">
        <f t="shared" si="860"/>
        <v>8.2513599112010727E-4</v>
      </c>
      <c r="W849" s="83">
        <f t="shared" si="860"/>
        <v>2.3353951601409555E-2</v>
      </c>
      <c r="X849" s="81">
        <f t="shared" si="860"/>
        <v>-5.9297369666379135E-3</v>
      </c>
      <c r="Y849" s="81">
        <f t="shared" si="860"/>
        <v>5.2420582505627029E-4</v>
      </c>
      <c r="Z849" s="83">
        <f t="shared" si="860"/>
        <v>-5.7517511487882762E-3</v>
      </c>
      <c r="AA849" s="83">
        <f>+(AA820-Z820)/Z$818</f>
        <v>1.5572124946995329E-3</v>
      </c>
      <c r="AB849" s="83">
        <v>2.4769249434794401E-3</v>
      </c>
      <c r="AC849" s="83">
        <v>1.7574569111198412E-3</v>
      </c>
      <c r="AD849" s="83">
        <v>-2.2552662638506298E-3</v>
      </c>
      <c r="AE849" s="83">
        <f>+(AE820-AA820)/AA$818</f>
        <v>-1.6346714738085133E-2</v>
      </c>
      <c r="AF849" s="83">
        <v>1.5397044108780992E-2</v>
      </c>
      <c r="AG849" s="83">
        <v>1.0091741493521128E-2</v>
      </c>
      <c r="AH849" s="83">
        <v>7.1171340530741681E-3</v>
      </c>
      <c r="AI849" s="83">
        <v>2.601620125926434E-3</v>
      </c>
      <c r="AJ849" s="81">
        <f>+(AJ820-AE820)/AE$818</f>
        <v>6.7691219703252745E-3</v>
      </c>
      <c r="AK849" s="81">
        <v>-1.530098134058614E-3</v>
      </c>
      <c r="AL849" s="81">
        <v>-7.4459417115097896E-3</v>
      </c>
      <c r="AM849" s="81">
        <v>-8.5354939699827589E-3</v>
      </c>
      <c r="AN849" s="81">
        <v>-6.410410450972826E-3</v>
      </c>
      <c r="AO849" s="81">
        <f>+(AO820-AJ820)/AJ$818</f>
        <v>-1.7291127543127911E-3</v>
      </c>
      <c r="AP849" s="81">
        <v>-1.9769190332712159E-2</v>
      </c>
      <c r="AQ849" s="81">
        <v>-2.0364311528781272E-2</v>
      </c>
      <c r="AR849" s="81">
        <v>-1.7977023287176132E-2</v>
      </c>
      <c r="AS849" s="81">
        <f>+(AS820-AO820)/AO$818</f>
        <v>-1.5567129906411547E-2</v>
      </c>
      <c r="AT849" s="81">
        <v>-2.1498823777757879E-2</v>
      </c>
      <c r="AU849" s="81">
        <v>-1.0404395548527946E-2</v>
      </c>
      <c r="AV849" s="81">
        <v>-9.9850520935252807E-3</v>
      </c>
      <c r="AW849" s="81">
        <v>-8.4534995870310693E-3</v>
      </c>
      <c r="AX849" s="81">
        <f>+(AX820-AS820)/AS$818</f>
        <v>-5.5610903177753367E-3</v>
      </c>
      <c r="AY849" s="81"/>
      <c r="AZ849" s="81">
        <v>1.1838265152582102E-3</v>
      </c>
      <c r="BA849" s="81">
        <v>-7.0518415203495556E-3</v>
      </c>
      <c r="BB849" s="81">
        <v>9.946510362812756E-3</v>
      </c>
      <c r="BC849" s="81">
        <v>1.536717933645729E-3</v>
      </c>
      <c r="BD849" s="81">
        <v>4.2265156909582742E-3</v>
      </c>
      <c r="BE849" s="81">
        <v>-5.6721215717327805E-3</v>
      </c>
      <c r="BF849" s="81">
        <f>+(BF820-AX820)/AX$818</f>
        <v>-3.5577713350325997E-3</v>
      </c>
      <c r="BG849" s="81">
        <v>7.2743563849257883E-3</v>
      </c>
      <c r="BH849" s="81">
        <v>-3.7955318957680643E-3</v>
      </c>
      <c r="BI849" s="81">
        <v>8.749730739829863E-3</v>
      </c>
      <c r="BJ849" s="81">
        <v>-1.6785864457521324E-3</v>
      </c>
      <c r="BK849" s="81">
        <v>8.3777040619146381E-3</v>
      </c>
      <c r="BL849" s="81">
        <v>-1.62822846232849E-3</v>
      </c>
      <c r="BM849" s="81">
        <v>5.5811617598634745E-3</v>
      </c>
      <c r="BN849" s="81">
        <v>-4.2849436492770716E-3</v>
      </c>
      <c r="BO849" s="81">
        <f>+(BO820-BF820)/BF$818</f>
        <v>4.5704964005934988E-3</v>
      </c>
      <c r="BP849" s="188">
        <v>-3.3139888002122728E-4</v>
      </c>
      <c r="BQ849" s="81">
        <v>-7.9406938455188706E-3</v>
      </c>
      <c r="BR849" s="81">
        <v>-2.7557111774807835E-2</v>
      </c>
      <c r="BS849" s="188">
        <v>-4.6903292207894208E-2</v>
      </c>
      <c r="BT849" s="188">
        <v>-3.6763572725872396E-3</v>
      </c>
      <c r="BU849" s="188">
        <v>-3.6688771260567077E-3</v>
      </c>
      <c r="BV849" s="188">
        <v>-2.9112694669242954E-2</v>
      </c>
      <c r="BW849" s="81">
        <v>-6.4106622017326021E-3</v>
      </c>
      <c r="BX849" s="81">
        <v>-6.4031825760343846E-3</v>
      </c>
      <c r="BY849" s="81">
        <v>-1.5899522451840634E-2</v>
      </c>
      <c r="BZ849" s="83">
        <v>-1.0882141197591734E-2</v>
      </c>
      <c r="CA849" s="81">
        <f>+(CA820-BO820)/BO$818</f>
        <v>-6.4732888292402015E-3</v>
      </c>
      <c r="CB849" s="81">
        <v>-2.0465429943689016E-3</v>
      </c>
      <c r="CC849" s="81">
        <v>-2.0465429943689016E-3</v>
      </c>
      <c r="CD849" s="81">
        <v>-1.1660000297901801E-2</v>
      </c>
      <c r="CE849" s="81">
        <v>-6.9739136831329027E-3</v>
      </c>
      <c r="CF849" s="81">
        <v>-6.9739136831329027E-3</v>
      </c>
      <c r="CG849" s="81">
        <v>-1.6809996162946626E-2</v>
      </c>
      <c r="CH849" s="81">
        <v>-6.0114391594059818E-3</v>
      </c>
      <c r="CI849" s="81">
        <v>-8.0189053502588009E-3</v>
      </c>
      <c r="CJ849" s="83">
        <v>-6.7599328241554563E-3</v>
      </c>
      <c r="CK849" s="83">
        <v>-6.7599328241554563E-3</v>
      </c>
      <c r="CL849" s="81">
        <f>+(CL820-CA820)/CA$818</f>
        <v>-1.5805869853374746E-2</v>
      </c>
      <c r="CM849" s="81">
        <v>3.8869045677256335E-3</v>
      </c>
      <c r="CN849" s="188">
        <v>6.5642200273931962E-3</v>
      </c>
      <c r="CO849" s="188">
        <v>6.5642200273931962E-3</v>
      </c>
      <c r="CP849" s="188">
        <v>1.4552349502581568E-2</v>
      </c>
      <c r="CQ849" s="188">
        <v>8.4512577461793234E-3</v>
      </c>
      <c r="CR849" s="188">
        <v>-6.3454303712145966E-4</v>
      </c>
      <c r="CS849" s="188">
        <v>8.6660857524817579E-3</v>
      </c>
      <c r="CT849" s="188">
        <v>5.2699934229664567E-3</v>
      </c>
      <c r="CU849" s="188">
        <v>-3.0090661017698355E-3</v>
      </c>
      <c r="CV849" s="188">
        <v>6.7891842050635037E-3</v>
      </c>
      <c r="CW849" s="188">
        <v>3.2389432960167083E-3</v>
      </c>
      <c r="CX849" s="81">
        <v>5.7034050991933774E-3</v>
      </c>
      <c r="CY849" s="81">
        <v>2.7138753362195758E-3</v>
      </c>
      <c r="CZ849" s="81">
        <v>-1.50171882678203E-3</v>
      </c>
      <c r="DA849" s="81">
        <f>+(DA820-CL820)/CL$818</f>
        <v>-1.3514835566940514E-3</v>
      </c>
      <c r="DB849" s="83">
        <v>6.4890450211698659E-3</v>
      </c>
      <c r="DC849" s="83">
        <v>-2.1277205931790203E-4</v>
      </c>
      <c r="DD849" s="83">
        <v>-7.8770304660491369E-3</v>
      </c>
      <c r="DE849" s="83">
        <v>4.4114480875243819E-3</v>
      </c>
      <c r="DF849" s="83">
        <v>-1.617016904033014E-3</v>
      </c>
      <c r="DG849" s="83">
        <v>-8.7083403883320924E-3</v>
      </c>
      <c r="DH849" s="83">
        <v>3.0505654663976621E-3</v>
      </c>
      <c r="DI849" s="83">
        <v>-2.1260465991446626E-3</v>
      </c>
      <c r="DJ849" s="83">
        <v>-6.4519352778216361E-3</v>
      </c>
      <c r="DK849" s="83">
        <v>-1.8273008655558399E-3</v>
      </c>
      <c r="DL849" s="83">
        <v>-4.5911499017357756E-3</v>
      </c>
      <c r="DM849" s="83">
        <v>-6.614041269549481E-3</v>
      </c>
      <c r="DN849" s="194">
        <f>+(DN820-DA820)/DA$818</f>
        <v>-4.1958340013473691E-3</v>
      </c>
      <c r="DO849" s="83">
        <v>-6.614041269549481E-3</v>
      </c>
      <c r="DP849" s="83">
        <v>6.8287638806162204E-3</v>
      </c>
      <c r="DQ849" s="83">
        <v>1.4248782678599132E-3</v>
      </c>
      <c r="DR849" s="83">
        <v>-4.2808922757155672E-3</v>
      </c>
      <c r="DS849" s="83">
        <v>4.6520403253319962E-3</v>
      </c>
      <c r="DT849" s="83">
        <v>1.6443624666717923E-3</v>
      </c>
      <c r="DU849" s="83">
        <v>-2.8354597544491669E-4</v>
      </c>
      <c r="DV849" s="87">
        <f>+(DV820-DN820)/DN$818</f>
        <v>2.7581012710122493E-3</v>
      </c>
      <c r="DW849" s="85">
        <f>+(DW820-DN820)/DN$818</f>
        <v>-5.7653515362729507E-6</v>
      </c>
      <c r="DX849" s="88">
        <f>+(DX820-DN820)/DN$818</f>
        <v>-3.1056990510622425E-3</v>
      </c>
      <c r="DZ849" s="83">
        <f>+(DZ820-DW820)/DW$818</f>
        <v>1.9689541164003713E-3</v>
      </c>
      <c r="EC849" s="83">
        <f>+(EC820-DZ820)/DZ$818</f>
        <v>3.3052022389498106E-6</v>
      </c>
      <c r="EF849" s="83">
        <f>+(EF820-EC820)/EC$818</f>
        <v>-1.0457874119590717E-3</v>
      </c>
      <c r="EI849" s="83">
        <f>+(EI820-EF820)/EF$818</f>
        <v>3.2198913383697909E-3</v>
      </c>
      <c r="EL849" s="83">
        <f>+(EL820-EI820)/EI$818</f>
        <v>3.0162424631417044E-3</v>
      </c>
      <c r="EO849" s="83">
        <f>+(EO820-EL820)/EL$818</f>
        <v>7.6196010885828892E-4</v>
      </c>
    </row>
    <row r="850" spans="1:145" ht="15.5" x14ac:dyDescent="0.35">
      <c r="A850" s="2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141"/>
      <c r="O850" s="57"/>
      <c r="P850" s="57"/>
      <c r="Q850" s="128"/>
      <c r="R850" s="128"/>
      <c r="S850" s="128"/>
      <c r="T850" s="128"/>
      <c r="U850" s="128"/>
      <c r="V850" s="128"/>
      <c r="W850" s="128"/>
      <c r="X850" s="129"/>
      <c r="Y850" s="129"/>
      <c r="Z850" s="128"/>
      <c r="AA850" s="128"/>
      <c r="AB850" s="128"/>
      <c r="AC850" s="128"/>
      <c r="AD850" s="128"/>
      <c r="AE850" s="128"/>
      <c r="AF850" s="128"/>
      <c r="AG850" s="128"/>
      <c r="AH850" s="128"/>
      <c r="AI850" s="128"/>
      <c r="AJ850" s="129"/>
      <c r="AK850" s="129"/>
      <c r="AL850" s="129"/>
      <c r="AM850" s="129"/>
      <c r="AN850" s="129"/>
      <c r="AO850" s="129"/>
      <c r="AP850" s="129"/>
      <c r="AQ850" s="129"/>
      <c r="AR850" s="129"/>
      <c r="AS850" s="129"/>
      <c r="AT850" s="129"/>
      <c r="AU850" s="129"/>
      <c r="AV850" s="129"/>
      <c r="AW850" s="129"/>
      <c r="AX850" s="129"/>
      <c r="AY850" s="129"/>
      <c r="AZ850" s="129"/>
      <c r="BA850" s="129"/>
      <c r="BB850" s="129"/>
      <c r="BC850" s="129"/>
      <c r="BD850" s="129"/>
      <c r="BE850" s="129"/>
      <c r="BF850" s="129"/>
      <c r="BG850" s="129"/>
      <c r="BH850" s="129"/>
      <c r="BI850" s="129"/>
      <c r="BJ850" s="129"/>
      <c r="BK850" s="129"/>
      <c r="BL850" s="129"/>
      <c r="BM850" s="129"/>
      <c r="BN850" s="129"/>
      <c r="BO850" s="129"/>
      <c r="BP850" s="129"/>
      <c r="BQ850" s="129"/>
      <c r="BR850" s="129"/>
      <c r="BS850" s="129"/>
      <c r="BT850" s="129"/>
      <c r="BU850" s="129"/>
      <c r="BV850" s="129"/>
      <c r="BW850" s="129"/>
      <c r="BX850" s="129"/>
      <c r="BY850" s="129"/>
      <c r="BZ850" s="128"/>
      <c r="CA850" s="129"/>
      <c r="CB850" s="129"/>
      <c r="CC850" s="129"/>
      <c r="CD850" s="129"/>
      <c r="CE850" s="129"/>
      <c r="CF850" s="129"/>
      <c r="CG850" s="129"/>
      <c r="CH850" s="129"/>
      <c r="CI850" s="129"/>
      <c r="CJ850" s="128"/>
      <c r="CK850" s="128"/>
      <c r="CL850" s="129"/>
      <c r="CM850" s="129"/>
      <c r="CN850" s="129"/>
      <c r="CO850" s="129"/>
      <c r="CP850" s="129"/>
      <c r="CQ850" s="129"/>
      <c r="CR850" s="129"/>
      <c r="CS850" s="129"/>
      <c r="CT850" s="129"/>
      <c r="CU850" s="129"/>
      <c r="CV850" s="129"/>
      <c r="CW850" s="129"/>
      <c r="CX850" s="129"/>
      <c r="CY850" s="129"/>
      <c r="CZ850" s="129"/>
      <c r="DA850" s="129"/>
      <c r="DB850" s="128"/>
      <c r="DC850" s="128"/>
      <c r="DD850" s="128"/>
      <c r="DE850" s="128"/>
      <c r="DF850" s="128"/>
      <c r="DG850" s="128"/>
      <c r="DH850" s="128"/>
      <c r="DI850" s="128"/>
      <c r="DJ850" s="128"/>
      <c r="DK850" s="128"/>
      <c r="DL850" s="128"/>
      <c r="DM850" s="128"/>
      <c r="DN850" s="130"/>
      <c r="DO850" s="128"/>
      <c r="DP850" s="128"/>
      <c r="DQ850" s="128"/>
      <c r="DR850" s="128"/>
      <c r="DS850" s="128"/>
      <c r="DT850" s="128"/>
      <c r="DU850" s="128"/>
      <c r="DV850" s="131"/>
      <c r="DW850" s="132"/>
      <c r="DX850" s="133"/>
      <c r="DZ850" s="128"/>
      <c r="EC850" s="128"/>
      <c r="EF850" s="128"/>
      <c r="EI850" s="128"/>
      <c r="EL850" s="128"/>
      <c r="EO850" s="128"/>
    </row>
    <row r="851" spans="1:145" ht="15.5" x14ac:dyDescent="0.35">
      <c r="A851" s="56" t="s">
        <v>375</v>
      </c>
      <c r="B851" s="141" t="e">
        <f>+(B822-A822)/A$818</f>
        <v>#VALUE!</v>
      </c>
      <c r="C851" s="141" t="e">
        <f>+(C822-B822)/B$818</f>
        <v>#VALUE!</v>
      </c>
      <c r="D851" s="141" t="e">
        <f>+(D822-C822)/C$818</f>
        <v>#VALUE!</v>
      </c>
      <c r="E851" s="141" t="e">
        <f>+(E822-D822)/D$818</f>
        <v>#VALUE!</v>
      </c>
      <c r="F851" s="141" t="e">
        <f t="shared" ref="F851:Z851" si="861">+(F822-E822)/E$818</f>
        <v>#VALUE!</v>
      </c>
      <c r="G851" s="141" t="e">
        <f t="shared" si="861"/>
        <v>#VALUE!</v>
      </c>
      <c r="H851" s="141" t="e">
        <f t="shared" si="861"/>
        <v>#VALUE!</v>
      </c>
      <c r="I851" s="141" t="e">
        <f t="shared" si="861"/>
        <v>#VALUE!</v>
      </c>
      <c r="J851" s="141" t="e">
        <f t="shared" si="861"/>
        <v>#VALUE!</v>
      </c>
      <c r="K851" s="141" t="e">
        <f t="shared" si="861"/>
        <v>#VALUE!</v>
      </c>
      <c r="L851" s="141" t="e">
        <f t="shared" si="861"/>
        <v>#VALUE!</v>
      </c>
      <c r="M851" s="141" t="e">
        <f t="shared" si="861"/>
        <v>#VALUE!</v>
      </c>
      <c r="N851" s="141" t="e">
        <f t="shared" si="861"/>
        <v>#VALUE!</v>
      </c>
      <c r="O851" s="141" t="e">
        <f t="shared" si="861"/>
        <v>#VALUE!</v>
      </c>
      <c r="P851" s="75">
        <v>5.0999999999999997E-2</v>
      </c>
      <c r="Q851" s="75" t="e">
        <f t="shared" si="861"/>
        <v>#VALUE!</v>
      </c>
      <c r="R851" s="75" t="e">
        <f t="shared" si="861"/>
        <v>#VALUE!</v>
      </c>
      <c r="S851" s="75">
        <f t="shared" si="861"/>
        <v>4.5587113698214783E-2</v>
      </c>
      <c r="T851" s="75">
        <f t="shared" si="861"/>
        <v>-3.2997076757505947E-2</v>
      </c>
      <c r="U851" s="75">
        <f t="shared" si="861"/>
        <v>3.3443575021793827E-2</v>
      </c>
      <c r="V851" s="75">
        <f t="shared" si="861"/>
        <v>4.8672121265259466E-2</v>
      </c>
      <c r="W851" s="75">
        <f t="shared" si="861"/>
        <v>3.360133698927896E-2</v>
      </c>
      <c r="X851" s="82">
        <f t="shared" si="861"/>
        <v>2.6358360423469014E-2</v>
      </c>
      <c r="Y851" s="82">
        <f t="shared" si="861"/>
        <v>4.6735476592143207E-2</v>
      </c>
      <c r="Z851" s="75">
        <f t="shared" si="861"/>
        <v>4.9304610545135324E-2</v>
      </c>
      <c r="AA851" s="75">
        <f>+(AA822-Z822)/Z$818</f>
        <v>6.4178267527160313E-2</v>
      </c>
      <c r="AB851" s="75">
        <v>3.8567221283976126E-2</v>
      </c>
      <c r="AC851" s="75">
        <v>3.0510331167970691E-2</v>
      </c>
      <c r="AD851" s="75">
        <v>2.8427893923419562E-2</v>
      </c>
      <c r="AE851" s="75">
        <f>+(AE822-AA822)/AA$818</f>
        <v>3.0354724322593844E-2</v>
      </c>
      <c r="AF851" s="75">
        <v>5.1562395522096266E-2</v>
      </c>
      <c r="AG851" s="75">
        <v>5.1375845188542178E-2</v>
      </c>
      <c r="AH851" s="75">
        <v>4.8531561641433747E-2</v>
      </c>
      <c r="AI851" s="75">
        <v>4.6328862917422595E-2</v>
      </c>
      <c r="AJ851" s="82">
        <f>+(AJ822-AE822)/AE$818</f>
        <v>3.3389805689805013E-2</v>
      </c>
      <c r="AK851" s="82">
        <v>4.3128050053206503E-2</v>
      </c>
      <c r="AL851" s="82">
        <v>3.5309647637504903E-2</v>
      </c>
      <c r="AM851" s="82">
        <v>3.3571683561129932E-2</v>
      </c>
      <c r="AN851" s="82">
        <v>3.0737448831054684E-2</v>
      </c>
      <c r="AO851" s="82">
        <f>+(AO822-AJ822)/AJ$818</f>
        <v>1.4421595942822578E-2</v>
      </c>
      <c r="AP851" s="82">
        <v>3.5825853612865E-2</v>
      </c>
      <c r="AQ851" s="82">
        <v>3.6986458231920455E-2</v>
      </c>
      <c r="AR851" s="82">
        <v>2.6211566601510049E-2</v>
      </c>
      <c r="AS851" s="82">
        <f>+(AS822-AO822)/AO$818</f>
        <v>4.5520636260065247E-3</v>
      </c>
      <c r="AT851" s="82">
        <v>3.7744172407748876E-2</v>
      </c>
      <c r="AU851" s="82">
        <v>1.8315294049909205E-2</v>
      </c>
      <c r="AV851" s="82">
        <v>1.1692610366715393E-2</v>
      </c>
      <c r="AW851" s="82">
        <v>8.132637731895041E-3</v>
      </c>
      <c r="AX851" s="82">
        <f>+(AX822-AS822)/AS$818</f>
        <v>7.5774764880395746E-3</v>
      </c>
      <c r="AY851" s="82"/>
      <c r="AZ851" s="82">
        <v>1.7953184183753579E-2</v>
      </c>
      <c r="BA851" s="82">
        <v>1.3483543423709228E-2</v>
      </c>
      <c r="BB851" s="82">
        <v>1.509991240923844E-2</v>
      </c>
      <c r="BC851" s="82">
        <v>7.6246470810956649E-3</v>
      </c>
      <c r="BD851" s="82">
        <v>1.1135933179573773E-2</v>
      </c>
      <c r="BE851" s="82">
        <v>7.6344205329970634E-3</v>
      </c>
      <c r="BF851" s="82">
        <f>+(BF822-AX822)/AX$818</f>
        <v>1.4689572787870366E-2</v>
      </c>
      <c r="BG851" s="82">
        <v>2.4955877159969345E-2</v>
      </c>
      <c r="BH851" s="82">
        <v>2.099671043859351E-2</v>
      </c>
      <c r="BI851" s="82">
        <v>2.1401529722095341E-2</v>
      </c>
      <c r="BJ851" s="82">
        <v>1.1916690589817792E-2</v>
      </c>
      <c r="BK851" s="82">
        <v>1.862194057174546E-2</v>
      </c>
      <c r="BL851" s="82">
        <v>1.2488842176210045E-2</v>
      </c>
      <c r="BM851" s="82">
        <v>1.9362102675783244E-2</v>
      </c>
      <c r="BN851" s="82">
        <v>1.1106874170149914E-2</v>
      </c>
      <c r="BO851" s="82">
        <f>+(BO822-BF822)/BF$818</f>
        <v>1.689322698726883E-2</v>
      </c>
      <c r="BP851" s="176">
        <v>3.3637853896437635E-2</v>
      </c>
      <c r="BQ851" s="82">
        <v>-1.1039832342727336E-2</v>
      </c>
      <c r="BR851" s="82">
        <v>-4.1218892606587149E-2</v>
      </c>
      <c r="BS851" s="176">
        <v>-5.9137158524634227E-2</v>
      </c>
      <c r="BT851" s="176">
        <v>-3.3215594961222908E-2</v>
      </c>
      <c r="BU851" s="176">
        <v>-5.5136527669037122E-2</v>
      </c>
      <c r="BV851" s="176">
        <v>-8.978605557899344E-2</v>
      </c>
      <c r="BW851" s="82">
        <v>-2.4355643063166222E-2</v>
      </c>
      <c r="BX851" s="82">
        <v>-3.8653214549819639E-2</v>
      </c>
      <c r="BY851" s="82">
        <v>-6.6059888212320908E-2</v>
      </c>
      <c r="BZ851" s="75">
        <v>-1.857547812713E-2</v>
      </c>
      <c r="CA851" s="82">
        <f>+(CA822-BO822)/BO$818</f>
        <v>-1.0626503379652135E-2</v>
      </c>
      <c r="CB851" s="82">
        <v>3.5286869386391563E-2</v>
      </c>
      <c r="CC851" s="82">
        <v>2.1484779580908071E-2</v>
      </c>
      <c r="CD851" s="82">
        <v>4.7310276519024541E-4</v>
      </c>
      <c r="CE851" s="82">
        <v>3.1776792355529847E-2</v>
      </c>
      <c r="CF851" s="82">
        <v>2.0342659712906767E-2</v>
      </c>
      <c r="CG851" s="82">
        <v>-3.9995351732935241E-4</v>
      </c>
      <c r="CH851" s="82">
        <v>3.4732911192052782E-2</v>
      </c>
      <c r="CI851" s="82">
        <v>2.3753878727301413E-2</v>
      </c>
      <c r="CJ851" s="75">
        <v>3.3668498087614025E-2</v>
      </c>
      <c r="CK851" s="75">
        <v>2.5409806841868512E-2</v>
      </c>
      <c r="CL851" s="82">
        <f>+(CL822-CA822)/CA$818</f>
        <v>3.3152189345707073E-2</v>
      </c>
      <c r="CM851" s="82">
        <v>3.2697148254778E-2</v>
      </c>
      <c r="CN851" s="176">
        <v>2.5801701144501209E-2</v>
      </c>
      <c r="CO851" s="176">
        <v>2.2980104810637256E-2</v>
      </c>
      <c r="CP851" s="176">
        <v>2.5945355005809495E-2</v>
      </c>
      <c r="CQ851" s="176">
        <v>2.2991355104609139E-2</v>
      </c>
      <c r="CR851" s="176">
        <v>1.449310798643097E-2</v>
      </c>
      <c r="CS851" s="176">
        <v>3.579691993008418E-2</v>
      </c>
      <c r="CT851" s="176">
        <v>3.0066387522786793E-2</v>
      </c>
      <c r="CU851" s="176">
        <v>2.0301282309256624E-2</v>
      </c>
      <c r="CV851" s="176">
        <v>3.5568632156359081E-2</v>
      </c>
      <c r="CW851" s="176">
        <v>2.8640249446907327E-2</v>
      </c>
      <c r="CX851" s="82">
        <v>3.2067863164327012E-2</v>
      </c>
      <c r="CY851" s="82">
        <v>2.6542930245467489E-2</v>
      </c>
      <c r="CZ851" s="82">
        <v>2.3153502402389434E-2</v>
      </c>
      <c r="DA851" s="82">
        <f>+(DA822-CL822)/CL$818</f>
        <v>3.1061652050170186E-2</v>
      </c>
      <c r="DB851" s="75">
        <v>3.4299801010573061E-2</v>
      </c>
      <c r="DC851" s="75">
        <v>2.7121401448340788E-2</v>
      </c>
      <c r="DD851" s="75">
        <v>2.2200568508389706E-2</v>
      </c>
      <c r="DE851" s="75">
        <v>3.3123658927440382E-2</v>
      </c>
      <c r="DF851" s="75">
        <v>2.601789995648433E-2</v>
      </c>
      <c r="DG851" s="75">
        <v>1.5722010013458937E-2</v>
      </c>
      <c r="DH851" s="75">
        <v>3.4389274689055102E-2</v>
      </c>
      <c r="DI851" s="75">
        <v>2.7336492316416095E-2</v>
      </c>
      <c r="DJ851" s="75">
        <v>1.5555128633362574E-2</v>
      </c>
      <c r="DK851" s="75">
        <v>3.0600822136928767E-2</v>
      </c>
      <c r="DL851" s="75">
        <v>2.6793746722245715E-2</v>
      </c>
      <c r="DM851" s="75">
        <v>1.5478146027787366E-2</v>
      </c>
      <c r="DN851" s="127">
        <f>+(DN822-DA822)/DA$818</f>
        <v>2.4314292722045699E-2</v>
      </c>
      <c r="DO851" s="75">
        <v>1.5478146027787366E-2</v>
      </c>
      <c r="DP851" s="75">
        <v>3.588523901695094E-2</v>
      </c>
      <c r="DQ851" s="75">
        <v>3.4225355830391338E-2</v>
      </c>
      <c r="DR851" s="75">
        <v>2.7627469968846446E-2</v>
      </c>
      <c r="DS851" s="75">
        <v>3.5826520492942347E-2</v>
      </c>
      <c r="DT851" s="75">
        <v>3.1330576193642407E-2</v>
      </c>
      <c r="DU851" s="75">
        <v>2.9384945282373672E-2</v>
      </c>
      <c r="DV851" s="84">
        <f>+(DV822-DN822)/DN$818</f>
        <v>3.2998617536983035E-2</v>
      </c>
      <c r="DW851" s="177">
        <f>+(DW822-DN822)/DN$818</f>
        <v>2.7082744009352275E-2</v>
      </c>
      <c r="DX851" s="86">
        <f>+(DX822-DN822)/DN$818</f>
        <v>1.9581007663307805E-2</v>
      </c>
      <c r="DZ851" s="75">
        <f>+(DZ822-DW822)/DW$818</f>
        <v>3.2532780954384194E-2</v>
      </c>
      <c r="EC851" s="75">
        <f>+(EC822-DZ822)/DZ$818</f>
        <v>3.7912178450982818E-2</v>
      </c>
      <c r="EF851" s="75">
        <f>+(EF822-EC822)/EC$818</f>
        <v>3.9439286829389318E-2</v>
      </c>
      <c r="EI851" s="75">
        <f>+(EI822-EF822)/EF$818</f>
        <v>4.1039484060788403E-2</v>
      </c>
      <c r="EL851" s="75">
        <f>+(EL822-EI822)/EI$818</f>
        <v>4.3268882514908798E-2</v>
      </c>
      <c r="EO851" s="75">
        <f>+(EO822-EL822)/EL$818</f>
        <v>4.624280757282153E-2</v>
      </c>
    </row>
    <row r="852" spans="1:145" ht="15.5" x14ac:dyDescent="0.35">
      <c r="A852" s="2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128"/>
      <c r="M852" s="128"/>
      <c r="N852" s="128"/>
      <c r="O852" s="128"/>
      <c r="P852" s="128"/>
      <c r="Q852" s="128"/>
      <c r="R852" s="128"/>
      <c r="S852" s="128"/>
      <c r="T852" s="128"/>
      <c r="U852" s="128"/>
      <c r="V852" s="128"/>
      <c r="W852" s="128"/>
      <c r="X852" s="129"/>
      <c r="Y852" s="129"/>
      <c r="Z852" s="128"/>
      <c r="AA852" s="128"/>
      <c r="AB852" s="128"/>
      <c r="AC852" s="128"/>
      <c r="AD852" s="128"/>
      <c r="AE852" s="128"/>
      <c r="AF852" s="128"/>
      <c r="AG852" s="128"/>
      <c r="AH852" s="128"/>
      <c r="AI852" s="128"/>
      <c r="AJ852" s="129"/>
      <c r="AK852" s="129"/>
      <c r="AL852" s="129"/>
      <c r="AM852" s="129"/>
      <c r="AN852" s="129"/>
      <c r="AO852" s="129"/>
      <c r="AP852" s="129"/>
      <c r="AQ852" s="129"/>
      <c r="AR852" s="129"/>
      <c r="AS852" s="129"/>
      <c r="AT852" s="129"/>
      <c r="AU852" s="129"/>
      <c r="AV852" s="129"/>
      <c r="AW852" s="129"/>
      <c r="AX852" s="129"/>
      <c r="AY852" s="129"/>
      <c r="AZ852" s="129"/>
      <c r="BA852" s="129"/>
      <c r="BB852" s="129"/>
      <c r="BC852" s="129"/>
      <c r="BD852" s="129"/>
      <c r="BE852" s="129"/>
      <c r="BF852" s="129"/>
      <c r="BG852" s="129"/>
      <c r="BH852" s="129"/>
      <c r="BI852" s="129"/>
      <c r="BJ852" s="129"/>
      <c r="BK852" s="129"/>
      <c r="BL852" s="129"/>
      <c r="BM852" s="129"/>
      <c r="BN852" s="129"/>
      <c r="BO852" s="129"/>
      <c r="BP852" s="129"/>
      <c r="BQ852" s="129"/>
      <c r="BR852" s="129"/>
      <c r="BS852" s="129"/>
      <c r="BT852" s="129"/>
      <c r="BU852" s="129"/>
      <c r="BV852" s="129"/>
      <c r="BW852" s="129"/>
      <c r="BX852" s="129"/>
      <c r="BY852" s="129"/>
      <c r="BZ852" s="128"/>
      <c r="CA852" s="129"/>
      <c r="CB852" s="129"/>
      <c r="CC852" s="129"/>
      <c r="CD852" s="129"/>
      <c r="CE852" s="129"/>
      <c r="CF852" s="129"/>
      <c r="CG852" s="129"/>
      <c r="CH852" s="129"/>
      <c r="CI852" s="129"/>
      <c r="CJ852" s="128"/>
      <c r="CK852" s="128"/>
      <c r="CL852" s="129"/>
      <c r="CM852" s="129"/>
      <c r="CN852" s="129"/>
      <c r="CO852" s="129"/>
      <c r="CP852" s="129"/>
      <c r="CQ852" s="129"/>
      <c r="CR852" s="129"/>
      <c r="CS852" s="129"/>
      <c r="CT852" s="129"/>
      <c r="CU852" s="129"/>
      <c r="CV852" s="129"/>
      <c r="CW852" s="129"/>
      <c r="CX852" s="129"/>
      <c r="CY852" s="129"/>
      <c r="CZ852" s="129"/>
      <c r="DA852" s="129"/>
      <c r="DB852" s="128"/>
      <c r="DC852" s="128"/>
      <c r="DD852" s="128"/>
      <c r="DE852" s="128"/>
      <c r="DF852" s="128"/>
      <c r="DG852" s="128"/>
      <c r="DH852" s="128"/>
      <c r="DI852" s="128"/>
      <c r="DJ852" s="128"/>
      <c r="DK852" s="128"/>
      <c r="DL852" s="128"/>
      <c r="DM852" s="128"/>
      <c r="DN852" s="130"/>
      <c r="DO852" s="128"/>
      <c r="DP852" s="128"/>
      <c r="DQ852" s="128"/>
      <c r="DR852" s="128"/>
      <c r="DS852" s="128"/>
      <c r="DT852" s="128"/>
      <c r="DU852" s="128"/>
      <c r="DV852" s="131"/>
      <c r="DW852" s="132"/>
      <c r="DX852" s="133"/>
      <c r="DZ852" s="128"/>
      <c r="EC852" s="128"/>
      <c r="EF852" s="128"/>
      <c r="EI852" s="128"/>
      <c r="EL852" s="128"/>
      <c r="EO852" s="128"/>
    </row>
    <row r="853" spans="1:145" ht="15.5" x14ac:dyDescent="0.35">
      <c r="A853" s="12" t="s">
        <v>1</v>
      </c>
      <c r="B853" s="12" t="s">
        <v>1</v>
      </c>
      <c r="C853" s="12" t="s">
        <v>1</v>
      </c>
      <c r="D853" s="12" t="s">
        <v>1</v>
      </c>
      <c r="E853" s="12" t="s">
        <v>1</v>
      </c>
      <c r="F853" s="12" t="s">
        <v>1</v>
      </c>
      <c r="G853" s="12" t="s">
        <v>1</v>
      </c>
      <c r="H853" s="12" t="s">
        <v>1</v>
      </c>
      <c r="I853" s="12" t="s">
        <v>1</v>
      </c>
      <c r="J853" s="12" t="s">
        <v>1</v>
      </c>
      <c r="K853" s="12" t="s">
        <v>1</v>
      </c>
      <c r="L853" s="12" t="s">
        <v>1</v>
      </c>
      <c r="M853" s="12" t="s">
        <v>1</v>
      </c>
      <c r="N853" s="12" t="s">
        <v>1</v>
      </c>
      <c r="O853" s="12" t="s">
        <v>1</v>
      </c>
      <c r="P853" s="12" t="s">
        <v>1</v>
      </c>
      <c r="Q853" s="12" t="s">
        <v>1</v>
      </c>
      <c r="R853" s="12" t="s">
        <v>1</v>
      </c>
      <c r="S853" s="12" t="s">
        <v>1</v>
      </c>
      <c r="T853" s="12" t="s">
        <v>1</v>
      </c>
      <c r="U853" s="12" t="s">
        <v>1</v>
      </c>
      <c r="V853" s="109" t="s">
        <v>1</v>
      </c>
      <c r="W853" s="109" t="s">
        <v>1</v>
      </c>
      <c r="X853" s="110" t="s">
        <v>1</v>
      </c>
      <c r="Y853" s="110" t="s">
        <v>1</v>
      </c>
      <c r="Z853" s="109" t="s">
        <v>1</v>
      </c>
      <c r="AA853" s="109" t="s">
        <v>1</v>
      </c>
      <c r="AB853" s="109" t="s">
        <v>1</v>
      </c>
      <c r="AC853" s="109" t="s">
        <v>1</v>
      </c>
      <c r="AD853" s="109" t="s">
        <v>1</v>
      </c>
      <c r="AE853" s="109" t="s">
        <v>1</v>
      </c>
      <c r="AF853" s="109" t="s">
        <v>1</v>
      </c>
      <c r="AG853" s="109" t="s">
        <v>1</v>
      </c>
      <c r="AH853" s="109" t="s">
        <v>1</v>
      </c>
      <c r="AI853" s="109" t="s">
        <v>1</v>
      </c>
      <c r="AJ853" s="110" t="s">
        <v>1</v>
      </c>
      <c r="AK853" s="110" t="s">
        <v>1</v>
      </c>
      <c r="AL853" s="110" t="s">
        <v>1</v>
      </c>
      <c r="AM853" s="110" t="s">
        <v>1</v>
      </c>
      <c r="AN853" s="110" t="s">
        <v>1</v>
      </c>
      <c r="AO853" s="110" t="s">
        <v>1</v>
      </c>
      <c r="AP853" s="110" t="s">
        <v>1</v>
      </c>
      <c r="AQ853" s="110" t="s">
        <v>1</v>
      </c>
      <c r="AR853" s="110" t="s">
        <v>1</v>
      </c>
      <c r="AS853" s="110" t="s">
        <v>1</v>
      </c>
      <c r="AT853" s="110" t="s">
        <v>1</v>
      </c>
      <c r="AU853" s="110" t="s">
        <v>1</v>
      </c>
      <c r="AV853" s="110" t="s">
        <v>1</v>
      </c>
      <c r="AW853" s="110" t="s">
        <v>1</v>
      </c>
      <c r="AX853" s="110" t="s">
        <v>1</v>
      </c>
      <c r="AY853" s="110"/>
      <c r="AZ853" s="110" t="s">
        <v>1</v>
      </c>
      <c r="BA853" s="110" t="s">
        <v>1</v>
      </c>
      <c r="BB853" s="110" t="s">
        <v>1</v>
      </c>
      <c r="BC853" s="110" t="s">
        <v>1</v>
      </c>
      <c r="BD853" s="110" t="s">
        <v>1</v>
      </c>
      <c r="BE853" s="110" t="s">
        <v>1</v>
      </c>
      <c r="BF853" s="110" t="s">
        <v>1</v>
      </c>
      <c r="BG853" s="110" t="s">
        <v>1</v>
      </c>
      <c r="BH853" s="110" t="s">
        <v>1</v>
      </c>
      <c r="BI853" s="110" t="s">
        <v>1</v>
      </c>
      <c r="BJ853" s="110" t="s">
        <v>1</v>
      </c>
      <c r="BK853" s="110" t="s">
        <v>1</v>
      </c>
      <c r="BL853" s="110" t="s">
        <v>1</v>
      </c>
      <c r="BM853" s="110" t="s">
        <v>1</v>
      </c>
      <c r="BN853" s="110" t="s">
        <v>1</v>
      </c>
      <c r="BO853" s="110" t="s">
        <v>1</v>
      </c>
      <c r="BP853" s="110" t="s">
        <v>1</v>
      </c>
      <c r="BQ853" s="110" t="s">
        <v>1</v>
      </c>
      <c r="BR853" s="110" t="s">
        <v>1</v>
      </c>
      <c r="BS853" s="110" t="s">
        <v>1</v>
      </c>
      <c r="BT853" s="110" t="s">
        <v>1</v>
      </c>
      <c r="BU853" s="110" t="s">
        <v>1</v>
      </c>
      <c r="BV853" s="110" t="s">
        <v>1</v>
      </c>
      <c r="BW853" s="110" t="s">
        <v>1</v>
      </c>
      <c r="BX853" s="110" t="s">
        <v>1</v>
      </c>
      <c r="BY853" s="110" t="s">
        <v>1</v>
      </c>
      <c r="BZ853" s="109" t="s">
        <v>1</v>
      </c>
      <c r="CA853" s="110" t="s">
        <v>1</v>
      </c>
      <c r="CB853" s="110" t="s">
        <v>1</v>
      </c>
      <c r="CC853" s="110" t="s">
        <v>1</v>
      </c>
      <c r="CD853" s="110" t="s">
        <v>1</v>
      </c>
      <c r="CE853" s="110" t="s">
        <v>1</v>
      </c>
      <c r="CF853" s="110" t="s">
        <v>1</v>
      </c>
      <c r="CG853" s="110" t="s">
        <v>1</v>
      </c>
      <c r="CH853" s="110" t="s">
        <v>1</v>
      </c>
      <c r="CI853" s="110" t="s">
        <v>1</v>
      </c>
      <c r="CJ853" s="109" t="s">
        <v>1</v>
      </c>
      <c r="CK853" s="109" t="s">
        <v>1</v>
      </c>
      <c r="CL853" s="110" t="s">
        <v>1</v>
      </c>
      <c r="CM853" s="110" t="s">
        <v>1</v>
      </c>
      <c r="CN853" s="110" t="s">
        <v>1</v>
      </c>
      <c r="CO853" s="110" t="s">
        <v>1</v>
      </c>
      <c r="CP853" s="110" t="s">
        <v>1</v>
      </c>
      <c r="CQ853" s="110" t="s">
        <v>1</v>
      </c>
      <c r="CR853" s="110" t="s">
        <v>1</v>
      </c>
      <c r="CS853" s="110" t="s">
        <v>1</v>
      </c>
      <c r="CT853" s="110" t="s">
        <v>1</v>
      </c>
      <c r="CU853" s="110" t="s">
        <v>1</v>
      </c>
      <c r="CV853" s="110" t="s">
        <v>1</v>
      </c>
      <c r="CW853" s="110" t="s">
        <v>1</v>
      </c>
      <c r="CX853" s="110" t="s">
        <v>1</v>
      </c>
      <c r="CY853" s="110" t="s">
        <v>1</v>
      </c>
      <c r="CZ853" s="110" t="s">
        <v>1</v>
      </c>
      <c r="DA853" s="110" t="s">
        <v>1</v>
      </c>
      <c r="DB853" s="109" t="s">
        <v>1</v>
      </c>
      <c r="DC853" s="109" t="s">
        <v>1</v>
      </c>
      <c r="DD853" s="109" t="s">
        <v>1</v>
      </c>
      <c r="DE853" s="109" t="s">
        <v>1</v>
      </c>
      <c r="DF853" s="109" t="s">
        <v>1</v>
      </c>
      <c r="DG853" s="109" t="s">
        <v>1</v>
      </c>
      <c r="DH853" s="109" t="s">
        <v>1</v>
      </c>
      <c r="DI853" s="109" t="s">
        <v>1</v>
      </c>
      <c r="DJ853" s="109" t="s">
        <v>1</v>
      </c>
      <c r="DK853" s="109" t="s">
        <v>1</v>
      </c>
      <c r="DL853" s="109" t="s">
        <v>1</v>
      </c>
      <c r="DM853" s="109" t="s">
        <v>1</v>
      </c>
      <c r="DN853" s="111" t="s">
        <v>1</v>
      </c>
      <c r="DO853" s="109" t="s">
        <v>1</v>
      </c>
      <c r="DP853" s="109" t="s">
        <v>1</v>
      </c>
      <c r="DQ853" s="109" t="s">
        <v>1</v>
      </c>
      <c r="DR853" s="109" t="s">
        <v>1</v>
      </c>
      <c r="DS853" s="109" t="s">
        <v>1</v>
      </c>
      <c r="DT853" s="109" t="s">
        <v>1</v>
      </c>
      <c r="DU853" s="109" t="s">
        <v>1</v>
      </c>
      <c r="DV853" s="112" t="s">
        <v>1</v>
      </c>
      <c r="DW853" s="113" t="s">
        <v>1</v>
      </c>
      <c r="DX853" s="114" t="s">
        <v>1</v>
      </c>
      <c r="DZ853" s="109" t="s">
        <v>1</v>
      </c>
      <c r="EC853" s="109" t="s">
        <v>1</v>
      </c>
      <c r="EF853" s="109" t="s">
        <v>1</v>
      </c>
      <c r="EI853" s="109" t="s">
        <v>1</v>
      </c>
      <c r="EL853" s="109" t="s">
        <v>1</v>
      </c>
      <c r="EO853" s="109" t="s">
        <v>1</v>
      </c>
    </row>
    <row r="854" spans="1:145" ht="15.5" x14ac:dyDescent="0.35">
      <c r="A854" s="56" t="s">
        <v>108</v>
      </c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160"/>
      <c r="Y854" s="160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160"/>
      <c r="AK854" s="160"/>
      <c r="AL854" s="160"/>
      <c r="AM854" s="160"/>
      <c r="AN854" s="160"/>
      <c r="AO854" s="160"/>
      <c r="AP854" s="160"/>
      <c r="AQ854" s="160"/>
      <c r="AR854" s="160"/>
      <c r="AS854" s="160"/>
      <c r="AT854" s="160"/>
      <c r="AU854" s="160"/>
      <c r="AV854" s="160"/>
      <c r="AW854" s="160"/>
      <c r="AX854" s="160"/>
      <c r="AY854" s="160"/>
      <c r="AZ854" s="160"/>
      <c r="BA854" s="160"/>
      <c r="BB854" s="160"/>
      <c r="BC854" s="160"/>
      <c r="BD854" s="160"/>
      <c r="BE854" s="160"/>
      <c r="BF854" s="160"/>
      <c r="BG854" s="160"/>
      <c r="BH854" s="160"/>
      <c r="BI854" s="160"/>
      <c r="BJ854" s="160"/>
      <c r="BK854" s="160"/>
      <c r="BL854" s="160"/>
      <c r="BM854" s="160"/>
      <c r="BN854" s="160"/>
      <c r="BO854" s="160"/>
      <c r="BP854" s="160"/>
      <c r="BQ854" s="160"/>
      <c r="BR854" s="160"/>
      <c r="BS854" s="160"/>
      <c r="BT854" s="160"/>
      <c r="BU854" s="160"/>
      <c r="BV854" s="160"/>
      <c r="BW854" s="160"/>
      <c r="BX854" s="160"/>
      <c r="BY854" s="160"/>
      <c r="BZ854" s="27"/>
      <c r="CA854" s="160"/>
      <c r="CB854" s="160"/>
      <c r="CC854" s="160"/>
      <c r="CD854" s="160"/>
      <c r="CE854" s="160"/>
      <c r="CF854" s="160"/>
      <c r="CG854" s="160"/>
      <c r="CH854" s="160"/>
      <c r="CI854" s="160"/>
      <c r="CJ854" s="27"/>
      <c r="CK854" s="27"/>
      <c r="CL854" s="160"/>
      <c r="CM854" s="160"/>
      <c r="CN854" s="160"/>
      <c r="CO854" s="160"/>
      <c r="CP854" s="160"/>
      <c r="CQ854" s="160"/>
      <c r="CR854" s="160"/>
      <c r="CS854" s="160"/>
      <c r="CT854" s="160"/>
      <c r="CU854" s="160"/>
      <c r="CV854" s="160"/>
      <c r="CW854" s="160"/>
      <c r="CX854" s="160"/>
      <c r="CY854" s="160"/>
      <c r="CZ854" s="160"/>
      <c r="DA854" s="160"/>
      <c r="DB854" s="27"/>
      <c r="DC854" s="27"/>
      <c r="DD854" s="27"/>
      <c r="DE854" s="27"/>
      <c r="DF854" s="27"/>
      <c r="DG854" s="27"/>
      <c r="DH854" s="27"/>
      <c r="DI854" s="27"/>
      <c r="DJ854" s="27"/>
      <c r="DK854" s="27"/>
      <c r="DL854" s="27"/>
      <c r="DM854" s="27"/>
      <c r="DN854" s="161"/>
      <c r="DO854" s="27"/>
      <c r="DP854" s="27"/>
      <c r="DQ854" s="27"/>
      <c r="DR854" s="27"/>
      <c r="DS854" s="27"/>
      <c r="DT854" s="27"/>
      <c r="DU854" s="27"/>
      <c r="DV854" s="162"/>
      <c r="DW854" s="163"/>
      <c r="DX854" s="164"/>
      <c r="DZ854" s="27"/>
      <c r="EC854" s="27"/>
      <c r="EF854" s="27"/>
      <c r="EI854" s="27"/>
      <c r="EL854" s="27"/>
      <c r="EO854" s="27"/>
    </row>
    <row r="855" spans="1:145" ht="15.5" x14ac:dyDescent="0.35">
      <c r="A855" s="116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160"/>
      <c r="Y855" s="160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160"/>
      <c r="AK855" s="160"/>
      <c r="AL855" s="160"/>
      <c r="AM855" s="160"/>
      <c r="AN855" s="160"/>
      <c r="AO855" s="160"/>
      <c r="AP855" s="160"/>
      <c r="AQ855" s="160"/>
      <c r="AR855" s="160"/>
      <c r="AS855" s="160"/>
      <c r="AT855" s="160"/>
      <c r="AU855" s="160"/>
      <c r="AV855" s="160"/>
      <c r="AW855" s="160"/>
      <c r="AX855" s="160"/>
      <c r="AY855" s="160"/>
      <c r="AZ855" s="160"/>
      <c r="BA855" s="160"/>
      <c r="BB855" s="160"/>
      <c r="BC855" s="160"/>
      <c r="BD855" s="160"/>
      <c r="BE855" s="160"/>
      <c r="BF855" s="160"/>
      <c r="BG855" s="160"/>
      <c r="BH855" s="160"/>
      <c r="BI855" s="160"/>
      <c r="BJ855" s="160"/>
      <c r="BK855" s="160"/>
      <c r="BL855" s="160"/>
      <c r="BM855" s="160"/>
      <c r="BN855" s="160"/>
      <c r="BO855" s="160"/>
      <c r="BP855" s="160"/>
      <c r="BQ855" s="160"/>
      <c r="BR855" s="160"/>
      <c r="BS855" s="160"/>
      <c r="BT855" s="160"/>
      <c r="BU855" s="160"/>
      <c r="BV855" s="160"/>
      <c r="BW855" s="160"/>
      <c r="BX855" s="160"/>
      <c r="BY855" s="160"/>
      <c r="BZ855" s="27"/>
      <c r="CA855" s="160"/>
      <c r="CB855" s="160"/>
      <c r="CC855" s="160"/>
      <c r="CD855" s="160"/>
      <c r="CE855" s="160"/>
      <c r="CF855" s="160"/>
      <c r="CG855" s="160"/>
      <c r="CH855" s="160"/>
      <c r="CI855" s="160"/>
      <c r="CJ855" s="27"/>
      <c r="CK855" s="27"/>
      <c r="CL855" s="160"/>
      <c r="CM855" s="160"/>
      <c r="CN855" s="160"/>
      <c r="CO855" s="160"/>
      <c r="CP855" s="160"/>
      <c r="CQ855" s="160"/>
      <c r="CR855" s="160"/>
      <c r="CS855" s="160"/>
      <c r="CT855" s="160"/>
      <c r="CU855" s="160"/>
      <c r="CV855" s="160"/>
      <c r="CW855" s="160"/>
      <c r="CX855" s="160"/>
      <c r="CY855" s="160"/>
      <c r="CZ855" s="160"/>
      <c r="DA855" s="160"/>
      <c r="DB855" s="27"/>
      <c r="DC855" s="27"/>
      <c r="DD855" s="27"/>
      <c r="DE855" s="27"/>
      <c r="DF855" s="27"/>
      <c r="DG855" s="27"/>
      <c r="DH855" s="27"/>
      <c r="DI855" s="27"/>
      <c r="DJ855" s="27"/>
      <c r="DK855" s="27"/>
      <c r="DL855" s="27"/>
      <c r="DM855" s="27"/>
      <c r="DN855" s="161"/>
      <c r="DO855" s="27"/>
      <c r="DP855" s="27"/>
      <c r="DQ855" s="27"/>
      <c r="DR855" s="27"/>
      <c r="DS855" s="27"/>
      <c r="DT855" s="27"/>
      <c r="DU855" s="27"/>
      <c r="DV855" s="162"/>
      <c r="DW855" s="163"/>
      <c r="DX855" s="164"/>
      <c r="DZ855" s="27"/>
      <c r="EC855" s="27"/>
      <c r="EF855" s="27"/>
      <c r="EI855" s="27"/>
      <c r="EL855" s="27"/>
      <c r="EO855" s="27"/>
    </row>
    <row r="856" spans="1:145" ht="15.5" x14ac:dyDescent="0.3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</row>
    <row r="857" spans="1:145" ht="15.5" x14ac:dyDescent="0.3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</row>
    <row r="858" spans="1:145" ht="15.5" x14ac:dyDescent="0.3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</row>
    <row r="859" spans="1:145" ht="15.5" x14ac:dyDescent="0.3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</row>
    <row r="860" spans="1:145" ht="15.5" x14ac:dyDescent="0.3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</row>
    <row r="861" spans="1:145" ht="15.5" x14ac:dyDescent="0.3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</row>
    <row r="862" spans="1:145" ht="15.5" x14ac:dyDescent="0.35">
      <c r="A862" s="27"/>
      <c r="B862" s="27"/>
      <c r="C862" s="27"/>
      <c r="D862" s="27"/>
      <c r="E862" s="56"/>
      <c r="F862" s="56"/>
      <c r="G862" s="56"/>
      <c r="I862" s="56"/>
      <c r="L862" s="27"/>
      <c r="N862" s="27"/>
      <c r="O862" s="27"/>
      <c r="P862" s="27"/>
      <c r="Q862" s="27"/>
      <c r="Y862" s="56" t="s">
        <v>382</v>
      </c>
    </row>
    <row r="863" spans="1:145" ht="15.5" x14ac:dyDescent="0.35">
      <c r="A863" s="27"/>
      <c r="B863" s="27"/>
      <c r="C863" s="27"/>
      <c r="D863" s="117"/>
      <c r="E863" s="117"/>
      <c r="F863" s="117"/>
      <c r="G863" s="117"/>
      <c r="I863" s="118"/>
      <c r="L863" s="27"/>
      <c r="N863" s="27"/>
      <c r="O863" s="27"/>
      <c r="P863" s="27"/>
      <c r="Q863" s="27"/>
      <c r="Y863" s="118">
        <f ca="1">NOW()</f>
        <v>45628.398694444448</v>
      </c>
    </row>
    <row r="864" spans="1:145" ht="15.5" x14ac:dyDescent="0.35">
      <c r="A864" s="27"/>
      <c r="B864" s="27"/>
      <c r="C864" s="27"/>
      <c r="D864" s="119"/>
      <c r="E864" s="119"/>
      <c r="F864" s="119"/>
      <c r="G864" s="119"/>
      <c r="I864" s="119"/>
      <c r="L864" s="27"/>
      <c r="N864" s="27"/>
      <c r="O864" s="27"/>
      <c r="P864" s="27"/>
      <c r="Q864" s="27"/>
      <c r="Y864" s="119">
        <f ca="1">NOW()</f>
        <v>45628.398694444448</v>
      </c>
    </row>
    <row r="865" spans="1:145" ht="8.15" customHeight="1" x14ac:dyDescent="0.35">
      <c r="A865" s="12" t="s">
        <v>1</v>
      </c>
      <c r="B865" s="12" t="s">
        <v>1</v>
      </c>
      <c r="C865" s="12" t="s">
        <v>1</v>
      </c>
      <c r="D865" s="12" t="s">
        <v>1</v>
      </c>
      <c r="E865" s="12" t="s">
        <v>1</v>
      </c>
      <c r="F865" s="12" t="s">
        <v>1</v>
      </c>
      <c r="G865" s="12" t="s">
        <v>1</v>
      </c>
      <c r="H865" s="12" t="s">
        <v>1</v>
      </c>
      <c r="I865" s="12" t="s">
        <v>1</v>
      </c>
      <c r="J865" s="12" t="s">
        <v>1</v>
      </c>
      <c r="K865" s="12" t="s">
        <v>1</v>
      </c>
      <c r="L865" s="12" t="s">
        <v>1</v>
      </c>
      <c r="M865" s="12" t="s">
        <v>1</v>
      </c>
      <c r="N865" s="12" t="s">
        <v>1</v>
      </c>
      <c r="O865" s="12" t="s">
        <v>1</v>
      </c>
      <c r="P865" s="12" t="s">
        <v>1</v>
      </c>
      <c r="Q865" s="12" t="str">
        <f>+Q$4</f>
        <v>-</v>
      </c>
      <c r="R865" s="12" t="str">
        <f>+R$4</f>
        <v>-</v>
      </c>
      <c r="S865" s="12" t="str">
        <f>+S$4</f>
        <v>-</v>
      </c>
      <c r="T865" s="12" t="str">
        <f>+T$4</f>
        <v>-</v>
      </c>
      <c r="U865" s="12" t="s">
        <v>1</v>
      </c>
      <c r="V865" s="12" t="s">
        <v>1</v>
      </c>
      <c r="W865" s="12" t="s">
        <v>1</v>
      </c>
      <c r="X865" s="13" t="s">
        <v>1</v>
      </c>
      <c r="Y865" s="13" t="s">
        <v>1</v>
      </c>
      <c r="Z865" s="12" t="s">
        <v>1</v>
      </c>
      <c r="AA865" s="12" t="s">
        <v>1</v>
      </c>
      <c r="AB865" s="12" t="s">
        <v>1</v>
      </c>
      <c r="AC865" s="12" t="s">
        <v>1</v>
      </c>
      <c r="AD865" s="12" t="s">
        <v>1</v>
      </c>
      <c r="AE865" s="12" t="s">
        <v>1</v>
      </c>
      <c r="AF865" s="12" t="s">
        <v>1</v>
      </c>
      <c r="AG865" s="12" t="s">
        <v>1</v>
      </c>
      <c r="AH865" s="12" t="s">
        <v>1</v>
      </c>
      <c r="AI865" s="12" t="s">
        <v>1</v>
      </c>
      <c r="AJ865" s="13" t="s">
        <v>1</v>
      </c>
      <c r="AK865" s="13" t="s">
        <v>1</v>
      </c>
      <c r="AL865" s="13" t="s">
        <v>1</v>
      </c>
      <c r="AM865" s="13" t="s">
        <v>1</v>
      </c>
      <c r="AN865" s="13" t="s">
        <v>1</v>
      </c>
      <c r="AO865" s="13" t="s">
        <v>1</v>
      </c>
      <c r="AP865" s="13" t="s">
        <v>1</v>
      </c>
      <c r="AQ865" s="13" t="s">
        <v>1</v>
      </c>
      <c r="AR865" s="13" t="s">
        <v>1</v>
      </c>
      <c r="AS865" s="13" t="s">
        <v>1</v>
      </c>
      <c r="AT865" s="13" t="s">
        <v>1</v>
      </c>
      <c r="AU865" s="13" t="s">
        <v>1</v>
      </c>
      <c r="AV865" s="13" t="s">
        <v>1</v>
      </c>
      <c r="AW865" s="13" t="s">
        <v>1</v>
      </c>
      <c r="AX865" s="13" t="s">
        <v>1</v>
      </c>
      <c r="AY865" s="13"/>
      <c r="AZ865" s="13" t="s">
        <v>1</v>
      </c>
      <c r="BA865" s="13" t="s">
        <v>1</v>
      </c>
      <c r="BB865" s="13" t="s">
        <v>1</v>
      </c>
      <c r="BC865" s="13" t="s">
        <v>1</v>
      </c>
      <c r="BD865" s="13" t="s">
        <v>1</v>
      </c>
      <c r="BE865" s="13" t="s">
        <v>1</v>
      </c>
      <c r="BF865" s="13" t="s">
        <v>1</v>
      </c>
      <c r="BG865" s="13" t="s">
        <v>1</v>
      </c>
      <c r="BH865" s="13" t="s">
        <v>1</v>
      </c>
      <c r="BI865" s="13" t="s">
        <v>1</v>
      </c>
      <c r="BJ865" s="13" t="s">
        <v>1</v>
      </c>
      <c r="BK865" s="13" t="s">
        <v>1</v>
      </c>
      <c r="BL865" s="13" t="s">
        <v>1</v>
      </c>
      <c r="BM865" s="13" t="s">
        <v>1</v>
      </c>
      <c r="BN865" s="13" t="s">
        <v>1</v>
      </c>
      <c r="BO865" s="13" t="s">
        <v>1</v>
      </c>
      <c r="BP865" s="13" t="s">
        <v>1</v>
      </c>
      <c r="BQ865" s="13" t="s">
        <v>1</v>
      </c>
      <c r="BR865" s="13" t="s">
        <v>1</v>
      </c>
      <c r="BS865" s="13" t="s">
        <v>1</v>
      </c>
      <c r="BT865" s="13" t="s">
        <v>1</v>
      </c>
      <c r="BU865" s="13" t="s">
        <v>1</v>
      </c>
      <c r="BV865" s="13" t="s">
        <v>1</v>
      </c>
      <c r="BW865" s="13" t="s">
        <v>1</v>
      </c>
      <c r="BX865" s="13" t="s">
        <v>1</v>
      </c>
      <c r="BY865" s="13" t="s">
        <v>1</v>
      </c>
      <c r="BZ865" s="12" t="s">
        <v>1</v>
      </c>
      <c r="CA865" s="13" t="s">
        <v>1</v>
      </c>
      <c r="CB865" s="13" t="s">
        <v>1</v>
      </c>
      <c r="CC865" s="13" t="s">
        <v>1</v>
      </c>
      <c r="CD865" s="13" t="s">
        <v>1</v>
      </c>
      <c r="CE865" s="13" t="s">
        <v>1</v>
      </c>
      <c r="CF865" s="13" t="s">
        <v>1</v>
      </c>
      <c r="CG865" s="13" t="s">
        <v>1</v>
      </c>
      <c r="CH865" s="13" t="s">
        <v>1</v>
      </c>
      <c r="CI865" s="13" t="s">
        <v>1</v>
      </c>
      <c r="CJ865" s="12" t="s">
        <v>1</v>
      </c>
      <c r="CK865" s="12" t="s">
        <v>1</v>
      </c>
      <c r="CL865" s="13" t="s">
        <v>1</v>
      </c>
      <c r="CM865" s="13" t="s">
        <v>1</v>
      </c>
      <c r="CN865" s="13" t="s">
        <v>1</v>
      </c>
      <c r="CO865" s="13" t="s">
        <v>1</v>
      </c>
      <c r="CP865" s="13" t="s">
        <v>1</v>
      </c>
      <c r="CQ865" s="13" t="s">
        <v>1</v>
      </c>
      <c r="CR865" s="13" t="s">
        <v>1</v>
      </c>
      <c r="CS865" s="13" t="s">
        <v>1</v>
      </c>
      <c r="CT865" s="13" t="s">
        <v>1</v>
      </c>
      <c r="CU865" s="13" t="s">
        <v>1</v>
      </c>
      <c r="CV865" s="13" t="s">
        <v>1</v>
      </c>
      <c r="CW865" s="13" t="s">
        <v>1</v>
      </c>
      <c r="CX865" s="13" t="s">
        <v>1</v>
      </c>
      <c r="CY865" s="13" t="s">
        <v>1</v>
      </c>
      <c r="CZ865" s="13" t="s">
        <v>1</v>
      </c>
      <c r="DA865" s="13" t="s">
        <v>1</v>
      </c>
      <c r="DB865" s="12" t="s">
        <v>1</v>
      </c>
      <c r="DC865" s="12" t="s">
        <v>1</v>
      </c>
      <c r="DD865" s="12" t="s">
        <v>1</v>
      </c>
      <c r="DE865" s="12" t="s">
        <v>1</v>
      </c>
      <c r="DF865" s="12" t="s">
        <v>1</v>
      </c>
      <c r="DG865" s="12" t="s">
        <v>1</v>
      </c>
      <c r="DH865" s="12" t="s">
        <v>1</v>
      </c>
      <c r="DI865" s="12" t="s">
        <v>1</v>
      </c>
      <c r="DJ865" s="12" t="s">
        <v>1</v>
      </c>
      <c r="DK865" s="12" t="s">
        <v>1</v>
      </c>
      <c r="DL865" s="12" t="s">
        <v>1</v>
      </c>
      <c r="DM865" s="12" t="s">
        <v>1</v>
      </c>
      <c r="DN865" s="23" t="s">
        <v>1</v>
      </c>
      <c r="DO865" s="12" t="s">
        <v>1</v>
      </c>
      <c r="DP865" s="12" t="s">
        <v>1</v>
      </c>
      <c r="DQ865" s="12" t="s">
        <v>1</v>
      </c>
      <c r="DR865" s="12" t="s">
        <v>1</v>
      </c>
      <c r="DS865" s="12" t="s">
        <v>1</v>
      </c>
      <c r="DT865" s="12" t="s">
        <v>1</v>
      </c>
      <c r="DU865" s="12" t="s">
        <v>1</v>
      </c>
      <c r="DV865" s="24" t="s">
        <v>1</v>
      </c>
      <c r="DW865" s="25" t="s">
        <v>1</v>
      </c>
      <c r="DX865" s="26" t="s">
        <v>1</v>
      </c>
      <c r="DZ865" s="12" t="s">
        <v>1</v>
      </c>
      <c r="EC865" s="12" t="s">
        <v>1</v>
      </c>
      <c r="EF865" s="12" t="s">
        <v>1</v>
      </c>
      <c r="EI865" s="12" t="s">
        <v>1</v>
      </c>
      <c r="EL865" s="12" t="s">
        <v>1</v>
      </c>
      <c r="EO865" s="12" t="s">
        <v>1</v>
      </c>
    </row>
    <row r="866" spans="1:145" ht="15.5" x14ac:dyDescent="0.35">
      <c r="A866" s="14"/>
      <c r="B866" s="14" t="s">
        <v>2</v>
      </c>
      <c r="C866" s="14" t="s">
        <v>3</v>
      </c>
      <c r="D866" s="14" t="s">
        <v>4</v>
      </c>
      <c r="E866" s="14" t="s">
        <v>5</v>
      </c>
      <c r="F866" s="14" t="s">
        <v>6</v>
      </c>
      <c r="G866" s="14" t="s">
        <v>7</v>
      </c>
      <c r="H866" s="14" t="s">
        <v>8</v>
      </c>
      <c r="I866" s="14" t="s">
        <v>9</v>
      </c>
      <c r="J866" s="14" t="s">
        <v>10</v>
      </c>
      <c r="K866" s="15">
        <v>1996</v>
      </c>
      <c r="L866" s="15">
        <v>1997</v>
      </c>
      <c r="M866" s="16">
        <v>1998</v>
      </c>
      <c r="N866" s="16">
        <v>1999</v>
      </c>
      <c r="O866" s="16">
        <v>2000</v>
      </c>
      <c r="P866" s="16">
        <v>2001</v>
      </c>
      <c r="Q866" s="16">
        <v>2002</v>
      </c>
      <c r="R866" s="16">
        <v>2003</v>
      </c>
      <c r="S866" s="16">
        <v>2004</v>
      </c>
      <c r="T866" s="16">
        <v>2005</v>
      </c>
      <c r="U866" s="16">
        <v>2006</v>
      </c>
      <c r="V866" s="16">
        <v>2007</v>
      </c>
      <c r="W866" s="16">
        <v>2008</v>
      </c>
      <c r="X866" s="17">
        <v>2009</v>
      </c>
      <c r="Y866" s="17">
        <v>2010</v>
      </c>
      <c r="Z866" s="16">
        <f>Z5</f>
        <v>2011</v>
      </c>
      <c r="AA866" s="16">
        <v>2012</v>
      </c>
      <c r="AB866" s="16">
        <v>2013</v>
      </c>
      <c r="AC866" s="16">
        <v>2013</v>
      </c>
      <c r="AD866" s="16">
        <v>2013</v>
      </c>
      <c r="AE866" s="16">
        <v>2013</v>
      </c>
      <c r="AF866" s="16">
        <v>2014</v>
      </c>
      <c r="AG866" s="16">
        <v>2014</v>
      </c>
      <c r="AH866" s="16">
        <v>2014</v>
      </c>
      <c r="AI866" s="16">
        <v>2014</v>
      </c>
      <c r="AJ866" s="17">
        <v>2014</v>
      </c>
      <c r="AK866" s="17">
        <v>2015</v>
      </c>
      <c r="AL866" s="17">
        <v>2015</v>
      </c>
      <c r="AM866" s="17">
        <v>2015</v>
      </c>
      <c r="AN866" s="17">
        <v>2015</v>
      </c>
      <c r="AO866" s="17">
        <f>+AO$5</f>
        <v>2015</v>
      </c>
      <c r="AP866" s="17">
        <v>2016</v>
      </c>
      <c r="AQ866" s="17">
        <v>2016</v>
      </c>
      <c r="AR866" s="17">
        <v>2016</v>
      </c>
      <c r="AS866" s="17">
        <f>+AS$5</f>
        <v>2016</v>
      </c>
      <c r="AT866" s="17">
        <v>2017</v>
      </c>
      <c r="AU866" s="17">
        <v>2017</v>
      </c>
      <c r="AV866" s="17">
        <v>2017</v>
      </c>
      <c r="AW866" s="17">
        <v>2017</v>
      </c>
      <c r="AX866" s="17">
        <f>+AX$5</f>
        <v>2017</v>
      </c>
      <c r="AY866" s="17"/>
      <c r="AZ866" s="17">
        <v>2018</v>
      </c>
      <c r="BA866" s="17">
        <v>2018</v>
      </c>
      <c r="BB866" s="17">
        <v>2018</v>
      </c>
      <c r="BC866" s="17">
        <v>2018</v>
      </c>
      <c r="BD866" s="17">
        <v>2018</v>
      </c>
      <c r="BE866" s="17">
        <v>2018</v>
      </c>
      <c r="BF866" s="17">
        <f>+BF$5</f>
        <v>2018</v>
      </c>
      <c r="BG866" s="17">
        <v>2019</v>
      </c>
      <c r="BH866" s="17">
        <v>2019</v>
      </c>
      <c r="BI866" s="17">
        <v>2019</v>
      </c>
      <c r="BJ866" s="17">
        <v>2019</v>
      </c>
      <c r="BK866" s="17">
        <v>2019</v>
      </c>
      <c r="BL866" s="17">
        <v>2019</v>
      </c>
      <c r="BM866" s="17">
        <v>2019</v>
      </c>
      <c r="BN866" s="17">
        <v>2019</v>
      </c>
      <c r="BO866" s="17">
        <f>+BO$5</f>
        <v>2019</v>
      </c>
      <c r="BP866" s="17">
        <v>2020</v>
      </c>
      <c r="BQ866" s="17">
        <v>2020</v>
      </c>
      <c r="BR866" s="17">
        <v>2020</v>
      </c>
      <c r="BS866" s="17">
        <v>2020</v>
      </c>
      <c r="BT866" s="17">
        <v>2020</v>
      </c>
      <c r="BU866" s="17">
        <v>2020</v>
      </c>
      <c r="BV866" s="17">
        <v>2020</v>
      </c>
      <c r="BW866" s="17">
        <v>2020</v>
      </c>
      <c r="BX866" s="17">
        <v>2020</v>
      </c>
      <c r="BY866" s="17">
        <v>2020</v>
      </c>
      <c r="BZ866" s="16">
        <v>2020</v>
      </c>
      <c r="CA866" s="17">
        <f>+CA$5</f>
        <v>2020</v>
      </c>
      <c r="CB866" s="17">
        <v>2021</v>
      </c>
      <c r="CC866" s="17">
        <v>2021</v>
      </c>
      <c r="CD866" s="17">
        <v>2021</v>
      </c>
      <c r="CE866" s="17">
        <v>2021</v>
      </c>
      <c r="CF866" s="17">
        <v>2021</v>
      </c>
      <c r="CG866" s="17">
        <v>2021</v>
      </c>
      <c r="CH866" s="17">
        <v>2021</v>
      </c>
      <c r="CI866" s="17">
        <v>2021</v>
      </c>
      <c r="CJ866" s="16">
        <v>2021</v>
      </c>
      <c r="CK866" s="16">
        <v>2021</v>
      </c>
      <c r="CL866" s="17">
        <f>+CL$5</f>
        <v>2021</v>
      </c>
      <c r="CM866" s="17">
        <v>2022</v>
      </c>
      <c r="CN866" s="17">
        <v>2022</v>
      </c>
      <c r="CO866" s="17">
        <v>2022</v>
      </c>
      <c r="CP866" s="17">
        <v>2022</v>
      </c>
      <c r="CQ866" s="17">
        <v>2022</v>
      </c>
      <c r="CR866" s="17">
        <v>2022</v>
      </c>
      <c r="CS866" s="17">
        <v>2022</v>
      </c>
      <c r="CT866" s="17">
        <v>2022</v>
      </c>
      <c r="CU866" s="17">
        <v>2022</v>
      </c>
      <c r="CV866" s="17">
        <v>2022</v>
      </c>
      <c r="CW866" s="17">
        <v>2022</v>
      </c>
      <c r="CX866" s="17">
        <v>2022</v>
      </c>
      <c r="CY866" s="17">
        <v>2022</v>
      </c>
      <c r="CZ866" s="17">
        <v>2022</v>
      </c>
      <c r="DA866" s="17">
        <f t="shared" ref="DA866:DN866" si="862">+DA$5</f>
        <v>2022</v>
      </c>
      <c r="DB866" s="16">
        <v>2023</v>
      </c>
      <c r="DC866" s="16">
        <v>2023</v>
      </c>
      <c r="DD866" s="16">
        <v>2023</v>
      </c>
      <c r="DE866" s="16">
        <v>2023</v>
      </c>
      <c r="DF866" s="16">
        <v>2023</v>
      </c>
      <c r="DG866" s="16">
        <v>2023</v>
      </c>
      <c r="DH866" s="16">
        <v>2023</v>
      </c>
      <c r="DI866" s="16">
        <v>2023</v>
      </c>
      <c r="DJ866" s="16">
        <v>2023</v>
      </c>
      <c r="DK866" s="16">
        <v>2023</v>
      </c>
      <c r="DL866" s="16">
        <v>2023</v>
      </c>
      <c r="DM866" s="16">
        <v>2023</v>
      </c>
      <c r="DN866" s="19">
        <f t="shared" si="862"/>
        <v>2023</v>
      </c>
      <c r="DO866" s="16">
        <v>2023</v>
      </c>
      <c r="DP866" s="16">
        <v>2024</v>
      </c>
      <c r="DQ866" s="16">
        <v>2024</v>
      </c>
      <c r="DR866" s="16">
        <v>2024</v>
      </c>
      <c r="DS866" s="16">
        <v>2024</v>
      </c>
      <c r="DT866" s="16">
        <v>2024</v>
      </c>
      <c r="DU866" s="16">
        <v>2024</v>
      </c>
      <c r="DV866" s="20">
        <f>+DV$5</f>
        <v>2024</v>
      </c>
      <c r="DW866" s="21">
        <f>+DW$5</f>
        <v>2024</v>
      </c>
      <c r="DX866" s="22">
        <f>+DX$5</f>
        <v>2024</v>
      </c>
      <c r="DZ866" s="16">
        <f>+DZ$5</f>
        <v>2025</v>
      </c>
      <c r="EC866" s="16">
        <f>+EC$5</f>
        <v>2026</v>
      </c>
      <c r="EF866" s="16">
        <f>+EF$5</f>
        <v>2027</v>
      </c>
      <c r="EI866" s="16">
        <f>+EI$5</f>
        <v>2028</v>
      </c>
      <c r="EL866" s="16">
        <f>+EL$5</f>
        <v>2029</v>
      </c>
      <c r="EO866" s="16">
        <f>+EO$5</f>
        <v>2030</v>
      </c>
    </row>
    <row r="867" spans="1:145" ht="8.15" customHeight="1" x14ac:dyDescent="0.35">
      <c r="A867" s="12" t="s">
        <v>1</v>
      </c>
      <c r="B867" s="12" t="s">
        <v>1</v>
      </c>
      <c r="C867" s="12" t="s">
        <v>1</v>
      </c>
      <c r="D867" s="12" t="s">
        <v>1</v>
      </c>
      <c r="E867" s="12" t="s">
        <v>1</v>
      </c>
      <c r="F867" s="12" t="s">
        <v>1</v>
      </c>
      <c r="G867" s="12" t="s">
        <v>1</v>
      </c>
      <c r="H867" s="12" t="s">
        <v>1</v>
      </c>
      <c r="I867" s="12" t="s">
        <v>1</v>
      </c>
      <c r="J867" s="12" t="s">
        <v>1</v>
      </c>
      <c r="K867" s="12" t="s">
        <v>1</v>
      </c>
      <c r="L867" s="12" t="s">
        <v>1</v>
      </c>
      <c r="M867" s="12" t="s">
        <v>1</v>
      </c>
      <c r="N867" s="12" t="s">
        <v>1</v>
      </c>
      <c r="O867" s="12" t="s">
        <v>1</v>
      </c>
      <c r="P867" s="12" t="s">
        <v>1</v>
      </c>
      <c r="Q867" s="12" t="str">
        <f>+Q$6</f>
        <v>-</v>
      </c>
      <c r="R867" s="12" t="str">
        <f>+R$6</f>
        <v>-</v>
      </c>
      <c r="S867" s="12" t="str">
        <f>+S$6</f>
        <v>-</v>
      </c>
      <c r="T867" s="12" t="str">
        <f>+T$6</f>
        <v>-</v>
      </c>
      <c r="U867" s="12" t="s">
        <v>1</v>
      </c>
      <c r="V867" s="12" t="s">
        <v>1</v>
      </c>
      <c r="W867" s="12" t="s">
        <v>1</v>
      </c>
      <c r="X867" s="13" t="s">
        <v>1</v>
      </c>
      <c r="Y867" s="13" t="s">
        <v>1</v>
      </c>
      <c r="Z867" s="12" t="s">
        <v>1</v>
      </c>
      <c r="AA867" s="12" t="s">
        <v>1</v>
      </c>
      <c r="AB867" s="12" t="s">
        <v>1</v>
      </c>
      <c r="AC867" s="12" t="s">
        <v>1</v>
      </c>
      <c r="AD867" s="12" t="s">
        <v>1</v>
      </c>
      <c r="AE867" s="12" t="s">
        <v>1</v>
      </c>
      <c r="AF867" s="12" t="s">
        <v>1</v>
      </c>
      <c r="AG867" s="12" t="s">
        <v>1</v>
      </c>
      <c r="AH867" s="12" t="s">
        <v>1</v>
      </c>
      <c r="AI867" s="12" t="s">
        <v>1</v>
      </c>
      <c r="AJ867" s="13" t="s">
        <v>1</v>
      </c>
      <c r="AK867" s="13" t="s">
        <v>1</v>
      </c>
      <c r="AL867" s="13" t="s">
        <v>1</v>
      </c>
      <c r="AM867" s="13" t="s">
        <v>1</v>
      </c>
      <c r="AN867" s="13" t="s">
        <v>1</v>
      </c>
      <c r="AO867" s="13" t="s">
        <v>1</v>
      </c>
      <c r="AP867" s="13" t="s">
        <v>1</v>
      </c>
      <c r="AQ867" s="13" t="s">
        <v>1</v>
      </c>
      <c r="AR867" s="13" t="s">
        <v>1</v>
      </c>
      <c r="AS867" s="13" t="s">
        <v>1</v>
      </c>
      <c r="AT867" s="13" t="s">
        <v>1</v>
      </c>
      <c r="AU867" s="13" t="s">
        <v>1</v>
      </c>
      <c r="AV867" s="13" t="s">
        <v>1</v>
      </c>
      <c r="AW867" s="13" t="s">
        <v>1</v>
      </c>
      <c r="AX867" s="13" t="s">
        <v>1</v>
      </c>
      <c r="AY867" s="13"/>
      <c r="AZ867" s="13" t="s">
        <v>1</v>
      </c>
      <c r="BA867" s="13" t="s">
        <v>1</v>
      </c>
      <c r="BB867" s="13" t="s">
        <v>1</v>
      </c>
      <c r="BC867" s="13" t="s">
        <v>1</v>
      </c>
      <c r="BD867" s="13" t="s">
        <v>1</v>
      </c>
      <c r="BE867" s="13" t="s">
        <v>1</v>
      </c>
      <c r="BF867" s="13" t="s">
        <v>1</v>
      </c>
      <c r="BG867" s="13" t="s">
        <v>1</v>
      </c>
      <c r="BH867" s="13" t="s">
        <v>1</v>
      </c>
      <c r="BI867" s="13" t="s">
        <v>1</v>
      </c>
      <c r="BJ867" s="13" t="s">
        <v>1</v>
      </c>
      <c r="BK867" s="13" t="s">
        <v>1</v>
      </c>
      <c r="BL867" s="13" t="s">
        <v>1</v>
      </c>
      <c r="BM867" s="13" t="s">
        <v>1</v>
      </c>
      <c r="BN867" s="13" t="s">
        <v>1</v>
      </c>
      <c r="BO867" s="13" t="s">
        <v>1</v>
      </c>
      <c r="BP867" s="13" t="s">
        <v>1</v>
      </c>
      <c r="BQ867" s="13" t="s">
        <v>1</v>
      </c>
      <c r="BR867" s="13" t="s">
        <v>1</v>
      </c>
      <c r="BS867" s="13" t="s">
        <v>1</v>
      </c>
      <c r="BT867" s="13" t="s">
        <v>1</v>
      </c>
      <c r="BU867" s="13" t="s">
        <v>1</v>
      </c>
      <c r="BV867" s="13" t="s">
        <v>1</v>
      </c>
      <c r="BW867" s="13" t="s">
        <v>1</v>
      </c>
      <c r="BX867" s="13" t="s">
        <v>1</v>
      </c>
      <c r="BY867" s="13" t="s">
        <v>1</v>
      </c>
      <c r="BZ867" s="12" t="s">
        <v>1</v>
      </c>
      <c r="CA867" s="13" t="s">
        <v>1</v>
      </c>
      <c r="CB867" s="13" t="s">
        <v>1</v>
      </c>
      <c r="CC867" s="13" t="s">
        <v>1</v>
      </c>
      <c r="CD867" s="13" t="s">
        <v>1</v>
      </c>
      <c r="CE867" s="13" t="s">
        <v>1</v>
      </c>
      <c r="CF867" s="13" t="s">
        <v>1</v>
      </c>
      <c r="CG867" s="13" t="s">
        <v>1</v>
      </c>
      <c r="CH867" s="13" t="s">
        <v>1</v>
      </c>
      <c r="CI867" s="13" t="s">
        <v>1</v>
      </c>
      <c r="CJ867" s="12" t="s">
        <v>1</v>
      </c>
      <c r="CK867" s="12" t="s">
        <v>1</v>
      </c>
      <c r="CL867" s="13" t="s">
        <v>1</v>
      </c>
      <c r="CM867" s="13" t="s">
        <v>1</v>
      </c>
      <c r="CN867" s="13" t="s">
        <v>1</v>
      </c>
      <c r="CO867" s="13" t="s">
        <v>1</v>
      </c>
      <c r="CP867" s="13" t="s">
        <v>1</v>
      </c>
      <c r="CQ867" s="13" t="s">
        <v>1</v>
      </c>
      <c r="CR867" s="13" t="s">
        <v>1</v>
      </c>
      <c r="CS867" s="13" t="s">
        <v>1</v>
      </c>
      <c r="CT867" s="13" t="s">
        <v>1</v>
      </c>
      <c r="CU867" s="13" t="s">
        <v>1</v>
      </c>
      <c r="CV867" s="13" t="s">
        <v>1</v>
      </c>
      <c r="CW867" s="13" t="s">
        <v>1</v>
      </c>
      <c r="CX867" s="13" t="s">
        <v>1</v>
      </c>
      <c r="CY867" s="13" t="s">
        <v>1</v>
      </c>
      <c r="CZ867" s="13" t="s">
        <v>1</v>
      </c>
      <c r="DA867" s="13" t="s">
        <v>1</v>
      </c>
      <c r="DB867" s="12" t="s">
        <v>1</v>
      </c>
      <c r="DC867" s="12" t="s">
        <v>1</v>
      </c>
      <c r="DD867" s="12" t="s">
        <v>1</v>
      </c>
      <c r="DE867" s="12" t="s">
        <v>1</v>
      </c>
      <c r="DF867" s="12" t="s">
        <v>1</v>
      </c>
      <c r="DG867" s="12" t="s">
        <v>1</v>
      </c>
      <c r="DH867" s="12" t="s">
        <v>1</v>
      </c>
      <c r="DI867" s="12" t="s">
        <v>1</v>
      </c>
      <c r="DJ867" s="12" t="s">
        <v>1</v>
      </c>
      <c r="DK867" s="12" t="s">
        <v>1</v>
      </c>
      <c r="DL867" s="12" t="s">
        <v>1</v>
      </c>
      <c r="DM867" s="12" t="s">
        <v>1</v>
      </c>
      <c r="DN867" s="23" t="s">
        <v>1</v>
      </c>
      <c r="DO867" s="12" t="s">
        <v>1</v>
      </c>
      <c r="DP867" s="12" t="s">
        <v>1</v>
      </c>
      <c r="DQ867" s="12" t="s">
        <v>1</v>
      </c>
      <c r="DR867" s="12" t="s">
        <v>1</v>
      </c>
      <c r="DS867" s="12" t="s">
        <v>1</v>
      </c>
      <c r="DT867" s="12" t="s">
        <v>1</v>
      </c>
      <c r="DU867" s="12" t="s">
        <v>1</v>
      </c>
      <c r="DV867" s="24" t="s">
        <v>1</v>
      </c>
      <c r="DW867" s="25" t="s">
        <v>1</v>
      </c>
      <c r="DX867" s="26" t="s">
        <v>1</v>
      </c>
      <c r="DZ867" s="12" t="s">
        <v>1</v>
      </c>
      <c r="EC867" s="12" t="s">
        <v>1</v>
      </c>
      <c r="EF867" s="12" t="s">
        <v>1</v>
      </c>
      <c r="EI867" s="12" t="s">
        <v>1</v>
      </c>
      <c r="EL867" s="12" t="s">
        <v>1</v>
      </c>
      <c r="EO867" s="12" t="s">
        <v>1</v>
      </c>
    </row>
    <row r="868" spans="1:145" ht="15.5" x14ac:dyDescent="0.3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14"/>
      <c r="L868" s="14"/>
      <c r="M868" s="14"/>
      <c r="N868" s="14"/>
      <c r="O868" s="28"/>
      <c r="P868" s="28"/>
      <c r="Q868" s="28"/>
      <c r="R868" s="28"/>
      <c r="S868" s="28"/>
      <c r="T868" s="28"/>
      <c r="U868" s="28" t="str">
        <f>+U$7</f>
        <v/>
      </c>
      <c r="V868" s="14"/>
      <c r="W868" s="14"/>
      <c r="X868" s="30"/>
      <c r="Y868" s="30"/>
      <c r="Z868" s="14"/>
      <c r="AA868" s="14"/>
      <c r="AB868" s="14" t="s">
        <v>12</v>
      </c>
      <c r="AC868" s="14" t="s">
        <v>13</v>
      </c>
      <c r="AD868" s="14" t="str">
        <f>+$AD$7</f>
        <v>Maj old</v>
      </c>
      <c r="AE868" s="14"/>
      <c r="AF868" s="14" t="s">
        <v>12</v>
      </c>
      <c r="AG868" s="14" t="s">
        <v>13</v>
      </c>
      <c r="AH868" s="14" t="s">
        <v>15</v>
      </c>
      <c r="AI868" s="14" t="s">
        <v>16</v>
      </c>
      <c r="AJ868" s="30"/>
      <c r="AK868" s="30" t="s">
        <v>12</v>
      </c>
      <c r="AL868" s="30" t="s">
        <v>13</v>
      </c>
      <c r="AM868" s="30" t="s">
        <v>15</v>
      </c>
      <c r="AN868" s="30" t="s">
        <v>17</v>
      </c>
      <c r="AO868" s="30" t="str">
        <f>+AO$7</f>
        <v>Estim.</v>
      </c>
      <c r="AP868" s="30" t="s">
        <v>12</v>
      </c>
      <c r="AQ868" s="30" t="s">
        <v>13</v>
      </c>
      <c r="AR868" s="30" t="s">
        <v>15</v>
      </c>
      <c r="AS868" s="30" t="str">
        <f>+AS$7</f>
        <v>Estim.</v>
      </c>
      <c r="AT868" s="30" t="s">
        <v>12</v>
      </c>
      <c r="AU868" s="30" t="s">
        <v>13</v>
      </c>
      <c r="AV868" s="30" t="s">
        <v>19</v>
      </c>
      <c r="AW868" s="30" t="s">
        <v>20</v>
      </c>
      <c r="AX868" s="30" t="str">
        <f>+AX$7</f>
        <v>Estim</v>
      </c>
      <c r="AY868" s="30"/>
      <c r="AZ868" s="30" t="s">
        <v>12</v>
      </c>
      <c r="BA868" s="30" t="s">
        <v>22</v>
      </c>
      <c r="BB868" s="30" t="s">
        <v>23</v>
      </c>
      <c r="BC868" s="30" t="s">
        <v>24</v>
      </c>
      <c r="BD868" s="30" t="s">
        <v>25</v>
      </c>
      <c r="BE868" s="30" t="s">
        <v>26</v>
      </c>
      <c r="BF868" s="30" t="str">
        <f>+BF$7</f>
        <v>Estim</v>
      </c>
      <c r="BG868" s="30" t="s">
        <v>12</v>
      </c>
      <c r="BH868" s="30" t="s">
        <v>27</v>
      </c>
      <c r="BI868" s="30" t="s">
        <v>23</v>
      </c>
      <c r="BJ868" s="30" t="s">
        <v>26</v>
      </c>
      <c r="BK868" s="30" t="s">
        <v>28</v>
      </c>
      <c r="BL868" s="30" t="s">
        <v>29</v>
      </c>
      <c r="BM868" s="30" t="s">
        <v>30</v>
      </c>
      <c r="BN868" s="30" t="s">
        <v>31</v>
      </c>
      <c r="BO868" s="30" t="str">
        <f>+BO$7</f>
        <v>Estim</v>
      </c>
      <c r="BP868" s="30" t="s">
        <v>12</v>
      </c>
      <c r="BQ868" s="30" t="s">
        <v>12</v>
      </c>
      <c r="BR868" s="30" t="s">
        <v>27</v>
      </c>
      <c r="BS868" s="30" t="s">
        <v>29</v>
      </c>
      <c r="BT868" s="30" t="s">
        <v>23</v>
      </c>
      <c r="BU868" s="30" t="s">
        <v>29</v>
      </c>
      <c r="BV868" s="30" t="s">
        <v>31</v>
      </c>
      <c r="BW868" s="30" t="s">
        <v>32</v>
      </c>
      <c r="BX868" s="30" t="s">
        <v>32</v>
      </c>
      <c r="BY868" s="30" t="s">
        <v>32</v>
      </c>
      <c r="BZ868" s="14" t="s">
        <v>33</v>
      </c>
      <c r="CA868" s="30" t="str">
        <f>+CA$7</f>
        <v>Estim</v>
      </c>
      <c r="CB868" s="30" t="s">
        <v>12</v>
      </c>
      <c r="CC868" s="30" t="s">
        <v>12</v>
      </c>
      <c r="CD868" s="30" t="s">
        <v>12</v>
      </c>
      <c r="CE868" s="30" t="s">
        <v>12</v>
      </c>
      <c r="CF868" s="30" t="s">
        <v>12</v>
      </c>
      <c r="CG868" s="30" t="s">
        <v>12</v>
      </c>
      <c r="CH868" s="30" t="s">
        <v>34</v>
      </c>
      <c r="CI868" s="30" t="s">
        <v>34</v>
      </c>
      <c r="CJ868" s="14" t="s">
        <v>25</v>
      </c>
      <c r="CK868" s="14" t="s">
        <v>25</v>
      </c>
      <c r="CL868" s="30" t="str">
        <f>+CL$7</f>
        <v>Estim.</v>
      </c>
      <c r="CM868" s="30" t="s">
        <v>12</v>
      </c>
      <c r="CN868" s="30" t="s">
        <v>36</v>
      </c>
      <c r="CO868" s="30" t="s">
        <v>36</v>
      </c>
      <c r="CP868" s="30" t="s">
        <v>101</v>
      </c>
      <c r="CQ868" s="30" t="s">
        <v>36</v>
      </c>
      <c r="CR868" s="30" t="s">
        <v>102</v>
      </c>
      <c r="CS868" s="30" t="s">
        <v>103</v>
      </c>
      <c r="CT868" s="30" t="s">
        <v>104</v>
      </c>
      <c r="CU868" s="30" t="s">
        <v>105</v>
      </c>
      <c r="CV868" s="30" t="s">
        <v>37</v>
      </c>
      <c r="CW868" s="30" t="s">
        <v>37</v>
      </c>
      <c r="CX868" s="30" t="s">
        <v>38</v>
      </c>
      <c r="CY868" s="30" t="s">
        <v>38</v>
      </c>
      <c r="CZ868" s="30" t="s">
        <v>37</v>
      </c>
      <c r="DA868" s="30" t="str">
        <f t="shared" ref="DA868:DN868" si="863">+DA$7</f>
        <v>Estim.</v>
      </c>
      <c r="DB868" s="14" t="s">
        <v>39</v>
      </c>
      <c r="DC868" s="14" t="s">
        <v>40</v>
      </c>
      <c r="DD868" s="14" t="s">
        <v>41</v>
      </c>
      <c r="DE868" s="14" t="s">
        <v>42</v>
      </c>
      <c r="DF868" s="14" t="s">
        <v>43</v>
      </c>
      <c r="DG868" s="14" t="s">
        <v>44</v>
      </c>
      <c r="DH868" s="14" t="s">
        <v>45</v>
      </c>
      <c r="DI868" s="14" t="s">
        <v>46</v>
      </c>
      <c r="DJ868" s="14" t="s">
        <v>47</v>
      </c>
      <c r="DK868" s="14" t="s">
        <v>45</v>
      </c>
      <c r="DL868" s="14" t="s">
        <v>46</v>
      </c>
      <c r="DM868" s="14" t="s">
        <v>47</v>
      </c>
      <c r="DN868" s="34" t="str">
        <f t="shared" si="863"/>
        <v>Estim.</v>
      </c>
      <c r="DO868" s="14" t="s">
        <v>47</v>
      </c>
      <c r="DP868" s="14" t="s">
        <v>12</v>
      </c>
      <c r="DQ868" s="14" t="s">
        <v>12</v>
      </c>
      <c r="DR868" s="14" t="s">
        <v>12</v>
      </c>
      <c r="DS868" s="14" t="s">
        <v>23</v>
      </c>
      <c r="DT868" s="14" t="s">
        <v>23</v>
      </c>
      <c r="DU868" s="14" t="s">
        <v>23</v>
      </c>
      <c r="DV868" s="121" t="str">
        <f>+DV$7</f>
        <v>MAJ nov</v>
      </c>
      <c r="DW868" s="122" t="str">
        <f>+DW$7</f>
        <v>MAJ nov</v>
      </c>
      <c r="DX868" s="123" t="str">
        <f>+DX$7</f>
        <v>Prév.Rév.</v>
      </c>
      <c r="DZ868" s="14" t="str">
        <f>+DZ$7</f>
        <v>Prév.</v>
      </c>
      <c r="EC868" s="14" t="str">
        <f>+EC$7</f>
        <v>Prév.</v>
      </c>
      <c r="EF868" s="14" t="str">
        <f>+EF$7</f>
        <v>Prév.</v>
      </c>
      <c r="EI868" s="14" t="str">
        <f>+EI$7</f>
        <v>Prév.</v>
      </c>
      <c r="EL868" s="14" t="str">
        <f>+EL$7</f>
        <v>Prév.</v>
      </c>
      <c r="EO868" s="14" t="str">
        <f>+EO$7</f>
        <v>Prév.</v>
      </c>
    </row>
    <row r="869" spans="1:145" ht="5.15" customHeight="1" x14ac:dyDescent="0.3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</row>
    <row r="870" spans="1:145" ht="15.5" x14ac:dyDescent="0.35">
      <c r="A870" s="56" t="s">
        <v>383</v>
      </c>
      <c r="B870" s="27"/>
      <c r="C870" s="27"/>
      <c r="D870" s="27"/>
      <c r="E870" s="56"/>
      <c r="F870" s="56"/>
      <c r="G870" s="56"/>
      <c r="I870" s="56"/>
      <c r="L870" s="27"/>
      <c r="N870" s="27"/>
      <c r="O870" s="27"/>
      <c r="P870" s="27"/>
      <c r="Q870" s="27"/>
      <c r="Y870" s="56" t="s">
        <v>379</v>
      </c>
    </row>
    <row r="871" spans="1:145" ht="15.5" x14ac:dyDescent="0.35">
      <c r="A871" s="56" t="s">
        <v>384</v>
      </c>
      <c r="B871" s="57">
        <f t="shared" ref="B871:M871" si="864">SUM(B872:B877)</f>
        <v>7385.7428727234519</v>
      </c>
      <c r="C871" s="57">
        <f t="shared" si="864"/>
        <v>7388.2114773416124</v>
      </c>
      <c r="D871" s="57">
        <f t="shared" si="864"/>
        <v>7450.5838001803968</v>
      </c>
      <c r="E871" s="57">
        <f t="shared" si="864"/>
        <v>7466.5864876549686</v>
      </c>
      <c r="F871" s="57">
        <f t="shared" si="864"/>
        <v>7501.8251693074817</v>
      </c>
      <c r="G871" s="57">
        <f t="shared" si="864"/>
        <v>7350.7207857937919</v>
      </c>
      <c r="H871" s="57">
        <f t="shared" si="864"/>
        <v>7403.3729760538545</v>
      </c>
      <c r="I871" s="57">
        <f t="shared" si="864"/>
        <v>9740.1994890356564</v>
      </c>
      <c r="J871" s="57">
        <f t="shared" si="864"/>
        <v>10853.915164808273</v>
      </c>
      <c r="K871" s="57">
        <f t="shared" si="864"/>
        <v>12057.196054368811</v>
      </c>
      <c r="L871" s="57">
        <f t="shared" si="864"/>
        <v>13041.48446200055</v>
      </c>
      <c r="M871" s="57">
        <f t="shared" si="864"/>
        <v>12950.624837780859</v>
      </c>
      <c r="N871" s="57">
        <f t="shared" ref="N871:Z871" si="865">SUM(N872:N877)</f>
        <v>14009.107470548686</v>
      </c>
      <c r="O871" s="57">
        <f t="shared" si="865"/>
        <v>16672.555154666432</v>
      </c>
      <c r="P871" s="57">
        <f t="shared" si="865"/>
        <v>18337.841662585692</v>
      </c>
      <c r="Q871" s="57">
        <f t="shared" si="865"/>
        <v>19382.764493873561</v>
      </c>
      <c r="R871" s="57">
        <f t="shared" si="865"/>
        <v>20155.062305301348</v>
      </c>
      <c r="S871" s="57">
        <f t="shared" si="865"/>
        <v>22684.497558214847</v>
      </c>
      <c r="T871" s="57">
        <f t="shared" si="865"/>
        <v>26636.236934778863</v>
      </c>
      <c r="U871" s="57">
        <f t="shared" si="865"/>
        <v>29686.038348993512</v>
      </c>
      <c r="V871" s="57">
        <f t="shared" si="865"/>
        <v>31802.208327817327</v>
      </c>
      <c r="W871" s="57">
        <f t="shared" si="865"/>
        <v>37645.847630689117</v>
      </c>
      <c r="X871" s="58">
        <f t="shared" si="865"/>
        <v>34576.356480715003</v>
      </c>
      <c r="Y871" s="58">
        <f t="shared" si="865"/>
        <v>41392.248034701282</v>
      </c>
      <c r="Z871" s="57">
        <f t="shared" si="865"/>
        <v>46755.328038036714</v>
      </c>
      <c r="AA871" s="57">
        <f>SUM(AA872:AA877)</f>
        <v>51805.349799421019</v>
      </c>
      <c r="AB871" s="57">
        <v>47362.506527898826</v>
      </c>
      <c r="AC871" s="57">
        <v>50150.225065527098</v>
      </c>
      <c r="AD871" s="57">
        <v>50872.224117617297</v>
      </c>
      <c r="AE871" s="57">
        <f>SUM(AE872:AE877)</f>
        <v>51908.08455646722</v>
      </c>
      <c r="AF871" s="57">
        <v>49994.568843519468</v>
      </c>
      <c r="AG871" s="57">
        <v>50074.157016258221</v>
      </c>
      <c r="AH871" s="57">
        <v>50586.334748333044</v>
      </c>
      <c r="AI871" s="57">
        <v>48983.509250998599</v>
      </c>
      <c r="AJ871" s="58">
        <f>SUM(AJ872:AJ877)</f>
        <v>53213.045312401984</v>
      </c>
      <c r="AK871" s="58">
        <v>43624.12280826857</v>
      </c>
      <c r="AL871" s="58">
        <v>45802.685211083415</v>
      </c>
      <c r="AM871" s="58">
        <v>44701.311535407571</v>
      </c>
      <c r="AN871" s="58">
        <v>44572.488006367465</v>
      </c>
      <c r="AO871" s="58">
        <f>SUM(AO872:AO877)</f>
        <v>48150.548806703191</v>
      </c>
      <c r="AP871" s="58">
        <v>42883.597578363297</v>
      </c>
      <c r="AQ871" s="58">
        <v>41535.084956519342</v>
      </c>
      <c r="AR871" s="58">
        <v>42844.45341332235</v>
      </c>
      <c r="AS871" s="58">
        <f>SUM(AS872:AS877)</f>
        <v>46417.565462058665</v>
      </c>
      <c r="AT871" s="58">
        <v>49408.225174516861</v>
      </c>
      <c r="AU871" s="58">
        <v>47923.163870305158</v>
      </c>
      <c r="AV871" s="58">
        <v>47800.47491733935</v>
      </c>
      <c r="AW871" s="58">
        <v>47608.85338285302</v>
      </c>
      <c r="AX871" s="58">
        <f>SUM(AX872:AX877)</f>
        <v>48857.030413557615</v>
      </c>
      <c r="AY871" s="58"/>
      <c r="AZ871" s="58">
        <v>51332.51810463352</v>
      </c>
      <c r="BA871" s="58">
        <v>49907.540269416095</v>
      </c>
      <c r="BB871" s="58">
        <v>51159.971465596936</v>
      </c>
      <c r="BC871" s="58">
        <v>49570.748211051345</v>
      </c>
      <c r="BD871" s="58">
        <v>52444.123860147985</v>
      </c>
      <c r="BE871" s="58">
        <v>51012.356388683664</v>
      </c>
      <c r="BF871" s="58">
        <f>SUM(BF872:BF877)</f>
        <v>52670.372798587166</v>
      </c>
      <c r="BG871" s="58">
        <v>53731.770459998719</v>
      </c>
      <c r="BH871" s="58">
        <v>51129.494971757878</v>
      </c>
      <c r="BI871" s="58">
        <v>55566.980094380539</v>
      </c>
      <c r="BJ871" s="58">
        <v>52586.679517157972</v>
      </c>
      <c r="BK871" s="58">
        <v>55496.2906880546</v>
      </c>
      <c r="BL871" s="58">
        <v>52780.531075778134</v>
      </c>
      <c r="BM871" s="58">
        <v>54960.485680159531</v>
      </c>
      <c r="BN871" s="58">
        <v>52256.163655315526</v>
      </c>
      <c r="BO871" s="58">
        <f>SUM(BO872:BO877)</f>
        <v>54436.435151745027</v>
      </c>
      <c r="BP871" s="58">
        <v>56548.085399269941</v>
      </c>
      <c r="BQ871" s="58">
        <v>52736.985495367146</v>
      </c>
      <c r="BR871" s="58">
        <v>47032.791199245636</v>
      </c>
      <c r="BS871" s="58">
        <v>43497.881020856366</v>
      </c>
      <c r="BT871" s="58">
        <v>49169.709499104465</v>
      </c>
      <c r="BU871" s="58">
        <v>46449.12986975794</v>
      </c>
      <c r="BV871" s="58">
        <v>42183.191628974855</v>
      </c>
      <c r="BW871" s="58">
        <v>50532.060014366834</v>
      </c>
      <c r="BX871" s="58">
        <v>48941.359297408184</v>
      </c>
      <c r="BY871" s="58">
        <v>46453.565098488587</v>
      </c>
      <c r="BZ871" s="57">
        <v>50694.678511497499</v>
      </c>
      <c r="CA871" s="58">
        <f>SUM(CA872:CA877)</f>
        <v>51071.61551200183</v>
      </c>
      <c r="CB871" s="58">
        <v>55906.646659849888</v>
      </c>
      <c r="CC871" s="58">
        <v>55372.410859659743</v>
      </c>
      <c r="CD871" s="58">
        <v>52491.191266651542</v>
      </c>
      <c r="CE871" s="58">
        <v>55695.218168256775</v>
      </c>
      <c r="CF871" s="58">
        <v>55130.087956731215</v>
      </c>
      <c r="CG871" s="58">
        <v>52283.369062858175</v>
      </c>
      <c r="CH871" s="58">
        <v>57582.910375986314</v>
      </c>
      <c r="CI871" s="58">
        <v>56183.546703568558</v>
      </c>
      <c r="CJ871" s="57">
        <v>58070.976373627811</v>
      </c>
      <c r="CK871" s="57">
        <v>56923.60060034757</v>
      </c>
      <c r="CL871" s="58">
        <f>SUM(CL872:CL877)</f>
        <v>56642.327240234692</v>
      </c>
      <c r="CM871" s="58">
        <v>59698.097742878861</v>
      </c>
      <c r="CN871" s="58">
        <v>62672.876715805854</v>
      </c>
      <c r="CO871" s="58">
        <v>62998.375432748282</v>
      </c>
      <c r="CP871" s="58">
        <v>67615.062944565871</v>
      </c>
      <c r="CQ871" s="58">
        <v>63236.45628660253</v>
      </c>
      <c r="CR871" s="58">
        <v>59910.4152778145</v>
      </c>
      <c r="CS871" s="58">
        <v>70354.736998579916</v>
      </c>
      <c r="CT871" s="58">
        <v>67731.178808126497</v>
      </c>
      <c r="CU871" s="58">
        <v>62063.625966103864</v>
      </c>
      <c r="CV871" s="58">
        <v>70655.658812877329</v>
      </c>
      <c r="CW871" s="58">
        <v>68684.654558285765</v>
      </c>
      <c r="CX871" s="58">
        <v>70089.610841369678</v>
      </c>
      <c r="CY871" s="58">
        <v>69410.703086444919</v>
      </c>
      <c r="CZ871" s="58">
        <v>67404.087975316463</v>
      </c>
      <c r="DA871" s="58">
        <f t="shared" ref="DA871" si="866">SUM(DA872:DA877)</f>
        <v>65591.896282817135</v>
      </c>
      <c r="DB871" s="57">
        <v>72172.848879580648</v>
      </c>
      <c r="DC871" s="57">
        <v>69834.61623442483</v>
      </c>
      <c r="DD871" s="57">
        <v>67583.379324956433</v>
      </c>
      <c r="DE871" s="57">
        <v>70154.74693511943</v>
      </c>
      <c r="DF871" s="57">
        <v>67834.173021120587</v>
      </c>
      <c r="DG871" s="57">
        <v>65119.91297469558</v>
      </c>
      <c r="DH871" s="57">
        <v>66607.390609479742</v>
      </c>
      <c r="DI871" s="57">
        <v>64444.962557528706</v>
      </c>
      <c r="DJ871" s="57">
        <v>62085.869187511998</v>
      </c>
      <c r="DK871" s="57">
        <v>66557.601860990981</v>
      </c>
      <c r="DL871" s="57">
        <v>64729.947129739536</v>
      </c>
      <c r="DM871" s="57">
        <v>62309.724568851845</v>
      </c>
      <c r="DN871" s="59">
        <f t="shared" ref="DN871" si="867">SUM(DN872:DN877)</f>
        <v>66045.600140795024</v>
      </c>
      <c r="DO871" s="57">
        <v>62309.724568851845</v>
      </c>
      <c r="DP871" s="57">
        <v>70521.296406298046</v>
      </c>
      <c r="DQ871" s="57">
        <v>69069.524119799651</v>
      </c>
      <c r="DR871" s="57">
        <v>66608.782433019529</v>
      </c>
      <c r="DS871" s="57">
        <v>69637.622499543257</v>
      </c>
      <c r="DT871" s="57">
        <v>68281.893905777542</v>
      </c>
      <c r="DU871" s="57">
        <v>70775.656553530178</v>
      </c>
      <c r="DV871" s="60">
        <f>SUM(DV872:DV877)</f>
        <v>71557.885734624404</v>
      </c>
      <c r="DW871" s="61">
        <f>SUM(DW872:DW877)</f>
        <v>70448.512817523093</v>
      </c>
      <c r="DX871" s="62">
        <f>SUM(DX872:DX877)</f>
        <v>68287.745161329367</v>
      </c>
      <c r="DZ871" s="57">
        <f>SUM(DZ872:DZ877)</f>
        <v>73200.805834953659</v>
      </c>
      <c r="EC871" s="57">
        <f>SUM(EC872:EC877)</f>
        <v>76110.349160656624</v>
      </c>
      <c r="EF871" s="57">
        <f>SUM(EF872:EF877)</f>
        <v>79137.299758653884</v>
      </c>
      <c r="EI871" s="57">
        <f>SUM(EI872:EI877)</f>
        <v>83588.795803601926</v>
      </c>
      <c r="EL871" s="57">
        <f>SUM(EL872:EL877)</f>
        <v>88386.701419947756</v>
      </c>
      <c r="EO871" s="57">
        <f>SUM(EO872:EO877)</f>
        <v>93783.691365045888</v>
      </c>
    </row>
    <row r="872" spans="1:145" ht="15.5" x14ac:dyDescent="0.35">
      <c r="A872" s="56" t="s">
        <v>385</v>
      </c>
      <c r="B872" s="57">
        <f>([2]CAMEROUN!C782+[2]CAMEROUN!D782)/2</f>
        <v>3783.2200000000003</v>
      </c>
      <c r="C872" s="57">
        <f>([2]CAMEROUN!D782+[2]CAMEROUN!E782)/2</f>
        <v>3578.7150000000001</v>
      </c>
      <c r="D872" s="57">
        <f>([2]CAMEROUN!E782+[2]CAMEROUN!F782)/2</f>
        <v>3423.5450000000001</v>
      </c>
      <c r="E872" s="57">
        <f>([2]CAMEROUN!F782+[2]CAMEROUN!G782)/2</f>
        <v>3326.7075</v>
      </c>
      <c r="F872" s="57">
        <f>([2]CAMEROUN!G782+[2]CAMEROUN!H782)/2</f>
        <v>3246.7825000000003</v>
      </c>
      <c r="G872" s="57">
        <f>([2]CAMEROUN!H782+[2]CAMEROUN!I782)/2</f>
        <v>3149.95</v>
      </c>
      <c r="H872" s="57">
        <f>([2]CAMEROUN!I782+[2]CAMEROUN!J782)/2</f>
        <v>3270.79</v>
      </c>
      <c r="I872" s="57">
        <f>([2]CAMEROUN!J782+[2]CAMEROUN!K782)/2</f>
        <v>3786</v>
      </c>
      <c r="J872" s="57">
        <f>([2]CAMEROUN!K782+[2]CAMEROUN!L782)/2</f>
        <v>4365.5</v>
      </c>
      <c r="K872" s="57">
        <f>([2]CAMEROUN!L782+[2]CAMEROUN!M782)/2</f>
        <v>4836.5</v>
      </c>
      <c r="L872" s="57">
        <f>([2]CAMEROUN!M782+[2]CAMEROUN!N782)/2</f>
        <v>5266.5</v>
      </c>
      <c r="M872" s="57">
        <f>([2]CAMEROUN!N782+[2]CAMEROUN!O782)/2</f>
        <v>5572</v>
      </c>
      <c r="N872" s="57">
        <f>([2]CAMEROUN!O782+[2]CAMEROUN!P782)/2</f>
        <v>6010.6264742808034</v>
      </c>
      <c r="O872" s="57">
        <f>([2]CAMEROUN!P782+[2]CAMEROUN!Q782)/2</f>
        <v>6611.044137942662</v>
      </c>
      <c r="P872" s="57">
        <f>[2]CAMEROUN!AH782</f>
        <v>7602.5830301804435</v>
      </c>
      <c r="Q872" s="57">
        <f>[2]CAMEROUN!AI782</f>
        <v>8070.6643839739954</v>
      </c>
      <c r="R872" s="57">
        <f>[2]CAMEROUN!AJ782</f>
        <v>8455.7926395678733</v>
      </c>
      <c r="S872" s="57">
        <f>[2]CAMEROUN!AK782</f>
        <v>9208.4970485009308</v>
      </c>
      <c r="T872" s="57">
        <f>[2]CAMEROUN!AL782</f>
        <v>9464.9320000000007</v>
      </c>
      <c r="U872" s="57">
        <f>[2]CAMEROUN!AM782</f>
        <v>10121.084999999995</v>
      </c>
      <c r="V872" s="57">
        <f>[2]CAMEROUN!AN782</f>
        <v>10718.928999999998</v>
      </c>
      <c r="W872" s="57">
        <f>[2]CAMEROUN!AO782</f>
        <v>11826.439999999999</v>
      </c>
      <c r="X872" s="58">
        <f>[2]CAMEROUN!AP782</f>
        <v>12285.308000000001</v>
      </c>
      <c r="Y872" s="58">
        <f>[2]CAMEROUN!AQ782</f>
        <v>12948.432000000004</v>
      </c>
      <c r="Z872" s="57">
        <f>[2]CAMEROUN!AR782</f>
        <v>13843.138999999999</v>
      </c>
      <c r="AA872" s="57">
        <f>[2]CAMEROUN!AS782</f>
        <v>14858.561999999998</v>
      </c>
      <c r="AB872" s="57">
        <v>15277.312062895988</v>
      </c>
      <c r="AC872" s="57">
        <v>14963.02214977557</v>
      </c>
      <c r="AD872" s="57">
        <v>14820.040921112315</v>
      </c>
      <c r="AE872" s="57">
        <f>[2]CAMEROUN!AT782</f>
        <v>15981.244000000008</v>
      </c>
      <c r="AF872" s="57">
        <v>15095.783815811859</v>
      </c>
      <c r="AG872" s="57">
        <v>15496.208063595011</v>
      </c>
      <c r="AH872" s="57">
        <v>15816.686901971792</v>
      </c>
      <c r="AI872" s="57">
        <v>15502.0382499843</v>
      </c>
      <c r="AJ872" s="58">
        <f>[2]CAMEROUN!AU782</f>
        <v>17276.337000000003</v>
      </c>
      <c r="AK872" s="58">
        <v>16078.013125346957</v>
      </c>
      <c r="AL872" s="58">
        <v>16650.076497027901</v>
      </c>
      <c r="AM872" s="58">
        <v>16783.076911382363</v>
      </c>
      <c r="AN872" s="58">
        <v>16772.112936896756</v>
      </c>
      <c r="AO872" s="58">
        <f>[2]CAMEROUN!AV782</f>
        <v>18285.309000000001</v>
      </c>
      <c r="AP872" s="58">
        <v>17844.886915765692</v>
      </c>
      <c r="AQ872" s="58">
        <v>17800.261495540271</v>
      </c>
      <c r="AR872" s="58">
        <v>17909.154139222668</v>
      </c>
      <c r="AS872" s="58">
        <f>[2]CAMEROUN!AZ782</f>
        <v>19304.77</v>
      </c>
      <c r="AT872" s="58">
        <v>19504.794245440899</v>
      </c>
      <c r="AU872" s="58">
        <v>18925.544415033801</v>
      </c>
      <c r="AV872" s="58">
        <v>19799.454474477901</v>
      </c>
      <c r="AW872" s="58">
        <v>19954.656838149105</v>
      </c>
      <c r="AX872" s="58">
        <f>[2]CAMEROUN!BE782</f>
        <v>20328.394</v>
      </c>
      <c r="AY872" s="58"/>
      <c r="AZ872" s="58">
        <v>21671.261342371767</v>
      </c>
      <c r="BA872" s="58">
        <v>21512.377013238824</v>
      </c>
      <c r="BB872" s="58">
        <v>21186.021780160569</v>
      </c>
      <c r="BC872" s="58">
        <v>20948.451405616372</v>
      </c>
      <c r="BD872" s="58">
        <v>21583.010544798253</v>
      </c>
      <c r="BE872" s="58">
        <v>21583.010544798253</v>
      </c>
      <c r="BF872" s="58">
        <f>[2]CAMEROUN!BL782</f>
        <v>21492.593571071327</v>
      </c>
      <c r="BG872" s="58">
        <v>22461.433900828997</v>
      </c>
      <c r="BH872" s="58">
        <v>22342.990919421864</v>
      </c>
      <c r="BI872" s="58">
        <v>22564.072335775556</v>
      </c>
      <c r="BJ872" s="58">
        <v>22119.197222798139</v>
      </c>
      <c r="BK872" s="58">
        <v>22484.222547935533</v>
      </c>
      <c r="BL872" s="58">
        <v>22209.363721193429</v>
      </c>
      <c r="BM872" s="58">
        <v>22715.643131749737</v>
      </c>
      <c r="BN872" s="58">
        <v>22345.014991801872</v>
      </c>
      <c r="BO872" s="58">
        <f>[2]CAMEROUN!BU782</f>
        <v>22854.838000000003</v>
      </c>
      <c r="BP872" s="58">
        <v>24042.51638817817</v>
      </c>
      <c r="BQ872" s="58">
        <v>20879.84964076124</v>
      </c>
      <c r="BR872" s="58">
        <v>20643.692652570058</v>
      </c>
      <c r="BS872" s="58">
        <v>20643.692652570058</v>
      </c>
      <c r="BT872" s="58">
        <v>21749.783039299586</v>
      </c>
      <c r="BU872" s="58">
        <v>21289.600292629333</v>
      </c>
      <c r="BV872" s="58">
        <v>19833.532806556006</v>
      </c>
      <c r="BW872" s="58">
        <v>22137.157952137091</v>
      </c>
      <c r="BX872" s="58">
        <v>21894.770237671433</v>
      </c>
      <c r="BY872" s="58">
        <v>20706.902963865334</v>
      </c>
      <c r="BZ872" s="57">
        <v>22390.250066124161</v>
      </c>
      <c r="CA872" s="58">
        <f>[2]CAMEROUN!CG782</f>
        <v>23085.737669526588</v>
      </c>
      <c r="CB872" s="58">
        <v>24128.671983325024</v>
      </c>
      <c r="CC872" s="58">
        <v>23899.569992750803</v>
      </c>
      <c r="CD872" s="58">
        <v>23360.816899638703</v>
      </c>
      <c r="CE872" s="58">
        <v>24135.894409976881</v>
      </c>
      <c r="CF872" s="58">
        <v>23935.139123331748</v>
      </c>
      <c r="CG872" s="58">
        <v>23423.035669594086</v>
      </c>
      <c r="CH872" s="58">
        <v>24189.3928305804</v>
      </c>
      <c r="CI872" s="58">
        <v>23906.866396833477</v>
      </c>
      <c r="CJ872" s="57">
        <v>24260.850199242836</v>
      </c>
      <c r="CK872" s="57">
        <v>24111.01349428805</v>
      </c>
      <c r="CL872" s="58">
        <f>[2]CAMEROUN!CR782</f>
        <v>23482.858462254568</v>
      </c>
      <c r="CM872" s="58">
        <v>25627.417645925652</v>
      </c>
      <c r="CN872" s="58">
        <v>25962.799678136063</v>
      </c>
      <c r="CO872" s="58">
        <v>26122.531664971946</v>
      </c>
      <c r="CP872" s="58">
        <v>26400.541444107315</v>
      </c>
      <c r="CQ872" s="58">
        <v>26117.953722571929</v>
      </c>
      <c r="CR872" s="58">
        <v>25781.462715456018</v>
      </c>
      <c r="CS872" s="58">
        <v>27385.032532302263</v>
      </c>
      <c r="CT872" s="58">
        <v>27059.775765485283</v>
      </c>
      <c r="CU872" s="58">
        <v>26571.518711090786</v>
      </c>
      <c r="CV872" s="58">
        <v>28723.653833641562</v>
      </c>
      <c r="CW872" s="58">
        <v>28403.693378125266</v>
      </c>
      <c r="CX872" s="58">
        <v>28816.281621747657</v>
      </c>
      <c r="CY872" s="58">
        <v>28616.648405369255</v>
      </c>
      <c r="CZ872" s="58">
        <v>28167.379151378391</v>
      </c>
      <c r="DA872" s="58">
        <f>[2]CAMEROUN!DD782</f>
        <v>26024.481742905438</v>
      </c>
      <c r="DB872" s="57">
        <v>30488.664834004358</v>
      </c>
      <c r="DC872" s="57">
        <v>30004.178451972948</v>
      </c>
      <c r="DD872" s="57">
        <v>30004.178451972948</v>
      </c>
      <c r="DE872" s="57">
        <v>29831.315474594739</v>
      </c>
      <c r="DF872" s="57">
        <v>29513.85060427729</v>
      </c>
      <c r="DG872" s="57">
        <v>28953.437101665917</v>
      </c>
      <c r="DH872" s="57">
        <v>26317.852078142609</v>
      </c>
      <c r="DI872" s="57">
        <v>26107.036127731317</v>
      </c>
      <c r="DJ872" s="57">
        <v>25748.406141816849</v>
      </c>
      <c r="DK872" s="57">
        <v>26619.352078637861</v>
      </c>
      <c r="DL872" s="57">
        <v>26411.506584147606</v>
      </c>
      <c r="DM872" s="57">
        <v>25931.736966047782</v>
      </c>
      <c r="DN872" s="59">
        <f>[2]CAMEROUN!DQ782</f>
        <v>28121.936442405455</v>
      </c>
      <c r="DO872" s="57">
        <v>25931.736966047782</v>
      </c>
      <c r="DP872" s="57">
        <v>28391.758241139265</v>
      </c>
      <c r="DQ872" s="57">
        <v>28123.514428096893</v>
      </c>
      <c r="DR872" s="57">
        <v>27795.755536127122</v>
      </c>
      <c r="DS872" s="57">
        <v>28303.824333896573</v>
      </c>
      <c r="DT872" s="57">
        <v>28000.566160998653</v>
      </c>
      <c r="DU872" s="57">
        <v>30234.327719197176</v>
      </c>
      <c r="DV872" s="60">
        <f>[2]CAMEROUN!EA782</f>
        <v>30797.817060370493</v>
      </c>
      <c r="DW872" s="61">
        <f>[2]CAMEROUN!EB782</f>
        <v>30350.606762238192</v>
      </c>
      <c r="DX872" s="62">
        <f>[2]CAMEROUN!EC782</f>
        <v>29536.189032130078</v>
      </c>
      <c r="DZ872" s="57">
        <f>[2]CAMEROUN!EE782</f>
        <v>32073.021476779471</v>
      </c>
      <c r="EC872" s="57">
        <f>[2]CAMEROUN!EH782</f>
        <v>33363.053811273552</v>
      </c>
      <c r="EF872" s="57">
        <f>[2]CAMEROUN!EK782</f>
        <v>34979.223085587837</v>
      </c>
      <c r="EI872" s="57">
        <f>[2]CAMEROUN!EN782</f>
        <v>37196.849627914569</v>
      </c>
      <c r="EL872" s="57">
        <f>[2]CAMEROUN!EQ782</f>
        <v>39595.505630818603</v>
      </c>
      <c r="EO872" s="57">
        <f>[2]CAMEROUN!ET782</f>
        <v>42365.726053912003</v>
      </c>
    </row>
    <row r="873" spans="1:145" ht="15.5" x14ac:dyDescent="0.35">
      <c r="A873" s="56" t="s">
        <v>386</v>
      </c>
      <c r="B873" s="57">
        <f>[7]RCA!D625</f>
        <v>570.7122585329314</v>
      </c>
      <c r="C873" s="57">
        <f>[7]RCA!E625</f>
        <v>705.25133057521316</v>
      </c>
      <c r="D873" s="57">
        <f>[7]RCA!F625</f>
        <v>617.74231163667628</v>
      </c>
      <c r="E873" s="57">
        <f>[7]RCA!G625</f>
        <v>537.20629993491525</v>
      </c>
      <c r="F873" s="57">
        <f>[7]RCA!H625</f>
        <v>538.30083025681688</v>
      </c>
      <c r="G873" s="57">
        <f>[7]RCA!I625</f>
        <v>491.68029581038655</v>
      </c>
      <c r="H873" s="57">
        <f>[7]RCA!J625</f>
        <v>472.95647120110266</v>
      </c>
      <c r="I873" s="57">
        <f>[7]RCA!K625</f>
        <v>760.56877424799029</v>
      </c>
      <c r="J873" s="57">
        <f>[7]RCA!L625</f>
        <v>958.34206027804476</v>
      </c>
      <c r="K873" s="57">
        <f>[7]RCA!M625</f>
        <v>750.85542263489072</v>
      </c>
      <c r="L873" s="57">
        <f>[7]RCA!N625</f>
        <v>768.17179899394364</v>
      </c>
      <c r="M873" s="57">
        <f>[7]RCA!O625</f>
        <v>844.08632066514849</v>
      </c>
      <c r="N873" s="57">
        <f>[7]RCA!P625</f>
        <v>869.40947069586025</v>
      </c>
      <c r="O873" s="57">
        <f>[7]RCA!Q625</f>
        <v>882.88017119663039</v>
      </c>
      <c r="P873" s="57">
        <f>[7]RCA!R625</f>
        <v>1035.9428337119725</v>
      </c>
      <c r="Q873" s="57">
        <f>[7]RCA!S625</f>
        <v>790.14529153072988</v>
      </c>
      <c r="R873" s="57">
        <f>[7]RCA!T625</f>
        <v>690.11501138859921</v>
      </c>
      <c r="S873" s="57">
        <f>[7]RCA!U625</f>
        <v>720.32357470797251</v>
      </c>
      <c r="T873" s="57">
        <f>[7]RCA!V625</f>
        <v>745.21</v>
      </c>
      <c r="U873" s="57">
        <f>[7]RCA!W625</f>
        <v>803.94500000000005</v>
      </c>
      <c r="V873" s="57">
        <f>[7]RCA!X625</f>
        <v>841.13900000000001</v>
      </c>
      <c r="W873" s="57">
        <f>[7]RCA!Y625</f>
        <v>910.45699999999999</v>
      </c>
      <c r="X873" s="58">
        <f>[7]RCA!Z625</f>
        <v>972.27600000000007</v>
      </c>
      <c r="Y873" s="58">
        <f>[7]RCA!AA625</f>
        <v>1060.1410000000001</v>
      </c>
      <c r="Z873" s="57">
        <f>[7]RCA!AB625</f>
        <v>1148.634</v>
      </c>
      <c r="AA873" s="57">
        <f>[7]RCA!AC625</f>
        <v>1281.5610000000001</v>
      </c>
      <c r="AB873" s="57">
        <v>1314.4002962291695</v>
      </c>
      <c r="AC873" s="57">
        <v>1099.9935659920893</v>
      </c>
      <c r="AD873" s="57">
        <v>1087.4403725323705</v>
      </c>
      <c r="AE873" s="57">
        <f>[7]RCA!AD625</f>
        <v>835.45399999999995</v>
      </c>
      <c r="AF873" s="57">
        <v>836.47218748472824</v>
      </c>
      <c r="AG873" s="57">
        <v>786.08142227216194</v>
      </c>
      <c r="AH873" s="57">
        <v>809.55880220297479</v>
      </c>
      <c r="AI873" s="57">
        <v>809.28876043348157</v>
      </c>
      <c r="AJ873" s="58">
        <f>[7]RCA!AE625</f>
        <v>935.577</v>
      </c>
      <c r="AK873" s="58">
        <v>962.6595367285056</v>
      </c>
      <c r="AL873" s="58">
        <v>965.05753878119913</v>
      </c>
      <c r="AM873" s="58">
        <v>955.41329270408539</v>
      </c>
      <c r="AN873" s="58">
        <v>926.25616430025809</v>
      </c>
      <c r="AO873" s="58">
        <f>[7]RCA!AF625</f>
        <v>1002.5910000000001</v>
      </c>
      <c r="AP873" s="58">
        <v>1016.30509108391</v>
      </c>
      <c r="AQ873" s="58">
        <v>998.65501956399203</v>
      </c>
      <c r="AR873" s="58">
        <v>1000.6830100604667</v>
      </c>
      <c r="AS873" s="58">
        <f>[7]RCA!AJ625</f>
        <v>1081.5170000000001</v>
      </c>
      <c r="AT873" s="58">
        <v>1084.8564800024001</v>
      </c>
      <c r="AU873" s="58">
        <v>1032.1363376444779</v>
      </c>
      <c r="AV873" s="58">
        <v>1078.3150299089848</v>
      </c>
      <c r="AW873" s="58">
        <v>1078.3150299089848</v>
      </c>
      <c r="AX873" s="58">
        <f>[7]RCA!AO625</f>
        <v>1203.3240000000001</v>
      </c>
      <c r="AY873" s="58"/>
      <c r="AZ873" s="58">
        <v>1188.1860603155726</v>
      </c>
      <c r="BA873" s="58">
        <v>1154.2111294950162</v>
      </c>
      <c r="BB873" s="58">
        <v>1198.6237569272469</v>
      </c>
      <c r="BC873" s="58">
        <v>1163.7815238152223</v>
      </c>
      <c r="BD873" s="58">
        <v>1200.8477504255823</v>
      </c>
      <c r="BE873" s="58">
        <v>1161.2807936463421</v>
      </c>
      <c r="BF873" s="58">
        <f>[7]RCA!AV625</f>
        <v>1233.6350000000002</v>
      </c>
      <c r="BG873" s="58">
        <v>1274.3362393699372</v>
      </c>
      <c r="BH873" s="58">
        <v>1249.5261328488191</v>
      </c>
      <c r="BI873" s="58">
        <v>1372.7214469871346</v>
      </c>
      <c r="BJ873" s="58">
        <v>1316.1582807019731</v>
      </c>
      <c r="BK873" s="58">
        <v>1297.0639049226336</v>
      </c>
      <c r="BL873" s="58">
        <v>1259.0316827791692</v>
      </c>
      <c r="BM873" s="58">
        <v>1299.4599828087744</v>
      </c>
      <c r="BN873" s="58">
        <v>1258.9993660924843</v>
      </c>
      <c r="BO873" s="58">
        <f>[7]RCA!BE625</f>
        <v>1315.5601090042742</v>
      </c>
      <c r="BP873" s="58">
        <v>1390.8763798495206</v>
      </c>
      <c r="BQ873" s="58">
        <v>1390.8763798495206</v>
      </c>
      <c r="BR873" s="58">
        <v>1338.0295215139779</v>
      </c>
      <c r="BS873" s="58">
        <v>1275.9638752695014</v>
      </c>
      <c r="BT873" s="58">
        <v>1344.8344896896376</v>
      </c>
      <c r="BU873" s="58">
        <v>1371.8931861951269</v>
      </c>
      <c r="BV873" s="58">
        <v>1302.279484769811</v>
      </c>
      <c r="BW873" s="58">
        <v>1333.6522249400568</v>
      </c>
      <c r="BX873" s="58">
        <v>1334.3017131288113</v>
      </c>
      <c r="BY873" s="58">
        <v>1287.0865179594448</v>
      </c>
      <c r="BZ873" s="57">
        <v>1346.0466004867974</v>
      </c>
      <c r="CA873" s="58">
        <f>[7]RCA!BQ625</f>
        <v>1372.9322276969388</v>
      </c>
      <c r="CB873" s="58">
        <v>1372.8366866663816</v>
      </c>
      <c r="CC873" s="58">
        <v>1360.753615358678</v>
      </c>
      <c r="CD873" s="58">
        <v>1333.8995012016944</v>
      </c>
      <c r="CE873" s="58">
        <v>1391.0228565254981</v>
      </c>
      <c r="CF873" s="58">
        <v>1375.9302036996166</v>
      </c>
      <c r="CG873" s="58">
        <v>1338.9862604447887</v>
      </c>
      <c r="CH873" s="58">
        <v>1394.0667503547868</v>
      </c>
      <c r="CI873" s="58">
        <v>1385.3964875880383</v>
      </c>
      <c r="CJ873" s="57">
        <v>1438.888801059124</v>
      </c>
      <c r="CK873" s="57">
        <v>1436.9368590051979</v>
      </c>
      <c r="CL873" s="58">
        <f>[7]RCA!CB625</f>
        <v>1397.40107225104</v>
      </c>
      <c r="CM873" s="58">
        <v>1513.0065939335445</v>
      </c>
      <c r="CN873" s="58">
        <v>1480.0282518104455</v>
      </c>
      <c r="CO873" s="58">
        <v>1492.190589665445</v>
      </c>
      <c r="CP873" s="58">
        <v>1478.6156197662249</v>
      </c>
      <c r="CQ873" s="58">
        <v>1474.3532570590012</v>
      </c>
      <c r="CR873" s="58">
        <v>1445.6173925422329</v>
      </c>
      <c r="CS873" s="58">
        <v>1384.7257943648344</v>
      </c>
      <c r="CT873" s="58">
        <v>1437.7577653761266</v>
      </c>
      <c r="CU873" s="58">
        <v>1470.0485006373071</v>
      </c>
      <c r="CV873" s="58">
        <v>1442.9054998338129</v>
      </c>
      <c r="CW873" s="58">
        <v>1489.050400064428</v>
      </c>
      <c r="CX873" s="58">
        <v>1428.2724653376265</v>
      </c>
      <c r="CY873" s="58">
        <v>1478.4928560333776</v>
      </c>
      <c r="CZ873" s="58">
        <v>1520.6829813156783</v>
      </c>
      <c r="DA873" s="58">
        <f>[7]RCA!CN625</f>
        <v>1462.524857785661</v>
      </c>
      <c r="DB873" s="57">
        <v>1615.1118303140238</v>
      </c>
      <c r="DC873" s="57">
        <v>1629.6187665337661</v>
      </c>
      <c r="DD873" s="57">
        <v>1637.7032752328123</v>
      </c>
      <c r="DE873" s="57">
        <v>1468.9394990711658</v>
      </c>
      <c r="DF873" s="57">
        <v>1488.9310560441722</v>
      </c>
      <c r="DG873" s="57">
        <v>1491.8752253594143</v>
      </c>
      <c r="DH873" s="57">
        <v>1427.1549652726017</v>
      </c>
      <c r="DI873" s="57">
        <v>1456.1248135222622</v>
      </c>
      <c r="DJ873" s="57">
        <v>1455.0026325644062</v>
      </c>
      <c r="DK873" s="57">
        <v>1459.1819305404806</v>
      </c>
      <c r="DL873" s="57">
        <v>1462.9374622449754</v>
      </c>
      <c r="DM873" s="57">
        <v>1468.4305867454036</v>
      </c>
      <c r="DN873" s="59">
        <f>[7]RCA!DA625</f>
        <v>1566.6210647971807</v>
      </c>
      <c r="DO873" s="57">
        <v>1468.4305867454036</v>
      </c>
      <c r="DP873" s="57">
        <v>1598.67884141797</v>
      </c>
      <c r="DQ873" s="57">
        <v>1621.8971353532922</v>
      </c>
      <c r="DR873" s="57">
        <v>1651.057847707571</v>
      </c>
      <c r="DS873" s="57">
        <v>1572.491478590664</v>
      </c>
      <c r="DT873" s="57">
        <v>1603.992199771395</v>
      </c>
      <c r="DU873" s="57">
        <v>1573.7391988312256</v>
      </c>
      <c r="DV873" s="60">
        <f>[7]RCA!DN625</f>
        <v>1625.1073577134971</v>
      </c>
      <c r="DW873" s="61">
        <f>[7]RCA!DM625</f>
        <v>1581.1619510807454</v>
      </c>
      <c r="DX873" s="62">
        <f>[7]RCA!DN625</f>
        <v>1625.1073577134971</v>
      </c>
      <c r="DZ873" s="57">
        <f>[7]RCA!DP625</f>
        <v>1637.6970064436946</v>
      </c>
      <c r="EC873" s="57">
        <f>[7]RCA!DS625</f>
        <v>1692.2818932817549</v>
      </c>
      <c r="EF873" s="57">
        <f>[7]RCA!DV625</f>
        <v>1752.4785740894808</v>
      </c>
      <c r="EI873" s="57">
        <f>[7]RCA!DY625</f>
        <v>1831.1947464083064</v>
      </c>
      <c r="EL873" s="57">
        <f>[7]RCA!EB625</f>
        <v>1920.467522979772</v>
      </c>
      <c r="EO873" s="57">
        <f>[7]RCA!EE625</f>
        <v>2018.7350379668596</v>
      </c>
    </row>
    <row r="874" spans="1:145" ht="15.5" x14ac:dyDescent="0.35">
      <c r="A874" s="56" t="s">
        <v>387</v>
      </c>
      <c r="B874" s="57">
        <f>[3]CONGO!D615</f>
        <v>976.2934971852502</v>
      </c>
      <c r="C874" s="57">
        <f>[3]CONGO!E615</f>
        <v>965.28123617836707</v>
      </c>
      <c r="D874" s="57">
        <f>[3]CONGO!F615</f>
        <v>1055.1937949976063</v>
      </c>
      <c r="E874" s="57">
        <f>[3]CONGO!G615</f>
        <v>1080.40359492417</v>
      </c>
      <c r="F874" s="57">
        <f>[3]CONGO!H615</f>
        <v>1117.7724183752337</v>
      </c>
      <c r="G874" s="57">
        <f>[3]CONGO!I615</f>
        <v>1118.7393162323594</v>
      </c>
      <c r="H874" s="57">
        <f>[3]CONGO!J615</f>
        <v>1103.9940319663053</v>
      </c>
      <c r="I874" s="57">
        <f>[3]CONGO!K615</f>
        <v>1363.2389632285267</v>
      </c>
      <c r="J874" s="57">
        <f>[3]CONGO!L615</f>
        <v>1445.64957750802</v>
      </c>
      <c r="K874" s="57">
        <f>[3]CONGO!M615</f>
        <v>1626.0852965671093</v>
      </c>
      <c r="L874" s="57">
        <f>[3]CONGO!N615</f>
        <v>1647.2279196660322</v>
      </c>
      <c r="M874" s="57">
        <f>[3]CONGO!O615</f>
        <v>1486.8467930742377</v>
      </c>
      <c r="N874" s="57">
        <f>[3]CONGO!P615</f>
        <v>1726.3248285410707</v>
      </c>
      <c r="O874" s="57">
        <f>[3]CONGO!Q615</f>
        <v>2498.7060664510668</v>
      </c>
      <c r="P874" s="57">
        <f>[3]CONGO!R615</f>
        <v>2354.9408504841526</v>
      </c>
      <c r="Q874" s="57">
        <f>[3]CONGO!S615</f>
        <v>2470.203157458885</v>
      </c>
      <c r="R874" s="57">
        <f>[3]CONGO!T615</f>
        <v>2411.8304938068454</v>
      </c>
      <c r="S874" s="57">
        <f>[3]CONGO!U615</f>
        <v>2805.9474896561405</v>
      </c>
      <c r="T874" s="57">
        <f>[3]CONGO!V615</f>
        <v>3506.2689999999998</v>
      </c>
      <c r="U874" s="57">
        <f>[3]CONGO!W615</f>
        <v>4217.1790000000001</v>
      </c>
      <c r="V874" s="57">
        <f>[3]CONGO!X615</f>
        <v>4203.6980000000003</v>
      </c>
      <c r="W874" s="57">
        <f>[3]CONGO!Y615</f>
        <v>5195.8369999999995</v>
      </c>
      <c r="X874" s="58">
        <f>[3]CONGO!Z615</f>
        <v>4572.8049932533304</v>
      </c>
      <c r="Y874" s="58">
        <f>[3]CONGO!AA615</f>
        <v>6505.7513200000003</v>
      </c>
      <c r="Z874" s="57">
        <f>[3]CONGO!AB615</f>
        <v>7377.6079486696544</v>
      </c>
      <c r="AA874" s="57">
        <f>[3]CONGO!AC615</f>
        <v>9033.2279999999992</v>
      </c>
      <c r="AB874" s="57">
        <v>6992.6626791921017</v>
      </c>
      <c r="AC874" s="57">
        <v>6840.8938610595169</v>
      </c>
      <c r="AD874" s="57">
        <v>6778.3563018518444</v>
      </c>
      <c r="AE874" s="57">
        <f>[3]CONGO!AH615</f>
        <v>8869.7345719388541</v>
      </c>
      <c r="AF874" s="57">
        <v>7405.7202457959056</v>
      </c>
      <c r="AG874" s="57">
        <v>7361.9480816594205</v>
      </c>
      <c r="AH874" s="57">
        <v>7487.7245577113245</v>
      </c>
      <c r="AI874" s="57">
        <v>7174.2274092949147</v>
      </c>
      <c r="AJ874" s="58">
        <f>[3]CONGO!AM615</f>
        <v>8844.552892550364</v>
      </c>
      <c r="AK874" s="58">
        <v>5505.9085783350174</v>
      </c>
      <c r="AL874" s="58">
        <v>5912.488655179437</v>
      </c>
      <c r="AM874" s="58">
        <v>5598.5030421470501</v>
      </c>
      <c r="AN874" s="58">
        <v>5570.111763356148</v>
      </c>
      <c r="AO874" s="58">
        <f>[3]CONGO!AR615</f>
        <v>7029.7245598535546</v>
      </c>
      <c r="AP874" s="58">
        <v>4954.2114851137876</v>
      </c>
      <c r="AQ874" s="58">
        <v>4536.2283105619372</v>
      </c>
      <c r="AR874" s="58">
        <v>4839.5963454494959</v>
      </c>
      <c r="AS874" s="58">
        <f>[3]CONGO!AV615</f>
        <v>6056.0057337128337</v>
      </c>
      <c r="AT874" s="58">
        <v>5734.395266541288</v>
      </c>
      <c r="AU874" s="58">
        <v>5218.3036922053561</v>
      </c>
      <c r="AV874" s="58">
        <v>5080.2630934572589</v>
      </c>
      <c r="AW874" s="58">
        <v>5176.8567655389397</v>
      </c>
      <c r="AX874" s="58">
        <f>[3]CONGO!BA615</f>
        <v>6442.3092195400941</v>
      </c>
      <c r="AY874" s="58"/>
      <c r="AZ874" s="58">
        <v>5930.6789079288237</v>
      </c>
      <c r="BA874" s="58">
        <v>5528.17598991459</v>
      </c>
      <c r="BB874" s="58">
        <v>5898.3401008583614</v>
      </c>
      <c r="BC874" s="58">
        <v>5444.6603646443773</v>
      </c>
      <c r="BD874" s="58">
        <v>6413.0102138163647</v>
      </c>
      <c r="BE874" s="58">
        <v>5924.0016963370927</v>
      </c>
      <c r="BF874" s="58">
        <f>[3]CONGO!BI615</f>
        <v>7593.0022342620341</v>
      </c>
      <c r="BG874" s="58">
        <v>6240.5621056316204</v>
      </c>
      <c r="BH874" s="58">
        <v>5391.4905370522511</v>
      </c>
      <c r="BI874" s="58">
        <v>8081.349531691415</v>
      </c>
      <c r="BJ874" s="58">
        <v>7122.3316925972185</v>
      </c>
      <c r="BK874" s="58">
        <v>8655.6283822804962</v>
      </c>
      <c r="BL874" s="58">
        <v>7732.4896127722459</v>
      </c>
      <c r="BM874" s="58">
        <v>8047.6274882697917</v>
      </c>
      <c r="BN874" s="58">
        <v>7194.668392579907</v>
      </c>
      <c r="BO874" s="58">
        <f>[3]CONGO!BR615</f>
        <v>7563.8353690442182</v>
      </c>
      <c r="BP874" s="58">
        <v>8099.4129051732898</v>
      </c>
      <c r="BQ874" s="58">
        <v>8099.4129051732898</v>
      </c>
      <c r="BR874" s="58">
        <v>6219.1091571401203</v>
      </c>
      <c r="BS874" s="58">
        <v>4684.0346914681795</v>
      </c>
      <c r="BT874" s="58">
        <v>5751.1270221212453</v>
      </c>
      <c r="BU874" s="58">
        <v>4913.1178355360562</v>
      </c>
      <c r="BV874" s="58">
        <v>3992.8536502095399</v>
      </c>
      <c r="BW874" s="58">
        <v>6014.9678682682006</v>
      </c>
      <c r="BX874" s="58">
        <v>5482.685549016127</v>
      </c>
      <c r="BY874" s="58">
        <v>5068.2962643924211</v>
      </c>
      <c r="BZ874" s="57">
        <v>6061.5357581919279</v>
      </c>
      <c r="CA874" s="58">
        <f>[3]CONGO!CD615</f>
        <v>6034.0287648830945</v>
      </c>
      <c r="CB874" s="58">
        <v>7177.5240682020485</v>
      </c>
      <c r="CC874" s="58">
        <v>7081.0062564091168</v>
      </c>
      <c r="CD874" s="58">
        <v>6412.5315639146929</v>
      </c>
      <c r="CE874" s="58">
        <v>7275.0406233341873</v>
      </c>
      <c r="CF874" s="58">
        <v>7124.7007903103995</v>
      </c>
      <c r="CG874" s="58">
        <v>6449.8617767092082</v>
      </c>
      <c r="CH874" s="58">
        <v>7938.4632017087415</v>
      </c>
      <c r="CI874" s="58">
        <v>7540.331732279712</v>
      </c>
      <c r="CJ874" s="57">
        <v>7997.309119082428</v>
      </c>
      <c r="CK874" s="57">
        <v>7741.1111416544354</v>
      </c>
      <c r="CL874" s="58">
        <f>[3]CONGO!CO615</f>
        <v>8172.4622231941748</v>
      </c>
      <c r="CM874" s="58">
        <v>8005.9365912977491</v>
      </c>
      <c r="CN874" s="58">
        <v>9067.6440041338628</v>
      </c>
      <c r="CO874" s="58">
        <v>9089.3275538434827</v>
      </c>
      <c r="CP874" s="58">
        <v>10602.640723567994</v>
      </c>
      <c r="CQ874" s="58">
        <v>9167.6317072679576</v>
      </c>
      <c r="CR874" s="58">
        <v>8216.616189200573</v>
      </c>
      <c r="CS874" s="58">
        <v>11016.870415857344</v>
      </c>
      <c r="CT874" s="58">
        <v>10256.879353349123</v>
      </c>
      <c r="CU874" s="58">
        <v>8627.9513496603449</v>
      </c>
      <c r="CV874" s="58">
        <v>10426.655936343806</v>
      </c>
      <c r="CW874" s="58">
        <v>10002.727823103476</v>
      </c>
      <c r="CX874" s="58">
        <v>10559.794382655506</v>
      </c>
      <c r="CY874" s="58">
        <v>10320.333796303279</v>
      </c>
      <c r="CZ874" s="58">
        <v>10036.20065360785</v>
      </c>
      <c r="DA874" s="58">
        <f>[3]CONGO!DA615</f>
        <v>9699.584935040968</v>
      </c>
      <c r="DB874" s="57">
        <v>10753.428478206661</v>
      </c>
      <c r="DC874" s="57">
        <v>10118.517199602386</v>
      </c>
      <c r="DD874" s="57">
        <v>9337.0226336406504</v>
      </c>
      <c r="DE874" s="57">
        <v>10409.577377677004</v>
      </c>
      <c r="DF874" s="57">
        <v>9679.1835400767632</v>
      </c>
      <c r="DG874" s="57">
        <v>8934.9949580439898</v>
      </c>
      <c r="DH874" s="57">
        <v>10216.420036232872</v>
      </c>
      <c r="DI874" s="57">
        <v>9586.3064792770583</v>
      </c>
      <c r="DJ874" s="57">
        <v>8859.6238440484794</v>
      </c>
      <c r="DK874" s="57">
        <v>10268.526183305559</v>
      </c>
      <c r="DL874" s="57">
        <v>9808.6336469930575</v>
      </c>
      <c r="DM874" s="57">
        <v>8860.4768389312285</v>
      </c>
      <c r="DN874" s="59">
        <f>[3]CONGO!DN615</f>
        <v>8892.4414175963229</v>
      </c>
      <c r="DO874" s="57">
        <v>8860.4768389312285</v>
      </c>
      <c r="DP874" s="57">
        <v>10742.441801174196</v>
      </c>
      <c r="DQ874" s="57">
        <v>10382.289270675448</v>
      </c>
      <c r="DR874" s="57">
        <v>9703.9750773560809</v>
      </c>
      <c r="DS874" s="57">
        <v>9738.8139210001336</v>
      </c>
      <c r="DT874" s="57">
        <v>9461.6626356853103</v>
      </c>
      <c r="DU874" s="57">
        <v>9661.5381044437927</v>
      </c>
      <c r="DV874" s="60">
        <f>[3]CONGO!DX615</f>
        <v>9613.648159566319</v>
      </c>
      <c r="DW874" s="61">
        <f>[3]CONGO!DY615</f>
        <v>9481.4477354526989</v>
      </c>
      <c r="DX874" s="62">
        <f>[3]CONGO!DZ615</f>
        <v>9018.3333452644347</v>
      </c>
      <c r="DZ874" s="57">
        <f>[3]CONGO!EB615</f>
        <v>9655.3841472318836</v>
      </c>
      <c r="EC874" s="57">
        <f>[3]CONGO!EE615</f>
        <v>10304.334327220648</v>
      </c>
      <c r="EF874" s="57">
        <f>[3]CONGO!EH615</f>
        <v>11061.870844793044</v>
      </c>
      <c r="EI874" s="57">
        <f>[3]CONGO!EK615</f>
        <v>11852.075075723122</v>
      </c>
      <c r="EL874" s="57">
        <f>[3]CONGO!EN615</f>
        <v>12707.32886311314</v>
      </c>
      <c r="EO874" s="57">
        <f>[3]CONGO!EQ615</f>
        <v>13687.470907765455</v>
      </c>
    </row>
    <row r="875" spans="1:145" ht="15.5" x14ac:dyDescent="0.35">
      <c r="A875" s="56" t="s">
        <v>388</v>
      </c>
      <c r="B875" s="57">
        <f>[4]GABON!D797</f>
        <v>1323.7578532050886</v>
      </c>
      <c r="C875" s="57">
        <f>[4]GABON!E797</f>
        <v>1302.6718286766084</v>
      </c>
      <c r="D875" s="57">
        <f>[4]GABON!F797</f>
        <v>1524.4864897933087</v>
      </c>
      <c r="E875" s="57">
        <f>[4]GABON!G797</f>
        <v>1681.0553618224119</v>
      </c>
      <c r="F875" s="57">
        <f>[4]GABON!H797</f>
        <v>1723.0448554814877</v>
      </c>
      <c r="G875" s="57">
        <f>[4]GABON!I797</f>
        <v>1674.345134175803</v>
      </c>
      <c r="H875" s="57">
        <f>[4]GABON!J797</f>
        <v>1680.7812795484474</v>
      </c>
      <c r="I875" s="57">
        <f>[4]GABON!K797</f>
        <v>2554.6601797265303</v>
      </c>
      <c r="J875" s="57">
        <f>[4]GABON!L797</f>
        <v>2717.7095787420417</v>
      </c>
      <c r="K875" s="57">
        <f>[4]GABON!M797</f>
        <v>3197.9641722059109</v>
      </c>
      <c r="L875" s="57">
        <f>[4]GABON!N797</f>
        <v>3413.6066096917457</v>
      </c>
      <c r="M875" s="57">
        <f>[4]GABON!O797</f>
        <v>2904.3654564028961</v>
      </c>
      <c r="N875" s="57">
        <f>[4]GABON!P797</f>
        <v>3152.2883809665491</v>
      </c>
      <c r="O875" s="57">
        <f>[4]GABON!Q797</f>
        <v>3961.7161045640892</v>
      </c>
      <c r="P875" s="57">
        <f>[4]GABON!R797</f>
        <v>3661.6565555212851</v>
      </c>
      <c r="Q875" s="57">
        <f>[4]GABON!S797</f>
        <v>3774.0720487273838</v>
      </c>
      <c r="R875" s="57">
        <f>[4]GABON!T797</f>
        <v>3932.1357390858338</v>
      </c>
      <c r="S875" s="57">
        <f>[4]GABON!U797</f>
        <v>4240.2438937497072</v>
      </c>
      <c r="T875" s="57">
        <f>[4]GABON!V797</f>
        <v>5018.7373600000001</v>
      </c>
      <c r="U875" s="57">
        <f>[4]GABON!W797</f>
        <v>5392.5948010854518</v>
      </c>
      <c r="V875" s="57">
        <f>[4]GABON!X797</f>
        <v>5863.5233436290418</v>
      </c>
      <c r="W875" s="57">
        <f>[4]GABON!Y797</f>
        <v>6909.5254962996551</v>
      </c>
      <c r="X875" s="58">
        <f>[4]GABON!Z797</f>
        <v>5515.6159399106546</v>
      </c>
      <c r="Y875" s="58">
        <f>[4]GABON!AA797</f>
        <v>7370.5188031026964</v>
      </c>
      <c r="Z875" s="57">
        <f>[4]GABON!AB797</f>
        <v>8866.3133858465844</v>
      </c>
      <c r="AA875" s="57">
        <f>[4]GABON!AC797</f>
        <v>9094.4484380040412</v>
      </c>
      <c r="AB875" s="57">
        <v>9439.6149648236369</v>
      </c>
      <c r="AC875" s="57">
        <v>9379.7050482250143</v>
      </c>
      <c r="AD875" s="57">
        <v>9212.5977123084522</v>
      </c>
      <c r="AE875" s="57">
        <f>[4]GABON!AD797</f>
        <v>9610.6092269865621</v>
      </c>
      <c r="AF875" s="57">
        <v>9829.7447704734241</v>
      </c>
      <c r="AG875" s="57">
        <v>9783.4437396830799</v>
      </c>
      <c r="AH875" s="57">
        <v>9848.1581247213471</v>
      </c>
      <c r="AI875" s="57">
        <v>9569.6188244998957</v>
      </c>
      <c r="AJ875" s="58">
        <f>[4]GABON!AE797</f>
        <v>9413.8651563340263</v>
      </c>
      <c r="AK875" s="58">
        <v>8408.3887141328487</v>
      </c>
      <c r="AL875" s="58">
        <v>8864.4152407803886</v>
      </c>
      <c r="AM875" s="58">
        <v>8726.181751035354</v>
      </c>
      <c r="AN875" s="58">
        <v>8674.999830741941</v>
      </c>
      <c r="AO875" s="58">
        <f>[4]GABON!AF797</f>
        <v>8109.0140436330657</v>
      </c>
      <c r="AP875" s="58">
        <v>7969.7997326525865</v>
      </c>
      <c r="AQ875" s="58">
        <v>7718.7277297249129</v>
      </c>
      <c r="AR875" s="58">
        <v>8122.4837951809759</v>
      </c>
      <c r="AS875" s="58">
        <f>[4]GABON!AJ797</f>
        <v>7902.6419400334307</v>
      </c>
      <c r="AT875" s="58">
        <v>9156.7947420210712</v>
      </c>
      <c r="AU875" s="58">
        <v>8701.7684207436705</v>
      </c>
      <c r="AV875" s="58">
        <v>8315.0017892570595</v>
      </c>
      <c r="AW875" s="58">
        <v>8315.0017892570595</v>
      </c>
      <c r="AX875" s="58">
        <f>[4]GABON!AO797</f>
        <v>8428.5559129572775</v>
      </c>
      <c r="AY875" s="58"/>
      <c r="AZ875" s="58">
        <v>9175.7866084734524</v>
      </c>
      <c r="BA875" s="58">
        <v>8829.7851993032345</v>
      </c>
      <c r="BB875" s="58">
        <v>8991.6173120737894</v>
      </c>
      <c r="BC875" s="58">
        <v>8650.2167862856259</v>
      </c>
      <c r="BD875" s="58">
        <v>9014.4145391307593</v>
      </c>
      <c r="BE875" s="58">
        <v>8700.3020966788663</v>
      </c>
      <c r="BF875" s="58">
        <f>[4]GABON!AV797</f>
        <v>8956.3606634218413</v>
      </c>
      <c r="BG875" s="58">
        <v>8834.4771444885428</v>
      </c>
      <c r="BH875" s="58">
        <v>8309.660060132539</v>
      </c>
      <c r="BI875" s="58">
        <v>9069.2071183453027</v>
      </c>
      <c r="BJ875" s="58">
        <v>8506.7858277855776</v>
      </c>
      <c r="BK875" s="58">
        <v>9291.4756823804164</v>
      </c>
      <c r="BL875" s="58">
        <v>8696.1092238569927</v>
      </c>
      <c r="BM875" s="58">
        <v>9312.8207861881692</v>
      </c>
      <c r="BN875" s="58">
        <v>8717.4543276647473</v>
      </c>
      <c r="BO875" s="58">
        <f>[4]GABON!BE797</f>
        <v>9484.8971705978292</v>
      </c>
      <c r="BP875" s="58">
        <v>9482.9103009744067</v>
      </c>
      <c r="BQ875" s="58">
        <v>8834.4771444885428</v>
      </c>
      <c r="BR875" s="58">
        <v>6781.8830248928825</v>
      </c>
      <c r="BS875" s="58">
        <v>6781.8830248928825</v>
      </c>
      <c r="BT875" s="58">
        <v>8229.8056820876136</v>
      </c>
      <c r="BU875" s="58">
        <v>7598.4894656550314</v>
      </c>
      <c r="BV875" s="58">
        <v>6776.3885549713341</v>
      </c>
      <c r="BW875" s="58">
        <v>8521.5346339140506</v>
      </c>
      <c r="BX875" s="58">
        <v>8207.1436771353256</v>
      </c>
      <c r="BY875" s="58">
        <v>7827.5147574121156</v>
      </c>
      <c r="BZ875" s="57">
        <v>8479.7243572210209</v>
      </c>
      <c r="CA875" s="58">
        <f>[4]GABON!BQ797</f>
        <v>8373.5209402014989</v>
      </c>
      <c r="CB875" s="58">
        <v>9670.7043390260678</v>
      </c>
      <c r="CC875" s="58">
        <v>9582.8215690807447</v>
      </c>
      <c r="CD875" s="58">
        <v>8883.7264446196332</v>
      </c>
      <c r="CE875" s="58">
        <v>9426.8761534323639</v>
      </c>
      <c r="CF875" s="58">
        <v>9388.8337966314903</v>
      </c>
      <c r="CG875" s="58">
        <v>8739.4502408531716</v>
      </c>
      <c r="CH875" s="58">
        <v>9952.0423710294581</v>
      </c>
      <c r="CI875" s="58">
        <v>9695.6827211413602</v>
      </c>
      <c r="CJ875" s="57">
        <v>10306.557871726096</v>
      </c>
      <c r="CK875" s="57">
        <v>10041.542735763818</v>
      </c>
      <c r="CL875" s="58">
        <f>[4]GABON!CB797</f>
        <v>9867.9449587633426</v>
      </c>
      <c r="CM875" s="58">
        <v>10503.691199913967</v>
      </c>
      <c r="CN875" s="58">
        <v>11424.026997014163</v>
      </c>
      <c r="CO875" s="58">
        <v>11447.380084510918</v>
      </c>
      <c r="CP875" s="58">
        <v>12637.6361889607</v>
      </c>
      <c r="CQ875" s="58">
        <v>11451.608155796115</v>
      </c>
      <c r="CR875" s="58">
        <v>10576.790864132718</v>
      </c>
      <c r="CS875" s="58">
        <v>13183.241675219273</v>
      </c>
      <c r="CT875" s="58">
        <v>12480.178412228055</v>
      </c>
      <c r="CU875" s="58">
        <v>10873.067707208387</v>
      </c>
      <c r="CV875" s="58">
        <v>12851.797078372045</v>
      </c>
      <c r="CW875" s="58">
        <v>12259.854190021553</v>
      </c>
      <c r="CX875" s="58">
        <v>12497.529190570101</v>
      </c>
      <c r="CY875" s="58">
        <v>12376.224702103142</v>
      </c>
      <c r="CZ875" s="58">
        <v>11782.986067217413</v>
      </c>
      <c r="DA875" s="58">
        <f>[4]GABON!CN797</f>
        <v>12150.047168239715</v>
      </c>
      <c r="DB875" s="57">
        <v>12539.160706833489</v>
      </c>
      <c r="DC875" s="57">
        <v>11986.408974583774</v>
      </c>
      <c r="DD875" s="57">
        <v>11391.438004179518</v>
      </c>
      <c r="DE875" s="57">
        <v>12032.312277035546</v>
      </c>
      <c r="DF875" s="57">
        <v>11409.153100005871</v>
      </c>
      <c r="DG875" s="57">
        <v>10809.671419582333</v>
      </c>
      <c r="DH875" s="57">
        <v>12121.461919315114</v>
      </c>
      <c r="DI875" s="57">
        <v>11471.43188605481</v>
      </c>
      <c r="DJ875" s="57">
        <v>10862.012448861864</v>
      </c>
      <c r="DK875" s="57">
        <v>12018.168959009514</v>
      </c>
      <c r="DL875" s="57">
        <v>11461.911057062658</v>
      </c>
      <c r="DM875" s="57">
        <v>10865.186844952666</v>
      </c>
      <c r="DN875" s="59">
        <f>[4]GABON!DA797</f>
        <v>11658.10343055343</v>
      </c>
      <c r="DO875" s="57">
        <v>10865.186844952666</v>
      </c>
      <c r="DP875" s="57">
        <v>12405.196610212564</v>
      </c>
      <c r="DQ875" s="57">
        <v>12064.22180202022</v>
      </c>
      <c r="DR875" s="57">
        <v>11500.743161163657</v>
      </c>
      <c r="DS875" s="57">
        <v>12686.99350855889</v>
      </c>
      <c r="DT875" s="57">
        <v>12311.185595027255</v>
      </c>
      <c r="DU875" s="57">
        <v>12441.862038542557</v>
      </c>
      <c r="DV875" s="60">
        <f>[4]GABON!DK797</f>
        <v>12603.752059708811</v>
      </c>
      <c r="DW875" s="61">
        <f>[4]GABON!DL797</f>
        <v>12355.080444125586</v>
      </c>
      <c r="DX875" s="62">
        <f>[4]GABON!DM797</f>
        <v>11845.374888507049</v>
      </c>
      <c r="DZ875" s="57">
        <f>[4]GABON!DO797</f>
        <v>12508.174441502739</v>
      </c>
      <c r="EC875" s="57">
        <f>[4]GABON!DR797</f>
        <v>12668.508584192094</v>
      </c>
      <c r="EF875" s="57">
        <f>[4]GABON!DU797</f>
        <v>12533.27258657811</v>
      </c>
      <c r="EI875" s="57">
        <f>[4]GABON!DX797</f>
        <v>12985.580960306172</v>
      </c>
      <c r="EL875" s="57">
        <f>[4]GABON!EA797</f>
        <v>13459.756458581191</v>
      </c>
      <c r="EO875" s="57">
        <f>[4]GABON!ED797</f>
        <v>14033.407240631666</v>
      </c>
    </row>
    <row r="876" spans="1:145" ht="15.5" x14ac:dyDescent="0.35">
      <c r="A876" s="56" t="s">
        <v>389</v>
      </c>
      <c r="B876" s="57">
        <f>[5]GUINEE!D565</f>
        <v>101.92197694244051</v>
      </c>
      <c r="C876" s="57">
        <f>[5]GUINEE!E565</f>
        <v>117.20867820241347</v>
      </c>
      <c r="D876" s="57">
        <f>[5]GUINEE!F565</f>
        <v>105.17142231989341</v>
      </c>
      <c r="E876" s="57">
        <f>[5]GUINEE!G565</f>
        <v>107.48792273481897</v>
      </c>
      <c r="F876" s="57">
        <f>[5]GUINEE!H565</f>
        <v>120.23463685749741</v>
      </c>
      <c r="G876" s="57">
        <f>[5]GUINEE!I565</f>
        <v>157.9150875856555</v>
      </c>
      <c r="H876" s="57">
        <f>[5]GUINEE!J565</f>
        <v>173.86020734152856</v>
      </c>
      <c r="I876" s="57">
        <f>[5]GUINEE!K565</f>
        <v>197.03049186683216</v>
      </c>
      <c r="J876" s="57">
        <f>[5]GUINEE!L565</f>
        <v>218.30794895206105</v>
      </c>
      <c r="K876" s="57">
        <f>[5]GUINEE!M565</f>
        <v>336.21557500369232</v>
      </c>
      <c r="L876" s="57">
        <f>[5]GUINEE!N565</f>
        <v>485.5501799907787</v>
      </c>
      <c r="M876" s="57">
        <f>[5]GUINEE!O565</f>
        <v>487.45718037793705</v>
      </c>
      <c r="N876" s="57">
        <f>[5]GUINEE!P565</f>
        <v>705.63302104390607</v>
      </c>
      <c r="O876" s="57">
        <f>[5]GUINEE!Q565</f>
        <v>1118.6412242295571</v>
      </c>
      <c r="P876" s="57">
        <f>[5]GUINEE!R565</f>
        <v>1701.287401529838</v>
      </c>
      <c r="Q876" s="57">
        <f>[5]GUINEE!S565</f>
        <v>2059.4135456271406</v>
      </c>
      <c r="R876" s="57">
        <f>[5]GUINEE!T565</f>
        <v>2311.8611099278573</v>
      </c>
      <c r="S876" s="57">
        <f>[5]GUINEE!U565</f>
        <v>3203.2830107383093</v>
      </c>
      <c r="T876" s="57">
        <f>[5]GUINEE!V565</f>
        <v>4377.2765747788617</v>
      </c>
      <c r="U876" s="57">
        <f>[5]GUINEE!W565</f>
        <v>5254.0635479080656</v>
      </c>
      <c r="V876" s="57">
        <f>[5]GUINEE!X565</f>
        <v>6150.3179841882902</v>
      </c>
      <c r="W876" s="57">
        <f>[5]GUINEE!Y565</f>
        <v>8160.832134389464</v>
      </c>
      <c r="X876" s="58">
        <f>[5]GUINEE!Z565</f>
        <v>6780.2225475510149</v>
      </c>
      <c r="Y876" s="58">
        <f>[5]GUINEE!AA565</f>
        <v>8074.1719115985816</v>
      </c>
      <c r="Z876" s="57">
        <f>[5]GUINEE!AB565</f>
        <v>9406.2115612583821</v>
      </c>
      <c r="AA876" s="57">
        <f>[5]GUINEE!AC565</f>
        <v>10419.130719815726</v>
      </c>
      <c r="AB876" s="57">
        <v>8432.0793164908482</v>
      </c>
      <c r="AC876" s="57">
        <v>8440.1815479870274</v>
      </c>
      <c r="AD876" s="57">
        <v>8608.6316757863369</v>
      </c>
      <c r="AE876" s="57">
        <f>[5]GUINEE!AD565</f>
        <v>9789.6177575417969</v>
      </c>
      <c r="AF876" s="57">
        <v>8509.8135525757807</v>
      </c>
      <c r="AG876" s="57">
        <v>8635.3274985700609</v>
      </c>
      <c r="AH876" s="57">
        <v>8895.1508024757004</v>
      </c>
      <c r="AI876" s="57">
        <v>8355.3067080671863</v>
      </c>
      <c r="AJ876" s="58">
        <f>[5]GUINEE!AE565</f>
        <v>9704.782401682749</v>
      </c>
      <c r="AK876" s="58">
        <v>4841.8913958456469</v>
      </c>
      <c r="AL876" s="58">
        <v>5562.6457400593772</v>
      </c>
      <c r="AM876" s="58">
        <v>5165.5100758483532</v>
      </c>
      <c r="AN876" s="58">
        <v>5116.3882608281292</v>
      </c>
      <c r="AO876" s="58">
        <f>[5]GUINEE!AF565</f>
        <v>6923.8071403388876</v>
      </c>
      <c r="AP876" s="58">
        <v>3811.3714354472372</v>
      </c>
      <c r="AQ876" s="58">
        <v>3361.4885042658002</v>
      </c>
      <c r="AR876" s="58">
        <v>4031.9240071395402</v>
      </c>
      <c r="AS876" s="58">
        <f>[5]GUINEE!AJ565</f>
        <v>5907.4378454618436</v>
      </c>
      <c r="AT876" s="58">
        <v>6525.6864533199341</v>
      </c>
      <c r="AU876" s="58">
        <v>6509.423391770717</v>
      </c>
      <c r="AV876" s="58">
        <v>6160.8426545223447</v>
      </c>
      <c r="AW876" s="58">
        <v>6160.8426545223447</v>
      </c>
      <c r="AX876" s="58">
        <f>[5]GUINEE!AO565</f>
        <v>6468.0854442433156</v>
      </c>
      <c r="AY876" s="58"/>
      <c r="AZ876" s="58">
        <v>6379.4263739274538</v>
      </c>
      <c r="BA876" s="58">
        <v>6061.7809416362161</v>
      </c>
      <c r="BB876" s="58">
        <v>6538.897552414498</v>
      </c>
      <c r="BC876" s="58">
        <v>6209.007287995566</v>
      </c>
      <c r="BD876" s="58">
        <v>6926.9373852259314</v>
      </c>
      <c r="BE876" s="58">
        <v>6570.6194194163263</v>
      </c>
      <c r="BF876" s="58">
        <f>[5]GUINEE!AV565</f>
        <v>7017.5241337360312</v>
      </c>
      <c r="BG876" s="58">
        <v>6790.2294131154595</v>
      </c>
      <c r="BH876" s="58">
        <v>6092.1265994676141</v>
      </c>
      <c r="BI876" s="58">
        <v>6602.1138373259337</v>
      </c>
      <c r="BJ876" s="58">
        <v>5947.5925740563662</v>
      </c>
      <c r="BK876" s="58">
        <v>6784.6900217244956</v>
      </c>
      <c r="BL876" s="58">
        <v>6151.0324974550131</v>
      </c>
      <c r="BM876" s="58">
        <v>6823.2377698362807</v>
      </c>
      <c r="BN876" s="58">
        <v>6196.3143001214685</v>
      </c>
      <c r="BO876" s="58">
        <f>[5]GUINEE!BE565</f>
        <v>6716.9563497815197</v>
      </c>
      <c r="BP876" s="58">
        <v>6681.7708540909398</v>
      </c>
      <c r="BQ876" s="58">
        <v>6681.7708540909398</v>
      </c>
      <c r="BR876" s="58">
        <v>5712.4745275083669</v>
      </c>
      <c r="BS876" s="58">
        <v>4566.7148296680807</v>
      </c>
      <c r="BT876" s="58">
        <v>5782.6575672344989</v>
      </c>
      <c r="BU876" s="58">
        <v>5297.6157313319191</v>
      </c>
      <c r="BV876" s="58">
        <v>4648.5164959402</v>
      </c>
      <c r="BW876" s="58">
        <v>6048.4456385693102</v>
      </c>
      <c r="BX876" s="58">
        <v>5792.9608203499702</v>
      </c>
      <c r="BY876" s="58">
        <v>5552.6331455501058</v>
      </c>
      <c r="BZ876" s="57">
        <v>5993.0906581439503</v>
      </c>
      <c r="CA876" s="58">
        <f>[5]GUINEE!BQ565</f>
        <v>5782.4056912370215</v>
      </c>
      <c r="CB876" s="58">
        <v>6517.0171626187312</v>
      </c>
      <c r="CC876" s="58">
        <v>6405.8614572446113</v>
      </c>
      <c r="CD876" s="58">
        <v>5740.1305351924575</v>
      </c>
      <c r="CE876" s="58">
        <v>6619.2900392454112</v>
      </c>
      <c r="CF876" s="58">
        <v>6466.9983438626241</v>
      </c>
      <c r="CG876" s="58">
        <v>5794.5817767875324</v>
      </c>
      <c r="CH876" s="58">
        <v>7152.5684699359917</v>
      </c>
      <c r="CI876" s="58">
        <v>6788.5619501475867</v>
      </c>
      <c r="CJ876" s="57">
        <v>7125.2689773694838</v>
      </c>
      <c r="CK876" s="57">
        <v>6762.1284644984216</v>
      </c>
      <c r="CL876" s="58">
        <f>[5]GUINEE!CD565</f>
        <v>6937.7196355954702</v>
      </c>
      <c r="CM876" s="58">
        <v>6855.5008210728947</v>
      </c>
      <c r="CN876" s="58">
        <v>7458.779737951706</v>
      </c>
      <c r="CO876" s="58">
        <v>7474.2666448588388</v>
      </c>
      <c r="CP876" s="58">
        <v>8580.0881195211969</v>
      </c>
      <c r="CQ876" s="58">
        <v>7573.659213505628</v>
      </c>
      <c r="CR876" s="58">
        <v>6858.3721350326268</v>
      </c>
      <c r="CS876" s="58">
        <v>9362.7646782863849</v>
      </c>
      <c r="CT876" s="58">
        <v>8797.323285591543</v>
      </c>
      <c r="CU876" s="58">
        <v>7397.0222772266834</v>
      </c>
      <c r="CV876" s="58">
        <v>9252.514121432685</v>
      </c>
      <c r="CW876" s="58">
        <v>8793.4710481511793</v>
      </c>
      <c r="CX876" s="58">
        <v>8910.6702771221553</v>
      </c>
      <c r="CY876" s="58">
        <v>8832.9870373954036</v>
      </c>
      <c r="CZ876" s="58">
        <v>8317.3264238714801</v>
      </c>
      <c r="DA876" s="58">
        <f>[5]GUINEE!CP565</f>
        <v>8478.9298890463142</v>
      </c>
      <c r="DB876" s="57">
        <v>8356.799449263468</v>
      </c>
      <c r="DC876" s="57">
        <v>7886.7011414190338</v>
      </c>
      <c r="DD876" s="57">
        <v>7305.5647967796722</v>
      </c>
      <c r="DE876" s="57">
        <v>7950.8546385868058</v>
      </c>
      <c r="DF876" s="57">
        <v>7476.9399260108457</v>
      </c>
      <c r="DG876" s="57">
        <v>6941.8789035428736</v>
      </c>
      <c r="DH876" s="57">
        <v>8017.8653013631983</v>
      </c>
      <c r="DI876" s="57">
        <v>7563.9236234953178</v>
      </c>
      <c r="DJ876" s="57">
        <v>7193.3525189512784</v>
      </c>
      <c r="DK876" s="57">
        <v>7749.0768701586412</v>
      </c>
      <c r="DL876" s="57">
        <v>7387.9025363088003</v>
      </c>
      <c r="DM876" s="57">
        <v>7193.9181122690607</v>
      </c>
      <c r="DN876" s="59">
        <f>[5]GUINEE!DC565</f>
        <v>7571.4647585989087</v>
      </c>
      <c r="DO876" s="57">
        <v>7193.9181122690607</v>
      </c>
      <c r="DP876" s="57">
        <v>8286.8196508700257</v>
      </c>
      <c r="DQ876" s="57">
        <v>7932.5311282614366</v>
      </c>
      <c r="DR876" s="57">
        <v>7343.842203146849</v>
      </c>
      <c r="DS876" s="57">
        <v>8332.5115909430588</v>
      </c>
      <c r="DT876" s="57">
        <v>8076.1970466532812</v>
      </c>
      <c r="DU876" s="57">
        <v>7989.5256419212419</v>
      </c>
      <c r="DV876" s="60">
        <f>[5]GUINEE!DN565</f>
        <v>7901.1912743718931</v>
      </c>
      <c r="DW876" s="61">
        <f>[5]GUINEE!DO565</f>
        <v>7749.9826834670193</v>
      </c>
      <c r="DX876" s="62">
        <f>[5]GUINEE!DP565</f>
        <v>7533.5631315052688</v>
      </c>
      <c r="DZ876" s="57">
        <f>[5]GUINEE!DR565</f>
        <v>8043.3321367627605</v>
      </c>
      <c r="EC876" s="57">
        <f>[5]GUINEE!DU565</f>
        <v>8285.9050544918809</v>
      </c>
      <c r="EF876" s="57">
        <f>[5]GUINEE!DX565</f>
        <v>8547.0803360052287</v>
      </c>
      <c r="EI876" s="57">
        <f>[5]GUINEE!EA565</f>
        <v>8939.1038367719266</v>
      </c>
      <c r="EL876" s="57">
        <f>[5]GUINEE!ED565</f>
        <v>9369.1828405205779</v>
      </c>
      <c r="EO876" s="57">
        <f>[5]GUINEE!EG565</f>
        <v>9748.245697913484</v>
      </c>
    </row>
    <row r="877" spans="1:145" ht="15.5" x14ac:dyDescent="0.35">
      <c r="A877" s="56" t="s">
        <v>390</v>
      </c>
      <c r="B877" s="57">
        <f>[6]TCHAD!D635</f>
        <v>629.83728685774088</v>
      </c>
      <c r="C877" s="57">
        <f>[6]TCHAD!E635</f>
        <v>719.08340370901089</v>
      </c>
      <c r="D877" s="57">
        <f>[6]TCHAD!F635</f>
        <v>724.4447814329119</v>
      </c>
      <c r="E877" s="57">
        <f>[6]TCHAD!G635</f>
        <v>733.72580823865269</v>
      </c>
      <c r="F877" s="57">
        <f>[6]TCHAD!H635</f>
        <v>755.68992833644609</v>
      </c>
      <c r="G877" s="57">
        <f>[6]TCHAD!I635</f>
        <v>758.09095198958721</v>
      </c>
      <c r="H877" s="57">
        <f>[6]TCHAD!J635</f>
        <v>700.99098599646982</v>
      </c>
      <c r="I877" s="57">
        <f>[6]TCHAD!K635</f>
        <v>1078.7010799657771</v>
      </c>
      <c r="J877" s="57">
        <f>[6]TCHAD!L635</f>
        <v>1148.4059993281055</v>
      </c>
      <c r="K877" s="57">
        <f>[6]TCHAD!M635</f>
        <v>1309.5755879572082</v>
      </c>
      <c r="L877" s="57">
        <f>[6]TCHAD!N635</f>
        <v>1460.4279536580514</v>
      </c>
      <c r="M877" s="57">
        <f>[6]TCHAD!O635</f>
        <v>1655.8690872606403</v>
      </c>
      <c r="N877" s="57">
        <f>[6]TCHAD!P635</f>
        <v>1544.8252950204972</v>
      </c>
      <c r="O877" s="57">
        <f>[6]TCHAD!Q635</f>
        <v>1599.5674502824268</v>
      </c>
      <c r="P877" s="57">
        <f>[6]TCHAD!R635</f>
        <v>1981.4309911579981</v>
      </c>
      <c r="Q877" s="57">
        <f>[6]TCHAD!S635</f>
        <v>2218.2660665554276</v>
      </c>
      <c r="R877" s="57">
        <f>[6]TCHAD!T635</f>
        <v>2353.3273115243405</v>
      </c>
      <c r="S877" s="57">
        <f>[6]TCHAD!U635</f>
        <v>2506.2025408617897</v>
      </c>
      <c r="T877" s="57">
        <f>[6]TCHAD!V635</f>
        <v>3523.8119999999999</v>
      </c>
      <c r="U877" s="57">
        <f>[6]TCHAD!W635</f>
        <v>3897.1709999999998</v>
      </c>
      <c r="V877" s="57">
        <f>[6]TCHAD!X635</f>
        <v>4024.6009999999997</v>
      </c>
      <c r="W877" s="57">
        <f>[6]TCHAD!Y635</f>
        <v>4642.7559999999994</v>
      </c>
      <c r="X877" s="58">
        <f>[6]TCHAD!Z635</f>
        <v>4450.1289999999999</v>
      </c>
      <c r="Y877" s="58">
        <f>[6]TCHAD!AA635</f>
        <v>5433.2330000000002</v>
      </c>
      <c r="Z877" s="57">
        <f>[6]TCHAD!AB635</f>
        <v>6113.4221422620931</v>
      </c>
      <c r="AA877" s="57">
        <f>[6]TCHAD!AC635</f>
        <v>7118.4196416012564</v>
      </c>
      <c r="AB877" s="57">
        <v>5906.4372082670789</v>
      </c>
      <c r="AC877" s="57">
        <v>5422.4288924879002</v>
      </c>
      <c r="AD877" s="57">
        <v>6365.1571340260107</v>
      </c>
      <c r="AE877" s="57">
        <f>[6]TCHAD!AH635</f>
        <v>6821.4249999999993</v>
      </c>
      <c r="AF877" s="57">
        <v>8357.0342713777718</v>
      </c>
      <c r="AG877" s="57">
        <v>8011.1482104784855</v>
      </c>
      <c r="AH877" s="57">
        <v>7729.0595592498976</v>
      </c>
      <c r="AI877" s="57">
        <v>7612.9892947188273</v>
      </c>
      <c r="AJ877" s="58">
        <f>[6]TCHAD!AM635</f>
        <v>7037.9308618348332</v>
      </c>
      <c r="AK877" s="58">
        <v>7827.2614578795938</v>
      </c>
      <c r="AL877" s="58">
        <v>7852.0015392550768</v>
      </c>
      <c r="AM877" s="58">
        <v>7472.6665022903599</v>
      </c>
      <c r="AN877" s="58">
        <v>7512.6190502442296</v>
      </c>
      <c r="AO877" s="58">
        <f>[6]TCHAD!AR635</f>
        <v>6800.1030628776816</v>
      </c>
      <c r="AP877" s="58">
        <v>7287.0233183000764</v>
      </c>
      <c r="AQ877" s="58">
        <v>7119.7243368624268</v>
      </c>
      <c r="AR877" s="58">
        <v>6940.6121162692016</v>
      </c>
      <c r="AS877" s="58">
        <f>[6]TCHAD!AV635</f>
        <v>6165.19294285056</v>
      </c>
      <c r="AT877" s="58">
        <v>7441.6979871913136</v>
      </c>
      <c r="AU877" s="58">
        <v>7535.9876133070957</v>
      </c>
      <c r="AV877" s="58">
        <v>7366.5978357158192</v>
      </c>
      <c r="AW877" s="58">
        <v>6923.180305476576</v>
      </c>
      <c r="AX877" s="58">
        <f>[6]TCHAD!BA635</f>
        <v>5986.3618368169264</v>
      </c>
      <c r="AY877" s="58"/>
      <c r="AZ877" s="58">
        <v>6987.1788116164471</v>
      </c>
      <c r="BA877" s="58">
        <v>6821.2099958282097</v>
      </c>
      <c r="BB877" s="58">
        <v>7346.4709631624728</v>
      </c>
      <c r="BC877" s="58">
        <v>7154.6308426941732</v>
      </c>
      <c r="BD877" s="58">
        <v>7305.9034267510915</v>
      </c>
      <c r="BE877" s="58">
        <v>7073.1418378067838</v>
      </c>
      <c r="BF877" s="58">
        <f>[6]TCHAD!BH635</f>
        <v>6377.2571960959358</v>
      </c>
      <c r="BG877" s="58">
        <v>8130.7316565641677</v>
      </c>
      <c r="BH877" s="58">
        <v>7743.7007228347929</v>
      </c>
      <c r="BI877" s="58">
        <v>7877.5158242552006</v>
      </c>
      <c r="BJ877" s="58">
        <v>7574.6139192186965</v>
      </c>
      <c r="BK877" s="58">
        <v>6983.2101488110293</v>
      </c>
      <c r="BL877" s="58">
        <v>6732.5043377212769</v>
      </c>
      <c r="BM877" s="58">
        <v>6761.6965213067779</v>
      </c>
      <c r="BN877" s="58">
        <v>6543.7122770550377</v>
      </c>
      <c r="BO877" s="58">
        <f>[6]TCHAD!BQ635</f>
        <v>6500.348153317178</v>
      </c>
      <c r="BP877" s="58">
        <v>6850.5985710036184</v>
      </c>
      <c r="BQ877" s="58">
        <v>6850.5985710036184</v>
      </c>
      <c r="BR877" s="58">
        <v>6337.6023156202318</v>
      </c>
      <c r="BS877" s="58">
        <v>5545.5919469876644</v>
      </c>
      <c r="BT877" s="58">
        <v>6311.5016986718847</v>
      </c>
      <c r="BU877" s="58">
        <v>5978.4133584104711</v>
      </c>
      <c r="BV877" s="58">
        <v>5629.6206365279668</v>
      </c>
      <c r="BW877" s="58">
        <v>6476.3016965381248</v>
      </c>
      <c r="BX877" s="58">
        <v>6229.4973001065264</v>
      </c>
      <c r="BY877" s="58">
        <v>6011.1314493091659</v>
      </c>
      <c r="BZ877" s="57">
        <v>6424.0310713296403</v>
      </c>
      <c r="CA877" s="58">
        <f>[6]TCHAD!CC635</f>
        <v>6422.9902184566909</v>
      </c>
      <c r="CB877" s="58">
        <v>7039.8924200116353</v>
      </c>
      <c r="CC877" s="58">
        <v>7042.3979688157906</v>
      </c>
      <c r="CD877" s="58">
        <v>6760.0863220843603</v>
      </c>
      <c r="CE877" s="58">
        <v>6847.0940857424393</v>
      </c>
      <c r="CF877" s="58">
        <v>6838.4856988953379</v>
      </c>
      <c r="CG877" s="58">
        <v>6537.4533384693877</v>
      </c>
      <c r="CH877" s="58">
        <v>6956.3767523769347</v>
      </c>
      <c r="CI877" s="58">
        <v>6866.7074155783794</v>
      </c>
      <c r="CJ877" s="57">
        <v>6942.1014051478378</v>
      </c>
      <c r="CK877" s="57">
        <v>6830.867905137653</v>
      </c>
      <c r="CL877" s="58">
        <f>[6]TCHAD!CN635</f>
        <v>6783.9408881760974</v>
      </c>
      <c r="CM877" s="58">
        <v>7192.5448907350556</v>
      </c>
      <c r="CN877" s="58">
        <v>7279.5980467596091</v>
      </c>
      <c r="CO877" s="58">
        <v>7372.6788948976418</v>
      </c>
      <c r="CP877" s="58">
        <v>7915.5408486424367</v>
      </c>
      <c r="CQ877" s="58">
        <v>7451.2502304018981</v>
      </c>
      <c r="CR877" s="58">
        <v>7031.5559814503285</v>
      </c>
      <c r="CS877" s="58">
        <v>8022.1019025498181</v>
      </c>
      <c r="CT877" s="58">
        <v>7699.2642260963821</v>
      </c>
      <c r="CU877" s="58">
        <v>7124.017420280351</v>
      </c>
      <c r="CV877" s="58">
        <v>7958.1323432534182</v>
      </c>
      <c r="CW877" s="58">
        <v>7735.8577188198651</v>
      </c>
      <c r="CX877" s="58">
        <v>7877.0629039366349</v>
      </c>
      <c r="CY877" s="58">
        <v>7786.0162892404614</v>
      </c>
      <c r="CZ877" s="58">
        <v>7579.5126979256584</v>
      </c>
      <c r="DA877" s="58">
        <f>[6]TCHAD!CZ635</f>
        <v>7776.3276897990445</v>
      </c>
      <c r="DB877" s="57">
        <v>8419.6835809586519</v>
      </c>
      <c r="DC877" s="57">
        <v>8209.1917003129238</v>
      </c>
      <c r="DD877" s="57">
        <v>7907.4721631508301</v>
      </c>
      <c r="DE877" s="57">
        <v>8461.7476681541775</v>
      </c>
      <c r="DF877" s="57">
        <v>8266.1147947056434</v>
      </c>
      <c r="DG877" s="57">
        <v>7988.0553665010502</v>
      </c>
      <c r="DH877" s="57">
        <v>8506.6363091533494</v>
      </c>
      <c r="DI877" s="57">
        <v>8260.1396274479448</v>
      </c>
      <c r="DJ877" s="57">
        <v>7967.4716012691115</v>
      </c>
      <c r="DK877" s="57">
        <v>8443.2958393389308</v>
      </c>
      <c r="DL877" s="57">
        <v>8197.0558429824341</v>
      </c>
      <c r="DM877" s="57">
        <v>7989.9752199057148</v>
      </c>
      <c r="DN877" s="59">
        <f>[6]TCHAD!DM635</f>
        <v>8235.0330268437374</v>
      </c>
      <c r="DO877" s="57">
        <v>7989.9752199057148</v>
      </c>
      <c r="DP877" s="57">
        <v>9096.4012614840212</v>
      </c>
      <c r="DQ877" s="57">
        <v>8945.0703553923613</v>
      </c>
      <c r="DR877" s="57">
        <v>8613.4086075182404</v>
      </c>
      <c r="DS877" s="57">
        <v>9002.9876665539396</v>
      </c>
      <c r="DT877" s="57">
        <v>8828.2902676416579</v>
      </c>
      <c r="DU877" s="57">
        <v>8874.6638505941828</v>
      </c>
      <c r="DV877" s="60">
        <f>[6]TCHAD!DW635</f>
        <v>9016.3698228933899</v>
      </c>
      <c r="DW877" s="61">
        <f>[6]TCHAD!DX635</f>
        <v>8930.2332411588559</v>
      </c>
      <c r="DX877" s="62">
        <f>[6]TCHAD!DY635</f>
        <v>8729.1774062090499</v>
      </c>
      <c r="DZ877" s="57">
        <f>[6]TCHAD!EA635</f>
        <v>9283.1966262331189</v>
      </c>
      <c r="EC877" s="57">
        <f>[6]TCHAD!ED635</f>
        <v>9796.2654901966889</v>
      </c>
      <c r="EF877" s="57">
        <f>[6]TCHAD!EG635</f>
        <v>10263.374331600198</v>
      </c>
      <c r="EI877" s="57">
        <f>[6]TCHAD!EJ635</f>
        <v>10783.991556477838</v>
      </c>
      <c r="EL877" s="57">
        <f>[6]TCHAD!EM635</f>
        <v>11334.460103934476</v>
      </c>
      <c r="EO877" s="57">
        <f>[6]TCHAD!EP635</f>
        <v>11930.106426856424</v>
      </c>
    </row>
    <row r="878" spans="1:145" ht="5.15" customHeight="1" x14ac:dyDescent="0.3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</row>
    <row r="879" spans="1:145" ht="15.5" x14ac:dyDescent="0.35">
      <c r="A879" s="27"/>
      <c r="B879" s="27"/>
      <c r="C879" s="27"/>
      <c r="D879" s="27"/>
      <c r="E879" s="27"/>
      <c r="F879" s="27"/>
      <c r="G879" s="27"/>
      <c r="H879" s="27"/>
      <c r="I879" s="205"/>
      <c r="L879" s="27"/>
      <c r="N879" s="27"/>
      <c r="O879" s="27"/>
      <c r="P879" s="27"/>
      <c r="Q879" s="27"/>
      <c r="Y879" s="205" t="s">
        <v>391</v>
      </c>
    </row>
    <row r="880" spans="1:145" ht="15.5" x14ac:dyDescent="0.35">
      <c r="A880" s="56" t="s">
        <v>384</v>
      </c>
      <c r="B880" s="69" t="s">
        <v>136</v>
      </c>
      <c r="C880" s="102">
        <f t="shared" ref="C880:AA886" si="868">(C871-B871)/B871*100</f>
        <v>3.3423917684399618E-2</v>
      </c>
      <c r="D880" s="102">
        <f t="shared" si="868"/>
        <v>0.84421409741815989</v>
      </c>
      <c r="E880" s="102">
        <f t="shared" si="868"/>
        <v>0.21478434313005504</v>
      </c>
      <c r="F880" s="102">
        <f t="shared" si="868"/>
        <v>0.47195169721499558</v>
      </c>
      <c r="G880" s="102">
        <f t="shared" si="868"/>
        <v>-2.014234937544388</v>
      </c>
      <c r="H880" s="102">
        <f t="shared" si="868"/>
        <v>0.7162860866898878</v>
      </c>
      <c r="I880" s="102">
        <f t="shared" si="868"/>
        <v>31.56434939236814</v>
      </c>
      <c r="J880" s="102">
        <f t="shared" si="868"/>
        <v>11.434218334299045</v>
      </c>
      <c r="K880" s="102">
        <f t="shared" si="868"/>
        <v>11.086146070700313</v>
      </c>
      <c r="L880" s="102">
        <f t="shared" si="868"/>
        <v>8.1634934290969845</v>
      </c>
      <c r="M880" s="102">
        <f t="shared" si="868"/>
        <v>-0.69669694799262993</v>
      </c>
      <c r="N880" s="102">
        <f t="shared" si="868"/>
        <v>8.173216705960904</v>
      </c>
      <c r="O880" s="102">
        <f t="shared" si="868"/>
        <v>19.012258202152459</v>
      </c>
      <c r="P880" s="102">
        <f t="shared" si="868"/>
        <v>9.9881901272533362</v>
      </c>
      <c r="Q880" s="102">
        <f t="shared" si="868"/>
        <v>5.6981778472861571</v>
      </c>
      <c r="R880" s="102">
        <f t="shared" si="868"/>
        <v>3.984456457033732</v>
      </c>
      <c r="S880" s="102">
        <f t="shared" si="868"/>
        <v>12.549875632228568</v>
      </c>
      <c r="T880" s="102">
        <f t="shared" si="868"/>
        <v>17.420440397336254</v>
      </c>
      <c r="U880" s="102">
        <f t="shared" si="868"/>
        <v>11.449820865020659</v>
      </c>
      <c r="V880" s="102">
        <f t="shared" si="868"/>
        <v>7.128502476301497</v>
      </c>
      <c r="W880" s="102">
        <f t="shared" si="868"/>
        <v>18.374948187985961</v>
      </c>
      <c r="X880" s="103">
        <f t="shared" si="868"/>
        <v>-8.1535981872057679</v>
      </c>
      <c r="Y880" s="103">
        <f t="shared" si="868"/>
        <v>19.712578905726659</v>
      </c>
      <c r="Z880" s="102">
        <f t="shared" si="868"/>
        <v>12.956725614031114</v>
      </c>
      <c r="AA880" s="102">
        <f t="shared" si="868"/>
        <v>10.800954614789521</v>
      </c>
      <c r="AB880" s="102">
        <v>1.2011709255863949</v>
      </c>
      <c r="AC880" s="102">
        <v>0.33435447952470176</v>
      </c>
      <c r="AD880" s="102">
        <v>0.11405584498206281</v>
      </c>
      <c r="AE880" s="102">
        <f t="shared" ref="AE880:AE886" si="869">(AE871-AA871)/AA871*100</f>
        <v>0.1983091658370558</v>
      </c>
      <c r="AF880" s="102">
        <v>7.0750727168959404</v>
      </c>
      <c r="AG880" s="102">
        <v>5.293502184578049</v>
      </c>
      <c r="AH880" s="102">
        <v>6.4093384736408883</v>
      </c>
      <c r="AI880" s="102">
        <v>3.037679734027563</v>
      </c>
      <c r="AJ880" s="103">
        <f t="shared" ref="AJ880:AJ886" si="870">(AJ871-AE871)/AE871*100</f>
        <v>2.5139836445230173</v>
      </c>
      <c r="AK880" s="103">
        <v>-10.142270989992534</v>
      </c>
      <c r="AL880" s="103">
        <v>-6.4125722337009625</v>
      </c>
      <c r="AM880" s="103">
        <v>-8.9084899061381027</v>
      </c>
      <c r="AN880" s="103">
        <v>-9.1710041231222927</v>
      </c>
      <c r="AO880" s="103">
        <f t="shared" ref="AO880:AO886" si="871">(AO871-AJ871)/AJ871*100</f>
        <v>-9.5136380110891974</v>
      </c>
      <c r="AP880" s="103">
        <v>-2.4929798505401388</v>
      </c>
      <c r="AQ880" s="103">
        <v>-4.5076478447913999</v>
      </c>
      <c r="AR880" s="103">
        <v>-1.8095076883502299</v>
      </c>
      <c r="AS880" s="103">
        <f t="shared" ref="AS880:AS886" si="872">(AS871-AO871)/AO871*100</f>
        <v>-3.5990936502125024</v>
      </c>
      <c r="AT880" s="103">
        <v>11.006029508651498</v>
      </c>
      <c r="AU880" s="103">
        <v>7.6880875085782696</v>
      </c>
      <c r="AV880" s="103">
        <v>4.0904734775011748</v>
      </c>
      <c r="AW880" s="103">
        <v>3.7365326485025201</v>
      </c>
      <c r="AX880" s="103">
        <f t="shared" ref="AX880:AX886" si="873">(AX871-AS871)/AS871*100</f>
        <v>5.2554780226312152</v>
      </c>
      <c r="AY880" s="103"/>
      <c r="AZ880" s="103">
        <v>5.705668346154475</v>
      </c>
      <c r="BA880" s="103">
        <v>2.771305489785699</v>
      </c>
      <c r="BB880" s="103">
        <v>6.0110199267007616</v>
      </c>
      <c r="BC880" s="103">
        <v>2.7179145304457637</v>
      </c>
      <c r="BD880" s="103">
        <v>7.4472358743115556</v>
      </c>
      <c r="BE880" s="103">
        <v>4.5138384619754248</v>
      </c>
      <c r="BF880" s="103">
        <f t="shared" ref="BF880:BF886" si="874">(BF871-AX871)/AX871*100</f>
        <v>7.8051047162525977</v>
      </c>
      <c r="BG880" s="103">
        <v>1.9071005817517295</v>
      </c>
      <c r="BH880" s="103">
        <v>-3.0283472482990348</v>
      </c>
      <c r="BI880" s="103">
        <v>2.8708362562466951</v>
      </c>
      <c r="BJ880" s="103">
        <v>-2.6465773615731618</v>
      </c>
      <c r="BK880" s="103">
        <v>4.0623617385394102</v>
      </c>
      <c r="BL880" s="103">
        <v>-1.0300211155899692</v>
      </c>
      <c r="BM880" s="103">
        <v>3.0576615349472589</v>
      </c>
      <c r="BN880" s="103">
        <v>-2.0132744378490375</v>
      </c>
      <c r="BO880" s="103">
        <f t="shared" ref="BO880:BO886" si="875">(BO871-BF871)/BF871*100</f>
        <v>3.3530469964800274</v>
      </c>
      <c r="BP880" s="103">
        <v>3.5091876780060405</v>
      </c>
      <c r="BQ880" s="103">
        <v>-3.536452256257669</v>
      </c>
      <c r="BR880" s="103">
        <v>-13.970245800862871</v>
      </c>
      <c r="BS880" s="103">
        <v>-20.443521916163373</v>
      </c>
      <c r="BT880" s="103">
        <v>-10.105068874179942</v>
      </c>
      <c r="BU880" s="103">
        <v>-15.078991252282853</v>
      </c>
      <c r="BV880" s="103">
        <v>-22.878228389308887</v>
      </c>
      <c r="BW880" s="103">
        <v>-8.0018415224022359</v>
      </c>
      <c r="BX880" s="103">
        <v>-10.897855193873058</v>
      </c>
      <c r="BY880" s="103">
        <v>-15.427108204868103</v>
      </c>
      <c r="BZ880" s="102">
        <v>-7.9253710451939421</v>
      </c>
      <c r="CA880" s="103">
        <f t="shared" ref="CA880:CA886" si="876">(CA871-BO871)/BO871*100</f>
        <v>-6.1811902825075666</v>
      </c>
      <c r="CB880" s="103">
        <v>9.6648672223839451</v>
      </c>
      <c r="CC880" s="103">
        <v>8.6169256699285874</v>
      </c>
      <c r="CD880" s="103">
        <v>2.9652083342742452</v>
      </c>
      <c r="CE880" s="103">
        <v>9.1697941975204955</v>
      </c>
      <c r="CF880" s="103">
        <v>8.0620662647442209</v>
      </c>
      <c r="CG880" s="103">
        <v>2.4821309309162611</v>
      </c>
      <c r="CH880" s="103">
        <v>12.834185738583409</v>
      </c>
      <c r="CI880" s="103">
        <v>10.092121131247092</v>
      </c>
      <c r="CJ880" s="102">
        <v>13.037012022567954</v>
      </c>
      <c r="CK880" s="102">
        <v>10.80360839862645</v>
      </c>
      <c r="CL880" s="103">
        <f t="shared" ref="CL880:CL886" si="877">(CL871-CA871)/CA871*100</f>
        <v>10.907647373958133</v>
      </c>
      <c r="CM880" s="103">
        <v>4.8740717615715088</v>
      </c>
      <c r="CN880" s="103">
        <v>9.5731876323754062</v>
      </c>
      <c r="CO880" s="103">
        <v>10.142268450978316</v>
      </c>
      <c r="CP880" s="103">
        <v>18.10246255948266</v>
      </c>
      <c r="CQ880" s="103">
        <v>10.454400036657226</v>
      </c>
      <c r="CR880" s="103">
        <v>4.6448419795458973</v>
      </c>
      <c r="CS880" s="103">
        <v>22.393591681551296</v>
      </c>
      <c r="CT880" s="103">
        <v>17.829482374716324</v>
      </c>
      <c r="CU880" s="103">
        <v>7.9698456541052396</v>
      </c>
      <c r="CV880" s="103">
        <v>22.128452581924332</v>
      </c>
      <c r="CW880" s="103">
        <v>18.721567646024685</v>
      </c>
      <c r="CX880" s="103">
        <v>20.77193469430344</v>
      </c>
      <c r="CY880" s="103">
        <v>19.602103644352258</v>
      </c>
      <c r="CZ880" s="103">
        <v>16.144490080106756</v>
      </c>
      <c r="DA880" s="103">
        <f t="shared" ref="DA880:DA886" si="878">(DA871-CL871)/CL871*100</f>
        <v>15.800143600429795</v>
      </c>
      <c r="DB880" s="102">
        <v>4.9247548307490971</v>
      </c>
      <c r="DC880" s="102">
        <v>1.5254365159133909</v>
      </c>
      <c r="DD880" s="102">
        <v>-1.7474075585392965</v>
      </c>
      <c r="DE880" s="102">
        <v>3.5384601085522216</v>
      </c>
      <c r="DF880" s="102">
        <v>0.11362201675892321</v>
      </c>
      <c r="DG880" s="102">
        <v>-3.892240990642633</v>
      </c>
      <c r="DH880" s="102">
        <v>2.9870161013290986</v>
      </c>
      <c r="DI880" s="102">
        <v>-0.35648693289052286</v>
      </c>
      <c r="DJ880" s="102">
        <v>-4.0040699512210933</v>
      </c>
      <c r="DK880" s="102">
        <v>2.9032188510602355</v>
      </c>
      <c r="DL880" s="102">
        <v>7.7522769237150291E-2</v>
      </c>
      <c r="DM880" s="102">
        <v>-3.6643291738579546</v>
      </c>
      <c r="DN880" s="104">
        <f t="shared" ref="DN880:DN886" si="879">(DN871-DA871)/DA871*100</f>
        <v>0.69170718288372501</v>
      </c>
      <c r="DO880" s="102">
        <v>-3.6643291738579546</v>
      </c>
      <c r="DP880" s="102">
        <v>10.026432658096752</v>
      </c>
      <c r="DQ880" s="102">
        <v>7.7613959407478976</v>
      </c>
      <c r="DR880" s="102">
        <v>3.9221779557350054</v>
      </c>
      <c r="DS880" s="102">
        <v>8.0593260978039254</v>
      </c>
      <c r="DT880" s="102">
        <v>5.9555908903762544</v>
      </c>
      <c r="DU880" s="102">
        <v>6.9356489691494803</v>
      </c>
      <c r="DV880" s="105">
        <f t="shared" ref="DV880:DV886" si="880">(DV871-DN871)/DN871*100</f>
        <v>8.3461813990309288</v>
      </c>
      <c r="DW880" s="106">
        <f t="shared" ref="DW880:DW886" si="881">(DW871-DN871)/DN871*100</f>
        <v>6.6664738716008403</v>
      </c>
      <c r="DX880" s="107">
        <f t="shared" ref="DX880:DX886" si="882">(DX871-DN871)/DN871*100</f>
        <v>3.3948438893046191</v>
      </c>
      <c r="DZ880" s="102">
        <f t="shared" ref="DZ880:DZ886" si="883">(DZ871-DW871)/DW871*100</f>
        <v>3.9068149310115325</v>
      </c>
      <c r="EC880" s="102">
        <f t="shared" ref="EC880:EC886" si="884">(EC871-DZ871)/DZ871*100</f>
        <v>3.9747422074329783</v>
      </c>
      <c r="EF880" s="102">
        <f t="shared" ref="EF880:EF886" si="885">(EF871-EC871)/EC871*100</f>
        <v>3.9770551986404077</v>
      </c>
      <c r="EI880" s="102">
        <f t="shared" ref="EI880:EI886" si="886">(EI871-EF871)/EF871*100</f>
        <v>5.6250289794115176</v>
      </c>
      <c r="EL880" s="102">
        <f t="shared" ref="EL880:EL886" si="887">(EL871-EI871)/EI871*100</f>
        <v>5.7398908193615625</v>
      </c>
      <c r="EO880" s="102">
        <f t="shared" ref="EO880:EO886" si="888">(EO871-EL871)/EL871*100</f>
        <v>6.1061108270752822</v>
      </c>
    </row>
    <row r="881" spans="1:145" ht="15.5" x14ac:dyDescent="0.35">
      <c r="A881" s="56" t="s">
        <v>385</v>
      </c>
      <c r="B881" s="69" t="s">
        <v>136</v>
      </c>
      <c r="C881" s="102">
        <f t="shared" si="868"/>
        <v>-5.4055804314842932</v>
      </c>
      <c r="D881" s="102">
        <f t="shared" si="868"/>
        <v>-4.3359138685254361</v>
      </c>
      <c r="E881" s="102">
        <f t="shared" si="868"/>
        <v>-2.8285738905140749</v>
      </c>
      <c r="F881" s="102">
        <f t="shared" si="868"/>
        <v>-2.4025256203017467</v>
      </c>
      <c r="G881" s="102">
        <f t="shared" si="868"/>
        <v>-2.982414128448716</v>
      </c>
      <c r="H881" s="102">
        <f t="shared" si="868"/>
        <v>3.8362513690693554</v>
      </c>
      <c r="I881" s="102">
        <f t="shared" si="868"/>
        <v>15.751851999058333</v>
      </c>
      <c r="J881" s="102">
        <f t="shared" si="868"/>
        <v>15.306391970417327</v>
      </c>
      <c r="K881" s="102">
        <f t="shared" si="868"/>
        <v>10.789142137212233</v>
      </c>
      <c r="L881" s="102">
        <f t="shared" si="868"/>
        <v>8.8907267652227855</v>
      </c>
      <c r="M881" s="102">
        <f t="shared" si="868"/>
        <v>5.800816481534226</v>
      </c>
      <c r="N881" s="102">
        <f t="shared" si="868"/>
        <v>7.8719754896052301</v>
      </c>
      <c r="O881" s="102">
        <f t="shared" si="868"/>
        <v>9.9892692755242454</v>
      </c>
      <c r="P881" s="102">
        <f t="shared" si="868"/>
        <v>14.998219215434638</v>
      </c>
      <c r="Q881" s="102">
        <f t="shared" si="868"/>
        <v>6.1568726304649415</v>
      </c>
      <c r="R881" s="102">
        <f t="shared" si="868"/>
        <v>4.771952311121141</v>
      </c>
      <c r="S881" s="102">
        <f t="shared" si="868"/>
        <v>8.901642235298759</v>
      </c>
      <c r="T881" s="102">
        <f t="shared" si="868"/>
        <v>2.7847644425407672</v>
      </c>
      <c r="U881" s="102">
        <f t="shared" si="868"/>
        <v>6.9324639627626983</v>
      </c>
      <c r="V881" s="102">
        <f t="shared" si="868"/>
        <v>5.9069161063265749</v>
      </c>
      <c r="W881" s="102">
        <f t="shared" si="868"/>
        <v>10.332291593684412</v>
      </c>
      <c r="X881" s="103">
        <f t="shared" si="868"/>
        <v>3.880017993580505</v>
      </c>
      <c r="Y881" s="103">
        <f t="shared" si="868"/>
        <v>5.3976994308974868</v>
      </c>
      <c r="Z881" s="102">
        <f t="shared" si="868"/>
        <v>6.9097710054776869</v>
      </c>
      <c r="AA881" s="102">
        <f t="shared" si="868"/>
        <v>7.3352077155332971</v>
      </c>
      <c r="AB881" s="102">
        <v>9.0921114341328781</v>
      </c>
      <c r="AC881" s="102">
        <v>7.7384825759074278</v>
      </c>
      <c r="AD881" s="102">
        <v>6.7879219057975853</v>
      </c>
      <c r="AE881" s="102">
        <f t="shared" si="869"/>
        <v>7.5557917381238502</v>
      </c>
      <c r="AF881" s="102">
        <v>7.8845895688006884</v>
      </c>
      <c r="AG881" s="102">
        <v>8.0117393078383454</v>
      </c>
      <c r="AH881" s="102">
        <v>10.245542351936166</v>
      </c>
      <c r="AI881" s="102">
        <v>7.773568718957784</v>
      </c>
      <c r="AJ881" s="103">
        <f t="shared" si="870"/>
        <v>8.103830965849685</v>
      </c>
      <c r="AK881" s="103">
        <v>5.1707549092036018</v>
      </c>
      <c r="AL881" s="103">
        <v>5.9033800522531994</v>
      </c>
      <c r="AM881" s="103">
        <v>5.8863936206255474</v>
      </c>
      <c r="AN881" s="103">
        <v>5.8172206242697895</v>
      </c>
      <c r="AO881" s="103">
        <f t="shared" si="871"/>
        <v>5.8401963332852196</v>
      </c>
      <c r="AP881" s="103">
        <v>6.1897777890289172</v>
      </c>
      <c r="AQ881" s="103">
        <v>6.436008154339758</v>
      </c>
      <c r="AR881" s="103">
        <v>6.558976957080878</v>
      </c>
      <c r="AS881" s="103">
        <f t="shared" si="872"/>
        <v>5.5753009150679338</v>
      </c>
      <c r="AT881" s="103">
        <v>9.0957849934530479</v>
      </c>
      <c r="AU881" s="103">
        <v>7.4447544835958501</v>
      </c>
      <c r="AV881" s="103">
        <v>3.6347500995380999</v>
      </c>
      <c r="AW881" s="103">
        <v>4.4471095611659717</v>
      </c>
      <c r="AX881" s="103">
        <f t="shared" si="873"/>
        <v>5.3024407957204343</v>
      </c>
      <c r="AY881" s="103"/>
      <c r="AZ881" s="103">
        <v>7.254618015045958</v>
      </c>
      <c r="BA881" s="103">
        <v>6.4682734751270079</v>
      </c>
      <c r="BB881" s="103">
        <v>6.533516423297332</v>
      </c>
      <c r="BC881" s="103">
        <v>5.3388982141395536</v>
      </c>
      <c r="BD881" s="103">
        <v>6.1719064383012636</v>
      </c>
      <c r="BE881" s="103">
        <v>6.1719064383012636</v>
      </c>
      <c r="BF881" s="103">
        <f t="shared" si="874"/>
        <v>5.7269628435543272</v>
      </c>
      <c r="BG881" s="103">
        <v>4.5661005433966864</v>
      </c>
      <c r="BH881" s="103">
        <v>4.0147056165562898</v>
      </c>
      <c r="BI881" s="103">
        <v>5.3941009578664643</v>
      </c>
      <c r="BJ881" s="103">
        <v>3.3161421624390965</v>
      </c>
      <c r="BK881" s="103">
        <v>4.6138171904898506</v>
      </c>
      <c r="BL881" s="103">
        <v>3.3349634968525268</v>
      </c>
      <c r="BM881" s="103">
        <v>5.6905629217527949</v>
      </c>
      <c r="BN881" s="103">
        <v>3.9661170621952762</v>
      </c>
      <c r="BO881" s="103">
        <f t="shared" si="875"/>
        <v>6.3382040162999882</v>
      </c>
      <c r="BP881" s="103">
        <v>6.7510683052896283</v>
      </c>
      <c r="BQ881" s="103">
        <v>-7.6153546943321828</v>
      </c>
      <c r="BR881" s="103">
        <v>-8.6602510880258343</v>
      </c>
      <c r="BS881" s="103">
        <v>-8.5706787543319045</v>
      </c>
      <c r="BT881" s="103">
        <v>-3.7662765465801455</v>
      </c>
      <c r="BU881" s="103">
        <v>-5.802393371335671</v>
      </c>
      <c r="BV881" s="103">
        <v>-12.24488502888966</v>
      </c>
      <c r="BW881" s="103">
        <v>-2.7761121498791277</v>
      </c>
      <c r="BX881" s="103">
        <v>-3.8406515102797814</v>
      </c>
      <c r="BY881" s="103">
        <v>-9.0576298983390267</v>
      </c>
      <c r="BZ881" s="102">
        <v>-2.0327771908767946</v>
      </c>
      <c r="CA881" s="103">
        <f t="shared" si="876"/>
        <v>1.0102879290878588</v>
      </c>
      <c r="CB881" s="103">
        <v>7.1879595128554241</v>
      </c>
      <c r="CC881" s="103">
        <v>6.170208726282703</v>
      </c>
      <c r="CD881" s="103">
        <v>3.7768799607445862</v>
      </c>
      <c r="CE881" s="103">
        <v>5.9719547185957946</v>
      </c>
      <c r="CF881" s="103">
        <v>5.0905110983799755</v>
      </c>
      <c r="CG881" s="103">
        <v>2.8420506481929135</v>
      </c>
      <c r="CH881" s="103">
        <v>6.2068468717272323</v>
      </c>
      <c r="CI881" s="103">
        <v>4.9663758149985737</v>
      </c>
      <c r="CJ881" s="102">
        <v>6.5205902494358874</v>
      </c>
      <c r="CK881" s="102">
        <v>5.8627116457704469</v>
      </c>
      <c r="CL881" s="103">
        <f t="shared" si="877"/>
        <v>1.720199711236357</v>
      </c>
      <c r="CM881" s="103">
        <v>6.2892592714812308</v>
      </c>
      <c r="CN881" s="103">
        <v>7.0032242202454391</v>
      </c>
      <c r="CO881" s="103">
        <v>7.6615445021270085</v>
      </c>
      <c r="CP881" s="103">
        <v>8.8066106792384122</v>
      </c>
      <c r="CQ881" s="103">
        <v>7.6419598608099593</v>
      </c>
      <c r="CR881" s="103">
        <v>6.255153227096101</v>
      </c>
      <c r="CS881" s="103">
        <v>10.817507612805489</v>
      </c>
      <c r="CT881" s="103">
        <v>9.5013089122802672</v>
      </c>
      <c r="CU881" s="103">
        <v>7.525505897310496</v>
      </c>
      <c r="CV881" s="103">
        <v>14.432785413315177</v>
      </c>
      <c r="CW881" s="103">
        <v>13.158088038151854</v>
      </c>
      <c r="CX881" s="103">
        <v>14.478217498542461</v>
      </c>
      <c r="CY881" s="103">
        <v>13.68513617512658</v>
      </c>
      <c r="CZ881" s="103">
        <v>11.900327709937281</v>
      </c>
      <c r="DA881" s="103">
        <f t="shared" si="878"/>
        <v>10.823313033786652</v>
      </c>
      <c r="DB881" s="102">
        <v>8.4158173957234137</v>
      </c>
      <c r="DC881" s="102">
        <v>6.6930136123826252</v>
      </c>
      <c r="DD881" s="102">
        <v>6.6930136123826252</v>
      </c>
      <c r="DE881" s="102">
        <v>8.5120313706754196</v>
      </c>
      <c r="DF881" s="102">
        <v>7.3572462926820572</v>
      </c>
      <c r="DG881" s="102">
        <v>5.3187305045430993</v>
      </c>
      <c r="DH881" s="102">
        <v>7.6780051707022663</v>
      </c>
      <c r="DI881" s="102">
        <v>6.815463617879022</v>
      </c>
      <c r="DJ881" s="102">
        <v>5.3481492883126442</v>
      </c>
      <c r="DK881" s="102">
        <v>8.9115753920068084</v>
      </c>
      <c r="DL881" s="102">
        <v>8.0611872917934111</v>
      </c>
      <c r="DM881" s="102">
        <v>6.0982369999113581</v>
      </c>
      <c r="DN881" s="104">
        <f t="shared" si="879"/>
        <v>8.0595445481707078</v>
      </c>
      <c r="DO881" s="102">
        <v>6.0982369999113581</v>
      </c>
      <c r="DP881" s="102">
        <v>11.062596826946523</v>
      </c>
      <c r="DQ881" s="102">
        <v>10.013283353430118</v>
      </c>
      <c r="DR881" s="102">
        <v>8.7311593875201936</v>
      </c>
      <c r="DS881" s="102">
        <v>7.2077945070964988</v>
      </c>
      <c r="DT881" s="102">
        <v>6.0591285353499904</v>
      </c>
      <c r="DU881" s="102">
        <v>7.511542745706576</v>
      </c>
      <c r="DV881" s="105">
        <f t="shared" si="880"/>
        <v>9.515278663136586</v>
      </c>
      <c r="DW881" s="106">
        <f t="shared" si="881"/>
        <v>7.9250243822900304</v>
      </c>
      <c r="DX881" s="107">
        <f t="shared" si="882"/>
        <v>5.0290014438410164</v>
      </c>
      <c r="DZ881" s="102">
        <f t="shared" si="883"/>
        <v>5.6750585846088706</v>
      </c>
      <c r="EC881" s="102">
        <f t="shared" si="884"/>
        <v>4.0221727641970073</v>
      </c>
      <c r="EF881" s="102">
        <f t="shared" si="885"/>
        <v>4.8441886748633687</v>
      </c>
      <c r="EI881" s="102">
        <f t="shared" si="886"/>
        <v>6.3398393294802489</v>
      </c>
      <c r="EL881" s="102">
        <f t="shared" si="887"/>
        <v>6.4485461185507225</v>
      </c>
      <c r="EO881" s="102">
        <f t="shared" si="888"/>
        <v>6.9963001582109818</v>
      </c>
    </row>
    <row r="882" spans="1:145" ht="15.5" x14ac:dyDescent="0.35">
      <c r="A882" s="56" t="s">
        <v>386</v>
      </c>
      <c r="B882" s="69" t="s">
        <v>136</v>
      </c>
      <c r="C882" s="102">
        <f t="shared" si="868"/>
        <v>23.573888598104915</v>
      </c>
      <c r="D882" s="102">
        <f t="shared" si="868"/>
        <v>-12.408203309189544</v>
      </c>
      <c r="E882" s="102">
        <f t="shared" si="868"/>
        <v>-13.037153224681184</v>
      </c>
      <c r="F882" s="102">
        <f t="shared" si="868"/>
        <v>0.20374487827753257</v>
      </c>
      <c r="G882" s="102">
        <f t="shared" si="868"/>
        <v>-8.6606841056121411</v>
      </c>
      <c r="H882" s="102">
        <f t="shared" si="868"/>
        <v>-3.8081299512772464</v>
      </c>
      <c r="I882" s="102">
        <f t="shared" si="868"/>
        <v>60.811580041706193</v>
      </c>
      <c r="J882" s="102">
        <f t="shared" si="868"/>
        <v>26.003340227266381</v>
      </c>
      <c r="K882" s="102">
        <f t="shared" si="868"/>
        <v>-21.650582421787448</v>
      </c>
      <c r="L882" s="102">
        <f t="shared" si="868"/>
        <v>2.3062197910599824</v>
      </c>
      <c r="M882" s="102">
        <f t="shared" si="868"/>
        <v>9.8824926625304776</v>
      </c>
      <c r="N882" s="102">
        <f t="shared" si="868"/>
        <v>3.0000663925884812</v>
      </c>
      <c r="O882" s="102">
        <f t="shared" si="868"/>
        <v>1.5494080700533917</v>
      </c>
      <c r="P882" s="102">
        <f t="shared" si="868"/>
        <v>17.336742573783869</v>
      </c>
      <c r="Q882" s="102">
        <f t="shared" si="868"/>
        <v>-23.726940732868929</v>
      </c>
      <c r="R882" s="102">
        <f t="shared" si="868"/>
        <v>-12.659732483926387</v>
      </c>
      <c r="S882" s="102">
        <f t="shared" si="868"/>
        <v>4.3773230288948248</v>
      </c>
      <c r="T882" s="102">
        <f t="shared" si="868"/>
        <v>3.454895295092455</v>
      </c>
      <c r="U882" s="102">
        <f t="shared" si="868"/>
        <v>7.8816709383932064</v>
      </c>
      <c r="V882" s="102">
        <f t="shared" si="868"/>
        <v>4.626435888027161</v>
      </c>
      <c r="W882" s="102">
        <f t="shared" si="868"/>
        <v>8.2409684962889589</v>
      </c>
      <c r="X882" s="103">
        <f t="shared" si="868"/>
        <v>6.7898868370499725</v>
      </c>
      <c r="Y882" s="103">
        <f t="shared" si="868"/>
        <v>9.0370429795654736</v>
      </c>
      <c r="Z882" s="102">
        <f t="shared" si="868"/>
        <v>8.3472858798971004</v>
      </c>
      <c r="AA882" s="102">
        <f t="shared" si="868"/>
        <v>11.572615820182943</v>
      </c>
      <c r="AB882" s="102">
        <v>7.0829911150602802</v>
      </c>
      <c r="AC882" s="102">
        <v>-10.798289614897453</v>
      </c>
      <c r="AD882" s="102">
        <v>-11.816264957682373</v>
      </c>
      <c r="AE882" s="102">
        <f t="shared" si="869"/>
        <v>-34.809657909377719</v>
      </c>
      <c r="AF882" s="102">
        <v>4.1588458530381303</v>
      </c>
      <c r="AG882" s="102">
        <v>4.7103841474351293</v>
      </c>
      <c r="AH882" s="102">
        <v>10.034537314769031</v>
      </c>
      <c r="AI882" s="102">
        <v>9.9978335093151998</v>
      </c>
      <c r="AJ882" s="103">
        <f t="shared" si="870"/>
        <v>11.984262448919996</v>
      </c>
      <c r="AK882" s="103">
        <v>13.717896610509309</v>
      </c>
      <c r="AL882" s="103">
        <v>15.670258297108171</v>
      </c>
      <c r="AM882" s="103">
        <v>14.474314335228501</v>
      </c>
      <c r="AN882" s="103">
        <v>11.019587401192977</v>
      </c>
      <c r="AO882" s="103">
        <f t="shared" si="871"/>
        <v>7.1628524429309532</v>
      </c>
      <c r="AP882" s="103">
        <v>12.628278586023999</v>
      </c>
      <c r="AQ882" s="103">
        <v>9.838430526695376</v>
      </c>
      <c r="AR882" s="103">
        <v>10.061525903478758</v>
      </c>
      <c r="AS882" s="103">
        <f t="shared" si="872"/>
        <v>7.8722031217116379</v>
      </c>
      <c r="AT882" s="103">
        <v>11.337129803215051</v>
      </c>
      <c r="AU882" s="103">
        <v>10.94256402537323</v>
      </c>
      <c r="AV882" s="103">
        <v>6.3179563899711191</v>
      </c>
      <c r="AW882" s="103">
        <v>6.3179563899711191</v>
      </c>
      <c r="AX882" s="103">
        <f t="shared" si="873"/>
        <v>11.262606135640956</v>
      </c>
      <c r="AY882" s="103"/>
      <c r="AZ882" s="103">
        <v>7.5077121639897673</v>
      </c>
      <c r="BA882" s="103">
        <v>4.4336421968015021</v>
      </c>
      <c r="BB882" s="103">
        <v>8.4301059759164882</v>
      </c>
      <c r="BC882" s="103">
        <v>5.2782019635519779</v>
      </c>
      <c r="BD882" s="103">
        <v>8.6373286091694812</v>
      </c>
      <c r="BE882" s="103">
        <v>5.0578169815149812</v>
      </c>
      <c r="BF882" s="103">
        <f t="shared" si="874"/>
        <v>2.5189392050686386</v>
      </c>
      <c r="BG882" s="103">
        <v>7.0750773163312894</v>
      </c>
      <c r="BH882" s="103">
        <v>4.9904280754930985</v>
      </c>
      <c r="BI882" s="103">
        <v>8.5066088811894573</v>
      </c>
      <c r="BJ882" s="103">
        <v>4.0355799083003765</v>
      </c>
      <c r="BK882" s="103">
        <v>5.1416265688500529</v>
      </c>
      <c r="BL882" s="103">
        <v>2.0586869519078932</v>
      </c>
      <c r="BM882" s="103">
        <v>5.3358556468302334</v>
      </c>
      <c r="BN882" s="103">
        <v>2.05606732076214</v>
      </c>
      <c r="BO882" s="103">
        <f t="shared" si="875"/>
        <v>6.640952064773936</v>
      </c>
      <c r="BP882" s="103">
        <v>7.2247642041334963</v>
      </c>
      <c r="BQ882" s="103">
        <v>6.8974921749091411</v>
      </c>
      <c r="BR882" s="103">
        <v>2.8358827412918992</v>
      </c>
      <c r="BS882" s="103">
        <v>-1.9342478252128055</v>
      </c>
      <c r="BT882" s="103">
        <v>3.3588868291079517</v>
      </c>
      <c r="BU882" s="103">
        <v>5.4385157881328503</v>
      </c>
      <c r="BV882" s="103">
        <v>8.8270280200459059E-2</v>
      </c>
      <c r="BW882" s="103">
        <v>2.4994603007090723</v>
      </c>
      <c r="BX882" s="103">
        <v>2.5493775036905424</v>
      </c>
      <c r="BY882" s="103">
        <v>-1.0794036225661461</v>
      </c>
      <c r="BZ882" s="102">
        <v>2.5935798789840852</v>
      </c>
      <c r="CA882" s="103">
        <f t="shared" si="876"/>
        <v>4.3610412249493171</v>
      </c>
      <c r="CB882" s="103">
        <v>1.4128735031719761</v>
      </c>
      <c r="CC882" s="103">
        <v>0.52028446183923693</v>
      </c>
      <c r="CD882" s="103">
        <v>-1.4634568735230546</v>
      </c>
      <c r="CE882" s="103">
        <v>3.4560616122827854</v>
      </c>
      <c r="CF882" s="103">
        <v>2.3335592656661919</v>
      </c>
      <c r="CG882" s="103">
        <v>-0.4141129610281607</v>
      </c>
      <c r="CH882" s="103">
        <v>3.6833036873924594</v>
      </c>
      <c r="CI882" s="103">
        <v>3.0384554494831271</v>
      </c>
      <c r="CJ882" s="102">
        <v>6.1088974915380874</v>
      </c>
      <c r="CK882" s="102">
        <v>5.9649541797567904</v>
      </c>
      <c r="CL882" s="103">
        <f t="shared" si="877"/>
        <v>1.782232513774342</v>
      </c>
      <c r="CM882" s="103">
        <v>5.2938815266392627</v>
      </c>
      <c r="CN882" s="103">
        <v>5.5435160487266915</v>
      </c>
      <c r="CO882" s="103">
        <v>6.4108345603962835</v>
      </c>
      <c r="CP882" s="103">
        <v>6.8449499112061982</v>
      </c>
      <c r="CQ882" s="103">
        <v>6.536951048033961</v>
      </c>
      <c r="CR882" s="103">
        <v>4.4604938782965418</v>
      </c>
      <c r="CS882" s="103">
        <v>6.0459366077570603E-2</v>
      </c>
      <c r="CT882" s="103">
        <v>3.8925562346943785</v>
      </c>
      <c r="CU882" s="103">
        <v>6.2258888097434166</v>
      </c>
      <c r="CV882" s="103">
        <v>4.2910313687454922</v>
      </c>
      <c r="CW882" s="103">
        <v>7.6263150987007755</v>
      </c>
      <c r="CX882" s="103">
        <v>3.2333777248738196</v>
      </c>
      <c r="CY882" s="103">
        <v>6.863231753432494</v>
      </c>
      <c r="CZ882" s="103">
        <v>9.9126703201123618</v>
      </c>
      <c r="DA882" s="103">
        <f t="shared" si="878"/>
        <v>4.6603503337602739</v>
      </c>
      <c r="DB882" s="102">
        <v>10.104775061646794</v>
      </c>
      <c r="DC882" s="102">
        <v>11.093736271223117</v>
      </c>
      <c r="DD882" s="102">
        <v>11.644870251598542</v>
      </c>
      <c r="DE882" s="102">
        <v>0.50548090789659006</v>
      </c>
      <c r="DF882" s="102">
        <v>1.8733119512718401</v>
      </c>
      <c r="DG882" s="102">
        <v>2.074753299325852</v>
      </c>
      <c r="DH882" s="102">
        <v>-2.3502481475688</v>
      </c>
      <c r="DI882" s="102">
        <v>-0.36805380874898319</v>
      </c>
      <c r="DJ882" s="102">
        <v>-0.44483642502726001</v>
      </c>
      <c r="DK882" s="102">
        <v>-0.45062571183637301</v>
      </c>
      <c r="DL882" s="102">
        <v>-0.19441308784688577</v>
      </c>
      <c r="DM882" s="102">
        <v>0.1803428596188679</v>
      </c>
      <c r="DN882" s="104">
        <f t="shared" si="879"/>
        <v>7.1175683925897033</v>
      </c>
      <c r="DO882" s="102">
        <v>0.1803428596188679</v>
      </c>
      <c r="DP882" s="102">
        <v>2.1141025125785045</v>
      </c>
      <c r="DQ882" s="102">
        <v>3.5971491293559907</v>
      </c>
      <c r="DR882" s="102">
        <v>5.4597621154911584</v>
      </c>
      <c r="DS882" s="102">
        <v>0.37471817055155549</v>
      </c>
      <c r="DT882" s="102">
        <v>2.3854610290876246</v>
      </c>
      <c r="DU882" s="102">
        <v>0.45436220627905805</v>
      </c>
      <c r="DV882" s="105">
        <f t="shared" si="880"/>
        <v>3.7332762995809849</v>
      </c>
      <c r="DW882" s="106">
        <f t="shared" si="881"/>
        <v>0.92816869441540839</v>
      </c>
      <c r="DX882" s="107">
        <f t="shared" si="882"/>
        <v>3.7332762995809849</v>
      </c>
      <c r="DZ882" s="102">
        <f t="shared" si="883"/>
        <v>3.575538566704485</v>
      </c>
      <c r="EC882" s="102">
        <f t="shared" si="884"/>
        <v>3.3330272097518807</v>
      </c>
      <c r="EF882" s="102">
        <f t="shared" si="885"/>
        <v>3.5571308212126276</v>
      </c>
      <c r="EI882" s="102">
        <f t="shared" si="886"/>
        <v>4.4917052614879127</v>
      </c>
      <c r="EL882" s="102">
        <f t="shared" si="887"/>
        <v>4.8751110031614395</v>
      </c>
      <c r="EO882" s="102">
        <f t="shared" si="888"/>
        <v>5.1168537770749225</v>
      </c>
    </row>
    <row r="883" spans="1:145" ht="15.5" x14ac:dyDescent="0.35">
      <c r="A883" s="56" t="s">
        <v>387</v>
      </c>
      <c r="B883" s="69" t="s">
        <v>136</v>
      </c>
      <c r="C883" s="102">
        <f t="shared" si="868"/>
        <v>-1.1279662354233193</v>
      </c>
      <c r="D883" s="102">
        <f t="shared" si="868"/>
        <v>9.3146489799398733</v>
      </c>
      <c r="E883" s="102">
        <f t="shared" si="868"/>
        <v>2.3891156341211053</v>
      </c>
      <c r="F883" s="102">
        <f t="shared" si="868"/>
        <v>3.4587837014450589</v>
      </c>
      <c r="G883" s="102">
        <f t="shared" si="868"/>
        <v>8.6502211114785371E-2</v>
      </c>
      <c r="H883" s="102">
        <f t="shared" si="868"/>
        <v>-1.3180268228806535</v>
      </c>
      <c r="I883" s="102">
        <f t="shared" si="868"/>
        <v>23.482457672391995</v>
      </c>
      <c r="J883" s="102">
        <f t="shared" si="868"/>
        <v>6.0452067834330521</v>
      </c>
      <c r="K883" s="102">
        <f t="shared" si="868"/>
        <v>12.481290201054151</v>
      </c>
      <c r="L883" s="102">
        <f t="shared" si="868"/>
        <v>1.3002161168026036</v>
      </c>
      <c r="M883" s="102">
        <f t="shared" si="868"/>
        <v>-9.7364259479229247</v>
      </c>
      <c r="N883" s="102">
        <f t="shared" si="868"/>
        <v>16.106436559726703</v>
      </c>
      <c r="O883" s="102">
        <f t="shared" si="868"/>
        <v>44.741361830655066</v>
      </c>
      <c r="P883" s="102">
        <f t="shared" si="868"/>
        <v>-5.7535865421379926</v>
      </c>
      <c r="Q883" s="102">
        <f t="shared" si="868"/>
        <v>4.8944884093813048</v>
      </c>
      <c r="R883" s="102">
        <f t="shared" si="868"/>
        <v>-2.3630713723193502</v>
      </c>
      <c r="S883" s="102">
        <f t="shared" si="868"/>
        <v>16.340990665028819</v>
      </c>
      <c r="T883" s="102">
        <f t="shared" si="868"/>
        <v>24.958468144023655</v>
      </c>
      <c r="U883" s="102">
        <f t="shared" si="868"/>
        <v>20.275398151140152</v>
      </c>
      <c r="V883" s="102">
        <f t="shared" si="868"/>
        <v>-0.31966866950631612</v>
      </c>
      <c r="W883" s="102">
        <f t="shared" si="868"/>
        <v>23.601576516676488</v>
      </c>
      <c r="X883" s="103">
        <f t="shared" si="868"/>
        <v>-11.990984450564349</v>
      </c>
      <c r="Y883" s="103">
        <f t="shared" si="868"/>
        <v>42.270473584561749</v>
      </c>
      <c r="Z883" s="102">
        <f t="shared" si="868"/>
        <v>13.401321166233174</v>
      </c>
      <c r="AA883" s="102">
        <f t="shared" si="868"/>
        <v>22.441149798816426</v>
      </c>
      <c r="AB883" s="102">
        <v>-0.63415152869933633</v>
      </c>
      <c r="AC883" s="102">
        <v>-0.6454310629456258</v>
      </c>
      <c r="AD883" s="102">
        <v>-2.123881774354476</v>
      </c>
      <c r="AE883" s="102">
        <f t="shared" si="869"/>
        <v>-1.8099114520428921</v>
      </c>
      <c r="AF883" s="102">
        <v>8.0894458897640096</v>
      </c>
      <c r="AG883" s="102">
        <v>5.5018958162852369</v>
      </c>
      <c r="AH883" s="102">
        <v>7.3409193321015325</v>
      </c>
      <c r="AI883" s="102">
        <v>2.8507540006119099</v>
      </c>
      <c r="AJ883" s="103">
        <f t="shared" si="870"/>
        <v>-0.28390567027966312</v>
      </c>
      <c r="AK883" s="103">
        <v>-20.056961960976778</v>
      </c>
      <c r="AL883" s="103">
        <v>-14.165033066348171</v>
      </c>
      <c r="AM883" s="103">
        <v>-18.723921832644962</v>
      </c>
      <c r="AN883" s="103">
        <v>-19.135513502324013</v>
      </c>
      <c r="AO883" s="103">
        <f t="shared" si="871"/>
        <v>-20.519164221691891</v>
      </c>
      <c r="AP883" s="103">
        <v>-6.3121253813590696</v>
      </c>
      <c r="AQ883" s="103">
        <v>-14.44415643493479</v>
      </c>
      <c r="AR883" s="103">
        <v>-8.8831137279924146</v>
      </c>
      <c r="AS883" s="103">
        <f t="shared" si="872"/>
        <v>-13.851450620150697</v>
      </c>
      <c r="AT883" s="103">
        <v>21.5085385789538</v>
      </c>
      <c r="AU883" s="103">
        <v>9.0404755841505899</v>
      </c>
      <c r="AV883" s="103">
        <v>6.004050209247926</v>
      </c>
      <c r="AW883" s="103">
        <v>8.0195600907005371</v>
      </c>
      <c r="AX883" s="103">
        <f t="shared" si="873"/>
        <v>6.3788494069080794</v>
      </c>
      <c r="AY883" s="103"/>
      <c r="AZ883" s="103">
        <v>10.313146762010811</v>
      </c>
      <c r="BA883" s="103">
        <v>2.8264215225646421</v>
      </c>
      <c r="BB883" s="103">
        <v>9.4497727870602954</v>
      </c>
      <c r="BC883" s="103">
        <v>1.0312782279744435</v>
      </c>
      <c r="BD883" s="103">
        <v>19.015044936454618</v>
      </c>
      <c r="BE883" s="103">
        <v>9.9398417570306563</v>
      </c>
      <c r="BF883" s="103">
        <f t="shared" si="874"/>
        <v>17.861499277802224</v>
      </c>
      <c r="BG883" s="103">
        <v>-5.8776499356364598</v>
      </c>
      <c r="BH883" s="103">
        <v>-18.6836456223723</v>
      </c>
      <c r="BI883" s="103">
        <v>0.10024616178327997</v>
      </c>
      <c r="BJ883" s="103">
        <v>-11.778700713414965</v>
      </c>
      <c r="BK883" s="103">
        <v>7.0073288374422127</v>
      </c>
      <c r="BL883" s="103">
        <v>-4.4052006183723957</v>
      </c>
      <c r="BM883" s="103">
        <v>-0.50923133883014482</v>
      </c>
      <c r="BN883" s="103">
        <v>-11.054147364132884</v>
      </c>
      <c r="BO883" s="103">
        <f t="shared" si="875"/>
        <v>-0.38412823173165672</v>
      </c>
      <c r="BP883" s="103">
        <v>-0.82116613193228138</v>
      </c>
      <c r="BQ883" s="103">
        <v>-0.45724881817694107</v>
      </c>
      <c r="BR883" s="103">
        <v>-23.566406275400137</v>
      </c>
      <c r="BS883" s="103">
        <v>-42.643114515045326</v>
      </c>
      <c r="BT883" s="103">
        <v>-29.576368292472637</v>
      </c>
      <c r="BU883" s="103">
        <v>-39.837948343930549</v>
      </c>
      <c r="BV883" s="103">
        <v>-51.106756320485793</v>
      </c>
      <c r="BW883" s="103">
        <v>-26.347058050663662</v>
      </c>
      <c r="BX883" s="103">
        <v>-32.864824997907313</v>
      </c>
      <c r="BY883" s="103">
        <v>-37.938998392220768</v>
      </c>
      <c r="BZ883" s="102">
        <v>-26.089345289480097</v>
      </c>
      <c r="CA883" s="103">
        <f t="shared" si="876"/>
        <v>-20.22527632505086</v>
      </c>
      <c r="CB883" s="103">
        <v>12.332243434032639</v>
      </c>
      <c r="CC883" s="103">
        <v>10.821686001271615</v>
      </c>
      <c r="CD883" s="103">
        <v>0.35968529277605915</v>
      </c>
      <c r="CE883" s="103">
        <v>13.937953016194193</v>
      </c>
      <c r="CF883" s="103">
        <v>11.583407699074531</v>
      </c>
      <c r="CG883" s="103">
        <v>1.0144253653444975</v>
      </c>
      <c r="CH883" s="103">
        <v>24.328136999810155</v>
      </c>
      <c r="CI883" s="103">
        <v>18.092806228930783</v>
      </c>
      <c r="CJ883" s="102">
        <v>24.832783199084218</v>
      </c>
      <c r="CK883" s="102">
        <v>20.833699745375988</v>
      </c>
      <c r="CL883" s="103">
        <f t="shared" si="877"/>
        <v>35.43956354262609</v>
      </c>
      <c r="CM883" s="103">
        <v>3.4210263203470177</v>
      </c>
      <c r="CN883" s="103">
        <v>16.194210630188454</v>
      </c>
      <c r="CO883" s="103">
        <v>16.472067032691807</v>
      </c>
      <c r="CP883" s="103">
        <v>35.863899035827892</v>
      </c>
      <c r="CQ883" s="103">
        <v>17.475468720282773</v>
      </c>
      <c r="CR883" s="103">
        <v>5.2890069041238785</v>
      </c>
      <c r="CS883" s="103">
        <v>41.617884161295571</v>
      </c>
      <c r="CT883" s="103">
        <v>31.848473957560003</v>
      </c>
      <c r="CU883" s="103">
        <v>10.909193687779723</v>
      </c>
      <c r="CV883" s="103">
        <v>33.796550181823747</v>
      </c>
      <c r="CW883" s="103">
        <v>28.356635464878067</v>
      </c>
      <c r="CX883" s="103">
        <v>34.547598068411325</v>
      </c>
      <c r="CY883" s="103">
        <v>31.496511507610002</v>
      </c>
      <c r="CZ883" s="103">
        <v>27.876229663477588</v>
      </c>
      <c r="DA883" s="103">
        <f t="shared" si="878"/>
        <v>18.686200928683196</v>
      </c>
      <c r="DB883" s="102">
        <v>1.8963576229579866</v>
      </c>
      <c r="DC883" s="102">
        <v>-4.1198768119131399</v>
      </c>
      <c r="DD883" s="102">
        <v>-11.525091803115217</v>
      </c>
      <c r="DE883" s="102">
        <v>8.9061036000646493E-2</v>
      </c>
      <c r="DF883" s="102">
        <v>-6.9337440923477223</v>
      </c>
      <c r="DG883" s="102">
        <v>-14.089186979885495</v>
      </c>
      <c r="DH883" s="102">
        <v>-1.7681648854678056</v>
      </c>
      <c r="DI883" s="102">
        <v>-7.8267657271319475</v>
      </c>
      <c r="DJ883" s="102">
        <v>-14.81388729723224</v>
      </c>
      <c r="DK883" s="102">
        <v>-1.26715940316139</v>
      </c>
      <c r="DL883" s="102">
        <v>-5.6890691951663381</v>
      </c>
      <c r="DM883" s="102">
        <v>-14.805685671576816</v>
      </c>
      <c r="DN883" s="104">
        <f t="shared" si="879"/>
        <v>-8.3214232655331255</v>
      </c>
      <c r="DO883" s="102">
        <v>-14.805685671576816</v>
      </c>
      <c r="DP883" s="102">
        <v>13.382085531950711</v>
      </c>
      <c r="DQ883" s="102">
        <v>9.5808226744601441</v>
      </c>
      <c r="DR883" s="102">
        <v>2.4214934169289357</v>
      </c>
      <c r="DS883" s="102">
        <v>9.5178867496277526</v>
      </c>
      <c r="DT883" s="102">
        <v>6.4011804110692818</v>
      </c>
      <c r="DU883" s="102">
        <v>8.6488811197067292</v>
      </c>
      <c r="DV883" s="105">
        <f t="shared" si="880"/>
        <v>8.110334475106864</v>
      </c>
      <c r="DW883" s="106">
        <f t="shared" si="881"/>
        <v>6.623673861835659</v>
      </c>
      <c r="DX883" s="107">
        <f t="shared" si="882"/>
        <v>1.4157183809948679</v>
      </c>
      <c r="DZ883" s="102">
        <f t="shared" si="883"/>
        <v>1.8344921222189281</v>
      </c>
      <c r="EC883" s="102">
        <f t="shared" si="884"/>
        <v>6.7211223302266268</v>
      </c>
      <c r="EF883" s="102">
        <f t="shared" si="885"/>
        <v>7.3516298434847469</v>
      </c>
      <c r="EI883" s="102">
        <f t="shared" si="886"/>
        <v>7.1434953636439937</v>
      </c>
      <c r="EL883" s="102">
        <f t="shared" si="887"/>
        <v>7.2160679199700164</v>
      </c>
      <c r="EO883" s="102">
        <f t="shared" si="888"/>
        <v>7.713202791953182</v>
      </c>
    </row>
    <row r="884" spans="1:145" ht="15.5" x14ac:dyDescent="0.35">
      <c r="A884" s="56" t="s">
        <v>388</v>
      </c>
      <c r="B884" s="69" t="s">
        <v>136</v>
      </c>
      <c r="C884" s="102">
        <f t="shared" si="868"/>
        <v>-1.5928913643402896</v>
      </c>
      <c r="D884" s="102">
        <f t="shared" si="868"/>
        <v>17.02767007267234</v>
      </c>
      <c r="E884" s="102">
        <f t="shared" si="868"/>
        <v>10.270269567973079</v>
      </c>
      <c r="F884" s="102">
        <f t="shared" si="868"/>
        <v>2.4978055222140649</v>
      </c>
      <c r="G884" s="102">
        <f t="shared" si="868"/>
        <v>-2.826375712202577</v>
      </c>
      <c r="H884" s="102">
        <f t="shared" si="868"/>
        <v>0.38439777088208449</v>
      </c>
      <c r="I884" s="102">
        <f t="shared" si="868"/>
        <v>51.992422262869084</v>
      </c>
      <c r="J884" s="102">
        <f t="shared" si="868"/>
        <v>6.38243005114541</v>
      </c>
      <c r="K884" s="102">
        <f t="shared" si="868"/>
        <v>17.671299288946347</v>
      </c>
      <c r="L884" s="102">
        <f t="shared" si="868"/>
        <v>6.7431161161848676</v>
      </c>
      <c r="M884" s="102">
        <f t="shared" si="868"/>
        <v>-14.917980057896443</v>
      </c>
      <c r="N884" s="102">
        <f t="shared" si="868"/>
        <v>8.5362165431725501</v>
      </c>
      <c r="O884" s="102">
        <f t="shared" si="868"/>
        <v>25.677464298153929</v>
      </c>
      <c r="P884" s="102">
        <f t="shared" si="868"/>
        <v>-7.5739790818711334</v>
      </c>
      <c r="Q884" s="102">
        <f t="shared" si="868"/>
        <v>3.0700720152629093</v>
      </c>
      <c r="R884" s="102">
        <f t="shared" si="868"/>
        <v>4.188147134386293</v>
      </c>
      <c r="S884" s="102">
        <f t="shared" si="868"/>
        <v>7.8356439123208954</v>
      </c>
      <c r="T884" s="102">
        <f t="shared" si="868"/>
        <v>18.359638873552157</v>
      </c>
      <c r="U884" s="102">
        <f t="shared" si="868"/>
        <v>7.4492330295094717</v>
      </c>
      <c r="V884" s="102">
        <f t="shared" si="868"/>
        <v>8.7328746162941613</v>
      </c>
      <c r="W884" s="102">
        <f t="shared" si="868"/>
        <v>17.839140246744943</v>
      </c>
      <c r="X884" s="103">
        <f t="shared" si="868"/>
        <v>-20.173737793362196</v>
      </c>
      <c r="Y884" s="103">
        <f t="shared" si="868"/>
        <v>33.630022166156998</v>
      </c>
      <c r="Z884" s="102">
        <f t="shared" si="868"/>
        <v>20.294291659824783</v>
      </c>
      <c r="AA884" s="102">
        <f t="shared" si="868"/>
        <v>2.5730542360665019</v>
      </c>
      <c r="AB884" s="102">
        <v>3.5826388027225784</v>
      </c>
      <c r="AC884" s="102">
        <v>6.0630312927987049</v>
      </c>
      <c r="AD884" s="102">
        <v>4.1919803724889846</v>
      </c>
      <c r="AE884" s="102">
        <f t="shared" si="869"/>
        <v>5.6755590237400115</v>
      </c>
      <c r="AF884" s="102">
        <v>5.6896124245069597</v>
      </c>
      <c r="AG884" s="102">
        <v>3.9634997041682993</v>
      </c>
      <c r="AH884" s="102">
        <v>4.6511853625926269</v>
      </c>
      <c r="AI884" s="102">
        <v>1.6912950390335981</v>
      </c>
      <c r="AJ884" s="103">
        <f t="shared" si="870"/>
        <v>-2.047155034668136</v>
      </c>
      <c r="AK884" s="103">
        <v>-10.975566972799117</v>
      </c>
      <c r="AL884" s="103">
        <v>-5.658197824194291</v>
      </c>
      <c r="AM884" s="103">
        <v>-7.1293830281095829</v>
      </c>
      <c r="AN884" s="103">
        <v>-7.6740996809447601</v>
      </c>
      <c r="AO884" s="103">
        <f t="shared" si="871"/>
        <v>-13.86094968465747</v>
      </c>
      <c r="AP884" s="103">
        <v>-3.3022517807141263</v>
      </c>
      <c r="AQ884" s="103">
        <v>-5.4511909781390386</v>
      </c>
      <c r="AR884" s="103">
        <v>-0.53563643976824016</v>
      </c>
      <c r="AS884" s="103">
        <f t="shared" si="872"/>
        <v>-2.5449715895075022</v>
      </c>
      <c r="AT884" s="103">
        <v>15.335772439682497</v>
      </c>
      <c r="AU884" s="103">
        <v>10.015622716814446</v>
      </c>
      <c r="AV884" s="103">
        <v>4.7302219508200096</v>
      </c>
      <c r="AW884" s="103">
        <v>4.7302219508200096</v>
      </c>
      <c r="AX884" s="103">
        <f t="shared" si="873"/>
        <v>6.6549133430891843</v>
      </c>
      <c r="AY884" s="103"/>
      <c r="AZ884" s="103">
        <v>6.6261268243617959</v>
      </c>
      <c r="BA884" s="103">
        <v>2.6054589830322463</v>
      </c>
      <c r="BB884" s="103">
        <v>5.8137778018265207</v>
      </c>
      <c r="BC884" s="103">
        <v>1.7961602672515544</v>
      </c>
      <c r="BD884" s="103">
        <v>5.4902126959475623</v>
      </c>
      <c r="BE884" s="103">
        <v>1.8143457585159279</v>
      </c>
      <c r="BF884" s="103">
        <f t="shared" si="874"/>
        <v>6.2621017872488194</v>
      </c>
      <c r="BG884" s="103">
        <v>-0.27125419670319445</v>
      </c>
      <c r="BH884" s="103">
        <v>-6.1956964407605675</v>
      </c>
      <c r="BI884" s="103">
        <v>3.3331381632252315</v>
      </c>
      <c r="BJ884" s="103">
        <v>-3.0750027210851769</v>
      </c>
      <c r="BK884" s="103">
        <v>4.9679921835529965</v>
      </c>
      <c r="BL884" s="103">
        <v>-1.7580031158961111</v>
      </c>
      <c r="BM884" s="103">
        <v>5.2091328555237713</v>
      </c>
      <c r="BN884" s="103">
        <v>-1.5168624439253158</v>
      </c>
      <c r="BO884" s="103">
        <f t="shared" si="875"/>
        <v>5.9012418887344893</v>
      </c>
      <c r="BP884" s="103">
        <v>0.67933494893732582</v>
      </c>
      <c r="BQ884" s="103">
        <v>-6.7463592939015617</v>
      </c>
      <c r="BR884" s="103">
        <v>-28.412822562034854</v>
      </c>
      <c r="BS884" s="103">
        <v>-28.223765921462817</v>
      </c>
      <c r="BT884" s="103">
        <v>-13.129059070893495</v>
      </c>
      <c r="BU884" s="103">
        <v>-19.793011521759883</v>
      </c>
      <c r="BV884" s="103">
        <v>-28.470820258509089</v>
      </c>
      <c r="BW884" s="103">
        <v>-10.602583221291406</v>
      </c>
      <c r="BX884" s="103">
        <v>-13.900784848349199</v>
      </c>
      <c r="BY884" s="103">
        <v>-17.883382609869837</v>
      </c>
      <c r="BZ884" s="102">
        <v>-11.041205006184994</v>
      </c>
      <c r="CA884" s="103">
        <f t="shared" si="876"/>
        <v>-11.717325031645871</v>
      </c>
      <c r="CB884" s="103">
        <v>12.550731850172109</v>
      </c>
      <c r="CC884" s="103">
        <v>11.527924231656645</v>
      </c>
      <c r="CD884" s="103">
        <v>3.3916328993430507</v>
      </c>
      <c r="CE884" s="103">
        <v>11.863428671887656</v>
      </c>
      <c r="CF884" s="103">
        <v>11.412001454934607</v>
      </c>
      <c r="CG884" s="103">
        <v>3.7061326294429957</v>
      </c>
      <c r="CH884" s="103">
        <v>18.097554119086755</v>
      </c>
      <c r="CI884" s="103">
        <v>15.055420002501595</v>
      </c>
      <c r="CJ884" s="102">
        <v>17.973305681873398</v>
      </c>
      <c r="CK884" s="102">
        <v>14.939828158696697</v>
      </c>
      <c r="CL884" s="103">
        <f t="shared" si="877"/>
        <v>17.84702073636759</v>
      </c>
      <c r="CM884" s="103">
        <v>4.6023651575386602</v>
      </c>
      <c r="CN884" s="103">
        <v>12.639822113646531</v>
      </c>
      <c r="CO884" s="103">
        <v>12.870081340285825</v>
      </c>
      <c r="CP884" s="103">
        <v>24.605893581446185</v>
      </c>
      <c r="CQ884" s="103">
        <v>12.911769721937311</v>
      </c>
      <c r="CR884" s="103">
        <v>4.2861542414537803</v>
      </c>
      <c r="CS884" s="103">
        <v>31.897919160799898</v>
      </c>
      <c r="CT884" s="103">
        <v>24.863793282545341</v>
      </c>
      <c r="CU884" s="103">
        <v>8.7847011233238437</v>
      </c>
      <c r="CV884" s="103">
        <v>29.326653675394965</v>
      </c>
      <c r="CW884" s="103">
        <v>23.369977542829211</v>
      </c>
      <c r="CX884" s="103">
        <v>26.027998392369845</v>
      </c>
      <c r="CY884" s="103">
        <v>24.804735646239475</v>
      </c>
      <c r="CZ884" s="103">
        <v>18.822378927274311</v>
      </c>
      <c r="DA884" s="103">
        <f t="shared" si="878"/>
        <v>23.126418104407087</v>
      </c>
      <c r="DB884" s="102">
        <v>2.1533382018435239</v>
      </c>
      <c r="DC884" s="102">
        <v>-2.3497889185695624</v>
      </c>
      <c r="DD884" s="102">
        <v>-7.1968653841309749</v>
      </c>
      <c r="DE884" s="102">
        <v>-0.81717028088932608</v>
      </c>
      <c r="DF884" s="102">
        <v>-5.9538962168673564</v>
      </c>
      <c r="DG884" s="102">
        <v>-10.895447604513279</v>
      </c>
      <c r="DH884" s="102">
        <v>-8.2295447635147567E-2</v>
      </c>
      <c r="DI884" s="102">
        <v>-5.4405195006243519</v>
      </c>
      <c r="DJ884" s="102">
        <v>-10.46398875534225</v>
      </c>
      <c r="DK884" s="102">
        <v>-0.93374352863833698</v>
      </c>
      <c r="DL884" s="102">
        <v>-5.5190000819819165</v>
      </c>
      <c r="DM884" s="102">
        <v>-10.437822079008631</v>
      </c>
      <c r="DN884" s="104">
        <f t="shared" si="879"/>
        <v>-4.0489039332474999</v>
      </c>
      <c r="DO884" s="102">
        <v>-10.437822079008631</v>
      </c>
      <c r="DP884" s="102">
        <v>5.9088181262796091</v>
      </c>
      <c r="DQ884" s="102">
        <v>2.9977607620813895</v>
      </c>
      <c r="DR884" s="102">
        <v>-1.8129132455672818</v>
      </c>
      <c r="DS884" s="102">
        <v>8.9170678127320127</v>
      </c>
      <c r="DT884" s="102">
        <v>5.6907797268215923</v>
      </c>
      <c r="DU884" s="102">
        <v>6.6261888019780848</v>
      </c>
      <c r="DV884" s="105">
        <f t="shared" si="880"/>
        <v>8.1115134617611595</v>
      </c>
      <c r="DW884" s="106">
        <f t="shared" si="881"/>
        <v>5.9784768399422994</v>
      </c>
      <c r="DX884" s="107">
        <f t="shared" si="882"/>
        <v>1.6063629823597179</v>
      </c>
      <c r="DZ884" s="102">
        <f t="shared" si="883"/>
        <v>1.2391177707786092</v>
      </c>
      <c r="EC884" s="102">
        <f t="shared" si="884"/>
        <v>1.2818348787762206</v>
      </c>
      <c r="EF884" s="102">
        <f t="shared" si="885"/>
        <v>-1.0674973830994776</v>
      </c>
      <c r="EI884" s="102">
        <f t="shared" si="886"/>
        <v>3.6088608988879618</v>
      </c>
      <c r="EL884" s="102">
        <f t="shared" si="887"/>
        <v>3.6515539791747522</v>
      </c>
      <c r="EO884" s="102">
        <f t="shared" si="888"/>
        <v>4.2619699978653625</v>
      </c>
    </row>
    <row r="885" spans="1:145" ht="15.5" x14ac:dyDescent="0.35">
      <c r="A885" s="56" t="s">
        <v>389</v>
      </c>
      <c r="B885" s="69" t="s">
        <v>136</v>
      </c>
      <c r="C885" s="102">
        <f t="shared" si="868"/>
        <v>14.998434801363771</v>
      </c>
      <c r="D885" s="102">
        <f t="shared" si="868"/>
        <v>-10.269935696853713</v>
      </c>
      <c r="E885" s="102">
        <f t="shared" si="868"/>
        <v>2.2025949291430145</v>
      </c>
      <c r="F885" s="102">
        <f t="shared" si="868"/>
        <v>11.85874077604567</v>
      </c>
      <c r="G885" s="102">
        <f t="shared" si="868"/>
        <v>31.339098044448804</v>
      </c>
      <c r="H885" s="102">
        <f t="shared" si="868"/>
        <v>10.097274427450889</v>
      </c>
      <c r="I885" s="102">
        <f t="shared" si="868"/>
        <v>13.32696243700447</v>
      </c>
      <c r="J885" s="102">
        <f t="shared" si="868"/>
        <v>10.799068146066332</v>
      </c>
      <c r="K885" s="102">
        <f t="shared" si="868"/>
        <v>54.009772258692692</v>
      </c>
      <c r="L885" s="102">
        <f t="shared" si="868"/>
        <v>44.416325741437284</v>
      </c>
      <c r="M885" s="102">
        <f t="shared" si="868"/>
        <v>0.39275042328159881</v>
      </c>
      <c r="N885" s="102">
        <f t="shared" si="868"/>
        <v>44.757949918147091</v>
      </c>
      <c r="O885" s="102">
        <f t="shared" si="868"/>
        <v>58.530169488759334</v>
      </c>
      <c r="P885" s="102">
        <f t="shared" si="868"/>
        <v>52.085169460974171</v>
      </c>
      <c r="Q885" s="102">
        <f t="shared" si="868"/>
        <v>21.050302481242561</v>
      </c>
      <c r="R885" s="102">
        <f t="shared" si="868"/>
        <v>12.258225883613893</v>
      </c>
      <c r="S885" s="102">
        <f t="shared" si="868"/>
        <v>38.558626942700251</v>
      </c>
      <c r="T885" s="102">
        <f t="shared" si="868"/>
        <v>36.649698453274169</v>
      </c>
      <c r="U885" s="102">
        <f t="shared" si="868"/>
        <v>20.030422070679847</v>
      </c>
      <c r="V885" s="102">
        <f t="shared" si="868"/>
        <v>17.058309784568046</v>
      </c>
      <c r="W885" s="102">
        <f t="shared" si="868"/>
        <v>32.689596787840209</v>
      </c>
      <c r="X885" s="103">
        <f t="shared" si="868"/>
        <v>-16.917509931623371</v>
      </c>
      <c r="Y885" s="103">
        <f t="shared" si="868"/>
        <v>19.084172458541719</v>
      </c>
      <c r="Z885" s="102">
        <f t="shared" si="868"/>
        <v>16.497538871402032</v>
      </c>
      <c r="AA885" s="102">
        <f t="shared" si="868"/>
        <v>10.768619778118557</v>
      </c>
      <c r="AB885" s="102">
        <v>-14.324768277717908</v>
      </c>
      <c r="AC885" s="102">
        <v>-14.040085007131268</v>
      </c>
      <c r="AD885" s="102">
        <v>-12.235227897867357</v>
      </c>
      <c r="AE885" s="102">
        <f t="shared" si="869"/>
        <v>-6.041895232936124</v>
      </c>
      <c r="AF885" s="102">
        <v>-1.0415397368904928</v>
      </c>
      <c r="AG885" s="102">
        <v>-4.2950280361679498</v>
      </c>
      <c r="AH885" s="102">
        <v>-1.4150495687860385</v>
      </c>
      <c r="AI885" s="102">
        <v>-7.3980996667600358</v>
      </c>
      <c r="AJ885" s="103">
        <f t="shared" si="870"/>
        <v>-0.86658496746404479</v>
      </c>
      <c r="AK885" s="103">
        <v>-42.887683233556842</v>
      </c>
      <c r="AL885" s="103">
        <v>-34.570817116172641</v>
      </c>
      <c r="AM885" s="103">
        <v>-39.242022729039149</v>
      </c>
      <c r="AN885" s="103">
        <v>-39.819805382965527</v>
      </c>
      <c r="AO885" s="103">
        <f t="shared" si="871"/>
        <v>-28.655719893953087</v>
      </c>
      <c r="AP885" s="103">
        <v>-28.812651569935777</v>
      </c>
      <c r="AQ885" s="103">
        <v>-34.176963150503127</v>
      </c>
      <c r="AR885" s="103">
        <v>-21.948181627724768</v>
      </c>
      <c r="AS885" s="103">
        <f t="shared" si="872"/>
        <v>-14.67934149921018</v>
      </c>
      <c r="AT885" s="103">
        <v>4.1045890300501302</v>
      </c>
      <c r="AU885" s="103">
        <v>3.7500289698233895</v>
      </c>
      <c r="AV885" s="103">
        <v>1.4194978892613972</v>
      </c>
      <c r="AW885" s="103">
        <v>1.4194978892613972</v>
      </c>
      <c r="AX885" s="103">
        <f t="shared" si="873"/>
        <v>9.4905374114459349</v>
      </c>
      <c r="AY885" s="103"/>
      <c r="AZ885" s="103">
        <v>-1.3803893751225806</v>
      </c>
      <c r="BA885" s="103">
        <v>-6.2908730163103748</v>
      </c>
      <c r="BB885" s="103">
        <v>0.87422888748312844</v>
      </c>
      <c r="BC885" s="103">
        <v>-4.2149204337904456</v>
      </c>
      <c r="BD885" s="103">
        <v>6.8604396514103785</v>
      </c>
      <c r="BE885" s="103">
        <v>1.3635956113124612</v>
      </c>
      <c r="BF885" s="103">
        <f t="shared" si="874"/>
        <v>8.4946108740991288</v>
      </c>
      <c r="BG885" s="103">
        <v>-2.3448998133904309</v>
      </c>
      <c r="BH885" s="103">
        <v>-12.384810994543798</v>
      </c>
      <c r="BI885" s="103">
        <v>-5.0180130943555756</v>
      </c>
      <c r="BJ885" s="103">
        <v>-14.434350284099615</v>
      </c>
      <c r="BK885" s="103">
        <v>-3.2376336874382932</v>
      </c>
      <c r="BL885" s="103">
        <v>-12.27477485140412</v>
      </c>
      <c r="BM885" s="103">
        <v>-2.6878707194362801</v>
      </c>
      <c r="BN885" s="103">
        <v>-11.62897167353233</v>
      </c>
      <c r="BO885" s="103">
        <f t="shared" si="875"/>
        <v>-4.2831029609084279</v>
      </c>
      <c r="BP885" s="103">
        <v>-1.3086310972461517</v>
      </c>
      <c r="BQ885" s="103">
        <v>-0.68303076337991064</v>
      </c>
      <c r="BR885" s="103">
        <v>-15.090524757195944</v>
      </c>
      <c r="BS885" s="103">
        <v>-32.086917261524661</v>
      </c>
      <c r="BT885" s="103">
        <v>-14.004242336189252</v>
      </c>
      <c r="BU885" s="103">
        <v>-21.217455239099611</v>
      </c>
      <c r="BV885" s="103">
        <v>-30.870418413470386</v>
      </c>
      <c r="BW885" s="103">
        <v>-10.096694045206874</v>
      </c>
      <c r="BX885" s="103">
        <v>-13.894187013104503</v>
      </c>
      <c r="BY885" s="103">
        <v>-17.466386180963262</v>
      </c>
      <c r="BZ885" s="102">
        <v>-10.919483244066216</v>
      </c>
      <c r="CA885" s="103">
        <f t="shared" si="876"/>
        <v>-13.91330551932046</v>
      </c>
      <c r="CB885" s="103">
        <v>14.771880188772926</v>
      </c>
      <c r="CC885" s="103">
        <v>12.814305276637716</v>
      </c>
      <c r="CD885" s="103">
        <v>1.090047427203352</v>
      </c>
      <c r="CE885" s="103">
        <v>15.118754949417587</v>
      </c>
      <c r="CF885" s="103">
        <v>12.470188372389186</v>
      </c>
      <c r="CG885" s="103">
        <v>0.7759194175466414</v>
      </c>
      <c r="CH885" s="103">
        <v>24.040991553306331</v>
      </c>
      <c r="CI885" s="103">
        <v>17.728332005032751</v>
      </c>
      <c r="CJ885" s="102">
        <v>23.61062435655278</v>
      </c>
      <c r="CK885" s="102">
        <v>17.310788425064537</v>
      </c>
      <c r="CL885" s="103">
        <f t="shared" si="877"/>
        <v>19.979814735401142</v>
      </c>
      <c r="CM885" s="103">
        <v>1.3808131132776247</v>
      </c>
      <c r="CN885" s="103">
        <v>7.7964816983384093</v>
      </c>
      <c r="CO885" s="103">
        <v>8.0203030385080627</v>
      </c>
      <c r="CP885" s="103">
        <v>24.014396990306278</v>
      </c>
      <c r="CQ885" s="103">
        <v>9.4677312504561151</v>
      </c>
      <c r="CR885" s="103">
        <v>-0.87084505273659385</v>
      </c>
      <c r="CS885" s="103">
        <v>35.251874727584841</v>
      </c>
      <c r="CT885" s="103">
        <v>27.083666827634605</v>
      </c>
      <c r="CU885" s="103">
        <v>6.8553108802181919</v>
      </c>
      <c r="CV885" s="103">
        <v>33.243585818577195</v>
      </c>
      <c r="CW885" s="103">
        <v>26.632999298365888</v>
      </c>
      <c r="CX885" s="103">
        <v>28.320761707405829</v>
      </c>
      <c r="CY885" s="103">
        <v>27.202061072816168</v>
      </c>
      <c r="CZ885" s="103">
        <v>19.776136798658339</v>
      </c>
      <c r="DA885" s="103">
        <f t="shared" si="878"/>
        <v>22.214939986091849</v>
      </c>
      <c r="DB885" s="102">
        <v>-2.3887707663763651</v>
      </c>
      <c r="DC885" s="102">
        <v>-7.879733421150366</v>
      </c>
      <c r="DD885" s="102">
        <v>-14.667670991864998</v>
      </c>
      <c r="DE885" s="102">
        <v>-6.0680941654097502</v>
      </c>
      <c r="DF885" s="102">
        <v>-11.666952926991165</v>
      </c>
      <c r="DG885" s="102">
        <v>-17.988198109151142</v>
      </c>
      <c r="DH885" s="102">
        <v>-5.2785652512951788</v>
      </c>
      <c r="DI885" s="102">
        <v>-10.641340179999645</v>
      </c>
      <c r="DJ885" s="102">
        <v>-15.019192061953287</v>
      </c>
      <c r="DK885" s="102">
        <v>-8.4539772706540575</v>
      </c>
      <c r="DL885" s="102">
        <v>-12.720817609172599</v>
      </c>
      <c r="DM885" s="102">
        <v>-15.012510257192174</v>
      </c>
      <c r="DN885" s="104">
        <f t="shared" si="879"/>
        <v>-10.702590330646956</v>
      </c>
      <c r="DO885" s="102">
        <v>-15.012510257192174</v>
      </c>
      <c r="DP885" s="102">
        <v>10.228645221117407</v>
      </c>
      <c r="DQ885" s="102">
        <v>5.5160117248115128</v>
      </c>
      <c r="DR885" s="102">
        <v>-2.3145415400039044</v>
      </c>
      <c r="DS885" s="102">
        <v>8.2063306394908544</v>
      </c>
      <c r="DT885" s="102">
        <v>4.8778196588069243</v>
      </c>
      <c r="DU885" s="102">
        <v>3.7523610865153074</v>
      </c>
      <c r="DV885" s="105">
        <f t="shared" si="880"/>
        <v>4.3548576964386463</v>
      </c>
      <c r="DW885" s="106">
        <f t="shared" si="881"/>
        <v>2.3577726445251947</v>
      </c>
      <c r="DX885" s="107">
        <f t="shared" si="882"/>
        <v>-0.50058513513643565</v>
      </c>
      <c r="DZ885" s="102">
        <f t="shared" si="883"/>
        <v>3.7851626936088687</v>
      </c>
      <c r="EC885" s="102">
        <f t="shared" si="884"/>
        <v>3.0158261974588809</v>
      </c>
      <c r="EF885" s="102">
        <f t="shared" si="885"/>
        <v>3.1520428944785186</v>
      </c>
      <c r="EI885" s="102">
        <f t="shared" si="886"/>
        <v>4.586636434377116</v>
      </c>
      <c r="EL885" s="102">
        <f t="shared" si="887"/>
        <v>4.811209396399188</v>
      </c>
      <c r="EO885" s="102">
        <f t="shared" si="888"/>
        <v>4.0458475818563953</v>
      </c>
    </row>
    <row r="886" spans="1:145" ht="15.5" x14ac:dyDescent="0.35">
      <c r="A886" s="56" t="s">
        <v>390</v>
      </c>
      <c r="B886" s="69" t="s">
        <v>136</v>
      </c>
      <c r="C886" s="102">
        <f t="shared" si="868"/>
        <v>14.169709973272465</v>
      </c>
      <c r="D886" s="102">
        <f t="shared" si="868"/>
        <v>0.74558496222373827</v>
      </c>
      <c r="E886" s="102">
        <f t="shared" si="868"/>
        <v>1.2811227361433171</v>
      </c>
      <c r="F886" s="102">
        <f t="shared" si="868"/>
        <v>2.9935051828856096</v>
      </c>
      <c r="G886" s="102">
        <f t="shared" si="868"/>
        <v>0.31772603591881499</v>
      </c>
      <c r="H886" s="102">
        <f t="shared" si="868"/>
        <v>-7.5320732747515624</v>
      </c>
      <c r="I886" s="102">
        <f t="shared" si="868"/>
        <v>53.88230398317981</v>
      </c>
      <c r="J886" s="102">
        <f t="shared" si="868"/>
        <v>6.4619309887536076</v>
      </c>
      <c r="K886" s="102">
        <f t="shared" si="868"/>
        <v>14.034199466338359</v>
      </c>
      <c r="L886" s="102">
        <f t="shared" si="868"/>
        <v>11.519179731821056</v>
      </c>
      <c r="M886" s="102">
        <f t="shared" si="868"/>
        <v>13.38245636240061</v>
      </c>
      <c r="N886" s="102">
        <f t="shared" si="868"/>
        <v>-6.7060731488046939</v>
      </c>
      <c r="O886" s="102">
        <f t="shared" si="868"/>
        <v>3.5435822703306576</v>
      </c>
      <c r="P886" s="102">
        <f t="shared" si="868"/>
        <v>23.872925196630362</v>
      </c>
      <c r="Q886" s="102">
        <f t="shared" si="868"/>
        <v>11.952728934506936</v>
      </c>
      <c r="R886" s="102">
        <f t="shared" si="868"/>
        <v>6.0885953675809033</v>
      </c>
      <c r="S886" s="102">
        <f t="shared" si="868"/>
        <v>6.4961311836569795</v>
      </c>
      <c r="T886" s="102">
        <f t="shared" si="868"/>
        <v>40.603640070857651</v>
      </c>
      <c r="U886" s="102">
        <f t="shared" si="868"/>
        <v>10.595315527616114</v>
      </c>
      <c r="V886" s="102">
        <f t="shared" si="868"/>
        <v>3.2698077656843862</v>
      </c>
      <c r="W886" s="102">
        <f t="shared" si="868"/>
        <v>15.359410783826766</v>
      </c>
      <c r="X886" s="103">
        <f t="shared" si="868"/>
        <v>-4.1489796146943654</v>
      </c>
      <c r="Y886" s="103">
        <f t="shared" si="868"/>
        <v>22.091584311376149</v>
      </c>
      <c r="Z886" s="102">
        <f t="shared" si="868"/>
        <v>12.519049749239411</v>
      </c>
      <c r="AA886" s="102">
        <f t="shared" si="868"/>
        <v>16.439196835298102</v>
      </c>
      <c r="AB886" s="102">
        <v>5.916147882908537</v>
      </c>
      <c r="AC886" s="102">
        <v>1.8598841184065247</v>
      </c>
      <c r="AD886" s="102">
        <v>3.8105236449205875</v>
      </c>
      <c r="AE886" s="102">
        <f t="shared" si="869"/>
        <v>-4.172199119388381</v>
      </c>
      <c r="AF886" s="102">
        <v>16.317140571808082</v>
      </c>
      <c r="AG886" s="102">
        <v>13.666680829318192</v>
      </c>
      <c r="AH886" s="102">
        <v>9.664248238839674</v>
      </c>
      <c r="AI886" s="102">
        <v>8.017377981843179</v>
      </c>
      <c r="AJ886" s="103">
        <f t="shared" si="870"/>
        <v>3.1739095839188138</v>
      </c>
      <c r="AK886" s="103">
        <v>2.9393420977897131</v>
      </c>
      <c r="AL886" s="103">
        <v>3.2814750289008843</v>
      </c>
      <c r="AM886" s="103">
        <v>-1.7081172531753186</v>
      </c>
      <c r="AN886" s="103">
        <v>-1.1826000083724064</v>
      </c>
      <c r="AO886" s="103">
        <f t="shared" si="871"/>
        <v>-3.3792289754768681</v>
      </c>
      <c r="AP886" s="103">
        <v>-1.3798060437711397</v>
      </c>
      <c r="AQ886" s="103">
        <v>-2.0902380202087003</v>
      </c>
      <c r="AR886" s="103">
        <v>-4.5918218251328131</v>
      </c>
      <c r="AS886" s="103">
        <f t="shared" si="872"/>
        <v>-9.3367720188411241</v>
      </c>
      <c r="AT886" s="103">
        <v>10.008715422591905</v>
      </c>
      <c r="AU886" s="103">
        <v>7.8432730147194274</v>
      </c>
      <c r="AV886" s="103">
        <v>5.2943476152102624</v>
      </c>
      <c r="AW886" s="103">
        <v>-0.64547329232082351</v>
      </c>
      <c r="AX886" s="103">
        <f t="shared" si="873"/>
        <v>-2.9006570871559565</v>
      </c>
      <c r="AY886" s="103"/>
      <c r="AZ886" s="103">
        <v>2.7437180189925607</v>
      </c>
      <c r="BA886" s="103">
        <v>0.30321181913078349</v>
      </c>
      <c r="BB886" s="103">
        <v>6.5006250549323603</v>
      </c>
      <c r="BC886" s="103">
        <v>3.7195492373138896</v>
      </c>
      <c r="BD886" s="103">
        <v>4.9765147545129018</v>
      </c>
      <c r="BE886" s="103">
        <v>1.6320275708160428</v>
      </c>
      <c r="BF886" s="103">
        <f t="shared" si="874"/>
        <v>6.5297649880592026</v>
      </c>
      <c r="BG886" s="103">
        <v>6.7944791012629775</v>
      </c>
      <c r="BH886" s="103">
        <v>1.7109554148878516</v>
      </c>
      <c r="BI886" s="103">
        <v>4.461310100280385</v>
      </c>
      <c r="BJ886" s="103">
        <v>0.44462126868726515</v>
      </c>
      <c r="BK886" s="103">
        <v>4.9891008635024408</v>
      </c>
      <c r="BL886" s="103">
        <v>1.2198633457041668</v>
      </c>
      <c r="BM886" s="103">
        <v>1.6587533463732529</v>
      </c>
      <c r="BN886" s="103">
        <v>-1.61853164415462</v>
      </c>
      <c r="BO886" s="103">
        <f t="shared" si="875"/>
        <v>1.9301551346650518</v>
      </c>
      <c r="BP886" s="103">
        <v>6.1118526145153531</v>
      </c>
      <c r="BQ886" s="103">
        <v>6.5360600474188981</v>
      </c>
      <c r="BR886" s="103">
        <v>-1.4417245652939816</v>
      </c>
      <c r="BS886" s="103">
        <v>-14.101953392842075</v>
      </c>
      <c r="BT886" s="103">
        <v>-1.8476244097620862</v>
      </c>
      <c r="BU886" s="103">
        <v>-7.0275979626404501</v>
      </c>
      <c r="BV886" s="103">
        <v>-12.451795859720463</v>
      </c>
      <c r="BW886" s="103">
        <v>0.71523813232379874</v>
      </c>
      <c r="BX886" s="103">
        <v>-3.1229035607971456</v>
      </c>
      <c r="BY886" s="103">
        <v>-6.518787460829131</v>
      </c>
      <c r="BZ886" s="102">
        <v>-9.7640685229133994E-2</v>
      </c>
      <c r="CA886" s="103">
        <f t="shared" si="876"/>
        <v>-1.1900583328142322</v>
      </c>
      <c r="CB886" s="103">
        <v>9.059014481313298</v>
      </c>
      <c r="CC886" s="103">
        <v>9.0978293760607336</v>
      </c>
      <c r="CD886" s="103">
        <v>4.7243776054617195</v>
      </c>
      <c r="CE886" s="103">
        <v>8.0907206221874173</v>
      </c>
      <c r="CF886" s="103">
        <v>7.9548254926557105</v>
      </c>
      <c r="CG886" s="103">
        <v>3.2026190293629275</v>
      </c>
      <c r="CH886" s="103">
        <v>9.8158965932075439</v>
      </c>
      <c r="CI886" s="103">
        <v>8.4003437892155848</v>
      </c>
      <c r="CJ886" s="102">
        <v>9.5905407634493329</v>
      </c>
      <c r="CK886" s="102">
        <v>7.8345682263602265</v>
      </c>
      <c r="CL886" s="103">
        <f t="shared" si="877"/>
        <v>5.6196671245458525</v>
      </c>
      <c r="CM886" s="103">
        <v>5.294744249488077</v>
      </c>
      <c r="CN886" s="103">
        <v>9.2025359636472803</v>
      </c>
      <c r="CO886" s="103">
        <v>10.598858205758566</v>
      </c>
      <c r="CP886" s="103">
        <v>17.458814766984833</v>
      </c>
      <c r="CQ886" s="103">
        <v>10.569200176047897</v>
      </c>
      <c r="CR886" s="103">
        <v>4.3413516955709213</v>
      </c>
      <c r="CS886" s="103">
        <v>19.914358320557383</v>
      </c>
      <c r="CT886" s="103">
        <v>15.088581574776001</v>
      </c>
      <c r="CU886" s="103">
        <v>6.4897938214747972</v>
      </c>
      <c r="CV886" s="103">
        <v>18.872478043776304</v>
      </c>
      <c r="CW886" s="103">
        <v>15.552310161036084</v>
      </c>
      <c r="CX886" s="103">
        <v>16.345624865859545</v>
      </c>
      <c r="CY886" s="103">
        <v>15.000850118224413</v>
      </c>
      <c r="CZ886" s="103">
        <v>11.950755220980703</v>
      </c>
      <c r="DA886" s="103">
        <f t="shared" si="878"/>
        <v>14.628470648271763</v>
      </c>
      <c r="DB886" s="102">
        <v>7.8474512682184905</v>
      </c>
      <c r="DC886" s="102">
        <v>5.151267662027541</v>
      </c>
      <c r="DD886" s="102">
        <v>1.2865519909603125</v>
      </c>
      <c r="DE886" s="102">
        <v>8.3709405942814712</v>
      </c>
      <c r="DF886" s="102">
        <v>5.8654394450839566</v>
      </c>
      <c r="DG886" s="102">
        <v>2.3042883735331445</v>
      </c>
      <c r="DH886" s="102">
        <v>9.3914331865453899</v>
      </c>
      <c r="DI886" s="102">
        <v>6.2215991525609686</v>
      </c>
      <c r="DJ886" s="102">
        <v>2.4580228495361602</v>
      </c>
      <c r="DK886" s="102">
        <v>8.5769038567499347</v>
      </c>
      <c r="DL886" s="102">
        <v>5.410370678376891</v>
      </c>
      <c r="DM886" s="102">
        <v>2.7474090422775417</v>
      </c>
      <c r="DN886" s="104">
        <f t="shared" si="879"/>
        <v>5.8987398080770275</v>
      </c>
      <c r="DO886" s="102">
        <v>2.7474090422775417</v>
      </c>
      <c r="DP886" s="102">
        <v>10.125178941799646</v>
      </c>
      <c r="DQ886" s="102">
        <v>8.293098030491004</v>
      </c>
      <c r="DR886" s="102">
        <v>4.2778497710019669</v>
      </c>
      <c r="DS886" s="102">
        <v>9.3254591354630936</v>
      </c>
      <c r="DT886" s="102">
        <v>7.2040663208523856</v>
      </c>
      <c r="DU886" s="102">
        <v>7.7671919671170819</v>
      </c>
      <c r="DV886" s="105">
        <f t="shared" si="880"/>
        <v>9.4879619001251001</v>
      </c>
      <c r="DW886" s="106">
        <f t="shared" si="881"/>
        <v>8.4419845318042359</v>
      </c>
      <c r="DX886" s="107">
        <f t="shared" si="882"/>
        <v>6.0005148462009812</v>
      </c>
      <c r="DZ886" s="102">
        <f t="shared" si="883"/>
        <v>3.9524542701469212</v>
      </c>
      <c r="EC886" s="102">
        <f t="shared" si="884"/>
        <v>5.5268555070104135</v>
      </c>
      <c r="EF886" s="102">
        <f t="shared" si="885"/>
        <v>4.7682337914479156</v>
      </c>
      <c r="EI886" s="102">
        <f t="shared" si="886"/>
        <v>5.0725736785678457</v>
      </c>
      <c r="EL886" s="102">
        <f t="shared" si="887"/>
        <v>5.1044972037832936</v>
      </c>
      <c r="EO886" s="102">
        <f t="shared" si="888"/>
        <v>5.2551803743628174</v>
      </c>
    </row>
    <row r="887" spans="1:145" ht="4.4000000000000004" customHeight="1" x14ac:dyDescent="0.35">
      <c r="A887" s="2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</row>
    <row r="888" spans="1:145" ht="15.5" x14ac:dyDescent="0.35">
      <c r="A888" s="27"/>
      <c r="B888" s="57"/>
      <c r="C888" s="57"/>
      <c r="D888" s="57"/>
      <c r="E888" s="205"/>
      <c r="F888" s="205"/>
      <c r="G888" s="205"/>
      <c r="I888" s="205"/>
      <c r="L888" s="57"/>
      <c r="N888" s="57"/>
      <c r="O888" s="57"/>
      <c r="P888" s="57"/>
      <c r="Q888" s="57"/>
      <c r="Y888" s="205" t="s">
        <v>392</v>
      </c>
    </row>
    <row r="889" spans="1:145" ht="15.5" x14ac:dyDescent="0.35">
      <c r="A889" s="56" t="s">
        <v>384</v>
      </c>
      <c r="B889" s="57">
        <f t="shared" ref="B889:AA895" si="889">B871*100/B$871</f>
        <v>100</v>
      </c>
      <c r="C889" s="57">
        <f t="shared" si="889"/>
        <v>100</v>
      </c>
      <c r="D889" s="57">
        <f t="shared" si="889"/>
        <v>100</v>
      </c>
      <c r="E889" s="57">
        <f t="shared" si="889"/>
        <v>100.00000000000001</v>
      </c>
      <c r="F889" s="57">
        <f t="shared" si="889"/>
        <v>100</v>
      </c>
      <c r="G889" s="57">
        <f t="shared" si="889"/>
        <v>100</v>
      </c>
      <c r="H889" s="57">
        <f t="shared" si="889"/>
        <v>100</v>
      </c>
      <c r="I889" s="57">
        <f t="shared" si="889"/>
        <v>100</v>
      </c>
      <c r="J889" s="57">
        <f t="shared" si="889"/>
        <v>99.999999999999986</v>
      </c>
      <c r="K889" s="57">
        <f t="shared" si="889"/>
        <v>100</v>
      </c>
      <c r="L889" s="57">
        <f t="shared" si="889"/>
        <v>100.00000000000001</v>
      </c>
      <c r="M889" s="57">
        <f t="shared" si="889"/>
        <v>100</v>
      </c>
      <c r="N889" s="57">
        <f t="shared" si="889"/>
        <v>100</v>
      </c>
      <c r="O889" s="57">
        <f t="shared" si="889"/>
        <v>100</v>
      </c>
      <c r="P889" s="57">
        <f t="shared" si="889"/>
        <v>100</v>
      </c>
      <c r="Q889" s="57">
        <f t="shared" si="889"/>
        <v>100</v>
      </c>
      <c r="R889" s="57">
        <f t="shared" si="889"/>
        <v>100</v>
      </c>
      <c r="S889" s="57">
        <f t="shared" si="889"/>
        <v>100</v>
      </c>
      <c r="T889" s="57">
        <f t="shared" si="889"/>
        <v>100</v>
      </c>
      <c r="U889" s="57">
        <f t="shared" si="889"/>
        <v>100</v>
      </c>
      <c r="V889" s="57">
        <f t="shared" si="889"/>
        <v>100</v>
      </c>
      <c r="W889" s="57">
        <f t="shared" si="889"/>
        <v>100</v>
      </c>
      <c r="X889" s="58">
        <f t="shared" si="889"/>
        <v>100</v>
      </c>
      <c r="Y889" s="58">
        <f t="shared" si="889"/>
        <v>100</v>
      </c>
      <c r="Z889" s="57">
        <f t="shared" si="889"/>
        <v>100</v>
      </c>
      <c r="AA889" s="57">
        <f t="shared" si="889"/>
        <v>100</v>
      </c>
      <c r="AB889" s="57">
        <v>100</v>
      </c>
      <c r="AC889" s="57">
        <v>100</v>
      </c>
      <c r="AD889" s="57">
        <v>100</v>
      </c>
      <c r="AE889" s="57">
        <f t="shared" ref="AE889:AE895" si="890">AE871*100/AE$871</f>
        <v>100</v>
      </c>
      <c r="AF889" s="57">
        <v>99.999999999999986</v>
      </c>
      <c r="AG889" s="57">
        <v>100</v>
      </c>
      <c r="AH889" s="57">
        <v>100</v>
      </c>
      <c r="AI889" s="57">
        <v>100</v>
      </c>
      <c r="AJ889" s="58">
        <f t="shared" ref="AJ889:AJ895" si="891">AJ871*100/AJ$871</f>
        <v>100</v>
      </c>
      <c r="AK889" s="58">
        <v>100</v>
      </c>
      <c r="AL889" s="58">
        <v>100</v>
      </c>
      <c r="AM889" s="58">
        <v>100.00000000000001</v>
      </c>
      <c r="AN889" s="58">
        <v>99.999999999999986</v>
      </c>
      <c r="AO889" s="58">
        <f t="shared" ref="AO889:AO895" si="892">AO871*100/AO$871</f>
        <v>100</v>
      </c>
      <c r="AP889" s="58">
        <v>100</v>
      </c>
      <c r="AQ889" s="58">
        <v>100</v>
      </c>
      <c r="AR889" s="58">
        <v>100.00000000000001</v>
      </c>
      <c r="AS889" s="58">
        <f t="shared" ref="AS889:AS895" si="893">AS871*100/AS$871</f>
        <v>100</v>
      </c>
      <c r="AT889" s="58">
        <v>100</v>
      </c>
      <c r="AU889" s="58">
        <v>100</v>
      </c>
      <c r="AV889" s="58">
        <v>100</v>
      </c>
      <c r="AW889" s="58">
        <v>100</v>
      </c>
      <c r="AX889" s="58">
        <f t="shared" ref="AX889:AX895" si="894">AX871*100/AX$871</f>
        <v>100</v>
      </c>
      <c r="AY889" s="58"/>
      <c r="AZ889" s="58">
        <v>100</v>
      </c>
      <c r="BA889" s="58">
        <v>100</v>
      </c>
      <c r="BB889" s="58">
        <v>100</v>
      </c>
      <c r="BC889" s="58">
        <v>100</v>
      </c>
      <c r="BD889" s="58">
        <v>100</v>
      </c>
      <c r="BE889" s="58">
        <v>100</v>
      </c>
      <c r="BF889" s="58">
        <f t="shared" ref="BF889:BF895" si="895">BF871*100/BF$871</f>
        <v>100</v>
      </c>
      <c r="BG889" s="58">
        <v>100</v>
      </c>
      <c r="BH889" s="58">
        <v>100</v>
      </c>
      <c r="BI889" s="58">
        <v>100</v>
      </c>
      <c r="BJ889" s="58">
        <v>100</v>
      </c>
      <c r="BK889" s="58">
        <v>100</v>
      </c>
      <c r="BL889" s="58">
        <v>100.00000000000001</v>
      </c>
      <c r="BM889" s="58">
        <v>100.00000000000001</v>
      </c>
      <c r="BN889" s="58">
        <v>100</v>
      </c>
      <c r="BO889" s="58">
        <f t="shared" ref="BO889:BO895" si="896">BO871*100/BO$871</f>
        <v>100</v>
      </c>
      <c r="BP889" s="58">
        <v>100.00000000000001</v>
      </c>
      <c r="BQ889" s="58">
        <v>100</v>
      </c>
      <c r="BR889" s="58">
        <v>100.00000000000001</v>
      </c>
      <c r="BS889" s="58">
        <v>100</v>
      </c>
      <c r="BT889" s="58">
        <v>99.999999999999986</v>
      </c>
      <c r="BU889" s="58">
        <v>100</v>
      </c>
      <c r="BV889" s="58">
        <v>100</v>
      </c>
      <c r="BW889" s="58">
        <v>100</v>
      </c>
      <c r="BX889" s="58">
        <v>100</v>
      </c>
      <c r="BY889" s="58">
        <v>100.00000000000001</v>
      </c>
      <c r="BZ889" s="57">
        <v>100</v>
      </c>
      <c r="CA889" s="58">
        <f t="shared" ref="CA889:CA895" si="897">CA871*100/CA$871</f>
        <v>100</v>
      </c>
      <c r="CB889" s="58">
        <v>100</v>
      </c>
      <c r="CC889" s="58">
        <v>100</v>
      </c>
      <c r="CD889" s="58">
        <v>100</v>
      </c>
      <c r="CE889" s="58">
        <v>100</v>
      </c>
      <c r="CF889" s="58">
        <v>100</v>
      </c>
      <c r="CG889" s="58">
        <v>100</v>
      </c>
      <c r="CH889" s="58">
        <v>100</v>
      </c>
      <c r="CI889" s="58">
        <v>100</v>
      </c>
      <c r="CJ889" s="57">
        <v>100</v>
      </c>
      <c r="CK889" s="57">
        <v>100.00000000000001</v>
      </c>
      <c r="CL889" s="58">
        <f t="shared" ref="CL889:CL895" si="898">CL871*100/CL$871</f>
        <v>99.999999999999986</v>
      </c>
      <c r="CM889" s="58">
        <v>100</v>
      </c>
      <c r="CN889" s="58">
        <v>100</v>
      </c>
      <c r="CO889" s="58">
        <v>100</v>
      </c>
      <c r="CP889" s="58">
        <v>100</v>
      </c>
      <c r="CQ889" s="58">
        <v>100</v>
      </c>
      <c r="CR889" s="58">
        <v>100</v>
      </c>
      <c r="CS889" s="58">
        <v>100</v>
      </c>
      <c r="CT889" s="58">
        <v>100</v>
      </c>
      <c r="CU889" s="58">
        <v>99.999999999999986</v>
      </c>
      <c r="CV889" s="58">
        <v>100</v>
      </c>
      <c r="CW889" s="58">
        <v>100</v>
      </c>
      <c r="CX889" s="58">
        <v>100</v>
      </c>
      <c r="CY889" s="58">
        <v>100</v>
      </c>
      <c r="CZ889" s="58">
        <v>100</v>
      </c>
      <c r="DA889" s="58">
        <f t="shared" ref="DA889:DA895" si="899">DA871*100/DA$871</f>
        <v>100</v>
      </c>
      <c r="DB889" s="57">
        <v>100</v>
      </c>
      <c r="DC889" s="57">
        <v>100</v>
      </c>
      <c r="DD889" s="57">
        <v>100</v>
      </c>
      <c r="DE889" s="57">
        <v>100</v>
      </c>
      <c r="DF889" s="57">
        <v>100</v>
      </c>
      <c r="DG889" s="57">
        <v>100</v>
      </c>
      <c r="DH889" s="57">
        <v>100</v>
      </c>
      <c r="DI889" s="57">
        <v>100</v>
      </c>
      <c r="DJ889" s="57">
        <v>100</v>
      </c>
      <c r="DK889" s="57">
        <v>100</v>
      </c>
      <c r="DL889" s="57">
        <v>100</v>
      </c>
      <c r="DM889" s="57">
        <v>100</v>
      </c>
      <c r="DN889" s="59">
        <f t="shared" ref="DN889:DN895" si="900">DN871*100/DN$871</f>
        <v>100</v>
      </c>
      <c r="DO889" s="57">
        <v>100</v>
      </c>
      <c r="DP889" s="57">
        <v>100</v>
      </c>
      <c r="DQ889" s="57">
        <v>100</v>
      </c>
      <c r="DR889" s="57">
        <v>100</v>
      </c>
      <c r="DS889" s="57">
        <v>100</v>
      </c>
      <c r="DT889" s="57">
        <v>100</v>
      </c>
      <c r="DU889" s="57">
        <v>100</v>
      </c>
      <c r="DV889" s="60">
        <f t="shared" ref="DV889:DX895" si="901">DV871*100/DV$871</f>
        <v>100</v>
      </c>
      <c r="DW889" s="61">
        <f t="shared" si="901"/>
        <v>100</v>
      </c>
      <c r="DX889" s="62">
        <f t="shared" si="901"/>
        <v>100</v>
      </c>
      <c r="DZ889" s="57">
        <f t="shared" ref="DZ889:DZ895" si="902">DZ871*100/DZ$871</f>
        <v>100</v>
      </c>
      <c r="EC889" s="57">
        <f t="shared" ref="EC889:EC895" si="903">EC871*100/EC$871</f>
        <v>100</v>
      </c>
      <c r="EF889" s="57">
        <f t="shared" ref="EF889:EF895" si="904">EF871*100/EF$871</f>
        <v>100</v>
      </c>
      <c r="EI889" s="57">
        <f t="shared" ref="EI889:EI895" si="905">EI871*100/EI$871</f>
        <v>100</v>
      </c>
      <c r="EL889" s="57">
        <f t="shared" ref="EL889:EL895" si="906">EL871*100/EL$871</f>
        <v>100</v>
      </c>
      <c r="EO889" s="57">
        <f t="shared" ref="EO889:EO895" si="907">EO871*100/EO$871</f>
        <v>100</v>
      </c>
    </row>
    <row r="890" spans="1:145" ht="15.5" x14ac:dyDescent="0.35">
      <c r="A890" s="56" t="s">
        <v>385</v>
      </c>
      <c r="B890" s="57">
        <f t="shared" si="889"/>
        <v>51.22328336086467</v>
      </c>
      <c r="C890" s="57">
        <f t="shared" si="889"/>
        <v>48.438177642522959</v>
      </c>
      <c r="D890" s="57">
        <f t="shared" si="889"/>
        <v>45.950023405106961</v>
      </c>
      <c r="E890" s="57">
        <f t="shared" si="889"/>
        <v>44.554596742437511</v>
      </c>
      <c r="F890" s="57">
        <f t="shared" si="889"/>
        <v>43.279900913762845</v>
      </c>
      <c r="G890" s="57">
        <f t="shared" si="889"/>
        <v>42.852260231237203</v>
      </c>
      <c r="H890" s="57">
        <f t="shared" si="889"/>
        <v>44.179727410456586</v>
      </c>
      <c r="I890" s="57">
        <f t="shared" si="889"/>
        <v>38.86984044076123</v>
      </c>
      <c r="J890" s="57">
        <f t="shared" si="889"/>
        <v>40.220509684415923</v>
      </c>
      <c r="K890" s="57">
        <f t="shared" si="889"/>
        <v>40.112974676625086</v>
      </c>
      <c r="L890" s="57">
        <f t="shared" si="889"/>
        <v>40.382672811099027</v>
      </c>
      <c r="M890" s="57">
        <f t="shared" si="889"/>
        <v>43.024951072204672</v>
      </c>
      <c r="N890" s="57">
        <f t="shared" si="889"/>
        <v>42.90513501246906</v>
      </c>
      <c r="O890" s="57">
        <f t="shared" si="889"/>
        <v>39.652255317879792</v>
      </c>
      <c r="P890" s="57">
        <f t="shared" si="889"/>
        <v>41.458439712083631</v>
      </c>
      <c r="Q890" s="57">
        <f t="shared" si="889"/>
        <v>41.638355491163004</v>
      </c>
      <c r="R890" s="57">
        <f t="shared" si="889"/>
        <v>41.953691392676873</v>
      </c>
      <c r="S890" s="57">
        <f t="shared" si="889"/>
        <v>40.593788885424146</v>
      </c>
      <c r="T890" s="57">
        <f t="shared" si="889"/>
        <v>35.534043428040185</v>
      </c>
      <c r="U890" s="57">
        <f t="shared" si="889"/>
        <v>34.093754380476788</v>
      </c>
      <c r="V890" s="57">
        <f t="shared" si="889"/>
        <v>33.704983281378524</v>
      </c>
      <c r="W890" s="57">
        <f t="shared" si="889"/>
        <v>31.414991942853781</v>
      </c>
      <c r="X890" s="58">
        <f t="shared" si="889"/>
        <v>35.530950193818548</v>
      </c>
      <c r="Y890" s="58">
        <f t="shared" si="889"/>
        <v>31.282263261334968</v>
      </c>
      <c r="Z890" s="57">
        <f t="shared" si="889"/>
        <v>29.60761817078523</v>
      </c>
      <c r="AA890" s="57">
        <f t="shared" si="889"/>
        <v>28.681520455955027</v>
      </c>
      <c r="AB890" s="57">
        <v>32.256130814987387</v>
      </c>
      <c r="AC890" s="57">
        <v>32.425235495489062</v>
      </c>
      <c r="AD890" s="57">
        <v>31.617959676767448</v>
      </c>
      <c r="AE890" s="57">
        <f t="shared" si="890"/>
        <v>30.787581812261088</v>
      </c>
      <c r="AF890" s="57">
        <v>30.194847490456247</v>
      </c>
      <c r="AG890" s="57">
        <v>30.950518098275001</v>
      </c>
      <c r="AH890" s="57">
        <v>31.26671853309751</v>
      </c>
      <c r="AI890" s="57">
        <v>31.565829222950935</v>
      </c>
      <c r="AJ890" s="58">
        <f t="shared" si="891"/>
        <v>32.46635650821046</v>
      </c>
      <c r="AK890" s="58">
        <v>36.85578549283634</v>
      </c>
      <c r="AL890" s="58">
        <v>36.343014433136091</v>
      </c>
      <c r="AM890" s="58">
        <v>37.544931759079631</v>
      </c>
      <c r="AN890" s="58">
        <v>37.628850149447103</v>
      </c>
      <c r="AO890" s="58">
        <f t="shared" si="892"/>
        <v>37.975286789367694</v>
      </c>
      <c r="AP890" s="58">
        <v>41.612383110248288</v>
      </c>
      <c r="AQ890" s="58">
        <v>42.855965057431149</v>
      </c>
      <c r="AR890" s="58">
        <v>41.800402881680533</v>
      </c>
      <c r="AS890" s="58">
        <f t="shared" si="893"/>
        <v>41.589363439966618</v>
      </c>
      <c r="AT890" s="58">
        <v>39.395858031104012</v>
      </c>
      <c r="AU890" s="58">
        <v>39.491433549450299</v>
      </c>
      <c r="AV890" s="58">
        <v>41.421041420021012</v>
      </c>
      <c r="AW890" s="58">
        <v>41.913752212600123</v>
      </c>
      <c r="AX890" s="58">
        <f t="shared" si="894"/>
        <v>41.607919736273935</v>
      </c>
      <c r="AY890" s="58"/>
      <c r="AZ890" s="58">
        <v>42.217413332808263</v>
      </c>
      <c r="BA890" s="58">
        <v>43.104462566394702</v>
      </c>
      <c r="BB890" s="58">
        <v>41.411324465666155</v>
      </c>
      <c r="BC890" s="58">
        <v>42.25970388106046</v>
      </c>
      <c r="BD890" s="58">
        <v>41.15429709981116</v>
      </c>
      <c r="BE890" s="58">
        <v>42.30937771301646</v>
      </c>
      <c r="BF890" s="58">
        <f t="shared" si="895"/>
        <v>40.805850479280913</v>
      </c>
      <c r="BG890" s="58">
        <v>41.802891861809556</v>
      </c>
      <c r="BH890" s="58">
        <v>43.698829671138625</v>
      </c>
      <c r="BI890" s="58">
        <v>40.606979716102025</v>
      </c>
      <c r="BJ890" s="58">
        <v>42.062357665273566</v>
      </c>
      <c r="BK890" s="58">
        <v>40.514820484705275</v>
      </c>
      <c r="BL890" s="58">
        <v>42.078704530856221</v>
      </c>
      <c r="BM890" s="58">
        <v>41.330863165843482</v>
      </c>
      <c r="BN890" s="58">
        <v>42.760534698243063</v>
      </c>
      <c r="BO890" s="58">
        <f t="shared" si="896"/>
        <v>41.984450187251767</v>
      </c>
      <c r="BP890" s="58">
        <v>42.516941499293573</v>
      </c>
      <c r="BQ890" s="58">
        <v>39.592421608162454</v>
      </c>
      <c r="BR890" s="58">
        <v>43.892127441718074</v>
      </c>
      <c r="BS890" s="58">
        <v>47.459076552882699</v>
      </c>
      <c r="BT890" s="58">
        <v>44.234109293844249</v>
      </c>
      <c r="BU890" s="58">
        <v>45.83422843942347</v>
      </c>
      <c r="BV890" s="58">
        <v>47.017620148335858</v>
      </c>
      <c r="BW890" s="58">
        <v>43.80814466270175</v>
      </c>
      <c r="BX890" s="58">
        <v>44.73674322084252</v>
      </c>
      <c r="BY890" s="58">
        <v>44.575487198805014</v>
      </c>
      <c r="BZ890" s="57">
        <v>44.166864695761063</v>
      </c>
      <c r="CA890" s="58">
        <f t="shared" si="897"/>
        <v>45.202677530538352</v>
      </c>
      <c r="CB890" s="58">
        <v>43.158861110253916</v>
      </c>
      <c r="CC890" s="58">
        <v>43.161512424163327</v>
      </c>
      <c r="CD890" s="58">
        <v>44.504261259698609</v>
      </c>
      <c r="CE890" s="58">
        <v>43.335667232798485</v>
      </c>
      <c r="CF890" s="58">
        <v>43.415746301941709</v>
      </c>
      <c r="CG890" s="58">
        <v>44.800165118344843</v>
      </c>
      <c r="CH890" s="58">
        <v>42.007937203306163</v>
      </c>
      <c r="CI890" s="58">
        <v>42.551365656869443</v>
      </c>
      <c r="CJ890" s="57">
        <v>41.777927140657802</v>
      </c>
      <c r="CK890" s="57">
        <v>42.356796197008016</v>
      </c>
      <c r="CL890" s="58">
        <f t="shared" si="898"/>
        <v>41.45814553603654</v>
      </c>
      <c r="CM890" s="58">
        <v>42.928365584283029</v>
      </c>
      <c r="CN890" s="58">
        <v>41.425894324056692</v>
      </c>
      <c r="CO890" s="58">
        <v>41.465405235501898</v>
      </c>
      <c r="CP890" s="58">
        <v>39.045355124126367</v>
      </c>
      <c r="CQ890" s="58">
        <v>41.302051468853989</v>
      </c>
      <c r="CR890" s="58">
        <v>43.033356714192543</v>
      </c>
      <c r="CS890" s="58">
        <v>38.92421988992016</v>
      </c>
      <c r="CT890" s="58">
        <v>39.951727168579275</v>
      </c>
      <c r="CU890" s="58">
        <v>42.813352100315342</v>
      </c>
      <c r="CV890" s="58">
        <v>40.653012534654252</v>
      </c>
      <c r="CW890" s="58">
        <v>41.35376899074582</v>
      </c>
      <c r="CX890" s="58">
        <v>41.11348497420839</v>
      </c>
      <c r="CY890" s="58">
        <v>41.228005383737056</v>
      </c>
      <c r="CZ890" s="58">
        <v>41.788829131095653</v>
      </c>
      <c r="DA890" s="58">
        <f t="shared" si="899"/>
        <v>39.676367383394243</v>
      </c>
      <c r="DB890" s="57">
        <v>42.243953657523278</v>
      </c>
      <c r="DC890" s="57">
        <v>42.964621372376712</v>
      </c>
      <c r="DD890" s="57">
        <v>44.395794870963698</v>
      </c>
      <c r="DE890" s="57">
        <v>42.522162473457939</v>
      </c>
      <c r="DF890" s="57">
        <v>43.508823487960811</v>
      </c>
      <c r="DG890" s="57">
        <v>44.461725728836122</v>
      </c>
      <c r="DH890" s="57">
        <v>39.511909770560777</v>
      </c>
      <c r="DI890" s="57">
        <v>40.510592436803876</v>
      </c>
      <c r="DJ890" s="57">
        <v>41.47224880439606</v>
      </c>
      <c r="DK890" s="57">
        <v>39.994457934698076</v>
      </c>
      <c r="DL890" s="57">
        <v>40.802607997207986</v>
      </c>
      <c r="DM890" s="57">
        <v>41.61747968793118</v>
      </c>
      <c r="DN890" s="59">
        <f t="shared" si="900"/>
        <v>42.579575902793721</v>
      </c>
      <c r="DO890" s="57">
        <v>41.61747968793118</v>
      </c>
      <c r="DP890" s="57">
        <v>40.259835947377283</v>
      </c>
      <c r="DQ890" s="57">
        <v>40.717689583784079</v>
      </c>
      <c r="DR890" s="57">
        <v>41.729865823741761</v>
      </c>
      <c r="DS890" s="57">
        <v>40.644443790541835</v>
      </c>
      <c r="DT890" s="57">
        <v>41.007307441760105</v>
      </c>
      <c r="DU890" s="57">
        <v>42.718540797046316</v>
      </c>
      <c r="DV890" s="60">
        <f t="shared" si="901"/>
        <v>43.03902601955788</v>
      </c>
      <c r="DW890" s="61">
        <f t="shared" si="901"/>
        <v>43.081969438947333</v>
      </c>
      <c r="DX890" s="62">
        <f t="shared" si="901"/>
        <v>43.252546942868037</v>
      </c>
      <c r="DZ890" s="57">
        <f t="shared" si="902"/>
        <v>43.81512076396362</v>
      </c>
      <c r="EC890" s="57">
        <f t="shared" si="903"/>
        <v>43.835108075577928</v>
      </c>
      <c r="EF890" s="57">
        <f t="shared" si="904"/>
        <v>44.200678052276807</v>
      </c>
      <c r="EI890" s="57">
        <f t="shared" si="905"/>
        <v>44.499803197681331</v>
      </c>
      <c r="EL890" s="57">
        <f t="shared" si="906"/>
        <v>44.798035218771503</v>
      </c>
      <c r="EO890" s="57">
        <f t="shared" si="907"/>
        <v>45.173873449922802</v>
      </c>
    </row>
    <row r="891" spans="1:145" ht="15.5" x14ac:dyDescent="0.35">
      <c r="A891" s="56" t="s">
        <v>386</v>
      </c>
      <c r="B891" s="57">
        <f t="shared" si="889"/>
        <v>7.7272153711260243</v>
      </c>
      <c r="C891" s="57">
        <f t="shared" si="889"/>
        <v>9.5456299909402844</v>
      </c>
      <c r="D891" s="57">
        <f t="shared" si="889"/>
        <v>8.2911933910698288</v>
      </c>
      <c r="E891" s="57">
        <f t="shared" si="889"/>
        <v>7.1948044909560229</v>
      </c>
      <c r="F891" s="57">
        <f t="shared" si="889"/>
        <v>7.175598179216288</v>
      </c>
      <c r="G891" s="57">
        <f t="shared" si="889"/>
        <v>6.6888718826134923</v>
      </c>
      <c r="H891" s="57">
        <f t="shared" si="889"/>
        <v>6.3883917875119396</v>
      </c>
      <c r="I891" s="57">
        <f t="shared" si="889"/>
        <v>7.8085543843752578</v>
      </c>
      <c r="J891" s="57">
        <f t="shared" si="889"/>
        <v>8.8294596532805425</v>
      </c>
      <c r="K891" s="57">
        <f t="shared" si="889"/>
        <v>6.2274464083448766</v>
      </c>
      <c r="L891" s="57">
        <f t="shared" si="889"/>
        <v>5.8902174919748891</v>
      </c>
      <c r="M891" s="57">
        <f t="shared" si="889"/>
        <v>6.5177266057672787</v>
      </c>
      <c r="N891" s="57">
        <f t="shared" si="889"/>
        <v>6.206030416453137</v>
      </c>
      <c r="O891" s="57">
        <f t="shared" si="889"/>
        <v>5.2954101096467125</v>
      </c>
      <c r="P891" s="57">
        <f t="shared" si="889"/>
        <v>5.6492080844256858</v>
      </c>
      <c r="Q891" s="57">
        <f t="shared" si="889"/>
        <v>4.0765355828394672</v>
      </c>
      <c r="R891" s="57">
        <f t="shared" si="889"/>
        <v>3.4240281718557606</v>
      </c>
      <c r="S891" s="57">
        <f t="shared" si="889"/>
        <v>3.175400173001047</v>
      </c>
      <c r="T891" s="57">
        <f t="shared" si="889"/>
        <v>2.7977300315532982</v>
      </c>
      <c r="U891" s="57">
        <f t="shared" si="889"/>
        <v>2.7081585981554768</v>
      </c>
      <c r="V891" s="57">
        <f t="shared" si="889"/>
        <v>2.6449075212939142</v>
      </c>
      <c r="W891" s="57">
        <f t="shared" si="889"/>
        <v>2.4184792143125766</v>
      </c>
      <c r="X891" s="58">
        <f t="shared" si="889"/>
        <v>2.8119677691959475</v>
      </c>
      <c r="Y891" s="58">
        <f t="shared" si="889"/>
        <v>2.5612066276545997</v>
      </c>
      <c r="Z891" s="57">
        <f t="shared" si="889"/>
        <v>2.4566911370305333</v>
      </c>
      <c r="AA891" s="57">
        <f t="shared" si="889"/>
        <v>2.4738004954351704</v>
      </c>
      <c r="AB891" s="57">
        <v>2.7751915863129493</v>
      </c>
      <c r="AC891" s="57">
        <v>2.3837130002077327</v>
      </c>
      <c r="AD891" s="57">
        <v>2.3200101830108091</v>
      </c>
      <c r="AE891" s="57">
        <f t="shared" si="890"/>
        <v>1.6094872448841129</v>
      </c>
      <c r="AF891" s="57">
        <v>1.6731261151643189</v>
      </c>
      <c r="AG891" s="57">
        <v>1.5698345596047401</v>
      </c>
      <c r="AH891" s="57">
        <v>1.6003507789811791</v>
      </c>
      <c r="AI891" s="57">
        <v>1.6521670940713742</v>
      </c>
      <c r="AJ891" s="58">
        <f t="shared" si="891"/>
        <v>1.7581722573993557</v>
      </c>
      <c r="AK891" s="58">
        <v>2.206713796766687</v>
      </c>
      <c r="AL891" s="58">
        <v>2.1069889992992654</v>
      </c>
      <c r="AM891" s="58">
        <v>2.1373272055950969</v>
      </c>
      <c r="AN891" s="58">
        <v>2.0780894352766137</v>
      </c>
      <c r="AO891" s="58">
        <f t="shared" si="892"/>
        <v>2.0822005664459344</v>
      </c>
      <c r="AP891" s="58">
        <v>2.3699147190875722</v>
      </c>
      <c r="AQ891" s="58">
        <v>2.4043639747202272</v>
      </c>
      <c r="AR891" s="58">
        <v>2.3356185698224068</v>
      </c>
      <c r="AS891" s="58">
        <f t="shared" si="893"/>
        <v>2.3299735546967089</v>
      </c>
      <c r="AT891" s="58">
        <v>2.1957001616037268</v>
      </c>
      <c r="AU891" s="58">
        <v>2.1537316284829537</v>
      </c>
      <c r="AV891" s="58">
        <v>2.2558667707249747</v>
      </c>
      <c r="AW891" s="58">
        <v>2.2649504401874401</v>
      </c>
      <c r="AX891" s="58">
        <f t="shared" si="894"/>
        <v>2.4629495280705451</v>
      </c>
      <c r="AY891" s="58"/>
      <c r="AZ891" s="58">
        <v>2.31468492913914</v>
      </c>
      <c r="BA891" s="58">
        <v>2.312698889314587</v>
      </c>
      <c r="BB891" s="58">
        <v>2.3428937166887867</v>
      </c>
      <c r="BC891" s="58">
        <v>2.347718293176313</v>
      </c>
      <c r="BD891" s="58">
        <v>2.2897660634542514</v>
      </c>
      <c r="BE891" s="58">
        <v>2.2764696161025704</v>
      </c>
      <c r="BF891" s="58">
        <f t="shared" si="895"/>
        <v>2.3421801184461928</v>
      </c>
      <c r="BG891" s="58">
        <v>2.3716624791260741</v>
      </c>
      <c r="BH891" s="58">
        <v>2.4438460296527729</v>
      </c>
      <c r="BI891" s="58">
        <v>2.470390589259245</v>
      </c>
      <c r="BJ891" s="58">
        <v>2.502835875523453</v>
      </c>
      <c r="BK891" s="58">
        <v>2.3372082869708306</v>
      </c>
      <c r="BL891" s="58">
        <v>2.3854092733010788</v>
      </c>
      <c r="BM891" s="58">
        <v>2.3643531652375356</v>
      </c>
      <c r="BN891" s="58">
        <v>2.4092839543233828</v>
      </c>
      <c r="BO891" s="58">
        <f t="shared" si="896"/>
        <v>2.4166904121055439</v>
      </c>
      <c r="BP891" s="58">
        <v>2.45963478697632</v>
      </c>
      <c r="BQ891" s="58">
        <v>2.6373831700556849</v>
      </c>
      <c r="BR891" s="58">
        <v>2.8448864874841591</v>
      </c>
      <c r="BS891" s="58">
        <v>2.933393179906171</v>
      </c>
      <c r="BT891" s="58">
        <v>2.7350873197941739</v>
      </c>
      <c r="BU891" s="58">
        <v>2.9535390437708458</v>
      </c>
      <c r="BV891" s="58">
        <v>3.0871999829318253</v>
      </c>
      <c r="BW891" s="58">
        <v>2.6392199814551089</v>
      </c>
      <c r="BX891" s="58">
        <v>2.7263274504095616</v>
      </c>
      <c r="BY891" s="58">
        <v>2.770694811540571</v>
      </c>
      <c r="BZ891" s="57">
        <v>2.6552029522813041</v>
      </c>
      <c r="CA891" s="58">
        <f t="shared" si="897"/>
        <v>2.6882490673793149</v>
      </c>
      <c r="CB891" s="58">
        <v>2.4555876066383764</v>
      </c>
      <c r="CC891" s="58">
        <v>2.4574577740663677</v>
      </c>
      <c r="CD891" s="58">
        <v>2.5411873287949955</v>
      </c>
      <c r="CE891" s="58">
        <v>2.4975624519921622</v>
      </c>
      <c r="CF891" s="58">
        <v>2.4957881525230174</v>
      </c>
      <c r="CG891" s="58">
        <v>2.5610175557642045</v>
      </c>
      <c r="CH891" s="58">
        <v>2.4209730651894104</v>
      </c>
      <c r="CI891" s="58">
        <v>2.4658402127896344</v>
      </c>
      <c r="CJ891" s="57">
        <v>2.4778105878594747</v>
      </c>
      <c r="CK891" s="57">
        <v>2.5243253129641698</v>
      </c>
      <c r="CL891" s="58">
        <f t="shared" si="898"/>
        <v>2.4670615427298781</v>
      </c>
      <c r="CM891" s="58">
        <v>2.5344301596511505</v>
      </c>
      <c r="CN891" s="58">
        <v>2.361513192575678</v>
      </c>
      <c r="CO891" s="58">
        <v>2.3686175705568489</v>
      </c>
      <c r="CP891" s="58">
        <v>2.1868139366792665</v>
      </c>
      <c r="CQ891" s="58">
        <v>2.3314925339536496</v>
      </c>
      <c r="CR891" s="58">
        <v>2.4129650676575451</v>
      </c>
      <c r="CS891" s="58">
        <v>1.9682054875605386</v>
      </c>
      <c r="CT891" s="58">
        <v>2.1227413883480528</v>
      </c>
      <c r="CU891" s="58">
        <v>2.3686152359840786</v>
      </c>
      <c r="CV891" s="58">
        <v>2.0421655166434265</v>
      </c>
      <c r="CW891" s="58">
        <v>2.1679520842618794</v>
      </c>
      <c r="CX891" s="58">
        <v>2.0377805614731752</v>
      </c>
      <c r="CY891" s="58">
        <v>2.1300646590368708</v>
      </c>
      <c r="CZ891" s="58">
        <v>2.2560693675917047</v>
      </c>
      <c r="DA891" s="58">
        <f t="shared" si="899"/>
        <v>2.2297340687934848</v>
      </c>
      <c r="DB891" s="57">
        <v>2.2378385437005743</v>
      </c>
      <c r="DC891" s="57">
        <v>2.3335400900083259</v>
      </c>
      <c r="DD891" s="57">
        <v>2.4232337766928733</v>
      </c>
      <c r="DE891" s="57">
        <v>2.0938561725975169</v>
      </c>
      <c r="DF891" s="57">
        <v>2.1949571871106679</v>
      </c>
      <c r="DG891" s="57">
        <v>2.2909662455156079</v>
      </c>
      <c r="DH891" s="57">
        <v>2.1426375545020755</v>
      </c>
      <c r="DI891" s="57">
        <v>2.2594858554264956</v>
      </c>
      <c r="DJ891" s="57">
        <v>2.3435326775727359</v>
      </c>
      <c r="DK891" s="57">
        <v>2.1923595348102505</v>
      </c>
      <c r="DL891" s="57">
        <v>2.2600628103600644</v>
      </c>
      <c r="DM891" s="57">
        <v>2.3566635816577834</v>
      </c>
      <c r="DN891" s="59">
        <f t="shared" si="900"/>
        <v>2.3720294182466071</v>
      </c>
      <c r="DO891" s="57">
        <v>2.3566635816577834</v>
      </c>
      <c r="DP891" s="57">
        <v>2.2669447711332724</v>
      </c>
      <c r="DQ891" s="57">
        <v>2.3482095121144098</v>
      </c>
      <c r="DR891" s="57">
        <v>2.4787389701468303</v>
      </c>
      <c r="DS891" s="57">
        <v>2.2581062106205274</v>
      </c>
      <c r="DT891" s="57">
        <v>2.3490739755765273</v>
      </c>
      <c r="DU891" s="57">
        <v>2.2235600140861282</v>
      </c>
      <c r="DV891" s="60">
        <f t="shared" si="901"/>
        <v>2.271038811487919</v>
      </c>
      <c r="DW891" s="61">
        <f t="shared" si="901"/>
        <v>2.2444220436225493</v>
      </c>
      <c r="DX891" s="62">
        <f t="shared" si="901"/>
        <v>2.3797935542815059</v>
      </c>
      <c r="DZ891" s="57">
        <f t="shared" si="902"/>
        <v>2.2372663630728615</v>
      </c>
      <c r="EC891" s="57">
        <f t="shared" si="903"/>
        <v>2.2234583232690497</v>
      </c>
      <c r="EF891" s="57">
        <f t="shared" si="904"/>
        <v>2.2144786079813681</v>
      </c>
      <c r="EI891" s="57">
        <f t="shared" si="905"/>
        <v>2.1907179410872653</v>
      </c>
      <c r="EL891" s="57">
        <f t="shared" si="906"/>
        <v>2.1728014419897184</v>
      </c>
      <c r="EO891" s="57">
        <f t="shared" si="907"/>
        <v>2.1525438043476952</v>
      </c>
    </row>
    <row r="892" spans="1:145" ht="15.5" x14ac:dyDescent="0.35">
      <c r="A892" s="56" t="s">
        <v>387</v>
      </c>
      <c r="B892" s="57">
        <f t="shared" si="889"/>
        <v>13.21862287936985</v>
      </c>
      <c r="C892" s="57">
        <f t="shared" si="889"/>
        <v>13.065154390053944</v>
      </c>
      <c r="D892" s="57">
        <f t="shared" si="889"/>
        <v>14.16256528746187</v>
      </c>
      <c r="E892" s="57">
        <f t="shared" si="889"/>
        <v>14.469846384428509</v>
      </c>
      <c r="F892" s="57">
        <f t="shared" si="889"/>
        <v>14.900006240460266</v>
      </c>
      <c r="G892" s="57">
        <f t="shared" si="889"/>
        <v>15.219450565915471</v>
      </c>
      <c r="H892" s="57">
        <f t="shared" si="889"/>
        <v>14.912041248457486</v>
      </c>
      <c r="I892" s="57">
        <f t="shared" si="889"/>
        <v>13.99600659886994</v>
      </c>
      <c r="J892" s="57">
        <f t="shared" si="889"/>
        <v>13.319153094131966</v>
      </c>
      <c r="K892" s="57">
        <f t="shared" si="889"/>
        <v>13.48642992313219</v>
      </c>
      <c r="L892" s="57">
        <f t="shared" si="889"/>
        <v>12.630678083201499</v>
      </c>
      <c r="M892" s="57">
        <f t="shared" si="889"/>
        <v>11.480888464444275</v>
      </c>
      <c r="N892" s="57">
        <f t="shared" si="889"/>
        <v>12.322875187946979</v>
      </c>
      <c r="O892" s="57">
        <f t="shared" si="889"/>
        <v>14.986941373240631</v>
      </c>
      <c r="P892" s="57">
        <f t="shared" si="889"/>
        <v>12.841973956449239</v>
      </c>
      <c r="Q892" s="57">
        <f t="shared" si="889"/>
        <v>12.744328386385021</v>
      </c>
      <c r="R892" s="57">
        <f t="shared" si="889"/>
        <v>11.966375778319803</v>
      </c>
      <c r="S892" s="57">
        <f t="shared" si="889"/>
        <v>12.369449587566507</v>
      </c>
      <c r="T892" s="57">
        <f t="shared" si="889"/>
        <v>13.163529850651965</v>
      </c>
      <c r="U892" s="57">
        <f t="shared" si="889"/>
        <v>14.205933949226274</v>
      </c>
      <c r="V892" s="57">
        <f t="shared" si="889"/>
        <v>13.21825816832674</v>
      </c>
      <c r="W892" s="57">
        <f t="shared" si="889"/>
        <v>13.801886069804741</v>
      </c>
      <c r="X892" s="58">
        <f t="shared" si="889"/>
        <v>13.225236718634067</v>
      </c>
      <c r="Y892" s="58">
        <f t="shared" si="889"/>
        <v>15.717318166787869</v>
      </c>
      <c r="Z892" s="57">
        <f t="shared" si="889"/>
        <v>15.779181236131574</v>
      </c>
      <c r="AA892" s="57">
        <f t="shared" si="889"/>
        <v>17.436863248631042</v>
      </c>
      <c r="AB892" s="57">
        <v>14.76413136005182</v>
      </c>
      <c r="AC892" s="57">
        <v>14.824384554414852</v>
      </c>
      <c r="AD892" s="57">
        <v>14.5013498280832</v>
      </c>
      <c r="AE892" s="57">
        <f t="shared" si="890"/>
        <v>17.087385611946601</v>
      </c>
      <c r="AF892" s="57">
        <v>14.813049531390988</v>
      </c>
      <c r="AG892" s="57">
        <v>14.702090899441647</v>
      </c>
      <c r="AH892" s="57">
        <v>14.801872076644306</v>
      </c>
      <c r="AI892" s="57">
        <v>14.6502215101976</v>
      </c>
      <c r="AJ892" s="58">
        <f t="shared" si="891"/>
        <v>16.621023736991475</v>
      </c>
      <c r="AK892" s="58">
        <v>12.621247658168203</v>
      </c>
      <c r="AL892" s="58">
        <v>12.908607056401843</v>
      </c>
      <c r="AM892" s="58">
        <v>12.524158352071055</v>
      </c>
      <c r="AN892" s="58">
        <v>12.496748583028216</v>
      </c>
      <c r="AO892" s="58">
        <f t="shared" si="892"/>
        <v>14.599469235696279</v>
      </c>
      <c r="AP892" s="58">
        <v>11.552695587306346</v>
      </c>
      <c r="AQ892" s="58">
        <v>10.921437419258082</v>
      </c>
      <c r="AR892" s="58">
        <v>11.295735993552524</v>
      </c>
      <c r="AS892" s="58">
        <f t="shared" si="893"/>
        <v>13.046797421254164</v>
      </c>
      <c r="AT892" s="58">
        <v>11.6061547417534</v>
      </c>
      <c r="AU892" s="58">
        <v>10.888896455851064</v>
      </c>
      <c r="AV892" s="58">
        <v>10.628059872297257</v>
      </c>
      <c r="AW892" s="58">
        <v>10.873727043809577</v>
      </c>
      <c r="AX892" s="58">
        <f t="shared" si="894"/>
        <v>13.186043369824585</v>
      </c>
      <c r="AY892" s="58"/>
      <c r="AZ892" s="58">
        <v>11.553454081173339</v>
      </c>
      <c r="BA892" s="58">
        <v>11.076835203802498</v>
      </c>
      <c r="BB892" s="58">
        <v>11.529209129494458</v>
      </c>
      <c r="BC892" s="58">
        <v>10.983615461003955</v>
      </c>
      <c r="BD892" s="58">
        <v>12.228272191023441</v>
      </c>
      <c r="BE892" s="58">
        <v>11.612876008314027</v>
      </c>
      <c r="BF892" s="58">
        <f t="shared" si="895"/>
        <v>14.416078396289059</v>
      </c>
      <c r="BG892" s="58">
        <v>11.614287138142011</v>
      </c>
      <c r="BH892" s="58">
        <v>10.544775652547164</v>
      </c>
      <c r="BI892" s="58">
        <v>14.543438419660813</v>
      </c>
      <c r="BJ892" s="58">
        <v>13.543984442435361</v>
      </c>
      <c r="BK892" s="58">
        <v>15.59676921640385</v>
      </c>
      <c r="BL892" s="58">
        <v>14.650268678938728</v>
      </c>
      <c r="BM892" s="58">
        <v>14.642569818437661</v>
      </c>
      <c r="BN892" s="58">
        <v>13.7680761259788</v>
      </c>
      <c r="BO892" s="58">
        <f t="shared" si="896"/>
        <v>13.894802898021419</v>
      </c>
      <c r="BP892" s="58">
        <v>14.32305417236612</v>
      </c>
      <c r="BQ892" s="58">
        <v>15.358126425115461</v>
      </c>
      <c r="BR892" s="58">
        <v>13.222921707525343</v>
      </c>
      <c r="BS892" s="58">
        <v>10.768420395518296</v>
      </c>
      <c r="BT892" s="58">
        <v>11.696483629267712</v>
      </c>
      <c r="BU892" s="58">
        <v>10.577416303195132</v>
      </c>
      <c r="BV892" s="58">
        <v>9.4655086446017584</v>
      </c>
      <c r="BW892" s="58">
        <v>11.9032706494809</v>
      </c>
      <c r="BX892" s="58">
        <v>11.202560835506825</v>
      </c>
      <c r="BY892" s="58">
        <v>10.910457041664866</v>
      </c>
      <c r="BZ892" s="57">
        <v>11.956946835785098</v>
      </c>
      <c r="CA892" s="58">
        <f t="shared" si="897"/>
        <v>11.814838250936273</v>
      </c>
      <c r="CB892" s="58">
        <v>12.838409200022157</v>
      </c>
      <c r="CC892" s="58">
        <v>12.78796813517075</v>
      </c>
      <c r="CD892" s="58">
        <v>12.216395568809794</v>
      </c>
      <c r="CE892" s="58">
        <v>13.062235614835176</v>
      </c>
      <c r="CF892" s="58">
        <v>12.923434469943549</v>
      </c>
      <c r="CG892" s="58">
        <v>12.336354546997155</v>
      </c>
      <c r="CH892" s="58">
        <v>13.78614444784872</v>
      </c>
      <c r="CI892" s="58">
        <v>13.420889521381497</v>
      </c>
      <c r="CJ892" s="57">
        <v>13.771611256590312</v>
      </c>
      <c r="CK892" s="57">
        <v>13.599124194556255</v>
      </c>
      <c r="CL892" s="58">
        <f t="shared" si="898"/>
        <v>14.428189344220726</v>
      </c>
      <c r="CM892" s="58">
        <v>13.410706360828296</v>
      </c>
      <c r="CN892" s="58">
        <v>14.468210937965512</v>
      </c>
      <c r="CO892" s="58">
        <v>14.427876102212315</v>
      </c>
      <c r="CP892" s="58">
        <v>15.680885681139655</v>
      </c>
      <c r="CQ892" s="58">
        <v>14.497383701765465</v>
      </c>
      <c r="CR892" s="58">
        <v>13.714837647341895</v>
      </c>
      <c r="CS892" s="58">
        <v>15.659031482243641</v>
      </c>
      <c r="CT892" s="58">
        <v>15.143512240360543</v>
      </c>
      <c r="CU892" s="58">
        <v>13.901784201864892</v>
      </c>
      <c r="CV892" s="58">
        <v>14.757000517053418</v>
      </c>
      <c r="CW892" s="58">
        <v>14.563264367319729</v>
      </c>
      <c r="CX892" s="58">
        <v>15.066133562297788</v>
      </c>
      <c r="CY892" s="58">
        <v>14.868504909754641</v>
      </c>
      <c r="CZ892" s="58">
        <v>14.889602329881136</v>
      </c>
      <c r="DA892" s="58">
        <f t="shared" si="899"/>
        <v>14.787779412899718</v>
      </c>
      <c r="DB892" s="57">
        <v>14.899548299871883</v>
      </c>
      <c r="DC892" s="57">
        <v>14.48925725550774</v>
      </c>
      <c r="DD892" s="57">
        <v>13.815560463092705</v>
      </c>
      <c r="DE892" s="57">
        <v>14.838022845843913</v>
      </c>
      <c r="DF892" s="57">
        <v>14.268890013685418</v>
      </c>
      <c r="DG892" s="57">
        <v>13.720833689559701</v>
      </c>
      <c r="DH892" s="57">
        <v>15.338267935058312</v>
      </c>
      <c r="DI892" s="57">
        <v>14.875183565696942</v>
      </c>
      <c r="DJ892" s="57">
        <v>14.269952180729897</v>
      </c>
      <c r="DK892" s="57">
        <v>15.428029099894422</v>
      </c>
      <c r="DL892" s="57">
        <v>15.153161839192322</v>
      </c>
      <c r="DM892" s="57">
        <v>14.220054574531876</v>
      </c>
      <c r="DN892" s="59">
        <f t="shared" si="900"/>
        <v>13.464093593879909</v>
      </c>
      <c r="DO892" s="57">
        <v>14.220054574531876</v>
      </c>
      <c r="DP892" s="57">
        <v>15.23290459563194</v>
      </c>
      <c r="DQ892" s="57">
        <v>15.031650214742443</v>
      </c>
      <c r="DR892" s="57">
        <v>14.568612010156778</v>
      </c>
      <c r="DS892" s="57">
        <v>13.984989107093668</v>
      </c>
      <c r="DT892" s="57">
        <v>13.856766551820453</v>
      </c>
      <c r="DU892" s="57">
        <v>13.650933915584977</v>
      </c>
      <c r="DV892" s="60">
        <f t="shared" si="901"/>
        <v>13.434785084650153</v>
      </c>
      <c r="DW892" s="61">
        <f t="shared" si="901"/>
        <v>13.458691115328016</v>
      </c>
      <c r="DX892" s="62">
        <f t="shared" si="901"/>
        <v>13.206371544350571</v>
      </c>
      <c r="DZ892" s="57">
        <f t="shared" si="902"/>
        <v>13.190270294294221</v>
      </c>
      <c r="EC892" s="57">
        <f t="shared" si="903"/>
        <v>13.538676987895386</v>
      </c>
      <c r="EF892" s="57">
        <f t="shared" si="904"/>
        <v>13.97807466078396</v>
      </c>
      <c r="EI892" s="57">
        <f t="shared" si="905"/>
        <v>14.17902359015968</v>
      </c>
      <c r="EL892" s="57">
        <f t="shared" si="906"/>
        <v>14.37696922610267</v>
      </c>
      <c r="EO892" s="57">
        <f t="shared" si="907"/>
        <v>14.59472399576171</v>
      </c>
    </row>
    <row r="893" spans="1:145" ht="15.5" x14ac:dyDescent="0.35">
      <c r="A893" s="56" t="s">
        <v>388</v>
      </c>
      <c r="B893" s="57">
        <f t="shared" si="889"/>
        <v>17.92315107656815</v>
      </c>
      <c r="C893" s="57">
        <f t="shared" si="889"/>
        <v>17.631761525393273</v>
      </c>
      <c r="D893" s="57">
        <f t="shared" si="889"/>
        <v>20.461302505669384</v>
      </c>
      <c r="E893" s="57">
        <f t="shared" si="889"/>
        <v>22.514376075356775</v>
      </c>
      <c r="F893" s="57">
        <f t="shared" si="889"/>
        <v>22.968341924723202</v>
      </c>
      <c r="G893" s="57">
        <f t="shared" si="889"/>
        <v>22.777972160385811</v>
      </c>
      <c r="H893" s="57">
        <f t="shared" si="889"/>
        <v>22.702912375006903</v>
      </c>
      <c r="I893" s="57">
        <f t="shared" si="889"/>
        <v>26.228006752862292</v>
      </c>
      <c r="J893" s="57">
        <f t="shared" si="889"/>
        <v>25.038979368050441</v>
      </c>
      <c r="K893" s="57">
        <f t="shared" si="889"/>
        <v>26.523282509345602</v>
      </c>
      <c r="L893" s="57">
        <f t="shared" si="889"/>
        <v>26.174985061233606</v>
      </c>
      <c r="M893" s="57">
        <f t="shared" si="889"/>
        <v>22.426450405157212</v>
      </c>
      <c r="N893" s="57">
        <f t="shared" si="889"/>
        <v>22.501707461332547</v>
      </c>
      <c r="O893" s="57">
        <f t="shared" si="889"/>
        <v>23.761901327135551</v>
      </c>
      <c r="P893" s="57">
        <f t="shared" si="889"/>
        <v>19.967761871300727</v>
      </c>
      <c r="Q893" s="57">
        <f t="shared" si="889"/>
        <v>19.471278464536262</v>
      </c>
      <c r="R893" s="57">
        <f t="shared" si="889"/>
        <v>19.509419914080699</v>
      </c>
      <c r="S893" s="57">
        <f t="shared" si="889"/>
        <v>18.692253962725161</v>
      </c>
      <c r="T893" s="57">
        <f t="shared" si="889"/>
        <v>18.84176572046875</v>
      </c>
      <c r="U893" s="57">
        <f t="shared" si="889"/>
        <v>18.165424222960638</v>
      </c>
      <c r="V893" s="57">
        <f t="shared" si="889"/>
        <v>18.437472276100493</v>
      </c>
      <c r="W893" s="57">
        <f t="shared" si="889"/>
        <v>18.354017590686336</v>
      </c>
      <c r="X893" s="58">
        <f t="shared" si="889"/>
        <v>15.951987141811758</v>
      </c>
      <c r="Y893" s="58">
        <f t="shared" si="889"/>
        <v>17.806519706114067</v>
      </c>
      <c r="Z893" s="57">
        <f t="shared" si="889"/>
        <v>18.963215012914894</v>
      </c>
      <c r="AA893" s="57">
        <f t="shared" si="889"/>
        <v>17.555037217615084</v>
      </c>
      <c r="AB893" s="57">
        <v>19.9305650107713</v>
      </c>
      <c r="AC893" s="57">
        <v>20.326050581398455</v>
      </c>
      <c r="AD893" s="57">
        <v>19.654705714819745</v>
      </c>
      <c r="AE893" s="57">
        <f t="shared" si="890"/>
        <v>18.514667433994497</v>
      </c>
      <c r="AF893" s="57">
        <v>19.661625248214541</v>
      </c>
      <c r="AG893" s="57">
        <v>19.537910017150288</v>
      </c>
      <c r="AH893" s="57">
        <v>19.5080207089838</v>
      </c>
      <c r="AI893" s="57">
        <v>19.536425189169851</v>
      </c>
      <c r="AJ893" s="58">
        <f t="shared" si="891"/>
        <v>17.69089722466984</v>
      </c>
      <c r="AK893" s="58">
        <v>19.275031036338302</v>
      </c>
      <c r="AL893" s="58">
        <v>19.353483753034116</v>
      </c>
      <c r="AM893" s="58">
        <v>19.521086633271178</v>
      </c>
      <c r="AN893" s="58">
        <v>19.5026780302295</v>
      </c>
      <c r="AO893" s="58">
        <f t="shared" si="892"/>
        <v>16.840958710950733</v>
      </c>
      <c r="AP893" s="58">
        <v>18.584727454568103</v>
      </c>
      <c r="AQ893" s="58">
        <v>18.58363294021235</v>
      </c>
      <c r="AR893" s="58">
        <v>18.958075428861264</v>
      </c>
      <c r="AS893" s="58">
        <f t="shared" si="893"/>
        <v>17.025110777283192</v>
      </c>
      <c r="AT893" s="58">
        <v>18.532935983184931</v>
      </c>
      <c r="AU893" s="58">
        <v>18.157750277701481</v>
      </c>
      <c r="AV893" s="58">
        <v>17.395228402303676</v>
      </c>
      <c r="AW893" s="58">
        <v>17.505242698434401</v>
      </c>
      <c r="AX893" s="58">
        <f t="shared" si="894"/>
        <v>17.251469935058495</v>
      </c>
      <c r="AY893" s="58"/>
      <c r="AZ893" s="58">
        <v>17.875192854887828</v>
      </c>
      <c r="BA893" s="58">
        <v>17.692286880173551</v>
      </c>
      <c r="BB893" s="58">
        <v>17.575493211758918</v>
      </c>
      <c r="BC893" s="58">
        <v>17.450244546353527</v>
      </c>
      <c r="BD893" s="58">
        <v>17.188607370330704</v>
      </c>
      <c r="BE893" s="58">
        <v>17.055283685363925</v>
      </c>
      <c r="BF893" s="58">
        <f t="shared" si="895"/>
        <v>17.004551491729877</v>
      </c>
      <c r="BG893" s="58">
        <v>16.441812858307877</v>
      </c>
      <c r="BH893" s="58">
        <v>16.252184897821699</v>
      </c>
      <c r="BI893" s="58">
        <v>16.321216490335178</v>
      </c>
      <c r="BJ893" s="58">
        <v>16.176693234662185</v>
      </c>
      <c r="BK893" s="58">
        <v>16.742516602790495</v>
      </c>
      <c r="BL893" s="58">
        <v>16.475979014632884</v>
      </c>
      <c r="BM893" s="58">
        <v>16.944575126908045</v>
      </c>
      <c r="BN893" s="58">
        <v>16.682155209796008</v>
      </c>
      <c r="BO893" s="58">
        <f t="shared" si="896"/>
        <v>17.423802907295592</v>
      </c>
      <c r="BP893" s="58">
        <v>16.769639916220463</v>
      </c>
      <c r="BQ893" s="58">
        <v>16.7519570212534</v>
      </c>
      <c r="BR893" s="58">
        <v>14.419478095957992</v>
      </c>
      <c r="BS893" s="58">
        <v>15.591295175139923</v>
      </c>
      <c r="BT893" s="58">
        <v>16.737551972393703</v>
      </c>
      <c r="BU893" s="58">
        <v>16.358733709244895</v>
      </c>
      <c r="BV893" s="58">
        <v>16.06419119390852</v>
      </c>
      <c r="BW893" s="58">
        <v>16.863620108682056</v>
      </c>
      <c r="BX893" s="58">
        <v>16.769341503700236</v>
      </c>
      <c r="BY893" s="58">
        <v>16.850191671654478</v>
      </c>
      <c r="BZ893" s="57">
        <v>16.727050266820072</v>
      </c>
      <c r="CA893" s="58">
        <f t="shared" si="897"/>
        <v>16.395645323249511</v>
      </c>
      <c r="CB893" s="58">
        <v>17.297950989378897</v>
      </c>
      <c r="CC893" s="58">
        <v>17.306130291794975</v>
      </c>
      <c r="CD893" s="58">
        <v>16.924223341571601</v>
      </c>
      <c r="CE893" s="58">
        <v>16.925826782747333</v>
      </c>
      <c r="CF893" s="58">
        <v>17.030326169623212</v>
      </c>
      <c r="CG893" s="58">
        <v>16.715545301501294</v>
      </c>
      <c r="CH893" s="58">
        <v>17.282979109683449</v>
      </c>
      <c r="CI893" s="58">
        <v>17.257156747858939</v>
      </c>
      <c r="CJ893" s="57">
        <v>17.748208339763142</v>
      </c>
      <c r="CK893" s="57">
        <v>17.640385762425762</v>
      </c>
      <c r="CL893" s="58">
        <f t="shared" si="898"/>
        <v>17.421503387229919</v>
      </c>
      <c r="CM893" s="58">
        <v>17.594683242929474</v>
      </c>
      <c r="CN893" s="58">
        <v>18.228023980480646</v>
      </c>
      <c r="CO893" s="58">
        <v>18.170913147960729</v>
      </c>
      <c r="CP893" s="58">
        <v>18.690563372427309</v>
      </c>
      <c r="CQ893" s="58">
        <v>18.109187054844959</v>
      </c>
      <c r="CR893" s="58">
        <v>17.654344098745419</v>
      </c>
      <c r="CS893" s="58">
        <v>18.738243134197731</v>
      </c>
      <c r="CT893" s="58">
        <v>18.426046367187489</v>
      </c>
      <c r="CU893" s="58">
        <v>17.519227305776059</v>
      </c>
      <c r="CV893" s="58">
        <v>18.189338680442315</v>
      </c>
      <c r="CW893" s="58">
        <v>17.849480744811562</v>
      </c>
      <c r="CX893" s="58">
        <v>17.830786960502802</v>
      </c>
      <c r="CY893" s="58">
        <v>17.830426939617144</v>
      </c>
      <c r="CZ893" s="58">
        <v>17.481114901417214</v>
      </c>
      <c r="DA893" s="58">
        <f t="shared" si="899"/>
        <v>18.523701641208103</v>
      </c>
      <c r="DB893" s="57">
        <v>17.373792085933726</v>
      </c>
      <c r="DC893" s="57">
        <v>17.163993476168194</v>
      </c>
      <c r="DD893" s="57">
        <v>16.855383850231672</v>
      </c>
      <c r="DE893" s="57">
        <v>17.151102103131066</v>
      </c>
      <c r="DF893" s="57">
        <v>16.819182119981857</v>
      </c>
      <c r="DG893" s="57">
        <v>16.599640456802785</v>
      </c>
      <c r="DH893" s="57">
        <v>18.198373796660867</v>
      </c>
      <c r="DI893" s="57">
        <v>17.800354644964681</v>
      </c>
      <c r="DJ893" s="57">
        <v>17.49514437183181</v>
      </c>
      <c r="DK893" s="57">
        <v>18.056793849198602</v>
      </c>
      <c r="DL893" s="57">
        <v>17.707277026025249</v>
      </c>
      <c r="DM893" s="57">
        <v>17.43738544847314</v>
      </c>
      <c r="DN893" s="59">
        <f t="shared" si="900"/>
        <v>17.651597389834993</v>
      </c>
      <c r="DO893" s="57">
        <v>17.43738544847314</v>
      </c>
      <c r="DP893" s="57">
        <v>17.590709817275414</v>
      </c>
      <c r="DQ893" s="57">
        <v>17.466779966653714</v>
      </c>
      <c r="DR893" s="57">
        <v>17.266106271689587</v>
      </c>
      <c r="DS893" s="57">
        <v>18.218590832336503</v>
      </c>
      <c r="DT893" s="57">
        <v>18.029941600646737</v>
      </c>
      <c r="DU893" s="57">
        <v>17.579295826287854</v>
      </c>
      <c r="DV893" s="60">
        <f t="shared" si="901"/>
        <v>17.613365641419851</v>
      </c>
      <c r="DW893" s="61">
        <f t="shared" si="901"/>
        <v>17.537744872099601</v>
      </c>
      <c r="DX893" s="62">
        <f t="shared" si="901"/>
        <v>17.346267416682782</v>
      </c>
      <c r="DZ893" s="57">
        <f t="shared" si="902"/>
        <v>17.087481891531361</v>
      </c>
      <c r="EC893" s="57">
        <f t="shared" si="903"/>
        <v>16.644922436830399</v>
      </c>
      <c r="EF893" s="57">
        <f t="shared" si="904"/>
        <v>15.837377096263083</v>
      </c>
      <c r="EI893" s="57">
        <f t="shared" si="905"/>
        <v>15.535073612995642</v>
      </c>
      <c r="EL893" s="57">
        <f t="shared" si="906"/>
        <v>15.228259729515704</v>
      </c>
      <c r="EO893" s="57">
        <f t="shared" si="907"/>
        <v>14.963590189692679</v>
      </c>
    </row>
    <row r="894" spans="1:145" ht="15.5" x14ac:dyDescent="0.35">
      <c r="A894" s="56" t="s">
        <v>389</v>
      </c>
      <c r="B894" s="57">
        <f t="shared" si="889"/>
        <v>1.3799827410571273</v>
      </c>
      <c r="C894" s="57">
        <f t="shared" si="889"/>
        <v>1.586428306253449</v>
      </c>
      <c r="D894" s="57">
        <f t="shared" si="889"/>
        <v>1.4115863285417574</v>
      </c>
      <c r="E894" s="57">
        <f t="shared" si="889"/>
        <v>1.4395858524177854</v>
      </c>
      <c r="F894" s="57">
        <f t="shared" si="889"/>
        <v>1.6027384555616973</v>
      </c>
      <c r="G894" s="57">
        <f t="shared" si="889"/>
        <v>2.1482939182079477</v>
      </c>
      <c r="H894" s="57">
        <f t="shared" si="889"/>
        <v>2.3483918465796316</v>
      </c>
      <c r="I894" s="57">
        <f t="shared" si="889"/>
        <v>2.0228588961512068</v>
      </c>
      <c r="J894" s="57">
        <f t="shared" si="889"/>
        <v>2.0113290516576217</v>
      </c>
      <c r="K894" s="57">
        <f t="shared" si="889"/>
        <v>2.7885054990199634</v>
      </c>
      <c r="L894" s="57">
        <f t="shared" si="889"/>
        <v>3.7231204883580853</v>
      </c>
      <c r="M894" s="57">
        <f t="shared" si="889"/>
        <v>3.7639664995613042</v>
      </c>
      <c r="N894" s="57">
        <f t="shared" si="889"/>
        <v>5.0369591533747364</v>
      </c>
      <c r="O894" s="57">
        <f t="shared" si="889"/>
        <v>6.7094768249512367</v>
      </c>
      <c r="P894" s="57">
        <f t="shared" si="889"/>
        <v>9.2774680512207635</v>
      </c>
      <c r="Q894" s="57">
        <f t="shared" si="889"/>
        <v>10.624973265697331</v>
      </c>
      <c r="R894" s="57">
        <f t="shared" si="889"/>
        <v>11.47037441466888</v>
      </c>
      <c r="S894" s="57">
        <f t="shared" si="889"/>
        <v>14.121022528789881</v>
      </c>
      <c r="T894" s="57">
        <f t="shared" si="889"/>
        <v>16.433539713199742</v>
      </c>
      <c r="U894" s="57">
        <f t="shared" si="889"/>
        <v>17.698769657778204</v>
      </c>
      <c r="V894" s="57">
        <f t="shared" si="889"/>
        <v>19.339279589614598</v>
      </c>
      <c r="W894" s="57">
        <f t="shared" si="889"/>
        <v>21.677907785337542</v>
      </c>
      <c r="X894" s="58">
        <f t="shared" si="889"/>
        <v>19.609418798457526</v>
      </c>
      <c r="Y894" s="58">
        <f t="shared" si="889"/>
        <v>19.506483206298874</v>
      </c>
      <c r="Z894" s="57">
        <f t="shared" si="889"/>
        <v>20.117945817011861</v>
      </c>
      <c r="AA894" s="57">
        <f t="shared" si="889"/>
        <v>20.112074834271599</v>
      </c>
      <c r="AB894" s="57">
        <v>17.80327929123418</v>
      </c>
      <c r="AC894" s="57">
        <v>18.290080144154945</v>
      </c>
      <c r="AD894" s="57">
        <v>18.366168531248995</v>
      </c>
      <c r="AE894" s="57">
        <f t="shared" si="890"/>
        <v>18.859524178535903</v>
      </c>
      <c r="AF894" s="57">
        <v>16.941507340354299</v>
      </c>
      <c r="AG894" s="57">
        <v>17.245078126360308</v>
      </c>
      <c r="AH894" s="57">
        <v>17.584090341253319</v>
      </c>
      <c r="AI894" s="57">
        <v>17.057400867087733</v>
      </c>
      <c r="AJ894" s="58">
        <f t="shared" si="891"/>
        <v>18.237600093563756</v>
      </c>
      <c r="AK894" s="58">
        <v>11.099115027762601</v>
      </c>
      <c r="AL894" s="58">
        <v>12.14480267788605</v>
      </c>
      <c r="AM894" s="58">
        <v>11.555611901357283</v>
      </c>
      <c r="AN894" s="58">
        <v>11.47880338225055</v>
      </c>
      <c r="AO894" s="58">
        <f t="shared" si="892"/>
        <v>14.379497870593331</v>
      </c>
      <c r="AP894" s="58">
        <v>8.8877138362343135</v>
      </c>
      <c r="AQ894" s="58">
        <v>8.0931301038260752</v>
      </c>
      <c r="AR894" s="58">
        <v>9.4106090425367075</v>
      </c>
      <c r="AS894" s="58">
        <f t="shared" si="893"/>
        <v>12.726729173873917</v>
      </c>
      <c r="AT894" s="58">
        <v>13.207692505185694</v>
      </c>
      <c r="AU894" s="58">
        <v>13.583041823756089</v>
      </c>
      <c r="AV894" s="58">
        <v>12.888664108831968</v>
      </c>
      <c r="AW894" s="58">
        <v>12.940539871815639</v>
      </c>
      <c r="AX894" s="58">
        <f t="shared" si="894"/>
        <v>13.238801845902712</v>
      </c>
      <c r="AY894" s="58"/>
      <c r="AZ894" s="58">
        <v>12.427651339690689</v>
      </c>
      <c r="BA894" s="58">
        <v>12.146022242155951</v>
      </c>
      <c r="BB894" s="58">
        <v>12.78127677770823</v>
      </c>
      <c r="BC894" s="58">
        <v>12.525546843796327</v>
      </c>
      <c r="BD894" s="58">
        <v>13.208224058996388</v>
      </c>
      <c r="BE894" s="58">
        <v>12.880446786955172</v>
      </c>
      <c r="BF894" s="58">
        <f t="shared" si="895"/>
        <v>13.323475344613984</v>
      </c>
      <c r="BG894" s="58">
        <v>12.63727093856051</v>
      </c>
      <c r="BH894" s="58">
        <v>11.915092458536289</v>
      </c>
      <c r="BI894" s="58">
        <v>11.881361603801828</v>
      </c>
      <c r="BJ894" s="58">
        <v>11.31007439272865</v>
      </c>
      <c r="BK894" s="58">
        <v>12.225483789288424</v>
      </c>
      <c r="BL894" s="58">
        <v>11.653979927984894</v>
      </c>
      <c r="BM894" s="58">
        <v>12.414806174646737</v>
      </c>
      <c r="BN894" s="58">
        <v>11.857575961742411</v>
      </c>
      <c r="BO894" s="58">
        <f t="shared" si="896"/>
        <v>12.339081960561115</v>
      </c>
      <c r="BP894" s="58">
        <v>11.816086799248565</v>
      </c>
      <c r="BQ894" s="58">
        <v>12.669990124251456</v>
      </c>
      <c r="BR894" s="58">
        <v>12.145727229558917</v>
      </c>
      <c r="BS894" s="58">
        <v>10.498706425442728</v>
      </c>
      <c r="BT894" s="58">
        <v>11.760609582897413</v>
      </c>
      <c r="BU894" s="58">
        <v>11.405199077326712</v>
      </c>
      <c r="BV894" s="58">
        <v>11.019831161251487</v>
      </c>
      <c r="BW894" s="58">
        <v>11.969521204656349</v>
      </c>
      <c r="BX894" s="58">
        <v>11.836534382192266</v>
      </c>
      <c r="BY894" s="58">
        <v>11.953082898541119</v>
      </c>
      <c r="BZ894" s="57">
        <v>11.821932467299748</v>
      </c>
      <c r="CA894" s="58">
        <f t="shared" si="897"/>
        <v>11.322151518543908</v>
      </c>
      <c r="CB894" s="58">
        <v>11.656963083960132</v>
      </c>
      <c r="CC894" s="58">
        <v>11.568688012302983</v>
      </c>
      <c r="CD894" s="58">
        <v>10.935416775041357</v>
      </c>
      <c r="CE894" s="58">
        <v>11.884844438975634</v>
      </c>
      <c r="CF894" s="58">
        <v>11.730433568214584</v>
      </c>
      <c r="CG894" s="58">
        <v>11.083030571004217</v>
      </c>
      <c r="CH894" s="58">
        <v>12.421338941073762</v>
      </c>
      <c r="CI894" s="58">
        <v>12.082829134951004</v>
      </c>
      <c r="CJ894" s="57">
        <v>12.269931422412474</v>
      </c>
      <c r="CK894" s="57">
        <v>11.879305583591515</v>
      </c>
      <c r="CL894" s="58">
        <f t="shared" si="898"/>
        <v>12.248295530250399</v>
      </c>
      <c r="CM894" s="58">
        <v>11.483616865984073</v>
      </c>
      <c r="CN894" s="58">
        <v>11.90112873192979</v>
      </c>
      <c r="CO894" s="58">
        <v>11.864221249384013</v>
      </c>
      <c r="CP894" s="58">
        <v>12.689610488946187</v>
      </c>
      <c r="CQ894" s="58">
        <v>11.976729339765686</v>
      </c>
      <c r="CR894" s="58">
        <v>11.447712560878141</v>
      </c>
      <c r="CS894" s="58">
        <v>13.307937855663321</v>
      </c>
      <c r="CT894" s="58">
        <v>12.988587295244336</v>
      </c>
      <c r="CU894" s="58">
        <v>11.918450077774343</v>
      </c>
      <c r="CV894" s="58">
        <v>13.095220222822931</v>
      </c>
      <c r="CW894" s="58">
        <v>12.802672015608731</v>
      </c>
      <c r="CX894" s="58">
        <v>12.713254033167956</v>
      </c>
      <c r="CY894" s="58">
        <v>12.725684432838401</v>
      </c>
      <c r="CZ894" s="58">
        <v>12.33949849884076</v>
      </c>
      <c r="DA894" s="58">
        <f t="shared" si="899"/>
        <v>12.926794877963466</v>
      </c>
      <c r="DB894" s="57">
        <v>11.578868756042409</v>
      </c>
      <c r="DC894" s="57">
        <v>11.293397983235856</v>
      </c>
      <c r="DD894" s="57">
        <v>10.809706276528193</v>
      </c>
      <c r="DE894" s="57">
        <v>11.333309556286935</v>
      </c>
      <c r="DF894" s="57">
        <v>11.022379418826045</v>
      </c>
      <c r="DG894" s="57">
        <v>10.660147697433752</v>
      </c>
      <c r="DH894" s="57">
        <v>12.037500985997301</v>
      </c>
      <c r="DI894" s="57">
        <v>11.73702850202319</v>
      </c>
      <c r="DJ894" s="57">
        <v>11.586134837262058</v>
      </c>
      <c r="DK894" s="57">
        <v>11.642662375881558</v>
      </c>
      <c r="DL894" s="57">
        <v>11.413422787911566</v>
      </c>
      <c r="DM894" s="57">
        <v>11.545417929620001</v>
      </c>
      <c r="DN894" s="59">
        <f t="shared" si="900"/>
        <v>11.46399569760616</v>
      </c>
      <c r="DO894" s="57">
        <v>11.545417929620001</v>
      </c>
      <c r="DP894" s="57">
        <v>11.750804470647756</v>
      </c>
      <c r="DQ894" s="57">
        <v>11.484849836959389</v>
      </c>
      <c r="DR894" s="57">
        <v>11.025336201771397</v>
      </c>
      <c r="DS894" s="57">
        <v>11.96553140652915</v>
      </c>
      <c r="DT894" s="57">
        <v>11.827728530491052</v>
      </c>
      <c r="DU894" s="57">
        <v>11.288522114773285</v>
      </c>
      <c r="DV894" s="60">
        <f t="shared" si="901"/>
        <v>11.041677927257119</v>
      </c>
      <c r="DW894" s="61">
        <f t="shared" si="901"/>
        <v>11.000917370024764</v>
      </c>
      <c r="DX894" s="62">
        <f t="shared" si="901"/>
        <v>11.032086524027514</v>
      </c>
      <c r="DZ894" s="57">
        <f t="shared" si="902"/>
        <v>10.988037693052334</v>
      </c>
      <c r="EC894" s="57">
        <f t="shared" si="903"/>
        <v>10.886699569596871</v>
      </c>
      <c r="EF894" s="57">
        <f t="shared" si="904"/>
        <v>10.800318385984077</v>
      </c>
      <c r="EI894" s="57">
        <f t="shared" si="905"/>
        <v>10.694141183436848</v>
      </c>
      <c r="EL894" s="57">
        <f t="shared" si="906"/>
        <v>10.600217781637987</v>
      </c>
      <c r="EO894" s="57">
        <f t="shared" si="907"/>
        <v>10.394393263930271</v>
      </c>
    </row>
    <row r="895" spans="1:145" ht="15.5" x14ac:dyDescent="0.35">
      <c r="A895" s="56" t="s">
        <v>390</v>
      </c>
      <c r="B895" s="57">
        <f t="shared" si="889"/>
        <v>8.5277445710141802</v>
      </c>
      <c r="C895" s="57">
        <f t="shared" si="889"/>
        <v>9.7328481448360993</v>
      </c>
      <c r="D895" s="57">
        <f t="shared" si="889"/>
        <v>9.7233290821501974</v>
      </c>
      <c r="E895" s="57">
        <f t="shared" si="889"/>
        <v>9.826790454403401</v>
      </c>
      <c r="F895" s="57">
        <f t="shared" si="889"/>
        <v>10.0734142862757</v>
      </c>
      <c r="G895" s="57">
        <f t="shared" si="889"/>
        <v>10.313151241640071</v>
      </c>
      <c r="H895" s="57">
        <f t="shared" si="889"/>
        <v>9.4685353319874483</v>
      </c>
      <c r="I895" s="57">
        <f t="shared" si="889"/>
        <v>11.074732926980078</v>
      </c>
      <c r="J895" s="57">
        <f t="shared" si="889"/>
        <v>10.580569148463502</v>
      </c>
      <c r="K895" s="57">
        <f t="shared" si="889"/>
        <v>10.861360983532286</v>
      </c>
      <c r="L895" s="57">
        <f t="shared" si="889"/>
        <v>11.19832606413291</v>
      </c>
      <c r="M895" s="57">
        <f t="shared" si="889"/>
        <v>12.786016952865264</v>
      </c>
      <c r="N895" s="57">
        <f t="shared" si="889"/>
        <v>11.027292768423541</v>
      </c>
      <c r="O895" s="57">
        <f t="shared" si="889"/>
        <v>9.5940150471460797</v>
      </c>
      <c r="P895" s="57">
        <f t="shared" si="889"/>
        <v>10.805148324519942</v>
      </c>
      <c r="Q895" s="57">
        <f t="shared" si="889"/>
        <v>11.444528809378919</v>
      </c>
      <c r="R895" s="57">
        <f t="shared" si="889"/>
        <v>11.676110328397989</v>
      </c>
      <c r="S895" s="57">
        <f t="shared" si="889"/>
        <v>11.048084862493269</v>
      </c>
      <c r="T895" s="57">
        <f t="shared" si="889"/>
        <v>13.229391256086059</v>
      </c>
      <c r="U895" s="57">
        <f t="shared" si="889"/>
        <v>13.127959191402619</v>
      </c>
      <c r="V895" s="57">
        <f t="shared" si="889"/>
        <v>12.655099163285744</v>
      </c>
      <c r="W895" s="57">
        <f t="shared" si="889"/>
        <v>12.332717397005021</v>
      </c>
      <c r="X895" s="58">
        <f t="shared" si="889"/>
        <v>12.870439378082139</v>
      </c>
      <c r="Y895" s="58">
        <f t="shared" si="889"/>
        <v>13.126209031809623</v>
      </c>
      <c r="Z895" s="57">
        <f t="shared" si="889"/>
        <v>13.075348626125905</v>
      </c>
      <c r="AA895" s="57">
        <f t="shared" si="889"/>
        <v>13.740703748092081</v>
      </c>
      <c r="AB895" s="57">
        <v>12.470702336642381</v>
      </c>
      <c r="AC895" s="57">
        <v>11.750536224334953</v>
      </c>
      <c r="AD895" s="57">
        <v>13.579806066069757</v>
      </c>
      <c r="AE895" s="57">
        <f t="shared" si="890"/>
        <v>13.141353718377802</v>
      </c>
      <c r="AF895" s="57">
        <v>16.71588427441964</v>
      </c>
      <c r="AG895" s="57">
        <v>15.998568299167578</v>
      </c>
      <c r="AH895" s="57">
        <v>15.278947561039875</v>
      </c>
      <c r="AI895" s="57">
        <v>15.541956116522533</v>
      </c>
      <c r="AJ895" s="58">
        <f t="shared" si="891"/>
        <v>13.225950179165096</v>
      </c>
      <c r="AK895" s="58">
        <v>17.94250738812794</v>
      </c>
      <c r="AL895" s="58">
        <v>17.143103080242632</v>
      </c>
      <c r="AM895" s="58">
        <v>16.716884148625745</v>
      </c>
      <c r="AN895" s="58">
        <v>16.854834419768096</v>
      </c>
      <c r="AO895" s="58">
        <f t="shared" si="892"/>
        <v>14.122586826946026</v>
      </c>
      <c r="AP895" s="58">
        <v>16.992565292555369</v>
      </c>
      <c r="AQ895" s="58">
        <v>17.141470504552117</v>
      </c>
      <c r="AR895" s="58">
        <v>16.199558083550599</v>
      </c>
      <c r="AS895" s="58">
        <f t="shared" si="893"/>
        <v>13.2820256329254</v>
      </c>
      <c r="AT895" s="58">
        <v>15.061658177168237</v>
      </c>
      <c r="AU895" s="58">
        <v>15.7251502647621</v>
      </c>
      <c r="AV895" s="58">
        <v>15.411139425821119</v>
      </c>
      <c r="AW895" s="58">
        <v>14.54179173315284</v>
      </c>
      <c r="AX895" s="58">
        <f t="shared" si="894"/>
        <v>12.252815584869721</v>
      </c>
      <c r="AY895" s="58"/>
      <c r="AZ895" s="58">
        <v>13.611603462300733</v>
      </c>
      <c r="BA895" s="58">
        <v>13.667694218158701</v>
      </c>
      <c r="BB895" s="58">
        <v>14.359802698683451</v>
      </c>
      <c r="BC895" s="58">
        <v>14.433170974609405</v>
      </c>
      <c r="BD895" s="58">
        <v>13.930833216384055</v>
      </c>
      <c r="BE895" s="58">
        <v>13.865546190247851</v>
      </c>
      <c r="BF895" s="58">
        <f t="shared" si="895"/>
        <v>12.107864169639976</v>
      </c>
      <c r="BG895" s="58">
        <v>15.132074724053977</v>
      </c>
      <c r="BH895" s="58">
        <v>15.145271290303452</v>
      </c>
      <c r="BI895" s="58">
        <v>14.176613180840919</v>
      </c>
      <c r="BJ895" s="58">
        <v>14.404054389376787</v>
      </c>
      <c r="BK895" s="58">
        <v>12.583201619841132</v>
      </c>
      <c r="BL895" s="58">
        <v>12.755658574286183</v>
      </c>
      <c r="BM895" s="58">
        <v>12.302832548926542</v>
      </c>
      <c r="BN895" s="58">
        <v>12.522374049916326</v>
      </c>
      <c r="BO895" s="58">
        <f t="shared" si="896"/>
        <v>11.941171634764554</v>
      </c>
      <c r="BP895" s="58">
        <v>12.114642825894972</v>
      </c>
      <c r="BQ895" s="58">
        <v>12.990121651161559</v>
      </c>
      <c r="BR895" s="58">
        <v>13.474859037755516</v>
      </c>
      <c r="BS895" s="58">
        <v>12.749108271110181</v>
      </c>
      <c r="BT895" s="58">
        <v>12.836158201802752</v>
      </c>
      <c r="BU895" s="58">
        <v>12.870883427038946</v>
      </c>
      <c r="BV895" s="58">
        <v>13.34564886897056</v>
      </c>
      <c r="BW895" s="58">
        <v>12.816223393023833</v>
      </c>
      <c r="BX895" s="58">
        <v>12.728492607348619</v>
      </c>
      <c r="BY895" s="58">
        <v>12.94008637779395</v>
      </c>
      <c r="BZ895" s="57">
        <v>12.67200278205271</v>
      </c>
      <c r="CA895" s="58">
        <f t="shared" si="897"/>
        <v>12.576438309352655</v>
      </c>
      <c r="CB895" s="58">
        <v>12.59222800974652</v>
      </c>
      <c r="CC895" s="58">
        <v>12.718243362501601</v>
      </c>
      <c r="CD895" s="58">
        <v>12.878515726083638</v>
      </c>
      <c r="CE895" s="58">
        <v>12.29386347865122</v>
      </c>
      <c r="CF895" s="58">
        <v>12.404271337753924</v>
      </c>
      <c r="CG895" s="58">
        <v>12.503886906388287</v>
      </c>
      <c r="CH895" s="58">
        <v>12.080627232898493</v>
      </c>
      <c r="CI895" s="58">
        <v>12.22191872614947</v>
      </c>
      <c r="CJ895" s="57">
        <v>11.954511252716777</v>
      </c>
      <c r="CK895" s="57">
        <v>12.000062949454298</v>
      </c>
      <c r="CL895" s="58">
        <f t="shared" si="898"/>
        <v>11.976804659532538</v>
      </c>
      <c r="CM895" s="58">
        <v>12.048197786323977</v>
      </c>
      <c r="CN895" s="58">
        <v>11.615228832991678</v>
      </c>
      <c r="CO895" s="58">
        <v>11.702966694384189</v>
      </c>
      <c r="CP895" s="58">
        <v>11.706771396681214</v>
      </c>
      <c r="CQ895" s="58">
        <v>11.783155900816254</v>
      </c>
      <c r="CR895" s="58">
        <v>11.73678391118446</v>
      </c>
      <c r="CS895" s="58">
        <v>11.402362150414607</v>
      </c>
      <c r="CT895" s="58">
        <v>11.367385540280322</v>
      </c>
      <c r="CU895" s="58">
        <v>11.478571078285279</v>
      </c>
      <c r="CV895" s="58">
        <v>11.263262528383658</v>
      </c>
      <c r="CW895" s="58">
        <v>11.262861797252281</v>
      </c>
      <c r="CX895" s="58">
        <v>11.238559908349895</v>
      </c>
      <c r="CY895" s="58">
        <v>11.217313675015889</v>
      </c>
      <c r="CZ895" s="58">
        <v>11.244885771173543</v>
      </c>
      <c r="DA895" s="58">
        <f t="shared" si="899"/>
        <v>11.855622615740995</v>
      </c>
      <c r="DB895" s="57">
        <v>11.665998656928137</v>
      </c>
      <c r="DC895" s="57">
        <v>11.755189822703171</v>
      </c>
      <c r="DD895" s="57">
        <v>11.700320762490856</v>
      </c>
      <c r="DE895" s="57">
        <v>12.061546848682639</v>
      </c>
      <c r="DF895" s="57">
        <v>12.185767772435195</v>
      </c>
      <c r="DG895" s="57">
        <v>12.26668618185203</v>
      </c>
      <c r="DH895" s="57">
        <v>12.771309957220666</v>
      </c>
      <c r="DI895" s="57">
        <v>12.817354995084814</v>
      </c>
      <c r="DJ895" s="57">
        <v>12.832987128207419</v>
      </c>
      <c r="DK895" s="57">
        <v>12.685697205517101</v>
      </c>
      <c r="DL895" s="57">
        <v>12.663467539302806</v>
      </c>
      <c r="DM895" s="57">
        <v>12.822998777786033</v>
      </c>
      <c r="DN895" s="59">
        <f t="shared" si="900"/>
        <v>12.468707997638626</v>
      </c>
      <c r="DO895" s="57">
        <v>12.822998777786033</v>
      </c>
      <c r="DP895" s="57">
        <v>12.89880039793433</v>
      </c>
      <c r="DQ895" s="57">
        <v>12.950820885745967</v>
      </c>
      <c r="DR895" s="57">
        <v>12.931340722493633</v>
      </c>
      <c r="DS895" s="57">
        <v>12.928338652878319</v>
      </c>
      <c r="DT895" s="57">
        <v>12.929181899705142</v>
      </c>
      <c r="DU895" s="57">
        <v>12.539147332221432</v>
      </c>
      <c r="DV895" s="60">
        <f t="shared" si="901"/>
        <v>12.600106515627079</v>
      </c>
      <c r="DW895" s="61">
        <f t="shared" si="901"/>
        <v>12.676255159977746</v>
      </c>
      <c r="DX895" s="62">
        <f t="shared" si="901"/>
        <v>12.782934017789609</v>
      </c>
      <c r="DZ895" s="57">
        <f t="shared" si="902"/>
        <v>12.681822994085616</v>
      </c>
      <c r="EC895" s="57">
        <f t="shared" si="903"/>
        <v>12.871134606830353</v>
      </c>
      <c r="EF895" s="57">
        <f t="shared" si="904"/>
        <v>12.96907319671072</v>
      </c>
      <c r="EI895" s="57">
        <f t="shared" si="905"/>
        <v>12.90124047463924</v>
      </c>
      <c r="EL895" s="57">
        <f t="shared" si="906"/>
        <v>12.823716601982426</v>
      </c>
      <c r="EO895" s="57">
        <f t="shared" si="907"/>
        <v>12.720875296344854</v>
      </c>
    </row>
    <row r="896" spans="1:145" ht="3" customHeight="1" x14ac:dyDescent="0.3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</row>
    <row r="897" spans="1:145" ht="15.5" x14ac:dyDescent="0.35">
      <c r="A897" s="126" t="s">
        <v>393</v>
      </c>
      <c r="B897" s="57"/>
      <c r="C897" s="57"/>
      <c r="D897" s="57"/>
      <c r="E897" s="205"/>
      <c r="F897" s="205"/>
      <c r="G897" s="205"/>
      <c r="I897" s="205"/>
      <c r="L897" s="57"/>
      <c r="N897" s="57"/>
      <c r="O897" s="57"/>
      <c r="P897" s="57"/>
      <c r="Q897" s="57"/>
      <c r="Y897" s="205" t="s">
        <v>391</v>
      </c>
    </row>
    <row r="898" spans="1:145" ht="15.5" x14ac:dyDescent="0.35">
      <c r="A898" s="56" t="s">
        <v>384</v>
      </c>
      <c r="B898" s="206" t="s">
        <v>136</v>
      </c>
      <c r="C898" s="102">
        <f t="shared" ref="C898:AA904" si="908">(C907-B907)*100/B907</f>
        <v>0.53707638973066807</v>
      </c>
      <c r="D898" s="102">
        <f t="shared" si="908"/>
        <v>-0.8926890310637613</v>
      </c>
      <c r="E898" s="102">
        <f t="shared" si="908"/>
        <v>-15.470867365387859</v>
      </c>
      <c r="F898" s="102">
        <f t="shared" si="908"/>
        <v>-1.3410934894080226</v>
      </c>
      <c r="G898" s="102">
        <f t="shared" si="908"/>
        <v>-1.3133023316679224</v>
      </c>
      <c r="H898" s="102">
        <f t="shared" si="908"/>
        <v>-0.17611814423900854</v>
      </c>
      <c r="I898" s="102">
        <f t="shared" si="908"/>
        <v>29.071081775323147</v>
      </c>
      <c r="J898" s="102">
        <f t="shared" si="908"/>
        <v>7.1822019671999628</v>
      </c>
      <c r="K898" s="102">
        <f t="shared" si="908"/>
        <v>5.8591685650094858</v>
      </c>
      <c r="L898" s="102">
        <f t="shared" si="908"/>
        <v>2.7458603473054954</v>
      </c>
      <c r="M898" s="102">
        <f t="shared" si="908"/>
        <v>-4.9167372448506672</v>
      </c>
      <c r="N898" s="102">
        <f t="shared" si="908"/>
        <v>10.528673816663213</v>
      </c>
      <c r="O898" s="102">
        <f t="shared" si="908"/>
        <v>10.57624477663949</v>
      </c>
      <c r="P898" s="102">
        <f t="shared" si="908"/>
        <v>-17.091905730583154</v>
      </c>
      <c r="Q898" s="102">
        <f t="shared" si="908"/>
        <v>0.40885391324944642</v>
      </c>
      <c r="R898" s="102">
        <f t="shared" si="908"/>
        <v>-1.4838412145158362</v>
      </c>
      <c r="S898" s="102">
        <f t="shared" si="908"/>
        <v>1.8686684482574123</v>
      </c>
      <c r="T898" s="102">
        <f t="shared" si="908"/>
        <v>12.580179863069539</v>
      </c>
      <c r="U898" s="102">
        <f t="shared" si="908"/>
        <v>8.5317721412598786</v>
      </c>
      <c r="V898" s="102">
        <f t="shared" si="908"/>
        <v>2.0760194803742151</v>
      </c>
      <c r="W898" s="102">
        <f t="shared" si="908"/>
        <v>11.996173788792383</v>
      </c>
      <c r="X898" s="103">
        <f t="shared" si="908"/>
        <v>-9.9923309661258521</v>
      </c>
      <c r="Y898" s="103">
        <f t="shared" si="908"/>
        <v>14.31030996000518</v>
      </c>
      <c r="Z898" s="102">
        <f t="shared" si="908"/>
        <v>8.242457099271407</v>
      </c>
      <c r="AA898" s="102">
        <f t="shared" si="908"/>
        <v>3.9666565408114445</v>
      </c>
      <c r="AB898" s="102">
        <v>-2.7887805792674101</v>
      </c>
      <c r="AC898" s="102">
        <v>-2.8020096740272851</v>
      </c>
      <c r="AD898" s="102">
        <v>-2.4393623972258629</v>
      </c>
      <c r="AE898" s="102">
        <f t="shared" ref="AE898:AE904" si="909">(AE907-AA907)*100/AA907</f>
        <v>-1.1858799745640483</v>
      </c>
      <c r="AF898" s="102">
        <v>0.35496077895822831</v>
      </c>
      <c r="AG898" s="102">
        <v>-0.803850009368413</v>
      </c>
      <c r="AH898" s="102">
        <v>0.79995258615321896</v>
      </c>
      <c r="AI898" s="102">
        <v>-1.7688193834582771</v>
      </c>
      <c r="AJ898" s="103">
        <f t="shared" ref="AJ898:AJ904" si="910">(AJ907-AE907)*100/AE907</f>
        <v>-1.4439227329121584</v>
      </c>
      <c r="AK898" s="103">
        <v>-13.730888977344158</v>
      </c>
      <c r="AL898" s="103">
        <v>-8.949574513882844</v>
      </c>
      <c r="AM898" s="103">
        <v>-11.133371661545652</v>
      </c>
      <c r="AN898" s="103">
        <v>-11.32812815278325</v>
      </c>
      <c r="AO898" s="103">
        <f t="shared" ref="AO898:AO904" si="911">(AO907-AJ907)*100/AJ907</f>
        <v>-10.647740068129819</v>
      </c>
      <c r="AP898" s="103">
        <v>-4.0338755963901258</v>
      </c>
      <c r="AQ898" s="103">
        <v>-6.0296370042539262</v>
      </c>
      <c r="AR898" s="103">
        <v>-2.6114181836386052</v>
      </c>
      <c r="AS898" s="103">
        <f t="shared" ref="AS898:AS904" si="912">(AS907-AO907)*100/AO907</f>
        <v>-2.5254045203484781</v>
      </c>
      <c r="AT898" s="103">
        <v>9.2315252987870124</v>
      </c>
      <c r="AU898" s="103">
        <v>6.8428644126132507</v>
      </c>
      <c r="AV898" s="103">
        <v>3.9129944189912793</v>
      </c>
      <c r="AW898" s="103">
        <v>3.7698284281191037</v>
      </c>
      <c r="AX898" s="103">
        <f t="shared" ref="AX898:AX904" si="913">(AX907-AS907)*100/AS907</f>
        <v>5.0436694203382526</v>
      </c>
      <c r="AY898" s="103"/>
      <c r="AZ898" s="103">
        <v>3.7207629950093186</v>
      </c>
      <c r="BA898" s="103">
        <v>2.1145352391275063</v>
      </c>
      <c r="BB898" s="103">
        <v>3.4207013181054644</v>
      </c>
      <c r="BC898" s="103">
        <v>1.785421134255692</v>
      </c>
      <c r="BD898" s="103">
        <v>5.8215576061864587</v>
      </c>
      <c r="BE898" s="103">
        <v>4.3091527199427189</v>
      </c>
      <c r="BF898" s="103">
        <f t="shared" ref="BF898:BF904" si="914">(BF907-AX907)*100/AX907</f>
        <v>6.6182515092034047</v>
      </c>
      <c r="BG898" s="103">
        <v>-1.2748345572272417</v>
      </c>
      <c r="BH898" s="103">
        <v>-4.6681671263730848</v>
      </c>
      <c r="BI898" s="103">
        <v>-0.14006660524895265</v>
      </c>
      <c r="BJ898" s="103">
        <v>-3.6331907902934519</v>
      </c>
      <c r="BK898" s="103">
        <v>1.3265800843187212</v>
      </c>
      <c r="BL898" s="103">
        <v>-2.0933474489659409</v>
      </c>
      <c r="BM898" s="103">
        <v>0.54962563385670959</v>
      </c>
      <c r="BN898" s="103">
        <v>-2.6772037916792759</v>
      </c>
      <c r="BO898" s="103">
        <f t="shared" ref="BO898:BO904" si="915">(BO907-BF907)*100/BF907</f>
        <v>1.1813191502206752</v>
      </c>
      <c r="BP898" s="103">
        <v>0.1727872457368386</v>
      </c>
      <c r="BQ898" s="103">
        <v>-1.6700989951473995</v>
      </c>
      <c r="BR898" s="103">
        <v>-7.6164761605093361</v>
      </c>
      <c r="BS898" s="103">
        <v>-11.006624238169618</v>
      </c>
      <c r="BT898" s="103">
        <v>-6.6616343469247949</v>
      </c>
      <c r="BU898" s="103">
        <v>-9.7731657402589533</v>
      </c>
      <c r="BV898" s="103">
        <v>-12.471158527559741</v>
      </c>
      <c r="BW898" s="103">
        <v>-5.0815515625036562</v>
      </c>
      <c r="BX898" s="103">
        <v>-6.6938146525602633</v>
      </c>
      <c r="BY898" s="103">
        <v>-7.8767401163420923</v>
      </c>
      <c r="BZ898" s="102">
        <v>-5.1307487564397531</v>
      </c>
      <c r="CA898" s="103">
        <f t="shared" ref="CA898:CA904" si="916">(CA907-BO907)*100/BO907</f>
        <v>-4.5489979818669308</v>
      </c>
      <c r="CB898" s="103">
        <v>6.1368438892849646</v>
      </c>
      <c r="CC898" s="103">
        <v>6.5458619971119649</v>
      </c>
      <c r="CD898" s="103">
        <v>4.1301011054113692</v>
      </c>
      <c r="CE898" s="103">
        <v>6.5276029854120541</v>
      </c>
      <c r="CF898" s="103">
        <v>6.6364703747921174</v>
      </c>
      <c r="CG898" s="103">
        <v>4.2767281756428792</v>
      </c>
      <c r="CH898" s="103">
        <v>9.6839025976922475</v>
      </c>
      <c r="CI898" s="103">
        <v>8.3866599229331662</v>
      </c>
      <c r="CJ898" s="102">
        <v>10.075050346442215</v>
      </c>
      <c r="CK898" s="102">
        <v>8.7749689317683099</v>
      </c>
      <c r="CL898" s="103">
        <f t="shared" ref="CL898:CL904" si="917">(CL907-CA907)*100/CA907</f>
        <v>9.0166104196477992</v>
      </c>
      <c r="CM898" s="103">
        <v>1.1727620891050865</v>
      </c>
      <c r="CN898" s="103">
        <v>6.1379355761694967</v>
      </c>
      <c r="CO898" s="103">
        <v>6.9815701896138016</v>
      </c>
      <c r="CP898" s="103">
        <v>13.505740616009437</v>
      </c>
      <c r="CQ898" s="103">
        <v>7.0872956580434616</v>
      </c>
      <c r="CR898" s="103">
        <v>3.2144379869966251</v>
      </c>
      <c r="CS898" s="103">
        <v>17.183271227079992</v>
      </c>
      <c r="CT898" s="103">
        <v>13.807922278440673</v>
      </c>
      <c r="CU898" s="103">
        <v>6.1345441692475617</v>
      </c>
      <c r="CV898" s="103">
        <v>17.165574685514738</v>
      </c>
      <c r="CW898" s="103">
        <v>15.053747067465306</v>
      </c>
      <c r="CX898" s="103">
        <v>16.37625591271998</v>
      </c>
      <c r="CY898" s="103">
        <v>16.202392829220905</v>
      </c>
      <c r="CZ898" s="103">
        <v>13.683049300438526</v>
      </c>
      <c r="DA898" s="103">
        <f t="shared" ref="DA898:DA904" si="918">(DA907-CL907)*100/CL907</f>
        <v>12.458968691988261</v>
      </c>
      <c r="DB898" s="102">
        <v>0.81272030421913888</v>
      </c>
      <c r="DC898" s="102">
        <v>-1.1348881386674821</v>
      </c>
      <c r="DD898" s="102">
        <v>-3.1348590893496677</v>
      </c>
      <c r="DE898" s="102">
        <v>-0.20727066630348293</v>
      </c>
      <c r="DF898" s="102">
        <v>-2.2710506472367933</v>
      </c>
      <c r="DG898" s="102">
        <v>-4.5616142975152805</v>
      </c>
      <c r="DH898" s="102">
        <v>-0.72964993719804683</v>
      </c>
      <c r="DI898" s="102">
        <v>-2.8067715429922626</v>
      </c>
      <c r="DJ898" s="102">
        <v>-4.8700562233219289</v>
      </c>
      <c r="DK898" s="102">
        <v>2.5143263690309253E-2</v>
      </c>
      <c r="DL898" s="102">
        <v>-2.0961959199464877</v>
      </c>
      <c r="DM898" s="102">
        <v>-4.5107558374001968</v>
      </c>
      <c r="DN898" s="104">
        <f t="shared" ref="DN898:DN904" si="919">(DN907-DA907)*100/DA907</f>
        <v>-1.2941033248644938</v>
      </c>
      <c r="DO898" s="102">
        <v>-4.5107558374001968</v>
      </c>
      <c r="DP898" s="102">
        <v>5.5192817516093031</v>
      </c>
      <c r="DQ898" s="102">
        <v>4.0519206125382423</v>
      </c>
      <c r="DR898" s="102">
        <v>1.5513025802075433</v>
      </c>
      <c r="DS898" s="102">
        <v>3.8554086235296534</v>
      </c>
      <c r="DT898" s="102">
        <v>2.5732444465614708</v>
      </c>
      <c r="DU898" s="102">
        <v>3.9116738556255726</v>
      </c>
      <c r="DV898" s="105">
        <f t="shared" ref="DV898:DV904" si="920">(DV907-DN907)*100/DN907</f>
        <v>4.6058204900872486</v>
      </c>
      <c r="DW898" s="106">
        <f t="shared" ref="DW898:DW904" si="921">(DW907-DN907)*100/DN907</f>
        <v>3.8544102224864938</v>
      </c>
      <c r="DX898" s="107">
        <f t="shared" ref="DX898:DX904" si="922">(DX907-DN907)*100/DN907</f>
        <v>1.7189921026862887</v>
      </c>
      <c r="DZ898" s="102">
        <f t="shared" ref="DZ898:DZ904" si="923">(DZ907-DW907)*100/DW907</f>
        <v>0.44141194591794591</v>
      </c>
      <c r="EC898" s="102">
        <f t="shared" ref="EC898:EC904" si="924">(EC907-DZ907)*100/DZ907</f>
        <v>0.17650169498000529</v>
      </c>
      <c r="EF898" s="102">
        <f t="shared" ref="EF898:EF904" si="925">(EF907-EC907)*100/EC907</f>
        <v>0.13261375092837149</v>
      </c>
      <c r="EI898" s="102">
        <f t="shared" ref="EI898:EI904" si="926">(EI907-EF907)*100/EF907</f>
        <v>1.1482697380977549</v>
      </c>
      <c r="EL898" s="102">
        <f t="shared" ref="EL898:EL904" si="927">(EL907-EI907)*100/EI907</f>
        <v>1.0622136308970511</v>
      </c>
      <c r="EO898" s="102">
        <f t="shared" ref="EO898:EO904" si="928">(EO907-EL907)*100/EL907</f>
        <v>1.3425288043527344</v>
      </c>
    </row>
    <row r="899" spans="1:145" ht="15.5" x14ac:dyDescent="0.35">
      <c r="A899" s="56" t="s">
        <v>385</v>
      </c>
      <c r="B899" s="206" t="s">
        <v>136</v>
      </c>
      <c r="C899" s="102">
        <f t="shared" si="908"/>
        <v>-0.48630235886706191</v>
      </c>
      <c r="D899" s="102">
        <f t="shared" si="908"/>
        <v>-0.14616328636460701</v>
      </c>
      <c r="E899" s="102">
        <f t="shared" si="908"/>
        <v>2.6524336479658461</v>
      </c>
      <c r="F899" s="102">
        <f t="shared" si="908"/>
        <v>1.0547693320488847</v>
      </c>
      <c r="G899" s="102">
        <f t="shared" si="908"/>
        <v>-0.76963239576080078</v>
      </c>
      <c r="H899" s="102">
        <f t="shared" si="908"/>
        <v>5.7729092672165621</v>
      </c>
      <c r="I899" s="102">
        <f t="shared" si="908"/>
        <v>15.612934758579405</v>
      </c>
      <c r="J899" s="102">
        <f t="shared" si="908"/>
        <v>10.7099366069127</v>
      </c>
      <c r="K899" s="102">
        <f t="shared" si="908"/>
        <v>5.4524782577704061</v>
      </c>
      <c r="L899" s="102">
        <f t="shared" si="908"/>
        <v>3.6520504352367484</v>
      </c>
      <c r="M899" s="102">
        <f t="shared" si="908"/>
        <v>1.08049430126899</v>
      </c>
      <c r="N899" s="102">
        <f t="shared" si="908"/>
        <v>3.4454334612867488</v>
      </c>
      <c r="O899" s="102">
        <f t="shared" si="908"/>
        <v>5.0323182202113355</v>
      </c>
      <c r="P899" s="102">
        <f t="shared" si="908"/>
        <v>-41.313253883306125</v>
      </c>
      <c r="Q899" s="102">
        <f t="shared" si="908"/>
        <v>1.8416351222843044</v>
      </c>
      <c r="R899" s="102">
        <f t="shared" si="908"/>
        <v>0.19581385359634682</v>
      </c>
      <c r="S899" s="102">
        <f t="shared" si="908"/>
        <v>1.986015476579116</v>
      </c>
      <c r="T899" s="102">
        <f t="shared" si="908"/>
        <v>0.74896802121847339</v>
      </c>
      <c r="U899" s="102">
        <f t="shared" si="908"/>
        <v>3.3586637034913025</v>
      </c>
      <c r="V899" s="102">
        <f t="shared" si="908"/>
        <v>0.95776290420352017</v>
      </c>
      <c r="W899" s="102">
        <f t="shared" si="908"/>
        <v>6.6127838122324043</v>
      </c>
      <c r="X899" s="103">
        <f t="shared" si="908"/>
        <v>1.645181868274322</v>
      </c>
      <c r="Y899" s="103">
        <f t="shared" si="908"/>
        <v>1.9098277881517234</v>
      </c>
      <c r="Z899" s="102">
        <f t="shared" si="908"/>
        <v>2.6702325422396149</v>
      </c>
      <c r="AA899" s="102">
        <f t="shared" si="908"/>
        <v>2.6706098181286815</v>
      </c>
      <c r="AB899" s="102">
        <v>2.6252403428960513</v>
      </c>
      <c r="AC899" s="102">
        <v>2.0629020210428148</v>
      </c>
      <c r="AD899" s="102">
        <v>1.920825669917585</v>
      </c>
      <c r="AE899" s="102">
        <f t="shared" si="909"/>
        <v>2.0412134310554606</v>
      </c>
      <c r="AF899" s="102">
        <v>2.5744240881196254</v>
      </c>
      <c r="AG899" s="102">
        <v>2.0267377188196756</v>
      </c>
      <c r="AH899" s="102">
        <v>4.3622592905171853</v>
      </c>
      <c r="AI899" s="102">
        <v>3.7089923215750651</v>
      </c>
      <c r="AJ899" s="103">
        <f t="shared" si="910"/>
        <v>2.0964172069760547</v>
      </c>
      <c r="AK899" s="103">
        <v>-0.69243232877764316</v>
      </c>
      <c r="AL899" s="103">
        <v>0.39510233951798202</v>
      </c>
      <c r="AM899" s="103">
        <v>0.12754425164039476</v>
      </c>
      <c r="AN899" s="103">
        <v>6.2133371008794985E-2</v>
      </c>
      <c r="AO899" s="103">
        <f t="shared" si="911"/>
        <v>0.17863698520536342</v>
      </c>
      <c r="AP899" s="103">
        <v>0.95794936669950037</v>
      </c>
      <c r="AQ899" s="103">
        <v>0.41104747883915399</v>
      </c>
      <c r="AR899" s="103">
        <v>1.4522450459541778</v>
      </c>
      <c r="AS899" s="103">
        <f t="shared" si="912"/>
        <v>0.8856455868773857</v>
      </c>
      <c r="AT899" s="103">
        <v>3.2616150395882499</v>
      </c>
      <c r="AU899" s="103">
        <v>3.0793001580548029</v>
      </c>
      <c r="AV899" s="103">
        <v>-0.14298663295440697</v>
      </c>
      <c r="AW899" s="103">
        <v>0.62064817961736973</v>
      </c>
      <c r="AX899" s="103">
        <f t="shared" si="913"/>
        <v>1.6903181350402086</v>
      </c>
      <c r="AY899" s="103"/>
      <c r="AZ899" s="103">
        <v>3.1278334829178642</v>
      </c>
      <c r="BA899" s="103">
        <v>3.1358882444541045</v>
      </c>
      <c r="BB899" s="103">
        <v>2.3861166629720927</v>
      </c>
      <c r="BC899" s="103">
        <v>1.962511401277526</v>
      </c>
      <c r="BD899" s="103">
        <v>2.4149147648197817</v>
      </c>
      <c r="BE899" s="103">
        <v>2.4149147648197817</v>
      </c>
      <c r="BF899" s="103">
        <f t="shared" si="914"/>
        <v>1.6649357090597872</v>
      </c>
      <c r="BG899" s="103">
        <v>0.80789669500047423</v>
      </c>
      <c r="BH899" s="103">
        <v>0.63098524940789058</v>
      </c>
      <c r="BI899" s="103">
        <v>1.0818947554330476</v>
      </c>
      <c r="BJ899" s="103">
        <v>0.15523030427956033</v>
      </c>
      <c r="BK899" s="103">
        <v>1.5357546556664536</v>
      </c>
      <c r="BL899" s="103">
        <v>0.89045241246606777</v>
      </c>
      <c r="BM899" s="103">
        <v>1.8689217572490338</v>
      </c>
      <c r="BN899" s="103">
        <v>1.2458424805853217</v>
      </c>
      <c r="BO899" s="103">
        <f t="shared" si="915"/>
        <v>2.7041046643246434</v>
      </c>
      <c r="BP899" s="103">
        <v>2.3689670331251493</v>
      </c>
      <c r="BQ899" s="103">
        <v>-0.72277643312832529</v>
      </c>
      <c r="BR899" s="103">
        <v>-0.83009512338385505</v>
      </c>
      <c r="BS899" s="103">
        <v>-0.78047176726263756</v>
      </c>
      <c r="BT899" s="103">
        <v>0.10296474638075734</v>
      </c>
      <c r="BU899" s="103">
        <v>-0.60284295584271586</v>
      </c>
      <c r="BV899" s="103">
        <v>-1.3668101434729663</v>
      </c>
      <c r="BW899" s="103">
        <v>0.16999859295880923</v>
      </c>
      <c r="BX899" s="103">
        <v>8.5886540147262741E-2</v>
      </c>
      <c r="BY899" s="103">
        <v>-1.109467305645703</v>
      </c>
      <c r="BZ899" s="102">
        <v>-7.9634187384165805E-2</v>
      </c>
      <c r="CA899" s="103">
        <f t="shared" si="916"/>
        <v>0.68583659211247716</v>
      </c>
      <c r="CB899" s="103">
        <v>2.9311463324437752</v>
      </c>
      <c r="CC899" s="103">
        <v>2.9813710677941287</v>
      </c>
      <c r="CD899" s="103">
        <v>2.535036161289026</v>
      </c>
      <c r="CE899" s="103">
        <v>2.6936629049741203</v>
      </c>
      <c r="CF899" s="103">
        <v>2.5268963624847762</v>
      </c>
      <c r="CG899" s="103">
        <v>2.4470262652371071</v>
      </c>
      <c r="CH899" s="103">
        <v>2.8736754493470467</v>
      </c>
      <c r="CI899" s="103">
        <v>2.5903992679871872</v>
      </c>
      <c r="CJ899" s="102">
        <v>3.657079866437873</v>
      </c>
      <c r="CK899" s="102">
        <v>3.4559046412089485</v>
      </c>
      <c r="CL899" s="103">
        <f t="shared" si="917"/>
        <v>-1.5215907911076854</v>
      </c>
      <c r="CM899" s="103">
        <v>1.379269156001707</v>
      </c>
      <c r="CN899" s="103">
        <v>3.5455892783936305</v>
      </c>
      <c r="CO899" s="103">
        <v>4.2823485935750538</v>
      </c>
      <c r="CP899" s="103">
        <v>4.9869780165599646</v>
      </c>
      <c r="CQ899" s="103">
        <v>4.2661463445787842</v>
      </c>
      <c r="CR899" s="103">
        <v>3.7203072094779355</v>
      </c>
      <c r="CS899" s="103">
        <v>5.5684610652539801</v>
      </c>
      <c r="CT899" s="103">
        <v>5.1683587242259712</v>
      </c>
      <c r="CU899" s="103">
        <v>4.0415920443529485</v>
      </c>
      <c r="CV899" s="103">
        <v>9.1635243629481096</v>
      </c>
      <c r="CW899" s="103">
        <v>8.967829587343779</v>
      </c>
      <c r="CX899" s="103">
        <v>9.9140702999829653</v>
      </c>
      <c r="CY899" s="103">
        <v>10.062728797242226</v>
      </c>
      <c r="CZ899" s="103">
        <v>8.7362730176996397</v>
      </c>
      <c r="DA899" s="103">
        <f t="shared" si="918"/>
        <v>6.9146166983815762</v>
      </c>
      <c r="DB899" s="102">
        <v>3.7841031964286223</v>
      </c>
      <c r="DC899" s="102">
        <v>3.2451652558536512</v>
      </c>
      <c r="DD899" s="102">
        <v>3.2451652558536512</v>
      </c>
      <c r="DE899" s="102">
        <v>3.899040896439137</v>
      </c>
      <c r="DF899" s="102">
        <v>3.5592124759495145</v>
      </c>
      <c r="DG899" s="102">
        <v>2.9412385243813417</v>
      </c>
      <c r="DH899" s="102">
        <v>3.0372970956563767</v>
      </c>
      <c r="DI899" s="102">
        <v>2.8537884225276273</v>
      </c>
      <c r="DJ899" s="102">
        <v>2.6624086771247337</v>
      </c>
      <c r="DK899" s="102">
        <v>4.7010971470905272</v>
      </c>
      <c r="DL899" s="102">
        <v>4.2082255340155212</v>
      </c>
      <c r="DM899" s="102">
        <v>3.5028982425274893</v>
      </c>
      <c r="DN899" s="104">
        <f t="shared" si="919"/>
        <v>4.6596183257600243</v>
      </c>
      <c r="DO899" s="102">
        <v>3.5028982425274893</v>
      </c>
      <c r="DP899" s="102">
        <v>6.485010635749437</v>
      </c>
      <c r="DQ899" s="102">
        <v>5.7488955650089899</v>
      </c>
      <c r="DR899" s="102">
        <v>4.9664369257728422</v>
      </c>
      <c r="DS899" s="102">
        <v>3.1122992692335756</v>
      </c>
      <c r="DT899" s="102">
        <v>2.4180630845417421</v>
      </c>
      <c r="DU899" s="102">
        <v>4.096312324075245</v>
      </c>
      <c r="DV899" s="105">
        <f t="shared" si="920"/>
        <v>5.25600167678083</v>
      </c>
      <c r="DW899" s="106">
        <f t="shared" si="921"/>
        <v>4.3833621033135168</v>
      </c>
      <c r="DX899" s="107">
        <f t="shared" si="922"/>
        <v>2.331992356308616</v>
      </c>
      <c r="DZ899" s="102">
        <f t="shared" si="923"/>
        <v>1.623831042357035</v>
      </c>
      <c r="EC899" s="102">
        <f t="shared" si="924"/>
        <v>-0.19577889334993204</v>
      </c>
      <c r="EF899" s="102">
        <f t="shared" si="925"/>
        <v>0.30166741616027332</v>
      </c>
      <c r="EI899" s="102">
        <f t="shared" si="926"/>
        <v>1.1751677386491524</v>
      </c>
      <c r="EL899" s="102">
        <f t="shared" si="927"/>
        <v>0.87528396496992245</v>
      </c>
      <c r="EO899" s="102">
        <f t="shared" si="928"/>
        <v>1.2309636963890889</v>
      </c>
    </row>
    <row r="900" spans="1:145" ht="15.5" x14ac:dyDescent="0.35">
      <c r="A900" s="56" t="s">
        <v>386</v>
      </c>
      <c r="B900" s="206" t="s">
        <v>136</v>
      </c>
      <c r="C900" s="102">
        <f t="shared" si="908"/>
        <v>21.509559952801244</v>
      </c>
      <c r="D900" s="102">
        <f t="shared" si="908"/>
        <v>-14.114436679700766</v>
      </c>
      <c r="E900" s="102">
        <f t="shared" si="908"/>
        <v>-11.121756870464575</v>
      </c>
      <c r="F900" s="102">
        <f t="shared" si="908"/>
        <v>0.76116762190931919</v>
      </c>
      <c r="G900" s="102">
        <f t="shared" si="908"/>
        <v>-2.3915809750090196</v>
      </c>
      <c r="H900" s="102">
        <f t="shared" si="908"/>
        <v>-4.1342004895617173</v>
      </c>
      <c r="I900" s="102">
        <f t="shared" si="908"/>
        <v>53.339151739200425</v>
      </c>
      <c r="J900" s="102">
        <f t="shared" si="908"/>
        <v>18.453626046992966</v>
      </c>
      <c r="K900" s="102">
        <f t="shared" si="908"/>
        <v>-19.376973240128144</v>
      </c>
      <c r="L900" s="102">
        <f t="shared" si="908"/>
        <v>-3.5362597605075452</v>
      </c>
      <c r="M900" s="102">
        <f t="shared" si="908"/>
        <v>5.511299063635458</v>
      </c>
      <c r="N900" s="102">
        <f t="shared" si="908"/>
        <v>-0.7501707457115725</v>
      </c>
      <c r="O900" s="102">
        <f t="shared" si="908"/>
        <v>0.25674176682834449</v>
      </c>
      <c r="P900" s="102">
        <f t="shared" si="908"/>
        <v>14.305911599018886</v>
      </c>
      <c r="Q900" s="102">
        <f t="shared" si="908"/>
        <v>-23.970879747435461</v>
      </c>
      <c r="R900" s="102">
        <f t="shared" si="908"/>
        <v>-8.4315194560671891</v>
      </c>
      <c r="S900" s="102">
        <f t="shared" si="908"/>
        <v>0.89532976050675817</v>
      </c>
      <c r="T900" s="102">
        <f t="shared" si="908"/>
        <v>0.48534290297890459</v>
      </c>
      <c r="U900" s="102">
        <f t="shared" si="908"/>
        <v>2.9857667520243041</v>
      </c>
      <c r="V900" s="102">
        <f t="shared" si="908"/>
        <v>0.57229918830921522</v>
      </c>
      <c r="W900" s="102">
        <f t="shared" si="908"/>
        <v>5.4858321701236425</v>
      </c>
      <c r="X900" s="103">
        <f t="shared" si="908"/>
        <v>3.8679782850036237</v>
      </c>
      <c r="Y900" s="103">
        <f t="shared" si="908"/>
        <v>4.2109677434354582</v>
      </c>
      <c r="Z900" s="102">
        <f t="shared" si="908"/>
        <v>3.9854943837830232</v>
      </c>
      <c r="AA900" s="102">
        <f t="shared" si="908"/>
        <v>6.2061216478005301</v>
      </c>
      <c r="AB900" s="102">
        <v>5.7374828057902807</v>
      </c>
      <c r="AC900" s="102">
        <v>4.3558030306859452</v>
      </c>
      <c r="AD900" s="102">
        <v>2.3215579776761661</v>
      </c>
      <c r="AE900" s="102">
        <f t="shared" si="909"/>
        <v>2.4867738751186463</v>
      </c>
      <c r="AF900" s="102">
        <v>2.721903192917364</v>
      </c>
      <c r="AG900" s="102">
        <v>4.3001609820335123</v>
      </c>
      <c r="AH900" s="102">
        <v>9.4308456267633982</v>
      </c>
      <c r="AI900" s="102">
        <v>9.4183754307730787</v>
      </c>
      <c r="AJ900" s="103">
        <f t="shared" si="910"/>
        <v>11.893549771503116</v>
      </c>
      <c r="AK900" s="103">
        <v>7.2388128710891415</v>
      </c>
      <c r="AL900" s="103">
        <v>8.5250039996863993</v>
      </c>
      <c r="AM900" s="103">
        <v>8.3742654700668631</v>
      </c>
      <c r="AN900" s="103">
        <v>5.8676335347158686</v>
      </c>
      <c r="AO900" s="103">
        <f t="shared" si="911"/>
        <v>2.7081128565019705</v>
      </c>
      <c r="AP900" s="103">
        <v>6.3306161901642364</v>
      </c>
      <c r="AQ900" s="103">
        <v>4.1915054333807502</v>
      </c>
      <c r="AR900" s="103">
        <v>4.3137243497125617</v>
      </c>
      <c r="AS900" s="103">
        <f t="shared" si="912"/>
        <v>2.9803191822644339</v>
      </c>
      <c r="AT900" s="103">
        <v>5.1291937854004024</v>
      </c>
      <c r="AU900" s="103">
        <v>5.721119357472924</v>
      </c>
      <c r="AV900" s="103">
        <v>1.4415429167021163</v>
      </c>
      <c r="AW900" s="103">
        <v>1.4415429167021163</v>
      </c>
      <c r="AX900" s="103">
        <f t="shared" si="913"/>
        <v>6.4436146199912416</v>
      </c>
      <c r="AY900" s="103"/>
      <c r="AZ900" s="103">
        <v>3.1855843808148547</v>
      </c>
      <c r="BA900" s="103">
        <v>2.4753631838325809</v>
      </c>
      <c r="BB900" s="103">
        <v>4.0671349517810746</v>
      </c>
      <c r="BC900" s="103">
        <v>4.3762720951788419</v>
      </c>
      <c r="BD900" s="103">
        <v>4.1618268157091727</v>
      </c>
      <c r="BE900" s="103">
        <v>4.536402698504844</v>
      </c>
      <c r="BF900" s="103">
        <f t="shared" si="914"/>
        <v>-1.2239787420542778</v>
      </c>
      <c r="BG900" s="103">
        <v>1.8481120120016601</v>
      </c>
      <c r="BH900" s="103">
        <v>5.0110380508707717</v>
      </c>
      <c r="BI900" s="103">
        <v>3.6540012210353963</v>
      </c>
      <c r="BJ900" s="103">
        <v>5.8323838908363026</v>
      </c>
      <c r="BK900" s="103">
        <v>0.30645765904639055</v>
      </c>
      <c r="BL900" s="103">
        <v>4.0506083228304375</v>
      </c>
      <c r="BM900" s="103">
        <v>0.50430495951159604</v>
      </c>
      <c r="BN900" s="103">
        <v>4.094612238753319</v>
      </c>
      <c r="BO900" s="103">
        <f t="shared" si="915"/>
        <v>3.7353027846774971</v>
      </c>
      <c r="BP900" s="103">
        <v>2.4838334628353986</v>
      </c>
      <c r="BQ900" s="103">
        <v>2.1913289408842043</v>
      </c>
      <c r="BR900" s="103">
        <v>1.4365218324854607</v>
      </c>
      <c r="BS900" s="103">
        <v>5.9857957724695758</v>
      </c>
      <c r="BT900" s="103">
        <v>2.5090963395227042</v>
      </c>
      <c r="BU900" s="103">
        <v>4.8750884625627098</v>
      </c>
      <c r="BV900" s="103">
        <v>6.6250455091591105</v>
      </c>
      <c r="BW900" s="103">
        <v>1.4625761774784687</v>
      </c>
      <c r="BX900" s="103">
        <v>1.8403675989259802</v>
      </c>
      <c r="BY900" s="103">
        <v>3.9310959865835007</v>
      </c>
      <c r="BZ900" s="102">
        <v>1.9745426739123075</v>
      </c>
      <c r="CA900" s="103">
        <f t="shared" si="916"/>
        <v>3.7034264751399282</v>
      </c>
      <c r="CB900" s="103">
        <v>2.9555101338465426</v>
      </c>
      <c r="CC900" s="103">
        <v>3.4066289028838579</v>
      </c>
      <c r="CD900" s="103">
        <v>4.3112674473074009</v>
      </c>
      <c r="CE900" s="103">
        <v>1.830413439630612</v>
      </c>
      <c r="CF900" s="103">
        <v>2.4441664317459693</v>
      </c>
      <c r="CG900" s="103">
        <v>3.2603720555135332</v>
      </c>
      <c r="CH900" s="103">
        <v>0.6140287248247005</v>
      </c>
      <c r="CI900" s="103">
        <v>1.1358038002818178</v>
      </c>
      <c r="CJ900" s="102">
        <v>2.1937264015710696</v>
      </c>
      <c r="CK900" s="102">
        <v>3.1473449677069296</v>
      </c>
      <c r="CL900" s="103">
        <f t="shared" si="917"/>
        <v>0.68349555097025982</v>
      </c>
      <c r="CM900" s="103">
        <v>0.9504065865462511</v>
      </c>
      <c r="CN900" s="103">
        <v>1.2494701855479093</v>
      </c>
      <c r="CO900" s="103">
        <v>1.9825043013879287</v>
      </c>
      <c r="CP900" s="103">
        <v>1.9648622752547604</v>
      </c>
      <c r="CQ900" s="103">
        <v>2.1025500703622062</v>
      </c>
      <c r="CR900" s="103">
        <v>3.3382788553565348</v>
      </c>
      <c r="CS900" s="103">
        <v>4.3863270511294408</v>
      </c>
      <c r="CT900" s="103">
        <v>3.0244347798838844</v>
      </c>
      <c r="CU900" s="103">
        <v>2.9700309057010839</v>
      </c>
      <c r="CV900" s="103">
        <v>6.2866835093579878</v>
      </c>
      <c r="CW900" s="103">
        <v>5.7481890879382647</v>
      </c>
      <c r="CX900" s="103">
        <v>5.2484398477432643</v>
      </c>
      <c r="CY900" s="103">
        <v>5.0134381009444686</v>
      </c>
      <c r="CZ900" s="103">
        <v>6.315914904277248</v>
      </c>
      <c r="DA900" s="103">
        <f t="shared" si="918"/>
        <v>4.1165467717280171</v>
      </c>
      <c r="DB900" s="102">
        <v>9.05779861345375</v>
      </c>
      <c r="DC900" s="102">
        <v>9.5602465243439934</v>
      </c>
      <c r="DD900" s="102">
        <v>9.413576469857075</v>
      </c>
      <c r="DE900" s="102">
        <v>1.0544012135307848</v>
      </c>
      <c r="DF900" s="102">
        <v>1.3023883422151403</v>
      </c>
      <c r="DG900" s="102">
        <v>0.84873561389006746</v>
      </c>
      <c r="DH900" s="102">
        <v>-1.6925474630205957</v>
      </c>
      <c r="DI900" s="102">
        <v>-1.4098662825454868</v>
      </c>
      <c r="DJ900" s="102">
        <v>-2.1626759498529848</v>
      </c>
      <c r="DK900" s="102">
        <v>-1.1886432669956215</v>
      </c>
      <c r="DL900" s="102">
        <v>-1.15741897214203</v>
      </c>
      <c r="DM900" s="102">
        <v>-2.1079453460229383</v>
      </c>
      <c r="DN900" s="104">
        <f t="shared" si="919"/>
        <v>6.0292005131520847</v>
      </c>
      <c r="DO900" s="102">
        <v>-2.1079453460229383</v>
      </c>
      <c r="DP900" s="102">
        <v>1.7051471504051385</v>
      </c>
      <c r="DQ900" s="102">
        <v>1.4733267594608788</v>
      </c>
      <c r="DR900" s="102">
        <v>1.9582877538244221</v>
      </c>
      <c r="DS900" s="102">
        <v>-5.4486710345245846E-2</v>
      </c>
      <c r="DT900" s="102">
        <v>0.37175625885778985</v>
      </c>
      <c r="DU900" s="102">
        <v>-1.175114945725062</v>
      </c>
      <c r="DV900" s="105">
        <f t="shared" si="920"/>
        <v>0.92887671216648804</v>
      </c>
      <c r="DW900" s="106">
        <f t="shared" si="921"/>
        <v>-0.48724495730886197</v>
      </c>
      <c r="DX900" s="107">
        <f t="shared" si="922"/>
        <v>0.92887671216648804</v>
      </c>
      <c r="DZ900" s="102">
        <f t="shared" si="923"/>
        <v>1.9550985154703187</v>
      </c>
      <c r="EC900" s="102">
        <f t="shared" si="924"/>
        <v>1.5014265011991275</v>
      </c>
      <c r="EF900" s="102">
        <f t="shared" si="925"/>
        <v>1.4305114390853286</v>
      </c>
      <c r="EI900" s="102">
        <f t="shared" si="926"/>
        <v>2.302558400577269</v>
      </c>
      <c r="EL900" s="102">
        <f t="shared" si="927"/>
        <v>2.6309638734148608</v>
      </c>
      <c r="EO900" s="102">
        <f t="shared" si="928"/>
        <v>2.7922196105001826</v>
      </c>
    </row>
    <row r="901" spans="1:145" ht="15.5" x14ac:dyDescent="0.35">
      <c r="A901" s="56" t="s">
        <v>387</v>
      </c>
      <c r="B901" s="206" t="s">
        <v>136</v>
      </c>
      <c r="C901" s="102">
        <f t="shared" si="908"/>
        <v>-6.2499999999999813</v>
      </c>
      <c r="D901" s="102">
        <f t="shared" si="908"/>
        <v>12.210210210210198</v>
      </c>
      <c r="E901" s="102">
        <f t="shared" si="908"/>
        <v>-75.759757248193338</v>
      </c>
      <c r="F901" s="102">
        <f t="shared" si="908"/>
        <v>1.653961666321389</v>
      </c>
      <c r="G901" s="102">
        <f t="shared" si="908"/>
        <v>-2.8520895348188202</v>
      </c>
      <c r="H901" s="102">
        <f t="shared" si="908"/>
        <v>-2.7061006807614039</v>
      </c>
      <c r="I901" s="102">
        <f t="shared" si="908"/>
        <v>25.922348287873081</v>
      </c>
      <c r="J901" s="102">
        <f t="shared" si="908"/>
        <v>4.0903945976402287</v>
      </c>
      <c r="K901" s="102">
        <f t="shared" si="908"/>
        <v>4.4774216265810081</v>
      </c>
      <c r="L901" s="102">
        <f t="shared" si="908"/>
        <v>-1.5587679273528892</v>
      </c>
      <c r="M901" s="102">
        <f t="shared" si="908"/>
        <v>-13.72570917926709</v>
      </c>
      <c r="N901" s="102">
        <f t="shared" si="908"/>
        <v>15.745723252653029</v>
      </c>
      <c r="O901" s="102">
        <f t="shared" si="908"/>
        <v>38.141484326489561</v>
      </c>
      <c r="P901" s="102">
        <f t="shared" si="908"/>
        <v>-6.1768833862256693</v>
      </c>
      <c r="Q901" s="102">
        <f t="shared" si="908"/>
        <v>2.1629872709542708</v>
      </c>
      <c r="R901" s="102">
        <f t="shared" si="908"/>
        <v>-0.89510964150993211</v>
      </c>
      <c r="S901" s="102">
        <f t="shared" si="908"/>
        <v>13.298010166940346</v>
      </c>
      <c r="T901" s="102">
        <f t="shared" si="908"/>
        <v>14.822978460997712</v>
      </c>
      <c r="U901" s="102">
        <f t="shared" si="908"/>
        <v>11.380301762570639</v>
      </c>
      <c r="V901" s="102">
        <f t="shared" si="908"/>
        <v>6.740117133095743</v>
      </c>
      <c r="W901" s="102">
        <f t="shared" si="908"/>
        <v>16.269203425797397</v>
      </c>
      <c r="X901" s="103">
        <f t="shared" si="908"/>
        <v>-21.165063219625175</v>
      </c>
      <c r="Y901" s="103">
        <f t="shared" si="908"/>
        <v>29.417411259944402</v>
      </c>
      <c r="Z901" s="102">
        <f t="shared" si="908"/>
        <v>10.95377045989329</v>
      </c>
      <c r="AA901" s="102">
        <f t="shared" si="908"/>
        <v>11.363638167097154</v>
      </c>
      <c r="AB901" s="102">
        <v>-4.0872665843573577</v>
      </c>
      <c r="AC901" s="102">
        <v>-5.6749459681535299</v>
      </c>
      <c r="AD901" s="102">
        <v>-5.9337774190793651</v>
      </c>
      <c r="AE901" s="102">
        <f t="shared" si="909"/>
        <v>-1.1053519093146924</v>
      </c>
      <c r="AF901" s="102">
        <v>-3.7692759393092534</v>
      </c>
      <c r="AG901" s="102">
        <v>-3.321440483625151</v>
      </c>
      <c r="AH901" s="102">
        <v>-1.7301964715552767</v>
      </c>
      <c r="AI901" s="102">
        <v>-5.6178217215863731</v>
      </c>
      <c r="AJ901" s="103">
        <f t="shared" si="910"/>
        <v>-6.5599726741734363</v>
      </c>
      <c r="AK901" s="103">
        <v>-23.801756166609795</v>
      </c>
      <c r="AL901" s="103">
        <v>-17.191660690074347</v>
      </c>
      <c r="AM901" s="103">
        <v>-20.865656377578986</v>
      </c>
      <c r="AN901" s="103">
        <v>-21.266402050290235</v>
      </c>
      <c r="AO901" s="103">
        <f t="shared" si="911"/>
        <v>-17.59324500540983</v>
      </c>
      <c r="AP901" s="103">
        <v>-10.338982815357053</v>
      </c>
      <c r="AQ901" s="103">
        <v>-16.79587307850424</v>
      </c>
      <c r="AR901" s="103">
        <v>-10.457225995890187</v>
      </c>
      <c r="AS901" s="103">
        <f t="shared" si="912"/>
        <v>-3.43905370690053</v>
      </c>
      <c r="AT901" s="103">
        <v>20.254283288544983</v>
      </c>
      <c r="AU901" s="103">
        <v>11.436029971308374</v>
      </c>
      <c r="AV901" s="103">
        <v>10.555972031484037</v>
      </c>
      <c r="AW901" s="103">
        <v>10.229916065065865</v>
      </c>
      <c r="AX901" s="103">
        <f t="shared" si="913"/>
        <v>11.254617446244781</v>
      </c>
      <c r="AY901" s="103"/>
      <c r="AZ901" s="103">
        <v>6.9112701896827451</v>
      </c>
      <c r="BA901" s="103">
        <v>0.13131777998987135</v>
      </c>
      <c r="BB901" s="103">
        <v>7.4465514123090726</v>
      </c>
      <c r="BC901" s="103">
        <v>1.6668494300539278</v>
      </c>
      <c r="BD901" s="103">
        <v>16.97178341624701</v>
      </c>
      <c r="BE901" s="103">
        <v>10.526596412203387</v>
      </c>
      <c r="BF901" s="103">
        <f t="shared" si="914"/>
        <v>23.811055774613845</v>
      </c>
      <c r="BG901" s="103">
        <v>-7.0068351666558701</v>
      </c>
      <c r="BH901" s="103">
        <v>-17.911449708493759</v>
      </c>
      <c r="BI901" s="103">
        <v>-4.6426841971766475</v>
      </c>
      <c r="BJ901" s="103">
        <v>-12.646173323699205</v>
      </c>
      <c r="BK901" s="103">
        <v>2.6737016258714257</v>
      </c>
      <c r="BL901" s="103">
        <v>-4.9802425750758159</v>
      </c>
      <c r="BM901" s="103">
        <v>-2.347321297622559</v>
      </c>
      <c r="BN901" s="103">
        <v>-9.7274661789614516</v>
      </c>
      <c r="BO901" s="103">
        <f t="shared" si="915"/>
        <v>-1.3962905006485125</v>
      </c>
      <c r="BP901" s="103">
        <v>-3.0190096840771603</v>
      </c>
      <c r="BQ901" s="103">
        <v>-3.1034089990573084</v>
      </c>
      <c r="BR901" s="103">
        <v>-19.113872791336284</v>
      </c>
      <c r="BS901" s="103">
        <v>-32.439490227093529</v>
      </c>
      <c r="BT901" s="103">
        <v>-21.938912885924708</v>
      </c>
      <c r="BU901" s="103">
        <v>-31.385396373393132</v>
      </c>
      <c r="BV901" s="103">
        <v>-38.603531504534224</v>
      </c>
      <c r="BW901" s="103">
        <v>-18.557985530313577</v>
      </c>
      <c r="BX901" s="103">
        <v>-23.84692345605232</v>
      </c>
      <c r="BY901" s="103">
        <v>-25.909396344679404</v>
      </c>
      <c r="BZ901" s="102">
        <v>-19.021641551359483</v>
      </c>
      <c r="CA901" s="103">
        <f t="shared" si="916"/>
        <v>-14.954081707313714</v>
      </c>
      <c r="CB901" s="103">
        <v>12.587666473290771</v>
      </c>
      <c r="CC901" s="103">
        <v>13.104908512210073</v>
      </c>
      <c r="CD901" s="103">
        <v>6.9387979744635322</v>
      </c>
      <c r="CE901" s="103">
        <v>14.756895805311176</v>
      </c>
      <c r="CF901" s="103">
        <v>16.048990012407085</v>
      </c>
      <c r="CG901" s="103">
        <v>10.03642674848337</v>
      </c>
      <c r="CH901" s="103">
        <v>23.43069148512901</v>
      </c>
      <c r="CI901" s="103">
        <v>20.307063872079059</v>
      </c>
      <c r="CJ901" s="102">
        <v>23.42747936143255</v>
      </c>
      <c r="CK901" s="102">
        <v>20.259782298113997</v>
      </c>
      <c r="CL901" s="103">
        <f t="shared" si="917"/>
        <v>36.256149214184262</v>
      </c>
      <c r="CM901" s="103">
        <v>1.3067349771120704</v>
      </c>
      <c r="CN901" s="103">
        <v>12.745800545185203</v>
      </c>
      <c r="CO901" s="103">
        <v>13.17444412804242</v>
      </c>
      <c r="CP901" s="103">
        <v>28.525169939132184</v>
      </c>
      <c r="CQ901" s="103">
        <v>14.110200234881772</v>
      </c>
      <c r="CR901" s="103">
        <v>5.2346778396071008</v>
      </c>
      <c r="CS901" s="103">
        <v>36.345749381924733</v>
      </c>
      <c r="CT901" s="103">
        <v>29.659761380441328</v>
      </c>
      <c r="CU901" s="103">
        <v>12.46827836150557</v>
      </c>
      <c r="CV901" s="103">
        <v>30.569120957350641</v>
      </c>
      <c r="CW901" s="103">
        <v>27.512771957443587</v>
      </c>
      <c r="CX901" s="103">
        <v>29.960389182753577</v>
      </c>
      <c r="CY901" s="103">
        <v>29.294827336355066</v>
      </c>
      <c r="CZ901" s="103">
        <v>27.48485491555379</v>
      </c>
      <c r="DA901" s="103">
        <f t="shared" si="918"/>
        <v>18.329392143285069</v>
      </c>
      <c r="DB901" s="102">
        <v>-3.5241957764886016</v>
      </c>
      <c r="DC901" s="102">
        <v>-6.6800985379169022</v>
      </c>
      <c r="DD901" s="102">
        <v>-10.155842633857668</v>
      </c>
      <c r="DE901" s="102">
        <v>-5.4104719158948944</v>
      </c>
      <c r="DF901" s="102">
        <v>-9.0145327904336305</v>
      </c>
      <c r="DG901" s="102">
        <v>-12.707925094023523</v>
      </c>
      <c r="DH901" s="102">
        <v>-7.0107009238274332</v>
      </c>
      <c r="DI901" s="102">
        <v>-10.468558211353269</v>
      </c>
      <c r="DJ901" s="102">
        <v>-14.192486853069866</v>
      </c>
      <c r="DK901" s="102">
        <v>-5.4990491783634594</v>
      </c>
      <c r="DL901" s="102">
        <v>-9.1641344569542831</v>
      </c>
      <c r="DM901" s="102">
        <v>-14.184339992017886</v>
      </c>
      <c r="DN901" s="104">
        <f t="shared" si="919"/>
        <v>-9.678004044284501</v>
      </c>
      <c r="DO901" s="102">
        <v>-14.184339992017886</v>
      </c>
      <c r="DP901" s="102">
        <v>6.0060711318392768</v>
      </c>
      <c r="DQ901" s="102">
        <v>3.7969326453940084</v>
      </c>
      <c r="DR901" s="102">
        <v>-0.77526447470163351</v>
      </c>
      <c r="DS901" s="102">
        <v>4.2153805818765298</v>
      </c>
      <c r="DT901" s="102">
        <v>2.6375902510818818</v>
      </c>
      <c r="DU901" s="102">
        <v>5.5517986493003235</v>
      </c>
      <c r="DV901" s="105">
        <f t="shared" si="920"/>
        <v>4.6680498952883438</v>
      </c>
      <c r="DW901" s="106">
        <f t="shared" si="921"/>
        <v>4.3253047132023488</v>
      </c>
      <c r="DX901" s="107">
        <f t="shared" si="922"/>
        <v>2.0369307381656174</v>
      </c>
      <c r="DZ901" s="102">
        <f t="shared" si="923"/>
        <v>-1.4681467038410749</v>
      </c>
      <c r="EC901" s="102">
        <f t="shared" si="924"/>
        <v>2.0704767987603327</v>
      </c>
      <c r="EF901" s="102">
        <f t="shared" si="925"/>
        <v>1.7676226830039306</v>
      </c>
      <c r="EI901" s="102">
        <f t="shared" si="926"/>
        <v>2.1459141207554784</v>
      </c>
      <c r="EL901" s="102">
        <f t="shared" si="927"/>
        <v>2.2822296451080892</v>
      </c>
      <c r="EO901" s="102">
        <f t="shared" si="928"/>
        <v>2.7034590956218403</v>
      </c>
    </row>
    <row r="902" spans="1:145" ht="15.5" x14ac:dyDescent="0.35">
      <c r="A902" s="56" t="s">
        <v>388</v>
      </c>
      <c r="B902" s="206" t="s">
        <v>136</v>
      </c>
      <c r="C902" s="102">
        <f t="shared" si="908"/>
        <v>-1.5609332223785748</v>
      </c>
      <c r="D902" s="102">
        <f t="shared" si="908"/>
        <v>7.9237655199989021</v>
      </c>
      <c r="E902" s="102">
        <f t="shared" si="908"/>
        <v>4.8607846457706136</v>
      </c>
      <c r="F902" s="102">
        <f t="shared" si="908"/>
        <v>-3.4356266058829537</v>
      </c>
      <c r="G902" s="102">
        <f t="shared" si="908"/>
        <v>0.43430330577400555</v>
      </c>
      <c r="H902" s="102">
        <f t="shared" si="908"/>
        <v>-3.4252949078101391</v>
      </c>
      <c r="I902" s="102">
        <f t="shared" si="908"/>
        <v>46.585770422436411</v>
      </c>
      <c r="J902" s="102">
        <f t="shared" si="908"/>
        <v>1.3495071439579973</v>
      </c>
      <c r="K902" s="102">
        <f t="shared" si="908"/>
        <v>13.417617353634178</v>
      </c>
      <c r="L902" s="102">
        <f t="shared" si="908"/>
        <v>1.08860300089558</v>
      </c>
      <c r="M902" s="102">
        <f t="shared" si="908"/>
        <v>-17.783174567298094</v>
      </c>
      <c r="N902" s="102">
        <f t="shared" si="908"/>
        <v>22.352081289908725</v>
      </c>
      <c r="O902" s="102">
        <f t="shared" si="908"/>
        <v>29.150842693200712</v>
      </c>
      <c r="P902" s="102">
        <f t="shared" si="908"/>
        <v>-9.9346735849058003</v>
      </c>
      <c r="Q902" s="102">
        <f t="shared" si="908"/>
        <v>3.2997982633221254</v>
      </c>
      <c r="R902" s="102">
        <f t="shared" si="908"/>
        <v>1.5108810255432552</v>
      </c>
      <c r="S902" s="102">
        <f t="shared" si="908"/>
        <v>6.2224285513929694</v>
      </c>
      <c r="T902" s="102">
        <f t="shared" si="908"/>
        <v>15.706619202370149</v>
      </c>
      <c r="U902" s="102">
        <f t="shared" si="908"/>
        <v>9.4713732394373551</v>
      </c>
      <c r="V902" s="102">
        <f t="shared" si="908"/>
        <v>2.2581908738282497</v>
      </c>
      <c r="W902" s="102">
        <f t="shared" si="908"/>
        <v>15.780265950720379</v>
      </c>
      <c r="X902" s="103">
        <f t="shared" si="908"/>
        <v>-18.256140887266316</v>
      </c>
      <c r="Y902" s="103">
        <f t="shared" si="908"/>
        <v>25.637729025613442</v>
      </c>
      <c r="Z902" s="102">
        <f t="shared" si="908"/>
        <v>12.39839081579361</v>
      </c>
      <c r="AA902" s="102">
        <f t="shared" si="908"/>
        <v>-2.3453434388229253</v>
      </c>
      <c r="AB902" s="102">
        <v>-1.8781015449777296</v>
      </c>
      <c r="AC902" s="102">
        <v>-1.2831907290570304</v>
      </c>
      <c r="AD902" s="102">
        <v>-2.169740938890441</v>
      </c>
      <c r="AE902" s="102">
        <f t="shared" si="909"/>
        <v>-2.0663851625214478E-2</v>
      </c>
      <c r="AF902" s="102">
        <v>-0.2635151357230755</v>
      </c>
      <c r="AG902" s="102">
        <v>-2.1418398475969536</v>
      </c>
      <c r="AH902" s="102">
        <v>-1.0164243940474307</v>
      </c>
      <c r="AI902" s="102">
        <v>-3.8160154986510428</v>
      </c>
      <c r="AJ902" s="103">
        <f t="shared" si="910"/>
        <v>-6.0995037209550222</v>
      </c>
      <c r="AK902" s="103">
        <v>-14.978295150037646</v>
      </c>
      <c r="AL902" s="103">
        <v>-9.8263968248277962</v>
      </c>
      <c r="AM902" s="103">
        <v>-12.063376756492978</v>
      </c>
      <c r="AN902" s="103">
        <v>-12.34345188363528</v>
      </c>
      <c r="AO902" s="103">
        <f t="shared" si="911"/>
        <v>-17.084066212289592</v>
      </c>
      <c r="AP902" s="103">
        <v>-6.6545013640772703</v>
      </c>
      <c r="AQ902" s="103">
        <v>-8.3789747216842976</v>
      </c>
      <c r="AR902" s="103">
        <v>-3.7147841175586853</v>
      </c>
      <c r="AS902" s="103">
        <f t="shared" si="912"/>
        <v>-4.4991682169138896</v>
      </c>
      <c r="AT902" s="103">
        <v>12.033332685785201</v>
      </c>
      <c r="AU902" s="103">
        <v>8.8673550547722417</v>
      </c>
      <c r="AV902" s="103">
        <v>3.967516741588355</v>
      </c>
      <c r="AW902" s="103">
        <v>3.967516741588355</v>
      </c>
      <c r="AX902" s="103">
        <f t="shared" si="913"/>
        <v>6.1031527414219102</v>
      </c>
      <c r="AY902" s="103"/>
      <c r="AZ902" s="103">
        <v>3.3259950362683242</v>
      </c>
      <c r="BA902" s="103">
        <v>0.64255042937255979</v>
      </c>
      <c r="BB902" s="103">
        <v>3.8047923452482504</v>
      </c>
      <c r="BC902" s="103">
        <v>1.3218916467740673</v>
      </c>
      <c r="BD902" s="103">
        <v>4.3447235638471229</v>
      </c>
      <c r="BE902" s="103">
        <v>2.7886753975062217</v>
      </c>
      <c r="BF902" s="103">
        <f t="shared" si="914"/>
        <v>5.4334057722319979</v>
      </c>
      <c r="BG902" s="103">
        <v>-3.0525487640618651</v>
      </c>
      <c r="BH902" s="103">
        <v>-7.6890557651335545</v>
      </c>
      <c r="BI902" s="103">
        <v>0.40800343900756048</v>
      </c>
      <c r="BJ902" s="103">
        <v>-4.5515732383377445</v>
      </c>
      <c r="BK902" s="103">
        <v>1.7808896364997375</v>
      </c>
      <c r="BL902" s="103">
        <v>-3.457363137693052</v>
      </c>
      <c r="BM902" s="103">
        <v>1.8197391703938552</v>
      </c>
      <c r="BN902" s="103">
        <v>-3.4078452312807093</v>
      </c>
      <c r="BO902" s="103">
        <f t="shared" si="915"/>
        <v>1.9370665855578344</v>
      </c>
      <c r="BP902" s="103">
        <v>-2.0041993845090897</v>
      </c>
      <c r="BQ902" s="103">
        <v>-5.945036785681741</v>
      </c>
      <c r="BR902" s="103">
        <v>-19.718084540622378</v>
      </c>
      <c r="BS902" s="103">
        <v>-19.488078484470858</v>
      </c>
      <c r="BT902" s="103">
        <v>-11.420161551200733</v>
      </c>
      <c r="BU902" s="103">
        <v>-16.314488504803741</v>
      </c>
      <c r="BV902" s="103">
        <v>-21.55946194612288</v>
      </c>
      <c r="BW902" s="103">
        <v>-9.0847193037731966</v>
      </c>
      <c r="BX902" s="103">
        <v>-10.845330073947466</v>
      </c>
      <c r="BY902" s="103">
        <v>-12.898489911933819</v>
      </c>
      <c r="BZ902" s="102">
        <v>-8.7635782306660772</v>
      </c>
      <c r="CA902" s="103">
        <f t="shared" si="916"/>
        <v>-10.131902141732775</v>
      </c>
      <c r="CB902" s="103">
        <v>8.5703161555735754</v>
      </c>
      <c r="CC902" s="103">
        <v>9.8268785181702736</v>
      </c>
      <c r="CD902" s="103">
        <v>4.9062973518071349</v>
      </c>
      <c r="CE902" s="103">
        <v>9.1639656085592112</v>
      </c>
      <c r="CF902" s="103">
        <v>9.8545207311403438</v>
      </c>
      <c r="CG902" s="103">
        <v>4.8665852537169165</v>
      </c>
      <c r="CH902" s="103">
        <v>15.076199539704339</v>
      </c>
      <c r="CI902" s="103">
        <v>13.434369249250425</v>
      </c>
      <c r="CJ902" s="102">
        <v>14.588119277703452</v>
      </c>
      <c r="CK902" s="102">
        <v>12.95653119279147</v>
      </c>
      <c r="CL902" s="103">
        <f t="shared" si="917"/>
        <v>16.06943782347005</v>
      </c>
      <c r="CM902" s="103">
        <v>1.3541597386459039</v>
      </c>
      <c r="CN902" s="103">
        <v>9.0082618643329742</v>
      </c>
      <c r="CO902" s="103">
        <v>9.2486813790385227</v>
      </c>
      <c r="CP902" s="103">
        <v>19.824417278657684</v>
      </c>
      <c r="CQ902" s="103">
        <v>9.2927689991325675</v>
      </c>
      <c r="CR902" s="103">
        <v>3.1701199703707235</v>
      </c>
      <c r="CS902" s="103">
        <v>27.756741491438259</v>
      </c>
      <c r="CT902" s="103">
        <v>21.468942045904353</v>
      </c>
      <c r="CU902" s="103">
        <v>8.1820142829677494</v>
      </c>
      <c r="CV902" s="103">
        <v>24.09003752770866</v>
      </c>
      <c r="CW902" s="103">
        <v>19.432668824029289</v>
      </c>
      <c r="CX902" s="103">
        <v>21.402078416951717</v>
      </c>
      <c r="CY902" s="103">
        <v>21.097848243639241</v>
      </c>
      <c r="CZ902" s="103">
        <v>16.102930080289539</v>
      </c>
      <c r="DA902" s="103">
        <f t="shared" si="918"/>
        <v>19.420843100947092</v>
      </c>
      <c r="DB902" s="102">
        <v>-1.3378957800837625</v>
      </c>
      <c r="DC902" s="102">
        <v>-4.9572865588234043</v>
      </c>
      <c r="DD902" s="102">
        <v>-8.5707122898690198</v>
      </c>
      <c r="DE902" s="102">
        <v>-4.3297633909140805</v>
      </c>
      <c r="DF902" s="102">
        <v>-7.9933465571022966</v>
      </c>
      <c r="DG902" s="102">
        <v>-11.807496042567973</v>
      </c>
      <c r="DH902" s="102">
        <v>-3.7825289455409683</v>
      </c>
      <c r="DI902" s="102">
        <v>-7.6325613650150981</v>
      </c>
      <c r="DJ902" s="102">
        <v>-10.909177151379362</v>
      </c>
      <c r="DK902" s="102">
        <v>-3.8623772324673764</v>
      </c>
      <c r="DL902" s="102">
        <v>-7.6095566607243486</v>
      </c>
      <c r="DM902" s="102">
        <v>-10.88323519359794</v>
      </c>
      <c r="DN902" s="104">
        <f t="shared" si="919"/>
        <v>-6.1507138423282521</v>
      </c>
      <c r="DO902" s="102">
        <v>-10.88323519359794</v>
      </c>
      <c r="DP902" s="102">
        <v>3.2536158205902708</v>
      </c>
      <c r="DQ902" s="102">
        <v>0.61205757918213977</v>
      </c>
      <c r="DR902" s="102">
        <v>-3.4774858071718122</v>
      </c>
      <c r="DS902" s="102">
        <v>4.3178564739086003</v>
      </c>
      <c r="DT902" s="102">
        <v>2.5902847019764002</v>
      </c>
      <c r="DU902" s="102">
        <v>3.0198481997041338</v>
      </c>
      <c r="DV902" s="105">
        <f t="shared" si="920"/>
        <v>3.3777215678997035</v>
      </c>
      <c r="DW902" s="106">
        <f t="shared" si="921"/>
        <v>2.7638735659686406</v>
      </c>
      <c r="DX902" s="107">
        <f t="shared" si="922"/>
        <v>-0.22986610535422061</v>
      </c>
      <c r="DZ902" s="102">
        <f t="shared" si="923"/>
        <v>-1.6821463168060209</v>
      </c>
      <c r="EC902" s="102">
        <f t="shared" si="924"/>
        <v>-1.6321236555012235</v>
      </c>
      <c r="EF902" s="102">
        <f t="shared" si="925"/>
        <v>-4.2049782559622662</v>
      </c>
      <c r="EI902" s="102">
        <f t="shared" si="926"/>
        <v>-0.33838038254449582</v>
      </c>
      <c r="EL902" s="102">
        <f t="shared" si="927"/>
        <v>-0.18175108651662178</v>
      </c>
      <c r="EO902" s="102">
        <f t="shared" si="928"/>
        <v>0.28190603434247258</v>
      </c>
    </row>
    <row r="903" spans="1:145" ht="15.5" x14ac:dyDescent="0.35">
      <c r="A903" s="56" t="s">
        <v>389</v>
      </c>
      <c r="B903" s="206" t="s">
        <v>136</v>
      </c>
      <c r="C903" s="102">
        <f t="shared" si="908"/>
        <v>9.2102894599846277</v>
      </c>
      <c r="D903" s="102">
        <f t="shared" si="908"/>
        <v>-16.218427354672002</v>
      </c>
      <c r="E903" s="102">
        <f t="shared" si="908"/>
        <v>1.4899865424517644</v>
      </c>
      <c r="F903" s="102">
        <f t="shared" si="908"/>
        <v>12.427704141409995</v>
      </c>
      <c r="G903" s="102">
        <f t="shared" si="908"/>
        <v>16.336495317815842</v>
      </c>
      <c r="H903" s="102">
        <f t="shared" si="908"/>
        <v>0.41920596303341146</v>
      </c>
      <c r="I903" s="102">
        <f t="shared" si="908"/>
        <v>7.5042770533139764</v>
      </c>
      <c r="J903" s="102">
        <f t="shared" si="908"/>
        <v>-2.9971334639649347</v>
      </c>
      <c r="K903" s="102">
        <f t="shared" si="908"/>
        <v>14.669535302882629</v>
      </c>
      <c r="L903" s="102">
        <f t="shared" si="908"/>
        <v>27.361830771906963</v>
      </c>
      <c r="M903" s="102">
        <f t="shared" si="908"/>
        <v>-6.4897496298635868</v>
      </c>
      <c r="N903" s="102">
        <f t="shared" si="908"/>
        <v>18.467496267102355</v>
      </c>
      <c r="O903" s="102">
        <f t="shared" si="908"/>
        <v>-40.092754287450347</v>
      </c>
      <c r="P903" s="102">
        <f t="shared" si="908"/>
        <v>-4.4481943193761122</v>
      </c>
      <c r="Q903" s="102">
        <f t="shared" si="908"/>
        <v>-0.97847038363901917</v>
      </c>
      <c r="R903" s="102">
        <f t="shared" si="908"/>
        <v>-4.2597694583692238</v>
      </c>
      <c r="S903" s="102">
        <f t="shared" si="908"/>
        <v>10.802639138689445</v>
      </c>
      <c r="T903" s="102">
        <f t="shared" si="908"/>
        <v>29.96083182214608</v>
      </c>
      <c r="U903" s="102">
        <f t="shared" si="908"/>
        <v>14.209972309110086</v>
      </c>
      <c r="V903" s="102">
        <f t="shared" si="908"/>
        <v>3.2322968090750974</v>
      </c>
      <c r="W903" s="102">
        <f t="shared" si="908"/>
        <v>14.298837897424706</v>
      </c>
      <c r="X903" s="103">
        <f t="shared" si="908"/>
        <v>-18.598562474260504</v>
      </c>
      <c r="Y903" s="103">
        <f t="shared" si="908"/>
        <v>23.974880231898709</v>
      </c>
      <c r="Z903" s="102">
        <f t="shared" si="908"/>
        <v>11.437620582407103</v>
      </c>
      <c r="AA903" s="102">
        <f t="shared" si="908"/>
        <v>2.2044773608502641</v>
      </c>
      <c r="AB903" s="102">
        <v>-2.1917515921061095</v>
      </c>
      <c r="AC903" s="102">
        <v>-1.9819048529847154</v>
      </c>
      <c r="AD903" s="102">
        <v>-1.0255198904183738</v>
      </c>
      <c r="AE903" s="102">
        <f t="shared" si="909"/>
        <v>-2.1721237188920255</v>
      </c>
      <c r="AF903" s="102">
        <v>-2.1816919037917031</v>
      </c>
      <c r="AG903" s="102">
        <v>-2.1287606668190917</v>
      </c>
      <c r="AH903" s="102">
        <v>-0.38033426724505087</v>
      </c>
      <c r="AI903" s="102">
        <v>-6.2766448945315751</v>
      </c>
      <c r="AJ903" s="103">
        <f t="shared" si="910"/>
        <v>-0.13457845137973917</v>
      </c>
      <c r="AK903" s="103">
        <v>-36.450399750181703</v>
      </c>
      <c r="AL903" s="103">
        <v>-25.68307378182157</v>
      </c>
      <c r="AM903" s="103">
        <v>-32.156669748605111</v>
      </c>
      <c r="AN903" s="103">
        <v>-32.790353030230548</v>
      </c>
      <c r="AO903" s="103">
        <f t="shared" si="911"/>
        <v>-21.350106638191274</v>
      </c>
      <c r="AP903" s="103">
        <v>-19.783475517314653</v>
      </c>
      <c r="AQ903" s="103">
        <v>-25.56913321060382</v>
      </c>
      <c r="AR903" s="103">
        <v>-12.476488142567783</v>
      </c>
      <c r="AS903" s="103">
        <f t="shared" si="912"/>
        <v>-5.7111068579099173</v>
      </c>
      <c r="AT903" s="103">
        <v>16.947405097174151</v>
      </c>
      <c r="AU903" s="103">
        <v>11.743960556411086</v>
      </c>
      <c r="AV903" s="103">
        <v>10.23820988306103</v>
      </c>
      <c r="AW903" s="103">
        <v>10.23820988306103</v>
      </c>
      <c r="AX903" s="103">
        <f t="shared" si="913"/>
        <v>11.806638372381672</v>
      </c>
      <c r="AY903" s="103"/>
      <c r="AZ903" s="103">
        <v>6.2660358215931433</v>
      </c>
      <c r="BA903" s="103">
        <v>3.8850865932165006</v>
      </c>
      <c r="BB903" s="103">
        <v>4.8660614155213979</v>
      </c>
      <c r="BC903" s="103">
        <v>2.2846395151097849</v>
      </c>
      <c r="BD903" s="103">
        <v>11.871855715464971</v>
      </c>
      <c r="BE903" s="103">
        <v>9.0029047652899425</v>
      </c>
      <c r="BF903" s="103">
        <f t="shared" si="914"/>
        <v>11.897805854114003</v>
      </c>
      <c r="BG903" s="103">
        <v>-3.0907324615208243</v>
      </c>
      <c r="BH903" s="103">
        <v>-9.3519544865965454</v>
      </c>
      <c r="BI903" s="103">
        <v>-2.0727600577738095</v>
      </c>
      <c r="BJ903" s="103">
        <v>-8.1753631104887141</v>
      </c>
      <c r="BK903" s="103">
        <v>-0.32796000784040852</v>
      </c>
      <c r="BL903" s="103">
        <v>-6.3699613556363923</v>
      </c>
      <c r="BM903" s="103">
        <v>0.46086224756432376</v>
      </c>
      <c r="BN903" s="103">
        <v>-4.9708573149341584</v>
      </c>
      <c r="BO903" s="103">
        <f t="shared" si="915"/>
        <v>0.13947873978341022</v>
      </c>
      <c r="BP903" s="103">
        <v>-0.6578584793697847</v>
      </c>
      <c r="BQ903" s="103">
        <v>-0.60758415667118182</v>
      </c>
      <c r="BR903" s="103">
        <v>-8.7312670148952893</v>
      </c>
      <c r="BS903" s="103">
        <v>-17.080694924393267</v>
      </c>
      <c r="BT903" s="103">
        <v>-9.5439729673531062</v>
      </c>
      <c r="BU903" s="103">
        <v>-14.899342927974141</v>
      </c>
      <c r="BV903" s="103">
        <v>-18.093810057263287</v>
      </c>
      <c r="BW903" s="103">
        <v>-6.5159121314267967</v>
      </c>
      <c r="BX903" s="103">
        <v>-9.525863586066798</v>
      </c>
      <c r="BY903" s="103">
        <v>-10.491513846864702</v>
      </c>
      <c r="BZ903" s="102">
        <v>-7.0115296630199211</v>
      </c>
      <c r="CA903" s="103">
        <f t="shared" si="916"/>
        <v>-9.7872678411074485</v>
      </c>
      <c r="CB903" s="103">
        <v>10.257615535613914</v>
      </c>
      <c r="CC903" s="103">
        <v>9.9087283601718816</v>
      </c>
      <c r="CD903" s="103">
        <v>4.6172427770078244</v>
      </c>
      <c r="CE903" s="103">
        <v>11.253378185315103</v>
      </c>
      <c r="CF903" s="103">
        <v>10.232950971412379</v>
      </c>
      <c r="CG903" s="103">
        <v>4.8570332551060877</v>
      </c>
      <c r="CH903" s="103">
        <v>18.581566760483536</v>
      </c>
      <c r="CI903" s="103">
        <v>15.086049791418095</v>
      </c>
      <c r="CJ903" s="102">
        <v>19.341326693609101</v>
      </c>
      <c r="CK903" s="102">
        <v>15.764302872896483</v>
      </c>
      <c r="CL903" s="103">
        <f t="shared" si="917"/>
        <v>18.902055562118861</v>
      </c>
      <c r="CM903" s="103">
        <v>-0.28814115386164885</v>
      </c>
      <c r="CN903" s="103">
        <v>6.27904221682439</v>
      </c>
      <c r="CO903" s="103">
        <v>7.4544988155783107</v>
      </c>
      <c r="CP903" s="103">
        <v>19.215721495599428</v>
      </c>
      <c r="CQ903" s="103">
        <v>7.1568355772140846</v>
      </c>
      <c r="CR903" s="103">
        <v>2.4142634476958173E-3</v>
      </c>
      <c r="CS903" s="103">
        <v>26.791510923776567</v>
      </c>
      <c r="CT903" s="103">
        <v>20.575050830045662</v>
      </c>
      <c r="CU903" s="103">
        <v>5.9095128488783386</v>
      </c>
      <c r="CV903" s="103">
        <v>25.856132567283112</v>
      </c>
      <c r="CW903" s="103">
        <v>21.177057634059331</v>
      </c>
      <c r="CX903" s="103">
        <v>22.882510796010713</v>
      </c>
      <c r="CY903" s="103">
        <v>22.393370463378883</v>
      </c>
      <c r="CZ903" s="103">
        <v>16.226944603073228</v>
      </c>
      <c r="DA903" s="103">
        <f t="shared" si="918"/>
        <v>18.653962312002147</v>
      </c>
      <c r="DB903" s="102">
        <v>-3.0700709853912538</v>
      </c>
      <c r="DC903" s="102">
        <v>-5.8411850094681137</v>
      </c>
      <c r="DD903" s="102">
        <v>-9.8750308165768477</v>
      </c>
      <c r="DE903" s="102">
        <v>-5.7692264223881393</v>
      </c>
      <c r="DF903" s="102">
        <v>-9.112312958759091</v>
      </c>
      <c r="DG903" s="102">
        <v>-12.734635297158174</v>
      </c>
      <c r="DH903" s="102">
        <v>-3.2010421024394886</v>
      </c>
      <c r="DI903" s="102">
        <v>-6.824954905085697</v>
      </c>
      <c r="DJ903" s="102">
        <v>-10.243505787547504</v>
      </c>
      <c r="DK903" s="102">
        <v>-2.9967576731890797</v>
      </c>
      <c r="DL903" s="102">
        <v>-6.451722694722366</v>
      </c>
      <c r="DM903" s="102">
        <v>-10.23281599980622</v>
      </c>
      <c r="DN903" s="104">
        <f t="shared" si="919"/>
        <v>-5.7076953122324872</v>
      </c>
      <c r="DO903" s="102">
        <v>-10.23281599980622</v>
      </c>
      <c r="DP903" s="102">
        <v>3.6518185526918328</v>
      </c>
      <c r="DQ903" s="102">
        <v>2.4090143755136935</v>
      </c>
      <c r="DR903" s="102">
        <v>-0.6209625174456822</v>
      </c>
      <c r="DS903" s="102">
        <v>4.4648476489919124</v>
      </c>
      <c r="DT903" s="102">
        <v>2.2481163169525247</v>
      </c>
      <c r="DU903" s="102">
        <v>2.8299733907010038</v>
      </c>
      <c r="DV903" s="105">
        <f t="shared" si="920"/>
        <v>2.9589788773378136</v>
      </c>
      <c r="DW903" s="106">
        <f t="shared" si="921"/>
        <v>1.7609015807811526</v>
      </c>
      <c r="DX903" s="107">
        <f t="shared" si="922"/>
        <v>0.40396478954057169</v>
      </c>
      <c r="DZ903" s="102">
        <f t="shared" si="923"/>
        <v>-0.74290510937375576</v>
      </c>
      <c r="EC903" s="102">
        <f t="shared" si="924"/>
        <v>0.70727747322827594</v>
      </c>
      <c r="EF903" s="102">
        <f t="shared" si="925"/>
        <v>1.9843994014669859</v>
      </c>
      <c r="EI903" s="102">
        <f t="shared" si="926"/>
        <v>1.5416764783736017</v>
      </c>
      <c r="EL903" s="102">
        <f t="shared" si="927"/>
        <v>1.5714132074307567</v>
      </c>
      <c r="EO903" s="102">
        <f t="shared" si="928"/>
        <v>1.4120679908431202</v>
      </c>
    </row>
    <row r="904" spans="1:145" ht="15.5" x14ac:dyDescent="0.35">
      <c r="A904" s="56" t="s">
        <v>390</v>
      </c>
      <c r="B904" s="206" t="s">
        <v>136</v>
      </c>
      <c r="C904" s="102">
        <f>(C913-B913)*100/B913</f>
        <v>5.9881672390314549</v>
      </c>
      <c r="D904" s="102">
        <f t="shared" si="908"/>
        <v>-0.70980872101867887</v>
      </c>
      <c r="E904" s="102">
        <f t="shared" si="908"/>
        <v>-2.3248615098803613</v>
      </c>
      <c r="F904" s="102">
        <f t="shared" si="908"/>
        <v>-0.3984964848142285</v>
      </c>
      <c r="G904" s="102">
        <f t="shared" si="908"/>
        <v>-4.1449849921416453</v>
      </c>
      <c r="H904" s="102">
        <f t="shared" si="908"/>
        <v>-3.9174679345701686</v>
      </c>
      <c r="I904" s="102">
        <f t="shared" si="908"/>
        <v>45.614647144702339</v>
      </c>
      <c r="J904" s="102">
        <f t="shared" si="908"/>
        <v>4.8980500734532209</v>
      </c>
      <c r="K904" s="102">
        <f t="shared" si="908"/>
        <v>12.092464698147033</v>
      </c>
      <c r="L904" s="102">
        <f t="shared" si="908"/>
        <v>4.5679267353810591</v>
      </c>
      <c r="M904" s="102">
        <f t="shared" si="908"/>
        <v>7.0128090248624941</v>
      </c>
      <c r="N904" s="102">
        <f t="shared" si="908"/>
        <v>-6.1744515966700604</v>
      </c>
      <c r="O904" s="102">
        <f t="shared" si="908"/>
        <v>3.6818582694776247</v>
      </c>
      <c r="P904" s="102">
        <f t="shared" si="908"/>
        <v>11.087782781126176</v>
      </c>
      <c r="Q904" s="102">
        <f t="shared" si="908"/>
        <v>3.1690393562201891</v>
      </c>
      <c r="R904" s="102">
        <f t="shared" si="908"/>
        <v>-7.1586173918493508</v>
      </c>
      <c r="S904" s="102">
        <f t="shared" si="908"/>
        <v>-20.366589866271653</v>
      </c>
      <c r="T904" s="102">
        <f t="shared" si="908"/>
        <v>29.512046812861517</v>
      </c>
      <c r="U904" s="102">
        <f t="shared" si="908"/>
        <v>12.411314479713042</v>
      </c>
      <c r="V904" s="102">
        <f t="shared" si="908"/>
        <v>-1.4153234978267795</v>
      </c>
      <c r="W904" s="102">
        <f t="shared" si="908"/>
        <v>12.270435427503029</v>
      </c>
      <c r="X904" s="103">
        <f t="shared" si="908"/>
        <v>-2.1892603139102538</v>
      </c>
      <c r="Y904" s="103">
        <f t="shared" si="908"/>
        <v>6.18969997177732</v>
      </c>
      <c r="Z904" s="102">
        <f t="shared" si="908"/>
        <v>8.6361363246399652</v>
      </c>
      <c r="AA904" s="102">
        <f t="shared" si="908"/>
        <v>7.5949681949101828</v>
      </c>
      <c r="AB904" s="102">
        <v>-2.5306214410504495</v>
      </c>
      <c r="AC904" s="102">
        <v>-3.0202283943028276</v>
      </c>
      <c r="AD904" s="102">
        <v>-0.43843614589354218</v>
      </c>
      <c r="AE904" s="102">
        <f t="shared" si="909"/>
        <v>-7.1199375674004051</v>
      </c>
      <c r="AF904" s="102">
        <v>1.6547551055363654</v>
      </c>
      <c r="AG904" s="102">
        <v>0.17180860782407115</v>
      </c>
      <c r="AH904" s="102">
        <v>0.16991939765752409</v>
      </c>
      <c r="AI904" s="102">
        <v>-1.1959949213504073</v>
      </c>
      <c r="AJ904" s="103">
        <f t="shared" si="910"/>
        <v>0.54667072951361706</v>
      </c>
      <c r="AK904" s="103">
        <v>-8.6663120034949781</v>
      </c>
      <c r="AL904" s="103">
        <v>-4.2661420641440602</v>
      </c>
      <c r="AM904" s="103">
        <v>-5.3098525055676804</v>
      </c>
      <c r="AN904" s="103">
        <v>-4.7945035501431104</v>
      </c>
      <c r="AO904" s="103">
        <f t="shared" si="911"/>
        <v>-7.247840365010509</v>
      </c>
      <c r="AP904" s="103">
        <v>-1.1195018888111086</v>
      </c>
      <c r="AQ904" s="103">
        <v>-2.5433395959055964</v>
      </c>
      <c r="AR904" s="103">
        <v>-0.94883771370781655</v>
      </c>
      <c r="AS904" s="103">
        <f t="shared" si="912"/>
        <v>-6.6979347595542587</v>
      </c>
      <c r="AT904" s="103">
        <v>7.3786841386199296</v>
      </c>
      <c r="AU904" s="103">
        <v>5.8041767907667641</v>
      </c>
      <c r="AV904" s="103">
        <v>4.3855837551970609</v>
      </c>
      <c r="AW904" s="103">
        <v>1.8530801300137176</v>
      </c>
      <c r="AX904" s="103">
        <f t="shared" si="913"/>
        <v>1.351429879492932</v>
      </c>
      <c r="AY904" s="103"/>
      <c r="AZ904" s="103">
        <v>1.2980626989064163</v>
      </c>
      <c r="BA904" s="103">
        <v>0.93910127498251594</v>
      </c>
      <c r="BB904" s="103">
        <v>1.2296349176840948</v>
      </c>
      <c r="BC904" s="103">
        <v>0.7284071044508198</v>
      </c>
      <c r="BD904" s="103">
        <v>3.757201148101815</v>
      </c>
      <c r="BE904" s="103">
        <v>2.4395562031098574</v>
      </c>
      <c r="BF904" s="103">
        <f t="shared" si="914"/>
        <v>4.5877569738955382</v>
      </c>
      <c r="BG904" s="103">
        <v>0.79255265217868609</v>
      </c>
      <c r="BH904" s="103">
        <v>-2.3648251040829855</v>
      </c>
      <c r="BI904" s="103">
        <v>1.5536206311521561</v>
      </c>
      <c r="BJ904" s="103">
        <v>-1.0243030930197818</v>
      </c>
      <c r="BK904" s="103">
        <v>0.443794336496592</v>
      </c>
      <c r="BL904" s="103">
        <v>-2.4271784800257303</v>
      </c>
      <c r="BM904" s="103">
        <v>-1.3210733743746799</v>
      </c>
      <c r="BN904" s="103">
        <v>-3.8666681518002317</v>
      </c>
      <c r="BO904" s="103">
        <f t="shared" si="915"/>
        <v>-0.54079021732570109</v>
      </c>
      <c r="BP904" s="103">
        <v>0.39250778130121305</v>
      </c>
      <c r="BQ904" s="103">
        <v>0.43996060368552953</v>
      </c>
      <c r="BR904" s="103">
        <v>-1.3843121277215442</v>
      </c>
      <c r="BS904" s="103">
        <v>-6.2606001414370169</v>
      </c>
      <c r="BT904" s="103">
        <v>-2.5999900656329777</v>
      </c>
      <c r="BU904" s="103">
        <v>-3.3726893552551598</v>
      </c>
      <c r="BV904" s="103">
        <v>-4.4484636582345498</v>
      </c>
      <c r="BW904" s="103">
        <v>-0.1220301255834788</v>
      </c>
      <c r="BX904" s="103">
        <v>-1.8212009296480998</v>
      </c>
      <c r="BY904" s="103">
        <v>-1.1686323734973341</v>
      </c>
      <c r="BZ904" s="102">
        <v>0.47035721452200308</v>
      </c>
      <c r="CA904" s="103">
        <f t="shared" si="916"/>
        <v>1.0137885061600418</v>
      </c>
      <c r="CB904" s="103">
        <v>5.3705904910344486</v>
      </c>
      <c r="CC904" s="103">
        <v>6.4053888841301578</v>
      </c>
      <c r="CD904" s="103">
        <v>5.7243644034398473</v>
      </c>
      <c r="CE904" s="103">
        <v>5.6427805695007649</v>
      </c>
      <c r="CF904" s="103">
        <v>6.0935917360078458</v>
      </c>
      <c r="CG904" s="103">
        <v>4.6922684164430342</v>
      </c>
      <c r="CH904" s="103">
        <v>7.2319401453643763</v>
      </c>
      <c r="CI904" s="103">
        <v>6.4880739842847541</v>
      </c>
      <c r="CJ904" s="102">
        <v>6.886205422140554</v>
      </c>
      <c r="CK904" s="102">
        <v>5.5888675869742084</v>
      </c>
      <c r="CL904" s="103">
        <f t="shared" si="917"/>
        <v>6.13727791666272</v>
      </c>
      <c r="CM904" s="103">
        <v>1.7653109089528314</v>
      </c>
      <c r="CN904" s="103">
        <v>4.5704115925435786</v>
      </c>
      <c r="CO904" s="103">
        <v>6.8886774014818437</v>
      </c>
      <c r="CP904" s="103">
        <v>13.00386044051645</v>
      </c>
      <c r="CQ904" s="103">
        <v>6.8566849648462167</v>
      </c>
      <c r="CR904" s="103">
        <v>2.7834476079142521</v>
      </c>
      <c r="CS904" s="103">
        <v>15.026706462251802</v>
      </c>
      <c r="CT904" s="103">
        <v>11.740833987441397</v>
      </c>
      <c r="CU904" s="103">
        <v>5.1754864114229919</v>
      </c>
      <c r="CV904" s="103">
        <v>15.152571635458921</v>
      </c>
      <c r="CW904" s="103">
        <v>13.256407644573631</v>
      </c>
      <c r="CX904" s="103">
        <v>13.052348799166095</v>
      </c>
      <c r="CY904" s="103">
        <v>12.949491069296736</v>
      </c>
      <c r="CZ904" s="103">
        <v>11.978901354346396</v>
      </c>
      <c r="DA904" s="103">
        <f t="shared" si="918"/>
        <v>11.403794102814629</v>
      </c>
      <c r="DB904" s="102">
        <v>1.9919702289078112</v>
      </c>
      <c r="DC904" s="102">
        <v>0.151094834573857</v>
      </c>
      <c r="DD904" s="102">
        <v>-2.1465410303313583</v>
      </c>
      <c r="DE904" s="102">
        <v>4.2227465169420118</v>
      </c>
      <c r="DF904" s="102">
        <v>2.0732098436306154</v>
      </c>
      <c r="DG904" s="102">
        <v>-0.3967530630069302</v>
      </c>
      <c r="DH904" s="102">
        <v>3.8718736365788282</v>
      </c>
      <c r="DI904" s="102">
        <v>2.116583627272568</v>
      </c>
      <c r="DJ904" s="102">
        <v>-0.204178286217088</v>
      </c>
      <c r="DK904" s="102">
        <v>3.0763981434820526</v>
      </c>
      <c r="DL904" s="102">
        <v>1.4157395341804544</v>
      </c>
      <c r="DM904" s="102">
        <v>-2.5800161327351714E-2</v>
      </c>
      <c r="DN904" s="104">
        <f t="shared" si="919"/>
        <v>1.1971888490951759</v>
      </c>
      <c r="DO904" s="102">
        <v>-2.5800161327351714E-2</v>
      </c>
      <c r="DP904" s="102">
        <v>6.7227216194775909</v>
      </c>
      <c r="DQ904" s="102">
        <v>5.5374910053260757</v>
      </c>
      <c r="DR904" s="102">
        <v>2.9321970988112147</v>
      </c>
      <c r="DS904" s="102">
        <v>5.2238209425343873</v>
      </c>
      <c r="DT904" s="102">
        <v>3.7384025677150969</v>
      </c>
      <c r="DU904" s="102">
        <v>5.0172225813776024</v>
      </c>
      <c r="DV904" s="105">
        <f t="shared" si="920"/>
        <v>6.6998054315275919</v>
      </c>
      <c r="DW904" s="106">
        <f t="shared" si="921"/>
        <v>6.2795223716872677</v>
      </c>
      <c r="DX904" s="107">
        <f t="shared" si="922"/>
        <v>4.3092537796988619</v>
      </c>
      <c r="DZ904" s="102">
        <f t="shared" si="923"/>
        <v>2.2219509565099909</v>
      </c>
      <c r="EC904" s="102">
        <f t="shared" si="924"/>
        <v>1.0125907307942519</v>
      </c>
      <c r="EF904" s="102">
        <f t="shared" si="925"/>
        <v>1.3222382654167759</v>
      </c>
      <c r="EI904" s="102">
        <f t="shared" si="926"/>
        <v>1.2657566068786048</v>
      </c>
      <c r="EL904" s="102">
        <f t="shared" si="927"/>
        <v>1.2080121092207867</v>
      </c>
      <c r="EO904" s="102">
        <f t="shared" si="928"/>
        <v>1.258250258599519</v>
      </c>
    </row>
    <row r="905" spans="1:145" ht="4.4000000000000004" customHeight="1" x14ac:dyDescent="0.35">
      <c r="A905" s="27"/>
      <c r="B905" s="102"/>
      <c r="C905" s="102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207"/>
      <c r="T905" s="207"/>
      <c r="U905" s="207"/>
      <c r="V905" s="207"/>
      <c r="W905" s="207"/>
      <c r="X905" s="208"/>
      <c r="Y905" s="208"/>
      <c r="Z905" s="207"/>
      <c r="AA905" s="207"/>
      <c r="AB905" s="207"/>
      <c r="AC905" s="207"/>
      <c r="AD905" s="207"/>
      <c r="AE905" s="207"/>
      <c r="AF905" s="207"/>
      <c r="AG905" s="207"/>
      <c r="AH905" s="207"/>
      <c r="AI905" s="207"/>
      <c r="AJ905" s="208"/>
      <c r="AK905" s="208"/>
      <c r="AL905" s="208"/>
      <c r="AM905" s="208"/>
      <c r="AN905" s="208"/>
      <c r="AO905" s="208"/>
      <c r="AP905" s="208"/>
      <c r="AQ905" s="208"/>
      <c r="AR905" s="208"/>
      <c r="AS905" s="208"/>
      <c r="AT905" s="208"/>
      <c r="AU905" s="208"/>
      <c r="AV905" s="208"/>
      <c r="AW905" s="208"/>
      <c r="AX905" s="208"/>
      <c r="AY905" s="208"/>
      <c r="AZ905" s="208"/>
      <c r="BA905" s="208"/>
      <c r="BB905" s="208"/>
      <c r="BC905" s="208"/>
      <c r="BD905" s="208"/>
      <c r="BE905" s="208"/>
      <c r="BF905" s="208"/>
      <c r="BG905" s="208"/>
      <c r="BH905" s="208"/>
      <c r="BI905" s="208"/>
      <c r="BJ905" s="208"/>
      <c r="BK905" s="208"/>
      <c r="BL905" s="208"/>
      <c r="BM905" s="208"/>
      <c r="BN905" s="208"/>
      <c r="BO905" s="208"/>
      <c r="BP905" s="208"/>
      <c r="BQ905" s="208"/>
      <c r="BR905" s="208"/>
      <c r="BS905" s="209"/>
      <c r="BT905" s="208"/>
      <c r="BU905" s="208"/>
      <c r="BV905" s="208"/>
      <c r="BW905" s="208"/>
      <c r="BX905" s="208"/>
      <c r="BY905" s="208"/>
      <c r="BZ905" s="207"/>
      <c r="CA905" s="208"/>
      <c r="CB905" s="208"/>
      <c r="CC905" s="208"/>
      <c r="CD905" s="208"/>
      <c r="CE905" s="208"/>
      <c r="CF905" s="208"/>
      <c r="CG905" s="208"/>
      <c r="CH905" s="208"/>
      <c r="CI905" s="208"/>
      <c r="CJ905" s="207"/>
      <c r="CK905" s="207"/>
      <c r="CL905" s="208"/>
      <c r="CM905" s="208"/>
      <c r="CN905" s="208"/>
      <c r="CO905" s="208"/>
      <c r="CP905" s="208"/>
      <c r="CQ905" s="208"/>
      <c r="CR905" s="208"/>
      <c r="CS905" s="208"/>
      <c r="CT905" s="208"/>
      <c r="CU905" s="208"/>
      <c r="CV905" s="208"/>
      <c r="CW905" s="208"/>
      <c r="CX905" s="208"/>
      <c r="CY905" s="208"/>
      <c r="CZ905" s="208"/>
      <c r="DA905" s="208"/>
      <c r="DB905" s="207"/>
      <c r="DC905" s="207"/>
      <c r="DD905" s="207"/>
      <c r="DE905" s="207"/>
      <c r="DF905" s="207"/>
      <c r="DG905" s="207"/>
      <c r="DH905" s="207"/>
      <c r="DI905" s="207"/>
      <c r="DJ905" s="207"/>
      <c r="DK905" s="207"/>
      <c r="DL905" s="207"/>
      <c r="DM905" s="207"/>
      <c r="DN905" s="210"/>
      <c r="DO905" s="207"/>
      <c r="DP905" s="207"/>
      <c r="DQ905" s="207"/>
      <c r="DR905" s="207"/>
      <c r="DS905" s="207"/>
      <c r="DT905" s="207"/>
      <c r="DU905" s="207"/>
      <c r="DV905" s="211"/>
      <c r="DW905" s="212"/>
      <c r="DX905" s="213"/>
      <c r="DZ905" s="207"/>
      <c r="EC905" s="207"/>
      <c r="EF905" s="207"/>
      <c r="EI905" s="207"/>
      <c r="EL905" s="207"/>
      <c r="EO905" s="207"/>
    </row>
    <row r="906" spans="1:145" ht="15.5" x14ac:dyDescent="0.35">
      <c r="A906" s="27"/>
      <c r="B906" s="57"/>
      <c r="C906" s="57"/>
      <c r="D906" s="57"/>
      <c r="E906" s="214"/>
      <c r="F906" s="214"/>
      <c r="G906" s="214"/>
      <c r="I906" s="214"/>
      <c r="L906" s="57"/>
      <c r="N906" s="57"/>
      <c r="O906" s="57"/>
      <c r="P906" s="57"/>
      <c r="Q906" s="57"/>
      <c r="Y906" s="214" t="s">
        <v>394</v>
      </c>
    </row>
    <row r="907" spans="1:145" ht="15.5" x14ac:dyDescent="0.35">
      <c r="A907" s="56" t="s">
        <v>384</v>
      </c>
      <c r="B907" s="57">
        <f t="shared" ref="B907:AA913" si="929">B871*100/B916</f>
        <v>74.279331282679124</v>
      </c>
      <c r="C907" s="57">
        <f t="shared" si="929"/>
        <v>74.678268033448219</v>
      </c>
      <c r="D907" s="57">
        <f t="shared" si="929"/>
        <v>74.011623326125232</v>
      </c>
      <c r="E907" s="57">
        <f t="shared" si="929"/>
        <v>62.561383246369935</v>
      </c>
      <c r="F907" s="57">
        <f t="shared" si="929"/>
        <v>61.722376608769267</v>
      </c>
      <c r="G907" s="57">
        <f t="shared" si="929"/>
        <v>60.911775197605444</v>
      </c>
      <c r="H907" s="57">
        <f t="shared" si="929"/>
        <v>60.804498509504384</v>
      </c>
      <c r="I907" s="57">
        <f t="shared" si="929"/>
        <v>78.48102399427755</v>
      </c>
      <c r="J907" s="57">
        <f t="shared" si="929"/>
        <v>84.117689643473227</v>
      </c>
      <c r="K907" s="57">
        <f t="shared" si="929"/>
        <v>89.04628687267585</v>
      </c>
      <c r="L907" s="57">
        <f t="shared" si="929"/>
        <v>91.491373554660555</v>
      </c>
      <c r="M907" s="57">
        <f t="shared" si="929"/>
        <v>86.992983115273105</v>
      </c>
      <c r="N907" s="57">
        <f t="shared" si="929"/>
        <v>96.152190550865114</v>
      </c>
      <c r="O907" s="57">
        <f t="shared" si="929"/>
        <v>106.32148158162543</v>
      </c>
      <c r="P907" s="57">
        <f t="shared" si="929"/>
        <v>88.149114178334685</v>
      </c>
      <c r="Q907" s="57">
        <f t="shared" si="929"/>
        <v>88.509515281147529</v>
      </c>
      <c r="R907" s="57">
        <f t="shared" si="929"/>
        <v>87.19617461463767</v>
      </c>
      <c r="S907" s="57">
        <f t="shared" si="929"/>
        <v>88.825582017748843</v>
      </c>
      <c r="T907" s="57">
        <f t="shared" si="929"/>
        <v>100</v>
      </c>
      <c r="U907" s="57">
        <f t="shared" si="929"/>
        <v>108.53177214125988</v>
      </c>
      <c r="V907" s="57">
        <f t="shared" si="929"/>
        <v>110.78491287330779</v>
      </c>
      <c r="W907" s="57">
        <f t="shared" si="929"/>
        <v>124.07486355335202</v>
      </c>
      <c r="X907" s="58">
        <f t="shared" si="929"/>
        <v>111.67689254133202</v>
      </c>
      <c r="Y907" s="58">
        <f t="shared" si="929"/>
        <v>127.65820201769854</v>
      </c>
      <c r="Z907" s="57">
        <f t="shared" si="929"/>
        <v>138.18037455270857</v>
      </c>
      <c r="AA907" s="57">
        <f t="shared" si="929"/>
        <v>143.66151541802134</v>
      </c>
      <c r="AB907" s="57">
        <v>253.38593148419062</v>
      </c>
      <c r="AC907" s="57">
        <v>252.36211180037603</v>
      </c>
      <c r="AD907" s="57">
        <v>258.00669103733736</v>
      </c>
      <c r="AE907" s="57">
        <f t="shared" ref="AE907:AE913" si="930">AE871*100/AE916</f>
        <v>141.95786227552378</v>
      </c>
      <c r="AF907" s="57">
        <v>127.7778732257526</v>
      </c>
      <c r="AG907" s="57">
        <v>137.28369161519714</v>
      </c>
      <c r="AH907" s="57">
        <v>139.54824777418571</v>
      </c>
      <c r="AI907" s="57">
        <v>135.99201964020571</v>
      </c>
      <c r="AJ907" s="58">
        <f t="shared" ref="AJ907:AJ913" si="931">AJ871*100/AJ916</f>
        <v>139.90810043097136</v>
      </c>
      <c r="AK907" s="58">
        <v>116.13957735326278</v>
      </c>
      <c r="AL907" s="58">
        <v>123.12322877973332</v>
      </c>
      <c r="AM907" s="58">
        <v>120.62974134935466</v>
      </c>
      <c r="AN907" s="58">
        <v>120.36537411045568</v>
      </c>
      <c r="AO907" s="58">
        <f t="shared" ref="AO907:AO913" si="932">AO871*100/AO916</f>
        <v>125.01104956282352</v>
      </c>
      <c r="AP907" s="58">
        <v>113.408683650055</v>
      </c>
      <c r="AQ907" s="58">
        <v>110.162322650005</v>
      </c>
      <c r="AR907" s="58">
        <v>116.48289603842504</v>
      </c>
      <c r="AS907" s="58">
        <f t="shared" ref="AS907:AS913" si="933">AS871*100/AS916</f>
        <v>121.85401486622889</v>
      </c>
      <c r="AT907" s="58">
        <v>128.59673169054716</v>
      </c>
      <c r="AU907" s="58">
        <v>125.68933410307004</v>
      </c>
      <c r="AV907" s="58">
        <v>122.17754140025112</v>
      </c>
      <c r="AW907" s="58">
        <v>121.99026688789851</v>
      </c>
      <c r="AX907" s="58">
        <f t="shared" ref="AX907:AX913" si="934">AX871*100/AX916</f>
        <v>127.99992855149131</v>
      </c>
      <c r="AY907" s="58"/>
      <c r="AZ907" s="58">
        <v>128.78485929961198</v>
      </c>
      <c r="BA907" s="58">
        <v>126.79048701029201</v>
      </c>
      <c r="BB907" s="58">
        <v>127.88632012542199</v>
      </c>
      <c r="BC907" s="58">
        <v>125.86419145658498</v>
      </c>
      <c r="BD907" s="58">
        <v>132.04783124850104</v>
      </c>
      <c r="BE907" s="58">
        <v>130.16059967002306</v>
      </c>
      <c r="BF907" s="58">
        <f t="shared" ref="BF907:BF913" si="935">BF871*100/BF916</f>
        <v>136.47128575462966</v>
      </c>
      <c r="BG907" s="58">
        <v>130.72885589820231</v>
      </c>
      <c r="BH907" s="58">
        <v>126.23550830585327</v>
      </c>
      <c r="BI907" s="58">
        <v>135.25181502678166</v>
      </c>
      <c r="BJ907" s="58">
        <v>130.52067441732828</v>
      </c>
      <c r="BK907" s="58">
        <v>135.02190710778169</v>
      </c>
      <c r="BL907" s="58">
        <v>130.46471059201801</v>
      </c>
      <c r="BM907" s="58">
        <v>133.98658279751717</v>
      </c>
      <c r="BN907" s="58">
        <v>129.68669758886989</v>
      </c>
      <c r="BO907" s="58">
        <f t="shared" ref="BO907:BO913" si="936">BO871*100/BO916</f>
        <v>138.08344718780148</v>
      </c>
      <c r="BP907" s="58">
        <v>136.54554679834638</v>
      </c>
      <c r="BQ907" s="58">
        <v>134.10717772757755</v>
      </c>
      <c r="BR907" s="58">
        <v>125.99721472343451</v>
      </c>
      <c r="BS907" s="58">
        <v>121.28731282114124</v>
      </c>
      <c r="BT907" s="58">
        <v>127.29503983477701</v>
      </c>
      <c r="BU907" s="58">
        <v>123.05152742816588</v>
      </c>
      <c r="BV907" s="58">
        <v>119.37199975559109</v>
      </c>
      <c r="BW907" s="58">
        <v>129.98615872869721</v>
      </c>
      <c r="BX907" s="58">
        <v>127.7782435195214</v>
      </c>
      <c r="BY907" s="58">
        <v>126.15828512754857</v>
      </c>
      <c r="BZ907" s="57">
        <v>130.32035729138502</v>
      </c>
      <c r="CA907" s="58">
        <f t="shared" ref="CA907:CA913" si="937">CA871*100/CA916</f>
        <v>131.8020339619361</v>
      </c>
      <c r="CB907" s="58">
        <v>137.79149808619701</v>
      </c>
      <c r="CC907" s="58">
        <v>138.32250330320397</v>
      </c>
      <c r="CD907" s="58">
        <v>135.18625673615227</v>
      </c>
      <c r="CE907" s="58">
        <v>137.83215565815777</v>
      </c>
      <c r="CF907" s="58">
        <v>137.97301517755562</v>
      </c>
      <c r="CG907" s="58">
        <v>134.91983135485381</v>
      </c>
      <c r="CH907" s="58">
        <v>142.14721896100167</v>
      </c>
      <c r="CI907" s="58">
        <v>140.46602934094511</v>
      </c>
      <c r="CJ907" s="57">
        <v>143.56357173541321</v>
      </c>
      <c r="CK907" s="57">
        <v>141.86796195962856</v>
      </c>
      <c r="CL907" s="58">
        <f t="shared" ref="CL907:CL913" si="938">CL871*100/CL916</f>
        <v>143.68610988945576</v>
      </c>
      <c r="CM907" s="58">
        <v>143.53173563407711</v>
      </c>
      <c r="CN907" s="58">
        <v>151.92488944303855</v>
      </c>
      <c r="CO907" s="58">
        <v>153.13246046542636</v>
      </c>
      <c r="CP907" s="58">
        <v>162.62951368626688</v>
      </c>
      <c r="CQ907" s="58">
        <v>153.4332512199714</v>
      </c>
      <c r="CR907" s="58">
        <v>147.88427232075227</v>
      </c>
      <c r="CS907" s="58">
        <v>168.46389521149771</v>
      </c>
      <c r="CT907" s="58">
        <v>163.61145829254602</v>
      </c>
      <c r="CU907" s="58">
        <v>152.58012974053526</v>
      </c>
      <c r="CV907" s="58">
        <v>169.47782900466757</v>
      </c>
      <c r="CW907" s="58">
        <v>166.42310955401169</v>
      </c>
      <c r="CX907" s="58">
        <v>168.78896941519366</v>
      </c>
      <c r="CY907" s="58">
        <v>168.53680310813215</v>
      </c>
      <c r="CZ907" s="58">
        <v>164.88281549278099</v>
      </c>
      <c r="DA907" s="58">
        <f t="shared" ref="DA907:DA913" si="939">DA871*100/DA916</f>
        <v>161.58791733531891</v>
      </c>
      <c r="DB907" s="57">
        <v>168.29246165954424</v>
      </c>
      <c r="DC907" s="57">
        <v>165.04120707368239</v>
      </c>
      <c r="DD907" s="57">
        <v>161.70254074742715</v>
      </c>
      <c r="DE907" s="57">
        <v>163.67092872394727</v>
      </c>
      <c r="DF907" s="57">
        <v>160.2861051158892</v>
      </c>
      <c r="DG907" s="57">
        <v>156.52933162702337</v>
      </c>
      <c r="DH907" s="57">
        <v>155.89281145176437</v>
      </c>
      <c r="DI907" s="57">
        <v>152.63092785157951</v>
      </c>
      <c r="DJ907" s="57">
        <v>149.39077357149026</v>
      </c>
      <c r="DK907" s="57">
        <v>157.07823382968948</v>
      </c>
      <c r="DL907" s="57">
        <v>153.74690931020396</v>
      </c>
      <c r="DM907" s="57">
        <v>149.95511461804611</v>
      </c>
      <c r="DN907" s="59">
        <f t="shared" ref="DN907:DN913" si="940">DN871*100/DN916</f>
        <v>159.49680272450325</v>
      </c>
      <c r="DO907" s="57">
        <v>149.95511461804611</v>
      </c>
      <c r="DP907" s="57">
        <v>160.99710280412319</v>
      </c>
      <c r="DQ907" s="57">
        <v>158.75826182419777</v>
      </c>
      <c r="DR907" s="57">
        <v>154.94291877274784</v>
      </c>
      <c r="DS907" s="57">
        <v>161.29824977639569</v>
      </c>
      <c r="DT907" s="57">
        <v>159.30691547410009</v>
      </c>
      <c r="DU907" s="57">
        <v>165.70792588819657</v>
      </c>
      <c r="DV907" s="60">
        <f t="shared" ref="DV907:DX913" si="941">DV871*100/DV916</f>
        <v>166.84293914542246</v>
      </c>
      <c r="DW907" s="61">
        <f t="shared" si="941"/>
        <v>165.64446379325562</v>
      </c>
      <c r="DX907" s="62">
        <f t="shared" si="941"/>
        <v>162.23854016737459</v>
      </c>
      <c r="DZ907" s="57">
        <f t="shared" ref="DZ907:DZ913" si="942">DZ871*100/DZ916</f>
        <v>166.37563824419078</v>
      </c>
      <c r="EC907" s="57">
        <f t="shared" ref="EC907:EC913" si="943">EC871*100/EC916</f>
        <v>166.66929406572558</v>
      </c>
      <c r="EF907" s="57">
        <f t="shared" ref="EF907:EF913" si="944">EF871*100/EF916</f>
        <v>166.89032046823198</v>
      </c>
      <c r="EI907" s="57">
        <f t="shared" ref="EI907:EI913" si="945">EI871*100/EI916</f>
        <v>168.80667151398305</v>
      </c>
      <c r="EL907" s="57">
        <f t="shared" ref="EL907:EL913" si="946">EL871*100/EL916</f>
        <v>170.59975898866819</v>
      </c>
      <c r="EO907" s="57">
        <f t="shared" ref="EO907:EO913" si="947">EO871*100/EO916</f>
        <v>172.8901098932474</v>
      </c>
    </row>
    <row r="908" spans="1:145" ht="15.5" x14ac:dyDescent="0.35">
      <c r="A908" s="56" t="s">
        <v>385</v>
      </c>
      <c r="B908" s="57">
        <f t="shared" si="929"/>
        <v>97.764619544892284</v>
      </c>
      <c r="C908" s="57">
        <f t="shared" si="929"/>
        <v>97.289187893908064</v>
      </c>
      <c r="D908" s="57">
        <f t="shared" si="929"/>
        <v>97.146986819604891</v>
      </c>
      <c r="E908" s="57">
        <f t="shared" si="929"/>
        <v>99.723746185993036</v>
      </c>
      <c r="F908" s="57">
        <f t="shared" si="929"/>
        <v>100.77560167753316</v>
      </c>
      <c r="G908" s="57">
        <f t="shared" si="929"/>
        <v>100</v>
      </c>
      <c r="H908" s="57">
        <f t="shared" si="929"/>
        <v>105.77290926721656</v>
      </c>
      <c r="I908" s="57">
        <f t="shared" si="929"/>
        <v>122.28716458335848</v>
      </c>
      <c r="J908" s="57">
        <f t="shared" si="929"/>
        <v>135.38404238862717</v>
      </c>
      <c r="K908" s="57">
        <f t="shared" si="929"/>
        <v>142.76582786435773</v>
      </c>
      <c r="L908" s="57">
        <f t="shared" si="929"/>
        <v>147.97970790224736</v>
      </c>
      <c r="M908" s="57">
        <f t="shared" si="929"/>
        <v>149.57862021316564</v>
      </c>
      <c r="N908" s="57">
        <f t="shared" si="929"/>
        <v>154.73225204492107</v>
      </c>
      <c r="O908" s="57">
        <f t="shared" si="929"/>
        <v>162.51887135712096</v>
      </c>
      <c r="P908" s="57">
        <f t="shared" si="929"/>
        <v>95.377037425069901</v>
      </c>
      <c r="Q908" s="57">
        <f t="shared" si="929"/>
        <v>97.133534444884233</v>
      </c>
      <c r="R908" s="57">
        <f t="shared" si="929"/>
        <v>97.323735361815096</v>
      </c>
      <c r="S908" s="57">
        <f t="shared" si="929"/>
        <v>99.256599808485646</v>
      </c>
      <c r="T908" s="57">
        <f t="shared" si="929"/>
        <v>100</v>
      </c>
      <c r="U908" s="57">
        <f t="shared" si="929"/>
        <v>103.3586637034913</v>
      </c>
      <c r="V908" s="57">
        <f t="shared" si="929"/>
        <v>104.34859464272381</v>
      </c>
      <c r="W908" s="57">
        <f t="shared" si="929"/>
        <v>111.24894161754986</v>
      </c>
      <c r="X908" s="58">
        <f t="shared" si="929"/>
        <v>113.07918903368888</v>
      </c>
      <c r="Y908" s="58">
        <f t="shared" si="929"/>
        <v>115.23880680847088</v>
      </c>
      <c r="Z908" s="57">
        <f t="shared" si="929"/>
        <v>118.31595092915931</v>
      </c>
      <c r="AA908" s="57">
        <f t="shared" si="929"/>
        <v>121.47570833108576</v>
      </c>
      <c r="AB908" s="57">
        <v>140.79159458145435</v>
      </c>
      <c r="AC908" s="57">
        <v>140.11202318422752</v>
      </c>
      <c r="AD908" s="57">
        <v>139.86727915496672</v>
      </c>
      <c r="AE908" s="57">
        <f t="shared" si="930"/>
        <v>123.95528680500964</v>
      </c>
      <c r="AF908" s="57">
        <v>124.83843485707624</v>
      </c>
      <c r="AG908" s="57">
        <v>124.79474092659945</v>
      </c>
      <c r="AH908" s="57">
        <v>127.647451000695</v>
      </c>
      <c r="AI908" s="57">
        <v>126.85240279070817</v>
      </c>
      <c r="AJ908" s="58">
        <f t="shared" si="931"/>
        <v>126.55390676654638</v>
      </c>
      <c r="AK908" s="58">
        <v>123.2304801869474</v>
      </c>
      <c r="AL908" s="58">
        <v>126.42172666086168</v>
      </c>
      <c r="AM908" s="58">
        <v>127.55889315004762</v>
      </c>
      <c r="AN908" s="58">
        <v>127.47556203875654</v>
      </c>
      <c r="AO908" s="58">
        <f t="shared" si="932"/>
        <v>126.77997885025374</v>
      </c>
      <c r="AP908" s="58">
        <v>128.80603322150901</v>
      </c>
      <c r="AQ908" s="58">
        <v>127.45271805085</v>
      </c>
      <c r="AR908" s="58">
        <v>129.56807799426102</v>
      </c>
      <c r="AS908" s="58">
        <f t="shared" si="933"/>
        <v>127.9028001379851</v>
      </c>
      <c r="AT908" s="58">
        <v>133.38092062129132</v>
      </c>
      <c r="AU908" s="58">
        <v>131.76492366483453</v>
      </c>
      <c r="AV908" s="58">
        <v>126.63811936704919</v>
      </c>
      <c r="AW908" s="58">
        <v>127.60655686869805</v>
      </c>
      <c r="AX908" s="58">
        <f t="shared" si="934"/>
        <v>130.06476436394169</v>
      </c>
      <c r="AY908" s="58"/>
      <c r="AZ908" s="58">
        <v>133.3883387405574</v>
      </c>
      <c r="BA908" s="58">
        <v>133.3987569877365</v>
      </c>
      <c r="BB908" s="58">
        <v>130.99123721174718</v>
      </c>
      <c r="BC908" s="58">
        <v>130.44928309602042</v>
      </c>
      <c r="BD908" s="58">
        <v>133.20937167961293</v>
      </c>
      <c r="BE908" s="58">
        <v>133.20937167961293</v>
      </c>
      <c r="BF908" s="58">
        <f t="shared" si="935"/>
        <v>132.23025907074143</v>
      </c>
      <c r="BG908" s="58">
        <v>133.38674526388328</v>
      </c>
      <c r="BH908" s="58">
        <v>133.15266001162453</v>
      </c>
      <c r="BI908" s="58">
        <v>133.02699222943514</v>
      </c>
      <c r="BJ908" s="58">
        <v>131.8074723041197</v>
      </c>
      <c r="BK908" s="58">
        <v>134.17843997018196</v>
      </c>
      <c r="BL908" s="58">
        <v>133.32567979131176</v>
      </c>
      <c r="BM908" s="58">
        <v>134.61871681740035</v>
      </c>
      <c r="BN908" s="58">
        <v>133.79532405685006</v>
      </c>
      <c r="BO908" s="58">
        <f t="shared" si="936"/>
        <v>135.8059036739219</v>
      </c>
      <c r="BP908" s="58">
        <v>137.17307135560316</v>
      </c>
      <c r="BQ908" s="58">
        <v>133.00874629280494</v>
      </c>
      <c r="BR908" s="58">
        <v>132.86496382254822</v>
      </c>
      <c r="BS908" s="58">
        <v>132.86496382254822</v>
      </c>
      <c r="BT908" s="58">
        <v>134.11505211651553</v>
      </c>
      <c r="BU908" s="58">
        <v>133.16943140480367</v>
      </c>
      <c r="BV908" s="58">
        <v>132.1458902994635</v>
      </c>
      <c r="BW908" s="58">
        <v>135.03092509977054</v>
      </c>
      <c r="BX908" s="58">
        <v>134.91754056884591</v>
      </c>
      <c r="BY908" s="58">
        <v>133.30618249870275</v>
      </c>
      <c r="BZ908" s="57">
        <v>135.37598827746828</v>
      </c>
      <c r="CA908" s="58">
        <f t="shared" si="937"/>
        <v>136.73731025556668</v>
      </c>
      <c r="CB908" s="58">
        <v>138.75335369489193</v>
      </c>
      <c r="CC908" s="58">
        <v>138.82105769622299</v>
      </c>
      <c r="CD908" s="58">
        <v>138.21938883936738</v>
      </c>
      <c r="CE908" s="58">
        <v>137.7406790511572</v>
      </c>
      <c r="CF908" s="58">
        <v>137.51699887308476</v>
      </c>
      <c r="CG908" s="58">
        <v>137.40987092458656</v>
      </c>
      <c r="CH908" s="58">
        <v>138.47140580330682</v>
      </c>
      <c r="CI908" s="58">
        <v>138.09010659442606</v>
      </c>
      <c r="CJ908" s="57">
        <v>139.52589433473389</v>
      </c>
      <c r="CK908" s="57">
        <v>139.25510575710635</v>
      </c>
      <c r="CL908" s="58">
        <f t="shared" si="938"/>
        <v>134.65672793470964</v>
      </c>
      <c r="CM908" s="58">
        <v>141.17580847897167</v>
      </c>
      <c r="CN908" s="58">
        <v>143.87679936398752</v>
      </c>
      <c r="CO908" s="58">
        <v>144.90052787727944</v>
      </c>
      <c r="CP908" s="58">
        <v>145.8796218944365</v>
      </c>
      <c r="CQ908" s="58">
        <v>144.87802480359002</v>
      </c>
      <c r="CR908" s="58">
        <v>144.11958020266877</v>
      </c>
      <c r="CS908" s="58">
        <v>148.81193552426578</v>
      </c>
      <c r="CT908" s="58">
        <v>148.2479412860684</v>
      </c>
      <c r="CU908" s="58">
        <v>146.65962287331337</v>
      </c>
      <c r="CV908" s="58">
        <v>156.19188796896265</v>
      </c>
      <c r="CW908" s="58">
        <v>155.91188659812309</v>
      </c>
      <c r="CX908" s="58">
        <v>158.21557630953609</v>
      </c>
      <c r="CY908" s="58">
        <v>158.42956246938797</v>
      </c>
      <c r="CZ908" s="58">
        <v>156.52019849954618</v>
      </c>
      <c r="DA908" s="58">
        <f t="shared" si="939"/>
        <v>143.96772452997732</v>
      </c>
      <c r="DB908" s="57">
        <v>161.28771470448729</v>
      </c>
      <c r="DC908" s="57">
        <v>160.45016766090623</v>
      </c>
      <c r="DD908" s="57">
        <v>160.45016766090623</v>
      </c>
      <c r="DE908" s="57">
        <v>157.03350268313611</v>
      </c>
      <c r="DF908" s="57">
        <v>156.51988439830561</v>
      </c>
      <c r="DG908" s="57">
        <v>155.5858756399532</v>
      </c>
      <c r="DH908" s="57">
        <v>139.44969800217902</v>
      </c>
      <c r="DI908" s="57">
        <v>139.2013391091383</v>
      </c>
      <c r="DJ908" s="57">
        <v>138.94232758173584</v>
      </c>
      <c r="DK908" s="57">
        <v>141.70146916901297</v>
      </c>
      <c r="DL908" s="57">
        <v>141.03442141509771</v>
      </c>
      <c r="DM908" s="57">
        <v>140.07983816647669</v>
      </c>
      <c r="DN908" s="59">
        <f t="shared" si="940"/>
        <v>150.67607100535585</v>
      </c>
      <c r="DO908" s="57">
        <v>140.07983816647669</v>
      </c>
      <c r="DP908" s="57">
        <v>145.69086588662609</v>
      </c>
      <c r="DQ908" s="57">
        <v>144.68372655867671</v>
      </c>
      <c r="DR908" s="57">
        <v>143.61318079838438</v>
      </c>
      <c r="DS908" s="57">
        <v>145.92469907960012</v>
      </c>
      <c r="DT908" s="57">
        <v>144.94221486521161</v>
      </c>
      <c r="DU908" s="57">
        <v>156.84823347138061</v>
      </c>
      <c r="DV908" s="60">
        <f t="shared" si="941"/>
        <v>158.59560782390483</v>
      </c>
      <c r="DW908" s="61">
        <f t="shared" si="941"/>
        <v>157.28074880056639</v>
      </c>
      <c r="DX908" s="62">
        <f t="shared" si="941"/>
        <v>154.18982546398689</v>
      </c>
      <c r="DZ908" s="57">
        <f t="shared" si="942"/>
        <v>159.83472242324157</v>
      </c>
      <c r="EC908" s="57">
        <f t="shared" si="943"/>
        <v>159.52179977249241</v>
      </c>
      <c r="EF908" s="57">
        <f t="shared" si="944"/>
        <v>160.00302506407846</v>
      </c>
      <c r="EI908" s="57">
        <f t="shared" si="945"/>
        <v>161.88332899549422</v>
      </c>
      <c r="EL908" s="57">
        <f t="shared" si="946"/>
        <v>163.30026781615129</v>
      </c>
      <c r="EO908" s="57">
        <f t="shared" si="947"/>
        <v>165.31043482907427</v>
      </c>
    </row>
    <row r="909" spans="1:145" ht="15.5" x14ac:dyDescent="0.35">
      <c r="A909" s="56" t="s">
        <v>386</v>
      </c>
      <c r="B909" s="57">
        <f t="shared" si="929"/>
        <v>95.564011020256856</v>
      </c>
      <c r="C909" s="57">
        <f t="shared" si="929"/>
        <v>116.11940926396059</v>
      </c>
      <c r="D909" s="57">
        <f t="shared" si="929"/>
        <v>99.729808770556289</v>
      </c>
      <c r="E909" s="57">
        <f t="shared" si="929"/>
        <v>88.638101911715765</v>
      </c>
      <c r="F909" s="57">
        <f t="shared" si="929"/>
        <v>89.312786444142731</v>
      </c>
      <c r="G909" s="57">
        <f t="shared" si="929"/>
        <v>87.176798835294179</v>
      </c>
      <c r="H909" s="57">
        <f t="shared" si="929"/>
        <v>83.572735191061213</v>
      </c>
      <c r="I909" s="57">
        <f t="shared" si="929"/>
        <v>128.1497232272215</v>
      </c>
      <c r="J909" s="57">
        <f t="shared" si="929"/>
        <v>151.79799393182944</v>
      </c>
      <c r="K909" s="57">
        <f t="shared" si="929"/>
        <v>122.3841372686075</v>
      </c>
      <c r="L909" s="57">
        <f t="shared" si="929"/>
        <v>118.05631626913342</v>
      </c>
      <c r="M909" s="57">
        <f t="shared" si="929"/>
        <v>124.56275292223668</v>
      </c>
      <c r="N909" s="57">
        <f t="shared" si="929"/>
        <v>123.62831958976108</v>
      </c>
      <c r="O909" s="57">
        <f t="shared" si="929"/>
        <v>123.94572512177602</v>
      </c>
      <c r="P909" s="57">
        <f t="shared" si="929"/>
        <v>141.67729098846024</v>
      </c>
      <c r="Q909" s="57">
        <f t="shared" si="929"/>
        <v>107.71599793619222</v>
      </c>
      <c r="R909" s="57">
        <f t="shared" si="929"/>
        <v>98.633902612905246</v>
      </c>
      <c r="S909" s="57">
        <f t="shared" si="929"/>
        <v>99.517001296947839</v>
      </c>
      <c r="T909" s="57">
        <f t="shared" si="929"/>
        <v>100</v>
      </c>
      <c r="U909" s="57">
        <f t="shared" si="929"/>
        <v>102.9857667520243</v>
      </c>
      <c r="V909" s="57">
        <f t="shared" si="929"/>
        <v>103.57515345922016</v>
      </c>
      <c r="W909" s="57">
        <f t="shared" si="929"/>
        <v>109.25711254794099</v>
      </c>
      <c r="X909" s="58">
        <f t="shared" si="929"/>
        <v>113.48315393611732</v>
      </c>
      <c r="Y909" s="58">
        <f t="shared" si="929"/>
        <v>118.26189294260043</v>
      </c>
      <c r="Z909" s="57">
        <f t="shared" si="929"/>
        <v>122.97521404398326</v>
      </c>
      <c r="AA909" s="57">
        <f t="shared" si="929"/>
        <v>130.60720542419594</v>
      </c>
      <c r="AB909" s="57">
        <v>213.01369292536029</v>
      </c>
      <c r="AC909" s="57">
        <v>211.26705795110502</v>
      </c>
      <c r="AD909" s="57">
        <v>207.1489733057895</v>
      </c>
      <c r="AE909" s="57">
        <f t="shared" si="930"/>
        <v>133.85511128770739</v>
      </c>
      <c r="AF909" s="57">
        <v>135.2069591241189</v>
      </c>
      <c r="AG909" s="57">
        <v>136.12077987107048</v>
      </c>
      <c r="AH909" s="57">
        <v>139.76676392352925</v>
      </c>
      <c r="AI909" s="57">
        <v>139.75083679686696</v>
      </c>
      <c r="AJ909" s="58">
        <f t="shared" si="931"/>
        <v>149.77523557041175</v>
      </c>
      <c r="AK909" s="58">
        <v>155.18020835655702</v>
      </c>
      <c r="AL909" s="58">
        <v>156.43105953984008</v>
      </c>
      <c r="AM909" s="58">
        <v>156.21435650411999</v>
      </c>
      <c r="AN909" s="58">
        <v>152.60121184002628</v>
      </c>
      <c r="AO909" s="58">
        <f t="shared" si="932"/>
        <v>153.83131798075019</v>
      </c>
      <c r="AP909" s="58">
        <v>157.63373622336155</v>
      </c>
      <c r="AQ909" s="58">
        <v>155.65643776159732</v>
      </c>
      <c r="AR909" s="58">
        <v>155.83908599791539</v>
      </c>
      <c r="AS909" s="58">
        <f t="shared" si="933"/>
        <v>158.41598225886068</v>
      </c>
      <c r="AT909" s="58">
        <v>159.78163161482289</v>
      </c>
      <c r="AU909" s="58">
        <v>153.76098265260271</v>
      </c>
      <c r="AV909" s="58">
        <v>160.84951180013061</v>
      </c>
      <c r="AW909" s="58">
        <v>160.84951180013061</v>
      </c>
      <c r="AX909" s="58">
        <f t="shared" si="934"/>
        <v>168.62369765209536</v>
      </c>
      <c r="AY909" s="58"/>
      <c r="AZ909" s="58">
        <v>169.46886574315988</v>
      </c>
      <c r="BA909" s="58">
        <v>168.30242004823475</v>
      </c>
      <c r="BB909" s="58">
        <v>170.42519082067977</v>
      </c>
      <c r="BC909" s="58">
        <v>170.93144821575206</v>
      </c>
      <c r="BD909" s="58">
        <v>170.55197220887331</v>
      </c>
      <c r="BE909" s="58">
        <v>171.16529339865727</v>
      </c>
      <c r="BF909" s="58">
        <f t="shared" si="935"/>
        <v>166.55977943876783</v>
      </c>
      <c r="BG909" s="58">
        <v>172.48802779938273</v>
      </c>
      <c r="BH909" s="58">
        <v>177.84469925594894</v>
      </c>
      <c r="BI909" s="58">
        <v>176.93809794535838</v>
      </c>
      <c r="BJ909" s="58">
        <v>180.65661224920837</v>
      </c>
      <c r="BK909" s="58">
        <v>167.07021463974871</v>
      </c>
      <c r="BL909" s="58">
        <v>173.30646372720258</v>
      </c>
      <c r="BM909" s="58">
        <v>167.39974866702912</v>
      </c>
      <c r="BN909" s="58">
        <v>173.37975655250816</v>
      </c>
      <c r="BO909" s="58">
        <f t="shared" si="936"/>
        <v>172.78129151829683</v>
      </c>
      <c r="BP909" s="58">
        <v>172.12106188945941</v>
      </c>
      <c r="BQ909" s="58">
        <v>172.12106188945941</v>
      </c>
      <c r="BR909" s="58">
        <v>170.84973875112877</v>
      </c>
      <c r="BS909" s="58">
        <v>178.51209004346862</v>
      </c>
      <c r="BT909" s="58">
        <v>172.65627816127392</v>
      </c>
      <c r="BU909" s="58">
        <v>176.6413234763742</v>
      </c>
      <c r="BV909" s="58">
        <v>179.58877966705899</v>
      </c>
      <c r="BW909" s="58">
        <v>170.89362213706286</v>
      </c>
      <c r="BX909" s="58">
        <v>171.5299369918182</v>
      </c>
      <c r="BY909" s="58">
        <v>175.05135504103666</v>
      </c>
      <c r="BZ909" s="57">
        <v>175.6911847498767</v>
      </c>
      <c r="CA909" s="58">
        <f t="shared" si="937"/>
        <v>179.18011961247413</v>
      </c>
      <c r="CB909" s="58">
        <v>180.24255870219656</v>
      </c>
      <c r="CC909" s="58">
        <v>181.03232508870821</v>
      </c>
      <c r="CD909" s="58">
        <v>182.61606126499981</v>
      </c>
      <c r="CE909" s="58">
        <v>177.92655375335733</v>
      </c>
      <c r="CF909" s="58">
        <v>178.99895394357787</v>
      </c>
      <c r="CG909" s="58">
        <v>180.42509618228308</v>
      </c>
      <c r="CH909" s="58">
        <v>175.79972873935452</v>
      </c>
      <c r="CI909" s="58">
        <v>176.71140992229562</v>
      </c>
      <c r="CJ909" s="57">
        <v>180.02551760306025</v>
      </c>
      <c r="CK909" s="57">
        <v>181.70542185951035</v>
      </c>
      <c r="CL909" s="58">
        <f t="shared" si="938"/>
        <v>180.40480775824858</v>
      </c>
      <c r="CM909" s="58">
        <v>183.43236215697479</v>
      </c>
      <c r="CN909" s="58">
        <v>183.40158376496746</v>
      </c>
      <c r="CO909" s="58">
        <v>184.72938940733221</v>
      </c>
      <c r="CP909" s="58">
        <v>182.33556540571723</v>
      </c>
      <c r="CQ909" s="58">
        <v>182.58178141984385</v>
      </c>
      <c r="CR909" s="58">
        <v>184.79153585556128</v>
      </c>
      <c r="CS909" s="58">
        <v>186.6656761827735</v>
      </c>
      <c r="CT909" s="58">
        <v>184.23031372792224</v>
      </c>
      <c r="CU909" s="58">
        <v>184.13302765369988</v>
      </c>
      <c r="CV909" s="58">
        <v>190.0141914592943</v>
      </c>
      <c r="CW909" s="58">
        <v>189.05149718082995</v>
      </c>
      <c r="CX909" s="58">
        <v>188.15806966317024</v>
      </c>
      <c r="CY909" s="58">
        <v>187.73794490779048</v>
      </c>
      <c r="CZ909" s="58">
        <v>190.06644993314461</v>
      </c>
      <c r="DA909" s="58">
        <f t="shared" si="939"/>
        <v>187.8312560480629</v>
      </c>
      <c r="DB909" s="57">
        <v>205.44742395859382</v>
      </c>
      <c r="DC909" s="57">
        <v>206.39395534175199</v>
      </c>
      <c r="DD909" s="57">
        <v>206.11765245237305</v>
      </c>
      <c r="DE909" s="57">
        <v>190.31308653949961</v>
      </c>
      <c r="DF909" s="57">
        <v>190.78011415349005</v>
      </c>
      <c r="DG909" s="57">
        <v>189.92576194410751</v>
      </c>
      <c r="DH909" s="57">
        <v>185.15166501131642</v>
      </c>
      <c r="DI909" s="57">
        <v>185.68406504693573</v>
      </c>
      <c r="DJ909" s="57">
        <v>184.26622784597512</v>
      </c>
      <c r="DK909" s="57">
        <v>185.998986152443</v>
      </c>
      <c r="DL909" s="57">
        <v>186.05776165536201</v>
      </c>
      <c r="DM909" s="57">
        <v>184.26852459093504</v>
      </c>
      <c r="DN909" s="59">
        <f t="shared" si="940"/>
        <v>199.15597910157271</v>
      </c>
      <c r="DO909" s="57">
        <v>184.26852459093504</v>
      </c>
      <c r="DP909" s="57">
        <v>202.95596370704504</v>
      </c>
      <c r="DQ909" s="57">
        <v>202.49335849807309</v>
      </c>
      <c r="DR909" s="57">
        <v>203.46111410070571</v>
      </c>
      <c r="DS909" s="57">
        <v>199.0474655601044</v>
      </c>
      <c r="DT909" s="57">
        <v>199.89635391877232</v>
      </c>
      <c r="DU909" s="57">
        <v>196.81566742584505</v>
      </c>
      <c r="DV909" s="60">
        <f t="shared" si="941"/>
        <v>201.00589261233438</v>
      </c>
      <c r="DW909" s="61">
        <f t="shared" si="941"/>
        <v>198.18560163622121</v>
      </c>
      <c r="DX909" s="62">
        <f t="shared" si="941"/>
        <v>201.00589261233438</v>
      </c>
      <c r="DZ909" s="57">
        <f t="shared" si="942"/>
        <v>202.06032539168689</v>
      </c>
      <c r="EC909" s="57">
        <f t="shared" si="943"/>
        <v>205.09411266552686</v>
      </c>
      <c r="EF909" s="57">
        <f t="shared" si="944"/>
        <v>208.02800740809778</v>
      </c>
      <c r="EI909" s="57">
        <f t="shared" si="945"/>
        <v>212.81797376822644</v>
      </c>
      <c r="EL909" s="57">
        <f t="shared" si="946"/>
        <v>218.41713777420199</v>
      </c>
      <c r="EO909" s="57">
        <f t="shared" si="947"/>
        <v>224.51582392782646</v>
      </c>
    </row>
    <row r="910" spans="1:145" ht="15.5" x14ac:dyDescent="0.35">
      <c r="A910" s="56" t="s">
        <v>387</v>
      </c>
      <c r="B910" s="57">
        <f t="shared" si="929"/>
        <v>177.6</v>
      </c>
      <c r="C910" s="57">
        <f t="shared" si="929"/>
        <v>166.50000000000003</v>
      </c>
      <c r="D910" s="57">
        <f t="shared" si="929"/>
        <v>186.83</v>
      </c>
      <c r="E910" s="57">
        <f t="shared" si="929"/>
        <v>45.288045533200375</v>
      </c>
      <c r="F910" s="57">
        <f t="shared" si="929"/>
        <v>46.037092445745685</v>
      </c>
      <c r="G910" s="57">
        <f t="shared" si="929"/>
        <v>44.724073349965707</v>
      </c>
      <c r="H910" s="57">
        <f t="shared" si="929"/>
        <v>43.513794896578055</v>
      </c>
      <c r="I910" s="57">
        <f t="shared" si="929"/>
        <v>54.793592362939762</v>
      </c>
      <c r="J910" s="57">
        <f t="shared" si="929"/>
        <v>57.034866504806459</v>
      </c>
      <c r="K910" s="57">
        <f t="shared" si="929"/>
        <v>59.588557952384271</v>
      </c>
      <c r="L910" s="57">
        <f t="shared" si="929"/>
        <v>58.659710622650415</v>
      </c>
      <c r="M910" s="57">
        <f t="shared" si="929"/>
        <v>50.608249337185775</v>
      </c>
      <c r="N910" s="57">
        <f t="shared" si="929"/>
        <v>58.576884220831658</v>
      </c>
      <c r="O910" s="57">
        <f t="shared" si="929"/>
        <v>80.918977334866099</v>
      </c>
      <c r="P910" s="57">
        <f t="shared" si="929"/>
        <v>75.92070646756504</v>
      </c>
      <c r="Q910" s="57">
        <f t="shared" si="929"/>
        <v>77.562861684477028</v>
      </c>
      <c r="R910" s="57">
        <f t="shared" si="929"/>
        <v>76.868589031308261</v>
      </c>
      <c r="S910" s="57">
        <f t="shared" si="929"/>
        <v>87.090581815875225</v>
      </c>
      <c r="T910" s="57">
        <f t="shared" si="929"/>
        <v>100</v>
      </c>
      <c r="U910" s="57">
        <f t="shared" si="929"/>
        <v>111.38030176257064</v>
      </c>
      <c r="V910" s="57">
        <f t="shared" si="929"/>
        <v>118.8874645645634</v>
      </c>
      <c r="W910" s="57">
        <f t="shared" si="929"/>
        <v>138.22950802234502</v>
      </c>
      <c r="X910" s="58">
        <f t="shared" si="929"/>
        <v>108.97314526123884</v>
      </c>
      <c r="Y910" s="58">
        <f t="shared" si="929"/>
        <v>141.03022356563409</v>
      </c>
      <c r="Z910" s="57">
        <f t="shared" si="929"/>
        <v>156.47835053408798</v>
      </c>
      <c r="AA910" s="57">
        <f t="shared" si="929"/>
        <v>174.25998409862368</v>
      </c>
      <c r="AB910" s="57">
        <v>500.02132032745499</v>
      </c>
      <c r="AC910" s="57">
        <v>447.66011527039626</v>
      </c>
      <c r="AD910" s="57">
        <v>447.80967665064497</v>
      </c>
      <c r="AE910" s="57">
        <f t="shared" si="930"/>
        <v>172.33379803721806</v>
      </c>
      <c r="AF910" s="57">
        <v>140.05771847550761</v>
      </c>
      <c r="AG910" s="57">
        <v>143.863533850359</v>
      </c>
      <c r="AH910" s="57">
        <v>150.94720253366401</v>
      </c>
      <c r="AI910" s="57">
        <v>141.13386380213808</v>
      </c>
      <c r="AJ910" s="58">
        <f t="shared" si="931"/>
        <v>161.02874797761132</v>
      </c>
      <c r="AK910" s="58">
        <v>106.98616017675771</v>
      </c>
      <c r="AL910" s="58">
        <v>116.26571807678462</v>
      </c>
      <c r="AM910" s="58">
        <v>111.10730347291228</v>
      </c>
      <c r="AN910" s="58">
        <v>110.54504295113099</v>
      </c>
      <c r="AO910" s="58">
        <f t="shared" si="932"/>
        <v>132.69856581676623</v>
      </c>
      <c r="AP910" s="58">
        <v>93.996007394300761</v>
      </c>
      <c r="AQ910" s="58">
        <v>87.528830448596125</v>
      </c>
      <c r="AR910" s="58">
        <v>94.256630924050896</v>
      </c>
      <c r="AS910" s="58">
        <f t="shared" si="933"/>
        <v>128.13499087004089</v>
      </c>
      <c r="AT910" s="58">
        <v>114.47027182768525</v>
      </c>
      <c r="AU910" s="58">
        <v>107.31068604040503</v>
      </c>
      <c r="AV910" s="58">
        <v>105.32580181240746</v>
      </c>
      <c r="AW910" s="58">
        <v>105.01517086712543</v>
      </c>
      <c r="AX910" s="58">
        <f t="shared" si="934"/>
        <v>142.55609390724467</v>
      </c>
      <c r="AY910" s="58"/>
      <c r="AZ910" s="58">
        <v>117.83955510982648</v>
      </c>
      <c r="BA910" s="58">
        <v>110.36656770441536</v>
      </c>
      <c r="BB910" s="58">
        <v>117.89911527680925</v>
      </c>
      <c r="BC910" s="58">
        <v>111.55715509926335</v>
      </c>
      <c r="BD910" s="58">
        <v>128.36160738457707</v>
      </c>
      <c r="BE910" s="58">
        <v>121.28883701576764</v>
      </c>
      <c r="BF910" s="58">
        <f t="shared" si="935"/>
        <v>176.5002049376096</v>
      </c>
      <c r="BG910" s="58">
        <v>123.32015035040779</v>
      </c>
      <c r="BH910" s="58">
        <v>108.85931651146194</v>
      </c>
      <c r="BI910" s="58">
        <v>152.56974714086354</v>
      </c>
      <c r="BJ910" s="58">
        <v>139.76432888849655</v>
      </c>
      <c r="BK910" s="58">
        <v>164.20189303770113</v>
      </c>
      <c r="BL910" s="58">
        <v>151.961250038581</v>
      </c>
      <c r="BM910" s="58">
        <v>156.17197441231031</v>
      </c>
      <c r="BN910" s="58">
        <v>144.36920757700034</v>
      </c>
      <c r="BO910" s="58">
        <f t="shared" si="936"/>
        <v>174.0357493424406</v>
      </c>
      <c r="BP910" s="58">
        <v>157.89329348355972</v>
      </c>
      <c r="BQ910" s="58">
        <v>157.89329348355972</v>
      </c>
      <c r="BR910" s="58">
        <v>131.8041934208174</v>
      </c>
      <c r="BS910" s="58">
        <v>109.99425106634537</v>
      </c>
      <c r="BT910" s="58">
        <v>127.0900832956825</v>
      </c>
      <c r="BU910" s="58">
        <v>111.71040543494236</v>
      </c>
      <c r="BV910" s="58">
        <v>99.958668058858535</v>
      </c>
      <c r="BW910" s="58">
        <v>133.24451404828409</v>
      </c>
      <c r="BX910" s="58">
        <v>124.59146232387097</v>
      </c>
      <c r="BY910" s="58">
        <v>121.21712047375422</v>
      </c>
      <c r="BZ910" s="57">
        <v>132.92900229146403</v>
      </c>
      <c r="CA910" s="58">
        <f t="shared" si="937"/>
        <v>148.01030118583634</v>
      </c>
      <c r="CB910" s="58">
        <v>152.40447389310441</v>
      </c>
      <c r="CC910" s="58">
        <v>153.10463940222431</v>
      </c>
      <c r="CD910" s="58">
        <v>144.75787406008158</v>
      </c>
      <c r="CE910" s="58">
        <v>155.32441814436129</v>
      </c>
      <c r="CF910" s="58">
        <v>157.07327845899854</v>
      </c>
      <c r="CG910" s="58">
        <v>148.93522380030944</v>
      </c>
      <c r="CH910" s="58">
        <v>167.06447313292108</v>
      </c>
      <c r="CI910" s="58">
        <v>162.8366170368503</v>
      </c>
      <c r="CJ910" s="57">
        <v>167.87367681168942</v>
      </c>
      <c r="CK910" s="57">
        <v>163.56529300772559</v>
      </c>
      <c r="CL910" s="58">
        <f t="shared" si="938"/>
        <v>201.67313683613671</v>
      </c>
      <c r="CM910" s="58">
        <v>165.70265790187338</v>
      </c>
      <c r="CN910" s="58">
        <v>189.5412647002986</v>
      </c>
      <c r="CO910" s="58">
        <v>190.26187377316481</v>
      </c>
      <c r="CP910" s="58">
        <v>216.0685643126975</v>
      </c>
      <c r="CQ910" s="58">
        <v>191.8350090481259</v>
      </c>
      <c r="CR910" s="58">
        <v>176.91402989376726</v>
      </c>
      <c r="CS910" s="58">
        <v>229.30677092378704</v>
      </c>
      <c r="CT910" s="58">
        <v>218.06225229372117</v>
      </c>
      <c r="CU910" s="58">
        <v>189.14955441840419</v>
      </c>
      <c r="CV910" s="58">
        <v>219.97622412297977</v>
      </c>
      <c r="CW910" s="58">
        <v>214.82704254258752</v>
      </c>
      <c r="CX910" s="58">
        <v>219.43299995754745</v>
      </c>
      <c r="CY910" s="58">
        <v>218.30922498633575</v>
      </c>
      <c r="CZ910" s="58">
        <v>215.25315782129871</v>
      </c>
      <c r="DA910" s="58">
        <f t="shared" si="939"/>
        <v>238.63859693449609</v>
      </c>
      <c r="DB910" s="57">
        <v>214.51568909949077</v>
      </c>
      <c r="DC910" s="57">
        <v>207.49848244288336</v>
      </c>
      <c r="DD910" s="57">
        <v>199.77010281573001</v>
      </c>
      <c r="DE910" s="57">
        <v>210.97071533922482</v>
      </c>
      <c r="DF910" s="57">
        <v>202.93228533298273</v>
      </c>
      <c r="DG910" s="57">
        <v>194.69461217719834</v>
      </c>
      <c r="DH910" s="57">
        <v>207.40159447195583</v>
      </c>
      <c r="DI910" s="57">
        <v>199.68925421330025</v>
      </c>
      <c r="DJ910" s="57">
        <v>191.38347337975364</v>
      </c>
      <c r="DK910" s="57">
        <v>210.77315426873119</v>
      </c>
      <c r="DL910" s="57">
        <v>202.59861657238019</v>
      </c>
      <c r="DM910" s="57">
        <v>191.40164398636009</v>
      </c>
      <c r="DN910" s="59">
        <f t="shared" si="940"/>
        <v>215.54314387195177</v>
      </c>
      <c r="DO910" s="57">
        <v>191.40164398636009</v>
      </c>
      <c r="DP910" s="57">
        <v>213.08313885663995</v>
      </c>
      <c r="DQ910" s="57">
        <v>208.64254259800379</v>
      </c>
      <c r="DR910" s="57">
        <v>199.45195470601797</v>
      </c>
      <c r="DS910" s="57">
        <v>224.62910770429622</v>
      </c>
      <c r="DT910" s="57">
        <v>221.22828882159376</v>
      </c>
      <c r="DU910" s="57">
        <v>227.50966522209424</v>
      </c>
      <c r="DV910" s="60">
        <f t="shared" si="941"/>
        <v>225.60480537376762</v>
      </c>
      <c r="DW910" s="61">
        <f t="shared" si="941"/>
        <v>224.86604163282982</v>
      </c>
      <c r="DX910" s="62">
        <f t="shared" si="941"/>
        <v>219.9336084234881</v>
      </c>
      <c r="DZ910" s="57">
        <f t="shared" si="942"/>
        <v>221.56467825453953</v>
      </c>
      <c r="EC910" s="57">
        <f t="shared" si="943"/>
        <v>226.15212351204775</v>
      </c>
      <c r="EF910" s="57">
        <f t="shared" si="944"/>
        <v>230.14963974534177</v>
      </c>
      <c r="EI910" s="57">
        <f t="shared" si="945"/>
        <v>235.08845336350493</v>
      </c>
      <c r="EL910" s="57">
        <f t="shared" si="946"/>
        <v>240.45371173839294</v>
      </c>
      <c r="EO910" s="57">
        <f t="shared" si="947"/>
        <v>246.95427947914484</v>
      </c>
    </row>
    <row r="911" spans="1:145" ht="15.5" x14ac:dyDescent="0.35">
      <c r="A911" s="56" t="s">
        <v>388</v>
      </c>
      <c r="B911" s="57">
        <f t="shared" si="929"/>
        <v>37.310435952208451</v>
      </c>
      <c r="C911" s="57">
        <f t="shared" si="929"/>
        <v>36.728044962016149</v>
      </c>
      <c r="D911" s="57">
        <f t="shared" si="929"/>
        <v>39.638289124886079</v>
      </c>
      <c r="E911" s="57">
        <f t="shared" si="929"/>
        <v>41.565020996514704</v>
      </c>
      <c r="F911" s="57">
        <f t="shared" si="929"/>
        <v>40.137002076417609</v>
      </c>
      <c r="G911" s="57">
        <f t="shared" si="929"/>
        <v>40.311318403274072</v>
      </c>
      <c r="H911" s="57">
        <f t="shared" si="929"/>
        <v>38.930536866735594</v>
      </c>
      <c r="I911" s="57">
        <f t="shared" si="929"/>
        <v>57.066627395695008</v>
      </c>
      <c r="J911" s="57">
        <f t="shared" si="929"/>
        <v>57.836745609215804</v>
      </c>
      <c r="K911" s="57">
        <f t="shared" si="929"/>
        <v>65.597058824855196</v>
      </c>
      <c r="L911" s="57">
        <f t="shared" si="929"/>
        <v>66.311150375721809</v>
      </c>
      <c r="M911" s="57">
        <f t="shared" si="929"/>
        <v>54.518922746823655</v>
      </c>
      <c r="N911" s="57">
        <f t="shared" si="929"/>
        <v>66.705036677576217</v>
      </c>
      <c r="O911" s="57">
        <f t="shared" si="929"/>
        <v>86.150116987898301</v>
      </c>
      <c r="P911" s="57">
        <f t="shared" si="929"/>
        <v>77.591384072136123</v>
      </c>
      <c r="Q911" s="57">
        <f t="shared" si="929"/>
        <v>80.151743216236071</v>
      </c>
      <c r="R911" s="57">
        <f t="shared" si="929"/>
        <v>81.362740696132335</v>
      </c>
      <c r="S911" s="57">
        <f t="shared" si="929"/>
        <v>86.4254791034043</v>
      </c>
      <c r="T911" s="57">
        <f t="shared" si="929"/>
        <v>100</v>
      </c>
      <c r="U911" s="57">
        <f t="shared" si="929"/>
        <v>109.47137323943736</v>
      </c>
      <c r="V911" s="57">
        <f t="shared" si="929"/>
        <v>111.94344579938479</v>
      </c>
      <c r="W911" s="57">
        <f t="shared" si="929"/>
        <v>129.60841926092823</v>
      </c>
      <c r="X911" s="58">
        <f t="shared" si="929"/>
        <v>105.94692363889436</v>
      </c>
      <c r="Y911" s="58">
        <f t="shared" si="929"/>
        <v>133.10930883240769</v>
      </c>
      <c r="Z911" s="57">
        <f t="shared" si="929"/>
        <v>149.61272115365128</v>
      </c>
      <c r="AA911" s="57">
        <f t="shared" si="929"/>
        <v>146.10378901442968</v>
      </c>
      <c r="AB911" s="57">
        <v>374.20906089220364</v>
      </c>
      <c r="AC911" s="57">
        <v>372.4569845585454</v>
      </c>
      <c r="AD911" s="57">
        <v>369.05524347670519</v>
      </c>
      <c r="AE911" s="57">
        <f t="shared" si="930"/>
        <v>146.07359834424892</v>
      </c>
      <c r="AF911" s="57">
        <v>142.74050566159247</v>
      </c>
      <c r="AG911" s="57">
        <v>140.03199925008701</v>
      </c>
      <c r="AH911" s="57">
        <v>141.64243393745576</v>
      </c>
      <c r="AI911" s="57">
        <v>137.63630569185358</v>
      </c>
      <c r="AJ911" s="58">
        <f t="shared" si="931"/>
        <v>137.16383377790856</v>
      </c>
      <c r="AK911" s="58">
        <v>115.53051315267244</v>
      </c>
      <c r="AL911" s="58">
        <v>122.84773896562099</v>
      </c>
      <c r="AM911" s="58">
        <v>119.80019603686952</v>
      </c>
      <c r="AN911" s="58">
        <v>119.41863652390316</v>
      </c>
      <c r="AO911" s="58">
        <f t="shared" si="932"/>
        <v>113.73067359597583</v>
      </c>
      <c r="AP911" s="58">
        <v>107.20849878178498</v>
      </c>
      <c r="AQ911" s="58">
        <v>105.21417595676446</v>
      </c>
      <c r="AR911" s="58">
        <v>110.59967339142865</v>
      </c>
      <c r="AS911" s="58">
        <f t="shared" si="933"/>
        <v>108.61373927666361</v>
      </c>
      <c r="AT911" s="58">
        <v>122.67343718414367</v>
      </c>
      <c r="AU911" s="58">
        <v>118.8386632764864</v>
      </c>
      <c r="AV911" s="58">
        <v>113.56648473444777</v>
      </c>
      <c r="AW911" s="58">
        <v>113.56648473444777</v>
      </c>
      <c r="AX911" s="58">
        <f t="shared" si="934"/>
        <v>115.24260168288815</v>
      </c>
      <c r="AY911" s="58"/>
      <c r="AZ911" s="58">
        <v>120.99977193980824</v>
      </c>
      <c r="BA911" s="58">
        <v>117.85732762718851</v>
      </c>
      <c r="BB911" s="58">
        <v>120.9650214460049</v>
      </c>
      <c r="BC911" s="58">
        <v>118.07166624097444</v>
      </c>
      <c r="BD911" s="58">
        <v>121.92676512730907</v>
      </c>
      <c r="BE911" s="58">
        <v>120.10852350641736</v>
      </c>
      <c r="BF911" s="58">
        <f t="shared" si="935"/>
        <v>121.50419985479652</v>
      </c>
      <c r="BG911" s="58">
        <v>116.93726750948026</v>
      </c>
      <c r="BH911" s="58">
        <v>111.34474854604295</v>
      </c>
      <c r="BI911" s="58">
        <v>120.18265451020267</v>
      </c>
      <c r="BJ911" s="58">
        <v>114.24632403937201</v>
      </c>
      <c r="BK911" s="58">
        <v>122.91157267377274</v>
      </c>
      <c r="BL911" s="58">
        <v>116.58580868371325</v>
      </c>
      <c r="BM911" s="58">
        <v>122.95848774128318</v>
      </c>
      <c r="BN911" s="58">
        <v>116.64560697958579</v>
      </c>
      <c r="BO911" s="58">
        <f t="shared" si="936"/>
        <v>123.8578171102332</v>
      </c>
      <c r="BP911" s="58">
        <v>121.34719797028058</v>
      </c>
      <c r="BQ911" s="58">
        <v>116.93726750948026</v>
      </c>
      <c r="BR911" s="58">
        <v>99.813422954138858</v>
      </c>
      <c r="BS911" s="58">
        <v>99.813422954138858</v>
      </c>
      <c r="BT911" s="58">
        <v>110.13011871612655</v>
      </c>
      <c r="BU911" s="58">
        <v>104.04506801074062</v>
      </c>
      <c r="BV911" s="58">
        <v>97.524063255360673</v>
      </c>
      <c r="BW911" s="58">
        <v>113.69069886650809</v>
      </c>
      <c r="BX911" s="58">
        <v>111.48903301495756</v>
      </c>
      <c r="BY911" s="58">
        <v>108.92153088464732</v>
      </c>
      <c r="BZ911" s="57">
        <v>114.09228980652048</v>
      </c>
      <c r="CA911" s="58">
        <f t="shared" si="937"/>
        <v>111.30866428573802</v>
      </c>
      <c r="CB911" s="58">
        <v>123.5818117689375</v>
      </c>
      <c r="CC911" s="58">
        <v>125.01211296791199</v>
      </c>
      <c r="CD911" s="58">
        <v>119.41118670162101</v>
      </c>
      <c r="CE911" s="58">
        <v>122.93880300568013</v>
      </c>
      <c r="CF911" s="58">
        <v>123.71649571504895</v>
      </c>
      <c r="CG911" s="58">
        <v>118.09915840373455</v>
      </c>
      <c r="CH911" s="58">
        <v>129.59759447105293</v>
      </c>
      <c r="CI911" s="58">
        <v>127.74858262478385</v>
      </c>
      <c r="CJ911" s="57">
        <v>133.56452014652939</v>
      </c>
      <c r="CK911" s="57">
        <v>131.66273241310887</v>
      </c>
      <c r="CL911" s="58">
        <f t="shared" si="938"/>
        <v>129.1953408852697</v>
      </c>
      <c r="CM911" s="58">
        <v>133.44565612624828</v>
      </c>
      <c r="CN911" s="58">
        <v>145.55138078799362</v>
      </c>
      <c r="CO911" s="58">
        <v>145.87239675261219</v>
      </c>
      <c r="CP911" s="58">
        <v>159.99346369480861</v>
      </c>
      <c r="CQ911" s="58">
        <v>145.93126397855082</v>
      </c>
      <c r="CR911" s="58">
        <v>137.75610362854309</v>
      </c>
      <c r="CS911" s="58">
        <v>167.84898368007347</v>
      </c>
      <c r="CT911" s="58">
        <v>159.58796563753265</v>
      </c>
      <c r="CU911" s="58">
        <v>142.13137356102825</v>
      </c>
      <c r="CV911" s="58">
        <v>162.21200370223048</v>
      </c>
      <c r="CW911" s="58">
        <v>156.12383478508275</v>
      </c>
      <c r="CX911" s="58">
        <v>158.57291129788041</v>
      </c>
      <c r="CY911" s="58">
        <v>158.17553206915642</v>
      </c>
      <c r="CZ911" s="58">
        <v>151.65127214556003</v>
      </c>
      <c r="DA911" s="58">
        <f t="shared" si="939"/>
        <v>154.28616533233168</v>
      </c>
      <c r="DB911" s="57">
        <v>155.10631742950662</v>
      </c>
      <c r="DC911" s="57">
        <v>149.41628700224865</v>
      </c>
      <c r="DD911" s="57">
        <v>143.73563420370058</v>
      </c>
      <c r="DE911" s="57">
        <v>147.00577461577649</v>
      </c>
      <c r="DF911" s="57">
        <v>141.37635526547805</v>
      </c>
      <c r="DG911" s="57">
        <v>135.51557745740899</v>
      </c>
      <c r="DH911" s="57">
        <v>147.84662577566533</v>
      </c>
      <c r="DI911" s="57">
        <v>141.9307115855699</v>
      </c>
      <c r="DJ911" s="57">
        <v>136.89590259850928</v>
      </c>
      <c r="DK911" s="57">
        <v>147.72393184423416</v>
      </c>
      <c r="DL911" s="57">
        <v>141.96606034156068</v>
      </c>
      <c r="DM911" s="57">
        <v>136.93576470340525</v>
      </c>
      <c r="DN911" s="59">
        <f t="shared" si="940"/>
        <v>144.7964648044385</v>
      </c>
      <c r="DO911" s="57">
        <v>136.93576470340525</v>
      </c>
      <c r="DP911" s="57">
        <v>150.39693318285319</v>
      </c>
      <c r="DQ911" s="57">
        <v>146.54929787076904</v>
      </c>
      <c r="DR911" s="57">
        <v>140.59255942110011</v>
      </c>
      <c r="DS911" s="57">
        <v>151.02939454399066</v>
      </c>
      <c r="DT911" s="57">
        <v>148.52824922174693</v>
      </c>
      <c r="DU911" s="57">
        <v>149.39112160141354</v>
      </c>
      <c r="DV911" s="60">
        <f t="shared" si="941"/>
        <v>149.68728622569432</v>
      </c>
      <c r="DW911" s="61">
        <f t="shared" si="941"/>
        <v>148.79845601962546</v>
      </c>
      <c r="DX911" s="62">
        <f t="shared" si="941"/>
        <v>144.46362681010194</v>
      </c>
      <c r="DZ911" s="57">
        <f t="shared" si="942"/>
        <v>146.29544827222711</v>
      </c>
      <c r="EC911" s="57">
        <f t="shared" si="943"/>
        <v>143.90772565405453</v>
      </c>
      <c r="EF911" s="57">
        <f t="shared" si="944"/>
        <v>137.85643708165171</v>
      </c>
      <c r="EI911" s="57">
        <f t="shared" si="945"/>
        <v>137.3899579424926</v>
      </c>
      <c r="EL911" s="57">
        <f t="shared" si="946"/>
        <v>137.14025020116739</v>
      </c>
      <c r="EO911" s="57">
        <f t="shared" si="947"/>
        <v>137.52685684199685</v>
      </c>
    </row>
    <row r="912" spans="1:145" ht="15.5" x14ac:dyDescent="0.35">
      <c r="A912" s="56" t="s">
        <v>389</v>
      </c>
      <c r="B912" s="57">
        <f t="shared" si="929"/>
        <v>62.186714453573686</v>
      </c>
      <c r="C912" s="57">
        <f t="shared" si="929"/>
        <v>67.91429086040192</v>
      </c>
      <c r="D912" s="57">
        <f t="shared" si="929"/>
        <v>56.899660933766988</v>
      </c>
      <c r="E912" s="57">
        <f t="shared" si="929"/>
        <v>57.7474582243808</v>
      </c>
      <c r="F912" s="57">
        <f t="shared" si="929"/>
        <v>64.92414148169118</v>
      </c>
      <c r="G912" s="57">
        <f t="shared" si="929"/>
        <v>75.530470814979793</v>
      </c>
      <c r="H912" s="57">
        <f t="shared" si="929"/>
        <v>75.847099052543399</v>
      </c>
      <c r="I912" s="57">
        <f t="shared" si="929"/>
        <v>81.538875502347736</v>
      </c>
      <c r="J912" s="57">
        <f t="shared" si="929"/>
        <v>79.095046578526166</v>
      </c>
      <c r="K912" s="57">
        <f t="shared" si="929"/>
        <v>90.697922359194521</v>
      </c>
      <c r="L912" s="57">
        <f t="shared" si="929"/>
        <v>115.51453438875289</v>
      </c>
      <c r="M912" s="57">
        <f t="shared" si="929"/>
        <v>108.01793032082016</v>
      </c>
      <c r="N912" s="57">
        <f t="shared" si="929"/>
        <v>127.96613757061884</v>
      </c>
      <c r="O912" s="57">
        <f t="shared" si="929"/>
        <v>76.660988463289939</v>
      </c>
      <c r="P912" s="57">
        <f t="shared" si="929"/>
        <v>73.2509587292883</v>
      </c>
      <c r="Q912" s="57">
        <f t="shared" si="929"/>
        <v>72.534219792390573</v>
      </c>
      <c r="R912" s="57">
        <f t="shared" si="929"/>
        <v>69.444429250807914</v>
      </c>
      <c r="S912" s="57">
        <f t="shared" si="929"/>
        <v>76.94626034469519</v>
      </c>
      <c r="T912" s="57">
        <f t="shared" si="929"/>
        <v>100</v>
      </c>
      <c r="U912" s="57">
        <f t="shared" si="929"/>
        <v>114.20997230911009</v>
      </c>
      <c r="V912" s="57">
        <f t="shared" si="929"/>
        <v>117.901577599703</v>
      </c>
      <c r="W912" s="57">
        <f t="shared" si="929"/>
        <v>134.76013305919093</v>
      </c>
      <c r="X912" s="58">
        <f t="shared" si="929"/>
        <v>109.69668552178072</v>
      </c>
      <c r="Y912" s="58">
        <f t="shared" si="929"/>
        <v>135.99633449399022</v>
      </c>
      <c r="Z912" s="57">
        <f t="shared" si="929"/>
        <v>151.55107923939406</v>
      </c>
      <c r="AA912" s="57">
        <f t="shared" si="929"/>
        <v>154.89198847135074</v>
      </c>
      <c r="AB912" s="57">
        <v>527.94727403855745</v>
      </c>
      <c r="AC912" s="57">
        <v>529.57684323245269</v>
      </c>
      <c r="AD912" s="57">
        <v>535.69592212972589</v>
      </c>
      <c r="AE912" s="57">
        <f t="shared" si="930"/>
        <v>151.52754285110103</v>
      </c>
      <c r="AF912" s="57">
        <v>106.43188318019098</v>
      </c>
      <c r="AG912" s="57">
        <v>159.14320335881627</v>
      </c>
      <c r="AH912" s="57">
        <v>161.98622629345076</v>
      </c>
      <c r="AI912" s="57">
        <v>152.39854999939078</v>
      </c>
      <c r="AJ912" s="58">
        <f t="shared" si="931"/>
        <v>151.32361943051825</v>
      </c>
      <c r="AK912" s="58">
        <v>97.113618853425436</v>
      </c>
      <c r="AL912" s="58">
        <v>113.38492063790338</v>
      </c>
      <c r="AM912" s="58">
        <v>103.50819130735069</v>
      </c>
      <c r="AN912" s="58">
        <v>102.54138425204097</v>
      </c>
      <c r="AO912" s="58">
        <f t="shared" si="932"/>
        <v>119.01586531333187</v>
      </c>
      <c r="AP912" s="58">
        <v>81.994594832045252</v>
      </c>
      <c r="AQ912" s="58">
        <v>72.745671006214366</v>
      </c>
      <c r="AR912" s="58">
        <v>97.67815618053082</v>
      </c>
      <c r="AS912" s="58">
        <f t="shared" si="933"/>
        <v>112.21874206742135</v>
      </c>
      <c r="AT912" s="58">
        <v>132.90623152005622</v>
      </c>
      <c r="AU912" s="58">
        <v>127.02044279396989</v>
      </c>
      <c r="AV912" s="58">
        <v>124.6871003069614</v>
      </c>
      <c r="AW912" s="58">
        <v>124.6871003069614</v>
      </c>
      <c r="AX912" s="58">
        <f t="shared" si="934"/>
        <v>125.46800312935753</v>
      </c>
      <c r="AY912" s="58"/>
      <c r="AZ912" s="58">
        <v>132.93218140618188</v>
      </c>
      <c r="BA912" s="58">
        <v>129.95376245700001</v>
      </c>
      <c r="BB912" s="58">
        <v>131.67391488474186</v>
      </c>
      <c r="BC912" s="58">
        <v>128.43258091063976</v>
      </c>
      <c r="BD912" s="58">
        <v>140.47677021961667</v>
      </c>
      <c r="BE912" s="58">
        <v>136.87424695027775</v>
      </c>
      <c r="BF912" s="58">
        <f t="shared" si="935"/>
        <v>140.39594255072217</v>
      </c>
      <c r="BG912" s="58">
        <v>136.04500792473223</v>
      </c>
      <c r="BH912" s="58">
        <v>127.25526034273021</v>
      </c>
      <c r="BI912" s="58">
        <v>137.19641850670828</v>
      </c>
      <c r="BJ912" s="58">
        <v>128.64664948539672</v>
      </c>
      <c r="BK912" s="58">
        <v>139.79465148126673</v>
      </c>
      <c r="BL912" s="58">
        <v>131.32046481135484</v>
      </c>
      <c r="BM912" s="58">
        <v>140.90101122150728</v>
      </c>
      <c r="BN912" s="58">
        <v>133.28277301505355</v>
      </c>
      <c r="BO912" s="58">
        <f t="shared" si="936"/>
        <v>140.59176504209896</v>
      </c>
      <c r="BP912" s="58">
        <v>140.09797935329746</v>
      </c>
      <c r="BQ912" s="58">
        <v>140.09797935329746</v>
      </c>
      <c r="BR912" s="58">
        <v>128.64729125312883</v>
      </c>
      <c r="BS912" s="58">
        <v>116.86564382125005</v>
      </c>
      <c r="BT912" s="58">
        <v>127.48782478391178</v>
      </c>
      <c r="BU912" s="58">
        <v>119.94001962830544</v>
      </c>
      <c r="BV912" s="58">
        <v>115.43776942987702</v>
      </c>
      <c r="BW912" s="58">
        <v>131.74656139316369</v>
      </c>
      <c r="BX912" s="58">
        <v>127.50465495592411</v>
      </c>
      <c r="BY912" s="58">
        <v>126.14376986553961</v>
      </c>
      <c r="BZ912" s="57">
        <v>131.04178817264886</v>
      </c>
      <c r="CA912" s="58">
        <f t="shared" si="937"/>
        <v>126.83167243488826</v>
      </c>
      <c r="CB912" s="58">
        <v>139.03035944163466</v>
      </c>
      <c r="CC912" s="58">
        <v>138.59042693293085</v>
      </c>
      <c r="CD912" s="58">
        <v>131.91807927663768</v>
      </c>
      <c r="CE912" s="58">
        <v>140.7732121314084</v>
      </c>
      <c r="CF912" s="58">
        <v>139.4820260210135</v>
      </c>
      <c r="CG912" s="58">
        <v>132.67966893826494</v>
      </c>
      <c r="CH912" s="58">
        <v>150.19115310776459</v>
      </c>
      <c r="CI912" s="58">
        <v>145.76385687080301</v>
      </c>
      <c r="CJ912" s="57">
        <v>150.9045623770227</v>
      </c>
      <c r="CK912" s="57">
        <v>146.38149204395484</v>
      </c>
      <c r="CL912" s="58">
        <f t="shared" si="938"/>
        <v>150.80546562889543</v>
      </c>
      <c r="CM912" s="58">
        <v>145.95970672373949</v>
      </c>
      <c r="CN912" s="58">
        <v>160.18742262858999</v>
      </c>
      <c r="CO912" s="58">
        <v>161.95911118579409</v>
      </c>
      <c r="CP912" s="58">
        <v>179.58407918797678</v>
      </c>
      <c r="CQ912" s="58">
        <v>161.41882466853801</v>
      </c>
      <c r="CR912" s="58">
        <v>150.64155345265229</v>
      </c>
      <c r="CS912" s="58">
        <v>190.97393969412775</v>
      </c>
      <c r="CT912" s="58">
        <v>181.61067975344594</v>
      </c>
      <c r="CU912" s="58">
        <v>159.52138098579334</v>
      </c>
      <c r="CV912" s="58">
        <v>189.97996089334359</v>
      </c>
      <c r="CW912" s="58">
        <v>182.91689249375128</v>
      </c>
      <c r="CX912" s="58">
        <v>185.49127578683189</v>
      </c>
      <c r="CY912" s="58">
        <v>184.75291795420841</v>
      </c>
      <c r="CZ912" s="58">
        <v>175.44469180824541</v>
      </c>
      <c r="DA912" s="58">
        <f t="shared" si="939"/>
        <v>178.93666035174894</v>
      </c>
      <c r="DB912" s="57">
        <v>175.24011273957547</v>
      </c>
      <c r="DC912" s="57">
        <v>170.2302015704436</v>
      </c>
      <c r="DD912" s="57">
        <v>162.93739117433509</v>
      </c>
      <c r="DE912" s="57">
        <v>168.59804887939185</v>
      </c>
      <c r="DF912" s="57">
        <v>162.61658607411334</v>
      </c>
      <c r="DG912" s="57">
        <v>156.13551353825738</v>
      </c>
      <c r="DH912" s="57">
        <v>173.14269962235423</v>
      </c>
      <c r="DI912" s="57">
        <v>166.66066655635581</v>
      </c>
      <c r="DJ912" s="57">
        <v>160.54596097024603</v>
      </c>
      <c r="DK912" s="57">
        <v>173.50809981197878</v>
      </c>
      <c r="DL912" s="57">
        <v>167.32826085583901</v>
      </c>
      <c r="DM912" s="57">
        <v>160.56508161728723</v>
      </c>
      <c r="DN912" s="59">
        <f t="shared" si="940"/>
        <v>168.7235009769868</v>
      </c>
      <c r="DO912" s="57">
        <v>160.56508161728723</v>
      </c>
      <c r="DP912" s="57">
        <v>174.11791846703832</v>
      </c>
      <c r="DQ912" s="57">
        <v>172.03021292155006</v>
      </c>
      <c r="DR912" s="57">
        <v>166.94035268588891</v>
      </c>
      <c r="DS912" s="57">
        <v>175.384058629957</v>
      </c>
      <c r="DT912" s="57">
        <v>171.6624302865014</v>
      </c>
      <c r="DU912" s="57">
        <v>172.63929776045043</v>
      </c>
      <c r="DV912" s="60">
        <f t="shared" si="941"/>
        <v>173.7159937320007</v>
      </c>
      <c r="DW912" s="61">
        <f t="shared" si="941"/>
        <v>171.69455577283986</v>
      </c>
      <c r="DX912" s="62">
        <f t="shared" si="941"/>
        <v>169.40508451261397</v>
      </c>
      <c r="DZ912" s="57">
        <f t="shared" si="942"/>
        <v>170.41902814548686</v>
      </c>
      <c r="EC912" s="57">
        <f t="shared" si="943"/>
        <v>171.62436354165445</v>
      </c>
      <c r="EF912" s="57">
        <f t="shared" si="944"/>
        <v>175.03007638454656</v>
      </c>
      <c r="EI912" s="57">
        <f t="shared" si="945"/>
        <v>177.72847390224646</v>
      </c>
      <c r="EL912" s="57">
        <f t="shared" si="946"/>
        <v>180.52132261451149</v>
      </c>
      <c r="EO912" s="57">
        <f t="shared" si="947"/>
        <v>183.07040642779765</v>
      </c>
    </row>
    <row r="913" spans="1:145" ht="14.25" customHeight="1" x14ac:dyDescent="0.35">
      <c r="A913" s="56" t="s">
        <v>390</v>
      </c>
      <c r="B913" s="57">
        <f t="shared" si="929"/>
        <v>51.851014034114399</v>
      </c>
      <c r="C913" s="57">
        <f t="shared" si="929"/>
        <v>54.95593946961084</v>
      </c>
      <c r="D913" s="57">
        <f t="shared" si="929"/>
        <v>54.565857418537796</v>
      </c>
      <c r="E913" s="57">
        <f t="shared" si="929"/>
        <v>53.297276801878013</v>
      </c>
      <c r="F913" s="57">
        <f t="shared" si="929"/>
        <v>53.08488902732082</v>
      </c>
      <c r="G913" s="57">
        <f t="shared" si="929"/>
        <v>50.884528344043325</v>
      </c>
      <c r="H913" s="57">
        <f t="shared" si="929"/>
        <v>48.891143262508159</v>
      </c>
      <c r="I913" s="57">
        <f t="shared" si="929"/>
        <v>71.192665746712166</v>
      </c>
      <c r="J913" s="57">
        <f t="shared" si="929"/>
        <v>74.679718163612307</v>
      </c>
      <c r="K913" s="57">
        <f t="shared" si="929"/>
        <v>83.710336719222823</v>
      </c>
      <c r="L913" s="57">
        <f t="shared" si="929"/>
        <v>87.534163570497711</v>
      </c>
      <c r="M913" s="57">
        <f t="shared" si="929"/>
        <v>93.672767293207471</v>
      </c>
      <c r="N913" s="57">
        <f t="shared" si="929"/>
        <v>87.888987617426992</v>
      </c>
      <c r="O913" s="57">
        <f t="shared" si="929"/>
        <v>91.124935575979393</v>
      </c>
      <c r="P913" s="57">
        <f t="shared" si="929"/>
        <v>101.22867049208516</v>
      </c>
      <c r="Q913" s="57">
        <f t="shared" si="929"/>
        <v>104.43664689975779</v>
      </c>
      <c r="R913" s="57">
        <f t="shared" si="929"/>
        <v>96.960426931327433</v>
      </c>
      <c r="S913" s="57">
        <f t="shared" si="929"/>
        <v>77.212894445637971</v>
      </c>
      <c r="T913" s="57">
        <f t="shared" si="929"/>
        <v>100</v>
      </c>
      <c r="U913" s="57">
        <f t="shared" si="929"/>
        <v>112.41131447971304</v>
      </c>
      <c r="V913" s="57">
        <f t="shared" si="929"/>
        <v>110.82033073166571</v>
      </c>
      <c r="W913" s="57">
        <f t="shared" si="929"/>
        <v>124.41846785464004</v>
      </c>
      <c r="X913" s="58">
        <f t="shared" si="929"/>
        <v>121.69462371472322</v>
      </c>
      <c r="Y913" s="58">
        <f t="shared" si="929"/>
        <v>129.22715580444796</v>
      </c>
      <c r="Z913" s="57">
        <f t="shared" si="929"/>
        <v>140.38738914817498</v>
      </c>
      <c r="AA913" s="57">
        <f t="shared" si="929"/>
        <v>151.04976670364366</v>
      </c>
      <c r="AB913" s="57">
        <v>372.87753974700803</v>
      </c>
      <c r="AC913" s="57">
        <v>375.12762510358476</v>
      </c>
      <c r="AD913" s="57">
        <v>445.3090869961627</v>
      </c>
      <c r="AE913" s="57">
        <f t="shared" si="930"/>
        <v>140.29511761864026</v>
      </c>
      <c r="AF913" s="57">
        <v>133.00586338121877</v>
      </c>
      <c r="AG913" s="57">
        <v>134.63939793735551</v>
      </c>
      <c r="AH913" s="57">
        <v>134.63685867882623</v>
      </c>
      <c r="AI913" s="57">
        <v>132.800954105502</v>
      </c>
      <c r="AJ913" s="58">
        <f t="shared" si="931"/>
        <v>141.06206996159807</v>
      </c>
      <c r="AK913" s="58">
        <v>120.71457241715393</v>
      </c>
      <c r="AL913" s="58">
        <v>126.44978698279888</v>
      </c>
      <c r="AM913" s="58">
        <v>125.07120474375699</v>
      </c>
      <c r="AN913" s="58">
        <v>125.75195509450312</v>
      </c>
      <c r="AO913" s="58">
        <f t="shared" si="932"/>
        <v>130.838116315202</v>
      </c>
      <c r="AP913" s="58">
        <v>122.23229900606569</v>
      </c>
      <c r="AQ913" s="58">
        <v>119.53568534134293</v>
      </c>
      <c r="AR913" s="58">
        <v>121.52761332427178</v>
      </c>
      <c r="AS913" s="58">
        <f t="shared" si="933"/>
        <v>122.07466464378005</v>
      </c>
      <c r="AT913" s="58">
        <v>129.08759177919814</v>
      </c>
      <c r="AU913" s="58">
        <v>130.28910580214898</v>
      </c>
      <c r="AV913" s="58">
        <v>128.50368442159061</v>
      </c>
      <c r="AW913" s="58">
        <v>125.27559119449562</v>
      </c>
      <c r="AX913" s="58">
        <f t="shared" si="934"/>
        <v>123.72441813706689</v>
      </c>
      <c r="AY913" s="58"/>
      <c r="AZ913" s="58">
        <v>127.12979723159576</v>
      </c>
      <c r="BA913" s="58">
        <v>126.67929806288952</v>
      </c>
      <c r="BB913" s="58">
        <v>128.3172758274365</v>
      </c>
      <c r="BC913" s="58">
        <v>127.68192642984818</v>
      </c>
      <c r="BD913" s="58">
        <v>133.09555379946156</v>
      </c>
      <c r="BE913" s="58">
        <v>131.40533199582558</v>
      </c>
      <c r="BF913" s="58">
        <f t="shared" si="935"/>
        <v>129.40059375856185</v>
      </c>
      <c r="BG913" s="58">
        <v>137.41171994869427</v>
      </c>
      <c r="BH913" s="58">
        <v>133.10722823180265</v>
      </c>
      <c r="BI913" s="58">
        <v>138.41876808766639</v>
      </c>
      <c r="BJ913" s="58">
        <v>134.90502801708945</v>
      </c>
      <c r="BK913" s="58">
        <v>118.67649857530711</v>
      </c>
      <c r="BL913" s="58">
        <v>115.28438258028285</v>
      </c>
      <c r="BM913" s="58">
        <v>116.59126950009767</v>
      </c>
      <c r="BN913" s="58">
        <v>113.58359464101797</v>
      </c>
      <c r="BO913" s="58">
        <f t="shared" si="936"/>
        <v>128.70080800635418</v>
      </c>
      <c r="BP913" s="58">
        <v>127.70468458977729</v>
      </c>
      <c r="BQ913" s="58">
        <v>127.70468458977729</v>
      </c>
      <c r="BR913" s="58">
        <v>125.38520763688088</v>
      </c>
      <c r="BS913" s="58">
        <v>119.24157247521684</v>
      </c>
      <c r="BT913" s="58">
        <v>123.83953033184584</v>
      </c>
      <c r="BU913" s="58">
        <v>122.85707953765143</v>
      </c>
      <c r="BV913" s="58">
        <v>121.48928312249902</v>
      </c>
      <c r="BW913" s="58">
        <v>126.99013981703627</v>
      </c>
      <c r="BX913" s="58">
        <v>124.82972407918632</v>
      </c>
      <c r="BY913" s="58">
        <v>125.65943429746554</v>
      </c>
      <c r="BZ913" s="57">
        <v>127.74333245041103</v>
      </c>
      <c r="CA913" s="58">
        <f t="shared" si="937"/>
        <v>130.0055620052577</v>
      </c>
      <c r="CB913" s="58">
        <v>135.3892308712438</v>
      </c>
      <c r="CC913" s="58">
        <v>136.7188291765693</v>
      </c>
      <c r="CD913" s="58">
        <v>135.84379013374459</v>
      </c>
      <c r="CE913" s="58">
        <v>135.59434573855214</v>
      </c>
      <c r="CF913" s="58">
        <v>136.17296970930181</v>
      </c>
      <c r="CG913" s="58">
        <v>134.37434686294876</v>
      </c>
      <c r="CH913" s="58">
        <v>137.63405968589205</v>
      </c>
      <c r="CI913" s="58">
        <v>136.67929453407666</v>
      </c>
      <c r="CJ913" s="57">
        <v>137.19030315712678</v>
      </c>
      <c r="CK913" s="57">
        <v>135.5251474880603</v>
      </c>
      <c r="CL913" s="58">
        <f t="shared" si="938"/>
        <v>137.98436465263964</v>
      </c>
      <c r="CM913" s="58">
        <v>137.91758770104144</v>
      </c>
      <c r="CN913" s="58">
        <v>142.42106364362138</v>
      </c>
      <c r="CO913" s="58">
        <v>145.57845661252475</v>
      </c>
      <c r="CP913" s="58">
        <v>155.69376639693354</v>
      </c>
      <c r="CQ913" s="58">
        <v>147.22434863740708</v>
      </c>
      <c r="CR913" s="58">
        <v>141.61234863088296</v>
      </c>
      <c r="CS913" s="58">
        <v>158.63535678021532</v>
      </c>
      <c r="CT913" s="58">
        <v>154.10375217805367</v>
      </c>
      <c r="CU913" s="58">
        <v>145.04936570433864</v>
      </c>
      <c r="CV913" s="58">
        <v>158.91272703558025</v>
      </c>
      <c r="CW913" s="58">
        <v>156.29598486110098</v>
      </c>
      <c r="CX913" s="58">
        <v>155.82009570994808</v>
      </c>
      <c r="CY913" s="58">
        <v>155.67832686141912</v>
      </c>
      <c r="CZ913" s="58">
        <v>154.34056268504344</v>
      </c>
      <c r="DA913" s="58">
        <f t="shared" si="939"/>
        <v>153.71981749170359</v>
      </c>
      <c r="DB913" s="57">
        <v>157.96609695518592</v>
      </c>
      <c r="DC913" s="57">
        <v>155.11493229613365</v>
      </c>
      <c r="DD913" s="57">
        <v>151.55633283983587</v>
      </c>
      <c r="DE913" s="57">
        <v>160.87797556557078</v>
      </c>
      <c r="DF913" s="57">
        <v>157.55995603563952</v>
      </c>
      <c r="DG913" s="57">
        <v>153.74732735887261</v>
      </c>
      <c r="DH913" s="57">
        <v>159.67165457936196</v>
      </c>
      <c r="DI913" s="57">
        <v>156.97342598060627</v>
      </c>
      <c r="DJ913" s="57">
        <v>153.405955002773</v>
      </c>
      <c r="DK913" s="57">
        <v>158.44885110318236</v>
      </c>
      <c r="DL913" s="57">
        <v>155.89608971980368</v>
      </c>
      <c r="DM913" s="57">
        <v>153.68015753079862</v>
      </c>
      <c r="DN913" s="59">
        <f t="shared" si="940"/>
        <v>155.56013400556373</v>
      </c>
      <c r="DO913" s="57">
        <v>153.68015753079862</v>
      </c>
      <c r="DP913" s="57">
        <v>166.04074378896559</v>
      </c>
      <c r="DQ913" s="57">
        <v>164.19674496894999</v>
      </c>
      <c r="DR913" s="57">
        <v>160.14339127385796</v>
      </c>
      <c r="DS913" s="57">
        <v>163.68631686398092</v>
      </c>
      <c r="DT913" s="57">
        <v>161.37559804956877</v>
      </c>
      <c r="DU913" s="57">
        <v>163.36493217651213</v>
      </c>
      <c r="DV913" s="60">
        <f t="shared" si="941"/>
        <v>165.98236031296008</v>
      </c>
      <c r="DW913" s="61">
        <f t="shared" si="941"/>
        <v>165.32856742186979</v>
      </c>
      <c r="DX913" s="62">
        <f t="shared" si="941"/>
        <v>162.26361495990309</v>
      </c>
      <c r="DZ913" s="57">
        <f t="shared" si="942"/>
        <v>169.00208710708429</v>
      </c>
      <c r="EC913" s="57">
        <f t="shared" si="943"/>
        <v>170.71338657597946</v>
      </c>
      <c r="EF913" s="57">
        <f t="shared" si="944"/>
        <v>172.97062429747592</v>
      </c>
      <c r="EI913" s="57">
        <f t="shared" si="945"/>
        <v>175.16001140248039</v>
      </c>
      <c r="EL913" s="57">
        <f t="shared" si="946"/>
        <v>177.27596555073487</v>
      </c>
      <c r="EO913" s="57">
        <f t="shared" si="947"/>
        <v>179.50654084571178</v>
      </c>
    </row>
    <row r="914" spans="1:145" ht="3" hidden="1" customHeight="1" x14ac:dyDescent="0.35">
      <c r="A914" s="2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8"/>
      <c r="Y914" s="58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7"/>
      <c r="CA914" s="58"/>
      <c r="CB914" s="58"/>
      <c r="CC914" s="58"/>
      <c r="CD914" s="58"/>
      <c r="CE914" s="58"/>
      <c r="CF914" s="58"/>
      <c r="CG914" s="58"/>
      <c r="CH914" s="58"/>
      <c r="CI914" s="58"/>
      <c r="CJ914" s="57"/>
      <c r="CK914" s="57"/>
      <c r="CL914" s="58"/>
      <c r="CM914" s="58"/>
      <c r="CN914" s="58"/>
      <c r="CO914" s="58"/>
      <c r="CP914" s="58"/>
      <c r="CQ914" s="58"/>
      <c r="CR914" s="58"/>
      <c r="CS914" s="58"/>
      <c r="CT914" s="58"/>
      <c r="CU914" s="58"/>
      <c r="CV914" s="58"/>
      <c r="CW914" s="58"/>
      <c r="CX914" s="58"/>
      <c r="CY914" s="58"/>
      <c r="CZ914" s="58"/>
      <c r="DA914" s="58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9"/>
      <c r="DO914" s="57"/>
      <c r="DP914" s="57"/>
      <c r="DQ914" s="57"/>
      <c r="DR914" s="57"/>
      <c r="DS914" s="57"/>
      <c r="DT914" s="57"/>
      <c r="DU914" s="57"/>
      <c r="DV914" s="60"/>
      <c r="DW914" s="61"/>
      <c r="DX914" s="62"/>
      <c r="DZ914" s="57"/>
      <c r="EC914" s="57"/>
      <c r="EF914" s="57"/>
      <c r="EI914" s="57"/>
      <c r="EL914" s="57"/>
      <c r="EO914" s="57"/>
    </row>
    <row r="915" spans="1:145" ht="15.5" x14ac:dyDescent="0.35">
      <c r="A915" s="126" t="s">
        <v>395</v>
      </c>
      <c r="B915" s="57"/>
      <c r="C915" s="57"/>
      <c r="D915" s="57"/>
      <c r="E915" s="205"/>
      <c r="F915" s="205"/>
      <c r="G915" s="205"/>
      <c r="I915" s="205"/>
      <c r="L915" s="57"/>
      <c r="N915" s="57"/>
      <c r="O915" s="57"/>
      <c r="P915" s="57"/>
      <c r="Q915" s="57"/>
      <c r="S915" s="57"/>
      <c r="T915" s="57"/>
      <c r="U915" s="57"/>
      <c r="W915" s="57"/>
      <c r="Y915" s="205" t="s">
        <v>379</v>
      </c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7"/>
      <c r="CA915" s="58"/>
      <c r="CB915" s="58"/>
      <c r="CC915" s="58"/>
      <c r="CD915" s="58"/>
      <c r="CE915" s="58"/>
      <c r="CF915" s="58"/>
      <c r="CG915" s="58"/>
      <c r="CH915" s="58"/>
      <c r="CI915" s="58"/>
      <c r="CJ915" s="57"/>
      <c r="CK915" s="57"/>
      <c r="CL915" s="58"/>
      <c r="CM915" s="58"/>
      <c r="CN915" s="58"/>
      <c r="CO915" s="58"/>
      <c r="CP915" s="58"/>
      <c r="CQ915" s="58"/>
      <c r="CR915" s="58"/>
      <c r="CS915" s="58"/>
      <c r="CT915" s="58"/>
      <c r="CU915" s="58"/>
      <c r="CV915" s="58"/>
      <c r="CW915" s="58"/>
      <c r="CX915" s="58"/>
      <c r="CY915" s="58"/>
      <c r="CZ915" s="58"/>
      <c r="DA915" s="58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9"/>
      <c r="DO915" s="57"/>
      <c r="DP915" s="57"/>
      <c r="DQ915" s="57"/>
      <c r="DR915" s="57"/>
      <c r="DS915" s="57"/>
      <c r="DT915" s="57"/>
      <c r="DU915" s="57"/>
      <c r="DV915" s="60"/>
      <c r="DW915" s="61"/>
      <c r="DX915" s="62"/>
      <c r="DZ915" s="57"/>
      <c r="EC915" s="57"/>
      <c r="EF915" s="57"/>
      <c r="EI915" s="57"/>
      <c r="EL915" s="57"/>
      <c r="EO915" s="57"/>
    </row>
    <row r="916" spans="1:145" ht="15.5" x14ac:dyDescent="0.35">
      <c r="A916" s="56" t="s">
        <v>384</v>
      </c>
      <c r="B916" s="57">
        <f t="shared" ref="B916:M916" si="948">SUM(B917:B922)</f>
        <v>9943.2005447330957</v>
      </c>
      <c r="C916" s="57">
        <f t="shared" si="948"/>
        <v>9893.3888959937449</v>
      </c>
      <c r="D916" s="57">
        <f t="shared" si="948"/>
        <v>10066.775278458766</v>
      </c>
      <c r="E916" s="57">
        <f t="shared" si="948"/>
        <v>11934.816815432563</v>
      </c>
      <c r="F916" s="57">
        <f t="shared" si="948"/>
        <v>12154.14179019421</v>
      </c>
      <c r="G916" s="57">
        <f t="shared" si="948"/>
        <v>12067.815725197848</v>
      </c>
      <c r="H916" s="57">
        <f t="shared" si="948"/>
        <v>12175.699426082148</v>
      </c>
      <c r="I916" s="57">
        <f t="shared" si="948"/>
        <v>12410.8975562626</v>
      </c>
      <c r="J916" s="57">
        <f t="shared" si="948"/>
        <v>12903.249258047636</v>
      </c>
      <c r="K916" s="57">
        <f t="shared" si="948"/>
        <v>13540.369259426809</v>
      </c>
      <c r="L916" s="57">
        <f t="shared" si="948"/>
        <v>14254.332354305572</v>
      </c>
      <c r="M916" s="57">
        <f t="shared" si="948"/>
        <v>14886.976367530904</v>
      </c>
      <c r="N916" s="57">
        <f t="shared" ref="N916:Z916" si="949">SUM(N917:N922)</f>
        <v>14569.722634803396</v>
      </c>
      <c r="O916" s="57">
        <f t="shared" si="949"/>
        <v>15681.266764389969</v>
      </c>
      <c r="P916" s="57">
        <f t="shared" si="949"/>
        <v>20803.205833114058</v>
      </c>
      <c r="Q916" s="57">
        <f t="shared" si="949"/>
        <v>21899.074277273867</v>
      </c>
      <c r="R916" s="57">
        <f t="shared" si="949"/>
        <v>23114.617578553622</v>
      </c>
      <c r="S916" s="57">
        <f t="shared" si="949"/>
        <v>25538.24815207189</v>
      </c>
      <c r="T916" s="57">
        <f t="shared" si="949"/>
        <v>26636.236934778863</v>
      </c>
      <c r="U916" s="57">
        <f t="shared" si="949"/>
        <v>27352.394384895466</v>
      </c>
      <c r="V916" s="57">
        <f t="shared" si="949"/>
        <v>28706.262886342589</v>
      </c>
      <c r="W916" s="57">
        <f t="shared" si="949"/>
        <v>30341.2363733944</v>
      </c>
      <c r="X916" s="58">
        <f t="shared" si="949"/>
        <v>30961.066066481184</v>
      </c>
      <c r="Y916" s="58">
        <f t="shared" si="949"/>
        <v>32424.276216081016</v>
      </c>
      <c r="Z916" s="57">
        <f t="shared" si="949"/>
        <v>33836.446159148312</v>
      </c>
      <c r="AA916" s="57">
        <f>SUM(AA917:AA922)</f>
        <v>36060.701189653744</v>
      </c>
      <c r="AB916" s="57">
        <v>18691.845380079394</v>
      </c>
      <c r="AC916" s="57">
        <v>18285.718381541283</v>
      </c>
      <c r="AD916" s="57">
        <v>18167.057578686687</v>
      </c>
      <c r="AE916" s="57">
        <f>SUM(AE917:AE922)</f>
        <v>36565.839837542517</v>
      </c>
      <c r="AF916" s="57">
        <v>39126.155085701852</v>
      </c>
      <c r="AG916" s="57">
        <v>36474.949375024102</v>
      </c>
      <c r="AH916" s="57">
        <v>36250.068026788038</v>
      </c>
      <c r="AI916" s="57">
        <v>36019.370384081514</v>
      </c>
      <c r="AJ916" s="58">
        <f>SUM(AJ917:AJ922)</f>
        <v>38034.284754410299</v>
      </c>
      <c r="AK916" s="58">
        <v>37561.806063385862</v>
      </c>
      <c r="AL916" s="58">
        <v>37200.685577393466</v>
      </c>
      <c r="AM916" s="58">
        <v>37056.625534782943</v>
      </c>
      <c r="AN916" s="58">
        <v>37030.988634210225</v>
      </c>
      <c r="AO916" s="58">
        <f>SUM(AO917:AO922)</f>
        <v>38517.034274242644</v>
      </c>
      <c r="AP916" s="58">
        <v>37813.328044792048</v>
      </c>
      <c r="AQ916" s="58">
        <v>37703.5305350528</v>
      </c>
      <c r="AR916" s="58">
        <v>36781.754979021942</v>
      </c>
      <c r="AS916" s="58">
        <f>SUM(AS917:AS922)</f>
        <v>38092.766588787228</v>
      </c>
      <c r="AT916" s="58">
        <v>38421.058237632285</v>
      </c>
      <c r="AU916" s="58">
        <v>38128.266182877807</v>
      </c>
      <c r="AV916" s="58">
        <v>39123.781972945399</v>
      </c>
      <c r="AW916" s="58">
        <v>39026.763853711869</v>
      </c>
      <c r="AX916" s="58">
        <f>SUM(AX917:AX922)</f>
        <v>38169.576316523962</v>
      </c>
      <c r="AY916" s="58"/>
      <c r="AZ916" s="58">
        <v>39859.125042960841</v>
      </c>
      <c r="BA916" s="58">
        <v>39362.211981538436</v>
      </c>
      <c r="BB916" s="58">
        <v>40004.25644855744</v>
      </c>
      <c r="BC916" s="58">
        <v>39384.313868293553</v>
      </c>
      <c r="BD916" s="58">
        <v>39716.005453700564</v>
      </c>
      <c r="BE916" s="58">
        <v>39191.857227154571</v>
      </c>
      <c r="BF916" s="58">
        <f>SUM(BF917:BF922)</f>
        <v>38594.472461618447</v>
      </c>
      <c r="BG916" s="58">
        <v>41101.691046572982</v>
      </c>
      <c r="BH916" s="58">
        <v>40503.259073411682</v>
      </c>
      <c r="BI916" s="58">
        <v>41084.091983074337</v>
      </c>
      <c r="BJ916" s="58">
        <v>40289.923226275037</v>
      </c>
      <c r="BK916" s="58">
        <v>41101.693700530021</v>
      </c>
      <c r="BL916" s="58">
        <v>40455.791329527019</v>
      </c>
      <c r="BM916" s="58">
        <v>41019.395026453334</v>
      </c>
      <c r="BN916" s="58">
        <v>40294.158635280342</v>
      </c>
      <c r="BO916" s="58">
        <f>SUM(BO917:BO922)</f>
        <v>39422.853542835095</v>
      </c>
      <c r="BP916" s="58">
        <v>41413.350142265321</v>
      </c>
      <c r="BQ916" s="58">
        <v>39324.506256105044</v>
      </c>
      <c r="BR916" s="58">
        <v>37328.437221793523</v>
      </c>
      <c r="BS916" s="58">
        <v>35863.504606620634</v>
      </c>
      <c r="BT916" s="58">
        <v>38626.571438230771</v>
      </c>
      <c r="BU916" s="58">
        <v>37747.706867656452</v>
      </c>
      <c r="BV916" s="58">
        <v>35337.593167026673</v>
      </c>
      <c r="BW916" s="58">
        <v>38874.954463294569</v>
      </c>
      <c r="BX916" s="58">
        <v>38301.793755625651</v>
      </c>
      <c r="BY916" s="58">
        <v>36821.65230093537</v>
      </c>
      <c r="BZ916" s="57">
        <v>38900.045676017136</v>
      </c>
      <c r="CA916" s="58">
        <f>SUM(CA917:CA922)</f>
        <v>38748.730938971021</v>
      </c>
      <c r="CB916" s="58">
        <v>40573.364421132042</v>
      </c>
      <c r="CC916" s="58">
        <v>40031.382846132416</v>
      </c>
      <c r="CD916" s="58">
        <v>38828.792610997749</v>
      </c>
      <c r="CE916" s="58">
        <v>40408.000515052809</v>
      </c>
      <c r="CF916" s="58">
        <v>39957.152408233633</v>
      </c>
      <c r="CG916" s="58">
        <v>38751.433749829732</v>
      </c>
      <c r="CH916" s="58">
        <v>40509.347138043049</v>
      </c>
      <c r="CI916" s="58">
        <v>39997.960337582736</v>
      </c>
      <c r="CJ916" s="57">
        <v>40449.659806912765</v>
      </c>
      <c r="CK916" s="57">
        <v>40124.352118730196</v>
      </c>
      <c r="CL916" s="58">
        <f>SUM(CL917:CL922)</f>
        <v>39420.878805760833</v>
      </c>
      <c r="CM916" s="58">
        <v>41592.263536110557</v>
      </c>
      <c r="CN916" s="58">
        <v>41252.540611065509</v>
      </c>
      <c r="CO916" s="58">
        <v>41139.791812443189</v>
      </c>
      <c r="CP916" s="58">
        <v>41576.133022818954</v>
      </c>
      <c r="CQ916" s="58">
        <v>41214.310316570714</v>
      </c>
      <c r="CR916" s="58">
        <v>40511.68818538887</v>
      </c>
      <c r="CS916" s="58">
        <v>41762.501638854534</v>
      </c>
      <c r="CT916" s="58">
        <v>41397.57662144881</v>
      </c>
      <c r="CU916" s="58">
        <v>40676.086769387315</v>
      </c>
      <c r="CV916" s="58">
        <v>41690.207638269552</v>
      </c>
      <c r="CW916" s="58">
        <v>41271.103960471635</v>
      </c>
      <c r="CX916" s="58">
        <v>41524.994840723586</v>
      </c>
      <c r="CY916" s="58">
        <v>41184.300287167222</v>
      </c>
      <c r="CZ916" s="58">
        <v>40879.995755693286</v>
      </c>
      <c r="DA916" s="58">
        <f t="shared" ref="DA916" si="950">SUM(DA917:DA922)</f>
        <v>40592.079757240892</v>
      </c>
      <c r="DB916" s="57">
        <v>42885.372385595241</v>
      </c>
      <c r="DC916" s="57">
        <v>42313.442486667758</v>
      </c>
      <c r="DD916" s="57">
        <v>41794.877812414183</v>
      </c>
      <c r="DE916" s="57">
        <v>42863.291289465778</v>
      </c>
      <c r="DF916" s="57">
        <v>42320.682115318406</v>
      </c>
      <c r="DG916" s="57">
        <v>41602.370813070811</v>
      </c>
      <c r="DH916" s="57">
        <v>42726.402833583568</v>
      </c>
      <c r="DI916" s="57">
        <v>42222.741789394029</v>
      </c>
      <c r="DJ916" s="57">
        <v>41559.373248576892</v>
      </c>
      <c r="DK916" s="57">
        <v>42372.262686092712</v>
      </c>
      <c r="DL916" s="57">
        <v>42101.624949831428</v>
      </c>
      <c r="DM916" s="57">
        <v>41552.250303407309</v>
      </c>
      <c r="DN916" s="59">
        <f t="shared" ref="DN916" si="951">SUM(DN917:DN922)</f>
        <v>41408.729838224237</v>
      </c>
      <c r="DO916" s="57">
        <v>41552.250303407309</v>
      </c>
      <c r="DP916" s="57">
        <v>43802.835689594765</v>
      </c>
      <c r="DQ916" s="57">
        <v>43506.097462999649</v>
      </c>
      <c r="DR916" s="57">
        <v>42989.239495812973</v>
      </c>
      <c r="DS916" s="57">
        <v>43173.204046590959</v>
      </c>
      <c r="DT916" s="57">
        <v>42861.851729769209</v>
      </c>
      <c r="DU916" s="57">
        <v>42711.087097476942</v>
      </c>
      <c r="DV916" s="60">
        <f>SUM(DV917:DV922)</f>
        <v>42889.370147245863</v>
      </c>
      <c r="DW916" s="61">
        <f>SUM(DW917:DW922)</f>
        <v>42529.953132301103</v>
      </c>
      <c r="DX916" s="62">
        <f>SUM(DX917:DX922)</f>
        <v>42090.951441550082</v>
      </c>
      <c r="DZ916" s="57">
        <f>SUM(DZ917:DZ922)</f>
        <v>43997.310307844637</v>
      </c>
      <c r="EC916" s="57">
        <f>SUM(EC917:EC922)</f>
        <v>45665.489607607451</v>
      </c>
      <c r="EF916" s="57">
        <f>SUM(EF917:EF922)</f>
        <v>47418.747556253795</v>
      </c>
      <c r="EI916" s="57">
        <f>SUM(EI917:EI922)</f>
        <v>49517.471705303942</v>
      </c>
      <c r="EL916" s="57">
        <f>SUM(EL917:EL922)</f>
        <v>51809.394071781018</v>
      </c>
      <c r="EO916" s="57">
        <f>SUM(EO917:EO922)</f>
        <v>54244.682603853682</v>
      </c>
    </row>
    <row r="917" spans="1:145" ht="15.5" x14ac:dyDescent="0.35">
      <c r="A917" s="56" t="s">
        <v>385</v>
      </c>
      <c r="B917" s="57">
        <f>([2]CAMEROUN!C831+[2]CAMEROUN!D831)/2</f>
        <v>3869.7230323315407</v>
      </c>
      <c r="C917" s="57">
        <f>([2]CAMEROUN!D831+[2]CAMEROUN!E831)/2</f>
        <v>3678.4303348307503</v>
      </c>
      <c r="D917" s="57">
        <f>([2]CAMEROUN!E831+[2]CAMEROUN!F831)/2</f>
        <v>3524.0876861752613</v>
      </c>
      <c r="E917" s="57">
        <f>([2]CAMEROUN!F831+[2]CAMEROUN!G831)/2</f>
        <v>3335.9231148370773</v>
      </c>
      <c r="F917" s="57">
        <f>([2]CAMEROUN!G831+[2]CAMEROUN!H831)/2</f>
        <v>3221.7942100601076</v>
      </c>
      <c r="G917" s="57">
        <f>+G872</f>
        <v>3149.95</v>
      </c>
      <c r="H917" s="57">
        <f>([2]CAMEROUN!I831+[2]CAMEROUN!J831)/2</f>
        <v>3092.2757279341981</v>
      </c>
      <c r="I917" s="57">
        <f>([2]CAMEROUN!J831+[2]CAMEROUN!K831)/2</f>
        <v>3095.9913192027843</v>
      </c>
      <c r="J917" s="57">
        <f>([2]CAMEROUN!K831+[2]CAMEROUN!L831)/2</f>
        <v>3224.5306928187283</v>
      </c>
      <c r="K917" s="57">
        <f>([2]CAMEROUN!L831+[2]CAMEROUN!M831)/2</f>
        <v>3387.7154444795951</v>
      </c>
      <c r="L917" s="57">
        <f>([2]CAMEROUN!M831+[2]CAMEROUN!N831)/2</f>
        <v>3558.9339069914586</v>
      </c>
      <c r="M917" s="57">
        <f>([2]CAMEROUN!N831+[2]CAMEROUN!O831)/2</f>
        <v>3725.1313002214492</v>
      </c>
      <c r="N917" s="57">
        <f>([2]CAMEROUN!O831+[2]CAMEROUN!P831)/2</f>
        <v>3884.5336992418552</v>
      </c>
      <c r="O917" s="57">
        <f>([2]CAMEROUN!P831+[2]CAMEROUN!Q831)/2</f>
        <v>4067.8624474418557</v>
      </c>
      <c r="P917" s="57">
        <f>[2]CAMEROUN!AH831</f>
        <v>7971.0832244639423</v>
      </c>
      <c r="Q917" s="57">
        <f>[2]CAMEROUN!AI831</f>
        <v>8308.8342559525336</v>
      </c>
      <c r="R917" s="57">
        <f>[2]CAMEROUN!AJ831</f>
        <v>8688.3149399601625</v>
      </c>
      <c r="S917" s="57">
        <f>[2]CAMEROUN!AK831</f>
        <v>9277.46574662905</v>
      </c>
      <c r="T917" s="57">
        <f>[2]CAMEROUN!AL831</f>
        <v>9464.9320000000007</v>
      </c>
      <c r="U917" s="57">
        <f>[2]CAMEROUN!AM831</f>
        <v>9792.1979999999949</v>
      </c>
      <c r="V917" s="57">
        <f>[2]CAMEROUN!AN831</f>
        <v>10272.231300000001</v>
      </c>
      <c r="W917" s="57">
        <f>[2]CAMEROUN!AO831</f>
        <v>10630.608999999997</v>
      </c>
      <c r="X917" s="58">
        <f>[2]CAMEROUN!AP831</f>
        <v>10864.340383923276</v>
      </c>
      <c r="Y917" s="58">
        <f>[2]CAMEROUN!AQ831</f>
        <v>11236.173263682387</v>
      </c>
      <c r="Z917" s="57">
        <f>[2]CAMEROUN!AR831</f>
        <v>11700.146000000002</v>
      </c>
      <c r="AA917" s="57">
        <f>[2]CAMEROUN!AS831</f>
        <v>12231.714640018836</v>
      </c>
      <c r="AB917" s="57">
        <v>10851.011500103399</v>
      </c>
      <c r="AC917" s="57">
        <v>10679.327733425</v>
      </c>
      <c r="AD917" s="57">
        <v>10595.788386426228</v>
      </c>
      <c r="AE917" s="57">
        <f>[2]CAMEROUN!AT831</f>
        <v>12892.748999999998</v>
      </c>
      <c r="AF917" s="57">
        <v>12092.256549911544</v>
      </c>
      <c r="AG917" s="57">
        <v>12417.356651839535</v>
      </c>
      <c r="AH917" s="57">
        <v>12390.526529843877</v>
      </c>
      <c r="AI917" s="57">
        <v>12188.999112216137</v>
      </c>
      <c r="AJ917" s="58">
        <f>[2]CAMEROUN!AU831</f>
        <v>13651.365999999995</v>
      </c>
      <c r="AK917" s="58">
        <v>13047.107420952778</v>
      </c>
      <c r="AL917" s="58">
        <v>13167.101048764047</v>
      </c>
      <c r="AM917" s="58">
        <v>13157.120210850699</v>
      </c>
      <c r="AN917" s="58">
        <v>13157.120210850699</v>
      </c>
      <c r="AO917" s="58">
        <f>[2]CAMEROUN!AV831</f>
        <v>14422.867999999989</v>
      </c>
      <c r="AP917" s="58">
        <v>13854.076916632652</v>
      </c>
      <c r="AQ917" s="58">
        <v>13966.168606147072</v>
      </c>
      <c r="AR917" s="58">
        <v>13822.196343775293</v>
      </c>
      <c r="AS917" s="58">
        <f>[2]CAMEROUN!AZ831</f>
        <v>15093.313030812053</v>
      </c>
      <c r="AT917" s="58">
        <v>14593.387236175464</v>
      </c>
      <c r="AU917" s="58">
        <v>14363.1126505599</v>
      </c>
      <c r="AV917" s="58">
        <v>15634.671940358616</v>
      </c>
      <c r="AW917" s="58">
        <v>15637.642240188045</v>
      </c>
      <c r="AX917" s="58">
        <f>[2]CAMEROUN!BE831</f>
        <v>15629.439763653399</v>
      </c>
      <c r="AY917" s="58"/>
      <c r="AZ917" s="58">
        <v>16246.743566184405</v>
      </c>
      <c r="BA917" s="58">
        <v>16126.369914538618</v>
      </c>
      <c r="BB917" s="58">
        <v>16173.617587803517</v>
      </c>
      <c r="BC917" s="58">
        <v>16058.694159474029</v>
      </c>
      <c r="BD917" s="58">
        <v>16202.321407767313</v>
      </c>
      <c r="BE917" s="58">
        <v>16202.321407767313</v>
      </c>
      <c r="BF917" s="58">
        <f>[2]CAMEROUN!BL831</f>
        <v>16253.91474093163</v>
      </c>
      <c r="BG917" s="58">
        <v>16839.329767281462</v>
      </c>
      <c r="BH917" s="58">
        <v>16779.980901223655</v>
      </c>
      <c r="BI917" s="58">
        <v>16962.025493937883</v>
      </c>
      <c r="BJ917" s="58">
        <v>16781.444053310166</v>
      </c>
      <c r="BK917" s="58">
        <v>16756.956298591733</v>
      </c>
      <c r="BL917" s="58">
        <v>16657.978984961243</v>
      </c>
      <c r="BM917" s="58">
        <v>16874.060062956705</v>
      </c>
      <c r="BN917" s="58">
        <v>16700.893808745815</v>
      </c>
      <c r="BO917" s="58">
        <f>[2]CAMEROUN!BU831</f>
        <v>16829.045999999998</v>
      </c>
      <c r="BP917" s="58">
        <v>17527.14009432005</v>
      </c>
      <c r="BQ917" s="58">
        <v>15698.102735888075</v>
      </c>
      <c r="BR917" s="58">
        <v>15537.34864229622</v>
      </c>
      <c r="BS917" s="58">
        <v>15537.34864229622</v>
      </c>
      <c r="BT917" s="58">
        <v>16217.257269828267</v>
      </c>
      <c r="BU917" s="58">
        <v>15986.8522888815</v>
      </c>
      <c r="BV917" s="58">
        <v>15008.81545510805</v>
      </c>
      <c r="BW917" s="58">
        <v>16394.139294965629</v>
      </c>
      <c r="BX917" s="58">
        <v>16228.260717885634</v>
      </c>
      <c r="BY917" s="58">
        <v>15533.340296551392</v>
      </c>
      <c r="BZ917" s="57">
        <v>16539.306823181101</v>
      </c>
      <c r="CA917" s="58">
        <f>[2]CAMEROUN!CG831</f>
        <v>16883.276134639887</v>
      </c>
      <c r="CB917" s="58">
        <v>17389.613541437087</v>
      </c>
      <c r="CC917" s="58">
        <v>17216.098471925889</v>
      </c>
      <c r="CD917" s="58">
        <v>16901.259002662526</v>
      </c>
      <c r="CE917" s="58">
        <v>17522.706128821068</v>
      </c>
      <c r="CF917" s="58">
        <v>17405.222132153733</v>
      </c>
      <c r="CG917" s="58">
        <v>17046.108486958074</v>
      </c>
      <c r="CH917" s="58">
        <v>17468.872140245676</v>
      </c>
      <c r="CI917" s="58">
        <v>17312.512088247215</v>
      </c>
      <c r="CJ917" s="57">
        <v>17388.062850211227</v>
      </c>
      <c r="CK917" s="57">
        <v>17314.276100111783</v>
      </c>
      <c r="CL917" s="58">
        <f>[2]CAMEROUN!CR831</f>
        <v>17439.053229958616</v>
      </c>
      <c r="CM917" s="58">
        <v>18152.839301602362</v>
      </c>
      <c r="CN917" s="58">
        <v>18045.160715908012</v>
      </c>
      <c r="CO917" s="58">
        <v>18027.906487059794</v>
      </c>
      <c r="CP917" s="58">
        <v>18097.484145668855</v>
      </c>
      <c r="CQ917" s="58">
        <v>18027.546798750074</v>
      </c>
      <c r="CR917" s="58">
        <v>17888.938254747016</v>
      </c>
      <c r="CS917" s="58">
        <v>18402.443618399659</v>
      </c>
      <c r="CT917" s="58">
        <v>18253.053317798909</v>
      </c>
      <c r="CU917" s="58">
        <v>18117.81469944433</v>
      </c>
      <c r="CV917" s="58">
        <v>18389.977998953011</v>
      </c>
      <c r="CW917" s="58">
        <v>18217.785697981028</v>
      </c>
      <c r="CX917" s="58">
        <v>18213.302567233277</v>
      </c>
      <c r="CY917" s="58">
        <v>18062.694840111428</v>
      </c>
      <c r="CZ917" s="58">
        <v>17996.002702143302</v>
      </c>
      <c r="DA917" s="58">
        <f>[2]CAMEROUN!DD831</f>
        <v>18076.608370292437</v>
      </c>
      <c r="DB917" s="57">
        <v>18903.277841009742</v>
      </c>
      <c r="DC917" s="57">
        <v>18699.998192201005</v>
      </c>
      <c r="DD917" s="57">
        <v>18699.998192201005</v>
      </c>
      <c r="DE917" s="57">
        <v>18996.784103318823</v>
      </c>
      <c r="DF917" s="57">
        <v>18856.2946604098</v>
      </c>
      <c r="DG917" s="57">
        <v>18609.296623215396</v>
      </c>
      <c r="DH917" s="57">
        <v>18872.64903057113</v>
      </c>
      <c r="DI917" s="57">
        <v>18754.874266879404</v>
      </c>
      <c r="DJ917" s="57">
        <v>18531.722182838625</v>
      </c>
      <c r="DK917" s="57">
        <v>18785.515940478996</v>
      </c>
      <c r="DL917" s="57">
        <v>18726.993253946344</v>
      </c>
      <c r="DM917" s="57">
        <v>18512.112310716286</v>
      </c>
      <c r="DN917" s="59">
        <f>[2]CAMEROUN!DQ831</f>
        <v>18663.837100853161</v>
      </c>
      <c r="DO917" s="57">
        <v>18512.112310716286</v>
      </c>
      <c r="DP917" s="57">
        <v>19487.672112013668</v>
      </c>
      <c r="DQ917" s="57">
        <v>19437.925119167674</v>
      </c>
      <c r="DR917" s="57">
        <v>19354.599195981194</v>
      </c>
      <c r="DS917" s="57">
        <v>19396.184821636798</v>
      </c>
      <c r="DT917" s="57">
        <v>19318.434030442862</v>
      </c>
      <c r="DU917" s="57">
        <v>19276.167190441389</v>
      </c>
      <c r="DV917" s="60">
        <f>[2]CAMEROUN!EA831</f>
        <v>19419.085738217014</v>
      </c>
      <c r="DW917" s="61">
        <f>[2]CAMEROUN!EB831</f>
        <v>19297.089436370294</v>
      </c>
      <c r="DX917" s="62">
        <f>[2]CAMEROUN!EC831</f>
        <v>19155.731542759058</v>
      </c>
      <c r="DZ917" s="57">
        <f>[2]CAMEROUN!EE831</f>
        <v>20066.366675852991</v>
      </c>
      <c r="EC917" s="57">
        <f>[2]CAMEROUN!EH831</f>
        <v>20914.416624471036</v>
      </c>
      <c r="EF917" s="57">
        <f>[2]CAMEROUN!EK831</f>
        <v>21861.60109884126</v>
      </c>
      <c r="EI917" s="57">
        <f>[2]CAMEROUN!EN831</f>
        <v>22977.566534321693</v>
      </c>
      <c r="EL917" s="57">
        <f>[2]CAMEROUN!EQ831</f>
        <v>24247.054925468037</v>
      </c>
      <c r="EO917" s="57">
        <f>[2]CAMEROUN!ET831</f>
        <v>25627.980531124256</v>
      </c>
    </row>
    <row r="918" spans="1:145" ht="15.5" x14ac:dyDescent="0.35">
      <c r="A918" s="56" t="s">
        <v>386</v>
      </c>
      <c r="B918" s="57">
        <f>[7]RCA!D670</f>
        <v>597.20416968680456</v>
      </c>
      <c r="C918" s="57">
        <f>[7]RCA!E670</f>
        <v>607.35008474943959</v>
      </c>
      <c r="D918" s="57">
        <f>[7]RCA!F670</f>
        <v>619.41591912392732</v>
      </c>
      <c r="E918" s="57">
        <f>[7]RCA!G670</f>
        <v>606.06701672151871</v>
      </c>
      <c r="F918" s="57">
        <f>[7]RCA!H670</f>
        <v>602.7141820208202</v>
      </c>
      <c r="G918" s="57">
        <f>[7]RCA!I670</f>
        <v>564.00361378184266</v>
      </c>
      <c r="H918" s="57">
        <f>[7]RCA!J670</f>
        <v>565.92197218368563</v>
      </c>
      <c r="I918" s="57">
        <f>[7]RCA!K670</f>
        <v>593.50013023393763</v>
      </c>
      <c r="J918" s="57">
        <f>[7]RCA!L670</f>
        <v>631.32722340746091</v>
      </c>
      <c r="K918" s="57">
        <f>[7]RCA!M670</f>
        <v>613.52348383755043</v>
      </c>
      <c r="L918" s="57">
        <f>[7]RCA!N670</f>
        <v>650.68250752694973</v>
      </c>
      <c r="M918" s="57">
        <f>[7]RCA!O670</f>
        <v>677.63942339336654</v>
      </c>
      <c r="N918" s="57">
        <f>[7]RCA!P670</f>
        <v>703.24459119143842</v>
      </c>
      <c r="O918" s="57">
        <f>[7]RCA!Q670</f>
        <v>712.31191743741488</v>
      </c>
      <c r="P918" s="57">
        <f>[7]RCA!R670</f>
        <v>731.19892855401304</v>
      </c>
      <c r="Q918" s="57">
        <f>[7]RCA!S670</f>
        <v>733.54497629849618</v>
      </c>
      <c r="R918" s="57">
        <f>[7]RCA!T670</f>
        <v>699.67322908939093</v>
      </c>
      <c r="S918" s="57">
        <f>[7]RCA!U670</f>
        <v>723.8196140563017</v>
      </c>
      <c r="T918" s="57">
        <f>[7]RCA!V670</f>
        <v>745.21</v>
      </c>
      <c r="U918" s="57">
        <f>[7]RCA!W670</f>
        <v>780.63700000000006</v>
      </c>
      <c r="V918" s="57">
        <f>[7]RCA!X670</f>
        <v>812.10500000000002</v>
      </c>
      <c r="W918" s="57">
        <f>[7]RCA!Y670</f>
        <v>833.31600000000003</v>
      </c>
      <c r="X918" s="58">
        <f>[7]RCA!Z670</f>
        <v>856.75800000000004</v>
      </c>
      <c r="Y918" s="58">
        <f>[7]RCA!AA670</f>
        <v>896.43499999999995</v>
      </c>
      <c r="Z918" s="57">
        <f>[7]RCA!AB670</f>
        <v>934.03700000000003</v>
      </c>
      <c r="AA918" s="57">
        <f>[7]RCA!AC670</f>
        <v>981.23299999999983</v>
      </c>
      <c r="AB918" s="57">
        <v>617.04967327604311</v>
      </c>
      <c r="AC918" s="57">
        <v>520.66497098978311</v>
      </c>
      <c r="AD918" s="57">
        <v>524.95571432406336</v>
      </c>
      <c r="AE918" s="57">
        <f>[7]RCA!AD670</f>
        <v>624.14800000000002</v>
      </c>
      <c r="AF918" s="57">
        <v>618.66060216386757</v>
      </c>
      <c r="AG918" s="57">
        <v>577.48818587192534</v>
      </c>
      <c r="AH918" s="57">
        <v>579.22125366365003</v>
      </c>
      <c r="AI918" s="57">
        <v>579.09403548675186</v>
      </c>
      <c r="AJ918" s="58">
        <f>[7]RCA!AE670</f>
        <v>624.65400000000011</v>
      </c>
      <c r="AK918" s="58">
        <v>620.34942917244075</v>
      </c>
      <c r="AL918" s="58">
        <v>616.92194735497333</v>
      </c>
      <c r="AM918" s="58">
        <v>611.60402560281295</v>
      </c>
      <c r="AN918" s="58">
        <v>606.97824947239849</v>
      </c>
      <c r="AO918" s="58">
        <f>[7]RCA!AF670</f>
        <v>651.74700000000007</v>
      </c>
      <c r="AP918" s="58">
        <v>644.72537125164934</v>
      </c>
      <c r="AQ918" s="58">
        <v>641.57617502048095</v>
      </c>
      <c r="AR918" s="58">
        <v>642.12582078019409</v>
      </c>
      <c r="AS918" s="58">
        <f>[7]RCA!AJ670</f>
        <v>682.70700000000011</v>
      </c>
      <c r="AT918" s="58">
        <v>678.96194890386778</v>
      </c>
      <c r="AU918" s="58">
        <v>671.26023770049505</v>
      </c>
      <c r="AV918" s="58">
        <v>670.38750558900301</v>
      </c>
      <c r="AW918" s="58">
        <v>670.38750558900301</v>
      </c>
      <c r="AX918" s="58">
        <f>[7]RCA!AO670</f>
        <v>713.6149999999999</v>
      </c>
      <c r="AY918" s="58"/>
      <c r="AZ918" s="58">
        <v>701.12351027140232</v>
      </c>
      <c r="BA918" s="58">
        <v>685.79591972844139</v>
      </c>
      <c r="BB918" s="58">
        <v>703.31372442964175</v>
      </c>
      <c r="BC918" s="58">
        <v>680.84693364692089</v>
      </c>
      <c r="BD918" s="58">
        <v>704.09490718460643</v>
      </c>
      <c r="BE918" s="58">
        <v>678.45576085429241</v>
      </c>
      <c r="BF918" s="58">
        <f>[7]RCA!AV670</f>
        <v>740.65599999999995</v>
      </c>
      <c r="BG918" s="58">
        <v>738.79692151857125</v>
      </c>
      <c r="BH918" s="58">
        <v>702.59396995045506</v>
      </c>
      <c r="BI918" s="58">
        <v>775.82016701177349</v>
      </c>
      <c r="BJ918" s="58">
        <v>728.54143798865607</v>
      </c>
      <c r="BK918" s="58">
        <v>776.35855542502009</v>
      </c>
      <c r="BL918" s="58">
        <v>726.47704863505828</v>
      </c>
      <c r="BM918" s="58">
        <v>776.26160920557868</v>
      </c>
      <c r="BN918" s="58">
        <v>726.15130573862325</v>
      </c>
      <c r="BO918" s="58">
        <f>[7]RCA!BE670</f>
        <v>761.40194198337826</v>
      </c>
      <c r="BP918" s="58">
        <v>808.08029219734738</v>
      </c>
      <c r="BQ918" s="58">
        <v>808.08029219734738</v>
      </c>
      <c r="BR918" s="58">
        <v>783.16158473209134</v>
      </c>
      <c r="BS918" s="58">
        <v>714.77728761049048</v>
      </c>
      <c r="BT918" s="58">
        <v>778.90853666697319</v>
      </c>
      <c r="BU918" s="58">
        <v>776.65472563027856</v>
      </c>
      <c r="BV918" s="58">
        <v>725.14523857454617</v>
      </c>
      <c r="BW918" s="58">
        <v>780.39906244740928</v>
      </c>
      <c r="BX918" s="58">
        <v>777.88270463391837</v>
      </c>
      <c r="BY918" s="58">
        <v>735.26224213329726</v>
      </c>
      <c r="BZ918" s="57">
        <v>766.14350481106999</v>
      </c>
      <c r="CA918" s="58">
        <f>[7]RCA!BQ670</f>
        <v>766.23022167095269</v>
      </c>
      <c r="CB918" s="58">
        <v>761.66067356746385</v>
      </c>
      <c r="CC918" s="58">
        <v>751.66333675043438</v>
      </c>
      <c r="CD918" s="58">
        <v>730.43931183360235</v>
      </c>
      <c r="CE918" s="58">
        <v>781.79609911050204</v>
      </c>
      <c r="CF918" s="58">
        <v>768.68058353755657</v>
      </c>
      <c r="CG918" s="58">
        <v>742.12861113955785</v>
      </c>
      <c r="CH918" s="58">
        <v>792.98572321557356</v>
      </c>
      <c r="CI918" s="58">
        <v>783.98813534294788</v>
      </c>
      <c r="CJ918" s="57">
        <v>799.26935926480257</v>
      </c>
      <c r="CK918" s="57">
        <v>790.80571416091141</v>
      </c>
      <c r="CL918" s="58">
        <f>[7]RCA!CB670</f>
        <v>774.59192447001021</v>
      </c>
      <c r="CM918" s="58">
        <v>824.83078565971266</v>
      </c>
      <c r="CN918" s="58">
        <v>806.98771593332003</v>
      </c>
      <c r="CO918" s="58">
        <v>807.77108312480448</v>
      </c>
      <c r="CP918" s="58">
        <v>810.93099773274525</v>
      </c>
      <c r="CQ918" s="58">
        <v>807.50294229452709</v>
      </c>
      <c r="CR918" s="58">
        <v>782.2963242603123</v>
      </c>
      <c r="CS918" s="58">
        <v>741.82132606370635</v>
      </c>
      <c r="CT918" s="58">
        <v>780.41324268679125</v>
      </c>
      <c r="CU918" s="58">
        <v>798.36220550396649</v>
      </c>
      <c r="CV918" s="58">
        <v>759.36722870666154</v>
      </c>
      <c r="CW918" s="58">
        <v>787.64274405091544</v>
      </c>
      <c r="CX918" s="58">
        <v>759.0811639885751</v>
      </c>
      <c r="CY918" s="58">
        <v>787.53011638619751</v>
      </c>
      <c r="CZ918" s="58">
        <v>800.07964680277587</v>
      </c>
      <c r="DA918" s="58">
        <f>[7]RCA!CN670</f>
        <v>778.63763920708982</v>
      </c>
      <c r="DB918" s="57">
        <v>786.14362701356424</v>
      </c>
      <c r="DC918" s="57">
        <v>789.56709940240489</v>
      </c>
      <c r="DD918" s="57">
        <v>794.54780109686681</v>
      </c>
      <c r="DE918" s="57">
        <v>771.85417239622473</v>
      </c>
      <c r="DF918" s="57">
        <v>780.44352926965382</v>
      </c>
      <c r="DG918" s="57">
        <v>785.50440450435178</v>
      </c>
      <c r="DH918" s="57">
        <v>770.80320351716762</v>
      </c>
      <c r="DI918" s="57">
        <v>784.19481669264121</v>
      </c>
      <c r="DJ918" s="57">
        <v>789.6198069353311</v>
      </c>
      <c r="DK918" s="57">
        <v>784.51069047470446</v>
      </c>
      <c r="DL918" s="57">
        <v>786.28134039084034</v>
      </c>
      <c r="DM918" s="57">
        <v>796.89713151241131</v>
      </c>
      <c r="DN918" s="59">
        <f>[7]RCA!DA670</f>
        <v>786.6301940139989</v>
      </c>
      <c r="DO918" s="57">
        <v>796.89713151241131</v>
      </c>
      <c r="DP918" s="57">
        <v>787.69739613346303</v>
      </c>
      <c r="DQ918" s="57">
        <v>800.96312658507554</v>
      </c>
      <c r="DR918" s="57">
        <v>811.48570084520361</v>
      </c>
      <c r="DS918" s="57">
        <v>790.00828981458915</v>
      </c>
      <c r="DT918" s="57">
        <v>802.41193414822146</v>
      </c>
      <c r="DU918" s="57">
        <v>799.60057012441291</v>
      </c>
      <c r="DV918" s="60">
        <f>[7]RCA!DN670</f>
        <v>808.48742123581667</v>
      </c>
      <c r="DW918" s="61">
        <f>[7]RCA!DM670</f>
        <v>797.8187809945149</v>
      </c>
      <c r="DX918" s="62">
        <f>[7]RCA!DN670</f>
        <v>808.48742123581667</v>
      </c>
      <c r="DZ918" s="57">
        <f>[7]RCA!DP670</f>
        <v>810.49904441610499</v>
      </c>
      <c r="EC918" s="57">
        <f>[7]RCA!DS670</f>
        <v>825.12455930003955</v>
      </c>
      <c r="EF918" s="57">
        <f>[7]RCA!DV670</f>
        <v>842.42434272398998</v>
      </c>
      <c r="EI918" s="57">
        <f>[7]RCA!DY670</f>
        <v>860.45117054004322</v>
      </c>
      <c r="EL918" s="57">
        <f>[7]RCA!EB670</f>
        <v>879.26595071726331</v>
      </c>
      <c r="EO918" s="57">
        <f>[7]RCA!EE670</f>
        <v>899.15044857408725</v>
      </c>
    </row>
    <row r="919" spans="1:145" ht="15.5" x14ac:dyDescent="0.35">
      <c r="A919" s="56" t="s">
        <v>387</v>
      </c>
      <c r="B919" s="57">
        <f>[3]CONGO!D660</f>
        <v>549.7148069736769</v>
      </c>
      <c r="C919" s="57">
        <f>[3]CONGO!E660</f>
        <v>579.74849019721739</v>
      </c>
      <c r="D919" s="57">
        <f>[3]CONGO!F660</f>
        <v>564.78820050184993</v>
      </c>
      <c r="E919" s="57">
        <f>[3]CONGO!G660</f>
        <v>2385.6264544075611</v>
      </c>
      <c r="F919" s="57">
        <f>[3]CONGO!H660</f>
        <v>2427.9822182352605</v>
      </c>
      <c r="G919" s="57">
        <f>[3]CONGO!I660</f>
        <v>2501.4253676721896</v>
      </c>
      <c r="H919" s="57">
        <f>[3]CONGO!J660</f>
        <v>2537.1127353756128</v>
      </c>
      <c r="I919" s="57">
        <f>[3]CONGO!K660</f>
        <v>2487.9532522685408</v>
      </c>
      <c r="J919" s="57">
        <f>[3]CONGO!L660</f>
        <v>2534.6768846845493</v>
      </c>
      <c r="K919" s="57">
        <f>[3]CONGO!M660</f>
        <v>2728.854921890329</v>
      </c>
      <c r="L919" s="57">
        <f>[3]CONGO!N660</f>
        <v>2808.107817412219</v>
      </c>
      <c r="M919" s="57">
        <f>[3]CONGO!O660</f>
        <v>2937.9534217196028</v>
      </c>
      <c r="N919" s="57">
        <f>[3]CONGO!P660</f>
        <v>2947.1093444180478</v>
      </c>
      <c r="O919" s="57">
        <f>[3]CONGO!Q660</f>
        <v>3087.911079388336</v>
      </c>
      <c r="P919" s="57">
        <f>[3]CONGO!R660</f>
        <v>3101.8426461695717</v>
      </c>
      <c r="Q919" s="57">
        <f>[3]CONGO!S660</f>
        <v>3184.7756823459972</v>
      </c>
      <c r="R919" s="57">
        <f>[3]CONGO!T660</f>
        <v>3137.6021391839477</v>
      </c>
      <c r="S919" s="57">
        <f>[3]CONGO!U660</f>
        <v>3221.8724816747763</v>
      </c>
      <c r="T919" s="57">
        <f>[3]CONGO!V660</f>
        <v>3506.2689999999998</v>
      </c>
      <c r="U919" s="57">
        <f>[3]CONGO!W660</f>
        <v>3786.2879999999996</v>
      </c>
      <c r="V919" s="57">
        <f>[3]CONGO!X660</f>
        <v>3535.8631083575065</v>
      </c>
      <c r="W919" s="57">
        <f>[3]CONGO!Y660</f>
        <v>3758.8479293148353</v>
      </c>
      <c r="X919" s="58">
        <f>[3]CONGO!Z660</f>
        <v>4196.2677889961324</v>
      </c>
      <c r="Y919" s="58">
        <f>[3]CONGO!AA660</f>
        <v>4613.0192206440679</v>
      </c>
      <c r="Z919" s="57">
        <f>[3]CONGO!AB660</f>
        <v>4714.7787048422915</v>
      </c>
      <c r="AA919" s="57">
        <f>[3]CONGO!AC660</f>
        <v>5183.7649628658173</v>
      </c>
      <c r="AB919" s="57">
        <v>1520.07360750506</v>
      </c>
      <c r="AC919" s="57">
        <v>1528.1445962474168</v>
      </c>
      <c r="AD919" s="57">
        <v>1513.6690105963187</v>
      </c>
      <c r="AE919" s="57">
        <f>[3]CONGO!AH660</f>
        <v>5146.8340354358716</v>
      </c>
      <c r="AF919" s="57">
        <v>5287.6202228661678</v>
      </c>
      <c r="AG919" s="57">
        <v>5117.3135295854254</v>
      </c>
      <c r="AH919" s="57">
        <v>5095.5203151934738</v>
      </c>
      <c r="AI919" s="57">
        <v>5083.2785385602338</v>
      </c>
      <c r="AJ919" s="58">
        <f>[3]CONGO!AM660</f>
        <v>5492.5303733840547</v>
      </c>
      <c r="AK919" s="58">
        <v>5150.3750051249999</v>
      </c>
      <c r="AL919" s="58">
        <v>5085.3241635003697</v>
      </c>
      <c r="AM919" s="58">
        <v>5038.7894109156759</v>
      </c>
      <c r="AN919" s="58">
        <v>5038.7894109156759</v>
      </c>
      <c r="AO919" s="58">
        <f>[3]CONGO!AR660</f>
        <v>5297.5135914885377</v>
      </c>
      <c r="AP919" s="58">
        <v>5270.6616189893348</v>
      </c>
      <c r="AQ919" s="58">
        <v>5182.5533225032304</v>
      </c>
      <c r="AR919" s="58">
        <v>5134.4889988156883</v>
      </c>
      <c r="AS919" s="58">
        <f>[3]CONGO!AV660</f>
        <v>4726.2700786040959</v>
      </c>
      <c r="AT919" s="58">
        <v>5009.5061145424779</v>
      </c>
      <c r="AU919" s="58">
        <v>4862.7996751791716</v>
      </c>
      <c r="AV919" s="58">
        <v>4823.3795026178695</v>
      </c>
      <c r="AW919" s="58">
        <v>4929.6275221883516</v>
      </c>
      <c r="AX919" s="58">
        <f>[3]CONGO!BA660</f>
        <v>4519.1398297794531</v>
      </c>
      <c r="AY919" s="58"/>
      <c r="AZ919" s="58">
        <v>5032.842242489316</v>
      </c>
      <c r="BA919" s="58">
        <v>5008.9226338180561</v>
      </c>
      <c r="BB919" s="58">
        <v>5002.8705363988129</v>
      </c>
      <c r="BC919" s="58">
        <v>4880.6016609151857</v>
      </c>
      <c r="BD919" s="58">
        <v>4996.0500997799927</v>
      </c>
      <c r="BE919" s="58">
        <v>4884.2101565925377</v>
      </c>
      <c r="BF919" s="58">
        <f>[3]CONGO!BI660</f>
        <v>4301.9792735912433</v>
      </c>
      <c r="BG919" s="58">
        <v>5060.4561281342812</v>
      </c>
      <c r="BH919" s="58">
        <v>4952.713933753731</v>
      </c>
      <c r="BI919" s="58">
        <v>5296.8230485629128</v>
      </c>
      <c r="BJ919" s="58">
        <v>5095.9581384169833</v>
      </c>
      <c r="BK919" s="58">
        <v>5271.3328830460823</v>
      </c>
      <c r="BL919" s="58">
        <v>5088.4614405376806</v>
      </c>
      <c r="BM919" s="58">
        <v>5153.0548413399802</v>
      </c>
      <c r="BN919" s="58">
        <v>4983.5200409634308</v>
      </c>
      <c r="BO919" s="58">
        <f>[3]CONGO!BR660</f>
        <v>4346.1388810187927</v>
      </c>
      <c r="BP919" s="58">
        <v>5129.6750650252434</v>
      </c>
      <c r="BQ919" s="58">
        <v>5129.6750650252434</v>
      </c>
      <c r="BR919" s="58">
        <v>4718.4455939759673</v>
      </c>
      <c r="BS919" s="58">
        <v>4258.4359146578527</v>
      </c>
      <c r="BT919" s="58">
        <v>4525.236645522461</v>
      </c>
      <c r="BU919" s="58">
        <v>4398.0843292143863</v>
      </c>
      <c r="BV919" s="58">
        <v>3994.5046565230673</v>
      </c>
      <c r="BW919" s="58">
        <v>4514.2330333303962</v>
      </c>
      <c r="BX919" s="58">
        <v>4400.530699899874</v>
      </c>
      <c r="BY919" s="58">
        <v>4181.1719702496994</v>
      </c>
      <c r="BZ919" s="57">
        <v>4559.9798792600777</v>
      </c>
      <c r="CA919" s="58">
        <f>[3]CONGO!CD660</f>
        <v>4076.7627094461409</v>
      </c>
      <c r="CB919" s="58">
        <v>4709.5232081154791</v>
      </c>
      <c r="CC919" s="58">
        <v>4624.9455823519893</v>
      </c>
      <c r="CD919" s="58">
        <v>4429.8326467914139</v>
      </c>
      <c r="CE919" s="58">
        <v>4683.7713672119698</v>
      </c>
      <c r="CF919" s="58">
        <v>4535.9088829168277</v>
      </c>
      <c r="CG919" s="58">
        <v>4330.6489976858029</v>
      </c>
      <c r="CH919" s="58">
        <v>4751.736292486723</v>
      </c>
      <c r="CI919" s="58">
        <v>4630.6118792515308</v>
      </c>
      <c r="CJ919" s="57">
        <v>4763.8851253930225</v>
      </c>
      <c r="CK919" s="57">
        <v>4732.7345546886918</v>
      </c>
      <c r="CL919" s="58">
        <f>[3]CONGO!CO660</f>
        <v>4052.3305936548491</v>
      </c>
      <c r="CM919" s="58">
        <v>4831.5076491040618</v>
      </c>
      <c r="CN919" s="58">
        <v>4783.9946718048768</v>
      </c>
      <c r="CO919" s="58">
        <v>4777.2721741824207</v>
      </c>
      <c r="CP919" s="58">
        <v>4907.0723255344546</v>
      </c>
      <c r="CQ919" s="58">
        <v>4778.9148355960733</v>
      </c>
      <c r="CR919" s="58">
        <v>4644.4118615886255</v>
      </c>
      <c r="CS919" s="58">
        <v>4804.4243837522517</v>
      </c>
      <c r="CT919" s="58">
        <v>4703.6473509103789</v>
      </c>
      <c r="CU919" s="58">
        <v>4561.4441843067052</v>
      </c>
      <c r="CV919" s="58">
        <v>4739.9013133867984</v>
      </c>
      <c r="CW919" s="58">
        <v>4656.1772227165147</v>
      </c>
      <c r="CX919" s="58">
        <v>4812.3091716826793</v>
      </c>
      <c r="CY919" s="58">
        <v>4727.3924393022062</v>
      </c>
      <c r="CZ919" s="58">
        <v>4662.5102995886436</v>
      </c>
      <c r="DA919" s="58">
        <f>[3]CONGO!DA660</f>
        <v>4064.5499343525753</v>
      </c>
      <c r="DB919" s="57">
        <v>5012.8867139499998</v>
      </c>
      <c r="DC919" s="57">
        <v>4876.4294950386629</v>
      </c>
      <c r="DD919" s="57">
        <v>4673.8838805390296</v>
      </c>
      <c r="DE919" s="57">
        <v>4934.1338019066752</v>
      </c>
      <c r="DF919" s="57">
        <v>4769.661724448928</v>
      </c>
      <c r="DG919" s="57">
        <v>4589.235859239875</v>
      </c>
      <c r="DH919" s="57">
        <v>4925.912002867607</v>
      </c>
      <c r="DI919" s="57">
        <v>4800.612089540552</v>
      </c>
      <c r="DJ919" s="57">
        <v>4629.2523004161003</v>
      </c>
      <c r="DK919" s="57">
        <v>4871.8377911702228</v>
      </c>
      <c r="DL919" s="57">
        <v>4841.4119567735715</v>
      </c>
      <c r="DM919" s="57">
        <v>4629.2584820027223</v>
      </c>
      <c r="DN919" s="59">
        <f>[3]CONGO!DN660</f>
        <v>4125.5969723068883</v>
      </c>
      <c r="DO919" s="57">
        <v>4629.2584820027223</v>
      </c>
      <c r="DP919" s="57">
        <v>5041.4321183815473</v>
      </c>
      <c r="DQ919" s="57">
        <v>4976.1132803482151</v>
      </c>
      <c r="DR919" s="57">
        <v>4865.319616275131</v>
      </c>
      <c r="DS919" s="57">
        <v>4335.5084390133425</v>
      </c>
      <c r="DT919" s="57">
        <v>4276.8773767967468</v>
      </c>
      <c r="DU919" s="57">
        <v>4246.6495192686552</v>
      </c>
      <c r="DV919" s="60">
        <f>[3]CONGO!DX660</f>
        <v>4261.2780980613607</v>
      </c>
      <c r="DW919" s="61">
        <f>[3]CONGO!DY660</f>
        <v>4216.4871434586739</v>
      </c>
      <c r="DX919" s="62">
        <f>[3]CONGO!DZ660</f>
        <v>4100.4798720436538</v>
      </c>
      <c r="DZ919" s="57">
        <f>[3]CONGO!EB660</f>
        <v>4357.8174207621287</v>
      </c>
      <c r="EC919" s="57">
        <f>[3]CONGO!EE660</f>
        <v>4556.3730144111196</v>
      </c>
      <c r="EF919" s="57">
        <f>[3]CONGO!EH660</f>
        <v>4806.381994355017</v>
      </c>
      <c r="EI919" s="57">
        <f>[3]CONGO!EK660</f>
        <v>5041.5385809684494</v>
      </c>
      <c r="EL919" s="57">
        <f>[3]CONGO!EN660</f>
        <v>5284.7297599374833</v>
      </c>
      <c r="EO919" s="57">
        <f>[3]CONGO!EQ660</f>
        <v>5542.5121348914927</v>
      </c>
    </row>
    <row r="920" spans="1:145" ht="15.5" x14ac:dyDescent="0.35">
      <c r="A920" s="56" t="s">
        <v>388</v>
      </c>
      <c r="B920" s="57">
        <f>[4]GABON!D853</f>
        <v>3547.9560059301157</v>
      </c>
      <c r="C920" s="57">
        <f>[4]GABON!E853</f>
        <v>3546.8041656554856</v>
      </c>
      <c r="D920" s="57">
        <f>[4]GABON!F853</f>
        <v>3845.9946769907169</v>
      </c>
      <c r="E920" s="57">
        <f>[4]GABON!G853</f>
        <v>4044.399164295794</v>
      </c>
      <c r="F920" s="57">
        <f>[4]GABON!H853</f>
        <v>4292.9087035472894</v>
      </c>
      <c r="G920" s="57">
        <f>[4]GABON!I853</f>
        <v>4153.5360303170173</v>
      </c>
      <c r="H920" s="57">
        <f>[4]GABON!J853</f>
        <v>4317.3853093831849</v>
      </c>
      <c r="I920" s="57">
        <f>[4]GABON!K853</f>
        <v>4476.6272273508293</v>
      </c>
      <c r="J920" s="57">
        <f>[4]GABON!L853</f>
        <v>4698.9324003544853</v>
      </c>
      <c r="K920" s="57">
        <f>[4]GABON!M853</f>
        <v>4875.1639623729279</v>
      </c>
      <c r="L920" s="57">
        <f>[4]GABON!N853</f>
        <v>5147.862147391661</v>
      </c>
      <c r="M920" s="57">
        <f>[4]GABON!O853</f>
        <v>5327.2612701653361</v>
      </c>
      <c r="N920" s="57">
        <f>[4]GABON!P853</f>
        <v>4725.71268673964</v>
      </c>
      <c r="O920" s="57">
        <f>[4]GABON!Q853</f>
        <v>4598.6195295829957</v>
      </c>
      <c r="P920" s="57">
        <f>[4]GABON!R853</f>
        <v>4719.1535494676455</v>
      </c>
      <c r="Q920" s="57">
        <f>[4]GABON!S853</f>
        <v>4708.6587231740741</v>
      </c>
      <c r="R920" s="57">
        <f>[4]GABON!T853</f>
        <v>4832.84572943688</v>
      </c>
      <c r="S920" s="57">
        <f>[4]GABON!U853</f>
        <v>4906.2428553927266</v>
      </c>
      <c r="T920" s="57">
        <f>[4]GABON!V853</f>
        <v>5018.7373600000001</v>
      </c>
      <c r="U920" s="57">
        <f>[4]GABON!W853</f>
        <v>4926.0319310060095</v>
      </c>
      <c r="V920" s="57">
        <f>[4]GABON!X853</f>
        <v>5237.9335849078052</v>
      </c>
      <c r="W920" s="57">
        <f>[4]GABON!Y853</f>
        <v>5331.0776689509412</v>
      </c>
      <c r="X920" s="58">
        <f>[4]GABON!Z853</f>
        <v>5206.0180234301833</v>
      </c>
      <c r="Y920" s="58">
        <f>[4]GABON!AA853</f>
        <v>5537.1926033983136</v>
      </c>
      <c r="Z920" s="57">
        <f>[4]GABON!AB853</f>
        <v>5926.176141626981</v>
      </c>
      <c r="AA920" s="57">
        <f>[4]GABON!AC853</f>
        <v>6224.649271146448</v>
      </c>
      <c r="AB920" s="57">
        <v>2522.5511488998541</v>
      </c>
      <c r="AC920" s="57">
        <v>2518.3324349098484</v>
      </c>
      <c r="AD920" s="57">
        <v>2496.2652272653463</v>
      </c>
      <c r="AE920" s="57">
        <f>[4]GABON!AD853</f>
        <v>6579.292449780979</v>
      </c>
      <c r="AF920" s="57">
        <v>6886.4438478154689</v>
      </c>
      <c r="AG920" s="57">
        <v>6986.5772055043299</v>
      </c>
      <c r="AH920" s="57">
        <v>6952.8303425440581</v>
      </c>
      <c r="AI920" s="57">
        <v>6952.8303425440618</v>
      </c>
      <c r="AJ920" s="58">
        <f>[4]GABON!AE853</f>
        <v>6863.2269141562965</v>
      </c>
      <c r="AK920" s="58">
        <v>7278.0674859647215</v>
      </c>
      <c r="AL920" s="58">
        <v>7215.7740267902691</v>
      </c>
      <c r="AM920" s="58">
        <v>7283.9501367407101</v>
      </c>
      <c r="AN920" s="58">
        <v>7264.3601394708012</v>
      </c>
      <c r="AO920" s="58">
        <f>[4]GABON!AF853</f>
        <v>7130.0149618739179</v>
      </c>
      <c r="AP920" s="58">
        <v>7433.9253167554998</v>
      </c>
      <c r="AQ920" s="58">
        <v>7336.2050878930622</v>
      </c>
      <c r="AR920" s="58">
        <v>7344.0395853921746</v>
      </c>
      <c r="AS920" s="58">
        <f>[4]GABON!AJ853</f>
        <v>7275.9137036094726</v>
      </c>
      <c r="AT920" s="58">
        <v>7504.3663308104096</v>
      </c>
      <c r="AU920" s="58">
        <v>7322.337849339825</v>
      </c>
      <c r="AV920" s="58">
        <v>7321.703941704287</v>
      </c>
      <c r="AW920" s="58">
        <v>7321.703941704287</v>
      </c>
      <c r="AX920" s="58">
        <f>[4]GABON!AO853</f>
        <v>7313.7501148664151</v>
      </c>
      <c r="AY920" s="58"/>
      <c r="AZ920" s="58">
        <v>7583.3090107293583</v>
      </c>
      <c r="BA920" s="58">
        <v>7491.9272115468293</v>
      </c>
      <c r="BB920" s="58">
        <v>7433.2374802143722</v>
      </c>
      <c r="BC920" s="58">
        <v>7326.2426640369877</v>
      </c>
      <c r="BD920" s="58">
        <v>7393.3024711337293</v>
      </c>
      <c r="BE920" s="58">
        <v>7243.7008154662826</v>
      </c>
      <c r="BF920" s="58">
        <f>[4]GABON!AV853</f>
        <v>7371.2354586303445</v>
      </c>
      <c r="BG920" s="58">
        <v>7554.8859081834798</v>
      </c>
      <c r="BH920" s="58">
        <v>7463.0013257395367</v>
      </c>
      <c r="BI920" s="58">
        <v>7546.1863904623524</v>
      </c>
      <c r="BJ920" s="58">
        <v>7446.0039737067918</v>
      </c>
      <c r="BK920" s="58">
        <v>7559.479941763906</v>
      </c>
      <c r="BL920" s="58">
        <v>7458.9774879451661</v>
      </c>
      <c r="BM920" s="58">
        <v>7573.9552081864131</v>
      </c>
      <c r="BN920" s="58">
        <v>7473.452754367675</v>
      </c>
      <c r="BO920" s="58">
        <f>[4]GABON!BE853</f>
        <v>7657.8914370469574</v>
      </c>
      <c r="BP920" s="58">
        <v>7814.6924359117784</v>
      </c>
      <c r="BQ920" s="58">
        <v>7554.8859081834798</v>
      </c>
      <c r="BR920" s="58">
        <v>6794.5601144336524</v>
      </c>
      <c r="BS920" s="58">
        <v>6794.5601144336524</v>
      </c>
      <c r="BT920" s="58">
        <v>7472.801971003877</v>
      </c>
      <c r="BU920" s="58">
        <v>7303.0751105575091</v>
      </c>
      <c r="BV920" s="58">
        <v>6948.4272176270833</v>
      </c>
      <c r="BW920" s="58">
        <v>7495.3665681303964</v>
      </c>
      <c r="BX920" s="58">
        <v>7361.3910312005673</v>
      </c>
      <c r="BY920" s="58">
        <v>7186.3796752010367</v>
      </c>
      <c r="BZ920" s="57">
        <v>7432.3377781277522</v>
      </c>
      <c r="CA920" s="58">
        <f>[4]GABON!BQ853</f>
        <v>7522.7934805739987</v>
      </c>
      <c r="CB920" s="58">
        <v>7825.3459798012254</v>
      </c>
      <c r="CC920" s="58">
        <v>7665.5144382212438</v>
      </c>
      <c r="CD920" s="58">
        <v>7439.6098807876906</v>
      </c>
      <c r="CE920" s="58">
        <v>7667.9420353529995</v>
      </c>
      <c r="CF920" s="58">
        <v>7588.9910576326056</v>
      </c>
      <c r="CG920" s="58">
        <v>7400.0952750030874</v>
      </c>
      <c r="CH920" s="58">
        <v>7679.1875741585291</v>
      </c>
      <c r="CI920" s="58">
        <v>7589.65972218963</v>
      </c>
      <c r="CJ920" s="57">
        <v>7716.538688881672</v>
      </c>
      <c r="CK920" s="57">
        <v>7626.7160431223447</v>
      </c>
      <c r="CL920" s="58">
        <f>[4]GABON!CB853</f>
        <v>7638.0037322912804</v>
      </c>
      <c r="CM920" s="58">
        <v>7871.137588755073</v>
      </c>
      <c r="CN920" s="58">
        <v>7848.7932819092284</v>
      </c>
      <c r="CO920" s="58">
        <v>7847.5299915204323</v>
      </c>
      <c r="CP920" s="58">
        <v>7898.8453009976056</v>
      </c>
      <c r="CQ920" s="58">
        <v>7847.2616789499534</v>
      </c>
      <c r="CR920" s="58">
        <v>7677.9108769313389</v>
      </c>
      <c r="CS920" s="58">
        <v>7854.2278816218704</v>
      </c>
      <c r="CT920" s="58">
        <v>7820.2503317661867</v>
      </c>
      <c r="CU920" s="58">
        <v>7650.0124038692402</v>
      </c>
      <c r="CV920" s="58">
        <v>7922.839731370218</v>
      </c>
      <c r="CW920" s="58">
        <v>7852.6473596413052</v>
      </c>
      <c r="CX920" s="58">
        <v>7881.2510209221045</v>
      </c>
      <c r="CY920" s="58">
        <v>7824.3610375162798</v>
      </c>
      <c r="CZ920" s="58">
        <v>7769.7904544498015</v>
      </c>
      <c r="DA920" s="58">
        <f>[4]GABON!CN853</f>
        <v>7875.007549814055</v>
      </c>
      <c r="DB920" s="57">
        <v>8084.2359709380253</v>
      </c>
      <c r="DC920" s="57">
        <v>8022.1568980651909</v>
      </c>
      <c r="DD920" s="57">
        <v>7925.2706312449254</v>
      </c>
      <c r="DE920" s="57">
        <v>8184.9249177346619</v>
      </c>
      <c r="DF920" s="57">
        <v>8070.0574566246523</v>
      </c>
      <c r="DG920" s="57">
        <v>7976.7002601451422</v>
      </c>
      <c r="DH920" s="57">
        <v>8198.673358773558</v>
      </c>
      <c r="DI920" s="57">
        <v>8082.4169469048948</v>
      </c>
      <c r="DJ920" s="57">
        <v>7934.5051551456336</v>
      </c>
      <c r="DK920" s="57">
        <v>8135.5598980955492</v>
      </c>
      <c r="DL920" s="57">
        <v>8073.6980581739608</v>
      </c>
      <c r="DM920" s="57">
        <v>7934.5135790390586</v>
      </c>
      <c r="DN920" s="59">
        <f>[4]GABON!DA853</f>
        <v>8051.3729712246886</v>
      </c>
      <c r="DO920" s="57">
        <v>7934.5135790390586</v>
      </c>
      <c r="DP920" s="57">
        <v>8248.3042357853647</v>
      </c>
      <c r="DQ920" s="57">
        <v>8232.1935193840109</v>
      </c>
      <c r="DR920" s="57">
        <v>8180.1933249659769</v>
      </c>
      <c r="DS920" s="57">
        <v>8400.347195236569</v>
      </c>
      <c r="DT920" s="57">
        <v>8288.7838909668499</v>
      </c>
      <c r="DU920" s="57">
        <v>8328.3811682854594</v>
      </c>
      <c r="DV920" s="60">
        <f>[4]GABON!DK853</f>
        <v>8420.0551546543666</v>
      </c>
      <c r="DW920" s="61">
        <f>[4]GABON!DL853</f>
        <v>8303.2316158549656</v>
      </c>
      <c r="DX920" s="62">
        <f>[4]GABON!DM853</f>
        <v>8199.5552445030644</v>
      </c>
      <c r="DZ920" s="57">
        <f>[4]GABON!DO853</f>
        <v>8549.9409511548729</v>
      </c>
      <c r="EC920" s="57">
        <f>[4]GABON!DR853</f>
        <v>8803.2164545817504</v>
      </c>
      <c r="EF920" s="57">
        <f>[4]GABON!DU853</f>
        <v>9091.5396131663492</v>
      </c>
      <c r="EI920" s="57">
        <f>[4]GABON!DX853</f>
        <v>9451.6230696726416</v>
      </c>
      <c r="EL920" s="57">
        <f>[4]GABON!EA853</f>
        <v>9814.5923161416358</v>
      </c>
      <c r="EO920" s="57">
        <f>[4]GABON!ED853</f>
        <v>10204.121262477845</v>
      </c>
    </row>
    <row r="921" spans="1:145" ht="15.5" x14ac:dyDescent="0.35">
      <c r="A921" s="56" t="s">
        <v>389</v>
      </c>
      <c r="B921" s="69">
        <f>[5]GUINEE!D612</f>
        <v>163.89670661654219</v>
      </c>
      <c r="C921" s="69">
        <f>[5]GUINEE!E612</f>
        <v>172.58323206721889</v>
      </c>
      <c r="D921" s="69">
        <f>[5]GUINEE!F612</f>
        <v>184.83664154399142</v>
      </c>
      <c r="E921" s="69">
        <f>[5]GUINEE!G612</f>
        <v>186.13446555027403</v>
      </c>
      <c r="F921" s="69">
        <f>[5]GUINEE!H612</f>
        <v>185.19249406078626</v>
      </c>
      <c r="G921" s="69">
        <f>[5]GUINEE!I612</f>
        <v>209.0746765930877</v>
      </c>
      <c r="H921" s="69">
        <f>[5]GUINEE!J612</f>
        <v>229.22459726651664</v>
      </c>
      <c r="I921" s="57">
        <f>[5]GUINEE!K612</f>
        <v>241.63994248505315</v>
      </c>
      <c r="J921" s="57">
        <f>[5]GUINEE!L612</f>
        <v>276.00710587523741</v>
      </c>
      <c r="K921" s="57">
        <f>[5]GUINEE!M612</f>
        <v>370.69821034286178</v>
      </c>
      <c r="L921" s="57">
        <f>[5]GUINEE!N612</f>
        <v>420.33687151151645</v>
      </c>
      <c r="M921" s="57">
        <f>[5]GUINEE!O612</f>
        <v>451.27431985611838</v>
      </c>
      <c r="N921" s="57">
        <f>[5]GUINEE!P612</f>
        <v>551.42167642162246</v>
      </c>
      <c r="O921" s="57">
        <f>[5]GUINEE!Q612</f>
        <v>1459.2053228810535</v>
      </c>
      <c r="P921" s="57">
        <f>[5]GUINEE!R612</f>
        <v>2322.5462588377068</v>
      </c>
      <c r="Q921" s="57">
        <f>[5]GUINEE!S612</f>
        <v>2839.2302991907136</v>
      </c>
      <c r="R921" s="57">
        <f>[5]GUINEE!T612</f>
        <v>3329.0807266602474</v>
      </c>
      <c r="S921" s="57">
        <f>[5]GUINEE!U612</f>
        <v>4163.0132463729915</v>
      </c>
      <c r="T921" s="57">
        <f>[5]GUINEE!V612</f>
        <v>4377.2765747788617</v>
      </c>
      <c r="U921" s="57">
        <f>[5]GUINEE!W612</f>
        <v>4600.3544538894603</v>
      </c>
      <c r="V921" s="57">
        <f>[5]GUINEE!X612</f>
        <v>5216.4848930772769</v>
      </c>
      <c r="W921" s="57">
        <f>[5]GUINEE!Y612</f>
        <v>6055.8207751286263</v>
      </c>
      <c r="X921" s="58">
        <f>[5]GUINEE!Z612</f>
        <v>6180.881870131595</v>
      </c>
      <c r="Y921" s="58">
        <f>[5]GUINEE!AA612</f>
        <v>5937.0511283562464</v>
      </c>
      <c r="Z921" s="57">
        <f>[5]GUINEE!AB612</f>
        <v>6206.6278963279983</v>
      </c>
      <c r="AA921" s="57">
        <f>[5]GUINEE!AC612</f>
        <v>6726.7073156226397</v>
      </c>
      <c r="AB921" s="57">
        <v>1597.1442094944939</v>
      </c>
      <c r="AC921" s="57">
        <v>1593.7595564922183</v>
      </c>
      <c r="AD921" s="57">
        <v>1606.9996653253677</v>
      </c>
      <c r="AE921" s="57">
        <f>[5]GUINEE!AD612</f>
        <v>6460.6193523256643</v>
      </c>
      <c r="AF921" s="57">
        <v>7957.9664471747064</v>
      </c>
      <c r="AG921" s="57">
        <v>5426.1365338362584</v>
      </c>
      <c r="AH921" s="57">
        <v>5491.2982455443125</v>
      </c>
      <c r="AI921" s="57">
        <v>5482.5368798500303</v>
      </c>
      <c r="AJ921" s="58">
        <f>[5]GUINEE!AE612</f>
        <v>6413.2634668699529</v>
      </c>
      <c r="AK921" s="58">
        <v>4985.8006044997283</v>
      </c>
      <c r="AL921" s="58">
        <v>4905.9837134990621</v>
      </c>
      <c r="AM921" s="58">
        <v>4990.4360327485711</v>
      </c>
      <c r="AN921" s="58">
        <v>4989.5837647874287</v>
      </c>
      <c r="AO921" s="58">
        <f>[5]GUINEE!AF612</f>
        <v>5817.5497208801953</v>
      </c>
      <c r="AP921" s="58">
        <v>5048.3203475232904</v>
      </c>
      <c r="AQ921" s="58">
        <v>5020.8776656670698</v>
      </c>
      <c r="AR921" s="58">
        <v>4127.76425017153</v>
      </c>
      <c r="AS921" s="58">
        <f>[5]GUINEE!AJ612</f>
        <v>5264.216775761608</v>
      </c>
      <c r="AT921" s="58">
        <v>4909.9928413327825</v>
      </c>
      <c r="AU921" s="58">
        <v>5124.7053219056661</v>
      </c>
      <c r="AV921" s="58">
        <v>4941.042529143152</v>
      </c>
      <c r="AW921" s="58">
        <v>4941.042529143152</v>
      </c>
      <c r="AX921" s="58">
        <f>[5]GUINEE!AO612</f>
        <v>5155.1672800392926</v>
      </c>
      <c r="AY921" s="58"/>
      <c r="AZ921" s="58">
        <v>4799.0082660531625</v>
      </c>
      <c r="BA921" s="58">
        <v>4664.5674792540003</v>
      </c>
      <c r="BB921" s="58">
        <v>4965.9779297503164</v>
      </c>
      <c r="BC921" s="58">
        <v>4834.4487387632898</v>
      </c>
      <c r="BD921" s="58">
        <v>4931.0198222785093</v>
      </c>
      <c r="BE921" s="58">
        <v>4800.4789548199178</v>
      </c>
      <c r="BF921" s="58">
        <f>[5]GUINEE!AV612</f>
        <v>4998.3810117594703</v>
      </c>
      <c r="BG921" s="58">
        <v>4991.1639660252704</v>
      </c>
      <c r="BH921" s="58">
        <v>4787.3279132508906</v>
      </c>
      <c r="BI921" s="58">
        <v>4812.1619421159457</v>
      </c>
      <c r="BJ921" s="58">
        <v>4623.2005247299539</v>
      </c>
      <c r="BK921" s="58">
        <v>4853.3258961153333</v>
      </c>
      <c r="BL921" s="58">
        <v>4683.9862364873034</v>
      </c>
      <c r="BM921" s="58">
        <v>4842.5754440538567</v>
      </c>
      <c r="BN921" s="58">
        <v>4648.9986364716688</v>
      </c>
      <c r="BO921" s="58">
        <f>[5]GUINEE!BE612</f>
        <v>4777.6314265420788</v>
      </c>
      <c r="BP921" s="58">
        <v>4769.3556216402858</v>
      </c>
      <c r="BQ921" s="58">
        <v>4769.3556216402858</v>
      </c>
      <c r="BR921" s="58">
        <v>4440.4157070578312</v>
      </c>
      <c r="BS921" s="58">
        <v>3907.6624064579883</v>
      </c>
      <c r="BT921" s="58">
        <v>4535.8508367649529</v>
      </c>
      <c r="BU921" s="58">
        <v>4416.8874973918209</v>
      </c>
      <c r="BV921" s="58">
        <v>4026.8592497050572</v>
      </c>
      <c r="BW921" s="58">
        <v>4590.9704015114912</v>
      </c>
      <c r="BX921" s="58">
        <v>4543.3328080080564</v>
      </c>
      <c r="BY921" s="58">
        <v>4401.8290807931471</v>
      </c>
      <c r="BZ921" s="57">
        <v>4573.4194730676245</v>
      </c>
      <c r="CA921" s="58">
        <f>[5]GUINEE!BQ612</f>
        <v>4559.1180658802259</v>
      </c>
      <c r="CB921" s="58">
        <v>4687.47774859533</v>
      </c>
      <c r="CC921" s="58">
        <v>4622.1529141725277</v>
      </c>
      <c r="CD921" s="58">
        <v>4351.2841959707166</v>
      </c>
      <c r="CE921" s="58">
        <v>4702.0949078482799</v>
      </c>
      <c r="CF921" s="58">
        <v>4636.4384920020784</v>
      </c>
      <c r="CG921" s="58">
        <v>4367.3471777229997</v>
      </c>
      <c r="CH921" s="58">
        <v>4762.3101107719094</v>
      </c>
      <c r="CI921" s="58">
        <v>4657.2326610186983</v>
      </c>
      <c r="CJ921" s="57">
        <v>4721.7054707514953</v>
      </c>
      <c r="CK921" s="57">
        <v>4619.5242103885084</v>
      </c>
      <c r="CL921" s="58">
        <f>[5]GUINEE!CD612</f>
        <v>4600.4430984404271</v>
      </c>
      <c r="CM921" s="58">
        <v>4696.8447491117686</v>
      </c>
      <c r="CN921" s="58">
        <v>4656.2830062167905</v>
      </c>
      <c r="CO921" s="58">
        <v>4614.9096461048184</v>
      </c>
      <c r="CP921" s="58">
        <v>4777.7554437551926</v>
      </c>
      <c r="CQ921" s="58">
        <v>4691.9305905352703</v>
      </c>
      <c r="CR921" s="58">
        <v>4552.7757632878247</v>
      </c>
      <c r="CS921" s="58">
        <v>4902.63995877249</v>
      </c>
      <c r="CT921" s="58">
        <v>4844.0561411557737</v>
      </c>
      <c r="CU921" s="58">
        <v>4637.009930277276</v>
      </c>
      <c r="CV921" s="58">
        <v>4870.2579355867574</v>
      </c>
      <c r="CW921" s="58">
        <v>4807.3586470159271</v>
      </c>
      <c r="CX921" s="58">
        <v>4803.8217642981608</v>
      </c>
      <c r="CY921" s="58">
        <v>4780.9729530684262</v>
      </c>
      <c r="CZ921" s="58">
        <v>4740.7113536167917</v>
      </c>
      <c r="DA921" s="58">
        <f>[5]GUINEE!CP612</f>
        <v>4738.5090748752427</v>
      </c>
      <c r="DB921" s="57">
        <v>4768.7708702188047</v>
      </c>
      <c r="DC921" s="57">
        <v>4632.9623466699641</v>
      </c>
      <c r="DD921" s="57">
        <v>4483.6637828348885</v>
      </c>
      <c r="DE921" s="57">
        <v>4715.8639684344871</v>
      </c>
      <c r="DF921" s="57">
        <v>4597.8950281265843</v>
      </c>
      <c r="DG921" s="57">
        <v>4446.0601859434928</v>
      </c>
      <c r="DH921" s="57">
        <v>4630.784502523733</v>
      </c>
      <c r="DI921" s="57">
        <v>4538.5175637333714</v>
      </c>
      <c r="DJ921" s="57">
        <v>4480.5565181950742</v>
      </c>
      <c r="DK921" s="57">
        <v>4466.1182265011785</v>
      </c>
      <c r="DL921" s="57">
        <v>4415.2150381063357</v>
      </c>
      <c r="DM921" s="57">
        <v>4480.3752097333518</v>
      </c>
      <c r="DN921" s="59">
        <f>[5]GUINEE!DC612</f>
        <v>4487.4986085261626</v>
      </c>
      <c r="DO921" s="57">
        <v>4480.3752097333518</v>
      </c>
      <c r="DP921" s="57">
        <v>4759.3146781379519</v>
      </c>
      <c r="DQ921" s="57">
        <v>4611.1267280003094</v>
      </c>
      <c r="DR921" s="57">
        <v>4399.0815192327118</v>
      </c>
      <c r="DS921" s="57">
        <v>4751.0085329498688</v>
      </c>
      <c r="DT921" s="57">
        <v>4704.6969061164164</v>
      </c>
      <c r="DU921" s="57">
        <v>4627.8719535845712</v>
      </c>
      <c r="DV921" s="60">
        <f>[5]GUINEE!DN612</f>
        <v>4548.3384141136758</v>
      </c>
      <c r="DW921" s="61">
        <f>[5]GUINEE!DO612</f>
        <v>4513.8197006785813</v>
      </c>
      <c r="DX921" s="62">
        <f>[5]GUINEE!DP612</f>
        <v>4447.0702595377625</v>
      </c>
      <c r="DZ921" s="57">
        <f>[5]GUINEE!DR612</f>
        <v>4719.7382970029385</v>
      </c>
      <c r="EC921" s="57">
        <f>[5]GUINEE!DU612</f>
        <v>4827.9305359118389</v>
      </c>
      <c r="EF921" s="57">
        <f>[5]GUINEE!DX612</f>
        <v>4883.2066537107748</v>
      </c>
      <c r="EI921" s="57">
        <f>[5]GUINEE!EA612</f>
        <v>5029.6408000940683</v>
      </c>
      <c r="EL921" s="57">
        <f>[5]GUINEE!ED612</f>
        <v>5190.069906881693</v>
      </c>
      <c r="EO921" s="57">
        <f>[5]GUINEE!EG612</f>
        <v>5324.8615590735353</v>
      </c>
    </row>
    <row r="922" spans="1:145" ht="15.5" x14ac:dyDescent="0.35">
      <c r="A922" s="56" t="s">
        <v>390</v>
      </c>
      <c r="B922" s="57">
        <f>[6]TCHAD!D689</f>
        <v>1214.705823194415</v>
      </c>
      <c r="C922" s="57">
        <f>[6]TCHAD!E689</f>
        <v>1308.4725884936327</v>
      </c>
      <c r="D922" s="57">
        <f>[6]TCHAD!F689</f>
        <v>1327.6521541230184</v>
      </c>
      <c r="E922" s="57">
        <f>[6]TCHAD!G689</f>
        <v>1376.6665996203369</v>
      </c>
      <c r="F922" s="57">
        <f>[6]TCHAD!H689</f>
        <v>1423.549982269946</v>
      </c>
      <c r="G922" s="57">
        <f>[6]TCHAD!I689</f>
        <v>1489.8260368337114</v>
      </c>
      <c r="H922" s="57">
        <f>[6]TCHAD!J689</f>
        <v>1433.7790839389513</v>
      </c>
      <c r="I922" s="57">
        <f>[6]TCHAD!K689</f>
        <v>1515.1856847214544</v>
      </c>
      <c r="J922" s="57">
        <f>[6]TCHAD!L689</f>
        <v>1537.7749509071746</v>
      </c>
      <c r="K922" s="57">
        <f>[6]TCHAD!M689</f>
        <v>1564.4132365035439</v>
      </c>
      <c r="L922" s="57">
        <f>[6]TCHAD!N689</f>
        <v>1668.4091034717674</v>
      </c>
      <c r="M922" s="57">
        <f>[6]TCHAD!O689</f>
        <v>1767.7166321750301</v>
      </c>
      <c r="N922" s="57">
        <f>[6]TCHAD!P689</f>
        <v>1757.700636790795</v>
      </c>
      <c r="O922" s="57">
        <f>[6]TCHAD!Q689</f>
        <v>1755.3564676583146</v>
      </c>
      <c r="P922" s="57">
        <f>[6]TCHAD!R689</f>
        <v>1957.3812256211756</v>
      </c>
      <c r="Q922" s="57">
        <f>[6]TCHAD!S689</f>
        <v>2124.0303403120579</v>
      </c>
      <c r="R922" s="57">
        <f>[6]TCHAD!T689</f>
        <v>2427.1008142229953</v>
      </c>
      <c r="S922" s="57">
        <f>[6]TCHAD!U689</f>
        <v>3245.8342079460458</v>
      </c>
      <c r="T922" s="57">
        <f>[6]TCHAD!V689</f>
        <v>3523.8119999999999</v>
      </c>
      <c r="U922" s="57">
        <f>[6]TCHAD!W689</f>
        <v>3466.8850000000002</v>
      </c>
      <c r="V922" s="57">
        <f>[6]TCHAD!X689</f>
        <v>3631.6449999999991</v>
      </c>
      <c r="W922" s="57">
        <f>[6]TCHAD!Y689</f>
        <v>3731.5650000000005</v>
      </c>
      <c r="X922" s="58">
        <f>[6]TCHAD!Z689</f>
        <v>3656.8000000000006</v>
      </c>
      <c r="Y922" s="58">
        <f>[6]TCHAD!AA689</f>
        <v>4204.4049999999997</v>
      </c>
      <c r="Z922" s="57">
        <f>[6]TCHAD!AB689</f>
        <v>4354.6804163510351</v>
      </c>
      <c r="AA922" s="57">
        <f>[6]TCHAD!AC689</f>
        <v>4712.6320000000005</v>
      </c>
      <c r="AB922" s="57">
        <v>1584.0152808009059</v>
      </c>
      <c r="AC922" s="57">
        <v>1445.4890894773728</v>
      </c>
      <c r="AD922" s="57">
        <v>1429.3795747493607</v>
      </c>
      <c r="AE922" s="57">
        <f>[6]TCHAD!AH689</f>
        <v>4862.1970000000001</v>
      </c>
      <c r="AF922" s="57">
        <v>6283.207415770089</v>
      </c>
      <c r="AG922" s="57">
        <v>5950.0772680266155</v>
      </c>
      <c r="AH922" s="57">
        <v>5740.6713399986766</v>
      </c>
      <c r="AI922" s="57">
        <v>5732.6314754283039</v>
      </c>
      <c r="AJ922" s="58">
        <f>[6]TCHAD!AM689</f>
        <v>4989.2439999999997</v>
      </c>
      <c r="AK922" s="58">
        <v>6484.1065176711954</v>
      </c>
      <c r="AL922" s="58">
        <v>6209.5806775247429</v>
      </c>
      <c r="AM922" s="58">
        <v>5974.729717924477</v>
      </c>
      <c r="AN922" s="58">
        <v>5974.1568587132224</v>
      </c>
      <c r="AO922" s="58">
        <f>[6]TCHAD!AR689</f>
        <v>5197.3409999999994</v>
      </c>
      <c r="AP922" s="58">
        <v>5961.6184736396581</v>
      </c>
      <c r="AQ922" s="58">
        <v>5956.1496774218767</v>
      </c>
      <c r="AR922" s="58">
        <v>5711.1399840870617</v>
      </c>
      <c r="AS922" s="58">
        <f>[6]TCHAD!AV689</f>
        <v>5050.3459999999995</v>
      </c>
      <c r="AT922" s="58">
        <v>5764.8437658672847</v>
      </c>
      <c r="AU922" s="58">
        <v>5784.050452192756</v>
      </c>
      <c r="AV922" s="58">
        <v>5732.5965935324712</v>
      </c>
      <c r="AW922" s="58">
        <v>5526.3601148990374</v>
      </c>
      <c r="AX922" s="58">
        <f>[6]TCHAD!BA689</f>
        <v>4838.4643281853987</v>
      </c>
      <c r="AY922" s="58"/>
      <c r="AZ922" s="58">
        <v>5496.0984472331975</v>
      </c>
      <c r="BA922" s="58">
        <v>5384.6288226524921</v>
      </c>
      <c r="BB922" s="58">
        <v>5725.2391899607856</v>
      </c>
      <c r="BC922" s="58">
        <v>5603.4797114571393</v>
      </c>
      <c r="BD922" s="58">
        <v>5489.2167455564158</v>
      </c>
      <c r="BE922" s="58">
        <v>5382.6901316542317</v>
      </c>
      <c r="BF922" s="58">
        <f>[6]TCHAD!BH689</f>
        <v>4928.3059767057539</v>
      </c>
      <c r="BG922" s="58">
        <v>5917.0583554299137</v>
      </c>
      <c r="BH922" s="58">
        <v>5817.641029493414</v>
      </c>
      <c r="BI922" s="58">
        <v>5691.0749409834661</v>
      </c>
      <c r="BJ922" s="58">
        <v>5614.7750981224826</v>
      </c>
      <c r="BK922" s="58">
        <v>5884.2401255879477</v>
      </c>
      <c r="BL922" s="58">
        <v>5839.9101309605667</v>
      </c>
      <c r="BM922" s="58">
        <v>5799.4878607108003</v>
      </c>
      <c r="BN922" s="58">
        <v>5761.142088993136</v>
      </c>
      <c r="BO922" s="58">
        <f>[6]TCHAD!BQ689</f>
        <v>5050.7438562438901</v>
      </c>
      <c r="BP922" s="58">
        <v>5364.4066331706099</v>
      </c>
      <c r="BQ922" s="58">
        <v>5364.4066331706099</v>
      </c>
      <c r="BR922" s="58">
        <v>5054.5055792977655</v>
      </c>
      <c r="BS922" s="58">
        <v>4650.7202411644312</v>
      </c>
      <c r="BT922" s="58">
        <v>5096.5161784442398</v>
      </c>
      <c r="BU922" s="58">
        <v>4866.1529159809588</v>
      </c>
      <c r="BV922" s="58">
        <v>4633.8413494888737</v>
      </c>
      <c r="BW922" s="58">
        <v>5099.8461029092441</v>
      </c>
      <c r="BX922" s="58">
        <v>4990.3957939976026</v>
      </c>
      <c r="BY922" s="58">
        <v>4783.6690360067987</v>
      </c>
      <c r="BZ922" s="57">
        <v>5028.8582175695155</v>
      </c>
      <c r="CA922" s="58">
        <f>[6]TCHAD!CC689</f>
        <v>4940.5503267598133</v>
      </c>
      <c r="CB922" s="58">
        <v>5199.7432696154601</v>
      </c>
      <c r="CC922" s="58">
        <v>5151.0081027103388</v>
      </c>
      <c r="CD922" s="58">
        <v>4976.3675729517981</v>
      </c>
      <c r="CE922" s="58">
        <v>5049.6899767079858</v>
      </c>
      <c r="CF922" s="58">
        <v>5021.9112599908358</v>
      </c>
      <c r="CG922" s="58">
        <v>4865.1052013202152</v>
      </c>
      <c r="CH922" s="58">
        <v>5054.2552971646355</v>
      </c>
      <c r="CI922" s="58">
        <v>5023.9558515327153</v>
      </c>
      <c r="CJ922" s="57">
        <v>5060.1983124105436</v>
      </c>
      <c r="CK922" s="57">
        <v>5040.2954962579543</v>
      </c>
      <c r="CL922" s="58">
        <f>[6]TCHAD!CN689</f>
        <v>4916.4562269456519</v>
      </c>
      <c r="CM922" s="58">
        <v>5215.1034618775766</v>
      </c>
      <c r="CN922" s="58">
        <v>5111.3212192932815</v>
      </c>
      <c r="CO922" s="58">
        <v>5064.4024304509203</v>
      </c>
      <c r="CP922" s="58">
        <v>5084.044809130095</v>
      </c>
      <c r="CQ922" s="58">
        <v>5061.1534704448122</v>
      </c>
      <c r="CR922" s="58">
        <v>4965.3551045737549</v>
      </c>
      <c r="CS922" s="58">
        <v>5056.9444702445544</v>
      </c>
      <c r="CT922" s="58">
        <v>4996.1562371307755</v>
      </c>
      <c r="CU922" s="58">
        <v>4911.443345985801</v>
      </c>
      <c r="CV922" s="58">
        <v>5007.863430266103</v>
      </c>
      <c r="CW922" s="58">
        <v>4949.4922890659418</v>
      </c>
      <c r="CX922" s="58">
        <v>5055.2291525987921</v>
      </c>
      <c r="CY922" s="58">
        <v>5001.3489007826856</v>
      </c>
      <c r="CZ922" s="58">
        <v>4910.9012990919728</v>
      </c>
      <c r="DA922" s="58">
        <f>[6]TCHAD!CZ689</f>
        <v>5058.7671886994922</v>
      </c>
      <c r="DB922" s="57">
        <v>5330.0573624651042</v>
      </c>
      <c r="DC922" s="57">
        <v>5292.3284552905316</v>
      </c>
      <c r="DD922" s="57">
        <v>5217.5135244974654</v>
      </c>
      <c r="DE922" s="57">
        <v>5259.7303256748974</v>
      </c>
      <c r="DF922" s="57">
        <v>5246.3297164387859</v>
      </c>
      <c r="DG922" s="57">
        <v>5195.5734800225564</v>
      </c>
      <c r="DH922" s="57">
        <v>5327.5807353303753</v>
      </c>
      <c r="DI922" s="57">
        <v>5262.1261056431722</v>
      </c>
      <c r="DJ922" s="57">
        <v>5193.7172850461311</v>
      </c>
      <c r="DK922" s="57">
        <v>5328.7201393720625</v>
      </c>
      <c r="DL922" s="57">
        <v>5258.0253024403801</v>
      </c>
      <c r="DM922" s="57">
        <v>5199.093590403475</v>
      </c>
      <c r="DN922" s="59">
        <f>[6]TCHAD!DM689</f>
        <v>5293.7939912993415</v>
      </c>
      <c r="DO922" s="57">
        <v>5199.093590403475</v>
      </c>
      <c r="DP922" s="57">
        <v>5478.4151491427683</v>
      </c>
      <c r="DQ922" s="57">
        <v>5447.7756895143666</v>
      </c>
      <c r="DR922" s="57">
        <v>5378.5601385127566</v>
      </c>
      <c r="DS922" s="57">
        <v>5500.1467679397965</v>
      </c>
      <c r="DT922" s="57">
        <v>5470.6475912981132</v>
      </c>
      <c r="DU922" s="57">
        <v>5432.4166957724492</v>
      </c>
      <c r="DV922" s="60">
        <f>[6]TCHAD!DW689</f>
        <v>5432.1253209636288</v>
      </c>
      <c r="DW922" s="61">
        <f>[6]TCHAD!DX689</f>
        <v>5401.5064549440694</v>
      </c>
      <c r="DX922" s="62">
        <f>[6]TCHAD!DY689</f>
        <v>5379.6271014707227</v>
      </c>
      <c r="DZ922" s="57">
        <f>[6]TCHAD!EA689</f>
        <v>5492.9479186556046</v>
      </c>
      <c r="EC922" s="57">
        <f>[6]TCHAD!ED689</f>
        <v>5738.4284189316713</v>
      </c>
      <c r="EF922" s="57">
        <f>[6]TCHAD!EG689</f>
        <v>5933.5938534564029</v>
      </c>
      <c r="EI922" s="57">
        <f>[6]TCHAD!EJ689</f>
        <v>6156.6515497070404</v>
      </c>
      <c r="EL922" s="57">
        <f>[6]TCHAD!EM689</f>
        <v>6393.6812126349141</v>
      </c>
      <c r="EO922" s="57">
        <f>[6]TCHAD!EP689</f>
        <v>6646.0566677124634</v>
      </c>
    </row>
    <row r="923" spans="1:145" ht="13.5" customHeight="1" x14ac:dyDescent="0.35">
      <c r="A923" s="2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</row>
    <row r="924" spans="1:145" ht="15.5" x14ac:dyDescent="0.35">
      <c r="A924" s="27"/>
      <c r="B924" s="57"/>
      <c r="C924" s="57"/>
      <c r="D924" s="57"/>
      <c r="E924" s="205"/>
      <c r="F924" s="205"/>
      <c r="G924" s="205"/>
      <c r="I924" s="205"/>
      <c r="L924" s="57"/>
      <c r="N924" s="57"/>
      <c r="O924" s="57"/>
      <c r="P924" s="57"/>
      <c r="Q924" s="57"/>
      <c r="Y924" s="205" t="s">
        <v>391</v>
      </c>
    </row>
    <row r="925" spans="1:145" ht="15.5" x14ac:dyDescent="0.35">
      <c r="A925" s="56" t="s">
        <v>384</v>
      </c>
      <c r="B925" s="69" t="s">
        <v>136</v>
      </c>
      <c r="C925" s="102">
        <f t="shared" ref="C925:M931" si="952">(C916-B916)/B916*100</f>
        <v>-0.50096192383181937</v>
      </c>
      <c r="D925" s="102">
        <f t="shared" si="952"/>
        <v>1.7525479316317298</v>
      </c>
      <c r="E925" s="102">
        <f t="shared" si="952"/>
        <v>18.556503798898703</v>
      </c>
      <c r="F925" s="102">
        <f t="shared" si="952"/>
        <v>1.8376903320212148</v>
      </c>
      <c r="G925" s="102">
        <f t="shared" si="952"/>
        <v>-0.71026047323232611</v>
      </c>
      <c r="H925" s="102">
        <f t="shared" si="952"/>
        <v>0.89397868960690874</v>
      </c>
      <c r="I925" s="102">
        <f t="shared" si="952"/>
        <v>1.9317011856963429</v>
      </c>
      <c r="J925" s="102">
        <f t="shared" si="952"/>
        <v>3.9670918203381054</v>
      </c>
      <c r="K925" s="102">
        <f t="shared" si="952"/>
        <v>4.9376710364779424</v>
      </c>
      <c r="L925" s="102">
        <f t="shared" si="952"/>
        <v>5.2728480383332403</v>
      </c>
      <c r="M925" s="102">
        <f t="shared" si="952"/>
        <v>4.4382577696403969</v>
      </c>
      <c r="N925" s="102">
        <f t="shared" ref="N925:N931" si="953">+(N916-M916)/M916*100</f>
        <v>-2.1310823964189991</v>
      </c>
      <c r="O925" s="102">
        <f t="shared" ref="O925:O931" si="954">(O916-N916)/N916*100</f>
        <v>7.6291372008096712</v>
      </c>
      <c r="P925" s="215">
        <v>6.4</v>
      </c>
      <c r="Q925" s="102">
        <f t="shared" ref="Q925:AA931" si="955">(Q916-P916)/P916*100</f>
        <v>5.2677863832670972</v>
      </c>
      <c r="R925" s="102">
        <f t="shared" si="955"/>
        <v>5.5506606621322137</v>
      </c>
      <c r="S925" s="102">
        <f t="shared" si="955"/>
        <v>10.485272210460362</v>
      </c>
      <c r="T925" s="102">
        <f t="shared" si="955"/>
        <v>4.2993895907378201</v>
      </c>
      <c r="U925" s="102">
        <f t="shared" si="955"/>
        <v>2.6886585063429829</v>
      </c>
      <c r="V925" s="102">
        <f t="shared" si="955"/>
        <v>4.9497257256379577</v>
      </c>
      <c r="W925" s="102">
        <f t="shared" si="955"/>
        <v>5.6955288590688449</v>
      </c>
      <c r="X925" s="103">
        <f t="shared" si="955"/>
        <v>2.0428623456831159</v>
      </c>
      <c r="Y925" s="103">
        <f t="shared" si="955"/>
        <v>4.725968241719948</v>
      </c>
      <c r="Z925" s="102">
        <f t="shared" si="955"/>
        <v>4.3552859396347046</v>
      </c>
      <c r="AA925" s="102">
        <f t="shared" si="955"/>
        <v>6.5735480021859898</v>
      </c>
      <c r="AB925" s="102">
        <v>4.1044150227455596</v>
      </c>
      <c r="AC925" s="102">
        <v>3.2267788079090503</v>
      </c>
      <c r="AD925" s="102">
        <v>2.6172627659572933</v>
      </c>
      <c r="AE925" s="102">
        <f t="shared" ref="AE925:AE931" si="956">(AE916-AA916)/AA916*100</f>
        <v>1.4008009584508663</v>
      </c>
      <c r="AF925" s="102">
        <v>6.6959439630877204</v>
      </c>
      <c r="AG925" s="102">
        <v>6.1507586682063398</v>
      </c>
      <c r="AH925" s="102">
        <v>5.5648695694507913</v>
      </c>
      <c r="AI925" s="102">
        <v>4.893048304334898</v>
      </c>
      <c r="AJ925" s="103">
        <f t="shared" ref="AJ925:AJ931" si="957">(AJ916-AE916)/AE916*100</f>
        <v>4.0158927660130335</v>
      </c>
      <c r="AK925" s="103">
        <v>4.1597947919147851</v>
      </c>
      <c r="AL925" s="103">
        <v>2.7863705925995097</v>
      </c>
      <c r="AM925" s="103">
        <v>2.5036189591147227</v>
      </c>
      <c r="AN925" s="103">
        <v>2.4327038380081905</v>
      </c>
      <c r="AO925" s="103">
        <f t="shared" ref="AO925:AO931" si="958">(AO916-AJ916)/AJ916*100</f>
        <v>1.2692483188509738</v>
      </c>
      <c r="AP925" s="103">
        <v>1.6056663280152361</v>
      </c>
      <c r="AQ925" s="103">
        <v>1.66221507031392</v>
      </c>
      <c r="AR925" s="103">
        <v>0.82345433143338664</v>
      </c>
      <c r="AS925" s="103">
        <f t="shared" ref="AS925:AS931" si="959">(AS916-AO916)/AO916*100</f>
        <v>-1.1015066280405046</v>
      </c>
      <c r="AT925" s="103">
        <v>1.6245348629991045</v>
      </c>
      <c r="AU925" s="103">
        <v>0.7910898501381235</v>
      </c>
      <c r="AV925" s="103">
        <v>0.17079582731902038</v>
      </c>
      <c r="AW925" s="103">
        <v>-3.2086185513602733E-2</v>
      </c>
      <c r="AX925" s="103">
        <f t="shared" ref="AX925:AX931" si="960">(AX916-AS916)/AS916*100</f>
        <v>0.20163861702642383</v>
      </c>
      <c r="AY925" s="103"/>
      <c r="AZ925" s="103">
        <v>1.9137010699011721</v>
      </c>
      <c r="BA925" s="103">
        <v>0.64317019033596945</v>
      </c>
      <c r="BB925" s="103">
        <v>2.5046422772051264</v>
      </c>
      <c r="BC925" s="103">
        <v>0.91613650147413461</v>
      </c>
      <c r="BD925" s="103">
        <v>1.5362448870532048</v>
      </c>
      <c r="BE925" s="103">
        <v>0.19622989612642361</v>
      </c>
      <c r="BF925" s="103">
        <f t="shared" ref="BF925:BF931" si="961">(BF916-AX916)/AX916*100</f>
        <v>1.1131801452837791</v>
      </c>
      <c r="BG925" s="103">
        <v>3.2230233544895133</v>
      </c>
      <c r="BH925" s="103">
        <v>1.7201178542825446</v>
      </c>
      <c r="BI925" s="103">
        <v>3.0151260461925227</v>
      </c>
      <c r="BJ925" s="103">
        <v>1.0238104144065705</v>
      </c>
      <c r="BK925" s="103">
        <v>2.6999644633660007</v>
      </c>
      <c r="BL925" s="103">
        <v>1.0860613713881464</v>
      </c>
      <c r="BM925" s="103">
        <v>2.4943264435646695</v>
      </c>
      <c r="BN925" s="103">
        <v>0.68219305208728653</v>
      </c>
      <c r="BO925" s="103">
        <f t="shared" ref="BO925:BO931" si="962">(BO916-BF916)/BF916*100</f>
        <v>2.1463723387862328</v>
      </c>
      <c r="BP925" s="103">
        <v>3.3306455016416452</v>
      </c>
      <c r="BQ925" s="103">
        <v>-1.8980526188246207</v>
      </c>
      <c r="BR925" s="103">
        <v>-6.8776004381395026</v>
      </c>
      <c r="BS925" s="103">
        <v>-10.604045073252843</v>
      </c>
      <c r="BT925" s="103">
        <v>-3.689195223381017</v>
      </c>
      <c r="BU925" s="103">
        <v>-5.8805404795093779</v>
      </c>
      <c r="BV925" s="103">
        <v>-11.889875024823642</v>
      </c>
      <c r="BW925" s="103">
        <v>-3.0766305264898821</v>
      </c>
      <c r="BX925" s="103">
        <v>-4.5056397125854044</v>
      </c>
      <c r="BY925" s="103">
        <v>-8.1959410664161592</v>
      </c>
      <c r="BZ925" s="102">
        <v>-2.9457619324721738</v>
      </c>
      <c r="CA925" s="103">
        <f t="shared" ref="CA925:CA931" si="963">(CA916-BO916)/BO916*100</f>
        <v>-1.7099792208892315</v>
      </c>
      <c r="CB925" s="103">
        <v>3.3240326392022732</v>
      </c>
      <c r="CC925" s="103">
        <v>1.9438236586539144</v>
      </c>
      <c r="CD925" s="103">
        <v>-1.1186897532711533</v>
      </c>
      <c r="CE925" s="103">
        <v>2.4802878672396922</v>
      </c>
      <c r="CF925" s="103">
        <v>1.3368746029773932</v>
      </c>
      <c r="CG925" s="103">
        <v>-1.7209949680275931</v>
      </c>
      <c r="CH925" s="103">
        <v>2.8721472032646891</v>
      </c>
      <c r="CI925" s="103">
        <v>1.5734973377042705</v>
      </c>
      <c r="CJ925" s="102">
        <v>2.6908565263458661</v>
      </c>
      <c r="CK925" s="102">
        <v>1.8649874017713146</v>
      </c>
      <c r="CL925" s="103">
        <f t="shared" ref="CL925:CL931" si="964">(CL916-CA916)/CA916*100</f>
        <v>1.7346319492332278</v>
      </c>
      <c r="CM925" s="103">
        <v>3.6584052822503632</v>
      </c>
      <c r="CN925" s="103">
        <v>3.2365921171894447</v>
      </c>
      <c r="CO925" s="103">
        <v>2.9544324838030498</v>
      </c>
      <c r="CP925" s="103">
        <v>4.0497704508391061</v>
      </c>
      <c r="CQ925" s="103">
        <v>3.1442612850788372</v>
      </c>
      <c r="CR925" s="103">
        <v>1.3858564949309577</v>
      </c>
      <c r="CS925" s="103">
        <v>4.4463005682565777</v>
      </c>
      <c r="CT925" s="103">
        <v>3.5336380945753225</v>
      </c>
      <c r="CU925" s="103">
        <v>1.7292216207486653</v>
      </c>
      <c r="CV925" s="103">
        <v>4.2357816361422627</v>
      </c>
      <c r="CW925" s="103">
        <v>3.1879192742924127</v>
      </c>
      <c r="CX925" s="103">
        <v>3.777126826352041</v>
      </c>
      <c r="CY925" s="103">
        <v>2.9256805581687089</v>
      </c>
      <c r="CZ925" s="103">
        <v>2.1651783575607544</v>
      </c>
      <c r="DA925" s="103">
        <f t="shared" ref="DA925:DA931" si="965">(DA916-CL916)/CL916*100</f>
        <v>2.9710168493476203</v>
      </c>
      <c r="DB925" s="102">
        <v>4.0788846031742905</v>
      </c>
      <c r="DC925" s="102">
        <v>2.6908629389022845</v>
      </c>
      <c r="DD925" s="102">
        <v>1.4323538042340478</v>
      </c>
      <c r="DE925" s="102">
        <v>3.7535107014964675</v>
      </c>
      <c r="DF925" s="102">
        <v>2.4400883052451228</v>
      </c>
      <c r="DG925" s="102">
        <v>0.70136696251268016</v>
      </c>
      <c r="DH925" s="102">
        <v>3.7439840155452804</v>
      </c>
      <c r="DI925" s="102">
        <v>2.5210445717271432</v>
      </c>
      <c r="DJ925" s="102">
        <v>0.91031933555409605</v>
      </c>
      <c r="DK925" s="102">
        <v>2.8773521271372928</v>
      </c>
      <c r="DL925" s="102">
        <v>2.2202596820509983</v>
      </c>
      <c r="DM925" s="102">
        <v>0.88641047582378629</v>
      </c>
      <c r="DN925" s="104">
        <f t="shared" ref="DN925:DN931" si="966">(DN916-DA916)/DA916*100</f>
        <v>2.0118458720698329</v>
      </c>
      <c r="DO925" s="102">
        <v>0.88641047582378629</v>
      </c>
      <c r="DP925" s="102">
        <v>4.2714002897567118</v>
      </c>
      <c r="DQ925" s="102">
        <v>3.565023409825125</v>
      </c>
      <c r="DR925" s="102">
        <v>2.3346577693130879</v>
      </c>
      <c r="DS925" s="102">
        <v>4.0478560818274341</v>
      </c>
      <c r="DT925" s="102">
        <v>3.297493866031429</v>
      </c>
      <c r="DU925" s="102">
        <v>2.9101399306928757</v>
      </c>
      <c r="DV925" s="105">
        <f t="shared" ref="DV925:DV931" si="967">(DV916-DN916)/DN916*100</f>
        <v>3.5756718807995238</v>
      </c>
      <c r="DW925" s="106">
        <f t="shared" ref="DW925:DW931" si="968">(DW916-DN916)/DN916*100</f>
        <v>2.7076978657816002</v>
      </c>
      <c r="DX925" s="107">
        <f t="shared" ref="DX925:DX931" si="969">(DX916-DN916)/DN916*100</f>
        <v>1.6475308612245541</v>
      </c>
      <c r="DZ925" s="102">
        <f t="shared" ref="DZ925:DZ931" si="970">(DZ916-DW916)/DW916*100</f>
        <v>3.4501735070784481</v>
      </c>
      <c r="EC925" s="102">
        <f t="shared" ref="EC925:EC931" si="971">(EC916-DZ916)/DZ916*100</f>
        <v>3.7915483653221891</v>
      </c>
      <c r="EF925" s="102">
        <f t="shared" ref="EF925:EF931" si="972">(EF916-EC916)/EC916*100</f>
        <v>3.8393499417430248</v>
      </c>
      <c r="EI925" s="102">
        <f t="shared" ref="EI925:EI931" si="973">(EI916-EF916)/EF916*100</f>
        <v>4.4259375399158101</v>
      </c>
      <c r="EL925" s="102">
        <f t="shared" ref="EL925:EL931" si="974">(EL916-EI916)/EI916*100</f>
        <v>4.6285124978050574</v>
      </c>
      <c r="EO925" s="102">
        <f t="shared" ref="EO925:EO931" si="975">(EO916-EL916)/EL916*100</f>
        <v>4.7004767681679764</v>
      </c>
    </row>
    <row r="926" spans="1:145" ht="15.5" x14ac:dyDescent="0.35">
      <c r="A926" s="56" t="s">
        <v>385</v>
      </c>
      <c r="B926" s="69" t="s">
        <v>136</v>
      </c>
      <c r="C926" s="102">
        <f t="shared" si="952"/>
        <v>-4.9433175424323563</v>
      </c>
      <c r="D926" s="102">
        <f t="shared" si="952"/>
        <v>-4.1958834232643021</v>
      </c>
      <c r="E926" s="102">
        <f t="shared" si="952"/>
        <v>-5.3393839227196285</v>
      </c>
      <c r="F926" s="102">
        <f t="shared" si="952"/>
        <v>-3.4212090881040456</v>
      </c>
      <c r="G926" s="102">
        <f t="shared" si="952"/>
        <v>-2.2299441049267834</v>
      </c>
      <c r="H926" s="102">
        <f t="shared" si="952"/>
        <v>-1.8309583347609231</v>
      </c>
      <c r="I926" s="102">
        <f t="shared" si="952"/>
        <v>0.12015717857955714</v>
      </c>
      <c r="J926" s="102">
        <f t="shared" si="952"/>
        <v>4.1518001946156229</v>
      </c>
      <c r="K926" s="102">
        <f t="shared" si="952"/>
        <v>5.0607287449392713</v>
      </c>
      <c r="L926" s="102">
        <f t="shared" si="952"/>
        <v>5.054098117681936</v>
      </c>
      <c r="M926" s="102">
        <f t="shared" si="952"/>
        <v>4.6698645598194171</v>
      </c>
      <c r="N926" s="102">
        <f t="shared" si="953"/>
        <v>4.2791082024660412</v>
      </c>
      <c r="O926" s="102">
        <f t="shared" si="954"/>
        <v>4.7194531543330625</v>
      </c>
      <c r="P926" s="215">
        <v>4.7</v>
      </c>
      <c r="Q926" s="102">
        <f t="shared" si="955"/>
        <v>4.2372036770611574</v>
      </c>
      <c r="R926" s="102">
        <f t="shared" si="955"/>
        <v>4.5671952564917895</v>
      </c>
      <c r="S926" s="102">
        <f t="shared" si="955"/>
        <v>6.780955924597146</v>
      </c>
      <c r="T926" s="102">
        <f t="shared" si="955"/>
        <v>2.0206623068273375</v>
      </c>
      <c r="U926" s="102">
        <f t="shared" si="955"/>
        <v>3.4576687925491081</v>
      </c>
      <c r="V926" s="102">
        <f t="shared" si="955"/>
        <v>4.9022017324405276</v>
      </c>
      <c r="W926" s="102">
        <f t="shared" si="955"/>
        <v>3.4888009190368932</v>
      </c>
      <c r="X926" s="103">
        <f t="shared" si="955"/>
        <v>2.1986641021533138</v>
      </c>
      <c r="Y926" s="103">
        <f t="shared" si="955"/>
        <v>3.4225076407707022</v>
      </c>
      <c r="Z926" s="102">
        <f t="shared" si="955"/>
        <v>4.1292771607329168</v>
      </c>
      <c r="AA926" s="102">
        <f t="shared" si="955"/>
        <v>4.5432650158282915</v>
      </c>
      <c r="AB926" s="102">
        <v>6.3014430656916645</v>
      </c>
      <c r="AC926" s="102">
        <v>5.5608653511483155</v>
      </c>
      <c r="AD926" s="102">
        <v>4.7753697086821578</v>
      </c>
      <c r="AE926" s="102">
        <f t="shared" si="956"/>
        <v>5.4042657095550446</v>
      </c>
      <c r="AF926" s="102">
        <v>5.1768903680309197</v>
      </c>
      <c r="AG926" s="102">
        <v>5.8661109066458694</v>
      </c>
      <c r="AH926" s="102">
        <v>5.6373665167993945</v>
      </c>
      <c r="AI926" s="102">
        <v>3.9192130849941118</v>
      </c>
      <c r="AJ926" s="103">
        <f t="shared" si="957"/>
        <v>5.8840593266804211</v>
      </c>
      <c r="AK926" s="103">
        <v>5.9040689198959235</v>
      </c>
      <c r="AL926" s="103">
        <v>5.4866000276659319</v>
      </c>
      <c r="AM926" s="103">
        <v>5.7515136439499983</v>
      </c>
      <c r="AN926" s="103">
        <v>5.7515136439499983</v>
      </c>
      <c r="AO926" s="103">
        <f t="shared" si="958"/>
        <v>5.6514637436282582</v>
      </c>
      <c r="AP926" s="103">
        <v>5.1821857071664184</v>
      </c>
      <c r="AQ926" s="103">
        <v>6.000292384917727</v>
      </c>
      <c r="AR926" s="103">
        <v>5.0336312506574057</v>
      </c>
      <c r="AS926" s="103">
        <f t="shared" si="959"/>
        <v>4.6484862151692967</v>
      </c>
      <c r="AT926" s="103">
        <v>5.6498926287640163</v>
      </c>
      <c r="AU926" s="103">
        <v>4.2350445907639509</v>
      </c>
      <c r="AV926" s="103">
        <v>3.7831421200298214</v>
      </c>
      <c r="AW926" s="103">
        <v>3.802859006352262</v>
      </c>
      <c r="AX926" s="103">
        <f t="shared" si="960"/>
        <v>3.5520811881849781</v>
      </c>
      <c r="AY926" s="103"/>
      <c r="AZ926" s="103">
        <v>4.0016205060796439</v>
      </c>
      <c r="BA926" s="103">
        <v>3.2310627148276789</v>
      </c>
      <c r="BB926" s="103">
        <v>4.0507442761769852</v>
      </c>
      <c r="BC926" s="103">
        <v>3.3114002062720234</v>
      </c>
      <c r="BD926" s="103">
        <v>3.6684028709185967</v>
      </c>
      <c r="BE926" s="103">
        <v>3.6684028709185967</v>
      </c>
      <c r="BF926" s="103">
        <f t="shared" si="961"/>
        <v>3.995504552443784</v>
      </c>
      <c r="BG926" s="103">
        <v>3.7280847747144574</v>
      </c>
      <c r="BH926" s="103">
        <v>3.3625034662654278</v>
      </c>
      <c r="BI926" s="103">
        <v>4.2660520094788268</v>
      </c>
      <c r="BJ926" s="103">
        <v>3.156012769933684</v>
      </c>
      <c r="BK926" s="103">
        <v>3.0315060396821791</v>
      </c>
      <c r="BL926" s="103">
        <v>2.422935992389736</v>
      </c>
      <c r="BM926" s="103">
        <v>3.7515280407214231</v>
      </c>
      <c r="BN926" s="103">
        <v>2.6868012700191657</v>
      </c>
      <c r="BO926" s="103">
        <f t="shared" si="962"/>
        <v>3.5384168567098278</v>
      </c>
      <c r="BP926" s="103">
        <v>4.2806930646731063</v>
      </c>
      <c r="BQ926" s="103">
        <v>-6.9427588862425411</v>
      </c>
      <c r="BR926" s="103">
        <v>-7.8956977667609891</v>
      </c>
      <c r="BS926" s="103">
        <v>-7.8514856156097821</v>
      </c>
      <c r="BT926" s="103">
        <v>-3.8652614363260307</v>
      </c>
      <c r="BU926" s="103">
        <v>-5.2310856468289373</v>
      </c>
      <c r="BV926" s="103">
        <v>-11.028817887001372</v>
      </c>
      <c r="BW926" s="103">
        <v>-2.9411108956978969</v>
      </c>
      <c r="BX926" s="103">
        <v>-3.9231685766723841</v>
      </c>
      <c r="BY926" s="103">
        <v>-8.037334187751906</v>
      </c>
      <c r="BZ926" s="102">
        <v>-1.9546996126449643</v>
      </c>
      <c r="CA926" s="103">
        <f t="shared" si="963"/>
        <v>0.32224128830528481</v>
      </c>
      <c r="CB926" s="103">
        <v>4.1355929007757499</v>
      </c>
      <c r="CC926" s="103">
        <v>3.0965189387402039</v>
      </c>
      <c r="CD926" s="103">
        <v>1.2111409386954484</v>
      </c>
      <c r="CE926" s="103">
        <v>3.1923019599127347</v>
      </c>
      <c r="CF926" s="103">
        <v>2.5004314251662438</v>
      </c>
      <c r="CG926" s="103">
        <v>0.38558892078825863</v>
      </c>
      <c r="CH926" s="103">
        <v>3.2400625406072603</v>
      </c>
      <c r="CI926" s="103">
        <v>2.3159833317393024</v>
      </c>
      <c r="CJ926" s="102">
        <v>2.7624841319933386</v>
      </c>
      <c r="CK926" s="102">
        <v>2.3264085437254196</v>
      </c>
      <c r="CL926" s="103">
        <f t="shared" si="964"/>
        <v>3.2918794367073394</v>
      </c>
      <c r="CM926" s="103">
        <v>4.8431894965863735</v>
      </c>
      <c r="CN926" s="103">
        <v>3.3392392336051837</v>
      </c>
      <c r="CO926" s="103">
        <v>3.2404294246592578</v>
      </c>
      <c r="CP926" s="103">
        <v>3.6381965981304671</v>
      </c>
      <c r="CQ926" s="103">
        <v>3.2376889667282889</v>
      </c>
      <c r="CR926" s="103">
        <v>2.443924517595867</v>
      </c>
      <c r="CS926" s="103">
        <v>4.972173028369685</v>
      </c>
      <c r="CT926" s="103">
        <v>4.120013130010177</v>
      </c>
      <c r="CU926" s="103">
        <v>3.348577991263693</v>
      </c>
      <c r="CV926" s="103">
        <v>4.8269429565573452</v>
      </c>
      <c r="CW926" s="103">
        <v>3.8454087474040728</v>
      </c>
      <c r="CX926" s="103">
        <v>4.1524685475688514</v>
      </c>
      <c r="CY926" s="103">
        <v>3.2912207588070541</v>
      </c>
      <c r="CZ926" s="103">
        <v>2.9098428743484779</v>
      </c>
      <c r="DA926" s="103">
        <f t="shared" si="965"/>
        <v>3.6559045489841324</v>
      </c>
      <c r="DB926" s="102">
        <v>4.4628358839585536</v>
      </c>
      <c r="DC926" s="102">
        <v>3.339476815194979</v>
      </c>
      <c r="DD926" s="102">
        <v>3.339476815194979</v>
      </c>
      <c r="DE926" s="102">
        <v>4.4398778221968955</v>
      </c>
      <c r="DF926" s="102">
        <v>3.667499709516048</v>
      </c>
      <c r="DG926" s="102">
        <v>2.3095622456481903</v>
      </c>
      <c r="DH926" s="102">
        <v>4.503910919497061</v>
      </c>
      <c r="DI926" s="102">
        <v>3.8517542777098992</v>
      </c>
      <c r="DJ926" s="102">
        <v>2.616089614295555</v>
      </c>
      <c r="DK926" s="102">
        <v>4.0214270524798295</v>
      </c>
      <c r="DL926" s="102">
        <v>3.6973681665083373</v>
      </c>
      <c r="DM926" s="102">
        <v>2.5075034626590766</v>
      </c>
      <c r="DN926" s="104">
        <f t="shared" si="966"/>
        <v>3.248555915642843</v>
      </c>
      <c r="DO926" s="102">
        <v>2.5075034626590766</v>
      </c>
      <c r="DP926" s="102">
        <v>4.2988080330437421</v>
      </c>
      <c r="DQ926" s="102">
        <v>4.0325601186062388</v>
      </c>
      <c r="DR926" s="102">
        <v>3.5865964131082833</v>
      </c>
      <c r="DS926" s="102">
        <v>3.9718784925640072</v>
      </c>
      <c r="DT926" s="102">
        <v>3.5551008690749355</v>
      </c>
      <c r="DU926" s="102">
        <v>3.2808370876760211</v>
      </c>
      <c r="DV926" s="105">
        <f t="shared" si="967"/>
        <v>4.0465882405785099</v>
      </c>
      <c r="DW926" s="106">
        <f t="shared" si="968"/>
        <v>3.3929375406313702</v>
      </c>
      <c r="DX926" s="107">
        <f t="shared" si="969"/>
        <v>2.6355483025696338</v>
      </c>
      <c r="DZ926" s="102">
        <f t="shared" si="970"/>
        <v>3.98649362132715</v>
      </c>
      <c r="EC926" s="102">
        <f t="shared" si="971"/>
        <v>4.2262257154831735</v>
      </c>
      <c r="EF926" s="102">
        <f t="shared" si="972"/>
        <v>4.5288591662746418</v>
      </c>
      <c r="EI926" s="102">
        <f t="shared" si="973"/>
        <v>5.1046830030193142</v>
      </c>
      <c r="EL926" s="102">
        <f t="shared" si="974"/>
        <v>5.5249035586518858</v>
      </c>
      <c r="EO926" s="102">
        <f t="shared" si="975"/>
        <v>5.6952302450791894</v>
      </c>
    </row>
    <row r="927" spans="1:145" ht="15.5" x14ac:dyDescent="0.35">
      <c r="A927" s="56" t="s">
        <v>386</v>
      </c>
      <c r="B927" s="69" t="s">
        <v>136</v>
      </c>
      <c r="C927" s="102">
        <f t="shared" si="952"/>
        <v>1.6989022477783284</v>
      </c>
      <c r="D927" s="102">
        <f t="shared" si="952"/>
        <v>1.9866358262657455</v>
      </c>
      <c r="E927" s="102">
        <f t="shared" si="952"/>
        <v>-2.1550790010835805</v>
      </c>
      <c r="F927" s="102">
        <f t="shared" si="952"/>
        <v>-0.55321187396658811</v>
      </c>
      <c r="G927" s="102">
        <f t="shared" si="952"/>
        <v>-6.4227073783441053</v>
      </c>
      <c r="H927" s="102">
        <f t="shared" si="952"/>
        <v>0.34013228904327358</v>
      </c>
      <c r="I927" s="102">
        <f t="shared" si="952"/>
        <v>4.8731378892814483</v>
      </c>
      <c r="J927" s="102">
        <f t="shared" si="952"/>
        <v>6.3735610569475565</v>
      </c>
      <c r="K927" s="102">
        <f t="shared" si="952"/>
        <v>-2.8200493990768205</v>
      </c>
      <c r="L927" s="102">
        <f t="shared" si="952"/>
        <v>6.0566587373268863</v>
      </c>
      <c r="M927" s="102">
        <f t="shared" si="952"/>
        <v>4.1428677664736995</v>
      </c>
      <c r="N927" s="102">
        <f t="shared" si="953"/>
        <v>3.7785829622855629</v>
      </c>
      <c r="O927" s="102">
        <f t="shared" si="954"/>
        <v>1.2893559878810554</v>
      </c>
      <c r="P927" s="102">
        <f>(P918-O918)/O918*100</f>
        <v>2.6515085111232342</v>
      </c>
      <c r="Q927" s="102">
        <f t="shared" si="955"/>
        <v>0.3208494505212946</v>
      </c>
      <c r="R927" s="102">
        <f t="shared" si="955"/>
        <v>-4.6175419781379654</v>
      </c>
      <c r="S927" s="102">
        <f t="shared" si="955"/>
        <v>3.4510945914476037</v>
      </c>
      <c r="T927" s="102">
        <f t="shared" si="955"/>
        <v>2.9552094925731733</v>
      </c>
      <c r="U927" s="102">
        <f t="shared" si="955"/>
        <v>4.753961970451285</v>
      </c>
      <c r="V927" s="102">
        <f t="shared" si="955"/>
        <v>4.0310669363609408</v>
      </c>
      <c r="W927" s="102">
        <f t="shared" si="955"/>
        <v>2.6118543784362873</v>
      </c>
      <c r="X927" s="103">
        <f t="shared" si="955"/>
        <v>2.8130985124490597</v>
      </c>
      <c r="Y927" s="103">
        <f t="shared" si="955"/>
        <v>4.6310626804768562</v>
      </c>
      <c r="Z927" s="102">
        <f t="shared" si="955"/>
        <v>4.1946153374199016</v>
      </c>
      <c r="AA927" s="102">
        <f t="shared" si="955"/>
        <v>5.052904756449669</v>
      </c>
      <c r="AB927" s="102">
        <v>1.2724989031007301</v>
      </c>
      <c r="AC927" s="102">
        <v>-14.521562007555367</v>
      </c>
      <c r="AD927" s="102">
        <v>-13.817052060957696</v>
      </c>
      <c r="AE927" s="102">
        <f t="shared" si="956"/>
        <v>-36.391458501701415</v>
      </c>
      <c r="AF927" s="102">
        <v>1.3988668584363155</v>
      </c>
      <c r="AG927" s="102">
        <v>0.39331019390494465</v>
      </c>
      <c r="AH927" s="102">
        <v>0.55166501231712683</v>
      </c>
      <c r="AI927" s="102">
        <v>0.52958018820953201</v>
      </c>
      <c r="AJ927" s="103">
        <f t="shared" si="957"/>
        <v>8.1070515326506776E-2</v>
      </c>
      <c r="AK927" s="103">
        <v>6.0417339263244401</v>
      </c>
      <c r="AL927" s="103">
        <v>6.5843633923256872</v>
      </c>
      <c r="AM927" s="103">
        <v>5.6655967526326485</v>
      </c>
      <c r="AN927" s="103">
        <v>4.866410719181399</v>
      </c>
      <c r="AO927" s="103">
        <f t="shared" si="958"/>
        <v>4.3372811188273754</v>
      </c>
      <c r="AP927" s="103">
        <v>5.9227178601098789</v>
      </c>
      <c r="AQ927" s="103">
        <v>5.4197962086685951</v>
      </c>
      <c r="AR927" s="103">
        <v>5.5101105723122714</v>
      </c>
      <c r="AS927" s="103">
        <f t="shared" si="959"/>
        <v>4.7503095526331585</v>
      </c>
      <c r="AT927" s="103">
        <v>5.9050543377007783</v>
      </c>
      <c r="AU927" s="103">
        <v>4.9388851533487221</v>
      </c>
      <c r="AV927" s="103">
        <v>4.8071168212348869</v>
      </c>
      <c r="AW927" s="103">
        <v>4.8071168212348869</v>
      </c>
      <c r="AX927" s="103">
        <f t="shared" si="960"/>
        <v>4.5272715820988774</v>
      </c>
      <c r="AY927" s="103"/>
      <c r="AZ927" s="103">
        <v>4.1886934198324992</v>
      </c>
      <c r="BA927" s="103">
        <v>1.9109754307051581</v>
      </c>
      <c r="BB927" s="103">
        <v>4.1924580955908564</v>
      </c>
      <c r="BC927" s="103">
        <v>0.86411389319469389</v>
      </c>
      <c r="BD927" s="103">
        <v>4.2966813565767223</v>
      </c>
      <c r="BE927" s="103">
        <v>0.49878728323372495</v>
      </c>
      <c r="BF927" s="103">
        <f t="shared" si="961"/>
        <v>3.7892981509637629</v>
      </c>
      <c r="BG927" s="103">
        <v>5.1321180148274896</v>
      </c>
      <c r="BH927" s="103">
        <v>-1.9626484758383623E-2</v>
      </c>
      <c r="BI927" s="103">
        <v>4.6815439857513974</v>
      </c>
      <c r="BJ927" s="103">
        <v>-1.6977827735500026</v>
      </c>
      <c r="BK927" s="103">
        <v>4.8203964357299665</v>
      </c>
      <c r="BL927" s="103">
        <v>-1.9143774390461523</v>
      </c>
      <c r="BM927" s="103">
        <v>4.8073071986966598</v>
      </c>
      <c r="BN927" s="103">
        <v>-1.9583577614137604</v>
      </c>
      <c r="BO927" s="103">
        <f t="shared" si="962"/>
        <v>2.8010226047420552</v>
      </c>
      <c r="BP927" s="103">
        <v>4.6260279120192678</v>
      </c>
      <c r="BQ927" s="103">
        <v>4.6052471210618817</v>
      </c>
      <c r="BR927" s="103">
        <v>1.3795434657325762</v>
      </c>
      <c r="BS927" s="103">
        <v>-7.4727406063781743</v>
      </c>
      <c r="BT927" s="103">
        <v>0.82899032371783687</v>
      </c>
      <c r="BU927" s="103">
        <v>0.53723656764424932</v>
      </c>
      <c r="BV927" s="103">
        <v>-6.1306189345514923</v>
      </c>
      <c r="BW927" s="103">
        <v>1.0219375086799383</v>
      </c>
      <c r="BX927" s="103">
        <v>0.69619731495554038</v>
      </c>
      <c r="BY927" s="103">
        <v>-4.8209821724543822</v>
      </c>
      <c r="BZ927" s="102">
        <v>0.60705072936811366</v>
      </c>
      <c r="CA927" s="103">
        <f t="shared" si="963"/>
        <v>0.63413020394947006</v>
      </c>
      <c r="CB927" s="103">
        <v>-1.4983526657961985</v>
      </c>
      <c r="CC927" s="103">
        <v>-2.7912566840907225</v>
      </c>
      <c r="CD927" s="103">
        <v>-5.5360503828098535</v>
      </c>
      <c r="CE927" s="103">
        <v>1.5964269590400026</v>
      </c>
      <c r="CF927" s="103">
        <v>-0.1079682425387237</v>
      </c>
      <c r="CG927" s="103">
        <v>-3.5584657922462939</v>
      </c>
      <c r="CH927" s="103">
        <v>3.0505437476935899</v>
      </c>
      <c r="CI927" s="103">
        <v>1.8812839545514282</v>
      </c>
      <c r="CJ927" s="102">
        <v>3.8311266531003181</v>
      </c>
      <c r="CK927" s="102">
        <v>2.7316352281602208</v>
      </c>
      <c r="CL927" s="103">
        <f t="shared" si="964"/>
        <v>1.0912781253684805</v>
      </c>
      <c r="CM927" s="103">
        <v>4.3025829087367855</v>
      </c>
      <c r="CN927" s="103">
        <v>4.2410551436067774</v>
      </c>
      <c r="CO927" s="103">
        <v>4.3422450638409158</v>
      </c>
      <c r="CP927" s="103">
        <v>4.7860483769179361</v>
      </c>
      <c r="CQ927" s="103">
        <v>4.3430854318681167</v>
      </c>
      <c r="CR927" s="103">
        <v>1.0859625642795674</v>
      </c>
      <c r="CS927" s="103">
        <v>-4.1440941618082112</v>
      </c>
      <c r="CT927" s="103">
        <v>0.84263646450986796</v>
      </c>
      <c r="CU927" s="103">
        <v>3.161947098009505</v>
      </c>
      <c r="CV927" s="103">
        <v>-1.8776125801655843</v>
      </c>
      <c r="CW927" s="103">
        <v>1.7760360976022971</v>
      </c>
      <c r="CX927" s="103">
        <v>-1.9145767156116587</v>
      </c>
      <c r="CY927" s="103">
        <v>1.7614828025246747</v>
      </c>
      <c r="CZ927" s="103">
        <v>3.3830827859342509</v>
      </c>
      <c r="DA927" s="103">
        <f t="shared" si="965"/>
        <v>0.5223027260254175</v>
      </c>
      <c r="DB927" s="102">
        <v>0.96001978905146179</v>
      </c>
      <c r="DC927" s="102">
        <v>1.3996771598523063</v>
      </c>
      <c r="DD927" s="102">
        <v>2.0393207623152447</v>
      </c>
      <c r="DE927" s="102">
        <v>-0.54319287338540556</v>
      </c>
      <c r="DF927" s="102">
        <v>0.56358356244082575</v>
      </c>
      <c r="DG927" s="102">
        <v>1.2156996098887507</v>
      </c>
      <c r="DH927" s="102">
        <v>-0.66902423730368099</v>
      </c>
      <c r="DI927" s="102">
        <v>1.056710681397582</v>
      </c>
      <c r="DJ927" s="102">
        <v>1.7558120497502776</v>
      </c>
      <c r="DK927" s="102">
        <v>0.74689547796961786</v>
      </c>
      <c r="DL927" s="102">
        <v>0.97428241379464242</v>
      </c>
      <c r="DM927" s="102">
        <v>2.3375627508588992</v>
      </c>
      <c r="DN927" s="104">
        <f t="shared" si="966"/>
        <v>1.0264793794258578</v>
      </c>
      <c r="DO927" s="102">
        <v>2.3375627508588992</v>
      </c>
      <c r="DP927" s="102">
        <v>0.40209898282590145</v>
      </c>
      <c r="DQ927" s="102">
        <v>2.0929858493055469</v>
      </c>
      <c r="DR927" s="102">
        <v>3.434222404873021</v>
      </c>
      <c r="DS927" s="102">
        <v>0.42943886800893993</v>
      </c>
      <c r="DT927" s="102">
        <v>2.0062464235820707</v>
      </c>
      <c r="DU927" s="102">
        <v>1.6488530708729936</v>
      </c>
      <c r="DV927" s="105">
        <f t="shared" si="967"/>
        <v>2.7785899127880151</v>
      </c>
      <c r="DW927" s="106">
        <f>(DW918-DN918)/DN918*100</f>
        <v>1.4223439509006288</v>
      </c>
      <c r="DX927" s="107">
        <f t="shared" si="969"/>
        <v>2.7785899127880151</v>
      </c>
      <c r="DZ927" s="102">
        <f t="shared" si="970"/>
        <v>1.5893663728727483</v>
      </c>
      <c r="EC927" s="102">
        <f t="shared" si="971"/>
        <v>1.8045073568804741</v>
      </c>
      <c r="EF927" s="102">
        <f t="shared" si="972"/>
        <v>2.0966268945655901</v>
      </c>
      <c r="EI927" s="102">
        <f t="shared" si="973"/>
        <v>2.1398749895763056</v>
      </c>
      <c r="EL927" s="102">
        <f t="shared" si="974"/>
        <v>2.1866180001139872</v>
      </c>
      <c r="EO927" s="102">
        <f t="shared" si="975"/>
        <v>2.2614884427860664</v>
      </c>
    </row>
    <row r="928" spans="1:145" ht="15.5" x14ac:dyDescent="0.35">
      <c r="A928" s="56" t="s">
        <v>387</v>
      </c>
      <c r="B928" s="69" t="s">
        <v>136</v>
      </c>
      <c r="C928" s="102">
        <f t="shared" si="952"/>
        <v>5.4635026822151174</v>
      </c>
      <c r="D928" s="102">
        <f t="shared" si="952"/>
        <v>-2.5804792851255738</v>
      </c>
      <c r="E928" s="102">
        <f t="shared" si="952"/>
        <v>322.39311166341321</v>
      </c>
      <c r="F928" s="102">
        <f t="shared" si="952"/>
        <v>1.7754566625233799</v>
      </c>
      <c r="G928" s="102">
        <f t="shared" si="952"/>
        <v>3.02486356305814</v>
      </c>
      <c r="H928" s="102">
        <f t="shared" si="952"/>
        <v>1.4266812899812253</v>
      </c>
      <c r="I928" s="102">
        <f t="shared" si="952"/>
        <v>-1.9376152435652039</v>
      </c>
      <c r="J928" s="102">
        <f t="shared" si="952"/>
        <v>1.8779947884231922</v>
      </c>
      <c r="K928" s="102">
        <f t="shared" si="952"/>
        <v>7.6608595903909826</v>
      </c>
      <c r="L928" s="102">
        <f t="shared" si="952"/>
        <v>2.9042546339176583</v>
      </c>
      <c r="M928" s="102">
        <f t="shared" si="952"/>
        <v>4.6239536638248326</v>
      </c>
      <c r="N928" s="102">
        <f t="shared" si="953"/>
        <v>0.31164288142750712</v>
      </c>
      <c r="O928" s="102">
        <f t="shared" si="954"/>
        <v>4.7776216799343647</v>
      </c>
      <c r="P928" s="102">
        <f>(P919-O919)/O919*100</f>
        <v>0.45116476553448231</v>
      </c>
      <c r="Q928" s="102">
        <f t="shared" si="955"/>
        <v>2.6736699967304443</v>
      </c>
      <c r="R928" s="102">
        <f t="shared" si="955"/>
        <v>-1.4812202763147253</v>
      </c>
      <c r="S928" s="102">
        <f t="shared" si="955"/>
        <v>2.6858198953404053</v>
      </c>
      <c r="T928" s="102">
        <f t="shared" si="955"/>
        <v>8.8270569348352996</v>
      </c>
      <c r="U928" s="102">
        <f t="shared" si="955"/>
        <v>7.9862383633429097</v>
      </c>
      <c r="V928" s="102">
        <f t="shared" si="955"/>
        <v>-6.6139948055323083</v>
      </c>
      <c r="W928" s="102">
        <f t="shared" si="955"/>
        <v>6.3063759575497427</v>
      </c>
      <c r="X928" s="103">
        <f t="shared" si="955"/>
        <v>11.63707252612984</v>
      </c>
      <c r="Y928" s="103">
        <f t="shared" si="955"/>
        <v>9.9314784614266589</v>
      </c>
      <c r="Z928" s="102">
        <f t="shared" si="955"/>
        <v>2.2059193628075975</v>
      </c>
      <c r="AA928" s="102">
        <f t="shared" si="955"/>
        <v>9.9471531408643976</v>
      </c>
      <c r="AB928" s="102">
        <v>3.6002675898035053</v>
      </c>
      <c r="AC928" s="102">
        <v>5.3321092225505762</v>
      </c>
      <c r="AD928" s="102">
        <v>4.0502271061723674</v>
      </c>
      <c r="AE928" s="102">
        <f t="shared" si="956"/>
        <v>-0.71243445052973042</v>
      </c>
      <c r="AF928" s="102">
        <v>12.323217916966128</v>
      </c>
      <c r="AG928" s="102">
        <v>9.1265064513499805</v>
      </c>
      <c r="AH928" s="102">
        <v>9.2308272510498455</v>
      </c>
      <c r="AI928" s="102">
        <v>8.9684047100810105</v>
      </c>
      <c r="AJ928" s="103">
        <f t="shared" si="957"/>
        <v>6.7166793327328849</v>
      </c>
      <c r="AK928" s="103">
        <v>4.914541355862645</v>
      </c>
      <c r="AL928" s="103">
        <v>3.6549792556501726</v>
      </c>
      <c r="AM928" s="103">
        <v>2.7064539198720401</v>
      </c>
      <c r="AN928" s="103">
        <v>2.7064539198720401</v>
      </c>
      <c r="AO928" s="103">
        <f t="shared" si="958"/>
        <v>-3.5505817653833622</v>
      </c>
      <c r="AP928" s="103">
        <v>4.4912020412452938</v>
      </c>
      <c r="AQ928" s="103">
        <v>2.8264423059066992</v>
      </c>
      <c r="AR928" s="103">
        <v>1.7579444968116931</v>
      </c>
      <c r="AS928" s="103">
        <f t="shared" si="959"/>
        <v>-10.783238268652166</v>
      </c>
      <c r="AT928" s="103">
        <v>1.0097397424882137</v>
      </c>
      <c r="AU928" s="103">
        <v>-2.1497126089098528</v>
      </c>
      <c r="AV928" s="103">
        <v>-4.1173007107565409</v>
      </c>
      <c r="AW928" s="103">
        <v>-2.0052233125720784</v>
      </c>
      <c r="AX928" s="103">
        <f t="shared" si="960"/>
        <v>-4.382530946809938</v>
      </c>
      <c r="AY928" s="103"/>
      <c r="AZ928" s="103">
        <v>3.1819625436050423</v>
      </c>
      <c r="BA928" s="103">
        <v>2.6915692336103114</v>
      </c>
      <c r="BB928" s="103">
        <v>1.8643887108709352</v>
      </c>
      <c r="BC928" s="103">
        <v>-0.62515087822876125</v>
      </c>
      <c r="BD928" s="103">
        <v>1.7467986385542393</v>
      </c>
      <c r="BE928" s="103">
        <v>-0.53087191157543856</v>
      </c>
      <c r="BF928" s="103">
        <f t="shared" si="961"/>
        <v>-4.8053515573296126</v>
      </c>
      <c r="BG928" s="103">
        <v>1.2142669120284908</v>
      </c>
      <c r="BH928" s="103">
        <v>-0.94068650394771025</v>
      </c>
      <c r="BI928" s="103">
        <v>4.9738505315808315</v>
      </c>
      <c r="BJ928" s="103">
        <v>0.99305622122172388</v>
      </c>
      <c r="BK928" s="103">
        <v>4.2207762483930784</v>
      </c>
      <c r="BL928" s="103">
        <v>0.60518146150577867</v>
      </c>
      <c r="BM928" s="103">
        <v>1.8822729526902842</v>
      </c>
      <c r="BN928" s="103">
        <v>-1.4696399104089886</v>
      </c>
      <c r="BO928" s="103">
        <f t="shared" si="962"/>
        <v>1.0264951228062398</v>
      </c>
      <c r="BP928" s="103">
        <v>2.2662622282833378</v>
      </c>
      <c r="BQ928" s="103">
        <v>2.7309115352207045</v>
      </c>
      <c r="BR928" s="103">
        <v>-5.5046936201773571</v>
      </c>
      <c r="BS928" s="103">
        <v>-15.102941529378045</v>
      </c>
      <c r="BT928" s="103">
        <v>-9.7839470200906593</v>
      </c>
      <c r="BU928" s="103">
        <v>-12.31888187613133</v>
      </c>
      <c r="BV928" s="103">
        <v>-20.364729637299821</v>
      </c>
      <c r="BW928" s="103">
        <v>-9.563948744476674</v>
      </c>
      <c r="BX928" s="103">
        <v>-11.84180856652692</v>
      </c>
      <c r="BY928" s="103">
        <v>-16.236339635596288</v>
      </c>
      <c r="BZ928" s="102">
        <v>-8.7278920856406561</v>
      </c>
      <c r="CA928" s="103">
        <f t="shared" si="963"/>
        <v>-6.1980571479001263</v>
      </c>
      <c r="CB928" s="103">
        <v>-0.22686591458818609</v>
      </c>
      <c r="CC928" s="103">
        <v>-2.0186767674118951</v>
      </c>
      <c r="CD928" s="103">
        <v>-6.1522223985148266</v>
      </c>
      <c r="CE928" s="103">
        <v>-0.71363274805406418</v>
      </c>
      <c r="CF928" s="103">
        <v>-3.8480148020720693</v>
      </c>
      <c r="CG928" s="103">
        <v>-8.1991042873111333</v>
      </c>
      <c r="CH928" s="103">
        <v>0.72708457182164177</v>
      </c>
      <c r="CI928" s="103">
        <v>-1.8405050974418828</v>
      </c>
      <c r="CJ928" s="102">
        <v>1.1385664237187429</v>
      </c>
      <c r="CK928" s="102">
        <v>0.47723140379489959</v>
      </c>
      <c r="CL928" s="103">
        <f t="shared" si="964"/>
        <v>-0.59930188565257758</v>
      </c>
      <c r="CM928" s="103">
        <v>2.0870195290694276</v>
      </c>
      <c r="CN928" s="103">
        <v>3.0585707568072502</v>
      </c>
      <c r="CO928" s="103">
        <v>2.9137522433232079</v>
      </c>
      <c r="CP928" s="103">
        <v>5.7099547895336284</v>
      </c>
      <c r="CQ928" s="103">
        <v>2.9491390589745987</v>
      </c>
      <c r="CR928" s="103">
        <v>5.1626579405319159E-2</v>
      </c>
      <c r="CS928" s="103">
        <v>3.8667393763796807</v>
      </c>
      <c r="CT928" s="103">
        <v>1.6880430395800905</v>
      </c>
      <c r="CU928" s="103">
        <v>-1.3862439226770151</v>
      </c>
      <c r="CV928" s="103">
        <v>2.471816613919998</v>
      </c>
      <c r="CW928" s="103">
        <v>0.66178743860741884</v>
      </c>
      <c r="CX928" s="103">
        <v>3.5296977136680399</v>
      </c>
      <c r="CY928" s="103">
        <v>1.7028401032064038</v>
      </c>
      <c r="CZ928" s="103">
        <v>0.30699705324451843</v>
      </c>
      <c r="DA928" s="103">
        <f t="shared" si="965"/>
        <v>0.30153859403424088</v>
      </c>
      <c r="DB928" s="102">
        <v>5.6185625432968358</v>
      </c>
      <c r="DC928" s="102">
        <v>2.7434895299841435</v>
      </c>
      <c r="DD928" s="102">
        <v>-1.5240269477707107</v>
      </c>
      <c r="DE928" s="102">
        <v>5.8141033825706128</v>
      </c>
      <c r="DF928" s="102">
        <v>2.2869462144907593</v>
      </c>
      <c r="DG928" s="102">
        <v>-1.5823451182134733</v>
      </c>
      <c r="DH928" s="102">
        <v>5.6377842294145921</v>
      </c>
      <c r="DI928" s="102">
        <v>2.9506868553035135</v>
      </c>
      <c r="DJ928" s="102">
        <v>-0.72417952854352685</v>
      </c>
      <c r="DK928" s="102">
        <v>4.4781451809828345</v>
      </c>
      <c r="DL928" s="102">
        <v>3.8256532714395344</v>
      </c>
      <c r="DM928" s="102">
        <v>-0.72404696240889221</v>
      </c>
      <c r="DN928" s="104">
        <f t="shared" si="966"/>
        <v>1.5019384419012427</v>
      </c>
      <c r="DO928" s="102">
        <v>-0.72404696240889221</v>
      </c>
      <c r="DP928" s="102">
        <v>6.9581056267408847</v>
      </c>
      <c r="DQ928" s="102">
        <v>5.5723130555561786</v>
      </c>
      <c r="DR928" s="102">
        <v>3.2217348574494724</v>
      </c>
      <c r="DS928" s="102">
        <v>5.0880264872086869</v>
      </c>
      <c r="DT928" s="102">
        <v>3.6668730732868413</v>
      </c>
      <c r="DU928" s="102">
        <v>2.9341825625317584</v>
      </c>
      <c r="DV928" s="105">
        <f t="shared" si="967"/>
        <v>3.2887634605423952</v>
      </c>
      <c r="DW928" s="106">
        <f t="shared" si="968"/>
        <v>2.2030792576659035</v>
      </c>
      <c r="DX928" s="107">
        <f t="shared" si="969"/>
        <v>-0.60881129281006663</v>
      </c>
      <c r="DZ928" s="102">
        <f t="shared" si="970"/>
        <v>3.351848884982612</v>
      </c>
      <c r="EC928" s="102">
        <f t="shared" si="971"/>
        <v>4.5563082267514083</v>
      </c>
      <c r="EF928" s="102">
        <f t="shared" si="972"/>
        <v>5.4870173963623436</v>
      </c>
      <c r="EI928" s="102">
        <f t="shared" si="973"/>
        <v>4.8925904534766129</v>
      </c>
      <c r="EL928" s="102">
        <f t="shared" si="974"/>
        <v>4.8237492397076593</v>
      </c>
      <c r="EO928" s="102">
        <f t="shared" si="975"/>
        <v>4.8778724109642804</v>
      </c>
    </row>
    <row r="929" spans="1:145" ht="15.5" x14ac:dyDescent="0.35">
      <c r="A929" s="56" t="s">
        <v>388</v>
      </c>
      <c r="B929" s="69" t="s">
        <v>136</v>
      </c>
      <c r="C929" s="102">
        <f t="shared" si="952"/>
        <v>-3.2464897329755431E-2</v>
      </c>
      <c r="D929" s="102">
        <f t="shared" si="952"/>
        <v>8.4354956564098291</v>
      </c>
      <c r="E929" s="102">
        <f t="shared" si="952"/>
        <v>5.1587301587301688</v>
      </c>
      <c r="F929" s="102">
        <f t="shared" si="952"/>
        <v>6.1445354218582828</v>
      </c>
      <c r="G929" s="102">
        <f t="shared" si="952"/>
        <v>-3.2465790179769383</v>
      </c>
      <c r="H929" s="102">
        <f t="shared" si="952"/>
        <v>3.9448141985579896</v>
      </c>
      <c r="I929" s="102">
        <f t="shared" si="952"/>
        <v>3.6883879143600224</v>
      </c>
      <c r="J929" s="102">
        <f t="shared" si="952"/>
        <v>4.9659076289720749</v>
      </c>
      <c r="K929" s="102">
        <f t="shared" si="952"/>
        <v>3.7504596151489182</v>
      </c>
      <c r="L929" s="102">
        <f t="shared" si="952"/>
        <v>5.5936207914943736</v>
      </c>
      <c r="M929" s="102">
        <f t="shared" si="952"/>
        <v>3.4849247636627911</v>
      </c>
      <c r="N929" s="102">
        <f t="shared" si="953"/>
        <v>-11.291891891891881</v>
      </c>
      <c r="O929" s="102">
        <f t="shared" si="954"/>
        <v>-2.6893966176417794</v>
      </c>
      <c r="P929" s="102">
        <f>(P920-O920)/O920*100</f>
        <v>2.6210913755585215</v>
      </c>
      <c r="Q929" s="102">
        <f t="shared" si="955"/>
        <v>-0.2223878961250422</v>
      </c>
      <c r="R929" s="102">
        <f t="shared" si="955"/>
        <v>2.6374178627898579</v>
      </c>
      <c r="S929" s="102">
        <f t="shared" si="955"/>
        <v>1.5187144399992836</v>
      </c>
      <c r="T929" s="102">
        <f t="shared" si="955"/>
        <v>2.292884961526608</v>
      </c>
      <c r="U929" s="102">
        <f t="shared" si="955"/>
        <v>-1.8471863009382625</v>
      </c>
      <c r="V929" s="102">
        <f t="shared" si="955"/>
        <v>6.3317018295920429</v>
      </c>
      <c r="W929" s="102">
        <f t="shared" si="955"/>
        <v>1.7782601198211918</v>
      </c>
      <c r="X929" s="103">
        <f t="shared" si="955"/>
        <v>-2.3458605048867596</v>
      </c>
      <c r="Y929" s="103">
        <f t="shared" si="955"/>
        <v>6.361379820001531</v>
      </c>
      <c r="Z929" s="102">
        <f t="shared" si="955"/>
        <v>7.0249233878904347</v>
      </c>
      <c r="AA929" s="102">
        <f t="shared" si="955"/>
        <v>5.0365213990673539</v>
      </c>
      <c r="AB929" s="102">
        <v>5.5652616120176663</v>
      </c>
      <c r="AC929" s="102">
        <v>7.4417133982652777</v>
      </c>
      <c r="AD929" s="102">
        <v>6.5028155628266164</v>
      </c>
      <c r="AE929" s="102">
        <f t="shared" si="956"/>
        <v>5.6974001776844423</v>
      </c>
      <c r="AF929" s="102">
        <v>5.9688564002342366</v>
      </c>
      <c r="AG929" s="102">
        <v>6.238968260037665</v>
      </c>
      <c r="AH929" s="102">
        <v>5.7258082686388807</v>
      </c>
      <c r="AI929" s="102">
        <v>5.7258082686389358</v>
      </c>
      <c r="AJ929" s="103">
        <f t="shared" si="957"/>
        <v>4.3155774962514322</v>
      </c>
      <c r="AK929" s="103">
        <v>4.7078898080227214</v>
      </c>
      <c r="AL929" s="103">
        <v>4.6224159331155086</v>
      </c>
      <c r="AM929" s="103">
        <v>5.6108519367642611</v>
      </c>
      <c r="AN929" s="103">
        <v>5.3268720968705372</v>
      </c>
      <c r="AO929" s="103">
        <f t="shared" si="958"/>
        <v>3.8872100697608638</v>
      </c>
      <c r="AP929" s="103">
        <v>3.591183502018056</v>
      </c>
      <c r="AQ929" s="103">
        <v>3.1955369792594954</v>
      </c>
      <c r="AR929" s="103">
        <v>3.3018025131417863</v>
      </c>
      <c r="AS929" s="103">
        <f t="shared" si="959"/>
        <v>2.0462613685344846</v>
      </c>
      <c r="AT929" s="103">
        <v>2.9477296396774189</v>
      </c>
      <c r="AU929" s="103">
        <v>1.0547401114544392</v>
      </c>
      <c r="AV929" s="103">
        <v>0.7335995214037454</v>
      </c>
      <c r="AW929" s="103">
        <v>0.7335995214037454</v>
      </c>
      <c r="AX929" s="103">
        <f t="shared" si="960"/>
        <v>0.52002281497885827</v>
      </c>
      <c r="AY929" s="103"/>
      <c r="AZ929" s="103">
        <v>3.1939027414496128</v>
      </c>
      <c r="BA929" s="103">
        <v>1.9503764017160827</v>
      </c>
      <c r="BB929" s="103">
        <v>1.9353494296260543</v>
      </c>
      <c r="BC929" s="103">
        <v>0.46808109557495914</v>
      </c>
      <c r="BD929" s="103">
        <v>1.0977930584094515</v>
      </c>
      <c r="BE929" s="103">
        <v>-0.94789589925383444</v>
      </c>
      <c r="BF929" s="103">
        <f t="shared" si="961"/>
        <v>0.78598998955516552</v>
      </c>
      <c r="BG929" s="103">
        <v>2.868868167137185</v>
      </c>
      <c r="BH929" s="103">
        <v>1.6177489427184648</v>
      </c>
      <c r="BI929" s="103">
        <v>2.9132485698657753</v>
      </c>
      <c r="BJ929" s="103">
        <v>1.5469825615246811</v>
      </c>
      <c r="BK929" s="103">
        <v>3.1313368928447058</v>
      </c>
      <c r="BL929" s="103">
        <v>1.7602171196345515</v>
      </c>
      <c r="BM929" s="103">
        <v>3.3288178822161676</v>
      </c>
      <c r="BN929" s="103">
        <v>1.9576981090060384</v>
      </c>
      <c r="BO929" s="103">
        <f t="shared" si="962"/>
        <v>3.8888457711792688</v>
      </c>
      <c r="BP929" s="103">
        <v>2.7384176838106362</v>
      </c>
      <c r="BQ929" s="103">
        <v>-0.85197259223192978</v>
      </c>
      <c r="BR929" s="103">
        <v>-10.830257314689989</v>
      </c>
      <c r="BS929" s="103">
        <v>-10.85017879657364</v>
      </c>
      <c r="BT929" s="103">
        <v>-1.9292172458414782</v>
      </c>
      <c r="BU929" s="103">
        <v>-4.1566609975919411</v>
      </c>
      <c r="BV929" s="103">
        <v>-8.8109521987713997</v>
      </c>
      <c r="BW929" s="103">
        <v>-1.6695366344298121</v>
      </c>
      <c r="BX929" s="103">
        <v>-3.427139348882132</v>
      </c>
      <c r="BY929" s="103">
        <v>-5.7230841266654444</v>
      </c>
      <c r="BZ929" s="102">
        <v>-2.4964008137860363</v>
      </c>
      <c r="CA929" s="103">
        <f t="shared" si="963"/>
        <v>-1.7641665148109658</v>
      </c>
      <c r="CB929" s="103">
        <v>3.6662099140384541</v>
      </c>
      <c r="CC929" s="103">
        <v>1.5488428119214412</v>
      </c>
      <c r="CD929" s="103">
        <v>-1.4438260530581941</v>
      </c>
      <c r="CE929" s="103">
        <v>2.4728517769391001</v>
      </c>
      <c r="CF929" s="103">
        <v>1.4177666184590387</v>
      </c>
      <c r="CG929" s="103">
        <v>-1.1065990386416054</v>
      </c>
      <c r="CH929" s="103">
        <v>2.6255251663398567</v>
      </c>
      <c r="CI929" s="103">
        <v>1.4290648980374001</v>
      </c>
      <c r="CJ929" s="102">
        <v>2.9542211055632883</v>
      </c>
      <c r="CK929" s="102">
        <v>1.7558054810661483</v>
      </c>
      <c r="CL929" s="103">
        <f t="shared" si="964"/>
        <v>1.5314823145788514</v>
      </c>
      <c r="CM929" s="103">
        <v>3.2048072099543279</v>
      </c>
      <c r="CN929" s="103">
        <v>3.3314541367820758</v>
      </c>
      <c r="CO929" s="103">
        <v>3.3148225823274307</v>
      </c>
      <c r="CP929" s="103">
        <v>3.990402299782478</v>
      </c>
      <c r="CQ929" s="103">
        <v>3.3112901758701652</v>
      </c>
      <c r="CR929" s="103">
        <v>1.0817417595361556</v>
      </c>
      <c r="CS929" s="103">
        <v>3.2414553009237208</v>
      </c>
      <c r="CT929" s="103">
        <v>2.7948306616172136</v>
      </c>
      <c r="CU929" s="103">
        <v>0.55710447281898645</v>
      </c>
      <c r="CV929" s="103">
        <v>4.220013348385832</v>
      </c>
      <c r="CW929" s="103">
        <v>3.2966764935991733</v>
      </c>
      <c r="CX929" s="103">
        <v>3.8104125034256633</v>
      </c>
      <c r="CY929" s="103">
        <v>3.0610679350324168</v>
      </c>
      <c r="CZ929" s="103">
        <v>2.3422740882630535</v>
      </c>
      <c r="DA929" s="103">
        <f t="shared" si="965"/>
        <v>3.1029549844390716</v>
      </c>
      <c r="DB929" s="102">
        <v>3.538576446885211</v>
      </c>
      <c r="DC929" s="102">
        <v>2.7435008385652431</v>
      </c>
      <c r="DD929" s="102">
        <v>1.5026332810266654</v>
      </c>
      <c r="DE929" s="102">
        <v>3.671563105229291</v>
      </c>
      <c r="DF929" s="102">
        <v>2.2166335410739566</v>
      </c>
      <c r="DG929" s="102">
        <v>1.0341564159408978</v>
      </c>
      <c r="DH929" s="102">
        <v>3.8456981433356066</v>
      </c>
      <c r="DI929" s="102">
        <v>2.3731759771462144</v>
      </c>
      <c r="DJ929" s="102">
        <v>0.49970174458209871</v>
      </c>
      <c r="DK929" s="102">
        <v>3.0462930323445518</v>
      </c>
      <c r="DL929" s="102">
        <v>2.2627411485249485</v>
      </c>
      <c r="DM929" s="102">
        <v>0.49980844295335103</v>
      </c>
      <c r="DN929" s="104">
        <f t="shared" si="966"/>
        <v>2.2395587597220525</v>
      </c>
      <c r="DO929" s="102">
        <v>0.49980844295335103</v>
      </c>
      <c r="DP929" s="102">
        <v>2.5715344538664073</v>
      </c>
      <c r="DQ929" s="102">
        <v>2.3711901339674717</v>
      </c>
      <c r="DR929" s="102">
        <v>1.7245433104644499</v>
      </c>
      <c r="DS929" s="102">
        <v>4.4088437917373744</v>
      </c>
      <c r="DT929" s="102">
        <v>3.0222111517207448</v>
      </c>
      <c r="DU929" s="102">
        <v>3.5006269813978559</v>
      </c>
      <c r="DV929" s="105">
        <f t="shared" si="967"/>
        <v>4.5791219056344117</v>
      </c>
      <c r="DW929" s="106">
        <f t="shared" si="968"/>
        <v>3.12814529311225</v>
      </c>
      <c r="DX929" s="107">
        <f t="shared" si="969"/>
        <v>1.8404596807025801</v>
      </c>
      <c r="DZ929" s="102">
        <f t="shared" si="970"/>
        <v>2.9712447720814801</v>
      </c>
      <c r="EC929" s="102">
        <f t="shared" si="971"/>
        <v>2.9623070483623244</v>
      </c>
      <c r="EF929" s="102">
        <f t="shared" si="972"/>
        <v>3.2752024225706409</v>
      </c>
      <c r="EI929" s="102">
        <f t="shared" si="973"/>
        <v>3.9606433214548193</v>
      </c>
      <c r="EL929" s="102">
        <f t="shared" si="974"/>
        <v>3.8402848250862984</v>
      </c>
      <c r="EO929" s="102">
        <f t="shared" si="975"/>
        <v>3.968875464094094</v>
      </c>
    </row>
    <row r="930" spans="1:145" ht="15.5" x14ac:dyDescent="0.35">
      <c r="A930" s="56" t="s">
        <v>389</v>
      </c>
      <c r="B930" s="69" t="s">
        <v>136</v>
      </c>
      <c r="C930" s="102"/>
      <c r="D930" s="102">
        <f t="shared" si="952"/>
        <v>7.0999999999999952</v>
      </c>
      <c r="E930" s="102">
        <f t="shared" si="952"/>
        <v>0.70214649835742993</v>
      </c>
      <c r="F930" s="102">
        <f t="shared" si="952"/>
        <v>-0.50607042962354976</v>
      </c>
      <c r="G930" s="102">
        <f t="shared" si="952"/>
        <v>12.895869594186967</v>
      </c>
      <c r="H930" s="102">
        <f t="shared" si="952"/>
        <v>9.6376667905342686</v>
      </c>
      <c r="I930" s="102">
        <f t="shared" si="952"/>
        <v>5.4162360264074731</v>
      </c>
      <c r="J930" s="102">
        <f t="shared" si="952"/>
        <v>14.22246795655899</v>
      </c>
      <c r="K930" s="102">
        <f t="shared" si="952"/>
        <v>34.307487905919089</v>
      </c>
      <c r="L930" s="102">
        <f t="shared" si="952"/>
        <v>13.390585598658127</v>
      </c>
      <c r="M930" s="102">
        <f t="shared" si="952"/>
        <v>7.3601557325561204</v>
      </c>
      <c r="N930" s="102">
        <f t="shared" si="953"/>
        <v>22.1921239829101</v>
      </c>
      <c r="O930" s="102">
        <f t="shared" si="954"/>
        <v>164.62603580446313</v>
      </c>
      <c r="P930" s="102">
        <f>(P921-O921)/O921*100</f>
        <v>59.165144371326292</v>
      </c>
      <c r="Q930" s="102">
        <f t="shared" si="955"/>
        <v>22.246447767700257</v>
      </c>
      <c r="R930" s="102">
        <f t="shared" si="955"/>
        <v>17.252930401917709</v>
      </c>
      <c r="S930" s="102">
        <f t="shared" si="955"/>
        <v>25.04993384613265</v>
      </c>
      <c r="T930" s="102">
        <f t="shared" si="955"/>
        <v>5.146832732097268</v>
      </c>
      <c r="U930" s="102">
        <f t="shared" si="955"/>
        <v>5.0962710557504218</v>
      </c>
      <c r="V930" s="102">
        <f t="shared" si="955"/>
        <v>13.393107973819212</v>
      </c>
      <c r="W930" s="102">
        <f t="shared" si="955"/>
        <v>16.090066381007261</v>
      </c>
      <c r="X930" s="103">
        <f t="shared" si="955"/>
        <v>2.0651386434122516</v>
      </c>
      <c r="Y930" s="103">
        <f t="shared" si="955"/>
        <v>-3.944918328784647</v>
      </c>
      <c r="Z930" s="102">
        <f t="shared" si="955"/>
        <v>4.5405835682332736</v>
      </c>
      <c r="AA930" s="102">
        <f t="shared" si="955"/>
        <v>8.3794200003891621</v>
      </c>
      <c r="AB930" s="102">
        <v>-12.404901307518545</v>
      </c>
      <c r="AC930" s="102">
        <v>-12.301993969644816</v>
      </c>
      <c r="AD930" s="102">
        <v>-11.325856922954191</v>
      </c>
      <c r="AE930" s="102">
        <f t="shared" si="956"/>
        <v>-3.9556940834781318</v>
      </c>
      <c r="AF930" s="102">
        <v>1.1655815655488608</v>
      </c>
      <c r="AG930" s="102">
        <v>-2.2129763392242743</v>
      </c>
      <c r="AH930" s="102">
        <v>-1.03866570313212</v>
      </c>
      <c r="AI930" s="102">
        <v>-1.196558500244113</v>
      </c>
      <c r="AJ930" s="103">
        <f t="shared" si="957"/>
        <v>-0.73299296666757507</v>
      </c>
      <c r="AK930" s="103">
        <v>-10.12954206110583</v>
      </c>
      <c r="AL930" s="103">
        <v>-11.959245069230365</v>
      </c>
      <c r="AM930" s="103">
        <v>-10.443698671894662</v>
      </c>
      <c r="AN930" s="103">
        <v>-10.458993120283438</v>
      </c>
      <c r="AO930" s="103">
        <f t="shared" si="958"/>
        <v>-9.2887770643937184</v>
      </c>
      <c r="AP930" s="103">
        <v>-11.256005057374512</v>
      </c>
      <c r="AQ930" s="103">
        <v>-11.564865910073783</v>
      </c>
      <c r="AR930" s="103">
        <v>-10.8218850389362</v>
      </c>
      <c r="AS930" s="103">
        <f t="shared" si="959"/>
        <v>-9.5114433338245377</v>
      </c>
      <c r="AT930" s="103">
        <v>-10.9817025039894</v>
      </c>
      <c r="AU930" s="103">
        <v>-7.1537929627544985</v>
      </c>
      <c r="AV930" s="103">
        <v>-7.9996872256492448</v>
      </c>
      <c r="AW930" s="103">
        <v>-7.9996872256492448</v>
      </c>
      <c r="AX930" s="103">
        <f t="shared" si="960"/>
        <v>-2.0715236542769184</v>
      </c>
      <c r="AY930" s="103"/>
      <c r="AZ930" s="103">
        <v>-7.1955494882231994</v>
      </c>
      <c r="BA930" s="103">
        <v>-9.7953998434567762</v>
      </c>
      <c r="BB930" s="103">
        <v>-3.8066009862056611</v>
      </c>
      <c r="BC930" s="103">
        <v>-6.3543851547133841</v>
      </c>
      <c r="BD930" s="103">
        <v>-4.4796039468591875</v>
      </c>
      <c r="BE930" s="103">
        <v>-7.0083537410556023</v>
      </c>
      <c r="BF930" s="103">
        <f t="shared" si="961"/>
        <v>-3.0413420120603192</v>
      </c>
      <c r="BG930" s="103">
        <v>0.76961952873521167</v>
      </c>
      <c r="BH930" s="103">
        <v>-3.345749476196703</v>
      </c>
      <c r="BI930" s="103">
        <v>-3.0075932277059461</v>
      </c>
      <c r="BJ930" s="103">
        <v>-6.816239503502822</v>
      </c>
      <c r="BK930" s="103">
        <v>-2.9192476444013464</v>
      </c>
      <c r="BL930" s="103">
        <v>-6.3065374972193151</v>
      </c>
      <c r="BM930" s="103">
        <v>-3.1342882158837404</v>
      </c>
      <c r="BN930" s="103">
        <v>-7.006392113484269</v>
      </c>
      <c r="BO930" s="103">
        <f t="shared" si="962"/>
        <v>-4.4164217313174756</v>
      </c>
      <c r="BP930" s="103">
        <v>-0.65508213122344605</v>
      </c>
      <c r="BQ930" s="103">
        <v>-7.5907810539247805E-2</v>
      </c>
      <c r="BR930" s="103">
        <v>-6.9676191772471379</v>
      </c>
      <c r="BS930" s="103">
        <v>-18.097380728707936</v>
      </c>
      <c r="BT930" s="103">
        <v>-4.9308702970409808</v>
      </c>
      <c r="BU930" s="103">
        <v>-7.4242814668023991</v>
      </c>
      <c r="BV930" s="103">
        <v>-15.599075436349381</v>
      </c>
      <c r="BW930" s="103">
        <v>-3.8303651406581554</v>
      </c>
      <c r="BX930" s="103">
        <v>-4.8282565605842729</v>
      </c>
      <c r="BY930" s="103">
        <v>-7.792414589791659</v>
      </c>
      <c r="BZ930" s="102">
        <v>-4.2026216442579294</v>
      </c>
      <c r="CA930" s="103">
        <f t="shared" si="963"/>
        <v>-4.5736755549602321</v>
      </c>
      <c r="CB930" s="103">
        <v>4.0942883003858146</v>
      </c>
      <c r="CC930" s="103">
        <v>2.643627089328366</v>
      </c>
      <c r="CD930" s="103">
        <v>-3.3715239057893371</v>
      </c>
      <c r="CE930" s="103">
        <v>3.4743904653968669</v>
      </c>
      <c r="CF930" s="103">
        <v>2.0295541226661307</v>
      </c>
      <c r="CG930" s="103">
        <v>-3.8920744854858684</v>
      </c>
      <c r="CH930" s="103">
        <v>4.6039405128201745</v>
      </c>
      <c r="CI930" s="103">
        <v>2.2959187654833215</v>
      </c>
      <c r="CJ930" s="102">
        <v>3.5773841143097398</v>
      </c>
      <c r="CK930" s="102">
        <v>1.3358915605149948</v>
      </c>
      <c r="CL930" s="103">
        <f t="shared" si="964"/>
        <v>0.90642602281945039</v>
      </c>
      <c r="CM930" s="103">
        <v>1.6737771078107928</v>
      </c>
      <c r="CN930" s="103">
        <v>1.4277880660781752</v>
      </c>
      <c r="CO930" s="103">
        <v>0.52655238186056241</v>
      </c>
      <c r="CP930" s="103">
        <v>4.0252035843141432</v>
      </c>
      <c r="CQ930" s="103">
        <v>2.1565546059605842</v>
      </c>
      <c r="CR930" s="103">
        <v>-0.87323823391280575</v>
      </c>
      <c r="CS930" s="103">
        <v>6.6726579265187453</v>
      </c>
      <c r="CT930" s="103">
        <v>5.3979790618235244</v>
      </c>
      <c r="CU930" s="103">
        <v>0.89302462630472157</v>
      </c>
      <c r="CV930" s="103">
        <v>5.8697602576852814</v>
      </c>
      <c r="CW930" s="103">
        <v>4.5024543183602228</v>
      </c>
      <c r="CX930" s="103">
        <v>4.4255694941184958</v>
      </c>
      <c r="CY930" s="103">
        <v>3.9288815981059266</v>
      </c>
      <c r="CZ930" s="103">
        <v>3.0536741783120576</v>
      </c>
      <c r="DA930" s="103">
        <f t="shared" si="965"/>
        <v>3.0011451827677353</v>
      </c>
      <c r="DB930" s="102">
        <v>0.70287910652673868</v>
      </c>
      <c r="DC930" s="102">
        <v>-2.1650106916566831</v>
      </c>
      <c r="DD930" s="102">
        <v>-5.3177717770245447</v>
      </c>
      <c r="DE930" s="102">
        <v>-0.31716575347379589</v>
      </c>
      <c r="DF930" s="102">
        <v>-2.8107657388980538</v>
      </c>
      <c r="DG930" s="102">
        <v>-6.020215270838011</v>
      </c>
      <c r="DH930" s="102">
        <v>-2.1462247052848156</v>
      </c>
      <c r="DI930" s="102">
        <v>-4.0959306979957146</v>
      </c>
      <c r="DJ930" s="102">
        <v>-5.3207139119112536</v>
      </c>
      <c r="DK930" s="102">
        <v>-5.6258115363599916</v>
      </c>
      <c r="DL930" s="102">
        <v>-6.701454152909923</v>
      </c>
      <c r="DM930" s="102">
        <v>-5.3245451671689201</v>
      </c>
      <c r="DN930" s="104">
        <f t="shared" si="966"/>
        <v>-5.2972456606657206</v>
      </c>
      <c r="DO930" s="102">
        <v>-5.3245451671689201</v>
      </c>
      <c r="DP930" s="102">
        <v>6.345114596404529</v>
      </c>
      <c r="DQ930" s="102">
        <v>3.033910020757622</v>
      </c>
      <c r="DR930" s="102">
        <v>-1.7041612250023257</v>
      </c>
      <c r="DS930" s="102">
        <v>3.581571289004827</v>
      </c>
      <c r="DT930" s="102">
        <v>2.5718843892465983</v>
      </c>
      <c r="DU930" s="102">
        <v>0.89700275649173822</v>
      </c>
      <c r="DV930" s="105">
        <f t="shared" si="967"/>
        <v>1.355762104793051</v>
      </c>
      <c r="DW930" s="106">
        <f t="shared" si="968"/>
        <v>0.58654262538174684</v>
      </c>
      <c r="DX930" s="107">
        <f t="shared" si="969"/>
        <v>-0.90091056321637641</v>
      </c>
      <c r="DZ930" s="102">
        <f t="shared" si="970"/>
        <v>4.5619588282048698</v>
      </c>
      <c r="EC930" s="102">
        <f t="shared" si="971"/>
        <v>2.2923355512656949</v>
      </c>
      <c r="EF930" s="102">
        <f t="shared" si="972"/>
        <v>1.1449236352464647</v>
      </c>
      <c r="EI930" s="102">
        <f t="shared" si="973"/>
        <v>2.9987292524680953</v>
      </c>
      <c r="EL930" s="102">
        <f t="shared" si="974"/>
        <v>3.1896732423640328</v>
      </c>
      <c r="EO930" s="102">
        <f t="shared" si="975"/>
        <v>2.5971066789123096</v>
      </c>
    </row>
    <row r="931" spans="1:145" ht="15.5" x14ac:dyDescent="0.35">
      <c r="A931" s="56" t="s">
        <v>390</v>
      </c>
      <c r="B931" s="69" t="s">
        <v>136</v>
      </c>
      <c r="C931" s="102">
        <f>(C922-B922)/B922*100</f>
        <v>7.7192982456140102</v>
      </c>
      <c r="D931" s="102">
        <f t="shared" si="952"/>
        <v>1.4657980456026221</v>
      </c>
      <c r="E931" s="102">
        <f t="shared" si="952"/>
        <v>3.6918138041733584</v>
      </c>
      <c r="F931" s="102">
        <f t="shared" si="952"/>
        <v>3.4055727554179627</v>
      </c>
      <c r="G931" s="102">
        <f t="shared" si="952"/>
        <v>4.6556886227544911</v>
      </c>
      <c r="H931" s="102">
        <f t="shared" si="952"/>
        <v>-3.7619796881705234</v>
      </c>
      <c r="I931" s="102">
        <f t="shared" si="952"/>
        <v>5.6777645659928826</v>
      </c>
      <c r="J931" s="102">
        <f t="shared" si="952"/>
        <v>1.4908579465541119</v>
      </c>
      <c r="K931" s="102">
        <f t="shared" si="952"/>
        <v>1.7322616407982636</v>
      </c>
      <c r="L931" s="102">
        <f t="shared" si="952"/>
        <v>6.647595695409338</v>
      </c>
      <c r="M931" s="102">
        <f t="shared" si="952"/>
        <v>5.9522288925788756</v>
      </c>
      <c r="N931" s="102">
        <f t="shared" si="953"/>
        <v>-0.56660638939122565</v>
      </c>
      <c r="O931" s="102">
        <f t="shared" si="954"/>
        <v>-0.13336566440348749</v>
      </c>
      <c r="P931" s="102">
        <f>(P922-O922)/O922*100</f>
        <v>11.50904455505648</v>
      </c>
      <c r="Q931" s="102">
        <f t="shared" si="955"/>
        <v>8.5138813282525518</v>
      </c>
      <c r="R931" s="102">
        <f t="shared" si="955"/>
        <v>14.268650883132439</v>
      </c>
      <c r="S931" s="102">
        <f t="shared" si="955"/>
        <v>33.732978412977765</v>
      </c>
      <c r="T931" s="102">
        <f t="shared" si="955"/>
        <v>8.5641401946360531</v>
      </c>
      <c r="U931" s="102">
        <f t="shared" si="955"/>
        <v>-1.6154948107333671</v>
      </c>
      <c r="V931" s="102">
        <f t="shared" si="955"/>
        <v>4.7523929983255533</v>
      </c>
      <c r="W931" s="102">
        <f t="shared" si="955"/>
        <v>2.7513702468165655</v>
      </c>
      <c r="X931" s="103">
        <f t="shared" si="955"/>
        <v>-2.0035829471012798</v>
      </c>
      <c r="Y931" s="103">
        <f t="shared" si="955"/>
        <v>14.974978122948999</v>
      </c>
      <c r="Z931" s="102">
        <f t="shared" si="955"/>
        <v>3.5742374093607858</v>
      </c>
      <c r="AA931" s="102">
        <f t="shared" si="955"/>
        <v>8.219927742686286</v>
      </c>
      <c r="AB931" s="102">
        <v>8.6660748727872114</v>
      </c>
      <c r="AC931" s="102">
        <v>5.0320932209977025</v>
      </c>
      <c r="AD931" s="102">
        <v>4.2676708021987206</v>
      </c>
      <c r="AE931" s="102">
        <f t="shared" si="956"/>
        <v>3.1737042060572431</v>
      </c>
      <c r="AF931" s="102">
        <v>14.42370841486898</v>
      </c>
      <c r="AG931" s="102">
        <v>13.471726635511788</v>
      </c>
      <c r="AH931" s="102">
        <v>9.4782235009007891</v>
      </c>
      <c r="AI931" s="102">
        <v>9.3248982122329966</v>
      </c>
      <c r="AJ931" s="103">
        <f t="shared" si="957"/>
        <v>2.6129545964509373</v>
      </c>
      <c r="AK931" s="103">
        <v>12.70687120586742</v>
      </c>
      <c r="AL931" s="103">
        <v>7.8839579390000623</v>
      </c>
      <c r="AM931" s="103">
        <v>3.8037064110420489</v>
      </c>
      <c r="AN931" s="103">
        <v>3.7937536747364158</v>
      </c>
      <c r="AO931" s="103">
        <f t="shared" si="958"/>
        <v>4.1709124668987876</v>
      </c>
      <c r="AP931" s="103">
        <v>-0.26325125776301722</v>
      </c>
      <c r="AQ931" s="103">
        <v>0.50492622855959401</v>
      </c>
      <c r="AR931" s="103">
        <v>-3.6778812356542629</v>
      </c>
      <c r="AS931" s="103">
        <f t="shared" si="959"/>
        <v>-2.8282731496740334</v>
      </c>
      <c r="AT931" s="103">
        <v>2.4493048178693937</v>
      </c>
      <c r="AU931" s="103">
        <v>1.9272360371794113</v>
      </c>
      <c r="AV931" s="103">
        <v>0.87058368341784653</v>
      </c>
      <c r="AW931" s="103">
        <v>-2.4530955952880196</v>
      </c>
      <c r="AX931" s="103">
        <f t="shared" si="960"/>
        <v>-4.1953892231265115</v>
      </c>
      <c r="AY931" s="103"/>
      <c r="AZ931" s="103">
        <v>1.4271302743302579</v>
      </c>
      <c r="BA931" s="103">
        <v>-0.62997336792154535</v>
      </c>
      <c r="BB931" s="103">
        <v>5.2069634959509825</v>
      </c>
      <c r="BC931" s="103">
        <v>2.9695119965129511</v>
      </c>
      <c r="BD931" s="103">
        <v>1.1751604639668993</v>
      </c>
      <c r="BE931" s="103">
        <v>-0.78829766764383058</v>
      </c>
      <c r="BF931" s="103">
        <f t="shared" si="961"/>
        <v>1.8568215538348114</v>
      </c>
      <c r="BG931" s="103">
        <v>5.9547320621952293</v>
      </c>
      <c r="BH931" s="103">
        <v>4.1745001464029405</v>
      </c>
      <c r="BI931" s="103">
        <v>2.8632061083170077</v>
      </c>
      <c r="BJ931" s="103">
        <v>1.4841263134399314</v>
      </c>
      <c r="BK931" s="103">
        <v>4.5252238398906242</v>
      </c>
      <c r="BL931" s="103">
        <v>3.7377640298977131</v>
      </c>
      <c r="BM931" s="103">
        <v>3.0197194301200643</v>
      </c>
      <c r="BN931" s="103">
        <v>2.3385608970627949</v>
      </c>
      <c r="BO931" s="103">
        <f t="shared" si="962"/>
        <v>2.4843806394500256</v>
      </c>
      <c r="BP931" s="103">
        <v>5.6969837287792169</v>
      </c>
      <c r="BQ931" s="103">
        <v>6.0693964902946114</v>
      </c>
      <c r="BR931" s="103">
        <v>-5.8218361409985105E-2</v>
      </c>
      <c r="BS931" s="103">
        <v>-8.3650559564455733</v>
      </c>
      <c r="BT931" s="103">
        <v>0.77244925989009749</v>
      </c>
      <c r="BU931" s="103">
        <v>-3.7824799044886377</v>
      </c>
      <c r="BV931" s="103">
        <v>-8.3759325154750606</v>
      </c>
      <c r="BW931" s="103">
        <v>0.83829122574280801</v>
      </c>
      <c r="BX931" s="103">
        <v>-1.3258490055640952</v>
      </c>
      <c r="BY931" s="103">
        <v>-5.4134180430961489</v>
      </c>
      <c r="BZ931" s="102">
        <v>-0.56533878797538728</v>
      </c>
      <c r="CA931" s="103">
        <f t="shared" si="963"/>
        <v>-2.1817287239354282</v>
      </c>
      <c r="CB931" s="103">
        <v>3.5004302178535158</v>
      </c>
      <c r="CC931" s="103">
        <v>2.5303610279198399</v>
      </c>
      <c r="CD931" s="103">
        <v>-0.94584328184015876</v>
      </c>
      <c r="CE931" s="103">
        <v>2.3171863136224315</v>
      </c>
      <c r="CF931" s="103">
        <v>1.7543319310738024</v>
      </c>
      <c r="CG931" s="103">
        <v>-1.4228838572439859</v>
      </c>
      <c r="CH931" s="103">
        <v>2.4096891694213021</v>
      </c>
      <c r="CI931" s="103">
        <v>1.7957595938987831</v>
      </c>
      <c r="CJ931" s="102">
        <v>2.5301069774422009</v>
      </c>
      <c r="CK931" s="102">
        <v>2.1268346661036266</v>
      </c>
      <c r="CL931" s="103">
        <f t="shared" si="964"/>
        <v>-0.48768048538356135</v>
      </c>
      <c r="CM931" s="103">
        <v>3.4682086744597473</v>
      </c>
      <c r="CN931" s="103">
        <v>4.4296702103006744</v>
      </c>
      <c r="CO931" s="103">
        <v>3.4710699902675501</v>
      </c>
      <c r="CP931" s="103">
        <v>3.9423027754112687</v>
      </c>
      <c r="CQ931" s="103">
        <v>3.4742938286200875</v>
      </c>
      <c r="CR931" s="103">
        <v>1.5157149559718666</v>
      </c>
      <c r="CS931" s="103">
        <v>4.2491452712414688</v>
      </c>
      <c r="CT931" s="103">
        <v>2.9959930205200038</v>
      </c>
      <c r="CU931" s="103">
        <v>1.2496328326075132</v>
      </c>
      <c r="CV931" s="103">
        <v>3.2304154006161192</v>
      </c>
      <c r="CW931" s="103">
        <v>2.0271722935690741</v>
      </c>
      <c r="CX931" s="103">
        <v>2.9130540866018166</v>
      </c>
      <c r="CY931" s="103">
        <v>1.8161737866256769</v>
      </c>
      <c r="CZ931" s="103">
        <v>-2.5135211209677873E-2</v>
      </c>
      <c r="DA931" s="103">
        <f t="shared" si="965"/>
        <v>2.8945841310225791</v>
      </c>
      <c r="DB931" s="102">
        <v>5.7411196451728568</v>
      </c>
      <c r="DC931" s="102">
        <v>4.9926292225889242</v>
      </c>
      <c r="DD931" s="102">
        <v>3.508402316524978</v>
      </c>
      <c r="DE931" s="102">
        <v>3.980123548811997</v>
      </c>
      <c r="DF931" s="102">
        <v>3.7152055933802366</v>
      </c>
      <c r="DG931" s="102">
        <v>2.7118005884373151</v>
      </c>
      <c r="DH931" s="102">
        <v>5.3138153349173933</v>
      </c>
      <c r="DI931" s="102">
        <v>4.0199303379280344</v>
      </c>
      <c r="DJ931" s="102">
        <v>2.667647893504502</v>
      </c>
      <c r="DK931" s="102">
        <v>5.3363386889122646</v>
      </c>
      <c r="DL931" s="102">
        <v>3.9388670462242237</v>
      </c>
      <c r="DM931" s="102">
        <v>2.773924880699203</v>
      </c>
      <c r="DN931" s="104">
        <f t="shared" si="966"/>
        <v>4.645930398316473</v>
      </c>
      <c r="DO931" s="102">
        <v>2.773924880699203</v>
      </c>
      <c r="DP931" s="102">
        <v>3.1881283298354997</v>
      </c>
      <c r="DQ931" s="102">
        <v>2.6110219211349754</v>
      </c>
      <c r="DR931" s="102">
        <v>1.3073194880888075</v>
      </c>
      <c r="DS931" s="102">
        <v>3.8980129748080063</v>
      </c>
      <c r="DT931" s="102">
        <v>3.3407722380100329</v>
      </c>
      <c r="DU931" s="102">
        <v>2.6185889496444732</v>
      </c>
      <c r="DV931" s="105">
        <f t="shared" si="967"/>
        <v>2.613084866763665</v>
      </c>
      <c r="DW931" s="106">
        <f t="shared" si="968"/>
        <v>2.0346931486521691</v>
      </c>
      <c r="DX931" s="107">
        <f t="shared" si="969"/>
        <v>1.621391204728647</v>
      </c>
      <c r="DZ931" s="102">
        <f t="shared" si="970"/>
        <v>1.6928881687781294</v>
      </c>
      <c r="EC931" s="102">
        <f t="shared" si="971"/>
        <v>4.4690119751972448</v>
      </c>
      <c r="EF931" s="102">
        <f t="shared" si="972"/>
        <v>3.4010258606844439</v>
      </c>
      <c r="EI931" s="102">
        <f t="shared" si="973"/>
        <v>3.7592343149793308</v>
      </c>
      <c r="EL931" s="102">
        <f t="shared" si="974"/>
        <v>3.8499769073198977</v>
      </c>
      <c r="EO931" s="102">
        <f t="shared" si="975"/>
        <v>3.9472636605468527</v>
      </c>
    </row>
    <row r="932" spans="1:145" ht="6" customHeight="1" x14ac:dyDescent="0.35">
      <c r="A932" s="2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</row>
    <row r="933" spans="1:145" ht="15.5" x14ac:dyDescent="0.35">
      <c r="A933" s="27"/>
      <c r="B933" s="57"/>
      <c r="C933" s="57"/>
      <c r="D933" s="57"/>
      <c r="E933" s="205"/>
      <c r="F933" s="205"/>
      <c r="G933" s="205"/>
      <c r="I933" s="205"/>
      <c r="L933" s="57"/>
      <c r="N933" s="57"/>
      <c r="O933" s="57"/>
      <c r="P933" s="57"/>
      <c r="Q933" s="57"/>
      <c r="Y933" s="205" t="s">
        <v>392</v>
      </c>
      <c r="AA933" s="187"/>
      <c r="AB933" s="186"/>
      <c r="AC933" s="186"/>
      <c r="AD933" s="186"/>
      <c r="AE933" s="187"/>
      <c r="AF933" s="186"/>
      <c r="AG933" s="186"/>
      <c r="AH933" s="186"/>
      <c r="AI933" s="186"/>
      <c r="AJ933" s="181"/>
      <c r="AK933" s="42"/>
      <c r="AL933" s="42"/>
      <c r="AM933" s="42"/>
      <c r="AN933" s="42"/>
      <c r="AO933" s="181"/>
      <c r="AS933" s="181"/>
      <c r="AX933" s="181"/>
      <c r="BF933" s="181"/>
    </row>
    <row r="934" spans="1:145" ht="15.5" x14ac:dyDescent="0.35">
      <c r="A934" s="56" t="s">
        <v>384</v>
      </c>
      <c r="B934" s="57">
        <f t="shared" ref="B934:AA940" si="976">B916*100/B$916</f>
        <v>100</v>
      </c>
      <c r="C934" s="57">
        <f t="shared" si="976"/>
        <v>100</v>
      </c>
      <c r="D934" s="57">
        <f t="shared" si="976"/>
        <v>100</v>
      </c>
      <c r="E934" s="57">
        <f t="shared" si="976"/>
        <v>100</v>
      </c>
      <c r="F934" s="57">
        <f t="shared" si="976"/>
        <v>100</v>
      </c>
      <c r="G934" s="57">
        <f t="shared" si="976"/>
        <v>100</v>
      </c>
      <c r="H934" s="57">
        <f t="shared" si="976"/>
        <v>100</v>
      </c>
      <c r="I934" s="57">
        <f t="shared" si="976"/>
        <v>100</v>
      </c>
      <c r="J934" s="57">
        <f t="shared" si="976"/>
        <v>100</v>
      </c>
      <c r="K934" s="57">
        <f t="shared" si="976"/>
        <v>100</v>
      </c>
      <c r="L934" s="57">
        <f t="shared" si="976"/>
        <v>100</v>
      </c>
      <c r="M934" s="57">
        <f t="shared" si="976"/>
        <v>100</v>
      </c>
      <c r="N934" s="57">
        <f t="shared" si="976"/>
        <v>100</v>
      </c>
      <c r="O934" s="57">
        <f t="shared" si="976"/>
        <v>100</v>
      </c>
      <c r="P934" s="57">
        <f t="shared" si="976"/>
        <v>100</v>
      </c>
      <c r="Q934" s="57">
        <f t="shared" si="976"/>
        <v>100</v>
      </c>
      <c r="R934" s="57">
        <f t="shared" si="976"/>
        <v>100</v>
      </c>
      <c r="S934" s="57">
        <f t="shared" si="976"/>
        <v>100</v>
      </c>
      <c r="T934" s="57">
        <f t="shared" si="976"/>
        <v>100</v>
      </c>
      <c r="U934" s="57">
        <f t="shared" si="976"/>
        <v>100</v>
      </c>
      <c r="V934" s="57">
        <f t="shared" si="976"/>
        <v>100</v>
      </c>
      <c r="W934" s="57">
        <f t="shared" si="976"/>
        <v>100</v>
      </c>
      <c r="X934" s="58">
        <f t="shared" si="976"/>
        <v>100</v>
      </c>
      <c r="Y934" s="58">
        <f t="shared" si="976"/>
        <v>100</v>
      </c>
      <c r="Z934" s="57">
        <f t="shared" si="976"/>
        <v>100</v>
      </c>
      <c r="AA934" s="57">
        <f t="shared" si="976"/>
        <v>100</v>
      </c>
      <c r="AB934" s="57">
        <v>100</v>
      </c>
      <c r="AC934" s="57">
        <v>100</v>
      </c>
      <c r="AD934" s="57">
        <v>100</v>
      </c>
      <c r="AE934" s="57">
        <f t="shared" ref="AE934:AE940" si="977">AE916*100/AE$916</f>
        <v>100</v>
      </c>
      <c r="AF934" s="57">
        <v>100</v>
      </c>
      <c r="AG934" s="57">
        <v>100</v>
      </c>
      <c r="AH934" s="57">
        <v>100</v>
      </c>
      <c r="AI934" s="57">
        <v>100</v>
      </c>
      <c r="AJ934" s="58">
        <f t="shared" ref="AJ934:AJ940" si="978">AJ916*100/AJ$916</f>
        <v>100</v>
      </c>
      <c r="AK934" s="58">
        <v>100</v>
      </c>
      <c r="AL934" s="58">
        <v>100</v>
      </c>
      <c r="AM934" s="58">
        <v>100</v>
      </c>
      <c r="AN934" s="58">
        <v>100</v>
      </c>
      <c r="AO934" s="58">
        <f t="shared" ref="AO934:AO940" si="979">AO916*100/AO$916</f>
        <v>100</v>
      </c>
      <c r="AP934" s="58">
        <v>100</v>
      </c>
      <c r="AQ934" s="58">
        <v>100</v>
      </c>
      <c r="AR934" s="58">
        <v>100</v>
      </c>
      <c r="AS934" s="58">
        <f t="shared" ref="AS934:AS940" si="980">AS916*100/AS$916</f>
        <v>100</v>
      </c>
      <c r="AT934" s="58">
        <v>100</v>
      </c>
      <c r="AU934" s="58">
        <v>100</v>
      </c>
      <c r="AV934" s="58">
        <v>100</v>
      </c>
      <c r="AW934" s="58">
        <v>100</v>
      </c>
      <c r="AX934" s="58">
        <f t="shared" ref="AX934:AX940" si="981">AX916*100/AX$916</f>
        <v>100</v>
      </c>
      <c r="AY934" s="58"/>
      <c r="AZ934" s="58">
        <v>100</v>
      </c>
      <c r="BA934" s="58">
        <v>100</v>
      </c>
      <c r="BB934" s="58">
        <v>100</v>
      </c>
      <c r="BC934" s="58">
        <v>100</v>
      </c>
      <c r="BD934" s="58">
        <v>100</v>
      </c>
      <c r="BE934" s="58">
        <v>100</v>
      </c>
      <c r="BF934" s="58">
        <f t="shared" ref="BF934:BF940" si="982">BF916*100/BF$916</f>
        <v>100</v>
      </c>
      <c r="BG934" s="58">
        <v>100</v>
      </c>
      <c r="BH934" s="58">
        <v>100</v>
      </c>
      <c r="BI934" s="58">
        <v>100</v>
      </c>
      <c r="BJ934" s="58">
        <v>100</v>
      </c>
      <c r="BK934" s="58">
        <v>100</v>
      </c>
      <c r="BL934" s="58">
        <v>100</v>
      </c>
      <c r="BM934" s="58">
        <v>100</v>
      </c>
      <c r="BN934" s="58">
        <v>100</v>
      </c>
      <c r="BO934" s="58">
        <f t="shared" ref="BO934:BO940" si="983">BO916*100/BO$916</f>
        <v>100</v>
      </c>
      <c r="BP934" s="58">
        <v>100</v>
      </c>
      <c r="BQ934" s="58">
        <v>100</v>
      </c>
      <c r="BR934" s="58">
        <v>100</v>
      </c>
      <c r="BS934" s="58">
        <v>100</v>
      </c>
      <c r="BT934" s="58">
        <v>100</v>
      </c>
      <c r="BU934" s="58">
        <v>100</v>
      </c>
      <c r="BV934" s="58">
        <v>100</v>
      </c>
      <c r="BW934" s="58">
        <v>100</v>
      </c>
      <c r="BX934" s="58">
        <v>100</v>
      </c>
      <c r="BY934" s="58">
        <v>100</v>
      </c>
      <c r="BZ934" s="57">
        <v>100</v>
      </c>
      <c r="CA934" s="58">
        <f t="shared" ref="CA934:CA940" si="984">CA916*100/CA$916</f>
        <v>100</v>
      </c>
      <c r="CB934" s="58">
        <v>100</v>
      </c>
      <c r="CC934" s="58">
        <v>100</v>
      </c>
      <c r="CD934" s="58">
        <v>100</v>
      </c>
      <c r="CE934" s="58">
        <v>100</v>
      </c>
      <c r="CF934" s="58">
        <v>100</v>
      </c>
      <c r="CG934" s="58">
        <v>100</v>
      </c>
      <c r="CH934" s="58">
        <v>100</v>
      </c>
      <c r="CI934" s="58">
        <v>100</v>
      </c>
      <c r="CJ934" s="57">
        <v>100</v>
      </c>
      <c r="CK934" s="57">
        <v>100</v>
      </c>
      <c r="CL934" s="58">
        <f t="shared" ref="CL934:CL940" si="985">CL916*100/CL$916</f>
        <v>100</v>
      </c>
      <c r="CM934" s="58">
        <v>100</v>
      </c>
      <c r="CN934" s="58">
        <v>100</v>
      </c>
      <c r="CO934" s="58">
        <v>100</v>
      </c>
      <c r="CP934" s="58">
        <v>100</v>
      </c>
      <c r="CQ934" s="58">
        <v>100</v>
      </c>
      <c r="CR934" s="58">
        <v>100</v>
      </c>
      <c r="CS934" s="58">
        <v>100</v>
      </c>
      <c r="CT934" s="58">
        <v>100</v>
      </c>
      <c r="CU934" s="58">
        <v>100</v>
      </c>
      <c r="CV934" s="58">
        <v>100</v>
      </c>
      <c r="CW934" s="58">
        <v>100</v>
      </c>
      <c r="CX934" s="58">
        <v>100</v>
      </c>
      <c r="CY934" s="58">
        <v>100</v>
      </c>
      <c r="CZ934" s="58">
        <v>100</v>
      </c>
      <c r="DA934" s="58">
        <f t="shared" ref="DA934:DA940" si="986">DA916*100/DA$916</f>
        <v>100</v>
      </c>
      <c r="DB934" s="57">
        <v>100.00000000000001</v>
      </c>
      <c r="DC934" s="57">
        <v>99.999999999999986</v>
      </c>
      <c r="DD934" s="57">
        <v>100</v>
      </c>
      <c r="DE934" s="57">
        <v>100</v>
      </c>
      <c r="DF934" s="57">
        <v>99.999999999999986</v>
      </c>
      <c r="DG934" s="57">
        <v>100</v>
      </c>
      <c r="DH934" s="57">
        <v>100</v>
      </c>
      <c r="DI934" s="57">
        <v>100</v>
      </c>
      <c r="DJ934" s="57">
        <v>100</v>
      </c>
      <c r="DK934" s="57">
        <v>100</v>
      </c>
      <c r="DL934" s="57">
        <v>100.00000000000001</v>
      </c>
      <c r="DM934" s="57">
        <v>100</v>
      </c>
      <c r="DN934" s="59">
        <f t="shared" ref="DN934:DN940" si="987">DN916*100/DN$916</f>
        <v>100</v>
      </c>
      <c r="DO934" s="57">
        <v>100</v>
      </c>
      <c r="DP934" s="57">
        <v>100</v>
      </c>
      <c r="DQ934" s="57">
        <v>100.00000000000001</v>
      </c>
      <c r="DR934" s="57">
        <v>100</v>
      </c>
      <c r="DS934" s="57">
        <v>100</v>
      </c>
      <c r="DT934" s="57">
        <v>100.00000000000001</v>
      </c>
      <c r="DU934" s="57">
        <v>100</v>
      </c>
      <c r="DV934" s="60">
        <f t="shared" ref="DV934:DX940" si="988">DV916*100/DV$916</f>
        <v>100</v>
      </c>
      <c r="DW934" s="61">
        <f t="shared" si="988"/>
        <v>100</v>
      </c>
      <c r="DX934" s="62">
        <f t="shared" si="988"/>
        <v>99.999999999999986</v>
      </c>
      <c r="DZ934" s="57">
        <f t="shared" ref="DZ934:DZ940" si="989">DZ916*100/DZ$916</f>
        <v>100</v>
      </c>
      <c r="EC934" s="57">
        <f t="shared" ref="EC934:EC940" si="990">EC916*100/EC$916</f>
        <v>100</v>
      </c>
      <c r="EF934" s="57">
        <f t="shared" ref="EF934:EF940" si="991">EF916*100/EF$916</f>
        <v>100</v>
      </c>
      <c r="EI934" s="57">
        <f t="shared" ref="EI934:EI940" si="992">EI916*100/EI$916</f>
        <v>100.00000000000001</v>
      </c>
      <c r="EL934" s="57">
        <f t="shared" ref="EL934:EL940" si="993">EL916*100/EL$916</f>
        <v>100</v>
      </c>
      <c r="EO934" s="57">
        <f t="shared" ref="EO934:EO940" si="994">EO916*100/EO$916</f>
        <v>100</v>
      </c>
    </row>
    <row r="935" spans="1:145" ht="15.5" x14ac:dyDescent="0.35">
      <c r="A935" s="56" t="s">
        <v>385</v>
      </c>
      <c r="B935" s="57">
        <f t="shared" si="976"/>
        <v>38.918284056750011</v>
      </c>
      <c r="C935" s="57">
        <f t="shared" si="976"/>
        <v>37.180690797673016</v>
      </c>
      <c r="D935" s="57">
        <f t="shared" si="976"/>
        <v>35.007115870722032</v>
      </c>
      <c r="E935" s="57">
        <f t="shared" si="976"/>
        <v>27.951188245499441</v>
      </c>
      <c r="F935" s="57">
        <f t="shared" si="976"/>
        <v>26.50778858495304</v>
      </c>
      <c r="G935" s="57">
        <f t="shared" si="976"/>
        <v>26.102072419144083</v>
      </c>
      <c r="H935" s="57">
        <f t="shared" si="976"/>
        <v>25.397109601031104</v>
      </c>
      <c r="I935" s="57">
        <f t="shared" si="976"/>
        <v>24.945748727420053</v>
      </c>
      <c r="J935" s="57">
        <f t="shared" si="976"/>
        <v>24.990067449930248</v>
      </c>
      <c r="K935" s="57">
        <f t="shared" si="976"/>
        <v>25.01937265943517</v>
      </c>
      <c r="L935" s="57">
        <f t="shared" si="976"/>
        <v>24.967384080366767</v>
      </c>
      <c r="M935" s="57">
        <f t="shared" si="976"/>
        <v>25.022752829420156</v>
      </c>
      <c r="N935" s="57">
        <f t="shared" si="976"/>
        <v>26.661685995055819</v>
      </c>
      <c r="O935" s="57">
        <f t="shared" si="976"/>
        <v>25.940904574619061</v>
      </c>
      <c r="P935" s="57">
        <f t="shared" si="976"/>
        <v>38.316609893729733</v>
      </c>
      <c r="Q935" s="57">
        <f t="shared" si="976"/>
        <v>37.941486250746074</v>
      </c>
      <c r="R935" s="57">
        <f t="shared" si="976"/>
        <v>37.587967486087329</v>
      </c>
      <c r="S935" s="57">
        <f t="shared" si="976"/>
        <v>36.327729652342576</v>
      </c>
      <c r="T935" s="57">
        <f t="shared" si="976"/>
        <v>35.534043428040185</v>
      </c>
      <c r="U935" s="57">
        <f t="shared" si="976"/>
        <v>35.800149201590337</v>
      </c>
      <c r="V935" s="57">
        <f t="shared" si="976"/>
        <v>35.783937953439285</v>
      </c>
      <c r="W935" s="57">
        <f t="shared" si="976"/>
        <v>35.036835246838379</v>
      </c>
      <c r="X935" s="58">
        <f t="shared" si="976"/>
        <v>35.09033041883896</v>
      </c>
      <c r="Y935" s="58">
        <f t="shared" si="976"/>
        <v>34.653582361569384</v>
      </c>
      <c r="Z935" s="57">
        <f t="shared" si="976"/>
        <v>34.578530927771951</v>
      </c>
      <c r="AA935" s="57">
        <f t="shared" si="976"/>
        <v>33.919791452996655</v>
      </c>
      <c r="AB935" s="57">
        <v>58.052114381749455</v>
      </c>
      <c r="AC935" s="57">
        <v>58.402560500545</v>
      </c>
      <c r="AD935" s="57">
        <v>58.324185633985351</v>
      </c>
      <c r="AE935" s="57">
        <f t="shared" si="977"/>
        <v>35.258998719244197</v>
      </c>
      <c r="AF935" s="57">
        <v>30.905813575151178</v>
      </c>
      <c r="AG935" s="57">
        <v>34.043519908154792</v>
      </c>
      <c r="AH935" s="57">
        <v>34.180698697413582</v>
      </c>
      <c r="AI935" s="57">
        <v>33.840122640241852</v>
      </c>
      <c r="AJ935" s="58">
        <f t="shared" si="978"/>
        <v>35.892264277211204</v>
      </c>
      <c r="AK935" s="58">
        <v>34.735037497759492</v>
      </c>
      <c r="AL935" s="58">
        <v>35.394780618681878</v>
      </c>
      <c r="AM935" s="58">
        <v>35.5054501138154</v>
      </c>
      <c r="AN935" s="58">
        <v>35.530026867000245</v>
      </c>
      <c r="AO935" s="58">
        <f t="shared" si="979"/>
        <v>37.445427125330212</v>
      </c>
      <c r="AP935" s="58">
        <v>36.6380787753506</v>
      </c>
      <c r="AQ935" s="58">
        <v>37.0420711485121</v>
      </c>
      <c r="AR935" s="58">
        <v>37.578947365775853</v>
      </c>
      <c r="AS935" s="58">
        <f t="shared" si="980"/>
        <v>39.622517297693037</v>
      </c>
      <c r="AT935" s="58">
        <v>37.982783154790035</v>
      </c>
      <c r="AU935" s="58">
        <v>37.670510842714144</v>
      </c>
      <c r="AV935" s="58">
        <v>39.962066937113072</v>
      </c>
      <c r="AW935" s="58">
        <v>40.069021092305441</v>
      </c>
      <c r="AX935" s="58">
        <f t="shared" si="981"/>
        <v>40.947375559123692</v>
      </c>
      <c r="AY935" s="58"/>
      <c r="AZ935" s="58">
        <v>40.760411947511116</v>
      </c>
      <c r="BA935" s="58">
        <v>40.969165864210495</v>
      </c>
      <c r="BB935" s="58">
        <v>40.429741791605629</v>
      </c>
      <c r="BC935" s="58">
        <v>40.774340294911482</v>
      </c>
      <c r="BD935" s="58">
        <v>40.795445621175006</v>
      </c>
      <c r="BE935" s="58">
        <v>41.341040088657323</v>
      </c>
      <c r="BF935" s="58">
        <f t="shared" si="982"/>
        <v>42.114618245127907</v>
      </c>
      <c r="BG935" s="58">
        <v>40.96991957873594</v>
      </c>
      <c r="BH935" s="58">
        <v>41.428717799745783</v>
      </c>
      <c r="BI935" s="58">
        <v>41.286115075698476</v>
      </c>
      <c r="BJ935" s="58">
        <v>41.651715142425893</v>
      </c>
      <c r="BK935" s="58">
        <v>40.769503127253479</v>
      </c>
      <c r="BL935" s="58">
        <v>41.175758618280362</v>
      </c>
      <c r="BM935" s="58">
        <v>41.136784323792817</v>
      </c>
      <c r="BN935" s="58">
        <v>41.447431524536213</v>
      </c>
      <c r="BO935" s="58">
        <f t="shared" si="983"/>
        <v>42.688553688063998</v>
      </c>
      <c r="BP935" s="58">
        <v>42.322439585568169</v>
      </c>
      <c r="BQ935" s="58">
        <v>39.919389282735061</v>
      </c>
      <c r="BR935" s="58">
        <v>41.62335687930976</v>
      </c>
      <c r="BS935" s="58">
        <v>43.323564756769272</v>
      </c>
      <c r="BT935" s="58">
        <v>41.984718461906219</v>
      </c>
      <c r="BU935" s="58">
        <v>42.35185025922619</v>
      </c>
      <c r="BV935" s="58">
        <v>42.472659029627117</v>
      </c>
      <c r="BW935" s="58">
        <v>42.171468806336094</v>
      </c>
      <c r="BX935" s="58">
        <v>42.369453559866436</v>
      </c>
      <c r="BY935" s="58">
        <v>42.185342932470206</v>
      </c>
      <c r="BZ935" s="57">
        <v>42.517448336514427</v>
      </c>
      <c r="CA935" s="58">
        <f t="shared" si="984"/>
        <v>43.571171817809798</v>
      </c>
      <c r="CB935" s="58">
        <v>42.859678484981544</v>
      </c>
      <c r="CC935" s="58">
        <v>43.006504516965997</v>
      </c>
      <c r="CD935" s="58">
        <v>43.527644992688913</v>
      </c>
      <c r="CE935" s="58">
        <v>43.364447400196156</v>
      </c>
      <c r="CF935" s="58">
        <v>43.559716053657482</v>
      </c>
      <c r="CG935" s="58">
        <v>43.988329817688289</v>
      </c>
      <c r="CH935" s="58">
        <v>43.123065105732955</v>
      </c>
      <c r="CI935" s="58">
        <v>43.283487313177055</v>
      </c>
      <c r="CJ935" s="57">
        <v>42.986919873278246</v>
      </c>
      <c r="CK935" s="57">
        <v>43.151540612737804</v>
      </c>
      <c r="CL935" s="58">
        <f t="shared" si="985"/>
        <v>44.238113807371874</v>
      </c>
      <c r="CM935" s="58">
        <v>43.644749668029007</v>
      </c>
      <c r="CN935" s="58">
        <v>43.743149994179049</v>
      </c>
      <c r="CO935" s="58">
        <v>43.821093138364041</v>
      </c>
      <c r="CP935" s="58">
        <v>43.528541088071123</v>
      </c>
      <c r="CQ935" s="58">
        <v>43.740988652433856</v>
      </c>
      <c r="CR935" s="58">
        <v>44.157474190865543</v>
      </c>
      <c r="CS935" s="58">
        <v>44.064514567486057</v>
      </c>
      <c r="CT935" s="58">
        <v>44.092081729107015</v>
      </c>
      <c r="CU935" s="58">
        <v>44.54168563992674</v>
      </c>
      <c r="CV935" s="58">
        <v>44.111025204086339</v>
      </c>
      <c r="CW935" s="58">
        <v>44.141745555024499</v>
      </c>
      <c r="CX935" s="58">
        <v>43.861059193610018</v>
      </c>
      <c r="CY935" s="58">
        <v>43.858204981425054</v>
      </c>
      <c r="CZ935" s="58">
        <v>44.021537599198574</v>
      </c>
      <c r="DA935" s="58">
        <f t="shared" si="986"/>
        <v>44.532353302414613</v>
      </c>
      <c r="DB935" s="57">
        <v>44.078614197504699</v>
      </c>
      <c r="DC935" s="57">
        <v>44.193989175173009</v>
      </c>
      <c r="DD935" s="57">
        <v>44.742320521024737</v>
      </c>
      <c r="DE935" s="57">
        <v>44.319471351439439</v>
      </c>
      <c r="DF935" s="57">
        <v>44.555743711854234</v>
      </c>
      <c r="DG935" s="57">
        <v>44.7313368433528</v>
      </c>
      <c r="DH935" s="57">
        <v>44.170928931412305</v>
      </c>
      <c r="DI935" s="57">
        <v>44.418892454753994</v>
      </c>
      <c r="DJ935" s="57">
        <v>44.590956826985355</v>
      </c>
      <c r="DK935" s="57">
        <v>44.334464929683158</v>
      </c>
      <c r="DL935" s="57">
        <v>44.480452420213119</v>
      </c>
      <c r="DM935" s="57">
        <v>44.551407385987666</v>
      </c>
      <c r="DN935" s="59">
        <f t="shared" si="987"/>
        <v>45.072227942680449</v>
      </c>
      <c r="DO935" s="57">
        <v>44.551407385987666</v>
      </c>
      <c r="DP935" s="57">
        <v>44.489521751768471</v>
      </c>
      <c r="DQ935" s="57">
        <v>44.678622659039739</v>
      </c>
      <c r="DR935" s="57">
        <v>45.021962293299637</v>
      </c>
      <c r="DS935" s="57">
        <v>44.926442801662667</v>
      </c>
      <c r="DT935" s="57">
        <v>45.071393910462959</v>
      </c>
      <c r="DU935" s="57">
        <v>45.131530242834963</v>
      </c>
      <c r="DV935" s="60">
        <f t="shared" si="988"/>
        <v>45.27715299046892</v>
      </c>
      <c r="DW935" s="61">
        <f t="shared" si="988"/>
        <v>45.372938400240869</v>
      </c>
      <c r="DX935" s="62">
        <f t="shared" si="988"/>
        <v>45.51033152424651</v>
      </c>
      <c r="DZ935" s="57">
        <f t="shared" si="989"/>
        <v>45.608166807131383</v>
      </c>
      <c r="EC935" s="57">
        <f t="shared" si="990"/>
        <v>45.799173082744929</v>
      </c>
      <c r="EF935" s="57">
        <f t="shared" si="991"/>
        <v>46.103286622883516</v>
      </c>
      <c r="EI935" s="57">
        <f t="shared" si="992"/>
        <v>46.402947773806694</v>
      </c>
      <c r="EL935" s="57">
        <f t="shared" si="993"/>
        <v>46.800498944021932</v>
      </c>
      <c r="EO935" s="57">
        <f t="shared" si="994"/>
        <v>47.245147912993005</v>
      </c>
    </row>
    <row r="936" spans="1:145" ht="15.5" x14ac:dyDescent="0.35">
      <c r="A936" s="56" t="s">
        <v>386</v>
      </c>
      <c r="B936" s="57">
        <f t="shared" si="976"/>
        <v>6.0061563376909159</v>
      </c>
      <c r="C936" s="57">
        <f t="shared" si="976"/>
        <v>6.1389488590242474</v>
      </c>
      <c r="D936" s="57">
        <f t="shared" si="976"/>
        <v>6.1530718824068211</v>
      </c>
      <c r="E936" s="57">
        <f t="shared" si="976"/>
        <v>5.0781425981991708</v>
      </c>
      <c r="F936" s="57">
        <f t="shared" si="976"/>
        <v>4.9589201148458013</v>
      </c>
      <c r="G936" s="57">
        <f t="shared" si="976"/>
        <v>4.673618048411126</v>
      </c>
      <c r="H936" s="57">
        <f t="shared" si="976"/>
        <v>4.6479627360987337</v>
      </c>
      <c r="I936" s="57">
        <f t="shared" si="976"/>
        <v>4.7820887050546519</v>
      </c>
      <c r="J936" s="57">
        <f t="shared" si="976"/>
        <v>4.8927770887918642</v>
      </c>
      <c r="K936" s="57">
        <f t="shared" si="976"/>
        <v>4.5310690726577878</v>
      </c>
      <c r="L936" s="57">
        <f t="shared" si="976"/>
        <v>4.5648052209924002</v>
      </c>
      <c r="M936" s="57">
        <f t="shared" si="976"/>
        <v>4.551894264246469</v>
      </c>
      <c r="N936" s="57">
        <f t="shared" si="976"/>
        <v>4.8267534586524263</v>
      </c>
      <c r="O936" s="57">
        <f t="shared" si="976"/>
        <v>4.5424386188938417</v>
      </c>
      <c r="P936" s="57">
        <f t="shared" si="976"/>
        <v>3.5148377342404964</v>
      </c>
      <c r="Q936" s="57">
        <f t="shared" si="976"/>
        <v>3.3496620314208663</v>
      </c>
      <c r="R936" s="57">
        <f t="shared" si="976"/>
        <v>3.0269729824064537</v>
      </c>
      <c r="S936" s="57">
        <f t="shared" si="976"/>
        <v>2.8342571101439429</v>
      </c>
      <c r="T936" s="57">
        <f t="shared" si="976"/>
        <v>2.7977300315532982</v>
      </c>
      <c r="U936" s="57">
        <f t="shared" si="976"/>
        <v>2.8539987725209293</v>
      </c>
      <c r="V936" s="57">
        <f t="shared" si="976"/>
        <v>2.8290168010213912</v>
      </c>
      <c r="W936" s="57">
        <f t="shared" si="976"/>
        <v>2.7464800370848352</v>
      </c>
      <c r="X936" s="58">
        <f t="shared" si="976"/>
        <v>2.7672109163176923</v>
      </c>
      <c r="Y936" s="58">
        <f t="shared" si="976"/>
        <v>2.7647031934529585</v>
      </c>
      <c r="Z936" s="57">
        <f t="shared" si="976"/>
        <v>2.7604465185462916</v>
      </c>
      <c r="AA936" s="57">
        <f t="shared" si="976"/>
        <v>2.7210591242788356</v>
      </c>
      <c r="AB936" s="57">
        <v>3.3011704341062882</v>
      </c>
      <c r="AC936" s="57">
        <v>2.8473859223128692</v>
      </c>
      <c r="AD936" s="57">
        <v>2.8896023037871217</v>
      </c>
      <c r="AE936" s="57">
        <f t="shared" si="977"/>
        <v>1.7069155331123584</v>
      </c>
      <c r="AF936" s="57">
        <v>1.5811944741535544</v>
      </c>
      <c r="AG936" s="57">
        <v>1.58325002438979</v>
      </c>
      <c r="AH936" s="57">
        <v>1.5978487357199267</v>
      </c>
      <c r="AI936" s="57">
        <v>1.6077294780884845</v>
      </c>
      <c r="AJ936" s="58">
        <f t="shared" si="978"/>
        <v>1.6423445426499517</v>
      </c>
      <c r="AK936" s="58">
        <v>1.6515431343359686</v>
      </c>
      <c r="AL936" s="58">
        <v>1.6583617688215</v>
      </c>
      <c r="AM936" s="58">
        <v>1.6504579593431548</v>
      </c>
      <c r="AN936" s="58">
        <v>1.6391089513382735</v>
      </c>
      <c r="AO936" s="58">
        <f t="shared" si="979"/>
        <v>1.6921006829330068</v>
      </c>
      <c r="AP936" s="58">
        <v>1.7050214952990526</v>
      </c>
      <c r="AQ936" s="58">
        <v>1.7016342128247572</v>
      </c>
      <c r="AR936" s="58">
        <v>1.7457726558899196</v>
      </c>
      <c r="AS936" s="58">
        <f t="shared" si="980"/>
        <v>1.7922221490758246</v>
      </c>
      <c r="AT936" s="58">
        <v>1.767160979024895</v>
      </c>
      <c r="AU936" s="58">
        <v>1.7605317652810992</v>
      </c>
      <c r="AV936" s="58">
        <v>1.71350383777504</v>
      </c>
      <c r="AW936" s="58">
        <v>1.7177635022516524</v>
      </c>
      <c r="AX936" s="58">
        <f t="shared" si="981"/>
        <v>1.8695910954900208</v>
      </c>
      <c r="AY936" s="58"/>
      <c r="AZ936" s="58">
        <v>1.7590037651747736</v>
      </c>
      <c r="BA936" s="58">
        <v>1.7422697689095614</v>
      </c>
      <c r="BB936" s="58">
        <v>1.7580972298136623</v>
      </c>
      <c r="BC936" s="58">
        <v>1.7287261520506991</v>
      </c>
      <c r="BD936" s="58">
        <v>1.7728240771983326</v>
      </c>
      <c r="BE936" s="58">
        <v>1.7311140855662637</v>
      </c>
      <c r="BF936" s="58">
        <f t="shared" si="982"/>
        <v>1.9190727395913232</v>
      </c>
      <c r="BG936" s="58">
        <v>1.7974854627792047</v>
      </c>
      <c r="BH936" s="58">
        <v>1.7346603360411361</v>
      </c>
      <c r="BI936" s="58">
        <v>1.8883712151442773</v>
      </c>
      <c r="BJ936" s="58">
        <v>1.8082472728901564</v>
      </c>
      <c r="BK936" s="58">
        <v>1.8888724174765785</v>
      </c>
      <c r="BL936" s="58">
        <v>1.795730659963219</v>
      </c>
      <c r="BM936" s="58">
        <v>1.892425787130622</v>
      </c>
      <c r="BN936" s="58">
        <v>1.8021254949416592</v>
      </c>
      <c r="BO936" s="58">
        <f t="shared" si="983"/>
        <v>1.9313719671663878</v>
      </c>
      <c r="BP936" s="58">
        <v>1.9512555478399778</v>
      </c>
      <c r="BQ936" s="58">
        <v>2.0549025763594799</v>
      </c>
      <c r="BR936" s="58">
        <v>2.0980293926552509</v>
      </c>
      <c r="BS936" s="58">
        <v>1.9930491887246791</v>
      </c>
      <c r="BT936" s="58">
        <v>2.0165096400351135</v>
      </c>
      <c r="BU936" s="58">
        <v>2.0574884942103417</v>
      </c>
      <c r="BV936" s="58">
        <v>2.0520504470892362</v>
      </c>
      <c r="BW936" s="58">
        <v>2.007459746825571</v>
      </c>
      <c r="BX936" s="58">
        <v>2.0309302211718618</v>
      </c>
      <c r="BY936" s="58">
        <v>1.9968203385447199</v>
      </c>
      <c r="BZ936" s="57">
        <v>1.9695182653305132</v>
      </c>
      <c r="CA936" s="58">
        <f t="shared" si="984"/>
        <v>1.9774330748476898</v>
      </c>
      <c r="CB936" s="58">
        <v>1.8772430742045243</v>
      </c>
      <c r="CC936" s="58">
        <v>1.8776851642612078</v>
      </c>
      <c r="CD936" s="58">
        <v>1.8811795647406122</v>
      </c>
      <c r="CE936" s="58">
        <v>1.9347557145750556</v>
      </c>
      <c r="CF936" s="58">
        <v>1.9237621732502665</v>
      </c>
      <c r="CG936" s="58">
        <v>1.9150997507100462</v>
      </c>
      <c r="CH936" s="58">
        <v>1.9575376530096347</v>
      </c>
      <c r="CI936" s="58">
        <v>1.960070285399778</v>
      </c>
      <c r="CJ936" s="57">
        <v>1.9759606460972241</v>
      </c>
      <c r="CK936" s="57">
        <v>1.9708871854699939</v>
      </c>
      <c r="CL936" s="58">
        <f t="shared" si="985"/>
        <v>1.9649280988551023</v>
      </c>
      <c r="CM936" s="58">
        <v>1.9831351206543293</v>
      </c>
      <c r="CN936" s="58">
        <v>1.9562133725088802</v>
      </c>
      <c r="CO936" s="58">
        <v>1.9634787818262247</v>
      </c>
      <c r="CP936" s="58">
        <v>1.9504723955151575</v>
      </c>
      <c r="CQ936" s="58">
        <v>1.9592780665065761</v>
      </c>
      <c r="CR936" s="58">
        <v>1.9310385701044639</v>
      </c>
      <c r="CS936" s="58">
        <v>1.7762856556790623</v>
      </c>
      <c r="CT936" s="58">
        <v>1.8851664913217296</v>
      </c>
      <c r="CU936" s="58">
        <v>1.9627311005364736</v>
      </c>
      <c r="CV936" s="58">
        <v>1.8214522587544033</v>
      </c>
      <c r="CW936" s="58">
        <v>1.9084605655455662</v>
      </c>
      <c r="CX936" s="58">
        <v>1.8280102547879038</v>
      </c>
      <c r="CY936" s="58">
        <v>1.9122095334750342</v>
      </c>
      <c r="CZ936" s="58">
        <v>1.9571421963549254</v>
      </c>
      <c r="DA936" s="58">
        <f t="shared" si="986"/>
        <v>1.9182008999383555</v>
      </c>
      <c r="DB936" s="57">
        <v>1.8331276686724582</v>
      </c>
      <c r="DC936" s="57">
        <v>1.8659958939790444</v>
      </c>
      <c r="DD936" s="57">
        <v>1.901065017256409</v>
      </c>
      <c r="DE936" s="57">
        <v>1.8007347293601743</v>
      </c>
      <c r="DF936" s="57">
        <v>1.8441185024925775</v>
      </c>
      <c r="DG936" s="57">
        <v>1.8881241360830299</v>
      </c>
      <c r="DH936" s="57">
        <v>1.8040442265158469</v>
      </c>
      <c r="DI936" s="57">
        <v>1.8572806583811756</v>
      </c>
      <c r="DJ936" s="57">
        <v>1.8999800651766805</v>
      </c>
      <c r="DK936" s="57">
        <v>1.8514722621414175</v>
      </c>
      <c r="DL936" s="57">
        <v>1.8675795561995014</v>
      </c>
      <c r="DM936" s="57">
        <v>1.9178194338299537</v>
      </c>
      <c r="DN936" s="59">
        <f t="shared" si="987"/>
        <v>1.8996723567402534</v>
      </c>
      <c r="DO936" s="57">
        <v>1.9178194338299537</v>
      </c>
      <c r="DP936" s="57">
        <v>1.798279457785374</v>
      </c>
      <c r="DQ936" s="57">
        <v>1.8410364829119998</v>
      </c>
      <c r="DR936" s="57">
        <v>1.8876484217038543</v>
      </c>
      <c r="DS936" s="57">
        <v>1.8298579113147144</v>
      </c>
      <c r="DT936" s="57">
        <v>1.8720888196972494</v>
      </c>
      <c r="DU936" s="57">
        <v>1.8721147703394501</v>
      </c>
      <c r="DV936" s="60">
        <f t="shared" si="988"/>
        <v>1.8850531459430482</v>
      </c>
      <c r="DW936" s="61">
        <f t="shared" si="988"/>
        <v>1.875898566153319</v>
      </c>
      <c r="DX936" s="62">
        <f t="shared" si="988"/>
        <v>1.9208105151971413</v>
      </c>
      <c r="DZ936" s="57">
        <f t="shared" si="989"/>
        <v>1.8421558925878125</v>
      </c>
      <c r="EC936" s="57">
        <f t="shared" si="990"/>
        <v>1.8068886732412945</v>
      </c>
      <c r="EF936" s="57">
        <f t="shared" si="991"/>
        <v>1.7765638827229786</v>
      </c>
      <c r="EI936" s="57">
        <f t="shared" si="992"/>
        <v>1.737671857846244</v>
      </c>
      <c r="EL936" s="57">
        <f t="shared" si="993"/>
        <v>1.6971168385004765</v>
      </c>
      <c r="EO936" s="57">
        <f t="shared" si="994"/>
        <v>1.6575826521846202</v>
      </c>
    </row>
    <row r="937" spans="1:145" ht="15.5" x14ac:dyDescent="0.35">
      <c r="A937" s="56" t="s">
        <v>387</v>
      </c>
      <c r="B937" s="57">
        <f t="shared" si="976"/>
        <v>5.5285499321932141</v>
      </c>
      <c r="C937" s="57">
        <f t="shared" si="976"/>
        <v>5.8599585672001862</v>
      </c>
      <c r="D937" s="57">
        <f t="shared" si="976"/>
        <v>5.6104182807219631</v>
      </c>
      <c r="E937" s="57">
        <f t="shared" si="976"/>
        <v>19.988798247181954</v>
      </c>
      <c r="F937" s="57">
        <f t="shared" si="976"/>
        <v>19.976582963629092</v>
      </c>
      <c r="G937" s="57">
        <f t="shared" si="976"/>
        <v>20.728070635427105</v>
      </c>
      <c r="H937" s="57">
        <f t="shared" si="976"/>
        <v>20.837511231106301</v>
      </c>
      <c r="I937" s="57">
        <f t="shared" si="976"/>
        <v>20.046521542780017</v>
      </c>
      <c r="J937" s="57">
        <f t="shared" si="976"/>
        <v>19.643710153887753</v>
      </c>
      <c r="K937" s="57">
        <f t="shared" si="976"/>
        <v>20.153474913474014</v>
      </c>
      <c r="L937" s="57">
        <f t="shared" si="976"/>
        <v>19.700030472237586</v>
      </c>
      <c r="M937" s="57">
        <f t="shared" si="976"/>
        <v>19.735058007664993</v>
      </c>
      <c r="N937" s="57">
        <f t="shared" si="976"/>
        <v>20.227628337811634</v>
      </c>
      <c r="O937" s="57">
        <f t="shared" si="976"/>
        <v>19.691719589903052</v>
      </c>
      <c r="P937" s="57">
        <f t="shared" si="976"/>
        <v>14.910406939454163</v>
      </c>
      <c r="Q937" s="57">
        <f t="shared" si="976"/>
        <v>14.542969451686146</v>
      </c>
      <c r="R937" s="57">
        <f t="shared" si="976"/>
        <v>13.574103610068381</v>
      </c>
      <c r="S937" s="57">
        <f t="shared" si="976"/>
        <v>12.615871153297526</v>
      </c>
      <c r="T937" s="57">
        <f t="shared" si="976"/>
        <v>13.163529850651965</v>
      </c>
      <c r="U937" s="57">
        <f t="shared" si="976"/>
        <v>13.842619942957764</v>
      </c>
      <c r="V937" s="57">
        <f t="shared" si="976"/>
        <v>12.3173926273759</v>
      </c>
      <c r="W937" s="57">
        <f t="shared" si="976"/>
        <v>12.388578642796809</v>
      </c>
      <c r="X937" s="58">
        <f t="shared" si="976"/>
        <v>13.5533698354756</v>
      </c>
      <c r="Y937" s="58">
        <f t="shared" si="976"/>
        <v>14.227053797290973</v>
      </c>
      <c r="Z937" s="57">
        <f t="shared" si="976"/>
        <v>13.934024520975184</v>
      </c>
      <c r="AA937" s="57">
        <f t="shared" si="976"/>
        <v>14.375108613675829</v>
      </c>
      <c r="AB937" s="57">
        <v>8.1322821615283427</v>
      </c>
      <c r="AC937" s="57">
        <v>8.3570388888304148</v>
      </c>
      <c r="AD937" s="57">
        <v>8.331943706569918</v>
      </c>
      <c r="AE937" s="57">
        <f t="shared" si="977"/>
        <v>14.075525294380261</v>
      </c>
      <c r="AF937" s="57">
        <v>13.474285294029499</v>
      </c>
      <c r="AG937" s="57">
        <v>14.029665886652554</v>
      </c>
      <c r="AH937" s="57">
        <v>14.056581387455582</v>
      </c>
      <c r="AI937" s="57">
        <v>14.112625036011799</v>
      </c>
      <c r="AJ937" s="58">
        <f t="shared" si="978"/>
        <v>14.440998191104839</v>
      </c>
      <c r="AK937" s="58">
        <v>13.701084011882848</v>
      </c>
      <c r="AL937" s="58">
        <v>13.669974315071967</v>
      </c>
      <c r="AM937" s="58">
        <v>13.59753981426628</v>
      </c>
      <c r="AN937" s="58">
        <v>13.606953518547723</v>
      </c>
      <c r="AO937" s="58">
        <f t="shared" si="979"/>
        <v>13.753690260184765</v>
      </c>
      <c r="AP937" s="58">
        <v>13.938634580764999</v>
      </c>
      <c r="AQ937" s="58">
        <v>13.745538545097302</v>
      </c>
      <c r="AR937" s="58">
        <v>13.959336637808844</v>
      </c>
      <c r="AS937" s="58">
        <f t="shared" si="980"/>
        <v>12.407263902946063</v>
      </c>
      <c r="AT937" s="58">
        <v>13.038438669645531</v>
      </c>
      <c r="AU937" s="58">
        <v>12.753791771845373</v>
      </c>
      <c r="AV937" s="58">
        <v>12.328510229285342</v>
      </c>
      <c r="AW937" s="58">
        <v>12.631402236338616</v>
      </c>
      <c r="AX937" s="58">
        <f t="shared" si="981"/>
        <v>11.839638439536662</v>
      </c>
      <c r="AY937" s="58"/>
      <c r="AZ937" s="58">
        <v>12.626574810823955</v>
      </c>
      <c r="BA937" s="58">
        <v>12.725206185484007</v>
      </c>
      <c r="BB937" s="58">
        <v>12.505845578787698</v>
      </c>
      <c r="BC937" s="58">
        <v>12.392247525846393</v>
      </c>
      <c r="BD937" s="58">
        <v>12.579437540878075</v>
      </c>
      <c r="BE937" s="58">
        <v>12.462308505268924</v>
      </c>
      <c r="BF937" s="58">
        <f t="shared" si="982"/>
        <v>11.146620226172256</v>
      </c>
      <c r="BG937" s="58">
        <v>12.31203874896582</v>
      </c>
      <c r="BH937" s="58">
        <v>12.227939299346245</v>
      </c>
      <c r="BI937" s="58">
        <v>12.892637497611185</v>
      </c>
      <c r="BJ937" s="58">
        <v>12.648220027119979</v>
      </c>
      <c r="BK937" s="58">
        <v>12.825098939847596</v>
      </c>
      <c r="BL937" s="58">
        <v>12.577831932863026</v>
      </c>
      <c r="BM937" s="58">
        <v>12.562483766561609</v>
      </c>
      <c r="BN937" s="58">
        <v>12.367847374780551</v>
      </c>
      <c r="BO937" s="58">
        <f t="shared" si="983"/>
        <v>11.024414750435238</v>
      </c>
      <c r="BP937" s="58">
        <v>12.38652523257238</v>
      </c>
      <c r="BQ937" s="58">
        <v>13.044474180089351</v>
      </c>
      <c r="BR937" s="58">
        <v>12.640351284840795</v>
      </c>
      <c r="BS937" s="58">
        <v>11.874009418119494</v>
      </c>
      <c r="BT937" s="58">
        <v>11.715346397644792</v>
      </c>
      <c r="BU937" s="58">
        <v>11.651262273054309</v>
      </c>
      <c r="BV937" s="58">
        <v>11.303839052203248</v>
      </c>
      <c r="BW937" s="58">
        <v>11.612188607430268</v>
      </c>
      <c r="BX937" s="58">
        <v>11.489098207713933</v>
      </c>
      <c r="BY937" s="58">
        <v>11.35519920746057</v>
      </c>
      <c r="BZ937" s="57">
        <v>11.722299550078475</v>
      </c>
      <c r="CA937" s="58">
        <f t="shared" si="984"/>
        <v>10.521022522949238</v>
      </c>
      <c r="CB937" s="58">
        <v>11.607425894566912</v>
      </c>
      <c r="CC937" s="58">
        <v>11.553299570311554</v>
      </c>
      <c r="CD937" s="58">
        <v>11.408628362903876</v>
      </c>
      <c r="CE937" s="58">
        <v>11.591198048681397</v>
      </c>
      <c r="CF937" s="58">
        <v>11.351932281295779</v>
      </c>
      <c r="CG937" s="58">
        <v>11.175454889342852</v>
      </c>
      <c r="CH937" s="58">
        <v>11.729975001310951</v>
      </c>
      <c r="CI937" s="58">
        <v>11.577120033544642</v>
      </c>
      <c r="CJ937" s="57">
        <v>11.777318148368911</v>
      </c>
      <c r="CK937" s="57">
        <v>11.795167534878237</v>
      </c>
      <c r="CL937" s="58">
        <f t="shared" si="985"/>
        <v>10.27965564548159</v>
      </c>
      <c r="CM937" s="58">
        <v>11.61636140555161</v>
      </c>
      <c r="CN937" s="58">
        <v>11.596848584209688</v>
      </c>
      <c r="CO937" s="58">
        <v>11.612290591945779</v>
      </c>
      <c r="CP937" s="58">
        <v>11.802618398496127</v>
      </c>
      <c r="CQ937" s="58">
        <v>11.595280374435024</v>
      </c>
      <c r="CR937" s="58">
        <v>11.464375022672346</v>
      </c>
      <c r="CS937" s="58">
        <v>11.504158503958884</v>
      </c>
      <c r="CT937" s="58">
        <v>11.362132121698487</v>
      </c>
      <c r="CU937" s="58">
        <v>11.214068379212016</v>
      </c>
      <c r="CV937" s="58">
        <v>11.36933966487565</v>
      </c>
      <c r="CW937" s="58">
        <v>11.281930396570147</v>
      </c>
      <c r="CX937" s="58">
        <v>11.588945862946249</v>
      </c>
      <c r="CY937" s="58">
        <v>11.478627550642722</v>
      </c>
      <c r="CZ937" s="58">
        <v>11.405359059850939</v>
      </c>
      <c r="DA937" s="58">
        <f t="shared" si="986"/>
        <v>10.013160100838473</v>
      </c>
      <c r="DB937" s="57">
        <v>11.689036226332915</v>
      </c>
      <c r="DC937" s="57">
        <v>11.524539740710397</v>
      </c>
      <c r="DD937" s="57">
        <v>11.182910742116736</v>
      </c>
      <c r="DE937" s="57">
        <v>11.511327416705642</v>
      </c>
      <c r="DF937" s="57">
        <v>11.270285557903378</v>
      </c>
      <c r="DG937" s="57">
        <v>11.031188294196948</v>
      </c>
      <c r="DH937" s="57">
        <v>11.528964940141812</v>
      </c>
      <c r="DI937" s="57">
        <v>11.369730827727588</v>
      </c>
      <c r="DJ937" s="57">
        <v>11.138888627428035</v>
      </c>
      <c r="DK937" s="57">
        <v>11.497705060648654</v>
      </c>
      <c r="DL937" s="57">
        <v>11.499347026492753</v>
      </c>
      <c r="DM937" s="57">
        <v>11.140812948036945</v>
      </c>
      <c r="DN937" s="59">
        <f t="shared" si="987"/>
        <v>9.9631092004627622</v>
      </c>
      <c r="DO937" s="57">
        <v>11.140812948036945</v>
      </c>
      <c r="DP937" s="57">
        <v>11.509373854485691</v>
      </c>
      <c r="DQ937" s="57">
        <v>11.437737628800694</v>
      </c>
      <c r="DR937" s="57">
        <v>11.31752892895209</v>
      </c>
      <c r="DS937" s="57">
        <v>10.042128062431082</v>
      </c>
      <c r="DT937" s="57">
        <v>9.9782841949086638</v>
      </c>
      <c r="DU937" s="57">
        <v>9.9427333927998198</v>
      </c>
      <c r="DV937" s="60">
        <f t="shared" si="988"/>
        <v>9.9355110215695213</v>
      </c>
      <c r="DW937" s="61">
        <f t="shared" si="988"/>
        <v>9.9141589231056333</v>
      </c>
      <c r="DX937" s="62">
        <f t="shared" si="988"/>
        <v>9.7419510170441654</v>
      </c>
      <c r="DZ937" s="57">
        <f t="shared" si="989"/>
        <v>9.9047359719740378</v>
      </c>
      <c r="EC937" s="57">
        <f t="shared" si="990"/>
        <v>9.9777163314418278</v>
      </c>
      <c r="EF937" s="57">
        <f t="shared" si="991"/>
        <v>10.136037415693258</v>
      </c>
      <c r="EI937" s="57">
        <f t="shared" si="992"/>
        <v>10.18133278486518</v>
      </c>
      <c r="EL937" s="57">
        <f t="shared" si="993"/>
        <v>10.200331145767853</v>
      </c>
      <c r="EO937" s="57">
        <f t="shared" si="994"/>
        <v>10.217613725142781</v>
      </c>
    </row>
    <row r="938" spans="1:145" ht="15.5" x14ac:dyDescent="0.35">
      <c r="A938" s="56" t="s">
        <v>388</v>
      </c>
      <c r="B938" s="57">
        <f t="shared" si="976"/>
        <v>35.682233200148666</v>
      </c>
      <c r="C938" s="57">
        <f t="shared" si="976"/>
        <v>35.850245077212499</v>
      </c>
      <c r="D938" s="57">
        <f t="shared" si="976"/>
        <v>38.204832934142367</v>
      </c>
      <c r="E938" s="57">
        <f t="shared" si="976"/>
        <v>33.887400425502129</v>
      </c>
      <c r="F938" s="57">
        <f t="shared" si="976"/>
        <v>35.320541570534807</v>
      </c>
      <c r="G938" s="57">
        <f t="shared" si="976"/>
        <v>34.418291801094945</v>
      </c>
      <c r="H938" s="57">
        <f t="shared" si="976"/>
        <v>35.459033262062192</v>
      </c>
      <c r="I938" s="57">
        <f t="shared" si="976"/>
        <v>36.070132776915088</v>
      </c>
      <c r="J938" s="57">
        <f t="shared" si="976"/>
        <v>36.416659915515503</v>
      </c>
      <c r="K938" s="57">
        <f t="shared" si="976"/>
        <v>36.004660352810077</v>
      </c>
      <c r="L938" s="57">
        <f t="shared" si="976"/>
        <v>36.114368736721161</v>
      </c>
      <c r="M938" s="57">
        <f t="shared" si="976"/>
        <v>35.784709659271762</v>
      </c>
      <c r="N938" s="57">
        <f t="shared" si="976"/>
        <v>32.435158892119901</v>
      </c>
      <c r="O938" s="57">
        <f t="shared" si="976"/>
        <v>29.325561503907561</v>
      </c>
      <c r="P938" s="57">
        <f t="shared" si="976"/>
        <v>22.684741896635021</v>
      </c>
      <c r="Q938" s="57">
        <f t="shared" si="976"/>
        <v>21.501633646955405</v>
      </c>
      <c r="R938" s="57">
        <f t="shared" si="976"/>
        <v>20.908179479988142</v>
      </c>
      <c r="S938" s="57">
        <f t="shared" si="976"/>
        <v>19.211352423931586</v>
      </c>
      <c r="T938" s="57">
        <f t="shared" si="976"/>
        <v>18.84176572046875</v>
      </c>
      <c r="U938" s="57">
        <f t="shared" si="976"/>
        <v>18.00950900929632</v>
      </c>
      <c r="V938" s="57">
        <f t="shared" si="976"/>
        <v>18.246657900565058</v>
      </c>
      <c r="W938" s="57">
        <f t="shared" si="976"/>
        <v>17.570403537100592</v>
      </c>
      <c r="X938" s="58">
        <f t="shared" si="976"/>
        <v>16.814724700536974</v>
      </c>
      <c r="Y938" s="58">
        <f t="shared" si="976"/>
        <v>17.077305184848225</v>
      </c>
      <c r="Z938" s="57">
        <f t="shared" si="976"/>
        <v>17.514180164646898</v>
      </c>
      <c r="AA938" s="57">
        <f t="shared" si="976"/>
        <v>17.261586895965227</v>
      </c>
      <c r="AB938" s="57">
        <v>13.495503383129799</v>
      </c>
      <c r="AC938" s="57">
        <v>13.77212741858699</v>
      </c>
      <c r="AD938" s="57">
        <v>13.740613836078367</v>
      </c>
      <c r="AE938" s="57">
        <f t="shared" si="977"/>
        <v>17.993002427981846</v>
      </c>
      <c r="AF938" s="57">
        <v>17.600614813112649</v>
      </c>
      <c r="AG938" s="57">
        <v>19.1544535080697</v>
      </c>
      <c r="AH938" s="57">
        <v>19.180185641047796</v>
      </c>
      <c r="AI938" s="57">
        <v>19.303031309000371</v>
      </c>
      <c r="AJ938" s="58">
        <f t="shared" si="978"/>
        <v>18.04484285289594</v>
      </c>
      <c r="AK938" s="58">
        <v>19.376244778227441</v>
      </c>
      <c r="AL938" s="58">
        <v>19.396884532620639</v>
      </c>
      <c r="AM938" s="58">
        <v>19.656258581623099</v>
      </c>
      <c r="AN938" s="58">
        <v>19.616975963638705</v>
      </c>
      <c r="AO938" s="58">
        <f t="shared" si="979"/>
        <v>18.511329068349241</v>
      </c>
      <c r="AP938" s="58">
        <v>19.659537261437432</v>
      </c>
      <c r="AQ938" s="58">
        <v>19.457607772700381</v>
      </c>
      <c r="AR938" s="58">
        <v>19.966528485605878</v>
      </c>
      <c r="AS938" s="58">
        <f t="shared" si="980"/>
        <v>19.100512656781326</v>
      </c>
      <c r="AT938" s="58">
        <v>19.427799944092325</v>
      </c>
      <c r="AU938" s="58">
        <v>19.204486808340775</v>
      </c>
      <c r="AV938" s="58">
        <v>18.714202902897629</v>
      </c>
      <c r="AW938" s="58">
        <v>18.760725252928996</v>
      </c>
      <c r="AX938" s="58">
        <f t="shared" si="981"/>
        <v>19.161203295044764</v>
      </c>
      <c r="AY938" s="58"/>
      <c r="AZ938" s="58">
        <v>19.025277154367885</v>
      </c>
      <c r="BA938" s="58">
        <v>19.033298268554301</v>
      </c>
      <c r="BB938" s="58">
        <v>18.58111646137699</v>
      </c>
      <c r="BC938" s="58">
        <v>18.601930424729318</v>
      </c>
      <c r="BD938" s="58">
        <v>18.615423144083724</v>
      </c>
      <c r="BE938" s="58">
        <v>18.482667900839854</v>
      </c>
      <c r="BF938" s="58">
        <f t="shared" si="982"/>
        <v>19.099199933257058</v>
      </c>
      <c r="BG938" s="58">
        <v>18.380961259289595</v>
      </c>
      <c r="BH938" s="58">
        <v>18.425681035229623</v>
      </c>
      <c r="BI938" s="58">
        <v>18.367660148290977</v>
      </c>
      <c r="BJ938" s="58">
        <v>18.481057737163635</v>
      </c>
      <c r="BK938" s="58">
        <v>18.392137309092018</v>
      </c>
      <c r="BL938" s="58">
        <v>18.437354066786394</v>
      </c>
      <c r="BM938" s="58">
        <v>18.464326944124803</v>
      </c>
      <c r="BN938" s="58">
        <v>18.547236144109849</v>
      </c>
      <c r="BO938" s="58">
        <f t="shared" si="983"/>
        <v>19.425005419067997</v>
      </c>
      <c r="BP938" s="58">
        <v>18.869983734873745</v>
      </c>
      <c r="BQ938" s="58">
        <v>19.211648479402331</v>
      </c>
      <c r="BR938" s="58">
        <v>18.202101722240794</v>
      </c>
      <c r="BS938" s="58">
        <v>18.945611113475319</v>
      </c>
      <c r="BT938" s="58">
        <v>19.346273025950335</v>
      </c>
      <c r="BU938" s="58">
        <v>19.347069574748229</v>
      </c>
      <c r="BV938" s="58">
        <v>19.662989453709105</v>
      </c>
      <c r="BW938" s="58">
        <v>19.280708290494498</v>
      </c>
      <c r="BX938" s="58">
        <v>19.219441987933916</v>
      </c>
      <c r="BY938" s="58">
        <v>19.516722434040481</v>
      </c>
      <c r="BZ938" s="57">
        <v>19.106244347445529</v>
      </c>
      <c r="CA938" s="58">
        <f t="shared" si="984"/>
        <v>19.414296412500182</v>
      </c>
      <c r="CB938" s="58">
        <v>19.286904331072698</v>
      </c>
      <c r="CC938" s="58">
        <v>19.148762528851382</v>
      </c>
      <c r="CD938" s="58">
        <v>19.160034037938431</v>
      </c>
      <c r="CE938" s="58">
        <v>18.976296618528636</v>
      </c>
      <c r="CF938" s="58">
        <v>18.992822561771959</v>
      </c>
      <c r="CG938" s="58">
        <v>19.096313501008467</v>
      </c>
      <c r="CH938" s="58">
        <v>18.956581916737104</v>
      </c>
      <c r="CI938" s="58">
        <v>18.975116876292969</v>
      </c>
      <c r="CJ938" s="57">
        <v>19.076893911386943</v>
      </c>
      <c r="CK938" s="57">
        <v>19.007698916993018</v>
      </c>
      <c r="CL938" s="58">
        <f t="shared" si="985"/>
        <v>19.375528815392844</v>
      </c>
      <c r="CM938" s="58">
        <v>18.92452326361445</v>
      </c>
      <c r="CN938" s="58">
        <v>19.026205818227549</v>
      </c>
      <c r="CO938" s="58">
        <v>19.075278813508383</v>
      </c>
      <c r="CP938" s="58">
        <v>18.998508823950374</v>
      </c>
      <c r="CQ938" s="58">
        <v>19.040138288556697</v>
      </c>
      <c r="CR938" s="58">
        <v>18.952335044137925</v>
      </c>
      <c r="CS938" s="58">
        <v>18.806890328414955</v>
      </c>
      <c r="CT938" s="58">
        <v>18.890599329706603</v>
      </c>
      <c r="CU938" s="58">
        <v>18.807149387896903</v>
      </c>
      <c r="CV938" s="58">
        <v>19.004078368027706</v>
      </c>
      <c r="CW938" s="58">
        <v>19.026986453190982</v>
      </c>
      <c r="CX938" s="58">
        <v>18.979535220057286</v>
      </c>
      <c r="CY938" s="58">
        <v>18.998407118632784</v>
      </c>
      <c r="CZ938" s="58">
        <v>19.006338701411721</v>
      </c>
      <c r="DA938" s="58">
        <f t="shared" si="986"/>
        <v>19.400354938476134</v>
      </c>
      <c r="DB938" s="57">
        <v>18.850800450676367</v>
      </c>
      <c r="DC938" s="57">
        <v>18.958884994036669</v>
      </c>
      <c r="DD938" s="57">
        <v>18.962301234173989</v>
      </c>
      <c r="DE938" s="57">
        <v>19.095418647298828</v>
      </c>
      <c r="DF938" s="57">
        <v>19.068826524664196</v>
      </c>
      <c r="DG938" s="57">
        <v>19.173667520022654</v>
      </c>
      <c r="DH938" s="57">
        <v>19.188775125083271</v>
      </c>
      <c r="DI938" s="57">
        <v>19.142330896510195</v>
      </c>
      <c r="DJ938" s="57">
        <v>19.091975010516627</v>
      </c>
      <c r="DK938" s="57">
        <v>19.200201694128022</v>
      </c>
      <c r="DL938" s="57">
        <v>19.176689896873651</v>
      </c>
      <c r="DM938" s="57">
        <v>19.09526805673007</v>
      </c>
      <c r="DN938" s="59">
        <f t="shared" si="987"/>
        <v>19.443660799739135</v>
      </c>
      <c r="DO938" s="57">
        <v>19.09526805673007</v>
      </c>
      <c r="DP938" s="57">
        <v>18.830525708966203</v>
      </c>
      <c r="DQ938" s="57">
        <v>18.921930486606371</v>
      </c>
      <c r="DR938" s="57">
        <v>19.02846717202965</v>
      </c>
      <c r="DS938" s="57">
        <v>19.457317057523039</v>
      </c>
      <c r="DT938" s="57">
        <v>19.338370967323304</v>
      </c>
      <c r="DU938" s="57">
        <v>19.499342522652483</v>
      </c>
      <c r="DV938" s="60">
        <f t="shared" si="988"/>
        <v>19.632032659251024</v>
      </c>
      <c r="DW938" s="61">
        <f t="shared" si="988"/>
        <v>19.523255974502209</v>
      </c>
      <c r="DX938" s="62">
        <f t="shared" si="988"/>
        <v>19.480565213379503</v>
      </c>
      <c r="DZ938" s="57">
        <f t="shared" si="989"/>
        <v>19.43287189905887</v>
      </c>
      <c r="EC938" s="57">
        <f t="shared" si="990"/>
        <v>19.277613204688418</v>
      </c>
      <c r="EF938" s="57">
        <f t="shared" si="991"/>
        <v>19.172880098490321</v>
      </c>
      <c r="EI938" s="57">
        <f t="shared" si="992"/>
        <v>19.087450841437558</v>
      </c>
      <c r="EL938" s="57">
        <f t="shared" si="993"/>
        <v>18.943653929910255</v>
      </c>
      <c r="EO938" s="57">
        <f t="shared" si="994"/>
        <v>18.811283931732174</v>
      </c>
    </row>
    <row r="939" spans="1:145" ht="15.5" x14ac:dyDescent="0.35">
      <c r="A939" s="56" t="s">
        <v>389</v>
      </c>
      <c r="B939" s="57">
        <f t="shared" si="976"/>
        <v>1.6483294878665413</v>
      </c>
      <c r="C939" s="57">
        <f t="shared" si="976"/>
        <v>1.7444298802112712</v>
      </c>
      <c r="D939" s="57">
        <f t="shared" si="976"/>
        <v>1.8361057680458137</v>
      </c>
      <c r="E939" s="57">
        <f t="shared" si="976"/>
        <v>1.5595921448043424</v>
      </c>
      <c r="F939" s="57">
        <f t="shared" si="976"/>
        <v>1.5236986474042697</v>
      </c>
      <c r="G939" s="57">
        <f t="shared" si="976"/>
        <v>1.7324980870940503</v>
      </c>
      <c r="H939" s="57">
        <f t="shared" si="976"/>
        <v>1.8826400787743138</v>
      </c>
      <c r="I939" s="57">
        <f t="shared" si="976"/>
        <v>1.9469981231383255</v>
      </c>
      <c r="J939" s="57">
        <f t="shared" si="976"/>
        <v>2.1390511828103635</v>
      </c>
      <c r="K939" s="57">
        <f t="shared" si="976"/>
        <v>2.7377260046640277</v>
      </c>
      <c r="L939" s="57">
        <f t="shared" si="976"/>
        <v>2.9488359122239225</v>
      </c>
      <c r="M939" s="57">
        <f t="shared" si="976"/>
        <v>3.0313363084283917</v>
      </c>
      <c r="N939" s="57">
        <f t="shared" si="976"/>
        <v>3.7847094982056491</v>
      </c>
      <c r="O939" s="57">
        <f t="shared" si="976"/>
        <v>9.3054046258221366</v>
      </c>
      <c r="P939" s="57">
        <f t="shared" si="976"/>
        <v>11.164367057027007</v>
      </c>
      <c r="Q939" s="57">
        <f t="shared" si="976"/>
        <v>12.965069953377768</v>
      </c>
      <c r="R939" s="57">
        <f t="shared" si="976"/>
        <v>14.402491044234537</v>
      </c>
      <c r="S939" s="57">
        <f t="shared" si="976"/>
        <v>16.301091686413312</v>
      </c>
      <c r="T939" s="57">
        <f t="shared" si="976"/>
        <v>16.433539713199742</v>
      </c>
      <c r="U939" s="57">
        <f t="shared" si="976"/>
        <v>16.81883636640552</v>
      </c>
      <c r="V939" s="57">
        <f t="shared" si="976"/>
        <v>18.171940087537809</v>
      </c>
      <c r="W939" s="57">
        <f t="shared" si="976"/>
        <v>19.959044188584382</v>
      </c>
      <c r="X939" s="58">
        <f t="shared" si="976"/>
        <v>19.963401314604894</v>
      </c>
      <c r="Y939" s="58">
        <f t="shared" si="976"/>
        <v>18.310512434543504</v>
      </c>
      <c r="Z939" s="57">
        <f t="shared" si="976"/>
        <v>18.343025349457157</v>
      </c>
      <c r="AA939" s="57">
        <f t="shared" si="976"/>
        <v>18.653845027152759</v>
      </c>
      <c r="AB939" s="57">
        <v>8.5450042218850708</v>
      </c>
      <c r="AC939" s="57">
        <v>8.7158706222942612</v>
      </c>
      <c r="AD939" s="57">
        <v>8.8456793752372711</v>
      </c>
      <c r="AE939" s="57">
        <f t="shared" si="977"/>
        <v>17.668456080947117</v>
      </c>
      <c r="AF939" s="57">
        <v>20.339249869412399</v>
      </c>
      <c r="AG939" s="57">
        <v>14.876337395580496</v>
      </c>
      <c r="AH939" s="57">
        <v>15.148380525758899</v>
      </c>
      <c r="AI939" s="57">
        <v>15.221079162086053</v>
      </c>
      <c r="AJ939" s="58">
        <f t="shared" si="978"/>
        <v>16.861795898833872</v>
      </c>
      <c r="AK939" s="58">
        <v>13.273591254068423</v>
      </c>
      <c r="AL939" s="58">
        <v>13.187885215965981</v>
      </c>
      <c r="AM939" s="58">
        <v>13.5070547054111</v>
      </c>
      <c r="AN939" s="58">
        <v>13.474076574282753</v>
      </c>
      <c r="AO939" s="58">
        <f t="shared" si="979"/>
        <v>15.103836083170462</v>
      </c>
      <c r="AP939" s="58">
        <v>12.292809408410406</v>
      </c>
      <c r="AQ939" s="58">
        <v>12.255822200576366</v>
      </c>
      <c r="AR939" s="58">
        <v>11.222314564723071</v>
      </c>
      <c r="AS939" s="58">
        <f t="shared" si="980"/>
        <v>13.8194656024568</v>
      </c>
      <c r="AT939" s="58">
        <v>12.779431557987619</v>
      </c>
      <c r="AU939" s="58">
        <v>13.44069855504473</v>
      </c>
      <c r="AV939" s="58">
        <v>12.629255864271881</v>
      </c>
      <c r="AW939" s="58">
        <v>12.660647412615701</v>
      </c>
      <c r="AX939" s="58">
        <f t="shared" si="981"/>
        <v>13.505958874915709</v>
      </c>
      <c r="AY939" s="58"/>
      <c r="AZ939" s="58">
        <v>12.03992375868941</v>
      </c>
      <c r="BA939" s="58">
        <v>11.850369286771191</v>
      </c>
      <c r="BB939" s="58">
        <v>12.413623875589845</v>
      </c>
      <c r="BC939" s="58">
        <v>12.275061474805266</v>
      </c>
      <c r="BD939" s="58">
        <v>12.415699328138395</v>
      </c>
      <c r="BE939" s="58">
        <v>12.24866412172436</v>
      </c>
      <c r="BF939" s="58">
        <f t="shared" si="982"/>
        <v>12.951028198999937</v>
      </c>
      <c r="BG939" s="58">
        <v>12.143451617038586</v>
      </c>
      <c r="BH939" s="58">
        <v>11.819611613410947</v>
      </c>
      <c r="BI939" s="58">
        <v>11.712956791398582</v>
      </c>
      <c r="BJ939" s="58">
        <v>11.474830812571364</v>
      </c>
      <c r="BK939" s="58">
        <v>11.808092219938732</v>
      </c>
      <c r="BL939" s="58">
        <v>11.578036376385633</v>
      </c>
      <c r="BM939" s="58">
        <v>11.805574999170243</v>
      </c>
      <c r="BN939" s="58">
        <v>11.537649113241805</v>
      </c>
      <c r="BO939" s="58">
        <f t="shared" si="983"/>
        <v>12.118938628709158</v>
      </c>
      <c r="BP939" s="58">
        <v>11.516468977410289</v>
      </c>
      <c r="BQ939" s="58">
        <v>12.128202171387349</v>
      </c>
      <c r="BR939" s="58">
        <v>11.89553069332722</v>
      </c>
      <c r="BS939" s="58">
        <v>10.895930136556171</v>
      </c>
      <c r="BT939" s="58">
        <v>11.742825386452965</v>
      </c>
      <c r="BU939" s="58">
        <v>11.701075015967032</v>
      </c>
      <c r="BV939" s="58">
        <v>11.395397617126054</v>
      </c>
      <c r="BW939" s="58">
        <v>11.809583997960049</v>
      </c>
      <c r="BX939" s="58">
        <v>11.861932203477405</v>
      </c>
      <c r="BY939" s="58">
        <v>11.954458330163876</v>
      </c>
      <c r="BZ939" s="57">
        <v>11.756848593849476</v>
      </c>
      <c r="CA939" s="58">
        <f t="shared" si="984"/>
        <v>11.765851307648772</v>
      </c>
      <c r="CB939" s="58">
        <v>11.553091086905098</v>
      </c>
      <c r="CC939" s="58">
        <v>11.546323373185924</v>
      </c>
      <c r="CD939" s="58">
        <v>11.206334020126786</v>
      </c>
      <c r="CE939" s="58">
        <v>11.63654436723899</v>
      </c>
      <c r="CF939" s="58">
        <v>11.603525808427447</v>
      </c>
      <c r="CG939" s="58">
        <v>11.270156366129779</v>
      </c>
      <c r="CH939" s="58">
        <v>11.756077170395914</v>
      </c>
      <c r="CI939" s="58">
        <v>11.643675381723618</v>
      </c>
      <c r="CJ939" s="57">
        <v>11.673041240125746</v>
      </c>
      <c r="CK939" s="57">
        <v>11.513018818893521</v>
      </c>
      <c r="CL939" s="58">
        <f t="shared" si="985"/>
        <v>11.670067329316195</v>
      </c>
      <c r="CM939" s="58">
        <v>11.292592299127818</v>
      </c>
      <c r="CN939" s="58">
        <v>11.287263613935568</v>
      </c>
      <c r="CO939" s="58">
        <v>11.217630043302718</v>
      </c>
      <c r="CP939" s="58">
        <v>11.491582060151996</v>
      </c>
      <c r="CQ939" s="58">
        <v>11.384226872889881</v>
      </c>
      <c r="CR939" s="58">
        <v>11.238178331284278</v>
      </c>
      <c r="CS939" s="58">
        <v>11.739334968888038</v>
      </c>
      <c r="CT939" s="58">
        <v>11.701303642604971</v>
      </c>
      <c r="CU939" s="58">
        <v>11.399842754212713</v>
      </c>
      <c r="CV939" s="58">
        <v>11.682018899603898</v>
      </c>
      <c r="CW939" s="58">
        <v>11.648243409287737</v>
      </c>
      <c r="CX939" s="58">
        <v>11.568506589161691</v>
      </c>
      <c r="CY939" s="58">
        <v>11.608726917130964</v>
      </c>
      <c r="CZ939" s="58">
        <v>11.596653243185724</v>
      </c>
      <c r="DA939" s="58">
        <f t="shared" si="986"/>
        <v>11.673481879257439</v>
      </c>
      <c r="DB939" s="57">
        <v>11.119807535635593</v>
      </c>
      <c r="DC939" s="57">
        <v>10.94915013858712</v>
      </c>
      <c r="DD939" s="57">
        <v>10.727782966512518</v>
      </c>
      <c r="DE939" s="57">
        <v>11.002104193509455</v>
      </c>
      <c r="DF939" s="57">
        <v>10.864416163231757</v>
      </c>
      <c r="DG939" s="57">
        <v>10.687035616120729</v>
      </c>
      <c r="DH939" s="57">
        <v>10.838226940284029</v>
      </c>
      <c r="DI939" s="57">
        <v>10.748988273597632</v>
      </c>
      <c r="DJ939" s="57">
        <v>10.781097422705962</v>
      </c>
      <c r="DK939" s="57">
        <v>10.540192907769907</v>
      </c>
      <c r="DL939" s="57">
        <v>10.487041873959816</v>
      </c>
      <c r="DM939" s="57">
        <v>10.782509195093962</v>
      </c>
      <c r="DN939" s="59">
        <f t="shared" si="987"/>
        <v>10.837083450900177</v>
      </c>
      <c r="DO939" s="57">
        <v>10.782509195093962</v>
      </c>
      <c r="DP939" s="57">
        <v>10.865311807355233</v>
      </c>
      <c r="DQ939" s="57">
        <v>10.598805677576356</v>
      </c>
      <c r="DR939" s="57">
        <v>10.232982883219345</v>
      </c>
      <c r="DS939" s="57">
        <v>11.00453079142042</v>
      </c>
      <c r="DT939" s="57">
        <v>10.976420094442217</v>
      </c>
      <c r="DU939" s="57">
        <v>10.835294224711859</v>
      </c>
      <c r="DV939" s="60">
        <f t="shared" si="988"/>
        <v>10.604815129013376</v>
      </c>
      <c r="DW939" s="61">
        <f t="shared" si="988"/>
        <v>10.61327221931589</v>
      </c>
      <c r="DX939" s="62">
        <f t="shared" si="988"/>
        <v>10.565383074586043</v>
      </c>
      <c r="DZ939" s="57">
        <f t="shared" si="989"/>
        <v>10.727333702854599</v>
      </c>
      <c r="EC939" s="57">
        <f t="shared" si="990"/>
        <v>10.572383165924823</v>
      </c>
      <c r="EF939" s="57">
        <f t="shared" si="991"/>
        <v>10.298050676934752</v>
      </c>
      <c r="EI939" s="57">
        <f t="shared" si="992"/>
        <v>10.157305344722054</v>
      </c>
      <c r="EL939" s="57">
        <f t="shared" si="993"/>
        <v>10.017623251279375</v>
      </c>
      <c r="EO939" s="57">
        <f t="shared" si="994"/>
        <v>9.8163751790396567</v>
      </c>
    </row>
    <row r="940" spans="1:145" ht="15.5" x14ac:dyDescent="0.35">
      <c r="A940" s="56" t="s">
        <v>390</v>
      </c>
      <c r="B940" s="57">
        <f t="shared" si="976"/>
        <v>12.216446985350643</v>
      </c>
      <c r="C940" s="57">
        <f t="shared" si="976"/>
        <v>13.225726818678774</v>
      </c>
      <c r="D940" s="57">
        <f t="shared" si="976"/>
        <v>13.188455263960984</v>
      </c>
      <c r="E940" s="57">
        <f t="shared" si="976"/>
        <v>11.534878338812954</v>
      </c>
      <c r="F940" s="57">
        <f t="shared" si="976"/>
        <v>11.712468118632991</v>
      </c>
      <c r="G940" s="57">
        <f t="shared" si="976"/>
        <v>12.345449008828698</v>
      </c>
      <c r="H940" s="57">
        <f t="shared" si="976"/>
        <v>11.775743090927364</v>
      </c>
      <c r="I940" s="57">
        <f t="shared" si="976"/>
        <v>12.208510124691863</v>
      </c>
      <c r="J940" s="57">
        <f t="shared" si="976"/>
        <v>11.917734209064269</v>
      </c>
      <c r="K940" s="57">
        <f t="shared" si="976"/>
        <v>11.553696996958921</v>
      </c>
      <c r="L940" s="57">
        <f t="shared" si="976"/>
        <v>11.704575577458165</v>
      </c>
      <c r="M940" s="57">
        <f t="shared" si="976"/>
        <v>11.87424893096822</v>
      </c>
      <c r="N940" s="57">
        <f t="shared" si="976"/>
        <v>12.064063818154581</v>
      </c>
      <c r="O940" s="57">
        <f t="shared" si="976"/>
        <v>11.193971086854354</v>
      </c>
      <c r="P940" s="57">
        <f t="shared" si="976"/>
        <v>9.4090364789135617</v>
      </c>
      <c r="Q940" s="57">
        <f t="shared" si="976"/>
        <v>9.6991786658137702</v>
      </c>
      <c r="R940" s="57">
        <f t="shared" si="976"/>
        <v>10.500285397215164</v>
      </c>
      <c r="S940" s="57">
        <f t="shared" si="976"/>
        <v>12.709697973871066</v>
      </c>
      <c r="T940" s="57">
        <f t="shared" si="976"/>
        <v>13.229391256086059</v>
      </c>
      <c r="U940" s="57">
        <f t="shared" si="976"/>
        <v>12.67488670722912</v>
      </c>
      <c r="V940" s="57">
        <f t="shared" si="976"/>
        <v>12.651054630060555</v>
      </c>
      <c r="W940" s="57">
        <f t="shared" si="976"/>
        <v>12.298658347595</v>
      </c>
      <c r="X940" s="58">
        <f t="shared" si="976"/>
        <v>11.810962814225881</v>
      </c>
      <c r="Y940" s="58">
        <f t="shared" si="976"/>
        <v>12.966843028294953</v>
      </c>
      <c r="Z940" s="57">
        <f t="shared" si="976"/>
        <v>12.869792518602509</v>
      </c>
      <c r="AA940" s="57">
        <f t="shared" si="976"/>
        <v>13.068608885930683</v>
      </c>
      <c r="AB940" s="57">
        <v>8.4743654176010406</v>
      </c>
      <c r="AC940" s="57">
        <v>7.9050166874304342</v>
      </c>
      <c r="AD940" s="57">
        <v>7.8679747443419599</v>
      </c>
      <c r="AE940" s="57">
        <f t="shared" si="977"/>
        <v>13.297101944334212</v>
      </c>
      <c r="AF940" s="57">
        <v>16.058841974140734</v>
      </c>
      <c r="AG940" s="57">
        <v>16.312777317152715</v>
      </c>
      <c r="AH940" s="57">
        <v>15.836305012604226</v>
      </c>
      <c r="AI940" s="57">
        <v>15.91541277457142</v>
      </c>
      <c r="AJ940" s="58">
        <f t="shared" si="978"/>
        <v>13.117754237304194</v>
      </c>
      <c r="AK940" s="58">
        <v>17.262499323725837</v>
      </c>
      <c r="AL940" s="58">
        <v>16.692113548838066</v>
      </c>
      <c r="AM940" s="58">
        <v>16.123242825540981</v>
      </c>
      <c r="AN940" s="58">
        <v>16.132858125192303</v>
      </c>
      <c r="AO940" s="58">
        <f t="shared" si="979"/>
        <v>13.493616780032305</v>
      </c>
      <c r="AP940" s="58">
        <v>15.765918478737921</v>
      </c>
      <c r="AQ940" s="58">
        <v>15.797326120289087</v>
      </c>
      <c r="AR940" s="58">
        <v>15.527100290196445</v>
      </c>
      <c r="AS940" s="58">
        <f t="shared" si="980"/>
        <v>13.258018391046953</v>
      </c>
      <c r="AT940" s="58">
        <v>15.004385694459586</v>
      </c>
      <c r="AU940" s="58">
        <v>15.169980256773883</v>
      </c>
      <c r="AV940" s="58">
        <v>14.6525002286574</v>
      </c>
      <c r="AW940" s="58">
        <v>14.160436503559648</v>
      </c>
      <c r="AX940" s="58">
        <f t="shared" si="981"/>
        <v>12.676232735889139</v>
      </c>
      <c r="AY940" s="58"/>
      <c r="AZ940" s="58">
        <v>13.788808563432864</v>
      </c>
      <c r="BA940" s="58">
        <v>13.67969062607045</v>
      </c>
      <c r="BB940" s="58">
        <v>14.311575062826192</v>
      </c>
      <c r="BC940" s="58">
        <v>14.227694127656838</v>
      </c>
      <c r="BD940" s="58">
        <v>13.821170288526472</v>
      </c>
      <c r="BE940" s="58">
        <v>13.734205297943287</v>
      </c>
      <c r="BF940" s="58">
        <f t="shared" si="982"/>
        <v>12.769460656851498</v>
      </c>
      <c r="BG940" s="58">
        <v>14.396143333190844</v>
      </c>
      <c r="BH940" s="58">
        <v>14.363389916226266</v>
      </c>
      <c r="BI940" s="58">
        <v>13.852259271856495</v>
      </c>
      <c r="BJ940" s="58">
        <v>13.935929007828966</v>
      </c>
      <c r="BK940" s="58">
        <v>14.3162959863916</v>
      </c>
      <c r="BL940" s="58">
        <v>14.435288345721361</v>
      </c>
      <c r="BM940" s="58">
        <v>14.138404179219906</v>
      </c>
      <c r="BN940" s="58">
        <v>14.297710348389939</v>
      </c>
      <c r="BO940" s="58">
        <f t="shared" si="983"/>
        <v>12.811715546557226</v>
      </c>
      <c r="BP940" s="58">
        <v>12.953326921735426</v>
      </c>
      <c r="BQ940" s="58">
        <v>13.641383310026423</v>
      </c>
      <c r="BR940" s="58">
        <v>13.540630027626191</v>
      </c>
      <c r="BS940" s="58">
        <v>12.96783538635507</v>
      </c>
      <c r="BT940" s="58">
        <v>13.194327088010578</v>
      </c>
      <c r="BU940" s="58">
        <v>12.891254382793907</v>
      </c>
      <c r="BV940" s="58">
        <v>13.113064400245253</v>
      </c>
      <c r="BW940" s="58">
        <v>13.118590550953519</v>
      </c>
      <c r="BX940" s="58">
        <v>13.029143819836449</v>
      </c>
      <c r="BY940" s="58">
        <v>12.991456757320151</v>
      </c>
      <c r="BZ940" s="57">
        <v>12.927640906781594</v>
      </c>
      <c r="CA940" s="58">
        <f t="shared" si="984"/>
        <v>12.750224864244316</v>
      </c>
      <c r="CB940" s="58">
        <v>12.81565712826923</v>
      </c>
      <c r="CC940" s="58">
        <v>12.867424846423955</v>
      </c>
      <c r="CD940" s="58">
        <v>12.816179021601375</v>
      </c>
      <c r="CE940" s="58">
        <v>12.496757850779755</v>
      </c>
      <c r="CF940" s="58">
        <v>12.568241121597076</v>
      </c>
      <c r="CG940" s="58">
        <v>12.554645675120581</v>
      </c>
      <c r="CH940" s="58">
        <v>12.476763152813426</v>
      </c>
      <c r="CI940" s="58">
        <v>12.56053010986194</v>
      </c>
      <c r="CJ940" s="57">
        <v>12.509866180742923</v>
      </c>
      <c r="CK940" s="57">
        <v>12.56168693102742</v>
      </c>
      <c r="CL940" s="58">
        <f t="shared" si="985"/>
        <v>12.471706303582399</v>
      </c>
      <c r="CM940" s="58">
        <v>12.538638243022779</v>
      </c>
      <c r="CN940" s="58">
        <v>12.390318616939267</v>
      </c>
      <c r="CO940" s="58">
        <v>12.310228631052857</v>
      </c>
      <c r="CP940" s="58">
        <v>12.228277233815204</v>
      </c>
      <c r="CQ940" s="58">
        <v>12.28008774517795</v>
      </c>
      <c r="CR940" s="58">
        <v>12.256598840935448</v>
      </c>
      <c r="CS940" s="58">
        <v>12.108815975573002</v>
      </c>
      <c r="CT940" s="58">
        <v>12.068716685561201</v>
      </c>
      <c r="CU940" s="58">
        <v>12.074522738215164</v>
      </c>
      <c r="CV940" s="58">
        <v>12.012085604651995</v>
      </c>
      <c r="CW940" s="58">
        <v>11.992633620381064</v>
      </c>
      <c r="CX940" s="58">
        <v>12.17394287943686</v>
      </c>
      <c r="CY940" s="58">
        <v>12.143823898693443</v>
      </c>
      <c r="CZ940" s="58">
        <v>12.012969199998119</v>
      </c>
      <c r="DA940" s="58">
        <f t="shared" si="986"/>
        <v>12.462448879074987</v>
      </c>
      <c r="DB940" s="57">
        <v>12.428613921177972</v>
      </c>
      <c r="DC940" s="57">
        <v>12.507440057513763</v>
      </c>
      <c r="DD940" s="57">
        <v>12.483619518915607</v>
      </c>
      <c r="DE940" s="57">
        <v>12.270943661686442</v>
      </c>
      <c r="DF940" s="57">
        <v>12.396609539853856</v>
      </c>
      <c r="DG940" s="57">
        <v>12.488647590223847</v>
      </c>
      <c r="DH940" s="57">
        <v>12.469059836562746</v>
      </c>
      <c r="DI940" s="57">
        <v>12.462776889029435</v>
      </c>
      <c r="DJ940" s="57">
        <v>12.497102047187342</v>
      </c>
      <c r="DK940" s="57">
        <v>12.575963145628846</v>
      </c>
      <c r="DL940" s="57">
        <v>12.488889226261165</v>
      </c>
      <c r="DM940" s="57">
        <v>12.512182980321397</v>
      </c>
      <c r="DN940" s="59">
        <f t="shared" si="987"/>
        <v>12.784246249477231</v>
      </c>
      <c r="DO940" s="57">
        <v>12.512182980321397</v>
      </c>
      <c r="DP940" s="57">
        <v>12.506987419639019</v>
      </c>
      <c r="DQ940" s="57">
        <v>12.521867065064848</v>
      </c>
      <c r="DR940" s="57">
        <v>12.511410300795418</v>
      </c>
      <c r="DS940" s="57">
        <v>12.73972337564809</v>
      </c>
      <c r="DT940" s="57">
        <v>12.763442013165609</v>
      </c>
      <c r="DU940" s="57">
        <v>12.71898484666141</v>
      </c>
      <c r="DV940" s="60">
        <f t="shared" si="988"/>
        <v>12.665435053754111</v>
      </c>
      <c r="DW940" s="61">
        <f t="shared" si="988"/>
        <v>12.700475916682061</v>
      </c>
      <c r="DX940" s="62">
        <f t="shared" si="988"/>
        <v>12.780958655546625</v>
      </c>
      <c r="DZ940" s="57">
        <f t="shared" si="989"/>
        <v>12.484735726393307</v>
      </c>
      <c r="EC940" s="57">
        <f t="shared" si="990"/>
        <v>12.566225541958717</v>
      </c>
      <c r="EF940" s="57">
        <f t="shared" si="991"/>
        <v>12.513181303275172</v>
      </c>
      <c r="EI940" s="57">
        <f t="shared" si="992"/>
        <v>12.433291397322261</v>
      </c>
      <c r="EL940" s="57">
        <f t="shared" si="993"/>
        <v>12.340775890520124</v>
      </c>
      <c r="EO940" s="57">
        <f t="shared" si="994"/>
        <v>12.251996598907763</v>
      </c>
    </row>
    <row r="941" spans="1:145" ht="15.5" x14ac:dyDescent="0.35">
      <c r="A941" s="12" t="s">
        <v>1</v>
      </c>
      <c r="B941" s="12" t="s">
        <v>1</v>
      </c>
      <c r="C941" s="12" t="s">
        <v>1</v>
      </c>
      <c r="D941" s="12" t="s">
        <v>1</v>
      </c>
      <c r="E941" s="12" t="s">
        <v>1</v>
      </c>
      <c r="F941" s="12" t="s">
        <v>1</v>
      </c>
      <c r="G941" s="12" t="s">
        <v>1</v>
      </c>
      <c r="H941" s="12" t="s">
        <v>1</v>
      </c>
      <c r="I941" s="12" t="s">
        <v>1</v>
      </c>
      <c r="J941" s="12" t="s">
        <v>1</v>
      </c>
      <c r="K941" s="12" t="s">
        <v>1</v>
      </c>
      <c r="L941" s="12" t="s">
        <v>1</v>
      </c>
      <c r="M941" s="12" t="s">
        <v>1</v>
      </c>
      <c r="N941" s="12" t="s">
        <v>1</v>
      </c>
      <c r="O941" s="12" t="s">
        <v>1</v>
      </c>
      <c r="P941" s="12" t="s">
        <v>1</v>
      </c>
      <c r="Q941" s="12" t="s">
        <v>1</v>
      </c>
      <c r="R941" s="12" t="s">
        <v>1</v>
      </c>
      <c r="S941" s="12" t="s">
        <v>1</v>
      </c>
      <c r="T941" s="12" t="s">
        <v>1</v>
      </c>
      <c r="U941" s="12" t="s">
        <v>1</v>
      </c>
      <c r="V941" s="109" t="s">
        <v>1</v>
      </c>
      <c r="W941" s="109" t="s">
        <v>1</v>
      </c>
      <c r="X941" s="110" t="s">
        <v>1</v>
      </c>
      <c r="Y941" s="110" t="s">
        <v>1</v>
      </c>
      <c r="Z941" s="109" t="s">
        <v>1</v>
      </c>
      <c r="AA941" s="109" t="s">
        <v>1</v>
      </c>
      <c r="AB941" s="109" t="s">
        <v>1</v>
      </c>
      <c r="AC941" s="109" t="s">
        <v>1</v>
      </c>
      <c r="AD941" s="109" t="s">
        <v>1</v>
      </c>
      <c r="AE941" s="109" t="s">
        <v>1</v>
      </c>
      <c r="AF941" s="109" t="s">
        <v>1</v>
      </c>
      <c r="AG941" s="109" t="s">
        <v>1</v>
      </c>
      <c r="AH941" s="109" t="s">
        <v>1</v>
      </c>
      <c r="AI941" s="109" t="s">
        <v>1</v>
      </c>
      <c r="AJ941" s="110" t="s">
        <v>1</v>
      </c>
      <c r="AK941" s="110" t="s">
        <v>1</v>
      </c>
      <c r="AL941" s="110" t="s">
        <v>1</v>
      </c>
      <c r="AM941" s="110" t="s">
        <v>1</v>
      </c>
      <c r="AN941" s="110" t="s">
        <v>1</v>
      </c>
      <c r="AO941" s="110" t="s">
        <v>1</v>
      </c>
      <c r="AP941" s="110" t="s">
        <v>1</v>
      </c>
      <c r="AQ941" s="110" t="s">
        <v>1</v>
      </c>
      <c r="AR941" s="110" t="s">
        <v>1</v>
      </c>
      <c r="AS941" s="110" t="s">
        <v>1</v>
      </c>
      <c r="AT941" s="110" t="s">
        <v>1</v>
      </c>
      <c r="AU941" s="110" t="s">
        <v>1</v>
      </c>
      <c r="AV941" s="110" t="s">
        <v>1</v>
      </c>
      <c r="AW941" s="110" t="s">
        <v>1</v>
      </c>
      <c r="AX941" s="110" t="s">
        <v>1</v>
      </c>
      <c r="AY941" s="110"/>
      <c r="AZ941" s="110" t="s">
        <v>1</v>
      </c>
      <c r="BA941" s="110" t="s">
        <v>1</v>
      </c>
      <c r="BB941" s="110" t="s">
        <v>1</v>
      </c>
      <c r="BC941" s="110" t="s">
        <v>1</v>
      </c>
      <c r="BD941" s="110" t="s">
        <v>1</v>
      </c>
      <c r="BE941" s="110" t="s">
        <v>1</v>
      </c>
      <c r="BF941" s="110" t="s">
        <v>1</v>
      </c>
      <c r="BG941" s="110" t="s">
        <v>1</v>
      </c>
      <c r="BH941" s="110" t="s">
        <v>1</v>
      </c>
      <c r="BI941" s="110" t="s">
        <v>1</v>
      </c>
      <c r="BJ941" s="110" t="s">
        <v>1</v>
      </c>
      <c r="BK941" s="110" t="s">
        <v>1</v>
      </c>
      <c r="BL941" s="110" t="s">
        <v>1</v>
      </c>
      <c r="BM941" s="110" t="s">
        <v>1</v>
      </c>
      <c r="BN941" s="110" t="s">
        <v>1</v>
      </c>
      <c r="BO941" s="110" t="s">
        <v>1</v>
      </c>
      <c r="BP941" s="110" t="s">
        <v>1</v>
      </c>
      <c r="BQ941" s="110" t="s">
        <v>1</v>
      </c>
      <c r="BR941" s="110" t="s">
        <v>1</v>
      </c>
      <c r="BS941" s="110" t="s">
        <v>1</v>
      </c>
      <c r="BT941" s="110" t="s">
        <v>1</v>
      </c>
      <c r="BU941" s="110" t="s">
        <v>1</v>
      </c>
      <c r="BV941" s="110" t="s">
        <v>1</v>
      </c>
      <c r="BW941" s="110" t="s">
        <v>1</v>
      </c>
      <c r="BX941" s="110" t="s">
        <v>1</v>
      </c>
      <c r="BY941" s="110" t="s">
        <v>1</v>
      </c>
      <c r="BZ941" s="109" t="s">
        <v>1</v>
      </c>
      <c r="CA941" s="110" t="s">
        <v>1</v>
      </c>
      <c r="CB941" s="110" t="s">
        <v>1</v>
      </c>
      <c r="CC941" s="110" t="s">
        <v>1</v>
      </c>
      <c r="CD941" s="110" t="s">
        <v>1</v>
      </c>
      <c r="CE941" s="110" t="s">
        <v>1</v>
      </c>
      <c r="CF941" s="110" t="s">
        <v>1</v>
      </c>
      <c r="CG941" s="110" t="s">
        <v>1</v>
      </c>
      <c r="CH941" s="110" t="s">
        <v>1</v>
      </c>
      <c r="CI941" s="110" t="s">
        <v>1</v>
      </c>
      <c r="CJ941" s="109" t="s">
        <v>1</v>
      </c>
      <c r="CK941" s="109" t="s">
        <v>1</v>
      </c>
      <c r="CL941" s="110" t="s">
        <v>1</v>
      </c>
      <c r="CM941" s="110" t="s">
        <v>1</v>
      </c>
      <c r="CN941" s="110" t="s">
        <v>1</v>
      </c>
      <c r="CO941" s="110" t="s">
        <v>1</v>
      </c>
      <c r="CP941" s="110" t="s">
        <v>1</v>
      </c>
      <c r="CQ941" s="110" t="s">
        <v>1</v>
      </c>
      <c r="CR941" s="110" t="s">
        <v>1</v>
      </c>
      <c r="CS941" s="110" t="s">
        <v>1</v>
      </c>
      <c r="CT941" s="110" t="s">
        <v>1</v>
      </c>
      <c r="CU941" s="110" t="s">
        <v>1</v>
      </c>
      <c r="CV941" s="110" t="s">
        <v>1</v>
      </c>
      <c r="CW941" s="110" t="s">
        <v>1</v>
      </c>
      <c r="CX941" s="110" t="s">
        <v>1</v>
      </c>
      <c r="CY941" s="110" t="s">
        <v>1</v>
      </c>
      <c r="CZ941" s="110" t="s">
        <v>1</v>
      </c>
      <c r="DA941" s="110" t="s">
        <v>1</v>
      </c>
      <c r="DB941" s="109" t="s">
        <v>1</v>
      </c>
      <c r="DC941" s="109" t="s">
        <v>1</v>
      </c>
      <c r="DD941" s="109" t="s">
        <v>1</v>
      </c>
      <c r="DE941" s="109" t="s">
        <v>1</v>
      </c>
      <c r="DF941" s="109" t="s">
        <v>1</v>
      </c>
      <c r="DG941" s="109" t="s">
        <v>1</v>
      </c>
      <c r="DH941" s="109" t="s">
        <v>1</v>
      </c>
      <c r="DI941" s="109" t="s">
        <v>1</v>
      </c>
      <c r="DJ941" s="109" t="s">
        <v>1</v>
      </c>
      <c r="DK941" s="109" t="s">
        <v>1</v>
      </c>
      <c r="DL941" s="109" t="s">
        <v>1</v>
      </c>
      <c r="DM941" s="109" t="s">
        <v>1</v>
      </c>
      <c r="DN941" s="111" t="s">
        <v>1</v>
      </c>
      <c r="DO941" s="109" t="s">
        <v>1</v>
      </c>
      <c r="DP941" s="109" t="s">
        <v>1</v>
      </c>
      <c r="DQ941" s="109" t="s">
        <v>1</v>
      </c>
      <c r="DR941" s="109" t="s">
        <v>1</v>
      </c>
      <c r="DS941" s="109" t="s">
        <v>1</v>
      </c>
      <c r="DT941" s="109" t="s">
        <v>1</v>
      </c>
      <c r="DU941" s="109" t="s">
        <v>1</v>
      </c>
      <c r="DV941" s="112" t="s">
        <v>1</v>
      </c>
      <c r="DW941" s="113" t="s">
        <v>1</v>
      </c>
      <c r="DX941" s="114" t="s">
        <v>1</v>
      </c>
      <c r="DZ941" s="109" t="s">
        <v>1</v>
      </c>
      <c r="EC941" s="109" t="s">
        <v>1</v>
      </c>
      <c r="EF941" s="109" t="s">
        <v>1</v>
      </c>
      <c r="EI941" s="109" t="s">
        <v>1</v>
      </c>
      <c r="EL941" s="109" t="s">
        <v>1</v>
      </c>
      <c r="EO941" s="109" t="s">
        <v>1</v>
      </c>
    </row>
    <row r="942" spans="1:145" ht="15.5" x14ac:dyDescent="0.35">
      <c r="A942" s="56" t="s">
        <v>108</v>
      </c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</row>
    <row r="943" spans="1:145" ht="15.5" x14ac:dyDescent="0.35">
      <c r="A943" s="116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</row>
    <row r="944" spans="1:145" ht="15.5" x14ac:dyDescent="0.35">
      <c r="A944" s="27"/>
      <c r="B944" s="27"/>
      <c r="C944" s="27"/>
      <c r="D944" s="27"/>
      <c r="E944" s="56"/>
      <c r="F944" s="56"/>
      <c r="G944" s="56"/>
      <c r="I944" s="56"/>
      <c r="L944" s="27"/>
      <c r="N944" s="27"/>
      <c r="O944" s="27"/>
      <c r="P944" s="27"/>
      <c r="Q944" s="27"/>
      <c r="Y944" s="56" t="s">
        <v>396</v>
      </c>
    </row>
    <row r="945" spans="1:145" ht="15.5" x14ac:dyDescent="0.35">
      <c r="A945" s="27"/>
      <c r="B945" s="27"/>
      <c r="C945" s="27"/>
      <c r="D945" s="27"/>
      <c r="E945" s="56"/>
      <c r="F945" s="56"/>
      <c r="G945" s="56"/>
      <c r="I945" s="56"/>
      <c r="L945" s="27"/>
      <c r="N945" s="27"/>
      <c r="O945" s="27"/>
      <c r="P945" s="27"/>
      <c r="Q945" s="27"/>
      <c r="Y945" s="56" t="s">
        <v>397</v>
      </c>
    </row>
    <row r="946" spans="1:145" ht="15.5" x14ac:dyDescent="0.35">
      <c r="A946" s="27"/>
      <c r="B946" s="27"/>
      <c r="C946" s="27"/>
      <c r="D946" s="117"/>
      <c r="E946" s="117"/>
      <c r="F946" s="117"/>
      <c r="G946" s="117"/>
      <c r="I946" s="118"/>
      <c r="L946" s="27"/>
      <c r="N946" s="27"/>
      <c r="O946" s="27"/>
      <c r="P946" s="27"/>
      <c r="Q946" s="27"/>
      <c r="Y946" s="118">
        <f ca="1">NOW()</f>
        <v>45628.398694444448</v>
      </c>
    </row>
    <row r="947" spans="1:145" ht="15.5" x14ac:dyDescent="0.35">
      <c r="A947" s="27"/>
      <c r="B947" s="27"/>
      <c r="C947" s="27"/>
      <c r="D947" s="119"/>
      <c r="E947" s="119"/>
      <c r="F947" s="119"/>
      <c r="G947" s="119"/>
      <c r="I947" s="119"/>
      <c r="L947" s="27"/>
      <c r="N947" s="27"/>
      <c r="O947" s="27"/>
      <c r="P947" s="27"/>
      <c r="Q947" s="27"/>
      <c r="Y947" s="119">
        <f ca="1">NOW()</f>
        <v>45628.398694444448</v>
      </c>
    </row>
    <row r="948" spans="1:145" ht="15.5" x14ac:dyDescent="0.35">
      <c r="A948" s="12" t="s">
        <v>1</v>
      </c>
      <c r="B948" s="12" t="s">
        <v>1</v>
      </c>
      <c r="C948" s="12" t="s">
        <v>1</v>
      </c>
      <c r="D948" s="12" t="s">
        <v>1</v>
      </c>
      <c r="E948" s="12" t="s">
        <v>1</v>
      </c>
      <c r="F948" s="12" t="s">
        <v>1</v>
      </c>
      <c r="G948" s="12" t="s">
        <v>1</v>
      </c>
      <c r="H948" s="12" t="s">
        <v>1</v>
      </c>
      <c r="I948" s="12" t="s">
        <v>1</v>
      </c>
      <c r="J948" s="12" t="s">
        <v>1</v>
      </c>
      <c r="K948" s="12" t="s">
        <v>1</v>
      </c>
      <c r="L948" s="12" t="s">
        <v>1</v>
      </c>
      <c r="M948" s="12" t="s">
        <v>1</v>
      </c>
      <c r="N948" s="12" t="s">
        <v>1</v>
      </c>
      <c r="O948" s="12" t="s">
        <v>1</v>
      </c>
      <c r="P948" s="12" t="s">
        <v>1</v>
      </c>
      <c r="Q948" s="12" t="str">
        <f>+Q$4</f>
        <v>-</v>
      </c>
      <c r="R948" s="12" t="str">
        <f>+R$4</f>
        <v>-</v>
      </c>
      <c r="S948" s="12" t="str">
        <f>+S$4</f>
        <v>-</v>
      </c>
      <c r="T948" s="12" t="str">
        <f>+T$4</f>
        <v>-</v>
      </c>
      <c r="U948" s="12" t="s">
        <v>1</v>
      </c>
      <c r="V948" s="12" t="s">
        <v>1</v>
      </c>
      <c r="W948" s="12" t="s">
        <v>1</v>
      </c>
      <c r="X948" s="13" t="s">
        <v>1</v>
      </c>
      <c r="Y948" s="13" t="s">
        <v>1</v>
      </c>
      <c r="Z948" s="12" t="s">
        <v>1</v>
      </c>
      <c r="AA948" s="12" t="s">
        <v>1</v>
      </c>
      <c r="AB948" s="12" t="s">
        <v>1</v>
      </c>
      <c r="AC948" s="12" t="s">
        <v>1</v>
      </c>
      <c r="AD948" s="12" t="s">
        <v>1</v>
      </c>
      <c r="AE948" s="12" t="s">
        <v>1</v>
      </c>
      <c r="AF948" s="12" t="s">
        <v>1</v>
      </c>
      <c r="AG948" s="12" t="s">
        <v>1</v>
      </c>
      <c r="AH948" s="12" t="s">
        <v>1</v>
      </c>
      <c r="AI948" s="12" t="s">
        <v>1</v>
      </c>
      <c r="AJ948" s="13" t="s">
        <v>1</v>
      </c>
      <c r="AK948" s="13" t="s">
        <v>1</v>
      </c>
      <c r="AL948" s="13" t="s">
        <v>1</v>
      </c>
      <c r="AM948" s="13" t="s">
        <v>1</v>
      </c>
      <c r="AN948" s="13" t="s">
        <v>1</v>
      </c>
      <c r="AO948" s="13" t="s">
        <v>1</v>
      </c>
      <c r="AP948" s="13" t="s">
        <v>1</v>
      </c>
      <c r="AQ948" s="13" t="s">
        <v>1</v>
      </c>
      <c r="AR948" s="13" t="s">
        <v>1</v>
      </c>
      <c r="AS948" s="13" t="s">
        <v>1</v>
      </c>
      <c r="AT948" s="13" t="s">
        <v>1</v>
      </c>
      <c r="AU948" s="13" t="s">
        <v>1</v>
      </c>
      <c r="AV948" s="13" t="s">
        <v>1</v>
      </c>
      <c r="AW948" s="13" t="s">
        <v>1</v>
      </c>
      <c r="AX948" s="13" t="s">
        <v>1</v>
      </c>
      <c r="AY948" s="13"/>
      <c r="AZ948" s="13" t="s">
        <v>1</v>
      </c>
      <c r="BA948" s="13" t="s">
        <v>1</v>
      </c>
      <c r="BB948" s="13" t="s">
        <v>1</v>
      </c>
      <c r="BC948" s="13" t="s">
        <v>1</v>
      </c>
      <c r="BD948" s="13" t="s">
        <v>1</v>
      </c>
      <c r="BE948" s="13" t="s">
        <v>1</v>
      </c>
      <c r="BF948" s="13" t="s">
        <v>1</v>
      </c>
      <c r="BG948" s="13" t="s">
        <v>1</v>
      </c>
      <c r="BH948" s="13" t="s">
        <v>1</v>
      </c>
      <c r="BI948" s="13" t="s">
        <v>1</v>
      </c>
      <c r="BJ948" s="13" t="s">
        <v>1</v>
      </c>
      <c r="BK948" s="13" t="s">
        <v>1</v>
      </c>
      <c r="BL948" s="13" t="s">
        <v>1</v>
      </c>
      <c r="BM948" s="13" t="s">
        <v>1</v>
      </c>
      <c r="BN948" s="13" t="s">
        <v>1</v>
      </c>
      <c r="BO948" s="13" t="s">
        <v>1</v>
      </c>
      <c r="BP948" s="13" t="s">
        <v>1</v>
      </c>
      <c r="BQ948" s="13" t="s">
        <v>1</v>
      </c>
      <c r="BR948" s="13" t="s">
        <v>1</v>
      </c>
      <c r="BS948" s="13" t="s">
        <v>1</v>
      </c>
      <c r="BT948" s="13" t="s">
        <v>1</v>
      </c>
      <c r="BU948" s="13" t="s">
        <v>1</v>
      </c>
      <c r="BV948" s="13" t="s">
        <v>1</v>
      </c>
      <c r="BW948" s="13" t="s">
        <v>1</v>
      </c>
      <c r="BX948" s="13" t="s">
        <v>1</v>
      </c>
      <c r="BY948" s="13" t="s">
        <v>1</v>
      </c>
      <c r="BZ948" s="12" t="s">
        <v>1</v>
      </c>
      <c r="CA948" s="13" t="s">
        <v>1</v>
      </c>
      <c r="CB948" s="13" t="s">
        <v>1</v>
      </c>
      <c r="CC948" s="13" t="s">
        <v>1</v>
      </c>
      <c r="CD948" s="13" t="s">
        <v>1</v>
      </c>
      <c r="CE948" s="13" t="s">
        <v>1</v>
      </c>
      <c r="CF948" s="13" t="s">
        <v>1</v>
      </c>
      <c r="CG948" s="13" t="s">
        <v>1</v>
      </c>
      <c r="CH948" s="13" t="s">
        <v>1</v>
      </c>
      <c r="CI948" s="13" t="s">
        <v>1</v>
      </c>
      <c r="CJ948" s="12" t="s">
        <v>1</v>
      </c>
      <c r="CK948" s="12" t="s">
        <v>1</v>
      </c>
      <c r="CL948" s="13" t="s">
        <v>1</v>
      </c>
      <c r="CM948" s="13" t="s">
        <v>1</v>
      </c>
      <c r="CN948" s="13" t="s">
        <v>1</v>
      </c>
      <c r="CO948" s="13" t="s">
        <v>1</v>
      </c>
      <c r="CP948" s="13" t="s">
        <v>1</v>
      </c>
      <c r="CQ948" s="13" t="s">
        <v>1</v>
      </c>
      <c r="CR948" s="13" t="s">
        <v>1</v>
      </c>
      <c r="CS948" s="13" t="s">
        <v>1</v>
      </c>
      <c r="CT948" s="13" t="s">
        <v>1</v>
      </c>
      <c r="CU948" s="13" t="s">
        <v>1</v>
      </c>
      <c r="CV948" s="13" t="s">
        <v>1</v>
      </c>
      <c r="CW948" s="13" t="s">
        <v>1</v>
      </c>
      <c r="CX948" s="13" t="s">
        <v>1</v>
      </c>
      <c r="CY948" s="13" t="s">
        <v>1</v>
      </c>
      <c r="CZ948" s="13" t="s">
        <v>1</v>
      </c>
      <c r="DA948" s="13" t="s">
        <v>1</v>
      </c>
      <c r="DB948" s="12" t="s">
        <v>1</v>
      </c>
      <c r="DC948" s="12" t="s">
        <v>1</v>
      </c>
      <c r="DD948" s="12" t="s">
        <v>1</v>
      </c>
      <c r="DE948" s="12" t="s">
        <v>1</v>
      </c>
      <c r="DF948" s="12" t="s">
        <v>1</v>
      </c>
      <c r="DG948" s="12" t="s">
        <v>1</v>
      </c>
      <c r="DH948" s="12" t="s">
        <v>1</v>
      </c>
      <c r="DI948" s="12" t="s">
        <v>1</v>
      </c>
      <c r="DJ948" s="12" t="s">
        <v>1</v>
      </c>
      <c r="DK948" s="12" t="s">
        <v>1</v>
      </c>
      <c r="DL948" s="12" t="s">
        <v>1</v>
      </c>
      <c r="DM948" s="12" t="s">
        <v>1</v>
      </c>
      <c r="DN948" s="23" t="s">
        <v>1</v>
      </c>
      <c r="DO948" s="12" t="s">
        <v>1</v>
      </c>
      <c r="DP948" s="12" t="s">
        <v>1</v>
      </c>
      <c r="DQ948" s="12" t="s">
        <v>1</v>
      </c>
      <c r="DR948" s="12" t="s">
        <v>1</v>
      </c>
      <c r="DS948" s="12" t="s">
        <v>1</v>
      </c>
      <c r="DT948" s="12" t="s">
        <v>1</v>
      </c>
      <c r="DU948" s="12" t="s">
        <v>1</v>
      </c>
      <c r="DV948" s="24" t="s">
        <v>1</v>
      </c>
      <c r="DW948" s="25" t="s">
        <v>1</v>
      </c>
      <c r="DX948" s="26" t="s">
        <v>1</v>
      </c>
      <c r="DZ948" s="12" t="s">
        <v>1</v>
      </c>
      <c r="EC948" s="12" t="s">
        <v>1</v>
      </c>
      <c r="EF948" s="12" t="s">
        <v>1</v>
      </c>
      <c r="EI948" s="12" t="s">
        <v>1</v>
      </c>
      <c r="EL948" s="12" t="s">
        <v>1</v>
      </c>
      <c r="EO948" s="12" t="s">
        <v>1</v>
      </c>
    </row>
    <row r="949" spans="1:145" ht="15.5" x14ac:dyDescent="0.35">
      <c r="A949" s="14"/>
      <c r="B949" s="14" t="s">
        <v>2</v>
      </c>
      <c r="C949" s="14" t="s">
        <v>3</v>
      </c>
      <c r="D949" s="14" t="s">
        <v>398</v>
      </c>
      <c r="E949" s="14" t="s">
        <v>5</v>
      </c>
      <c r="F949" s="14" t="s">
        <v>6</v>
      </c>
      <c r="G949" s="14" t="s">
        <v>7</v>
      </c>
      <c r="H949" s="14" t="s">
        <v>8</v>
      </c>
      <c r="I949" s="14" t="s">
        <v>9</v>
      </c>
      <c r="J949" s="14" t="s">
        <v>10</v>
      </c>
      <c r="K949" s="15">
        <v>1996</v>
      </c>
      <c r="L949" s="15">
        <v>1997</v>
      </c>
      <c r="M949" s="16">
        <v>1998</v>
      </c>
      <c r="N949" s="16">
        <v>1999</v>
      </c>
      <c r="O949" s="16">
        <v>2000</v>
      </c>
      <c r="P949" s="16">
        <v>2001</v>
      </c>
      <c r="Q949" s="16">
        <v>2002</v>
      </c>
      <c r="R949" s="16">
        <v>2003</v>
      </c>
      <c r="S949" s="16">
        <v>2004</v>
      </c>
      <c r="T949" s="16">
        <v>2005</v>
      </c>
      <c r="U949" s="16">
        <v>2006</v>
      </c>
      <c r="V949" s="16">
        <v>2007</v>
      </c>
      <c r="W949" s="16">
        <v>2008</v>
      </c>
      <c r="X949" s="17">
        <v>2009</v>
      </c>
      <c r="Y949" s="17">
        <v>2010</v>
      </c>
      <c r="Z949" s="16">
        <f>Z5</f>
        <v>2011</v>
      </c>
      <c r="AA949" s="16">
        <v>2012</v>
      </c>
      <c r="AB949" s="16">
        <v>2013</v>
      </c>
      <c r="AC949" s="16">
        <v>2013</v>
      </c>
      <c r="AD949" s="16">
        <v>2013</v>
      </c>
      <c r="AE949" s="16">
        <v>2013</v>
      </c>
      <c r="AF949" s="16">
        <v>2014</v>
      </c>
      <c r="AG949" s="16">
        <v>2014</v>
      </c>
      <c r="AH949" s="16">
        <v>2014</v>
      </c>
      <c r="AI949" s="16">
        <v>2014</v>
      </c>
      <c r="AJ949" s="17">
        <v>2014</v>
      </c>
      <c r="AK949" s="17">
        <v>2015</v>
      </c>
      <c r="AL949" s="17">
        <v>2015</v>
      </c>
      <c r="AM949" s="17">
        <v>2015</v>
      </c>
      <c r="AN949" s="17">
        <v>2015</v>
      </c>
      <c r="AO949" s="17">
        <f>+AO$5</f>
        <v>2015</v>
      </c>
      <c r="AP949" s="17">
        <v>2016</v>
      </c>
      <c r="AQ949" s="17">
        <v>2016</v>
      </c>
      <c r="AR949" s="17">
        <v>2016</v>
      </c>
      <c r="AS949" s="17">
        <f>+AS$5</f>
        <v>2016</v>
      </c>
      <c r="AT949" s="17">
        <v>2017</v>
      </c>
      <c r="AU949" s="17">
        <v>2017</v>
      </c>
      <c r="AV949" s="17">
        <v>2017</v>
      </c>
      <c r="AW949" s="17">
        <v>2017</v>
      </c>
      <c r="AX949" s="17">
        <f>+AX$5</f>
        <v>2017</v>
      </c>
      <c r="AY949" s="17"/>
      <c r="AZ949" s="17">
        <v>2018</v>
      </c>
      <c r="BA949" s="17">
        <v>2018</v>
      </c>
      <c r="BB949" s="17">
        <v>2018</v>
      </c>
      <c r="BC949" s="17">
        <v>2018</v>
      </c>
      <c r="BD949" s="17">
        <v>2018</v>
      </c>
      <c r="BE949" s="17">
        <v>2018</v>
      </c>
      <c r="BF949" s="17">
        <f>+BF$5</f>
        <v>2018</v>
      </c>
      <c r="BG949" s="17">
        <v>2019</v>
      </c>
      <c r="BH949" s="17">
        <v>2019</v>
      </c>
      <c r="BI949" s="17">
        <v>2019</v>
      </c>
      <c r="BJ949" s="17">
        <v>2019</v>
      </c>
      <c r="BK949" s="17">
        <v>2019</v>
      </c>
      <c r="BL949" s="17">
        <v>2019</v>
      </c>
      <c r="BM949" s="17">
        <v>2019</v>
      </c>
      <c r="BN949" s="17">
        <v>2019</v>
      </c>
      <c r="BO949" s="17">
        <f>+BO$5</f>
        <v>2019</v>
      </c>
      <c r="BP949" s="17">
        <v>2020</v>
      </c>
      <c r="BQ949" s="17">
        <v>2020</v>
      </c>
      <c r="BR949" s="17">
        <v>2020</v>
      </c>
      <c r="BS949" s="17">
        <v>2020</v>
      </c>
      <c r="BT949" s="17">
        <v>2020</v>
      </c>
      <c r="BU949" s="17">
        <v>2020</v>
      </c>
      <c r="BV949" s="17">
        <v>2020</v>
      </c>
      <c r="BW949" s="17">
        <v>2020</v>
      </c>
      <c r="BX949" s="17">
        <v>2020</v>
      </c>
      <c r="BY949" s="17">
        <v>2020</v>
      </c>
      <c r="BZ949" s="16">
        <v>2020</v>
      </c>
      <c r="CA949" s="17">
        <f>+CA$5</f>
        <v>2020</v>
      </c>
      <c r="CB949" s="17">
        <v>2021</v>
      </c>
      <c r="CC949" s="17">
        <v>2021</v>
      </c>
      <c r="CD949" s="17">
        <v>2021</v>
      </c>
      <c r="CE949" s="17">
        <v>2021</v>
      </c>
      <c r="CF949" s="17">
        <v>2021</v>
      </c>
      <c r="CG949" s="17">
        <v>2021</v>
      </c>
      <c r="CH949" s="17">
        <v>2021</v>
      </c>
      <c r="CI949" s="17">
        <v>2021</v>
      </c>
      <c r="CJ949" s="16">
        <v>2021</v>
      </c>
      <c r="CK949" s="16">
        <v>2021</v>
      </c>
      <c r="CL949" s="17">
        <f>+CL$5</f>
        <v>2021</v>
      </c>
      <c r="CM949" s="17">
        <v>2022</v>
      </c>
      <c r="CN949" s="17">
        <v>2022</v>
      </c>
      <c r="CO949" s="17">
        <v>2022</v>
      </c>
      <c r="CP949" s="17">
        <v>2022</v>
      </c>
      <c r="CQ949" s="17">
        <v>2022</v>
      </c>
      <c r="CR949" s="17">
        <v>2022</v>
      </c>
      <c r="CS949" s="17">
        <v>2022</v>
      </c>
      <c r="CT949" s="17">
        <v>2022</v>
      </c>
      <c r="CU949" s="17">
        <v>2022</v>
      </c>
      <c r="CV949" s="17">
        <v>2022</v>
      </c>
      <c r="CW949" s="17">
        <v>2022</v>
      </c>
      <c r="CX949" s="17">
        <v>2022</v>
      </c>
      <c r="CY949" s="17">
        <v>2022</v>
      </c>
      <c r="CZ949" s="17">
        <v>2022</v>
      </c>
      <c r="DA949" s="17">
        <f t="shared" ref="DA949:DN949" si="995">+DA$5</f>
        <v>2022</v>
      </c>
      <c r="DB949" s="16">
        <v>2023</v>
      </c>
      <c r="DC949" s="16">
        <v>2023</v>
      </c>
      <c r="DD949" s="16">
        <v>2023</v>
      </c>
      <c r="DE949" s="16">
        <v>2023</v>
      </c>
      <c r="DF949" s="16">
        <v>2023</v>
      </c>
      <c r="DG949" s="16">
        <v>2023</v>
      </c>
      <c r="DH949" s="16">
        <v>2023</v>
      </c>
      <c r="DI949" s="16">
        <v>2023</v>
      </c>
      <c r="DJ949" s="16">
        <v>2023</v>
      </c>
      <c r="DK949" s="16">
        <v>2023</v>
      </c>
      <c r="DL949" s="16">
        <v>2023</v>
      </c>
      <c r="DM949" s="16">
        <v>2023</v>
      </c>
      <c r="DN949" s="19">
        <f t="shared" si="995"/>
        <v>2023</v>
      </c>
      <c r="DO949" s="16">
        <v>2023</v>
      </c>
      <c r="DP949" s="16">
        <v>2024</v>
      </c>
      <c r="DQ949" s="16">
        <v>2024</v>
      </c>
      <c r="DR949" s="16">
        <v>2024</v>
      </c>
      <c r="DS949" s="16">
        <v>2024</v>
      </c>
      <c r="DT949" s="16">
        <v>2024</v>
      </c>
      <c r="DU949" s="16">
        <v>2024</v>
      </c>
      <c r="DV949" s="20">
        <f>+DV$5</f>
        <v>2024</v>
      </c>
      <c r="DW949" s="21">
        <f>+DW$5</f>
        <v>2024</v>
      </c>
      <c r="DX949" s="22">
        <f>+DX$5</f>
        <v>2024</v>
      </c>
      <c r="DZ949" s="16">
        <f>+DZ$5</f>
        <v>2025</v>
      </c>
      <c r="EC949" s="16">
        <f>+EC$5</f>
        <v>2026</v>
      </c>
      <c r="EF949" s="16">
        <f>+EF$5</f>
        <v>2027</v>
      </c>
      <c r="EI949" s="16">
        <f>+EI$5</f>
        <v>2028</v>
      </c>
      <c r="EL949" s="16">
        <f>+EL$5</f>
        <v>2029</v>
      </c>
      <c r="EO949" s="16">
        <f>+EO$5</f>
        <v>2030</v>
      </c>
    </row>
    <row r="950" spans="1:145" ht="15.5" x14ac:dyDescent="0.35">
      <c r="A950" s="12" t="s">
        <v>1</v>
      </c>
      <c r="B950" s="12" t="s">
        <v>1</v>
      </c>
      <c r="C950" s="12" t="s">
        <v>1</v>
      </c>
      <c r="D950" s="12" t="s">
        <v>1</v>
      </c>
      <c r="E950" s="12" t="s">
        <v>1</v>
      </c>
      <c r="F950" s="12" t="s">
        <v>1</v>
      </c>
      <c r="G950" s="12" t="s">
        <v>1</v>
      </c>
      <c r="H950" s="12" t="s">
        <v>1</v>
      </c>
      <c r="I950" s="12" t="s">
        <v>1</v>
      </c>
      <c r="J950" s="12" t="s">
        <v>1</v>
      </c>
      <c r="K950" s="12" t="s">
        <v>1</v>
      </c>
      <c r="L950" s="12" t="s">
        <v>1</v>
      </c>
      <c r="M950" s="12" t="s">
        <v>1</v>
      </c>
      <c r="N950" s="12" t="s">
        <v>1</v>
      </c>
      <c r="O950" s="12" t="s">
        <v>1</v>
      </c>
      <c r="P950" s="12" t="s">
        <v>1</v>
      </c>
      <c r="Q950" s="12" t="str">
        <f>+Q$6</f>
        <v>-</v>
      </c>
      <c r="R950" s="12" t="str">
        <f>+R$6</f>
        <v>-</v>
      </c>
      <c r="S950" s="12" t="str">
        <f>+S$6</f>
        <v>-</v>
      </c>
      <c r="T950" s="12" t="str">
        <f>+T$6</f>
        <v>-</v>
      </c>
      <c r="U950" s="12" t="s">
        <v>1</v>
      </c>
      <c r="V950" s="12" t="s">
        <v>1</v>
      </c>
      <c r="W950" s="12" t="s">
        <v>1</v>
      </c>
      <c r="X950" s="13" t="s">
        <v>1</v>
      </c>
      <c r="Y950" s="13" t="s">
        <v>1</v>
      </c>
      <c r="Z950" s="12" t="s">
        <v>1</v>
      </c>
      <c r="AA950" s="12" t="s">
        <v>1</v>
      </c>
      <c r="AB950" s="12" t="s">
        <v>1</v>
      </c>
      <c r="AC950" s="12" t="s">
        <v>1</v>
      </c>
      <c r="AD950" s="12" t="s">
        <v>1</v>
      </c>
      <c r="AE950" s="12" t="s">
        <v>1</v>
      </c>
      <c r="AF950" s="12" t="s">
        <v>1</v>
      </c>
      <c r="AG950" s="12" t="s">
        <v>1</v>
      </c>
      <c r="AH950" s="12" t="s">
        <v>1</v>
      </c>
      <c r="AI950" s="12" t="s">
        <v>1</v>
      </c>
      <c r="AJ950" s="13" t="s">
        <v>1</v>
      </c>
      <c r="AK950" s="13" t="s">
        <v>1</v>
      </c>
      <c r="AL950" s="13" t="s">
        <v>1</v>
      </c>
      <c r="AM950" s="13" t="s">
        <v>1</v>
      </c>
      <c r="AN950" s="13" t="s">
        <v>1</v>
      </c>
      <c r="AO950" s="13" t="s">
        <v>1</v>
      </c>
      <c r="AP950" s="13" t="s">
        <v>1</v>
      </c>
      <c r="AQ950" s="13" t="s">
        <v>1</v>
      </c>
      <c r="AR950" s="13" t="s">
        <v>1</v>
      </c>
      <c r="AS950" s="13" t="s">
        <v>1</v>
      </c>
      <c r="AT950" s="13" t="s">
        <v>1</v>
      </c>
      <c r="AU950" s="13" t="s">
        <v>1</v>
      </c>
      <c r="AV950" s="13" t="s">
        <v>1</v>
      </c>
      <c r="AW950" s="13" t="s">
        <v>1</v>
      </c>
      <c r="AX950" s="13" t="s">
        <v>1</v>
      </c>
      <c r="AY950" s="13"/>
      <c r="AZ950" s="13" t="s">
        <v>1</v>
      </c>
      <c r="BA950" s="13" t="s">
        <v>1</v>
      </c>
      <c r="BB950" s="13" t="s">
        <v>1</v>
      </c>
      <c r="BC950" s="13" t="s">
        <v>1</v>
      </c>
      <c r="BD950" s="13" t="s">
        <v>1</v>
      </c>
      <c r="BE950" s="13" t="s">
        <v>1</v>
      </c>
      <c r="BF950" s="13" t="s">
        <v>1</v>
      </c>
      <c r="BG950" s="13" t="s">
        <v>1</v>
      </c>
      <c r="BH950" s="13" t="s">
        <v>1</v>
      </c>
      <c r="BI950" s="13" t="s">
        <v>1</v>
      </c>
      <c r="BJ950" s="13" t="s">
        <v>1</v>
      </c>
      <c r="BK950" s="13" t="s">
        <v>1</v>
      </c>
      <c r="BL950" s="13" t="s">
        <v>1</v>
      </c>
      <c r="BM950" s="13" t="s">
        <v>1</v>
      </c>
      <c r="BN950" s="13" t="s">
        <v>1</v>
      </c>
      <c r="BO950" s="13" t="s">
        <v>1</v>
      </c>
      <c r="BP950" s="13" t="s">
        <v>1</v>
      </c>
      <c r="BQ950" s="13" t="s">
        <v>1</v>
      </c>
      <c r="BR950" s="13" t="s">
        <v>1</v>
      </c>
      <c r="BS950" s="13" t="s">
        <v>1</v>
      </c>
      <c r="BT950" s="13" t="s">
        <v>1</v>
      </c>
      <c r="BU950" s="13" t="s">
        <v>1</v>
      </c>
      <c r="BV950" s="13" t="s">
        <v>1</v>
      </c>
      <c r="BW950" s="13" t="s">
        <v>1</v>
      </c>
      <c r="BX950" s="13" t="s">
        <v>1</v>
      </c>
      <c r="BY950" s="13" t="s">
        <v>1</v>
      </c>
      <c r="BZ950" s="12" t="s">
        <v>1</v>
      </c>
      <c r="CA950" s="13" t="s">
        <v>1</v>
      </c>
      <c r="CB950" s="13" t="s">
        <v>1</v>
      </c>
      <c r="CC950" s="13" t="s">
        <v>1</v>
      </c>
      <c r="CD950" s="13" t="s">
        <v>1</v>
      </c>
      <c r="CE950" s="13" t="s">
        <v>1</v>
      </c>
      <c r="CF950" s="13" t="s">
        <v>1</v>
      </c>
      <c r="CG950" s="13" t="s">
        <v>1</v>
      </c>
      <c r="CH950" s="13" t="s">
        <v>1</v>
      </c>
      <c r="CI950" s="13" t="s">
        <v>1</v>
      </c>
      <c r="CJ950" s="12" t="s">
        <v>1</v>
      </c>
      <c r="CK950" s="12" t="s">
        <v>1</v>
      </c>
      <c r="CL950" s="13" t="s">
        <v>1</v>
      </c>
      <c r="CM950" s="13" t="s">
        <v>1</v>
      </c>
      <c r="CN950" s="13" t="s">
        <v>1</v>
      </c>
      <c r="CO950" s="13" t="s">
        <v>1</v>
      </c>
      <c r="CP950" s="13" t="s">
        <v>1</v>
      </c>
      <c r="CQ950" s="13" t="s">
        <v>1</v>
      </c>
      <c r="CR950" s="13" t="s">
        <v>1</v>
      </c>
      <c r="CS950" s="13" t="s">
        <v>1</v>
      </c>
      <c r="CT950" s="13" t="s">
        <v>1</v>
      </c>
      <c r="CU950" s="13" t="s">
        <v>1</v>
      </c>
      <c r="CV950" s="13" t="s">
        <v>1</v>
      </c>
      <c r="CW950" s="13" t="s">
        <v>1</v>
      </c>
      <c r="CX950" s="13" t="s">
        <v>1</v>
      </c>
      <c r="CY950" s="13" t="s">
        <v>1</v>
      </c>
      <c r="CZ950" s="13" t="s">
        <v>1</v>
      </c>
      <c r="DA950" s="13" t="s">
        <v>1</v>
      </c>
      <c r="DB950" s="12" t="s">
        <v>1</v>
      </c>
      <c r="DC950" s="12" t="s">
        <v>1</v>
      </c>
      <c r="DD950" s="12" t="s">
        <v>1</v>
      </c>
      <c r="DE950" s="12" t="s">
        <v>1</v>
      </c>
      <c r="DF950" s="12" t="s">
        <v>1</v>
      </c>
      <c r="DG950" s="12" t="s">
        <v>1</v>
      </c>
      <c r="DH950" s="12" t="s">
        <v>1</v>
      </c>
      <c r="DI950" s="12" t="s">
        <v>1</v>
      </c>
      <c r="DJ950" s="12" t="s">
        <v>1</v>
      </c>
      <c r="DK950" s="12" t="s">
        <v>1</v>
      </c>
      <c r="DL950" s="12" t="s">
        <v>1</v>
      </c>
      <c r="DM950" s="12" t="s">
        <v>1</v>
      </c>
      <c r="DN950" s="23" t="s">
        <v>1</v>
      </c>
      <c r="DO950" s="12" t="s">
        <v>1</v>
      </c>
      <c r="DP950" s="12" t="s">
        <v>1</v>
      </c>
      <c r="DQ950" s="12" t="s">
        <v>1</v>
      </c>
      <c r="DR950" s="12" t="s">
        <v>1</v>
      </c>
      <c r="DS950" s="12" t="s">
        <v>1</v>
      </c>
      <c r="DT950" s="12" t="s">
        <v>1</v>
      </c>
      <c r="DU950" s="12" t="s">
        <v>1</v>
      </c>
      <c r="DV950" s="24" t="s">
        <v>1</v>
      </c>
      <c r="DW950" s="25" t="s">
        <v>1</v>
      </c>
      <c r="DX950" s="26" t="s">
        <v>1</v>
      </c>
      <c r="DZ950" s="12" t="s">
        <v>1</v>
      </c>
      <c r="EC950" s="12" t="s">
        <v>1</v>
      </c>
      <c r="EF950" s="12" t="s">
        <v>1</v>
      </c>
      <c r="EI950" s="12" t="s">
        <v>1</v>
      </c>
      <c r="EL950" s="12" t="s">
        <v>1</v>
      </c>
      <c r="EO950" s="12" t="s">
        <v>1</v>
      </c>
    </row>
    <row r="951" spans="1:145" ht="15.5" x14ac:dyDescent="0.3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14"/>
      <c r="L951" s="14"/>
      <c r="M951" s="14"/>
      <c r="N951" s="14"/>
      <c r="O951" s="28"/>
      <c r="P951" s="28"/>
      <c r="Q951" s="28"/>
      <c r="R951" s="28"/>
      <c r="S951" s="28"/>
      <c r="T951" s="28"/>
      <c r="U951" s="28" t="str">
        <f>+U$7</f>
        <v/>
      </c>
      <c r="V951" s="14"/>
      <c r="W951" s="14"/>
      <c r="X951" s="30"/>
      <c r="Y951" s="30"/>
      <c r="Z951" s="14"/>
      <c r="AA951" s="14"/>
      <c r="AB951" s="14" t="s">
        <v>12</v>
      </c>
      <c r="AC951" s="14" t="s">
        <v>13</v>
      </c>
      <c r="AD951" s="14" t="str">
        <f>+$AD$7</f>
        <v>Maj old</v>
      </c>
      <c r="AE951" s="14"/>
      <c r="AF951" s="14" t="s">
        <v>12</v>
      </c>
      <c r="AG951" s="14" t="s">
        <v>13</v>
      </c>
      <c r="AH951" s="14" t="s">
        <v>15</v>
      </c>
      <c r="AI951" s="14" t="s">
        <v>16</v>
      </c>
      <c r="AJ951" s="30"/>
      <c r="AK951" s="30" t="s">
        <v>12</v>
      </c>
      <c r="AL951" s="30" t="s">
        <v>13</v>
      </c>
      <c r="AM951" s="30" t="s">
        <v>15</v>
      </c>
      <c r="AN951" s="30" t="s">
        <v>17</v>
      </c>
      <c r="AO951" s="30" t="str">
        <f>+AO$7</f>
        <v>Estim.</v>
      </c>
      <c r="AP951" s="30" t="s">
        <v>12</v>
      </c>
      <c r="AQ951" s="30" t="s">
        <v>13</v>
      </c>
      <c r="AR951" s="30" t="s">
        <v>15</v>
      </c>
      <c r="AS951" s="30" t="str">
        <f>+AS$7</f>
        <v>Estim.</v>
      </c>
      <c r="AT951" s="30" t="s">
        <v>12</v>
      </c>
      <c r="AU951" s="30" t="s">
        <v>13</v>
      </c>
      <c r="AV951" s="30" t="s">
        <v>19</v>
      </c>
      <c r="AW951" s="30" t="s">
        <v>20</v>
      </c>
      <c r="AX951" s="30" t="str">
        <f>+AX$7</f>
        <v>Estim</v>
      </c>
      <c r="AY951" s="30"/>
      <c r="AZ951" s="30" t="s">
        <v>12</v>
      </c>
      <c r="BA951" s="30" t="s">
        <v>22</v>
      </c>
      <c r="BB951" s="30" t="s">
        <v>23</v>
      </c>
      <c r="BC951" s="30" t="s">
        <v>24</v>
      </c>
      <c r="BD951" s="30" t="s">
        <v>25</v>
      </c>
      <c r="BE951" s="30" t="s">
        <v>26</v>
      </c>
      <c r="BF951" s="30" t="str">
        <f>+BF$7</f>
        <v>Estim</v>
      </c>
      <c r="BG951" s="30" t="s">
        <v>12</v>
      </c>
      <c r="BH951" s="30" t="s">
        <v>27</v>
      </c>
      <c r="BI951" s="30" t="s">
        <v>23</v>
      </c>
      <c r="BJ951" s="30" t="s">
        <v>26</v>
      </c>
      <c r="BK951" s="30" t="s">
        <v>28</v>
      </c>
      <c r="BL951" s="30" t="s">
        <v>29</v>
      </c>
      <c r="BM951" s="30" t="s">
        <v>30</v>
      </c>
      <c r="BN951" s="30" t="s">
        <v>31</v>
      </c>
      <c r="BO951" s="30" t="str">
        <f>+BO$7</f>
        <v>Estim</v>
      </c>
      <c r="BP951" s="30" t="s">
        <v>12</v>
      </c>
      <c r="BQ951" s="30" t="s">
        <v>12</v>
      </c>
      <c r="BR951" s="30" t="s">
        <v>27</v>
      </c>
      <c r="BS951" s="30" t="s">
        <v>29</v>
      </c>
      <c r="BT951" s="30" t="s">
        <v>23</v>
      </c>
      <c r="BU951" s="30" t="s">
        <v>29</v>
      </c>
      <c r="BV951" s="30" t="s">
        <v>31</v>
      </c>
      <c r="BW951" s="30" t="s">
        <v>32</v>
      </c>
      <c r="BX951" s="30" t="s">
        <v>32</v>
      </c>
      <c r="BY951" s="30" t="s">
        <v>32</v>
      </c>
      <c r="BZ951" s="14" t="s">
        <v>33</v>
      </c>
      <c r="CA951" s="30" t="str">
        <f>+CA$7</f>
        <v>Estim</v>
      </c>
      <c r="CB951" s="30" t="s">
        <v>12</v>
      </c>
      <c r="CC951" s="30" t="s">
        <v>12</v>
      </c>
      <c r="CD951" s="30" t="s">
        <v>12</v>
      </c>
      <c r="CE951" s="30" t="s">
        <v>12</v>
      </c>
      <c r="CF951" s="30" t="s">
        <v>12</v>
      </c>
      <c r="CG951" s="30" t="s">
        <v>12</v>
      </c>
      <c r="CH951" s="30" t="s">
        <v>34</v>
      </c>
      <c r="CI951" s="30" t="s">
        <v>34</v>
      </c>
      <c r="CJ951" s="14" t="s">
        <v>25</v>
      </c>
      <c r="CK951" s="14" t="s">
        <v>25</v>
      </c>
      <c r="CL951" s="30" t="str">
        <f>+CL$7</f>
        <v>Estim.</v>
      </c>
      <c r="CM951" s="30" t="s">
        <v>12</v>
      </c>
      <c r="CN951" s="30" t="s">
        <v>36</v>
      </c>
      <c r="CO951" s="30" t="s">
        <v>36</v>
      </c>
      <c r="CP951" s="30" t="s">
        <v>101</v>
      </c>
      <c r="CQ951" s="30" t="s">
        <v>36</v>
      </c>
      <c r="CR951" s="30" t="s">
        <v>102</v>
      </c>
      <c r="CS951" s="30" t="s">
        <v>103</v>
      </c>
      <c r="CT951" s="30" t="s">
        <v>104</v>
      </c>
      <c r="CU951" s="30" t="s">
        <v>105</v>
      </c>
      <c r="CV951" s="30" t="s">
        <v>37</v>
      </c>
      <c r="CW951" s="30" t="s">
        <v>37</v>
      </c>
      <c r="CX951" s="30" t="s">
        <v>38</v>
      </c>
      <c r="CY951" s="30" t="s">
        <v>38</v>
      </c>
      <c r="CZ951" s="30" t="s">
        <v>37</v>
      </c>
      <c r="DA951" s="30" t="str">
        <f t="shared" ref="DA951:DN951" si="996">+DA$7</f>
        <v>Estim.</v>
      </c>
      <c r="DB951" s="14" t="s">
        <v>39</v>
      </c>
      <c r="DC951" s="14" t="s">
        <v>40</v>
      </c>
      <c r="DD951" s="14" t="s">
        <v>41</v>
      </c>
      <c r="DE951" s="14" t="s">
        <v>42</v>
      </c>
      <c r="DF951" s="14" t="s">
        <v>43</v>
      </c>
      <c r="DG951" s="14" t="s">
        <v>44</v>
      </c>
      <c r="DH951" s="14" t="s">
        <v>45</v>
      </c>
      <c r="DI951" s="14" t="s">
        <v>46</v>
      </c>
      <c r="DJ951" s="14" t="s">
        <v>47</v>
      </c>
      <c r="DK951" s="14" t="s">
        <v>45</v>
      </c>
      <c r="DL951" s="14" t="s">
        <v>46</v>
      </c>
      <c r="DM951" s="14" t="s">
        <v>47</v>
      </c>
      <c r="DN951" s="34" t="str">
        <f t="shared" si="996"/>
        <v>Estim.</v>
      </c>
      <c r="DO951" s="14" t="s">
        <v>47</v>
      </c>
      <c r="DP951" s="14" t="s">
        <v>12</v>
      </c>
      <c r="DQ951" s="14" t="s">
        <v>12</v>
      </c>
      <c r="DR951" s="14" t="s">
        <v>12</v>
      </c>
      <c r="DS951" s="14" t="s">
        <v>23</v>
      </c>
      <c r="DT951" s="14" t="s">
        <v>23</v>
      </c>
      <c r="DU951" s="14" t="s">
        <v>23</v>
      </c>
      <c r="DV951" s="121" t="str">
        <f>+DV$7</f>
        <v>MAJ nov</v>
      </c>
      <c r="DW951" s="122" t="str">
        <f>+DW$7</f>
        <v>MAJ nov</v>
      </c>
      <c r="DX951" s="123" t="str">
        <f>+DX$7</f>
        <v>Prév.Rév.</v>
      </c>
      <c r="DZ951" s="14" t="str">
        <f>+DZ$7</f>
        <v>Prév.</v>
      </c>
      <c r="EC951" s="14" t="str">
        <f>+EC$7</f>
        <v>Prév.</v>
      </c>
      <c r="EF951" s="14" t="str">
        <f>+EF$7</f>
        <v>Prév.</v>
      </c>
      <c r="EI951" s="14" t="str">
        <f>+EI$7</f>
        <v>Prév.</v>
      </c>
      <c r="EL951" s="14" t="str">
        <f>+EL$7</f>
        <v>Prév.</v>
      </c>
      <c r="EO951" s="14" t="str">
        <f>+EO$7</f>
        <v>Prév.</v>
      </c>
    </row>
    <row r="952" spans="1:145" ht="15.5" x14ac:dyDescent="0.35">
      <c r="A952" s="27"/>
      <c r="B952" s="63"/>
      <c r="C952" s="63"/>
      <c r="D952" s="63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</row>
    <row r="953" spans="1:145" ht="15.5" x14ac:dyDescent="0.35">
      <c r="A953" s="27"/>
      <c r="B953" s="63"/>
      <c r="C953" s="63"/>
      <c r="D953" s="63"/>
      <c r="E953" s="199"/>
      <c r="F953" s="199"/>
      <c r="G953" s="199"/>
      <c r="I953" s="199"/>
      <c r="L953" s="27"/>
      <c r="N953" s="27"/>
      <c r="O953" s="27"/>
      <c r="P953" s="27"/>
      <c r="Q953" s="27"/>
      <c r="Y953" s="216" t="s">
        <v>399</v>
      </c>
      <c r="AS953" s="217" t="e">
        <f>AS957+AS973</f>
        <v>#VALUE!</v>
      </c>
    </row>
    <row r="954" spans="1:145" ht="15.5" x14ac:dyDescent="0.35">
      <c r="A954" s="27"/>
      <c r="B954" s="128"/>
      <c r="C954" s="128"/>
      <c r="D954" s="128"/>
      <c r="E954" s="128"/>
      <c r="F954" s="128"/>
      <c r="G954" s="128"/>
      <c r="H954" s="128"/>
      <c r="I954" s="128"/>
      <c r="J954" s="128"/>
      <c r="K954" s="128"/>
      <c r="L954" s="128"/>
      <c r="M954" s="128"/>
      <c r="N954" s="128"/>
      <c r="O954" s="128"/>
      <c r="P954" s="128"/>
      <c r="Q954" s="128"/>
      <c r="R954" s="128"/>
      <c r="S954" s="197"/>
      <c r="T954" s="197"/>
      <c r="U954" s="197"/>
      <c r="V954" s="197"/>
      <c r="W954" s="197"/>
      <c r="X954" s="217"/>
      <c r="Y954" s="217"/>
      <c r="Z954" s="197"/>
      <c r="AA954" s="197"/>
      <c r="AB954" s="197"/>
      <c r="AC954" s="197"/>
      <c r="AD954" s="197"/>
      <c r="AE954" s="197"/>
      <c r="AF954" s="197"/>
      <c r="AG954" s="197"/>
      <c r="AH954" s="197"/>
      <c r="AI954" s="197"/>
      <c r="AJ954" s="217"/>
      <c r="AK954" s="217"/>
      <c r="AL954" s="217"/>
      <c r="AM954" s="217"/>
      <c r="AN954" s="217"/>
      <c r="AO954" s="217"/>
      <c r="AP954" s="217"/>
      <c r="AQ954" s="217"/>
      <c r="AR954" s="217"/>
      <c r="AS954" s="217" t="e">
        <f>AS955-AS979</f>
        <v>#VALUE!</v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217"/>
      <c r="BS954" s="218"/>
      <c r="BT954" s="217"/>
      <c r="BU954" s="217"/>
      <c r="BV954" s="217"/>
      <c r="BW954" s="217"/>
      <c r="BX954" s="217"/>
      <c r="BY954" s="217"/>
      <c r="BZ954" s="197"/>
      <c r="CA954" s="217"/>
      <c r="CB954" s="217"/>
      <c r="CC954" s="217"/>
      <c r="CD954" s="217"/>
      <c r="CE954" s="217"/>
      <c r="CF954" s="217"/>
      <c r="CG954" s="217"/>
      <c r="CH954" s="217"/>
      <c r="CI954" s="217"/>
      <c r="CJ954" s="197"/>
      <c r="CK954" s="197"/>
      <c r="CL954" s="217"/>
      <c r="CM954" s="217"/>
      <c r="CN954" s="217"/>
      <c r="CO954" s="217"/>
      <c r="CP954" s="217"/>
      <c r="CQ954" s="217"/>
      <c r="CR954" s="217"/>
      <c r="CS954" s="217"/>
      <c r="CT954" s="217"/>
      <c r="CU954" s="217"/>
      <c r="CV954" s="217"/>
      <c r="CW954" s="217"/>
      <c r="CX954" s="217"/>
      <c r="CY954" s="217"/>
      <c r="CZ954" s="217"/>
      <c r="DA954" s="217"/>
      <c r="DB954" s="197"/>
      <c r="DC954" s="197"/>
      <c r="DD954" s="197"/>
      <c r="DE954" s="197"/>
      <c r="DF954" s="197"/>
      <c r="DG954" s="197"/>
      <c r="DH954" s="197"/>
      <c r="DI954" s="197"/>
      <c r="DJ954" s="197"/>
      <c r="DK954" s="197"/>
      <c r="DL954" s="197"/>
      <c r="DM954" s="197"/>
      <c r="DN954" s="219"/>
      <c r="DO954" s="197"/>
      <c r="DP954" s="197"/>
      <c r="DQ954" s="197"/>
      <c r="DR954" s="197"/>
      <c r="DS954" s="197"/>
      <c r="DT954" s="197"/>
      <c r="DU954" s="197"/>
      <c r="DV954" s="220"/>
      <c r="DW954" s="221"/>
      <c r="DX954" s="222"/>
      <c r="DZ954" s="197"/>
      <c r="EC954" s="197"/>
      <c r="EF954" s="197"/>
      <c r="EI954" s="197"/>
      <c r="EL954" s="197"/>
      <c r="EO954" s="197"/>
    </row>
    <row r="955" spans="1:145" ht="15.5" x14ac:dyDescent="0.35">
      <c r="A955" s="56" t="s">
        <v>400</v>
      </c>
      <c r="B955" s="128" t="e">
        <f t="shared" ref="B955:AA955" si="997">B744</f>
        <v>#VALUE!</v>
      </c>
      <c r="C955" s="128" t="e">
        <f t="shared" si="997"/>
        <v>#VALUE!</v>
      </c>
      <c r="D955" s="128" t="e">
        <f t="shared" si="997"/>
        <v>#VALUE!</v>
      </c>
      <c r="E955" s="128" t="e">
        <f t="shared" si="997"/>
        <v>#VALUE!</v>
      </c>
      <c r="F955" s="128" t="e">
        <f t="shared" si="997"/>
        <v>#VALUE!</v>
      </c>
      <c r="G955" s="128" t="e">
        <f t="shared" si="997"/>
        <v>#VALUE!</v>
      </c>
      <c r="H955" s="128" t="e">
        <f t="shared" si="997"/>
        <v>#VALUE!</v>
      </c>
      <c r="I955" s="128" t="e">
        <f t="shared" si="997"/>
        <v>#VALUE!</v>
      </c>
      <c r="J955" s="128" t="e">
        <f t="shared" si="997"/>
        <v>#VALUE!</v>
      </c>
      <c r="K955" s="128" t="e">
        <f t="shared" si="997"/>
        <v>#VALUE!</v>
      </c>
      <c r="L955" s="128" t="e">
        <f t="shared" si="997"/>
        <v>#VALUE!</v>
      </c>
      <c r="M955" s="128" t="e">
        <f t="shared" si="997"/>
        <v>#VALUE!</v>
      </c>
      <c r="N955" s="128" t="e">
        <f t="shared" si="997"/>
        <v>#VALUE!</v>
      </c>
      <c r="O955" s="128" t="e">
        <f t="shared" si="997"/>
        <v>#VALUE!</v>
      </c>
      <c r="P955" s="128" t="e">
        <f t="shared" si="997"/>
        <v>#VALUE!</v>
      </c>
      <c r="Q955" s="128" t="e">
        <f t="shared" si="997"/>
        <v>#VALUE!</v>
      </c>
      <c r="R955" s="128" t="e">
        <f t="shared" si="997"/>
        <v>#VALUE!</v>
      </c>
      <c r="S955" s="128" t="e">
        <f t="shared" si="997"/>
        <v>#VALUE!</v>
      </c>
      <c r="T955" s="128" t="e">
        <f t="shared" si="997"/>
        <v>#VALUE!</v>
      </c>
      <c r="U955" s="128" t="e">
        <f t="shared" si="997"/>
        <v>#VALUE!</v>
      </c>
      <c r="V955" s="128" t="e">
        <f t="shared" si="997"/>
        <v>#VALUE!</v>
      </c>
      <c r="W955" s="128" t="e">
        <f t="shared" si="997"/>
        <v>#VALUE!</v>
      </c>
      <c r="X955" s="129" t="e">
        <f t="shared" si="997"/>
        <v>#VALUE!</v>
      </c>
      <c r="Y955" s="129" t="e">
        <f t="shared" si="997"/>
        <v>#VALUE!</v>
      </c>
      <c r="Z955" s="128" t="e">
        <f t="shared" si="997"/>
        <v>#VALUE!</v>
      </c>
      <c r="AA955" s="128" t="e">
        <f t="shared" si="997"/>
        <v>#VALUE!</v>
      </c>
      <c r="AB955" s="128">
        <v>47362.506527898826</v>
      </c>
      <c r="AC955" s="128">
        <v>50150.225065527098</v>
      </c>
      <c r="AD955" s="128">
        <v>50872.224117617297</v>
      </c>
      <c r="AE955" s="128" t="e">
        <f>AE744</f>
        <v>#VALUE!</v>
      </c>
      <c r="AF955" s="128">
        <v>49994.568843519468</v>
      </c>
      <c r="AG955" s="128">
        <v>50074.157016258221</v>
      </c>
      <c r="AH955" s="128">
        <v>50586.334748333044</v>
      </c>
      <c r="AI955" s="128">
        <v>48983.509250998599</v>
      </c>
      <c r="AJ955" s="129" t="e">
        <f>AJ744</f>
        <v>#VALUE!</v>
      </c>
      <c r="AK955" s="129">
        <v>43624.12280826857</v>
      </c>
      <c r="AL955" s="129">
        <v>45802.685211083415</v>
      </c>
      <c r="AM955" s="129">
        <v>44701.311535407571</v>
      </c>
      <c r="AN955" s="129">
        <v>44572.488006367465</v>
      </c>
      <c r="AO955" s="129" t="e">
        <f>AO744</f>
        <v>#VALUE!</v>
      </c>
      <c r="AP955" s="129">
        <v>42883.597578363297</v>
      </c>
      <c r="AQ955" s="129">
        <v>41535.084956519342</v>
      </c>
      <c r="AR955" s="129">
        <v>42844.45341332235</v>
      </c>
      <c r="AS955" s="129" t="e">
        <f>AS744</f>
        <v>#VALUE!</v>
      </c>
      <c r="AT955" s="129">
        <v>49408.225174516861</v>
      </c>
      <c r="AU955" s="129">
        <v>47923.163870305158</v>
      </c>
      <c r="AV955" s="129">
        <v>47800.47491733935</v>
      </c>
      <c r="AW955" s="129">
        <v>47608.85338285302</v>
      </c>
      <c r="AX955" s="129" t="e">
        <f>AX744</f>
        <v>#VALUE!</v>
      </c>
      <c r="AY955" s="129"/>
      <c r="AZ955" s="129">
        <v>51332.51810463352</v>
      </c>
      <c r="BA955" s="129">
        <v>49907.540269416095</v>
      </c>
      <c r="BB955" s="129">
        <v>51159.971465596936</v>
      </c>
      <c r="BC955" s="129">
        <v>49570.748211051345</v>
      </c>
      <c r="BD955" s="129">
        <v>52444.123860147985</v>
      </c>
      <c r="BE955" s="129">
        <v>51012.356388683664</v>
      </c>
      <c r="BF955" s="129">
        <f>BF744</f>
        <v>52670.372798587166</v>
      </c>
      <c r="BG955" s="129">
        <v>53731.770459998719</v>
      </c>
      <c r="BH955" s="129">
        <v>51129.494971757878</v>
      </c>
      <c r="BI955" s="129">
        <v>55566.980094380539</v>
      </c>
      <c r="BJ955" s="129">
        <v>52586.679517157972</v>
      </c>
      <c r="BK955" s="129">
        <v>55496.2906880546</v>
      </c>
      <c r="BL955" s="129">
        <v>52780.531075778134</v>
      </c>
      <c r="BM955" s="129">
        <v>54960.485680159531</v>
      </c>
      <c r="BN955" s="129">
        <v>52256.163655315526</v>
      </c>
      <c r="BO955" s="129" t="e">
        <f>BO744</f>
        <v>#VALUE!</v>
      </c>
      <c r="BP955" s="129">
        <v>56548.085399269941</v>
      </c>
      <c r="BQ955" s="129">
        <v>52736.985495367146</v>
      </c>
      <c r="BR955" s="129">
        <v>47032.791199245636</v>
      </c>
      <c r="BS955" s="129">
        <v>43497.881020856366</v>
      </c>
      <c r="BT955" s="129">
        <v>49169.709499104465</v>
      </c>
      <c r="BU955" s="129">
        <v>46449.12986975794</v>
      </c>
      <c r="BV955" s="129">
        <v>42183.191628974855</v>
      </c>
      <c r="BW955" s="129">
        <v>50532.060014366834</v>
      </c>
      <c r="BX955" s="129">
        <v>48941.359297408184</v>
      </c>
      <c r="BY955" s="129">
        <v>46453.565098488587</v>
      </c>
      <c r="BZ955" s="128">
        <v>50694.678511497499</v>
      </c>
      <c r="CA955" s="129">
        <f>CA744</f>
        <v>51071.61551200183</v>
      </c>
      <c r="CB955" s="129">
        <v>55906.646659849888</v>
      </c>
      <c r="CC955" s="129">
        <v>55372.410859659743</v>
      </c>
      <c r="CD955" s="129">
        <v>52491.191266651542</v>
      </c>
      <c r="CE955" s="129">
        <v>55695.218168256775</v>
      </c>
      <c r="CF955" s="129">
        <v>55130.087956731215</v>
      </c>
      <c r="CG955" s="129">
        <v>52283.369062858175</v>
      </c>
      <c r="CH955" s="129">
        <v>57582.910375986314</v>
      </c>
      <c r="CI955" s="129">
        <v>56183.546703568558</v>
      </c>
      <c r="CJ955" s="128">
        <v>58070.976373627811</v>
      </c>
      <c r="CK955" s="128">
        <v>56923.60060034757</v>
      </c>
      <c r="CL955" s="129">
        <f>CL744</f>
        <v>56642.327240234692</v>
      </c>
      <c r="CM955" s="129">
        <v>59698.097742878861</v>
      </c>
      <c r="CN955" s="129">
        <v>62672.876715805854</v>
      </c>
      <c r="CO955" s="129">
        <v>62998.375432748282</v>
      </c>
      <c r="CP955" s="129">
        <v>67615.062944565871</v>
      </c>
      <c r="CQ955" s="129">
        <v>63236.45628660253</v>
      </c>
      <c r="CR955" s="129">
        <v>59910.4152778145</v>
      </c>
      <c r="CS955" s="129">
        <v>70354.736998579916</v>
      </c>
      <c r="CT955" s="129">
        <v>67731.178808126497</v>
      </c>
      <c r="CU955" s="129">
        <v>62063.625966103864</v>
      </c>
      <c r="CV955" s="129">
        <v>70655.658812877329</v>
      </c>
      <c r="CW955" s="129">
        <v>68684.654558285765</v>
      </c>
      <c r="CX955" s="129">
        <v>70089.610841369678</v>
      </c>
      <c r="CY955" s="129">
        <v>69410.703086444919</v>
      </c>
      <c r="CZ955" s="129">
        <v>67404.087975316463</v>
      </c>
      <c r="DA955" s="129">
        <f t="shared" ref="DA955" si="998">DA744</f>
        <v>65591.896282817135</v>
      </c>
      <c r="DB955" s="128">
        <v>72172.848879580648</v>
      </c>
      <c r="DC955" s="128">
        <v>69834.61623442483</v>
      </c>
      <c r="DD955" s="128">
        <v>67583.379324956433</v>
      </c>
      <c r="DE955" s="128">
        <v>70154.74693511943</v>
      </c>
      <c r="DF955" s="128">
        <v>67834.173021120587</v>
      </c>
      <c r="DG955" s="128">
        <v>65119.91297469558</v>
      </c>
      <c r="DH955" s="128">
        <v>66607.390609479742</v>
      </c>
      <c r="DI955" s="128">
        <v>64444.962557528706</v>
      </c>
      <c r="DJ955" s="128">
        <v>62085.869187511998</v>
      </c>
      <c r="DK955" s="128">
        <v>66557.601860990981</v>
      </c>
      <c r="DL955" s="128">
        <v>64729.947129739536</v>
      </c>
      <c r="DM955" s="128">
        <v>62309.724568851845</v>
      </c>
      <c r="DN955" s="130">
        <f t="shared" ref="DN955" si="999">DN744</f>
        <v>66045.600140795024</v>
      </c>
      <c r="DO955" s="128">
        <v>62309.724568851845</v>
      </c>
      <c r="DP955" s="128">
        <v>70521.296406298046</v>
      </c>
      <c r="DQ955" s="128">
        <v>69069.524119799651</v>
      </c>
      <c r="DR955" s="128">
        <v>66608.782433019529</v>
      </c>
      <c r="DS955" s="128">
        <v>69637.622499543257</v>
      </c>
      <c r="DT955" s="128">
        <v>68281.893905777542</v>
      </c>
      <c r="DU955" s="128">
        <v>70775.656553530178</v>
      </c>
      <c r="DV955" s="131">
        <f>DV744</f>
        <v>71557.885734624404</v>
      </c>
      <c r="DW955" s="132">
        <f>DW744</f>
        <v>70448.512817523093</v>
      </c>
      <c r="DX955" s="133">
        <f>DX744</f>
        <v>68287.745161329367</v>
      </c>
      <c r="DZ955" s="128">
        <f>DZ744</f>
        <v>73200.805834953659</v>
      </c>
      <c r="EC955" s="128">
        <f>EC744</f>
        <v>76110.349160656624</v>
      </c>
      <c r="EF955" s="128" t="e">
        <f>EF744</f>
        <v>#VALUE!</v>
      </c>
      <c r="EI955" s="128" t="e">
        <f>EI744</f>
        <v>#VALUE!</v>
      </c>
      <c r="EL955" s="128" t="e">
        <f>EL744</f>
        <v>#VALUE!</v>
      </c>
      <c r="EO955" s="128" t="e">
        <f>EO744</f>
        <v>#VALUE!</v>
      </c>
    </row>
    <row r="956" spans="1:145" ht="15.5" x14ac:dyDescent="0.35">
      <c r="A956" s="27"/>
      <c r="B956" s="128"/>
      <c r="C956" s="128"/>
      <c r="D956" s="128"/>
      <c r="E956" s="128"/>
      <c r="F956" s="128"/>
      <c r="G956" s="128"/>
      <c r="H956" s="128"/>
      <c r="I956" s="128"/>
      <c r="J956" s="128"/>
      <c r="K956" s="128"/>
      <c r="L956" s="128"/>
      <c r="M956" s="128"/>
      <c r="N956" s="128"/>
      <c r="O956" s="128"/>
      <c r="P956" s="128"/>
      <c r="Q956" s="128"/>
      <c r="R956" s="128"/>
      <c r="S956" s="128"/>
      <c r="T956" s="128"/>
      <c r="U956" s="128"/>
      <c r="V956" s="128"/>
      <c r="W956" s="128"/>
      <c r="X956" s="129"/>
      <c r="Y956" s="129"/>
      <c r="Z956" s="128"/>
      <c r="AA956" s="128"/>
      <c r="AB956" s="128"/>
      <c r="AC956" s="128"/>
      <c r="AD956" s="128"/>
      <c r="AE956" s="128"/>
      <c r="AF956" s="128"/>
      <c r="AG956" s="128"/>
      <c r="AH956" s="128"/>
      <c r="AI956" s="128"/>
      <c r="AJ956" s="129"/>
      <c r="AK956" s="129"/>
      <c r="AL956" s="129"/>
      <c r="AM956" s="129"/>
      <c r="AN956" s="129"/>
      <c r="AO956" s="129"/>
      <c r="AP956" s="129"/>
      <c r="AQ956" s="129"/>
      <c r="AR956" s="129"/>
      <c r="AS956" s="129"/>
      <c r="AT956" s="129"/>
      <c r="AU956" s="129"/>
      <c r="AV956" s="129"/>
      <c r="AW956" s="129"/>
      <c r="AX956" s="129"/>
      <c r="AY956" s="129"/>
      <c r="AZ956" s="129"/>
      <c r="BA956" s="129"/>
      <c r="BB956" s="129"/>
      <c r="BC956" s="129"/>
      <c r="BD956" s="129"/>
      <c r="BE956" s="129"/>
      <c r="BF956" s="129"/>
      <c r="BG956" s="129"/>
      <c r="BH956" s="129"/>
      <c r="BI956" s="129"/>
      <c r="BJ956" s="129"/>
      <c r="BK956" s="129"/>
      <c r="BL956" s="129"/>
      <c r="BM956" s="129"/>
      <c r="BN956" s="129"/>
      <c r="BO956" s="129"/>
      <c r="BP956" s="129"/>
      <c r="BQ956" s="129"/>
      <c r="BR956" s="129"/>
      <c r="BS956" s="129"/>
      <c r="BT956" s="129"/>
      <c r="BU956" s="129"/>
      <c r="BV956" s="129"/>
      <c r="BW956" s="129"/>
      <c r="BX956" s="129"/>
      <c r="BY956" s="129"/>
      <c r="BZ956" s="128"/>
      <c r="CA956" s="129"/>
      <c r="CB956" s="129"/>
      <c r="CC956" s="129"/>
      <c r="CD956" s="129"/>
      <c r="CE956" s="129"/>
      <c r="CF956" s="129"/>
      <c r="CG956" s="129"/>
      <c r="CH956" s="129"/>
      <c r="CI956" s="129"/>
      <c r="CJ956" s="128"/>
      <c r="CK956" s="128"/>
      <c r="CL956" s="129"/>
      <c r="CM956" s="129"/>
      <c r="CN956" s="129"/>
      <c r="CO956" s="129"/>
      <c r="CP956" s="129"/>
      <c r="CQ956" s="129"/>
      <c r="CR956" s="129"/>
      <c r="CS956" s="129"/>
      <c r="CT956" s="129"/>
      <c r="CU956" s="129"/>
      <c r="CV956" s="129"/>
      <c r="CW956" s="129"/>
      <c r="CX956" s="129"/>
      <c r="CY956" s="129"/>
      <c r="CZ956" s="129"/>
      <c r="DA956" s="129"/>
      <c r="DB956" s="128"/>
      <c r="DC956" s="128"/>
      <c r="DD956" s="128"/>
      <c r="DE956" s="128"/>
      <c r="DF956" s="128"/>
      <c r="DG956" s="128"/>
      <c r="DH956" s="128"/>
      <c r="DI956" s="128"/>
      <c r="DJ956" s="128"/>
      <c r="DK956" s="128"/>
      <c r="DL956" s="128"/>
      <c r="DM956" s="128"/>
      <c r="DN956" s="130"/>
      <c r="DO956" s="128"/>
      <c r="DP956" s="128"/>
      <c r="DQ956" s="128"/>
      <c r="DR956" s="128"/>
      <c r="DS956" s="128"/>
      <c r="DT956" s="128"/>
      <c r="DU956" s="128"/>
      <c r="DV956" s="131"/>
      <c r="DW956" s="132"/>
      <c r="DX956" s="133"/>
      <c r="DZ956" s="128"/>
      <c r="EC956" s="128"/>
      <c r="EF956" s="128"/>
      <c r="EI956" s="128"/>
      <c r="EL956" s="128"/>
      <c r="EO956" s="128"/>
    </row>
    <row r="957" spans="1:145" s="38" customFormat="1" ht="15.5" x14ac:dyDescent="0.35">
      <c r="A957" s="223" t="s">
        <v>401</v>
      </c>
      <c r="B957" s="129" t="e">
        <f t="shared" ref="B957:Z957" si="1000">B959+B963</f>
        <v>#VALUE!</v>
      </c>
      <c r="C957" s="129" t="e">
        <f t="shared" si="1000"/>
        <v>#VALUE!</v>
      </c>
      <c r="D957" s="129" t="e">
        <f t="shared" si="1000"/>
        <v>#VALUE!</v>
      </c>
      <c r="E957" s="129" t="e">
        <f t="shared" si="1000"/>
        <v>#VALUE!</v>
      </c>
      <c r="F957" s="129" t="e">
        <f t="shared" si="1000"/>
        <v>#VALUE!</v>
      </c>
      <c r="G957" s="129" t="e">
        <f t="shared" si="1000"/>
        <v>#VALUE!</v>
      </c>
      <c r="H957" s="129" t="e">
        <f t="shared" si="1000"/>
        <v>#VALUE!</v>
      </c>
      <c r="I957" s="129" t="e">
        <f t="shared" si="1000"/>
        <v>#VALUE!</v>
      </c>
      <c r="J957" s="129" t="e">
        <f t="shared" si="1000"/>
        <v>#VALUE!</v>
      </c>
      <c r="K957" s="129" t="e">
        <f t="shared" si="1000"/>
        <v>#VALUE!</v>
      </c>
      <c r="L957" s="129" t="e">
        <f t="shared" si="1000"/>
        <v>#VALUE!</v>
      </c>
      <c r="M957" s="129" t="e">
        <f t="shared" si="1000"/>
        <v>#VALUE!</v>
      </c>
      <c r="N957" s="129" t="e">
        <f t="shared" si="1000"/>
        <v>#VALUE!</v>
      </c>
      <c r="O957" s="129" t="e">
        <f t="shared" si="1000"/>
        <v>#VALUE!</v>
      </c>
      <c r="P957" s="129" t="e">
        <f t="shared" si="1000"/>
        <v>#VALUE!</v>
      </c>
      <c r="Q957" s="129" t="e">
        <f t="shared" si="1000"/>
        <v>#VALUE!</v>
      </c>
      <c r="R957" s="129" t="e">
        <f t="shared" si="1000"/>
        <v>#VALUE!</v>
      </c>
      <c r="S957" s="129" t="e">
        <f t="shared" si="1000"/>
        <v>#VALUE!</v>
      </c>
      <c r="T957" s="129" t="e">
        <f t="shared" si="1000"/>
        <v>#VALUE!</v>
      </c>
      <c r="U957" s="129" t="e">
        <f t="shared" si="1000"/>
        <v>#VALUE!</v>
      </c>
      <c r="V957" s="129" t="e">
        <f t="shared" si="1000"/>
        <v>#VALUE!</v>
      </c>
      <c r="W957" s="129" t="e">
        <f t="shared" si="1000"/>
        <v>#VALUE!</v>
      </c>
      <c r="X957" s="129" t="e">
        <f t="shared" si="1000"/>
        <v>#VALUE!</v>
      </c>
      <c r="Y957" s="129" t="e">
        <f t="shared" si="1000"/>
        <v>#VALUE!</v>
      </c>
      <c r="Z957" s="128" t="e">
        <f t="shared" si="1000"/>
        <v>#VALUE!</v>
      </c>
      <c r="AA957" s="128" t="e">
        <f>AA959+AA963</f>
        <v>#VALUE!</v>
      </c>
      <c r="AB957" s="128">
        <v>41694.194519106415</v>
      </c>
      <c r="AC957" s="128">
        <v>40215.744147497702</v>
      </c>
      <c r="AD957" s="128">
        <v>42056.021569506469</v>
      </c>
      <c r="AE957" s="128" t="e">
        <f>AE959+AE963</f>
        <v>#VALUE!</v>
      </c>
      <c r="AF957" s="128">
        <v>50420.350027988403</v>
      </c>
      <c r="AG957" s="128">
        <v>47058.836423643363</v>
      </c>
      <c r="AH957" s="128">
        <v>48121.436913960744</v>
      </c>
      <c r="AI957" s="128">
        <v>47552.247522249178</v>
      </c>
      <c r="AJ957" s="129" t="e">
        <f>AJ959+AJ963</f>
        <v>#VALUE!</v>
      </c>
      <c r="AK957" s="129">
        <v>48512.612056751306</v>
      </c>
      <c r="AL957" s="129">
        <v>47797.358086848413</v>
      </c>
      <c r="AM957" s="129">
        <v>50848.192844283098</v>
      </c>
      <c r="AN957" s="129">
        <v>50727.784808367003</v>
      </c>
      <c r="AO957" s="129" t="e">
        <f>AO959+AO963</f>
        <v>#VALUE!</v>
      </c>
      <c r="AP957" s="129">
        <v>50830.353386587602</v>
      </c>
      <c r="AQ957" s="129">
        <v>45847.714573877704</v>
      </c>
      <c r="AR957" s="129">
        <v>45817.407974978501</v>
      </c>
      <c r="AS957" s="129" t="e">
        <f>AS959+AS963</f>
        <v>#VALUE!</v>
      </c>
      <c r="AT957" s="129">
        <v>50815.074421948455</v>
      </c>
      <c r="AU957" s="129">
        <v>49170.990140799171</v>
      </c>
      <c r="AV957" s="129">
        <v>48105.836237689189</v>
      </c>
      <c r="AW957" s="129">
        <v>47832.626402386923</v>
      </c>
      <c r="AX957" s="129" t="e">
        <f>AX959+AX963</f>
        <v>#VALUE!</v>
      </c>
      <c r="AY957" s="129"/>
      <c r="AZ957" s="129">
        <v>50550.3011093022</v>
      </c>
      <c r="BA957" s="129">
        <v>50426.255887748724</v>
      </c>
      <c r="BB957" s="129">
        <v>50920.977247391012</v>
      </c>
      <c r="BC957" s="129">
        <v>50570.879127571425</v>
      </c>
      <c r="BD957" s="129">
        <v>51261.501889136656</v>
      </c>
      <c r="BE957" s="129">
        <v>51430.473625733372</v>
      </c>
      <c r="BF957" s="129" t="e">
        <f>BF959+BF963</f>
        <v>#VALUE!</v>
      </c>
      <c r="BG957" s="129">
        <v>53331.775083153349</v>
      </c>
      <c r="BH957" s="129">
        <v>52928.157797543361</v>
      </c>
      <c r="BI957" s="129">
        <v>55549.461767943059</v>
      </c>
      <c r="BJ957" s="129">
        <v>54653.754563848248</v>
      </c>
      <c r="BK957" s="129">
        <v>53844.921987498754</v>
      </c>
      <c r="BL957" s="129">
        <v>54487.391939434805</v>
      </c>
      <c r="BM957" s="129">
        <v>54000.242849400318</v>
      </c>
      <c r="BN957" s="129">
        <v>53555.924639149162</v>
      </c>
      <c r="BO957" s="129" t="e">
        <f>BO959+BO963</f>
        <v>#VALUE!</v>
      </c>
      <c r="BP957" s="129">
        <v>54465.097156344862</v>
      </c>
      <c r="BQ957" s="129">
        <v>52196.782467258075</v>
      </c>
      <c r="BR957" s="129">
        <v>50521.214565721573</v>
      </c>
      <c r="BS957" s="129">
        <v>49512.87951706395</v>
      </c>
      <c r="BT957" s="129">
        <v>50145.390171715364</v>
      </c>
      <c r="BU957" s="129">
        <v>48481.978906575678</v>
      </c>
      <c r="BV957" s="129">
        <v>46265.028148320605</v>
      </c>
      <c r="BW957" s="129">
        <v>50801.730678595173</v>
      </c>
      <c r="BX957" s="129">
        <v>50187.908571266977</v>
      </c>
      <c r="BY957" s="129">
        <v>48762.661152209228</v>
      </c>
      <c r="BZ957" s="128">
        <v>51318.277724568885</v>
      </c>
      <c r="CA957" s="129" t="e">
        <f>CA959+CA963</f>
        <v>#VALUE!</v>
      </c>
      <c r="CB957" s="129">
        <v>55246.236804894768</v>
      </c>
      <c r="CC957" s="129">
        <v>54835.79688190647</v>
      </c>
      <c r="CD957" s="129">
        <v>53300.22262259468</v>
      </c>
      <c r="CE957" s="129">
        <v>55324.839749126913</v>
      </c>
      <c r="CF957" s="129">
        <v>54801.222497114941</v>
      </c>
      <c r="CG957" s="129">
        <v>53371.697999882061</v>
      </c>
      <c r="CH957" s="129">
        <v>55718.903817860155</v>
      </c>
      <c r="CI957" s="129">
        <v>54935.84456816833</v>
      </c>
      <c r="CJ957" s="128">
        <v>55584.610740397969</v>
      </c>
      <c r="CK957" s="128">
        <v>55225.499886650068</v>
      </c>
      <c r="CL957" s="129" t="e">
        <f>CL959+CL963</f>
        <v>#VALUE!</v>
      </c>
      <c r="CM957" s="129">
        <v>58285.930521286973</v>
      </c>
      <c r="CN957" s="129">
        <v>58971.291768340641</v>
      </c>
      <c r="CO957" s="129">
        <v>59296.080761796416</v>
      </c>
      <c r="CP957" s="129">
        <v>61349.139898686757</v>
      </c>
      <c r="CQ957" s="129">
        <v>60093.687251206866</v>
      </c>
      <c r="CR957" s="129">
        <v>58899.444037021036</v>
      </c>
      <c r="CS957" s="129">
        <v>62587.449357075064</v>
      </c>
      <c r="CT957" s="129">
        <v>61648.996888410773</v>
      </c>
      <c r="CU957" s="129">
        <v>60078.267197093752</v>
      </c>
      <c r="CV957" s="129">
        <v>62869.426268469659</v>
      </c>
      <c r="CW957" s="129">
        <v>62092.987062655615</v>
      </c>
      <c r="CX957" s="129">
        <v>62616.113773487625</v>
      </c>
      <c r="CY957" s="129">
        <v>62466.552716161052</v>
      </c>
      <c r="CZ957" s="129">
        <v>62156.972633543759</v>
      </c>
      <c r="DA957" s="129" t="e">
        <f t="shared" ref="DA957" si="1001">DA959+DA963</f>
        <v>#VALUE!</v>
      </c>
      <c r="DB957" s="128">
        <v>68246.722010343903</v>
      </c>
      <c r="DC957" s="128">
        <v>67259.294126526365</v>
      </c>
      <c r="DD957" s="128">
        <v>67267.825417676766</v>
      </c>
      <c r="DE957" s="128">
        <v>67144.37360033665</v>
      </c>
      <c r="DF957" s="128">
        <v>65978.608179468691</v>
      </c>
      <c r="DG957" s="128">
        <v>65010.855423708228</v>
      </c>
      <c r="DH957" s="128">
        <v>63300.602156059707</v>
      </c>
      <c r="DI957" s="128">
        <v>62496.165365120229</v>
      </c>
      <c r="DJ957" s="128">
        <v>61792.622765028704</v>
      </c>
      <c r="DK957" s="128">
        <v>64102.638282070926</v>
      </c>
      <c r="DL957" s="128">
        <v>63340.039403924762</v>
      </c>
      <c r="DM957" s="128">
        <v>61761.21918109867</v>
      </c>
      <c r="DN957" s="130" t="e">
        <f t="shared" ref="DN957" si="1002">DN959+DN963</f>
        <v>#VALUE!</v>
      </c>
      <c r="DO957" s="128">
        <v>61761.21918109867</v>
      </c>
      <c r="DP957" s="128">
        <v>66796.352198509703</v>
      </c>
      <c r="DQ957" s="128">
        <v>66228.892308287686</v>
      </c>
      <c r="DR957" s="128">
        <v>64719.073023287012</v>
      </c>
      <c r="DS957" s="128">
        <v>64653.231072498893</v>
      </c>
      <c r="DT957" s="128">
        <v>64065.768991413352</v>
      </c>
      <c r="DU957" s="128">
        <v>66663.740758964457</v>
      </c>
      <c r="DV957" s="131" t="e">
        <f>DV959+DV963</f>
        <v>#VALUE!</v>
      </c>
      <c r="DW957" s="132" t="e">
        <f>DW959+DW963</f>
        <v>#VALUE!</v>
      </c>
      <c r="DX957" s="133" t="e">
        <f>DX959+DX963</f>
        <v>#VALUE!</v>
      </c>
      <c r="DZ957" s="129" t="e">
        <f>DZ959+DZ963</f>
        <v>#VALUE!</v>
      </c>
      <c r="EC957" s="129" t="e">
        <f>EC959+EC963</f>
        <v>#VALUE!</v>
      </c>
      <c r="EF957" s="129" t="e">
        <f>EF959+EF963</f>
        <v>#VALUE!</v>
      </c>
      <c r="EI957" s="129" t="e">
        <f>EI959+EI963</f>
        <v>#VALUE!</v>
      </c>
      <c r="EL957" s="129" t="e">
        <f>EL959+EL963</f>
        <v>#VALUE!</v>
      </c>
      <c r="EO957" s="129" t="e">
        <f>EO959+EO963</f>
        <v>#VALUE!</v>
      </c>
    </row>
    <row r="958" spans="1:145" s="38" customFormat="1" ht="15.5" x14ac:dyDescent="0.35">
      <c r="A958" s="160"/>
      <c r="B958" s="129"/>
      <c r="C958" s="129"/>
      <c r="D958" s="129"/>
      <c r="E958" s="129"/>
      <c r="F958" s="129"/>
      <c r="G958" s="129"/>
      <c r="H958" s="129"/>
      <c r="I958" s="129"/>
      <c r="J958" s="129"/>
      <c r="K958" s="129"/>
      <c r="L958" s="129"/>
      <c r="M958" s="129"/>
      <c r="N958" s="129"/>
      <c r="O958" s="129"/>
      <c r="P958" s="129"/>
      <c r="Q958" s="129"/>
      <c r="R958" s="129"/>
      <c r="S958" s="129"/>
      <c r="T958" s="129"/>
      <c r="U958" s="129"/>
      <c r="V958" s="129"/>
      <c r="W958" s="129"/>
      <c r="X958" s="129"/>
      <c r="Y958" s="129"/>
      <c r="Z958" s="128"/>
      <c r="AA958" s="128"/>
      <c r="AB958" s="128"/>
      <c r="AC958" s="128"/>
      <c r="AD958" s="128"/>
      <c r="AE958" s="128"/>
      <c r="AF958" s="128"/>
      <c r="AG958" s="128"/>
      <c r="AH958" s="128"/>
      <c r="AI958" s="128"/>
      <c r="AJ958" s="129"/>
      <c r="AK958" s="129"/>
      <c r="AL958" s="129"/>
      <c r="AM958" s="129"/>
      <c r="AN958" s="129"/>
      <c r="AO958" s="129"/>
      <c r="AP958" s="129"/>
      <c r="AQ958" s="129"/>
      <c r="AR958" s="129"/>
      <c r="AS958" s="129"/>
      <c r="AT958" s="129"/>
      <c r="AU958" s="129"/>
      <c r="AV958" s="129"/>
      <c r="AW958" s="129"/>
      <c r="AX958" s="129"/>
      <c r="AY958" s="129"/>
      <c r="AZ958" s="129"/>
      <c r="BA958" s="129"/>
      <c r="BB958" s="129"/>
      <c r="BC958" s="129"/>
      <c r="BD958" s="129"/>
      <c r="BE958" s="129"/>
      <c r="BF958" s="129"/>
      <c r="BG958" s="129"/>
      <c r="BH958" s="129"/>
      <c r="BI958" s="129"/>
      <c r="BJ958" s="129"/>
      <c r="BK958" s="129"/>
      <c r="BL958" s="129"/>
      <c r="BM958" s="129"/>
      <c r="BN958" s="129"/>
      <c r="BO958" s="82" t="e">
        <f>(BO960+BO965)/BO955</f>
        <v>#VALUE!</v>
      </c>
      <c r="BP958" s="129"/>
      <c r="BQ958" s="129"/>
      <c r="BR958" s="129"/>
      <c r="BS958" s="129"/>
      <c r="BT958" s="129"/>
      <c r="BU958" s="129"/>
      <c r="BV958" s="129"/>
      <c r="BW958" s="129"/>
      <c r="BX958" s="129"/>
      <c r="BY958" s="129"/>
      <c r="BZ958" s="128"/>
      <c r="CA958" s="82">
        <f>(CA960+CA965)/CA955</f>
        <v>0.20531821358778302</v>
      </c>
      <c r="CB958" s="129"/>
      <c r="CC958" s="129"/>
      <c r="CD958" s="129"/>
      <c r="CE958" s="129"/>
      <c r="CF958" s="129"/>
      <c r="CG958" s="129"/>
      <c r="CH958" s="129"/>
      <c r="CI958" s="129"/>
      <c r="CJ958" s="128"/>
      <c r="CK958" s="128"/>
      <c r="CL958" s="82"/>
      <c r="CM958" s="129"/>
      <c r="CN958" s="129"/>
      <c r="CO958" s="129"/>
      <c r="CP958" s="129"/>
      <c r="CQ958" s="129"/>
      <c r="CR958" s="129"/>
      <c r="CS958" s="129"/>
      <c r="CT958" s="129"/>
      <c r="CU958" s="129"/>
      <c r="CV958" s="129"/>
      <c r="CW958" s="129"/>
      <c r="CX958" s="129"/>
      <c r="CY958" s="129"/>
      <c r="CZ958" s="129"/>
      <c r="DA958" s="82"/>
      <c r="DB958" s="128"/>
      <c r="DC958" s="128"/>
      <c r="DD958" s="128"/>
      <c r="DE958" s="128"/>
      <c r="DF958" s="128"/>
      <c r="DG958" s="128"/>
      <c r="DH958" s="128"/>
      <c r="DI958" s="128"/>
      <c r="DJ958" s="128"/>
      <c r="DK958" s="128"/>
      <c r="DL958" s="128"/>
      <c r="DM958" s="128"/>
      <c r="DN958" s="127"/>
      <c r="DO958" s="128"/>
      <c r="DP958" s="128"/>
      <c r="DQ958" s="128"/>
      <c r="DR958" s="128"/>
      <c r="DS958" s="128"/>
      <c r="DT958" s="128"/>
      <c r="DU958" s="128"/>
      <c r="DV958" s="131"/>
      <c r="DW958" s="132"/>
      <c r="DX958" s="133"/>
      <c r="DZ958" s="129"/>
      <c r="EC958" s="129"/>
      <c r="ED958" s="38">
        <v>2022</v>
      </c>
      <c r="EF958" s="129"/>
      <c r="EI958" s="129"/>
      <c r="EL958" s="129"/>
      <c r="EO958" s="129"/>
    </row>
    <row r="959" spans="1:145" s="38" customFormat="1" ht="15.5" x14ac:dyDescent="0.35">
      <c r="A959" s="223" t="s">
        <v>402</v>
      </c>
      <c r="B959" s="129" t="e">
        <f t="shared" ref="B959:Z959" si="1003">B955-B963-B971</f>
        <v>#VALUE!</v>
      </c>
      <c r="C959" s="129" t="e">
        <f t="shared" si="1003"/>
        <v>#VALUE!</v>
      </c>
      <c r="D959" s="129" t="e">
        <f t="shared" si="1003"/>
        <v>#VALUE!</v>
      </c>
      <c r="E959" s="129" t="e">
        <f t="shared" si="1003"/>
        <v>#VALUE!</v>
      </c>
      <c r="F959" s="129" t="e">
        <f t="shared" si="1003"/>
        <v>#VALUE!</v>
      </c>
      <c r="G959" s="129" t="e">
        <f t="shared" si="1003"/>
        <v>#VALUE!</v>
      </c>
      <c r="H959" s="129" t="e">
        <f t="shared" si="1003"/>
        <v>#VALUE!</v>
      </c>
      <c r="I959" s="129" t="e">
        <f t="shared" si="1003"/>
        <v>#VALUE!</v>
      </c>
      <c r="J959" s="129" t="e">
        <f t="shared" si="1003"/>
        <v>#VALUE!</v>
      </c>
      <c r="K959" s="129" t="e">
        <f t="shared" si="1003"/>
        <v>#VALUE!</v>
      </c>
      <c r="L959" s="129" t="e">
        <f t="shared" si="1003"/>
        <v>#VALUE!</v>
      </c>
      <c r="M959" s="129" t="e">
        <f t="shared" si="1003"/>
        <v>#VALUE!</v>
      </c>
      <c r="N959" s="129" t="e">
        <f t="shared" si="1003"/>
        <v>#VALUE!</v>
      </c>
      <c r="O959" s="129" t="e">
        <f t="shared" si="1003"/>
        <v>#VALUE!</v>
      </c>
      <c r="P959" s="129" t="e">
        <f t="shared" si="1003"/>
        <v>#VALUE!</v>
      </c>
      <c r="Q959" s="129" t="e">
        <f t="shared" si="1003"/>
        <v>#VALUE!</v>
      </c>
      <c r="R959" s="129" t="e">
        <f t="shared" si="1003"/>
        <v>#VALUE!</v>
      </c>
      <c r="S959" s="129" t="e">
        <f t="shared" si="1003"/>
        <v>#VALUE!</v>
      </c>
      <c r="T959" s="129" t="e">
        <f t="shared" si="1003"/>
        <v>#VALUE!</v>
      </c>
      <c r="U959" s="129" t="e">
        <f t="shared" si="1003"/>
        <v>#VALUE!</v>
      </c>
      <c r="V959" s="129" t="e">
        <f t="shared" si="1003"/>
        <v>#VALUE!</v>
      </c>
      <c r="W959" s="129" t="e">
        <f t="shared" si="1003"/>
        <v>#VALUE!</v>
      </c>
      <c r="X959" s="129" t="e">
        <f t="shared" si="1003"/>
        <v>#VALUE!</v>
      </c>
      <c r="Y959" s="129" t="e">
        <f t="shared" si="1003"/>
        <v>#VALUE!</v>
      </c>
      <c r="Z959" s="128" t="e">
        <f t="shared" si="1003"/>
        <v>#VALUE!</v>
      </c>
      <c r="AA959" s="128" t="e">
        <f>AA955-AA963-AA971</f>
        <v>#VALUE!</v>
      </c>
      <c r="AB959" s="128">
        <v>23532.4138505802</v>
      </c>
      <c r="AC959" s="128">
        <v>22744.345513786397</v>
      </c>
      <c r="AD959" s="128">
        <v>24450.600620472695</v>
      </c>
      <c r="AE959" s="128" t="e">
        <f>AE955-AE963-AE971</f>
        <v>#VALUE!</v>
      </c>
      <c r="AF959" s="128">
        <v>29439.416758289633</v>
      </c>
      <c r="AG959" s="128">
        <v>29892.620050552301</v>
      </c>
      <c r="AH959" s="128">
        <v>30110.312227885985</v>
      </c>
      <c r="AI959" s="128">
        <v>29838.022309432454</v>
      </c>
      <c r="AJ959" s="129" t="e">
        <f>AJ955-AJ963-AJ971</f>
        <v>#VALUE!</v>
      </c>
      <c r="AK959" s="129">
        <v>32035.601892713759</v>
      </c>
      <c r="AL959" s="129">
        <v>32000.696639593523</v>
      </c>
      <c r="AM959" s="129">
        <v>31657.110172032964</v>
      </c>
      <c r="AN959" s="129">
        <v>31537.968929948194</v>
      </c>
      <c r="AO959" s="129" t="e">
        <f>AO955-AO963-AO971</f>
        <v>#VALUE!</v>
      </c>
      <c r="AP959" s="129">
        <v>32576.037931105628</v>
      </c>
      <c r="AQ959" s="129">
        <v>32506.072816076699</v>
      </c>
      <c r="AR959" s="129">
        <v>33564.653305337844</v>
      </c>
      <c r="AS959" s="129" t="e">
        <f>AS955-AS963-AS971</f>
        <v>#VALUE!</v>
      </c>
      <c r="AT959" s="129">
        <v>37029.982935218461</v>
      </c>
      <c r="AU959" s="129">
        <v>37916.596908336185</v>
      </c>
      <c r="AV959" s="129">
        <v>37780.583835005396</v>
      </c>
      <c r="AW959" s="129">
        <v>37585.339352739713</v>
      </c>
      <c r="AX959" s="129" t="e">
        <f>AX955-AX963-AX971</f>
        <v>#VALUE!</v>
      </c>
      <c r="AY959" s="129"/>
      <c r="AZ959" s="129">
        <v>48035.23384186528</v>
      </c>
      <c r="BA959" s="129">
        <v>47914.878867228123</v>
      </c>
      <c r="BB959" s="129">
        <v>48749.22521372707</v>
      </c>
      <c r="BC959" s="129">
        <v>48432.69004178005</v>
      </c>
      <c r="BD959" s="129">
        <v>49067.659451948261</v>
      </c>
      <c r="BE959" s="129">
        <v>49234.818065699423</v>
      </c>
      <c r="BF959" s="129" t="e">
        <f>BF955-BF963-BF971</f>
        <v>#VALUE!</v>
      </c>
      <c r="BG959" s="129">
        <v>50997.690285437449</v>
      </c>
      <c r="BH959" s="129">
        <v>50634.322726954095</v>
      </c>
      <c r="BI959" s="129">
        <v>53005.664978413428</v>
      </c>
      <c r="BJ959" s="129">
        <v>52123.522634685658</v>
      </c>
      <c r="BK959" s="129">
        <v>51600.58618441609</v>
      </c>
      <c r="BL959" s="129">
        <v>52225.100126695965</v>
      </c>
      <c r="BM959" s="129">
        <v>51709.88349257916</v>
      </c>
      <c r="BN959" s="129">
        <v>51282.224828836879</v>
      </c>
      <c r="BO959" s="129" t="e">
        <f>BO955-BO963-BO971</f>
        <v>#VALUE!</v>
      </c>
      <c r="BP959" s="129">
        <v>51793.648474651054</v>
      </c>
      <c r="BQ959" s="129">
        <v>37975.329386269266</v>
      </c>
      <c r="BR959" s="129">
        <v>37560.095032034726</v>
      </c>
      <c r="BS959" s="129">
        <v>46781.422356669449</v>
      </c>
      <c r="BT959" s="129">
        <v>36828.269506811455</v>
      </c>
      <c r="BU959" s="129">
        <v>35590.478154278928</v>
      </c>
      <c r="BV959" s="129">
        <v>33914.456251682328</v>
      </c>
      <c r="BW959" s="129">
        <v>37535.820790524114</v>
      </c>
      <c r="BX959" s="129">
        <v>37510.040874246108</v>
      </c>
      <c r="BY959" s="129">
        <v>36520.828666670895</v>
      </c>
      <c r="BZ959" s="128">
        <v>38079.288706228028</v>
      </c>
      <c r="CA959" s="129" t="e">
        <f>CA955-CA963-CA971</f>
        <v>#VALUE!</v>
      </c>
      <c r="CB959" s="129">
        <v>39644.14495158408</v>
      </c>
      <c r="CC959" s="129">
        <v>39269.403940831828</v>
      </c>
      <c r="CD959" s="129">
        <v>38377.316547961564</v>
      </c>
      <c r="CE959" s="129">
        <v>39926.787827851316</v>
      </c>
      <c r="CF959" s="129">
        <v>39456.276858868507</v>
      </c>
      <c r="CG959" s="129">
        <v>38791.650157782547</v>
      </c>
      <c r="CH959" s="129">
        <v>39718.129658080332</v>
      </c>
      <c r="CI959" s="129">
        <v>39337.15050158558</v>
      </c>
      <c r="CJ959" s="128">
        <v>39509.386065193452</v>
      </c>
      <c r="CK959" s="128">
        <v>39529.24912723335</v>
      </c>
      <c r="CL959" s="129" t="e">
        <f>CL955-CL963-CL971</f>
        <v>#VALUE!</v>
      </c>
      <c r="CM959" s="129">
        <v>41149.657176584442</v>
      </c>
      <c r="CN959" s="129">
        <v>40525.784096200616</v>
      </c>
      <c r="CO959" s="129">
        <v>40847.01110106775</v>
      </c>
      <c r="CP959" s="129">
        <v>41900.296330669808</v>
      </c>
      <c r="CQ959" s="129">
        <v>41667.487364994391</v>
      </c>
      <c r="CR959" s="129">
        <v>41237.831077801369</v>
      </c>
      <c r="CS959" s="129">
        <v>42912.324455146816</v>
      </c>
      <c r="CT959" s="129">
        <v>42493.149264955646</v>
      </c>
      <c r="CU959" s="129">
        <v>42025.550079765992</v>
      </c>
      <c r="CV959" s="129">
        <v>43284.562163898518</v>
      </c>
      <c r="CW959" s="129">
        <v>42899.669828967308</v>
      </c>
      <c r="CX959" s="129">
        <v>43387.716407699801</v>
      </c>
      <c r="CY959" s="129">
        <v>43184.865077003167</v>
      </c>
      <c r="CZ959" s="129">
        <v>43003.881997302262</v>
      </c>
      <c r="DA959" s="129" t="e">
        <f t="shared" ref="DA959" si="1004">DA955-DA963-DA971</f>
        <v>#VALUE!</v>
      </c>
      <c r="DB959" s="128">
        <v>48418.446298064409</v>
      </c>
      <c r="DC959" s="128">
        <v>48152.989657486251</v>
      </c>
      <c r="DD959" s="128">
        <v>48762.020145918555</v>
      </c>
      <c r="DE959" s="128">
        <v>47555.434997980934</v>
      </c>
      <c r="DF959" s="128">
        <v>47109.665165401137</v>
      </c>
      <c r="DG959" s="128">
        <v>46653.404058927263</v>
      </c>
      <c r="DH959" s="128">
        <v>44693.969700592221</v>
      </c>
      <c r="DI959" s="128">
        <v>44617.598520684012</v>
      </c>
      <c r="DJ959" s="128">
        <v>44368.91322484093</v>
      </c>
      <c r="DK959" s="128">
        <v>45595.489542992967</v>
      </c>
      <c r="DL959" s="128">
        <v>45512.460631532304</v>
      </c>
      <c r="DM959" s="128">
        <v>44358.894155384551</v>
      </c>
      <c r="DN959" s="130" t="e">
        <f t="shared" ref="DN959" si="1005">DN955-DN963-DN971</f>
        <v>#VALUE!</v>
      </c>
      <c r="DO959" s="128">
        <v>44358.894155384551</v>
      </c>
      <c r="DP959" s="128">
        <v>46224.554083283707</v>
      </c>
      <c r="DQ959" s="128">
        <v>46245.58913669434</v>
      </c>
      <c r="DR959" s="128">
        <v>45956.071102659786</v>
      </c>
      <c r="DS959" s="128">
        <v>45707.199000266512</v>
      </c>
      <c r="DT959" s="128">
        <v>45582.237344355759</v>
      </c>
      <c r="DU959" s="128">
        <v>48132.445716365597</v>
      </c>
      <c r="DV959" s="131" t="e">
        <f>DV955-DV963-DV971</f>
        <v>#VALUE!</v>
      </c>
      <c r="DW959" s="132" t="e">
        <f>DW955-DW963-DW971</f>
        <v>#VALUE!</v>
      </c>
      <c r="DX959" s="133" t="e">
        <f>DX955-DX963-DX971</f>
        <v>#VALUE!</v>
      </c>
      <c r="DZ959" s="129" t="e">
        <f>DZ955-DZ963-DZ971</f>
        <v>#VALUE!</v>
      </c>
      <c r="EC959" s="129" t="e">
        <f>EC955-EC963-EC971</f>
        <v>#VALUE!</v>
      </c>
      <c r="EF959" s="129" t="e">
        <f>EF955-EF963-EF971</f>
        <v>#VALUE!</v>
      </c>
      <c r="EI959" s="129" t="e">
        <f>EI955-EI963-EI971</f>
        <v>#VALUE!</v>
      </c>
      <c r="EL959" s="129" t="e">
        <f>EL955-EL963-EL971</f>
        <v>#VALUE!</v>
      </c>
      <c r="EO959" s="129" t="e">
        <f>EO955-EO963-EO971</f>
        <v>#VALUE!</v>
      </c>
    </row>
    <row r="960" spans="1:145" ht="15.5" x14ac:dyDescent="0.35">
      <c r="A960" s="56" t="s">
        <v>403</v>
      </c>
      <c r="B960" s="128">
        <f>+[2]CAMEROUN!T1091+[7]RCA!D919+[3]CONGO!D1008+[4]GABON!D1272+[5]GUINEE!D890+[6]TCHAD!D1014</f>
        <v>928.36503426452782</v>
      </c>
      <c r="C960" s="128">
        <f>+[2]CAMEROUN!U1091+[7]RCA!E919+[3]CONGO!E1008+[4]GABON!E1272+[5]GUINEE!E890+[6]TCHAD!E1014</f>
        <v>922.70086300099911</v>
      </c>
      <c r="D960" s="128">
        <f>+[2]CAMEROUN!V1091+[7]RCA!F919+[3]CONGO!F1008+[4]GABON!F1272+[5]GUINEE!F890+[6]TCHAD!F1014</f>
        <v>968.10004443199523</v>
      </c>
      <c r="E960" s="128">
        <f>+[2]CAMEROUN!W1091+[7]RCA!G919+[3]CONGO!G1008+[4]GABON!G1272+[5]GUINEE!G890+[6]TCHAD!G1014</f>
        <v>975.69224656746428</v>
      </c>
      <c r="F960" s="128">
        <f>+[2]CAMEROUN!X1091+[7]RCA!H919+[3]CONGO!H1008+[4]GABON!H1272+[5]GUINEE!H890+[6]TCHAD!H1014</f>
        <v>1007.6035269365165</v>
      </c>
      <c r="G960" s="128">
        <f>+[2]CAMEROUN!Y1091+[7]RCA!I919+[3]CONGO!I1008+[4]GABON!I1272+[5]GUINEE!I890+[6]TCHAD!I1014</f>
        <v>1000.3509481329272</v>
      </c>
      <c r="H960" s="128">
        <f>+[2]CAMEROUN!Z1091+[7]RCA!J919+[3]CONGO!J1008+[4]GABON!J1272+[5]GUINEE!J890+[6]TCHAD!J1014</f>
        <v>1197.2926916065555</v>
      </c>
      <c r="I960" s="128">
        <f>+[2]CAMEROUN!AA1091+[7]RCA!K919+[3]CONGO!K1008+[4]GABON!K1272+[5]GUINEE!K890+[6]TCHAD!K1014</f>
        <v>1219.7496074049059</v>
      </c>
      <c r="J960" s="128">
        <f>+[2]CAMEROUN!AB1091+[7]RCA!L919+[3]CONGO!L1008+[4]GABON!L1272+[5]GUINEE!L890+[6]TCHAD!L1014</f>
        <v>1214.8087890101694</v>
      </c>
      <c r="K960" s="128">
        <f>+[2]CAMEROUN!AC1091+[7]RCA!M919+[3]CONGO!M1008+[4]GABON!M1272+[5]GUINEE!M890+[6]TCHAD!M1014</f>
        <v>1335.5713807340912</v>
      </c>
      <c r="L960" s="128">
        <f>+[2]CAMEROUN!AD1091+[7]RCA!N919+[3]CONGO!N1008+[4]GABON!N1272+[5]GUINEE!N890+[6]TCHAD!N1014</f>
        <v>1543.6494836104994</v>
      </c>
      <c r="M960" s="128">
        <f>+[2]CAMEROUN!AE1091+[7]RCA!O919+[3]CONGO!O1008+[4]GABON!O1272+[5]GUINEE!O890+[6]TCHAD!O1014</f>
        <v>1578.8242083986499</v>
      </c>
      <c r="N960" s="128">
        <f>+[2]CAMEROUN!AF1091+[7]RCA!P919+[3]CONGO!P1008+[4]GABON!P1272+[5]GUINEE!P890+[6]TCHAD!P1014</f>
        <v>1672.4691853510933</v>
      </c>
      <c r="O960" s="128">
        <f>+[2]CAMEROUN!AG1091+[7]RCA!Q919+[3]CONGO!Q1008+[4]GABON!Q1272+[5]GUINEE!Q890+[6]TCHAD!Q1014</f>
        <v>1741.1142589475785</v>
      </c>
      <c r="P960" s="128">
        <f>+[2]CAMEROUN!AH1091+[7]RCA!R919+[3]CONGO!R1008+[4]GABON!R1272+[5]GUINEE!R890+[6]TCHAD!R1014</f>
        <v>1954.3520535545049</v>
      </c>
      <c r="Q960" s="128">
        <f>+[2]CAMEROUN!AI1091+[7]RCA!S919+[3]CONGO!S1008+[4]GABON!S1272+[5]GUINEE!S890+[6]TCHAD!S1014</f>
        <v>2176.1814200383433</v>
      </c>
      <c r="R960" s="128">
        <f>+[2]CAMEROUN!AJ1091+[7]RCA!T919+[3]CONGO!T1008+[4]GABON!T1272+[5]GUINEE!T890+[6]TCHAD!T1014</f>
        <v>2150.2409290644155</v>
      </c>
      <c r="S960" s="128">
        <f>+[2]CAMEROUN!AK1091+[7]RCA!U919+[3]CONGO!U1008+[4]GABON!U1272+[5]GUINEE!U890+[6]TCHAD!U1014</f>
        <v>2295.4658839065964</v>
      </c>
      <c r="T960" s="128">
        <f>+[2]CAMEROUN!AL1091+[7]RCA!V919+[3]CONGO!V1008+[4]GABON!V1272+[5]GUINEE!V890+[6]TCHAD!V1014</f>
        <v>2829.7259679999997</v>
      </c>
      <c r="U960" s="128">
        <f>+[2]CAMEROUN!AM1091+[7]RCA!W919+[3]CONGO!W1008+[4]GABON!W1272+[5]GUINEE!W890+[6]TCHAD!W1014</f>
        <v>3079.4819599999996</v>
      </c>
      <c r="V960" s="128">
        <f>+[2]CAMEROUN!AN1091+[7]RCA!X919+[3]CONGO!X1008+[4]GABON!X1272+[5]GUINEE!X890+[6]TCHAD!X1014</f>
        <v>3513.6568178358971</v>
      </c>
      <c r="W960" s="128">
        <f>+[2]CAMEROUN!AO1091+[7]RCA!Y919+[3]CONGO!Y1008+[4]GABON!Y1272+[5]GUINEE!Y890+[6]TCHAD!Y1014</f>
        <v>3976.5141269790415</v>
      </c>
      <c r="X960" s="128">
        <f>+[2]CAMEROUN!AP1091+[7]RCA!Z919+[3]CONGO!Z1008+[4]GABON!Z1272+[5]GUINEE!Z890+[6]TCHAD!Z1014</f>
        <v>4290.1849921247831</v>
      </c>
      <c r="Y960" s="128">
        <f>+[2]CAMEROUN!AQ1091+[7]RCA!AA919+[3]CONGO!AA1008+[4]GABON!AA1272+[5]GUINEE!AA890+[6]TCHAD!AA1014</f>
        <v>4641.6648205563852</v>
      </c>
      <c r="Z960" s="128">
        <f>+[2]CAMEROUN!AR1091+[7]RCA!AB919+[3]CONGO!AB1008+[4]GABON!AB1272+[5]GUINEE!AB890+[6]TCHAD!AB1014</f>
        <v>5332.1894674216865</v>
      </c>
      <c r="AA960" s="128">
        <f>+[2]CAMEROUN!AS1091+[7]RCA!AC919+[3]CONGO!AC1008+[4]GABON!AC1272+[5]GUINEE!AC890+[6]TCHAD!AC1014</f>
        <v>6761.6750839325941</v>
      </c>
      <c r="AB960" s="128">
        <v>3790.9799659999999</v>
      </c>
      <c r="AC960" s="128">
        <v>3857.0369659999997</v>
      </c>
      <c r="AD960" s="128">
        <v>3950.78</v>
      </c>
      <c r="AE960" s="128">
        <f>+[2]CAMEROUN!AT1091+[7]RCA!AD919+[3]CONGO!AH1008+[4]GABON!AD1272+[5]GUINEE!AD890+[6]TCHAD!AH1014</f>
        <v>7421.3521572796117</v>
      </c>
      <c r="AF960" s="128">
        <v>4134.2171200000003</v>
      </c>
      <c r="AG960" s="128">
        <v>5581.1703630000011</v>
      </c>
      <c r="AH960" s="128">
        <v>5559.1410594000008</v>
      </c>
      <c r="AI960" s="128">
        <v>5712.5010593999996</v>
      </c>
      <c r="AJ960" s="129">
        <f>+[2]CAMEROUN!AU1091+[7]RCA!AE919+[3]CONGO!AM1008+[4]GABON!AE1272+[5]GUINEE!AE890+[6]TCHAD!AM1014</f>
        <v>7747.9639340536833</v>
      </c>
      <c r="AK960" s="129">
        <v>5896.2470547399998</v>
      </c>
      <c r="AL960" s="129">
        <v>5751.2155599999996</v>
      </c>
      <c r="AM960" s="129">
        <v>5839.1755600000006</v>
      </c>
      <c r="AN960" s="129">
        <v>5839.1755599999997</v>
      </c>
      <c r="AO960" s="129">
        <f>+[2]CAMEROUN!AV1091+[7]RCA!AF919+[3]CONGO!AR1008+[4]GABON!AF1272+[5]GUINEE!AF890+[6]TCHAD!AR1014</f>
        <v>7470.3878359798355</v>
      </c>
      <c r="AP960" s="129">
        <v>6076.1129525920642</v>
      </c>
      <c r="AQ960" s="129">
        <v>6094.4796577583447</v>
      </c>
      <c r="AR960" s="129">
        <v>5898.4926969150456</v>
      </c>
      <c r="AS960" s="129">
        <f>+[2]CAMEROUN!AZ1091+[7]RCA!AJ919+[3]CONGO!AV1008+[4]GABON!AJ1272+[5]GUINEE!AJ890+[6]TCHAD!AV1014</f>
        <v>7769.5375039466735</v>
      </c>
      <c r="AT960" s="129">
        <v>6777.536064863717</v>
      </c>
      <c r="AU960" s="129">
        <v>6689.18365227503</v>
      </c>
      <c r="AV960" s="129">
        <v>6733.5394452152696</v>
      </c>
      <c r="AW960" s="129">
        <v>6777.9859237630599</v>
      </c>
      <c r="AX960" s="129">
        <f>+[2]CAMEROUN!BE1091+[7]RCA!AO919+[3]CONGO!BA1008+[4]GABON!AO1272+[5]GUINEE!AO890+[6]TCHAD!BA1014</f>
        <v>7764.4265032437006</v>
      </c>
      <c r="AY960" s="129"/>
      <c r="AZ960" s="129">
        <v>7469.8131040856597</v>
      </c>
      <c r="BA960" s="129">
        <v>7465.6238969780443</v>
      </c>
      <c r="BB960" s="129">
        <v>6772.0616064720843</v>
      </c>
      <c r="BC960" s="129">
        <v>6762.1273531120842</v>
      </c>
      <c r="BD960" s="129">
        <v>6634.9409346557668</v>
      </c>
      <c r="BE960" s="129">
        <v>6676.9409346557668</v>
      </c>
      <c r="BF960" s="129">
        <f>+[2]CAMEROUN!BL1091+[7]RCA!AV919+[3]CONGO!BI1008+[4]GABON!AV1272+[5]GUINEE!AV890+[6]TCHAD!BH1014</f>
        <v>7656.3791826789156</v>
      </c>
      <c r="BG960" s="129">
        <v>7813.6597822674812</v>
      </c>
      <c r="BH960" s="129">
        <v>7819.0247668198499</v>
      </c>
      <c r="BI960" s="129">
        <v>7197.0669462965152</v>
      </c>
      <c r="BJ960" s="129">
        <v>7276.936398668834</v>
      </c>
      <c r="BK960" s="129">
        <v>6806.2903248100283</v>
      </c>
      <c r="BL960" s="129">
        <v>6951.3316919234485</v>
      </c>
      <c r="BM960" s="129">
        <v>6790.6472879112007</v>
      </c>
      <c r="BN960" s="129">
        <v>6912.0227625566631</v>
      </c>
      <c r="BO960" s="129">
        <f>+[2]CAMEROUN!BU1091+[7]RCA!BE919+[3]CONGO!BR1008+[4]GABON!BE1272+[5]GUINEE!BE890+[6]TCHAD!BQ1014</f>
        <v>7773.8037688091563</v>
      </c>
      <c r="BP960" s="129">
        <v>7256.6082606817145</v>
      </c>
      <c r="BQ960" s="129">
        <v>7372.8194478009918</v>
      </c>
      <c r="BR960" s="129">
        <v>7399.7064887697315</v>
      </c>
      <c r="BS960" s="129">
        <v>7703.365466673732</v>
      </c>
      <c r="BT960" s="129">
        <v>6945.5146247655121</v>
      </c>
      <c r="BU960" s="129">
        <v>7128.1319754580891</v>
      </c>
      <c r="BV960" s="129">
        <v>7120.748678846925</v>
      </c>
      <c r="BW960" s="129">
        <v>7818.9383075508704</v>
      </c>
      <c r="BX960" s="129">
        <v>7898.9414235508702</v>
      </c>
      <c r="BY960" s="129">
        <v>7340.9725804875143</v>
      </c>
      <c r="BZ960" s="128">
        <v>6940.4104689054466</v>
      </c>
      <c r="CA960" s="129">
        <f>+[2]CAMEROUN!CG1091+[7]RCA!BQ919+[3]CONGO!CD1008+[4]GABON!BQ1272+[5]GUINEE!BQ890+[6]TCHAD!CC1014</f>
        <v>8250.3471023169895</v>
      </c>
      <c r="CB960" s="129">
        <v>7686.3776860712514</v>
      </c>
      <c r="CC960" s="129">
        <v>7641.7243176728507</v>
      </c>
      <c r="CD960" s="129">
        <v>7701.2880313110054</v>
      </c>
      <c r="CE960" s="129">
        <v>7639.5985879341515</v>
      </c>
      <c r="CF960" s="129">
        <v>7639.6852476941513</v>
      </c>
      <c r="CG960" s="129">
        <v>7605.8360862215786</v>
      </c>
      <c r="CH960" s="129">
        <v>7641.0437284803302</v>
      </c>
      <c r="CI960" s="129">
        <v>7515.5590624203296</v>
      </c>
      <c r="CJ960" s="128">
        <v>7852.4918989152411</v>
      </c>
      <c r="CK960" s="128">
        <v>7727.8138603119078</v>
      </c>
      <c r="CL960" s="129">
        <f>+[2]CAMEROUN!CR1091+[7]RCA!CB919+[3]CONGO!CO1008+[4]GABON!CB1272+[5]GUINEE!CD890+[6]TCHAD!CN1014</f>
        <v>7890.0778945177617</v>
      </c>
      <c r="CM960" s="129">
        <v>7759.4350711880625</v>
      </c>
      <c r="CN960" s="129">
        <v>7715.0117976575157</v>
      </c>
      <c r="CO960" s="129">
        <v>7729.6122689455433</v>
      </c>
      <c r="CP960" s="129">
        <v>7737.3780043050256</v>
      </c>
      <c r="CQ960" s="129">
        <v>7691.364776521662</v>
      </c>
      <c r="CR960" s="129">
        <v>7685.7259138101936</v>
      </c>
      <c r="CS960" s="129">
        <v>8289.6875284978105</v>
      </c>
      <c r="CT960" s="129">
        <v>7943.0294132234103</v>
      </c>
      <c r="CU960" s="129">
        <v>7933.7973897642341</v>
      </c>
      <c r="CV960" s="129">
        <v>8547.7833712745851</v>
      </c>
      <c r="CW960" s="129">
        <v>8302.107329929182</v>
      </c>
      <c r="CX960" s="129">
        <v>8575.7922487968972</v>
      </c>
      <c r="CY960" s="129">
        <v>8324.1939144972257</v>
      </c>
      <c r="CZ960" s="129">
        <v>8227.8347135423246</v>
      </c>
      <c r="DA960" s="129">
        <f>+[2]CAMEROUN!DD1091+[7]RCA!CN919+[3]CONGO!DA1008+[4]GABON!CN1272+[5]GUINEE!CP890+[6]TCHAD!CZ1014</f>
        <v>8234.8806984735729</v>
      </c>
      <c r="DB960" s="128">
        <v>9119.6069194605079</v>
      </c>
      <c r="DC960" s="128">
        <v>8934.5629007088482</v>
      </c>
      <c r="DD960" s="128">
        <v>8901.248632454126</v>
      </c>
      <c r="DE960" s="128">
        <v>8947.1209962750891</v>
      </c>
      <c r="DF960" s="128">
        <v>8730.9846385395704</v>
      </c>
      <c r="DG960" s="128">
        <v>8517.659084029634</v>
      </c>
      <c r="DH960" s="128">
        <v>9131.9999833831698</v>
      </c>
      <c r="DI960" s="128">
        <v>8967.1846646731865</v>
      </c>
      <c r="DJ960" s="128">
        <v>8730.8587440735064</v>
      </c>
      <c r="DK960" s="128">
        <v>9296.949345980398</v>
      </c>
      <c r="DL960" s="128">
        <v>9203.2086197855078</v>
      </c>
      <c r="DM960" s="128">
        <v>8903.4807475022772</v>
      </c>
      <c r="DN960" s="130">
        <f>+[2]CAMEROUN!DQ1091+[7]RCA!DA919+[3]CONGO!DN1008+[4]GABON!DA1272+[5]GUINEE!DC890+[6]TCHAD!DM1014</f>
        <v>9734.4391706715487</v>
      </c>
      <c r="DO960" s="128">
        <v>8903.4807475022772</v>
      </c>
      <c r="DP960" s="128">
        <v>10835.928286682823</v>
      </c>
      <c r="DQ960" s="128">
        <v>10841.006782363827</v>
      </c>
      <c r="DR960" s="128">
        <v>10842.768282756624</v>
      </c>
      <c r="DS960" s="128">
        <v>10960.667542684714</v>
      </c>
      <c r="DT960" s="128">
        <v>10884.200473424473</v>
      </c>
      <c r="DU960" s="128">
        <v>10971.550063840787</v>
      </c>
      <c r="DV960" s="131">
        <f>+[2]CAMEROUN!EA1091+[7]RCA!DN919+[3]CONGO!DX1008+[4]GABON!DK1272+[5]GUINEE!DN890+[6]TCHAD!DW1014</f>
        <v>10743.931591891511</v>
      </c>
      <c r="DW960" s="132">
        <f>+[2]CAMEROUN!EB1091+[7]RCA!DM919+[3]CONGO!DY1008+[4]GABON!DL1272+[5]GUINEE!DO890+[6]TCHAD!DX1014</f>
        <v>10518.612458453166</v>
      </c>
      <c r="DX960" s="133">
        <f>+[2]CAMEROUN!EC1091+[7]RCA!DN919+[3]CONGO!DZ1008+[4]GABON!DM1272+[5]GUINEE!DP890+[6]TCHAD!DY1014</f>
        <v>10754.006643638822</v>
      </c>
      <c r="DZ960" s="128">
        <f>+[2]CAMEROUN!EE1091+[7]RCA!DP919+[3]CONGO!EB1008+[4]GABON!DO1272+[5]GUINEE!DR890+[6]TCHAD!EA1014</f>
        <v>10835.406822435862</v>
      </c>
      <c r="EC960" s="128">
        <f>+[2]CAMEROUN!EH1091+[7]RCA!DS919+[3]CONGO!EE1008+[4]GABON!DR1272+[5]GUINEE!DU890+[6]TCHAD!ED1014</f>
        <v>11164.111373405402</v>
      </c>
      <c r="ED960" s="124" t="e">
        <f>+DA960/DA$959</f>
        <v>#VALUE!</v>
      </c>
      <c r="EF960" s="128">
        <f>+[2]CAMEROUN!EK1091+[7]RCA!DV919+[3]CONGO!EH1008+[4]GABON!DU1272+[5]GUINEE!DX890+[6]TCHAD!EG1014</f>
        <v>11311.235071951432</v>
      </c>
      <c r="EI960" s="128">
        <f>+[2]CAMEROUN!EN1091+[7]RCA!DY919+[3]CONGO!EK1008+[4]GABON!DX1272+[5]GUINEE!EA890+[6]TCHAD!EJ1014</f>
        <v>11476.501337686048</v>
      </c>
      <c r="EL960" s="128">
        <f>+[2]CAMEROUN!EQ1091+[7]RCA!EB919+[3]CONGO!EN1008+[4]GABON!EA1272+[5]GUINEE!ED890+[6]TCHAD!EM1014</f>
        <v>11648.025107201047</v>
      </c>
      <c r="EO960" s="128">
        <f>+[2]CAMEROUN!ET1091+[7]RCA!EE919+[3]CONGO!EQ1008+[4]GABON!ED1272+[5]GUINEE!EG890+[6]TCHAD!EP1014</f>
        <v>11821.680883728717</v>
      </c>
    </row>
    <row r="961" spans="1:145" s="38" customFormat="1" ht="15.5" x14ac:dyDescent="0.35">
      <c r="A961" s="223" t="s">
        <v>404</v>
      </c>
      <c r="B961" s="129" t="e">
        <f>B959-B960</f>
        <v>#VALUE!</v>
      </c>
      <c r="C961" s="129" t="e">
        <f t="shared" ref="C961:AA961" si="1006">C959-C960</f>
        <v>#VALUE!</v>
      </c>
      <c r="D961" s="129" t="e">
        <f t="shared" si="1006"/>
        <v>#VALUE!</v>
      </c>
      <c r="E961" s="129" t="e">
        <f t="shared" si="1006"/>
        <v>#VALUE!</v>
      </c>
      <c r="F961" s="129" t="e">
        <f t="shared" si="1006"/>
        <v>#VALUE!</v>
      </c>
      <c r="G961" s="129" t="e">
        <f t="shared" si="1006"/>
        <v>#VALUE!</v>
      </c>
      <c r="H961" s="129" t="e">
        <f t="shared" si="1006"/>
        <v>#VALUE!</v>
      </c>
      <c r="I961" s="129" t="e">
        <f t="shared" si="1006"/>
        <v>#VALUE!</v>
      </c>
      <c r="J961" s="129" t="e">
        <f t="shared" si="1006"/>
        <v>#VALUE!</v>
      </c>
      <c r="K961" s="129" t="e">
        <f t="shared" si="1006"/>
        <v>#VALUE!</v>
      </c>
      <c r="L961" s="129" t="e">
        <f t="shared" si="1006"/>
        <v>#VALUE!</v>
      </c>
      <c r="M961" s="129" t="e">
        <f t="shared" si="1006"/>
        <v>#VALUE!</v>
      </c>
      <c r="N961" s="129" t="e">
        <f t="shared" si="1006"/>
        <v>#VALUE!</v>
      </c>
      <c r="O961" s="129" t="e">
        <f t="shared" si="1006"/>
        <v>#VALUE!</v>
      </c>
      <c r="P961" s="129" t="e">
        <f t="shared" si="1006"/>
        <v>#VALUE!</v>
      </c>
      <c r="Q961" s="129" t="e">
        <f t="shared" si="1006"/>
        <v>#VALUE!</v>
      </c>
      <c r="R961" s="129" t="e">
        <f t="shared" si="1006"/>
        <v>#VALUE!</v>
      </c>
      <c r="S961" s="129" t="e">
        <f t="shared" si="1006"/>
        <v>#VALUE!</v>
      </c>
      <c r="T961" s="129" t="e">
        <f t="shared" si="1006"/>
        <v>#VALUE!</v>
      </c>
      <c r="U961" s="129" t="e">
        <f t="shared" si="1006"/>
        <v>#VALUE!</v>
      </c>
      <c r="V961" s="129" t="e">
        <f t="shared" si="1006"/>
        <v>#VALUE!</v>
      </c>
      <c r="W961" s="129" t="e">
        <f t="shared" si="1006"/>
        <v>#VALUE!</v>
      </c>
      <c r="X961" s="129" t="e">
        <f t="shared" si="1006"/>
        <v>#VALUE!</v>
      </c>
      <c r="Y961" s="129" t="e">
        <f t="shared" si="1006"/>
        <v>#VALUE!</v>
      </c>
      <c r="Z961" s="128" t="e">
        <f t="shared" si="1006"/>
        <v>#VALUE!</v>
      </c>
      <c r="AA961" s="128" t="e">
        <f t="shared" si="1006"/>
        <v>#VALUE!</v>
      </c>
      <c r="AB961" s="128">
        <v>19741.433884580201</v>
      </c>
      <c r="AC961" s="128">
        <v>18887.308547786397</v>
      </c>
      <c r="AD961" s="128">
        <v>20503.820620472696</v>
      </c>
      <c r="AE961" s="128" t="e">
        <f>AE959-AE960</f>
        <v>#VALUE!</v>
      </c>
      <c r="AF961" s="128">
        <v>25305.199638289632</v>
      </c>
      <c r="AG961" s="128">
        <v>24311.449683552273</v>
      </c>
      <c r="AH961" s="128">
        <v>24551.171168485984</v>
      </c>
      <c r="AI961" s="128">
        <v>24125.521250032456</v>
      </c>
      <c r="AJ961" s="129" t="e">
        <f>AJ959-AJ960</f>
        <v>#VALUE!</v>
      </c>
      <c r="AK961" s="129">
        <v>26139.354837573759</v>
      </c>
      <c r="AL961" s="129">
        <v>26249.481079593523</v>
      </c>
      <c r="AM961" s="129">
        <v>25817.935012032998</v>
      </c>
      <c r="AN961" s="129">
        <v>25698.793369948195</v>
      </c>
      <c r="AO961" s="129" t="e">
        <f>AO959-AO960</f>
        <v>#VALUE!</v>
      </c>
      <c r="AP961" s="129">
        <v>26499.924978513562</v>
      </c>
      <c r="AQ961" s="129">
        <v>26371.593158318348</v>
      </c>
      <c r="AR961" s="129">
        <v>27666.160608422797</v>
      </c>
      <c r="AS961" s="129" t="e">
        <f>AS959-AS960</f>
        <v>#VALUE!</v>
      </c>
      <c r="AT961" s="129">
        <v>30252.4508703547</v>
      </c>
      <c r="AU961" s="129">
        <v>31227.413256061551</v>
      </c>
      <c r="AV961" s="129">
        <v>31047.044389390176</v>
      </c>
      <c r="AW961" s="129">
        <v>30807.353428976654</v>
      </c>
      <c r="AX961" s="129" t="e">
        <f>AX959-AX960</f>
        <v>#VALUE!</v>
      </c>
      <c r="AY961" s="129"/>
      <c r="AZ961" s="129">
        <v>40565.420737779619</v>
      </c>
      <c r="BA961" s="129">
        <v>40449.254970250076</v>
      </c>
      <c r="BB961" s="129">
        <v>41977.163607254988</v>
      </c>
      <c r="BC961" s="129">
        <v>41670.562688667967</v>
      </c>
      <c r="BD961" s="129">
        <v>42432.718517292495</v>
      </c>
      <c r="BE961" s="129">
        <v>42557.877131043657</v>
      </c>
      <c r="BF961" s="129" t="e">
        <f>BF959-BF960</f>
        <v>#VALUE!</v>
      </c>
      <c r="BG961" s="129">
        <v>43184.030503169968</v>
      </c>
      <c r="BH961" s="129">
        <v>42815.297960134245</v>
      </c>
      <c r="BI961" s="129">
        <v>45808.598032116912</v>
      </c>
      <c r="BJ961" s="129">
        <v>44846.586236016825</v>
      </c>
      <c r="BK961" s="129">
        <v>44794.295859606063</v>
      </c>
      <c r="BL961" s="129">
        <v>45273.768434772515</v>
      </c>
      <c r="BM961" s="129">
        <v>44919.236204667963</v>
      </c>
      <c r="BN961" s="129">
        <v>44370.202066280217</v>
      </c>
      <c r="BO961" s="129" t="e">
        <f>BO959-BO960</f>
        <v>#VALUE!</v>
      </c>
      <c r="BP961" s="129">
        <v>44537.04021396934</v>
      </c>
      <c r="BQ961" s="129">
        <v>30602.509938468276</v>
      </c>
      <c r="BR961" s="129">
        <v>30160.388543264995</v>
      </c>
      <c r="BS961" s="129">
        <v>39078.056889995714</v>
      </c>
      <c r="BT961" s="129">
        <v>29882.754882045941</v>
      </c>
      <c r="BU961" s="129">
        <v>28462.346178820837</v>
      </c>
      <c r="BV961" s="129">
        <v>26793.707572835403</v>
      </c>
      <c r="BW961" s="129">
        <v>29716.882482973244</v>
      </c>
      <c r="BX961" s="129">
        <v>29611.099450695237</v>
      </c>
      <c r="BY961" s="129">
        <v>29179.856086183383</v>
      </c>
      <c r="BZ961" s="128">
        <v>31138.87823732258</v>
      </c>
      <c r="CA961" s="129" t="e">
        <f>CA959-CA960</f>
        <v>#VALUE!</v>
      </c>
      <c r="CB961" s="129">
        <v>31957.767265512826</v>
      </c>
      <c r="CC961" s="129">
        <v>31627.679623158976</v>
      </c>
      <c r="CD961" s="129">
        <v>30676.028516650556</v>
      </c>
      <c r="CE961" s="129">
        <v>32287.189239917163</v>
      </c>
      <c r="CF961" s="129">
        <v>31816.591611174357</v>
      </c>
      <c r="CG961" s="129">
        <v>31185.81407156097</v>
      </c>
      <c r="CH961" s="129">
        <v>32077.085929600002</v>
      </c>
      <c r="CI961" s="129">
        <v>31821.591439165251</v>
      </c>
      <c r="CJ961" s="128">
        <v>31656.894166278209</v>
      </c>
      <c r="CK961" s="128">
        <v>31801.435266921442</v>
      </c>
      <c r="CL961" s="129" t="e">
        <f>CL959-CL960</f>
        <v>#VALUE!</v>
      </c>
      <c r="CM961" s="129">
        <v>33390.22210539638</v>
      </c>
      <c r="CN961" s="129">
        <v>32810.772298543103</v>
      </c>
      <c r="CO961" s="129">
        <v>33117.398832122206</v>
      </c>
      <c r="CP961" s="129">
        <v>34162.918326364779</v>
      </c>
      <c r="CQ961" s="129">
        <v>33976.122588472732</v>
      </c>
      <c r="CR961" s="129">
        <v>33552.105163991175</v>
      </c>
      <c r="CS961" s="129">
        <v>34622.636926649007</v>
      </c>
      <c r="CT961" s="129">
        <v>34550.119851732234</v>
      </c>
      <c r="CU961" s="129">
        <v>34091.752690001755</v>
      </c>
      <c r="CV961" s="129">
        <v>34736.778792623933</v>
      </c>
      <c r="CW961" s="129">
        <v>34597.562499038126</v>
      </c>
      <c r="CX961" s="129">
        <v>34811.924158902904</v>
      </c>
      <c r="CY961" s="129">
        <v>34860.67116250594</v>
      </c>
      <c r="CZ961" s="129">
        <v>34776.047283759937</v>
      </c>
      <c r="DA961" s="129" t="e">
        <f t="shared" ref="DA961" si="1007">DA959-DA960</f>
        <v>#VALUE!</v>
      </c>
      <c r="DB961" s="128">
        <v>39298.839378603901</v>
      </c>
      <c r="DC961" s="128">
        <v>39218.4267567774</v>
      </c>
      <c r="DD961" s="128">
        <v>39860.771513464431</v>
      </c>
      <c r="DE961" s="128">
        <v>38608.314001705847</v>
      </c>
      <c r="DF961" s="128">
        <v>38378.680526861564</v>
      </c>
      <c r="DG961" s="128">
        <v>38135.744974897629</v>
      </c>
      <c r="DH961" s="128">
        <v>35561.969717209053</v>
      </c>
      <c r="DI961" s="128">
        <v>35650.413856010826</v>
      </c>
      <c r="DJ961" s="128">
        <v>35638.054480767423</v>
      </c>
      <c r="DK961" s="128">
        <v>36298.540197012568</v>
      </c>
      <c r="DL961" s="128">
        <v>36309.252011746794</v>
      </c>
      <c r="DM961" s="128">
        <v>35455.413407882275</v>
      </c>
      <c r="DN961" s="130" t="e">
        <f t="shared" ref="DN961" si="1008">DN959-DN960</f>
        <v>#VALUE!</v>
      </c>
      <c r="DO961" s="128">
        <v>35455.413407882275</v>
      </c>
      <c r="DP961" s="128">
        <v>35388.625796600885</v>
      </c>
      <c r="DQ961" s="128">
        <v>35404.582354330516</v>
      </c>
      <c r="DR961" s="128">
        <v>35113.302819903161</v>
      </c>
      <c r="DS961" s="128">
        <v>34746.531457581797</v>
      </c>
      <c r="DT961" s="128">
        <v>34698.03687093129</v>
      </c>
      <c r="DU961" s="128">
        <v>37160.895652524807</v>
      </c>
      <c r="DV961" s="131" t="e">
        <f>DV959-DV960</f>
        <v>#VALUE!</v>
      </c>
      <c r="DW961" s="132" t="e">
        <f>DW959-DW960</f>
        <v>#VALUE!</v>
      </c>
      <c r="DX961" s="133" t="e">
        <f>DX959-DX960</f>
        <v>#VALUE!</v>
      </c>
      <c r="DZ961" s="129" t="e">
        <f>DZ959-DZ960</f>
        <v>#VALUE!</v>
      </c>
      <c r="EC961" s="129" t="e">
        <f>EC959-EC960</f>
        <v>#VALUE!</v>
      </c>
      <c r="ED961" s="124" t="e">
        <f>+DA961/DA$959</f>
        <v>#VALUE!</v>
      </c>
      <c r="EF961" s="129" t="e">
        <f>EF959-EF960</f>
        <v>#VALUE!</v>
      </c>
      <c r="EI961" s="129" t="e">
        <f>EI959-EI960</f>
        <v>#VALUE!</v>
      </c>
      <c r="EL961" s="129" t="e">
        <f>EL959-EL960</f>
        <v>#VALUE!</v>
      </c>
      <c r="EO961" s="129" t="e">
        <f>EO959-EO960</f>
        <v>#VALUE!</v>
      </c>
    </row>
    <row r="962" spans="1:145" s="38" customFormat="1" ht="15.5" x14ac:dyDescent="0.35">
      <c r="A962" s="160"/>
      <c r="B962" s="129"/>
      <c r="C962" s="129"/>
      <c r="D962" s="129"/>
      <c r="E962" s="129"/>
      <c r="F962" s="129"/>
      <c r="G962" s="129"/>
      <c r="H962" s="129"/>
      <c r="I962" s="129"/>
      <c r="J962" s="129"/>
      <c r="K962" s="129"/>
      <c r="L962" s="129"/>
      <c r="M962" s="129"/>
      <c r="N962" s="129"/>
      <c r="O962" s="129"/>
      <c r="P962" s="129"/>
      <c r="Q962" s="129"/>
      <c r="R962" s="129"/>
      <c r="S962" s="129"/>
      <c r="T962" s="129"/>
      <c r="U962" s="129"/>
      <c r="V962" s="129"/>
      <c r="W962" s="129"/>
      <c r="X962" s="129"/>
      <c r="Y962" s="129"/>
      <c r="Z962" s="128"/>
      <c r="AA962" s="128"/>
      <c r="AB962" s="128"/>
      <c r="AC962" s="128"/>
      <c r="AD962" s="128"/>
      <c r="AE962" s="128"/>
      <c r="AF962" s="128"/>
      <c r="AG962" s="128"/>
      <c r="AH962" s="128"/>
      <c r="AI962" s="128"/>
      <c r="AJ962" s="129"/>
      <c r="AK962" s="129"/>
      <c r="AL962" s="129"/>
      <c r="AM962" s="129"/>
      <c r="AN962" s="129"/>
      <c r="AO962" s="129"/>
      <c r="AP962" s="129"/>
      <c r="AQ962" s="129"/>
      <c r="AR962" s="129"/>
      <c r="AS962" s="129"/>
      <c r="AT962" s="129"/>
      <c r="AU962" s="129"/>
      <c r="AV962" s="129"/>
      <c r="AW962" s="129"/>
      <c r="AX962" s="129"/>
      <c r="AY962" s="129"/>
      <c r="AZ962" s="129"/>
      <c r="BA962" s="129"/>
      <c r="BB962" s="129"/>
      <c r="BC962" s="129"/>
      <c r="BD962" s="129"/>
      <c r="BE962" s="129"/>
      <c r="BF962" s="129"/>
      <c r="BG962" s="129"/>
      <c r="BH962" s="129"/>
      <c r="BI962" s="129"/>
      <c r="BJ962" s="129"/>
      <c r="BK962" s="129"/>
      <c r="BL962" s="129"/>
      <c r="BM962" s="129"/>
      <c r="BN962" s="129"/>
      <c r="BO962" s="129"/>
      <c r="BP962" s="129"/>
      <c r="BQ962" s="129"/>
      <c r="BR962" s="129"/>
      <c r="BS962" s="129"/>
      <c r="BT962" s="129"/>
      <c r="BU962" s="129"/>
      <c r="BV962" s="129"/>
      <c r="BW962" s="129"/>
      <c r="BX962" s="129"/>
      <c r="BY962" s="129"/>
      <c r="BZ962" s="128"/>
      <c r="CA962" s="129"/>
      <c r="CB962" s="129"/>
      <c r="CC962" s="129"/>
      <c r="CD962" s="129"/>
      <c r="CE962" s="129"/>
      <c r="CF962" s="129"/>
      <c r="CG962" s="129"/>
      <c r="CH962" s="129"/>
      <c r="CI962" s="129"/>
      <c r="CJ962" s="128"/>
      <c r="CK962" s="128"/>
      <c r="CL962" s="129"/>
      <c r="CM962" s="129"/>
      <c r="CN962" s="129"/>
      <c r="CO962" s="129"/>
      <c r="CP962" s="129"/>
      <c r="CQ962" s="129"/>
      <c r="CR962" s="129"/>
      <c r="CS962" s="129"/>
      <c r="CT962" s="129"/>
      <c r="CU962" s="129"/>
      <c r="CV962" s="129"/>
      <c r="CW962" s="129"/>
      <c r="CX962" s="129"/>
      <c r="CY962" s="129"/>
      <c r="CZ962" s="129"/>
      <c r="DA962" s="129"/>
      <c r="DB962" s="128"/>
      <c r="DC962" s="128"/>
      <c r="DD962" s="128"/>
      <c r="DE962" s="128"/>
      <c r="DF962" s="128"/>
      <c r="DG962" s="128"/>
      <c r="DH962" s="128"/>
      <c r="DI962" s="128"/>
      <c r="DJ962" s="128"/>
      <c r="DK962" s="128"/>
      <c r="DL962" s="128"/>
      <c r="DM962" s="128"/>
      <c r="DN962" s="130"/>
      <c r="DO962" s="128"/>
      <c r="DP962" s="128"/>
      <c r="DQ962" s="128"/>
      <c r="DR962" s="128"/>
      <c r="DS962" s="128"/>
      <c r="DT962" s="128"/>
      <c r="DU962" s="128"/>
      <c r="DV962" s="131"/>
      <c r="DW962" s="132"/>
      <c r="DX962" s="133"/>
      <c r="DZ962" s="129"/>
      <c r="EC962" s="129"/>
      <c r="EF962" s="129"/>
      <c r="EI962" s="129"/>
      <c r="EL962" s="129"/>
      <c r="EO962" s="129"/>
    </row>
    <row r="963" spans="1:145" s="38" customFormat="1" ht="15.5" x14ac:dyDescent="0.35">
      <c r="A963" s="223" t="s">
        <v>405</v>
      </c>
      <c r="B963" s="129" t="e">
        <f t="shared" ref="B963:Z963" si="1009">B964+B969</f>
        <v>#VALUE!</v>
      </c>
      <c r="C963" s="129" t="e">
        <f t="shared" si="1009"/>
        <v>#VALUE!</v>
      </c>
      <c r="D963" s="129" t="e">
        <f t="shared" si="1009"/>
        <v>#VALUE!</v>
      </c>
      <c r="E963" s="129" t="e">
        <f t="shared" si="1009"/>
        <v>#VALUE!</v>
      </c>
      <c r="F963" s="129" t="e">
        <f t="shared" si="1009"/>
        <v>#VALUE!</v>
      </c>
      <c r="G963" s="129" t="e">
        <f t="shared" si="1009"/>
        <v>#VALUE!</v>
      </c>
      <c r="H963" s="129" t="e">
        <f t="shared" si="1009"/>
        <v>#VALUE!</v>
      </c>
      <c r="I963" s="129" t="e">
        <f t="shared" si="1009"/>
        <v>#VALUE!</v>
      </c>
      <c r="J963" s="129" t="e">
        <f t="shared" si="1009"/>
        <v>#VALUE!</v>
      </c>
      <c r="K963" s="129" t="e">
        <f t="shared" si="1009"/>
        <v>#VALUE!</v>
      </c>
      <c r="L963" s="129" t="e">
        <f t="shared" si="1009"/>
        <v>#VALUE!</v>
      </c>
      <c r="M963" s="129" t="e">
        <f t="shared" si="1009"/>
        <v>#VALUE!</v>
      </c>
      <c r="N963" s="129" t="e">
        <f t="shared" si="1009"/>
        <v>#VALUE!</v>
      </c>
      <c r="O963" s="129" t="e">
        <f t="shared" si="1009"/>
        <v>#VALUE!</v>
      </c>
      <c r="P963" s="129" t="e">
        <f t="shared" si="1009"/>
        <v>#VALUE!</v>
      </c>
      <c r="Q963" s="129" t="e">
        <f t="shared" si="1009"/>
        <v>#VALUE!</v>
      </c>
      <c r="R963" s="129" t="e">
        <f t="shared" si="1009"/>
        <v>#VALUE!</v>
      </c>
      <c r="S963" s="129">
        <f t="shared" si="1009"/>
        <v>5416.7899444544464</v>
      </c>
      <c r="T963" s="129">
        <f t="shared" si="1009"/>
        <v>5932.5514846846536</v>
      </c>
      <c r="U963" s="129">
        <f t="shared" si="1009"/>
        <v>6839.5594193415573</v>
      </c>
      <c r="V963" s="129">
        <f t="shared" si="1009"/>
        <v>8746.982330325267</v>
      </c>
      <c r="W963" s="129">
        <f t="shared" si="1009"/>
        <v>9281.7819872130258</v>
      </c>
      <c r="X963" s="129">
        <f t="shared" si="1009"/>
        <v>11043.858044979783</v>
      </c>
      <c r="Y963" s="129">
        <f>Y964+Y969</f>
        <v>12653.350155255266</v>
      </c>
      <c r="Z963" s="128">
        <f t="shared" si="1009"/>
        <v>13177.177654212643</v>
      </c>
      <c r="AA963" s="128">
        <f>AA964+AA969</f>
        <v>15699.042223753062</v>
      </c>
      <c r="AB963" s="128">
        <v>18161.780668526211</v>
      </c>
      <c r="AC963" s="128">
        <v>17471.398637711311</v>
      </c>
      <c r="AD963" s="128">
        <v>17605.420949033771</v>
      </c>
      <c r="AE963" s="128">
        <f>AE964+AE969</f>
        <v>15795.834194040164</v>
      </c>
      <c r="AF963" s="128">
        <v>16980.93326969878</v>
      </c>
      <c r="AG963" s="128">
        <v>17166.216377091088</v>
      </c>
      <c r="AH963" s="128">
        <v>18011.1250860748</v>
      </c>
      <c r="AI963" s="128">
        <v>17714.22521281672</v>
      </c>
      <c r="AJ963" s="129">
        <f>AJ964+AJ969</f>
        <v>16593.862573132432</v>
      </c>
      <c r="AK963" s="129">
        <v>16477.010164037547</v>
      </c>
      <c r="AL963" s="129">
        <v>15796.66144725489</v>
      </c>
      <c r="AM963" s="129">
        <v>15191.082672250128</v>
      </c>
      <c r="AN963" s="129">
        <v>15189.815878418853</v>
      </c>
      <c r="AO963" s="129">
        <f>AO964+AO969</f>
        <v>16413.936040027475</v>
      </c>
      <c r="AP963" s="129">
        <v>14254.315455481968</v>
      </c>
      <c r="AQ963" s="129">
        <v>13381.641757801008</v>
      </c>
      <c r="AR963" s="129">
        <v>12252.7550696407</v>
      </c>
      <c r="AS963" s="129">
        <f>AS964+AS969</f>
        <v>12986.040020220138</v>
      </c>
      <c r="AT963" s="129">
        <v>13785.091486729994</v>
      </c>
      <c r="AU963" s="129">
        <v>11254.393232503</v>
      </c>
      <c r="AV963" s="129">
        <v>10325.252403083741</v>
      </c>
      <c r="AW963" s="129">
        <v>10247.287049647208</v>
      </c>
      <c r="AX963" s="129">
        <f>AX964+AX969</f>
        <v>13814.109779219083</v>
      </c>
      <c r="AY963" s="129"/>
      <c r="AZ963" s="129">
        <v>2515.0672674369193</v>
      </c>
      <c r="BA963" s="129">
        <v>2511.3770205206006</v>
      </c>
      <c r="BB963" s="129">
        <v>2171.7520336639423</v>
      </c>
      <c r="BC963" s="129">
        <v>2138.1890857913718</v>
      </c>
      <c r="BD963" s="129">
        <v>2193.8424371883948</v>
      </c>
      <c r="BE963" s="129">
        <v>2195.6555600339475</v>
      </c>
      <c r="BF963" s="129">
        <f>BF964+BF969</f>
        <v>12881.956230580738</v>
      </c>
      <c r="BG963" s="129">
        <v>2334.084797715901</v>
      </c>
      <c r="BH963" s="129">
        <v>2293.8350705892635</v>
      </c>
      <c r="BI963" s="129">
        <v>2543.7967895296301</v>
      </c>
      <c r="BJ963" s="129">
        <v>2530.2319291625922</v>
      </c>
      <c r="BK963" s="129">
        <v>2244.3358030826653</v>
      </c>
      <c r="BL963" s="129">
        <v>2262.2918127388416</v>
      </c>
      <c r="BM963" s="129">
        <v>2290.3593568211613</v>
      </c>
      <c r="BN963" s="129">
        <v>2273.6998103122828</v>
      </c>
      <c r="BO963" s="129">
        <f>BO964+BO969</f>
        <v>13210.898544383648</v>
      </c>
      <c r="BP963" s="129">
        <v>2671.4486816938083</v>
      </c>
      <c r="BQ963" s="129">
        <v>14221.453080988807</v>
      </c>
      <c r="BR963" s="129">
        <v>12961.11953368685</v>
      </c>
      <c r="BS963" s="129">
        <v>2731.4571603945028</v>
      </c>
      <c r="BT963" s="129">
        <v>13317.120664903907</v>
      </c>
      <c r="BU963" s="129">
        <v>12891.500752296748</v>
      </c>
      <c r="BV963" s="129">
        <v>12350.571896638277</v>
      </c>
      <c r="BW963" s="129">
        <v>13265.909888071061</v>
      </c>
      <c r="BX963" s="129">
        <v>12677.867697020869</v>
      </c>
      <c r="BY963" s="129">
        <v>12241.832485538336</v>
      </c>
      <c r="BZ963" s="128">
        <v>13238.989018340857</v>
      </c>
      <c r="CA963" s="129">
        <f>CA964+CA969</f>
        <v>11603.756989353869</v>
      </c>
      <c r="CB963" s="129">
        <v>15602.091853310689</v>
      </c>
      <c r="CC963" s="129">
        <v>15566.39294107464</v>
      </c>
      <c r="CD963" s="129">
        <v>14922.906074633112</v>
      </c>
      <c r="CE963" s="129">
        <v>15398.051921275593</v>
      </c>
      <c r="CF963" s="129">
        <v>15344.945638246438</v>
      </c>
      <c r="CG963" s="129">
        <v>14580.047842099511</v>
      </c>
      <c r="CH963" s="129">
        <v>16000.774159779823</v>
      </c>
      <c r="CI963" s="129">
        <v>15598.69406658275</v>
      </c>
      <c r="CJ963" s="128">
        <v>16075.224675204518</v>
      </c>
      <c r="CK963" s="128">
        <v>15696.250759416715</v>
      </c>
      <c r="CL963" s="129">
        <f>CL964+CL969</f>
        <v>13619.443163990714</v>
      </c>
      <c r="CM963" s="129">
        <v>17136.273344702531</v>
      </c>
      <c r="CN963" s="129">
        <v>18445.507672140029</v>
      </c>
      <c r="CO963" s="129">
        <v>18449.06966072867</v>
      </c>
      <c r="CP963" s="129">
        <v>19448.84356801695</v>
      </c>
      <c r="CQ963" s="129">
        <v>18426.199886212478</v>
      </c>
      <c r="CR963" s="129">
        <v>17661.612959219667</v>
      </c>
      <c r="CS963" s="129">
        <v>19675.124901928251</v>
      </c>
      <c r="CT963" s="129">
        <v>19155.847623455127</v>
      </c>
      <c r="CU963" s="129">
        <v>18052.71711732776</v>
      </c>
      <c r="CV963" s="129">
        <v>19584.864104571141</v>
      </c>
      <c r="CW963" s="129">
        <v>19193.317233688307</v>
      </c>
      <c r="CX963" s="129">
        <v>19228.39736578782</v>
      </c>
      <c r="CY963" s="129">
        <v>19281.687639157881</v>
      </c>
      <c r="CZ963" s="129">
        <v>19153.090636241493</v>
      </c>
      <c r="DA963" s="129">
        <f t="shared" ref="DA963" si="1010">DA964+DA969</f>
        <v>16069.909254598771</v>
      </c>
      <c r="DB963" s="128">
        <v>19828.275712279494</v>
      </c>
      <c r="DC963" s="128">
        <v>19106.304469040115</v>
      </c>
      <c r="DD963" s="128">
        <v>18505.805271758214</v>
      </c>
      <c r="DE963" s="128">
        <v>19588.938602355713</v>
      </c>
      <c r="DF963" s="128">
        <v>18868.943014067547</v>
      </c>
      <c r="DG963" s="128">
        <v>18357.451364780969</v>
      </c>
      <c r="DH963" s="128">
        <v>18606.632455467487</v>
      </c>
      <c r="DI963" s="128">
        <v>17878.566844436216</v>
      </c>
      <c r="DJ963" s="128">
        <v>17423.70954018777</v>
      </c>
      <c r="DK963" s="128">
        <v>18507.148739077958</v>
      </c>
      <c r="DL963" s="128">
        <v>17827.578772392462</v>
      </c>
      <c r="DM963" s="128">
        <v>17402.325025714123</v>
      </c>
      <c r="DN963" s="130">
        <f t="shared" ref="DN963" si="1011">DN964+DN969</f>
        <v>16806.081365507278</v>
      </c>
      <c r="DO963" s="128">
        <v>17402.325025714123</v>
      </c>
      <c r="DP963" s="128">
        <v>20571.798115225989</v>
      </c>
      <c r="DQ963" s="128">
        <v>19983.303171593343</v>
      </c>
      <c r="DR963" s="128">
        <v>18763.001920627223</v>
      </c>
      <c r="DS963" s="128">
        <v>18946.032072232378</v>
      </c>
      <c r="DT963" s="128">
        <v>18483.531647057593</v>
      </c>
      <c r="DU963" s="128">
        <v>18531.295042598864</v>
      </c>
      <c r="DV963" s="131">
        <f>DV964+DV969</f>
        <v>18666.252213014297</v>
      </c>
      <c r="DW963" s="132">
        <f>DW964+DW969</f>
        <v>18371.276974417637</v>
      </c>
      <c r="DX963" s="133">
        <f>DX964+DX969</f>
        <v>17601.039398160356</v>
      </c>
      <c r="DZ963" s="129">
        <f>DZ964+DZ969</f>
        <v>18170.592294427752</v>
      </c>
      <c r="EC963" s="129">
        <f>EC964+EC969</f>
        <v>18265.783031549785</v>
      </c>
      <c r="EF963" s="129">
        <f>EF964+EF969</f>
        <v>18864.320310304309</v>
      </c>
      <c r="EI963" s="129">
        <f>EI964+EI969</f>
        <v>19379.041743395537</v>
      </c>
      <c r="EL963" s="129">
        <f>EL964+EL969</f>
        <v>19947.047403393211</v>
      </c>
      <c r="EO963" s="129">
        <f>EO964+EO969</f>
        <v>20558.840537963457</v>
      </c>
    </row>
    <row r="964" spans="1:145" s="38" customFormat="1" ht="15.5" x14ac:dyDescent="0.35">
      <c r="A964" s="223" t="s">
        <v>406</v>
      </c>
      <c r="B964" s="129">
        <f t="shared" ref="B964:X964" si="1012">+B965+B966</f>
        <v>1566.8727557031016</v>
      </c>
      <c r="C964" s="129">
        <f t="shared" si="1012"/>
        <v>1342.1736758721186</v>
      </c>
      <c r="D964" s="129">
        <f t="shared" si="1012"/>
        <v>1277.5575728086737</v>
      </c>
      <c r="E964" s="129">
        <f t="shared" si="1012"/>
        <v>1366.3408428146804</v>
      </c>
      <c r="F964" s="129">
        <f t="shared" si="1012"/>
        <v>1248.0638542324002</v>
      </c>
      <c r="G964" s="129">
        <f t="shared" si="1012"/>
        <v>1176.8635602877637</v>
      </c>
      <c r="H964" s="129">
        <f t="shared" si="1012"/>
        <v>1294.1883372586299</v>
      </c>
      <c r="I964" s="129">
        <f t="shared" si="1012"/>
        <v>2047.3090831326506</v>
      </c>
      <c r="J964" s="129">
        <f t="shared" si="1012"/>
        <v>2277.1071181486177</v>
      </c>
      <c r="K964" s="129">
        <f t="shared" si="1012"/>
        <v>2429.4921971286358</v>
      </c>
      <c r="L964" s="129">
        <f t="shared" si="1012"/>
        <v>3058.6223860533269</v>
      </c>
      <c r="M964" s="129">
        <f t="shared" si="1012"/>
        <v>3446.3797102155117</v>
      </c>
      <c r="N964" s="129">
        <f t="shared" si="1012"/>
        <v>2931.5905800069222</v>
      </c>
      <c r="O964" s="129">
        <f t="shared" si="1012"/>
        <v>3470.3867788069215</v>
      </c>
      <c r="P964" s="129">
        <f t="shared" si="1012"/>
        <v>4760.2047806288474</v>
      </c>
      <c r="Q964" s="129">
        <f t="shared" si="1012"/>
        <v>5539.5116446381298</v>
      </c>
      <c r="R964" s="129">
        <f t="shared" si="1012"/>
        <v>5256.7104283232475</v>
      </c>
      <c r="S964" s="129">
        <f t="shared" si="1012"/>
        <v>5365.3179155132884</v>
      </c>
      <c r="T964" s="129">
        <f t="shared" si="1012"/>
        <v>5774.8534846846505</v>
      </c>
      <c r="U964" s="129">
        <f t="shared" si="1012"/>
        <v>6667.1880520000004</v>
      </c>
      <c r="V964" s="129">
        <f t="shared" si="1012"/>
        <v>8618.3087487621688</v>
      </c>
      <c r="W964" s="129">
        <f t="shared" si="1012"/>
        <v>9175.7139013004398</v>
      </c>
      <c r="X964" s="129">
        <f t="shared" si="1012"/>
        <v>10963.354375289697</v>
      </c>
      <c r="Y964" s="129">
        <f>+Y965+Y966</f>
        <v>12081.46515525526</v>
      </c>
      <c r="Z964" s="129">
        <f t="shared" ref="Z964:BF964" si="1013">+Z965+Z966</f>
        <v>12939.363654212644</v>
      </c>
      <c r="AA964" s="129">
        <f t="shared" si="1013"/>
        <v>15155.01622375306</v>
      </c>
      <c r="AB964" s="129">
        <f t="shared" si="1013"/>
        <v>18064.580668526211</v>
      </c>
      <c r="AC964" s="129">
        <f t="shared" si="1013"/>
        <v>17384.595637711311</v>
      </c>
      <c r="AD964" s="129">
        <f t="shared" si="1013"/>
        <v>17518.617949033771</v>
      </c>
      <c r="AE964" s="129">
        <f t="shared" si="1013"/>
        <v>15706.313193340811</v>
      </c>
      <c r="AF964" s="129">
        <f t="shared" si="1013"/>
        <v>16966.73326969878</v>
      </c>
      <c r="AG964" s="129">
        <f t="shared" si="1013"/>
        <v>17153.016377091088</v>
      </c>
      <c r="AH964" s="129">
        <f t="shared" si="1013"/>
        <v>17997.924686074763</v>
      </c>
      <c r="AI964" s="129">
        <f t="shared" si="1013"/>
        <v>17701.025212816719</v>
      </c>
      <c r="AJ964" s="129">
        <f t="shared" si="1013"/>
        <v>16696.220353700701</v>
      </c>
      <c r="AK964" s="129">
        <f t="shared" si="1013"/>
        <v>16463.810164037546</v>
      </c>
      <c r="AL964" s="129">
        <f t="shared" si="1013"/>
        <v>15787.4614472549</v>
      </c>
      <c r="AM964" s="129">
        <f t="shared" si="1013"/>
        <v>15181.8826722501</v>
      </c>
      <c r="AN964" s="129">
        <f t="shared" si="1013"/>
        <v>15176.615878418852</v>
      </c>
      <c r="AO964" s="129">
        <f t="shared" si="1013"/>
        <v>16600.060486506583</v>
      </c>
      <c r="AP964" s="129">
        <f t="shared" si="1013"/>
        <v>14241.155455481967</v>
      </c>
      <c r="AQ964" s="129">
        <f t="shared" si="1013"/>
        <v>13408.441757801009</v>
      </c>
      <c r="AR964" s="129">
        <f t="shared" si="1013"/>
        <v>12239.554669640653</v>
      </c>
      <c r="AS964" s="129">
        <f t="shared" si="1013"/>
        <v>14254.886121197313</v>
      </c>
      <c r="AT964" s="129">
        <f t="shared" si="1013"/>
        <v>13771.891486729994</v>
      </c>
      <c r="AU964" s="129">
        <f t="shared" si="1013"/>
        <v>11241.193232462982</v>
      </c>
      <c r="AV964" s="129">
        <f t="shared" si="1013"/>
        <v>10312.052403083779</v>
      </c>
      <c r="AW964" s="129">
        <f t="shared" si="1013"/>
        <v>10234.087049647207</v>
      </c>
      <c r="AX964" s="129">
        <f t="shared" si="1013"/>
        <v>12413.980377210728</v>
      </c>
      <c r="AY964" s="129">
        <f t="shared" si="1013"/>
        <v>0</v>
      </c>
      <c r="AZ964" s="129">
        <f t="shared" si="1013"/>
        <v>11575.397587083633</v>
      </c>
      <c r="BA964" s="129">
        <f t="shared" si="1013"/>
        <v>11472.376788677859</v>
      </c>
      <c r="BB964" s="129">
        <f t="shared" si="1013"/>
        <v>12149.138923614621</v>
      </c>
      <c r="BC964" s="129">
        <f t="shared" si="1013"/>
        <v>11928.371644428424</v>
      </c>
      <c r="BD964" s="129">
        <f t="shared" si="1013"/>
        <v>12517.412728620984</v>
      </c>
      <c r="BE964" s="129">
        <f t="shared" si="1013"/>
        <v>12571.717416879605</v>
      </c>
      <c r="BF964" s="129">
        <f t="shared" si="1013"/>
        <v>12836.507410828732</v>
      </c>
      <c r="BG964" s="129">
        <v>2320.8847977159012</v>
      </c>
      <c r="BH964" s="129">
        <v>2280.6350705892637</v>
      </c>
      <c r="BI964" s="129">
        <v>2384.3657895296301</v>
      </c>
      <c r="BJ964" s="129">
        <v>2370.8009291625922</v>
      </c>
      <c r="BK964" s="129">
        <v>2084.9048030826652</v>
      </c>
      <c r="BL964" s="129">
        <v>2102.8608127388416</v>
      </c>
      <c r="BM964" s="129">
        <v>2130.9283568211613</v>
      </c>
      <c r="BN964" s="129">
        <v>2114.2688103122828</v>
      </c>
      <c r="BO964" s="129">
        <f>+BO965+BO966</f>
        <v>13274.319638714687</v>
      </c>
      <c r="BP964" s="129">
        <f>+BP965+BP966</f>
        <v>15455.932397202316</v>
      </c>
      <c r="BQ964" s="129">
        <v>14061.022080988807</v>
      </c>
      <c r="BR964" s="129">
        <v>12800.688533686849</v>
      </c>
      <c r="BS964" s="129">
        <f>+BS965+BS966</f>
        <v>12600.403400775434</v>
      </c>
      <c r="BT964" s="129">
        <v>13156.689664903906</v>
      </c>
      <c r="BU964" s="129">
        <v>12731.069752296748</v>
      </c>
      <c r="BV964" s="129">
        <v>12190.140896638277</v>
      </c>
      <c r="BW964" s="129">
        <v>13105.47888807106</v>
      </c>
      <c r="BX964" s="129">
        <v>12517.436697020868</v>
      </c>
      <c r="BY964" s="129">
        <v>12081.401485538336</v>
      </c>
      <c r="BZ964" s="128">
        <v>13078.558018340857</v>
      </c>
      <c r="CA964" s="129">
        <f>+CA965+CA966</f>
        <v>11531.583489280794</v>
      </c>
      <c r="CB964" s="129">
        <v>15440.660853310688</v>
      </c>
      <c r="CC964" s="129">
        <v>15404.96194107464</v>
      </c>
      <c r="CD964" s="129">
        <v>14761.475074633112</v>
      </c>
      <c r="CE964" s="129">
        <v>15236.620921275593</v>
      </c>
      <c r="CF964" s="129">
        <v>15183.514638246437</v>
      </c>
      <c r="CG964" s="129">
        <v>14418.616842099511</v>
      </c>
      <c r="CH964" s="129">
        <v>15839.343159779823</v>
      </c>
      <c r="CI964" s="129">
        <v>15437.263066582749</v>
      </c>
      <c r="CJ964" s="128">
        <v>15913.793675204517</v>
      </c>
      <c r="CK964" s="128">
        <v>15534.819759416714</v>
      </c>
      <c r="CL964" s="129">
        <f>+CL965+CL966</f>
        <v>13546.269663917639</v>
      </c>
      <c r="CM964" s="129">
        <v>16973.842344702531</v>
      </c>
      <c r="CN964" s="129">
        <v>18283.076672140029</v>
      </c>
      <c r="CO964" s="129">
        <v>18286.638660728669</v>
      </c>
      <c r="CP964" s="129">
        <v>19286.412568016949</v>
      </c>
      <c r="CQ964" s="129">
        <v>18263.768886212478</v>
      </c>
      <c r="CR964" s="129">
        <v>17499.181959219666</v>
      </c>
      <c r="CS964" s="129">
        <v>19512.693901928251</v>
      </c>
      <c r="CT964" s="129">
        <v>18993.416623455127</v>
      </c>
      <c r="CU964" s="129">
        <v>17890.28611732776</v>
      </c>
      <c r="CV964" s="129">
        <v>19375.433104571141</v>
      </c>
      <c r="CW964" s="129">
        <v>18983.886233688307</v>
      </c>
      <c r="CX964" s="129">
        <v>19018.966365787819</v>
      </c>
      <c r="CY964" s="129">
        <v>19072.25663915788</v>
      </c>
      <c r="CZ964" s="129">
        <v>18943.659636241493</v>
      </c>
      <c r="DA964" s="129">
        <f t="shared" ref="DA964" si="1014">+DA965+DA966</f>
        <v>16234.650574552084</v>
      </c>
      <c r="DB964" s="128">
        <v>19815.075712279493</v>
      </c>
      <c r="DC964" s="128">
        <v>19093.104469040114</v>
      </c>
      <c r="DD964" s="128">
        <v>18492.605271758213</v>
      </c>
      <c r="DE964" s="128">
        <v>19575.738602355712</v>
      </c>
      <c r="DF964" s="128">
        <v>18855.743014067546</v>
      </c>
      <c r="DG964" s="128">
        <v>18344.251364780968</v>
      </c>
      <c r="DH964" s="128">
        <v>18593.432455467486</v>
      </c>
      <c r="DI964" s="128">
        <v>17865.366844436216</v>
      </c>
      <c r="DJ964" s="128">
        <v>17410.50954018777</v>
      </c>
      <c r="DK964" s="128">
        <v>18493.948739077958</v>
      </c>
      <c r="DL964" s="128">
        <v>17814.378772392462</v>
      </c>
      <c r="DM964" s="128">
        <v>17389.125025714122</v>
      </c>
      <c r="DN964" s="130">
        <f t="shared" ref="DN964" si="1015">+DN965+DN966</f>
        <v>17084.510567570382</v>
      </c>
      <c r="DO964" s="128">
        <v>17389.125025714122</v>
      </c>
      <c r="DP964" s="128">
        <v>20558.598115225988</v>
      </c>
      <c r="DQ964" s="128">
        <v>19970.103171593342</v>
      </c>
      <c r="DR964" s="128">
        <v>18749.801920627222</v>
      </c>
      <c r="DS964" s="128">
        <v>18932.832072232377</v>
      </c>
      <c r="DT964" s="128">
        <v>18470.331647057592</v>
      </c>
      <c r="DU964" s="128">
        <v>18559.724244661968</v>
      </c>
      <c r="DV964" s="131">
        <f>+DV965+DV966</f>
        <v>18694.681415077401</v>
      </c>
      <c r="DW964" s="132">
        <f>+DW965+DW966</f>
        <v>18399.70617648074</v>
      </c>
      <c r="DX964" s="133">
        <f>+DX965+DX966</f>
        <v>17879.468600223459</v>
      </c>
      <c r="DZ964" s="129">
        <f>+DZ965+DZ966</f>
        <v>18199.021496490855</v>
      </c>
      <c r="EC964" s="129">
        <f>+EC965+EC966</f>
        <v>18294.212233612889</v>
      </c>
      <c r="EF964" s="129">
        <f>+EF965+EF966</f>
        <v>18892.749512367413</v>
      </c>
      <c r="EI964" s="129">
        <f>+EI965+EI966</f>
        <v>19407.470945458641</v>
      </c>
      <c r="EL964" s="129">
        <f>+EL965+EL966</f>
        <v>19975.476605456315</v>
      </c>
      <c r="EO964" s="129">
        <f>+EO965+EO966</f>
        <v>20587.269740026561</v>
      </c>
    </row>
    <row r="965" spans="1:145" ht="15.5" x14ac:dyDescent="0.35">
      <c r="A965" s="56" t="s">
        <v>407</v>
      </c>
      <c r="B965" s="128">
        <f>+[2]CAMEROUN!T1096+[7]RCA!D924+[3]CONGO!D1013+[4]GABON!D1277+[5]GUINEE!D895+[6]TCHAD!D1019</f>
        <v>748.54544850037155</v>
      </c>
      <c r="C965" s="128">
        <f>+[2]CAMEROUN!U1096+[7]RCA!E924+[3]CONGO!E1013+[4]GABON!E1277+[5]GUINEE!E895+[6]TCHAD!E1019</f>
        <v>458.23280953519577</v>
      </c>
      <c r="D965" s="128">
        <f>+[2]CAMEROUN!V1096+[7]RCA!F924+[3]CONGO!F1013+[4]GABON!F1277+[5]GUINEE!F895+[6]TCHAD!F1019</f>
        <v>411.76165201724507</v>
      </c>
      <c r="E965" s="128">
        <f>+[2]CAMEROUN!W1096+[7]RCA!G924+[3]CONGO!G1013+[4]GABON!G1277+[5]GUINEE!G895+[6]TCHAD!G1019</f>
        <v>513.68753101820539</v>
      </c>
      <c r="F965" s="128">
        <f>+[2]CAMEROUN!X1096+[7]RCA!H924+[3]CONGO!H1013+[4]GABON!H1277+[5]GUINEE!H895+[6]TCHAD!H1019</f>
        <v>438.40271781719042</v>
      </c>
      <c r="G965" s="128">
        <f>+[2]CAMEROUN!Y1096+[7]RCA!I924+[3]CONGO!I1013+[4]GABON!I1277+[5]GUINEE!I895+[6]TCHAD!I1019</f>
        <v>315.14406172224233</v>
      </c>
      <c r="H965" s="128">
        <f>+[2]CAMEROUN!Z1096+[7]RCA!J924+[3]CONGO!J1013+[4]GABON!J1277+[5]GUINEE!J895+[6]TCHAD!J1019</f>
        <v>319.85205895925566</v>
      </c>
      <c r="I965" s="128">
        <f>+[2]CAMEROUN!AA1096+[7]RCA!K924+[3]CONGO!K1013+[4]GABON!K1277+[5]GUINEE!K895+[6]TCHAD!K1019</f>
        <v>472.15870944334438</v>
      </c>
      <c r="J965" s="128">
        <f>+[2]CAMEROUN!AB1096+[7]RCA!L924+[3]CONGO!L1013+[4]GABON!L1277+[5]GUINEE!L895+[6]TCHAD!L1019</f>
        <v>508.99200230526174</v>
      </c>
      <c r="K965" s="128">
        <f>+[2]CAMEROUN!AC1096+[7]RCA!M924+[3]CONGO!M1013+[4]GABON!M1277+[5]GUINEE!M895+[6]TCHAD!M1019</f>
        <v>585.55615716227771</v>
      </c>
      <c r="L965" s="128">
        <f>+[2]CAMEROUN!AD1096+[7]RCA!N924+[3]CONGO!N1013+[4]GABON!N1277+[5]GUINEE!N895+[6]TCHAD!N1019</f>
        <v>837.09330114194972</v>
      </c>
      <c r="M965" s="128">
        <f>+[2]CAMEROUN!AE1096+[7]RCA!O924+[3]CONGO!O1013+[4]GABON!O1277+[5]GUINEE!O895+[6]TCHAD!O1019</f>
        <v>901.95772718603212</v>
      </c>
      <c r="N965" s="128">
        <f>+[2]CAMEROUN!AF1096+[7]RCA!P924+[3]CONGO!P1013+[4]GABON!P1277+[5]GUINEE!P895+[6]TCHAD!P1019</f>
        <v>511.98915057531417</v>
      </c>
      <c r="O965" s="128">
        <f>+[2]CAMEROUN!AG1096+[7]RCA!Q924+[3]CONGO!Q1013+[4]GABON!Q1277+[5]GUINEE!Q895+[6]TCHAD!Q1019</f>
        <v>581.83227330382476</v>
      </c>
      <c r="P965" s="128">
        <f>+[2]CAMEROUN!AH1096+[7]RCA!R924+[3]CONGO!R1013+[4]GABON!R1277+[5]GUINEE!R895+[6]TCHAD!R1019</f>
        <v>767.56095381816328</v>
      </c>
      <c r="Q965" s="128">
        <f>+[2]CAMEROUN!AI1096+[7]RCA!S924+[3]CONGO!S1013+[4]GABON!S1277+[5]GUINEE!S895+[6]TCHAD!S1019</f>
        <v>850.58346714156778</v>
      </c>
      <c r="R965" s="128">
        <f>+[2]CAMEROUN!AJ1096+[7]RCA!T924+[3]CONGO!T1013+[4]GABON!T1277+[5]GUINEE!T895+[6]TCHAD!T1019</f>
        <v>798.97672990802448</v>
      </c>
      <c r="S965" s="128">
        <f>+[2]CAMEROUN!AK1096+[7]RCA!U924+[3]CONGO!U1013+[4]GABON!U1277+[5]GUINEE!U895+[6]TCHAD!U1019</f>
        <v>1095.7085726493312</v>
      </c>
      <c r="T965" s="128">
        <f>+[2]CAMEROUN!AL1096+[7]RCA!V924+[3]CONGO!V1013+[4]GABON!V1277+[5]GUINEE!V895+[6]TCHAD!V1019</f>
        <v>1396.6129389161188</v>
      </c>
      <c r="U965" s="128">
        <f>+[2]CAMEROUN!AM1096+[7]RCA!W924+[3]CONGO!W1013+[4]GABON!W1277+[5]GUINEE!W895+[6]TCHAD!W1019</f>
        <v>1872.8267164503147</v>
      </c>
      <c r="V965" s="128">
        <f>+[2]CAMEROUN!AN1096+[7]RCA!X924+[3]CONGO!X1013+[4]GABON!X1277+[5]GUINEE!X895+[6]TCHAD!X1019</f>
        <v>2287.1201734312413</v>
      </c>
      <c r="W965" s="128">
        <f>+[2]CAMEROUN!AO1096+[7]RCA!Y924+[3]CONGO!Y1013+[4]GABON!Y1277+[5]GUINEE!Y895+[6]TCHAD!Y1019</f>
        <v>3035.0742400797985</v>
      </c>
      <c r="X965" s="128">
        <f>+[2]CAMEROUN!AP1096+[7]RCA!Z924+[3]CONGO!Z1013+[4]GABON!Z1277+[5]GUINEE!Z895+[6]TCHAD!Z1019</f>
        <v>4045.3742143083641</v>
      </c>
      <c r="Y965" s="128">
        <f>+[2]CAMEROUN!AQ1096+[7]RCA!AA924+[3]CONGO!AA1013+[4]GABON!AA1277+[5]GUINEE!AA895+[6]TCHAD!AA1019</f>
        <v>4500.1539826295766</v>
      </c>
      <c r="Z965" s="128">
        <f>+[2]CAMEROUN!AR1096+[7]RCA!AB924+[3]CONGO!AB1013+[4]GABON!AB1277+[5]GUINEE!AB895+[6]TCHAD!AB1019</f>
        <v>5357.7030395293941</v>
      </c>
      <c r="AA965" s="128">
        <f>+[2]CAMEROUN!AS1096+[7]RCA!AC924+[3]CONGO!AC1013+[4]GABON!AC1277+[5]GUINEE!AC895+[6]TCHAD!AC1019</f>
        <v>6406.5643638079364</v>
      </c>
      <c r="AB965" s="128">
        <v>6638.721579760735</v>
      </c>
      <c r="AC965" s="128">
        <v>6045.7021343750766</v>
      </c>
      <c r="AD965" s="128">
        <v>6189.7250669682571</v>
      </c>
      <c r="AE965" s="128">
        <f>+[2]CAMEROUN!AT1096+[7]RCA!AD924+[3]CONGO!AH1013+[4]GABON!AD1277+[5]GUINEE!AD895+[6]TCHAD!AH1019</f>
        <v>5887.5829034650642</v>
      </c>
      <c r="AF965" s="128">
        <v>7250.9639999999999</v>
      </c>
      <c r="AG965" s="128">
        <v>6369.7892733500003</v>
      </c>
      <c r="AH965" s="128">
        <v>6808.8701602480442</v>
      </c>
      <c r="AI965" s="128">
        <v>6683.0404130810921</v>
      </c>
      <c r="AJ965" s="129">
        <f>+[2]CAMEROUN!AU1096+[7]RCA!AE924+[3]CONGO!AM1013+[4]GABON!AE1277+[5]GUINEE!AE895+[6]TCHAD!AM1019</f>
        <v>5854.3704043585367</v>
      </c>
      <c r="AK965" s="129">
        <v>5189.5697149999996</v>
      </c>
      <c r="AL965" s="129">
        <v>4437.2748000000001</v>
      </c>
      <c r="AM965" s="129">
        <v>4531.1735499999995</v>
      </c>
      <c r="AN965" s="129">
        <v>4531.1735499999995</v>
      </c>
      <c r="AO965" s="129">
        <f>+[2]CAMEROUN!AV1096+[7]RCA!AF924+[3]CONGO!AR1013+[4]GABON!AF1277+[5]GUINEE!AF895+[6]TCHAD!AR1019</f>
        <v>5412.483220693337</v>
      </c>
      <c r="AP965" s="129">
        <v>4784.50126822318</v>
      </c>
      <c r="AQ965" s="129">
        <v>4509.8578982824802</v>
      </c>
      <c r="AR965" s="129">
        <v>4055.8734564216802</v>
      </c>
      <c r="AS965" s="129">
        <f>+[2]CAMEROUN!AZ1096+[7]RCA!AJ924+[3]CONGO!AV1013+[4]GABON!AJ1277+[5]GUINEE!AJ895+[6]TCHAD!AV1019</f>
        <v>3904.7746010697474</v>
      </c>
      <c r="AT965" s="129">
        <v>3070.9136578601942</v>
      </c>
      <c r="AU965" s="129">
        <v>2335.421719212517</v>
      </c>
      <c r="AV965" s="129">
        <v>2112.5442767185</v>
      </c>
      <c r="AW965" s="129">
        <v>1990.7417052898902</v>
      </c>
      <c r="AX965" s="129">
        <f>+[2]CAMEROUN!BE1096+[7]RCA!AO924+[3]CONGO!BA1013+[4]GABON!AO1277+[5]GUINEE!AO895+[6]TCHAD!BA1019</f>
        <v>2644.0052949757792</v>
      </c>
      <c r="AY965" s="129"/>
      <c r="AZ965" s="129">
        <v>2501.8672674369195</v>
      </c>
      <c r="BA965" s="129">
        <v>2498.1770205206008</v>
      </c>
      <c r="BB965" s="129">
        <v>2158.5520336639424</v>
      </c>
      <c r="BC965" s="129">
        <v>2124.989085791372</v>
      </c>
      <c r="BD965" s="129">
        <v>2180.642437188395</v>
      </c>
      <c r="BE965" s="129">
        <v>2182.4555600339477</v>
      </c>
      <c r="BF965" s="129">
        <f>+[2]CAMEROUN!BL1096+[7]RCA!AV924+[3]CONGO!BI1013+[4]GABON!AV1277+[5]GUINEE!AV895+[6]TCHAD!BH1019</f>
        <v>2649.8981735204738</v>
      </c>
      <c r="BG965" s="129">
        <v>2320.8847977159012</v>
      </c>
      <c r="BH965" s="129">
        <v>2280.6350705892637</v>
      </c>
      <c r="BI965" s="129">
        <v>2384.3657895296301</v>
      </c>
      <c r="BJ965" s="129">
        <v>2370.8009291625922</v>
      </c>
      <c r="BK965" s="129">
        <v>2084.9048030826652</v>
      </c>
      <c r="BL965" s="129">
        <v>2102.8608127388416</v>
      </c>
      <c r="BM965" s="129">
        <v>2130.9283568211613</v>
      </c>
      <c r="BN965" s="129">
        <v>2114.2688103122828</v>
      </c>
      <c r="BO965" s="129">
        <f>+[2]CAMEROUN!BU1096+[7]RCA!BE924+[3]CONGO!BR1013+[4]GABON!BE1277+[5]GUINEE!BE895+[6]TCHAD!BQ1019</f>
        <v>2723.4370771896761</v>
      </c>
      <c r="BP965" s="129">
        <v>2511.0176816938083</v>
      </c>
      <c r="BQ965" s="129">
        <v>2328.3275616938081</v>
      </c>
      <c r="BR965" s="129">
        <v>2487.3903303945026</v>
      </c>
      <c r="BS965" s="129">
        <v>2571.0261603945028</v>
      </c>
      <c r="BT965" s="129">
        <v>2143.4598001641662</v>
      </c>
      <c r="BU965" s="129">
        <v>2205.475630164166</v>
      </c>
      <c r="BV965" s="129">
        <v>2102.339630164166</v>
      </c>
      <c r="BW965" s="129">
        <v>2198.040857520396</v>
      </c>
      <c r="BX965" s="129">
        <v>2188.040857520396</v>
      </c>
      <c r="BY965" s="129">
        <v>2064.9688575203959</v>
      </c>
      <c r="BZ965" s="128">
        <v>2240.104435260419</v>
      </c>
      <c r="CA965" s="129">
        <f>+[2]CAMEROUN!CG1096+[7]RCA!BQ924+[3]CONGO!CD1013+[4]GABON!BQ1277+[5]GUINEE!BQ895+[6]TCHAD!CC1019</f>
        <v>2235.5857596493342</v>
      </c>
      <c r="CB965" s="129">
        <v>2939.4647537805567</v>
      </c>
      <c r="CC965" s="129">
        <v>2929.3316537805567</v>
      </c>
      <c r="CD965" s="129">
        <v>2884.759123702891</v>
      </c>
      <c r="CE965" s="129">
        <v>2669.258335513257</v>
      </c>
      <c r="CF965" s="129">
        <v>2669.4344442428492</v>
      </c>
      <c r="CG965" s="129">
        <v>2662.0297575069599</v>
      </c>
      <c r="CH965" s="129">
        <v>2694.4231074131571</v>
      </c>
      <c r="CI965" s="129">
        <v>2584.5992161427494</v>
      </c>
      <c r="CJ965" s="128">
        <v>2680.3831347311561</v>
      </c>
      <c r="CK965" s="128">
        <v>2589.6992434607482</v>
      </c>
      <c r="CL965" s="129">
        <f>+[2]CAMEROUN!CR1096+[7]RCA!CB924+[3]CONGO!CO1013+[4]GABON!CB1277+[5]GUINEE!CD895+[6]TCHAD!CN1019</f>
        <v>2055.4481997757762</v>
      </c>
      <c r="CM965" s="129">
        <v>2835.4214719919128</v>
      </c>
      <c r="CN965" s="129">
        <v>2779.2567080427598</v>
      </c>
      <c r="CO965" s="129">
        <v>2779.2567080427598</v>
      </c>
      <c r="CP965" s="129">
        <v>2757.5748708181973</v>
      </c>
      <c r="CQ965" s="129">
        <v>2735.4310908838329</v>
      </c>
      <c r="CR965" s="129">
        <v>2744.6330988150098</v>
      </c>
      <c r="CS965" s="129">
        <v>2716.3590724558944</v>
      </c>
      <c r="CT965" s="129">
        <v>2688.1666216069093</v>
      </c>
      <c r="CU965" s="129">
        <v>2748.2832720927499</v>
      </c>
      <c r="CV965" s="129">
        <v>2701.0332159693025</v>
      </c>
      <c r="CW965" s="129">
        <v>2705.3596556790494</v>
      </c>
      <c r="CX965" s="129">
        <v>2703.7390162068118</v>
      </c>
      <c r="CY965" s="129">
        <v>2712.3295890684749</v>
      </c>
      <c r="CZ965" s="129">
        <v>2780.2720587070289</v>
      </c>
      <c r="DA965" s="129">
        <f>+[2]CAMEROUN!DD1096+[7]RCA!CN924+[3]CONGO!DA1013+[4]GABON!CN1277+[5]GUINEE!CP895+[6]TCHAD!CZ1019</f>
        <v>2436.7397641748612</v>
      </c>
      <c r="DB965" s="128">
        <v>2693.1241370858143</v>
      </c>
      <c r="DC965" s="128">
        <v>2704.8835406566891</v>
      </c>
      <c r="DD965" s="128">
        <v>2703.8521507210876</v>
      </c>
      <c r="DE965" s="128">
        <v>2726.074004175724</v>
      </c>
      <c r="DF965" s="128">
        <v>2737.0217002521799</v>
      </c>
      <c r="DG965" s="128">
        <v>2737.0945512686967</v>
      </c>
      <c r="DH965" s="128">
        <v>2738.7709822057291</v>
      </c>
      <c r="DI965" s="128">
        <v>2743.8806338723271</v>
      </c>
      <c r="DJ965" s="128">
        <v>2745.6831070422108</v>
      </c>
      <c r="DK965" s="128">
        <v>2722.8694109085432</v>
      </c>
      <c r="DL965" s="128">
        <v>2719.0739945044156</v>
      </c>
      <c r="DM965" s="128">
        <v>2729.8074201931659</v>
      </c>
      <c r="DN965" s="130">
        <f>+[2]CAMEROUN!DQ1096+[7]RCA!DA924+[3]CONGO!DN1013+[4]GABON!DA1277+[5]GUINEE!DC895+[6]TCHAD!DM1019</f>
        <v>2767.2790723090584</v>
      </c>
      <c r="DO965" s="128">
        <v>2729.8074201931659</v>
      </c>
      <c r="DP965" s="128">
        <v>3777.1181361202057</v>
      </c>
      <c r="DQ965" s="128">
        <v>3738.5483613728998</v>
      </c>
      <c r="DR965" s="128">
        <v>3479.9687707324119</v>
      </c>
      <c r="DS965" s="128">
        <v>3702.4838449038034</v>
      </c>
      <c r="DT965" s="128">
        <v>3661.2132865774579</v>
      </c>
      <c r="DU965" s="128">
        <v>3454.2022571890402</v>
      </c>
      <c r="DV965" s="131">
        <f>+[2]CAMEROUN!EA1096+[7]RCA!DN924+[3]CONGO!DX1013+[4]GABON!DK1277+[5]GUINEE!DN895+[6]TCHAD!DW1019</f>
        <v>3467.8416183698282</v>
      </c>
      <c r="DW965" s="132">
        <f>+[2]CAMEROUN!EB1096+[7]RCA!DM924+[3]CONGO!DY1013+[4]GABON!DL1277+[5]GUINEE!DO895+[6]TCHAD!DX1019</f>
        <v>3425.5231835432587</v>
      </c>
      <c r="DX965" s="133">
        <f>+[2]CAMEROUN!EC1096+[7]RCA!DN924+[3]CONGO!DZ1013+[4]GABON!DM1277+[5]GUINEE!DP895+[6]TCHAD!DY1019</f>
        <v>3534.8716476852906</v>
      </c>
      <c r="DZ965" s="128">
        <f>+[2]CAMEROUN!EE1096+[7]RCA!DP924+[3]CONGO!EB1013+[4]GABON!DO1277+[5]GUINEE!DR895+[6]TCHAD!EA1019</f>
        <v>3266.7120534662527</v>
      </c>
      <c r="EC965" s="128">
        <f>+[2]CAMEROUN!EH1096+[7]RCA!DS924+[3]CONGO!EE1013+[4]GABON!DR1277+[5]GUINEE!DU895+[6]TCHAD!ED1019</f>
        <v>3429.2076549779999</v>
      </c>
      <c r="EF965" s="128">
        <f>+[2]CAMEROUN!EK1096+[7]RCA!DV924+[3]CONGO!EH1013+[4]GABON!DU1277+[5]GUINEE!DX895+[6]TCHAD!EG1019</f>
        <v>3549.1227286254416</v>
      </c>
      <c r="EI965" s="128">
        <f>+[2]CAMEROUN!EN1096+[7]RCA!DY924+[3]CONGO!EK1013+[4]GABON!DX1277+[5]GUINEE!EA895+[6]TCHAD!EJ1019</f>
        <v>3620.6548592365016</v>
      </c>
      <c r="EL965" s="128">
        <f>+[2]CAMEROUN!EQ1096+[7]RCA!EB924+[3]CONGO!EN1013+[4]GABON!EA1277+[5]GUINEE!ED895+[6]TCHAD!EM1019</f>
        <v>3696.1026660814241</v>
      </c>
      <c r="EO965" s="128">
        <f>+[2]CAMEROUN!ET1096+[7]RCA!EE924+[3]CONGO!EQ1013+[4]GABON!ED1277+[5]GUINEE!EG895+[6]TCHAD!EP1019</f>
        <v>3732.5830162390043</v>
      </c>
    </row>
    <row r="966" spans="1:145" s="38" customFormat="1" ht="15.5" x14ac:dyDescent="0.35">
      <c r="A966" s="223" t="s">
        <v>408</v>
      </c>
      <c r="B966" s="129">
        <f>([2]CAMEROUN!C1097+[2]CAMEROUN!D1097)/2+[3]CONGO!D1014+[7]RCA!D925+[4]GABON!D1278+[5]GUINEE!D896+[6]TCHAD!D1020</f>
        <v>818.32730720273003</v>
      </c>
      <c r="C966" s="129">
        <f>([2]CAMEROUN!D1097+[2]CAMEROUN!E1097)/2+[3]CONGO!E1014+[7]RCA!E925+[4]GABON!E1278+[5]GUINEE!E896+[6]TCHAD!E1020</f>
        <v>883.94086633692268</v>
      </c>
      <c r="D966" s="129">
        <f>([2]CAMEROUN!E1097+[2]CAMEROUN!F1097)/2+[3]CONGO!F1014+[7]RCA!F925+[4]GABON!F1278+[5]GUINEE!F896+[6]TCHAD!F1020</f>
        <v>865.79592079142878</v>
      </c>
      <c r="E966" s="129">
        <f>([2]CAMEROUN!F1097+[2]CAMEROUN!G1097)/2+[3]CONGO!G1014+[7]RCA!G925+[4]GABON!G1278+[5]GUINEE!G896+[6]TCHAD!G1020</f>
        <v>852.65331179647512</v>
      </c>
      <c r="F966" s="129">
        <f>([2]CAMEROUN!G1097+[2]CAMEROUN!H1097)/2+[3]CONGO!H1014+[7]RCA!H925+[4]GABON!H1278+[5]GUINEE!H896+[6]TCHAD!H1020</f>
        <v>809.66113641520985</v>
      </c>
      <c r="G966" s="129">
        <f>([2]CAMEROUN!H1097+[2]CAMEROUN!I1097)/2+[3]CONGO!I1014+[7]RCA!I925+[4]GABON!I1278+[5]GUINEE!I896+[6]TCHAD!I1020</f>
        <v>861.71949856552135</v>
      </c>
      <c r="H966" s="129">
        <f>([2]CAMEROUN!I1097+[2]CAMEROUN!J1097)/2+[3]CONGO!J1014+[7]RCA!J925+[4]GABON!J1278+[5]GUINEE!J896+[6]TCHAD!J1020</f>
        <v>974.33627829937416</v>
      </c>
      <c r="I966" s="129">
        <f>([2]CAMEROUN!J1097+[2]CAMEROUN!K1097)/2+[3]CONGO!K1014+[7]RCA!K925+[4]GABON!K1278+[5]GUINEE!K896+[6]TCHAD!K1020</f>
        <v>1575.1503736893062</v>
      </c>
      <c r="J966" s="129">
        <f>([2]CAMEROUN!K1097+[2]CAMEROUN!L1097)/2+[3]CONGO!L1014+[7]RCA!L925+[4]GABON!L1278+[5]GUINEE!L896+[6]TCHAD!L1020</f>
        <v>1768.1151158433559</v>
      </c>
      <c r="K966" s="129">
        <f>([2]CAMEROUN!L1097+[2]CAMEROUN!M1097)/2+[3]CONGO!M1014+[7]RCA!M925+[4]GABON!M1278+[5]GUINEE!M896+[6]TCHAD!M1020</f>
        <v>1843.9360399663581</v>
      </c>
      <c r="L966" s="129">
        <f>([2]CAMEROUN!M1097+[2]CAMEROUN!N1097)/2+[3]CONGO!N1014+[7]RCA!N925+[4]GABON!N1278+[5]GUINEE!N896+[6]TCHAD!N1020</f>
        <v>2221.5290849113771</v>
      </c>
      <c r="M966" s="129">
        <f>([2]CAMEROUN!N1097+[2]CAMEROUN!O1097)/2+[3]CONGO!O1014+[7]RCA!O925+[4]GABON!O1278+[5]GUINEE!O896+[6]TCHAD!O1020</f>
        <v>2544.4219830294796</v>
      </c>
      <c r="N966" s="129">
        <f>([2]CAMEROUN!O1097+[2]CAMEROUN!P1097)/2+[3]CONGO!P1014+[7]RCA!P925+[4]GABON!P1278+[5]GUINEE!P896+[6]TCHAD!P1020</f>
        <v>2419.6014294316083</v>
      </c>
      <c r="O966" s="129">
        <f>([2]CAMEROUN!P1097+[2]CAMEROUN!Q1097)/2+[3]CONGO!Q1014+[7]RCA!Q925+[4]GABON!Q1278+[5]GUINEE!Q896+[6]TCHAD!Q1020</f>
        <v>2888.5545055030966</v>
      </c>
      <c r="P966" s="129">
        <f>[2]CAMEROUN!AH1097+[3]CONGO!R1014+[7]RCA!R925+[4]GABON!R1278+[5]GUINEE!R896+[6]TCHAD!R1020</f>
        <v>3992.6438268106845</v>
      </c>
      <c r="Q966" s="129">
        <f>[2]CAMEROUN!AI1097+[3]CONGO!S1014+[7]RCA!S925+[4]GABON!S1278+[5]GUINEE!S896+[6]TCHAD!S1020</f>
        <v>4688.9281774965621</v>
      </c>
      <c r="R966" s="129">
        <f>[2]CAMEROUN!AJ1097+[3]CONGO!T1014+[7]RCA!T925+[4]GABON!T1278+[5]GUINEE!T896+[6]TCHAD!T1020</f>
        <v>4457.7336984152225</v>
      </c>
      <c r="S966" s="129">
        <f>[2]CAMEROUN!AK1097+[3]CONGO!U1014+[7]RCA!U925+[4]GABON!U1278+[5]GUINEE!U896+[6]TCHAD!U1020</f>
        <v>4269.609342863957</v>
      </c>
      <c r="T966" s="129">
        <f>[2]CAMEROUN!AL1097+[3]CONGO!V1014+[7]RCA!V925+[4]GABON!V1278+[5]GUINEE!V896+[6]TCHAD!V1020</f>
        <v>4378.2405457685318</v>
      </c>
      <c r="U966" s="129">
        <f>[2]CAMEROUN!AM1097+[3]CONGO!W1014+[7]RCA!W925+[4]GABON!W1278+[5]GUINEE!W896+[6]TCHAD!W1020</f>
        <v>4794.3613355496855</v>
      </c>
      <c r="V966" s="129">
        <f>[2]CAMEROUN!AN1097+[3]CONGO!X1014+[7]RCA!X925+[4]GABON!X1278+[5]GUINEE!X896+[6]TCHAD!X1020</f>
        <v>6331.1885753309271</v>
      </c>
      <c r="W966" s="129">
        <f>[2]CAMEROUN!AO1097+[3]CONGO!Y1014+[7]RCA!Y925+[4]GABON!Y1278+[5]GUINEE!Y896+[6]TCHAD!Y1020</f>
        <v>6140.6396612206408</v>
      </c>
      <c r="X966" s="129">
        <f>[2]CAMEROUN!AP1097+[3]CONGO!Z1014+[7]RCA!Z925+[4]GABON!Z1278+[5]GUINEE!Z896+[6]TCHAD!Z1020</f>
        <v>6917.980160981333</v>
      </c>
      <c r="Y966" s="129">
        <f>[2]CAMEROUN!AQ1097+[3]CONGO!AA1014+[7]RCA!AA925+[4]GABON!AA1278+[5]GUINEE!AA896+[6]TCHAD!AA1020</f>
        <v>7581.3111726256848</v>
      </c>
      <c r="Z966" s="128">
        <f>[2]CAMEROUN!AR1097+[3]CONGO!AB1014+[7]RCA!AB925+[4]GABON!AB1278+[5]GUINEE!AB896+[6]TCHAD!AB1020</f>
        <v>7581.660614683251</v>
      </c>
      <c r="AA966" s="128">
        <f>[2]CAMEROUN!AS1097+[3]CONGO!AC1014+[7]RCA!AC925+[4]GABON!AC1278+[5]GUINEE!AC896+[6]TCHAD!AC1020</f>
        <v>8748.4518599451239</v>
      </c>
      <c r="AB966" s="128">
        <v>11425.859088765475</v>
      </c>
      <c r="AC966" s="128">
        <v>11338.893503336234</v>
      </c>
      <c r="AD966" s="128">
        <v>11328.892882065513</v>
      </c>
      <c r="AE966" s="128">
        <f>[2]CAMEROUN!AT1097+[3]CONGO!AH1014+[7]RCA!AD925+[4]GABON!AD1278+[5]GUINEE!AD896+[6]TCHAD!AH1020</f>
        <v>9818.730289875748</v>
      </c>
      <c r="AF966" s="128">
        <v>9715.7692696987797</v>
      </c>
      <c r="AG966" s="128">
        <v>10783.227103741086</v>
      </c>
      <c r="AH966" s="128">
        <v>11189.054525826718</v>
      </c>
      <c r="AI966" s="128">
        <v>11017.984799735626</v>
      </c>
      <c r="AJ966" s="129">
        <f>[2]CAMEROUN!AU1097+[3]CONGO!AM1014+[7]RCA!AE925+[4]GABON!AE1278+[5]GUINEE!AE896+[6]TCHAD!AM1020</f>
        <v>10841.849949342164</v>
      </c>
      <c r="AK966" s="129">
        <v>11274.240449037547</v>
      </c>
      <c r="AL966" s="129">
        <v>11350.186647254901</v>
      </c>
      <c r="AM966" s="129">
        <v>10650.7091222501</v>
      </c>
      <c r="AN966" s="129">
        <v>10645.442328418852</v>
      </c>
      <c r="AO966" s="129">
        <f>[2]CAMEROUN!AV1097+[3]CONGO!AR1014+[7]RCA!AF925+[4]GABON!AF1278+[5]GUINEE!AF896+[6]TCHAD!AR1020</f>
        <v>11187.577265813246</v>
      </c>
      <c r="AP966" s="129">
        <v>9456.6541872587877</v>
      </c>
      <c r="AQ966" s="129">
        <v>8898.5838595185287</v>
      </c>
      <c r="AR966" s="129">
        <v>8183.6812132189725</v>
      </c>
      <c r="AS966" s="129">
        <f>[2]CAMEROUN!AZ1097+[3]CONGO!AV1014+[7]RCA!AJ925+[4]GABON!AJ1278+[5]GUINEE!AJ896+[6]TCHAD!AV1020</f>
        <v>10350.111520127564</v>
      </c>
      <c r="AT966" s="129">
        <v>10700.9778288698</v>
      </c>
      <c r="AU966" s="129">
        <v>8905.7715132504654</v>
      </c>
      <c r="AV966" s="129">
        <v>8199.5081263652792</v>
      </c>
      <c r="AW966" s="129">
        <v>8243.3453443573162</v>
      </c>
      <c r="AX966" s="129">
        <f>[2]CAMEROUN!BE1097+[3]CONGO!BA1014+[7]RCA!AO925+[4]GABON!AO1278+[5]GUINEE!AO896+[6]TCHAD!BA1020</f>
        <v>9769.9750822349488</v>
      </c>
      <c r="AY966" s="129"/>
      <c r="AZ966" s="129">
        <v>9073.5303196467139</v>
      </c>
      <c r="BA966" s="129">
        <v>8974.1997681572575</v>
      </c>
      <c r="BB966" s="129">
        <v>9990.5868899506786</v>
      </c>
      <c r="BC966" s="129">
        <v>9803.3825586370513</v>
      </c>
      <c r="BD966" s="129">
        <v>10336.770291432589</v>
      </c>
      <c r="BE966" s="129">
        <v>10389.261856845656</v>
      </c>
      <c r="BF966" s="129">
        <f>[2]CAMEROUN!BL1097+[3]CONGO!BI1014+[7]RCA!AV925+[4]GABON!AV1278+[5]GUINEE!AV896+[6]TCHAD!BH1020</f>
        <v>10186.609237308257</v>
      </c>
      <c r="BG966" s="129">
        <v>11230.254481458447</v>
      </c>
      <c r="BH966" s="129">
        <v>10649.51180764809</v>
      </c>
      <c r="BI966" s="129">
        <v>12499.740153680421</v>
      </c>
      <c r="BJ966" s="129">
        <v>11798.827945450103</v>
      </c>
      <c r="BK966" s="129">
        <v>12703.466558107444</v>
      </c>
      <c r="BL966" s="129">
        <v>12141.663725828166</v>
      </c>
      <c r="BM966" s="129">
        <v>12808.565484453653</v>
      </c>
      <c r="BN966" s="129">
        <v>12129.488513256021</v>
      </c>
      <c r="BO966" s="129">
        <f>[2]CAMEROUN!BU1097+[3]CONGO!BR1014+[7]RCA!BE925+[4]GABON!BE1278+[5]GUINEE!BE896+[6]TCHAD!BQ1020</f>
        <v>10550.882561525012</v>
      </c>
      <c r="BP966" s="129">
        <v>12944.914715508507</v>
      </c>
      <c r="BQ966" s="129">
        <v>11732.694519294999</v>
      </c>
      <c r="BR966" s="129">
        <v>10313.298203292346</v>
      </c>
      <c r="BS966" s="129">
        <v>10029.377240380933</v>
      </c>
      <c r="BT966" s="129">
        <v>11013.22986473974</v>
      </c>
      <c r="BU966" s="129">
        <v>10525.594122132581</v>
      </c>
      <c r="BV966" s="129">
        <v>10087.801266474111</v>
      </c>
      <c r="BW966" s="129">
        <v>10907.438030550664</v>
      </c>
      <c r="BX966" s="129">
        <v>10329.395839500472</v>
      </c>
      <c r="BY966" s="129">
        <v>10016.432628017939</v>
      </c>
      <c r="BZ966" s="128">
        <v>10838.453583080438</v>
      </c>
      <c r="CA966" s="129">
        <f>[2]CAMEROUN!CG1097+[3]CONGO!CD1014+[7]RCA!BQ925+[4]GABON!BQ1278+[5]GUINEE!BQ896+[6]TCHAD!CC1020</f>
        <v>9295.997729631461</v>
      </c>
      <c r="CB966" s="129">
        <v>12501.196099530132</v>
      </c>
      <c r="CC966" s="129">
        <v>12475.630287294083</v>
      </c>
      <c r="CD966" s="129">
        <v>11876.715950930222</v>
      </c>
      <c r="CE966" s="129">
        <v>12567.362585762336</v>
      </c>
      <c r="CF966" s="129">
        <v>12514.080194003589</v>
      </c>
      <c r="CG966" s="129">
        <v>11756.587084592551</v>
      </c>
      <c r="CH966" s="129">
        <v>13144.920052366666</v>
      </c>
      <c r="CI966" s="129">
        <v>12852.66385044</v>
      </c>
      <c r="CJ966" s="128">
        <v>13233.41054047336</v>
      </c>
      <c r="CK966" s="128">
        <v>12945.120515955965</v>
      </c>
      <c r="CL966" s="129">
        <f>[2]CAMEROUN!CR1097+[3]CONGO!CO1014+[7]RCA!CB925+[4]GABON!CB1278+[5]GUINEE!CD896+[6]TCHAD!CN1020</f>
        <v>11490.821464141864</v>
      </c>
      <c r="CM966" s="129">
        <v>14138.420872710618</v>
      </c>
      <c r="CN966" s="129">
        <v>15503.819964097267</v>
      </c>
      <c r="CO966" s="129">
        <v>15507.381952685908</v>
      </c>
      <c r="CP966" s="129">
        <v>16528.837697198753</v>
      </c>
      <c r="CQ966" s="129">
        <v>15528.337795328645</v>
      </c>
      <c r="CR966" s="129">
        <v>14754.548860404657</v>
      </c>
      <c r="CS966" s="129">
        <v>16796.334829472358</v>
      </c>
      <c r="CT966" s="129">
        <v>16305.250001848219</v>
      </c>
      <c r="CU966" s="129">
        <v>15142.002845235009</v>
      </c>
      <c r="CV966" s="129">
        <v>16674.399888601838</v>
      </c>
      <c r="CW966" s="129">
        <v>16278.526578009256</v>
      </c>
      <c r="CX966" s="129">
        <v>16315.227349581008</v>
      </c>
      <c r="CY966" s="129">
        <v>16359.927050089407</v>
      </c>
      <c r="CZ966" s="129">
        <v>16163.387577534462</v>
      </c>
      <c r="DA966" s="129">
        <f>[2]CAMEROUN!DD1097+[3]CONGO!DA1014+[7]RCA!CN925+[4]GABON!CN1278+[5]GUINEE!CP896+[6]TCHAD!CZ1020</f>
        <v>13797.910810377223</v>
      </c>
      <c r="DB966" s="128">
        <v>17121.951575193678</v>
      </c>
      <c r="DC966" s="128">
        <v>16388.220928383424</v>
      </c>
      <c r="DD966" s="128">
        <v>15788.753121037127</v>
      </c>
      <c r="DE966" s="128">
        <v>16849.664598179988</v>
      </c>
      <c r="DF966" s="128">
        <v>16118.721313815367</v>
      </c>
      <c r="DG966" s="128">
        <v>15607.156813512272</v>
      </c>
      <c r="DH966" s="128">
        <v>15854.661473261758</v>
      </c>
      <c r="DI966" s="128">
        <v>15121.486210563889</v>
      </c>
      <c r="DJ966" s="128">
        <v>14664.826433145558</v>
      </c>
      <c r="DK966" s="128">
        <v>15771.079328169415</v>
      </c>
      <c r="DL966" s="128">
        <v>15095.304777888045</v>
      </c>
      <c r="DM966" s="128">
        <v>14659.317605520957</v>
      </c>
      <c r="DN966" s="130">
        <f>[2]CAMEROUN!DQ1097+[3]CONGO!DN1014+[7]RCA!DA925+[4]GABON!DA1278+[5]GUINEE!DC896+[6]TCHAD!DM1020</f>
        <v>14317.231495261325</v>
      </c>
      <c r="DO966" s="128">
        <v>14659.317605520957</v>
      </c>
      <c r="DP966" s="128">
        <v>16781.479979105781</v>
      </c>
      <c r="DQ966" s="128">
        <v>16231.554810220443</v>
      </c>
      <c r="DR966" s="128">
        <v>15269.833149894812</v>
      </c>
      <c r="DS966" s="128">
        <v>15230.348227328572</v>
      </c>
      <c r="DT966" s="128">
        <v>14809.118360480134</v>
      </c>
      <c r="DU966" s="128">
        <v>15105.521987472928</v>
      </c>
      <c r="DV966" s="131">
        <f>[2]CAMEROUN!EA1097+[3]CONGO!DX1014+[7]RCA!DN925+[4]GABON!DK1278+[5]GUINEE!DN896+[6]TCHAD!DW1020</f>
        <v>15226.839796707573</v>
      </c>
      <c r="DW966" s="132">
        <f>[2]CAMEROUN!EB1097+[3]CONGO!DY1014+[7]RCA!DM925+[4]GABON!DL1278+[5]GUINEE!DO896+[6]TCHAD!DX1020</f>
        <v>14974.182992937482</v>
      </c>
      <c r="DX966" s="133">
        <f>[2]CAMEROUN!EC1097+[3]CONGO!DZ1014+[7]RCA!DN925+[4]GABON!DM1278+[5]GUINEE!DP896+[6]TCHAD!DY1020</f>
        <v>14344.596952538168</v>
      </c>
      <c r="DZ966" s="129">
        <f>[2]CAMEROUN!EE1097+[3]CONGO!EB1014+[7]RCA!DP925+[4]GABON!DO1278+[5]GUINEE!DR896+[6]TCHAD!EA1020</f>
        <v>14932.309443024602</v>
      </c>
      <c r="EC966" s="129">
        <f>[2]CAMEROUN!EH1097+[3]CONGO!EE1014+[7]RCA!DS925+[4]GABON!DR1278+[5]GUINEE!DU896+[6]TCHAD!ED1020</f>
        <v>14865.004578634887</v>
      </c>
      <c r="EF966" s="129">
        <f>[2]CAMEROUN!EK1097+[3]CONGO!EH1014+[7]RCA!DV925+[4]GABON!DU1278+[5]GUINEE!DX896+[6]TCHAD!EG1020</f>
        <v>15343.626783741971</v>
      </c>
      <c r="EI966" s="129">
        <f>[2]CAMEROUN!EN1097+[3]CONGO!EK1014+[7]RCA!DY925+[4]GABON!DX1278+[5]GUINEE!EA896+[6]TCHAD!EJ1020</f>
        <v>15786.816086222141</v>
      </c>
      <c r="EL966" s="129">
        <f>[2]CAMEROUN!EQ1097+[3]CONGO!EN1014+[7]RCA!EB925+[4]GABON!EA1278+[5]GUINEE!ED896+[6]TCHAD!EM1020</f>
        <v>16279.373939374889</v>
      </c>
      <c r="EO966" s="129">
        <f>[2]CAMEROUN!ET1097+[3]CONGO!EQ1014+[7]RCA!EE925+[4]GABON!ED1278+[5]GUINEE!EG896+[6]TCHAD!EP1020</f>
        <v>16854.686723787556</v>
      </c>
    </row>
    <row r="967" spans="1:145" s="38" customFormat="1" ht="15.5" x14ac:dyDescent="0.35">
      <c r="A967" s="223" t="s">
        <v>409</v>
      </c>
      <c r="B967" s="129" t="e">
        <f>([2]CAMEROUN!C1098+[2]CAMEROUN!D1098)/2+[3]CONGO!D1015+[4]GABON!D1279+[5]GUINEE!D897+[6]TCHAD!D1021</f>
        <v>#VALUE!</v>
      </c>
      <c r="C967" s="129" t="e">
        <f>([2]CAMEROUN!D1098+[2]CAMEROUN!E1098)/2+[3]CONGO!E1015+[4]GABON!E1279+[5]GUINEE!E897+[6]TCHAD!E1021</f>
        <v>#VALUE!</v>
      </c>
      <c r="D967" s="129" t="e">
        <f>([2]CAMEROUN!E1098+[2]CAMEROUN!F1098)/2+[3]CONGO!F1015+[4]GABON!F1279+[5]GUINEE!F897+[6]TCHAD!F1021</f>
        <v>#VALUE!</v>
      </c>
      <c r="E967" s="129" t="e">
        <f>([2]CAMEROUN!F1098+[2]CAMEROUN!G1098)/2+[3]CONGO!G1015+[4]GABON!G1279+[5]GUINEE!G897+[6]TCHAD!G1021</f>
        <v>#VALUE!</v>
      </c>
      <c r="F967" s="129" t="e">
        <f>([2]CAMEROUN!G1098+[2]CAMEROUN!H1098)/2+[3]CONGO!H1015+[4]GABON!H1279+[5]GUINEE!H897+[6]TCHAD!H1021</f>
        <v>#VALUE!</v>
      </c>
      <c r="G967" s="129" t="e">
        <f>([2]CAMEROUN!H1098+[2]CAMEROUN!I1098)/2+[3]CONGO!I1015+[4]GABON!I1279+[5]GUINEE!I897+[6]TCHAD!I1021</f>
        <v>#VALUE!</v>
      </c>
      <c r="H967" s="129">
        <f>([2]CAMEROUN!I1098+[2]CAMEROUN!J1098)/2+[3]CONGO!J1015+[4]GABON!J1279+[5]GUINEE!J897+[6]TCHAD!J1021</f>
        <v>254.15921113080125</v>
      </c>
      <c r="I967" s="129">
        <f>([2]CAMEROUN!J1098+[2]CAMEROUN!K1098)/2+[3]CONGO!K1015+[4]GABON!K1279+[5]GUINEE!K897+[6]TCHAD!K1021</f>
        <v>736.26599498605958</v>
      </c>
      <c r="J967" s="129">
        <f>([2]CAMEROUN!K1098+[2]CAMEROUN!L1098)/2+[3]CONGO!L1015+[4]GABON!L1279+[5]GUINEE!L897+[6]TCHAD!L1021</f>
        <v>770.73224980359726</v>
      </c>
      <c r="K967" s="129">
        <f>([2]CAMEROUN!L1098+[2]CAMEROUN!M1098)/2+[3]CONGO!M1015+[4]GABON!M1279+[5]GUINEE!M897+[6]TCHAD!M1021</f>
        <v>812.78585434066451</v>
      </c>
      <c r="L967" s="129">
        <f>([2]CAMEROUN!M1098+[2]CAMEROUN!N1098)/2+[3]CONGO!N1015+[4]GABON!N1279+[5]GUINEE!N897+[6]TCHAD!N1021</f>
        <v>987.8511622374466</v>
      </c>
      <c r="M967" s="129">
        <f>([2]CAMEROUN!N1098+[2]CAMEROUN!O1098)/2+[3]CONGO!O1015+[4]GABON!O1279+[5]GUINEE!O897+[6]TCHAD!O1021</f>
        <v>1134.5511087939401</v>
      </c>
      <c r="N967" s="129">
        <f>([2]CAMEROUN!O1098+[2]CAMEROUN!P1098)/2+[3]CONGO!P1015+[4]GABON!P1279+[5]GUINEE!P897+[6]TCHAD!P1021</f>
        <v>1048.012721076451</v>
      </c>
      <c r="O967" s="129">
        <f>([2]CAMEROUN!P1098+[2]CAMEROUN!Q1098)/2+[3]CONGO!Q1015+[4]GABON!Q1279+[5]GUINEE!Q897+[6]TCHAD!Q1021</f>
        <v>1262.448935958588</v>
      </c>
      <c r="P967" s="129">
        <f>[2]CAMEROUN!AH1098+[3]CONGO!R1015+[4]GABON!R1279+[5]GUINEE!R897+[6]TCHAD!R1021</f>
        <v>1929.9401049836943</v>
      </c>
      <c r="Q967" s="129">
        <f>[2]CAMEROUN!AI1098+[3]CONGO!S1015+[4]GABON!S1279+[5]GUINEE!S897+[6]TCHAD!S1021</f>
        <v>2150.8597452887625</v>
      </c>
      <c r="R967" s="129">
        <f>[2]CAMEROUN!AJ1098+[3]CONGO!T1015+[4]GABON!T1279+[5]GUINEE!T897+[6]TCHAD!T1021</f>
        <v>1727.5123795762668</v>
      </c>
      <c r="S967" s="129">
        <f>[2]CAMEROUN!AK1098+[3]CONGO!U1015+[4]GABON!U1279+[5]GUINEE!U897+[6]TCHAD!U1021</f>
        <v>1320.9261709845293</v>
      </c>
      <c r="T967" s="129">
        <f>[2]CAMEROUN!AL1098+[3]CONGO!V1015+[4]GABON!V1279+[5]GUINEE!V897+[6]TCHAD!V1021</f>
        <v>1570.0757785371895</v>
      </c>
      <c r="U967" s="129">
        <f>[2]CAMEROUN!AM1098+[3]CONGO!W1015+[4]GABON!W1279+[5]GUINEE!W897+[6]TCHAD!W1021</f>
        <v>2105.7672098276366</v>
      </c>
      <c r="V967" s="129">
        <f>[2]CAMEROUN!AN1098+[3]CONGO!X1015+[4]GABON!X1279+[5]GUINEE!X897+[6]TCHAD!X1021</f>
        <v>3076.4209800872268</v>
      </c>
      <c r="W967" s="129">
        <f>[2]CAMEROUN!AO1098+[3]CONGO!Y1015+[4]GABON!Y1279+[5]GUINEE!Y897+[6]TCHAD!Y1021</f>
        <v>2579.8366348532118</v>
      </c>
      <c r="X967" s="129">
        <f>[2]CAMEROUN!AP1098+[3]CONGO!Z1015+[4]GABON!Z1279+[5]GUINEE!Z897+[6]TCHAD!Z1021</f>
        <v>2913.8403974506068</v>
      </c>
      <c r="Y967" s="129">
        <f>[2]CAMEROUN!AQ1098+[3]CONGO!AA1015+[4]GABON!AA1279+[5]GUINEE!AA897+[6]TCHAD!AA1021</f>
        <v>3277.915075684411</v>
      </c>
      <c r="Z967" s="128">
        <f>[2]CAMEROUN!AR1098+[3]CONGO!AB1015+[4]GABON!AB1279+[5]GUINEE!AB897+[6]TCHAD!AB1021</f>
        <v>3104.2435925591844</v>
      </c>
      <c r="AA967" s="128">
        <f>[2]CAMEROUN!AS1098+[3]CONGO!AC1015+[4]GABON!AC1279+[5]GUINEE!AC897+[6]TCHAD!AC1021</f>
        <v>4140.1121396601766</v>
      </c>
      <c r="AB967" s="128">
        <v>4743.0453840949804</v>
      </c>
      <c r="AC967" s="128">
        <v>5031.9883383815431</v>
      </c>
      <c r="AD967" s="128">
        <v>5020.2089289011328</v>
      </c>
      <c r="AE967" s="128">
        <f>[2]CAMEROUN!AT1098+[3]CONGO!AH1015+[4]GABON!AD1279+[5]GUINEE!AD897+[6]TCHAD!AH1021</f>
        <v>4513.5379614932954</v>
      </c>
      <c r="AF967" s="128">
        <v>4899.1065400372318</v>
      </c>
      <c r="AG967" s="128">
        <v>6103.5515820500605</v>
      </c>
      <c r="AH967" s="128">
        <v>6408.1910823453672</v>
      </c>
      <c r="AI967" s="128">
        <v>6238.9394868315121</v>
      </c>
      <c r="AJ967" s="129">
        <f>[2]CAMEROUN!AU1098+[3]CONGO!AM1015+[4]GABON!AE1279+[5]GUINEE!AE897+[6]TCHAD!AM1021</f>
        <v>4101.7430415428844</v>
      </c>
      <c r="AK967" s="129">
        <v>5780.1643206500903</v>
      </c>
      <c r="AL967" s="129">
        <v>5964.4140311369729</v>
      </c>
      <c r="AM967" s="129">
        <v>5169.6636764737505</v>
      </c>
      <c r="AN967" s="129">
        <v>5168.3968826424752</v>
      </c>
      <c r="AO967" s="129">
        <f>[2]CAMEROUN!AV1098+[3]CONGO!AR1015+[4]GABON!AF1279+[5]GUINEE!AF897+[6]TCHAD!AR1021</f>
        <v>4829.363590839389</v>
      </c>
      <c r="AP967" s="129">
        <v>3502.6168275771302</v>
      </c>
      <c r="AQ967" s="129">
        <v>3022.8109873213598</v>
      </c>
      <c r="AR967" s="129">
        <v>2474.2026451110501</v>
      </c>
      <c r="AS967" s="129">
        <f>[2]CAMEROUN!AZ1098+[3]CONGO!AV1015+[4]GABON!AJ1279+[5]GUINEE!AJ897+[6]TCHAD!AV1021</f>
        <v>4490.8112467809897</v>
      </c>
      <c r="AT967" s="129">
        <v>4279.73505629793</v>
      </c>
      <c r="AU967" s="129">
        <v>2654.2407347002318</v>
      </c>
      <c r="AV967" s="129">
        <v>1925.1047230365143</v>
      </c>
      <c r="AW967" s="129">
        <v>1968.9419410285514</v>
      </c>
      <c r="AX967" s="129">
        <f>[2]CAMEROUN!BE1098+[3]CONGO!BA1015+[4]GABON!AO1279+[5]GUINEE!AO897+[6]TCHAD!BA1021</f>
        <v>3180.3633075034195</v>
      </c>
      <c r="AY967" s="129"/>
      <c r="AZ967" s="129">
        <v>2505.5041166973651</v>
      </c>
      <c r="BA967" s="129">
        <v>2287.6972761408933</v>
      </c>
      <c r="BB967" s="129">
        <v>3292.3016601771133</v>
      </c>
      <c r="BC967" s="129">
        <v>3136.3936052248441</v>
      </c>
      <c r="BD967" s="129">
        <v>3574.4630246067004</v>
      </c>
      <c r="BE967" s="129">
        <v>3679.6544175134723</v>
      </c>
      <c r="BF967" s="129">
        <f>[2]CAMEROUN!BL1098+[3]CONGO!BI1015+[4]GABON!AV1279+[5]GUINEE!AV897+[6]TCHAD!BH1021</f>
        <v>3519.2118575799132</v>
      </c>
      <c r="BG967" s="129">
        <v>3858.4610818969195</v>
      </c>
      <c r="BH967" s="129">
        <v>3536.9711744284691</v>
      </c>
      <c r="BI967" s="129">
        <v>3934.9852244520471</v>
      </c>
      <c r="BJ967" s="129">
        <v>3533.1610030272032</v>
      </c>
      <c r="BK967" s="129">
        <v>4216.8400401580438</v>
      </c>
      <c r="BL967" s="129">
        <v>3946.3310889865652</v>
      </c>
      <c r="BM967" s="129">
        <v>4322.5673772688515</v>
      </c>
      <c r="BN967" s="129">
        <v>3933.2477112329657</v>
      </c>
      <c r="BO967" s="129">
        <f>[2]CAMEROUN!BU1098+[3]CONGO!BR1015+[4]GABON!BE1279+[5]GUINEE!BE897+[6]TCHAD!BQ1021</f>
        <v>3613.7280812095455</v>
      </c>
      <c r="BP967" s="129">
        <v>3811.0151323968585</v>
      </c>
      <c r="BQ967" s="129">
        <v>3271.6398755206501</v>
      </c>
      <c r="BR967" s="129">
        <v>2001.9721935400269</v>
      </c>
      <c r="BS967" s="129">
        <v>1796.5252751418398</v>
      </c>
      <c r="BT967" s="129">
        <v>2524.4095512441004</v>
      </c>
      <c r="BU967" s="129">
        <v>2277.451991126849</v>
      </c>
      <c r="BV967" s="129">
        <v>1837.138038994359</v>
      </c>
      <c r="BW967" s="129">
        <v>2602.6406394177475</v>
      </c>
      <c r="BX967" s="129">
        <v>2305.766719746714</v>
      </c>
      <c r="BY967" s="129">
        <v>1982.4673052690671</v>
      </c>
      <c r="BZ967" s="128">
        <v>2513.1873708029925</v>
      </c>
      <c r="CA967" s="129">
        <f>[2]CAMEROUN!CG1098+[3]CONGO!CD1015+[4]GABON!BQ1279+[5]GUINEE!BQ897+[6]TCHAD!CC1021</f>
        <v>2391.0190553764887</v>
      </c>
      <c r="CB967" s="129">
        <v>3544.1200960562364</v>
      </c>
      <c r="CC967" s="129">
        <v>3544.1200960562364</v>
      </c>
      <c r="CD967" s="129">
        <v>3044.2911586500213</v>
      </c>
      <c r="CE967" s="129">
        <v>3402.5201564709646</v>
      </c>
      <c r="CF967" s="129">
        <v>3402.5201564709646</v>
      </c>
      <c r="CG967" s="129">
        <v>2888.5526080828477</v>
      </c>
      <c r="CH967" s="129">
        <v>3912.9749332852098</v>
      </c>
      <c r="CI967" s="129">
        <v>3678.3449970096126</v>
      </c>
      <c r="CJ967" s="128">
        <v>4004.4234970665834</v>
      </c>
      <c r="CK967" s="128">
        <v>3773.8225480745805</v>
      </c>
      <c r="CL967" s="129">
        <f>[2]CAMEROUN!CR1098+[3]CONGO!CO1015+[4]GABON!CB1279+[5]GUINEE!CD897+[6]TCHAD!CN1021</f>
        <v>4074.5214676130859</v>
      </c>
      <c r="CM967" s="129">
        <v>4006.827574331739</v>
      </c>
      <c r="CN967" s="129">
        <v>5337.08883931333</v>
      </c>
      <c r="CO967" s="129">
        <v>5337.08883931333</v>
      </c>
      <c r="CP967" s="129">
        <v>6339.6227484670108</v>
      </c>
      <c r="CQ967" s="129">
        <v>5360.6305888812749</v>
      </c>
      <c r="CR967" s="129">
        <v>4605.767388591823</v>
      </c>
      <c r="CS967" s="129">
        <v>6573.0679283758654</v>
      </c>
      <c r="CT967" s="129">
        <v>6093.1763317687</v>
      </c>
      <c r="CU967" s="129">
        <v>4971.417494081632</v>
      </c>
      <c r="CV967" s="129">
        <v>6437.0114981857432</v>
      </c>
      <c r="CW967" s="129">
        <v>6051.5426307132229</v>
      </c>
      <c r="CX967" s="129">
        <v>6085.6769400404128</v>
      </c>
      <c r="CY967" s="129">
        <v>6129.2903168073071</v>
      </c>
      <c r="CZ967" s="129">
        <v>5945.4457939666327</v>
      </c>
      <c r="DA967" s="129">
        <f>[2]CAMEROUN!DD1098+[3]CONGO!DA1015+[4]GABON!CN1279+[5]GUINEE!CP897+[6]TCHAD!CZ1021</f>
        <v>5689.5934067173512</v>
      </c>
      <c r="DB967" s="128">
        <v>6107.9995405222253</v>
      </c>
      <c r="DC967" s="128">
        <v>5410.17031863801</v>
      </c>
      <c r="DD967" s="128">
        <v>4844.0271697838152</v>
      </c>
      <c r="DE967" s="128">
        <v>5845.26687002581</v>
      </c>
      <c r="DF967" s="128">
        <v>5127.6989605397675</v>
      </c>
      <c r="DG967" s="128">
        <v>4650.3049907766717</v>
      </c>
      <c r="DH967" s="128">
        <v>6077.6743018169473</v>
      </c>
      <c r="DI967" s="128">
        <v>5358.4463325346806</v>
      </c>
      <c r="DJ967" s="128">
        <v>4926.0785011207508</v>
      </c>
      <c r="DK967" s="128">
        <v>6001.6881098275144</v>
      </c>
      <c r="DL967" s="128">
        <v>5336.3455262769958</v>
      </c>
      <c r="DM967" s="128">
        <v>4920.5525454249637</v>
      </c>
      <c r="DN967" s="130">
        <f>[2]CAMEROUN!DQ1098+[3]CONGO!DN1015+[4]GABON!DA1279+[5]GUINEE!DC897+[6]TCHAD!DM1021</f>
        <v>5362.8423575234647</v>
      </c>
      <c r="DO967" s="128">
        <v>4920.5525454249637</v>
      </c>
      <c r="DP967" s="128">
        <v>6030.3278926079229</v>
      </c>
      <c r="DQ967" s="128">
        <v>5579.3458081977824</v>
      </c>
      <c r="DR967" s="128">
        <v>4747.1476218831067</v>
      </c>
      <c r="DS967" s="128">
        <v>6063.4060381570143</v>
      </c>
      <c r="DT967" s="128">
        <v>5764.2290650314544</v>
      </c>
      <c r="DU967" s="128">
        <v>5641.0370135589392</v>
      </c>
      <c r="DV967" s="131">
        <f>[2]CAMEROUN!EA1098+[3]CONGO!DX1015+[4]GABON!DK1279+[5]GUINEE!DN897+[6]TCHAD!DW1021</f>
        <v>5685.8118096366916</v>
      </c>
      <c r="DW967" s="132">
        <f>[2]CAMEROUN!EB1098+[3]CONGO!DY1015+[4]GABON!DL1279+[5]GUINEE!DO897+[6]TCHAD!DX1021</f>
        <v>5530.8086591387328</v>
      </c>
      <c r="DX967" s="133">
        <f>[2]CAMEROUN!EC1098+[3]CONGO!DZ1015+[4]GABON!DM1279+[5]GUINEE!DP897+[6]TCHAD!DY1021</f>
        <v>5029.3342956426177</v>
      </c>
      <c r="DZ967" s="129">
        <f>[2]CAMEROUN!EE1098+[3]CONGO!EB1015+[4]GABON!DO1279+[5]GUINEE!DR897+[6]TCHAD!EA1021</f>
        <v>4993.5206555534623</v>
      </c>
      <c r="EC967" s="129">
        <f>[2]CAMEROUN!EH1098+[3]CONGO!EE1015+[4]GABON!DR1279+[5]GUINEE!DU897+[6]TCHAD!ED1021</f>
        <v>4398.615738766066</v>
      </c>
      <c r="EF967" s="129">
        <f>[2]CAMEROUN!EK1098+[3]CONGO!EH1015+[4]GABON!DU1279+[5]GUINEE!DX897+[6]TCHAD!EG1021</f>
        <v>4458.7471254411939</v>
      </c>
      <c r="EI967" s="129">
        <f>[2]CAMEROUN!EN1098+[3]CONGO!EK1015+[4]GABON!DX1279+[5]GUINEE!EA897+[6]TCHAD!EJ1021</f>
        <v>4449.4661076487273</v>
      </c>
      <c r="EL967" s="129">
        <f>[2]CAMEROUN!EQ1098+[3]CONGO!EN1015+[4]GABON!EA1279+[5]GUINEE!ED897+[6]TCHAD!EM1021</f>
        <v>4452.9027832735192</v>
      </c>
      <c r="EO967" s="129">
        <f>[2]CAMEROUN!ET1098+[3]CONGO!EQ1015+[4]GABON!ED1279+[5]GUINEE!EG897+[6]TCHAD!EP1021</f>
        <v>4522.1518046118217</v>
      </c>
    </row>
    <row r="968" spans="1:145" s="38" customFormat="1" ht="15.5" x14ac:dyDescent="0.35">
      <c r="A968" s="223" t="s">
        <v>410</v>
      </c>
      <c r="B968" s="129" t="e">
        <f t="shared" ref="B968:X968" si="1016">B970-B967</f>
        <v>#VALUE!</v>
      </c>
      <c r="C968" s="129" t="e">
        <f t="shared" si="1016"/>
        <v>#VALUE!</v>
      </c>
      <c r="D968" s="129" t="e">
        <f t="shared" si="1016"/>
        <v>#VALUE!</v>
      </c>
      <c r="E968" s="129" t="e">
        <f t="shared" si="1016"/>
        <v>#VALUE!</v>
      </c>
      <c r="F968" s="129" t="e">
        <f t="shared" si="1016"/>
        <v>#VALUE!</v>
      </c>
      <c r="G968" s="129" t="e">
        <f t="shared" si="1016"/>
        <v>#VALUE!</v>
      </c>
      <c r="H968" s="129">
        <f t="shared" si="1016"/>
        <v>-254.15921113080125</v>
      </c>
      <c r="I968" s="129">
        <f t="shared" si="1016"/>
        <v>-736.26599498605958</v>
      </c>
      <c r="J968" s="129">
        <f t="shared" si="1016"/>
        <v>-770.73224980359726</v>
      </c>
      <c r="K968" s="129">
        <f t="shared" si="1016"/>
        <v>-812.78585434066451</v>
      </c>
      <c r="L968" s="129">
        <f t="shared" si="1016"/>
        <v>-987.8511622374466</v>
      </c>
      <c r="M968" s="129">
        <f t="shared" si="1016"/>
        <v>-1134.5511087939401</v>
      </c>
      <c r="N968" s="129">
        <f t="shared" si="1016"/>
        <v>-1048.012721076451</v>
      </c>
      <c r="O968" s="129">
        <f t="shared" si="1016"/>
        <v>-1262.448935958588</v>
      </c>
      <c r="P968" s="129">
        <f t="shared" si="1016"/>
        <v>-1929.9401049836943</v>
      </c>
      <c r="Q968" s="129">
        <f t="shared" si="1016"/>
        <v>-2150.8597452887625</v>
      </c>
      <c r="R968" s="129">
        <f t="shared" si="1016"/>
        <v>-1727.5123795762668</v>
      </c>
      <c r="S968" s="129">
        <f t="shared" si="1016"/>
        <v>-1320.9261709845293</v>
      </c>
      <c r="T968" s="129">
        <f t="shared" si="1016"/>
        <v>-1570.0757785371895</v>
      </c>
      <c r="U968" s="129">
        <f t="shared" si="1016"/>
        <v>-2105.7672098276366</v>
      </c>
      <c r="V968" s="129">
        <f t="shared" si="1016"/>
        <v>-3076.4209800872268</v>
      </c>
      <c r="W968" s="129">
        <f t="shared" si="1016"/>
        <v>-2579.8366348532118</v>
      </c>
      <c r="X968" s="129">
        <f t="shared" si="1016"/>
        <v>-2913.8403974506068</v>
      </c>
      <c r="Y968" s="129">
        <f t="shared" ref="Y968:AY968" si="1017">Y966-Y967</f>
        <v>4303.3960969412738</v>
      </c>
      <c r="Z968" s="129">
        <f t="shared" si="1017"/>
        <v>4477.4170221240665</v>
      </c>
      <c r="AA968" s="129">
        <f t="shared" si="1017"/>
        <v>4608.3397202849474</v>
      </c>
      <c r="AB968" s="129">
        <f t="shared" si="1017"/>
        <v>6682.8137046704951</v>
      </c>
      <c r="AC968" s="129">
        <f t="shared" si="1017"/>
        <v>6306.9051649546909</v>
      </c>
      <c r="AD968" s="129">
        <f t="shared" si="1017"/>
        <v>6308.68395316438</v>
      </c>
      <c r="AE968" s="129">
        <f t="shared" si="1017"/>
        <v>5305.1923283824526</v>
      </c>
      <c r="AF968" s="129">
        <f t="shared" si="1017"/>
        <v>4816.6627296615479</v>
      </c>
      <c r="AG968" s="129">
        <f t="shared" si="1017"/>
        <v>4679.675521691026</v>
      </c>
      <c r="AH968" s="129">
        <f t="shared" si="1017"/>
        <v>4780.8634434813503</v>
      </c>
      <c r="AI968" s="129">
        <f t="shared" si="1017"/>
        <v>4779.0453129041143</v>
      </c>
      <c r="AJ968" s="129">
        <f t="shared" si="1017"/>
        <v>6740.1069077992797</v>
      </c>
      <c r="AK968" s="129">
        <f t="shared" si="1017"/>
        <v>5494.0761283874563</v>
      </c>
      <c r="AL968" s="129">
        <f t="shared" si="1017"/>
        <v>5385.772616117928</v>
      </c>
      <c r="AM968" s="129">
        <f t="shared" si="1017"/>
        <v>5481.0454457763499</v>
      </c>
      <c r="AN968" s="129">
        <f t="shared" si="1017"/>
        <v>5477.0454457763772</v>
      </c>
      <c r="AO968" s="129">
        <f t="shared" si="1017"/>
        <v>6358.2136749738575</v>
      </c>
      <c r="AP968" s="129">
        <f t="shared" si="1017"/>
        <v>5954.0373596816571</v>
      </c>
      <c r="AQ968" s="129">
        <f t="shared" si="1017"/>
        <v>5875.7728721971689</v>
      </c>
      <c r="AR968" s="129">
        <f t="shared" si="1017"/>
        <v>5709.4785681079229</v>
      </c>
      <c r="AS968" s="129">
        <f t="shared" si="1017"/>
        <v>5859.3002733465746</v>
      </c>
      <c r="AT968" s="129">
        <f t="shared" si="1017"/>
        <v>6421.2427725718699</v>
      </c>
      <c r="AU968" s="129">
        <f t="shared" si="1017"/>
        <v>6251.5307785502337</v>
      </c>
      <c r="AV968" s="129">
        <f t="shared" si="1017"/>
        <v>6274.4034033287644</v>
      </c>
      <c r="AW968" s="129">
        <f t="shared" si="1017"/>
        <v>6274.4034033287644</v>
      </c>
      <c r="AX968" s="129">
        <f t="shared" si="1017"/>
        <v>6589.6117747315293</v>
      </c>
      <c r="AY968" s="129">
        <f t="shared" si="1017"/>
        <v>0</v>
      </c>
      <c r="AZ968" s="129">
        <v>6568.0262029493488</v>
      </c>
      <c r="BA968" s="129">
        <v>6686.5024920163642</v>
      </c>
      <c r="BB968" s="129">
        <v>6698.2852297735653</v>
      </c>
      <c r="BC968" s="129">
        <v>6666.9889534122067</v>
      </c>
      <c r="BD968" s="129">
        <v>6762.3072668258883</v>
      </c>
      <c r="BE968" s="129">
        <v>6709.6074393321842</v>
      </c>
      <c r="BF968" s="129">
        <f>BF966-BF967</f>
        <v>6667.3973797283443</v>
      </c>
      <c r="BG968" s="129">
        <v>7371.7933995615276</v>
      </c>
      <c r="BH968" s="129">
        <v>7112.5406332196217</v>
      </c>
      <c r="BI968" s="129">
        <v>8564.7549292283729</v>
      </c>
      <c r="BJ968" s="129">
        <v>8265.6669424229003</v>
      </c>
      <c r="BK968" s="129">
        <v>8486.6265179494003</v>
      </c>
      <c r="BL968" s="129">
        <v>8195.3326368416019</v>
      </c>
      <c r="BM968" s="129">
        <v>8485.9981071848015</v>
      </c>
      <c r="BN968" s="129">
        <v>8196.2408020230559</v>
      </c>
      <c r="BO968" s="129">
        <f>BO966-BO967</f>
        <v>6937.1544803154666</v>
      </c>
      <c r="BP968" s="129">
        <v>9133.8995831116481</v>
      </c>
      <c r="BQ968" s="129">
        <v>8461.0546437743487</v>
      </c>
      <c r="BR968" s="129">
        <v>8311.3260097523198</v>
      </c>
      <c r="BS968" s="129">
        <v>8232.8519652390933</v>
      </c>
      <c r="BT968" s="129">
        <v>8488.8203134956402</v>
      </c>
      <c r="BU968" s="129">
        <v>8248.1421310057322</v>
      </c>
      <c r="BV968" s="129">
        <v>8250.6632274797521</v>
      </c>
      <c r="BW968" s="129">
        <v>8304.7973911329173</v>
      </c>
      <c r="BX968" s="129">
        <v>8023.6291197537575</v>
      </c>
      <c r="BY968" s="129">
        <v>8033.9653227488725</v>
      </c>
      <c r="BZ968" s="128">
        <v>8325.2662122774454</v>
      </c>
      <c r="CA968" s="129">
        <f>CA966-CA967</f>
        <v>6904.9786742549722</v>
      </c>
      <c r="CB968" s="129">
        <v>8957.076003473896</v>
      </c>
      <c r="CC968" s="129">
        <v>8931.5101912378468</v>
      </c>
      <c r="CD968" s="129">
        <v>8832.4247922802006</v>
      </c>
      <c r="CE968" s="129">
        <v>9164.8424292913714</v>
      </c>
      <c r="CF968" s="129">
        <v>9111.5600375326248</v>
      </c>
      <c r="CG968" s="129">
        <v>8868.0344765097034</v>
      </c>
      <c r="CH968" s="129">
        <v>9231.9451190814561</v>
      </c>
      <c r="CI968" s="129">
        <v>9174.3188534303881</v>
      </c>
      <c r="CJ968" s="128">
        <v>9228.9870434067761</v>
      </c>
      <c r="CK968" s="128">
        <v>9171.2979678813845</v>
      </c>
      <c r="CL968" s="129">
        <f>CL966-CL967</f>
        <v>7416.2999965287781</v>
      </c>
      <c r="CM968" s="129">
        <v>10131.593298378879</v>
      </c>
      <c r="CN968" s="129">
        <v>10166.731124783937</v>
      </c>
      <c r="CO968" s="129">
        <v>10170.293113372578</v>
      </c>
      <c r="CP968" s="129">
        <v>10189.214948731742</v>
      </c>
      <c r="CQ968" s="129">
        <v>10167.70720644737</v>
      </c>
      <c r="CR968" s="129">
        <v>10148.781471812834</v>
      </c>
      <c r="CS968" s="129">
        <v>10223.266901096493</v>
      </c>
      <c r="CT968" s="129">
        <v>10212.073670079519</v>
      </c>
      <c r="CU968" s="129">
        <v>10170.585351153377</v>
      </c>
      <c r="CV968" s="129">
        <v>10237.388390416094</v>
      </c>
      <c r="CW968" s="129">
        <v>10226.983947296034</v>
      </c>
      <c r="CX968" s="129">
        <v>10229.550409540596</v>
      </c>
      <c r="CY968" s="129">
        <v>10230.636733282099</v>
      </c>
      <c r="CZ968" s="129">
        <v>10217.941783567829</v>
      </c>
      <c r="DA968" s="129">
        <f t="shared" ref="DA968" si="1018">DA966-DA967</f>
        <v>8108.3174036598721</v>
      </c>
      <c r="DB968" s="128">
        <v>11013.952034671453</v>
      </c>
      <c r="DC968" s="128">
        <v>10978.050609745413</v>
      </c>
      <c r="DD968" s="128">
        <v>10944.725951253313</v>
      </c>
      <c r="DE968" s="128">
        <v>11004.397728154177</v>
      </c>
      <c r="DF968" s="128">
        <v>10991.022353275599</v>
      </c>
      <c r="DG968" s="128">
        <v>10956.8518227356</v>
      </c>
      <c r="DH968" s="128">
        <v>9776.9871714448109</v>
      </c>
      <c r="DI968" s="128">
        <v>9763.0398780292089</v>
      </c>
      <c r="DJ968" s="128">
        <v>9738.7479320248058</v>
      </c>
      <c r="DK968" s="128">
        <v>9769.3912183419015</v>
      </c>
      <c r="DL968" s="128">
        <v>9758.9592516110497</v>
      </c>
      <c r="DM968" s="128">
        <v>9738.7650600959932</v>
      </c>
      <c r="DN968" s="130">
        <f t="shared" ref="DN968" si="1019">DN966-DN967</f>
        <v>8954.3891377378604</v>
      </c>
      <c r="DO968" s="128">
        <v>9738.7650600959932</v>
      </c>
      <c r="DP968" s="128">
        <v>10751.152086497859</v>
      </c>
      <c r="DQ968" s="128">
        <v>10652.209002022661</v>
      </c>
      <c r="DR968" s="128">
        <v>10522.685528011705</v>
      </c>
      <c r="DS968" s="128">
        <v>9166.9421891715574</v>
      </c>
      <c r="DT968" s="128">
        <v>9044.8892954486801</v>
      </c>
      <c r="DU968" s="128">
        <v>9464.48497391399</v>
      </c>
      <c r="DV968" s="131">
        <f>DV966-DV967</f>
        <v>9541.02798707088</v>
      </c>
      <c r="DW968" s="132">
        <f>DW966-DW967</f>
        <v>9443.3743337987489</v>
      </c>
      <c r="DX968" s="133">
        <f>DX966-DX967</f>
        <v>9315.2626568955493</v>
      </c>
      <c r="DZ968" s="129">
        <f>DZ966-DZ967</f>
        <v>9938.7887874711396</v>
      </c>
      <c r="EC968" s="129">
        <f>EC966-EC967</f>
        <v>10466.388839868821</v>
      </c>
      <c r="EF968" s="129">
        <f>EF966-EF967</f>
        <v>10884.879658300777</v>
      </c>
      <c r="EI968" s="129">
        <f>EI966-EI967</f>
        <v>11337.349978573413</v>
      </c>
      <c r="EL968" s="129">
        <f>EL966-EL967</f>
        <v>11826.47115610137</v>
      </c>
      <c r="EO968" s="129">
        <f>EO966-EO967</f>
        <v>12332.534919175734</v>
      </c>
    </row>
    <row r="969" spans="1:145" s="38" customFormat="1" ht="15.5" x14ac:dyDescent="0.35">
      <c r="A969" s="223" t="s">
        <v>411</v>
      </c>
      <c r="B969" s="129" t="e">
        <f>([2]CAMEROUN!C1100+[2]CAMEROUN!D1100)/2+[3]CONGO!D1017+[7]RCA!D927+[4]GABON!D1281+[5]GUINEE!D899+[6]TCHAD!D1023</f>
        <v>#VALUE!</v>
      </c>
      <c r="C969" s="129" t="e">
        <f>([2]CAMEROUN!D1100+[2]CAMEROUN!E1100)/2+[3]CONGO!E1017+[7]RCA!E927+[4]GABON!E1281+[5]GUINEE!E899+[6]TCHAD!E1023</f>
        <v>#VALUE!</v>
      </c>
      <c r="D969" s="129" t="e">
        <f>([2]CAMEROUN!E1100+[2]CAMEROUN!F1100)/2+[3]CONGO!F1017+[7]RCA!F927+[4]GABON!F1281+[5]GUINEE!F899+[6]TCHAD!F1023</f>
        <v>#VALUE!</v>
      </c>
      <c r="E969" s="129" t="e">
        <f>([2]CAMEROUN!F1100+[2]CAMEROUN!G1100)/2+[3]CONGO!G1017+[7]RCA!G927+[4]GABON!G1281+[5]GUINEE!G899+[6]TCHAD!G1023</f>
        <v>#VALUE!</v>
      </c>
      <c r="F969" s="129" t="e">
        <f>([2]CAMEROUN!G1100+[2]CAMEROUN!H1100)/2+[3]CONGO!H1017+[7]RCA!H927+[4]GABON!H1281+[5]GUINEE!H899+[6]TCHAD!H1023</f>
        <v>#VALUE!</v>
      </c>
      <c r="G969" s="129" t="e">
        <f>([2]CAMEROUN!H1100+[2]CAMEROUN!I1100)/2+[3]CONGO!I1017+[7]RCA!I927+[4]GABON!I1281+[5]GUINEE!I899+[6]TCHAD!I1023</f>
        <v>#VALUE!</v>
      </c>
      <c r="H969" s="129" t="e">
        <f>([2]CAMEROUN!I1100+[2]CAMEROUN!J1100)/2+[3]CONGO!J1017+[7]RCA!J927+[4]GABON!J1281+[5]GUINEE!J899+[6]TCHAD!J1023</f>
        <v>#VALUE!</v>
      </c>
      <c r="I969" s="129" t="e">
        <f>([2]CAMEROUN!J1100+[2]CAMEROUN!K1100)/2+[3]CONGO!K1017+[7]RCA!K927+[4]GABON!K1281+[5]GUINEE!K899+[6]TCHAD!K1023</f>
        <v>#VALUE!</v>
      </c>
      <c r="J969" s="129" t="e">
        <f>([2]CAMEROUN!K1100+[2]CAMEROUN!L1100)/2+[3]CONGO!L1017+[7]RCA!L927+[4]GABON!L1281+[5]GUINEE!L899+[6]TCHAD!L1023</f>
        <v>#VALUE!</v>
      </c>
      <c r="K969" s="129" t="e">
        <f>([2]CAMEROUN!L1100+[2]CAMEROUN!M1100)/2+[3]CONGO!M1017+[7]RCA!M927+[4]GABON!M1281+[5]GUINEE!M899+[6]TCHAD!M1023</f>
        <v>#VALUE!</v>
      </c>
      <c r="L969" s="129" t="e">
        <f>([2]CAMEROUN!M1100+[2]CAMEROUN!N1100)/2+[3]CONGO!N1017+[7]RCA!N927+[4]GABON!N1281+[5]GUINEE!N899+[6]TCHAD!N1023</f>
        <v>#VALUE!</v>
      </c>
      <c r="M969" s="129" t="e">
        <f>([2]CAMEROUN!N1100+[2]CAMEROUN!O1100)/2+[3]CONGO!O1017+[7]RCA!O927+[4]GABON!O1281+[5]GUINEE!O899+[6]TCHAD!O1023</f>
        <v>#VALUE!</v>
      </c>
      <c r="N969" s="129" t="e">
        <f>([2]CAMEROUN!O1100+[2]CAMEROUN!P1100)/2+[3]CONGO!P1017+[7]RCA!P927+[4]GABON!P1281+[5]GUINEE!P899+[6]TCHAD!P1023</f>
        <v>#VALUE!</v>
      </c>
      <c r="O969" s="129" t="e">
        <f>([2]CAMEROUN!P1100+[2]CAMEROUN!Q1100)/2+[3]CONGO!Q1017+[7]RCA!Q927+[4]GABON!Q1281+[5]GUINEE!Q899+[6]TCHAD!Q1023</f>
        <v>#VALUE!</v>
      </c>
      <c r="P969" s="129" t="e">
        <f>[2]CAMEROUN!AH1100+[3]CONGO!R1017+[7]RCA!R927+[4]GABON!R1281+[5]GUINEE!R899+[6]TCHAD!R1023</f>
        <v>#VALUE!</v>
      </c>
      <c r="Q969" s="129" t="e">
        <f>[2]CAMEROUN!AI1100+[3]CONGO!S1017+[7]RCA!S927+[4]GABON!S1281+[5]GUINEE!S899+[6]TCHAD!S1023</f>
        <v>#VALUE!</v>
      </c>
      <c r="R969" s="129" t="e">
        <f>[2]CAMEROUN!AJ1100+[3]CONGO!T1017+[7]RCA!T927+[4]GABON!T1281+[5]GUINEE!T899+[6]TCHAD!T1023</f>
        <v>#VALUE!</v>
      </c>
      <c r="S969" s="129">
        <f>[2]CAMEROUN!AK1100+[3]CONGO!U1017+[7]RCA!U927+[4]GABON!U1281+[5]GUINEE!U899+[6]TCHAD!U1023</f>
        <v>51.472028941157696</v>
      </c>
      <c r="T969" s="129">
        <f>[2]CAMEROUN!AL1100+[3]CONGO!V1017+[7]RCA!V927+[4]GABON!V1281+[5]GUINEE!V899+[6]TCHAD!V1023</f>
        <v>157.69800000000282</v>
      </c>
      <c r="U969" s="129">
        <f>[2]CAMEROUN!AM1100+[3]CONGO!W1017+[7]RCA!W927+[4]GABON!W1281+[5]GUINEE!W899+[6]TCHAD!W1023</f>
        <v>172.37136734155641</v>
      </c>
      <c r="V969" s="129">
        <f>[2]CAMEROUN!AN1100+[3]CONGO!X1017+[7]RCA!X927+[4]GABON!X1281+[5]GUINEE!X899+[6]TCHAD!X1023</f>
        <v>128.67358156309768</v>
      </c>
      <c r="W969" s="129">
        <f>[2]CAMEROUN!AO1100+[3]CONGO!Y1017+[7]RCA!Y927+[4]GABON!Y1281+[5]GUINEE!Y899+[6]TCHAD!Y1023</f>
        <v>106.06808591258614</v>
      </c>
      <c r="X969" s="129">
        <f>[2]CAMEROUN!AP1100+[3]CONGO!Z1017+[7]RCA!Z927+[4]GABON!Z1281+[5]GUINEE!Z899+[6]TCHAD!Z1023</f>
        <v>80.503669690086497</v>
      </c>
      <c r="Y969" s="129">
        <f>[2]CAMEROUN!AQ1100+[3]CONGO!AA1017+[7]RCA!AA927+[4]GABON!AA1281+[5]GUINEE!AA899+[6]TCHAD!AA1023</f>
        <v>571.88500000000647</v>
      </c>
      <c r="Z969" s="128">
        <f>[2]CAMEROUN!AR1100+[3]CONGO!AB1017+[7]RCA!AB927+[4]GABON!AB1281+[5]GUINEE!AB899+[6]TCHAD!AB1023</f>
        <v>237.81399999999769</v>
      </c>
      <c r="AA969" s="128">
        <f>[2]CAMEROUN!AS1100+[3]CONGO!AC1017+[7]RCA!AC927+[4]GABON!AC1281+[5]GUINEE!AC899+[6]TCHAD!AC1023</f>
        <v>544.02600000000245</v>
      </c>
      <c r="AB969" s="128">
        <v>97.2</v>
      </c>
      <c r="AC969" s="128">
        <v>86.803000000000011</v>
      </c>
      <c r="AD969" s="128">
        <v>86.803000000000011</v>
      </c>
      <c r="AE969" s="128">
        <f>[2]CAMEROUN!AT1100+[3]CONGO!AH1017+[7]RCA!AD927+[4]GABON!AD1281+[5]GUINEE!AD899+[6]TCHAD!AH1023</f>
        <v>89.521000699353735</v>
      </c>
      <c r="AF969" s="128">
        <v>14.2</v>
      </c>
      <c r="AG969" s="128">
        <v>13.2</v>
      </c>
      <c r="AH969" s="128">
        <v>13.2</v>
      </c>
      <c r="AI969" s="128">
        <v>13.2</v>
      </c>
      <c r="AJ969" s="129">
        <f>[2]CAMEROUN!AU1100+[3]CONGO!AM1017+[7]RCA!AE927+[4]GABON!AE1281+[5]GUINEE!AE899+[6]TCHAD!AM1023</f>
        <v>-102.35778056826972</v>
      </c>
      <c r="AK969" s="129">
        <v>13.2</v>
      </c>
      <c r="AL969" s="129">
        <v>13.2</v>
      </c>
      <c r="AM969" s="129">
        <v>13.2</v>
      </c>
      <c r="AN969" s="129">
        <v>13.2</v>
      </c>
      <c r="AO969" s="129">
        <f>[2]CAMEROUN!AV1100+[3]CONGO!AR1017+[7]RCA!AF927+[4]GABON!AF1281+[5]GUINEE!AF899+[6]TCHAD!AR1023</f>
        <v>-186.12444647911025</v>
      </c>
      <c r="AP969" s="129">
        <v>13.2</v>
      </c>
      <c r="AQ969" s="129">
        <v>13.2</v>
      </c>
      <c r="AR969" s="129">
        <v>13.2</v>
      </c>
      <c r="AS969" s="129">
        <f>[2]CAMEROUN!AZ1100+[3]CONGO!AV1017+[7]RCA!AJ927+[4]GABON!AJ1281+[5]GUINEE!AJ899+[6]TCHAD!AV1023</f>
        <v>-1268.846100977175</v>
      </c>
      <c r="AT969" s="129">
        <v>13.2</v>
      </c>
      <c r="AU969" s="129">
        <v>13.2</v>
      </c>
      <c r="AV969" s="129">
        <v>13.2</v>
      </c>
      <c r="AW969" s="129">
        <v>13.2</v>
      </c>
      <c r="AX969" s="129">
        <f>[2]CAMEROUN!BE1100+[3]CONGO!BA1017+[7]RCA!AO927+[4]GABON!AO1281+[5]GUINEE!AO899+[6]TCHAD!BA1023</f>
        <v>1400.1294020083553</v>
      </c>
      <c r="AY969" s="129"/>
      <c r="AZ969" s="129">
        <v>13.2</v>
      </c>
      <c r="BA969" s="129">
        <v>13.2</v>
      </c>
      <c r="BB969" s="129">
        <v>13.2</v>
      </c>
      <c r="BC969" s="129">
        <v>13.2</v>
      </c>
      <c r="BD969" s="129">
        <v>13.2</v>
      </c>
      <c r="BE969" s="129">
        <v>13.2</v>
      </c>
      <c r="BF969" s="129">
        <f>[2]CAMEROUN!BL1100+[3]CONGO!BI1017+[7]RCA!AV927+[4]GABON!AV1281+[5]GUINEE!AV899+[6]TCHAD!BH1023</f>
        <v>45.448819752005647</v>
      </c>
      <c r="BG969" s="129">
        <v>13.2</v>
      </c>
      <c r="BH969" s="129">
        <v>13.2</v>
      </c>
      <c r="BI969" s="129">
        <v>159.43099999999998</v>
      </c>
      <c r="BJ969" s="129">
        <v>159.43099999999998</v>
      </c>
      <c r="BK969" s="129">
        <v>159.43099999999998</v>
      </c>
      <c r="BL969" s="129">
        <v>159.43099999999998</v>
      </c>
      <c r="BM969" s="129">
        <v>159.43099999999998</v>
      </c>
      <c r="BN969" s="129">
        <v>159.43099999999998</v>
      </c>
      <c r="BO969" s="129">
        <f>[2]CAMEROUN!BU1100+[3]CONGO!BR1017+[7]RCA!BE927+[4]GABON!BE1281+[5]GUINEE!BE899+[6]TCHAD!BQ1023</f>
        <v>-63.421094331039413</v>
      </c>
      <c r="BP969" s="129">
        <v>160.43099999999998</v>
      </c>
      <c r="BQ969" s="129">
        <v>160.43099999999998</v>
      </c>
      <c r="BR969" s="129">
        <v>160.43099999999998</v>
      </c>
      <c r="BS969" s="129">
        <v>160.43099999999998</v>
      </c>
      <c r="BT969" s="129">
        <v>160.43099999999998</v>
      </c>
      <c r="BU969" s="129">
        <v>160.43099999999998</v>
      </c>
      <c r="BV969" s="129">
        <v>160.43099999999998</v>
      </c>
      <c r="BW969" s="129">
        <v>160.43099999999998</v>
      </c>
      <c r="BX969" s="129">
        <v>160.43099999999998</v>
      </c>
      <c r="BY969" s="129">
        <v>160.43099999999998</v>
      </c>
      <c r="BZ969" s="128">
        <v>160.43099999999998</v>
      </c>
      <c r="CA969" s="129">
        <f>[2]CAMEROUN!CG1100+[3]CONGO!CD1017+[7]RCA!BQ927+[4]GABON!BQ1281+[5]GUINEE!BQ899+[6]TCHAD!CC1023</f>
        <v>72.173500073074663</v>
      </c>
      <c r="CB969" s="129">
        <v>161.43099999999998</v>
      </c>
      <c r="CC969" s="129">
        <v>161.43099999999998</v>
      </c>
      <c r="CD969" s="129">
        <v>161.43099999999998</v>
      </c>
      <c r="CE969" s="129">
        <v>161.43099999999998</v>
      </c>
      <c r="CF969" s="129">
        <v>161.43099999999998</v>
      </c>
      <c r="CG969" s="129">
        <v>161.43099999999998</v>
      </c>
      <c r="CH969" s="129">
        <v>161.43099999999998</v>
      </c>
      <c r="CI969" s="129">
        <v>161.43099999999998</v>
      </c>
      <c r="CJ969" s="128">
        <v>161.43099999999998</v>
      </c>
      <c r="CK969" s="128">
        <v>161.43099999999998</v>
      </c>
      <c r="CL969" s="129">
        <f>[2]CAMEROUN!CR1100+[3]CONGO!CO1017+[7]RCA!CB927+[4]GABON!CB1281+[5]GUINEE!CD899+[6]TCHAD!CN1023</f>
        <v>73.173500073074663</v>
      </c>
      <c r="CM969" s="129">
        <v>162.43099999999998</v>
      </c>
      <c r="CN969" s="129">
        <v>162.43099999999998</v>
      </c>
      <c r="CO969" s="129">
        <v>162.43099999999998</v>
      </c>
      <c r="CP969" s="129">
        <v>162.43099999999998</v>
      </c>
      <c r="CQ969" s="129">
        <v>162.43099999999998</v>
      </c>
      <c r="CR969" s="129">
        <v>162.43099999999998</v>
      </c>
      <c r="CS969" s="129">
        <v>162.43099999999998</v>
      </c>
      <c r="CT969" s="129">
        <v>162.43099999999998</v>
      </c>
      <c r="CU969" s="129">
        <v>162.43099999999998</v>
      </c>
      <c r="CV969" s="129">
        <v>209.43099999999998</v>
      </c>
      <c r="CW969" s="129">
        <v>209.43099999999998</v>
      </c>
      <c r="CX969" s="129">
        <v>209.43099999999998</v>
      </c>
      <c r="CY969" s="129">
        <v>209.43099999999998</v>
      </c>
      <c r="CZ969" s="129">
        <v>209.43099999999998</v>
      </c>
      <c r="DA969" s="129">
        <f>[2]CAMEROUN!DD1100+[3]CONGO!DA1017+[7]RCA!CN927+[4]GABON!CN1281+[5]GUINEE!CP899+[6]TCHAD!CZ1023</f>
        <v>-164.7413199533128</v>
      </c>
      <c r="DB969" s="128">
        <v>13.2</v>
      </c>
      <c r="DC969" s="128">
        <v>13.2</v>
      </c>
      <c r="DD969" s="128">
        <v>13.2</v>
      </c>
      <c r="DE969" s="128">
        <v>13.2</v>
      </c>
      <c r="DF969" s="128">
        <v>13.2</v>
      </c>
      <c r="DG969" s="128">
        <v>13.2</v>
      </c>
      <c r="DH969" s="128">
        <v>13.2</v>
      </c>
      <c r="DI969" s="128">
        <v>13.2</v>
      </c>
      <c r="DJ969" s="128">
        <v>13.2</v>
      </c>
      <c r="DK969" s="128">
        <v>13.2</v>
      </c>
      <c r="DL969" s="128">
        <v>13.2</v>
      </c>
      <c r="DM969" s="128">
        <v>13.2</v>
      </c>
      <c r="DN969" s="130">
        <f>[2]CAMEROUN!DQ1100+[3]CONGO!DN1017+[7]RCA!DA927+[4]GABON!DA1281+[5]GUINEE!DC899+[6]TCHAD!DM1023</f>
        <v>-278.42920206310396</v>
      </c>
      <c r="DO969" s="128">
        <v>13.2</v>
      </c>
      <c r="DP969" s="128">
        <v>13.2</v>
      </c>
      <c r="DQ969" s="128">
        <v>13.2</v>
      </c>
      <c r="DR969" s="128">
        <v>13.2</v>
      </c>
      <c r="DS969" s="128">
        <v>13.2</v>
      </c>
      <c r="DT969" s="128">
        <v>13.2</v>
      </c>
      <c r="DU969" s="128">
        <v>-28.429202063103943</v>
      </c>
      <c r="DV969" s="131">
        <f>[2]CAMEROUN!EA1100+[3]CONGO!DX1017+[7]RCA!DN927+[4]GABON!DK1281+[5]GUINEE!DN899+[6]TCHAD!DW1023</f>
        <v>-28.429202063103943</v>
      </c>
      <c r="DW969" s="132">
        <f>[2]CAMEROUN!EB1100+[3]CONGO!DY1017+[7]RCA!DM927+[4]GABON!DL1281+[5]GUINEE!DO899+[6]TCHAD!DX1023</f>
        <v>-28.429202063103943</v>
      </c>
      <c r="DX969" s="133">
        <f>[2]CAMEROUN!EC1100+[3]CONGO!DZ1017+[7]RCA!DN927+[4]GABON!DM1281+[5]GUINEE!DP899+[6]TCHAD!DY1023</f>
        <v>-278.42920206310396</v>
      </c>
      <c r="DZ969" s="129">
        <f>[2]CAMEROUN!EE1100+[3]CONGO!EB1017+[7]RCA!DP927+[4]GABON!DO1281+[5]GUINEE!DR899+[6]TCHAD!EA1023</f>
        <v>-28.429202063103943</v>
      </c>
      <c r="EC969" s="129">
        <f>[2]CAMEROUN!EH1100+[3]CONGO!EE1017+[7]RCA!DS927+[4]GABON!DR1281+[5]GUINEE!DU899+[6]TCHAD!ED1023</f>
        <v>-28.429202063103943</v>
      </c>
      <c r="EF969" s="129">
        <f>[2]CAMEROUN!EK1100+[3]CONGO!EH1017+[7]RCA!DV927+[4]GABON!DU1281+[5]GUINEE!DX899+[6]TCHAD!EG1023</f>
        <v>-28.429202063103943</v>
      </c>
      <c r="EI969" s="129">
        <f>[2]CAMEROUN!EN1100+[3]CONGO!EK1017+[7]RCA!DY927+[4]GABON!DX1281+[5]GUINEE!EA899+[6]TCHAD!EJ1023</f>
        <v>-28.429202063103943</v>
      </c>
      <c r="EL969" s="129">
        <f>[2]CAMEROUN!EQ1100+[3]CONGO!EN1017+[7]RCA!EB927+[4]GABON!EA1281+[5]GUINEE!ED899+[6]TCHAD!EM1023</f>
        <v>-28.429202063103943</v>
      </c>
      <c r="EO969" s="129">
        <f>[2]CAMEROUN!ET1100+[3]CONGO!EQ1017+[7]RCA!EE927+[4]GABON!ED1281+[5]GUINEE!EG899+[6]TCHAD!EP1023</f>
        <v>-28.429202063103943</v>
      </c>
    </row>
    <row r="970" spans="1:145" ht="15.5" x14ac:dyDescent="0.35">
      <c r="A970" s="27"/>
      <c r="B970" s="128"/>
      <c r="C970" s="128"/>
      <c r="D970" s="128"/>
      <c r="E970" s="128"/>
      <c r="F970" s="128"/>
      <c r="G970" s="128"/>
      <c r="H970" s="128"/>
      <c r="I970" s="128"/>
      <c r="J970" s="128"/>
      <c r="K970" s="128"/>
      <c r="L970" s="128"/>
      <c r="M970" s="128"/>
      <c r="N970" s="128"/>
      <c r="O970" s="128"/>
      <c r="P970" s="128"/>
      <c r="Q970" s="128"/>
      <c r="R970" s="128"/>
      <c r="S970" s="128"/>
      <c r="T970" s="128"/>
      <c r="U970" s="128"/>
      <c r="V970" s="128"/>
      <c r="W970" s="128"/>
      <c r="X970" s="129"/>
      <c r="Y970" s="129"/>
      <c r="Z970" s="128"/>
      <c r="AA970" s="128"/>
      <c r="AB970" s="128"/>
      <c r="AC970" s="128"/>
      <c r="AD970" s="128"/>
      <c r="AE970" s="128"/>
      <c r="AF970" s="128"/>
      <c r="AG970" s="128"/>
      <c r="AH970" s="128"/>
      <c r="AI970" s="128"/>
      <c r="AJ970" s="129"/>
      <c r="AK970" s="129"/>
      <c r="AL970" s="129"/>
      <c r="AM970" s="129"/>
      <c r="AN970" s="129"/>
      <c r="AO970" s="129"/>
      <c r="AP970" s="129"/>
      <c r="AQ970" s="129"/>
      <c r="AR970" s="129"/>
      <c r="AS970" s="129"/>
      <c r="AT970" s="129"/>
      <c r="AU970" s="129"/>
      <c r="AV970" s="129"/>
      <c r="AW970" s="129"/>
      <c r="AX970" s="129"/>
      <c r="AY970" s="129"/>
      <c r="AZ970" s="129"/>
      <c r="BA970" s="129"/>
      <c r="BB970" s="129"/>
      <c r="BC970" s="129"/>
      <c r="BD970" s="129"/>
      <c r="BE970" s="129"/>
      <c r="BF970" s="129"/>
      <c r="BG970" s="129"/>
      <c r="BH970" s="129"/>
      <c r="BI970" s="129"/>
      <c r="BJ970" s="129"/>
      <c r="BK970" s="129"/>
      <c r="BL970" s="129"/>
      <c r="BM970" s="129"/>
      <c r="BN970" s="129"/>
      <c r="BO970" s="129"/>
      <c r="BP970" s="129"/>
      <c r="BQ970" s="129"/>
      <c r="BR970" s="129"/>
      <c r="BS970" s="129"/>
      <c r="BT970" s="129"/>
      <c r="BU970" s="129"/>
      <c r="BV970" s="129"/>
      <c r="BW970" s="129"/>
      <c r="BX970" s="129"/>
      <c r="BY970" s="129"/>
      <c r="BZ970" s="128"/>
      <c r="CA970" s="129"/>
      <c r="CB970" s="129"/>
      <c r="CC970" s="129"/>
      <c r="CD970" s="129"/>
      <c r="CE970" s="129"/>
      <c r="CF970" s="129"/>
      <c r="CG970" s="129"/>
      <c r="CH970" s="129"/>
      <c r="CI970" s="129"/>
      <c r="CJ970" s="128"/>
      <c r="CK970" s="128"/>
      <c r="CL970" s="129"/>
      <c r="CM970" s="129"/>
      <c r="CN970" s="129"/>
      <c r="CO970" s="129"/>
      <c r="CP970" s="129"/>
      <c r="CQ970" s="129"/>
      <c r="CR970" s="129"/>
      <c r="CS970" s="129"/>
      <c r="CT970" s="129"/>
      <c r="CU970" s="129"/>
      <c r="CV970" s="129"/>
      <c r="CW970" s="129"/>
      <c r="CX970" s="129"/>
      <c r="CY970" s="129"/>
      <c r="CZ970" s="129"/>
      <c r="DA970" s="129"/>
      <c r="DB970" s="128"/>
      <c r="DC970" s="128"/>
      <c r="DD970" s="128"/>
      <c r="DE970" s="128"/>
      <c r="DF970" s="128"/>
      <c r="DG970" s="128"/>
      <c r="DH970" s="128"/>
      <c r="DI970" s="128"/>
      <c r="DJ970" s="128"/>
      <c r="DK970" s="128"/>
      <c r="DL970" s="128"/>
      <c r="DM970" s="128"/>
      <c r="DN970" s="130"/>
      <c r="DO970" s="128"/>
      <c r="DP970" s="128"/>
      <c r="DQ970" s="128"/>
      <c r="DR970" s="128"/>
      <c r="DS970" s="128"/>
      <c r="DT970" s="128"/>
      <c r="DU970" s="128"/>
      <c r="DV970" s="131"/>
      <c r="DW970" s="132"/>
      <c r="DX970" s="133"/>
      <c r="DZ970" s="128"/>
      <c r="EC970" s="128"/>
      <c r="EF970" s="128"/>
      <c r="EI970" s="128"/>
      <c r="EL970" s="128"/>
      <c r="EO970" s="128"/>
    </row>
    <row r="971" spans="1:145" ht="15.5" x14ac:dyDescent="0.35">
      <c r="A971" s="56" t="s">
        <v>412</v>
      </c>
      <c r="B971" s="128" t="e">
        <f>+B973+B979</f>
        <v>#VALUE!</v>
      </c>
      <c r="C971" s="128" t="e">
        <f t="shared" ref="C971:Z971" si="1020">+C973+C979</f>
        <v>#VALUE!</v>
      </c>
      <c r="D971" s="128" t="e">
        <f t="shared" si="1020"/>
        <v>#VALUE!</v>
      </c>
      <c r="E971" s="128" t="e">
        <f t="shared" si="1020"/>
        <v>#VALUE!</v>
      </c>
      <c r="F971" s="128" t="e">
        <f t="shared" si="1020"/>
        <v>#VALUE!</v>
      </c>
      <c r="G971" s="128" t="e">
        <f t="shared" si="1020"/>
        <v>#VALUE!</v>
      </c>
      <c r="H971" s="128" t="e">
        <f t="shared" si="1020"/>
        <v>#VALUE!</v>
      </c>
      <c r="I971" s="128" t="e">
        <f t="shared" si="1020"/>
        <v>#VALUE!</v>
      </c>
      <c r="J971" s="128" t="e">
        <f t="shared" si="1020"/>
        <v>#VALUE!</v>
      </c>
      <c r="K971" s="128" t="e">
        <f t="shared" si="1020"/>
        <v>#VALUE!</v>
      </c>
      <c r="L971" s="128" t="e">
        <f t="shared" si="1020"/>
        <v>#VALUE!</v>
      </c>
      <c r="M971" s="128" t="e">
        <f t="shared" si="1020"/>
        <v>#VALUE!</v>
      </c>
      <c r="N971" s="128" t="e">
        <f t="shared" si="1020"/>
        <v>#VALUE!</v>
      </c>
      <c r="O971" s="128" t="e">
        <f t="shared" si="1020"/>
        <v>#VALUE!</v>
      </c>
      <c r="P971" s="128" t="e">
        <f t="shared" si="1020"/>
        <v>#VALUE!</v>
      </c>
      <c r="Q971" s="128" t="e">
        <f t="shared" si="1020"/>
        <v>#VALUE!</v>
      </c>
      <c r="R971" s="128" t="e">
        <f t="shared" si="1020"/>
        <v>#VALUE!</v>
      </c>
      <c r="S971" s="128" t="e">
        <f t="shared" si="1020"/>
        <v>#VALUE!</v>
      </c>
      <c r="T971" s="128" t="e">
        <f t="shared" si="1020"/>
        <v>#VALUE!</v>
      </c>
      <c r="U971" s="128" t="e">
        <f t="shared" si="1020"/>
        <v>#VALUE!</v>
      </c>
      <c r="V971" s="128" t="e">
        <f t="shared" si="1020"/>
        <v>#VALUE!</v>
      </c>
      <c r="W971" s="128" t="e">
        <f t="shared" si="1020"/>
        <v>#VALUE!</v>
      </c>
      <c r="X971" s="129" t="e">
        <f t="shared" si="1020"/>
        <v>#VALUE!</v>
      </c>
      <c r="Y971" s="129" t="e">
        <f t="shared" si="1020"/>
        <v>#VALUE!</v>
      </c>
      <c r="Z971" s="128" t="e">
        <f t="shared" si="1020"/>
        <v>#VALUE!</v>
      </c>
      <c r="AA971" s="128" t="e">
        <f>+AA973+AA979</f>
        <v>#VALUE!</v>
      </c>
      <c r="AB971" s="128">
        <v>5668.3120087924144</v>
      </c>
      <c r="AC971" s="128">
        <v>5930.4809140294128</v>
      </c>
      <c r="AD971" s="128">
        <v>4816.2025481108685</v>
      </c>
      <c r="AE971" s="128" t="e">
        <f>+AE973+AE979</f>
        <v>#VALUE!</v>
      </c>
      <c r="AF971" s="128">
        <v>3574.2188155310578</v>
      </c>
      <c r="AG971" s="128">
        <v>3015.3205926148621</v>
      </c>
      <c r="AH971" s="128">
        <v>2504.8978343723002</v>
      </c>
      <c r="AI971" s="128">
        <v>1431.2217247493936</v>
      </c>
      <c r="AJ971" s="129" t="e">
        <f>+AJ973+AJ979</f>
        <v>#VALUE!</v>
      </c>
      <c r="AK971" s="129">
        <v>-4888.489248482736</v>
      </c>
      <c r="AL971" s="129">
        <v>-1994.672875764998</v>
      </c>
      <c r="AM971" s="129">
        <v>-2150.8813088755201</v>
      </c>
      <c r="AN971" s="129">
        <v>-2155.2968019995824</v>
      </c>
      <c r="AO971" s="129" t="e">
        <f>+AO973+AO979</f>
        <v>#VALUE!</v>
      </c>
      <c r="AP971" s="129">
        <v>-3950.7558082242999</v>
      </c>
      <c r="AQ971" s="129">
        <v>-4312.6296173583578</v>
      </c>
      <c r="AR971" s="129">
        <v>-2972.9545616561481</v>
      </c>
      <c r="AS971" s="129" t="e">
        <f>+AS973+AS979</f>
        <v>#VALUE!</v>
      </c>
      <c r="AT971" s="129">
        <v>-1406.8492474315954</v>
      </c>
      <c r="AU971" s="129">
        <v>-1247.8262704940134</v>
      </c>
      <c r="AV971" s="129">
        <v>-305.36132034983166</v>
      </c>
      <c r="AW971" s="129">
        <v>-223.77301953390634</v>
      </c>
      <c r="AX971" s="129" t="e">
        <f>+AX973+AX979</f>
        <v>#VALUE!</v>
      </c>
      <c r="AY971" s="129"/>
      <c r="AZ971" s="129">
        <v>782.21699533131687</v>
      </c>
      <c r="BA971" s="129">
        <v>-518.71561833262967</v>
      </c>
      <c r="BB971" s="129">
        <v>238.99421820592397</v>
      </c>
      <c r="BC971" s="129">
        <v>-1000.1309165200782</v>
      </c>
      <c r="BD971" s="129">
        <v>1182.6219710113292</v>
      </c>
      <c r="BE971" s="129">
        <v>-418.11723704970427</v>
      </c>
      <c r="BF971" s="129" t="e">
        <f>+BF973+BF979</f>
        <v>#VALUE!</v>
      </c>
      <c r="BG971" s="129">
        <v>399.99537684537063</v>
      </c>
      <c r="BH971" s="129">
        <v>-1798.6628257854863</v>
      </c>
      <c r="BI971" s="129">
        <v>17.518326437479118</v>
      </c>
      <c r="BJ971" s="129">
        <v>-2067.0750466902755</v>
      </c>
      <c r="BK971" s="129">
        <v>1651.3687005558459</v>
      </c>
      <c r="BL971" s="129">
        <v>-1706.8608636566732</v>
      </c>
      <c r="BM971" s="129">
        <v>960.2428307592163</v>
      </c>
      <c r="BN971" s="129">
        <v>-1299.7609838336375</v>
      </c>
      <c r="BO971" s="129" t="e">
        <f>+BO973+BO979</f>
        <v>#VALUE!</v>
      </c>
      <c r="BP971" s="129">
        <v>2082.9882429250829</v>
      </c>
      <c r="BQ971" s="129">
        <v>540.20302810907197</v>
      </c>
      <c r="BR971" s="129">
        <v>-3488.4233664759358</v>
      </c>
      <c r="BS971" s="129">
        <v>-6014.9984962075805</v>
      </c>
      <c r="BT971" s="129">
        <v>-975.68067261089709</v>
      </c>
      <c r="BU971" s="129">
        <v>-2032.8490368177354</v>
      </c>
      <c r="BV971" s="129">
        <v>-4081.8365193457494</v>
      </c>
      <c r="BW971" s="129">
        <v>-269.6706642283425</v>
      </c>
      <c r="BX971" s="129">
        <v>-1246.5492738587945</v>
      </c>
      <c r="BY971" s="129">
        <v>-2309.0960537206483</v>
      </c>
      <c r="BZ971" s="128">
        <v>-623.59921307138575</v>
      </c>
      <c r="CA971" s="129" t="e">
        <f>+CA973+CA979</f>
        <v>#VALUE!</v>
      </c>
      <c r="CB971" s="129">
        <v>660.40985495511995</v>
      </c>
      <c r="CC971" s="129">
        <v>536.6139777532735</v>
      </c>
      <c r="CD971" s="129">
        <v>-809.03135594313062</v>
      </c>
      <c r="CE971" s="129">
        <v>370.37841912987096</v>
      </c>
      <c r="CF971" s="129">
        <v>328.86545961627598</v>
      </c>
      <c r="CG971" s="129">
        <v>-1088.3289370238836</v>
      </c>
      <c r="CH971" s="129">
        <v>1864.0065581261606</v>
      </c>
      <c r="CI971" s="129">
        <v>1247.7021354002281</v>
      </c>
      <c r="CJ971" s="128">
        <v>2486.3656332298415</v>
      </c>
      <c r="CK971" s="128">
        <v>1698.100713697504</v>
      </c>
      <c r="CL971" s="129" t="e">
        <f>+CL973+CL979</f>
        <v>#VALUE!</v>
      </c>
      <c r="CM971" s="129">
        <v>1412.1672215918879</v>
      </c>
      <c r="CN971" s="129">
        <v>3701.5849474652059</v>
      </c>
      <c r="CO971" s="129">
        <v>3702.2946709518583</v>
      </c>
      <c r="CP971" s="129">
        <v>6265.9230458791098</v>
      </c>
      <c r="CQ971" s="129">
        <v>3142.7690353956605</v>
      </c>
      <c r="CR971" s="129">
        <v>1010.9712407934676</v>
      </c>
      <c r="CS971" s="129">
        <v>7767.2876415048449</v>
      </c>
      <c r="CT971" s="129">
        <v>6082.1819197157274</v>
      </c>
      <c r="CU971" s="129">
        <v>1985.3587690101158</v>
      </c>
      <c r="CV971" s="129">
        <v>7786.2325444076705</v>
      </c>
      <c r="CW971" s="129">
        <v>6591.667495630154</v>
      </c>
      <c r="CX971" s="129">
        <v>7473.49706788205</v>
      </c>
      <c r="CY971" s="129">
        <v>6944.1503702838672</v>
      </c>
      <c r="CZ971" s="129">
        <v>5247.1153417727073</v>
      </c>
      <c r="DA971" s="129" t="e">
        <f t="shared" ref="DA971" si="1021">+DA973+DA979</f>
        <v>#VALUE!</v>
      </c>
      <c r="DB971" s="128">
        <v>3926.1268692367448</v>
      </c>
      <c r="DC971" s="128">
        <v>2575.3221078984679</v>
      </c>
      <c r="DD971" s="128">
        <v>315.55390727966005</v>
      </c>
      <c r="DE971" s="128">
        <v>3010.3733347827801</v>
      </c>
      <c r="DF971" s="128">
        <v>1855.564841651907</v>
      </c>
      <c r="DG971" s="128">
        <v>109.0575509873488</v>
      </c>
      <c r="DH971" s="128">
        <v>3306.7884534200348</v>
      </c>
      <c r="DI971" s="128">
        <v>1948.7971924084741</v>
      </c>
      <c r="DJ971" s="128">
        <v>293.2464224832911</v>
      </c>
      <c r="DK971" s="128">
        <v>2454.9635789200547</v>
      </c>
      <c r="DL971" s="128">
        <v>1389.9077258147699</v>
      </c>
      <c r="DM971" s="128">
        <v>548.50538775317546</v>
      </c>
      <c r="DN971" s="130" t="e">
        <f t="shared" ref="DN971" si="1022">+DN973+DN979</f>
        <v>#VALUE!</v>
      </c>
      <c r="DO971" s="128">
        <v>548.50538775317546</v>
      </c>
      <c r="DP971" s="128">
        <v>3724.9442077883505</v>
      </c>
      <c r="DQ971" s="128">
        <v>2840.6318115119611</v>
      </c>
      <c r="DR971" s="128">
        <v>1889.7094097325171</v>
      </c>
      <c r="DS971" s="128">
        <v>4984.3914270443674</v>
      </c>
      <c r="DT971" s="128">
        <v>4216.1249143641871</v>
      </c>
      <c r="DU971" s="128">
        <v>4111.9157945657134</v>
      </c>
      <c r="DV971" s="131" t="e">
        <f>+DV973+DV979</f>
        <v>#VALUE!</v>
      </c>
      <c r="DW971" s="132" t="e">
        <f>+DW973+DW979</f>
        <v>#VALUE!</v>
      </c>
      <c r="DX971" s="133" t="e">
        <f>+DX973+DX979</f>
        <v>#VALUE!</v>
      </c>
      <c r="DZ971" s="128" t="e">
        <f>+DZ973+DZ979</f>
        <v>#VALUE!</v>
      </c>
      <c r="EC971" s="128" t="e">
        <f>+EC973+EC979</f>
        <v>#VALUE!</v>
      </c>
      <c r="EF971" s="128" t="e">
        <f>+EF973+EF979</f>
        <v>#VALUE!</v>
      </c>
      <c r="EI971" s="128" t="e">
        <f>+EI973+EI979</f>
        <v>#VALUE!</v>
      </c>
      <c r="EL971" s="128" t="e">
        <f>+EL973+EL979</f>
        <v>#VALUE!</v>
      </c>
      <c r="EO971" s="128" t="e">
        <f>+EO973+EO979</f>
        <v>#VALUE!</v>
      </c>
    </row>
    <row r="972" spans="1:145" ht="15.5" x14ac:dyDescent="0.35">
      <c r="A972" s="56"/>
      <c r="B972" s="128"/>
      <c r="C972" s="128"/>
      <c r="D972" s="128"/>
      <c r="E972" s="128"/>
      <c r="F972" s="128"/>
      <c r="G972" s="128"/>
      <c r="H972" s="128"/>
      <c r="I972" s="128"/>
      <c r="J972" s="128"/>
      <c r="K972" s="128"/>
      <c r="L972" s="128"/>
      <c r="M972" s="128"/>
      <c r="N972" s="128"/>
      <c r="O972" s="128"/>
      <c r="P972" s="128"/>
      <c r="Q972" s="128"/>
      <c r="R972" s="128"/>
      <c r="S972" s="128"/>
      <c r="T972" s="128"/>
      <c r="U972" s="128"/>
      <c r="V972" s="128"/>
      <c r="W972" s="128"/>
      <c r="X972" s="129"/>
      <c r="Y972" s="129"/>
      <c r="Z972" s="128"/>
      <c r="AA972" s="128"/>
      <c r="AB972" s="128"/>
      <c r="AC972" s="128"/>
      <c r="AD972" s="128"/>
      <c r="AE972" s="128"/>
      <c r="AF972" s="128"/>
      <c r="AG972" s="128"/>
      <c r="AH972" s="128"/>
      <c r="AI972" s="128"/>
      <c r="AJ972" s="152">
        <f>AJ979+[8]CN_CEMAC!B7</f>
        <v>1596.4600435793327</v>
      </c>
      <c r="AK972" s="129"/>
      <c r="AL972" s="129"/>
      <c r="AM972" s="129"/>
      <c r="AN972" s="129"/>
      <c r="AO972" s="152">
        <f>AO979++[8]CN_CEMAC!C7</f>
        <v>1226.5591207286343</v>
      </c>
      <c r="AP972" s="129"/>
      <c r="AQ972" s="129"/>
      <c r="AR972" s="129"/>
      <c r="AS972" s="152">
        <f>AS979++[8]CN_CEMAC!D7</f>
        <v>-651.59373975555354</v>
      </c>
      <c r="AT972" s="129"/>
      <c r="AU972" s="129"/>
      <c r="AV972" s="129"/>
      <c r="AW972" s="129"/>
      <c r="AX972" s="152">
        <f>AX979+[8]CN_CEMAC!E7</f>
        <v>1751.0646204729019</v>
      </c>
      <c r="AY972" s="129"/>
      <c r="AZ972" s="129"/>
      <c r="BA972" s="129"/>
      <c r="BB972" s="129"/>
      <c r="BC972" s="129"/>
      <c r="BD972" s="129"/>
      <c r="BE972" s="129"/>
      <c r="BF972" s="152">
        <f>BF979+[8]CN_CEMAC!F7</f>
        <v>3137.374189926868</v>
      </c>
      <c r="BG972" s="129"/>
      <c r="BH972" s="129"/>
      <c r="BI972" s="129"/>
      <c r="BJ972" s="129"/>
      <c r="BK972" s="129"/>
      <c r="BL972" s="129"/>
      <c r="BM972" s="129"/>
      <c r="BN972" s="129"/>
      <c r="BO972" s="152"/>
      <c r="BP972" s="129"/>
      <c r="BQ972" s="129"/>
      <c r="BR972" s="129"/>
      <c r="BS972" s="129"/>
      <c r="BT972" s="129"/>
      <c r="BU972" s="129"/>
      <c r="BV972" s="129"/>
      <c r="BW972" s="129"/>
      <c r="BX972" s="129"/>
      <c r="BY972" s="129"/>
      <c r="BZ972" s="128"/>
      <c r="CA972" s="152"/>
      <c r="CB972" s="129"/>
      <c r="CC972" s="129"/>
      <c r="CD972" s="129"/>
      <c r="CE972" s="129"/>
      <c r="CF972" s="129"/>
      <c r="CG972" s="129"/>
      <c r="CH972" s="129"/>
      <c r="CI972" s="129"/>
      <c r="CJ972" s="128"/>
      <c r="CK972" s="128"/>
      <c r="CL972" s="152">
        <f>16595+CL979</f>
        <v>3143.2584179995138</v>
      </c>
      <c r="CM972" s="129"/>
      <c r="CN972" s="129"/>
      <c r="CO972" s="129"/>
      <c r="CP972" s="129"/>
      <c r="CQ972" s="129"/>
      <c r="CR972" s="129"/>
      <c r="CS972" s="129"/>
      <c r="CT972" s="129">
        <v>3757.6083258721119</v>
      </c>
      <c r="CU972" s="129"/>
      <c r="CV972" s="129"/>
      <c r="CW972" s="129">
        <v>3593.3926463324606</v>
      </c>
      <c r="CX972" s="129"/>
      <c r="CY972" s="152">
        <v>4066.5275940289685</v>
      </c>
      <c r="CZ972" s="129"/>
      <c r="DA972" s="152" t="e">
        <f>DA973-CS973</f>
        <v>#VALUE!</v>
      </c>
      <c r="DB972" s="128"/>
      <c r="DC972" s="224"/>
      <c r="DD972" s="128"/>
      <c r="DE972" s="128"/>
      <c r="DF972" s="224"/>
      <c r="DG972" s="128"/>
      <c r="DH972" s="128"/>
      <c r="DI972" s="128"/>
      <c r="DJ972" s="128"/>
      <c r="DK972" s="128"/>
      <c r="DL972" s="128"/>
      <c r="DM972" s="128"/>
      <c r="DN972" s="225"/>
      <c r="DO972" s="128"/>
      <c r="DP972" s="128"/>
      <c r="DQ972" s="128"/>
      <c r="DR972" s="128"/>
      <c r="DS972" s="128"/>
      <c r="DT972" s="128"/>
      <c r="DU972" s="128"/>
      <c r="DV972" s="131"/>
      <c r="DW972" s="226"/>
      <c r="DX972" s="133"/>
      <c r="DZ972" s="128"/>
      <c r="EC972" s="128"/>
      <c r="EF972" s="128"/>
      <c r="EI972" s="128"/>
      <c r="EL972" s="128"/>
      <c r="EO972" s="128"/>
    </row>
    <row r="973" spans="1:145" ht="15.5" x14ac:dyDescent="0.35">
      <c r="A973" s="56" t="s">
        <v>413</v>
      </c>
      <c r="B973" s="128" t="e">
        <f t="shared" ref="B973:Z973" si="1023">B974+B977</f>
        <v>#VALUE!</v>
      </c>
      <c r="C973" s="128" t="e">
        <f t="shared" si="1023"/>
        <v>#VALUE!</v>
      </c>
      <c r="D973" s="128" t="e">
        <f t="shared" si="1023"/>
        <v>#VALUE!</v>
      </c>
      <c r="E973" s="128" t="e">
        <f t="shared" si="1023"/>
        <v>#VALUE!</v>
      </c>
      <c r="F973" s="128" t="e">
        <f t="shared" si="1023"/>
        <v>#VALUE!</v>
      </c>
      <c r="G973" s="128" t="e">
        <f t="shared" si="1023"/>
        <v>#VALUE!</v>
      </c>
      <c r="H973" s="128" t="e">
        <f t="shared" si="1023"/>
        <v>#VALUE!</v>
      </c>
      <c r="I973" s="128" t="e">
        <f t="shared" si="1023"/>
        <v>#VALUE!</v>
      </c>
      <c r="J973" s="128" t="e">
        <f t="shared" si="1023"/>
        <v>#VALUE!</v>
      </c>
      <c r="K973" s="128" t="e">
        <f t="shared" si="1023"/>
        <v>#VALUE!</v>
      </c>
      <c r="L973" s="128" t="e">
        <f t="shared" si="1023"/>
        <v>#VALUE!</v>
      </c>
      <c r="M973" s="128" t="e">
        <f t="shared" si="1023"/>
        <v>#VALUE!</v>
      </c>
      <c r="N973" s="128" t="e">
        <f t="shared" si="1023"/>
        <v>#VALUE!</v>
      </c>
      <c r="O973" s="128" t="e">
        <f t="shared" si="1023"/>
        <v>#VALUE!</v>
      </c>
      <c r="P973" s="128" t="e">
        <f t="shared" si="1023"/>
        <v>#VALUE!</v>
      </c>
      <c r="Q973" s="128" t="e">
        <f t="shared" si="1023"/>
        <v>#VALUE!</v>
      </c>
      <c r="R973" s="128" t="e">
        <f t="shared" si="1023"/>
        <v>#VALUE!</v>
      </c>
      <c r="S973" s="128" t="e">
        <f t="shared" si="1023"/>
        <v>#VALUE!</v>
      </c>
      <c r="T973" s="128" t="e">
        <f t="shared" si="1023"/>
        <v>#VALUE!</v>
      </c>
      <c r="U973" s="128" t="e">
        <f t="shared" si="1023"/>
        <v>#VALUE!</v>
      </c>
      <c r="V973" s="128" t="e">
        <f t="shared" si="1023"/>
        <v>#VALUE!</v>
      </c>
      <c r="W973" s="128" t="e">
        <f t="shared" si="1023"/>
        <v>#VALUE!</v>
      </c>
      <c r="X973" s="129" t="e">
        <f t="shared" si="1023"/>
        <v>#VALUE!</v>
      </c>
      <c r="Y973" s="129" t="e">
        <f t="shared" si="1023"/>
        <v>#VALUE!</v>
      </c>
      <c r="Z973" s="128" t="e">
        <f t="shared" si="1023"/>
        <v>#VALUE!</v>
      </c>
      <c r="AA973" s="128" t="e">
        <f>AA974+AA977</f>
        <v>#VALUE!</v>
      </c>
      <c r="AB973" s="128">
        <v>24781.459964457845</v>
      </c>
      <c r="AC973" s="128">
        <v>24455.2800245037</v>
      </c>
      <c r="AD973" s="128">
        <v>24052.730688427862</v>
      </c>
      <c r="AE973" s="128" t="e">
        <f>AE974+AE977</f>
        <v>#VALUE!</v>
      </c>
      <c r="AF973" s="128">
        <v>24217.9508801343</v>
      </c>
      <c r="AG973" s="128">
        <v>24268.102726202374</v>
      </c>
      <c r="AH973" s="128">
        <v>24235.09231151974</v>
      </c>
      <c r="AI973" s="128">
        <v>22888.09894474324</v>
      </c>
      <c r="AJ973" s="129" t="e">
        <f>AJ974+AJ977</f>
        <v>#VALUE!</v>
      </c>
      <c r="AK973" s="129">
        <v>16154.914329616433</v>
      </c>
      <c r="AL973" s="129">
        <v>18110.605058023895</v>
      </c>
      <c r="AM973" s="129">
        <v>16908.10277810146</v>
      </c>
      <c r="AN973" s="129">
        <v>16859.587734275348</v>
      </c>
      <c r="AO973" s="129" t="e">
        <f>AO974+AO977</f>
        <v>#VALUE!</v>
      </c>
      <c r="AP973" s="129">
        <v>13705.9505450859</v>
      </c>
      <c r="AQ973" s="129">
        <v>12222.471975778011</v>
      </c>
      <c r="AR973" s="129">
        <v>13808.772969188663</v>
      </c>
      <c r="AS973" s="129" t="e">
        <f>AS974+AS977</f>
        <v>#VALUE!</v>
      </c>
      <c r="AT973" s="129">
        <v>15600.56656347167</v>
      </c>
      <c r="AU973" s="129">
        <v>14596.593701157846</v>
      </c>
      <c r="AV973" s="129">
        <v>13351.996878123458</v>
      </c>
      <c r="AW973" s="129">
        <v>13235.240107212787</v>
      </c>
      <c r="AX973" s="129" t="e">
        <f>AX974+AX977</f>
        <v>#VALUE!</v>
      </c>
      <c r="AY973" s="129"/>
      <c r="AZ973" s="129">
        <v>15738.985435300383</v>
      </c>
      <c r="BA973" s="129">
        <v>14341.526158727846</v>
      </c>
      <c r="BB973" s="129">
        <v>16619.981468868169</v>
      </c>
      <c r="BC973" s="129">
        <v>15182.143724424392</v>
      </c>
      <c r="BD973" s="129">
        <v>17589.831663895529</v>
      </c>
      <c r="BE973" s="129">
        <v>16184.182022602516</v>
      </c>
      <c r="BF973" s="129" t="e">
        <f>BF974+BF977</f>
        <v>#VALUE!</v>
      </c>
      <c r="BG973" s="129">
        <v>17169.95909278738</v>
      </c>
      <c r="BH973" s="129">
        <v>14647.193296883721</v>
      </c>
      <c r="BI973" s="129">
        <v>17772.577395013031</v>
      </c>
      <c r="BJ973" s="129">
        <v>15236.321540973891</v>
      </c>
      <c r="BK973" s="129">
        <v>18742.808808954018</v>
      </c>
      <c r="BL973" s="129">
        <v>16252.981431978593</v>
      </c>
      <c r="BM973" s="129">
        <v>18079.765578640672</v>
      </c>
      <c r="BN973" s="129">
        <v>15670.908715454067</v>
      </c>
      <c r="BO973" s="129" t="e">
        <f>BO974+BO977</f>
        <v>#VALUE!</v>
      </c>
      <c r="BP973" s="129">
        <v>18108.971499058585</v>
      </c>
      <c r="BQ973" s="129">
        <v>15844.258050996357</v>
      </c>
      <c r="BR973" s="129">
        <v>9878.3172101795717</v>
      </c>
      <c r="BS973" s="129">
        <v>6377.9165207968026</v>
      </c>
      <c r="BT973" s="129">
        <v>12436.667386818639</v>
      </c>
      <c r="BU973" s="129">
        <v>9977.63785080048</v>
      </c>
      <c r="BV973" s="129">
        <v>6767.0283339139105</v>
      </c>
      <c r="BW973" s="129">
        <v>13533.90976713238</v>
      </c>
      <c r="BX973" s="129">
        <v>12165.991459249612</v>
      </c>
      <c r="BY973" s="129">
        <v>10477.624709299238</v>
      </c>
      <c r="BZ973" s="128">
        <v>13427.716638456353</v>
      </c>
      <c r="CA973" s="129" t="e">
        <f>CA974+CA977</f>
        <v>#VALUE!</v>
      </c>
      <c r="CB973" s="129">
        <v>15897.562533623743</v>
      </c>
      <c r="CC973" s="129">
        <v>15784.637553369572</v>
      </c>
      <c r="CD973" s="129">
        <v>13549.670310260033</v>
      </c>
      <c r="CE973" s="129">
        <v>15688.275810174478</v>
      </c>
      <c r="CF973" s="129">
        <v>15627.477366717472</v>
      </c>
      <c r="CG973" s="129">
        <v>13396.915142725838</v>
      </c>
      <c r="CH973" s="129">
        <v>18040.961177315377</v>
      </c>
      <c r="CI973" s="129">
        <v>16936.10877334189</v>
      </c>
      <c r="CJ973" s="128">
        <v>19028.258365484486</v>
      </c>
      <c r="CK973" s="128">
        <v>17802.004924675039</v>
      </c>
      <c r="CL973" s="129" t="e">
        <f>CL974+CL977</f>
        <v>#VALUE!</v>
      </c>
      <c r="CM973" s="129">
        <v>18742.128172649216</v>
      </c>
      <c r="CN973" s="129">
        <v>21612.367123458152</v>
      </c>
      <c r="CO973" s="129">
        <v>21648.488603822676</v>
      </c>
      <c r="CP973" s="129">
        <v>27437.422804250942</v>
      </c>
      <c r="CQ973" s="129">
        <v>22813.097684628312</v>
      </c>
      <c r="CR973" s="129">
        <v>19548.525488429739</v>
      </c>
      <c r="CS973" s="129">
        <v>29072.990152301489</v>
      </c>
      <c r="CT973" s="129">
        <v>26570.706010500424</v>
      </c>
      <c r="CU973" s="129">
        <v>20808.07099397777</v>
      </c>
      <c r="CV973" s="129">
        <v>28158.353348705969</v>
      </c>
      <c r="CW973" s="129">
        <v>26406.490330960773</v>
      </c>
      <c r="CX973" s="129">
        <v>27353.640075032337</v>
      </c>
      <c r="CY973" s="129">
        <v>26879.62527865728</v>
      </c>
      <c r="CZ973" s="129">
        <v>24848.085366435149</v>
      </c>
      <c r="DA973" s="129" t="e">
        <f t="shared" ref="DA973" si="1024">DA974+DA977</f>
        <v>#VALUE!</v>
      </c>
      <c r="DB973" s="128">
        <v>23523.828363691166</v>
      </c>
      <c r="DC973" s="128">
        <v>21289.772783334884</v>
      </c>
      <c r="DD973" s="128">
        <v>18802.275158220946</v>
      </c>
      <c r="DE973" s="128">
        <v>22404.961930014506</v>
      </c>
      <c r="DF973" s="128">
        <v>20250.245856943999</v>
      </c>
      <c r="DG973" s="128">
        <v>18024.177780797283</v>
      </c>
      <c r="DH973" s="128">
        <v>22220.24330543659</v>
      </c>
      <c r="DI973" s="128">
        <v>19950.065572907792</v>
      </c>
      <c r="DJ973" s="128">
        <v>17816.663030156604</v>
      </c>
      <c r="DK973" s="128">
        <v>22118.101416427337</v>
      </c>
      <c r="DL973" s="128">
        <v>20219.199006892566</v>
      </c>
      <c r="DM973" s="128">
        <v>18180.56205860644</v>
      </c>
      <c r="DN973" s="130" t="e">
        <f t="shared" ref="DN973" si="1025">DN974+DN977</f>
        <v>#VALUE!</v>
      </c>
      <c r="DO973" s="128">
        <v>18180.56205860644</v>
      </c>
      <c r="DP973" s="128">
        <v>22755.55273134973</v>
      </c>
      <c r="DQ973" s="128">
        <v>21394.685733693474</v>
      </c>
      <c r="DR973" s="128">
        <v>19132.309497977403</v>
      </c>
      <c r="DS973" s="128">
        <v>23645.709830990487</v>
      </c>
      <c r="DT973" s="128">
        <v>22479.920131205199</v>
      </c>
      <c r="DU973" s="128">
        <v>21608.671791221204</v>
      </c>
      <c r="DV973" s="131" t="e">
        <f>DV974+DV977</f>
        <v>#VALUE!</v>
      </c>
      <c r="DW973" s="132" t="e">
        <f>DW974+DW977</f>
        <v>#VALUE!</v>
      </c>
      <c r="DX973" s="133" t="e">
        <f>DX974+DX977</f>
        <v>#VALUE!</v>
      </c>
      <c r="DZ973" s="128" t="e">
        <f>DZ974+DZ977</f>
        <v>#VALUE!</v>
      </c>
      <c r="EC973" s="128" t="e">
        <f>EC974+EC977</f>
        <v>#VALUE!</v>
      </c>
      <c r="EF973" s="128" t="e">
        <f>EF974+EF977</f>
        <v>#VALUE!</v>
      </c>
      <c r="EI973" s="128" t="e">
        <f>EI974+EI977</f>
        <v>#VALUE!</v>
      </c>
      <c r="EL973" s="128" t="e">
        <f>EL974+EL977</f>
        <v>#VALUE!</v>
      </c>
      <c r="EO973" s="128" t="e">
        <f>EO974+EO977</f>
        <v>#VALUE!</v>
      </c>
    </row>
    <row r="974" spans="1:145" ht="15.5" x14ac:dyDescent="0.35">
      <c r="A974" s="56" t="s">
        <v>414</v>
      </c>
      <c r="B974" s="128" t="e">
        <f t="shared" ref="B974:AA974" si="1026">B652</f>
        <v>#VALUE!</v>
      </c>
      <c r="C974" s="128" t="e">
        <f t="shared" si="1026"/>
        <v>#VALUE!</v>
      </c>
      <c r="D974" s="128" t="e">
        <f t="shared" si="1026"/>
        <v>#VALUE!</v>
      </c>
      <c r="E974" s="128" t="e">
        <f t="shared" si="1026"/>
        <v>#VALUE!</v>
      </c>
      <c r="F974" s="128" t="e">
        <f t="shared" si="1026"/>
        <v>#VALUE!</v>
      </c>
      <c r="G974" s="128" t="e">
        <f t="shared" si="1026"/>
        <v>#VALUE!</v>
      </c>
      <c r="H974" s="128" t="e">
        <f t="shared" si="1026"/>
        <v>#VALUE!</v>
      </c>
      <c r="I974" s="128" t="e">
        <f t="shared" si="1026"/>
        <v>#VALUE!</v>
      </c>
      <c r="J974" s="128" t="e">
        <f t="shared" si="1026"/>
        <v>#VALUE!</v>
      </c>
      <c r="K974" s="128" t="e">
        <f t="shared" si="1026"/>
        <v>#VALUE!</v>
      </c>
      <c r="L974" s="128" t="e">
        <f t="shared" si="1026"/>
        <v>#VALUE!</v>
      </c>
      <c r="M974" s="128" t="e">
        <f t="shared" si="1026"/>
        <v>#VALUE!</v>
      </c>
      <c r="N974" s="128" t="e">
        <f t="shared" si="1026"/>
        <v>#VALUE!</v>
      </c>
      <c r="O974" s="128" t="e">
        <f t="shared" si="1026"/>
        <v>#VALUE!</v>
      </c>
      <c r="P974" s="128" t="e">
        <f t="shared" si="1026"/>
        <v>#VALUE!</v>
      </c>
      <c r="Q974" s="128" t="e">
        <f t="shared" si="1026"/>
        <v>#VALUE!</v>
      </c>
      <c r="R974" s="128" t="e">
        <f t="shared" si="1026"/>
        <v>#VALUE!</v>
      </c>
      <c r="S974" s="128" t="e">
        <f t="shared" si="1026"/>
        <v>#VALUE!</v>
      </c>
      <c r="T974" s="128" t="e">
        <f t="shared" si="1026"/>
        <v>#VALUE!</v>
      </c>
      <c r="U974" s="128" t="e">
        <f t="shared" si="1026"/>
        <v>#VALUE!</v>
      </c>
      <c r="V974" s="128" t="e">
        <f t="shared" si="1026"/>
        <v>#VALUE!</v>
      </c>
      <c r="W974" s="128" t="e">
        <f t="shared" si="1026"/>
        <v>#VALUE!</v>
      </c>
      <c r="X974" s="129" t="e">
        <f t="shared" si="1026"/>
        <v>#VALUE!</v>
      </c>
      <c r="Y974" s="129" t="e">
        <f t="shared" si="1026"/>
        <v>#VALUE!</v>
      </c>
      <c r="Z974" s="128" t="e">
        <f t="shared" si="1026"/>
        <v>#VALUE!</v>
      </c>
      <c r="AA974" s="128" t="e">
        <f t="shared" si="1026"/>
        <v>#VALUE!</v>
      </c>
      <c r="AB974" s="128">
        <v>23349.438868140405</v>
      </c>
      <c r="AC974" s="128">
        <v>23047.053566436065</v>
      </c>
      <c r="AD974" s="128">
        <v>22656.599823194145</v>
      </c>
      <c r="AE974" s="128" t="e">
        <f>AE652</f>
        <v>#VALUE!</v>
      </c>
      <c r="AF974" s="128">
        <v>22450.060977615543</v>
      </c>
      <c r="AG974" s="128">
        <v>22485.353338960042</v>
      </c>
      <c r="AH974" s="128">
        <v>22427.390369483954</v>
      </c>
      <c r="AI974" s="128">
        <v>21115.127415027091</v>
      </c>
      <c r="AJ974" s="129" t="e">
        <f>AJ652</f>
        <v>#VALUE!</v>
      </c>
      <c r="AK974" s="129">
        <v>14289.573400659901</v>
      </c>
      <c r="AL974" s="129">
        <v>16281.663016773233</v>
      </c>
      <c r="AM974" s="129">
        <v>15059.633964549159</v>
      </c>
      <c r="AN974" s="129">
        <v>15013.675409322474</v>
      </c>
      <c r="AO974" s="129" t="e">
        <f>AO652</f>
        <v>#VALUE!</v>
      </c>
      <c r="AP974" s="129">
        <v>11632.953543067859</v>
      </c>
      <c r="AQ974" s="129">
        <v>10165.73787542932</v>
      </c>
      <c r="AR974" s="129">
        <v>11753.015030400238</v>
      </c>
      <c r="AS974" s="129" t="e">
        <f>AS652</f>
        <v>#VALUE!</v>
      </c>
      <c r="AT974" s="129">
        <v>13417.349605488678</v>
      </c>
      <c r="AU974" s="129">
        <v>12486.881578048111</v>
      </c>
      <c r="AV974" s="129">
        <v>11507.157926506618</v>
      </c>
      <c r="AW974" s="129">
        <v>11382.111108277935</v>
      </c>
      <c r="AX974" s="129" t="e">
        <f>AX652</f>
        <v>#VALUE!</v>
      </c>
      <c r="AY974" s="129"/>
      <c r="AZ974" s="129">
        <v>13750.675722869006</v>
      </c>
      <c r="BA974" s="129">
        <v>12371.58257552724</v>
      </c>
      <c r="BB974" s="129">
        <v>14690.755272188715</v>
      </c>
      <c r="BC974" s="129">
        <v>13272.416303292828</v>
      </c>
      <c r="BD974" s="129">
        <v>15740.211603016141</v>
      </c>
      <c r="BE974" s="129">
        <v>14341.494532491959</v>
      </c>
      <c r="BF974" s="129" t="e">
        <f>BF652</f>
        <v>#VALUE!</v>
      </c>
      <c r="BG974" s="129">
        <v>14960.237199539033</v>
      </c>
      <c r="BH974" s="129">
        <v>12414.514429975383</v>
      </c>
      <c r="BI974" s="129">
        <v>15485.105389136294</v>
      </c>
      <c r="BJ974" s="129">
        <v>12946.859634812236</v>
      </c>
      <c r="BK974" s="129">
        <v>16515.333446153138</v>
      </c>
      <c r="BL974" s="129">
        <v>14051.652357385339</v>
      </c>
      <c r="BM974" s="129">
        <v>15839.925703428362</v>
      </c>
      <c r="BN974" s="129">
        <v>13465.057042388049</v>
      </c>
      <c r="BO974" s="129" t="e">
        <f>BO652</f>
        <v>#VALUE!</v>
      </c>
      <c r="BP974" s="129">
        <v>15907.471843929652</v>
      </c>
      <c r="BQ974" s="129">
        <v>14170.276231368356</v>
      </c>
      <c r="BR974" s="129">
        <v>8263.7304749575051</v>
      </c>
      <c r="BS974" s="129">
        <v>4739.9854205630645</v>
      </c>
      <c r="BT974" s="129">
        <v>10570.527106149673</v>
      </c>
      <c r="BU974" s="129">
        <v>8132.5911931855708</v>
      </c>
      <c r="BV974" s="129">
        <v>5011.8456686177333</v>
      </c>
      <c r="BW974" s="129">
        <v>11672.676382670637</v>
      </c>
      <c r="BX974" s="129">
        <v>10314.519054186621</v>
      </c>
      <c r="BY974" s="129">
        <v>8735.7601864950702</v>
      </c>
      <c r="BZ974" s="128">
        <v>11304.351689681162</v>
      </c>
      <c r="CA974" s="129" t="e">
        <f>CA652</f>
        <v>#VALUE!</v>
      </c>
      <c r="CB974" s="129">
        <v>13885.991139418469</v>
      </c>
      <c r="CC974" s="129">
        <v>13799.68533764068</v>
      </c>
      <c r="CD974" s="129">
        <v>11620.804978322614</v>
      </c>
      <c r="CE974" s="129">
        <v>13688.737351917534</v>
      </c>
      <c r="CF974" s="129">
        <v>13652.399321527819</v>
      </c>
      <c r="CG974" s="129">
        <v>11486.347321244386</v>
      </c>
      <c r="CH974" s="129">
        <v>16004.126885531108</v>
      </c>
      <c r="CI974" s="129">
        <v>14931.879023889585</v>
      </c>
      <c r="CJ974" s="128">
        <v>17050.378779349307</v>
      </c>
      <c r="CK974" s="128">
        <v>15850.09514696861</v>
      </c>
      <c r="CL974" s="129" t="e">
        <f>CL652</f>
        <v>#VALUE!</v>
      </c>
      <c r="CM974" s="129">
        <v>16647.232429593379</v>
      </c>
      <c r="CN974" s="129">
        <v>19687.942938437132</v>
      </c>
      <c r="CO974" s="129">
        <v>19712.999108093809</v>
      </c>
      <c r="CP974" s="129">
        <v>25386.74142604681</v>
      </c>
      <c r="CQ974" s="129">
        <v>20804.908054651671</v>
      </c>
      <c r="CR974" s="129">
        <v>17632.507710542635</v>
      </c>
      <c r="CS974" s="129">
        <v>26798.928786594741</v>
      </c>
      <c r="CT974" s="129">
        <v>24325.912390279642</v>
      </c>
      <c r="CU974" s="129">
        <v>18670.503450228196</v>
      </c>
      <c r="CV974" s="129">
        <v>25801.902731667953</v>
      </c>
      <c r="CW974" s="129">
        <v>24072.16612910352</v>
      </c>
      <c r="CX974" s="129">
        <v>25033.074257726432</v>
      </c>
      <c r="CY974" s="129">
        <v>24566.931916320718</v>
      </c>
      <c r="CZ974" s="129">
        <v>22599.713531943875</v>
      </c>
      <c r="DA974" s="129" t="e">
        <f t="shared" ref="DA974" si="1027">DA652</f>
        <v>#VALUE!</v>
      </c>
      <c r="DB974" s="128">
        <v>21484.674952352692</v>
      </c>
      <c r="DC974" s="128">
        <v>19283.788856425665</v>
      </c>
      <c r="DD974" s="128">
        <v>16799.484125481376</v>
      </c>
      <c r="DE974" s="128">
        <v>20384.535173036595</v>
      </c>
      <c r="DF974" s="128">
        <v>18258.934627546336</v>
      </c>
      <c r="DG974" s="128">
        <v>16074.449950141045</v>
      </c>
      <c r="DH974" s="128">
        <v>20323.200389876365</v>
      </c>
      <c r="DI974" s="128">
        <v>18080.46792198826</v>
      </c>
      <c r="DJ974" s="128">
        <v>15984.69030771685</v>
      </c>
      <c r="DK974" s="128">
        <v>20230.872804763058</v>
      </c>
      <c r="DL974" s="128">
        <v>18347.989352433542</v>
      </c>
      <c r="DM974" s="128">
        <v>16324.800234321312</v>
      </c>
      <c r="DN974" s="130" t="e">
        <f t="shared" ref="DN974" si="1028">DN652</f>
        <v>#VALUE!</v>
      </c>
      <c r="DO974" s="128">
        <v>16324.800234321312</v>
      </c>
      <c r="DP974" s="128">
        <v>20554.819186727276</v>
      </c>
      <c r="DQ974" s="128">
        <v>19216.522561028836</v>
      </c>
      <c r="DR974" s="128">
        <v>16990.290210141829</v>
      </c>
      <c r="DS974" s="128">
        <v>21463.549392346806</v>
      </c>
      <c r="DT974" s="128">
        <v>20318.534527875381</v>
      </c>
      <c r="DU974" s="128">
        <v>19411.210322578096</v>
      </c>
      <c r="DV974" s="131" t="e">
        <f>DV652</f>
        <v>#VALUE!</v>
      </c>
      <c r="DW974" s="132" t="e">
        <f>DW652</f>
        <v>#VALUE!</v>
      </c>
      <c r="DX974" s="133" t="e">
        <f>DX652</f>
        <v>#VALUE!</v>
      </c>
      <c r="DZ974" s="128" t="e">
        <f>DZ652</f>
        <v>#VALUE!</v>
      </c>
      <c r="EC974" s="128" t="e">
        <f>EC652</f>
        <v>#VALUE!</v>
      </c>
      <c r="EF974" s="128" t="e">
        <f>EF652</f>
        <v>#VALUE!</v>
      </c>
      <c r="EI974" s="128" t="e">
        <f>EI652</f>
        <v>#VALUE!</v>
      </c>
      <c r="EL974" s="128" t="e">
        <f>EL652</f>
        <v>#VALUE!</v>
      </c>
      <c r="EO974" s="128" t="e">
        <f>EO652</f>
        <v>#VALUE!</v>
      </c>
    </row>
    <row r="975" spans="1:145" ht="15.5" x14ac:dyDescent="0.35">
      <c r="A975" s="56" t="s">
        <v>415</v>
      </c>
      <c r="B975" s="128" t="e">
        <f t="shared" ref="B975:AA975" si="1029">B549</f>
        <v>#VALUE!</v>
      </c>
      <c r="C975" s="128" t="e">
        <f t="shared" si="1029"/>
        <v>#VALUE!</v>
      </c>
      <c r="D975" s="128" t="e">
        <f t="shared" si="1029"/>
        <v>#VALUE!</v>
      </c>
      <c r="E975" s="128" t="e">
        <f t="shared" si="1029"/>
        <v>#VALUE!</v>
      </c>
      <c r="F975" s="128" t="e">
        <f t="shared" si="1029"/>
        <v>#VALUE!</v>
      </c>
      <c r="G975" s="128">
        <f t="shared" si="1029"/>
        <v>978.30616194765548</v>
      </c>
      <c r="H975" s="128">
        <f t="shared" si="1029"/>
        <v>1011.8136428039419</v>
      </c>
      <c r="I975" s="128">
        <f t="shared" si="1029"/>
        <v>1763.6483748020792</v>
      </c>
      <c r="J975" s="128">
        <f t="shared" si="1029"/>
        <v>1953.119062299319</v>
      </c>
      <c r="K975" s="128">
        <f t="shared" si="1029"/>
        <v>2518.5637711241689</v>
      </c>
      <c r="L975" s="128">
        <f t="shared" si="1029"/>
        <v>2785.2117917780206</v>
      </c>
      <c r="M975" s="128" t="e">
        <f t="shared" si="1029"/>
        <v>#VALUE!</v>
      </c>
      <c r="N975" s="128" t="e">
        <f t="shared" si="1029"/>
        <v>#VALUE!</v>
      </c>
      <c r="O975" s="128" t="e">
        <f t="shared" si="1029"/>
        <v>#VALUE!</v>
      </c>
      <c r="P975" s="128" t="e">
        <f t="shared" si="1029"/>
        <v>#VALUE!</v>
      </c>
      <c r="Q975" s="128" t="e">
        <f t="shared" si="1029"/>
        <v>#VALUE!</v>
      </c>
      <c r="R975" s="128">
        <f t="shared" si="1029"/>
        <v>4985.4345784596971</v>
      </c>
      <c r="S975" s="128">
        <f t="shared" si="1029"/>
        <v>7158.6331145676832</v>
      </c>
      <c r="T975" s="128">
        <f t="shared" si="1029"/>
        <v>10281.791197949799</v>
      </c>
      <c r="U975" s="128">
        <f t="shared" si="1029"/>
        <v>11453.481148360046</v>
      </c>
      <c r="V975" s="128">
        <f t="shared" si="1029"/>
        <v>11479.656932250813</v>
      </c>
      <c r="W975" s="128">
        <f t="shared" si="1029"/>
        <v>14098.924630978183</v>
      </c>
      <c r="X975" s="129">
        <f t="shared" si="1029"/>
        <v>10148.873035413208</v>
      </c>
      <c r="Y975" s="129">
        <f t="shared" si="1029"/>
        <v>13546.698322704418</v>
      </c>
      <c r="Z975" s="128">
        <f t="shared" si="1029"/>
        <v>16045.602000800471</v>
      </c>
      <c r="AA975" s="128">
        <f t="shared" si="1029"/>
        <v>17527.925999092709</v>
      </c>
      <c r="AB975" s="128">
        <v>16385.313239547122</v>
      </c>
      <c r="AC975" s="128">
        <v>16272.837178836413</v>
      </c>
      <c r="AD975" s="128">
        <v>16019.21955762795</v>
      </c>
      <c r="AE975" s="128">
        <f>AE549</f>
        <v>15514.733658168811</v>
      </c>
      <c r="AF975" s="128">
        <v>15709.433239723203</v>
      </c>
      <c r="AG975" s="128">
        <v>15423.972426288585</v>
      </c>
      <c r="AH975" s="128">
        <v>15542.278184921382</v>
      </c>
      <c r="AI975" s="128">
        <v>14459.690101504701</v>
      </c>
      <c r="AJ975" s="129">
        <f>AJ549</f>
        <v>14628.917682337997</v>
      </c>
      <c r="AK975" s="129">
        <v>8481.5857832663205</v>
      </c>
      <c r="AL975" s="129">
        <v>9738.7762694826724</v>
      </c>
      <c r="AM975" s="129">
        <v>8922.2642826170813</v>
      </c>
      <c r="AN975" s="129">
        <v>8901.3039652382067</v>
      </c>
      <c r="AO975" s="129">
        <f>AO549</f>
        <v>9291.2827932182772</v>
      </c>
      <c r="AP975" s="129">
        <v>5955.6368553759849</v>
      </c>
      <c r="AQ975" s="129">
        <v>5236.8834792795087</v>
      </c>
      <c r="AR975" s="129">
        <v>6700.634808732616</v>
      </c>
      <c r="AS975" s="129">
        <f>AS549</f>
        <v>6985.2974355182778</v>
      </c>
      <c r="AT975" s="129">
        <v>8793.1344452257999</v>
      </c>
      <c r="AU975" s="129">
        <v>8596.228845005211</v>
      </c>
      <c r="AV975" s="129">
        <v>7658.3211207899385</v>
      </c>
      <c r="AW975" s="129">
        <v>7669.3170523950703</v>
      </c>
      <c r="AX975" s="129">
        <f>AX549</f>
        <v>8371.2230396565028</v>
      </c>
      <c r="AY975" s="129"/>
      <c r="AZ975" s="129">
        <v>9198.9888427222395</v>
      </c>
      <c r="BA975" s="129">
        <v>7938.6409933869227</v>
      </c>
      <c r="BB975" s="129">
        <v>9883.628185751717</v>
      </c>
      <c r="BC975" s="129">
        <v>8579.9130079735878</v>
      </c>
      <c r="BD975" s="129">
        <v>10818.156855661096</v>
      </c>
      <c r="BE975" s="129">
        <v>9578.8665916366936</v>
      </c>
      <c r="BF975" s="129">
        <f>BF549</f>
        <v>11383.71978400656</v>
      </c>
      <c r="BG975" s="129">
        <v>10168.062986641888</v>
      </c>
      <c r="BH975" s="129">
        <v>7919.857904157614</v>
      </c>
      <c r="BI975" s="129">
        <v>10593.449597728782</v>
      </c>
      <c r="BJ975" s="129">
        <v>8277.2905440072809</v>
      </c>
      <c r="BK975" s="129">
        <v>11713.869554184599</v>
      </c>
      <c r="BL975" s="129">
        <v>9301.1904114892041</v>
      </c>
      <c r="BM975" s="129">
        <v>10988.271051613319</v>
      </c>
      <c r="BN975" s="129">
        <v>8664.4226792426816</v>
      </c>
      <c r="BO975" s="129">
        <f>BO549</f>
        <v>11451.274290168552</v>
      </c>
      <c r="BP975" s="129">
        <v>10588.823544821864</v>
      </c>
      <c r="BQ975" s="129">
        <v>9705.4140788773166</v>
      </c>
      <c r="BR975" s="129">
        <v>4395.6499419068896</v>
      </c>
      <c r="BS975" s="129">
        <v>1175.5357050559821</v>
      </c>
      <c r="BT975" s="129">
        <v>6229.9842567814758</v>
      </c>
      <c r="BU975" s="129">
        <v>4299.6312737752696</v>
      </c>
      <c r="BV975" s="129">
        <v>1529.8740631739777</v>
      </c>
      <c r="BW975" s="129">
        <v>7050.2548639438037</v>
      </c>
      <c r="BX975" s="129">
        <v>6083.8151120603643</v>
      </c>
      <c r="BY975" s="129">
        <v>4737.0296691565354</v>
      </c>
      <c r="BZ975" s="128">
        <v>6602.8233933386691</v>
      </c>
      <c r="CA975" s="129">
        <f>CA549</f>
        <v>6944.4804694233771</v>
      </c>
      <c r="CB975" s="129">
        <v>8795.0268960016238</v>
      </c>
      <c r="CC975" s="129">
        <v>8795.0268960016238</v>
      </c>
      <c r="CD975" s="129">
        <v>6876.8433293195076</v>
      </c>
      <c r="CE975" s="129">
        <v>8804.1908693001005</v>
      </c>
      <c r="CF975" s="129">
        <v>8804.1908693001005</v>
      </c>
      <c r="CG975" s="129">
        <v>6872.049311175826</v>
      </c>
      <c r="CH975" s="129">
        <v>10633.925234107131</v>
      </c>
      <c r="CI975" s="129">
        <v>9750.1519632184845</v>
      </c>
      <c r="CJ975" s="128">
        <v>10949.062215238364</v>
      </c>
      <c r="CK975" s="128">
        <v>10138.057427896185</v>
      </c>
      <c r="CL975" s="129">
        <f>CL549</f>
        <v>10331.759941144001</v>
      </c>
      <c r="CM975" s="129">
        <v>10163.678556019779</v>
      </c>
      <c r="CN975" s="129">
        <v>13224.202915856988</v>
      </c>
      <c r="CO975" s="129">
        <v>13224.202915856988</v>
      </c>
      <c r="CP975" s="129">
        <v>17391.3139363347</v>
      </c>
      <c r="CQ975" s="129">
        <v>13152.784642393821</v>
      </c>
      <c r="CR975" s="129">
        <v>10393.739457521206</v>
      </c>
      <c r="CS975" s="129">
        <v>19081.156242926005</v>
      </c>
      <c r="CT975" s="129">
        <v>16814.31782292762</v>
      </c>
      <c r="CU975" s="129">
        <v>11718.404268887742</v>
      </c>
      <c r="CV975" s="129">
        <v>17964.606827908949</v>
      </c>
      <c r="CW975" s="129">
        <v>16319.341523589195</v>
      </c>
      <c r="CX975" s="129">
        <v>17382.786527642416</v>
      </c>
      <c r="CY975" s="129">
        <v>16912.72245082691</v>
      </c>
      <c r="CZ975" s="129">
        <v>15194.303563443013</v>
      </c>
      <c r="DA975" s="129">
        <f t="shared" ref="DA975" si="1030">DA549</f>
        <v>16192.523407303232</v>
      </c>
      <c r="DB975" s="128">
        <v>15308.183583035885</v>
      </c>
      <c r="DC975" s="128">
        <v>13345.342813836471</v>
      </c>
      <c r="DD975" s="128">
        <v>11366.920424850021</v>
      </c>
      <c r="DE975" s="128">
        <v>14080.735640031913</v>
      </c>
      <c r="DF975" s="128">
        <v>12134.350797996498</v>
      </c>
      <c r="DG975" s="128">
        <v>10038.002588147991</v>
      </c>
      <c r="DH975" s="128">
        <v>14584.919380672574</v>
      </c>
      <c r="DI975" s="128">
        <v>12735.372707097215</v>
      </c>
      <c r="DJ975" s="128">
        <v>10734.193451894669</v>
      </c>
      <c r="DK975" s="128">
        <v>14317.005056785447</v>
      </c>
      <c r="DL975" s="128">
        <v>12644.996552233668</v>
      </c>
      <c r="DM975" s="128">
        <v>10722.510501847626</v>
      </c>
      <c r="DN975" s="130">
        <f t="shared" ref="DN975" si="1031">DN549</f>
        <v>12958.654263904347</v>
      </c>
      <c r="DO975" s="128">
        <v>10722.510501847626</v>
      </c>
      <c r="DP975" s="128">
        <v>13914.460185906675</v>
      </c>
      <c r="DQ975" s="128">
        <v>12765.046182838007</v>
      </c>
      <c r="DR975" s="128">
        <v>10783.011393624407</v>
      </c>
      <c r="DS975" s="128">
        <v>14060.144389298111</v>
      </c>
      <c r="DT975" s="128">
        <v>13020.906983698238</v>
      </c>
      <c r="DU975" s="128">
        <v>13191.062237882717</v>
      </c>
      <c r="DV975" s="131">
        <f>DV549</f>
        <v>13192.019698702898</v>
      </c>
      <c r="DW975" s="132">
        <f>DW549</f>
        <v>12685.43956330639</v>
      </c>
      <c r="DX975" s="133">
        <f>DX549</f>
        <v>11432.311541165333</v>
      </c>
      <c r="DZ975" s="128">
        <f>DZ549</f>
        <v>11664.267140409882</v>
      </c>
      <c r="EC975" s="128">
        <f>EC549</f>
        <v>11000.2738751015</v>
      </c>
      <c r="EF975" s="128">
        <f>EF549</f>
        <v>10388.307858613374</v>
      </c>
      <c r="EI975" s="128">
        <f>EI549</f>
        <v>10212.521616280392</v>
      </c>
      <c r="EL975" s="128">
        <f>EL549</f>
        <v>10055.465673820221</v>
      </c>
      <c r="EO975" s="128">
        <f>EO549</f>
        <v>10086.298111328015</v>
      </c>
    </row>
    <row r="976" spans="1:145" ht="15.5" x14ac:dyDescent="0.35">
      <c r="A976" s="56" t="s">
        <v>330</v>
      </c>
      <c r="B976" s="128" t="e">
        <f t="shared" ref="B976:AA976" si="1032">B974-B975</f>
        <v>#VALUE!</v>
      </c>
      <c r="C976" s="128" t="e">
        <f t="shared" si="1032"/>
        <v>#VALUE!</v>
      </c>
      <c r="D976" s="128" t="e">
        <f t="shared" si="1032"/>
        <v>#VALUE!</v>
      </c>
      <c r="E976" s="128" t="e">
        <f t="shared" si="1032"/>
        <v>#VALUE!</v>
      </c>
      <c r="F976" s="128" t="e">
        <f t="shared" si="1032"/>
        <v>#VALUE!</v>
      </c>
      <c r="G976" s="128" t="e">
        <f t="shared" si="1032"/>
        <v>#VALUE!</v>
      </c>
      <c r="H976" s="128" t="e">
        <f t="shared" si="1032"/>
        <v>#VALUE!</v>
      </c>
      <c r="I976" s="128" t="e">
        <f t="shared" si="1032"/>
        <v>#VALUE!</v>
      </c>
      <c r="J976" s="128" t="e">
        <f t="shared" si="1032"/>
        <v>#VALUE!</v>
      </c>
      <c r="K976" s="128" t="e">
        <f t="shared" si="1032"/>
        <v>#VALUE!</v>
      </c>
      <c r="L976" s="128" t="e">
        <f t="shared" si="1032"/>
        <v>#VALUE!</v>
      </c>
      <c r="M976" s="128" t="e">
        <f t="shared" si="1032"/>
        <v>#VALUE!</v>
      </c>
      <c r="N976" s="128" t="e">
        <f t="shared" si="1032"/>
        <v>#VALUE!</v>
      </c>
      <c r="O976" s="128" t="e">
        <f t="shared" si="1032"/>
        <v>#VALUE!</v>
      </c>
      <c r="P976" s="128" t="e">
        <f t="shared" si="1032"/>
        <v>#VALUE!</v>
      </c>
      <c r="Q976" s="128" t="e">
        <f t="shared" si="1032"/>
        <v>#VALUE!</v>
      </c>
      <c r="R976" s="128" t="e">
        <f t="shared" si="1032"/>
        <v>#VALUE!</v>
      </c>
      <c r="S976" s="128" t="e">
        <f t="shared" si="1032"/>
        <v>#VALUE!</v>
      </c>
      <c r="T976" s="128" t="e">
        <f t="shared" si="1032"/>
        <v>#VALUE!</v>
      </c>
      <c r="U976" s="128" t="e">
        <f t="shared" si="1032"/>
        <v>#VALUE!</v>
      </c>
      <c r="V976" s="128" t="e">
        <f t="shared" si="1032"/>
        <v>#VALUE!</v>
      </c>
      <c r="W976" s="128" t="e">
        <f t="shared" si="1032"/>
        <v>#VALUE!</v>
      </c>
      <c r="X976" s="129" t="e">
        <f t="shared" si="1032"/>
        <v>#VALUE!</v>
      </c>
      <c r="Y976" s="129" t="e">
        <f t="shared" si="1032"/>
        <v>#VALUE!</v>
      </c>
      <c r="Z976" s="128" t="e">
        <f t="shared" si="1032"/>
        <v>#VALUE!</v>
      </c>
      <c r="AA976" s="128" t="e">
        <f t="shared" si="1032"/>
        <v>#VALUE!</v>
      </c>
      <c r="AB976" s="128">
        <v>6964.1256285932832</v>
      </c>
      <c r="AC976" s="128">
        <v>6774.2163875996521</v>
      </c>
      <c r="AD976" s="128">
        <v>6637.3802655661948</v>
      </c>
      <c r="AE976" s="128" t="e">
        <f>AE974-AE975</f>
        <v>#VALUE!</v>
      </c>
      <c r="AF976" s="128">
        <v>6740.6277378923405</v>
      </c>
      <c r="AG976" s="128">
        <v>7061.3809126714996</v>
      </c>
      <c r="AH976" s="128">
        <v>6885.1121845625712</v>
      </c>
      <c r="AI976" s="128">
        <v>6655.4373135624264</v>
      </c>
      <c r="AJ976" s="129" t="e">
        <f>AJ974-AJ975</f>
        <v>#VALUE!</v>
      </c>
      <c r="AK976" s="129">
        <v>5807.9876173935809</v>
      </c>
      <c r="AL976" s="129">
        <v>6542.8867472905604</v>
      </c>
      <c r="AM976" s="129">
        <v>6137.3696819320776</v>
      </c>
      <c r="AN976" s="129">
        <v>6112.3714440842668</v>
      </c>
      <c r="AO976" s="129" t="e">
        <f>AO974-AO975</f>
        <v>#VALUE!</v>
      </c>
      <c r="AP976" s="129">
        <v>5677.316687691874</v>
      </c>
      <c r="AQ976" s="129">
        <v>4928.8543961498117</v>
      </c>
      <c r="AR976" s="129">
        <v>5052.3802216676222</v>
      </c>
      <c r="AS976" s="129" t="e">
        <f>AS974-AS975</f>
        <v>#VALUE!</v>
      </c>
      <c r="AT976" s="129">
        <v>5024.2151602628801</v>
      </c>
      <c r="AU976" s="129">
        <v>3890.6527330428999</v>
      </c>
      <c r="AV976" s="129">
        <v>3848.836805716679</v>
      </c>
      <c r="AW976" s="129">
        <v>3712.794055883267</v>
      </c>
      <c r="AX976" s="129" t="e">
        <f>AX974-AX975</f>
        <v>#VALUE!</v>
      </c>
      <c r="AY976" s="129"/>
      <c r="AZ976" s="129">
        <v>4551.6868801467663</v>
      </c>
      <c r="BA976" s="129">
        <v>4432.9415821403172</v>
      </c>
      <c r="BB976" s="129">
        <v>4807.1270864369981</v>
      </c>
      <c r="BC976" s="129">
        <v>4692.5032953192404</v>
      </c>
      <c r="BD976" s="129">
        <v>4922.054747355045</v>
      </c>
      <c r="BE976" s="129">
        <v>4762.6279408552655</v>
      </c>
      <c r="BF976" s="129" t="e">
        <f>BF974-BF975</f>
        <v>#VALUE!</v>
      </c>
      <c r="BG976" s="129">
        <v>4792.1742128971455</v>
      </c>
      <c r="BH976" s="129">
        <v>4494.6565258177689</v>
      </c>
      <c r="BI976" s="129">
        <v>4891.6557914075111</v>
      </c>
      <c r="BJ976" s="129">
        <v>4669.5690908049546</v>
      </c>
      <c r="BK976" s="129">
        <v>4801.4638919685385</v>
      </c>
      <c r="BL976" s="129">
        <v>4750.4619458961351</v>
      </c>
      <c r="BM976" s="129">
        <v>4851.6546518150426</v>
      </c>
      <c r="BN976" s="129">
        <v>4800.6343631453674</v>
      </c>
      <c r="BO976" s="129" t="e">
        <f>BO974-BO975</f>
        <v>#VALUE!</v>
      </c>
      <c r="BP976" s="129">
        <v>5318.6482991077883</v>
      </c>
      <c r="BQ976" s="129">
        <v>4464.8621524910395</v>
      </c>
      <c r="BR976" s="129">
        <v>3868.0805330506155</v>
      </c>
      <c r="BS976" s="129">
        <v>3564.4497155070821</v>
      </c>
      <c r="BT976" s="129">
        <v>4340.5428493681975</v>
      </c>
      <c r="BU976" s="129">
        <v>3832.9599194103012</v>
      </c>
      <c r="BV976" s="129">
        <v>3481.9716054437558</v>
      </c>
      <c r="BW976" s="129">
        <v>4622.4215187268337</v>
      </c>
      <c r="BX976" s="129">
        <v>4230.7039421262571</v>
      </c>
      <c r="BY976" s="129">
        <v>3998.7305173385348</v>
      </c>
      <c r="BZ976" s="128">
        <v>4701.5282963424925</v>
      </c>
      <c r="CA976" s="129" t="e">
        <f>CA974-CA975</f>
        <v>#VALUE!</v>
      </c>
      <c r="CB976" s="129">
        <v>5090.9642434168454</v>
      </c>
      <c r="CC976" s="129">
        <v>5004.658441639056</v>
      </c>
      <c r="CD976" s="129">
        <v>4743.9616490031067</v>
      </c>
      <c r="CE976" s="129">
        <v>4884.5464826174339</v>
      </c>
      <c r="CF976" s="129">
        <v>4848.2084522277182</v>
      </c>
      <c r="CG976" s="129">
        <v>4614.29801006856</v>
      </c>
      <c r="CH976" s="129">
        <v>5370.2016514239767</v>
      </c>
      <c r="CI976" s="129">
        <v>5181.7270606711008</v>
      </c>
      <c r="CJ976" s="128">
        <v>6101.3165641109426</v>
      </c>
      <c r="CK976" s="128">
        <v>5712.0377190724248</v>
      </c>
      <c r="CL976" s="129" t="e">
        <f>CL974-CL975</f>
        <v>#VALUE!</v>
      </c>
      <c r="CM976" s="129">
        <v>6483.5538735736009</v>
      </c>
      <c r="CN976" s="129">
        <v>6463.7400225801448</v>
      </c>
      <c r="CO976" s="129">
        <v>6488.7961922368213</v>
      </c>
      <c r="CP976" s="129">
        <v>7995.4274897121104</v>
      </c>
      <c r="CQ976" s="129">
        <v>7652.1234122578498</v>
      </c>
      <c r="CR976" s="129">
        <v>7238.7682530214297</v>
      </c>
      <c r="CS976" s="129">
        <v>7717.772543668736</v>
      </c>
      <c r="CT976" s="129">
        <v>7511.5945673520218</v>
      </c>
      <c r="CU976" s="129">
        <v>6952.0991813404544</v>
      </c>
      <c r="CV976" s="129">
        <v>7837.2959037590044</v>
      </c>
      <c r="CW976" s="129">
        <v>7752.8246055143245</v>
      </c>
      <c r="CX976" s="129">
        <v>7650.2877300840155</v>
      </c>
      <c r="CY976" s="129">
        <v>7654.2094654938082</v>
      </c>
      <c r="CZ976" s="129">
        <v>7405.4099685008623</v>
      </c>
      <c r="DA976" s="129" t="e">
        <f t="shared" ref="DA976" si="1033">DA974-DA975</f>
        <v>#VALUE!</v>
      </c>
      <c r="DB976" s="128">
        <v>6176.4913693168073</v>
      </c>
      <c r="DC976" s="128">
        <v>5938.4460425891939</v>
      </c>
      <c r="DD976" s="128">
        <v>5432.5637006313555</v>
      </c>
      <c r="DE976" s="128">
        <v>6303.7995330046815</v>
      </c>
      <c r="DF976" s="128">
        <v>6124.5838295498379</v>
      </c>
      <c r="DG976" s="128">
        <v>6036.4473619930541</v>
      </c>
      <c r="DH976" s="128">
        <v>5738.2810092037907</v>
      </c>
      <c r="DI976" s="128">
        <v>5345.0952148910455</v>
      </c>
      <c r="DJ976" s="128">
        <v>5250.4968558221808</v>
      </c>
      <c r="DK976" s="128">
        <v>5913.8677479776106</v>
      </c>
      <c r="DL976" s="128">
        <v>5702.9928001998742</v>
      </c>
      <c r="DM976" s="128">
        <v>5602.2897324736859</v>
      </c>
      <c r="DN976" s="130" t="e">
        <f t="shared" ref="DN976" si="1034">DN974-DN975</f>
        <v>#VALUE!</v>
      </c>
      <c r="DO976" s="128">
        <v>5602.2897324736859</v>
      </c>
      <c r="DP976" s="128">
        <v>6640.3590008206011</v>
      </c>
      <c r="DQ976" s="128">
        <v>6451.4763781908296</v>
      </c>
      <c r="DR976" s="128">
        <v>6207.2788165174225</v>
      </c>
      <c r="DS976" s="128">
        <v>7403.4050030486942</v>
      </c>
      <c r="DT976" s="128">
        <v>7297.6275441771431</v>
      </c>
      <c r="DU976" s="128">
        <v>6220.1480846953782</v>
      </c>
      <c r="DV976" s="131" t="e">
        <f>DV974-DV975</f>
        <v>#VALUE!</v>
      </c>
      <c r="DW976" s="132" t="e">
        <f>DW974-DW975</f>
        <v>#VALUE!</v>
      </c>
      <c r="DX976" s="133" t="e">
        <f>DX974-DX975</f>
        <v>#VALUE!</v>
      </c>
      <c r="DZ976" s="128" t="e">
        <f>DZ974-DZ975</f>
        <v>#VALUE!</v>
      </c>
      <c r="EC976" s="128" t="e">
        <f>EC974-EC975</f>
        <v>#VALUE!</v>
      </c>
      <c r="EF976" s="128" t="e">
        <f>EF974-EF975</f>
        <v>#VALUE!</v>
      </c>
      <c r="EI976" s="128" t="e">
        <f>EI974-EI975</f>
        <v>#VALUE!</v>
      </c>
      <c r="EL976" s="128" t="e">
        <f>EL974-EL975</f>
        <v>#VALUE!</v>
      </c>
      <c r="EO976" s="128" t="e">
        <f>EO974-EO975</f>
        <v>#VALUE!</v>
      </c>
    </row>
    <row r="977" spans="1:145" ht="15.5" x14ac:dyDescent="0.35">
      <c r="A977" s="56" t="s">
        <v>416</v>
      </c>
      <c r="B977" s="128">
        <f t="shared" ref="B977:AA977" si="1035">+B578+B581+B584+B587+B590</f>
        <v>237.30700000000002</v>
      </c>
      <c r="C977" s="128">
        <f t="shared" si="1035"/>
        <v>269.62300000000005</v>
      </c>
      <c r="D977" s="128">
        <f t="shared" si="1035"/>
        <v>291.84449999999998</v>
      </c>
      <c r="E977" s="128">
        <f t="shared" si="1035"/>
        <v>239.23450000000003</v>
      </c>
      <c r="F977" s="128">
        <f t="shared" si="1035"/>
        <v>255.33249999999998</v>
      </c>
      <c r="G977" s="128">
        <f t="shared" si="1035"/>
        <v>230.99849999999998</v>
      </c>
      <c r="H977" s="128">
        <f t="shared" si="1035"/>
        <v>256.8381</v>
      </c>
      <c r="I977" s="128">
        <f t="shared" si="1035"/>
        <v>395.76499999999999</v>
      </c>
      <c r="J977" s="128">
        <f t="shared" si="1035"/>
        <v>430.36400000000003</v>
      </c>
      <c r="K977" s="128">
        <f t="shared" si="1035"/>
        <v>433.03969999999998</v>
      </c>
      <c r="L977" s="128">
        <f t="shared" si="1035"/>
        <v>491.18333374675439</v>
      </c>
      <c r="M977" s="128">
        <f t="shared" si="1035"/>
        <v>506.40928994233423</v>
      </c>
      <c r="N977" s="128">
        <f t="shared" si="1035"/>
        <v>588.33304889006286</v>
      </c>
      <c r="O977" s="128">
        <f t="shared" si="1035"/>
        <v>579.77695381972853</v>
      </c>
      <c r="P977" s="128">
        <f t="shared" si="1035"/>
        <v>910.63589999999999</v>
      </c>
      <c r="Q977" s="128">
        <f t="shared" si="1035"/>
        <v>895.2518</v>
      </c>
      <c r="R977" s="128">
        <f t="shared" si="1035"/>
        <v>653.11500000000001</v>
      </c>
      <c r="S977" s="128">
        <f t="shared" si="1035"/>
        <v>753.65249999999992</v>
      </c>
      <c r="T977" s="128">
        <f t="shared" si="1035"/>
        <v>644.34016000000008</v>
      </c>
      <c r="U977" s="128">
        <f t="shared" si="1035"/>
        <v>910.34199999999998</v>
      </c>
      <c r="V977" s="128">
        <f t="shared" si="1035"/>
        <v>994.58284000000003</v>
      </c>
      <c r="W977" s="128">
        <f t="shared" si="1035"/>
        <v>1006.9139999999999</v>
      </c>
      <c r="X977" s="129">
        <f t="shared" si="1035"/>
        <v>1273.9690000000001</v>
      </c>
      <c r="Y977" s="129">
        <f t="shared" si="1035"/>
        <v>1320.1039999999998</v>
      </c>
      <c r="Z977" s="128">
        <f t="shared" si="1035"/>
        <v>1575.2450000000001</v>
      </c>
      <c r="AA977" s="128">
        <f t="shared" si="1035"/>
        <v>1448.7430000000002</v>
      </c>
      <c r="AB977" s="128">
        <v>1432.0210963174404</v>
      </c>
      <c r="AC977" s="128">
        <v>1408.226458027603</v>
      </c>
      <c r="AD977" s="128">
        <v>1396.1308652337179</v>
      </c>
      <c r="AE977" s="128">
        <f>+AE578+AE581+AE584+AE587+AE590</f>
        <v>1697.9109999999998</v>
      </c>
      <c r="AF977" s="128">
        <v>1767.8859025187096</v>
      </c>
      <c r="AG977" s="128">
        <v>1782.7493872423327</v>
      </c>
      <c r="AH977" s="128">
        <v>1807.7019420357865</v>
      </c>
      <c r="AI977" s="128">
        <v>1772.9715297161492</v>
      </c>
      <c r="AJ977" s="129">
        <f>+AJ578+AJ581+AJ584+AJ587+AJ590</f>
        <v>1714.8810000000001</v>
      </c>
      <c r="AK977" s="129">
        <v>1865.3409289565307</v>
      </c>
      <c r="AL977" s="129">
        <v>1828.9420412506608</v>
      </c>
      <c r="AM977" s="129">
        <v>1848.5088135522999</v>
      </c>
      <c r="AN977" s="129">
        <v>1845.9123249528752</v>
      </c>
      <c r="AO977" s="129">
        <f>+AO578+AO581+AO584+AO587+AO590</f>
        <v>1751.4290000000001</v>
      </c>
      <c r="AP977" s="129">
        <v>2072.9930020180864</v>
      </c>
      <c r="AQ977" s="129">
        <v>2056.7341003486918</v>
      </c>
      <c r="AR977" s="129">
        <v>2055.7579387884243</v>
      </c>
      <c r="AS977" s="129">
        <f>+AS578+AS581+AS584+AS587+AS590</f>
        <v>1707.9852987537367</v>
      </c>
      <c r="AT977" s="129">
        <v>2183.2169579829915</v>
      </c>
      <c r="AU977" s="129">
        <v>2109.7121231097353</v>
      </c>
      <c r="AV977" s="129">
        <v>1844.8389516168404</v>
      </c>
      <c r="AW977" s="129">
        <v>1853.1289989348509</v>
      </c>
      <c r="AX977" s="129">
        <f>+AX578+AX581+AX584+AX587+AX590</f>
        <v>2297.2250694600325</v>
      </c>
      <c r="AY977" s="129"/>
      <c r="AZ977" s="129">
        <v>1988.3097124313779</v>
      </c>
      <c r="BA977" s="129">
        <v>1969.9435832006052</v>
      </c>
      <c r="BB977" s="129">
        <v>1929.2261966794524</v>
      </c>
      <c r="BC977" s="129">
        <v>1909.727421131563</v>
      </c>
      <c r="BD977" s="129">
        <v>1849.620060879387</v>
      </c>
      <c r="BE977" s="129">
        <v>1842.6874901105566</v>
      </c>
      <c r="BF977" s="129">
        <f>+BF578+BF581+BF584+BF587+BF590</f>
        <v>2243.4009999999998</v>
      </c>
      <c r="BG977" s="129">
        <v>2209.7218932483479</v>
      </c>
      <c r="BH977" s="129">
        <v>2232.6788669083385</v>
      </c>
      <c r="BI977" s="129">
        <v>2287.4720058767384</v>
      </c>
      <c r="BJ977" s="129">
        <v>2289.4619061616568</v>
      </c>
      <c r="BK977" s="129">
        <v>2227.4753628008798</v>
      </c>
      <c r="BL977" s="129">
        <v>2201.3290745932532</v>
      </c>
      <c r="BM977" s="129">
        <v>2239.8398752123117</v>
      </c>
      <c r="BN977" s="129">
        <v>2205.8516730660181</v>
      </c>
      <c r="BO977" s="129">
        <f>+BO578+BO581+BO584+BO587+BO590</f>
        <v>2073.7409393180174</v>
      </c>
      <c r="BP977" s="129">
        <v>2201.4996551289319</v>
      </c>
      <c r="BQ977" s="129">
        <v>1673.9818196280014</v>
      </c>
      <c r="BR977" s="129">
        <v>1614.5867352220664</v>
      </c>
      <c r="BS977" s="129">
        <v>1637.9311002337381</v>
      </c>
      <c r="BT977" s="129">
        <v>1866.1402806689662</v>
      </c>
      <c r="BU977" s="129">
        <v>1845.0466576149097</v>
      </c>
      <c r="BV977" s="129">
        <v>1755.1826652961772</v>
      </c>
      <c r="BW977" s="129">
        <v>1861.2333844617428</v>
      </c>
      <c r="BX977" s="129">
        <v>1851.4724050629902</v>
      </c>
      <c r="BY977" s="129">
        <v>1741.8645228041673</v>
      </c>
      <c r="BZ977" s="128">
        <v>2123.3649487751927</v>
      </c>
      <c r="CA977" s="129">
        <f>+CA578+CA581+CA584+CA587+CA590</f>
        <v>1664.4075242380297</v>
      </c>
      <c r="CB977" s="129">
        <v>2011.5713942052739</v>
      </c>
      <c r="CC977" s="129">
        <v>1984.9522157288918</v>
      </c>
      <c r="CD977" s="129">
        <v>1928.8653319374191</v>
      </c>
      <c r="CE977" s="129">
        <v>1999.5384582569441</v>
      </c>
      <c r="CF977" s="129">
        <v>1975.0780451896535</v>
      </c>
      <c r="CG977" s="129">
        <v>1910.5678214814527</v>
      </c>
      <c r="CH977" s="129">
        <v>2036.834291784269</v>
      </c>
      <c r="CI977" s="129">
        <v>2004.2297494523045</v>
      </c>
      <c r="CJ977" s="128">
        <v>1977.8795861351778</v>
      </c>
      <c r="CK977" s="128">
        <v>1951.9097777064294</v>
      </c>
      <c r="CL977" s="129">
        <f>+CL578+CL581+CL584+CL587+CL590</f>
        <v>1505.3820000000001</v>
      </c>
      <c r="CM977" s="129">
        <v>2094.8957430558357</v>
      </c>
      <c r="CN977" s="129">
        <v>1924.4241850210201</v>
      </c>
      <c r="CO977" s="129">
        <v>1935.4894957288684</v>
      </c>
      <c r="CP977" s="129">
        <v>2050.6813782041313</v>
      </c>
      <c r="CQ977" s="129">
        <v>2008.1896299766429</v>
      </c>
      <c r="CR977" s="129">
        <v>1916.017777887105</v>
      </c>
      <c r="CS977" s="129">
        <v>2274.0613657067474</v>
      </c>
      <c r="CT977" s="129">
        <v>2244.7936202207825</v>
      </c>
      <c r="CU977" s="129">
        <v>2137.5675437495734</v>
      </c>
      <c r="CV977" s="129">
        <v>2356.4506170380173</v>
      </c>
      <c r="CW977" s="129">
        <v>2334.3242018572519</v>
      </c>
      <c r="CX977" s="129">
        <v>2320.5658173059037</v>
      </c>
      <c r="CY977" s="129">
        <v>2312.6933623365635</v>
      </c>
      <c r="CZ977" s="129">
        <v>2248.371834491275</v>
      </c>
      <c r="DA977" s="129">
        <f t="shared" ref="DA977" si="1036">+DA578+DA581+DA584+DA587+DA590</f>
        <v>1783.5728014393374</v>
      </c>
      <c r="DB977" s="128">
        <v>2039.153411338473</v>
      </c>
      <c r="DC977" s="128">
        <v>2005.9839269092199</v>
      </c>
      <c r="DD977" s="128">
        <v>2002.7910327395712</v>
      </c>
      <c r="DE977" s="128">
        <v>2020.4267569779097</v>
      </c>
      <c r="DF977" s="128">
        <v>1991.3112293976624</v>
      </c>
      <c r="DG977" s="128">
        <v>1949.7278306562384</v>
      </c>
      <c r="DH977" s="128">
        <v>1897.0429155602269</v>
      </c>
      <c r="DI977" s="128">
        <v>1869.5976509195305</v>
      </c>
      <c r="DJ977" s="128">
        <v>1831.9727224397543</v>
      </c>
      <c r="DK977" s="128">
        <v>1887.2286116642792</v>
      </c>
      <c r="DL977" s="128">
        <v>1871.2096544590231</v>
      </c>
      <c r="DM977" s="128">
        <v>1855.761824285129</v>
      </c>
      <c r="DN977" s="130">
        <f t="shared" ref="DN977" si="1037">+DN578+DN581+DN584+DN587+DN590</f>
        <v>2017.4476706805804</v>
      </c>
      <c r="DO977" s="128">
        <v>1855.761824285129</v>
      </c>
      <c r="DP977" s="128">
        <v>2200.7335446224547</v>
      </c>
      <c r="DQ977" s="128">
        <v>2178.1631726646369</v>
      </c>
      <c r="DR977" s="128">
        <v>2142.0192878355742</v>
      </c>
      <c r="DS977" s="128">
        <v>2182.1604386436798</v>
      </c>
      <c r="DT977" s="128">
        <v>2161.3856033298175</v>
      </c>
      <c r="DU977" s="128">
        <v>2197.4614686431078</v>
      </c>
      <c r="DV977" s="131">
        <f>+DV578+DV581+DV584+DV587+DV590</f>
        <v>2265.3888676290294</v>
      </c>
      <c r="DW977" s="132">
        <f>+DW578+DW581+DW584+DW587+DW590</f>
        <v>2219.31187258408</v>
      </c>
      <c r="DX977" s="133">
        <f>+DX578+DX581+DX584+DX587+DX590</f>
        <v>2194.7962008654977</v>
      </c>
      <c r="DZ977" s="128">
        <f>+DZ578+DZ581+DZ584+DZ587+DZ590</f>
        <v>2314.6496274107585</v>
      </c>
      <c r="EC977" s="128">
        <f>+EC578+EC581+EC584+EC587+EC590</f>
        <v>2434.4110073436977</v>
      </c>
      <c r="EF977" s="128">
        <f>+EF578+EF581+EF584+EF587+EF590</f>
        <v>2490.628472187047</v>
      </c>
      <c r="EI977" s="128">
        <f>+EI578+EI581+EI584+EI587+EI590</f>
        <v>2664.432945735321</v>
      </c>
      <c r="EL977" s="128">
        <f>+EL578+EL581+EL584+EL587+EL590</f>
        <v>2824.4310992140195</v>
      </c>
      <c r="EO977" s="128">
        <f>+EO578+EO581+EO584+EO587+EO590</f>
        <v>2986.4221729042579</v>
      </c>
    </row>
    <row r="978" spans="1:145" ht="15.5" x14ac:dyDescent="0.35">
      <c r="A978" s="27"/>
      <c r="B978" s="128"/>
      <c r="C978" s="128"/>
      <c r="D978" s="128"/>
      <c r="E978" s="128"/>
      <c r="F978" s="128"/>
      <c r="G978" s="128"/>
      <c r="H978" s="128"/>
      <c r="I978" s="128"/>
      <c r="J978" s="128"/>
      <c r="K978" s="128"/>
      <c r="L978" s="128"/>
      <c r="M978" s="128"/>
      <c r="N978" s="128"/>
      <c r="O978" s="128"/>
      <c r="P978" s="128"/>
      <c r="Q978" s="128"/>
      <c r="R978" s="128"/>
      <c r="S978" s="128"/>
      <c r="T978" s="128"/>
      <c r="U978" s="128"/>
      <c r="V978" s="128"/>
      <c r="W978" s="128"/>
      <c r="X978" s="129"/>
      <c r="Y978" s="129"/>
      <c r="Z978" s="128"/>
      <c r="AA978" s="128"/>
      <c r="AB978" s="128"/>
      <c r="AC978" s="128"/>
      <c r="AD978" s="128"/>
      <c r="AE978" s="128"/>
      <c r="AF978" s="128"/>
      <c r="AG978" s="128"/>
      <c r="AH978" s="128"/>
      <c r="AI978" s="128"/>
      <c r="AJ978" s="152">
        <f>AJ574</f>
        <v>-588.50304357933135</v>
      </c>
      <c r="AK978" s="152">
        <f t="shared" ref="AK978:AX978" si="1038">AK574</f>
        <v>-441.94556909257409</v>
      </c>
      <c r="AL978" s="152">
        <f t="shared" si="1038"/>
        <v>-503.55658814762563</v>
      </c>
      <c r="AM978" s="152">
        <f t="shared" si="1038"/>
        <v>-505.76187519224197</v>
      </c>
      <c r="AN978" s="152">
        <f t="shared" si="1038"/>
        <v>-504.34047657698397</v>
      </c>
      <c r="AO978" s="152">
        <f t="shared" si="1038"/>
        <v>-414.21912072863654</v>
      </c>
      <c r="AP978" s="152">
        <f t="shared" si="1038"/>
        <v>-359.78206797654383</v>
      </c>
      <c r="AQ978" s="152">
        <f t="shared" si="1038"/>
        <v>-317.35055772629198</v>
      </c>
      <c r="AR978" s="152">
        <f t="shared" si="1038"/>
        <v>-366.38901332814856</v>
      </c>
      <c r="AS978" s="152">
        <f t="shared" si="1038"/>
        <v>-347.27204999999992</v>
      </c>
      <c r="AT978" s="152">
        <f t="shared" si="1038"/>
        <v>-416.23960533743951</v>
      </c>
      <c r="AU978" s="152">
        <f t="shared" si="1038"/>
        <v>-386.98447145935</v>
      </c>
      <c r="AV978" s="152">
        <f t="shared" si="1038"/>
        <v>-355.89252609089397</v>
      </c>
      <c r="AW978" s="152">
        <f t="shared" si="1038"/>
        <v>-352.02509872299646</v>
      </c>
      <c r="AX978" s="152">
        <f t="shared" si="1038"/>
        <v>-390.64435425107649</v>
      </c>
      <c r="AY978" s="129"/>
      <c r="AZ978" s="129"/>
      <c r="BA978" s="129"/>
      <c r="BB978" s="129"/>
      <c r="BC978" s="129"/>
      <c r="BD978" s="129"/>
      <c r="BE978" s="129"/>
      <c r="BF978" s="152">
        <f>BF574</f>
        <v>-494.54772266617601</v>
      </c>
      <c r="BG978" s="129"/>
      <c r="BH978" s="129"/>
      <c r="BI978" s="129"/>
      <c r="BJ978" s="129"/>
      <c r="BK978" s="129"/>
      <c r="BL978" s="129"/>
      <c r="BM978" s="129"/>
      <c r="BN978" s="129"/>
      <c r="BO978" s="81">
        <f>BO979/BF979-1</f>
        <v>5.0406992042718146E-2</v>
      </c>
      <c r="BP978" s="129"/>
      <c r="BQ978" s="129"/>
      <c r="BR978" s="129"/>
      <c r="BS978" s="129"/>
      <c r="BT978" s="129"/>
      <c r="BU978" s="129"/>
      <c r="BV978" s="129"/>
      <c r="BW978" s="129"/>
      <c r="BX978" s="82">
        <v>-0.18148622440364792</v>
      </c>
      <c r="BY978" s="129"/>
      <c r="BZ978" s="128"/>
      <c r="CA978" s="81">
        <f>CA979/BO979-1</f>
        <v>-0.22815957202427706</v>
      </c>
      <c r="CB978" s="129"/>
      <c r="CC978" s="129"/>
      <c r="CD978" s="129"/>
      <c r="CE978" s="129"/>
      <c r="CF978" s="82">
        <v>0.13495850071297877</v>
      </c>
      <c r="CG978" s="129"/>
      <c r="CH978" s="129"/>
      <c r="CI978" s="129">
        <v>0.16337353823578837</v>
      </c>
      <c r="CJ978" s="128"/>
      <c r="CK978" s="83">
        <v>0.16598074210804281</v>
      </c>
      <c r="CL978" s="81">
        <f>CL979/CA979-1</f>
        <v>0.13980326011346378</v>
      </c>
      <c r="CM978" s="81"/>
      <c r="CN978" s="188"/>
      <c r="CO978" s="188"/>
      <c r="CP978" s="188"/>
      <c r="CQ978" s="188"/>
      <c r="CR978" s="188"/>
      <c r="CS978" s="188"/>
      <c r="CT978" s="188">
        <v>-818.19544155204494</v>
      </c>
      <c r="CU978" s="188"/>
      <c r="CV978" s="188"/>
      <c r="CW978" s="188">
        <v>-144.49418609796703</v>
      </c>
      <c r="CX978" s="129"/>
      <c r="CY978" s="152">
        <v>-265.14625914076169</v>
      </c>
      <c r="CZ978" s="129"/>
      <c r="DA978" s="81">
        <f>DA979-CS979</f>
        <v>4918.7302963006987</v>
      </c>
      <c r="DB978" s="128"/>
      <c r="DC978" s="224"/>
      <c r="DD978" s="128"/>
      <c r="DE978" s="128"/>
      <c r="DF978" s="224"/>
      <c r="DG978" s="128"/>
      <c r="DH978" s="128"/>
      <c r="DI978" s="128"/>
      <c r="DJ978" s="128"/>
      <c r="DK978" s="128"/>
      <c r="DL978" s="128"/>
      <c r="DM978" s="128"/>
      <c r="DN978" s="194"/>
      <c r="DO978" s="128"/>
      <c r="DP978" s="128"/>
      <c r="DQ978" s="128"/>
      <c r="DR978" s="128"/>
      <c r="DS978" s="128"/>
      <c r="DT978" s="128"/>
      <c r="DU978" s="128"/>
      <c r="DV978" s="131"/>
      <c r="DW978" s="226"/>
      <c r="DX978" s="133"/>
      <c r="DZ978" s="75"/>
      <c r="EC978" s="128"/>
      <c r="EF978" s="128"/>
      <c r="EI978" s="128"/>
      <c r="EL978" s="128"/>
      <c r="EO978" s="128"/>
    </row>
    <row r="979" spans="1:145" ht="15.5" x14ac:dyDescent="0.35">
      <c r="A979" s="56" t="s">
        <v>417</v>
      </c>
      <c r="B979" s="128">
        <f t="shared" ref="B979:Z979" si="1039">B980+B981</f>
        <v>-1485.0978303267448</v>
      </c>
      <c r="C979" s="128">
        <f t="shared" si="1039"/>
        <v>-1546.9022619612747</v>
      </c>
      <c r="D979" s="128">
        <f t="shared" si="1039"/>
        <v>-1635.3871543198898</v>
      </c>
      <c r="E979" s="128">
        <f t="shared" si="1039"/>
        <v>-1559.3065572499027</v>
      </c>
      <c r="F979" s="128">
        <f t="shared" si="1039"/>
        <v>-1546.4634237465739</v>
      </c>
      <c r="G979" s="128">
        <f t="shared" si="1039"/>
        <v>-1491.733912613864</v>
      </c>
      <c r="H979" s="128">
        <f t="shared" si="1039"/>
        <v>-1576.0832013662375</v>
      </c>
      <c r="I979" s="128">
        <f t="shared" si="1039"/>
        <v>-2943.7009119106096</v>
      </c>
      <c r="J979" s="128">
        <f t="shared" si="1039"/>
        <v>-2819.8957469029156</v>
      </c>
      <c r="K979" s="128">
        <f t="shared" si="1039"/>
        <v>-3446.4612599716365</v>
      </c>
      <c r="L979" s="128">
        <f t="shared" si="1039"/>
        <v>-4091.6228141409733</v>
      </c>
      <c r="M979" s="128">
        <f t="shared" si="1039"/>
        <v>-4345.7378016731609</v>
      </c>
      <c r="N979" s="128">
        <f t="shared" si="1039"/>
        <v>-4146.7802170762134</v>
      </c>
      <c r="O979" s="128">
        <f t="shared" si="1039"/>
        <v>-5015.556885005828</v>
      </c>
      <c r="P979" s="128">
        <f t="shared" si="1039"/>
        <v>-5533.2834987218612</v>
      </c>
      <c r="Q979" s="128">
        <f t="shared" si="1039"/>
        <v>-7278.3943963058628</v>
      </c>
      <c r="R979" s="128">
        <f t="shared" si="1039"/>
        <v>-6057.6957244036357</v>
      </c>
      <c r="S979" s="128">
        <f t="shared" si="1039"/>
        <v>-6561.8459730053182</v>
      </c>
      <c r="T979" s="128">
        <f t="shared" si="1039"/>
        <v>-7632.6382504091753</v>
      </c>
      <c r="U979" s="128">
        <f t="shared" si="1039"/>
        <v>-9723.2430691326426</v>
      </c>
      <c r="V979" s="128">
        <f t="shared" si="1039"/>
        <v>-12180.595033975365</v>
      </c>
      <c r="W979" s="128">
        <f t="shared" si="1039"/>
        <v>-13582.053377231248</v>
      </c>
      <c r="X979" s="129">
        <f t="shared" si="1039"/>
        <v>-14234.094406448101</v>
      </c>
      <c r="Y979" s="129">
        <f t="shared" si="1039"/>
        <v>-16500.734814890791</v>
      </c>
      <c r="Z979" s="128">
        <f t="shared" si="1039"/>
        <v>-17340.222336679453</v>
      </c>
      <c r="AA979" s="128">
        <f>AA980+AA981</f>
        <v>-17646.076352416294</v>
      </c>
      <c r="AB979" s="128">
        <v>-19113.14795566543</v>
      </c>
      <c r="AC979" s="128">
        <v>-18524.799110434255</v>
      </c>
      <c r="AD979" s="128">
        <v>-19236.528140316994</v>
      </c>
      <c r="AE979" s="128">
        <f t="shared" ref="AE979:AJ979" si="1040">AE980+AE981</f>
        <v>-18412.273917041079</v>
      </c>
      <c r="AF979" s="128">
        <f t="shared" si="1040"/>
        <v>-20643.728064603194</v>
      </c>
      <c r="AG979" s="128">
        <f t="shared" si="1040"/>
        <v>-21252.782133587512</v>
      </c>
      <c r="AH979" s="128">
        <f t="shared" si="1040"/>
        <v>-21770.194477147445</v>
      </c>
      <c r="AI979" s="128">
        <f t="shared" si="1040"/>
        <v>-21456.877220393893</v>
      </c>
      <c r="AJ979" s="129">
        <f t="shared" si="1040"/>
        <v>-19898.75095642067</v>
      </c>
      <c r="AK979" s="129">
        <v>-21043.403578099169</v>
      </c>
      <c r="AL979" s="129">
        <v>-20105.277933788893</v>
      </c>
      <c r="AM979" s="129">
        <v>-19054.984086976983</v>
      </c>
      <c r="AN979" s="129">
        <v>-19014.884536274931</v>
      </c>
      <c r="AO979" s="129">
        <f>AO980+AO981</f>
        <v>-19332.586879271366</v>
      </c>
      <c r="AP979" s="129">
        <v>-17652.702353310247</v>
      </c>
      <c r="AQ979" s="129">
        <v>-16535.101593136369</v>
      </c>
      <c r="AR979" s="129">
        <v>-16781.727530844812</v>
      </c>
      <c r="AS979" s="129">
        <f>AS980+AS981</f>
        <v>-16148.947668088893</v>
      </c>
      <c r="AT979" s="129">
        <v>-17007.415810903265</v>
      </c>
      <c r="AU979" s="129">
        <v>-15844.41997165186</v>
      </c>
      <c r="AV979" s="129">
        <v>-13657.35819847329</v>
      </c>
      <c r="AW979" s="129">
        <v>-13459.0131267507</v>
      </c>
      <c r="AX979" s="129">
        <f>AX980+AX981</f>
        <v>-15694.941471334056</v>
      </c>
      <c r="AY979" s="129"/>
      <c r="AZ979" s="129">
        <v>-14956.768439969066</v>
      </c>
      <c r="BA979" s="129">
        <v>-14860.241777060475</v>
      </c>
      <c r="BB979" s="129">
        <v>-16380.987250662245</v>
      </c>
      <c r="BC979" s="129">
        <v>-16182.27464094447</v>
      </c>
      <c r="BD979" s="129">
        <v>-16407.2096928842</v>
      </c>
      <c r="BE979" s="129">
        <v>-16602.29925965222</v>
      </c>
      <c r="BF979" s="129">
        <f>BF980+BF981</f>
        <v>-14556.718854165894</v>
      </c>
      <c r="BG979" s="129">
        <v>-16769.963715942009</v>
      </c>
      <c r="BH979" s="129">
        <v>-16445.856122669207</v>
      </c>
      <c r="BI979" s="129">
        <v>-17755.059068575552</v>
      </c>
      <c r="BJ979" s="129">
        <v>-17303.396587664167</v>
      </c>
      <c r="BK979" s="129">
        <v>-17091.440108398172</v>
      </c>
      <c r="BL979" s="129">
        <v>-17959.842295635266</v>
      </c>
      <c r="BM979" s="129">
        <v>-17119.522747881456</v>
      </c>
      <c r="BN979" s="129">
        <v>-16970.669699287704</v>
      </c>
      <c r="BO979" s="129">
        <f>BO980+BO981</f>
        <v>-15290.479265615919</v>
      </c>
      <c r="BP979" s="129">
        <v>-16025.983256133502</v>
      </c>
      <c r="BQ979" s="129">
        <v>-15304.055022887285</v>
      </c>
      <c r="BR979" s="129">
        <v>-13366.740576655508</v>
      </c>
      <c r="BS979" s="129">
        <v>-12392.915017004383</v>
      </c>
      <c r="BT979" s="129">
        <v>-13412.348059429536</v>
      </c>
      <c r="BU979" s="129">
        <v>-12010.486887618215</v>
      </c>
      <c r="BV979" s="129">
        <v>-10848.86485325966</v>
      </c>
      <c r="BW979" s="129">
        <v>-13803.580431360722</v>
      </c>
      <c r="BX979" s="129">
        <v>-13412.540733108406</v>
      </c>
      <c r="BY979" s="129">
        <v>-12786.720763019886</v>
      </c>
      <c r="BZ979" s="128">
        <v>-14051.315851527739</v>
      </c>
      <c r="CA979" s="129">
        <f>CA980+CA981</f>
        <v>-11801.810060326909</v>
      </c>
      <c r="CB979" s="129">
        <v>-15237.152678668623</v>
      </c>
      <c r="CC979" s="129">
        <v>-15248.023575616298</v>
      </c>
      <c r="CD979" s="129">
        <v>-14358.701666203164</v>
      </c>
      <c r="CE979" s="129">
        <v>-15317.897391044608</v>
      </c>
      <c r="CF979" s="129">
        <v>-15298.611907101196</v>
      </c>
      <c r="CG979" s="129">
        <v>-14485.244079749722</v>
      </c>
      <c r="CH979" s="129">
        <v>-16176.954619189217</v>
      </c>
      <c r="CI979" s="129">
        <v>-15688.406637941662</v>
      </c>
      <c r="CJ979" s="128">
        <v>-16541.892732254644</v>
      </c>
      <c r="CK979" s="128">
        <v>-16103.904210977535</v>
      </c>
      <c r="CL979" s="129">
        <f>CL980+CL981</f>
        <v>-13451.741582000486</v>
      </c>
      <c r="CM979" s="129">
        <v>-17329.960951057328</v>
      </c>
      <c r="CN979" s="129">
        <v>-17910.782175992947</v>
      </c>
      <c r="CO979" s="129">
        <v>-17946.193932870818</v>
      </c>
      <c r="CP979" s="129">
        <v>-21171.499758371832</v>
      </c>
      <c r="CQ979" s="129">
        <v>-19670.328649232652</v>
      </c>
      <c r="CR979" s="129">
        <v>-18537.554247636272</v>
      </c>
      <c r="CS979" s="129">
        <v>-21305.702510796644</v>
      </c>
      <c r="CT979" s="129">
        <v>-20488.524090784696</v>
      </c>
      <c r="CU979" s="129">
        <v>-18822.712224967654</v>
      </c>
      <c r="CV979" s="129">
        <v>-20372.120804298298</v>
      </c>
      <c r="CW979" s="129">
        <v>-19814.822835330619</v>
      </c>
      <c r="CX979" s="129">
        <v>-19880.143007150287</v>
      </c>
      <c r="CY979" s="129">
        <v>-19935.474908373413</v>
      </c>
      <c r="CZ979" s="129">
        <v>-19600.970024662442</v>
      </c>
      <c r="DA979" s="129">
        <f t="shared" ref="DA979" si="1041">DA980+DA981</f>
        <v>-16386.972214495945</v>
      </c>
      <c r="DB979" s="128">
        <v>-19597.701494454421</v>
      </c>
      <c r="DC979" s="128">
        <v>-18714.450675436416</v>
      </c>
      <c r="DD979" s="128">
        <v>-18486.721250941286</v>
      </c>
      <c r="DE979" s="128">
        <v>-19394.588595231726</v>
      </c>
      <c r="DF979" s="128">
        <v>-18394.681015292092</v>
      </c>
      <c r="DG979" s="128">
        <v>-17915.120229809934</v>
      </c>
      <c r="DH979" s="128">
        <v>-18913.454852016555</v>
      </c>
      <c r="DI979" s="128">
        <v>-18001.268380499318</v>
      </c>
      <c r="DJ979" s="128">
        <v>-17523.416607673313</v>
      </c>
      <c r="DK979" s="128">
        <v>-19663.137837507282</v>
      </c>
      <c r="DL979" s="128">
        <v>-18829.291281077796</v>
      </c>
      <c r="DM979" s="128">
        <v>-17632.056670853264</v>
      </c>
      <c r="DN979" s="130">
        <f t="shared" ref="DN979" si="1042">DN980+DN981</f>
        <v>-16943.026506866692</v>
      </c>
      <c r="DO979" s="128">
        <v>-17632.056670853264</v>
      </c>
      <c r="DP979" s="128">
        <v>-19030.608523561379</v>
      </c>
      <c r="DQ979" s="128">
        <v>-18554.053922181512</v>
      </c>
      <c r="DR979" s="128">
        <v>-17242.600088244886</v>
      </c>
      <c r="DS979" s="128">
        <v>-18661.318403946119</v>
      </c>
      <c r="DT979" s="128">
        <v>-18263.795216841012</v>
      </c>
      <c r="DU979" s="128">
        <v>-17496.755996655491</v>
      </c>
      <c r="DV979" s="131">
        <f>DV980+DV981</f>
        <v>-17933.627776067748</v>
      </c>
      <c r="DW979" s="132">
        <f>DW980+DW981</f>
        <v>-17743.829999420275</v>
      </c>
      <c r="DX979" s="133">
        <f>DX980+DX981</f>
        <v>-16253.756540682054</v>
      </c>
      <c r="DZ979" s="128">
        <f>DZ980+DZ981</f>
        <v>-18504.739028469241</v>
      </c>
      <c r="EC979" s="128">
        <f>EC980+EC981</f>
        <v>-19138.249437590643</v>
      </c>
      <c r="EF979" s="128">
        <f>EF980+EF981</f>
        <v>-19703.976727805431</v>
      </c>
      <c r="EI979" s="128">
        <f>EI980+EI981</f>
        <v>-20449.981776677159</v>
      </c>
      <c r="EL979" s="128">
        <f>EL980+EL981</f>
        <v>-21507.239394912653</v>
      </c>
      <c r="EO979" s="128">
        <f>EO980+EO981</f>
        <v>-22211.622325110959</v>
      </c>
    </row>
    <row r="980" spans="1:145" ht="15.5" x14ac:dyDescent="0.35">
      <c r="A980" s="56" t="s">
        <v>414</v>
      </c>
      <c r="B980" s="224">
        <f>[2]CAMEROUN!T$1111+[7]RCA!D936+[3]CONGO!D$1028+[4]GABON!D1292+[5]GUINEE!D910+[6]TCHAD!D1034-B574</f>
        <v>-681.02675032674483</v>
      </c>
      <c r="C980" s="224">
        <f>[2]CAMEROUN!U$1111+[7]RCA!E936+[3]CONGO!E$1028+[4]GABON!E1292+[5]GUINEE!E910+[6]TCHAD!E1034-C574</f>
        <v>-722.51221196127483</v>
      </c>
      <c r="D980" s="224">
        <f>[2]CAMEROUN!V$1111+[7]RCA!F936+[3]CONGO!F$1028+[4]GABON!F1292+[5]GUINEE!F910+[6]TCHAD!F1034-D574</f>
        <v>-732.0471643198897</v>
      </c>
      <c r="E980" s="224">
        <f>[2]CAMEROUN!W$1111+[7]RCA!G936+[3]CONGO!G$1028+[4]GABON!G1292+[5]GUINEE!G910+[6]TCHAD!G1034-E574</f>
        <v>-678.06805724990272</v>
      </c>
      <c r="F980" s="224">
        <f>[2]CAMEROUN!X$1111+[7]RCA!H936+[3]CONGO!H$1028+[4]GABON!H1292+[5]GUINEE!H910+[6]TCHAD!H1034-F574</f>
        <v>-694.71992374657395</v>
      </c>
      <c r="G980" s="224">
        <f>[2]CAMEROUN!Y$1111+[7]RCA!I936+[3]CONGO!I$1028+[4]GABON!I1292+[5]GUINEE!I910+[6]TCHAD!I1034-G574</f>
        <v>-661.96891261386418</v>
      </c>
      <c r="H980" s="224">
        <f>[2]CAMEROUN!Z$1111+[7]RCA!J936+[3]CONGO!J$1028+[4]GABON!J1292+[5]GUINEE!J910+[6]TCHAD!J1034-H574</f>
        <v>-694.54730136623755</v>
      </c>
      <c r="I980" s="224">
        <f>[2]CAMEROUN!AA$1111+[7]RCA!K936+[3]CONGO!K$1028+[4]GABON!K1292+[5]GUINEE!K910+[6]TCHAD!K1034-I574</f>
        <v>-1527.5198119106096</v>
      </c>
      <c r="J980" s="224">
        <f>[2]CAMEROUN!AB$1111+[7]RCA!L936+[3]CONGO!L$1028+[4]GABON!L1292+[5]GUINEE!L910+[6]TCHAD!L1034-J574</f>
        <v>-1536.3193969029153</v>
      </c>
      <c r="K980" s="224">
        <f>[2]CAMEROUN!AC$1111+[7]RCA!M936+[3]CONGO!M$1028+[4]GABON!M1292+[5]GUINEE!M910+[6]TCHAD!M1034-K574</f>
        <v>-1690.9184599716366</v>
      </c>
      <c r="L980" s="224">
        <f>[2]CAMEROUN!AD$1111+[7]RCA!N936+[3]CONGO!N$1028+[4]GABON!N1292+[5]GUINEE!N910+[6]TCHAD!N1034-L574</f>
        <v>-2197.6930141409734</v>
      </c>
      <c r="M980" s="224">
        <f>[2]CAMEROUN!AE$1111+[7]RCA!O936+[3]CONGO!O$1028+[4]GABON!O1292+[5]GUINEE!O910+[6]TCHAD!O1034-M574</f>
        <v>-2363.953521673161</v>
      </c>
      <c r="N980" s="224">
        <f>[2]CAMEROUN!AF$1111+[7]RCA!P936+[3]CONGO!P$1028+[4]GABON!P1292+[5]GUINEE!P910+[6]TCHAD!P1034-N574</f>
        <v>-2168.7691170762132</v>
      </c>
      <c r="O980" s="224">
        <f>[2]CAMEROUN!AG$1111+[7]RCA!Q936+[3]CONGO!Q$1028+[4]GABON!Q1292+[5]GUINEE!Q910+[6]TCHAD!Q1034-O574</f>
        <v>-2524.7658514033842</v>
      </c>
      <c r="P980" s="224">
        <f>[2]CAMEROUN!AH$1111+[7]RCA!R936+[3]CONGO!R$1028+[4]GABON!R1292+[5]GUINEE!R910+[6]TCHAD!R1034-P574</f>
        <v>-3034.3120187218597</v>
      </c>
      <c r="Q980" s="224">
        <f>[2]CAMEROUN!AI$1111+[7]RCA!S936+[3]CONGO!S$1028+[4]GABON!S1292+[5]GUINEE!S910+[6]TCHAD!S1034-Q574</f>
        <v>-4192.4669163058625</v>
      </c>
      <c r="R980" s="224">
        <f>[2]CAMEROUN!AJ$1111+[7]RCA!T936+[3]CONGO!T$1028+[4]GABON!T1292+[5]GUINEE!T910+[6]TCHAD!T1034-R574</f>
        <v>-3302.6676394036358</v>
      </c>
      <c r="S980" s="224">
        <f>[2]CAMEROUN!AK$1111+[7]RCA!U936+[3]CONGO!U$1028+[4]GABON!U1292+[5]GUINEE!U910+[6]TCHAD!U1034-S574</f>
        <v>-3409.6777130053179</v>
      </c>
      <c r="T980" s="224">
        <f>[2]CAMEROUN!AL$1111+[7]RCA!V936+[3]CONGO!V$1028+[4]GABON!V1292+[5]GUINEE!V910+[6]TCHAD!V1034-T574</f>
        <v>-4128.5938992778356</v>
      </c>
      <c r="U980" s="224">
        <f>[2]CAMEROUN!AM$1111+[7]RCA!W936+[3]CONGO!W$1028+[4]GABON!W1292+[5]GUINEE!W910+[6]TCHAD!W1034-U574</f>
        <v>-5412.2500691326431</v>
      </c>
      <c r="V980" s="224">
        <f>[2]CAMEROUN!AN$1111+[7]RCA!X936+[3]CONGO!X$1028+[4]GABON!X1292+[5]GUINEE!X910+[6]TCHAD!X1034-V574</f>
        <v>-7249.2710339753676</v>
      </c>
      <c r="W980" s="224">
        <f>[2]CAMEROUN!AO$1111+[7]RCA!Y936+[3]CONGO!Y$1028+[4]GABON!Y1292+[5]GUINEE!Y910+[6]TCHAD!Y1034-W574</f>
        <v>-8583.1863772312481</v>
      </c>
      <c r="X980" s="224">
        <f>[2]CAMEROUN!AP$1111+[7]RCA!Z936+[3]CONGO!Z$1028+[4]GABON!Z1292+[5]GUINEE!Z910+[6]TCHAD!Z1034-X574</f>
        <v>-8535.1904064481023</v>
      </c>
      <c r="Y980" s="224">
        <f>[2]CAMEROUN!AQ$1111+[7]RCA!AA936+[3]CONGO!AA$1028+[4]GABON!AA1292+[5]GUINEE!AA910+[6]TCHAD!AA1034-Y574</f>
        <v>-10468.989814890792</v>
      </c>
      <c r="Z980" s="224">
        <f>[2]CAMEROUN!AR$1111+[7]RCA!AB936+[3]CONGO!AB$1028+[4]GABON!AB1292+[5]GUINEE!AB910+[6]TCHAD!AB1034-Z574</f>
        <v>-10317.080836679452</v>
      </c>
      <c r="AA980" s="224">
        <f>[2]CAMEROUN!AS$1111+[7]RCA!AC936+[3]CONGO!AC$1028+[4]GABON!AC1292+[5]GUINEE!AC910+[6]TCHAD!AC1034-AA574</f>
        <v>-10877.41740464698</v>
      </c>
      <c r="AB980" s="128">
        <v>-11660.734424274766</v>
      </c>
      <c r="AC980" s="128">
        <v>-11286.2647155082</v>
      </c>
      <c r="AD980" s="128">
        <v>-11763.135000247699</v>
      </c>
      <c r="AE980" s="224">
        <f>[2]CAMEROUN!AT$1111+[7]RCA!AD936+[3]CONGO!AH$1028+[4]GABON!AD1292+[5]GUINEE!AD910+[6]TCHAD!AH1034-AE574</f>
        <v>-11360.965917041078</v>
      </c>
      <c r="AF980" s="128">
        <v>-12511.708762737269</v>
      </c>
      <c r="AG980" s="128">
        <v>-13007.736834349344</v>
      </c>
      <c r="AH980" s="128">
        <v>-13216.136136356472</v>
      </c>
      <c r="AI980" s="128">
        <v>-13020.740795018701</v>
      </c>
      <c r="AJ980" s="152">
        <f>[2]CAMEROUN!AU$1111+[7]RCA!AE936+[3]CONGO!AM$1028+[4]GABON!AE1292+[5]GUINEE!AE910+[6]TCHAD!AM1034-AJ574</f>
        <v>-12082.89395642067</v>
      </c>
      <c r="AK980" s="129">
        <v>-12186.720199024996</v>
      </c>
      <c r="AL980" s="129">
        <v>-12133.198310200702</v>
      </c>
      <c r="AM980" s="129">
        <v>-11753.219641300953</v>
      </c>
      <c r="AN980" s="129">
        <v>-11729.837835158498</v>
      </c>
      <c r="AO980" s="152">
        <f>[2]CAMEROUN!AV1111+[7]RCA!AF936+[3]CONGO!AR$1028+[4]GABON!AF1292+[5]GUINEE!AF910+[6]TCHAD!AR1034-AO574</f>
        <v>-12234.489879271367</v>
      </c>
      <c r="AP980" s="129">
        <v>-10983.842534874882</v>
      </c>
      <c r="AQ980" s="129">
        <v>-10329.695310540686</v>
      </c>
      <c r="AR980" s="129">
        <v>-10270.594924185345</v>
      </c>
      <c r="AS980" s="152">
        <f>[2]CAMEROUN!AZ1111+[7]RCA!AJ936+[3]CONGO!AV$1028+[4]GABON!AJ1292+[5]GUINEE!AJ910+[6]TCHAD!AV1034-AS574</f>
        <v>-11141.425364257268</v>
      </c>
      <c r="AT980" s="129">
        <v>-10389.654835917288</v>
      </c>
      <c r="AU980" s="129">
        <v>-9349.4578538050591</v>
      </c>
      <c r="AV980" s="129">
        <v>-8449.8604130168733</v>
      </c>
      <c r="AW980" s="129">
        <v>-8360.1969647339683</v>
      </c>
      <c r="AX980" s="152">
        <f>[2]CAMEROUN!BE1111+[7]RCA!AO936+[3]CONGO!BA$1028+[4]GABON!AO1292+[5]GUINEE!AO910+[6]TCHAD!BA1034-AX574</f>
        <v>-9634.5113771907199</v>
      </c>
      <c r="AY980" s="129"/>
      <c r="AZ980" s="129">
        <v>-9582.516261176168</v>
      </c>
      <c r="BA980" s="129">
        <v>-9477.5512454323034</v>
      </c>
      <c r="BB980" s="129">
        <v>-9654.2878938164431</v>
      </c>
      <c r="BC980" s="129">
        <v>-9450.7793615372648</v>
      </c>
      <c r="BD980" s="129">
        <v>-9303.3118426159763</v>
      </c>
      <c r="BE980" s="129">
        <v>-9277.9031683173271</v>
      </c>
      <c r="BF980" s="152">
        <f>[2]CAMEROUN!BL1111+[7]RCA!AV936+[3]CONGO!BI$1028+[4]GABON!AV1292+[5]GUINEE!AV910+[6]TCHAD!BH1034-BF574</f>
        <v>-9309.5251097528453</v>
      </c>
      <c r="BG980" s="129">
        <v>-9796.4409010454747</v>
      </c>
      <c r="BH980" s="129">
        <v>-9378.7605469070495</v>
      </c>
      <c r="BI980" s="129">
        <v>-10076.710103242342</v>
      </c>
      <c r="BJ980" s="129">
        <v>-9535.2427609508231</v>
      </c>
      <c r="BK980" s="129">
        <v>-9473.2140779711754</v>
      </c>
      <c r="BL980" s="129">
        <v>-9168.8896616102465</v>
      </c>
      <c r="BM980" s="129">
        <v>-9520.9210363506827</v>
      </c>
      <c r="BN980" s="129">
        <v>-9164.2679367528181</v>
      </c>
      <c r="BO980" s="129">
        <f>BO653</f>
        <v>-9661.1186177040727</v>
      </c>
      <c r="BP980" s="129">
        <v>-9073.5327601825338</v>
      </c>
      <c r="BQ980" s="129">
        <v>-8705.6489662664935</v>
      </c>
      <c r="BR980" s="129">
        <v>-7983.4684085944991</v>
      </c>
      <c r="BS980" s="129">
        <v>-7614.5994357086856</v>
      </c>
      <c r="BT980" s="129">
        <v>-7981.5481039704036</v>
      </c>
      <c r="BU980" s="129">
        <v>-7067.0619221276093</v>
      </c>
      <c r="BV980" s="129">
        <v>-6255.0461212491618</v>
      </c>
      <c r="BW980" s="129">
        <v>-8388.1606695979935</v>
      </c>
      <c r="BX980" s="129">
        <v>-8167.8420334223574</v>
      </c>
      <c r="BY980" s="129">
        <v>-7749.1586505923206</v>
      </c>
      <c r="BZ980" s="128">
        <v>-8500.5609016238886</v>
      </c>
      <c r="CA980" s="129">
        <f>CA653</f>
        <v>-7749.2674108853753</v>
      </c>
      <c r="CB980" s="129">
        <v>-9679.647225061608</v>
      </c>
      <c r="CC980" s="129">
        <v>-9617.5497761185088</v>
      </c>
      <c r="CD980" s="129">
        <v>-9006.3750967638043</v>
      </c>
      <c r="CE980" s="129">
        <v>-9733.54127230622</v>
      </c>
      <c r="CF980" s="129">
        <v>-9684.690923606755</v>
      </c>
      <c r="CG980" s="129">
        <v>-9120.9341303519468</v>
      </c>
      <c r="CH980" s="129">
        <v>-10265.409290008281</v>
      </c>
      <c r="CI980" s="129">
        <v>-9927.3643793741612</v>
      </c>
      <c r="CJ980" s="128">
        <v>-10623.916590162544</v>
      </c>
      <c r="CK980" s="128">
        <v>-10325.33816006539</v>
      </c>
      <c r="CL980" s="129">
        <f>CL653</f>
        <v>-8683.0505820004855</v>
      </c>
      <c r="CM980" s="129">
        <v>-11088.617908095081</v>
      </c>
      <c r="CN980" s="129">
        <v>-11657.582696364632</v>
      </c>
      <c r="CO980" s="129">
        <v>-11682.729078732857</v>
      </c>
      <c r="CP980" s="129">
        <v>-12556.197944016043</v>
      </c>
      <c r="CQ980" s="129">
        <v>-11651.513325662365</v>
      </c>
      <c r="CR980" s="129">
        <v>-10919.385528791929</v>
      </c>
      <c r="CS980" s="129">
        <v>-12738.517356198094</v>
      </c>
      <c r="CT980" s="129">
        <v>-12212.762306472188</v>
      </c>
      <c r="CU980" s="129">
        <v>-11204.448260423322</v>
      </c>
      <c r="CV980" s="129">
        <v>-12373.927265809871</v>
      </c>
      <c r="CW980" s="129">
        <v>-12025.651109946592</v>
      </c>
      <c r="CX980" s="129">
        <v>-12079.254425359666</v>
      </c>
      <c r="CY980" s="129">
        <v>-12081.072659969512</v>
      </c>
      <c r="CZ980" s="129">
        <v>-11828.891886286498</v>
      </c>
      <c r="DA980" s="129">
        <f t="shared" ref="DA980" si="1043">DA653</f>
        <v>-10500.208026700446</v>
      </c>
      <c r="DB980" s="128">
        <v>-13024.186758345026</v>
      </c>
      <c r="DC980" s="128">
        <v>-12578.88051078125</v>
      </c>
      <c r="DD980" s="128">
        <v>-12482.738762809859</v>
      </c>
      <c r="DE980" s="128">
        <v>-12959.14471625915</v>
      </c>
      <c r="DF980" s="128">
        <v>-12434.9060232474</v>
      </c>
      <c r="DG980" s="128">
        <v>-12168.884901529222</v>
      </c>
      <c r="DH980" s="128">
        <v>-12882.069833103991</v>
      </c>
      <c r="DI980" s="128">
        <v>-12415.468126204269</v>
      </c>
      <c r="DJ980" s="128">
        <v>-12138.543693119354</v>
      </c>
      <c r="DK980" s="128">
        <v>-13573.118704717403</v>
      </c>
      <c r="DL980" s="128">
        <v>-13158.56455347299</v>
      </c>
      <c r="DM980" s="128">
        <v>-12225.054570199101</v>
      </c>
      <c r="DN980" s="130">
        <f t="shared" ref="DN980" si="1044">DN653</f>
        <v>-11173.065358206544</v>
      </c>
      <c r="DO980" s="128">
        <v>-12225.054570199101</v>
      </c>
      <c r="DP980" s="128">
        <v>-12917.401317205542</v>
      </c>
      <c r="DQ980" s="128">
        <v>-12673.678420488068</v>
      </c>
      <c r="DR980" s="128">
        <v>-11887.947633928972</v>
      </c>
      <c r="DS980" s="128">
        <v>-12680.580132235578</v>
      </c>
      <c r="DT980" s="128">
        <v>-12467.918144260866</v>
      </c>
      <c r="DU980" s="128">
        <v>-11533.157500337946</v>
      </c>
      <c r="DV980" s="131">
        <f>DV653</f>
        <v>-11862.422412768516</v>
      </c>
      <c r="DW980" s="132">
        <f>DW653</f>
        <v>-11759.81067663457</v>
      </c>
      <c r="DX980" s="133">
        <f>DX653</f>
        <v>-10678.600910236144</v>
      </c>
      <c r="DZ980" s="128">
        <f>DZ653</f>
        <v>-12239.722709777518</v>
      </c>
      <c r="EC980" s="128">
        <f>EC653</f>
        <v>-12786.512610909311</v>
      </c>
      <c r="EF980" s="128">
        <f>EF653</f>
        <v>-13191.143898896775</v>
      </c>
      <c r="EI980" s="128">
        <f>EI653</f>
        <v>-13648.880604725962</v>
      </c>
      <c r="EL980" s="128">
        <f>EL653</f>
        <v>-14371.069607446643</v>
      </c>
      <c r="EO980" s="128">
        <f>EO653</f>
        <v>-14768.676584246956</v>
      </c>
    </row>
    <row r="981" spans="1:145" ht="15.5" x14ac:dyDescent="0.35">
      <c r="A981" s="56" t="s">
        <v>416</v>
      </c>
      <c r="B981" s="224">
        <f>[2]CAMEROUN!T1114+[7]RCA!D939+[3]CONGO!D$1031+[4]GABON!D1295+[5]GUINEE!D913+[6]TCHAD!D1037</f>
        <v>-804.07108000000005</v>
      </c>
      <c r="C981" s="224">
        <f>[2]CAMEROUN!U1114+[7]RCA!E939+[3]CONGO!E$1031+[4]GABON!E1295+[5]GUINEE!E913+[6]TCHAD!E1037</f>
        <v>-824.39004999999997</v>
      </c>
      <c r="D981" s="224">
        <f>[2]CAMEROUN!V1114+[7]RCA!F939+[3]CONGO!F$1031+[4]GABON!F1295+[5]GUINEE!F913+[6]TCHAD!F1037</f>
        <v>-903.33999000000006</v>
      </c>
      <c r="E981" s="224">
        <f>[2]CAMEROUN!W1114+[7]RCA!G939+[3]CONGO!G$1031+[4]GABON!G1295+[5]GUINEE!G913+[6]TCHAD!G1037</f>
        <v>-881.23850000000004</v>
      </c>
      <c r="F981" s="224">
        <f>[2]CAMEROUN!X1114+[7]RCA!H939+[3]CONGO!H$1031+[4]GABON!H1295+[5]GUINEE!H913+[6]TCHAD!H1037</f>
        <v>-851.74349999999993</v>
      </c>
      <c r="G981" s="224">
        <f>[2]CAMEROUN!Y1114+[7]RCA!I939+[3]CONGO!I$1031+[4]GABON!I1295+[5]GUINEE!I913+[6]TCHAD!I1037</f>
        <v>-829.76499999999999</v>
      </c>
      <c r="H981" s="224">
        <f>[2]CAMEROUN!Z1114+[7]RCA!J939+[3]CONGO!J$1031+[4]GABON!J1295+[5]GUINEE!J913+[6]TCHAD!J1037</f>
        <v>-881.53589999999997</v>
      </c>
      <c r="I981" s="224">
        <f>[2]CAMEROUN!AA1114+[7]RCA!K939+[3]CONGO!K$1031+[4]GABON!K1295+[5]GUINEE!K913+[6]TCHAD!K1037</f>
        <v>-1416.1810999999998</v>
      </c>
      <c r="J981" s="224">
        <f>[2]CAMEROUN!AB1114+[7]RCA!L939+[3]CONGO!L$1031+[4]GABON!L1295+[5]GUINEE!L913+[6]TCHAD!L1037</f>
        <v>-1283.5763500000003</v>
      </c>
      <c r="K981" s="224">
        <f>[2]CAMEROUN!AC1114+[7]RCA!M939+[3]CONGO!M$1031+[4]GABON!M1295+[5]GUINEE!M913+[6]TCHAD!M1037</f>
        <v>-1755.5427999999999</v>
      </c>
      <c r="L981" s="224">
        <f>[2]CAMEROUN!AD1114+[7]RCA!N939+[3]CONGO!N$1031+[4]GABON!N1295+[5]GUINEE!N913+[6]TCHAD!N1037</f>
        <v>-1893.9297999999999</v>
      </c>
      <c r="M981" s="224">
        <f>[2]CAMEROUN!AE1114+[7]RCA!O939+[3]CONGO!O$1031+[4]GABON!O1295+[5]GUINEE!O913+[6]TCHAD!O1037</f>
        <v>-1981.7842799999999</v>
      </c>
      <c r="N981" s="224">
        <f>[2]CAMEROUN!AF1114+[7]RCA!P939+[3]CONGO!P$1031+[4]GABON!P1295+[5]GUINEE!P913+[6]TCHAD!P1037</f>
        <v>-1978.0110999999997</v>
      </c>
      <c r="O981" s="224">
        <f>[2]CAMEROUN!AG1114+[7]RCA!Q939+[3]CONGO!Q$1031+[4]GABON!Q1295+[5]GUINEE!Q913+[6]TCHAD!Q1037</f>
        <v>-2490.7910336024443</v>
      </c>
      <c r="P981" s="224">
        <f>[2]CAMEROUN!AH1114+[7]RCA!R939+[3]CONGO!R$1031+[4]GABON!R1295+[5]GUINEE!R913+[6]TCHAD!R1037</f>
        <v>-2498.9714800000011</v>
      </c>
      <c r="Q981" s="224">
        <f>[2]CAMEROUN!AI1114+[7]RCA!S939+[3]CONGO!S$1031+[4]GABON!S1295+[5]GUINEE!S913+[6]TCHAD!S1037</f>
        <v>-3085.9274799999998</v>
      </c>
      <c r="R981" s="224">
        <f>[2]CAMEROUN!AJ1114+[7]RCA!T939+[3]CONGO!T$1031+[4]GABON!T1295+[5]GUINEE!T913+[6]TCHAD!T1037</f>
        <v>-2755.0280849999999</v>
      </c>
      <c r="S981" s="224">
        <f>[2]CAMEROUN!AK1114+[7]RCA!U939+[3]CONGO!U$1031+[4]GABON!U1295+[5]GUINEE!U913+[6]TCHAD!U1037</f>
        <v>-3152.1682600000004</v>
      </c>
      <c r="T981" s="224">
        <f>[2]CAMEROUN!AL1114+[7]RCA!V939+[3]CONGO!V$1031+[4]GABON!V1295+[5]GUINEE!V913+[6]TCHAD!V1037</f>
        <v>-3504.0443511313397</v>
      </c>
      <c r="U981" s="224">
        <f>[2]CAMEROUN!AM1114+[7]RCA!W939+[3]CONGO!W$1031+[4]GABON!W1295+[5]GUINEE!W913+[6]TCHAD!W1037</f>
        <v>-4310.9929999999995</v>
      </c>
      <c r="V981" s="224">
        <f>[2]CAMEROUN!AN1114+[7]RCA!X939+[3]CONGO!X$1031+[4]GABON!X1295+[5]GUINEE!X913+[6]TCHAD!X1037</f>
        <v>-4931.3239999999987</v>
      </c>
      <c r="W981" s="224">
        <f>[2]CAMEROUN!AO1114+[7]RCA!Y939+[3]CONGO!Y$1031+[4]GABON!Y1295+[5]GUINEE!Y913+[6]TCHAD!Y1037</f>
        <v>-4998.8670000000002</v>
      </c>
      <c r="X981" s="224">
        <f>[2]CAMEROUN!AP1114+[7]RCA!Z939+[3]CONGO!Z$1031+[4]GABON!Z1295+[5]GUINEE!Z913+[6]TCHAD!Z1037</f>
        <v>-5698.9039999999986</v>
      </c>
      <c r="Y981" s="224">
        <f>[2]CAMEROUN!AQ1114+[7]RCA!AA939+[3]CONGO!AA$1031+[4]GABON!AA1295+[5]GUINEE!AA913+[6]TCHAD!AA1037</f>
        <v>-6031.744999999999</v>
      </c>
      <c r="Z981" s="224">
        <f>[2]CAMEROUN!AR1114+[7]RCA!AB939+[3]CONGO!AB$1031+[4]GABON!AB1295+[5]GUINEE!AB913+[6]TCHAD!AB1037</f>
        <v>-7023.1415000000006</v>
      </c>
      <c r="AA981" s="224">
        <f>[2]CAMEROUN!AS1114+[7]RCA!AC939+[3]CONGO!AC$1031+[4]GABON!AC1295+[5]GUINEE!AC913+[6]TCHAD!AC1037</f>
        <v>-6768.6589477693142</v>
      </c>
      <c r="AB981" s="128">
        <v>-7452.4135313906636</v>
      </c>
      <c r="AC981" s="128">
        <v>-7238.5343949660246</v>
      </c>
      <c r="AD981" s="128">
        <v>-7473.3935400692808</v>
      </c>
      <c r="AE981" s="224">
        <f>[2]CAMEROUN!AT1114+[7]RCA!AD939+[3]CONGO!AH$1031+[4]GABON!AD1295+[5]GUINEE!AD913+[6]TCHAD!AH1037</f>
        <v>-7051.3080000000009</v>
      </c>
      <c r="AF981" s="128">
        <v>-8132.0193018659247</v>
      </c>
      <c r="AG981" s="128">
        <v>-8245.045299238167</v>
      </c>
      <c r="AH981" s="128">
        <v>-8554.0583407909708</v>
      </c>
      <c r="AI981" s="128">
        <v>-8436.1364253751944</v>
      </c>
      <c r="AJ981" s="152">
        <f>[2]CAMEROUN!AU1114+[7]RCA!AE939+[3]CONGO!AM$1031+[4]GABON!AE1295+[5]GUINEE!AE913+[6]TCHAD!AM1037</f>
        <v>-7815.8570000000009</v>
      </c>
      <c r="AK981" s="129">
        <v>-8856.6833790741748</v>
      </c>
      <c r="AL981" s="129">
        <v>-7972.0796235881935</v>
      </c>
      <c r="AM981" s="129">
        <v>-7301.7644456760308</v>
      </c>
      <c r="AN981" s="129">
        <v>-7285.05070111643</v>
      </c>
      <c r="AO981" s="152">
        <f>[2]CAMEROUN!AV1114+[7]RCA!AF939+[3]CONGO!AR$1031+[4]GABON!AF1295+[5]GUINEE!AF913+[6]TCHAD!AR1037</f>
        <v>-7098.0970000000007</v>
      </c>
      <c r="AP981" s="129">
        <v>-6668.8598184353641</v>
      </c>
      <c r="AQ981" s="129">
        <v>-6205.4062825956835</v>
      </c>
      <c r="AR981" s="129">
        <v>-6511.1326066594665</v>
      </c>
      <c r="AS981" s="152">
        <f>[2]CAMEROUN!AZ1114+[7]RCA!AJ939+[3]CONGO!AV$1031+[4]GABON!AJ1295+[5]GUINEE!AJ913+[6]TCHAD!AV1037</f>
        <v>-5007.5223038316253</v>
      </c>
      <c r="AT981" s="129">
        <v>-6617.7609749859785</v>
      </c>
      <c r="AU981" s="129">
        <v>-6494.9621178472016</v>
      </c>
      <c r="AV981" s="129">
        <v>-5207.4977854564168</v>
      </c>
      <c r="AW981" s="129">
        <v>-5098.8161620127248</v>
      </c>
      <c r="AX981" s="152">
        <f>[2]CAMEROUN!BE1114+[7]RCA!AO939+[3]CONGO!BA$1031+[4]GABON!AO1295+[5]GUINEE!AO913+[6]TCHAD!BA1037</f>
        <v>-6060.4300941433348</v>
      </c>
      <c r="AY981" s="129"/>
      <c r="AZ981" s="129">
        <v>-5374.252178792899</v>
      </c>
      <c r="BA981" s="129">
        <v>-5382.6905316281718</v>
      </c>
      <c r="BB981" s="129">
        <v>-6726.6993568458029</v>
      </c>
      <c r="BC981" s="129">
        <v>-6731.4952794072051</v>
      </c>
      <c r="BD981" s="129">
        <v>-7103.8978502682239</v>
      </c>
      <c r="BE981" s="129">
        <v>-7324.3960913348919</v>
      </c>
      <c r="BF981" s="152">
        <f>[2]CAMEROUN!BL1114+[7]RCA!AV939+[3]CONGO!BI$1031+[4]GABON!AV1295+[5]GUINEE!AV913+[6]TCHAD!BH1037</f>
        <v>-5247.193744413049</v>
      </c>
      <c r="BG981" s="129">
        <v>-6973.5228148965325</v>
      </c>
      <c r="BH981" s="129">
        <v>-7067.0955757621568</v>
      </c>
      <c r="BI981" s="129">
        <v>-7678.3489653332099</v>
      </c>
      <c r="BJ981" s="129">
        <v>-7768.1538267133437</v>
      </c>
      <c r="BK981" s="129">
        <v>-7618.2260304269957</v>
      </c>
      <c r="BL981" s="129">
        <v>-8790.9526340250195</v>
      </c>
      <c r="BM981" s="129">
        <v>-7598.6017115307732</v>
      </c>
      <c r="BN981" s="129">
        <v>-7806.4017625348843</v>
      </c>
      <c r="BO981" s="129">
        <f>-(-BO579-BO582-BO585-BO588-BO591)</f>
        <v>-5629.3606479118462</v>
      </c>
      <c r="BP981" s="129">
        <v>-6952.4504959509677</v>
      </c>
      <c r="BQ981" s="129">
        <v>-6598.4060566207918</v>
      </c>
      <c r="BR981" s="129">
        <v>-5383.2721680610084</v>
      </c>
      <c r="BS981" s="129">
        <v>-4778.3155812956984</v>
      </c>
      <c r="BT981" s="129">
        <v>-5430.7999554591324</v>
      </c>
      <c r="BU981" s="129">
        <v>-4943.4249654906052</v>
      </c>
      <c r="BV981" s="129">
        <v>-4593.818732010498</v>
      </c>
      <c r="BW981" s="129">
        <v>-5415.4197617627278</v>
      </c>
      <c r="BX981" s="129">
        <v>-5244.6986996860496</v>
      </c>
      <c r="BY981" s="129">
        <v>-5037.5621124275649</v>
      </c>
      <c r="BZ981" s="128">
        <v>-5550.7549499038505</v>
      </c>
      <c r="CA981" s="129">
        <f>-(-CA579-CA582-CA585-CA588-CA591)</f>
        <v>-4052.5426494415333</v>
      </c>
      <c r="CB981" s="129">
        <v>-5557.5054536070156</v>
      </c>
      <c r="CC981" s="129">
        <v>-5630.4737994977886</v>
      </c>
      <c r="CD981" s="129">
        <v>-5352.3265694393585</v>
      </c>
      <c r="CE981" s="129">
        <v>-5584.3561187383875</v>
      </c>
      <c r="CF981" s="129">
        <v>-5613.9209834944422</v>
      </c>
      <c r="CG981" s="129">
        <v>-5364.3099493977761</v>
      </c>
      <c r="CH981" s="129">
        <v>-5911.5453291809354</v>
      </c>
      <c r="CI981" s="129">
        <v>-5761.0422585674996</v>
      </c>
      <c r="CJ981" s="128">
        <v>-5917.9761420921013</v>
      </c>
      <c r="CK981" s="128">
        <v>-5778.5660509121444</v>
      </c>
      <c r="CL981" s="129">
        <f>-(-CL579-CL582-CL585-CL588-CL591)</f>
        <v>-4768.6909999999998</v>
      </c>
      <c r="CM981" s="129">
        <v>-6241.3430429622495</v>
      </c>
      <c r="CN981" s="129">
        <v>-6253.1994796283143</v>
      </c>
      <c r="CO981" s="129">
        <v>-6263.464854137962</v>
      </c>
      <c r="CP981" s="129">
        <v>-8615.3018143557892</v>
      </c>
      <c r="CQ981" s="129">
        <v>-8018.8153235702875</v>
      </c>
      <c r="CR981" s="129">
        <v>-7618.1687188443429</v>
      </c>
      <c r="CS981" s="129">
        <v>-8567.1851545985501</v>
      </c>
      <c r="CT981" s="129">
        <v>-8275.7617843125063</v>
      </c>
      <c r="CU981" s="129">
        <v>-7618.2639645443305</v>
      </c>
      <c r="CV981" s="129">
        <v>-7998.1935384884291</v>
      </c>
      <c r="CW981" s="129">
        <v>-7789.171725384027</v>
      </c>
      <c r="CX981" s="129">
        <v>-7800.8885817906221</v>
      </c>
      <c r="CY981" s="129">
        <v>-7854.4022484039024</v>
      </c>
      <c r="CZ981" s="129">
        <v>-7772.0781383759422</v>
      </c>
      <c r="DA981" s="129">
        <f t="shared" ref="DA981" si="1045">-(-DA579-DA582-DA585-DA588-DA591)</f>
        <v>-5886.7641877954993</v>
      </c>
      <c r="DB981" s="128">
        <v>-6573.5147361093968</v>
      </c>
      <c r="DC981" s="128">
        <v>-6135.570164655167</v>
      </c>
      <c r="DD981" s="128">
        <v>-6003.9824881314289</v>
      </c>
      <c r="DE981" s="128">
        <v>-6435.4438789725755</v>
      </c>
      <c r="DF981" s="128">
        <v>-5959.7749920446913</v>
      </c>
      <c r="DG981" s="128">
        <v>-5746.2353282807117</v>
      </c>
      <c r="DH981" s="128">
        <v>-6031.3850189125624</v>
      </c>
      <c r="DI981" s="128">
        <v>-5585.800254295048</v>
      </c>
      <c r="DJ981" s="128">
        <v>-5384.8729145539583</v>
      </c>
      <c r="DK981" s="128">
        <v>-6090.0191327898801</v>
      </c>
      <c r="DL981" s="128">
        <v>-5670.7267276048069</v>
      </c>
      <c r="DM981" s="128">
        <v>-5407.0021006541647</v>
      </c>
      <c r="DN981" s="130">
        <f t="shared" ref="DN981" si="1046">-(-DN579-DN582-DN585-DN588-DN591)</f>
        <v>-5769.9611486601461</v>
      </c>
      <c r="DO981" s="128">
        <v>-5407.0021006541647</v>
      </c>
      <c r="DP981" s="128">
        <v>-6113.2072063558389</v>
      </c>
      <c r="DQ981" s="128">
        <v>-5880.3755016934447</v>
      </c>
      <c r="DR981" s="128">
        <v>-5354.652454315913</v>
      </c>
      <c r="DS981" s="128">
        <v>-5980.7382717105411</v>
      </c>
      <c r="DT981" s="128">
        <v>-5795.877072580146</v>
      </c>
      <c r="DU981" s="128">
        <v>-5963.598496317547</v>
      </c>
      <c r="DV981" s="131">
        <f>-(-DV579-DV582-DV585-DV588-DV591)</f>
        <v>-6071.2053632992338</v>
      </c>
      <c r="DW981" s="132">
        <f>-(-DW579-DW582-DW585-DW588-DW591)</f>
        <v>-5984.0193227857035</v>
      </c>
      <c r="DX981" s="133">
        <f>-(-DX579-DX582-DX585-DX588-DX591)</f>
        <v>-5575.1556304459091</v>
      </c>
      <c r="DZ981" s="128">
        <f>-(-DZ579-DZ582-DZ585-DZ588-DZ591)</f>
        <v>-6265.0163186917243</v>
      </c>
      <c r="EC981" s="128">
        <f>-(-EC579-EC582-EC585-EC588-EC591)</f>
        <v>-6351.7368266813328</v>
      </c>
      <c r="EF981" s="128">
        <f>-(-EF579-EF582-EF585-EF588-EF591)</f>
        <v>-6512.8328289086576</v>
      </c>
      <c r="EI981" s="128">
        <f>-(-EI579-EI582-EI585-EI588-EI591)</f>
        <v>-6801.1011719511971</v>
      </c>
      <c r="EL981" s="128">
        <f>-(-EL579-EL582-EL585-EL588-EL591)</f>
        <v>-7136.1697874660103</v>
      </c>
      <c r="EO981" s="128">
        <f>-(-EO579-EO582-EO585-EO588-EO591)</f>
        <v>-7442.9457408640037</v>
      </c>
    </row>
    <row r="982" spans="1:145" ht="15.5" x14ac:dyDescent="0.35">
      <c r="A982" s="56"/>
      <c r="B982" s="128"/>
      <c r="C982" s="128"/>
      <c r="D982" s="128"/>
      <c r="E982" s="128"/>
      <c r="F982" s="128"/>
      <c r="G982" s="128"/>
      <c r="H982" s="128"/>
      <c r="I982" s="128"/>
      <c r="J982" s="128"/>
      <c r="K982" s="128"/>
      <c r="L982" s="128"/>
      <c r="M982" s="128"/>
      <c r="N982" s="128"/>
      <c r="O982" s="128"/>
      <c r="P982" s="128"/>
      <c r="Q982" s="128"/>
      <c r="R982" s="128"/>
      <c r="S982" s="128"/>
      <c r="T982" s="128"/>
      <c r="U982" s="128"/>
      <c r="V982" s="128"/>
      <c r="W982" s="128"/>
      <c r="X982" s="129"/>
      <c r="Y982" s="129"/>
      <c r="Z982" s="128"/>
      <c r="AA982" s="128"/>
      <c r="AB982" s="128"/>
      <c r="AC982" s="128"/>
      <c r="AD982" s="128"/>
      <c r="AE982" s="128"/>
      <c r="AF982" s="128"/>
      <c r="AG982" s="128"/>
      <c r="AH982" s="128"/>
      <c r="AI982" s="128"/>
      <c r="AJ982" s="38">
        <f>AJ574</f>
        <v>-588.50304357933135</v>
      </c>
      <c r="AK982" s="129"/>
      <c r="AL982" s="129"/>
      <c r="AM982" s="129"/>
      <c r="AN982" s="129"/>
      <c r="AO982" s="129"/>
      <c r="AP982" s="129"/>
      <c r="AQ982" s="129"/>
      <c r="AR982" s="129"/>
      <c r="AS982" s="129"/>
      <c r="AT982" s="129"/>
      <c r="AU982" s="129"/>
      <c r="AV982" s="129"/>
      <c r="AW982" s="129"/>
      <c r="AX982" s="129"/>
      <c r="AY982" s="129"/>
      <c r="AZ982" s="129"/>
      <c r="BA982" s="129"/>
      <c r="BB982" s="129"/>
      <c r="BC982" s="129"/>
      <c r="BD982" s="129"/>
      <c r="BE982" s="129"/>
      <c r="BF982" s="129"/>
      <c r="BG982" s="129"/>
      <c r="BH982" s="129"/>
      <c r="BI982" s="129"/>
      <c r="BJ982" s="129"/>
      <c r="BK982" s="129"/>
      <c r="BL982" s="129"/>
      <c r="BM982" s="129"/>
      <c r="BN982" s="129"/>
      <c r="BO982" s="129"/>
      <c r="BP982" s="129"/>
      <c r="BQ982" s="129"/>
      <c r="BR982" s="129"/>
      <c r="BS982" s="129"/>
      <c r="BT982" s="129"/>
      <c r="BU982" s="129"/>
      <c r="BV982" s="129"/>
      <c r="BW982" s="129"/>
      <c r="BX982" s="129"/>
      <c r="BY982" s="129"/>
      <c r="BZ982" s="128"/>
      <c r="CA982" s="129"/>
      <c r="CB982" s="129"/>
      <c r="CC982" s="129"/>
      <c r="CD982" s="129"/>
      <c r="CE982" s="129"/>
      <c r="CF982" s="129"/>
      <c r="CG982" s="129"/>
      <c r="CH982" s="129"/>
      <c r="CI982" s="129"/>
      <c r="CJ982" s="128"/>
      <c r="CK982" s="128"/>
      <c r="CL982" s="129"/>
      <c r="CM982" s="129"/>
      <c r="CN982" s="129"/>
      <c r="CO982" s="129"/>
      <c r="CP982" s="129"/>
      <c r="CQ982" s="129"/>
      <c r="CR982" s="129"/>
      <c r="CS982" s="129"/>
      <c r="CT982" s="129"/>
      <c r="CU982" s="129"/>
      <c r="CV982" s="129"/>
      <c r="CW982" s="129"/>
      <c r="CX982" s="129"/>
      <c r="CY982" s="129"/>
      <c r="CZ982" s="129"/>
      <c r="DA982" s="129"/>
      <c r="DB982" s="128"/>
      <c r="DC982" s="128"/>
      <c r="DD982" s="128"/>
      <c r="DE982" s="128"/>
      <c r="DF982" s="128"/>
      <c r="DG982" s="128"/>
      <c r="DH982" s="128"/>
      <c r="DI982" s="128"/>
      <c r="DJ982" s="128"/>
      <c r="DK982" s="128"/>
      <c r="DL982" s="128"/>
      <c r="DM982" s="128"/>
      <c r="DN982" s="130"/>
      <c r="DO982" s="128"/>
      <c r="DP982" s="128"/>
      <c r="DQ982" s="128"/>
      <c r="DR982" s="128"/>
      <c r="DS982" s="128"/>
      <c r="DT982" s="128"/>
      <c r="DU982" s="128"/>
      <c r="DV982" s="131"/>
      <c r="DW982" s="132"/>
      <c r="DX982" s="133"/>
      <c r="DZ982" s="128"/>
      <c r="EC982" s="128"/>
      <c r="EF982" s="128"/>
      <c r="EI982" s="128"/>
      <c r="EL982" s="128"/>
      <c r="EO982" s="128"/>
    </row>
    <row r="983" spans="1:145" ht="15.5" x14ac:dyDescent="0.35">
      <c r="A983" s="56" t="s">
        <v>418</v>
      </c>
      <c r="B983" s="128" t="e">
        <f t="shared" ref="B983:Z983" si="1047">B955-B959</f>
        <v>#VALUE!</v>
      </c>
      <c r="C983" s="128" t="e">
        <f t="shared" si="1047"/>
        <v>#VALUE!</v>
      </c>
      <c r="D983" s="128" t="e">
        <f t="shared" si="1047"/>
        <v>#VALUE!</v>
      </c>
      <c r="E983" s="128" t="e">
        <f t="shared" si="1047"/>
        <v>#VALUE!</v>
      </c>
      <c r="F983" s="128" t="e">
        <f t="shared" si="1047"/>
        <v>#VALUE!</v>
      </c>
      <c r="G983" s="128" t="e">
        <f t="shared" si="1047"/>
        <v>#VALUE!</v>
      </c>
      <c r="H983" s="128" t="e">
        <f t="shared" si="1047"/>
        <v>#VALUE!</v>
      </c>
      <c r="I983" s="128" t="e">
        <f t="shared" si="1047"/>
        <v>#VALUE!</v>
      </c>
      <c r="J983" s="128" t="e">
        <f t="shared" si="1047"/>
        <v>#VALUE!</v>
      </c>
      <c r="K983" s="128" t="e">
        <f t="shared" si="1047"/>
        <v>#VALUE!</v>
      </c>
      <c r="L983" s="128" t="e">
        <f t="shared" si="1047"/>
        <v>#VALUE!</v>
      </c>
      <c r="M983" s="128" t="e">
        <f t="shared" si="1047"/>
        <v>#VALUE!</v>
      </c>
      <c r="N983" s="128" t="e">
        <f t="shared" si="1047"/>
        <v>#VALUE!</v>
      </c>
      <c r="O983" s="128" t="e">
        <f t="shared" si="1047"/>
        <v>#VALUE!</v>
      </c>
      <c r="P983" s="128" t="e">
        <f t="shared" si="1047"/>
        <v>#VALUE!</v>
      </c>
      <c r="Q983" s="128" t="e">
        <f t="shared" si="1047"/>
        <v>#VALUE!</v>
      </c>
      <c r="R983" s="128" t="e">
        <f t="shared" si="1047"/>
        <v>#VALUE!</v>
      </c>
      <c r="S983" s="128" t="e">
        <f t="shared" si="1047"/>
        <v>#VALUE!</v>
      </c>
      <c r="T983" s="128" t="e">
        <f t="shared" si="1047"/>
        <v>#VALUE!</v>
      </c>
      <c r="U983" s="128" t="e">
        <f t="shared" si="1047"/>
        <v>#VALUE!</v>
      </c>
      <c r="V983" s="128" t="e">
        <f t="shared" si="1047"/>
        <v>#VALUE!</v>
      </c>
      <c r="W983" s="128" t="e">
        <f t="shared" si="1047"/>
        <v>#VALUE!</v>
      </c>
      <c r="X983" s="129" t="e">
        <f t="shared" si="1047"/>
        <v>#VALUE!</v>
      </c>
      <c r="Y983" s="129" t="e">
        <f t="shared" si="1047"/>
        <v>#VALUE!</v>
      </c>
      <c r="Z983" s="128" t="e">
        <f t="shared" si="1047"/>
        <v>#VALUE!</v>
      </c>
      <c r="AA983" s="128" t="e">
        <f>AA955-AA959</f>
        <v>#VALUE!</v>
      </c>
      <c r="AB983" s="128">
        <v>23830.092677318626</v>
      </c>
      <c r="AC983" s="128">
        <v>23401.879551740723</v>
      </c>
      <c r="AD983" s="128">
        <v>22421.623497144999</v>
      </c>
      <c r="AE983" s="128" t="e">
        <f>AE955-AE959</f>
        <v>#VALUE!</v>
      </c>
      <c r="AF983" s="128">
        <v>20555.152085229834</v>
      </c>
      <c r="AG983" s="128">
        <v>20181.536969705947</v>
      </c>
      <c r="AH983" s="128">
        <v>20476.022520447059</v>
      </c>
      <c r="AI983" s="128">
        <v>19145.4509375661</v>
      </c>
      <c r="AJ983" s="129" t="e">
        <f>AJ955-AJ959</f>
        <v>#VALUE!</v>
      </c>
      <c r="AK983" s="129">
        <v>11588.520915554811</v>
      </c>
      <c r="AL983" s="129">
        <v>13801.988571489892</v>
      </c>
      <c r="AM983" s="129">
        <v>13044.201363374999</v>
      </c>
      <c r="AN983" s="129">
        <v>13034.51907641927</v>
      </c>
      <c r="AO983" s="129" t="e">
        <f>AO955-AO959</f>
        <v>#VALUE!</v>
      </c>
      <c r="AP983" s="129">
        <v>10307.559647257669</v>
      </c>
      <c r="AQ983" s="129">
        <v>9069.01214044265</v>
      </c>
      <c r="AR983" s="129">
        <v>9279.8001079845053</v>
      </c>
      <c r="AS983" s="129" t="e">
        <f>AS955-AS959</f>
        <v>#VALUE!</v>
      </c>
      <c r="AT983" s="129">
        <v>12378.242239298401</v>
      </c>
      <c r="AU983" s="129">
        <v>10006.566961968972</v>
      </c>
      <c r="AV983" s="129">
        <v>10019.891082733906</v>
      </c>
      <c r="AW983" s="129">
        <v>10023.474030113301</v>
      </c>
      <c r="AX983" s="129" t="e">
        <f>AX955-AX959</f>
        <v>#VALUE!</v>
      </c>
      <c r="AY983" s="129"/>
      <c r="AZ983" s="129">
        <v>3297.2842627682403</v>
      </c>
      <c r="BA983" s="129">
        <v>1992.6614021879723</v>
      </c>
      <c r="BB983" s="129">
        <v>2410.7462518698667</v>
      </c>
      <c r="BC983" s="129">
        <v>1138.0581692712949</v>
      </c>
      <c r="BD983" s="129">
        <v>3376.4644081997249</v>
      </c>
      <c r="BE983" s="129">
        <v>1777.5383229842409</v>
      </c>
      <c r="BF983" s="129" t="e">
        <f>BF955-BF959</f>
        <v>#VALUE!</v>
      </c>
      <c r="BG983" s="129">
        <v>2734.0801745612698</v>
      </c>
      <c r="BH983" s="129">
        <v>495.17224480378354</v>
      </c>
      <c r="BI983" s="129">
        <v>2561.3151159671106</v>
      </c>
      <c r="BJ983" s="129">
        <v>463.15688247231446</v>
      </c>
      <c r="BK983" s="129">
        <v>3895.7045036385098</v>
      </c>
      <c r="BL983" s="129">
        <v>555.43094908216881</v>
      </c>
      <c r="BM983" s="129">
        <v>3250.6021875803708</v>
      </c>
      <c r="BN983" s="129">
        <v>973.93882647864666</v>
      </c>
      <c r="BO983" s="129" t="e">
        <f>BO955-BO959</f>
        <v>#VALUE!</v>
      </c>
      <c r="BP983" s="129">
        <v>4754.4369246188871</v>
      </c>
      <c r="BQ983" s="129">
        <v>14761.656109097879</v>
      </c>
      <c r="BR983" s="129">
        <v>9472.6961672109101</v>
      </c>
      <c r="BS983" s="129">
        <v>-3283.5413358130827</v>
      </c>
      <c r="BT983" s="129">
        <v>12341.43999229301</v>
      </c>
      <c r="BU983" s="129">
        <v>10858.651715479013</v>
      </c>
      <c r="BV983" s="129">
        <v>8268.7353772925271</v>
      </c>
      <c r="BW983" s="129">
        <v>12996.23922384272</v>
      </c>
      <c r="BX983" s="129">
        <v>11431.318423162076</v>
      </c>
      <c r="BY983" s="129">
        <v>9932.7364318176915</v>
      </c>
      <c r="BZ983" s="128">
        <v>12615.389805269471</v>
      </c>
      <c r="CA983" s="129" t="e">
        <f>CA955-CA959</f>
        <v>#VALUE!</v>
      </c>
      <c r="CB983" s="129">
        <v>16262.501708265809</v>
      </c>
      <c r="CC983" s="129">
        <v>16103.006918827916</v>
      </c>
      <c r="CD983" s="129">
        <v>14113.874718689978</v>
      </c>
      <c r="CE983" s="129">
        <v>15768.430340405459</v>
      </c>
      <c r="CF983" s="129">
        <v>15673.811097862708</v>
      </c>
      <c r="CG983" s="129">
        <v>13491.718905075628</v>
      </c>
      <c r="CH983" s="129">
        <v>17864.780717905982</v>
      </c>
      <c r="CI983" s="129">
        <v>16846.396201982978</v>
      </c>
      <c r="CJ983" s="128">
        <v>18561.590308434359</v>
      </c>
      <c r="CK983" s="128">
        <v>17394.35147311422</v>
      </c>
      <c r="CL983" s="129" t="e">
        <f>CL955-CL959</f>
        <v>#VALUE!</v>
      </c>
      <c r="CM983" s="129">
        <v>18548.440566294419</v>
      </c>
      <c r="CN983" s="129">
        <v>22147.092619605239</v>
      </c>
      <c r="CO983" s="129">
        <v>22151.364331680532</v>
      </c>
      <c r="CP983" s="129">
        <v>25714.766613896063</v>
      </c>
      <c r="CQ983" s="129">
        <v>21568.968921608139</v>
      </c>
      <c r="CR983" s="129">
        <v>18672.584200013131</v>
      </c>
      <c r="CS983" s="129">
        <v>27442.4125434331</v>
      </c>
      <c r="CT983" s="129">
        <v>25238.029543170851</v>
      </c>
      <c r="CU983" s="129">
        <v>20038.075886337872</v>
      </c>
      <c r="CV983" s="129">
        <v>27371.096648978812</v>
      </c>
      <c r="CW983" s="129">
        <v>25784.984729318458</v>
      </c>
      <c r="CX983" s="129">
        <v>26701.894433669877</v>
      </c>
      <c r="CY983" s="129">
        <v>26225.838009441752</v>
      </c>
      <c r="CZ983" s="129">
        <v>24400.205978014201</v>
      </c>
      <c r="DA983" s="129" t="e">
        <f t="shared" ref="DA983" si="1048">DA955-DA959</f>
        <v>#VALUE!</v>
      </c>
      <c r="DB983" s="128">
        <v>23754.402581516239</v>
      </c>
      <c r="DC983" s="128">
        <v>21681.626576938579</v>
      </c>
      <c r="DD983" s="128">
        <v>18821.359179037878</v>
      </c>
      <c r="DE983" s="128">
        <v>22599.311937138496</v>
      </c>
      <c r="DF983" s="128">
        <v>20724.50785571945</v>
      </c>
      <c r="DG983" s="128">
        <v>18466.508915768318</v>
      </c>
      <c r="DH983" s="128">
        <v>21913.420908887521</v>
      </c>
      <c r="DI983" s="128">
        <v>19827.364036844694</v>
      </c>
      <c r="DJ983" s="128">
        <v>17716.955962671069</v>
      </c>
      <c r="DK983" s="128">
        <v>20962.112317998013</v>
      </c>
      <c r="DL983" s="128">
        <v>19217.486498207232</v>
      </c>
      <c r="DM983" s="128">
        <v>17950.830413467294</v>
      </c>
      <c r="DN983" s="130" t="e">
        <f t="shared" ref="DN983" si="1049">DN955-DN959</f>
        <v>#VALUE!</v>
      </c>
      <c r="DO983" s="128">
        <v>17950.830413467294</v>
      </c>
      <c r="DP983" s="128">
        <v>24296.742323014339</v>
      </c>
      <c r="DQ983" s="128">
        <v>22823.934983105311</v>
      </c>
      <c r="DR983" s="128">
        <v>20652.711330359743</v>
      </c>
      <c r="DS983" s="128">
        <v>23930.423499276745</v>
      </c>
      <c r="DT983" s="128">
        <v>22699.656561421783</v>
      </c>
      <c r="DU983" s="128">
        <v>22643.210837164581</v>
      </c>
      <c r="DV983" s="131" t="e">
        <f>DV955-DV959</f>
        <v>#VALUE!</v>
      </c>
      <c r="DW983" s="132" t="e">
        <f>DW955-DW959</f>
        <v>#VALUE!</v>
      </c>
      <c r="DX983" s="133" t="e">
        <f>DX955-DX959</f>
        <v>#VALUE!</v>
      </c>
      <c r="DZ983" s="128" t="e">
        <f>DZ955-DZ959</f>
        <v>#VALUE!</v>
      </c>
      <c r="EC983" s="128" t="e">
        <f>EC955-EC959</f>
        <v>#VALUE!</v>
      </c>
      <c r="EF983" s="128" t="e">
        <f>EF955-EF959</f>
        <v>#VALUE!</v>
      </c>
      <c r="EI983" s="128" t="e">
        <f>EI955-EI959</f>
        <v>#VALUE!</v>
      </c>
      <c r="EL983" s="128" t="e">
        <f>EL955-EL959</f>
        <v>#VALUE!</v>
      </c>
      <c r="EO983" s="128" t="e">
        <f>EO955-EO959</f>
        <v>#VALUE!</v>
      </c>
    </row>
    <row r="984" spans="1:145" ht="15.5" x14ac:dyDescent="0.35">
      <c r="A984" s="56" t="s">
        <v>419</v>
      </c>
      <c r="B984" s="128" t="e">
        <f>B979+B973</f>
        <v>#VALUE!</v>
      </c>
      <c r="C984" s="128" t="e">
        <f t="shared" ref="C984:Z984" si="1050">C979+C973</f>
        <v>#VALUE!</v>
      </c>
      <c r="D984" s="128" t="e">
        <f t="shared" si="1050"/>
        <v>#VALUE!</v>
      </c>
      <c r="E984" s="128" t="e">
        <f t="shared" si="1050"/>
        <v>#VALUE!</v>
      </c>
      <c r="F984" s="128" t="e">
        <f t="shared" si="1050"/>
        <v>#VALUE!</v>
      </c>
      <c r="G984" s="128" t="e">
        <f t="shared" si="1050"/>
        <v>#VALUE!</v>
      </c>
      <c r="H984" s="128" t="e">
        <f t="shared" si="1050"/>
        <v>#VALUE!</v>
      </c>
      <c r="I984" s="128" t="e">
        <f t="shared" si="1050"/>
        <v>#VALUE!</v>
      </c>
      <c r="J984" s="128" t="e">
        <f t="shared" si="1050"/>
        <v>#VALUE!</v>
      </c>
      <c r="K984" s="128" t="e">
        <f t="shared" si="1050"/>
        <v>#VALUE!</v>
      </c>
      <c r="L984" s="128" t="e">
        <f t="shared" si="1050"/>
        <v>#VALUE!</v>
      </c>
      <c r="M984" s="128" t="e">
        <f t="shared" si="1050"/>
        <v>#VALUE!</v>
      </c>
      <c r="N984" s="128" t="e">
        <f t="shared" si="1050"/>
        <v>#VALUE!</v>
      </c>
      <c r="O984" s="128" t="e">
        <f t="shared" si="1050"/>
        <v>#VALUE!</v>
      </c>
      <c r="P984" s="128" t="e">
        <f t="shared" si="1050"/>
        <v>#VALUE!</v>
      </c>
      <c r="Q984" s="128" t="e">
        <f t="shared" si="1050"/>
        <v>#VALUE!</v>
      </c>
      <c r="R984" s="128" t="e">
        <f t="shared" si="1050"/>
        <v>#VALUE!</v>
      </c>
      <c r="S984" s="128" t="e">
        <f t="shared" si="1050"/>
        <v>#VALUE!</v>
      </c>
      <c r="T984" s="128" t="e">
        <f t="shared" si="1050"/>
        <v>#VALUE!</v>
      </c>
      <c r="U984" s="128" t="e">
        <f t="shared" si="1050"/>
        <v>#VALUE!</v>
      </c>
      <c r="V984" s="128" t="e">
        <f t="shared" si="1050"/>
        <v>#VALUE!</v>
      </c>
      <c r="W984" s="128" t="e">
        <f t="shared" si="1050"/>
        <v>#VALUE!</v>
      </c>
      <c r="X984" s="129" t="e">
        <f t="shared" si="1050"/>
        <v>#VALUE!</v>
      </c>
      <c r="Y984" s="129" t="e">
        <f t="shared" si="1050"/>
        <v>#VALUE!</v>
      </c>
      <c r="Z984" s="128" t="e">
        <f t="shared" si="1050"/>
        <v>#VALUE!</v>
      </c>
      <c r="AA984" s="128" t="e">
        <f>AA979+AA973</f>
        <v>#VALUE!</v>
      </c>
      <c r="AB984" s="128">
        <v>5668.3120087924144</v>
      </c>
      <c r="AC984" s="128">
        <v>5930.4809140294128</v>
      </c>
      <c r="AD984" s="128">
        <v>4816.2025481108685</v>
      </c>
      <c r="AE984" s="128" t="e">
        <f>AE979+AE973</f>
        <v>#VALUE!</v>
      </c>
      <c r="AF984" s="128">
        <v>3574.2188155310578</v>
      </c>
      <c r="AG984" s="128">
        <v>3015.3205926148621</v>
      </c>
      <c r="AH984" s="128">
        <v>2504.8978343723002</v>
      </c>
      <c r="AI984" s="128">
        <v>1431.2217247493936</v>
      </c>
      <c r="AJ984" s="129" t="e">
        <f>AJ979+AJ973</f>
        <v>#VALUE!</v>
      </c>
      <c r="AK984" s="129">
        <v>-4888.489248482736</v>
      </c>
      <c r="AL984" s="129">
        <v>-1994.672875764998</v>
      </c>
      <c r="AM984" s="129">
        <v>-2150.8813088755201</v>
      </c>
      <c r="AN984" s="129">
        <v>-2155.2968019995824</v>
      </c>
      <c r="AO984" s="129" t="e">
        <f>AO979+AO973</f>
        <v>#VALUE!</v>
      </c>
      <c r="AP984" s="129">
        <v>-3950.7558082242999</v>
      </c>
      <c r="AQ984" s="129">
        <v>-4312.6296173583578</v>
      </c>
      <c r="AR984" s="129">
        <v>-2972.9545616561481</v>
      </c>
      <c r="AS984" s="129" t="e">
        <f>AS979+AS973</f>
        <v>#VALUE!</v>
      </c>
      <c r="AT984" s="129">
        <v>-1406.8492474315954</v>
      </c>
      <c r="AU984" s="129">
        <v>-1247.8262704940134</v>
      </c>
      <c r="AV984" s="129">
        <v>-305.36132034983166</v>
      </c>
      <c r="AW984" s="129">
        <v>-223.77301953390634</v>
      </c>
      <c r="AX984" s="129" t="e">
        <f>AX979+AX973</f>
        <v>#VALUE!</v>
      </c>
      <c r="AY984" s="129"/>
      <c r="AZ984" s="129">
        <v>782.21699533131687</v>
      </c>
      <c r="BA984" s="129">
        <v>-518.71561833262967</v>
      </c>
      <c r="BB984" s="129">
        <v>238.99421820592397</v>
      </c>
      <c r="BC984" s="129">
        <v>-1000.1309165200782</v>
      </c>
      <c r="BD984" s="129">
        <v>1182.6219710113292</v>
      </c>
      <c r="BE984" s="129">
        <v>-418.11723704970427</v>
      </c>
      <c r="BF984" s="129" t="e">
        <f>BF979+BF973</f>
        <v>#VALUE!</v>
      </c>
      <c r="BG984" s="129">
        <v>399.99537684537063</v>
      </c>
      <c r="BH984" s="129">
        <v>-1798.6628257854863</v>
      </c>
      <c r="BI984" s="129">
        <v>17.518326437479118</v>
      </c>
      <c r="BJ984" s="129">
        <v>-2067.0750466902755</v>
      </c>
      <c r="BK984" s="129">
        <v>1651.3687005558459</v>
      </c>
      <c r="BL984" s="129">
        <v>-1706.8608636566732</v>
      </c>
      <c r="BM984" s="129">
        <v>960.2428307592163</v>
      </c>
      <c r="BN984" s="129">
        <v>-1299.7609838336375</v>
      </c>
      <c r="BO984" s="129" t="e">
        <f>BO979+BO973</f>
        <v>#VALUE!</v>
      </c>
      <c r="BP984" s="129">
        <v>2082.9882429250829</v>
      </c>
      <c r="BQ984" s="129">
        <v>540.20302810907197</v>
      </c>
      <c r="BR984" s="129">
        <v>-3488.4233664759358</v>
      </c>
      <c r="BS984" s="129">
        <v>-6014.9984962075805</v>
      </c>
      <c r="BT984" s="129">
        <v>-975.68067261089709</v>
      </c>
      <c r="BU984" s="129">
        <v>-2032.8490368177354</v>
      </c>
      <c r="BV984" s="129">
        <v>-4081.8365193457494</v>
      </c>
      <c r="BW984" s="129">
        <v>-269.6706642283425</v>
      </c>
      <c r="BX984" s="129">
        <v>-1246.5492738587945</v>
      </c>
      <c r="BY984" s="129">
        <v>-2309.0960537206483</v>
      </c>
      <c r="BZ984" s="128">
        <v>-623.59921307138575</v>
      </c>
      <c r="CA984" s="129" t="e">
        <f>CA979+CA973</f>
        <v>#VALUE!</v>
      </c>
      <c r="CB984" s="129">
        <v>660.40985495511995</v>
      </c>
      <c r="CC984" s="129">
        <v>536.6139777532735</v>
      </c>
      <c r="CD984" s="129">
        <v>-809.03135594313062</v>
      </c>
      <c r="CE984" s="129">
        <v>370.37841912987096</v>
      </c>
      <c r="CF984" s="129">
        <v>328.86545961627598</v>
      </c>
      <c r="CG984" s="129">
        <v>-1088.3289370238836</v>
      </c>
      <c r="CH984" s="129">
        <v>1864.0065581261606</v>
      </c>
      <c r="CI984" s="129">
        <v>1247.7021354002281</v>
      </c>
      <c r="CJ984" s="128">
        <v>2486.3656332298415</v>
      </c>
      <c r="CK984" s="128">
        <v>1698.100713697504</v>
      </c>
      <c r="CL984" s="129" t="e">
        <f>CL979+CL973</f>
        <v>#VALUE!</v>
      </c>
      <c r="CM984" s="129">
        <v>1412.1672215918879</v>
      </c>
      <c r="CN984" s="129">
        <v>3701.5849474652059</v>
      </c>
      <c r="CO984" s="129">
        <v>3702.2946709518583</v>
      </c>
      <c r="CP984" s="129">
        <v>6265.9230458791098</v>
      </c>
      <c r="CQ984" s="129">
        <v>3142.7690353956605</v>
      </c>
      <c r="CR984" s="129">
        <v>1010.9712407934676</v>
      </c>
      <c r="CS984" s="129">
        <v>7767.2876415048449</v>
      </c>
      <c r="CT984" s="129">
        <v>6082.1819197157274</v>
      </c>
      <c r="CU984" s="129">
        <v>1985.3587690101158</v>
      </c>
      <c r="CV984" s="129">
        <v>7786.2325444076705</v>
      </c>
      <c r="CW984" s="129">
        <v>6591.667495630154</v>
      </c>
      <c r="CX984" s="129">
        <v>7473.49706788205</v>
      </c>
      <c r="CY984" s="129">
        <v>6944.1503702838672</v>
      </c>
      <c r="CZ984" s="129">
        <v>5247.1153417727073</v>
      </c>
      <c r="DA984" s="129" t="e">
        <f t="shared" ref="DA984" si="1051">DA979+DA973</f>
        <v>#VALUE!</v>
      </c>
      <c r="DB984" s="128">
        <v>3926.1268692367448</v>
      </c>
      <c r="DC984" s="128">
        <v>2575.3221078984679</v>
      </c>
      <c r="DD984" s="128">
        <v>315.55390727966005</v>
      </c>
      <c r="DE984" s="128">
        <v>3010.3733347827801</v>
      </c>
      <c r="DF984" s="128">
        <v>1855.564841651907</v>
      </c>
      <c r="DG984" s="128">
        <v>109.0575509873488</v>
      </c>
      <c r="DH984" s="128">
        <v>3306.7884534200348</v>
      </c>
      <c r="DI984" s="128">
        <v>1948.7971924084741</v>
      </c>
      <c r="DJ984" s="128">
        <v>293.2464224832911</v>
      </c>
      <c r="DK984" s="128">
        <v>2454.9635789200547</v>
      </c>
      <c r="DL984" s="128">
        <v>1389.9077258147699</v>
      </c>
      <c r="DM984" s="128">
        <v>548.50538775317546</v>
      </c>
      <c r="DN984" s="130" t="e">
        <f t="shared" ref="DN984" si="1052">DN979+DN973</f>
        <v>#VALUE!</v>
      </c>
      <c r="DO984" s="128">
        <v>548.50538775317546</v>
      </c>
      <c r="DP984" s="128">
        <v>3724.9442077883505</v>
      </c>
      <c r="DQ984" s="128">
        <v>2840.6318115119611</v>
      </c>
      <c r="DR984" s="128">
        <v>1889.7094097325171</v>
      </c>
      <c r="DS984" s="128">
        <v>4984.3914270443674</v>
      </c>
      <c r="DT984" s="128">
        <v>4216.1249143641871</v>
      </c>
      <c r="DU984" s="128">
        <v>4111.9157945657134</v>
      </c>
      <c r="DV984" s="131" t="e">
        <f>DV979+DV973</f>
        <v>#VALUE!</v>
      </c>
      <c r="DW984" s="132" t="e">
        <f>DW979+DW973</f>
        <v>#VALUE!</v>
      </c>
      <c r="DX984" s="133" t="e">
        <f>DX979+DX973</f>
        <v>#VALUE!</v>
      </c>
      <c r="DZ984" s="128" t="e">
        <f>DZ979+DZ973</f>
        <v>#VALUE!</v>
      </c>
      <c r="EC984" s="128" t="e">
        <f>EC979+EC973</f>
        <v>#VALUE!</v>
      </c>
      <c r="EF984" s="128" t="e">
        <f>EF979+EF973</f>
        <v>#VALUE!</v>
      </c>
      <c r="EI984" s="128" t="e">
        <f>EI979+EI973</f>
        <v>#VALUE!</v>
      </c>
      <c r="EL984" s="128" t="e">
        <f>EL979+EL973</f>
        <v>#VALUE!</v>
      </c>
      <c r="EO984" s="128" t="e">
        <f>EO979+EO973</f>
        <v>#VALUE!</v>
      </c>
    </row>
    <row r="985" spans="1:145" ht="15.5" x14ac:dyDescent="0.35">
      <c r="A985" s="56" t="s">
        <v>420</v>
      </c>
      <c r="B985" s="128" t="e">
        <f t="shared" ref="B985:Z985" si="1053">B986+B987</f>
        <v>#VALUE!</v>
      </c>
      <c r="C985" s="128" t="e">
        <f t="shared" si="1053"/>
        <v>#VALUE!</v>
      </c>
      <c r="D985" s="128" t="e">
        <f t="shared" si="1053"/>
        <v>#VALUE!</v>
      </c>
      <c r="E985" s="128" t="e">
        <f t="shared" si="1053"/>
        <v>#VALUE!</v>
      </c>
      <c r="F985" s="128" t="e">
        <f t="shared" si="1053"/>
        <v>#VALUE!</v>
      </c>
      <c r="G985" s="128" t="e">
        <f t="shared" si="1053"/>
        <v>#VALUE!</v>
      </c>
      <c r="H985" s="128" t="e">
        <f t="shared" si="1053"/>
        <v>#VALUE!</v>
      </c>
      <c r="I985" s="128" t="e">
        <f t="shared" si="1053"/>
        <v>#VALUE!</v>
      </c>
      <c r="J985" s="128" t="e">
        <f t="shared" si="1053"/>
        <v>#VALUE!</v>
      </c>
      <c r="K985" s="128" t="e">
        <f t="shared" si="1053"/>
        <v>#VALUE!</v>
      </c>
      <c r="L985" s="128" t="e">
        <f t="shared" si="1053"/>
        <v>#VALUE!</v>
      </c>
      <c r="M985" s="128" t="e">
        <f t="shared" si="1053"/>
        <v>#VALUE!</v>
      </c>
      <c r="N985" s="128" t="e">
        <f t="shared" si="1053"/>
        <v>#VALUE!</v>
      </c>
      <c r="O985" s="128" t="e">
        <f t="shared" si="1053"/>
        <v>#VALUE!</v>
      </c>
      <c r="P985" s="128" t="e">
        <f t="shared" si="1053"/>
        <v>#VALUE!</v>
      </c>
      <c r="Q985" s="128" t="e">
        <f t="shared" si="1053"/>
        <v>#VALUE!</v>
      </c>
      <c r="R985" s="128" t="e">
        <f t="shared" si="1053"/>
        <v>#VALUE!</v>
      </c>
      <c r="S985" s="128" t="e">
        <f t="shared" si="1053"/>
        <v>#VALUE!</v>
      </c>
      <c r="T985" s="128" t="e">
        <f t="shared" si="1053"/>
        <v>#VALUE!</v>
      </c>
      <c r="U985" s="128" t="e">
        <f t="shared" si="1053"/>
        <v>#VALUE!</v>
      </c>
      <c r="V985" s="128" t="e">
        <f t="shared" si="1053"/>
        <v>#VALUE!</v>
      </c>
      <c r="W985" s="128" t="e">
        <f t="shared" si="1053"/>
        <v>#VALUE!</v>
      </c>
      <c r="X985" s="129" t="e">
        <f t="shared" si="1053"/>
        <v>#VALUE!</v>
      </c>
      <c r="Y985" s="129" t="e">
        <f t="shared" si="1053"/>
        <v>#VALUE!</v>
      </c>
      <c r="Z985" s="128" t="e">
        <f t="shared" si="1053"/>
        <v>#VALUE!</v>
      </c>
      <c r="AA985" s="128" t="e">
        <f>AA986+AA987</f>
        <v>#VALUE!</v>
      </c>
      <c r="AB985" s="128">
        <v>-8250.4897733401267</v>
      </c>
      <c r="AC985" s="128">
        <v>-8219.19791088692</v>
      </c>
      <c r="AD985" s="128">
        <v>-8167.0941900036241</v>
      </c>
      <c r="AE985" s="128" t="e">
        <f>AE986+AE987</f>
        <v>#VALUE!</v>
      </c>
      <c r="AF985" s="128">
        <v>-7033.3737877518688</v>
      </c>
      <c r="AG985" s="128">
        <v>-7082.7694425808322</v>
      </c>
      <c r="AH985" s="128">
        <v>-7283.3989225839232</v>
      </c>
      <c r="AI985" s="128">
        <v>-6863.2634741402198</v>
      </c>
      <c r="AJ985" s="129" t="e">
        <f>AJ986+AJ987</f>
        <v>#VALUE!</v>
      </c>
      <c r="AK985" s="129">
        <v>-3969.070795156154</v>
      </c>
      <c r="AL985" s="129">
        <v>-3610.8730613229554</v>
      </c>
      <c r="AM985" s="129">
        <v>-3284.2357133550404</v>
      </c>
      <c r="AN985" s="129">
        <v>-3261.08542825019</v>
      </c>
      <c r="AO985" s="129" t="e">
        <f>AO986+AO987</f>
        <v>#VALUE!</v>
      </c>
      <c r="AP985" s="129">
        <v>-2547.7762471930141</v>
      </c>
      <c r="AQ985" s="129">
        <v>-2153.8957949183869</v>
      </c>
      <c r="AR985" s="129">
        <v>-2660.5537667219887</v>
      </c>
      <c r="AS985" s="129" t="e">
        <f>AS986+AS987</f>
        <v>#VALUE!</v>
      </c>
      <c r="AT985" s="129">
        <v>-2696.703201178058</v>
      </c>
      <c r="AU985" s="129">
        <v>-2783.0343680176979</v>
      </c>
      <c r="AV985" s="129">
        <v>-2837.5447966664374</v>
      </c>
      <c r="AW985" s="129">
        <v>-2790.0563628860241</v>
      </c>
      <c r="AX985" s="129" t="e">
        <f>AX986+AX987</f>
        <v>#VALUE!</v>
      </c>
      <c r="AY985" s="129"/>
      <c r="AZ985" s="129">
        <v>-3114.4020062934869</v>
      </c>
      <c r="BA985" s="129">
        <v>-2806.5013238289976</v>
      </c>
      <c r="BB985" s="129">
        <v>-2533.6749766815697</v>
      </c>
      <c r="BC985" s="129">
        <v>-2320.9118618857538</v>
      </c>
      <c r="BD985" s="129">
        <v>-2782.6971791851806</v>
      </c>
      <c r="BE985" s="129">
        <v>-2441.81511399694</v>
      </c>
      <c r="BF985" s="129" t="e">
        <f>BF986+BF987</f>
        <v>#VALUE!</v>
      </c>
      <c r="BG985" s="129">
        <v>-3395.1713526560579</v>
      </c>
      <c r="BH985" s="129">
        <v>-3039.4337512742809</v>
      </c>
      <c r="BI985" s="129">
        <v>-3780.2449209768802</v>
      </c>
      <c r="BJ985" s="129">
        <v>-3301.5390803119994</v>
      </c>
      <c r="BK985" s="129">
        <v>-4023.183224181887</v>
      </c>
      <c r="BL985" s="129">
        <v>-3516.5514903785788</v>
      </c>
      <c r="BM985" s="129">
        <v>-3723.8860193474202</v>
      </c>
      <c r="BN985" s="129">
        <v>-3268.9827115701355</v>
      </c>
      <c r="BO985" s="129" t="e">
        <f>BO986+BO987</f>
        <v>#VALUE!</v>
      </c>
      <c r="BP985" s="129">
        <v>-3259.4129640730544</v>
      </c>
      <c r="BQ985" s="129">
        <v>-3070.8052531829462</v>
      </c>
      <c r="BR985" s="129">
        <v>-1862.9530987356936</v>
      </c>
      <c r="BS985" s="129">
        <v>-1096.6641544736181</v>
      </c>
      <c r="BT985" s="129">
        <v>-2113.7718522530849</v>
      </c>
      <c r="BU985" s="129">
        <v>-1575.3589469048875</v>
      </c>
      <c r="BV985" s="129">
        <v>-989.83458006358262</v>
      </c>
      <c r="BW985" s="129">
        <v>-2316.0186905329069</v>
      </c>
      <c r="BX985" s="129">
        <v>-1930.001494840933</v>
      </c>
      <c r="BY985" s="129">
        <v>-1916.6980053553725</v>
      </c>
      <c r="BZ985" s="128">
        <v>-2232.4965942911349</v>
      </c>
      <c r="CA985" s="129" t="e">
        <f>CA986+CA987</f>
        <v>#VALUE!</v>
      </c>
      <c r="CB985" s="129">
        <v>-3021.721714703463</v>
      </c>
      <c r="CC985" s="129">
        <v>-3011.350680296619</v>
      </c>
      <c r="CD985" s="129">
        <v>-2581.4855673931579</v>
      </c>
      <c r="CE985" s="129">
        <v>-3053.1501414880058</v>
      </c>
      <c r="CF985" s="129">
        <v>-3051.0583544209817</v>
      </c>
      <c r="CG985" s="129">
        <v>-2611.0460223133991</v>
      </c>
      <c r="CH985" s="129">
        <v>-3517.6735970529162</v>
      </c>
      <c r="CI985" s="129">
        <v>-3279.4311538811985</v>
      </c>
      <c r="CJ985" s="128">
        <v>-3688.3807134774106</v>
      </c>
      <c r="CK985" s="128">
        <v>-3477.9184854650171</v>
      </c>
      <c r="CL985" s="129" t="e">
        <f>CL986+CL987</f>
        <v>#VALUE!</v>
      </c>
      <c r="CM985" s="129">
        <v>-3513.6728600686474</v>
      </c>
      <c r="CN985" s="129">
        <v>-2435.4559501771314</v>
      </c>
      <c r="CO985" s="129">
        <v>-2436.846498235429</v>
      </c>
      <c r="CP985" s="129">
        <v>-3482.8007854475977</v>
      </c>
      <c r="CQ985" s="129">
        <v>-2883.2266615166227</v>
      </c>
      <c r="CR985" s="129">
        <v>-2592.0878375179909</v>
      </c>
      <c r="CS985" s="129">
        <v>-3763.51047421569</v>
      </c>
      <c r="CT985" s="129">
        <v>-3481.830664745004</v>
      </c>
      <c r="CU985" s="129">
        <v>-2721.8993603128079</v>
      </c>
      <c r="CV985" s="129">
        <v>-3619.1336077280894</v>
      </c>
      <c r="CW985" s="129">
        <v>-3448.20506047447</v>
      </c>
      <c r="CX985" s="129">
        <v>-3502.357064245999</v>
      </c>
      <c r="CY985" s="129">
        <v>-3538.6879906785189</v>
      </c>
      <c r="CZ985" s="129">
        <v>-3346.1495187852756</v>
      </c>
      <c r="DA985" s="129" t="e">
        <f t="shared" ref="DA985" si="1054">DA986+DA987</f>
        <v>#VALUE!</v>
      </c>
      <c r="DB985" s="128">
        <v>-2883.5540381458463</v>
      </c>
      <c r="DC985" s="128">
        <v>-2631.6848886397142</v>
      </c>
      <c r="DD985" s="128">
        <v>-2475.3314442940537</v>
      </c>
      <c r="DE985" s="128">
        <v>-2720.9440809143957</v>
      </c>
      <c r="DF985" s="128">
        <v>-2458.5723238137775</v>
      </c>
      <c r="DG985" s="128">
        <v>-2279.1646299451427</v>
      </c>
      <c r="DH985" s="128">
        <v>-2445.8498108636795</v>
      </c>
      <c r="DI985" s="128">
        <v>-2189.8693389041346</v>
      </c>
      <c r="DJ985" s="128">
        <v>-2055.5809238446882</v>
      </c>
      <c r="DK985" s="128">
        <v>-2321.3866634336973</v>
      </c>
      <c r="DL985" s="128">
        <v>-2136.6111637686122</v>
      </c>
      <c r="DM985" s="128">
        <v>-2093.852508331448</v>
      </c>
      <c r="DN985" s="130" t="e">
        <f t="shared" ref="DN985" si="1055">DN986+DN987</f>
        <v>#VALUE!</v>
      </c>
      <c r="DO985" s="128">
        <v>-2093.852508331448</v>
      </c>
      <c r="DP985" s="128">
        <v>-2889.9305917309007</v>
      </c>
      <c r="DQ985" s="128">
        <v>-2673.1653523635277</v>
      </c>
      <c r="DR985" s="128">
        <v>-2330.1297198105467</v>
      </c>
      <c r="DS985" s="128">
        <v>-2826.9062382052944</v>
      </c>
      <c r="DT985" s="128">
        <v>-2664.5949068254622</v>
      </c>
      <c r="DU985" s="128">
        <v>-2530.0206236531826</v>
      </c>
      <c r="DV985" s="131" t="e">
        <f>DV986+DV987</f>
        <v>#VALUE!</v>
      </c>
      <c r="DW985" s="132" t="e">
        <f>DW986+DW987</f>
        <v>#VALUE!</v>
      </c>
      <c r="DX985" s="133" t="e">
        <f>DX986+DX987</f>
        <v>#VALUE!</v>
      </c>
      <c r="DZ985" s="128" t="e">
        <f>DZ986+DZ987</f>
        <v>#VALUE!</v>
      </c>
      <c r="EC985" s="128" t="e">
        <f>EC986+EC987</f>
        <v>#VALUE!</v>
      </c>
      <c r="EF985" s="128" t="e">
        <f>EF986+EF987</f>
        <v>#VALUE!</v>
      </c>
      <c r="EI985" s="128" t="e">
        <f>EI986+EI987</f>
        <v>#VALUE!</v>
      </c>
      <c r="EL985" s="128" t="e">
        <f>EL986+EL987</f>
        <v>#VALUE!</v>
      </c>
      <c r="EO985" s="128" t="e">
        <f>EO986+EO987</f>
        <v>#VALUE!</v>
      </c>
    </row>
    <row r="986" spans="1:145" ht="15.5" x14ac:dyDescent="0.35">
      <c r="A986" s="56" t="s">
        <v>421</v>
      </c>
      <c r="B986" s="128" t="e">
        <f t="shared" ref="B986:AA986" si="1056">B657</f>
        <v>#VALUE!</v>
      </c>
      <c r="C986" s="128" t="e">
        <f t="shared" si="1056"/>
        <v>#VALUE!</v>
      </c>
      <c r="D986" s="128" t="e">
        <f t="shared" si="1056"/>
        <v>#VALUE!</v>
      </c>
      <c r="E986" s="128" t="e">
        <f t="shared" si="1056"/>
        <v>#VALUE!</v>
      </c>
      <c r="F986" s="128" t="e">
        <f t="shared" si="1056"/>
        <v>#VALUE!</v>
      </c>
      <c r="G986" s="128" t="e">
        <f t="shared" si="1056"/>
        <v>#VALUE!</v>
      </c>
      <c r="H986" s="128" t="e">
        <f t="shared" si="1056"/>
        <v>#VALUE!</v>
      </c>
      <c r="I986" s="128" t="e">
        <f t="shared" si="1056"/>
        <v>#VALUE!</v>
      </c>
      <c r="J986" s="128" t="e">
        <f t="shared" si="1056"/>
        <v>#VALUE!</v>
      </c>
      <c r="K986" s="128" t="e">
        <f t="shared" si="1056"/>
        <v>#VALUE!</v>
      </c>
      <c r="L986" s="128" t="e">
        <f t="shared" si="1056"/>
        <v>#VALUE!</v>
      </c>
      <c r="M986" s="128" t="e">
        <f t="shared" si="1056"/>
        <v>#VALUE!</v>
      </c>
      <c r="N986" s="128" t="e">
        <f t="shared" si="1056"/>
        <v>#VALUE!</v>
      </c>
      <c r="O986" s="128" t="e">
        <f t="shared" si="1056"/>
        <v>#VALUE!</v>
      </c>
      <c r="P986" s="128">
        <f t="shared" si="1056"/>
        <v>-2137.4406000000004</v>
      </c>
      <c r="Q986" s="128">
        <f t="shared" si="1056"/>
        <v>-1977.7958999999998</v>
      </c>
      <c r="R986" s="128">
        <f t="shared" si="1056"/>
        <v>-1563.332786749</v>
      </c>
      <c r="S986" s="128">
        <f t="shared" si="1056"/>
        <v>-2870.4038749709998</v>
      </c>
      <c r="T986" s="128">
        <f t="shared" si="1056"/>
        <v>-4007.3800100000003</v>
      </c>
      <c r="U986" s="128">
        <f t="shared" si="1056"/>
        <v>-2549.16446</v>
      </c>
      <c r="V986" s="128">
        <f t="shared" si="1056"/>
        <v>-2784.4650000000001</v>
      </c>
      <c r="W986" s="128">
        <f t="shared" si="1056"/>
        <v>-3779.5397499999995</v>
      </c>
      <c r="X986" s="129">
        <f t="shared" si="1056"/>
        <v>-3555.3960000000002</v>
      </c>
      <c r="Y986" s="129">
        <f t="shared" si="1056"/>
        <v>-4988.2380000000012</v>
      </c>
      <c r="Z986" s="128">
        <f t="shared" si="1056"/>
        <v>-5474.5159999999996</v>
      </c>
      <c r="AA986" s="128">
        <f t="shared" si="1056"/>
        <v>-5290.6200000000008</v>
      </c>
      <c r="AB986" s="128">
        <v>-8250.4897733401267</v>
      </c>
      <c r="AC986" s="128">
        <v>-8219.19791088692</v>
      </c>
      <c r="AD986" s="128">
        <v>-8167.0941900036241</v>
      </c>
      <c r="AE986" s="128">
        <f>AE657</f>
        <v>-3805.9219499999999</v>
      </c>
      <c r="AF986" s="128">
        <v>-7033.3737877518688</v>
      </c>
      <c r="AG986" s="128">
        <v>-7082.7694425808322</v>
      </c>
      <c r="AH986" s="128">
        <v>-7283.3989225839232</v>
      </c>
      <c r="AI986" s="128">
        <v>-6863.2634741402198</v>
      </c>
      <c r="AJ986" s="129">
        <f>AJ657</f>
        <v>-2610.8569699999998</v>
      </c>
      <c r="AK986" s="129">
        <v>-3969.070795156154</v>
      </c>
      <c r="AL986" s="129">
        <v>-3610.8730613229554</v>
      </c>
      <c r="AM986" s="129">
        <v>-3284.2357133550404</v>
      </c>
      <c r="AN986" s="129">
        <v>-3261.08542825019</v>
      </c>
      <c r="AO986" s="129">
        <f>AO657</f>
        <v>-1502.9740000000002</v>
      </c>
      <c r="AP986" s="129">
        <v>-2547.7762471930141</v>
      </c>
      <c r="AQ986" s="129">
        <v>-2153.8957949183869</v>
      </c>
      <c r="AR986" s="129">
        <v>-2660.5537667219887</v>
      </c>
      <c r="AS986" s="129">
        <f>AS657</f>
        <v>-2102.1730000000002</v>
      </c>
      <c r="AT986" s="129">
        <v>-2696.703201178058</v>
      </c>
      <c r="AU986" s="129">
        <v>-2783.0343680176979</v>
      </c>
      <c r="AV986" s="129">
        <v>-2837.5447966664374</v>
      </c>
      <c r="AW986" s="129">
        <v>-2790.0563628860241</v>
      </c>
      <c r="AX986" s="129">
        <f>AX657</f>
        <v>-1375.7728100000002</v>
      </c>
      <c r="AY986" s="129"/>
      <c r="AZ986" s="129">
        <v>-3114.4020062934869</v>
      </c>
      <c r="BA986" s="129">
        <v>-2806.5013238289976</v>
      </c>
      <c r="BB986" s="129">
        <v>-2533.6749766815697</v>
      </c>
      <c r="BC986" s="129">
        <v>-2320.9118618857538</v>
      </c>
      <c r="BD986" s="129">
        <v>-2782.6971791851806</v>
      </c>
      <c r="BE986" s="129">
        <v>-2441.81511399694</v>
      </c>
      <c r="BF986" s="129">
        <f>BF657</f>
        <v>-2183.1129999999998</v>
      </c>
      <c r="BG986" s="129">
        <v>-3395.1713526560579</v>
      </c>
      <c r="BH986" s="129">
        <v>-3039.4337512742809</v>
      </c>
      <c r="BI986" s="129">
        <v>-3780.2449209768802</v>
      </c>
      <c r="BJ986" s="129">
        <v>-3301.5390803119994</v>
      </c>
      <c r="BK986" s="129">
        <v>-4023.183224181887</v>
      </c>
      <c r="BL986" s="129">
        <v>-3516.5514903785788</v>
      </c>
      <c r="BM986" s="129">
        <v>-3723.8860193474202</v>
      </c>
      <c r="BN986" s="129">
        <v>-3268.9827115701355</v>
      </c>
      <c r="BO986" s="129">
        <f>BO657</f>
        <v>-3456.0556177457365</v>
      </c>
      <c r="BP986" s="129">
        <v>-3259.4129640730544</v>
      </c>
      <c r="BQ986" s="129">
        <v>-3070.8052531829462</v>
      </c>
      <c r="BR986" s="129">
        <v>-1862.9530987356936</v>
      </c>
      <c r="BS986" s="129">
        <v>-1096.6641544736181</v>
      </c>
      <c r="BT986" s="129">
        <v>-2113.7718522530849</v>
      </c>
      <c r="BU986" s="129">
        <v>-1575.3589469048875</v>
      </c>
      <c r="BV986" s="129">
        <v>-989.83458006358262</v>
      </c>
      <c r="BW986" s="129">
        <v>-2316.0186905329069</v>
      </c>
      <c r="BX986" s="129">
        <v>-1930.001494840933</v>
      </c>
      <c r="BY986" s="129">
        <v>-1916.6980053553725</v>
      </c>
      <c r="BZ986" s="128">
        <v>-2232.4965942911349</v>
      </c>
      <c r="CA986" s="129">
        <f>CA657</f>
        <v>-1232.0557590051305</v>
      </c>
      <c r="CB986" s="129">
        <v>-3021.721714703463</v>
      </c>
      <c r="CC986" s="129">
        <v>-3011.350680296619</v>
      </c>
      <c r="CD986" s="129">
        <v>-2581.4855673931579</v>
      </c>
      <c r="CE986" s="129">
        <v>-3053.1501414880058</v>
      </c>
      <c r="CF986" s="129">
        <v>-3051.0583544209817</v>
      </c>
      <c r="CG986" s="129">
        <v>-2611.0460223133991</v>
      </c>
      <c r="CH986" s="129">
        <v>-3517.6735970529162</v>
      </c>
      <c r="CI986" s="129">
        <v>-3279.4311538811985</v>
      </c>
      <c r="CJ986" s="128">
        <v>-3688.3807134774106</v>
      </c>
      <c r="CK986" s="128">
        <v>-3477.9184854650171</v>
      </c>
      <c r="CL986" s="129">
        <f>CL657</f>
        <v>-2738.9069420870746</v>
      </c>
      <c r="CM986" s="129">
        <v>-3513.6728600686474</v>
      </c>
      <c r="CN986" s="129">
        <v>-2435.4559501771314</v>
      </c>
      <c r="CO986" s="129">
        <v>-2436.846498235429</v>
      </c>
      <c r="CP986" s="129">
        <v>-3482.8007854475977</v>
      </c>
      <c r="CQ986" s="129">
        <v>-2883.2266615166227</v>
      </c>
      <c r="CR986" s="129">
        <v>-2592.0878375179909</v>
      </c>
      <c r="CS986" s="129">
        <v>-3763.51047421569</v>
      </c>
      <c r="CT986" s="129">
        <v>-3481.830664745004</v>
      </c>
      <c r="CU986" s="129">
        <v>-2721.8993603128079</v>
      </c>
      <c r="CV986" s="129">
        <v>-3619.1336077280894</v>
      </c>
      <c r="CW986" s="129">
        <v>-3448.20506047447</v>
      </c>
      <c r="CX986" s="129">
        <v>-3502.357064245999</v>
      </c>
      <c r="CY986" s="129">
        <v>-3538.6879906785189</v>
      </c>
      <c r="CZ986" s="129">
        <v>-3346.1495187852756</v>
      </c>
      <c r="DA986" s="129">
        <f t="shared" ref="DA986" si="1057">DA657</f>
        <v>-5460.6621753445525</v>
      </c>
      <c r="DB986" s="128">
        <v>-2883.5540381458463</v>
      </c>
      <c r="DC986" s="128">
        <v>-2631.6848886397142</v>
      </c>
      <c r="DD986" s="128">
        <v>-2475.3314442940537</v>
      </c>
      <c r="DE986" s="128">
        <v>-2720.9440809143957</v>
      </c>
      <c r="DF986" s="128">
        <v>-2458.5723238137775</v>
      </c>
      <c r="DG986" s="128">
        <v>-2279.1646299451427</v>
      </c>
      <c r="DH986" s="128">
        <v>-2445.8498108636795</v>
      </c>
      <c r="DI986" s="128">
        <v>-2189.8693389041346</v>
      </c>
      <c r="DJ986" s="128">
        <v>-2055.5809238446882</v>
      </c>
      <c r="DK986" s="128">
        <v>-2321.3866634336973</v>
      </c>
      <c r="DL986" s="128">
        <v>-2136.6111637686122</v>
      </c>
      <c r="DM986" s="128">
        <v>-2093.852508331448</v>
      </c>
      <c r="DN986" s="130">
        <f t="shared" ref="DN986" si="1058">DN657</f>
        <v>-3441.0785433462734</v>
      </c>
      <c r="DO986" s="128">
        <v>-2093.852508331448</v>
      </c>
      <c r="DP986" s="128">
        <v>-2889.9305917309007</v>
      </c>
      <c r="DQ986" s="128">
        <v>-2673.1653523635277</v>
      </c>
      <c r="DR986" s="128">
        <v>-2330.1297198105467</v>
      </c>
      <c r="DS986" s="128">
        <v>-2826.9062382052944</v>
      </c>
      <c r="DT986" s="128">
        <v>-2664.5949068254622</v>
      </c>
      <c r="DU986" s="128">
        <v>-2530.0206236531826</v>
      </c>
      <c r="DV986" s="131">
        <f>DV657</f>
        <v>-3684.7688099794414</v>
      </c>
      <c r="DW986" s="132">
        <f>DW657</f>
        <v>-3562.9239390170314</v>
      </c>
      <c r="DX986" s="133">
        <f>DX657</f>
        <v>-2476.0335598086899</v>
      </c>
      <c r="DZ986" s="128">
        <f>DZ657</f>
        <v>-3398.9273409657849</v>
      </c>
      <c r="EC986" s="128">
        <f>EC657</f>
        <v>-3249.5249325698737</v>
      </c>
      <c r="EF986" s="128">
        <f>EF657</f>
        <v>-3432.4167640634701</v>
      </c>
      <c r="EI986" s="128">
        <f>EI657</f>
        <v>-3434.0193359307304</v>
      </c>
      <c r="EL986" s="128">
        <f>EL657</f>
        <v>-3453.7653262498211</v>
      </c>
      <c r="EO986" s="128">
        <f>EO657</f>
        <v>-3483.8979287595389</v>
      </c>
    </row>
    <row r="987" spans="1:145" ht="15.5" x14ac:dyDescent="0.35">
      <c r="A987" s="56" t="s">
        <v>422</v>
      </c>
      <c r="B987" s="134" t="s">
        <v>423</v>
      </c>
      <c r="C987" s="134" t="s">
        <v>423</v>
      </c>
      <c r="D987" s="134" t="s">
        <v>423</v>
      </c>
      <c r="E987" s="134" t="s">
        <v>85</v>
      </c>
      <c r="F987" s="134" t="s">
        <v>423</v>
      </c>
      <c r="G987" s="134" t="s">
        <v>423</v>
      </c>
      <c r="H987" s="134" t="s">
        <v>423</v>
      </c>
      <c r="I987" s="134" t="s">
        <v>85</v>
      </c>
      <c r="J987" s="134" t="s">
        <v>85</v>
      </c>
      <c r="K987" s="134" t="s">
        <v>85</v>
      </c>
      <c r="L987" s="134" t="s">
        <v>85</v>
      </c>
      <c r="M987" s="134" t="s">
        <v>85</v>
      </c>
      <c r="N987" s="134" t="s">
        <v>85</v>
      </c>
      <c r="O987" s="134" t="s">
        <v>85</v>
      </c>
      <c r="P987" s="134" t="s">
        <v>85</v>
      </c>
      <c r="Q987" s="134" t="s">
        <v>85</v>
      </c>
      <c r="R987" s="134" t="s">
        <v>85</v>
      </c>
      <c r="S987" s="134" t="s">
        <v>85</v>
      </c>
      <c r="T987" s="134" t="s">
        <v>85</v>
      </c>
      <c r="U987" s="134" t="s">
        <v>85</v>
      </c>
      <c r="V987" s="134" t="s">
        <v>85</v>
      </c>
      <c r="W987" s="134" t="s">
        <v>85</v>
      </c>
      <c r="X987" s="135" t="s">
        <v>85</v>
      </c>
      <c r="Y987" s="135" t="s">
        <v>85</v>
      </c>
      <c r="Z987" s="134" t="s">
        <v>85</v>
      </c>
      <c r="AA987" s="134" t="s">
        <v>85</v>
      </c>
      <c r="AB987" s="134" t="s">
        <v>85</v>
      </c>
      <c r="AC987" s="134" t="s">
        <v>85</v>
      </c>
      <c r="AD987" s="134" t="s">
        <v>85</v>
      </c>
      <c r="AE987" s="134" t="s">
        <v>85</v>
      </c>
      <c r="AF987" s="134" t="s">
        <v>85</v>
      </c>
      <c r="AG987" s="134" t="s">
        <v>85</v>
      </c>
      <c r="AH987" s="134" t="s">
        <v>85</v>
      </c>
      <c r="AI987" s="134" t="s">
        <v>85</v>
      </c>
      <c r="AJ987" s="135" t="s">
        <v>85</v>
      </c>
      <c r="AK987" s="135" t="s">
        <v>85</v>
      </c>
      <c r="AL987" s="135" t="s">
        <v>85</v>
      </c>
      <c r="AM987" s="135" t="s">
        <v>85</v>
      </c>
      <c r="AN987" s="135" t="s">
        <v>85</v>
      </c>
      <c r="AO987" s="135" t="s">
        <v>85</v>
      </c>
      <c r="AP987" s="135" t="s">
        <v>85</v>
      </c>
      <c r="AQ987" s="135" t="s">
        <v>85</v>
      </c>
      <c r="AR987" s="135" t="s">
        <v>85</v>
      </c>
      <c r="AS987" s="135" t="s">
        <v>85</v>
      </c>
      <c r="AT987" s="135" t="s">
        <v>85</v>
      </c>
      <c r="AU987" s="135" t="s">
        <v>85</v>
      </c>
      <c r="AV987" s="135" t="s">
        <v>85</v>
      </c>
      <c r="AW987" s="135" t="s">
        <v>85</v>
      </c>
      <c r="AX987" s="135" t="s">
        <v>85</v>
      </c>
      <c r="AY987" s="135"/>
      <c r="AZ987" s="135" t="s">
        <v>85</v>
      </c>
      <c r="BA987" s="135" t="s">
        <v>85</v>
      </c>
      <c r="BB987" s="135" t="s">
        <v>85</v>
      </c>
      <c r="BC987" s="135" t="s">
        <v>85</v>
      </c>
      <c r="BD987" s="135" t="s">
        <v>85</v>
      </c>
      <c r="BE987" s="135" t="s">
        <v>85</v>
      </c>
      <c r="BF987" s="135" t="s">
        <v>85</v>
      </c>
      <c r="BG987" s="135" t="s">
        <v>85</v>
      </c>
      <c r="BH987" s="135" t="s">
        <v>85</v>
      </c>
      <c r="BI987" s="135" t="s">
        <v>85</v>
      </c>
      <c r="BJ987" s="135" t="s">
        <v>85</v>
      </c>
      <c r="BK987" s="135" t="s">
        <v>85</v>
      </c>
      <c r="BL987" s="135" t="s">
        <v>85</v>
      </c>
      <c r="BM987" s="135" t="s">
        <v>85</v>
      </c>
      <c r="BN987" s="135" t="s">
        <v>85</v>
      </c>
      <c r="BO987" s="135" t="s">
        <v>85</v>
      </c>
      <c r="BP987" s="135" t="s">
        <v>85</v>
      </c>
      <c r="BQ987" s="135" t="s">
        <v>85</v>
      </c>
      <c r="BR987" s="135" t="s">
        <v>85</v>
      </c>
      <c r="BS987" s="135" t="s">
        <v>85</v>
      </c>
      <c r="BT987" s="135" t="s">
        <v>85</v>
      </c>
      <c r="BU987" s="135" t="s">
        <v>85</v>
      </c>
      <c r="BV987" s="135" t="s">
        <v>85</v>
      </c>
      <c r="BW987" s="135" t="s">
        <v>85</v>
      </c>
      <c r="BX987" s="135" t="s">
        <v>85</v>
      </c>
      <c r="BY987" s="135" t="s">
        <v>85</v>
      </c>
      <c r="BZ987" s="134" t="s">
        <v>85</v>
      </c>
      <c r="CA987" s="135" t="s">
        <v>85</v>
      </c>
      <c r="CB987" s="135" t="s">
        <v>85</v>
      </c>
      <c r="CC987" s="135" t="s">
        <v>85</v>
      </c>
      <c r="CD987" s="135" t="s">
        <v>85</v>
      </c>
      <c r="CE987" s="135" t="s">
        <v>85</v>
      </c>
      <c r="CF987" s="135" t="s">
        <v>85</v>
      </c>
      <c r="CG987" s="135" t="s">
        <v>85</v>
      </c>
      <c r="CH987" s="135" t="s">
        <v>85</v>
      </c>
      <c r="CI987" s="135" t="s">
        <v>85</v>
      </c>
      <c r="CJ987" s="134" t="s">
        <v>85</v>
      </c>
      <c r="CK987" s="134" t="s">
        <v>85</v>
      </c>
      <c r="CL987" s="135" t="s">
        <v>85</v>
      </c>
      <c r="CM987" s="135" t="s">
        <v>85</v>
      </c>
      <c r="CN987" s="135" t="s">
        <v>85</v>
      </c>
      <c r="CO987" s="135" t="s">
        <v>85</v>
      </c>
      <c r="CP987" s="135" t="s">
        <v>85</v>
      </c>
      <c r="CQ987" s="135" t="s">
        <v>85</v>
      </c>
      <c r="CR987" s="135" t="s">
        <v>85</v>
      </c>
      <c r="CS987" s="135" t="s">
        <v>85</v>
      </c>
      <c r="CT987" s="135" t="s">
        <v>85</v>
      </c>
      <c r="CU987" s="135" t="s">
        <v>85</v>
      </c>
      <c r="CV987" s="135" t="s">
        <v>85</v>
      </c>
      <c r="CW987" s="135" t="s">
        <v>85</v>
      </c>
      <c r="CX987" s="135" t="s">
        <v>85</v>
      </c>
      <c r="CY987" s="135" t="s">
        <v>85</v>
      </c>
      <c r="CZ987" s="135" t="s">
        <v>85</v>
      </c>
      <c r="DA987" s="135" t="s">
        <v>85</v>
      </c>
      <c r="DB987" s="134" t="s">
        <v>85</v>
      </c>
      <c r="DC987" s="134" t="s">
        <v>85</v>
      </c>
      <c r="DD987" s="134" t="s">
        <v>85</v>
      </c>
      <c r="DE987" s="134" t="s">
        <v>85</v>
      </c>
      <c r="DF987" s="134" t="s">
        <v>85</v>
      </c>
      <c r="DG987" s="134" t="s">
        <v>85</v>
      </c>
      <c r="DH987" s="134" t="s">
        <v>85</v>
      </c>
      <c r="DI987" s="134" t="s">
        <v>85</v>
      </c>
      <c r="DJ987" s="134" t="s">
        <v>85</v>
      </c>
      <c r="DK987" s="134" t="s">
        <v>85</v>
      </c>
      <c r="DL987" s="134" t="s">
        <v>85</v>
      </c>
      <c r="DM987" s="134" t="s">
        <v>85</v>
      </c>
      <c r="DN987" s="136" t="s">
        <v>85</v>
      </c>
      <c r="DO987" s="134" t="s">
        <v>85</v>
      </c>
      <c r="DP987" s="134" t="s">
        <v>85</v>
      </c>
      <c r="DQ987" s="134" t="s">
        <v>85</v>
      </c>
      <c r="DR987" s="134" t="s">
        <v>85</v>
      </c>
      <c r="DS987" s="134" t="s">
        <v>85</v>
      </c>
      <c r="DT987" s="134" t="s">
        <v>85</v>
      </c>
      <c r="DU987" s="134" t="s">
        <v>85</v>
      </c>
      <c r="DV987" s="137" t="s">
        <v>85</v>
      </c>
      <c r="DW987" s="138" t="s">
        <v>85</v>
      </c>
      <c r="DX987" s="139" t="s">
        <v>85</v>
      </c>
      <c r="DZ987" s="134" t="s">
        <v>85</v>
      </c>
      <c r="EC987" s="134" t="s">
        <v>85</v>
      </c>
      <c r="EF987" s="134" t="s">
        <v>85</v>
      </c>
      <c r="EI987" s="134" t="s">
        <v>85</v>
      </c>
      <c r="EL987" s="134" t="s">
        <v>85</v>
      </c>
      <c r="EO987" s="134" t="s">
        <v>85</v>
      </c>
    </row>
    <row r="988" spans="1:145" ht="15.5" x14ac:dyDescent="0.35">
      <c r="A988" s="56" t="s">
        <v>424</v>
      </c>
      <c r="B988" s="128" t="e">
        <f t="shared" ref="B988:Z988" si="1059">B983+B985</f>
        <v>#VALUE!</v>
      </c>
      <c r="C988" s="128" t="e">
        <f t="shared" si="1059"/>
        <v>#VALUE!</v>
      </c>
      <c r="D988" s="128" t="e">
        <f t="shared" si="1059"/>
        <v>#VALUE!</v>
      </c>
      <c r="E988" s="128" t="e">
        <f t="shared" si="1059"/>
        <v>#VALUE!</v>
      </c>
      <c r="F988" s="128" t="e">
        <f t="shared" si="1059"/>
        <v>#VALUE!</v>
      </c>
      <c r="G988" s="128" t="e">
        <f t="shared" si="1059"/>
        <v>#VALUE!</v>
      </c>
      <c r="H988" s="128" t="e">
        <f t="shared" si="1059"/>
        <v>#VALUE!</v>
      </c>
      <c r="I988" s="128" t="e">
        <f t="shared" si="1059"/>
        <v>#VALUE!</v>
      </c>
      <c r="J988" s="128" t="e">
        <f t="shared" si="1059"/>
        <v>#VALUE!</v>
      </c>
      <c r="K988" s="128" t="e">
        <f t="shared" si="1059"/>
        <v>#VALUE!</v>
      </c>
      <c r="L988" s="128" t="e">
        <f t="shared" si="1059"/>
        <v>#VALUE!</v>
      </c>
      <c r="M988" s="128" t="e">
        <f t="shared" si="1059"/>
        <v>#VALUE!</v>
      </c>
      <c r="N988" s="128" t="e">
        <f t="shared" si="1059"/>
        <v>#VALUE!</v>
      </c>
      <c r="O988" s="128" t="e">
        <f t="shared" si="1059"/>
        <v>#VALUE!</v>
      </c>
      <c r="P988" s="128" t="e">
        <f t="shared" si="1059"/>
        <v>#VALUE!</v>
      </c>
      <c r="Q988" s="128" t="e">
        <f t="shared" si="1059"/>
        <v>#VALUE!</v>
      </c>
      <c r="R988" s="128" t="e">
        <f t="shared" si="1059"/>
        <v>#VALUE!</v>
      </c>
      <c r="S988" s="128" t="e">
        <f t="shared" si="1059"/>
        <v>#VALUE!</v>
      </c>
      <c r="T988" s="128" t="e">
        <f t="shared" si="1059"/>
        <v>#VALUE!</v>
      </c>
      <c r="U988" s="128" t="e">
        <f t="shared" si="1059"/>
        <v>#VALUE!</v>
      </c>
      <c r="V988" s="128" t="e">
        <f t="shared" si="1059"/>
        <v>#VALUE!</v>
      </c>
      <c r="W988" s="128" t="e">
        <f t="shared" si="1059"/>
        <v>#VALUE!</v>
      </c>
      <c r="X988" s="129" t="e">
        <f t="shared" si="1059"/>
        <v>#VALUE!</v>
      </c>
      <c r="Y988" s="129" t="e">
        <f t="shared" si="1059"/>
        <v>#VALUE!</v>
      </c>
      <c r="Z988" s="128" t="e">
        <f t="shared" si="1059"/>
        <v>#VALUE!</v>
      </c>
      <c r="AA988" s="128" t="e">
        <f>AA983+AA985</f>
        <v>#VALUE!</v>
      </c>
      <c r="AB988" s="128">
        <v>15579.602903978499</v>
      </c>
      <c r="AC988" s="128">
        <v>15182.681640853803</v>
      </c>
      <c r="AD988" s="128">
        <v>14254.529307141016</v>
      </c>
      <c r="AE988" s="128" t="e">
        <f>AE983+AE985</f>
        <v>#VALUE!</v>
      </c>
      <c r="AF988" s="128">
        <v>13521.778297477966</v>
      </c>
      <c r="AG988" s="128">
        <v>13098.767527125114</v>
      </c>
      <c r="AH988" s="128">
        <v>13192.623597863136</v>
      </c>
      <c r="AI988" s="128">
        <v>12282.183423425893</v>
      </c>
      <c r="AJ988" s="129" t="e">
        <f>AJ983+AJ985</f>
        <v>#VALUE!</v>
      </c>
      <c r="AK988" s="129">
        <v>7619.4501203986565</v>
      </c>
      <c r="AL988" s="129">
        <v>10191.115510166936</v>
      </c>
      <c r="AM988" s="129">
        <v>9759.965650019567</v>
      </c>
      <c r="AN988" s="129">
        <v>9773.4336481730843</v>
      </c>
      <c r="AO988" s="129" t="e">
        <f>AO983+AO985</f>
        <v>#VALUE!</v>
      </c>
      <c r="AP988" s="129">
        <v>7759.78340006505</v>
      </c>
      <c r="AQ988" s="129">
        <v>6915.1163455242631</v>
      </c>
      <c r="AR988" s="129">
        <v>6619.2503412625201</v>
      </c>
      <c r="AS988" s="129" t="e">
        <f>AS983+AS985</f>
        <v>#VALUE!</v>
      </c>
      <c r="AT988" s="129">
        <v>9681.5390381203433</v>
      </c>
      <c r="AU988" s="129">
        <v>7223.532593951275</v>
      </c>
      <c r="AV988" s="129">
        <v>7182.3502860674698</v>
      </c>
      <c r="AW988" s="129">
        <v>7233.4576672272833</v>
      </c>
      <c r="AX988" s="129" t="e">
        <f>AX983+AX985</f>
        <v>#VALUE!</v>
      </c>
      <c r="AY988" s="129"/>
      <c r="AZ988" s="129">
        <v>182.88225647475338</v>
      </c>
      <c r="BA988" s="129">
        <v>-813.83992164102528</v>
      </c>
      <c r="BB988" s="129">
        <v>-122.92872481170298</v>
      </c>
      <c r="BC988" s="129">
        <v>-1182.8536926144589</v>
      </c>
      <c r="BD988" s="129">
        <v>593.76722901454423</v>
      </c>
      <c r="BE988" s="129">
        <v>-664.27679101269905</v>
      </c>
      <c r="BF988" s="129" t="e">
        <f>BF983+BF985</f>
        <v>#VALUE!</v>
      </c>
      <c r="BG988" s="129">
        <v>-661.09117809478812</v>
      </c>
      <c r="BH988" s="129">
        <v>-2544.2615064704974</v>
      </c>
      <c r="BI988" s="129">
        <v>-1218.9298050097696</v>
      </c>
      <c r="BJ988" s="129">
        <v>-2838.382197839685</v>
      </c>
      <c r="BK988" s="129">
        <v>-127.47872054337722</v>
      </c>
      <c r="BL988" s="129">
        <v>-2961.12054129641</v>
      </c>
      <c r="BM988" s="129">
        <v>-473.28383176704938</v>
      </c>
      <c r="BN988" s="129">
        <v>-2295.0438850914888</v>
      </c>
      <c r="BO988" s="129" t="e">
        <f>BO983+BO985</f>
        <v>#VALUE!</v>
      </c>
      <c r="BP988" s="129">
        <v>1495.0239605458328</v>
      </c>
      <c r="BQ988" s="129">
        <v>11690.850855914934</v>
      </c>
      <c r="BR988" s="129">
        <v>7609.7430684752162</v>
      </c>
      <c r="BS988" s="129">
        <v>-4380.2054902867003</v>
      </c>
      <c r="BT988" s="129">
        <v>10227.668140039925</v>
      </c>
      <c r="BU988" s="129">
        <v>9283.2927685741251</v>
      </c>
      <c r="BV988" s="129">
        <v>7278.9007972289446</v>
      </c>
      <c r="BW988" s="129">
        <v>10680.220533309814</v>
      </c>
      <c r="BX988" s="129">
        <v>9501.3169283211428</v>
      </c>
      <c r="BY988" s="129">
        <v>8016.038426462319</v>
      </c>
      <c r="BZ988" s="128">
        <v>10382.893210978336</v>
      </c>
      <c r="CA988" s="129" t="e">
        <f>CA983+CA985</f>
        <v>#VALUE!</v>
      </c>
      <c r="CB988" s="129">
        <v>13240.779993562346</v>
      </c>
      <c r="CC988" s="129">
        <v>13091.656238531297</v>
      </c>
      <c r="CD988" s="129">
        <v>11532.38915129682</v>
      </c>
      <c r="CE988" s="129">
        <v>12715.280198917453</v>
      </c>
      <c r="CF988" s="129">
        <v>12622.752743441726</v>
      </c>
      <c r="CG988" s="129">
        <v>10880.672882762228</v>
      </c>
      <c r="CH988" s="129">
        <v>14347.107120853067</v>
      </c>
      <c r="CI988" s="129">
        <v>13566.96504810178</v>
      </c>
      <c r="CJ988" s="128">
        <v>14873.209594956948</v>
      </c>
      <c r="CK988" s="128">
        <v>13916.432987649203</v>
      </c>
      <c r="CL988" s="129" t="e">
        <f>CL983+CL985</f>
        <v>#VALUE!</v>
      </c>
      <c r="CM988" s="129">
        <v>15034.767706225772</v>
      </c>
      <c r="CN988" s="129">
        <v>19711.636669428106</v>
      </c>
      <c r="CO988" s="129">
        <v>19714.517833445105</v>
      </c>
      <c r="CP988" s="129">
        <v>22231.965828448465</v>
      </c>
      <c r="CQ988" s="129">
        <v>18685.742260091516</v>
      </c>
      <c r="CR988" s="129">
        <v>16080.49636249514</v>
      </c>
      <c r="CS988" s="129">
        <v>23678.902069217409</v>
      </c>
      <c r="CT988" s="129">
        <v>21756.198878425846</v>
      </c>
      <c r="CU988" s="129">
        <v>17316.176526025065</v>
      </c>
      <c r="CV988" s="129">
        <v>23751.963041250721</v>
      </c>
      <c r="CW988" s="129">
        <v>22336.779668843988</v>
      </c>
      <c r="CX988" s="129">
        <v>23199.537369423877</v>
      </c>
      <c r="CY988" s="129">
        <v>22687.150018763234</v>
      </c>
      <c r="CZ988" s="129">
        <v>21054.056459228927</v>
      </c>
      <c r="DA988" s="129" t="e">
        <f t="shared" ref="DA988" si="1060">DA983+DA985</f>
        <v>#VALUE!</v>
      </c>
      <c r="DB988" s="128">
        <v>20870.848543370394</v>
      </c>
      <c r="DC988" s="128">
        <v>19049.941688298866</v>
      </c>
      <c r="DD988" s="128">
        <v>16346.027734743824</v>
      </c>
      <c r="DE988" s="128">
        <v>19878.3678562241</v>
      </c>
      <c r="DF988" s="128">
        <v>18265.935531905674</v>
      </c>
      <c r="DG988" s="128">
        <v>16187.344285823176</v>
      </c>
      <c r="DH988" s="128">
        <v>19467.571098023844</v>
      </c>
      <c r="DI988" s="128">
        <v>17637.494697940558</v>
      </c>
      <c r="DJ988" s="128">
        <v>15661.37503882638</v>
      </c>
      <c r="DK988" s="128">
        <v>18640.725654564318</v>
      </c>
      <c r="DL988" s="128">
        <v>17080.87533443862</v>
      </c>
      <c r="DM988" s="128">
        <v>15856.977905135846</v>
      </c>
      <c r="DN988" s="130" t="e">
        <f t="shared" ref="DN988" si="1061">DN983+DN985</f>
        <v>#VALUE!</v>
      </c>
      <c r="DO988" s="128">
        <v>15856.977905135846</v>
      </c>
      <c r="DP988" s="128">
        <v>21406.81173128344</v>
      </c>
      <c r="DQ988" s="128">
        <v>20150.769630741783</v>
      </c>
      <c r="DR988" s="128">
        <v>18322.581610549198</v>
      </c>
      <c r="DS988" s="128">
        <v>21103.517261071451</v>
      </c>
      <c r="DT988" s="128">
        <v>20035.06165459632</v>
      </c>
      <c r="DU988" s="128">
        <v>20113.1902135114</v>
      </c>
      <c r="DV988" s="131" t="e">
        <f>DV983+DV985</f>
        <v>#VALUE!</v>
      </c>
      <c r="DW988" s="132" t="e">
        <f>DW983+DW985</f>
        <v>#VALUE!</v>
      </c>
      <c r="DX988" s="133" t="e">
        <f>DX983+DX985</f>
        <v>#VALUE!</v>
      </c>
      <c r="DZ988" s="128" t="e">
        <f>DZ983+DZ985</f>
        <v>#VALUE!</v>
      </c>
      <c r="EC988" s="128" t="e">
        <f>EC983+EC985</f>
        <v>#VALUE!</v>
      </c>
      <c r="EF988" s="128" t="e">
        <f>EF983+EF985</f>
        <v>#VALUE!</v>
      </c>
      <c r="EI988" s="128" t="e">
        <f>EI983+EI985</f>
        <v>#VALUE!</v>
      </c>
      <c r="EL988" s="128" t="e">
        <f>EL983+EL985</f>
        <v>#VALUE!</v>
      </c>
      <c r="EO988" s="128" t="e">
        <f>EO983+EO985</f>
        <v>#VALUE!</v>
      </c>
    </row>
    <row r="989" spans="1:145" ht="15.5" x14ac:dyDescent="0.35">
      <c r="A989" s="56" t="s">
        <v>425</v>
      </c>
      <c r="B989" s="128" t="e">
        <f t="shared" ref="B989:AA989" si="1062">+B647</f>
        <v>#VALUE!</v>
      </c>
      <c r="C989" s="128" t="e">
        <f t="shared" si="1062"/>
        <v>#VALUE!</v>
      </c>
      <c r="D989" s="128" t="e">
        <f t="shared" si="1062"/>
        <v>#VALUE!</v>
      </c>
      <c r="E989" s="128" t="e">
        <f t="shared" si="1062"/>
        <v>#VALUE!</v>
      </c>
      <c r="F989" s="128" t="e">
        <f t="shared" si="1062"/>
        <v>#VALUE!</v>
      </c>
      <c r="G989" s="128" t="e">
        <f t="shared" si="1062"/>
        <v>#VALUE!</v>
      </c>
      <c r="H989" s="128" t="e">
        <f t="shared" si="1062"/>
        <v>#VALUE!</v>
      </c>
      <c r="I989" s="128" t="e">
        <f t="shared" si="1062"/>
        <v>#VALUE!</v>
      </c>
      <c r="J989" s="128" t="e">
        <f t="shared" si="1062"/>
        <v>#VALUE!</v>
      </c>
      <c r="K989" s="128" t="e">
        <f t="shared" si="1062"/>
        <v>#VALUE!</v>
      </c>
      <c r="L989" s="128" t="e">
        <f t="shared" si="1062"/>
        <v>#VALUE!</v>
      </c>
      <c r="M989" s="128" t="e">
        <f t="shared" si="1062"/>
        <v>#VALUE!</v>
      </c>
      <c r="N989" s="128" t="e">
        <f t="shared" si="1062"/>
        <v>#VALUE!</v>
      </c>
      <c r="O989" s="128" t="e">
        <f t="shared" si="1062"/>
        <v>#VALUE!</v>
      </c>
      <c r="P989" s="128" t="e">
        <f t="shared" si="1062"/>
        <v>#VALUE!</v>
      </c>
      <c r="Q989" s="128" t="e">
        <f t="shared" si="1062"/>
        <v>#VALUE!</v>
      </c>
      <c r="R989" s="128" t="e">
        <f t="shared" si="1062"/>
        <v>#VALUE!</v>
      </c>
      <c r="S989" s="128" t="e">
        <f t="shared" si="1062"/>
        <v>#VALUE!</v>
      </c>
      <c r="T989" s="128" t="e">
        <f t="shared" si="1062"/>
        <v>#VALUE!</v>
      </c>
      <c r="U989" s="128" t="e">
        <f t="shared" si="1062"/>
        <v>#VALUE!</v>
      </c>
      <c r="V989" s="128" t="e">
        <f t="shared" si="1062"/>
        <v>#VALUE!</v>
      </c>
      <c r="W989" s="128" t="e">
        <f t="shared" si="1062"/>
        <v>#VALUE!</v>
      </c>
      <c r="X989" s="129" t="e">
        <f t="shared" si="1062"/>
        <v>#VALUE!</v>
      </c>
      <c r="Y989" s="129" t="e">
        <f t="shared" si="1062"/>
        <v>#VALUE!</v>
      </c>
      <c r="Z989" s="128" t="e">
        <f t="shared" si="1062"/>
        <v>#VALUE!</v>
      </c>
      <c r="AA989" s="128" t="e">
        <f t="shared" si="1062"/>
        <v>#VALUE!</v>
      </c>
      <c r="AB989" s="128">
        <v>-2373.1504207903795</v>
      </c>
      <c r="AC989" s="128">
        <v>-2072.2078640735153</v>
      </c>
      <c r="AD989" s="128">
        <v>-3173.83542387941</v>
      </c>
      <c r="AE989" s="128" t="e">
        <f>+AE647</f>
        <v>#VALUE!</v>
      </c>
      <c r="AF989" s="128">
        <v>-3349.1314084867972</v>
      </c>
      <c r="AG989" s="128">
        <v>-4045.5505459616802</v>
      </c>
      <c r="AH989" s="128">
        <v>-4815.58506068313</v>
      </c>
      <c r="AI989" s="128">
        <v>-5425.5047401399997</v>
      </c>
      <c r="AJ989" s="129" t="e">
        <f>+AJ647</f>
        <v>#VALUE!</v>
      </c>
      <c r="AK989" s="129">
        <v>-8714.7553323132215</v>
      </c>
      <c r="AL989" s="129">
        <v>-5237.4778735329837</v>
      </c>
      <c r="AM989" s="129">
        <v>-5093.6014729211302</v>
      </c>
      <c r="AN989" s="129">
        <v>-5079.0221006671345</v>
      </c>
      <c r="AO989" s="129" t="e">
        <f>+AO647</f>
        <v>#VALUE!</v>
      </c>
      <c r="AP989" s="129">
        <v>-6179.9210324548394</v>
      </c>
      <c r="AQ989" s="129">
        <v>-6145.2216944783877</v>
      </c>
      <c r="AR989" s="129">
        <v>-5337.8235050919702</v>
      </c>
      <c r="AS989" s="129" t="e">
        <f>+AS647</f>
        <v>#VALUE!</v>
      </c>
      <c r="AT989" s="129">
        <v>-4049.0923908530785</v>
      </c>
      <c r="AU989" s="129">
        <v>-3800.6637580342167</v>
      </c>
      <c r="AV989" s="129">
        <v>-3048.3661562538923</v>
      </c>
      <c r="AW989" s="129">
        <v>-2950.3127507426798</v>
      </c>
      <c r="AX989" s="129" t="e">
        <f>+AX647</f>
        <v>#VALUE!</v>
      </c>
      <c r="AY989" s="129"/>
      <c r="AZ989" s="129">
        <v>-2065.7872458175366</v>
      </c>
      <c r="BA989" s="129">
        <v>-3061.099096797624</v>
      </c>
      <c r="BB989" s="129">
        <v>-2201.9384583182255</v>
      </c>
      <c r="BC989" s="129">
        <v>-3231.4188755749537</v>
      </c>
      <c r="BD989" s="129">
        <v>-1622.5313569802929</v>
      </c>
      <c r="BE989" s="129">
        <v>-2862.4574138185285</v>
      </c>
      <c r="BF989" s="129" t="e">
        <f>+BF647</f>
        <v>#VALUE!</v>
      </c>
      <c r="BG989" s="129">
        <v>-2663.0024067484983</v>
      </c>
      <c r="BH989" s="129">
        <v>-4485.3476751237313</v>
      </c>
      <c r="BI989" s="129">
        <v>-3406.5266058375914</v>
      </c>
      <c r="BJ989" s="129">
        <v>-4993.4386051695965</v>
      </c>
      <c r="BK989" s="129">
        <v>-2017.3715969554482</v>
      </c>
      <c r="BL989" s="129">
        <v>-4855.6847542664646</v>
      </c>
      <c r="BM989" s="129">
        <v>-2410.1461314427361</v>
      </c>
      <c r="BN989" s="129">
        <v>-4201.7880492466702</v>
      </c>
      <c r="BO989" s="129" t="e">
        <f>+BO647</f>
        <v>#VALUE!</v>
      </c>
      <c r="BP989" s="129">
        <v>-951.7050136849216</v>
      </c>
      <c r="BQ989" s="129">
        <v>-2341.1434767926512</v>
      </c>
      <c r="BR989" s="129">
        <v>-5261.476146091105</v>
      </c>
      <c r="BS989" s="129">
        <v>-7048.2089560045379</v>
      </c>
      <c r="BT989" s="129">
        <v>-2831.7050725664044</v>
      </c>
      <c r="BU989" s="129">
        <v>-3372.9727789333233</v>
      </c>
      <c r="BV989" s="129">
        <v>-4821.1555454643712</v>
      </c>
      <c r="BW989" s="129">
        <v>-2268.9255090153924</v>
      </c>
      <c r="BX989" s="129">
        <v>-2848.1231390050957</v>
      </c>
      <c r="BY989" s="129">
        <v>-3899.2061521913579</v>
      </c>
      <c r="BZ989" s="128">
        <v>-2516.8899924946459</v>
      </c>
      <c r="CA989" s="129" t="e">
        <f>+CA647</f>
        <v>#VALUE!</v>
      </c>
      <c r="CB989" s="129">
        <v>-2190.5932854567964</v>
      </c>
      <c r="CC989" s="129">
        <v>-2288.1995978320474</v>
      </c>
      <c r="CD989" s="129">
        <v>-3182.7104322730975</v>
      </c>
      <c r="CE989" s="129">
        <v>-2631.7475169876352</v>
      </c>
      <c r="CF989" s="129">
        <v>-2664.7343633371429</v>
      </c>
      <c r="CG989" s="129">
        <v>-3624.2393087701275</v>
      </c>
      <c r="CH989" s="129">
        <v>-1649.7910462408438</v>
      </c>
      <c r="CI989" s="129">
        <v>-2025.8391036270759</v>
      </c>
      <c r="CJ989" s="128">
        <v>-1138.1667840982725</v>
      </c>
      <c r="CK989" s="128">
        <v>-1716.2489009059984</v>
      </c>
      <c r="CL989" s="129" t="e">
        <f>+CL647</f>
        <v>#VALUE!</v>
      </c>
      <c r="CM989" s="129">
        <v>-1932.6656649004185</v>
      </c>
      <c r="CN989" s="129">
        <v>1741.247563373827</v>
      </c>
      <c r="CO989" s="129">
        <v>1740.826561673684</v>
      </c>
      <c r="CP989" s="129">
        <v>3214.7864693089432</v>
      </c>
      <c r="CQ989" s="129">
        <v>694.44404692422268</v>
      </c>
      <c r="CR989" s="129">
        <v>-1143.4841436900958</v>
      </c>
      <c r="CS989" s="129">
        <v>4545.4450525197681</v>
      </c>
      <c r="CT989" s="129">
        <v>3141.9150343882434</v>
      </c>
      <c r="CU989" s="129">
        <v>-167.39317588280619</v>
      </c>
      <c r="CV989" s="129">
        <v>4658.7700721518195</v>
      </c>
      <c r="CW989" s="129">
        <v>3633.7498051960383</v>
      </c>
      <c r="CX989" s="129">
        <v>4459.167864430452</v>
      </c>
      <c r="CY989" s="129">
        <v>3891.0616194321324</v>
      </c>
      <c r="CZ989" s="129">
        <v>2410.377502620358</v>
      </c>
      <c r="DA989" s="129" t="e">
        <f t="shared" ref="DA989" si="1063">+DA647</f>
        <v>#VALUE!</v>
      </c>
      <c r="DB989" s="128">
        <v>1736.5943984398618</v>
      </c>
      <c r="DC989" s="128">
        <v>658.82945646559938</v>
      </c>
      <c r="DD989" s="128">
        <v>-1481.2225199204563</v>
      </c>
      <c r="DE989" s="128">
        <v>949.30720471235156</v>
      </c>
      <c r="DF989" s="128">
        <v>48.569629532504337</v>
      </c>
      <c r="DG989" s="128">
        <v>-1523.3288248822846</v>
      </c>
      <c r="DH989" s="128">
        <v>1459.2938810707617</v>
      </c>
      <c r="DI989" s="128">
        <v>351.70157261700479</v>
      </c>
      <c r="DJ989" s="128">
        <v>-1174.0163462669479</v>
      </c>
      <c r="DK989" s="128">
        <v>730.76870049725812</v>
      </c>
      <c r="DL989" s="128">
        <v>-155.37556345796531</v>
      </c>
      <c r="DM989" s="128">
        <v>-958.66090523491118</v>
      </c>
      <c r="DN989" s="130" t="e">
        <f t="shared" ref="DN989" si="1064">+DN647</f>
        <v>#VALUE!</v>
      </c>
      <c r="DO989" s="128">
        <v>-958.66090523491118</v>
      </c>
      <c r="DP989" s="128">
        <v>1743.9772864981876</v>
      </c>
      <c r="DQ989" s="128">
        <v>1036.7794851659614</v>
      </c>
      <c r="DR989" s="128">
        <v>485.14392734264084</v>
      </c>
      <c r="DS989" s="128">
        <v>3059.2678739154026</v>
      </c>
      <c r="DT989" s="128">
        <v>2452.5497867418826</v>
      </c>
      <c r="DU989" s="128">
        <v>2643.303222039176</v>
      </c>
      <c r="DV989" s="131" t="e">
        <f>+DV647</f>
        <v>#VALUE!</v>
      </c>
      <c r="DW989" s="132" t="e">
        <f>+DW647</f>
        <v>#VALUE!</v>
      </c>
      <c r="DX989" s="133" t="e">
        <f>+DX647</f>
        <v>#VALUE!</v>
      </c>
      <c r="DZ989" s="128" t="e">
        <f>+DZ647</f>
        <v>#VALUE!</v>
      </c>
      <c r="EC989" s="128" t="e">
        <f>+EC647</f>
        <v>#VALUE!</v>
      </c>
      <c r="EF989" s="128" t="e">
        <f>+EF647</f>
        <v>#VALUE!</v>
      </c>
      <c r="EI989" s="128" t="e">
        <f>+EI647</f>
        <v>#VALUE!</v>
      </c>
      <c r="EL989" s="128" t="e">
        <f>+EL647</f>
        <v>#VALUE!</v>
      </c>
      <c r="EO989" s="128" t="e">
        <f>+EO647</f>
        <v>#VALUE!</v>
      </c>
    </row>
    <row r="990" spans="1:145" ht="15.5" x14ac:dyDescent="0.35">
      <c r="A990" s="56"/>
      <c r="B990" s="128"/>
      <c r="C990" s="128"/>
      <c r="D990" s="128"/>
      <c r="E990" s="128"/>
      <c r="F990" s="128"/>
      <c r="G990" s="128"/>
      <c r="H990" s="128"/>
      <c r="I990" s="128"/>
      <c r="J990" s="128"/>
      <c r="K990" s="128"/>
      <c r="L990" s="128"/>
      <c r="M990" s="128"/>
      <c r="N990" s="128"/>
      <c r="O990" s="128"/>
      <c r="P990" s="128"/>
      <c r="Q990" s="128"/>
      <c r="R990" s="128"/>
      <c r="S990" s="128"/>
      <c r="T990" s="128"/>
      <c r="U990" s="128"/>
      <c r="V990" s="128"/>
      <c r="W990" s="128"/>
      <c r="X990" s="129"/>
      <c r="Y990" s="129"/>
      <c r="Z990" s="128"/>
      <c r="AA990" s="128"/>
      <c r="AB990" s="128"/>
      <c r="AC990" s="128"/>
      <c r="AD990" s="128"/>
      <c r="AE990" s="128"/>
      <c r="AF990" s="128"/>
      <c r="AG990" s="128"/>
      <c r="AH990" s="128"/>
      <c r="AI990" s="128"/>
      <c r="AJ990" s="129"/>
      <c r="AK990" s="129"/>
      <c r="AL990" s="129"/>
      <c r="AM990" s="129"/>
      <c r="AN990" s="129"/>
      <c r="AO990" s="129"/>
      <c r="AP990" s="129"/>
      <c r="AQ990" s="129"/>
      <c r="AR990" s="129"/>
      <c r="AS990" s="129"/>
      <c r="AT990" s="129"/>
      <c r="AU990" s="129"/>
      <c r="AV990" s="129"/>
      <c r="AW990" s="129"/>
      <c r="AX990" s="129"/>
      <c r="AY990" s="129"/>
      <c r="AZ990" s="129"/>
      <c r="BA990" s="129"/>
      <c r="BB990" s="129"/>
      <c r="BC990" s="129"/>
      <c r="BD990" s="129"/>
      <c r="BE990" s="129"/>
      <c r="BF990" s="129"/>
      <c r="BG990" s="129"/>
      <c r="BH990" s="129"/>
      <c r="BI990" s="129"/>
      <c r="BJ990" s="129"/>
      <c r="BK990" s="129"/>
      <c r="BL990" s="129"/>
      <c r="BM990" s="129"/>
      <c r="BN990" s="129"/>
      <c r="BO990" s="129"/>
      <c r="BP990" s="129"/>
      <c r="BQ990" s="129"/>
      <c r="BR990" s="129"/>
      <c r="BS990" s="129"/>
      <c r="BT990" s="129"/>
      <c r="BU990" s="129"/>
      <c r="BV990" s="129"/>
      <c r="BW990" s="129"/>
      <c r="BX990" s="129"/>
      <c r="BY990" s="129"/>
      <c r="BZ990" s="128"/>
      <c r="CA990" s="129"/>
      <c r="CB990" s="129"/>
      <c r="CC990" s="129"/>
      <c r="CD990" s="129"/>
      <c r="CE990" s="129"/>
      <c r="CF990" s="129"/>
      <c r="CG990" s="129"/>
      <c r="CH990" s="129"/>
      <c r="CI990" s="129"/>
      <c r="CJ990" s="128"/>
      <c r="CK990" s="128"/>
      <c r="CL990" s="129"/>
      <c r="CM990" s="129"/>
      <c r="CN990" s="129"/>
      <c r="CO990" s="129"/>
      <c r="CP990" s="129"/>
      <c r="CQ990" s="129"/>
      <c r="CR990" s="129"/>
      <c r="CS990" s="129"/>
      <c r="CT990" s="129"/>
      <c r="CU990" s="129"/>
      <c r="CV990" s="129"/>
      <c r="CW990" s="129"/>
      <c r="CX990" s="129"/>
      <c r="CY990" s="129"/>
      <c r="CZ990" s="129"/>
      <c r="DA990" s="129"/>
      <c r="DB990" s="128"/>
      <c r="DC990" s="128"/>
      <c r="DD990" s="128"/>
      <c r="DE990" s="128"/>
      <c r="DF990" s="128"/>
      <c r="DG990" s="128"/>
      <c r="DH990" s="128"/>
      <c r="DI990" s="128"/>
      <c r="DJ990" s="128"/>
      <c r="DK990" s="128"/>
      <c r="DL990" s="128"/>
      <c r="DM990" s="128"/>
      <c r="DN990" s="130"/>
      <c r="DO990" s="128"/>
      <c r="DP990" s="128"/>
      <c r="DQ990" s="128"/>
      <c r="DR990" s="128"/>
      <c r="DS990" s="128"/>
      <c r="DT990" s="128"/>
      <c r="DU990" s="128"/>
      <c r="DV990" s="131"/>
      <c r="DW990" s="132"/>
      <c r="DX990" s="133"/>
      <c r="DZ990" s="128"/>
      <c r="EC990" s="128"/>
      <c r="EF990" s="128"/>
      <c r="EI990" s="128"/>
      <c r="EL990" s="128"/>
      <c r="EO990" s="128"/>
    </row>
    <row r="991" spans="1:145" ht="15.5" x14ac:dyDescent="0.35">
      <c r="A991" s="56"/>
      <c r="B991" s="128"/>
      <c r="C991" s="128"/>
      <c r="D991" s="128"/>
      <c r="E991" s="227"/>
      <c r="F991" s="227"/>
      <c r="G991" s="227"/>
      <c r="I991" s="227"/>
      <c r="L991" s="128"/>
      <c r="N991" s="128"/>
      <c r="O991" s="128"/>
      <c r="P991" s="128"/>
      <c r="Q991" s="128"/>
      <c r="S991" s="128"/>
      <c r="T991" s="128"/>
      <c r="U991" s="128"/>
      <c r="W991" s="128"/>
      <c r="Y991" s="228" t="s">
        <v>426</v>
      </c>
      <c r="Z991" s="128"/>
      <c r="AA991" s="128"/>
      <c r="AB991" s="128"/>
      <c r="AC991" s="128"/>
      <c r="AD991" s="128"/>
      <c r="AE991" s="128"/>
      <c r="AF991" s="128"/>
      <c r="AG991" s="128"/>
      <c r="AH991" s="128"/>
      <c r="AI991" s="128"/>
      <c r="AJ991" s="129"/>
      <c r="AK991" s="129"/>
      <c r="AL991" s="129"/>
      <c r="AM991" s="129"/>
      <c r="AN991" s="129"/>
      <c r="AO991" s="129"/>
      <c r="AP991" s="129"/>
      <c r="AQ991" s="129"/>
      <c r="AR991" s="129"/>
      <c r="AS991" s="129"/>
      <c r="AT991" s="129"/>
      <c r="AU991" s="129"/>
      <c r="AV991" s="129"/>
      <c r="AW991" s="129"/>
      <c r="AX991" s="129"/>
      <c r="AY991" s="129"/>
      <c r="AZ991" s="129"/>
      <c r="BA991" s="129"/>
      <c r="BB991" s="129"/>
      <c r="BC991" s="129"/>
      <c r="BD991" s="129"/>
      <c r="BE991" s="129"/>
      <c r="BF991" s="129"/>
      <c r="BG991" s="129"/>
      <c r="BH991" s="129"/>
      <c r="BI991" s="129"/>
      <c r="BJ991" s="129"/>
      <c r="BK991" s="129"/>
      <c r="BL991" s="129"/>
      <c r="BM991" s="129"/>
      <c r="BN991" s="129"/>
      <c r="BO991" s="129"/>
      <c r="BP991" s="129"/>
      <c r="BQ991" s="129"/>
      <c r="BR991" s="129"/>
      <c r="BS991" s="129"/>
      <c r="BT991" s="129"/>
      <c r="BU991" s="129"/>
      <c r="BV991" s="129"/>
      <c r="BW991" s="129"/>
      <c r="BX991" s="129"/>
      <c r="BY991" s="129"/>
      <c r="BZ991" s="128"/>
      <c r="CA991" s="129"/>
      <c r="CB991" s="129"/>
      <c r="CC991" s="129"/>
      <c r="CD991" s="129"/>
      <c r="CE991" s="129"/>
      <c r="CF991" s="129"/>
      <c r="CG991" s="129"/>
      <c r="CH991" s="129"/>
      <c r="CI991" s="129"/>
      <c r="CJ991" s="128"/>
      <c r="CK991" s="128"/>
      <c r="CL991" s="129"/>
      <c r="CM991" s="129"/>
      <c r="CN991" s="129"/>
      <c r="CO991" s="129"/>
      <c r="CP991" s="129"/>
      <c r="CQ991" s="129"/>
      <c r="CR991" s="129"/>
      <c r="CS991" s="129"/>
      <c r="CT991" s="129"/>
      <c r="CU991" s="129"/>
      <c r="CV991" s="129"/>
      <c r="CW991" s="129"/>
      <c r="CX991" s="129"/>
      <c r="CY991" s="129"/>
      <c r="CZ991" s="129"/>
      <c r="DA991" s="129"/>
      <c r="DB991" s="128"/>
      <c r="DC991" s="128"/>
      <c r="DD991" s="128"/>
      <c r="DE991" s="128"/>
      <c r="DF991" s="128"/>
      <c r="DG991" s="128"/>
      <c r="DH991" s="128"/>
      <c r="DI991" s="128"/>
      <c r="DJ991" s="128"/>
      <c r="DK991" s="128"/>
      <c r="DL991" s="128"/>
      <c r="DM991" s="128"/>
      <c r="DN991" s="130"/>
      <c r="DO991" s="128"/>
      <c r="DP991" s="128"/>
      <c r="DQ991" s="128"/>
      <c r="DR991" s="128"/>
      <c r="DS991" s="128"/>
      <c r="DT991" s="128"/>
      <c r="DU991" s="128"/>
      <c r="DV991" s="131"/>
      <c r="DW991" s="132"/>
      <c r="DX991" s="133"/>
      <c r="DZ991" s="128"/>
      <c r="EC991" s="128"/>
      <c r="EF991" s="128"/>
      <c r="EI991" s="128"/>
      <c r="EL991" s="128"/>
      <c r="EO991" s="128"/>
    </row>
    <row r="992" spans="1:145" ht="15.5" x14ac:dyDescent="0.35">
      <c r="A992" s="56"/>
      <c r="B992" s="128"/>
      <c r="C992" s="128"/>
      <c r="D992" s="128"/>
      <c r="E992" s="128"/>
      <c r="F992" s="128"/>
      <c r="G992" s="128"/>
      <c r="H992" s="128"/>
      <c r="I992" s="128"/>
      <c r="J992" s="128"/>
      <c r="K992" s="128"/>
      <c r="L992" s="128"/>
      <c r="M992" s="128"/>
      <c r="N992" s="128"/>
      <c r="O992" s="128"/>
      <c r="P992" s="128"/>
      <c r="Q992" s="128"/>
      <c r="R992" s="128"/>
      <c r="S992" s="128"/>
      <c r="T992" s="128"/>
      <c r="U992" s="128"/>
      <c r="V992" s="128"/>
      <c r="W992" s="128"/>
      <c r="X992" s="129"/>
      <c r="Y992" s="129"/>
      <c r="Z992" s="128"/>
      <c r="AA992" s="128"/>
      <c r="AB992" s="128"/>
      <c r="AC992" s="128"/>
      <c r="AD992" s="128"/>
      <c r="AE992" s="128"/>
      <c r="AF992" s="128"/>
      <c r="AG992" s="128"/>
      <c r="AH992" s="128"/>
      <c r="AI992" s="128"/>
      <c r="AJ992" s="129"/>
      <c r="AK992" s="129"/>
      <c r="AL992" s="129"/>
      <c r="AM992" s="129"/>
      <c r="AN992" s="129"/>
      <c r="AO992" s="129"/>
      <c r="AP992" s="129"/>
      <c r="AQ992" s="129"/>
      <c r="AR992" s="129"/>
      <c r="AS992" s="129"/>
      <c r="AT992" s="129"/>
      <c r="AU992" s="129"/>
      <c r="AV992" s="129"/>
      <c r="AW992" s="129"/>
      <c r="AX992" s="129"/>
      <c r="AY992" s="129"/>
      <c r="AZ992" s="129"/>
      <c r="BA992" s="129"/>
      <c r="BB992" s="129"/>
      <c r="BC992" s="129"/>
      <c r="BD992" s="129"/>
      <c r="BE992" s="129"/>
      <c r="BF992" s="129"/>
      <c r="BG992" s="129"/>
      <c r="BH992" s="129"/>
      <c r="BI992" s="129"/>
      <c r="BJ992" s="129"/>
      <c r="BK992" s="129"/>
      <c r="BL992" s="129"/>
      <c r="BM992" s="129"/>
      <c r="BN992" s="129"/>
      <c r="BO992" s="129"/>
      <c r="BP992" s="129"/>
      <c r="BQ992" s="129"/>
      <c r="BR992" s="129"/>
      <c r="BS992" s="129"/>
      <c r="BT992" s="129"/>
      <c r="BU992" s="129"/>
      <c r="BV992" s="129"/>
      <c r="BW992" s="129"/>
      <c r="BX992" s="129"/>
      <c r="BY992" s="129"/>
      <c r="BZ992" s="128"/>
      <c r="CA992" s="129"/>
      <c r="CB992" s="129"/>
      <c r="CC992" s="129"/>
      <c r="CD992" s="129"/>
      <c r="CE992" s="129"/>
      <c r="CF992" s="129"/>
      <c r="CG992" s="129"/>
      <c r="CH992" s="129"/>
      <c r="CI992" s="129"/>
      <c r="CJ992" s="128"/>
      <c r="CK992" s="128"/>
      <c r="CL992" s="129"/>
      <c r="CM992" s="129"/>
      <c r="CN992" s="129"/>
      <c r="CO992" s="129"/>
      <c r="CP992" s="129"/>
      <c r="CQ992" s="129"/>
      <c r="CR992" s="129"/>
      <c r="CS992" s="129"/>
      <c r="CT992" s="129"/>
      <c r="CU992" s="129"/>
      <c r="CV992" s="129"/>
      <c r="CW992" s="129"/>
      <c r="CX992" s="129"/>
      <c r="CY992" s="129"/>
      <c r="CZ992" s="129"/>
      <c r="DA992" s="129"/>
      <c r="DB992" s="128"/>
      <c r="DC992" s="128"/>
      <c r="DD992" s="128"/>
      <c r="DE992" s="128"/>
      <c r="DF992" s="128"/>
      <c r="DG992" s="128"/>
      <c r="DH992" s="128"/>
      <c r="DI992" s="128"/>
      <c r="DJ992" s="128"/>
      <c r="DK992" s="128"/>
      <c r="DL992" s="128"/>
      <c r="DM992" s="128"/>
      <c r="DN992" s="130"/>
      <c r="DO992" s="128"/>
      <c r="DP992" s="128"/>
      <c r="DQ992" s="128"/>
      <c r="DR992" s="128"/>
      <c r="DS992" s="128"/>
      <c r="DT992" s="128"/>
      <c r="DU992" s="128"/>
      <c r="DV992" s="131"/>
      <c r="DW992" s="132"/>
      <c r="DX992" s="133"/>
      <c r="DZ992" s="128"/>
      <c r="EC992" s="128"/>
      <c r="EF992" s="128"/>
      <c r="EI992" s="128"/>
      <c r="EL992" s="128"/>
      <c r="EO992" s="128"/>
    </row>
    <row r="993" spans="1:145" ht="15.5" x14ac:dyDescent="0.35">
      <c r="A993" s="56" t="s">
        <v>400</v>
      </c>
      <c r="B993" s="128">
        <f t="shared" ref="B993:AA993" si="1065">+B818</f>
        <v>9943.2005447330957</v>
      </c>
      <c r="C993" s="128">
        <f t="shared" si="1065"/>
        <v>9893.3888959937449</v>
      </c>
      <c r="D993" s="128">
        <f t="shared" si="1065"/>
        <v>10066.775278458766</v>
      </c>
      <c r="E993" s="128">
        <f t="shared" si="1065"/>
        <v>11934.816815432563</v>
      </c>
      <c r="F993" s="128">
        <f t="shared" si="1065"/>
        <v>12154.14179019421</v>
      </c>
      <c r="G993" s="128">
        <f t="shared" si="1065"/>
        <v>12067.815725197848</v>
      </c>
      <c r="H993" s="128">
        <f t="shared" si="1065"/>
        <v>12175.699426082148</v>
      </c>
      <c r="I993" s="128">
        <f t="shared" si="1065"/>
        <v>12410.8975562626</v>
      </c>
      <c r="J993" s="128">
        <f t="shared" si="1065"/>
        <v>12903.249258047636</v>
      </c>
      <c r="K993" s="128">
        <f t="shared" si="1065"/>
        <v>13540.369259426809</v>
      </c>
      <c r="L993" s="128">
        <f t="shared" si="1065"/>
        <v>14254.332354305572</v>
      </c>
      <c r="M993" s="128">
        <f t="shared" si="1065"/>
        <v>14886.976367530904</v>
      </c>
      <c r="N993" s="128">
        <f t="shared" si="1065"/>
        <v>14569.722634803396</v>
      </c>
      <c r="O993" s="128">
        <f t="shared" si="1065"/>
        <v>15681.266764389969</v>
      </c>
      <c r="P993" s="128">
        <f t="shared" si="1065"/>
        <v>20803.205833114058</v>
      </c>
      <c r="Q993" s="128">
        <f t="shared" si="1065"/>
        <v>21899.074277273867</v>
      </c>
      <c r="R993" s="128">
        <f t="shared" si="1065"/>
        <v>23114.617578553622</v>
      </c>
      <c r="S993" s="128">
        <f t="shared" si="1065"/>
        <v>25538.24815207189</v>
      </c>
      <c r="T993" s="128">
        <f t="shared" si="1065"/>
        <v>26636.236934778863</v>
      </c>
      <c r="U993" s="128">
        <f t="shared" si="1065"/>
        <v>27352.394384895466</v>
      </c>
      <c r="V993" s="128">
        <f t="shared" si="1065"/>
        <v>28706.262886342589</v>
      </c>
      <c r="W993" s="128">
        <f t="shared" si="1065"/>
        <v>30341.2363733944</v>
      </c>
      <c r="X993" s="129">
        <f t="shared" si="1065"/>
        <v>30961.066066481184</v>
      </c>
      <c r="Y993" s="129">
        <f t="shared" si="1065"/>
        <v>32424.276216081016</v>
      </c>
      <c r="Z993" s="128">
        <f t="shared" si="1065"/>
        <v>33836.446159148312</v>
      </c>
      <c r="AA993" s="128">
        <f t="shared" si="1065"/>
        <v>36060.701189653744</v>
      </c>
      <c r="AB993" s="128">
        <v>18691.845380079394</v>
      </c>
      <c r="AC993" s="128">
        <v>18285.718381541283</v>
      </c>
      <c r="AD993" s="128">
        <v>18167.057578686687</v>
      </c>
      <c r="AE993" s="128">
        <f>+AE818</f>
        <v>36565.839837542517</v>
      </c>
      <c r="AF993" s="128">
        <v>39126.155085701852</v>
      </c>
      <c r="AG993" s="128">
        <v>36474.949375024102</v>
      </c>
      <c r="AH993" s="128">
        <v>36250.068026788038</v>
      </c>
      <c r="AI993" s="128">
        <v>36019.370384081514</v>
      </c>
      <c r="AJ993" s="129">
        <f>+AJ818</f>
        <v>38034.284754410299</v>
      </c>
      <c r="AK993" s="129">
        <v>37561.806063385862</v>
      </c>
      <c r="AL993" s="129">
        <v>37200.685577393466</v>
      </c>
      <c r="AM993" s="129">
        <v>37056.625534782943</v>
      </c>
      <c r="AN993" s="129">
        <v>37030.988634210225</v>
      </c>
      <c r="AO993" s="129">
        <f>+AO818</f>
        <v>38517.034274242644</v>
      </c>
      <c r="AP993" s="129">
        <v>37813.328044792048</v>
      </c>
      <c r="AQ993" s="129">
        <v>37703.5305350528</v>
      </c>
      <c r="AR993" s="129">
        <v>36781.754979021942</v>
      </c>
      <c r="AS993" s="129">
        <f>+AS818</f>
        <v>38092.766588787228</v>
      </c>
      <c r="AT993" s="129">
        <v>38421.058237632285</v>
      </c>
      <c r="AU993" s="129">
        <v>38128.266182877807</v>
      </c>
      <c r="AV993" s="129">
        <v>39123.781972945399</v>
      </c>
      <c r="AW993" s="129">
        <v>39026.763853711869</v>
      </c>
      <c r="AX993" s="129">
        <f>+AX818</f>
        <v>38169.576316523962</v>
      </c>
      <c r="AY993" s="129"/>
      <c r="AZ993" s="129">
        <v>39859.125042960841</v>
      </c>
      <c r="BA993" s="129">
        <v>39362.211981538436</v>
      </c>
      <c r="BB993" s="129">
        <v>40004.25644855744</v>
      </c>
      <c r="BC993" s="129">
        <v>39384.313868293553</v>
      </c>
      <c r="BD993" s="129">
        <v>39716.005453700564</v>
      </c>
      <c r="BE993" s="129">
        <v>39191.857227154571</v>
      </c>
      <c r="BF993" s="129">
        <f>+BF818</f>
        <v>38594.472461618447</v>
      </c>
      <c r="BG993" s="129">
        <v>41101.691046572982</v>
      </c>
      <c r="BH993" s="129">
        <v>40503.259073411682</v>
      </c>
      <c r="BI993" s="129">
        <v>41084.091983074337</v>
      </c>
      <c r="BJ993" s="129">
        <v>40289.923226275037</v>
      </c>
      <c r="BK993" s="129">
        <v>41101.693700530021</v>
      </c>
      <c r="BL993" s="129">
        <v>40455.791329527019</v>
      </c>
      <c r="BM993" s="129">
        <v>41019.395026453334</v>
      </c>
      <c r="BN993" s="129">
        <v>40294.158635280342</v>
      </c>
      <c r="BO993" s="129">
        <f>+BO818</f>
        <v>39422.853542835095</v>
      </c>
      <c r="BP993" s="129">
        <v>41413.350142265321</v>
      </c>
      <c r="BQ993" s="129">
        <v>39324.506256105044</v>
      </c>
      <c r="BR993" s="129">
        <v>37328.437221793523</v>
      </c>
      <c r="BS993" s="129">
        <v>35863.504606620634</v>
      </c>
      <c r="BT993" s="129">
        <v>38626.571438230771</v>
      </c>
      <c r="BU993" s="129">
        <v>37747.706867656452</v>
      </c>
      <c r="BV993" s="129">
        <v>35337.593167026673</v>
      </c>
      <c r="BW993" s="129">
        <v>38874.954463294569</v>
      </c>
      <c r="BX993" s="129">
        <v>38301.793755625651</v>
      </c>
      <c r="BY993" s="129">
        <v>36821.65230093537</v>
      </c>
      <c r="BZ993" s="128">
        <v>38900.045676017136</v>
      </c>
      <c r="CA993" s="129">
        <f>+CA818</f>
        <v>38748.730938971021</v>
      </c>
      <c r="CB993" s="129">
        <v>40573.364421132042</v>
      </c>
      <c r="CC993" s="129">
        <v>40031.382846132416</v>
      </c>
      <c r="CD993" s="129">
        <v>38828.792610997749</v>
      </c>
      <c r="CE993" s="129">
        <v>40408.000515052809</v>
      </c>
      <c r="CF993" s="129">
        <v>39957.152408233633</v>
      </c>
      <c r="CG993" s="129">
        <v>38751.433749829732</v>
      </c>
      <c r="CH993" s="129">
        <v>40509.347138043049</v>
      </c>
      <c r="CI993" s="129">
        <v>39997.960337582736</v>
      </c>
      <c r="CJ993" s="128">
        <v>40449.659806912765</v>
      </c>
      <c r="CK993" s="128">
        <v>40124.352118730196</v>
      </c>
      <c r="CL993" s="129">
        <f>+CL818</f>
        <v>39420.878805760833</v>
      </c>
      <c r="CM993" s="129">
        <v>41592.263536110557</v>
      </c>
      <c r="CN993" s="129">
        <v>41252.540611065509</v>
      </c>
      <c r="CO993" s="129">
        <v>41139.791812443189</v>
      </c>
      <c r="CP993" s="129">
        <v>41576.133022818954</v>
      </c>
      <c r="CQ993" s="129">
        <v>41214.310316570714</v>
      </c>
      <c r="CR993" s="129">
        <v>40511.68818538887</v>
      </c>
      <c r="CS993" s="129">
        <v>41762.501638854534</v>
      </c>
      <c r="CT993" s="129">
        <v>41397.57662144881</v>
      </c>
      <c r="CU993" s="129">
        <v>40676.086769387315</v>
      </c>
      <c r="CV993" s="129">
        <v>41690.207638269552</v>
      </c>
      <c r="CW993" s="129">
        <v>41271.103960471635</v>
      </c>
      <c r="CX993" s="129">
        <v>41524.994840723586</v>
      </c>
      <c r="CY993" s="129">
        <v>41184.300287167222</v>
      </c>
      <c r="CZ993" s="129">
        <v>40879.995755693286</v>
      </c>
      <c r="DA993" s="129">
        <f t="shared" ref="DA993" si="1066">+DA818</f>
        <v>40592.079757240892</v>
      </c>
      <c r="DB993" s="128">
        <v>42885.372385595241</v>
      </c>
      <c r="DC993" s="128">
        <v>42313.442486667758</v>
      </c>
      <c r="DD993" s="128">
        <v>41794.877812414183</v>
      </c>
      <c r="DE993" s="128">
        <v>42863.291289465778</v>
      </c>
      <c r="DF993" s="128">
        <v>42320.682115318406</v>
      </c>
      <c r="DG993" s="128">
        <v>41602.370813070811</v>
      </c>
      <c r="DH993" s="128">
        <v>42726.402833583568</v>
      </c>
      <c r="DI993" s="128">
        <v>42222.741789394029</v>
      </c>
      <c r="DJ993" s="128">
        <v>41559.373248576892</v>
      </c>
      <c r="DK993" s="128">
        <v>42372.262686092712</v>
      </c>
      <c r="DL993" s="128">
        <v>42101.624949831428</v>
      </c>
      <c r="DM993" s="128">
        <v>41552.250303407309</v>
      </c>
      <c r="DN993" s="130">
        <f t="shared" ref="DN993" si="1067">+DN818</f>
        <v>41408.729838224237</v>
      </c>
      <c r="DO993" s="128">
        <v>41552.250303407309</v>
      </c>
      <c r="DP993" s="128">
        <v>43802.835689594765</v>
      </c>
      <c r="DQ993" s="128">
        <v>43506.097462999649</v>
      </c>
      <c r="DR993" s="128">
        <v>42989.239495812973</v>
      </c>
      <c r="DS993" s="128">
        <v>43173.204046590959</v>
      </c>
      <c r="DT993" s="128">
        <v>42861.851729769209</v>
      </c>
      <c r="DU993" s="128">
        <v>42711.087097476942</v>
      </c>
      <c r="DV993" s="131">
        <f>+DV818</f>
        <v>42889.370147245863</v>
      </c>
      <c r="DW993" s="132">
        <f>+DW818</f>
        <v>42529.953132301103</v>
      </c>
      <c r="DX993" s="133">
        <f>+DX818</f>
        <v>42090.951441550082</v>
      </c>
      <c r="DZ993" s="128">
        <f>+DZ818</f>
        <v>43997.310307844637</v>
      </c>
      <c r="EC993" s="128">
        <f>+EC818</f>
        <v>45665.489607607451</v>
      </c>
      <c r="EF993" s="128">
        <f>+EF818</f>
        <v>47418.747556253795</v>
      </c>
      <c r="EI993" s="128">
        <f>+EI818</f>
        <v>49517.471705303942</v>
      </c>
      <c r="EL993" s="128">
        <f>+EL818</f>
        <v>51809.394071781018</v>
      </c>
      <c r="EO993" s="128">
        <f>+EO818</f>
        <v>54244.682603853682</v>
      </c>
    </row>
    <row r="994" spans="1:145" ht="12" customHeight="1" x14ac:dyDescent="0.35">
      <c r="A994" s="27"/>
      <c r="B994" s="128"/>
      <c r="C994" s="128"/>
      <c r="D994" s="128"/>
      <c r="E994" s="128"/>
      <c r="F994" s="128"/>
      <c r="G994" s="128"/>
      <c r="H994" s="128"/>
      <c r="I994" s="128"/>
      <c r="J994" s="128"/>
      <c r="K994" s="128"/>
      <c r="L994" s="128"/>
      <c r="M994" s="128"/>
      <c r="N994" s="128"/>
      <c r="O994" s="128"/>
      <c r="P994" s="128"/>
      <c r="Q994" s="128"/>
      <c r="R994" s="128"/>
      <c r="S994" s="128"/>
      <c r="T994" s="128"/>
      <c r="U994" s="128"/>
      <c r="V994" s="128"/>
      <c r="W994" s="128"/>
      <c r="X994" s="129"/>
      <c r="Y994" s="129"/>
      <c r="Z994" s="128"/>
      <c r="AA994" s="128"/>
      <c r="AB994" s="128"/>
      <c r="AC994" s="128"/>
      <c r="AD994" s="128"/>
      <c r="AE994" s="128"/>
      <c r="AF994" s="128"/>
      <c r="AG994" s="128"/>
      <c r="AH994" s="128"/>
      <c r="AI994" s="128"/>
      <c r="AJ994" s="129"/>
      <c r="AK994" s="129"/>
      <c r="AL994" s="129"/>
      <c r="AM994" s="129"/>
      <c r="AN994" s="129"/>
      <c r="AO994" s="129"/>
      <c r="AP994" s="129"/>
      <c r="AQ994" s="129"/>
      <c r="AR994" s="129"/>
      <c r="AS994" s="129"/>
      <c r="AT994" s="129"/>
      <c r="AU994" s="129"/>
      <c r="AV994" s="129"/>
      <c r="AW994" s="129"/>
      <c r="AX994" s="129"/>
      <c r="AY994" s="129"/>
      <c r="AZ994" s="129"/>
      <c r="BA994" s="129"/>
      <c r="BB994" s="129"/>
      <c r="BC994" s="129"/>
      <c r="BD994" s="129"/>
      <c r="BE994" s="129"/>
      <c r="BF994" s="129"/>
      <c r="BG994" s="129"/>
      <c r="BH994" s="129"/>
      <c r="BI994" s="129"/>
      <c r="BJ994" s="129"/>
      <c r="BK994" s="129"/>
      <c r="BL994" s="129"/>
      <c r="BM994" s="129"/>
      <c r="BN994" s="129"/>
      <c r="BO994" s="129"/>
      <c r="BP994" s="129"/>
      <c r="BQ994" s="129"/>
      <c r="BR994" s="129"/>
      <c r="BS994" s="129"/>
      <c r="BT994" s="129"/>
      <c r="BU994" s="129"/>
      <c r="BV994" s="129"/>
      <c r="BW994" s="129"/>
      <c r="BX994" s="129"/>
      <c r="BY994" s="129"/>
      <c r="BZ994" s="128"/>
      <c r="CA994" s="129"/>
      <c r="CB994" s="129"/>
      <c r="CC994" s="129"/>
      <c r="CD994" s="129"/>
      <c r="CE994" s="129"/>
      <c r="CF994" s="129"/>
      <c r="CG994" s="129"/>
      <c r="CH994" s="129"/>
      <c r="CI994" s="129"/>
      <c r="CJ994" s="128"/>
      <c r="CK994" s="128"/>
      <c r="CL994" s="129"/>
      <c r="CM994" s="129"/>
      <c r="CN994" s="129"/>
      <c r="CO994" s="129"/>
      <c r="CP994" s="129"/>
      <c r="CQ994" s="129"/>
      <c r="CR994" s="129"/>
      <c r="CS994" s="129"/>
      <c r="CT994" s="129"/>
      <c r="CU994" s="129"/>
      <c r="CV994" s="129"/>
      <c r="CW994" s="129"/>
      <c r="CX994" s="129"/>
      <c r="CY994" s="129"/>
      <c r="CZ994" s="129"/>
      <c r="DA994" s="129"/>
      <c r="DB994" s="128"/>
      <c r="DC994" s="128"/>
      <c r="DD994" s="128"/>
      <c r="DE994" s="128"/>
      <c r="DF994" s="128"/>
      <c r="DG994" s="128"/>
      <c r="DH994" s="128"/>
      <c r="DI994" s="128"/>
      <c r="DJ994" s="128"/>
      <c r="DK994" s="128"/>
      <c r="DL994" s="128"/>
      <c r="DM994" s="128"/>
      <c r="DN994" s="130"/>
      <c r="DO994" s="128"/>
      <c r="DP994" s="128"/>
      <c r="DQ994" s="128"/>
      <c r="DR994" s="128"/>
      <c r="DS994" s="128"/>
      <c r="DT994" s="128"/>
      <c r="DU994" s="128"/>
      <c r="DV994" s="131"/>
      <c r="DW994" s="132"/>
      <c r="DX994" s="133"/>
      <c r="DZ994" s="128"/>
      <c r="EC994" s="128"/>
      <c r="EF994" s="128"/>
      <c r="EI994" s="128"/>
      <c r="EL994" s="128"/>
      <c r="EO994" s="128"/>
    </row>
    <row r="995" spans="1:145" ht="15.5" x14ac:dyDescent="0.35">
      <c r="A995" s="56" t="s">
        <v>401</v>
      </c>
      <c r="B995" s="128" t="e">
        <f>B997+B1001</f>
        <v>#VALUE!</v>
      </c>
      <c r="C995" s="128" t="e">
        <f t="shared" ref="C995:Z995" si="1068">C997+C1001</f>
        <v>#VALUE!</v>
      </c>
      <c r="D995" s="128" t="e">
        <f t="shared" si="1068"/>
        <v>#VALUE!</v>
      </c>
      <c r="E995" s="128" t="e">
        <f t="shared" si="1068"/>
        <v>#VALUE!</v>
      </c>
      <c r="F995" s="128" t="e">
        <f t="shared" si="1068"/>
        <v>#VALUE!</v>
      </c>
      <c r="G995" s="128" t="e">
        <f t="shared" si="1068"/>
        <v>#VALUE!</v>
      </c>
      <c r="H995" s="128" t="e">
        <f t="shared" si="1068"/>
        <v>#VALUE!</v>
      </c>
      <c r="I995" s="128" t="e">
        <f t="shared" si="1068"/>
        <v>#VALUE!</v>
      </c>
      <c r="J995" s="128" t="e">
        <f t="shared" si="1068"/>
        <v>#VALUE!</v>
      </c>
      <c r="K995" s="128" t="e">
        <f t="shared" si="1068"/>
        <v>#VALUE!</v>
      </c>
      <c r="L995" s="128" t="e">
        <f t="shared" si="1068"/>
        <v>#VALUE!</v>
      </c>
      <c r="M995" s="128" t="e">
        <f t="shared" si="1068"/>
        <v>#VALUE!</v>
      </c>
      <c r="N995" s="128" t="e">
        <f t="shared" si="1068"/>
        <v>#VALUE!</v>
      </c>
      <c r="O995" s="128" t="e">
        <f t="shared" si="1068"/>
        <v>#VALUE!</v>
      </c>
      <c r="P995" s="128" t="e">
        <f t="shared" si="1068"/>
        <v>#VALUE!</v>
      </c>
      <c r="Q995" s="128" t="e">
        <f t="shared" si="1068"/>
        <v>#VALUE!</v>
      </c>
      <c r="R995" s="128" t="e">
        <f t="shared" si="1068"/>
        <v>#VALUE!</v>
      </c>
      <c r="S995" s="128" t="e">
        <f t="shared" si="1068"/>
        <v>#VALUE!</v>
      </c>
      <c r="T995" s="128">
        <f t="shared" si="1068"/>
        <v>22129.201570922123</v>
      </c>
      <c r="U995" s="128" t="e">
        <f t="shared" si="1068"/>
        <v>#VALUE!</v>
      </c>
      <c r="V995" s="128" t="e">
        <f t="shared" si="1068"/>
        <v>#VALUE!</v>
      </c>
      <c r="W995" s="128" t="e">
        <f t="shared" si="1068"/>
        <v>#VALUE!</v>
      </c>
      <c r="X995" s="129" t="e">
        <f t="shared" si="1068"/>
        <v>#VALUE!</v>
      </c>
      <c r="Y995" s="129" t="e">
        <f t="shared" si="1068"/>
        <v>#VALUE!</v>
      </c>
      <c r="Z995" s="128" t="e">
        <f t="shared" si="1068"/>
        <v>#VALUE!</v>
      </c>
      <c r="AA995" s="128" t="e">
        <f>AA997+AA1001</f>
        <v>#VALUE!</v>
      </c>
      <c r="AB995" s="128">
        <v>23888.8502802695</v>
      </c>
      <c r="AC995" s="128">
        <v>23534.314509717598</v>
      </c>
      <c r="AD995" s="128">
        <v>23823.22381642371</v>
      </c>
      <c r="AE995" s="128" t="e">
        <f>AE997+AE1001</f>
        <v>#VALUE!</v>
      </c>
      <c r="AF995" s="128">
        <v>47454.703947625196</v>
      </c>
      <c r="AG995" s="128">
        <v>45259.8806526505</v>
      </c>
      <c r="AH995" s="128">
        <v>44565.447666366075</v>
      </c>
      <c r="AI995" s="128">
        <v>41829.478572994085</v>
      </c>
      <c r="AJ995" s="129" t="e">
        <f>AJ997+AJ1001</f>
        <v>#VALUE!</v>
      </c>
      <c r="AK995" s="129">
        <v>42147.43659394014</v>
      </c>
      <c r="AL995" s="129">
        <v>41210.901990988532</v>
      </c>
      <c r="AM995" s="129">
        <v>37769.28240180968</v>
      </c>
      <c r="AN995" s="129">
        <v>37655.263441900832</v>
      </c>
      <c r="AO995" s="129" t="e">
        <f>AO997+AO1001</f>
        <v>#VALUE!</v>
      </c>
      <c r="AP995" s="129">
        <v>39142.57470014158</v>
      </c>
      <c r="AQ995" s="129">
        <v>37234.102744508797</v>
      </c>
      <c r="AR995" s="129">
        <v>38256.247881596471</v>
      </c>
      <c r="AS995" s="129" t="e">
        <f>AS997+AS1001</f>
        <v>#VALUE!</v>
      </c>
      <c r="AT995" s="129">
        <v>37950.32085521875</v>
      </c>
      <c r="AU995" s="129">
        <v>35185.15747939601</v>
      </c>
      <c r="AV995" s="129">
        <v>38793.247079380242</v>
      </c>
      <c r="AW995" s="129">
        <v>38702.809231528416</v>
      </c>
      <c r="AX995" s="129" t="e">
        <f>AX997+AX1001</f>
        <v>#VALUE!</v>
      </c>
      <c r="AY995" s="129"/>
      <c r="AZ995" s="129">
        <v>40656.783334734246</v>
      </c>
      <c r="BA995" s="129">
        <v>40315.477477607783</v>
      </c>
      <c r="BB995" s="129">
        <v>42067.274702685194</v>
      </c>
      <c r="BC995" s="129">
        <v>41527.805254678038</v>
      </c>
      <c r="BD995" s="129">
        <v>42015.328226428217</v>
      </c>
      <c r="BE995" s="129">
        <v>41855.580813479581</v>
      </c>
      <c r="BF995" s="129" t="e">
        <f>BF997+BF1001</f>
        <v>#VALUE!</v>
      </c>
      <c r="BG995" s="129">
        <v>42549.038998844255</v>
      </c>
      <c r="BH995" s="129">
        <v>41714.75211216083</v>
      </c>
      <c r="BI995" s="129">
        <v>41379.502282952468</v>
      </c>
      <c r="BJ995" s="129">
        <v>40382.932248079967</v>
      </c>
      <c r="BK995" s="129">
        <v>40591.762896613742</v>
      </c>
      <c r="BL995" s="129">
        <v>40774.220397415891</v>
      </c>
      <c r="BM995" s="129">
        <v>40922.167445925923</v>
      </c>
      <c r="BN995" s="129">
        <v>40190.675855834226</v>
      </c>
      <c r="BO995" s="129" t="e">
        <f>BO997+BO1001</f>
        <v>#VALUE!</v>
      </c>
      <c r="BP995" s="129">
        <v>39819.639757924218</v>
      </c>
      <c r="BQ995" s="129">
        <v>37427.508809784449</v>
      </c>
      <c r="BR995" s="129">
        <v>35352.548276234556</v>
      </c>
      <c r="BS995" s="129">
        <v>33850.422104349476</v>
      </c>
      <c r="BT995" s="129">
        <v>36454.60617366268</v>
      </c>
      <c r="BU995" s="129">
        <v>34698.774489233692</v>
      </c>
      <c r="BV995" s="129">
        <v>31204.408400466418</v>
      </c>
      <c r="BW995" s="129">
        <v>37433.159804511924</v>
      </c>
      <c r="BX995" s="129">
        <v>36648.054935761611</v>
      </c>
      <c r="BY995" s="129">
        <v>34309.206192524856</v>
      </c>
      <c r="BZ995" s="128">
        <v>37212.687826922978</v>
      </c>
      <c r="CA995" s="129" t="e">
        <f>CA997+CA1001</f>
        <v>#VALUE!</v>
      </c>
      <c r="CB995" s="129">
        <v>39756.952728456425</v>
      </c>
      <c r="CC995" s="129">
        <v>39405.215512056719</v>
      </c>
      <c r="CD995" s="129">
        <v>37641.777303214905</v>
      </c>
      <c r="CE995" s="129">
        <v>40461.527010307698</v>
      </c>
      <c r="CF995" s="129">
        <v>40021.906915107989</v>
      </c>
      <c r="CG995" s="129">
        <v>38331.127165294129</v>
      </c>
      <c r="CH995" s="129">
        <v>41027.213973077705</v>
      </c>
      <c r="CI995" s="129">
        <v>40125.860389756323</v>
      </c>
      <c r="CJ995" s="128">
        <v>40700.153090035827</v>
      </c>
      <c r="CK995" s="128">
        <v>39939.456973018889</v>
      </c>
      <c r="CL995" s="129" t="e">
        <f>CL997+CL1001</f>
        <v>#VALUE!</v>
      </c>
      <c r="CM995" s="129">
        <v>41575.127198792849</v>
      </c>
      <c r="CN995" s="129">
        <v>42040.252992454909</v>
      </c>
      <c r="CO995" s="129">
        <v>41943.637688972522</v>
      </c>
      <c r="CP995" s="129">
        <v>43676.291532005445</v>
      </c>
      <c r="CQ995" s="129">
        <v>42367.703816835972</v>
      </c>
      <c r="CR995" s="129">
        <v>41062.832156020333</v>
      </c>
      <c r="CS995" s="129">
        <v>43613.120242816207</v>
      </c>
      <c r="CT995" s="129">
        <v>42826.624139679676</v>
      </c>
      <c r="CU995" s="129">
        <v>40821.725611487578</v>
      </c>
      <c r="CV995" s="129">
        <v>41953.797612897688</v>
      </c>
      <c r="CW995" s="129">
        <v>41457.968571548845</v>
      </c>
      <c r="CX995" s="129">
        <v>41065.663346696478</v>
      </c>
      <c r="CY995" s="129">
        <v>41141.200767235045</v>
      </c>
      <c r="CZ995" s="129">
        <v>40467.966979071032</v>
      </c>
      <c r="DA995" s="129" t="e">
        <f t="shared" ref="DA995" si="1069">DA997+DA1001</f>
        <v>#VALUE!</v>
      </c>
      <c r="DB995" s="128">
        <v>42706.552569091073</v>
      </c>
      <c r="DC995" s="128">
        <v>41816.589739486684</v>
      </c>
      <c r="DD995" s="128">
        <v>41437.241672985125</v>
      </c>
      <c r="DE995" s="128">
        <v>42593.970855550186</v>
      </c>
      <c r="DF995" s="128">
        <v>41650.156008826118</v>
      </c>
      <c r="DG995" s="128">
        <v>40764.588690453274</v>
      </c>
      <c r="DH995" s="128">
        <v>44576.578790371612</v>
      </c>
      <c r="DI995" s="128">
        <v>44193.999620237257</v>
      </c>
      <c r="DJ995" s="128">
        <v>42869.874621384573</v>
      </c>
      <c r="DK995" s="128">
        <v>43060.188767580883</v>
      </c>
      <c r="DL995" s="128">
        <v>42570.995768306864</v>
      </c>
      <c r="DM995" s="128">
        <v>40408.092719031636</v>
      </c>
      <c r="DN995" s="130" t="e">
        <f t="shared" ref="DN995" si="1070">DN997+DN1001</f>
        <v>#VALUE!</v>
      </c>
      <c r="DO995" s="128">
        <v>40408.092719031636</v>
      </c>
      <c r="DP995" s="128">
        <v>44381.136390156404</v>
      </c>
      <c r="DQ995" s="128">
        <v>44154.873727215607</v>
      </c>
      <c r="DR995" s="128">
        <v>43087.503585333296</v>
      </c>
      <c r="DS995" s="128">
        <v>45392.660516437776</v>
      </c>
      <c r="DT995" s="128">
        <v>44934.808274279094</v>
      </c>
      <c r="DU995" s="128">
        <v>42850.753042262433</v>
      </c>
      <c r="DV995" s="131" t="e">
        <f>DV997+DV1001</f>
        <v>#VALUE!</v>
      </c>
      <c r="DW995" s="132" t="e">
        <f>DW997+DW1001</f>
        <v>#VALUE!</v>
      </c>
      <c r="DX995" s="133" t="e">
        <f>DX997+DX1001</f>
        <v>#VALUE!</v>
      </c>
      <c r="DZ995" s="128" t="e">
        <f>DZ997+DZ1001</f>
        <v>#VALUE!</v>
      </c>
      <c r="EC995" s="128" t="e">
        <f>EC997+EC1001</f>
        <v>#VALUE!</v>
      </c>
      <c r="EF995" s="128" t="e">
        <f>EF997+EF1001</f>
        <v>#VALUE!</v>
      </c>
      <c r="EI995" s="128" t="e">
        <f>EI997+EI1001</f>
        <v>#VALUE!</v>
      </c>
      <c r="EL995" s="128" t="e">
        <f>EL997+EL1001</f>
        <v>#VALUE!</v>
      </c>
      <c r="EO995" s="128" t="e">
        <f>EO997+EO1001</f>
        <v>#VALUE!</v>
      </c>
    </row>
    <row r="996" spans="1:145" ht="9" customHeight="1" x14ac:dyDescent="0.35">
      <c r="A996" s="27"/>
      <c r="B996" s="128"/>
      <c r="C996" s="128"/>
      <c r="D996" s="128"/>
      <c r="E996" s="128"/>
      <c r="F996" s="128"/>
      <c r="G996" s="128"/>
      <c r="H996" s="128"/>
      <c r="I996" s="128"/>
      <c r="J996" s="128"/>
      <c r="K996" s="128"/>
      <c r="L996" s="128"/>
      <c r="M996" s="128"/>
      <c r="N996" s="128"/>
      <c r="O996" s="128"/>
      <c r="P996" s="128"/>
      <c r="Q996" s="128"/>
      <c r="R996" s="128"/>
      <c r="S996" s="128"/>
      <c r="T996" s="128"/>
      <c r="U996" s="128"/>
      <c r="V996" s="128"/>
      <c r="W996" s="128"/>
      <c r="X996" s="129"/>
      <c r="Y996" s="129"/>
      <c r="Z996" s="128"/>
      <c r="AA996" s="128"/>
      <c r="AB996" s="128"/>
      <c r="AC996" s="128"/>
      <c r="AD996" s="128"/>
      <c r="AE996" s="128"/>
      <c r="AF996" s="128"/>
      <c r="AG996" s="128"/>
      <c r="AH996" s="128"/>
      <c r="AI996" s="128"/>
      <c r="AJ996" s="129"/>
      <c r="AK996" s="129"/>
      <c r="AL996" s="129"/>
      <c r="AM996" s="129"/>
      <c r="AN996" s="129"/>
      <c r="AO996" s="129"/>
      <c r="AP996" s="129"/>
      <c r="AQ996" s="129"/>
      <c r="AR996" s="129"/>
      <c r="AS996" s="129"/>
      <c r="AT996" s="129"/>
      <c r="AU996" s="129"/>
      <c r="AV996" s="129"/>
      <c r="AW996" s="129"/>
      <c r="AX996" s="129"/>
      <c r="AY996" s="129"/>
      <c r="AZ996" s="129"/>
      <c r="BA996" s="129"/>
      <c r="BB996" s="129"/>
      <c r="BC996" s="129"/>
      <c r="BD996" s="129"/>
      <c r="BE996" s="129"/>
      <c r="BF996" s="129"/>
      <c r="BG996" s="129"/>
      <c r="BH996" s="129"/>
      <c r="BI996" s="129"/>
      <c r="BJ996" s="129"/>
      <c r="BK996" s="129"/>
      <c r="BL996" s="129"/>
      <c r="BM996" s="129"/>
      <c r="BN996" s="129"/>
      <c r="BO996" s="129"/>
      <c r="BP996" s="129"/>
      <c r="BQ996" s="129"/>
      <c r="BR996" s="129"/>
      <c r="BS996" s="129"/>
      <c r="BT996" s="129"/>
      <c r="BU996" s="129"/>
      <c r="BV996" s="129"/>
      <c r="BW996" s="129"/>
      <c r="BX996" s="129"/>
      <c r="BY996" s="129"/>
      <c r="BZ996" s="128"/>
      <c r="CA996" s="129"/>
      <c r="CB996" s="129"/>
      <c r="CC996" s="129"/>
      <c r="CD996" s="129"/>
      <c r="CE996" s="129"/>
      <c r="CF996" s="129"/>
      <c r="CG996" s="129"/>
      <c r="CH996" s="129"/>
      <c r="CI996" s="129"/>
      <c r="CJ996" s="128"/>
      <c r="CK996" s="128"/>
      <c r="CL996" s="129"/>
      <c r="CM996" s="129"/>
      <c r="CN996" s="129"/>
      <c r="CO996" s="129"/>
      <c r="CP996" s="129"/>
      <c r="CQ996" s="129"/>
      <c r="CR996" s="129"/>
      <c r="CS996" s="129"/>
      <c r="CT996" s="129"/>
      <c r="CU996" s="129"/>
      <c r="CV996" s="129"/>
      <c r="CW996" s="129"/>
      <c r="CX996" s="129"/>
      <c r="CY996" s="129"/>
      <c r="CZ996" s="129"/>
      <c r="DA996" s="129"/>
      <c r="DB996" s="128"/>
      <c r="DC996" s="128"/>
      <c r="DD996" s="128"/>
      <c r="DE996" s="128"/>
      <c r="DF996" s="128"/>
      <c r="DG996" s="128"/>
      <c r="DH996" s="128"/>
      <c r="DI996" s="128"/>
      <c r="DJ996" s="128"/>
      <c r="DK996" s="128"/>
      <c r="DL996" s="128"/>
      <c r="DM996" s="128"/>
      <c r="DN996" s="130"/>
      <c r="DO996" s="128"/>
      <c r="DP996" s="128"/>
      <c r="DQ996" s="128"/>
      <c r="DR996" s="128"/>
      <c r="DS996" s="128"/>
      <c r="DT996" s="128"/>
      <c r="DU996" s="128"/>
      <c r="DV996" s="131"/>
      <c r="DW996" s="132"/>
      <c r="DX996" s="133"/>
      <c r="DZ996" s="128"/>
      <c r="EC996" s="128"/>
      <c r="EF996" s="128"/>
      <c r="EI996" s="128"/>
      <c r="EL996" s="128"/>
      <c r="EO996" s="128"/>
    </row>
    <row r="997" spans="1:145" ht="15.5" x14ac:dyDescent="0.35">
      <c r="A997" s="56" t="s">
        <v>402</v>
      </c>
      <c r="B997" s="128" t="e">
        <f>B993-B1001-B1009</f>
        <v>#VALUE!</v>
      </c>
      <c r="C997" s="128" t="e">
        <f t="shared" ref="C997:Z997" si="1071">C993-C1001-C1009</f>
        <v>#VALUE!</v>
      </c>
      <c r="D997" s="128" t="e">
        <f t="shared" si="1071"/>
        <v>#VALUE!</v>
      </c>
      <c r="E997" s="128" t="e">
        <f t="shared" si="1071"/>
        <v>#VALUE!</v>
      </c>
      <c r="F997" s="128" t="e">
        <f t="shared" si="1071"/>
        <v>#VALUE!</v>
      </c>
      <c r="G997" s="128" t="e">
        <f t="shared" si="1071"/>
        <v>#VALUE!</v>
      </c>
      <c r="H997" s="128" t="e">
        <f t="shared" si="1071"/>
        <v>#VALUE!</v>
      </c>
      <c r="I997" s="128" t="e">
        <f t="shared" si="1071"/>
        <v>#VALUE!</v>
      </c>
      <c r="J997" s="128" t="e">
        <f t="shared" si="1071"/>
        <v>#VALUE!</v>
      </c>
      <c r="K997" s="128" t="e">
        <f t="shared" si="1071"/>
        <v>#VALUE!</v>
      </c>
      <c r="L997" s="128" t="e">
        <f t="shared" si="1071"/>
        <v>#VALUE!</v>
      </c>
      <c r="M997" s="128" t="e">
        <f t="shared" si="1071"/>
        <v>#VALUE!</v>
      </c>
      <c r="N997" s="128" t="e">
        <f t="shared" si="1071"/>
        <v>#VALUE!</v>
      </c>
      <c r="O997" s="128" t="e">
        <f t="shared" si="1071"/>
        <v>#VALUE!</v>
      </c>
      <c r="P997" s="128" t="e">
        <f t="shared" si="1071"/>
        <v>#VALUE!</v>
      </c>
      <c r="Q997" s="128" t="e">
        <f t="shared" si="1071"/>
        <v>#VALUE!</v>
      </c>
      <c r="R997" s="128" t="e">
        <f t="shared" si="1071"/>
        <v>#VALUE!</v>
      </c>
      <c r="S997" s="128" t="e">
        <f t="shared" si="1071"/>
        <v>#VALUE!</v>
      </c>
      <c r="T997" s="128">
        <f t="shared" si="1071"/>
        <v>16213.407086237468</v>
      </c>
      <c r="U997" s="128" t="e">
        <f t="shared" si="1071"/>
        <v>#VALUE!</v>
      </c>
      <c r="V997" s="128" t="e">
        <f t="shared" si="1071"/>
        <v>#VALUE!</v>
      </c>
      <c r="W997" s="128" t="e">
        <f t="shared" si="1071"/>
        <v>#VALUE!</v>
      </c>
      <c r="X997" s="129" t="e">
        <f t="shared" si="1071"/>
        <v>#VALUE!</v>
      </c>
      <c r="Y997" s="129" t="e">
        <f t="shared" si="1071"/>
        <v>#VALUE!</v>
      </c>
      <c r="Z997" s="128" t="e">
        <f t="shared" si="1071"/>
        <v>#VALUE!</v>
      </c>
      <c r="AA997" s="128" t="e">
        <f>AA993-AA1001-AA1009</f>
        <v>#VALUE!</v>
      </c>
      <c r="AB997" s="128">
        <v>14970.028390382378</v>
      </c>
      <c r="AC997" s="128">
        <v>15052.8473221806</v>
      </c>
      <c r="AD997" s="128">
        <v>14921.930016473409</v>
      </c>
      <c r="AE997" s="128" t="e">
        <f>AE993-AE1001-AE1009</f>
        <v>#VALUE!</v>
      </c>
      <c r="AF997" s="128">
        <v>37984.581383071578</v>
      </c>
      <c r="AG997" s="128">
        <v>35961.616072969206</v>
      </c>
      <c r="AH997" s="128">
        <v>30955.567819907861</v>
      </c>
      <c r="AI997" s="128">
        <v>32376.338409825988</v>
      </c>
      <c r="AJ997" s="129" t="e">
        <f>AJ993-AJ1001-AJ1009</f>
        <v>#VALUE!</v>
      </c>
      <c r="AK997" s="129">
        <v>29776.884429071531</v>
      </c>
      <c r="AL997" s="129">
        <v>29341.902202429268</v>
      </c>
      <c r="AM997" s="129">
        <v>27479.696088497069</v>
      </c>
      <c r="AN997" s="129">
        <v>27361.518083774092</v>
      </c>
      <c r="AO997" s="129" t="e">
        <f>AO993-AO1001-AO1009</f>
        <v>#VALUE!</v>
      </c>
      <c r="AP997" s="129">
        <v>29564.375902698048</v>
      </c>
      <c r="AQ997" s="129">
        <v>28781.230945555726</v>
      </c>
      <c r="AR997" s="129">
        <v>29587.449400060395</v>
      </c>
      <c r="AS997" s="129" t="e">
        <f>AS993-AS1001-AS1009</f>
        <v>#VALUE!</v>
      </c>
      <c r="AT997" s="129">
        <v>26503.383948616458</v>
      </c>
      <c r="AU997" s="129">
        <v>26451.557851201389</v>
      </c>
      <c r="AV997" s="129">
        <v>29994.188983842701</v>
      </c>
      <c r="AW997" s="129">
        <v>29970.310405750399</v>
      </c>
      <c r="AX997" s="129" t="e">
        <f>AX993-AX1001-AX1009</f>
        <v>#VALUE!</v>
      </c>
      <c r="AY997" s="129"/>
      <c r="AZ997" s="129">
        <v>31559.002663716867</v>
      </c>
      <c r="BA997" s="129">
        <v>31166.010470587546</v>
      </c>
      <c r="BB997" s="129">
        <v>28446.841084874177</v>
      </c>
      <c r="BC997" s="129">
        <v>28141.165746681334</v>
      </c>
      <c r="BD997" s="129">
        <v>28042.668729580029</v>
      </c>
      <c r="BE997" s="129">
        <v>27840.294370589269</v>
      </c>
      <c r="BF997" s="129" t="e">
        <f>BF993-BF1001-BF1009</f>
        <v>#VALUE!</v>
      </c>
      <c r="BG997" s="129">
        <v>28722.526487399529</v>
      </c>
      <c r="BH997" s="129">
        <v>28158.92718432891</v>
      </c>
      <c r="BI997" s="129">
        <v>29281.259568099027</v>
      </c>
      <c r="BJ997" s="129">
        <v>28569.042478896612</v>
      </c>
      <c r="BK997" s="129">
        <v>28531.711656452913</v>
      </c>
      <c r="BL997" s="129">
        <v>29131.897837751254</v>
      </c>
      <c r="BM997" s="129">
        <v>29150.896550876794</v>
      </c>
      <c r="BN997" s="129">
        <v>28469.567887626828</v>
      </c>
      <c r="BO997" s="129" t="e">
        <f>BO993-BO1001-BO1009</f>
        <v>#VALUE!</v>
      </c>
      <c r="BP997" s="129">
        <v>28341.782464329932</v>
      </c>
      <c r="BQ997" s="129">
        <v>26679.402271188865</v>
      </c>
      <c r="BR997" s="129">
        <v>25264.343979050722</v>
      </c>
      <c r="BS997" s="129">
        <v>23797.860951773684</v>
      </c>
      <c r="BT997" s="129">
        <v>26074.546317100041</v>
      </c>
      <c r="BU997" s="129">
        <v>24586.71544223676</v>
      </c>
      <c r="BV997" s="129">
        <v>22862.656696567199</v>
      </c>
      <c r="BW997" s="129">
        <v>27072.976730672031</v>
      </c>
      <c r="BX997" s="129">
        <v>26691.334710115178</v>
      </c>
      <c r="BY997" s="129">
        <v>25526.346197038405</v>
      </c>
      <c r="BZ997" s="128">
        <v>26758.069758053112</v>
      </c>
      <c r="CA997" s="129" t="e">
        <f>CA993-CA1001-CA1009</f>
        <v>#VALUE!</v>
      </c>
      <c r="CB997" s="129">
        <v>28268.950064973051</v>
      </c>
      <c r="CC997" s="129">
        <v>28045.491186236904</v>
      </c>
      <c r="CD997" s="129">
        <v>26919.602469906553</v>
      </c>
      <c r="CE997" s="129">
        <v>28805.627496584199</v>
      </c>
      <c r="CF997" s="129">
        <v>28520.549103504163</v>
      </c>
      <c r="CG997" s="129">
        <v>27480.690211202767</v>
      </c>
      <c r="CH997" s="129">
        <v>29346.394779550166</v>
      </c>
      <c r="CI997" s="129">
        <v>28814.571956165484</v>
      </c>
      <c r="CJ997" s="128">
        <v>28991.24337820238</v>
      </c>
      <c r="CK997" s="128">
        <v>28580.001554576585</v>
      </c>
      <c r="CL997" s="129" t="e">
        <f>CL993-CL1001-CL1009</f>
        <v>#VALUE!</v>
      </c>
      <c r="CM997" s="129">
        <v>30170.924432997941</v>
      </c>
      <c r="CN997" s="129">
        <v>29778.577792783137</v>
      </c>
      <c r="CO997" s="129">
        <v>29679.520871553577</v>
      </c>
      <c r="CP997" s="129">
        <v>30721.984724059112</v>
      </c>
      <c r="CQ997" s="129">
        <v>30187.234403604773</v>
      </c>
      <c r="CR997" s="129">
        <v>29647.064088403378</v>
      </c>
      <c r="CS997" s="129">
        <v>30946.206943854846</v>
      </c>
      <c r="CT997" s="129">
        <v>30616.514368740493</v>
      </c>
      <c r="CU997" s="129">
        <v>29665.784851917961</v>
      </c>
      <c r="CV997" s="129">
        <v>29912.903665974285</v>
      </c>
      <c r="CW997" s="129">
        <v>29700.719140472767</v>
      </c>
      <c r="CX997" s="129">
        <v>29421.677858214032</v>
      </c>
      <c r="CY997" s="129">
        <v>29588.68369550271</v>
      </c>
      <c r="CZ997" s="129">
        <v>29518.563995585209</v>
      </c>
      <c r="DA997" s="129" t="e">
        <f t="shared" ref="DA997" si="1072">DA993-DA1001-DA1009</f>
        <v>#VALUE!</v>
      </c>
      <c r="DB997" s="128">
        <v>30578.316450167527</v>
      </c>
      <c r="DC997" s="128">
        <v>30087.385613397721</v>
      </c>
      <c r="DD997" s="128">
        <v>30248.266703511712</v>
      </c>
      <c r="DE997" s="128">
        <v>29850.178359256366</v>
      </c>
      <c r="DF997" s="128">
        <v>29334.540276228719</v>
      </c>
      <c r="DG997" s="128">
        <v>28810.840565635153</v>
      </c>
      <c r="DH997" s="128">
        <v>31406.384518241146</v>
      </c>
      <c r="DI997" s="128">
        <v>31150.841295215585</v>
      </c>
      <c r="DJ997" s="128">
        <v>30592.760541355932</v>
      </c>
      <c r="DK997" s="128">
        <v>29771.037399188623</v>
      </c>
      <c r="DL997" s="128">
        <v>29349.780083014033</v>
      </c>
      <c r="DM997" s="128">
        <v>28152.319932510589</v>
      </c>
      <c r="DN997" s="130" t="e">
        <f t="shared" ref="DN997" si="1073">DN993-DN1001-DN1009</f>
        <v>#VALUE!</v>
      </c>
      <c r="DO997" s="128">
        <v>28152.319932510589</v>
      </c>
      <c r="DP997" s="128">
        <v>30005.755096885347</v>
      </c>
      <c r="DQ997" s="128">
        <v>29931.104023174397</v>
      </c>
      <c r="DR997" s="128">
        <v>29805.24501845242</v>
      </c>
      <c r="DS997" s="128">
        <v>32078.45524505488</v>
      </c>
      <c r="DT997" s="128">
        <v>31671.799738912578</v>
      </c>
      <c r="DU997" s="128">
        <v>30205.107630207305</v>
      </c>
      <c r="DV997" s="131" t="e">
        <f>DV993-DV1001-DV1009</f>
        <v>#VALUE!</v>
      </c>
      <c r="DW997" s="132" t="e">
        <f>DW993-DW1001-DW1009</f>
        <v>#VALUE!</v>
      </c>
      <c r="DX997" s="133" t="e">
        <f>DX993-DX1001-DX1009</f>
        <v>#VALUE!</v>
      </c>
      <c r="DZ997" s="128" t="e">
        <f>DZ993-DZ1001-DZ1009</f>
        <v>#VALUE!</v>
      </c>
      <c r="EC997" s="128" t="e">
        <f>EC993-EC1001-EC1009</f>
        <v>#VALUE!</v>
      </c>
      <c r="EF997" s="128" t="e">
        <f>EF993-EF1001-EF1009</f>
        <v>#VALUE!</v>
      </c>
      <c r="EI997" s="128" t="e">
        <f>EI993-EI1001-EI1009</f>
        <v>#VALUE!</v>
      </c>
      <c r="EL997" s="128" t="e">
        <f>EL993-EL1001-EL1009</f>
        <v>#VALUE!</v>
      </c>
      <c r="EO997" s="128" t="e">
        <f>EO993-EO1001-EO1009</f>
        <v>#VALUE!</v>
      </c>
    </row>
    <row r="998" spans="1:145" ht="15.5" x14ac:dyDescent="0.35">
      <c r="A998" s="56" t="s">
        <v>403</v>
      </c>
      <c r="B998" s="57">
        <f>([2]CAMEROUN!C2810+[2]CAMEROUN!D2810)/2+[3]CONGO!D2578+[7]RCA!D2508+[4]GABON!D2909+[5]GUINEE!D2543+[6]TCHAD!D2528</f>
        <v>1120.2391234099384</v>
      </c>
      <c r="C998" s="57">
        <f>([2]CAMEROUN!D2810+[2]CAMEROUN!E2810)/2+[3]CONGO!E2578+[7]RCA!E2508+[4]GABON!E2909+[5]GUINEE!E2543+[6]TCHAD!E2528</f>
        <v>1041.2708651486384</v>
      </c>
      <c r="D998" s="57">
        <f>([2]CAMEROUN!E2810+[2]CAMEROUN!F2810)/2+[3]CONGO!F2578+[7]RCA!F2508+[4]GABON!F2909+[5]GUINEE!F2543+[6]TCHAD!F2528</f>
        <v>1043.6295735125045</v>
      </c>
      <c r="E998" s="57">
        <f>([2]CAMEROUN!F2810+[2]CAMEROUN!G2810)/2+[3]CONGO!G2578+[7]RCA!G2508+[4]GABON!G2909+[5]GUINEE!G2543+[6]TCHAD!G2528</f>
        <v>1157.5361011412826</v>
      </c>
      <c r="F998" s="57">
        <f>([2]CAMEROUN!G2810+[2]CAMEROUN!H2810)/2+[3]CONGO!H2578+[7]RCA!H2508+[4]GABON!H2909+[5]GUINEE!H2543+[6]TCHAD!H2528</f>
        <v>1219.5916897318091</v>
      </c>
      <c r="G998" s="57">
        <f>([2]CAMEROUN!H2810+[2]CAMEROUN!I2810)/2+[3]CONGO!I2578+[7]RCA!I2508+[4]GABON!I2909+[5]GUINEE!I2543+[6]TCHAD!I2528</f>
        <v>1217.5891218264376</v>
      </c>
      <c r="H998" s="57">
        <f>([2]CAMEROUN!I2810+[2]CAMEROUN!J2810)/2+[3]CONGO!J2578+[7]RCA!J2508+[4]GABON!J2909+[5]GUINEE!J2543+[6]TCHAD!J2528</f>
        <v>1222.5318360286433</v>
      </c>
      <c r="I998" s="57">
        <f>([2]CAMEROUN!J2810+[2]CAMEROUN!K2810)/2+[3]CONGO!K2578+[7]RCA!K2508+[4]GABON!K2909+[5]GUINEE!K2543+[6]TCHAD!K2528</f>
        <v>1141.8114465387787</v>
      </c>
      <c r="J998" s="57">
        <f>([2]CAMEROUN!K2810+[2]CAMEROUN!L2810)/2+[3]CONGO!L2578+[7]RCA!L2508+[4]GABON!L2909+[5]GUINEE!L2543+[6]TCHAD!L2528</f>
        <v>1056.3920119910831</v>
      </c>
      <c r="K998" s="57">
        <f>([2]CAMEROUN!L2810+[2]CAMEROUN!M2810)/2+[3]CONGO!M2578+[7]RCA!M2508+[4]GABON!M2909+[5]GUINEE!M2543+[6]TCHAD!M2528</f>
        <v>1114.1285624918708</v>
      </c>
      <c r="L998" s="57">
        <f>([2]CAMEROUN!M2810+[2]CAMEROUN!N2810)/2+[3]CONGO!N2578+[7]RCA!N2508+[4]GABON!N2909+[5]GUINEE!N2543+[6]TCHAD!N2528</f>
        <v>1227.518098020314</v>
      </c>
      <c r="M998" s="57">
        <f>([2]CAMEROUN!N2810+[2]CAMEROUN!O2810)/2+[3]CONGO!O2578+[7]RCA!O2508+[4]GABON!O2909+[5]GUINEE!O2543+[6]TCHAD!O2528</f>
        <v>1385.3229748205158</v>
      </c>
      <c r="N998" s="57">
        <f>([2]CAMEROUN!O2810+[2]CAMEROUN!P2810)/2+[3]CONGO!P2578+[7]RCA!P2508+[4]GABON!P2909+[5]GUINEE!P2543+[6]TCHAD!P2528</f>
        <v>1338.4910705618547</v>
      </c>
      <c r="O998" s="57">
        <f>([2]CAMEROUN!P2810+[2]CAMEROUN!Q2810)/2+[3]CONGO!Q2578+[7]RCA!Q2508+[4]GABON!Q2909+[5]GUINEE!Q2543+[6]TCHAD!Q2528</f>
        <v>1421.9384343040497</v>
      </c>
      <c r="P998" s="57">
        <f>[2]CAMEROUN!AH2810+[3]CONGO!R2578+[7]RCA!R2508+[4]GABON!R2909+[5]GUINEE!R2543+[6]TCHAD!R2528</f>
        <v>2017.8296994829388</v>
      </c>
      <c r="Q998" s="57">
        <f>[2]CAMEROUN!AI2810+[3]CONGO!S2578+[7]RCA!S2508+[4]GABON!S2909+[5]GUINEE!S2543+[6]TCHAD!S2528</f>
        <v>2227.5662786443386</v>
      </c>
      <c r="R998" s="57">
        <f>[2]CAMEROUN!AJ2810+[3]CONGO!T2578+[7]RCA!T2508+[4]GABON!T2909+[5]GUINEE!T2543+[6]TCHAD!T2528</f>
        <v>2184.5887167761343</v>
      </c>
      <c r="S998" s="57">
        <f>[2]CAMEROUN!AK2810+[3]CONGO!U2578+[7]RCA!U2508+[4]GABON!U2909+[5]GUINEE!U2543+[6]TCHAD!U2528</f>
        <v>2242.8510377787261</v>
      </c>
      <c r="T998" s="57">
        <f>[2]CAMEROUN!AL2810+[3]CONGO!V2578+[7]RCA!V2508+[4]GABON!V2909+[5]GUINEE!V2543+[6]TCHAD!V2528</f>
        <v>2829.7259679999997</v>
      </c>
      <c r="U998" s="57">
        <f>[2]CAMEROUN!AM2810+[3]CONGO!W2578+[7]RCA!W2508+[4]GABON!W2909+[5]GUINEE!W2543+[6]TCHAD!W2528</f>
        <v>3643.6756642252071</v>
      </c>
      <c r="V998" s="57">
        <f>[2]CAMEROUN!AN2810+[3]CONGO!X2578+[7]RCA!X2508+[4]GABON!X2909+[5]GUINEE!X2543+[6]TCHAD!X2528</f>
        <v>4078.3396106190517</v>
      </c>
      <c r="W998" s="57">
        <f>[2]CAMEROUN!AO2810+[3]CONGO!Y2578+[7]RCA!Y2508+[4]GABON!Y2909+[5]GUINEE!Y2543+[6]TCHAD!Y2528</f>
        <v>4596.9648374224362</v>
      </c>
      <c r="X998" s="57">
        <f>[2]CAMEROUN!AP2810+[3]CONGO!Z2578+[7]RCA!Z2508+[4]GABON!Z2909+[5]GUINEE!Z2543+[6]TCHAD!Z2528</f>
        <v>4888.7506003127828</v>
      </c>
      <c r="Y998" s="57">
        <f>[2]CAMEROUN!AQ2810+[3]CONGO!AA2578+[7]RCA!AA2508+[4]GABON!AA2909+[5]GUINEE!AA2543+[6]TCHAD!AA2528</f>
        <v>5169.5345122719782</v>
      </c>
      <c r="Z998" s="57">
        <f>[2]CAMEROUN!AR2810+[3]CONGO!AB2578+[7]RCA!AB2508+[4]GABON!AB2909+[5]GUINEE!AB2543+[6]TCHAD!AB2528</f>
        <v>5748.5266030388739</v>
      </c>
      <c r="AA998" s="57">
        <f>[2]CAMEROUN!AS2810+[3]CONGO!AC2578+[7]RCA!AC2508+[4]GABON!AC2909+[5]GUINEE!AC2543+[6]TCHAD!AC2528</f>
        <v>7496.192188920535</v>
      </c>
      <c r="AB998" s="57">
        <v>1978.3181381859924</v>
      </c>
      <c r="AC998" s="57">
        <v>1980.3581285245</v>
      </c>
      <c r="AD998" s="57">
        <v>2050.3166823501801</v>
      </c>
      <c r="AE998" s="57">
        <f>[2]CAMEROUN!AT2810+[3]CONGO!AH2578+[7]RCA!AD2508+[4]GABON!AD2909+[5]GUINEE!AD2543+[6]TCHAD!AH2528</f>
        <v>8185.5712163606358</v>
      </c>
      <c r="AF998" s="57">
        <v>3705.3586284368344</v>
      </c>
      <c r="AG998" s="57">
        <v>3762.5726445329055</v>
      </c>
      <c r="AH998" s="57">
        <v>4351.0756211729877</v>
      </c>
      <c r="AI998" s="57">
        <v>2104.5560243308673</v>
      </c>
      <c r="AJ998" s="58">
        <f>[2]CAMEROUN!AU2810+[3]CONGO!AM2578+[7]RCA!AE2508+[4]GABON!AE2909+[5]GUINEE!AE2543+[6]TCHAD!AM2528</f>
        <v>7876.649919874897</v>
      </c>
      <c r="AK998" s="58">
        <v>4526.7721750132396</v>
      </c>
      <c r="AL998" s="58">
        <v>4406.6821277944291</v>
      </c>
      <c r="AM998" s="58">
        <v>4500.1205059736503</v>
      </c>
      <c r="AN998" s="58">
        <v>4477.5552736845548</v>
      </c>
      <c r="AO998" s="58">
        <f>[2]CAMEROUN!AV2810+[3]CONGO!AR2578+[7]RCA!AF2508+[4]GABON!AF2909+[5]GUINEE!AF2543+[6]TCHAD!AR2528</f>
        <v>7196.6297824686189</v>
      </c>
      <c r="AP998" s="58">
        <v>4563.2300402556821</v>
      </c>
      <c r="AQ998" s="58">
        <v>4568.3961331696883</v>
      </c>
      <c r="AR998" s="58">
        <v>4405.9386942536166</v>
      </c>
      <c r="AS998" s="58">
        <f>[2]CAMEROUN!AZ2810+[3]CONGO!AV2578+[7]RCA!AJ2508+[4]GABON!AJ2909+[5]GUINEE!AJ2543+[6]TCHAD!AV2528</f>
        <v>7280.9194462801315</v>
      </c>
      <c r="AT998" s="58">
        <v>6717.9838745592442</v>
      </c>
      <c r="AU998" s="58">
        <v>6647.1375949017611</v>
      </c>
      <c r="AV998" s="58">
        <v>6676.6338834801336</v>
      </c>
      <c r="AW998" s="58">
        <v>6714.3209954038821</v>
      </c>
      <c r="AX998" s="58">
        <f>[2]CAMEROUN!BE2810+[3]CONGO!BA2578+[7]RCA!AO2508+[4]GABON!AO2909+[5]GUINEE!AO2543+[6]TCHAD!BA2528</f>
        <v>7196.3356376011816</v>
      </c>
      <c r="AY998" s="58"/>
      <c r="AZ998" s="58">
        <v>7198.5796925643554</v>
      </c>
      <c r="BA998" s="58">
        <v>7198.0108688130158</v>
      </c>
      <c r="BB998" s="58">
        <v>6825.5467666222103</v>
      </c>
      <c r="BC998" s="58">
        <v>6821.0003882942856</v>
      </c>
      <c r="BD998" s="58">
        <v>7184.3295073648642</v>
      </c>
      <c r="BE998" s="58">
        <v>7221.7542178495014</v>
      </c>
      <c r="BF998" s="58">
        <f>[2]CAMEROUN!BL2810+[3]CONGO!BI2578+[7]RCA!AV2508+[4]GABON!AV2909+[5]GUINEE!AV2543+[6]TCHAD!BH2528</f>
        <v>7178.3455699358674</v>
      </c>
      <c r="BG998" s="58">
        <v>7759.4333522366924</v>
      </c>
      <c r="BH998" s="58">
        <v>8178.1701329726066</v>
      </c>
      <c r="BI998" s="58">
        <v>7352.9913744633423</v>
      </c>
      <c r="BJ998" s="58">
        <v>7930.5485654060276</v>
      </c>
      <c r="BK998" s="58">
        <v>6669.4071996809153</v>
      </c>
      <c r="BL998" s="58">
        <v>7346.6536050385594</v>
      </c>
      <c r="BM998" s="58">
        <v>6704.8604438785569</v>
      </c>
      <c r="BN998" s="58">
        <v>6796.2893872424384</v>
      </c>
      <c r="BO998" s="58">
        <f>[2]CAMEROUN!BU2810+[3]CONGO!BR2578+[7]RCA!BE2508+[4]GABON!BE2909+[5]GUINEE!BE2543+[6]TCHAD!BQ2528</f>
        <v>7247.585736632057</v>
      </c>
      <c r="BP998" s="58">
        <v>7120.1994080417662</v>
      </c>
      <c r="BQ998" s="58">
        <v>7229.0135507086034</v>
      </c>
      <c r="BR998" s="58">
        <v>7431.8611336332042</v>
      </c>
      <c r="BS998" s="58">
        <v>7456.4691628672126</v>
      </c>
      <c r="BT998" s="58">
        <v>7025.3189418504317</v>
      </c>
      <c r="BU998" s="58">
        <v>6930.1784672088434</v>
      </c>
      <c r="BV998" s="58">
        <v>6886.7487304275764</v>
      </c>
      <c r="BW998" s="58">
        <v>7614.8687509029951</v>
      </c>
      <c r="BX998" s="58">
        <v>7644.3773117054479</v>
      </c>
      <c r="BY998" s="58">
        <v>7185.291644862009</v>
      </c>
      <c r="BZ998" s="57">
        <v>6560.6081064732398</v>
      </c>
      <c r="CA998" s="58">
        <f>[2]CAMEROUN!CG2810+[3]CONGO!CD2578+[7]RCA!BQ2508+[4]GABON!BQ2909+[5]GUINEE!BQ2543+[6]TCHAD!CC2528</f>
        <v>6916.0244581607376</v>
      </c>
      <c r="CB998" s="58">
        <v>7006.8105871998905</v>
      </c>
      <c r="CC998" s="58">
        <v>6956.6704932500197</v>
      </c>
      <c r="CD998" s="58">
        <v>7071.4987403285004</v>
      </c>
      <c r="CE998" s="58">
        <v>6814.562055786304</v>
      </c>
      <c r="CF998" s="58">
        <v>6801.6268399732771</v>
      </c>
      <c r="CG998" s="58">
        <v>6828.9901271173039</v>
      </c>
      <c r="CH998" s="58">
        <v>6791.7843551378664</v>
      </c>
      <c r="CI998" s="58">
        <v>6780.6323491661706</v>
      </c>
      <c r="CJ998" s="57">
        <v>6972.0117187793139</v>
      </c>
      <c r="CK998" s="57">
        <v>6964.6627826874628</v>
      </c>
      <c r="CL998" s="58">
        <f>[2]CAMEROUN!CR2810+[3]CONGO!CO2578+[7]RCA!CB2508+[4]GABON!CB2909+[5]GUINEE!CD2543+[6]TCHAD!CN2528</f>
        <v>6929.0955014780029</v>
      </c>
      <c r="CM998" s="58">
        <v>6990.3441248199242</v>
      </c>
      <c r="CN998" s="58">
        <v>7045.7251379417448</v>
      </c>
      <c r="CO998" s="58">
        <v>6944.6215431066994</v>
      </c>
      <c r="CP998" s="58">
        <v>6965.7824283745995</v>
      </c>
      <c r="CQ998" s="58">
        <v>6922.1896720914137</v>
      </c>
      <c r="CR998" s="58">
        <v>6949.7563475343268</v>
      </c>
      <c r="CS998" s="58">
        <v>7640.506464988508</v>
      </c>
      <c r="CT998" s="58">
        <v>7228.767769823342</v>
      </c>
      <c r="CU998" s="58">
        <v>7160.0714602893177</v>
      </c>
      <c r="CV998" s="58">
        <v>7685.0304030477737</v>
      </c>
      <c r="CW998" s="58">
        <v>7344.9934073376353</v>
      </c>
      <c r="CX998" s="58">
        <v>7689.2181903683113</v>
      </c>
      <c r="CY998" s="58">
        <v>7337.183450462202</v>
      </c>
      <c r="CZ998" s="58">
        <v>7248.6409579100173</v>
      </c>
      <c r="DA998" s="58">
        <f>[2]CAMEROUN!DD2810+[3]CONGO!DA2578+[7]RCA!CN2508+[4]GABON!CN2909+[5]GUINEE!CP2543+[6]TCHAD!CZ2528</f>
        <v>6898.8246308908865</v>
      </c>
      <c r="DB998" s="57">
        <v>6459.9292027340061</v>
      </c>
      <c r="DC998" s="57">
        <v>6272.607723335529</v>
      </c>
      <c r="DD998" s="57">
        <v>6460.7886979884652</v>
      </c>
      <c r="DE998" s="57">
        <v>6348.1447635765417</v>
      </c>
      <c r="DF998" s="57">
        <v>6078.7913462585393</v>
      </c>
      <c r="DG998" s="57">
        <v>6095.8831772762906</v>
      </c>
      <c r="DH998" s="57">
        <v>7145.6127493438908</v>
      </c>
      <c r="DI998" s="57">
        <v>7058.8528900690098</v>
      </c>
      <c r="DJ998" s="57">
        <v>7057.5449023547053</v>
      </c>
      <c r="DK998" s="57">
        <v>7290.2992943891204</v>
      </c>
      <c r="DL998" s="57">
        <v>7268.2247695697843</v>
      </c>
      <c r="DM998" s="57">
        <v>7169.6021013695699</v>
      </c>
      <c r="DN998" s="59">
        <f>[2]CAMEROUN!DQ2810+[3]CONGO!DN2578+[7]RCA!DA2508+[4]GABON!DA2909+[5]GUINEE!DC2543+[6]TCHAD!DM2528</f>
        <v>7317.4526513232977</v>
      </c>
      <c r="DO998" s="57">
        <v>7169.6021013695699</v>
      </c>
      <c r="DP998" s="57">
        <v>7420.4150764360329</v>
      </c>
      <c r="DQ998" s="57">
        <v>7457.2013901967121</v>
      </c>
      <c r="DR998" s="57">
        <v>7490.8835978308298</v>
      </c>
      <c r="DS998" s="57">
        <v>7514.7742343057771</v>
      </c>
      <c r="DT998" s="57">
        <v>7502.9088176991436</v>
      </c>
      <c r="DU998" s="57">
        <v>7147.6629322166555</v>
      </c>
      <c r="DV998" s="60">
        <f>[2]CAMEROUN!EA2810+[3]CONGO!DX2578+[7]RCA!DN2508+[4]GABON!DK2909+[5]GUINEE!DN2543+[6]TCHAD!DW2528</f>
        <v>6975.7230978089447</v>
      </c>
      <c r="DW998" s="61">
        <f>[2]CAMEROUN!EB2810+[3]CONGO!DY2578+[7]RCA!DM2508+[4]GABON!DL2909+[5]GUINEE!DO2543+[6]TCHAD!DX2528</f>
        <v>6862.7551470463686</v>
      </c>
      <c r="DX998" s="62">
        <f>[2]CAMEROUN!EC2810+[3]CONGO!DZ2578+[7]RCA!DN2508+[4]GABON!DM2909+[5]GUINEE!DP2543+[6]TCHAD!DY2528</f>
        <v>7337.9016850694234</v>
      </c>
      <c r="DZ998" s="57">
        <f>[2]CAMEROUN!EE2810+[3]CONGO!EB2578+[7]RCA!DP2508+[4]GABON!DO2909+[5]GUINEE!DR2543+[6]TCHAD!EA2528</f>
        <v>6419.8979794578954</v>
      </c>
      <c r="EC998" s="57">
        <f>[2]CAMEROUN!EH2810+[3]CONGO!EE2578+[7]RCA!DS2508+[4]GABON!DR2909+[5]GUINEE!DU2543+[6]TCHAD!ED2528</f>
        <v>6307.3910924495649</v>
      </c>
      <c r="EF998" s="57">
        <f>[2]CAMEROUN!EK2810+[3]CONGO!EH2578+[7]RCA!DV2508+[4]GABON!DU2909+[5]GUINEE!DX2543+[6]TCHAD!EG2528</f>
        <v>6123.1039634287254</v>
      </c>
      <c r="EI998" s="57">
        <f>[2]CAMEROUN!EN2810+[3]CONGO!EK2578+[7]RCA!DY2508+[4]GABON!DX2909+[5]GUINEE!EA2543+[6]TCHAD!EJ2528</f>
        <v>5937.5044359999247</v>
      </c>
      <c r="EL998" s="57">
        <f>[2]CAMEROUN!EQ2810+[3]CONGO!EN2578+[7]RCA!EB2508+[4]GABON!EA2909+[5]GUINEE!ED2543+[6]TCHAD!EM2528</f>
        <v>5755.4191713204818</v>
      </c>
      <c r="EO998" s="57">
        <f>[2]CAMEROUN!ET2810+[3]CONGO!EQ2578+[7]RCA!EE2508+[4]GABON!ED2909+[5]GUINEE!EG2543+[6]TCHAD!EP2528</f>
        <v>5575.4103361563739</v>
      </c>
    </row>
    <row r="999" spans="1:145" ht="15.5" x14ac:dyDescent="0.35">
      <c r="A999" s="56" t="s">
        <v>404</v>
      </c>
      <c r="B999" s="128" t="e">
        <f t="shared" ref="B999:Z999" si="1074">B997-B998</f>
        <v>#VALUE!</v>
      </c>
      <c r="C999" s="128" t="e">
        <f t="shared" si="1074"/>
        <v>#VALUE!</v>
      </c>
      <c r="D999" s="128" t="e">
        <f t="shared" si="1074"/>
        <v>#VALUE!</v>
      </c>
      <c r="E999" s="128" t="e">
        <f t="shared" si="1074"/>
        <v>#VALUE!</v>
      </c>
      <c r="F999" s="128" t="e">
        <f t="shared" si="1074"/>
        <v>#VALUE!</v>
      </c>
      <c r="G999" s="128" t="e">
        <f t="shared" si="1074"/>
        <v>#VALUE!</v>
      </c>
      <c r="H999" s="128" t="e">
        <f t="shared" si="1074"/>
        <v>#VALUE!</v>
      </c>
      <c r="I999" s="128" t="e">
        <f t="shared" si="1074"/>
        <v>#VALUE!</v>
      </c>
      <c r="J999" s="128" t="e">
        <f t="shared" si="1074"/>
        <v>#VALUE!</v>
      </c>
      <c r="K999" s="128" t="e">
        <f t="shared" si="1074"/>
        <v>#VALUE!</v>
      </c>
      <c r="L999" s="128" t="e">
        <f t="shared" si="1074"/>
        <v>#VALUE!</v>
      </c>
      <c r="M999" s="128" t="e">
        <f t="shared" si="1074"/>
        <v>#VALUE!</v>
      </c>
      <c r="N999" s="128" t="e">
        <f t="shared" si="1074"/>
        <v>#VALUE!</v>
      </c>
      <c r="O999" s="128" t="e">
        <f t="shared" si="1074"/>
        <v>#VALUE!</v>
      </c>
      <c r="P999" s="128" t="e">
        <f t="shared" si="1074"/>
        <v>#VALUE!</v>
      </c>
      <c r="Q999" s="128" t="e">
        <f t="shared" si="1074"/>
        <v>#VALUE!</v>
      </c>
      <c r="R999" s="128" t="e">
        <f t="shared" si="1074"/>
        <v>#VALUE!</v>
      </c>
      <c r="S999" s="128" t="e">
        <f t="shared" si="1074"/>
        <v>#VALUE!</v>
      </c>
      <c r="T999" s="128">
        <f t="shared" si="1074"/>
        <v>13383.681118237469</v>
      </c>
      <c r="U999" s="128" t="e">
        <f t="shared" si="1074"/>
        <v>#VALUE!</v>
      </c>
      <c r="V999" s="128" t="e">
        <f t="shared" si="1074"/>
        <v>#VALUE!</v>
      </c>
      <c r="W999" s="128" t="e">
        <f t="shared" si="1074"/>
        <v>#VALUE!</v>
      </c>
      <c r="X999" s="129" t="e">
        <f t="shared" si="1074"/>
        <v>#VALUE!</v>
      </c>
      <c r="Y999" s="129" t="e">
        <f t="shared" si="1074"/>
        <v>#VALUE!</v>
      </c>
      <c r="Z999" s="128" t="e">
        <f t="shared" si="1074"/>
        <v>#VALUE!</v>
      </c>
      <c r="AA999" s="128" t="e">
        <f>AA997-AA998</f>
        <v>#VALUE!</v>
      </c>
      <c r="AB999" s="128">
        <v>12991.710252196386</v>
      </c>
      <c r="AC999" s="128">
        <v>12672.489193656143</v>
      </c>
      <c r="AD999" s="128">
        <v>12871.613334127225</v>
      </c>
      <c r="AE999" s="128" t="e">
        <f>AE997-AE998</f>
        <v>#VALUE!</v>
      </c>
      <c r="AF999" s="128">
        <v>34279.222755034702</v>
      </c>
      <c r="AG999" s="128">
        <v>32199.0434284363</v>
      </c>
      <c r="AH999" s="128">
        <v>26604.492198734872</v>
      </c>
      <c r="AI999" s="128">
        <v>30271.78238549512</v>
      </c>
      <c r="AJ999" s="129" t="e">
        <f>AJ997-AJ998</f>
        <v>#VALUE!</v>
      </c>
      <c r="AK999" s="129">
        <v>25250.11225445829</v>
      </c>
      <c r="AL999" s="129">
        <v>24935.220075034798</v>
      </c>
      <c r="AM999" s="129">
        <v>23019.575622523418</v>
      </c>
      <c r="AN999" s="129">
        <v>22883.962810089535</v>
      </c>
      <c r="AO999" s="129" t="e">
        <f>AO997-AO998</f>
        <v>#VALUE!</v>
      </c>
      <c r="AP999" s="129">
        <v>25001.145862442365</v>
      </c>
      <c r="AQ999" s="129">
        <v>24212.834812386038</v>
      </c>
      <c r="AR999" s="129">
        <v>25181.510705806781</v>
      </c>
      <c r="AS999" s="129" t="e">
        <f>AS997-AS998</f>
        <v>#VALUE!</v>
      </c>
      <c r="AT999" s="129">
        <v>19785.400074057216</v>
      </c>
      <c r="AU999" s="129">
        <v>19804.420256299629</v>
      </c>
      <c r="AV999" s="129">
        <v>23317.555100362566</v>
      </c>
      <c r="AW999" s="129">
        <v>23255.989410342561</v>
      </c>
      <c r="AX999" s="129" t="e">
        <f>AX997-AX998</f>
        <v>#VALUE!</v>
      </c>
      <c r="AY999" s="129"/>
      <c r="AZ999" s="129">
        <v>24360.422971152511</v>
      </c>
      <c r="BA999" s="129">
        <v>23967.999601774529</v>
      </c>
      <c r="BB999" s="129">
        <v>21621.294318251967</v>
      </c>
      <c r="BC999" s="129">
        <v>21320.16535838705</v>
      </c>
      <c r="BD999" s="129">
        <v>20858.339222215167</v>
      </c>
      <c r="BE999" s="129">
        <v>20618.540152739766</v>
      </c>
      <c r="BF999" s="129" t="e">
        <f>BF997-BF998</f>
        <v>#VALUE!</v>
      </c>
      <c r="BG999" s="129">
        <v>20963.093135162839</v>
      </c>
      <c r="BH999" s="129">
        <v>19980.757051356304</v>
      </c>
      <c r="BI999" s="129">
        <v>21928.268193635686</v>
      </c>
      <c r="BJ999" s="129">
        <v>20638.493913490584</v>
      </c>
      <c r="BK999" s="129">
        <v>21862.304456771999</v>
      </c>
      <c r="BL999" s="129">
        <v>21785.244232712696</v>
      </c>
      <c r="BM999" s="129">
        <v>22446.036106998239</v>
      </c>
      <c r="BN999" s="129">
        <v>21673.278500384389</v>
      </c>
      <c r="BO999" s="129" t="e">
        <f>BO997-BO998</f>
        <v>#VALUE!</v>
      </c>
      <c r="BP999" s="129">
        <v>21221.583056288167</v>
      </c>
      <c r="BQ999" s="129">
        <v>19450.38872048026</v>
      </c>
      <c r="BR999" s="129">
        <v>17832.482845417519</v>
      </c>
      <c r="BS999" s="129">
        <v>16341.391788906472</v>
      </c>
      <c r="BT999" s="129">
        <v>19049.227375249611</v>
      </c>
      <c r="BU999" s="129">
        <v>17656.536975027917</v>
      </c>
      <c r="BV999" s="129">
        <v>15975.907966139623</v>
      </c>
      <c r="BW999" s="129">
        <v>19458.107979769036</v>
      </c>
      <c r="BX999" s="129">
        <v>19046.95739840973</v>
      </c>
      <c r="BY999" s="129">
        <v>18341.054552176396</v>
      </c>
      <c r="BZ999" s="128">
        <v>20197.461651579873</v>
      </c>
      <c r="CA999" s="129" t="e">
        <f>CA997-CA998</f>
        <v>#VALUE!</v>
      </c>
      <c r="CB999" s="129">
        <v>21262.139477773162</v>
      </c>
      <c r="CC999" s="129">
        <v>21088.820692986883</v>
      </c>
      <c r="CD999" s="129">
        <v>19848.103729578052</v>
      </c>
      <c r="CE999" s="129">
        <v>21991.065440797895</v>
      </c>
      <c r="CF999" s="129">
        <v>21718.922263530887</v>
      </c>
      <c r="CG999" s="129">
        <v>20651.700084085463</v>
      </c>
      <c r="CH999" s="129">
        <v>22554.610424412298</v>
      </c>
      <c r="CI999" s="129">
        <v>22033.939606999313</v>
      </c>
      <c r="CJ999" s="128">
        <v>22019.231659423065</v>
      </c>
      <c r="CK999" s="128">
        <v>21615.338771889124</v>
      </c>
      <c r="CL999" s="129" t="e">
        <f>CL997-CL998</f>
        <v>#VALUE!</v>
      </c>
      <c r="CM999" s="129">
        <v>23180.580308178018</v>
      </c>
      <c r="CN999" s="129">
        <v>22732.852654841394</v>
      </c>
      <c r="CO999" s="129">
        <v>22734.899328446878</v>
      </c>
      <c r="CP999" s="129">
        <v>23756.20229568451</v>
      </c>
      <c r="CQ999" s="129">
        <v>23265.044731513357</v>
      </c>
      <c r="CR999" s="129">
        <v>22697.307740869051</v>
      </c>
      <c r="CS999" s="129">
        <v>23305.70047886634</v>
      </c>
      <c r="CT999" s="129">
        <v>23387.746598917151</v>
      </c>
      <c r="CU999" s="129">
        <v>22505.713391628644</v>
      </c>
      <c r="CV999" s="129">
        <v>22227.873262926511</v>
      </c>
      <c r="CW999" s="129">
        <v>22355.725733135132</v>
      </c>
      <c r="CX999" s="129">
        <v>21732.45966784572</v>
      </c>
      <c r="CY999" s="129">
        <v>22251.500245040508</v>
      </c>
      <c r="CZ999" s="129">
        <v>22269.923037675191</v>
      </c>
      <c r="DA999" s="129" t="e">
        <f t="shared" ref="DA999" si="1075">DA997-DA998</f>
        <v>#VALUE!</v>
      </c>
      <c r="DB999" s="128">
        <v>24118.387247433522</v>
      </c>
      <c r="DC999" s="128">
        <v>23814.777890062192</v>
      </c>
      <c r="DD999" s="128">
        <v>23787.478005523248</v>
      </c>
      <c r="DE999" s="128">
        <v>23502.033595679823</v>
      </c>
      <c r="DF999" s="128">
        <v>23255.748929970181</v>
      </c>
      <c r="DG999" s="128">
        <v>22714.957388358864</v>
      </c>
      <c r="DH999" s="128">
        <v>24260.771768897255</v>
      </c>
      <c r="DI999" s="128">
        <v>24091.988405146574</v>
      </c>
      <c r="DJ999" s="128">
        <v>23535.215639001228</v>
      </c>
      <c r="DK999" s="128">
        <v>22480.7381047995</v>
      </c>
      <c r="DL999" s="128">
        <v>22081.555313444249</v>
      </c>
      <c r="DM999" s="128">
        <v>20982.717831141017</v>
      </c>
      <c r="DN999" s="130" t="e">
        <f t="shared" ref="DN999" si="1076">DN997-DN998</f>
        <v>#VALUE!</v>
      </c>
      <c r="DO999" s="128">
        <v>20982.717831141017</v>
      </c>
      <c r="DP999" s="128">
        <v>22585.340020449315</v>
      </c>
      <c r="DQ999" s="128">
        <v>22473.902632977686</v>
      </c>
      <c r="DR999" s="128">
        <v>22314.36142062159</v>
      </c>
      <c r="DS999" s="128">
        <v>24563.681010749104</v>
      </c>
      <c r="DT999" s="128">
        <v>24168.890921213435</v>
      </c>
      <c r="DU999" s="128">
        <v>23057.44469799065</v>
      </c>
      <c r="DV999" s="131" t="e">
        <f>DV997-DV998</f>
        <v>#VALUE!</v>
      </c>
      <c r="DW999" s="132" t="e">
        <f>DW997-DW998</f>
        <v>#VALUE!</v>
      </c>
      <c r="DX999" s="133" t="e">
        <f>DX997-DX998</f>
        <v>#VALUE!</v>
      </c>
      <c r="DZ999" s="128" t="e">
        <f>DZ997-DZ998</f>
        <v>#VALUE!</v>
      </c>
      <c r="EC999" s="128" t="e">
        <f>EC997-EC998</f>
        <v>#VALUE!</v>
      </c>
      <c r="EF999" s="128" t="e">
        <f>EF997-EF998</f>
        <v>#VALUE!</v>
      </c>
      <c r="EI999" s="128" t="e">
        <f>EI997-EI998</f>
        <v>#VALUE!</v>
      </c>
      <c r="EL999" s="128" t="e">
        <f>EL997-EL998</f>
        <v>#VALUE!</v>
      </c>
      <c r="EO999" s="128" t="e">
        <f>EO997-EO998</f>
        <v>#VALUE!</v>
      </c>
    </row>
    <row r="1000" spans="1:145" ht="8.15" customHeight="1" x14ac:dyDescent="0.35">
      <c r="A1000" s="27"/>
      <c r="B1000" s="128"/>
      <c r="C1000" s="128"/>
      <c r="D1000" s="128"/>
      <c r="E1000" s="128"/>
      <c r="F1000" s="128"/>
      <c r="G1000" s="128"/>
      <c r="H1000" s="128"/>
      <c r="I1000" s="128"/>
      <c r="J1000" s="128"/>
      <c r="K1000" s="128"/>
      <c r="L1000" s="128"/>
      <c r="M1000" s="128"/>
      <c r="N1000" s="128"/>
      <c r="O1000" s="128"/>
      <c r="P1000" s="128"/>
      <c r="Q1000" s="128"/>
      <c r="R1000" s="128"/>
      <c r="S1000" s="128"/>
      <c r="T1000" s="128"/>
      <c r="U1000" s="128"/>
      <c r="V1000" s="128"/>
      <c r="W1000" s="128"/>
      <c r="X1000" s="129"/>
      <c r="Y1000" s="129"/>
      <c r="Z1000" s="128"/>
      <c r="AA1000" s="128"/>
      <c r="AB1000" s="128"/>
      <c r="AC1000" s="128"/>
      <c r="AD1000" s="128"/>
      <c r="AE1000" s="128"/>
      <c r="AF1000" s="128"/>
      <c r="AG1000" s="128"/>
      <c r="AH1000" s="128"/>
      <c r="AI1000" s="128"/>
      <c r="AJ1000" s="129"/>
      <c r="AK1000" s="129"/>
      <c r="AL1000" s="129"/>
      <c r="AM1000" s="129"/>
      <c r="AN1000" s="129"/>
      <c r="AO1000" s="129"/>
      <c r="AP1000" s="129"/>
      <c r="AQ1000" s="129"/>
      <c r="AR1000" s="129"/>
      <c r="AS1000" s="129"/>
      <c r="AT1000" s="129"/>
      <c r="AU1000" s="129"/>
      <c r="AV1000" s="129"/>
      <c r="AW1000" s="129"/>
      <c r="AX1000" s="129"/>
      <c r="AY1000" s="129"/>
      <c r="AZ1000" s="129"/>
      <c r="BA1000" s="129"/>
      <c r="BB1000" s="129"/>
      <c r="BC1000" s="129"/>
      <c r="BD1000" s="129"/>
      <c r="BE1000" s="129"/>
      <c r="BF1000" s="129"/>
      <c r="BG1000" s="129"/>
      <c r="BH1000" s="129"/>
      <c r="BI1000" s="129"/>
      <c r="BJ1000" s="129"/>
      <c r="BK1000" s="129"/>
      <c r="BL1000" s="129"/>
      <c r="BM1000" s="129"/>
      <c r="BN1000" s="129"/>
      <c r="BO1000" s="129"/>
      <c r="BP1000" s="129"/>
      <c r="BQ1000" s="129"/>
      <c r="BR1000" s="129"/>
      <c r="BS1000" s="129"/>
      <c r="BT1000" s="129"/>
      <c r="BU1000" s="129"/>
      <c r="BV1000" s="129"/>
      <c r="BW1000" s="129"/>
      <c r="BX1000" s="129"/>
      <c r="BY1000" s="129"/>
      <c r="BZ1000" s="128"/>
      <c r="CA1000" s="129"/>
      <c r="CB1000" s="129"/>
      <c r="CC1000" s="129"/>
      <c r="CD1000" s="129"/>
      <c r="CE1000" s="129"/>
      <c r="CF1000" s="129"/>
      <c r="CG1000" s="129"/>
      <c r="CH1000" s="129"/>
      <c r="CI1000" s="129"/>
      <c r="CJ1000" s="128"/>
      <c r="CK1000" s="128"/>
      <c r="CL1000" s="129"/>
      <c r="CM1000" s="129"/>
      <c r="CN1000" s="129"/>
      <c r="CO1000" s="129"/>
      <c r="CP1000" s="129"/>
      <c r="CQ1000" s="129"/>
      <c r="CR1000" s="129"/>
      <c r="CS1000" s="129"/>
      <c r="CT1000" s="129"/>
      <c r="CU1000" s="129"/>
      <c r="CV1000" s="129"/>
      <c r="CW1000" s="129"/>
      <c r="CX1000" s="129"/>
      <c r="CY1000" s="129"/>
      <c r="CZ1000" s="129"/>
      <c r="DA1000" s="129"/>
      <c r="DB1000" s="128"/>
      <c r="DC1000" s="128"/>
      <c r="DD1000" s="128"/>
      <c r="DE1000" s="128"/>
      <c r="DF1000" s="128"/>
      <c r="DG1000" s="128"/>
      <c r="DH1000" s="128"/>
      <c r="DI1000" s="128"/>
      <c r="DJ1000" s="128"/>
      <c r="DK1000" s="128"/>
      <c r="DL1000" s="128"/>
      <c r="DM1000" s="128"/>
      <c r="DN1000" s="130"/>
      <c r="DO1000" s="128"/>
      <c r="DP1000" s="128"/>
      <c r="DQ1000" s="128"/>
      <c r="DR1000" s="128"/>
      <c r="DS1000" s="128"/>
      <c r="DT1000" s="128"/>
      <c r="DU1000" s="128"/>
      <c r="DV1000" s="131"/>
      <c r="DW1000" s="132"/>
      <c r="DX1000" s="133"/>
      <c r="DZ1000" s="128"/>
      <c r="EC1000" s="128"/>
      <c r="EF1000" s="128"/>
      <c r="EI1000" s="128"/>
      <c r="EL1000" s="128"/>
      <c r="EO1000" s="128"/>
    </row>
    <row r="1001" spans="1:145" ht="15.5" x14ac:dyDescent="0.35">
      <c r="A1001" s="56" t="s">
        <v>405</v>
      </c>
      <c r="B1001" s="128" t="e">
        <f t="shared" ref="B1001:Z1001" si="1077">B1002+B1007</f>
        <v>#VALUE!</v>
      </c>
      <c r="C1001" s="128" t="e">
        <f t="shared" si="1077"/>
        <v>#VALUE!</v>
      </c>
      <c r="D1001" s="128" t="e">
        <f t="shared" si="1077"/>
        <v>#VALUE!</v>
      </c>
      <c r="E1001" s="128" t="e">
        <f t="shared" si="1077"/>
        <v>#VALUE!</v>
      </c>
      <c r="F1001" s="128" t="e">
        <f t="shared" si="1077"/>
        <v>#VALUE!</v>
      </c>
      <c r="G1001" s="128" t="e">
        <f t="shared" si="1077"/>
        <v>#VALUE!</v>
      </c>
      <c r="H1001" s="128" t="e">
        <f t="shared" si="1077"/>
        <v>#VALUE!</v>
      </c>
      <c r="I1001" s="128" t="e">
        <f t="shared" si="1077"/>
        <v>#VALUE!</v>
      </c>
      <c r="J1001" s="128" t="e">
        <f t="shared" si="1077"/>
        <v>#VALUE!</v>
      </c>
      <c r="K1001" s="128" t="e">
        <f t="shared" si="1077"/>
        <v>#VALUE!</v>
      </c>
      <c r="L1001" s="128" t="e">
        <f t="shared" si="1077"/>
        <v>#VALUE!</v>
      </c>
      <c r="M1001" s="128" t="e">
        <f t="shared" si="1077"/>
        <v>#VALUE!</v>
      </c>
      <c r="N1001" s="128" t="e">
        <f t="shared" si="1077"/>
        <v>#VALUE!</v>
      </c>
      <c r="O1001" s="128" t="e">
        <f t="shared" si="1077"/>
        <v>#VALUE!</v>
      </c>
      <c r="P1001" s="128" t="e">
        <f t="shared" si="1077"/>
        <v>#VALUE!</v>
      </c>
      <c r="Q1001" s="128" t="e">
        <f t="shared" si="1077"/>
        <v>#VALUE!</v>
      </c>
      <c r="R1001" s="128" t="e">
        <f t="shared" si="1077"/>
        <v>#VALUE!</v>
      </c>
      <c r="S1001" s="128" t="e">
        <f t="shared" si="1077"/>
        <v>#VALUE!</v>
      </c>
      <c r="T1001" s="128">
        <f t="shared" si="1077"/>
        <v>5915.7944846846531</v>
      </c>
      <c r="U1001" s="128" t="e">
        <f t="shared" si="1077"/>
        <v>#VALUE!</v>
      </c>
      <c r="V1001" s="128" t="e">
        <f t="shared" si="1077"/>
        <v>#VALUE!</v>
      </c>
      <c r="W1001" s="128" t="e">
        <f t="shared" si="1077"/>
        <v>#VALUE!</v>
      </c>
      <c r="X1001" s="129" t="e">
        <f t="shared" si="1077"/>
        <v>#VALUE!</v>
      </c>
      <c r="Y1001" s="129" t="e">
        <f t="shared" si="1077"/>
        <v>#VALUE!</v>
      </c>
      <c r="Z1001" s="128" t="e">
        <f t="shared" si="1077"/>
        <v>#VALUE!</v>
      </c>
      <c r="AA1001" s="128" t="e">
        <f>AA1002+AA1007</f>
        <v>#VALUE!</v>
      </c>
      <c r="AB1001" s="128">
        <v>8918.8178898871374</v>
      </c>
      <c r="AC1001" s="128">
        <v>8881.5071875369995</v>
      </c>
      <c r="AD1001" s="128">
        <v>8901.293799950301</v>
      </c>
      <c r="AE1001" s="128" t="e">
        <f>AE1002+AE1007</f>
        <v>#VALUE!</v>
      </c>
      <c r="AF1001" s="128">
        <v>9470.1225645536197</v>
      </c>
      <c r="AG1001" s="128">
        <v>9298.2645796773304</v>
      </c>
      <c r="AH1001" s="128">
        <v>13609.879850458199</v>
      </c>
      <c r="AI1001" s="128">
        <v>9453.1401631680965</v>
      </c>
      <c r="AJ1001" s="129" t="e">
        <f>AJ1002+AJ1007</f>
        <v>#VALUE!</v>
      </c>
      <c r="AK1001" s="129">
        <v>12370.55216486861</v>
      </c>
      <c r="AL1001" s="129">
        <v>11868.999788559266</v>
      </c>
      <c r="AM1001" s="129">
        <v>10289.586313312611</v>
      </c>
      <c r="AN1001" s="129">
        <v>10293.74535812674</v>
      </c>
      <c r="AO1001" s="129" t="e">
        <f>AO1002+AO1007</f>
        <v>#VALUE!</v>
      </c>
      <c r="AP1001" s="129">
        <v>9578.1987974435342</v>
      </c>
      <c r="AQ1001" s="129">
        <v>8452.8717989130873</v>
      </c>
      <c r="AR1001" s="129">
        <v>8668.798481536076</v>
      </c>
      <c r="AS1001" s="129" t="e">
        <f>AS1002+AS1007</f>
        <v>#VALUE!</v>
      </c>
      <c r="AT1001" s="129">
        <v>11450.936906602299</v>
      </c>
      <c r="AU1001" s="129">
        <v>8733.5996281950192</v>
      </c>
      <c r="AV1001" s="129">
        <v>8799.058095537539</v>
      </c>
      <c r="AW1001" s="129">
        <v>8732.498825781975</v>
      </c>
      <c r="AX1001" s="129" t="e">
        <f>AX1002+AX1007</f>
        <v>#VALUE!</v>
      </c>
      <c r="AY1001" s="129"/>
      <c r="AZ1001" s="129">
        <v>9097.7806710173791</v>
      </c>
      <c r="BA1001" s="129">
        <v>9149.4670070202337</v>
      </c>
      <c r="BB1001" s="129">
        <v>13620.433617811019</v>
      </c>
      <c r="BC1001" s="129">
        <v>13386.639507996708</v>
      </c>
      <c r="BD1001" s="129">
        <v>13972.659496848191</v>
      </c>
      <c r="BE1001" s="129">
        <v>14015.286442890314</v>
      </c>
      <c r="BF1001" s="129" t="e">
        <f>BF1002+BF1007</f>
        <v>#VALUE!</v>
      </c>
      <c r="BG1001" s="129">
        <v>13826.512511444726</v>
      </c>
      <c r="BH1001" s="129">
        <v>13555.824927831924</v>
      </c>
      <c r="BI1001" s="129">
        <v>12098.242714853444</v>
      </c>
      <c r="BJ1001" s="129">
        <v>11813.889769183354</v>
      </c>
      <c r="BK1001" s="129">
        <v>12060.051240160832</v>
      </c>
      <c r="BL1001" s="129">
        <v>11642.322559664633</v>
      </c>
      <c r="BM1001" s="129">
        <v>11771.270895049125</v>
      </c>
      <c r="BN1001" s="129">
        <v>11721.107968207394</v>
      </c>
      <c r="BO1001" s="129" t="e">
        <f>BO1002+BO1007</f>
        <v>#VALUE!</v>
      </c>
      <c r="BP1001" s="129">
        <v>11477.857293594283</v>
      </c>
      <c r="BQ1001" s="129">
        <v>10748.106538595584</v>
      </c>
      <c r="BR1001" s="129">
        <v>10088.204297183836</v>
      </c>
      <c r="BS1001" s="129">
        <v>10052.561152575789</v>
      </c>
      <c r="BT1001" s="129">
        <v>10380.059856562641</v>
      </c>
      <c r="BU1001" s="129">
        <v>10112.05904699693</v>
      </c>
      <c r="BV1001" s="129">
        <v>8341.7517038992173</v>
      </c>
      <c r="BW1001" s="129">
        <v>10360.183073839895</v>
      </c>
      <c r="BX1001" s="129">
        <v>9956.7202256464352</v>
      </c>
      <c r="BY1001" s="129">
        <v>8782.8599954864512</v>
      </c>
      <c r="BZ1001" s="128">
        <v>10454.618068869868</v>
      </c>
      <c r="CA1001" s="129" t="e">
        <f>CA1002+CA1007</f>
        <v>#VALUE!</v>
      </c>
      <c r="CB1001" s="129">
        <v>11488.002663483376</v>
      </c>
      <c r="CC1001" s="129">
        <v>11359.72432581981</v>
      </c>
      <c r="CD1001" s="129">
        <v>10722.174833308351</v>
      </c>
      <c r="CE1001" s="129">
        <v>11655.8995137235</v>
      </c>
      <c r="CF1001" s="129">
        <v>11501.357811603824</v>
      </c>
      <c r="CG1001" s="129">
        <v>10850.436954091361</v>
      </c>
      <c r="CH1001" s="129">
        <v>11680.819193527539</v>
      </c>
      <c r="CI1001" s="129">
        <v>11311.288433590837</v>
      </c>
      <c r="CJ1001" s="128">
        <v>11708.909711833445</v>
      </c>
      <c r="CK1001" s="128">
        <v>11359.455418442305</v>
      </c>
      <c r="CL1001" s="129" t="e">
        <f>CL1002+CL1007</f>
        <v>#VALUE!</v>
      </c>
      <c r="CM1001" s="129">
        <v>11404.202765794906</v>
      </c>
      <c r="CN1001" s="129">
        <v>12261.675199671772</v>
      </c>
      <c r="CO1001" s="129">
        <v>12264.116817418941</v>
      </c>
      <c r="CP1001" s="129">
        <v>12954.306807946336</v>
      </c>
      <c r="CQ1001" s="129">
        <v>12180.469413231196</v>
      </c>
      <c r="CR1001" s="129">
        <v>11415.768067616951</v>
      </c>
      <c r="CS1001" s="129">
        <v>12666.913298961357</v>
      </c>
      <c r="CT1001" s="129">
        <v>12210.109770939182</v>
      </c>
      <c r="CU1001" s="129">
        <v>11155.940759569614</v>
      </c>
      <c r="CV1001" s="129">
        <v>12040.893946923405</v>
      </c>
      <c r="CW1001" s="129">
        <v>11757.249431076076</v>
      </c>
      <c r="CX1001" s="129">
        <v>11643.985488482444</v>
      </c>
      <c r="CY1001" s="129">
        <v>11552.517071732336</v>
      </c>
      <c r="CZ1001" s="129">
        <v>10949.402983485827</v>
      </c>
      <c r="DA1001" s="129" t="e">
        <f t="shared" ref="DA1001" si="1078">DA1002+DA1007</f>
        <v>#VALUE!</v>
      </c>
      <c r="DB1001" s="128">
        <v>12128.236118923542</v>
      </c>
      <c r="DC1001" s="128">
        <v>11729.204126088962</v>
      </c>
      <c r="DD1001" s="128">
        <v>11188.974969473411</v>
      </c>
      <c r="DE1001" s="128">
        <v>12743.792496293823</v>
      </c>
      <c r="DF1001" s="128">
        <v>12315.615732597396</v>
      </c>
      <c r="DG1001" s="128">
        <v>11953.748124818119</v>
      </c>
      <c r="DH1001" s="128">
        <v>13170.194272130469</v>
      </c>
      <c r="DI1001" s="128">
        <v>13043.158325021672</v>
      </c>
      <c r="DJ1001" s="128">
        <v>12277.114080028645</v>
      </c>
      <c r="DK1001" s="128">
        <v>13289.151368392259</v>
      </c>
      <c r="DL1001" s="128">
        <v>13221.215685292835</v>
      </c>
      <c r="DM1001" s="128">
        <v>12255.772786521049</v>
      </c>
      <c r="DN1001" s="130" t="e">
        <f t="shared" ref="DN1001" si="1079">DN1002+DN1007</f>
        <v>#VALUE!</v>
      </c>
      <c r="DO1001" s="128">
        <v>12255.772786521049</v>
      </c>
      <c r="DP1001" s="128">
        <v>14375.381293271055</v>
      </c>
      <c r="DQ1001" s="128">
        <v>14223.769704041209</v>
      </c>
      <c r="DR1001" s="128">
        <v>13282.258566880877</v>
      </c>
      <c r="DS1001" s="128">
        <v>13314.205271382894</v>
      </c>
      <c r="DT1001" s="128">
        <v>13263.008535366514</v>
      </c>
      <c r="DU1001" s="128">
        <v>12645.64541205513</v>
      </c>
      <c r="DV1001" s="131" t="e">
        <f>DV1002+DV1007</f>
        <v>#VALUE!</v>
      </c>
      <c r="DW1001" s="132" t="e">
        <f>DW1002+DW1007</f>
        <v>#VALUE!</v>
      </c>
      <c r="DX1001" s="133" t="e">
        <f>DX1002+DX1007</f>
        <v>#VALUE!</v>
      </c>
      <c r="DZ1001" s="128" t="e">
        <f>DZ1002+DZ1007</f>
        <v>#VALUE!</v>
      </c>
      <c r="EC1001" s="128" t="e">
        <f>EC1002+EC1007</f>
        <v>#VALUE!</v>
      </c>
      <c r="EF1001" s="128" t="e">
        <f>EF1002+EF1007</f>
        <v>#VALUE!</v>
      </c>
      <c r="EI1001" s="128" t="e">
        <f>EI1002+EI1007</f>
        <v>#VALUE!</v>
      </c>
      <c r="EL1001" s="128" t="e">
        <f>EL1002+EL1007</f>
        <v>#VALUE!</v>
      </c>
      <c r="EO1001" s="128" t="e">
        <f>EO1002+EO1007</f>
        <v>#VALUE!</v>
      </c>
    </row>
    <row r="1002" spans="1:145" ht="15.5" x14ac:dyDescent="0.35">
      <c r="A1002" s="56" t="s">
        <v>406</v>
      </c>
      <c r="B1002" s="128">
        <f t="shared" ref="B1002:Z1002" si="1080">B1003+B1004</f>
        <v>1348.5035115924265</v>
      </c>
      <c r="C1002" s="128">
        <f t="shared" si="1080"/>
        <v>1172.8426670263241</v>
      </c>
      <c r="D1002" s="128">
        <f t="shared" si="1080"/>
        <v>1091.4096397626856</v>
      </c>
      <c r="E1002" s="128">
        <f t="shared" si="1080"/>
        <v>1143.7953533566119</v>
      </c>
      <c r="F1002" s="128">
        <f t="shared" si="1080"/>
        <v>1147.7142508761497</v>
      </c>
      <c r="G1002" s="128">
        <f t="shared" si="1080"/>
        <v>1151.3389171996935</v>
      </c>
      <c r="H1002" s="128">
        <f t="shared" si="1080"/>
        <v>1214.827731444884</v>
      </c>
      <c r="I1002" s="128">
        <f t="shared" si="1080"/>
        <v>1955.5471686513567</v>
      </c>
      <c r="J1002" s="128">
        <f t="shared" si="1080"/>
        <v>2019.9378839239523</v>
      </c>
      <c r="K1002" s="128">
        <f t="shared" si="1080"/>
        <v>1969.2803752179445</v>
      </c>
      <c r="L1002" s="128">
        <f t="shared" si="1080"/>
        <v>2645.5107056916372</v>
      </c>
      <c r="M1002" s="128">
        <f t="shared" si="1080"/>
        <v>2684.2119865601971</v>
      </c>
      <c r="N1002" s="128">
        <f t="shared" si="1080"/>
        <v>2477.6265881777877</v>
      </c>
      <c r="O1002" s="128">
        <f t="shared" si="1080"/>
        <v>2744.5392622339077</v>
      </c>
      <c r="P1002" s="128">
        <f t="shared" si="1080"/>
        <v>4235.8490744453984</v>
      </c>
      <c r="Q1002" s="128">
        <f t="shared" si="1080"/>
        <v>4778.4346758345437</v>
      </c>
      <c r="R1002" s="128">
        <f t="shared" si="1080"/>
        <v>4705.6319195793058</v>
      </c>
      <c r="S1002" s="128">
        <f t="shared" si="1080"/>
        <v>4976.4015920672837</v>
      </c>
      <c r="T1002" s="128">
        <f t="shared" si="1080"/>
        <v>5774.8534846846505</v>
      </c>
      <c r="U1002" s="128">
        <f t="shared" si="1080"/>
        <v>6590.1446198485701</v>
      </c>
      <c r="V1002" s="128">
        <f t="shared" si="1080"/>
        <v>8142.0587654816418</v>
      </c>
      <c r="W1002" s="128">
        <f t="shared" si="1080"/>
        <v>8291.5224247549431</v>
      </c>
      <c r="X1002" s="129">
        <f t="shared" si="1080"/>
        <v>9353.662230401158</v>
      </c>
      <c r="Y1002" s="129">
        <f t="shared" si="1080"/>
        <v>9595.6884537346577</v>
      </c>
      <c r="Z1002" s="128">
        <f t="shared" si="1080"/>
        <v>10060.606969854942</v>
      </c>
      <c r="AA1002" s="128">
        <f>AA1003+AA1004</f>
        <v>11516.289706739395</v>
      </c>
      <c r="AB1002" s="128">
        <v>7585.8662596060622</v>
      </c>
      <c r="AC1002" s="128">
        <v>7537.5160300793732</v>
      </c>
      <c r="AD1002" s="128">
        <v>7574.7696917226858</v>
      </c>
      <c r="AE1002" s="128">
        <f>AE1003+AE1004</f>
        <v>12216.366848392698</v>
      </c>
      <c r="AF1002" s="128">
        <v>9459.1225645536197</v>
      </c>
      <c r="AG1002" s="128">
        <v>9287.2711217031701</v>
      </c>
      <c r="AH1002" s="128">
        <v>13589.345855008305</v>
      </c>
      <c r="AI1002" s="128">
        <v>10221.578859968442</v>
      </c>
      <c r="AJ1002" s="129">
        <f>AJ1003+AJ1004</f>
        <v>12542.137585805103</v>
      </c>
      <c r="AK1002" s="129">
        <v>12349.711631392862</v>
      </c>
      <c r="AL1002" s="129">
        <v>11848.209255083517</v>
      </c>
      <c r="AM1002" s="129">
        <v>10268.795779836862</v>
      </c>
      <c r="AN1002" s="129">
        <v>10273.104825050999</v>
      </c>
      <c r="AO1002" s="129">
        <f>AO1003+AO1004</f>
        <v>11797.341455140822</v>
      </c>
      <c r="AP1002" s="129">
        <v>9557.6502301717101</v>
      </c>
      <c r="AQ1002" s="129">
        <v>8432.4203589210993</v>
      </c>
      <c r="AR1002" s="129">
        <v>8648.2470415440876</v>
      </c>
      <c r="AS1002" s="129">
        <f>AS1003+AS1004</f>
        <v>10747.93986393329</v>
      </c>
      <c r="AT1002" s="129">
        <v>11426.386230088639</v>
      </c>
      <c r="AU1002" s="129">
        <v>8712.9789516809687</v>
      </c>
      <c r="AV1002" s="129">
        <v>8787.9627441147586</v>
      </c>
      <c r="AW1002" s="129">
        <v>8721.1634743591949</v>
      </c>
      <c r="AX1002" s="129">
        <f>AX1003+AX1004</f>
        <v>11186.148856278005</v>
      </c>
      <c r="AY1002" s="129"/>
      <c r="AZ1002" s="129">
        <v>9086.7468346515052</v>
      </c>
      <c r="BA1002" s="129">
        <v>9138.4331706543599</v>
      </c>
      <c r="BB1002" s="129">
        <v>13609.403361445144</v>
      </c>
      <c r="BC1002" s="129">
        <v>13375.609251630833</v>
      </c>
      <c r="BD1002" s="129">
        <v>13961.629240482316</v>
      </c>
      <c r="BE1002" s="129">
        <v>14004.256186524439</v>
      </c>
      <c r="BF1002" s="129">
        <f>BF1003+BF1004</f>
        <v>11299.135893859708</v>
      </c>
      <c r="BG1002" s="129">
        <v>13815.631384321596</v>
      </c>
      <c r="BH1002" s="129">
        <v>13544.903800708795</v>
      </c>
      <c r="BI1002" s="129">
        <v>12004.106659243158</v>
      </c>
      <c r="BJ1002" s="129">
        <v>11719.733713573069</v>
      </c>
      <c r="BK1002" s="129">
        <v>11965.916974550546</v>
      </c>
      <c r="BL1002" s="129">
        <v>11548.168294054347</v>
      </c>
      <c r="BM1002" s="129">
        <v>11676.76662943884</v>
      </c>
      <c r="BN1002" s="129">
        <v>11626.603702597109</v>
      </c>
      <c r="BO1002" s="129">
        <f>BO1003+BO1004</f>
        <v>10807.110000672106</v>
      </c>
      <c r="BP1002" s="129">
        <v>11354.390706282107</v>
      </c>
      <c r="BQ1002" s="129">
        <v>10624.639951283409</v>
      </c>
      <c r="BR1002" s="129">
        <v>9964.7177098716602</v>
      </c>
      <c r="BS1002" s="129">
        <v>9929.0394112395279</v>
      </c>
      <c r="BT1002" s="129">
        <v>10256.658115226381</v>
      </c>
      <c r="BU1002" s="129">
        <v>9988.6373056606699</v>
      </c>
      <c r="BV1002" s="129">
        <v>8218.2899625629561</v>
      </c>
      <c r="BW1002" s="129">
        <v>10226.699216037459</v>
      </c>
      <c r="BX1002" s="129">
        <v>9823.2663678439985</v>
      </c>
      <c r="BY1002" s="129">
        <v>8649.4761376840161</v>
      </c>
      <c r="BZ1002" s="128">
        <v>10321.229365091516</v>
      </c>
      <c r="CA1002" s="129">
        <f>CA1003+CA1004</f>
        <v>10120.448453775281</v>
      </c>
      <c r="CB1002" s="129">
        <v>11353.463959705025</v>
      </c>
      <c r="CC1002" s="129">
        <v>11225.225622041458</v>
      </c>
      <c r="CD1002" s="129">
        <v>10587.73612953</v>
      </c>
      <c r="CE1002" s="129">
        <v>11618.293790926618</v>
      </c>
      <c r="CF1002" s="129">
        <v>11463.792088806942</v>
      </c>
      <c r="CG1002" s="129">
        <v>10812.931231294478</v>
      </c>
      <c r="CH1002" s="129">
        <v>11643.033470730657</v>
      </c>
      <c r="CI1002" s="129">
        <v>11273.532710793954</v>
      </c>
      <c r="CJ1002" s="128">
        <v>11671.043989036563</v>
      </c>
      <c r="CK1002" s="128">
        <v>11321.549695645423</v>
      </c>
      <c r="CL1002" s="129">
        <f>CL1003+CL1004</f>
        <v>10627.679074049976</v>
      </c>
      <c r="CM1002" s="129">
        <v>11365.397042998024</v>
      </c>
      <c r="CN1002" s="129">
        <v>12208.839476874889</v>
      </c>
      <c r="CO1002" s="129">
        <v>12211.581094622059</v>
      </c>
      <c r="CP1002" s="129">
        <v>12901.871085149454</v>
      </c>
      <c r="CQ1002" s="129">
        <v>12127.933690434314</v>
      </c>
      <c r="CR1002" s="129">
        <v>11363.182344820068</v>
      </c>
      <c r="CS1002" s="129">
        <v>12614.587576164475</v>
      </c>
      <c r="CT1002" s="129">
        <v>12157.704048142299</v>
      </c>
      <c r="CU1002" s="129">
        <v>11103.405036772732</v>
      </c>
      <c r="CV1002" s="129">
        <v>11888.648224126508</v>
      </c>
      <c r="CW1002" s="129">
        <v>11604.973708279178</v>
      </c>
      <c r="CX1002" s="129">
        <v>11591.619765685562</v>
      </c>
      <c r="CY1002" s="129">
        <v>11500.131348935454</v>
      </c>
      <c r="CZ1002" s="129">
        <v>10797.127260688929</v>
      </c>
      <c r="DA1002" s="129">
        <f t="shared" ref="DA1002" si="1081">DA1003+DA1004</f>
        <v>11125.1446004351</v>
      </c>
      <c r="DB1002" s="128">
        <v>12075.88039612666</v>
      </c>
      <c r="DC1002" s="128">
        <v>11676.807203292079</v>
      </c>
      <c r="DD1002" s="128">
        <v>11136.519246676529</v>
      </c>
      <c r="DE1002" s="128">
        <v>12711.622773496943</v>
      </c>
      <c r="DF1002" s="128">
        <v>12283.385009800517</v>
      </c>
      <c r="DG1002" s="128">
        <v>11921.47240202124</v>
      </c>
      <c r="DH1002" s="128">
        <v>13067.272045292295</v>
      </c>
      <c r="DI1002" s="128">
        <v>12940.216098183497</v>
      </c>
      <c r="DJ1002" s="128">
        <v>12174.151853190469</v>
      </c>
      <c r="DK1002" s="128">
        <v>13186.093551554084</v>
      </c>
      <c r="DL1002" s="128">
        <v>13118.150868454661</v>
      </c>
      <c r="DM1002" s="128">
        <v>12152.810559682874</v>
      </c>
      <c r="DN1002" s="130">
        <f t="shared" ref="DN1002" si="1082">DN1003+DN1004</f>
        <v>11686.627356268187</v>
      </c>
      <c r="DO1002" s="128">
        <v>12152.810559682874</v>
      </c>
      <c r="DP1002" s="128">
        <v>14272.71773643288</v>
      </c>
      <c r="DQ1002" s="128">
        <v>14121.056147203035</v>
      </c>
      <c r="DR1002" s="128">
        <v>13179.445010042702</v>
      </c>
      <c r="DS1002" s="128">
        <v>12868.444915077345</v>
      </c>
      <c r="DT1002" s="128">
        <v>12817.168179060965</v>
      </c>
      <c r="DU1002" s="128">
        <v>12175.009759619039</v>
      </c>
      <c r="DV1002" s="131">
        <f>DV1003+DV1004</f>
        <v>12376.190779185485</v>
      </c>
      <c r="DW1002" s="132">
        <f>DW1003+DW1004</f>
        <v>12247.95228307967</v>
      </c>
      <c r="DX1002" s="133">
        <f>DX1003+DX1004</f>
        <v>11885.743163338324</v>
      </c>
      <c r="DZ1002" s="128">
        <f>DZ1003+DZ1004</f>
        <v>12348.001980161436</v>
      </c>
      <c r="EC1002" s="128">
        <f>EC1003+EC1004</f>
        <v>12557.228684671078</v>
      </c>
      <c r="EF1002" s="128">
        <f>EF1003+EF1004</f>
        <v>13251.09594974334</v>
      </c>
      <c r="EI1002" s="128">
        <f>EI1003+EI1004</f>
        <v>13602.811338855401</v>
      </c>
      <c r="EL1002" s="128">
        <f>EL1003+EL1004</f>
        <v>13989.007341800771</v>
      </c>
      <c r="EO1002" s="128">
        <f>EO1003+EO1004</f>
        <v>14226.923201768364</v>
      </c>
    </row>
    <row r="1003" spans="1:145" ht="15.5" x14ac:dyDescent="0.35">
      <c r="A1003" s="56" t="s">
        <v>407</v>
      </c>
      <c r="B1003" s="57">
        <f>([2]CAMEROUN!C2815+[2]CAMEROUN!D2815)/2+[3]CONGO!D2583+[7]RCA!D2513+[4]GABON!D2914+[5]GUINEE!D2548+[6]TCHAD!D2533</f>
        <v>600.17919419856992</v>
      </c>
      <c r="C1003" s="57">
        <f>([2]CAMEROUN!D2815+[2]CAMEROUN!E2815)/2+[3]CONGO!E2583+[7]RCA!E2513+[4]GABON!E2914+[5]GUINEE!E2548+[6]TCHAD!E2533</f>
        <v>319.85602932454691</v>
      </c>
      <c r="D1003" s="57">
        <f>([2]CAMEROUN!E2815+[2]CAMEROUN!F2815)/2+[3]CONGO!F2583+[7]RCA!F2513+[4]GABON!F2914+[5]GUINEE!F2548+[6]TCHAD!F2533</f>
        <v>250.23928848275415</v>
      </c>
      <c r="E1003" s="57">
        <f>([2]CAMEROUN!F2815+[2]CAMEROUN!G2815)/2+[3]CONGO!G2583+[7]RCA!G2513+[4]GABON!G2914+[5]GUINEE!G2548+[6]TCHAD!G2533</f>
        <v>317.92408248102288</v>
      </c>
      <c r="F1003" s="57">
        <f>([2]CAMEROUN!G2815+[2]CAMEROUN!H2815)/2+[3]CONGO!H2583+[7]RCA!H2513+[4]GABON!H2914+[5]GUINEE!H2548+[6]TCHAD!H2533</f>
        <v>329.33022494458925</v>
      </c>
      <c r="G1003" s="57">
        <f>([2]CAMEROUN!H2815+[2]CAMEROUN!I2815)/2+[3]CONGO!I2583+[7]RCA!I2513+[4]GABON!I2914+[5]GUINEE!I2548+[6]TCHAD!I2533</f>
        <v>255.08687790892569</v>
      </c>
      <c r="H1003" s="57">
        <f>([2]CAMEROUN!I2815+[2]CAMEROUN!J2815)/2+[3]CONGO!J2583+[7]RCA!J2513+[4]GABON!J2914+[5]GUINEE!J2548+[6]TCHAD!J2533</f>
        <v>213.5493614965022</v>
      </c>
      <c r="I1003" s="128">
        <f>([2]CAMEROUN!J2815+[2]CAMEROUN!K2815)/2+[3]CONGO!K2583+[7]RCA!K2513+[4]GABON!K2914+[5]GUINEE!K2548+[6]TCHAD!K2533</f>
        <v>177.77980567176516</v>
      </c>
      <c r="J1003" s="128">
        <f>([2]CAMEROUN!K2815+[2]CAMEROUN!L2815)/2+[3]CONGO!L2583+[7]RCA!L2513+[4]GABON!L2914+[5]GUINEE!L2548+[6]TCHAD!L2533</f>
        <v>143.8234542754364</v>
      </c>
      <c r="K1003" s="128">
        <f>([2]CAMEROUN!L2815+[2]CAMEROUN!M2815)/2+[3]CONGO!M2583+[7]RCA!M2513+[4]GABON!M2914+[5]GUINEE!M2548+[6]TCHAD!M2533</f>
        <v>158.21019327530621</v>
      </c>
      <c r="L1003" s="128">
        <f>([2]CAMEROUN!M2815+[2]CAMEROUN!N2815)/2+[3]CONGO!N2583+[7]RCA!N2513+[4]GABON!N2914+[5]GUINEE!N2548+[6]TCHAD!N2533</f>
        <v>280.00446896021947</v>
      </c>
      <c r="M1003" s="128">
        <f>([2]CAMEROUN!N2815+[2]CAMEROUN!O2815)/2+[3]CONGO!O2583+[7]RCA!O2513+[4]GABON!O2914+[5]GUINEE!O2548+[6]TCHAD!O2533</f>
        <v>316.2029753250236</v>
      </c>
      <c r="N1003" s="128">
        <f>([2]CAMEROUN!O2815+[2]CAMEROUN!P2815)/2+[3]CONGO!P2583+[7]RCA!P2513+[4]GABON!P2914+[5]GUINEE!P2548+[6]TCHAD!P2533</f>
        <v>283.26995005636371</v>
      </c>
      <c r="O1003" s="128">
        <f>([2]CAMEROUN!P2815+[2]CAMEROUN!Q2815)/2+[3]CONGO!Q2583+[7]RCA!Q2513+[4]GABON!Q2914+[5]GUINEE!Q2548+[6]TCHAD!Q2533</f>
        <v>340.58740734289097</v>
      </c>
      <c r="P1003" s="128">
        <f>[2]CAMEROUN!AH2815+[3]CONGO!R2583+[7]RCA!R2513+[4]GABON!R2914+[5]GUINEE!R2548+[6]TCHAD!R2533</f>
        <v>482.56626716220899</v>
      </c>
      <c r="Q1003" s="128">
        <f>[2]CAMEROUN!AI2815+[3]CONGO!S2583+[7]RCA!S2513+[4]GABON!S2914+[5]GUINEE!S2548+[6]TCHAD!S2533</f>
        <v>511.79772337267258</v>
      </c>
      <c r="R1003" s="128">
        <f>[2]CAMEROUN!AJ2815+[3]CONGO!T2583+[7]RCA!T2513+[4]GABON!T2914+[5]GUINEE!T2548+[6]TCHAD!T2533</f>
        <v>489.6984153053337</v>
      </c>
      <c r="S1003" s="128">
        <f>[2]CAMEROUN!AK2815+[3]CONGO!U2583+[7]RCA!U2513+[4]GABON!U2914+[5]GUINEE!U2548+[6]TCHAD!U2533</f>
        <v>719.62282000791618</v>
      </c>
      <c r="T1003" s="128">
        <f>[2]CAMEROUN!AL2815+[3]CONGO!V2583+[7]RCA!V2513+[4]GABON!V2914+[5]GUINEE!V2548+[6]TCHAD!V2533</f>
        <v>1365.5217612590977</v>
      </c>
      <c r="U1003" s="128">
        <f>[2]CAMEROUN!AM2815+[3]CONGO!W2583+[7]RCA!W2513+[4]GABON!W2914+[5]GUINEE!W2548+[6]TCHAD!W2533</f>
        <v>1452.0895435004445</v>
      </c>
      <c r="V1003" s="128">
        <f>[2]CAMEROUN!AN2815+[3]CONGO!X2583+[7]RCA!X2513+[4]GABON!X2914+[5]GUINEE!X2548+[6]TCHAD!X2533</f>
        <v>1694.7928180645179</v>
      </c>
      <c r="W1003" s="128">
        <f>[2]CAMEROUN!AO2815+[3]CONGO!Y2583+[7]RCA!Y2513+[4]GABON!Y2914+[5]GUINEE!Y2548+[6]TCHAD!Y2533</f>
        <v>2129.1892326745206</v>
      </c>
      <c r="X1003" s="128">
        <f>[2]CAMEROUN!AP2815+[3]CONGO!Z2583+[7]RCA!Z2513+[4]GABON!Z2914+[5]GUINEE!Z2548+[6]TCHAD!Z2533</f>
        <v>2583.1176070630672</v>
      </c>
      <c r="Y1003" s="128">
        <f>[2]CAMEROUN!AQ2815+[3]CONGO!AA2583+[7]RCA!AA2513+[4]GABON!AA2914+[5]GUINEE!AA2548+[6]TCHAD!AA2533</f>
        <v>2531.735006071784</v>
      </c>
      <c r="Z1003" s="128">
        <f>[2]CAMEROUN!AR2815+[3]CONGO!AB2583+[7]RCA!AB2513+[4]GABON!AB2914+[5]GUINEE!AB2548+[6]TCHAD!AB2533</f>
        <v>2866.1599471571121</v>
      </c>
      <c r="AA1003" s="128">
        <f>[2]CAMEROUN!AS2815+[3]CONGO!AC2583+[7]RCA!AC2513+[4]GABON!AC2914+[5]GUINEE!AC2548+[6]TCHAD!AC2533</f>
        <v>3436.5509755952726</v>
      </c>
      <c r="AB1003" s="128">
        <v>2094.5793387519529</v>
      </c>
      <c r="AC1003" s="128">
        <v>1996.6530767311658</v>
      </c>
      <c r="AD1003" s="128">
        <v>2040.3762474929981</v>
      </c>
      <c r="AE1003" s="128">
        <f>[2]CAMEROUN!AT2815+[3]CONGO!AH2583+[7]RCA!AD2513+[4]GABON!AD2914+[5]GUINEE!AD2548+[6]TCHAD!AH2533</f>
        <v>3092.0333870190402</v>
      </c>
      <c r="AF1003" s="128">
        <v>2442.0500865567501</v>
      </c>
      <c r="AG1003" s="128">
        <v>2112.4922513050101</v>
      </c>
      <c r="AH1003" s="128">
        <v>4148.0212777796505</v>
      </c>
      <c r="AI1003" s="128">
        <v>3532.1096849054975</v>
      </c>
      <c r="AJ1003" s="129">
        <f>[2]CAMEROUN!AU2815+[3]CONGO!AM2583+[7]RCA!AE2513+[4]GABON!AE2914+[5]GUINEE!AE2548+[6]TCHAD!AM2533</f>
        <v>2950.3729937515236</v>
      </c>
      <c r="AK1003" s="129">
        <v>3067.8796428747478</v>
      </c>
      <c r="AL1003" s="129">
        <v>2647.0730970751592</v>
      </c>
      <c r="AM1003" s="129">
        <v>2685.9879991417138</v>
      </c>
      <c r="AN1003" s="129">
        <v>2691.5338913806304</v>
      </c>
      <c r="AO1003" s="129">
        <f>[2]CAMEROUN!AV2815+[3]CONGO!AR2583+[7]RCA!AF2513+[4]GABON!AF2914+[5]GUINEE!AF2548+[6]TCHAD!AR2533</f>
        <v>2860.1457203180566</v>
      </c>
      <c r="AP1003" s="129">
        <v>2736.8670192397453</v>
      </c>
      <c r="AQ1003" s="129">
        <v>2520.0479580815313</v>
      </c>
      <c r="AR1003" s="129">
        <v>2394.2876932520412</v>
      </c>
      <c r="AS1003" s="129">
        <f>[2]CAMEROUN!AZ2815+[3]CONGO!AV2583+[7]RCA!AJ2513+[4]GABON!AJ2914+[5]GUINEE!AJ2548+[6]TCHAD!AV2533</f>
        <v>2238.9046091577979</v>
      </c>
      <c r="AT1003" s="129">
        <v>1865.5965750538144</v>
      </c>
      <c r="AU1003" s="129">
        <v>1208.5942497155172</v>
      </c>
      <c r="AV1003" s="129">
        <v>1235.1256459893973</v>
      </c>
      <c r="AW1003" s="129">
        <v>1130.9516698010229</v>
      </c>
      <c r="AX1003" s="129">
        <f>[2]CAMEROUN!BE2815+[3]CONGO!BA2583+[7]RCA!AO2513+[4]GABON!AO2914+[5]GUINEE!AO2548+[6]TCHAD!BA2533</f>
        <v>1574.8769374467433</v>
      </c>
      <c r="AY1003" s="129"/>
      <c r="AZ1003" s="129">
        <v>1309.804806046053</v>
      </c>
      <c r="BA1003" s="129">
        <v>1305.8069428324088</v>
      </c>
      <c r="BB1003" s="129">
        <v>1480.8152840725188</v>
      </c>
      <c r="BC1003" s="129">
        <v>1451.6709275559879</v>
      </c>
      <c r="BD1003" s="129">
        <v>1357.7489243609414</v>
      </c>
      <c r="BE1003" s="129">
        <v>1358.9806516310416</v>
      </c>
      <c r="BF1003" s="129">
        <f>[2]CAMEROUN!BL2815+[3]CONGO!BI2583+[7]RCA!AV2513+[4]GABON!AV2914+[5]GUINEE!AV2548+[6]TCHAD!BH2533</f>
        <v>1537.2572427162295</v>
      </c>
      <c r="BG1003" s="129">
        <v>1450.1619947254069</v>
      </c>
      <c r="BH1003" s="129">
        <v>1463.0173855104733</v>
      </c>
      <c r="BI1003" s="129">
        <v>1135.5676492064729</v>
      </c>
      <c r="BJ1003" s="129">
        <v>1174.1468138323339</v>
      </c>
      <c r="BK1003" s="129">
        <v>1069.5438778998341</v>
      </c>
      <c r="BL1003" s="129">
        <v>1111.9474710396198</v>
      </c>
      <c r="BM1003" s="129">
        <v>1104.6302456269161</v>
      </c>
      <c r="BN1003" s="129">
        <v>1092.0698527482621</v>
      </c>
      <c r="BO1003" s="129">
        <f>[2]CAMEROUN!BU2815+[3]CONGO!BR2583+[7]RCA!BE2513+[4]GABON!BE2914+[5]GUINEE!BE2548+[6]TCHAD!BQ2533</f>
        <v>1498.0862384296083</v>
      </c>
      <c r="BP1003" s="129">
        <v>1173.558577755331</v>
      </c>
      <c r="BQ1003" s="129">
        <v>1167.8633696771046</v>
      </c>
      <c r="BR1003" s="129">
        <v>1296.7909836349718</v>
      </c>
      <c r="BS1003" s="129">
        <v>1366.2574234207609</v>
      </c>
      <c r="BT1003" s="129">
        <v>944.61761322212601</v>
      </c>
      <c r="BU1003" s="129">
        <v>1040.5689474300591</v>
      </c>
      <c r="BV1003" s="129">
        <v>907.03095637193201</v>
      </c>
      <c r="BW1003" s="129">
        <v>1009.4295544340997</v>
      </c>
      <c r="BX1003" s="129">
        <v>1000.3163698052105</v>
      </c>
      <c r="BY1003" s="129">
        <v>869.61472543535012</v>
      </c>
      <c r="BZ1003" s="128">
        <v>1061.4281835800653</v>
      </c>
      <c r="CA1003" s="129">
        <f>[2]CAMEROUN!CG2815+[3]CONGO!CD2583+[7]RCA!BQ2513+[4]GABON!BQ2914+[5]GUINEE!BQ2548+[6]TCHAD!CC2533</f>
        <v>1110.4148890170816</v>
      </c>
      <c r="CB1003" s="129">
        <v>1493.4507402599891</v>
      </c>
      <c r="CC1003" s="129">
        <v>1482.4062817835131</v>
      </c>
      <c r="CD1003" s="129">
        <v>1456.5108942686393</v>
      </c>
      <c r="CE1003" s="129">
        <v>1450.2074656772268</v>
      </c>
      <c r="CF1003" s="129">
        <v>1448.8637694272977</v>
      </c>
      <c r="CG1003" s="129">
        <v>1451.6975098557205</v>
      </c>
      <c r="CH1003" s="129">
        <v>1435.5741641150444</v>
      </c>
      <c r="CI1003" s="129">
        <v>1391.3583907236748</v>
      </c>
      <c r="CJ1003" s="128">
        <v>1483.5291470615311</v>
      </c>
      <c r="CK1003" s="128">
        <v>1457.7570106418395</v>
      </c>
      <c r="CL1003" s="129">
        <f>[2]CAMEROUN!CR2815+[3]CONGO!CO2583+[7]RCA!CB2513+[4]GABON!CB2914+[5]GUINEE!CD2548+[6]TCHAD!CN2533</f>
        <v>1104.8161084234375</v>
      </c>
      <c r="CM1003" s="129">
        <v>1484.0631162236821</v>
      </c>
      <c r="CN1003" s="129">
        <v>1449.4849300577487</v>
      </c>
      <c r="CO1003" s="129">
        <v>1444.5656431285108</v>
      </c>
      <c r="CP1003" s="129">
        <v>1434.9703647513597</v>
      </c>
      <c r="CQ1003" s="129">
        <v>1398.679027170879</v>
      </c>
      <c r="CR1003" s="129">
        <v>1385.2070356570343</v>
      </c>
      <c r="CS1003" s="129">
        <v>1392.1655296707522</v>
      </c>
      <c r="CT1003" s="129">
        <v>1351.7834747041795</v>
      </c>
      <c r="CU1003" s="129">
        <v>1333.4767058191983</v>
      </c>
      <c r="CV1003" s="129">
        <v>1318.5384977567062</v>
      </c>
      <c r="CW1003" s="129">
        <v>1317.9470897922827</v>
      </c>
      <c r="CX1003" s="129">
        <v>1211.0534877566254</v>
      </c>
      <c r="CY1003" s="129">
        <v>1224.2492827546575</v>
      </c>
      <c r="CZ1003" s="129">
        <v>1286.5674955480561</v>
      </c>
      <c r="DA1003" s="129">
        <f>[2]CAMEROUN!DD2815+[3]CONGO!DA2583+[7]RCA!CN2513+[4]GABON!CN2914+[5]GUINEE!CP2548+[6]TCHAD!CZ2533</f>
        <v>1234.1962120355745</v>
      </c>
      <c r="DB1003" s="128">
        <v>1194.1452972140223</v>
      </c>
      <c r="DC1003" s="128">
        <v>1194.0485241914291</v>
      </c>
      <c r="DD1003" s="128">
        <v>1196.2598521474524</v>
      </c>
      <c r="DE1003" s="128">
        <v>1314.21517716163</v>
      </c>
      <c r="DF1003" s="128">
        <v>1311.1425193512484</v>
      </c>
      <c r="DG1003" s="128">
        <v>1309.5167399740187</v>
      </c>
      <c r="DH1003" s="128">
        <v>1521.3954180352814</v>
      </c>
      <c r="DI1003" s="128">
        <v>1543.9613048581332</v>
      </c>
      <c r="DJ1003" s="128">
        <v>1495.1415957742502</v>
      </c>
      <c r="DK1003" s="128">
        <v>1518.2264314892557</v>
      </c>
      <c r="DL1003" s="128">
        <v>1540.4327516403239</v>
      </c>
      <c r="DM1003" s="128">
        <v>1489.0999586470302</v>
      </c>
      <c r="DN1003" s="130">
        <f>[2]CAMEROUN!DQ2815+[3]CONGO!DN2583+[7]RCA!DA2513+[4]GABON!DA2914+[5]GUINEE!DC2548+[6]TCHAD!DM2533</f>
        <v>1153.2405534215832</v>
      </c>
      <c r="DO1003" s="128">
        <v>1489.0999586470302</v>
      </c>
      <c r="DP1003" s="128">
        <v>1861.9061476431009</v>
      </c>
      <c r="DQ1003" s="128">
        <v>1868.6001140588844</v>
      </c>
      <c r="DR1003" s="128">
        <v>1719.0854059138951</v>
      </c>
      <c r="DS1003" s="128">
        <v>1571.2972198346895</v>
      </c>
      <c r="DT1003" s="128">
        <v>1577.8175868916185</v>
      </c>
      <c r="DU1003" s="128">
        <v>1238.9427156096071</v>
      </c>
      <c r="DV1003" s="131">
        <f>[2]CAMEROUN!EA2815+[3]CONGO!DX2583+[7]RCA!DN2513+[4]GABON!DK2914+[5]GUINEE!DN2548+[6]TCHAD!DW2533</f>
        <v>1380.7852517155493</v>
      </c>
      <c r="DW1003" s="132">
        <f>[2]CAMEROUN!EB2815+[3]CONGO!DY2583+[7]RCA!DM2513+[4]GABON!DL2914+[5]GUINEE!DO2548+[6]TCHAD!DX2533</f>
        <v>1359.8444268385615</v>
      </c>
      <c r="DX1003" s="133">
        <f>[2]CAMEROUN!EC2815+[3]CONGO!DZ2583+[7]RCA!DN2513+[4]GABON!DM2914+[5]GUINEE!DP2548+[6]TCHAD!DY2533</f>
        <v>1422.2163828021191</v>
      </c>
      <c r="DZ1003" s="128">
        <f>[2]CAMEROUN!EE2815+[3]CONGO!EB2583+[7]RCA!DP2513+[4]GABON!DO2914+[5]GUINEE!DR2548+[6]TCHAD!EA2533</f>
        <v>1269.6864654419758</v>
      </c>
      <c r="EC1003" s="128">
        <f>[2]CAMEROUN!EH2815+[3]CONGO!EE2583+[7]RCA!DS2513+[4]GABON!DR2914+[5]GUINEE!DU2548+[6]TCHAD!ED2533</f>
        <v>1272.6933304791346</v>
      </c>
      <c r="EF1003" s="128">
        <f>[2]CAMEROUN!EK2815+[3]CONGO!EH2583+[7]RCA!DV2513+[4]GABON!DU2914+[5]GUINEE!DX2548+[6]TCHAD!EG2533</f>
        <v>1324.2395341347019</v>
      </c>
      <c r="EI1003" s="128">
        <f>[2]CAMEROUN!EN2815+[3]CONGO!EK2583+[7]RCA!DY2513+[4]GABON!DX2914+[5]GUINEE!EA2548+[6]TCHAD!EJ2533</f>
        <v>1285.2333932194576</v>
      </c>
      <c r="EL1003" s="128">
        <f>[2]CAMEROUN!EQ2815+[3]CONGO!EN2583+[7]RCA!EB2513+[4]GABON!EA2914+[5]GUINEE!ED2548+[6]TCHAD!EM2533</f>
        <v>1270.5076100817259</v>
      </c>
      <c r="EO1003" s="128">
        <f>[2]CAMEROUN!ET2815+[3]CONGO!EQ2583+[7]RCA!EE2513+[4]GABON!ED2914+[5]GUINEE!EG2548+[6]TCHAD!EP2533</f>
        <v>1217.6780950051959</v>
      </c>
    </row>
    <row r="1004" spans="1:145" ht="15.5" x14ac:dyDescent="0.35">
      <c r="A1004" s="56" t="s">
        <v>408</v>
      </c>
      <c r="B1004" s="57">
        <f>([2]CAMEROUN!C2816+[2]CAMEROUN!D2816)/2+[3]CONGO!D2584+[7]RCA!D2514+[4]GABON!D2915+[5]GUINEE!D2549+[6]TCHAD!D2534</f>
        <v>748.32431739385675</v>
      </c>
      <c r="C1004" s="57">
        <f>([2]CAMEROUN!D2816+[2]CAMEROUN!E2816)/2+[3]CONGO!E2584+[7]RCA!E2514+[4]GABON!E2915+[5]GUINEE!E2549+[6]TCHAD!E2534</f>
        <v>852.98663770177723</v>
      </c>
      <c r="D1004" s="57">
        <f>([2]CAMEROUN!E2816+[2]CAMEROUN!F2816)/2+[3]CONGO!F2584+[7]RCA!F2514+[4]GABON!F2915+[5]GUINEE!F2549+[6]TCHAD!F2534</f>
        <v>841.17035127993142</v>
      </c>
      <c r="E1004" s="57">
        <f>([2]CAMEROUN!F2816+[2]CAMEROUN!G2816)/2+[3]CONGO!G2584+[7]RCA!G2514+[4]GABON!G2915+[5]GUINEE!G2549+[6]TCHAD!G2534</f>
        <v>825.87127087558895</v>
      </c>
      <c r="F1004" s="57">
        <f>([2]CAMEROUN!G2816+[2]CAMEROUN!H2816)/2+[3]CONGO!H2584+[7]RCA!H2514+[4]GABON!H2915+[5]GUINEE!H2549+[6]TCHAD!H2534</f>
        <v>818.38402593156047</v>
      </c>
      <c r="G1004" s="57">
        <f>([2]CAMEROUN!H2816+[2]CAMEROUN!I2816)/2+[3]CONGO!I2584+[7]RCA!I2514+[4]GABON!I2915+[5]GUINEE!I2549+[6]TCHAD!I2534</f>
        <v>896.2520392907677</v>
      </c>
      <c r="H1004" s="57">
        <f>([2]CAMEROUN!I2816+[2]CAMEROUN!J2816)/2+[3]CONGO!J2584+[7]RCA!J2514+[4]GABON!J2915+[5]GUINEE!J2549+[6]TCHAD!J2534</f>
        <v>1001.2783699483819</v>
      </c>
      <c r="I1004" s="128">
        <f>([2]CAMEROUN!J2816+[2]CAMEROUN!K2816)/2+[3]CONGO!K2584+[7]RCA!K2514+[4]GABON!K2915+[5]GUINEE!K2549+[6]TCHAD!K2534</f>
        <v>1777.7673629795916</v>
      </c>
      <c r="J1004" s="128">
        <f>([2]CAMEROUN!K2816+[2]CAMEROUN!L2816)/2+[3]CONGO!L2584+[7]RCA!L2514+[4]GABON!L2915+[5]GUINEE!L2549+[6]TCHAD!L2534</f>
        <v>1876.1144296485159</v>
      </c>
      <c r="K1004" s="128">
        <f>([2]CAMEROUN!L2816+[2]CAMEROUN!M2816)/2+[3]CONGO!M2584+[7]RCA!M2514+[4]GABON!M2915+[5]GUINEE!M2549+[6]TCHAD!M2534</f>
        <v>1811.0701819426383</v>
      </c>
      <c r="L1004" s="128">
        <f>([2]CAMEROUN!M2816+[2]CAMEROUN!N2816)/2+[3]CONGO!N2584+[7]RCA!N2514+[4]GABON!N2915+[5]GUINEE!N2549+[6]TCHAD!N2534</f>
        <v>2365.5062367314176</v>
      </c>
      <c r="M1004" s="128">
        <f>([2]CAMEROUN!N2816+[2]CAMEROUN!O2816)/2+[3]CONGO!O2584+[7]RCA!O2514+[4]GABON!O2915+[5]GUINEE!O2549+[6]TCHAD!O2534</f>
        <v>2368.0090112351736</v>
      </c>
      <c r="N1004" s="128">
        <f>([2]CAMEROUN!O2816+[2]CAMEROUN!P2816)/2+[3]CONGO!P2584+[7]RCA!P2514+[4]GABON!P2915+[5]GUINEE!P2549+[6]TCHAD!P2534</f>
        <v>2194.3566381214241</v>
      </c>
      <c r="O1004" s="128">
        <f>([2]CAMEROUN!P2816+[2]CAMEROUN!Q2816)/2+[3]CONGO!Q2584+[7]RCA!Q2514+[4]GABON!Q2915+[5]GUINEE!Q2549+[6]TCHAD!Q2534</f>
        <v>2403.9518548910169</v>
      </c>
      <c r="P1004" s="128">
        <f>[2]CAMEROUN!AH2816+[3]CONGO!R2584+[7]RCA!R2514+[4]GABON!R2915+[5]GUINEE!R2549+[6]TCHAD!R2534</f>
        <v>3753.2828072831894</v>
      </c>
      <c r="Q1004" s="128">
        <f>[2]CAMEROUN!AI2816+[3]CONGO!S2584+[7]RCA!S2514+[4]GABON!S2915+[5]GUINEE!S2549+[6]TCHAD!S2534</f>
        <v>4266.6369524618713</v>
      </c>
      <c r="R1004" s="128">
        <f>[2]CAMEROUN!AJ2816+[3]CONGO!T2584+[7]RCA!T2514+[4]GABON!T2915+[5]GUINEE!T2549+[6]TCHAD!T2534</f>
        <v>4215.9335042739722</v>
      </c>
      <c r="S1004" s="128">
        <f>[2]CAMEROUN!AK2816+[3]CONGO!U2584+[7]RCA!U2514+[4]GABON!U2915+[5]GUINEE!U2549+[6]TCHAD!U2534</f>
        <v>4256.7787720593678</v>
      </c>
      <c r="T1004" s="128">
        <f>[2]CAMEROUN!AL2816+[3]CONGO!V2584+[7]RCA!V2514+[4]GABON!V2915+[5]GUINEE!V2549+[6]TCHAD!V2534</f>
        <v>4409.3317234255528</v>
      </c>
      <c r="U1004" s="128">
        <f>[2]CAMEROUN!AM2816+[3]CONGO!W2584+[7]RCA!W2514+[4]GABON!W2915+[5]GUINEE!W2549+[6]TCHAD!W2534</f>
        <v>5138.0550763481251</v>
      </c>
      <c r="V1004" s="128">
        <f>[2]CAMEROUN!AN2816+[3]CONGO!X2584+[7]RCA!X2514+[4]GABON!X2915+[5]GUINEE!X2549+[6]TCHAD!X2534</f>
        <v>6447.2659474171242</v>
      </c>
      <c r="W1004" s="128">
        <f>[2]CAMEROUN!AO2816+[3]CONGO!Y2584+[7]RCA!Y2514+[4]GABON!Y2915+[5]GUINEE!Y2549+[6]TCHAD!Y2534</f>
        <v>6162.333192080423</v>
      </c>
      <c r="X1004" s="129">
        <f>[2]CAMEROUN!AP2816+[3]CONGO!Z2584+[7]RCA!Z2514+[4]GABON!Z2915+[5]GUINEE!Z2549+[6]TCHAD!Z2534</f>
        <v>6770.5446233380899</v>
      </c>
      <c r="Y1004" s="129">
        <f>[2]CAMEROUN!AQ2816+[3]CONGO!AA2584+[7]RCA!AA2514+[4]GABON!AA2915+[5]GUINEE!AA2549+[6]TCHAD!AA2534</f>
        <v>7063.9534476628742</v>
      </c>
      <c r="Z1004" s="128">
        <f>[2]CAMEROUN!AR2816+[3]CONGO!AB2584+[7]RCA!AB2514+[4]GABON!AB2915+[5]GUINEE!AB2549+[6]TCHAD!AB2534</f>
        <v>7194.4470226978292</v>
      </c>
      <c r="AA1004" s="128">
        <f>[2]CAMEROUN!AS2816+[3]CONGO!AC2584+[7]RCA!AC2514+[4]GABON!AC2915+[5]GUINEE!AC2549+[6]TCHAD!AC2534</f>
        <v>8079.7387311441225</v>
      </c>
      <c r="AB1004" s="128">
        <v>5491.2869208541088</v>
      </c>
      <c r="AC1004" s="128">
        <v>5540.8629533482072</v>
      </c>
      <c r="AD1004" s="128">
        <v>5534.3934442296877</v>
      </c>
      <c r="AE1004" s="128">
        <f>[2]CAMEROUN!AT2816+[3]CONGO!AH2584+[7]RCA!AD2514+[4]GABON!AD2915+[5]GUINEE!AD2549+[6]TCHAD!AH2534</f>
        <v>9124.333461373657</v>
      </c>
      <c r="AF1004" s="128">
        <v>7017.0764779968677</v>
      </c>
      <c r="AG1004" s="128">
        <v>7174.778870398558</v>
      </c>
      <c r="AH1004" s="128">
        <v>9441.3245772286555</v>
      </c>
      <c r="AI1004" s="128">
        <v>6689.5091750629399</v>
      </c>
      <c r="AJ1004" s="129">
        <f>[2]CAMEROUN!AU2816+[3]CONGO!AM2584+[7]RCA!AE2514+[4]GABON!AE2915+[5]GUINEE!AE2549+[6]TCHAD!AM2534</f>
        <v>9591.7645920535797</v>
      </c>
      <c r="AK1004" s="129">
        <v>9281.8319885181136</v>
      </c>
      <c r="AL1004" s="129">
        <v>9201.1361580083576</v>
      </c>
      <c r="AM1004" s="129">
        <v>7582.8077806951496</v>
      </c>
      <c r="AN1004" s="129">
        <v>7581.5709332703609</v>
      </c>
      <c r="AO1004" s="129">
        <f>[2]CAMEROUN!AV2816+[3]CONGO!AR2584+[7]RCA!AF2514+[4]GABON!AF2915+[5]GUINEE!AF2549+[6]TCHAD!AR2534</f>
        <v>8937.1957348227661</v>
      </c>
      <c r="AP1004" s="129">
        <v>6820.7792109319607</v>
      </c>
      <c r="AQ1004" s="129">
        <v>5912.3724008395675</v>
      </c>
      <c r="AR1004" s="129">
        <v>6253.9593482920454</v>
      </c>
      <c r="AS1004" s="129">
        <f>[2]CAMEROUN!AZ2816+[3]CONGO!AV2584+[7]RCA!AJ2514+[4]GABON!AJ2915+[5]GUINEE!AJ2549+[6]TCHAD!AV2534</f>
        <v>8509.0352547754919</v>
      </c>
      <c r="AT1004" s="129">
        <v>9560.789655034825</v>
      </c>
      <c r="AU1004" s="129">
        <v>7504.3847019654513</v>
      </c>
      <c r="AV1004" s="129">
        <v>7552.8370981253611</v>
      </c>
      <c r="AW1004" s="129">
        <v>7590.2118045581719</v>
      </c>
      <c r="AX1004" s="129">
        <f>[2]CAMEROUN!BE2816+[3]CONGO!BA2584+[7]RCA!AO2514+[4]GABON!AO2915+[5]GUINEE!AO2549+[6]TCHAD!BA2534</f>
        <v>9611.2719188312622</v>
      </c>
      <c r="AY1004" s="129"/>
      <c r="AZ1004" s="129">
        <v>7776.9420286054519</v>
      </c>
      <c r="BA1004" s="129">
        <v>7832.6262278219519</v>
      </c>
      <c r="BB1004" s="129">
        <v>12128.588077372626</v>
      </c>
      <c r="BC1004" s="129">
        <v>11923.938324074845</v>
      </c>
      <c r="BD1004" s="129">
        <v>12603.880316121375</v>
      </c>
      <c r="BE1004" s="129">
        <v>12645.275534893397</v>
      </c>
      <c r="BF1004" s="129">
        <f>[2]CAMEROUN!BL2816+[3]CONGO!BI2584+[7]RCA!AV2514+[4]GABON!AV2915+[5]GUINEE!AV2549+[6]TCHAD!BH2534</f>
        <v>9761.8786511434773</v>
      </c>
      <c r="BG1004" s="129">
        <v>12365.469389596188</v>
      </c>
      <c r="BH1004" s="129">
        <v>12081.886415198322</v>
      </c>
      <c r="BI1004" s="129">
        <v>10868.539010036686</v>
      </c>
      <c r="BJ1004" s="129">
        <v>10545.586899740734</v>
      </c>
      <c r="BK1004" s="129">
        <v>10896.373096650712</v>
      </c>
      <c r="BL1004" s="129">
        <v>10436.220823014728</v>
      </c>
      <c r="BM1004" s="129">
        <v>10572.136383811923</v>
      </c>
      <c r="BN1004" s="129">
        <v>10534.533849848847</v>
      </c>
      <c r="BO1004" s="129">
        <f>[2]CAMEROUN!BU2816+[3]CONGO!BR2584+[7]RCA!BE2514+[4]GABON!BE2915+[5]GUINEE!BE2549+[6]TCHAD!BQ2534</f>
        <v>9309.0237622424975</v>
      </c>
      <c r="BP1004" s="129">
        <v>10180.832128526776</v>
      </c>
      <c r="BQ1004" s="129">
        <v>9456.7765816063038</v>
      </c>
      <c r="BR1004" s="129">
        <v>8667.9267262366884</v>
      </c>
      <c r="BS1004" s="129">
        <v>8562.7819878187674</v>
      </c>
      <c r="BT1004" s="129">
        <v>9312.0405020042544</v>
      </c>
      <c r="BU1004" s="129">
        <v>8948.0683582306101</v>
      </c>
      <c r="BV1004" s="129">
        <v>7311.2590061910241</v>
      </c>
      <c r="BW1004" s="129">
        <v>9217.2696616033591</v>
      </c>
      <c r="BX1004" s="129">
        <v>8822.9499980387882</v>
      </c>
      <c r="BY1004" s="129">
        <v>7779.8614122486651</v>
      </c>
      <c r="BZ1004" s="128">
        <v>9259.8011815114514</v>
      </c>
      <c r="CA1004" s="129">
        <f>[2]CAMEROUN!CG2816+[3]CONGO!CD2584+[7]RCA!BQ2514+[4]GABON!BQ2915+[5]GUINEE!BQ2549+[6]TCHAD!CC2534</f>
        <v>9010.0335647581996</v>
      </c>
      <c r="CB1004" s="129">
        <v>9860.0132194450362</v>
      </c>
      <c r="CC1004" s="129">
        <v>9742.8193402579454</v>
      </c>
      <c r="CD1004" s="129">
        <v>9131.2252352613596</v>
      </c>
      <c r="CE1004" s="129">
        <v>10168.086325249391</v>
      </c>
      <c r="CF1004" s="129">
        <v>10014.928319379644</v>
      </c>
      <c r="CG1004" s="129">
        <v>9361.2337214387571</v>
      </c>
      <c r="CH1004" s="129">
        <v>10207.459306615612</v>
      </c>
      <c r="CI1004" s="129">
        <v>9882.1743200702786</v>
      </c>
      <c r="CJ1004" s="128">
        <v>10187.514841975031</v>
      </c>
      <c r="CK1004" s="128">
        <v>9863.7926850035838</v>
      </c>
      <c r="CL1004" s="129">
        <f>[2]CAMEROUN!CR2816+[3]CONGO!CO2584+[7]RCA!CB2514+[4]GABON!CB2915+[5]GUINEE!CD2549+[6]TCHAD!CN2534</f>
        <v>9522.8629656265384</v>
      </c>
      <c r="CM1004" s="129">
        <v>9881.3339267743413</v>
      </c>
      <c r="CN1004" s="129">
        <v>10759.354546817141</v>
      </c>
      <c r="CO1004" s="129">
        <v>10767.015451493548</v>
      </c>
      <c r="CP1004" s="129">
        <v>11466.900720398095</v>
      </c>
      <c r="CQ1004" s="129">
        <v>10729.254663263435</v>
      </c>
      <c r="CR1004" s="129">
        <v>9977.9753091630337</v>
      </c>
      <c r="CS1004" s="129">
        <v>11222.422046493723</v>
      </c>
      <c r="CT1004" s="129">
        <v>10805.920573438119</v>
      </c>
      <c r="CU1004" s="129">
        <v>9769.9283309535331</v>
      </c>
      <c r="CV1004" s="129">
        <v>10570.109726369801</v>
      </c>
      <c r="CW1004" s="129">
        <v>10287.026618486896</v>
      </c>
      <c r="CX1004" s="129">
        <v>10380.566277928936</v>
      </c>
      <c r="CY1004" s="129">
        <v>10275.882066180797</v>
      </c>
      <c r="CZ1004" s="129">
        <v>9510.5597651408734</v>
      </c>
      <c r="DA1004" s="129">
        <f>[2]CAMEROUN!DD2816+[3]CONGO!DA2584+[7]RCA!CN2514+[4]GABON!CN2915+[5]GUINEE!CP2549+[6]TCHAD!CZ2534</f>
        <v>9890.9483883995254</v>
      </c>
      <c r="DB1004" s="128">
        <v>10881.735098912639</v>
      </c>
      <c r="DC1004" s="128">
        <v>10482.758679100651</v>
      </c>
      <c r="DD1004" s="128">
        <v>9940.2593945290773</v>
      </c>
      <c r="DE1004" s="128">
        <v>11397.407596335313</v>
      </c>
      <c r="DF1004" s="128">
        <v>10972.242490449269</v>
      </c>
      <c r="DG1004" s="128">
        <v>10611.955662047221</v>
      </c>
      <c r="DH1004" s="128">
        <v>11545.876627257014</v>
      </c>
      <c r="DI1004" s="128">
        <v>11396.254793325363</v>
      </c>
      <c r="DJ1004" s="128">
        <v>10679.010257416219</v>
      </c>
      <c r="DK1004" s="128">
        <v>11667.867120064828</v>
      </c>
      <c r="DL1004" s="128">
        <v>11577.718116814336</v>
      </c>
      <c r="DM1004" s="128">
        <v>10663.710601035844</v>
      </c>
      <c r="DN1004" s="130">
        <f>[2]CAMEROUN!DQ2816+[3]CONGO!DN2584+[7]RCA!DA2514+[4]GABON!DA2915+[5]GUINEE!DC2549+[6]TCHAD!DM2534</f>
        <v>10533.386802846604</v>
      </c>
      <c r="DO1004" s="128">
        <v>10663.710601035844</v>
      </c>
      <c r="DP1004" s="128">
        <v>12410.811588789778</v>
      </c>
      <c r="DQ1004" s="128">
        <v>12252.45603314415</v>
      </c>
      <c r="DR1004" s="128">
        <v>11460.359604128807</v>
      </c>
      <c r="DS1004" s="128">
        <v>11297.147695242656</v>
      </c>
      <c r="DT1004" s="128">
        <v>11239.350592169347</v>
      </c>
      <c r="DU1004" s="128">
        <v>10936.067044009431</v>
      </c>
      <c r="DV1004" s="131">
        <f>[2]CAMEROUN!EA2816+[3]CONGO!DX2584+[7]RCA!DN2514+[4]GABON!DK2915+[5]GUINEE!DN2549+[6]TCHAD!DW2534</f>
        <v>10995.405527469935</v>
      </c>
      <c r="DW1004" s="132">
        <f>[2]CAMEROUN!EB2816+[3]CONGO!DY2584+[7]RCA!DM2514+[4]GABON!DL2915+[5]GUINEE!DO2549+[6]TCHAD!DX2534</f>
        <v>10888.107856241109</v>
      </c>
      <c r="DX1004" s="133">
        <f>[2]CAMEROUN!EC2816+[3]CONGO!DZ2584+[7]RCA!DN2514+[4]GABON!DM2915+[5]GUINEE!DP2549+[6]TCHAD!DY2534</f>
        <v>10463.526780536205</v>
      </c>
      <c r="DZ1004" s="128">
        <f>[2]CAMEROUN!EE2816+[3]CONGO!EB2584+[7]RCA!DP2514+[4]GABON!DO2915+[5]GUINEE!DR2549+[6]TCHAD!EA2534</f>
        <v>11078.315514719461</v>
      </c>
      <c r="EC1004" s="128">
        <f>[2]CAMEROUN!EH2816+[3]CONGO!EE2584+[7]RCA!DS2514+[4]GABON!DR2915+[5]GUINEE!DU2549+[6]TCHAD!ED2534</f>
        <v>11284.535354191943</v>
      </c>
      <c r="EF1004" s="128">
        <f>[2]CAMEROUN!EK2816+[3]CONGO!EH2584+[7]RCA!DV2514+[4]GABON!DU2915+[5]GUINEE!DX2549+[6]TCHAD!EG2534</f>
        <v>11926.856415608638</v>
      </c>
      <c r="EI1004" s="128">
        <f>[2]CAMEROUN!EN2816+[3]CONGO!EK2584+[7]RCA!DY2514+[4]GABON!DX2915+[5]GUINEE!EA2549+[6]TCHAD!EJ2534</f>
        <v>12317.577945635943</v>
      </c>
      <c r="EL1004" s="128">
        <f>[2]CAMEROUN!EQ2816+[3]CONGO!EN2584+[7]RCA!EB2514+[4]GABON!EA2915+[5]GUINEE!ED2549+[6]TCHAD!EM2534</f>
        <v>12718.499731719045</v>
      </c>
      <c r="EO1004" s="128">
        <f>[2]CAMEROUN!ET2816+[3]CONGO!EQ2584+[7]RCA!EE2514+[4]GABON!ED2915+[5]GUINEE!EG2549+[6]TCHAD!EP2534</f>
        <v>13009.245106763168</v>
      </c>
    </row>
    <row r="1005" spans="1:145" ht="15.5" x14ac:dyDescent="0.35">
      <c r="A1005" s="56" t="s">
        <v>409</v>
      </c>
      <c r="B1005" s="57">
        <f>([2]CAMEROUN!C2817+[2]CAMEROUN!D2817)/2+[3]CONGO!D2585+[4]GABON!D2916+[5]GUINEE!D2550+[6]TCHAD!D2535</f>
        <v>459.45592296870541</v>
      </c>
      <c r="C1005" s="57">
        <f>([2]CAMEROUN!D2817+[2]CAMEROUN!E2817)/2+[3]CONGO!E2585+[4]GABON!E2916+[5]GUINEE!E2550+[6]TCHAD!E2535</f>
        <v>491.00654428844484</v>
      </c>
      <c r="D1005" s="57">
        <f>([2]CAMEROUN!E2817+[2]CAMEROUN!F2817)/2+[3]CONGO!F2585+[4]GABON!F2916+[5]GUINEE!F2550+[6]TCHAD!F2535</f>
        <v>486.47114247373236</v>
      </c>
      <c r="E1005" s="57">
        <f>([2]CAMEROUN!F2817+[2]CAMEROUN!G2817)/2+[3]CONGO!G2585+[4]GABON!G2916+[5]GUINEE!G2550+[6]TCHAD!G2535</f>
        <v>398.5983582659133</v>
      </c>
      <c r="F1005" s="57">
        <f>([2]CAMEROUN!G2817+[2]CAMEROUN!H2817)/2+[3]CONGO!H2585+[4]GABON!H2916+[5]GUINEE!H2550+[6]TCHAD!H2535</f>
        <v>458.21923976266157</v>
      </c>
      <c r="G1005" s="57">
        <f>([2]CAMEROUN!H2817+[2]CAMEROUN!I2817)/2+[3]CONGO!I2585+[4]GABON!I2916+[5]GUINEE!I2550+[6]TCHAD!I2535</f>
        <v>438.56891677297347</v>
      </c>
      <c r="H1005" s="57">
        <f>([2]CAMEROUN!I2817+[2]CAMEROUN!J2817)/2+[3]CONGO!J2585+[4]GABON!J2916+[5]GUINEE!J2550+[6]TCHAD!J2535</f>
        <v>463.70158248350708</v>
      </c>
      <c r="I1005" s="128">
        <f>([2]CAMEROUN!J2817+[2]CAMEROUN!K2817)/2+[3]CONGO!K2585+[4]GABON!K2916+[5]GUINEE!K2550+[6]TCHAD!K2535</f>
        <v>961.93980247987008</v>
      </c>
      <c r="J1005" s="128">
        <f>([2]CAMEROUN!K2817+[2]CAMEROUN!L2817)/2+[3]CONGO!L2585+[4]GABON!L2916+[5]GUINEE!L2550+[6]TCHAD!L2535</f>
        <v>904.30214828155977</v>
      </c>
      <c r="K1005" s="128">
        <f>([2]CAMEROUN!L2817+[2]CAMEROUN!M2817)/2+[3]CONGO!M2585+[4]GABON!M2916+[5]GUINEE!M2550+[6]TCHAD!M2535</f>
        <v>605.67118532135748</v>
      </c>
      <c r="L1005" s="128">
        <f>([2]CAMEROUN!M2817+[2]CAMEROUN!N2817)/2+[3]CONGO!N2585+[4]GABON!N2916+[5]GUINEE!N2550+[6]TCHAD!N2535</f>
        <v>917.61678384707375</v>
      </c>
      <c r="M1005" s="128">
        <f>([2]CAMEROUN!N2817+[2]CAMEROUN!O2817)/2+[3]CONGO!O2585+[4]GABON!O2916+[5]GUINEE!O2550+[6]TCHAD!O2535</f>
        <v>847.25078216160591</v>
      </c>
      <c r="N1005" s="128">
        <f>([2]CAMEROUN!O2817+[2]CAMEROUN!P2817)/2+[3]CONGO!P2585+[4]GABON!P2916+[5]GUINEE!P2550+[6]TCHAD!P2535</f>
        <v>700.89758818888095</v>
      </c>
      <c r="O1005" s="128">
        <f>([2]CAMEROUN!P2817+[2]CAMEROUN!Q2817)/2+[3]CONGO!Q2585+[4]GABON!Q2916+[5]GUINEE!Q2550+[6]TCHAD!Q2535</f>
        <v>750.88851579695529</v>
      </c>
      <c r="P1005" s="128">
        <f>[2]CAMEROUN!AH2817+[3]CONGO!R2585+[4]GABON!R2916+[5]GUINEE!R2550+[6]TCHAD!R2535</f>
        <v>1008.3133935096646</v>
      </c>
      <c r="Q1005" s="128">
        <f>[2]CAMEROUN!AI2817+[3]CONGO!S2585+[4]GABON!S2916+[5]GUINEE!S2550+[6]TCHAD!S2535</f>
        <v>1133.8279954812767</v>
      </c>
      <c r="R1005" s="128">
        <f>[2]CAMEROUN!AJ2817+[3]CONGO!T2585+[4]GABON!T2916+[5]GUINEE!T2550+[6]TCHAD!T2535</f>
        <v>1091.3414565455096</v>
      </c>
      <c r="S1005" s="128">
        <f>[2]CAMEROUN!AK2817+[3]CONGO!U2585+[4]GABON!U2916+[5]GUINEE!U2550+[6]TCHAD!U2535</f>
        <v>1017.5673907269958</v>
      </c>
      <c r="T1005" s="128">
        <f>[2]CAMEROUN!AL2817+[3]CONGO!V2585+[4]GABON!V2916+[5]GUINEE!V2550+[6]TCHAD!V2535</f>
        <v>1656.257475751878</v>
      </c>
      <c r="U1005" s="128">
        <f>[2]CAMEROUN!AM2817+[3]CONGO!W2585+[4]GABON!W2916+[5]GUINEE!W2550+[6]TCHAD!W2535</f>
        <v>1820.5158576188221</v>
      </c>
      <c r="V1005" s="128">
        <f>[2]CAMEROUN!AN2817+[3]CONGO!X2585+[4]GABON!X2916+[5]GUINEE!X2550+[6]TCHAD!X2535</f>
        <v>2482.1687491355592</v>
      </c>
      <c r="W1005" s="128">
        <f>[2]CAMEROUN!AO2817+[3]CONGO!Y2585+[4]GABON!Y2916+[5]GUINEE!Y2550+[6]TCHAD!Y2535</f>
        <v>2156.9469793263697</v>
      </c>
      <c r="X1005" s="129">
        <f>[2]CAMEROUN!AP2817+[3]CONGO!Z2585+[4]GABON!Z2916+[5]GUINEE!Z2550+[6]TCHAD!Z2535</f>
        <v>2225.1622696396221</v>
      </c>
      <c r="Y1005" s="129">
        <f>[2]CAMEROUN!AQ2817+[3]CONGO!AA2585+[4]GABON!AA2916+[5]GUINEE!AA2550+[6]TCHAD!AA2535</f>
        <v>2365.2415885429245</v>
      </c>
      <c r="Z1005" s="128">
        <f>[2]CAMEROUN!AR2817+[3]CONGO!AB2585+[4]GABON!AB2916+[5]GUINEE!AB2550+[6]TCHAD!AB2535</f>
        <v>2266.217012217413</v>
      </c>
      <c r="AA1005" s="128">
        <f>[2]CAMEROUN!AS2817+[3]CONGO!AC2585+[4]GABON!AC2916+[5]GUINEE!AC2550+[6]TCHAD!AC2535</f>
        <v>2845.253685789291</v>
      </c>
      <c r="AB1005" s="128">
        <v>2741.7704343404998</v>
      </c>
      <c r="AC1005" s="128">
        <v>2774.3183027673012</v>
      </c>
      <c r="AD1005" s="128">
        <v>2775.749068662481</v>
      </c>
      <c r="AE1005" s="128">
        <f>[2]CAMEROUN!AT2817+[3]CONGO!AH2585+[4]GABON!AD2916+[5]GUINEE!AD2550+[6]TCHAD!AH2535</f>
        <v>3082.5000106342341</v>
      </c>
      <c r="AF1005" s="128">
        <v>3405.4315953123391</v>
      </c>
      <c r="AG1005" s="128">
        <v>3817.6349841151691</v>
      </c>
      <c r="AH1005" s="128">
        <v>5318.7062317317277</v>
      </c>
      <c r="AI1005" s="128">
        <v>4704.0949443633663</v>
      </c>
      <c r="AJ1005" s="129">
        <f>[2]CAMEROUN!AU2817+[3]CONGO!AM2585+[4]GABON!AE2916+[5]GUINEE!AE2550+[6]TCHAD!AM2535</f>
        <v>2793.226764010305</v>
      </c>
      <c r="AK1005" s="129">
        <v>4741.5210100470922</v>
      </c>
      <c r="AL1005" s="129">
        <v>4845.2077121502898</v>
      </c>
      <c r="AM1005" s="129">
        <v>3690.1245015660566</v>
      </c>
      <c r="AN1005" s="129">
        <v>3690.2867307016159</v>
      </c>
      <c r="AO1005" s="129">
        <f>[2]CAMEROUN!AV2817+[3]CONGO!AR2585+[4]GABON!AF2916+[5]GUINEE!AF2550+[6]TCHAD!AR2535</f>
        <v>2962.8203691337526</v>
      </c>
      <c r="AP1005" s="129">
        <v>2285.9145796965154</v>
      </c>
      <c r="AQ1005" s="129">
        <v>1806.3703372941454</v>
      </c>
      <c r="AR1005" s="129">
        <v>1734.5389887777862</v>
      </c>
      <c r="AS1005" s="129">
        <f>[2]CAMEROUN!AZ2817+[3]CONGO!AV2585+[4]GABON!AJ2916+[5]GUINEE!AJ2550+[6]TCHAD!AV2535</f>
        <v>2857.6505334675203</v>
      </c>
      <c r="AT1005" s="129">
        <v>3297.0848221267606</v>
      </c>
      <c r="AU1005" s="129">
        <v>1908.6739135287567</v>
      </c>
      <c r="AV1005" s="129">
        <v>1519.11662985051</v>
      </c>
      <c r="AW1005" s="129">
        <v>1550.8232206929749</v>
      </c>
      <c r="AX1005" s="129">
        <f>[2]CAMEROUN!BE2817+[3]CONGO!BA2585+[4]GABON!AO2916+[5]GUINEE!AO2550+[6]TCHAD!BA2535</f>
        <v>2114.5999639157631</v>
      </c>
      <c r="AY1005" s="129"/>
      <c r="AZ1005" s="129">
        <v>1582.9048366892341</v>
      </c>
      <c r="BA1005" s="129">
        <v>1447.9910056339986</v>
      </c>
      <c r="BB1005" s="129">
        <v>4206.1347169989485</v>
      </c>
      <c r="BC1005" s="129">
        <v>4121.1949845118934</v>
      </c>
      <c r="BD1005" s="129">
        <v>4865.390861132676</v>
      </c>
      <c r="BE1005" s="129">
        <v>4994.6228455536329</v>
      </c>
      <c r="BF1005" s="129">
        <f>[2]CAMEROUN!BL2817+[3]CONGO!BI2585+[4]GABON!AV2916+[5]GUINEE!AV2550+[6]TCHAD!BH2535</f>
        <v>2168.7464263150741</v>
      </c>
      <c r="BG1005" s="129">
        <v>4170.8755622554609</v>
      </c>
      <c r="BH1005" s="129">
        <v>3901.2446152801031</v>
      </c>
      <c r="BI1005" s="129">
        <v>2298.9787539420381</v>
      </c>
      <c r="BJ1005" s="129">
        <v>2034.2544560173399</v>
      </c>
      <c r="BK1005" s="129">
        <v>2388.519021529733</v>
      </c>
      <c r="BL1005" s="129">
        <v>2233.5293635559519</v>
      </c>
      <c r="BM1005" s="129">
        <v>2260.4263560867225</v>
      </c>
      <c r="BN1005" s="129">
        <v>2237.6578598793126</v>
      </c>
      <c r="BO1005" s="129">
        <f>[2]CAMEROUN!BU2817+[3]CONGO!BR2585+[4]GABON!BE2916+[5]GUINEE!BE2550+[6]TCHAD!BQ2535</f>
        <v>1941.1626033891998</v>
      </c>
      <c r="BP1005" s="129">
        <v>1812.4176943682378</v>
      </c>
      <c r="BQ1005" s="129">
        <v>1497.3281354742451</v>
      </c>
      <c r="BR1005" s="129">
        <v>888.65054283742256</v>
      </c>
      <c r="BS1005" s="129">
        <v>766.40793286552002</v>
      </c>
      <c r="BT1005" s="129">
        <v>1235.9029817350679</v>
      </c>
      <c r="BU1005" s="129">
        <v>1036.0417639118984</v>
      </c>
      <c r="BV1005" s="129">
        <v>585.78085453696826</v>
      </c>
      <c r="BW1005" s="129">
        <v>1288.2953391854669</v>
      </c>
      <c r="BX1005" s="129">
        <v>1179.7772258233267</v>
      </c>
      <c r="BY1005" s="129">
        <v>869.73623273723206</v>
      </c>
      <c r="BZ1005" s="128">
        <v>1224.9938212019529</v>
      </c>
      <c r="CA1005" s="129">
        <f>[2]CAMEROUN!CG2817+[3]CONGO!CD2585+[4]GABON!BQ2916+[5]GUINEE!BQ2550+[6]TCHAD!CC2535</f>
        <v>1301.9993528177743</v>
      </c>
      <c r="CB1005" s="129">
        <v>1542.2726152541352</v>
      </c>
      <c r="CC1005" s="129">
        <v>1542.2726152541352</v>
      </c>
      <c r="CD1005" s="129">
        <v>1296.7895755490761</v>
      </c>
      <c r="CE1005" s="129">
        <v>1409.6399242051621</v>
      </c>
      <c r="CF1005" s="129">
        <v>1409.6399242051621</v>
      </c>
      <c r="CG1005" s="129">
        <v>1199.3210553917847</v>
      </c>
      <c r="CH1005" s="129">
        <v>1576.3080446655729</v>
      </c>
      <c r="CI1005" s="129">
        <v>1461.8496143542966</v>
      </c>
      <c r="CJ1005" s="128">
        <v>1622.0439240621554</v>
      </c>
      <c r="CK1005" s="128">
        <v>1508.8622471777587</v>
      </c>
      <c r="CL1005" s="129">
        <f>[2]CAMEROUN!CR2817+[3]CONGO!CO2585+[4]GABON!CB2916+[5]GUINEE!CD2550+[6]TCHAD!CN2535</f>
        <v>1621.6839502140549</v>
      </c>
      <c r="CM1005" s="129">
        <v>1564.5396187351175</v>
      </c>
      <c r="CN1005" s="129">
        <v>2130.603978777362</v>
      </c>
      <c r="CO1005" s="129">
        <v>2130.603978777362</v>
      </c>
      <c r="CP1005" s="129">
        <v>2604.7460765798669</v>
      </c>
      <c r="CQ1005" s="129">
        <v>2132.127344369419</v>
      </c>
      <c r="CR1005" s="129">
        <v>1795.4329725885163</v>
      </c>
      <c r="CS1005" s="129">
        <v>2639.5865749804057</v>
      </c>
      <c r="CT1005" s="129">
        <v>2385.7257349811007</v>
      </c>
      <c r="CU1005" s="129">
        <v>1879.0472744906494</v>
      </c>
      <c r="CV1005" s="129">
        <v>2469.4771524732832</v>
      </c>
      <c r="CW1005" s="129">
        <v>2255.5455090064634</v>
      </c>
      <c r="CX1005" s="129">
        <v>2260.792028458171</v>
      </c>
      <c r="CY1005" s="129">
        <v>2230.3650335473176</v>
      </c>
      <c r="CZ1005" s="129">
        <v>2040.1953033803475</v>
      </c>
      <c r="DA1005" s="129">
        <f>[2]CAMEROUN!DD2817+[3]CONGO!DA2585+[4]GABON!CN2916+[5]GUINEE!CP2550+[6]TCHAD!CZ2535</f>
        <v>1931.4591880387188</v>
      </c>
      <c r="DB1005" s="128">
        <v>2427.2097025833659</v>
      </c>
      <c r="DC1005" s="128">
        <v>2162.8059986931071</v>
      </c>
      <c r="DD1005" s="128">
        <v>1830.3077022290249</v>
      </c>
      <c r="DE1005" s="128">
        <v>2326.3360959504143</v>
      </c>
      <c r="DF1005" s="128">
        <v>2036.9772956224351</v>
      </c>
      <c r="DG1005" s="128">
        <v>1839.5097185142895</v>
      </c>
      <c r="DH1005" s="128">
        <v>2491.7223323752314</v>
      </c>
      <c r="DI1005" s="128">
        <v>2274.8176875700633</v>
      </c>
      <c r="DJ1005" s="128">
        <v>1972.9653227089168</v>
      </c>
      <c r="DK1005" s="128">
        <v>2563.9709821696347</v>
      </c>
      <c r="DL1005" s="128">
        <v>2363.3526727817598</v>
      </c>
      <c r="DM1005" s="128">
        <v>1967.4339992925568</v>
      </c>
      <c r="DN1005" s="130">
        <f>[2]CAMEROUN!DQ2817+[3]CONGO!DN2585+[4]GABON!DA2916+[5]GUINEE!DC2550+[6]TCHAD!DM2535</f>
        <v>1923.855927081845</v>
      </c>
      <c r="DO1005" s="128">
        <v>1967.4339992925568</v>
      </c>
      <c r="DP1005" s="128">
        <v>2462.0187264192691</v>
      </c>
      <c r="DQ1005" s="128">
        <v>2308.3068649130992</v>
      </c>
      <c r="DR1005" s="128">
        <v>2098.4777100654928</v>
      </c>
      <c r="DS1005" s="128">
        <v>2149.0805543940246</v>
      </c>
      <c r="DT1005" s="128">
        <v>2101.7510004051601</v>
      </c>
      <c r="DU1005" s="128">
        <v>1981.6127679855288</v>
      </c>
      <c r="DV1005" s="131">
        <f>[2]CAMEROUN!EA2817+[3]CONGO!DX2585+[4]GABON!DK2916+[5]GUINEE!DN2550+[6]TCHAD!DW2535</f>
        <v>1959.7400046732273</v>
      </c>
      <c r="DW1005" s="132">
        <f>[2]CAMEROUN!EB2817+[3]CONGO!DY2585+[4]GABON!DL2916+[5]GUINEE!DO2550+[6]TCHAD!DX2535</f>
        <v>1954.7549288817929</v>
      </c>
      <c r="DX1005" s="133">
        <f>[2]CAMEROUN!EC2817+[3]CONGO!DZ2585+[4]GABON!DM2916+[5]GUINEE!DP2550+[6]TCHAD!DY2535</f>
        <v>1844.4265297210165</v>
      </c>
      <c r="DZ1005" s="128">
        <f>[2]CAMEROUN!EE2817+[3]CONGO!EB2585+[4]GABON!DO2916+[5]GUINEE!DR2550+[6]TCHAD!EA2535</f>
        <v>1830.897909875787</v>
      </c>
      <c r="EC1005" s="128">
        <f>[2]CAMEROUN!EH2817+[3]CONGO!EE2585+[4]GABON!DR2916+[5]GUINEE!DU2550+[6]TCHAD!ED2535</f>
        <v>1697.9903017459164</v>
      </c>
      <c r="EF1005" s="128">
        <f>[2]CAMEROUN!EK2817+[3]CONGO!EH2585+[4]GABON!DU2916+[5]GUINEE!DX2550+[6]TCHAD!EG2535</f>
        <v>2079.0504016498926</v>
      </c>
      <c r="EI1005" s="128">
        <f>[2]CAMEROUN!EN2817+[3]CONGO!EK2585+[4]GABON!DX2916+[5]GUINEE!EA2550+[6]TCHAD!EJ2535</f>
        <v>2256.8581226226661</v>
      </c>
      <c r="EL1005" s="128">
        <f>[2]CAMEROUN!EQ2817+[3]CONGO!EN2585+[4]GABON!EA2916+[5]GUINEE!ED2550+[6]TCHAD!EM2535</f>
        <v>2440.3938105978095</v>
      </c>
      <c r="EO1005" s="128">
        <f>[2]CAMEROUN!ET2817+[3]CONGO!EQ2585+[4]GABON!ED2916+[5]GUINEE!EG2550+[6]TCHAD!EP2535</f>
        <v>2634.9208176821799</v>
      </c>
    </row>
    <row r="1006" spans="1:145" ht="15.5" x14ac:dyDescent="0.35">
      <c r="A1006" s="56" t="s">
        <v>410</v>
      </c>
      <c r="B1006" s="57">
        <f t="shared" ref="B1006:Z1006" si="1083">B1004-B1005</f>
        <v>288.86839442515134</v>
      </c>
      <c r="C1006" s="57">
        <f t="shared" si="1083"/>
        <v>361.98009341333238</v>
      </c>
      <c r="D1006" s="57">
        <f t="shared" si="1083"/>
        <v>354.69920880619907</v>
      </c>
      <c r="E1006" s="57">
        <f t="shared" si="1083"/>
        <v>427.27291260967564</v>
      </c>
      <c r="F1006" s="57">
        <f t="shared" si="1083"/>
        <v>360.1647861688989</v>
      </c>
      <c r="G1006" s="57">
        <f t="shared" si="1083"/>
        <v>457.68312251779423</v>
      </c>
      <c r="H1006" s="57">
        <f t="shared" si="1083"/>
        <v>537.57678746487477</v>
      </c>
      <c r="I1006" s="128">
        <f t="shared" si="1083"/>
        <v>815.82756049972147</v>
      </c>
      <c r="J1006" s="128">
        <f t="shared" si="1083"/>
        <v>971.81228136695609</v>
      </c>
      <c r="K1006" s="128">
        <f t="shared" si="1083"/>
        <v>1205.3989966212807</v>
      </c>
      <c r="L1006" s="128">
        <f t="shared" si="1083"/>
        <v>1447.8894528843439</v>
      </c>
      <c r="M1006" s="128">
        <f t="shared" si="1083"/>
        <v>1520.7582290735677</v>
      </c>
      <c r="N1006" s="128">
        <f t="shared" si="1083"/>
        <v>1493.4590499325432</v>
      </c>
      <c r="O1006" s="128">
        <f t="shared" si="1083"/>
        <v>1653.0633390940616</v>
      </c>
      <c r="P1006" s="128">
        <f t="shared" si="1083"/>
        <v>2744.969413773525</v>
      </c>
      <c r="Q1006" s="128">
        <f t="shared" si="1083"/>
        <v>3132.8089569805943</v>
      </c>
      <c r="R1006" s="128">
        <f t="shared" si="1083"/>
        <v>3124.5920477284626</v>
      </c>
      <c r="S1006" s="128">
        <f t="shared" si="1083"/>
        <v>3239.2113813323722</v>
      </c>
      <c r="T1006" s="128">
        <f t="shared" si="1083"/>
        <v>2753.074247673675</v>
      </c>
      <c r="U1006" s="128">
        <f t="shared" si="1083"/>
        <v>3317.5392187293028</v>
      </c>
      <c r="V1006" s="128">
        <f t="shared" si="1083"/>
        <v>3965.0971982815649</v>
      </c>
      <c r="W1006" s="128">
        <f t="shared" si="1083"/>
        <v>4005.3862127540533</v>
      </c>
      <c r="X1006" s="129">
        <f t="shared" si="1083"/>
        <v>4545.3823536984673</v>
      </c>
      <c r="Y1006" s="129">
        <f t="shared" si="1083"/>
        <v>4698.7118591199496</v>
      </c>
      <c r="Z1006" s="128">
        <f t="shared" si="1083"/>
        <v>4928.2300104804162</v>
      </c>
      <c r="AA1006" s="128">
        <f>AA1004-AA1005</f>
        <v>5234.4850453548315</v>
      </c>
      <c r="AB1006" s="128">
        <v>2749.5164865136535</v>
      </c>
      <c r="AC1006" s="128">
        <v>2766.5450505809099</v>
      </c>
      <c r="AD1006" s="128">
        <v>2758.6443755672067</v>
      </c>
      <c r="AE1006" s="128">
        <f>AE1004-AE1005</f>
        <v>6041.8334507394229</v>
      </c>
      <c r="AF1006" s="128">
        <v>3611.6448826845285</v>
      </c>
      <c r="AG1006" s="128">
        <v>3357.1438862833888</v>
      </c>
      <c r="AH1006" s="128">
        <v>4122.6183454969278</v>
      </c>
      <c r="AI1006" s="128">
        <v>1985.3742306995782</v>
      </c>
      <c r="AJ1006" s="129">
        <f>AJ1004-AJ1005</f>
        <v>6798.5378280432742</v>
      </c>
      <c r="AK1006" s="129">
        <v>4540.3109784710214</v>
      </c>
      <c r="AL1006" s="129">
        <v>4355.9284458620723</v>
      </c>
      <c r="AM1006" s="129">
        <v>3892.6832791290931</v>
      </c>
      <c r="AN1006" s="129">
        <v>3891.2842025687451</v>
      </c>
      <c r="AO1006" s="129">
        <f>AO1004-AO1005</f>
        <v>5974.3753656890131</v>
      </c>
      <c r="AP1006" s="129">
        <v>4534.8650312354403</v>
      </c>
      <c r="AQ1006" s="129">
        <v>4106.0020635454221</v>
      </c>
      <c r="AR1006" s="129">
        <v>4519.4203594742603</v>
      </c>
      <c r="AS1006" s="129">
        <f>AS1004-AS1005</f>
        <v>5651.3847213079716</v>
      </c>
      <c r="AT1006" s="129">
        <v>6263.7048329080644</v>
      </c>
      <c r="AU1006" s="129">
        <v>5595.7107884366942</v>
      </c>
      <c r="AV1006" s="129">
        <v>6033.7205082788496</v>
      </c>
      <c r="AW1006" s="129">
        <v>6039.3885838651968</v>
      </c>
      <c r="AX1006" s="129">
        <f>AX1004-AX1005</f>
        <v>7496.6719549154986</v>
      </c>
      <c r="AY1006" s="129"/>
      <c r="AZ1006" s="129">
        <v>6194.037191916218</v>
      </c>
      <c r="BA1006" s="129">
        <v>6384.6352221879533</v>
      </c>
      <c r="BB1006" s="129">
        <v>7922.4533603736772</v>
      </c>
      <c r="BC1006" s="129">
        <v>7802.7433395629514</v>
      </c>
      <c r="BD1006" s="129">
        <v>7738.4894549886985</v>
      </c>
      <c r="BE1006" s="129">
        <v>7650.652689339764</v>
      </c>
      <c r="BF1006" s="129">
        <f>BF1004-BF1005</f>
        <v>7593.1322248284032</v>
      </c>
      <c r="BG1006" s="129">
        <v>8194.5938273407264</v>
      </c>
      <c r="BH1006" s="129">
        <v>8180.6417999182186</v>
      </c>
      <c r="BI1006" s="129">
        <v>8569.5602560946481</v>
      </c>
      <c r="BJ1006" s="129">
        <v>8511.332443723395</v>
      </c>
      <c r="BK1006" s="129">
        <v>8507.8540751209785</v>
      </c>
      <c r="BL1006" s="129">
        <v>8202.6914594587761</v>
      </c>
      <c r="BM1006" s="129">
        <v>8311.7100277252011</v>
      </c>
      <c r="BN1006" s="129">
        <v>8296.8759899695342</v>
      </c>
      <c r="BO1006" s="129">
        <f>BO1004-BO1005</f>
        <v>7367.8611588532976</v>
      </c>
      <c r="BP1006" s="129">
        <v>8368.4144341585379</v>
      </c>
      <c r="BQ1006" s="129">
        <v>7959.448446132059</v>
      </c>
      <c r="BR1006" s="129">
        <v>7779.2761833992663</v>
      </c>
      <c r="BS1006" s="129">
        <v>7796.3740549532477</v>
      </c>
      <c r="BT1006" s="129">
        <v>8076.137520269187</v>
      </c>
      <c r="BU1006" s="129">
        <v>7912.0265943187114</v>
      </c>
      <c r="BV1006" s="129">
        <v>6725.4781516540561</v>
      </c>
      <c r="BW1006" s="129">
        <v>7928.9743224178919</v>
      </c>
      <c r="BX1006" s="129">
        <v>7643.172772215461</v>
      </c>
      <c r="BY1006" s="129">
        <v>6910.1251795114331</v>
      </c>
      <c r="BZ1006" s="128">
        <v>8034.8073603094981</v>
      </c>
      <c r="CA1006" s="129">
        <f>CA1004-CA1005</f>
        <v>7708.0342119404249</v>
      </c>
      <c r="CB1006" s="129">
        <v>8317.7406041909016</v>
      </c>
      <c r="CC1006" s="129">
        <v>8200.5467250038109</v>
      </c>
      <c r="CD1006" s="129">
        <v>7834.4356597122833</v>
      </c>
      <c r="CE1006" s="129">
        <v>8758.446401044228</v>
      </c>
      <c r="CF1006" s="129">
        <v>8605.2883951744807</v>
      </c>
      <c r="CG1006" s="129">
        <v>8161.9126660469719</v>
      </c>
      <c r="CH1006" s="129">
        <v>8631.151261950039</v>
      </c>
      <c r="CI1006" s="129">
        <v>8420.3247057159824</v>
      </c>
      <c r="CJ1006" s="128">
        <v>8565.4709179128768</v>
      </c>
      <c r="CK1006" s="128">
        <v>8354.9304378258257</v>
      </c>
      <c r="CL1006" s="129">
        <f>CL1004-CL1005</f>
        <v>7901.1790154124837</v>
      </c>
      <c r="CM1006" s="129">
        <v>8316.7943080392233</v>
      </c>
      <c r="CN1006" s="129">
        <v>8628.750568039779</v>
      </c>
      <c r="CO1006" s="129">
        <v>8636.411472716185</v>
      </c>
      <c r="CP1006" s="129">
        <v>8862.1546438182268</v>
      </c>
      <c r="CQ1006" s="129">
        <v>8597.1273188940158</v>
      </c>
      <c r="CR1006" s="129">
        <v>8182.5423365745173</v>
      </c>
      <c r="CS1006" s="129">
        <v>8582.8354715133173</v>
      </c>
      <c r="CT1006" s="129">
        <v>8420.1948384570187</v>
      </c>
      <c r="CU1006" s="129">
        <v>7890.8810564628839</v>
      </c>
      <c r="CV1006" s="129">
        <v>8100.6325738965179</v>
      </c>
      <c r="CW1006" s="129">
        <v>8031.4811094804327</v>
      </c>
      <c r="CX1006" s="129">
        <v>8119.7742494707654</v>
      </c>
      <c r="CY1006" s="129">
        <v>8045.5170326334792</v>
      </c>
      <c r="CZ1006" s="129">
        <v>7470.364461760526</v>
      </c>
      <c r="DA1006" s="129">
        <f t="shared" ref="DA1006" si="1084">DA1004-DA1005</f>
        <v>7959.4892003608065</v>
      </c>
      <c r="DB1006" s="128">
        <v>8454.5253963292726</v>
      </c>
      <c r="DC1006" s="128">
        <v>8319.9526804075431</v>
      </c>
      <c r="DD1006" s="128">
        <v>8109.9516923000519</v>
      </c>
      <c r="DE1006" s="128">
        <v>9071.0715003849</v>
      </c>
      <c r="DF1006" s="128">
        <v>8935.265194826834</v>
      </c>
      <c r="DG1006" s="128">
        <v>8772.4459435329318</v>
      </c>
      <c r="DH1006" s="128">
        <v>9054.1542948817823</v>
      </c>
      <c r="DI1006" s="128">
        <v>9121.4371057552999</v>
      </c>
      <c r="DJ1006" s="128">
        <v>8706.0449347073027</v>
      </c>
      <c r="DK1006" s="128">
        <v>9103.8961378951935</v>
      </c>
      <c r="DL1006" s="128">
        <v>9214.3654440325772</v>
      </c>
      <c r="DM1006" s="128">
        <v>8696.2766017432878</v>
      </c>
      <c r="DN1006" s="130">
        <f t="shared" ref="DN1006" si="1085">DN1004-DN1005</f>
        <v>8609.5308757647581</v>
      </c>
      <c r="DO1006" s="128">
        <v>8696.2766017432878</v>
      </c>
      <c r="DP1006" s="128">
        <v>9948.7928623705084</v>
      </c>
      <c r="DQ1006" s="128">
        <v>9944.1491682310516</v>
      </c>
      <c r="DR1006" s="128">
        <v>9361.8818940633137</v>
      </c>
      <c r="DS1006" s="128">
        <v>9148.0671408486323</v>
      </c>
      <c r="DT1006" s="128">
        <v>9137.5995917641867</v>
      </c>
      <c r="DU1006" s="128">
        <v>8954.4542760239019</v>
      </c>
      <c r="DV1006" s="131">
        <f>DV1004-DV1005</f>
        <v>9035.6655227967076</v>
      </c>
      <c r="DW1006" s="132">
        <f>DW1004-DW1005</f>
        <v>8933.3529273593158</v>
      </c>
      <c r="DX1006" s="133">
        <f>DX1004-DX1005</f>
        <v>8619.1002508151887</v>
      </c>
      <c r="DZ1006" s="128">
        <f>DZ1004-DZ1005</f>
        <v>9247.4176048436748</v>
      </c>
      <c r="EC1006" s="128">
        <f>EC1004-EC1005</f>
        <v>9586.5450524460266</v>
      </c>
      <c r="EF1006" s="128">
        <f>EF1004-EF1005</f>
        <v>9847.8060139587451</v>
      </c>
      <c r="EI1006" s="128">
        <f>EI1004-EI1005</f>
        <v>10060.719823013278</v>
      </c>
      <c r="EL1006" s="128">
        <f>EL1004-EL1005</f>
        <v>10278.105921121234</v>
      </c>
      <c r="EO1006" s="128">
        <f>EO1004-EO1005</f>
        <v>10374.324289080989</v>
      </c>
    </row>
    <row r="1007" spans="1:145" ht="15.5" x14ac:dyDescent="0.35">
      <c r="A1007" s="56" t="s">
        <v>411</v>
      </c>
      <c r="B1007" s="102" t="e">
        <f>[2]CAMEROUN!T2818+[3]CONGO!D2586+[7]RCA!D2515+[4]GABON!D2917+[5]GUINEE!D2551+[6]TCHAD!D2537</f>
        <v>#VALUE!</v>
      </c>
      <c r="C1007" s="102" t="e">
        <f>[2]CAMEROUN!U2818+[3]CONGO!E2586+[7]RCA!E2515+[4]GABON!E2917+[5]GUINEE!E2551+[6]TCHAD!E2537</f>
        <v>#VALUE!</v>
      </c>
      <c r="D1007" s="102" t="e">
        <f>[2]CAMEROUN!V2818+[3]CONGO!F2586+[7]RCA!F2515+[4]GABON!F2917+[5]GUINEE!F2551+[6]TCHAD!F2537</f>
        <v>#VALUE!</v>
      </c>
      <c r="E1007" s="102" t="e">
        <f>[2]CAMEROUN!W2818+[3]CONGO!G2586+[7]RCA!G2515+[4]GABON!G2917+[5]GUINEE!G2551+[6]TCHAD!G2537</f>
        <v>#VALUE!</v>
      </c>
      <c r="F1007" s="102" t="e">
        <f>[2]CAMEROUN!X2818+[3]CONGO!H2586+[7]RCA!H2515+[4]GABON!H2917+[5]GUINEE!H2551+[6]TCHAD!H2537</f>
        <v>#VALUE!</v>
      </c>
      <c r="G1007" s="102" t="e">
        <f>[2]CAMEROUN!Y2818+[3]CONGO!I2586+[7]RCA!I2515+[4]GABON!I2917+[5]GUINEE!I2551+[6]TCHAD!I2537</f>
        <v>#VALUE!</v>
      </c>
      <c r="H1007" s="102" t="e">
        <f>[2]CAMEROUN!Z2818+[3]CONGO!J2586+[7]RCA!J2515+[4]GABON!J2917+[5]GUINEE!J2551+[6]TCHAD!J2537</f>
        <v>#VALUE!</v>
      </c>
      <c r="I1007" s="102" t="e">
        <f>[2]CAMEROUN!AA2818+[3]CONGO!K2586+[7]RCA!K2515+[4]GABON!K2917+[5]GUINEE!K2551+[6]TCHAD!K2537</f>
        <v>#VALUE!</v>
      </c>
      <c r="J1007" s="102" t="e">
        <f>[2]CAMEROUN!AB2818+[3]CONGO!L2586+[7]RCA!L2515+[4]GABON!L2917+[5]GUINEE!L2551+[6]TCHAD!L2537</f>
        <v>#VALUE!</v>
      </c>
      <c r="K1007" s="102" t="e">
        <f>[2]CAMEROUN!AC2818+[3]CONGO!M2586+[7]RCA!M2515+[4]GABON!M2917+[5]GUINEE!M2551+[6]TCHAD!M2537</f>
        <v>#VALUE!</v>
      </c>
      <c r="L1007" s="102" t="e">
        <f>[2]CAMEROUN!AD2818+[3]CONGO!N2586+[7]RCA!N2515+[4]GABON!N2917+[5]GUINEE!N2551+[6]TCHAD!N2537</f>
        <v>#VALUE!</v>
      </c>
      <c r="M1007" s="102" t="e">
        <f>[2]CAMEROUN!AE2818+[3]CONGO!O2586+[7]RCA!O2515+[4]GABON!O2917+[5]GUINEE!O2551+[6]TCHAD!O2537</f>
        <v>#VALUE!</v>
      </c>
      <c r="N1007" s="102" t="e">
        <f>[2]CAMEROUN!AF2818+[3]CONGO!P2586+[7]RCA!P2515+[4]GABON!P2917+[5]GUINEE!P2551+[6]TCHAD!P2537</f>
        <v>#VALUE!</v>
      </c>
      <c r="O1007" s="102" t="e">
        <f>[2]CAMEROUN!AG2818+[3]CONGO!Q2586+[7]RCA!Q2515+[4]GABON!Q2917+[5]GUINEE!Q2551+[6]TCHAD!Q2537</f>
        <v>#VALUE!</v>
      </c>
      <c r="P1007" s="102" t="e">
        <f>[2]CAMEROUN!AH2818+[3]CONGO!R2586+[7]RCA!R2515+[4]GABON!R2917+[5]GUINEE!R2551+[6]TCHAD!R2537</f>
        <v>#VALUE!</v>
      </c>
      <c r="Q1007" s="102" t="e">
        <f>[2]CAMEROUN!AI2818+[3]CONGO!S2586+[7]RCA!S2515+[4]GABON!S2917+[5]GUINEE!S2551+[6]TCHAD!S2537</f>
        <v>#VALUE!</v>
      </c>
      <c r="R1007" s="102" t="e">
        <f>[2]CAMEROUN!AJ2818+[3]CONGO!T2586+[7]RCA!T2515+[4]GABON!T2917+[5]GUINEE!T2551+[6]TCHAD!T2537</f>
        <v>#VALUE!</v>
      </c>
      <c r="S1007" s="102" t="e">
        <f>[2]CAMEROUN!AK2818+[3]CONGO!U2586+[7]RCA!U2515+[4]GABON!U2917+[5]GUINEE!U2551+[6]TCHAD!U2537</f>
        <v>#VALUE!</v>
      </c>
      <c r="T1007" s="102">
        <f>[2]CAMEROUN!AL2818+[3]CONGO!V2586+[7]RCA!V2515+[4]GABON!V2917+[5]GUINEE!V2551+[6]TCHAD!V2537</f>
        <v>140.94100000000284</v>
      </c>
      <c r="U1007" s="102" t="e">
        <f>[2]CAMEROUN!AM2818+[3]CONGO!W2586+[7]RCA!W2515+[4]GABON!W2917+[5]GUINEE!W2551+[6]TCHAD!W2537</f>
        <v>#VALUE!</v>
      </c>
      <c r="V1007" s="102" t="e">
        <f>[2]CAMEROUN!AN2818+[3]CONGO!X2586+[7]RCA!X2515+[4]GABON!X2917+[5]GUINEE!X2551+[6]TCHAD!X2537</f>
        <v>#VALUE!</v>
      </c>
      <c r="W1007" s="102" t="e">
        <f>[2]CAMEROUN!AO2818+[3]CONGO!Y2586+[7]RCA!Y2515+[4]GABON!Y2917+[5]GUINEE!Y2551+[6]TCHAD!Y2537</f>
        <v>#VALUE!</v>
      </c>
      <c r="X1007" s="102" t="e">
        <f>[2]CAMEROUN!AP2818+[3]CONGO!Z2586+[7]RCA!Z2515+[4]GABON!Z2917+[5]GUINEE!Z2551+[6]TCHAD!Z2537</f>
        <v>#VALUE!</v>
      </c>
      <c r="Y1007" s="102" t="e">
        <f>[2]CAMEROUN!AQ2818+[3]CONGO!AA2586+[7]RCA!AA2515+[4]GABON!AA2917+[5]GUINEE!AA2551+[6]TCHAD!AA2537</f>
        <v>#VALUE!</v>
      </c>
      <c r="Z1007" s="102" t="e">
        <f>[2]CAMEROUN!AR2818+[3]CONGO!AB2586+[7]RCA!AB2515+[4]GABON!AB2917+[5]GUINEE!AB2551+[6]TCHAD!AB2537</f>
        <v>#VALUE!</v>
      </c>
      <c r="AA1007" s="102" t="e">
        <f>[2]CAMEROUN!AS2818+[3]CONGO!AC2586+[7]RCA!AC2515+[4]GABON!AC2917+[5]GUINEE!AC2551+[6]TCHAD!AC2537</f>
        <v>#VALUE!</v>
      </c>
      <c r="AB1007" s="102" t="e">
        <f>[2]CAMEROUN!#REF!+[3]CONGO!AD2586+[7]RCA!#REF!+[4]GABON!#REF!+[5]GUINEE!#REF!+[6]TCHAD!AD2537</f>
        <v>#REF!</v>
      </c>
      <c r="AC1007" s="102" t="e">
        <f>[2]CAMEROUN!#REF!+[3]CONGO!AE2586+[7]RCA!#REF!+[4]GABON!#REF!+[5]GUINEE!#REF!+[6]TCHAD!AE2537</f>
        <v>#REF!</v>
      </c>
      <c r="AD1007" s="102" t="e">
        <f>[2]CAMEROUN!#REF!+[3]CONGO!AF2586+[7]RCA!#REF!+[4]GABON!#REF!+[5]GUINEE!#REF!+[6]TCHAD!AF2537</f>
        <v>#REF!</v>
      </c>
      <c r="AE1007" s="102" t="e">
        <f>[2]CAMEROUN!AT2818+[3]CONGO!AH2586+[7]RCA!AD2515+[4]GABON!AD2917+[5]GUINEE!AD2551+[6]TCHAD!AH2537</f>
        <v>#VALUE!</v>
      </c>
      <c r="AF1007" s="102">
        <v>11</v>
      </c>
      <c r="AG1007" s="102">
        <v>10.993457974159513</v>
      </c>
      <c r="AH1007" s="102">
        <v>20.533991449908356</v>
      </c>
      <c r="AI1007" s="102">
        <v>-768.4386968003447</v>
      </c>
      <c r="AJ1007" s="103" t="e">
        <f>[2]CAMEROUN!AU2818+[3]CONGO!AM2586+[7]RCA!AE2515+[4]GABON!AE2917+[5]GUINEE!AE2551+[6]TCHAD!AM2537</f>
        <v>#VALUE!</v>
      </c>
      <c r="AK1007" s="103">
        <v>20.840533475748842</v>
      </c>
      <c r="AL1007" s="103">
        <v>20.790533475748841</v>
      </c>
      <c r="AM1007" s="103">
        <v>20.790533475748841</v>
      </c>
      <c r="AN1007" s="103">
        <v>20.640533475748839</v>
      </c>
      <c r="AO1007" s="103" t="e">
        <f>[2]CAMEROUN!AV2818+[3]CONGO!AR2586+[7]RCA!AF2515+[4]GABON!AF2917+[5]GUINEE!AF2551+[6]TCHAD!AR2537</f>
        <v>#VALUE!</v>
      </c>
      <c r="AP1007" s="103">
        <v>20.55256727182849</v>
      </c>
      <c r="AQ1007" s="103">
        <v>20.447439991988102</v>
      </c>
      <c r="AR1007" s="103">
        <v>20.547439991988099</v>
      </c>
      <c r="AS1007" s="103" t="e">
        <f>[2]CAMEROUN!AZ2818+[3]CONGO!AV2586+[7]RCA!AJ2515+[4]GABON!AJ2917+[5]GUINEE!AJ2551+[6]TCHAD!AV2537</f>
        <v>#VALUE!</v>
      </c>
      <c r="AT1007" s="103">
        <v>20.550676513650785</v>
      </c>
      <c r="AU1007" s="103">
        <v>20.620676513650785</v>
      </c>
      <c r="AV1007" s="103">
        <v>11.095347422779501</v>
      </c>
      <c r="AW1007" s="103">
        <v>11.335347422779501</v>
      </c>
      <c r="AX1007" s="103" t="e">
        <f>[2]CAMEROUN!BE2818+[3]CONGO!BA2586+[7]RCA!AO2515+[4]GABON!AO2917+[5]GUINEE!AO2551+[6]TCHAD!BA2537</f>
        <v>#VALUE!</v>
      </c>
      <c r="AY1007" s="103"/>
      <c r="AZ1007" s="103">
        <v>11.033836365874095</v>
      </c>
      <c r="BA1007" s="103">
        <v>11.033836365874095</v>
      </c>
      <c r="BB1007" s="103">
        <v>11.030256365874834</v>
      </c>
      <c r="BC1007" s="103">
        <v>11.030256365874834</v>
      </c>
      <c r="BD1007" s="103">
        <v>11.030256365874834</v>
      </c>
      <c r="BE1007" s="103">
        <v>11.030256365874834</v>
      </c>
      <c r="BF1007" s="103" t="e">
        <f>[2]CAMEROUN!BL2818+[3]CONGO!BI2586+[7]RCA!AV2515+[4]GABON!AV2917+[5]GUINEE!AV2551+[6]TCHAD!BH2537</f>
        <v>#VALUE!</v>
      </c>
      <c r="BG1007" s="103">
        <v>10.881127123129065</v>
      </c>
      <c r="BH1007" s="103">
        <v>10.921127123129065</v>
      </c>
      <c r="BI1007" s="103">
        <v>94.136055610285666</v>
      </c>
      <c r="BJ1007" s="103">
        <v>94.156055610285662</v>
      </c>
      <c r="BK1007" s="103">
        <v>94.134265610285667</v>
      </c>
      <c r="BL1007" s="103">
        <v>94.154265610285663</v>
      </c>
      <c r="BM1007" s="103">
        <v>94.504265610285657</v>
      </c>
      <c r="BN1007" s="103">
        <v>94.504265610285657</v>
      </c>
      <c r="BO1007" s="103" t="e">
        <f>[2]CAMEROUN!BU2818+[3]CONGO!BR2586+[7]RCA!BE2515+[4]GABON!BE2917+[5]GUINEE!BE2551+[6]TCHAD!BQ2537</f>
        <v>#VALUE!</v>
      </c>
      <c r="BP1007" s="103">
        <v>123.46658731217643</v>
      </c>
      <c r="BQ1007" s="103">
        <v>123.46658731217643</v>
      </c>
      <c r="BR1007" s="103">
        <v>123.48658731217643</v>
      </c>
      <c r="BS1007" s="103">
        <v>123.52174133626073</v>
      </c>
      <c r="BT1007" s="103">
        <v>123.40174133626073</v>
      </c>
      <c r="BU1007" s="103">
        <v>123.42174133626072</v>
      </c>
      <c r="BV1007" s="103">
        <v>123.46174133626073</v>
      </c>
      <c r="BW1007" s="103">
        <v>133.48385780243598</v>
      </c>
      <c r="BX1007" s="103">
        <v>133.45385780243598</v>
      </c>
      <c r="BY1007" s="103">
        <v>133.38385780243598</v>
      </c>
      <c r="BZ1007" s="102">
        <v>133.38870377835167</v>
      </c>
      <c r="CA1007" s="103" t="e">
        <f>[2]CAMEROUN!CG2818+[3]CONGO!CD2586+[7]RCA!BQ2515+[4]GABON!BQ2917+[5]GUINEE!BQ2551+[6]TCHAD!CC2537</f>
        <v>#VALUE!</v>
      </c>
      <c r="CB1007" s="103">
        <v>134.53870377835165</v>
      </c>
      <c r="CC1007" s="103">
        <v>134.49870377835165</v>
      </c>
      <c r="CD1007" s="103">
        <v>134.43870377835165</v>
      </c>
      <c r="CE1007" s="103">
        <v>37.605722796882112</v>
      </c>
      <c r="CF1007" s="103">
        <v>37.565722796882106</v>
      </c>
      <c r="CG1007" s="103">
        <v>37.505722796882111</v>
      </c>
      <c r="CH1007" s="103">
        <v>37.785722796882112</v>
      </c>
      <c r="CI1007" s="103">
        <v>37.755722796882111</v>
      </c>
      <c r="CJ1007" s="102">
        <v>37.86572279688211</v>
      </c>
      <c r="CK1007" s="102">
        <v>37.90572279688211</v>
      </c>
      <c r="CL1007" s="103" t="e">
        <f>[2]CAMEROUN!CR2818+[3]CONGO!CO2586+[7]RCA!CB2515+[4]GABON!CB2917+[5]GUINEE!CD2551+[6]TCHAD!CN2537</f>
        <v>#VALUE!</v>
      </c>
      <c r="CM1007" s="103">
        <v>38.805722796882108</v>
      </c>
      <c r="CN1007" s="103">
        <v>52.835722796882109</v>
      </c>
      <c r="CO1007" s="103">
        <v>52.535722796882112</v>
      </c>
      <c r="CP1007" s="103">
        <v>52.435722796882111</v>
      </c>
      <c r="CQ1007" s="103">
        <v>52.535722796882112</v>
      </c>
      <c r="CR1007" s="103">
        <v>52.585722796882109</v>
      </c>
      <c r="CS1007" s="103">
        <v>52.325722796882111</v>
      </c>
      <c r="CT1007" s="103">
        <v>52.40572279688211</v>
      </c>
      <c r="CU1007" s="103">
        <v>52.535722796882112</v>
      </c>
      <c r="CV1007" s="103">
        <v>152.2457227968969</v>
      </c>
      <c r="CW1007" s="103">
        <v>152.2757227968969</v>
      </c>
      <c r="CX1007" s="103">
        <v>52.36572279688211</v>
      </c>
      <c r="CY1007" s="103">
        <v>52.385722796882106</v>
      </c>
      <c r="CZ1007" s="103">
        <v>152.2757227968969</v>
      </c>
      <c r="DA1007" s="103" t="e">
        <f>[2]CAMEROUN!DD2818+[3]CONGO!DA2586+[7]RCA!CN2515+[4]GABON!CN2917+[5]GUINEE!CP2551+[6]TCHAD!CZ2537</f>
        <v>#VALUE!</v>
      </c>
      <c r="DB1007" s="102">
        <v>52.355722796882112</v>
      </c>
      <c r="DC1007" s="102">
        <v>52.396922796882109</v>
      </c>
      <c r="DD1007" s="102">
        <v>52.455722796882107</v>
      </c>
      <c r="DE1007" s="102">
        <v>32.169722796879164</v>
      </c>
      <c r="DF1007" s="102">
        <v>32.230722796879164</v>
      </c>
      <c r="DG1007" s="102">
        <v>32.275722796879158</v>
      </c>
      <c r="DH1007" s="102">
        <v>102.92222683817452</v>
      </c>
      <c r="DI1007" s="102">
        <v>102.94222683817452</v>
      </c>
      <c r="DJ1007" s="102">
        <v>102.96222683817453</v>
      </c>
      <c r="DK1007" s="102">
        <v>103.05781683817453</v>
      </c>
      <c r="DL1007" s="102">
        <v>103.06481683817452</v>
      </c>
      <c r="DM1007" s="102">
        <v>102.96222683817453</v>
      </c>
      <c r="DN1007" s="104" t="e">
        <f>[2]CAMEROUN!DQ2818+[3]CONGO!DN2586+[7]RCA!DA2515+[4]GABON!DA2917+[5]GUINEE!DC2551+[6]TCHAD!DM2537</f>
        <v>#VALUE!</v>
      </c>
      <c r="DO1007" s="102">
        <v>102.96222683817453</v>
      </c>
      <c r="DP1007" s="102">
        <v>102.66355683817453</v>
      </c>
      <c r="DQ1007" s="102">
        <v>102.71355683817453</v>
      </c>
      <c r="DR1007" s="102">
        <v>102.81355683817452</v>
      </c>
      <c r="DS1007" s="102">
        <v>445.76035630554861</v>
      </c>
      <c r="DT1007" s="102">
        <v>445.84035630554865</v>
      </c>
      <c r="DU1007" s="102">
        <v>470.63565243609116</v>
      </c>
      <c r="DV1007" s="105" t="e">
        <f>[2]CAMEROUN!EA2818+[3]CONGO!DX2586+[7]RCA!DN2515+[4]GABON!DK2917+[5]GUINEE!DN2551+[6]TCHAD!DW2537</f>
        <v>#VALUE!</v>
      </c>
      <c r="DW1007" s="106" t="e">
        <f>[2]CAMEROUN!EB2818+[3]CONGO!DY2586+[7]RCA!DM2515+[4]GABON!DL2917+[5]GUINEE!DO2551+[6]TCHAD!DX2537</f>
        <v>#VALUE!</v>
      </c>
      <c r="DX1007" s="107" t="e">
        <f>[2]CAMEROUN!EC2818+[3]CONGO!DZ2586+[7]RCA!DN2515+[4]GABON!DM2917+[5]GUINEE!DP2551+[6]TCHAD!DY2537</f>
        <v>#VALUE!</v>
      </c>
      <c r="DZ1007" s="102" t="e">
        <f>[2]CAMEROUN!EE2818+[3]CONGO!EB2586+[7]RCA!DP2515+[4]GABON!DO2917+[5]GUINEE!DR2551+[6]TCHAD!EA2537</f>
        <v>#VALUE!</v>
      </c>
      <c r="EC1007" s="102" t="e">
        <f>[2]CAMEROUN!EH2818+[3]CONGO!EE2586+[7]RCA!DS2515+[4]GABON!DR2917+[5]GUINEE!DU2551+[6]TCHAD!ED2537</f>
        <v>#VALUE!</v>
      </c>
      <c r="EF1007" s="102" t="e">
        <f>[2]CAMEROUN!EK2818+[3]CONGO!EH2586+[7]RCA!DV2515+[4]GABON!DU2917+[5]GUINEE!DX2551+[6]TCHAD!EG2537</f>
        <v>#VALUE!</v>
      </c>
      <c r="EI1007" s="102" t="e">
        <f>[2]CAMEROUN!EN2818+[3]CONGO!EK2586+[7]RCA!DY2515+[4]GABON!DX2917+[5]GUINEE!EA2551+[6]TCHAD!EJ2537</f>
        <v>#VALUE!</v>
      </c>
      <c r="EL1007" s="102" t="e">
        <f>[2]CAMEROUN!EQ2818+[3]CONGO!EN2586+[7]RCA!EB2515+[4]GABON!EA2917+[5]GUINEE!ED2551+[6]TCHAD!EM2537</f>
        <v>#VALUE!</v>
      </c>
      <c r="EO1007" s="102" t="e">
        <f>[2]CAMEROUN!ET2818+[3]CONGO!EQ2586+[7]RCA!EE2515+[4]GABON!ED2917+[5]GUINEE!EG2551+[6]TCHAD!EP2537</f>
        <v>#VALUE!</v>
      </c>
    </row>
    <row r="1008" spans="1:145" ht="8.15" customHeight="1" x14ac:dyDescent="0.35">
      <c r="A1008" s="27"/>
      <c r="B1008" s="128"/>
      <c r="C1008" s="128"/>
      <c r="D1008" s="128"/>
      <c r="E1008" s="128"/>
      <c r="F1008" s="128"/>
      <c r="G1008" s="128"/>
      <c r="H1008" s="128"/>
      <c r="I1008" s="128"/>
      <c r="J1008" s="128"/>
      <c r="K1008" s="128"/>
      <c r="L1008" s="128"/>
      <c r="M1008" s="128"/>
      <c r="N1008" s="128"/>
      <c r="O1008" s="128"/>
      <c r="P1008" s="128"/>
      <c r="Q1008" s="128"/>
      <c r="R1008" s="128"/>
      <c r="S1008" s="128"/>
      <c r="T1008" s="128"/>
      <c r="U1008" s="128"/>
      <c r="V1008" s="128"/>
      <c r="W1008" s="128"/>
      <c r="X1008" s="129"/>
      <c r="Y1008" s="129"/>
      <c r="Z1008" s="128"/>
      <c r="AA1008" s="128"/>
      <c r="AB1008" s="128"/>
      <c r="AC1008" s="128"/>
      <c r="AD1008" s="128"/>
      <c r="AE1008" s="128"/>
      <c r="AF1008" s="128"/>
      <c r="AG1008" s="128"/>
      <c r="AH1008" s="128"/>
      <c r="AI1008" s="128"/>
      <c r="AJ1008" s="129"/>
      <c r="AK1008" s="129"/>
      <c r="AL1008" s="129"/>
      <c r="AM1008" s="129"/>
      <c r="AN1008" s="129"/>
      <c r="AO1008" s="129"/>
      <c r="AP1008" s="129"/>
      <c r="AQ1008" s="129"/>
      <c r="AR1008" s="129"/>
      <c r="AS1008" s="129"/>
      <c r="AT1008" s="129"/>
      <c r="AU1008" s="129"/>
      <c r="AV1008" s="129"/>
      <c r="AW1008" s="129"/>
      <c r="AX1008" s="129"/>
      <c r="AY1008" s="129"/>
      <c r="AZ1008" s="129"/>
      <c r="BA1008" s="129"/>
      <c r="BB1008" s="129"/>
      <c r="BC1008" s="129"/>
      <c r="BD1008" s="129"/>
      <c r="BE1008" s="129"/>
      <c r="BF1008" s="129"/>
      <c r="BG1008" s="129"/>
      <c r="BH1008" s="129"/>
      <c r="BI1008" s="129"/>
      <c r="BJ1008" s="129"/>
      <c r="BK1008" s="129"/>
      <c r="BL1008" s="129"/>
      <c r="BM1008" s="129"/>
      <c r="BN1008" s="129"/>
      <c r="BO1008" s="129"/>
      <c r="BP1008" s="129"/>
      <c r="BQ1008" s="129"/>
      <c r="BR1008" s="129"/>
      <c r="BS1008" s="129"/>
      <c r="BT1008" s="129"/>
      <c r="BU1008" s="129"/>
      <c r="BV1008" s="129"/>
      <c r="BW1008" s="129"/>
      <c r="BX1008" s="129"/>
      <c r="BY1008" s="129"/>
      <c r="BZ1008" s="128"/>
      <c r="CA1008" s="129"/>
      <c r="CB1008" s="129"/>
      <c r="CC1008" s="129"/>
      <c r="CD1008" s="129"/>
      <c r="CE1008" s="129"/>
      <c r="CF1008" s="129"/>
      <c r="CG1008" s="129"/>
      <c r="CH1008" s="129"/>
      <c r="CI1008" s="129"/>
      <c r="CJ1008" s="128"/>
      <c r="CK1008" s="128"/>
      <c r="CL1008" s="129"/>
      <c r="CM1008" s="129"/>
      <c r="CN1008" s="129"/>
      <c r="CO1008" s="129"/>
      <c r="CP1008" s="129"/>
      <c r="CQ1008" s="129"/>
      <c r="CR1008" s="129"/>
      <c r="CS1008" s="129"/>
      <c r="CT1008" s="129"/>
      <c r="CU1008" s="129"/>
      <c r="CV1008" s="129"/>
      <c r="CW1008" s="129"/>
      <c r="CX1008" s="129"/>
      <c r="CY1008" s="129"/>
      <c r="CZ1008" s="129"/>
      <c r="DA1008" s="129"/>
      <c r="DB1008" s="128"/>
      <c r="DC1008" s="128"/>
      <c r="DD1008" s="128"/>
      <c r="DE1008" s="128"/>
      <c r="DF1008" s="128"/>
      <c r="DG1008" s="128"/>
      <c r="DH1008" s="128"/>
      <c r="DI1008" s="128"/>
      <c r="DJ1008" s="128"/>
      <c r="DK1008" s="128"/>
      <c r="DL1008" s="128"/>
      <c r="DM1008" s="128"/>
      <c r="DN1008" s="130"/>
      <c r="DO1008" s="128"/>
      <c r="DP1008" s="128"/>
      <c r="DQ1008" s="128"/>
      <c r="DR1008" s="128"/>
      <c r="DS1008" s="128"/>
      <c r="DT1008" s="128"/>
      <c r="DU1008" s="128"/>
      <c r="DV1008" s="131"/>
      <c r="DW1008" s="132"/>
      <c r="DX1008" s="133"/>
      <c r="DZ1008" s="128"/>
      <c r="EC1008" s="128"/>
      <c r="EF1008" s="128"/>
      <c r="EI1008" s="128"/>
      <c r="EL1008" s="128"/>
      <c r="EO1008" s="128"/>
    </row>
    <row r="1009" spans="1:145" ht="15.5" x14ac:dyDescent="0.35">
      <c r="A1009" s="56" t="s">
        <v>412</v>
      </c>
      <c r="B1009" s="128">
        <f>+B1011+B1017</f>
        <v>928.39797101741124</v>
      </c>
      <c r="C1009" s="128">
        <f t="shared" ref="C1009:Z1009" si="1086">+C1011+C1017</f>
        <v>1019.7633303318762</v>
      </c>
      <c r="D1009" s="128">
        <f t="shared" si="1086"/>
        <v>1534.5456213199845</v>
      </c>
      <c r="E1009" s="128">
        <f t="shared" si="1086"/>
        <v>2125.8201542948304</v>
      </c>
      <c r="F1009" s="128">
        <f t="shared" si="1086"/>
        <v>2166.8668232461182</v>
      </c>
      <c r="G1009" s="128">
        <f t="shared" si="1086"/>
        <v>2166.7631322237116</v>
      </c>
      <c r="H1009" s="128">
        <f t="shared" si="1086"/>
        <v>2306.6925903755186</v>
      </c>
      <c r="I1009" s="128">
        <f t="shared" si="1086"/>
        <v>2688.6025008077095</v>
      </c>
      <c r="J1009" s="128">
        <f t="shared" si="1086"/>
        <v>2881.4746594914377</v>
      </c>
      <c r="K1009" s="128">
        <f t="shared" si="1086"/>
        <v>2831.9673063204173</v>
      </c>
      <c r="L1009" s="128">
        <f t="shared" si="1086"/>
        <v>3032.7334748658868</v>
      </c>
      <c r="M1009" s="128">
        <f t="shared" si="1086"/>
        <v>2775.8116811812929</v>
      </c>
      <c r="N1009" s="128">
        <f t="shared" si="1086"/>
        <v>2742.6262470069478</v>
      </c>
      <c r="O1009" s="128">
        <f t="shared" si="1086"/>
        <v>2579.5149190108186</v>
      </c>
      <c r="P1009" s="128">
        <f t="shared" si="1086"/>
        <v>2819.5221011137346</v>
      </c>
      <c r="Q1009" s="128">
        <f t="shared" si="1086"/>
        <v>1239.7673480080075</v>
      </c>
      <c r="R1009" s="128">
        <f t="shared" si="1086"/>
        <v>2386.736828400396</v>
      </c>
      <c r="S1009" s="128">
        <f t="shared" si="1086"/>
        <v>3763.5159602778458</v>
      </c>
      <c r="T1009" s="128">
        <f t="shared" si="1086"/>
        <v>4507.0353638567422</v>
      </c>
      <c r="U1009" s="128">
        <f t="shared" si="1086"/>
        <v>2825.9214329255301</v>
      </c>
      <c r="V1009" s="128">
        <f t="shared" si="1086"/>
        <v>1618.1270043412442</v>
      </c>
      <c r="W1009" s="128">
        <f t="shared" si="1086"/>
        <v>996.09039954660329</v>
      </c>
      <c r="X1009" s="129">
        <f t="shared" si="1086"/>
        <v>598.9264898664369</v>
      </c>
      <c r="Y1009" s="129">
        <f t="shared" si="1086"/>
        <v>-1192.568255129403</v>
      </c>
      <c r="Z1009" s="128">
        <f t="shared" si="1086"/>
        <v>-1546.5219712789658</v>
      </c>
      <c r="AA1009" s="128">
        <f>+AA1011+AA1017</f>
        <v>-1655.7465219414717</v>
      </c>
      <c r="AB1009" s="128">
        <v>-5197.0009001901217</v>
      </c>
      <c r="AC1009" s="128">
        <v>-5248.5961281763166</v>
      </c>
      <c r="AD1009" s="128">
        <v>-5656.1662377370239</v>
      </c>
      <c r="AE1009" s="128">
        <f>+AE1011+AE1017</f>
        <v>-2966.6372101702364</v>
      </c>
      <c r="AF1009" s="128">
        <v>-8328.5488619233402</v>
      </c>
      <c r="AG1009" s="128">
        <v>-8784.9312780224427</v>
      </c>
      <c r="AH1009" s="128">
        <v>-8315.3796395780355</v>
      </c>
      <c r="AI1009" s="128">
        <v>-5810.1081889125708</v>
      </c>
      <c r="AJ1009" s="129">
        <f>+AJ1011+AJ1017</f>
        <v>-2986.6557750865541</v>
      </c>
      <c r="AK1009" s="129">
        <v>-4585.630530554281</v>
      </c>
      <c r="AL1009" s="129">
        <v>-4010.2164135950698</v>
      </c>
      <c r="AM1009" s="129">
        <v>-712.65686702673702</v>
      </c>
      <c r="AN1009" s="129">
        <v>-624.27480769060458</v>
      </c>
      <c r="AO1009" s="129">
        <f>+AO1011+AO1017</f>
        <v>-904.15318608093912</v>
      </c>
      <c r="AP1009" s="129">
        <v>-1329.25065534953</v>
      </c>
      <c r="AQ1009" s="129">
        <v>509.42779018397198</v>
      </c>
      <c r="AR1009" s="129">
        <v>-1474.4929025745296</v>
      </c>
      <c r="AS1009" s="129">
        <f>+AS1011+AS1017</f>
        <v>-883.48225769179589</v>
      </c>
      <c r="AT1009" s="129">
        <v>470.73738241353567</v>
      </c>
      <c r="AU1009" s="129">
        <v>2943.1087034817974</v>
      </c>
      <c r="AV1009" s="129">
        <v>330.5348935651582</v>
      </c>
      <c r="AW1009" s="129">
        <v>323.955022183452</v>
      </c>
      <c r="AX1009" s="129">
        <f>+AX1011+AX1017</f>
        <v>629.65087097924516</v>
      </c>
      <c r="AY1009" s="129"/>
      <c r="AZ1009" s="129">
        <v>-797.65829177340493</v>
      </c>
      <c r="BA1009" s="129">
        <v>-953.2654960693435</v>
      </c>
      <c r="BB1009" s="129">
        <v>-2063.0182541277554</v>
      </c>
      <c r="BC1009" s="129">
        <v>-2143.4913863844886</v>
      </c>
      <c r="BD1009" s="129">
        <v>-2299.3227727276553</v>
      </c>
      <c r="BE1009" s="129">
        <v>-2663.7235863250116</v>
      </c>
      <c r="BF1009" s="129">
        <f>+BF1011+BF1017</f>
        <v>452.11521129375251</v>
      </c>
      <c r="BG1009" s="129">
        <v>-1447.3479522712732</v>
      </c>
      <c r="BH1009" s="129">
        <v>-1211.4930387491531</v>
      </c>
      <c r="BI1009" s="129">
        <v>-295.41029987813454</v>
      </c>
      <c r="BJ1009" s="129">
        <v>-93.009021804929944</v>
      </c>
      <c r="BK1009" s="129">
        <v>509.93080391627336</v>
      </c>
      <c r="BL1009" s="129">
        <v>-318.4290678888683</v>
      </c>
      <c r="BM1009" s="129">
        <v>97.227580527416649</v>
      </c>
      <c r="BN1009" s="129">
        <v>103.482779446118</v>
      </c>
      <c r="BO1009" s="129">
        <f>+BO1011+BO1017</f>
        <v>866.22941209950659</v>
      </c>
      <c r="BP1009" s="129">
        <v>1593.7103843411041</v>
      </c>
      <c r="BQ1009" s="129">
        <v>1896.9974463205945</v>
      </c>
      <c r="BR1009" s="129">
        <v>1975.8889455589633</v>
      </c>
      <c r="BS1009" s="129">
        <v>2013.0825022711633</v>
      </c>
      <c r="BT1009" s="129">
        <v>2171.9652645680872</v>
      </c>
      <c r="BU1009" s="129">
        <v>3048.9323784227581</v>
      </c>
      <c r="BV1009" s="129">
        <v>4133.184766560259</v>
      </c>
      <c r="BW1009" s="129">
        <v>1441.7946587826445</v>
      </c>
      <c r="BX1009" s="129">
        <v>1653.7388198640365</v>
      </c>
      <c r="BY1009" s="129">
        <v>2512.4461084105133</v>
      </c>
      <c r="BZ1009" s="128">
        <v>1687.3578490941582</v>
      </c>
      <c r="CA1009" s="129">
        <f>+CA1011+CA1017</f>
        <v>2165.5817796522169</v>
      </c>
      <c r="CB1009" s="129">
        <v>816.41169267561418</v>
      </c>
      <c r="CC1009" s="129">
        <v>626.16733407570064</v>
      </c>
      <c r="CD1009" s="129">
        <v>1187.0153077828436</v>
      </c>
      <c r="CE1009" s="129">
        <v>-53.526495254889596</v>
      </c>
      <c r="CF1009" s="129">
        <v>-64.754506874358412</v>
      </c>
      <c r="CG1009" s="129">
        <v>420.30658453560136</v>
      </c>
      <c r="CH1009" s="129">
        <v>-517.86683503465611</v>
      </c>
      <c r="CI1009" s="129">
        <v>-127.90005217358885</v>
      </c>
      <c r="CJ1009" s="128">
        <v>-250.4932831230617</v>
      </c>
      <c r="CK1009" s="128">
        <v>184.89514571130894</v>
      </c>
      <c r="CL1009" s="129">
        <f>+CL1011+CL1017</f>
        <v>278.51470463019359</v>
      </c>
      <c r="CM1009" s="129">
        <v>17.136337317710058</v>
      </c>
      <c r="CN1009" s="129">
        <v>-787.71238138940134</v>
      </c>
      <c r="CO1009" s="129">
        <v>-803.84587652932896</v>
      </c>
      <c r="CP1009" s="129">
        <v>-2100.158509186489</v>
      </c>
      <c r="CQ1009" s="129">
        <v>-1153.3935002652561</v>
      </c>
      <c r="CR1009" s="129">
        <v>-551.14397063145771</v>
      </c>
      <c r="CS1009" s="129">
        <v>-1850.6186039616696</v>
      </c>
      <c r="CT1009" s="129">
        <v>-1429.0475182308655</v>
      </c>
      <c r="CU1009" s="129">
        <v>-145.63884210026117</v>
      </c>
      <c r="CV1009" s="129">
        <v>-263.5899746281375</v>
      </c>
      <c r="CW1009" s="129">
        <v>-186.86461107720606</v>
      </c>
      <c r="CX1009" s="129">
        <v>459.3314940271066</v>
      </c>
      <c r="CY1009" s="129">
        <v>43.099519932178737</v>
      </c>
      <c r="CZ1009" s="129">
        <v>412.02877662224819</v>
      </c>
      <c r="DA1009" s="129">
        <f t="shared" ref="DA1009" si="1087">+DA1011+DA1017</f>
        <v>-27.784244258848048</v>
      </c>
      <c r="DB1009" s="128">
        <v>178.81981650417219</v>
      </c>
      <c r="DC1009" s="128">
        <v>496.85274718107758</v>
      </c>
      <c r="DD1009" s="128">
        <v>357.63613942905613</v>
      </c>
      <c r="DE1009" s="128">
        <v>269.32043391559091</v>
      </c>
      <c r="DF1009" s="128">
        <v>670.526106492287</v>
      </c>
      <c r="DG1009" s="128">
        <v>837.7821226175347</v>
      </c>
      <c r="DH1009" s="128">
        <v>-1850.175956788049</v>
      </c>
      <c r="DI1009" s="128">
        <v>-1971.2578308432294</v>
      </c>
      <c r="DJ1009" s="128">
        <v>-1310.5013728076847</v>
      </c>
      <c r="DK1009" s="128">
        <v>-687.92608148816907</v>
      </c>
      <c r="DL1009" s="128">
        <v>-469.37081847544141</v>
      </c>
      <c r="DM1009" s="128">
        <v>1144.1575843756709</v>
      </c>
      <c r="DN1009" s="130">
        <f t="shared" ref="DN1009" si="1088">+DN1011+DN1017</f>
        <v>-431.96948618548049</v>
      </c>
      <c r="DO1009" s="128">
        <v>1144.1575843756709</v>
      </c>
      <c r="DP1009" s="128">
        <v>-578.30070056163822</v>
      </c>
      <c r="DQ1009" s="128">
        <v>-648.77626421595596</v>
      </c>
      <c r="DR1009" s="128">
        <v>-98.264089520322159</v>
      </c>
      <c r="DS1009" s="128">
        <v>-2219.4564698468148</v>
      </c>
      <c r="DT1009" s="128">
        <v>-2072.9565445098815</v>
      </c>
      <c r="DU1009" s="128">
        <v>-139.66594478549086</v>
      </c>
      <c r="DV1009" s="131">
        <f>+DV1011+DV1017</f>
        <v>-1052.1983678798042</v>
      </c>
      <c r="DW1009" s="132">
        <f>+DW1011+DW1017</f>
        <v>-980.30049784287985</v>
      </c>
      <c r="DX1009" s="133">
        <f>+DX1011+DX1017</f>
        <v>-883.62196918875998</v>
      </c>
      <c r="DZ1009" s="128">
        <f>+DZ1011+DZ1017</f>
        <v>-768.47291709506135</v>
      </c>
      <c r="EC1009" s="128">
        <f>+EC1011+EC1017</f>
        <v>-714.52974938588159</v>
      </c>
      <c r="EF1009" s="128">
        <f>+EF1011+EF1017</f>
        <v>-2571.5474026924003</v>
      </c>
      <c r="EI1009" s="128">
        <f>+EI1011+EI1017</f>
        <v>-2539.8221662974956</v>
      </c>
      <c r="EL1009" s="128">
        <f>+EL1011+EL1017</f>
        <v>-2354.7214728890576</v>
      </c>
      <c r="EO1009" s="128">
        <f>+EO1011+EO1017</f>
        <v>-2508.7554628324961</v>
      </c>
    </row>
    <row r="1010" spans="1:145" ht="5.15" customHeight="1" x14ac:dyDescent="0.35">
      <c r="A1010" s="56"/>
      <c r="B1010" s="128"/>
      <c r="C1010" s="128"/>
      <c r="D1010" s="128"/>
      <c r="E1010" s="128"/>
      <c r="F1010" s="128"/>
      <c r="G1010" s="128"/>
      <c r="H1010" s="128"/>
      <c r="I1010" s="128"/>
      <c r="J1010" s="128"/>
      <c r="K1010" s="128"/>
      <c r="L1010" s="128"/>
      <c r="M1010" s="128"/>
      <c r="N1010" s="128"/>
      <c r="O1010" s="128"/>
      <c r="P1010" s="128"/>
      <c r="Q1010" s="128"/>
      <c r="R1010" s="128"/>
      <c r="S1010" s="128"/>
      <c r="T1010" s="128"/>
      <c r="U1010" s="128"/>
      <c r="V1010" s="128"/>
      <c r="W1010" s="128"/>
      <c r="X1010" s="129"/>
      <c r="Y1010" s="129"/>
      <c r="Z1010" s="128"/>
      <c r="AA1010" s="128"/>
      <c r="AB1010" s="128"/>
      <c r="AC1010" s="128"/>
      <c r="AD1010" s="128"/>
      <c r="AE1010" s="128"/>
      <c r="AF1010" s="128"/>
      <c r="AG1010" s="128"/>
      <c r="AH1010" s="128"/>
      <c r="AI1010" s="128"/>
      <c r="AJ1010" s="129"/>
      <c r="AK1010" s="129"/>
      <c r="AL1010" s="129"/>
      <c r="AM1010" s="129"/>
      <c r="AN1010" s="129"/>
      <c r="AO1010" s="129"/>
      <c r="AP1010" s="129"/>
      <c r="AQ1010" s="129"/>
      <c r="AR1010" s="129"/>
      <c r="AS1010" s="129"/>
      <c r="AT1010" s="129"/>
      <c r="AU1010" s="129"/>
      <c r="AV1010" s="129"/>
      <c r="AW1010" s="129"/>
      <c r="AX1010" s="129"/>
      <c r="AY1010" s="129"/>
      <c r="AZ1010" s="129"/>
      <c r="BA1010" s="129"/>
      <c r="BB1010" s="129"/>
      <c r="BC1010" s="129"/>
      <c r="BD1010" s="129"/>
      <c r="BE1010" s="129"/>
      <c r="BF1010" s="129"/>
      <c r="BG1010" s="129"/>
      <c r="BH1010" s="129"/>
      <c r="BI1010" s="129"/>
      <c r="BJ1010" s="129"/>
      <c r="BK1010" s="129"/>
      <c r="BL1010" s="129"/>
      <c r="BM1010" s="129"/>
      <c r="BN1010" s="129"/>
      <c r="BO1010" s="129"/>
      <c r="BP1010" s="129"/>
      <c r="BQ1010" s="129"/>
      <c r="BR1010" s="129"/>
      <c r="BS1010" s="129"/>
      <c r="BT1010" s="129"/>
      <c r="BU1010" s="129"/>
      <c r="BV1010" s="129"/>
      <c r="BW1010" s="129"/>
      <c r="BX1010" s="129"/>
      <c r="BY1010" s="129"/>
      <c r="BZ1010" s="128"/>
      <c r="CA1010" s="129"/>
      <c r="CB1010" s="129"/>
      <c r="CC1010" s="129"/>
      <c r="CD1010" s="129"/>
      <c r="CE1010" s="129"/>
      <c r="CF1010" s="129"/>
      <c r="CG1010" s="129"/>
      <c r="CH1010" s="129"/>
      <c r="CI1010" s="129"/>
      <c r="CJ1010" s="128"/>
      <c r="CK1010" s="128"/>
      <c r="CL1010" s="129"/>
      <c r="CM1010" s="129"/>
      <c r="CN1010" s="129"/>
      <c r="CO1010" s="129"/>
      <c r="CP1010" s="129"/>
      <c r="CQ1010" s="129"/>
      <c r="CR1010" s="129"/>
      <c r="CS1010" s="129"/>
      <c r="CT1010" s="129"/>
      <c r="CU1010" s="129"/>
      <c r="CV1010" s="129"/>
      <c r="CW1010" s="129"/>
      <c r="CX1010" s="129"/>
      <c r="CY1010" s="129"/>
      <c r="CZ1010" s="129"/>
      <c r="DA1010" s="129"/>
      <c r="DB1010" s="128"/>
      <c r="DC1010" s="128"/>
      <c r="DD1010" s="128"/>
      <c r="DE1010" s="128"/>
      <c r="DF1010" s="128"/>
      <c r="DG1010" s="128"/>
      <c r="DH1010" s="128"/>
      <c r="DI1010" s="128"/>
      <c r="DJ1010" s="128"/>
      <c r="DK1010" s="128"/>
      <c r="DL1010" s="128"/>
      <c r="DM1010" s="128"/>
      <c r="DN1010" s="130"/>
      <c r="DO1010" s="128"/>
      <c r="DP1010" s="128"/>
      <c r="DQ1010" s="128"/>
      <c r="DR1010" s="128"/>
      <c r="DS1010" s="128"/>
      <c r="DT1010" s="128"/>
      <c r="DU1010" s="128"/>
      <c r="DV1010" s="131"/>
      <c r="DW1010" s="132"/>
      <c r="DX1010" s="133"/>
      <c r="DZ1010" s="128"/>
      <c r="EC1010" s="128"/>
      <c r="EF1010" s="128"/>
      <c r="EI1010" s="128"/>
      <c r="EL1010" s="128"/>
      <c r="EO1010" s="128"/>
    </row>
    <row r="1011" spans="1:145" ht="15.5" x14ac:dyDescent="0.35">
      <c r="A1011" s="56" t="s">
        <v>413</v>
      </c>
      <c r="B1011" s="102">
        <f>([2]CAMEROUN!C2822+[2]CAMEROUN!D2822)/2+[3]CONGO!D2590+[7]RCA!D2519+[4]GABON!D2921+[5]GUINEE!D2555+[6]TCHAD!D2541</f>
        <v>3145.6941583649782</v>
      </c>
      <c r="C1011" s="102">
        <f>([2]CAMEROUN!D2822+[2]CAMEROUN!E2822)/2+[3]CONGO!E2590+[7]RCA!E2519+[4]GABON!E2921+[5]GUINEE!E2555+[6]TCHAD!E2541</f>
        <v>3163.5087025656567</v>
      </c>
      <c r="D1011" s="102">
        <f>([2]CAMEROUN!E2822+[2]CAMEROUN!F2822)/2+[3]CONGO!F2590+[7]RCA!F2519+[4]GABON!F2921+[5]GUINEE!F2555+[6]TCHAD!F2541</f>
        <v>3670.6629436039061</v>
      </c>
      <c r="E1011" s="102">
        <f>([2]CAMEROUN!F2822+[2]CAMEROUN!G2822)/2+[3]CONGO!G2590+[7]RCA!G2519+[4]GABON!G2921+[5]GUINEE!G2555+[6]TCHAD!G2541</f>
        <v>4519.1100467974848</v>
      </c>
      <c r="F1011" s="102">
        <f>([2]CAMEROUN!G2822+[2]CAMEROUN!H2822)/2+[3]CONGO!H2590+[7]RCA!H2519+[4]GABON!H2921+[5]GUINEE!H2555+[6]TCHAD!H2541</f>
        <v>4584.6328674809301</v>
      </c>
      <c r="G1011" s="102">
        <f>([2]CAMEROUN!H2822+[2]CAMEROUN!I2822)/2+[3]CONGO!I2590+[7]RCA!I2519+[4]GABON!I2921+[5]GUINEE!I2555+[6]TCHAD!I2541</f>
        <v>4411.9878910669941</v>
      </c>
      <c r="H1011" s="102">
        <f>([2]CAMEROUN!I2822+[2]CAMEROUN!J2822)/2+[3]CONGO!J2590+[7]RCA!J2519+[4]GABON!J2921+[5]GUINEE!J2555+[6]TCHAD!J2541</f>
        <v>4528.214460911915</v>
      </c>
      <c r="I1011" s="102">
        <f>([2]CAMEROUN!J2822+[2]CAMEROUN!K2822)/2+[3]CONGO!K2590+[7]RCA!K2519+[4]GABON!K2921+[5]GUINEE!K2555+[6]TCHAD!K2541</f>
        <v>4819.1969805664985</v>
      </c>
      <c r="J1011" s="102">
        <f>([2]CAMEROUN!K2822+[2]CAMEROUN!L2822)/2+[3]CONGO!L2590+[7]RCA!L2519+[4]GABON!L2921+[5]GUINEE!L2555+[6]TCHAD!L2541</f>
        <v>5044.2349270685245</v>
      </c>
      <c r="K1011" s="102">
        <f>([2]CAMEROUN!L2822+[2]CAMEROUN!M2822)/2+[3]CONGO!M2590+[7]RCA!M2519+[4]GABON!M2921+[5]GUINEE!M2555+[6]TCHAD!M2541</f>
        <v>5316.8828763554766</v>
      </c>
      <c r="L1011" s="102">
        <f>([2]CAMEROUN!M2822+[2]CAMEROUN!N2822)/2+[3]CONGO!N2590+[7]RCA!N2519+[4]GABON!N2921+[5]GUINEE!N2555+[6]TCHAD!N2541</f>
        <v>5871.417671945519</v>
      </c>
      <c r="M1011" s="102">
        <f>([2]CAMEROUN!N2822+[2]CAMEROUN!O2822)/2+[3]CONGO!O2590+[7]RCA!O2519+[4]GABON!O2921+[5]GUINEE!O2555+[6]TCHAD!O2541</f>
        <v>5836.4960759166452</v>
      </c>
      <c r="N1011" s="102">
        <f>([2]CAMEROUN!O2822+[2]CAMEROUN!P2822)/2+[3]CONGO!P2590+[7]RCA!P2519+[4]GABON!P2921+[5]GUINEE!P2555+[6]TCHAD!P2541</f>
        <v>5591.8754711658303</v>
      </c>
      <c r="O1011" s="102">
        <f>([2]CAMEROUN!P2822+[2]CAMEROUN!Q2822)/2+[3]CONGO!Q2590+[7]RCA!Q2519+[4]GABON!Q2921+[5]GUINEE!Q2555+[6]TCHAD!Q2541</f>
        <v>5560.8101122142598</v>
      </c>
      <c r="P1011" s="102">
        <f>[2]CAMEROUN!AH2822+[3]CONGO!R2590+[7]RCA!R2519+[4]GABON!R2921+[5]GUINEE!R2555+[6]TCHAD!R2541</f>
        <v>7971.7022470455213</v>
      </c>
      <c r="Q1011" s="102">
        <f>[2]CAMEROUN!AI2822+[3]CONGO!S2590+[7]RCA!S2519+[4]GABON!S2921+[5]GUINEE!S2555+[6]TCHAD!S2541</f>
        <v>8090.9316661374296</v>
      </c>
      <c r="R1011" s="128">
        <f>[2]CAMEROUN!AJ2822+[3]CONGO!T2590+[7]RCA!T2519+[4]GABON!T2921+[5]GUINEE!T2555+[6]TCHAD!T2541</f>
        <v>8550.826962033605</v>
      </c>
      <c r="S1011" s="128">
        <f>[2]CAMEROUN!AK2822+[3]CONGO!U2590+[7]RCA!U2519+[4]GABON!U2921+[5]GUINEE!U2555+[6]TCHAD!U2541</f>
        <v>9815.3417346276656</v>
      </c>
      <c r="T1011" s="128">
        <f>[2]CAMEROUN!AL2822+[3]CONGO!V2590+[7]RCA!V2519+[4]GABON!V2921+[5]GUINEE!V2555+[6]TCHAD!V2541</f>
        <v>12068.501869795908</v>
      </c>
      <c r="U1011" s="128">
        <f>[2]CAMEROUN!AM2822+[3]CONGO!W2590+[7]RCA!W2519+[4]GABON!W2921+[5]GUINEE!W2555+[6]TCHAD!W2541</f>
        <v>11665.842915042416</v>
      </c>
      <c r="V1011" s="128">
        <f>[2]CAMEROUN!AN2822+[3]CONGO!X2590+[7]RCA!X2519+[4]GABON!X2921+[5]GUINEE!X2555+[6]TCHAD!X2541</f>
        <v>12406.642032672253</v>
      </c>
      <c r="W1011" s="128">
        <f>[2]CAMEROUN!AO2822+[3]CONGO!Y2590+[7]RCA!Y2519+[4]GABON!Y2921+[5]GUINEE!Y2555+[6]TCHAD!Y2541</f>
        <v>12664.017086858566</v>
      </c>
      <c r="X1011" s="129">
        <f>[2]CAMEROUN!AP2822+[3]CONGO!Z2590+[7]RCA!Z2519+[4]GABON!Z2921+[5]GUINEE!Z2555+[6]TCHAD!Z2541</f>
        <v>12840.005848975747</v>
      </c>
      <c r="Y1011" s="129">
        <f>[2]CAMEROUN!AQ2822+[3]CONGO!AA2590+[7]RCA!AA2519+[4]GABON!AA2921+[5]GUINEE!AA2555+[6]TCHAD!AA2541</f>
        <v>12428.981846697512</v>
      </c>
      <c r="Z1011" s="128">
        <f>[2]CAMEROUN!AR2822+[3]CONGO!AB2590+[7]RCA!AB2519+[4]GABON!AB2921+[5]GUINEE!AB2555+[6]TCHAD!AB2541</f>
        <v>11941.826261439684</v>
      </c>
      <c r="AA1011" s="128">
        <f>[2]CAMEROUN!AS2822+[3]CONGO!AC2590+[7]RCA!AC2519+[4]GABON!AC2921+[5]GUINEE!AC2555+[6]TCHAD!AC2541</f>
        <v>11900.578122512665</v>
      </c>
      <c r="AB1011" s="128">
        <v>2917.8205355530476</v>
      </c>
      <c r="AC1011" s="128">
        <v>2879.2344729671668</v>
      </c>
      <c r="AD1011" s="128">
        <v>2823.7388780657393</v>
      </c>
      <c r="AE1011" s="128">
        <f>[2]CAMEROUN!AT2822+[3]CONGO!AH2590+[7]RCA!AD2519+[4]GABON!AD2921+[5]GUINEE!AD2555+[6]TCHAD!AH2541</f>
        <v>11341.245632490634</v>
      </c>
      <c r="AF1011" s="128">
        <v>2611.8526094448471</v>
      </c>
      <c r="AG1011" s="128">
        <v>2633.2789450479099</v>
      </c>
      <c r="AH1011" s="128">
        <v>11818.801002924936</v>
      </c>
      <c r="AI1011" s="128">
        <v>9798.1838611888525</v>
      </c>
      <c r="AJ1011" s="129">
        <f>[2]CAMEROUN!AU2822+[3]CONGO!AM2590+[7]RCA!AE2519+[4]GABON!AE2921+[5]GUINEE!AE2555+[6]TCHAD!AM2541</f>
        <v>11647.315066973821</v>
      </c>
      <c r="AK1011" s="129">
        <v>12977.126448816081</v>
      </c>
      <c r="AL1011" s="129">
        <v>12509.369471574308</v>
      </c>
      <c r="AM1011" s="129">
        <v>12774.038743691261</v>
      </c>
      <c r="AN1011" s="129">
        <v>12826.758806862259</v>
      </c>
      <c r="AO1011" s="129">
        <f>[2]CAMEROUN!AV2822+[3]CONGO!AR2590+[7]RCA!AF2519+[4]GABON!AF2921+[5]GUINEE!AF2555+[6]TCHAD!AR2541</f>
        <v>11765.433332861396</v>
      </c>
      <c r="AP1011" s="129">
        <v>12971.918870877289</v>
      </c>
      <c r="AQ1011" s="129">
        <v>12653.200571275749</v>
      </c>
      <c r="AR1011" s="129">
        <v>12005.6675019267</v>
      </c>
      <c r="AS1011" s="129">
        <f>[2]CAMEROUN!AZ2822+[3]CONGO!AV2590+[7]RCA!AJ2519+[4]GABON!AJ2921+[5]GUINEE!AJ2555+[6]TCHAD!AV2541</f>
        <v>11452.96928912711</v>
      </c>
      <c r="AT1011" s="129">
        <v>19551.586817623804</v>
      </c>
      <c r="AU1011" s="129">
        <v>20383.182237787994</v>
      </c>
      <c r="AV1011" s="129">
        <v>11666.651258413196</v>
      </c>
      <c r="AW1011" s="129">
        <v>11509.67591019328</v>
      </c>
      <c r="AX1011" s="129">
        <f>[2]CAMEROUN!BE2822+[3]CONGO!BA2590+[7]RCA!AO2519+[4]GABON!AO2921+[5]GUINEE!AO2555+[6]TCHAD!BA2541</f>
        <v>12009.953047141795</v>
      </c>
      <c r="AY1011" s="129"/>
      <c r="AZ1011" s="129">
        <v>11089.339250905461</v>
      </c>
      <c r="BA1011" s="129">
        <v>10892.711426751377</v>
      </c>
      <c r="BB1011" s="129">
        <v>11581.716864254608</v>
      </c>
      <c r="BC1011" s="129">
        <v>11340.57198102355</v>
      </c>
      <c r="BD1011" s="129">
        <v>10808.068623846511</v>
      </c>
      <c r="BE1011" s="129">
        <v>10459.534129087828</v>
      </c>
      <c r="BF1011" s="129">
        <f>[2]CAMEROUN!BL2822+[3]CONGO!BI2590+[7]RCA!AV2519+[4]GABON!AV2921+[5]GUINEE!AV2555+[6]TCHAD!BH2541</f>
        <v>11865.855812593871</v>
      </c>
      <c r="BG1011" s="129">
        <v>11354.025656569349</v>
      </c>
      <c r="BH1011" s="129">
        <v>11274.323690520499</v>
      </c>
      <c r="BI1011" s="129">
        <v>12191.642796963186</v>
      </c>
      <c r="BJ1011" s="129">
        <v>12000.451216163752</v>
      </c>
      <c r="BK1011" s="129">
        <v>12363.638930543417</v>
      </c>
      <c r="BL1011" s="129">
        <v>12167.072790905959</v>
      </c>
      <c r="BM1011" s="129">
        <v>11982.440069763308</v>
      </c>
      <c r="BN1011" s="129">
        <v>11796.087064306454</v>
      </c>
      <c r="BO1011" s="129">
        <f>[2]CAMEROUN!BU2822+[3]CONGO!BR2590+[7]RCA!BE2519+[4]GABON!BE2921+[5]GUINEE!BE2555+[6]TCHAD!BQ2541</f>
        <v>12777.837884792954</v>
      </c>
      <c r="BP1011" s="129">
        <v>12334.40640251631</v>
      </c>
      <c r="BQ1011" s="129">
        <v>12337.87676209788</v>
      </c>
      <c r="BR1011" s="129">
        <v>11543.923691724167</v>
      </c>
      <c r="BS1011" s="129">
        <v>10982.847729184965</v>
      </c>
      <c r="BT1011" s="129">
        <v>11763.655334934367</v>
      </c>
      <c r="BU1011" s="129">
        <v>11762.790972549692</v>
      </c>
      <c r="BV1011" s="129">
        <v>10530.008839879738</v>
      </c>
      <c r="BW1011" s="129">
        <v>11693.520529304222</v>
      </c>
      <c r="BX1011" s="129">
        <v>11751.524267429009</v>
      </c>
      <c r="BY1011" s="129">
        <v>11383.043943651537</v>
      </c>
      <c r="BZ1011" s="128">
        <v>12023.156365703839</v>
      </c>
      <c r="CA1011" s="129">
        <f>[2]CAMEROUN!CG2822+[3]CONGO!CD2590+[7]RCA!BQ2519+[4]GABON!BQ2921+[5]GUINEE!BQ2555+[6]TCHAD!CC2541</f>
        <v>11954.389058072313</v>
      </c>
      <c r="CB1011" s="129">
        <v>11798.177271352906</v>
      </c>
      <c r="CC1011" s="129">
        <v>11603.343199035105</v>
      </c>
      <c r="CD1011" s="129">
        <v>11510.2989697333</v>
      </c>
      <c r="CE1011" s="129">
        <v>11490.335196161159</v>
      </c>
      <c r="CF1011" s="129">
        <v>11467.273891425335</v>
      </c>
      <c r="CG1011" s="129">
        <v>11340.364773760031</v>
      </c>
      <c r="CH1011" s="129">
        <v>11166.119156045683</v>
      </c>
      <c r="CI1011" s="129">
        <v>11214.680044030354</v>
      </c>
      <c r="CJ1011" s="128">
        <v>11567.906530772068</v>
      </c>
      <c r="CK1011" s="128">
        <v>11717.207289607208</v>
      </c>
      <c r="CL1011" s="129">
        <f>[2]CAMEROUN!CR2822+[3]CONGO!CO2590+[7]RCA!CB2519+[4]GABON!CB2921+[5]GUINEE!CD2555+[6]TCHAD!CN2541</f>
        <v>10476.415745673614</v>
      </c>
      <c r="CM1011" s="129">
        <v>11764.30296565465</v>
      </c>
      <c r="CN1011" s="129">
        <v>10839.175484161848</v>
      </c>
      <c r="CO1011" s="129">
        <v>10848.530263622673</v>
      </c>
      <c r="CP1011" s="129">
        <v>11616.137230780045</v>
      </c>
      <c r="CQ1011" s="129">
        <v>11264.609936242066</v>
      </c>
      <c r="CR1011" s="129">
        <v>10900.571000371694</v>
      </c>
      <c r="CS1011" s="129">
        <v>11882.621486832793</v>
      </c>
      <c r="CT1011" s="129">
        <v>11479.194748250746</v>
      </c>
      <c r="CU1011" s="129">
        <v>11260.784081951886</v>
      </c>
      <c r="CV1011" s="129">
        <v>11925.742837093243</v>
      </c>
      <c r="CW1011" s="129">
        <v>11510.404901496431</v>
      </c>
      <c r="CX1011" s="129">
        <v>11874.713922500152</v>
      </c>
      <c r="CY1011" s="129">
        <v>11384.686688801548</v>
      </c>
      <c r="CZ1011" s="129">
        <v>11281.806876028639</v>
      </c>
      <c r="DA1011" s="129">
        <f>[2]CAMEROUN!DD2822+[3]CONGO!DA2590+[7]RCA!CN2519+[4]GABON!CN2921+[5]GUINEE!CP2555+[6]TCHAD!CZ2541</f>
        <v>10672.153400896805</v>
      </c>
      <c r="DB1011" s="128">
        <v>11916.374360938236</v>
      </c>
      <c r="DC1011" s="128">
        <v>11654.438132279131</v>
      </c>
      <c r="DD1011" s="128">
        <v>11336.829871112053</v>
      </c>
      <c r="DE1011" s="128">
        <v>11838.542502997288</v>
      </c>
      <c r="DF1011" s="128">
        <v>11630.54550597155</v>
      </c>
      <c r="DG1011" s="128">
        <v>11374.846203003151</v>
      </c>
      <c r="DH1011" s="128">
        <v>11709.489314808285</v>
      </c>
      <c r="DI1011" s="128">
        <v>11477.557065456433</v>
      </c>
      <c r="DJ1011" s="128">
        <v>11246.916915004891</v>
      </c>
      <c r="DK1011" s="128">
        <v>11164.28879344535</v>
      </c>
      <c r="DL1011" s="128">
        <v>11322.390955588447</v>
      </c>
      <c r="DM1011" s="128">
        <v>11552.820039458404</v>
      </c>
      <c r="DN1011" s="130">
        <f>[2]CAMEROUN!DQ2822+[3]CONGO!DN2590+[7]RCA!DA2519+[4]GABON!DA2921+[5]GUINEE!DC2555+[6]TCHAD!DM2541</f>
        <v>10726.781938864835</v>
      </c>
      <c r="DO1011" s="128">
        <v>11552.820039458404</v>
      </c>
      <c r="DP1011" s="128">
        <v>11469.431424971715</v>
      </c>
      <c r="DQ1011" s="128">
        <v>11259.008149932126</v>
      </c>
      <c r="DR1011" s="128">
        <v>11064.199645180219</v>
      </c>
      <c r="DS1011" s="128">
        <v>11478.558498300745</v>
      </c>
      <c r="DT1011" s="128">
        <v>11433.56134596198</v>
      </c>
      <c r="DU1011" s="128">
        <v>11082.663943839914</v>
      </c>
      <c r="DV1011" s="131">
        <f>[2]CAMEROUN!EA2822+[3]CONGO!DX2590+[7]RCA!DN2519+[4]GABON!DK2921+[5]GUINEE!DN2555+[6]TCHAD!DW2541</f>
        <v>10871.613469234562</v>
      </c>
      <c r="DW1011" s="132">
        <f>[2]CAMEROUN!EB2822+[3]CONGO!DY2590+[7]RCA!DM2519+[4]GABON!DL2921+[5]GUINEE!DO2555+[6]TCHAD!DX2541</f>
        <v>10762.10865577927</v>
      </c>
      <c r="DX1011" s="133">
        <f>[2]CAMEROUN!EC2822+[3]CONGO!DZ2590+[7]RCA!DN2519+[4]GABON!DM2921+[5]GUINEE!DP2555+[6]TCHAD!DY2541</f>
        <v>11338.204306954469</v>
      </c>
      <c r="DZ1011" s="128">
        <f>[2]CAMEROUN!EE2822+[3]CONGO!EB2590+[7]RCA!DP2519+[4]GABON!DO2921+[5]GUINEE!DR2555+[6]TCHAD!EA2541</f>
        <v>11173.548320736167</v>
      </c>
      <c r="EC1011" s="128">
        <f>[2]CAMEROUN!EH2822+[3]CONGO!EE2590+[7]RCA!DS2519+[4]GABON!DR2921+[5]GUINEE!DU2555+[6]TCHAD!ED2541</f>
        <v>11463.628755823909</v>
      </c>
      <c r="EF1011" s="128">
        <f>[2]CAMEROUN!EK2822+[3]CONGO!EH2590+[7]RCA!DV2519+[4]GABON!DU2921+[5]GUINEE!DX2555+[6]TCHAD!EG2541</f>
        <v>11562.257799985033</v>
      </c>
      <c r="EI1011" s="128">
        <f>[2]CAMEROUN!EN2822+[3]CONGO!EK2590+[7]RCA!DY2519+[4]GABON!DX2921+[5]GUINEE!EA2555+[6]TCHAD!EJ2541</f>
        <v>12036.463560908733</v>
      </c>
      <c r="EL1011" s="128">
        <f>[2]CAMEROUN!EQ2822+[3]CONGO!EN2590+[7]RCA!EB2519+[4]GABON!EA2921+[5]GUINEE!ED2555+[6]TCHAD!EM2541</f>
        <v>12821.713857972994</v>
      </c>
      <c r="EO1011" s="128">
        <f>[2]CAMEROUN!ET2822+[3]CONGO!EQ2590+[7]RCA!EE2519+[4]GABON!ED2921+[5]GUINEE!EG2555+[6]TCHAD!EP2541</f>
        <v>12999.700631880665</v>
      </c>
    </row>
    <row r="1012" spans="1:145" ht="15.5" x14ac:dyDescent="0.35">
      <c r="A1012" s="56" t="s">
        <v>414</v>
      </c>
      <c r="B1012" s="134" t="s">
        <v>85</v>
      </c>
      <c r="C1012" s="134" t="s">
        <v>85</v>
      </c>
      <c r="D1012" s="134" t="s">
        <v>85</v>
      </c>
      <c r="E1012" s="134" t="s">
        <v>85</v>
      </c>
      <c r="F1012" s="134" t="s">
        <v>85</v>
      </c>
      <c r="G1012" s="134" t="s">
        <v>85</v>
      </c>
      <c r="H1012" s="134" t="s">
        <v>85</v>
      </c>
      <c r="I1012" s="134" t="s">
        <v>85</v>
      </c>
      <c r="J1012" s="134" t="s">
        <v>85</v>
      </c>
      <c r="K1012" s="134" t="s">
        <v>85</v>
      </c>
      <c r="L1012" s="134" t="s">
        <v>85</v>
      </c>
      <c r="M1012" s="134" t="s">
        <v>85</v>
      </c>
      <c r="N1012" s="134" t="s">
        <v>85</v>
      </c>
      <c r="O1012" s="134" t="s">
        <v>85</v>
      </c>
      <c r="P1012" s="134" t="s">
        <v>85</v>
      </c>
      <c r="Q1012" s="134" t="s">
        <v>85</v>
      </c>
      <c r="R1012" s="134" t="s">
        <v>85</v>
      </c>
      <c r="S1012" s="134" t="s">
        <v>85</v>
      </c>
      <c r="T1012" s="134" t="s">
        <v>85</v>
      </c>
      <c r="U1012" s="134" t="s">
        <v>85</v>
      </c>
      <c r="V1012" s="134" t="s">
        <v>85</v>
      </c>
      <c r="W1012" s="134" t="s">
        <v>85</v>
      </c>
      <c r="X1012" s="135" t="s">
        <v>85</v>
      </c>
      <c r="Y1012" s="135" t="s">
        <v>85</v>
      </c>
      <c r="Z1012" s="134" t="s">
        <v>85</v>
      </c>
      <c r="AA1012" s="134" t="s">
        <v>85</v>
      </c>
      <c r="AB1012" s="134" t="s">
        <v>85</v>
      </c>
      <c r="AC1012" s="134" t="s">
        <v>85</v>
      </c>
      <c r="AD1012" s="134" t="s">
        <v>85</v>
      </c>
      <c r="AE1012" s="134" t="s">
        <v>85</v>
      </c>
      <c r="AF1012" s="134" t="s">
        <v>85</v>
      </c>
      <c r="AG1012" s="134" t="s">
        <v>85</v>
      </c>
      <c r="AH1012" s="134" t="s">
        <v>85</v>
      </c>
      <c r="AI1012" s="134" t="s">
        <v>85</v>
      </c>
      <c r="AJ1012" s="135" t="s">
        <v>85</v>
      </c>
      <c r="AK1012" s="135" t="s">
        <v>85</v>
      </c>
      <c r="AL1012" s="135" t="s">
        <v>85</v>
      </c>
      <c r="AM1012" s="135" t="s">
        <v>85</v>
      </c>
      <c r="AN1012" s="135" t="s">
        <v>85</v>
      </c>
      <c r="AO1012" s="135" t="s">
        <v>85</v>
      </c>
      <c r="AP1012" s="135" t="s">
        <v>85</v>
      </c>
      <c r="AQ1012" s="135" t="s">
        <v>85</v>
      </c>
      <c r="AR1012" s="135" t="s">
        <v>85</v>
      </c>
      <c r="AS1012" s="135" t="s">
        <v>85</v>
      </c>
      <c r="AT1012" s="135" t="s">
        <v>85</v>
      </c>
      <c r="AU1012" s="135" t="s">
        <v>85</v>
      </c>
      <c r="AV1012" s="135" t="s">
        <v>85</v>
      </c>
      <c r="AW1012" s="135" t="s">
        <v>85</v>
      </c>
      <c r="AX1012" s="135" t="s">
        <v>85</v>
      </c>
      <c r="AY1012" s="135"/>
      <c r="AZ1012" s="135" t="s">
        <v>85</v>
      </c>
      <c r="BA1012" s="135" t="s">
        <v>85</v>
      </c>
      <c r="BB1012" s="135" t="s">
        <v>85</v>
      </c>
      <c r="BC1012" s="135" t="s">
        <v>85</v>
      </c>
      <c r="BD1012" s="135" t="s">
        <v>85</v>
      </c>
      <c r="BE1012" s="135" t="s">
        <v>85</v>
      </c>
      <c r="BF1012" s="135" t="s">
        <v>85</v>
      </c>
      <c r="BG1012" s="135" t="s">
        <v>85</v>
      </c>
      <c r="BH1012" s="135" t="s">
        <v>85</v>
      </c>
      <c r="BI1012" s="135" t="s">
        <v>85</v>
      </c>
      <c r="BJ1012" s="135" t="s">
        <v>85</v>
      </c>
      <c r="BK1012" s="135" t="s">
        <v>85</v>
      </c>
      <c r="BL1012" s="135" t="s">
        <v>85</v>
      </c>
      <c r="BM1012" s="135" t="s">
        <v>85</v>
      </c>
      <c r="BN1012" s="135" t="s">
        <v>85</v>
      </c>
      <c r="BO1012" s="135" t="s">
        <v>85</v>
      </c>
      <c r="BP1012" s="135" t="s">
        <v>85</v>
      </c>
      <c r="BQ1012" s="135" t="s">
        <v>85</v>
      </c>
      <c r="BR1012" s="135" t="s">
        <v>85</v>
      </c>
      <c r="BS1012" s="135" t="s">
        <v>85</v>
      </c>
      <c r="BT1012" s="135" t="s">
        <v>85</v>
      </c>
      <c r="BU1012" s="135" t="s">
        <v>85</v>
      </c>
      <c r="BV1012" s="135" t="s">
        <v>85</v>
      </c>
      <c r="BW1012" s="135" t="s">
        <v>85</v>
      </c>
      <c r="BX1012" s="135" t="s">
        <v>85</v>
      </c>
      <c r="BY1012" s="135" t="s">
        <v>85</v>
      </c>
      <c r="BZ1012" s="134" t="s">
        <v>85</v>
      </c>
      <c r="CA1012" s="135" t="s">
        <v>85</v>
      </c>
      <c r="CB1012" s="135" t="s">
        <v>85</v>
      </c>
      <c r="CC1012" s="135" t="s">
        <v>85</v>
      </c>
      <c r="CD1012" s="135" t="s">
        <v>85</v>
      </c>
      <c r="CE1012" s="135" t="s">
        <v>85</v>
      </c>
      <c r="CF1012" s="135" t="s">
        <v>85</v>
      </c>
      <c r="CG1012" s="135" t="s">
        <v>85</v>
      </c>
      <c r="CH1012" s="135" t="s">
        <v>85</v>
      </c>
      <c r="CI1012" s="135" t="s">
        <v>85</v>
      </c>
      <c r="CJ1012" s="134" t="s">
        <v>85</v>
      </c>
      <c r="CK1012" s="134" t="s">
        <v>85</v>
      </c>
      <c r="CL1012" s="135" t="s">
        <v>85</v>
      </c>
      <c r="CM1012" s="135" t="s">
        <v>85</v>
      </c>
      <c r="CN1012" s="135" t="s">
        <v>85</v>
      </c>
      <c r="CO1012" s="135" t="s">
        <v>85</v>
      </c>
      <c r="CP1012" s="135" t="s">
        <v>85</v>
      </c>
      <c r="CQ1012" s="135" t="s">
        <v>85</v>
      </c>
      <c r="CR1012" s="135" t="s">
        <v>85</v>
      </c>
      <c r="CS1012" s="135" t="s">
        <v>85</v>
      </c>
      <c r="CT1012" s="135" t="s">
        <v>85</v>
      </c>
      <c r="CU1012" s="135" t="s">
        <v>85</v>
      </c>
      <c r="CV1012" s="135" t="s">
        <v>85</v>
      </c>
      <c r="CW1012" s="135" t="s">
        <v>85</v>
      </c>
      <c r="CX1012" s="135" t="s">
        <v>85</v>
      </c>
      <c r="CY1012" s="135" t="s">
        <v>85</v>
      </c>
      <c r="CZ1012" s="135" t="s">
        <v>85</v>
      </c>
      <c r="DA1012" s="135" t="s">
        <v>85</v>
      </c>
      <c r="DB1012" s="134" t="s">
        <v>85</v>
      </c>
      <c r="DC1012" s="134" t="s">
        <v>85</v>
      </c>
      <c r="DD1012" s="134" t="s">
        <v>85</v>
      </c>
      <c r="DE1012" s="134" t="s">
        <v>85</v>
      </c>
      <c r="DF1012" s="134" t="s">
        <v>85</v>
      </c>
      <c r="DG1012" s="134" t="s">
        <v>85</v>
      </c>
      <c r="DH1012" s="134" t="s">
        <v>85</v>
      </c>
      <c r="DI1012" s="134" t="s">
        <v>85</v>
      </c>
      <c r="DJ1012" s="134" t="s">
        <v>85</v>
      </c>
      <c r="DK1012" s="134" t="s">
        <v>85</v>
      </c>
      <c r="DL1012" s="134" t="s">
        <v>85</v>
      </c>
      <c r="DM1012" s="134" t="s">
        <v>85</v>
      </c>
      <c r="DN1012" s="136" t="s">
        <v>85</v>
      </c>
      <c r="DO1012" s="134" t="s">
        <v>85</v>
      </c>
      <c r="DP1012" s="134" t="s">
        <v>85</v>
      </c>
      <c r="DQ1012" s="134" t="s">
        <v>85</v>
      </c>
      <c r="DR1012" s="134" t="s">
        <v>85</v>
      </c>
      <c r="DS1012" s="134" t="s">
        <v>85</v>
      </c>
      <c r="DT1012" s="134" t="s">
        <v>85</v>
      </c>
      <c r="DU1012" s="134" t="s">
        <v>85</v>
      </c>
      <c r="DV1012" s="137" t="s">
        <v>85</v>
      </c>
      <c r="DW1012" s="138" t="s">
        <v>85</v>
      </c>
      <c r="DX1012" s="139" t="s">
        <v>85</v>
      </c>
      <c r="DZ1012" s="134" t="s">
        <v>85</v>
      </c>
      <c r="EC1012" s="134" t="s">
        <v>85</v>
      </c>
      <c r="EF1012" s="134" t="s">
        <v>85</v>
      </c>
      <c r="EI1012" s="134" t="s">
        <v>85</v>
      </c>
      <c r="EL1012" s="134" t="s">
        <v>85</v>
      </c>
      <c r="EO1012" s="134" t="s">
        <v>85</v>
      </c>
    </row>
    <row r="1013" spans="1:145" ht="15.5" x14ac:dyDescent="0.35">
      <c r="A1013" s="56" t="s">
        <v>415</v>
      </c>
      <c r="B1013" s="134" t="s">
        <v>85</v>
      </c>
      <c r="C1013" s="134" t="s">
        <v>85</v>
      </c>
      <c r="D1013" s="134" t="s">
        <v>85</v>
      </c>
      <c r="E1013" s="134" t="s">
        <v>85</v>
      </c>
      <c r="F1013" s="134" t="s">
        <v>85</v>
      </c>
      <c r="G1013" s="134" t="s">
        <v>85</v>
      </c>
      <c r="H1013" s="134" t="s">
        <v>85</v>
      </c>
      <c r="I1013" s="134" t="s">
        <v>85</v>
      </c>
      <c r="J1013" s="134" t="s">
        <v>85</v>
      </c>
      <c r="K1013" s="134" t="s">
        <v>85</v>
      </c>
      <c r="L1013" s="134" t="s">
        <v>85</v>
      </c>
      <c r="M1013" s="134" t="s">
        <v>85</v>
      </c>
      <c r="N1013" s="134" t="s">
        <v>85</v>
      </c>
      <c r="O1013" s="134" t="s">
        <v>85</v>
      </c>
      <c r="P1013" s="134" t="s">
        <v>85</v>
      </c>
      <c r="Q1013" s="134" t="s">
        <v>85</v>
      </c>
      <c r="R1013" s="134" t="s">
        <v>85</v>
      </c>
      <c r="S1013" s="134" t="s">
        <v>85</v>
      </c>
      <c r="T1013" s="134" t="s">
        <v>85</v>
      </c>
      <c r="U1013" s="134" t="s">
        <v>85</v>
      </c>
      <c r="V1013" s="134" t="s">
        <v>85</v>
      </c>
      <c r="W1013" s="134" t="s">
        <v>85</v>
      </c>
      <c r="X1013" s="135" t="s">
        <v>85</v>
      </c>
      <c r="Y1013" s="135" t="s">
        <v>85</v>
      </c>
      <c r="Z1013" s="134" t="s">
        <v>85</v>
      </c>
      <c r="AA1013" s="134" t="s">
        <v>85</v>
      </c>
      <c r="AB1013" s="134" t="s">
        <v>85</v>
      </c>
      <c r="AC1013" s="134" t="s">
        <v>85</v>
      </c>
      <c r="AD1013" s="134" t="s">
        <v>85</v>
      </c>
      <c r="AE1013" s="134" t="s">
        <v>85</v>
      </c>
      <c r="AF1013" s="134" t="s">
        <v>85</v>
      </c>
      <c r="AG1013" s="134" t="s">
        <v>85</v>
      </c>
      <c r="AH1013" s="134" t="s">
        <v>85</v>
      </c>
      <c r="AI1013" s="134" t="s">
        <v>85</v>
      </c>
      <c r="AJ1013" s="135" t="s">
        <v>85</v>
      </c>
      <c r="AK1013" s="135" t="s">
        <v>85</v>
      </c>
      <c r="AL1013" s="135" t="s">
        <v>85</v>
      </c>
      <c r="AM1013" s="135" t="s">
        <v>85</v>
      </c>
      <c r="AN1013" s="135" t="s">
        <v>85</v>
      </c>
      <c r="AO1013" s="135" t="s">
        <v>85</v>
      </c>
      <c r="AP1013" s="135" t="s">
        <v>85</v>
      </c>
      <c r="AQ1013" s="135" t="s">
        <v>85</v>
      </c>
      <c r="AR1013" s="135" t="s">
        <v>85</v>
      </c>
      <c r="AS1013" s="135" t="s">
        <v>85</v>
      </c>
      <c r="AT1013" s="135" t="s">
        <v>85</v>
      </c>
      <c r="AU1013" s="135" t="s">
        <v>85</v>
      </c>
      <c r="AV1013" s="135" t="s">
        <v>85</v>
      </c>
      <c r="AW1013" s="135" t="s">
        <v>85</v>
      </c>
      <c r="AX1013" s="135" t="s">
        <v>85</v>
      </c>
      <c r="AY1013" s="135"/>
      <c r="AZ1013" s="135" t="s">
        <v>85</v>
      </c>
      <c r="BA1013" s="135" t="s">
        <v>85</v>
      </c>
      <c r="BB1013" s="135" t="s">
        <v>85</v>
      </c>
      <c r="BC1013" s="135" t="s">
        <v>85</v>
      </c>
      <c r="BD1013" s="135" t="s">
        <v>85</v>
      </c>
      <c r="BE1013" s="135" t="s">
        <v>85</v>
      </c>
      <c r="BF1013" s="135" t="s">
        <v>85</v>
      </c>
      <c r="BG1013" s="135" t="s">
        <v>85</v>
      </c>
      <c r="BH1013" s="135" t="s">
        <v>85</v>
      </c>
      <c r="BI1013" s="135" t="s">
        <v>85</v>
      </c>
      <c r="BJ1013" s="135" t="s">
        <v>85</v>
      </c>
      <c r="BK1013" s="135" t="s">
        <v>85</v>
      </c>
      <c r="BL1013" s="135" t="s">
        <v>85</v>
      </c>
      <c r="BM1013" s="135" t="s">
        <v>85</v>
      </c>
      <c r="BN1013" s="135" t="s">
        <v>85</v>
      </c>
      <c r="BO1013" s="135" t="s">
        <v>85</v>
      </c>
      <c r="BP1013" s="135" t="s">
        <v>85</v>
      </c>
      <c r="BQ1013" s="135" t="s">
        <v>85</v>
      </c>
      <c r="BR1013" s="135" t="s">
        <v>85</v>
      </c>
      <c r="BS1013" s="135" t="s">
        <v>85</v>
      </c>
      <c r="BT1013" s="135" t="s">
        <v>85</v>
      </c>
      <c r="BU1013" s="135" t="s">
        <v>85</v>
      </c>
      <c r="BV1013" s="135" t="s">
        <v>85</v>
      </c>
      <c r="BW1013" s="135" t="s">
        <v>85</v>
      </c>
      <c r="BX1013" s="135" t="s">
        <v>85</v>
      </c>
      <c r="BY1013" s="135" t="s">
        <v>85</v>
      </c>
      <c r="BZ1013" s="134" t="s">
        <v>85</v>
      </c>
      <c r="CA1013" s="135" t="s">
        <v>85</v>
      </c>
      <c r="CB1013" s="135" t="s">
        <v>85</v>
      </c>
      <c r="CC1013" s="135" t="s">
        <v>85</v>
      </c>
      <c r="CD1013" s="135" t="s">
        <v>85</v>
      </c>
      <c r="CE1013" s="135" t="s">
        <v>85</v>
      </c>
      <c r="CF1013" s="135" t="s">
        <v>85</v>
      </c>
      <c r="CG1013" s="135" t="s">
        <v>85</v>
      </c>
      <c r="CH1013" s="135" t="s">
        <v>85</v>
      </c>
      <c r="CI1013" s="135" t="s">
        <v>85</v>
      </c>
      <c r="CJ1013" s="134" t="s">
        <v>85</v>
      </c>
      <c r="CK1013" s="134" t="s">
        <v>85</v>
      </c>
      <c r="CL1013" s="135" t="s">
        <v>85</v>
      </c>
      <c r="CM1013" s="135" t="s">
        <v>85</v>
      </c>
      <c r="CN1013" s="135" t="s">
        <v>85</v>
      </c>
      <c r="CO1013" s="135" t="s">
        <v>85</v>
      </c>
      <c r="CP1013" s="135" t="s">
        <v>85</v>
      </c>
      <c r="CQ1013" s="135" t="s">
        <v>85</v>
      </c>
      <c r="CR1013" s="135" t="s">
        <v>85</v>
      </c>
      <c r="CS1013" s="135" t="s">
        <v>85</v>
      </c>
      <c r="CT1013" s="135" t="s">
        <v>85</v>
      </c>
      <c r="CU1013" s="135" t="s">
        <v>85</v>
      </c>
      <c r="CV1013" s="135" t="s">
        <v>85</v>
      </c>
      <c r="CW1013" s="135" t="s">
        <v>85</v>
      </c>
      <c r="CX1013" s="135" t="s">
        <v>85</v>
      </c>
      <c r="CY1013" s="135" t="s">
        <v>85</v>
      </c>
      <c r="CZ1013" s="135" t="s">
        <v>85</v>
      </c>
      <c r="DA1013" s="135" t="s">
        <v>85</v>
      </c>
      <c r="DB1013" s="134" t="s">
        <v>85</v>
      </c>
      <c r="DC1013" s="134" t="s">
        <v>85</v>
      </c>
      <c r="DD1013" s="134" t="s">
        <v>85</v>
      </c>
      <c r="DE1013" s="134" t="s">
        <v>85</v>
      </c>
      <c r="DF1013" s="134" t="s">
        <v>85</v>
      </c>
      <c r="DG1013" s="134" t="s">
        <v>85</v>
      </c>
      <c r="DH1013" s="134" t="s">
        <v>85</v>
      </c>
      <c r="DI1013" s="134" t="s">
        <v>85</v>
      </c>
      <c r="DJ1013" s="134" t="s">
        <v>85</v>
      </c>
      <c r="DK1013" s="134" t="s">
        <v>85</v>
      </c>
      <c r="DL1013" s="134" t="s">
        <v>85</v>
      </c>
      <c r="DM1013" s="134" t="s">
        <v>85</v>
      </c>
      <c r="DN1013" s="136" t="s">
        <v>85</v>
      </c>
      <c r="DO1013" s="134" t="s">
        <v>85</v>
      </c>
      <c r="DP1013" s="134" t="s">
        <v>85</v>
      </c>
      <c r="DQ1013" s="134" t="s">
        <v>85</v>
      </c>
      <c r="DR1013" s="134" t="s">
        <v>85</v>
      </c>
      <c r="DS1013" s="134" t="s">
        <v>85</v>
      </c>
      <c r="DT1013" s="134" t="s">
        <v>85</v>
      </c>
      <c r="DU1013" s="134" t="s">
        <v>85</v>
      </c>
      <c r="DV1013" s="137" t="s">
        <v>85</v>
      </c>
      <c r="DW1013" s="138" t="s">
        <v>85</v>
      </c>
      <c r="DX1013" s="139" t="s">
        <v>85</v>
      </c>
      <c r="DZ1013" s="134" t="s">
        <v>85</v>
      </c>
      <c r="EC1013" s="134" t="s">
        <v>85</v>
      </c>
      <c r="EF1013" s="134" t="s">
        <v>85</v>
      </c>
      <c r="EI1013" s="134" t="s">
        <v>85</v>
      </c>
      <c r="EL1013" s="134" t="s">
        <v>85</v>
      </c>
      <c r="EO1013" s="134" t="s">
        <v>85</v>
      </c>
    </row>
    <row r="1014" spans="1:145" ht="15.5" x14ac:dyDescent="0.35">
      <c r="A1014" s="56" t="s">
        <v>330</v>
      </c>
      <c r="B1014" s="134" t="s">
        <v>85</v>
      </c>
      <c r="C1014" s="134" t="s">
        <v>85</v>
      </c>
      <c r="D1014" s="134" t="s">
        <v>85</v>
      </c>
      <c r="E1014" s="134" t="s">
        <v>85</v>
      </c>
      <c r="F1014" s="134" t="s">
        <v>85</v>
      </c>
      <c r="G1014" s="134" t="s">
        <v>85</v>
      </c>
      <c r="H1014" s="134" t="s">
        <v>85</v>
      </c>
      <c r="I1014" s="134" t="s">
        <v>85</v>
      </c>
      <c r="J1014" s="134" t="s">
        <v>85</v>
      </c>
      <c r="K1014" s="134" t="s">
        <v>85</v>
      </c>
      <c r="L1014" s="134" t="s">
        <v>85</v>
      </c>
      <c r="M1014" s="134" t="s">
        <v>85</v>
      </c>
      <c r="N1014" s="134" t="s">
        <v>85</v>
      </c>
      <c r="O1014" s="134" t="s">
        <v>85</v>
      </c>
      <c r="P1014" s="134" t="s">
        <v>85</v>
      </c>
      <c r="Q1014" s="134" t="s">
        <v>85</v>
      </c>
      <c r="R1014" s="134" t="s">
        <v>85</v>
      </c>
      <c r="S1014" s="134" t="s">
        <v>85</v>
      </c>
      <c r="T1014" s="134" t="s">
        <v>85</v>
      </c>
      <c r="U1014" s="134" t="s">
        <v>85</v>
      </c>
      <c r="V1014" s="134" t="s">
        <v>85</v>
      </c>
      <c r="W1014" s="134" t="s">
        <v>85</v>
      </c>
      <c r="X1014" s="135" t="s">
        <v>85</v>
      </c>
      <c r="Y1014" s="135" t="s">
        <v>85</v>
      </c>
      <c r="Z1014" s="134" t="s">
        <v>85</v>
      </c>
      <c r="AA1014" s="134" t="s">
        <v>85</v>
      </c>
      <c r="AB1014" s="134" t="s">
        <v>85</v>
      </c>
      <c r="AC1014" s="134" t="s">
        <v>85</v>
      </c>
      <c r="AD1014" s="134" t="s">
        <v>85</v>
      </c>
      <c r="AE1014" s="134" t="s">
        <v>85</v>
      </c>
      <c r="AF1014" s="134" t="s">
        <v>85</v>
      </c>
      <c r="AG1014" s="134" t="s">
        <v>85</v>
      </c>
      <c r="AH1014" s="134" t="s">
        <v>85</v>
      </c>
      <c r="AI1014" s="134" t="s">
        <v>85</v>
      </c>
      <c r="AJ1014" s="135" t="s">
        <v>85</v>
      </c>
      <c r="AK1014" s="135" t="s">
        <v>85</v>
      </c>
      <c r="AL1014" s="135" t="s">
        <v>85</v>
      </c>
      <c r="AM1014" s="135" t="s">
        <v>85</v>
      </c>
      <c r="AN1014" s="135" t="s">
        <v>85</v>
      </c>
      <c r="AO1014" s="135" t="s">
        <v>85</v>
      </c>
      <c r="AP1014" s="135" t="s">
        <v>85</v>
      </c>
      <c r="AQ1014" s="135" t="s">
        <v>85</v>
      </c>
      <c r="AR1014" s="135" t="s">
        <v>85</v>
      </c>
      <c r="AS1014" s="135" t="s">
        <v>85</v>
      </c>
      <c r="AT1014" s="135" t="s">
        <v>85</v>
      </c>
      <c r="AU1014" s="135" t="s">
        <v>85</v>
      </c>
      <c r="AV1014" s="135" t="s">
        <v>85</v>
      </c>
      <c r="AW1014" s="135" t="s">
        <v>85</v>
      </c>
      <c r="AX1014" s="135" t="s">
        <v>85</v>
      </c>
      <c r="AY1014" s="135"/>
      <c r="AZ1014" s="135" t="s">
        <v>85</v>
      </c>
      <c r="BA1014" s="135" t="s">
        <v>85</v>
      </c>
      <c r="BB1014" s="135" t="s">
        <v>85</v>
      </c>
      <c r="BC1014" s="135" t="s">
        <v>85</v>
      </c>
      <c r="BD1014" s="135" t="s">
        <v>85</v>
      </c>
      <c r="BE1014" s="135" t="s">
        <v>85</v>
      </c>
      <c r="BF1014" s="135" t="s">
        <v>85</v>
      </c>
      <c r="BG1014" s="135" t="s">
        <v>85</v>
      </c>
      <c r="BH1014" s="135" t="s">
        <v>85</v>
      </c>
      <c r="BI1014" s="135" t="s">
        <v>85</v>
      </c>
      <c r="BJ1014" s="135" t="s">
        <v>85</v>
      </c>
      <c r="BK1014" s="135" t="s">
        <v>85</v>
      </c>
      <c r="BL1014" s="135" t="s">
        <v>85</v>
      </c>
      <c r="BM1014" s="135" t="s">
        <v>85</v>
      </c>
      <c r="BN1014" s="135" t="s">
        <v>85</v>
      </c>
      <c r="BO1014" s="135" t="s">
        <v>85</v>
      </c>
      <c r="BP1014" s="135" t="s">
        <v>85</v>
      </c>
      <c r="BQ1014" s="135" t="s">
        <v>85</v>
      </c>
      <c r="BR1014" s="135" t="s">
        <v>85</v>
      </c>
      <c r="BS1014" s="135" t="s">
        <v>85</v>
      </c>
      <c r="BT1014" s="135" t="s">
        <v>85</v>
      </c>
      <c r="BU1014" s="135" t="s">
        <v>85</v>
      </c>
      <c r="BV1014" s="135" t="s">
        <v>85</v>
      </c>
      <c r="BW1014" s="135" t="s">
        <v>85</v>
      </c>
      <c r="BX1014" s="135" t="s">
        <v>85</v>
      </c>
      <c r="BY1014" s="135" t="s">
        <v>85</v>
      </c>
      <c r="BZ1014" s="134" t="s">
        <v>85</v>
      </c>
      <c r="CA1014" s="135" t="s">
        <v>85</v>
      </c>
      <c r="CB1014" s="135" t="s">
        <v>85</v>
      </c>
      <c r="CC1014" s="135" t="s">
        <v>85</v>
      </c>
      <c r="CD1014" s="135" t="s">
        <v>85</v>
      </c>
      <c r="CE1014" s="135" t="s">
        <v>85</v>
      </c>
      <c r="CF1014" s="135" t="s">
        <v>85</v>
      </c>
      <c r="CG1014" s="135" t="s">
        <v>85</v>
      </c>
      <c r="CH1014" s="135" t="s">
        <v>85</v>
      </c>
      <c r="CI1014" s="135" t="s">
        <v>85</v>
      </c>
      <c r="CJ1014" s="134" t="s">
        <v>85</v>
      </c>
      <c r="CK1014" s="134" t="s">
        <v>85</v>
      </c>
      <c r="CL1014" s="135" t="s">
        <v>85</v>
      </c>
      <c r="CM1014" s="135" t="s">
        <v>85</v>
      </c>
      <c r="CN1014" s="135" t="s">
        <v>85</v>
      </c>
      <c r="CO1014" s="135" t="s">
        <v>85</v>
      </c>
      <c r="CP1014" s="135" t="s">
        <v>85</v>
      </c>
      <c r="CQ1014" s="135" t="s">
        <v>85</v>
      </c>
      <c r="CR1014" s="135" t="s">
        <v>85</v>
      </c>
      <c r="CS1014" s="135" t="s">
        <v>85</v>
      </c>
      <c r="CT1014" s="135" t="s">
        <v>85</v>
      </c>
      <c r="CU1014" s="135" t="s">
        <v>85</v>
      </c>
      <c r="CV1014" s="135" t="s">
        <v>85</v>
      </c>
      <c r="CW1014" s="135" t="s">
        <v>85</v>
      </c>
      <c r="CX1014" s="135" t="s">
        <v>85</v>
      </c>
      <c r="CY1014" s="135" t="s">
        <v>85</v>
      </c>
      <c r="CZ1014" s="135" t="s">
        <v>85</v>
      </c>
      <c r="DA1014" s="135" t="s">
        <v>85</v>
      </c>
      <c r="DB1014" s="134" t="s">
        <v>85</v>
      </c>
      <c r="DC1014" s="134" t="s">
        <v>85</v>
      </c>
      <c r="DD1014" s="134" t="s">
        <v>85</v>
      </c>
      <c r="DE1014" s="134" t="s">
        <v>85</v>
      </c>
      <c r="DF1014" s="134" t="s">
        <v>85</v>
      </c>
      <c r="DG1014" s="134" t="s">
        <v>85</v>
      </c>
      <c r="DH1014" s="134" t="s">
        <v>85</v>
      </c>
      <c r="DI1014" s="134" t="s">
        <v>85</v>
      </c>
      <c r="DJ1014" s="134" t="s">
        <v>85</v>
      </c>
      <c r="DK1014" s="134" t="s">
        <v>85</v>
      </c>
      <c r="DL1014" s="134" t="s">
        <v>85</v>
      </c>
      <c r="DM1014" s="134" t="s">
        <v>85</v>
      </c>
      <c r="DN1014" s="136" t="s">
        <v>85</v>
      </c>
      <c r="DO1014" s="134" t="s">
        <v>85</v>
      </c>
      <c r="DP1014" s="134" t="s">
        <v>85</v>
      </c>
      <c r="DQ1014" s="134" t="s">
        <v>85</v>
      </c>
      <c r="DR1014" s="134" t="s">
        <v>85</v>
      </c>
      <c r="DS1014" s="134" t="s">
        <v>85</v>
      </c>
      <c r="DT1014" s="134" t="s">
        <v>85</v>
      </c>
      <c r="DU1014" s="134" t="s">
        <v>85</v>
      </c>
      <c r="DV1014" s="137" t="s">
        <v>85</v>
      </c>
      <c r="DW1014" s="138" t="s">
        <v>85</v>
      </c>
      <c r="DX1014" s="139" t="s">
        <v>85</v>
      </c>
      <c r="DZ1014" s="134" t="s">
        <v>85</v>
      </c>
      <c r="EC1014" s="134" t="s">
        <v>85</v>
      </c>
      <c r="EF1014" s="134" t="s">
        <v>85</v>
      </c>
      <c r="EI1014" s="134" t="s">
        <v>85</v>
      </c>
      <c r="EL1014" s="134" t="s">
        <v>85</v>
      </c>
      <c r="EO1014" s="134" t="s">
        <v>85</v>
      </c>
    </row>
    <row r="1015" spans="1:145" ht="15.5" x14ac:dyDescent="0.35">
      <c r="A1015" s="56" t="s">
        <v>416</v>
      </c>
      <c r="B1015" s="134" t="s">
        <v>85</v>
      </c>
      <c r="C1015" s="134" t="s">
        <v>85</v>
      </c>
      <c r="D1015" s="134" t="s">
        <v>85</v>
      </c>
      <c r="E1015" s="134" t="s">
        <v>85</v>
      </c>
      <c r="F1015" s="134" t="s">
        <v>85</v>
      </c>
      <c r="G1015" s="134" t="s">
        <v>85</v>
      </c>
      <c r="H1015" s="134" t="s">
        <v>85</v>
      </c>
      <c r="I1015" s="134" t="s">
        <v>85</v>
      </c>
      <c r="J1015" s="134" t="s">
        <v>85</v>
      </c>
      <c r="K1015" s="134" t="s">
        <v>85</v>
      </c>
      <c r="L1015" s="134" t="s">
        <v>85</v>
      </c>
      <c r="M1015" s="134" t="s">
        <v>85</v>
      </c>
      <c r="N1015" s="134" t="s">
        <v>85</v>
      </c>
      <c r="O1015" s="134" t="s">
        <v>85</v>
      </c>
      <c r="P1015" s="134" t="s">
        <v>85</v>
      </c>
      <c r="Q1015" s="134" t="s">
        <v>85</v>
      </c>
      <c r="R1015" s="134" t="s">
        <v>85</v>
      </c>
      <c r="S1015" s="134" t="s">
        <v>85</v>
      </c>
      <c r="T1015" s="134" t="s">
        <v>85</v>
      </c>
      <c r="U1015" s="134" t="s">
        <v>85</v>
      </c>
      <c r="V1015" s="134" t="s">
        <v>85</v>
      </c>
      <c r="W1015" s="134" t="s">
        <v>85</v>
      </c>
      <c r="X1015" s="135" t="s">
        <v>85</v>
      </c>
      <c r="Y1015" s="135" t="s">
        <v>85</v>
      </c>
      <c r="Z1015" s="134" t="s">
        <v>85</v>
      </c>
      <c r="AA1015" s="134" t="s">
        <v>85</v>
      </c>
      <c r="AB1015" s="134" t="s">
        <v>85</v>
      </c>
      <c r="AC1015" s="134" t="s">
        <v>85</v>
      </c>
      <c r="AD1015" s="134" t="s">
        <v>85</v>
      </c>
      <c r="AE1015" s="134" t="s">
        <v>85</v>
      </c>
      <c r="AF1015" s="134" t="s">
        <v>85</v>
      </c>
      <c r="AG1015" s="134" t="s">
        <v>85</v>
      </c>
      <c r="AH1015" s="134" t="s">
        <v>85</v>
      </c>
      <c r="AI1015" s="134" t="s">
        <v>85</v>
      </c>
      <c r="AJ1015" s="135" t="s">
        <v>85</v>
      </c>
      <c r="AK1015" s="135" t="s">
        <v>85</v>
      </c>
      <c r="AL1015" s="135" t="s">
        <v>85</v>
      </c>
      <c r="AM1015" s="135" t="s">
        <v>85</v>
      </c>
      <c r="AN1015" s="135" t="s">
        <v>85</v>
      </c>
      <c r="AO1015" s="135" t="s">
        <v>85</v>
      </c>
      <c r="AP1015" s="135" t="s">
        <v>85</v>
      </c>
      <c r="AQ1015" s="135" t="s">
        <v>85</v>
      </c>
      <c r="AR1015" s="135" t="s">
        <v>85</v>
      </c>
      <c r="AS1015" s="135" t="s">
        <v>85</v>
      </c>
      <c r="AT1015" s="135" t="s">
        <v>85</v>
      </c>
      <c r="AU1015" s="135" t="s">
        <v>85</v>
      </c>
      <c r="AV1015" s="135" t="s">
        <v>85</v>
      </c>
      <c r="AW1015" s="135" t="s">
        <v>85</v>
      </c>
      <c r="AX1015" s="135" t="s">
        <v>85</v>
      </c>
      <c r="AY1015" s="135"/>
      <c r="AZ1015" s="135" t="s">
        <v>85</v>
      </c>
      <c r="BA1015" s="135" t="s">
        <v>85</v>
      </c>
      <c r="BB1015" s="135" t="s">
        <v>85</v>
      </c>
      <c r="BC1015" s="135" t="s">
        <v>85</v>
      </c>
      <c r="BD1015" s="135" t="s">
        <v>85</v>
      </c>
      <c r="BE1015" s="135" t="s">
        <v>85</v>
      </c>
      <c r="BF1015" s="135" t="s">
        <v>85</v>
      </c>
      <c r="BG1015" s="135" t="s">
        <v>85</v>
      </c>
      <c r="BH1015" s="135" t="s">
        <v>85</v>
      </c>
      <c r="BI1015" s="135" t="s">
        <v>85</v>
      </c>
      <c r="BJ1015" s="135" t="s">
        <v>85</v>
      </c>
      <c r="BK1015" s="135" t="s">
        <v>85</v>
      </c>
      <c r="BL1015" s="135" t="s">
        <v>85</v>
      </c>
      <c r="BM1015" s="135" t="s">
        <v>85</v>
      </c>
      <c r="BN1015" s="135" t="s">
        <v>85</v>
      </c>
      <c r="BO1015" s="135" t="s">
        <v>85</v>
      </c>
      <c r="BP1015" s="135" t="s">
        <v>85</v>
      </c>
      <c r="BQ1015" s="135" t="s">
        <v>85</v>
      </c>
      <c r="BR1015" s="135" t="s">
        <v>85</v>
      </c>
      <c r="BS1015" s="135" t="s">
        <v>85</v>
      </c>
      <c r="BT1015" s="135" t="s">
        <v>85</v>
      </c>
      <c r="BU1015" s="135" t="s">
        <v>85</v>
      </c>
      <c r="BV1015" s="135" t="s">
        <v>85</v>
      </c>
      <c r="BW1015" s="135" t="s">
        <v>85</v>
      </c>
      <c r="BX1015" s="135" t="s">
        <v>85</v>
      </c>
      <c r="BY1015" s="135" t="s">
        <v>85</v>
      </c>
      <c r="BZ1015" s="134" t="s">
        <v>85</v>
      </c>
      <c r="CA1015" s="135" t="s">
        <v>85</v>
      </c>
      <c r="CB1015" s="135" t="s">
        <v>85</v>
      </c>
      <c r="CC1015" s="135" t="s">
        <v>85</v>
      </c>
      <c r="CD1015" s="135" t="s">
        <v>85</v>
      </c>
      <c r="CE1015" s="135" t="s">
        <v>85</v>
      </c>
      <c r="CF1015" s="135" t="s">
        <v>85</v>
      </c>
      <c r="CG1015" s="135" t="s">
        <v>85</v>
      </c>
      <c r="CH1015" s="135" t="s">
        <v>85</v>
      </c>
      <c r="CI1015" s="135" t="s">
        <v>85</v>
      </c>
      <c r="CJ1015" s="134" t="s">
        <v>85</v>
      </c>
      <c r="CK1015" s="134" t="s">
        <v>85</v>
      </c>
      <c r="CL1015" s="135" t="s">
        <v>85</v>
      </c>
      <c r="CM1015" s="135" t="s">
        <v>85</v>
      </c>
      <c r="CN1015" s="135" t="s">
        <v>85</v>
      </c>
      <c r="CO1015" s="135" t="s">
        <v>85</v>
      </c>
      <c r="CP1015" s="135" t="s">
        <v>85</v>
      </c>
      <c r="CQ1015" s="135" t="s">
        <v>85</v>
      </c>
      <c r="CR1015" s="135" t="s">
        <v>85</v>
      </c>
      <c r="CS1015" s="135" t="s">
        <v>85</v>
      </c>
      <c r="CT1015" s="135" t="s">
        <v>85</v>
      </c>
      <c r="CU1015" s="135" t="s">
        <v>85</v>
      </c>
      <c r="CV1015" s="135" t="s">
        <v>85</v>
      </c>
      <c r="CW1015" s="135" t="s">
        <v>85</v>
      </c>
      <c r="CX1015" s="135" t="s">
        <v>85</v>
      </c>
      <c r="CY1015" s="135" t="s">
        <v>85</v>
      </c>
      <c r="CZ1015" s="135" t="s">
        <v>85</v>
      </c>
      <c r="DA1015" s="135" t="s">
        <v>85</v>
      </c>
      <c r="DB1015" s="134" t="s">
        <v>85</v>
      </c>
      <c r="DC1015" s="134" t="s">
        <v>85</v>
      </c>
      <c r="DD1015" s="134" t="s">
        <v>85</v>
      </c>
      <c r="DE1015" s="134" t="s">
        <v>85</v>
      </c>
      <c r="DF1015" s="134" t="s">
        <v>85</v>
      </c>
      <c r="DG1015" s="134" t="s">
        <v>85</v>
      </c>
      <c r="DH1015" s="134" t="s">
        <v>85</v>
      </c>
      <c r="DI1015" s="134" t="s">
        <v>85</v>
      </c>
      <c r="DJ1015" s="134" t="s">
        <v>85</v>
      </c>
      <c r="DK1015" s="134" t="s">
        <v>85</v>
      </c>
      <c r="DL1015" s="134" t="s">
        <v>85</v>
      </c>
      <c r="DM1015" s="134" t="s">
        <v>85</v>
      </c>
      <c r="DN1015" s="136" t="s">
        <v>85</v>
      </c>
      <c r="DO1015" s="134" t="s">
        <v>85</v>
      </c>
      <c r="DP1015" s="134" t="s">
        <v>85</v>
      </c>
      <c r="DQ1015" s="134" t="s">
        <v>85</v>
      </c>
      <c r="DR1015" s="134" t="s">
        <v>85</v>
      </c>
      <c r="DS1015" s="134" t="s">
        <v>85</v>
      </c>
      <c r="DT1015" s="134" t="s">
        <v>85</v>
      </c>
      <c r="DU1015" s="134" t="s">
        <v>85</v>
      </c>
      <c r="DV1015" s="137" t="s">
        <v>85</v>
      </c>
      <c r="DW1015" s="138" t="s">
        <v>85</v>
      </c>
      <c r="DX1015" s="139" t="s">
        <v>85</v>
      </c>
      <c r="DZ1015" s="134" t="s">
        <v>85</v>
      </c>
      <c r="EC1015" s="134" t="s">
        <v>85</v>
      </c>
      <c r="EF1015" s="134" t="s">
        <v>85</v>
      </c>
      <c r="EI1015" s="134" t="s">
        <v>85</v>
      </c>
      <c r="EL1015" s="134" t="s">
        <v>85</v>
      </c>
      <c r="EO1015" s="134" t="s">
        <v>85</v>
      </c>
    </row>
    <row r="1016" spans="1:145" ht="8.15" customHeight="1" x14ac:dyDescent="0.35">
      <c r="A1016" s="27"/>
      <c r="B1016" s="128"/>
      <c r="C1016" s="128"/>
      <c r="D1016" s="128"/>
      <c r="E1016" s="128"/>
      <c r="F1016" s="128"/>
      <c r="G1016" s="128"/>
      <c r="H1016" s="128"/>
      <c r="I1016" s="128"/>
      <c r="J1016" s="128"/>
      <c r="K1016" s="128"/>
      <c r="L1016" s="128"/>
      <c r="M1016" s="128"/>
      <c r="N1016" s="128"/>
      <c r="O1016" s="128"/>
      <c r="P1016" s="128"/>
      <c r="Q1016" s="128"/>
      <c r="R1016" s="128"/>
      <c r="S1016" s="128"/>
      <c r="T1016" s="128"/>
      <c r="U1016" s="128"/>
      <c r="V1016" s="128"/>
      <c r="W1016" s="128"/>
      <c r="X1016" s="129"/>
      <c r="Y1016" s="129"/>
      <c r="Z1016" s="128"/>
      <c r="AA1016" s="128"/>
      <c r="AB1016" s="128"/>
      <c r="AC1016" s="128"/>
      <c r="AD1016" s="128"/>
      <c r="AE1016" s="128"/>
      <c r="AF1016" s="128"/>
      <c r="AG1016" s="128"/>
      <c r="AH1016" s="128"/>
      <c r="AI1016" s="128"/>
      <c r="AJ1016" s="129"/>
      <c r="AK1016" s="129"/>
      <c r="AL1016" s="129"/>
      <c r="AM1016" s="129"/>
      <c r="AN1016" s="129"/>
      <c r="AO1016" s="129"/>
      <c r="AP1016" s="129"/>
      <c r="AQ1016" s="129"/>
      <c r="AR1016" s="129"/>
      <c r="AS1016" s="129"/>
      <c r="AT1016" s="129"/>
      <c r="AU1016" s="129"/>
      <c r="AV1016" s="129"/>
      <c r="AW1016" s="129"/>
      <c r="AX1016" s="129"/>
      <c r="AY1016" s="129"/>
      <c r="AZ1016" s="129"/>
      <c r="BA1016" s="129"/>
      <c r="BB1016" s="129"/>
      <c r="BC1016" s="129"/>
      <c r="BD1016" s="129"/>
      <c r="BE1016" s="129"/>
      <c r="BF1016" s="129"/>
      <c r="BG1016" s="129"/>
      <c r="BH1016" s="129"/>
      <c r="BI1016" s="129"/>
      <c r="BJ1016" s="129"/>
      <c r="BK1016" s="129"/>
      <c r="BL1016" s="129"/>
      <c r="BM1016" s="129"/>
      <c r="BN1016" s="129"/>
      <c r="BO1016" s="129"/>
      <c r="BP1016" s="129"/>
      <c r="BQ1016" s="129"/>
      <c r="BR1016" s="129"/>
      <c r="BS1016" s="129"/>
      <c r="BT1016" s="129"/>
      <c r="BU1016" s="129"/>
      <c r="BV1016" s="129"/>
      <c r="BW1016" s="129"/>
      <c r="BX1016" s="129"/>
      <c r="BY1016" s="129"/>
      <c r="BZ1016" s="128"/>
      <c r="CA1016" s="129"/>
      <c r="CB1016" s="129"/>
      <c r="CC1016" s="129"/>
      <c r="CD1016" s="129"/>
      <c r="CE1016" s="129"/>
      <c r="CF1016" s="129"/>
      <c r="CG1016" s="129"/>
      <c r="CH1016" s="129"/>
      <c r="CI1016" s="129"/>
      <c r="CJ1016" s="128"/>
      <c r="CK1016" s="128"/>
      <c r="CL1016" s="129"/>
      <c r="CM1016" s="129"/>
      <c r="CN1016" s="129"/>
      <c r="CO1016" s="129"/>
      <c r="CP1016" s="129"/>
      <c r="CQ1016" s="129"/>
      <c r="CR1016" s="129"/>
      <c r="CS1016" s="129"/>
      <c r="CT1016" s="129"/>
      <c r="CU1016" s="129"/>
      <c r="CV1016" s="129"/>
      <c r="CW1016" s="129"/>
      <c r="CX1016" s="129"/>
      <c r="CY1016" s="129"/>
      <c r="CZ1016" s="129"/>
      <c r="DA1016" s="129"/>
      <c r="DB1016" s="128"/>
      <c r="DC1016" s="128"/>
      <c r="DD1016" s="128"/>
      <c r="DE1016" s="128"/>
      <c r="DF1016" s="128"/>
      <c r="DG1016" s="128"/>
      <c r="DH1016" s="128"/>
      <c r="DI1016" s="128"/>
      <c r="DJ1016" s="128"/>
      <c r="DK1016" s="128"/>
      <c r="DL1016" s="128"/>
      <c r="DM1016" s="128"/>
      <c r="DN1016" s="130"/>
      <c r="DO1016" s="128"/>
      <c r="DP1016" s="128"/>
      <c r="DQ1016" s="128"/>
      <c r="DR1016" s="128"/>
      <c r="DS1016" s="128"/>
      <c r="DT1016" s="128"/>
      <c r="DU1016" s="128"/>
      <c r="DV1016" s="131"/>
      <c r="DW1016" s="132"/>
      <c r="DX1016" s="133"/>
      <c r="DZ1016" s="128"/>
      <c r="EC1016" s="128"/>
      <c r="EF1016" s="128"/>
      <c r="EI1016" s="128"/>
      <c r="EL1016" s="128"/>
      <c r="EO1016" s="128"/>
    </row>
    <row r="1017" spans="1:145" ht="15.5" x14ac:dyDescent="0.35">
      <c r="A1017" s="56" t="s">
        <v>417</v>
      </c>
      <c r="B1017" s="102">
        <f>([2]CAMEROUN!C2828+[2]CAMEROUN!D2828)/2+[3]CONGO!D2592+[7]RCA!D2521+[4]GABON!D2923+[5]GUINEE!D2557+[6]TCHAD!D2547</f>
        <v>-2217.296187347567</v>
      </c>
      <c r="C1017" s="102">
        <f>([2]CAMEROUN!D2828+[2]CAMEROUN!E2828)/2+[3]CONGO!E2592+[7]RCA!E2521+[4]GABON!E2923+[5]GUINEE!E2557+[6]TCHAD!E2547</f>
        <v>-2143.7453722337805</v>
      </c>
      <c r="D1017" s="102">
        <f>([2]CAMEROUN!E2828+[2]CAMEROUN!F2828)/2+[3]CONGO!F2592+[7]RCA!F2521+[4]GABON!F2923+[5]GUINEE!F2557+[6]TCHAD!F2547</f>
        <v>-2136.1173222839216</v>
      </c>
      <c r="E1017" s="102">
        <f>([2]CAMEROUN!F2828+[2]CAMEROUN!G2828)/2+[3]CONGO!G2592+[7]RCA!G2521+[4]GABON!G2923+[5]GUINEE!G2557+[6]TCHAD!G2547</f>
        <v>-2393.2898925026543</v>
      </c>
      <c r="F1017" s="102">
        <f>([2]CAMEROUN!G2828+[2]CAMEROUN!H2828)/2+[3]CONGO!H2592+[7]RCA!H2521+[4]GABON!H2923+[5]GUINEE!H2557+[6]TCHAD!H2547</f>
        <v>-2417.7660442348119</v>
      </c>
      <c r="G1017" s="102">
        <f>([2]CAMEROUN!H2828+[2]CAMEROUN!I2828)/2+[3]CONGO!I2592+[7]RCA!I2521+[4]GABON!I2923+[5]GUINEE!I2557+[6]TCHAD!I2547</f>
        <v>-2245.2247588432824</v>
      </c>
      <c r="H1017" s="102">
        <f>([2]CAMEROUN!I2828+[2]CAMEROUN!J2828)/2+[3]CONGO!J2592+[7]RCA!J2521+[4]GABON!J2923+[5]GUINEE!J2557+[6]TCHAD!J2547</f>
        <v>-2221.5218705363964</v>
      </c>
      <c r="I1017" s="102">
        <f>([2]CAMEROUN!J2828+[2]CAMEROUN!K2828)/2+[3]CONGO!K2592+[7]RCA!K2521+[4]GABON!K2923+[5]GUINEE!K2557+[6]TCHAD!K2547</f>
        <v>-2130.594479758789</v>
      </c>
      <c r="J1017" s="102">
        <f>([2]CAMEROUN!K2828+[2]CAMEROUN!L2828)/2+[3]CONGO!L2592+[7]RCA!L2521+[4]GABON!L2923+[5]GUINEE!L2557+[6]TCHAD!L2547</f>
        <v>-2162.7602675770868</v>
      </c>
      <c r="K1017" s="102">
        <f>([2]CAMEROUN!L2828+[2]CAMEROUN!M2828)/2+[3]CONGO!M2592+[7]RCA!M2521+[4]GABON!M2923+[5]GUINEE!M2557+[6]TCHAD!M2547</f>
        <v>-2484.9155700350593</v>
      </c>
      <c r="L1017" s="102">
        <f>([2]CAMEROUN!M2828+[2]CAMEROUN!N2828)/2+[3]CONGO!N2592+[7]RCA!N2521+[4]GABON!N2923+[5]GUINEE!N2557+[6]TCHAD!N2547</f>
        <v>-2838.6841970796322</v>
      </c>
      <c r="M1017" s="102">
        <f>([2]CAMEROUN!N2828+[2]CAMEROUN!O2828)/2+[3]CONGO!O2592+[7]RCA!O2521+[4]GABON!O2923+[5]GUINEE!O2557+[6]TCHAD!O2547</f>
        <v>-3060.6843947353523</v>
      </c>
      <c r="N1017" s="102">
        <f>([2]CAMEROUN!O2828+[2]CAMEROUN!P2828)/2+[3]CONGO!P2592+[7]RCA!P2521+[4]GABON!P2923+[5]GUINEE!P2557+[6]TCHAD!P2547</f>
        <v>-2849.2492241588825</v>
      </c>
      <c r="O1017" s="102">
        <f>([2]CAMEROUN!P2828+[2]CAMEROUN!Q2828)/2+[3]CONGO!Q2592+[7]RCA!Q2521+[4]GABON!Q2923+[5]GUINEE!Q2557+[6]TCHAD!Q2547</f>
        <v>-2981.2951932034412</v>
      </c>
      <c r="P1017" s="102">
        <f>[2]CAMEROUN!AH2828+[3]CONGO!R2592+[7]RCA!R2521+[4]GABON!R2923+[5]GUINEE!R2557+[6]TCHAD!R2547</f>
        <v>-5152.1801459317867</v>
      </c>
      <c r="Q1017" s="102">
        <f>[2]CAMEROUN!AI2828+[3]CONGO!S2592+[7]RCA!S2521+[4]GABON!S2923+[5]GUINEE!S2557+[6]TCHAD!S2547</f>
        <v>-6851.1643181294221</v>
      </c>
      <c r="R1017" s="128">
        <f>[2]CAMEROUN!AJ2828+[3]CONGO!T2592+[7]RCA!T2521+[4]GABON!T2923+[5]GUINEE!T2557+[6]TCHAD!T2547</f>
        <v>-6164.090133633209</v>
      </c>
      <c r="S1017" s="128">
        <f>[2]CAMEROUN!AK2828+[3]CONGO!U2592+[7]RCA!U2521+[4]GABON!U2923+[5]GUINEE!U2557+[6]TCHAD!U2547</f>
        <v>-6051.8257743498198</v>
      </c>
      <c r="T1017" s="128">
        <f>[2]CAMEROUN!AL2828+[3]CONGO!V2592+[7]RCA!V2521+[4]GABON!V2923+[5]GUINEE!V2557+[6]TCHAD!V2547</f>
        <v>-7561.4665059391655</v>
      </c>
      <c r="U1017" s="128">
        <f>[2]CAMEROUN!AM2828+[3]CONGO!W2592+[7]RCA!W2521+[4]GABON!W2923+[5]GUINEE!W2557+[6]TCHAD!W2547</f>
        <v>-8839.9214821168862</v>
      </c>
      <c r="V1017" s="128">
        <f>[2]CAMEROUN!AN2828+[3]CONGO!X2592+[7]RCA!X2521+[4]GABON!X2923+[5]GUINEE!X2557+[6]TCHAD!X2547</f>
        <v>-10788.515028331009</v>
      </c>
      <c r="W1017" s="128">
        <f>[2]CAMEROUN!AO2828+[3]CONGO!Y2592+[7]RCA!Y2521+[4]GABON!Y2923+[5]GUINEE!Y2557+[6]TCHAD!Y2547</f>
        <v>-11667.926687311963</v>
      </c>
      <c r="X1017" s="129">
        <f>[2]CAMEROUN!AP2828+[3]CONGO!Z2592+[7]RCA!Z2521+[4]GABON!Z2923+[5]GUINEE!Z2557+[6]TCHAD!Z2547</f>
        <v>-12241.07935910931</v>
      </c>
      <c r="Y1017" s="129">
        <f>[2]CAMEROUN!AQ2828+[3]CONGO!AA2592+[7]RCA!AA2521+[4]GABON!AA2923+[5]GUINEE!AA2557+[6]TCHAD!AA2547</f>
        <v>-13621.550101826915</v>
      </c>
      <c r="Z1017" s="128">
        <f>[2]CAMEROUN!AR2828+[3]CONGO!AB2592+[7]RCA!AB2521+[4]GABON!AB2923+[5]GUINEE!AB2557+[6]TCHAD!AB2547</f>
        <v>-13488.34823271865</v>
      </c>
      <c r="AA1017" s="128">
        <f>[2]CAMEROUN!AS2828+[3]CONGO!AC2592+[7]RCA!AC2521+[4]GABON!AC2923+[5]GUINEE!AC2557+[6]TCHAD!AC2547</f>
        <v>-13556.324644454136</v>
      </c>
      <c r="AB1017" s="128">
        <v>-8114.8214357431698</v>
      </c>
      <c r="AC1017" s="128">
        <v>-8127.8306011434834</v>
      </c>
      <c r="AD1017" s="128">
        <v>-8479.9051158027632</v>
      </c>
      <c r="AE1017" s="128">
        <f>[2]CAMEROUN!AT2828+[3]CONGO!AH2592+[7]RCA!AD2521+[4]GABON!AD2923+[5]GUINEE!AD2557+[6]TCHAD!AH2547</f>
        <v>-14307.882842660871</v>
      </c>
      <c r="AF1017" s="128">
        <v>-10940.401471368186</v>
      </c>
      <c r="AG1017" s="128">
        <v>-11418.210222670356</v>
      </c>
      <c r="AH1017" s="128">
        <v>-20134.180642502972</v>
      </c>
      <c r="AI1017" s="128">
        <v>-15608.292050101423</v>
      </c>
      <c r="AJ1017" s="129">
        <f>[2]CAMEROUN!AU2828+[3]CONGO!AM2592+[7]RCA!AE2521+[4]GABON!AE2923+[5]GUINEE!AE2557+[6]TCHAD!AM2547</f>
        <v>-14633.970842060375</v>
      </c>
      <c r="AK1017" s="129">
        <v>-17562.756979370362</v>
      </c>
      <c r="AL1017" s="129">
        <v>-16519.585885169377</v>
      </c>
      <c r="AM1017" s="129">
        <v>-13486.695610717998</v>
      </c>
      <c r="AN1017" s="129">
        <v>-13451.033614552864</v>
      </c>
      <c r="AO1017" s="129">
        <f>[2]CAMEROUN!AV2828+[3]CONGO!AR2592+[7]RCA!AF2521+[4]GABON!AF2923+[5]GUINEE!AF2557+[6]TCHAD!AR2547</f>
        <v>-12669.586518942335</v>
      </c>
      <c r="AP1017" s="129">
        <v>-14301.165526226823</v>
      </c>
      <c r="AQ1017" s="129">
        <v>-12183.772781091777</v>
      </c>
      <c r="AR1017" s="129">
        <v>-13480.160364501189</v>
      </c>
      <c r="AS1017" s="129">
        <f>[2]CAMEROUN!AZ2828+[3]CONGO!AV2592+[7]RCA!AJ2521+[4]GABON!AJ2923+[5]GUINEE!AJ2557+[6]TCHAD!AV2547</f>
        <v>-12336.451546818906</v>
      </c>
      <c r="AT1017" s="129">
        <v>-19080.849435210268</v>
      </c>
      <c r="AU1017" s="129">
        <v>-17440.073534306197</v>
      </c>
      <c r="AV1017" s="129">
        <v>-11336.116364848038</v>
      </c>
      <c r="AW1017" s="129">
        <v>-11185.721288009829</v>
      </c>
      <c r="AX1017" s="129">
        <f>[2]CAMEROUN!BE2828+[3]CONGO!BA2592+[7]RCA!AO2521+[4]GABON!AO2923+[5]GUINEE!AO2557+[6]TCHAD!BA2547</f>
        <v>-11380.30217616255</v>
      </c>
      <c r="AY1017" s="129"/>
      <c r="AZ1017" s="129">
        <v>-11886.997542678866</v>
      </c>
      <c r="BA1017" s="129">
        <v>-11845.976922820721</v>
      </c>
      <c r="BB1017" s="129">
        <v>-13644.735118382363</v>
      </c>
      <c r="BC1017" s="129">
        <v>-13484.063367408038</v>
      </c>
      <c r="BD1017" s="129">
        <v>-13107.391396574167</v>
      </c>
      <c r="BE1017" s="129">
        <v>-13123.257715412839</v>
      </c>
      <c r="BF1017" s="129">
        <f>[2]CAMEROUN!BL2828+[3]CONGO!BI2592+[7]RCA!AV2521+[4]GABON!AV2923+[5]GUINEE!AV2557+[6]TCHAD!BH2547</f>
        <v>-11413.740601300118</v>
      </c>
      <c r="BG1017" s="129">
        <v>-12801.373608840622</v>
      </c>
      <c r="BH1017" s="129">
        <v>-12485.816729269653</v>
      </c>
      <c r="BI1017" s="129">
        <v>-12487.05309684132</v>
      </c>
      <c r="BJ1017" s="129">
        <v>-12093.460237968682</v>
      </c>
      <c r="BK1017" s="129">
        <v>-11853.708126627143</v>
      </c>
      <c r="BL1017" s="129">
        <v>-12485.501858794827</v>
      </c>
      <c r="BM1017" s="129">
        <v>-11885.212489235892</v>
      </c>
      <c r="BN1017" s="129">
        <v>-11692.604284860336</v>
      </c>
      <c r="BO1017" s="129">
        <f>[2]CAMEROUN!BU2828+[3]CONGO!BR2592+[7]RCA!BE2521+[4]GABON!BE2923+[5]GUINEE!BE2557+[6]TCHAD!BQ2547</f>
        <v>-11911.608472693448</v>
      </c>
      <c r="BP1017" s="129">
        <v>-10740.696018175206</v>
      </c>
      <c r="BQ1017" s="129">
        <v>-10440.879315777285</v>
      </c>
      <c r="BR1017" s="129">
        <v>-9568.0347461652036</v>
      </c>
      <c r="BS1017" s="129">
        <v>-8969.7652269138016</v>
      </c>
      <c r="BT1017" s="129">
        <v>-9591.6900703662795</v>
      </c>
      <c r="BU1017" s="129">
        <v>-8713.8585941269339</v>
      </c>
      <c r="BV1017" s="129">
        <v>-6396.8240733194789</v>
      </c>
      <c r="BW1017" s="129">
        <v>-10251.725870521577</v>
      </c>
      <c r="BX1017" s="129">
        <v>-10097.785447564973</v>
      </c>
      <c r="BY1017" s="129">
        <v>-8870.5978352410239</v>
      </c>
      <c r="BZ1017" s="128">
        <v>-10335.798516609681</v>
      </c>
      <c r="CA1017" s="129">
        <f>[2]CAMEROUN!CG2828+[3]CONGO!CD2592+[7]RCA!BQ2521+[4]GABON!BQ2923+[5]GUINEE!BQ2557+[6]TCHAD!CC2547</f>
        <v>-9788.8072784200958</v>
      </c>
      <c r="CB1017" s="129">
        <v>-10981.765578677292</v>
      </c>
      <c r="CC1017" s="129">
        <v>-10977.175864959405</v>
      </c>
      <c r="CD1017" s="129">
        <v>-10323.283661950456</v>
      </c>
      <c r="CE1017" s="129">
        <v>-11543.861691416048</v>
      </c>
      <c r="CF1017" s="129">
        <v>-11532.028398299693</v>
      </c>
      <c r="CG1017" s="129">
        <v>-10920.05818922443</v>
      </c>
      <c r="CH1017" s="129">
        <v>-11683.985991080339</v>
      </c>
      <c r="CI1017" s="129">
        <v>-11342.580096203943</v>
      </c>
      <c r="CJ1017" s="128">
        <v>-11818.39981389513</v>
      </c>
      <c r="CK1017" s="128">
        <v>-11532.312143895899</v>
      </c>
      <c r="CL1017" s="129">
        <f>[2]CAMEROUN!CR2828+[3]CONGO!CO2592+[7]RCA!CB2521+[4]GABON!CB2923+[5]GUINEE!CD2557+[6]TCHAD!CN2547</f>
        <v>-10197.90104104342</v>
      </c>
      <c r="CM1017" s="129">
        <v>-11747.16662833694</v>
      </c>
      <c r="CN1017" s="129">
        <v>-11626.887865551249</v>
      </c>
      <c r="CO1017" s="129">
        <v>-11652.376140152002</v>
      </c>
      <c r="CP1017" s="129">
        <v>-13716.295739966534</v>
      </c>
      <c r="CQ1017" s="129">
        <v>-12418.003436507322</v>
      </c>
      <c r="CR1017" s="129">
        <v>-11451.714971003152</v>
      </c>
      <c r="CS1017" s="129">
        <v>-13733.240090794463</v>
      </c>
      <c r="CT1017" s="129">
        <v>-12908.242266481611</v>
      </c>
      <c r="CU1017" s="129">
        <v>-11406.422924052147</v>
      </c>
      <c r="CV1017" s="129">
        <v>-12189.33281172138</v>
      </c>
      <c r="CW1017" s="129">
        <v>-11697.269512573637</v>
      </c>
      <c r="CX1017" s="129">
        <v>-11415.382428473045</v>
      </c>
      <c r="CY1017" s="129">
        <v>-11341.58716886937</v>
      </c>
      <c r="CZ1017" s="129">
        <v>-10869.778099406391</v>
      </c>
      <c r="DA1017" s="129">
        <f>[2]CAMEROUN!DD2828+[3]CONGO!DA2592+[7]RCA!CN2521+[4]GABON!CN2923+[5]GUINEE!CP2557+[6]TCHAD!CZ2547</f>
        <v>-10699.937645155653</v>
      </c>
      <c r="DB1017" s="128">
        <v>-11737.554544434064</v>
      </c>
      <c r="DC1017" s="128">
        <v>-11157.585385098053</v>
      </c>
      <c r="DD1017" s="128">
        <v>-10979.193731682997</v>
      </c>
      <c r="DE1017" s="128">
        <v>-11569.222069081698</v>
      </c>
      <c r="DF1017" s="128">
        <v>-10960.019399479263</v>
      </c>
      <c r="DG1017" s="128">
        <v>-10537.064080385617</v>
      </c>
      <c r="DH1017" s="128">
        <v>-13559.665271596334</v>
      </c>
      <c r="DI1017" s="128">
        <v>-13448.814896299662</v>
      </c>
      <c r="DJ1017" s="128">
        <v>-12557.418287812576</v>
      </c>
      <c r="DK1017" s="128">
        <v>-11852.214874933519</v>
      </c>
      <c r="DL1017" s="128">
        <v>-11791.761774063889</v>
      </c>
      <c r="DM1017" s="128">
        <v>-10408.662455082733</v>
      </c>
      <c r="DN1017" s="130">
        <f>[2]CAMEROUN!DQ2828+[3]CONGO!DN2592+[7]RCA!DA2521+[4]GABON!DA2923+[5]GUINEE!DC2557+[6]TCHAD!DM2547</f>
        <v>-11158.751425050315</v>
      </c>
      <c r="DO1017" s="128">
        <v>-10408.662455082733</v>
      </c>
      <c r="DP1017" s="128">
        <v>-12047.732125533354</v>
      </c>
      <c r="DQ1017" s="128">
        <v>-11907.784414148082</v>
      </c>
      <c r="DR1017" s="128">
        <v>-11162.463734700541</v>
      </c>
      <c r="DS1017" s="128">
        <v>-13698.01496814756</v>
      </c>
      <c r="DT1017" s="128">
        <v>-13506.517890471861</v>
      </c>
      <c r="DU1017" s="128">
        <v>-11222.329888625405</v>
      </c>
      <c r="DV1017" s="131">
        <f>[2]CAMEROUN!EA2828+[3]CONGO!DX2592+[7]RCA!DN2521+[4]GABON!DK2923+[5]GUINEE!DN2557+[6]TCHAD!DW2547</f>
        <v>-11923.811837114366</v>
      </c>
      <c r="DW1017" s="132">
        <f>[2]CAMEROUN!EB2828+[3]CONGO!DY2592+[7]RCA!DM2521+[4]GABON!DL2923+[5]GUINEE!DO2557+[6]TCHAD!DX2547</f>
        <v>-11742.409153622149</v>
      </c>
      <c r="DX1017" s="133">
        <f>[2]CAMEROUN!EC2828+[3]CONGO!DZ2592+[7]RCA!DN2521+[4]GABON!DM2923+[5]GUINEE!DP2557+[6]TCHAD!DY2547</f>
        <v>-12221.826276143229</v>
      </c>
      <c r="DZ1017" s="128">
        <f>[2]CAMEROUN!EE2828+[3]CONGO!EB2592+[7]RCA!DP2521+[4]GABON!DO2923+[5]GUINEE!DR2557+[6]TCHAD!EA2547</f>
        <v>-11942.021237831228</v>
      </c>
      <c r="EC1017" s="128">
        <f>[2]CAMEROUN!EH2828+[3]CONGO!EE2592+[7]RCA!DS2521+[4]GABON!DR2923+[5]GUINEE!DU2557+[6]TCHAD!ED2547</f>
        <v>-12178.158505209791</v>
      </c>
      <c r="EF1017" s="128">
        <f>[2]CAMEROUN!EK2828+[3]CONGO!EH2592+[7]RCA!DV2521+[4]GABON!DU2923+[5]GUINEE!DX2557+[6]TCHAD!EG2547</f>
        <v>-14133.805202677433</v>
      </c>
      <c r="EI1017" s="128">
        <f>[2]CAMEROUN!EN2828+[3]CONGO!EK2592+[7]RCA!DY2521+[4]GABON!DX2923+[5]GUINEE!EA2557+[6]TCHAD!EJ2547</f>
        <v>-14576.285727206228</v>
      </c>
      <c r="EL1017" s="128">
        <f>[2]CAMEROUN!EQ2828+[3]CONGO!EN2592+[7]RCA!EB2521+[4]GABON!EA2923+[5]GUINEE!ED2557+[6]TCHAD!EM2547</f>
        <v>-15176.435330862052</v>
      </c>
      <c r="EO1017" s="128">
        <f>[2]CAMEROUN!ET2828+[3]CONGO!EQ2592+[7]RCA!EE2521+[4]GABON!ED2923+[5]GUINEE!EG2557+[6]TCHAD!EP2547</f>
        <v>-15508.456094713161</v>
      </c>
    </row>
    <row r="1018" spans="1:145" ht="15.5" x14ac:dyDescent="0.35">
      <c r="A1018" s="56" t="s">
        <v>414</v>
      </c>
      <c r="B1018" s="134" t="s">
        <v>85</v>
      </c>
      <c r="C1018" s="134" t="s">
        <v>85</v>
      </c>
      <c r="D1018" s="134" t="s">
        <v>85</v>
      </c>
      <c r="E1018" s="134" t="s">
        <v>85</v>
      </c>
      <c r="F1018" s="134" t="s">
        <v>85</v>
      </c>
      <c r="G1018" s="134" t="s">
        <v>85</v>
      </c>
      <c r="H1018" s="134" t="s">
        <v>85</v>
      </c>
      <c r="I1018" s="134" t="s">
        <v>85</v>
      </c>
      <c r="J1018" s="134" t="s">
        <v>85</v>
      </c>
      <c r="K1018" s="134" t="s">
        <v>85</v>
      </c>
      <c r="L1018" s="134" t="s">
        <v>85</v>
      </c>
      <c r="M1018" s="134" t="s">
        <v>85</v>
      </c>
      <c r="N1018" s="134" t="s">
        <v>85</v>
      </c>
      <c r="O1018" s="134" t="s">
        <v>85</v>
      </c>
      <c r="P1018" s="134" t="s">
        <v>85</v>
      </c>
      <c r="Q1018" s="134" t="s">
        <v>85</v>
      </c>
      <c r="R1018" s="134" t="s">
        <v>85</v>
      </c>
      <c r="S1018" s="134" t="s">
        <v>85</v>
      </c>
      <c r="T1018" s="134" t="s">
        <v>85</v>
      </c>
      <c r="U1018" s="134" t="s">
        <v>85</v>
      </c>
      <c r="V1018" s="134" t="s">
        <v>85</v>
      </c>
      <c r="W1018" s="134" t="s">
        <v>85</v>
      </c>
      <c r="X1018" s="135" t="s">
        <v>85</v>
      </c>
      <c r="Y1018" s="135" t="s">
        <v>85</v>
      </c>
      <c r="Z1018" s="134" t="s">
        <v>85</v>
      </c>
      <c r="AA1018" s="134" t="s">
        <v>85</v>
      </c>
      <c r="AB1018" s="134" t="s">
        <v>85</v>
      </c>
      <c r="AC1018" s="134" t="s">
        <v>85</v>
      </c>
      <c r="AD1018" s="134" t="s">
        <v>85</v>
      </c>
      <c r="AE1018" s="134" t="s">
        <v>85</v>
      </c>
      <c r="AF1018" s="134" t="s">
        <v>85</v>
      </c>
      <c r="AG1018" s="134" t="s">
        <v>85</v>
      </c>
      <c r="AH1018" s="134" t="s">
        <v>85</v>
      </c>
      <c r="AI1018" s="134" t="s">
        <v>85</v>
      </c>
      <c r="AJ1018" s="135" t="s">
        <v>85</v>
      </c>
      <c r="AK1018" s="135" t="s">
        <v>85</v>
      </c>
      <c r="AL1018" s="135" t="s">
        <v>85</v>
      </c>
      <c r="AM1018" s="135" t="s">
        <v>85</v>
      </c>
      <c r="AN1018" s="135" t="s">
        <v>85</v>
      </c>
      <c r="AO1018" s="135" t="s">
        <v>85</v>
      </c>
      <c r="AP1018" s="135" t="s">
        <v>85</v>
      </c>
      <c r="AQ1018" s="135" t="s">
        <v>85</v>
      </c>
      <c r="AR1018" s="135" t="s">
        <v>85</v>
      </c>
      <c r="AS1018" s="135" t="s">
        <v>85</v>
      </c>
      <c r="AT1018" s="135" t="s">
        <v>85</v>
      </c>
      <c r="AU1018" s="135" t="s">
        <v>85</v>
      </c>
      <c r="AV1018" s="135" t="s">
        <v>85</v>
      </c>
      <c r="AW1018" s="135" t="s">
        <v>85</v>
      </c>
      <c r="AX1018" s="135" t="s">
        <v>85</v>
      </c>
      <c r="AY1018" s="135"/>
      <c r="AZ1018" s="135" t="s">
        <v>85</v>
      </c>
      <c r="BA1018" s="135" t="s">
        <v>85</v>
      </c>
      <c r="BB1018" s="135" t="s">
        <v>85</v>
      </c>
      <c r="BC1018" s="135" t="s">
        <v>85</v>
      </c>
      <c r="BD1018" s="135" t="s">
        <v>85</v>
      </c>
      <c r="BE1018" s="135" t="s">
        <v>85</v>
      </c>
      <c r="BF1018" s="135" t="s">
        <v>85</v>
      </c>
      <c r="BG1018" s="135" t="s">
        <v>85</v>
      </c>
      <c r="BH1018" s="135" t="s">
        <v>85</v>
      </c>
      <c r="BI1018" s="135" t="s">
        <v>85</v>
      </c>
      <c r="BJ1018" s="135" t="s">
        <v>85</v>
      </c>
      <c r="BK1018" s="135" t="s">
        <v>85</v>
      </c>
      <c r="BL1018" s="135" t="s">
        <v>85</v>
      </c>
      <c r="BM1018" s="135" t="s">
        <v>85</v>
      </c>
      <c r="BN1018" s="135" t="s">
        <v>85</v>
      </c>
      <c r="BO1018" s="135" t="s">
        <v>85</v>
      </c>
      <c r="BP1018" s="135" t="s">
        <v>85</v>
      </c>
      <c r="BQ1018" s="135" t="s">
        <v>85</v>
      </c>
      <c r="BR1018" s="135" t="s">
        <v>85</v>
      </c>
      <c r="BS1018" s="135" t="s">
        <v>85</v>
      </c>
      <c r="BT1018" s="135" t="s">
        <v>85</v>
      </c>
      <c r="BU1018" s="135" t="s">
        <v>85</v>
      </c>
      <c r="BV1018" s="135" t="s">
        <v>85</v>
      </c>
      <c r="BW1018" s="135" t="s">
        <v>85</v>
      </c>
      <c r="BX1018" s="135" t="s">
        <v>85</v>
      </c>
      <c r="BY1018" s="135" t="s">
        <v>85</v>
      </c>
      <c r="BZ1018" s="134" t="s">
        <v>85</v>
      </c>
      <c r="CA1018" s="135" t="s">
        <v>85</v>
      </c>
      <c r="CB1018" s="135" t="s">
        <v>85</v>
      </c>
      <c r="CC1018" s="135" t="s">
        <v>85</v>
      </c>
      <c r="CD1018" s="135" t="s">
        <v>85</v>
      </c>
      <c r="CE1018" s="135" t="s">
        <v>85</v>
      </c>
      <c r="CF1018" s="135" t="s">
        <v>85</v>
      </c>
      <c r="CG1018" s="135" t="s">
        <v>85</v>
      </c>
      <c r="CH1018" s="135" t="s">
        <v>85</v>
      </c>
      <c r="CI1018" s="135" t="s">
        <v>85</v>
      </c>
      <c r="CJ1018" s="134" t="s">
        <v>85</v>
      </c>
      <c r="CK1018" s="134" t="s">
        <v>85</v>
      </c>
      <c r="CL1018" s="135" t="s">
        <v>85</v>
      </c>
      <c r="CM1018" s="135" t="s">
        <v>85</v>
      </c>
      <c r="CN1018" s="135" t="s">
        <v>85</v>
      </c>
      <c r="CO1018" s="135" t="s">
        <v>85</v>
      </c>
      <c r="CP1018" s="135" t="s">
        <v>85</v>
      </c>
      <c r="CQ1018" s="135" t="s">
        <v>85</v>
      </c>
      <c r="CR1018" s="135" t="s">
        <v>85</v>
      </c>
      <c r="CS1018" s="135" t="s">
        <v>85</v>
      </c>
      <c r="CT1018" s="135" t="s">
        <v>85</v>
      </c>
      <c r="CU1018" s="135" t="s">
        <v>85</v>
      </c>
      <c r="CV1018" s="135" t="s">
        <v>85</v>
      </c>
      <c r="CW1018" s="135" t="s">
        <v>85</v>
      </c>
      <c r="CX1018" s="135" t="s">
        <v>85</v>
      </c>
      <c r="CY1018" s="135" t="s">
        <v>85</v>
      </c>
      <c r="CZ1018" s="135" t="s">
        <v>85</v>
      </c>
      <c r="DA1018" s="135" t="s">
        <v>85</v>
      </c>
      <c r="DB1018" s="134" t="s">
        <v>85</v>
      </c>
      <c r="DC1018" s="134" t="s">
        <v>85</v>
      </c>
      <c r="DD1018" s="134" t="s">
        <v>85</v>
      </c>
      <c r="DE1018" s="134" t="s">
        <v>85</v>
      </c>
      <c r="DF1018" s="134" t="s">
        <v>85</v>
      </c>
      <c r="DG1018" s="134" t="s">
        <v>85</v>
      </c>
      <c r="DH1018" s="134" t="s">
        <v>85</v>
      </c>
      <c r="DI1018" s="134" t="s">
        <v>85</v>
      </c>
      <c r="DJ1018" s="134" t="s">
        <v>85</v>
      </c>
      <c r="DK1018" s="134" t="s">
        <v>85</v>
      </c>
      <c r="DL1018" s="134" t="s">
        <v>85</v>
      </c>
      <c r="DM1018" s="134" t="s">
        <v>85</v>
      </c>
      <c r="DN1018" s="136" t="s">
        <v>85</v>
      </c>
      <c r="DO1018" s="134" t="s">
        <v>85</v>
      </c>
      <c r="DP1018" s="134" t="s">
        <v>85</v>
      </c>
      <c r="DQ1018" s="134" t="s">
        <v>85</v>
      </c>
      <c r="DR1018" s="134" t="s">
        <v>85</v>
      </c>
      <c r="DS1018" s="134" t="s">
        <v>85</v>
      </c>
      <c r="DT1018" s="134" t="s">
        <v>85</v>
      </c>
      <c r="DU1018" s="134" t="s">
        <v>85</v>
      </c>
      <c r="DV1018" s="137" t="s">
        <v>85</v>
      </c>
      <c r="DW1018" s="138" t="s">
        <v>85</v>
      </c>
      <c r="DX1018" s="139" t="s">
        <v>85</v>
      </c>
      <c r="DZ1018" s="134" t="s">
        <v>85</v>
      </c>
      <c r="EC1018" s="134" t="s">
        <v>85</v>
      </c>
      <c r="EF1018" s="134" t="s">
        <v>85</v>
      </c>
      <c r="EI1018" s="134" t="s">
        <v>85</v>
      </c>
      <c r="EL1018" s="134" t="s">
        <v>85</v>
      </c>
      <c r="EO1018" s="134" t="s">
        <v>85</v>
      </c>
    </row>
    <row r="1019" spans="1:145" ht="15.5" x14ac:dyDescent="0.35">
      <c r="A1019" s="56" t="s">
        <v>416</v>
      </c>
      <c r="B1019" s="134" t="s">
        <v>85</v>
      </c>
      <c r="C1019" s="134" t="s">
        <v>85</v>
      </c>
      <c r="D1019" s="134" t="s">
        <v>85</v>
      </c>
      <c r="E1019" s="134" t="s">
        <v>85</v>
      </c>
      <c r="F1019" s="134" t="s">
        <v>85</v>
      </c>
      <c r="G1019" s="134" t="s">
        <v>85</v>
      </c>
      <c r="H1019" s="134" t="s">
        <v>85</v>
      </c>
      <c r="I1019" s="134" t="s">
        <v>85</v>
      </c>
      <c r="J1019" s="134" t="s">
        <v>85</v>
      </c>
      <c r="K1019" s="134" t="s">
        <v>85</v>
      </c>
      <c r="L1019" s="134" t="s">
        <v>85</v>
      </c>
      <c r="M1019" s="134" t="s">
        <v>85</v>
      </c>
      <c r="N1019" s="134" t="s">
        <v>85</v>
      </c>
      <c r="O1019" s="134" t="s">
        <v>85</v>
      </c>
      <c r="P1019" s="134" t="s">
        <v>85</v>
      </c>
      <c r="Q1019" s="134" t="s">
        <v>85</v>
      </c>
      <c r="R1019" s="134" t="s">
        <v>85</v>
      </c>
      <c r="S1019" s="134" t="s">
        <v>85</v>
      </c>
      <c r="T1019" s="134" t="s">
        <v>85</v>
      </c>
      <c r="U1019" s="134" t="s">
        <v>85</v>
      </c>
      <c r="V1019" s="134" t="s">
        <v>85</v>
      </c>
      <c r="W1019" s="134" t="s">
        <v>85</v>
      </c>
      <c r="X1019" s="135" t="s">
        <v>85</v>
      </c>
      <c r="Y1019" s="135" t="s">
        <v>85</v>
      </c>
      <c r="Z1019" s="134" t="s">
        <v>85</v>
      </c>
      <c r="AA1019" s="134" t="s">
        <v>85</v>
      </c>
      <c r="AB1019" s="134" t="s">
        <v>85</v>
      </c>
      <c r="AC1019" s="134" t="s">
        <v>85</v>
      </c>
      <c r="AD1019" s="134" t="s">
        <v>85</v>
      </c>
      <c r="AE1019" s="134" t="s">
        <v>85</v>
      </c>
      <c r="AF1019" s="134" t="s">
        <v>85</v>
      </c>
      <c r="AG1019" s="134" t="s">
        <v>85</v>
      </c>
      <c r="AH1019" s="134" t="s">
        <v>85</v>
      </c>
      <c r="AI1019" s="134" t="s">
        <v>85</v>
      </c>
      <c r="AJ1019" s="135" t="s">
        <v>85</v>
      </c>
      <c r="AK1019" s="135" t="s">
        <v>85</v>
      </c>
      <c r="AL1019" s="135" t="s">
        <v>85</v>
      </c>
      <c r="AM1019" s="135" t="s">
        <v>85</v>
      </c>
      <c r="AN1019" s="135" t="s">
        <v>85</v>
      </c>
      <c r="AO1019" s="135" t="s">
        <v>85</v>
      </c>
      <c r="AP1019" s="135" t="s">
        <v>85</v>
      </c>
      <c r="AQ1019" s="135" t="s">
        <v>85</v>
      </c>
      <c r="AR1019" s="135" t="s">
        <v>85</v>
      </c>
      <c r="AS1019" s="135" t="s">
        <v>85</v>
      </c>
      <c r="AT1019" s="135" t="s">
        <v>85</v>
      </c>
      <c r="AU1019" s="135" t="s">
        <v>85</v>
      </c>
      <c r="AV1019" s="135" t="s">
        <v>85</v>
      </c>
      <c r="AW1019" s="135" t="s">
        <v>85</v>
      </c>
      <c r="AX1019" s="135" t="s">
        <v>85</v>
      </c>
      <c r="AY1019" s="135"/>
      <c r="AZ1019" s="135" t="s">
        <v>85</v>
      </c>
      <c r="BA1019" s="135" t="s">
        <v>85</v>
      </c>
      <c r="BB1019" s="135" t="s">
        <v>85</v>
      </c>
      <c r="BC1019" s="135" t="s">
        <v>85</v>
      </c>
      <c r="BD1019" s="135" t="s">
        <v>85</v>
      </c>
      <c r="BE1019" s="135" t="s">
        <v>85</v>
      </c>
      <c r="BF1019" s="135" t="s">
        <v>85</v>
      </c>
      <c r="BG1019" s="135" t="s">
        <v>85</v>
      </c>
      <c r="BH1019" s="135" t="s">
        <v>85</v>
      </c>
      <c r="BI1019" s="135" t="s">
        <v>85</v>
      </c>
      <c r="BJ1019" s="135" t="s">
        <v>85</v>
      </c>
      <c r="BK1019" s="135" t="s">
        <v>85</v>
      </c>
      <c r="BL1019" s="135" t="s">
        <v>85</v>
      </c>
      <c r="BM1019" s="135" t="s">
        <v>85</v>
      </c>
      <c r="BN1019" s="135" t="s">
        <v>85</v>
      </c>
      <c r="BO1019" s="135" t="s">
        <v>85</v>
      </c>
      <c r="BP1019" s="135" t="s">
        <v>85</v>
      </c>
      <c r="BQ1019" s="135" t="s">
        <v>85</v>
      </c>
      <c r="BR1019" s="135" t="s">
        <v>85</v>
      </c>
      <c r="BS1019" s="135" t="s">
        <v>85</v>
      </c>
      <c r="BT1019" s="135" t="s">
        <v>85</v>
      </c>
      <c r="BU1019" s="135" t="s">
        <v>85</v>
      </c>
      <c r="BV1019" s="135" t="s">
        <v>85</v>
      </c>
      <c r="BW1019" s="135" t="s">
        <v>85</v>
      </c>
      <c r="BX1019" s="135" t="s">
        <v>85</v>
      </c>
      <c r="BY1019" s="135" t="s">
        <v>85</v>
      </c>
      <c r="BZ1019" s="134" t="s">
        <v>85</v>
      </c>
      <c r="CA1019" s="135" t="s">
        <v>85</v>
      </c>
      <c r="CB1019" s="135" t="s">
        <v>85</v>
      </c>
      <c r="CC1019" s="135" t="s">
        <v>85</v>
      </c>
      <c r="CD1019" s="135" t="s">
        <v>85</v>
      </c>
      <c r="CE1019" s="135" t="s">
        <v>85</v>
      </c>
      <c r="CF1019" s="135" t="s">
        <v>85</v>
      </c>
      <c r="CG1019" s="135" t="s">
        <v>85</v>
      </c>
      <c r="CH1019" s="135" t="s">
        <v>85</v>
      </c>
      <c r="CI1019" s="135" t="s">
        <v>85</v>
      </c>
      <c r="CJ1019" s="134" t="s">
        <v>85</v>
      </c>
      <c r="CK1019" s="134" t="s">
        <v>85</v>
      </c>
      <c r="CL1019" s="135" t="s">
        <v>85</v>
      </c>
      <c r="CM1019" s="135" t="s">
        <v>85</v>
      </c>
      <c r="CN1019" s="135" t="s">
        <v>85</v>
      </c>
      <c r="CO1019" s="135" t="s">
        <v>85</v>
      </c>
      <c r="CP1019" s="135" t="s">
        <v>85</v>
      </c>
      <c r="CQ1019" s="135" t="s">
        <v>85</v>
      </c>
      <c r="CR1019" s="135" t="s">
        <v>85</v>
      </c>
      <c r="CS1019" s="135" t="s">
        <v>85</v>
      </c>
      <c r="CT1019" s="135" t="s">
        <v>85</v>
      </c>
      <c r="CU1019" s="135" t="s">
        <v>85</v>
      </c>
      <c r="CV1019" s="135" t="s">
        <v>85</v>
      </c>
      <c r="CW1019" s="135" t="s">
        <v>85</v>
      </c>
      <c r="CX1019" s="135" t="s">
        <v>85</v>
      </c>
      <c r="CY1019" s="135" t="s">
        <v>85</v>
      </c>
      <c r="CZ1019" s="135" t="s">
        <v>85</v>
      </c>
      <c r="DA1019" s="135" t="s">
        <v>85</v>
      </c>
      <c r="DB1019" s="134" t="s">
        <v>85</v>
      </c>
      <c r="DC1019" s="134" t="s">
        <v>85</v>
      </c>
      <c r="DD1019" s="134" t="s">
        <v>85</v>
      </c>
      <c r="DE1019" s="134" t="s">
        <v>85</v>
      </c>
      <c r="DF1019" s="134" t="s">
        <v>85</v>
      </c>
      <c r="DG1019" s="134" t="s">
        <v>85</v>
      </c>
      <c r="DH1019" s="134" t="s">
        <v>85</v>
      </c>
      <c r="DI1019" s="134" t="s">
        <v>85</v>
      </c>
      <c r="DJ1019" s="134" t="s">
        <v>85</v>
      </c>
      <c r="DK1019" s="134" t="s">
        <v>85</v>
      </c>
      <c r="DL1019" s="134" t="s">
        <v>85</v>
      </c>
      <c r="DM1019" s="134" t="s">
        <v>85</v>
      </c>
      <c r="DN1019" s="136" t="s">
        <v>85</v>
      </c>
      <c r="DO1019" s="134" t="s">
        <v>85</v>
      </c>
      <c r="DP1019" s="134" t="s">
        <v>85</v>
      </c>
      <c r="DQ1019" s="134" t="s">
        <v>85</v>
      </c>
      <c r="DR1019" s="134" t="s">
        <v>85</v>
      </c>
      <c r="DS1019" s="134" t="s">
        <v>85</v>
      </c>
      <c r="DT1019" s="134" t="s">
        <v>85</v>
      </c>
      <c r="DU1019" s="134" t="s">
        <v>85</v>
      </c>
      <c r="DV1019" s="137" t="s">
        <v>85</v>
      </c>
      <c r="DW1019" s="138" t="s">
        <v>85</v>
      </c>
      <c r="DX1019" s="139" t="s">
        <v>85</v>
      </c>
      <c r="DZ1019" s="134" t="s">
        <v>85</v>
      </c>
      <c r="EC1019" s="134" t="s">
        <v>85</v>
      </c>
      <c r="EF1019" s="134" t="s">
        <v>85</v>
      </c>
      <c r="EI1019" s="134" t="s">
        <v>85</v>
      </c>
      <c r="EL1019" s="134" t="s">
        <v>85</v>
      </c>
      <c r="EO1019" s="134" t="s">
        <v>85</v>
      </c>
    </row>
    <row r="1020" spans="1:145" ht="15.5" x14ac:dyDescent="0.35">
      <c r="A1020" s="12" t="s">
        <v>1</v>
      </c>
      <c r="B1020" s="229" t="s">
        <v>1</v>
      </c>
      <c r="C1020" s="229" t="s">
        <v>1</v>
      </c>
      <c r="D1020" s="229" t="s">
        <v>1</v>
      </c>
      <c r="E1020" s="229" t="s">
        <v>1</v>
      </c>
      <c r="F1020" s="229" t="s">
        <v>1</v>
      </c>
      <c r="G1020" s="229" t="s">
        <v>1</v>
      </c>
      <c r="H1020" s="229" t="s">
        <v>1</v>
      </c>
      <c r="I1020" s="229" t="s">
        <v>1</v>
      </c>
      <c r="J1020" s="229" t="s">
        <v>1</v>
      </c>
      <c r="K1020" s="229" t="s">
        <v>1</v>
      </c>
      <c r="L1020" s="229" t="s">
        <v>1</v>
      </c>
      <c r="M1020" s="229" t="s">
        <v>1</v>
      </c>
      <c r="N1020" s="229" t="s">
        <v>1</v>
      </c>
      <c r="O1020" s="229" t="s">
        <v>1</v>
      </c>
      <c r="P1020" s="229" t="s">
        <v>1</v>
      </c>
      <c r="Q1020" s="229" t="s">
        <v>1</v>
      </c>
      <c r="R1020" s="229" t="s">
        <v>1</v>
      </c>
      <c r="S1020" s="229" t="s">
        <v>1</v>
      </c>
      <c r="T1020" s="229" t="s">
        <v>1</v>
      </c>
      <c r="U1020" s="229" t="s">
        <v>1</v>
      </c>
      <c r="V1020" s="109" t="s">
        <v>1</v>
      </c>
      <c r="W1020" s="109" t="s">
        <v>1</v>
      </c>
      <c r="X1020" s="110" t="s">
        <v>1</v>
      </c>
      <c r="Y1020" s="110" t="s">
        <v>1</v>
      </c>
      <c r="Z1020" s="109" t="s">
        <v>1</v>
      </c>
      <c r="AA1020" s="109" t="s">
        <v>1</v>
      </c>
      <c r="AB1020" s="109" t="s">
        <v>1</v>
      </c>
      <c r="AC1020" s="109" t="s">
        <v>1</v>
      </c>
      <c r="AD1020" s="109" t="s">
        <v>1</v>
      </c>
      <c r="AE1020" s="109" t="s">
        <v>1</v>
      </c>
      <c r="AF1020" s="109" t="s">
        <v>1</v>
      </c>
      <c r="AG1020" s="109" t="s">
        <v>1</v>
      </c>
      <c r="AH1020" s="109" t="s">
        <v>1</v>
      </c>
      <c r="AI1020" s="109" t="s">
        <v>1</v>
      </c>
      <c r="AJ1020" s="110" t="s">
        <v>1</v>
      </c>
      <c r="AK1020" s="110" t="s">
        <v>1</v>
      </c>
      <c r="AL1020" s="110" t="s">
        <v>1</v>
      </c>
      <c r="AM1020" s="110" t="s">
        <v>1</v>
      </c>
      <c r="AN1020" s="110" t="s">
        <v>1</v>
      </c>
      <c r="AO1020" s="110" t="s">
        <v>1</v>
      </c>
      <c r="AP1020" s="110" t="s">
        <v>1</v>
      </c>
      <c r="AQ1020" s="110" t="s">
        <v>1</v>
      </c>
      <c r="AR1020" s="110" t="s">
        <v>1</v>
      </c>
      <c r="AS1020" s="110" t="s">
        <v>1</v>
      </c>
      <c r="AT1020" s="110" t="s">
        <v>1</v>
      </c>
      <c r="AU1020" s="110" t="s">
        <v>1</v>
      </c>
      <c r="AV1020" s="110" t="s">
        <v>1</v>
      </c>
      <c r="AW1020" s="110" t="s">
        <v>1</v>
      </c>
      <c r="AX1020" s="110" t="s">
        <v>1</v>
      </c>
      <c r="AY1020" s="110"/>
      <c r="AZ1020" s="110" t="s">
        <v>1</v>
      </c>
      <c r="BA1020" s="110" t="s">
        <v>1</v>
      </c>
      <c r="BB1020" s="110" t="s">
        <v>1</v>
      </c>
      <c r="BC1020" s="110" t="s">
        <v>1</v>
      </c>
      <c r="BD1020" s="110" t="s">
        <v>1</v>
      </c>
      <c r="BE1020" s="110" t="s">
        <v>1</v>
      </c>
      <c r="BF1020" s="110" t="s">
        <v>1</v>
      </c>
      <c r="BG1020" s="110" t="s">
        <v>1</v>
      </c>
      <c r="BH1020" s="110" t="s">
        <v>1</v>
      </c>
      <c r="BI1020" s="110" t="s">
        <v>1</v>
      </c>
      <c r="BJ1020" s="110" t="s">
        <v>1</v>
      </c>
      <c r="BK1020" s="110" t="s">
        <v>1</v>
      </c>
      <c r="BL1020" s="110" t="s">
        <v>1</v>
      </c>
      <c r="BM1020" s="110" t="s">
        <v>1</v>
      </c>
      <c r="BN1020" s="110" t="s">
        <v>1</v>
      </c>
      <c r="BO1020" s="110" t="s">
        <v>1</v>
      </c>
      <c r="BP1020" s="110" t="s">
        <v>1</v>
      </c>
      <c r="BQ1020" s="110" t="s">
        <v>1</v>
      </c>
      <c r="BR1020" s="110" t="s">
        <v>1</v>
      </c>
      <c r="BS1020" s="110" t="s">
        <v>1</v>
      </c>
      <c r="BT1020" s="110" t="s">
        <v>1</v>
      </c>
      <c r="BU1020" s="110" t="s">
        <v>1</v>
      </c>
      <c r="BV1020" s="110" t="s">
        <v>1</v>
      </c>
      <c r="BW1020" s="110" t="s">
        <v>1</v>
      </c>
      <c r="BX1020" s="110" t="s">
        <v>1</v>
      </c>
      <c r="BY1020" s="110" t="s">
        <v>1</v>
      </c>
      <c r="BZ1020" s="109" t="s">
        <v>1</v>
      </c>
      <c r="CA1020" s="110" t="s">
        <v>1</v>
      </c>
      <c r="CB1020" s="110" t="s">
        <v>1</v>
      </c>
      <c r="CC1020" s="110" t="s">
        <v>1</v>
      </c>
      <c r="CD1020" s="110" t="s">
        <v>1</v>
      </c>
      <c r="CE1020" s="110" t="s">
        <v>1</v>
      </c>
      <c r="CF1020" s="110" t="s">
        <v>1</v>
      </c>
      <c r="CG1020" s="110" t="s">
        <v>1</v>
      </c>
      <c r="CH1020" s="110" t="s">
        <v>1</v>
      </c>
      <c r="CI1020" s="110" t="s">
        <v>1</v>
      </c>
      <c r="CJ1020" s="109" t="s">
        <v>1</v>
      </c>
      <c r="CK1020" s="109" t="s">
        <v>1</v>
      </c>
      <c r="CL1020" s="110" t="s">
        <v>1</v>
      </c>
      <c r="CM1020" s="110" t="s">
        <v>1</v>
      </c>
      <c r="CN1020" s="110" t="s">
        <v>1</v>
      </c>
      <c r="CO1020" s="110" t="s">
        <v>1</v>
      </c>
      <c r="CP1020" s="110" t="s">
        <v>1</v>
      </c>
      <c r="CQ1020" s="110" t="s">
        <v>1</v>
      </c>
      <c r="CR1020" s="110" t="s">
        <v>1</v>
      </c>
      <c r="CS1020" s="110" t="s">
        <v>1</v>
      </c>
      <c r="CT1020" s="110" t="s">
        <v>1</v>
      </c>
      <c r="CU1020" s="110" t="s">
        <v>1</v>
      </c>
      <c r="CV1020" s="110" t="s">
        <v>1</v>
      </c>
      <c r="CW1020" s="110" t="s">
        <v>1</v>
      </c>
      <c r="CX1020" s="110" t="s">
        <v>1</v>
      </c>
      <c r="CY1020" s="110" t="s">
        <v>1</v>
      </c>
      <c r="CZ1020" s="110" t="s">
        <v>1</v>
      </c>
      <c r="DA1020" s="110" t="s">
        <v>1</v>
      </c>
      <c r="DB1020" s="109" t="s">
        <v>1</v>
      </c>
      <c r="DC1020" s="109" t="s">
        <v>1</v>
      </c>
      <c r="DD1020" s="109" t="s">
        <v>1</v>
      </c>
      <c r="DE1020" s="109" t="s">
        <v>1</v>
      </c>
      <c r="DF1020" s="109" t="s">
        <v>1</v>
      </c>
      <c r="DG1020" s="109" t="s">
        <v>1</v>
      </c>
      <c r="DH1020" s="109" t="s">
        <v>1</v>
      </c>
      <c r="DI1020" s="109" t="s">
        <v>1</v>
      </c>
      <c r="DJ1020" s="109" t="s">
        <v>1</v>
      </c>
      <c r="DK1020" s="109" t="s">
        <v>1</v>
      </c>
      <c r="DL1020" s="109" t="s">
        <v>1</v>
      </c>
      <c r="DM1020" s="109" t="s">
        <v>1</v>
      </c>
      <c r="DN1020" s="111" t="s">
        <v>1</v>
      </c>
      <c r="DO1020" s="109" t="s">
        <v>1</v>
      </c>
      <c r="DP1020" s="109" t="s">
        <v>1</v>
      </c>
      <c r="DQ1020" s="109" t="s">
        <v>1</v>
      </c>
      <c r="DR1020" s="109" t="s">
        <v>1</v>
      </c>
      <c r="DS1020" s="109" t="s">
        <v>1</v>
      </c>
      <c r="DT1020" s="109" t="s">
        <v>1</v>
      </c>
      <c r="DU1020" s="109" t="s">
        <v>1</v>
      </c>
      <c r="DV1020" s="112" t="s">
        <v>1</v>
      </c>
      <c r="DW1020" s="113" t="s">
        <v>1</v>
      </c>
      <c r="DX1020" s="114" t="s">
        <v>1</v>
      </c>
      <c r="DZ1020" s="109" t="s">
        <v>1</v>
      </c>
      <c r="EC1020" s="109" t="s">
        <v>1</v>
      </c>
      <c r="EF1020" s="109" t="s">
        <v>1</v>
      </c>
      <c r="EI1020" s="109" t="s">
        <v>1</v>
      </c>
      <c r="EL1020" s="109" t="s">
        <v>1</v>
      </c>
      <c r="EO1020" s="109" t="s">
        <v>1</v>
      </c>
    </row>
    <row r="1021" spans="1:145" ht="15.5" x14ac:dyDescent="0.35">
      <c r="A1021" s="56" t="s">
        <v>108</v>
      </c>
      <c r="B1021" s="128"/>
      <c r="C1021" s="128"/>
      <c r="D1021" s="128"/>
      <c r="E1021" s="128"/>
      <c r="F1021" s="128"/>
      <c r="G1021" s="128"/>
      <c r="H1021" s="128"/>
      <c r="I1021" s="128"/>
      <c r="J1021" s="128"/>
      <c r="K1021" s="128"/>
      <c r="L1021" s="128"/>
      <c r="M1021" s="128"/>
      <c r="N1021" s="128"/>
      <c r="O1021" s="128"/>
      <c r="P1021" s="128"/>
      <c r="Q1021" s="128"/>
      <c r="R1021" s="128"/>
      <c r="S1021" s="197"/>
      <c r="T1021" s="197"/>
      <c r="U1021" s="197"/>
      <c r="V1021" s="197"/>
      <c r="W1021" s="197"/>
      <c r="X1021" s="217"/>
      <c r="Y1021" s="217"/>
      <c r="Z1021" s="197"/>
      <c r="AA1021" s="197"/>
      <c r="AB1021" s="197"/>
      <c r="AC1021" s="197"/>
      <c r="AD1021" s="197"/>
      <c r="AE1021" s="197"/>
      <c r="AF1021" s="197"/>
      <c r="AG1021" s="197"/>
      <c r="AH1021" s="197"/>
      <c r="AI1021" s="197"/>
      <c r="AJ1021" s="217"/>
      <c r="AK1021" s="217"/>
      <c r="AL1021" s="217"/>
      <c r="AM1021" s="217"/>
      <c r="AN1021" s="217"/>
      <c r="AO1021" s="217"/>
      <c r="AP1021" s="217"/>
      <c r="AQ1021" s="217"/>
      <c r="AR1021" s="217"/>
      <c r="AS1021" s="217"/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217"/>
      <c r="BS1021" s="218"/>
      <c r="BT1021" s="217"/>
      <c r="BU1021" s="217"/>
      <c r="BV1021" s="217"/>
      <c r="BW1021" s="217"/>
      <c r="BX1021" s="217"/>
      <c r="BY1021" s="217"/>
      <c r="BZ1021" s="197"/>
      <c r="CA1021" s="217"/>
      <c r="CB1021" s="217"/>
      <c r="CC1021" s="217"/>
      <c r="CD1021" s="217"/>
      <c r="CE1021" s="217"/>
      <c r="CF1021" s="217"/>
      <c r="CG1021" s="217"/>
      <c r="CH1021" s="217"/>
      <c r="CI1021" s="217"/>
      <c r="CJ1021" s="197"/>
      <c r="CK1021" s="197"/>
      <c r="CL1021" s="217"/>
      <c r="CM1021" s="217"/>
      <c r="CN1021" s="217"/>
      <c r="CO1021" s="217"/>
      <c r="CP1021" s="217"/>
      <c r="CQ1021" s="217"/>
      <c r="CR1021" s="217"/>
      <c r="CS1021" s="217"/>
      <c r="CT1021" s="217"/>
      <c r="CU1021" s="217"/>
      <c r="CV1021" s="217"/>
      <c r="CW1021" s="217"/>
      <c r="CX1021" s="217"/>
      <c r="CY1021" s="217"/>
      <c r="CZ1021" s="217"/>
      <c r="DA1021" s="217"/>
      <c r="DB1021" s="197"/>
      <c r="DC1021" s="197"/>
      <c r="DD1021" s="197"/>
      <c r="DE1021" s="197"/>
      <c r="DF1021" s="197"/>
      <c r="DG1021" s="197"/>
      <c r="DH1021" s="197"/>
      <c r="DI1021" s="197"/>
      <c r="DJ1021" s="197"/>
      <c r="DK1021" s="197"/>
      <c r="DL1021" s="197"/>
      <c r="DM1021" s="197"/>
      <c r="DN1021" s="219"/>
      <c r="DO1021" s="197"/>
      <c r="DP1021" s="197"/>
      <c r="DQ1021" s="197"/>
      <c r="DR1021" s="197"/>
      <c r="DS1021" s="197"/>
      <c r="DT1021" s="197"/>
      <c r="DU1021" s="197"/>
      <c r="DV1021" s="220"/>
      <c r="DW1021" s="221"/>
      <c r="DX1021" s="222"/>
      <c r="DZ1021" s="197"/>
      <c r="EC1021" s="197"/>
      <c r="EF1021" s="197"/>
      <c r="EI1021" s="197"/>
      <c r="EL1021" s="197"/>
      <c r="EO1021" s="197"/>
    </row>
    <row r="1022" spans="1:145" ht="15.5" hidden="1" x14ac:dyDescent="0.35">
      <c r="A1022" s="56"/>
      <c r="B1022" s="128"/>
      <c r="C1022" s="128"/>
      <c r="D1022" s="128"/>
      <c r="E1022" s="128"/>
      <c r="F1022" s="128"/>
      <c r="G1022" s="128"/>
      <c r="H1022" s="128"/>
      <c r="I1022" s="128"/>
      <c r="J1022" s="128"/>
      <c r="K1022" s="128"/>
      <c r="L1022" s="128"/>
      <c r="M1022" s="128"/>
      <c r="N1022" s="128"/>
      <c r="O1022" s="128"/>
      <c r="P1022" s="128"/>
      <c r="Q1022" s="128"/>
      <c r="R1022" s="128"/>
      <c r="S1022" s="197"/>
      <c r="T1022" s="197"/>
      <c r="U1022" s="197"/>
      <c r="V1022" s="197"/>
      <c r="W1022" s="197"/>
      <c r="X1022" s="217"/>
      <c r="Y1022" s="217"/>
      <c r="Z1022" s="197"/>
      <c r="AA1022" s="197"/>
      <c r="AB1022" s="197"/>
      <c r="AC1022" s="197"/>
      <c r="AD1022" s="197"/>
      <c r="AE1022" s="197"/>
      <c r="AF1022" s="197"/>
      <c r="AG1022" s="197"/>
      <c r="AH1022" s="197"/>
      <c r="AI1022" s="197"/>
      <c r="AJ1022" s="217"/>
      <c r="AK1022" s="217"/>
      <c r="AL1022" s="217"/>
      <c r="AM1022" s="217"/>
      <c r="AN1022" s="217"/>
      <c r="AO1022" s="217"/>
      <c r="AP1022" s="217"/>
      <c r="AQ1022" s="217"/>
      <c r="AR1022" s="217"/>
      <c r="AS1022" s="217"/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217"/>
      <c r="BS1022" s="218"/>
      <c r="BT1022" s="217"/>
      <c r="BU1022" s="217"/>
      <c r="BV1022" s="217"/>
      <c r="BW1022" s="217"/>
      <c r="BX1022" s="217"/>
      <c r="BY1022" s="217"/>
      <c r="BZ1022" s="197"/>
      <c r="CA1022" s="217"/>
      <c r="CB1022" s="217"/>
      <c r="CC1022" s="217"/>
      <c r="CD1022" s="217"/>
      <c r="CE1022" s="217"/>
      <c r="CF1022" s="217"/>
      <c r="CG1022" s="217"/>
      <c r="CH1022" s="217"/>
      <c r="CI1022" s="217"/>
      <c r="CJ1022" s="197"/>
      <c r="CK1022" s="197"/>
      <c r="CL1022" s="217"/>
      <c r="CM1022" s="217"/>
      <c r="CN1022" s="217"/>
      <c r="CO1022" s="217"/>
      <c r="CP1022" s="217"/>
      <c r="CQ1022" s="217"/>
      <c r="CR1022" s="217"/>
      <c r="CS1022" s="217"/>
      <c r="CT1022" s="217"/>
      <c r="CU1022" s="217"/>
      <c r="CV1022" s="217"/>
      <c r="CW1022" s="217"/>
      <c r="CX1022" s="217"/>
      <c r="CY1022" s="217"/>
      <c r="CZ1022" s="217"/>
      <c r="DA1022" s="217"/>
      <c r="DB1022" s="197"/>
      <c r="DC1022" s="197"/>
      <c r="DD1022" s="197"/>
      <c r="DE1022" s="197"/>
      <c r="DF1022" s="197"/>
      <c r="DG1022" s="197"/>
      <c r="DH1022" s="197"/>
      <c r="DI1022" s="197"/>
      <c r="DJ1022" s="197"/>
      <c r="DK1022" s="197"/>
      <c r="DL1022" s="197"/>
      <c r="DM1022" s="197"/>
      <c r="DN1022" s="219"/>
      <c r="DO1022" s="197"/>
      <c r="DP1022" s="197"/>
      <c r="DQ1022" s="197"/>
      <c r="DR1022" s="197"/>
      <c r="DS1022" s="197"/>
      <c r="DT1022" s="197"/>
      <c r="DU1022" s="197"/>
      <c r="DV1022" s="220"/>
      <c r="DW1022" s="221"/>
      <c r="DX1022" s="222"/>
      <c r="DZ1022" s="197"/>
      <c r="EC1022" s="197"/>
      <c r="EF1022" s="197"/>
      <c r="EI1022" s="197"/>
      <c r="EL1022" s="197"/>
      <c r="EO1022" s="197"/>
    </row>
    <row r="1023" spans="1:145" ht="15.5" hidden="1" x14ac:dyDescent="0.35">
      <c r="A1023" s="56"/>
      <c r="B1023" s="128"/>
      <c r="C1023" s="128"/>
      <c r="D1023" s="128"/>
      <c r="E1023" s="128"/>
      <c r="F1023" s="128"/>
      <c r="G1023" s="128"/>
      <c r="H1023" s="128"/>
      <c r="I1023" s="128"/>
      <c r="J1023" s="128"/>
      <c r="K1023" s="128"/>
      <c r="L1023" s="128"/>
      <c r="M1023" s="128"/>
      <c r="N1023" s="128"/>
      <c r="O1023" s="128"/>
      <c r="P1023" s="128"/>
      <c r="Q1023" s="128"/>
      <c r="R1023" s="128"/>
      <c r="S1023" s="197"/>
      <c r="T1023" s="197"/>
      <c r="U1023" s="197"/>
      <c r="V1023" s="197"/>
      <c r="W1023" s="197"/>
      <c r="X1023" s="217"/>
      <c r="Y1023" s="217"/>
      <c r="Z1023" s="197"/>
      <c r="AA1023" s="197"/>
      <c r="AB1023" s="197"/>
      <c r="AC1023" s="197"/>
      <c r="AD1023" s="197"/>
      <c r="AE1023" s="197"/>
      <c r="AF1023" s="197"/>
      <c r="AG1023" s="197"/>
      <c r="AH1023" s="197"/>
      <c r="AI1023" s="197"/>
      <c r="AJ1023" s="217"/>
      <c r="AK1023" s="217"/>
      <c r="AL1023" s="217"/>
      <c r="AM1023" s="217"/>
      <c r="AN1023" s="217"/>
      <c r="AO1023" s="217"/>
      <c r="AP1023" s="217"/>
      <c r="AQ1023" s="217"/>
      <c r="AR1023" s="217"/>
      <c r="AS1023" s="217"/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217"/>
      <c r="BS1023" s="218"/>
      <c r="BT1023" s="217"/>
      <c r="BU1023" s="217"/>
      <c r="BV1023" s="217"/>
      <c r="BW1023" s="217"/>
      <c r="BX1023" s="217"/>
      <c r="BY1023" s="217"/>
      <c r="BZ1023" s="197"/>
      <c r="CA1023" s="217"/>
      <c r="CB1023" s="217"/>
      <c r="CC1023" s="217"/>
      <c r="CD1023" s="217"/>
      <c r="CE1023" s="217"/>
      <c r="CF1023" s="217"/>
      <c r="CG1023" s="217"/>
      <c r="CH1023" s="217"/>
      <c r="CI1023" s="217"/>
      <c r="CJ1023" s="197"/>
      <c r="CK1023" s="197"/>
      <c r="CL1023" s="217"/>
      <c r="CM1023" s="217"/>
      <c r="CN1023" s="217"/>
      <c r="CO1023" s="217"/>
      <c r="CP1023" s="217"/>
      <c r="CQ1023" s="217"/>
      <c r="CR1023" s="217"/>
      <c r="CS1023" s="217"/>
      <c r="CT1023" s="217"/>
      <c r="CU1023" s="217"/>
      <c r="CV1023" s="217"/>
      <c r="CW1023" s="217"/>
      <c r="CX1023" s="217"/>
      <c r="CY1023" s="217"/>
      <c r="CZ1023" s="217"/>
      <c r="DA1023" s="217"/>
      <c r="DB1023" s="197"/>
      <c r="DC1023" s="197"/>
      <c r="DD1023" s="197"/>
      <c r="DE1023" s="197"/>
      <c r="DF1023" s="197"/>
      <c r="DG1023" s="197"/>
      <c r="DH1023" s="197"/>
      <c r="DI1023" s="197"/>
      <c r="DJ1023" s="197"/>
      <c r="DK1023" s="197"/>
      <c r="DL1023" s="197"/>
      <c r="DM1023" s="197"/>
      <c r="DN1023" s="219"/>
      <c r="DO1023" s="197"/>
      <c r="DP1023" s="197"/>
      <c r="DQ1023" s="197"/>
      <c r="DR1023" s="197"/>
      <c r="DS1023" s="197"/>
      <c r="DT1023" s="197"/>
      <c r="DU1023" s="197"/>
      <c r="DV1023" s="220"/>
      <c r="DW1023" s="221"/>
      <c r="DX1023" s="222"/>
      <c r="DZ1023" s="197"/>
      <c r="EC1023" s="197"/>
      <c r="EF1023" s="197"/>
      <c r="EI1023" s="197"/>
      <c r="EL1023" s="197"/>
      <c r="EO1023" s="197"/>
    </row>
    <row r="1024" spans="1:145" ht="15.5" hidden="1" x14ac:dyDescent="0.35">
      <c r="A1024" s="56"/>
      <c r="B1024" s="128"/>
      <c r="C1024" s="128"/>
      <c r="D1024" s="128"/>
      <c r="E1024" s="128"/>
      <c r="F1024" s="128"/>
      <c r="G1024" s="128"/>
      <c r="H1024" s="128"/>
      <c r="I1024" s="128"/>
      <c r="J1024" s="128"/>
      <c r="K1024" s="128"/>
      <c r="L1024" s="128"/>
      <c r="M1024" s="128"/>
      <c r="N1024" s="128"/>
      <c r="O1024" s="128"/>
      <c r="P1024" s="128"/>
      <c r="Q1024" s="128"/>
      <c r="R1024" s="128"/>
      <c r="S1024" s="197"/>
      <c r="T1024" s="197"/>
      <c r="U1024" s="197"/>
      <c r="V1024" s="197"/>
      <c r="W1024" s="197"/>
      <c r="X1024" s="217"/>
      <c r="Y1024" s="217"/>
      <c r="Z1024" s="197"/>
      <c r="AA1024" s="197"/>
      <c r="AB1024" s="197"/>
      <c r="AC1024" s="197"/>
      <c r="AD1024" s="197"/>
      <c r="AE1024" s="197"/>
      <c r="AF1024" s="197"/>
      <c r="AG1024" s="197"/>
      <c r="AH1024" s="197"/>
      <c r="AI1024" s="197"/>
      <c r="AJ1024" s="217"/>
      <c r="AK1024" s="217"/>
      <c r="AL1024" s="217"/>
      <c r="AM1024" s="217"/>
      <c r="AN1024" s="217"/>
      <c r="AO1024" s="217"/>
      <c r="AP1024" s="217"/>
      <c r="AQ1024" s="217"/>
      <c r="AR1024" s="217"/>
      <c r="AS1024" s="217"/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217"/>
      <c r="BS1024" s="218"/>
      <c r="BT1024" s="217"/>
      <c r="BU1024" s="217"/>
      <c r="BV1024" s="217"/>
      <c r="BW1024" s="217"/>
      <c r="BX1024" s="217"/>
      <c r="BY1024" s="217"/>
      <c r="BZ1024" s="197"/>
      <c r="CA1024" s="217"/>
      <c r="CB1024" s="217"/>
      <c r="CC1024" s="217"/>
      <c r="CD1024" s="217"/>
      <c r="CE1024" s="217"/>
      <c r="CF1024" s="217"/>
      <c r="CG1024" s="217"/>
      <c r="CH1024" s="217"/>
      <c r="CI1024" s="217"/>
      <c r="CJ1024" s="197"/>
      <c r="CK1024" s="197"/>
      <c r="CL1024" s="217"/>
      <c r="CM1024" s="217"/>
      <c r="CN1024" s="217"/>
      <c r="CO1024" s="217"/>
      <c r="CP1024" s="217"/>
      <c r="CQ1024" s="217"/>
      <c r="CR1024" s="217"/>
      <c r="CS1024" s="217"/>
      <c r="CT1024" s="217"/>
      <c r="CU1024" s="217"/>
      <c r="CV1024" s="217"/>
      <c r="CW1024" s="217"/>
      <c r="CX1024" s="217"/>
      <c r="CY1024" s="217"/>
      <c r="CZ1024" s="217"/>
      <c r="DA1024" s="217"/>
      <c r="DB1024" s="197"/>
      <c r="DC1024" s="197"/>
      <c r="DD1024" s="197"/>
      <c r="DE1024" s="197"/>
      <c r="DF1024" s="197"/>
      <c r="DG1024" s="197"/>
      <c r="DH1024" s="197"/>
      <c r="DI1024" s="197"/>
      <c r="DJ1024" s="197"/>
      <c r="DK1024" s="197"/>
      <c r="DL1024" s="197"/>
      <c r="DM1024" s="197"/>
      <c r="DN1024" s="219"/>
      <c r="DO1024" s="197"/>
      <c r="DP1024" s="197"/>
      <c r="DQ1024" s="197"/>
      <c r="DR1024" s="197"/>
      <c r="DS1024" s="197"/>
      <c r="DT1024" s="197"/>
      <c r="DU1024" s="197"/>
      <c r="DV1024" s="220"/>
      <c r="DW1024" s="221"/>
      <c r="DX1024" s="222"/>
      <c r="DZ1024" s="197"/>
      <c r="EC1024" s="197"/>
      <c r="EF1024" s="197"/>
      <c r="EI1024" s="197"/>
      <c r="EL1024" s="197"/>
      <c r="EO1024" s="197"/>
    </row>
    <row r="1025" spans="1:145" ht="15.5" x14ac:dyDescent="0.35">
      <c r="A1025" s="27"/>
      <c r="B1025" s="128"/>
      <c r="C1025" s="128"/>
      <c r="D1025" s="128"/>
      <c r="E1025" s="230"/>
      <c r="F1025" s="230"/>
      <c r="G1025" s="230"/>
      <c r="I1025" s="230"/>
      <c r="L1025" s="128"/>
      <c r="N1025" s="128"/>
      <c r="O1025" s="128"/>
      <c r="P1025" s="128"/>
      <c r="Q1025" s="128"/>
      <c r="S1025" s="197"/>
      <c r="T1025" s="197"/>
      <c r="U1025" s="197"/>
      <c r="W1025" s="197"/>
      <c r="Y1025" s="230" t="s">
        <v>427</v>
      </c>
      <c r="Z1025" s="197"/>
      <c r="AA1025" s="197"/>
      <c r="AB1025" s="197"/>
      <c r="AC1025" s="197"/>
      <c r="AD1025" s="197"/>
      <c r="AE1025" s="197"/>
      <c r="AF1025" s="197"/>
      <c r="AG1025" s="197"/>
      <c r="AH1025" s="197"/>
      <c r="AI1025" s="197"/>
      <c r="AJ1025" s="217"/>
      <c r="AK1025" s="217"/>
      <c r="AL1025" s="217"/>
      <c r="AM1025" s="217"/>
      <c r="AN1025" s="217"/>
      <c r="AO1025" s="217"/>
      <c r="AP1025" s="217"/>
      <c r="AQ1025" s="217"/>
      <c r="AR1025" s="217"/>
      <c r="AS1025" s="217"/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217"/>
      <c r="BS1025" s="218"/>
      <c r="BT1025" s="217"/>
      <c r="BU1025" s="217"/>
      <c r="BV1025" s="217"/>
      <c r="BW1025" s="217"/>
      <c r="BX1025" s="217"/>
      <c r="BY1025" s="217"/>
      <c r="BZ1025" s="197"/>
      <c r="CA1025" s="217"/>
      <c r="CB1025" s="217"/>
      <c r="CC1025" s="217"/>
      <c r="CD1025" s="217"/>
      <c r="CE1025" s="217"/>
      <c r="CF1025" s="217"/>
      <c r="CG1025" s="217"/>
      <c r="CH1025" s="217"/>
      <c r="CI1025" s="217"/>
      <c r="CJ1025" s="197"/>
      <c r="CK1025" s="197"/>
      <c r="CL1025" s="217"/>
      <c r="CM1025" s="217"/>
      <c r="CN1025" s="217"/>
      <c r="CO1025" s="217"/>
      <c r="CP1025" s="217"/>
      <c r="CQ1025" s="217"/>
      <c r="CR1025" s="217"/>
      <c r="CS1025" s="217"/>
      <c r="CT1025" s="217"/>
      <c r="CU1025" s="217"/>
      <c r="CV1025" s="217"/>
      <c r="CW1025" s="217"/>
      <c r="CX1025" s="217"/>
      <c r="CY1025" s="217"/>
      <c r="CZ1025" s="217"/>
      <c r="DA1025" s="217"/>
      <c r="DB1025" s="197"/>
      <c r="DC1025" s="197"/>
      <c r="DD1025" s="197"/>
      <c r="DE1025" s="197"/>
      <c r="DF1025" s="197"/>
      <c r="DG1025" s="197"/>
      <c r="DH1025" s="197"/>
      <c r="DI1025" s="197"/>
      <c r="DJ1025" s="197"/>
      <c r="DK1025" s="197"/>
      <c r="DL1025" s="197"/>
      <c r="DM1025" s="197"/>
      <c r="DN1025" s="219"/>
      <c r="DO1025" s="197"/>
      <c r="DP1025" s="197"/>
      <c r="DQ1025" s="197"/>
      <c r="DR1025" s="197"/>
      <c r="DS1025" s="197"/>
      <c r="DT1025" s="197"/>
      <c r="DU1025" s="197"/>
      <c r="DV1025" s="220"/>
      <c r="DW1025" s="221"/>
      <c r="DX1025" s="222"/>
      <c r="DZ1025" s="197"/>
      <c r="EC1025" s="197"/>
      <c r="EF1025" s="197"/>
      <c r="EI1025" s="197"/>
      <c r="EL1025" s="197"/>
      <c r="EO1025" s="197"/>
    </row>
    <row r="1026" spans="1:145" ht="15.5" x14ac:dyDescent="0.35">
      <c r="A1026" s="27"/>
      <c r="B1026" s="128"/>
      <c r="C1026" s="128"/>
      <c r="D1026" s="128"/>
      <c r="E1026" s="230"/>
      <c r="F1026" s="230"/>
      <c r="G1026" s="230"/>
      <c r="I1026" s="230"/>
      <c r="L1026" s="128"/>
      <c r="N1026" s="128"/>
      <c r="O1026" s="128"/>
      <c r="P1026" s="128"/>
      <c r="Q1026" s="128"/>
      <c r="S1026" s="197"/>
      <c r="T1026" s="197"/>
      <c r="U1026" s="197"/>
      <c r="W1026" s="197"/>
      <c r="Y1026" s="230" t="s">
        <v>428</v>
      </c>
      <c r="Z1026" s="197"/>
      <c r="AA1026" s="197"/>
      <c r="AB1026" s="197"/>
      <c r="AC1026" s="197"/>
      <c r="AD1026" s="197"/>
      <c r="AE1026" s="197"/>
      <c r="AF1026" s="197"/>
      <c r="AG1026" s="197"/>
      <c r="AH1026" s="197"/>
      <c r="AI1026" s="197"/>
      <c r="AJ1026" s="217"/>
      <c r="AK1026" s="217"/>
      <c r="AL1026" s="217"/>
      <c r="AM1026" s="217"/>
      <c r="AN1026" s="217"/>
      <c r="AO1026" s="217"/>
      <c r="AP1026" s="217"/>
      <c r="AQ1026" s="217"/>
      <c r="AR1026" s="217"/>
      <c r="AS1026" s="217"/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217"/>
      <c r="BS1026" s="218"/>
      <c r="BT1026" s="217"/>
      <c r="BU1026" s="217"/>
      <c r="BV1026" s="217"/>
      <c r="BW1026" s="217"/>
      <c r="BX1026" s="217"/>
      <c r="BY1026" s="217"/>
      <c r="BZ1026" s="197"/>
      <c r="CA1026" s="217"/>
      <c r="CB1026" s="217"/>
      <c r="CC1026" s="217"/>
      <c r="CD1026" s="217"/>
      <c r="CE1026" s="217"/>
      <c r="CF1026" s="217"/>
      <c r="CG1026" s="217"/>
      <c r="CH1026" s="217"/>
      <c r="CI1026" s="217"/>
      <c r="CJ1026" s="197"/>
      <c r="CK1026" s="197"/>
      <c r="CL1026" s="217"/>
      <c r="CM1026" s="217"/>
      <c r="CN1026" s="217"/>
      <c r="CO1026" s="217"/>
      <c r="CP1026" s="217"/>
      <c r="CQ1026" s="217"/>
      <c r="CR1026" s="217"/>
      <c r="CS1026" s="217"/>
      <c r="CT1026" s="217"/>
      <c r="CU1026" s="217"/>
      <c r="CV1026" s="217"/>
      <c r="CW1026" s="217"/>
      <c r="CX1026" s="217"/>
      <c r="CY1026" s="217"/>
      <c r="CZ1026" s="217"/>
      <c r="DA1026" s="217"/>
      <c r="DB1026" s="197"/>
      <c r="DC1026" s="197"/>
      <c r="DD1026" s="197"/>
      <c r="DE1026" s="197"/>
      <c r="DF1026" s="197"/>
      <c r="DG1026" s="197"/>
      <c r="DH1026" s="197"/>
      <c r="DI1026" s="197"/>
      <c r="DJ1026" s="197"/>
      <c r="DK1026" s="197"/>
      <c r="DL1026" s="197"/>
      <c r="DM1026" s="197"/>
      <c r="DN1026" s="219"/>
      <c r="DO1026" s="197"/>
      <c r="DP1026" s="197"/>
      <c r="DQ1026" s="197"/>
      <c r="DR1026" s="197"/>
      <c r="DS1026" s="197"/>
      <c r="DT1026" s="197"/>
      <c r="DU1026" s="197"/>
      <c r="DV1026" s="220"/>
      <c r="DW1026" s="221"/>
      <c r="DX1026" s="222"/>
      <c r="DZ1026" s="197"/>
      <c r="EC1026" s="197"/>
      <c r="EF1026" s="197"/>
      <c r="EI1026" s="197"/>
      <c r="EL1026" s="197"/>
      <c r="EO1026" s="197"/>
    </row>
    <row r="1027" spans="1:145" ht="15.5" x14ac:dyDescent="0.35">
      <c r="A1027" s="27"/>
      <c r="B1027" s="128"/>
      <c r="C1027" s="128"/>
      <c r="D1027" s="128"/>
      <c r="E1027" s="230"/>
      <c r="F1027" s="230"/>
      <c r="G1027" s="230"/>
      <c r="I1027" s="230"/>
      <c r="L1027" s="128"/>
      <c r="N1027" s="128"/>
      <c r="O1027" s="128"/>
      <c r="P1027" s="128"/>
      <c r="Q1027" s="128"/>
      <c r="S1027" s="197"/>
      <c r="T1027" s="197"/>
      <c r="U1027" s="197"/>
      <c r="W1027" s="197"/>
      <c r="Y1027" s="230" t="s">
        <v>429</v>
      </c>
      <c r="Z1027" s="197"/>
      <c r="AA1027" s="197"/>
      <c r="AB1027" s="197"/>
      <c r="AC1027" s="197"/>
      <c r="AD1027" s="197"/>
      <c r="AE1027" s="197"/>
      <c r="AF1027" s="197"/>
      <c r="AG1027" s="197"/>
      <c r="AH1027" s="197"/>
      <c r="AI1027" s="197"/>
      <c r="AJ1027" s="217"/>
      <c r="AK1027" s="217"/>
      <c r="AL1027" s="217"/>
      <c r="AM1027" s="217"/>
      <c r="AN1027" s="217"/>
      <c r="AO1027" s="217"/>
      <c r="AP1027" s="217"/>
      <c r="AQ1027" s="217"/>
      <c r="AR1027" s="217"/>
      <c r="AS1027" s="217"/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217"/>
      <c r="BS1027" s="218"/>
      <c r="BT1027" s="217"/>
      <c r="BU1027" s="217"/>
      <c r="BV1027" s="217"/>
      <c r="BW1027" s="217"/>
      <c r="BX1027" s="217"/>
      <c r="BY1027" s="217"/>
      <c r="BZ1027" s="197"/>
      <c r="CA1027" s="217"/>
      <c r="CB1027" s="217"/>
      <c r="CC1027" s="217"/>
      <c r="CD1027" s="217"/>
      <c r="CE1027" s="217"/>
      <c r="CF1027" s="217"/>
      <c r="CG1027" s="217"/>
      <c r="CH1027" s="217"/>
      <c r="CI1027" s="217"/>
      <c r="CJ1027" s="197"/>
      <c r="CK1027" s="197"/>
      <c r="CL1027" s="217"/>
      <c r="CM1027" s="217"/>
      <c r="CN1027" s="217"/>
      <c r="CO1027" s="217"/>
      <c r="CP1027" s="217"/>
      <c r="CQ1027" s="217"/>
      <c r="CR1027" s="217"/>
      <c r="CS1027" s="217"/>
      <c r="CT1027" s="217"/>
      <c r="CU1027" s="217"/>
      <c r="CV1027" s="217"/>
      <c r="CW1027" s="217"/>
      <c r="CX1027" s="217"/>
      <c r="CY1027" s="217"/>
      <c r="CZ1027" s="217"/>
      <c r="DA1027" s="217"/>
      <c r="DB1027" s="197"/>
      <c r="DC1027" s="197"/>
      <c r="DD1027" s="197"/>
      <c r="DE1027" s="197"/>
      <c r="DF1027" s="197"/>
      <c r="DG1027" s="197"/>
      <c r="DH1027" s="197"/>
      <c r="DI1027" s="197"/>
      <c r="DJ1027" s="197"/>
      <c r="DK1027" s="197"/>
      <c r="DL1027" s="197"/>
      <c r="DM1027" s="197"/>
      <c r="DN1027" s="219"/>
      <c r="DO1027" s="197"/>
      <c r="DP1027" s="197"/>
      <c r="DQ1027" s="197"/>
      <c r="DR1027" s="197"/>
      <c r="DS1027" s="197"/>
      <c r="DT1027" s="197"/>
      <c r="DU1027" s="197"/>
      <c r="DV1027" s="220"/>
      <c r="DW1027" s="221"/>
      <c r="DX1027" s="222"/>
      <c r="DZ1027" s="197"/>
      <c r="EC1027" s="197"/>
      <c r="EF1027" s="197"/>
      <c r="EI1027" s="197"/>
      <c r="EL1027" s="197"/>
      <c r="EO1027" s="197"/>
    </row>
    <row r="1028" spans="1:145" ht="15.5" x14ac:dyDescent="0.35">
      <c r="A1028" s="27"/>
      <c r="B1028" s="128"/>
      <c r="C1028" s="128"/>
      <c r="D1028" s="128"/>
      <c r="E1028" s="231"/>
      <c r="F1028" s="231"/>
      <c r="G1028" s="231"/>
      <c r="I1028" s="231"/>
      <c r="L1028" s="128"/>
      <c r="N1028" s="128"/>
      <c r="O1028" s="128"/>
      <c r="P1028" s="128"/>
      <c r="Q1028" s="128"/>
      <c r="S1028" s="197"/>
      <c r="T1028" s="197"/>
      <c r="U1028" s="197"/>
      <c r="W1028" s="197"/>
      <c r="Y1028" s="231">
        <f ca="1">NOW()</f>
        <v>45628.398694444448</v>
      </c>
      <c r="Z1028" s="197"/>
      <c r="AA1028" s="197"/>
      <c r="AB1028" s="197"/>
      <c r="AC1028" s="197"/>
      <c r="AD1028" s="197"/>
      <c r="AE1028" s="197"/>
      <c r="AF1028" s="197"/>
      <c r="AG1028" s="197"/>
      <c r="AH1028" s="197"/>
      <c r="AI1028" s="197"/>
      <c r="AJ1028" s="217"/>
      <c r="AK1028" s="217"/>
      <c r="AL1028" s="217"/>
      <c r="AM1028" s="217"/>
      <c r="AN1028" s="217"/>
      <c r="AO1028" s="217"/>
      <c r="AP1028" s="217"/>
      <c r="AQ1028" s="217"/>
      <c r="AR1028" s="217"/>
      <c r="AS1028" s="217"/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217"/>
      <c r="BS1028" s="218"/>
      <c r="BT1028" s="217"/>
      <c r="BU1028" s="217"/>
      <c r="BV1028" s="217"/>
      <c r="BW1028" s="217"/>
      <c r="BX1028" s="217"/>
      <c r="BY1028" s="217"/>
      <c r="BZ1028" s="197"/>
      <c r="CA1028" s="217"/>
      <c r="CB1028" s="217"/>
      <c r="CC1028" s="217"/>
      <c r="CD1028" s="217"/>
      <c r="CE1028" s="217"/>
      <c r="CF1028" s="217"/>
      <c r="CG1028" s="217"/>
      <c r="CH1028" s="217"/>
      <c r="CI1028" s="217"/>
      <c r="CJ1028" s="197"/>
      <c r="CK1028" s="197"/>
      <c r="CL1028" s="217"/>
      <c r="CM1028" s="217"/>
      <c r="CN1028" s="217"/>
      <c r="CO1028" s="217"/>
      <c r="CP1028" s="217"/>
      <c r="CQ1028" s="217"/>
      <c r="CR1028" s="217"/>
      <c r="CS1028" s="217"/>
      <c r="CT1028" s="217"/>
      <c r="CU1028" s="217"/>
      <c r="CV1028" s="217"/>
      <c r="CW1028" s="217"/>
      <c r="CX1028" s="217"/>
      <c r="CY1028" s="217"/>
      <c r="CZ1028" s="217"/>
      <c r="DA1028" s="217"/>
      <c r="DB1028" s="197"/>
      <c r="DC1028" s="197"/>
      <c r="DD1028" s="197"/>
      <c r="DE1028" s="197"/>
      <c r="DF1028" s="197"/>
      <c r="DG1028" s="197"/>
      <c r="DH1028" s="197"/>
      <c r="DI1028" s="197"/>
      <c r="DJ1028" s="197"/>
      <c r="DK1028" s="197"/>
      <c r="DL1028" s="197"/>
      <c r="DM1028" s="197"/>
      <c r="DN1028" s="219"/>
      <c r="DO1028" s="197"/>
      <c r="DP1028" s="197"/>
      <c r="DQ1028" s="197"/>
      <c r="DR1028" s="197"/>
      <c r="DS1028" s="197"/>
      <c r="DT1028" s="197"/>
      <c r="DU1028" s="197"/>
      <c r="DV1028" s="220"/>
      <c r="DW1028" s="221"/>
      <c r="DX1028" s="222"/>
      <c r="DZ1028" s="197"/>
      <c r="EC1028" s="197"/>
      <c r="EF1028" s="197"/>
      <c r="EI1028" s="197"/>
      <c r="EL1028" s="197"/>
      <c r="EO1028" s="197"/>
    </row>
    <row r="1029" spans="1:145" ht="15.5" x14ac:dyDescent="0.35">
      <c r="A1029" s="27"/>
      <c r="B1029" s="128"/>
      <c r="C1029" s="128"/>
      <c r="D1029" s="128"/>
      <c r="E1029" s="232"/>
      <c r="F1029" s="232"/>
      <c r="G1029" s="232"/>
      <c r="I1029" s="151"/>
      <c r="L1029" s="128"/>
      <c r="N1029" s="128"/>
      <c r="O1029" s="128"/>
      <c r="P1029" s="128"/>
      <c r="Q1029" s="128"/>
      <c r="S1029" s="197"/>
      <c r="T1029" s="197"/>
      <c r="U1029" s="197"/>
      <c r="W1029" s="197"/>
      <c r="Y1029" s="151">
        <f ca="1">NOW()</f>
        <v>45628.398694444448</v>
      </c>
      <c r="Z1029" s="197"/>
      <c r="AA1029" s="197"/>
      <c r="AB1029" s="197"/>
      <c r="AC1029" s="197"/>
      <c r="AD1029" s="197"/>
      <c r="AE1029" s="197"/>
      <c r="AF1029" s="197"/>
      <c r="AG1029" s="197"/>
      <c r="AH1029" s="197"/>
      <c r="AI1029" s="197"/>
      <c r="AJ1029" s="217"/>
      <c r="AK1029" s="217"/>
      <c r="AL1029" s="217"/>
      <c r="AM1029" s="217"/>
      <c r="AN1029" s="217"/>
      <c r="AO1029" s="217"/>
      <c r="AP1029" s="217"/>
      <c r="AQ1029" s="217"/>
      <c r="AR1029" s="217"/>
      <c r="AS1029" s="217"/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217"/>
      <c r="BS1029" s="218"/>
      <c r="BT1029" s="217"/>
      <c r="BU1029" s="217"/>
      <c r="BV1029" s="217"/>
      <c r="BW1029" s="217"/>
      <c r="BX1029" s="217"/>
      <c r="BY1029" s="217"/>
      <c r="BZ1029" s="197"/>
      <c r="CA1029" s="217"/>
      <c r="CB1029" s="217"/>
      <c r="CC1029" s="217"/>
      <c r="CD1029" s="217"/>
      <c r="CE1029" s="217"/>
      <c r="CF1029" s="217"/>
      <c r="CG1029" s="217"/>
      <c r="CH1029" s="217"/>
      <c r="CI1029" s="217"/>
      <c r="CJ1029" s="197"/>
      <c r="CK1029" s="197"/>
      <c r="CL1029" s="217"/>
      <c r="CM1029" s="217"/>
      <c r="CN1029" s="217"/>
      <c r="CO1029" s="217"/>
      <c r="CP1029" s="217"/>
      <c r="CQ1029" s="217"/>
      <c r="CR1029" s="217"/>
      <c r="CS1029" s="217"/>
      <c r="CT1029" s="217"/>
      <c r="CU1029" s="217"/>
      <c r="CV1029" s="217"/>
      <c r="CW1029" s="217"/>
      <c r="CX1029" s="217"/>
      <c r="CY1029" s="217"/>
      <c r="CZ1029" s="217"/>
      <c r="DA1029" s="217"/>
      <c r="DB1029" s="197"/>
      <c r="DC1029" s="197"/>
      <c r="DD1029" s="197"/>
      <c r="DE1029" s="197"/>
      <c r="DF1029" s="197"/>
      <c r="DG1029" s="197"/>
      <c r="DH1029" s="197"/>
      <c r="DI1029" s="197"/>
      <c r="DJ1029" s="197"/>
      <c r="DK1029" s="197"/>
      <c r="DL1029" s="197"/>
      <c r="DM1029" s="197"/>
      <c r="DN1029" s="219"/>
      <c r="DO1029" s="197"/>
      <c r="DP1029" s="197"/>
      <c r="DQ1029" s="197"/>
      <c r="DR1029" s="197"/>
      <c r="DS1029" s="197"/>
      <c r="DT1029" s="197"/>
      <c r="DU1029" s="197"/>
      <c r="DV1029" s="220"/>
      <c r="DW1029" s="221"/>
      <c r="DX1029" s="222"/>
      <c r="DZ1029" s="197"/>
      <c r="EC1029" s="197"/>
      <c r="EF1029" s="197"/>
      <c r="EI1029" s="197"/>
      <c r="EL1029" s="197"/>
      <c r="EO1029" s="197"/>
    </row>
    <row r="1030" spans="1:145" ht="15.5" x14ac:dyDescent="0.35">
      <c r="A1030" s="12" t="s">
        <v>1</v>
      </c>
      <c r="B1030" s="12" t="s">
        <v>1</v>
      </c>
      <c r="C1030" s="12" t="s">
        <v>1</v>
      </c>
      <c r="D1030" s="12" t="s">
        <v>1</v>
      </c>
      <c r="E1030" s="12" t="s">
        <v>1</v>
      </c>
      <c r="F1030" s="12" t="s">
        <v>1</v>
      </c>
      <c r="G1030" s="12" t="s">
        <v>1</v>
      </c>
      <c r="H1030" s="12" t="s">
        <v>1</v>
      </c>
      <c r="I1030" s="12" t="s">
        <v>1</v>
      </c>
      <c r="J1030" s="12" t="s">
        <v>1</v>
      </c>
      <c r="K1030" s="12" t="s">
        <v>1</v>
      </c>
      <c r="L1030" s="12" t="s">
        <v>1</v>
      </c>
      <c r="M1030" s="12" t="s">
        <v>1</v>
      </c>
      <c r="N1030" s="12" t="s">
        <v>1</v>
      </c>
      <c r="O1030" s="12" t="s">
        <v>1</v>
      </c>
      <c r="P1030" s="12" t="s">
        <v>1</v>
      </c>
      <c r="Q1030" s="12" t="str">
        <f>+Q$4</f>
        <v>-</v>
      </c>
      <c r="R1030" s="12" t="str">
        <f>+R$4</f>
        <v>-</v>
      </c>
      <c r="S1030" s="12" t="str">
        <f>+S$4</f>
        <v>-</v>
      </c>
      <c r="T1030" s="12" t="str">
        <f>+T$4</f>
        <v>-</v>
      </c>
      <c r="U1030" s="12" t="s">
        <v>1</v>
      </c>
      <c r="V1030" s="12" t="s">
        <v>1</v>
      </c>
      <c r="W1030" s="12" t="s">
        <v>1</v>
      </c>
      <c r="X1030" s="13" t="s">
        <v>1</v>
      </c>
      <c r="Y1030" s="13" t="s">
        <v>1</v>
      </c>
      <c r="Z1030" s="12" t="s">
        <v>1</v>
      </c>
      <c r="AA1030" s="12" t="s">
        <v>1</v>
      </c>
      <c r="AB1030" s="12" t="s">
        <v>1</v>
      </c>
      <c r="AC1030" s="12" t="s">
        <v>1</v>
      </c>
      <c r="AD1030" s="12" t="s">
        <v>1</v>
      </c>
      <c r="AE1030" s="12" t="s">
        <v>1</v>
      </c>
      <c r="AF1030" s="12" t="s">
        <v>1</v>
      </c>
      <c r="AG1030" s="12" t="s">
        <v>1</v>
      </c>
      <c r="AH1030" s="12" t="s">
        <v>1</v>
      </c>
      <c r="AI1030" s="12" t="s">
        <v>1</v>
      </c>
      <c r="AJ1030" s="13" t="s">
        <v>1</v>
      </c>
      <c r="AK1030" s="13" t="s">
        <v>1</v>
      </c>
      <c r="AL1030" s="13" t="s">
        <v>1</v>
      </c>
      <c r="AM1030" s="13" t="s">
        <v>1</v>
      </c>
      <c r="AN1030" s="13" t="s">
        <v>1</v>
      </c>
      <c r="AO1030" s="13" t="s">
        <v>1</v>
      </c>
      <c r="AP1030" s="13" t="s">
        <v>1</v>
      </c>
      <c r="AQ1030" s="13" t="s">
        <v>1</v>
      </c>
      <c r="AR1030" s="13" t="s">
        <v>1</v>
      </c>
      <c r="AS1030" s="13" t="s">
        <v>1</v>
      </c>
      <c r="AT1030" s="13" t="s">
        <v>1</v>
      </c>
      <c r="AU1030" s="13" t="s">
        <v>1</v>
      </c>
      <c r="AV1030" s="13" t="s">
        <v>1</v>
      </c>
      <c r="AW1030" s="13" t="s">
        <v>1</v>
      </c>
      <c r="AX1030" s="13" t="s">
        <v>1</v>
      </c>
      <c r="AY1030" s="13"/>
      <c r="AZ1030" s="13" t="s">
        <v>1</v>
      </c>
      <c r="BA1030" s="13" t="s">
        <v>1</v>
      </c>
      <c r="BB1030" s="13" t="s">
        <v>1</v>
      </c>
      <c r="BC1030" s="13" t="s">
        <v>1</v>
      </c>
      <c r="BD1030" s="13" t="s">
        <v>1</v>
      </c>
      <c r="BE1030" s="13" t="s">
        <v>1</v>
      </c>
      <c r="BF1030" s="13" t="s">
        <v>1</v>
      </c>
      <c r="BG1030" s="13" t="s">
        <v>1</v>
      </c>
      <c r="BH1030" s="13" t="s">
        <v>1</v>
      </c>
      <c r="BI1030" s="13" t="s">
        <v>1</v>
      </c>
      <c r="BJ1030" s="13" t="s">
        <v>1</v>
      </c>
      <c r="BK1030" s="13" t="s">
        <v>1</v>
      </c>
      <c r="BL1030" s="13" t="s">
        <v>1</v>
      </c>
      <c r="BM1030" s="13" t="s">
        <v>1</v>
      </c>
      <c r="BN1030" s="13" t="s">
        <v>1</v>
      </c>
      <c r="BO1030" s="13" t="s">
        <v>1</v>
      </c>
      <c r="BP1030" s="13" t="s">
        <v>1</v>
      </c>
      <c r="BQ1030" s="13" t="s">
        <v>1</v>
      </c>
      <c r="BR1030" s="13" t="s">
        <v>1</v>
      </c>
      <c r="BS1030" s="13" t="s">
        <v>1</v>
      </c>
      <c r="BT1030" s="13" t="s">
        <v>1</v>
      </c>
      <c r="BU1030" s="13" t="s">
        <v>1</v>
      </c>
      <c r="BV1030" s="13" t="s">
        <v>1</v>
      </c>
      <c r="BW1030" s="13" t="s">
        <v>1</v>
      </c>
      <c r="BX1030" s="13" t="s">
        <v>1</v>
      </c>
      <c r="BY1030" s="13" t="s">
        <v>1</v>
      </c>
      <c r="BZ1030" s="12" t="s">
        <v>1</v>
      </c>
      <c r="CA1030" s="13" t="s">
        <v>1</v>
      </c>
      <c r="CB1030" s="13" t="s">
        <v>1</v>
      </c>
      <c r="CC1030" s="13" t="s">
        <v>1</v>
      </c>
      <c r="CD1030" s="13" t="s">
        <v>1</v>
      </c>
      <c r="CE1030" s="13" t="s">
        <v>1</v>
      </c>
      <c r="CF1030" s="13" t="s">
        <v>1</v>
      </c>
      <c r="CG1030" s="13" t="s">
        <v>1</v>
      </c>
      <c r="CH1030" s="13" t="s">
        <v>1</v>
      </c>
      <c r="CI1030" s="13" t="s">
        <v>1</v>
      </c>
      <c r="CJ1030" s="12" t="s">
        <v>1</v>
      </c>
      <c r="CK1030" s="12" t="s">
        <v>1</v>
      </c>
      <c r="CL1030" s="13" t="s">
        <v>1</v>
      </c>
      <c r="CM1030" s="13" t="s">
        <v>1</v>
      </c>
      <c r="CN1030" s="13" t="s">
        <v>1</v>
      </c>
      <c r="CO1030" s="13" t="s">
        <v>1</v>
      </c>
      <c r="CP1030" s="13" t="s">
        <v>1</v>
      </c>
      <c r="CQ1030" s="13" t="s">
        <v>1</v>
      </c>
      <c r="CR1030" s="13" t="s">
        <v>1</v>
      </c>
      <c r="CS1030" s="13" t="s">
        <v>1</v>
      </c>
      <c r="CT1030" s="13" t="s">
        <v>1</v>
      </c>
      <c r="CU1030" s="13" t="s">
        <v>1</v>
      </c>
      <c r="CV1030" s="13" t="s">
        <v>1</v>
      </c>
      <c r="CW1030" s="13" t="s">
        <v>1</v>
      </c>
      <c r="CX1030" s="13" t="s">
        <v>1</v>
      </c>
      <c r="CY1030" s="13" t="s">
        <v>1</v>
      </c>
      <c r="CZ1030" s="13" t="s">
        <v>1</v>
      </c>
      <c r="DA1030" s="13" t="s">
        <v>1</v>
      </c>
      <c r="DB1030" s="12" t="s">
        <v>1</v>
      </c>
      <c r="DC1030" s="12" t="s">
        <v>1</v>
      </c>
      <c r="DD1030" s="12" t="s">
        <v>1</v>
      </c>
      <c r="DE1030" s="12" t="s">
        <v>1</v>
      </c>
      <c r="DF1030" s="12" t="s">
        <v>1</v>
      </c>
      <c r="DG1030" s="12" t="s">
        <v>1</v>
      </c>
      <c r="DH1030" s="12" t="s">
        <v>1</v>
      </c>
      <c r="DI1030" s="12" t="s">
        <v>1</v>
      </c>
      <c r="DJ1030" s="12" t="s">
        <v>1</v>
      </c>
      <c r="DK1030" s="12" t="s">
        <v>1</v>
      </c>
      <c r="DL1030" s="12" t="s">
        <v>1</v>
      </c>
      <c r="DM1030" s="12" t="s">
        <v>1</v>
      </c>
      <c r="DN1030" s="23" t="s">
        <v>1</v>
      </c>
      <c r="DO1030" s="12" t="s">
        <v>1</v>
      </c>
      <c r="DP1030" s="12" t="s">
        <v>1</v>
      </c>
      <c r="DQ1030" s="12" t="s">
        <v>1</v>
      </c>
      <c r="DR1030" s="12" t="s">
        <v>1</v>
      </c>
      <c r="DS1030" s="12" t="s">
        <v>1</v>
      </c>
      <c r="DT1030" s="12" t="s">
        <v>1</v>
      </c>
      <c r="DU1030" s="12" t="s">
        <v>1</v>
      </c>
      <c r="DV1030" s="24" t="s">
        <v>1</v>
      </c>
      <c r="DW1030" s="25" t="s">
        <v>1</v>
      </c>
      <c r="DX1030" s="26" t="s">
        <v>1</v>
      </c>
      <c r="DZ1030" s="12" t="s">
        <v>1</v>
      </c>
      <c r="EC1030" s="12" t="s">
        <v>1</v>
      </c>
      <c r="EF1030" s="12" t="s">
        <v>1</v>
      </c>
      <c r="EI1030" s="12" t="s">
        <v>1</v>
      </c>
      <c r="EL1030" s="12" t="s">
        <v>1</v>
      </c>
      <c r="EO1030" s="12" t="s">
        <v>1</v>
      </c>
    </row>
    <row r="1031" spans="1:145" ht="15.5" x14ac:dyDescent="0.35">
      <c r="A1031" s="14"/>
      <c r="B1031" s="14" t="s">
        <v>2</v>
      </c>
      <c r="C1031" s="14" t="s">
        <v>3</v>
      </c>
      <c r="D1031" s="14" t="s">
        <v>398</v>
      </c>
      <c r="E1031" s="14" t="s">
        <v>5</v>
      </c>
      <c r="F1031" s="14" t="s">
        <v>6</v>
      </c>
      <c r="G1031" s="14" t="s">
        <v>7</v>
      </c>
      <c r="H1031" s="14" t="s">
        <v>8</v>
      </c>
      <c r="I1031" s="14" t="s">
        <v>9</v>
      </c>
      <c r="J1031" s="14" t="s">
        <v>10</v>
      </c>
      <c r="K1031" s="15">
        <v>1996</v>
      </c>
      <c r="L1031" s="15">
        <v>1997</v>
      </c>
      <c r="M1031" s="16">
        <v>1998</v>
      </c>
      <c r="N1031" s="16">
        <v>1999</v>
      </c>
      <c r="O1031" s="16">
        <v>2000</v>
      </c>
      <c r="P1031" s="16">
        <v>2001</v>
      </c>
      <c r="Q1031" s="16">
        <v>2002</v>
      </c>
      <c r="R1031" s="16">
        <v>2003</v>
      </c>
      <c r="S1031" s="16">
        <v>2004</v>
      </c>
      <c r="T1031" s="16">
        <v>2005</v>
      </c>
      <c r="U1031" s="16">
        <v>2006</v>
      </c>
      <c r="V1031" s="16">
        <v>2007</v>
      </c>
      <c r="W1031" s="16">
        <v>2008</v>
      </c>
      <c r="X1031" s="17">
        <v>2009</v>
      </c>
      <c r="Y1031" s="17">
        <v>2010</v>
      </c>
      <c r="Z1031" s="16">
        <f>Z5</f>
        <v>2011</v>
      </c>
      <c r="AA1031" s="16">
        <v>2012</v>
      </c>
      <c r="AB1031" s="16">
        <v>2013</v>
      </c>
      <c r="AC1031" s="16">
        <v>2013</v>
      </c>
      <c r="AD1031" s="16">
        <v>2013</v>
      </c>
      <c r="AE1031" s="16">
        <v>2013</v>
      </c>
      <c r="AF1031" s="16">
        <v>2014</v>
      </c>
      <c r="AG1031" s="16">
        <v>2014</v>
      </c>
      <c r="AH1031" s="16">
        <v>2014</v>
      </c>
      <c r="AI1031" s="16">
        <v>2014</v>
      </c>
      <c r="AJ1031" s="17">
        <v>2014</v>
      </c>
      <c r="AK1031" s="17">
        <v>2015</v>
      </c>
      <c r="AL1031" s="17">
        <v>2015</v>
      </c>
      <c r="AM1031" s="17">
        <v>2015</v>
      </c>
      <c r="AN1031" s="17">
        <v>2015</v>
      </c>
      <c r="AO1031" s="17">
        <f>+AO$5</f>
        <v>2015</v>
      </c>
      <c r="AP1031" s="17">
        <v>2016</v>
      </c>
      <c r="AQ1031" s="17">
        <v>2016</v>
      </c>
      <c r="AR1031" s="17">
        <v>2016</v>
      </c>
      <c r="AS1031" s="17">
        <f>+AS$5</f>
        <v>2016</v>
      </c>
      <c r="AT1031" s="17">
        <v>2017</v>
      </c>
      <c r="AU1031" s="17">
        <v>2017</v>
      </c>
      <c r="AV1031" s="17">
        <v>2017</v>
      </c>
      <c r="AW1031" s="17">
        <v>2017</v>
      </c>
      <c r="AX1031" s="17">
        <f>+AX$5</f>
        <v>2017</v>
      </c>
      <c r="AY1031" s="17"/>
      <c r="AZ1031" s="17">
        <v>2018</v>
      </c>
      <c r="BA1031" s="17">
        <v>2018</v>
      </c>
      <c r="BB1031" s="17">
        <v>2018</v>
      </c>
      <c r="BC1031" s="17">
        <v>2018</v>
      </c>
      <c r="BD1031" s="17">
        <v>2018</v>
      </c>
      <c r="BE1031" s="17">
        <v>2018</v>
      </c>
      <c r="BF1031" s="17">
        <f>+BF$5</f>
        <v>2018</v>
      </c>
      <c r="BG1031" s="17">
        <v>2019</v>
      </c>
      <c r="BH1031" s="17">
        <v>2019</v>
      </c>
      <c r="BI1031" s="17">
        <v>2019</v>
      </c>
      <c r="BJ1031" s="17">
        <v>2019</v>
      </c>
      <c r="BK1031" s="17">
        <v>2019</v>
      </c>
      <c r="BL1031" s="17">
        <v>2019</v>
      </c>
      <c r="BM1031" s="17">
        <v>2019</v>
      </c>
      <c r="BN1031" s="17">
        <v>2019</v>
      </c>
      <c r="BO1031" s="17">
        <f>+BO$5</f>
        <v>2019</v>
      </c>
      <c r="BP1031" s="17">
        <v>2020</v>
      </c>
      <c r="BQ1031" s="17">
        <v>2020</v>
      </c>
      <c r="BR1031" s="17">
        <v>2020</v>
      </c>
      <c r="BS1031" s="17">
        <v>2020</v>
      </c>
      <c r="BT1031" s="17">
        <v>2020</v>
      </c>
      <c r="BU1031" s="17">
        <v>2020</v>
      </c>
      <c r="BV1031" s="17">
        <v>2020</v>
      </c>
      <c r="BW1031" s="17">
        <v>2020</v>
      </c>
      <c r="BX1031" s="17">
        <v>2020</v>
      </c>
      <c r="BY1031" s="17">
        <v>2020</v>
      </c>
      <c r="BZ1031" s="16">
        <v>2020</v>
      </c>
      <c r="CA1031" s="17">
        <f>+CA$5</f>
        <v>2020</v>
      </c>
      <c r="CB1031" s="17">
        <v>2021</v>
      </c>
      <c r="CC1031" s="17">
        <v>2021</v>
      </c>
      <c r="CD1031" s="17">
        <v>2021</v>
      </c>
      <c r="CE1031" s="17">
        <v>2021</v>
      </c>
      <c r="CF1031" s="17">
        <v>2021</v>
      </c>
      <c r="CG1031" s="17">
        <v>2021</v>
      </c>
      <c r="CH1031" s="17">
        <v>2021</v>
      </c>
      <c r="CI1031" s="17">
        <v>2021</v>
      </c>
      <c r="CJ1031" s="16">
        <v>2021</v>
      </c>
      <c r="CK1031" s="16">
        <v>2021</v>
      </c>
      <c r="CL1031" s="17">
        <f>+CL$5</f>
        <v>2021</v>
      </c>
      <c r="CM1031" s="17">
        <v>2022</v>
      </c>
      <c r="CN1031" s="17">
        <v>2022</v>
      </c>
      <c r="CO1031" s="17">
        <v>2022</v>
      </c>
      <c r="CP1031" s="17">
        <v>2022</v>
      </c>
      <c r="CQ1031" s="17">
        <v>2022</v>
      </c>
      <c r="CR1031" s="17">
        <v>2022</v>
      </c>
      <c r="CS1031" s="17">
        <v>2022</v>
      </c>
      <c r="CT1031" s="17">
        <v>2022</v>
      </c>
      <c r="CU1031" s="17">
        <v>2022</v>
      </c>
      <c r="CV1031" s="17">
        <v>2022</v>
      </c>
      <c r="CW1031" s="17">
        <v>2022</v>
      </c>
      <c r="CX1031" s="17">
        <v>2022</v>
      </c>
      <c r="CY1031" s="17">
        <v>2022</v>
      </c>
      <c r="CZ1031" s="17">
        <v>2022</v>
      </c>
      <c r="DA1031" s="17">
        <f t="shared" ref="DA1031:DN1031" si="1089">+DA$5</f>
        <v>2022</v>
      </c>
      <c r="DB1031" s="16">
        <v>2023</v>
      </c>
      <c r="DC1031" s="16">
        <v>2023</v>
      </c>
      <c r="DD1031" s="16">
        <v>2023</v>
      </c>
      <c r="DE1031" s="16">
        <v>2023</v>
      </c>
      <c r="DF1031" s="16">
        <v>2023</v>
      </c>
      <c r="DG1031" s="16">
        <v>2023</v>
      </c>
      <c r="DH1031" s="16">
        <v>2023</v>
      </c>
      <c r="DI1031" s="16">
        <v>2023</v>
      </c>
      <c r="DJ1031" s="16">
        <v>2023</v>
      </c>
      <c r="DK1031" s="16">
        <v>2023</v>
      </c>
      <c r="DL1031" s="16">
        <v>2023</v>
      </c>
      <c r="DM1031" s="16">
        <v>2023</v>
      </c>
      <c r="DN1031" s="19">
        <f t="shared" si="1089"/>
        <v>2023</v>
      </c>
      <c r="DO1031" s="16">
        <v>2023</v>
      </c>
      <c r="DP1031" s="16">
        <v>2024</v>
      </c>
      <c r="DQ1031" s="16">
        <v>2024</v>
      </c>
      <c r="DR1031" s="16">
        <v>2024</v>
      </c>
      <c r="DS1031" s="16">
        <v>2024</v>
      </c>
      <c r="DT1031" s="16">
        <v>2024</v>
      </c>
      <c r="DU1031" s="16">
        <v>2024</v>
      </c>
      <c r="DV1031" s="20">
        <f>+DV$5</f>
        <v>2024</v>
      </c>
      <c r="DW1031" s="21">
        <f>+DW$5</f>
        <v>2024</v>
      </c>
      <c r="DX1031" s="22">
        <f>+DX$5</f>
        <v>2024</v>
      </c>
      <c r="DZ1031" s="16">
        <f>+DZ$5</f>
        <v>2025</v>
      </c>
      <c r="EC1031" s="16">
        <f>+EC$5</f>
        <v>2026</v>
      </c>
      <c r="EF1031" s="16">
        <f>+EF$5</f>
        <v>2027</v>
      </c>
      <c r="EI1031" s="16">
        <f>+EI$5</f>
        <v>2028</v>
      </c>
      <c r="EL1031" s="16">
        <f>+EL$5</f>
        <v>2029</v>
      </c>
      <c r="EO1031" s="16">
        <f>+EO$5</f>
        <v>2030</v>
      </c>
    </row>
    <row r="1032" spans="1:145" ht="15.5" x14ac:dyDescent="0.35">
      <c r="A1032" s="12" t="s">
        <v>1</v>
      </c>
      <c r="B1032" s="12" t="s">
        <v>1</v>
      </c>
      <c r="C1032" s="12" t="s">
        <v>1</v>
      </c>
      <c r="D1032" s="12" t="s">
        <v>1</v>
      </c>
      <c r="E1032" s="12" t="s">
        <v>1</v>
      </c>
      <c r="F1032" s="12" t="s">
        <v>1</v>
      </c>
      <c r="G1032" s="12" t="s">
        <v>1</v>
      </c>
      <c r="H1032" s="12" t="s">
        <v>1</v>
      </c>
      <c r="I1032" s="12" t="s">
        <v>1</v>
      </c>
      <c r="J1032" s="12" t="s">
        <v>1</v>
      </c>
      <c r="K1032" s="12" t="s">
        <v>1</v>
      </c>
      <c r="L1032" s="12" t="s">
        <v>1</v>
      </c>
      <c r="M1032" s="12" t="s">
        <v>1</v>
      </c>
      <c r="N1032" s="12" t="s">
        <v>1</v>
      </c>
      <c r="O1032" s="12" t="s">
        <v>1</v>
      </c>
      <c r="P1032" s="12" t="s">
        <v>1</v>
      </c>
      <c r="Q1032" s="12" t="str">
        <f>+Q$6</f>
        <v>-</v>
      </c>
      <c r="R1032" s="12" t="str">
        <f>+R$6</f>
        <v>-</v>
      </c>
      <c r="S1032" s="12" t="str">
        <f>+S$6</f>
        <v>-</v>
      </c>
      <c r="T1032" s="12" t="str">
        <f>+T$6</f>
        <v>-</v>
      </c>
      <c r="U1032" s="12" t="s">
        <v>1</v>
      </c>
      <c r="V1032" s="12" t="s">
        <v>1</v>
      </c>
      <c r="W1032" s="12" t="s">
        <v>1</v>
      </c>
      <c r="X1032" s="13" t="s">
        <v>1</v>
      </c>
      <c r="Y1032" s="13" t="s">
        <v>1</v>
      </c>
      <c r="Z1032" s="12" t="s">
        <v>1</v>
      </c>
      <c r="AA1032" s="12" t="s">
        <v>1</v>
      </c>
      <c r="AB1032" s="12" t="s">
        <v>1</v>
      </c>
      <c r="AC1032" s="12" t="s">
        <v>1</v>
      </c>
      <c r="AD1032" s="12" t="s">
        <v>1</v>
      </c>
      <c r="AE1032" s="12" t="s">
        <v>1</v>
      </c>
      <c r="AF1032" s="12" t="s">
        <v>1</v>
      </c>
      <c r="AG1032" s="12" t="s">
        <v>1</v>
      </c>
      <c r="AH1032" s="12" t="s">
        <v>1</v>
      </c>
      <c r="AI1032" s="12" t="s">
        <v>1</v>
      </c>
      <c r="AJ1032" s="13" t="s">
        <v>1</v>
      </c>
      <c r="AK1032" s="13" t="s">
        <v>1</v>
      </c>
      <c r="AL1032" s="13" t="s">
        <v>1</v>
      </c>
      <c r="AM1032" s="13" t="s">
        <v>1</v>
      </c>
      <c r="AN1032" s="13" t="s">
        <v>1</v>
      </c>
      <c r="AO1032" s="13" t="s">
        <v>1</v>
      </c>
      <c r="AP1032" s="13" t="s">
        <v>1</v>
      </c>
      <c r="AQ1032" s="13" t="s">
        <v>1</v>
      </c>
      <c r="AR1032" s="13" t="s">
        <v>1</v>
      </c>
      <c r="AS1032" s="13" t="s">
        <v>1</v>
      </c>
      <c r="AT1032" s="13" t="s">
        <v>1</v>
      </c>
      <c r="AU1032" s="13" t="s">
        <v>1</v>
      </c>
      <c r="AV1032" s="13" t="s">
        <v>1</v>
      </c>
      <c r="AW1032" s="13" t="s">
        <v>1</v>
      </c>
      <c r="AX1032" s="13" t="s">
        <v>1</v>
      </c>
      <c r="AY1032" s="13"/>
      <c r="AZ1032" s="13" t="s">
        <v>1</v>
      </c>
      <c r="BA1032" s="13" t="s">
        <v>1</v>
      </c>
      <c r="BB1032" s="13" t="s">
        <v>1</v>
      </c>
      <c r="BC1032" s="13" t="s">
        <v>1</v>
      </c>
      <c r="BD1032" s="13" t="s">
        <v>1</v>
      </c>
      <c r="BE1032" s="13" t="s">
        <v>1</v>
      </c>
      <c r="BF1032" s="13" t="s">
        <v>1</v>
      </c>
      <c r="BG1032" s="13" t="s">
        <v>1</v>
      </c>
      <c r="BH1032" s="13" t="s">
        <v>1</v>
      </c>
      <c r="BI1032" s="13" t="s">
        <v>1</v>
      </c>
      <c r="BJ1032" s="13" t="s">
        <v>1</v>
      </c>
      <c r="BK1032" s="13" t="s">
        <v>1</v>
      </c>
      <c r="BL1032" s="13" t="s">
        <v>1</v>
      </c>
      <c r="BM1032" s="13" t="s">
        <v>1</v>
      </c>
      <c r="BN1032" s="13" t="s">
        <v>1</v>
      </c>
      <c r="BO1032" s="13" t="s">
        <v>1</v>
      </c>
      <c r="BP1032" s="13" t="s">
        <v>1</v>
      </c>
      <c r="BQ1032" s="13" t="s">
        <v>1</v>
      </c>
      <c r="BR1032" s="13" t="s">
        <v>1</v>
      </c>
      <c r="BS1032" s="13" t="s">
        <v>1</v>
      </c>
      <c r="BT1032" s="13" t="s">
        <v>1</v>
      </c>
      <c r="BU1032" s="13" t="s">
        <v>1</v>
      </c>
      <c r="BV1032" s="13" t="s">
        <v>1</v>
      </c>
      <c r="BW1032" s="13" t="s">
        <v>1</v>
      </c>
      <c r="BX1032" s="13" t="s">
        <v>1</v>
      </c>
      <c r="BY1032" s="13" t="s">
        <v>1</v>
      </c>
      <c r="BZ1032" s="12" t="s">
        <v>1</v>
      </c>
      <c r="CA1032" s="13" t="s">
        <v>1</v>
      </c>
      <c r="CB1032" s="13" t="s">
        <v>1</v>
      </c>
      <c r="CC1032" s="13" t="s">
        <v>1</v>
      </c>
      <c r="CD1032" s="13" t="s">
        <v>1</v>
      </c>
      <c r="CE1032" s="13" t="s">
        <v>1</v>
      </c>
      <c r="CF1032" s="13" t="s">
        <v>1</v>
      </c>
      <c r="CG1032" s="13" t="s">
        <v>1</v>
      </c>
      <c r="CH1032" s="13" t="s">
        <v>1</v>
      </c>
      <c r="CI1032" s="13" t="s">
        <v>1</v>
      </c>
      <c r="CJ1032" s="12" t="s">
        <v>1</v>
      </c>
      <c r="CK1032" s="12" t="s">
        <v>1</v>
      </c>
      <c r="CL1032" s="13" t="s">
        <v>1</v>
      </c>
      <c r="CM1032" s="13" t="s">
        <v>1</v>
      </c>
      <c r="CN1032" s="13" t="s">
        <v>1</v>
      </c>
      <c r="CO1032" s="13" t="s">
        <v>1</v>
      </c>
      <c r="CP1032" s="13" t="s">
        <v>1</v>
      </c>
      <c r="CQ1032" s="13" t="s">
        <v>1</v>
      </c>
      <c r="CR1032" s="13" t="s">
        <v>1</v>
      </c>
      <c r="CS1032" s="13" t="s">
        <v>1</v>
      </c>
      <c r="CT1032" s="13" t="s">
        <v>1</v>
      </c>
      <c r="CU1032" s="13" t="s">
        <v>1</v>
      </c>
      <c r="CV1032" s="13" t="s">
        <v>1</v>
      </c>
      <c r="CW1032" s="13" t="s">
        <v>1</v>
      </c>
      <c r="CX1032" s="13" t="s">
        <v>1</v>
      </c>
      <c r="CY1032" s="13" t="s">
        <v>1</v>
      </c>
      <c r="CZ1032" s="13" t="s">
        <v>1</v>
      </c>
      <c r="DA1032" s="13" t="s">
        <v>1</v>
      </c>
      <c r="DB1032" s="12" t="s">
        <v>1</v>
      </c>
      <c r="DC1032" s="12" t="s">
        <v>1</v>
      </c>
      <c r="DD1032" s="12" t="s">
        <v>1</v>
      </c>
      <c r="DE1032" s="12" t="s">
        <v>1</v>
      </c>
      <c r="DF1032" s="12" t="s">
        <v>1</v>
      </c>
      <c r="DG1032" s="12" t="s">
        <v>1</v>
      </c>
      <c r="DH1032" s="12" t="s">
        <v>1</v>
      </c>
      <c r="DI1032" s="12" t="s">
        <v>1</v>
      </c>
      <c r="DJ1032" s="12" t="s">
        <v>1</v>
      </c>
      <c r="DK1032" s="12" t="s">
        <v>1</v>
      </c>
      <c r="DL1032" s="12" t="s">
        <v>1</v>
      </c>
      <c r="DM1032" s="12" t="s">
        <v>1</v>
      </c>
      <c r="DN1032" s="23" t="s">
        <v>1</v>
      </c>
      <c r="DO1032" s="12" t="s">
        <v>1</v>
      </c>
      <c r="DP1032" s="12" t="s">
        <v>1</v>
      </c>
      <c r="DQ1032" s="12" t="s">
        <v>1</v>
      </c>
      <c r="DR1032" s="12" t="s">
        <v>1</v>
      </c>
      <c r="DS1032" s="12" t="s">
        <v>1</v>
      </c>
      <c r="DT1032" s="12" t="s">
        <v>1</v>
      </c>
      <c r="DU1032" s="12" t="s">
        <v>1</v>
      </c>
      <c r="DV1032" s="24" t="s">
        <v>1</v>
      </c>
      <c r="DW1032" s="25" t="s">
        <v>1</v>
      </c>
      <c r="DX1032" s="26" t="s">
        <v>1</v>
      </c>
      <c r="DZ1032" s="12" t="s">
        <v>1</v>
      </c>
      <c r="EC1032" s="12" t="s">
        <v>1</v>
      </c>
      <c r="EF1032" s="12" t="s">
        <v>1</v>
      </c>
      <c r="EI1032" s="12" t="s">
        <v>1</v>
      </c>
      <c r="EL1032" s="12" t="s">
        <v>1</v>
      </c>
      <c r="EO1032" s="12" t="s">
        <v>1</v>
      </c>
    </row>
    <row r="1033" spans="1:145" ht="15.5" x14ac:dyDescent="0.35">
      <c r="A1033" s="27"/>
      <c r="B1033" s="27"/>
      <c r="C1033" s="27"/>
      <c r="D1033" s="27"/>
      <c r="E1033" s="27"/>
      <c r="F1033" s="27"/>
      <c r="G1033" s="27"/>
      <c r="H1033" s="27"/>
      <c r="I1033" s="27"/>
      <c r="J1033" s="27"/>
      <c r="K1033" s="14"/>
      <c r="L1033" s="14"/>
      <c r="M1033" s="14"/>
      <c r="N1033" s="14"/>
      <c r="O1033" s="28"/>
      <c r="P1033" s="28"/>
      <c r="Q1033" s="28"/>
      <c r="R1033" s="28"/>
      <c r="S1033" s="28"/>
      <c r="T1033" s="28"/>
      <c r="U1033" s="28" t="str">
        <f>+U$7</f>
        <v/>
      </c>
      <c r="V1033" s="14"/>
      <c r="W1033" s="14"/>
      <c r="X1033" s="30"/>
      <c r="Y1033" s="30"/>
      <c r="Z1033" s="14"/>
      <c r="AA1033" s="14"/>
      <c r="AB1033" s="14" t="s">
        <v>12</v>
      </c>
      <c r="AC1033" s="14" t="s">
        <v>13</v>
      </c>
      <c r="AD1033" s="14" t="str">
        <f>+$AD$7</f>
        <v>Maj old</v>
      </c>
      <c r="AE1033" s="14"/>
      <c r="AF1033" s="14" t="s">
        <v>12</v>
      </c>
      <c r="AG1033" s="14" t="s">
        <v>13</v>
      </c>
      <c r="AH1033" s="14" t="s">
        <v>15</v>
      </c>
      <c r="AI1033" s="14" t="s">
        <v>16</v>
      </c>
      <c r="AJ1033" s="30"/>
      <c r="AK1033" s="30" t="s">
        <v>12</v>
      </c>
      <c r="AL1033" s="30" t="s">
        <v>13</v>
      </c>
      <c r="AM1033" s="30" t="s">
        <v>15</v>
      </c>
      <c r="AN1033" s="30" t="s">
        <v>17</v>
      </c>
      <c r="AO1033" s="30" t="str">
        <f>+AO$7</f>
        <v>Estim.</v>
      </c>
      <c r="AP1033" s="30" t="s">
        <v>12</v>
      </c>
      <c r="AQ1033" s="30" t="s">
        <v>13</v>
      </c>
      <c r="AR1033" s="30" t="s">
        <v>15</v>
      </c>
      <c r="AS1033" s="30" t="str">
        <f>+AS$7</f>
        <v>Estim.</v>
      </c>
      <c r="AT1033" s="30" t="s">
        <v>12</v>
      </c>
      <c r="AU1033" s="30" t="s">
        <v>13</v>
      </c>
      <c r="AV1033" s="30" t="s">
        <v>19</v>
      </c>
      <c r="AW1033" s="30" t="s">
        <v>20</v>
      </c>
      <c r="AX1033" s="30" t="str">
        <f>+AX$7</f>
        <v>Estim</v>
      </c>
      <c r="AY1033" s="30"/>
      <c r="AZ1033" s="30" t="s">
        <v>12</v>
      </c>
      <c r="BA1033" s="30" t="s">
        <v>22</v>
      </c>
      <c r="BB1033" s="30" t="s">
        <v>23</v>
      </c>
      <c r="BC1033" s="30" t="s">
        <v>24</v>
      </c>
      <c r="BD1033" s="30" t="s">
        <v>25</v>
      </c>
      <c r="BE1033" s="30" t="s">
        <v>26</v>
      </c>
      <c r="BF1033" s="30" t="str">
        <f>+BF$7</f>
        <v>Estim</v>
      </c>
      <c r="BG1033" s="30" t="s">
        <v>12</v>
      </c>
      <c r="BH1033" s="30" t="s">
        <v>27</v>
      </c>
      <c r="BI1033" s="30" t="s">
        <v>23</v>
      </c>
      <c r="BJ1033" s="30" t="s">
        <v>26</v>
      </c>
      <c r="BK1033" s="30" t="s">
        <v>28</v>
      </c>
      <c r="BL1033" s="30" t="s">
        <v>29</v>
      </c>
      <c r="BM1033" s="30" t="s">
        <v>30</v>
      </c>
      <c r="BN1033" s="30" t="s">
        <v>31</v>
      </c>
      <c r="BO1033" s="30" t="str">
        <f>+BO$7</f>
        <v>Estim</v>
      </c>
      <c r="BP1033" s="30" t="s">
        <v>12</v>
      </c>
      <c r="BQ1033" s="30" t="s">
        <v>12</v>
      </c>
      <c r="BR1033" s="30" t="s">
        <v>27</v>
      </c>
      <c r="BS1033" s="30" t="s">
        <v>29</v>
      </c>
      <c r="BT1033" s="30" t="s">
        <v>23</v>
      </c>
      <c r="BU1033" s="30" t="s">
        <v>29</v>
      </c>
      <c r="BV1033" s="30" t="s">
        <v>31</v>
      </c>
      <c r="BW1033" s="30" t="s">
        <v>32</v>
      </c>
      <c r="BX1033" s="30" t="s">
        <v>32</v>
      </c>
      <c r="BY1033" s="30" t="s">
        <v>32</v>
      </c>
      <c r="BZ1033" s="14" t="s">
        <v>33</v>
      </c>
      <c r="CA1033" s="30" t="str">
        <f>+CA$7</f>
        <v>Estim</v>
      </c>
      <c r="CB1033" s="30" t="s">
        <v>12</v>
      </c>
      <c r="CC1033" s="30" t="s">
        <v>12</v>
      </c>
      <c r="CD1033" s="30" t="s">
        <v>12</v>
      </c>
      <c r="CE1033" s="30" t="s">
        <v>12</v>
      </c>
      <c r="CF1033" s="30" t="s">
        <v>12</v>
      </c>
      <c r="CG1033" s="30" t="s">
        <v>12</v>
      </c>
      <c r="CH1033" s="30" t="s">
        <v>34</v>
      </c>
      <c r="CI1033" s="30" t="s">
        <v>34</v>
      </c>
      <c r="CJ1033" s="14" t="s">
        <v>25</v>
      </c>
      <c r="CK1033" s="14" t="s">
        <v>25</v>
      </c>
      <c r="CL1033" s="30" t="str">
        <f>+CL$7</f>
        <v>Estim.</v>
      </c>
      <c r="CM1033" s="30" t="s">
        <v>12</v>
      </c>
      <c r="CN1033" s="30" t="s">
        <v>36</v>
      </c>
      <c r="CO1033" s="30" t="s">
        <v>36</v>
      </c>
      <c r="CP1033" s="30" t="s">
        <v>101</v>
      </c>
      <c r="CQ1033" s="30" t="s">
        <v>36</v>
      </c>
      <c r="CR1033" s="30" t="s">
        <v>102</v>
      </c>
      <c r="CS1033" s="30" t="s">
        <v>103</v>
      </c>
      <c r="CT1033" s="30" t="s">
        <v>104</v>
      </c>
      <c r="CU1033" s="30" t="s">
        <v>105</v>
      </c>
      <c r="CV1033" s="30" t="s">
        <v>37</v>
      </c>
      <c r="CW1033" s="30" t="s">
        <v>37</v>
      </c>
      <c r="CX1033" s="30" t="s">
        <v>38</v>
      </c>
      <c r="CY1033" s="30" t="s">
        <v>38</v>
      </c>
      <c r="CZ1033" s="30" t="s">
        <v>37</v>
      </c>
      <c r="DA1033" s="30" t="str">
        <f t="shared" ref="DA1033:DN1033" si="1090">+DA$7</f>
        <v>Estim.</v>
      </c>
      <c r="DB1033" s="14" t="s">
        <v>39</v>
      </c>
      <c r="DC1033" s="14" t="s">
        <v>40</v>
      </c>
      <c r="DD1033" s="14" t="s">
        <v>41</v>
      </c>
      <c r="DE1033" s="14" t="s">
        <v>42</v>
      </c>
      <c r="DF1033" s="14" t="s">
        <v>43</v>
      </c>
      <c r="DG1033" s="14" t="s">
        <v>44</v>
      </c>
      <c r="DH1033" s="14" t="s">
        <v>45</v>
      </c>
      <c r="DI1033" s="14" t="s">
        <v>46</v>
      </c>
      <c r="DJ1033" s="14" t="s">
        <v>47</v>
      </c>
      <c r="DK1033" s="14" t="s">
        <v>45</v>
      </c>
      <c r="DL1033" s="14" t="s">
        <v>46</v>
      </c>
      <c r="DM1033" s="14" t="s">
        <v>47</v>
      </c>
      <c r="DN1033" s="34" t="str">
        <f t="shared" si="1090"/>
        <v>Estim.</v>
      </c>
      <c r="DO1033" s="14" t="s">
        <v>47</v>
      </c>
      <c r="DP1033" s="14" t="s">
        <v>12</v>
      </c>
      <c r="DQ1033" s="14" t="s">
        <v>12</v>
      </c>
      <c r="DR1033" s="14" t="s">
        <v>12</v>
      </c>
      <c r="DS1033" s="14" t="s">
        <v>23</v>
      </c>
      <c r="DT1033" s="14" t="s">
        <v>23</v>
      </c>
      <c r="DU1033" s="14" t="s">
        <v>23</v>
      </c>
      <c r="DV1033" s="121" t="str">
        <f>+DV$7</f>
        <v>MAJ nov</v>
      </c>
      <c r="DW1033" s="122" t="str">
        <f>+DW$7</f>
        <v>MAJ nov</v>
      </c>
      <c r="DX1033" s="123" t="str">
        <f>+DX$7</f>
        <v>Prév.Rév.</v>
      </c>
      <c r="DZ1033" s="14" t="str">
        <f>+DZ$7</f>
        <v>Prév.</v>
      </c>
      <c r="EC1033" s="14" t="str">
        <f>+EC$7</f>
        <v>Prév.</v>
      </c>
      <c r="EF1033" s="14" t="str">
        <f>+EF$7</f>
        <v>Prév.</v>
      </c>
      <c r="EI1033" s="14" t="str">
        <f>+EI$7</f>
        <v>Prév.</v>
      </c>
      <c r="EL1033" s="14" t="str">
        <f>+EL$7</f>
        <v>Prév.</v>
      </c>
      <c r="EO1033" s="14" t="str">
        <f>+EO$7</f>
        <v>Prév.</v>
      </c>
    </row>
    <row r="1034" spans="1:145" ht="15.5" x14ac:dyDescent="0.35">
      <c r="A1034" s="27"/>
      <c r="B1034" s="27"/>
      <c r="C1034" s="27"/>
      <c r="D1034" s="27"/>
      <c r="E1034" s="27"/>
      <c r="F1034" s="27"/>
      <c r="G1034" s="27"/>
      <c r="H1034" s="199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</row>
    <row r="1035" spans="1:145" ht="15.5" x14ac:dyDescent="0.35">
      <c r="A1035" s="27"/>
      <c r="B1035" s="27"/>
      <c r="C1035" s="27"/>
      <c r="D1035" s="27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</row>
    <row r="1036" spans="1:145" ht="15.5" x14ac:dyDescent="0.35">
      <c r="A1036" s="56" t="s">
        <v>400</v>
      </c>
      <c r="B1036" s="165" t="e">
        <f t="shared" ref="B1036:O1036" si="1091">+(B993-A993)/A$993</f>
        <v>#VALUE!</v>
      </c>
      <c r="C1036" s="165">
        <f t="shared" si="1091"/>
        <v>-5.0096192383181932E-3</v>
      </c>
      <c r="D1036" s="165">
        <f t="shared" si="1091"/>
        <v>1.7525479316317299E-2</v>
      </c>
      <c r="E1036" s="165">
        <f t="shared" si="1091"/>
        <v>0.18556503798898705</v>
      </c>
      <c r="F1036" s="165">
        <f t="shared" si="1091"/>
        <v>1.8376903320212148E-2</v>
      </c>
      <c r="G1036" s="165">
        <f t="shared" si="1091"/>
        <v>-7.1026047323232613E-3</v>
      </c>
      <c r="H1036" s="165">
        <f t="shared" si="1091"/>
        <v>8.9397868960690869E-3</v>
      </c>
      <c r="I1036" s="165">
        <f t="shared" si="1091"/>
        <v>1.9317011856963429E-2</v>
      </c>
      <c r="J1036" s="165">
        <f t="shared" si="1091"/>
        <v>3.9670918203381055E-2</v>
      </c>
      <c r="K1036" s="165">
        <f t="shared" si="1091"/>
        <v>4.9376710364779426E-2</v>
      </c>
      <c r="L1036" s="165">
        <f t="shared" si="1091"/>
        <v>5.2728480383332402E-2</v>
      </c>
      <c r="M1036" s="165">
        <f t="shared" si="1091"/>
        <v>4.4382577696403969E-2</v>
      </c>
      <c r="N1036" s="165">
        <f t="shared" si="1091"/>
        <v>-2.1310823964189991E-2</v>
      </c>
      <c r="O1036" s="165">
        <f t="shared" si="1091"/>
        <v>7.6291372008096714E-2</v>
      </c>
      <c r="P1036" s="165">
        <v>6.4000000000000001E-2</v>
      </c>
      <c r="Q1036" s="165">
        <f t="shared" ref="Q1036:AA1036" si="1092">+(Q993-P993)/P$993</f>
        <v>5.2677863832670972E-2</v>
      </c>
      <c r="R1036" s="165">
        <f t="shared" si="1092"/>
        <v>5.5506606621322133E-2</v>
      </c>
      <c r="S1036" s="165">
        <f t="shared" si="1092"/>
        <v>0.10485272210460361</v>
      </c>
      <c r="T1036" s="165">
        <f t="shared" si="1092"/>
        <v>4.2993895907378198E-2</v>
      </c>
      <c r="U1036" s="165">
        <f t="shared" si="1092"/>
        <v>2.6886585063429828E-2</v>
      </c>
      <c r="V1036" s="165">
        <f t="shared" si="1092"/>
        <v>4.9497257256379573E-2</v>
      </c>
      <c r="W1036" s="165">
        <f t="shared" si="1092"/>
        <v>5.6955288590688449E-2</v>
      </c>
      <c r="X1036" s="166">
        <f t="shared" si="1092"/>
        <v>2.042862345683116E-2</v>
      </c>
      <c r="Y1036" s="166">
        <f t="shared" si="1092"/>
        <v>4.7259682417199481E-2</v>
      </c>
      <c r="Z1036" s="165">
        <f t="shared" si="1092"/>
        <v>4.3552859396347045E-2</v>
      </c>
      <c r="AA1036" s="165">
        <f t="shared" si="1092"/>
        <v>6.5735480021859902E-2</v>
      </c>
      <c r="AB1036" s="165">
        <v>4.1044150227455597E-2</v>
      </c>
      <c r="AC1036" s="165">
        <v>3.2267788079090504E-2</v>
      </c>
      <c r="AD1036" s="165">
        <v>2.6172627659572935E-2</v>
      </c>
      <c r="AE1036" s="165">
        <f>+(AE993-AA993)/AA$993</f>
        <v>1.4008009584508662E-2</v>
      </c>
      <c r="AF1036" s="165">
        <v>6.6959439630877207E-2</v>
      </c>
      <c r="AG1036" s="165">
        <v>6.1507586682063402E-2</v>
      </c>
      <c r="AH1036" s="165">
        <v>5.5648695694507914E-2</v>
      </c>
      <c r="AI1036" s="165">
        <v>4.8930483043348981E-2</v>
      </c>
      <c r="AJ1036" s="166">
        <f>+(AJ993-AE993)/AE$993</f>
        <v>4.0158927660130336E-2</v>
      </c>
      <c r="AK1036" s="166">
        <v>4.1597947919147851E-2</v>
      </c>
      <c r="AL1036" s="166">
        <v>2.7863705925995096E-2</v>
      </c>
      <c r="AM1036" s="166">
        <v>2.5036189591147225E-2</v>
      </c>
      <c r="AN1036" s="166">
        <v>2.4327038380081906E-2</v>
      </c>
      <c r="AO1036" s="166">
        <f>+(AO993-AJ993)/AJ$993</f>
        <v>1.2692483188509738E-2</v>
      </c>
      <c r="AP1036" s="166">
        <v>1.6056663280152362E-2</v>
      </c>
      <c r="AQ1036" s="166">
        <v>1.6622150703139198E-2</v>
      </c>
      <c r="AR1036" s="166">
        <v>8.2345433143338666E-3</v>
      </c>
      <c r="AS1036" s="166">
        <f>+(AS993-AO993)/AO$993</f>
        <v>-1.1015066280405047E-2</v>
      </c>
      <c r="AT1036" s="166">
        <v>1.6245348629991045E-2</v>
      </c>
      <c r="AU1036" s="166">
        <v>7.9108985013812347E-3</v>
      </c>
      <c r="AV1036" s="166">
        <v>1.7079582731902038E-3</v>
      </c>
      <c r="AW1036" s="166">
        <v>-3.2086185513602734E-4</v>
      </c>
      <c r="AX1036" s="166">
        <f>+(AX993-AS993)/AS$993</f>
        <v>2.0163861702642383E-3</v>
      </c>
      <c r="AY1036" s="166"/>
      <c r="AZ1036" s="166">
        <v>1.9137010699011719E-2</v>
      </c>
      <c r="BA1036" s="166">
        <v>6.4317019033596949E-3</v>
      </c>
      <c r="BB1036" s="166">
        <v>2.5046422772051265E-2</v>
      </c>
      <c r="BC1036" s="166">
        <v>9.1613650147413465E-3</v>
      </c>
      <c r="BD1036" s="166">
        <v>1.5362448870532048E-2</v>
      </c>
      <c r="BE1036" s="166">
        <v>1.9622989612642361E-3</v>
      </c>
      <c r="BF1036" s="166">
        <f>+(BF993-AX993)/AX$993</f>
        <v>1.1131801452837792E-2</v>
      </c>
      <c r="BG1036" s="166">
        <v>3.2230233544895133E-2</v>
      </c>
      <c r="BH1036" s="166">
        <v>1.7201178542825445E-2</v>
      </c>
      <c r="BI1036" s="166">
        <v>3.0151260461925226E-2</v>
      </c>
      <c r="BJ1036" s="166">
        <v>1.0238104144065705E-2</v>
      </c>
      <c r="BK1036" s="166">
        <v>2.6999644633660006E-2</v>
      </c>
      <c r="BL1036" s="166">
        <v>1.0860613713881464E-2</v>
      </c>
      <c r="BM1036" s="166">
        <v>2.4943264435646696E-2</v>
      </c>
      <c r="BN1036" s="166">
        <v>6.8219305208728652E-3</v>
      </c>
      <c r="BO1036" s="166">
        <f>+(BO993-BF993)/BF$993</f>
        <v>2.146372338786233E-2</v>
      </c>
      <c r="BP1036" s="166">
        <v>3.330645501641645E-2</v>
      </c>
      <c r="BQ1036" s="166">
        <v>-1.8980526188246208E-2</v>
      </c>
      <c r="BR1036" s="166">
        <v>-6.8776004381395028E-2</v>
      </c>
      <c r="BS1036" s="166">
        <v>-0.10604045073252844</v>
      </c>
      <c r="BT1036" s="166">
        <v>-3.6891952233810171E-2</v>
      </c>
      <c r="BU1036" s="166">
        <v>-5.8805404795093781E-2</v>
      </c>
      <c r="BV1036" s="166">
        <v>-0.11889875024823642</v>
      </c>
      <c r="BW1036" s="166">
        <v>-3.0766305264898822E-2</v>
      </c>
      <c r="BX1036" s="166">
        <v>-4.505639712585404E-2</v>
      </c>
      <c r="BY1036" s="166">
        <v>-8.1959410664161597E-2</v>
      </c>
      <c r="BZ1036" s="165">
        <v>-2.9457619324721736E-2</v>
      </c>
      <c r="CA1036" s="166">
        <f>+(CA993-BO993)/BO$993</f>
        <v>-1.7099792208892316E-2</v>
      </c>
      <c r="CB1036" s="166">
        <v>3.3240326392022734E-2</v>
      </c>
      <c r="CC1036" s="166">
        <v>1.9438236586539145E-2</v>
      </c>
      <c r="CD1036" s="166">
        <v>-1.1186897532711532E-2</v>
      </c>
      <c r="CE1036" s="166">
        <v>2.480287867239692E-2</v>
      </c>
      <c r="CF1036" s="166">
        <v>1.3368746029773932E-2</v>
      </c>
      <c r="CG1036" s="166">
        <v>-1.7209949680275931E-2</v>
      </c>
      <c r="CH1036" s="166">
        <v>2.872147203264689E-2</v>
      </c>
      <c r="CI1036" s="166">
        <v>1.5734973377042705E-2</v>
      </c>
      <c r="CJ1036" s="165">
        <v>2.690856526345866E-2</v>
      </c>
      <c r="CK1036" s="165">
        <v>1.8649874017713147E-2</v>
      </c>
      <c r="CL1036" s="166">
        <f>+(CL993-CA993)/CA$993</f>
        <v>1.7346319492332278E-2</v>
      </c>
      <c r="CM1036" s="166">
        <v>3.6584052822503633E-2</v>
      </c>
      <c r="CN1036" s="166">
        <v>3.2365921171894449E-2</v>
      </c>
      <c r="CO1036" s="166">
        <v>2.9544324838030499E-2</v>
      </c>
      <c r="CP1036" s="166">
        <v>4.0497704508391061E-2</v>
      </c>
      <c r="CQ1036" s="166">
        <v>3.1442612850788372E-2</v>
      </c>
      <c r="CR1036" s="166">
        <v>1.3858564949309577E-2</v>
      </c>
      <c r="CS1036" s="166">
        <v>4.4463005682565775E-2</v>
      </c>
      <c r="CT1036" s="166">
        <v>3.5336380945753226E-2</v>
      </c>
      <c r="CU1036" s="166">
        <v>1.7292216207486652E-2</v>
      </c>
      <c r="CV1036" s="166">
        <v>4.2357816361422627E-2</v>
      </c>
      <c r="CW1036" s="166">
        <v>3.1879192742924126E-2</v>
      </c>
      <c r="CX1036" s="166">
        <v>3.7771268263520411E-2</v>
      </c>
      <c r="CY1036" s="166">
        <v>2.9256805581687088E-2</v>
      </c>
      <c r="CZ1036" s="166">
        <v>2.1651783575607542E-2</v>
      </c>
      <c r="DA1036" s="166">
        <f>+(DA993-CL993)/CL$993</f>
        <v>2.9710168493476203E-2</v>
      </c>
      <c r="DB1036" s="165">
        <v>4.0788846031742904E-2</v>
      </c>
      <c r="DC1036" s="165">
        <v>2.6908629389022845E-2</v>
      </c>
      <c r="DD1036" s="165">
        <v>1.4323538042340479E-2</v>
      </c>
      <c r="DE1036" s="165">
        <v>3.7535107014964673E-2</v>
      </c>
      <c r="DF1036" s="165">
        <v>2.4400883052451229E-2</v>
      </c>
      <c r="DG1036" s="165">
        <v>7.0136696251268012E-3</v>
      </c>
      <c r="DH1036" s="165">
        <v>3.7439840155452805E-2</v>
      </c>
      <c r="DI1036" s="165">
        <v>2.5210445717271431E-2</v>
      </c>
      <c r="DJ1036" s="165">
        <v>9.1031933555409603E-3</v>
      </c>
      <c r="DK1036" s="165">
        <v>2.8773521271372927E-2</v>
      </c>
      <c r="DL1036" s="165">
        <v>2.2202596820509984E-2</v>
      </c>
      <c r="DM1036" s="165">
        <v>8.8641047582378625E-3</v>
      </c>
      <c r="DN1036" s="167">
        <f>+(DN993-DA993)/DA$993</f>
        <v>2.011845872069833E-2</v>
      </c>
      <c r="DO1036" s="165">
        <v>8.8641047582378625E-3</v>
      </c>
      <c r="DP1036" s="165">
        <v>4.2714002897567119E-2</v>
      </c>
      <c r="DQ1036" s="165">
        <v>3.565023409825125E-2</v>
      </c>
      <c r="DR1036" s="165">
        <v>2.3346577693130879E-2</v>
      </c>
      <c r="DS1036" s="165">
        <v>4.0478560818274341E-2</v>
      </c>
      <c r="DT1036" s="165">
        <v>3.2974938660314292E-2</v>
      </c>
      <c r="DU1036" s="165">
        <v>2.9101399306928757E-2</v>
      </c>
      <c r="DV1036" s="168">
        <f>+(DV993-DN993)/DN$993</f>
        <v>3.575671880799524E-2</v>
      </c>
      <c r="DW1036" s="169">
        <f>+(DW993-DN993)/DN$993</f>
        <v>2.7076978657816001E-2</v>
      </c>
      <c r="DX1036" s="170">
        <f>+(DX993-DN993)/DN$993</f>
        <v>1.647530861224554E-2</v>
      </c>
      <c r="DZ1036" s="165">
        <f>+(DZ993-DW993)/DW$993</f>
        <v>3.4501735070784481E-2</v>
      </c>
      <c r="EC1036" s="165">
        <f>+(EC993-DZ993)/DZ$993</f>
        <v>3.7915483653221893E-2</v>
      </c>
      <c r="EF1036" s="165">
        <f>+(EF993-EC993)/EC$993</f>
        <v>3.8393499417430248E-2</v>
      </c>
      <c r="EI1036" s="165">
        <f>+(EI993-EF993)/EF$993</f>
        <v>4.4259375399158099E-2</v>
      </c>
      <c r="EL1036" s="165">
        <f>+(EL993-EI993)/EI$993</f>
        <v>4.6285124978050575E-2</v>
      </c>
      <c r="EO1036" s="165">
        <f>+(EO993-EL993)/EL$993</f>
        <v>4.7004767681679764E-2</v>
      </c>
    </row>
    <row r="1037" spans="1:145" ht="15.5" x14ac:dyDescent="0.35">
      <c r="A1037" s="27"/>
      <c r="B1037" s="165"/>
      <c r="C1037" s="165"/>
      <c r="D1037" s="165"/>
      <c r="E1037" s="165"/>
      <c r="F1037" s="165"/>
      <c r="G1037" s="165"/>
      <c r="H1037" s="165"/>
      <c r="I1037" s="165"/>
      <c r="J1037" s="165"/>
      <c r="K1037" s="165"/>
      <c r="L1037" s="165"/>
      <c r="M1037" s="165"/>
      <c r="N1037" s="165"/>
      <c r="O1037" s="165"/>
      <c r="P1037" s="165"/>
      <c r="Q1037" s="165"/>
      <c r="R1037" s="165"/>
      <c r="S1037" s="165"/>
      <c r="T1037" s="165"/>
      <c r="U1037" s="165"/>
      <c r="V1037" s="165"/>
      <c r="W1037" s="165"/>
      <c r="X1037" s="166"/>
      <c r="Y1037" s="166"/>
      <c r="Z1037" s="165"/>
      <c r="AA1037" s="165"/>
      <c r="AB1037" s="165"/>
      <c r="AC1037" s="165"/>
      <c r="AD1037" s="165"/>
      <c r="AE1037" s="165"/>
      <c r="AF1037" s="165"/>
      <c r="AG1037" s="165"/>
      <c r="AH1037" s="165"/>
      <c r="AI1037" s="165"/>
      <c r="AJ1037" s="166"/>
      <c r="AK1037" s="166"/>
      <c r="AL1037" s="166"/>
      <c r="AM1037" s="166"/>
      <c r="AN1037" s="166"/>
      <c r="AO1037" s="166"/>
      <c r="AP1037" s="166"/>
      <c r="AQ1037" s="166"/>
      <c r="AR1037" s="166"/>
      <c r="AS1037" s="166"/>
      <c r="AT1037" s="166"/>
      <c r="AU1037" s="166"/>
      <c r="AV1037" s="166"/>
      <c r="AW1037" s="166"/>
      <c r="AX1037" s="166"/>
      <c r="AY1037" s="166"/>
      <c r="AZ1037" s="166"/>
      <c r="BA1037" s="166"/>
      <c r="BB1037" s="166"/>
      <c r="BC1037" s="166"/>
      <c r="BD1037" s="166"/>
      <c r="BE1037" s="166"/>
      <c r="BF1037" s="166"/>
      <c r="BG1037" s="166"/>
      <c r="BH1037" s="166"/>
      <c r="BI1037" s="166"/>
      <c r="BJ1037" s="166"/>
      <c r="BK1037" s="166"/>
      <c r="BL1037" s="166"/>
      <c r="BM1037" s="166"/>
      <c r="BN1037" s="166"/>
      <c r="BO1037" s="166"/>
      <c r="BP1037" s="166"/>
      <c r="BQ1037" s="166"/>
      <c r="BR1037" s="166"/>
      <c r="BS1037" s="166"/>
      <c r="BT1037" s="166"/>
      <c r="BU1037" s="166"/>
      <c r="BV1037" s="166"/>
      <c r="BW1037" s="166"/>
      <c r="BX1037" s="166"/>
      <c r="BY1037" s="166"/>
      <c r="BZ1037" s="165"/>
      <c r="CA1037" s="166"/>
      <c r="CB1037" s="166"/>
      <c r="CC1037" s="166"/>
      <c r="CD1037" s="166"/>
      <c r="CE1037" s="166"/>
      <c r="CF1037" s="166"/>
      <c r="CG1037" s="166"/>
      <c r="CH1037" s="166"/>
      <c r="CI1037" s="166"/>
      <c r="CJ1037" s="165"/>
      <c r="CK1037" s="165"/>
      <c r="CL1037" s="166"/>
      <c r="CM1037" s="166"/>
      <c r="CN1037" s="166"/>
      <c r="CO1037" s="166"/>
      <c r="CP1037" s="166"/>
      <c r="CQ1037" s="166"/>
      <c r="CR1037" s="166"/>
      <c r="CS1037" s="166"/>
      <c r="CT1037" s="166"/>
      <c r="CU1037" s="166"/>
      <c r="CV1037" s="166"/>
      <c r="CW1037" s="166"/>
      <c r="CX1037" s="166"/>
      <c r="CY1037" s="166"/>
      <c r="CZ1037" s="166"/>
      <c r="DA1037" s="166"/>
      <c r="DB1037" s="165"/>
      <c r="DC1037" s="165"/>
      <c r="DD1037" s="165"/>
      <c r="DE1037" s="165"/>
      <c r="DF1037" s="165"/>
      <c r="DG1037" s="165"/>
      <c r="DH1037" s="165"/>
      <c r="DI1037" s="165"/>
      <c r="DJ1037" s="165"/>
      <c r="DK1037" s="165"/>
      <c r="DL1037" s="165"/>
      <c r="DM1037" s="165"/>
      <c r="DN1037" s="167"/>
      <c r="DO1037" s="165"/>
      <c r="DP1037" s="165"/>
      <c r="DQ1037" s="165"/>
      <c r="DR1037" s="165"/>
      <c r="DS1037" s="165"/>
      <c r="DT1037" s="165"/>
      <c r="DU1037" s="165"/>
      <c r="DV1037" s="168"/>
      <c r="DW1037" s="169"/>
      <c r="DX1037" s="170"/>
      <c r="DZ1037" s="165"/>
      <c r="EC1037" s="165"/>
      <c r="EF1037" s="165"/>
      <c r="EI1037" s="165"/>
      <c r="EL1037" s="165"/>
      <c r="EO1037" s="165"/>
    </row>
    <row r="1038" spans="1:145" ht="15.5" x14ac:dyDescent="0.35">
      <c r="A1038" s="56" t="s">
        <v>401</v>
      </c>
      <c r="B1038" s="165" t="e">
        <f t="shared" ref="B1038:O1038" si="1093">+(B995-A995)/A$993</f>
        <v>#VALUE!</v>
      </c>
      <c r="C1038" s="165" t="e">
        <f t="shared" si="1093"/>
        <v>#VALUE!</v>
      </c>
      <c r="D1038" s="165" t="e">
        <f t="shared" si="1093"/>
        <v>#VALUE!</v>
      </c>
      <c r="E1038" s="165" t="e">
        <f t="shared" si="1093"/>
        <v>#VALUE!</v>
      </c>
      <c r="F1038" s="165" t="e">
        <f t="shared" si="1093"/>
        <v>#VALUE!</v>
      </c>
      <c r="G1038" s="165" t="e">
        <f t="shared" si="1093"/>
        <v>#VALUE!</v>
      </c>
      <c r="H1038" s="165" t="e">
        <f t="shared" si="1093"/>
        <v>#VALUE!</v>
      </c>
      <c r="I1038" s="165" t="e">
        <f t="shared" si="1093"/>
        <v>#VALUE!</v>
      </c>
      <c r="J1038" s="165" t="e">
        <f t="shared" si="1093"/>
        <v>#VALUE!</v>
      </c>
      <c r="K1038" s="165" t="e">
        <f t="shared" si="1093"/>
        <v>#VALUE!</v>
      </c>
      <c r="L1038" s="165" t="e">
        <f t="shared" si="1093"/>
        <v>#VALUE!</v>
      </c>
      <c r="M1038" s="165" t="e">
        <f t="shared" si="1093"/>
        <v>#VALUE!</v>
      </c>
      <c r="N1038" s="165" t="e">
        <f t="shared" si="1093"/>
        <v>#VALUE!</v>
      </c>
      <c r="O1038" s="165" t="e">
        <f t="shared" si="1093"/>
        <v>#VALUE!</v>
      </c>
      <c r="P1038" s="165">
        <v>0.124</v>
      </c>
      <c r="Q1038" s="165" t="e">
        <f t="shared" ref="Q1038:AA1038" si="1094">+(Q995-P995)/P$993</f>
        <v>#VALUE!</v>
      </c>
      <c r="R1038" s="165" t="e">
        <f t="shared" si="1094"/>
        <v>#VALUE!</v>
      </c>
      <c r="S1038" s="165" t="e">
        <f t="shared" si="1094"/>
        <v>#VALUE!</v>
      </c>
      <c r="T1038" s="165" t="e">
        <f t="shared" si="1094"/>
        <v>#VALUE!</v>
      </c>
      <c r="U1038" s="165" t="e">
        <f t="shared" si="1094"/>
        <v>#VALUE!</v>
      </c>
      <c r="V1038" s="165" t="e">
        <f t="shared" si="1094"/>
        <v>#VALUE!</v>
      </c>
      <c r="W1038" s="165" t="e">
        <f t="shared" si="1094"/>
        <v>#VALUE!</v>
      </c>
      <c r="X1038" s="166" t="e">
        <f t="shared" si="1094"/>
        <v>#VALUE!</v>
      </c>
      <c r="Y1038" s="166" t="e">
        <f t="shared" si="1094"/>
        <v>#VALUE!</v>
      </c>
      <c r="Z1038" s="165" t="e">
        <f t="shared" si="1094"/>
        <v>#VALUE!</v>
      </c>
      <c r="AA1038" s="165" t="e">
        <f t="shared" si="1094"/>
        <v>#VALUE!</v>
      </c>
      <c r="AB1038" s="165">
        <v>-7.2542609721725068E-3</v>
      </c>
      <c r="AC1038" s="165">
        <v>-5.8571571292786832E-3</v>
      </c>
      <c r="AD1038" s="165">
        <v>4.1991396699350945E-3</v>
      </c>
      <c r="AE1038" s="165" t="e">
        <f>+(AE995-AA995)/AA$993</f>
        <v>#VALUE!</v>
      </c>
      <c r="AF1038" s="165">
        <v>8.2534803089178183E-2</v>
      </c>
      <c r="AG1038" s="165">
        <v>0.10069539059609771</v>
      </c>
      <c r="AH1038" s="165">
        <v>0.12757067588729054</v>
      </c>
      <c r="AI1038" s="165">
        <v>0.10600365651375</v>
      </c>
      <c r="AJ1038" s="166" t="e">
        <f>+(AJ995-AE995)/AE$993</f>
        <v>#VALUE!</v>
      </c>
      <c r="AK1038" s="166">
        <v>-3.4497400864541054E-2</v>
      </c>
      <c r="AL1038" s="166">
        <v>-5.8294097325789468E-2</v>
      </c>
      <c r="AM1038" s="166">
        <v>-0.11903276785654049</v>
      </c>
      <c r="AN1038" s="166">
        <v>-0.12218668590815608</v>
      </c>
      <c r="AO1038" s="166" t="e">
        <f>+(AO995-AJ995)/AJ$993</f>
        <v>#VALUE!</v>
      </c>
      <c r="AP1038" s="166">
        <v>-3.8878505805910901E-2</v>
      </c>
      <c r="AQ1038" s="166">
        <v>-4.1842520799984108E-2</v>
      </c>
      <c r="AR1038" s="166">
        <v>8.2420230614223926E-3</v>
      </c>
      <c r="AS1038" s="166" t="e">
        <f>+(AS995-AO995)/AO$993</f>
        <v>#VALUE!</v>
      </c>
      <c r="AT1038" s="166">
        <v>7.5877426270164403E-2</v>
      </c>
      <c r="AU1038" s="166">
        <v>-2.347793655622751E-2</v>
      </c>
      <c r="AV1038" s="166">
        <v>-8.2840968442437629E-2</v>
      </c>
      <c r="AW1038" s="166">
        <v>-8.5087129523050295E-2</v>
      </c>
      <c r="AX1038" s="166" t="e">
        <f>+(AX995-AS995)/AS$993</f>
        <v>#VALUE!</v>
      </c>
      <c r="AY1038" s="166"/>
      <c r="AZ1038" s="166">
        <v>1.8043399120981591E-2</v>
      </c>
      <c r="BA1038" s="166">
        <v>9.3167291152797035E-3</v>
      </c>
      <c r="BB1038" s="166">
        <v>4.3106373093346834E-2</v>
      </c>
      <c r="BC1038" s="166">
        <v>2.9283313325053389E-2</v>
      </c>
      <c r="BD1038" s="166">
        <v>5.3420924427907884E-2</v>
      </c>
      <c r="BE1038" s="166">
        <v>4.9336890231635351E-2</v>
      </c>
      <c r="BF1038" s="166" t="e">
        <f>+(BF995-AX995)/AX$993</f>
        <v>#VALUE!</v>
      </c>
      <c r="BG1038" s="166">
        <v>3.2603448445155107E-2</v>
      </c>
      <c r="BH1038" s="166">
        <v>1.1651119576037219E-2</v>
      </c>
      <c r="BI1038" s="166">
        <v>1.3400226629724319E-2</v>
      </c>
      <c r="BJ1038" s="166">
        <v>-1.1587982382791597E-2</v>
      </c>
      <c r="BK1038" s="166">
        <v>1.1629838713795127E-2</v>
      </c>
      <c r="BL1038" s="166">
        <v>1.6188867104446013E-2</v>
      </c>
      <c r="BM1038" s="166">
        <v>1.988558985634668E-2</v>
      </c>
      <c r="BN1038" s="166">
        <v>1.6079585608997022E-3</v>
      </c>
      <c r="BO1038" s="166" t="e">
        <f>+(BO995-BF995)/BF$993</f>
        <v>#VALUE!</v>
      </c>
      <c r="BP1038" s="166">
        <v>2.2845169017569496E-2</v>
      </c>
      <c r="BQ1038" s="166">
        <v>-3.8681489321719838E-2</v>
      </c>
      <c r="BR1038" s="166">
        <v>-9.0445055723453183E-2</v>
      </c>
      <c r="BS1038" s="166">
        <v>-0.12836341767761369</v>
      </c>
      <c r="BT1038" s="166">
        <v>-6.3416461478653999E-2</v>
      </c>
      <c r="BU1038" s="166">
        <v>-0.10719584194215692</v>
      </c>
      <c r="BV1038" s="166">
        <v>-0.19432395700451249</v>
      </c>
      <c r="BW1038" s="166">
        <v>-4.4874906801870625E-2</v>
      </c>
      <c r="BX1038" s="166">
        <v>-6.4449208642194736E-2</v>
      </c>
      <c r="BY1038" s="166">
        <v>-0.12276158585601986</v>
      </c>
      <c r="BZ1038" s="165">
        <v>-4.45518803126497E-2</v>
      </c>
      <c r="CA1038" s="166" t="e">
        <f>+(CA995-BO995)/BO$993</f>
        <v>#VALUE!</v>
      </c>
      <c r="CB1038" s="166">
        <v>6.9753132538073831E-2</v>
      </c>
      <c r="CC1038" s="166">
        <v>6.0795801011291027E-2</v>
      </c>
      <c r="CD1038" s="166">
        <v>1.5888125829025681E-2</v>
      </c>
      <c r="CE1038" s="166">
        <v>7.5269820664498416E-2</v>
      </c>
      <c r="CF1038" s="166">
        <v>6.4120445953045779E-2</v>
      </c>
      <c r="CG1038" s="166">
        <v>2.1239928908784528E-2</v>
      </c>
      <c r="CH1038" s="166">
        <v>8.9983804433887524E-2</v>
      </c>
      <c r="CI1038" s="166">
        <v>6.7094228309727166E-2</v>
      </c>
      <c r="CJ1038" s="165">
        <v>7.6229916916931456E-2</v>
      </c>
      <c r="CK1038" s="165">
        <v>5.6917879143158927E-2</v>
      </c>
      <c r="CL1038" s="166" t="e">
        <f>+(CL995-CA995)/CA$993</f>
        <v>#VALUE!</v>
      </c>
      <c r="CM1038" s="166">
        <v>4.076502521296594E-2</v>
      </c>
      <c r="CN1038" s="166">
        <v>7.8037111444898111E-2</v>
      </c>
      <c r="CO1038" s="166">
        <v>7.5619264075949835E-2</v>
      </c>
      <c r="CP1038" s="166">
        <v>9.7956313302081641E-2</v>
      </c>
      <c r="CQ1038" s="166">
        <v>6.5207175400429848E-2</v>
      </c>
      <c r="CR1038" s="166">
        <v>3.2551036672675983E-2</v>
      </c>
      <c r="CS1038" s="166">
        <v>9.6147762270848078E-2</v>
      </c>
      <c r="CT1038" s="166">
        <v>7.6477817904408593E-2</v>
      </c>
      <c r="CU1038" s="166">
        <v>2.6336129531606741E-2</v>
      </c>
      <c r="CV1038" s="166">
        <v>5.6755589717477996E-2</v>
      </c>
      <c r="CW1038" s="166">
        <v>4.435864314159834E-2</v>
      </c>
      <c r="CX1038" s="166">
        <v>3.2920227272969574E-2</v>
      </c>
      <c r="CY1038" s="166">
        <v>3.4808019553603062E-2</v>
      </c>
      <c r="CZ1038" s="166">
        <v>1.798290771769159E-2</v>
      </c>
      <c r="DA1038" s="166" t="e">
        <f>+(DA995-CL995)/CL$993</f>
        <v>#VALUE!</v>
      </c>
      <c r="DB1038" s="165">
        <v>4.4468049982529893E-2</v>
      </c>
      <c r="DC1038" s="165">
        <v>2.286946438306758E-2</v>
      </c>
      <c r="DD1038" s="165">
        <v>1.3663033042596175E-2</v>
      </c>
      <c r="DE1038" s="165">
        <v>3.3539488867035359E-2</v>
      </c>
      <c r="DF1038" s="165">
        <v>1.0693808833154484E-2</v>
      </c>
      <c r="DG1038" s="165">
        <v>-1.074195017639064E-2</v>
      </c>
      <c r="DH1038" s="165">
        <v>9.8965800188115197E-2</v>
      </c>
      <c r="DI1038" s="165">
        <v>8.967639488393124E-2</v>
      </c>
      <c r="DJ1038" s="165">
        <v>5.7525314145727396E-2</v>
      </c>
      <c r="DK1038" s="165">
        <v>6.3932991854234469E-2</v>
      </c>
      <c r="DL1038" s="165">
        <v>5.2055674653290702E-2</v>
      </c>
      <c r="DM1038" s="165">
        <v>-4.5833439682768342E-4</v>
      </c>
      <c r="DN1038" s="167" t="e">
        <f>+(DN995-DA995)/DA$993</f>
        <v>#VALUE!</v>
      </c>
      <c r="DO1038" s="165">
        <v>-4.5833439682768342E-4</v>
      </c>
      <c r="DP1038" s="165">
        <v>5.1861854573058461E-2</v>
      </c>
      <c r="DQ1038" s="165">
        <v>4.6475736453831192E-2</v>
      </c>
      <c r="DR1038" s="165">
        <v>2.106729483826178E-2</v>
      </c>
      <c r="DS1038" s="165">
        <v>9.3875994445536112E-2</v>
      </c>
      <c r="DT1038" s="165">
        <v>8.2841709348822234E-2</v>
      </c>
      <c r="DU1038" s="165">
        <v>2.476527370138944E-2</v>
      </c>
      <c r="DV1038" s="168" t="e">
        <f>+(DV995-DN995)/DN$993</f>
        <v>#VALUE!</v>
      </c>
      <c r="DW1038" s="169" t="e">
        <f>+(DW995-DN995)/DN$993</f>
        <v>#VALUE!</v>
      </c>
      <c r="DX1038" s="170" t="e">
        <f>+(DX995-DN995)/DN$993</f>
        <v>#VALUE!</v>
      </c>
      <c r="DZ1038" s="165" t="e">
        <f>+(DZ995-DW995)/DW$993</f>
        <v>#VALUE!</v>
      </c>
      <c r="EC1038" s="165" t="e">
        <f>+(EC995-DZ995)/DZ$993</f>
        <v>#VALUE!</v>
      </c>
      <c r="EF1038" s="165" t="e">
        <f>+(EF995-EC995)/EC$993</f>
        <v>#VALUE!</v>
      </c>
      <c r="EI1038" s="165" t="e">
        <f>+(EI995-EF995)/EF$993</f>
        <v>#VALUE!</v>
      </c>
      <c r="EL1038" s="165" t="e">
        <f>+(EL995-EI995)/EI$993</f>
        <v>#VALUE!</v>
      </c>
      <c r="EO1038" s="165" t="e">
        <f>+(EO995-EL995)/EL$993</f>
        <v>#VALUE!</v>
      </c>
    </row>
    <row r="1039" spans="1:145" ht="15.5" x14ac:dyDescent="0.35">
      <c r="A1039" s="27"/>
      <c r="B1039" s="165"/>
      <c r="C1039" s="165"/>
      <c r="D1039" s="165"/>
      <c r="E1039" s="165"/>
      <c r="F1039" s="165"/>
      <c r="G1039" s="165"/>
      <c r="H1039" s="165"/>
      <c r="I1039" s="165"/>
      <c r="J1039" s="165"/>
      <c r="K1039" s="165"/>
      <c r="L1039" s="165"/>
      <c r="M1039" s="165"/>
      <c r="N1039" s="165"/>
      <c r="O1039" s="165"/>
      <c r="P1039" s="128"/>
      <c r="Q1039" s="128"/>
      <c r="R1039" s="128"/>
      <c r="S1039" s="128"/>
      <c r="T1039" s="128"/>
      <c r="U1039" s="128"/>
      <c r="V1039" s="128"/>
      <c r="W1039" s="128"/>
      <c r="X1039" s="129"/>
      <c r="Y1039" s="129"/>
      <c r="Z1039" s="128"/>
      <c r="AA1039" s="128"/>
      <c r="AB1039" s="128"/>
      <c r="AC1039" s="128"/>
      <c r="AD1039" s="128"/>
      <c r="AE1039" s="128"/>
      <c r="AF1039" s="128"/>
      <c r="AG1039" s="128"/>
      <c r="AH1039" s="128"/>
      <c r="AI1039" s="128"/>
      <c r="AJ1039" s="129"/>
      <c r="AK1039" s="129"/>
      <c r="AL1039" s="129"/>
      <c r="AM1039" s="129"/>
      <c r="AN1039" s="129"/>
      <c r="AO1039" s="129"/>
      <c r="AP1039" s="129"/>
      <c r="AQ1039" s="129"/>
      <c r="AR1039" s="129"/>
      <c r="AS1039" s="129"/>
      <c r="AT1039" s="129"/>
      <c r="AU1039" s="129"/>
      <c r="AV1039" s="129"/>
      <c r="AW1039" s="129"/>
      <c r="AX1039" s="129"/>
      <c r="AY1039" s="129"/>
      <c r="AZ1039" s="129"/>
      <c r="BA1039" s="129"/>
      <c r="BB1039" s="129"/>
      <c r="BC1039" s="129"/>
      <c r="BD1039" s="129"/>
      <c r="BE1039" s="129"/>
      <c r="BF1039" s="129"/>
      <c r="BG1039" s="129"/>
      <c r="BH1039" s="129"/>
      <c r="BI1039" s="129"/>
      <c r="BJ1039" s="129"/>
      <c r="BK1039" s="129"/>
      <c r="BL1039" s="129"/>
      <c r="BM1039" s="129"/>
      <c r="BN1039" s="129"/>
      <c r="BO1039" s="129"/>
      <c r="BP1039" s="129"/>
      <c r="BQ1039" s="129"/>
      <c r="BR1039" s="129"/>
      <c r="BS1039" s="129"/>
      <c r="BT1039" s="129"/>
      <c r="BU1039" s="129"/>
      <c r="BV1039" s="129"/>
      <c r="BW1039" s="129"/>
      <c r="BX1039" s="129"/>
      <c r="BY1039" s="129"/>
      <c r="BZ1039" s="128"/>
      <c r="CA1039" s="129"/>
      <c r="CB1039" s="129"/>
      <c r="CC1039" s="129"/>
      <c r="CD1039" s="129"/>
      <c r="CE1039" s="129"/>
      <c r="CF1039" s="129"/>
      <c r="CG1039" s="129"/>
      <c r="CH1039" s="129"/>
      <c r="CI1039" s="129"/>
      <c r="CJ1039" s="128"/>
      <c r="CK1039" s="128"/>
      <c r="CL1039" s="129"/>
      <c r="CM1039" s="129"/>
      <c r="CN1039" s="129"/>
      <c r="CO1039" s="129"/>
      <c r="CP1039" s="129"/>
      <c r="CQ1039" s="129"/>
      <c r="CR1039" s="129"/>
      <c r="CS1039" s="129"/>
      <c r="CT1039" s="129"/>
      <c r="CU1039" s="129"/>
      <c r="CV1039" s="129"/>
      <c r="CW1039" s="129"/>
      <c r="CX1039" s="129"/>
      <c r="CY1039" s="129"/>
      <c r="CZ1039" s="129"/>
      <c r="DA1039" s="129"/>
      <c r="DB1039" s="128"/>
      <c r="DC1039" s="128"/>
      <c r="DD1039" s="128"/>
      <c r="DE1039" s="128"/>
      <c r="DF1039" s="128"/>
      <c r="DG1039" s="128"/>
      <c r="DH1039" s="128"/>
      <c r="DI1039" s="128"/>
      <c r="DJ1039" s="128"/>
      <c r="DK1039" s="128"/>
      <c r="DL1039" s="128"/>
      <c r="DM1039" s="128"/>
      <c r="DN1039" s="130"/>
      <c r="DO1039" s="128"/>
      <c r="DP1039" s="128"/>
      <c r="DQ1039" s="128"/>
      <c r="DR1039" s="128"/>
      <c r="DS1039" s="128"/>
      <c r="DT1039" s="128"/>
      <c r="DU1039" s="128"/>
      <c r="DV1039" s="131"/>
      <c r="DW1039" s="132"/>
      <c r="DX1039" s="133"/>
      <c r="DZ1039" s="128"/>
      <c r="EC1039" s="128"/>
      <c r="EF1039" s="128"/>
      <c r="EI1039" s="128"/>
      <c r="EL1039" s="128"/>
      <c r="EO1039" s="128"/>
    </row>
    <row r="1040" spans="1:145" ht="15.5" x14ac:dyDescent="0.35">
      <c r="A1040" s="56" t="s">
        <v>402</v>
      </c>
      <c r="B1040" s="165" t="e">
        <f t="shared" ref="B1040:O1042" si="1095">+(B997-A997)/A$993</f>
        <v>#VALUE!</v>
      </c>
      <c r="C1040" s="165" t="e">
        <f t="shared" si="1095"/>
        <v>#VALUE!</v>
      </c>
      <c r="D1040" s="165" t="e">
        <f t="shared" si="1095"/>
        <v>#VALUE!</v>
      </c>
      <c r="E1040" s="165" t="e">
        <f t="shared" si="1095"/>
        <v>#VALUE!</v>
      </c>
      <c r="F1040" s="165" t="e">
        <f t="shared" si="1095"/>
        <v>#VALUE!</v>
      </c>
      <c r="G1040" s="165" t="e">
        <f t="shared" si="1095"/>
        <v>#VALUE!</v>
      </c>
      <c r="H1040" s="165" t="e">
        <f t="shared" si="1095"/>
        <v>#VALUE!</v>
      </c>
      <c r="I1040" s="165" t="e">
        <f t="shared" si="1095"/>
        <v>#VALUE!</v>
      </c>
      <c r="J1040" s="165" t="e">
        <f t="shared" si="1095"/>
        <v>#VALUE!</v>
      </c>
      <c r="K1040" s="165" t="e">
        <f t="shared" si="1095"/>
        <v>#VALUE!</v>
      </c>
      <c r="L1040" s="165" t="e">
        <f t="shared" si="1095"/>
        <v>#VALUE!</v>
      </c>
      <c r="M1040" s="165" t="e">
        <f t="shared" si="1095"/>
        <v>#VALUE!</v>
      </c>
      <c r="N1040" s="165" t="e">
        <f t="shared" si="1095"/>
        <v>#VALUE!</v>
      </c>
      <c r="O1040" s="165" t="e">
        <f t="shared" si="1095"/>
        <v>#VALUE!</v>
      </c>
      <c r="P1040" s="165">
        <v>4.4999999999999998E-2</v>
      </c>
      <c r="Q1040" s="165" t="e">
        <f t="shared" ref="Q1040:AA1042" si="1096">+(Q997-P997)/P$993</f>
        <v>#VALUE!</v>
      </c>
      <c r="R1040" s="165" t="e">
        <f t="shared" si="1096"/>
        <v>#VALUE!</v>
      </c>
      <c r="S1040" s="165" t="e">
        <f t="shared" si="1096"/>
        <v>#VALUE!</v>
      </c>
      <c r="T1040" s="165" t="e">
        <f t="shared" si="1096"/>
        <v>#VALUE!</v>
      </c>
      <c r="U1040" s="165" t="e">
        <f t="shared" si="1096"/>
        <v>#VALUE!</v>
      </c>
      <c r="V1040" s="165" t="e">
        <f t="shared" si="1096"/>
        <v>#VALUE!</v>
      </c>
      <c r="W1040" s="165" t="e">
        <f t="shared" si="1096"/>
        <v>#VALUE!</v>
      </c>
      <c r="X1040" s="166" t="e">
        <f t="shared" si="1096"/>
        <v>#VALUE!</v>
      </c>
      <c r="Y1040" s="166" t="e">
        <f t="shared" si="1096"/>
        <v>#VALUE!</v>
      </c>
      <c r="Z1040" s="165" t="e">
        <f t="shared" si="1096"/>
        <v>#VALUE!</v>
      </c>
      <c r="AA1040" s="165" t="e">
        <f t="shared" si="1096"/>
        <v>#VALUE!</v>
      </c>
      <c r="AB1040" s="165">
        <v>8.0500297784712096E-3</v>
      </c>
      <c r="AC1040" s="165">
        <v>3.97575025990518E-3</v>
      </c>
      <c r="AD1040" s="165">
        <v>1.2105987987954118E-2</v>
      </c>
      <c r="AE1040" s="165" t="e">
        <f>+(AE997-AA997)/AA$993</f>
        <v>#VALUE!</v>
      </c>
      <c r="AF1040" s="165">
        <v>5.8889661857389239E-2</v>
      </c>
      <c r="AG1040" s="165">
        <v>6.8648474228162504E-2</v>
      </c>
      <c r="AH1040" s="165">
        <v>4.6232297615599771E-2</v>
      </c>
      <c r="AI1040" s="165">
        <v>4.4532291404429505E-2</v>
      </c>
      <c r="AJ1040" s="166" t="e">
        <f>+(AJ997-AE997)/AE$993</f>
        <v>#VALUE!</v>
      </c>
      <c r="AK1040" s="166">
        <v>-2.3735270060874791E-2</v>
      </c>
      <c r="AL1040" s="166">
        <v>-3.5599780391226937E-2</v>
      </c>
      <c r="AM1040" s="166">
        <v>-8.4967110848074553E-2</v>
      </c>
      <c r="AN1040" s="166">
        <v>-8.8236073682831873E-2</v>
      </c>
      <c r="AO1040" s="166" t="e">
        <f>+(AO997-AJ997)/AJ$993</f>
        <v>#VALUE!</v>
      </c>
      <c r="AP1040" s="166">
        <v>-2.2477506240164901E-3</v>
      </c>
      <c r="AQ1040" s="166">
        <v>-3.1213725362886891E-3</v>
      </c>
      <c r="AR1040" s="166">
        <v>4.7265015056384203E-2</v>
      </c>
      <c r="AS1040" s="166" t="e">
        <f>+(AS997-AO997)/AO$993</f>
        <v>#VALUE!</v>
      </c>
      <c r="AT1040" s="166">
        <v>5.3912957448271265E-2</v>
      </c>
      <c r="AU1040" s="166">
        <v>4.1999176063385109E-2</v>
      </c>
      <c r="AV1040" s="166">
        <v>5.9508488058082204E-3</v>
      </c>
      <c r="AW1040" s="166">
        <v>5.8500664835910623E-3</v>
      </c>
      <c r="AX1040" s="166" t="e">
        <f>+(AX997-AS997)/AS$993</f>
        <v>#VALUE!</v>
      </c>
      <c r="AY1040" s="166"/>
      <c r="AZ1040" s="166">
        <v>2.6917622148167664E-2</v>
      </c>
      <c r="BA1040" s="166">
        <v>1.6869411393360942E-2</v>
      </c>
      <c r="BB1040" s="166">
        <v>1.9661428416316382E-3</v>
      </c>
      <c r="BC1040" s="166">
        <v>-5.8663089962654605E-3</v>
      </c>
      <c r="BD1040" s="166">
        <v>5.8275960370119057E-3</v>
      </c>
      <c r="BE1040" s="166">
        <v>6.5377952686443202E-4</v>
      </c>
      <c r="BF1040" s="166" t="e">
        <f>+(BF997-AX997)/AX$993</f>
        <v>#VALUE!</v>
      </c>
      <c r="BG1040" s="166">
        <v>1.4140405165882825E-2</v>
      </c>
      <c r="BH1040" s="166">
        <v>-1.3860155588239445E-5</v>
      </c>
      <c r="BI1040" s="166">
        <v>9.6163068269091573E-3</v>
      </c>
      <c r="BJ1040" s="166">
        <v>-8.2419759475198025E-3</v>
      </c>
      <c r="BK1040" s="166">
        <v>4.5696676373903306E-4</v>
      </c>
      <c r="BL1040" s="166">
        <v>1.5453696567588472E-2</v>
      </c>
      <c r="BM1040" s="166">
        <v>1.5928413540825394E-2</v>
      </c>
      <c r="BN1040" s="166">
        <v>-1.0958069240217334E-3</v>
      </c>
      <c r="BO1040" s="166" t="e">
        <f>+(BO997-BF997)/BF$993</f>
        <v>#VALUE!</v>
      </c>
      <c r="BP1040" s="166">
        <v>1.824343372888702E-2</v>
      </c>
      <c r="BQ1040" s="166">
        <v>-2.4933854194469095E-2</v>
      </c>
      <c r="BR1040" s="166">
        <v>-6.0234990135643311E-2</v>
      </c>
      <c r="BS1040" s="166">
        <v>-9.7367894287972309E-2</v>
      </c>
      <c r="BT1040" s="166">
        <v>-4.0639773743237878E-2</v>
      </c>
      <c r="BU1040" s="166">
        <v>-7.7736869787235624E-2</v>
      </c>
      <c r="BV1040" s="166">
        <v>-0.12072445708145864</v>
      </c>
      <c r="BW1040" s="166">
        <v>-2.260996929905356E-2</v>
      </c>
      <c r="BX1040" s="166">
        <v>-3.2125100847303883E-2</v>
      </c>
      <c r="BY1040" s="166">
        <v>-6.117069424907836E-2</v>
      </c>
      <c r="BZ1040" s="165">
        <v>-2.491196408578936E-2</v>
      </c>
      <c r="CA1040" s="166" t="e">
        <f>+(CA997-BO997)/BO$993</f>
        <v>#VALUE!</v>
      </c>
      <c r="CB1040" s="166">
        <v>4.4112333657887054E-2</v>
      </c>
      <c r="CC1040" s="166">
        <v>3.8421735205068648E-2</v>
      </c>
      <c r="CD1040" s="166">
        <v>9.7498801262629817E-3</v>
      </c>
      <c r="CE1040" s="166">
        <v>4.9203885936203208E-2</v>
      </c>
      <c r="CF1040" s="166">
        <v>4.197390290928036E-2</v>
      </c>
      <c r="CG1040" s="166">
        <v>1.5601640667633841E-2</v>
      </c>
      <c r="CH1040" s="166">
        <v>6.4180809278751083E-2</v>
      </c>
      <c r="CI1040" s="166">
        <v>5.0675344580233157E-2</v>
      </c>
      <c r="CJ1040" s="165">
        <v>5.063012078432267E-2</v>
      </c>
      <c r="CK1040" s="165">
        <v>4.0189791914023464E-2</v>
      </c>
      <c r="CL1040" s="166" t="e">
        <f>+(CL997-CA997)/CA$993</f>
        <v>#VALUE!</v>
      </c>
      <c r="CM1040" s="166">
        <v>3.9649808518122012E-2</v>
      </c>
      <c r="CN1040" s="166">
        <v>6.3113840099854171E-2</v>
      </c>
      <c r="CO1040" s="166">
        <v>6.0634889998386357E-2</v>
      </c>
      <c r="CP1040" s="166">
        <v>6.55514459803168E-2</v>
      </c>
      <c r="CQ1040" s="166">
        <v>5.2168612117136595E-2</v>
      </c>
      <c r="CR1040" s="166">
        <v>3.8650135718618549E-2</v>
      </c>
      <c r="CS1040" s="166">
        <v>6.719689031828667E-2</v>
      </c>
      <c r="CT1040" s="166">
        <v>5.8951414486092056E-2</v>
      </c>
      <c r="CU1040" s="166">
        <v>3.5174059927242138E-2</v>
      </c>
      <c r="CV1040" s="166">
        <v>4.234794097785239E-2</v>
      </c>
      <c r="CW1040" s="166">
        <v>3.7042805522867955E-2</v>
      </c>
      <c r="CX1040" s="166">
        <v>2.8861894026650441E-2</v>
      </c>
      <c r="CY1040" s="166">
        <v>3.303561783408878E-2</v>
      </c>
      <c r="CZ1040" s="166">
        <v>3.1283222434817633E-2</v>
      </c>
      <c r="DA1040" s="166" t="e">
        <f>+(DA997-CL997)/CL$993</f>
        <v>#VALUE!</v>
      </c>
      <c r="DB1040" s="165">
        <v>2.9961114181249429E-2</v>
      </c>
      <c r="DC1040" s="165">
        <v>1.8046670848709548E-2</v>
      </c>
      <c r="DD1040" s="165">
        <v>2.1951108068527476E-2</v>
      </c>
      <c r="DE1040" s="165">
        <v>2.1248939588774725E-2</v>
      </c>
      <c r="DF1040" s="165">
        <v>8.7675692235792239E-3</v>
      </c>
      <c r="DG1040" s="165">
        <v>-3.9089383176869504E-3</v>
      </c>
      <c r="DH1040" s="165">
        <v>7.5106107110038026E-2</v>
      </c>
      <c r="DI1040" s="165">
        <v>6.8901261795045438E-2</v>
      </c>
      <c r="DJ1040" s="165">
        <v>5.5350502318918651E-2</v>
      </c>
      <c r="DK1040" s="165">
        <v>3.7078657131856707E-2</v>
      </c>
      <c r="DL1040" s="165">
        <v>2.6850778207078336E-2</v>
      </c>
      <c r="DM1040" s="165">
        <v>-2.2228472620640484E-3</v>
      </c>
      <c r="DN1040" s="167" t="e">
        <f>+(DN997-DA997)/DA$993</f>
        <v>#VALUE!</v>
      </c>
      <c r="DO1040" s="165">
        <v>-2.2228472620640484E-3</v>
      </c>
      <c r="DP1040" s="165">
        <v>2.3641056218608108E-2</v>
      </c>
      <c r="DQ1040" s="165">
        <v>2.1864008713251375E-2</v>
      </c>
      <c r="DR1040" s="165">
        <v>1.886797102417704E-2</v>
      </c>
      <c r="DS1040" s="165">
        <v>6.7054239347590236E-2</v>
      </c>
      <c r="DT1040" s="165">
        <v>5.7253800739347084E-2</v>
      </c>
      <c r="DU1040" s="165">
        <v>1.3884035253412506E-2</v>
      </c>
      <c r="DV1040" s="168" t="e">
        <f>+(DV997-DN997)/DN$993</f>
        <v>#VALUE!</v>
      </c>
      <c r="DW1040" s="169" t="e">
        <f>+(DW997-DN997)/DN$993</f>
        <v>#VALUE!</v>
      </c>
      <c r="DX1040" s="170" t="e">
        <f>+(DX997-DN997)/DN$993</f>
        <v>#VALUE!</v>
      </c>
      <c r="DZ1040" s="165" t="e">
        <f>+(DZ997-DW997)/DW$993</f>
        <v>#VALUE!</v>
      </c>
      <c r="EC1040" s="165" t="e">
        <f>+(EC997-DZ997)/DZ$993</f>
        <v>#VALUE!</v>
      </c>
      <c r="EF1040" s="165" t="e">
        <f>+(EF997-EC997)/EC$993</f>
        <v>#VALUE!</v>
      </c>
      <c r="EI1040" s="165" t="e">
        <f>+(EI997-EF997)/EF$993</f>
        <v>#VALUE!</v>
      </c>
      <c r="EL1040" s="165" t="e">
        <f>+(EL997-EI997)/EI$993</f>
        <v>#VALUE!</v>
      </c>
      <c r="EO1040" s="165" t="e">
        <f>+(EO997-EL997)/EL$993</f>
        <v>#VALUE!</v>
      </c>
    </row>
    <row r="1041" spans="1:145" ht="15.5" x14ac:dyDescent="0.35">
      <c r="A1041" s="56" t="s">
        <v>403</v>
      </c>
      <c r="B1041" s="165" t="e">
        <f t="shared" si="1095"/>
        <v>#VALUE!</v>
      </c>
      <c r="C1041" s="165">
        <f t="shared" si="1095"/>
        <v>-7.9419355876443019E-3</v>
      </c>
      <c r="D1041" s="165">
        <f t="shared" si="1095"/>
        <v>2.3841257921451093E-4</v>
      </c>
      <c r="E1041" s="165">
        <f t="shared" si="1095"/>
        <v>1.1315095894960448E-2</v>
      </c>
      <c r="F1041" s="165">
        <f t="shared" si="1095"/>
        <v>5.1995426113523729E-3</v>
      </c>
      <c r="G1041" s="165">
        <f t="shared" si="1095"/>
        <v>-1.6476423756938151E-4</v>
      </c>
      <c r="H1041" s="165">
        <f t="shared" si="1095"/>
        <v>4.0957819664790024E-4</v>
      </c>
      <c r="I1041" s="165">
        <f t="shared" si="1095"/>
        <v>-6.6296305998610307E-3</v>
      </c>
      <c r="J1041" s="165">
        <f t="shared" si="1095"/>
        <v>-6.8826153918732898E-3</v>
      </c>
      <c r="K1041" s="165">
        <f t="shared" si="1095"/>
        <v>4.4745745312776853E-3</v>
      </c>
      <c r="L1041" s="165">
        <f t="shared" si="1095"/>
        <v>8.3741834034180007E-3</v>
      </c>
      <c r="M1041" s="165">
        <f t="shared" si="1095"/>
        <v>1.1070660686014961E-2</v>
      </c>
      <c r="N1041" s="165">
        <f t="shared" si="1095"/>
        <v>-3.1458304965676824E-3</v>
      </c>
      <c r="O1041" s="165">
        <f t="shared" si="1095"/>
        <v>5.7274504006589828E-3</v>
      </c>
      <c r="P1041" s="165">
        <v>1.0258917158231051E-2</v>
      </c>
      <c r="Q1041" s="165">
        <f t="shared" si="1096"/>
        <v>1.008193548840179E-2</v>
      </c>
      <c r="R1041" s="165">
        <f t="shared" si="1096"/>
        <v>-1.9625287043665098E-3</v>
      </c>
      <c r="S1041" s="165">
        <f t="shared" si="1096"/>
        <v>2.52058338428446E-3</v>
      </c>
      <c r="T1041" s="165">
        <f t="shared" si="1096"/>
        <v>2.298023445956927E-2</v>
      </c>
      <c r="U1041" s="165">
        <f t="shared" si="1096"/>
        <v>3.0557983780450437E-2</v>
      </c>
      <c r="V1041" s="165">
        <f t="shared" si="1096"/>
        <v>1.5891257645578354E-2</v>
      </c>
      <c r="W1041" s="165">
        <f t="shared" si="1096"/>
        <v>1.8066622912804434E-2</v>
      </c>
      <c r="X1041" s="166">
        <f t="shared" si="1096"/>
        <v>9.6168053041572003E-3</v>
      </c>
      <c r="Y1041" s="166">
        <f t="shared" si="1096"/>
        <v>9.0689355255494705E-3</v>
      </c>
      <c r="Z1041" s="165">
        <f t="shared" si="1096"/>
        <v>1.7856746806263049E-2</v>
      </c>
      <c r="AA1041" s="165">
        <f t="shared" si="1096"/>
        <v>5.1650388390718963E-2</v>
      </c>
      <c r="AB1041" s="165">
        <v>6.55085005681147E-3</v>
      </c>
      <c r="AC1041" s="165">
        <v>5.9317868823594933E-3</v>
      </c>
      <c r="AD1041" s="165">
        <v>9.8590484081397169E-3</v>
      </c>
      <c r="AE1041" s="165">
        <f>+(AE998-AA998)/AA$993</f>
        <v>1.9117183102304511E-2</v>
      </c>
      <c r="AF1041" s="165">
        <v>-8.470704145056053E-3</v>
      </c>
      <c r="AG1041" s="165">
        <v>5.4025075826136498E-4</v>
      </c>
      <c r="AH1041" s="165">
        <v>-7.8789411131639717E-3</v>
      </c>
      <c r="AI1041" s="165">
        <v>-1.0581573083138986E-2</v>
      </c>
      <c r="AJ1041" s="166">
        <f>+(AJ998-AE998)/AE$993</f>
        <v>-8.4483577529803153E-3</v>
      </c>
      <c r="AK1041" s="166">
        <v>-7.0193480322948941E-3</v>
      </c>
      <c r="AL1041" s="166">
        <v>-4.8007420295225365E-3</v>
      </c>
      <c r="AM1041" s="166">
        <v>-3.3968715222647767E-3</v>
      </c>
      <c r="AN1041" s="166">
        <v>-2.91500125063778E-3</v>
      </c>
      <c r="AO1041" s="166">
        <f>+(AO998-AJ998)/AJ$993</f>
        <v>-1.7879135674489732E-2</v>
      </c>
      <c r="AP1041" s="166">
        <v>1.7043414360740016E-3</v>
      </c>
      <c r="AQ1041" s="166">
        <v>-6.1627565211810366E-4</v>
      </c>
      <c r="AR1041" s="166">
        <v>-4.9581716496597513E-3</v>
      </c>
      <c r="AS1041" s="166">
        <f>+(AS998-AO998)/AO$993</f>
        <v>2.1883736741351166E-3</v>
      </c>
      <c r="AT1041" s="166">
        <v>-1.44866118889502E-2</v>
      </c>
      <c r="AU1041" s="166">
        <v>-2.8997993414495538E-2</v>
      </c>
      <c r="AV1041" s="166">
        <v>-1.1641887078215086E-2</v>
      </c>
      <c r="AW1041" s="166">
        <v>-1.0681826790665681E-2</v>
      </c>
      <c r="AX1041" s="166">
        <f>+(AX998-AS998)/AS$993</f>
        <v>-2.2204690352904833E-3</v>
      </c>
      <c r="AY1041" s="166"/>
      <c r="AZ1041" s="166">
        <v>1.8635835853804314E-3</v>
      </c>
      <c r="BA1041" s="166">
        <v>1.8490396299642006E-3</v>
      </c>
      <c r="BB1041" s="166">
        <v>-8.8516695458455827E-4</v>
      </c>
      <c r="BC1041" s="166">
        <v>-1.0016607793754356E-3</v>
      </c>
      <c r="BD1041" s="166">
        <v>5.8590277607741314E-3</v>
      </c>
      <c r="BE1041" s="166">
        <v>6.81581194014611E-3</v>
      </c>
      <c r="BF1041" s="166">
        <f>+(BF998-AX998)/AX$993</f>
        <v>-4.7131955346138159E-4</v>
      </c>
      <c r="BG1041" s="166">
        <v>7.491335287164746E-3</v>
      </c>
      <c r="BH1041" s="166">
        <v>1.8007514888707183E-2</v>
      </c>
      <c r="BI1041" s="166">
        <v>8.2601724305759409E-3</v>
      </c>
      <c r="BJ1041" s="166">
        <v>2.2741964275545281E-2</v>
      </c>
      <c r="BK1041" s="166">
        <v>-4.7275589152231375E-3</v>
      </c>
      <c r="BL1041" s="166">
        <v>1.2194659003566789E-2</v>
      </c>
      <c r="BM1041" s="166">
        <v>-3.8416959272553489E-3</v>
      </c>
      <c r="BN1041" s="166">
        <v>-1.5571795511643454E-3</v>
      </c>
      <c r="BO1041" s="166">
        <f>+(BO998-BF998)/BF$993</f>
        <v>1.7940436098730919E-3</v>
      </c>
      <c r="BP1041" s="166">
        <v>8.9851264173816479E-3</v>
      </c>
      <c r="BQ1041" s="166">
        <v>9.2663412022403729E-3</v>
      </c>
      <c r="BR1041" s="166">
        <v>1.4326733512538841E-2</v>
      </c>
      <c r="BS1041" s="166">
        <v>1.7843746191618392E-2</v>
      </c>
      <c r="BT1041" s="166">
        <v>4.1826460052946449E-3</v>
      </c>
      <c r="BU1041" s="166">
        <v>1.810430367617904E-3</v>
      </c>
      <c r="BV1041" s="166">
        <v>7.2756105126417416E-4</v>
      </c>
      <c r="BW1041" s="166">
        <v>1.6936774458059013E-2</v>
      </c>
      <c r="BX1041" s="166">
        <v>1.7672484423710066E-2</v>
      </c>
      <c r="BY1041" s="166">
        <v>6.2265212523647971E-3</v>
      </c>
      <c r="BZ1041" s="165">
        <v>-9.5409443823777744E-3</v>
      </c>
      <c r="CA1041" s="166">
        <f>+(CA998-BO998)/BO$993</f>
        <v>-8.4103825237069624E-3</v>
      </c>
      <c r="CB1041" s="166">
        <v>2.7757704368677888E-3</v>
      </c>
      <c r="CC1041" s="166">
        <v>1.4989040054729996E-3</v>
      </c>
      <c r="CD1041" s="166">
        <v>4.4231173948018516E-3</v>
      </c>
      <c r="CE1041" s="166">
        <v>3.3387995681854088E-3</v>
      </c>
      <c r="CF1041" s="166">
        <v>3.0107445733211996E-3</v>
      </c>
      <c r="CG1041" s="166">
        <v>3.7047154473487782E-3</v>
      </c>
      <c r="CH1041" s="166">
        <v>8.8657851097489061E-4</v>
      </c>
      <c r="CI1041" s="166">
        <v>6.0337700786930253E-4</v>
      </c>
      <c r="CJ1041" s="165">
        <v>5.3184373614999165E-3</v>
      </c>
      <c r="CK1041" s="165">
        <v>5.1318675496814757E-3</v>
      </c>
      <c r="CL1041" s="166">
        <f>+(CL998-CA998)/CA$993</f>
        <v>3.3732829438600512E-4</v>
      </c>
      <c r="CM1041" s="166">
        <v>6.4004378329820437E-4</v>
      </c>
      <c r="CN1041" s="166">
        <v>7.9013750377646044E-3</v>
      </c>
      <c r="CO1041" s="166">
        <v>5.3712058828574742E-3</v>
      </c>
      <c r="CP1041" s="166">
        <v>5.7956111771000039E-3</v>
      </c>
      <c r="CQ1041" s="166">
        <v>4.7046448089446543E-3</v>
      </c>
      <c r="CR1041" s="166">
        <v>5.3945373129814355E-3</v>
      </c>
      <c r="CS1041" s="166">
        <v>1.2449298841983614E-2</v>
      </c>
      <c r="CT1041" s="166">
        <v>2.1518832602521356E-3</v>
      </c>
      <c r="CU1041" s="166">
        <v>4.33816786273186E-4</v>
      </c>
      <c r="CV1041" s="166">
        <v>1.3326240393464871E-2</v>
      </c>
      <c r="CW1041" s="166">
        <v>4.8244784592028876E-3</v>
      </c>
      <c r="CX1041" s="166">
        <v>1.2359432724203182E-2</v>
      </c>
      <c r="CY1041" s="166">
        <v>3.5615619500712439E-3</v>
      </c>
      <c r="CZ1041" s="166">
        <v>1.3487536127423109E-3</v>
      </c>
      <c r="DA1041" s="166">
        <f>+(DA998-CL998)/CL$993</f>
        <v>-7.6788928872617427E-4</v>
      </c>
      <c r="DB1041" s="165">
        <v>-1.4222239015877528E-2</v>
      </c>
      <c r="DC1041" s="165">
        <v>-1.8768360351309507E-2</v>
      </c>
      <c r="DD1041" s="165">
        <v>-1.4201379850518885E-2</v>
      </c>
      <c r="DE1041" s="165">
        <v>-2.2511783678523991E-2</v>
      </c>
      <c r="DF1041" s="165">
        <v>-2.9031666269307723E-2</v>
      </c>
      <c r="DG1041" s="165">
        <v>-2.8617946879344724E-2</v>
      </c>
      <c r="DH1041" s="165">
        <v>-2.0092421419971333E-4</v>
      </c>
      <c r="DI1041" s="165">
        <v>-2.3075404647794214E-3</v>
      </c>
      <c r="DJ1041" s="165">
        <v>-2.339299716091512E-3</v>
      </c>
      <c r="DK1041" s="165">
        <v>3.213643039968401E-3</v>
      </c>
      <c r="DL1041" s="165">
        <v>2.6776866102393255E-3</v>
      </c>
      <c r="DM1041" s="165">
        <v>2.8318645354097349E-4</v>
      </c>
      <c r="DN1041" s="167">
        <f>+(DN998-DA998)/DA$993</f>
        <v>1.0313046853868963E-2</v>
      </c>
      <c r="DO1041" s="165">
        <v>2.8318645354097349E-4</v>
      </c>
      <c r="DP1041" s="165">
        <v>-8.7328457543356212E-3</v>
      </c>
      <c r="DQ1041" s="165">
        <v>-7.85715805354242E-3</v>
      </c>
      <c r="DR1041" s="165">
        <v>-7.0553627132252002E-3</v>
      </c>
      <c r="DS1041" s="165">
        <v>3.697277574698018E-3</v>
      </c>
      <c r="DT1041" s="165">
        <v>3.4113198407976974E-3</v>
      </c>
      <c r="DU1041" s="165">
        <v>-5.6159875751844402E-3</v>
      </c>
      <c r="DV1041" s="168">
        <f>+(DV998-DN998)/DN$993</f>
        <v>-8.2525968521474386E-3</v>
      </c>
      <c r="DW1041" s="169">
        <f>+(DW998-DN998)/DN$993</f>
        <v>-1.0980716048363299E-2</v>
      </c>
      <c r="DX1041" s="170">
        <f>+(DX998-DN998)/DN$993</f>
        <v>4.9383388058547146E-4</v>
      </c>
      <c r="DZ1041" s="165">
        <f>+(DZ998-DW998)/DW$993</f>
        <v>-1.041282989922054E-2</v>
      </c>
      <c r="EC1041" s="165">
        <f>+(EC998-DZ998)/DZ$993</f>
        <v>-2.5571310205358341E-3</v>
      </c>
      <c r="EF1041" s="165">
        <f>+(EF998-EC998)/EC$993</f>
        <v>-4.0355885944588447E-3</v>
      </c>
      <c r="EI1041" s="165">
        <f>+(EI998-EF998)/EF$993</f>
        <v>-3.9140537655200681E-3</v>
      </c>
      <c r="EL1041" s="165">
        <f>+(EL998-EI998)/EI$993</f>
        <v>-3.6771922799915331E-3</v>
      </c>
      <c r="EO1041" s="165">
        <f>+(EO998-EL998)/EL$993</f>
        <v>-3.4744439379991365E-3</v>
      </c>
    </row>
    <row r="1042" spans="1:145" ht="15.5" x14ac:dyDescent="0.35">
      <c r="A1042" s="56" t="s">
        <v>404</v>
      </c>
      <c r="B1042" s="165" t="e">
        <f t="shared" si="1095"/>
        <v>#VALUE!</v>
      </c>
      <c r="C1042" s="165" t="e">
        <f t="shared" si="1095"/>
        <v>#VALUE!</v>
      </c>
      <c r="D1042" s="165" t="e">
        <f t="shared" si="1095"/>
        <v>#VALUE!</v>
      </c>
      <c r="E1042" s="165" t="e">
        <f t="shared" si="1095"/>
        <v>#VALUE!</v>
      </c>
      <c r="F1042" s="165" t="e">
        <f t="shared" si="1095"/>
        <v>#VALUE!</v>
      </c>
      <c r="G1042" s="165" t="e">
        <f t="shared" si="1095"/>
        <v>#VALUE!</v>
      </c>
      <c r="H1042" s="165" t="e">
        <f t="shared" si="1095"/>
        <v>#VALUE!</v>
      </c>
      <c r="I1042" s="165" t="e">
        <f t="shared" si="1095"/>
        <v>#VALUE!</v>
      </c>
      <c r="J1042" s="165" t="e">
        <f t="shared" si="1095"/>
        <v>#VALUE!</v>
      </c>
      <c r="K1042" s="165" t="e">
        <f t="shared" si="1095"/>
        <v>#VALUE!</v>
      </c>
      <c r="L1042" s="165" t="e">
        <f t="shared" si="1095"/>
        <v>#VALUE!</v>
      </c>
      <c r="M1042" s="165" t="e">
        <f t="shared" si="1095"/>
        <v>#VALUE!</v>
      </c>
      <c r="N1042" s="165" t="e">
        <f t="shared" si="1095"/>
        <v>#VALUE!</v>
      </c>
      <c r="O1042" s="165" t="e">
        <f t="shared" si="1095"/>
        <v>#VALUE!</v>
      </c>
      <c r="P1042" s="165">
        <v>3.5000000000000003E-2</v>
      </c>
      <c r="Q1042" s="165" t="e">
        <f t="shared" si="1096"/>
        <v>#VALUE!</v>
      </c>
      <c r="R1042" s="165" t="e">
        <f t="shared" si="1096"/>
        <v>#VALUE!</v>
      </c>
      <c r="S1042" s="165" t="e">
        <f t="shared" si="1096"/>
        <v>#VALUE!</v>
      </c>
      <c r="T1042" s="165" t="e">
        <f t="shared" si="1096"/>
        <v>#VALUE!</v>
      </c>
      <c r="U1042" s="165" t="e">
        <f t="shared" si="1096"/>
        <v>#VALUE!</v>
      </c>
      <c r="V1042" s="165" t="e">
        <f t="shared" si="1096"/>
        <v>#VALUE!</v>
      </c>
      <c r="W1042" s="165" t="e">
        <f t="shared" si="1096"/>
        <v>#VALUE!</v>
      </c>
      <c r="X1042" s="166" t="e">
        <f t="shared" si="1096"/>
        <v>#VALUE!</v>
      </c>
      <c r="Y1042" s="166" t="e">
        <f t="shared" si="1096"/>
        <v>#VALUE!</v>
      </c>
      <c r="Z1042" s="165" t="e">
        <f t="shared" si="1096"/>
        <v>#VALUE!</v>
      </c>
      <c r="AA1042" s="165" t="e">
        <f t="shared" si="1096"/>
        <v>#VALUE!</v>
      </c>
      <c r="AB1042" s="165">
        <v>1.4951797216597525E-3</v>
      </c>
      <c r="AC1042" s="165">
        <v>-1.9560406224542765E-3</v>
      </c>
      <c r="AD1042" s="165">
        <v>2.25093957981443E-3</v>
      </c>
      <c r="AE1042" s="165" t="e">
        <f>+(AE999-AA999)/AA$993</f>
        <v>#VALUE!</v>
      </c>
      <c r="AF1042" s="165">
        <v>6.7360366002445285E-2</v>
      </c>
      <c r="AG1042" s="165">
        <v>6.8108263509901096E-2</v>
      </c>
      <c r="AH1042" s="165">
        <v>5.4111238728763715E-2</v>
      </c>
      <c r="AI1042" s="165">
        <v>5.5113864487568429E-2</v>
      </c>
      <c r="AJ1042" s="166" t="e">
        <f>+(AJ999-AE999)/AE$993</f>
        <v>#VALUE!</v>
      </c>
      <c r="AK1042" s="166">
        <v>-1.6715922028579921E-2</v>
      </c>
      <c r="AL1042" s="166">
        <v>-3.0799038361704452E-2</v>
      </c>
      <c r="AM1042" s="166">
        <v>-8.1570239325809743E-2</v>
      </c>
      <c r="AN1042" s="166">
        <v>-8.5321472432194123E-2</v>
      </c>
      <c r="AO1042" s="166" t="e">
        <f>+(AO999-AJ999)/AJ$993</f>
        <v>#VALUE!</v>
      </c>
      <c r="AP1042" s="166">
        <v>-3.9520880600905145E-3</v>
      </c>
      <c r="AQ1042" s="166">
        <v>-2.505096884170561E-3</v>
      </c>
      <c r="AR1042" s="166">
        <v>5.2222786306043975E-2</v>
      </c>
      <c r="AS1042" s="166" t="e">
        <f>+(AS999-AO999)/AO$993</f>
        <v>#VALUE!</v>
      </c>
      <c r="AT1042" s="166">
        <v>6.8399569337217456E-2</v>
      </c>
      <c r="AU1042" s="166">
        <v>7.0997169477880692E-2</v>
      </c>
      <c r="AV1042" s="166">
        <v>1.7592735884023235E-2</v>
      </c>
      <c r="AW1042" s="166">
        <v>1.6531893274256696E-2</v>
      </c>
      <c r="AX1042" s="166" t="e">
        <f>+(AX999-AS999)/AS$993</f>
        <v>#VALUE!</v>
      </c>
      <c r="AY1042" s="166"/>
      <c r="AZ1042" s="166">
        <v>2.5054038562787231E-2</v>
      </c>
      <c r="BA1042" s="166">
        <v>1.502037176339672E-2</v>
      </c>
      <c r="BB1042" s="166">
        <v>2.8513097962162199E-3</v>
      </c>
      <c r="BC1042" s="166">
        <v>-4.8646482168899548E-3</v>
      </c>
      <c r="BD1042" s="166">
        <v>-3.143172376215583E-5</v>
      </c>
      <c r="BE1042" s="166">
        <v>-6.1620324132816776E-3</v>
      </c>
      <c r="BF1042" s="166" t="e">
        <f>+(BF999-AX999)/AX$993</f>
        <v>#VALUE!</v>
      </c>
      <c r="BG1042" s="166">
        <v>6.6490698787181248E-3</v>
      </c>
      <c r="BH1042" s="166">
        <v>-1.80213750442954E-2</v>
      </c>
      <c r="BI1042" s="166">
        <v>1.3561343963332604E-3</v>
      </c>
      <c r="BJ1042" s="166">
        <v>-3.0983940223065082E-2</v>
      </c>
      <c r="BK1042" s="166">
        <v>5.184525678962216E-3</v>
      </c>
      <c r="BL1042" s="166">
        <v>3.2590375640217284E-3</v>
      </c>
      <c r="BM1042" s="166">
        <v>1.9770109468080811E-2</v>
      </c>
      <c r="BN1042" s="166">
        <v>4.6137262714261208E-4</v>
      </c>
      <c r="BO1042" s="166" t="e">
        <f>+(BO999-BF999)/BF$993</f>
        <v>#VALUE!</v>
      </c>
      <c r="BP1042" s="166">
        <v>9.2583073115053947E-3</v>
      </c>
      <c r="BQ1042" s="166">
        <v>-3.4200195396709515E-2</v>
      </c>
      <c r="BR1042" s="166">
        <v>-7.4561723648182129E-2</v>
      </c>
      <c r="BS1042" s="166">
        <v>-0.11521164047959064</v>
      </c>
      <c r="BT1042" s="166">
        <v>-4.4822419748532481E-2</v>
      </c>
      <c r="BU1042" s="166">
        <v>-7.9547300154853534E-2</v>
      </c>
      <c r="BV1042" s="166">
        <v>-0.12145201813272281</v>
      </c>
      <c r="BW1042" s="166">
        <v>-3.9546743757112597E-2</v>
      </c>
      <c r="BX1042" s="166">
        <v>-4.9797585271013974E-2</v>
      </c>
      <c r="BY1042" s="166">
        <v>-6.7397215501443175E-2</v>
      </c>
      <c r="BZ1042" s="165">
        <v>-1.5371019703411542E-2</v>
      </c>
      <c r="CA1042" s="166" t="e">
        <f>+(CA999-BO999)/BO$993</f>
        <v>#VALUE!</v>
      </c>
      <c r="CB1042" s="166">
        <v>4.1336563221019335E-2</v>
      </c>
      <c r="CC1042" s="166">
        <v>3.6922831199595628E-2</v>
      </c>
      <c r="CD1042" s="166">
        <v>5.32676273146113E-3</v>
      </c>
      <c r="CE1042" s="166">
        <v>4.5865086368017817E-2</v>
      </c>
      <c r="CF1042" s="166">
        <v>3.896315833595921E-2</v>
      </c>
      <c r="CG1042" s="166">
        <v>1.1896925220285084E-2</v>
      </c>
      <c r="CH1042" s="166">
        <v>6.3294230767776169E-2</v>
      </c>
      <c r="CI1042" s="166">
        <v>5.0071967572363853E-2</v>
      </c>
      <c r="CJ1042" s="165">
        <v>4.5311683422822734E-2</v>
      </c>
      <c r="CK1042" s="165">
        <v>3.5057924364342033E-2</v>
      </c>
      <c r="CL1042" s="166" t="e">
        <f>+(CL999-CA999)/CA$993</f>
        <v>#VALUE!</v>
      </c>
      <c r="CM1042" s="166">
        <v>3.9009764734823787E-2</v>
      </c>
      <c r="CN1042" s="166">
        <v>5.5212465062089613E-2</v>
      </c>
      <c r="CO1042" s="166">
        <v>5.5263684115528885E-2</v>
      </c>
      <c r="CP1042" s="166">
        <v>5.9755834803216709E-2</v>
      </c>
      <c r="CQ1042" s="166">
        <v>4.746396730819185E-2</v>
      </c>
      <c r="CR1042" s="166">
        <v>3.325559840563707E-2</v>
      </c>
      <c r="CS1042" s="166">
        <v>5.4747591476303072E-2</v>
      </c>
      <c r="CT1042" s="166">
        <v>5.6799531225839896E-2</v>
      </c>
      <c r="CU1042" s="166">
        <v>3.4740243140968949E-2</v>
      </c>
      <c r="CV1042" s="166">
        <v>2.9021700584387494E-2</v>
      </c>
      <c r="CW1042" s="166">
        <v>3.2218327063665064E-2</v>
      </c>
      <c r="CX1042" s="166">
        <v>1.6502461302447213E-2</v>
      </c>
      <c r="CY1042" s="166">
        <v>2.9474055884017518E-2</v>
      </c>
      <c r="CZ1042" s="166">
        <v>2.9934468822075275E-2</v>
      </c>
      <c r="DA1042" s="166" t="e">
        <f>+(DA999-CL999)/CL$993</f>
        <v>#VALUE!</v>
      </c>
      <c r="DB1042" s="165">
        <v>4.4183353197126955E-2</v>
      </c>
      <c r="DC1042" s="165">
        <v>3.6815031200019055E-2</v>
      </c>
      <c r="DD1042" s="165">
        <v>3.6152487919046357E-2</v>
      </c>
      <c r="DE1042" s="165">
        <v>4.3760723267298691E-2</v>
      </c>
      <c r="DF1042" s="165">
        <v>3.7799235492886989E-2</v>
      </c>
      <c r="DG1042" s="165">
        <v>2.4709008561657815E-2</v>
      </c>
      <c r="DH1042" s="165">
        <v>7.5307031324237786E-2</v>
      </c>
      <c r="DI1042" s="165">
        <v>7.1208802259824872E-2</v>
      </c>
      <c r="DJ1042" s="165">
        <v>5.7689802035010229E-2</v>
      </c>
      <c r="DK1042" s="165">
        <v>3.386501409188826E-2</v>
      </c>
      <c r="DL1042" s="165">
        <v>2.4173091596839009E-2</v>
      </c>
      <c r="DM1042" s="165">
        <v>-2.5060337156050665E-3</v>
      </c>
      <c r="DN1042" s="167" t="e">
        <f>+(DN999-DA999)/DA$993</f>
        <v>#VALUE!</v>
      </c>
      <c r="DO1042" s="165">
        <v>-2.5060337156050665E-3</v>
      </c>
      <c r="DP1042" s="165">
        <v>3.2373901972943812E-2</v>
      </c>
      <c r="DQ1042" s="165">
        <v>2.9721166766793858E-2</v>
      </c>
      <c r="DR1042" s="165">
        <v>2.5923333737402264E-2</v>
      </c>
      <c r="DS1042" s="165">
        <v>6.335696177289224E-2</v>
      </c>
      <c r="DT1042" s="165">
        <v>5.3842480898549407E-2</v>
      </c>
      <c r="DU1042" s="165">
        <v>1.9500022828596902E-2</v>
      </c>
      <c r="DV1042" s="168" t="e">
        <f>+(DV999-DN999)/DN$993</f>
        <v>#VALUE!</v>
      </c>
      <c r="DW1042" s="169" t="e">
        <f>+(DW999-DN999)/DN$993</f>
        <v>#VALUE!</v>
      </c>
      <c r="DX1042" s="170" t="e">
        <f>+(DX999-DN999)/DN$993</f>
        <v>#VALUE!</v>
      </c>
      <c r="DZ1042" s="165" t="e">
        <f>+(DZ999-DW999)/DW$993</f>
        <v>#VALUE!</v>
      </c>
      <c r="EC1042" s="165" t="e">
        <f>+(EC999-DZ999)/DZ$993</f>
        <v>#VALUE!</v>
      </c>
      <c r="EF1042" s="165" t="e">
        <f>+(EF999-EC999)/EC$993</f>
        <v>#VALUE!</v>
      </c>
      <c r="EI1042" s="165" t="e">
        <f>+(EI999-EF999)/EF$993</f>
        <v>#VALUE!</v>
      </c>
      <c r="EL1042" s="165" t="e">
        <f>+(EL999-EI999)/EI$993</f>
        <v>#VALUE!</v>
      </c>
      <c r="EO1042" s="165" t="e">
        <f>+(EO999-EL999)/EL$993</f>
        <v>#VALUE!</v>
      </c>
    </row>
    <row r="1043" spans="1:145" ht="15.5" x14ac:dyDescent="0.35">
      <c r="A1043" s="27"/>
      <c r="B1043" s="165"/>
      <c r="C1043" s="165"/>
      <c r="D1043" s="165"/>
      <c r="E1043" s="165"/>
      <c r="F1043" s="165"/>
      <c r="G1043" s="165"/>
      <c r="H1043" s="165"/>
      <c r="I1043" s="165"/>
      <c r="J1043" s="165"/>
      <c r="K1043" s="165"/>
      <c r="L1043" s="165"/>
      <c r="M1043" s="165"/>
      <c r="N1043" s="165"/>
      <c r="O1043" s="165"/>
      <c r="P1043" s="165"/>
      <c r="Q1043" s="128"/>
      <c r="R1043" s="128"/>
      <c r="S1043" s="128"/>
      <c r="T1043" s="128"/>
      <c r="U1043" s="128"/>
      <c r="V1043" s="128"/>
      <c r="W1043" s="128"/>
      <c r="X1043" s="129"/>
      <c r="Y1043" s="129"/>
      <c r="Z1043" s="128"/>
      <c r="AA1043" s="128"/>
      <c r="AB1043" s="128"/>
      <c r="AC1043" s="128"/>
      <c r="AD1043" s="128"/>
      <c r="AE1043" s="128"/>
      <c r="AF1043" s="128"/>
      <c r="AG1043" s="128"/>
      <c r="AH1043" s="128"/>
      <c r="AI1043" s="128"/>
      <c r="AJ1043" s="129"/>
      <c r="AK1043" s="129"/>
      <c r="AL1043" s="129"/>
      <c r="AM1043" s="129"/>
      <c r="AN1043" s="129"/>
      <c r="AO1043" s="129"/>
      <c r="AP1043" s="129"/>
      <c r="AQ1043" s="129"/>
      <c r="AR1043" s="129"/>
      <c r="AS1043" s="129"/>
      <c r="AT1043" s="129"/>
      <c r="AU1043" s="129"/>
      <c r="AV1043" s="129"/>
      <c r="AW1043" s="129"/>
      <c r="AX1043" s="129"/>
      <c r="AY1043" s="129"/>
      <c r="AZ1043" s="129"/>
      <c r="BA1043" s="129"/>
      <c r="BB1043" s="129"/>
      <c r="BC1043" s="129"/>
      <c r="BD1043" s="129"/>
      <c r="BE1043" s="129"/>
      <c r="BF1043" s="129"/>
      <c r="BG1043" s="129"/>
      <c r="BH1043" s="129"/>
      <c r="BI1043" s="129"/>
      <c r="BJ1043" s="129"/>
      <c r="BK1043" s="129"/>
      <c r="BL1043" s="129"/>
      <c r="BM1043" s="129"/>
      <c r="BN1043" s="129"/>
      <c r="BO1043" s="129"/>
      <c r="BP1043" s="129"/>
      <c r="BQ1043" s="129"/>
      <c r="BR1043" s="129"/>
      <c r="BS1043" s="129"/>
      <c r="BT1043" s="129"/>
      <c r="BU1043" s="129"/>
      <c r="BV1043" s="129"/>
      <c r="BW1043" s="129"/>
      <c r="BX1043" s="129"/>
      <c r="BY1043" s="129"/>
      <c r="BZ1043" s="128"/>
      <c r="CA1043" s="129"/>
      <c r="CB1043" s="129"/>
      <c r="CC1043" s="129"/>
      <c r="CD1043" s="129"/>
      <c r="CE1043" s="129"/>
      <c r="CF1043" s="129"/>
      <c r="CG1043" s="129"/>
      <c r="CH1043" s="129"/>
      <c r="CI1043" s="129"/>
      <c r="CJ1043" s="128"/>
      <c r="CK1043" s="128"/>
      <c r="CL1043" s="129"/>
      <c r="CM1043" s="129"/>
      <c r="CN1043" s="129"/>
      <c r="CO1043" s="129"/>
      <c r="CP1043" s="129"/>
      <c r="CQ1043" s="129"/>
      <c r="CR1043" s="129"/>
      <c r="CS1043" s="129"/>
      <c r="CT1043" s="129"/>
      <c r="CU1043" s="129"/>
      <c r="CV1043" s="129"/>
      <c r="CW1043" s="129"/>
      <c r="CX1043" s="129"/>
      <c r="CY1043" s="129"/>
      <c r="CZ1043" s="129"/>
      <c r="DA1043" s="129"/>
      <c r="DB1043" s="128"/>
      <c r="DC1043" s="128"/>
      <c r="DD1043" s="128"/>
      <c r="DE1043" s="128"/>
      <c r="DF1043" s="128"/>
      <c r="DG1043" s="128"/>
      <c r="DH1043" s="128"/>
      <c r="DI1043" s="128"/>
      <c r="DJ1043" s="128"/>
      <c r="DK1043" s="128"/>
      <c r="DL1043" s="128"/>
      <c r="DM1043" s="128"/>
      <c r="DN1043" s="130"/>
      <c r="DO1043" s="128"/>
      <c r="DP1043" s="128"/>
      <c r="DQ1043" s="128"/>
      <c r="DR1043" s="128"/>
      <c r="DS1043" s="128"/>
      <c r="DT1043" s="128"/>
      <c r="DU1043" s="128"/>
      <c r="DV1043" s="131"/>
      <c r="DW1043" s="132"/>
      <c r="DX1043" s="133"/>
      <c r="DZ1043" s="128"/>
      <c r="EC1043" s="128"/>
      <c r="EF1043" s="128"/>
      <c r="EI1043" s="128"/>
      <c r="EL1043" s="128"/>
      <c r="EO1043" s="128"/>
    </row>
    <row r="1044" spans="1:145" ht="15.5" x14ac:dyDescent="0.35">
      <c r="A1044" s="56" t="s">
        <v>405</v>
      </c>
      <c r="B1044" s="165" t="e">
        <f t="shared" ref="B1044:O1048" si="1097">+(B1001-A1001)/A$993</f>
        <v>#VALUE!</v>
      </c>
      <c r="C1044" s="165" t="e">
        <f t="shared" si="1097"/>
        <v>#VALUE!</v>
      </c>
      <c r="D1044" s="165" t="e">
        <f t="shared" si="1097"/>
        <v>#VALUE!</v>
      </c>
      <c r="E1044" s="165" t="e">
        <f t="shared" si="1097"/>
        <v>#VALUE!</v>
      </c>
      <c r="F1044" s="165" t="e">
        <f t="shared" si="1097"/>
        <v>#VALUE!</v>
      </c>
      <c r="G1044" s="165" t="e">
        <f t="shared" si="1097"/>
        <v>#VALUE!</v>
      </c>
      <c r="H1044" s="165" t="e">
        <f t="shared" si="1097"/>
        <v>#VALUE!</v>
      </c>
      <c r="I1044" s="165" t="e">
        <f t="shared" si="1097"/>
        <v>#VALUE!</v>
      </c>
      <c r="J1044" s="165" t="e">
        <f t="shared" si="1097"/>
        <v>#VALUE!</v>
      </c>
      <c r="K1044" s="165" t="e">
        <f t="shared" si="1097"/>
        <v>#VALUE!</v>
      </c>
      <c r="L1044" s="165" t="e">
        <f t="shared" si="1097"/>
        <v>#VALUE!</v>
      </c>
      <c r="M1044" s="165" t="e">
        <f t="shared" si="1097"/>
        <v>#VALUE!</v>
      </c>
      <c r="N1044" s="165" t="e">
        <f t="shared" si="1097"/>
        <v>#VALUE!</v>
      </c>
      <c r="O1044" s="165" t="e">
        <f t="shared" si="1097"/>
        <v>#VALUE!</v>
      </c>
      <c r="P1044" s="165">
        <v>7.9383835610958312E-2</v>
      </c>
      <c r="Q1044" s="165" t="e">
        <f t="shared" ref="Q1044:AA1048" si="1098">+(Q1001-P1001)/P$993</f>
        <v>#VALUE!</v>
      </c>
      <c r="R1044" s="165" t="e">
        <f t="shared" si="1098"/>
        <v>#VALUE!</v>
      </c>
      <c r="S1044" s="165" t="e">
        <f t="shared" si="1098"/>
        <v>#VALUE!</v>
      </c>
      <c r="T1044" s="165" t="e">
        <f t="shared" si="1098"/>
        <v>#VALUE!</v>
      </c>
      <c r="U1044" s="165" t="e">
        <f t="shared" si="1098"/>
        <v>#VALUE!</v>
      </c>
      <c r="V1044" s="165" t="e">
        <f t="shared" si="1098"/>
        <v>#VALUE!</v>
      </c>
      <c r="W1044" s="165" t="e">
        <f t="shared" si="1098"/>
        <v>#VALUE!</v>
      </c>
      <c r="X1044" s="166" t="e">
        <f t="shared" si="1098"/>
        <v>#VALUE!</v>
      </c>
      <c r="Y1044" s="166" t="e">
        <f t="shared" si="1098"/>
        <v>#VALUE!</v>
      </c>
      <c r="Z1044" s="165" t="e">
        <f t="shared" si="1098"/>
        <v>#VALUE!</v>
      </c>
      <c r="AA1044" s="165" t="e">
        <f t="shared" si="1098"/>
        <v>#VALUE!</v>
      </c>
      <c r="AB1044" s="165">
        <v>-1.5300290750643515E-2</v>
      </c>
      <c r="AC1044" s="165">
        <v>-9.832903389183861E-3</v>
      </c>
      <c r="AD1044" s="165">
        <v>-7.906848318019126E-3</v>
      </c>
      <c r="AE1044" s="165" t="e">
        <f>+(AE1001-AA1001)/AA$993</f>
        <v>#VALUE!</v>
      </c>
      <c r="AF1044" s="165">
        <v>2.3644741231789002E-2</v>
      </c>
      <c r="AG1044" s="165">
        <v>3.2050876367935202E-2</v>
      </c>
      <c r="AH1044" s="165">
        <v>8.1338378271690701E-2</v>
      </c>
      <c r="AI1044" s="165">
        <v>6.1471365109316688E-2</v>
      </c>
      <c r="AJ1044" s="166" t="e">
        <f>+(AJ1001-AE1001)/AE$993</f>
        <v>#VALUE!</v>
      </c>
      <c r="AK1044" s="166">
        <v>-1.0762130803666312E-2</v>
      </c>
      <c r="AL1044" s="166">
        <v>-2.2694316934562427E-2</v>
      </c>
      <c r="AM1044" s="166">
        <v>-3.4065657008505799E-2</v>
      </c>
      <c r="AN1044" s="166">
        <v>-3.3950612225324112E-2</v>
      </c>
      <c r="AO1044" s="166" t="e">
        <f>+(AO1001-AJ1001)/AJ$993</f>
        <v>#VALUE!</v>
      </c>
      <c r="AP1044" s="166">
        <v>-3.6630759181894269E-2</v>
      </c>
      <c r="AQ1044" s="166">
        <v>-3.8721148263695424E-2</v>
      </c>
      <c r="AR1044" s="166">
        <v>-3.9022591594961832E-2</v>
      </c>
      <c r="AS1044" s="166" t="e">
        <f>+(AS1001-AO1001)/AO$993</f>
        <v>#VALUE!</v>
      </c>
      <c r="AT1044" s="166">
        <v>2.1964508821893099E-2</v>
      </c>
      <c r="AU1044" s="166">
        <v>-6.5477112619612671E-2</v>
      </c>
      <c r="AV1044" s="166">
        <v>-8.8791817248249999E-2</v>
      </c>
      <c r="AW1044" s="166">
        <v>-9.0537196006641396E-2</v>
      </c>
      <c r="AX1044" s="166" t="e">
        <f>+(AX1001-AS1001)/AS$993</f>
        <v>#VALUE!</v>
      </c>
      <c r="AY1044" s="166"/>
      <c r="AZ1044" s="166">
        <v>-8.8742230271861202E-3</v>
      </c>
      <c r="BA1044" s="166">
        <v>-7.5526822780813798E-3</v>
      </c>
      <c r="BB1044" s="166">
        <v>4.1140230251715246E-2</v>
      </c>
      <c r="BC1044" s="166">
        <v>3.5149622321318942E-2</v>
      </c>
      <c r="BD1044" s="166">
        <v>4.7593328390896028E-2</v>
      </c>
      <c r="BE1044" s="166">
        <v>4.8683110704770917E-2</v>
      </c>
      <c r="BF1044" s="166" t="e">
        <f>+(BF1001-AX1001)/AX$993</f>
        <v>#VALUE!</v>
      </c>
      <c r="BG1044" s="166">
        <v>1.8463043279272329E-2</v>
      </c>
      <c r="BH1044" s="166">
        <v>1.1664979731625596E-2</v>
      </c>
      <c r="BI1044" s="166">
        <v>3.7839198028152997E-3</v>
      </c>
      <c r="BJ1044" s="166">
        <v>-3.3460064352717946E-3</v>
      </c>
      <c r="BK1044" s="166">
        <v>1.1172871950056094E-2</v>
      </c>
      <c r="BL1044" s="166">
        <v>7.3517053685735983E-4</v>
      </c>
      <c r="BM1044" s="166">
        <v>3.9571763155211038E-3</v>
      </c>
      <c r="BN1044" s="166">
        <v>2.7037654849212537E-3</v>
      </c>
      <c r="BO1044" s="166" t="e">
        <f>+(BO1001-BF1001)/BF$993</f>
        <v>#VALUE!</v>
      </c>
      <c r="BP1044" s="166">
        <v>4.6017352886822977E-3</v>
      </c>
      <c r="BQ1044" s="166">
        <v>-1.3747635127250741E-2</v>
      </c>
      <c r="BR1044" s="166">
        <v>-3.0210065587809826E-2</v>
      </c>
      <c r="BS1044" s="166">
        <v>-3.0995523389641524E-2</v>
      </c>
      <c r="BT1044" s="166">
        <v>-2.2776687735416159E-2</v>
      </c>
      <c r="BU1044" s="166">
        <v>-2.9458972154921246E-2</v>
      </c>
      <c r="BV1044" s="166">
        <v>-7.3599499923053993E-2</v>
      </c>
      <c r="BW1044" s="166">
        <v>-2.2264937502816971E-2</v>
      </c>
      <c r="BX1044" s="166">
        <v>-3.2324107794890762E-2</v>
      </c>
      <c r="BY1044" s="166">
        <v>-6.1590891606941464E-2</v>
      </c>
      <c r="BZ1044" s="165">
        <v>-1.9639916226860295E-2</v>
      </c>
      <c r="CA1044" s="166" t="e">
        <f>+(CA1001-BO1001)/BO$993</f>
        <v>#VALUE!</v>
      </c>
      <c r="CB1044" s="166">
        <v>2.5640798880186871E-2</v>
      </c>
      <c r="CC1044" s="166">
        <v>2.2374065806222327E-2</v>
      </c>
      <c r="CD1044" s="166">
        <v>6.1382457027626975E-3</v>
      </c>
      <c r="CE1044" s="166">
        <v>2.6065934728295256E-2</v>
      </c>
      <c r="CF1044" s="166">
        <v>2.214654304376542E-2</v>
      </c>
      <c r="CG1044" s="166">
        <v>5.638288241150733E-3</v>
      </c>
      <c r="CH1044" s="166">
        <v>2.5802995155136444E-2</v>
      </c>
      <c r="CI1044" s="166">
        <v>1.6418883729493967E-2</v>
      </c>
      <c r="CJ1044" s="165">
        <v>2.5599796132608786E-2</v>
      </c>
      <c r="CK1044" s="165">
        <v>1.672808722913556E-2</v>
      </c>
      <c r="CL1044" s="166" t="e">
        <f>+(CL1001-CA1001)/CA$993</f>
        <v>#VALUE!</v>
      </c>
      <c r="CM1044" s="166">
        <v>1.1152166948438377E-3</v>
      </c>
      <c r="CN1044" s="166">
        <v>1.4923271345043988E-2</v>
      </c>
      <c r="CO1044" s="166">
        <v>1.4984374077563428E-2</v>
      </c>
      <c r="CP1044" s="166">
        <v>3.2404867321764841E-2</v>
      </c>
      <c r="CQ1044" s="166">
        <v>1.3038563283293118E-2</v>
      </c>
      <c r="CR1044" s="166">
        <v>-6.0990990459427012E-3</v>
      </c>
      <c r="CS1044" s="166">
        <v>2.8950871952561276E-2</v>
      </c>
      <c r="CT1044" s="166">
        <v>1.7526403418316447E-2</v>
      </c>
      <c r="CU1044" s="166">
        <v>-8.8379303956355338E-3</v>
      </c>
      <c r="CV1044" s="166">
        <v>1.4407648739625606E-2</v>
      </c>
      <c r="CW1044" s="166">
        <v>7.3158376187302948E-3</v>
      </c>
      <c r="CX1044" s="166">
        <v>4.0583332463190857E-3</v>
      </c>
      <c r="CY1044" s="166">
        <v>1.7724017195143253E-3</v>
      </c>
      <c r="CZ1044" s="166">
        <v>-1.3300314717125953E-2</v>
      </c>
      <c r="DA1044" s="166" t="e">
        <f>+(DA1001-CL1001)/CL$993</f>
        <v>#VALUE!</v>
      </c>
      <c r="DB1044" s="165">
        <v>1.4506935801280461E-2</v>
      </c>
      <c r="DC1044" s="165">
        <v>4.8227935343580748E-3</v>
      </c>
      <c r="DD1044" s="165">
        <v>-8.2880750259312561E-3</v>
      </c>
      <c r="DE1044" s="165">
        <v>1.2290549278260768E-2</v>
      </c>
      <c r="DF1044" s="165">
        <v>1.9262396095752607E-3</v>
      </c>
      <c r="DG1044" s="165">
        <v>-6.8330118587036897E-3</v>
      </c>
      <c r="DH1044" s="165">
        <v>2.3859693078077299E-2</v>
      </c>
      <c r="DI1044" s="165">
        <v>2.0775133088885858E-2</v>
      </c>
      <c r="DJ1044" s="165">
        <v>2.1748118268088827E-3</v>
      </c>
      <c r="DK1044" s="165">
        <v>2.6854334722377759E-2</v>
      </c>
      <c r="DL1044" s="165">
        <v>2.5204896446212498E-2</v>
      </c>
      <c r="DM1044" s="165">
        <v>1.7645128652364536E-3</v>
      </c>
      <c r="DN1044" s="167" t="e">
        <f>+(DN1001-DA1001)/DA$993</f>
        <v>#VALUE!</v>
      </c>
      <c r="DO1044" s="165">
        <v>1.7645128652364536E-3</v>
      </c>
      <c r="DP1044" s="165">
        <v>2.822079835445027E-2</v>
      </c>
      <c r="DQ1044" s="165">
        <v>2.4611727740579774E-2</v>
      </c>
      <c r="DR1044" s="165">
        <v>2.1993238140847371E-3</v>
      </c>
      <c r="DS1044" s="165">
        <v>2.6821755097945914E-2</v>
      </c>
      <c r="DT1044" s="165">
        <v>2.5587908609475199E-2</v>
      </c>
      <c r="DU1044" s="165">
        <v>1.0881238447977023E-2</v>
      </c>
      <c r="DV1044" s="168" t="e">
        <f>+(DV1001-DN1001)/DN$993</f>
        <v>#VALUE!</v>
      </c>
      <c r="DW1044" s="169" t="e">
        <f>+(DW1001-DN1001)/DN$993</f>
        <v>#VALUE!</v>
      </c>
      <c r="DX1044" s="170" t="e">
        <f>+(DX1001-DN1001)/DN$993</f>
        <v>#VALUE!</v>
      </c>
      <c r="DZ1044" s="165" t="e">
        <f>+(DZ1001-DW1001)/DW$993</f>
        <v>#VALUE!</v>
      </c>
      <c r="EC1044" s="165" t="e">
        <f>+(EC1001-DZ1001)/DZ$993</f>
        <v>#VALUE!</v>
      </c>
      <c r="EF1044" s="165" t="e">
        <f>+(EF1001-EC1001)/EC$993</f>
        <v>#VALUE!</v>
      </c>
      <c r="EI1044" s="165" t="e">
        <f>+(EI1001-EF1001)/EF$993</f>
        <v>#VALUE!</v>
      </c>
      <c r="EL1044" s="165" t="e">
        <f>+(EL1001-EI1001)/EI$993</f>
        <v>#VALUE!</v>
      </c>
      <c r="EO1044" s="165" t="e">
        <f>+(EO1001-EL1001)/EL$993</f>
        <v>#VALUE!</v>
      </c>
    </row>
    <row r="1045" spans="1:145" ht="15.5" x14ac:dyDescent="0.35">
      <c r="A1045" s="56" t="s">
        <v>406</v>
      </c>
      <c r="B1045" s="165" t="e">
        <f t="shared" si="1097"/>
        <v>#VALUE!</v>
      </c>
      <c r="C1045" s="165">
        <f t="shared" si="1097"/>
        <v>-1.7666428809901644E-2</v>
      </c>
      <c r="D1045" s="165">
        <f t="shared" si="1097"/>
        <v>-8.2310549114888391E-3</v>
      </c>
      <c r="E1045" s="165">
        <f t="shared" si="1097"/>
        <v>5.2038226884852665E-3</v>
      </c>
      <c r="F1045" s="165">
        <f t="shared" si="1097"/>
        <v>3.2835841388619474E-4</v>
      </c>
      <c r="G1045" s="165">
        <f t="shared" si="1097"/>
        <v>2.9822478510725751E-4</v>
      </c>
      <c r="H1045" s="165">
        <f t="shared" si="1097"/>
        <v>5.26100295951856E-3</v>
      </c>
      <c r="I1045" s="165">
        <f t="shared" si="1097"/>
        <v>6.0835883942711513E-2</v>
      </c>
      <c r="J1045" s="165">
        <f t="shared" si="1097"/>
        <v>5.1882400109010407E-3</v>
      </c>
      <c r="K1045" s="165">
        <f t="shared" si="1097"/>
        <v>-3.9259497893069963E-3</v>
      </c>
      <c r="L1045" s="165">
        <f t="shared" si="1097"/>
        <v>4.9941793869683497E-2</v>
      </c>
      <c r="M1045" s="165">
        <f t="shared" si="1097"/>
        <v>2.7150539153010609E-3</v>
      </c>
      <c r="N1045" s="165">
        <f t="shared" si="1097"/>
        <v>-1.3876921228475957E-2</v>
      </c>
      <c r="O1045" s="165">
        <f t="shared" si="1097"/>
        <v>1.8319681214694707E-2</v>
      </c>
      <c r="P1045" s="165">
        <v>8.1400421583029653E-2</v>
      </c>
      <c r="Q1045" s="165">
        <f t="shared" si="1098"/>
        <v>2.6081826317627937E-2</v>
      </c>
      <c r="R1045" s="165">
        <f t="shared" si="1098"/>
        <v>-3.3244672963546316E-3</v>
      </c>
      <c r="S1045" s="165">
        <f t="shared" si="1098"/>
        <v>1.1714218137842153E-2</v>
      </c>
      <c r="T1045" s="165">
        <f t="shared" si="1098"/>
        <v>3.1264943776207664E-2</v>
      </c>
      <c r="U1045" s="165">
        <f t="shared" si="1098"/>
        <v>3.060834520883076E-2</v>
      </c>
      <c r="V1045" s="165">
        <f t="shared" si="1098"/>
        <v>5.6737780385693382E-2</v>
      </c>
      <c r="W1045" s="165">
        <f t="shared" si="1098"/>
        <v>5.2066568144058488E-3</v>
      </c>
      <c r="X1045" s="166">
        <f t="shared" si="1098"/>
        <v>3.500647740833604E-2</v>
      </c>
      <c r="Y1045" s="166">
        <f t="shared" si="1098"/>
        <v>7.817115302612922E-3</v>
      </c>
      <c r="Z1045" s="165">
        <f t="shared" si="1098"/>
        <v>1.4338593497723316E-2</v>
      </c>
      <c r="AA1045" s="165">
        <f t="shared" si="1098"/>
        <v>4.3021147375753063E-2</v>
      </c>
      <c r="AB1045" s="165">
        <v>-1.479183073369993E-2</v>
      </c>
      <c r="AC1045" s="165">
        <v>-9.7385783795976236E-3</v>
      </c>
      <c r="AD1045" s="165">
        <v>-6.4202137751091402E-3</v>
      </c>
      <c r="AE1045" s="165">
        <f>+(AE1002-AA1002)/AA$993</f>
        <v>1.9413852713828072E-2</v>
      </c>
      <c r="AF1045" s="165">
        <v>2.3644741231789002E-2</v>
      </c>
      <c r="AG1045" s="165">
        <v>3.2050484723708202E-2</v>
      </c>
      <c r="AH1045" s="165">
        <v>8.1337986358140116E-2</v>
      </c>
      <c r="AI1045" s="165">
        <v>6.5342128849870465E-2</v>
      </c>
      <c r="AJ1045" s="166">
        <f>+(AJ1002-AE1002)/AE$993</f>
        <v>8.909155070955967E-3</v>
      </c>
      <c r="AK1045" s="166">
        <v>-1.0772390992968145E-2</v>
      </c>
      <c r="AL1045" s="166">
        <v>-2.2703158609945311E-2</v>
      </c>
      <c r="AM1045" s="166">
        <v>-3.2433488792845022E-2</v>
      </c>
      <c r="AN1045" s="166">
        <v>-3.2314294807604997E-2</v>
      </c>
      <c r="AO1045" s="166">
        <f>+(AO1002-AJ1002)/AJ$993</f>
        <v>-1.9582230492132958E-2</v>
      </c>
      <c r="AP1045" s="166">
        <v>-3.6627473848452059E-2</v>
      </c>
      <c r="AQ1045" s="166">
        <v>-3.8715124775714337E-2</v>
      </c>
      <c r="AR1045" s="166">
        <v>-3.9019209223108788E-2</v>
      </c>
      <c r="AS1045" s="166">
        <f>+(AS1002-AO1002)/AO$993</f>
        <v>-2.7245129615529471E-2</v>
      </c>
      <c r="AT1045" s="166">
        <v>2.1976367636403996E-2</v>
      </c>
      <c r="AU1045" s="166">
        <v>-6.8242260563115151E-2</v>
      </c>
      <c r="AV1045" s="166">
        <v>-8.970676933382507E-2</v>
      </c>
      <c r="AW1045" s="166">
        <v>-9.1458712544358695E-2</v>
      </c>
      <c r="AX1045" s="166">
        <f>+(AX1002-AS1002)/AS$993</f>
        <v>1.1503732377204218E-2</v>
      </c>
      <c r="AY1045" s="166"/>
      <c r="AZ1045" s="166">
        <v>-8.8676733139133723E-3</v>
      </c>
      <c r="BA1045" s="166">
        <v>-7.5461325648086318E-3</v>
      </c>
      <c r="BB1045" s="166">
        <v>3.980148550538419E-2</v>
      </c>
      <c r="BC1045" s="166">
        <v>3.3810877574987887E-2</v>
      </c>
      <c r="BD1045" s="166">
        <v>4.7653554327465729E-2</v>
      </c>
      <c r="BE1045" s="166">
        <v>4.8743336641340625E-2</v>
      </c>
      <c r="BF1045" s="166">
        <f>+(BF1002-AX1002)/AX$993</f>
        <v>2.9601333964189053E-3</v>
      </c>
      <c r="BG1045" s="166">
        <v>1.952549800674374E-2</v>
      </c>
      <c r="BH1045" s="166">
        <v>1.272642989679581E-2</v>
      </c>
      <c r="BI1045" s="166">
        <v>1.6043062396867827E-2</v>
      </c>
      <c r="BJ1045" s="166">
        <v>8.9126346745270167E-3</v>
      </c>
      <c r="BK1045" s="166">
        <v>1.1849322535519196E-2</v>
      </c>
      <c r="BL1045" s="166">
        <v>1.4111213863961271E-3</v>
      </c>
      <c r="BM1045" s="166">
        <v>4.6243817863842558E-3</v>
      </c>
      <c r="BN1045" s="166">
        <v>3.3709709557844057E-3</v>
      </c>
      <c r="BO1045" s="166">
        <f>+(BO1002-BF1002)/BF$993</f>
        <v>-1.2748610404687171E-2</v>
      </c>
      <c r="BP1045" s="166">
        <v>4.5828006156960642E-3</v>
      </c>
      <c r="BQ1045" s="166">
        <v>-1.376656655554408E-2</v>
      </c>
      <c r="BR1045" s="166">
        <v>-3.0229495951534138E-2</v>
      </c>
      <c r="BS1045" s="166">
        <v>-3.1015814410540139E-2</v>
      </c>
      <c r="BT1045" s="166">
        <v>-2.2793992478467077E-2</v>
      </c>
      <c r="BU1045" s="166">
        <v>-2.9476775574407546E-2</v>
      </c>
      <c r="BV1045" s="166">
        <v>-7.3618300695411046E-2</v>
      </c>
      <c r="BW1045" s="166">
        <v>-2.2279747832396356E-2</v>
      </c>
      <c r="BX1045" s="166">
        <v>-3.2338170161900354E-2</v>
      </c>
      <c r="BY1045" s="166">
        <v>-6.1603208727954765E-2</v>
      </c>
      <c r="BZ1045" s="165">
        <v>-1.9652362928686957E-2</v>
      </c>
      <c r="CA1045" s="166">
        <f>+(CA1002-BO1002)/BO$993</f>
        <v>-1.7417855005110915E-2</v>
      </c>
      <c r="CB1045" s="166">
        <v>2.5610239708933537E-2</v>
      </c>
      <c r="CC1045" s="166">
        <v>2.2344525274010749E-2</v>
      </c>
      <c r="CD1045" s="166">
        <v>6.11023312911382E-3</v>
      </c>
      <c r="CE1045" s="166">
        <v>2.6035501065685605E-2</v>
      </c>
      <c r="CF1045" s="166">
        <v>2.2117123836576064E-2</v>
      </c>
      <c r="CG1045" s="166">
        <v>5.610390717091851E-3</v>
      </c>
      <c r="CH1045" s="166">
        <v>2.5767950511573899E-2</v>
      </c>
      <c r="CI1045" s="166">
        <v>1.6384600926008838E-2</v>
      </c>
      <c r="CJ1045" s="165">
        <v>2.5562730641515891E-2</v>
      </c>
      <c r="CK1045" s="165">
        <v>1.6690006245135988E-2</v>
      </c>
      <c r="CL1045" s="166">
        <f>+(CL1002-CA1002)/CA$993</f>
        <v>1.3090251163930495E-2</v>
      </c>
      <c r="CM1045" s="166">
        <v>1.0927864261298039E-3</v>
      </c>
      <c r="CN1045" s="166">
        <v>1.4900748384874912E-2</v>
      </c>
      <c r="CO1045" s="166">
        <v>1.4969358770784058E-2</v>
      </c>
      <c r="CP1045" s="166">
        <v>3.2392354160620959E-2</v>
      </c>
      <c r="CQ1045" s="166">
        <v>1.3023547489920444E-2</v>
      </c>
      <c r="CR1045" s="166">
        <v>-6.1153661554297903E-3</v>
      </c>
      <c r="CS1045" s="166">
        <v>2.8941118212813116E-2</v>
      </c>
      <c r="CT1045" s="166">
        <v>1.7514648911440465E-2</v>
      </c>
      <c r="CU1045" s="166">
        <v>-8.8529361490942027E-3</v>
      </c>
      <c r="CV1045" s="166">
        <v>1.1899651814629462E-2</v>
      </c>
      <c r="CW1045" s="166">
        <v>4.8070906198855656E-3</v>
      </c>
      <c r="CX1045" s="166">
        <v>4.0475869079495026E-3</v>
      </c>
      <c r="CY1045" s="166">
        <v>1.7611555514531229E-3</v>
      </c>
      <c r="CZ1045" s="166">
        <v>-1.5807960279924638E-2</v>
      </c>
      <c r="DA1045" s="166">
        <f>+(DA1002-CL1002)/CL$993</f>
        <v>1.2619341360609793E-2</v>
      </c>
      <c r="DB1045" s="165">
        <v>1.4504994274296999E-2</v>
      </c>
      <c r="DC1045" s="165">
        <v>4.8198521209780925E-3</v>
      </c>
      <c r="DD1045" s="165">
        <v>-8.2924434616440581E-3</v>
      </c>
      <c r="DE1045" s="165">
        <v>1.2293115080326706E-2</v>
      </c>
      <c r="DF1045" s="165">
        <v>1.9273288651692943E-3</v>
      </c>
      <c r="DG1045" s="165">
        <v>-6.8330118587036897E-3</v>
      </c>
      <c r="DH1045" s="165">
        <v>2.3857540081697427E-2</v>
      </c>
      <c r="DI1045" s="165">
        <v>2.0772494472481189E-2</v>
      </c>
      <c r="DJ1045" s="165">
        <v>2.1716875903794132E-3</v>
      </c>
      <c r="DK1045" s="165">
        <v>2.6848889821981751E-2</v>
      </c>
      <c r="DL1045" s="165">
        <v>2.5199281589949326E-2</v>
      </c>
      <c r="DM1045" s="165">
        <v>1.7613888336037154E-3</v>
      </c>
      <c r="DN1045" s="167">
        <f>+(DN1002-DA1002)/DA$993</f>
        <v>1.3832322935681284E-2</v>
      </c>
      <c r="DO1045" s="165">
        <v>1.7613888336037154E-3</v>
      </c>
      <c r="DP1045" s="165">
        <v>2.8228891957419209E-2</v>
      </c>
      <c r="DQ1045" s="165">
        <v>2.4618631107818006E-2</v>
      </c>
      <c r="DR1045" s="165">
        <v>2.2038467098615083E-3</v>
      </c>
      <c r="DS1045" s="165">
        <v>2.6825129112030131E-2</v>
      </c>
      <c r="DT1045" s="165">
        <v>2.5589354615511286E-2</v>
      </c>
      <c r="DU1045" s="165">
        <v>1.0885816399023378E-2</v>
      </c>
      <c r="DV1045" s="168">
        <f>+(DV1002-DN1002)/DN$993</f>
        <v>1.6652609862975419E-2</v>
      </c>
      <c r="DW1045" s="169">
        <f>+(DW1002-DN1002)/DN$993</f>
        <v>1.3555714676699075E-2</v>
      </c>
      <c r="DX1045" s="170">
        <f>+(DX1002-DN1002)/DN$993</f>
        <v>4.8085465999088365E-3</v>
      </c>
      <c r="DZ1045" s="165">
        <f>+(DZ1002-DW1002)/DW$993</f>
        <v>2.352452559036068E-3</v>
      </c>
      <c r="EC1045" s="165">
        <f>+(EC1002-DZ1002)/DZ$993</f>
        <v>4.7554430724447419E-3</v>
      </c>
      <c r="EF1045" s="165">
        <f>+(EF1002-EC1002)/EC$993</f>
        <v>1.5194565327876613E-2</v>
      </c>
      <c r="EI1045" s="165">
        <f>+(EI1002-EF1002)/EF$993</f>
        <v>7.4172222430551257E-3</v>
      </c>
      <c r="EL1045" s="165">
        <f>+(EL1002-EI1002)/EI$993</f>
        <v>7.7991866233348695E-3</v>
      </c>
      <c r="EO1045" s="165">
        <f>+(EO1002-EL1002)/EL$993</f>
        <v>4.592137472944879E-3</v>
      </c>
    </row>
    <row r="1046" spans="1:145" ht="15.5" x14ac:dyDescent="0.35">
      <c r="A1046" s="56" t="s">
        <v>407</v>
      </c>
      <c r="B1046" s="165" t="e">
        <f t="shared" si="1097"/>
        <v>#VALUE!</v>
      </c>
      <c r="C1046" s="165">
        <f t="shared" si="1097"/>
        <v>-2.8192448056627996E-2</v>
      </c>
      <c r="D1046" s="165">
        <f t="shared" si="1097"/>
        <v>-7.0366930455936644E-3</v>
      </c>
      <c r="E1046" s="165">
        <f t="shared" si="1097"/>
        <v>6.7235824905223611E-3</v>
      </c>
      <c r="F1046" s="165">
        <f t="shared" si="1097"/>
        <v>9.5570318673156502E-4</v>
      </c>
      <c r="G1046" s="165">
        <f t="shared" si="1097"/>
        <v>-6.1084812335793258E-3</v>
      </c>
      <c r="H1046" s="165">
        <f t="shared" si="1097"/>
        <v>-3.4420078461831578E-3</v>
      </c>
      <c r="I1046" s="165">
        <f t="shared" si="1097"/>
        <v>-2.9377824281793096E-3</v>
      </c>
      <c r="J1046" s="165">
        <f t="shared" si="1097"/>
        <v>-2.7360109325206875E-3</v>
      </c>
      <c r="K1046" s="165">
        <f t="shared" si="1097"/>
        <v>1.1149702460329465E-3</v>
      </c>
      <c r="L1046" s="165">
        <f t="shared" si="1097"/>
        <v>8.9949006080554308E-3</v>
      </c>
      <c r="M1046" s="165">
        <f t="shared" si="1097"/>
        <v>2.5394739974524479E-3</v>
      </c>
      <c r="N1046" s="165">
        <f t="shared" si="1097"/>
        <v>-2.212203771646212E-3</v>
      </c>
      <c r="O1046" s="165">
        <f t="shared" si="1097"/>
        <v>3.9340115610444291E-3</v>
      </c>
      <c r="P1046" s="165">
        <v>1.1194743359841001E-2</v>
      </c>
      <c r="Q1046" s="165">
        <f t="shared" si="1098"/>
        <v>1.4051419019242525E-3</v>
      </c>
      <c r="R1046" s="165">
        <f t="shared" si="1098"/>
        <v>-1.0091434819358008E-3</v>
      </c>
      <c r="S1046" s="165">
        <f t="shared" si="1098"/>
        <v>9.9471429246535611E-3</v>
      </c>
      <c r="T1046" s="165">
        <f t="shared" si="1098"/>
        <v>2.5291434925569883E-2</v>
      </c>
      <c r="U1046" s="165">
        <f t="shared" si="1098"/>
        <v>3.2500004581471286E-3</v>
      </c>
      <c r="V1046" s="165">
        <f t="shared" si="1098"/>
        <v>8.8732003183640447E-3</v>
      </c>
      <c r="W1046" s="165">
        <f t="shared" si="1098"/>
        <v>1.5132461384120917E-2</v>
      </c>
      <c r="X1046" s="166">
        <f t="shared" si="1098"/>
        <v>1.4960773806389348E-2</v>
      </c>
      <c r="Y1046" s="166">
        <f t="shared" si="1098"/>
        <v>-1.6595875891660787E-3</v>
      </c>
      <c r="Z1046" s="165">
        <f t="shared" si="1098"/>
        <v>1.0314029490023528E-2</v>
      </c>
      <c r="AA1046" s="165">
        <f t="shared" si="1098"/>
        <v>1.6857297180541658E-2</v>
      </c>
      <c r="AB1046" s="165">
        <v>-2.1123738970028505E-2</v>
      </c>
      <c r="AC1046" s="165">
        <v>-1.8743594745329394E-2</v>
      </c>
      <c r="AD1046" s="165">
        <v>-1.5431126585245385E-2</v>
      </c>
      <c r="AE1046" s="165">
        <f>+(AE1003-AA1003)/AA$993</f>
        <v>-9.5538238916740379E-3</v>
      </c>
      <c r="AF1046" s="165">
        <v>5.1778015098350003E-4</v>
      </c>
      <c r="AG1046" s="165">
        <v>-1.072849104773816E-3</v>
      </c>
      <c r="AH1046" s="165">
        <v>1.055599017566794E-2</v>
      </c>
      <c r="AI1046" s="165">
        <v>9.6424794251573527E-3</v>
      </c>
      <c r="AJ1046" s="166">
        <f>+(AJ1003-AE1003)/AE$993</f>
        <v>-3.8741184093376807E-3</v>
      </c>
      <c r="AK1046" s="166">
        <v>-7.6095137111680785E-3</v>
      </c>
      <c r="AL1046" s="166">
        <v>-2.0871719267602569E-2</v>
      </c>
      <c r="AM1046" s="166">
        <v>-1.4881932488065505E-2</v>
      </c>
      <c r="AN1046" s="166">
        <v>-1.4728525636620648E-2</v>
      </c>
      <c r="AO1046" s="166">
        <f>+(AO1003-AJ1003)/AJ$993</f>
        <v>-2.3722616059712962E-3</v>
      </c>
      <c r="AP1046" s="166">
        <v>8.3168147100049598E-3</v>
      </c>
      <c r="AQ1046" s="166">
        <v>6.5110669529552479E-3</v>
      </c>
      <c r="AR1046" s="166">
        <v>2.55049084531337E-3</v>
      </c>
      <c r="AS1046" s="166">
        <f>+(AS1003-AO1003)/AO$993</f>
        <v>-1.6128996504170077E-2</v>
      </c>
      <c r="AT1046" s="166">
        <v>5.69498291310326E-3</v>
      </c>
      <c r="AU1046" s="166">
        <v>-9.8832242258771047E-3</v>
      </c>
      <c r="AV1046" s="166">
        <v>-1.6336193550719361E-2</v>
      </c>
      <c r="AW1046" s="166">
        <v>-1.9012075085672601E-2</v>
      </c>
      <c r="AX1046" s="166">
        <f>+(AX1003-AS1003)/AS$993</f>
        <v>-1.7431857309794716E-2</v>
      </c>
      <c r="AY1046" s="166"/>
      <c r="AZ1046" s="166">
        <v>-4.0038119478572748E-3</v>
      </c>
      <c r="BA1046" s="166">
        <v>-4.1060312103309363E-3</v>
      </c>
      <c r="BB1046" s="166">
        <v>-9.3198798497448696E-3</v>
      </c>
      <c r="BC1046" s="166">
        <v>-1.0066658343920348E-2</v>
      </c>
      <c r="BD1046" s="166">
        <v>-1.2347181589957174E-2</v>
      </c>
      <c r="BE1046" s="166">
        <v>-1.2315691776139731E-2</v>
      </c>
      <c r="BF1046" s="166">
        <f>+(BF1003-AX1003)/AX$993</f>
        <v>-9.8559372046862215E-4</v>
      </c>
      <c r="BG1046" s="166">
        <v>2.1342145649005159E-3</v>
      </c>
      <c r="BH1046" s="166">
        <v>2.457065588653867E-3</v>
      </c>
      <c r="BI1046" s="166">
        <v>-1.8660612760002715E-3</v>
      </c>
      <c r="BJ1046" s="166">
        <v>-8.9871909686018543E-4</v>
      </c>
      <c r="BK1046" s="166">
        <v>-7.6995071949782258E-3</v>
      </c>
      <c r="BL1046" s="166">
        <v>-6.6399772543619673E-3</v>
      </c>
      <c r="BM1046" s="166">
        <v>-6.8228112746168109E-3</v>
      </c>
      <c r="BN1046" s="166">
        <v>-7.136655251870491E-3</v>
      </c>
      <c r="BO1046" s="166">
        <f>+(BO1003-BF1003)/BF$993</f>
        <v>-1.0149381967994526E-3</v>
      </c>
      <c r="BP1046" s="166">
        <v>-9.0527752113221649E-4</v>
      </c>
      <c r="BQ1046" s="166">
        <v>-9.5559373297875833E-4</v>
      </c>
      <c r="BR1046" s="166">
        <v>2.2607339986660843E-3</v>
      </c>
      <c r="BS1046" s="166">
        <v>4.0032386781739936E-3</v>
      </c>
      <c r="BT1046" s="166">
        <v>-6.4468411664560989E-3</v>
      </c>
      <c r="BU1046" s="166">
        <v>-4.0544077008728939E-3</v>
      </c>
      <c r="BV1046" s="166">
        <v>-7.3840201692297941E-3</v>
      </c>
      <c r="BW1046" s="166">
        <v>-9.2744916980984533E-3</v>
      </c>
      <c r="BX1046" s="166">
        <v>-9.5017023979077943E-3</v>
      </c>
      <c r="BY1046" s="166">
        <v>-1.2760366991332943E-2</v>
      </c>
      <c r="BZ1046" s="165">
        <v>-7.5195049441536413E-3</v>
      </c>
      <c r="CA1046" s="166">
        <f>+(CA1003-BO1003)/BO$993</f>
        <v>-9.8336704366491518E-3</v>
      </c>
      <c r="CB1046" s="166">
        <v>7.3386316235929533E-3</v>
      </c>
      <c r="CC1046" s="166">
        <v>7.0573737086068941E-3</v>
      </c>
      <c r="CD1046" s="166">
        <v>6.3979223904908986E-3</v>
      </c>
      <c r="CE1046" s="166">
        <v>9.7095079050727347E-3</v>
      </c>
      <c r="CF1046" s="166">
        <v>9.6754299064725404E-3</v>
      </c>
      <c r="CG1046" s="166">
        <v>9.7472974899075627E-3</v>
      </c>
      <c r="CH1046" s="166">
        <v>9.3416038674579722E-3</v>
      </c>
      <c r="CI1046" s="166">
        <v>8.2187589266291133E-3</v>
      </c>
      <c r="CJ1046" s="165">
        <v>1.058534951412329E-2</v>
      </c>
      <c r="CK1046" s="165">
        <v>9.9310639710345761E-3</v>
      </c>
      <c r="CL1046" s="166">
        <f>+(CL1003-CA1003)/CA$993</f>
        <v>-1.4448939250325619E-4</v>
      </c>
      <c r="CM1046" s="166">
        <v>6.5561446335635014E-4</v>
      </c>
      <c r="CN1046" s="166">
        <v>4.2799043237021946E-3</v>
      </c>
      <c r="CO1046" s="166">
        <v>4.1567966530718613E-3</v>
      </c>
      <c r="CP1046" s="166">
        <v>3.9322854233382592E-3</v>
      </c>
      <c r="CQ1046" s="166">
        <v>3.024046712794777E-3</v>
      </c>
      <c r="CR1046" s="166">
        <v>2.6868923113111585E-3</v>
      </c>
      <c r="CS1046" s="166">
        <v>4.8171121028729074E-3</v>
      </c>
      <c r="CT1046" s="166">
        <v>3.8071735012354902E-3</v>
      </c>
      <c r="CU1046" s="166">
        <v>3.3493287337143266E-3</v>
      </c>
      <c r="CV1046" s="166">
        <v>4.0671281367338722E-3</v>
      </c>
      <c r="CW1046" s="166">
        <v>4.0523414818022388E-3</v>
      </c>
      <c r="CX1046" s="166">
        <v>9.5623200562246994E-4</v>
      </c>
      <c r="CY1046" s="166">
        <v>1.2860145128420334E-3</v>
      </c>
      <c r="CZ1046" s="166">
        <v>2.84343916694692E-3</v>
      </c>
      <c r="DA1046" s="166">
        <f>+(DA1003-CL1003)/CL$993</f>
        <v>3.2820197705290578E-3</v>
      </c>
      <c r="DB1046" s="165">
        <v>-3.1570534397557513E-3</v>
      </c>
      <c r="DC1046" s="165">
        <v>-3.1594020326887024E-3</v>
      </c>
      <c r="DD1046" s="165">
        <v>-3.1057351214898552E-3</v>
      </c>
      <c r="DE1046" s="165">
        <v>-7.0288255788847776E-4</v>
      </c>
      <c r="DF1046" s="165">
        <v>-7.772583291885709E-4</v>
      </c>
      <c r="DG1046" s="165">
        <v>-8.1661142432877803E-4</v>
      </c>
      <c r="DH1046" s="165">
        <v>2.6624286065288091E-3</v>
      </c>
      <c r="DI1046" s="165">
        <v>3.2103509324416333E-3</v>
      </c>
      <c r="DJ1046" s="165">
        <v>2.0249595156708856E-3</v>
      </c>
      <c r="DK1046" s="165">
        <v>2.693310565229983E-3</v>
      </c>
      <c r="DL1046" s="165">
        <v>3.2324669078010416E-3</v>
      </c>
      <c r="DM1046" s="165">
        <v>1.9861370010024076E-3</v>
      </c>
      <c r="DN1046" s="167">
        <f>+(DN1003-DA1003)/DA$993</f>
        <v>-1.9943708008592562E-3</v>
      </c>
      <c r="DO1046" s="165">
        <v>1.9861370010024076E-3</v>
      </c>
      <c r="DP1046" s="165">
        <v>8.7877463032136494E-3</v>
      </c>
      <c r="DQ1046" s="165">
        <v>8.9470942633805665E-3</v>
      </c>
      <c r="DR1046" s="165">
        <v>5.3879393053156682E-3</v>
      </c>
      <c r="DS1046" s="165">
        <v>8.9188160335513765E-3</v>
      </c>
      <c r="DT1046" s="165">
        <v>9.0759575355830301E-3</v>
      </c>
      <c r="DU1046" s="165">
        <v>1.956175138048237E-3</v>
      </c>
      <c r="DV1046" s="168">
        <f>+(DV1003-DN1003)/DN$993</f>
        <v>5.4950900252902831E-3</v>
      </c>
      <c r="DW1046" s="169">
        <f>+(DW1003-DN1003)/DN$993</f>
        <v>4.9893796362298244E-3</v>
      </c>
      <c r="DX1046" s="170">
        <f>+(DX1003-DN1003)/DN$993</f>
        <v>6.4956310041716231E-3</v>
      </c>
      <c r="DZ1046" s="165">
        <f>+(DZ1003-DW1003)/DW$993</f>
        <v>-2.1198697566424452E-3</v>
      </c>
      <c r="EC1046" s="165">
        <f>+(EC1003-DZ1003)/DZ$993</f>
        <v>6.8342019458010226E-5</v>
      </c>
      <c r="EF1046" s="165">
        <f>+(EF1003-EC1003)/EC$993</f>
        <v>1.1287780794313476E-3</v>
      </c>
      <c r="EI1046" s="165">
        <f>+(EI1003-EF1003)/EF$993</f>
        <v>-8.2258901648489362E-4</v>
      </c>
      <c r="EL1046" s="165">
        <f>+(EL1003-EI1003)/EI$993</f>
        <v>-2.9738560210363849E-4</v>
      </c>
      <c r="EO1046" s="165">
        <f>+(EO1003-EL1003)/EL$993</f>
        <v>-1.0196898848756199E-3</v>
      </c>
    </row>
    <row r="1047" spans="1:145" ht="15.5" x14ac:dyDescent="0.35">
      <c r="A1047" s="56" t="s">
        <v>408</v>
      </c>
      <c r="B1047" s="165" t="e">
        <f t="shared" si="1097"/>
        <v>#VALUE!</v>
      </c>
      <c r="C1047" s="165">
        <f t="shared" si="1097"/>
        <v>1.0526019246726349E-2</v>
      </c>
      <c r="D1047" s="165">
        <f t="shared" si="1097"/>
        <v>-1.194361865895186E-3</v>
      </c>
      <c r="E1047" s="165">
        <f t="shared" si="1097"/>
        <v>-1.5197598020371009E-3</v>
      </c>
      <c r="F1047" s="165">
        <f t="shared" si="1097"/>
        <v>-6.2734477284535591E-4</v>
      </c>
      <c r="G1047" s="165">
        <f t="shared" si="1097"/>
        <v>6.4067060186865721E-3</v>
      </c>
      <c r="H1047" s="165">
        <f t="shared" si="1097"/>
        <v>8.7030108057017316E-3</v>
      </c>
      <c r="I1047" s="165">
        <f t="shared" si="1097"/>
        <v>6.3773666370890811E-2</v>
      </c>
      <c r="J1047" s="165">
        <f t="shared" si="1097"/>
        <v>7.9242509434217252E-3</v>
      </c>
      <c r="K1047" s="165">
        <f t="shared" si="1097"/>
        <v>-5.0409200353399384E-3</v>
      </c>
      <c r="L1047" s="165">
        <f t="shared" si="1097"/>
        <v>4.0946893261628058E-2</v>
      </c>
      <c r="M1047" s="165">
        <f t="shared" si="1097"/>
        <v>1.7557991784862521E-4</v>
      </c>
      <c r="N1047" s="165">
        <f t="shared" si="1097"/>
        <v>-1.1664717456829737E-2</v>
      </c>
      <c r="O1047" s="165">
        <f t="shared" si="1097"/>
        <v>1.4385669653650275E-2</v>
      </c>
      <c r="P1047" s="165">
        <v>7.02052782231887E-2</v>
      </c>
      <c r="Q1047" s="165">
        <f t="shared" si="1098"/>
        <v>2.4676684415703695E-2</v>
      </c>
      <c r="R1047" s="165">
        <f t="shared" si="1098"/>
        <v>-2.3153238144188334E-3</v>
      </c>
      <c r="S1047" s="165">
        <f t="shared" si="1098"/>
        <v>1.7670752131886027E-3</v>
      </c>
      <c r="T1047" s="165">
        <f t="shared" si="1098"/>
        <v>5.9735088506377649E-3</v>
      </c>
      <c r="U1047" s="165">
        <f t="shared" si="1098"/>
        <v>2.7358344750683616E-2</v>
      </c>
      <c r="V1047" s="165">
        <f t="shared" si="1098"/>
        <v>4.7864580067329361E-2</v>
      </c>
      <c r="W1047" s="165">
        <f t="shared" si="1098"/>
        <v>-9.9258045697150615E-3</v>
      </c>
      <c r="X1047" s="166">
        <f t="shared" si="1098"/>
        <v>2.004570360194665E-2</v>
      </c>
      <c r="Y1047" s="166">
        <f t="shared" si="1098"/>
        <v>9.4767028917790447E-3</v>
      </c>
      <c r="Z1047" s="165">
        <f t="shared" si="1098"/>
        <v>4.0245640076997605E-3</v>
      </c>
      <c r="AA1047" s="165">
        <f t="shared" si="1098"/>
        <v>2.6163850195211422E-2</v>
      </c>
      <c r="AB1047" s="165">
        <v>6.3319082363285772E-3</v>
      </c>
      <c r="AC1047" s="165">
        <v>9.0050163657317567E-3</v>
      </c>
      <c r="AD1047" s="165">
        <v>9.0109128101362439E-3</v>
      </c>
      <c r="AE1047" s="165">
        <f>+(AE1004-AA1004)/AA$993</f>
        <v>2.8967676605502098E-2</v>
      </c>
      <c r="AF1047" s="165">
        <v>2.3127361084805519E-2</v>
      </c>
      <c r="AG1047" s="165">
        <v>3.3119333828482013E-2</v>
      </c>
      <c r="AH1047" s="165">
        <v>7.078199618247219E-2</v>
      </c>
      <c r="AI1047" s="165">
        <v>5.5699649424713102E-2</v>
      </c>
      <c r="AJ1047" s="166">
        <f>+(AJ1004-AE1004)/AE$993</f>
        <v>1.278327348029366E-2</v>
      </c>
      <c r="AK1047" s="166">
        <v>-3.1628772818000916E-3</v>
      </c>
      <c r="AL1047" s="166">
        <v>-1.8314393423427523E-3</v>
      </c>
      <c r="AM1047" s="166">
        <v>-1.75515563047795E-2</v>
      </c>
      <c r="AN1047" s="166">
        <v>-1.7585769170983982E-2</v>
      </c>
      <c r="AO1047" s="166">
        <f>+(AO1004-AJ1004)/AJ$993</f>
        <v>-1.720996888616165E-2</v>
      </c>
      <c r="AP1047" s="166">
        <v>-4.4944288558457009E-2</v>
      </c>
      <c r="AQ1047" s="166">
        <v>-4.5226191728669596E-2</v>
      </c>
      <c r="AR1047" s="166">
        <v>-4.1565700068422196E-2</v>
      </c>
      <c r="AS1047" s="166">
        <f>+(AS1004-AO1004)/AO$993</f>
        <v>-1.1116133111359417E-2</v>
      </c>
      <c r="AT1047" s="166">
        <v>1.6281384723300728E-2</v>
      </c>
      <c r="AU1047" s="166">
        <v>-5.8359036337238039E-2</v>
      </c>
      <c r="AV1047" s="166">
        <v>-7.3370575783105713E-2</v>
      </c>
      <c r="AW1047" s="166">
        <v>-7.2450637858686107E-2</v>
      </c>
      <c r="AX1047" s="166">
        <f>+(AX1004-AS1004)/AS$993</f>
        <v>2.8935589686998959E-2</v>
      </c>
      <c r="AY1047" s="166"/>
      <c r="AZ1047" s="166">
        <v>-4.8638613660561157E-3</v>
      </c>
      <c r="BA1047" s="166">
        <v>-3.4401013544776838E-3</v>
      </c>
      <c r="BB1047" s="166">
        <v>4.9121365355129093E-2</v>
      </c>
      <c r="BC1047" s="166">
        <v>4.3877535918908243E-2</v>
      </c>
      <c r="BD1047" s="166">
        <v>6.0000735917422915E-2</v>
      </c>
      <c r="BE1047" s="166">
        <v>6.1059028417480364E-2</v>
      </c>
      <c r="BF1047" s="166">
        <f>+(BF1004-AX1004)/AX$993</f>
        <v>3.9457271168874914E-3</v>
      </c>
      <c r="BG1047" s="166">
        <v>1.7391283441843191E-2</v>
      </c>
      <c r="BH1047" s="166">
        <v>1.0269364308141932E-2</v>
      </c>
      <c r="BI1047" s="166">
        <v>1.7909123672868111E-2</v>
      </c>
      <c r="BJ1047" s="166">
        <v>9.8113537713871851E-3</v>
      </c>
      <c r="BK1047" s="166">
        <v>1.9548829730497409E-2</v>
      </c>
      <c r="BL1047" s="166">
        <v>8.0510986407581059E-3</v>
      </c>
      <c r="BM1047" s="166">
        <v>1.1447193061001039E-2</v>
      </c>
      <c r="BN1047" s="166">
        <v>1.0507626207654891E-2</v>
      </c>
      <c r="BO1047" s="166">
        <f>+(BO1004-BF1004)/BF$993</f>
        <v>-1.1733672207887708E-2</v>
      </c>
      <c r="BP1047" s="166">
        <v>5.4880781368282869E-3</v>
      </c>
      <c r="BQ1047" s="166">
        <v>-1.2810972822565322E-2</v>
      </c>
      <c r="BR1047" s="166">
        <v>-3.249022995020022E-2</v>
      </c>
      <c r="BS1047" s="166">
        <v>-3.50190530887141E-2</v>
      </c>
      <c r="BT1047" s="166">
        <v>-1.6347151312010977E-2</v>
      </c>
      <c r="BU1047" s="166">
        <v>-2.5422367873534663E-2</v>
      </c>
      <c r="BV1047" s="166">
        <v>-6.6234280526181258E-2</v>
      </c>
      <c r="BW1047" s="166">
        <v>-1.3005256134297904E-2</v>
      </c>
      <c r="BX1047" s="166">
        <v>-2.2836467763992542E-2</v>
      </c>
      <c r="BY1047" s="166">
        <v>-4.8842841736621831E-2</v>
      </c>
      <c r="BZ1047" s="165">
        <v>-1.2132857984533299E-2</v>
      </c>
      <c r="CA1047" s="166">
        <f>+(CA1004-BO1004)/BO$993</f>
        <v>-7.5841845684617567E-3</v>
      </c>
      <c r="CB1047" s="166">
        <v>1.8271608085340611E-2</v>
      </c>
      <c r="CC1047" s="166">
        <v>1.528715156540387E-2</v>
      </c>
      <c r="CD1047" s="166">
        <v>-2.876892613770907E-4</v>
      </c>
      <c r="CE1047" s="166">
        <v>1.6325993160612853E-2</v>
      </c>
      <c r="CF1047" s="166">
        <v>1.2441693930103508E-2</v>
      </c>
      <c r="CG1047" s="166">
        <v>-4.1369067728157342E-3</v>
      </c>
      <c r="CH1047" s="166">
        <v>1.6426346644115897E-2</v>
      </c>
      <c r="CI1047" s="166">
        <v>8.1658419993797058E-3</v>
      </c>
      <c r="CJ1047" s="165">
        <v>1.4977381127392567E-2</v>
      </c>
      <c r="CK1047" s="165">
        <v>6.7589422741014165E-3</v>
      </c>
      <c r="CL1047" s="166">
        <f>+(CL1004-CA1004)/CA$993</f>
        <v>1.3234740556433745E-2</v>
      </c>
      <c r="CM1047" s="166">
        <v>4.3717196277343095E-4</v>
      </c>
      <c r="CN1047" s="166">
        <v>1.0620844061172717E-2</v>
      </c>
      <c r="CO1047" s="166">
        <v>1.0812562117712162E-2</v>
      </c>
      <c r="CP1047" s="166">
        <v>2.8460068737282681E-2</v>
      </c>
      <c r="CQ1047" s="166">
        <v>9.9995007771256327E-3</v>
      </c>
      <c r="CR1047" s="166">
        <v>-8.8022584667409778E-3</v>
      </c>
      <c r="CS1047" s="166">
        <v>2.4124006109940196E-2</v>
      </c>
      <c r="CT1047" s="166">
        <v>1.3707475410204959E-2</v>
      </c>
      <c r="CU1047" s="166">
        <v>-1.2202264882808563E-2</v>
      </c>
      <c r="CV1047" s="166">
        <v>7.8325236778955896E-3</v>
      </c>
      <c r="CW1047" s="166">
        <v>7.5474913808334953E-4</v>
      </c>
      <c r="CX1047" s="166">
        <v>3.0913549023270153E-3</v>
      </c>
      <c r="CY1047" s="166">
        <v>4.7514103861108942E-4</v>
      </c>
      <c r="CZ1047" s="166">
        <v>-1.8651399446871539E-2</v>
      </c>
      <c r="DA1047" s="166">
        <f>+(DA1004-CL1004)/CL$993</f>
        <v>9.3373215900807421E-3</v>
      </c>
      <c r="DB1047" s="165">
        <v>1.7662047714052772E-2</v>
      </c>
      <c r="DC1047" s="165">
        <v>7.9792541536668118E-3</v>
      </c>
      <c r="DD1047" s="165">
        <v>-5.1867083401541912E-3</v>
      </c>
      <c r="DE1047" s="165">
        <v>1.2995997638215172E-2</v>
      </c>
      <c r="DF1047" s="165">
        <v>2.7045871943578706E-3</v>
      </c>
      <c r="DG1047" s="165">
        <v>-6.016400434374917E-3</v>
      </c>
      <c r="DH1047" s="165">
        <v>2.1195111475168643E-2</v>
      </c>
      <c r="DI1047" s="165">
        <v>1.7562143540039554E-2</v>
      </c>
      <c r="DJ1047" s="165">
        <v>1.4672807470855005E-4</v>
      </c>
      <c r="DK1047" s="165">
        <v>2.4155579256751727E-2</v>
      </c>
      <c r="DL1047" s="165">
        <v>2.1966814682148245E-2</v>
      </c>
      <c r="DM1047" s="165">
        <v>-2.2474816739870331E-4</v>
      </c>
      <c r="DN1047" s="167">
        <f>+(DN1004-DA1004)/DA$993</f>
        <v>1.5826693736540547E-2</v>
      </c>
      <c r="DO1047" s="165">
        <v>-2.2474816739870331E-4</v>
      </c>
      <c r="DP1047" s="165">
        <v>1.9441145654205537E-2</v>
      </c>
      <c r="DQ1047" s="165">
        <v>1.5671536844437419E-2</v>
      </c>
      <c r="DR1047" s="165">
        <v>-3.1840925954541542E-3</v>
      </c>
      <c r="DS1047" s="165">
        <v>1.7906313078478751E-2</v>
      </c>
      <c r="DT1047" s="165">
        <v>1.6513397079928226E-2</v>
      </c>
      <c r="DU1047" s="165">
        <v>8.9296412609751134E-3</v>
      </c>
      <c r="DV1047" s="168">
        <f>+(DV1004-DN1004)/DN$993</f>
        <v>1.1157519837685124E-2</v>
      </c>
      <c r="DW1047" s="169">
        <f>+(DW1004-DN1004)/DN$993</f>
        <v>8.5663350404692629E-3</v>
      </c>
      <c r="DX1047" s="170">
        <f>+(DX1004-DN1004)/DN$993</f>
        <v>-1.687084404262771E-3</v>
      </c>
      <c r="DZ1047" s="165">
        <f>+(DZ1004-DW1004)/DW$993</f>
        <v>4.4723223156785188E-3</v>
      </c>
      <c r="EC1047" s="165">
        <f>+(EC1004-DZ1004)/DZ$993</f>
        <v>4.6871010529867165E-3</v>
      </c>
      <c r="EF1047" s="165">
        <f>+(EF1004-EC1004)/EC$993</f>
        <v>1.4065787248445264E-2</v>
      </c>
      <c r="EI1047" s="165">
        <f>+(EI1004-EF1004)/EF$993</f>
        <v>8.2398112595400141E-3</v>
      </c>
      <c r="EL1047" s="165">
        <f>+(EL1004-EI1004)/EI$993</f>
        <v>8.0965722254385131E-3</v>
      </c>
      <c r="EO1047" s="165">
        <f>+(EO1004-EL1004)/EL$993</f>
        <v>5.6118273578204944E-3</v>
      </c>
    </row>
    <row r="1048" spans="1:145" ht="15.5" x14ac:dyDescent="0.35">
      <c r="A1048" s="56" t="s">
        <v>409</v>
      </c>
      <c r="B1048" s="165"/>
      <c r="C1048" s="165"/>
      <c r="D1048" s="165"/>
      <c r="E1048" s="165"/>
      <c r="F1048" s="165"/>
      <c r="G1048" s="165"/>
      <c r="H1048" s="165">
        <f t="shared" si="1097"/>
        <v>2.082619281139344E-3</v>
      </c>
      <c r="I1048" s="165">
        <f t="shared" si="1097"/>
        <v>4.0920706282307123E-2</v>
      </c>
      <c r="J1048" s="165">
        <f t="shared" si="1097"/>
        <v>-4.6441165062414093E-3</v>
      </c>
      <c r="K1048" s="165">
        <f t="shared" si="1097"/>
        <v>-2.3143857565484829E-2</v>
      </c>
      <c r="L1048" s="165">
        <f t="shared" si="1097"/>
        <v>2.3038189915577056E-2</v>
      </c>
      <c r="M1048" s="165">
        <f t="shared" si="1097"/>
        <v>-4.9364642226974263E-3</v>
      </c>
      <c r="N1048" s="165">
        <f t="shared" si="1097"/>
        <v>-9.8309549474349389E-3</v>
      </c>
      <c r="O1048" s="165">
        <f t="shared" si="1097"/>
        <v>3.4311516328154809E-3</v>
      </c>
      <c r="P1048" s="165">
        <v>3.2894803341421495E-2</v>
      </c>
      <c r="Q1048" s="165">
        <f t="shared" si="1098"/>
        <v>6.033425952639517E-3</v>
      </c>
      <c r="R1048" s="165">
        <f t="shared" si="1098"/>
        <v>-1.9401066181075188E-3</v>
      </c>
      <c r="S1048" s="165">
        <f t="shared" si="1098"/>
        <v>-3.1916628327419709E-3</v>
      </c>
      <c r="T1048" s="165">
        <f t="shared" si="1098"/>
        <v>2.5009158076219336E-2</v>
      </c>
      <c r="U1048" s="165">
        <f t="shared" si="1098"/>
        <v>6.1667262635163138E-3</v>
      </c>
      <c r="V1048" s="165">
        <f t="shared" si="1098"/>
        <v>2.4189944112611762E-2</v>
      </c>
      <c r="W1048" s="165">
        <f t="shared" si="1098"/>
        <v>-1.1329296714687244E-2</v>
      </c>
      <c r="X1048" s="166">
        <f t="shared" si="1098"/>
        <v>2.2482699608467149E-3</v>
      </c>
      <c r="Y1048" s="166">
        <f t="shared" si="1098"/>
        <v>4.5243700136977519E-3</v>
      </c>
      <c r="Z1048" s="165">
        <f t="shared" si="1098"/>
        <v>-3.0540258066392781E-3</v>
      </c>
      <c r="AA1048" s="165">
        <f t="shared" si="1098"/>
        <v>1.7112809981533025E-2</v>
      </c>
      <c r="AB1048" s="165">
        <v>-9.7492949542109658E-3</v>
      </c>
      <c r="AC1048" s="165">
        <v>-7.8310690761370563E-3</v>
      </c>
      <c r="AD1048" s="165">
        <v>-8.1007550605515493E-3</v>
      </c>
      <c r="AE1048" s="165">
        <f>+(AE1005-AA1005)/AA$993</f>
        <v>6.5790824087750104E-3</v>
      </c>
      <c r="AF1048" s="165">
        <v>6.878480789950083E-3</v>
      </c>
      <c r="AG1048" s="165">
        <v>1.7759414290390345E-2</v>
      </c>
      <c r="AH1048" s="165">
        <v>4.937741142592865E-2</v>
      </c>
      <c r="AI1048" s="165">
        <v>4.3365333811516069E-2</v>
      </c>
      <c r="AJ1048" s="166">
        <f>+(AJ1005-AE1005)/AE$993</f>
        <v>-7.9110242759125489E-3</v>
      </c>
      <c r="AK1048" s="166">
        <v>-1.6152736428673025E-2</v>
      </c>
      <c r="AL1048" s="166">
        <v>-1.3326204191040083E-2</v>
      </c>
      <c r="AM1048" s="166">
        <v>-1.6515024925431401E-2</v>
      </c>
      <c r="AN1048" s="166">
        <v>-1.6510137448966573E-2</v>
      </c>
      <c r="AO1048" s="166">
        <f>+(AO1005-AJ1005)/AJ$993</f>
        <v>4.4589665933913005E-3</v>
      </c>
      <c r="AP1048" s="166">
        <v>-5.1442399090863497E-2</v>
      </c>
      <c r="AQ1048" s="166">
        <v>-5.1374836002952499E-2</v>
      </c>
      <c r="AR1048" s="166">
        <v>-5.5742471273237296E-2</v>
      </c>
      <c r="AS1048" s="166">
        <f>+(AS1005-AO1005)/AO$993</f>
        <v>-2.7304759477954446E-3</v>
      </c>
      <c r="AT1048" s="166">
        <v>6.2455034571366301E-3</v>
      </c>
      <c r="AU1048" s="166">
        <v>-6.655421715117972E-2</v>
      </c>
      <c r="AV1048" s="166">
        <v>-7.5072306741036404E-2</v>
      </c>
      <c r="AW1048" s="166">
        <v>-7.3894151837278946E-2</v>
      </c>
      <c r="AX1048" s="166">
        <f>+(AX1005-AS1005)/AS$993</f>
        <v>-1.950634296461096E-2</v>
      </c>
      <c r="AY1048" s="166"/>
      <c r="AZ1048" s="166">
        <v>-3.5142865633616626E-3</v>
      </c>
      <c r="BA1048" s="166">
        <v>-6.9638273732863416E-3</v>
      </c>
      <c r="BB1048" s="166">
        <v>2.3637713259723397E-2</v>
      </c>
      <c r="BC1048" s="166">
        <v>2.146126563473047E-2</v>
      </c>
      <c r="BD1048" s="166">
        <v>3.8623300246721781E-2</v>
      </c>
      <c r="BE1048" s="166">
        <v>4.1927190017988669E-2</v>
      </c>
      <c r="BF1048" s="166">
        <f>+(BF1005-AX1005)/AX$993</f>
        <v>1.4185764586511947E-3</v>
      </c>
      <c r="BG1048" s="166">
        <v>7.8866617177018126E-3</v>
      </c>
      <c r="BH1048" s="166">
        <v>1.1151346033566973E-3</v>
      </c>
      <c r="BI1048" s="166">
        <v>8.0109259731966885E-3</v>
      </c>
      <c r="BJ1048" s="166">
        <v>1.373172623448214E-3</v>
      </c>
      <c r="BK1048" s="166">
        <v>1.0199671369584244E-2</v>
      </c>
      <c r="BL1048" s="166">
        <v>6.3269763701829648E-3</v>
      </c>
      <c r="BM1048" s="166">
        <v>6.9990460413765733E-3</v>
      </c>
      <c r="BN1048" s="166">
        <v>6.4301342664938917E-3</v>
      </c>
      <c r="BO1048" s="166">
        <f>+(BO1005-BF1005)/BF$993</f>
        <v>-5.8967983861472027E-3</v>
      </c>
      <c r="BP1048" s="166">
        <v>1.5457628837336503E-4</v>
      </c>
      <c r="BQ1048" s="166">
        <v>-7.8064678575364317E-3</v>
      </c>
      <c r="BR1048" s="166">
        <v>-2.2991008707477258E-2</v>
      </c>
      <c r="BS1048" s="166">
        <v>-2.6019687588682346E-2</v>
      </c>
      <c r="BT1048" s="166">
        <v>-1.4320794355061924E-2</v>
      </c>
      <c r="BU1048" s="166">
        <v>-1.9304098338685238E-2</v>
      </c>
      <c r="BV1048" s="166">
        <v>-3.0530823602328803E-2</v>
      </c>
      <c r="BW1048" s="166">
        <v>-1.1589685327447504E-2</v>
      </c>
      <c r="BX1048" s="166">
        <v>-1.4295268225531134E-2</v>
      </c>
      <c r="BY1048" s="166">
        <v>-2.2025236823485565E-2</v>
      </c>
      <c r="BZ1048" s="165">
        <v>-1.3217218420363004E-2</v>
      </c>
      <c r="CA1048" s="166">
        <f>+(CA1005-BO1005)/BO$993</f>
        <v>-1.6213013344580439E-2</v>
      </c>
      <c r="CB1048" s="166">
        <v>8.0952098159187344E-3</v>
      </c>
      <c r="CC1048" s="166">
        <v>8.0952098159187344E-3</v>
      </c>
      <c r="CD1048" s="166">
        <v>1.8437446074664884E-3</v>
      </c>
      <c r="CE1048" s="166">
        <v>4.3610770449726537E-3</v>
      </c>
      <c r="CF1048" s="166">
        <v>4.3610770449726537E-3</v>
      </c>
      <c r="CG1048" s="166">
        <v>-9.7290086662383689E-4</v>
      </c>
      <c r="CH1048" s="166">
        <v>8.4271274282870321E-3</v>
      </c>
      <c r="CI1048" s="166">
        <v>5.520493447859709E-3</v>
      </c>
      <c r="CJ1048" s="165">
        <v>8.594007751557893E-3</v>
      </c>
      <c r="CK1048" s="165">
        <v>5.7206280005715785E-3</v>
      </c>
      <c r="CL1048" s="166">
        <f>+(CL1005-CA1005)/CA$993</f>
        <v>8.2501952876800448E-3</v>
      </c>
      <c r="CM1048" s="166">
        <v>1.3876204503590827E-3</v>
      </c>
      <c r="CN1048" s="166">
        <v>8.1286840684257258E-3</v>
      </c>
      <c r="CO1048" s="166">
        <v>8.1286840684257258E-3</v>
      </c>
      <c r="CP1048" s="166">
        <v>1.9991683996093548E-2</v>
      </c>
      <c r="CQ1048" s="166">
        <v>8.1637752845561719E-3</v>
      </c>
      <c r="CR1048" s="166">
        <v>-2.6244657611197665E-4</v>
      </c>
      <c r="CS1048" s="166">
        <v>2.1703893438238017E-2</v>
      </c>
      <c r="CT1048" s="166">
        <v>1.5354938141841469E-2</v>
      </c>
      <c r="CU1048" s="166">
        <v>2.6831180402861975E-3</v>
      </c>
      <c r="CV1048" s="166">
        <v>1.7593004382202168E-2</v>
      </c>
      <c r="CW1048" s="166">
        <v>1.2244186677346509E-2</v>
      </c>
      <c r="CX1048" s="166">
        <v>1.23692302574505E-2</v>
      </c>
      <c r="CY1048" s="166">
        <v>1.1608814483307714E-2</v>
      </c>
      <c r="CZ1048" s="166">
        <v>6.8561906041792776E-3</v>
      </c>
      <c r="DA1048" s="166">
        <f>+(DA1005-CL1005)/CL$993</f>
        <v>7.8581514976118292E-3</v>
      </c>
      <c r="DB1048" s="165">
        <v>5.2155075000688521E-3</v>
      </c>
      <c r="DC1048" s="165">
        <v>-1.2013290703160222E-3</v>
      </c>
      <c r="DD1048" s="165">
        <v>-9.2707592520767986E-3</v>
      </c>
      <c r="DE1048" s="165">
        <v>2.9424691535339833E-3</v>
      </c>
      <c r="DF1048" s="165">
        <v>-4.0616573340135267E-3</v>
      </c>
      <c r="DG1048" s="165">
        <v>-8.8414942896800075E-3</v>
      </c>
      <c r="DH1048" s="165">
        <v>8.2395261330493307E-3</v>
      </c>
      <c r="DI1048" s="165">
        <v>2.9728641837130395E-3</v>
      </c>
      <c r="DJ1048" s="165">
        <v>-4.3564134615829029E-3</v>
      </c>
      <c r="DK1048" s="165">
        <v>9.9931405852392938E-3</v>
      </c>
      <c r="DL1048" s="165">
        <v>5.1222464791236266E-3</v>
      </c>
      <c r="DM1048" s="165">
        <v>-4.4904251612857141E-3</v>
      </c>
      <c r="DN1048" s="167">
        <f>+(DN1005-DA1005)/DA$993</f>
        <v>-1.8730897757258911E-4</v>
      </c>
      <c r="DO1048" s="165">
        <v>-4.4904251612857141E-3</v>
      </c>
      <c r="DP1048" s="165">
        <v>6.5025517909659963E-3</v>
      </c>
      <c r="DQ1048" s="165">
        <v>2.8434847949448143E-3</v>
      </c>
      <c r="DR1048" s="165">
        <v>-2.1514383540086313E-3</v>
      </c>
      <c r="DS1048" s="165">
        <v>5.1050094660951674E-3</v>
      </c>
      <c r="DT1048" s="165">
        <v>3.9643624535324511E-3</v>
      </c>
      <c r="DU1048" s="165">
        <v>1.068769614695461E-3</v>
      </c>
      <c r="DV1048" s="168">
        <f>+(DV1005-DN1005)/DN$993</f>
        <v>8.6658242673886155E-4</v>
      </c>
      <c r="DW1048" s="169">
        <f>+(DW1005-DN1005)/DN$993</f>
        <v>7.4619535350792471E-4</v>
      </c>
      <c r="DX1048" s="170">
        <f>+(DX1005-DN1005)/DN$993</f>
        <v>-1.9181799990278263E-3</v>
      </c>
      <c r="DZ1048" s="165">
        <f>+(DZ1005-DW1005)/DW$993</f>
        <v>-2.9122303196694012E-3</v>
      </c>
      <c r="EC1048" s="165">
        <f>+(EC1005-DZ1005)/DZ$993</f>
        <v>-3.0208121178301535E-3</v>
      </c>
      <c r="EF1048" s="165">
        <f>+(EF1005-EC1005)/EC$993</f>
        <v>8.3445968318380855E-3</v>
      </c>
      <c r="EI1048" s="165">
        <f>+(EI1005-EF1005)/EF$993</f>
        <v>3.7497346542490748E-3</v>
      </c>
      <c r="EL1048" s="165">
        <f>+(EL1005-EI1005)/EI$993</f>
        <v>3.706483422001622E-3</v>
      </c>
      <c r="EO1048" s="165">
        <f>+(EO1005-EL1005)/EL$993</f>
        <v>3.7546667080270526E-3</v>
      </c>
    </row>
    <row r="1049" spans="1:145" ht="15.5" x14ac:dyDescent="0.35">
      <c r="A1049" s="56" t="s">
        <v>410</v>
      </c>
      <c r="B1049" s="165"/>
      <c r="C1049" s="165"/>
      <c r="D1049" s="165"/>
      <c r="E1049" s="165"/>
      <c r="F1049" s="165"/>
      <c r="G1049" s="165"/>
      <c r="H1049" s="165">
        <f t="shared" ref="H1049:M1049" si="1099">H1047-H1048</f>
        <v>6.6203915245623881E-3</v>
      </c>
      <c r="I1049" s="165">
        <f t="shared" si="1099"/>
        <v>2.2852960088583688E-2</v>
      </c>
      <c r="J1049" s="165">
        <f t="shared" si="1099"/>
        <v>1.2568367449663134E-2</v>
      </c>
      <c r="K1049" s="165">
        <f t="shared" si="1099"/>
        <v>1.8102937530144893E-2</v>
      </c>
      <c r="L1049" s="165">
        <f t="shared" si="1099"/>
        <v>1.7908703346051002E-2</v>
      </c>
      <c r="M1049" s="165">
        <f t="shared" si="1099"/>
        <v>5.1120441405460518E-3</v>
      </c>
      <c r="N1049" s="165">
        <f>+(N1006-M1006)/M$993</f>
        <v>-1.8337625093947979E-3</v>
      </c>
      <c r="O1049" s="165">
        <f>O1047-O1048</f>
        <v>1.0954518020834794E-2</v>
      </c>
      <c r="P1049" s="165">
        <v>3.7310474881767204E-2</v>
      </c>
      <c r="Q1049" s="165">
        <f t="shared" ref="Q1049:Z1049" si="1100">Q1047-Q1048</f>
        <v>1.8643258463064177E-2</v>
      </c>
      <c r="R1049" s="165">
        <f t="shared" si="1100"/>
        <v>-3.752171963113146E-4</v>
      </c>
      <c r="S1049" s="165">
        <f t="shared" si="1100"/>
        <v>4.9587380459305734E-3</v>
      </c>
      <c r="T1049" s="165">
        <f t="shared" si="1100"/>
        <v>-1.9035649225581572E-2</v>
      </c>
      <c r="U1049" s="165">
        <f t="shared" si="1100"/>
        <v>2.1191618487167302E-2</v>
      </c>
      <c r="V1049" s="165">
        <f t="shared" si="1100"/>
        <v>2.36746359547176E-2</v>
      </c>
      <c r="W1049" s="165">
        <f t="shared" si="1100"/>
        <v>1.4034921449721828E-3</v>
      </c>
      <c r="X1049" s="166">
        <f t="shared" si="1100"/>
        <v>1.7797433641099935E-2</v>
      </c>
      <c r="Y1049" s="166">
        <f t="shared" si="1100"/>
        <v>4.9523328780812928E-3</v>
      </c>
      <c r="Z1049" s="165">
        <f t="shared" si="1100"/>
        <v>7.0785898143390386E-3</v>
      </c>
      <c r="AA1049" s="165">
        <f>AA1047-AA1048</f>
        <v>9.0510402136783977E-3</v>
      </c>
      <c r="AB1049" s="165">
        <v>1.6081203190539545E-2</v>
      </c>
      <c r="AC1049" s="165">
        <v>1.6836085441868813E-2</v>
      </c>
      <c r="AD1049" s="165">
        <v>1.7111667470687791E-2</v>
      </c>
      <c r="AE1049" s="165">
        <f>AE1047-AE1048</f>
        <v>2.2388594196727087E-2</v>
      </c>
      <c r="AF1049" s="165">
        <v>1.6248880294855435E-2</v>
      </c>
      <c r="AG1049" s="165">
        <v>1.5359919538091668E-2</v>
      </c>
      <c r="AH1049" s="165">
        <v>2.140458475654354E-2</v>
      </c>
      <c r="AI1049" s="165">
        <v>1.2334315613197033E-2</v>
      </c>
      <c r="AJ1049" s="166">
        <f>AJ1047-AJ1048</f>
        <v>2.0694297756206209E-2</v>
      </c>
      <c r="AK1049" s="166">
        <v>1.29898591508729E-2</v>
      </c>
      <c r="AL1049" s="166">
        <v>1.149476484869733E-2</v>
      </c>
      <c r="AM1049" s="166">
        <v>-1.0369313793480682E-3</v>
      </c>
      <c r="AN1049" s="166">
        <v>-1.0756317220174082E-3</v>
      </c>
      <c r="AO1049" s="166">
        <f>AO1047-AO1048</f>
        <v>-2.166893547955295E-2</v>
      </c>
      <c r="AP1049" s="166">
        <v>6.4981105324064883E-3</v>
      </c>
      <c r="AQ1049" s="166">
        <v>6.1486442742829037E-3</v>
      </c>
      <c r="AR1049" s="166">
        <v>1.41767712048151E-2</v>
      </c>
      <c r="AS1049" s="166">
        <f>AS1047-AS1048</f>
        <v>-8.3856571635639726E-3</v>
      </c>
      <c r="AT1049" s="166">
        <v>1.0035921266164101E-2</v>
      </c>
      <c r="AU1049" s="166">
        <v>8.1951808139416812E-3</v>
      </c>
      <c r="AV1049" s="166">
        <v>1.301730957930694E-3</v>
      </c>
      <c r="AW1049" s="166">
        <v>1.447513978592857E-3</v>
      </c>
      <c r="AX1049" s="166">
        <f>AX1047-AX1048</f>
        <v>4.8441932651609919E-2</v>
      </c>
      <c r="AY1049" s="166"/>
      <c r="AZ1049" s="166">
        <v>-1.3495748026944531E-3</v>
      </c>
      <c r="BA1049" s="166">
        <v>3.5237260188086578E-3</v>
      </c>
      <c r="BB1049" s="166">
        <v>2.5483652095405696E-2</v>
      </c>
      <c r="BC1049" s="166">
        <v>2.2416270284177774E-2</v>
      </c>
      <c r="BD1049" s="166">
        <v>2.1377435670701134E-2</v>
      </c>
      <c r="BE1049" s="166">
        <v>1.9131838399491695E-2</v>
      </c>
      <c r="BF1049" s="166">
        <f>BF1047-BF1048</f>
        <v>2.5271506582362968E-3</v>
      </c>
      <c r="BG1049" s="166">
        <v>9.5046217241413784E-3</v>
      </c>
      <c r="BH1049" s="166">
        <v>9.1542297047852335E-3</v>
      </c>
      <c r="BI1049" s="166">
        <v>9.8981976996714224E-3</v>
      </c>
      <c r="BJ1049" s="166">
        <v>8.4381811479389713E-3</v>
      </c>
      <c r="BK1049" s="166">
        <v>9.3491583609131654E-3</v>
      </c>
      <c r="BL1049" s="166">
        <v>1.7241222705751411E-3</v>
      </c>
      <c r="BM1049" s="166">
        <v>4.4481470196244656E-3</v>
      </c>
      <c r="BN1049" s="166">
        <v>4.0774919411609989E-3</v>
      </c>
      <c r="BO1049" s="166">
        <f>BO1047-BO1048</f>
        <v>-5.8368738217405049E-3</v>
      </c>
      <c r="BP1049" s="166">
        <v>5.3335018484549218E-3</v>
      </c>
      <c r="BQ1049" s="166">
        <v>-5.00450496502889E-3</v>
      </c>
      <c r="BR1049" s="166">
        <v>-9.4992212427229619E-3</v>
      </c>
      <c r="BS1049" s="166">
        <v>-8.9993655000317543E-3</v>
      </c>
      <c r="BT1049" s="166">
        <v>-2.026356956949053E-3</v>
      </c>
      <c r="BU1049" s="166">
        <v>-6.1182695348494243E-3</v>
      </c>
      <c r="BV1049" s="166">
        <v>-3.5703456923852454E-2</v>
      </c>
      <c r="BW1049" s="166">
        <v>-1.4155708068504004E-3</v>
      </c>
      <c r="BX1049" s="166">
        <v>-8.5411995384614085E-3</v>
      </c>
      <c r="BY1049" s="166">
        <v>-2.6817604913136266E-2</v>
      </c>
      <c r="BZ1049" s="165">
        <v>1.0843604358297051E-3</v>
      </c>
      <c r="CA1049" s="166">
        <f>CA1047-CA1048</f>
        <v>8.6288287761186813E-3</v>
      </c>
      <c r="CB1049" s="166">
        <v>1.0176398269421877E-2</v>
      </c>
      <c r="CC1049" s="166">
        <v>7.1919417494851357E-3</v>
      </c>
      <c r="CD1049" s="166">
        <v>-2.131433868843579E-3</v>
      </c>
      <c r="CE1049" s="166">
        <v>1.19649161156402E-2</v>
      </c>
      <c r="CF1049" s="166">
        <v>8.0806168851308546E-3</v>
      </c>
      <c r="CG1049" s="166">
        <v>-3.1640059061918972E-3</v>
      </c>
      <c r="CH1049" s="166">
        <v>7.9992192158288653E-3</v>
      </c>
      <c r="CI1049" s="166">
        <v>2.6453485515199968E-3</v>
      </c>
      <c r="CJ1049" s="165">
        <v>6.3833733758346736E-3</v>
      </c>
      <c r="CK1049" s="165">
        <v>1.0383142735298379E-3</v>
      </c>
      <c r="CL1049" s="166">
        <f>CL1047-CL1048</f>
        <v>4.9845452687536998E-3</v>
      </c>
      <c r="CM1049" s="166">
        <v>-9.5044848758565176E-4</v>
      </c>
      <c r="CN1049" s="166">
        <v>2.4921599927469913E-3</v>
      </c>
      <c r="CO1049" s="166">
        <v>2.6838780492864367E-3</v>
      </c>
      <c r="CP1049" s="166">
        <v>8.4683847411891333E-3</v>
      </c>
      <c r="CQ1049" s="166">
        <v>1.8357254925694608E-3</v>
      </c>
      <c r="CR1049" s="166">
        <v>-8.5398118906290007E-3</v>
      </c>
      <c r="CS1049" s="166">
        <v>2.4201126717021786E-3</v>
      </c>
      <c r="CT1049" s="166">
        <v>-1.6474627316365106E-3</v>
      </c>
      <c r="CU1049" s="166">
        <v>-1.4885382923094761E-2</v>
      </c>
      <c r="CV1049" s="166">
        <v>-9.7604807043065785E-3</v>
      </c>
      <c r="CW1049" s="166">
        <v>-1.148943753926316E-2</v>
      </c>
      <c r="CX1049" s="166">
        <v>-9.2778753551234841E-3</v>
      </c>
      <c r="CY1049" s="166">
        <v>-1.1133673444696623E-2</v>
      </c>
      <c r="CZ1049" s="166">
        <v>-2.5507590051050816E-2</v>
      </c>
      <c r="DA1049" s="166">
        <f t="shared" ref="DA1049" si="1101">DA1047-DA1048</f>
        <v>1.4791700924689129E-3</v>
      </c>
      <c r="DB1049" s="165">
        <v>1.244654021398392E-2</v>
      </c>
      <c r="DC1049" s="165">
        <v>9.1805832239828349E-3</v>
      </c>
      <c r="DD1049" s="165">
        <v>4.0840509119226074E-3</v>
      </c>
      <c r="DE1049" s="165">
        <v>1.0053528484681188E-2</v>
      </c>
      <c r="DF1049" s="165">
        <v>6.7662445283713972E-3</v>
      </c>
      <c r="DG1049" s="165">
        <v>2.8250938553050905E-3</v>
      </c>
      <c r="DH1049" s="165">
        <v>1.2955585342119312E-2</v>
      </c>
      <c r="DI1049" s="165">
        <v>1.4589279356326514E-2</v>
      </c>
      <c r="DJ1049" s="165">
        <v>4.5031415362914527E-3</v>
      </c>
      <c r="DK1049" s="165">
        <v>1.4162438671512434E-2</v>
      </c>
      <c r="DL1049" s="165">
        <v>1.6844568203024619E-2</v>
      </c>
      <c r="DM1049" s="165">
        <v>4.2656769938870104E-3</v>
      </c>
      <c r="DN1049" s="167">
        <f t="shared" ref="DN1049" si="1102">DN1047-DN1048</f>
        <v>1.6014002714113136E-2</v>
      </c>
      <c r="DO1049" s="165">
        <v>4.2656769938870104E-3</v>
      </c>
      <c r="DP1049" s="165">
        <v>1.2938593863239541E-2</v>
      </c>
      <c r="DQ1049" s="165">
        <v>1.2828052049492604E-2</v>
      </c>
      <c r="DR1049" s="165">
        <v>-1.0326542414455229E-3</v>
      </c>
      <c r="DS1049" s="165">
        <v>1.2801303612383585E-2</v>
      </c>
      <c r="DT1049" s="165">
        <v>1.2549034626395776E-2</v>
      </c>
      <c r="DU1049" s="165">
        <v>7.8608716462796532E-3</v>
      </c>
      <c r="DV1049" s="168">
        <f>DV1047-DV1048</f>
        <v>1.0290937410946263E-2</v>
      </c>
      <c r="DW1049" s="169">
        <f>DW1047-DW1048</f>
        <v>7.8201396869613388E-3</v>
      </c>
      <c r="DX1049" s="170">
        <f>DX1047-DX1048</f>
        <v>2.310955947650553E-4</v>
      </c>
      <c r="DZ1049" s="165">
        <f>DZ1047-DZ1048</f>
        <v>7.3845526353479201E-3</v>
      </c>
      <c r="EC1049" s="165">
        <f>EC1047-EC1048</f>
        <v>7.7079131708168696E-3</v>
      </c>
      <c r="EF1049" s="165">
        <f>EF1047-EF1048</f>
        <v>5.7211904166071786E-3</v>
      </c>
      <c r="EI1049" s="165">
        <f>EI1047-EI1048</f>
        <v>4.4900766052909397E-3</v>
      </c>
      <c r="EL1049" s="165">
        <f>EL1047-EL1048</f>
        <v>4.3900888034368911E-3</v>
      </c>
      <c r="EO1049" s="165">
        <f>EO1047-EO1048</f>
        <v>1.8571606497934418E-3</v>
      </c>
    </row>
    <row r="1050" spans="1:145" ht="15.5" x14ac:dyDescent="0.35">
      <c r="A1050" s="56" t="s">
        <v>411</v>
      </c>
      <c r="B1050" s="165" t="e">
        <f t="shared" ref="B1050:M1050" si="1103">+(B1007-A1007)/A$993</f>
        <v>#VALUE!</v>
      </c>
      <c r="C1050" s="165" t="e">
        <f t="shared" si="1103"/>
        <v>#VALUE!</v>
      </c>
      <c r="D1050" s="165" t="e">
        <f t="shared" si="1103"/>
        <v>#VALUE!</v>
      </c>
      <c r="E1050" s="165" t="e">
        <f t="shared" si="1103"/>
        <v>#VALUE!</v>
      </c>
      <c r="F1050" s="165" t="e">
        <f t="shared" si="1103"/>
        <v>#VALUE!</v>
      </c>
      <c r="G1050" s="165" t="e">
        <f t="shared" si="1103"/>
        <v>#VALUE!</v>
      </c>
      <c r="H1050" s="165" t="e">
        <f t="shared" si="1103"/>
        <v>#VALUE!</v>
      </c>
      <c r="I1050" s="165" t="e">
        <f t="shared" si="1103"/>
        <v>#VALUE!</v>
      </c>
      <c r="J1050" s="165" t="e">
        <f t="shared" si="1103"/>
        <v>#VALUE!</v>
      </c>
      <c r="K1050" s="165" t="e">
        <f t="shared" si="1103"/>
        <v>#VALUE!</v>
      </c>
      <c r="L1050" s="165" t="e">
        <f t="shared" si="1103"/>
        <v>#VALUE!</v>
      </c>
      <c r="M1050" s="165" t="e">
        <f t="shared" si="1103"/>
        <v>#VALUE!</v>
      </c>
      <c r="N1050" s="165" t="e">
        <f>+(N1007-M1007)/M$993</f>
        <v>#VALUE!</v>
      </c>
      <c r="O1050" s="165" t="e">
        <f>+(O1007-N1007)/N$993</f>
        <v>#VALUE!</v>
      </c>
      <c r="P1050" s="165">
        <v>-2.0165859720713475E-3</v>
      </c>
      <c r="Q1050" s="165" t="e">
        <f t="shared" ref="Q1050:AA1050" si="1104">+(Q1007-P1007)/P$993</f>
        <v>#VALUE!</v>
      </c>
      <c r="R1050" s="165" t="e">
        <f t="shared" si="1104"/>
        <v>#VALUE!</v>
      </c>
      <c r="S1050" s="165" t="e">
        <f t="shared" si="1104"/>
        <v>#VALUE!</v>
      </c>
      <c r="T1050" s="165" t="e">
        <f t="shared" si="1104"/>
        <v>#VALUE!</v>
      </c>
      <c r="U1050" s="165" t="e">
        <f t="shared" si="1104"/>
        <v>#VALUE!</v>
      </c>
      <c r="V1050" s="165" t="e">
        <f t="shared" si="1104"/>
        <v>#VALUE!</v>
      </c>
      <c r="W1050" s="165" t="e">
        <f t="shared" si="1104"/>
        <v>#VALUE!</v>
      </c>
      <c r="X1050" s="166" t="e">
        <f t="shared" si="1104"/>
        <v>#VALUE!</v>
      </c>
      <c r="Y1050" s="166" t="e">
        <f t="shared" si="1104"/>
        <v>#VALUE!</v>
      </c>
      <c r="Z1050" s="165" t="e">
        <f t="shared" si="1104"/>
        <v>#VALUE!</v>
      </c>
      <c r="AA1050" s="165" t="e">
        <f t="shared" si="1104"/>
        <v>#VALUE!</v>
      </c>
      <c r="AB1050" s="165">
        <v>-5.0850001694361096E-4</v>
      </c>
      <c r="AC1050" s="165">
        <v>-9.4325009586187329E-5</v>
      </c>
      <c r="AD1050" s="165">
        <v>-1.4866345429099858E-3</v>
      </c>
      <c r="AE1050" s="165" t="e">
        <f>+(AE1007-AA1007)/AA$993</f>
        <v>#VALUE!</v>
      </c>
      <c r="AF1050" s="165">
        <v>0</v>
      </c>
      <c r="AG1050" s="165">
        <v>3.9164422700106727E-7</v>
      </c>
      <c r="AH1050" s="165">
        <v>3.9191355055343484E-7</v>
      </c>
      <c r="AI1050" s="165">
        <v>-3.8707637405537483E-3</v>
      </c>
      <c r="AJ1050" s="166" t="e">
        <f>+(AJ1007-AE1007)/AE$993</f>
        <v>#VALUE!</v>
      </c>
      <c r="AK1050" s="166">
        <v>1.0260189301859841E-5</v>
      </c>
      <c r="AL1050" s="166">
        <v>8.8416753828912864E-6</v>
      </c>
      <c r="AM1050" s="166">
        <v>-1.6321682156208203E-3</v>
      </c>
      <c r="AN1050" s="166">
        <v>-1.6363174177194937E-3</v>
      </c>
      <c r="AO1050" s="166" t="e">
        <f>+(AO1007-AJ1007)/AJ$993</f>
        <v>#VALUE!</v>
      </c>
      <c r="AP1050" s="166">
        <v>-3.285333442221359E-6</v>
      </c>
      <c r="AQ1050" s="166">
        <v>-6.0234879810950502E-6</v>
      </c>
      <c r="AR1050" s="166">
        <v>-3.3823718530670565E-6</v>
      </c>
      <c r="AS1050" s="166" t="e">
        <f>+(AS1007-AO1007)/AO$993</f>
        <v>#VALUE!</v>
      </c>
      <c r="AT1050" s="166">
        <v>-1.1898814510871249E-5</v>
      </c>
      <c r="AU1050" s="166">
        <v>2.7647479435025002E-3</v>
      </c>
      <c r="AV1050" s="166">
        <v>9.149520855790739E-4</v>
      </c>
      <c r="AW1050" s="166">
        <v>9.2151653771728849E-4</v>
      </c>
      <c r="AX1050" s="166" t="e">
        <f>+(AX1007-AS1007)/AS$993</f>
        <v>#VALUE!</v>
      </c>
      <c r="AY1050" s="166"/>
      <c r="AZ1050" s="166">
        <v>-6.5497132727195731E-6</v>
      </c>
      <c r="BA1050" s="166">
        <v>-6.5497132727195731E-6</v>
      </c>
      <c r="BB1050" s="166">
        <v>1.3387447463310265E-3</v>
      </c>
      <c r="BC1050" s="166">
        <v>1.3387447463310265E-3</v>
      </c>
      <c r="BD1050" s="166">
        <v>-6.022593656972834E-5</v>
      </c>
      <c r="BE1050" s="166">
        <v>-6.022593656972834E-5</v>
      </c>
      <c r="BF1050" s="166" t="e">
        <f>+(BF1007-AX1007)/AX$993</f>
        <v>#VALUE!</v>
      </c>
      <c r="BG1050" s="166">
        <v>-1.0624547274714394E-3</v>
      </c>
      <c r="BH1050" s="166">
        <v>-1.0614501651702191E-3</v>
      </c>
      <c r="BI1050" s="166">
        <v>-1.2259142594052549E-2</v>
      </c>
      <c r="BJ1050" s="166">
        <v>-1.2258641109798797E-2</v>
      </c>
      <c r="BK1050" s="166">
        <v>-6.764505854631338E-4</v>
      </c>
      <c r="BL1050" s="166">
        <v>-6.7595084953881097E-4</v>
      </c>
      <c r="BM1050" s="166">
        <v>-6.6720547086315937E-4</v>
      </c>
      <c r="BN1050" s="166">
        <v>-6.6720547086315937E-4</v>
      </c>
      <c r="BO1050" s="166" t="e">
        <f>+(BO1007-BF1007)/BF$993</f>
        <v>#VALUE!</v>
      </c>
      <c r="BP1050" s="166">
        <v>1.8934672986238384E-5</v>
      </c>
      <c r="BQ1050" s="166">
        <v>1.8931428293345395E-5</v>
      </c>
      <c r="BR1050" s="166">
        <v>1.9430363724306725E-5</v>
      </c>
      <c r="BS1050" s="166">
        <v>2.0291020898606362E-5</v>
      </c>
      <c r="BT1050" s="166">
        <v>1.7304743050928793E-5</v>
      </c>
      <c r="BU1050" s="166">
        <v>1.7803419486297195E-5</v>
      </c>
      <c r="BV1050" s="166">
        <v>1.880077235703436E-5</v>
      </c>
      <c r="BW1050" s="166">
        <v>1.481032957940124E-5</v>
      </c>
      <c r="BX1050" s="166">
        <v>1.4062367009579879E-5</v>
      </c>
      <c r="BY1050" s="166">
        <v>1.2317121013330276E-5</v>
      </c>
      <c r="BZ1050" s="165">
        <v>1.2446701826673319E-5</v>
      </c>
      <c r="CA1050" s="166" t="e">
        <f>+(CA1007-BO1007)/BO$993</f>
        <v>#VALUE!</v>
      </c>
      <c r="CB1050" s="166">
        <v>3.0559171253361423E-5</v>
      </c>
      <c r="CC1050" s="166">
        <v>2.9540532211582905E-5</v>
      </c>
      <c r="CD1050" s="166">
        <v>2.8012573648914759E-5</v>
      </c>
      <c r="CE1050" s="166">
        <v>3.0433662609679664E-5</v>
      </c>
      <c r="CF1050" s="166">
        <v>2.9419207189356852E-5</v>
      </c>
      <c r="CG1050" s="166">
        <v>2.7897524058872995E-5</v>
      </c>
      <c r="CH1050" s="166">
        <v>3.5044643562568063E-5</v>
      </c>
      <c r="CI1050" s="166">
        <v>3.4282803485120907E-5</v>
      </c>
      <c r="CJ1050" s="165">
        <v>3.7065491092917063E-5</v>
      </c>
      <c r="CK1050" s="165">
        <v>3.8080983999572302E-5</v>
      </c>
      <c r="CL1050" s="166" t="e">
        <f>+(CL1007-CA1007)/CA$993</f>
        <v>#VALUE!</v>
      </c>
      <c r="CM1050" s="166">
        <v>2.2430268714042991E-5</v>
      </c>
      <c r="CN1050" s="166">
        <v>2.2522960169039274E-5</v>
      </c>
      <c r="CO1050" s="166">
        <v>1.5015306779359575E-5</v>
      </c>
      <c r="CP1050" s="166">
        <v>1.2513161143886524E-5</v>
      </c>
      <c r="CQ1050" s="166">
        <v>1.5015793372663865E-5</v>
      </c>
      <c r="CR1050" s="166">
        <v>1.6267109487052446E-5</v>
      </c>
      <c r="CS1050" s="166">
        <v>9.7537397481290786E-6</v>
      </c>
      <c r="CT1050" s="166">
        <v>1.1754506875950383E-5</v>
      </c>
      <c r="CU1050" s="166">
        <v>1.5005753458660134E-5</v>
      </c>
      <c r="CV1050" s="166">
        <v>2.5079969249961181E-3</v>
      </c>
      <c r="CW1050" s="166">
        <v>2.5087469988446863E-3</v>
      </c>
      <c r="CX1050" s="166">
        <v>1.0746338369576004E-5</v>
      </c>
      <c r="CY1050" s="166">
        <v>1.1246168061184092E-5</v>
      </c>
      <c r="CZ1050" s="166">
        <v>2.5076455627986416E-3</v>
      </c>
      <c r="DA1050" s="166" t="e">
        <f>+(DA1007-CL1007)/CL$993</f>
        <v>#VALUE!</v>
      </c>
      <c r="DB1050" s="165">
        <v>1.941526983464233E-6</v>
      </c>
      <c r="DC1050" s="165">
        <v>2.9414133799481571E-6</v>
      </c>
      <c r="DD1050" s="165">
        <v>4.3684357127942225E-6</v>
      </c>
      <c r="DE1050" s="165">
        <v>-2.5658020659418967E-6</v>
      </c>
      <c r="DF1050" s="165">
        <v>-1.0892555940318626E-6</v>
      </c>
      <c r="DG1050" s="165">
        <v>0</v>
      </c>
      <c r="DH1050" s="165">
        <v>2.1529963798935072E-6</v>
      </c>
      <c r="DI1050" s="165">
        <v>2.6386164046805243E-6</v>
      </c>
      <c r="DJ1050" s="165">
        <v>3.1242364294678866E-6</v>
      </c>
      <c r="DK1050" s="165">
        <v>5.4449003960329677E-6</v>
      </c>
      <c r="DL1050" s="165">
        <v>5.6148562632058049E-6</v>
      </c>
      <c r="DM1050" s="165">
        <v>3.1240316327368086E-6</v>
      </c>
      <c r="DN1050" s="167" t="e">
        <f>+(DN1007-DA1007)/DA$993</f>
        <v>#VALUE!</v>
      </c>
      <c r="DO1050" s="165">
        <v>3.1240316327368086E-6</v>
      </c>
      <c r="DP1050" s="165">
        <v>-8.0936029689372873E-6</v>
      </c>
      <c r="DQ1050" s="165">
        <v>-6.9033672382112955E-6</v>
      </c>
      <c r="DR1050" s="165">
        <v>-4.5228957767593111E-6</v>
      </c>
      <c r="DS1050" s="165">
        <v>-3.3740140842316174E-6</v>
      </c>
      <c r="DT1050" s="165">
        <v>-1.4460060360988732E-6</v>
      </c>
      <c r="DU1050" s="165">
        <v>-4.5779510463423569E-6</v>
      </c>
      <c r="DV1050" s="168" t="e">
        <f>+(DV1007-DN1007)/DN$993</f>
        <v>#VALUE!</v>
      </c>
      <c r="DW1050" s="169" t="e">
        <f>+(DW1007-DN1007)/DN$993</f>
        <v>#VALUE!</v>
      </c>
      <c r="DX1050" s="170" t="e">
        <f>+(DX1007-DN1007)/DN$993</f>
        <v>#VALUE!</v>
      </c>
      <c r="DZ1050" s="165" t="e">
        <f>+(DZ1007-DW1007)/DW$993</f>
        <v>#VALUE!</v>
      </c>
      <c r="EC1050" s="165" t="e">
        <f>+(EC1007-DZ1007)/DZ$993</f>
        <v>#VALUE!</v>
      </c>
      <c r="EF1050" s="165" t="e">
        <f>+(EF1007-EC1007)/EC$993</f>
        <v>#VALUE!</v>
      </c>
      <c r="EI1050" s="165" t="e">
        <f>+(EI1007-EF1007)/EF$993</f>
        <v>#VALUE!</v>
      </c>
      <c r="EL1050" s="165" t="e">
        <f>+(EL1007-EI1007)/EI$993</f>
        <v>#VALUE!</v>
      </c>
      <c r="EO1050" s="165" t="e">
        <f>+(EO1007-EL1007)/EL$993</f>
        <v>#VALUE!</v>
      </c>
    </row>
    <row r="1051" spans="1:145" ht="15.5" x14ac:dyDescent="0.35">
      <c r="A1051" s="27"/>
      <c r="B1051" s="165"/>
      <c r="C1051" s="165"/>
      <c r="D1051" s="165"/>
      <c r="E1051" s="165"/>
      <c r="F1051" s="165"/>
      <c r="G1051" s="165"/>
      <c r="H1051" s="165"/>
      <c r="I1051" s="165"/>
      <c r="J1051" s="165"/>
      <c r="K1051" s="165"/>
      <c r="L1051" s="165"/>
      <c r="M1051" s="165"/>
      <c r="N1051" s="165"/>
      <c r="O1051" s="165"/>
      <c r="P1051" s="165"/>
      <c r="Q1051" s="165"/>
      <c r="R1051" s="165"/>
      <c r="S1051" s="165"/>
      <c r="T1051" s="165"/>
      <c r="U1051" s="165"/>
      <c r="V1051" s="165"/>
      <c r="W1051" s="165"/>
      <c r="X1051" s="166"/>
      <c r="Y1051" s="166"/>
      <c r="Z1051" s="165"/>
      <c r="AA1051" s="165"/>
      <c r="AB1051" s="165"/>
      <c r="AC1051" s="165"/>
      <c r="AD1051" s="165"/>
      <c r="AE1051" s="165"/>
      <c r="AF1051" s="165"/>
      <c r="AG1051" s="165"/>
      <c r="AH1051" s="165"/>
      <c r="AI1051" s="165"/>
      <c r="AJ1051" s="166"/>
      <c r="AK1051" s="166"/>
      <c r="AL1051" s="166"/>
      <c r="AM1051" s="166"/>
      <c r="AN1051" s="166"/>
      <c r="AO1051" s="166"/>
      <c r="AP1051" s="166"/>
      <c r="AQ1051" s="166"/>
      <c r="AR1051" s="166"/>
      <c r="AS1051" s="166"/>
      <c r="AT1051" s="166"/>
      <c r="AU1051" s="166"/>
      <c r="AV1051" s="166"/>
      <c r="AW1051" s="166"/>
      <c r="AX1051" s="166"/>
      <c r="AY1051" s="166"/>
      <c r="AZ1051" s="166"/>
      <c r="BA1051" s="166"/>
      <c r="BB1051" s="166"/>
      <c r="BC1051" s="166"/>
      <c r="BD1051" s="166"/>
      <c r="BE1051" s="166"/>
      <c r="BF1051" s="166"/>
      <c r="BG1051" s="166"/>
      <c r="BH1051" s="166"/>
      <c r="BI1051" s="166"/>
      <c r="BJ1051" s="166"/>
      <c r="BK1051" s="166"/>
      <c r="BL1051" s="166"/>
      <c r="BM1051" s="166"/>
      <c r="BN1051" s="166"/>
      <c r="BO1051" s="166"/>
      <c r="BP1051" s="166"/>
      <c r="BQ1051" s="166"/>
      <c r="BR1051" s="166"/>
      <c r="BS1051" s="166"/>
      <c r="BT1051" s="166"/>
      <c r="BU1051" s="166"/>
      <c r="BV1051" s="166"/>
      <c r="BW1051" s="166"/>
      <c r="BX1051" s="166"/>
      <c r="BY1051" s="166"/>
      <c r="BZ1051" s="165"/>
      <c r="CA1051" s="166"/>
      <c r="CB1051" s="166"/>
      <c r="CC1051" s="166"/>
      <c r="CD1051" s="166"/>
      <c r="CE1051" s="166"/>
      <c r="CF1051" s="166"/>
      <c r="CG1051" s="166"/>
      <c r="CH1051" s="166"/>
      <c r="CI1051" s="166"/>
      <c r="CJ1051" s="165"/>
      <c r="CK1051" s="165"/>
      <c r="CL1051" s="166"/>
      <c r="CM1051" s="166"/>
      <c r="CN1051" s="166"/>
      <c r="CO1051" s="166"/>
      <c r="CP1051" s="166"/>
      <c r="CQ1051" s="166"/>
      <c r="CR1051" s="166"/>
      <c r="CS1051" s="166"/>
      <c r="CT1051" s="166"/>
      <c r="CU1051" s="166"/>
      <c r="CV1051" s="166"/>
      <c r="CW1051" s="166"/>
      <c r="CX1051" s="166"/>
      <c r="CY1051" s="166"/>
      <c r="CZ1051" s="166"/>
      <c r="DA1051" s="166"/>
      <c r="DB1051" s="165"/>
      <c r="DC1051" s="165"/>
      <c r="DD1051" s="165"/>
      <c r="DE1051" s="165"/>
      <c r="DF1051" s="165"/>
      <c r="DG1051" s="165"/>
      <c r="DH1051" s="165"/>
      <c r="DI1051" s="165"/>
      <c r="DJ1051" s="165"/>
      <c r="DK1051" s="165"/>
      <c r="DL1051" s="165"/>
      <c r="DM1051" s="165"/>
      <c r="DN1051" s="167"/>
      <c r="DO1051" s="165"/>
      <c r="DP1051" s="165"/>
      <c r="DQ1051" s="165"/>
      <c r="DR1051" s="165"/>
      <c r="DS1051" s="165"/>
      <c r="DT1051" s="165"/>
      <c r="DU1051" s="165"/>
      <c r="DV1051" s="168"/>
      <c r="DW1051" s="169"/>
      <c r="DX1051" s="170"/>
      <c r="DZ1051" s="165"/>
      <c r="EC1051" s="165"/>
      <c r="EF1051" s="165"/>
      <c r="EI1051" s="165"/>
      <c r="EL1051" s="165"/>
      <c r="EO1051" s="165"/>
    </row>
    <row r="1052" spans="1:145" ht="15.5" x14ac:dyDescent="0.35">
      <c r="A1052" s="56" t="s">
        <v>412</v>
      </c>
      <c r="B1052" s="165" t="e">
        <f t="shared" ref="B1052:O1052" si="1105">+(B1009-A1009)/A$993</f>
        <v>#VALUE!</v>
      </c>
      <c r="C1052" s="165">
        <f t="shared" si="1105"/>
        <v>9.1887274025526031E-3</v>
      </c>
      <c r="D1052" s="165">
        <f t="shared" si="1105"/>
        <v>5.2032958210766957E-2</v>
      </c>
      <c r="E1052" s="165">
        <f t="shared" si="1105"/>
        <v>5.8735247049775272E-2</v>
      </c>
      <c r="F1052" s="165">
        <f t="shared" si="1105"/>
        <v>3.4392374500638759E-3</v>
      </c>
      <c r="G1052" s="165">
        <f t="shared" si="1105"/>
        <v>-8.5313322977868738E-6</v>
      </c>
      <c r="H1052" s="165">
        <f t="shared" si="1105"/>
        <v>1.1595259766821879E-2</v>
      </c>
      <c r="I1052" s="165">
        <f t="shared" si="1105"/>
        <v>3.1366568528628701E-2</v>
      </c>
      <c r="J1052" s="165">
        <f t="shared" si="1105"/>
        <v>1.5540548764452896E-2</v>
      </c>
      <c r="K1052" s="165">
        <f t="shared" si="1105"/>
        <v>-3.8368128973516628E-3</v>
      </c>
      <c r="L1052" s="165">
        <f t="shared" si="1105"/>
        <v>1.4827229944685305E-2</v>
      </c>
      <c r="M1052" s="165">
        <f t="shared" si="1105"/>
        <v>-1.8024119776258042E-2</v>
      </c>
      <c r="N1052" s="165">
        <f t="shared" si="1105"/>
        <v>-2.2291587865165079E-3</v>
      </c>
      <c r="O1052" s="165">
        <f t="shared" si="1105"/>
        <v>-1.1195225337131489E-2</v>
      </c>
      <c r="P1052" s="165">
        <v>-6.0233649797099643E-2</v>
      </c>
      <c r="Q1052" s="165">
        <f t="shared" ref="Q1052:AA1052" si="1106">+(Q1009-P1009)/P$993</f>
        <v>-7.5938043673591415E-2</v>
      </c>
      <c r="R1052" s="165">
        <f t="shared" si="1106"/>
        <v>5.2375249559415187E-2</v>
      </c>
      <c r="S1052" s="165">
        <f t="shared" si="1106"/>
        <v>5.9563136928333323E-2</v>
      </c>
      <c r="T1052" s="165">
        <f t="shared" si="1106"/>
        <v>2.9113954847313026E-2</v>
      </c>
      <c r="U1052" s="165">
        <f t="shared" si="1106"/>
        <v>-6.3113792501829941E-2</v>
      </c>
      <c r="V1052" s="165">
        <f t="shared" si="1106"/>
        <v>-4.4156808050824753E-2</v>
      </c>
      <c r="W1052" s="165">
        <f t="shared" si="1106"/>
        <v>-2.166902070316452E-2</v>
      </c>
      <c r="X1052" s="166">
        <f t="shared" si="1106"/>
        <v>-1.3089905262675162E-2</v>
      </c>
      <c r="Y1052" s="166">
        <f t="shared" si="1106"/>
        <v>-5.78628249153001E-2</v>
      </c>
      <c r="Z1052" s="165">
        <f t="shared" si="1106"/>
        <v>-1.0916318186742354E-2</v>
      </c>
      <c r="AA1052" s="165">
        <f t="shared" si="1106"/>
        <v>-3.2280148496911512E-3</v>
      </c>
      <c r="AB1052" s="165">
        <v>4.8298407199627899E-2</v>
      </c>
      <c r="AC1052" s="165">
        <v>3.8124945208369135E-2</v>
      </c>
      <c r="AD1052" s="165">
        <v>2.1973487989637892E-2</v>
      </c>
      <c r="AE1052" s="165">
        <f>+(AE1009-AA1009)/AA$993</f>
        <v>-3.6352334951403421E-2</v>
      </c>
      <c r="AF1052" s="165">
        <v>-1.5575363458300828E-2</v>
      </c>
      <c r="AG1052" s="165">
        <v>-3.9227803914034347E-2</v>
      </c>
      <c r="AH1052" s="165">
        <v>-7.1921980192782509E-2</v>
      </c>
      <c r="AI1052" s="165">
        <v>-5.7073173470397136E-2</v>
      </c>
      <c r="AJ1052" s="166">
        <f>+(AJ1009-AE1009)/AE$993</f>
        <v>-5.4746629655595756E-4</v>
      </c>
      <c r="AK1052" s="166">
        <v>7.6095348783688899E-2</v>
      </c>
      <c r="AL1052" s="166">
        <v>8.6157803251784515E-2</v>
      </c>
      <c r="AM1052" s="166">
        <v>0.14406895744768758</v>
      </c>
      <c r="AN1052" s="166">
        <v>0.14651372428823789</v>
      </c>
      <c r="AO1052" s="166">
        <f>+(AO1009-AJ1009)/AJ$993</f>
        <v>5.4753299620394109E-2</v>
      </c>
      <c r="AP1052" s="166">
        <v>5.4935169086063121E-2</v>
      </c>
      <c r="AQ1052" s="166">
        <v>5.8505067503123197E-2</v>
      </c>
      <c r="AR1052" s="166">
        <v>-7.479747088576551E-6</v>
      </c>
      <c r="AS1052" s="166">
        <f>+(AS1009-AO1009)/AO$993</f>
        <v>5.3666978204930025E-4</v>
      </c>
      <c r="AT1052" s="166">
        <v>-5.9632077640173364E-2</v>
      </c>
      <c r="AU1052" s="166">
        <v>3.1388835057608748E-2</v>
      </c>
      <c r="AV1052" s="166">
        <v>8.4548926715628012E-2</v>
      </c>
      <c r="AW1052" s="166">
        <v>8.4366267667914316E-2</v>
      </c>
      <c r="AX1052" s="166">
        <f>+(AX1009-AS1009)/AS$993</f>
        <v>3.9722321694440496E-2</v>
      </c>
      <c r="AY1052" s="166"/>
      <c r="AZ1052" s="166">
        <v>1.0936115780301296E-3</v>
      </c>
      <c r="BA1052" s="166">
        <v>-2.8850272119199153E-3</v>
      </c>
      <c r="BB1052" s="166">
        <v>-1.8059950321295572E-2</v>
      </c>
      <c r="BC1052" s="166">
        <v>-2.0121948310312089E-2</v>
      </c>
      <c r="BD1052" s="166">
        <v>-3.8058475557375931E-2</v>
      </c>
      <c r="BE1052" s="166">
        <v>-4.7374591270371212E-2</v>
      </c>
      <c r="BF1052" s="166">
        <f>+(BF1009-AX1009)/AX$993</f>
        <v>-4.6512347481477232E-3</v>
      </c>
      <c r="BG1052" s="166">
        <v>-3.7321490025997493E-4</v>
      </c>
      <c r="BH1052" s="166">
        <v>5.550058966788088E-3</v>
      </c>
      <c r="BI1052" s="166">
        <v>1.6751033832200817E-2</v>
      </c>
      <c r="BJ1052" s="166">
        <v>2.1826086526857302E-2</v>
      </c>
      <c r="BK1052" s="166">
        <v>1.5369805919864834E-2</v>
      </c>
      <c r="BL1052" s="166">
        <v>-5.328253390564368E-3</v>
      </c>
      <c r="BM1052" s="166">
        <v>5.0576745793002422E-3</v>
      </c>
      <c r="BN1052" s="166">
        <v>5.2139719599733E-3</v>
      </c>
      <c r="BO1052" s="166">
        <f>+(BO1009-BF1009)/BF$993</f>
        <v>1.0729883695588369E-2</v>
      </c>
      <c r="BP1052" s="166">
        <v>1.0461285998847089E-2</v>
      </c>
      <c r="BQ1052" s="166">
        <v>1.9700963133473585E-2</v>
      </c>
      <c r="BR1052" s="166">
        <v>2.1669051342058016E-2</v>
      </c>
      <c r="BS1052" s="166">
        <v>2.232296694508544E-2</v>
      </c>
      <c r="BT1052" s="166">
        <v>2.6524509244843779E-2</v>
      </c>
      <c r="BU1052" s="166">
        <v>4.8390437147062954E-2</v>
      </c>
      <c r="BV1052" s="166">
        <v>7.5425206756276245E-2</v>
      </c>
      <c r="BW1052" s="166">
        <v>1.4108601536971799E-2</v>
      </c>
      <c r="BX1052" s="166">
        <v>1.9392811516340602E-2</v>
      </c>
      <c r="BY1052" s="166">
        <v>4.0802175191858275E-2</v>
      </c>
      <c r="BZ1052" s="165">
        <v>1.5094260987927922E-2</v>
      </c>
      <c r="CA1052" s="166">
        <f>+(CA1009-BO1009)/BO$993</f>
        <v>3.2959368761596435E-2</v>
      </c>
      <c r="CB1052" s="166">
        <v>-3.6512806146051194E-2</v>
      </c>
      <c r="CC1052" s="166">
        <v>-4.1357564424751789E-2</v>
      </c>
      <c r="CD1052" s="166">
        <v>-2.7075023361737213E-2</v>
      </c>
      <c r="CE1052" s="166">
        <v>-5.0466941992101499E-2</v>
      </c>
      <c r="CF1052" s="166">
        <v>-5.0751699923271894E-2</v>
      </c>
      <c r="CG1052" s="166">
        <v>-3.8449878589060509E-2</v>
      </c>
      <c r="CH1052" s="166">
        <v>-6.1262332401240634E-2</v>
      </c>
      <c r="CI1052" s="166">
        <v>-5.1359254932684513E-2</v>
      </c>
      <c r="CJ1052" s="165">
        <v>-4.9321351653472796E-2</v>
      </c>
      <c r="CK1052" s="165">
        <v>-3.8268005125445731E-2</v>
      </c>
      <c r="CL1052" s="166">
        <f>+(CL1009-CA1009)/CA$993</f>
        <v>-4.8700100088287811E-2</v>
      </c>
      <c r="CM1052" s="166">
        <v>-4.1809723904623107E-3</v>
      </c>
      <c r="CN1052" s="166">
        <v>-4.5671190273003669E-2</v>
      </c>
      <c r="CO1052" s="166">
        <v>-4.60749392379192E-2</v>
      </c>
      <c r="CP1052" s="166">
        <v>-5.745860879369058E-2</v>
      </c>
      <c r="CQ1052" s="166">
        <v>-3.3764562549641476E-2</v>
      </c>
      <c r="CR1052" s="166">
        <v>-1.8692471723366317E-2</v>
      </c>
      <c r="CS1052" s="166">
        <v>-5.1684756588282164E-2</v>
      </c>
      <c r="CT1052" s="166">
        <v>-4.1141436958655325E-2</v>
      </c>
      <c r="CU1052" s="166">
        <v>-9.0439133241199971E-3</v>
      </c>
      <c r="CV1052" s="166">
        <v>-1.4397773356055455E-2</v>
      </c>
      <c r="CW1052" s="166">
        <v>-1.2479450398674168E-2</v>
      </c>
      <c r="CX1052" s="166">
        <v>4.8510409905507942E-3</v>
      </c>
      <c r="CY1052" s="166">
        <v>-5.5512139719159307E-3</v>
      </c>
      <c r="CZ1052" s="166">
        <v>3.6688758579158155E-3</v>
      </c>
      <c r="DA1052" s="166">
        <f>+(DA1009-CL1009)/CL$993</f>
        <v>-7.7699675443125881E-3</v>
      </c>
      <c r="DB1052" s="165">
        <v>-3.6792039507870305E-3</v>
      </c>
      <c r="DC1052" s="165">
        <v>4.0391650059552198E-3</v>
      </c>
      <c r="DD1052" s="165">
        <v>6.6050499974412778E-4</v>
      </c>
      <c r="DE1052" s="165">
        <v>3.9956181479292238E-3</v>
      </c>
      <c r="DF1052" s="165">
        <v>1.3707074219296657E-2</v>
      </c>
      <c r="DG1052" s="165">
        <v>1.7755619801517353E-2</v>
      </c>
      <c r="DH1052" s="165">
        <v>-6.1525960032662516E-2</v>
      </c>
      <c r="DI1052" s="165">
        <v>-6.4465949166659861E-2</v>
      </c>
      <c r="DJ1052" s="165">
        <v>-4.8422120790186526E-2</v>
      </c>
      <c r="DK1052" s="165">
        <v>-3.5159470582861493E-2</v>
      </c>
      <c r="DL1052" s="165">
        <v>-2.985307783278085E-2</v>
      </c>
      <c r="DM1052" s="165">
        <v>9.3224391550655022E-3</v>
      </c>
      <c r="DN1052" s="167">
        <f>+(DN1009-DA1009)/DA$993</f>
        <v>-9.9572439831574072E-3</v>
      </c>
      <c r="DO1052" s="165">
        <v>9.3224391550655022E-3</v>
      </c>
      <c r="DP1052" s="165">
        <v>-9.1478516754912569E-3</v>
      </c>
      <c r="DQ1052" s="165">
        <v>-1.0825502355579813E-2</v>
      </c>
      <c r="DR1052" s="165">
        <v>2.2792828548691873E-3</v>
      </c>
      <c r="DS1052" s="165">
        <v>-5.3397433627261855E-2</v>
      </c>
      <c r="DT1052" s="165">
        <v>-4.9866770688507991E-2</v>
      </c>
      <c r="DU1052" s="165">
        <v>4.3361256055392261E-3</v>
      </c>
      <c r="DV1052" s="168">
        <f>+(DV1009-DN1009)/DN$993</f>
        <v>-1.4978215562695015E-2</v>
      </c>
      <c r="DW1052" s="169">
        <f>+(DW1009-DN1009)/DN$993</f>
        <v>-1.3241918160726512E-2</v>
      </c>
      <c r="DX1052" s="170">
        <f>+(DX1009-DN1009)/DN$993</f>
        <v>-1.0907180316029903E-2</v>
      </c>
      <c r="DZ1052" s="165">
        <f>+(DZ1009-DW1009)/DW$993</f>
        <v>4.9806680973494286E-3</v>
      </c>
      <c r="EC1052" s="165">
        <f>+(EC1009-DZ1009)/DZ$993</f>
        <v>1.2260560323289081E-3</v>
      </c>
      <c r="EF1052" s="165">
        <f>+(EF1009-EC1009)/EC$993</f>
        <v>-4.0665668303645139E-2</v>
      </c>
      <c r="EI1052" s="165">
        <f>+(EI1009-EF1009)/EF$993</f>
        <v>6.6904416564921639E-4</v>
      </c>
      <c r="EL1052" s="165">
        <f>+(EL1009-EI1009)/EI$993</f>
        <v>3.738088537921281E-3</v>
      </c>
      <c r="EO1052" s="165">
        <f>+(EO1009-EL1009)/EL$993</f>
        <v>-2.9730899714832991E-3</v>
      </c>
    </row>
    <row r="1053" spans="1:145" ht="15.5" x14ac:dyDescent="0.35">
      <c r="A1053" s="56"/>
      <c r="B1053" s="165"/>
      <c r="C1053" s="165"/>
      <c r="D1053" s="165"/>
      <c r="E1053" s="165"/>
      <c r="F1053" s="165"/>
      <c r="G1053" s="165"/>
      <c r="H1053" s="165"/>
      <c r="I1053" s="165"/>
      <c r="J1053" s="165"/>
      <c r="K1053" s="165"/>
      <c r="L1053" s="165"/>
      <c r="M1053" s="165"/>
      <c r="N1053" s="165"/>
      <c r="O1053" s="165"/>
      <c r="P1053" s="165"/>
      <c r="Q1053" s="165"/>
      <c r="R1053" s="165"/>
      <c r="S1053" s="165"/>
      <c r="T1053" s="165"/>
      <c r="U1053" s="165"/>
      <c r="V1053" s="165"/>
      <c r="W1053" s="165"/>
      <c r="X1053" s="166"/>
      <c r="Y1053" s="166"/>
      <c r="Z1053" s="165"/>
      <c r="AA1053" s="165"/>
      <c r="AB1053" s="165"/>
      <c r="AC1053" s="165"/>
      <c r="AD1053" s="165"/>
      <c r="AE1053" s="165"/>
      <c r="AF1053" s="165"/>
      <c r="AG1053" s="165"/>
      <c r="AH1053" s="165"/>
      <c r="AI1053" s="165"/>
      <c r="AJ1053" s="166"/>
      <c r="AK1053" s="166"/>
      <c r="AL1053" s="166"/>
      <c r="AM1053" s="166"/>
      <c r="AN1053" s="166"/>
      <c r="AO1053" s="166"/>
      <c r="AP1053" s="166"/>
      <c r="AQ1053" s="166"/>
      <c r="AR1053" s="166"/>
      <c r="AS1053" s="166"/>
      <c r="AT1053" s="166"/>
      <c r="AU1053" s="166"/>
      <c r="AV1053" s="166"/>
      <c r="AW1053" s="166"/>
      <c r="AX1053" s="166"/>
      <c r="AY1053" s="166"/>
      <c r="AZ1053" s="166"/>
      <c r="BA1053" s="166"/>
      <c r="BB1053" s="166"/>
      <c r="BC1053" s="166"/>
      <c r="BD1053" s="166"/>
      <c r="BE1053" s="166"/>
      <c r="BF1053" s="166"/>
      <c r="BG1053" s="166"/>
      <c r="BH1053" s="166"/>
      <c r="BI1053" s="166"/>
      <c r="BJ1053" s="166"/>
      <c r="BK1053" s="166"/>
      <c r="BL1053" s="166"/>
      <c r="BM1053" s="166"/>
      <c r="BN1053" s="166"/>
      <c r="BO1053" s="166"/>
      <c r="BP1053" s="166"/>
      <c r="BQ1053" s="166"/>
      <c r="BR1053" s="166"/>
      <c r="BS1053" s="166"/>
      <c r="BT1053" s="166"/>
      <c r="BU1053" s="166"/>
      <c r="BV1053" s="166"/>
      <c r="BW1053" s="166"/>
      <c r="BX1053" s="166"/>
      <c r="BY1053" s="166"/>
      <c r="BZ1053" s="165"/>
      <c r="CA1053" s="166"/>
      <c r="CB1053" s="166"/>
      <c r="CC1053" s="166"/>
      <c r="CD1053" s="166"/>
      <c r="CE1053" s="166"/>
      <c r="CF1053" s="166"/>
      <c r="CG1053" s="166"/>
      <c r="CH1053" s="166"/>
      <c r="CI1053" s="166"/>
      <c r="CJ1053" s="165"/>
      <c r="CK1053" s="165"/>
      <c r="CL1053" s="166"/>
      <c r="CM1053" s="166"/>
      <c r="CN1053" s="166"/>
      <c r="CO1053" s="166"/>
      <c r="CP1053" s="166"/>
      <c r="CQ1053" s="166"/>
      <c r="CR1053" s="166"/>
      <c r="CS1053" s="166"/>
      <c r="CT1053" s="166"/>
      <c r="CU1053" s="166"/>
      <c r="CV1053" s="166"/>
      <c r="CW1053" s="166"/>
      <c r="CX1053" s="166"/>
      <c r="CY1053" s="166"/>
      <c r="CZ1053" s="166"/>
      <c r="DA1053" s="166"/>
      <c r="DB1053" s="165"/>
      <c r="DC1053" s="165"/>
      <c r="DD1053" s="165"/>
      <c r="DE1053" s="165"/>
      <c r="DF1053" s="165"/>
      <c r="DG1053" s="165"/>
      <c r="DH1053" s="165"/>
      <c r="DI1053" s="165"/>
      <c r="DJ1053" s="165"/>
      <c r="DK1053" s="165"/>
      <c r="DL1053" s="165"/>
      <c r="DM1053" s="165"/>
      <c r="DN1053" s="167"/>
      <c r="DO1053" s="165"/>
      <c r="DP1053" s="165"/>
      <c r="DQ1053" s="165"/>
      <c r="DR1053" s="165"/>
      <c r="DS1053" s="165"/>
      <c r="DT1053" s="165"/>
      <c r="DU1053" s="165"/>
      <c r="DV1053" s="168"/>
      <c r="DW1053" s="169"/>
      <c r="DX1053" s="170"/>
      <c r="DZ1053" s="165"/>
      <c r="EC1053" s="165"/>
      <c r="EF1053" s="165"/>
      <c r="EI1053" s="165"/>
      <c r="EL1053" s="165"/>
      <c r="EO1053" s="165"/>
    </row>
    <row r="1054" spans="1:145" ht="15.5" x14ac:dyDescent="0.35">
      <c r="A1054" s="56" t="s">
        <v>413</v>
      </c>
      <c r="B1054" s="165" t="e">
        <f t="shared" ref="B1054:O1058" si="1107">+(B1011-A1011)/A$993</f>
        <v>#VALUE!</v>
      </c>
      <c r="C1054" s="165">
        <f t="shared" si="1107"/>
        <v>1.7916307853324783E-3</v>
      </c>
      <c r="D1054" s="165">
        <f t="shared" si="1107"/>
        <v>5.1261933233375453E-2</v>
      </c>
      <c r="E1054" s="165">
        <f t="shared" si="1107"/>
        <v>8.4281915481824163E-2</v>
      </c>
      <c r="F1054" s="165">
        <f t="shared" si="1107"/>
        <v>5.4900566717303728E-3</v>
      </c>
      <c r="G1054" s="165">
        <f t="shared" si="1107"/>
        <v>-1.4204620893366871E-2</v>
      </c>
      <c r="H1054" s="165">
        <f t="shared" si="1107"/>
        <v>9.6311190435430238E-3</v>
      </c>
      <c r="I1054" s="165">
        <f t="shared" si="1107"/>
        <v>2.3898628692431083E-2</v>
      </c>
      <c r="J1054" s="165">
        <f t="shared" si="1107"/>
        <v>1.8132286201046816E-2</v>
      </c>
      <c r="K1054" s="165">
        <f t="shared" si="1107"/>
        <v>2.1130177665668524E-2</v>
      </c>
      <c r="L1054" s="165">
        <f t="shared" si="1107"/>
        <v>4.09541855886962E-2</v>
      </c>
      <c r="M1054" s="165">
        <f t="shared" si="1107"/>
        <v>-2.4498934892819213E-3</v>
      </c>
      <c r="N1054" s="165">
        <f t="shared" si="1107"/>
        <v>-1.6431852829721844E-2</v>
      </c>
      <c r="O1054" s="165">
        <f t="shared" si="1107"/>
        <v>-2.1321860223586669E-3</v>
      </c>
      <c r="P1054" s="165">
        <v>1.0095020099072115E-2</v>
      </c>
      <c r="Q1054" s="165">
        <f t="shared" ref="Q1054:AA1058" si="1108">+(Q1011-P1011)/P$993</f>
        <v>5.7313002644102913E-3</v>
      </c>
      <c r="R1054" s="165">
        <f t="shared" si="1108"/>
        <v>2.1000672908509176E-2</v>
      </c>
      <c r="S1054" s="165">
        <f t="shared" si="1108"/>
        <v>5.4706281351905736E-2</v>
      </c>
      <c r="T1054" s="165">
        <f t="shared" si="1108"/>
        <v>8.8226887050020519E-2</v>
      </c>
      <c r="U1054" s="165">
        <f t="shared" si="1108"/>
        <v>-1.5116960993380436E-2</v>
      </c>
      <c r="V1054" s="165">
        <f t="shared" si="1108"/>
        <v>2.7083519899775955E-2</v>
      </c>
      <c r="W1054" s="165">
        <f t="shared" si="1108"/>
        <v>8.9658154112691405E-3</v>
      </c>
      <c r="X1054" s="166">
        <f t="shared" si="1108"/>
        <v>5.8003161094483625E-3</v>
      </c>
      <c r="Y1054" s="166">
        <f t="shared" si="1108"/>
        <v>-1.3275511941212322E-2</v>
      </c>
      <c r="Z1054" s="165">
        <f t="shared" si="1108"/>
        <v>-1.5024408933952391E-2</v>
      </c>
      <c r="AA1054" s="165">
        <f t="shared" si="1108"/>
        <v>-1.2190446577341717E-3</v>
      </c>
      <c r="AB1054" s="165">
        <v>-4.200558692407097E-3</v>
      </c>
      <c r="AC1054" s="165">
        <v>-5.0557789542284301E-3</v>
      </c>
      <c r="AD1054" s="165">
        <v>-8.5094286582711905E-3</v>
      </c>
      <c r="AE1054" s="165">
        <f>+(AE1011-AA1011)/AA$993</f>
        <v>-1.5510860065652573E-2</v>
      </c>
      <c r="AF1054" s="165">
        <v>3.5412109503978688E-3</v>
      </c>
      <c r="AG1054" s="165">
        <v>6.2062348040820949E-3</v>
      </c>
      <c r="AH1054" s="165">
        <v>8.8287833666985931E-3</v>
      </c>
      <c r="AI1054" s="165">
        <v>6.6815928494822806E-3</v>
      </c>
      <c r="AJ1054" s="166">
        <f>+(AJ1011-AE1011)/AE$993</f>
        <v>8.3703652327695686E-3</v>
      </c>
      <c r="AK1054" s="166">
        <v>3.4487379650036454E-2</v>
      </c>
      <c r="AL1054" s="166">
        <v>1.8905034875410901E-2</v>
      </c>
      <c r="AM1054" s="166">
        <v>2.6987139637585152E-2</v>
      </c>
      <c r="AN1054" s="166">
        <v>2.8445447615927121E-2</v>
      </c>
      <c r="AO1054" s="166">
        <f>+(AO1011-AJ1011)/AJ$993</f>
        <v>3.1055734753597155E-3</v>
      </c>
      <c r="AP1054" s="166">
        <v>1.6251172051973295E-2</v>
      </c>
      <c r="AQ1054" s="166">
        <v>1.8659682701296563E-2</v>
      </c>
      <c r="AR1054" s="166">
        <v>2.4581331947850673E-3</v>
      </c>
      <c r="AS1054" s="166">
        <f>+(AS1011-AO1011)/AO$993</f>
        <v>-8.1123598849675432E-3</v>
      </c>
      <c r="AT1054" s="166">
        <v>-6.9257473420684945E-2</v>
      </c>
      <c r="AU1054" s="166">
        <v>-1.3157014292420104E-2</v>
      </c>
      <c r="AV1054" s="166">
        <v>1.3235955350721081E-2</v>
      </c>
      <c r="AW1054" s="166">
        <v>9.2254270004507501E-3</v>
      </c>
      <c r="AX1054" s="166">
        <f>+(AX1011-AS1011)/AS$993</f>
        <v>1.4621772265252995E-2</v>
      </c>
      <c r="AY1054" s="166"/>
      <c r="AZ1054" s="166">
        <v>9.4276644269831785E-3</v>
      </c>
      <c r="BA1054" s="166">
        <v>4.4001909761068837E-3</v>
      </c>
      <c r="BB1054" s="166">
        <v>1.7387211199049839E-2</v>
      </c>
      <c r="BC1054" s="166">
        <v>1.1208251211538471E-2</v>
      </c>
      <c r="BD1054" s="166">
        <v>-9.5765468078660571E-3</v>
      </c>
      <c r="BE1054" s="166">
        <v>-1.8487030983485909E-2</v>
      </c>
      <c r="BF1054" s="166">
        <f>+(BF1011-AX1011)/AX$993</f>
        <v>-3.7751855916080207E-3</v>
      </c>
      <c r="BG1054" s="166">
        <v>6.9864532169438553E-3</v>
      </c>
      <c r="BH1054" s="166">
        <v>4.9848134562982685E-3</v>
      </c>
      <c r="BI1054" s="166">
        <v>1.9480688875830633E-2</v>
      </c>
      <c r="BJ1054" s="166">
        <v>1.4686710514780672E-2</v>
      </c>
      <c r="BK1054" s="166">
        <v>1.1182392579471932E-2</v>
      </c>
      <c r="BL1054" s="166">
        <v>6.2708345053559596E-3</v>
      </c>
      <c r="BM1054" s="166">
        <v>1.6574543273317494E-3</v>
      </c>
      <c r="BN1054" s="166">
        <v>-2.9989102442853125E-3</v>
      </c>
      <c r="BO1054" s="166">
        <f>+(BO1011-BF1011)/BF$993</f>
        <v>2.3629862361923316E-2</v>
      </c>
      <c r="BP1054" s="166">
        <v>2.8454073284225633E-3</v>
      </c>
      <c r="BQ1054" s="166">
        <v>3.4292544533947146E-3</v>
      </c>
      <c r="BR1054" s="166">
        <v>-1.6377311413108088E-2</v>
      </c>
      <c r="BS1054" s="166">
        <v>-3.0539846193586205E-2</v>
      </c>
      <c r="BT1054" s="166">
        <v>-1.0931680129169787E-2</v>
      </c>
      <c r="BU1054" s="166">
        <v>-1.0953445798216046E-2</v>
      </c>
      <c r="BV1054" s="166">
        <v>-4.1691201962104352E-2</v>
      </c>
      <c r="BW1054" s="166">
        <v>-2.0633479572064288E-2</v>
      </c>
      <c r="BX1054" s="166">
        <v>-1.9187325404495633E-2</v>
      </c>
      <c r="BY1054" s="166">
        <v>-2.8374308401202111E-2</v>
      </c>
      <c r="BZ1054" s="165">
        <v>-1.793305951098691E-2</v>
      </c>
      <c r="CA1054" s="166">
        <f>+(CA1011-BO1011)/BO$993</f>
        <v>-2.088760078785061E-2</v>
      </c>
      <c r="CB1054" s="166">
        <v>-8.4179964140154058E-3</v>
      </c>
      <c r="CC1054" s="166">
        <v>-1.3379636232306685E-2</v>
      </c>
      <c r="CD1054" s="166">
        <v>-1.574909834678247E-2</v>
      </c>
      <c r="CE1054" s="166">
        <v>-1.9413615547284931E-2</v>
      </c>
      <c r="CF1054" s="166">
        <v>-1.9998482187009153E-2</v>
      </c>
      <c r="CG1054" s="166">
        <v>-2.3217073244607471E-2</v>
      </c>
      <c r="CH1054" s="166">
        <v>-2.767509135658679E-2</v>
      </c>
      <c r="CI1054" s="166">
        <v>-2.6441903667815344E-2</v>
      </c>
      <c r="CJ1054" s="165">
        <v>-1.7494858690724927E-2</v>
      </c>
      <c r="CK1054" s="165">
        <v>-1.3704512151841632E-2</v>
      </c>
      <c r="CL1054" s="166">
        <f>+(CL1011-CA1011)/CA$993</f>
        <v>-3.81424959368733E-2</v>
      </c>
      <c r="CM1054" s="166">
        <v>1.1737429655707125E-3</v>
      </c>
      <c r="CN1054" s="166">
        <v>-9.8139845045146969E-3</v>
      </c>
      <c r="CO1054" s="166">
        <v>-9.5798763654187796E-3</v>
      </c>
      <c r="CP1054" s="166">
        <v>9.7283565425182565E-3</v>
      </c>
      <c r="CQ1054" s="166">
        <v>9.3092117646188669E-4</v>
      </c>
      <c r="CR1054" s="166">
        <v>-8.1796345579279971E-3</v>
      </c>
      <c r="CS1054" s="166">
        <v>1.232803836588523E-2</v>
      </c>
      <c r="CT1054" s="166">
        <v>2.2385014028960212E-3</v>
      </c>
      <c r="CU1054" s="166">
        <v>-3.2238596158079306E-3</v>
      </c>
      <c r="CV1054" s="166">
        <v>1.1774963558899993E-2</v>
      </c>
      <c r="CW1054" s="166">
        <v>1.3904927652514415E-3</v>
      </c>
      <c r="CX1054" s="166">
        <v>1.1831229975646056E-2</v>
      </c>
      <c r="CY1054" s="166">
        <v>-4.1527807931323425E-4</v>
      </c>
      <c r="CZ1054" s="166">
        <v>-2.9863973338628042E-3</v>
      </c>
      <c r="DA1054" s="166">
        <f>+(DA1011-CL1011)/CL$993</f>
        <v>4.9653295703439865E-3</v>
      </c>
      <c r="DB1054" s="165">
        <v>1.5959862445357818E-2</v>
      </c>
      <c r="DC1054" s="165">
        <v>9.6029092467518548E-3</v>
      </c>
      <c r="DD1054" s="165">
        <v>1.8948466314144287E-3</v>
      </c>
      <c r="DE1054" s="165">
        <v>1.1520168065229616E-2</v>
      </c>
      <c r="DF1054" s="165">
        <v>6.4854593418486829E-3</v>
      </c>
      <c r="DG1054" s="165">
        <v>2.9608387188403621E-4</v>
      </c>
      <c r="DH1054" s="165">
        <v>9.0547758525484166E-3</v>
      </c>
      <c r="DI1054" s="165">
        <v>3.4232286185895446E-3</v>
      </c>
      <c r="DJ1054" s="165">
        <v>-2.1769451603695172E-3</v>
      </c>
      <c r="DK1054" s="165">
        <v>-6.0298200349909927E-3</v>
      </c>
      <c r="DL1054" s="165">
        <v>-2.1911928822815701E-3</v>
      </c>
      <c r="DM1054" s="165">
        <v>3.4034892278630518E-3</v>
      </c>
      <c r="DN1054" s="167">
        <f>+(DN1011-DA1011)/DA$993</f>
        <v>1.3457930289537713E-3</v>
      </c>
      <c r="DO1054" s="165">
        <v>3.4034892278630518E-3</v>
      </c>
      <c r="DP1054" s="165">
        <v>6.3226613727937839E-3</v>
      </c>
      <c r="DQ1054" s="165">
        <v>1.3135953622234549E-3</v>
      </c>
      <c r="DR1054" s="165">
        <v>-3.3237654978772895E-3</v>
      </c>
      <c r="DS1054" s="165">
        <v>1.2500682190142413E-2</v>
      </c>
      <c r="DT1054" s="165">
        <v>1.1416246291990546E-2</v>
      </c>
      <c r="DU1054" s="165">
        <v>6.8714340800941874E-3</v>
      </c>
      <c r="DV1054" s="168">
        <f>+(DV1011-DN1011)/DN$993</f>
        <v>3.4976086186549447E-3</v>
      </c>
      <c r="DW1054" s="169">
        <f>+(DW1011-DN1011)/DN$993</f>
        <v>8.5312244670264438E-4</v>
      </c>
      <c r="DX1054" s="170">
        <f>+(DX1011-DN1011)/DN$993</f>
        <v>1.4765542688180507E-2</v>
      </c>
      <c r="DZ1054" s="165">
        <f>+(DZ1011-DW1011)/DW$993</f>
        <v>9.6741151742396943E-3</v>
      </c>
      <c r="EC1054" s="165">
        <f>+(EC1011-DZ1011)/DZ$993</f>
        <v>6.5931401955728565E-3</v>
      </c>
      <c r="EF1054" s="165">
        <f>+(EF1011-EC1011)/EC$993</f>
        <v>2.1598157604050499E-3</v>
      </c>
      <c r="EI1054" s="165">
        <f>+(EI1011-EF1011)/EF$993</f>
        <v>1.0000385614595583E-2</v>
      </c>
      <c r="EL1054" s="165">
        <f>+(EL1011-EI1011)/EI$993</f>
        <v>1.5858045049988924E-2</v>
      </c>
      <c r="EO1054" s="165">
        <f>+(EO1011-EL1011)/EL$993</f>
        <v>3.4354150843971115E-3</v>
      </c>
    </row>
    <row r="1055" spans="1:145" ht="15.5" x14ac:dyDescent="0.35">
      <c r="A1055" s="56" t="s">
        <v>414</v>
      </c>
      <c r="B1055" s="165" t="e">
        <f t="shared" si="1107"/>
        <v>#VALUE!</v>
      </c>
      <c r="C1055" s="165" t="e">
        <f t="shared" si="1107"/>
        <v>#VALUE!</v>
      </c>
      <c r="D1055" s="165" t="e">
        <f t="shared" si="1107"/>
        <v>#VALUE!</v>
      </c>
      <c r="E1055" s="165" t="e">
        <f t="shared" si="1107"/>
        <v>#VALUE!</v>
      </c>
      <c r="F1055" s="165" t="e">
        <f t="shared" si="1107"/>
        <v>#VALUE!</v>
      </c>
      <c r="G1055" s="165" t="e">
        <f t="shared" si="1107"/>
        <v>#VALUE!</v>
      </c>
      <c r="H1055" s="165" t="e">
        <f t="shared" si="1107"/>
        <v>#VALUE!</v>
      </c>
      <c r="I1055" s="165" t="e">
        <f t="shared" si="1107"/>
        <v>#VALUE!</v>
      </c>
      <c r="J1055" s="165" t="e">
        <f t="shared" si="1107"/>
        <v>#VALUE!</v>
      </c>
      <c r="K1055" s="165" t="e">
        <f t="shared" si="1107"/>
        <v>#VALUE!</v>
      </c>
      <c r="L1055" s="165" t="e">
        <f t="shared" si="1107"/>
        <v>#VALUE!</v>
      </c>
      <c r="M1055" s="165" t="e">
        <f t="shared" si="1107"/>
        <v>#VALUE!</v>
      </c>
      <c r="N1055" s="165" t="e">
        <f t="shared" si="1107"/>
        <v>#VALUE!</v>
      </c>
      <c r="O1055" s="165" t="e">
        <f t="shared" si="1107"/>
        <v>#VALUE!</v>
      </c>
      <c r="P1055" s="165">
        <v>0</v>
      </c>
      <c r="Q1055" s="165" t="e">
        <f t="shared" si="1108"/>
        <v>#VALUE!</v>
      </c>
      <c r="R1055" s="165" t="e">
        <f t="shared" si="1108"/>
        <v>#VALUE!</v>
      </c>
      <c r="S1055" s="165" t="e">
        <f t="shared" si="1108"/>
        <v>#VALUE!</v>
      </c>
      <c r="T1055" s="165" t="e">
        <f t="shared" si="1108"/>
        <v>#VALUE!</v>
      </c>
      <c r="U1055" s="165" t="e">
        <f t="shared" si="1108"/>
        <v>#VALUE!</v>
      </c>
      <c r="V1055" s="165" t="e">
        <f t="shared" si="1108"/>
        <v>#VALUE!</v>
      </c>
      <c r="W1055" s="165" t="e">
        <f t="shared" si="1108"/>
        <v>#VALUE!</v>
      </c>
      <c r="X1055" s="166" t="e">
        <f t="shared" si="1108"/>
        <v>#VALUE!</v>
      </c>
      <c r="Y1055" s="166" t="e">
        <f t="shared" si="1108"/>
        <v>#VALUE!</v>
      </c>
      <c r="Z1055" s="165" t="e">
        <f t="shared" si="1108"/>
        <v>#VALUE!</v>
      </c>
      <c r="AA1055" s="165" t="e">
        <f t="shared" si="1108"/>
        <v>#VALUE!</v>
      </c>
      <c r="AB1055" s="165">
        <v>0</v>
      </c>
      <c r="AC1055" s="165">
        <v>0</v>
      </c>
      <c r="AD1055" s="165">
        <v>0</v>
      </c>
      <c r="AE1055" s="165" t="e">
        <f>+(AE1012-AA1012)/AA$993</f>
        <v>#VALUE!</v>
      </c>
      <c r="AF1055" s="165">
        <v>0</v>
      </c>
      <c r="AG1055" s="165">
        <v>0</v>
      </c>
      <c r="AH1055" s="165">
        <v>0</v>
      </c>
      <c r="AI1055" s="165">
        <v>0</v>
      </c>
      <c r="AJ1055" s="166" t="e">
        <f>+(AJ1012-AE1012)/AE$993</f>
        <v>#VALUE!</v>
      </c>
      <c r="AK1055" s="166">
        <v>0</v>
      </c>
      <c r="AL1055" s="166">
        <v>0</v>
      </c>
      <c r="AM1055" s="166">
        <v>0</v>
      </c>
      <c r="AN1055" s="166">
        <v>0</v>
      </c>
      <c r="AO1055" s="166" t="e">
        <f>+(AO1012-AJ1012)/AJ$993</f>
        <v>#VALUE!</v>
      </c>
      <c r="AP1055" s="166">
        <v>0</v>
      </c>
      <c r="AQ1055" s="166">
        <v>0</v>
      </c>
      <c r="AR1055" s="166">
        <v>0</v>
      </c>
      <c r="AS1055" s="166" t="e">
        <f>+(AS1012-AO1012)/AO$993</f>
        <v>#VALUE!</v>
      </c>
      <c r="AT1055" s="166">
        <v>0</v>
      </c>
      <c r="AU1055" s="166">
        <v>0</v>
      </c>
      <c r="AV1055" s="166">
        <v>0</v>
      </c>
      <c r="AW1055" s="166">
        <v>0</v>
      </c>
      <c r="AX1055" s="166" t="e">
        <f>+(AX1012-AS1012)/AS$993</f>
        <v>#VALUE!</v>
      </c>
      <c r="AY1055" s="166"/>
      <c r="AZ1055" s="166">
        <v>0</v>
      </c>
      <c r="BA1055" s="166">
        <v>0</v>
      </c>
      <c r="BB1055" s="166">
        <v>0</v>
      </c>
      <c r="BC1055" s="166">
        <v>0</v>
      </c>
      <c r="BD1055" s="166">
        <v>0</v>
      </c>
      <c r="BE1055" s="166">
        <v>0</v>
      </c>
      <c r="BF1055" s="166" t="e">
        <f>+(BF1012-AX1012)/AX$993</f>
        <v>#VALUE!</v>
      </c>
      <c r="BG1055" s="166">
        <v>0</v>
      </c>
      <c r="BH1055" s="166">
        <v>0</v>
      </c>
      <c r="BI1055" s="166">
        <v>0</v>
      </c>
      <c r="BJ1055" s="166">
        <v>0</v>
      </c>
      <c r="BK1055" s="166">
        <v>0</v>
      </c>
      <c r="BL1055" s="166">
        <v>0</v>
      </c>
      <c r="BM1055" s="166">
        <v>0</v>
      </c>
      <c r="BN1055" s="166">
        <v>0</v>
      </c>
      <c r="BO1055" s="166" t="e">
        <f>+(BO1012-BF1012)/BF$993</f>
        <v>#VALUE!</v>
      </c>
      <c r="BP1055" s="166">
        <v>0</v>
      </c>
      <c r="BQ1055" s="166">
        <v>0</v>
      </c>
      <c r="BR1055" s="166">
        <v>0</v>
      </c>
      <c r="BS1055" s="166">
        <v>0</v>
      </c>
      <c r="BT1055" s="166">
        <v>0</v>
      </c>
      <c r="BU1055" s="166">
        <v>0</v>
      </c>
      <c r="BV1055" s="166">
        <v>0</v>
      </c>
      <c r="BW1055" s="166">
        <v>0</v>
      </c>
      <c r="BX1055" s="166">
        <v>0</v>
      </c>
      <c r="BY1055" s="166">
        <v>0</v>
      </c>
      <c r="BZ1055" s="165">
        <v>0</v>
      </c>
      <c r="CA1055" s="166" t="e">
        <f>+(CA1012-BO1012)/BO$993</f>
        <v>#VALUE!</v>
      </c>
      <c r="CB1055" s="166">
        <v>0</v>
      </c>
      <c r="CC1055" s="166">
        <v>0</v>
      </c>
      <c r="CD1055" s="166">
        <v>0</v>
      </c>
      <c r="CE1055" s="166">
        <v>0</v>
      </c>
      <c r="CF1055" s="166">
        <v>0</v>
      </c>
      <c r="CG1055" s="166">
        <v>0</v>
      </c>
      <c r="CH1055" s="166">
        <v>0</v>
      </c>
      <c r="CI1055" s="166">
        <v>0</v>
      </c>
      <c r="CJ1055" s="165">
        <v>0</v>
      </c>
      <c r="CK1055" s="165">
        <v>0</v>
      </c>
      <c r="CL1055" s="166" t="e">
        <f>+(CL1012-CA1012)/CA$993</f>
        <v>#VALUE!</v>
      </c>
      <c r="CM1055" s="166">
        <v>0</v>
      </c>
      <c r="CN1055" s="166">
        <v>0</v>
      </c>
      <c r="CO1055" s="166">
        <v>0</v>
      </c>
      <c r="CP1055" s="166">
        <v>0</v>
      </c>
      <c r="CQ1055" s="166">
        <v>0</v>
      </c>
      <c r="CR1055" s="166">
        <v>0</v>
      </c>
      <c r="CS1055" s="166">
        <v>0</v>
      </c>
      <c r="CT1055" s="166">
        <v>0</v>
      </c>
      <c r="CU1055" s="166">
        <v>0</v>
      </c>
      <c r="CV1055" s="166">
        <v>0</v>
      </c>
      <c r="CW1055" s="166">
        <v>0</v>
      </c>
      <c r="CX1055" s="166">
        <v>0</v>
      </c>
      <c r="CY1055" s="166">
        <v>0</v>
      </c>
      <c r="CZ1055" s="166">
        <v>0</v>
      </c>
      <c r="DA1055" s="166" t="e">
        <f>+(DA1012-CL1012)/CL$993</f>
        <v>#VALUE!</v>
      </c>
      <c r="DB1055" s="165">
        <v>0</v>
      </c>
      <c r="DC1055" s="165">
        <v>0</v>
      </c>
      <c r="DD1055" s="165">
        <v>0</v>
      </c>
      <c r="DE1055" s="165">
        <v>0</v>
      </c>
      <c r="DF1055" s="165">
        <v>0</v>
      </c>
      <c r="DG1055" s="165">
        <v>0</v>
      </c>
      <c r="DH1055" s="165">
        <v>0</v>
      </c>
      <c r="DI1055" s="165">
        <v>0</v>
      </c>
      <c r="DJ1055" s="165">
        <v>0</v>
      </c>
      <c r="DK1055" s="165">
        <v>0</v>
      </c>
      <c r="DL1055" s="165">
        <v>0</v>
      </c>
      <c r="DM1055" s="165">
        <v>0</v>
      </c>
      <c r="DN1055" s="167" t="e">
        <f>+(DN1012-DA1012)/DA$993</f>
        <v>#VALUE!</v>
      </c>
      <c r="DO1055" s="165">
        <v>0</v>
      </c>
      <c r="DP1055" s="165">
        <v>0</v>
      </c>
      <c r="DQ1055" s="165">
        <v>0</v>
      </c>
      <c r="DR1055" s="165">
        <v>0</v>
      </c>
      <c r="DS1055" s="165">
        <v>0</v>
      </c>
      <c r="DT1055" s="165">
        <v>0</v>
      </c>
      <c r="DU1055" s="165">
        <v>0</v>
      </c>
      <c r="DV1055" s="168" t="e">
        <f>+(DV1012-DN1012)/DN$993</f>
        <v>#VALUE!</v>
      </c>
      <c r="DW1055" s="169" t="e">
        <f>+(DW1012-DN1012)/DN$993</f>
        <v>#VALUE!</v>
      </c>
      <c r="DX1055" s="170" t="e">
        <f>+(DX1012-DN1012)/DN$993</f>
        <v>#VALUE!</v>
      </c>
      <c r="DZ1055" s="165" t="e">
        <f>+(DZ1012-DW1012)/DW$993</f>
        <v>#VALUE!</v>
      </c>
      <c r="EC1055" s="165" t="e">
        <f>+(EC1012-DZ1012)/DZ$993</f>
        <v>#VALUE!</v>
      </c>
      <c r="EF1055" s="165" t="e">
        <f>+(EF1012-EC1012)/EC$993</f>
        <v>#VALUE!</v>
      </c>
      <c r="EI1055" s="165" t="e">
        <f>+(EI1012-EF1012)/EF$993</f>
        <v>#VALUE!</v>
      </c>
      <c r="EL1055" s="165" t="e">
        <f>+(EL1012-EI1012)/EI$993</f>
        <v>#VALUE!</v>
      </c>
      <c r="EO1055" s="165" t="e">
        <f>+(EO1012-EL1012)/EL$993</f>
        <v>#VALUE!</v>
      </c>
    </row>
    <row r="1056" spans="1:145" ht="15.5" x14ac:dyDescent="0.35">
      <c r="A1056" s="56" t="s">
        <v>415</v>
      </c>
      <c r="B1056" s="165" t="e">
        <f t="shared" si="1107"/>
        <v>#VALUE!</v>
      </c>
      <c r="C1056" s="165" t="e">
        <f t="shared" si="1107"/>
        <v>#VALUE!</v>
      </c>
      <c r="D1056" s="165" t="e">
        <f t="shared" si="1107"/>
        <v>#VALUE!</v>
      </c>
      <c r="E1056" s="165" t="e">
        <f t="shared" si="1107"/>
        <v>#VALUE!</v>
      </c>
      <c r="F1056" s="165" t="e">
        <f t="shared" si="1107"/>
        <v>#VALUE!</v>
      </c>
      <c r="G1056" s="165" t="e">
        <f t="shared" si="1107"/>
        <v>#VALUE!</v>
      </c>
      <c r="H1056" s="165" t="e">
        <f t="shared" si="1107"/>
        <v>#VALUE!</v>
      </c>
      <c r="I1056" s="165" t="e">
        <f t="shared" si="1107"/>
        <v>#VALUE!</v>
      </c>
      <c r="J1056" s="165" t="e">
        <f t="shared" si="1107"/>
        <v>#VALUE!</v>
      </c>
      <c r="K1056" s="165" t="e">
        <f t="shared" si="1107"/>
        <v>#VALUE!</v>
      </c>
      <c r="L1056" s="165" t="e">
        <f t="shared" si="1107"/>
        <v>#VALUE!</v>
      </c>
      <c r="M1056" s="165" t="e">
        <f t="shared" si="1107"/>
        <v>#VALUE!</v>
      </c>
      <c r="N1056" s="165" t="e">
        <f t="shared" si="1107"/>
        <v>#VALUE!</v>
      </c>
      <c r="O1056" s="165" t="e">
        <f t="shared" si="1107"/>
        <v>#VALUE!</v>
      </c>
      <c r="P1056" s="165">
        <v>0</v>
      </c>
      <c r="Q1056" s="165" t="e">
        <f t="shared" si="1108"/>
        <v>#VALUE!</v>
      </c>
      <c r="R1056" s="165" t="e">
        <f t="shared" si="1108"/>
        <v>#VALUE!</v>
      </c>
      <c r="S1056" s="165" t="e">
        <f t="shared" si="1108"/>
        <v>#VALUE!</v>
      </c>
      <c r="T1056" s="165" t="e">
        <f t="shared" si="1108"/>
        <v>#VALUE!</v>
      </c>
      <c r="U1056" s="165" t="e">
        <f t="shared" si="1108"/>
        <v>#VALUE!</v>
      </c>
      <c r="V1056" s="165" t="e">
        <f t="shared" si="1108"/>
        <v>#VALUE!</v>
      </c>
      <c r="W1056" s="165" t="e">
        <f t="shared" si="1108"/>
        <v>#VALUE!</v>
      </c>
      <c r="X1056" s="166" t="e">
        <f t="shared" si="1108"/>
        <v>#VALUE!</v>
      </c>
      <c r="Y1056" s="166" t="e">
        <f t="shared" si="1108"/>
        <v>#VALUE!</v>
      </c>
      <c r="Z1056" s="165" t="e">
        <f t="shared" si="1108"/>
        <v>#VALUE!</v>
      </c>
      <c r="AA1056" s="165" t="e">
        <f t="shared" si="1108"/>
        <v>#VALUE!</v>
      </c>
      <c r="AB1056" s="165">
        <v>0</v>
      </c>
      <c r="AC1056" s="165">
        <v>0</v>
      </c>
      <c r="AD1056" s="165">
        <v>0</v>
      </c>
      <c r="AE1056" s="165" t="e">
        <f>+(AE1013-AA1013)/AA$993</f>
        <v>#VALUE!</v>
      </c>
      <c r="AF1056" s="165">
        <v>0</v>
      </c>
      <c r="AG1056" s="165">
        <v>0</v>
      </c>
      <c r="AH1056" s="165">
        <v>0</v>
      </c>
      <c r="AI1056" s="165">
        <v>0</v>
      </c>
      <c r="AJ1056" s="166" t="e">
        <f>+(AJ1013-AE1013)/AE$993</f>
        <v>#VALUE!</v>
      </c>
      <c r="AK1056" s="166">
        <v>0</v>
      </c>
      <c r="AL1056" s="166">
        <v>0</v>
      </c>
      <c r="AM1056" s="166">
        <v>0</v>
      </c>
      <c r="AN1056" s="166">
        <v>0</v>
      </c>
      <c r="AO1056" s="166" t="e">
        <f>+(AO1013-AJ1013)/AJ$993</f>
        <v>#VALUE!</v>
      </c>
      <c r="AP1056" s="166">
        <v>0</v>
      </c>
      <c r="AQ1056" s="166">
        <v>0</v>
      </c>
      <c r="AR1056" s="166">
        <v>0</v>
      </c>
      <c r="AS1056" s="166" t="e">
        <f>+(AS1013-AO1013)/AO$993</f>
        <v>#VALUE!</v>
      </c>
      <c r="AT1056" s="166">
        <v>0</v>
      </c>
      <c r="AU1056" s="166">
        <v>0</v>
      </c>
      <c r="AV1056" s="166">
        <v>0</v>
      </c>
      <c r="AW1056" s="166">
        <v>0</v>
      </c>
      <c r="AX1056" s="166" t="e">
        <f>+(AX1013-AS1013)/AS$993</f>
        <v>#VALUE!</v>
      </c>
      <c r="AY1056" s="166"/>
      <c r="AZ1056" s="166">
        <v>0</v>
      </c>
      <c r="BA1056" s="166">
        <v>0</v>
      </c>
      <c r="BB1056" s="166">
        <v>0</v>
      </c>
      <c r="BC1056" s="166">
        <v>0</v>
      </c>
      <c r="BD1056" s="166">
        <v>0</v>
      </c>
      <c r="BE1056" s="166">
        <v>0</v>
      </c>
      <c r="BF1056" s="166" t="e">
        <f>+(BF1013-AX1013)/AX$993</f>
        <v>#VALUE!</v>
      </c>
      <c r="BG1056" s="166">
        <v>0</v>
      </c>
      <c r="BH1056" s="166">
        <v>0</v>
      </c>
      <c r="BI1056" s="166">
        <v>0</v>
      </c>
      <c r="BJ1056" s="166">
        <v>0</v>
      </c>
      <c r="BK1056" s="166">
        <v>0</v>
      </c>
      <c r="BL1056" s="166">
        <v>0</v>
      </c>
      <c r="BM1056" s="166">
        <v>0</v>
      </c>
      <c r="BN1056" s="166">
        <v>0</v>
      </c>
      <c r="BO1056" s="166" t="e">
        <f>+(BO1013-BF1013)/BF$993</f>
        <v>#VALUE!</v>
      </c>
      <c r="BP1056" s="166">
        <v>0</v>
      </c>
      <c r="BQ1056" s="166">
        <v>0</v>
      </c>
      <c r="BR1056" s="166">
        <v>0</v>
      </c>
      <c r="BS1056" s="166">
        <v>0</v>
      </c>
      <c r="BT1056" s="166">
        <v>0</v>
      </c>
      <c r="BU1056" s="166">
        <v>0</v>
      </c>
      <c r="BV1056" s="166">
        <v>0</v>
      </c>
      <c r="BW1056" s="166">
        <v>0</v>
      </c>
      <c r="BX1056" s="166">
        <v>0</v>
      </c>
      <c r="BY1056" s="166">
        <v>0</v>
      </c>
      <c r="BZ1056" s="165">
        <v>0</v>
      </c>
      <c r="CA1056" s="166" t="e">
        <f>+(CA1013-BO1013)/BO$993</f>
        <v>#VALUE!</v>
      </c>
      <c r="CB1056" s="166">
        <v>0</v>
      </c>
      <c r="CC1056" s="166">
        <v>0</v>
      </c>
      <c r="CD1056" s="166">
        <v>0</v>
      </c>
      <c r="CE1056" s="166">
        <v>0</v>
      </c>
      <c r="CF1056" s="166">
        <v>0</v>
      </c>
      <c r="CG1056" s="166">
        <v>0</v>
      </c>
      <c r="CH1056" s="166">
        <v>0</v>
      </c>
      <c r="CI1056" s="166">
        <v>0</v>
      </c>
      <c r="CJ1056" s="165">
        <v>0</v>
      </c>
      <c r="CK1056" s="165">
        <v>0</v>
      </c>
      <c r="CL1056" s="166" t="e">
        <f>+(CL1013-CA1013)/CA$993</f>
        <v>#VALUE!</v>
      </c>
      <c r="CM1056" s="166">
        <v>0</v>
      </c>
      <c r="CN1056" s="166">
        <v>0</v>
      </c>
      <c r="CO1056" s="166">
        <v>0</v>
      </c>
      <c r="CP1056" s="166">
        <v>0</v>
      </c>
      <c r="CQ1056" s="166">
        <v>0</v>
      </c>
      <c r="CR1056" s="166">
        <v>0</v>
      </c>
      <c r="CS1056" s="166">
        <v>0</v>
      </c>
      <c r="CT1056" s="166">
        <v>0</v>
      </c>
      <c r="CU1056" s="166">
        <v>0</v>
      </c>
      <c r="CV1056" s="166">
        <v>0</v>
      </c>
      <c r="CW1056" s="166">
        <v>0</v>
      </c>
      <c r="CX1056" s="166">
        <v>0</v>
      </c>
      <c r="CY1056" s="166">
        <v>0</v>
      </c>
      <c r="CZ1056" s="166">
        <v>0</v>
      </c>
      <c r="DA1056" s="166" t="e">
        <f>+(DA1013-CL1013)/CL$993</f>
        <v>#VALUE!</v>
      </c>
      <c r="DB1056" s="165">
        <v>0</v>
      </c>
      <c r="DC1056" s="165">
        <v>0</v>
      </c>
      <c r="DD1056" s="165">
        <v>0</v>
      </c>
      <c r="DE1056" s="165">
        <v>0</v>
      </c>
      <c r="DF1056" s="165">
        <v>0</v>
      </c>
      <c r="DG1056" s="165">
        <v>0</v>
      </c>
      <c r="DH1056" s="165">
        <v>0</v>
      </c>
      <c r="DI1056" s="165">
        <v>0</v>
      </c>
      <c r="DJ1056" s="165">
        <v>0</v>
      </c>
      <c r="DK1056" s="165">
        <v>0</v>
      </c>
      <c r="DL1056" s="165">
        <v>0</v>
      </c>
      <c r="DM1056" s="165">
        <v>0</v>
      </c>
      <c r="DN1056" s="167" t="e">
        <f>+(DN1013-DA1013)/DA$993</f>
        <v>#VALUE!</v>
      </c>
      <c r="DO1056" s="165">
        <v>0</v>
      </c>
      <c r="DP1056" s="165">
        <v>0</v>
      </c>
      <c r="DQ1056" s="165">
        <v>0</v>
      </c>
      <c r="DR1056" s="165">
        <v>0</v>
      </c>
      <c r="DS1056" s="165">
        <v>0</v>
      </c>
      <c r="DT1056" s="165">
        <v>0</v>
      </c>
      <c r="DU1056" s="165">
        <v>0</v>
      </c>
      <c r="DV1056" s="168" t="e">
        <f>+(DV1013-DN1013)/DN$993</f>
        <v>#VALUE!</v>
      </c>
      <c r="DW1056" s="169" t="e">
        <f>+(DW1013-DN1013)/DN$993</f>
        <v>#VALUE!</v>
      </c>
      <c r="DX1056" s="170" t="e">
        <f>+(DX1013-DN1013)/DN$993</f>
        <v>#VALUE!</v>
      </c>
      <c r="DZ1056" s="165" t="e">
        <f>+(DZ1013-DW1013)/DW$993</f>
        <v>#VALUE!</v>
      </c>
      <c r="EC1056" s="165" t="e">
        <f>+(EC1013-DZ1013)/DZ$993</f>
        <v>#VALUE!</v>
      </c>
      <c r="EF1056" s="165" t="e">
        <f>+(EF1013-EC1013)/EC$993</f>
        <v>#VALUE!</v>
      </c>
      <c r="EI1056" s="165" t="e">
        <f>+(EI1013-EF1013)/EF$993</f>
        <v>#VALUE!</v>
      </c>
      <c r="EL1056" s="165" t="e">
        <f>+(EL1013-EI1013)/EI$993</f>
        <v>#VALUE!</v>
      </c>
      <c r="EO1056" s="165" t="e">
        <f>+(EO1013-EL1013)/EL$993</f>
        <v>#VALUE!</v>
      </c>
    </row>
    <row r="1057" spans="1:145" ht="15.5" x14ac:dyDescent="0.35">
      <c r="A1057" s="56" t="s">
        <v>330</v>
      </c>
      <c r="B1057" s="165" t="e">
        <f t="shared" si="1107"/>
        <v>#VALUE!</v>
      </c>
      <c r="C1057" s="165" t="e">
        <f t="shared" si="1107"/>
        <v>#VALUE!</v>
      </c>
      <c r="D1057" s="165" t="e">
        <f t="shared" si="1107"/>
        <v>#VALUE!</v>
      </c>
      <c r="E1057" s="165" t="e">
        <f t="shared" si="1107"/>
        <v>#VALUE!</v>
      </c>
      <c r="F1057" s="165" t="e">
        <f t="shared" si="1107"/>
        <v>#VALUE!</v>
      </c>
      <c r="G1057" s="165" t="e">
        <f t="shared" si="1107"/>
        <v>#VALUE!</v>
      </c>
      <c r="H1057" s="165" t="e">
        <f t="shared" si="1107"/>
        <v>#VALUE!</v>
      </c>
      <c r="I1057" s="165" t="e">
        <f t="shared" si="1107"/>
        <v>#VALUE!</v>
      </c>
      <c r="J1057" s="165" t="e">
        <f t="shared" si="1107"/>
        <v>#VALUE!</v>
      </c>
      <c r="K1057" s="165" t="e">
        <f t="shared" si="1107"/>
        <v>#VALUE!</v>
      </c>
      <c r="L1057" s="165" t="e">
        <f t="shared" si="1107"/>
        <v>#VALUE!</v>
      </c>
      <c r="M1057" s="165" t="e">
        <f t="shared" si="1107"/>
        <v>#VALUE!</v>
      </c>
      <c r="N1057" s="165" t="e">
        <f t="shared" si="1107"/>
        <v>#VALUE!</v>
      </c>
      <c r="O1057" s="165" t="e">
        <f t="shared" si="1107"/>
        <v>#VALUE!</v>
      </c>
      <c r="P1057" s="165">
        <v>0</v>
      </c>
      <c r="Q1057" s="165" t="e">
        <f t="shared" si="1108"/>
        <v>#VALUE!</v>
      </c>
      <c r="R1057" s="165" t="e">
        <f t="shared" si="1108"/>
        <v>#VALUE!</v>
      </c>
      <c r="S1057" s="165" t="e">
        <f t="shared" si="1108"/>
        <v>#VALUE!</v>
      </c>
      <c r="T1057" s="165" t="e">
        <f t="shared" si="1108"/>
        <v>#VALUE!</v>
      </c>
      <c r="U1057" s="165" t="e">
        <f t="shared" si="1108"/>
        <v>#VALUE!</v>
      </c>
      <c r="V1057" s="165" t="e">
        <f t="shared" si="1108"/>
        <v>#VALUE!</v>
      </c>
      <c r="W1057" s="165" t="e">
        <f t="shared" si="1108"/>
        <v>#VALUE!</v>
      </c>
      <c r="X1057" s="166" t="e">
        <f t="shared" si="1108"/>
        <v>#VALUE!</v>
      </c>
      <c r="Y1057" s="166" t="e">
        <f t="shared" si="1108"/>
        <v>#VALUE!</v>
      </c>
      <c r="Z1057" s="165" t="e">
        <f t="shared" si="1108"/>
        <v>#VALUE!</v>
      </c>
      <c r="AA1057" s="165" t="e">
        <f t="shared" si="1108"/>
        <v>#VALUE!</v>
      </c>
      <c r="AB1057" s="165">
        <v>0</v>
      </c>
      <c r="AC1057" s="165">
        <v>0</v>
      </c>
      <c r="AD1057" s="165">
        <v>0</v>
      </c>
      <c r="AE1057" s="165" t="e">
        <f>+(AE1014-AA1014)/AA$993</f>
        <v>#VALUE!</v>
      </c>
      <c r="AF1057" s="165">
        <v>0</v>
      </c>
      <c r="AG1057" s="165">
        <v>0</v>
      </c>
      <c r="AH1057" s="165">
        <v>0</v>
      </c>
      <c r="AI1057" s="165">
        <v>0</v>
      </c>
      <c r="AJ1057" s="166" t="e">
        <f>+(AJ1014-AE1014)/AE$993</f>
        <v>#VALUE!</v>
      </c>
      <c r="AK1057" s="166">
        <v>0</v>
      </c>
      <c r="AL1057" s="166">
        <v>0</v>
      </c>
      <c r="AM1057" s="166">
        <v>0</v>
      </c>
      <c r="AN1057" s="166">
        <v>0</v>
      </c>
      <c r="AO1057" s="166" t="e">
        <f>+(AO1014-AJ1014)/AJ$993</f>
        <v>#VALUE!</v>
      </c>
      <c r="AP1057" s="166">
        <v>0</v>
      </c>
      <c r="AQ1057" s="166">
        <v>0</v>
      </c>
      <c r="AR1057" s="166">
        <v>0</v>
      </c>
      <c r="AS1057" s="166" t="e">
        <f>+(AS1014-AO1014)/AO$993</f>
        <v>#VALUE!</v>
      </c>
      <c r="AT1057" s="166">
        <v>0</v>
      </c>
      <c r="AU1057" s="166">
        <v>0</v>
      </c>
      <c r="AV1057" s="166">
        <v>0</v>
      </c>
      <c r="AW1057" s="166">
        <v>0</v>
      </c>
      <c r="AX1057" s="166" t="e">
        <f>+(AX1014-AS1014)/AS$993</f>
        <v>#VALUE!</v>
      </c>
      <c r="AY1057" s="166"/>
      <c r="AZ1057" s="166">
        <v>0</v>
      </c>
      <c r="BA1057" s="166">
        <v>0</v>
      </c>
      <c r="BB1057" s="166">
        <v>0</v>
      </c>
      <c r="BC1057" s="166">
        <v>0</v>
      </c>
      <c r="BD1057" s="166">
        <v>0</v>
      </c>
      <c r="BE1057" s="166">
        <v>0</v>
      </c>
      <c r="BF1057" s="166" t="e">
        <f>+(BF1014-AX1014)/AX$993</f>
        <v>#VALUE!</v>
      </c>
      <c r="BG1057" s="166">
        <v>0</v>
      </c>
      <c r="BH1057" s="166">
        <v>0</v>
      </c>
      <c r="BI1057" s="166">
        <v>0</v>
      </c>
      <c r="BJ1057" s="166">
        <v>0</v>
      </c>
      <c r="BK1057" s="166">
        <v>0</v>
      </c>
      <c r="BL1057" s="166">
        <v>0</v>
      </c>
      <c r="BM1057" s="166">
        <v>0</v>
      </c>
      <c r="BN1057" s="166">
        <v>0</v>
      </c>
      <c r="BO1057" s="166" t="e">
        <f>+(BO1014-BF1014)/BF$993</f>
        <v>#VALUE!</v>
      </c>
      <c r="BP1057" s="166">
        <v>0</v>
      </c>
      <c r="BQ1057" s="166">
        <v>0</v>
      </c>
      <c r="BR1057" s="166">
        <v>0</v>
      </c>
      <c r="BS1057" s="166">
        <v>0</v>
      </c>
      <c r="BT1057" s="166">
        <v>0</v>
      </c>
      <c r="BU1057" s="166">
        <v>0</v>
      </c>
      <c r="BV1057" s="166">
        <v>0</v>
      </c>
      <c r="BW1057" s="166">
        <v>0</v>
      </c>
      <c r="BX1057" s="166">
        <v>0</v>
      </c>
      <c r="BY1057" s="166">
        <v>0</v>
      </c>
      <c r="BZ1057" s="165">
        <v>0</v>
      </c>
      <c r="CA1057" s="166" t="e">
        <f>+(CA1014-BO1014)/BO$993</f>
        <v>#VALUE!</v>
      </c>
      <c r="CB1057" s="166">
        <v>0</v>
      </c>
      <c r="CC1057" s="166">
        <v>0</v>
      </c>
      <c r="CD1057" s="166">
        <v>0</v>
      </c>
      <c r="CE1057" s="166">
        <v>0</v>
      </c>
      <c r="CF1057" s="166">
        <v>0</v>
      </c>
      <c r="CG1057" s="166">
        <v>0</v>
      </c>
      <c r="CH1057" s="166">
        <v>0</v>
      </c>
      <c r="CI1057" s="166">
        <v>0</v>
      </c>
      <c r="CJ1057" s="165">
        <v>0</v>
      </c>
      <c r="CK1057" s="165">
        <v>0</v>
      </c>
      <c r="CL1057" s="166" t="e">
        <f>+(CL1014-CA1014)/CA$993</f>
        <v>#VALUE!</v>
      </c>
      <c r="CM1057" s="166">
        <v>0</v>
      </c>
      <c r="CN1057" s="166">
        <v>0</v>
      </c>
      <c r="CO1057" s="166">
        <v>0</v>
      </c>
      <c r="CP1057" s="166">
        <v>0</v>
      </c>
      <c r="CQ1057" s="166">
        <v>0</v>
      </c>
      <c r="CR1057" s="166">
        <v>0</v>
      </c>
      <c r="CS1057" s="166">
        <v>0</v>
      </c>
      <c r="CT1057" s="166">
        <v>0</v>
      </c>
      <c r="CU1057" s="166">
        <v>0</v>
      </c>
      <c r="CV1057" s="166">
        <v>0</v>
      </c>
      <c r="CW1057" s="166">
        <v>0</v>
      </c>
      <c r="CX1057" s="166">
        <v>0</v>
      </c>
      <c r="CY1057" s="166">
        <v>0</v>
      </c>
      <c r="CZ1057" s="166">
        <v>0</v>
      </c>
      <c r="DA1057" s="166" t="e">
        <f>+(DA1014-CL1014)/CL$993</f>
        <v>#VALUE!</v>
      </c>
      <c r="DB1057" s="165">
        <v>0</v>
      </c>
      <c r="DC1057" s="165">
        <v>0</v>
      </c>
      <c r="DD1057" s="165">
        <v>0</v>
      </c>
      <c r="DE1057" s="165">
        <v>0</v>
      </c>
      <c r="DF1057" s="165">
        <v>0</v>
      </c>
      <c r="DG1057" s="165">
        <v>0</v>
      </c>
      <c r="DH1057" s="165">
        <v>0</v>
      </c>
      <c r="DI1057" s="165">
        <v>0</v>
      </c>
      <c r="DJ1057" s="165">
        <v>0</v>
      </c>
      <c r="DK1057" s="165">
        <v>0</v>
      </c>
      <c r="DL1057" s="165">
        <v>0</v>
      </c>
      <c r="DM1057" s="165">
        <v>0</v>
      </c>
      <c r="DN1057" s="167" t="e">
        <f>+(DN1014-DA1014)/DA$993</f>
        <v>#VALUE!</v>
      </c>
      <c r="DO1057" s="165">
        <v>0</v>
      </c>
      <c r="DP1057" s="165">
        <v>0</v>
      </c>
      <c r="DQ1057" s="165">
        <v>0</v>
      </c>
      <c r="DR1057" s="165">
        <v>0</v>
      </c>
      <c r="DS1057" s="165">
        <v>0</v>
      </c>
      <c r="DT1057" s="165">
        <v>0</v>
      </c>
      <c r="DU1057" s="165">
        <v>0</v>
      </c>
      <c r="DV1057" s="168" t="e">
        <f>+(DV1014-DN1014)/DN$993</f>
        <v>#VALUE!</v>
      </c>
      <c r="DW1057" s="169" t="e">
        <f>+(DW1014-DN1014)/DN$993</f>
        <v>#VALUE!</v>
      </c>
      <c r="DX1057" s="170" t="e">
        <f>+(DX1014-DN1014)/DN$993</f>
        <v>#VALUE!</v>
      </c>
      <c r="DZ1057" s="165" t="e">
        <f>+(DZ1014-DW1014)/DW$993</f>
        <v>#VALUE!</v>
      </c>
      <c r="EC1057" s="165" t="e">
        <f>+(EC1014-DZ1014)/DZ$993</f>
        <v>#VALUE!</v>
      </c>
      <c r="EF1057" s="165" t="e">
        <f>+(EF1014-EC1014)/EC$993</f>
        <v>#VALUE!</v>
      </c>
      <c r="EI1057" s="165" t="e">
        <f>+(EI1014-EF1014)/EF$993</f>
        <v>#VALUE!</v>
      </c>
      <c r="EL1057" s="165" t="e">
        <f>+(EL1014-EI1014)/EI$993</f>
        <v>#VALUE!</v>
      </c>
      <c r="EO1057" s="165" t="e">
        <f>+(EO1014-EL1014)/EL$993</f>
        <v>#VALUE!</v>
      </c>
    </row>
    <row r="1058" spans="1:145" ht="15.5" x14ac:dyDescent="0.35">
      <c r="A1058" s="56" t="s">
        <v>416</v>
      </c>
      <c r="B1058" s="165" t="e">
        <f t="shared" si="1107"/>
        <v>#VALUE!</v>
      </c>
      <c r="C1058" s="165" t="e">
        <f t="shared" si="1107"/>
        <v>#VALUE!</v>
      </c>
      <c r="D1058" s="165" t="e">
        <f t="shared" si="1107"/>
        <v>#VALUE!</v>
      </c>
      <c r="E1058" s="165" t="e">
        <f t="shared" si="1107"/>
        <v>#VALUE!</v>
      </c>
      <c r="F1058" s="165" t="e">
        <f t="shared" si="1107"/>
        <v>#VALUE!</v>
      </c>
      <c r="G1058" s="165" t="e">
        <f t="shared" si="1107"/>
        <v>#VALUE!</v>
      </c>
      <c r="H1058" s="165" t="e">
        <f t="shared" si="1107"/>
        <v>#VALUE!</v>
      </c>
      <c r="I1058" s="165" t="e">
        <f t="shared" si="1107"/>
        <v>#VALUE!</v>
      </c>
      <c r="J1058" s="165" t="e">
        <f t="shared" si="1107"/>
        <v>#VALUE!</v>
      </c>
      <c r="K1058" s="165" t="e">
        <f t="shared" si="1107"/>
        <v>#VALUE!</v>
      </c>
      <c r="L1058" s="165" t="e">
        <f t="shared" si="1107"/>
        <v>#VALUE!</v>
      </c>
      <c r="M1058" s="165" t="e">
        <f t="shared" si="1107"/>
        <v>#VALUE!</v>
      </c>
      <c r="N1058" s="165" t="e">
        <f t="shared" si="1107"/>
        <v>#VALUE!</v>
      </c>
      <c r="O1058" s="165" t="e">
        <f t="shared" si="1107"/>
        <v>#VALUE!</v>
      </c>
      <c r="P1058" s="165">
        <v>0</v>
      </c>
      <c r="Q1058" s="165" t="e">
        <f t="shared" si="1108"/>
        <v>#VALUE!</v>
      </c>
      <c r="R1058" s="165" t="e">
        <f t="shared" si="1108"/>
        <v>#VALUE!</v>
      </c>
      <c r="S1058" s="165" t="e">
        <f t="shared" si="1108"/>
        <v>#VALUE!</v>
      </c>
      <c r="T1058" s="165" t="e">
        <f t="shared" si="1108"/>
        <v>#VALUE!</v>
      </c>
      <c r="U1058" s="165" t="e">
        <f t="shared" si="1108"/>
        <v>#VALUE!</v>
      </c>
      <c r="V1058" s="165" t="e">
        <f t="shared" si="1108"/>
        <v>#VALUE!</v>
      </c>
      <c r="W1058" s="165" t="e">
        <f t="shared" si="1108"/>
        <v>#VALUE!</v>
      </c>
      <c r="X1058" s="166" t="e">
        <f t="shared" si="1108"/>
        <v>#VALUE!</v>
      </c>
      <c r="Y1058" s="166" t="e">
        <f t="shared" si="1108"/>
        <v>#VALUE!</v>
      </c>
      <c r="Z1058" s="165" t="e">
        <f t="shared" si="1108"/>
        <v>#VALUE!</v>
      </c>
      <c r="AA1058" s="165" t="e">
        <f t="shared" si="1108"/>
        <v>#VALUE!</v>
      </c>
      <c r="AB1058" s="165">
        <v>0</v>
      </c>
      <c r="AC1058" s="165">
        <v>0</v>
      </c>
      <c r="AD1058" s="165">
        <v>0</v>
      </c>
      <c r="AE1058" s="165" t="e">
        <f>+(AE1015-AA1015)/AA$993</f>
        <v>#VALUE!</v>
      </c>
      <c r="AF1058" s="165">
        <v>0</v>
      </c>
      <c r="AG1058" s="165">
        <v>0</v>
      </c>
      <c r="AH1058" s="165">
        <v>0</v>
      </c>
      <c r="AI1058" s="165">
        <v>0</v>
      </c>
      <c r="AJ1058" s="166" t="e">
        <f>+(AJ1015-AE1015)/AE$993</f>
        <v>#VALUE!</v>
      </c>
      <c r="AK1058" s="166">
        <v>0</v>
      </c>
      <c r="AL1058" s="166">
        <v>0</v>
      </c>
      <c r="AM1058" s="166">
        <v>0</v>
      </c>
      <c r="AN1058" s="166">
        <v>0</v>
      </c>
      <c r="AO1058" s="166" t="e">
        <f>+(AO1015-AJ1015)/AJ$993</f>
        <v>#VALUE!</v>
      </c>
      <c r="AP1058" s="166">
        <v>0</v>
      </c>
      <c r="AQ1058" s="166">
        <v>0</v>
      </c>
      <c r="AR1058" s="166">
        <v>0</v>
      </c>
      <c r="AS1058" s="166" t="e">
        <f>+(AS1015-AO1015)/AO$993</f>
        <v>#VALUE!</v>
      </c>
      <c r="AT1058" s="166">
        <v>0</v>
      </c>
      <c r="AU1058" s="166">
        <v>0</v>
      </c>
      <c r="AV1058" s="166">
        <v>0</v>
      </c>
      <c r="AW1058" s="166">
        <v>0</v>
      </c>
      <c r="AX1058" s="166" t="e">
        <f>+(AX1015-AS1015)/AS$993</f>
        <v>#VALUE!</v>
      </c>
      <c r="AY1058" s="166"/>
      <c r="AZ1058" s="166">
        <v>0</v>
      </c>
      <c r="BA1058" s="166">
        <v>0</v>
      </c>
      <c r="BB1058" s="166">
        <v>0</v>
      </c>
      <c r="BC1058" s="166">
        <v>0</v>
      </c>
      <c r="BD1058" s="166">
        <v>0</v>
      </c>
      <c r="BE1058" s="166">
        <v>0</v>
      </c>
      <c r="BF1058" s="166" t="e">
        <f>+(BF1015-AX1015)/AX$993</f>
        <v>#VALUE!</v>
      </c>
      <c r="BG1058" s="166">
        <v>0</v>
      </c>
      <c r="BH1058" s="166">
        <v>0</v>
      </c>
      <c r="BI1058" s="166">
        <v>0</v>
      </c>
      <c r="BJ1058" s="166">
        <v>0</v>
      </c>
      <c r="BK1058" s="166">
        <v>0</v>
      </c>
      <c r="BL1058" s="166">
        <v>0</v>
      </c>
      <c r="BM1058" s="166">
        <v>0</v>
      </c>
      <c r="BN1058" s="166">
        <v>0</v>
      </c>
      <c r="BO1058" s="166" t="e">
        <f>+(BO1015-BF1015)/BF$993</f>
        <v>#VALUE!</v>
      </c>
      <c r="BP1058" s="166">
        <v>0</v>
      </c>
      <c r="BQ1058" s="166">
        <v>0</v>
      </c>
      <c r="BR1058" s="166">
        <v>0</v>
      </c>
      <c r="BS1058" s="166">
        <v>0</v>
      </c>
      <c r="BT1058" s="166">
        <v>0</v>
      </c>
      <c r="BU1058" s="166">
        <v>0</v>
      </c>
      <c r="BV1058" s="166">
        <v>0</v>
      </c>
      <c r="BW1058" s="166">
        <v>0</v>
      </c>
      <c r="BX1058" s="166">
        <v>0</v>
      </c>
      <c r="BY1058" s="166">
        <v>0</v>
      </c>
      <c r="BZ1058" s="165">
        <v>0</v>
      </c>
      <c r="CA1058" s="166" t="e">
        <f>+(CA1015-BO1015)/BO$993</f>
        <v>#VALUE!</v>
      </c>
      <c r="CB1058" s="166">
        <v>0</v>
      </c>
      <c r="CC1058" s="166">
        <v>0</v>
      </c>
      <c r="CD1058" s="166">
        <v>0</v>
      </c>
      <c r="CE1058" s="166">
        <v>0</v>
      </c>
      <c r="CF1058" s="166">
        <v>0</v>
      </c>
      <c r="CG1058" s="166">
        <v>0</v>
      </c>
      <c r="CH1058" s="166">
        <v>0</v>
      </c>
      <c r="CI1058" s="166">
        <v>0</v>
      </c>
      <c r="CJ1058" s="165">
        <v>0</v>
      </c>
      <c r="CK1058" s="165">
        <v>0</v>
      </c>
      <c r="CL1058" s="166" t="e">
        <f>+(CL1015-CA1015)/CA$993</f>
        <v>#VALUE!</v>
      </c>
      <c r="CM1058" s="166">
        <v>0</v>
      </c>
      <c r="CN1058" s="166">
        <v>0</v>
      </c>
      <c r="CO1058" s="166">
        <v>0</v>
      </c>
      <c r="CP1058" s="166">
        <v>0</v>
      </c>
      <c r="CQ1058" s="166">
        <v>0</v>
      </c>
      <c r="CR1058" s="166">
        <v>0</v>
      </c>
      <c r="CS1058" s="166">
        <v>0</v>
      </c>
      <c r="CT1058" s="166">
        <v>0</v>
      </c>
      <c r="CU1058" s="166">
        <v>0</v>
      </c>
      <c r="CV1058" s="166">
        <v>0</v>
      </c>
      <c r="CW1058" s="166">
        <v>0</v>
      </c>
      <c r="CX1058" s="166">
        <v>0</v>
      </c>
      <c r="CY1058" s="166">
        <v>0</v>
      </c>
      <c r="CZ1058" s="166">
        <v>0</v>
      </c>
      <c r="DA1058" s="166" t="e">
        <f>+(DA1015-CL1015)/CL$993</f>
        <v>#VALUE!</v>
      </c>
      <c r="DB1058" s="165">
        <v>0</v>
      </c>
      <c r="DC1058" s="165">
        <v>0</v>
      </c>
      <c r="DD1058" s="165">
        <v>0</v>
      </c>
      <c r="DE1058" s="165">
        <v>0</v>
      </c>
      <c r="DF1058" s="165">
        <v>0</v>
      </c>
      <c r="DG1058" s="165">
        <v>0</v>
      </c>
      <c r="DH1058" s="165">
        <v>0</v>
      </c>
      <c r="DI1058" s="165">
        <v>0</v>
      </c>
      <c r="DJ1058" s="165">
        <v>0</v>
      </c>
      <c r="DK1058" s="165">
        <v>0</v>
      </c>
      <c r="DL1058" s="165">
        <v>0</v>
      </c>
      <c r="DM1058" s="165">
        <v>0</v>
      </c>
      <c r="DN1058" s="167" t="e">
        <f>+(DN1015-DA1015)/DA$993</f>
        <v>#VALUE!</v>
      </c>
      <c r="DO1058" s="165">
        <v>0</v>
      </c>
      <c r="DP1058" s="165">
        <v>0</v>
      </c>
      <c r="DQ1058" s="165">
        <v>0</v>
      </c>
      <c r="DR1058" s="165">
        <v>0</v>
      </c>
      <c r="DS1058" s="165">
        <v>0</v>
      </c>
      <c r="DT1058" s="165">
        <v>0</v>
      </c>
      <c r="DU1058" s="165">
        <v>0</v>
      </c>
      <c r="DV1058" s="168" t="e">
        <f>+(DV1015-DN1015)/DN$993</f>
        <v>#VALUE!</v>
      </c>
      <c r="DW1058" s="169" t="e">
        <f>+(DW1015-DN1015)/DN$993</f>
        <v>#VALUE!</v>
      </c>
      <c r="DX1058" s="170" t="e">
        <f>+(DX1015-DN1015)/DN$993</f>
        <v>#VALUE!</v>
      </c>
      <c r="DZ1058" s="165" t="e">
        <f>+(DZ1015-DW1015)/DW$993</f>
        <v>#VALUE!</v>
      </c>
      <c r="EC1058" s="165" t="e">
        <f>+(EC1015-DZ1015)/DZ$993</f>
        <v>#VALUE!</v>
      </c>
      <c r="EF1058" s="165" t="e">
        <f>+(EF1015-EC1015)/EC$993</f>
        <v>#VALUE!</v>
      </c>
      <c r="EI1058" s="165" t="e">
        <f>+(EI1015-EF1015)/EF$993</f>
        <v>#VALUE!</v>
      </c>
      <c r="EL1058" s="165" t="e">
        <f>+(EL1015-EI1015)/EI$993</f>
        <v>#VALUE!</v>
      </c>
      <c r="EO1058" s="165" t="e">
        <f>+(EO1015-EL1015)/EL$993</f>
        <v>#VALUE!</v>
      </c>
    </row>
    <row r="1059" spans="1:145" ht="15.5" x14ac:dyDescent="0.35">
      <c r="A1059" s="27"/>
      <c r="B1059" s="165"/>
      <c r="C1059" s="165"/>
      <c r="D1059" s="165"/>
      <c r="E1059" s="165"/>
      <c r="F1059" s="165"/>
      <c r="G1059" s="165"/>
      <c r="H1059" s="165"/>
      <c r="I1059" s="165"/>
      <c r="J1059" s="165"/>
      <c r="K1059" s="165"/>
      <c r="L1059" s="165"/>
      <c r="M1059" s="165"/>
      <c r="N1059" s="165"/>
      <c r="O1059" s="165"/>
      <c r="P1059" s="165"/>
      <c r="Q1059" s="165"/>
      <c r="R1059" s="165"/>
      <c r="S1059" s="165"/>
      <c r="T1059" s="165"/>
      <c r="U1059" s="165"/>
      <c r="V1059" s="165"/>
      <c r="W1059" s="165"/>
      <c r="X1059" s="166"/>
      <c r="Y1059" s="166"/>
      <c r="Z1059" s="165"/>
      <c r="AA1059" s="165"/>
      <c r="AB1059" s="165"/>
      <c r="AC1059" s="165"/>
      <c r="AD1059" s="165"/>
      <c r="AE1059" s="165"/>
      <c r="AF1059" s="165"/>
      <c r="AG1059" s="165"/>
      <c r="AH1059" s="165"/>
      <c r="AI1059" s="165"/>
      <c r="AJ1059" s="166"/>
      <c r="AK1059" s="166"/>
      <c r="AL1059" s="166"/>
      <c r="AM1059" s="166"/>
      <c r="AN1059" s="166"/>
      <c r="AO1059" s="166"/>
      <c r="AP1059" s="166"/>
      <c r="AQ1059" s="166"/>
      <c r="AR1059" s="166"/>
      <c r="AS1059" s="166"/>
      <c r="AT1059" s="166"/>
      <c r="AU1059" s="166"/>
      <c r="AV1059" s="166"/>
      <c r="AW1059" s="166"/>
      <c r="AX1059" s="166"/>
      <c r="AY1059" s="166"/>
      <c r="AZ1059" s="166"/>
      <c r="BA1059" s="166"/>
      <c r="BB1059" s="166"/>
      <c r="BC1059" s="166"/>
      <c r="BD1059" s="166"/>
      <c r="BE1059" s="166"/>
      <c r="BF1059" s="166"/>
      <c r="BG1059" s="166"/>
      <c r="BH1059" s="166"/>
      <c r="BI1059" s="166"/>
      <c r="BJ1059" s="166"/>
      <c r="BK1059" s="166"/>
      <c r="BL1059" s="166"/>
      <c r="BM1059" s="166"/>
      <c r="BN1059" s="166"/>
      <c r="BO1059" s="166"/>
      <c r="BP1059" s="166"/>
      <c r="BQ1059" s="166"/>
      <c r="BR1059" s="166"/>
      <c r="BS1059" s="166"/>
      <c r="BT1059" s="166"/>
      <c r="BU1059" s="166"/>
      <c r="BV1059" s="166"/>
      <c r="BW1059" s="166"/>
      <c r="BX1059" s="166"/>
      <c r="BY1059" s="166"/>
      <c r="BZ1059" s="165"/>
      <c r="CA1059" s="166"/>
      <c r="CB1059" s="166"/>
      <c r="CC1059" s="166"/>
      <c r="CD1059" s="166"/>
      <c r="CE1059" s="166"/>
      <c r="CF1059" s="166"/>
      <c r="CG1059" s="166"/>
      <c r="CH1059" s="166"/>
      <c r="CI1059" s="166"/>
      <c r="CJ1059" s="165"/>
      <c r="CK1059" s="165"/>
      <c r="CL1059" s="166"/>
      <c r="CM1059" s="166"/>
      <c r="CN1059" s="166"/>
      <c r="CO1059" s="166"/>
      <c r="CP1059" s="166"/>
      <c r="CQ1059" s="166"/>
      <c r="CR1059" s="166"/>
      <c r="CS1059" s="166"/>
      <c r="CT1059" s="166"/>
      <c r="CU1059" s="166"/>
      <c r="CV1059" s="166"/>
      <c r="CW1059" s="166"/>
      <c r="CX1059" s="166"/>
      <c r="CY1059" s="166"/>
      <c r="CZ1059" s="166"/>
      <c r="DA1059" s="166"/>
      <c r="DB1059" s="165"/>
      <c r="DC1059" s="165"/>
      <c r="DD1059" s="165"/>
      <c r="DE1059" s="165"/>
      <c r="DF1059" s="165"/>
      <c r="DG1059" s="165"/>
      <c r="DH1059" s="165"/>
      <c r="DI1059" s="165"/>
      <c r="DJ1059" s="165"/>
      <c r="DK1059" s="165"/>
      <c r="DL1059" s="165"/>
      <c r="DM1059" s="165"/>
      <c r="DN1059" s="167"/>
      <c r="DO1059" s="165"/>
      <c r="DP1059" s="165"/>
      <c r="DQ1059" s="165"/>
      <c r="DR1059" s="165"/>
      <c r="DS1059" s="165"/>
      <c r="DT1059" s="165"/>
      <c r="DU1059" s="165"/>
      <c r="DV1059" s="168"/>
      <c r="DW1059" s="169"/>
      <c r="DX1059" s="170"/>
      <c r="DZ1059" s="165"/>
      <c r="EC1059" s="165"/>
      <c r="EF1059" s="165"/>
      <c r="EI1059" s="165"/>
      <c r="EL1059" s="165"/>
      <c r="EO1059" s="165"/>
    </row>
    <row r="1060" spans="1:145" ht="15.5" x14ac:dyDescent="0.35">
      <c r="A1060" s="56" t="s">
        <v>417</v>
      </c>
      <c r="B1060" s="165" t="e">
        <f t="shared" ref="B1060:O1062" si="1109">+(B1017-A1017)/A$993</f>
        <v>#VALUE!</v>
      </c>
      <c r="C1060" s="165">
        <f t="shared" si="1109"/>
        <v>7.3970966172201245E-3</v>
      </c>
      <c r="D1060" s="165">
        <f t="shared" si="1109"/>
        <v>7.710249773915011E-4</v>
      </c>
      <c r="E1060" s="165">
        <f t="shared" si="1109"/>
        <v>-2.5546668432048891E-2</v>
      </c>
      <c r="F1060" s="165">
        <f t="shared" si="1109"/>
        <v>-2.0508192216664974E-3</v>
      </c>
      <c r="G1060" s="165">
        <f t="shared" si="1109"/>
        <v>1.4196089561069084E-2</v>
      </c>
      <c r="H1060" s="165">
        <f t="shared" si="1109"/>
        <v>1.9641407232788557E-3</v>
      </c>
      <c r="I1060" s="165">
        <f t="shared" si="1109"/>
        <v>7.4679398361976171E-3</v>
      </c>
      <c r="J1060" s="165">
        <f t="shared" si="1109"/>
        <v>-2.5917374365939183E-3</v>
      </c>
      <c r="K1060" s="165">
        <f t="shared" si="1109"/>
        <v>-2.4966990563020187E-2</v>
      </c>
      <c r="L1060" s="165">
        <f t="shared" si="1109"/>
        <v>-2.6126955644010897E-2</v>
      </c>
      <c r="M1060" s="165">
        <f t="shared" si="1109"/>
        <v>-1.557422628697612E-2</v>
      </c>
      <c r="N1060" s="165">
        <f t="shared" si="1109"/>
        <v>1.4202694043205335E-2</v>
      </c>
      <c r="O1060" s="165">
        <f t="shared" si="1109"/>
        <v>-9.0630393147728226E-3</v>
      </c>
      <c r="P1060" s="165">
        <v>-7.0328669896171758E-2</v>
      </c>
      <c r="Q1060" s="165">
        <f t="shared" ref="Q1060:AA1062" si="1110">+(Q1017-P1017)/P$993</f>
        <v>-8.1669343938001709E-2</v>
      </c>
      <c r="R1060" s="165">
        <f t="shared" si="1110"/>
        <v>3.1374576650906011E-2</v>
      </c>
      <c r="S1060" s="165">
        <f t="shared" si="1110"/>
        <v>4.8568555764275847E-3</v>
      </c>
      <c r="T1060" s="165">
        <f t="shared" si="1110"/>
        <v>-5.9112932202707497E-2</v>
      </c>
      <c r="U1060" s="165">
        <f t="shared" si="1110"/>
        <v>-4.7996831508449508E-2</v>
      </c>
      <c r="V1060" s="165">
        <f t="shared" si="1110"/>
        <v>-7.1240327950600715E-2</v>
      </c>
      <c r="W1060" s="165">
        <f t="shared" si="1110"/>
        <v>-3.0634836114433659E-2</v>
      </c>
      <c r="X1060" s="166">
        <f t="shared" si="1110"/>
        <v>-1.8890221372123525E-2</v>
      </c>
      <c r="Y1060" s="166">
        <f t="shared" si="1110"/>
        <v>-4.458731297408778E-2</v>
      </c>
      <c r="Z1060" s="165">
        <f t="shared" si="1110"/>
        <v>4.108090747210036E-3</v>
      </c>
      <c r="AA1060" s="165">
        <f t="shared" si="1110"/>
        <v>-2.0089701919569795E-3</v>
      </c>
      <c r="AB1060" s="165">
        <v>5.2498965892034996E-2</v>
      </c>
      <c r="AC1060" s="165">
        <v>4.3180724162597564E-2</v>
      </c>
      <c r="AD1060" s="165">
        <v>3.0482916647909083E-2</v>
      </c>
      <c r="AE1060" s="165">
        <f>+(AE1017-AA1017)/AA$993</f>
        <v>-2.0841474885750846E-2</v>
      </c>
      <c r="AF1060" s="165">
        <v>-1.9116574408698683E-2</v>
      </c>
      <c r="AG1060" s="165">
        <v>-4.5434038718116444E-2</v>
      </c>
      <c r="AH1060" s="165">
        <v>-8.0750763559481104E-2</v>
      </c>
      <c r="AI1060" s="165">
        <v>-6.3754766319879419E-2</v>
      </c>
      <c r="AJ1060" s="166">
        <f>+(AJ1017-AE1017)/AE$993</f>
        <v>-8.9178315293255272E-3</v>
      </c>
      <c r="AK1060" s="166">
        <v>4.1607969133652445E-2</v>
      </c>
      <c r="AL1060" s="166">
        <v>6.7253168376373559E-2</v>
      </c>
      <c r="AM1060" s="166">
        <v>0.11708181781010242</v>
      </c>
      <c r="AN1060" s="166">
        <v>0.11806827667231078</v>
      </c>
      <c r="AO1060" s="166">
        <f>+(AO1017-AJ1017)/AJ$993</f>
        <v>5.1647726145034392E-2</v>
      </c>
      <c r="AP1060" s="166">
        <v>3.8683997034089826E-2</v>
      </c>
      <c r="AQ1060" s="166">
        <v>3.9804984801826634E-2</v>
      </c>
      <c r="AR1060" s="166">
        <v>-2.5056129418736398E-3</v>
      </c>
      <c r="AS1060" s="166">
        <f>+(AS1017-AO1017)/AO$993</f>
        <v>8.6490296670168436E-3</v>
      </c>
      <c r="AT1060" s="166">
        <v>9.6253957805115791E-3</v>
      </c>
      <c r="AU1060" s="166">
        <v>4.4545849350028852E-2</v>
      </c>
      <c r="AV1060" s="166">
        <v>7.1312971364906927E-2</v>
      </c>
      <c r="AW1060" s="166">
        <v>7.4740840667507594E-2</v>
      </c>
      <c r="AX1060" s="166">
        <f>+(AX1017-AS1017)/AS$993</f>
        <v>2.5100549429187501E-2</v>
      </c>
      <c r="AY1060" s="166"/>
      <c r="AZ1060" s="166">
        <v>-8.33405284895305E-3</v>
      </c>
      <c r="BA1060" s="166">
        <v>-7.2852181880267985E-3</v>
      </c>
      <c r="BB1060" s="166">
        <v>-3.544716152034541E-2</v>
      </c>
      <c r="BC1060" s="166">
        <v>-3.1330199521850559E-2</v>
      </c>
      <c r="BD1060" s="166">
        <v>-2.8481928749509874E-2</v>
      </c>
      <c r="BE1060" s="166">
        <v>-2.88875602868853E-2</v>
      </c>
      <c r="BF1060" s="166">
        <f>+(BF1017-AX1017)/AX$993</f>
        <v>-8.760491565397027E-4</v>
      </c>
      <c r="BG1060" s="166">
        <v>-7.3596681172038306E-3</v>
      </c>
      <c r="BH1060" s="166">
        <v>5.6524551048981961E-4</v>
      </c>
      <c r="BI1060" s="166">
        <v>-2.7296550436298173E-3</v>
      </c>
      <c r="BJ1060" s="166">
        <v>7.1393760120766325E-3</v>
      </c>
      <c r="BK1060" s="166">
        <v>4.1874133403929014E-3</v>
      </c>
      <c r="BL1060" s="166">
        <v>-1.1599087895920328E-2</v>
      </c>
      <c r="BM1060" s="166">
        <v>3.4002202519684928E-3</v>
      </c>
      <c r="BN1060" s="166">
        <v>8.212882204258613E-3</v>
      </c>
      <c r="BO1060" s="166">
        <f>+(BO1017-BF1017)/BF$993</f>
        <v>-1.2899978666334947E-2</v>
      </c>
      <c r="BP1060" s="166">
        <v>7.6158786704245245E-3</v>
      </c>
      <c r="BQ1060" s="166">
        <v>1.6271708680078871E-2</v>
      </c>
      <c r="BR1060" s="166">
        <v>3.8046362755166103E-2</v>
      </c>
      <c r="BS1060" s="166">
        <v>5.2862813138671645E-2</v>
      </c>
      <c r="BT1060" s="166">
        <v>3.7456189374013564E-2</v>
      </c>
      <c r="BU1060" s="166">
        <v>5.9343882945279001E-2</v>
      </c>
      <c r="BV1060" s="166">
        <v>0.1171164087183806</v>
      </c>
      <c r="BW1060" s="166">
        <v>3.4742081109036087E-2</v>
      </c>
      <c r="BX1060" s="166">
        <v>3.8580136920836235E-2</v>
      </c>
      <c r="BY1060" s="166">
        <v>6.9176483593060389E-2</v>
      </c>
      <c r="BZ1060" s="165">
        <v>3.3027320498914832E-2</v>
      </c>
      <c r="CA1060" s="166">
        <f>+(CA1017-BO1017)/BO$993</f>
        <v>5.3846969549447045E-2</v>
      </c>
      <c r="CB1060" s="166">
        <v>-2.8094809732035785E-2</v>
      </c>
      <c r="CC1060" s="166">
        <v>-2.7977928192445104E-2</v>
      </c>
      <c r="CD1060" s="166">
        <v>-1.1325925014954743E-2</v>
      </c>
      <c r="CE1060" s="166">
        <v>-3.1053326444816568E-2</v>
      </c>
      <c r="CF1060" s="166">
        <v>-3.0753217736262741E-2</v>
      </c>
      <c r="CG1060" s="166">
        <v>-1.5232805344453034E-2</v>
      </c>
      <c r="CH1060" s="166">
        <v>-3.3587241044653847E-2</v>
      </c>
      <c r="CI1060" s="166">
        <v>-2.4917351264869166E-2</v>
      </c>
      <c r="CJ1060" s="165">
        <v>-3.1826492962747872E-2</v>
      </c>
      <c r="CK1060" s="165">
        <v>-2.4563492973604103E-2</v>
      </c>
      <c r="CL1060" s="166">
        <f>+(CL1017-CA1017)/CA$993</f>
        <v>-1.0557604151414513E-2</v>
      </c>
      <c r="CM1060" s="166">
        <v>-5.3547153560330237E-3</v>
      </c>
      <c r="CN1060" s="166">
        <v>-3.585720576848897E-2</v>
      </c>
      <c r="CO1060" s="166">
        <v>-3.6495062872500421E-2</v>
      </c>
      <c r="CP1060" s="166">
        <v>-6.718696533620884E-2</v>
      </c>
      <c r="CQ1060" s="166">
        <v>-3.4695483726103364E-2</v>
      </c>
      <c r="CR1060" s="166">
        <v>-1.0512837165438318E-2</v>
      </c>
      <c r="CS1060" s="166">
        <v>-6.4012794954167396E-2</v>
      </c>
      <c r="CT1060" s="166">
        <v>-4.3379938361551344E-2</v>
      </c>
      <c r="CU1060" s="166">
        <v>-5.8200537083120674E-3</v>
      </c>
      <c r="CV1060" s="166">
        <v>-2.6172736914955447E-2</v>
      </c>
      <c r="CW1060" s="166">
        <v>-1.3869943163925608E-2</v>
      </c>
      <c r="CX1060" s="166">
        <v>-6.9801889850952615E-3</v>
      </c>
      <c r="CY1060" s="166">
        <v>-5.1359358926026961E-3</v>
      </c>
      <c r="CZ1060" s="166">
        <v>6.6552731917786196E-3</v>
      </c>
      <c r="DA1060" s="166">
        <f>+(DA1017-CL1017)/CL$993</f>
        <v>-1.2735297114656575E-2</v>
      </c>
      <c r="DB1060" s="165">
        <v>-1.963906639614485E-2</v>
      </c>
      <c r="DC1060" s="165">
        <v>-5.5637442407966359E-3</v>
      </c>
      <c r="DD1060" s="165">
        <v>-1.234341631670301E-3</v>
      </c>
      <c r="DE1060" s="165">
        <v>-7.5245499173003921E-3</v>
      </c>
      <c r="DF1060" s="165">
        <v>7.221614877447974E-3</v>
      </c>
      <c r="DG1060" s="165">
        <v>1.7459535929633316E-2</v>
      </c>
      <c r="DH1060" s="165">
        <v>-7.0580735885210938E-2</v>
      </c>
      <c r="DI1060" s="165">
        <v>-6.7889177785249402E-2</v>
      </c>
      <c r="DJ1060" s="165">
        <v>-4.6245175629817011E-2</v>
      </c>
      <c r="DK1060" s="165">
        <v>-2.9129650547870502E-2</v>
      </c>
      <c r="DL1060" s="165">
        <v>-2.7661884950499281E-2</v>
      </c>
      <c r="DM1060" s="165">
        <v>5.91894992720245E-3</v>
      </c>
      <c r="DN1060" s="167">
        <f>+(DN1017-DA1017)/DA$993</f>
        <v>-1.1303037012111179E-2</v>
      </c>
      <c r="DO1060" s="165">
        <v>5.91894992720245E-3</v>
      </c>
      <c r="DP1060" s="165">
        <v>-1.5470513048285041E-2</v>
      </c>
      <c r="DQ1060" s="165">
        <v>-1.2139097717803268E-2</v>
      </c>
      <c r="DR1060" s="165">
        <v>5.6030483527464772E-3</v>
      </c>
      <c r="DS1060" s="165">
        <v>-6.5898115817404262E-2</v>
      </c>
      <c r="DT1060" s="165">
        <v>-6.1283016980498539E-2</v>
      </c>
      <c r="DU1060" s="165">
        <v>-2.5353084745549609E-3</v>
      </c>
      <c r="DV1060" s="168">
        <f>+(DV1017-DN1017)/DN$993</f>
        <v>-1.8475824181349961E-2</v>
      </c>
      <c r="DW1060" s="169">
        <f>+(DW1017-DN1017)/DN$993</f>
        <v>-1.4095040607429157E-2</v>
      </c>
      <c r="DX1060" s="170">
        <f>+(DX1017-DN1017)/DN$993</f>
        <v>-2.5672723004210411E-2</v>
      </c>
      <c r="DZ1060" s="165">
        <f>+(DZ1017-DW1017)/DW$993</f>
        <v>-4.6934470768902658E-3</v>
      </c>
      <c r="EC1060" s="165">
        <f>+(EC1017-DZ1017)/DZ$993</f>
        <v>-5.3670841632439481E-3</v>
      </c>
      <c r="EF1060" s="165">
        <f>+(EF1017-EC1017)/EC$993</f>
        <v>-4.2825484064050186E-2</v>
      </c>
      <c r="EI1060" s="165">
        <f>+(EI1017-EF1017)/EF$993</f>
        <v>-9.3313414489463679E-3</v>
      </c>
      <c r="EL1060" s="165">
        <f>+(EL1017-EI1017)/EI$993</f>
        <v>-1.2119956512067643E-2</v>
      </c>
      <c r="EO1060" s="165">
        <f>+(EO1017-EL1017)/EL$993</f>
        <v>-6.4085050558804106E-3</v>
      </c>
    </row>
    <row r="1061" spans="1:145" ht="15.5" x14ac:dyDescent="0.35">
      <c r="A1061" s="56" t="s">
        <v>414</v>
      </c>
      <c r="B1061" s="165" t="e">
        <f t="shared" si="1109"/>
        <v>#VALUE!</v>
      </c>
      <c r="C1061" s="165" t="e">
        <f t="shared" si="1109"/>
        <v>#VALUE!</v>
      </c>
      <c r="D1061" s="165" t="e">
        <f t="shared" si="1109"/>
        <v>#VALUE!</v>
      </c>
      <c r="E1061" s="165" t="e">
        <f t="shared" si="1109"/>
        <v>#VALUE!</v>
      </c>
      <c r="F1061" s="165" t="e">
        <f t="shared" si="1109"/>
        <v>#VALUE!</v>
      </c>
      <c r="G1061" s="165" t="e">
        <f t="shared" si="1109"/>
        <v>#VALUE!</v>
      </c>
      <c r="H1061" s="165" t="e">
        <f t="shared" si="1109"/>
        <v>#VALUE!</v>
      </c>
      <c r="I1061" s="165" t="e">
        <f t="shared" si="1109"/>
        <v>#VALUE!</v>
      </c>
      <c r="J1061" s="165" t="e">
        <f t="shared" si="1109"/>
        <v>#VALUE!</v>
      </c>
      <c r="K1061" s="165" t="e">
        <f t="shared" si="1109"/>
        <v>#VALUE!</v>
      </c>
      <c r="L1061" s="165" t="e">
        <f t="shared" si="1109"/>
        <v>#VALUE!</v>
      </c>
      <c r="M1061" s="165" t="e">
        <f t="shared" si="1109"/>
        <v>#VALUE!</v>
      </c>
      <c r="N1061" s="165" t="e">
        <f t="shared" si="1109"/>
        <v>#VALUE!</v>
      </c>
      <c r="O1061" s="165" t="e">
        <f t="shared" si="1109"/>
        <v>#VALUE!</v>
      </c>
      <c r="P1061" s="165">
        <v>0</v>
      </c>
      <c r="Q1061" s="165" t="e">
        <f t="shared" si="1110"/>
        <v>#VALUE!</v>
      </c>
      <c r="R1061" s="165" t="e">
        <f t="shared" si="1110"/>
        <v>#VALUE!</v>
      </c>
      <c r="S1061" s="165" t="e">
        <f t="shared" si="1110"/>
        <v>#VALUE!</v>
      </c>
      <c r="T1061" s="165" t="e">
        <f t="shared" si="1110"/>
        <v>#VALUE!</v>
      </c>
      <c r="U1061" s="165" t="e">
        <f t="shared" si="1110"/>
        <v>#VALUE!</v>
      </c>
      <c r="V1061" s="165" t="e">
        <f t="shared" si="1110"/>
        <v>#VALUE!</v>
      </c>
      <c r="W1061" s="165" t="e">
        <f t="shared" si="1110"/>
        <v>#VALUE!</v>
      </c>
      <c r="X1061" s="166" t="e">
        <f t="shared" si="1110"/>
        <v>#VALUE!</v>
      </c>
      <c r="Y1061" s="166" t="e">
        <f t="shared" si="1110"/>
        <v>#VALUE!</v>
      </c>
      <c r="Z1061" s="165" t="e">
        <f t="shared" si="1110"/>
        <v>#VALUE!</v>
      </c>
      <c r="AA1061" s="165" t="e">
        <f t="shared" si="1110"/>
        <v>#VALUE!</v>
      </c>
      <c r="AB1061" s="165">
        <v>0</v>
      </c>
      <c r="AC1061" s="165">
        <v>0</v>
      </c>
      <c r="AD1061" s="165">
        <v>0</v>
      </c>
      <c r="AE1061" s="165" t="e">
        <f>+(AE1018-AA1018)/AA$993</f>
        <v>#VALUE!</v>
      </c>
      <c r="AF1061" s="165">
        <v>0</v>
      </c>
      <c r="AG1061" s="165">
        <v>0</v>
      </c>
      <c r="AH1061" s="165">
        <v>0</v>
      </c>
      <c r="AI1061" s="165">
        <v>0</v>
      </c>
      <c r="AJ1061" s="166" t="e">
        <f>+(AJ1018-AE1018)/AE$993</f>
        <v>#VALUE!</v>
      </c>
      <c r="AK1061" s="166">
        <v>0</v>
      </c>
      <c r="AL1061" s="166">
        <v>0</v>
      </c>
      <c r="AM1061" s="166">
        <v>0</v>
      </c>
      <c r="AN1061" s="166">
        <v>0</v>
      </c>
      <c r="AO1061" s="166" t="e">
        <f>+(AO1018-AJ1018)/AJ$993</f>
        <v>#VALUE!</v>
      </c>
      <c r="AP1061" s="166">
        <v>0</v>
      </c>
      <c r="AQ1061" s="166">
        <v>0</v>
      </c>
      <c r="AR1061" s="166">
        <v>0</v>
      </c>
      <c r="AS1061" s="166" t="e">
        <f>+(AS1018-AO1018)/AO$993</f>
        <v>#VALUE!</v>
      </c>
      <c r="AT1061" s="166">
        <v>0</v>
      </c>
      <c r="AU1061" s="166">
        <v>0</v>
      </c>
      <c r="AV1061" s="166">
        <v>0</v>
      </c>
      <c r="AW1061" s="166">
        <v>0</v>
      </c>
      <c r="AX1061" s="166" t="e">
        <f>+(AX1018-AS1018)/AS$993</f>
        <v>#VALUE!</v>
      </c>
      <c r="AY1061" s="166"/>
      <c r="AZ1061" s="166">
        <v>0</v>
      </c>
      <c r="BA1061" s="166">
        <v>0</v>
      </c>
      <c r="BB1061" s="166">
        <v>0</v>
      </c>
      <c r="BC1061" s="166">
        <v>0</v>
      </c>
      <c r="BD1061" s="166">
        <v>0</v>
      </c>
      <c r="BE1061" s="166">
        <v>0</v>
      </c>
      <c r="BF1061" s="166" t="e">
        <f>+(BF1018-AX1018)/AX$993</f>
        <v>#VALUE!</v>
      </c>
      <c r="BG1061" s="166">
        <v>0</v>
      </c>
      <c r="BH1061" s="166">
        <v>0</v>
      </c>
      <c r="BI1061" s="166">
        <v>0</v>
      </c>
      <c r="BJ1061" s="166">
        <v>0</v>
      </c>
      <c r="BK1061" s="166">
        <v>0</v>
      </c>
      <c r="BL1061" s="166">
        <v>0</v>
      </c>
      <c r="BM1061" s="166">
        <v>0</v>
      </c>
      <c r="BN1061" s="166">
        <v>0</v>
      </c>
      <c r="BO1061" s="166" t="e">
        <f>+(BO1018-BF1018)/BF$993</f>
        <v>#VALUE!</v>
      </c>
      <c r="BP1061" s="166">
        <v>0</v>
      </c>
      <c r="BQ1061" s="166">
        <v>0</v>
      </c>
      <c r="BR1061" s="166">
        <v>0</v>
      </c>
      <c r="BS1061" s="166">
        <v>0</v>
      </c>
      <c r="BT1061" s="166">
        <v>0</v>
      </c>
      <c r="BU1061" s="166">
        <v>0</v>
      </c>
      <c r="BV1061" s="166">
        <v>0</v>
      </c>
      <c r="BW1061" s="166">
        <v>0</v>
      </c>
      <c r="BX1061" s="166">
        <v>0</v>
      </c>
      <c r="BY1061" s="166">
        <v>0</v>
      </c>
      <c r="BZ1061" s="165">
        <v>0</v>
      </c>
      <c r="CA1061" s="166" t="e">
        <f>+(CA1018-BO1018)/BO$993</f>
        <v>#VALUE!</v>
      </c>
      <c r="CB1061" s="166">
        <v>0</v>
      </c>
      <c r="CC1061" s="166">
        <v>0</v>
      </c>
      <c r="CD1061" s="166">
        <v>0</v>
      </c>
      <c r="CE1061" s="166">
        <v>0</v>
      </c>
      <c r="CF1061" s="166">
        <v>0</v>
      </c>
      <c r="CG1061" s="166">
        <v>0</v>
      </c>
      <c r="CH1061" s="166">
        <v>0</v>
      </c>
      <c r="CI1061" s="166">
        <v>0</v>
      </c>
      <c r="CJ1061" s="165">
        <v>0</v>
      </c>
      <c r="CK1061" s="165">
        <v>0</v>
      </c>
      <c r="CL1061" s="166" t="e">
        <f>+(CL1018-CA1018)/CA$993</f>
        <v>#VALUE!</v>
      </c>
      <c r="CM1061" s="166">
        <v>0</v>
      </c>
      <c r="CN1061" s="166">
        <v>0</v>
      </c>
      <c r="CO1061" s="166">
        <v>0</v>
      </c>
      <c r="CP1061" s="166">
        <v>0</v>
      </c>
      <c r="CQ1061" s="166">
        <v>0</v>
      </c>
      <c r="CR1061" s="166">
        <v>0</v>
      </c>
      <c r="CS1061" s="166">
        <v>0</v>
      </c>
      <c r="CT1061" s="166">
        <v>0</v>
      </c>
      <c r="CU1061" s="166">
        <v>0</v>
      </c>
      <c r="CV1061" s="166">
        <v>0</v>
      </c>
      <c r="CW1061" s="166">
        <v>0</v>
      </c>
      <c r="CX1061" s="166">
        <v>0</v>
      </c>
      <c r="CY1061" s="166">
        <v>0</v>
      </c>
      <c r="CZ1061" s="166">
        <v>0</v>
      </c>
      <c r="DA1061" s="166" t="e">
        <f>+(DA1018-CL1018)/CL$993</f>
        <v>#VALUE!</v>
      </c>
      <c r="DB1061" s="165">
        <v>0</v>
      </c>
      <c r="DC1061" s="165">
        <v>0</v>
      </c>
      <c r="DD1061" s="165">
        <v>0</v>
      </c>
      <c r="DE1061" s="165">
        <v>0</v>
      </c>
      <c r="DF1061" s="165">
        <v>0</v>
      </c>
      <c r="DG1061" s="165">
        <v>0</v>
      </c>
      <c r="DH1061" s="165">
        <v>0</v>
      </c>
      <c r="DI1061" s="165">
        <v>0</v>
      </c>
      <c r="DJ1061" s="165">
        <v>0</v>
      </c>
      <c r="DK1061" s="165">
        <v>0</v>
      </c>
      <c r="DL1061" s="165">
        <v>0</v>
      </c>
      <c r="DM1061" s="165">
        <v>0</v>
      </c>
      <c r="DN1061" s="167" t="e">
        <f>+(DN1018-DA1018)/DA$993</f>
        <v>#VALUE!</v>
      </c>
      <c r="DO1061" s="165">
        <v>0</v>
      </c>
      <c r="DP1061" s="165">
        <v>0</v>
      </c>
      <c r="DQ1061" s="165">
        <v>0</v>
      </c>
      <c r="DR1061" s="165">
        <v>0</v>
      </c>
      <c r="DS1061" s="165">
        <v>0</v>
      </c>
      <c r="DT1061" s="165">
        <v>0</v>
      </c>
      <c r="DU1061" s="165">
        <v>0</v>
      </c>
      <c r="DV1061" s="168" t="e">
        <f>+(DV1018-DN1018)/DN$993</f>
        <v>#VALUE!</v>
      </c>
      <c r="DW1061" s="169" t="e">
        <f>+(DW1018-DN1018)/DN$993</f>
        <v>#VALUE!</v>
      </c>
      <c r="DX1061" s="170" t="e">
        <f>+(DX1018-DN1018)/DN$993</f>
        <v>#VALUE!</v>
      </c>
      <c r="DZ1061" s="165" t="e">
        <f>+(DZ1018-DW1018)/DW$993</f>
        <v>#VALUE!</v>
      </c>
      <c r="EC1061" s="165" t="e">
        <f>+(EC1018-DZ1018)/DZ$993</f>
        <v>#VALUE!</v>
      </c>
      <c r="EF1061" s="165" t="e">
        <f>+(EF1018-EC1018)/EC$993</f>
        <v>#VALUE!</v>
      </c>
      <c r="EI1061" s="165" t="e">
        <f>+(EI1018-EF1018)/EF$993</f>
        <v>#VALUE!</v>
      </c>
      <c r="EL1061" s="165" t="e">
        <f>+(EL1018-EI1018)/EI$993</f>
        <v>#VALUE!</v>
      </c>
      <c r="EO1061" s="165" t="e">
        <f>+(EO1018-EL1018)/EL$993</f>
        <v>#VALUE!</v>
      </c>
    </row>
    <row r="1062" spans="1:145" ht="15.5" x14ac:dyDescent="0.35">
      <c r="A1062" s="56" t="s">
        <v>416</v>
      </c>
      <c r="B1062" s="165" t="e">
        <f t="shared" si="1109"/>
        <v>#VALUE!</v>
      </c>
      <c r="C1062" s="165" t="e">
        <f t="shared" si="1109"/>
        <v>#VALUE!</v>
      </c>
      <c r="D1062" s="165" t="e">
        <f t="shared" si="1109"/>
        <v>#VALUE!</v>
      </c>
      <c r="E1062" s="165" t="e">
        <f t="shared" si="1109"/>
        <v>#VALUE!</v>
      </c>
      <c r="F1062" s="165" t="e">
        <f t="shared" si="1109"/>
        <v>#VALUE!</v>
      </c>
      <c r="G1062" s="165" t="e">
        <f t="shared" si="1109"/>
        <v>#VALUE!</v>
      </c>
      <c r="H1062" s="165" t="e">
        <f t="shared" si="1109"/>
        <v>#VALUE!</v>
      </c>
      <c r="I1062" s="165" t="e">
        <f t="shared" si="1109"/>
        <v>#VALUE!</v>
      </c>
      <c r="J1062" s="165" t="e">
        <f t="shared" si="1109"/>
        <v>#VALUE!</v>
      </c>
      <c r="K1062" s="165" t="e">
        <f t="shared" si="1109"/>
        <v>#VALUE!</v>
      </c>
      <c r="L1062" s="165" t="e">
        <f t="shared" si="1109"/>
        <v>#VALUE!</v>
      </c>
      <c r="M1062" s="165" t="e">
        <f t="shared" si="1109"/>
        <v>#VALUE!</v>
      </c>
      <c r="N1062" s="165" t="e">
        <f t="shared" si="1109"/>
        <v>#VALUE!</v>
      </c>
      <c r="O1062" s="165" t="e">
        <f t="shared" si="1109"/>
        <v>#VALUE!</v>
      </c>
      <c r="P1062" s="165">
        <v>0</v>
      </c>
      <c r="Q1062" s="165" t="e">
        <f t="shared" si="1110"/>
        <v>#VALUE!</v>
      </c>
      <c r="R1062" s="165" t="e">
        <f t="shared" si="1110"/>
        <v>#VALUE!</v>
      </c>
      <c r="S1062" s="165" t="e">
        <f t="shared" si="1110"/>
        <v>#VALUE!</v>
      </c>
      <c r="T1062" s="165" t="e">
        <f t="shared" si="1110"/>
        <v>#VALUE!</v>
      </c>
      <c r="U1062" s="165" t="e">
        <f t="shared" si="1110"/>
        <v>#VALUE!</v>
      </c>
      <c r="V1062" s="165" t="e">
        <f t="shared" si="1110"/>
        <v>#VALUE!</v>
      </c>
      <c r="W1062" s="165" t="e">
        <f t="shared" si="1110"/>
        <v>#VALUE!</v>
      </c>
      <c r="X1062" s="166" t="e">
        <f t="shared" si="1110"/>
        <v>#VALUE!</v>
      </c>
      <c r="Y1062" s="166" t="e">
        <f t="shared" si="1110"/>
        <v>#VALUE!</v>
      </c>
      <c r="Z1062" s="165" t="e">
        <f t="shared" si="1110"/>
        <v>#VALUE!</v>
      </c>
      <c r="AA1062" s="165" t="e">
        <f t="shared" si="1110"/>
        <v>#VALUE!</v>
      </c>
      <c r="AB1062" s="165">
        <v>0</v>
      </c>
      <c r="AC1062" s="165">
        <v>0</v>
      </c>
      <c r="AD1062" s="165">
        <v>0</v>
      </c>
      <c r="AE1062" s="165" t="e">
        <f>+(AE1019-AA1019)/AA$993</f>
        <v>#VALUE!</v>
      </c>
      <c r="AF1062" s="165">
        <v>0</v>
      </c>
      <c r="AG1062" s="165">
        <v>0</v>
      </c>
      <c r="AH1062" s="165">
        <v>0</v>
      </c>
      <c r="AI1062" s="165">
        <v>0</v>
      </c>
      <c r="AJ1062" s="166" t="e">
        <f>+(AJ1019-AE1019)/AE$993</f>
        <v>#VALUE!</v>
      </c>
      <c r="AK1062" s="166">
        <v>0</v>
      </c>
      <c r="AL1062" s="166">
        <v>0</v>
      </c>
      <c r="AM1062" s="166">
        <v>0</v>
      </c>
      <c r="AN1062" s="166">
        <v>0</v>
      </c>
      <c r="AO1062" s="166" t="e">
        <f>+(AO1019-AJ1019)/AJ$993</f>
        <v>#VALUE!</v>
      </c>
      <c r="AP1062" s="166">
        <v>0</v>
      </c>
      <c r="AQ1062" s="166">
        <v>0</v>
      </c>
      <c r="AR1062" s="166">
        <v>0</v>
      </c>
      <c r="AS1062" s="166" t="e">
        <f>+(AS1019-AO1019)/AO$993</f>
        <v>#VALUE!</v>
      </c>
      <c r="AT1062" s="166">
        <v>0</v>
      </c>
      <c r="AU1062" s="166">
        <v>0</v>
      </c>
      <c r="AV1062" s="166">
        <v>0</v>
      </c>
      <c r="AW1062" s="166">
        <v>0</v>
      </c>
      <c r="AX1062" s="166" t="e">
        <f>+(AX1019-AS1019)/AS$993</f>
        <v>#VALUE!</v>
      </c>
      <c r="AY1062" s="166"/>
      <c r="AZ1062" s="166">
        <v>0</v>
      </c>
      <c r="BA1062" s="166">
        <v>0</v>
      </c>
      <c r="BB1062" s="166">
        <v>0</v>
      </c>
      <c r="BC1062" s="166">
        <v>0</v>
      </c>
      <c r="BD1062" s="166">
        <v>0</v>
      </c>
      <c r="BE1062" s="166">
        <v>0</v>
      </c>
      <c r="BF1062" s="166" t="e">
        <f>+(BF1019-AX1019)/AX$993</f>
        <v>#VALUE!</v>
      </c>
      <c r="BG1062" s="166">
        <v>0</v>
      </c>
      <c r="BH1062" s="166">
        <v>0</v>
      </c>
      <c r="BI1062" s="166">
        <v>0</v>
      </c>
      <c r="BJ1062" s="166">
        <v>0</v>
      </c>
      <c r="BK1062" s="166">
        <v>0</v>
      </c>
      <c r="BL1062" s="166">
        <v>0</v>
      </c>
      <c r="BM1062" s="166">
        <v>0</v>
      </c>
      <c r="BN1062" s="166">
        <v>0</v>
      </c>
      <c r="BO1062" s="166" t="e">
        <f>+(BO1019-BF1019)/BF$993</f>
        <v>#VALUE!</v>
      </c>
      <c r="BP1062" s="166">
        <v>0</v>
      </c>
      <c r="BQ1062" s="166">
        <v>0</v>
      </c>
      <c r="BR1062" s="166">
        <v>0</v>
      </c>
      <c r="BS1062" s="166">
        <v>0</v>
      </c>
      <c r="BT1062" s="166">
        <v>0</v>
      </c>
      <c r="BU1062" s="166">
        <v>0</v>
      </c>
      <c r="BV1062" s="166">
        <v>0</v>
      </c>
      <c r="BW1062" s="166">
        <v>0</v>
      </c>
      <c r="BX1062" s="166">
        <v>0</v>
      </c>
      <c r="BY1062" s="166">
        <v>0</v>
      </c>
      <c r="BZ1062" s="165">
        <v>0</v>
      </c>
      <c r="CA1062" s="166" t="e">
        <f>+(CA1019-BO1019)/BO$993</f>
        <v>#VALUE!</v>
      </c>
      <c r="CB1062" s="166">
        <v>0</v>
      </c>
      <c r="CC1062" s="166">
        <v>0</v>
      </c>
      <c r="CD1062" s="166">
        <v>0</v>
      </c>
      <c r="CE1062" s="166">
        <v>0</v>
      </c>
      <c r="CF1062" s="166">
        <v>0</v>
      </c>
      <c r="CG1062" s="166">
        <v>0</v>
      </c>
      <c r="CH1062" s="166">
        <v>0</v>
      </c>
      <c r="CI1062" s="166">
        <v>0</v>
      </c>
      <c r="CJ1062" s="165">
        <v>0</v>
      </c>
      <c r="CK1062" s="165">
        <v>0</v>
      </c>
      <c r="CL1062" s="166" t="e">
        <f>+(CL1019-CA1019)/CA$993</f>
        <v>#VALUE!</v>
      </c>
      <c r="CM1062" s="166">
        <v>0</v>
      </c>
      <c r="CN1062" s="166">
        <v>0</v>
      </c>
      <c r="CO1062" s="166">
        <v>0</v>
      </c>
      <c r="CP1062" s="166">
        <v>0</v>
      </c>
      <c r="CQ1062" s="166">
        <v>0</v>
      </c>
      <c r="CR1062" s="166">
        <v>0</v>
      </c>
      <c r="CS1062" s="166">
        <v>0</v>
      </c>
      <c r="CT1062" s="166">
        <v>0</v>
      </c>
      <c r="CU1062" s="166">
        <v>0</v>
      </c>
      <c r="CV1062" s="166">
        <v>0</v>
      </c>
      <c r="CW1062" s="166">
        <v>0</v>
      </c>
      <c r="CX1062" s="166">
        <v>0</v>
      </c>
      <c r="CY1062" s="166">
        <v>0</v>
      </c>
      <c r="CZ1062" s="166">
        <v>0</v>
      </c>
      <c r="DA1062" s="166" t="e">
        <f>+(DA1019-CL1019)/CL$993</f>
        <v>#VALUE!</v>
      </c>
      <c r="DB1062" s="165">
        <v>0</v>
      </c>
      <c r="DC1062" s="165">
        <v>0</v>
      </c>
      <c r="DD1062" s="165">
        <v>0</v>
      </c>
      <c r="DE1062" s="165">
        <v>0</v>
      </c>
      <c r="DF1062" s="165">
        <v>0</v>
      </c>
      <c r="DG1062" s="165">
        <v>0</v>
      </c>
      <c r="DH1062" s="165">
        <v>0</v>
      </c>
      <c r="DI1062" s="165">
        <v>0</v>
      </c>
      <c r="DJ1062" s="165">
        <v>0</v>
      </c>
      <c r="DK1062" s="165">
        <v>0</v>
      </c>
      <c r="DL1062" s="165">
        <v>0</v>
      </c>
      <c r="DM1062" s="165">
        <v>0</v>
      </c>
      <c r="DN1062" s="167" t="e">
        <f>+(DN1019-DA1019)/DA$993</f>
        <v>#VALUE!</v>
      </c>
      <c r="DO1062" s="165">
        <v>0</v>
      </c>
      <c r="DP1062" s="165">
        <v>0</v>
      </c>
      <c r="DQ1062" s="165">
        <v>0</v>
      </c>
      <c r="DR1062" s="165">
        <v>0</v>
      </c>
      <c r="DS1062" s="165">
        <v>0</v>
      </c>
      <c r="DT1062" s="165">
        <v>0</v>
      </c>
      <c r="DU1062" s="165">
        <v>0</v>
      </c>
      <c r="DV1062" s="168" t="e">
        <f>+(DV1019-DN1019)/DN$993</f>
        <v>#VALUE!</v>
      </c>
      <c r="DW1062" s="169" t="e">
        <f>+(DW1019-DN1019)/DN$993</f>
        <v>#VALUE!</v>
      </c>
      <c r="DX1062" s="170" t="e">
        <f>+(DX1019-DN1019)/DN$993</f>
        <v>#VALUE!</v>
      </c>
      <c r="DZ1062" s="165" t="e">
        <f>+(DZ1019-DW1019)/DW$993</f>
        <v>#VALUE!</v>
      </c>
      <c r="EC1062" s="165" t="e">
        <f>+(EC1019-DZ1019)/DZ$993</f>
        <v>#VALUE!</v>
      </c>
      <c r="EF1062" s="165" t="e">
        <f>+(EF1019-EC1019)/EC$993</f>
        <v>#VALUE!</v>
      </c>
      <c r="EI1062" s="165" t="e">
        <f>+(EI1019-EF1019)/EF$993</f>
        <v>#VALUE!</v>
      </c>
      <c r="EL1062" s="165" t="e">
        <f>+(EL1019-EI1019)/EI$993</f>
        <v>#VALUE!</v>
      </c>
      <c r="EO1062" s="165" t="e">
        <f>+(EO1019-EL1019)/EL$993</f>
        <v>#VALUE!</v>
      </c>
    </row>
    <row r="1063" spans="1:145" ht="15.5" x14ac:dyDescent="0.35">
      <c r="A1063" s="56"/>
      <c r="B1063" s="128"/>
      <c r="C1063" s="165"/>
      <c r="D1063" s="165"/>
      <c r="E1063" s="165"/>
      <c r="F1063" s="165"/>
      <c r="G1063" s="165"/>
      <c r="H1063" s="165"/>
      <c r="I1063" s="165"/>
      <c r="J1063" s="165"/>
      <c r="K1063" s="165"/>
      <c r="L1063" s="165"/>
      <c r="M1063" s="165"/>
      <c r="N1063" s="165"/>
      <c r="O1063" s="165"/>
      <c r="P1063" s="128"/>
      <c r="Q1063" s="128"/>
      <c r="R1063" s="128"/>
      <c r="S1063" s="128"/>
      <c r="T1063" s="128"/>
      <c r="U1063" s="128"/>
      <c r="V1063" s="128"/>
      <c r="W1063" s="128"/>
      <c r="X1063" s="129"/>
      <c r="Y1063" s="129"/>
      <c r="Z1063" s="128"/>
      <c r="AA1063" s="128"/>
      <c r="AB1063" s="128"/>
      <c r="AC1063" s="128"/>
      <c r="AD1063" s="128"/>
      <c r="AE1063" s="128"/>
      <c r="AF1063" s="128"/>
      <c r="AG1063" s="128"/>
      <c r="AH1063" s="128"/>
      <c r="AI1063" s="128"/>
      <c r="AJ1063" s="129"/>
      <c r="AK1063" s="129"/>
      <c r="AL1063" s="129"/>
      <c r="AM1063" s="129"/>
      <c r="AN1063" s="129"/>
      <c r="AO1063" s="129"/>
      <c r="AP1063" s="129"/>
      <c r="AQ1063" s="129"/>
      <c r="AR1063" s="129"/>
      <c r="AS1063" s="129"/>
      <c r="AT1063" s="129"/>
      <c r="AU1063" s="129"/>
      <c r="AV1063" s="129"/>
      <c r="AW1063" s="129"/>
      <c r="AX1063" s="129"/>
      <c r="AY1063" s="129"/>
      <c r="AZ1063" s="129"/>
      <c r="BA1063" s="129"/>
      <c r="BB1063" s="129"/>
      <c r="BC1063" s="129"/>
      <c r="BD1063" s="129"/>
      <c r="BE1063" s="129"/>
      <c r="BF1063" s="129"/>
      <c r="BG1063" s="129"/>
      <c r="BH1063" s="129"/>
      <c r="BI1063" s="129"/>
      <c r="BJ1063" s="129"/>
      <c r="BK1063" s="129"/>
      <c r="BL1063" s="129"/>
      <c r="BM1063" s="129"/>
      <c r="BN1063" s="129"/>
      <c r="BO1063" s="129"/>
      <c r="BP1063" s="129"/>
      <c r="BQ1063" s="129"/>
      <c r="BR1063" s="129"/>
      <c r="BS1063" s="129"/>
      <c r="BT1063" s="129"/>
      <c r="BU1063" s="129"/>
      <c r="BV1063" s="129"/>
      <c r="BW1063" s="129"/>
      <c r="BX1063" s="129"/>
      <c r="BY1063" s="129"/>
      <c r="BZ1063" s="128"/>
      <c r="CA1063" s="129"/>
      <c r="CB1063" s="129"/>
      <c r="CC1063" s="129"/>
      <c r="CD1063" s="129"/>
      <c r="CE1063" s="129"/>
      <c r="CF1063" s="129"/>
      <c r="CG1063" s="129"/>
      <c r="CH1063" s="129"/>
      <c r="CI1063" s="129"/>
      <c r="CJ1063" s="128"/>
      <c r="CK1063" s="128"/>
      <c r="CL1063" s="129"/>
      <c r="CM1063" s="129"/>
      <c r="CN1063" s="129"/>
      <c r="CO1063" s="129"/>
      <c r="CP1063" s="129"/>
      <c r="CQ1063" s="129"/>
      <c r="CR1063" s="129"/>
      <c r="CS1063" s="129"/>
      <c r="CT1063" s="129"/>
      <c r="CU1063" s="129"/>
      <c r="CV1063" s="129"/>
      <c r="CW1063" s="129"/>
      <c r="CX1063" s="129"/>
      <c r="CY1063" s="129"/>
      <c r="CZ1063" s="129"/>
      <c r="DA1063" s="129"/>
      <c r="DB1063" s="128"/>
      <c r="DC1063" s="128"/>
      <c r="DD1063" s="128"/>
      <c r="DE1063" s="128"/>
      <c r="DF1063" s="128"/>
      <c r="DG1063" s="128"/>
      <c r="DH1063" s="128"/>
      <c r="DI1063" s="128"/>
      <c r="DJ1063" s="128"/>
      <c r="DK1063" s="128"/>
      <c r="DL1063" s="128"/>
      <c r="DM1063" s="128"/>
      <c r="DN1063" s="130"/>
      <c r="DO1063" s="128"/>
      <c r="DP1063" s="128"/>
      <c r="DQ1063" s="128"/>
      <c r="DR1063" s="128"/>
      <c r="DS1063" s="128"/>
      <c r="DT1063" s="128"/>
      <c r="DU1063" s="128"/>
      <c r="DV1063" s="131"/>
      <c r="DW1063" s="132"/>
      <c r="DX1063" s="133"/>
      <c r="DZ1063" s="128"/>
      <c r="EC1063" s="128"/>
      <c r="EF1063" s="128"/>
      <c r="EI1063" s="128"/>
      <c r="EL1063" s="128"/>
      <c r="EO1063" s="128"/>
    </row>
    <row r="1064" spans="1:145" ht="15.5" x14ac:dyDescent="0.35">
      <c r="A1064" s="12" t="s">
        <v>1</v>
      </c>
      <c r="B1064" s="12" t="s">
        <v>1</v>
      </c>
      <c r="C1064" s="12" t="s">
        <v>1</v>
      </c>
      <c r="D1064" s="12" t="s">
        <v>1</v>
      </c>
      <c r="E1064" s="12" t="s">
        <v>1</v>
      </c>
      <c r="F1064" s="12" t="s">
        <v>1</v>
      </c>
      <c r="G1064" s="12" t="s">
        <v>1</v>
      </c>
      <c r="H1064" s="12" t="s">
        <v>1</v>
      </c>
      <c r="I1064" s="12" t="s">
        <v>1</v>
      </c>
      <c r="J1064" s="12" t="s">
        <v>1</v>
      </c>
      <c r="K1064" s="12" t="s">
        <v>1</v>
      </c>
      <c r="L1064" s="12" t="s">
        <v>1</v>
      </c>
      <c r="M1064" s="12" t="s">
        <v>1</v>
      </c>
      <c r="N1064" s="12" t="s">
        <v>1</v>
      </c>
      <c r="O1064" s="12" t="s">
        <v>1</v>
      </c>
      <c r="P1064" s="12" t="s">
        <v>1</v>
      </c>
      <c r="Q1064" s="12" t="s">
        <v>1</v>
      </c>
      <c r="R1064" s="12" t="s">
        <v>1</v>
      </c>
      <c r="S1064" s="12" t="s">
        <v>1</v>
      </c>
      <c r="T1064" s="12" t="s">
        <v>1</v>
      </c>
      <c r="U1064" s="12" t="s">
        <v>1</v>
      </c>
      <c r="V1064" s="109" t="s">
        <v>1</v>
      </c>
      <c r="W1064" s="109" t="s">
        <v>1</v>
      </c>
      <c r="X1064" s="110" t="s">
        <v>1</v>
      </c>
      <c r="Y1064" s="110" t="s">
        <v>1</v>
      </c>
      <c r="Z1064" s="109" t="s">
        <v>1</v>
      </c>
      <c r="AA1064" s="109" t="s">
        <v>1</v>
      </c>
      <c r="AB1064" s="109" t="s">
        <v>1</v>
      </c>
      <c r="AC1064" s="109" t="s">
        <v>1</v>
      </c>
      <c r="AD1064" s="109" t="s">
        <v>1</v>
      </c>
      <c r="AE1064" s="109" t="s">
        <v>1</v>
      </c>
      <c r="AF1064" s="109" t="s">
        <v>1</v>
      </c>
      <c r="AG1064" s="109" t="s">
        <v>1</v>
      </c>
      <c r="AH1064" s="109" t="s">
        <v>1</v>
      </c>
      <c r="AI1064" s="109" t="s">
        <v>1</v>
      </c>
      <c r="AJ1064" s="110" t="s">
        <v>1</v>
      </c>
      <c r="AK1064" s="110" t="s">
        <v>1</v>
      </c>
      <c r="AL1064" s="110" t="s">
        <v>1</v>
      </c>
      <c r="AM1064" s="110" t="s">
        <v>1</v>
      </c>
      <c r="AN1064" s="110" t="s">
        <v>1</v>
      </c>
      <c r="AO1064" s="110" t="s">
        <v>1</v>
      </c>
      <c r="AP1064" s="110" t="s">
        <v>1</v>
      </c>
      <c r="AQ1064" s="110" t="s">
        <v>1</v>
      </c>
      <c r="AR1064" s="110" t="s">
        <v>1</v>
      </c>
      <c r="AS1064" s="110" t="s">
        <v>1</v>
      </c>
      <c r="AT1064" s="110" t="s">
        <v>1</v>
      </c>
      <c r="AU1064" s="110" t="s">
        <v>1</v>
      </c>
      <c r="AV1064" s="110" t="s">
        <v>1</v>
      </c>
      <c r="AW1064" s="110" t="s">
        <v>1</v>
      </c>
      <c r="AX1064" s="110" t="s">
        <v>1</v>
      </c>
      <c r="AY1064" s="110"/>
      <c r="AZ1064" s="110" t="s">
        <v>1</v>
      </c>
      <c r="BA1064" s="110" t="s">
        <v>1</v>
      </c>
      <c r="BB1064" s="110" t="s">
        <v>1</v>
      </c>
      <c r="BC1064" s="110" t="s">
        <v>1</v>
      </c>
      <c r="BD1064" s="110" t="s">
        <v>1</v>
      </c>
      <c r="BE1064" s="110" t="s">
        <v>1</v>
      </c>
      <c r="BF1064" s="110" t="s">
        <v>1</v>
      </c>
      <c r="BG1064" s="110" t="s">
        <v>1</v>
      </c>
      <c r="BH1064" s="110" t="s">
        <v>1</v>
      </c>
      <c r="BI1064" s="110" t="s">
        <v>1</v>
      </c>
      <c r="BJ1064" s="110" t="s">
        <v>1</v>
      </c>
      <c r="BK1064" s="110" t="s">
        <v>1</v>
      </c>
      <c r="BL1064" s="110" t="s">
        <v>1</v>
      </c>
      <c r="BM1064" s="110" t="s">
        <v>1</v>
      </c>
      <c r="BN1064" s="110" t="s">
        <v>1</v>
      </c>
      <c r="BO1064" s="110" t="s">
        <v>1</v>
      </c>
      <c r="BP1064" s="110" t="s">
        <v>1</v>
      </c>
      <c r="BQ1064" s="110" t="s">
        <v>1</v>
      </c>
      <c r="BR1064" s="110" t="s">
        <v>1</v>
      </c>
      <c r="BS1064" s="110" t="s">
        <v>1</v>
      </c>
      <c r="BT1064" s="110" t="s">
        <v>1</v>
      </c>
      <c r="BU1064" s="110" t="s">
        <v>1</v>
      </c>
      <c r="BV1064" s="110" t="s">
        <v>1</v>
      </c>
      <c r="BW1064" s="110" t="s">
        <v>1</v>
      </c>
      <c r="BX1064" s="110" t="s">
        <v>1</v>
      </c>
      <c r="BY1064" s="110" t="s">
        <v>1</v>
      </c>
      <c r="BZ1064" s="109" t="s">
        <v>1</v>
      </c>
      <c r="CA1064" s="110" t="s">
        <v>1</v>
      </c>
      <c r="CB1064" s="110" t="s">
        <v>1</v>
      </c>
      <c r="CC1064" s="110" t="s">
        <v>1</v>
      </c>
      <c r="CD1064" s="110" t="s">
        <v>1</v>
      </c>
      <c r="CE1064" s="110" t="s">
        <v>1</v>
      </c>
      <c r="CF1064" s="110" t="s">
        <v>1</v>
      </c>
      <c r="CG1064" s="110" t="s">
        <v>1</v>
      </c>
      <c r="CH1064" s="110" t="s">
        <v>1</v>
      </c>
      <c r="CI1064" s="110" t="s">
        <v>1</v>
      </c>
      <c r="CJ1064" s="109" t="s">
        <v>1</v>
      </c>
      <c r="CK1064" s="109" t="s">
        <v>1</v>
      </c>
      <c r="CL1064" s="110" t="s">
        <v>1</v>
      </c>
      <c r="CM1064" s="110" t="s">
        <v>1</v>
      </c>
      <c r="CN1064" s="110" t="s">
        <v>1</v>
      </c>
      <c r="CO1064" s="110" t="s">
        <v>1</v>
      </c>
      <c r="CP1064" s="110" t="s">
        <v>1</v>
      </c>
      <c r="CQ1064" s="110" t="s">
        <v>1</v>
      </c>
      <c r="CR1064" s="110" t="s">
        <v>1</v>
      </c>
      <c r="CS1064" s="110" t="s">
        <v>1</v>
      </c>
      <c r="CT1064" s="110" t="s">
        <v>1</v>
      </c>
      <c r="CU1064" s="110" t="s">
        <v>1</v>
      </c>
      <c r="CV1064" s="110" t="s">
        <v>1</v>
      </c>
      <c r="CW1064" s="110" t="s">
        <v>1</v>
      </c>
      <c r="CX1064" s="110" t="s">
        <v>1</v>
      </c>
      <c r="CY1064" s="110" t="s">
        <v>1</v>
      </c>
      <c r="CZ1064" s="110" t="s">
        <v>1</v>
      </c>
      <c r="DA1064" s="110" t="s">
        <v>1</v>
      </c>
      <c r="DB1064" s="109" t="s">
        <v>1</v>
      </c>
      <c r="DC1064" s="109" t="s">
        <v>1</v>
      </c>
      <c r="DD1064" s="109" t="s">
        <v>1</v>
      </c>
      <c r="DE1064" s="109" t="s">
        <v>1</v>
      </c>
      <c r="DF1064" s="109" t="s">
        <v>1</v>
      </c>
      <c r="DG1064" s="109" t="s">
        <v>1</v>
      </c>
      <c r="DH1064" s="109" t="s">
        <v>1</v>
      </c>
      <c r="DI1064" s="109" t="s">
        <v>1</v>
      </c>
      <c r="DJ1064" s="109" t="s">
        <v>1</v>
      </c>
      <c r="DK1064" s="109" t="s">
        <v>1</v>
      </c>
      <c r="DL1064" s="109" t="s">
        <v>1</v>
      </c>
      <c r="DM1064" s="109" t="s">
        <v>1</v>
      </c>
      <c r="DN1064" s="111" t="s">
        <v>1</v>
      </c>
      <c r="DO1064" s="109" t="s">
        <v>1</v>
      </c>
      <c r="DP1064" s="109" t="s">
        <v>1</v>
      </c>
      <c r="DQ1064" s="109" t="s">
        <v>1</v>
      </c>
      <c r="DR1064" s="109" t="s">
        <v>1</v>
      </c>
      <c r="DS1064" s="109" t="s">
        <v>1</v>
      </c>
      <c r="DT1064" s="109" t="s">
        <v>1</v>
      </c>
      <c r="DU1064" s="109" t="s">
        <v>1</v>
      </c>
      <c r="DV1064" s="112" t="s">
        <v>1</v>
      </c>
      <c r="DW1064" s="113" t="s">
        <v>1</v>
      </c>
      <c r="DX1064" s="114" t="s">
        <v>1</v>
      </c>
      <c r="DZ1064" s="109" t="s">
        <v>1</v>
      </c>
      <c r="EC1064" s="109" t="s">
        <v>1</v>
      </c>
      <c r="EF1064" s="109" t="s">
        <v>1</v>
      </c>
      <c r="EI1064" s="109" t="s">
        <v>1</v>
      </c>
      <c r="EL1064" s="109" t="s">
        <v>1</v>
      </c>
      <c r="EO1064" s="109" t="s">
        <v>1</v>
      </c>
    </row>
    <row r="1065" spans="1:145" ht="15.5" x14ac:dyDescent="0.35">
      <c r="A1065" s="56" t="s">
        <v>108</v>
      </c>
      <c r="B1065" s="27"/>
      <c r="C1065" s="27"/>
      <c r="D1065" s="27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</row>
    <row r="1066" spans="1:145" ht="15.5" x14ac:dyDescent="0.35">
      <c r="A1066" s="116"/>
      <c r="B1066" s="27"/>
      <c r="C1066" s="27"/>
      <c r="D1066" s="27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</row>
    <row r="1067" spans="1:145" ht="15.5" x14ac:dyDescent="0.35">
      <c r="A1067" s="27"/>
      <c r="B1067" s="27"/>
      <c r="C1067" s="27"/>
      <c r="D1067" s="27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</row>
    <row r="1068" spans="1:145" ht="15.5" x14ac:dyDescent="0.35">
      <c r="A1068" s="27"/>
      <c r="B1068" s="27"/>
      <c r="C1068" s="27"/>
      <c r="D1068" s="27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</row>
    <row r="1069" spans="1:145" ht="15.5" x14ac:dyDescent="0.35">
      <c r="A1069" s="27"/>
      <c r="B1069" s="27"/>
      <c r="C1069" s="27"/>
      <c r="D1069" s="27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</row>
    <row r="1070" spans="1:145" ht="15.5" x14ac:dyDescent="0.35">
      <c r="A1070" s="27"/>
      <c r="B1070" s="27"/>
      <c r="C1070" s="27"/>
      <c r="D1070" s="27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</row>
    <row r="1071" spans="1:145" ht="15.5" x14ac:dyDescent="0.35">
      <c r="A1071" s="27"/>
      <c r="B1071" s="27"/>
      <c r="C1071" s="27"/>
      <c r="D1071" s="27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</row>
    <row r="1072" spans="1:145" ht="15.5" x14ac:dyDescent="0.35">
      <c r="A1072" s="27"/>
      <c r="B1072" s="27"/>
      <c r="C1072" s="27"/>
      <c r="D1072" s="27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</row>
    <row r="1073" spans="1:25" ht="15.5" x14ac:dyDescent="0.35">
      <c r="A1073" s="27"/>
      <c r="B1073" s="27"/>
      <c r="C1073" s="27"/>
      <c r="D1073" s="27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X1073"/>
      <c r="Y1073"/>
    </row>
    <row r="1074" spans="1:25" ht="15.5" x14ac:dyDescent="0.35">
      <c r="A1074" s="27"/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X1074"/>
      <c r="Y1074"/>
    </row>
    <row r="1075" spans="1:25" ht="15.5" x14ac:dyDescent="0.35">
      <c r="A1075" s="27"/>
      <c r="B1075" s="27"/>
      <c r="C1075" s="27"/>
      <c r="D1075" s="27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X1075"/>
      <c r="Y1075"/>
    </row>
    <row r="1076" spans="1:25" ht="15.5" x14ac:dyDescent="0.35">
      <c r="A1076" s="27"/>
      <c r="B1076" s="27"/>
      <c r="C1076" s="27"/>
      <c r="D1076" s="27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X1076"/>
      <c r="Y1076"/>
    </row>
    <row r="1077" spans="1:25" ht="15.5" x14ac:dyDescent="0.35">
      <c r="A1077" s="27"/>
      <c r="B1077" s="27"/>
      <c r="C1077" s="27"/>
      <c r="D1077" s="27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X1077"/>
      <c r="Y1077"/>
    </row>
    <row r="1078" spans="1:25" ht="15.5" x14ac:dyDescent="0.35">
      <c r="A1078" s="27"/>
      <c r="B1078" s="27"/>
      <c r="C1078" s="27"/>
      <c r="D1078" s="27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X1078"/>
      <c r="Y1078"/>
    </row>
    <row r="1079" spans="1:25" ht="15.5" x14ac:dyDescent="0.35">
      <c r="A1079" s="27"/>
      <c r="B1079" s="27"/>
      <c r="C1079" s="27"/>
      <c r="D1079" s="27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X1079"/>
      <c r="Y1079"/>
    </row>
    <row r="1080" spans="1:25" ht="15.5" x14ac:dyDescent="0.35">
      <c r="A1080" s="27"/>
      <c r="B1080" s="27"/>
      <c r="C1080" s="27"/>
      <c r="D1080" s="27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X1080"/>
      <c r="Y1080"/>
    </row>
    <row r="1081" spans="1:25" ht="15.5" x14ac:dyDescent="0.35">
      <c r="A1081" s="27"/>
      <c r="B1081" s="27"/>
      <c r="C1081" s="27"/>
      <c r="D1081" s="27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X1081"/>
      <c r="Y1081"/>
    </row>
    <row r="1082" spans="1:25" ht="15.5" x14ac:dyDescent="0.35">
      <c r="A1082" s="27"/>
      <c r="B1082" s="27"/>
      <c r="C1082" s="27"/>
      <c r="D1082" s="27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X1082"/>
      <c r="Y1082"/>
    </row>
    <row r="1083" spans="1:25" ht="15.5" x14ac:dyDescent="0.35">
      <c r="A1083" s="27"/>
      <c r="B1083" s="27"/>
      <c r="C1083" s="27"/>
      <c r="D1083" s="27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X1083"/>
      <c r="Y1083"/>
    </row>
    <row r="1084" spans="1:25" ht="15.5" x14ac:dyDescent="0.35">
      <c r="A1084" s="27"/>
      <c r="B1084" s="27"/>
      <c r="C1084" s="27"/>
      <c r="D1084" s="27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X1084"/>
      <c r="Y1084"/>
    </row>
    <row r="1085" spans="1:25" ht="15.5" x14ac:dyDescent="0.35">
      <c r="A1085" s="27"/>
      <c r="B1085" s="27"/>
      <c r="C1085" s="27"/>
      <c r="D1085" s="27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X1085"/>
      <c r="Y1085"/>
    </row>
    <row r="1086" spans="1:25" ht="15.5" x14ac:dyDescent="0.35">
      <c r="A1086" s="27"/>
      <c r="B1086" s="27"/>
      <c r="C1086" s="27"/>
      <c r="D1086" s="27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X1086"/>
      <c r="Y1086"/>
    </row>
    <row r="1087" spans="1:25" ht="15.5" x14ac:dyDescent="0.35">
      <c r="A1087" s="27"/>
      <c r="B1087" s="27"/>
      <c r="C1087" s="27"/>
      <c r="D1087" s="27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X1087"/>
      <c r="Y1087"/>
    </row>
    <row r="1088" spans="1:25" ht="15.5" x14ac:dyDescent="0.35">
      <c r="A1088" s="27"/>
      <c r="B1088" s="27"/>
      <c r="C1088" s="27"/>
      <c r="D1088" s="27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X1088"/>
      <c r="Y1088"/>
    </row>
    <row r="1089" spans="1:25" ht="15.5" x14ac:dyDescent="0.35">
      <c r="A1089" s="27"/>
      <c r="B1089" s="27"/>
      <c r="C1089" s="27"/>
      <c r="D1089" s="27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</row>
    <row r="1090" spans="1:25" ht="15.5" x14ac:dyDescent="0.35">
      <c r="A1090" s="27"/>
      <c r="B1090" s="27"/>
      <c r="C1090" s="27"/>
      <c r="D1090" s="27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</row>
    <row r="1091" spans="1:25" ht="15.5" x14ac:dyDescent="0.35">
      <c r="A1091" s="27"/>
      <c r="B1091" s="27"/>
      <c r="C1091" s="27"/>
      <c r="D1091" s="27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</row>
    <row r="1092" spans="1:25" ht="15.5" x14ac:dyDescent="0.35">
      <c r="A1092" s="27"/>
      <c r="B1092" s="27"/>
      <c r="C1092" s="27"/>
      <c r="D1092" s="27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</row>
    <row r="1093" spans="1:25" ht="15.5" x14ac:dyDescent="0.35">
      <c r="A1093" s="27"/>
      <c r="B1093" s="27"/>
      <c r="C1093" s="27"/>
      <c r="D1093" s="27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</row>
    <row r="1094" spans="1:25" ht="18" customHeight="1" x14ac:dyDescent="0.35">
      <c r="A1094" s="27"/>
      <c r="B1094" s="27"/>
      <c r="C1094" s="27"/>
      <c r="D1094" s="27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</row>
    <row r="1095" spans="1:25" ht="18" customHeight="1" x14ac:dyDescent="0.35">
      <c r="A1095" s="27"/>
      <c r="B1095" s="27"/>
      <c r="C1095" s="27"/>
      <c r="D1095" s="27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</row>
    <row r="1096" spans="1:25" ht="18" customHeight="1" x14ac:dyDescent="0.35">
      <c r="A1096" s="27"/>
      <c r="B1096" s="27"/>
      <c r="C1096" s="27"/>
      <c r="D1096" s="27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</row>
    <row r="1097" spans="1:25" ht="18" customHeight="1" x14ac:dyDescent="0.35">
      <c r="A1097" s="27"/>
      <c r="B1097" s="27"/>
      <c r="C1097" s="27"/>
      <c r="D1097" s="27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</row>
    <row r="1098" spans="1:25" ht="18" customHeight="1" x14ac:dyDescent="0.35">
      <c r="A1098" s="27"/>
      <c r="B1098" s="27"/>
      <c r="C1098" s="27"/>
      <c r="D1098" s="27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</row>
    <row r="1099" spans="1:25" ht="18" customHeight="1" x14ac:dyDescent="0.35">
      <c r="A1099" s="27"/>
      <c r="B1099" s="27"/>
      <c r="C1099" s="27"/>
      <c r="D1099" s="27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</row>
    <row r="1100" spans="1:25" ht="15.5" x14ac:dyDescent="0.35">
      <c r="A1100" s="27"/>
      <c r="B1100" s="27"/>
      <c r="C1100" s="27"/>
      <c r="D1100" s="27"/>
      <c r="E1100" s="56"/>
      <c r="F1100" s="56"/>
      <c r="G1100" s="56"/>
      <c r="I1100" s="56"/>
      <c r="L1100" s="27"/>
      <c r="N1100" s="27"/>
      <c r="O1100" s="27"/>
      <c r="P1100" s="27"/>
      <c r="Q1100" s="27"/>
      <c r="Y1100" s="56" t="s">
        <v>430</v>
      </c>
    </row>
    <row r="1101" spans="1:25" ht="15.5" x14ac:dyDescent="0.35">
      <c r="A1101" s="27"/>
      <c r="B1101" s="27"/>
      <c r="C1101" s="27"/>
      <c r="D1101" s="27"/>
      <c r="E1101" s="56"/>
      <c r="F1101" s="56"/>
      <c r="G1101" s="56"/>
      <c r="I1101" s="56"/>
      <c r="L1101" s="27"/>
      <c r="N1101" s="27"/>
      <c r="O1101" s="27"/>
      <c r="P1101" s="27"/>
      <c r="Q1101" s="27"/>
      <c r="Y1101" s="56" t="s">
        <v>431</v>
      </c>
    </row>
    <row r="1102" spans="1:25" ht="15.5" x14ac:dyDescent="0.35">
      <c r="A1102" s="27"/>
      <c r="B1102" s="27"/>
      <c r="C1102" s="27"/>
      <c r="D1102" s="27"/>
      <c r="E1102" s="56"/>
      <c r="F1102" s="56"/>
      <c r="G1102" s="56"/>
      <c r="I1102" s="56"/>
      <c r="L1102" s="27"/>
      <c r="N1102" s="27"/>
      <c r="O1102" s="27"/>
      <c r="P1102" s="27"/>
      <c r="Q1102" s="27"/>
      <c r="Y1102" s="56" t="s">
        <v>432</v>
      </c>
    </row>
    <row r="1103" spans="1:25" ht="15.5" x14ac:dyDescent="0.35">
      <c r="A1103" s="27"/>
      <c r="B1103" s="27"/>
      <c r="C1103" s="27"/>
      <c r="D1103" s="117"/>
      <c r="E1103" s="117"/>
      <c r="F1103" s="117"/>
      <c r="G1103" s="117"/>
      <c r="I1103" s="118"/>
      <c r="L1103" s="27"/>
      <c r="N1103" s="27"/>
      <c r="O1103" s="27"/>
      <c r="P1103" s="27"/>
      <c r="Q1103" s="27"/>
      <c r="Y1103" s="118">
        <f ca="1">NOW()</f>
        <v>45628.398694444448</v>
      </c>
    </row>
    <row r="1104" spans="1:25" ht="15.5" x14ac:dyDescent="0.35">
      <c r="A1104" s="27"/>
      <c r="B1104" s="27"/>
      <c r="C1104" s="27"/>
      <c r="D1104" s="119"/>
      <c r="E1104" s="119"/>
      <c r="F1104" s="119"/>
      <c r="G1104" s="119"/>
      <c r="I1104" s="119"/>
      <c r="L1104" s="27"/>
      <c r="N1104" s="27"/>
      <c r="O1104" s="27"/>
      <c r="P1104" s="27"/>
      <c r="Q1104" s="27"/>
      <c r="Y1104" s="119">
        <f ca="1">NOW()</f>
        <v>45628.398694444448</v>
      </c>
    </row>
    <row r="1105" spans="1:145" ht="15.5" x14ac:dyDescent="0.35">
      <c r="A1105" s="12" t="s">
        <v>1</v>
      </c>
      <c r="B1105" s="12" t="s">
        <v>1</v>
      </c>
      <c r="C1105" s="12" t="s">
        <v>1</v>
      </c>
      <c r="D1105" s="12" t="s">
        <v>1</v>
      </c>
      <c r="E1105" s="12" t="s">
        <v>1</v>
      </c>
      <c r="F1105" s="12" t="s">
        <v>1</v>
      </c>
      <c r="G1105" s="12" t="s">
        <v>1</v>
      </c>
      <c r="H1105" s="12" t="s">
        <v>1</v>
      </c>
      <c r="I1105" s="12" t="s">
        <v>1</v>
      </c>
      <c r="J1105" s="12" t="s">
        <v>1</v>
      </c>
      <c r="K1105" s="12" t="s">
        <v>1</v>
      </c>
      <c r="L1105" s="12" t="s">
        <v>1</v>
      </c>
      <c r="M1105" s="12" t="s">
        <v>1</v>
      </c>
      <c r="N1105" s="12" t="s">
        <v>1</v>
      </c>
      <c r="O1105" s="12" t="s">
        <v>1</v>
      </c>
      <c r="P1105" s="12" t="s">
        <v>1</v>
      </c>
      <c r="Q1105" s="12" t="str">
        <f>+Q$4</f>
        <v>-</v>
      </c>
      <c r="R1105" s="12" t="str">
        <f>+R$4</f>
        <v>-</v>
      </c>
      <c r="S1105" s="12" t="str">
        <f>+S$4</f>
        <v>-</v>
      </c>
      <c r="T1105" s="12" t="str">
        <f>+T$4</f>
        <v>-</v>
      </c>
      <c r="U1105" s="12" t="s">
        <v>1</v>
      </c>
      <c r="V1105" s="12" t="s">
        <v>1</v>
      </c>
      <c r="W1105" s="12" t="s">
        <v>1</v>
      </c>
      <c r="X1105" s="13" t="s">
        <v>1</v>
      </c>
      <c r="Y1105" s="13" t="s">
        <v>1</v>
      </c>
      <c r="Z1105" s="12" t="s">
        <v>1</v>
      </c>
      <c r="AA1105" s="12" t="s">
        <v>1</v>
      </c>
      <c r="AB1105" s="12" t="s">
        <v>1</v>
      </c>
      <c r="AC1105" s="12" t="s">
        <v>1</v>
      </c>
      <c r="AD1105" s="12" t="s">
        <v>1</v>
      </c>
      <c r="AE1105" s="12" t="s">
        <v>1</v>
      </c>
      <c r="AF1105" s="12" t="s">
        <v>1</v>
      </c>
      <c r="AG1105" s="12" t="s">
        <v>1</v>
      </c>
      <c r="AH1105" s="12" t="s">
        <v>1</v>
      </c>
      <c r="AI1105" s="12" t="s">
        <v>1</v>
      </c>
      <c r="AJ1105" s="13" t="s">
        <v>1</v>
      </c>
      <c r="AK1105" s="13" t="s">
        <v>1</v>
      </c>
      <c r="AL1105" s="13" t="s">
        <v>1</v>
      </c>
      <c r="AM1105" s="13" t="s">
        <v>1</v>
      </c>
      <c r="AN1105" s="13" t="s">
        <v>1</v>
      </c>
      <c r="AO1105" s="13" t="s">
        <v>1</v>
      </c>
      <c r="AP1105" s="13" t="s">
        <v>1</v>
      </c>
      <c r="AQ1105" s="13" t="s">
        <v>1</v>
      </c>
      <c r="AR1105" s="13" t="s">
        <v>1</v>
      </c>
      <c r="AS1105" s="13" t="s">
        <v>1</v>
      </c>
      <c r="AT1105" s="13" t="s">
        <v>1</v>
      </c>
      <c r="AU1105" s="13" t="s">
        <v>1</v>
      </c>
      <c r="AV1105" s="13" t="s">
        <v>1</v>
      </c>
      <c r="AW1105" s="13" t="s">
        <v>1</v>
      </c>
      <c r="AX1105" s="13" t="s">
        <v>1</v>
      </c>
      <c r="AY1105" s="13"/>
      <c r="AZ1105" s="13" t="s">
        <v>1</v>
      </c>
      <c r="BA1105" s="13" t="s">
        <v>1</v>
      </c>
      <c r="BB1105" s="13" t="s">
        <v>1</v>
      </c>
      <c r="BC1105" s="13" t="s">
        <v>1</v>
      </c>
      <c r="BD1105" s="13" t="s">
        <v>1</v>
      </c>
      <c r="BE1105" s="13" t="s">
        <v>1</v>
      </c>
      <c r="BF1105" s="13" t="s">
        <v>1</v>
      </c>
      <c r="BG1105" s="13" t="s">
        <v>1</v>
      </c>
      <c r="BH1105" s="13" t="s">
        <v>1</v>
      </c>
      <c r="BI1105" s="13" t="s">
        <v>1</v>
      </c>
      <c r="BJ1105" s="13" t="s">
        <v>1</v>
      </c>
      <c r="BK1105" s="13" t="s">
        <v>1</v>
      </c>
      <c r="BL1105" s="13" t="s">
        <v>1</v>
      </c>
      <c r="BM1105" s="13" t="s">
        <v>1</v>
      </c>
      <c r="BN1105" s="13" t="s">
        <v>1</v>
      </c>
      <c r="BO1105" s="13" t="s">
        <v>1</v>
      </c>
      <c r="BP1105" s="13" t="s">
        <v>1</v>
      </c>
      <c r="BQ1105" s="13" t="s">
        <v>1</v>
      </c>
      <c r="BR1105" s="13" t="s">
        <v>1</v>
      </c>
      <c r="BS1105" s="13" t="s">
        <v>1</v>
      </c>
      <c r="BT1105" s="13" t="s">
        <v>1</v>
      </c>
      <c r="BU1105" s="13" t="s">
        <v>1</v>
      </c>
      <c r="BV1105" s="13" t="s">
        <v>1</v>
      </c>
      <c r="BW1105" s="13" t="s">
        <v>1</v>
      </c>
      <c r="BX1105" s="13" t="s">
        <v>1</v>
      </c>
      <c r="BY1105" s="13" t="s">
        <v>1</v>
      </c>
      <c r="BZ1105" s="12" t="s">
        <v>1</v>
      </c>
      <c r="CA1105" s="13" t="s">
        <v>1</v>
      </c>
      <c r="CB1105" s="13" t="s">
        <v>1</v>
      </c>
      <c r="CC1105" s="13" t="s">
        <v>1</v>
      </c>
      <c r="CD1105" s="13" t="s">
        <v>1</v>
      </c>
      <c r="CE1105" s="13" t="s">
        <v>1</v>
      </c>
      <c r="CF1105" s="13" t="s">
        <v>1</v>
      </c>
      <c r="CG1105" s="13" t="s">
        <v>1</v>
      </c>
      <c r="CH1105" s="13" t="s">
        <v>1</v>
      </c>
      <c r="CI1105" s="13" t="s">
        <v>1</v>
      </c>
      <c r="CJ1105" s="12" t="s">
        <v>1</v>
      </c>
      <c r="CK1105" s="12" t="s">
        <v>1</v>
      </c>
      <c r="CL1105" s="13" t="s">
        <v>1</v>
      </c>
      <c r="CM1105" s="13" t="s">
        <v>1</v>
      </c>
      <c r="CN1105" s="13" t="s">
        <v>1</v>
      </c>
      <c r="CO1105" s="13" t="s">
        <v>1</v>
      </c>
      <c r="CP1105" s="13" t="s">
        <v>1</v>
      </c>
      <c r="CQ1105" s="13" t="s">
        <v>1</v>
      </c>
      <c r="CR1105" s="13" t="s">
        <v>1</v>
      </c>
      <c r="CS1105" s="13" t="s">
        <v>1</v>
      </c>
      <c r="CT1105" s="13" t="s">
        <v>1</v>
      </c>
      <c r="CU1105" s="13" t="s">
        <v>1</v>
      </c>
      <c r="CV1105" s="13" t="s">
        <v>1</v>
      </c>
      <c r="CW1105" s="13" t="s">
        <v>1</v>
      </c>
      <c r="CX1105" s="13" t="s">
        <v>1</v>
      </c>
      <c r="CY1105" s="13" t="s">
        <v>1</v>
      </c>
      <c r="CZ1105" s="13" t="s">
        <v>1</v>
      </c>
      <c r="DA1105" s="13" t="s">
        <v>1</v>
      </c>
      <c r="DB1105" s="12" t="s">
        <v>1</v>
      </c>
      <c r="DC1105" s="12" t="s">
        <v>1</v>
      </c>
      <c r="DD1105" s="12" t="s">
        <v>1</v>
      </c>
      <c r="DE1105" s="12" t="s">
        <v>1</v>
      </c>
      <c r="DF1105" s="12" t="s">
        <v>1</v>
      </c>
      <c r="DG1105" s="12" t="s">
        <v>1</v>
      </c>
      <c r="DH1105" s="12" t="s">
        <v>1</v>
      </c>
      <c r="DI1105" s="12" t="s">
        <v>1</v>
      </c>
      <c r="DJ1105" s="12" t="s">
        <v>1</v>
      </c>
      <c r="DK1105" s="12" t="s">
        <v>1</v>
      </c>
      <c r="DL1105" s="12" t="s">
        <v>1</v>
      </c>
      <c r="DM1105" s="12" t="s">
        <v>1</v>
      </c>
      <c r="DN1105" s="23" t="s">
        <v>1</v>
      </c>
      <c r="DO1105" s="12" t="s">
        <v>1</v>
      </c>
      <c r="DP1105" s="12" t="s">
        <v>1</v>
      </c>
      <c r="DQ1105" s="12" t="s">
        <v>1</v>
      </c>
      <c r="DR1105" s="12" t="s">
        <v>1</v>
      </c>
      <c r="DS1105" s="12" t="s">
        <v>1</v>
      </c>
      <c r="DT1105" s="12" t="s">
        <v>1</v>
      </c>
      <c r="DU1105" s="12" t="s">
        <v>1</v>
      </c>
      <c r="DV1105" s="24" t="s">
        <v>1</v>
      </c>
      <c r="DW1105" s="25" t="s">
        <v>1</v>
      </c>
      <c r="DX1105" s="26" t="s">
        <v>1</v>
      </c>
      <c r="DZ1105" s="12" t="s">
        <v>1</v>
      </c>
      <c r="EC1105" s="12" t="s">
        <v>1</v>
      </c>
      <c r="EF1105" s="12" t="s">
        <v>1</v>
      </c>
      <c r="EI1105" s="12" t="s">
        <v>1</v>
      </c>
      <c r="EL1105" s="12" t="s">
        <v>1</v>
      </c>
      <c r="EO1105" s="12" t="s">
        <v>1</v>
      </c>
    </row>
    <row r="1106" spans="1:145" ht="15.5" x14ac:dyDescent="0.35">
      <c r="A1106" s="14"/>
      <c r="B1106" s="14" t="s">
        <v>2</v>
      </c>
      <c r="C1106" s="14" t="s">
        <v>3</v>
      </c>
      <c r="D1106" s="14" t="s">
        <v>433</v>
      </c>
      <c r="E1106" s="14" t="s">
        <v>5</v>
      </c>
      <c r="F1106" s="120" t="s">
        <v>6</v>
      </c>
      <c r="G1106" s="14" t="s">
        <v>7</v>
      </c>
      <c r="H1106" s="14" t="s">
        <v>8</v>
      </c>
      <c r="I1106" s="14" t="s">
        <v>9</v>
      </c>
      <c r="J1106" s="14" t="s">
        <v>10</v>
      </c>
      <c r="K1106" s="15">
        <v>1996</v>
      </c>
      <c r="L1106" s="15">
        <v>1997</v>
      </c>
      <c r="M1106" s="16">
        <v>1998</v>
      </c>
      <c r="N1106" s="16">
        <v>1999</v>
      </c>
      <c r="O1106" s="16">
        <v>2000</v>
      </c>
      <c r="P1106" s="16">
        <v>2001</v>
      </c>
      <c r="Q1106" s="16">
        <v>2002</v>
      </c>
      <c r="R1106" s="16">
        <v>2003</v>
      </c>
      <c r="S1106" s="16">
        <v>2004</v>
      </c>
      <c r="T1106" s="16">
        <v>2005</v>
      </c>
      <c r="U1106" s="16">
        <v>2006</v>
      </c>
      <c r="V1106" s="16">
        <v>2007</v>
      </c>
      <c r="W1106" s="16">
        <v>2008</v>
      </c>
      <c r="X1106" s="17">
        <v>2009</v>
      </c>
      <c r="Y1106" s="17">
        <v>2010</v>
      </c>
      <c r="Z1106" s="16">
        <f>Z5</f>
        <v>2011</v>
      </c>
      <c r="AA1106" s="16">
        <v>2012</v>
      </c>
      <c r="AB1106" s="16">
        <v>2013</v>
      </c>
      <c r="AC1106" s="16">
        <v>2013</v>
      </c>
      <c r="AD1106" s="16">
        <v>2013</v>
      </c>
      <c r="AE1106" s="16">
        <v>2013</v>
      </c>
      <c r="AF1106" s="16">
        <v>2014</v>
      </c>
      <c r="AG1106" s="16">
        <v>2014</v>
      </c>
      <c r="AH1106" s="16">
        <v>2014</v>
      </c>
      <c r="AI1106" s="16">
        <v>2014</v>
      </c>
      <c r="AJ1106" s="17">
        <v>2014</v>
      </c>
      <c r="AK1106" s="17">
        <v>2015</v>
      </c>
      <c r="AL1106" s="17">
        <v>2015</v>
      </c>
      <c r="AM1106" s="17">
        <v>2015</v>
      </c>
      <c r="AN1106" s="17">
        <v>2015</v>
      </c>
      <c r="AO1106" s="17">
        <f>+AO$5</f>
        <v>2015</v>
      </c>
      <c r="AP1106" s="17">
        <v>2016</v>
      </c>
      <c r="AQ1106" s="17">
        <v>2016</v>
      </c>
      <c r="AR1106" s="17">
        <v>2016</v>
      </c>
      <c r="AS1106" s="17">
        <f>+AS$5</f>
        <v>2016</v>
      </c>
      <c r="AT1106" s="17">
        <v>2017</v>
      </c>
      <c r="AU1106" s="17">
        <v>2017</v>
      </c>
      <c r="AV1106" s="17">
        <v>2017</v>
      </c>
      <c r="AW1106" s="17">
        <v>2017</v>
      </c>
      <c r="AX1106" s="17">
        <f>+AX$5</f>
        <v>2017</v>
      </c>
      <c r="AY1106" s="17"/>
      <c r="AZ1106" s="17">
        <v>2018</v>
      </c>
      <c r="BA1106" s="17">
        <v>2018</v>
      </c>
      <c r="BB1106" s="17">
        <v>2018</v>
      </c>
      <c r="BC1106" s="17">
        <v>2018</v>
      </c>
      <c r="BD1106" s="17">
        <v>2018</v>
      </c>
      <c r="BE1106" s="17">
        <v>2018</v>
      </c>
      <c r="BF1106" s="17">
        <f>+BF$5</f>
        <v>2018</v>
      </c>
      <c r="BG1106" s="17">
        <v>2019</v>
      </c>
      <c r="BH1106" s="17">
        <v>2019</v>
      </c>
      <c r="BI1106" s="17">
        <v>2019</v>
      </c>
      <c r="BJ1106" s="17">
        <v>2019</v>
      </c>
      <c r="BK1106" s="17">
        <v>2019</v>
      </c>
      <c r="BL1106" s="17">
        <v>2019</v>
      </c>
      <c r="BM1106" s="17">
        <v>2019</v>
      </c>
      <c r="BN1106" s="17">
        <v>2019</v>
      </c>
      <c r="BO1106" s="17">
        <f>+BO$5</f>
        <v>2019</v>
      </c>
      <c r="BP1106" s="17">
        <v>2020</v>
      </c>
      <c r="BQ1106" s="17">
        <v>2020</v>
      </c>
      <c r="BR1106" s="17">
        <v>2020</v>
      </c>
      <c r="BS1106" s="17">
        <v>2020</v>
      </c>
      <c r="BT1106" s="17">
        <v>2020</v>
      </c>
      <c r="BU1106" s="17">
        <v>2020</v>
      </c>
      <c r="BV1106" s="17">
        <v>2020</v>
      </c>
      <c r="BW1106" s="17">
        <v>2020</v>
      </c>
      <c r="BX1106" s="17">
        <v>2020</v>
      </c>
      <c r="BY1106" s="17">
        <v>2020</v>
      </c>
      <c r="BZ1106" s="16">
        <v>2020</v>
      </c>
      <c r="CA1106" s="17">
        <f>+CA$5</f>
        <v>2020</v>
      </c>
      <c r="CB1106" s="17">
        <v>2021</v>
      </c>
      <c r="CC1106" s="17">
        <v>2021</v>
      </c>
      <c r="CD1106" s="17">
        <v>2021</v>
      </c>
      <c r="CE1106" s="17">
        <v>2021</v>
      </c>
      <c r="CF1106" s="17">
        <v>2021</v>
      </c>
      <c r="CG1106" s="17">
        <v>2021</v>
      </c>
      <c r="CH1106" s="17">
        <v>2021</v>
      </c>
      <c r="CI1106" s="17">
        <v>2021</v>
      </c>
      <c r="CJ1106" s="16">
        <v>2021</v>
      </c>
      <c r="CK1106" s="16">
        <v>2021</v>
      </c>
      <c r="CL1106" s="17">
        <f>+CL$5</f>
        <v>2021</v>
      </c>
      <c r="CM1106" s="17">
        <v>2022</v>
      </c>
      <c r="CN1106" s="17">
        <v>2022</v>
      </c>
      <c r="CO1106" s="17">
        <v>2022</v>
      </c>
      <c r="CP1106" s="17">
        <v>2022</v>
      </c>
      <c r="CQ1106" s="17">
        <v>2022</v>
      </c>
      <c r="CR1106" s="17">
        <v>2022</v>
      </c>
      <c r="CS1106" s="17">
        <v>2022</v>
      </c>
      <c r="CT1106" s="17">
        <v>2022</v>
      </c>
      <c r="CU1106" s="17">
        <v>2022</v>
      </c>
      <c r="CV1106" s="17">
        <v>2022</v>
      </c>
      <c r="CW1106" s="17">
        <v>2022</v>
      </c>
      <c r="CX1106" s="17">
        <v>2022</v>
      </c>
      <c r="CY1106" s="17">
        <v>2022</v>
      </c>
      <c r="CZ1106" s="17">
        <v>2022</v>
      </c>
      <c r="DA1106" s="17">
        <f t="shared" ref="DA1106:DN1106" si="1111">+DA$5</f>
        <v>2022</v>
      </c>
      <c r="DB1106" s="16">
        <v>2023</v>
      </c>
      <c r="DC1106" s="16">
        <v>2023</v>
      </c>
      <c r="DD1106" s="16">
        <v>2023</v>
      </c>
      <c r="DE1106" s="16">
        <v>2023</v>
      </c>
      <c r="DF1106" s="16">
        <v>2023</v>
      </c>
      <c r="DG1106" s="16">
        <v>2023</v>
      </c>
      <c r="DH1106" s="16">
        <v>2023</v>
      </c>
      <c r="DI1106" s="16">
        <v>2023</v>
      </c>
      <c r="DJ1106" s="16">
        <v>2023</v>
      </c>
      <c r="DK1106" s="16">
        <v>2023</v>
      </c>
      <c r="DL1106" s="16">
        <v>2023</v>
      </c>
      <c r="DM1106" s="16">
        <v>2023</v>
      </c>
      <c r="DN1106" s="19">
        <f t="shared" si="1111"/>
        <v>2023</v>
      </c>
      <c r="DO1106" s="16">
        <v>2023</v>
      </c>
      <c r="DP1106" s="16">
        <v>2024</v>
      </c>
      <c r="DQ1106" s="16">
        <v>2024</v>
      </c>
      <c r="DR1106" s="16">
        <v>2024</v>
      </c>
      <c r="DS1106" s="16">
        <v>2024</v>
      </c>
      <c r="DT1106" s="16">
        <v>2024</v>
      </c>
      <c r="DU1106" s="16">
        <v>2024</v>
      </c>
      <c r="DV1106" s="20">
        <f>+DV$5</f>
        <v>2024</v>
      </c>
      <c r="DW1106" s="21">
        <f>+DW$5</f>
        <v>2024</v>
      </c>
      <c r="DX1106" s="22">
        <f>+DX$5</f>
        <v>2024</v>
      </c>
      <c r="DZ1106" s="16">
        <f>+DZ$5</f>
        <v>2025</v>
      </c>
      <c r="EC1106" s="16">
        <f>+EC$5</f>
        <v>2026</v>
      </c>
      <c r="EF1106" s="16">
        <f>+EF$5</f>
        <v>2027</v>
      </c>
      <c r="EI1106" s="16">
        <f>+EI$5</f>
        <v>2028</v>
      </c>
      <c r="EL1106" s="16">
        <f>+EL$5</f>
        <v>2029</v>
      </c>
      <c r="EO1106" s="16">
        <f>+EO$5</f>
        <v>2030</v>
      </c>
    </row>
    <row r="1107" spans="1:145" ht="15.5" x14ac:dyDescent="0.35">
      <c r="A1107" s="12" t="s">
        <v>1</v>
      </c>
      <c r="B1107" s="12" t="s">
        <v>1</v>
      </c>
      <c r="C1107" s="12" t="s">
        <v>1</v>
      </c>
      <c r="D1107" s="12" t="s">
        <v>1</v>
      </c>
      <c r="E1107" s="12" t="s">
        <v>1</v>
      </c>
      <c r="F1107" s="12" t="s">
        <v>1</v>
      </c>
      <c r="G1107" s="12" t="s">
        <v>1</v>
      </c>
      <c r="H1107" s="12" t="s">
        <v>1</v>
      </c>
      <c r="I1107" s="12" t="s">
        <v>1</v>
      </c>
      <c r="J1107" s="12" t="s">
        <v>1</v>
      </c>
      <c r="K1107" s="12" t="s">
        <v>1</v>
      </c>
      <c r="L1107" s="12" t="s">
        <v>1</v>
      </c>
      <c r="M1107" s="12" t="s">
        <v>1</v>
      </c>
      <c r="N1107" s="12" t="s">
        <v>1</v>
      </c>
      <c r="O1107" s="12" t="s">
        <v>1</v>
      </c>
      <c r="P1107" s="12" t="s">
        <v>1</v>
      </c>
      <c r="Q1107" s="12" t="str">
        <f>+Q$6</f>
        <v>-</v>
      </c>
      <c r="R1107" s="12" t="str">
        <f>+R$6</f>
        <v>-</v>
      </c>
      <c r="S1107" s="12" t="str">
        <f>+S$6</f>
        <v>-</v>
      </c>
      <c r="T1107" s="12" t="str">
        <f>+T$6</f>
        <v>-</v>
      </c>
      <c r="U1107" s="12" t="s">
        <v>1</v>
      </c>
      <c r="V1107" s="12" t="s">
        <v>1</v>
      </c>
      <c r="W1107" s="12" t="s">
        <v>1</v>
      </c>
      <c r="X1107" s="13" t="s">
        <v>1</v>
      </c>
      <c r="Y1107" s="13" t="s">
        <v>1</v>
      </c>
      <c r="Z1107" s="12" t="s">
        <v>1</v>
      </c>
      <c r="AA1107" s="12" t="s">
        <v>1</v>
      </c>
      <c r="AB1107" s="12" t="s">
        <v>1</v>
      </c>
      <c r="AC1107" s="12" t="s">
        <v>1</v>
      </c>
      <c r="AD1107" s="12" t="s">
        <v>1</v>
      </c>
      <c r="AE1107" s="12" t="s">
        <v>1</v>
      </c>
      <c r="AF1107" s="12" t="s">
        <v>1</v>
      </c>
      <c r="AG1107" s="12" t="s">
        <v>1</v>
      </c>
      <c r="AH1107" s="12" t="s">
        <v>1</v>
      </c>
      <c r="AI1107" s="12" t="s">
        <v>1</v>
      </c>
      <c r="AJ1107" s="13" t="s">
        <v>1</v>
      </c>
      <c r="AK1107" s="13" t="s">
        <v>1</v>
      </c>
      <c r="AL1107" s="13" t="s">
        <v>1</v>
      </c>
      <c r="AM1107" s="13" t="s">
        <v>1</v>
      </c>
      <c r="AN1107" s="13" t="s">
        <v>1</v>
      </c>
      <c r="AO1107" s="13" t="s">
        <v>1</v>
      </c>
      <c r="AP1107" s="13" t="s">
        <v>1</v>
      </c>
      <c r="AQ1107" s="13" t="s">
        <v>1</v>
      </c>
      <c r="AR1107" s="13" t="s">
        <v>1</v>
      </c>
      <c r="AS1107" s="13" t="s">
        <v>1</v>
      </c>
      <c r="AT1107" s="13" t="s">
        <v>1</v>
      </c>
      <c r="AU1107" s="13" t="s">
        <v>1</v>
      </c>
      <c r="AV1107" s="13" t="s">
        <v>1</v>
      </c>
      <c r="AW1107" s="13" t="s">
        <v>1</v>
      </c>
      <c r="AX1107" s="13" t="s">
        <v>1</v>
      </c>
      <c r="AY1107" s="13"/>
      <c r="AZ1107" s="13" t="s">
        <v>1</v>
      </c>
      <c r="BA1107" s="13" t="s">
        <v>1</v>
      </c>
      <c r="BB1107" s="13" t="s">
        <v>1</v>
      </c>
      <c r="BC1107" s="13" t="s">
        <v>1</v>
      </c>
      <c r="BD1107" s="13" t="s">
        <v>1</v>
      </c>
      <c r="BE1107" s="13" t="s">
        <v>1</v>
      </c>
      <c r="BF1107" s="13" t="s">
        <v>1</v>
      </c>
      <c r="BG1107" s="13" t="s">
        <v>1</v>
      </c>
      <c r="BH1107" s="13" t="s">
        <v>1</v>
      </c>
      <c r="BI1107" s="13" t="s">
        <v>1</v>
      </c>
      <c r="BJ1107" s="13" t="s">
        <v>1</v>
      </c>
      <c r="BK1107" s="13" t="s">
        <v>1</v>
      </c>
      <c r="BL1107" s="13" t="s">
        <v>1</v>
      </c>
      <c r="BM1107" s="13" t="s">
        <v>1</v>
      </c>
      <c r="BN1107" s="13" t="s">
        <v>1</v>
      </c>
      <c r="BO1107" s="13" t="s">
        <v>1</v>
      </c>
      <c r="BP1107" s="13" t="s">
        <v>1</v>
      </c>
      <c r="BQ1107" s="13" t="s">
        <v>1</v>
      </c>
      <c r="BR1107" s="13" t="s">
        <v>1</v>
      </c>
      <c r="BS1107" s="13" t="s">
        <v>1</v>
      </c>
      <c r="BT1107" s="13" t="s">
        <v>1</v>
      </c>
      <c r="BU1107" s="13" t="s">
        <v>1</v>
      </c>
      <c r="BV1107" s="13" t="s">
        <v>1</v>
      </c>
      <c r="BW1107" s="13" t="s">
        <v>1</v>
      </c>
      <c r="BX1107" s="13" t="s">
        <v>1</v>
      </c>
      <c r="BY1107" s="13" t="s">
        <v>1</v>
      </c>
      <c r="BZ1107" s="12" t="s">
        <v>1</v>
      </c>
      <c r="CA1107" s="13" t="s">
        <v>1</v>
      </c>
      <c r="CB1107" s="13" t="s">
        <v>1</v>
      </c>
      <c r="CC1107" s="13" t="s">
        <v>1</v>
      </c>
      <c r="CD1107" s="13" t="s">
        <v>1</v>
      </c>
      <c r="CE1107" s="13" t="s">
        <v>1</v>
      </c>
      <c r="CF1107" s="13" t="s">
        <v>1</v>
      </c>
      <c r="CG1107" s="13" t="s">
        <v>1</v>
      </c>
      <c r="CH1107" s="13" t="s">
        <v>1</v>
      </c>
      <c r="CI1107" s="13" t="s">
        <v>1</v>
      </c>
      <c r="CJ1107" s="12" t="s">
        <v>1</v>
      </c>
      <c r="CK1107" s="12" t="s">
        <v>1</v>
      </c>
      <c r="CL1107" s="13" t="s">
        <v>1</v>
      </c>
      <c r="CM1107" s="13" t="s">
        <v>1</v>
      </c>
      <c r="CN1107" s="13" t="s">
        <v>1</v>
      </c>
      <c r="CO1107" s="13" t="s">
        <v>1</v>
      </c>
      <c r="CP1107" s="13" t="s">
        <v>1</v>
      </c>
      <c r="CQ1107" s="13" t="s">
        <v>1</v>
      </c>
      <c r="CR1107" s="13" t="s">
        <v>1</v>
      </c>
      <c r="CS1107" s="13" t="s">
        <v>1</v>
      </c>
      <c r="CT1107" s="13" t="s">
        <v>1</v>
      </c>
      <c r="CU1107" s="13" t="s">
        <v>1</v>
      </c>
      <c r="CV1107" s="13" t="s">
        <v>1</v>
      </c>
      <c r="CW1107" s="13" t="s">
        <v>1</v>
      </c>
      <c r="CX1107" s="13" t="s">
        <v>1</v>
      </c>
      <c r="CY1107" s="13" t="s">
        <v>1</v>
      </c>
      <c r="CZ1107" s="13" t="s">
        <v>1</v>
      </c>
      <c r="DA1107" s="13" t="s">
        <v>1</v>
      </c>
      <c r="DB1107" s="12" t="s">
        <v>1</v>
      </c>
      <c r="DC1107" s="12" t="s">
        <v>1</v>
      </c>
      <c r="DD1107" s="12" t="s">
        <v>1</v>
      </c>
      <c r="DE1107" s="12" t="s">
        <v>1</v>
      </c>
      <c r="DF1107" s="12" t="s">
        <v>1</v>
      </c>
      <c r="DG1107" s="12" t="s">
        <v>1</v>
      </c>
      <c r="DH1107" s="12" t="s">
        <v>1</v>
      </c>
      <c r="DI1107" s="12" t="s">
        <v>1</v>
      </c>
      <c r="DJ1107" s="12" t="s">
        <v>1</v>
      </c>
      <c r="DK1107" s="12" t="s">
        <v>1</v>
      </c>
      <c r="DL1107" s="12" t="s">
        <v>1</v>
      </c>
      <c r="DM1107" s="12" t="s">
        <v>1</v>
      </c>
      <c r="DN1107" s="23" t="s">
        <v>1</v>
      </c>
      <c r="DO1107" s="12" t="s">
        <v>1</v>
      </c>
      <c r="DP1107" s="12" t="s">
        <v>1</v>
      </c>
      <c r="DQ1107" s="12" t="s">
        <v>1</v>
      </c>
      <c r="DR1107" s="12" t="s">
        <v>1</v>
      </c>
      <c r="DS1107" s="12" t="s">
        <v>1</v>
      </c>
      <c r="DT1107" s="12" t="s">
        <v>1</v>
      </c>
      <c r="DU1107" s="12" t="s">
        <v>1</v>
      </c>
      <c r="DV1107" s="24" t="s">
        <v>1</v>
      </c>
      <c r="DW1107" s="25" t="s">
        <v>1</v>
      </c>
      <c r="DX1107" s="26" t="s">
        <v>1</v>
      </c>
      <c r="DZ1107" s="12" t="s">
        <v>1</v>
      </c>
      <c r="EC1107" s="12" t="s">
        <v>1</v>
      </c>
      <c r="EF1107" s="12" t="s">
        <v>1</v>
      </c>
      <c r="EI1107" s="12" t="s">
        <v>1</v>
      </c>
      <c r="EL1107" s="12" t="s">
        <v>1</v>
      </c>
      <c r="EO1107" s="12" t="s">
        <v>1</v>
      </c>
    </row>
    <row r="1108" spans="1:145" ht="15.5" x14ac:dyDescent="0.35">
      <c r="A1108" s="27"/>
      <c r="B1108" s="27"/>
      <c r="C1108" s="27"/>
      <c r="D1108" s="27"/>
      <c r="E1108" s="27"/>
      <c r="F1108" s="27"/>
      <c r="G1108" s="27"/>
      <c r="H1108" s="27"/>
      <c r="I1108" s="27"/>
      <c r="J1108" s="27"/>
      <c r="K1108" s="14"/>
      <c r="L1108" s="14"/>
      <c r="M1108" s="14"/>
      <c r="N1108" s="14"/>
      <c r="O1108" s="28"/>
      <c r="P1108" s="28"/>
      <c r="Q1108" s="28"/>
      <c r="R1108" s="28"/>
      <c r="S1108" s="28"/>
      <c r="T1108" s="28"/>
      <c r="U1108" s="28" t="str">
        <f>+U$7</f>
        <v/>
      </c>
      <c r="V1108" s="14"/>
      <c r="W1108" s="14"/>
      <c r="X1108" s="30"/>
      <c r="Y1108" s="30"/>
      <c r="Z1108" s="14"/>
      <c r="AA1108" s="14"/>
      <c r="AB1108" s="14" t="s">
        <v>12</v>
      </c>
      <c r="AC1108" s="14" t="s">
        <v>13</v>
      </c>
      <c r="AD1108" s="14" t="str">
        <f>+$AD$7</f>
        <v>Maj old</v>
      </c>
      <c r="AE1108" s="14"/>
      <c r="AF1108" s="14" t="s">
        <v>12</v>
      </c>
      <c r="AG1108" s="14" t="s">
        <v>13</v>
      </c>
      <c r="AH1108" s="14" t="s">
        <v>15</v>
      </c>
      <c r="AI1108" s="14" t="s">
        <v>16</v>
      </c>
      <c r="AJ1108" s="30"/>
      <c r="AK1108" s="30" t="s">
        <v>12</v>
      </c>
      <c r="AL1108" s="30" t="s">
        <v>13</v>
      </c>
      <c r="AM1108" s="30" t="s">
        <v>15</v>
      </c>
      <c r="AN1108" s="30" t="s">
        <v>17</v>
      </c>
      <c r="AO1108" s="30" t="str">
        <f>+AO$7</f>
        <v>Estim.</v>
      </c>
      <c r="AP1108" s="30" t="s">
        <v>12</v>
      </c>
      <c r="AQ1108" s="30" t="s">
        <v>13</v>
      </c>
      <c r="AR1108" s="30" t="s">
        <v>15</v>
      </c>
      <c r="AS1108" s="30" t="str">
        <f>+AS$7</f>
        <v>Estim.</v>
      </c>
      <c r="AT1108" s="30" t="s">
        <v>12</v>
      </c>
      <c r="AU1108" s="30" t="s">
        <v>13</v>
      </c>
      <c r="AV1108" s="30" t="s">
        <v>19</v>
      </c>
      <c r="AW1108" s="30" t="s">
        <v>20</v>
      </c>
      <c r="AX1108" s="30" t="str">
        <f>+AX$7</f>
        <v>Estim</v>
      </c>
      <c r="AY1108" s="30"/>
      <c r="AZ1108" s="30" t="s">
        <v>12</v>
      </c>
      <c r="BA1108" s="30" t="s">
        <v>22</v>
      </c>
      <c r="BB1108" s="30" t="s">
        <v>23</v>
      </c>
      <c r="BC1108" s="30" t="s">
        <v>24</v>
      </c>
      <c r="BD1108" s="30" t="s">
        <v>25</v>
      </c>
      <c r="BE1108" s="30" t="s">
        <v>26</v>
      </c>
      <c r="BF1108" s="30" t="str">
        <f>+BF$7</f>
        <v>Estim</v>
      </c>
      <c r="BG1108" s="30" t="s">
        <v>12</v>
      </c>
      <c r="BH1108" s="30" t="s">
        <v>27</v>
      </c>
      <c r="BI1108" s="30" t="s">
        <v>23</v>
      </c>
      <c r="BJ1108" s="30" t="s">
        <v>26</v>
      </c>
      <c r="BK1108" s="30" t="s">
        <v>28</v>
      </c>
      <c r="BL1108" s="30" t="s">
        <v>29</v>
      </c>
      <c r="BM1108" s="30" t="s">
        <v>30</v>
      </c>
      <c r="BN1108" s="30" t="s">
        <v>31</v>
      </c>
      <c r="BO1108" s="30" t="str">
        <f>+BO$7</f>
        <v>Estim</v>
      </c>
      <c r="BP1108" s="30" t="s">
        <v>12</v>
      </c>
      <c r="BQ1108" s="30" t="s">
        <v>12</v>
      </c>
      <c r="BR1108" s="30" t="s">
        <v>27</v>
      </c>
      <c r="BS1108" s="30" t="s">
        <v>29</v>
      </c>
      <c r="BT1108" s="30" t="s">
        <v>23</v>
      </c>
      <c r="BU1108" s="30" t="s">
        <v>29</v>
      </c>
      <c r="BV1108" s="30" t="s">
        <v>31</v>
      </c>
      <c r="BW1108" s="30" t="s">
        <v>32</v>
      </c>
      <c r="BX1108" s="30" t="s">
        <v>32</v>
      </c>
      <c r="BY1108" s="30" t="s">
        <v>32</v>
      </c>
      <c r="BZ1108" s="14" t="s">
        <v>33</v>
      </c>
      <c r="CA1108" s="30" t="str">
        <f>+CA$7</f>
        <v>Estim</v>
      </c>
      <c r="CB1108" s="30" t="s">
        <v>12</v>
      </c>
      <c r="CC1108" s="30" t="s">
        <v>12</v>
      </c>
      <c r="CD1108" s="30" t="s">
        <v>12</v>
      </c>
      <c r="CE1108" s="30" t="s">
        <v>12</v>
      </c>
      <c r="CF1108" s="30" t="s">
        <v>12</v>
      </c>
      <c r="CG1108" s="30" t="s">
        <v>12</v>
      </c>
      <c r="CH1108" s="30" t="s">
        <v>34</v>
      </c>
      <c r="CI1108" s="30" t="s">
        <v>34</v>
      </c>
      <c r="CJ1108" s="14" t="s">
        <v>25</v>
      </c>
      <c r="CK1108" s="14" t="s">
        <v>25</v>
      </c>
      <c r="CL1108" s="30" t="str">
        <f>+CL$7</f>
        <v>Estim.</v>
      </c>
      <c r="CM1108" s="30" t="s">
        <v>12</v>
      </c>
      <c r="CN1108" s="30" t="s">
        <v>36</v>
      </c>
      <c r="CO1108" s="30" t="s">
        <v>36</v>
      </c>
      <c r="CP1108" s="30" t="s">
        <v>101</v>
      </c>
      <c r="CQ1108" s="30" t="s">
        <v>36</v>
      </c>
      <c r="CR1108" s="30" t="s">
        <v>102</v>
      </c>
      <c r="CS1108" s="30" t="s">
        <v>103</v>
      </c>
      <c r="CT1108" s="30" t="s">
        <v>104</v>
      </c>
      <c r="CU1108" s="30" t="s">
        <v>105</v>
      </c>
      <c r="CV1108" s="30" t="s">
        <v>37</v>
      </c>
      <c r="CW1108" s="30" t="s">
        <v>37</v>
      </c>
      <c r="CX1108" s="30" t="s">
        <v>38</v>
      </c>
      <c r="CY1108" s="30" t="s">
        <v>38</v>
      </c>
      <c r="CZ1108" s="30" t="s">
        <v>37</v>
      </c>
      <c r="DA1108" s="30" t="str">
        <f t="shared" ref="DA1108:DN1108" si="1112">+DA$7</f>
        <v>Estim.</v>
      </c>
      <c r="DB1108" s="14" t="s">
        <v>39</v>
      </c>
      <c r="DC1108" s="14" t="s">
        <v>40</v>
      </c>
      <c r="DD1108" s="14" t="s">
        <v>41</v>
      </c>
      <c r="DE1108" s="14" t="s">
        <v>42</v>
      </c>
      <c r="DF1108" s="14" t="s">
        <v>43</v>
      </c>
      <c r="DG1108" s="14" t="s">
        <v>44</v>
      </c>
      <c r="DH1108" s="14" t="s">
        <v>45</v>
      </c>
      <c r="DI1108" s="14" t="s">
        <v>46</v>
      </c>
      <c r="DJ1108" s="14" t="s">
        <v>47</v>
      </c>
      <c r="DK1108" s="14" t="s">
        <v>45</v>
      </c>
      <c r="DL1108" s="14" t="s">
        <v>46</v>
      </c>
      <c r="DM1108" s="14" t="s">
        <v>47</v>
      </c>
      <c r="DN1108" s="34" t="str">
        <f t="shared" si="1112"/>
        <v>Estim.</v>
      </c>
      <c r="DO1108" s="14" t="s">
        <v>47</v>
      </c>
      <c r="DP1108" s="14" t="s">
        <v>12</v>
      </c>
      <c r="DQ1108" s="14" t="s">
        <v>12</v>
      </c>
      <c r="DR1108" s="14" t="s">
        <v>12</v>
      </c>
      <c r="DS1108" s="14" t="s">
        <v>23</v>
      </c>
      <c r="DT1108" s="14" t="s">
        <v>23</v>
      </c>
      <c r="DU1108" s="14" t="s">
        <v>23</v>
      </c>
      <c r="DV1108" s="121" t="str">
        <f>+DV$7</f>
        <v>MAJ nov</v>
      </c>
      <c r="DW1108" s="122" t="str">
        <f>+DW$7</f>
        <v>MAJ nov</v>
      </c>
      <c r="DX1108" s="123" t="str">
        <f>+DX$7</f>
        <v>Prév.Rév.</v>
      </c>
      <c r="DZ1108" s="14" t="str">
        <f>+DZ$7</f>
        <v>Prév.</v>
      </c>
      <c r="EC1108" s="14" t="str">
        <f>+EC$7</f>
        <v>Prév.</v>
      </c>
      <c r="EF1108" s="14" t="str">
        <f>+EF$7</f>
        <v>Prév.</v>
      </c>
      <c r="EI1108" s="14" t="str">
        <f>+EI$7</f>
        <v>Prév.</v>
      </c>
      <c r="EL1108" s="14" t="str">
        <f>+EL$7</f>
        <v>Prév.</v>
      </c>
      <c r="EO1108" s="14" t="str">
        <f>+EO$7</f>
        <v>Prév.</v>
      </c>
    </row>
    <row r="1109" spans="1:145" ht="15.5" x14ac:dyDescent="0.35">
      <c r="A1109" s="27"/>
      <c r="B1109" s="27"/>
      <c r="C1109" s="27"/>
      <c r="D1109" s="27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</row>
    <row r="1110" spans="1:145" ht="15.5" x14ac:dyDescent="0.35">
      <c r="A1110" s="27"/>
      <c r="B1110" s="27"/>
      <c r="C1110" s="27"/>
      <c r="D1110" s="27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</row>
    <row r="1111" spans="1:145" ht="15.5" x14ac:dyDescent="0.35">
      <c r="A1111" s="56" t="s">
        <v>400</v>
      </c>
      <c r="B1111" s="165" t="e">
        <f t="shared" ref="B1111:AA1111" si="1113">+B955/B$955</f>
        <v>#VALUE!</v>
      </c>
      <c r="C1111" s="165" t="e">
        <f t="shared" si="1113"/>
        <v>#VALUE!</v>
      </c>
      <c r="D1111" s="165" t="e">
        <f t="shared" si="1113"/>
        <v>#VALUE!</v>
      </c>
      <c r="E1111" s="165" t="e">
        <f t="shared" si="1113"/>
        <v>#VALUE!</v>
      </c>
      <c r="F1111" s="165" t="e">
        <f t="shared" si="1113"/>
        <v>#VALUE!</v>
      </c>
      <c r="G1111" s="165" t="e">
        <f t="shared" si="1113"/>
        <v>#VALUE!</v>
      </c>
      <c r="H1111" s="165" t="e">
        <f t="shared" si="1113"/>
        <v>#VALUE!</v>
      </c>
      <c r="I1111" s="165" t="e">
        <f t="shared" si="1113"/>
        <v>#VALUE!</v>
      </c>
      <c r="J1111" s="165" t="e">
        <f t="shared" si="1113"/>
        <v>#VALUE!</v>
      </c>
      <c r="K1111" s="165" t="e">
        <f t="shared" si="1113"/>
        <v>#VALUE!</v>
      </c>
      <c r="L1111" s="165" t="e">
        <f t="shared" si="1113"/>
        <v>#VALUE!</v>
      </c>
      <c r="M1111" s="165" t="e">
        <f t="shared" si="1113"/>
        <v>#VALUE!</v>
      </c>
      <c r="N1111" s="165" t="e">
        <f t="shared" si="1113"/>
        <v>#VALUE!</v>
      </c>
      <c r="O1111" s="165" t="e">
        <f t="shared" si="1113"/>
        <v>#VALUE!</v>
      </c>
      <c r="P1111" s="165" t="e">
        <f t="shared" si="1113"/>
        <v>#VALUE!</v>
      </c>
      <c r="Q1111" s="165" t="e">
        <f t="shared" si="1113"/>
        <v>#VALUE!</v>
      </c>
      <c r="R1111" s="165" t="e">
        <f t="shared" si="1113"/>
        <v>#VALUE!</v>
      </c>
      <c r="S1111" s="165" t="e">
        <f t="shared" si="1113"/>
        <v>#VALUE!</v>
      </c>
      <c r="T1111" s="165" t="e">
        <f t="shared" si="1113"/>
        <v>#VALUE!</v>
      </c>
      <c r="U1111" s="165" t="e">
        <f t="shared" si="1113"/>
        <v>#VALUE!</v>
      </c>
      <c r="V1111" s="165" t="e">
        <f t="shared" si="1113"/>
        <v>#VALUE!</v>
      </c>
      <c r="W1111" s="165" t="e">
        <f t="shared" si="1113"/>
        <v>#VALUE!</v>
      </c>
      <c r="X1111" s="166" t="e">
        <f t="shared" si="1113"/>
        <v>#VALUE!</v>
      </c>
      <c r="Y1111" s="166" t="e">
        <f t="shared" si="1113"/>
        <v>#VALUE!</v>
      </c>
      <c r="Z1111" s="165" t="e">
        <f t="shared" si="1113"/>
        <v>#VALUE!</v>
      </c>
      <c r="AA1111" s="165" t="e">
        <f t="shared" si="1113"/>
        <v>#VALUE!</v>
      </c>
      <c r="AB1111" s="165">
        <v>1</v>
      </c>
      <c r="AC1111" s="165">
        <v>1</v>
      </c>
      <c r="AD1111" s="165">
        <v>1</v>
      </c>
      <c r="AE1111" s="165" t="e">
        <f>+AE955/AE$955</f>
        <v>#VALUE!</v>
      </c>
      <c r="AF1111" s="165">
        <v>1</v>
      </c>
      <c r="AG1111" s="165">
        <v>1</v>
      </c>
      <c r="AH1111" s="165">
        <v>1</v>
      </c>
      <c r="AI1111" s="165">
        <v>1</v>
      </c>
      <c r="AJ1111" s="166" t="e">
        <f>+AJ955/AJ$955</f>
        <v>#VALUE!</v>
      </c>
      <c r="AK1111" s="166">
        <v>1</v>
      </c>
      <c r="AL1111" s="166">
        <v>1</v>
      </c>
      <c r="AM1111" s="166">
        <v>1</v>
      </c>
      <c r="AN1111" s="166">
        <v>1</v>
      </c>
      <c r="AO1111" s="166" t="e">
        <f>+AO955/AO$955</f>
        <v>#VALUE!</v>
      </c>
      <c r="AP1111" s="166">
        <v>1</v>
      </c>
      <c r="AQ1111" s="166">
        <v>1</v>
      </c>
      <c r="AR1111" s="166">
        <v>1</v>
      </c>
      <c r="AS1111" s="166" t="e">
        <f>+AS955/AS$955</f>
        <v>#VALUE!</v>
      </c>
      <c r="AT1111" s="166">
        <v>1</v>
      </c>
      <c r="AU1111" s="166">
        <v>1</v>
      </c>
      <c r="AV1111" s="166">
        <v>1</v>
      </c>
      <c r="AW1111" s="166">
        <v>1</v>
      </c>
      <c r="AX1111" s="166" t="e">
        <f>+AX955/AX$955</f>
        <v>#VALUE!</v>
      </c>
      <c r="AY1111" s="166"/>
      <c r="AZ1111" s="166">
        <v>1</v>
      </c>
      <c r="BA1111" s="166">
        <v>1</v>
      </c>
      <c r="BB1111" s="166">
        <v>1</v>
      </c>
      <c r="BC1111" s="166">
        <v>1</v>
      </c>
      <c r="BD1111" s="166">
        <v>1</v>
      </c>
      <c r="BE1111" s="166">
        <v>1</v>
      </c>
      <c r="BF1111" s="166">
        <f>+BF955/BF$955</f>
        <v>1</v>
      </c>
      <c r="BG1111" s="166">
        <v>1</v>
      </c>
      <c r="BH1111" s="166">
        <v>1</v>
      </c>
      <c r="BI1111" s="166">
        <v>1</v>
      </c>
      <c r="BJ1111" s="166">
        <v>1</v>
      </c>
      <c r="BK1111" s="166">
        <v>1</v>
      </c>
      <c r="BL1111" s="166">
        <v>1</v>
      </c>
      <c r="BM1111" s="166">
        <v>1</v>
      </c>
      <c r="BN1111" s="166">
        <v>1</v>
      </c>
      <c r="BO1111" s="166" t="e">
        <f>+BO955/BO$955</f>
        <v>#VALUE!</v>
      </c>
      <c r="BP1111" s="166">
        <v>1</v>
      </c>
      <c r="BQ1111" s="166">
        <v>1</v>
      </c>
      <c r="BR1111" s="166">
        <v>1</v>
      </c>
      <c r="BS1111" s="166">
        <v>1</v>
      </c>
      <c r="BT1111" s="166">
        <v>1</v>
      </c>
      <c r="BU1111" s="166">
        <v>1</v>
      </c>
      <c r="BV1111" s="166">
        <v>1</v>
      </c>
      <c r="BW1111" s="166">
        <v>1</v>
      </c>
      <c r="BX1111" s="166">
        <v>1</v>
      </c>
      <c r="BY1111" s="166">
        <v>1</v>
      </c>
      <c r="BZ1111" s="165">
        <v>1</v>
      </c>
      <c r="CA1111" s="166">
        <f>+CA955/CA$955</f>
        <v>1</v>
      </c>
      <c r="CB1111" s="166">
        <v>1</v>
      </c>
      <c r="CC1111" s="166">
        <v>1</v>
      </c>
      <c r="CD1111" s="166">
        <v>1</v>
      </c>
      <c r="CE1111" s="166">
        <v>1</v>
      </c>
      <c r="CF1111" s="166">
        <v>1</v>
      </c>
      <c r="CG1111" s="166">
        <v>1</v>
      </c>
      <c r="CH1111" s="166">
        <v>1</v>
      </c>
      <c r="CI1111" s="166">
        <v>1</v>
      </c>
      <c r="CJ1111" s="165">
        <v>1</v>
      </c>
      <c r="CK1111" s="165">
        <v>1</v>
      </c>
      <c r="CL1111" s="166">
        <f>+CL955/CL$955</f>
        <v>1</v>
      </c>
      <c r="CM1111" s="166">
        <v>1</v>
      </c>
      <c r="CN1111" s="166">
        <v>1</v>
      </c>
      <c r="CO1111" s="166">
        <v>1</v>
      </c>
      <c r="CP1111" s="166">
        <v>1</v>
      </c>
      <c r="CQ1111" s="166">
        <v>1</v>
      </c>
      <c r="CR1111" s="166">
        <v>1</v>
      </c>
      <c r="CS1111" s="166">
        <v>1</v>
      </c>
      <c r="CT1111" s="166">
        <v>1</v>
      </c>
      <c r="CU1111" s="166">
        <v>1</v>
      </c>
      <c r="CV1111" s="166">
        <v>1</v>
      </c>
      <c r="CW1111" s="166">
        <v>1</v>
      </c>
      <c r="CX1111" s="166">
        <v>1</v>
      </c>
      <c r="CY1111" s="166">
        <v>1</v>
      </c>
      <c r="CZ1111" s="166">
        <v>1</v>
      </c>
      <c r="DA1111" s="166">
        <f t="shared" ref="DA1111" si="1114">+DA955/DA$955</f>
        <v>1</v>
      </c>
      <c r="DB1111" s="165">
        <v>1</v>
      </c>
      <c r="DC1111" s="165">
        <v>1</v>
      </c>
      <c r="DD1111" s="165">
        <v>1</v>
      </c>
      <c r="DE1111" s="165">
        <v>1</v>
      </c>
      <c r="DF1111" s="165">
        <v>1</v>
      </c>
      <c r="DG1111" s="165">
        <v>1</v>
      </c>
      <c r="DH1111" s="165">
        <v>1</v>
      </c>
      <c r="DI1111" s="165">
        <v>1</v>
      </c>
      <c r="DJ1111" s="165">
        <v>1</v>
      </c>
      <c r="DK1111" s="165">
        <v>1</v>
      </c>
      <c r="DL1111" s="165">
        <v>1</v>
      </c>
      <c r="DM1111" s="165">
        <v>1</v>
      </c>
      <c r="DN1111" s="167">
        <f t="shared" ref="DN1111" si="1115">+DN955/DN$955</f>
        <v>1</v>
      </c>
      <c r="DO1111" s="165">
        <v>1</v>
      </c>
      <c r="DP1111" s="165">
        <v>1</v>
      </c>
      <c r="DQ1111" s="165">
        <v>1</v>
      </c>
      <c r="DR1111" s="165">
        <v>1</v>
      </c>
      <c r="DS1111" s="165">
        <v>1</v>
      </c>
      <c r="DT1111" s="165">
        <v>1</v>
      </c>
      <c r="DU1111" s="165">
        <v>1</v>
      </c>
      <c r="DV1111" s="168">
        <f>+DV955/DV$955</f>
        <v>1</v>
      </c>
      <c r="DW1111" s="169">
        <f>+DW955/DW$955</f>
        <v>1</v>
      </c>
      <c r="DX1111" s="170">
        <f>+DX955/DX$955</f>
        <v>1</v>
      </c>
      <c r="DZ1111" s="165">
        <f>+DZ955/DZ$955</f>
        <v>1</v>
      </c>
      <c r="EC1111" s="165">
        <f>+EC955/EC$955</f>
        <v>1</v>
      </c>
      <c r="EF1111" s="165" t="e">
        <f>+EF955/EF$955</f>
        <v>#VALUE!</v>
      </c>
      <c r="EI1111" s="165" t="e">
        <f>+EI955/EI$955</f>
        <v>#VALUE!</v>
      </c>
      <c r="EL1111" s="165" t="e">
        <f>+EL955/EL$955</f>
        <v>#VALUE!</v>
      </c>
      <c r="EO1111" s="165" t="e">
        <f>+EO955/EO$955</f>
        <v>#VALUE!</v>
      </c>
    </row>
    <row r="1112" spans="1:145" ht="15.5" x14ac:dyDescent="0.35">
      <c r="A1112" s="27"/>
      <c r="B1112" s="165"/>
      <c r="C1112" s="165"/>
      <c r="D1112" s="165"/>
      <c r="E1112" s="165"/>
      <c r="F1112" s="165"/>
      <c r="G1112" s="165"/>
      <c r="H1112" s="165"/>
      <c r="I1112" s="165"/>
      <c r="J1112" s="165"/>
      <c r="K1112" s="165"/>
      <c r="L1112" s="165"/>
      <c r="M1112" s="165"/>
      <c r="N1112" s="165"/>
      <c r="O1112" s="165"/>
      <c r="P1112" s="165"/>
      <c r="Q1112" s="165"/>
      <c r="R1112" s="165"/>
      <c r="S1112" s="165"/>
      <c r="T1112" s="165"/>
      <c r="U1112" s="165"/>
      <c r="V1112" s="165"/>
      <c r="W1112" s="165"/>
      <c r="X1112" s="166"/>
      <c r="Y1112" s="166"/>
      <c r="Z1112" s="165"/>
      <c r="AA1112" s="165"/>
      <c r="AB1112" s="165"/>
      <c r="AC1112" s="165"/>
      <c r="AD1112" s="165"/>
      <c r="AE1112" s="165"/>
      <c r="AF1112" s="165"/>
      <c r="AG1112" s="165"/>
      <c r="AH1112" s="165"/>
      <c r="AI1112" s="165"/>
      <c r="AJ1112" s="166"/>
      <c r="AK1112" s="166"/>
      <c r="AL1112" s="166"/>
      <c r="AM1112" s="166"/>
      <c r="AN1112" s="166"/>
      <c r="AO1112" s="166"/>
      <c r="AP1112" s="166"/>
      <c r="AQ1112" s="166"/>
      <c r="AR1112" s="166"/>
      <c r="AS1112" s="166"/>
      <c r="AT1112" s="166"/>
      <c r="AU1112" s="166"/>
      <c r="AV1112" s="166"/>
      <c r="AW1112" s="166"/>
      <c r="AX1112" s="166"/>
      <c r="AY1112" s="166"/>
      <c r="AZ1112" s="166"/>
      <c r="BA1112" s="166"/>
      <c r="BB1112" s="166"/>
      <c r="BC1112" s="166"/>
      <c r="BD1112" s="166"/>
      <c r="BE1112" s="166"/>
      <c r="BF1112" s="166"/>
      <c r="BG1112" s="166"/>
      <c r="BH1112" s="166"/>
      <c r="BI1112" s="166"/>
      <c r="BJ1112" s="166"/>
      <c r="BK1112" s="166"/>
      <c r="BL1112" s="166"/>
      <c r="BM1112" s="166"/>
      <c r="BN1112" s="166"/>
      <c r="BO1112" s="166"/>
      <c r="BP1112" s="166"/>
      <c r="BQ1112" s="166"/>
      <c r="BR1112" s="166"/>
      <c r="BS1112" s="166"/>
      <c r="BT1112" s="166"/>
      <c r="BU1112" s="166"/>
      <c r="BV1112" s="166"/>
      <c r="BW1112" s="166"/>
      <c r="BX1112" s="166"/>
      <c r="BY1112" s="166"/>
      <c r="BZ1112" s="165"/>
      <c r="CA1112" s="166"/>
      <c r="CB1112" s="166"/>
      <c r="CC1112" s="166"/>
      <c r="CD1112" s="166"/>
      <c r="CE1112" s="166"/>
      <c r="CF1112" s="166"/>
      <c r="CG1112" s="166"/>
      <c r="CH1112" s="166"/>
      <c r="CI1112" s="166"/>
      <c r="CJ1112" s="165"/>
      <c r="CK1112" s="165"/>
      <c r="CL1112" s="166"/>
      <c r="CM1112" s="166"/>
      <c r="CN1112" s="166"/>
      <c r="CO1112" s="166"/>
      <c r="CP1112" s="166"/>
      <c r="CQ1112" s="166"/>
      <c r="CR1112" s="166"/>
      <c r="CS1112" s="166"/>
      <c r="CT1112" s="166"/>
      <c r="CU1112" s="166"/>
      <c r="CV1112" s="166"/>
      <c r="CW1112" s="166"/>
      <c r="CX1112" s="166"/>
      <c r="CY1112" s="166"/>
      <c r="CZ1112" s="166"/>
      <c r="DA1112" s="166"/>
      <c r="DB1112" s="165"/>
      <c r="DC1112" s="165"/>
      <c r="DD1112" s="165"/>
      <c r="DE1112" s="165"/>
      <c r="DF1112" s="165"/>
      <c r="DG1112" s="165"/>
      <c r="DH1112" s="165"/>
      <c r="DI1112" s="165"/>
      <c r="DJ1112" s="165"/>
      <c r="DK1112" s="165"/>
      <c r="DL1112" s="165"/>
      <c r="DM1112" s="165"/>
      <c r="DN1112" s="167"/>
      <c r="DO1112" s="165"/>
      <c r="DP1112" s="165"/>
      <c r="DQ1112" s="165"/>
      <c r="DR1112" s="165"/>
      <c r="DS1112" s="165"/>
      <c r="DT1112" s="165"/>
      <c r="DU1112" s="165"/>
      <c r="DV1112" s="168"/>
      <c r="DW1112" s="169"/>
      <c r="DX1112" s="170"/>
      <c r="DZ1112" s="165"/>
      <c r="EC1112" s="165"/>
      <c r="EF1112" s="165"/>
      <c r="EI1112" s="165"/>
      <c r="EL1112" s="165"/>
      <c r="EO1112" s="165"/>
    </row>
    <row r="1113" spans="1:145" ht="15.5" x14ac:dyDescent="0.35">
      <c r="A1113" s="56" t="s">
        <v>401</v>
      </c>
      <c r="B1113" s="165" t="e">
        <f t="shared" ref="B1113:AA1113" si="1116">+B957/B$955</f>
        <v>#VALUE!</v>
      </c>
      <c r="C1113" s="165" t="e">
        <f t="shared" si="1116"/>
        <v>#VALUE!</v>
      </c>
      <c r="D1113" s="165" t="e">
        <f t="shared" si="1116"/>
        <v>#VALUE!</v>
      </c>
      <c r="E1113" s="165" t="e">
        <f t="shared" si="1116"/>
        <v>#VALUE!</v>
      </c>
      <c r="F1113" s="165" t="e">
        <f t="shared" si="1116"/>
        <v>#VALUE!</v>
      </c>
      <c r="G1113" s="165" t="e">
        <f t="shared" si="1116"/>
        <v>#VALUE!</v>
      </c>
      <c r="H1113" s="165" t="e">
        <f t="shared" si="1116"/>
        <v>#VALUE!</v>
      </c>
      <c r="I1113" s="165" t="e">
        <f t="shared" si="1116"/>
        <v>#VALUE!</v>
      </c>
      <c r="J1113" s="165" t="e">
        <f t="shared" si="1116"/>
        <v>#VALUE!</v>
      </c>
      <c r="K1113" s="165" t="e">
        <f t="shared" si="1116"/>
        <v>#VALUE!</v>
      </c>
      <c r="L1113" s="165" t="e">
        <f t="shared" si="1116"/>
        <v>#VALUE!</v>
      </c>
      <c r="M1113" s="165" t="e">
        <f t="shared" si="1116"/>
        <v>#VALUE!</v>
      </c>
      <c r="N1113" s="165" t="e">
        <f t="shared" si="1116"/>
        <v>#VALUE!</v>
      </c>
      <c r="O1113" s="165" t="e">
        <f t="shared" si="1116"/>
        <v>#VALUE!</v>
      </c>
      <c r="P1113" s="165" t="e">
        <f t="shared" si="1116"/>
        <v>#VALUE!</v>
      </c>
      <c r="Q1113" s="165" t="e">
        <f t="shared" si="1116"/>
        <v>#VALUE!</v>
      </c>
      <c r="R1113" s="165" t="e">
        <f t="shared" si="1116"/>
        <v>#VALUE!</v>
      </c>
      <c r="S1113" s="165" t="e">
        <f t="shared" si="1116"/>
        <v>#VALUE!</v>
      </c>
      <c r="T1113" s="165" t="e">
        <f t="shared" si="1116"/>
        <v>#VALUE!</v>
      </c>
      <c r="U1113" s="165" t="e">
        <f t="shared" si="1116"/>
        <v>#VALUE!</v>
      </c>
      <c r="V1113" s="165" t="e">
        <f t="shared" si="1116"/>
        <v>#VALUE!</v>
      </c>
      <c r="W1113" s="165" t="e">
        <f t="shared" si="1116"/>
        <v>#VALUE!</v>
      </c>
      <c r="X1113" s="166" t="e">
        <f t="shared" si="1116"/>
        <v>#VALUE!</v>
      </c>
      <c r="Y1113" s="166" t="e">
        <f t="shared" si="1116"/>
        <v>#VALUE!</v>
      </c>
      <c r="Z1113" s="165" t="e">
        <f t="shared" si="1116"/>
        <v>#VALUE!</v>
      </c>
      <c r="AA1113" s="165" t="e">
        <f t="shared" si="1116"/>
        <v>#VALUE!</v>
      </c>
      <c r="AB1113" s="165">
        <v>0.8803206919495804</v>
      </c>
      <c r="AC1113" s="165">
        <v>0.87148502601007571</v>
      </c>
      <c r="AD1113" s="165">
        <v>0.89724826080312559</v>
      </c>
      <c r="AE1113" s="165" t="e">
        <f>+AE957/AE$955</f>
        <v>#VALUE!</v>
      </c>
      <c r="AF1113" s="165">
        <v>0.92850785798917124</v>
      </c>
      <c r="AG1113" s="165">
        <v>0.93978289855911434</v>
      </c>
      <c r="AH1113" s="165">
        <v>0.95127344476259912</v>
      </c>
      <c r="AI1113" s="165">
        <v>0.97078153616411955</v>
      </c>
      <c r="AJ1113" s="166" t="e">
        <f>+AJ957/AJ$955</f>
        <v>#VALUE!</v>
      </c>
      <c r="AK1113" s="166">
        <v>1.1120593133750341</v>
      </c>
      <c r="AL1113" s="166">
        <v>1.0435492562624324</v>
      </c>
      <c r="AM1113" s="166">
        <v>1.04802725550822</v>
      </c>
      <c r="AN1113" s="166">
        <v>1.0483548686286412</v>
      </c>
      <c r="AO1113" s="166" t="e">
        <f>+AO957/AO$955</f>
        <v>#VALUE!</v>
      </c>
      <c r="AP1113" s="166">
        <v>1.0920341583052167</v>
      </c>
      <c r="AQ1113" s="166">
        <v>1.1038310050857727</v>
      </c>
      <c r="AR1113" s="166">
        <v>1.0693894850980108</v>
      </c>
      <c r="AS1113" s="166" t="e">
        <f>+AS957/AS$955</f>
        <v>#VALUE!</v>
      </c>
      <c r="AT1113" s="166">
        <v>1.0284739887430161</v>
      </c>
      <c r="AU1113" s="166">
        <v>1.0260380611320032</v>
      </c>
      <c r="AV1113" s="166">
        <v>1.0063882486707065</v>
      </c>
      <c r="AW1113" s="166">
        <v>1.0047002396326246</v>
      </c>
      <c r="AX1113" s="166" t="e">
        <f>+AX957/AX$955</f>
        <v>#VALUE!</v>
      </c>
      <c r="AY1113" s="166"/>
      <c r="AZ1113" s="166">
        <v>0.98476176458484088</v>
      </c>
      <c r="BA1113" s="166">
        <v>1.010393532030079</v>
      </c>
      <c r="BB1113" s="166">
        <v>0.99532849195651651</v>
      </c>
      <c r="BC1113" s="166">
        <v>1.0201758285402904</v>
      </c>
      <c r="BD1113" s="166">
        <v>0.97744986694476943</v>
      </c>
      <c r="BE1113" s="166">
        <v>1.008196391357888</v>
      </c>
      <c r="BF1113" s="166" t="e">
        <f>+BF957/BF$955</f>
        <v>#VALUE!</v>
      </c>
      <c r="BG1113" s="166">
        <v>0.99255570078147426</v>
      </c>
      <c r="BH1113" s="166">
        <v>1.0351785760211205</v>
      </c>
      <c r="BI1113" s="166">
        <v>0.99968473495576471</v>
      </c>
      <c r="BJ1113" s="166">
        <v>1.0393079590814596</v>
      </c>
      <c r="BK1113" s="166">
        <v>0.97024362024773492</v>
      </c>
      <c r="BL1113" s="166">
        <v>1.0323388345828899</v>
      </c>
      <c r="BM1113" s="166">
        <v>0.98252848716899432</v>
      </c>
      <c r="BN1113" s="166">
        <v>1.0248728741820186</v>
      </c>
      <c r="BO1113" s="166" t="e">
        <f>+BO957/BO$955</f>
        <v>#VALUE!</v>
      </c>
      <c r="BP1113" s="166">
        <v>0.96316430117451912</v>
      </c>
      <c r="BQ1113" s="166">
        <v>0.98975665705889604</v>
      </c>
      <c r="BR1113" s="166">
        <v>1.0741700264332152</v>
      </c>
      <c r="BS1113" s="166">
        <v>1.1382825635419691</v>
      </c>
      <c r="BT1113" s="166">
        <v>1.0198431246096475</v>
      </c>
      <c r="BU1113" s="166">
        <v>1.0437650617464265</v>
      </c>
      <c r="BV1113" s="166">
        <v>1.0967645254358138</v>
      </c>
      <c r="BW1113" s="166">
        <v>1.0053366251870925</v>
      </c>
      <c r="BX1113" s="166">
        <v>1.0254702626112964</v>
      </c>
      <c r="BY1113" s="166">
        <v>1.0497076176785358</v>
      </c>
      <c r="BZ1113" s="165">
        <v>1.012301078365256</v>
      </c>
      <c r="CA1113" s="166" t="e">
        <f>+CA957/CA$955</f>
        <v>#VALUE!</v>
      </c>
      <c r="CB1113" s="166">
        <v>0.98818727478016666</v>
      </c>
      <c r="CC1113" s="166">
        <v>0.99030900100930563</v>
      </c>
      <c r="CD1113" s="166">
        <v>1.0154127070927637</v>
      </c>
      <c r="CE1113" s="166">
        <v>0.99334990630594289</v>
      </c>
      <c r="CF1113" s="166">
        <v>0.99403473725863845</v>
      </c>
      <c r="CG1113" s="166">
        <v>1.0208159679938649</v>
      </c>
      <c r="CH1113" s="166">
        <v>0.96762917077384292</v>
      </c>
      <c r="CI1113" s="166">
        <v>0.97779239281593844</v>
      </c>
      <c r="CJ1113" s="165">
        <v>0.95718402223457377</v>
      </c>
      <c r="CK1113" s="165">
        <v>0.97016877541497026</v>
      </c>
      <c r="CL1113" s="166" t="e">
        <f>+CL957/CL$955</f>
        <v>#VALUE!</v>
      </c>
      <c r="CM1113" s="166">
        <v>0.97634485394033621</v>
      </c>
      <c r="CN1113" s="166">
        <v>0.94093800793203919</v>
      </c>
      <c r="CO1113" s="166">
        <v>0.94123190248129296</v>
      </c>
      <c r="CP1113" s="166">
        <v>0.90732947995602364</v>
      </c>
      <c r="CQ1113" s="166">
        <v>0.95030131003622509</v>
      </c>
      <c r="CR1113" s="166">
        <v>0.98312528404109001</v>
      </c>
      <c r="CS1113" s="166">
        <v>0.88959822788248599</v>
      </c>
      <c r="CT1113" s="166">
        <v>0.9102011506850376</v>
      </c>
      <c r="CU1113" s="166">
        <v>0.9680109123805557</v>
      </c>
      <c r="CV1113" s="166">
        <v>0.88980029801960336</v>
      </c>
      <c r="CW1113" s="166">
        <v>0.90402998256275036</v>
      </c>
      <c r="CX1113" s="166">
        <v>0.89337225619933247</v>
      </c>
      <c r="CY1113" s="166">
        <v>0.89995562555193342</v>
      </c>
      <c r="CZ1113" s="166">
        <v>0.92215434553918729</v>
      </c>
      <c r="DA1113" s="166" t="e">
        <f t="shared" ref="DA1113" si="1117">+DA957/DA$955</f>
        <v>#VALUE!</v>
      </c>
      <c r="DB1113" s="165">
        <v>0.9456010545490946</v>
      </c>
      <c r="DC1113" s="165">
        <v>0.96312255659494894</v>
      </c>
      <c r="DD1113" s="165">
        <v>0.99533089480828696</v>
      </c>
      <c r="DE1113" s="165">
        <v>0.95708952756159416</v>
      </c>
      <c r="DF1113" s="165">
        <v>0.97264557436155141</v>
      </c>
      <c r="DG1113" s="165">
        <v>0.99832528106986673</v>
      </c>
      <c r="DH1113" s="165">
        <v>0.95035403093918225</v>
      </c>
      <c r="DI1113" s="165">
        <v>0.96976028668386882</v>
      </c>
      <c r="DJ1113" s="165">
        <v>0.99527676061685422</v>
      </c>
      <c r="DK1113" s="165">
        <v>0.96311520381928162</v>
      </c>
      <c r="DL1113" s="165">
        <v>0.97852759368041886</v>
      </c>
      <c r="DM1113" s="165">
        <v>0.99119711422978474</v>
      </c>
      <c r="DN1113" s="167" t="e">
        <f t="shared" ref="DN1113" si="1118">+DN957/DN$955</f>
        <v>#VALUE!</v>
      </c>
      <c r="DO1113" s="165">
        <v>0.99119711422978474</v>
      </c>
      <c r="DP1113" s="165">
        <v>0.94717986767674223</v>
      </c>
      <c r="DQ1113" s="165">
        <v>0.95887286255823989</v>
      </c>
      <c r="DR1113" s="165">
        <v>0.97162972598046249</v>
      </c>
      <c r="DS1113" s="165">
        <v>0.92842387134803384</v>
      </c>
      <c r="DT1113" s="165">
        <v>0.93825413044075723</v>
      </c>
      <c r="DU1113" s="165">
        <v>0.94190211727028306</v>
      </c>
      <c r="DV1113" s="168" t="e">
        <f>+DV957/DV$955</f>
        <v>#VALUE!</v>
      </c>
      <c r="DW1113" s="169" t="e">
        <f>+DW957/DW$955</f>
        <v>#VALUE!</v>
      </c>
      <c r="DX1113" s="170" t="e">
        <f>+DX957/DX$955</f>
        <v>#VALUE!</v>
      </c>
      <c r="DZ1113" s="165" t="e">
        <f>+DZ957/DZ$955</f>
        <v>#VALUE!</v>
      </c>
      <c r="EC1113" s="165" t="e">
        <f>+EC957/EC$955</f>
        <v>#VALUE!</v>
      </c>
      <c r="EF1113" s="165" t="e">
        <f>+EF957/EF$955</f>
        <v>#VALUE!</v>
      </c>
      <c r="EI1113" s="165" t="e">
        <f>+EI957/EI$955</f>
        <v>#VALUE!</v>
      </c>
      <c r="EL1113" s="165" t="e">
        <f>+EL957/EL$955</f>
        <v>#VALUE!</v>
      </c>
      <c r="EO1113" s="165" t="e">
        <f>+EO957/EO$955</f>
        <v>#VALUE!</v>
      </c>
    </row>
    <row r="1114" spans="1:145" ht="15.5" x14ac:dyDescent="0.35">
      <c r="A1114" s="27"/>
      <c r="B1114" s="165"/>
      <c r="C1114" s="165"/>
      <c r="D1114" s="165"/>
      <c r="E1114" s="165"/>
      <c r="F1114" s="165"/>
      <c r="G1114" s="165"/>
      <c r="H1114" s="165"/>
      <c r="I1114" s="165"/>
      <c r="J1114" s="165"/>
      <c r="K1114" s="165"/>
      <c r="L1114" s="165"/>
      <c r="M1114" s="165"/>
      <c r="N1114" s="165"/>
      <c r="O1114" s="165"/>
      <c r="P1114" s="165"/>
      <c r="Q1114" s="165"/>
      <c r="R1114" s="165"/>
      <c r="S1114" s="165"/>
      <c r="T1114" s="165"/>
      <c r="U1114" s="165"/>
      <c r="V1114" s="165"/>
      <c r="W1114" s="165"/>
      <c r="X1114" s="166"/>
      <c r="Y1114" s="166"/>
      <c r="Z1114" s="165"/>
      <c r="AA1114" s="165"/>
      <c r="AB1114" s="165"/>
      <c r="AC1114" s="165"/>
      <c r="AD1114" s="165"/>
      <c r="AE1114" s="165"/>
      <c r="AF1114" s="165"/>
      <c r="AG1114" s="165"/>
      <c r="AH1114" s="165"/>
      <c r="AI1114" s="165"/>
      <c r="AJ1114" s="166"/>
      <c r="AK1114" s="166"/>
      <c r="AL1114" s="166"/>
      <c r="AM1114" s="166"/>
      <c r="AN1114" s="166"/>
      <c r="AO1114" s="166"/>
      <c r="AP1114" s="166"/>
      <c r="AQ1114" s="166"/>
      <c r="AR1114" s="166"/>
      <c r="AS1114" s="166"/>
      <c r="AT1114" s="166"/>
      <c r="AU1114" s="166"/>
      <c r="AV1114" s="166"/>
      <c r="AW1114" s="166"/>
      <c r="AX1114" s="166"/>
      <c r="AY1114" s="166"/>
      <c r="AZ1114" s="166"/>
      <c r="BA1114" s="166"/>
      <c r="BB1114" s="166"/>
      <c r="BC1114" s="166"/>
      <c r="BD1114" s="166"/>
      <c r="BE1114" s="166"/>
      <c r="BF1114" s="166"/>
      <c r="BG1114" s="166"/>
      <c r="BH1114" s="166"/>
      <c r="BI1114" s="166"/>
      <c r="BJ1114" s="166"/>
      <c r="BK1114" s="166"/>
      <c r="BL1114" s="166"/>
      <c r="BM1114" s="166"/>
      <c r="BN1114" s="166"/>
      <c r="BO1114" s="166"/>
      <c r="BP1114" s="166"/>
      <c r="BQ1114" s="166"/>
      <c r="BR1114" s="166"/>
      <c r="BS1114" s="166"/>
      <c r="BT1114" s="166"/>
      <c r="BU1114" s="166"/>
      <c r="BV1114" s="166"/>
      <c r="BW1114" s="166"/>
      <c r="BX1114" s="166"/>
      <c r="BY1114" s="166"/>
      <c r="BZ1114" s="165"/>
      <c r="CA1114" s="166"/>
      <c r="CB1114" s="166"/>
      <c r="CC1114" s="166"/>
      <c r="CD1114" s="166"/>
      <c r="CE1114" s="166"/>
      <c r="CF1114" s="166"/>
      <c r="CG1114" s="166"/>
      <c r="CH1114" s="166"/>
      <c r="CI1114" s="166"/>
      <c r="CJ1114" s="165"/>
      <c r="CK1114" s="165"/>
      <c r="CL1114" s="166"/>
      <c r="CM1114" s="166"/>
      <c r="CN1114" s="166"/>
      <c r="CO1114" s="166"/>
      <c r="CP1114" s="166"/>
      <c r="CQ1114" s="166"/>
      <c r="CR1114" s="166"/>
      <c r="CS1114" s="166"/>
      <c r="CT1114" s="166"/>
      <c r="CU1114" s="166"/>
      <c r="CV1114" s="166"/>
      <c r="CW1114" s="166"/>
      <c r="CX1114" s="166"/>
      <c r="CY1114" s="166"/>
      <c r="CZ1114" s="166"/>
      <c r="DA1114" s="166"/>
      <c r="DB1114" s="165"/>
      <c r="DC1114" s="165"/>
      <c r="DD1114" s="165"/>
      <c r="DE1114" s="165"/>
      <c r="DF1114" s="165"/>
      <c r="DG1114" s="165"/>
      <c r="DH1114" s="165"/>
      <c r="DI1114" s="165"/>
      <c r="DJ1114" s="165"/>
      <c r="DK1114" s="165"/>
      <c r="DL1114" s="165"/>
      <c r="DM1114" s="165"/>
      <c r="DN1114" s="167"/>
      <c r="DO1114" s="165"/>
      <c r="DP1114" s="165"/>
      <c r="DQ1114" s="165"/>
      <c r="DR1114" s="165"/>
      <c r="DS1114" s="165"/>
      <c r="DT1114" s="165"/>
      <c r="DU1114" s="165"/>
      <c r="DV1114" s="168"/>
      <c r="DW1114" s="169"/>
      <c r="DX1114" s="170"/>
      <c r="DZ1114" s="165"/>
      <c r="EC1114" s="165"/>
      <c r="EF1114" s="165"/>
      <c r="EI1114" s="165"/>
      <c r="EL1114" s="165"/>
      <c r="EO1114" s="165"/>
    </row>
    <row r="1115" spans="1:145" ht="15.5" x14ac:dyDescent="0.35">
      <c r="A1115" s="56" t="s">
        <v>402</v>
      </c>
      <c r="B1115" s="165" t="e">
        <f t="shared" ref="B1115:AA1117" si="1119">+B959/B$955</f>
        <v>#VALUE!</v>
      </c>
      <c r="C1115" s="165" t="e">
        <f t="shared" si="1119"/>
        <v>#VALUE!</v>
      </c>
      <c r="D1115" s="165" t="e">
        <f t="shared" si="1119"/>
        <v>#VALUE!</v>
      </c>
      <c r="E1115" s="165" t="e">
        <f t="shared" si="1119"/>
        <v>#VALUE!</v>
      </c>
      <c r="F1115" s="165" t="e">
        <f t="shared" si="1119"/>
        <v>#VALUE!</v>
      </c>
      <c r="G1115" s="165" t="e">
        <f t="shared" si="1119"/>
        <v>#VALUE!</v>
      </c>
      <c r="H1115" s="165" t="e">
        <f t="shared" si="1119"/>
        <v>#VALUE!</v>
      </c>
      <c r="I1115" s="165" t="e">
        <f t="shared" si="1119"/>
        <v>#VALUE!</v>
      </c>
      <c r="J1115" s="165" t="e">
        <f t="shared" si="1119"/>
        <v>#VALUE!</v>
      </c>
      <c r="K1115" s="165" t="e">
        <f t="shared" si="1119"/>
        <v>#VALUE!</v>
      </c>
      <c r="L1115" s="165" t="e">
        <f t="shared" si="1119"/>
        <v>#VALUE!</v>
      </c>
      <c r="M1115" s="165" t="e">
        <f t="shared" si="1119"/>
        <v>#VALUE!</v>
      </c>
      <c r="N1115" s="165" t="e">
        <f t="shared" si="1119"/>
        <v>#VALUE!</v>
      </c>
      <c r="O1115" s="165" t="e">
        <f t="shared" si="1119"/>
        <v>#VALUE!</v>
      </c>
      <c r="P1115" s="165" t="e">
        <f t="shared" si="1119"/>
        <v>#VALUE!</v>
      </c>
      <c r="Q1115" s="165" t="e">
        <f t="shared" si="1119"/>
        <v>#VALUE!</v>
      </c>
      <c r="R1115" s="165" t="e">
        <f t="shared" si="1119"/>
        <v>#VALUE!</v>
      </c>
      <c r="S1115" s="165" t="e">
        <f t="shared" si="1119"/>
        <v>#VALUE!</v>
      </c>
      <c r="T1115" s="165" t="e">
        <f t="shared" si="1119"/>
        <v>#VALUE!</v>
      </c>
      <c r="U1115" s="165" t="e">
        <f t="shared" si="1119"/>
        <v>#VALUE!</v>
      </c>
      <c r="V1115" s="165" t="e">
        <f t="shared" si="1119"/>
        <v>#VALUE!</v>
      </c>
      <c r="W1115" s="165" t="e">
        <f t="shared" si="1119"/>
        <v>#VALUE!</v>
      </c>
      <c r="X1115" s="166" t="e">
        <f t="shared" si="1119"/>
        <v>#VALUE!</v>
      </c>
      <c r="Y1115" s="166" t="e">
        <f t="shared" si="1119"/>
        <v>#VALUE!</v>
      </c>
      <c r="Z1115" s="165" t="e">
        <f t="shared" si="1119"/>
        <v>#VALUE!</v>
      </c>
      <c r="AA1115" s="165" t="e">
        <f t="shared" si="1119"/>
        <v>#VALUE!</v>
      </c>
      <c r="AB1115" s="165">
        <v>0.49685744222000711</v>
      </c>
      <c r="AC1115" s="165">
        <v>0.49287553817218377</v>
      </c>
      <c r="AD1115" s="165">
        <v>0.52164370436355556</v>
      </c>
      <c r="AE1115" s="165" t="e">
        <f>+AE959/AE$955</f>
        <v>#VALUE!</v>
      </c>
      <c r="AF1115" s="165">
        <v>0.58885229814529561</v>
      </c>
      <c r="AG1115" s="165">
        <v>0.59696701507818994</v>
      </c>
      <c r="AH1115" s="165">
        <v>0.59522620837593299</v>
      </c>
      <c r="AI1115" s="165">
        <v>0.60914473327674235</v>
      </c>
      <c r="AJ1115" s="166" t="e">
        <f>+AJ959/AJ$955</f>
        <v>#VALUE!</v>
      </c>
      <c r="AK1115" s="166">
        <v>0.73435521061392417</v>
      </c>
      <c r="AL1115" s="166">
        <v>0.69866420477570468</v>
      </c>
      <c r="AM1115" s="166">
        <v>0.70819197658121524</v>
      </c>
      <c r="AN1115" s="166">
        <v>0.70756581785255002</v>
      </c>
      <c r="AO1115" s="166" t="e">
        <f>+AO959/AO$955</f>
        <v>#VALUE!</v>
      </c>
      <c r="AP1115" s="166">
        <v>0.75963864439259876</v>
      </c>
      <c r="AQ1115" s="166">
        <v>0.78165418103907891</v>
      </c>
      <c r="AR1115" s="166">
        <v>0.78340720049659962</v>
      </c>
      <c r="AS1115" s="166" t="e">
        <f>+AS959/AS$955</f>
        <v>#VALUE!</v>
      </c>
      <c r="AT1115" s="166">
        <v>0.74947000837255962</v>
      </c>
      <c r="AU1115" s="166">
        <v>0.79119561076873335</v>
      </c>
      <c r="AV1115" s="166">
        <v>0.79038093031374368</v>
      </c>
      <c r="AW1115" s="166">
        <v>0.78950113342600703</v>
      </c>
      <c r="AX1115" s="166" t="e">
        <f>+AX959/AX$955</f>
        <v>#VALUE!</v>
      </c>
      <c r="AY1115" s="166"/>
      <c r="AZ1115" s="166">
        <v>0.93576616958382541</v>
      </c>
      <c r="BA1115" s="166">
        <v>0.96007293905027213</v>
      </c>
      <c r="BB1115" s="166">
        <v>0.95287827215675835</v>
      </c>
      <c r="BC1115" s="166">
        <v>0.97704173912352654</v>
      </c>
      <c r="BD1115" s="166">
        <v>0.93561786984555795</v>
      </c>
      <c r="BE1115" s="166">
        <v>0.96515474977394766</v>
      </c>
      <c r="BF1115" s="166" t="e">
        <f>+BF959/BF$955</f>
        <v>#VALUE!</v>
      </c>
      <c r="BG1115" s="166">
        <v>0.94911613462287292</v>
      </c>
      <c r="BH1115" s="166">
        <v>0.99031533080705569</v>
      </c>
      <c r="BI1115" s="166">
        <v>0.95390580680078862</v>
      </c>
      <c r="BJ1115" s="166">
        <v>0.99119250565495021</v>
      </c>
      <c r="BK1115" s="166">
        <v>0.92980243444491961</v>
      </c>
      <c r="BL1115" s="166">
        <v>0.98947659415770706</v>
      </c>
      <c r="BM1115" s="166">
        <v>0.94085565024848716</v>
      </c>
      <c r="BN1115" s="166">
        <v>0.98136222105964765</v>
      </c>
      <c r="BO1115" s="166" t="e">
        <f>+BO959/BO$955</f>
        <v>#VALUE!</v>
      </c>
      <c r="BP1115" s="166">
        <v>0.91592222988543004</v>
      </c>
      <c r="BQ1115" s="166">
        <v>0.72008911828313238</v>
      </c>
      <c r="BR1115" s="166">
        <v>0.79859379114708284</v>
      </c>
      <c r="BS1115" s="166">
        <v>1.0754873860232108</v>
      </c>
      <c r="BT1115" s="166">
        <v>0.7490031948934377</v>
      </c>
      <c r="BU1115" s="166">
        <v>0.76622486264163903</v>
      </c>
      <c r="BV1115" s="166">
        <v>0.80398032823071441</v>
      </c>
      <c r="BW1115" s="166">
        <v>0.74281200449481488</v>
      </c>
      <c r="BX1115" s="166">
        <v>0.76642826052917878</v>
      </c>
      <c r="BY1115" s="166">
        <v>0.78617924349274837</v>
      </c>
      <c r="BZ1115" s="165">
        <v>0.75114962406935248</v>
      </c>
      <c r="CA1115" s="166" t="e">
        <f>+CA959/CA$955</f>
        <v>#VALUE!</v>
      </c>
      <c r="CB1115" s="166">
        <v>0.70911326863850443</v>
      </c>
      <c r="CC1115" s="166">
        <v>0.70918718060442298</v>
      </c>
      <c r="CD1115" s="166">
        <v>0.73111917679687455</v>
      </c>
      <c r="CE1115" s="166">
        <v>0.71687999690083626</v>
      </c>
      <c r="CF1115" s="166">
        <v>0.7156940669101729</v>
      </c>
      <c r="CG1115" s="166">
        <v>0.74195008571740895</v>
      </c>
      <c r="CH1115" s="166">
        <v>0.68975550903456773</v>
      </c>
      <c r="CI1115" s="166">
        <v>0.70015427664496377</v>
      </c>
      <c r="CJ1115" s="165">
        <v>0.68036372956760083</v>
      </c>
      <c r="CK1115" s="165">
        <v>0.69442636639875499</v>
      </c>
      <c r="CL1115" s="166" t="e">
        <f>+CL959/CL$955</f>
        <v>#VALUE!</v>
      </c>
      <c r="CM1115" s="166">
        <v>0.68929595301037905</v>
      </c>
      <c r="CN1115" s="166">
        <v>0.64662396589783744</v>
      </c>
      <c r="CO1115" s="166">
        <v>0.64838197525700569</v>
      </c>
      <c r="CP1115" s="166">
        <v>0.61968878687610951</v>
      </c>
      <c r="CQ1115" s="166">
        <v>0.65891559729639992</v>
      </c>
      <c r="CR1115" s="166">
        <v>0.68832490789080214</v>
      </c>
      <c r="CS1115" s="166">
        <v>0.60994221975434271</v>
      </c>
      <c r="CT1115" s="166">
        <v>0.62737944345148833</v>
      </c>
      <c r="CU1115" s="166">
        <v>0.67713655825907282</v>
      </c>
      <c r="CV1115" s="166">
        <v>0.61261281673888657</v>
      </c>
      <c r="CW1115" s="166">
        <v>0.62458885619876958</v>
      </c>
      <c r="CX1115" s="166">
        <v>0.61903206319545778</v>
      </c>
      <c r="CY1115" s="166">
        <v>0.62216435155858052</v>
      </c>
      <c r="CZ1115" s="166">
        <v>0.63800109591350584</v>
      </c>
      <c r="DA1115" s="166" t="e">
        <f t="shared" ref="DA1115:DA1117" si="1120">+DA959/DA$955</f>
        <v>#VALUE!</v>
      </c>
      <c r="DB1115" s="165">
        <v>0.67086788244773166</v>
      </c>
      <c r="DC1115" s="165">
        <v>0.6895289507404686</v>
      </c>
      <c r="DD1115" s="165">
        <v>0.72150905493286366</v>
      </c>
      <c r="DE1115" s="165">
        <v>0.67786482134931214</v>
      </c>
      <c r="DF1115" s="165">
        <v>0.69448278157284016</v>
      </c>
      <c r="DG1115" s="165">
        <v>0.7164230099179637</v>
      </c>
      <c r="DH1115" s="165">
        <v>0.67100616450558348</v>
      </c>
      <c r="DI1115" s="165">
        <v>0.69233647984285496</v>
      </c>
      <c r="DJ1115" s="165">
        <v>0.7146378685758229</v>
      </c>
      <c r="DK1115" s="165">
        <v>0.68505307084563416</v>
      </c>
      <c r="DL1115" s="165">
        <v>0.70311289672940347</v>
      </c>
      <c r="DM1115" s="165">
        <v>0.71190964913298982</v>
      </c>
      <c r="DN1115" s="167" t="e">
        <f>+DN959/DN$955</f>
        <v>#VALUE!</v>
      </c>
      <c r="DO1115" s="165">
        <v>0.71190964913298982</v>
      </c>
      <c r="DP1115" s="165">
        <v>0.65546943177232242</v>
      </c>
      <c r="DQ1115" s="165">
        <v>0.66955129235409716</v>
      </c>
      <c r="DR1115" s="165">
        <v>0.68994011636336849</v>
      </c>
      <c r="DS1115" s="165">
        <v>0.65635783301714956</v>
      </c>
      <c r="DT1115" s="165">
        <v>0.66755965215690805</v>
      </c>
      <c r="DU1115" s="165">
        <v>0.68007063530327405</v>
      </c>
      <c r="DV1115" s="168" t="e">
        <f t="shared" ref="DV1115:DX1117" si="1121">+DV959/DV$955</f>
        <v>#VALUE!</v>
      </c>
      <c r="DW1115" s="169" t="e">
        <f t="shared" si="1121"/>
        <v>#VALUE!</v>
      </c>
      <c r="DX1115" s="170" t="e">
        <f t="shared" si="1121"/>
        <v>#VALUE!</v>
      </c>
      <c r="DZ1115" s="165" t="e">
        <f>+DZ959/DZ$955</f>
        <v>#VALUE!</v>
      </c>
      <c r="EC1115" s="165" t="e">
        <f>+EC959/EC$955</f>
        <v>#VALUE!</v>
      </c>
      <c r="EF1115" s="165" t="e">
        <f>+EF959/EF$955</f>
        <v>#VALUE!</v>
      </c>
      <c r="EI1115" s="165" t="e">
        <f>+EI959/EI$955</f>
        <v>#VALUE!</v>
      </c>
      <c r="EL1115" s="165" t="e">
        <f>+EL959/EL$955</f>
        <v>#VALUE!</v>
      </c>
      <c r="EO1115" s="165" t="e">
        <f>+EO959/EO$955</f>
        <v>#VALUE!</v>
      </c>
    </row>
    <row r="1116" spans="1:145" ht="15.5" x14ac:dyDescent="0.35">
      <c r="A1116" s="56" t="s">
        <v>403</v>
      </c>
      <c r="B1116" s="165" t="e">
        <f t="shared" si="1119"/>
        <v>#VALUE!</v>
      </c>
      <c r="C1116" s="165" t="e">
        <f t="shared" si="1119"/>
        <v>#VALUE!</v>
      </c>
      <c r="D1116" s="165" t="e">
        <f t="shared" si="1119"/>
        <v>#VALUE!</v>
      </c>
      <c r="E1116" s="165" t="e">
        <f t="shared" si="1119"/>
        <v>#VALUE!</v>
      </c>
      <c r="F1116" s="165" t="e">
        <f t="shared" si="1119"/>
        <v>#VALUE!</v>
      </c>
      <c r="G1116" s="165" t="e">
        <f t="shared" si="1119"/>
        <v>#VALUE!</v>
      </c>
      <c r="H1116" s="165" t="e">
        <f t="shared" si="1119"/>
        <v>#VALUE!</v>
      </c>
      <c r="I1116" s="165" t="e">
        <f t="shared" si="1119"/>
        <v>#VALUE!</v>
      </c>
      <c r="J1116" s="165" t="e">
        <f t="shared" si="1119"/>
        <v>#VALUE!</v>
      </c>
      <c r="K1116" s="165" t="e">
        <f t="shared" si="1119"/>
        <v>#VALUE!</v>
      </c>
      <c r="L1116" s="165" t="e">
        <f t="shared" si="1119"/>
        <v>#VALUE!</v>
      </c>
      <c r="M1116" s="165" t="e">
        <f t="shared" si="1119"/>
        <v>#VALUE!</v>
      </c>
      <c r="N1116" s="165" t="e">
        <f t="shared" si="1119"/>
        <v>#VALUE!</v>
      </c>
      <c r="O1116" s="165" t="e">
        <f t="shared" si="1119"/>
        <v>#VALUE!</v>
      </c>
      <c r="P1116" s="165" t="e">
        <f t="shared" si="1119"/>
        <v>#VALUE!</v>
      </c>
      <c r="Q1116" s="165" t="e">
        <f t="shared" si="1119"/>
        <v>#VALUE!</v>
      </c>
      <c r="R1116" s="165" t="e">
        <f t="shared" si="1119"/>
        <v>#VALUE!</v>
      </c>
      <c r="S1116" s="165" t="e">
        <f t="shared" si="1119"/>
        <v>#VALUE!</v>
      </c>
      <c r="T1116" s="165" t="e">
        <f t="shared" si="1119"/>
        <v>#VALUE!</v>
      </c>
      <c r="U1116" s="165" t="e">
        <f t="shared" si="1119"/>
        <v>#VALUE!</v>
      </c>
      <c r="V1116" s="165" t="e">
        <f t="shared" si="1119"/>
        <v>#VALUE!</v>
      </c>
      <c r="W1116" s="165" t="e">
        <f t="shared" si="1119"/>
        <v>#VALUE!</v>
      </c>
      <c r="X1116" s="166" t="e">
        <f t="shared" si="1119"/>
        <v>#VALUE!</v>
      </c>
      <c r="Y1116" s="166" t="e">
        <f t="shared" si="1119"/>
        <v>#VALUE!</v>
      </c>
      <c r="Z1116" s="165" t="e">
        <f t="shared" si="1119"/>
        <v>#VALUE!</v>
      </c>
      <c r="AA1116" s="165" t="e">
        <f t="shared" si="1119"/>
        <v>#VALUE!</v>
      </c>
      <c r="AB1116" s="165">
        <v>8.0041793475751286E-2</v>
      </c>
      <c r="AC1116" s="165">
        <v>8.3582935776936262E-2</v>
      </c>
      <c r="AD1116" s="165">
        <v>8.4202959733599841E-2</v>
      </c>
      <c r="AE1116" s="165" t="e">
        <f>+AE960/AE$955</f>
        <v>#VALUE!</v>
      </c>
      <c r="AF1116" s="165">
        <v>8.2693324807738527E-2</v>
      </c>
      <c r="AG1116" s="165">
        <v>0.11145809925842368</v>
      </c>
      <c r="AH1116" s="165">
        <v>0.1098941262903652</v>
      </c>
      <c r="AI1116" s="165">
        <v>0.11662099780223364</v>
      </c>
      <c r="AJ1116" s="166" t="e">
        <f>+AJ960/AJ$955</f>
        <v>#VALUE!</v>
      </c>
      <c r="AK1116" s="166">
        <v>0.13516024336018095</v>
      </c>
      <c r="AL1116" s="166">
        <v>0.12556503037966671</v>
      </c>
      <c r="AM1116" s="166">
        <v>0.1306264930364478</v>
      </c>
      <c r="AN1116" s="166">
        <v>0.13100403009062084</v>
      </c>
      <c r="AO1116" s="166" t="e">
        <f>+AO960/AO$955</f>
        <v>#VALUE!</v>
      </c>
      <c r="AP1116" s="166">
        <v>0.14168850786105072</v>
      </c>
      <c r="AQ1116" s="166">
        <v>0.14673088219605906</v>
      </c>
      <c r="AR1116" s="166">
        <v>0.13767225923066456</v>
      </c>
      <c r="AS1116" s="166" t="e">
        <f>+AS960/AS$955</f>
        <v>#VALUE!</v>
      </c>
      <c r="AT1116" s="166">
        <v>0.137174250614293</v>
      </c>
      <c r="AU1116" s="166">
        <v>0.1395814281039045</v>
      </c>
      <c r="AV1116" s="166">
        <v>0.14086762645893119</v>
      </c>
      <c r="AW1116" s="166">
        <v>0.142368182431509</v>
      </c>
      <c r="AX1116" s="166" t="e">
        <f>+AX960/AX$955</f>
        <v>#VALUE!</v>
      </c>
      <c r="AY1116" s="166"/>
      <c r="AZ1116" s="166">
        <v>0.1455181506751643</v>
      </c>
      <c r="BA1116" s="166">
        <v>0.14958909729223949</v>
      </c>
      <c r="BB1116" s="166">
        <v>0.13237031633268265</v>
      </c>
      <c r="BC1116" s="166">
        <v>0.13641366324191431</v>
      </c>
      <c r="BD1116" s="166">
        <v>0.12651447762477777</v>
      </c>
      <c r="BE1116" s="166">
        <v>0.13088869849064544</v>
      </c>
      <c r="BF1116" s="166">
        <f>+BF960/BF$955</f>
        <v>0.14536405906897798</v>
      </c>
      <c r="BG1116" s="166">
        <v>0.14541973427219296</v>
      </c>
      <c r="BH1116" s="166">
        <v>0.15292591431108019</v>
      </c>
      <c r="BI1116" s="166">
        <v>0.1295205702032447</v>
      </c>
      <c r="BJ1116" s="166">
        <v>0.13837984191974922</v>
      </c>
      <c r="BK1116" s="166">
        <v>0.12264405855642277</v>
      </c>
      <c r="BL1116" s="166">
        <v>0.13170257195675567</v>
      </c>
      <c r="BM1116" s="166">
        <v>0.12355508150763288</v>
      </c>
      <c r="BN1116" s="166">
        <v>0.13227191357078447</v>
      </c>
      <c r="BO1116" s="166" t="e">
        <f>+BO960/BO$955</f>
        <v>#VALUE!</v>
      </c>
      <c r="BP1116" s="166">
        <v>0.12832632987385637</v>
      </c>
      <c r="BQ1116" s="166">
        <v>0.13980358146274177</v>
      </c>
      <c r="BR1116" s="166">
        <v>0.1573307962400585</v>
      </c>
      <c r="BS1116" s="166">
        <v>0.17709748810476819</v>
      </c>
      <c r="BT1116" s="166">
        <v>0.14125596216695183</v>
      </c>
      <c r="BU1116" s="166">
        <v>0.15346104427456814</v>
      </c>
      <c r="BV1116" s="166">
        <v>0.16880535596922008</v>
      </c>
      <c r="BW1116" s="166">
        <v>0.15473222950593857</v>
      </c>
      <c r="BX1116" s="166">
        <v>0.16139603674573827</v>
      </c>
      <c r="BY1116" s="166">
        <v>0.15802818502570345</v>
      </c>
      <c r="BZ1116" s="165">
        <v>0.13690609493324568</v>
      </c>
      <c r="CA1116" s="166">
        <f>+CA960/CA$955</f>
        <v>0.16154466663342884</v>
      </c>
      <c r="CB1116" s="166">
        <v>0.13748593674088716</v>
      </c>
      <c r="CC1116" s="166">
        <v>0.13800598888570423</v>
      </c>
      <c r="CD1116" s="166">
        <v>0.14671581736808004</v>
      </c>
      <c r="CE1116" s="166">
        <v>0.1371679443799774</v>
      </c>
      <c r="CF1116" s="166">
        <v>0.13857560419076692</v>
      </c>
      <c r="CG1116" s="166">
        <v>0.14547333545161159</v>
      </c>
      <c r="CH1116" s="166">
        <v>0.1326963795089256</v>
      </c>
      <c r="CI1116" s="166">
        <v>0.13376797129012452</v>
      </c>
      <c r="CJ1116" s="165">
        <v>0.13522231567784262</v>
      </c>
      <c r="CK1116" s="165">
        <v>0.13575764320615943</v>
      </c>
      <c r="CL1116" s="166">
        <f>+CL960/CL$955</f>
        <v>0.13929649926024243</v>
      </c>
      <c r="CM1116" s="166">
        <v>0.12997792835222549</v>
      </c>
      <c r="CN1116" s="166">
        <v>0.1230996916360123</v>
      </c>
      <c r="CO1116" s="166">
        <v>0.1226954221573066</v>
      </c>
      <c r="CP1116" s="166">
        <v>0.11443275606573798</v>
      </c>
      <c r="CQ1116" s="166">
        <v>0.1216286494876086</v>
      </c>
      <c r="CR1116" s="166">
        <v>0.12828697444626636</v>
      </c>
      <c r="CS1116" s="166">
        <v>0.11782699903583087</v>
      </c>
      <c r="CT1116" s="166">
        <v>0.11727286536271524</v>
      </c>
      <c r="CU1116" s="166">
        <v>0.12783328827898791</v>
      </c>
      <c r="CV1116" s="166">
        <v>0.12097804358335006</v>
      </c>
      <c r="CW1116" s="166">
        <v>0.1208728118867369</v>
      </c>
      <c r="CX1116" s="166">
        <v>0.12235468489340111</v>
      </c>
      <c r="CY1116" s="166">
        <v>0.11992666180214563</v>
      </c>
      <c r="CZ1116" s="166">
        <v>0.12206729533311655</v>
      </c>
      <c r="DA1116" s="166">
        <f t="shared" si="1120"/>
        <v>0.12554722709901031</v>
      </c>
      <c r="DB1116" s="165">
        <v>0.12635786256236664</v>
      </c>
      <c r="DC1116" s="165">
        <v>0.12793888450273425</v>
      </c>
      <c r="DD1116" s="165">
        <v>0.13170765832313408</v>
      </c>
      <c r="DE1116" s="165">
        <v>0.12753407840740374</v>
      </c>
      <c r="DF1116" s="165">
        <v>0.12871071098369732</v>
      </c>
      <c r="DG1116" s="165">
        <v>0.13079960790702289</v>
      </c>
      <c r="DH1116" s="165">
        <v>0.13710190265407993</v>
      </c>
      <c r="DI1116" s="165">
        <v>0.13914485025370854</v>
      </c>
      <c r="DJ1116" s="165">
        <v>0.14062553779676548</v>
      </c>
      <c r="DK1116" s="165">
        <v>0.13968275728139307</v>
      </c>
      <c r="DL1116" s="165">
        <v>0.1421785282991091</v>
      </c>
      <c r="DM1116" s="165">
        <v>0.14289070942151233</v>
      </c>
      <c r="DN1116" s="167">
        <f>+DN960/DN$955</f>
        <v>0.1473896694090116</v>
      </c>
      <c r="DO1116" s="165">
        <v>0.14289070942151233</v>
      </c>
      <c r="DP1116" s="165">
        <v>0.15365469494850492</v>
      </c>
      <c r="DQ1116" s="165">
        <v>0.15695789019134296</v>
      </c>
      <c r="DR1116" s="165">
        <v>0.16278286266018896</v>
      </c>
      <c r="DS1116" s="165">
        <v>0.15739577471583846</v>
      </c>
      <c r="DT1116" s="165">
        <v>0.15940097514640739</v>
      </c>
      <c r="DU1116" s="165">
        <v>0.15501869707902474</v>
      </c>
      <c r="DV1116" s="168">
        <f t="shared" si="1121"/>
        <v>0.1501432229528952</v>
      </c>
      <c r="DW1116" s="169">
        <f t="shared" si="1121"/>
        <v>0.14930921942523684</v>
      </c>
      <c r="DX1116" s="170">
        <f t="shared" si="1121"/>
        <v>0.15748076932738883</v>
      </c>
      <c r="DZ1116" s="165">
        <f>+DZ960/DZ$955</f>
        <v>0.14802305382903194</v>
      </c>
      <c r="EC1116" s="165">
        <f>+EC960/EC$955</f>
        <v>0.14668322372086048</v>
      </c>
      <c r="EF1116" s="165" t="e">
        <f>+EF960/EF$955</f>
        <v>#VALUE!</v>
      </c>
      <c r="EI1116" s="165" t="e">
        <f>+EI960/EI$955</f>
        <v>#VALUE!</v>
      </c>
      <c r="EL1116" s="165" t="e">
        <f>+EL960/EL$955</f>
        <v>#VALUE!</v>
      </c>
      <c r="EO1116" s="165" t="e">
        <f>+EO960/EO$955</f>
        <v>#VALUE!</v>
      </c>
    </row>
    <row r="1117" spans="1:145" ht="15.5" x14ac:dyDescent="0.35">
      <c r="A1117" s="56" t="s">
        <v>404</v>
      </c>
      <c r="B1117" s="165" t="e">
        <f t="shared" si="1119"/>
        <v>#VALUE!</v>
      </c>
      <c r="C1117" s="165" t="e">
        <f t="shared" si="1119"/>
        <v>#VALUE!</v>
      </c>
      <c r="D1117" s="165" t="e">
        <f t="shared" si="1119"/>
        <v>#VALUE!</v>
      </c>
      <c r="E1117" s="165" t="e">
        <f t="shared" si="1119"/>
        <v>#VALUE!</v>
      </c>
      <c r="F1117" s="165" t="e">
        <f t="shared" si="1119"/>
        <v>#VALUE!</v>
      </c>
      <c r="G1117" s="165" t="e">
        <f t="shared" si="1119"/>
        <v>#VALUE!</v>
      </c>
      <c r="H1117" s="165" t="e">
        <f t="shared" si="1119"/>
        <v>#VALUE!</v>
      </c>
      <c r="I1117" s="165" t="e">
        <f t="shared" si="1119"/>
        <v>#VALUE!</v>
      </c>
      <c r="J1117" s="165" t="e">
        <f t="shared" si="1119"/>
        <v>#VALUE!</v>
      </c>
      <c r="K1117" s="165" t="e">
        <f t="shared" si="1119"/>
        <v>#VALUE!</v>
      </c>
      <c r="L1117" s="165" t="e">
        <f t="shared" si="1119"/>
        <v>#VALUE!</v>
      </c>
      <c r="M1117" s="165" t="e">
        <f t="shared" si="1119"/>
        <v>#VALUE!</v>
      </c>
      <c r="N1117" s="165" t="e">
        <f t="shared" si="1119"/>
        <v>#VALUE!</v>
      </c>
      <c r="O1117" s="165" t="e">
        <f t="shared" si="1119"/>
        <v>#VALUE!</v>
      </c>
      <c r="P1117" s="165" t="e">
        <f t="shared" si="1119"/>
        <v>#VALUE!</v>
      </c>
      <c r="Q1117" s="165" t="e">
        <f t="shared" si="1119"/>
        <v>#VALUE!</v>
      </c>
      <c r="R1117" s="165" t="e">
        <f t="shared" si="1119"/>
        <v>#VALUE!</v>
      </c>
      <c r="S1117" s="165" t="e">
        <f t="shared" si="1119"/>
        <v>#VALUE!</v>
      </c>
      <c r="T1117" s="165" t="e">
        <f t="shared" si="1119"/>
        <v>#VALUE!</v>
      </c>
      <c r="U1117" s="165" t="e">
        <f t="shared" si="1119"/>
        <v>#VALUE!</v>
      </c>
      <c r="V1117" s="165" t="e">
        <f t="shared" si="1119"/>
        <v>#VALUE!</v>
      </c>
      <c r="W1117" s="165" t="e">
        <f t="shared" si="1119"/>
        <v>#VALUE!</v>
      </c>
      <c r="X1117" s="166" t="e">
        <f t="shared" si="1119"/>
        <v>#VALUE!</v>
      </c>
      <c r="Y1117" s="166" t="e">
        <f t="shared" si="1119"/>
        <v>#VALUE!</v>
      </c>
      <c r="Z1117" s="165" t="e">
        <f t="shared" si="1119"/>
        <v>#VALUE!</v>
      </c>
      <c r="AA1117" s="165" t="e">
        <f t="shared" si="1119"/>
        <v>#VALUE!</v>
      </c>
      <c r="AB1117" s="165">
        <v>0.41681564874425586</v>
      </c>
      <c r="AC1117" s="165">
        <v>0.40929260239524751</v>
      </c>
      <c r="AD1117" s="165">
        <v>0.437440745029956</v>
      </c>
      <c r="AE1117" s="165" t="e">
        <f>+AE961/AE$955</f>
        <v>#VALUE!</v>
      </c>
      <c r="AF1117" s="165">
        <v>0.50615897333755711</v>
      </c>
      <c r="AG1117" s="165">
        <v>0.4855089158197663</v>
      </c>
      <c r="AH1117" s="165">
        <v>0.48533208208556783</v>
      </c>
      <c r="AI1117" s="165">
        <v>0.49252373547450873</v>
      </c>
      <c r="AJ1117" s="166" t="e">
        <f>+AJ961/AJ$955</f>
        <v>#VALUE!</v>
      </c>
      <c r="AK1117" s="166">
        <v>0.59919496725374322</v>
      </c>
      <c r="AL1117" s="166">
        <v>0.57309917439603797</v>
      </c>
      <c r="AM1117" s="166">
        <v>0.57756548354476744</v>
      </c>
      <c r="AN1117" s="166">
        <v>0.57656178776192524</v>
      </c>
      <c r="AO1117" s="166" t="e">
        <f>+AO961/AO$955</f>
        <v>#VALUE!</v>
      </c>
      <c r="AP1117" s="166">
        <v>0.61795013653154807</v>
      </c>
      <c r="AQ1117" s="166">
        <v>0.6349232988430199</v>
      </c>
      <c r="AR1117" s="166">
        <v>0.645734941265935</v>
      </c>
      <c r="AS1117" s="166" t="e">
        <f>+AS961/AS$955</f>
        <v>#VALUE!</v>
      </c>
      <c r="AT1117" s="166">
        <v>0.61229576175826617</v>
      </c>
      <c r="AU1117" s="166">
        <v>0.65161418266482884</v>
      </c>
      <c r="AV1117" s="166">
        <v>0.64951330385481243</v>
      </c>
      <c r="AW1117" s="166">
        <v>0.64709295099453801</v>
      </c>
      <c r="AX1117" s="166" t="e">
        <f>+AX961/AX$955</f>
        <v>#VALUE!</v>
      </c>
      <c r="AY1117" s="166"/>
      <c r="AZ1117" s="166">
        <v>0.79024801890866114</v>
      </c>
      <c r="BA1117" s="166">
        <v>0.81048384175803267</v>
      </c>
      <c r="BB1117" s="166">
        <v>0.82050795582407576</v>
      </c>
      <c r="BC1117" s="166">
        <v>0.84062807588161226</v>
      </c>
      <c r="BD1117" s="166">
        <v>0.8091033922207802</v>
      </c>
      <c r="BE1117" s="166">
        <v>0.83426605128330222</v>
      </c>
      <c r="BF1117" s="166" t="e">
        <f>+BF961/BF$955</f>
        <v>#VALUE!</v>
      </c>
      <c r="BG1117" s="166">
        <v>0.80369640035067991</v>
      </c>
      <c r="BH1117" s="166">
        <v>0.83738941649597554</v>
      </c>
      <c r="BI1117" s="166">
        <v>0.82438523659754392</v>
      </c>
      <c r="BJ1117" s="166">
        <v>0.85281266373520104</v>
      </c>
      <c r="BK1117" s="166">
        <v>0.80715837588849693</v>
      </c>
      <c r="BL1117" s="166">
        <v>0.85777402220095134</v>
      </c>
      <c r="BM1117" s="166">
        <v>0.81730056874085433</v>
      </c>
      <c r="BN1117" s="166">
        <v>0.84909030748886316</v>
      </c>
      <c r="BO1117" s="166" t="e">
        <f>+BO961/BO$955</f>
        <v>#VALUE!</v>
      </c>
      <c r="BP1117" s="166">
        <v>0.78759590001157376</v>
      </c>
      <c r="BQ1117" s="166">
        <v>0.58028553682039063</v>
      </c>
      <c r="BR1117" s="166">
        <v>0.64126299490702443</v>
      </c>
      <c r="BS1117" s="166">
        <v>0.89838989791844259</v>
      </c>
      <c r="BT1117" s="166">
        <v>0.60774723272648579</v>
      </c>
      <c r="BU1117" s="166">
        <v>0.61276381836707083</v>
      </c>
      <c r="BV1117" s="166">
        <v>0.63517497226149433</v>
      </c>
      <c r="BW1117" s="166">
        <v>0.58807977498887631</v>
      </c>
      <c r="BX1117" s="166">
        <v>0.60503222378344057</v>
      </c>
      <c r="BY1117" s="166">
        <v>0.628151058467045</v>
      </c>
      <c r="BZ1117" s="165">
        <v>0.6142435291361068</v>
      </c>
      <c r="CA1117" s="166" t="e">
        <f>+CA961/CA$955</f>
        <v>#VALUE!</v>
      </c>
      <c r="CB1117" s="166">
        <v>0.57162733189761727</v>
      </c>
      <c r="CC1117" s="166">
        <v>0.57118119171871873</v>
      </c>
      <c r="CD1117" s="166">
        <v>0.5844033594287944</v>
      </c>
      <c r="CE1117" s="166">
        <v>0.57971205252085889</v>
      </c>
      <c r="CF1117" s="166">
        <v>0.57711846271940603</v>
      </c>
      <c r="CG1117" s="166">
        <v>0.59647675026579727</v>
      </c>
      <c r="CH1117" s="166">
        <v>0.55705912952564207</v>
      </c>
      <c r="CI1117" s="166">
        <v>0.56638630535483925</v>
      </c>
      <c r="CJ1117" s="165">
        <v>0.54514141388975823</v>
      </c>
      <c r="CK1117" s="165">
        <v>0.55866872319259553</v>
      </c>
      <c r="CL1117" s="166" t="e">
        <f>+CL961/CL$955</f>
        <v>#VALUE!</v>
      </c>
      <c r="CM1117" s="166">
        <v>0.55931802465815361</v>
      </c>
      <c r="CN1117" s="166">
        <v>0.52352427426182524</v>
      </c>
      <c r="CO1117" s="166">
        <v>0.52568655309969903</v>
      </c>
      <c r="CP1117" s="166">
        <v>0.50525603081037151</v>
      </c>
      <c r="CQ1117" s="166">
        <v>0.53728694780879138</v>
      </c>
      <c r="CR1117" s="166">
        <v>0.56003793344453578</v>
      </c>
      <c r="CS1117" s="166">
        <v>0.49211522071851183</v>
      </c>
      <c r="CT1117" s="166">
        <v>0.51010657808877313</v>
      </c>
      <c r="CU1117" s="166">
        <v>0.54930326998008483</v>
      </c>
      <c r="CV1117" s="166">
        <v>0.49163477315553655</v>
      </c>
      <c r="CW1117" s="166">
        <v>0.50371604431203265</v>
      </c>
      <c r="CX1117" s="166">
        <v>0.49667737830205672</v>
      </c>
      <c r="CY1117" s="166">
        <v>0.5022376897564349</v>
      </c>
      <c r="CZ1117" s="166">
        <v>0.51593380058038929</v>
      </c>
      <c r="DA1117" s="166" t="e">
        <f t="shared" si="1120"/>
        <v>#VALUE!</v>
      </c>
      <c r="DB1117" s="165">
        <v>0.54451001988536496</v>
      </c>
      <c r="DC1117" s="165">
        <v>0.56159006623773433</v>
      </c>
      <c r="DD1117" s="165">
        <v>0.58980139660972963</v>
      </c>
      <c r="DE1117" s="165">
        <v>0.55033074294190842</v>
      </c>
      <c r="DF1117" s="165">
        <v>0.56577207058914281</v>
      </c>
      <c r="DG1117" s="165">
        <v>0.58562340201094076</v>
      </c>
      <c r="DH1117" s="165">
        <v>0.53390426185150353</v>
      </c>
      <c r="DI1117" s="165">
        <v>0.55319162958914636</v>
      </c>
      <c r="DJ1117" s="165">
        <v>0.57401233077905733</v>
      </c>
      <c r="DK1117" s="165">
        <v>0.54537031356424104</v>
      </c>
      <c r="DL1117" s="165">
        <v>0.56093436843029443</v>
      </c>
      <c r="DM1117" s="165">
        <v>0.56901893971147743</v>
      </c>
      <c r="DN1117" s="167" t="e">
        <f>+DN961/DN$955</f>
        <v>#VALUE!</v>
      </c>
      <c r="DO1117" s="165">
        <v>0.56901893971147743</v>
      </c>
      <c r="DP1117" s="165">
        <v>0.50181473682381761</v>
      </c>
      <c r="DQ1117" s="165">
        <v>0.51259340216275429</v>
      </c>
      <c r="DR1117" s="165">
        <v>0.52715725370317945</v>
      </c>
      <c r="DS1117" s="165">
        <v>0.49896205830131113</v>
      </c>
      <c r="DT1117" s="165">
        <v>0.50815867701050077</v>
      </c>
      <c r="DU1117" s="165">
        <v>0.52505193822424923</v>
      </c>
      <c r="DV1117" s="168" t="e">
        <f t="shared" si="1121"/>
        <v>#VALUE!</v>
      </c>
      <c r="DW1117" s="169" t="e">
        <f t="shared" si="1121"/>
        <v>#VALUE!</v>
      </c>
      <c r="DX1117" s="170" t="e">
        <f t="shared" si="1121"/>
        <v>#VALUE!</v>
      </c>
      <c r="DZ1117" s="165" t="e">
        <f>+DZ961/DZ$955</f>
        <v>#VALUE!</v>
      </c>
      <c r="EC1117" s="165" t="e">
        <f>+EC961/EC$955</f>
        <v>#VALUE!</v>
      </c>
      <c r="EF1117" s="165" t="e">
        <f>+EF961/EF$955</f>
        <v>#VALUE!</v>
      </c>
      <c r="EI1117" s="165" t="e">
        <f>+EI961/EI$955</f>
        <v>#VALUE!</v>
      </c>
      <c r="EL1117" s="165" t="e">
        <f>+EL961/EL$955</f>
        <v>#VALUE!</v>
      </c>
      <c r="EO1117" s="165" t="e">
        <f>+EO961/EO$955</f>
        <v>#VALUE!</v>
      </c>
    </row>
    <row r="1118" spans="1:145" ht="15.5" x14ac:dyDescent="0.35">
      <c r="A1118" s="27"/>
      <c r="B1118" s="165"/>
      <c r="C1118" s="165"/>
      <c r="D1118" s="165"/>
      <c r="E1118" s="165"/>
      <c r="F1118" s="165"/>
      <c r="G1118" s="165"/>
      <c r="H1118" s="165"/>
      <c r="I1118" s="165"/>
      <c r="J1118" s="165"/>
      <c r="K1118" s="165"/>
      <c r="L1118" s="165"/>
      <c r="M1118" s="165"/>
      <c r="N1118" s="165"/>
      <c r="O1118" s="165"/>
      <c r="P1118" s="165"/>
      <c r="Q1118" s="165"/>
      <c r="R1118" s="165"/>
      <c r="S1118" s="165"/>
      <c r="T1118" s="165"/>
      <c r="U1118" s="165"/>
      <c r="V1118" s="165"/>
      <c r="W1118" s="165"/>
      <c r="X1118" s="166"/>
      <c r="Y1118" s="166"/>
      <c r="Z1118" s="165"/>
      <c r="AA1118" s="165"/>
      <c r="AB1118" s="165"/>
      <c r="AC1118" s="165"/>
      <c r="AD1118" s="165"/>
      <c r="AE1118" s="165"/>
      <c r="AF1118" s="165"/>
      <c r="AG1118" s="165"/>
      <c r="AH1118" s="165"/>
      <c r="AI1118" s="165"/>
      <c r="AJ1118" s="166"/>
      <c r="AK1118" s="166"/>
      <c r="AL1118" s="166"/>
      <c r="AM1118" s="166"/>
      <c r="AN1118" s="166"/>
      <c r="AO1118" s="166"/>
      <c r="AP1118" s="166"/>
      <c r="AQ1118" s="166"/>
      <c r="AR1118" s="166"/>
      <c r="AS1118" s="166"/>
      <c r="AT1118" s="166"/>
      <c r="AU1118" s="166"/>
      <c r="AV1118" s="166"/>
      <c r="AW1118" s="166"/>
      <c r="AX1118" s="166"/>
      <c r="AY1118" s="166"/>
      <c r="AZ1118" s="166"/>
      <c r="BA1118" s="166"/>
      <c r="BB1118" s="166"/>
      <c r="BC1118" s="166"/>
      <c r="BD1118" s="166"/>
      <c r="BE1118" s="166"/>
      <c r="BF1118" s="166"/>
      <c r="BG1118" s="166"/>
      <c r="BH1118" s="166"/>
      <c r="BI1118" s="166"/>
      <c r="BJ1118" s="166"/>
      <c r="BK1118" s="166"/>
      <c r="BL1118" s="166"/>
      <c r="BM1118" s="166"/>
      <c r="BN1118" s="166"/>
      <c r="BO1118" s="166"/>
      <c r="BP1118" s="166"/>
      <c r="BQ1118" s="166"/>
      <c r="BR1118" s="166"/>
      <c r="BS1118" s="166"/>
      <c r="BT1118" s="166"/>
      <c r="BU1118" s="166"/>
      <c r="BV1118" s="166"/>
      <c r="BW1118" s="166"/>
      <c r="BX1118" s="166"/>
      <c r="BY1118" s="166"/>
      <c r="BZ1118" s="165"/>
      <c r="CA1118" s="166"/>
      <c r="CB1118" s="166"/>
      <c r="CC1118" s="166"/>
      <c r="CD1118" s="166"/>
      <c r="CE1118" s="166"/>
      <c r="CF1118" s="166"/>
      <c r="CG1118" s="166"/>
      <c r="CH1118" s="166"/>
      <c r="CI1118" s="166"/>
      <c r="CJ1118" s="165"/>
      <c r="CK1118" s="165"/>
      <c r="CL1118" s="166"/>
      <c r="CM1118" s="166"/>
      <c r="CN1118" s="166"/>
      <c r="CO1118" s="166"/>
      <c r="CP1118" s="166"/>
      <c r="CQ1118" s="166"/>
      <c r="CR1118" s="166"/>
      <c r="CS1118" s="166"/>
      <c r="CT1118" s="166"/>
      <c r="CU1118" s="166"/>
      <c r="CV1118" s="166"/>
      <c r="CW1118" s="166"/>
      <c r="CX1118" s="166"/>
      <c r="CY1118" s="166"/>
      <c r="CZ1118" s="166"/>
      <c r="DA1118" s="166"/>
      <c r="DB1118" s="165"/>
      <c r="DC1118" s="165"/>
      <c r="DD1118" s="165"/>
      <c r="DE1118" s="165"/>
      <c r="DF1118" s="165"/>
      <c r="DG1118" s="165"/>
      <c r="DH1118" s="165"/>
      <c r="DI1118" s="165"/>
      <c r="DJ1118" s="165"/>
      <c r="DK1118" s="165"/>
      <c r="DL1118" s="165"/>
      <c r="DM1118" s="165"/>
      <c r="DN1118" s="167"/>
      <c r="DO1118" s="165"/>
      <c r="DP1118" s="165"/>
      <c r="DQ1118" s="165"/>
      <c r="DR1118" s="165"/>
      <c r="DS1118" s="165"/>
      <c r="DT1118" s="165"/>
      <c r="DU1118" s="165"/>
      <c r="DV1118" s="168"/>
      <c r="DW1118" s="169"/>
      <c r="DX1118" s="170"/>
      <c r="DZ1118" s="165"/>
      <c r="EC1118" s="165"/>
      <c r="EF1118" s="165"/>
      <c r="EI1118" s="165"/>
      <c r="EL1118" s="165"/>
      <c r="EO1118" s="165"/>
    </row>
    <row r="1119" spans="1:145" ht="15.5" x14ac:dyDescent="0.35">
      <c r="A1119" s="56" t="s">
        <v>405</v>
      </c>
      <c r="B1119" s="165" t="e">
        <f t="shared" ref="B1119:AA1121" si="1122">+B963/B$955</f>
        <v>#VALUE!</v>
      </c>
      <c r="C1119" s="165" t="e">
        <f t="shared" si="1122"/>
        <v>#VALUE!</v>
      </c>
      <c r="D1119" s="165" t="e">
        <f t="shared" si="1122"/>
        <v>#VALUE!</v>
      </c>
      <c r="E1119" s="165" t="e">
        <f t="shared" si="1122"/>
        <v>#VALUE!</v>
      </c>
      <c r="F1119" s="165" t="e">
        <f t="shared" si="1122"/>
        <v>#VALUE!</v>
      </c>
      <c r="G1119" s="165" t="e">
        <f t="shared" si="1122"/>
        <v>#VALUE!</v>
      </c>
      <c r="H1119" s="165" t="e">
        <f t="shared" si="1122"/>
        <v>#VALUE!</v>
      </c>
      <c r="I1119" s="165" t="e">
        <f t="shared" si="1122"/>
        <v>#VALUE!</v>
      </c>
      <c r="J1119" s="165" t="e">
        <f t="shared" si="1122"/>
        <v>#VALUE!</v>
      </c>
      <c r="K1119" s="165" t="e">
        <f t="shared" si="1122"/>
        <v>#VALUE!</v>
      </c>
      <c r="L1119" s="165" t="e">
        <f t="shared" si="1122"/>
        <v>#VALUE!</v>
      </c>
      <c r="M1119" s="165" t="e">
        <f t="shared" si="1122"/>
        <v>#VALUE!</v>
      </c>
      <c r="N1119" s="165" t="e">
        <f t="shared" si="1122"/>
        <v>#VALUE!</v>
      </c>
      <c r="O1119" s="165" t="e">
        <f t="shared" si="1122"/>
        <v>#VALUE!</v>
      </c>
      <c r="P1119" s="165" t="e">
        <f t="shared" si="1122"/>
        <v>#VALUE!</v>
      </c>
      <c r="Q1119" s="165" t="e">
        <f t="shared" si="1122"/>
        <v>#VALUE!</v>
      </c>
      <c r="R1119" s="165" t="e">
        <f t="shared" si="1122"/>
        <v>#VALUE!</v>
      </c>
      <c r="S1119" s="165" t="e">
        <f t="shared" si="1122"/>
        <v>#VALUE!</v>
      </c>
      <c r="T1119" s="165" t="e">
        <f t="shared" si="1122"/>
        <v>#VALUE!</v>
      </c>
      <c r="U1119" s="165" t="e">
        <f t="shared" si="1122"/>
        <v>#VALUE!</v>
      </c>
      <c r="V1119" s="165" t="e">
        <f t="shared" si="1122"/>
        <v>#VALUE!</v>
      </c>
      <c r="W1119" s="165" t="e">
        <f t="shared" si="1122"/>
        <v>#VALUE!</v>
      </c>
      <c r="X1119" s="166" t="e">
        <f t="shared" si="1122"/>
        <v>#VALUE!</v>
      </c>
      <c r="Y1119" s="166" t="e">
        <f t="shared" si="1122"/>
        <v>#VALUE!</v>
      </c>
      <c r="Z1119" s="165" t="e">
        <f t="shared" si="1122"/>
        <v>#VALUE!</v>
      </c>
      <c r="AA1119" s="165" t="e">
        <f t="shared" si="1122"/>
        <v>#VALUE!</v>
      </c>
      <c r="AB1119" s="165">
        <v>0.383503249729573</v>
      </c>
      <c r="AC1119" s="165">
        <v>0.37860948783789183</v>
      </c>
      <c r="AD1119" s="165">
        <v>0.37560455643956991</v>
      </c>
      <c r="AE1119" s="165" t="e">
        <f>+AE963/AE$955</f>
        <v>#VALUE!</v>
      </c>
      <c r="AF1119" s="165">
        <v>0.33965555984387552</v>
      </c>
      <c r="AG1119" s="165">
        <v>0.34281588348092434</v>
      </c>
      <c r="AH1119" s="165">
        <v>0.35604723638666624</v>
      </c>
      <c r="AI1119" s="165">
        <v>0.36163680288737715</v>
      </c>
      <c r="AJ1119" s="166" t="e">
        <f>+AJ963/AJ$955</f>
        <v>#VALUE!</v>
      </c>
      <c r="AK1119" s="166">
        <v>0.37770410276110983</v>
      </c>
      <c r="AL1119" s="166">
        <v>0.34488504748672799</v>
      </c>
      <c r="AM1119" s="166">
        <v>0.33983527888700504</v>
      </c>
      <c r="AN1119" s="166">
        <v>0.34078905077609511</v>
      </c>
      <c r="AO1119" s="166" t="e">
        <f>+AO963/AO$955</f>
        <v>#VALUE!</v>
      </c>
      <c r="AP1119" s="166">
        <v>0.33239551391261801</v>
      </c>
      <c r="AQ1119" s="166">
        <v>0.32217682405069398</v>
      </c>
      <c r="AR1119" s="166">
        <v>0.28598228500141099</v>
      </c>
      <c r="AS1119" s="166" t="e">
        <f>+AS963/AS$955</f>
        <v>#VALUE!</v>
      </c>
      <c r="AT1119" s="166">
        <v>0.27900398037045643</v>
      </c>
      <c r="AU1119" s="166">
        <v>0.23484245036326978</v>
      </c>
      <c r="AV1119" s="166">
        <v>0.21600731835696291</v>
      </c>
      <c r="AW1119" s="166">
        <v>0.21523910620661804</v>
      </c>
      <c r="AX1119" s="166" t="e">
        <f>+AX963/AX$955</f>
        <v>#VALUE!</v>
      </c>
      <c r="AY1119" s="166"/>
      <c r="AZ1119" s="166">
        <v>4.8995595001015489E-2</v>
      </c>
      <c r="BA1119" s="166">
        <v>5.0320592979806719E-2</v>
      </c>
      <c r="BB1119" s="166">
        <v>4.2450219799758097E-2</v>
      </c>
      <c r="BC1119" s="166">
        <v>4.3134089416763777E-2</v>
      </c>
      <c r="BD1119" s="166">
        <v>4.183199709921142E-2</v>
      </c>
      <c r="BE1119" s="166">
        <v>4.3041641583940263E-2</v>
      </c>
      <c r="BF1119" s="166">
        <f>+BF963/BF$955</f>
        <v>0.24457689486728457</v>
      </c>
      <c r="BG1119" s="166">
        <v>4.3439566158601443E-2</v>
      </c>
      <c r="BH1119" s="166">
        <v>4.4863245214064734E-2</v>
      </c>
      <c r="BI1119" s="166">
        <v>4.5778928154976035E-2</v>
      </c>
      <c r="BJ1119" s="166">
        <v>4.8115453426509434E-2</v>
      </c>
      <c r="BK1119" s="166">
        <v>4.0441185802815312E-2</v>
      </c>
      <c r="BL1119" s="166">
        <v>4.2862240425182933E-2</v>
      </c>
      <c r="BM1119" s="166">
        <v>4.1672836920507238E-2</v>
      </c>
      <c r="BN1119" s="166">
        <v>4.3510653122370971E-2</v>
      </c>
      <c r="BO1119" s="166" t="e">
        <f>+BO963/BO$955</f>
        <v>#VALUE!</v>
      </c>
      <c r="BP1119" s="166">
        <v>4.724207128908909E-2</v>
      </c>
      <c r="BQ1119" s="166">
        <v>0.26966753877576372</v>
      </c>
      <c r="BR1119" s="166">
        <v>0.27557623528613234</v>
      </c>
      <c r="BS1119" s="166">
        <v>6.2795177518758294E-2</v>
      </c>
      <c r="BT1119" s="166">
        <v>0.27083992971620979</v>
      </c>
      <c r="BU1119" s="166">
        <v>0.27754019910478744</v>
      </c>
      <c r="BV1119" s="166">
        <v>0.29278419720509952</v>
      </c>
      <c r="BW1119" s="166">
        <v>0.26252462069227761</v>
      </c>
      <c r="BX1119" s="166">
        <v>0.25904200208211747</v>
      </c>
      <c r="BY1119" s="166">
        <v>0.26352837418578745</v>
      </c>
      <c r="BZ1119" s="165">
        <v>0.26115145429590342</v>
      </c>
      <c r="CA1119" s="166">
        <f>+CA963/CA$955</f>
        <v>0.22720559890311257</v>
      </c>
      <c r="CB1119" s="166">
        <v>0.27907400614166222</v>
      </c>
      <c r="CC1119" s="166">
        <v>0.28112182040488265</v>
      </c>
      <c r="CD1119" s="166">
        <v>0.28429353029588916</v>
      </c>
      <c r="CE1119" s="166">
        <v>0.27646990940510652</v>
      </c>
      <c r="CF1119" s="166">
        <v>0.2783406703484656</v>
      </c>
      <c r="CG1119" s="166">
        <v>0.27886588227645603</v>
      </c>
      <c r="CH1119" s="166">
        <v>0.27787366173927525</v>
      </c>
      <c r="CI1119" s="166">
        <v>0.27763811617097467</v>
      </c>
      <c r="CJ1119" s="165">
        <v>0.27682029266697289</v>
      </c>
      <c r="CK1119" s="165">
        <v>0.27574240901621522</v>
      </c>
      <c r="CL1119" s="166">
        <f>+CL963/CL$955</f>
        <v>0.24044639102180865</v>
      </c>
      <c r="CM1119" s="166">
        <v>0.28704890092995711</v>
      </c>
      <c r="CN1119" s="166">
        <v>0.29431404203420175</v>
      </c>
      <c r="CO1119" s="166">
        <v>0.29284992722428743</v>
      </c>
      <c r="CP1119" s="166">
        <v>0.28764069307991419</v>
      </c>
      <c r="CQ1119" s="166">
        <v>0.29138571273982522</v>
      </c>
      <c r="CR1119" s="166">
        <v>0.29480037615028787</v>
      </c>
      <c r="CS1119" s="166">
        <v>0.27965600812814334</v>
      </c>
      <c r="CT1119" s="166">
        <v>0.28282170723354927</v>
      </c>
      <c r="CU1119" s="166">
        <v>0.29087435412148294</v>
      </c>
      <c r="CV1119" s="166">
        <v>0.27718748128071669</v>
      </c>
      <c r="CW1119" s="166">
        <v>0.27944112636398089</v>
      </c>
      <c r="CX1119" s="166">
        <v>0.27434019300387463</v>
      </c>
      <c r="CY1119" s="166">
        <v>0.27779127399335279</v>
      </c>
      <c r="CZ1119" s="166">
        <v>0.28415324962568145</v>
      </c>
      <c r="DA1119" s="166">
        <f t="shared" ref="DA1119:DA1121" si="1123">+DA963/DA$955</f>
        <v>0.24499839408985871</v>
      </c>
      <c r="DB1119" s="165">
        <v>0.274733172101363</v>
      </c>
      <c r="DC1119" s="165">
        <v>0.27359360585448023</v>
      </c>
      <c r="DD1119" s="165">
        <v>0.2738218398754233</v>
      </c>
      <c r="DE1119" s="165">
        <v>0.27922470621228196</v>
      </c>
      <c r="DF1119" s="165">
        <v>0.27816279278871114</v>
      </c>
      <c r="DG1119" s="165">
        <v>0.28190227115190314</v>
      </c>
      <c r="DH1119" s="165">
        <v>0.27934786643359877</v>
      </c>
      <c r="DI1119" s="165">
        <v>0.27742380684101386</v>
      </c>
      <c r="DJ1119" s="165">
        <v>0.28063889204103126</v>
      </c>
      <c r="DK1119" s="165">
        <v>0.27806213297364746</v>
      </c>
      <c r="DL1119" s="165">
        <v>0.27541469695101539</v>
      </c>
      <c r="DM1119" s="165">
        <v>0.27928746509679503</v>
      </c>
      <c r="DN1119" s="167">
        <f>+DN963/DN$955</f>
        <v>0.2544617859430503</v>
      </c>
      <c r="DO1119" s="165">
        <v>0.27928746509679503</v>
      </c>
      <c r="DP1119" s="165">
        <v>0.2917104359044197</v>
      </c>
      <c r="DQ1119" s="165">
        <v>0.28932157020414273</v>
      </c>
      <c r="DR1119" s="165">
        <v>0.28168960961709405</v>
      </c>
      <c r="DS1119" s="165">
        <v>0.27206603833088416</v>
      </c>
      <c r="DT1119" s="165">
        <v>0.27069447828384918</v>
      </c>
      <c r="DU1119" s="165">
        <v>0.26183148196700906</v>
      </c>
      <c r="DV1119" s="168">
        <f t="shared" ref="DV1119:DX1121" si="1124">+DV963/DV$955</f>
        <v>0.2608552785117062</v>
      </c>
      <c r="DW1119" s="169">
        <f t="shared" si="1124"/>
        <v>0.26077593748505695</v>
      </c>
      <c r="DX1119" s="170">
        <f t="shared" si="1124"/>
        <v>0.25774814143559743</v>
      </c>
      <c r="DZ1119" s="165">
        <f>+DZ963/DZ$955</f>
        <v>0.24822940249315159</v>
      </c>
      <c r="EC1119" s="165">
        <f>+EC963/EC$955</f>
        <v>0.23999079275005919</v>
      </c>
      <c r="EF1119" s="165" t="e">
        <f>+EF963/EF$955</f>
        <v>#VALUE!</v>
      </c>
      <c r="EI1119" s="165" t="e">
        <f>+EI963/EI$955</f>
        <v>#VALUE!</v>
      </c>
      <c r="EL1119" s="165" t="e">
        <f>+EL963/EL$955</f>
        <v>#VALUE!</v>
      </c>
      <c r="EO1119" s="165" t="e">
        <f>+EO963/EO$955</f>
        <v>#VALUE!</v>
      </c>
    </row>
    <row r="1120" spans="1:145" ht="15.5" x14ac:dyDescent="0.35">
      <c r="A1120" s="56" t="s">
        <v>406</v>
      </c>
      <c r="B1120" s="165" t="e">
        <f t="shared" si="1122"/>
        <v>#VALUE!</v>
      </c>
      <c r="C1120" s="165" t="e">
        <f t="shared" si="1122"/>
        <v>#VALUE!</v>
      </c>
      <c r="D1120" s="165" t="e">
        <f t="shared" si="1122"/>
        <v>#VALUE!</v>
      </c>
      <c r="E1120" s="165" t="e">
        <f t="shared" si="1122"/>
        <v>#VALUE!</v>
      </c>
      <c r="F1120" s="165" t="e">
        <f t="shared" si="1122"/>
        <v>#VALUE!</v>
      </c>
      <c r="G1120" s="165" t="e">
        <f t="shared" si="1122"/>
        <v>#VALUE!</v>
      </c>
      <c r="H1120" s="165" t="e">
        <f t="shared" si="1122"/>
        <v>#VALUE!</v>
      </c>
      <c r="I1120" s="165" t="e">
        <f t="shared" si="1122"/>
        <v>#VALUE!</v>
      </c>
      <c r="J1120" s="165" t="e">
        <f t="shared" si="1122"/>
        <v>#VALUE!</v>
      </c>
      <c r="K1120" s="165" t="e">
        <f t="shared" si="1122"/>
        <v>#VALUE!</v>
      </c>
      <c r="L1120" s="165" t="e">
        <f t="shared" si="1122"/>
        <v>#VALUE!</v>
      </c>
      <c r="M1120" s="165" t="e">
        <f t="shared" si="1122"/>
        <v>#VALUE!</v>
      </c>
      <c r="N1120" s="165" t="e">
        <f t="shared" si="1122"/>
        <v>#VALUE!</v>
      </c>
      <c r="O1120" s="165" t="e">
        <f t="shared" si="1122"/>
        <v>#VALUE!</v>
      </c>
      <c r="P1120" s="165" t="e">
        <f t="shared" si="1122"/>
        <v>#VALUE!</v>
      </c>
      <c r="Q1120" s="165" t="e">
        <f t="shared" si="1122"/>
        <v>#VALUE!</v>
      </c>
      <c r="R1120" s="165" t="e">
        <f t="shared" si="1122"/>
        <v>#VALUE!</v>
      </c>
      <c r="S1120" s="165" t="e">
        <f t="shared" si="1122"/>
        <v>#VALUE!</v>
      </c>
      <c r="T1120" s="165" t="e">
        <f t="shared" si="1122"/>
        <v>#VALUE!</v>
      </c>
      <c r="U1120" s="165" t="e">
        <f t="shared" si="1122"/>
        <v>#VALUE!</v>
      </c>
      <c r="V1120" s="165" t="e">
        <f t="shared" si="1122"/>
        <v>#VALUE!</v>
      </c>
      <c r="W1120" s="165" t="e">
        <f t="shared" si="1122"/>
        <v>#VALUE!</v>
      </c>
      <c r="X1120" s="166" t="e">
        <f t="shared" si="1122"/>
        <v>#VALUE!</v>
      </c>
      <c r="Y1120" s="166" t="e">
        <f t="shared" si="1122"/>
        <v>#VALUE!</v>
      </c>
      <c r="Z1120" s="165" t="e">
        <f t="shared" si="1122"/>
        <v>#VALUE!</v>
      </c>
      <c r="AA1120" s="165" t="e">
        <f t="shared" si="1122"/>
        <v>#VALUE!</v>
      </c>
      <c r="AB1120" s="165">
        <v>0.381410993480366</v>
      </c>
      <c r="AC1120" s="165">
        <v>0.3767284455667908</v>
      </c>
      <c r="AD1120" s="165">
        <v>0.37375264943848152</v>
      </c>
      <c r="AE1120" s="165" t="e">
        <f>+AE964/AE$955</f>
        <v>#VALUE!</v>
      </c>
      <c r="AF1120" s="165">
        <v>0.33937152899155543</v>
      </c>
      <c r="AG1120" s="165">
        <v>0.342552274450108</v>
      </c>
      <c r="AH1120" s="165">
        <v>0.35578629635087061</v>
      </c>
      <c r="AI1120" s="165">
        <v>0.36136732422033052</v>
      </c>
      <c r="AJ1120" s="166" t="e">
        <f>+AJ964/AJ$955</f>
        <v>#VALUE!</v>
      </c>
      <c r="AK1120" s="166">
        <v>0.37740151788030851</v>
      </c>
      <c r="AL1120" s="166">
        <v>0.34459685877620944</v>
      </c>
      <c r="AM1120" s="166">
        <v>0.33953998553773618</v>
      </c>
      <c r="AN1120" s="166">
        <v>0.34049290396916537</v>
      </c>
      <c r="AO1120" s="166" t="e">
        <f>+AO964/AO$955</f>
        <v>#VALUE!</v>
      </c>
      <c r="AP1120" s="166">
        <v>0.33208770391659609</v>
      </c>
      <c r="AQ1120" s="166">
        <v>0.32185902043526932</v>
      </c>
      <c r="AR1120" s="166">
        <v>0.2856741933795986</v>
      </c>
      <c r="AS1120" s="166" t="e">
        <f>+AS964/AS$955</f>
        <v>#VALUE!</v>
      </c>
      <c r="AT1120" s="166">
        <v>0.27873681837559877</v>
      </c>
      <c r="AU1120" s="166">
        <v>0.23456700945048439</v>
      </c>
      <c r="AV1120" s="166">
        <v>0.21573117047301768</v>
      </c>
      <c r="AW1120" s="166">
        <v>0.21496185085122399</v>
      </c>
      <c r="AX1120" s="166" t="e">
        <f>+AX964/AX$955</f>
        <v>#VALUE!</v>
      </c>
      <c r="AY1120" s="166"/>
      <c r="AZ1120" s="166">
        <v>4.8738448060101865E-2</v>
      </c>
      <c r="BA1120" s="166">
        <v>5.0056103888003307E-2</v>
      </c>
      <c r="BB1120" s="166">
        <v>4.2192205582356188E-2</v>
      </c>
      <c r="BC1120" s="166">
        <v>4.2867803341278293E-2</v>
      </c>
      <c r="BD1120" s="166">
        <v>4.1580300645378002E-2</v>
      </c>
      <c r="BE1120" s="166">
        <v>4.278288074765535E-2</v>
      </c>
      <c r="BF1120" s="166">
        <f>+BF964/BF$955</f>
        <v>0.24371400331484</v>
      </c>
      <c r="BG1120" s="166">
        <v>4.3193901445025204E-2</v>
      </c>
      <c r="BH1120" s="166">
        <v>4.4605077203461636E-2</v>
      </c>
      <c r="BI1120" s="166">
        <v>4.2909760175553605E-2</v>
      </c>
      <c r="BJ1120" s="166">
        <v>4.5083678051759245E-2</v>
      </c>
      <c r="BK1120" s="166">
        <v>3.7568363168665513E-2</v>
      </c>
      <c r="BL1120" s="166">
        <v>3.984160011045966E-2</v>
      </c>
      <c r="BM1120" s="166">
        <v>3.8772007387671545E-2</v>
      </c>
      <c r="BN1120" s="166">
        <v>4.0459702022102383E-2</v>
      </c>
      <c r="BO1120" s="166" t="e">
        <f>+BO964/BO$955</f>
        <v>#VALUE!</v>
      </c>
      <c r="BP1120" s="166">
        <v>4.4404999107648419E-2</v>
      </c>
      <c r="BQ1120" s="166">
        <v>0.26662544225672596</v>
      </c>
      <c r="BR1120" s="166">
        <v>0.27216518958994212</v>
      </c>
      <c r="BS1120" s="166">
        <v>5.9106928890668188E-2</v>
      </c>
      <c r="BT1120" s="166">
        <v>0.26757712825501911</v>
      </c>
      <c r="BU1120" s="166">
        <v>0.27408629156228137</v>
      </c>
      <c r="BV1120" s="166">
        <v>0.28898099991715881</v>
      </c>
      <c r="BW1120" s="166">
        <v>0.25934978475734066</v>
      </c>
      <c r="BX1120" s="166">
        <v>0.25576397706803705</v>
      </c>
      <c r="BY1120" s="166">
        <v>0.26007479641065084</v>
      </c>
      <c r="BZ1120" s="165">
        <v>0.25798680260640477</v>
      </c>
      <c r="CA1120" s="166">
        <f>+CA964/CA$955</f>
        <v>0.22579241666187105</v>
      </c>
      <c r="CB1120" s="166">
        <v>0.27618649616485774</v>
      </c>
      <c r="CC1120" s="166">
        <v>0.27820645158684176</v>
      </c>
      <c r="CD1120" s="166">
        <v>0.28121813809951202</v>
      </c>
      <c r="CE1120" s="166">
        <v>0.2735714379508371</v>
      </c>
      <c r="CF1120" s="166">
        <v>0.27541248710074978</v>
      </c>
      <c r="CG1120" s="166">
        <v>0.27577826564245683</v>
      </c>
      <c r="CH1120" s="166">
        <v>0.27507020844130992</v>
      </c>
      <c r="CI1120" s="166">
        <v>0.27476483725799095</v>
      </c>
      <c r="CJ1120" s="165">
        <v>0.27404040140147468</v>
      </c>
      <c r="CK1120" s="165">
        <v>0.27290648510596605</v>
      </c>
      <c r="CL1120" s="166">
        <f>+CL964/CL$955</f>
        <v>0.23915453908636949</v>
      </c>
      <c r="CM1120" s="166">
        <v>0.28432802696342646</v>
      </c>
      <c r="CN1120" s="166">
        <v>0.29172231482281885</v>
      </c>
      <c r="CO1120" s="166">
        <v>0.29027159089602134</v>
      </c>
      <c r="CP1120" s="166">
        <v>0.28523840292552699</v>
      </c>
      <c r="CQ1120" s="166">
        <v>0.28881708366826836</v>
      </c>
      <c r="CR1120" s="166">
        <v>0.29208914473506931</v>
      </c>
      <c r="CS1120" s="166">
        <v>0.27734726522141795</v>
      </c>
      <c r="CT1120" s="166">
        <v>0.28042353547781845</v>
      </c>
      <c r="CU1120" s="166">
        <v>0.28825718508774473</v>
      </c>
      <c r="CV1120" s="166">
        <v>0.27422337333071301</v>
      </c>
      <c r="CW1120" s="166">
        <v>0.27639195910315878</v>
      </c>
      <c r="CX1120" s="166">
        <v>0.27135214673730318</v>
      </c>
      <c r="CY1120" s="166">
        <v>0.2747740015744411</v>
      </c>
      <c r="CZ1120" s="166">
        <v>0.28104615321223109</v>
      </c>
      <c r="DA1120" s="166">
        <f t="shared" si="1123"/>
        <v>0.24751000496390613</v>
      </c>
      <c r="DB1120" s="165">
        <v>0.27455027783842451</v>
      </c>
      <c r="DC1120" s="165">
        <v>0.27340458784719729</v>
      </c>
      <c r="DD1120" s="165">
        <v>0.27362652558170425</v>
      </c>
      <c r="DE1120" s="165">
        <v>0.27903655073347727</v>
      </c>
      <c r="DF1120" s="165">
        <v>0.27796820060291283</v>
      </c>
      <c r="DG1120" s="165">
        <v>0.28169956817831149</v>
      </c>
      <c r="DH1120" s="165">
        <v>0.27914969022703645</v>
      </c>
      <c r="DI1120" s="165">
        <v>0.27721898090154318</v>
      </c>
      <c r="DJ1120" s="165">
        <v>0.28042628327557884</v>
      </c>
      <c r="DK1120" s="165">
        <v>0.27786380852037806</v>
      </c>
      <c r="DL1120" s="165">
        <v>0.27521077279248729</v>
      </c>
      <c r="DM1120" s="165">
        <v>0.27907562015459159</v>
      </c>
      <c r="DN1120" s="167">
        <f>+DN964/DN$955</f>
        <v>0.25867749753427749</v>
      </c>
      <c r="DO1120" s="165">
        <v>0.27907562015459159</v>
      </c>
      <c r="DP1120" s="165">
        <v>0.29152325840382537</v>
      </c>
      <c r="DQ1120" s="165">
        <v>0.28913045841977447</v>
      </c>
      <c r="DR1120" s="165">
        <v>0.28149143755152184</v>
      </c>
      <c r="DS1120" s="165">
        <v>0.27187648562178518</v>
      </c>
      <c r="DT1120" s="165">
        <v>0.27050116202905672</v>
      </c>
      <c r="DU1120" s="165">
        <v>0.26223316248044382</v>
      </c>
      <c r="DV1120" s="168">
        <f t="shared" si="1124"/>
        <v>0.26125256808742864</v>
      </c>
      <c r="DW1120" s="169">
        <f t="shared" si="1124"/>
        <v>0.26117948329356455</v>
      </c>
      <c r="DX1120" s="170">
        <f t="shared" si="1124"/>
        <v>0.26182543526636187</v>
      </c>
      <c r="DZ1120" s="165">
        <f>+DZ964/DZ$955</f>
        <v>0.24861777529504675</v>
      </c>
      <c r="EC1120" s="165">
        <f>+EC964/EC$955</f>
        <v>0.2403643188523123</v>
      </c>
      <c r="EF1120" s="165" t="e">
        <f>+EF964/EF$955</f>
        <v>#VALUE!</v>
      </c>
      <c r="EI1120" s="165" t="e">
        <f>+EI964/EI$955</f>
        <v>#VALUE!</v>
      </c>
      <c r="EL1120" s="165" t="e">
        <f>+EL964/EL$955</f>
        <v>#VALUE!</v>
      </c>
      <c r="EO1120" s="165" t="e">
        <f>+EO964/EO$955</f>
        <v>#VALUE!</v>
      </c>
    </row>
    <row r="1121" spans="1:145" ht="15.5" x14ac:dyDescent="0.35">
      <c r="A1121" s="56" t="s">
        <v>407</v>
      </c>
      <c r="B1121" s="165" t="e">
        <f t="shared" si="1122"/>
        <v>#VALUE!</v>
      </c>
      <c r="C1121" s="165" t="e">
        <f t="shared" si="1122"/>
        <v>#VALUE!</v>
      </c>
      <c r="D1121" s="165" t="e">
        <f t="shared" si="1122"/>
        <v>#VALUE!</v>
      </c>
      <c r="E1121" s="165" t="e">
        <f t="shared" si="1122"/>
        <v>#VALUE!</v>
      </c>
      <c r="F1121" s="165" t="e">
        <f t="shared" si="1122"/>
        <v>#VALUE!</v>
      </c>
      <c r="G1121" s="165" t="e">
        <f t="shared" si="1122"/>
        <v>#VALUE!</v>
      </c>
      <c r="H1121" s="165" t="e">
        <f t="shared" si="1122"/>
        <v>#VALUE!</v>
      </c>
      <c r="I1121" s="165" t="e">
        <f t="shared" si="1122"/>
        <v>#VALUE!</v>
      </c>
      <c r="J1121" s="165" t="e">
        <f t="shared" si="1122"/>
        <v>#VALUE!</v>
      </c>
      <c r="K1121" s="165" t="e">
        <f t="shared" si="1122"/>
        <v>#VALUE!</v>
      </c>
      <c r="L1121" s="165" t="e">
        <f t="shared" si="1122"/>
        <v>#VALUE!</v>
      </c>
      <c r="M1121" s="165" t="e">
        <f t="shared" si="1122"/>
        <v>#VALUE!</v>
      </c>
      <c r="N1121" s="165" t="e">
        <f t="shared" si="1122"/>
        <v>#VALUE!</v>
      </c>
      <c r="O1121" s="165" t="e">
        <f t="shared" si="1122"/>
        <v>#VALUE!</v>
      </c>
      <c r="P1121" s="165" t="e">
        <f t="shared" si="1122"/>
        <v>#VALUE!</v>
      </c>
      <c r="Q1121" s="165" t="e">
        <f t="shared" si="1122"/>
        <v>#VALUE!</v>
      </c>
      <c r="R1121" s="165" t="e">
        <f t="shared" si="1122"/>
        <v>#VALUE!</v>
      </c>
      <c r="S1121" s="165" t="e">
        <f t="shared" si="1122"/>
        <v>#VALUE!</v>
      </c>
      <c r="T1121" s="165" t="e">
        <f t="shared" si="1122"/>
        <v>#VALUE!</v>
      </c>
      <c r="U1121" s="165" t="e">
        <f t="shared" si="1122"/>
        <v>#VALUE!</v>
      </c>
      <c r="V1121" s="165" t="e">
        <f t="shared" si="1122"/>
        <v>#VALUE!</v>
      </c>
      <c r="W1121" s="165" t="e">
        <f t="shared" si="1122"/>
        <v>#VALUE!</v>
      </c>
      <c r="X1121" s="166" t="e">
        <f t="shared" si="1122"/>
        <v>#VALUE!</v>
      </c>
      <c r="Y1121" s="166" t="e">
        <f t="shared" si="1122"/>
        <v>#VALUE!</v>
      </c>
      <c r="Z1121" s="165" t="e">
        <f t="shared" si="1122"/>
        <v>#VALUE!</v>
      </c>
      <c r="AA1121" s="165" t="e">
        <f t="shared" si="1122"/>
        <v>#VALUE!</v>
      </c>
      <c r="AB1121" s="165">
        <v>0.14016829062562819</v>
      </c>
      <c r="AC1121" s="165">
        <v>0.13101185005653501</v>
      </c>
      <c r="AD1121" s="165">
        <v>0.13205528825421781</v>
      </c>
      <c r="AE1121" s="165" t="e">
        <f>+AE965/AE$955</f>
        <v>#VALUE!</v>
      </c>
      <c r="AF1121" s="165">
        <v>0.14503503415931357</v>
      </c>
      <c r="AG1121" s="165">
        <v>0.12720711945848312</v>
      </c>
      <c r="AH1121" s="165">
        <v>0.13459900176840575</v>
      </c>
      <c r="AI1121" s="165">
        <v>0.136435007752708</v>
      </c>
      <c r="AJ1121" s="166" t="e">
        <f>+AJ965/AJ$955</f>
        <v>#VALUE!</v>
      </c>
      <c r="AK1121" s="166">
        <v>0.11896101012296716</v>
      </c>
      <c r="AL1121" s="166">
        <v>9.6878049388385221E-2</v>
      </c>
      <c r="AM1121" s="166">
        <v>0.10136556164377618</v>
      </c>
      <c r="AN1121" s="166">
        <v>0.10165852867250068</v>
      </c>
      <c r="AO1121" s="166" t="e">
        <f>+AO965/AO$955</f>
        <v>#VALUE!</v>
      </c>
      <c r="AP1121" s="166">
        <v>0.11156856090444137</v>
      </c>
      <c r="AQ1121" s="166">
        <v>0.10761643807787348</v>
      </c>
      <c r="AR1121" s="166">
        <v>9.5065076417114897E-2</v>
      </c>
      <c r="AS1121" s="166" t="e">
        <f>+AS965/AS$955</f>
        <v>#VALUE!</v>
      </c>
      <c r="AT1121" s="166">
        <v>6.2153895368904498E-2</v>
      </c>
      <c r="AU1121" s="166">
        <v>4.8732628036264207E-2</v>
      </c>
      <c r="AV1121" s="166">
        <v>4.4195047860333035E-2</v>
      </c>
      <c r="AW1121" s="166">
        <v>4.1814527421635002E-2</v>
      </c>
      <c r="AX1121" s="166" t="e">
        <f>+AX965/AX$955</f>
        <v>#VALUE!</v>
      </c>
      <c r="AY1121" s="166"/>
      <c r="AZ1121" s="166">
        <v>4.8738448060101865E-2</v>
      </c>
      <c r="BA1121" s="166">
        <v>5.0056103888003307E-2</v>
      </c>
      <c r="BB1121" s="166">
        <v>4.2192205582356188E-2</v>
      </c>
      <c r="BC1121" s="166">
        <v>4.2867803341278293E-2</v>
      </c>
      <c r="BD1121" s="166">
        <v>4.1580300645378002E-2</v>
      </c>
      <c r="BE1121" s="166">
        <v>4.278288074765535E-2</v>
      </c>
      <c r="BF1121" s="166">
        <f>+BF965/BF$955</f>
        <v>5.0310981918691773E-2</v>
      </c>
      <c r="BG1121" s="166">
        <v>4.3193901445025204E-2</v>
      </c>
      <c r="BH1121" s="166">
        <v>4.4605077203461636E-2</v>
      </c>
      <c r="BI1121" s="166">
        <v>4.2909760175553605E-2</v>
      </c>
      <c r="BJ1121" s="166">
        <v>4.5083678051759245E-2</v>
      </c>
      <c r="BK1121" s="166">
        <v>3.7568363168665513E-2</v>
      </c>
      <c r="BL1121" s="166">
        <v>3.984160011045966E-2</v>
      </c>
      <c r="BM1121" s="166">
        <v>3.8772007387671545E-2</v>
      </c>
      <c r="BN1121" s="166">
        <v>4.0459702022102383E-2</v>
      </c>
      <c r="BO1121" s="166" t="e">
        <f>+BO965/BO$955</f>
        <v>#VALUE!</v>
      </c>
      <c r="BP1121" s="166">
        <v>4.4404999107648419E-2</v>
      </c>
      <c r="BQ1121" s="166">
        <v>4.4149803782363474E-2</v>
      </c>
      <c r="BR1121" s="166">
        <v>5.2886300535665384E-2</v>
      </c>
      <c r="BS1121" s="166">
        <v>5.9106928890668188E-2</v>
      </c>
      <c r="BT1121" s="166">
        <v>4.3593094651153172E-2</v>
      </c>
      <c r="BU1121" s="166">
        <v>4.7481527347191604E-2</v>
      </c>
      <c r="BV1121" s="166">
        <v>4.9838325384561649E-2</v>
      </c>
      <c r="BW1121" s="166">
        <v>4.3497946786564178E-2</v>
      </c>
      <c r="BX1121" s="166">
        <v>4.470739858744114E-2</v>
      </c>
      <c r="BY1121" s="166">
        <v>4.44523225104973E-2</v>
      </c>
      <c r="BZ1121" s="165">
        <v>4.4188157436531837E-2</v>
      </c>
      <c r="CA1121" s="166">
        <f>+CA965/CA$955</f>
        <v>4.3773546954354155E-2</v>
      </c>
      <c r="CB1121" s="166">
        <v>5.2578090967698353E-2</v>
      </c>
      <c r="CC1121" s="166">
        <v>5.2902367953688863E-2</v>
      </c>
      <c r="CD1121" s="166">
        <v>5.4957013816823448E-2</v>
      </c>
      <c r="CE1121" s="166">
        <v>4.7926167152256317E-2</v>
      </c>
      <c r="CF1121" s="166">
        <v>4.8420645480158703E-2</v>
      </c>
      <c r="CG1121" s="166">
        <v>5.0915421198402679E-2</v>
      </c>
      <c r="CH1121" s="166">
        <v>4.6792061912466432E-2</v>
      </c>
      <c r="CI1121" s="166">
        <v>4.6002777819980273E-2</v>
      </c>
      <c r="CJ1121" s="165">
        <v>4.6157018567857554E-2</v>
      </c>
      <c r="CK1121" s="165">
        <v>4.5494297903652565E-2</v>
      </c>
      <c r="CL1121" s="166">
        <f>+CL965/CL$955</f>
        <v>3.6288201772820723E-2</v>
      </c>
      <c r="CM1121" s="166">
        <v>4.7496010412327393E-2</v>
      </c>
      <c r="CN1121" s="166">
        <v>4.4345446605961236E-2</v>
      </c>
      <c r="CO1121" s="166">
        <v>4.4116323459954268E-2</v>
      </c>
      <c r="CP1121" s="166">
        <v>4.0783440120125185E-2</v>
      </c>
      <c r="CQ1121" s="166">
        <v>4.3257185040322534E-2</v>
      </c>
      <c r="CR1121" s="166">
        <v>4.5812286329308394E-2</v>
      </c>
      <c r="CS1121" s="166">
        <v>3.8609469501829322E-2</v>
      </c>
      <c r="CT1121" s="166">
        <v>3.9688761791997318E-2</v>
      </c>
      <c r="CU1121" s="166">
        <v>4.4281706544083144E-2</v>
      </c>
      <c r="CV1121" s="166">
        <v>3.822812300317871E-2</v>
      </c>
      <c r="CW1121" s="166">
        <v>3.9388123491008932E-2</v>
      </c>
      <c r="CX1121" s="166">
        <v>3.8575460524756654E-2</v>
      </c>
      <c r="CY1121" s="166">
        <v>3.9076532414467943E-2</v>
      </c>
      <c r="CZ1121" s="166">
        <v>4.1247825498731933E-2</v>
      </c>
      <c r="DA1121" s="166">
        <f t="shared" si="1123"/>
        <v>3.7150012459895979E-2</v>
      </c>
      <c r="DB1121" s="165">
        <v>3.7314920761673864E-2</v>
      </c>
      <c r="DC1121" s="165">
        <v>3.8732704302072506E-2</v>
      </c>
      <c r="DD1121" s="165">
        <v>4.0007649480212355E-2</v>
      </c>
      <c r="DE1121" s="165">
        <v>3.8858012084297788E-2</v>
      </c>
      <c r="DF1121" s="165">
        <v>4.0348714790110159E-2</v>
      </c>
      <c r="DG1121" s="165">
        <v>4.2031606404822473E-2</v>
      </c>
      <c r="DH1121" s="165">
        <v>4.1118124537608589E-2</v>
      </c>
      <c r="DI1121" s="165">
        <v>4.257711580517904E-2</v>
      </c>
      <c r="DJ1121" s="165">
        <v>4.4223961796358E-2</v>
      </c>
      <c r="DK1121" s="165">
        <v>4.0909968730474963E-2</v>
      </c>
      <c r="DL1121" s="165">
        <v>4.2006430023100762E-2</v>
      </c>
      <c r="DM1121" s="165">
        <v>4.381029508767522E-2</v>
      </c>
      <c r="DN1121" s="167">
        <f>+DN965/DN$955</f>
        <v>4.189952194256414E-2</v>
      </c>
      <c r="DO1121" s="165">
        <v>4.381029508767522E-2</v>
      </c>
      <c r="DP1121" s="165">
        <v>5.3559964558208016E-2</v>
      </c>
      <c r="DQ1121" s="165">
        <v>5.412732184007038E-2</v>
      </c>
      <c r="DR1121" s="165">
        <v>5.2244893895663079E-2</v>
      </c>
      <c r="DS1121" s="165">
        <v>5.3167866908840657E-2</v>
      </c>
      <c r="DT1121" s="165">
        <v>5.3619093981628285E-2</v>
      </c>
      <c r="DU1121" s="165">
        <v>4.880494827450315E-2</v>
      </c>
      <c r="DV1121" s="168">
        <f t="shared" si="1124"/>
        <v>4.846204695357368E-2</v>
      </c>
      <c r="DW1121" s="169">
        <f t="shared" si="1124"/>
        <v>4.8624492505840479E-2</v>
      </c>
      <c r="DX1121" s="170">
        <f t="shared" si="1124"/>
        <v>5.1764363273881404E-2</v>
      </c>
      <c r="DZ1121" s="165">
        <f>+DZ965/DZ$955</f>
        <v>4.4626722564116712E-2</v>
      </c>
      <c r="EC1121" s="165">
        <f>+EC965/EC$955</f>
        <v>4.505573411231497E-2</v>
      </c>
      <c r="EF1121" s="165" t="e">
        <f>+EF965/EF$955</f>
        <v>#VALUE!</v>
      </c>
      <c r="EI1121" s="165" t="e">
        <f>+EI965/EI$955</f>
        <v>#VALUE!</v>
      </c>
      <c r="EL1121" s="165" t="e">
        <f>+EL965/EL$955</f>
        <v>#VALUE!</v>
      </c>
      <c r="EO1121" s="165" t="e">
        <f>+EO965/EO$955</f>
        <v>#VALUE!</v>
      </c>
    </row>
    <row r="1122" spans="1:145" ht="15.5" x14ac:dyDescent="0.35">
      <c r="A1122" s="56" t="s">
        <v>408</v>
      </c>
      <c r="B1122" s="165" t="e">
        <f t="shared" ref="B1122:AA1122" si="1125">+B970/B$955</f>
        <v>#VALUE!</v>
      </c>
      <c r="C1122" s="165" t="e">
        <f t="shared" si="1125"/>
        <v>#VALUE!</v>
      </c>
      <c r="D1122" s="165" t="e">
        <f t="shared" si="1125"/>
        <v>#VALUE!</v>
      </c>
      <c r="E1122" s="165" t="e">
        <f t="shared" si="1125"/>
        <v>#VALUE!</v>
      </c>
      <c r="F1122" s="165" t="e">
        <f t="shared" si="1125"/>
        <v>#VALUE!</v>
      </c>
      <c r="G1122" s="165" t="e">
        <f t="shared" si="1125"/>
        <v>#VALUE!</v>
      </c>
      <c r="H1122" s="165" t="e">
        <f t="shared" si="1125"/>
        <v>#VALUE!</v>
      </c>
      <c r="I1122" s="165" t="e">
        <f t="shared" si="1125"/>
        <v>#VALUE!</v>
      </c>
      <c r="J1122" s="165" t="e">
        <f t="shared" si="1125"/>
        <v>#VALUE!</v>
      </c>
      <c r="K1122" s="165" t="e">
        <f t="shared" si="1125"/>
        <v>#VALUE!</v>
      </c>
      <c r="L1122" s="165" t="e">
        <f t="shared" si="1125"/>
        <v>#VALUE!</v>
      </c>
      <c r="M1122" s="165" t="e">
        <f t="shared" si="1125"/>
        <v>#VALUE!</v>
      </c>
      <c r="N1122" s="165" t="e">
        <f t="shared" si="1125"/>
        <v>#VALUE!</v>
      </c>
      <c r="O1122" s="165" t="e">
        <f t="shared" si="1125"/>
        <v>#VALUE!</v>
      </c>
      <c r="P1122" s="165" t="e">
        <f t="shared" si="1125"/>
        <v>#VALUE!</v>
      </c>
      <c r="Q1122" s="165" t="e">
        <f t="shared" si="1125"/>
        <v>#VALUE!</v>
      </c>
      <c r="R1122" s="165" t="e">
        <f t="shared" si="1125"/>
        <v>#VALUE!</v>
      </c>
      <c r="S1122" s="165" t="e">
        <f t="shared" si="1125"/>
        <v>#VALUE!</v>
      </c>
      <c r="T1122" s="165" t="e">
        <f t="shared" si="1125"/>
        <v>#VALUE!</v>
      </c>
      <c r="U1122" s="165" t="e">
        <f t="shared" si="1125"/>
        <v>#VALUE!</v>
      </c>
      <c r="V1122" s="165" t="e">
        <f t="shared" si="1125"/>
        <v>#VALUE!</v>
      </c>
      <c r="W1122" s="165" t="e">
        <f t="shared" si="1125"/>
        <v>#VALUE!</v>
      </c>
      <c r="X1122" s="166" t="e">
        <f t="shared" si="1125"/>
        <v>#VALUE!</v>
      </c>
      <c r="Y1122" s="166" t="e">
        <f t="shared" si="1125"/>
        <v>#VALUE!</v>
      </c>
      <c r="Z1122" s="165" t="e">
        <f t="shared" si="1125"/>
        <v>#VALUE!</v>
      </c>
      <c r="AA1122" s="165" t="e">
        <f t="shared" si="1125"/>
        <v>#VALUE!</v>
      </c>
      <c r="AB1122" s="165">
        <v>0.24124270285473778</v>
      </c>
      <c r="AC1122" s="165">
        <v>0.24571659951025535</v>
      </c>
      <c r="AD1122" s="165">
        <v>0.24169736118426371</v>
      </c>
      <c r="AE1122" s="165" t="e">
        <f>+AE970/AE$955</f>
        <v>#VALUE!</v>
      </c>
      <c r="AF1122" s="165">
        <v>0.19433649483224183</v>
      </c>
      <c r="AG1122" s="165">
        <v>0.21534515499162488</v>
      </c>
      <c r="AH1122" s="165">
        <v>0.221187294582505</v>
      </c>
      <c r="AI1122" s="165">
        <v>0.224932716507622</v>
      </c>
      <c r="AJ1122" s="166" t="e">
        <f>+AJ970/AJ$955</f>
        <v>#VALUE!</v>
      </c>
      <c r="AK1122" s="166">
        <v>0.2584405077573414</v>
      </c>
      <c r="AL1122" s="166">
        <v>0.24771880938782423</v>
      </c>
      <c r="AM1122" s="166">
        <v>0.23817442389396001</v>
      </c>
      <c r="AN1122" s="166">
        <v>0.23883437529666468</v>
      </c>
      <c r="AO1122" s="166" t="e">
        <f>+AO970/AO$955</f>
        <v>#VALUE!</v>
      </c>
      <c r="AP1122" s="166">
        <v>0.22051914301215472</v>
      </c>
      <c r="AQ1122" s="166">
        <v>0.21424258235739585</v>
      </c>
      <c r="AR1122" s="166">
        <v>0.19100911696248368</v>
      </c>
      <c r="AS1122" s="166" t="e">
        <f>+AS970/AS$955</f>
        <v>#VALUE!</v>
      </c>
      <c r="AT1122" s="166">
        <v>0.21658292300669429</v>
      </c>
      <c r="AU1122" s="166">
        <v>0.18583438141422021</v>
      </c>
      <c r="AV1122" s="166">
        <v>0.17153612261268464</v>
      </c>
      <c r="AW1122" s="166">
        <v>0.17314731942958891</v>
      </c>
      <c r="AX1122" s="166" t="e">
        <f>+AX970/AX$955</f>
        <v>#VALUE!</v>
      </c>
      <c r="AY1122" s="166"/>
      <c r="AZ1122" s="166">
        <v>0</v>
      </c>
      <c r="BA1122" s="166">
        <v>0</v>
      </c>
      <c r="BB1122" s="166">
        <v>0</v>
      </c>
      <c r="BC1122" s="166">
        <v>0</v>
      </c>
      <c r="BD1122" s="166">
        <v>0</v>
      </c>
      <c r="BE1122" s="166">
        <v>0</v>
      </c>
      <c r="BF1122" s="166">
        <f>+BF970/BF$955</f>
        <v>0</v>
      </c>
      <c r="BG1122" s="166">
        <v>0</v>
      </c>
      <c r="BH1122" s="166">
        <v>0</v>
      </c>
      <c r="BI1122" s="166">
        <v>0</v>
      </c>
      <c r="BJ1122" s="166">
        <v>0</v>
      </c>
      <c r="BK1122" s="166">
        <v>0</v>
      </c>
      <c r="BL1122" s="166">
        <v>0</v>
      </c>
      <c r="BM1122" s="166">
        <v>0</v>
      </c>
      <c r="BN1122" s="166">
        <v>0</v>
      </c>
      <c r="BO1122" s="166" t="e">
        <f>+BO970/BO$955</f>
        <v>#VALUE!</v>
      </c>
      <c r="BP1122" s="166">
        <v>0</v>
      </c>
      <c r="BQ1122" s="166">
        <v>0</v>
      </c>
      <c r="BR1122" s="166">
        <v>0</v>
      </c>
      <c r="BS1122" s="166">
        <v>0</v>
      </c>
      <c r="BT1122" s="166">
        <v>0</v>
      </c>
      <c r="BU1122" s="166">
        <v>0</v>
      </c>
      <c r="BV1122" s="166">
        <v>0</v>
      </c>
      <c r="BW1122" s="166">
        <v>0</v>
      </c>
      <c r="BX1122" s="166">
        <v>0</v>
      </c>
      <c r="BY1122" s="166">
        <v>0</v>
      </c>
      <c r="BZ1122" s="165">
        <v>0</v>
      </c>
      <c r="CA1122" s="166">
        <f>+CA970/CA$955</f>
        <v>0</v>
      </c>
      <c r="CB1122" s="166">
        <v>0</v>
      </c>
      <c r="CC1122" s="166">
        <v>0</v>
      </c>
      <c r="CD1122" s="166">
        <v>0</v>
      </c>
      <c r="CE1122" s="166">
        <v>0</v>
      </c>
      <c r="CF1122" s="166">
        <v>0</v>
      </c>
      <c r="CG1122" s="166">
        <v>0</v>
      </c>
      <c r="CH1122" s="166">
        <v>0</v>
      </c>
      <c r="CI1122" s="166">
        <v>0</v>
      </c>
      <c r="CJ1122" s="165">
        <v>0</v>
      </c>
      <c r="CK1122" s="165">
        <v>0</v>
      </c>
      <c r="CL1122" s="166">
        <f>+CL970/CL$955</f>
        <v>0</v>
      </c>
      <c r="CM1122" s="166">
        <v>0</v>
      </c>
      <c r="CN1122" s="166">
        <v>0</v>
      </c>
      <c r="CO1122" s="166">
        <v>0</v>
      </c>
      <c r="CP1122" s="166">
        <v>0</v>
      </c>
      <c r="CQ1122" s="166">
        <v>0</v>
      </c>
      <c r="CR1122" s="166">
        <v>0</v>
      </c>
      <c r="CS1122" s="166">
        <v>0</v>
      </c>
      <c r="CT1122" s="166">
        <v>0</v>
      </c>
      <c r="CU1122" s="166">
        <v>0</v>
      </c>
      <c r="CV1122" s="166">
        <v>0</v>
      </c>
      <c r="CW1122" s="166">
        <v>0</v>
      </c>
      <c r="CX1122" s="166">
        <v>0</v>
      </c>
      <c r="CY1122" s="166">
        <v>0</v>
      </c>
      <c r="CZ1122" s="166">
        <v>0</v>
      </c>
      <c r="DA1122" s="166">
        <f t="shared" ref="DA1122" si="1126">+DA970/DA$955</f>
        <v>0</v>
      </c>
      <c r="DB1122" s="165">
        <v>0</v>
      </c>
      <c r="DC1122" s="165">
        <v>0</v>
      </c>
      <c r="DD1122" s="165">
        <v>0</v>
      </c>
      <c r="DE1122" s="165">
        <v>0</v>
      </c>
      <c r="DF1122" s="165">
        <v>0</v>
      </c>
      <c r="DG1122" s="165">
        <v>0</v>
      </c>
      <c r="DH1122" s="165">
        <v>0</v>
      </c>
      <c r="DI1122" s="165">
        <v>0</v>
      </c>
      <c r="DJ1122" s="165">
        <v>0</v>
      </c>
      <c r="DK1122" s="165">
        <v>0</v>
      </c>
      <c r="DL1122" s="165">
        <v>0</v>
      </c>
      <c r="DM1122" s="165">
        <v>0</v>
      </c>
      <c r="DN1122" s="167">
        <f t="shared" ref="DN1122" si="1127">+DN970/DN$955</f>
        <v>0</v>
      </c>
      <c r="DO1122" s="165">
        <v>0</v>
      </c>
      <c r="DP1122" s="165">
        <v>0</v>
      </c>
      <c r="DQ1122" s="165">
        <v>0</v>
      </c>
      <c r="DR1122" s="165">
        <v>0</v>
      </c>
      <c r="DS1122" s="165">
        <v>0</v>
      </c>
      <c r="DT1122" s="165">
        <v>0</v>
      </c>
      <c r="DU1122" s="165">
        <v>0</v>
      </c>
      <c r="DV1122" s="168">
        <f>+DV970/DV$955</f>
        <v>0</v>
      </c>
      <c r="DW1122" s="169">
        <f>+DW970/DW$955</f>
        <v>0</v>
      </c>
      <c r="DX1122" s="170">
        <f>+DX970/DX$955</f>
        <v>0</v>
      </c>
      <c r="DZ1122" s="165">
        <f>+DZ970/DZ$955</f>
        <v>0</v>
      </c>
      <c r="EC1122" s="165">
        <f>+EC970/EC$955</f>
        <v>0</v>
      </c>
      <c r="EF1122" s="165" t="e">
        <f>+EF970/EF$955</f>
        <v>#VALUE!</v>
      </c>
      <c r="EI1122" s="165" t="e">
        <f>+EI970/EI$955</f>
        <v>#VALUE!</v>
      </c>
      <c r="EL1122" s="165" t="e">
        <f>+EL970/EL$955</f>
        <v>#VALUE!</v>
      </c>
      <c r="EO1122" s="165" t="e">
        <f>+EO970/EO$955</f>
        <v>#VALUE!</v>
      </c>
    </row>
    <row r="1123" spans="1:145" ht="15.5" x14ac:dyDescent="0.35">
      <c r="A1123" s="56" t="s">
        <v>409</v>
      </c>
      <c r="B1123" s="165"/>
      <c r="C1123" s="165"/>
      <c r="D1123" s="165"/>
      <c r="E1123" s="165"/>
      <c r="F1123" s="165"/>
      <c r="G1123" s="165"/>
      <c r="H1123" s="165" t="e">
        <f t="shared" ref="H1123:AA1123" si="1128">+H967/H$955</f>
        <v>#VALUE!</v>
      </c>
      <c r="I1123" s="165" t="e">
        <f t="shared" si="1128"/>
        <v>#VALUE!</v>
      </c>
      <c r="J1123" s="165" t="e">
        <f t="shared" si="1128"/>
        <v>#VALUE!</v>
      </c>
      <c r="K1123" s="165" t="e">
        <f t="shared" si="1128"/>
        <v>#VALUE!</v>
      </c>
      <c r="L1123" s="165" t="e">
        <f t="shared" si="1128"/>
        <v>#VALUE!</v>
      </c>
      <c r="M1123" s="165" t="e">
        <f t="shared" si="1128"/>
        <v>#VALUE!</v>
      </c>
      <c r="N1123" s="165" t="e">
        <f t="shared" si="1128"/>
        <v>#VALUE!</v>
      </c>
      <c r="O1123" s="165" t="e">
        <f t="shared" si="1128"/>
        <v>#VALUE!</v>
      </c>
      <c r="P1123" s="165" t="e">
        <f t="shared" si="1128"/>
        <v>#VALUE!</v>
      </c>
      <c r="Q1123" s="165" t="e">
        <f t="shared" si="1128"/>
        <v>#VALUE!</v>
      </c>
      <c r="R1123" s="165" t="e">
        <f t="shared" si="1128"/>
        <v>#VALUE!</v>
      </c>
      <c r="S1123" s="165" t="e">
        <f t="shared" si="1128"/>
        <v>#VALUE!</v>
      </c>
      <c r="T1123" s="165" t="e">
        <f t="shared" si="1128"/>
        <v>#VALUE!</v>
      </c>
      <c r="U1123" s="165" t="e">
        <f t="shared" si="1128"/>
        <v>#VALUE!</v>
      </c>
      <c r="V1123" s="165" t="e">
        <f t="shared" si="1128"/>
        <v>#VALUE!</v>
      </c>
      <c r="W1123" s="165" t="e">
        <f t="shared" si="1128"/>
        <v>#VALUE!</v>
      </c>
      <c r="X1123" s="166" t="e">
        <f t="shared" si="1128"/>
        <v>#VALUE!</v>
      </c>
      <c r="Y1123" s="166" t="e">
        <f t="shared" si="1128"/>
        <v>#VALUE!</v>
      </c>
      <c r="Z1123" s="165" t="e">
        <f t="shared" si="1128"/>
        <v>#VALUE!</v>
      </c>
      <c r="AA1123" s="165" t="e">
        <f t="shared" si="1128"/>
        <v>#VALUE!</v>
      </c>
      <c r="AB1123" s="165">
        <v>0.10858896120849244</v>
      </c>
      <c r="AC1123" s="165">
        <v>0.10904441980327051</v>
      </c>
      <c r="AD1123" s="165">
        <v>0.10710413306404727</v>
      </c>
      <c r="AE1123" s="165" t="e">
        <f>+AE967/AE$955</f>
        <v>#VALUE!</v>
      </c>
      <c r="AF1123" s="165">
        <v>9.7992775082653347E-2</v>
      </c>
      <c r="AG1123" s="165">
        <v>0.12189025129406256</v>
      </c>
      <c r="AH1123" s="165">
        <v>0.12667830381912645</v>
      </c>
      <c r="AI1123" s="165">
        <v>0.12736826490120029</v>
      </c>
      <c r="AJ1123" s="166" t="e">
        <f>+AJ967/AJ$955</f>
        <v>#VALUE!</v>
      </c>
      <c r="AK1123" s="166">
        <v>0.13249926757382297</v>
      </c>
      <c r="AL1123" s="166">
        <v>0.13021974593082794</v>
      </c>
      <c r="AM1123" s="166">
        <v>0.115649038001507</v>
      </c>
      <c r="AN1123" s="166">
        <v>0.11595486619243998</v>
      </c>
      <c r="AO1123" s="166" t="e">
        <f>+AO967/AO$955</f>
        <v>#VALUE!</v>
      </c>
      <c r="AP1123" s="166">
        <v>8.0744550903168122E-2</v>
      </c>
      <c r="AQ1123" s="166">
        <v>7.2777291547272971E-2</v>
      </c>
      <c r="AR1123" s="166">
        <v>5.8682103395191552E-2</v>
      </c>
      <c r="AS1123" s="166" t="e">
        <f>+AS967/AS$955</f>
        <v>#VALUE!</v>
      </c>
      <c r="AT1123" s="166">
        <v>8.6619890538089536E-2</v>
      </c>
      <c r="AU1123" s="166">
        <v>5.538534020590595E-2</v>
      </c>
      <c r="AV1123" s="166">
        <v>4.0273757245415855E-2</v>
      </c>
      <c r="AW1123" s="166">
        <v>4.1356634350873202E-2</v>
      </c>
      <c r="AX1123" s="166" t="e">
        <f>+AX967/AX$955</f>
        <v>#VALUE!</v>
      </c>
      <c r="AY1123" s="166"/>
      <c r="AZ1123" s="166">
        <v>4.8809296898123654E-2</v>
      </c>
      <c r="BA1123" s="166">
        <v>4.5838710218760674E-2</v>
      </c>
      <c r="BB1123" s="166">
        <v>6.4353078507697295E-2</v>
      </c>
      <c r="BC1123" s="166">
        <v>6.3271056387355751E-2</v>
      </c>
      <c r="BD1123" s="166">
        <v>6.8157550579711679E-2</v>
      </c>
      <c r="BE1123" s="166">
        <v>7.213261017539957E-2</v>
      </c>
      <c r="BF1123" s="166">
        <f>+BF967/BF$955</f>
        <v>6.6815776509451877E-2</v>
      </c>
      <c r="BG1123" s="166">
        <v>7.180967700979439E-2</v>
      </c>
      <c r="BH1123" s="166">
        <v>6.9176728156266104E-2</v>
      </c>
      <c r="BI1123" s="166">
        <v>7.0815171487967732E-2</v>
      </c>
      <c r="BJ1123" s="166">
        <v>6.7187375880509895E-2</v>
      </c>
      <c r="BK1123" s="166">
        <v>7.5984178183384515E-2</v>
      </c>
      <c r="BL1123" s="166">
        <v>7.4768688540112135E-2</v>
      </c>
      <c r="BM1123" s="166">
        <v>7.8648638631468232E-2</v>
      </c>
      <c r="BN1123" s="166">
        <v>7.5268589121407381E-2</v>
      </c>
      <c r="BO1123" s="166" t="e">
        <f>+BO967/BO$955</f>
        <v>#VALUE!</v>
      </c>
      <c r="BP1123" s="166">
        <v>6.7394238115903754E-2</v>
      </c>
      <c r="BQ1123" s="166">
        <v>6.2036914791196364E-2</v>
      </c>
      <c r="BR1123" s="166">
        <v>4.2565455770189047E-2</v>
      </c>
      <c r="BS1123" s="166">
        <v>4.1301443495154203E-2</v>
      </c>
      <c r="BT1123" s="166">
        <v>5.1340745694055355E-2</v>
      </c>
      <c r="BU1123" s="166">
        <v>4.9031101282473115E-2</v>
      </c>
      <c r="BV1123" s="166">
        <v>4.3551423399941669E-2</v>
      </c>
      <c r="BW1123" s="166">
        <v>5.1504740528642359E-2</v>
      </c>
      <c r="BX1123" s="166">
        <v>4.7112845921073995E-2</v>
      </c>
      <c r="BY1123" s="166">
        <v>4.2676322066259854E-2</v>
      </c>
      <c r="BZ1123" s="165">
        <v>4.9574974032688741E-2</v>
      </c>
      <c r="CA1123" s="166">
        <f>+CA967/CA$955</f>
        <v>4.6816984961335309E-2</v>
      </c>
      <c r="CB1123" s="166">
        <v>6.3393537402083075E-2</v>
      </c>
      <c r="CC1123" s="166">
        <v>6.4005161433890553E-2</v>
      </c>
      <c r="CD1123" s="166">
        <v>5.7996229180344513E-2</v>
      </c>
      <c r="CE1123" s="166">
        <v>6.1091782533140605E-2</v>
      </c>
      <c r="CF1123" s="166">
        <v>6.1718025176042322E-2</v>
      </c>
      <c r="CG1123" s="166">
        <v>5.524801977871889E-2</v>
      </c>
      <c r="CH1123" s="166">
        <v>6.7953754121414287E-2</v>
      </c>
      <c r="CI1123" s="166">
        <v>6.547014584922918E-2</v>
      </c>
      <c r="CJ1123" s="165">
        <v>6.8957399154134777E-2</v>
      </c>
      <c r="CK1123" s="165">
        <v>6.6296272693114527E-2</v>
      </c>
      <c r="CL1123" s="166">
        <f>+CL967/CL$955</f>
        <v>7.1934217150577018E-2</v>
      </c>
      <c r="CM1123" s="166">
        <v>6.7118178398066247E-2</v>
      </c>
      <c r="CN1123" s="166">
        <v>8.5157872416080388E-2</v>
      </c>
      <c r="CO1123" s="166">
        <v>8.4717880463612158E-2</v>
      </c>
      <c r="CP1123" s="166">
        <v>9.3760509454299298E-2</v>
      </c>
      <c r="CQ1123" s="166">
        <v>8.4771204834528255E-2</v>
      </c>
      <c r="CR1123" s="166">
        <v>7.6877574078465627E-2</v>
      </c>
      <c r="CS1123" s="166">
        <v>9.342751048175392E-2</v>
      </c>
      <c r="CT1123" s="166">
        <v>8.9961173553908841E-2</v>
      </c>
      <c r="CU1123" s="166">
        <v>8.0101950485406359E-2</v>
      </c>
      <c r="CV1123" s="166">
        <v>9.1103976756247693E-2</v>
      </c>
      <c r="CW1123" s="166">
        <v>8.8106181353476656E-2</v>
      </c>
      <c r="CX1123" s="166">
        <v>8.6827089878039443E-2</v>
      </c>
      <c r="CY1123" s="166">
        <v>8.8304685650191672E-2</v>
      </c>
      <c r="CZ1123" s="166">
        <v>8.8206012017310723E-2</v>
      </c>
      <c r="DA1123" s="166">
        <f t="shared" ref="DA1123" si="1129">+DA967/DA$955</f>
        <v>8.6742322286050944E-2</v>
      </c>
      <c r="DB1123" s="165">
        <v>8.4630157120627644E-2</v>
      </c>
      <c r="DC1123" s="165">
        <v>7.7471182779566536E-2</v>
      </c>
      <c r="DD1123" s="165">
        <v>7.1674829198649842E-2</v>
      </c>
      <c r="DE1123" s="165">
        <v>8.3319620202345457E-2</v>
      </c>
      <c r="DF1123" s="165">
        <v>7.5591677942962857E-2</v>
      </c>
      <c r="DG1123" s="165">
        <v>7.1411412858977494E-2</v>
      </c>
      <c r="DH1123" s="165">
        <v>9.1246245292064571E-2</v>
      </c>
      <c r="DI1123" s="165">
        <v>8.3147636679147804E-2</v>
      </c>
      <c r="DJ1123" s="165">
        <v>7.9342990048878723E-2</v>
      </c>
      <c r="DK1123" s="165">
        <v>9.0172841899597775E-2</v>
      </c>
      <c r="DL1123" s="165">
        <v>8.2440134171301749E-2</v>
      </c>
      <c r="DM1123" s="165">
        <v>7.8969255272309621E-2</v>
      </c>
      <c r="DN1123" s="167">
        <f t="shared" ref="DN1123" si="1130">+DN967/DN$955</f>
        <v>8.1199085875380606E-2</v>
      </c>
      <c r="DO1123" s="165">
        <v>7.8969255272309621E-2</v>
      </c>
      <c r="DP1123" s="165">
        <v>8.5510735053211134E-2</v>
      </c>
      <c r="DQ1123" s="165">
        <v>8.077869189485834E-2</v>
      </c>
      <c r="DR1123" s="165">
        <v>7.1269094682172643E-2</v>
      </c>
      <c r="DS1123" s="165">
        <v>8.7070836431797818E-2</v>
      </c>
      <c r="DT1123" s="165">
        <v>8.4418119289215041E-2</v>
      </c>
      <c r="DU1123" s="165">
        <v>7.9703068657405104E-2</v>
      </c>
      <c r="DV1123" s="168">
        <f>+DV967/DV$955</f>
        <v>7.9457515426360939E-2</v>
      </c>
      <c r="DW1123" s="169">
        <f>+DW967/DW$955</f>
        <v>7.8508522578251222E-2</v>
      </c>
      <c r="DX1123" s="170">
        <f>+DX967/DX$955</f>
        <v>7.3649148668781597E-2</v>
      </c>
      <c r="DZ1123" s="165">
        <f>+DZ967/DZ$955</f>
        <v>6.8216744318530947E-2</v>
      </c>
      <c r="EC1123" s="165">
        <f>+EC967/EC$955</f>
        <v>5.7792610167656702E-2</v>
      </c>
      <c r="EF1123" s="165" t="e">
        <f>+EF967/EF$955</f>
        <v>#VALUE!</v>
      </c>
      <c r="EI1123" s="165" t="e">
        <f>+EI967/EI$955</f>
        <v>#VALUE!</v>
      </c>
      <c r="EL1123" s="165" t="e">
        <f>+EL967/EL$955</f>
        <v>#VALUE!</v>
      </c>
      <c r="EO1123" s="165" t="e">
        <f>+EO967/EO$955</f>
        <v>#VALUE!</v>
      </c>
    </row>
    <row r="1124" spans="1:145" ht="15.5" x14ac:dyDescent="0.35">
      <c r="A1124" s="56" t="s">
        <v>410</v>
      </c>
      <c r="B1124" s="165"/>
      <c r="C1124" s="165"/>
      <c r="D1124" s="165"/>
      <c r="E1124" s="165"/>
      <c r="F1124" s="165"/>
      <c r="G1124" s="165"/>
      <c r="H1124" s="165" t="e">
        <f t="shared" ref="H1124:Z1124" si="1131">H1122-H1123</f>
        <v>#VALUE!</v>
      </c>
      <c r="I1124" s="165" t="e">
        <f t="shared" si="1131"/>
        <v>#VALUE!</v>
      </c>
      <c r="J1124" s="165" t="e">
        <f t="shared" si="1131"/>
        <v>#VALUE!</v>
      </c>
      <c r="K1124" s="165" t="e">
        <f t="shared" si="1131"/>
        <v>#VALUE!</v>
      </c>
      <c r="L1124" s="165" t="e">
        <f t="shared" si="1131"/>
        <v>#VALUE!</v>
      </c>
      <c r="M1124" s="165" t="e">
        <f t="shared" si="1131"/>
        <v>#VALUE!</v>
      </c>
      <c r="N1124" s="165" t="e">
        <f t="shared" si="1131"/>
        <v>#VALUE!</v>
      </c>
      <c r="O1124" s="165" t="e">
        <f t="shared" si="1131"/>
        <v>#VALUE!</v>
      </c>
      <c r="P1124" s="165" t="e">
        <f t="shared" si="1131"/>
        <v>#VALUE!</v>
      </c>
      <c r="Q1124" s="165" t="e">
        <f t="shared" si="1131"/>
        <v>#VALUE!</v>
      </c>
      <c r="R1124" s="165" t="e">
        <f t="shared" si="1131"/>
        <v>#VALUE!</v>
      </c>
      <c r="S1124" s="165" t="e">
        <f t="shared" si="1131"/>
        <v>#VALUE!</v>
      </c>
      <c r="T1124" s="165" t="e">
        <f t="shared" si="1131"/>
        <v>#VALUE!</v>
      </c>
      <c r="U1124" s="165" t="e">
        <f t="shared" si="1131"/>
        <v>#VALUE!</v>
      </c>
      <c r="V1124" s="165" t="e">
        <f t="shared" si="1131"/>
        <v>#VALUE!</v>
      </c>
      <c r="W1124" s="165" t="e">
        <f t="shared" si="1131"/>
        <v>#VALUE!</v>
      </c>
      <c r="X1124" s="166" t="e">
        <f t="shared" si="1131"/>
        <v>#VALUE!</v>
      </c>
      <c r="Y1124" s="166" t="e">
        <f t="shared" si="1131"/>
        <v>#VALUE!</v>
      </c>
      <c r="Z1124" s="165" t="e">
        <f t="shared" si="1131"/>
        <v>#VALUE!</v>
      </c>
      <c r="AA1124" s="165" t="e">
        <f>AA1122-AA1123</f>
        <v>#VALUE!</v>
      </c>
      <c r="AB1124" s="165">
        <v>0.13265374165024499</v>
      </c>
      <c r="AC1124" s="165">
        <v>0.13667217970698484</v>
      </c>
      <c r="AD1124" s="165">
        <v>0.13459322812021646</v>
      </c>
      <c r="AE1124" s="165" t="e">
        <f>AE1122-AE1123</f>
        <v>#VALUE!</v>
      </c>
      <c r="AF1124" s="165">
        <v>9.6343719749588483E-2</v>
      </c>
      <c r="AG1124" s="165">
        <v>9.3454903697562319E-2</v>
      </c>
      <c r="AH1124" s="165">
        <v>9.450899076333838E-2</v>
      </c>
      <c r="AI1124" s="165">
        <v>9.7564451566422045E-2</v>
      </c>
      <c r="AJ1124" s="166" t="e">
        <f>AJ1122-AJ1123</f>
        <v>#VALUE!</v>
      </c>
      <c r="AK1124" s="166">
        <v>0.12594124018351843</v>
      </c>
      <c r="AL1124" s="166">
        <v>0.11749906345699629</v>
      </c>
      <c r="AM1124" s="166">
        <v>0.12252538589249334</v>
      </c>
      <c r="AN1124" s="166">
        <v>0.1228795091042247</v>
      </c>
      <c r="AO1124" s="166" t="e">
        <f>AO1122-AO1123</f>
        <v>#VALUE!</v>
      </c>
      <c r="AP1124" s="166">
        <v>0.1397745921089866</v>
      </c>
      <c r="AQ1124" s="166">
        <v>0.141505290810123</v>
      </c>
      <c r="AR1124" s="166">
        <v>0.13232701356729212</v>
      </c>
      <c r="AS1124" s="166" t="e">
        <f>AS1122-AS1123</f>
        <v>#VALUE!</v>
      </c>
      <c r="AT1124" s="166">
        <v>0.129963032508605</v>
      </c>
      <c r="AU1124" s="166">
        <v>0.13044904120831424</v>
      </c>
      <c r="AV1124" s="166">
        <v>0.13126236536726879</v>
      </c>
      <c r="AW1124" s="166">
        <v>0.13179068508271569</v>
      </c>
      <c r="AX1124" s="166" t="e">
        <f>AX1122-AX1123</f>
        <v>#VALUE!</v>
      </c>
      <c r="AY1124" s="166"/>
      <c r="AZ1124" s="166">
        <v>-4.8809296898123654E-2</v>
      </c>
      <c r="BA1124" s="166">
        <v>-4.5838710218760674E-2</v>
      </c>
      <c r="BB1124" s="166">
        <v>-6.4353078507697295E-2</v>
      </c>
      <c r="BC1124" s="166">
        <v>-6.3271056387355751E-2</v>
      </c>
      <c r="BD1124" s="166">
        <v>-6.8157550579711679E-2</v>
      </c>
      <c r="BE1124" s="166">
        <v>-7.213261017539957E-2</v>
      </c>
      <c r="BF1124" s="166">
        <f>BF1122-BF1123</f>
        <v>-6.6815776509451877E-2</v>
      </c>
      <c r="BG1124" s="166">
        <v>-7.180967700979439E-2</v>
      </c>
      <c r="BH1124" s="166">
        <v>-6.9176728156266104E-2</v>
      </c>
      <c r="BI1124" s="166">
        <v>-7.0815171487967732E-2</v>
      </c>
      <c r="BJ1124" s="166">
        <v>-6.7187375880509895E-2</v>
      </c>
      <c r="BK1124" s="166">
        <v>-7.5984178183384515E-2</v>
      </c>
      <c r="BL1124" s="166">
        <v>-7.4768688540112135E-2</v>
      </c>
      <c r="BM1124" s="166">
        <v>-7.8648638631468232E-2</v>
      </c>
      <c r="BN1124" s="166">
        <v>-7.5268589121407381E-2</v>
      </c>
      <c r="BO1124" s="166" t="e">
        <f>BO1122-BO1123</f>
        <v>#VALUE!</v>
      </c>
      <c r="BP1124" s="166">
        <v>-6.7394238115903754E-2</v>
      </c>
      <c r="BQ1124" s="166">
        <v>-6.2036914791196364E-2</v>
      </c>
      <c r="BR1124" s="166">
        <v>-4.2565455770189047E-2</v>
      </c>
      <c r="BS1124" s="166">
        <v>-4.1301443495154203E-2</v>
      </c>
      <c r="BT1124" s="166">
        <v>-5.1340745694055355E-2</v>
      </c>
      <c r="BU1124" s="166">
        <v>-4.9031101282473115E-2</v>
      </c>
      <c r="BV1124" s="166">
        <v>-4.3551423399941669E-2</v>
      </c>
      <c r="BW1124" s="166">
        <v>-5.1504740528642359E-2</v>
      </c>
      <c r="BX1124" s="166">
        <v>-4.7112845921073995E-2</v>
      </c>
      <c r="BY1124" s="166">
        <v>-4.2676322066259854E-2</v>
      </c>
      <c r="BZ1124" s="165">
        <v>-4.9574974032688741E-2</v>
      </c>
      <c r="CA1124" s="166">
        <f>CA1122-CA1123</f>
        <v>-4.6816984961335309E-2</v>
      </c>
      <c r="CB1124" s="166">
        <v>-6.3393537402083075E-2</v>
      </c>
      <c r="CC1124" s="166">
        <v>-6.4005161433890553E-2</v>
      </c>
      <c r="CD1124" s="166">
        <v>-5.7996229180344513E-2</v>
      </c>
      <c r="CE1124" s="166">
        <v>-6.1091782533140605E-2</v>
      </c>
      <c r="CF1124" s="166">
        <v>-6.1718025176042322E-2</v>
      </c>
      <c r="CG1124" s="166">
        <v>-5.524801977871889E-2</v>
      </c>
      <c r="CH1124" s="166">
        <v>-6.7953754121414287E-2</v>
      </c>
      <c r="CI1124" s="166">
        <v>-6.547014584922918E-2</v>
      </c>
      <c r="CJ1124" s="165">
        <v>-6.8957399154134777E-2</v>
      </c>
      <c r="CK1124" s="165">
        <v>-6.6296272693114527E-2</v>
      </c>
      <c r="CL1124" s="166">
        <f>CL1122-CL1123</f>
        <v>-7.1934217150577018E-2</v>
      </c>
      <c r="CM1124" s="166">
        <v>-6.7118178398066247E-2</v>
      </c>
      <c r="CN1124" s="166">
        <v>-8.5157872416080388E-2</v>
      </c>
      <c r="CO1124" s="166">
        <v>-8.4717880463612158E-2</v>
      </c>
      <c r="CP1124" s="166">
        <v>-9.3760509454299298E-2</v>
      </c>
      <c r="CQ1124" s="166">
        <v>-8.4771204834528255E-2</v>
      </c>
      <c r="CR1124" s="166">
        <v>-7.6877574078465627E-2</v>
      </c>
      <c r="CS1124" s="166">
        <v>-9.342751048175392E-2</v>
      </c>
      <c r="CT1124" s="166">
        <v>-8.9961173553908841E-2</v>
      </c>
      <c r="CU1124" s="166">
        <v>-8.0101950485406359E-2</v>
      </c>
      <c r="CV1124" s="166">
        <v>-9.1103976756247693E-2</v>
      </c>
      <c r="CW1124" s="166">
        <v>-8.8106181353476656E-2</v>
      </c>
      <c r="CX1124" s="166">
        <v>-8.6827089878039443E-2</v>
      </c>
      <c r="CY1124" s="166">
        <v>-8.8304685650191672E-2</v>
      </c>
      <c r="CZ1124" s="166">
        <v>-8.8206012017310723E-2</v>
      </c>
      <c r="DA1124" s="166">
        <f t="shared" ref="DA1124" si="1132">DA1122-DA1123</f>
        <v>-8.6742322286050944E-2</v>
      </c>
      <c r="DB1124" s="165">
        <v>-8.4630157120627644E-2</v>
      </c>
      <c r="DC1124" s="165">
        <v>-7.7471182779566536E-2</v>
      </c>
      <c r="DD1124" s="165">
        <v>-7.1674829198649842E-2</v>
      </c>
      <c r="DE1124" s="165">
        <v>-8.3319620202345457E-2</v>
      </c>
      <c r="DF1124" s="165">
        <v>-7.5591677942962857E-2</v>
      </c>
      <c r="DG1124" s="165">
        <v>-7.1411412858977494E-2</v>
      </c>
      <c r="DH1124" s="165">
        <v>-9.1246245292064571E-2</v>
      </c>
      <c r="DI1124" s="165">
        <v>-8.3147636679147804E-2</v>
      </c>
      <c r="DJ1124" s="165">
        <v>-7.9342990048878723E-2</v>
      </c>
      <c r="DK1124" s="165">
        <v>-9.0172841899597775E-2</v>
      </c>
      <c r="DL1124" s="165">
        <v>-8.2440134171301749E-2</v>
      </c>
      <c r="DM1124" s="165">
        <v>-7.8969255272309621E-2</v>
      </c>
      <c r="DN1124" s="167">
        <f t="shared" ref="DN1124" si="1133">DN1122-DN1123</f>
        <v>-8.1199085875380606E-2</v>
      </c>
      <c r="DO1124" s="165">
        <v>-7.8969255272309621E-2</v>
      </c>
      <c r="DP1124" s="165">
        <v>-8.5510735053211134E-2</v>
      </c>
      <c r="DQ1124" s="165">
        <v>-8.077869189485834E-2</v>
      </c>
      <c r="DR1124" s="165">
        <v>-7.1269094682172643E-2</v>
      </c>
      <c r="DS1124" s="165">
        <v>-8.7070836431797818E-2</v>
      </c>
      <c r="DT1124" s="165">
        <v>-8.4418119289215041E-2</v>
      </c>
      <c r="DU1124" s="165">
        <v>-7.9703068657405104E-2</v>
      </c>
      <c r="DV1124" s="168">
        <f>DV1122-DV1123</f>
        <v>-7.9457515426360939E-2</v>
      </c>
      <c r="DW1124" s="169">
        <f>DW1122-DW1123</f>
        <v>-7.8508522578251222E-2</v>
      </c>
      <c r="DX1124" s="170">
        <f>DX1122-DX1123</f>
        <v>-7.3649148668781597E-2</v>
      </c>
      <c r="DZ1124" s="165">
        <f>DZ1122-DZ1123</f>
        <v>-6.8216744318530947E-2</v>
      </c>
      <c r="EC1124" s="165">
        <f>EC1122-EC1123</f>
        <v>-5.7792610167656702E-2</v>
      </c>
      <c r="EF1124" s="165" t="e">
        <f>EF1122-EF1123</f>
        <v>#VALUE!</v>
      </c>
      <c r="EI1124" s="165" t="e">
        <f>EI1122-EI1123</f>
        <v>#VALUE!</v>
      </c>
      <c r="EL1124" s="165" t="e">
        <f>EL1122-EL1123</f>
        <v>#VALUE!</v>
      </c>
      <c r="EO1124" s="165" t="e">
        <f>EO1122-EO1123</f>
        <v>#VALUE!</v>
      </c>
    </row>
    <row r="1125" spans="1:145" ht="15.5" x14ac:dyDescent="0.35">
      <c r="A1125" s="56" t="s">
        <v>411</v>
      </c>
      <c r="B1125" s="165" t="e">
        <f t="shared" ref="B1125:AA1125" si="1134">+B969/B$955</f>
        <v>#VALUE!</v>
      </c>
      <c r="C1125" s="165" t="e">
        <f t="shared" si="1134"/>
        <v>#VALUE!</v>
      </c>
      <c r="D1125" s="165" t="e">
        <f t="shared" si="1134"/>
        <v>#VALUE!</v>
      </c>
      <c r="E1125" s="165" t="e">
        <f t="shared" si="1134"/>
        <v>#VALUE!</v>
      </c>
      <c r="F1125" s="165" t="e">
        <f t="shared" si="1134"/>
        <v>#VALUE!</v>
      </c>
      <c r="G1125" s="165" t="e">
        <f t="shared" si="1134"/>
        <v>#VALUE!</v>
      </c>
      <c r="H1125" s="165" t="e">
        <f t="shared" si="1134"/>
        <v>#VALUE!</v>
      </c>
      <c r="I1125" s="165" t="e">
        <f t="shared" si="1134"/>
        <v>#VALUE!</v>
      </c>
      <c r="J1125" s="165" t="e">
        <f t="shared" si="1134"/>
        <v>#VALUE!</v>
      </c>
      <c r="K1125" s="165" t="e">
        <f t="shared" si="1134"/>
        <v>#VALUE!</v>
      </c>
      <c r="L1125" s="165" t="e">
        <f t="shared" si="1134"/>
        <v>#VALUE!</v>
      </c>
      <c r="M1125" s="165" t="e">
        <f t="shared" si="1134"/>
        <v>#VALUE!</v>
      </c>
      <c r="N1125" s="165" t="e">
        <f t="shared" si="1134"/>
        <v>#VALUE!</v>
      </c>
      <c r="O1125" s="165" t="e">
        <f t="shared" si="1134"/>
        <v>#VALUE!</v>
      </c>
      <c r="P1125" s="165" t="e">
        <f t="shared" si="1134"/>
        <v>#VALUE!</v>
      </c>
      <c r="Q1125" s="165" t="e">
        <f t="shared" si="1134"/>
        <v>#VALUE!</v>
      </c>
      <c r="R1125" s="165" t="e">
        <f t="shared" si="1134"/>
        <v>#VALUE!</v>
      </c>
      <c r="S1125" s="165" t="e">
        <f t="shared" si="1134"/>
        <v>#VALUE!</v>
      </c>
      <c r="T1125" s="165" t="e">
        <f t="shared" si="1134"/>
        <v>#VALUE!</v>
      </c>
      <c r="U1125" s="165" t="e">
        <f t="shared" si="1134"/>
        <v>#VALUE!</v>
      </c>
      <c r="V1125" s="165" t="e">
        <f t="shared" si="1134"/>
        <v>#VALUE!</v>
      </c>
      <c r="W1125" s="165" t="e">
        <f t="shared" si="1134"/>
        <v>#VALUE!</v>
      </c>
      <c r="X1125" s="166" t="e">
        <f t="shared" si="1134"/>
        <v>#VALUE!</v>
      </c>
      <c r="Y1125" s="166" t="e">
        <f t="shared" si="1134"/>
        <v>#VALUE!</v>
      </c>
      <c r="Z1125" s="165" t="e">
        <f t="shared" si="1134"/>
        <v>#VALUE!</v>
      </c>
      <c r="AA1125" s="165" t="e">
        <f t="shared" si="1134"/>
        <v>#VALUE!</v>
      </c>
      <c r="AB1125" s="165">
        <v>2.05225624920726E-3</v>
      </c>
      <c r="AC1125" s="165">
        <v>1.8810422711010646E-3</v>
      </c>
      <c r="AD1125" s="165">
        <v>1.8519070010883983E-3</v>
      </c>
      <c r="AE1125" s="165" t="e">
        <f>+AE969/AE$955</f>
        <v>#VALUE!</v>
      </c>
      <c r="AF1125" s="165">
        <v>2.8403085232008496E-4</v>
      </c>
      <c r="AG1125" s="165">
        <v>2.6360903081631878E-4</v>
      </c>
      <c r="AH1125" s="165">
        <v>2.6094003579563499E-4</v>
      </c>
      <c r="AI1125" s="165">
        <v>2.6947866705061399E-4</v>
      </c>
      <c r="AJ1125" s="166" t="e">
        <f>+AJ969/AJ$955</f>
        <v>#VALUE!</v>
      </c>
      <c r="AK1125" s="166">
        <v>3.0258488080127209E-4</v>
      </c>
      <c r="AL1125" s="166">
        <v>2.8819271051833091E-4</v>
      </c>
      <c r="AM1125" s="166">
        <v>2.9529334926883252E-4</v>
      </c>
      <c r="AN1125" s="166">
        <v>2.9615080692974298E-4</v>
      </c>
      <c r="AO1125" s="166" t="e">
        <f>+AO969/AO$955</f>
        <v>#VALUE!</v>
      </c>
      <c r="AP1125" s="166">
        <v>3.0780999602188208E-4</v>
      </c>
      <c r="AQ1125" s="166">
        <v>3.1780361142437312E-4</v>
      </c>
      <c r="AR1125" s="166">
        <v>3.080912218125182E-4</v>
      </c>
      <c r="AS1125" s="166" t="e">
        <f>+AS969/AS$955</f>
        <v>#VALUE!</v>
      </c>
      <c r="AT1125" s="166">
        <v>2.6716199485765229E-4</v>
      </c>
      <c r="AU1125" s="166">
        <v>2.7544091278537588E-4</v>
      </c>
      <c r="AV1125" s="166">
        <v>2.7614788394522363E-4</v>
      </c>
      <c r="AW1125" s="166">
        <v>2.7725935539447711E-4</v>
      </c>
      <c r="AX1125" s="166" t="e">
        <f>+AX969/AX$955</f>
        <v>#VALUE!</v>
      </c>
      <c r="AY1125" s="166"/>
      <c r="AZ1125" s="166">
        <v>2.5714694091362927E-4</v>
      </c>
      <c r="BA1125" s="166">
        <v>2.6448909180341049E-4</v>
      </c>
      <c r="BB1125" s="166">
        <v>2.5801421740190918E-4</v>
      </c>
      <c r="BC1125" s="166">
        <v>2.6628607548548523E-4</v>
      </c>
      <c r="BD1125" s="166">
        <v>2.5169645383342194E-4</v>
      </c>
      <c r="BE1125" s="166">
        <v>2.5876083628491672E-4</v>
      </c>
      <c r="BF1125" s="166">
        <f>+BF969/BF$955</f>
        <v>8.6289155244454179E-4</v>
      </c>
      <c r="BG1125" s="166">
        <v>2.4566471357624262E-4</v>
      </c>
      <c r="BH1125" s="166">
        <v>2.5816801060310121E-4</v>
      </c>
      <c r="BI1125" s="166">
        <v>2.8691679794224261E-3</v>
      </c>
      <c r="BJ1125" s="166">
        <v>3.0317753747501944E-3</v>
      </c>
      <c r="BK1125" s="166">
        <v>2.8728226341497992E-3</v>
      </c>
      <c r="BL1125" s="166">
        <v>3.0206403147232737E-3</v>
      </c>
      <c r="BM1125" s="166">
        <v>2.9008295328356933E-3</v>
      </c>
      <c r="BN1125" s="166">
        <v>3.0509511002685817E-3</v>
      </c>
      <c r="BO1125" s="166" t="e">
        <f>+BO969/BO$955</f>
        <v>#VALUE!</v>
      </c>
      <c r="BP1125" s="166">
        <v>2.8370721814406684E-3</v>
      </c>
      <c r="BQ1125" s="166">
        <v>3.0420965190377362E-3</v>
      </c>
      <c r="BR1125" s="166">
        <v>3.411045696190218E-3</v>
      </c>
      <c r="BS1125" s="166">
        <v>3.6882486280901019E-3</v>
      </c>
      <c r="BT1125" s="166">
        <v>3.2628014611906938E-3</v>
      </c>
      <c r="BU1125" s="166">
        <v>3.4539075425060496E-3</v>
      </c>
      <c r="BV1125" s="166">
        <v>3.8031972879406994E-3</v>
      </c>
      <c r="BW1125" s="166">
        <v>3.1748359349369022E-3</v>
      </c>
      <c r="BX1125" s="166">
        <v>3.2780250140803917E-3</v>
      </c>
      <c r="BY1125" s="166">
        <v>3.4535777751365689E-3</v>
      </c>
      <c r="BZ1125" s="165">
        <v>3.1646516894986206E-3</v>
      </c>
      <c r="CA1125" s="166">
        <f>+CA969/CA$955</f>
        <v>1.4131822412414953E-3</v>
      </c>
      <c r="CB1125" s="166">
        <v>2.8875099768044901E-3</v>
      </c>
      <c r="CC1125" s="166">
        <v>2.9153688180408757E-3</v>
      </c>
      <c r="CD1125" s="166">
        <v>3.0753921963771391E-3</v>
      </c>
      <c r="CE1125" s="166">
        <v>2.8984714542694225E-3</v>
      </c>
      <c r="CF1125" s="166">
        <v>2.9281832477158192E-3</v>
      </c>
      <c r="CG1125" s="166">
        <v>3.0876166339991983E-3</v>
      </c>
      <c r="CH1125" s="166">
        <v>2.8034532979653148E-3</v>
      </c>
      <c r="CI1125" s="166">
        <v>2.8732789129837281E-3</v>
      </c>
      <c r="CJ1125" s="165">
        <v>2.7798912654981947E-3</v>
      </c>
      <c r="CK1125" s="165">
        <v>2.8359239102491753E-3</v>
      </c>
      <c r="CL1125" s="166">
        <f>+CL969/CL$955</f>
        <v>1.2918519354391462E-3</v>
      </c>
      <c r="CM1125" s="166">
        <v>2.7208739665306289E-3</v>
      </c>
      <c r="CN1125" s="166">
        <v>2.5917272113829032E-3</v>
      </c>
      <c r="CO1125" s="166">
        <v>2.5783363282660763E-3</v>
      </c>
      <c r="CP1125" s="166">
        <v>2.4022901543871793E-3</v>
      </c>
      <c r="CQ1125" s="166">
        <v>2.568629071556831E-3</v>
      </c>
      <c r="CR1125" s="166">
        <v>2.7112314152185489E-3</v>
      </c>
      <c r="CS1125" s="166">
        <v>2.3087429067253653E-3</v>
      </c>
      <c r="CT1125" s="166">
        <v>2.398171755730778E-3</v>
      </c>
      <c r="CU1125" s="166">
        <v>2.6171690337382465E-3</v>
      </c>
      <c r="CV1125" s="166">
        <v>2.9641079500037186E-3</v>
      </c>
      <c r="CW1125" s="166">
        <v>3.0491672608220942E-3</v>
      </c>
      <c r="CX1125" s="166">
        <v>2.9880462665714427E-3</v>
      </c>
      <c r="CY1125" s="166">
        <v>3.0172724189117075E-3</v>
      </c>
      <c r="CZ1125" s="166">
        <v>3.1070964134503848E-3</v>
      </c>
      <c r="DA1125" s="166">
        <f t="shared" ref="DA1125" si="1135">+DA969/DA$955</f>
        <v>-2.5116108740474005E-3</v>
      </c>
      <c r="DB1125" s="165">
        <v>1.8289426293846331E-4</v>
      </c>
      <c r="DC1125" s="165">
        <v>1.890180072829424E-4</v>
      </c>
      <c r="DD1125" s="165">
        <v>1.9531429371904242E-4</v>
      </c>
      <c r="DE1125" s="165">
        <v>1.881554788047006E-4</v>
      </c>
      <c r="DF1125" s="165">
        <v>1.9459218579830108E-4</v>
      </c>
      <c r="DG1125" s="165">
        <v>2.0270297359164594E-4</v>
      </c>
      <c r="DH1125" s="165">
        <v>1.9817620656229911E-4</v>
      </c>
      <c r="DI1125" s="165">
        <v>2.0482593947070149E-4</v>
      </c>
      <c r="DJ1125" s="165">
        <v>2.1260876545246238E-4</v>
      </c>
      <c r="DK1125" s="165">
        <v>1.9832445326934837E-4</v>
      </c>
      <c r="DL1125" s="165">
        <v>2.0392415852809169E-4</v>
      </c>
      <c r="DM1125" s="165">
        <v>2.1184494220342901E-4</v>
      </c>
      <c r="DN1125" s="167">
        <f t="shared" ref="DN1125" si="1136">+DN969/DN$955</f>
        <v>-4.2157115912271632E-3</v>
      </c>
      <c r="DO1125" s="165">
        <v>2.1184494220342901E-4</v>
      </c>
      <c r="DP1125" s="165">
        <v>1.8717750059429064E-4</v>
      </c>
      <c r="DQ1125" s="165">
        <v>1.9111178436823851E-4</v>
      </c>
      <c r="DR1125" s="165">
        <v>1.9817206557218872E-4</v>
      </c>
      <c r="DS1125" s="165">
        <v>1.8955270909897271E-4</v>
      </c>
      <c r="DT1125" s="165">
        <v>1.9331625479244516E-4</v>
      </c>
      <c r="DU1125" s="165">
        <v>-4.0168051343475583E-4</v>
      </c>
      <c r="DV1125" s="168">
        <f>+DV969/DV$955</f>
        <v>-3.9728957572244243E-4</v>
      </c>
      <c r="DW1125" s="169">
        <f>+DW969/DW$955</f>
        <v>-4.0354580850757962E-4</v>
      </c>
      <c r="DX1125" s="170">
        <f>+DX969/DX$955</f>
        <v>-4.0772938307644616E-3</v>
      </c>
      <c r="DZ1125" s="165">
        <f>+DZ969/DZ$955</f>
        <v>-3.8837280189515201E-4</v>
      </c>
      <c r="EC1125" s="165">
        <f>+EC969/EC$955</f>
        <v>-3.7352610225311803E-4</v>
      </c>
      <c r="EF1125" s="165" t="e">
        <f>+EF969/EF$955</f>
        <v>#VALUE!</v>
      </c>
      <c r="EI1125" s="165" t="e">
        <f>+EI969/EI$955</f>
        <v>#VALUE!</v>
      </c>
      <c r="EL1125" s="165" t="e">
        <f>+EL969/EL$955</f>
        <v>#VALUE!</v>
      </c>
      <c r="EO1125" s="165" t="e">
        <f>+EO969/EO$955</f>
        <v>#VALUE!</v>
      </c>
    </row>
    <row r="1126" spans="1:145" ht="15.5" x14ac:dyDescent="0.35">
      <c r="A1126" s="27"/>
      <c r="B1126" s="165"/>
      <c r="C1126" s="165"/>
      <c r="D1126" s="165"/>
      <c r="E1126" s="165"/>
      <c r="F1126" s="165"/>
      <c r="G1126" s="165"/>
      <c r="H1126" s="165"/>
      <c r="I1126" s="165"/>
      <c r="J1126" s="165"/>
      <c r="K1126" s="165"/>
      <c r="L1126" s="165"/>
      <c r="M1126" s="165"/>
      <c r="N1126" s="165"/>
      <c r="O1126" s="165"/>
      <c r="P1126" s="165"/>
      <c r="Q1126" s="165"/>
      <c r="R1126" s="165"/>
      <c r="S1126" s="165"/>
      <c r="T1126" s="165"/>
      <c r="U1126" s="165"/>
      <c r="V1126" s="165"/>
      <c r="W1126" s="165"/>
      <c r="X1126" s="166"/>
      <c r="Y1126" s="166"/>
      <c r="Z1126" s="165"/>
      <c r="AA1126" s="165"/>
      <c r="AB1126" s="165"/>
      <c r="AC1126" s="165"/>
      <c r="AD1126" s="165"/>
      <c r="AE1126" s="165"/>
      <c r="AF1126" s="165"/>
      <c r="AG1126" s="165"/>
      <c r="AH1126" s="165"/>
      <c r="AI1126" s="165"/>
      <c r="AJ1126" s="166"/>
      <c r="AK1126" s="166"/>
      <c r="AL1126" s="166"/>
      <c r="AM1126" s="166"/>
      <c r="AN1126" s="166"/>
      <c r="AO1126" s="166"/>
      <c r="AP1126" s="166"/>
      <c r="AQ1126" s="166"/>
      <c r="AR1126" s="166"/>
      <c r="AS1126" s="166"/>
      <c r="AT1126" s="166"/>
      <c r="AU1126" s="166"/>
      <c r="AV1126" s="166"/>
      <c r="AW1126" s="166"/>
      <c r="AX1126" s="166"/>
      <c r="AY1126" s="166"/>
      <c r="AZ1126" s="166"/>
      <c r="BA1126" s="166"/>
      <c r="BB1126" s="166"/>
      <c r="BC1126" s="166"/>
      <c r="BD1126" s="166"/>
      <c r="BE1126" s="166"/>
      <c r="BF1126" s="166"/>
      <c r="BG1126" s="166"/>
      <c r="BH1126" s="166"/>
      <c r="BI1126" s="166"/>
      <c r="BJ1126" s="166"/>
      <c r="BK1126" s="166"/>
      <c r="BL1126" s="166"/>
      <c r="BM1126" s="166"/>
      <c r="BN1126" s="166"/>
      <c r="BO1126" s="166"/>
      <c r="BP1126" s="166"/>
      <c r="BQ1126" s="166"/>
      <c r="BR1126" s="166"/>
      <c r="BS1126" s="166"/>
      <c r="BT1126" s="166"/>
      <c r="BU1126" s="166"/>
      <c r="BV1126" s="166"/>
      <c r="BW1126" s="166"/>
      <c r="BX1126" s="166"/>
      <c r="BY1126" s="166"/>
      <c r="BZ1126" s="165"/>
      <c r="CA1126" s="166"/>
      <c r="CB1126" s="166"/>
      <c r="CC1126" s="166"/>
      <c r="CD1126" s="166"/>
      <c r="CE1126" s="166"/>
      <c r="CF1126" s="166"/>
      <c r="CG1126" s="166"/>
      <c r="CH1126" s="166"/>
      <c r="CI1126" s="166"/>
      <c r="CJ1126" s="165"/>
      <c r="CK1126" s="165"/>
      <c r="CL1126" s="166"/>
      <c r="CM1126" s="166"/>
      <c r="CN1126" s="166"/>
      <c r="CO1126" s="166"/>
      <c r="CP1126" s="166"/>
      <c r="CQ1126" s="166"/>
      <c r="CR1126" s="166"/>
      <c r="CS1126" s="166"/>
      <c r="CT1126" s="166"/>
      <c r="CU1126" s="166"/>
      <c r="CV1126" s="166"/>
      <c r="CW1126" s="166"/>
      <c r="CX1126" s="166"/>
      <c r="CY1126" s="166"/>
      <c r="CZ1126" s="166"/>
      <c r="DA1126" s="166"/>
      <c r="DB1126" s="165"/>
      <c r="DC1126" s="165"/>
      <c r="DD1126" s="165"/>
      <c r="DE1126" s="165"/>
      <c r="DF1126" s="165"/>
      <c r="DG1126" s="165"/>
      <c r="DH1126" s="165"/>
      <c r="DI1126" s="165"/>
      <c r="DJ1126" s="165"/>
      <c r="DK1126" s="165"/>
      <c r="DL1126" s="165"/>
      <c r="DM1126" s="165"/>
      <c r="DN1126" s="167"/>
      <c r="DO1126" s="165"/>
      <c r="DP1126" s="165"/>
      <c r="DQ1126" s="165"/>
      <c r="DR1126" s="165"/>
      <c r="DS1126" s="165"/>
      <c r="DT1126" s="165"/>
      <c r="DU1126" s="165"/>
      <c r="DV1126" s="168"/>
      <c r="DW1126" s="169"/>
      <c r="DX1126" s="170"/>
      <c r="DZ1126" s="165"/>
      <c r="EC1126" s="165"/>
      <c r="EF1126" s="165"/>
      <c r="EI1126" s="165"/>
      <c r="EL1126" s="165"/>
      <c r="EO1126" s="165"/>
    </row>
    <row r="1127" spans="1:145" ht="15.5" x14ac:dyDescent="0.35">
      <c r="A1127" s="56" t="s">
        <v>412</v>
      </c>
      <c r="B1127" s="165" t="e">
        <f t="shared" ref="B1127:AA1127" si="1137">+B971/B$955</f>
        <v>#VALUE!</v>
      </c>
      <c r="C1127" s="165" t="e">
        <f t="shared" si="1137"/>
        <v>#VALUE!</v>
      </c>
      <c r="D1127" s="165" t="e">
        <f t="shared" si="1137"/>
        <v>#VALUE!</v>
      </c>
      <c r="E1127" s="165" t="e">
        <f t="shared" si="1137"/>
        <v>#VALUE!</v>
      </c>
      <c r="F1127" s="165" t="e">
        <f t="shared" si="1137"/>
        <v>#VALUE!</v>
      </c>
      <c r="G1127" s="165" t="e">
        <f t="shared" si="1137"/>
        <v>#VALUE!</v>
      </c>
      <c r="H1127" s="165" t="e">
        <f t="shared" si="1137"/>
        <v>#VALUE!</v>
      </c>
      <c r="I1127" s="165" t="e">
        <f t="shared" si="1137"/>
        <v>#VALUE!</v>
      </c>
      <c r="J1127" s="165" t="e">
        <f t="shared" si="1137"/>
        <v>#VALUE!</v>
      </c>
      <c r="K1127" s="165" t="e">
        <f t="shared" si="1137"/>
        <v>#VALUE!</v>
      </c>
      <c r="L1127" s="165" t="e">
        <f t="shared" si="1137"/>
        <v>#VALUE!</v>
      </c>
      <c r="M1127" s="165" t="e">
        <f t="shared" si="1137"/>
        <v>#VALUE!</v>
      </c>
      <c r="N1127" s="165" t="e">
        <f t="shared" si="1137"/>
        <v>#VALUE!</v>
      </c>
      <c r="O1127" s="165" t="e">
        <f t="shared" si="1137"/>
        <v>#VALUE!</v>
      </c>
      <c r="P1127" s="165" t="e">
        <f t="shared" si="1137"/>
        <v>#VALUE!</v>
      </c>
      <c r="Q1127" s="165" t="e">
        <f t="shared" si="1137"/>
        <v>#VALUE!</v>
      </c>
      <c r="R1127" s="165" t="e">
        <f t="shared" si="1137"/>
        <v>#VALUE!</v>
      </c>
      <c r="S1127" s="165" t="e">
        <f t="shared" si="1137"/>
        <v>#VALUE!</v>
      </c>
      <c r="T1127" s="165" t="e">
        <f t="shared" si="1137"/>
        <v>#VALUE!</v>
      </c>
      <c r="U1127" s="165" t="e">
        <f t="shared" si="1137"/>
        <v>#VALUE!</v>
      </c>
      <c r="V1127" s="165" t="e">
        <f t="shared" si="1137"/>
        <v>#VALUE!</v>
      </c>
      <c r="W1127" s="165" t="e">
        <f t="shared" si="1137"/>
        <v>#VALUE!</v>
      </c>
      <c r="X1127" s="166" t="e">
        <f t="shared" si="1137"/>
        <v>#VALUE!</v>
      </c>
      <c r="Y1127" s="166" t="e">
        <f t="shared" si="1137"/>
        <v>#VALUE!</v>
      </c>
      <c r="Z1127" s="165" t="e">
        <f t="shared" si="1137"/>
        <v>#VALUE!</v>
      </c>
      <c r="AA1127" s="165" t="e">
        <f t="shared" si="1137"/>
        <v>#VALUE!</v>
      </c>
      <c r="AB1127" s="165">
        <v>0.11967930805041964</v>
      </c>
      <c r="AC1127" s="165">
        <v>0.128474973989924</v>
      </c>
      <c r="AD1127" s="165">
        <v>0.10275173919687453</v>
      </c>
      <c r="AE1127" s="165" t="e">
        <f>+AE971/AE$955</f>
        <v>#VALUE!</v>
      </c>
      <c r="AF1127" s="165">
        <v>7.1492142010828943E-2</v>
      </c>
      <c r="AG1127" s="165">
        <v>6.0217101440885747E-2</v>
      </c>
      <c r="AH1127" s="165">
        <v>4.8726555237400763E-2</v>
      </c>
      <c r="AI1127" s="165">
        <v>2.92185038358805E-2</v>
      </c>
      <c r="AJ1127" s="166" t="e">
        <f>+AJ971/AJ$955</f>
        <v>#VALUE!</v>
      </c>
      <c r="AK1127" s="166">
        <v>-0.112059313375034</v>
      </c>
      <c r="AL1127" s="166">
        <v>-4.354925626243248E-2</v>
      </c>
      <c r="AM1127" s="166">
        <v>-4.8027255508220297E-2</v>
      </c>
      <c r="AN1127" s="166">
        <v>-4.8354868628641155E-2</v>
      </c>
      <c r="AO1127" s="166" t="e">
        <f>+AO971/AO$955</f>
        <v>#VALUE!</v>
      </c>
      <c r="AP1127" s="166">
        <v>-9.2034158305216843E-2</v>
      </c>
      <c r="AQ1127" s="166">
        <v>-0.10383100508577263</v>
      </c>
      <c r="AR1127" s="166">
        <v>-6.9389485098010781E-2</v>
      </c>
      <c r="AS1127" s="166" t="e">
        <f>+AS971/AS$955</f>
        <v>#VALUE!</v>
      </c>
      <c r="AT1127" s="166">
        <v>-2.847398874301605E-2</v>
      </c>
      <c r="AU1127" s="166">
        <v>-2.6038061132003215E-2</v>
      </c>
      <c r="AV1127" s="166">
        <v>-6.3882486707064826E-3</v>
      </c>
      <c r="AW1127" s="166">
        <v>-4.7002396326247427E-3</v>
      </c>
      <c r="AX1127" s="166" t="e">
        <f>+AX971/AX$955</f>
        <v>#VALUE!</v>
      </c>
      <c r="AY1127" s="166"/>
      <c r="AZ1127" s="166">
        <v>1.5238235415158997E-2</v>
      </c>
      <c r="BA1127" s="166">
        <v>-1.0393532030078919E-2</v>
      </c>
      <c r="BB1127" s="166">
        <v>4.6715080434835297E-3</v>
      </c>
      <c r="BC1127" s="166">
        <v>-2.0175828540290385E-2</v>
      </c>
      <c r="BD1127" s="166">
        <v>2.2550133055230567E-2</v>
      </c>
      <c r="BE1127" s="166">
        <v>-8.1963913578878972E-3</v>
      </c>
      <c r="BF1127" s="166" t="e">
        <f>+BF971/BF$955</f>
        <v>#VALUE!</v>
      </c>
      <c r="BG1127" s="166">
        <v>7.4442992185256972E-3</v>
      </c>
      <c r="BH1127" s="166">
        <v>-3.5178576021120567E-2</v>
      </c>
      <c r="BI1127" s="166">
        <v>3.1526504423533963E-4</v>
      </c>
      <c r="BJ1127" s="166">
        <v>-3.9307959081459606E-2</v>
      </c>
      <c r="BK1127" s="166">
        <v>2.9756379752265097E-2</v>
      </c>
      <c r="BL1127" s="166">
        <v>-3.2338834582889983E-2</v>
      </c>
      <c r="BM1127" s="166">
        <v>1.7471512831005773E-2</v>
      </c>
      <c r="BN1127" s="166">
        <v>-2.4872874182018626E-2</v>
      </c>
      <c r="BO1127" s="166" t="e">
        <f>+BO971/BO$955</f>
        <v>#VALUE!</v>
      </c>
      <c r="BP1127" s="166">
        <v>3.6835698825480927E-2</v>
      </c>
      <c r="BQ1127" s="166">
        <v>1.0243342941103978E-2</v>
      </c>
      <c r="BR1127" s="166">
        <v>-7.4170026433215117E-2</v>
      </c>
      <c r="BS1127" s="166">
        <v>-0.13828256354196905</v>
      </c>
      <c r="BT1127" s="166">
        <v>-1.9843124609647475E-2</v>
      </c>
      <c r="BU1127" s="166">
        <v>-4.3765061746426408E-2</v>
      </c>
      <c r="BV1127" s="166">
        <v>-9.6764525435813903E-2</v>
      </c>
      <c r="BW1127" s="166">
        <v>-5.3366251870925526E-3</v>
      </c>
      <c r="BX1127" s="166">
        <v>-2.5470262611296306E-2</v>
      </c>
      <c r="BY1127" s="166">
        <v>-4.9707617678535876E-2</v>
      </c>
      <c r="BZ1127" s="165">
        <v>-1.2301078365255914E-2</v>
      </c>
      <c r="CA1127" s="166" t="e">
        <f>+CA971/CA$955</f>
        <v>#VALUE!</v>
      </c>
      <c r="CB1127" s="166">
        <v>1.1812725219833337E-2</v>
      </c>
      <c r="CC1127" s="166">
        <v>9.6909989906943158E-3</v>
      </c>
      <c r="CD1127" s="166">
        <v>-1.5412707092763593E-2</v>
      </c>
      <c r="CE1127" s="166">
        <v>6.6500936940573178E-3</v>
      </c>
      <c r="CF1127" s="166">
        <v>5.9652627413615891E-3</v>
      </c>
      <c r="CG1127" s="166">
        <v>-2.0815967993864929E-2</v>
      </c>
      <c r="CH1127" s="166">
        <v>3.2370829226157062E-2</v>
      </c>
      <c r="CI1127" s="166">
        <v>2.2207607184061576E-2</v>
      </c>
      <c r="CJ1127" s="165">
        <v>4.2815977765426248E-2</v>
      </c>
      <c r="CK1127" s="165">
        <v>2.9831224585029775E-2</v>
      </c>
      <c r="CL1127" s="166" t="e">
        <f>+CL971/CL$955</f>
        <v>#VALUE!</v>
      </c>
      <c r="CM1127" s="166">
        <v>2.3655146059663845E-2</v>
      </c>
      <c r="CN1127" s="166">
        <v>5.9061992067960728E-2</v>
      </c>
      <c r="CO1127" s="166">
        <v>5.8768097518706874E-2</v>
      </c>
      <c r="CP1127" s="166">
        <v>9.2670520043976287E-2</v>
      </c>
      <c r="CQ1127" s="166">
        <v>4.9698689963774856E-2</v>
      </c>
      <c r="CR1127" s="166">
        <v>1.6874715958910096E-2</v>
      </c>
      <c r="CS1127" s="166">
        <v>0.11040177211751391</v>
      </c>
      <c r="CT1127" s="166">
        <v>8.9798849314962417E-2</v>
      </c>
      <c r="CU1127" s="166">
        <v>3.1989087619444315E-2</v>
      </c>
      <c r="CV1127" s="166">
        <v>0.11019970198039669</v>
      </c>
      <c r="CW1127" s="166">
        <v>9.5970017437249658E-2</v>
      </c>
      <c r="CX1127" s="166">
        <v>0.10662774380066746</v>
      </c>
      <c r="CY1127" s="166">
        <v>0.10004437444806659</v>
      </c>
      <c r="CZ1127" s="166">
        <v>7.7845654460812722E-2</v>
      </c>
      <c r="DA1127" s="166" t="e">
        <f t="shared" ref="DA1127" si="1138">+DA971/DA$955</f>
        <v>#VALUE!</v>
      </c>
      <c r="DB1127" s="165">
        <v>5.4398945450905373E-2</v>
      </c>
      <c r="DC1127" s="165">
        <v>3.6877443405051148E-2</v>
      </c>
      <c r="DD1127" s="165">
        <v>4.6691051917129552E-3</v>
      </c>
      <c r="DE1127" s="165">
        <v>4.2910472438405858E-2</v>
      </c>
      <c r="DF1127" s="165">
        <v>2.7354425638448716E-2</v>
      </c>
      <c r="DG1127" s="165">
        <v>1.6747189301331929E-3</v>
      </c>
      <c r="DH1127" s="165">
        <v>4.9645969060817759E-2</v>
      </c>
      <c r="DI1127" s="165">
        <v>3.0239713316131147E-2</v>
      </c>
      <c r="DJ1127" s="165">
        <v>4.7232393831457371E-3</v>
      </c>
      <c r="DK1127" s="165">
        <v>3.6884796180718382E-2</v>
      </c>
      <c r="DL1127" s="165">
        <v>2.1472406319581104E-2</v>
      </c>
      <c r="DM1127" s="165">
        <v>8.8028857702152179E-3</v>
      </c>
      <c r="DN1127" s="167" t="e">
        <f t="shared" ref="DN1127" si="1139">+DN971/DN$955</f>
        <v>#VALUE!</v>
      </c>
      <c r="DO1127" s="165">
        <v>8.8028857702152179E-3</v>
      </c>
      <c r="DP1127" s="165">
        <v>5.2820132323257843E-2</v>
      </c>
      <c r="DQ1127" s="165">
        <v>4.1127137441760053E-2</v>
      </c>
      <c r="DR1127" s="165">
        <v>2.8370274019537459E-2</v>
      </c>
      <c r="DS1127" s="165">
        <v>7.1576128651966248E-2</v>
      </c>
      <c r="DT1127" s="165">
        <v>6.1745869559242668E-2</v>
      </c>
      <c r="DU1127" s="165">
        <v>5.8097882729716867E-2</v>
      </c>
      <c r="DV1127" s="168" t="e">
        <f>+DV971/DV$955</f>
        <v>#VALUE!</v>
      </c>
      <c r="DW1127" s="169" t="e">
        <f>+DW971/DW$955</f>
        <v>#VALUE!</v>
      </c>
      <c r="DX1127" s="170" t="e">
        <f>+DX971/DX$955</f>
        <v>#VALUE!</v>
      </c>
      <c r="DZ1127" s="165" t="e">
        <f>+DZ971/DZ$955</f>
        <v>#VALUE!</v>
      </c>
      <c r="EC1127" s="165" t="e">
        <f>+EC971/EC$955</f>
        <v>#VALUE!</v>
      </c>
      <c r="EF1127" s="165" t="e">
        <f>+EF971/EF$955</f>
        <v>#VALUE!</v>
      </c>
      <c r="EI1127" s="165" t="e">
        <f>+EI971/EI$955</f>
        <v>#VALUE!</v>
      </c>
      <c r="EL1127" s="165" t="e">
        <f>+EL971/EL$955</f>
        <v>#VALUE!</v>
      </c>
      <c r="EO1127" s="165" t="e">
        <f>+EO971/EO$955</f>
        <v>#VALUE!</v>
      </c>
    </row>
    <row r="1128" spans="1:145" ht="15.5" x14ac:dyDescent="0.35">
      <c r="A1128" s="56"/>
      <c r="B1128" s="165"/>
      <c r="C1128" s="165"/>
      <c r="D1128" s="165"/>
      <c r="E1128" s="165"/>
      <c r="F1128" s="165"/>
      <c r="G1128" s="165"/>
      <c r="H1128" s="165"/>
      <c r="I1128" s="165"/>
      <c r="J1128" s="165"/>
      <c r="K1128" s="165"/>
      <c r="L1128" s="165"/>
      <c r="M1128" s="165"/>
      <c r="N1128" s="165"/>
      <c r="O1128" s="165"/>
      <c r="P1128" s="165"/>
      <c r="Q1128" s="165"/>
      <c r="R1128" s="165"/>
      <c r="S1128" s="165"/>
      <c r="T1128" s="165"/>
      <c r="U1128" s="165"/>
      <c r="V1128" s="165"/>
      <c r="W1128" s="165"/>
      <c r="X1128" s="166"/>
      <c r="Y1128" s="166"/>
      <c r="Z1128" s="165"/>
      <c r="AA1128" s="165"/>
      <c r="AB1128" s="165"/>
      <c r="AC1128" s="165"/>
      <c r="AD1128" s="165"/>
      <c r="AE1128" s="165"/>
      <c r="AF1128" s="165"/>
      <c r="AG1128" s="165"/>
      <c r="AH1128" s="165"/>
      <c r="AI1128" s="165"/>
      <c r="AJ1128" s="166"/>
      <c r="AK1128" s="166"/>
      <c r="AL1128" s="166"/>
      <c r="AM1128" s="166"/>
      <c r="AN1128" s="166"/>
      <c r="AO1128" s="166"/>
      <c r="AP1128" s="166"/>
      <c r="AQ1128" s="166"/>
      <c r="AR1128" s="166"/>
      <c r="AS1128" s="166"/>
      <c r="AT1128" s="166"/>
      <c r="AU1128" s="166"/>
      <c r="AV1128" s="166"/>
      <c r="AW1128" s="166"/>
      <c r="AX1128" s="166"/>
      <c r="AY1128" s="166"/>
      <c r="AZ1128" s="166"/>
      <c r="BA1128" s="166"/>
      <c r="BB1128" s="166"/>
      <c r="BC1128" s="166"/>
      <c r="BD1128" s="166"/>
      <c r="BE1128" s="166"/>
      <c r="BF1128" s="166"/>
      <c r="BG1128" s="166"/>
      <c r="BH1128" s="166"/>
      <c r="BI1128" s="166"/>
      <c r="BJ1128" s="166"/>
      <c r="BK1128" s="166"/>
      <c r="BL1128" s="166"/>
      <c r="BM1128" s="166"/>
      <c r="BN1128" s="166"/>
      <c r="BO1128" s="166"/>
      <c r="BP1128" s="166"/>
      <c r="BQ1128" s="166"/>
      <c r="BR1128" s="166"/>
      <c r="BS1128" s="166"/>
      <c r="BT1128" s="166"/>
      <c r="BU1128" s="166"/>
      <c r="BV1128" s="166"/>
      <c r="BW1128" s="166"/>
      <c r="BX1128" s="166"/>
      <c r="BY1128" s="166"/>
      <c r="BZ1128" s="165"/>
      <c r="CA1128" s="166"/>
      <c r="CB1128" s="166"/>
      <c r="CC1128" s="166"/>
      <c r="CD1128" s="166"/>
      <c r="CE1128" s="166"/>
      <c r="CF1128" s="166"/>
      <c r="CG1128" s="166"/>
      <c r="CH1128" s="166"/>
      <c r="CI1128" s="166"/>
      <c r="CJ1128" s="165"/>
      <c r="CK1128" s="165"/>
      <c r="CL1128" s="166"/>
      <c r="CM1128" s="166"/>
      <c r="CN1128" s="166"/>
      <c r="CO1128" s="166"/>
      <c r="CP1128" s="166"/>
      <c r="CQ1128" s="166"/>
      <c r="CR1128" s="166"/>
      <c r="CS1128" s="166"/>
      <c r="CT1128" s="166"/>
      <c r="CU1128" s="166"/>
      <c r="CV1128" s="166"/>
      <c r="CW1128" s="166"/>
      <c r="CX1128" s="166"/>
      <c r="CY1128" s="166"/>
      <c r="CZ1128" s="166"/>
      <c r="DA1128" s="166"/>
      <c r="DB1128" s="165"/>
      <c r="DC1128" s="165"/>
      <c r="DD1128" s="165"/>
      <c r="DE1128" s="165"/>
      <c r="DF1128" s="165"/>
      <c r="DG1128" s="165"/>
      <c r="DH1128" s="165"/>
      <c r="DI1128" s="165"/>
      <c r="DJ1128" s="165"/>
      <c r="DK1128" s="165"/>
      <c r="DL1128" s="165"/>
      <c r="DM1128" s="165"/>
      <c r="DN1128" s="167"/>
      <c r="DO1128" s="165"/>
      <c r="DP1128" s="165"/>
      <c r="DQ1128" s="165"/>
      <c r="DR1128" s="165"/>
      <c r="DS1128" s="165"/>
      <c r="DT1128" s="165"/>
      <c r="DU1128" s="165"/>
      <c r="DV1128" s="168"/>
      <c r="DW1128" s="169"/>
      <c r="DX1128" s="170"/>
      <c r="DZ1128" s="165"/>
      <c r="EC1128" s="165"/>
      <c r="EF1128" s="165"/>
      <c r="EI1128" s="165"/>
      <c r="EL1128" s="165"/>
      <c r="EO1128" s="165"/>
    </row>
    <row r="1129" spans="1:145" ht="15.5" x14ac:dyDescent="0.35">
      <c r="A1129" s="56" t="s">
        <v>413</v>
      </c>
      <c r="B1129" s="165" t="e">
        <f t="shared" ref="B1129:AA1134" si="1140">+B973/B$955</f>
        <v>#VALUE!</v>
      </c>
      <c r="C1129" s="165" t="e">
        <f t="shared" si="1140"/>
        <v>#VALUE!</v>
      </c>
      <c r="D1129" s="165" t="e">
        <f t="shared" si="1140"/>
        <v>#VALUE!</v>
      </c>
      <c r="E1129" s="165" t="e">
        <f t="shared" si="1140"/>
        <v>#VALUE!</v>
      </c>
      <c r="F1129" s="165" t="e">
        <f t="shared" si="1140"/>
        <v>#VALUE!</v>
      </c>
      <c r="G1129" s="165" t="e">
        <f t="shared" si="1140"/>
        <v>#VALUE!</v>
      </c>
      <c r="H1129" s="165" t="e">
        <f t="shared" si="1140"/>
        <v>#VALUE!</v>
      </c>
      <c r="I1129" s="165" t="e">
        <f t="shared" si="1140"/>
        <v>#VALUE!</v>
      </c>
      <c r="J1129" s="165" t="e">
        <f t="shared" si="1140"/>
        <v>#VALUE!</v>
      </c>
      <c r="K1129" s="165" t="e">
        <f t="shared" si="1140"/>
        <v>#VALUE!</v>
      </c>
      <c r="L1129" s="165" t="e">
        <f t="shared" si="1140"/>
        <v>#VALUE!</v>
      </c>
      <c r="M1129" s="165" t="e">
        <f t="shared" si="1140"/>
        <v>#VALUE!</v>
      </c>
      <c r="N1129" s="165" t="e">
        <f t="shared" si="1140"/>
        <v>#VALUE!</v>
      </c>
      <c r="O1129" s="165" t="e">
        <f t="shared" si="1140"/>
        <v>#VALUE!</v>
      </c>
      <c r="P1129" s="165" t="e">
        <f t="shared" si="1140"/>
        <v>#VALUE!</v>
      </c>
      <c r="Q1129" s="165" t="e">
        <f t="shared" si="1140"/>
        <v>#VALUE!</v>
      </c>
      <c r="R1129" s="165" t="e">
        <f t="shared" si="1140"/>
        <v>#VALUE!</v>
      </c>
      <c r="S1129" s="165" t="e">
        <f t="shared" si="1140"/>
        <v>#VALUE!</v>
      </c>
      <c r="T1129" s="165" t="e">
        <f t="shared" si="1140"/>
        <v>#VALUE!</v>
      </c>
      <c r="U1129" s="165" t="e">
        <f t="shared" si="1140"/>
        <v>#VALUE!</v>
      </c>
      <c r="V1129" s="165" t="e">
        <f t="shared" si="1140"/>
        <v>#VALUE!</v>
      </c>
      <c r="W1129" s="165" t="e">
        <f t="shared" si="1140"/>
        <v>#VALUE!</v>
      </c>
      <c r="X1129" s="166" t="e">
        <f t="shared" si="1140"/>
        <v>#VALUE!</v>
      </c>
      <c r="Y1129" s="166" t="e">
        <f t="shared" si="1140"/>
        <v>#VALUE!</v>
      </c>
      <c r="Z1129" s="165" t="e">
        <f t="shared" si="1140"/>
        <v>#VALUE!</v>
      </c>
      <c r="AA1129" s="165" t="e">
        <f t="shared" si="1140"/>
        <v>#VALUE!</v>
      </c>
      <c r="AB1129" s="165">
        <v>0.52322948638413713</v>
      </c>
      <c r="AC1129" s="165">
        <v>0.52995190808650705</v>
      </c>
      <c r="AD1129" s="165">
        <v>0.51315530980718782</v>
      </c>
      <c r="AE1129" s="165" t="e">
        <f t="shared" ref="AE1129:AE1134" si="1141">+AE973/AE$955</f>
        <v>#VALUE!</v>
      </c>
      <c r="AF1129" s="165">
        <v>0.48441155590190665</v>
      </c>
      <c r="AG1129" s="165">
        <v>0.48504326056099001</v>
      </c>
      <c r="AH1129" s="165">
        <v>0.47908377691503634</v>
      </c>
      <c r="AI1129" s="165">
        <v>0.50726169658033504</v>
      </c>
      <c r="AJ1129" s="166" t="e">
        <f t="shared" ref="AJ1129:AJ1134" si="1142">+AJ973/AJ$955</f>
        <v>#VALUE!</v>
      </c>
      <c r="AK1129" s="166">
        <v>0.37032066869558716</v>
      </c>
      <c r="AL1129" s="166">
        <v>0.39540487581809852</v>
      </c>
      <c r="AM1129" s="166">
        <v>0.37825023478236602</v>
      </c>
      <c r="AN1129" s="166">
        <v>0.37825099042859911</v>
      </c>
      <c r="AO1129" s="166" t="e">
        <f t="shared" ref="AO1129:AO1134" si="1143">+AO973/AO$955</f>
        <v>#VALUE!</v>
      </c>
      <c r="AP1129" s="166">
        <v>0.31960813269083593</v>
      </c>
      <c r="AQ1129" s="166">
        <v>0.29426861624510953</v>
      </c>
      <c r="AR1129" s="166">
        <v>0.3223001315006826</v>
      </c>
      <c r="AS1129" s="166" t="e">
        <f t="shared" ref="AS1129:AS1134" si="1144">+AS973/AS$955</f>
        <v>#VALUE!</v>
      </c>
      <c r="AT1129" s="166">
        <v>0.3157483700005061</v>
      </c>
      <c r="AU1129" s="166">
        <v>0.30458326459122614</v>
      </c>
      <c r="AV1129" s="166">
        <v>0.27932770335886553</v>
      </c>
      <c r="AW1129" s="166">
        <v>0.2779995561073445</v>
      </c>
      <c r="AX1129" s="166" t="e">
        <f t="shared" ref="AX1129:AX1134" si="1145">+AX973/AX$955</f>
        <v>#VALUE!</v>
      </c>
      <c r="AY1129" s="166"/>
      <c r="AZ1129" s="166">
        <v>0.3066084816493681</v>
      </c>
      <c r="BA1129" s="166">
        <v>0.28736191127248351</v>
      </c>
      <c r="BB1129" s="166">
        <v>0.324862993327595</v>
      </c>
      <c r="BC1129" s="166">
        <v>0.30627223256314845</v>
      </c>
      <c r="BD1129" s="166">
        <v>0.33540138282798065</v>
      </c>
      <c r="BE1129" s="166">
        <v>0.31726003596635927</v>
      </c>
      <c r="BF1129" s="166" t="e">
        <f t="shared" ref="BF1129:BF1134" si="1146">+BF973/BF$955</f>
        <v>#VALUE!</v>
      </c>
      <c r="BG1129" s="166">
        <v>0.31954947595798594</v>
      </c>
      <c r="BH1129" s="166">
        <v>0.28647248139208714</v>
      </c>
      <c r="BI1129" s="166">
        <v>0.31984062054166523</v>
      </c>
      <c r="BJ1129" s="166">
        <v>0.28973728101624269</v>
      </c>
      <c r="BK1129" s="166">
        <v>0.33773083888268496</v>
      </c>
      <c r="BL1129" s="166">
        <v>0.30793516284714606</v>
      </c>
      <c r="BM1129" s="166">
        <v>0.32895934879206101</v>
      </c>
      <c r="BN1129" s="166">
        <v>0.29988632190491876</v>
      </c>
      <c r="BO1129" s="166" t="e">
        <f t="shared" ref="BO1129:BO1134" si="1147">+BO973/BO$955</f>
        <v>#VALUE!</v>
      </c>
      <c r="BP1129" s="166">
        <v>0.32024022336382019</v>
      </c>
      <c r="BQ1129" s="166">
        <v>0.3004392060366865</v>
      </c>
      <c r="BR1129" s="166">
        <v>0.2100304268214048</v>
      </c>
      <c r="BS1129" s="166">
        <v>0.14662591305858597</v>
      </c>
      <c r="BT1129" s="166">
        <v>0.25293351361055222</v>
      </c>
      <c r="BU1129" s="166">
        <v>0.21480785277953532</v>
      </c>
      <c r="BV1129" s="166">
        <v>0.16042001737170034</v>
      </c>
      <c r="BW1129" s="166">
        <v>0.26782818201523029</v>
      </c>
      <c r="BX1129" s="166">
        <v>0.24858303148711058</v>
      </c>
      <c r="BY1129" s="166">
        <v>0.22555049729950949</v>
      </c>
      <c r="BZ1129" s="165">
        <v>0.26487428331182655</v>
      </c>
      <c r="CA1129" s="166" t="e">
        <f t="shared" ref="CA1129:CA1134" si="1148">+CA973/CA$955</f>
        <v>#VALUE!</v>
      </c>
      <c r="CB1129" s="166">
        <v>0.28435907863243015</v>
      </c>
      <c r="CC1129" s="166">
        <v>0.28506321665089529</v>
      </c>
      <c r="CD1129" s="166">
        <v>0.25813226911594872</v>
      </c>
      <c r="CE1129" s="166">
        <v>0.28168083950725842</v>
      </c>
      <c r="CF1129" s="166">
        <v>0.28346548946162903</v>
      </c>
      <c r="CG1129" s="166">
        <v>0.25623664623867815</v>
      </c>
      <c r="CH1129" s="166">
        <v>0.3133040872633448</v>
      </c>
      <c r="CI1129" s="166">
        <v>0.30144249993149996</v>
      </c>
      <c r="CJ1129" s="165">
        <v>0.32767243731286605</v>
      </c>
      <c r="CK1129" s="165">
        <v>0.31273504727257784</v>
      </c>
      <c r="CL1129" s="166" t="e">
        <f t="shared" ref="CL1129:CL1134" si="1149">+CL973/CL$955</f>
        <v>#VALUE!</v>
      </c>
      <c r="CM1129" s="166">
        <v>0.31394849888470505</v>
      </c>
      <c r="CN1129" s="166">
        <v>0.34484402593263441</v>
      </c>
      <c r="CO1129" s="166">
        <v>0.3436356644931704</v>
      </c>
      <c r="CP1129" s="166">
        <v>0.40578861587018683</v>
      </c>
      <c r="CQ1129" s="166">
        <v>0.36075863551293852</v>
      </c>
      <c r="CR1129" s="166">
        <v>0.3262959436648869</v>
      </c>
      <c r="CS1129" s="166">
        <v>0.41323429512483739</v>
      </c>
      <c r="CT1129" s="166">
        <v>0.39229652396530307</v>
      </c>
      <c r="CU1129" s="166">
        <v>0.33526998576174277</v>
      </c>
      <c r="CV1129" s="166">
        <v>0.39852934388850358</v>
      </c>
      <c r="CW1129" s="166">
        <v>0.38445982586331912</v>
      </c>
      <c r="CX1129" s="166">
        <v>0.3902666849861739</v>
      </c>
      <c r="CY1129" s="166">
        <v>0.38725476163497541</v>
      </c>
      <c r="CZ1129" s="166">
        <v>0.36864359585333423</v>
      </c>
      <c r="DA1129" s="166" t="e">
        <f t="shared" ref="DA1129:DA1134" si="1150">+DA973/DA$955</f>
        <v>#VALUE!</v>
      </c>
      <c r="DB1129" s="165">
        <v>0.3259373674294101</v>
      </c>
      <c r="DC1129" s="165">
        <v>0.3048598808342865</v>
      </c>
      <c r="DD1129" s="165">
        <v>0.27820856763931973</v>
      </c>
      <c r="DE1129" s="165">
        <v>0.31936487420780069</v>
      </c>
      <c r="DF1129" s="165">
        <v>0.29852572759513057</v>
      </c>
      <c r="DG1129" s="165">
        <v>0.27678442672061238</v>
      </c>
      <c r="DH1129" s="165">
        <v>0.33360026720929892</v>
      </c>
      <c r="DI1129" s="165">
        <v>0.30956749420249524</v>
      </c>
      <c r="DJ1129" s="165">
        <v>0.28696808570637294</v>
      </c>
      <c r="DK1129" s="165">
        <v>0.33231517960370843</v>
      </c>
      <c r="DL1129" s="165">
        <v>0.31236235936307533</v>
      </c>
      <c r="DM1129" s="165">
        <v>0.29177728170691936</v>
      </c>
      <c r="DN1129" s="167" t="e">
        <f t="shared" ref="DN1129:DN1134" si="1151">+DN973/DN$955</f>
        <v>#VALUE!</v>
      </c>
      <c r="DO1129" s="165">
        <v>0.29177728170691936</v>
      </c>
      <c r="DP1129" s="165">
        <v>0.32267632461330503</v>
      </c>
      <c r="DQ1129" s="165">
        <v>0.30975580049726181</v>
      </c>
      <c r="DR1129" s="165">
        <v>0.28723403730155966</v>
      </c>
      <c r="DS1129" s="165">
        <v>0.33955366341154991</v>
      </c>
      <c r="DT1129" s="165">
        <v>0.32922227028771828</v>
      </c>
      <c r="DU1129" s="165">
        <v>0.30531220540324888</v>
      </c>
      <c r="DV1129" s="168" t="e">
        <f t="shared" ref="DV1129:DX1134" si="1152">+DV973/DV$955</f>
        <v>#VALUE!</v>
      </c>
      <c r="DW1129" s="169" t="e">
        <f t="shared" si="1152"/>
        <v>#VALUE!</v>
      </c>
      <c r="DX1129" s="170" t="e">
        <f t="shared" si="1152"/>
        <v>#VALUE!</v>
      </c>
      <c r="DZ1129" s="165" t="e">
        <f t="shared" ref="DZ1129:DZ1134" si="1153">+DZ973/DZ$955</f>
        <v>#VALUE!</v>
      </c>
      <c r="EC1129" s="165" t="e">
        <f t="shared" ref="EC1129:EC1134" si="1154">+EC973/EC$955</f>
        <v>#VALUE!</v>
      </c>
      <c r="EF1129" s="165" t="e">
        <f t="shared" ref="EF1129:EF1134" si="1155">+EF973/EF$955</f>
        <v>#VALUE!</v>
      </c>
      <c r="EI1129" s="165" t="e">
        <f t="shared" ref="EI1129:EI1134" si="1156">+EI973/EI$955</f>
        <v>#VALUE!</v>
      </c>
      <c r="EL1129" s="165" t="e">
        <f t="shared" ref="EL1129:EL1134" si="1157">+EL973/EL$955</f>
        <v>#VALUE!</v>
      </c>
      <c r="EO1129" s="165" t="e">
        <f t="shared" ref="EO1129:EO1134" si="1158">+EO973/EO$955</f>
        <v>#VALUE!</v>
      </c>
    </row>
    <row r="1130" spans="1:145" ht="15.5" x14ac:dyDescent="0.35">
      <c r="A1130" s="56" t="s">
        <v>414</v>
      </c>
      <c r="B1130" s="165" t="e">
        <f t="shared" si="1140"/>
        <v>#VALUE!</v>
      </c>
      <c r="C1130" s="165" t="e">
        <f t="shared" si="1140"/>
        <v>#VALUE!</v>
      </c>
      <c r="D1130" s="165" t="e">
        <f t="shared" si="1140"/>
        <v>#VALUE!</v>
      </c>
      <c r="E1130" s="165" t="e">
        <f t="shared" si="1140"/>
        <v>#VALUE!</v>
      </c>
      <c r="F1130" s="165" t="e">
        <f t="shared" si="1140"/>
        <v>#VALUE!</v>
      </c>
      <c r="G1130" s="165" t="e">
        <f t="shared" si="1140"/>
        <v>#VALUE!</v>
      </c>
      <c r="H1130" s="165" t="e">
        <f t="shared" si="1140"/>
        <v>#VALUE!</v>
      </c>
      <c r="I1130" s="165" t="e">
        <f t="shared" si="1140"/>
        <v>#VALUE!</v>
      </c>
      <c r="J1130" s="165" t="e">
        <f t="shared" si="1140"/>
        <v>#VALUE!</v>
      </c>
      <c r="K1130" s="165" t="e">
        <f t="shared" si="1140"/>
        <v>#VALUE!</v>
      </c>
      <c r="L1130" s="165" t="e">
        <f t="shared" si="1140"/>
        <v>#VALUE!</v>
      </c>
      <c r="M1130" s="165" t="e">
        <f t="shared" si="1140"/>
        <v>#VALUE!</v>
      </c>
      <c r="N1130" s="165" t="e">
        <f t="shared" si="1140"/>
        <v>#VALUE!</v>
      </c>
      <c r="O1130" s="165" t="e">
        <f t="shared" si="1140"/>
        <v>#VALUE!</v>
      </c>
      <c r="P1130" s="165" t="e">
        <f t="shared" si="1140"/>
        <v>#VALUE!</v>
      </c>
      <c r="Q1130" s="165" t="e">
        <f t="shared" si="1140"/>
        <v>#VALUE!</v>
      </c>
      <c r="R1130" s="165" t="e">
        <f t="shared" si="1140"/>
        <v>#VALUE!</v>
      </c>
      <c r="S1130" s="165" t="e">
        <f t="shared" si="1140"/>
        <v>#VALUE!</v>
      </c>
      <c r="T1130" s="165" t="e">
        <f t="shared" si="1140"/>
        <v>#VALUE!</v>
      </c>
      <c r="U1130" s="165" t="e">
        <f t="shared" si="1140"/>
        <v>#VALUE!</v>
      </c>
      <c r="V1130" s="165" t="e">
        <f t="shared" si="1140"/>
        <v>#VALUE!</v>
      </c>
      <c r="W1130" s="165" t="e">
        <f t="shared" si="1140"/>
        <v>#VALUE!</v>
      </c>
      <c r="X1130" s="166" t="e">
        <f t="shared" si="1140"/>
        <v>#VALUE!</v>
      </c>
      <c r="Y1130" s="166" t="e">
        <f t="shared" si="1140"/>
        <v>#VALUE!</v>
      </c>
      <c r="Z1130" s="165" t="e">
        <f t="shared" si="1140"/>
        <v>#VALUE!</v>
      </c>
      <c r="AA1130" s="165" t="e">
        <f t="shared" si="1140"/>
        <v>#VALUE!</v>
      </c>
      <c r="AB1130" s="165">
        <v>0.49299415505662603</v>
      </c>
      <c r="AC1130" s="165">
        <v>0.4994352958169278</v>
      </c>
      <c r="AD1130" s="165">
        <v>0.48336942079687795</v>
      </c>
      <c r="AE1130" s="165" t="e">
        <f t="shared" si="1141"/>
        <v>#VALUE!</v>
      </c>
      <c r="AF1130" s="165">
        <v>0.44904999676831148</v>
      </c>
      <c r="AG1130" s="165">
        <v>0.44904107585194958</v>
      </c>
      <c r="AH1130" s="165">
        <v>0.44334879134968358</v>
      </c>
      <c r="AI1130" s="165">
        <v>0.4310663932061306</v>
      </c>
      <c r="AJ1130" s="166" t="e">
        <f t="shared" si="1142"/>
        <v>#VALUE!</v>
      </c>
      <c r="AK1130" s="166">
        <v>0.32756127758634124</v>
      </c>
      <c r="AL1130" s="166">
        <v>0.35547398458711688</v>
      </c>
      <c r="AM1130" s="166">
        <v>0.33689507819347397</v>
      </c>
      <c r="AN1130" s="166">
        <v>0.33683727520836787</v>
      </c>
      <c r="AO1130" s="166" t="e">
        <f t="shared" si="1143"/>
        <v>#VALUE!</v>
      </c>
      <c r="AP1130" s="166">
        <v>0.2712681351374589</v>
      </c>
      <c r="AQ1130" s="166">
        <v>0.24475062193977065</v>
      </c>
      <c r="AR1130" s="166">
        <v>0.27431823945073502</v>
      </c>
      <c r="AS1130" s="166" t="e">
        <f t="shared" si="1144"/>
        <v>#VALUE!</v>
      </c>
      <c r="AT1130" s="166">
        <v>0.27156105199279462</v>
      </c>
      <c r="AU1130" s="166">
        <v>0.26056045906821718</v>
      </c>
      <c r="AV1130" s="166">
        <v>0.24073312966881133</v>
      </c>
      <c r="AW1130" s="166">
        <v>0.23907547431132301</v>
      </c>
      <c r="AX1130" s="166" t="e">
        <f t="shared" si="1145"/>
        <v>#VALUE!</v>
      </c>
      <c r="AY1130" s="166"/>
      <c r="AZ1130" s="166">
        <v>0.26787456042659641</v>
      </c>
      <c r="BA1130" s="166">
        <v>0.24789004845243165</v>
      </c>
      <c r="BB1130" s="166">
        <v>0.28715331246945025</v>
      </c>
      <c r="BC1130" s="166">
        <v>0.26774694315253172</v>
      </c>
      <c r="BD1130" s="166">
        <v>0.3001329881111246</v>
      </c>
      <c r="BE1130" s="166">
        <v>0.28113766051539246</v>
      </c>
      <c r="BF1130" s="166" t="e">
        <f t="shared" si="1146"/>
        <v>#VALUE!</v>
      </c>
      <c r="BG1130" s="166">
        <v>0.2784244232316217</v>
      </c>
      <c r="BH1130" s="166">
        <v>0.24280534037804835</v>
      </c>
      <c r="BI1130" s="166">
        <v>0.27867458988836241</v>
      </c>
      <c r="BJ1130" s="166">
        <v>0.24620036392653269</v>
      </c>
      <c r="BK1130" s="166">
        <v>0.29759346510176782</v>
      </c>
      <c r="BL1130" s="166">
        <v>0.26622794562660013</v>
      </c>
      <c r="BM1130" s="166">
        <v>0.28820570829028352</v>
      </c>
      <c r="BN1130" s="166">
        <v>0.2576740445625571</v>
      </c>
      <c r="BO1130" s="166" t="e">
        <f t="shared" si="1147"/>
        <v>#VALUE!</v>
      </c>
      <c r="BP1130" s="166">
        <v>0.28130876105904418</v>
      </c>
      <c r="BQ1130" s="166">
        <v>0.2686971221101212</v>
      </c>
      <c r="BR1130" s="166">
        <v>0.17570146836384332</v>
      </c>
      <c r="BS1130" s="166">
        <v>0.10897049027032688</v>
      </c>
      <c r="BT1130" s="166">
        <v>0.21498046691413128</v>
      </c>
      <c r="BU1130" s="166">
        <v>0.17508597504386259</v>
      </c>
      <c r="BV1130" s="166">
        <v>0.1188114382785391</v>
      </c>
      <c r="BW1130" s="166">
        <v>0.23099545871179533</v>
      </c>
      <c r="BX1130" s="166">
        <v>0.21075260683928027</v>
      </c>
      <c r="BY1130" s="166">
        <v>0.188053600794125</v>
      </c>
      <c r="BZ1130" s="165">
        <v>0.22298892155154601</v>
      </c>
      <c r="CA1130" s="166" t="e">
        <f t="shared" si="1148"/>
        <v>#VALUE!</v>
      </c>
      <c r="CB1130" s="166">
        <v>0.24837817985944202</v>
      </c>
      <c r="CC1130" s="166">
        <v>0.24921590234919883</v>
      </c>
      <c r="CD1130" s="166">
        <v>0.22138581156007198</v>
      </c>
      <c r="CE1130" s="166">
        <v>0.24577940085562616</v>
      </c>
      <c r="CF1130" s="166">
        <v>0.24763971594318676</v>
      </c>
      <c r="CG1130" s="166">
        <v>0.21969409254087693</v>
      </c>
      <c r="CH1130" s="166">
        <v>0.27793188605842467</v>
      </c>
      <c r="CI1130" s="166">
        <v>0.26576960515988873</v>
      </c>
      <c r="CJ1130" s="165">
        <v>0.29361274502511236</v>
      </c>
      <c r="CK1130" s="165">
        <v>0.27844505582578749</v>
      </c>
      <c r="CL1130" s="166" t="e">
        <f t="shared" si="1149"/>
        <v>#VALUE!</v>
      </c>
      <c r="CM1130" s="166">
        <v>0.27885699978738698</v>
      </c>
      <c r="CN1130" s="166">
        <v>0.31413817220666862</v>
      </c>
      <c r="CO1130" s="166">
        <v>0.31291281676204069</v>
      </c>
      <c r="CP1130" s="166">
        <v>0.37545985051970004</v>
      </c>
      <c r="CQ1130" s="166">
        <v>0.32900180175117533</v>
      </c>
      <c r="CR1130" s="166">
        <v>0.29431456331554007</v>
      </c>
      <c r="CS1130" s="166">
        <v>0.38091150546317398</v>
      </c>
      <c r="CT1130" s="166">
        <v>0.35915383163774167</v>
      </c>
      <c r="CU1130" s="166">
        <v>0.3008284346845142</v>
      </c>
      <c r="CV1130" s="166">
        <v>0.36517814942467758</v>
      </c>
      <c r="CW1130" s="166">
        <v>0.3504737162021524</v>
      </c>
      <c r="CX1130" s="166">
        <v>0.35715812881858539</v>
      </c>
      <c r="CY1130" s="166">
        <v>0.35393578834268208</v>
      </c>
      <c r="CZ1130" s="166">
        <v>0.33528698645429256</v>
      </c>
      <c r="DA1130" s="166" t="e">
        <f t="shared" si="1150"/>
        <v>#VALUE!</v>
      </c>
      <c r="DB1130" s="165">
        <v>0.29768362044568258</v>
      </c>
      <c r="DC1130" s="165">
        <v>0.27613510170504468</v>
      </c>
      <c r="DD1130" s="165">
        <v>0.2485741952130803</v>
      </c>
      <c r="DE1130" s="165">
        <v>0.29056530118893648</v>
      </c>
      <c r="DF1130" s="165">
        <v>0.26917015147897955</v>
      </c>
      <c r="DG1130" s="165">
        <v>0.24684384876846019</v>
      </c>
      <c r="DH1130" s="165">
        <v>0.30511929988417702</v>
      </c>
      <c r="DI1130" s="165">
        <v>0.28055672940841875</v>
      </c>
      <c r="DJ1130" s="165">
        <v>0.25746100548966822</v>
      </c>
      <c r="DK1130" s="165">
        <v>0.30396036273987592</v>
      </c>
      <c r="DL1130" s="165">
        <v>0.28345441586192399</v>
      </c>
      <c r="DM1130" s="165">
        <v>0.26199442137290324</v>
      </c>
      <c r="DN1130" s="167" t="e">
        <f t="shared" si="1151"/>
        <v>#VALUE!</v>
      </c>
      <c r="DO1130" s="165">
        <v>0.26199442137290324</v>
      </c>
      <c r="DP1130" s="165">
        <v>0.2914696727681198</v>
      </c>
      <c r="DQ1130" s="165">
        <v>0.27821999363566163</v>
      </c>
      <c r="DR1130" s="165">
        <v>0.25507582618293506</v>
      </c>
      <c r="DS1130" s="165">
        <v>0.30821772228779898</v>
      </c>
      <c r="DT1130" s="165">
        <v>0.2975684089242312</v>
      </c>
      <c r="DU1130" s="165">
        <v>0.27426393858878156</v>
      </c>
      <c r="DV1130" s="168" t="e">
        <f t="shared" si="1152"/>
        <v>#VALUE!</v>
      </c>
      <c r="DW1130" s="169" t="e">
        <f t="shared" si="1152"/>
        <v>#VALUE!</v>
      </c>
      <c r="DX1130" s="170" t="e">
        <f t="shared" si="1152"/>
        <v>#VALUE!</v>
      </c>
      <c r="DZ1130" s="165" t="e">
        <f t="shared" si="1153"/>
        <v>#VALUE!</v>
      </c>
      <c r="EC1130" s="165" t="e">
        <f t="shared" si="1154"/>
        <v>#VALUE!</v>
      </c>
      <c r="EF1130" s="165" t="e">
        <f t="shared" si="1155"/>
        <v>#VALUE!</v>
      </c>
      <c r="EI1130" s="165" t="e">
        <f t="shared" si="1156"/>
        <v>#VALUE!</v>
      </c>
      <c r="EL1130" s="165" t="e">
        <f t="shared" si="1157"/>
        <v>#VALUE!</v>
      </c>
      <c r="EO1130" s="165" t="e">
        <f t="shared" si="1158"/>
        <v>#VALUE!</v>
      </c>
    </row>
    <row r="1131" spans="1:145" ht="15.5" x14ac:dyDescent="0.35">
      <c r="A1131" s="56" t="s">
        <v>415</v>
      </c>
      <c r="B1131" s="165" t="e">
        <f t="shared" si="1140"/>
        <v>#VALUE!</v>
      </c>
      <c r="C1131" s="165" t="e">
        <f t="shared" si="1140"/>
        <v>#VALUE!</v>
      </c>
      <c r="D1131" s="165" t="e">
        <f t="shared" si="1140"/>
        <v>#VALUE!</v>
      </c>
      <c r="E1131" s="165" t="e">
        <f t="shared" si="1140"/>
        <v>#VALUE!</v>
      </c>
      <c r="F1131" s="165" t="e">
        <f t="shared" si="1140"/>
        <v>#VALUE!</v>
      </c>
      <c r="G1131" s="165" t="e">
        <f t="shared" si="1140"/>
        <v>#VALUE!</v>
      </c>
      <c r="H1131" s="165" t="e">
        <f t="shared" si="1140"/>
        <v>#VALUE!</v>
      </c>
      <c r="I1131" s="165" t="e">
        <f t="shared" si="1140"/>
        <v>#VALUE!</v>
      </c>
      <c r="J1131" s="165" t="e">
        <f t="shared" si="1140"/>
        <v>#VALUE!</v>
      </c>
      <c r="K1131" s="165" t="e">
        <f t="shared" si="1140"/>
        <v>#VALUE!</v>
      </c>
      <c r="L1131" s="165" t="e">
        <f t="shared" si="1140"/>
        <v>#VALUE!</v>
      </c>
      <c r="M1131" s="165" t="e">
        <f t="shared" si="1140"/>
        <v>#VALUE!</v>
      </c>
      <c r="N1131" s="165" t="e">
        <f t="shared" si="1140"/>
        <v>#VALUE!</v>
      </c>
      <c r="O1131" s="165" t="e">
        <f t="shared" si="1140"/>
        <v>#VALUE!</v>
      </c>
      <c r="P1131" s="165" t="e">
        <f t="shared" si="1140"/>
        <v>#VALUE!</v>
      </c>
      <c r="Q1131" s="165" t="e">
        <f t="shared" si="1140"/>
        <v>#VALUE!</v>
      </c>
      <c r="R1131" s="165" t="e">
        <f t="shared" si="1140"/>
        <v>#VALUE!</v>
      </c>
      <c r="S1131" s="165" t="e">
        <f t="shared" si="1140"/>
        <v>#VALUE!</v>
      </c>
      <c r="T1131" s="165" t="e">
        <f t="shared" si="1140"/>
        <v>#VALUE!</v>
      </c>
      <c r="U1131" s="165" t="e">
        <f t="shared" si="1140"/>
        <v>#VALUE!</v>
      </c>
      <c r="V1131" s="165" t="e">
        <f t="shared" si="1140"/>
        <v>#VALUE!</v>
      </c>
      <c r="W1131" s="165" t="e">
        <f t="shared" si="1140"/>
        <v>#VALUE!</v>
      </c>
      <c r="X1131" s="166" t="e">
        <f t="shared" si="1140"/>
        <v>#VALUE!</v>
      </c>
      <c r="Y1131" s="166" t="e">
        <f t="shared" si="1140"/>
        <v>#VALUE!</v>
      </c>
      <c r="Z1131" s="165" t="e">
        <f t="shared" si="1140"/>
        <v>#VALUE!</v>
      </c>
      <c r="AA1131" s="165" t="e">
        <f t="shared" si="1140"/>
        <v>#VALUE!</v>
      </c>
      <c r="AB1131" s="165">
        <v>0.34595536513455794</v>
      </c>
      <c r="AC1131" s="165">
        <v>0.35263636745430788</v>
      </c>
      <c r="AD1131" s="165">
        <v>0.34176358940063584</v>
      </c>
      <c r="AE1131" s="165" t="e">
        <f t="shared" si="1141"/>
        <v>#VALUE!</v>
      </c>
      <c r="AF1131" s="165">
        <v>0.31422279665803204</v>
      </c>
      <c r="AG1131" s="165">
        <v>0.30802260777511814</v>
      </c>
      <c r="AH1131" s="165">
        <v>0.30724262317568962</v>
      </c>
      <c r="AI1131" s="165">
        <v>0.29519530412498646</v>
      </c>
      <c r="AJ1131" s="166" t="e">
        <f t="shared" si="1142"/>
        <v>#VALUE!</v>
      </c>
      <c r="AK1131" s="166">
        <v>0.19442421388146996</v>
      </c>
      <c r="AL1131" s="166">
        <v>0.21262457047225838</v>
      </c>
      <c r="AM1131" s="166">
        <v>0.1995973714451269</v>
      </c>
      <c r="AN1131" s="166">
        <v>0.19970399597093613</v>
      </c>
      <c r="AO1131" s="166" t="e">
        <f t="shared" si="1143"/>
        <v>#VALUE!</v>
      </c>
      <c r="AP1131" s="166">
        <v>0.13887913308795882</v>
      </c>
      <c r="AQ1131" s="166">
        <v>0.12608336987300486</v>
      </c>
      <c r="AR1131" s="166">
        <v>0.15639445190509099</v>
      </c>
      <c r="AS1131" s="166" t="e">
        <f t="shared" si="1144"/>
        <v>#VALUE!</v>
      </c>
      <c r="AT1131" s="166">
        <v>0.17796904086651971</v>
      </c>
      <c r="AU1131" s="166">
        <v>0.1793752363318343</v>
      </c>
      <c r="AV1131" s="166">
        <v>0.16021433121811779</v>
      </c>
      <c r="AW1131" s="166">
        <v>0.16109014411081948</v>
      </c>
      <c r="AX1131" s="166" t="e">
        <f t="shared" si="1145"/>
        <v>#VALUE!</v>
      </c>
      <c r="AY1131" s="166"/>
      <c r="AZ1131" s="166">
        <v>0.17920392730338111</v>
      </c>
      <c r="BA1131" s="166">
        <v>0.15906696564350239</v>
      </c>
      <c r="BB1131" s="166">
        <v>0.19319065086652887</v>
      </c>
      <c r="BC1131" s="166">
        <v>0.17308419415910237</v>
      </c>
      <c r="BD1131" s="166">
        <v>0.20627967557451668</v>
      </c>
      <c r="BE1131" s="166">
        <v>0.18777541893284552</v>
      </c>
      <c r="BF1131" s="166">
        <f t="shared" si="1146"/>
        <v>0.21613136910076927</v>
      </c>
      <c r="BG1131" s="166">
        <v>0.18923744554837679</v>
      </c>
      <c r="BH1131" s="166">
        <v>0.15489802722542562</v>
      </c>
      <c r="BI1131" s="166">
        <v>0.19064288863162626</v>
      </c>
      <c r="BJ1131" s="166">
        <v>0.1574027989598881</v>
      </c>
      <c r="BK1131" s="166">
        <v>0.21107481975738557</v>
      </c>
      <c r="BL1131" s="166">
        <v>0.17622388827682098</v>
      </c>
      <c r="BM1131" s="166">
        <v>0.19993038481426725</v>
      </c>
      <c r="BN1131" s="166">
        <v>0.1658067120348459</v>
      </c>
      <c r="BO1131" s="166" t="e">
        <f t="shared" si="1147"/>
        <v>#VALUE!</v>
      </c>
      <c r="BP1131" s="166">
        <v>0.18725344050213538</v>
      </c>
      <c r="BQ1131" s="166">
        <v>0.18403429751838812</v>
      </c>
      <c r="BR1131" s="166">
        <v>9.3459261715630265E-2</v>
      </c>
      <c r="BS1131" s="166">
        <v>2.7025125763996096E-2</v>
      </c>
      <c r="BT1131" s="166">
        <v>0.12670370275209666</v>
      </c>
      <c r="BU1131" s="166">
        <v>9.2566454653323221E-2</v>
      </c>
      <c r="BV1131" s="166">
        <v>3.6267385280613414E-2</v>
      </c>
      <c r="BW1131" s="166">
        <v>0.13952043241338938</v>
      </c>
      <c r="BX1131" s="166">
        <v>0.12430825787020076</v>
      </c>
      <c r="BY1131" s="166">
        <v>0.10197343646528131</v>
      </c>
      <c r="BZ1131" s="165">
        <v>0.13024687377869762</v>
      </c>
      <c r="CA1131" s="166">
        <f t="shared" si="1148"/>
        <v>0.13597534363860928</v>
      </c>
      <c r="CB1131" s="166">
        <v>0.15731630175411487</v>
      </c>
      <c r="CC1131" s="166">
        <v>0.15883409733219747</v>
      </c>
      <c r="CD1131" s="166">
        <v>0.13100947346356895</v>
      </c>
      <c r="CE1131" s="166">
        <v>0.15807803899254688</v>
      </c>
      <c r="CF1131" s="166">
        <v>0.15969847311344867</v>
      </c>
      <c r="CG1131" s="166">
        <v>0.13143853264149521</v>
      </c>
      <c r="CH1131" s="166">
        <v>0.18467154863609977</v>
      </c>
      <c r="CI1131" s="166">
        <v>0.17354105490458815</v>
      </c>
      <c r="CJ1131" s="165">
        <v>0.18854620498874097</v>
      </c>
      <c r="CK1131" s="165">
        <v>0.17809937040128629</v>
      </c>
      <c r="CL1131" s="166">
        <f t="shared" si="1149"/>
        <v>0.18240352126289491</v>
      </c>
      <c r="CM1131" s="166">
        <v>0.17025129677992398</v>
      </c>
      <c r="CN1131" s="166">
        <v>0.21100360488992673</v>
      </c>
      <c r="CO1131" s="166">
        <v>0.20991339578230908</v>
      </c>
      <c r="CP1131" s="166">
        <v>0.25721064477293987</v>
      </c>
      <c r="CQ1131" s="166">
        <v>0.207993701968091</v>
      </c>
      <c r="CR1131" s="166">
        <v>0.17348802222991974</v>
      </c>
      <c r="CS1131" s="166">
        <v>0.27121352529981246</v>
      </c>
      <c r="CT1131" s="166">
        <v>0.24825077783690089</v>
      </c>
      <c r="CU1131" s="166">
        <v>0.18881275604631551</v>
      </c>
      <c r="CV1131" s="166">
        <v>0.25425574015926966</v>
      </c>
      <c r="CW1131" s="166">
        <v>0.23759807235749594</v>
      </c>
      <c r="CX1131" s="166">
        <v>0.24800803313038805</v>
      </c>
      <c r="CY1131" s="166">
        <v>0.24366159250344438</v>
      </c>
      <c r="CZ1131" s="166">
        <v>0.22542109862842744</v>
      </c>
      <c r="DA1131" s="166">
        <f t="shared" si="1150"/>
        <v>0.24686774319627541</v>
      </c>
      <c r="DB1131" s="165">
        <v>0.21210446616257822</v>
      </c>
      <c r="DC1131" s="165">
        <v>0.19109925039235645</v>
      </c>
      <c r="DD1131" s="165">
        <v>0.16819106322273783</v>
      </c>
      <c r="DE1131" s="165">
        <v>0.20070966335398616</v>
      </c>
      <c r="DF1131" s="165">
        <v>0.17888256401708313</v>
      </c>
      <c r="DG1131" s="165">
        <v>0.15414643738926029</v>
      </c>
      <c r="DH1131" s="165">
        <v>0.21896848453626119</v>
      </c>
      <c r="DI1131" s="165">
        <v>0.19761626357884227</v>
      </c>
      <c r="DJ1131" s="165">
        <v>0.1728926983284266</v>
      </c>
      <c r="DK1131" s="165">
        <v>0.21510698487435376</v>
      </c>
      <c r="DL1131" s="165">
        <v>0.19535002132612664</v>
      </c>
      <c r="DM1131" s="165">
        <v>0.17208406193481599</v>
      </c>
      <c r="DN1131" s="167">
        <f t="shared" si="1151"/>
        <v>0.19620768433142075</v>
      </c>
      <c r="DO1131" s="165">
        <v>0.17208406193481599</v>
      </c>
      <c r="DP1131" s="165">
        <v>0.19730862725127124</v>
      </c>
      <c r="DQ1131" s="165">
        <v>0.18481445102614721</v>
      </c>
      <c r="DR1131" s="165">
        <v>0.16188573037598442</v>
      </c>
      <c r="DS1131" s="165">
        <v>0.2019044287359226</v>
      </c>
      <c r="DT1131" s="165">
        <v>0.19069340697646495</v>
      </c>
      <c r="DU1131" s="165">
        <v>0.18637852165886787</v>
      </c>
      <c r="DV1131" s="168">
        <f t="shared" si="1152"/>
        <v>0.18435452030578556</v>
      </c>
      <c r="DW1131" s="169">
        <f t="shared" si="1152"/>
        <v>0.18006681838926006</v>
      </c>
      <c r="DX1131" s="170">
        <f t="shared" si="1152"/>
        <v>0.16741380922970248</v>
      </c>
      <c r="DZ1131" s="165">
        <f t="shared" si="1153"/>
        <v>0.15934615756429488</v>
      </c>
      <c r="EC1131" s="165">
        <f t="shared" si="1154"/>
        <v>0.14453059270404481</v>
      </c>
      <c r="EF1131" s="165" t="e">
        <f t="shared" si="1155"/>
        <v>#VALUE!</v>
      </c>
      <c r="EI1131" s="165" t="e">
        <f t="shared" si="1156"/>
        <v>#VALUE!</v>
      </c>
      <c r="EL1131" s="165" t="e">
        <f t="shared" si="1157"/>
        <v>#VALUE!</v>
      </c>
      <c r="EO1131" s="165" t="e">
        <f t="shared" si="1158"/>
        <v>#VALUE!</v>
      </c>
    </row>
    <row r="1132" spans="1:145" ht="15.5" x14ac:dyDescent="0.35">
      <c r="A1132" s="56" t="s">
        <v>330</v>
      </c>
      <c r="B1132" s="165" t="e">
        <f t="shared" si="1140"/>
        <v>#VALUE!</v>
      </c>
      <c r="C1132" s="165" t="e">
        <f t="shared" si="1140"/>
        <v>#VALUE!</v>
      </c>
      <c r="D1132" s="165" t="e">
        <f t="shared" si="1140"/>
        <v>#VALUE!</v>
      </c>
      <c r="E1132" s="165" t="e">
        <f t="shared" si="1140"/>
        <v>#VALUE!</v>
      </c>
      <c r="F1132" s="165" t="e">
        <f t="shared" si="1140"/>
        <v>#VALUE!</v>
      </c>
      <c r="G1132" s="165" t="e">
        <f t="shared" si="1140"/>
        <v>#VALUE!</v>
      </c>
      <c r="H1132" s="165" t="e">
        <f t="shared" si="1140"/>
        <v>#VALUE!</v>
      </c>
      <c r="I1132" s="165" t="e">
        <f t="shared" si="1140"/>
        <v>#VALUE!</v>
      </c>
      <c r="J1132" s="165" t="e">
        <f t="shared" si="1140"/>
        <v>#VALUE!</v>
      </c>
      <c r="K1132" s="165" t="e">
        <f t="shared" si="1140"/>
        <v>#VALUE!</v>
      </c>
      <c r="L1132" s="165" t="e">
        <f t="shared" si="1140"/>
        <v>#VALUE!</v>
      </c>
      <c r="M1132" s="165" t="e">
        <f t="shared" si="1140"/>
        <v>#VALUE!</v>
      </c>
      <c r="N1132" s="165" t="e">
        <f t="shared" si="1140"/>
        <v>#VALUE!</v>
      </c>
      <c r="O1132" s="165" t="e">
        <f t="shared" si="1140"/>
        <v>#VALUE!</v>
      </c>
      <c r="P1132" s="165" t="e">
        <f t="shared" si="1140"/>
        <v>#VALUE!</v>
      </c>
      <c r="Q1132" s="165" t="e">
        <f t="shared" si="1140"/>
        <v>#VALUE!</v>
      </c>
      <c r="R1132" s="165" t="e">
        <f t="shared" si="1140"/>
        <v>#VALUE!</v>
      </c>
      <c r="S1132" s="165" t="e">
        <f t="shared" si="1140"/>
        <v>#VALUE!</v>
      </c>
      <c r="T1132" s="165" t="e">
        <f t="shared" si="1140"/>
        <v>#VALUE!</v>
      </c>
      <c r="U1132" s="165" t="e">
        <f t="shared" si="1140"/>
        <v>#VALUE!</v>
      </c>
      <c r="V1132" s="165" t="e">
        <f t="shared" si="1140"/>
        <v>#VALUE!</v>
      </c>
      <c r="W1132" s="165" t="e">
        <f t="shared" si="1140"/>
        <v>#VALUE!</v>
      </c>
      <c r="X1132" s="166" t="e">
        <f t="shared" si="1140"/>
        <v>#VALUE!</v>
      </c>
      <c r="Y1132" s="166" t="e">
        <f t="shared" si="1140"/>
        <v>#VALUE!</v>
      </c>
      <c r="Z1132" s="165" t="e">
        <f t="shared" si="1140"/>
        <v>#VALUE!</v>
      </c>
      <c r="AA1132" s="165" t="e">
        <f t="shared" si="1140"/>
        <v>#VALUE!</v>
      </c>
      <c r="AB1132" s="165">
        <v>0.14703878952206792</v>
      </c>
      <c r="AC1132" s="165">
        <v>0.14679892836261993</v>
      </c>
      <c r="AD1132" s="165">
        <v>0.14160583139624214</v>
      </c>
      <c r="AE1132" s="165" t="e">
        <f t="shared" si="1141"/>
        <v>#VALUE!</v>
      </c>
      <c r="AF1132" s="165">
        <v>0.13482720011027943</v>
      </c>
      <c r="AG1132" s="165">
        <v>0.141018508076831</v>
      </c>
      <c r="AH1132" s="165">
        <v>0.13610616817399396</v>
      </c>
      <c r="AI1132" s="165">
        <v>0.13587108908114412</v>
      </c>
      <c r="AJ1132" s="166" t="e">
        <f t="shared" si="1142"/>
        <v>#VALUE!</v>
      </c>
      <c r="AK1132" s="166">
        <v>0.13313706370487127</v>
      </c>
      <c r="AL1132" s="166">
        <v>0.14284941411485852</v>
      </c>
      <c r="AM1132" s="166">
        <v>0.1372973067483873</v>
      </c>
      <c r="AN1132" s="166">
        <v>0.13713327923743174</v>
      </c>
      <c r="AO1132" s="166" t="e">
        <f t="shared" si="1143"/>
        <v>#VALUE!</v>
      </c>
      <c r="AP1132" s="166">
        <v>0.13238900204950005</v>
      </c>
      <c r="AQ1132" s="166">
        <v>0.11866725206676577</v>
      </c>
      <c r="AR1132" s="166">
        <v>0.1179237875420439</v>
      </c>
      <c r="AS1132" s="166" t="e">
        <f t="shared" si="1144"/>
        <v>#VALUE!</v>
      </c>
      <c r="AT1132" s="166">
        <v>9.359201112627491E-2</v>
      </c>
      <c r="AU1132" s="166">
        <v>8.1185222736382859E-2</v>
      </c>
      <c r="AV1132" s="166">
        <v>8.0518798450693541E-2</v>
      </c>
      <c r="AW1132" s="166">
        <v>7.7985370200503099E-2</v>
      </c>
      <c r="AX1132" s="166" t="e">
        <f t="shared" si="1145"/>
        <v>#VALUE!</v>
      </c>
      <c r="AY1132" s="166"/>
      <c r="AZ1132" s="166">
        <v>8.8670633123215298E-2</v>
      </c>
      <c r="BA1132" s="166">
        <v>8.8823082808929255E-2</v>
      </c>
      <c r="BB1132" s="166">
        <v>9.3962661602921368E-2</v>
      </c>
      <c r="BC1132" s="166">
        <v>9.4662748993429344E-2</v>
      </c>
      <c r="BD1132" s="166">
        <v>9.3853312536607905E-2</v>
      </c>
      <c r="BE1132" s="166">
        <v>9.3362241582546926E-2</v>
      </c>
      <c r="BF1132" s="166" t="e">
        <f t="shared" si="1146"/>
        <v>#VALUE!</v>
      </c>
      <c r="BG1132" s="166">
        <v>8.9186977683244933E-2</v>
      </c>
      <c r="BH1132" s="166">
        <v>8.7907313152622721E-2</v>
      </c>
      <c r="BI1132" s="166">
        <v>8.8031701256736136E-2</v>
      </c>
      <c r="BJ1132" s="166">
        <v>8.8797564966644607E-2</v>
      </c>
      <c r="BK1132" s="166">
        <v>8.6518645344382236E-2</v>
      </c>
      <c r="BL1132" s="166">
        <v>9.0004057349779135E-2</v>
      </c>
      <c r="BM1132" s="166">
        <v>8.8275323476016271E-2</v>
      </c>
      <c r="BN1132" s="166">
        <v>9.186733252771119E-2</v>
      </c>
      <c r="BO1132" s="166" t="e">
        <f t="shared" si="1147"/>
        <v>#VALUE!</v>
      </c>
      <c r="BP1132" s="166">
        <v>9.4055320556908795E-2</v>
      </c>
      <c r="BQ1132" s="166">
        <v>8.4662824591733063E-2</v>
      </c>
      <c r="BR1132" s="166">
        <v>8.2242206648213051E-2</v>
      </c>
      <c r="BS1132" s="166">
        <v>8.1945364506330776E-2</v>
      </c>
      <c r="BT1132" s="166">
        <v>8.8276764162034602E-2</v>
      </c>
      <c r="BU1132" s="166">
        <v>8.2519520390539364E-2</v>
      </c>
      <c r="BV1132" s="166">
        <v>8.2544052997925693E-2</v>
      </c>
      <c r="BW1132" s="166">
        <v>9.147502629840594E-2</v>
      </c>
      <c r="BX1132" s="166">
        <v>8.6444348969079515E-2</v>
      </c>
      <c r="BY1132" s="166">
        <v>8.6080164328843675E-2</v>
      </c>
      <c r="BZ1132" s="165">
        <v>9.2742047772848404E-2</v>
      </c>
      <c r="CA1132" s="166" t="e">
        <f t="shared" si="1148"/>
        <v>#VALUE!</v>
      </c>
      <c r="CB1132" s="166">
        <v>9.1061878105327149E-2</v>
      </c>
      <c r="CC1132" s="166">
        <v>9.0381805017001368E-2</v>
      </c>
      <c r="CD1132" s="166">
        <v>9.0376338096503028E-2</v>
      </c>
      <c r="CE1132" s="166">
        <v>8.7701361863079266E-2</v>
      </c>
      <c r="CF1132" s="166">
        <v>8.7941242829738073E-2</v>
      </c>
      <c r="CG1132" s="166">
        <v>8.8255559899381705E-2</v>
      </c>
      <c r="CH1132" s="166">
        <v>9.3260337422324896E-2</v>
      </c>
      <c r="CI1132" s="166">
        <v>9.2228550255300593E-2</v>
      </c>
      <c r="CJ1132" s="165">
        <v>0.10506654003637138</v>
      </c>
      <c r="CK1132" s="165">
        <v>0.1003456854245012</v>
      </c>
      <c r="CL1132" s="166" t="e">
        <f t="shared" si="1149"/>
        <v>#VALUE!</v>
      </c>
      <c r="CM1132" s="166">
        <v>0.10860570300746303</v>
      </c>
      <c r="CN1132" s="166">
        <v>0.10313456731674189</v>
      </c>
      <c r="CO1132" s="166">
        <v>0.1029994209797316</v>
      </c>
      <c r="CP1132" s="166">
        <v>0.11824920574676019</v>
      </c>
      <c r="CQ1132" s="166">
        <v>0.12100809978308434</v>
      </c>
      <c r="CR1132" s="166">
        <v>0.12082654108562033</v>
      </c>
      <c r="CS1132" s="166">
        <v>0.10969798016336152</v>
      </c>
      <c r="CT1132" s="166">
        <v>0.11090305380084081</v>
      </c>
      <c r="CU1132" s="166">
        <v>0.1120156786381987</v>
      </c>
      <c r="CV1132" s="166">
        <v>0.11092240926540792</v>
      </c>
      <c r="CW1132" s="166">
        <v>0.11287564384465647</v>
      </c>
      <c r="CX1132" s="166">
        <v>0.10915009568819736</v>
      </c>
      <c r="CY1132" s="166">
        <v>0.11027419583923771</v>
      </c>
      <c r="CZ1132" s="166">
        <v>0.10986588782586512</v>
      </c>
      <c r="DA1132" s="166" t="e">
        <f t="shared" si="1150"/>
        <v>#VALUE!</v>
      </c>
      <c r="DB1132" s="165">
        <v>8.557915428310435E-2</v>
      </c>
      <c r="DC1132" s="165">
        <v>8.5035851312688232E-2</v>
      </c>
      <c r="DD1132" s="165">
        <v>8.0383131990342471E-2</v>
      </c>
      <c r="DE1132" s="165">
        <v>8.9855637834950305E-2</v>
      </c>
      <c r="DF1132" s="165">
        <v>9.0287587461896399E-2</v>
      </c>
      <c r="DG1132" s="165">
        <v>9.2697411379199915E-2</v>
      </c>
      <c r="DH1132" s="165">
        <v>8.6150815347915813E-2</v>
      </c>
      <c r="DI1132" s="165">
        <v>8.2940465829576482E-2</v>
      </c>
      <c r="DJ1132" s="165">
        <v>8.4568307161241613E-2</v>
      </c>
      <c r="DK1132" s="165">
        <v>8.8853377865522137E-2</v>
      </c>
      <c r="DL1132" s="165">
        <v>8.8104394535797326E-2</v>
      </c>
      <c r="DM1132" s="165">
        <v>8.9910359438087256E-2</v>
      </c>
      <c r="DN1132" s="167" t="e">
        <f t="shared" si="1151"/>
        <v>#VALUE!</v>
      </c>
      <c r="DO1132" s="165">
        <v>8.9910359438087256E-2</v>
      </c>
      <c r="DP1132" s="165">
        <v>9.416104551684859E-2</v>
      </c>
      <c r="DQ1132" s="165">
        <v>9.3405542609514405E-2</v>
      </c>
      <c r="DR1132" s="165">
        <v>9.3190095806950674E-2</v>
      </c>
      <c r="DS1132" s="165">
        <v>0.10631329355187639</v>
      </c>
      <c r="DT1132" s="165">
        <v>0.10687500194776625</v>
      </c>
      <c r="DU1132" s="165">
        <v>8.7885416929913696E-2</v>
      </c>
      <c r="DV1132" s="168" t="e">
        <f t="shared" si="1152"/>
        <v>#VALUE!</v>
      </c>
      <c r="DW1132" s="169" t="e">
        <f t="shared" si="1152"/>
        <v>#VALUE!</v>
      </c>
      <c r="DX1132" s="170" t="e">
        <f t="shared" si="1152"/>
        <v>#VALUE!</v>
      </c>
      <c r="DZ1132" s="165" t="e">
        <f t="shared" si="1153"/>
        <v>#VALUE!</v>
      </c>
      <c r="EC1132" s="165" t="e">
        <f t="shared" si="1154"/>
        <v>#VALUE!</v>
      </c>
      <c r="EF1132" s="165" t="e">
        <f t="shared" si="1155"/>
        <v>#VALUE!</v>
      </c>
      <c r="EI1132" s="165" t="e">
        <f t="shared" si="1156"/>
        <v>#VALUE!</v>
      </c>
      <c r="EL1132" s="165" t="e">
        <f t="shared" si="1157"/>
        <v>#VALUE!</v>
      </c>
      <c r="EO1132" s="165" t="e">
        <f t="shared" si="1158"/>
        <v>#VALUE!</v>
      </c>
    </row>
    <row r="1133" spans="1:145" ht="15.5" x14ac:dyDescent="0.35">
      <c r="A1133" s="56" t="s">
        <v>416</v>
      </c>
      <c r="B1133" s="165" t="e">
        <f t="shared" si="1140"/>
        <v>#VALUE!</v>
      </c>
      <c r="C1133" s="165" t="e">
        <f t="shared" si="1140"/>
        <v>#VALUE!</v>
      </c>
      <c r="D1133" s="165" t="e">
        <f t="shared" si="1140"/>
        <v>#VALUE!</v>
      </c>
      <c r="E1133" s="165" t="e">
        <f t="shared" si="1140"/>
        <v>#VALUE!</v>
      </c>
      <c r="F1133" s="165" t="e">
        <f t="shared" si="1140"/>
        <v>#VALUE!</v>
      </c>
      <c r="G1133" s="165" t="e">
        <f t="shared" si="1140"/>
        <v>#VALUE!</v>
      </c>
      <c r="H1133" s="165" t="e">
        <f t="shared" si="1140"/>
        <v>#VALUE!</v>
      </c>
      <c r="I1133" s="165" t="e">
        <f t="shared" si="1140"/>
        <v>#VALUE!</v>
      </c>
      <c r="J1133" s="165" t="e">
        <f t="shared" si="1140"/>
        <v>#VALUE!</v>
      </c>
      <c r="K1133" s="165" t="e">
        <f t="shared" si="1140"/>
        <v>#VALUE!</v>
      </c>
      <c r="L1133" s="165" t="e">
        <f t="shared" si="1140"/>
        <v>#VALUE!</v>
      </c>
      <c r="M1133" s="165" t="e">
        <f t="shared" si="1140"/>
        <v>#VALUE!</v>
      </c>
      <c r="N1133" s="165" t="e">
        <f t="shared" si="1140"/>
        <v>#VALUE!</v>
      </c>
      <c r="O1133" s="165" t="e">
        <f t="shared" si="1140"/>
        <v>#VALUE!</v>
      </c>
      <c r="P1133" s="165" t="e">
        <f t="shared" si="1140"/>
        <v>#VALUE!</v>
      </c>
      <c r="Q1133" s="165" t="e">
        <f t="shared" si="1140"/>
        <v>#VALUE!</v>
      </c>
      <c r="R1133" s="165" t="e">
        <f t="shared" si="1140"/>
        <v>#VALUE!</v>
      </c>
      <c r="S1133" s="165" t="e">
        <f t="shared" si="1140"/>
        <v>#VALUE!</v>
      </c>
      <c r="T1133" s="165" t="e">
        <f t="shared" si="1140"/>
        <v>#VALUE!</v>
      </c>
      <c r="U1133" s="165" t="e">
        <f t="shared" si="1140"/>
        <v>#VALUE!</v>
      </c>
      <c r="V1133" s="165" t="e">
        <f t="shared" si="1140"/>
        <v>#VALUE!</v>
      </c>
      <c r="W1133" s="165" t="e">
        <f t="shared" si="1140"/>
        <v>#VALUE!</v>
      </c>
      <c r="X1133" s="166" t="e">
        <f t="shared" si="1140"/>
        <v>#VALUE!</v>
      </c>
      <c r="Y1133" s="166" t="e">
        <f t="shared" si="1140"/>
        <v>#VALUE!</v>
      </c>
      <c r="Z1133" s="165" t="e">
        <f t="shared" si="1140"/>
        <v>#VALUE!</v>
      </c>
      <c r="AA1133" s="165" t="e">
        <f t="shared" si="1140"/>
        <v>#VALUE!</v>
      </c>
      <c r="AB1133" s="165">
        <v>3.0235331727511298E-2</v>
      </c>
      <c r="AC1133" s="165">
        <v>3.051661226953965E-2</v>
      </c>
      <c r="AD1133" s="165">
        <v>2.9785889010309839E-2</v>
      </c>
      <c r="AE1133" s="165" t="e">
        <f t="shared" si="1141"/>
        <v>#VALUE!</v>
      </c>
      <c r="AF1133" s="165">
        <v>3.5361559133595198E-2</v>
      </c>
      <c r="AG1133" s="165">
        <v>3.5602184709040724E-2</v>
      </c>
      <c r="AH1133" s="165">
        <v>3.573498556535281E-2</v>
      </c>
      <c r="AI1133" s="165">
        <v>3.6195303374204901E-2</v>
      </c>
      <c r="AJ1133" s="166" t="e">
        <f t="shared" si="1142"/>
        <v>#VALUE!</v>
      </c>
      <c r="AK1133" s="166">
        <v>4.2759391109245905E-2</v>
      </c>
      <c r="AL1133" s="166">
        <v>3.9930891230981591E-2</v>
      </c>
      <c r="AM1133" s="166">
        <v>4.1351556588851819E-2</v>
      </c>
      <c r="AN1133" s="166">
        <v>4.1413715220231254E-2</v>
      </c>
      <c r="AO1133" s="166" t="e">
        <f t="shared" si="1143"/>
        <v>#VALUE!</v>
      </c>
      <c r="AP1133" s="166">
        <v>4.833999755337702E-2</v>
      </c>
      <c r="AQ1133" s="166">
        <v>4.9517994305338889E-2</v>
      </c>
      <c r="AR1133" s="166">
        <v>4.7981892053947706E-2</v>
      </c>
      <c r="AS1133" s="166" t="e">
        <f t="shared" si="1144"/>
        <v>#VALUE!</v>
      </c>
      <c r="AT1133" s="166">
        <v>4.418731800771146E-2</v>
      </c>
      <c r="AU1133" s="166">
        <v>4.4022805523009002E-2</v>
      </c>
      <c r="AV1133" s="166">
        <v>3.8594573690054187E-2</v>
      </c>
      <c r="AW1133" s="166">
        <v>3.8924041796021928E-2</v>
      </c>
      <c r="AX1133" s="166" t="e">
        <f t="shared" si="1145"/>
        <v>#VALUE!</v>
      </c>
      <c r="AY1133" s="166"/>
      <c r="AZ1133" s="166">
        <v>3.8733921222771722E-2</v>
      </c>
      <c r="BA1133" s="166">
        <v>3.9471862820051842E-2</v>
      </c>
      <c r="BB1133" s="166">
        <v>3.7709680858144752E-2</v>
      </c>
      <c r="BC1133" s="166">
        <v>3.8525289410616698E-2</v>
      </c>
      <c r="BD1133" s="166">
        <v>3.5268394716856041E-2</v>
      </c>
      <c r="BE1133" s="166">
        <v>3.6122375450966811E-2</v>
      </c>
      <c r="BF1133" s="166">
        <f t="shared" si="1146"/>
        <v>4.2593224251114031E-2</v>
      </c>
      <c r="BG1133" s="166">
        <v>4.1125052726364242E-2</v>
      </c>
      <c r="BH1133" s="166">
        <v>4.3667141014038791E-2</v>
      </c>
      <c r="BI1133" s="166">
        <v>4.1166030653302849E-2</v>
      </c>
      <c r="BJ1133" s="166">
        <v>4.3536917089709984E-2</v>
      </c>
      <c r="BK1133" s="166">
        <v>4.0137373780917161E-2</v>
      </c>
      <c r="BL1133" s="166">
        <v>4.1707217220545927E-2</v>
      </c>
      <c r="BM1133" s="166">
        <v>4.0753640501777495E-2</v>
      </c>
      <c r="BN1133" s="166">
        <v>4.2212277342361652E-2</v>
      </c>
      <c r="BO1133" s="166" t="e">
        <f t="shared" si="1147"/>
        <v>#VALUE!</v>
      </c>
      <c r="BP1133" s="166">
        <v>3.8931462304776003E-2</v>
      </c>
      <c r="BQ1133" s="166">
        <v>3.1742083926565308E-2</v>
      </c>
      <c r="BR1133" s="166">
        <v>3.4328958457561475E-2</v>
      </c>
      <c r="BS1133" s="166">
        <v>3.7655422788259105E-2</v>
      </c>
      <c r="BT1133" s="166">
        <v>3.7953046696420981E-2</v>
      </c>
      <c r="BU1133" s="166">
        <v>3.9721877735672741E-2</v>
      </c>
      <c r="BV1133" s="166">
        <v>4.1608579093161235E-2</v>
      </c>
      <c r="BW1133" s="166">
        <v>3.6832723303434955E-2</v>
      </c>
      <c r="BX1133" s="166">
        <v>3.7830424647830319E-2</v>
      </c>
      <c r="BY1133" s="166">
        <v>3.7496896505384486E-2</v>
      </c>
      <c r="BZ1133" s="165">
        <v>4.1885361760280536E-2</v>
      </c>
      <c r="CA1133" s="166">
        <f t="shared" si="1148"/>
        <v>3.2589678386948498E-2</v>
      </c>
      <c r="CB1133" s="166">
        <v>3.5980898772988129E-2</v>
      </c>
      <c r="CC1133" s="166">
        <v>3.5847314301696437E-2</v>
      </c>
      <c r="CD1133" s="166">
        <v>3.6746457555876751E-2</v>
      </c>
      <c r="CE1133" s="166">
        <v>3.5901438651632242E-2</v>
      </c>
      <c r="CF1133" s="166">
        <v>3.5825773518442253E-2</v>
      </c>
      <c r="CG1133" s="166">
        <v>3.6542553697801197E-2</v>
      </c>
      <c r="CH1133" s="166">
        <v>3.5372201204920094E-2</v>
      </c>
      <c r="CI1133" s="166">
        <v>3.5672894771611202E-2</v>
      </c>
      <c r="CJ1133" s="165">
        <v>3.4059692287753685E-2</v>
      </c>
      <c r="CK1133" s="165">
        <v>3.4289991446790367E-2</v>
      </c>
      <c r="CL1133" s="166">
        <f t="shared" si="1149"/>
        <v>2.657698003147518E-2</v>
      </c>
      <c r="CM1133" s="166">
        <v>3.5091499097318006E-2</v>
      </c>
      <c r="CN1133" s="166">
        <v>3.0705853725965761E-2</v>
      </c>
      <c r="CO1133" s="166">
        <v>3.0722847731129713E-2</v>
      </c>
      <c r="CP1133" s="166">
        <v>3.0328765350486769E-2</v>
      </c>
      <c r="CQ1133" s="166">
        <v>3.1756833761763213E-2</v>
      </c>
      <c r="CR1133" s="166">
        <v>3.1981380349346833E-2</v>
      </c>
      <c r="CS1133" s="166">
        <v>3.2322789661663416E-2</v>
      </c>
      <c r="CT1133" s="166">
        <v>3.3142692327561389E-2</v>
      </c>
      <c r="CU1133" s="166">
        <v>3.4441551077228537E-2</v>
      </c>
      <c r="CV1133" s="166">
        <v>3.3351194463826062E-2</v>
      </c>
      <c r="CW1133" s="166">
        <v>3.3986109661166677E-2</v>
      </c>
      <c r="CX1133" s="166">
        <v>3.310855616758844E-2</v>
      </c>
      <c r="CY1133" s="166">
        <v>3.3318973292293372E-2</v>
      </c>
      <c r="CZ1133" s="166">
        <v>3.3356609399041705E-2</v>
      </c>
      <c r="DA1133" s="166">
        <f t="shared" si="1150"/>
        <v>2.719196886379047E-2</v>
      </c>
      <c r="DB1133" s="165">
        <v>2.8253746983727509E-2</v>
      </c>
      <c r="DC1133" s="165">
        <v>2.8724779129241842E-2</v>
      </c>
      <c r="DD1133" s="165">
        <v>2.9634372426239463E-2</v>
      </c>
      <c r="DE1133" s="165">
        <v>2.8799573018864176E-2</v>
      </c>
      <c r="DF1133" s="165">
        <v>2.9355576116151007E-2</v>
      </c>
      <c r="DG1133" s="165">
        <v>2.9940577952152169E-2</v>
      </c>
      <c r="DH1133" s="165">
        <v>2.8480967325121946E-2</v>
      </c>
      <c r="DI1133" s="165">
        <v>2.9010764794076476E-2</v>
      </c>
      <c r="DJ1133" s="165">
        <v>2.9507080216704749E-2</v>
      </c>
      <c r="DK1133" s="165">
        <v>2.8354816863832542E-2</v>
      </c>
      <c r="DL1133" s="165">
        <v>2.8907943501151327E-2</v>
      </c>
      <c r="DM1133" s="165">
        <v>2.9782860334016149E-2</v>
      </c>
      <c r="DN1133" s="167">
        <f t="shared" si="1151"/>
        <v>3.0546284179109821E-2</v>
      </c>
      <c r="DO1133" s="165">
        <v>2.9782860334016149E-2</v>
      </c>
      <c r="DP1133" s="165">
        <v>3.1206651845185219E-2</v>
      </c>
      <c r="DQ1133" s="165">
        <v>3.153580686160018E-2</v>
      </c>
      <c r="DR1133" s="165">
        <v>3.2158211118624581E-2</v>
      </c>
      <c r="DS1133" s="165">
        <v>3.1335941123750918E-2</v>
      </c>
      <c r="DT1133" s="165">
        <v>3.1653861363487107E-2</v>
      </c>
      <c r="DU1133" s="165">
        <v>3.1048266814467325E-2</v>
      </c>
      <c r="DV1133" s="168">
        <f t="shared" si="1152"/>
        <v>3.1658130258771545E-2</v>
      </c>
      <c r="DW1133" s="169">
        <f t="shared" si="1152"/>
        <v>3.1502607845428597E-2</v>
      </c>
      <c r="DX1133" s="170">
        <f t="shared" si="1152"/>
        <v>3.2140411074934538E-2</v>
      </c>
      <c r="DZ1133" s="165">
        <f t="shared" si="1153"/>
        <v>3.1620548449010445E-2</v>
      </c>
      <c r="EC1133" s="165">
        <f t="shared" si="1154"/>
        <v>3.1985282345835128E-2</v>
      </c>
      <c r="EF1133" s="165" t="e">
        <f t="shared" si="1155"/>
        <v>#VALUE!</v>
      </c>
      <c r="EI1133" s="165" t="e">
        <f t="shared" si="1156"/>
        <v>#VALUE!</v>
      </c>
      <c r="EL1133" s="165" t="e">
        <f t="shared" si="1157"/>
        <v>#VALUE!</v>
      </c>
      <c r="EO1133" s="165" t="e">
        <f t="shared" si="1158"/>
        <v>#VALUE!</v>
      </c>
    </row>
    <row r="1134" spans="1:145" ht="15.5" x14ac:dyDescent="0.35">
      <c r="A1134" s="27"/>
      <c r="B1134" s="165" t="e">
        <f t="shared" si="1140"/>
        <v>#VALUE!</v>
      </c>
      <c r="C1134" s="165" t="e">
        <f t="shared" si="1140"/>
        <v>#VALUE!</v>
      </c>
      <c r="D1134" s="165" t="e">
        <f t="shared" si="1140"/>
        <v>#VALUE!</v>
      </c>
      <c r="E1134" s="165" t="e">
        <f t="shared" si="1140"/>
        <v>#VALUE!</v>
      </c>
      <c r="F1134" s="165" t="e">
        <f t="shared" si="1140"/>
        <v>#VALUE!</v>
      </c>
      <c r="G1134" s="165" t="e">
        <f t="shared" si="1140"/>
        <v>#VALUE!</v>
      </c>
      <c r="H1134" s="165" t="e">
        <f t="shared" si="1140"/>
        <v>#VALUE!</v>
      </c>
      <c r="I1134" s="165" t="e">
        <f t="shared" si="1140"/>
        <v>#VALUE!</v>
      </c>
      <c r="J1134" s="165" t="e">
        <f t="shared" si="1140"/>
        <v>#VALUE!</v>
      </c>
      <c r="K1134" s="165" t="e">
        <f t="shared" si="1140"/>
        <v>#VALUE!</v>
      </c>
      <c r="L1134" s="165" t="e">
        <f t="shared" si="1140"/>
        <v>#VALUE!</v>
      </c>
      <c r="M1134" s="165" t="e">
        <f t="shared" si="1140"/>
        <v>#VALUE!</v>
      </c>
      <c r="N1134" s="165" t="e">
        <f t="shared" si="1140"/>
        <v>#VALUE!</v>
      </c>
      <c r="O1134" s="165" t="e">
        <f t="shared" si="1140"/>
        <v>#VALUE!</v>
      </c>
      <c r="P1134" s="165" t="e">
        <f t="shared" si="1140"/>
        <v>#VALUE!</v>
      </c>
      <c r="Q1134" s="165" t="e">
        <f t="shared" si="1140"/>
        <v>#VALUE!</v>
      </c>
      <c r="R1134" s="165" t="e">
        <f t="shared" si="1140"/>
        <v>#VALUE!</v>
      </c>
      <c r="S1134" s="165" t="e">
        <f t="shared" si="1140"/>
        <v>#VALUE!</v>
      </c>
      <c r="T1134" s="165" t="e">
        <f t="shared" si="1140"/>
        <v>#VALUE!</v>
      </c>
      <c r="U1134" s="165" t="e">
        <f t="shared" si="1140"/>
        <v>#VALUE!</v>
      </c>
      <c r="V1134" s="165" t="e">
        <f t="shared" si="1140"/>
        <v>#VALUE!</v>
      </c>
      <c r="W1134" s="165" t="e">
        <f t="shared" si="1140"/>
        <v>#VALUE!</v>
      </c>
      <c r="X1134" s="166" t="e">
        <f t="shared" si="1140"/>
        <v>#VALUE!</v>
      </c>
      <c r="Y1134" s="166" t="e">
        <f t="shared" si="1140"/>
        <v>#VALUE!</v>
      </c>
      <c r="Z1134" s="165" t="e">
        <f t="shared" si="1140"/>
        <v>#VALUE!</v>
      </c>
      <c r="AA1134" s="165" t="e">
        <f t="shared" si="1140"/>
        <v>#VALUE!</v>
      </c>
      <c r="AB1134" s="165">
        <v>0</v>
      </c>
      <c r="AC1134" s="165">
        <v>0</v>
      </c>
      <c r="AD1134" s="165">
        <v>0</v>
      </c>
      <c r="AE1134" s="165" t="e">
        <f t="shared" si="1141"/>
        <v>#VALUE!</v>
      </c>
      <c r="AF1134" s="165">
        <v>0</v>
      </c>
      <c r="AG1134" s="165">
        <v>0</v>
      </c>
      <c r="AH1134" s="165">
        <v>0</v>
      </c>
      <c r="AI1134" s="165">
        <v>0</v>
      </c>
      <c r="AJ1134" s="166" t="e">
        <f t="shared" si="1142"/>
        <v>#VALUE!</v>
      </c>
      <c r="AK1134" s="166">
        <v>0</v>
      </c>
      <c r="AL1134" s="166">
        <v>0</v>
      </c>
      <c r="AM1134" s="166">
        <v>0</v>
      </c>
      <c r="AN1134" s="166">
        <v>0</v>
      </c>
      <c r="AO1134" s="166" t="e">
        <f t="shared" si="1143"/>
        <v>#VALUE!</v>
      </c>
      <c r="AP1134" s="166">
        <v>0</v>
      </c>
      <c r="AQ1134" s="166">
        <v>0</v>
      </c>
      <c r="AR1134" s="166">
        <v>0</v>
      </c>
      <c r="AS1134" s="166" t="e">
        <f t="shared" si="1144"/>
        <v>#VALUE!</v>
      </c>
      <c r="AT1134" s="166">
        <v>0</v>
      </c>
      <c r="AU1134" s="166">
        <v>0</v>
      </c>
      <c r="AV1134" s="166">
        <v>0</v>
      </c>
      <c r="AW1134" s="166">
        <v>0</v>
      </c>
      <c r="AX1134" s="166" t="e">
        <f t="shared" si="1145"/>
        <v>#VALUE!</v>
      </c>
      <c r="AY1134" s="166"/>
      <c r="AZ1134" s="166">
        <v>0</v>
      </c>
      <c r="BA1134" s="166">
        <v>0</v>
      </c>
      <c r="BB1134" s="166">
        <v>0</v>
      </c>
      <c r="BC1134" s="166">
        <v>0</v>
      </c>
      <c r="BD1134" s="166">
        <v>0</v>
      </c>
      <c r="BE1134" s="166">
        <v>0</v>
      </c>
      <c r="BF1134" s="166">
        <f t="shared" si="1146"/>
        <v>-9.3894858985969012E-3</v>
      </c>
      <c r="BG1134" s="166">
        <v>0</v>
      </c>
      <c r="BH1134" s="166">
        <v>0</v>
      </c>
      <c r="BI1134" s="166">
        <v>0</v>
      </c>
      <c r="BJ1134" s="166">
        <v>0</v>
      </c>
      <c r="BK1134" s="166">
        <v>0</v>
      </c>
      <c r="BL1134" s="166">
        <v>0</v>
      </c>
      <c r="BM1134" s="166">
        <v>0</v>
      </c>
      <c r="BN1134" s="166">
        <v>0</v>
      </c>
      <c r="BO1134" s="166" t="e">
        <f t="shared" si="1147"/>
        <v>#VALUE!</v>
      </c>
      <c r="BP1134" s="166">
        <v>0</v>
      </c>
      <c r="BQ1134" s="166">
        <v>0</v>
      </c>
      <c r="BR1134" s="166">
        <v>0</v>
      </c>
      <c r="BS1134" s="166">
        <v>0</v>
      </c>
      <c r="BT1134" s="166">
        <v>0</v>
      </c>
      <c r="BU1134" s="166">
        <v>0</v>
      </c>
      <c r="BV1134" s="166">
        <v>0</v>
      </c>
      <c r="BW1134" s="166">
        <v>0</v>
      </c>
      <c r="BX1134" s="166">
        <v>-3.7082383286656896E-6</v>
      </c>
      <c r="BY1134" s="166">
        <v>0</v>
      </c>
      <c r="BZ1134" s="165">
        <v>0</v>
      </c>
      <c r="CA1134" s="166">
        <f t="shared" si="1148"/>
        <v>-4.4674437990053312E-6</v>
      </c>
      <c r="CB1134" s="166">
        <v>0</v>
      </c>
      <c r="CC1134" s="166">
        <v>0</v>
      </c>
      <c r="CD1134" s="166">
        <v>0</v>
      </c>
      <c r="CE1134" s="166">
        <v>0</v>
      </c>
      <c r="CF1134" s="166">
        <v>2.4480008234142633E-6</v>
      </c>
      <c r="CG1134" s="166">
        <v>0</v>
      </c>
      <c r="CH1134" s="166">
        <v>0</v>
      </c>
      <c r="CI1134" s="166">
        <v>2.9078537725246799E-6</v>
      </c>
      <c r="CJ1134" s="165">
        <v>0</v>
      </c>
      <c r="CK1134" s="165">
        <v>2.9158510768384062E-6</v>
      </c>
      <c r="CL1134" s="166">
        <f t="shared" si="1149"/>
        <v>2.4681764843545741E-6</v>
      </c>
      <c r="CM1134" s="166">
        <v>0</v>
      </c>
      <c r="CN1134" s="166">
        <v>0</v>
      </c>
      <c r="CO1134" s="166">
        <v>0</v>
      </c>
      <c r="CP1134" s="166">
        <v>0</v>
      </c>
      <c r="CQ1134" s="166">
        <v>0</v>
      </c>
      <c r="CR1134" s="166">
        <v>0</v>
      </c>
      <c r="CS1134" s="166">
        <v>0</v>
      </c>
      <c r="CT1134" s="166">
        <v>-1.2080041362780423E-2</v>
      </c>
      <c r="CU1134" s="166">
        <v>0</v>
      </c>
      <c r="CV1134" s="166">
        <v>0</v>
      </c>
      <c r="CW1134" s="166">
        <v>-2.1037331704907873E-3</v>
      </c>
      <c r="CX1134" s="166">
        <v>0</v>
      </c>
      <c r="CY1134" s="166">
        <v>-3.8199621578612359E-3</v>
      </c>
      <c r="CZ1134" s="166">
        <v>0</v>
      </c>
      <c r="DA1134" s="166">
        <f t="shared" si="1150"/>
        <v>7.4989908434607039E-2</v>
      </c>
      <c r="DB1134" s="165">
        <v>0</v>
      </c>
      <c r="DC1134" s="165">
        <v>0</v>
      </c>
      <c r="DD1134" s="165">
        <v>0</v>
      </c>
      <c r="DE1134" s="165">
        <v>0</v>
      </c>
      <c r="DF1134" s="165">
        <v>0</v>
      </c>
      <c r="DG1134" s="165">
        <v>0</v>
      </c>
      <c r="DH1134" s="165">
        <v>0</v>
      </c>
      <c r="DI1134" s="165">
        <v>0</v>
      </c>
      <c r="DJ1134" s="165">
        <v>0</v>
      </c>
      <c r="DK1134" s="165">
        <v>0</v>
      </c>
      <c r="DL1134" s="165">
        <v>0</v>
      </c>
      <c r="DM1134" s="165">
        <v>0</v>
      </c>
      <c r="DN1134" s="167">
        <f t="shared" si="1151"/>
        <v>0</v>
      </c>
      <c r="DO1134" s="165">
        <v>0</v>
      </c>
      <c r="DP1134" s="165">
        <v>0</v>
      </c>
      <c r="DQ1134" s="165">
        <v>0</v>
      </c>
      <c r="DR1134" s="165">
        <v>0</v>
      </c>
      <c r="DS1134" s="165">
        <v>0</v>
      </c>
      <c r="DT1134" s="165">
        <v>0</v>
      </c>
      <c r="DU1134" s="165">
        <v>0</v>
      </c>
      <c r="DV1134" s="168">
        <f t="shared" si="1152"/>
        <v>0</v>
      </c>
      <c r="DW1134" s="169">
        <f t="shared" si="1152"/>
        <v>0</v>
      </c>
      <c r="DX1134" s="170">
        <f t="shared" si="1152"/>
        <v>0</v>
      </c>
      <c r="DZ1134" s="165">
        <f t="shared" si="1153"/>
        <v>0</v>
      </c>
      <c r="EC1134" s="165">
        <f t="shared" si="1154"/>
        <v>0</v>
      </c>
      <c r="EF1134" s="165" t="e">
        <f t="shared" si="1155"/>
        <v>#VALUE!</v>
      </c>
      <c r="EI1134" s="165" t="e">
        <f t="shared" si="1156"/>
        <v>#VALUE!</v>
      </c>
      <c r="EL1134" s="165" t="e">
        <f t="shared" si="1157"/>
        <v>#VALUE!</v>
      </c>
      <c r="EO1134" s="165" t="e">
        <f t="shared" si="1158"/>
        <v>#VALUE!</v>
      </c>
    </row>
    <row r="1135" spans="1:145" ht="15.5" x14ac:dyDescent="0.35">
      <c r="A1135" s="56" t="s">
        <v>417</v>
      </c>
      <c r="B1135" s="165"/>
      <c r="C1135" s="165"/>
      <c r="D1135" s="165"/>
      <c r="E1135" s="165"/>
      <c r="F1135" s="165"/>
      <c r="G1135" s="165"/>
      <c r="H1135" s="165"/>
      <c r="I1135" s="165"/>
      <c r="J1135" s="165"/>
      <c r="K1135" s="165"/>
      <c r="L1135" s="165"/>
      <c r="M1135" s="165"/>
      <c r="N1135" s="165"/>
      <c r="O1135" s="165"/>
      <c r="P1135" s="165"/>
      <c r="Q1135" s="165"/>
      <c r="R1135" s="165"/>
      <c r="S1135" s="165"/>
      <c r="T1135" s="165"/>
      <c r="U1135" s="165"/>
      <c r="V1135" s="165"/>
      <c r="W1135" s="165"/>
      <c r="X1135" s="166"/>
      <c r="Y1135" s="166"/>
      <c r="Z1135" s="165"/>
      <c r="AA1135" s="165"/>
      <c r="AB1135" s="165"/>
      <c r="AC1135" s="165"/>
      <c r="AD1135" s="165"/>
      <c r="AE1135" s="165"/>
      <c r="AF1135" s="165"/>
      <c r="AG1135" s="165"/>
      <c r="AH1135" s="165"/>
      <c r="AI1135" s="165"/>
      <c r="AJ1135" s="166"/>
      <c r="AK1135" s="166"/>
      <c r="AL1135" s="166"/>
      <c r="AM1135" s="166"/>
      <c r="AN1135" s="166"/>
      <c r="AO1135" s="166"/>
      <c r="AP1135" s="166"/>
      <c r="AQ1135" s="166"/>
      <c r="AR1135" s="166"/>
      <c r="AS1135" s="166"/>
      <c r="AT1135" s="166"/>
      <c r="AU1135" s="166"/>
      <c r="AV1135" s="166"/>
      <c r="AW1135" s="166"/>
      <c r="AX1135" s="166"/>
      <c r="AY1135" s="166"/>
      <c r="AZ1135" s="166"/>
      <c r="BA1135" s="166"/>
      <c r="BB1135" s="166"/>
      <c r="BC1135" s="166"/>
      <c r="BD1135" s="166"/>
      <c r="BE1135" s="166"/>
      <c r="BF1135" s="166"/>
      <c r="BG1135" s="166"/>
      <c r="BH1135" s="166"/>
      <c r="BI1135" s="166"/>
      <c r="BJ1135" s="166"/>
      <c r="BK1135" s="166"/>
      <c r="BL1135" s="166"/>
      <c r="BM1135" s="166"/>
      <c r="BN1135" s="166"/>
      <c r="BO1135" s="166"/>
      <c r="BP1135" s="166"/>
      <c r="BQ1135" s="166"/>
      <c r="BR1135" s="166"/>
      <c r="BS1135" s="166"/>
      <c r="BT1135" s="166"/>
      <c r="BU1135" s="166"/>
      <c r="BV1135" s="166"/>
      <c r="BW1135" s="166"/>
      <c r="BX1135" s="166"/>
      <c r="BY1135" s="166"/>
      <c r="BZ1135" s="165"/>
      <c r="CA1135" s="166"/>
      <c r="CB1135" s="166"/>
      <c r="CC1135" s="166"/>
      <c r="CD1135" s="166"/>
      <c r="CE1135" s="166"/>
      <c r="CF1135" s="166"/>
      <c r="CG1135" s="166"/>
      <c r="CH1135" s="166"/>
      <c r="CI1135" s="166"/>
      <c r="CJ1135" s="165"/>
      <c r="CK1135" s="165"/>
      <c r="CL1135" s="166"/>
      <c r="CM1135" s="166"/>
      <c r="CN1135" s="166"/>
      <c r="CO1135" s="166"/>
      <c r="CP1135" s="166"/>
      <c r="CQ1135" s="166"/>
      <c r="CR1135" s="166"/>
      <c r="CS1135" s="166"/>
      <c r="CT1135" s="166"/>
      <c r="CU1135" s="166"/>
      <c r="CV1135" s="166"/>
      <c r="CW1135" s="166"/>
      <c r="CX1135" s="166"/>
      <c r="CY1135" s="166"/>
      <c r="CZ1135" s="166"/>
      <c r="DA1135" s="166"/>
      <c r="DB1135" s="165"/>
      <c r="DC1135" s="165"/>
      <c r="DD1135" s="165"/>
      <c r="DE1135" s="165"/>
      <c r="DF1135" s="165"/>
      <c r="DG1135" s="165"/>
      <c r="DH1135" s="165"/>
      <c r="DI1135" s="165"/>
      <c r="DJ1135" s="165"/>
      <c r="DK1135" s="165"/>
      <c r="DL1135" s="165"/>
      <c r="DM1135" s="165"/>
      <c r="DN1135" s="167"/>
      <c r="DO1135" s="165"/>
      <c r="DP1135" s="165"/>
      <c r="DQ1135" s="165"/>
      <c r="DR1135" s="165"/>
      <c r="DS1135" s="165"/>
      <c r="DT1135" s="165"/>
      <c r="DU1135" s="165"/>
      <c r="DV1135" s="168"/>
      <c r="DW1135" s="169"/>
      <c r="DX1135" s="170"/>
      <c r="DZ1135" s="165"/>
      <c r="EC1135" s="165"/>
      <c r="EF1135" s="165"/>
      <c r="EI1135" s="165"/>
      <c r="EL1135" s="165"/>
      <c r="EO1135" s="165"/>
    </row>
    <row r="1136" spans="1:145" ht="15.5" x14ac:dyDescent="0.35">
      <c r="A1136" s="56" t="s">
        <v>414</v>
      </c>
      <c r="B1136" s="165" t="e">
        <f t="shared" ref="B1136:AA1137" si="1159">+B980/B$955</f>
        <v>#VALUE!</v>
      </c>
      <c r="C1136" s="165" t="e">
        <f t="shared" si="1159"/>
        <v>#VALUE!</v>
      </c>
      <c r="D1136" s="165" t="e">
        <f t="shared" si="1159"/>
        <v>#VALUE!</v>
      </c>
      <c r="E1136" s="165" t="e">
        <f t="shared" si="1159"/>
        <v>#VALUE!</v>
      </c>
      <c r="F1136" s="165" t="e">
        <f t="shared" si="1159"/>
        <v>#VALUE!</v>
      </c>
      <c r="G1136" s="165" t="e">
        <f t="shared" si="1159"/>
        <v>#VALUE!</v>
      </c>
      <c r="H1136" s="165" t="e">
        <f t="shared" si="1159"/>
        <v>#VALUE!</v>
      </c>
      <c r="I1136" s="165" t="e">
        <f t="shared" si="1159"/>
        <v>#VALUE!</v>
      </c>
      <c r="J1136" s="165" t="e">
        <f t="shared" si="1159"/>
        <v>#VALUE!</v>
      </c>
      <c r="K1136" s="165" t="e">
        <f t="shared" si="1159"/>
        <v>#VALUE!</v>
      </c>
      <c r="L1136" s="165" t="e">
        <f t="shared" si="1159"/>
        <v>#VALUE!</v>
      </c>
      <c r="M1136" s="165" t="e">
        <f t="shared" si="1159"/>
        <v>#VALUE!</v>
      </c>
      <c r="N1136" s="165" t="e">
        <f t="shared" si="1159"/>
        <v>#VALUE!</v>
      </c>
      <c r="O1136" s="165" t="e">
        <f t="shared" si="1159"/>
        <v>#VALUE!</v>
      </c>
      <c r="P1136" s="165" t="e">
        <f t="shared" si="1159"/>
        <v>#VALUE!</v>
      </c>
      <c r="Q1136" s="165" t="e">
        <f t="shared" si="1159"/>
        <v>#VALUE!</v>
      </c>
      <c r="R1136" s="165" t="e">
        <f t="shared" si="1159"/>
        <v>#VALUE!</v>
      </c>
      <c r="S1136" s="165" t="e">
        <f t="shared" si="1159"/>
        <v>#VALUE!</v>
      </c>
      <c r="T1136" s="165" t="e">
        <f t="shared" si="1159"/>
        <v>#VALUE!</v>
      </c>
      <c r="U1136" s="165" t="e">
        <f t="shared" si="1159"/>
        <v>#VALUE!</v>
      </c>
      <c r="V1136" s="165" t="e">
        <f t="shared" si="1159"/>
        <v>#VALUE!</v>
      </c>
      <c r="W1136" s="165" t="e">
        <f t="shared" si="1159"/>
        <v>#VALUE!</v>
      </c>
      <c r="X1136" s="166" t="e">
        <f t="shared" si="1159"/>
        <v>#VALUE!</v>
      </c>
      <c r="Y1136" s="166" t="e">
        <f t="shared" si="1159"/>
        <v>#VALUE!</v>
      </c>
      <c r="Z1136" s="165" t="e">
        <f t="shared" si="1159"/>
        <v>#VALUE!</v>
      </c>
      <c r="AA1136" s="165" t="e">
        <f t="shared" si="1159"/>
        <v>#VALUE!</v>
      </c>
      <c r="AB1136" s="165">
        <v>-0.24620180136382824</v>
      </c>
      <c r="AC1136" s="165">
        <v>-0.24457612078651852</v>
      </c>
      <c r="AD1136" s="165">
        <v>-0.25096173313069725</v>
      </c>
      <c r="AE1136" s="165" t="e">
        <f t="shared" ref="AE1136:AJ1136" si="1160">+AE980/AE$955</f>
        <v>#VALUE!</v>
      </c>
      <c r="AF1136" s="165">
        <f t="shared" si="1160"/>
        <v>-0.25026135942682692</v>
      </c>
      <c r="AG1136" s="165">
        <f t="shared" si="1160"/>
        <v>-0.25976946212246677</v>
      </c>
      <c r="AH1136" s="165">
        <f t="shared" si="1160"/>
        <v>-0.26125901791673056</v>
      </c>
      <c r="AI1136" s="165">
        <f t="shared" si="1160"/>
        <v>-0.26581886422833728</v>
      </c>
      <c r="AJ1136" s="166" t="e">
        <f t="shared" si="1160"/>
        <v>#VALUE!</v>
      </c>
      <c r="AK1136" s="166">
        <v>-0.2793573696045783</v>
      </c>
      <c r="AL1136" s="166">
        <v>-0.26490150274796798</v>
      </c>
      <c r="AM1136" s="166">
        <v>-0.26292784792212009</v>
      </c>
      <c r="AN1136" s="166">
        <v>-0.26316318338529399</v>
      </c>
      <c r="AO1136" s="166" t="e">
        <f>+AO980/AO$955</f>
        <v>#VALUE!</v>
      </c>
      <c r="AP1136" s="166">
        <v>-0.25613155507309221</v>
      </c>
      <c r="AQ1136" s="166">
        <v>-0.24869806625782137</v>
      </c>
      <c r="AR1136" s="166">
        <v>-0.239718192343503</v>
      </c>
      <c r="AS1136" s="166" t="e">
        <f>+AS980/AS$955</f>
        <v>#VALUE!</v>
      </c>
      <c r="AT1136" s="166">
        <v>-0.21028188726106944</v>
      </c>
      <c r="AU1136" s="166">
        <v>-0.19509266706820885</v>
      </c>
      <c r="AV1136" s="166">
        <v>-0.17677356611266082</v>
      </c>
      <c r="AW1136" s="166">
        <v>-0.17560172889492456</v>
      </c>
      <c r="AX1136" s="166" t="e">
        <f>+AX980/AX$955</f>
        <v>#VALUE!</v>
      </c>
      <c r="AY1136" s="166"/>
      <c r="AZ1136" s="166">
        <v>-0.18667535930428483</v>
      </c>
      <c r="BA1136" s="166">
        <v>-0.18990219101702061</v>
      </c>
      <c r="BB1136" s="166">
        <v>-0.18870784359816484</v>
      </c>
      <c r="BC1136" s="166">
        <v>-0.19065234442901349</v>
      </c>
      <c r="BD1136" s="166">
        <v>-0.17739474240097877</v>
      </c>
      <c r="BE1136" s="166">
        <v>-0.18187560475789927</v>
      </c>
      <c r="BF1136" s="166">
        <f>+BF980/BF$955</f>
        <v>-0.17675069712061284</v>
      </c>
      <c r="BG1136" s="166">
        <v>-0.18232120060772158</v>
      </c>
      <c r="BH1136" s="166">
        <v>-0.18343151153923082</v>
      </c>
      <c r="BI1136" s="166">
        <v>-0.18134349007498779</v>
      </c>
      <c r="BJ1136" s="166">
        <v>-0.1813242982538889</v>
      </c>
      <c r="BK1136" s="166">
        <v>-0.17069995058264775</v>
      </c>
      <c r="BL1136" s="166">
        <v>-0.17371726799122722</v>
      </c>
      <c r="BM1136" s="166">
        <v>-0.17323211246271225</v>
      </c>
      <c r="BN1136" s="166">
        <v>-0.17537200008023596</v>
      </c>
      <c r="BO1136" s="166" t="e">
        <f>+BO980/BO$955</f>
        <v>#VALUE!</v>
      </c>
      <c r="BP1136" s="166">
        <v>-0.16045694025035331</v>
      </c>
      <c r="BQ1136" s="166">
        <v>-0.16507672716771554</v>
      </c>
      <c r="BR1136" s="166">
        <v>-0.16974260308672787</v>
      </c>
      <c r="BS1136" s="166">
        <v>-0.17505679028497129</v>
      </c>
      <c r="BT1136" s="166">
        <v>-0.16232652552311241</v>
      </c>
      <c r="BU1136" s="166">
        <v>-0.152146271457473</v>
      </c>
      <c r="BV1136" s="166">
        <v>-0.14828290320623075</v>
      </c>
      <c r="BW1136" s="166">
        <v>-0.16599680810980486</v>
      </c>
      <c r="BX1136" s="166">
        <v>-0.16689037964368322</v>
      </c>
      <c r="BY1136" s="166">
        <v>-0.16681515474997305</v>
      </c>
      <c r="BZ1136" s="165">
        <v>-0.16768152301618741</v>
      </c>
      <c r="CA1136" s="166">
        <f>+CA980/CA$955</f>
        <v>-0.15173335194506032</v>
      </c>
      <c r="CB1136" s="166">
        <v>-0.17313947094618318</v>
      </c>
      <c r="CC1136" s="166">
        <v>-0.17368847819348149</v>
      </c>
      <c r="CD1136" s="166">
        <v>-0.17157879025857986</v>
      </c>
      <c r="CE1136" s="166">
        <v>-0.1747643979578449</v>
      </c>
      <c r="CF1136" s="166">
        <v>-0.17566978908518655</v>
      </c>
      <c r="CG1136" s="166">
        <v>-0.17445192025376594</v>
      </c>
      <c r="CH1136" s="166">
        <v>-0.17827180361292133</v>
      </c>
      <c r="CI1136" s="166">
        <v>-0.17669522416860192</v>
      </c>
      <c r="CJ1136" s="165">
        <v>-0.18294709773447618</v>
      </c>
      <c r="CK1136" s="165">
        <v>-0.18138940705030426</v>
      </c>
      <c r="CL1136" s="166">
        <f>+CL980/CL$955</f>
        <v>-0.15329614804090644</v>
      </c>
      <c r="CM1136" s="166">
        <v>-0.18574491193763032</v>
      </c>
      <c r="CN1136" s="166">
        <v>-0.186006823162541</v>
      </c>
      <c r="CO1136" s="166">
        <v>-0.18544492613471195</v>
      </c>
      <c r="CP1136" s="166">
        <v>-0.18570119433757279</v>
      </c>
      <c r="CQ1136" s="166">
        <v>-0.18425310350812449</v>
      </c>
      <c r="CR1136" s="166">
        <v>-0.18226189015978161</v>
      </c>
      <c r="CS1136" s="166">
        <v>-0.18106126040177245</v>
      </c>
      <c r="CT1136" s="166">
        <v>-0.18031226565640227</v>
      </c>
      <c r="CU1136" s="166">
        <v>-0.18053164129570268</v>
      </c>
      <c r="CV1136" s="166">
        <v>-0.17513002459690694</v>
      </c>
      <c r="CW1136" s="166">
        <v>-0.17508497621898397</v>
      </c>
      <c r="CX1136" s="166">
        <v>-0.17234015541473102</v>
      </c>
      <c r="CY1136" s="166">
        <v>-0.17405201392245803</v>
      </c>
      <c r="CZ1136" s="166">
        <v>-0.17549220294499446</v>
      </c>
      <c r="DA1136" s="166">
        <f t="shared" ref="DA1136:DA1137" si="1161">+DA980/DA$955</f>
        <v>-0.16008392227945309</v>
      </c>
      <c r="DB1136" s="165">
        <v>-0.18045826041972782</v>
      </c>
      <c r="DC1136" s="165">
        <v>-0.18012385818167517</v>
      </c>
      <c r="DD1136" s="165">
        <v>-0.18470131099526674</v>
      </c>
      <c r="DE1136" s="165">
        <v>-0.18472227871114746</v>
      </c>
      <c r="DF1136" s="165">
        <v>-0.18331329873183116</v>
      </c>
      <c r="DG1136" s="165">
        <v>-0.18686887536624672</v>
      </c>
      <c r="DH1136" s="165">
        <v>-0.19340301001478627</v>
      </c>
      <c r="DI1136" s="165">
        <v>-0.192652266887753</v>
      </c>
      <c r="DJ1136" s="165">
        <v>-0.19551218098370299</v>
      </c>
      <c r="DK1136" s="165">
        <v>-0.20393040502068521</v>
      </c>
      <c r="DL1136" s="165">
        <v>-0.20328403060640562</v>
      </c>
      <c r="DM1136" s="165">
        <v>-0.19619818021648441</v>
      </c>
      <c r="DN1136" s="167">
        <f>+DN980/DN$955</f>
        <v>-0.16917198623962793</v>
      </c>
      <c r="DO1136" s="165">
        <v>-0.19619818021648441</v>
      </c>
      <c r="DP1136" s="165">
        <v>-0.18317021914605539</v>
      </c>
      <c r="DQ1136" s="165">
        <v>-0.18349161344308434</v>
      </c>
      <c r="DR1136" s="165">
        <v>-0.1784741771234635</v>
      </c>
      <c r="DS1136" s="165">
        <v>-0.18209381189483814</v>
      </c>
      <c r="DT1136" s="165">
        <v>-0.182594790962673</v>
      </c>
      <c r="DU1136" s="165">
        <v>-0.16295373383947351</v>
      </c>
      <c r="DV1136" s="168">
        <f t="shared" ref="DV1136:DX1137" si="1162">+DV980/DV$955</f>
        <v>-0.16577379684973975</v>
      </c>
      <c r="DW1136" s="169">
        <f t="shared" si="1162"/>
        <v>-0.16692773497000607</v>
      </c>
      <c r="DX1136" s="170">
        <f t="shared" si="1162"/>
        <v>-0.15637653410590754</v>
      </c>
      <c r="DZ1136" s="165">
        <f>+DZ980/DZ$955</f>
        <v>-0.16720748590356371</v>
      </c>
      <c r="EC1136" s="165">
        <f>+EC980/EC$955</f>
        <v>-0.16799965775901321</v>
      </c>
      <c r="EF1136" s="165" t="e">
        <f>+EF980/EF$955</f>
        <v>#VALUE!</v>
      </c>
      <c r="EI1136" s="165" t="e">
        <f>+EI980/EI$955</f>
        <v>#VALUE!</v>
      </c>
      <c r="EL1136" s="165" t="e">
        <f>+EL980/EL$955</f>
        <v>#VALUE!</v>
      </c>
      <c r="EO1136" s="165" t="e">
        <f>+EO980/EO$955</f>
        <v>#VALUE!</v>
      </c>
    </row>
    <row r="1137" spans="1:145" ht="15.5" x14ac:dyDescent="0.35">
      <c r="A1137" s="56" t="s">
        <v>416</v>
      </c>
      <c r="B1137" s="165" t="e">
        <f t="shared" si="1159"/>
        <v>#VALUE!</v>
      </c>
      <c r="C1137" s="165" t="e">
        <f t="shared" si="1159"/>
        <v>#VALUE!</v>
      </c>
      <c r="D1137" s="165" t="e">
        <f t="shared" si="1159"/>
        <v>#VALUE!</v>
      </c>
      <c r="E1137" s="165" t="e">
        <f t="shared" si="1159"/>
        <v>#VALUE!</v>
      </c>
      <c r="F1137" s="165" t="e">
        <f t="shared" si="1159"/>
        <v>#VALUE!</v>
      </c>
      <c r="G1137" s="165" t="e">
        <f t="shared" si="1159"/>
        <v>#VALUE!</v>
      </c>
      <c r="H1137" s="165" t="e">
        <f t="shared" si="1159"/>
        <v>#VALUE!</v>
      </c>
      <c r="I1137" s="165" t="e">
        <f t="shared" si="1159"/>
        <v>#VALUE!</v>
      </c>
      <c r="J1137" s="165" t="e">
        <f t="shared" si="1159"/>
        <v>#VALUE!</v>
      </c>
      <c r="K1137" s="165" t="e">
        <f t="shared" si="1159"/>
        <v>#VALUE!</v>
      </c>
      <c r="L1137" s="165" t="e">
        <f t="shared" si="1159"/>
        <v>#VALUE!</v>
      </c>
      <c r="M1137" s="165" t="e">
        <f t="shared" si="1159"/>
        <v>#VALUE!</v>
      </c>
      <c r="N1137" s="165" t="e">
        <f t="shared" si="1159"/>
        <v>#VALUE!</v>
      </c>
      <c r="O1137" s="165" t="e">
        <f t="shared" si="1159"/>
        <v>#VALUE!</v>
      </c>
      <c r="P1137" s="165" t="e">
        <f t="shared" si="1159"/>
        <v>#VALUE!</v>
      </c>
      <c r="Q1137" s="165" t="e">
        <f t="shared" si="1159"/>
        <v>#VALUE!</v>
      </c>
      <c r="R1137" s="165" t="e">
        <f t="shared" si="1159"/>
        <v>#VALUE!</v>
      </c>
      <c r="S1137" s="165" t="e">
        <f t="shared" si="1159"/>
        <v>#VALUE!</v>
      </c>
      <c r="T1137" s="165" t="e">
        <f t="shared" si="1159"/>
        <v>#VALUE!</v>
      </c>
      <c r="U1137" s="165" t="e">
        <f t="shared" si="1159"/>
        <v>#VALUE!</v>
      </c>
      <c r="V1137" s="165" t="e">
        <f t="shared" si="1159"/>
        <v>#VALUE!</v>
      </c>
      <c r="W1137" s="165" t="e">
        <f t="shared" si="1159"/>
        <v>#VALUE!</v>
      </c>
      <c r="X1137" s="166" t="e">
        <f t="shared" si="1159"/>
        <v>#VALUE!</v>
      </c>
      <c r="Y1137" s="166" t="e">
        <f t="shared" si="1159"/>
        <v>#VALUE!</v>
      </c>
      <c r="Z1137" s="165" t="e">
        <f t="shared" si="1159"/>
        <v>#VALUE!</v>
      </c>
      <c r="AA1137" s="165" t="e">
        <f t="shared" si="1159"/>
        <v>#VALUE!</v>
      </c>
      <c r="AB1137" s="165">
        <v>-0.15734837696988924</v>
      </c>
      <c r="AC1137" s="165">
        <v>-0.15686081331002455</v>
      </c>
      <c r="AD1137" s="165">
        <v>-0.15944183747961602</v>
      </c>
      <c r="AE1137" s="165" t="e">
        <f>+AE981/AE$955</f>
        <v>#VALUE!</v>
      </c>
      <c r="AF1137" s="165">
        <v>-0.162658054504251</v>
      </c>
      <c r="AG1137" s="165">
        <v>-0.165056696997638</v>
      </c>
      <c r="AH1137" s="165">
        <v>-0.16909820376090501</v>
      </c>
      <c r="AI1137" s="165">
        <v>-0.17222414743435599</v>
      </c>
      <c r="AJ1137" s="166" t="e">
        <f>+AJ981/AJ$955</f>
        <v>#VALUE!</v>
      </c>
      <c r="AK1137" s="166">
        <v>-0.203022612506043</v>
      </c>
      <c r="AL1137" s="166">
        <v>-0.17405266933256339</v>
      </c>
      <c r="AM1137" s="166">
        <v>-0.16334564232850601</v>
      </c>
      <c r="AN1137" s="166">
        <v>-0.16344267567195001</v>
      </c>
      <c r="AO1137" s="166" t="e">
        <f>+AO981/AO$955</f>
        <v>#VALUE!</v>
      </c>
      <c r="AP1137" s="166">
        <v>-0.15551073592296052</v>
      </c>
      <c r="AQ1137" s="166">
        <v>-0.1494015550730608</v>
      </c>
      <c r="AR1137" s="166">
        <v>-0.15197142425523044</v>
      </c>
      <c r="AS1137" s="166" t="e">
        <f>+AS981/AS$955</f>
        <v>#VALUE!</v>
      </c>
      <c r="AT1137" s="166">
        <v>-0.13394047148245272</v>
      </c>
      <c r="AU1137" s="166">
        <v>-0.13552865865502056</v>
      </c>
      <c r="AV1137" s="166">
        <v>-0.10894238591691119</v>
      </c>
      <c r="AW1137" s="166">
        <v>-0.10709806684504469</v>
      </c>
      <c r="AX1137" s="166" t="e">
        <f>+AX981/AX$955</f>
        <v>#VALUE!</v>
      </c>
      <c r="AY1137" s="166"/>
      <c r="AZ1137" s="166">
        <v>-0.10469488692992431</v>
      </c>
      <c r="BA1137" s="166">
        <v>-0.10785325228554182</v>
      </c>
      <c r="BB1137" s="166">
        <v>-0.13148364168594665</v>
      </c>
      <c r="BC1137" s="166">
        <v>-0.13579571667442533</v>
      </c>
      <c r="BD1137" s="166">
        <v>-0.13545650737177131</v>
      </c>
      <c r="BE1137" s="166">
        <v>-0.14358082256634788</v>
      </c>
      <c r="BF1137" s="166">
        <f>+BF981/BF$955</f>
        <v>-9.9623250522232878E-2</v>
      </c>
      <c r="BG1137" s="166">
        <v>-0.12978397613173862</v>
      </c>
      <c r="BH1137" s="166">
        <v>-0.13821954587397686</v>
      </c>
      <c r="BI1137" s="166">
        <v>-0.1381818654224421</v>
      </c>
      <c r="BJ1137" s="166">
        <v>-0.14772094184381335</v>
      </c>
      <c r="BK1137" s="166">
        <v>-0.13727450854777209</v>
      </c>
      <c r="BL1137" s="166">
        <v>-0.16655672943880881</v>
      </c>
      <c r="BM1137" s="166">
        <v>-0.13825572349834295</v>
      </c>
      <c r="BN1137" s="166">
        <v>-0.14938719600670136</v>
      </c>
      <c r="BO1137" s="166" t="e">
        <f>+BO981/BO$955</f>
        <v>#VALUE!</v>
      </c>
      <c r="BP1137" s="166">
        <v>-0.12294758428798593</v>
      </c>
      <c r="BQ1137" s="166">
        <v>-0.125119135927867</v>
      </c>
      <c r="BR1137" s="166">
        <v>-0.11445785016789205</v>
      </c>
      <c r="BS1137" s="166">
        <v>-0.10985168631558377</v>
      </c>
      <c r="BT1137" s="166">
        <v>-0.11045011269708731</v>
      </c>
      <c r="BU1137" s="166">
        <v>-0.1064266430684887</v>
      </c>
      <c r="BV1137" s="166">
        <v>-0.10890163960128349</v>
      </c>
      <c r="BW1137" s="166">
        <v>-0.10716799909251795</v>
      </c>
      <c r="BX1137" s="166">
        <v>-0.1071629144547237</v>
      </c>
      <c r="BY1137" s="166">
        <v>-0.10844296022807229</v>
      </c>
      <c r="BZ1137" s="165">
        <v>-0.10949383866089506</v>
      </c>
      <c r="CA1137" s="166">
        <f>+CA981/CA$955</f>
        <v>-7.9350194992151471E-2</v>
      </c>
      <c r="CB1137" s="166">
        <v>-9.940688246641366E-2</v>
      </c>
      <c r="CC1137" s="166">
        <v>-0.10168373946671946</v>
      </c>
      <c r="CD1137" s="166">
        <v>-0.10196618595013243</v>
      </c>
      <c r="CE1137" s="166">
        <v>-0.10026634785535618</v>
      </c>
      <c r="CF1137" s="166">
        <v>-0.10183043763508089</v>
      </c>
      <c r="CG1137" s="166">
        <v>-0.10260069397877715</v>
      </c>
      <c r="CH1137" s="166">
        <v>-0.1026614544242664</v>
      </c>
      <c r="CI1137" s="166">
        <v>-0.10253966857883647</v>
      </c>
      <c r="CJ1137" s="165">
        <v>-0.10190936181296367</v>
      </c>
      <c r="CK1137" s="165">
        <v>-0.10151441563724381</v>
      </c>
      <c r="CL1137" s="166">
        <f>+CL981/CL$955</f>
        <v>-8.4189531616078436E-2</v>
      </c>
      <c r="CM1137" s="166">
        <v>-0.10454844088741092</v>
      </c>
      <c r="CN1137" s="166">
        <v>-9.9775210702132675E-2</v>
      </c>
      <c r="CO1137" s="166">
        <v>-9.942264083975158E-2</v>
      </c>
      <c r="CP1137" s="166">
        <v>-0.12741690148863774</v>
      </c>
      <c r="CQ1137" s="166">
        <v>-0.1268068420410392</v>
      </c>
      <c r="CR1137" s="166">
        <v>-0.12715933754619518</v>
      </c>
      <c r="CS1137" s="166">
        <v>-0.121771262605551</v>
      </c>
      <c r="CT1137" s="166">
        <v>-0.12218540899393836</v>
      </c>
      <c r="CU1137" s="166">
        <v>-0.12274925684659573</v>
      </c>
      <c r="CV1137" s="166">
        <v>-0.1131996173112</v>
      </c>
      <c r="CW1137" s="166">
        <v>-0.1134048322070855</v>
      </c>
      <c r="CX1137" s="166">
        <v>-0.11129878577077541</v>
      </c>
      <c r="CY1137" s="166">
        <v>-0.11315837326445082</v>
      </c>
      <c r="CZ1137" s="166">
        <v>-0.11530573844752703</v>
      </c>
      <c r="DA1137" s="166">
        <f t="shared" si="1161"/>
        <v>-8.9748345777550462E-2</v>
      </c>
      <c r="DB1137" s="165">
        <v>-9.108016155877692E-2</v>
      </c>
      <c r="DC1137" s="165">
        <v>-8.7858579247560187E-2</v>
      </c>
      <c r="DD1137" s="165">
        <v>-8.8838151452340086E-2</v>
      </c>
      <c r="DE1137" s="165">
        <v>-9.1732123058247336E-2</v>
      </c>
      <c r="DF1137" s="165">
        <v>-8.7858003224850684E-2</v>
      </c>
      <c r="DG1137" s="165">
        <v>-8.8240832424232432E-2</v>
      </c>
      <c r="DH1137" s="165">
        <v>-9.0551288133694868E-2</v>
      </c>
      <c r="DI1137" s="165">
        <v>-8.6675513998611106E-2</v>
      </c>
      <c r="DJ1137" s="165">
        <v>-8.6732665339524243E-2</v>
      </c>
      <c r="DK1137" s="165">
        <v>-9.1499978402304852E-2</v>
      </c>
      <c r="DL1137" s="165">
        <v>-8.760592243708859E-2</v>
      </c>
      <c r="DM1137" s="165">
        <v>-8.6776215720219763E-2</v>
      </c>
      <c r="DN1137" s="167">
        <f>+DN981/DN$955</f>
        <v>-8.7363293487527235E-2</v>
      </c>
      <c r="DO1137" s="165">
        <v>-8.6776215720219763E-2</v>
      </c>
      <c r="DP1137" s="165">
        <v>-8.6685973143991818E-2</v>
      </c>
      <c r="DQ1137" s="165">
        <v>-8.5137049612417429E-2</v>
      </c>
      <c r="DR1137" s="165">
        <v>-8.0389586158558679E-2</v>
      </c>
      <c r="DS1137" s="165">
        <v>-8.5883722864745535E-2</v>
      </c>
      <c r="DT1137" s="165">
        <v>-8.4881609765802626E-2</v>
      </c>
      <c r="DU1137" s="165">
        <v>-8.4260588834058542E-2</v>
      </c>
      <c r="DV1137" s="168">
        <f t="shared" si="1162"/>
        <v>-8.4843274797337762E-2</v>
      </c>
      <c r="DW1137" s="169">
        <f t="shared" si="1162"/>
        <v>-8.4941740903539148E-2</v>
      </c>
      <c r="DX1137" s="170">
        <f t="shared" si="1162"/>
        <v>-8.164211041490152E-2</v>
      </c>
      <c r="DZ1137" s="165">
        <f>+DZ981/DZ$955</f>
        <v>-8.5586712430700526E-2</v>
      </c>
      <c r="EC1137" s="165">
        <f>+EC981/EC$955</f>
        <v>-8.3454312018380633E-2</v>
      </c>
      <c r="EF1137" s="165" t="e">
        <f>+EF981/EF$955</f>
        <v>#VALUE!</v>
      </c>
      <c r="EI1137" s="165" t="e">
        <f>+EI981/EI$955</f>
        <v>#VALUE!</v>
      </c>
      <c r="EL1137" s="165" t="e">
        <f>+EL981/EL$955</f>
        <v>#VALUE!</v>
      </c>
      <c r="EO1137" s="165" t="e">
        <f>+EO981/EO$955</f>
        <v>#VALUE!</v>
      </c>
    </row>
    <row r="1138" spans="1:145" ht="15.5" x14ac:dyDescent="0.35">
      <c r="A1138" s="27"/>
      <c r="B1138" s="165"/>
      <c r="C1138" s="165"/>
      <c r="D1138" s="165"/>
      <c r="E1138" s="165"/>
      <c r="F1138" s="165"/>
      <c r="G1138" s="165"/>
      <c r="H1138" s="165"/>
      <c r="I1138" s="165"/>
      <c r="J1138" s="165"/>
      <c r="K1138" s="165"/>
      <c r="L1138" s="165"/>
      <c r="M1138" s="165"/>
      <c r="N1138" s="165"/>
      <c r="O1138" s="165"/>
      <c r="P1138" s="165"/>
      <c r="Q1138" s="165"/>
      <c r="R1138" s="165"/>
      <c r="S1138" s="165"/>
      <c r="T1138" s="165"/>
      <c r="U1138" s="165"/>
      <c r="V1138" s="165"/>
      <c r="W1138" s="165"/>
      <c r="X1138" s="166"/>
      <c r="Y1138" s="166"/>
      <c r="Z1138" s="165"/>
      <c r="AA1138" s="165"/>
      <c r="AB1138" s="165"/>
      <c r="AC1138" s="165"/>
      <c r="AD1138" s="165"/>
      <c r="AE1138" s="165"/>
      <c r="AF1138" s="165"/>
      <c r="AG1138" s="165"/>
      <c r="AH1138" s="165"/>
      <c r="AI1138" s="165"/>
      <c r="AJ1138" s="166"/>
      <c r="AK1138" s="166"/>
      <c r="AL1138" s="166"/>
      <c r="AM1138" s="166"/>
      <c r="AN1138" s="166"/>
      <c r="AO1138" s="166"/>
      <c r="AP1138" s="166"/>
      <c r="AQ1138" s="166"/>
      <c r="AR1138" s="166"/>
      <c r="AS1138" s="166"/>
      <c r="AT1138" s="166"/>
      <c r="AU1138" s="166"/>
      <c r="AV1138" s="166"/>
      <c r="AW1138" s="166"/>
      <c r="AX1138" s="166"/>
      <c r="AY1138" s="166"/>
      <c r="AZ1138" s="166"/>
      <c r="BA1138" s="166"/>
      <c r="BB1138" s="166"/>
      <c r="BC1138" s="166"/>
      <c r="BD1138" s="166"/>
      <c r="BE1138" s="166"/>
      <c r="BF1138" s="166"/>
      <c r="BG1138" s="166"/>
      <c r="BH1138" s="166"/>
      <c r="BI1138" s="166"/>
      <c r="BJ1138" s="166"/>
      <c r="BK1138" s="166"/>
      <c r="BL1138" s="166"/>
      <c r="BM1138" s="166"/>
      <c r="BN1138" s="166"/>
      <c r="BO1138" s="166"/>
      <c r="BP1138" s="166"/>
      <c r="BQ1138" s="166"/>
      <c r="BR1138" s="166"/>
      <c r="BS1138" s="166"/>
      <c r="BT1138" s="166"/>
      <c r="BU1138" s="166"/>
      <c r="BV1138" s="166"/>
      <c r="BW1138" s="166"/>
      <c r="BX1138" s="166"/>
      <c r="BY1138" s="166"/>
      <c r="BZ1138" s="165"/>
      <c r="CA1138" s="166"/>
      <c r="CB1138" s="166"/>
      <c r="CC1138" s="166"/>
      <c r="CD1138" s="166"/>
      <c r="CE1138" s="166"/>
      <c r="CF1138" s="166"/>
      <c r="CG1138" s="166"/>
      <c r="CH1138" s="166"/>
      <c r="CI1138" s="166"/>
      <c r="CJ1138" s="165"/>
      <c r="CK1138" s="165"/>
      <c r="CL1138" s="166"/>
      <c r="CM1138" s="166"/>
      <c r="CN1138" s="166"/>
      <c r="CO1138" s="166"/>
      <c r="CP1138" s="166"/>
      <c r="CQ1138" s="166"/>
      <c r="CR1138" s="166"/>
      <c r="CS1138" s="166"/>
      <c r="CT1138" s="166"/>
      <c r="CU1138" s="166"/>
      <c r="CV1138" s="166"/>
      <c r="CW1138" s="166"/>
      <c r="CX1138" s="166"/>
      <c r="CY1138" s="166"/>
      <c r="CZ1138" s="166"/>
      <c r="DA1138" s="166"/>
      <c r="DB1138" s="165"/>
      <c r="DC1138" s="165"/>
      <c r="DD1138" s="165"/>
      <c r="DE1138" s="165"/>
      <c r="DF1138" s="165"/>
      <c r="DG1138" s="165"/>
      <c r="DH1138" s="165"/>
      <c r="DI1138" s="165"/>
      <c r="DJ1138" s="165"/>
      <c r="DK1138" s="165"/>
      <c r="DL1138" s="165"/>
      <c r="DM1138" s="165"/>
      <c r="DN1138" s="167"/>
      <c r="DO1138" s="165"/>
      <c r="DP1138" s="165"/>
      <c r="DQ1138" s="165"/>
      <c r="DR1138" s="165"/>
      <c r="DS1138" s="165"/>
      <c r="DT1138" s="165"/>
      <c r="DU1138" s="165"/>
      <c r="DV1138" s="168"/>
      <c r="DW1138" s="169"/>
      <c r="DX1138" s="170"/>
      <c r="DZ1138" s="165"/>
      <c r="EC1138" s="165"/>
      <c r="EF1138" s="165"/>
      <c r="EI1138" s="165"/>
      <c r="EL1138" s="165"/>
      <c r="EO1138" s="165"/>
    </row>
    <row r="1139" spans="1:145" ht="15.5" x14ac:dyDescent="0.35">
      <c r="A1139" s="56" t="s">
        <v>418</v>
      </c>
      <c r="B1139" s="165" t="e">
        <f t="shared" ref="B1139:AA1142" si="1163">+B983/B$955</f>
        <v>#VALUE!</v>
      </c>
      <c r="C1139" s="165" t="e">
        <f t="shared" si="1163"/>
        <v>#VALUE!</v>
      </c>
      <c r="D1139" s="165" t="e">
        <f t="shared" si="1163"/>
        <v>#VALUE!</v>
      </c>
      <c r="E1139" s="165" t="e">
        <f t="shared" si="1163"/>
        <v>#VALUE!</v>
      </c>
      <c r="F1139" s="165" t="e">
        <f t="shared" si="1163"/>
        <v>#VALUE!</v>
      </c>
      <c r="G1139" s="165" t="e">
        <f t="shared" si="1163"/>
        <v>#VALUE!</v>
      </c>
      <c r="H1139" s="165" t="e">
        <f t="shared" si="1163"/>
        <v>#VALUE!</v>
      </c>
      <c r="I1139" s="165" t="e">
        <f t="shared" si="1163"/>
        <v>#VALUE!</v>
      </c>
      <c r="J1139" s="165" t="e">
        <f t="shared" si="1163"/>
        <v>#VALUE!</v>
      </c>
      <c r="K1139" s="165" t="e">
        <f t="shared" si="1163"/>
        <v>#VALUE!</v>
      </c>
      <c r="L1139" s="165" t="e">
        <f t="shared" si="1163"/>
        <v>#VALUE!</v>
      </c>
      <c r="M1139" s="165" t="e">
        <f t="shared" si="1163"/>
        <v>#VALUE!</v>
      </c>
      <c r="N1139" s="165" t="e">
        <f t="shared" si="1163"/>
        <v>#VALUE!</v>
      </c>
      <c r="O1139" s="165" t="e">
        <f t="shared" si="1163"/>
        <v>#VALUE!</v>
      </c>
      <c r="P1139" s="165" t="e">
        <f t="shared" si="1163"/>
        <v>#VALUE!</v>
      </c>
      <c r="Q1139" s="165" t="e">
        <f t="shared" si="1163"/>
        <v>#VALUE!</v>
      </c>
      <c r="R1139" s="165" t="e">
        <f t="shared" si="1163"/>
        <v>#VALUE!</v>
      </c>
      <c r="S1139" s="165" t="e">
        <f t="shared" si="1163"/>
        <v>#VALUE!</v>
      </c>
      <c r="T1139" s="165" t="e">
        <f t="shared" si="1163"/>
        <v>#VALUE!</v>
      </c>
      <c r="U1139" s="165" t="e">
        <f t="shared" si="1163"/>
        <v>#VALUE!</v>
      </c>
      <c r="V1139" s="165" t="e">
        <f t="shared" si="1163"/>
        <v>#VALUE!</v>
      </c>
      <c r="W1139" s="165" t="e">
        <f t="shared" si="1163"/>
        <v>#VALUE!</v>
      </c>
      <c r="X1139" s="166" t="e">
        <f t="shared" si="1163"/>
        <v>#VALUE!</v>
      </c>
      <c r="Y1139" s="166" t="e">
        <f t="shared" si="1163"/>
        <v>#VALUE!</v>
      </c>
      <c r="Z1139" s="165" t="e">
        <f t="shared" si="1163"/>
        <v>#VALUE!</v>
      </c>
      <c r="AA1139" s="165" t="e">
        <f t="shared" si="1163"/>
        <v>#VALUE!</v>
      </c>
      <c r="AB1139" s="165">
        <v>0.50314255777999295</v>
      </c>
      <c r="AC1139" s="165">
        <v>0.50712450182781599</v>
      </c>
      <c r="AD1139" s="165">
        <v>0.47835629563644444</v>
      </c>
      <c r="AE1139" s="165" t="e">
        <f>+AE983/AE$955</f>
        <v>#VALUE!</v>
      </c>
      <c r="AF1139" s="165">
        <v>0.41114770185470439</v>
      </c>
      <c r="AG1139" s="165">
        <v>0.40303298492181</v>
      </c>
      <c r="AH1139" s="165">
        <v>0.40477379162406701</v>
      </c>
      <c r="AI1139" s="165">
        <v>0.39085526672325765</v>
      </c>
      <c r="AJ1139" s="166" t="e">
        <f>+AJ983/AJ$955</f>
        <v>#VALUE!</v>
      </c>
      <c r="AK1139" s="166">
        <v>0.26564478938607583</v>
      </c>
      <c r="AL1139" s="166">
        <v>0.30133579522429532</v>
      </c>
      <c r="AM1139" s="166">
        <v>0.29180802341878476</v>
      </c>
      <c r="AN1139" s="166">
        <v>0.29243418214745398</v>
      </c>
      <c r="AO1139" s="166" t="e">
        <f>+AO983/AO$955</f>
        <v>#VALUE!</v>
      </c>
      <c r="AP1139" s="166">
        <v>0.24036135560740118</v>
      </c>
      <c r="AQ1139" s="166">
        <v>0.21834581896092112</v>
      </c>
      <c r="AR1139" s="166">
        <v>0.21659279950340038</v>
      </c>
      <c r="AS1139" s="166" t="e">
        <f>+AS983/AS$955</f>
        <v>#VALUE!</v>
      </c>
      <c r="AT1139" s="166">
        <v>0.25052999162744044</v>
      </c>
      <c r="AU1139" s="166">
        <v>0.20880438923126662</v>
      </c>
      <c r="AV1139" s="166">
        <v>0.20961906968625635</v>
      </c>
      <c r="AW1139" s="166">
        <v>0.21053886657399343</v>
      </c>
      <c r="AX1139" s="166" t="e">
        <f>+AX983/AX$955</f>
        <v>#VALUE!</v>
      </c>
      <c r="AY1139" s="166"/>
      <c r="AZ1139" s="166">
        <v>6.4233830416174573E-2</v>
      </c>
      <c r="BA1139" s="166">
        <v>3.9927060949727824E-2</v>
      </c>
      <c r="BB1139" s="166">
        <v>4.7121727843241631E-2</v>
      </c>
      <c r="BC1139" s="166">
        <v>2.2958260876473419E-2</v>
      </c>
      <c r="BD1139" s="166">
        <v>6.4382130154441997E-2</v>
      </c>
      <c r="BE1139" s="166">
        <v>3.4845250226052317E-2</v>
      </c>
      <c r="BF1139" s="166" t="e">
        <f>+BF983/BF$955</f>
        <v>#VALUE!</v>
      </c>
      <c r="BG1139" s="166">
        <v>5.0883865377127108E-2</v>
      </c>
      <c r="BH1139" s="166">
        <v>9.6846691929442907E-3</v>
      </c>
      <c r="BI1139" s="166">
        <v>4.6094193199211396E-2</v>
      </c>
      <c r="BJ1139" s="166">
        <v>8.8074943450497899E-3</v>
      </c>
      <c r="BK1139" s="166">
        <v>7.0197565555080388E-2</v>
      </c>
      <c r="BL1139" s="166">
        <v>1.0523405842292961E-2</v>
      </c>
      <c r="BM1139" s="166">
        <v>5.9144349751512885E-2</v>
      </c>
      <c r="BN1139" s="166">
        <v>1.863777894035237E-2</v>
      </c>
      <c r="BO1139" s="166" t="e">
        <f>+BO983/BO$955</f>
        <v>#VALUE!</v>
      </c>
      <c r="BP1139" s="166">
        <v>8.4077770114569947E-2</v>
      </c>
      <c r="BQ1139" s="166">
        <v>0.27991088171686768</v>
      </c>
      <c r="BR1139" s="166">
        <v>0.20140620885291716</v>
      </c>
      <c r="BS1139" s="166">
        <v>-7.5487386023210881E-2</v>
      </c>
      <c r="BT1139" s="166">
        <v>0.2509968051065623</v>
      </c>
      <c r="BU1139" s="166">
        <v>0.23377513735836103</v>
      </c>
      <c r="BV1139" s="166">
        <v>0.19601967176928561</v>
      </c>
      <c r="BW1139" s="166">
        <v>0.25718799550518506</v>
      </c>
      <c r="BX1139" s="166">
        <v>0.23357173947082119</v>
      </c>
      <c r="BY1139" s="166">
        <v>0.21382075650725166</v>
      </c>
      <c r="BZ1139" s="165">
        <v>0.24885037593064752</v>
      </c>
      <c r="CA1139" s="166" t="e">
        <f>+CA983/CA$955</f>
        <v>#VALUE!</v>
      </c>
      <c r="CB1139" s="166">
        <v>0.29088673136149557</v>
      </c>
      <c r="CC1139" s="166">
        <v>0.29081281939557702</v>
      </c>
      <c r="CD1139" s="166">
        <v>0.26888082320312551</v>
      </c>
      <c r="CE1139" s="166">
        <v>0.28312000309916374</v>
      </c>
      <c r="CF1139" s="166">
        <v>0.2843059330898271</v>
      </c>
      <c r="CG1139" s="166">
        <v>0.25804991428259111</v>
      </c>
      <c r="CH1139" s="166">
        <v>0.31024449096543227</v>
      </c>
      <c r="CI1139" s="166">
        <v>0.29984572335503629</v>
      </c>
      <c r="CJ1139" s="165">
        <v>0.31963627043239912</v>
      </c>
      <c r="CK1139" s="165">
        <v>0.30557363360124501</v>
      </c>
      <c r="CL1139" s="166" t="e">
        <f>+CL983/CL$955</f>
        <v>#VALUE!</v>
      </c>
      <c r="CM1139" s="166">
        <v>0.31070404698962095</v>
      </c>
      <c r="CN1139" s="166">
        <v>0.35337603410216256</v>
      </c>
      <c r="CO1139" s="166">
        <v>0.35161802474299436</v>
      </c>
      <c r="CP1139" s="166">
        <v>0.38031121312389049</v>
      </c>
      <c r="CQ1139" s="166">
        <v>0.34108440270360008</v>
      </c>
      <c r="CR1139" s="166">
        <v>0.31167509210919792</v>
      </c>
      <c r="CS1139" s="166">
        <v>0.39005778024565729</v>
      </c>
      <c r="CT1139" s="166">
        <v>0.37262055654851162</v>
      </c>
      <c r="CU1139" s="166">
        <v>0.32286344174092724</v>
      </c>
      <c r="CV1139" s="166">
        <v>0.38738718326111338</v>
      </c>
      <c r="CW1139" s="166">
        <v>0.37541114380123047</v>
      </c>
      <c r="CX1139" s="166">
        <v>0.38096793680454216</v>
      </c>
      <c r="CY1139" s="166">
        <v>0.37783564844141948</v>
      </c>
      <c r="CZ1139" s="166">
        <v>0.36199890408649421</v>
      </c>
      <c r="DA1139" s="166" t="e">
        <f t="shared" ref="DA1139:DA1142" si="1164">+DA983/DA$955</f>
        <v>#VALUE!</v>
      </c>
      <c r="DB1139" s="165">
        <v>0.3291321175522684</v>
      </c>
      <c r="DC1139" s="165">
        <v>0.31047104925953134</v>
      </c>
      <c r="DD1139" s="165">
        <v>0.27849094506713629</v>
      </c>
      <c r="DE1139" s="165">
        <v>0.32213517865068791</v>
      </c>
      <c r="DF1139" s="165">
        <v>0.30551721842715984</v>
      </c>
      <c r="DG1139" s="165">
        <v>0.28357699008203635</v>
      </c>
      <c r="DH1139" s="165">
        <v>0.32899383549441652</v>
      </c>
      <c r="DI1139" s="165">
        <v>0.3076635201571451</v>
      </c>
      <c r="DJ1139" s="165">
        <v>0.28536213142417716</v>
      </c>
      <c r="DK1139" s="165">
        <v>0.31494692915436584</v>
      </c>
      <c r="DL1139" s="165">
        <v>0.29688710327059648</v>
      </c>
      <c r="DM1139" s="165">
        <v>0.28809035086701018</v>
      </c>
      <c r="DN1139" s="167" t="e">
        <f>+DN983/DN$955</f>
        <v>#VALUE!</v>
      </c>
      <c r="DO1139" s="165">
        <v>0.28809035086701018</v>
      </c>
      <c r="DP1139" s="165">
        <v>0.34453056822767752</v>
      </c>
      <c r="DQ1139" s="165">
        <v>0.33044870764590284</v>
      </c>
      <c r="DR1139" s="165">
        <v>0.31005988363663156</v>
      </c>
      <c r="DS1139" s="165">
        <v>0.34364216698285044</v>
      </c>
      <c r="DT1139" s="165">
        <v>0.3324403478430919</v>
      </c>
      <c r="DU1139" s="165">
        <v>0.319929364696726</v>
      </c>
      <c r="DV1139" s="168" t="e">
        <f t="shared" ref="DV1139:DX1142" si="1165">+DV983/DV$955</f>
        <v>#VALUE!</v>
      </c>
      <c r="DW1139" s="169" t="e">
        <f t="shared" si="1165"/>
        <v>#VALUE!</v>
      </c>
      <c r="DX1139" s="170" t="e">
        <f t="shared" si="1165"/>
        <v>#VALUE!</v>
      </c>
      <c r="DZ1139" s="165" t="e">
        <f>+DZ983/DZ$955</f>
        <v>#VALUE!</v>
      </c>
      <c r="EC1139" s="165" t="e">
        <f>+EC983/EC$955</f>
        <v>#VALUE!</v>
      </c>
      <c r="EF1139" s="165" t="e">
        <f>+EF983/EF$955</f>
        <v>#VALUE!</v>
      </c>
      <c r="EI1139" s="165" t="e">
        <f>+EI983/EI$955</f>
        <v>#VALUE!</v>
      </c>
      <c r="EL1139" s="165" t="e">
        <f>+EL983/EL$955</f>
        <v>#VALUE!</v>
      </c>
      <c r="EO1139" s="165" t="e">
        <f>+EO983/EO$955</f>
        <v>#VALUE!</v>
      </c>
    </row>
    <row r="1140" spans="1:145" ht="15.5" x14ac:dyDescent="0.35">
      <c r="A1140" s="56" t="s">
        <v>419</v>
      </c>
      <c r="B1140" s="165" t="e">
        <f t="shared" si="1163"/>
        <v>#VALUE!</v>
      </c>
      <c r="C1140" s="165" t="e">
        <f t="shared" si="1163"/>
        <v>#VALUE!</v>
      </c>
      <c r="D1140" s="165" t="e">
        <f t="shared" si="1163"/>
        <v>#VALUE!</v>
      </c>
      <c r="E1140" s="165" t="e">
        <f t="shared" si="1163"/>
        <v>#VALUE!</v>
      </c>
      <c r="F1140" s="165" t="e">
        <f t="shared" si="1163"/>
        <v>#VALUE!</v>
      </c>
      <c r="G1140" s="165" t="e">
        <f t="shared" si="1163"/>
        <v>#VALUE!</v>
      </c>
      <c r="H1140" s="165" t="e">
        <f t="shared" si="1163"/>
        <v>#VALUE!</v>
      </c>
      <c r="I1140" s="165" t="e">
        <f t="shared" si="1163"/>
        <v>#VALUE!</v>
      </c>
      <c r="J1140" s="165" t="e">
        <f t="shared" si="1163"/>
        <v>#VALUE!</v>
      </c>
      <c r="K1140" s="165" t="e">
        <f t="shared" si="1163"/>
        <v>#VALUE!</v>
      </c>
      <c r="L1140" s="165" t="e">
        <f t="shared" si="1163"/>
        <v>#VALUE!</v>
      </c>
      <c r="M1140" s="165" t="e">
        <f t="shared" si="1163"/>
        <v>#VALUE!</v>
      </c>
      <c r="N1140" s="165" t="e">
        <f t="shared" si="1163"/>
        <v>#VALUE!</v>
      </c>
      <c r="O1140" s="165" t="e">
        <f t="shared" si="1163"/>
        <v>#VALUE!</v>
      </c>
      <c r="P1140" s="165" t="e">
        <f t="shared" si="1163"/>
        <v>#VALUE!</v>
      </c>
      <c r="Q1140" s="165" t="e">
        <f t="shared" si="1163"/>
        <v>#VALUE!</v>
      </c>
      <c r="R1140" s="165" t="e">
        <f t="shared" si="1163"/>
        <v>#VALUE!</v>
      </c>
      <c r="S1140" s="165" t="e">
        <f t="shared" si="1163"/>
        <v>#VALUE!</v>
      </c>
      <c r="T1140" s="165" t="e">
        <f t="shared" si="1163"/>
        <v>#VALUE!</v>
      </c>
      <c r="U1140" s="165" t="e">
        <f t="shared" si="1163"/>
        <v>#VALUE!</v>
      </c>
      <c r="V1140" s="165" t="e">
        <f t="shared" si="1163"/>
        <v>#VALUE!</v>
      </c>
      <c r="W1140" s="165" t="e">
        <f t="shared" si="1163"/>
        <v>#VALUE!</v>
      </c>
      <c r="X1140" s="166" t="e">
        <f t="shared" si="1163"/>
        <v>#VALUE!</v>
      </c>
      <c r="Y1140" s="166" t="e">
        <f t="shared" si="1163"/>
        <v>#VALUE!</v>
      </c>
      <c r="Z1140" s="165" t="e">
        <f t="shared" si="1163"/>
        <v>#VALUE!</v>
      </c>
      <c r="AA1140" s="165" t="e">
        <f t="shared" si="1163"/>
        <v>#VALUE!</v>
      </c>
      <c r="AB1140" s="165">
        <v>0.11967930805041964</v>
      </c>
      <c r="AC1140" s="165">
        <v>0.128474973989924</v>
      </c>
      <c r="AD1140" s="165">
        <v>0.10275173919687453</v>
      </c>
      <c r="AE1140" s="165" t="e">
        <f>+AE984/AE$955</f>
        <v>#VALUE!</v>
      </c>
      <c r="AF1140" s="165">
        <v>7.1492142010828943E-2</v>
      </c>
      <c r="AG1140" s="165">
        <v>6.0217101440885747E-2</v>
      </c>
      <c r="AH1140" s="165">
        <v>4.8726555237400763E-2</v>
      </c>
      <c r="AI1140" s="165">
        <v>2.92185038358805E-2</v>
      </c>
      <c r="AJ1140" s="166" t="e">
        <f>+AJ984/AJ$955</f>
        <v>#VALUE!</v>
      </c>
      <c r="AK1140" s="166">
        <v>-0.112059313375034</v>
      </c>
      <c r="AL1140" s="166">
        <v>-4.354925626243248E-2</v>
      </c>
      <c r="AM1140" s="166">
        <v>-4.8027255508220297E-2</v>
      </c>
      <c r="AN1140" s="166">
        <v>-4.8354868628641155E-2</v>
      </c>
      <c r="AO1140" s="166" t="e">
        <f>+AO984/AO$955</f>
        <v>#VALUE!</v>
      </c>
      <c r="AP1140" s="166">
        <v>-9.2034158305216843E-2</v>
      </c>
      <c r="AQ1140" s="166">
        <v>-0.10383100508577263</v>
      </c>
      <c r="AR1140" s="166">
        <v>-6.9389485098010781E-2</v>
      </c>
      <c r="AS1140" s="166" t="e">
        <f>+AS984/AS$955</f>
        <v>#VALUE!</v>
      </c>
      <c r="AT1140" s="166">
        <v>-2.847398874301605E-2</v>
      </c>
      <c r="AU1140" s="166">
        <v>-2.6038061132003215E-2</v>
      </c>
      <c r="AV1140" s="166">
        <v>-6.3882486707064826E-3</v>
      </c>
      <c r="AW1140" s="166">
        <v>-4.7002396326247427E-3</v>
      </c>
      <c r="AX1140" s="166" t="e">
        <f>+AX984/AX$955</f>
        <v>#VALUE!</v>
      </c>
      <c r="AY1140" s="166"/>
      <c r="AZ1140" s="166">
        <v>1.5238235415158997E-2</v>
      </c>
      <c r="BA1140" s="166">
        <v>-1.0393532030078919E-2</v>
      </c>
      <c r="BB1140" s="166">
        <v>4.6715080434835297E-3</v>
      </c>
      <c r="BC1140" s="166">
        <v>-2.0175828540290385E-2</v>
      </c>
      <c r="BD1140" s="166">
        <v>2.2550133055230567E-2</v>
      </c>
      <c r="BE1140" s="166">
        <v>-8.1963913578878972E-3</v>
      </c>
      <c r="BF1140" s="166" t="e">
        <f>+BF984/BF$955</f>
        <v>#VALUE!</v>
      </c>
      <c r="BG1140" s="166">
        <v>7.4442992185256972E-3</v>
      </c>
      <c r="BH1140" s="166">
        <v>-3.5178576021120567E-2</v>
      </c>
      <c r="BI1140" s="166">
        <v>3.1526504423533963E-4</v>
      </c>
      <c r="BJ1140" s="166">
        <v>-3.9307959081459606E-2</v>
      </c>
      <c r="BK1140" s="166">
        <v>2.9756379752265097E-2</v>
      </c>
      <c r="BL1140" s="166">
        <v>-3.2338834582889983E-2</v>
      </c>
      <c r="BM1140" s="166">
        <v>1.7471512831005773E-2</v>
      </c>
      <c r="BN1140" s="166">
        <v>-2.4872874182018626E-2</v>
      </c>
      <c r="BO1140" s="166" t="e">
        <f>+BO984/BO$955</f>
        <v>#VALUE!</v>
      </c>
      <c r="BP1140" s="166">
        <v>3.6835698825480927E-2</v>
      </c>
      <c r="BQ1140" s="166">
        <v>1.0243342941103978E-2</v>
      </c>
      <c r="BR1140" s="166">
        <v>-7.4170026433215117E-2</v>
      </c>
      <c r="BS1140" s="166">
        <v>-0.13828256354196905</v>
      </c>
      <c r="BT1140" s="166">
        <v>-1.9843124609647475E-2</v>
      </c>
      <c r="BU1140" s="166">
        <v>-4.3765061746426408E-2</v>
      </c>
      <c r="BV1140" s="166">
        <v>-9.6764525435813903E-2</v>
      </c>
      <c r="BW1140" s="166">
        <v>-5.3366251870925526E-3</v>
      </c>
      <c r="BX1140" s="166">
        <v>-2.5470262611296306E-2</v>
      </c>
      <c r="BY1140" s="166">
        <v>-4.9707617678535876E-2</v>
      </c>
      <c r="BZ1140" s="165">
        <v>-1.2301078365255914E-2</v>
      </c>
      <c r="CA1140" s="166" t="e">
        <f>+CA984/CA$955</f>
        <v>#VALUE!</v>
      </c>
      <c r="CB1140" s="166">
        <v>1.1812725219833337E-2</v>
      </c>
      <c r="CC1140" s="166">
        <v>9.6909989906943158E-3</v>
      </c>
      <c r="CD1140" s="166">
        <v>-1.5412707092763593E-2</v>
      </c>
      <c r="CE1140" s="166">
        <v>6.6500936940573178E-3</v>
      </c>
      <c r="CF1140" s="166">
        <v>5.9652627413615891E-3</v>
      </c>
      <c r="CG1140" s="166">
        <v>-2.0815967993864929E-2</v>
      </c>
      <c r="CH1140" s="166">
        <v>3.2370829226157062E-2</v>
      </c>
      <c r="CI1140" s="166">
        <v>2.2207607184061576E-2</v>
      </c>
      <c r="CJ1140" s="165">
        <v>4.2815977765426248E-2</v>
      </c>
      <c r="CK1140" s="165">
        <v>2.9831224585029775E-2</v>
      </c>
      <c r="CL1140" s="166" t="e">
        <f>+CL984/CL$955</f>
        <v>#VALUE!</v>
      </c>
      <c r="CM1140" s="166">
        <v>2.3655146059663845E-2</v>
      </c>
      <c r="CN1140" s="166">
        <v>5.9061992067960728E-2</v>
      </c>
      <c r="CO1140" s="166">
        <v>5.8768097518706874E-2</v>
      </c>
      <c r="CP1140" s="166">
        <v>9.2670520043976287E-2</v>
      </c>
      <c r="CQ1140" s="166">
        <v>4.9698689963774856E-2</v>
      </c>
      <c r="CR1140" s="166">
        <v>1.6874715958910096E-2</v>
      </c>
      <c r="CS1140" s="166">
        <v>0.11040177211751391</v>
      </c>
      <c r="CT1140" s="166">
        <v>8.9798849314962417E-2</v>
      </c>
      <c r="CU1140" s="166">
        <v>3.1989087619444315E-2</v>
      </c>
      <c r="CV1140" s="166">
        <v>0.11019970198039669</v>
      </c>
      <c r="CW1140" s="166">
        <v>9.5970017437249658E-2</v>
      </c>
      <c r="CX1140" s="166">
        <v>0.10662774380066746</v>
      </c>
      <c r="CY1140" s="166">
        <v>0.10004437444806659</v>
      </c>
      <c r="CZ1140" s="166">
        <v>7.7845654460812722E-2</v>
      </c>
      <c r="DA1140" s="166" t="e">
        <f t="shared" si="1164"/>
        <v>#VALUE!</v>
      </c>
      <c r="DB1140" s="165">
        <v>5.4398945450905373E-2</v>
      </c>
      <c r="DC1140" s="165">
        <v>3.6877443405051148E-2</v>
      </c>
      <c r="DD1140" s="165">
        <v>4.6691051917129552E-3</v>
      </c>
      <c r="DE1140" s="165">
        <v>4.2910472438405858E-2</v>
      </c>
      <c r="DF1140" s="165">
        <v>2.7354425638448716E-2</v>
      </c>
      <c r="DG1140" s="165">
        <v>1.6747189301331929E-3</v>
      </c>
      <c r="DH1140" s="165">
        <v>4.9645969060817759E-2</v>
      </c>
      <c r="DI1140" s="165">
        <v>3.0239713316131147E-2</v>
      </c>
      <c r="DJ1140" s="165">
        <v>4.7232393831457371E-3</v>
      </c>
      <c r="DK1140" s="165">
        <v>3.6884796180718382E-2</v>
      </c>
      <c r="DL1140" s="165">
        <v>2.1472406319581104E-2</v>
      </c>
      <c r="DM1140" s="165">
        <v>8.8028857702152179E-3</v>
      </c>
      <c r="DN1140" s="167" t="e">
        <f>+DN984/DN$955</f>
        <v>#VALUE!</v>
      </c>
      <c r="DO1140" s="165">
        <v>8.8028857702152179E-3</v>
      </c>
      <c r="DP1140" s="165">
        <v>5.2820132323257843E-2</v>
      </c>
      <c r="DQ1140" s="165">
        <v>4.1127137441760053E-2</v>
      </c>
      <c r="DR1140" s="165">
        <v>2.8370274019537459E-2</v>
      </c>
      <c r="DS1140" s="165">
        <v>7.1576128651966248E-2</v>
      </c>
      <c r="DT1140" s="165">
        <v>6.1745869559242668E-2</v>
      </c>
      <c r="DU1140" s="165">
        <v>5.8097882729716867E-2</v>
      </c>
      <c r="DV1140" s="168" t="e">
        <f t="shared" si="1165"/>
        <v>#VALUE!</v>
      </c>
      <c r="DW1140" s="169" t="e">
        <f t="shared" si="1165"/>
        <v>#VALUE!</v>
      </c>
      <c r="DX1140" s="170" t="e">
        <f t="shared" si="1165"/>
        <v>#VALUE!</v>
      </c>
      <c r="DZ1140" s="165" t="e">
        <f>+DZ984/DZ$955</f>
        <v>#VALUE!</v>
      </c>
      <c r="EC1140" s="165" t="e">
        <f>+EC984/EC$955</f>
        <v>#VALUE!</v>
      </c>
      <c r="EF1140" s="165" t="e">
        <f>+EF984/EF$955</f>
        <v>#VALUE!</v>
      </c>
      <c r="EI1140" s="165" t="e">
        <f>+EI984/EI$955</f>
        <v>#VALUE!</v>
      </c>
      <c r="EL1140" s="165" t="e">
        <f>+EL984/EL$955</f>
        <v>#VALUE!</v>
      </c>
      <c r="EO1140" s="165" t="e">
        <f>+EO984/EO$955</f>
        <v>#VALUE!</v>
      </c>
    </row>
    <row r="1141" spans="1:145" ht="15.5" x14ac:dyDescent="0.35">
      <c r="A1141" s="56" t="s">
        <v>420</v>
      </c>
      <c r="B1141" s="165" t="e">
        <f t="shared" si="1163"/>
        <v>#VALUE!</v>
      </c>
      <c r="C1141" s="165" t="e">
        <f t="shared" si="1163"/>
        <v>#VALUE!</v>
      </c>
      <c r="D1141" s="165" t="e">
        <f t="shared" si="1163"/>
        <v>#VALUE!</v>
      </c>
      <c r="E1141" s="165" t="e">
        <f t="shared" si="1163"/>
        <v>#VALUE!</v>
      </c>
      <c r="F1141" s="165" t="e">
        <f t="shared" si="1163"/>
        <v>#VALUE!</v>
      </c>
      <c r="G1141" s="165" t="e">
        <f t="shared" si="1163"/>
        <v>#VALUE!</v>
      </c>
      <c r="H1141" s="165" t="e">
        <f t="shared" si="1163"/>
        <v>#VALUE!</v>
      </c>
      <c r="I1141" s="165" t="e">
        <f t="shared" si="1163"/>
        <v>#VALUE!</v>
      </c>
      <c r="J1141" s="165" t="e">
        <f t="shared" si="1163"/>
        <v>#VALUE!</v>
      </c>
      <c r="K1141" s="165" t="e">
        <f t="shared" si="1163"/>
        <v>#VALUE!</v>
      </c>
      <c r="L1141" s="165" t="e">
        <f t="shared" si="1163"/>
        <v>#VALUE!</v>
      </c>
      <c r="M1141" s="165" t="e">
        <f t="shared" si="1163"/>
        <v>#VALUE!</v>
      </c>
      <c r="N1141" s="165" t="e">
        <f t="shared" si="1163"/>
        <v>#VALUE!</v>
      </c>
      <c r="O1141" s="165" t="e">
        <f t="shared" si="1163"/>
        <v>#VALUE!</v>
      </c>
      <c r="P1141" s="165" t="e">
        <f t="shared" si="1163"/>
        <v>#VALUE!</v>
      </c>
      <c r="Q1141" s="165" t="e">
        <f t="shared" si="1163"/>
        <v>#VALUE!</v>
      </c>
      <c r="R1141" s="165" t="e">
        <f t="shared" si="1163"/>
        <v>#VALUE!</v>
      </c>
      <c r="S1141" s="165" t="e">
        <f t="shared" si="1163"/>
        <v>#VALUE!</v>
      </c>
      <c r="T1141" s="165" t="e">
        <f t="shared" si="1163"/>
        <v>#VALUE!</v>
      </c>
      <c r="U1141" s="165" t="e">
        <f t="shared" si="1163"/>
        <v>#VALUE!</v>
      </c>
      <c r="V1141" s="165" t="e">
        <f t="shared" si="1163"/>
        <v>#VALUE!</v>
      </c>
      <c r="W1141" s="165" t="e">
        <f t="shared" si="1163"/>
        <v>#VALUE!</v>
      </c>
      <c r="X1141" s="166" t="e">
        <f t="shared" si="1163"/>
        <v>#VALUE!</v>
      </c>
      <c r="Y1141" s="166" t="e">
        <f t="shared" si="1163"/>
        <v>#VALUE!</v>
      </c>
      <c r="Z1141" s="165" t="e">
        <f t="shared" si="1163"/>
        <v>#VALUE!</v>
      </c>
      <c r="AA1141" s="165" t="e">
        <f t="shared" si="1163"/>
        <v>#VALUE!</v>
      </c>
      <c r="AB1141" s="165">
        <v>-0.17419875716417554</v>
      </c>
      <c r="AC1141" s="165">
        <v>-0.17811203189894192</v>
      </c>
      <c r="AD1141" s="165">
        <v>-0.17424166110636835</v>
      </c>
      <c r="AE1141" s="165" t="e">
        <f>+AE985/AE$955</f>
        <v>#VALUE!</v>
      </c>
      <c r="AF1141" s="165">
        <v>-0.14068275715640197</v>
      </c>
      <c r="AG1141" s="165">
        <v>-0.14144560517077059</v>
      </c>
      <c r="AH1141" s="165">
        <v>-0.1439795739070408</v>
      </c>
      <c r="AI1141" s="165">
        <v>-0.14011387150819499</v>
      </c>
      <c r="AJ1141" s="166" t="e">
        <f>+AJ985/AJ$955</f>
        <v>#VALUE!</v>
      </c>
      <c r="AK1141" s="166">
        <v>-9.0983394957889013E-2</v>
      </c>
      <c r="AL1141" s="166">
        <v>-7.8835401127294383E-2</v>
      </c>
      <c r="AM1141" s="166">
        <v>-7.3470679059503899E-2</v>
      </c>
      <c r="AN1141" s="166">
        <v>-7.3163639143956238E-2</v>
      </c>
      <c r="AO1141" s="166" t="e">
        <f>+AO985/AO$955</f>
        <v>#VALUE!</v>
      </c>
      <c r="AP1141" s="166">
        <v>-5.9411439129782383E-2</v>
      </c>
      <c r="AQ1141" s="166">
        <v>-5.1857262292184424E-2</v>
      </c>
      <c r="AR1141" s="166">
        <v>-6.2097974294490536E-2</v>
      </c>
      <c r="AS1141" s="166" t="e">
        <f>+AS985/AS$955</f>
        <v>#VALUE!</v>
      </c>
      <c r="AT1141" s="166">
        <v>-5.4580045967102031E-2</v>
      </c>
      <c r="AU1141" s="166">
        <v>-5.8072842927262613E-2</v>
      </c>
      <c r="AV1141" s="166">
        <v>-5.9362272060550697E-2</v>
      </c>
      <c r="AW1141" s="166">
        <v>-5.8603729450063501E-2</v>
      </c>
      <c r="AX1141" s="166" t="e">
        <f>+AX985/AX$955</f>
        <v>#VALUE!</v>
      </c>
      <c r="AY1141" s="166"/>
      <c r="AZ1141" s="166">
        <v>-6.0671132476790887E-2</v>
      </c>
      <c r="BA1141" s="166">
        <v>-5.6234014112469762E-2</v>
      </c>
      <c r="BB1141" s="166">
        <v>-4.9524558049946647E-2</v>
      </c>
      <c r="BC1141" s="166">
        <v>-4.6820190246156655E-2</v>
      </c>
      <c r="BD1141" s="166">
        <v>-5.3060228188876991E-2</v>
      </c>
      <c r="BE1141" s="166">
        <v>-4.7867130375075569E-2</v>
      </c>
      <c r="BF1141" s="166" t="e">
        <f>+BF985/BF$955</f>
        <v>#VALUE!</v>
      </c>
      <c r="BG1141" s="166">
        <v>-6.3187408931251118E-2</v>
      </c>
      <c r="BH1141" s="166">
        <v>-5.9445800373212301E-2</v>
      </c>
      <c r="BI1141" s="166">
        <v>-6.8030418686711655E-2</v>
      </c>
      <c r="BJ1141" s="166">
        <v>-6.2782801854503356E-2</v>
      </c>
      <c r="BK1141" s="166">
        <v>-7.249463296198036E-2</v>
      </c>
      <c r="BL1141" s="166">
        <v>-6.6625920935312125E-2</v>
      </c>
      <c r="BM1141" s="166">
        <v>-6.7755697084236746E-2</v>
      </c>
      <c r="BN1141" s="166">
        <v>-6.2556882918779144E-2</v>
      </c>
      <c r="BO1141" s="166" t="e">
        <f>+BO985/BO$955</f>
        <v>#VALUE!</v>
      </c>
      <c r="BP1141" s="166">
        <v>-5.763966969101194E-2</v>
      </c>
      <c r="BQ1141" s="166">
        <v>-5.8228683803944602E-2</v>
      </c>
      <c r="BR1141" s="166">
        <v>-3.9609664900465739E-2</v>
      </c>
      <c r="BS1141" s="166">
        <v>-2.5211898343916787E-2</v>
      </c>
      <c r="BT1141" s="166">
        <v>-4.2989309348910903E-2</v>
      </c>
      <c r="BU1141" s="166">
        <v>-3.3915790270391495E-2</v>
      </c>
      <c r="BV1141" s="166">
        <v>-2.3465141963883159E-2</v>
      </c>
      <c r="BW1141" s="166">
        <v>-4.5832659303310347E-2</v>
      </c>
      <c r="BX1141" s="166">
        <v>-3.9434979382420653E-2</v>
      </c>
      <c r="BY1141" s="166">
        <v>-4.1260514694441273E-2</v>
      </c>
      <c r="BZ1141" s="165">
        <v>-4.4038085650051156E-2</v>
      </c>
      <c r="CA1141" s="166" t="e">
        <f>+CA985/CA$955</f>
        <v>#VALUE!</v>
      </c>
      <c r="CB1141" s="166">
        <v>-5.4049418007278791E-2</v>
      </c>
      <c r="CC1141" s="166">
        <v>-5.4383593445638957E-2</v>
      </c>
      <c r="CD1141" s="166">
        <v>-4.9179405250671368E-2</v>
      </c>
      <c r="CE1141" s="166">
        <v>-5.4818891852876056E-2</v>
      </c>
      <c r="CF1141" s="166">
        <v>-5.5342889291517205E-2</v>
      </c>
      <c r="CG1141" s="166">
        <v>-4.9940278698839095E-2</v>
      </c>
      <c r="CH1141" s="166">
        <v>-6.1088846918023867E-2</v>
      </c>
      <c r="CI1141" s="166">
        <v>-5.8369956086679414E-2</v>
      </c>
      <c r="CJ1141" s="165">
        <v>-6.3515045618424304E-2</v>
      </c>
      <c r="CK1141" s="165">
        <v>-6.109800590238456E-2</v>
      </c>
      <c r="CL1141" s="166" t="e">
        <f>+CL985/CL$955</f>
        <v>#VALUE!</v>
      </c>
      <c r="CM1141" s="166">
        <v>-5.8857367201248532E-2</v>
      </c>
      <c r="CN1141" s="166">
        <v>-3.88598079073482E-2</v>
      </c>
      <c r="CO1141" s="166">
        <v>-3.8681100607694231E-2</v>
      </c>
      <c r="CP1141" s="166">
        <v>-5.1509244150271187E-2</v>
      </c>
      <c r="CQ1141" s="166">
        <v>-4.5594374366096035E-2</v>
      </c>
      <c r="CR1141" s="166">
        <v>-4.326606359675611E-2</v>
      </c>
      <c r="CS1141" s="166">
        <v>-5.3493348632539912E-2</v>
      </c>
      <c r="CT1141" s="166">
        <v>-5.1406615476287096E-2</v>
      </c>
      <c r="CU1141" s="166">
        <v>-4.3856595839234028E-2</v>
      </c>
      <c r="CV1141" s="166">
        <v>-5.12221337757661E-2</v>
      </c>
      <c r="CW1141" s="166">
        <v>-5.020342728153819E-2</v>
      </c>
      <c r="CX1141" s="166">
        <v>-4.9969703386892945E-2</v>
      </c>
      <c r="CY1141" s="166">
        <v>-5.0981877914006928E-2</v>
      </c>
      <c r="CZ1141" s="166">
        <v>-4.9643124316297305E-2</v>
      </c>
      <c r="DA1141" s="166" t="e">
        <f t="shared" si="1164"/>
        <v>#VALUE!</v>
      </c>
      <c r="DB1141" s="165">
        <v>-3.9953446246205615E-2</v>
      </c>
      <c r="DC1141" s="165">
        <v>-3.76845328369175E-2</v>
      </c>
      <c r="DD1141" s="165">
        <v>-3.6626334300214419E-2</v>
      </c>
      <c r="DE1141" s="165">
        <v>-3.8784889117065471E-2</v>
      </c>
      <c r="DF1141" s="165">
        <v>-3.6243860790464502E-2</v>
      </c>
      <c r="DG1141" s="165">
        <v>-3.4999503620816948E-2</v>
      </c>
      <c r="DH1141" s="165">
        <v>-3.6720396768036422E-2</v>
      </c>
      <c r="DI1141" s="165">
        <v>-3.3980457928721466E-2</v>
      </c>
      <c r="DJ1141" s="165">
        <v>-3.3108675947443274E-2</v>
      </c>
      <c r="DK1141" s="165">
        <v>-3.4877859155473097E-2</v>
      </c>
      <c r="DL1141" s="165">
        <v>-3.300807830857886E-2</v>
      </c>
      <c r="DM1141" s="165">
        <v>-3.360394421287731E-2</v>
      </c>
      <c r="DN1141" s="167" t="e">
        <f>+DN985/DN$955</f>
        <v>#VALUE!</v>
      </c>
      <c r="DO1141" s="165">
        <v>-3.360394421287731E-2</v>
      </c>
      <c r="DP1141" s="165">
        <v>-4.0979544322058289E-2</v>
      </c>
      <c r="DQ1141" s="165">
        <v>-3.8702530333450363E-2</v>
      </c>
      <c r="DR1141" s="165">
        <v>-3.498231966863647E-2</v>
      </c>
      <c r="DS1141" s="165">
        <v>-4.0594525440954501E-2</v>
      </c>
      <c r="DT1141" s="165">
        <v>-3.9023447570191119E-2</v>
      </c>
      <c r="DU1141" s="165">
        <v>-3.5747045620687909E-2</v>
      </c>
      <c r="DV1141" s="168" t="e">
        <f t="shared" si="1165"/>
        <v>#VALUE!</v>
      </c>
      <c r="DW1141" s="169" t="e">
        <f t="shared" si="1165"/>
        <v>#VALUE!</v>
      </c>
      <c r="DX1141" s="170" t="e">
        <f t="shared" si="1165"/>
        <v>#VALUE!</v>
      </c>
      <c r="DZ1141" s="165" t="e">
        <f>+DZ985/DZ$955</f>
        <v>#VALUE!</v>
      </c>
      <c r="EC1141" s="165" t="e">
        <f>+EC985/EC$955</f>
        <v>#VALUE!</v>
      </c>
      <c r="EF1141" s="165" t="e">
        <f>+EF985/EF$955</f>
        <v>#VALUE!</v>
      </c>
      <c r="EI1141" s="165" t="e">
        <f>+EI985/EI$955</f>
        <v>#VALUE!</v>
      </c>
      <c r="EL1141" s="165" t="e">
        <f>+EL985/EL$955</f>
        <v>#VALUE!</v>
      </c>
      <c r="EO1141" s="165" t="e">
        <f>+EO985/EO$955</f>
        <v>#VALUE!</v>
      </c>
    </row>
    <row r="1142" spans="1:145" ht="15.5" x14ac:dyDescent="0.35">
      <c r="A1142" s="56" t="s">
        <v>421</v>
      </c>
      <c r="B1142" s="165" t="e">
        <f t="shared" si="1163"/>
        <v>#VALUE!</v>
      </c>
      <c r="C1142" s="165" t="e">
        <f t="shared" si="1163"/>
        <v>#VALUE!</v>
      </c>
      <c r="D1142" s="165" t="e">
        <f t="shared" si="1163"/>
        <v>#VALUE!</v>
      </c>
      <c r="E1142" s="165" t="e">
        <f t="shared" si="1163"/>
        <v>#VALUE!</v>
      </c>
      <c r="F1142" s="165" t="e">
        <f t="shared" si="1163"/>
        <v>#VALUE!</v>
      </c>
      <c r="G1142" s="165" t="e">
        <f t="shared" si="1163"/>
        <v>#VALUE!</v>
      </c>
      <c r="H1142" s="165" t="e">
        <f t="shared" si="1163"/>
        <v>#VALUE!</v>
      </c>
      <c r="I1142" s="165" t="e">
        <f t="shared" si="1163"/>
        <v>#VALUE!</v>
      </c>
      <c r="J1142" s="165" t="e">
        <f t="shared" si="1163"/>
        <v>#VALUE!</v>
      </c>
      <c r="K1142" s="165" t="e">
        <f t="shared" si="1163"/>
        <v>#VALUE!</v>
      </c>
      <c r="L1142" s="165" t="e">
        <f t="shared" si="1163"/>
        <v>#VALUE!</v>
      </c>
      <c r="M1142" s="165" t="e">
        <f t="shared" si="1163"/>
        <v>#VALUE!</v>
      </c>
      <c r="N1142" s="165" t="e">
        <f t="shared" si="1163"/>
        <v>#VALUE!</v>
      </c>
      <c r="O1142" s="165" t="e">
        <f t="shared" si="1163"/>
        <v>#VALUE!</v>
      </c>
      <c r="P1142" s="165" t="e">
        <f t="shared" si="1163"/>
        <v>#VALUE!</v>
      </c>
      <c r="Q1142" s="165" t="e">
        <f t="shared" si="1163"/>
        <v>#VALUE!</v>
      </c>
      <c r="R1142" s="165" t="e">
        <f t="shared" si="1163"/>
        <v>#VALUE!</v>
      </c>
      <c r="S1142" s="165" t="e">
        <f t="shared" si="1163"/>
        <v>#VALUE!</v>
      </c>
      <c r="T1142" s="165" t="e">
        <f t="shared" si="1163"/>
        <v>#VALUE!</v>
      </c>
      <c r="U1142" s="165" t="e">
        <f t="shared" si="1163"/>
        <v>#VALUE!</v>
      </c>
      <c r="V1142" s="165" t="e">
        <f t="shared" si="1163"/>
        <v>#VALUE!</v>
      </c>
      <c r="W1142" s="165" t="e">
        <f t="shared" si="1163"/>
        <v>#VALUE!</v>
      </c>
      <c r="X1142" s="166" t="e">
        <f t="shared" si="1163"/>
        <v>#VALUE!</v>
      </c>
      <c r="Y1142" s="166" t="e">
        <f t="shared" si="1163"/>
        <v>#VALUE!</v>
      </c>
      <c r="Z1142" s="165" t="e">
        <f t="shared" si="1163"/>
        <v>#VALUE!</v>
      </c>
      <c r="AA1142" s="165" t="e">
        <f t="shared" si="1163"/>
        <v>#VALUE!</v>
      </c>
      <c r="AB1142" s="165">
        <v>-0.17419875716417554</v>
      </c>
      <c r="AC1142" s="165">
        <v>-0.17811203189894192</v>
      </c>
      <c r="AD1142" s="165">
        <v>-0.17424166110636835</v>
      </c>
      <c r="AE1142" s="165" t="e">
        <f>+AE986/AE$955</f>
        <v>#VALUE!</v>
      </c>
      <c r="AF1142" s="165">
        <v>-0.14068275715640197</v>
      </c>
      <c r="AG1142" s="165">
        <v>-0.14144560517077059</v>
      </c>
      <c r="AH1142" s="165">
        <v>-0.1439795739070408</v>
      </c>
      <c r="AI1142" s="165">
        <v>-0.14011387150819499</v>
      </c>
      <c r="AJ1142" s="166" t="e">
        <f>+AJ986/AJ$955</f>
        <v>#VALUE!</v>
      </c>
      <c r="AK1142" s="166">
        <v>-9.0983394957889013E-2</v>
      </c>
      <c r="AL1142" s="166">
        <v>-7.8835401127294383E-2</v>
      </c>
      <c r="AM1142" s="166">
        <v>-7.3470679059503899E-2</v>
      </c>
      <c r="AN1142" s="166">
        <v>-7.3163639143956238E-2</v>
      </c>
      <c r="AO1142" s="166" t="e">
        <f>+AO986/AO$955</f>
        <v>#VALUE!</v>
      </c>
      <c r="AP1142" s="166">
        <v>-5.9411439129782383E-2</v>
      </c>
      <c r="AQ1142" s="166">
        <v>-5.1857262292184424E-2</v>
      </c>
      <c r="AR1142" s="166">
        <v>-6.2097974294490536E-2</v>
      </c>
      <c r="AS1142" s="166" t="e">
        <f>+AS986/AS$955</f>
        <v>#VALUE!</v>
      </c>
      <c r="AT1142" s="166">
        <v>-5.4580045967102031E-2</v>
      </c>
      <c r="AU1142" s="166">
        <v>-5.8072842927262613E-2</v>
      </c>
      <c r="AV1142" s="166">
        <v>-5.9362272060550697E-2</v>
      </c>
      <c r="AW1142" s="166">
        <v>-5.8603729450063501E-2</v>
      </c>
      <c r="AX1142" s="166" t="e">
        <f>+AX986/AX$955</f>
        <v>#VALUE!</v>
      </c>
      <c r="AY1142" s="166"/>
      <c r="AZ1142" s="166">
        <v>-6.0671132476790887E-2</v>
      </c>
      <c r="BA1142" s="166">
        <v>-5.6234014112469762E-2</v>
      </c>
      <c r="BB1142" s="166">
        <v>-4.9524558049946647E-2</v>
      </c>
      <c r="BC1142" s="166">
        <v>-4.6820190246156655E-2</v>
      </c>
      <c r="BD1142" s="166">
        <v>-5.3060228188876991E-2</v>
      </c>
      <c r="BE1142" s="166">
        <v>-4.7867130375075569E-2</v>
      </c>
      <c r="BF1142" s="166">
        <f>+BF986/BF$955</f>
        <v>-4.1448595937383599E-2</v>
      </c>
      <c r="BG1142" s="166">
        <v>-6.3187408931251118E-2</v>
      </c>
      <c r="BH1142" s="166">
        <v>-5.9445800373212301E-2</v>
      </c>
      <c r="BI1142" s="166">
        <v>-6.8030418686711655E-2</v>
      </c>
      <c r="BJ1142" s="166">
        <v>-6.2782801854503356E-2</v>
      </c>
      <c r="BK1142" s="166">
        <v>-7.249463296198036E-2</v>
      </c>
      <c r="BL1142" s="166">
        <v>-6.6625920935312125E-2</v>
      </c>
      <c r="BM1142" s="166">
        <v>-6.7755697084236746E-2</v>
      </c>
      <c r="BN1142" s="166">
        <v>-6.2556882918779144E-2</v>
      </c>
      <c r="BO1142" s="166" t="e">
        <f>+BO986/BO$955</f>
        <v>#VALUE!</v>
      </c>
      <c r="BP1142" s="166">
        <v>-5.763966969101194E-2</v>
      </c>
      <c r="BQ1142" s="166">
        <v>-5.8228683803944602E-2</v>
      </c>
      <c r="BR1142" s="166">
        <v>-3.9609664900465739E-2</v>
      </c>
      <c r="BS1142" s="166">
        <v>-2.5211898343916787E-2</v>
      </c>
      <c r="BT1142" s="166">
        <v>-4.2989309348910903E-2</v>
      </c>
      <c r="BU1142" s="166">
        <v>-3.3915790270391495E-2</v>
      </c>
      <c r="BV1142" s="166">
        <v>-2.3465141963883159E-2</v>
      </c>
      <c r="BW1142" s="166">
        <v>-4.5832659303310347E-2</v>
      </c>
      <c r="BX1142" s="166">
        <v>-3.9434979382420653E-2</v>
      </c>
      <c r="BY1142" s="166">
        <v>-4.1260514694441273E-2</v>
      </c>
      <c r="BZ1142" s="165">
        <v>-4.4038085650051156E-2</v>
      </c>
      <c r="CA1142" s="166">
        <f>+CA986/CA$955</f>
        <v>-2.4124080404615309E-2</v>
      </c>
      <c r="CB1142" s="166">
        <v>-5.4049418007278791E-2</v>
      </c>
      <c r="CC1142" s="166">
        <v>-5.4383593445638957E-2</v>
      </c>
      <c r="CD1142" s="166">
        <v>-4.9179405250671368E-2</v>
      </c>
      <c r="CE1142" s="166">
        <v>-5.4818891852876056E-2</v>
      </c>
      <c r="CF1142" s="166">
        <v>-5.5342889291517205E-2</v>
      </c>
      <c r="CG1142" s="166">
        <v>-4.9940278698839095E-2</v>
      </c>
      <c r="CH1142" s="166">
        <v>-6.1088846918023867E-2</v>
      </c>
      <c r="CI1142" s="166">
        <v>-5.8369956086679414E-2</v>
      </c>
      <c r="CJ1142" s="165">
        <v>-6.3515045618424304E-2</v>
      </c>
      <c r="CK1142" s="165">
        <v>-6.109800590238456E-2</v>
      </c>
      <c r="CL1142" s="166">
        <f>+CL986/CL$955</f>
        <v>-4.8354421075791347E-2</v>
      </c>
      <c r="CM1142" s="166">
        <v>-5.8857367201248532E-2</v>
      </c>
      <c r="CN1142" s="166">
        <v>-3.88598079073482E-2</v>
      </c>
      <c r="CO1142" s="166">
        <v>-3.8681100607694231E-2</v>
      </c>
      <c r="CP1142" s="166">
        <v>-5.1509244150271187E-2</v>
      </c>
      <c r="CQ1142" s="166">
        <v>-4.5594374366096035E-2</v>
      </c>
      <c r="CR1142" s="166">
        <v>-4.326606359675611E-2</v>
      </c>
      <c r="CS1142" s="166">
        <v>-5.3493348632539912E-2</v>
      </c>
      <c r="CT1142" s="166">
        <v>-5.1406615476287096E-2</v>
      </c>
      <c r="CU1142" s="166">
        <v>-4.3856595839234028E-2</v>
      </c>
      <c r="CV1142" s="166">
        <v>-5.12221337757661E-2</v>
      </c>
      <c r="CW1142" s="166">
        <v>-5.020342728153819E-2</v>
      </c>
      <c r="CX1142" s="166">
        <v>-4.9969703386892945E-2</v>
      </c>
      <c r="CY1142" s="166">
        <v>-5.0981877914006928E-2</v>
      </c>
      <c r="CZ1142" s="166">
        <v>-4.9643124316297305E-2</v>
      </c>
      <c r="DA1142" s="166">
        <f t="shared" si="1164"/>
        <v>-8.3252085772904563E-2</v>
      </c>
      <c r="DB1142" s="165">
        <v>-3.9953446246205615E-2</v>
      </c>
      <c r="DC1142" s="165">
        <v>-3.76845328369175E-2</v>
      </c>
      <c r="DD1142" s="165">
        <v>-3.6626334300214419E-2</v>
      </c>
      <c r="DE1142" s="165">
        <v>-3.8784889117065471E-2</v>
      </c>
      <c r="DF1142" s="165">
        <v>-3.6243860790464502E-2</v>
      </c>
      <c r="DG1142" s="165">
        <v>-3.4999503620816948E-2</v>
      </c>
      <c r="DH1142" s="165">
        <v>-3.6720396768036422E-2</v>
      </c>
      <c r="DI1142" s="165">
        <v>-3.3980457928721466E-2</v>
      </c>
      <c r="DJ1142" s="165">
        <v>-3.3108675947443274E-2</v>
      </c>
      <c r="DK1142" s="165">
        <v>-3.4877859155473097E-2</v>
      </c>
      <c r="DL1142" s="165">
        <v>-3.300807830857886E-2</v>
      </c>
      <c r="DM1142" s="165">
        <v>-3.360394421287731E-2</v>
      </c>
      <c r="DN1142" s="167">
        <f>+DN986/DN$955</f>
        <v>-5.2101556137133034E-2</v>
      </c>
      <c r="DO1142" s="165">
        <v>-3.360394421287731E-2</v>
      </c>
      <c r="DP1142" s="165">
        <v>-4.0979544322058289E-2</v>
      </c>
      <c r="DQ1142" s="165">
        <v>-3.8702530333450363E-2</v>
      </c>
      <c r="DR1142" s="165">
        <v>-3.498231966863647E-2</v>
      </c>
      <c r="DS1142" s="165">
        <v>-4.0594525440954501E-2</v>
      </c>
      <c r="DT1142" s="165">
        <v>-3.9023447570191119E-2</v>
      </c>
      <c r="DU1142" s="165">
        <v>-3.5747045620687909E-2</v>
      </c>
      <c r="DV1142" s="168">
        <f t="shared" si="1165"/>
        <v>-5.1493539421281535E-2</v>
      </c>
      <c r="DW1142" s="169">
        <f t="shared" si="1165"/>
        <v>-5.0574863776695698E-2</v>
      </c>
      <c r="DX1142" s="170">
        <f t="shared" si="1165"/>
        <v>-3.6258827319002498E-2</v>
      </c>
      <c r="DZ1142" s="165">
        <f>+DZ986/DZ$955</f>
        <v>-4.643292245483429E-2</v>
      </c>
      <c r="EC1142" s="165">
        <f>+EC986/EC$955</f>
        <v>-4.2694915585141421E-2</v>
      </c>
      <c r="EF1142" s="165" t="e">
        <f>+EF986/EF$955</f>
        <v>#VALUE!</v>
      </c>
      <c r="EI1142" s="165" t="e">
        <f>+EI986/EI$955</f>
        <v>#VALUE!</v>
      </c>
      <c r="EL1142" s="165" t="e">
        <f>+EL986/EL$955</f>
        <v>#VALUE!</v>
      </c>
      <c r="EO1142" s="165" t="e">
        <f>+EO986/EO$955</f>
        <v>#VALUE!</v>
      </c>
    </row>
    <row r="1143" spans="1:145" ht="15.5" x14ac:dyDescent="0.35">
      <c r="A1143" s="56" t="s">
        <v>422</v>
      </c>
      <c r="B1143" s="173" t="s">
        <v>136</v>
      </c>
      <c r="C1143" s="173" t="s">
        <v>136</v>
      </c>
      <c r="D1143" s="173" t="s">
        <v>136</v>
      </c>
      <c r="E1143" s="173" t="s">
        <v>136</v>
      </c>
      <c r="F1143" s="173" t="s">
        <v>136</v>
      </c>
      <c r="G1143" s="173" t="s">
        <v>136</v>
      </c>
      <c r="H1143" s="173" t="s">
        <v>136</v>
      </c>
      <c r="I1143" s="173" t="s">
        <v>136</v>
      </c>
      <c r="J1143" s="173" t="s">
        <v>136</v>
      </c>
      <c r="K1143" s="173" t="s">
        <v>136</v>
      </c>
      <c r="L1143" s="173" t="s">
        <v>136</v>
      </c>
      <c r="M1143" s="173" t="s">
        <v>136</v>
      </c>
      <c r="N1143" s="173" t="s">
        <v>136</v>
      </c>
      <c r="O1143" s="173" t="s">
        <v>136</v>
      </c>
      <c r="P1143" s="173" t="s">
        <v>136</v>
      </c>
      <c r="Q1143" s="173" t="s">
        <v>136</v>
      </c>
      <c r="R1143" s="173" t="s">
        <v>136</v>
      </c>
      <c r="S1143" s="173" t="s">
        <v>136</v>
      </c>
      <c r="T1143" s="173" t="s">
        <v>136</v>
      </c>
      <c r="U1143" s="173" t="s">
        <v>136</v>
      </c>
      <c r="V1143" s="173" t="s">
        <v>136</v>
      </c>
      <c r="W1143" s="173" t="s">
        <v>136</v>
      </c>
      <c r="X1143" s="233" t="s">
        <v>136</v>
      </c>
      <c r="Y1143" s="233" t="s">
        <v>136</v>
      </c>
      <c r="Z1143" s="173" t="s">
        <v>136</v>
      </c>
      <c r="AA1143" s="173" t="s">
        <v>136</v>
      </c>
      <c r="AB1143" s="173" t="s">
        <v>136</v>
      </c>
      <c r="AC1143" s="173" t="s">
        <v>136</v>
      </c>
      <c r="AD1143" s="173" t="s">
        <v>136</v>
      </c>
      <c r="AE1143" s="173" t="s">
        <v>136</v>
      </c>
      <c r="AF1143" s="173" t="s">
        <v>136</v>
      </c>
      <c r="AG1143" s="173" t="s">
        <v>136</v>
      </c>
      <c r="AH1143" s="173" t="s">
        <v>136</v>
      </c>
      <c r="AI1143" s="173" t="s">
        <v>136</v>
      </c>
      <c r="AJ1143" s="233" t="s">
        <v>136</v>
      </c>
      <c r="AK1143" s="233" t="s">
        <v>136</v>
      </c>
      <c r="AL1143" s="233" t="s">
        <v>136</v>
      </c>
      <c r="AM1143" s="233" t="s">
        <v>136</v>
      </c>
      <c r="AN1143" s="233" t="s">
        <v>136</v>
      </c>
      <c r="AO1143" s="233" t="s">
        <v>136</v>
      </c>
      <c r="AP1143" s="233" t="s">
        <v>136</v>
      </c>
      <c r="AQ1143" s="233" t="s">
        <v>136</v>
      </c>
      <c r="AR1143" s="233" t="s">
        <v>136</v>
      </c>
      <c r="AS1143" s="233" t="s">
        <v>136</v>
      </c>
      <c r="AT1143" s="233" t="s">
        <v>136</v>
      </c>
      <c r="AU1143" s="233" t="s">
        <v>136</v>
      </c>
      <c r="AV1143" s="233" t="s">
        <v>136</v>
      </c>
      <c r="AW1143" s="233" t="s">
        <v>136</v>
      </c>
      <c r="AX1143" s="233" t="s">
        <v>136</v>
      </c>
      <c r="AY1143" s="233"/>
      <c r="AZ1143" s="233" t="s">
        <v>136</v>
      </c>
      <c r="BA1143" s="233" t="s">
        <v>136</v>
      </c>
      <c r="BB1143" s="233" t="s">
        <v>136</v>
      </c>
      <c r="BC1143" s="233" t="s">
        <v>136</v>
      </c>
      <c r="BD1143" s="233" t="s">
        <v>136</v>
      </c>
      <c r="BE1143" s="233" t="s">
        <v>136</v>
      </c>
      <c r="BF1143" s="233" t="s">
        <v>136</v>
      </c>
      <c r="BG1143" s="233" t="s">
        <v>136</v>
      </c>
      <c r="BH1143" s="233" t="s">
        <v>136</v>
      </c>
      <c r="BI1143" s="233" t="s">
        <v>136</v>
      </c>
      <c r="BJ1143" s="233" t="s">
        <v>136</v>
      </c>
      <c r="BK1143" s="233" t="s">
        <v>136</v>
      </c>
      <c r="BL1143" s="233" t="s">
        <v>136</v>
      </c>
      <c r="BM1143" s="233" t="s">
        <v>136</v>
      </c>
      <c r="BN1143" s="233" t="s">
        <v>136</v>
      </c>
      <c r="BO1143" s="233" t="s">
        <v>136</v>
      </c>
      <c r="BP1143" s="233" t="s">
        <v>136</v>
      </c>
      <c r="BQ1143" s="233" t="s">
        <v>136</v>
      </c>
      <c r="BR1143" s="233" t="s">
        <v>136</v>
      </c>
      <c r="BS1143" s="233" t="s">
        <v>136</v>
      </c>
      <c r="BT1143" s="233" t="s">
        <v>136</v>
      </c>
      <c r="BU1143" s="233" t="s">
        <v>136</v>
      </c>
      <c r="BV1143" s="233" t="s">
        <v>136</v>
      </c>
      <c r="BW1143" s="233" t="s">
        <v>136</v>
      </c>
      <c r="BX1143" s="233" t="s">
        <v>136</v>
      </c>
      <c r="BY1143" s="233" t="s">
        <v>136</v>
      </c>
      <c r="BZ1143" s="173" t="s">
        <v>136</v>
      </c>
      <c r="CA1143" s="233" t="s">
        <v>136</v>
      </c>
      <c r="CB1143" s="233" t="s">
        <v>136</v>
      </c>
      <c r="CC1143" s="233" t="s">
        <v>136</v>
      </c>
      <c r="CD1143" s="233" t="s">
        <v>136</v>
      </c>
      <c r="CE1143" s="233" t="s">
        <v>136</v>
      </c>
      <c r="CF1143" s="233" t="s">
        <v>136</v>
      </c>
      <c r="CG1143" s="233" t="s">
        <v>136</v>
      </c>
      <c r="CH1143" s="233" t="s">
        <v>136</v>
      </c>
      <c r="CI1143" s="233" t="s">
        <v>136</v>
      </c>
      <c r="CJ1143" s="173" t="s">
        <v>136</v>
      </c>
      <c r="CK1143" s="173" t="s">
        <v>136</v>
      </c>
      <c r="CL1143" s="233" t="s">
        <v>136</v>
      </c>
      <c r="CM1143" s="233" t="s">
        <v>136</v>
      </c>
      <c r="CN1143" s="233" t="s">
        <v>136</v>
      </c>
      <c r="CO1143" s="233" t="s">
        <v>136</v>
      </c>
      <c r="CP1143" s="233" t="s">
        <v>136</v>
      </c>
      <c r="CQ1143" s="233" t="s">
        <v>136</v>
      </c>
      <c r="CR1143" s="233" t="s">
        <v>136</v>
      </c>
      <c r="CS1143" s="233" t="s">
        <v>136</v>
      </c>
      <c r="CT1143" s="233" t="s">
        <v>136</v>
      </c>
      <c r="CU1143" s="233" t="s">
        <v>136</v>
      </c>
      <c r="CV1143" s="233" t="s">
        <v>136</v>
      </c>
      <c r="CW1143" s="233" t="s">
        <v>136</v>
      </c>
      <c r="CX1143" s="233" t="s">
        <v>136</v>
      </c>
      <c r="CY1143" s="233" t="s">
        <v>136</v>
      </c>
      <c r="CZ1143" s="233" t="s">
        <v>136</v>
      </c>
      <c r="DA1143" s="233" t="s">
        <v>136</v>
      </c>
      <c r="DB1143" s="173" t="s">
        <v>136</v>
      </c>
      <c r="DC1143" s="173" t="s">
        <v>136</v>
      </c>
      <c r="DD1143" s="173" t="s">
        <v>136</v>
      </c>
      <c r="DE1143" s="173" t="s">
        <v>136</v>
      </c>
      <c r="DF1143" s="173" t="s">
        <v>136</v>
      </c>
      <c r="DG1143" s="173" t="s">
        <v>136</v>
      </c>
      <c r="DH1143" s="173" t="s">
        <v>136</v>
      </c>
      <c r="DI1143" s="173" t="s">
        <v>136</v>
      </c>
      <c r="DJ1143" s="173" t="s">
        <v>136</v>
      </c>
      <c r="DK1143" s="173" t="s">
        <v>136</v>
      </c>
      <c r="DL1143" s="173" t="s">
        <v>136</v>
      </c>
      <c r="DM1143" s="173" t="s">
        <v>136</v>
      </c>
      <c r="DN1143" s="234" t="s">
        <v>136</v>
      </c>
      <c r="DO1143" s="173" t="s">
        <v>136</v>
      </c>
      <c r="DP1143" s="173" t="s">
        <v>136</v>
      </c>
      <c r="DQ1143" s="173" t="s">
        <v>136</v>
      </c>
      <c r="DR1143" s="173" t="s">
        <v>136</v>
      </c>
      <c r="DS1143" s="173" t="s">
        <v>136</v>
      </c>
      <c r="DT1143" s="173" t="s">
        <v>136</v>
      </c>
      <c r="DU1143" s="173" t="s">
        <v>136</v>
      </c>
      <c r="DV1143" s="235" t="s">
        <v>136</v>
      </c>
      <c r="DW1143" s="236" t="s">
        <v>136</v>
      </c>
      <c r="DX1143" s="237" t="s">
        <v>136</v>
      </c>
      <c r="DZ1143" s="173" t="s">
        <v>136</v>
      </c>
      <c r="EC1143" s="173" t="s">
        <v>136</v>
      </c>
      <c r="EF1143" s="173" t="s">
        <v>136</v>
      </c>
      <c r="EI1143" s="173" t="s">
        <v>136</v>
      </c>
      <c r="EL1143" s="173" t="s">
        <v>136</v>
      </c>
      <c r="EO1143" s="173" t="s">
        <v>136</v>
      </c>
    </row>
    <row r="1144" spans="1:145" ht="15.5" x14ac:dyDescent="0.35">
      <c r="A1144" s="56" t="s">
        <v>424</v>
      </c>
      <c r="B1144" s="165" t="e">
        <f t="shared" ref="B1144:AA1145" si="1166">+B988/B$955</f>
        <v>#VALUE!</v>
      </c>
      <c r="C1144" s="165" t="e">
        <f t="shared" si="1166"/>
        <v>#VALUE!</v>
      </c>
      <c r="D1144" s="165" t="e">
        <f t="shared" si="1166"/>
        <v>#VALUE!</v>
      </c>
      <c r="E1144" s="165" t="e">
        <f t="shared" si="1166"/>
        <v>#VALUE!</v>
      </c>
      <c r="F1144" s="165" t="e">
        <f t="shared" si="1166"/>
        <v>#VALUE!</v>
      </c>
      <c r="G1144" s="165" t="e">
        <f t="shared" si="1166"/>
        <v>#VALUE!</v>
      </c>
      <c r="H1144" s="165" t="e">
        <f t="shared" si="1166"/>
        <v>#VALUE!</v>
      </c>
      <c r="I1144" s="165" t="e">
        <f t="shared" si="1166"/>
        <v>#VALUE!</v>
      </c>
      <c r="J1144" s="165" t="e">
        <f t="shared" si="1166"/>
        <v>#VALUE!</v>
      </c>
      <c r="K1144" s="165" t="e">
        <f t="shared" si="1166"/>
        <v>#VALUE!</v>
      </c>
      <c r="L1144" s="165" t="e">
        <f t="shared" si="1166"/>
        <v>#VALUE!</v>
      </c>
      <c r="M1144" s="165" t="e">
        <f t="shared" si="1166"/>
        <v>#VALUE!</v>
      </c>
      <c r="N1144" s="165" t="e">
        <f t="shared" si="1166"/>
        <v>#VALUE!</v>
      </c>
      <c r="O1144" s="165" t="e">
        <f t="shared" si="1166"/>
        <v>#VALUE!</v>
      </c>
      <c r="P1144" s="165" t="e">
        <f t="shared" si="1166"/>
        <v>#VALUE!</v>
      </c>
      <c r="Q1144" s="165" t="e">
        <f t="shared" si="1166"/>
        <v>#VALUE!</v>
      </c>
      <c r="R1144" s="165" t="e">
        <f t="shared" si="1166"/>
        <v>#VALUE!</v>
      </c>
      <c r="S1144" s="165" t="e">
        <f t="shared" si="1166"/>
        <v>#VALUE!</v>
      </c>
      <c r="T1144" s="165" t="e">
        <f t="shared" si="1166"/>
        <v>#VALUE!</v>
      </c>
      <c r="U1144" s="165" t="e">
        <f t="shared" si="1166"/>
        <v>#VALUE!</v>
      </c>
      <c r="V1144" s="165" t="e">
        <f t="shared" si="1166"/>
        <v>#VALUE!</v>
      </c>
      <c r="W1144" s="165" t="e">
        <f t="shared" si="1166"/>
        <v>#VALUE!</v>
      </c>
      <c r="X1144" s="166" t="e">
        <f t="shared" si="1166"/>
        <v>#VALUE!</v>
      </c>
      <c r="Y1144" s="166" t="e">
        <f t="shared" si="1166"/>
        <v>#VALUE!</v>
      </c>
      <c r="Z1144" s="165" t="e">
        <f t="shared" si="1166"/>
        <v>#VALUE!</v>
      </c>
      <c r="AA1144" s="165" t="e">
        <f t="shared" si="1166"/>
        <v>#VALUE!</v>
      </c>
      <c r="AB1144" s="165">
        <v>0.32894380061581735</v>
      </c>
      <c r="AC1144" s="165">
        <v>0.32901242992887425</v>
      </c>
      <c r="AD1144" s="165">
        <v>0.30411503453007599</v>
      </c>
      <c r="AE1144" s="165" t="e">
        <f>+AE988/AE$955</f>
        <v>#VALUE!</v>
      </c>
      <c r="AF1144" s="165">
        <v>0.27050494509830197</v>
      </c>
      <c r="AG1144" s="165">
        <v>0.26158737975103941</v>
      </c>
      <c r="AH1144" s="165">
        <v>0.26079421771702621</v>
      </c>
      <c r="AI1144" s="165">
        <v>0.25074139525506306</v>
      </c>
      <c r="AJ1144" s="166" t="e">
        <f>+AJ988/AJ$955</f>
        <v>#VALUE!</v>
      </c>
      <c r="AK1144" s="166">
        <v>0.17506139442818699</v>
      </c>
      <c r="AL1144" s="166">
        <v>0.22250039409700093</v>
      </c>
      <c r="AM1144" s="166">
        <v>0.21833734435932092</v>
      </c>
      <c r="AN1144" s="166">
        <v>0.21927054300349774</v>
      </c>
      <c r="AO1144" s="166" t="e">
        <f>+AO988/AO$955</f>
        <v>#VALUE!</v>
      </c>
      <c r="AP1144" s="166">
        <v>0.18094991647761879</v>
      </c>
      <c r="AQ1144" s="166">
        <v>0.16648855666873669</v>
      </c>
      <c r="AR1144" s="166">
        <v>0.15449482520890984</v>
      </c>
      <c r="AS1144" s="166" t="e">
        <f>+AS988/AS$955</f>
        <v>#VALUE!</v>
      </c>
      <c r="AT1144" s="166">
        <v>0.19594994566033841</v>
      </c>
      <c r="AU1144" s="166">
        <v>0.15073155030400401</v>
      </c>
      <c r="AV1144" s="166">
        <v>0.15025679762570962</v>
      </c>
      <c r="AW1144" s="166">
        <v>0.15193513712792991</v>
      </c>
      <c r="AX1144" s="166" t="e">
        <f>+AX988/AX$955</f>
        <v>#VALUE!</v>
      </c>
      <c r="AY1144" s="166"/>
      <c r="AZ1144" s="166">
        <v>3.5626979393836816E-3</v>
      </c>
      <c r="BA1144" s="166">
        <v>-1.6306953162741937E-2</v>
      </c>
      <c r="BB1144" s="166">
        <v>-2.4028302067050154E-3</v>
      </c>
      <c r="BC1144" s="166">
        <v>-2.3861929369683236E-2</v>
      </c>
      <c r="BD1144" s="166">
        <v>1.1321901965565009E-2</v>
      </c>
      <c r="BE1144" s="166">
        <v>-1.3021880149023248E-2</v>
      </c>
      <c r="BF1144" s="166" t="e">
        <f>+BF988/BF$955</f>
        <v>#VALUE!</v>
      </c>
      <c r="BG1144" s="166">
        <v>-1.2303543554124009E-2</v>
      </c>
      <c r="BH1144" s="166">
        <v>-4.9761131180268009E-2</v>
      </c>
      <c r="BI1144" s="166">
        <v>-2.1936225487500252E-2</v>
      </c>
      <c r="BJ1144" s="166">
        <v>-5.397530750945357E-2</v>
      </c>
      <c r="BK1144" s="166">
        <v>-2.2970674068999823E-3</v>
      </c>
      <c r="BL1144" s="166">
        <v>-5.6102515093019167E-2</v>
      </c>
      <c r="BM1144" s="166">
        <v>-8.6113473327238538E-3</v>
      </c>
      <c r="BN1144" s="166">
        <v>-4.3919103978426778E-2</v>
      </c>
      <c r="BO1144" s="166" t="e">
        <f>+BO988/BO$955</f>
        <v>#VALUE!</v>
      </c>
      <c r="BP1144" s="166">
        <v>2.6438100423558004E-2</v>
      </c>
      <c r="BQ1144" s="166">
        <v>0.2216821979129231</v>
      </c>
      <c r="BR1144" s="166">
        <v>0.16179654395245141</v>
      </c>
      <c r="BS1144" s="166">
        <v>-0.10069928436712766</v>
      </c>
      <c r="BT1144" s="166">
        <v>0.20800749575765143</v>
      </c>
      <c r="BU1144" s="166">
        <v>0.19985934708796954</v>
      </c>
      <c r="BV1144" s="166">
        <v>0.17255452980540245</v>
      </c>
      <c r="BW1144" s="166">
        <v>0.21135533620187474</v>
      </c>
      <c r="BX1144" s="166">
        <v>0.19413676008840053</v>
      </c>
      <c r="BY1144" s="166">
        <v>0.17256024181281038</v>
      </c>
      <c r="BZ1144" s="165">
        <v>0.20481229028059636</v>
      </c>
      <c r="CA1144" s="166" t="e">
        <f>+CA988/CA$955</f>
        <v>#VALUE!</v>
      </c>
      <c r="CB1144" s="166">
        <v>0.23683731335421682</v>
      </c>
      <c r="CC1144" s="166">
        <v>0.23642922594993807</v>
      </c>
      <c r="CD1144" s="166">
        <v>0.21970141795245413</v>
      </c>
      <c r="CE1144" s="166">
        <v>0.22830111124628769</v>
      </c>
      <c r="CF1144" s="166">
        <v>0.2289630437983099</v>
      </c>
      <c r="CG1144" s="166">
        <v>0.20810963558375201</v>
      </c>
      <c r="CH1144" s="166">
        <v>0.24915564404740842</v>
      </c>
      <c r="CI1144" s="166">
        <v>0.24147576726835687</v>
      </c>
      <c r="CJ1144" s="165">
        <v>0.25612122481397481</v>
      </c>
      <c r="CK1144" s="165">
        <v>0.24447562769886047</v>
      </c>
      <c r="CL1144" s="166" t="e">
        <f>+CL988/CL$955</f>
        <v>#VALUE!</v>
      </c>
      <c r="CM1144" s="166">
        <v>0.25184667978837244</v>
      </c>
      <c r="CN1144" s="166">
        <v>0.31451622619481434</v>
      </c>
      <c r="CO1144" s="166">
        <v>0.31293692413530011</v>
      </c>
      <c r="CP1144" s="166">
        <v>0.3288019689736193</v>
      </c>
      <c r="CQ1144" s="166">
        <v>0.29549002833750404</v>
      </c>
      <c r="CR1144" s="166">
        <v>0.26840902851244181</v>
      </c>
      <c r="CS1144" s="166">
        <v>0.33656443161311739</v>
      </c>
      <c r="CT1144" s="166">
        <v>0.32121394107222451</v>
      </c>
      <c r="CU1144" s="166">
        <v>0.27900684590169317</v>
      </c>
      <c r="CV1144" s="166">
        <v>0.33616504948534731</v>
      </c>
      <c r="CW1144" s="166">
        <v>0.32520771651969227</v>
      </c>
      <c r="CX1144" s="166">
        <v>0.33099823341764922</v>
      </c>
      <c r="CY1144" s="166">
        <v>0.32685377052741255</v>
      </c>
      <c r="CZ1144" s="166">
        <v>0.31235577977019691</v>
      </c>
      <c r="DA1144" s="166" t="e">
        <f t="shared" ref="DA1144:DA1145" si="1167">+DA988/DA$955</f>
        <v>#VALUE!</v>
      </c>
      <c r="DB1144" s="165">
        <v>0.28917867130606278</v>
      </c>
      <c r="DC1144" s="165">
        <v>0.27278651642261387</v>
      </c>
      <c r="DD1144" s="165">
        <v>0.24186461076692189</v>
      </c>
      <c r="DE1144" s="165">
        <v>0.2833502895336224</v>
      </c>
      <c r="DF1144" s="165">
        <v>0.26927335763669535</v>
      </c>
      <c r="DG1144" s="165">
        <v>0.24857748646121938</v>
      </c>
      <c r="DH1144" s="165">
        <v>0.29227343872638012</v>
      </c>
      <c r="DI1144" s="165">
        <v>0.27368306222842359</v>
      </c>
      <c r="DJ1144" s="165">
        <v>0.25225345547673383</v>
      </c>
      <c r="DK1144" s="165">
        <v>0.28006906999889275</v>
      </c>
      <c r="DL1144" s="165">
        <v>0.26387902496201765</v>
      </c>
      <c r="DM1144" s="165">
        <v>0.25448640665413286</v>
      </c>
      <c r="DN1144" s="167" t="e">
        <f>+DN988/DN$955</f>
        <v>#VALUE!</v>
      </c>
      <c r="DO1144" s="165">
        <v>0.25448640665413286</v>
      </c>
      <c r="DP1144" s="165">
        <v>0.30355102390561928</v>
      </c>
      <c r="DQ1144" s="165">
        <v>0.2917461773124525</v>
      </c>
      <c r="DR1144" s="165">
        <v>0.2750775639679951</v>
      </c>
      <c r="DS1144" s="165">
        <v>0.3030476415418959</v>
      </c>
      <c r="DT1144" s="165">
        <v>0.29341690027290079</v>
      </c>
      <c r="DU1144" s="165">
        <v>0.28418231907603808</v>
      </c>
      <c r="DV1144" s="168" t="e">
        <f t="shared" ref="DV1144:DX1145" si="1168">+DV988/DV$955</f>
        <v>#VALUE!</v>
      </c>
      <c r="DW1144" s="169" t="e">
        <f t="shared" si="1168"/>
        <v>#VALUE!</v>
      </c>
      <c r="DX1144" s="170" t="e">
        <f t="shared" si="1168"/>
        <v>#VALUE!</v>
      </c>
      <c r="DZ1144" s="165" t="e">
        <f>+DZ988/DZ$955</f>
        <v>#VALUE!</v>
      </c>
      <c r="EC1144" s="165" t="e">
        <f>+EC988/EC$955</f>
        <v>#VALUE!</v>
      </c>
      <c r="EF1144" s="165" t="e">
        <f>+EF988/EF$955</f>
        <v>#VALUE!</v>
      </c>
      <c r="EI1144" s="165" t="e">
        <f>+EI988/EI$955</f>
        <v>#VALUE!</v>
      </c>
      <c r="EL1144" s="165" t="e">
        <f>+EL988/EL$955</f>
        <v>#VALUE!</v>
      </c>
      <c r="EO1144" s="165" t="e">
        <f>+EO988/EO$955</f>
        <v>#VALUE!</v>
      </c>
    </row>
    <row r="1145" spans="1:145" ht="15.5" x14ac:dyDescent="0.35">
      <c r="A1145" s="56" t="s">
        <v>434</v>
      </c>
      <c r="B1145" s="165" t="e">
        <f t="shared" si="1166"/>
        <v>#VALUE!</v>
      </c>
      <c r="C1145" s="165" t="e">
        <f t="shared" si="1166"/>
        <v>#VALUE!</v>
      </c>
      <c r="D1145" s="165" t="e">
        <f t="shared" si="1166"/>
        <v>#VALUE!</v>
      </c>
      <c r="E1145" s="165" t="e">
        <f t="shared" si="1166"/>
        <v>#VALUE!</v>
      </c>
      <c r="F1145" s="165" t="e">
        <f t="shared" si="1166"/>
        <v>#VALUE!</v>
      </c>
      <c r="G1145" s="165" t="e">
        <f t="shared" si="1166"/>
        <v>#VALUE!</v>
      </c>
      <c r="H1145" s="165" t="e">
        <f t="shared" si="1166"/>
        <v>#VALUE!</v>
      </c>
      <c r="I1145" s="165" t="e">
        <f t="shared" si="1166"/>
        <v>#VALUE!</v>
      </c>
      <c r="J1145" s="165" t="e">
        <f t="shared" si="1166"/>
        <v>#VALUE!</v>
      </c>
      <c r="K1145" s="165" t="e">
        <f t="shared" si="1166"/>
        <v>#VALUE!</v>
      </c>
      <c r="L1145" s="165" t="e">
        <f t="shared" si="1166"/>
        <v>#VALUE!</v>
      </c>
      <c r="M1145" s="165" t="e">
        <f t="shared" si="1166"/>
        <v>#VALUE!</v>
      </c>
      <c r="N1145" s="165" t="e">
        <f t="shared" si="1166"/>
        <v>#VALUE!</v>
      </c>
      <c r="O1145" s="165" t="e">
        <f t="shared" si="1166"/>
        <v>#VALUE!</v>
      </c>
      <c r="P1145" s="165" t="e">
        <f t="shared" si="1166"/>
        <v>#VALUE!</v>
      </c>
      <c r="Q1145" s="165" t="e">
        <f t="shared" si="1166"/>
        <v>#VALUE!</v>
      </c>
      <c r="R1145" s="165" t="e">
        <f t="shared" si="1166"/>
        <v>#VALUE!</v>
      </c>
      <c r="S1145" s="165" t="e">
        <f t="shared" si="1166"/>
        <v>#VALUE!</v>
      </c>
      <c r="T1145" s="165" t="e">
        <f t="shared" si="1166"/>
        <v>#VALUE!</v>
      </c>
      <c r="U1145" s="165" t="e">
        <f t="shared" si="1166"/>
        <v>#VALUE!</v>
      </c>
      <c r="V1145" s="165" t="e">
        <f t="shared" si="1166"/>
        <v>#VALUE!</v>
      </c>
      <c r="W1145" s="165" t="e">
        <f t="shared" si="1166"/>
        <v>#VALUE!</v>
      </c>
      <c r="X1145" s="166" t="e">
        <f t="shared" si="1166"/>
        <v>#VALUE!</v>
      </c>
      <c r="Y1145" s="166" t="e">
        <f t="shared" si="1166"/>
        <v>#VALUE!</v>
      </c>
      <c r="Z1145" s="165" t="e">
        <f t="shared" si="1166"/>
        <v>#VALUE!</v>
      </c>
      <c r="AA1145" s="165" t="e">
        <f t="shared" si="1166"/>
        <v>#VALUE!</v>
      </c>
      <c r="AB1145" s="165">
        <v>-5.0106098573826072E-2</v>
      </c>
      <c r="AC1145" s="165">
        <v>-4.4905251970903441E-2</v>
      </c>
      <c r="AD1145" s="165">
        <v>-6.7712498897326626E-2</v>
      </c>
      <c r="AE1145" s="165" t="e">
        <f>+AE989/AE$955</f>
        <v>#VALUE!</v>
      </c>
      <c r="AF1145" s="165">
        <v>-6.6989904822850124E-2</v>
      </c>
      <c r="AG1145" s="165">
        <v>-8.0791106371459434E-2</v>
      </c>
      <c r="AH1145" s="165">
        <v>-9.5195366192088432E-2</v>
      </c>
      <c r="AI1145" s="165">
        <v>-0.11076113683949489</v>
      </c>
      <c r="AJ1145" s="166" t="e">
        <f>+AJ989/AJ$955</f>
        <v>#VALUE!</v>
      </c>
      <c r="AK1145" s="166">
        <v>-0.19976918207880653</v>
      </c>
      <c r="AL1145" s="166">
        <v>-0.11434870792827687</v>
      </c>
      <c r="AM1145" s="166">
        <v>-0.11394747263481357</v>
      </c>
      <c r="AN1145" s="166">
        <v>-0.11394971041198247</v>
      </c>
      <c r="AO1145" s="166" t="e">
        <f>+AO989/AO$955</f>
        <v>#VALUE!</v>
      </c>
      <c r="AP1145" s="166">
        <v>-0.1441092021526871</v>
      </c>
      <c r="AQ1145" s="166">
        <v>-0.14795254905368466</v>
      </c>
      <c r="AR1145" s="166">
        <v>-0.1245861025136147</v>
      </c>
      <c r="AS1145" s="166" t="e">
        <f>+AS989/AS$955</f>
        <v>#VALUE!</v>
      </c>
      <c r="AT1145" s="166">
        <v>-8.1951787916912822E-2</v>
      </c>
      <c r="AU1145" s="166">
        <v>-7.9307450568427404E-2</v>
      </c>
      <c r="AV1145" s="166">
        <v>-6.3772716934829346E-2</v>
      </c>
      <c r="AW1145" s="166">
        <v>-6.1885816216776003E-2</v>
      </c>
      <c r="AX1145" s="166" t="e">
        <f>+AX989/AX$955</f>
        <v>#VALUE!</v>
      </c>
      <c r="AY1145" s="166"/>
      <c r="AZ1145" s="166">
        <v>-4.0243247790937201E-2</v>
      </c>
      <c r="BA1145" s="166">
        <v>-6.133540303274574E-2</v>
      </c>
      <c r="BB1145" s="166">
        <v>-4.3040259703798746E-2</v>
      </c>
      <c r="BC1145" s="166">
        <v>-6.5188018986861662E-2</v>
      </c>
      <c r="BD1145" s="166">
        <v>-3.0938287029202254E-2</v>
      </c>
      <c r="BE1145" s="166">
        <v>-5.6113020774972912E-2</v>
      </c>
      <c r="BF1145" s="166" t="e">
        <f>+BF989/BF$955</f>
        <v>#VALUE!</v>
      </c>
      <c r="BG1145" s="166">
        <v>-4.9561039659599591E-2</v>
      </c>
      <c r="BH1145" s="166">
        <v>-8.7725248950752954E-2</v>
      </c>
      <c r="BI1145" s="166">
        <v>-6.1304872067037018E-2</v>
      </c>
      <c r="BJ1145" s="166">
        <v>-9.4956339723643104E-2</v>
      </c>
      <c r="BK1145" s="166">
        <v>-3.6351467313286236E-2</v>
      </c>
      <c r="BL1145" s="166">
        <v>-9.1997648665093093E-2</v>
      </c>
      <c r="BM1145" s="166">
        <v>-4.3852344127169658E-2</v>
      </c>
      <c r="BN1145" s="166">
        <v>-8.0407510910328037E-2</v>
      </c>
      <c r="BO1145" s="166" t="e">
        <f>+BO989/BO$955</f>
        <v>#VALUE!</v>
      </c>
      <c r="BP1145" s="166">
        <v>-1.6830013022814182E-2</v>
      </c>
      <c r="BQ1145" s="166">
        <v>-4.4392819475779798E-2</v>
      </c>
      <c r="BR1145" s="166">
        <v>-0.11186825216904189</v>
      </c>
      <c r="BS1145" s="166">
        <v>-0.16203568520096559</v>
      </c>
      <c r="BT1145" s="166">
        <v>-5.7590437312182587E-2</v>
      </c>
      <c r="BU1145" s="166">
        <v>-7.2616490091225491E-2</v>
      </c>
      <c r="BV1145" s="166">
        <v>-0.11429091444452981</v>
      </c>
      <c r="BW1145" s="166">
        <v>-4.4900712703386948E-2</v>
      </c>
      <c r="BX1145" s="166">
        <v>-5.8194606359368635E-2</v>
      </c>
      <c r="BY1145" s="166">
        <v>-8.3937715951928574E-2</v>
      </c>
      <c r="BZ1145" s="165">
        <v>-4.9648011712389452E-2</v>
      </c>
      <c r="CA1145" s="166" t="e">
        <f>+CA989/CA$955</f>
        <v>#VALUE!</v>
      </c>
      <c r="CB1145" s="166">
        <v>-3.9183056332906488E-2</v>
      </c>
      <c r="CC1145" s="166">
        <v>-4.1323821056508503E-2</v>
      </c>
      <c r="CD1145" s="166">
        <v>-6.0633229223264404E-2</v>
      </c>
      <c r="CE1145" s="166">
        <v>-4.7252665552670145E-2</v>
      </c>
      <c r="CF1145" s="166">
        <v>-4.8335391110359859E-2</v>
      </c>
      <c r="CG1145" s="166">
        <v>-6.9319161594442236E-2</v>
      </c>
      <c r="CH1145" s="166">
        <v>-2.8650706181201514E-2</v>
      </c>
      <c r="CI1145" s="166">
        <v>-3.6057515455826548E-2</v>
      </c>
      <c r="CJ1145" s="165">
        <v>-1.9599580636897235E-2</v>
      </c>
      <c r="CK1145" s="165">
        <v>-3.0150041157015622E-2</v>
      </c>
      <c r="CL1145" s="166" t="e">
        <f>+CL989/CL$955</f>
        <v>#VALUE!</v>
      </c>
      <c r="CM1145" s="166">
        <v>-3.2373990763063437E-2</v>
      </c>
      <c r="CN1145" s="166">
        <v>2.778311216301152E-2</v>
      </c>
      <c r="CO1145" s="166">
        <v>2.7632880208665739E-2</v>
      </c>
      <c r="CP1145" s="166">
        <v>4.7545418569595682E-2</v>
      </c>
      <c r="CQ1145" s="166">
        <v>1.0981704031244864E-2</v>
      </c>
      <c r="CR1145" s="166">
        <v>-1.9086566807917635E-2</v>
      </c>
      <c r="CS1145" s="166">
        <v>6.4607519641662739E-2</v>
      </c>
      <c r="CT1145" s="166">
        <v>4.6388016415436599E-2</v>
      </c>
      <c r="CU1145" s="166">
        <v>-2.6971220787877946E-3</v>
      </c>
      <c r="CV1145" s="166">
        <v>6.5936262578627836E-2</v>
      </c>
      <c r="CW1145" s="166">
        <v>5.2904827556677018E-2</v>
      </c>
      <c r="CX1145" s="166">
        <v>6.3620953389549623E-2</v>
      </c>
      <c r="CY1145" s="166">
        <v>5.6058524786676743E-2</v>
      </c>
      <c r="CZ1145" s="166">
        <v>3.576010854865426E-2</v>
      </c>
      <c r="DA1145" s="166" t="e">
        <f t="shared" si="1167"/>
        <v>#VALUE!</v>
      </c>
      <c r="DB1145" s="165">
        <v>2.4061602464069895E-2</v>
      </c>
      <c r="DC1145" s="165">
        <v>9.4341387121539121E-3</v>
      </c>
      <c r="DD1145" s="165">
        <v>-2.1916964418106376E-2</v>
      </c>
      <c r="DE1145" s="165">
        <v>1.3531617548136702E-2</v>
      </c>
      <c r="DF1145" s="165">
        <v>7.1600533137452539E-4</v>
      </c>
      <c r="DG1145" s="165">
        <v>-2.3392672921326272E-2</v>
      </c>
      <c r="DH1145" s="165">
        <v>2.1908888303801395E-2</v>
      </c>
      <c r="DI1145" s="165">
        <v>5.4573943200455421E-3</v>
      </c>
      <c r="DJ1145" s="165">
        <v>-1.8909558030365637E-2</v>
      </c>
      <c r="DK1145" s="165">
        <v>1.0979492650944766E-2</v>
      </c>
      <c r="DL1145" s="165">
        <v>-2.4003659874237645E-3</v>
      </c>
      <c r="DM1145" s="165">
        <v>-1.5385413944104295E-2</v>
      </c>
      <c r="DN1145" s="167" t="e">
        <f>+DN989/DN$955</f>
        <v>#VALUE!</v>
      </c>
      <c r="DO1145" s="165">
        <v>-1.5385413944104295E-2</v>
      </c>
      <c r="DP1145" s="165">
        <v>2.4729796180298781E-2</v>
      </c>
      <c r="DQ1145" s="165">
        <v>1.5010664955034133E-2</v>
      </c>
      <c r="DR1145" s="165">
        <v>7.2834828925223477E-3</v>
      </c>
      <c r="DS1145" s="165">
        <v>4.3931251012130232E-2</v>
      </c>
      <c r="DT1145" s="165">
        <v>3.5918010565526577E-2</v>
      </c>
      <c r="DU1145" s="165">
        <v>3.7347632657281686E-2</v>
      </c>
      <c r="DV1145" s="168" t="e">
        <f t="shared" si="1168"/>
        <v>#VALUE!</v>
      </c>
      <c r="DW1145" s="169" t="e">
        <f t="shared" si="1168"/>
        <v>#VALUE!</v>
      </c>
      <c r="DX1145" s="170" t="e">
        <f t="shared" si="1168"/>
        <v>#VALUE!</v>
      </c>
      <c r="DZ1145" s="165" t="e">
        <f>+DZ989/DZ$955</f>
        <v>#VALUE!</v>
      </c>
      <c r="EC1145" s="165" t="e">
        <f>+EC989/EC$955</f>
        <v>#VALUE!</v>
      </c>
      <c r="EF1145" s="165" t="e">
        <f>+EF989/EF$955</f>
        <v>#VALUE!</v>
      </c>
      <c r="EI1145" s="165" t="e">
        <f>+EI989/EI$955</f>
        <v>#VALUE!</v>
      </c>
      <c r="EL1145" s="165" t="e">
        <f>+EL989/EL$955</f>
        <v>#VALUE!</v>
      </c>
      <c r="EO1145" s="165" t="e">
        <f>+EO989/EO$955</f>
        <v>#VALUE!</v>
      </c>
    </row>
    <row r="1146" spans="1:145" ht="15.5" x14ac:dyDescent="0.35">
      <c r="A1146" s="12" t="s">
        <v>1</v>
      </c>
      <c r="B1146" s="12" t="s">
        <v>1</v>
      </c>
      <c r="C1146" s="12" t="s">
        <v>1</v>
      </c>
      <c r="D1146" s="12" t="s">
        <v>1</v>
      </c>
      <c r="E1146" s="12" t="s">
        <v>1</v>
      </c>
      <c r="F1146" s="12" t="s">
        <v>1</v>
      </c>
      <c r="G1146" s="12" t="s">
        <v>1</v>
      </c>
      <c r="H1146" s="12" t="s">
        <v>1</v>
      </c>
      <c r="I1146" s="12" t="s">
        <v>1</v>
      </c>
      <c r="J1146" s="12" t="s">
        <v>1</v>
      </c>
      <c r="K1146" s="12" t="s">
        <v>1</v>
      </c>
      <c r="L1146" s="12" t="s">
        <v>1</v>
      </c>
      <c r="M1146" s="12" t="s">
        <v>1</v>
      </c>
      <c r="N1146" s="12" t="s">
        <v>1</v>
      </c>
      <c r="O1146" s="12" t="s">
        <v>1</v>
      </c>
      <c r="P1146" s="12" t="s">
        <v>1</v>
      </c>
      <c r="Q1146" s="12" t="s">
        <v>1</v>
      </c>
      <c r="R1146" s="12" t="s">
        <v>1</v>
      </c>
      <c r="S1146" s="12" t="s">
        <v>1</v>
      </c>
      <c r="T1146" s="12" t="s">
        <v>1</v>
      </c>
      <c r="U1146" s="12" t="s">
        <v>1</v>
      </c>
      <c r="V1146" s="109" t="s">
        <v>1</v>
      </c>
      <c r="W1146" s="109" t="s">
        <v>1</v>
      </c>
      <c r="X1146" s="110" t="s">
        <v>1</v>
      </c>
      <c r="Y1146" s="110" t="s">
        <v>1</v>
      </c>
      <c r="Z1146" s="109" t="s">
        <v>1</v>
      </c>
      <c r="AA1146" s="109" t="s">
        <v>1</v>
      </c>
      <c r="AB1146" s="109" t="s">
        <v>1</v>
      </c>
      <c r="AC1146" s="109" t="s">
        <v>1</v>
      </c>
      <c r="AD1146" s="109" t="s">
        <v>1</v>
      </c>
      <c r="AE1146" s="109" t="s">
        <v>1</v>
      </c>
      <c r="AF1146" s="109" t="s">
        <v>1</v>
      </c>
      <c r="AG1146" s="109" t="s">
        <v>1</v>
      </c>
      <c r="AH1146" s="109" t="s">
        <v>1</v>
      </c>
      <c r="AI1146" s="109" t="s">
        <v>1</v>
      </c>
      <c r="AJ1146" s="110" t="s">
        <v>1</v>
      </c>
      <c r="AK1146" s="110" t="s">
        <v>1</v>
      </c>
      <c r="AL1146" s="110" t="s">
        <v>1</v>
      </c>
      <c r="AM1146" s="110" t="s">
        <v>1</v>
      </c>
      <c r="AN1146" s="110" t="s">
        <v>1</v>
      </c>
      <c r="AO1146" s="110" t="s">
        <v>1</v>
      </c>
      <c r="AP1146" s="110" t="s">
        <v>1</v>
      </c>
      <c r="AQ1146" s="110" t="s">
        <v>1</v>
      </c>
      <c r="AR1146" s="110" t="s">
        <v>1</v>
      </c>
      <c r="AS1146" s="110" t="s">
        <v>1</v>
      </c>
      <c r="AT1146" s="110" t="s">
        <v>1</v>
      </c>
      <c r="AU1146" s="110" t="s">
        <v>1</v>
      </c>
      <c r="AV1146" s="110" t="s">
        <v>1</v>
      </c>
      <c r="AW1146" s="110" t="s">
        <v>1</v>
      </c>
      <c r="AX1146" s="110" t="s">
        <v>1</v>
      </c>
      <c r="AY1146" s="110"/>
      <c r="AZ1146" s="110" t="s">
        <v>1</v>
      </c>
      <c r="BA1146" s="110" t="s">
        <v>1</v>
      </c>
      <c r="BB1146" s="110" t="s">
        <v>1</v>
      </c>
      <c r="BC1146" s="110" t="s">
        <v>1</v>
      </c>
      <c r="BD1146" s="110" t="s">
        <v>1</v>
      </c>
      <c r="BE1146" s="110" t="s">
        <v>1</v>
      </c>
      <c r="BF1146" s="110" t="s">
        <v>1</v>
      </c>
      <c r="BG1146" s="110" t="s">
        <v>1</v>
      </c>
      <c r="BH1146" s="110" t="s">
        <v>1</v>
      </c>
      <c r="BI1146" s="110" t="s">
        <v>1</v>
      </c>
      <c r="BJ1146" s="110" t="s">
        <v>1</v>
      </c>
      <c r="BK1146" s="110" t="s">
        <v>1</v>
      </c>
      <c r="BL1146" s="110" t="s">
        <v>1</v>
      </c>
      <c r="BM1146" s="110" t="s">
        <v>1</v>
      </c>
      <c r="BN1146" s="110" t="s">
        <v>1</v>
      </c>
      <c r="BO1146" s="110" t="s">
        <v>1</v>
      </c>
      <c r="BP1146" s="110" t="s">
        <v>1</v>
      </c>
      <c r="BQ1146" s="110" t="s">
        <v>1</v>
      </c>
      <c r="BR1146" s="110" t="s">
        <v>1</v>
      </c>
      <c r="BS1146" s="110" t="s">
        <v>1</v>
      </c>
      <c r="BT1146" s="110" t="s">
        <v>1</v>
      </c>
      <c r="BU1146" s="110" t="s">
        <v>1</v>
      </c>
      <c r="BV1146" s="110" t="s">
        <v>1</v>
      </c>
      <c r="BW1146" s="110" t="s">
        <v>1</v>
      </c>
      <c r="BX1146" s="110" t="s">
        <v>1</v>
      </c>
      <c r="BY1146" s="110" t="s">
        <v>1</v>
      </c>
      <c r="BZ1146" s="109" t="s">
        <v>1</v>
      </c>
      <c r="CA1146" s="110" t="s">
        <v>1</v>
      </c>
      <c r="CB1146" s="110" t="s">
        <v>1</v>
      </c>
      <c r="CC1146" s="110" t="s">
        <v>1</v>
      </c>
      <c r="CD1146" s="110" t="s">
        <v>1</v>
      </c>
      <c r="CE1146" s="110" t="s">
        <v>1</v>
      </c>
      <c r="CF1146" s="110" t="s">
        <v>1</v>
      </c>
      <c r="CG1146" s="110" t="s">
        <v>1</v>
      </c>
      <c r="CH1146" s="110" t="s">
        <v>1</v>
      </c>
      <c r="CI1146" s="110" t="s">
        <v>1</v>
      </c>
      <c r="CJ1146" s="109" t="s">
        <v>1</v>
      </c>
      <c r="CK1146" s="109" t="s">
        <v>1</v>
      </c>
      <c r="CL1146" s="110" t="s">
        <v>1</v>
      </c>
      <c r="CM1146" s="110" t="s">
        <v>1</v>
      </c>
      <c r="CN1146" s="110" t="s">
        <v>1</v>
      </c>
      <c r="CO1146" s="110" t="s">
        <v>1</v>
      </c>
      <c r="CP1146" s="110" t="s">
        <v>1</v>
      </c>
      <c r="CQ1146" s="110" t="s">
        <v>1</v>
      </c>
      <c r="CR1146" s="110" t="s">
        <v>1</v>
      </c>
      <c r="CS1146" s="110" t="s">
        <v>1</v>
      </c>
      <c r="CT1146" s="110" t="s">
        <v>1</v>
      </c>
      <c r="CU1146" s="110" t="s">
        <v>1</v>
      </c>
      <c r="CV1146" s="110" t="s">
        <v>1</v>
      </c>
      <c r="CW1146" s="110" t="s">
        <v>1</v>
      </c>
      <c r="CX1146" s="110" t="s">
        <v>1</v>
      </c>
      <c r="CY1146" s="110" t="s">
        <v>1</v>
      </c>
      <c r="CZ1146" s="110" t="s">
        <v>1</v>
      </c>
      <c r="DA1146" s="110" t="s">
        <v>1</v>
      </c>
      <c r="DB1146" s="109" t="s">
        <v>1</v>
      </c>
      <c r="DC1146" s="109" t="s">
        <v>1</v>
      </c>
      <c r="DD1146" s="109" t="s">
        <v>1</v>
      </c>
      <c r="DE1146" s="109" t="s">
        <v>1</v>
      </c>
      <c r="DF1146" s="109" t="s">
        <v>1</v>
      </c>
      <c r="DG1146" s="109" t="s">
        <v>1</v>
      </c>
      <c r="DH1146" s="109" t="s">
        <v>1</v>
      </c>
      <c r="DI1146" s="109" t="s">
        <v>1</v>
      </c>
      <c r="DJ1146" s="109" t="s">
        <v>1</v>
      </c>
      <c r="DK1146" s="109" t="s">
        <v>1</v>
      </c>
      <c r="DL1146" s="109" t="s">
        <v>1</v>
      </c>
      <c r="DM1146" s="109" t="s">
        <v>1</v>
      </c>
      <c r="DN1146" s="111" t="s">
        <v>1</v>
      </c>
      <c r="DO1146" s="109" t="s">
        <v>1</v>
      </c>
      <c r="DP1146" s="109" t="s">
        <v>1</v>
      </c>
      <c r="DQ1146" s="109" t="s">
        <v>1</v>
      </c>
      <c r="DR1146" s="109" t="s">
        <v>1</v>
      </c>
      <c r="DS1146" s="109" t="s">
        <v>1</v>
      </c>
      <c r="DT1146" s="109" t="s">
        <v>1</v>
      </c>
      <c r="DU1146" s="109" t="s">
        <v>1</v>
      </c>
      <c r="DV1146" s="112" t="s">
        <v>1</v>
      </c>
      <c r="DW1146" s="113" t="s">
        <v>1</v>
      </c>
      <c r="DX1146" s="114" t="s">
        <v>1</v>
      </c>
      <c r="DZ1146" s="109" t="s">
        <v>1</v>
      </c>
      <c r="EC1146" s="109" t="s">
        <v>1</v>
      </c>
      <c r="EF1146" s="109" t="s">
        <v>1</v>
      </c>
      <c r="EI1146" s="109" t="s">
        <v>1</v>
      </c>
      <c r="EL1146" s="109" t="s">
        <v>1</v>
      </c>
      <c r="EO1146" s="109" t="s">
        <v>1</v>
      </c>
    </row>
    <row r="1147" spans="1:145" ht="15.5" x14ac:dyDescent="0.35">
      <c r="A1147" s="56" t="s">
        <v>108</v>
      </c>
      <c r="B1147" s="27"/>
      <c r="C1147" s="27"/>
      <c r="D1147" s="27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</row>
    <row r="1148" spans="1:145" ht="15.5" x14ac:dyDescent="0.35">
      <c r="A1148" s="27"/>
      <c r="B1148" s="27"/>
      <c r="C1148" s="27"/>
      <c r="D1148" s="27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</row>
    <row r="1149" spans="1:145" ht="15.5" x14ac:dyDescent="0.35">
      <c r="A1149" s="27"/>
      <c r="B1149" s="27"/>
      <c r="C1149" s="27"/>
      <c r="D1149" s="27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</row>
    <row r="1150" spans="1:145" ht="15.5" x14ac:dyDescent="0.35">
      <c r="A1150" s="27"/>
      <c r="B1150" s="27"/>
      <c r="C1150" s="27"/>
      <c r="D1150" s="27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</row>
    <row r="1151" spans="1:145" ht="15.5" x14ac:dyDescent="0.35">
      <c r="A1151" s="27"/>
      <c r="B1151" s="27"/>
      <c r="C1151" s="27"/>
      <c r="D1151" s="27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</row>
    <row r="1152" spans="1:145" ht="15.5" x14ac:dyDescent="0.35">
      <c r="A1152" s="27"/>
      <c r="B1152" s="27"/>
      <c r="C1152" s="27"/>
      <c r="D1152" s="27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</row>
    <row r="1153" spans="1:25" ht="15.5" x14ac:dyDescent="0.35">
      <c r="A1153" s="27"/>
      <c r="B1153" s="27"/>
      <c r="C1153" s="27"/>
      <c r="D1153" s="27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X1153"/>
      <c r="Y1153"/>
    </row>
    <row r="1154" spans="1:25" ht="15.5" x14ac:dyDescent="0.35">
      <c r="A1154" s="27"/>
      <c r="B1154" s="27"/>
      <c r="C1154" s="27"/>
      <c r="D1154" s="27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X1154"/>
      <c r="Y1154"/>
    </row>
    <row r="1155" spans="1:25" ht="15.5" x14ac:dyDescent="0.35">
      <c r="A1155" s="27"/>
      <c r="B1155" s="27"/>
      <c r="C1155" s="27"/>
      <c r="D1155" s="27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X1155"/>
      <c r="Y1155"/>
    </row>
    <row r="1156" spans="1:25" ht="15.5" x14ac:dyDescent="0.35">
      <c r="A1156" s="27"/>
      <c r="B1156" s="27"/>
      <c r="C1156" s="27"/>
      <c r="D1156" s="27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X1156"/>
      <c r="Y1156"/>
    </row>
    <row r="1157" spans="1:25" ht="15.5" x14ac:dyDescent="0.35">
      <c r="A1157" s="27"/>
      <c r="B1157" s="27"/>
      <c r="C1157" s="27"/>
      <c r="D1157" s="27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X1157"/>
      <c r="Y1157"/>
    </row>
    <row r="1158" spans="1:25" ht="15.5" x14ac:dyDescent="0.35">
      <c r="A1158" s="27"/>
      <c r="B1158" s="27"/>
      <c r="C1158" s="27"/>
      <c r="D1158" s="27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X1158"/>
      <c r="Y1158"/>
    </row>
    <row r="1159" spans="1:25" ht="15.5" x14ac:dyDescent="0.35">
      <c r="A1159" s="27"/>
      <c r="B1159" s="27"/>
      <c r="C1159" s="27"/>
      <c r="D1159" s="27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X1159"/>
      <c r="Y1159"/>
    </row>
    <row r="1160" spans="1:25" ht="15.5" x14ac:dyDescent="0.35">
      <c r="A1160" s="27"/>
      <c r="B1160" s="27"/>
      <c r="C1160" s="27"/>
      <c r="D1160" s="27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X1160"/>
      <c r="Y1160"/>
    </row>
    <row r="1161" spans="1:25" ht="15.5" x14ac:dyDescent="0.35">
      <c r="A1161" s="27"/>
      <c r="B1161" s="27"/>
      <c r="C1161" s="27"/>
      <c r="D1161" s="27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X1161"/>
      <c r="Y1161"/>
    </row>
    <row r="1162" spans="1:25" ht="15.5" x14ac:dyDescent="0.35">
      <c r="A1162" s="27"/>
      <c r="B1162" s="27"/>
      <c r="C1162" s="27"/>
      <c r="D1162" s="27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X1162"/>
      <c r="Y1162"/>
    </row>
    <row r="1163" spans="1:25" ht="15.5" x14ac:dyDescent="0.35">
      <c r="A1163" s="27"/>
      <c r="B1163" s="27"/>
      <c r="C1163" s="27"/>
      <c r="D1163" s="27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X1163"/>
      <c r="Y1163"/>
    </row>
    <row r="1164" spans="1:25" ht="15.5" x14ac:dyDescent="0.35">
      <c r="A1164" s="27"/>
      <c r="B1164" s="27"/>
      <c r="C1164" s="27"/>
      <c r="D1164" s="27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X1164"/>
      <c r="Y1164"/>
    </row>
    <row r="1165" spans="1:25" ht="15.5" x14ac:dyDescent="0.35">
      <c r="A1165" s="27"/>
      <c r="B1165" s="27"/>
      <c r="C1165" s="27"/>
      <c r="D1165" s="27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X1165"/>
      <c r="Y1165"/>
    </row>
    <row r="1166" spans="1:25" ht="15.5" x14ac:dyDescent="0.35">
      <c r="A1166" s="27"/>
      <c r="B1166" s="27"/>
      <c r="C1166" s="27"/>
      <c r="D1166" s="27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X1166"/>
      <c r="Y1166"/>
    </row>
    <row r="1167" spans="1:25" ht="15.5" x14ac:dyDescent="0.35">
      <c r="A1167" s="27"/>
      <c r="B1167" s="27"/>
      <c r="C1167" s="27"/>
      <c r="D1167" s="27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X1167"/>
      <c r="Y1167"/>
    </row>
    <row r="1168" spans="1:25" ht="15.5" x14ac:dyDescent="0.35">
      <c r="A1168" s="27"/>
      <c r="B1168" s="27"/>
      <c r="C1168" s="27"/>
      <c r="D1168" s="27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X1168"/>
      <c r="Y1168"/>
    </row>
    <row r="1169" spans="1:164" ht="15.5" x14ac:dyDescent="0.35">
      <c r="A1169" s="27"/>
      <c r="B1169" s="27"/>
      <c r="C1169" s="27"/>
      <c r="D1169" s="27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</row>
    <row r="1170" spans="1:164" ht="15.5" x14ac:dyDescent="0.35">
      <c r="A1170" s="27"/>
      <c r="B1170" s="27"/>
      <c r="C1170" s="27"/>
      <c r="D1170" s="27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</row>
    <row r="1171" spans="1:164" ht="15.5" x14ac:dyDescent="0.35">
      <c r="A1171" s="27"/>
      <c r="B1171" s="27"/>
      <c r="C1171" s="27"/>
      <c r="D1171" s="27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</row>
    <row r="1172" spans="1:164" ht="15.5" x14ac:dyDescent="0.35">
      <c r="A1172" s="27"/>
      <c r="B1172" s="27"/>
      <c r="C1172" s="27"/>
      <c r="D1172" s="27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</row>
    <row r="1173" spans="1:164" ht="15.5" x14ac:dyDescent="0.35">
      <c r="A1173" s="27"/>
      <c r="B1173" s="27"/>
      <c r="C1173" s="27"/>
      <c r="D1173" s="27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</row>
    <row r="1174" spans="1:164" ht="15.5" x14ac:dyDescent="0.35">
      <c r="A1174" s="27"/>
      <c r="B1174" s="27"/>
      <c r="C1174" s="27"/>
      <c r="D1174" s="27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</row>
    <row r="1175" spans="1:164" ht="15.5" x14ac:dyDescent="0.35">
      <c r="A1175" s="27"/>
      <c r="B1175" s="27"/>
      <c r="C1175" s="27"/>
      <c r="D1175" s="27"/>
      <c r="E1175" s="56"/>
      <c r="F1175" s="56"/>
      <c r="G1175" s="56"/>
      <c r="I1175" s="56"/>
      <c r="L1175" s="27"/>
      <c r="N1175" s="27"/>
      <c r="O1175" s="27"/>
      <c r="P1175" s="27"/>
      <c r="Q1175" s="27"/>
      <c r="Y1175" s="56" t="s">
        <v>435</v>
      </c>
    </row>
    <row r="1176" spans="1:164" ht="15.5" x14ac:dyDescent="0.35">
      <c r="A1176" s="27"/>
      <c r="B1176" s="27"/>
      <c r="C1176" s="27"/>
      <c r="D1176" s="27"/>
      <c r="E1176" s="56"/>
      <c r="F1176" s="56"/>
      <c r="G1176" s="56"/>
      <c r="I1176" s="56"/>
      <c r="L1176" s="27"/>
      <c r="N1176" s="27"/>
      <c r="O1176" s="27"/>
      <c r="P1176" s="27"/>
      <c r="Q1176" s="27"/>
      <c r="Y1176" s="56" t="s">
        <v>436</v>
      </c>
    </row>
    <row r="1177" spans="1:164" ht="15.5" x14ac:dyDescent="0.35">
      <c r="A1177" s="27"/>
      <c r="B1177" s="27"/>
      <c r="C1177" s="27"/>
      <c r="D1177" s="117"/>
      <c r="E1177" s="117"/>
      <c r="F1177" s="117"/>
      <c r="G1177" s="117"/>
      <c r="I1177" s="118"/>
      <c r="L1177" s="27"/>
      <c r="N1177" s="27"/>
      <c r="O1177" s="27"/>
      <c r="P1177" s="27"/>
      <c r="Q1177" s="27"/>
      <c r="Y1177" s="118">
        <f ca="1">NOW()</f>
        <v>45628.398694444448</v>
      </c>
    </row>
    <row r="1178" spans="1:164" ht="15.5" x14ac:dyDescent="0.35">
      <c r="A1178" s="27"/>
      <c r="B1178" s="27"/>
      <c r="C1178" s="27"/>
      <c r="D1178" s="119"/>
      <c r="E1178" s="119"/>
      <c r="F1178" s="119"/>
      <c r="G1178" s="119"/>
      <c r="I1178" s="119"/>
      <c r="L1178" s="27"/>
      <c r="N1178" s="27"/>
      <c r="O1178" s="27"/>
      <c r="P1178" s="27"/>
      <c r="Q1178" s="27"/>
      <c r="Y1178" s="119">
        <f ca="1">NOW()</f>
        <v>45628.398694444448</v>
      </c>
    </row>
    <row r="1179" spans="1:164" ht="15.5" x14ac:dyDescent="0.35">
      <c r="A1179" s="12" t="s">
        <v>1</v>
      </c>
      <c r="B1179" s="12" t="s">
        <v>1</v>
      </c>
      <c r="C1179" s="12" t="s">
        <v>1</v>
      </c>
      <c r="D1179" s="12" t="s">
        <v>1</v>
      </c>
      <c r="E1179" s="12" t="s">
        <v>1</v>
      </c>
      <c r="F1179" s="12" t="s">
        <v>1</v>
      </c>
      <c r="G1179" s="12" t="s">
        <v>1</v>
      </c>
      <c r="H1179" s="12" t="s">
        <v>1</v>
      </c>
      <c r="I1179" s="12" t="s">
        <v>1</v>
      </c>
      <c r="J1179" s="12" t="s">
        <v>1</v>
      </c>
      <c r="K1179" s="12" t="s">
        <v>1</v>
      </c>
      <c r="L1179" s="12" t="s">
        <v>1</v>
      </c>
      <c r="M1179" s="12" t="s">
        <v>1</v>
      </c>
      <c r="N1179" s="12" t="s">
        <v>1</v>
      </c>
      <c r="O1179" s="12" t="s">
        <v>1</v>
      </c>
      <c r="P1179" s="12" t="s">
        <v>1</v>
      </c>
      <c r="Q1179" s="12" t="str">
        <f>+Q$4</f>
        <v>-</v>
      </c>
      <c r="R1179" s="12" t="str">
        <f>+R$4</f>
        <v>-</v>
      </c>
      <c r="S1179" s="12" t="str">
        <f>+S$4</f>
        <v>-</v>
      </c>
      <c r="T1179" s="12" t="str">
        <f>+T$4</f>
        <v>-</v>
      </c>
      <c r="U1179" s="12" t="s">
        <v>1</v>
      </c>
      <c r="V1179" s="12" t="s">
        <v>1</v>
      </c>
      <c r="W1179" s="12" t="s">
        <v>1</v>
      </c>
      <c r="X1179" s="13" t="s">
        <v>1</v>
      </c>
      <c r="Y1179" s="13" t="s">
        <v>1</v>
      </c>
      <c r="Z1179" s="12" t="s">
        <v>1</v>
      </c>
      <c r="AA1179" s="12" t="s">
        <v>1</v>
      </c>
      <c r="AB1179" s="12" t="s">
        <v>1</v>
      </c>
      <c r="AC1179" s="12" t="s">
        <v>1</v>
      </c>
      <c r="AD1179" s="12" t="s">
        <v>1</v>
      </c>
      <c r="AE1179" s="12" t="s">
        <v>1</v>
      </c>
      <c r="AF1179" s="12" t="s">
        <v>1</v>
      </c>
      <c r="AG1179" s="12" t="s">
        <v>1</v>
      </c>
      <c r="AH1179" s="12" t="s">
        <v>1</v>
      </c>
      <c r="AI1179" s="12" t="s">
        <v>1</v>
      </c>
      <c r="AJ1179" s="13" t="s">
        <v>1</v>
      </c>
      <c r="AK1179" s="13" t="s">
        <v>1</v>
      </c>
      <c r="AL1179" s="13" t="s">
        <v>1</v>
      </c>
      <c r="AM1179" s="13" t="s">
        <v>1</v>
      </c>
      <c r="AN1179" s="13" t="s">
        <v>1</v>
      </c>
      <c r="AO1179" s="13" t="s">
        <v>1</v>
      </c>
      <c r="AP1179" s="13" t="s">
        <v>1</v>
      </c>
      <c r="AQ1179" s="13" t="s">
        <v>1</v>
      </c>
      <c r="AR1179" s="13" t="s">
        <v>1</v>
      </c>
      <c r="AS1179" s="13" t="s">
        <v>1</v>
      </c>
      <c r="AT1179" s="13" t="s">
        <v>1</v>
      </c>
      <c r="AU1179" s="13" t="s">
        <v>1</v>
      </c>
      <c r="AV1179" s="13" t="s">
        <v>1</v>
      </c>
      <c r="AW1179" s="13" t="s">
        <v>1</v>
      </c>
      <c r="AX1179" s="13" t="s">
        <v>1</v>
      </c>
      <c r="AY1179" s="13"/>
      <c r="AZ1179" s="13" t="s">
        <v>1</v>
      </c>
      <c r="BA1179" s="13" t="s">
        <v>1</v>
      </c>
      <c r="BB1179" s="13" t="s">
        <v>1</v>
      </c>
      <c r="BC1179" s="13" t="s">
        <v>1</v>
      </c>
      <c r="BD1179" s="13" t="s">
        <v>1</v>
      </c>
      <c r="BE1179" s="13" t="s">
        <v>1</v>
      </c>
      <c r="BF1179" s="13" t="s">
        <v>1</v>
      </c>
      <c r="BG1179" s="13" t="s">
        <v>1</v>
      </c>
      <c r="BH1179" s="13" t="s">
        <v>1</v>
      </c>
      <c r="BI1179" s="13" t="s">
        <v>1</v>
      </c>
      <c r="BJ1179" s="13" t="s">
        <v>1</v>
      </c>
      <c r="BK1179" s="13" t="s">
        <v>1</v>
      </c>
      <c r="BL1179" s="13" t="s">
        <v>1</v>
      </c>
      <c r="BM1179" s="13" t="s">
        <v>1</v>
      </c>
      <c r="BN1179" s="13" t="s">
        <v>1</v>
      </c>
      <c r="BO1179" s="13" t="s">
        <v>1</v>
      </c>
      <c r="BP1179" s="13" t="s">
        <v>1</v>
      </c>
      <c r="BQ1179" s="13" t="s">
        <v>1</v>
      </c>
      <c r="BR1179" s="13" t="s">
        <v>1</v>
      </c>
      <c r="BS1179" s="13" t="s">
        <v>1</v>
      </c>
      <c r="BT1179" s="13" t="s">
        <v>1</v>
      </c>
      <c r="BU1179" s="13" t="s">
        <v>1</v>
      </c>
      <c r="BV1179" s="13" t="s">
        <v>1</v>
      </c>
      <c r="BW1179" s="13" t="s">
        <v>1</v>
      </c>
      <c r="BX1179" s="13" t="s">
        <v>1</v>
      </c>
      <c r="BY1179" s="13" t="s">
        <v>1</v>
      </c>
      <c r="BZ1179" s="12" t="s">
        <v>1</v>
      </c>
      <c r="CA1179" s="13" t="s">
        <v>1</v>
      </c>
      <c r="CB1179" s="13" t="s">
        <v>1</v>
      </c>
      <c r="CC1179" s="13" t="s">
        <v>1</v>
      </c>
      <c r="CD1179" s="13" t="s">
        <v>1</v>
      </c>
      <c r="CE1179" s="13" t="s">
        <v>1</v>
      </c>
      <c r="CF1179" s="13" t="s">
        <v>1</v>
      </c>
      <c r="CG1179" s="13" t="s">
        <v>1</v>
      </c>
      <c r="CH1179" s="13" t="s">
        <v>1</v>
      </c>
      <c r="CI1179" s="13" t="s">
        <v>1</v>
      </c>
      <c r="CJ1179" s="12" t="s">
        <v>1</v>
      </c>
      <c r="CK1179" s="12" t="s">
        <v>1</v>
      </c>
      <c r="CL1179" s="13" t="s">
        <v>1</v>
      </c>
      <c r="CM1179" s="13" t="s">
        <v>1</v>
      </c>
      <c r="CN1179" s="13" t="s">
        <v>1</v>
      </c>
      <c r="CO1179" s="13" t="s">
        <v>1</v>
      </c>
      <c r="CP1179" s="13" t="s">
        <v>1</v>
      </c>
      <c r="CQ1179" s="13" t="s">
        <v>1</v>
      </c>
      <c r="CR1179" s="13" t="s">
        <v>1</v>
      </c>
      <c r="CS1179" s="13" t="s">
        <v>1</v>
      </c>
      <c r="CT1179" s="13" t="s">
        <v>1</v>
      </c>
      <c r="CU1179" s="13" t="s">
        <v>1</v>
      </c>
      <c r="CV1179" s="13" t="s">
        <v>1</v>
      </c>
      <c r="CW1179" s="13" t="s">
        <v>1</v>
      </c>
      <c r="CX1179" s="13" t="s">
        <v>1</v>
      </c>
      <c r="CY1179" s="13" t="s">
        <v>1</v>
      </c>
      <c r="CZ1179" s="13" t="s">
        <v>1</v>
      </c>
      <c r="DA1179" s="13" t="s">
        <v>1</v>
      </c>
      <c r="DB1179" s="12" t="s">
        <v>1</v>
      </c>
      <c r="DC1179" s="12" t="s">
        <v>1</v>
      </c>
      <c r="DD1179" s="12" t="s">
        <v>1</v>
      </c>
      <c r="DE1179" s="12" t="s">
        <v>1</v>
      </c>
      <c r="DF1179" s="12" t="s">
        <v>1</v>
      </c>
      <c r="DG1179" s="12" t="s">
        <v>1</v>
      </c>
      <c r="DH1179" s="12" t="s">
        <v>1</v>
      </c>
      <c r="DI1179" s="12" t="s">
        <v>1</v>
      </c>
      <c r="DJ1179" s="12" t="s">
        <v>1</v>
      </c>
      <c r="DK1179" s="12" t="s">
        <v>1</v>
      </c>
      <c r="DL1179" s="12" t="s">
        <v>1</v>
      </c>
      <c r="DM1179" s="12" t="s">
        <v>1</v>
      </c>
      <c r="DN1179" s="23" t="s">
        <v>1</v>
      </c>
      <c r="DO1179" s="12" t="s">
        <v>1</v>
      </c>
      <c r="DP1179" s="12" t="s">
        <v>1</v>
      </c>
      <c r="DQ1179" s="12" t="s">
        <v>1</v>
      </c>
      <c r="DR1179" s="12" t="s">
        <v>1</v>
      </c>
      <c r="DS1179" s="12" t="s">
        <v>1</v>
      </c>
      <c r="DT1179" s="12" t="s">
        <v>1</v>
      </c>
      <c r="DU1179" s="12" t="s">
        <v>1</v>
      </c>
      <c r="DV1179" s="24" t="s">
        <v>1</v>
      </c>
      <c r="DW1179" s="25" t="s">
        <v>1</v>
      </c>
      <c r="DX1179" s="26" t="s">
        <v>1</v>
      </c>
      <c r="DZ1179" s="12" t="s">
        <v>1</v>
      </c>
      <c r="EC1179" s="12" t="s">
        <v>1</v>
      </c>
      <c r="EF1179" s="12" t="s">
        <v>1</v>
      </c>
      <c r="EI1179" s="12" t="s">
        <v>1</v>
      </c>
      <c r="EL1179" s="12" t="s">
        <v>1</v>
      </c>
      <c r="EO1179" s="12" t="s">
        <v>1</v>
      </c>
    </row>
    <row r="1180" spans="1:164" ht="15.5" x14ac:dyDescent="0.35">
      <c r="A1180" s="14"/>
      <c r="B1180" s="14" t="s">
        <v>2</v>
      </c>
      <c r="C1180" s="14" t="s">
        <v>3</v>
      </c>
      <c r="D1180" s="14">
        <v>1989</v>
      </c>
      <c r="E1180" s="14" t="s">
        <v>5</v>
      </c>
      <c r="F1180" s="120" t="s">
        <v>6</v>
      </c>
      <c r="G1180" s="14" t="s">
        <v>7</v>
      </c>
      <c r="H1180" s="14" t="s">
        <v>8</v>
      </c>
      <c r="I1180" s="14" t="s">
        <v>9</v>
      </c>
      <c r="J1180" s="14" t="s">
        <v>10</v>
      </c>
      <c r="K1180" s="15">
        <v>1996</v>
      </c>
      <c r="L1180" s="15">
        <v>1997</v>
      </c>
      <c r="M1180" s="16">
        <v>1998</v>
      </c>
      <c r="N1180" s="16">
        <v>1999</v>
      </c>
      <c r="O1180" s="16">
        <v>2000</v>
      </c>
      <c r="P1180" s="16">
        <v>2001</v>
      </c>
      <c r="Q1180" s="16">
        <v>2002</v>
      </c>
      <c r="R1180" s="16">
        <v>2003</v>
      </c>
      <c r="S1180" s="16">
        <v>2004</v>
      </c>
      <c r="T1180" s="16">
        <v>2005</v>
      </c>
      <c r="U1180" s="16">
        <v>2006</v>
      </c>
      <c r="V1180" s="16">
        <v>2007</v>
      </c>
      <c r="W1180" s="16">
        <v>2008</v>
      </c>
      <c r="X1180" s="17">
        <v>2009</v>
      </c>
      <c r="Y1180" s="17">
        <v>2010</v>
      </c>
      <c r="Z1180" s="16">
        <f>Z5</f>
        <v>2011</v>
      </c>
      <c r="AA1180" s="16">
        <v>2012</v>
      </c>
      <c r="AB1180" s="16">
        <v>2013</v>
      </c>
      <c r="AC1180" s="16">
        <v>2013</v>
      </c>
      <c r="AD1180" s="16">
        <v>2013</v>
      </c>
      <c r="AE1180" s="16">
        <v>2013</v>
      </c>
      <c r="AF1180" s="16">
        <v>2014</v>
      </c>
      <c r="AG1180" s="16">
        <v>2014</v>
      </c>
      <c r="AH1180" s="16">
        <v>2014</v>
      </c>
      <c r="AI1180" s="16">
        <v>2014</v>
      </c>
      <c r="AJ1180" s="17">
        <v>2014</v>
      </c>
      <c r="AK1180" s="17">
        <v>2015</v>
      </c>
      <c r="AL1180" s="17">
        <v>2015</v>
      </c>
      <c r="AM1180" s="17">
        <v>2015</v>
      </c>
      <c r="AN1180" s="17">
        <v>2015</v>
      </c>
      <c r="AO1180" s="17">
        <f>+AO$5</f>
        <v>2015</v>
      </c>
      <c r="AP1180" s="17">
        <v>2016</v>
      </c>
      <c r="AQ1180" s="17">
        <v>2016</v>
      </c>
      <c r="AR1180" s="17">
        <v>2016</v>
      </c>
      <c r="AS1180" s="17">
        <f>+AS$5</f>
        <v>2016</v>
      </c>
      <c r="AT1180" s="17">
        <v>2017</v>
      </c>
      <c r="AU1180" s="17">
        <v>2017</v>
      </c>
      <c r="AV1180" s="17">
        <v>2017</v>
      </c>
      <c r="AW1180" s="17">
        <v>2017</v>
      </c>
      <c r="AX1180" s="17">
        <f>+AX$5</f>
        <v>2017</v>
      </c>
      <c r="AY1180" s="17"/>
      <c r="AZ1180" s="17">
        <v>2018</v>
      </c>
      <c r="BA1180" s="17">
        <v>2018</v>
      </c>
      <c r="BB1180" s="17">
        <v>2018</v>
      </c>
      <c r="BC1180" s="17">
        <v>2018</v>
      </c>
      <c r="BD1180" s="17">
        <v>2018</v>
      </c>
      <c r="BE1180" s="17">
        <v>2018</v>
      </c>
      <c r="BF1180" s="17">
        <f>+BF$5</f>
        <v>2018</v>
      </c>
      <c r="BG1180" s="17">
        <v>2019</v>
      </c>
      <c r="BH1180" s="17">
        <v>2019</v>
      </c>
      <c r="BI1180" s="17">
        <v>2019</v>
      </c>
      <c r="BJ1180" s="17">
        <v>2019</v>
      </c>
      <c r="BK1180" s="17">
        <v>2019</v>
      </c>
      <c r="BL1180" s="17">
        <v>2019</v>
      </c>
      <c r="BM1180" s="17">
        <v>2019</v>
      </c>
      <c r="BN1180" s="17">
        <v>2019</v>
      </c>
      <c r="BO1180" s="17">
        <f>+BO$5</f>
        <v>2019</v>
      </c>
      <c r="BP1180" s="17">
        <v>2020</v>
      </c>
      <c r="BQ1180" s="17">
        <v>2020</v>
      </c>
      <c r="BR1180" s="17">
        <v>2020</v>
      </c>
      <c r="BS1180" s="17">
        <v>2020</v>
      </c>
      <c r="BT1180" s="17">
        <v>2020</v>
      </c>
      <c r="BU1180" s="17">
        <v>2020</v>
      </c>
      <c r="BV1180" s="17">
        <v>2020</v>
      </c>
      <c r="BW1180" s="17">
        <v>2020</v>
      </c>
      <c r="BX1180" s="17">
        <v>2020</v>
      </c>
      <c r="BY1180" s="17">
        <v>2020</v>
      </c>
      <c r="BZ1180" s="16">
        <v>2020</v>
      </c>
      <c r="CA1180" s="17">
        <f>+CA$5</f>
        <v>2020</v>
      </c>
      <c r="CB1180" s="17">
        <v>2021</v>
      </c>
      <c r="CC1180" s="17">
        <v>2021</v>
      </c>
      <c r="CD1180" s="17">
        <v>2021</v>
      </c>
      <c r="CE1180" s="17">
        <v>2021</v>
      </c>
      <c r="CF1180" s="17">
        <v>2021</v>
      </c>
      <c r="CG1180" s="17">
        <v>2021</v>
      </c>
      <c r="CH1180" s="17">
        <v>2021</v>
      </c>
      <c r="CI1180" s="17">
        <v>2021</v>
      </c>
      <c r="CJ1180" s="16">
        <v>2021</v>
      </c>
      <c r="CK1180" s="16">
        <v>2021</v>
      </c>
      <c r="CL1180" s="17">
        <f>+CL$5</f>
        <v>2021</v>
      </c>
      <c r="CM1180" s="17">
        <v>2022</v>
      </c>
      <c r="CN1180" s="17">
        <v>2022</v>
      </c>
      <c r="CO1180" s="17">
        <v>2022</v>
      </c>
      <c r="CP1180" s="17">
        <v>2022</v>
      </c>
      <c r="CQ1180" s="17">
        <v>2022</v>
      </c>
      <c r="CR1180" s="17">
        <v>2022</v>
      </c>
      <c r="CS1180" s="17">
        <v>2022</v>
      </c>
      <c r="CT1180" s="17">
        <v>2022</v>
      </c>
      <c r="CU1180" s="17">
        <v>2022</v>
      </c>
      <c r="CV1180" s="17">
        <v>2022</v>
      </c>
      <c r="CW1180" s="17">
        <v>2022</v>
      </c>
      <c r="CX1180" s="17">
        <v>2022</v>
      </c>
      <c r="CY1180" s="17">
        <v>2022</v>
      </c>
      <c r="CZ1180" s="17">
        <v>2022</v>
      </c>
      <c r="DA1180" s="17">
        <f t="shared" ref="DA1180:DN1180" si="1169">+DA$5</f>
        <v>2022</v>
      </c>
      <c r="DB1180" s="16">
        <v>2023</v>
      </c>
      <c r="DC1180" s="16">
        <v>2023</v>
      </c>
      <c r="DD1180" s="16">
        <v>2023</v>
      </c>
      <c r="DE1180" s="16">
        <v>2023</v>
      </c>
      <c r="DF1180" s="16">
        <v>2023</v>
      </c>
      <c r="DG1180" s="16">
        <v>2023</v>
      </c>
      <c r="DH1180" s="16">
        <v>2023</v>
      </c>
      <c r="DI1180" s="16">
        <v>2023</v>
      </c>
      <c r="DJ1180" s="16">
        <v>2023</v>
      </c>
      <c r="DK1180" s="16">
        <v>2023</v>
      </c>
      <c r="DL1180" s="16">
        <v>2023</v>
      </c>
      <c r="DM1180" s="16">
        <v>2023</v>
      </c>
      <c r="DN1180" s="19">
        <f t="shared" si="1169"/>
        <v>2023</v>
      </c>
      <c r="DO1180" s="16">
        <v>2023</v>
      </c>
      <c r="DP1180" s="16">
        <v>2024</v>
      </c>
      <c r="DQ1180" s="16">
        <v>2024</v>
      </c>
      <c r="DR1180" s="16">
        <v>2024</v>
      </c>
      <c r="DS1180" s="16">
        <v>2024</v>
      </c>
      <c r="DT1180" s="16">
        <v>2024</v>
      </c>
      <c r="DU1180" s="16">
        <v>2024</v>
      </c>
      <c r="DV1180" s="20">
        <f>+DV$5</f>
        <v>2024</v>
      </c>
      <c r="DW1180" s="21">
        <f>+DW$5</f>
        <v>2024</v>
      </c>
      <c r="DX1180" s="22">
        <f>+DX$5</f>
        <v>2024</v>
      </c>
      <c r="DZ1180" s="16">
        <f>+DZ$5</f>
        <v>2025</v>
      </c>
      <c r="EC1180" s="16">
        <f>+EC$5</f>
        <v>2026</v>
      </c>
      <c r="EF1180" s="16">
        <f>+EF$5</f>
        <v>2027</v>
      </c>
      <c r="EI1180" s="16">
        <f>+EI$5</f>
        <v>2028</v>
      </c>
      <c r="EL1180" s="16">
        <f>+EL$5</f>
        <v>2029</v>
      </c>
      <c r="EO1180" s="16">
        <f>+EO$5</f>
        <v>2030</v>
      </c>
    </row>
    <row r="1181" spans="1:164" ht="15.5" x14ac:dyDescent="0.35">
      <c r="A1181" s="12" t="s">
        <v>1</v>
      </c>
      <c r="B1181" s="12" t="s">
        <v>1</v>
      </c>
      <c r="C1181" s="12" t="s">
        <v>1</v>
      </c>
      <c r="D1181" s="12" t="s">
        <v>1</v>
      </c>
      <c r="E1181" s="12" t="s">
        <v>1</v>
      </c>
      <c r="F1181" s="12" t="s">
        <v>1</v>
      </c>
      <c r="G1181" s="12" t="s">
        <v>1</v>
      </c>
      <c r="H1181" s="12" t="s">
        <v>1</v>
      </c>
      <c r="I1181" s="12" t="s">
        <v>1</v>
      </c>
      <c r="J1181" s="12" t="s">
        <v>1</v>
      </c>
      <c r="K1181" s="12" t="s">
        <v>1</v>
      </c>
      <c r="L1181" s="12" t="s">
        <v>1</v>
      </c>
      <c r="M1181" s="12" t="s">
        <v>1</v>
      </c>
      <c r="N1181" s="12" t="s">
        <v>1</v>
      </c>
      <c r="O1181" s="12" t="s">
        <v>1</v>
      </c>
      <c r="P1181" s="12" t="s">
        <v>1</v>
      </c>
      <c r="Q1181" s="12" t="str">
        <f>+Q$6</f>
        <v>-</v>
      </c>
      <c r="R1181" s="12" t="str">
        <f>+R$6</f>
        <v>-</v>
      </c>
      <c r="S1181" s="12" t="str">
        <f>+S$6</f>
        <v>-</v>
      </c>
      <c r="T1181" s="12" t="str">
        <f>+T$6</f>
        <v>-</v>
      </c>
      <c r="U1181" s="12" t="s">
        <v>1</v>
      </c>
      <c r="V1181" s="12" t="s">
        <v>1</v>
      </c>
      <c r="W1181" s="12" t="s">
        <v>1</v>
      </c>
      <c r="X1181" s="13" t="s">
        <v>1</v>
      </c>
      <c r="Y1181" s="13" t="s">
        <v>1</v>
      </c>
      <c r="Z1181" s="12" t="s">
        <v>1</v>
      </c>
      <c r="AA1181" s="12" t="s">
        <v>1</v>
      </c>
      <c r="AB1181" s="12" t="s">
        <v>1</v>
      </c>
      <c r="AC1181" s="12" t="s">
        <v>1</v>
      </c>
      <c r="AD1181" s="12" t="s">
        <v>1</v>
      </c>
      <c r="AE1181" s="12" t="s">
        <v>1</v>
      </c>
      <c r="AF1181" s="12" t="s">
        <v>1</v>
      </c>
      <c r="AG1181" s="12" t="s">
        <v>1</v>
      </c>
      <c r="AH1181" s="12" t="s">
        <v>1</v>
      </c>
      <c r="AI1181" s="12" t="s">
        <v>1</v>
      </c>
      <c r="AJ1181" s="13" t="s">
        <v>1</v>
      </c>
      <c r="AK1181" s="13" t="s">
        <v>1</v>
      </c>
      <c r="AL1181" s="13" t="s">
        <v>1</v>
      </c>
      <c r="AM1181" s="13" t="s">
        <v>1</v>
      </c>
      <c r="AN1181" s="13" t="s">
        <v>1</v>
      </c>
      <c r="AO1181" s="13" t="s">
        <v>1</v>
      </c>
      <c r="AP1181" s="13" t="s">
        <v>1</v>
      </c>
      <c r="AQ1181" s="13" t="s">
        <v>1</v>
      </c>
      <c r="AR1181" s="13" t="s">
        <v>1</v>
      </c>
      <c r="AS1181" s="13" t="s">
        <v>1</v>
      </c>
      <c r="AT1181" s="13" t="s">
        <v>1</v>
      </c>
      <c r="AU1181" s="13" t="s">
        <v>1</v>
      </c>
      <c r="AV1181" s="13" t="s">
        <v>1</v>
      </c>
      <c r="AW1181" s="13" t="s">
        <v>1</v>
      </c>
      <c r="AX1181" s="13" t="s">
        <v>1</v>
      </c>
      <c r="AY1181" s="13"/>
      <c r="AZ1181" s="13" t="s">
        <v>1</v>
      </c>
      <c r="BA1181" s="13" t="s">
        <v>1</v>
      </c>
      <c r="BB1181" s="13" t="s">
        <v>1</v>
      </c>
      <c r="BC1181" s="13" t="s">
        <v>1</v>
      </c>
      <c r="BD1181" s="13" t="s">
        <v>1</v>
      </c>
      <c r="BE1181" s="13" t="s">
        <v>1</v>
      </c>
      <c r="BF1181" s="13" t="s">
        <v>1</v>
      </c>
      <c r="BG1181" s="13" t="s">
        <v>1</v>
      </c>
      <c r="BH1181" s="13" t="s">
        <v>1</v>
      </c>
      <c r="BI1181" s="13" t="s">
        <v>1</v>
      </c>
      <c r="BJ1181" s="13" t="s">
        <v>1</v>
      </c>
      <c r="BK1181" s="13" t="s">
        <v>1</v>
      </c>
      <c r="BL1181" s="13" t="s">
        <v>1</v>
      </c>
      <c r="BM1181" s="13" t="s">
        <v>1</v>
      </c>
      <c r="BN1181" s="13" t="s">
        <v>1</v>
      </c>
      <c r="BO1181" s="13" t="s">
        <v>1</v>
      </c>
      <c r="BP1181" s="13" t="s">
        <v>1</v>
      </c>
      <c r="BQ1181" s="13" t="s">
        <v>1</v>
      </c>
      <c r="BR1181" s="13" t="s">
        <v>1</v>
      </c>
      <c r="BS1181" s="13" t="s">
        <v>1</v>
      </c>
      <c r="BT1181" s="13" t="s">
        <v>1</v>
      </c>
      <c r="BU1181" s="13" t="s">
        <v>1</v>
      </c>
      <c r="BV1181" s="13" t="s">
        <v>1</v>
      </c>
      <c r="BW1181" s="13" t="s">
        <v>1</v>
      </c>
      <c r="BX1181" s="13" t="s">
        <v>1</v>
      </c>
      <c r="BY1181" s="13" t="s">
        <v>1</v>
      </c>
      <c r="BZ1181" s="12" t="s">
        <v>1</v>
      </c>
      <c r="CA1181" s="13" t="s">
        <v>1</v>
      </c>
      <c r="CB1181" s="13" t="s">
        <v>1</v>
      </c>
      <c r="CC1181" s="13" t="s">
        <v>1</v>
      </c>
      <c r="CD1181" s="13" t="s">
        <v>1</v>
      </c>
      <c r="CE1181" s="13" t="s">
        <v>1</v>
      </c>
      <c r="CF1181" s="13" t="s">
        <v>1</v>
      </c>
      <c r="CG1181" s="13" t="s">
        <v>1</v>
      </c>
      <c r="CH1181" s="13" t="s">
        <v>1</v>
      </c>
      <c r="CI1181" s="13" t="s">
        <v>1</v>
      </c>
      <c r="CJ1181" s="12" t="s">
        <v>1</v>
      </c>
      <c r="CK1181" s="12" t="s">
        <v>1</v>
      </c>
      <c r="CL1181" s="13" t="s">
        <v>1</v>
      </c>
      <c r="CM1181" s="13" t="s">
        <v>1</v>
      </c>
      <c r="CN1181" s="13" t="s">
        <v>1</v>
      </c>
      <c r="CO1181" s="13" t="s">
        <v>1</v>
      </c>
      <c r="CP1181" s="13" t="s">
        <v>1</v>
      </c>
      <c r="CQ1181" s="13" t="s">
        <v>1</v>
      </c>
      <c r="CR1181" s="13" t="s">
        <v>1</v>
      </c>
      <c r="CS1181" s="13" t="s">
        <v>1</v>
      </c>
      <c r="CT1181" s="13" t="s">
        <v>1</v>
      </c>
      <c r="CU1181" s="13" t="s">
        <v>1</v>
      </c>
      <c r="CV1181" s="13" t="s">
        <v>1</v>
      </c>
      <c r="CW1181" s="13" t="s">
        <v>1</v>
      </c>
      <c r="CX1181" s="13" t="s">
        <v>1</v>
      </c>
      <c r="CY1181" s="13" t="s">
        <v>1</v>
      </c>
      <c r="CZ1181" s="13" t="s">
        <v>1</v>
      </c>
      <c r="DA1181" s="13" t="s">
        <v>1</v>
      </c>
      <c r="DB1181" s="12" t="s">
        <v>1</v>
      </c>
      <c r="DC1181" s="12" t="s">
        <v>1</v>
      </c>
      <c r="DD1181" s="12" t="s">
        <v>1</v>
      </c>
      <c r="DE1181" s="12" t="s">
        <v>1</v>
      </c>
      <c r="DF1181" s="12" t="s">
        <v>1</v>
      </c>
      <c r="DG1181" s="12" t="s">
        <v>1</v>
      </c>
      <c r="DH1181" s="12" t="s">
        <v>1</v>
      </c>
      <c r="DI1181" s="12" t="s">
        <v>1</v>
      </c>
      <c r="DJ1181" s="12" t="s">
        <v>1</v>
      </c>
      <c r="DK1181" s="12" t="s">
        <v>1</v>
      </c>
      <c r="DL1181" s="12" t="s">
        <v>1</v>
      </c>
      <c r="DM1181" s="12" t="s">
        <v>1</v>
      </c>
      <c r="DN1181" s="23" t="s">
        <v>1</v>
      </c>
      <c r="DO1181" s="12" t="s">
        <v>1</v>
      </c>
      <c r="DP1181" s="12" t="s">
        <v>1</v>
      </c>
      <c r="DQ1181" s="12" t="s">
        <v>1</v>
      </c>
      <c r="DR1181" s="12" t="s">
        <v>1</v>
      </c>
      <c r="DS1181" s="12" t="s">
        <v>1</v>
      </c>
      <c r="DT1181" s="12" t="s">
        <v>1</v>
      </c>
      <c r="DU1181" s="12" t="s">
        <v>1</v>
      </c>
      <c r="DV1181" s="24" t="s">
        <v>1</v>
      </c>
      <c r="DW1181" s="25" t="s">
        <v>1</v>
      </c>
      <c r="DX1181" s="26" t="s">
        <v>1</v>
      </c>
      <c r="DZ1181" s="12" t="s">
        <v>1</v>
      </c>
      <c r="EC1181" s="12" t="s">
        <v>1</v>
      </c>
      <c r="EF1181" s="12" t="s">
        <v>1</v>
      </c>
      <c r="EI1181" s="12" t="s">
        <v>1</v>
      </c>
      <c r="EL1181" s="12" t="s">
        <v>1</v>
      </c>
      <c r="EO1181" s="12" t="s">
        <v>1</v>
      </c>
    </row>
    <row r="1182" spans="1:164" ht="15.5" x14ac:dyDescent="0.35">
      <c r="A1182" s="27"/>
      <c r="B1182" s="27"/>
      <c r="C1182" s="27"/>
      <c r="D1182" s="27"/>
      <c r="E1182" s="27"/>
      <c r="F1182" s="27"/>
      <c r="G1182" s="27"/>
      <c r="H1182" s="27"/>
      <c r="I1182" s="27"/>
      <c r="J1182" s="27"/>
      <c r="K1182" s="14"/>
      <c r="L1182" s="14"/>
      <c r="M1182" s="14"/>
      <c r="N1182" s="14"/>
      <c r="O1182" s="28"/>
      <c r="P1182" s="28"/>
      <c r="Q1182" s="28"/>
      <c r="R1182" s="28"/>
      <c r="S1182" s="28"/>
      <c r="T1182" s="28"/>
      <c r="U1182" s="28" t="str">
        <f>+U$7</f>
        <v/>
      </c>
      <c r="V1182" s="14"/>
      <c r="W1182" s="14"/>
      <c r="X1182" s="30"/>
      <c r="Y1182" s="30"/>
      <c r="Z1182" s="14"/>
      <c r="AA1182" s="14"/>
      <c r="AB1182" s="14" t="s">
        <v>12</v>
      </c>
      <c r="AC1182" s="14" t="s">
        <v>13</v>
      </c>
      <c r="AD1182" s="14" t="str">
        <f>+$AD$7</f>
        <v>Maj old</v>
      </c>
      <c r="AE1182" s="14"/>
      <c r="AF1182" s="14" t="s">
        <v>12</v>
      </c>
      <c r="AG1182" s="14" t="s">
        <v>13</v>
      </c>
      <c r="AH1182" s="14" t="s">
        <v>15</v>
      </c>
      <c r="AI1182" s="14" t="s">
        <v>16</v>
      </c>
      <c r="AJ1182" s="30"/>
      <c r="AK1182" s="30" t="s">
        <v>12</v>
      </c>
      <c r="AL1182" s="30" t="s">
        <v>13</v>
      </c>
      <c r="AM1182" s="30" t="s">
        <v>15</v>
      </c>
      <c r="AN1182" s="30" t="s">
        <v>17</v>
      </c>
      <c r="AO1182" s="30" t="str">
        <f>+AO$7</f>
        <v>Estim.</v>
      </c>
      <c r="AP1182" s="30" t="s">
        <v>12</v>
      </c>
      <c r="AQ1182" s="30" t="s">
        <v>13</v>
      </c>
      <c r="AR1182" s="30" t="s">
        <v>15</v>
      </c>
      <c r="AS1182" s="30" t="str">
        <f>+AS$7</f>
        <v>Estim.</v>
      </c>
      <c r="AT1182" s="30" t="s">
        <v>12</v>
      </c>
      <c r="AU1182" s="30" t="s">
        <v>13</v>
      </c>
      <c r="AV1182" s="30" t="s">
        <v>19</v>
      </c>
      <c r="AW1182" s="30" t="s">
        <v>20</v>
      </c>
      <c r="AX1182" s="30" t="str">
        <f>+AX$7</f>
        <v>Estim</v>
      </c>
      <c r="AY1182" s="30"/>
      <c r="AZ1182" s="30" t="s">
        <v>12</v>
      </c>
      <c r="BA1182" s="30" t="s">
        <v>22</v>
      </c>
      <c r="BB1182" s="30" t="s">
        <v>23</v>
      </c>
      <c r="BC1182" s="30" t="s">
        <v>24</v>
      </c>
      <c r="BD1182" s="30" t="s">
        <v>25</v>
      </c>
      <c r="BE1182" s="30" t="s">
        <v>26</v>
      </c>
      <c r="BF1182" s="30" t="str">
        <f>+BF$7</f>
        <v>Estim</v>
      </c>
      <c r="BG1182" s="30" t="s">
        <v>12</v>
      </c>
      <c r="BH1182" s="30" t="s">
        <v>27</v>
      </c>
      <c r="BI1182" s="30" t="s">
        <v>23</v>
      </c>
      <c r="BJ1182" s="30" t="s">
        <v>26</v>
      </c>
      <c r="BK1182" s="30" t="s">
        <v>28</v>
      </c>
      <c r="BL1182" s="30" t="s">
        <v>29</v>
      </c>
      <c r="BM1182" s="30" t="s">
        <v>30</v>
      </c>
      <c r="BN1182" s="30" t="s">
        <v>31</v>
      </c>
      <c r="BO1182" s="30" t="str">
        <f>+BO$7</f>
        <v>Estim</v>
      </c>
      <c r="BP1182" s="30" t="s">
        <v>12</v>
      </c>
      <c r="BQ1182" s="30" t="s">
        <v>12</v>
      </c>
      <c r="BR1182" s="30" t="s">
        <v>27</v>
      </c>
      <c r="BS1182" s="30" t="s">
        <v>29</v>
      </c>
      <c r="BT1182" s="30" t="s">
        <v>23</v>
      </c>
      <c r="BU1182" s="30" t="s">
        <v>29</v>
      </c>
      <c r="BV1182" s="30" t="s">
        <v>31</v>
      </c>
      <c r="BW1182" s="30" t="s">
        <v>32</v>
      </c>
      <c r="BX1182" s="30" t="s">
        <v>32</v>
      </c>
      <c r="BY1182" s="30" t="s">
        <v>32</v>
      </c>
      <c r="BZ1182" s="14" t="s">
        <v>33</v>
      </c>
      <c r="CA1182" s="30" t="str">
        <f>+CA$7</f>
        <v>Estim</v>
      </c>
      <c r="CB1182" s="30" t="s">
        <v>12</v>
      </c>
      <c r="CC1182" s="30" t="s">
        <v>12</v>
      </c>
      <c r="CD1182" s="30" t="s">
        <v>12</v>
      </c>
      <c r="CE1182" s="30" t="s">
        <v>12</v>
      </c>
      <c r="CF1182" s="30" t="s">
        <v>12</v>
      </c>
      <c r="CG1182" s="30" t="s">
        <v>12</v>
      </c>
      <c r="CH1182" s="30" t="s">
        <v>34</v>
      </c>
      <c r="CI1182" s="30" t="s">
        <v>34</v>
      </c>
      <c r="CJ1182" s="14" t="s">
        <v>25</v>
      </c>
      <c r="CK1182" s="14" t="s">
        <v>25</v>
      </c>
      <c r="CL1182" s="30" t="str">
        <f>+CL$7</f>
        <v>Estim.</v>
      </c>
      <c r="CM1182" s="30" t="s">
        <v>12</v>
      </c>
      <c r="CN1182" s="30" t="s">
        <v>36</v>
      </c>
      <c r="CO1182" s="30" t="s">
        <v>36</v>
      </c>
      <c r="CP1182" s="30" t="s">
        <v>101</v>
      </c>
      <c r="CQ1182" s="30" t="s">
        <v>36</v>
      </c>
      <c r="CR1182" s="30" t="s">
        <v>102</v>
      </c>
      <c r="CS1182" s="30" t="s">
        <v>103</v>
      </c>
      <c r="CT1182" s="30" t="s">
        <v>104</v>
      </c>
      <c r="CU1182" s="30" t="s">
        <v>105</v>
      </c>
      <c r="CV1182" s="30" t="s">
        <v>37</v>
      </c>
      <c r="CW1182" s="30" t="s">
        <v>37</v>
      </c>
      <c r="CX1182" s="30" t="s">
        <v>38</v>
      </c>
      <c r="CY1182" s="30" t="s">
        <v>38</v>
      </c>
      <c r="CZ1182" s="30" t="s">
        <v>37</v>
      </c>
      <c r="DA1182" s="30" t="str">
        <f t="shared" ref="DA1182:DN1182" si="1170">+DA$7</f>
        <v>Estim.</v>
      </c>
      <c r="DB1182" s="14" t="s">
        <v>39</v>
      </c>
      <c r="DC1182" s="14" t="s">
        <v>40</v>
      </c>
      <c r="DD1182" s="14" t="s">
        <v>41</v>
      </c>
      <c r="DE1182" s="14" t="s">
        <v>42</v>
      </c>
      <c r="DF1182" s="14" t="s">
        <v>43</v>
      </c>
      <c r="DG1182" s="14" t="s">
        <v>44</v>
      </c>
      <c r="DH1182" s="14" t="s">
        <v>45</v>
      </c>
      <c r="DI1182" s="14" t="s">
        <v>46</v>
      </c>
      <c r="DJ1182" s="14" t="s">
        <v>47</v>
      </c>
      <c r="DK1182" s="14" t="s">
        <v>45</v>
      </c>
      <c r="DL1182" s="14" t="s">
        <v>46</v>
      </c>
      <c r="DM1182" s="14" t="s">
        <v>47</v>
      </c>
      <c r="DN1182" s="34" t="str">
        <f t="shared" si="1170"/>
        <v>Estim.</v>
      </c>
      <c r="DO1182" s="14" t="s">
        <v>47</v>
      </c>
      <c r="DP1182" s="14" t="s">
        <v>12</v>
      </c>
      <c r="DQ1182" s="14" t="s">
        <v>12</v>
      </c>
      <c r="DR1182" s="14" t="s">
        <v>12</v>
      </c>
      <c r="DS1182" s="14" t="s">
        <v>23</v>
      </c>
      <c r="DT1182" s="14" t="s">
        <v>23</v>
      </c>
      <c r="DU1182" s="14" t="s">
        <v>23</v>
      </c>
      <c r="DV1182" s="121" t="str">
        <f>+DV$7</f>
        <v>MAJ nov</v>
      </c>
      <c r="DW1182" s="122" t="str">
        <f>+DW$7</f>
        <v>MAJ nov</v>
      </c>
      <c r="DX1182" s="123" t="str">
        <f>+DX$7</f>
        <v>Prév.Rév.</v>
      </c>
      <c r="DZ1182" s="14" t="str">
        <f>+DZ$7</f>
        <v>Prév.</v>
      </c>
      <c r="EC1182" s="14" t="str">
        <f>+EC$7</f>
        <v>Prév.</v>
      </c>
      <c r="EF1182" s="14" t="str">
        <f>+EF$7</f>
        <v>Prév.</v>
      </c>
      <c r="EI1182" s="14" t="str">
        <f>+EI$7</f>
        <v>Prév.</v>
      </c>
      <c r="EL1182" s="14" t="str">
        <f>+EL$7</f>
        <v>Prév.</v>
      </c>
      <c r="EO1182" s="14" t="str">
        <f>+EO$7</f>
        <v>Prév.</v>
      </c>
    </row>
    <row r="1183" spans="1:164" ht="15.5" x14ac:dyDescent="0.35">
      <c r="A1183" s="238" t="s">
        <v>437</v>
      </c>
      <c r="B1183" s="239"/>
      <c r="C1183" s="239"/>
      <c r="D1183" s="239"/>
      <c r="E1183" s="239"/>
      <c r="F1183" s="239"/>
      <c r="G1183" s="239"/>
      <c r="H1183" s="239"/>
      <c r="I1183" s="239"/>
      <c r="J1183" s="239"/>
      <c r="K1183" s="239"/>
      <c r="L1183" s="239"/>
      <c r="M1183" s="239"/>
      <c r="N1183" s="239"/>
      <c r="O1183" s="239"/>
      <c r="P1183" s="27"/>
      <c r="Q1183" s="239"/>
      <c r="R1183" s="239"/>
      <c r="S1183" s="239"/>
      <c r="T1183" s="240"/>
      <c r="U1183" s="240"/>
      <c r="V1183" s="240"/>
      <c r="W1183" s="240"/>
      <c r="X1183" s="241"/>
      <c r="Y1183" s="241"/>
      <c r="Z1183" s="240"/>
      <c r="AA1183" s="240"/>
      <c r="AB1183" s="240"/>
      <c r="AC1183" s="240"/>
      <c r="AD1183" s="240"/>
      <c r="AE1183" s="240"/>
      <c r="AF1183" s="240"/>
      <c r="AG1183" s="240"/>
      <c r="AH1183" s="240"/>
      <c r="AI1183" s="240"/>
      <c r="AJ1183" s="241"/>
      <c r="AK1183" s="241"/>
      <c r="AL1183" s="241"/>
      <c r="AM1183" s="241"/>
      <c r="AN1183" s="241"/>
      <c r="AO1183" s="241"/>
      <c r="AP1183" s="241"/>
      <c r="AQ1183" s="241"/>
      <c r="AR1183" s="241"/>
      <c r="AS1183" s="241"/>
      <c r="AT1183" s="241"/>
      <c r="AU1183" s="241"/>
      <c r="AV1183" s="241"/>
      <c r="AW1183" s="241"/>
      <c r="AX1183" s="241"/>
      <c r="AY1183" s="241"/>
      <c r="AZ1183" s="241"/>
      <c r="BA1183" s="241"/>
      <c r="BB1183" s="241"/>
      <c r="BC1183" s="241"/>
      <c r="BD1183" s="241"/>
      <c r="BE1183" s="241"/>
      <c r="BF1183" s="241"/>
      <c r="BG1183" s="241"/>
      <c r="BH1183" s="241"/>
      <c r="BI1183" s="241"/>
      <c r="BJ1183" s="241"/>
      <c r="BK1183" s="241"/>
      <c r="BL1183" s="241"/>
      <c r="BM1183" s="241"/>
      <c r="BN1183" s="241"/>
      <c r="BO1183" s="241"/>
      <c r="BP1183" s="241"/>
      <c r="BQ1183" s="241"/>
      <c r="BR1183" s="241"/>
      <c r="BS1183" s="241"/>
      <c r="BT1183" s="241"/>
      <c r="BU1183" s="241"/>
      <c r="BV1183" s="241"/>
      <c r="BW1183" s="241"/>
      <c r="BX1183" s="241"/>
      <c r="BY1183" s="241"/>
      <c r="BZ1183" s="240"/>
      <c r="CA1183" s="241"/>
      <c r="CB1183" s="241"/>
      <c r="CC1183" s="241"/>
      <c r="CD1183" s="241"/>
      <c r="CE1183" s="241"/>
      <c r="CF1183" s="241"/>
      <c r="CG1183" s="241"/>
      <c r="CH1183" s="241"/>
      <c r="CI1183" s="241"/>
      <c r="CJ1183" s="240"/>
      <c r="CK1183" s="240"/>
      <c r="CL1183" s="241"/>
      <c r="CM1183" s="241"/>
      <c r="CN1183" s="241"/>
      <c r="CO1183" s="241"/>
      <c r="CP1183" s="241"/>
      <c r="CQ1183" s="241"/>
      <c r="CR1183" s="241"/>
      <c r="CS1183" s="241"/>
      <c r="CT1183" s="241"/>
      <c r="CU1183" s="241"/>
      <c r="CV1183" s="241"/>
      <c r="CW1183" s="241"/>
      <c r="CX1183" s="241"/>
      <c r="CY1183" s="241"/>
      <c r="CZ1183" s="241"/>
      <c r="DA1183" s="241"/>
      <c r="DB1183" s="240"/>
      <c r="DC1183" s="240"/>
      <c r="DD1183" s="240"/>
      <c r="DE1183" s="240"/>
      <c r="DF1183" s="240"/>
      <c r="DG1183" s="240"/>
      <c r="DH1183" s="240"/>
      <c r="DI1183" s="240"/>
      <c r="DJ1183" s="240"/>
      <c r="DK1183" s="240"/>
      <c r="DL1183" s="240"/>
      <c r="DM1183" s="240"/>
      <c r="DN1183" s="242"/>
      <c r="DO1183" s="240"/>
      <c r="DP1183" s="240"/>
      <c r="DQ1183" s="240"/>
      <c r="DR1183" s="240"/>
      <c r="DS1183" s="240"/>
      <c r="DT1183" s="240"/>
      <c r="DU1183" s="240"/>
      <c r="DV1183" s="243"/>
      <c r="DW1183" s="244"/>
      <c r="DX1183" s="245"/>
      <c r="DY1183" s="27"/>
      <c r="DZ1183" s="240"/>
      <c r="EA1183" s="27"/>
      <c r="EB1183" s="27"/>
      <c r="EC1183" s="240"/>
      <c r="ED1183" s="27"/>
      <c r="EE1183" s="27"/>
      <c r="EF1183" s="240"/>
      <c r="EI1183" s="240"/>
      <c r="EJ1183" s="27"/>
      <c r="EK1183" s="27"/>
      <c r="EL1183" s="240"/>
      <c r="EM1183" s="27"/>
      <c r="EN1183" s="27"/>
      <c r="EO1183" s="240"/>
      <c r="EP1183" s="27"/>
      <c r="EQ1183" s="27"/>
      <c r="ER1183" s="27"/>
      <c r="ES1183" s="27"/>
      <c r="ET1183" s="27"/>
      <c r="EU1183" s="27"/>
      <c r="EV1183" s="27"/>
      <c r="EW1183" s="27"/>
      <c r="EX1183" s="27"/>
      <c r="EY1183" s="27"/>
      <c r="EZ1183" s="27"/>
      <c r="FA1183" s="27"/>
      <c r="FB1183" s="27"/>
      <c r="FC1183" s="27"/>
      <c r="FD1183" s="27"/>
      <c r="FE1183" s="27"/>
      <c r="FF1183" s="27"/>
      <c r="FG1183" s="27"/>
      <c r="FH1183" s="27"/>
    </row>
    <row r="1184" spans="1:164" ht="15.5" x14ac:dyDescent="0.35">
      <c r="A1184" s="246"/>
      <c r="B1184" s="239"/>
      <c r="C1184" s="239"/>
      <c r="D1184" s="239"/>
      <c r="E1184" s="239"/>
      <c r="F1184" s="239"/>
      <c r="G1184" s="239"/>
      <c r="H1184" s="239"/>
      <c r="I1184" s="239"/>
      <c r="J1184" s="239"/>
      <c r="K1184" s="239"/>
      <c r="L1184" s="239"/>
      <c r="M1184" s="239"/>
      <c r="N1184" s="239"/>
      <c r="O1184" s="239"/>
      <c r="P1184" s="27"/>
      <c r="Q1184" s="239"/>
      <c r="R1184" s="239"/>
      <c r="S1184" s="239"/>
      <c r="T1184" s="240"/>
      <c r="U1184" s="240"/>
      <c r="V1184" s="240"/>
      <c r="W1184" s="240"/>
      <c r="X1184" s="241"/>
      <c r="Y1184" s="241"/>
      <c r="Z1184" s="240"/>
      <c r="AA1184" s="240"/>
      <c r="AB1184" s="240"/>
      <c r="AC1184" s="240"/>
      <c r="AD1184" s="240"/>
      <c r="AE1184" s="240"/>
      <c r="AF1184" s="240"/>
      <c r="AG1184" s="240"/>
      <c r="AH1184" s="240"/>
      <c r="AI1184" s="240"/>
      <c r="AJ1184" s="241"/>
      <c r="AK1184" s="241"/>
      <c r="AL1184" s="241"/>
      <c r="AM1184" s="241"/>
      <c r="AN1184" s="241"/>
      <c r="AO1184" s="241"/>
      <c r="AP1184" s="241"/>
      <c r="AQ1184" s="241"/>
      <c r="AR1184" s="241"/>
      <c r="AS1184" s="241"/>
      <c r="AT1184" s="241"/>
      <c r="AU1184" s="241"/>
      <c r="AV1184" s="241"/>
      <c r="AW1184" s="241"/>
      <c r="AX1184" s="241"/>
      <c r="AY1184" s="241"/>
      <c r="AZ1184" s="241"/>
      <c r="BA1184" s="241"/>
      <c r="BB1184" s="241"/>
      <c r="BC1184" s="241"/>
      <c r="BD1184" s="241"/>
      <c r="BE1184" s="241"/>
      <c r="BF1184" s="241"/>
      <c r="BG1184" s="241"/>
      <c r="BH1184" s="241"/>
      <c r="BI1184" s="241"/>
      <c r="BJ1184" s="241"/>
      <c r="BK1184" s="241"/>
      <c r="BL1184" s="241"/>
      <c r="BM1184" s="241"/>
      <c r="BN1184" s="241"/>
      <c r="BO1184" s="241"/>
      <c r="BP1184" s="241"/>
      <c r="BQ1184" s="241"/>
      <c r="BR1184" s="241"/>
      <c r="BS1184" s="241"/>
      <c r="BT1184" s="241"/>
      <c r="BU1184" s="241"/>
      <c r="BV1184" s="241"/>
      <c r="BW1184" s="241"/>
      <c r="BX1184" s="241"/>
      <c r="BY1184" s="241"/>
      <c r="BZ1184" s="240"/>
      <c r="CA1184" s="241"/>
      <c r="CB1184" s="241"/>
      <c r="CC1184" s="241"/>
      <c r="CD1184" s="241"/>
      <c r="CE1184" s="241"/>
      <c r="CF1184" s="241"/>
      <c r="CG1184" s="241"/>
      <c r="CH1184" s="241"/>
      <c r="CI1184" s="241"/>
      <c r="CJ1184" s="240"/>
      <c r="CK1184" s="240"/>
      <c r="CL1184" s="241"/>
      <c r="CM1184" s="241"/>
      <c r="CN1184" s="241"/>
      <c r="CO1184" s="241"/>
      <c r="CP1184" s="241"/>
      <c r="CQ1184" s="241"/>
      <c r="CR1184" s="241"/>
      <c r="CS1184" s="241"/>
      <c r="CT1184" s="241"/>
      <c r="CU1184" s="241"/>
      <c r="CV1184" s="241"/>
      <c r="CW1184" s="241"/>
      <c r="CX1184" s="241"/>
      <c r="CY1184" s="241"/>
      <c r="CZ1184" s="241"/>
      <c r="DA1184" s="241"/>
      <c r="DB1184" s="240"/>
      <c r="DC1184" s="240"/>
      <c r="DD1184" s="240"/>
      <c r="DE1184" s="240"/>
      <c r="DF1184" s="240"/>
      <c r="DG1184" s="240"/>
      <c r="DH1184" s="240"/>
      <c r="DI1184" s="240"/>
      <c r="DJ1184" s="240"/>
      <c r="DK1184" s="240"/>
      <c r="DL1184" s="240"/>
      <c r="DM1184" s="240"/>
      <c r="DN1184" s="242"/>
      <c r="DO1184" s="240"/>
      <c r="DP1184" s="240"/>
      <c r="DQ1184" s="240"/>
      <c r="DR1184" s="240"/>
      <c r="DS1184" s="240"/>
      <c r="DT1184" s="240"/>
      <c r="DU1184" s="240"/>
      <c r="DV1184" s="243"/>
      <c r="DW1184" s="244"/>
      <c r="DX1184" s="245"/>
      <c r="DY1184" s="27"/>
      <c r="DZ1184" s="240"/>
      <c r="EA1184" s="27"/>
      <c r="EB1184" s="27"/>
      <c r="EC1184" s="240"/>
      <c r="ED1184" s="27"/>
      <c r="EE1184" s="27"/>
      <c r="EF1184" s="240"/>
      <c r="EI1184" s="240"/>
      <c r="EJ1184" s="27"/>
      <c r="EK1184" s="27"/>
      <c r="EL1184" s="240"/>
      <c r="EM1184" s="27"/>
      <c r="EN1184" s="27"/>
      <c r="EO1184" s="240"/>
      <c r="EP1184" s="27"/>
      <c r="EQ1184" s="27"/>
      <c r="ER1184" s="27"/>
      <c r="ES1184" s="27"/>
      <c r="ET1184" s="27"/>
      <c r="EU1184" s="27"/>
      <c r="EV1184" s="27"/>
      <c r="EW1184" s="27"/>
      <c r="EX1184" s="27"/>
      <c r="EY1184" s="27"/>
      <c r="EZ1184" s="27"/>
      <c r="FA1184" s="27"/>
      <c r="FB1184" s="27"/>
      <c r="FC1184" s="27"/>
      <c r="FD1184" s="27"/>
      <c r="FE1184" s="27"/>
      <c r="FF1184" s="27"/>
      <c r="FG1184" s="27"/>
      <c r="FH1184" s="27"/>
    </row>
    <row r="1185" spans="1:164" ht="15.5" x14ac:dyDescent="0.35">
      <c r="A1185" s="247" t="s">
        <v>438</v>
      </c>
      <c r="B1185" s="239" t="e">
        <f t="shared" ref="B1185:AA1185" si="1171">B1674</f>
        <v>#VALUE!</v>
      </c>
      <c r="C1185" s="239" t="e">
        <f t="shared" si="1171"/>
        <v>#VALUE!</v>
      </c>
      <c r="D1185" s="239">
        <f t="shared" si="1171"/>
        <v>62.181999999999988</v>
      </c>
      <c r="E1185" s="239">
        <f t="shared" si="1171"/>
        <v>50.888999999999996</v>
      </c>
      <c r="F1185" s="239">
        <f t="shared" si="1171"/>
        <v>38.382999999999981</v>
      </c>
      <c r="G1185" s="239">
        <f t="shared" si="1171"/>
        <v>366.51799999999997</v>
      </c>
      <c r="H1185" s="239">
        <f t="shared" si="1171"/>
        <v>239.83120000000002</v>
      </c>
      <c r="I1185" s="239">
        <f t="shared" si="1171"/>
        <v>-1258.5181230000003</v>
      </c>
      <c r="J1185" s="239">
        <f t="shared" si="1171"/>
        <v>-127.49300000000004</v>
      </c>
      <c r="K1185" s="239">
        <f t="shared" si="1171"/>
        <v>-567.94600000000003</v>
      </c>
      <c r="L1185" s="239">
        <f t="shared" si="1171"/>
        <v>-155.90150000000006</v>
      </c>
      <c r="M1185" s="239">
        <f t="shared" si="1171"/>
        <v>67.148574999999994</v>
      </c>
      <c r="N1185" s="239" t="e">
        <f t="shared" si="1171"/>
        <v>#VALUE!</v>
      </c>
      <c r="O1185" s="239">
        <f t="shared" si="1171"/>
        <v>-446.43409499999996</v>
      </c>
      <c r="P1185" s="239">
        <f t="shared" si="1171"/>
        <v>-226.33399790600004</v>
      </c>
      <c r="Q1185" s="239">
        <f t="shared" si="1171"/>
        <v>297.73656802099993</v>
      </c>
      <c r="R1185" s="239">
        <f t="shared" si="1171"/>
        <v>-369.65152032499981</v>
      </c>
      <c r="S1185" s="239">
        <f t="shared" si="1171"/>
        <v>-1988.221259808</v>
      </c>
      <c r="T1185" s="239">
        <f t="shared" si="1171"/>
        <v>-214.76989528100003</v>
      </c>
      <c r="U1185" s="239">
        <f t="shared" si="1171"/>
        <v>-309.82999035399979</v>
      </c>
      <c r="V1185" s="239">
        <f t="shared" si="1171"/>
        <v>-1520.9155468637009</v>
      </c>
      <c r="W1185" s="239">
        <f t="shared" si="1171"/>
        <v>-1872.2525040000003</v>
      </c>
      <c r="X1185" s="248">
        <f t="shared" si="1171"/>
        <v>-394.40046123629924</v>
      </c>
      <c r="Y1185" s="248">
        <f t="shared" si="1171"/>
        <v>-371.638280237</v>
      </c>
      <c r="Z1185" s="239">
        <f t="shared" si="1171"/>
        <v>-357.44499999999999</v>
      </c>
      <c r="AA1185" s="239">
        <f t="shared" si="1171"/>
        <v>-305.88497999999998</v>
      </c>
      <c r="AB1185" s="239">
        <v>290.23615308288174</v>
      </c>
      <c r="AC1185" s="239">
        <v>1210.7282199311737</v>
      </c>
      <c r="AD1185" s="239">
        <v>790.27277973394825</v>
      </c>
      <c r="AE1185" s="239">
        <f>AE1674</f>
        <v>-527.11804837500006</v>
      </c>
      <c r="AF1185" s="239">
        <v>399.63962843332752</v>
      </c>
      <c r="AG1185" s="239">
        <v>329.33660202568291</v>
      </c>
      <c r="AH1185" s="239">
        <v>-430.45421553013512</v>
      </c>
      <c r="AI1185" s="239">
        <v>-929.64840982219357</v>
      </c>
      <c r="AJ1185" s="248">
        <f>AJ1674</f>
        <v>93.378090000000043</v>
      </c>
      <c r="AK1185" s="248">
        <v>-2306.3357828554999</v>
      </c>
      <c r="AL1185" s="248">
        <v>-1238.3653755742866</v>
      </c>
      <c r="AM1185" s="248">
        <v>-1490.1839996818399</v>
      </c>
      <c r="AN1185" s="248">
        <v>-1502.1244381888137</v>
      </c>
      <c r="AO1185" s="248">
        <f>AO1674</f>
        <v>671.81009800000004</v>
      </c>
      <c r="AP1185" s="248">
        <v>-2524.4982734883224</v>
      </c>
      <c r="AQ1185" s="248">
        <v>-2752.5556052159436</v>
      </c>
      <c r="AR1185" s="248">
        <v>-1963.7585441701431</v>
      </c>
      <c r="AS1185" s="248">
        <f>AS1674</f>
        <v>295.55311300000005</v>
      </c>
      <c r="AT1185" s="248">
        <v>-1135.7740857925185</v>
      </c>
      <c r="AU1185" s="248">
        <v>-1241.7607518195</v>
      </c>
      <c r="AV1185" s="248">
        <v>-1044.7104555439828</v>
      </c>
      <c r="AW1185" s="248">
        <v>-1122.6934020744179</v>
      </c>
      <c r="AX1185" s="248">
        <f>AX1674</f>
        <v>464.23871999999977</v>
      </c>
      <c r="AY1185" s="248"/>
      <c r="AZ1185" s="248">
        <v>-853.96766000000002</v>
      </c>
      <c r="BA1185" s="248">
        <v>-719.85264000000006</v>
      </c>
      <c r="BB1185" s="248">
        <v>-777.61019999999996</v>
      </c>
      <c r="BC1185" s="248">
        <v>-827.61019999999996</v>
      </c>
      <c r="BD1185" s="248">
        <v>-451.95618000000007</v>
      </c>
      <c r="BE1185" s="248">
        <v>-451.97518000000008</v>
      </c>
      <c r="BF1185" s="248">
        <f>BF1674</f>
        <v>165.54800000000017</v>
      </c>
      <c r="BG1185" s="248">
        <v>-784</v>
      </c>
      <c r="BH1185" s="248">
        <v>-788.90000000000009</v>
      </c>
      <c r="BI1185" s="248">
        <v>-1788.6260310755201</v>
      </c>
      <c r="BJ1185" s="248">
        <v>-1604.572326665673</v>
      </c>
      <c r="BK1185" s="248">
        <v>-1103.6260310755201</v>
      </c>
      <c r="BL1185" s="248">
        <v>-1000.62603107552</v>
      </c>
      <c r="BM1185" s="248">
        <v>-1103.6260310755201</v>
      </c>
      <c r="BN1185" s="248">
        <v>-1000.62603107552</v>
      </c>
      <c r="BO1185" s="248">
        <f>BO1674</f>
        <v>-746.93201514099997</v>
      </c>
      <c r="BP1185" s="248">
        <v>-648</v>
      </c>
      <c r="BQ1185" s="248">
        <v>-674</v>
      </c>
      <c r="BR1185" s="248">
        <v>-644</v>
      </c>
      <c r="BS1185" s="248">
        <v>-663.6</v>
      </c>
      <c r="BT1185" s="248">
        <v>-574</v>
      </c>
      <c r="BU1185" s="248">
        <v>-570</v>
      </c>
      <c r="BV1185" s="248">
        <v>-518</v>
      </c>
      <c r="BW1185" s="248">
        <v>-1646.4</v>
      </c>
      <c r="BX1185" s="248">
        <v>-1642.4</v>
      </c>
      <c r="BY1185" s="248">
        <v>-1570.4</v>
      </c>
      <c r="BZ1185" s="239">
        <v>-1674.4</v>
      </c>
      <c r="CA1185" s="248">
        <f>CA1674</f>
        <v>150.50856128299955</v>
      </c>
      <c r="CB1185" s="248">
        <v>-964.89824999999996</v>
      </c>
      <c r="CC1185" s="248">
        <v>-964.89824999999996</v>
      </c>
      <c r="CD1185" s="248">
        <v>-964.89824999999996</v>
      </c>
      <c r="CE1185" s="248">
        <v>-764.89824999999996</v>
      </c>
      <c r="CF1185" s="248">
        <v>-764.89824999999996</v>
      </c>
      <c r="CG1185" s="248">
        <v>-764.89824999999996</v>
      </c>
      <c r="CH1185" s="248">
        <v>-814.95100000000002</v>
      </c>
      <c r="CI1185" s="248">
        <v>-757.45100000000002</v>
      </c>
      <c r="CJ1185" s="239">
        <v>-834.95100000000002</v>
      </c>
      <c r="CK1185" s="239">
        <v>-834.95100000000002</v>
      </c>
      <c r="CL1185" s="248">
        <f>CL1674</f>
        <v>1575.824365147</v>
      </c>
      <c r="CM1185" s="248">
        <v>-657.8</v>
      </c>
      <c r="CN1185" s="248">
        <v>-743.91499999999996</v>
      </c>
      <c r="CO1185" s="248">
        <v>-743.91499999999996</v>
      </c>
      <c r="CP1185" s="248">
        <v>-743.91499999999996</v>
      </c>
      <c r="CQ1185" s="248">
        <v>-743.91499999999996</v>
      </c>
      <c r="CR1185" s="248">
        <v>-743.91499999999996</v>
      </c>
      <c r="CS1185" s="248">
        <v>-1337.415</v>
      </c>
      <c r="CT1185" s="248">
        <v>-1337.415</v>
      </c>
      <c r="CU1185" s="248">
        <v>-1136.415</v>
      </c>
      <c r="CV1185" s="248">
        <v>-1299.3150000000001</v>
      </c>
      <c r="CW1185" s="248">
        <v>-1299.3150000000001</v>
      </c>
      <c r="CX1185" s="248">
        <v>-1284.5</v>
      </c>
      <c r="CY1185" s="248">
        <v>-1284.5</v>
      </c>
      <c r="CZ1185" s="248">
        <v>-1083.5</v>
      </c>
      <c r="DA1185" s="248">
        <f t="shared" ref="DA1185" si="1172">DA1674</f>
        <v>-787.04586198477978</v>
      </c>
      <c r="DB1185" s="239">
        <v>-904</v>
      </c>
      <c r="DC1185" s="239">
        <v>-904</v>
      </c>
      <c r="DD1185" s="239">
        <v>-904</v>
      </c>
      <c r="DE1185" s="239">
        <v>-904</v>
      </c>
      <c r="DF1185" s="239">
        <v>-904</v>
      </c>
      <c r="DG1185" s="239">
        <v>-904</v>
      </c>
      <c r="DH1185" s="239">
        <v>-904</v>
      </c>
      <c r="DI1185" s="239">
        <v>-904</v>
      </c>
      <c r="DJ1185" s="239">
        <v>-854</v>
      </c>
      <c r="DK1185" s="239">
        <v>-904</v>
      </c>
      <c r="DL1185" s="239">
        <v>-904</v>
      </c>
      <c r="DM1185" s="239">
        <v>-854</v>
      </c>
      <c r="DN1185" s="249">
        <f t="shared" ref="DN1185" si="1173">DN1674</f>
        <v>289.53474744425381</v>
      </c>
      <c r="DO1185" s="239">
        <v>-854</v>
      </c>
      <c r="DP1185" s="239">
        <v>-474.75</v>
      </c>
      <c r="DQ1185" s="239">
        <v>-474.75</v>
      </c>
      <c r="DR1185" s="239">
        <v>-474.75</v>
      </c>
      <c r="DS1185" s="239">
        <v>-487.95</v>
      </c>
      <c r="DT1185" s="239">
        <v>-487.95</v>
      </c>
      <c r="DU1185" s="239">
        <v>485.3</v>
      </c>
      <c r="DV1185" s="250">
        <f>DV1674</f>
        <v>330.02936730580683</v>
      </c>
      <c r="DW1185" s="251">
        <f>DW1674</f>
        <v>445.70004762380586</v>
      </c>
      <c r="DX1185" s="252">
        <f>DX1674</f>
        <v>-347.32209999999998</v>
      </c>
      <c r="DY1185" s="27"/>
      <c r="DZ1185" s="239">
        <f>DZ1674</f>
        <v>345.8</v>
      </c>
      <c r="EA1185" s="27"/>
      <c r="EB1185" s="27"/>
      <c r="EC1185" s="239">
        <f>EC1674</f>
        <v>234.3</v>
      </c>
      <c r="ED1185" s="27"/>
      <c r="EE1185" s="27"/>
      <c r="EF1185" s="239">
        <f>EF1674</f>
        <v>206.3</v>
      </c>
      <c r="EI1185" s="239">
        <f>EI1674</f>
        <v>206.29999999999998</v>
      </c>
      <c r="EJ1185" s="27"/>
      <c r="EK1185" s="27"/>
      <c r="EL1185" s="239">
        <f>EL1674</f>
        <v>206.3</v>
      </c>
      <c r="EM1185" s="27"/>
      <c r="EN1185" s="27"/>
      <c r="EO1185" s="239">
        <f>EO1674</f>
        <v>206.3</v>
      </c>
      <c r="EP1185" s="27"/>
      <c r="EQ1185" s="27"/>
      <c r="ER1185" s="27"/>
      <c r="ES1185" s="27"/>
      <c r="ET1185" s="27"/>
      <c r="EU1185" s="27"/>
      <c r="EV1185" s="27"/>
      <c r="EW1185" s="27"/>
      <c r="EX1185" s="27"/>
      <c r="EY1185" s="27"/>
      <c r="EZ1185" s="27"/>
      <c r="FA1185" s="27"/>
      <c r="FB1185" s="27"/>
      <c r="FC1185" s="27"/>
      <c r="FD1185" s="27"/>
      <c r="FE1185" s="27"/>
      <c r="FF1185" s="27"/>
      <c r="FG1185" s="27"/>
      <c r="FH1185" s="27"/>
    </row>
    <row r="1186" spans="1:164" ht="15.5" x14ac:dyDescent="0.35">
      <c r="A1186" s="247"/>
      <c r="B1186" s="239"/>
      <c r="C1186" s="239"/>
      <c r="D1186" s="239"/>
      <c r="E1186" s="239"/>
      <c r="F1186" s="239"/>
      <c r="G1186" s="239"/>
      <c r="H1186" s="239"/>
      <c r="I1186" s="239"/>
      <c r="J1186" s="239"/>
      <c r="K1186" s="239"/>
      <c r="L1186" s="239"/>
      <c r="M1186" s="239"/>
      <c r="N1186" s="239"/>
      <c r="O1186" s="239"/>
      <c r="P1186" s="239"/>
      <c r="Q1186" s="239"/>
      <c r="R1186" s="239"/>
      <c r="S1186" s="239"/>
      <c r="T1186" s="239"/>
      <c r="U1186" s="239"/>
      <c r="V1186" s="239"/>
      <c r="W1186" s="239"/>
      <c r="X1186" s="248"/>
      <c r="Y1186" s="248"/>
      <c r="Z1186" s="239"/>
      <c r="AA1186" s="239"/>
      <c r="AB1186" s="239"/>
      <c r="AC1186" s="239"/>
      <c r="AD1186" s="239"/>
      <c r="AE1186" s="239"/>
      <c r="AF1186" s="239"/>
      <c r="AG1186" s="239"/>
      <c r="AH1186" s="239"/>
      <c r="AI1186" s="239"/>
      <c r="AJ1186" s="248"/>
      <c r="AK1186" s="248"/>
      <c r="AL1186" s="248"/>
      <c r="AM1186" s="248"/>
      <c r="AN1186" s="248"/>
      <c r="AO1186" s="248"/>
      <c r="AP1186" s="248"/>
      <c r="AQ1186" s="248"/>
      <c r="AR1186" s="248"/>
      <c r="AS1186" s="248"/>
      <c r="AT1186" s="248"/>
      <c r="AU1186" s="248"/>
      <c r="AV1186" s="248"/>
      <c r="AW1186" s="248"/>
      <c r="AX1186" s="248"/>
      <c r="AY1186" s="248"/>
      <c r="AZ1186" s="248"/>
      <c r="BA1186" s="248"/>
      <c r="BB1186" s="248"/>
      <c r="BC1186" s="248"/>
      <c r="BD1186" s="248"/>
      <c r="BE1186" s="248"/>
      <c r="BF1186" s="248"/>
      <c r="BG1186" s="248"/>
      <c r="BH1186" s="248"/>
      <c r="BI1186" s="248"/>
      <c r="BJ1186" s="248"/>
      <c r="BK1186" s="248"/>
      <c r="BL1186" s="248"/>
      <c r="BM1186" s="248"/>
      <c r="BN1186" s="248"/>
      <c r="BO1186" s="248"/>
      <c r="BP1186" s="248"/>
      <c r="BQ1186" s="248"/>
      <c r="BR1186" s="248"/>
      <c r="BS1186" s="248"/>
      <c r="BT1186" s="248"/>
      <c r="BU1186" s="248"/>
      <c r="BV1186" s="248"/>
      <c r="BW1186" s="248"/>
      <c r="BX1186" s="248"/>
      <c r="BY1186" s="248"/>
      <c r="BZ1186" s="239"/>
      <c r="CA1186" s="248"/>
      <c r="CB1186" s="248"/>
      <c r="CC1186" s="248"/>
      <c r="CD1186" s="248"/>
      <c r="CE1186" s="248"/>
      <c r="CF1186" s="248"/>
      <c r="CG1186" s="248"/>
      <c r="CH1186" s="248"/>
      <c r="CI1186" s="248"/>
      <c r="CJ1186" s="239"/>
      <c r="CK1186" s="239"/>
      <c r="CL1186" s="248"/>
      <c r="CM1186" s="248"/>
      <c r="CN1186" s="248"/>
      <c r="CO1186" s="248"/>
      <c r="CP1186" s="248"/>
      <c r="CQ1186" s="248"/>
      <c r="CR1186" s="248"/>
      <c r="CS1186" s="248"/>
      <c r="CT1186" s="248"/>
      <c r="CU1186" s="248"/>
      <c r="CV1186" s="248"/>
      <c r="CW1186" s="248"/>
      <c r="CX1186" s="248"/>
      <c r="CY1186" s="248"/>
      <c r="CZ1186" s="248"/>
      <c r="DA1186" s="248"/>
      <c r="DB1186" s="239"/>
      <c r="DC1186" s="239"/>
      <c r="DD1186" s="239"/>
      <c r="DE1186" s="239"/>
      <c r="DF1186" s="239"/>
      <c r="DG1186" s="239"/>
      <c r="DH1186" s="239"/>
      <c r="DI1186" s="239"/>
      <c r="DJ1186" s="239"/>
      <c r="DK1186" s="239"/>
      <c r="DL1186" s="239"/>
      <c r="DM1186" s="239"/>
      <c r="DN1186" s="249"/>
      <c r="DO1186" s="239"/>
      <c r="DP1186" s="239"/>
      <c r="DQ1186" s="239"/>
      <c r="DR1186" s="239"/>
      <c r="DS1186" s="239"/>
      <c r="DT1186" s="239"/>
      <c r="DU1186" s="239"/>
      <c r="DV1186" s="250"/>
      <c r="DW1186" s="251"/>
      <c r="DX1186" s="252"/>
      <c r="DY1186" s="27"/>
      <c r="DZ1186" s="239"/>
      <c r="EA1186" s="27"/>
      <c r="EB1186" s="27"/>
      <c r="EC1186" s="239"/>
      <c r="ED1186" s="27"/>
      <c r="EE1186" s="27"/>
      <c r="EF1186" s="239"/>
      <c r="EI1186" s="239"/>
      <c r="EJ1186" s="27"/>
      <c r="EK1186" s="27"/>
      <c r="EL1186" s="239"/>
      <c r="EM1186" s="27"/>
      <c r="EN1186" s="27"/>
      <c r="EO1186" s="239"/>
      <c r="EP1186" s="27"/>
      <c r="EQ1186" s="27"/>
      <c r="ER1186" s="27"/>
      <c r="ES1186" s="27"/>
      <c r="ET1186" s="27"/>
      <c r="EU1186" s="27"/>
      <c r="EV1186" s="27"/>
      <c r="EW1186" s="27"/>
      <c r="EX1186" s="27"/>
      <c r="EY1186" s="27"/>
      <c r="EZ1186" s="27"/>
      <c r="FA1186" s="27"/>
      <c r="FB1186" s="27"/>
      <c r="FC1186" s="27"/>
      <c r="FD1186" s="27"/>
      <c r="FE1186" s="27"/>
      <c r="FF1186" s="27"/>
      <c r="FG1186" s="27"/>
      <c r="FH1186" s="27"/>
    </row>
    <row r="1187" spans="1:164" ht="15.5" x14ac:dyDescent="0.35">
      <c r="A1187" s="247" t="s">
        <v>439</v>
      </c>
      <c r="B1187" s="239" t="e">
        <f t="shared" ref="B1187:Z1187" si="1174">B1188+B1189+B1190+B1192</f>
        <v>#VALUE!</v>
      </c>
      <c r="C1187" s="239" t="e">
        <f t="shared" si="1174"/>
        <v>#VALUE!</v>
      </c>
      <c r="D1187" s="239" t="e">
        <f t="shared" si="1174"/>
        <v>#VALUE!</v>
      </c>
      <c r="E1187" s="239" t="e">
        <f t="shared" si="1174"/>
        <v>#VALUE!</v>
      </c>
      <c r="F1187" s="239" t="e">
        <f t="shared" si="1174"/>
        <v>#VALUE!</v>
      </c>
      <c r="G1187" s="239" t="e">
        <f t="shared" si="1174"/>
        <v>#VALUE!</v>
      </c>
      <c r="H1187" s="239" t="e">
        <f t="shared" si="1174"/>
        <v>#VALUE!</v>
      </c>
      <c r="I1187" s="239" t="e">
        <f t="shared" si="1174"/>
        <v>#VALUE!</v>
      </c>
      <c r="J1187" s="239" t="e">
        <f t="shared" si="1174"/>
        <v>#VALUE!</v>
      </c>
      <c r="K1187" s="239" t="e">
        <f t="shared" si="1174"/>
        <v>#VALUE!</v>
      </c>
      <c r="L1187" s="239" t="e">
        <f t="shared" si="1174"/>
        <v>#VALUE!</v>
      </c>
      <c r="M1187" s="239" t="e">
        <f t="shared" si="1174"/>
        <v>#VALUE!</v>
      </c>
      <c r="N1187" s="239" t="e">
        <f t="shared" si="1174"/>
        <v>#VALUE!</v>
      </c>
      <c r="O1187" s="239" t="e">
        <f t="shared" si="1174"/>
        <v>#VALUE!</v>
      </c>
      <c r="P1187" s="239" t="e">
        <f t="shared" si="1174"/>
        <v>#VALUE!</v>
      </c>
      <c r="Q1187" s="239" t="e">
        <f t="shared" si="1174"/>
        <v>#VALUE!</v>
      </c>
      <c r="R1187" s="239" t="e">
        <f t="shared" si="1174"/>
        <v>#VALUE!</v>
      </c>
      <c r="S1187" s="239" t="e">
        <f t="shared" si="1174"/>
        <v>#VALUE!</v>
      </c>
      <c r="T1187" s="239" t="e">
        <f t="shared" si="1174"/>
        <v>#VALUE!</v>
      </c>
      <c r="U1187" s="239" t="e">
        <f t="shared" si="1174"/>
        <v>#VALUE!</v>
      </c>
      <c r="V1187" s="239" t="e">
        <f t="shared" si="1174"/>
        <v>#VALUE!</v>
      </c>
      <c r="W1187" s="239" t="e">
        <f t="shared" si="1174"/>
        <v>#VALUE!</v>
      </c>
      <c r="X1187" s="248" t="e">
        <f t="shared" si="1174"/>
        <v>#VALUE!</v>
      </c>
      <c r="Y1187" s="248" t="e">
        <f t="shared" si="1174"/>
        <v>#VALUE!</v>
      </c>
      <c r="Z1187" s="239" t="e">
        <f t="shared" si="1174"/>
        <v>#VALUE!</v>
      </c>
      <c r="AA1187" s="239" t="e">
        <f>AA1188+AA1189+AA1190+AA1192</f>
        <v>#VALUE!</v>
      </c>
      <c r="AB1187" s="239">
        <v>735.58159518539355</v>
      </c>
      <c r="AC1187" s="239">
        <v>442.33480455499171</v>
      </c>
      <c r="AD1187" s="239">
        <v>656.86500035062704</v>
      </c>
      <c r="AE1187" s="239" t="e">
        <f>AE1188+AE1189+AE1190+AE1192</f>
        <v>#VALUE!</v>
      </c>
      <c r="AF1187" s="239">
        <v>501.48908263544439</v>
      </c>
      <c r="AG1187" s="239">
        <v>328.30611198449719</v>
      </c>
      <c r="AH1187" s="239">
        <v>556.95753143943978</v>
      </c>
      <c r="AI1187" s="239">
        <v>613.63147085449316</v>
      </c>
      <c r="AJ1187" s="248" t="e">
        <f>AJ1188+AJ1189+AJ1190+AJ1192</f>
        <v>#VALUE!</v>
      </c>
      <c r="AK1187" s="248">
        <v>1819.0814870322201</v>
      </c>
      <c r="AL1187" s="248">
        <v>1056.6435734326467</v>
      </c>
      <c r="AM1187" s="248">
        <v>1178.0324092302969</v>
      </c>
      <c r="AN1187" s="248">
        <v>1518.0432239361303</v>
      </c>
      <c r="AO1187" s="248" t="e">
        <f>AO1188+AO1189+AO1190+AO1192</f>
        <v>#VALUE!</v>
      </c>
      <c r="AP1187" s="248">
        <v>1503.3627374915104</v>
      </c>
      <c r="AQ1187" s="248">
        <v>1451.705544059344</v>
      </c>
      <c r="AR1187" s="248">
        <v>986.87994291595589</v>
      </c>
      <c r="AS1187" s="248" t="e">
        <f>AS1188+AS1189+AS1190+AS1192</f>
        <v>#VALUE!</v>
      </c>
      <c r="AT1187" s="248">
        <v>868.8137096632687</v>
      </c>
      <c r="AU1187" s="248">
        <v>600.60299999999984</v>
      </c>
      <c r="AV1187" s="248">
        <v>1170.50623772217</v>
      </c>
      <c r="AW1187" s="248">
        <v>1296.8748747285474</v>
      </c>
      <c r="AX1187" s="248" t="e">
        <f>AX1188+AX1189+AX1190+AX1192</f>
        <v>#VALUE!</v>
      </c>
      <c r="AY1187" s="248"/>
      <c r="AZ1187" s="248">
        <v>1670.6761364754141</v>
      </c>
      <c r="BA1187" s="248">
        <v>1400.4922945347494</v>
      </c>
      <c r="BB1187" s="248">
        <v>1164.7305334274633</v>
      </c>
      <c r="BC1187" s="248">
        <v>1164.7198735585496</v>
      </c>
      <c r="BD1187" s="248">
        <v>432.16611681323008</v>
      </c>
      <c r="BE1187" s="248">
        <v>432.14711681323018</v>
      </c>
      <c r="BF1187" s="248" t="e">
        <f>BF1188+BF1189+BF1190+BF1192</f>
        <v>#VALUE!</v>
      </c>
      <c r="BG1187" s="248">
        <v>652.96875499683733</v>
      </c>
      <c r="BH1187" s="248">
        <v>652.26683935637266</v>
      </c>
      <c r="BI1187" s="248">
        <v>661.81396078778243</v>
      </c>
      <c r="BJ1187" s="248">
        <v>443.11280672471435</v>
      </c>
      <c r="BK1187" s="248">
        <v>443.69900000000007</v>
      </c>
      <c r="BL1187" s="248">
        <v>537.10317938674996</v>
      </c>
      <c r="BM1187" s="248">
        <v>475.69900000000001</v>
      </c>
      <c r="BN1187" s="248">
        <v>514.29899999999998</v>
      </c>
      <c r="BO1187" s="248" t="e">
        <f>BO1188+BO1189+BO1190+BO1192</f>
        <v>#VALUE!</v>
      </c>
      <c r="BP1187" s="248">
        <v>977.70557509062769</v>
      </c>
      <c r="BQ1187" s="248">
        <v>980.08508984821924</v>
      </c>
      <c r="BR1187" s="248">
        <v>1861.21813608755</v>
      </c>
      <c r="BS1187" s="248">
        <v>1861.21813608755</v>
      </c>
      <c r="BT1187" s="248">
        <v>854.76299999999992</v>
      </c>
      <c r="BU1187" s="248">
        <v>854.76299999999992</v>
      </c>
      <c r="BV1187" s="248">
        <v>854.76299999999651</v>
      </c>
      <c r="BW1187" s="248">
        <v>981.411925</v>
      </c>
      <c r="BX1187" s="248">
        <v>981.41192499999966</v>
      </c>
      <c r="BY1187" s="248">
        <v>1212.4083655497368</v>
      </c>
      <c r="BZ1187" s="239">
        <v>764.88168373110489</v>
      </c>
      <c r="CA1187" s="248" t="e">
        <f>CA1188+CA1189+CA1190+CA1192</f>
        <v>#VALUE!</v>
      </c>
      <c r="CB1187" s="248">
        <v>694.20299999999975</v>
      </c>
      <c r="CC1187" s="248">
        <v>678.00299999999993</v>
      </c>
      <c r="CD1187" s="248">
        <v>982.50299999999993</v>
      </c>
      <c r="CE1187" s="248">
        <v>418.5999999999998</v>
      </c>
      <c r="CF1187" s="248">
        <v>418.74202316902563</v>
      </c>
      <c r="CG1187" s="248">
        <v>858.74202316902563</v>
      </c>
      <c r="CH1187" s="248">
        <v>283.39591462463989</v>
      </c>
      <c r="CI1187" s="248">
        <v>283.54202316902581</v>
      </c>
      <c r="CJ1187" s="239">
        <v>315.5982565003705</v>
      </c>
      <c r="CK1187" s="239">
        <v>315.76027122627653</v>
      </c>
      <c r="CL1187" s="248" t="e">
        <f>CL1188+CL1189+CL1190+CL1192</f>
        <v>#VALUE!</v>
      </c>
      <c r="CM1187" s="248">
        <v>885.21153077865097</v>
      </c>
      <c r="CN1187" s="248">
        <v>480.25605377056888</v>
      </c>
      <c r="CO1187" s="248">
        <v>480.25605377056888</v>
      </c>
      <c r="CP1187" s="248">
        <v>176.33400000000012</v>
      </c>
      <c r="CQ1187" s="248">
        <v>176.33400000000012</v>
      </c>
      <c r="CR1187" s="248">
        <v>176.33400000000023</v>
      </c>
      <c r="CS1187" s="248">
        <v>-365.46</v>
      </c>
      <c r="CT1187" s="248">
        <v>-365.46</v>
      </c>
      <c r="CU1187" s="248">
        <v>-177.45999999999998</v>
      </c>
      <c r="CV1187" s="248">
        <v>-323.05804959822962</v>
      </c>
      <c r="CW1187" s="248">
        <v>-324.25584531575504</v>
      </c>
      <c r="CX1187" s="248">
        <v>-401.65127601088892</v>
      </c>
      <c r="CY1187" s="248">
        <v>-402.84897064735259</v>
      </c>
      <c r="CZ1187" s="248">
        <v>-431.08990838485977</v>
      </c>
      <c r="DA1187" s="248" t="e">
        <f t="shared" ref="DA1187" si="1175">DA1188+DA1189+DA1190+DA1192</f>
        <v>#VALUE!</v>
      </c>
      <c r="DB1187" s="239">
        <v>-49.585340000000087</v>
      </c>
      <c r="DC1187" s="239">
        <v>-9.5853400000000235</v>
      </c>
      <c r="DD1187" s="239">
        <v>-50.585340000000087</v>
      </c>
      <c r="DE1187" s="239">
        <v>-291.68534</v>
      </c>
      <c r="DF1187" s="239">
        <v>-292.08533999999975</v>
      </c>
      <c r="DG1187" s="239">
        <v>-116.68533999999987</v>
      </c>
      <c r="DH1187" s="239">
        <v>-544.23799999999983</v>
      </c>
      <c r="DI1187" s="239">
        <v>-544.63799999999969</v>
      </c>
      <c r="DJ1187" s="239">
        <v>-374.23799999999983</v>
      </c>
      <c r="DK1187" s="239">
        <v>-611.23799999999983</v>
      </c>
      <c r="DL1187" s="239">
        <v>-611.63799999999958</v>
      </c>
      <c r="DM1187" s="239">
        <v>-315.96533125701274</v>
      </c>
      <c r="DN1187" s="249" t="e">
        <f t="shared" ref="DN1187" si="1176">DN1188+DN1189+DN1190+DN1192</f>
        <v>#VALUE!</v>
      </c>
      <c r="DO1187" s="239">
        <v>-315.96533125701274</v>
      </c>
      <c r="DP1187" s="239">
        <v>-131.60571093590397</v>
      </c>
      <c r="DQ1187" s="239">
        <v>-131.59470723644199</v>
      </c>
      <c r="DR1187" s="239">
        <v>-21.583703536980011</v>
      </c>
      <c r="DS1187" s="239">
        <v>-190.85132929224852</v>
      </c>
      <c r="DT1187" s="239">
        <v>-196.59560339745434</v>
      </c>
      <c r="DU1187" s="239">
        <v>-512.76739243375096</v>
      </c>
      <c r="DV1187" s="250" t="e">
        <f>DV1188+DV1189+DV1190+DV1192</f>
        <v>#VALUE!</v>
      </c>
      <c r="DW1187" s="251" t="e">
        <f>DW1188+DW1189+DW1190+DW1192</f>
        <v>#VALUE!</v>
      </c>
      <c r="DX1187" s="252" t="e">
        <f>DX1188+DX1189+DX1190+DX1192</f>
        <v>#VALUE!</v>
      </c>
      <c r="DY1187" s="27"/>
      <c r="DZ1187" s="239" t="e">
        <f>DZ1188+DZ1189+DZ1190+DZ1192</f>
        <v>#VALUE!</v>
      </c>
      <c r="EA1187" s="27"/>
      <c r="EB1187" s="27"/>
      <c r="EC1187" s="239" t="e">
        <f>EC1188+EC1189+EC1190+EC1192</f>
        <v>#VALUE!</v>
      </c>
      <c r="ED1187" s="27"/>
      <c r="EE1187" s="27"/>
      <c r="EF1187" s="239" t="e">
        <f>EF1188+EF1189+EF1190+EF1192</f>
        <v>#VALUE!</v>
      </c>
      <c r="EI1187" s="239" t="e">
        <f>EI1188+EI1189+EI1190+EI1192</f>
        <v>#VALUE!</v>
      </c>
      <c r="EJ1187" s="27"/>
      <c r="EK1187" s="27"/>
      <c r="EL1187" s="239" t="e">
        <f>EL1188+EL1189+EL1190+EL1192</f>
        <v>#VALUE!</v>
      </c>
      <c r="EM1187" s="27"/>
      <c r="EN1187" s="27"/>
      <c r="EO1187" s="239" t="e">
        <f>EO1188+EO1189+EO1190+EO1192</f>
        <v>#VALUE!</v>
      </c>
      <c r="EP1187" s="27"/>
      <c r="EQ1187" s="27"/>
      <c r="ER1187" s="27"/>
      <c r="ES1187" s="27"/>
      <c r="ET1187" s="27"/>
      <c r="EU1187" s="27"/>
      <c r="EV1187" s="27"/>
      <c r="EW1187" s="27"/>
      <c r="EX1187" s="27"/>
      <c r="EY1187" s="27"/>
      <c r="EZ1187" s="27"/>
      <c r="FA1187" s="27"/>
      <c r="FB1187" s="27"/>
      <c r="FC1187" s="27"/>
      <c r="FD1187" s="27"/>
      <c r="FE1187" s="27"/>
      <c r="FF1187" s="27"/>
      <c r="FG1187" s="27"/>
      <c r="FH1187" s="27"/>
    </row>
    <row r="1188" spans="1:164" ht="15.5" x14ac:dyDescent="0.35">
      <c r="A1188" s="246" t="s">
        <v>440</v>
      </c>
      <c r="B1188" s="239" t="e">
        <f t="shared" ref="B1188:Z1188" si="1177">B1685</f>
        <v>#VALUE!</v>
      </c>
      <c r="C1188" s="239" t="e">
        <f t="shared" si="1177"/>
        <v>#VALUE!</v>
      </c>
      <c r="D1188" s="239">
        <f t="shared" si="1177"/>
        <v>292.21499999999997</v>
      </c>
      <c r="E1188" s="239">
        <f t="shared" si="1177"/>
        <v>289.64700000000005</v>
      </c>
      <c r="F1188" s="239">
        <f t="shared" si="1177"/>
        <v>247.875</v>
      </c>
      <c r="G1188" s="239" t="e">
        <f t="shared" si="1177"/>
        <v>#VALUE!</v>
      </c>
      <c r="H1188" s="239" t="e">
        <f t="shared" si="1177"/>
        <v>#VALUE!</v>
      </c>
      <c r="I1188" s="239" t="e">
        <f t="shared" si="1177"/>
        <v>#VALUE!</v>
      </c>
      <c r="J1188" s="239" t="e">
        <f t="shared" si="1177"/>
        <v>#VALUE!</v>
      </c>
      <c r="K1188" s="239" t="e">
        <f t="shared" si="1177"/>
        <v>#VALUE!</v>
      </c>
      <c r="L1188" s="239" t="e">
        <f t="shared" si="1177"/>
        <v>#VALUE!</v>
      </c>
      <c r="M1188" s="239" t="e">
        <f t="shared" si="1177"/>
        <v>#VALUE!</v>
      </c>
      <c r="N1188" s="239" t="e">
        <f t="shared" si="1177"/>
        <v>#VALUE!</v>
      </c>
      <c r="O1188" s="239" t="e">
        <f t="shared" si="1177"/>
        <v>#VALUE!</v>
      </c>
      <c r="P1188" s="239" t="e">
        <f t="shared" si="1177"/>
        <v>#VALUE!</v>
      </c>
      <c r="Q1188" s="239" t="e">
        <f t="shared" si="1177"/>
        <v>#VALUE!</v>
      </c>
      <c r="R1188" s="239" t="e">
        <f t="shared" si="1177"/>
        <v>#VALUE!</v>
      </c>
      <c r="S1188" s="239" t="e">
        <f t="shared" si="1177"/>
        <v>#VALUE!</v>
      </c>
      <c r="T1188" s="239" t="e">
        <f t="shared" si="1177"/>
        <v>#VALUE!</v>
      </c>
      <c r="U1188" s="239" t="e">
        <f t="shared" si="1177"/>
        <v>#VALUE!</v>
      </c>
      <c r="V1188" s="239" t="e">
        <f t="shared" si="1177"/>
        <v>#VALUE!</v>
      </c>
      <c r="W1188" s="239" t="e">
        <f t="shared" si="1177"/>
        <v>#VALUE!</v>
      </c>
      <c r="X1188" s="248" t="e">
        <f t="shared" si="1177"/>
        <v>#VALUE!</v>
      </c>
      <c r="Y1188" s="248" t="e">
        <f t="shared" si="1177"/>
        <v>#VALUE!</v>
      </c>
      <c r="Z1188" s="239" t="e">
        <f t="shared" si="1177"/>
        <v>#VALUE!</v>
      </c>
      <c r="AA1188" s="239" t="e">
        <f>AA1685</f>
        <v>#VALUE!</v>
      </c>
      <c r="AB1188" s="239">
        <v>1401.84713481364</v>
      </c>
      <c r="AC1188" s="239">
        <v>1068.1520674068199</v>
      </c>
      <c r="AD1188" s="239">
        <v>1115.587</v>
      </c>
      <c r="AE1188" s="239" t="e">
        <f>AE1685</f>
        <v>#VALUE!</v>
      </c>
      <c r="AF1188" s="239">
        <v>1310.3969999999999</v>
      </c>
      <c r="AG1188" s="239">
        <v>1310.3969999999999</v>
      </c>
      <c r="AH1188" s="239">
        <v>1193.9636666666665</v>
      </c>
      <c r="AI1188" s="239">
        <v>1193.9636666666665</v>
      </c>
      <c r="AJ1188" s="248" t="e">
        <f>AJ1685</f>
        <v>#VALUE!</v>
      </c>
      <c r="AK1188" s="248">
        <v>1671.2910000000002</v>
      </c>
      <c r="AL1188" s="248">
        <v>1841.5690000000002</v>
      </c>
      <c r="AM1188" s="248">
        <v>1971.0690000000002</v>
      </c>
      <c r="AN1188" s="248">
        <v>2405.6522371770998</v>
      </c>
      <c r="AO1188" s="248" t="e">
        <f>AO1685</f>
        <v>#VALUE!</v>
      </c>
      <c r="AP1188" s="248">
        <v>1772.413</v>
      </c>
      <c r="AQ1188" s="248">
        <v>1776.1530822219472</v>
      </c>
      <c r="AR1188" s="248">
        <v>1604.0014309999999</v>
      </c>
      <c r="AS1188" s="248" t="e">
        <f>AS1685</f>
        <v>#VALUE!</v>
      </c>
      <c r="AT1188" s="248">
        <v>2055.482</v>
      </c>
      <c r="AU1188" s="248">
        <v>1874.7749999999999</v>
      </c>
      <c r="AV1188" s="248">
        <v>2245.7994897959184</v>
      </c>
      <c r="AW1188" s="248">
        <v>2251.2508747285501</v>
      </c>
      <c r="AX1188" s="248" t="e">
        <f>AX1685</f>
        <v>#VALUE!</v>
      </c>
      <c r="AY1188" s="248"/>
      <c r="AZ1188" s="248">
        <v>2959.963042471426</v>
      </c>
      <c r="BA1188" s="248">
        <v>3001.7200545097094</v>
      </c>
      <c r="BB1188" s="248">
        <v>2002.9994592750002</v>
      </c>
      <c r="BC1188" s="248">
        <v>2002.9994592750002</v>
      </c>
      <c r="BD1188" s="248">
        <v>1488.6994592750002</v>
      </c>
      <c r="BE1188" s="248">
        <v>1488.6994592750002</v>
      </c>
      <c r="BF1188" s="248" t="e">
        <f>BF1685</f>
        <v>#VALUE!</v>
      </c>
      <c r="BG1188" s="248">
        <v>2074.672</v>
      </c>
      <c r="BH1188" s="248">
        <v>2074.9719999999998</v>
      </c>
      <c r="BI1188" s="248">
        <v>1981.5989999999999</v>
      </c>
      <c r="BJ1188" s="248">
        <v>1762.8989999999999</v>
      </c>
      <c r="BK1188" s="248">
        <v>2035.299</v>
      </c>
      <c r="BL1188" s="248">
        <v>2086.8989999999999</v>
      </c>
      <c r="BM1188" s="248">
        <v>1978.299</v>
      </c>
      <c r="BN1188" s="248">
        <v>2016.8989999999999</v>
      </c>
      <c r="BO1188" s="248" t="e">
        <f>BO1685</f>
        <v>#VALUE!</v>
      </c>
      <c r="BP1188" s="248">
        <v>2268.7131790986277</v>
      </c>
      <c r="BQ1188" s="248">
        <v>2358.7460000000001</v>
      </c>
      <c r="BR1188" s="248">
        <v>3161.22613608755</v>
      </c>
      <c r="BS1188" s="248">
        <v>3161.22613608755</v>
      </c>
      <c r="BT1188" s="248">
        <v>2367.6639999999998</v>
      </c>
      <c r="BU1188" s="248">
        <v>2367.6639999999998</v>
      </c>
      <c r="BV1188" s="248">
        <v>2367.6639999999998</v>
      </c>
      <c r="BW1188" s="248">
        <v>2347.1599249999999</v>
      </c>
      <c r="BX1188" s="248">
        <v>2347.1599249999999</v>
      </c>
      <c r="BY1188" s="248">
        <v>2347.1599249999999</v>
      </c>
      <c r="BZ1188" s="239">
        <v>1652.4896837311048</v>
      </c>
      <c r="CA1188" s="248" t="e">
        <f>CA1685</f>
        <v>#VALUE!</v>
      </c>
      <c r="CB1188" s="248">
        <v>2025.6959999999999</v>
      </c>
      <c r="CC1188" s="248">
        <v>2009.4960000000001</v>
      </c>
      <c r="CD1188" s="248">
        <v>2313.9960000000001</v>
      </c>
      <c r="CE1188" s="248">
        <v>2461.7999999999997</v>
      </c>
      <c r="CF1188" s="248">
        <v>2461.9420231690256</v>
      </c>
      <c r="CG1188" s="248">
        <v>2901.9420231690256</v>
      </c>
      <c r="CH1188" s="248">
        <v>2456.6</v>
      </c>
      <c r="CI1188" s="248">
        <v>2456.7420231690257</v>
      </c>
      <c r="CJ1188" s="239">
        <v>2396</v>
      </c>
      <c r="CK1188" s="239">
        <v>2396.1420231690263</v>
      </c>
      <c r="CL1188" s="248" t="e">
        <f>CL1685</f>
        <v>#VALUE!</v>
      </c>
      <c r="CM1188" s="248">
        <v>2156.913530778651</v>
      </c>
      <c r="CN1188" s="248">
        <v>1940.4940537705688</v>
      </c>
      <c r="CO1188" s="248">
        <v>1940.4940537705688</v>
      </c>
      <c r="CP1188" s="248">
        <v>1636.5720000000001</v>
      </c>
      <c r="CQ1188" s="248">
        <v>1636.5720000000001</v>
      </c>
      <c r="CR1188" s="248">
        <v>1636.5720000000001</v>
      </c>
      <c r="CS1188" s="248">
        <v>1562.778</v>
      </c>
      <c r="CT1188" s="248">
        <v>1562.778</v>
      </c>
      <c r="CU1188" s="248">
        <v>1750.778</v>
      </c>
      <c r="CV1188" s="248">
        <v>1591.9059999999999</v>
      </c>
      <c r="CW1188" s="248">
        <v>1591.9059999999999</v>
      </c>
      <c r="CX1188" s="248">
        <v>1517.9780000000001</v>
      </c>
      <c r="CY1188" s="248">
        <v>1517.9780000000001</v>
      </c>
      <c r="CZ1188" s="248">
        <v>1661.4059999999999</v>
      </c>
      <c r="DA1188" s="248" t="e">
        <f t="shared" ref="DA1188" si="1178">DA1685</f>
        <v>#VALUE!</v>
      </c>
      <c r="DB1188" s="239">
        <v>2258.83</v>
      </c>
      <c r="DC1188" s="239">
        <v>2298.83</v>
      </c>
      <c r="DD1188" s="239">
        <v>2257.83</v>
      </c>
      <c r="DE1188" s="239">
        <v>1986.73</v>
      </c>
      <c r="DF1188" s="239">
        <v>1986.3300000000002</v>
      </c>
      <c r="DG1188" s="239">
        <v>2161.73</v>
      </c>
      <c r="DH1188" s="239">
        <v>1769.23</v>
      </c>
      <c r="DI1188" s="239">
        <v>1768.8300000000002</v>
      </c>
      <c r="DJ1188" s="239">
        <v>1919.23</v>
      </c>
      <c r="DK1188" s="239">
        <v>1702.23</v>
      </c>
      <c r="DL1188" s="239">
        <v>1701.8300000000002</v>
      </c>
      <c r="DM1188" s="239">
        <v>1919.23</v>
      </c>
      <c r="DN1188" s="249" t="e">
        <f t="shared" ref="DN1188" si="1179">DN1685</f>
        <v>#VALUE!</v>
      </c>
      <c r="DO1188" s="239">
        <v>1919.23</v>
      </c>
      <c r="DP1188" s="239">
        <v>2380.394950722558</v>
      </c>
      <c r="DQ1188" s="239">
        <v>2380.9224318435581</v>
      </c>
      <c r="DR1188" s="239">
        <v>2491.4499129645583</v>
      </c>
      <c r="DS1188" s="239">
        <v>2320.4433053103157</v>
      </c>
      <c r="DT1188" s="239">
        <v>2315.2156957627631</v>
      </c>
      <c r="DU1188" s="239">
        <v>1865.2452556808198</v>
      </c>
      <c r="DV1188" s="250" t="e">
        <f>DV1685</f>
        <v>#VALUE!</v>
      </c>
      <c r="DW1188" s="251" t="e">
        <f>DW1685</f>
        <v>#VALUE!</v>
      </c>
      <c r="DX1188" s="252" t="e">
        <f>DX1685</f>
        <v>#VALUE!</v>
      </c>
      <c r="DY1188" s="27"/>
      <c r="DZ1188" s="239" t="e">
        <f>DZ1685</f>
        <v>#VALUE!</v>
      </c>
      <c r="EA1188" s="27"/>
      <c r="EB1188" s="27"/>
      <c r="EC1188" s="239" t="e">
        <f>EC1685</f>
        <v>#VALUE!</v>
      </c>
      <c r="ED1188" s="27"/>
      <c r="EE1188" s="27"/>
      <c r="EF1188" s="239" t="e">
        <f>EF1685</f>
        <v>#VALUE!</v>
      </c>
      <c r="EI1188" s="239" t="e">
        <f>EI1685</f>
        <v>#VALUE!</v>
      </c>
      <c r="EJ1188" s="27"/>
      <c r="EK1188" s="27"/>
      <c r="EL1188" s="239" t="e">
        <f>EL1685</f>
        <v>#VALUE!</v>
      </c>
      <c r="EM1188" s="27"/>
      <c r="EN1188" s="27"/>
      <c r="EO1188" s="239" t="e">
        <f>EO1685</f>
        <v>#VALUE!</v>
      </c>
      <c r="EP1188" s="27"/>
      <c r="EQ1188" s="27"/>
      <c r="ER1188" s="27"/>
      <c r="ES1188" s="27"/>
      <c r="ET1188" s="27"/>
      <c r="EU1188" s="27"/>
      <c r="EV1188" s="27"/>
      <c r="EW1188" s="27"/>
      <c r="EX1188" s="27"/>
      <c r="EY1188" s="27"/>
      <c r="EZ1188" s="27"/>
      <c r="FA1188" s="27"/>
      <c r="FB1188" s="27"/>
      <c r="FC1188" s="27"/>
      <c r="FD1188" s="27"/>
      <c r="FE1188" s="27"/>
      <c r="FF1188" s="27"/>
      <c r="FG1188" s="27"/>
      <c r="FH1188" s="27"/>
    </row>
    <row r="1189" spans="1:164" ht="15.5" x14ac:dyDescent="0.35">
      <c r="A1189" s="247" t="s">
        <v>441</v>
      </c>
      <c r="B1189" s="239">
        <f t="shared" ref="B1189:Z1189" si="1180">B1689</f>
        <v>-227.52599999999998</v>
      </c>
      <c r="C1189" s="239">
        <f t="shared" si="1180"/>
        <v>-248.05789999999999</v>
      </c>
      <c r="D1189" s="239">
        <f t="shared" si="1180"/>
        <v>-260.23</v>
      </c>
      <c r="E1189" s="239">
        <f t="shared" si="1180"/>
        <v>-303.23800000000006</v>
      </c>
      <c r="F1189" s="239">
        <f t="shared" si="1180"/>
        <v>-304.77999999999997</v>
      </c>
      <c r="G1189" s="239">
        <f t="shared" si="1180"/>
        <v>-306.56499999999994</v>
      </c>
      <c r="H1189" s="239">
        <f t="shared" si="1180"/>
        <v>-359.90790000000004</v>
      </c>
      <c r="I1189" s="239">
        <f t="shared" si="1180"/>
        <v>-630.65280000000007</v>
      </c>
      <c r="J1189" s="239">
        <f t="shared" si="1180"/>
        <v>-784.80499999999984</v>
      </c>
      <c r="K1189" s="239">
        <f t="shared" si="1180"/>
        <v>-724.30799999999999</v>
      </c>
      <c r="L1189" s="239">
        <f t="shared" si="1180"/>
        <v>-750.70899999999995</v>
      </c>
      <c r="M1189" s="239">
        <f t="shared" si="1180"/>
        <v>-814.66689899999994</v>
      </c>
      <c r="N1189" s="239">
        <f t="shared" si="1180"/>
        <v>-719.91099999999994</v>
      </c>
      <c r="O1189" s="239">
        <f t="shared" si="1180"/>
        <v>-777.06691000000012</v>
      </c>
      <c r="P1189" s="239">
        <f t="shared" si="1180"/>
        <v>-861.26091499999995</v>
      </c>
      <c r="Q1189" s="239">
        <f t="shared" si="1180"/>
        <v>-829.54737000000011</v>
      </c>
      <c r="R1189" s="239">
        <f t="shared" si="1180"/>
        <v>-725.89601333400003</v>
      </c>
      <c r="S1189" s="239">
        <f t="shared" si="1180"/>
        <v>-775.73042799999996</v>
      </c>
      <c r="T1189" s="239">
        <f t="shared" si="1180"/>
        <v>-827.50313999999992</v>
      </c>
      <c r="U1189" s="239">
        <f t="shared" si="1180"/>
        <v>-2851.6961000000001</v>
      </c>
      <c r="V1189" s="239">
        <f t="shared" si="1180"/>
        <v>-667.48080999999991</v>
      </c>
      <c r="W1189" s="239">
        <f t="shared" si="1180"/>
        <v>-1233.4594599999998</v>
      </c>
      <c r="X1189" s="248">
        <f t="shared" si="1180"/>
        <v>-669.55200000000002</v>
      </c>
      <c r="Y1189" s="248">
        <f t="shared" si="1180"/>
        <v>-1712.1986199999999</v>
      </c>
      <c r="Z1189" s="239">
        <f t="shared" si="1180"/>
        <v>-345.54367400000001</v>
      </c>
      <c r="AA1189" s="239">
        <f>AA1689</f>
        <v>-414.58661999999998</v>
      </c>
      <c r="AB1189" s="239">
        <v>-670.73674999999992</v>
      </c>
      <c r="AC1189" s="239">
        <v>-649.33275000000003</v>
      </c>
      <c r="AD1189" s="239">
        <v>-657.62750490196083</v>
      </c>
      <c r="AE1189" s="239">
        <f>AE1689</f>
        <v>-972.40849000000003</v>
      </c>
      <c r="AF1189" s="239">
        <v>-849.40150999999992</v>
      </c>
      <c r="AG1189" s="239">
        <v>-993.55881000000011</v>
      </c>
      <c r="AH1189" s="239">
        <v>-992.10881000000006</v>
      </c>
      <c r="AI1189" s="239">
        <v>-992.10881000000006</v>
      </c>
      <c r="AJ1189" s="248">
        <f>AJ1689</f>
        <v>-854.59303999999997</v>
      </c>
      <c r="AK1189" s="248">
        <v>-780.44077000000004</v>
      </c>
      <c r="AL1189" s="248">
        <v>-1117.2577855341317</v>
      </c>
      <c r="AM1189" s="248">
        <v>-1141.158703136316</v>
      </c>
      <c r="AN1189" s="248">
        <v>-1141.158703136316</v>
      </c>
      <c r="AO1189" s="248" t="e">
        <f>AO1689</f>
        <v>#VALUE!</v>
      </c>
      <c r="AP1189" s="248">
        <v>-1016.73994</v>
      </c>
      <c r="AQ1189" s="248">
        <v>-1019.74494</v>
      </c>
      <c r="AR1189" s="248">
        <v>-924.96693666006809</v>
      </c>
      <c r="AS1189" s="248">
        <f>AS1689</f>
        <v>-833.07640504593314</v>
      </c>
      <c r="AT1189" s="248">
        <v>-1286.4507699999999</v>
      </c>
      <c r="AU1189" s="248">
        <v>-1199.434</v>
      </c>
      <c r="AV1189" s="248">
        <v>-1474.634</v>
      </c>
      <c r="AW1189" s="248">
        <v>-1357.634</v>
      </c>
      <c r="AX1189" s="248">
        <f>AX1689</f>
        <v>-952.70176817919366</v>
      </c>
      <c r="AY1189" s="248"/>
      <c r="AZ1189" s="248">
        <v>-1319.0583711167139</v>
      </c>
      <c r="BA1189" s="248">
        <v>-1319.0583711167139</v>
      </c>
      <c r="BB1189" s="248">
        <v>-1035.05746</v>
      </c>
      <c r="BC1189" s="248">
        <v>-1035.05746</v>
      </c>
      <c r="BD1189" s="248">
        <v>-1178.38916246177</v>
      </c>
      <c r="BE1189" s="248">
        <v>-1178.38916246177</v>
      </c>
      <c r="BF1189" s="248">
        <f>BF1689</f>
        <v>-896.47212550824611</v>
      </c>
      <c r="BG1189" s="248">
        <v>-1354.655</v>
      </c>
      <c r="BH1189" s="248">
        <v>-1354.655</v>
      </c>
      <c r="BI1189" s="248">
        <v>-1273.8209999999999</v>
      </c>
      <c r="BJ1189" s="248">
        <v>-1273.8209999999999</v>
      </c>
      <c r="BK1189" s="248">
        <v>-1562.6</v>
      </c>
      <c r="BL1189" s="248">
        <v>-1520.7958206132498</v>
      </c>
      <c r="BM1189" s="248">
        <v>-1473.6</v>
      </c>
      <c r="BN1189" s="248">
        <v>-1473.6</v>
      </c>
      <c r="BO1189" s="248">
        <f>BO1689</f>
        <v>-1253.8000373781995</v>
      </c>
      <c r="BP1189" s="248">
        <v>-1331.008</v>
      </c>
      <c r="BQ1189" s="248">
        <v>-1381.28</v>
      </c>
      <c r="BR1189" s="248">
        <v>-1340.008</v>
      </c>
      <c r="BS1189" s="248">
        <v>-1340.008</v>
      </c>
      <c r="BT1189" s="248">
        <v>-2014.4009999999998</v>
      </c>
      <c r="BU1189" s="248">
        <v>-2014.4009999999998</v>
      </c>
      <c r="BV1189" s="248">
        <v>-2014.4009999999998</v>
      </c>
      <c r="BW1189" s="248">
        <v>-1867.248</v>
      </c>
      <c r="BX1189" s="248">
        <v>-1867.248</v>
      </c>
      <c r="BY1189" s="248">
        <v>-1867.248</v>
      </c>
      <c r="BZ1189" s="239">
        <v>-2371.808</v>
      </c>
      <c r="CA1189" s="248">
        <f>CA1689</f>
        <v>-1722.675934291482</v>
      </c>
      <c r="CB1189" s="248">
        <v>-1390.9930000000002</v>
      </c>
      <c r="CC1189" s="248">
        <v>-1390.9930000000002</v>
      </c>
      <c r="CD1189" s="248">
        <v>-1390.9930000000002</v>
      </c>
      <c r="CE1189" s="248">
        <v>-2173.6</v>
      </c>
      <c r="CF1189" s="248">
        <v>-2173.6</v>
      </c>
      <c r="CG1189" s="248">
        <v>-2173.6</v>
      </c>
      <c r="CH1189" s="248">
        <v>-2193.6</v>
      </c>
      <c r="CI1189" s="248">
        <v>-2193.6</v>
      </c>
      <c r="CJ1189" s="239">
        <v>-2100.8049999999998</v>
      </c>
      <c r="CK1189" s="239">
        <v>-2100.7849999999999</v>
      </c>
      <c r="CL1189" s="248">
        <f>CL1689</f>
        <v>-1788.538027177427</v>
      </c>
      <c r="CM1189" s="248">
        <v>-1386.502</v>
      </c>
      <c r="CN1189" s="248">
        <v>-1525.038</v>
      </c>
      <c r="CO1189" s="248">
        <v>-1525.038</v>
      </c>
      <c r="CP1189" s="248">
        <v>-1525.038</v>
      </c>
      <c r="CQ1189" s="248">
        <v>-1525.038</v>
      </c>
      <c r="CR1189" s="248">
        <v>-1525.038</v>
      </c>
      <c r="CS1189" s="248">
        <v>-1957.038</v>
      </c>
      <c r="CT1189" s="248">
        <v>-1957.038</v>
      </c>
      <c r="CU1189" s="248">
        <v>-1957.038</v>
      </c>
      <c r="CV1189" s="248">
        <v>-1943.7640495982296</v>
      </c>
      <c r="CW1189" s="248">
        <v>-1944.961845315755</v>
      </c>
      <c r="CX1189" s="248">
        <v>-1948.4014704505034</v>
      </c>
      <c r="CY1189" s="248">
        <v>-1949.5992661680289</v>
      </c>
      <c r="CZ1189" s="248">
        <v>-1950.7970618855543</v>
      </c>
      <c r="DA1189" s="248">
        <f t="shared" ref="DA1189" si="1181">DA1689</f>
        <v>-1903.3309999999999</v>
      </c>
      <c r="DB1189" s="239">
        <v>-2398.41534</v>
      </c>
      <c r="DC1189" s="239">
        <v>-2398.41534</v>
      </c>
      <c r="DD1189" s="239">
        <v>-2398.41534</v>
      </c>
      <c r="DE1189" s="239">
        <v>-2368.41534</v>
      </c>
      <c r="DF1189" s="239">
        <v>-2368.41534</v>
      </c>
      <c r="DG1189" s="239">
        <v>-2368.41534</v>
      </c>
      <c r="DH1189" s="239">
        <v>-2375.4679999999998</v>
      </c>
      <c r="DI1189" s="239">
        <v>-2375.4679999999998</v>
      </c>
      <c r="DJ1189" s="239">
        <v>-2375.4679999999998</v>
      </c>
      <c r="DK1189" s="239">
        <v>-2375.4679999999998</v>
      </c>
      <c r="DL1189" s="239">
        <v>-2375.4679999999998</v>
      </c>
      <c r="DM1189" s="239">
        <v>-2375.4679999999998</v>
      </c>
      <c r="DN1189" s="249">
        <f t="shared" ref="DN1189" si="1182">DN1689</f>
        <v>-2046.4653937756252</v>
      </c>
      <c r="DO1189" s="239">
        <v>-2375.4679999999998</v>
      </c>
      <c r="DP1189" s="239">
        <v>-2604.0006616584619</v>
      </c>
      <c r="DQ1189" s="239">
        <v>-2604.5171390800001</v>
      </c>
      <c r="DR1189" s="239">
        <v>-2605.0336165015383</v>
      </c>
      <c r="DS1189" s="239">
        <v>-2603.2948695485088</v>
      </c>
      <c r="DT1189" s="239">
        <v>-2603.8113435975142</v>
      </c>
      <c r="DU1189" s="239">
        <v>-2603.5126481145708</v>
      </c>
      <c r="DV1189" s="250">
        <f>DV1689</f>
        <v>-2449.902196946718</v>
      </c>
      <c r="DW1189" s="251">
        <f>DW1689</f>
        <v>-2450.0386709957234</v>
      </c>
      <c r="DX1189" s="252">
        <f>DX1689</f>
        <v>-2526.2987940303478</v>
      </c>
      <c r="DY1189" s="27"/>
      <c r="DZ1189" s="239">
        <f>DZ1689</f>
        <v>-1807.3729341683168</v>
      </c>
      <c r="EA1189" s="27"/>
      <c r="EB1189" s="27"/>
      <c r="EC1189" s="239">
        <f>EC1689</f>
        <v>-1395.2729341683169</v>
      </c>
      <c r="ED1189" s="27"/>
      <c r="EE1189" s="27"/>
      <c r="EF1189" s="239">
        <f>EF1689</f>
        <v>-1367.2148700203168</v>
      </c>
      <c r="EI1189" s="239">
        <f>EI1689</f>
        <v>-1367.2148700203168</v>
      </c>
      <c r="EJ1189" s="27"/>
      <c r="EK1189" s="27"/>
      <c r="EL1189" s="239">
        <f>EL1689</f>
        <v>-1320.2148700203168</v>
      </c>
      <c r="EM1189" s="27"/>
      <c r="EN1189" s="27"/>
      <c r="EO1189" s="239">
        <f>EO1689</f>
        <v>-1376.3831868519999</v>
      </c>
      <c r="EP1189" s="27"/>
      <c r="EQ1189" s="27"/>
      <c r="ER1189" s="27"/>
      <c r="ES1189" s="27"/>
      <c r="ET1189" s="27"/>
      <c r="EU1189" s="27"/>
      <c r="EV1189" s="27"/>
      <c r="EW1189" s="27"/>
      <c r="EX1189" s="27"/>
      <c r="EY1189" s="27"/>
      <c r="EZ1189" s="27"/>
      <c r="FA1189" s="27"/>
      <c r="FB1189" s="27"/>
      <c r="FC1189" s="27"/>
      <c r="FD1189" s="27"/>
      <c r="FE1189" s="27"/>
      <c r="FF1189" s="27"/>
      <c r="FG1189" s="27"/>
      <c r="FH1189" s="27"/>
    </row>
    <row r="1190" spans="1:164" ht="15.5" x14ac:dyDescent="0.35">
      <c r="A1190" s="247" t="s">
        <v>442</v>
      </c>
      <c r="B1190" s="239" t="e">
        <f t="shared" ref="B1190:Z1190" si="1183">+B1690+B1676</f>
        <v>#VALUE!</v>
      </c>
      <c r="C1190" s="239" t="e">
        <f t="shared" si="1183"/>
        <v>#VALUE!</v>
      </c>
      <c r="D1190" s="239" t="e">
        <f t="shared" si="1183"/>
        <v>#VALUE!</v>
      </c>
      <c r="E1190" s="239" t="e">
        <f t="shared" si="1183"/>
        <v>#VALUE!</v>
      </c>
      <c r="F1190" s="239" t="e">
        <f t="shared" si="1183"/>
        <v>#VALUE!</v>
      </c>
      <c r="G1190" s="239" t="e">
        <f t="shared" si="1183"/>
        <v>#VALUE!</v>
      </c>
      <c r="H1190" s="239" t="e">
        <f t="shared" si="1183"/>
        <v>#VALUE!</v>
      </c>
      <c r="I1190" s="239" t="e">
        <f t="shared" si="1183"/>
        <v>#VALUE!</v>
      </c>
      <c r="J1190" s="239" t="e">
        <f t="shared" si="1183"/>
        <v>#VALUE!</v>
      </c>
      <c r="K1190" s="239" t="e">
        <f t="shared" si="1183"/>
        <v>#VALUE!</v>
      </c>
      <c r="L1190" s="239" t="e">
        <f t="shared" si="1183"/>
        <v>#VALUE!</v>
      </c>
      <c r="M1190" s="239" t="e">
        <f t="shared" si="1183"/>
        <v>#VALUE!</v>
      </c>
      <c r="N1190" s="239" t="e">
        <f t="shared" si="1183"/>
        <v>#VALUE!</v>
      </c>
      <c r="O1190" s="239" t="e">
        <f t="shared" si="1183"/>
        <v>#VALUE!</v>
      </c>
      <c r="P1190" s="239" t="e">
        <f t="shared" si="1183"/>
        <v>#VALUE!</v>
      </c>
      <c r="Q1190" s="239" t="e">
        <f t="shared" si="1183"/>
        <v>#VALUE!</v>
      </c>
      <c r="R1190" s="239" t="e">
        <f t="shared" si="1183"/>
        <v>#VALUE!</v>
      </c>
      <c r="S1190" s="239" t="e">
        <f t="shared" si="1183"/>
        <v>#VALUE!</v>
      </c>
      <c r="T1190" s="239" t="e">
        <f t="shared" si="1183"/>
        <v>#VALUE!</v>
      </c>
      <c r="U1190" s="239" t="e">
        <f t="shared" si="1183"/>
        <v>#VALUE!</v>
      </c>
      <c r="V1190" s="239" t="e">
        <f t="shared" si="1183"/>
        <v>#VALUE!</v>
      </c>
      <c r="W1190" s="239" t="e">
        <f t="shared" si="1183"/>
        <v>#VALUE!</v>
      </c>
      <c r="X1190" s="248" t="e">
        <f t="shared" si="1183"/>
        <v>#VALUE!</v>
      </c>
      <c r="Y1190" s="248" t="e">
        <f t="shared" si="1183"/>
        <v>#VALUE!</v>
      </c>
      <c r="Z1190" s="239" t="e">
        <f t="shared" si="1183"/>
        <v>#VALUE!</v>
      </c>
      <c r="AA1190" s="239" t="e">
        <f>+AA1690+AA1676</f>
        <v>#VALUE!</v>
      </c>
      <c r="AB1190" s="239">
        <v>0</v>
      </c>
      <c r="AC1190" s="239">
        <v>0</v>
      </c>
      <c r="AD1190" s="239">
        <v>38.453124901960784</v>
      </c>
      <c r="AE1190" s="239" t="e">
        <f>+AE1690+AE1676</f>
        <v>#VALUE!</v>
      </c>
      <c r="AF1190" s="239">
        <v>7.6669999999999998</v>
      </c>
      <c r="AG1190" s="239">
        <v>7.6669999999999998</v>
      </c>
      <c r="AH1190" s="239">
        <v>7.6669999999999998</v>
      </c>
      <c r="AI1190" s="239">
        <v>7.6669999999999998</v>
      </c>
      <c r="AJ1190" s="248" t="e">
        <f>+AJ1690+AJ1676</f>
        <v>#VALUE!</v>
      </c>
      <c r="AK1190" s="248">
        <v>2.502597999999999</v>
      </c>
      <c r="AL1190" s="248">
        <v>223.0817476375</v>
      </c>
      <c r="AM1190" s="248">
        <v>253.54968989535001</v>
      </c>
      <c r="AN1190" s="248">
        <v>253.54968989535001</v>
      </c>
      <c r="AO1190" s="248" t="e">
        <f>+AO1690+AO1676</f>
        <v>#VALUE!</v>
      </c>
      <c r="AP1190" s="248">
        <v>28.064864748487469</v>
      </c>
      <c r="AQ1190" s="248">
        <v>22.061127017755069</v>
      </c>
      <c r="AR1190" s="248">
        <v>21.932204876860517</v>
      </c>
      <c r="AS1190" s="248" t="e">
        <f>+AS1690+AS1676</f>
        <v>#VALUE!</v>
      </c>
      <c r="AT1190" s="248">
        <v>28.731726257791308</v>
      </c>
      <c r="AU1190" s="248">
        <v>-74.738</v>
      </c>
      <c r="AV1190" s="248">
        <v>399.26199999999994</v>
      </c>
      <c r="AW1190" s="248">
        <v>403.26199999999994</v>
      </c>
      <c r="AX1190" s="248" t="e">
        <f>+AX1690+AX1676</f>
        <v>#VALUE!</v>
      </c>
      <c r="AY1190" s="248"/>
      <c r="AZ1190" s="248">
        <v>27.017359999999996</v>
      </c>
      <c r="BA1190" s="248">
        <v>-211.98264</v>
      </c>
      <c r="BB1190" s="248">
        <v>196.77481999999998</v>
      </c>
      <c r="BC1190" s="248">
        <v>196.77481999999998</v>
      </c>
      <c r="BD1190" s="248">
        <v>121.85581999999997</v>
      </c>
      <c r="BE1190" s="248">
        <v>121.83681999999996</v>
      </c>
      <c r="BF1190" s="248" t="e">
        <f>+BF1690+BF1676</f>
        <v>#VALUE!</v>
      </c>
      <c r="BG1190" s="248">
        <v>-73</v>
      </c>
      <c r="BH1190" s="248">
        <v>-74</v>
      </c>
      <c r="BI1190" s="248">
        <v>-46</v>
      </c>
      <c r="BJ1190" s="248">
        <v>-46</v>
      </c>
      <c r="BK1190" s="248">
        <v>-29</v>
      </c>
      <c r="BL1190" s="248">
        <v>-29</v>
      </c>
      <c r="BM1190" s="248">
        <v>-29</v>
      </c>
      <c r="BN1190" s="248">
        <v>-29</v>
      </c>
      <c r="BO1190" s="248" t="e">
        <f>+BO1690+BO1676</f>
        <v>#VALUE!</v>
      </c>
      <c r="BP1190" s="248">
        <v>40</v>
      </c>
      <c r="BQ1190" s="248">
        <v>40</v>
      </c>
      <c r="BR1190" s="248">
        <v>40</v>
      </c>
      <c r="BS1190" s="248">
        <v>40</v>
      </c>
      <c r="BT1190" s="248">
        <v>501.5</v>
      </c>
      <c r="BU1190" s="248">
        <v>501.5</v>
      </c>
      <c r="BV1190" s="248">
        <v>501.5</v>
      </c>
      <c r="BW1190" s="248">
        <v>501.5</v>
      </c>
      <c r="BX1190" s="248">
        <v>501.5</v>
      </c>
      <c r="BY1190" s="248">
        <v>501.5</v>
      </c>
      <c r="BZ1190" s="239">
        <v>1484.2</v>
      </c>
      <c r="CA1190" s="248" t="e">
        <f>+CA1690+CA1676</f>
        <v>#VALUE!</v>
      </c>
      <c r="CB1190" s="248">
        <v>59.5</v>
      </c>
      <c r="CC1190" s="248">
        <v>59.5</v>
      </c>
      <c r="CD1190" s="248">
        <v>59.5</v>
      </c>
      <c r="CE1190" s="248">
        <v>130.39999999999998</v>
      </c>
      <c r="CF1190" s="248">
        <v>130.39999999999998</v>
      </c>
      <c r="CG1190" s="248">
        <v>130.39999999999998</v>
      </c>
      <c r="CH1190" s="248">
        <v>20.399999999999977</v>
      </c>
      <c r="CI1190" s="248">
        <v>20.399999999999977</v>
      </c>
      <c r="CJ1190" s="239">
        <v>20.399999999999977</v>
      </c>
      <c r="CK1190" s="239">
        <v>20.399999999999977</v>
      </c>
      <c r="CL1190" s="248" t="e">
        <f>+CL1690+CL1676</f>
        <v>#VALUE!</v>
      </c>
      <c r="CM1190" s="248">
        <v>114.80000000000001</v>
      </c>
      <c r="CN1190" s="248">
        <v>64.800000000000011</v>
      </c>
      <c r="CO1190" s="248">
        <v>64.800000000000011</v>
      </c>
      <c r="CP1190" s="248">
        <v>64.800000000000011</v>
      </c>
      <c r="CQ1190" s="248">
        <v>64.800000000000011</v>
      </c>
      <c r="CR1190" s="248">
        <v>64.800000000000011</v>
      </c>
      <c r="CS1190" s="248">
        <v>28.800000000000011</v>
      </c>
      <c r="CT1190" s="248">
        <v>28.800000000000011</v>
      </c>
      <c r="CU1190" s="248">
        <v>28.800000000000011</v>
      </c>
      <c r="CV1190" s="248">
        <v>28.800000000000011</v>
      </c>
      <c r="CW1190" s="248">
        <v>28.800000000000011</v>
      </c>
      <c r="CX1190" s="248">
        <v>28.800000000000011</v>
      </c>
      <c r="CY1190" s="248">
        <v>28.800000000000011</v>
      </c>
      <c r="CZ1190" s="248">
        <v>28.800000000000011</v>
      </c>
      <c r="DA1190" s="248" t="e">
        <f t="shared" ref="DA1190" si="1184">+DA1690+DA1676</f>
        <v>#VALUE!</v>
      </c>
      <c r="DB1190" s="239">
        <v>90</v>
      </c>
      <c r="DC1190" s="239">
        <v>90</v>
      </c>
      <c r="DD1190" s="239">
        <v>90</v>
      </c>
      <c r="DE1190" s="239">
        <v>90</v>
      </c>
      <c r="DF1190" s="239">
        <v>90</v>
      </c>
      <c r="DG1190" s="239">
        <v>90</v>
      </c>
      <c r="DH1190" s="239">
        <v>62</v>
      </c>
      <c r="DI1190" s="239">
        <v>62</v>
      </c>
      <c r="DJ1190" s="239">
        <v>82</v>
      </c>
      <c r="DK1190" s="239">
        <v>62</v>
      </c>
      <c r="DL1190" s="239">
        <v>62</v>
      </c>
      <c r="DM1190" s="239">
        <v>82</v>
      </c>
      <c r="DN1190" s="249" t="e">
        <f t="shared" ref="DN1190" si="1185">+DN1690+DN1676</f>
        <v>#VALUE!</v>
      </c>
      <c r="DO1190" s="239">
        <v>82</v>
      </c>
      <c r="DP1190" s="239">
        <v>92</v>
      </c>
      <c r="DQ1190" s="239">
        <v>92</v>
      </c>
      <c r="DR1190" s="239">
        <v>92</v>
      </c>
      <c r="DS1190" s="239">
        <v>92</v>
      </c>
      <c r="DT1190" s="239">
        <v>92</v>
      </c>
      <c r="DU1190" s="239">
        <v>225.5</v>
      </c>
      <c r="DV1190" s="250" t="e">
        <f>+DV1690+DV1676</f>
        <v>#VALUE!</v>
      </c>
      <c r="DW1190" s="251" t="e">
        <f>+DW1690+DW1676</f>
        <v>#VALUE!</v>
      </c>
      <c r="DX1190" s="252" t="e">
        <f>+DX1690+DX1676</f>
        <v>#VALUE!</v>
      </c>
      <c r="DY1190" s="27"/>
      <c r="DZ1190" s="239" t="e">
        <f>+DZ1690+DZ1676</f>
        <v>#VALUE!</v>
      </c>
      <c r="EA1190" s="27"/>
      <c r="EB1190" s="27"/>
      <c r="EC1190" s="239" t="e">
        <f>+EC1690+EC1676</f>
        <v>#VALUE!</v>
      </c>
      <c r="ED1190" s="27"/>
      <c r="EE1190" s="27"/>
      <c r="EF1190" s="239" t="e">
        <f>+EF1690+EF1676</f>
        <v>#VALUE!</v>
      </c>
      <c r="EI1190" s="239" t="e">
        <f>+EI1690+EI1676</f>
        <v>#VALUE!</v>
      </c>
      <c r="EJ1190" s="27"/>
      <c r="EK1190" s="27"/>
      <c r="EL1190" s="239" t="e">
        <f>+EL1690+EL1676</f>
        <v>#VALUE!</v>
      </c>
      <c r="EM1190" s="27"/>
      <c r="EN1190" s="27"/>
      <c r="EO1190" s="239" t="e">
        <f>+EO1690+EO1676</f>
        <v>#VALUE!</v>
      </c>
      <c r="EP1190" s="27"/>
      <c r="EQ1190" s="27"/>
      <c r="ER1190" s="27"/>
      <c r="ES1190" s="27"/>
      <c r="ET1190" s="27"/>
      <c r="EU1190" s="27"/>
      <c r="EV1190" s="27"/>
      <c r="EW1190" s="27"/>
      <c r="EX1190" s="27"/>
      <c r="EY1190" s="27"/>
      <c r="EZ1190" s="27"/>
      <c r="FA1190" s="27"/>
      <c r="FB1190" s="27"/>
      <c r="FC1190" s="27"/>
      <c r="FD1190" s="27"/>
      <c r="FE1190" s="27"/>
      <c r="FF1190" s="27"/>
      <c r="FG1190" s="27"/>
      <c r="FH1190" s="27"/>
    </row>
    <row r="1191" spans="1:164" ht="15.5" x14ac:dyDescent="0.35">
      <c r="A1191" s="253" t="s">
        <v>443</v>
      </c>
      <c r="B1191" s="254" t="e">
        <f t="shared" ref="B1191:Z1191" si="1186">B1676</f>
        <v>#VALUE!</v>
      </c>
      <c r="C1191" s="254" t="e">
        <f t="shared" si="1186"/>
        <v>#VALUE!</v>
      </c>
      <c r="D1191" s="254">
        <f t="shared" si="1186"/>
        <v>106.74299999999998</v>
      </c>
      <c r="E1191" s="254">
        <f t="shared" si="1186"/>
        <v>58.632999999999996</v>
      </c>
      <c r="F1191" s="254">
        <f t="shared" si="1186"/>
        <v>30.625999999999987</v>
      </c>
      <c r="G1191" s="254">
        <f t="shared" si="1186"/>
        <v>289.31699999999995</v>
      </c>
      <c r="H1191" s="254">
        <f t="shared" si="1186"/>
        <v>136.58330000000004</v>
      </c>
      <c r="I1191" s="254">
        <f t="shared" si="1186"/>
        <v>-1073.1201230000004</v>
      </c>
      <c r="J1191" s="254">
        <f t="shared" si="1186"/>
        <v>117.13499999999998</v>
      </c>
      <c r="K1191" s="254">
        <f t="shared" si="1186"/>
        <v>-235.745</v>
      </c>
      <c r="L1191" s="254">
        <f t="shared" si="1186"/>
        <v>41.268999999999984</v>
      </c>
      <c r="M1191" s="254">
        <f t="shared" si="1186"/>
        <v>221.929575</v>
      </c>
      <c r="N1191" s="254" t="e">
        <f t="shared" si="1186"/>
        <v>#VALUE!</v>
      </c>
      <c r="O1191" s="254">
        <f t="shared" si="1186"/>
        <v>-175.14809499999996</v>
      </c>
      <c r="P1191" s="254">
        <f t="shared" si="1186"/>
        <v>78.916002094000021</v>
      </c>
      <c r="Q1191" s="254">
        <f t="shared" si="1186"/>
        <v>429.03256802099997</v>
      </c>
      <c r="R1191" s="254">
        <f t="shared" si="1186"/>
        <v>-261.29652032499979</v>
      </c>
      <c r="S1191" s="254">
        <f t="shared" si="1186"/>
        <v>-1905.8812598080001</v>
      </c>
      <c r="T1191" s="254">
        <f t="shared" si="1186"/>
        <v>-70.404895281000023</v>
      </c>
      <c r="U1191" s="254">
        <f t="shared" si="1186"/>
        <v>-0.42999035399983754</v>
      </c>
      <c r="V1191" s="254">
        <f t="shared" si="1186"/>
        <v>-1284.9155468637009</v>
      </c>
      <c r="W1191" s="254">
        <f t="shared" si="1186"/>
        <v>-1489.9995040000003</v>
      </c>
      <c r="X1191" s="255">
        <f t="shared" si="1186"/>
        <v>-101.57971723629926</v>
      </c>
      <c r="Y1191" s="255">
        <f t="shared" si="1186"/>
        <v>-70.438280237000001</v>
      </c>
      <c r="Z1191" s="254">
        <f t="shared" si="1186"/>
        <v>-22.879000000000005</v>
      </c>
      <c r="AA1191" s="254">
        <f>AA1676</f>
        <v>-53.668979999999991</v>
      </c>
      <c r="AB1191" s="254">
        <v>0</v>
      </c>
      <c r="AC1191" s="254">
        <v>0</v>
      </c>
      <c r="AD1191" s="254">
        <v>6.2983699999999994</v>
      </c>
      <c r="AE1191" s="254">
        <f>AE1676</f>
        <v>35.991951624999999</v>
      </c>
      <c r="AF1191" s="254">
        <v>0</v>
      </c>
      <c r="AG1191" s="254">
        <v>0</v>
      </c>
      <c r="AH1191" s="254">
        <v>0</v>
      </c>
      <c r="AI1191" s="254">
        <v>0</v>
      </c>
      <c r="AJ1191" s="255">
        <f>AJ1676</f>
        <v>8.3000900000000115</v>
      </c>
      <c r="AK1191" s="255">
        <v>-21.497402000000001</v>
      </c>
      <c r="AL1191" s="255">
        <v>-41.077402000000014</v>
      </c>
      <c r="AM1191" s="255">
        <v>-41.077402000000014</v>
      </c>
      <c r="AN1191" s="255">
        <v>-41.077402000000014</v>
      </c>
      <c r="AO1191" s="255">
        <f>AO1676</f>
        <v>-3.5589020000000104</v>
      </c>
      <c r="AP1191" s="255">
        <v>0</v>
      </c>
      <c r="AQ1191" s="255">
        <v>-5.2</v>
      </c>
      <c r="AR1191" s="255">
        <v>-5.2</v>
      </c>
      <c r="AS1191" s="255">
        <f>AS1676</f>
        <v>236.55311300000005</v>
      </c>
      <c r="AT1191" s="255">
        <v>0</v>
      </c>
      <c r="AU1191" s="255">
        <v>-226.738</v>
      </c>
      <c r="AV1191" s="255">
        <v>139.26199999999997</v>
      </c>
      <c r="AW1191" s="255">
        <v>136.26199999999997</v>
      </c>
      <c r="AX1191" s="255">
        <f>AX1676</f>
        <v>-2.6291800000000549</v>
      </c>
      <c r="AY1191" s="255"/>
      <c r="AZ1191" s="255">
        <v>-211.98264</v>
      </c>
      <c r="BA1191" s="255">
        <v>-358.98264</v>
      </c>
      <c r="BB1191" s="255">
        <v>-110.22518000000001</v>
      </c>
      <c r="BC1191" s="255">
        <v>-110.22518000000001</v>
      </c>
      <c r="BD1191" s="255">
        <v>93.993819999999971</v>
      </c>
      <c r="BE1191" s="255">
        <v>93.974819999999966</v>
      </c>
      <c r="BF1191" s="255">
        <f>BF1676</f>
        <v>116.42399999999996</v>
      </c>
      <c r="BG1191" s="255">
        <v>-100</v>
      </c>
      <c r="BH1191" s="255">
        <v>-101</v>
      </c>
      <c r="BI1191" s="255">
        <v>-159</v>
      </c>
      <c r="BJ1191" s="255">
        <v>-73</v>
      </c>
      <c r="BK1191" s="255">
        <v>-159</v>
      </c>
      <c r="BL1191" s="255">
        <v>-56</v>
      </c>
      <c r="BM1191" s="255">
        <v>-159</v>
      </c>
      <c r="BN1191" s="255">
        <v>-56</v>
      </c>
      <c r="BO1191" s="255">
        <f>BO1676</f>
        <v>359.7</v>
      </c>
      <c r="BP1191" s="255">
        <v>-164</v>
      </c>
      <c r="BQ1191" s="255">
        <v>-164</v>
      </c>
      <c r="BR1191" s="255">
        <v>-164</v>
      </c>
      <c r="BS1191" s="255">
        <v>-164</v>
      </c>
      <c r="BT1191" s="255">
        <v>-90</v>
      </c>
      <c r="BU1191" s="255">
        <v>-90</v>
      </c>
      <c r="BV1191" s="255">
        <v>-90</v>
      </c>
      <c r="BW1191" s="255">
        <v>-90</v>
      </c>
      <c r="BX1191" s="255">
        <v>-90</v>
      </c>
      <c r="BY1191" s="255">
        <v>-90</v>
      </c>
      <c r="BZ1191" s="254">
        <v>-46</v>
      </c>
      <c r="CA1191" s="255">
        <f>CA1676</f>
        <v>33.838688411999563</v>
      </c>
      <c r="CB1191" s="255">
        <v>-180.04624999999999</v>
      </c>
      <c r="CC1191" s="255">
        <v>-180.04624999999999</v>
      </c>
      <c r="CD1191" s="255">
        <v>-180.04624999999999</v>
      </c>
      <c r="CE1191" s="255">
        <v>-210.04624999999999</v>
      </c>
      <c r="CF1191" s="255">
        <v>-210.04624999999999</v>
      </c>
      <c r="CG1191" s="255">
        <v>-210.04624999999999</v>
      </c>
      <c r="CH1191" s="255">
        <v>-267</v>
      </c>
      <c r="CI1191" s="255">
        <v>-267</v>
      </c>
      <c r="CJ1191" s="254">
        <v>-267</v>
      </c>
      <c r="CK1191" s="254">
        <v>-267</v>
      </c>
      <c r="CL1191" s="255">
        <f>CL1676</f>
        <v>97.368000000000023</v>
      </c>
      <c r="CM1191" s="255">
        <v>-203.5</v>
      </c>
      <c r="CN1191" s="255">
        <v>-203.5</v>
      </c>
      <c r="CO1191" s="255">
        <v>-203.5</v>
      </c>
      <c r="CP1191" s="255">
        <v>-203.5</v>
      </c>
      <c r="CQ1191" s="255">
        <v>-203.5</v>
      </c>
      <c r="CR1191" s="255">
        <v>-203.5</v>
      </c>
      <c r="CS1191" s="255">
        <v>-241.5</v>
      </c>
      <c r="CT1191" s="255">
        <v>-241.5</v>
      </c>
      <c r="CU1191" s="255">
        <v>-241.5</v>
      </c>
      <c r="CV1191" s="255">
        <v>-241.5</v>
      </c>
      <c r="CW1191" s="255">
        <v>-241.5</v>
      </c>
      <c r="CX1191" s="255">
        <v>-241.5</v>
      </c>
      <c r="CY1191" s="255">
        <v>-241.5</v>
      </c>
      <c r="CZ1191" s="255">
        <v>-241.5</v>
      </c>
      <c r="DA1191" s="255">
        <f t="shared" ref="DA1191" si="1187">DA1676</f>
        <v>-179.6655394675999</v>
      </c>
      <c r="DB1191" s="254">
        <v>0</v>
      </c>
      <c r="DC1191" s="254">
        <v>0</v>
      </c>
      <c r="DD1191" s="254">
        <v>0</v>
      </c>
      <c r="DE1191" s="254">
        <v>0</v>
      </c>
      <c r="DF1191" s="254">
        <v>0</v>
      </c>
      <c r="DG1191" s="254">
        <v>0</v>
      </c>
      <c r="DH1191" s="254">
        <v>0</v>
      </c>
      <c r="DI1191" s="254">
        <v>0</v>
      </c>
      <c r="DJ1191" s="254">
        <v>20</v>
      </c>
      <c r="DK1191" s="254">
        <v>0</v>
      </c>
      <c r="DL1191" s="254">
        <v>0</v>
      </c>
      <c r="DM1191" s="254">
        <v>20</v>
      </c>
      <c r="DN1191" s="256">
        <f t="shared" ref="DN1191" si="1188">DN1676</f>
        <v>-36.251378883746426</v>
      </c>
      <c r="DO1191" s="254">
        <v>20</v>
      </c>
      <c r="DP1191" s="254">
        <v>0</v>
      </c>
      <c r="DQ1191" s="254">
        <v>0</v>
      </c>
      <c r="DR1191" s="254">
        <v>0</v>
      </c>
      <c r="DS1191" s="254">
        <v>0</v>
      </c>
      <c r="DT1191" s="254">
        <v>0</v>
      </c>
      <c r="DU1191" s="254">
        <v>133.5</v>
      </c>
      <c r="DV1191" s="257">
        <f>DV1676</f>
        <v>64.601467305806807</v>
      </c>
      <c r="DW1191" s="258">
        <f>DW1676</f>
        <v>93.900047623805818</v>
      </c>
      <c r="DX1191" s="259">
        <f>DX1676</f>
        <v>0</v>
      </c>
      <c r="DY1191" s="27"/>
      <c r="DZ1191" s="254">
        <f>DZ1676</f>
        <v>89</v>
      </c>
      <c r="EA1191" s="27"/>
      <c r="EB1191" s="27"/>
      <c r="EC1191" s="254">
        <f>EC1676</f>
        <v>44.5</v>
      </c>
      <c r="ED1191" s="27"/>
      <c r="EE1191" s="27"/>
      <c r="EF1191" s="254">
        <f>EF1676</f>
        <v>44.5</v>
      </c>
      <c r="EI1191" s="254">
        <f>EI1676</f>
        <v>44.5</v>
      </c>
      <c r="EJ1191" s="27"/>
      <c r="EK1191" s="27"/>
      <c r="EL1191" s="254">
        <f>EL1676</f>
        <v>44.5</v>
      </c>
      <c r="EM1191" s="27"/>
      <c r="EN1191" s="27"/>
      <c r="EO1191" s="254">
        <f>EO1676</f>
        <v>44.5</v>
      </c>
      <c r="EP1191" s="27"/>
      <c r="EQ1191" s="27"/>
      <c r="ER1191" s="27"/>
      <c r="ES1191" s="27"/>
      <c r="ET1191" s="27"/>
      <c r="EU1191" s="27"/>
      <c r="EV1191" s="27"/>
      <c r="EW1191" s="27"/>
      <c r="EX1191" s="27"/>
      <c r="EY1191" s="27"/>
      <c r="EZ1191" s="27"/>
      <c r="FA1191" s="27"/>
      <c r="FB1191" s="27"/>
      <c r="FC1191" s="27"/>
      <c r="FD1191" s="27"/>
      <c r="FE1191" s="27"/>
      <c r="FF1191" s="27"/>
      <c r="FG1191" s="27"/>
      <c r="FH1191" s="27"/>
    </row>
    <row r="1192" spans="1:164" ht="15.5" x14ac:dyDescent="0.35">
      <c r="A1192" s="247" t="s">
        <v>444</v>
      </c>
      <c r="B1192" s="254" t="e">
        <f t="shared" ref="B1192:Z1192" si="1189">B1700</f>
        <v>#VALUE!</v>
      </c>
      <c r="C1192" s="254" t="e">
        <f t="shared" si="1189"/>
        <v>#VALUE!</v>
      </c>
      <c r="D1192" s="254" t="e">
        <f t="shared" si="1189"/>
        <v>#VALUE!</v>
      </c>
      <c r="E1192" s="254" t="e">
        <f t="shared" si="1189"/>
        <v>#VALUE!</v>
      </c>
      <c r="F1192" s="254" t="e">
        <f t="shared" si="1189"/>
        <v>#VALUE!</v>
      </c>
      <c r="G1192" s="254" t="e">
        <f t="shared" si="1189"/>
        <v>#VALUE!</v>
      </c>
      <c r="H1192" s="254" t="e">
        <f t="shared" si="1189"/>
        <v>#VALUE!</v>
      </c>
      <c r="I1192" s="254" t="e">
        <f t="shared" si="1189"/>
        <v>#VALUE!</v>
      </c>
      <c r="J1192" s="254" t="e">
        <f t="shared" si="1189"/>
        <v>#VALUE!</v>
      </c>
      <c r="K1192" s="254" t="e">
        <f t="shared" si="1189"/>
        <v>#VALUE!</v>
      </c>
      <c r="L1192" s="254" t="e">
        <f t="shared" si="1189"/>
        <v>#VALUE!</v>
      </c>
      <c r="M1192" s="254" t="e">
        <f t="shared" si="1189"/>
        <v>#VALUE!</v>
      </c>
      <c r="N1192" s="254" t="e">
        <f t="shared" si="1189"/>
        <v>#VALUE!</v>
      </c>
      <c r="O1192" s="254" t="e">
        <f t="shared" si="1189"/>
        <v>#VALUE!</v>
      </c>
      <c r="P1192" s="254" t="e">
        <f t="shared" si="1189"/>
        <v>#VALUE!</v>
      </c>
      <c r="Q1192" s="254" t="e">
        <f t="shared" si="1189"/>
        <v>#VALUE!</v>
      </c>
      <c r="R1192" s="254">
        <f t="shared" si="1189"/>
        <v>0</v>
      </c>
      <c r="S1192" s="254">
        <f t="shared" si="1189"/>
        <v>0</v>
      </c>
      <c r="T1192" s="254">
        <f t="shared" si="1189"/>
        <v>0</v>
      </c>
      <c r="U1192" s="254">
        <f t="shared" si="1189"/>
        <v>0</v>
      </c>
      <c r="V1192" s="254">
        <f t="shared" si="1189"/>
        <v>0</v>
      </c>
      <c r="W1192" s="254">
        <f t="shared" si="1189"/>
        <v>0</v>
      </c>
      <c r="X1192" s="255">
        <f t="shared" si="1189"/>
        <v>0</v>
      </c>
      <c r="Y1192" s="255">
        <f t="shared" si="1189"/>
        <v>0</v>
      </c>
      <c r="Z1192" s="254">
        <f t="shared" si="1189"/>
        <v>0</v>
      </c>
      <c r="AA1192" s="254">
        <f>AA1700</f>
        <v>0</v>
      </c>
      <c r="AB1192" s="254">
        <v>4.4712103717535374</v>
      </c>
      <c r="AC1192" s="254">
        <v>23.515487148171829</v>
      </c>
      <c r="AD1192" s="254">
        <v>160.451980350627</v>
      </c>
      <c r="AE1192" s="254">
        <f>AE1700</f>
        <v>0</v>
      </c>
      <c r="AF1192" s="254">
        <v>32.826592635444413</v>
      </c>
      <c r="AG1192" s="254">
        <v>3.8009219844973794</v>
      </c>
      <c r="AH1192" s="254">
        <v>347.43567477277327</v>
      </c>
      <c r="AI1192" s="254">
        <v>404.10961418782665</v>
      </c>
      <c r="AJ1192" s="255">
        <f>AJ1700</f>
        <v>0</v>
      </c>
      <c r="AK1192" s="255">
        <v>925.72865903221987</v>
      </c>
      <c r="AL1192" s="255">
        <v>109.25061132931839</v>
      </c>
      <c r="AM1192" s="255">
        <v>94.572422471266378</v>
      </c>
      <c r="AN1192" s="255">
        <v>0</v>
      </c>
      <c r="AO1192" s="255">
        <f>AO1700</f>
        <v>0</v>
      </c>
      <c r="AP1192" s="255">
        <v>719.62481274302286</v>
      </c>
      <c r="AQ1192" s="255">
        <v>673.23627481964172</v>
      </c>
      <c r="AR1192" s="255">
        <v>285.91324369916356</v>
      </c>
      <c r="AS1192" s="255">
        <f>AS1700</f>
        <v>0</v>
      </c>
      <c r="AT1192" s="255">
        <v>71.050753405477437</v>
      </c>
      <c r="AU1192" s="255">
        <v>0</v>
      </c>
      <c r="AV1192" s="255">
        <v>3.8747926254472986E-2</v>
      </c>
      <c r="AW1192" s="255">
        <v>2.8421709430404007E-14</v>
      </c>
      <c r="AX1192" s="255">
        <f>AX1700</f>
        <v>0</v>
      </c>
      <c r="AY1192" s="255"/>
      <c r="AZ1192" s="255">
        <v>2.7541051207020439</v>
      </c>
      <c r="BA1192" s="255">
        <v>-70.186748858246162</v>
      </c>
      <c r="BB1192" s="255">
        <v>1.3714152463293772E-2</v>
      </c>
      <c r="BC1192" s="255">
        <v>3.0542835496163434E-3</v>
      </c>
      <c r="BD1192" s="255">
        <v>-1.7763568394002505E-13</v>
      </c>
      <c r="BE1192" s="255">
        <v>-5.6843418860808015E-14</v>
      </c>
      <c r="BF1192" s="255">
        <f>BF1700</f>
        <v>0</v>
      </c>
      <c r="BG1192" s="255">
        <v>5.9517549968372379</v>
      </c>
      <c r="BH1192" s="255">
        <v>5.9498393563729337</v>
      </c>
      <c r="BI1192" s="255">
        <v>3.5960787782464365E-2</v>
      </c>
      <c r="BJ1192" s="255">
        <v>3.4806724714400161E-2</v>
      </c>
      <c r="BK1192" s="255">
        <v>2.8421709430404007E-14</v>
      </c>
      <c r="BL1192" s="255">
        <v>-8.5265128291212022E-14</v>
      </c>
      <c r="BM1192" s="255">
        <v>-3.3750779948604759E-14</v>
      </c>
      <c r="BN1192" s="255">
        <v>-1.0658141036401503E-14</v>
      </c>
      <c r="BO1192" s="255">
        <f>BO1700</f>
        <v>0</v>
      </c>
      <c r="BP1192" s="255">
        <v>3.9599199999429402E-4</v>
      </c>
      <c r="BQ1192" s="255">
        <v>-37.380910151780881</v>
      </c>
      <c r="BR1192" s="255">
        <v>0</v>
      </c>
      <c r="BS1192" s="255">
        <v>0</v>
      </c>
      <c r="BT1192" s="255">
        <v>0</v>
      </c>
      <c r="BU1192" s="255">
        <v>-1.4210854715202004E-14</v>
      </c>
      <c r="BV1192" s="255">
        <v>-3.4248159863636829E-12</v>
      </c>
      <c r="BW1192" s="255">
        <v>1.1368683772161603E-13</v>
      </c>
      <c r="BX1192" s="255">
        <v>-2.8421709430404007E-13</v>
      </c>
      <c r="BY1192" s="255">
        <v>230.99644054973683</v>
      </c>
      <c r="BZ1192" s="254">
        <v>0</v>
      </c>
      <c r="CA1192" s="255">
        <f>CA1700</f>
        <v>0</v>
      </c>
      <c r="CB1192" s="255">
        <v>-1.1546319456101628E-14</v>
      </c>
      <c r="CC1192" s="255">
        <v>0</v>
      </c>
      <c r="CD1192" s="255">
        <v>5.6843418860808015E-14</v>
      </c>
      <c r="CE1192" s="255">
        <v>0</v>
      </c>
      <c r="CF1192" s="255">
        <v>0</v>
      </c>
      <c r="CG1192" s="255">
        <v>0</v>
      </c>
      <c r="CH1192" s="255">
        <v>-4.0853753600629261E-3</v>
      </c>
      <c r="CI1192" s="255">
        <v>0</v>
      </c>
      <c r="CJ1192" s="254">
        <v>3.2565003703552975E-3</v>
      </c>
      <c r="CK1192" s="254">
        <v>3.2480572501185634E-3</v>
      </c>
      <c r="CL1192" s="255">
        <f>CL1700</f>
        <v>0</v>
      </c>
      <c r="CM1192" s="255">
        <v>5.6843418860808015E-14</v>
      </c>
      <c r="CN1192" s="255">
        <v>5.6843418860808015E-14</v>
      </c>
      <c r="CO1192" s="255">
        <v>5.6843418860808015E-14</v>
      </c>
      <c r="CP1192" s="255">
        <v>0</v>
      </c>
      <c r="CQ1192" s="255">
        <v>-4.4408920985006262E-15</v>
      </c>
      <c r="CR1192" s="255">
        <v>1.1368683772161603E-13</v>
      </c>
      <c r="CS1192" s="255">
        <v>0</v>
      </c>
      <c r="CT1192" s="255">
        <v>0</v>
      </c>
      <c r="CU1192" s="255">
        <v>0</v>
      </c>
      <c r="CV1192" s="255">
        <v>0</v>
      </c>
      <c r="CW1192" s="255">
        <v>0</v>
      </c>
      <c r="CX1192" s="255">
        <v>-2.7805560385559147E-2</v>
      </c>
      <c r="CY1192" s="255">
        <v>-2.7704479323801934E-2</v>
      </c>
      <c r="CZ1192" s="255">
        <v>-170.49884649930544</v>
      </c>
      <c r="DA1192" s="255">
        <f t="shared" ref="DA1192" si="1190">DA1700</f>
        <v>0</v>
      </c>
      <c r="DB1192" s="254">
        <v>0</v>
      </c>
      <c r="DC1192" s="254">
        <v>6.3948846218409017E-14</v>
      </c>
      <c r="DD1192" s="254">
        <v>0</v>
      </c>
      <c r="DE1192" s="254">
        <v>1.4210854715202004E-14</v>
      </c>
      <c r="DF1192" s="254">
        <v>9.9475983006414026E-14</v>
      </c>
      <c r="DG1192" s="254">
        <v>1.2789769243681803E-13</v>
      </c>
      <c r="DH1192" s="254">
        <v>5.6843418860808015E-14</v>
      </c>
      <c r="DI1192" s="254">
        <v>0</v>
      </c>
      <c r="DJ1192" s="254">
        <v>0</v>
      </c>
      <c r="DK1192" s="254">
        <v>0</v>
      </c>
      <c r="DL1192" s="254">
        <v>7.1054273576010019E-14</v>
      </c>
      <c r="DM1192" s="254">
        <v>58.272668742987094</v>
      </c>
      <c r="DN1192" s="256">
        <f t="shared" ref="DN1192" si="1191">DN1700</f>
        <v>0</v>
      </c>
      <c r="DO1192" s="254">
        <v>58.272668742987094</v>
      </c>
      <c r="DP1192" s="254">
        <v>0</v>
      </c>
      <c r="DQ1192" s="254">
        <v>0</v>
      </c>
      <c r="DR1192" s="254">
        <v>0</v>
      </c>
      <c r="DS1192" s="254">
        <v>2.3494594455542028E-4</v>
      </c>
      <c r="DT1192" s="254">
        <v>4.44372968360085E-5</v>
      </c>
      <c r="DU1192" s="254">
        <v>0</v>
      </c>
      <c r="DV1192" s="257">
        <f>DV1700</f>
        <v>0</v>
      </c>
      <c r="DW1192" s="258">
        <f>DW1700</f>
        <v>0</v>
      </c>
      <c r="DX1192" s="259">
        <f>DX1700</f>
        <v>-785.46030896543084</v>
      </c>
      <c r="DY1192" s="27"/>
      <c r="DZ1192" s="254">
        <f>DZ1700</f>
        <v>0</v>
      </c>
      <c r="EA1192" s="27"/>
      <c r="EB1192" s="27"/>
      <c r="EC1192" s="254">
        <f>EC1700</f>
        <v>0</v>
      </c>
      <c r="ED1192" s="27"/>
      <c r="EE1192" s="27"/>
      <c r="EF1192" s="254">
        <f>EF1700</f>
        <v>0</v>
      </c>
      <c r="EI1192" s="254">
        <f>EI1700</f>
        <v>0</v>
      </c>
      <c r="EJ1192" s="27"/>
      <c r="EK1192" s="27"/>
      <c r="EL1192" s="254">
        <f>EL1700</f>
        <v>0</v>
      </c>
      <c r="EM1192" s="27"/>
      <c r="EN1192" s="27"/>
      <c r="EO1192" s="254">
        <f>EO1700</f>
        <v>0</v>
      </c>
      <c r="EP1192" s="27"/>
      <c r="EQ1192" s="27"/>
      <c r="ER1192" s="27"/>
      <c r="ES1192" s="27"/>
      <c r="ET1192" s="27"/>
      <c r="EU1192" s="27"/>
      <c r="EV1192" s="27"/>
      <c r="EW1192" s="27"/>
      <c r="EX1192" s="27"/>
      <c r="EY1192" s="27"/>
      <c r="EZ1192" s="27"/>
      <c r="FA1192" s="27"/>
      <c r="FB1192" s="27"/>
      <c r="FC1192" s="27"/>
      <c r="FD1192" s="27"/>
      <c r="FE1192" s="27"/>
      <c r="FF1192" s="27"/>
      <c r="FG1192" s="27"/>
      <c r="FH1192" s="27"/>
    </row>
    <row r="1193" spans="1:164" ht="15.5" x14ac:dyDescent="0.35">
      <c r="A1193" s="246"/>
      <c r="B1193" s="239"/>
      <c r="C1193" s="239"/>
      <c r="D1193" s="239"/>
      <c r="E1193" s="239"/>
      <c r="F1193" s="239"/>
      <c r="G1193" s="239"/>
      <c r="H1193" s="239"/>
      <c r="I1193" s="239"/>
      <c r="J1193" s="239"/>
      <c r="K1193" s="239"/>
      <c r="L1193" s="239"/>
      <c r="M1193" s="239"/>
      <c r="N1193" s="239"/>
      <c r="O1193" s="239"/>
      <c r="P1193" s="239"/>
      <c r="Q1193" s="239"/>
      <c r="R1193" s="239"/>
      <c r="S1193" s="239"/>
      <c r="T1193" s="239"/>
      <c r="U1193" s="239"/>
      <c r="V1193" s="239"/>
      <c r="W1193" s="239"/>
      <c r="X1193" s="248"/>
      <c r="Y1193" s="248"/>
      <c r="Z1193" s="239"/>
      <c r="AA1193" s="239"/>
      <c r="AB1193" s="239"/>
      <c r="AC1193" s="239"/>
      <c r="AD1193" s="239"/>
      <c r="AE1193" s="239"/>
      <c r="AF1193" s="239"/>
      <c r="AG1193" s="239"/>
      <c r="AH1193" s="239"/>
      <c r="AI1193" s="239"/>
      <c r="AJ1193" s="248"/>
      <c r="AK1193" s="248"/>
      <c r="AL1193" s="248"/>
      <c r="AM1193" s="248"/>
      <c r="AN1193" s="248"/>
      <c r="AO1193" s="248"/>
      <c r="AP1193" s="248"/>
      <c r="AQ1193" s="248"/>
      <c r="AR1193" s="248"/>
      <c r="AS1193" s="248"/>
      <c r="AT1193" s="248"/>
      <c r="AU1193" s="248"/>
      <c r="AV1193" s="248"/>
      <c r="AW1193" s="248"/>
      <c r="AX1193" s="248"/>
      <c r="AY1193" s="248"/>
      <c r="AZ1193" s="248"/>
      <c r="BA1193" s="248"/>
      <c r="BB1193" s="248"/>
      <c r="BC1193" s="248"/>
      <c r="BD1193" s="248"/>
      <c r="BE1193" s="248"/>
      <c r="BF1193" s="248"/>
      <c r="BG1193" s="248"/>
      <c r="BH1193" s="248"/>
      <c r="BI1193" s="248"/>
      <c r="BJ1193" s="248"/>
      <c r="BK1193" s="248"/>
      <c r="BL1193" s="248"/>
      <c r="BM1193" s="248"/>
      <c r="BN1193" s="248"/>
      <c r="BO1193" s="248"/>
      <c r="BP1193" s="248"/>
      <c r="BQ1193" s="248"/>
      <c r="BR1193" s="248"/>
      <c r="BS1193" s="248"/>
      <c r="BT1193" s="248"/>
      <c r="BU1193" s="248"/>
      <c r="BV1193" s="248"/>
      <c r="BW1193" s="248"/>
      <c r="BX1193" s="248"/>
      <c r="BY1193" s="248"/>
      <c r="BZ1193" s="239"/>
      <c r="CA1193" s="248"/>
      <c r="CB1193" s="248"/>
      <c r="CC1193" s="248"/>
      <c r="CD1193" s="248"/>
      <c r="CE1193" s="248"/>
      <c r="CF1193" s="248"/>
      <c r="CG1193" s="248"/>
      <c r="CH1193" s="248"/>
      <c r="CI1193" s="248"/>
      <c r="CJ1193" s="239"/>
      <c r="CK1193" s="239"/>
      <c r="CL1193" s="248"/>
      <c r="CM1193" s="248"/>
      <c r="CN1193" s="248"/>
      <c r="CO1193" s="248"/>
      <c r="CP1193" s="248"/>
      <c r="CQ1193" s="248"/>
      <c r="CR1193" s="248"/>
      <c r="CS1193" s="248"/>
      <c r="CT1193" s="248"/>
      <c r="CU1193" s="248"/>
      <c r="CV1193" s="248"/>
      <c r="CW1193" s="248"/>
      <c r="CX1193" s="248"/>
      <c r="CY1193" s="248"/>
      <c r="CZ1193" s="248"/>
      <c r="DA1193" s="248"/>
      <c r="DB1193" s="239"/>
      <c r="DC1193" s="239"/>
      <c r="DD1193" s="239"/>
      <c r="DE1193" s="239"/>
      <c r="DF1193" s="239"/>
      <c r="DG1193" s="239"/>
      <c r="DH1193" s="239"/>
      <c r="DI1193" s="239"/>
      <c r="DJ1193" s="239"/>
      <c r="DK1193" s="239"/>
      <c r="DL1193" s="239"/>
      <c r="DM1193" s="239"/>
      <c r="DN1193" s="249"/>
      <c r="DO1193" s="239"/>
      <c r="DP1193" s="239"/>
      <c r="DQ1193" s="239"/>
      <c r="DR1193" s="239"/>
      <c r="DS1193" s="239"/>
      <c r="DT1193" s="239"/>
      <c r="DU1193" s="239"/>
      <c r="DV1193" s="250"/>
      <c r="DW1193" s="251"/>
      <c r="DX1193" s="252"/>
      <c r="DY1193" s="27"/>
      <c r="DZ1193" s="239"/>
      <c r="EA1193" s="27"/>
      <c r="EB1193" s="27"/>
      <c r="EC1193" s="239"/>
      <c r="ED1193" s="27"/>
      <c r="EE1193" s="27"/>
      <c r="EF1193" s="239"/>
      <c r="EI1193" s="239"/>
      <c r="EJ1193" s="27"/>
      <c r="EK1193" s="27"/>
      <c r="EL1193" s="239"/>
      <c r="EM1193" s="27"/>
      <c r="EN1193" s="27"/>
      <c r="EO1193" s="239"/>
      <c r="EP1193" s="27"/>
      <c r="EQ1193" s="27"/>
      <c r="ER1193" s="27"/>
      <c r="ES1193" s="27"/>
      <c r="ET1193" s="27"/>
      <c r="EU1193" s="27"/>
      <c r="EV1193" s="27"/>
      <c r="EW1193" s="27"/>
      <c r="EX1193" s="27"/>
      <c r="EY1193" s="27"/>
      <c r="EZ1193" s="27"/>
      <c r="FA1193" s="27"/>
      <c r="FB1193" s="27"/>
      <c r="FC1193" s="27"/>
      <c r="FD1193" s="27"/>
      <c r="FE1193" s="27"/>
      <c r="FF1193" s="27"/>
      <c r="FG1193" s="27"/>
      <c r="FH1193" s="27"/>
    </row>
    <row r="1194" spans="1:164" ht="15.5" x14ac:dyDescent="0.35">
      <c r="A1194" s="247" t="s">
        <v>445</v>
      </c>
      <c r="B1194" s="239" t="e">
        <f t="shared" ref="B1194:Z1194" si="1192">-(B1185+B1187)</f>
        <v>#VALUE!</v>
      </c>
      <c r="C1194" s="239" t="e">
        <f t="shared" si="1192"/>
        <v>#VALUE!</v>
      </c>
      <c r="D1194" s="239" t="e">
        <f t="shared" si="1192"/>
        <v>#VALUE!</v>
      </c>
      <c r="E1194" s="239" t="e">
        <f t="shared" si="1192"/>
        <v>#VALUE!</v>
      </c>
      <c r="F1194" s="239" t="e">
        <f t="shared" si="1192"/>
        <v>#VALUE!</v>
      </c>
      <c r="G1194" s="239" t="e">
        <f t="shared" si="1192"/>
        <v>#VALUE!</v>
      </c>
      <c r="H1194" s="239" t="e">
        <f t="shared" si="1192"/>
        <v>#VALUE!</v>
      </c>
      <c r="I1194" s="239" t="e">
        <f t="shared" si="1192"/>
        <v>#VALUE!</v>
      </c>
      <c r="J1194" s="239" t="e">
        <f t="shared" si="1192"/>
        <v>#VALUE!</v>
      </c>
      <c r="K1194" s="239" t="e">
        <f t="shared" si="1192"/>
        <v>#VALUE!</v>
      </c>
      <c r="L1194" s="239" t="e">
        <f t="shared" si="1192"/>
        <v>#VALUE!</v>
      </c>
      <c r="M1194" s="239" t="e">
        <f t="shared" si="1192"/>
        <v>#VALUE!</v>
      </c>
      <c r="N1194" s="239" t="e">
        <f t="shared" si="1192"/>
        <v>#VALUE!</v>
      </c>
      <c r="O1194" s="239" t="e">
        <f t="shared" si="1192"/>
        <v>#VALUE!</v>
      </c>
      <c r="P1194" s="239" t="e">
        <f t="shared" si="1192"/>
        <v>#VALUE!</v>
      </c>
      <c r="Q1194" s="239" t="e">
        <f t="shared" si="1192"/>
        <v>#VALUE!</v>
      </c>
      <c r="R1194" s="239" t="e">
        <f t="shared" si="1192"/>
        <v>#VALUE!</v>
      </c>
      <c r="S1194" s="239" t="e">
        <f t="shared" si="1192"/>
        <v>#VALUE!</v>
      </c>
      <c r="T1194" s="239" t="e">
        <f t="shared" si="1192"/>
        <v>#VALUE!</v>
      </c>
      <c r="U1194" s="239" t="e">
        <f t="shared" si="1192"/>
        <v>#VALUE!</v>
      </c>
      <c r="V1194" s="239" t="e">
        <f t="shared" si="1192"/>
        <v>#VALUE!</v>
      </c>
      <c r="W1194" s="239" t="e">
        <f t="shared" si="1192"/>
        <v>#VALUE!</v>
      </c>
      <c r="X1194" s="248" t="e">
        <f t="shared" si="1192"/>
        <v>#VALUE!</v>
      </c>
      <c r="Y1194" s="248" t="e">
        <f t="shared" si="1192"/>
        <v>#VALUE!</v>
      </c>
      <c r="Z1194" s="239" t="e">
        <f t="shared" si="1192"/>
        <v>#VALUE!</v>
      </c>
      <c r="AA1194" s="239" t="e">
        <f>-(AA1185+AA1187)</f>
        <v>#VALUE!</v>
      </c>
      <c r="AB1194" s="239">
        <v>-1025.8177482682754</v>
      </c>
      <c r="AC1194" s="239">
        <v>-1653.0630244861654</v>
      </c>
      <c r="AD1194" s="239">
        <v>-1447.1373800805754</v>
      </c>
      <c r="AE1194" s="239" t="e">
        <f>-(AE1185+AE1187)</f>
        <v>#VALUE!</v>
      </c>
      <c r="AF1194" s="239">
        <v>-901.12871106877196</v>
      </c>
      <c r="AG1194" s="239">
        <v>-657.64271401018004</v>
      </c>
      <c r="AH1194" s="239">
        <v>-126.50331590930466</v>
      </c>
      <c r="AI1194" s="239">
        <v>316.01693896770041</v>
      </c>
      <c r="AJ1194" s="248" t="e">
        <f>-(AJ1185+AJ1187)</f>
        <v>#VALUE!</v>
      </c>
      <c r="AK1194" s="248">
        <v>487.25429582324159</v>
      </c>
      <c r="AL1194" s="248">
        <v>181.72180214163996</v>
      </c>
      <c r="AM1194" s="248">
        <v>312.15159045154292</v>
      </c>
      <c r="AN1194" s="248">
        <v>-15.918785747316633</v>
      </c>
      <c r="AO1194" s="248" t="e">
        <f>-(AO1185+AO1187)</f>
        <v>#VALUE!</v>
      </c>
      <c r="AP1194" s="248">
        <v>1021.135535996812</v>
      </c>
      <c r="AQ1194" s="248">
        <v>1300.8500611565996</v>
      </c>
      <c r="AR1194" s="248">
        <v>976.87860125418717</v>
      </c>
      <c r="AS1194" s="248" t="e">
        <f>-(AS1185+AS1187)</f>
        <v>#VALUE!</v>
      </c>
      <c r="AT1194" s="248">
        <v>266.96037612924977</v>
      </c>
      <c r="AU1194" s="248">
        <v>641.15775181945901</v>
      </c>
      <c r="AV1194" s="248">
        <v>-125.75578217818997</v>
      </c>
      <c r="AW1194" s="248">
        <v>-174.18147265412949</v>
      </c>
      <c r="AX1194" s="248" t="e">
        <f>-(AX1185+AX1187)</f>
        <v>#VALUE!</v>
      </c>
      <c r="AY1194" s="248"/>
      <c r="AZ1194" s="248">
        <v>-816.70847647541405</v>
      </c>
      <c r="BA1194" s="248">
        <v>-680.6396545347493</v>
      </c>
      <c r="BB1194" s="248">
        <v>-387.12033342746338</v>
      </c>
      <c r="BC1194" s="248">
        <v>-337.10967355854962</v>
      </c>
      <c r="BD1194" s="248">
        <v>19.790063186769999</v>
      </c>
      <c r="BE1194" s="248">
        <v>19.828063186769896</v>
      </c>
      <c r="BF1194" s="248" t="e">
        <f>-(BF1185+BF1187)</f>
        <v>#VALUE!</v>
      </c>
      <c r="BG1194" s="248">
        <v>131.03124500316267</v>
      </c>
      <c r="BH1194" s="248">
        <v>136.63316064362743</v>
      </c>
      <c r="BI1194" s="248">
        <v>1126.8120702877377</v>
      </c>
      <c r="BJ1194" s="248">
        <v>1161.4595199409587</v>
      </c>
      <c r="BK1194" s="248">
        <v>659.92703107552006</v>
      </c>
      <c r="BL1194" s="248">
        <v>463.52285168877006</v>
      </c>
      <c r="BM1194" s="248">
        <v>627.92703107552006</v>
      </c>
      <c r="BN1194" s="248">
        <v>486.32703107552004</v>
      </c>
      <c r="BO1194" s="248" t="e">
        <f>-(BO1185+BO1187)</f>
        <v>#VALUE!</v>
      </c>
      <c r="BP1194" s="248">
        <v>-329.70557509062769</v>
      </c>
      <c r="BQ1194" s="248">
        <v>-306.08508984821924</v>
      </c>
      <c r="BR1194" s="248">
        <v>-1217.21813608755</v>
      </c>
      <c r="BS1194" s="248">
        <v>-1197.6181360875498</v>
      </c>
      <c r="BT1194" s="248">
        <v>-280.76299999999992</v>
      </c>
      <c r="BU1194" s="248">
        <v>-284.76299999999992</v>
      </c>
      <c r="BV1194" s="248">
        <v>-336.76299999999651</v>
      </c>
      <c r="BW1194" s="248">
        <v>664.98807500000009</v>
      </c>
      <c r="BX1194" s="248">
        <v>660.98807500000044</v>
      </c>
      <c r="BY1194" s="248">
        <v>357.99163445026329</v>
      </c>
      <c r="BZ1194" s="239">
        <v>909.51831626889521</v>
      </c>
      <c r="CA1194" s="248" t="e">
        <f>-(CA1185+CA1187)</f>
        <v>#VALUE!</v>
      </c>
      <c r="CB1194" s="248">
        <v>270.69525000000021</v>
      </c>
      <c r="CC1194" s="248">
        <v>286.89525000000003</v>
      </c>
      <c r="CD1194" s="248">
        <v>-17.604749999999967</v>
      </c>
      <c r="CE1194" s="248">
        <v>346.29825000000017</v>
      </c>
      <c r="CF1194" s="248">
        <v>346.15622683097433</v>
      </c>
      <c r="CG1194" s="248">
        <v>-93.843773169025667</v>
      </c>
      <c r="CH1194" s="248">
        <v>531.55508537536014</v>
      </c>
      <c r="CI1194" s="248">
        <v>473.90897683097421</v>
      </c>
      <c r="CJ1194" s="239">
        <v>519.35274349962947</v>
      </c>
      <c r="CK1194" s="239">
        <v>519.19072877372355</v>
      </c>
      <c r="CL1194" s="248" t="e">
        <f>-(CL1185+CL1187)</f>
        <v>#VALUE!</v>
      </c>
      <c r="CM1194" s="248">
        <v>-227.41153077865101</v>
      </c>
      <c r="CN1194" s="248">
        <v>263.65894622943108</v>
      </c>
      <c r="CO1194" s="248">
        <v>263.65894622943108</v>
      </c>
      <c r="CP1194" s="248">
        <v>567.5809999999999</v>
      </c>
      <c r="CQ1194" s="248">
        <v>567.5809999999999</v>
      </c>
      <c r="CR1194" s="248">
        <v>567.58099999999968</v>
      </c>
      <c r="CS1194" s="248">
        <v>1702.875</v>
      </c>
      <c r="CT1194" s="248">
        <v>1702.875</v>
      </c>
      <c r="CU1194" s="248">
        <v>1313.875</v>
      </c>
      <c r="CV1194" s="248">
        <v>1622.3730495982297</v>
      </c>
      <c r="CW1194" s="248">
        <v>1623.5708453157552</v>
      </c>
      <c r="CX1194" s="248">
        <v>1686.151276010889</v>
      </c>
      <c r="CY1194" s="248">
        <v>1687.3489706473526</v>
      </c>
      <c r="CZ1194" s="248">
        <v>1514.5899083848599</v>
      </c>
      <c r="DA1194" s="248" t="e">
        <f t="shared" ref="DA1194" si="1193">-(DA1185+DA1187)</f>
        <v>#VALUE!</v>
      </c>
      <c r="DB1194" s="239">
        <v>953.58534000000009</v>
      </c>
      <c r="DC1194" s="239">
        <v>913.58533999999997</v>
      </c>
      <c r="DD1194" s="239">
        <v>954.58534000000009</v>
      </c>
      <c r="DE1194" s="239">
        <v>1195.68534</v>
      </c>
      <c r="DF1194" s="239">
        <v>1196.0853399999996</v>
      </c>
      <c r="DG1194" s="239">
        <v>1020.6853399999999</v>
      </c>
      <c r="DH1194" s="239">
        <v>1448.2379999999998</v>
      </c>
      <c r="DI1194" s="239">
        <v>1448.6379999999997</v>
      </c>
      <c r="DJ1194" s="239">
        <v>1228.2379999999998</v>
      </c>
      <c r="DK1194" s="239">
        <v>1515.2379999999998</v>
      </c>
      <c r="DL1194" s="239">
        <v>1515.6379999999995</v>
      </c>
      <c r="DM1194" s="239">
        <v>1169.9653312570126</v>
      </c>
      <c r="DN1194" s="249" t="e">
        <f t="shared" ref="DN1194" si="1194">-(DN1185+DN1187)</f>
        <v>#VALUE!</v>
      </c>
      <c r="DO1194" s="239">
        <v>1169.9653312570126</v>
      </c>
      <c r="DP1194" s="239">
        <v>606.35571093590397</v>
      </c>
      <c r="DQ1194" s="239">
        <v>606.34470723644199</v>
      </c>
      <c r="DR1194" s="239">
        <v>496.33370353698001</v>
      </c>
      <c r="DS1194" s="239">
        <v>678.80132929224851</v>
      </c>
      <c r="DT1194" s="239">
        <v>684.54560339745433</v>
      </c>
      <c r="DU1194" s="239">
        <v>27.467392433750945</v>
      </c>
      <c r="DV1194" s="250" t="e">
        <f>-(DV1185+DV1187)</f>
        <v>#VALUE!</v>
      </c>
      <c r="DW1194" s="251" t="e">
        <f>-(DW1185+DW1187)</f>
        <v>#VALUE!</v>
      </c>
      <c r="DX1194" s="252" t="e">
        <f>-(DX1185+DX1187)</f>
        <v>#VALUE!</v>
      </c>
      <c r="DY1194" s="27"/>
      <c r="DZ1194" s="239" t="e">
        <f>-(DZ1185+DZ1187)</f>
        <v>#VALUE!</v>
      </c>
      <c r="EA1194" s="27"/>
      <c r="EB1194" s="27"/>
      <c r="EC1194" s="239" t="e">
        <f>-(EC1185+EC1187)</f>
        <v>#VALUE!</v>
      </c>
      <c r="ED1194" s="27"/>
      <c r="EE1194" s="27"/>
      <c r="EF1194" s="239" t="e">
        <f>-(EF1185+EF1187)</f>
        <v>#VALUE!</v>
      </c>
      <c r="EI1194" s="239" t="e">
        <f>-(EI1185+EI1187)</f>
        <v>#VALUE!</v>
      </c>
      <c r="EJ1194" s="27"/>
      <c r="EK1194" s="27"/>
      <c r="EL1194" s="239" t="e">
        <f>-(EL1185+EL1187)</f>
        <v>#VALUE!</v>
      </c>
      <c r="EM1194" s="27"/>
      <c r="EN1194" s="27"/>
      <c r="EO1194" s="239" t="e">
        <f>-(EO1185+EO1187)</f>
        <v>#VALUE!</v>
      </c>
      <c r="EP1194" s="27"/>
      <c r="EQ1194" s="27"/>
      <c r="ER1194" s="27"/>
      <c r="ES1194" s="27"/>
      <c r="ET1194" s="27"/>
      <c r="EU1194" s="27"/>
      <c r="EV1194" s="27"/>
      <c r="EW1194" s="27"/>
      <c r="EX1194" s="27"/>
      <c r="EY1194" s="27"/>
      <c r="EZ1194" s="27"/>
      <c r="FA1194" s="27"/>
      <c r="FB1194" s="27"/>
      <c r="FC1194" s="27"/>
      <c r="FD1194" s="27"/>
      <c r="FE1194" s="27"/>
      <c r="FF1194" s="27"/>
      <c r="FG1194" s="27"/>
      <c r="FH1194" s="27"/>
    </row>
    <row r="1195" spans="1:164" ht="15.5" x14ac:dyDescent="0.35">
      <c r="A1195" s="247" t="s">
        <v>446</v>
      </c>
      <c r="B1195" s="260" t="str">
        <f t="shared" ref="B1195:Z1195" si="1195">B2641</f>
        <v>...</v>
      </c>
      <c r="C1195" s="260">
        <f t="shared" si="1195"/>
        <v>40.955999999999989</v>
      </c>
      <c r="D1195" s="260">
        <f t="shared" si="1195"/>
        <v>6.2489999999999668</v>
      </c>
      <c r="E1195" s="260">
        <f t="shared" si="1195"/>
        <v>-80.69199999999995</v>
      </c>
      <c r="F1195" s="260">
        <f t="shared" si="1195"/>
        <v>17.682999999999993</v>
      </c>
      <c r="G1195" s="260">
        <f t="shared" si="1195"/>
        <v>76.088999999999999</v>
      </c>
      <c r="H1195" s="260" t="e">
        <f t="shared" si="1195"/>
        <v>#REF!</v>
      </c>
      <c r="I1195" s="260" t="e">
        <f t="shared" si="1195"/>
        <v>#REF!</v>
      </c>
      <c r="J1195" s="260" t="e">
        <f t="shared" si="1195"/>
        <v>#REF!</v>
      </c>
      <c r="K1195" s="260" t="e">
        <f t="shared" si="1195"/>
        <v>#REF!</v>
      </c>
      <c r="L1195" s="260" t="e">
        <f t="shared" si="1195"/>
        <v>#REF!</v>
      </c>
      <c r="M1195" s="260" t="e">
        <f t="shared" si="1195"/>
        <v>#REF!</v>
      </c>
      <c r="N1195" s="260" t="e">
        <f t="shared" si="1195"/>
        <v>#REF!</v>
      </c>
      <c r="O1195" s="260" t="e">
        <f t="shared" si="1195"/>
        <v>#REF!</v>
      </c>
      <c r="P1195" s="260">
        <f t="shared" si="1195"/>
        <v>598.33314799999982</v>
      </c>
      <c r="Q1195" s="260">
        <f t="shared" si="1195"/>
        <v>-44.718999999999596</v>
      </c>
      <c r="R1195" s="260">
        <f t="shared" si="1195"/>
        <v>26.136309730999869</v>
      </c>
      <c r="S1195" s="260">
        <f t="shared" si="1195"/>
        <v>-355.45160973100008</v>
      </c>
      <c r="T1195" s="260">
        <f t="shared" si="1195"/>
        <v>-1125.5487000000001</v>
      </c>
      <c r="U1195" s="260">
        <f t="shared" si="1195"/>
        <v>-1180.7090000000003</v>
      </c>
      <c r="V1195" s="260">
        <f t="shared" si="1195"/>
        <v>-973.34669999999983</v>
      </c>
      <c r="W1195" s="260">
        <f t="shared" si="1195"/>
        <v>-1175.4614032659993</v>
      </c>
      <c r="X1195" s="261">
        <f t="shared" si="1195"/>
        <v>1392.5525002599993</v>
      </c>
      <c r="Y1195" s="261">
        <f t="shared" si="1195"/>
        <v>566.20373204090038</v>
      </c>
      <c r="Z1195" s="260">
        <f t="shared" si="1195"/>
        <v>-803.94153655790024</v>
      </c>
      <c r="AA1195" s="260">
        <f>AA2641</f>
        <v>382.62240752300022</v>
      </c>
      <c r="AB1195" s="260">
        <v>-395.51770270328007</v>
      </c>
      <c r="AC1195" s="260">
        <v>-553.71228448616694</v>
      </c>
      <c r="AD1195" s="260">
        <v>-351.66575008057453</v>
      </c>
      <c r="AE1195" s="260">
        <f>AE2641</f>
        <v>-222.46600000000035</v>
      </c>
      <c r="AF1195" s="260">
        <v>-264.03627620192719</v>
      </c>
      <c r="AG1195" s="260">
        <v>108.40899472619594</v>
      </c>
      <c r="AH1195" s="260">
        <v>764.11696439855018</v>
      </c>
      <c r="AI1195" s="260">
        <v>1206.6372192755548</v>
      </c>
      <c r="AJ1195" s="261">
        <f>AJ2641</f>
        <v>1017.5800000000002</v>
      </c>
      <c r="AK1195" s="261">
        <v>2024.6166851375599</v>
      </c>
      <c r="AL1195" s="261">
        <v>1408.0568151952277</v>
      </c>
      <c r="AM1195" s="261">
        <v>1887.5866035051301</v>
      </c>
      <c r="AN1195" s="261">
        <v>1559.5162273062704</v>
      </c>
      <c r="AO1195" s="261">
        <f>AO2641</f>
        <v>1721.1269999999995</v>
      </c>
      <c r="AP1195" s="261">
        <v>1226.6443660057489</v>
      </c>
      <c r="AQ1195" s="261">
        <v>1277.8507823856501</v>
      </c>
      <c r="AR1195" s="261">
        <v>1537.3060516490666</v>
      </c>
      <c r="AS1195" s="261">
        <f>AS2641</f>
        <v>2571.5110000000009</v>
      </c>
      <c r="AT1195" s="261">
        <v>-90.712623870750576</v>
      </c>
      <c r="AU1195" s="261">
        <v>1026.7417518195</v>
      </c>
      <c r="AV1195" s="261">
        <v>254.98621782181135</v>
      </c>
      <c r="AW1195" s="261">
        <v>211.56052734587138</v>
      </c>
      <c r="AX1195" s="261">
        <f>AX2641</f>
        <v>-68.564000000000306</v>
      </c>
      <c r="AY1195" s="261"/>
      <c r="AZ1195" s="261">
        <v>-400.92303849654036</v>
      </c>
      <c r="BA1195" s="261">
        <v>-41.160876466055925</v>
      </c>
      <c r="BB1195" s="261">
        <v>-46.622388730103921</v>
      </c>
      <c r="BC1195" s="261">
        <v>508.98601186157066</v>
      </c>
      <c r="BD1195" s="261">
        <v>-109.21840551360356</v>
      </c>
      <c r="BE1195" s="261">
        <v>597.72937108759288</v>
      </c>
      <c r="BF1195" s="261">
        <f>BF2641</f>
        <v>937.9409999999998</v>
      </c>
      <c r="BG1195" s="261">
        <v>-464.57633359068723</v>
      </c>
      <c r="BH1195" s="261">
        <v>303.6262351975538</v>
      </c>
      <c r="BI1195" s="261">
        <v>119.97289731924548</v>
      </c>
      <c r="BJ1195" s="261">
        <v>898.40636556414302</v>
      </c>
      <c r="BK1195" s="261">
        <v>328.68125944026269</v>
      </c>
      <c r="BL1195" s="261">
        <v>1055.0381039512786</v>
      </c>
      <c r="BM1195" s="261">
        <v>222.85246349130284</v>
      </c>
      <c r="BN1195" s="261">
        <v>1017.8860106360744</v>
      </c>
      <c r="BO1195" s="261">
        <f>BO2641</f>
        <v>1080.271999999999</v>
      </c>
      <c r="BP1195" s="261">
        <v>148.39612625531208</v>
      </c>
      <c r="BQ1195" s="261">
        <v>579.07696480803043</v>
      </c>
      <c r="BR1195" s="261">
        <v>1520.6233288368576</v>
      </c>
      <c r="BS1195" s="261">
        <v>4309.0882826311463</v>
      </c>
      <c r="BT1195" s="261">
        <v>1775.5566583548598</v>
      </c>
      <c r="BU1195" s="261">
        <v>2439.178376504271</v>
      </c>
      <c r="BV1195" s="261">
        <v>3568.9776221307911</v>
      </c>
      <c r="BW1195" s="261">
        <v>954.30369986370988</v>
      </c>
      <c r="BX1195" s="261">
        <v>1274.7993183375957</v>
      </c>
      <c r="BY1195" s="261">
        <v>1640.1548832189883</v>
      </c>
      <c r="BZ1195" s="260">
        <v>1716.2196176313182</v>
      </c>
      <c r="CA1195" s="261">
        <f>CA2641</f>
        <v>1954.6710000000012</v>
      </c>
      <c r="CB1195" s="261">
        <v>409.05430875358434</v>
      </c>
      <c r="CC1195" s="261">
        <v>426.53463634729178</v>
      </c>
      <c r="CD1195" s="261">
        <v>1482.7649457987427</v>
      </c>
      <c r="CE1195" s="261">
        <v>-274.16431870392626</v>
      </c>
      <c r="CF1195" s="261">
        <v>1325.1728811593302</v>
      </c>
      <c r="CG1195" s="261">
        <v>1932.5013958195077</v>
      </c>
      <c r="CH1195" s="261">
        <v>868.85869767429176</v>
      </c>
      <c r="CI1195" s="261">
        <v>1244.8499869086454</v>
      </c>
      <c r="CJ1195" s="260">
        <v>1318.2883296167993</v>
      </c>
      <c r="CK1195" s="260">
        <v>1584.5529403129322</v>
      </c>
      <c r="CL1195" s="261">
        <f>CL2641</f>
        <v>1731.0699999999997</v>
      </c>
      <c r="CM1195" s="261">
        <v>1337.876427561896</v>
      </c>
      <c r="CN1195" s="261">
        <v>475.19581108582588</v>
      </c>
      <c r="CO1195" s="261">
        <v>426.66423614620999</v>
      </c>
      <c r="CP1195" s="261">
        <v>-482.64746455316345</v>
      </c>
      <c r="CQ1195" s="261">
        <v>746.30380702281127</v>
      </c>
      <c r="CR1195" s="261">
        <v>1821.0096883418855</v>
      </c>
      <c r="CS1195" s="261">
        <v>511.52438733649069</v>
      </c>
      <c r="CT1195" s="261">
        <v>1520.0572873760502</v>
      </c>
      <c r="CU1195" s="261">
        <v>2233.3747065071129</v>
      </c>
      <c r="CV1195" s="261">
        <v>2348.0170244744768</v>
      </c>
      <c r="CW1195" s="261">
        <v>2718.6405435366796</v>
      </c>
      <c r="CX1195" s="261">
        <v>2581.0425565103797</v>
      </c>
      <c r="CY1195" s="261">
        <v>2659.2224486191208</v>
      </c>
      <c r="CZ1195" s="261">
        <v>2779.340858562733</v>
      </c>
      <c r="DA1195" s="261">
        <f t="shared" ref="DA1195" si="1196">DA2641</f>
        <v>481.21489999999903</v>
      </c>
      <c r="DB1195" s="260">
        <v>-469.73193181660554</v>
      </c>
      <c r="DC1195" s="260">
        <v>93.980329423391595</v>
      </c>
      <c r="DD1195" s="260">
        <v>1047.4913439329212</v>
      </c>
      <c r="DE1195" s="260">
        <v>113.09799730942905</v>
      </c>
      <c r="DF1195" s="260">
        <v>636.76182064735804</v>
      </c>
      <c r="DG1195" s="260">
        <v>1119.1526181920817</v>
      </c>
      <c r="DH1195" s="260">
        <v>144.0214350344213</v>
      </c>
      <c r="DI1195" s="260">
        <v>599.12462883117769</v>
      </c>
      <c r="DJ1195" s="260">
        <v>890.12735604149202</v>
      </c>
      <c r="DK1195" s="260">
        <v>576.16789012347181</v>
      </c>
      <c r="DL1195" s="260">
        <v>866.58720713918046</v>
      </c>
      <c r="DM1195" s="260">
        <v>1585.9984360366907</v>
      </c>
      <c r="DN1195" s="262">
        <f t="shared" ref="DN1195" si="1197">DN2641</f>
        <v>1109.4309131860537</v>
      </c>
      <c r="DO1195" s="260">
        <v>1585.9984360366907</v>
      </c>
      <c r="DP1195" s="260">
        <v>1155.0710446332287</v>
      </c>
      <c r="DQ1195" s="260">
        <v>1606.4871994073583</v>
      </c>
      <c r="DR1195" s="260">
        <v>1755.3345569343692</v>
      </c>
      <c r="DS1195" s="260">
        <v>1285.5967728458054</v>
      </c>
      <c r="DT1195" s="260">
        <v>1749.363314518625</v>
      </c>
      <c r="DU1195" s="260">
        <v>2246.2700299614316</v>
      </c>
      <c r="DV1195" s="263">
        <f>DV2641</f>
        <v>1419.3633970624214</v>
      </c>
      <c r="DW1195" s="264">
        <f>DW2641</f>
        <v>1457.3032559587737</v>
      </c>
      <c r="DX1195" s="265">
        <f>DX2641</f>
        <v>2209.8056155359336</v>
      </c>
      <c r="DY1195" s="27"/>
      <c r="DZ1195" s="260">
        <f>DZ2641</f>
        <v>-175.27334845192308</v>
      </c>
      <c r="EA1195" s="27"/>
      <c r="EB1195" s="27"/>
      <c r="EC1195" s="260">
        <f>EC2641</f>
        <v>-343.07169765758954</v>
      </c>
      <c r="ED1195" s="27"/>
      <c r="EE1195" s="27"/>
      <c r="EF1195" s="260">
        <f>EF2641</f>
        <v>-354.54894823608265</v>
      </c>
      <c r="EI1195" s="260">
        <f>EI2641</f>
        <v>-933.89404899027068</v>
      </c>
      <c r="EJ1195" s="27"/>
      <c r="EK1195" s="27"/>
      <c r="EL1195" s="260">
        <f>EL2641</f>
        <v>-1500.7534260642278</v>
      </c>
      <c r="EM1195" s="27"/>
      <c r="EN1195" s="27"/>
      <c r="EO1195" s="260">
        <f>EO2641</f>
        <v>-1973.9774877115779</v>
      </c>
      <c r="EP1195" s="27"/>
      <c r="EQ1195" s="27"/>
      <c r="ER1195" s="27"/>
      <c r="ES1195" s="27"/>
      <c r="ET1195" s="27"/>
      <c r="EU1195" s="27"/>
      <c r="EV1195" s="27"/>
      <c r="EW1195" s="27"/>
      <c r="EX1195" s="27"/>
      <c r="EY1195" s="27"/>
      <c r="EZ1195" s="27"/>
      <c r="FA1195" s="27"/>
      <c r="FB1195" s="27"/>
      <c r="FC1195" s="27"/>
      <c r="FD1195" s="27"/>
      <c r="FE1195" s="27"/>
      <c r="FF1195" s="27"/>
      <c r="FG1195" s="27"/>
      <c r="FH1195" s="27"/>
    </row>
    <row r="1196" spans="1:164" ht="15.5" x14ac:dyDescent="0.35">
      <c r="A1196" s="247" t="s">
        <v>447</v>
      </c>
      <c r="B1196" s="246" t="e">
        <f t="shared" ref="B1196:AA1196" si="1198">B1194-B1195</f>
        <v>#VALUE!</v>
      </c>
      <c r="C1196" s="246" t="e">
        <f t="shared" si="1198"/>
        <v>#VALUE!</v>
      </c>
      <c r="D1196" s="246" t="e">
        <f t="shared" si="1198"/>
        <v>#VALUE!</v>
      </c>
      <c r="E1196" s="246" t="e">
        <f t="shared" si="1198"/>
        <v>#VALUE!</v>
      </c>
      <c r="F1196" s="246" t="e">
        <f t="shared" si="1198"/>
        <v>#VALUE!</v>
      </c>
      <c r="G1196" s="246" t="e">
        <f t="shared" si="1198"/>
        <v>#VALUE!</v>
      </c>
      <c r="H1196" s="246" t="e">
        <f t="shared" si="1198"/>
        <v>#VALUE!</v>
      </c>
      <c r="I1196" s="246" t="e">
        <f t="shared" si="1198"/>
        <v>#VALUE!</v>
      </c>
      <c r="J1196" s="246" t="e">
        <f t="shared" si="1198"/>
        <v>#VALUE!</v>
      </c>
      <c r="K1196" s="246" t="e">
        <f t="shared" si="1198"/>
        <v>#VALUE!</v>
      </c>
      <c r="L1196" s="246" t="e">
        <f t="shared" si="1198"/>
        <v>#VALUE!</v>
      </c>
      <c r="M1196" s="246" t="e">
        <f t="shared" si="1198"/>
        <v>#VALUE!</v>
      </c>
      <c r="N1196" s="246" t="e">
        <f t="shared" si="1198"/>
        <v>#VALUE!</v>
      </c>
      <c r="O1196" s="246" t="e">
        <f t="shared" si="1198"/>
        <v>#VALUE!</v>
      </c>
      <c r="P1196" s="246" t="e">
        <f t="shared" si="1198"/>
        <v>#VALUE!</v>
      </c>
      <c r="Q1196" s="246" t="e">
        <f t="shared" si="1198"/>
        <v>#VALUE!</v>
      </c>
      <c r="R1196" s="246" t="e">
        <f t="shared" si="1198"/>
        <v>#VALUE!</v>
      </c>
      <c r="S1196" s="246" t="e">
        <f t="shared" si="1198"/>
        <v>#VALUE!</v>
      </c>
      <c r="T1196" s="246" t="e">
        <f t="shared" si="1198"/>
        <v>#VALUE!</v>
      </c>
      <c r="U1196" s="246" t="e">
        <f t="shared" si="1198"/>
        <v>#VALUE!</v>
      </c>
      <c r="V1196" s="246" t="e">
        <f t="shared" si="1198"/>
        <v>#VALUE!</v>
      </c>
      <c r="W1196" s="246" t="e">
        <f t="shared" si="1198"/>
        <v>#VALUE!</v>
      </c>
      <c r="X1196" s="266" t="e">
        <f t="shared" si="1198"/>
        <v>#VALUE!</v>
      </c>
      <c r="Y1196" s="266" t="e">
        <f t="shared" si="1198"/>
        <v>#VALUE!</v>
      </c>
      <c r="Z1196" s="246" t="e">
        <f t="shared" si="1198"/>
        <v>#VALUE!</v>
      </c>
      <c r="AA1196" s="246" t="e">
        <f t="shared" si="1198"/>
        <v>#VALUE!</v>
      </c>
      <c r="AB1196" s="246">
        <v>-630.30004556499534</v>
      </c>
      <c r="AC1196" s="246">
        <v>-1099.3507399999985</v>
      </c>
      <c r="AD1196" s="246">
        <v>-1095.4716300000009</v>
      </c>
      <c r="AE1196" s="246" t="e">
        <f>AE1194-AE1195</f>
        <v>#VALUE!</v>
      </c>
      <c r="AF1196" s="246">
        <v>-637.09243486684477</v>
      </c>
      <c r="AG1196" s="246">
        <v>-766.05170873637599</v>
      </c>
      <c r="AH1196" s="246">
        <v>-890.62028030785484</v>
      </c>
      <c r="AI1196" s="246">
        <v>-890.62028030785439</v>
      </c>
      <c r="AJ1196" s="266" t="e">
        <f>AJ1194-AJ1195</f>
        <v>#VALUE!</v>
      </c>
      <c r="AK1196" s="266">
        <v>-1537.3623893143183</v>
      </c>
      <c r="AL1196" s="266">
        <v>-1226.3350130535878</v>
      </c>
      <c r="AM1196" s="266">
        <v>-1575.4350130535872</v>
      </c>
      <c r="AN1196" s="266">
        <v>-1575.435013053587</v>
      </c>
      <c r="AO1196" s="266" t="e">
        <f>AO1194-AO1195</f>
        <v>#VALUE!</v>
      </c>
      <c r="AP1196" s="266">
        <v>-205.50883000893691</v>
      </c>
      <c r="AQ1196" s="266">
        <v>23.003278770949692</v>
      </c>
      <c r="AR1196" s="266">
        <v>-560.42745039487943</v>
      </c>
      <c r="AS1196" s="266" t="e">
        <f>AS1194-AS1195</f>
        <v>#VALUE!</v>
      </c>
      <c r="AT1196" s="266">
        <v>357.67300000000034</v>
      </c>
      <c r="AU1196" s="266">
        <v>-385.58400000000165</v>
      </c>
      <c r="AV1196" s="266">
        <v>-380.74200000000133</v>
      </c>
      <c r="AW1196" s="266">
        <v>-385.74200000000087</v>
      </c>
      <c r="AX1196" s="266" t="e">
        <f>AX1194-AX1195</f>
        <v>#VALUE!</v>
      </c>
      <c r="AY1196" s="266"/>
      <c r="AZ1196" s="266">
        <v>-415.78543797887369</v>
      </c>
      <c r="BA1196" s="266">
        <v>-639.47877806869337</v>
      </c>
      <c r="BB1196" s="266">
        <v>-340.49794469735946</v>
      </c>
      <c r="BC1196" s="266">
        <v>-846.09568542012028</v>
      </c>
      <c r="BD1196" s="266">
        <v>129.00846870037356</v>
      </c>
      <c r="BE1196" s="266">
        <v>-577.90130790082299</v>
      </c>
      <c r="BF1196" s="266" t="e">
        <f>BF1194-BF1195</f>
        <v>#VALUE!</v>
      </c>
      <c r="BG1196" s="266">
        <v>595.60757859384989</v>
      </c>
      <c r="BH1196" s="266">
        <v>-166.99307455392636</v>
      </c>
      <c r="BI1196" s="266">
        <v>1006.8391729684922</v>
      </c>
      <c r="BJ1196" s="266">
        <v>263.05315437681566</v>
      </c>
      <c r="BK1196" s="266">
        <v>331.24577163525737</v>
      </c>
      <c r="BL1196" s="266">
        <v>-591.51525226250851</v>
      </c>
      <c r="BM1196" s="266">
        <v>405.07456758421722</v>
      </c>
      <c r="BN1196" s="266">
        <v>-531.55897956055435</v>
      </c>
      <c r="BO1196" s="266" t="e">
        <f>BO1194-BO1195</f>
        <v>#VALUE!</v>
      </c>
      <c r="BP1196" s="266">
        <v>-478.10170134593977</v>
      </c>
      <c r="BQ1196" s="266">
        <v>-885.16205465624967</v>
      </c>
      <c r="BR1196" s="266">
        <v>-2737.8414649244078</v>
      </c>
      <c r="BS1196" s="266">
        <v>-5506.7064187186961</v>
      </c>
      <c r="BT1196" s="266">
        <v>-2056.3196583548597</v>
      </c>
      <c r="BU1196" s="266">
        <v>-2723.9413765042709</v>
      </c>
      <c r="BV1196" s="266">
        <v>-3905.7406221307874</v>
      </c>
      <c r="BW1196" s="266">
        <v>-289.31562486370979</v>
      </c>
      <c r="BX1196" s="266">
        <v>-613.81124333759522</v>
      </c>
      <c r="BY1196" s="266">
        <v>-1282.163248768725</v>
      </c>
      <c r="BZ1196" s="246">
        <v>-806.70130136242301</v>
      </c>
      <c r="CA1196" s="266" t="e">
        <f>CA1194-CA1195</f>
        <v>#VALUE!</v>
      </c>
      <c r="CB1196" s="266">
        <v>-138.35905875358412</v>
      </c>
      <c r="CC1196" s="266">
        <v>-139.63938634729175</v>
      </c>
      <c r="CD1196" s="266">
        <v>-1500.3696957987427</v>
      </c>
      <c r="CE1196" s="266">
        <v>620.46256870392642</v>
      </c>
      <c r="CF1196" s="266">
        <v>-979.01665432835591</v>
      </c>
      <c r="CG1196" s="266">
        <v>-2026.3451689885333</v>
      </c>
      <c r="CH1196" s="266">
        <v>-337.30361229893163</v>
      </c>
      <c r="CI1196" s="266">
        <v>-770.94101007767119</v>
      </c>
      <c r="CJ1196" s="246">
        <v>-798.93558611716981</v>
      </c>
      <c r="CK1196" s="246">
        <v>-1065.3622115392086</v>
      </c>
      <c r="CL1196" s="266" t="e">
        <f>CL1194-CL1195</f>
        <v>#VALUE!</v>
      </c>
      <c r="CM1196" s="266">
        <v>-1565.287958340547</v>
      </c>
      <c r="CN1196" s="266">
        <v>-211.5368648563948</v>
      </c>
      <c r="CO1196" s="266">
        <v>-163.00528991677891</v>
      </c>
      <c r="CP1196" s="266">
        <v>1050.2284645531633</v>
      </c>
      <c r="CQ1196" s="266">
        <v>-178.72280702281137</v>
      </c>
      <c r="CR1196" s="266">
        <v>-1253.4286883418858</v>
      </c>
      <c r="CS1196" s="266">
        <v>1191.3506126635093</v>
      </c>
      <c r="CT1196" s="266">
        <v>182.81771262394977</v>
      </c>
      <c r="CU1196" s="266">
        <v>-919.49970650711293</v>
      </c>
      <c r="CV1196" s="266">
        <v>-725.64397487624706</v>
      </c>
      <c r="CW1196" s="266">
        <v>-1095.0696982209245</v>
      </c>
      <c r="CX1196" s="266">
        <v>-894.89128049949068</v>
      </c>
      <c r="CY1196" s="266">
        <v>-971.87347797176812</v>
      </c>
      <c r="CZ1196" s="266">
        <v>-1264.7509501778732</v>
      </c>
      <c r="DA1196" s="266" t="e">
        <f t="shared" ref="DA1196" si="1199">DA1194-DA1195</f>
        <v>#VALUE!</v>
      </c>
      <c r="DB1196" s="246">
        <v>1423.3172718166056</v>
      </c>
      <c r="DC1196" s="246">
        <v>819.60501057660838</v>
      </c>
      <c r="DD1196" s="246">
        <v>-92.906003932921067</v>
      </c>
      <c r="DE1196" s="246">
        <v>1082.5873426905709</v>
      </c>
      <c r="DF1196" s="246">
        <v>559.3235193526416</v>
      </c>
      <c r="DG1196" s="246">
        <v>-98.467278192081835</v>
      </c>
      <c r="DH1196" s="246">
        <v>1304.2165649655785</v>
      </c>
      <c r="DI1196" s="246">
        <v>849.513371168822</v>
      </c>
      <c r="DJ1196" s="246">
        <v>338.11064395850781</v>
      </c>
      <c r="DK1196" s="246">
        <v>939.07010987652802</v>
      </c>
      <c r="DL1196" s="246">
        <v>649.050792860819</v>
      </c>
      <c r="DM1196" s="246">
        <v>-416.03310477967807</v>
      </c>
      <c r="DN1196" s="267" t="e">
        <f t="shared" ref="DN1196" si="1200">DN1194-DN1195</f>
        <v>#VALUE!</v>
      </c>
      <c r="DO1196" s="246">
        <v>-416.03310477967807</v>
      </c>
      <c r="DP1196" s="246">
        <v>-548.7153336973247</v>
      </c>
      <c r="DQ1196" s="246">
        <v>-1000.1424921709163</v>
      </c>
      <c r="DR1196" s="246">
        <v>-1259.0008533973892</v>
      </c>
      <c r="DS1196" s="246">
        <v>-606.79544355355688</v>
      </c>
      <c r="DT1196" s="246">
        <v>-1064.8177111211708</v>
      </c>
      <c r="DU1196" s="246">
        <v>-2218.8026375276809</v>
      </c>
      <c r="DV1196" s="268" t="e">
        <f>DV1194-DV1195</f>
        <v>#VALUE!</v>
      </c>
      <c r="DW1196" s="269" t="e">
        <f>DW1194-DW1195</f>
        <v>#VALUE!</v>
      </c>
      <c r="DX1196" s="270" t="e">
        <f>DX1194-DX1195</f>
        <v>#VALUE!</v>
      </c>
      <c r="DY1196" s="27"/>
      <c r="DZ1196" s="246" t="e">
        <f>DZ1194-DZ1195</f>
        <v>#VALUE!</v>
      </c>
      <c r="EA1196" s="27"/>
      <c r="EB1196" s="27"/>
      <c r="EC1196" s="246" t="e">
        <f>EC1194-EC1195</f>
        <v>#VALUE!</v>
      </c>
      <c r="ED1196" s="27"/>
      <c r="EE1196" s="27"/>
      <c r="EF1196" s="246" t="e">
        <f>EF1194-EF1195</f>
        <v>#VALUE!</v>
      </c>
      <c r="EI1196" s="246" t="e">
        <f>EI1194-EI1195</f>
        <v>#VALUE!</v>
      </c>
      <c r="EJ1196" s="27"/>
      <c r="EK1196" s="27"/>
      <c r="EL1196" s="246" t="e">
        <f>EL1194-EL1195</f>
        <v>#VALUE!</v>
      </c>
      <c r="EM1196" s="27"/>
      <c r="EN1196" s="27"/>
      <c r="EO1196" s="246" t="e">
        <f>EO1194-EO1195</f>
        <v>#VALUE!</v>
      </c>
      <c r="EP1196" s="27"/>
      <c r="EQ1196" s="27"/>
      <c r="ER1196" s="27"/>
      <c r="ES1196" s="27"/>
      <c r="ET1196" s="27"/>
      <c r="EU1196" s="27"/>
      <c r="EV1196" s="27"/>
      <c r="EW1196" s="27"/>
      <c r="EX1196" s="27"/>
      <c r="EY1196" s="27"/>
      <c r="EZ1196" s="27"/>
      <c r="FA1196" s="27"/>
      <c r="FB1196" s="27"/>
      <c r="FC1196" s="27"/>
      <c r="FD1196" s="27"/>
      <c r="FE1196" s="27"/>
      <c r="FF1196" s="27"/>
      <c r="FG1196" s="27"/>
      <c r="FH1196" s="27"/>
    </row>
    <row r="1197" spans="1:164" ht="15.5" x14ac:dyDescent="0.35">
      <c r="A1197" s="253" t="s">
        <v>443</v>
      </c>
      <c r="B1197" s="260">
        <f t="shared" ref="B1197:Z1197" si="1201">B1675</f>
        <v>77.981999999999999</v>
      </c>
      <c r="C1197" s="260">
        <f t="shared" si="1201"/>
        <v>-50.387900000000002</v>
      </c>
      <c r="D1197" s="260">
        <f t="shared" si="1201"/>
        <v>-44.560999999999993</v>
      </c>
      <c r="E1197" s="260">
        <f t="shared" si="1201"/>
        <v>-7.7439999999999989</v>
      </c>
      <c r="F1197" s="260">
        <f t="shared" si="1201"/>
        <v>7.7569999999999961</v>
      </c>
      <c r="G1197" s="260">
        <f t="shared" si="1201"/>
        <v>77.201000000000008</v>
      </c>
      <c r="H1197" s="260">
        <f t="shared" si="1201"/>
        <v>103.2479</v>
      </c>
      <c r="I1197" s="260">
        <f t="shared" si="1201"/>
        <v>-185.39800000000002</v>
      </c>
      <c r="J1197" s="260">
        <f t="shared" si="1201"/>
        <v>-244.62800000000001</v>
      </c>
      <c r="K1197" s="260">
        <f t="shared" si="1201"/>
        <v>-332.20100000000002</v>
      </c>
      <c r="L1197" s="260">
        <f t="shared" si="1201"/>
        <v>-197.17050000000003</v>
      </c>
      <c r="M1197" s="260">
        <f t="shared" si="1201"/>
        <v>-154.78100000000001</v>
      </c>
      <c r="N1197" s="260">
        <f t="shared" si="1201"/>
        <v>-134.71549999999999</v>
      </c>
      <c r="O1197" s="260">
        <f t="shared" si="1201"/>
        <v>-271.286</v>
      </c>
      <c r="P1197" s="260">
        <f t="shared" si="1201"/>
        <v>-305.25000000000006</v>
      </c>
      <c r="Q1197" s="260">
        <f t="shared" si="1201"/>
        <v>-131.29600000000002</v>
      </c>
      <c r="R1197" s="260">
        <f t="shared" si="1201"/>
        <v>-108.355</v>
      </c>
      <c r="S1197" s="260">
        <f t="shared" si="1201"/>
        <v>-82.339999999999989</v>
      </c>
      <c r="T1197" s="260">
        <f t="shared" si="1201"/>
        <v>-144.36500000000001</v>
      </c>
      <c r="U1197" s="260">
        <f t="shared" si="1201"/>
        <v>-309.39999999999998</v>
      </c>
      <c r="V1197" s="260">
        <f t="shared" si="1201"/>
        <v>-236</v>
      </c>
      <c r="W1197" s="260">
        <f t="shared" si="1201"/>
        <v>-382.25299999999999</v>
      </c>
      <c r="X1197" s="261">
        <f t="shared" si="1201"/>
        <v>-292.82074399999999</v>
      </c>
      <c r="Y1197" s="261">
        <f t="shared" si="1201"/>
        <v>-301.2</v>
      </c>
      <c r="Z1197" s="260">
        <f t="shared" si="1201"/>
        <v>-334.56599999999997</v>
      </c>
      <c r="AA1197" s="260">
        <f>AA1675</f>
        <v>-252.21600000000001</v>
      </c>
      <c r="AB1197" s="260">
        <v>-127.74079999999998</v>
      </c>
      <c r="AC1197" s="260">
        <v>-187.29999999999998</v>
      </c>
      <c r="AD1197" s="260">
        <v>-184.5</v>
      </c>
      <c r="AE1197" s="260">
        <f>AE1675</f>
        <v>-563.11</v>
      </c>
      <c r="AF1197" s="260">
        <v>-91.7</v>
      </c>
      <c r="AG1197" s="260">
        <v>-91.7</v>
      </c>
      <c r="AH1197" s="260">
        <v>-83.5</v>
      </c>
      <c r="AI1197" s="260">
        <v>-83.5</v>
      </c>
      <c r="AJ1197" s="261">
        <f>AJ1675</f>
        <v>85.078000000000031</v>
      </c>
      <c r="AK1197" s="261">
        <v>-348.5</v>
      </c>
      <c r="AL1197" s="261">
        <v>-117.20799999999998</v>
      </c>
      <c r="AM1197" s="261">
        <v>-452.70799999999997</v>
      </c>
      <c r="AN1197" s="261">
        <v>-452.70799999999997</v>
      </c>
      <c r="AO1197" s="261">
        <f>AO1675</f>
        <v>675.36900000000003</v>
      </c>
      <c r="AP1197" s="261">
        <v>-150.69999999999999</v>
      </c>
      <c r="AQ1197" s="261">
        <v>-150.9</v>
      </c>
      <c r="AR1197" s="261">
        <v>-301.7</v>
      </c>
      <c r="AS1197" s="261">
        <f>AS1675</f>
        <v>59</v>
      </c>
      <c r="AT1197" s="261">
        <v>-96.000000000000014</v>
      </c>
      <c r="AU1197" s="261">
        <v>-356</v>
      </c>
      <c r="AV1197" s="261">
        <v>-274.5</v>
      </c>
      <c r="AW1197" s="261">
        <v>-279.5</v>
      </c>
      <c r="AX1197" s="261">
        <f>AX1675</f>
        <v>466.86789999999985</v>
      </c>
      <c r="AY1197" s="261"/>
      <c r="AZ1197" s="261">
        <v>-641.98502000000008</v>
      </c>
      <c r="BA1197" s="261">
        <v>-360.87000000000006</v>
      </c>
      <c r="BB1197" s="261">
        <v>-667.38501999999994</v>
      </c>
      <c r="BC1197" s="261">
        <v>-717.38501999999994</v>
      </c>
      <c r="BD1197" s="261">
        <v>-545.95000000000005</v>
      </c>
      <c r="BE1197" s="261">
        <v>-545.95000000000005</v>
      </c>
      <c r="BF1197" s="261">
        <f>BF1675</f>
        <v>49.124000000000194</v>
      </c>
      <c r="BG1197" s="261">
        <v>-684</v>
      </c>
      <c r="BH1197" s="261">
        <v>-687.90000000000009</v>
      </c>
      <c r="BI1197" s="261">
        <v>-1629.6260310755201</v>
      </c>
      <c r="BJ1197" s="261">
        <v>-1531.572326665673</v>
      </c>
      <c r="BK1197" s="261">
        <v>-944.62603107552002</v>
      </c>
      <c r="BL1197" s="261">
        <v>-944.62603107552002</v>
      </c>
      <c r="BM1197" s="261">
        <v>-944.62603107552002</v>
      </c>
      <c r="BN1197" s="261">
        <v>-944.62603107552002</v>
      </c>
      <c r="BO1197" s="261">
        <f>BO1675</f>
        <v>-1106.632015141</v>
      </c>
      <c r="BP1197" s="261">
        <v>-484</v>
      </c>
      <c r="BQ1197" s="261">
        <v>-510.00000000000006</v>
      </c>
      <c r="BR1197" s="261">
        <v>-480</v>
      </c>
      <c r="BS1197" s="261">
        <v>-499.6</v>
      </c>
      <c r="BT1197" s="261">
        <v>-484</v>
      </c>
      <c r="BU1197" s="261">
        <v>-480</v>
      </c>
      <c r="BV1197" s="261">
        <v>-428</v>
      </c>
      <c r="BW1197" s="261">
        <v>-1556.4</v>
      </c>
      <c r="BX1197" s="261">
        <v>-1552.4</v>
      </c>
      <c r="BY1197" s="261">
        <v>-1480.4</v>
      </c>
      <c r="BZ1197" s="260">
        <v>-1628.4</v>
      </c>
      <c r="CA1197" s="261">
        <f>CA1675</f>
        <v>116.669872871</v>
      </c>
      <c r="CB1197" s="261">
        <v>-784.85199999999998</v>
      </c>
      <c r="CC1197" s="261">
        <v>-784.85199999999998</v>
      </c>
      <c r="CD1197" s="261">
        <v>-784.85199999999998</v>
      </c>
      <c r="CE1197" s="261">
        <v>-554.85199999999998</v>
      </c>
      <c r="CF1197" s="261">
        <v>-554.85199999999998</v>
      </c>
      <c r="CG1197" s="261">
        <v>-554.85199999999998</v>
      </c>
      <c r="CH1197" s="261">
        <v>-547.95100000000002</v>
      </c>
      <c r="CI1197" s="261">
        <v>-490.45100000000002</v>
      </c>
      <c r="CJ1197" s="260">
        <v>-567.95100000000002</v>
      </c>
      <c r="CK1197" s="260">
        <v>-567.95100000000002</v>
      </c>
      <c r="CL1197" s="261">
        <f>CL1675</f>
        <v>1478.456365147</v>
      </c>
      <c r="CM1197" s="261">
        <v>-454.3</v>
      </c>
      <c r="CN1197" s="261">
        <v>-540.41499999999996</v>
      </c>
      <c r="CO1197" s="261">
        <v>-540.41499999999996</v>
      </c>
      <c r="CP1197" s="261">
        <v>-540.41499999999996</v>
      </c>
      <c r="CQ1197" s="261">
        <v>-540.41499999999996</v>
      </c>
      <c r="CR1197" s="261">
        <v>-540.41499999999996</v>
      </c>
      <c r="CS1197" s="261">
        <v>-1095.915</v>
      </c>
      <c r="CT1197" s="261">
        <v>-1095.915</v>
      </c>
      <c r="CU1197" s="261">
        <v>-894.91499999999996</v>
      </c>
      <c r="CV1197" s="261">
        <v>-1057.8150000000001</v>
      </c>
      <c r="CW1197" s="261">
        <v>-1057.8150000000001</v>
      </c>
      <c r="CX1197" s="261">
        <v>-1043</v>
      </c>
      <c r="CY1197" s="261">
        <v>-1043</v>
      </c>
      <c r="CZ1197" s="261">
        <v>-842</v>
      </c>
      <c r="DA1197" s="261">
        <f t="shared" ref="DA1197" si="1202">DA1675</f>
        <v>-607.38032251717982</v>
      </c>
      <c r="DB1197" s="260">
        <v>-904</v>
      </c>
      <c r="DC1197" s="260">
        <v>-904</v>
      </c>
      <c r="DD1197" s="260">
        <v>-904</v>
      </c>
      <c r="DE1197" s="260">
        <v>-904</v>
      </c>
      <c r="DF1197" s="260">
        <v>-904</v>
      </c>
      <c r="DG1197" s="260">
        <v>-904</v>
      </c>
      <c r="DH1197" s="260">
        <v>-904</v>
      </c>
      <c r="DI1197" s="260">
        <v>-904</v>
      </c>
      <c r="DJ1197" s="260">
        <v>-874</v>
      </c>
      <c r="DK1197" s="260">
        <v>-904</v>
      </c>
      <c r="DL1197" s="260">
        <v>-904</v>
      </c>
      <c r="DM1197" s="260">
        <v>-874</v>
      </c>
      <c r="DN1197" s="262">
        <f t="shared" ref="DN1197" si="1203">DN1675</f>
        <v>325.78612632800025</v>
      </c>
      <c r="DO1197" s="260">
        <v>-874</v>
      </c>
      <c r="DP1197" s="260">
        <v>-474.75</v>
      </c>
      <c r="DQ1197" s="260">
        <v>-474.75</v>
      </c>
      <c r="DR1197" s="260">
        <v>-474.75</v>
      </c>
      <c r="DS1197" s="260">
        <v>-487.95</v>
      </c>
      <c r="DT1197" s="260">
        <v>-487.95</v>
      </c>
      <c r="DU1197" s="260">
        <v>351.8</v>
      </c>
      <c r="DV1197" s="263">
        <f>DV1675</f>
        <v>265.42790000000002</v>
      </c>
      <c r="DW1197" s="264">
        <f>DW1675</f>
        <v>351.8</v>
      </c>
      <c r="DX1197" s="265">
        <f>DX1675</f>
        <v>-347.32209999999998</v>
      </c>
      <c r="DY1197" s="27"/>
      <c r="DZ1197" s="260">
        <f>DZ1675</f>
        <v>256.8</v>
      </c>
      <c r="EA1197" s="27"/>
      <c r="EB1197" s="27"/>
      <c r="EC1197" s="260">
        <f>EC1675</f>
        <v>189.8</v>
      </c>
      <c r="ED1197" s="27"/>
      <c r="EE1197" s="27"/>
      <c r="EF1197" s="260">
        <f>EF1675</f>
        <v>161.80000000000001</v>
      </c>
      <c r="EI1197" s="260">
        <f>EI1675</f>
        <v>161.79999999999998</v>
      </c>
      <c r="EJ1197" s="27"/>
      <c r="EK1197" s="27"/>
      <c r="EL1197" s="260">
        <f>EL1675</f>
        <v>161.80000000000001</v>
      </c>
      <c r="EM1197" s="27"/>
      <c r="EN1197" s="27"/>
      <c r="EO1197" s="260">
        <f>EO1675</f>
        <v>161.80000000000001</v>
      </c>
      <c r="EP1197" s="27"/>
      <c r="EQ1197" s="27"/>
      <c r="ER1197" s="27"/>
      <c r="ES1197" s="27"/>
      <c r="ET1197" s="27"/>
      <c r="EU1197" s="27"/>
      <c r="EV1197" s="27"/>
      <c r="EW1197" s="27"/>
      <c r="EX1197" s="27"/>
      <c r="EY1197" s="27"/>
      <c r="EZ1197" s="27"/>
      <c r="FA1197" s="27"/>
      <c r="FB1197" s="27"/>
      <c r="FC1197" s="27"/>
      <c r="FD1197" s="27"/>
      <c r="FE1197" s="27"/>
      <c r="FF1197" s="27"/>
      <c r="FG1197" s="27"/>
      <c r="FH1197" s="27"/>
    </row>
    <row r="1198" spans="1:164" ht="15.5" x14ac:dyDescent="0.35">
      <c r="A1198" s="246"/>
      <c r="B1198" s="246"/>
      <c r="C1198" s="246"/>
      <c r="D1198" s="246"/>
      <c r="E1198" s="246"/>
      <c r="F1198" s="246"/>
      <c r="G1198" s="246"/>
      <c r="H1198" s="246"/>
      <c r="I1198" s="246"/>
      <c r="J1198" s="246"/>
      <c r="K1198" s="246"/>
      <c r="L1198" s="246"/>
      <c r="M1198" s="246"/>
      <c r="N1198" s="246"/>
      <c r="O1198" s="246"/>
      <c r="P1198" s="246"/>
      <c r="Q1198" s="246"/>
      <c r="R1198" s="246"/>
      <c r="S1198" s="246"/>
      <c r="T1198" s="246"/>
      <c r="U1198" s="246"/>
      <c r="V1198" s="246"/>
      <c r="W1198" s="246"/>
      <c r="X1198" s="266"/>
      <c r="Y1198" s="266"/>
      <c r="Z1198" s="246"/>
      <c r="AA1198" s="246"/>
      <c r="AB1198" s="246"/>
      <c r="AC1198" s="246"/>
      <c r="AD1198" s="246"/>
      <c r="AE1198" s="246"/>
      <c r="AF1198" s="246"/>
      <c r="AG1198" s="246"/>
      <c r="AH1198" s="246"/>
      <c r="AI1198" s="246"/>
      <c r="AJ1198" s="266"/>
      <c r="AK1198" s="266"/>
      <c r="AL1198" s="266"/>
      <c r="AM1198" s="266"/>
      <c r="AN1198" s="266"/>
      <c r="AO1198" s="266"/>
      <c r="AP1198" s="266"/>
      <c r="AQ1198" s="266"/>
      <c r="AR1198" s="266"/>
      <c r="AS1198" s="266"/>
      <c r="AT1198" s="266"/>
      <c r="AU1198" s="266"/>
      <c r="AV1198" s="266"/>
      <c r="AW1198" s="266"/>
      <c r="AX1198" s="266"/>
      <c r="AY1198" s="266"/>
      <c r="AZ1198" s="266"/>
      <c r="BA1198" s="266"/>
      <c r="BB1198" s="266"/>
      <c r="BC1198" s="266"/>
      <c r="BD1198" s="266"/>
      <c r="BE1198" s="266"/>
      <c r="BF1198" s="266"/>
      <c r="BG1198" s="266"/>
      <c r="BH1198" s="266"/>
      <c r="BI1198" s="266"/>
      <c r="BJ1198" s="266"/>
      <c r="BK1198" s="266"/>
      <c r="BL1198" s="266"/>
      <c r="BM1198" s="266"/>
      <c r="BN1198" s="266"/>
      <c r="BO1198" s="266"/>
      <c r="BP1198" s="266"/>
      <c r="BQ1198" s="266"/>
      <c r="BR1198" s="266"/>
      <c r="BS1198" s="266"/>
      <c r="BT1198" s="266"/>
      <c r="BU1198" s="266"/>
      <c r="BV1198" s="266"/>
      <c r="BW1198" s="266"/>
      <c r="BX1198" s="266"/>
      <c r="BY1198" s="266"/>
      <c r="BZ1198" s="246"/>
      <c r="CA1198" s="266"/>
      <c r="CB1198" s="266"/>
      <c r="CC1198" s="266"/>
      <c r="CD1198" s="266"/>
      <c r="CE1198" s="266"/>
      <c r="CF1198" s="266"/>
      <c r="CG1198" s="266"/>
      <c r="CH1198" s="266"/>
      <c r="CI1198" s="266"/>
      <c r="CJ1198" s="246"/>
      <c r="CK1198" s="246"/>
      <c r="CL1198" s="266"/>
      <c r="CM1198" s="266"/>
      <c r="CN1198" s="266"/>
      <c r="CO1198" s="266"/>
      <c r="CP1198" s="266"/>
      <c r="CQ1198" s="266"/>
      <c r="CR1198" s="266"/>
      <c r="CS1198" s="266"/>
      <c r="CT1198" s="266"/>
      <c r="CU1198" s="266"/>
      <c r="CV1198" s="266"/>
      <c r="CW1198" s="266"/>
      <c r="CX1198" s="266"/>
      <c r="CY1198" s="266"/>
      <c r="CZ1198" s="266"/>
      <c r="DA1198" s="266"/>
      <c r="DB1198" s="246"/>
      <c r="DC1198" s="246"/>
      <c r="DD1198" s="246"/>
      <c r="DE1198" s="246"/>
      <c r="DF1198" s="246"/>
      <c r="DG1198" s="246"/>
      <c r="DH1198" s="246"/>
      <c r="DI1198" s="246"/>
      <c r="DJ1198" s="246"/>
      <c r="DK1198" s="246"/>
      <c r="DL1198" s="246"/>
      <c r="DM1198" s="246"/>
      <c r="DN1198" s="267"/>
      <c r="DO1198" s="246"/>
      <c r="DP1198" s="246"/>
      <c r="DQ1198" s="246"/>
      <c r="DR1198" s="246"/>
      <c r="DS1198" s="246"/>
      <c r="DT1198" s="246"/>
      <c r="DU1198" s="246"/>
      <c r="DV1198" s="268"/>
      <c r="DW1198" s="269"/>
      <c r="DX1198" s="270"/>
      <c r="DY1198" s="27"/>
      <c r="DZ1198" s="246"/>
      <c r="EA1198" s="27"/>
      <c r="EB1198" s="27"/>
      <c r="EC1198" s="246"/>
      <c r="ED1198" s="27"/>
      <c r="EE1198" s="27"/>
      <c r="EF1198" s="246"/>
      <c r="EI1198" s="246"/>
      <c r="EJ1198" s="27"/>
      <c r="EK1198" s="27"/>
      <c r="EL1198" s="246"/>
      <c r="EM1198" s="27"/>
      <c r="EN1198" s="27"/>
      <c r="EO1198" s="246"/>
      <c r="EP1198" s="27"/>
      <c r="EQ1198" s="27"/>
      <c r="ER1198" s="27"/>
      <c r="ES1198" s="27"/>
      <c r="ET1198" s="27"/>
      <c r="EU1198" s="27"/>
      <c r="EV1198" s="27"/>
      <c r="EW1198" s="27"/>
      <c r="EX1198" s="27"/>
      <c r="EY1198" s="27"/>
      <c r="EZ1198" s="27"/>
      <c r="FA1198" s="27"/>
      <c r="FB1198" s="27"/>
      <c r="FC1198" s="27"/>
      <c r="FD1198" s="27"/>
      <c r="FE1198" s="27"/>
      <c r="FF1198" s="27"/>
      <c r="FG1198" s="27"/>
      <c r="FH1198" s="27"/>
    </row>
    <row r="1199" spans="1:164" ht="15.5" x14ac:dyDescent="0.35">
      <c r="A1199" s="271" t="s">
        <v>448</v>
      </c>
      <c r="B1199" s="239"/>
      <c r="C1199" s="239"/>
      <c r="D1199" s="239"/>
      <c r="E1199" s="239"/>
      <c r="F1199" s="239"/>
      <c r="G1199" s="239"/>
      <c r="H1199" s="239"/>
      <c r="I1199" s="239"/>
      <c r="J1199" s="239"/>
      <c r="K1199" s="239"/>
      <c r="L1199" s="239"/>
      <c r="M1199" s="239"/>
      <c r="N1199" s="239"/>
      <c r="O1199" s="239"/>
      <c r="P1199" s="239"/>
      <c r="Q1199" s="239"/>
      <c r="R1199" s="239"/>
      <c r="S1199" s="239"/>
      <c r="T1199" s="239"/>
      <c r="U1199" s="239"/>
      <c r="V1199" s="239"/>
      <c r="W1199" s="239"/>
      <c r="X1199" s="248"/>
      <c r="Y1199" s="248"/>
      <c r="Z1199" s="239"/>
      <c r="AA1199" s="239"/>
      <c r="AB1199" s="239"/>
      <c r="AC1199" s="239"/>
      <c r="AD1199" s="239"/>
      <c r="AE1199" s="239"/>
      <c r="AF1199" s="239"/>
      <c r="AG1199" s="239"/>
      <c r="AH1199" s="239"/>
      <c r="AI1199" s="239"/>
      <c r="AJ1199" s="248"/>
      <c r="AK1199" s="248"/>
      <c r="AL1199" s="248"/>
      <c r="AM1199" s="248"/>
      <c r="AN1199" s="248"/>
      <c r="AO1199" s="248"/>
      <c r="AP1199" s="248"/>
      <c r="AQ1199" s="248"/>
      <c r="AR1199" s="248"/>
      <c r="AS1199" s="248"/>
      <c r="AT1199" s="248"/>
      <c r="AU1199" s="248"/>
      <c r="AV1199" s="248"/>
      <c r="AW1199" s="248"/>
      <c r="AX1199" s="248"/>
      <c r="AY1199" s="248"/>
      <c r="AZ1199" s="248"/>
      <c r="BA1199" s="248"/>
      <c r="BB1199" s="248"/>
      <c r="BC1199" s="248"/>
      <c r="BD1199" s="248"/>
      <c r="BE1199" s="248"/>
      <c r="BF1199" s="248"/>
      <c r="BG1199" s="248"/>
      <c r="BH1199" s="248"/>
      <c r="BI1199" s="248"/>
      <c r="BJ1199" s="248"/>
      <c r="BK1199" s="248"/>
      <c r="BL1199" s="248"/>
      <c r="BM1199" s="248"/>
      <c r="BN1199" s="248"/>
      <c r="BO1199" s="248"/>
      <c r="BP1199" s="248"/>
      <c r="BQ1199" s="248"/>
      <c r="BR1199" s="248"/>
      <c r="BS1199" s="248"/>
      <c r="BT1199" s="248"/>
      <c r="BU1199" s="248"/>
      <c r="BV1199" s="248"/>
      <c r="BW1199" s="248"/>
      <c r="BX1199" s="248"/>
      <c r="BY1199" s="248"/>
      <c r="BZ1199" s="239"/>
      <c r="CA1199" s="248"/>
      <c r="CB1199" s="248"/>
      <c r="CC1199" s="248"/>
      <c r="CD1199" s="248"/>
      <c r="CE1199" s="248"/>
      <c r="CF1199" s="248"/>
      <c r="CG1199" s="248"/>
      <c r="CH1199" s="248"/>
      <c r="CI1199" s="248"/>
      <c r="CJ1199" s="239"/>
      <c r="CK1199" s="239"/>
      <c r="CL1199" s="248"/>
      <c r="CM1199" s="248"/>
      <c r="CN1199" s="248"/>
      <c r="CO1199" s="248"/>
      <c r="CP1199" s="248"/>
      <c r="CQ1199" s="248"/>
      <c r="CR1199" s="248"/>
      <c r="CS1199" s="248"/>
      <c r="CT1199" s="248"/>
      <c r="CU1199" s="248"/>
      <c r="CV1199" s="248"/>
      <c r="CW1199" s="248"/>
      <c r="CX1199" s="248"/>
      <c r="CY1199" s="248"/>
      <c r="CZ1199" s="248"/>
      <c r="DA1199" s="248"/>
      <c r="DB1199" s="239"/>
      <c r="DC1199" s="239"/>
      <c r="DD1199" s="239"/>
      <c r="DE1199" s="239"/>
      <c r="DF1199" s="239"/>
      <c r="DG1199" s="239"/>
      <c r="DH1199" s="239"/>
      <c r="DI1199" s="239"/>
      <c r="DJ1199" s="239"/>
      <c r="DK1199" s="239"/>
      <c r="DL1199" s="239"/>
      <c r="DM1199" s="239"/>
      <c r="DN1199" s="249"/>
      <c r="DO1199" s="239"/>
      <c r="DP1199" s="239"/>
      <c r="DQ1199" s="239"/>
      <c r="DR1199" s="239"/>
      <c r="DS1199" s="239"/>
      <c r="DT1199" s="239"/>
      <c r="DU1199" s="239"/>
      <c r="DV1199" s="250"/>
      <c r="DW1199" s="251"/>
      <c r="DX1199" s="252"/>
      <c r="DY1199" s="27"/>
      <c r="DZ1199" s="239"/>
      <c r="EA1199" s="27"/>
      <c r="EB1199" s="27"/>
      <c r="EC1199" s="239"/>
      <c r="ED1199" s="27"/>
      <c r="EE1199" s="27"/>
      <c r="EF1199" s="239"/>
      <c r="EI1199" s="239"/>
      <c r="EJ1199" s="27"/>
      <c r="EK1199" s="27"/>
      <c r="EL1199" s="239"/>
      <c r="EM1199" s="27"/>
      <c r="EN1199" s="27"/>
      <c r="EO1199" s="239"/>
      <c r="EP1199" s="27"/>
      <c r="EQ1199" s="27"/>
      <c r="ER1199" s="27"/>
      <c r="ES1199" s="27"/>
      <c r="ET1199" s="27"/>
      <c r="EU1199" s="27"/>
      <c r="EV1199" s="27"/>
      <c r="EW1199" s="27"/>
      <c r="EX1199" s="27"/>
      <c r="EY1199" s="27"/>
      <c r="EZ1199" s="27"/>
      <c r="FA1199" s="27"/>
      <c r="FB1199" s="27"/>
      <c r="FC1199" s="27"/>
      <c r="FD1199" s="27"/>
      <c r="FE1199" s="27"/>
      <c r="FF1199" s="27"/>
      <c r="FG1199" s="27"/>
      <c r="FH1199" s="27"/>
    </row>
    <row r="1200" spans="1:164" ht="15.5" x14ac:dyDescent="0.35">
      <c r="A1200" s="246"/>
      <c r="B1200" s="239"/>
      <c r="C1200" s="239"/>
      <c r="D1200" s="239"/>
      <c r="E1200" s="239"/>
      <c r="F1200" s="239"/>
      <c r="G1200" s="239"/>
      <c r="H1200" s="239"/>
      <c r="I1200" s="239"/>
      <c r="J1200" s="239"/>
      <c r="K1200" s="239"/>
      <c r="L1200" s="239"/>
      <c r="M1200" s="239"/>
      <c r="N1200" s="239"/>
      <c r="O1200" s="239"/>
      <c r="P1200" s="239"/>
      <c r="Q1200" s="239"/>
      <c r="R1200" s="239"/>
      <c r="S1200" s="239"/>
      <c r="T1200" s="239"/>
      <c r="U1200" s="239"/>
      <c r="V1200" s="239"/>
      <c r="W1200" s="239"/>
      <c r="X1200" s="248"/>
      <c r="Y1200" s="248"/>
      <c r="Z1200" s="239"/>
      <c r="AA1200" s="239"/>
      <c r="AB1200" s="239"/>
      <c r="AC1200" s="239"/>
      <c r="AD1200" s="239"/>
      <c r="AE1200" s="239"/>
      <c r="AF1200" s="239"/>
      <c r="AG1200" s="239"/>
      <c r="AH1200" s="239"/>
      <c r="AI1200" s="239"/>
      <c r="AJ1200" s="248"/>
      <c r="AK1200" s="248"/>
      <c r="AL1200" s="248"/>
      <c r="AM1200" s="248"/>
      <c r="AN1200" s="248"/>
      <c r="AO1200" s="248"/>
      <c r="AP1200" s="248"/>
      <c r="AQ1200" s="248"/>
      <c r="AR1200" s="248"/>
      <c r="AS1200" s="248"/>
      <c r="AT1200" s="248"/>
      <c r="AU1200" s="248"/>
      <c r="AV1200" s="248"/>
      <c r="AW1200" s="248"/>
      <c r="AX1200" s="248"/>
      <c r="AY1200" s="248"/>
      <c r="AZ1200" s="248"/>
      <c r="BA1200" s="248"/>
      <c r="BB1200" s="248"/>
      <c r="BC1200" s="248"/>
      <c r="BD1200" s="248"/>
      <c r="BE1200" s="248"/>
      <c r="BF1200" s="248"/>
      <c r="BG1200" s="248"/>
      <c r="BH1200" s="248"/>
      <c r="BI1200" s="248"/>
      <c r="BJ1200" s="248"/>
      <c r="BK1200" s="248"/>
      <c r="BL1200" s="248"/>
      <c r="BM1200" s="248"/>
      <c r="BN1200" s="248"/>
      <c r="BO1200" s="248"/>
      <c r="BP1200" s="248"/>
      <c r="BQ1200" s="248"/>
      <c r="BR1200" s="248"/>
      <c r="BS1200" s="248"/>
      <c r="BT1200" s="248"/>
      <c r="BU1200" s="248"/>
      <c r="BV1200" s="248"/>
      <c r="BW1200" s="248"/>
      <c r="BX1200" s="248"/>
      <c r="BY1200" s="248"/>
      <c r="BZ1200" s="239"/>
      <c r="CA1200" s="248"/>
      <c r="CB1200" s="248"/>
      <c r="CC1200" s="248"/>
      <c r="CD1200" s="248"/>
      <c r="CE1200" s="248"/>
      <c r="CF1200" s="248"/>
      <c r="CG1200" s="248"/>
      <c r="CH1200" s="248"/>
      <c r="CI1200" s="248"/>
      <c r="CJ1200" s="239"/>
      <c r="CK1200" s="239"/>
      <c r="CL1200" s="248"/>
      <c r="CM1200" s="248"/>
      <c r="CN1200" s="248"/>
      <c r="CO1200" s="248"/>
      <c r="CP1200" s="248"/>
      <c r="CQ1200" s="248"/>
      <c r="CR1200" s="248"/>
      <c r="CS1200" s="248"/>
      <c r="CT1200" s="248"/>
      <c r="CU1200" s="248"/>
      <c r="CV1200" s="248"/>
      <c r="CW1200" s="248"/>
      <c r="CX1200" s="248"/>
      <c r="CY1200" s="248"/>
      <c r="CZ1200" s="248"/>
      <c r="DA1200" s="248"/>
      <c r="DB1200" s="239"/>
      <c r="DC1200" s="239"/>
      <c r="DD1200" s="239"/>
      <c r="DE1200" s="239"/>
      <c r="DF1200" s="239"/>
      <c r="DG1200" s="239"/>
      <c r="DH1200" s="239"/>
      <c r="DI1200" s="239"/>
      <c r="DJ1200" s="239"/>
      <c r="DK1200" s="239"/>
      <c r="DL1200" s="239"/>
      <c r="DM1200" s="239"/>
      <c r="DN1200" s="249"/>
      <c r="DO1200" s="239"/>
      <c r="DP1200" s="239"/>
      <c r="DQ1200" s="239"/>
      <c r="DR1200" s="239"/>
      <c r="DS1200" s="239"/>
      <c r="DT1200" s="239"/>
      <c r="DU1200" s="239"/>
      <c r="DV1200" s="250"/>
      <c r="DW1200" s="251"/>
      <c r="DX1200" s="252"/>
      <c r="DY1200" s="27"/>
      <c r="DZ1200" s="239"/>
      <c r="EA1200" s="27"/>
      <c r="EB1200" s="27"/>
      <c r="EC1200" s="239"/>
      <c r="ED1200" s="27"/>
      <c r="EE1200" s="27"/>
      <c r="EF1200" s="239"/>
      <c r="EI1200" s="239"/>
      <c r="EJ1200" s="27"/>
      <c r="EK1200" s="27"/>
      <c r="EL1200" s="239"/>
      <c r="EM1200" s="27"/>
      <c r="EN1200" s="27"/>
      <c r="EO1200" s="239"/>
      <c r="EP1200" s="27"/>
      <c r="EQ1200" s="27"/>
      <c r="ER1200" s="27"/>
      <c r="ES1200" s="27"/>
      <c r="ET1200" s="27"/>
      <c r="EU1200" s="27"/>
      <c r="EV1200" s="27"/>
      <c r="EW1200" s="27"/>
      <c r="EX1200" s="27"/>
      <c r="EY1200" s="27"/>
      <c r="EZ1200" s="27"/>
      <c r="FA1200" s="27"/>
      <c r="FB1200" s="27"/>
      <c r="FC1200" s="27"/>
      <c r="FD1200" s="27"/>
      <c r="FE1200" s="27"/>
      <c r="FF1200" s="27"/>
      <c r="FG1200" s="27"/>
      <c r="FH1200" s="27"/>
    </row>
    <row r="1201" spans="1:164" ht="15.5" x14ac:dyDescent="0.35">
      <c r="A1201" s="247" t="s">
        <v>449</v>
      </c>
      <c r="B1201" s="239" t="e">
        <f t="shared" ref="B1201:AA1201" si="1204">B647-B1185</f>
        <v>#VALUE!</v>
      </c>
      <c r="C1201" s="239" t="e">
        <f t="shared" si="1204"/>
        <v>#VALUE!</v>
      </c>
      <c r="D1201" s="239" t="e">
        <f t="shared" si="1204"/>
        <v>#VALUE!</v>
      </c>
      <c r="E1201" s="239" t="e">
        <f t="shared" si="1204"/>
        <v>#VALUE!</v>
      </c>
      <c r="F1201" s="239" t="e">
        <f t="shared" si="1204"/>
        <v>#VALUE!</v>
      </c>
      <c r="G1201" s="239" t="e">
        <f t="shared" si="1204"/>
        <v>#VALUE!</v>
      </c>
      <c r="H1201" s="239" t="e">
        <f t="shared" si="1204"/>
        <v>#VALUE!</v>
      </c>
      <c r="I1201" s="239" t="e">
        <f t="shared" si="1204"/>
        <v>#VALUE!</v>
      </c>
      <c r="J1201" s="239" t="e">
        <f t="shared" si="1204"/>
        <v>#VALUE!</v>
      </c>
      <c r="K1201" s="239" t="e">
        <f t="shared" si="1204"/>
        <v>#VALUE!</v>
      </c>
      <c r="L1201" s="239" t="e">
        <f t="shared" si="1204"/>
        <v>#VALUE!</v>
      </c>
      <c r="M1201" s="239" t="e">
        <f t="shared" si="1204"/>
        <v>#VALUE!</v>
      </c>
      <c r="N1201" s="239" t="e">
        <f t="shared" si="1204"/>
        <v>#VALUE!</v>
      </c>
      <c r="O1201" s="239" t="e">
        <f t="shared" si="1204"/>
        <v>#VALUE!</v>
      </c>
      <c r="P1201" s="239" t="e">
        <f t="shared" si="1204"/>
        <v>#VALUE!</v>
      </c>
      <c r="Q1201" s="239" t="e">
        <f t="shared" si="1204"/>
        <v>#VALUE!</v>
      </c>
      <c r="R1201" s="239" t="e">
        <f t="shared" si="1204"/>
        <v>#VALUE!</v>
      </c>
      <c r="S1201" s="239" t="e">
        <f t="shared" si="1204"/>
        <v>#VALUE!</v>
      </c>
      <c r="T1201" s="239" t="e">
        <f t="shared" si="1204"/>
        <v>#VALUE!</v>
      </c>
      <c r="U1201" s="239" t="e">
        <f t="shared" si="1204"/>
        <v>#VALUE!</v>
      </c>
      <c r="V1201" s="239" t="e">
        <f t="shared" si="1204"/>
        <v>#VALUE!</v>
      </c>
      <c r="W1201" s="239" t="e">
        <f t="shared" si="1204"/>
        <v>#VALUE!</v>
      </c>
      <c r="X1201" s="248" t="e">
        <f t="shared" si="1204"/>
        <v>#VALUE!</v>
      </c>
      <c r="Y1201" s="248" t="e">
        <f t="shared" si="1204"/>
        <v>#VALUE!</v>
      </c>
      <c r="Z1201" s="239" t="e">
        <f t="shared" si="1204"/>
        <v>#VALUE!</v>
      </c>
      <c r="AA1201" s="239" t="e">
        <f t="shared" si="1204"/>
        <v>#VALUE!</v>
      </c>
      <c r="AB1201" s="239">
        <v>-2663.3865738732611</v>
      </c>
      <c r="AC1201" s="239">
        <v>-3282.9360840050899</v>
      </c>
      <c r="AD1201" s="239">
        <v>-3964.1082036133585</v>
      </c>
      <c r="AE1201" s="239" t="e">
        <f>AE647-AE1185</f>
        <v>#VALUE!</v>
      </c>
      <c r="AF1201" s="239">
        <v>-3748.771036920125</v>
      </c>
      <c r="AG1201" s="239">
        <v>-4374.8831479873625</v>
      </c>
      <c r="AH1201" s="239">
        <v>-4385.1304451529968</v>
      </c>
      <c r="AI1201" s="239">
        <v>-4495.8163303178044</v>
      </c>
      <c r="AJ1201" s="248" t="e">
        <f>AJ647-AJ1185</f>
        <v>#VALUE!</v>
      </c>
      <c r="AK1201" s="248">
        <v>-6408.4195494577598</v>
      </c>
      <c r="AL1201" s="248">
        <v>-3999.1124979586971</v>
      </c>
      <c r="AM1201" s="248">
        <v>-3603.4174732392903</v>
      </c>
      <c r="AN1201" s="248">
        <v>-3576.8976624783209</v>
      </c>
      <c r="AO1201" s="248" t="e">
        <f>AO647-AO1185</f>
        <v>#VALUE!</v>
      </c>
      <c r="AP1201" s="248">
        <v>-3655.422758966517</v>
      </c>
      <c r="AQ1201" s="248">
        <v>-3392.6660892624441</v>
      </c>
      <c r="AR1201" s="248">
        <v>-3374.0649209218245</v>
      </c>
      <c r="AS1201" s="248" t="e">
        <f>AS647-AS1185</f>
        <v>#VALUE!</v>
      </c>
      <c r="AT1201" s="248">
        <v>-2913.3183050605603</v>
      </c>
      <c r="AU1201" s="248">
        <v>-2558.9030062147576</v>
      </c>
      <c r="AV1201" s="248">
        <v>-2003.6557007099095</v>
      </c>
      <c r="AW1201" s="248">
        <v>-1823.6193486682587</v>
      </c>
      <c r="AX1201" s="248" t="e">
        <f>AX647-AX1185</f>
        <v>#VALUE!</v>
      </c>
      <c r="AY1201" s="248"/>
      <c r="AZ1201" s="248">
        <v>-1211.8195858175366</v>
      </c>
      <c r="BA1201" s="248">
        <v>-2341.246456797624</v>
      </c>
      <c r="BB1201" s="248">
        <v>-1424.3282583182254</v>
      </c>
      <c r="BC1201" s="248">
        <v>-2403.8086755749537</v>
      </c>
      <c r="BD1201" s="248">
        <v>-1170.5751769802928</v>
      </c>
      <c r="BE1201" s="248">
        <v>-2410.4822338185286</v>
      </c>
      <c r="BF1201" s="248" t="e">
        <f>BF647-BF1185</f>
        <v>#VALUE!</v>
      </c>
      <c r="BG1201" s="248">
        <v>-1879.0024067484983</v>
      </c>
      <c r="BH1201" s="248">
        <v>-3696.4476751237312</v>
      </c>
      <c r="BI1201" s="248">
        <v>-1617.9005747620713</v>
      </c>
      <c r="BJ1201" s="248">
        <v>-3388.8662785039232</v>
      </c>
      <c r="BK1201" s="248">
        <v>-913.74556587992811</v>
      </c>
      <c r="BL1201" s="248">
        <v>-3855.0587231909444</v>
      </c>
      <c r="BM1201" s="248">
        <v>-1306.5201003672159</v>
      </c>
      <c r="BN1201" s="248">
        <v>-3201.1620181711501</v>
      </c>
      <c r="BO1201" s="248" t="e">
        <f>BO647-BO1185</f>
        <v>#VALUE!</v>
      </c>
      <c r="BP1201" s="248">
        <v>-303.7050136849216</v>
      </c>
      <c r="BQ1201" s="248">
        <v>-1667.1434767926512</v>
      </c>
      <c r="BR1201" s="248">
        <v>-4617.476146091105</v>
      </c>
      <c r="BS1201" s="248">
        <v>-6384.6089560045375</v>
      </c>
      <c r="BT1201" s="248">
        <v>-2257.7050725664044</v>
      </c>
      <c r="BU1201" s="248">
        <v>-2802.9727789333233</v>
      </c>
      <c r="BV1201" s="248">
        <v>-4303.1555454643712</v>
      </c>
      <c r="BW1201" s="248">
        <v>-622.52550901539234</v>
      </c>
      <c r="BX1201" s="248">
        <v>-1205.7231390050956</v>
      </c>
      <c r="BY1201" s="248">
        <v>-2328.8061521913578</v>
      </c>
      <c r="BZ1201" s="239">
        <v>-842.48999249464578</v>
      </c>
      <c r="CA1201" s="248" t="e">
        <f>CA647-CA1185</f>
        <v>#VALUE!</v>
      </c>
      <c r="CB1201" s="248">
        <v>-1225.6950354567964</v>
      </c>
      <c r="CC1201" s="248">
        <v>-1323.3013478320474</v>
      </c>
      <c r="CD1201" s="248">
        <v>-2217.8121822730973</v>
      </c>
      <c r="CE1201" s="248">
        <v>-1866.8492669876352</v>
      </c>
      <c r="CF1201" s="248">
        <v>-1899.8361133371429</v>
      </c>
      <c r="CG1201" s="248">
        <v>-2859.3410587701273</v>
      </c>
      <c r="CH1201" s="248">
        <v>-834.84004624084378</v>
      </c>
      <c r="CI1201" s="248">
        <v>-1268.3881036270759</v>
      </c>
      <c r="CJ1201" s="239">
        <v>-303.21578409827248</v>
      </c>
      <c r="CK1201" s="239">
        <v>-881.2979009059984</v>
      </c>
      <c r="CL1201" s="248" t="e">
        <f>CL647-CL1185</f>
        <v>#VALUE!</v>
      </c>
      <c r="CM1201" s="248">
        <v>-1274.8656649004186</v>
      </c>
      <c r="CN1201" s="248">
        <v>2485.1625633738267</v>
      </c>
      <c r="CO1201" s="248">
        <v>2484.7415616736839</v>
      </c>
      <c r="CP1201" s="248">
        <v>3958.7014693089432</v>
      </c>
      <c r="CQ1201" s="248">
        <v>1438.3590469242226</v>
      </c>
      <c r="CR1201" s="248">
        <v>-399.56914369009587</v>
      </c>
      <c r="CS1201" s="248">
        <v>5882.860052519768</v>
      </c>
      <c r="CT1201" s="248">
        <v>4479.3300343882438</v>
      </c>
      <c r="CU1201" s="248">
        <v>969.02182411719377</v>
      </c>
      <c r="CV1201" s="248">
        <v>5958.08507215182</v>
      </c>
      <c r="CW1201" s="248">
        <v>4933.0648051960379</v>
      </c>
      <c r="CX1201" s="248">
        <v>5743.667864430452</v>
      </c>
      <c r="CY1201" s="248">
        <v>5175.5616194321319</v>
      </c>
      <c r="CZ1201" s="248">
        <v>3493.877502620358</v>
      </c>
      <c r="DA1201" s="248" t="e">
        <f t="shared" ref="DA1201" si="1205">DA647-DA1185</f>
        <v>#VALUE!</v>
      </c>
      <c r="DB1201" s="239">
        <v>2640.5943984398618</v>
      </c>
      <c r="DC1201" s="239">
        <v>1562.8294564655994</v>
      </c>
      <c r="DD1201" s="239">
        <v>-577.22251992045631</v>
      </c>
      <c r="DE1201" s="239">
        <v>1853.3072047123514</v>
      </c>
      <c r="DF1201" s="239">
        <v>952.56962953250434</v>
      </c>
      <c r="DG1201" s="239">
        <v>-619.32882488228461</v>
      </c>
      <c r="DH1201" s="239">
        <v>2363.2938810707619</v>
      </c>
      <c r="DI1201" s="239">
        <v>1255.7015726170048</v>
      </c>
      <c r="DJ1201" s="239">
        <v>-320.01634626694795</v>
      </c>
      <c r="DK1201" s="239">
        <v>1634.7687004972581</v>
      </c>
      <c r="DL1201" s="239">
        <v>748.62443654203469</v>
      </c>
      <c r="DM1201" s="239">
        <v>-104.66090523491118</v>
      </c>
      <c r="DN1201" s="249" t="e">
        <f t="shared" ref="DN1201" si="1206">DN647-DN1185</f>
        <v>#VALUE!</v>
      </c>
      <c r="DO1201" s="239">
        <v>-104.66090523491118</v>
      </c>
      <c r="DP1201" s="239">
        <v>2218.7272864981878</v>
      </c>
      <c r="DQ1201" s="239">
        <v>1511.5294851659614</v>
      </c>
      <c r="DR1201" s="239">
        <v>959.89392734264084</v>
      </c>
      <c r="DS1201" s="239">
        <v>3547.2178739154024</v>
      </c>
      <c r="DT1201" s="239">
        <v>2940.4997867418824</v>
      </c>
      <c r="DU1201" s="239">
        <v>2158.0032220391759</v>
      </c>
      <c r="DV1201" s="250" t="e">
        <f>DV647-DV1185</f>
        <v>#VALUE!</v>
      </c>
      <c r="DW1201" s="251" t="e">
        <f>DW647-DW1185</f>
        <v>#VALUE!</v>
      </c>
      <c r="DX1201" s="252" t="e">
        <f>DX647-DX1185</f>
        <v>#VALUE!</v>
      </c>
      <c r="DY1201" s="27"/>
      <c r="DZ1201" s="239" t="e">
        <f>DZ647-DZ1185</f>
        <v>#VALUE!</v>
      </c>
      <c r="EA1201" s="27"/>
      <c r="EB1201" s="27"/>
      <c r="EC1201" s="239" t="e">
        <f>EC647-EC1185</f>
        <v>#VALUE!</v>
      </c>
      <c r="ED1201" s="27"/>
      <c r="EE1201" s="27"/>
      <c r="EF1201" s="239" t="e">
        <f>EF647-EF1185</f>
        <v>#VALUE!</v>
      </c>
      <c r="EI1201" s="239" t="e">
        <f>EI647-EI1185</f>
        <v>#VALUE!</v>
      </c>
      <c r="EJ1201" s="27"/>
      <c r="EK1201" s="27"/>
      <c r="EL1201" s="239" t="e">
        <f>EL647-EL1185</f>
        <v>#VALUE!</v>
      </c>
      <c r="EM1201" s="27"/>
      <c r="EN1201" s="27"/>
      <c r="EO1201" s="239" t="e">
        <f>EO647-EO1185</f>
        <v>#VALUE!</v>
      </c>
      <c r="EP1201" s="27"/>
      <c r="EQ1201" s="27"/>
      <c r="ER1201" s="27"/>
      <c r="ES1201" s="27"/>
      <c r="ET1201" s="27"/>
      <c r="EU1201" s="27"/>
      <c r="EV1201" s="27"/>
      <c r="EW1201" s="27"/>
      <c r="EX1201" s="27"/>
      <c r="EY1201" s="27"/>
      <c r="EZ1201" s="27"/>
      <c r="FA1201" s="27"/>
      <c r="FB1201" s="27"/>
      <c r="FC1201" s="27"/>
      <c r="FD1201" s="27"/>
      <c r="FE1201" s="27"/>
      <c r="FF1201" s="27"/>
      <c r="FG1201" s="27"/>
      <c r="FH1201" s="27"/>
    </row>
    <row r="1202" spans="1:164" ht="15.5" x14ac:dyDescent="0.35">
      <c r="A1202" s="247"/>
      <c r="B1202" s="239"/>
      <c r="C1202" s="239"/>
      <c r="D1202" s="239"/>
      <c r="E1202" s="239"/>
      <c r="F1202" s="239"/>
      <c r="G1202" s="239"/>
      <c r="H1202" s="239"/>
      <c r="I1202" s="239"/>
      <c r="J1202" s="239"/>
      <c r="K1202" s="239"/>
      <c r="L1202" s="239"/>
      <c r="M1202" s="239"/>
      <c r="N1202" s="239"/>
      <c r="O1202" s="239"/>
      <c r="P1202" s="239"/>
      <c r="Q1202" s="239"/>
      <c r="R1202" s="239"/>
      <c r="S1202" s="239"/>
      <c r="T1202" s="239"/>
      <c r="U1202" s="239"/>
      <c r="V1202" s="239"/>
      <c r="W1202" s="239"/>
      <c r="X1202" s="248"/>
      <c r="Y1202" s="248"/>
      <c r="Z1202" s="239"/>
      <c r="AA1202" s="239"/>
      <c r="AB1202" s="239"/>
      <c r="AC1202" s="239"/>
      <c r="AD1202" s="239"/>
      <c r="AE1202" s="239"/>
      <c r="AF1202" s="239"/>
      <c r="AG1202" s="239"/>
      <c r="AH1202" s="239"/>
      <c r="AI1202" s="239"/>
      <c r="AJ1202" s="248"/>
      <c r="AK1202" s="248"/>
      <c r="AL1202" s="248"/>
      <c r="AM1202" s="248"/>
      <c r="AN1202" s="248"/>
      <c r="AO1202" s="248"/>
      <c r="AP1202" s="248"/>
      <c r="AQ1202" s="248"/>
      <c r="AR1202" s="248"/>
      <c r="AS1202" s="248"/>
      <c r="AT1202" s="248"/>
      <c r="AU1202" s="248"/>
      <c r="AV1202" s="248"/>
      <c r="AW1202" s="248"/>
      <c r="AX1202" s="248"/>
      <c r="AY1202" s="248"/>
      <c r="AZ1202" s="248"/>
      <c r="BA1202" s="248"/>
      <c r="BB1202" s="248"/>
      <c r="BC1202" s="248"/>
      <c r="BD1202" s="248"/>
      <c r="BE1202" s="248"/>
      <c r="BF1202" s="248"/>
      <c r="BG1202" s="248"/>
      <c r="BH1202" s="248"/>
      <c r="BI1202" s="248"/>
      <c r="BJ1202" s="248"/>
      <c r="BK1202" s="248"/>
      <c r="BL1202" s="248"/>
      <c r="BM1202" s="248"/>
      <c r="BN1202" s="248"/>
      <c r="BO1202" s="248"/>
      <c r="BP1202" s="248"/>
      <c r="BQ1202" s="248"/>
      <c r="BR1202" s="248"/>
      <c r="BS1202" s="248"/>
      <c r="BT1202" s="248"/>
      <c r="BU1202" s="248"/>
      <c r="BV1202" s="248"/>
      <c r="BW1202" s="248"/>
      <c r="BX1202" s="248"/>
      <c r="BY1202" s="248"/>
      <c r="BZ1202" s="239"/>
      <c r="CA1202" s="248"/>
      <c r="CB1202" s="248"/>
      <c r="CC1202" s="248"/>
      <c r="CD1202" s="248"/>
      <c r="CE1202" s="248"/>
      <c r="CF1202" s="248"/>
      <c r="CG1202" s="248"/>
      <c r="CH1202" s="248"/>
      <c r="CI1202" s="248"/>
      <c r="CJ1202" s="239"/>
      <c r="CK1202" s="239"/>
      <c r="CL1202" s="248"/>
      <c r="CM1202" s="248"/>
      <c r="CN1202" s="248"/>
      <c r="CO1202" s="248"/>
      <c r="CP1202" s="248"/>
      <c r="CQ1202" s="248"/>
      <c r="CR1202" s="248"/>
      <c r="CS1202" s="248"/>
      <c r="CT1202" s="248"/>
      <c r="CU1202" s="248"/>
      <c r="CV1202" s="248"/>
      <c r="CW1202" s="248"/>
      <c r="CX1202" s="248"/>
      <c r="CY1202" s="248"/>
      <c r="CZ1202" s="248"/>
      <c r="DA1202" s="248"/>
      <c r="DB1202" s="239"/>
      <c r="DC1202" s="239"/>
      <c r="DD1202" s="239"/>
      <c r="DE1202" s="239"/>
      <c r="DF1202" s="239"/>
      <c r="DG1202" s="239"/>
      <c r="DH1202" s="239"/>
      <c r="DI1202" s="239"/>
      <c r="DJ1202" s="239"/>
      <c r="DK1202" s="239"/>
      <c r="DL1202" s="239"/>
      <c r="DM1202" s="239"/>
      <c r="DN1202" s="249"/>
      <c r="DO1202" s="239"/>
      <c r="DP1202" s="239"/>
      <c r="DQ1202" s="239"/>
      <c r="DR1202" s="239"/>
      <c r="DS1202" s="239"/>
      <c r="DT1202" s="239"/>
      <c r="DU1202" s="239"/>
      <c r="DV1202" s="250"/>
      <c r="DW1202" s="251"/>
      <c r="DX1202" s="252"/>
      <c r="DY1202" s="27"/>
      <c r="DZ1202" s="239"/>
      <c r="EA1202" s="27"/>
      <c r="EB1202" s="27"/>
      <c r="EC1202" s="239"/>
      <c r="ED1202" s="27"/>
      <c r="EE1202" s="27"/>
      <c r="EF1202" s="239"/>
      <c r="EI1202" s="239"/>
      <c r="EJ1202" s="27"/>
      <c r="EK1202" s="27"/>
      <c r="EL1202" s="239"/>
      <c r="EM1202" s="27"/>
      <c r="EN1202" s="27"/>
      <c r="EO1202" s="239"/>
      <c r="EP1202" s="27"/>
      <c r="EQ1202" s="27"/>
      <c r="ER1202" s="27"/>
      <c r="ES1202" s="27"/>
      <c r="ET1202" s="27"/>
      <c r="EU1202" s="27"/>
      <c r="EV1202" s="27"/>
      <c r="EW1202" s="27"/>
      <c r="EX1202" s="27"/>
      <c r="EY1202" s="27"/>
      <c r="EZ1202" s="27"/>
      <c r="FA1202" s="27"/>
      <c r="FB1202" s="27"/>
      <c r="FC1202" s="27"/>
      <c r="FD1202" s="27"/>
      <c r="FE1202" s="27"/>
      <c r="FF1202" s="27"/>
      <c r="FG1202" s="27"/>
      <c r="FH1202" s="27"/>
    </row>
    <row r="1203" spans="1:164" ht="15.5" x14ac:dyDescent="0.35">
      <c r="A1203" s="247" t="s">
        <v>439</v>
      </c>
      <c r="B1203" s="239" t="e">
        <f t="shared" ref="B1203:H1203" si="1207">SUM(B1204:B1207)</f>
        <v>#REF!</v>
      </c>
      <c r="C1203" s="239" t="e">
        <f t="shared" si="1207"/>
        <v>#REF!</v>
      </c>
      <c r="D1203" s="239" t="e">
        <f t="shared" si="1207"/>
        <v>#REF!</v>
      </c>
      <c r="E1203" s="239" t="e">
        <f t="shared" si="1207"/>
        <v>#REF!</v>
      </c>
      <c r="F1203" s="239" t="e">
        <f t="shared" si="1207"/>
        <v>#REF!</v>
      </c>
      <c r="G1203" s="239" t="e">
        <f t="shared" si="1207"/>
        <v>#REF!</v>
      </c>
      <c r="H1203" s="239" t="e">
        <f t="shared" si="1207"/>
        <v>#REF!</v>
      </c>
      <c r="I1203" s="239" t="e">
        <f>SUM(I1204:I1207)</f>
        <v>#VALUE!</v>
      </c>
      <c r="J1203" s="239" t="e">
        <f t="shared" ref="J1203:Z1203" si="1208">SUM(J1204:J1207)</f>
        <v>#VALUE!</v>
      </c>
      <c r="K1203" s="239" t="e">
        <f t="shared" si="1208"/>
        <v>#VALUE!</v>
      </c>
      <c r="L1203" s="239" t="e">
        <f t="shared" si="1208"/>
        <v>#VALUE!</v>
      </c>
      <c r="M1203" s="239" t="e">
        <f t="shared" si="1208"/>
        <v>#VALUE!</v>
      </c>
      <c r="N1203" s="239" t="e">
        <f t="shared" si="1208"/>
        <v>#VALUE!</v>
      </c>
      <c r="O1203" s="239" t="e">
        <f t="shared" si="1208"/>
        <v>#VALUE!</v>
      </c>
      <c r="P1203" s="239" t="e">
        <f t="shared" si="1208"/>
        <v>#VALUE!</v>
      </c>
      <c r="Q1203" s="239" t="e">
        <f t="shared" si="1208"/>
        <v>#VALUE!</v>
      </c>
      <c r="R1203" s="239" t="e">
        <f t="shared" si="1208"/>
        <v>#VALUE!</v>
      </c>
      <c r="S1203" s="239" t="e">
        <f t="shared" si="1208"/>
        <v>#VALUE!</v>
      </c>
      <c r="T1203" s="239" t="e">
        <f t="shared" si="1208"/>
        <v>#VALUE!</v>
      </c>
      <c r="U1203" s="239" t="e">
        <f t="shared" si="1208"/>
        <v>#VALUE!</v>
      </c>
      <c r="V1203" s="239" t="e">
        <f t="shared" si="1208"/>
        <v>#VALUE!</v>
      </c>
      <c r="W1203" s="239" t="e">
        <f t="shared" si="1208"/>
        <v>#VALUE!</v>
      </c>
      <c r="X1203" s="248" t="e">
        <f t="shared" si="1208"/>
        <v>#VALUE!</v>
      </c>
      <c r="Y1203" s="248" t="e">
        <f t="shared" si="1208"/>
        <v>#VALUE!</v>
      </c>
      <c r="Z1203" s="239" t="e">
        <f t="shared" si="1208"/>
        <v>#VALUE!</v>
      </c>
      <c r="AA1203" s="239" t="e">
        <f>SUM(AA1204:AA1207)</f>
        <v>#VALUE!</v>
      </c>
      <c r="AB1203" s="239">
        <v>3214.212768944973</v>
      </c>
      <c r="AC1203" s="239">
        <v>3042.7677316909558</v>
      </c>
      <c r="AD1203" s="239">
        <v>3422.6947770842744</v>
      </c>
      <c r="AE1203" s="239" t="e">
        <f>SUM(AE1204:AE1207)</f>
        <v>#VALUE!</v>
      </c>
      <c r="AF1203" s="239">
        <v>3906.7027843786582</v>
      </c>
      <c r="AG1203" s="239">
        <v>3920.0564788170204</v>
      </c>
      <c r="AH1203" s="239">
        <v>4186.6849958586945</v>
      </c>
      <c r="AI1203" s="239">
        <v>4221.6252981507932</v>
      </c>
      <c r="AJ1203" s="248" t="e">
        <f>SUM(AJ1204:AJ1207)</f>
        <v>#VALUE!</v>
      </c>
      <c r="AK1203" s="248">
        <v>5977.3148806926765</v>
      </c>
      <c r="AL1203" s="248">
        <v>2898.2903233352081</v>
      </c>
      <c r="AM1203" s="248">
        <v>1935.8809390415058</v>
      </c>
      <c r="AN1203" s="248">
        <v>2575.9702540926355</v>
      </c>
      <c r="AO1203" s="248" t="e">
        <f>SUM(AO1204:AO1207)</f>
        <v>#VALUE!</v>
      </c>
      <c r="AP1203" s="248">
        <v>3960.6370277009037</v>
      </c>
      <c r="AQ1203" s="248">
        <v>3552.9478131612832</v>
      </c>
      <c r="AR1203" s="248">
        <v>3016.1143103263971</v>
      </c>
      <c r="AS1203" s="248" t="e">
        <f>SUM(AS1204:AS1207)</f>
        <v>#VALUE!</v>
      </c>
      <c r="AT1203" s="248">
        <v>4244.6305599509396</v>
      </c>
      <c r="AU1203" s="248">
        <v>2966.7902386365645</v>
      </c>
      <c r="AV1203" s="248">
        <v>1909.3650999064216</v>
      </c>
      <c r="AW1203" s="248">
        <v>1748.881727001401</v>
      </c>
      <c r="AX1203" s="248" t="e">
        <f>SUM(AX1204:AX1207)</f>
        <v>#VALUE!</v>
      </c>
      <c r="AY1203" s="248"/>
      <c r="AZ1203" s="248">
        <v>3282.3553775300443</v>
      </c>
      <c r="BA1203" s="248">
        <v>3927.3544015453635</v>
      </c>
      <c r="BB1203" s="248">
        <v>4109.3476388337976</v>
      </c>
      <c r="BC1203" s="248">
        <v>4442.3762906674265</v>
      </c>
      <c r="BD1203" s="248">
        <v>3782.271194815492</v>
      </c>
      <c r="BE1203" s="248">
        <v>4195.179400825321</v>
      </c>
      <c r="BF1203" s="248" t="e">
        <f>SUM(BF1204:BF1207)</f>
        <v>#VALUE!</v>
      </c>
      <c r="BG1203" s="248">
        <v>5267.847480990411</v>
      </c>
      <c r="BH1203" s="248">
        <v>5943.2591935626751</v>
      </c>
      <c r="BI1203" s="248">
        <v>7404.8663177651615</v>
      </c>
      <c r="BJ1203" s="248">
        <v>7775.4099664861087</v>
      </c>
      <c r="BK1203" s="248">
        <v>5269.1976307733612</v>
      </c>
      <c r="BL1203" s="248">
        <v>9110.971732733944</v>
      </c>
      <c r="BM1203" s="248">
        <v>5748.8348127491809</v>
      </c>
      <c r="BN1203" s="248">
        <v>6364.7589869366011</v>
      </c>
      <c r="BO1203" s="248" t="e">
        <f>SUM(BO1204:BO1207)</f>
        <v>#VALUE!</v>
      </c>
      <c r="BP1203" s="248">
        <v>3291.5050438344661</v>
      </c>
      <c r="BQ1203" s="248">
        <v>3329.3951174885269</v>
      </c>
      <c r="BR1203" s="248">
        <v>3851.2785101590171</v>
      </c>
      <c r="BS1203" s="248">
        <v>5125.1502387295059</v>
      </c>
      <c r="BT1203" s="248">
        <v>2430.8096120650184</v>
      </c>
      <c r="BU1203" s="248">
        <v>1653.7704078363595</v>
      </c>
      <c r="BV1203" s="248">
        <v>1978.6820488722328</v>
      </c>
      <c r="BW1203" s="248">
        <v>3583.1735229648066</v>
      </c>
      <c r="BX1203" s="248">
        <v>3158.4852768254887</v>
      </c>
      <c r="BY1203" s="248">
        <v>4009.1201271370555</v>
      </c>
      <c r="BZ1203" s="239">
        <v>2405.332340310862</v>
      </c>
      <c r="CA1203" s="248" t="e">
        <f>SUM(CA1204:CA1207)</f>
        <v>#VALUE!</v>
      </c>
      <c r="CB1203" s="248">
        <v>5473.1725649769069</v>
      </c>
      <c r="CC1203" s="248">
        <v>5373.7089588554036</v>
      </c>
      <c r="CD1203" s="248">
        <v>4971.8402483954042</v>
      </c>
      <c r="CE1203" s="248">
        <v>4756.0394018518327</v>
      </c>
      <c r="CF1203" s="248">
        <v>4531.469475187344</v>
      </c>
      <c r="CG1203" s="248">
        <v>4801.983569259055</v>
      </c>
      <c r="CH1203" s="248">
        <v>4683.196348450705</v>
      </c>
      <c r="CI1203" s="248">
        <v>4342.3147506406995</v>
      </c>
      <c r="CJ1203" s="239">
        <v>3984.7477441124156</v>
      </c>
      <c r="CK1203" s="239">
        <v>3481.1790836664841</v>
      </c>
      <c r="CL1203" s="248" t="e">
        <f>SUM(CL1204:CL1207)</f>
        <v>#VALUE!</v>
      </c>
      <c r="CM1203" s="248">
        <v>4871.8037726680341</v>
      </c>
      <c r="CN1203" s="248">
        <v>-640.15824463849367</v>
      </c>
      <c r="CO1203" s="248">
        <v>-561.76170871085787</v>
      </c>
      <c r="CP1203" s="248">
        <v>-1017.8405478031195</v>
      </c>
      <c r="CQ1203" s="248">
        <v>392.46795981384275</v>
      </c>
      <c r="CR1203" s="248">
        <v>976.42465586131584</v>
      </c>
      <c r="CS1203" s="248">
        <v>-2399.7357887291</v>
      </c>
      <c r="CT1203" s="248">
        <v>-1710.7951168499985</v>
      </c>
      <c r="CU1203" s="248">
        <v>564.96618361504943</v>
      </c>
      <c r="CV1203" s="248">
        <v>-2289.6916560812451</v>
      </c>
      <c r="CW1203" s="248">
        <v>-1488.7023342108105</v>
      </c>
      <c r="CX1203" s="248">
        <v>-2495.6032684469524</v>
      </c>
      <c r="CY1203" s="248">
        <v>-1759.6968937094816</v>
      </c>
      <c r="CZ1203" s="248">
        <v>-242.45573602627564</v>
      </c>
      <c r="DA1203" s="248" t="e">
        <f t="shared" ref="DA1203" si="1209">SUM(DA1204:DA1207)</f>
        <v>#VALUE!</v>
      </c>
      <c r="DB1203" s="239">
        <v>820.0533268234683</v>
      </c>
      <c r="DC1203" s="239">
        <v>1131.6243393586981</v>
      </c>
      <c r="DD1203" s="239">
        <v>2245.0593936682853</v>
      </c>
      <c r="DE1203" s="239">
        <v>1206.2650413867054</v>
      </c>
      <c r="DF1203" s="239">
        <v>1499.4498511551583</v>
      </c>
      <c r="DG1203" s="239">
        <v>2510.1034003516479</v>
      </c>
      <c r="DH1203" s="239">
        <v>90.102008568972906</v>
      </c>
      <c r="DI1203" s="239">
        <v>764.13888842753329</v>
      </c>
      <c r="DJ1203" s="239">
        <v>2169.7617518783709</v>
      </c>
      <c r="DK1203" s="239">
        <v>-484.3316664083311</v>
      </c>
      <c r="DL1203" s="239">
        <v>119.60840024971458</v>
      </c>
      <c r="DM1203" s="239">
        <v>3215.2424060773419</v>
      </c>
      <c r="DN1203" s="249" t="e">
        <f t="shared" ref="DN1203" si="1210">SUM(DN1204:DN1207)</f>
        <v>#VALUE!</v>
      </c>
      <c r="DO1203" s="239">
        <v>3215.2424060773419</v>
      </c>
      <c r="DP1203" s="239">
        <v>-1366.6344362459192</v>
      </c>
      <c r="DQ1203" s="239">
        <v>-1274.1823751921388</v>
      </c>
      <c r="DR1203" s="239">
        <v>-1489.4311286263239</v>
      </c>
      <c r="DS1203" s="239">
        <v>-2445.8557194389477</v>
      </c>
      <c r="DT1203" s="239">
        <v>-2367.9783572199403</v>
      </c>
      <c r="DU1203" s="239">
        <v>-4164.3849880093758</v>
      </c>
      <c r="DV1203" s="250" t="e">
        <f>SUM(DV1204:DV1207)</f>
        <v>#VALUE!</v>
      </c>
      <c r="DW1203" s="251" t="e">
        <f>SUM(DW1204:DW1207)</f>
        <v>#VALUE!</v>
      </c>
      <c r="DX1203" s="252" t="e">
        <f>SUM(DX1204:DX1207)</f>
        <v>#VALUE!</v>
      </c>
      <c r="DY1203" s="27"/>
      <c r="DZ1203" s="239" t="e">
        <f>SUM(DZ1204:DZ1207)</f>
        <v>#VALUE!</v>
      </c>
      <c r="EA1203" s="27"/>
      <c r="EB1203" s="27"/>
      <c r="EC1203" s="239" t="e">
        <f>SUM(EC1204:EC1207)</f>
        <v>#VALUE!</v>
      </c>
      <c r="ED1203" s="27"/>
      <c r="EE1203" s="27"/>
      <c r="EF1203" s="239" t="e">
        <f>SUM(EF1204:EF1207)</f>
        <v>#VALUE!</v>
      </c>
      <c r="EI1203" s="239" t="e">
        <f>SUM(EI1204:EI1207)</f>
        <v>#VALUE!</v>
      </c>
      <c r="EJ1203" s="27"/>
      <c r="EK1203" s="27"/>
      <c r="EL1203" s="239" t="e">
        <f>SUM(EL1204:EL1207)</f>
        <v>#VALUE!</v>
      </c>
      <c r="EM1203" s="27"/>
      <c r="EN1203" s="27"/>
      <c r="EO1203" s="239" t="e">
        <f>SUM(EO1204:EO1207)</f>
        <v>#VALUE!</v>
      </c>
      <c r="EP1203" s="27"/>
      <c r="EQ1203" s="27"/>
      <c r="ER1203" s="27"/>
      <c r="ES1203" s="27"/>
      <c r="ET1203" s="27"/>
      <c r="EU1203" s="27"/>
      <c r="EV1203" s="27"/>
      <c r="EW1203" s="27"/>
      <c r="EX1203" s="27"/>
      <c r="EY1203" s="27"/>
      <c r="EZ1203" s="27"/>
      <c r="FA1203" s="27"/>
      <c r="FB1203" s="27"/>
      <c r="FC1203" s="27"/>
      <c r="FD1203" s="27"/>
      <c r="FE1203" s="27"/>
      <c r="FF1203" s="27"/>
      <c r="FG1203" s="27"/>
      <c r="FH1203" s="27"/>
    </row>
    <row r="1204" spans="1:164" ht="15.5" x14ac:dyDescent="0.35">
      <c r="A1204" s="247" t="s">
        <v>450</v>
      </c>
      <c r="B1204" s="239">
        <f t="shared" ref="B1204:AA1204" si="1211">+B670</f>
        <v>3.5760000000000001</v>
      </c>
      <c r="C1204" s="239">
        <f t="shared" si="1211"/>
        <v>-1.1399999999999999</v>
      </c>
      <c r="D1204" s="239">
        <f t="shared" si="1211"/>
        <v>0.41</v>
      </c>
      <c r="E1204" s="239">
        <f t="shared" si="1211"/>
        <v>-0.8</v>
      </c>
      <c r="F1204" s="239">
        <f t="shared" si="1211"/>
        <v>-1.4</v>
      </c>
      <c r="G1204" s="239">
        <f t="shared" si="1211"/>
        <v>2.6059999999999999</v>
      </c>
      <c r="H1204" s="239">
        <f t="shared" si="1211"/>
        <v>46.073999999999998</v>
      </c>
      <c r="I1204" s="239" t="e">
        <f t="shared" si="1211"/>
        <v>#VALUE!</v>
      </c>
      <c r="J1204" s="239">
        <f t="shared" si="1211"/>
        <v>-53.49300000000008</v>
      </c>
      <c r="K1204" s="239">
        <f t="shared" si="1211"/>
        <v>-62.707999999999963</v>
      </c>
      <c r="L1204" s="239">
        <f t="shared" si="1211"/>
        <v>-74.650999999999982</v>
      </c>
      <c r="M1204" s="239">
        <f t="shared" si="1211"/>
        <v>270.26499999999999</v>
      </c>
      <c r="N1204" s="239">
        <f t="shared" si="1211"/>
        <v>291.34700000000004</v>
      </c>
      <c r="O1204" s="239">
        <f t="shared" si="1211"/>
        <v>259.39799999999997</v>
      </c>
      <c r="P1204" s="239">
        <f t="shared" si="1211"/>
        <v>707.10640000000012</v>
      </c>
      <c r="Q1204" s="239">
        <f t="shared" si="1211"/>
        <v>2011.1005</v>
      </c>
      <c r="R1204" s="239">
        <f t="shared" si="1211"/>
        <v>1219.6554000000001</v>
      </c>
      <c r="S1204" s="239">
        <f t="shared" si="1211"/>
        <v>606.01300000000003</v>
      </c>
      <c r="T1204" s="239">
        <f t="shared" si="1211"/>
        <v>1408.835</v>
      </c>
      <c r="U1204" s="239">
        <f t="shared" si="1211"/>
        <v>850.90499999999997</v>
      </c>
      <c r="V1204" s="239">
        <f t="shared" si="1211"/>
        <v>1063.693</v>
      </c>
      <c r="W1204" s="239">
        <f t="shared" si="1211"/>
        <v>3255.3009999999999</v>
      </c>
      <c r="X1204" s="248">
        <f t="shared" si="1211"/>
        <v>2740.8539999999998</v>
      </c>
      <c r="Y1204" s="248">
        <f t="shared" si="1211"/>
        <v>2435.1660000000002</v>
      </c>
      <c r="Z1204" s="239">
        <f t="shared" si="1211"/>
        <v>2352.1190000000001</v>
      </c>
      <c r="AA1204" s="239">
        <f t="shared" si="1211"/>
        <v>1956.8280000000004</v>
      </c>
      <c r="AB1204" s="239">
        <v>302.51827154709497</v>
      </c>
      <c r="AC1204" s="239">
        <v>198.79421116825699</v>
      </c>
      <c r="AD1204" s="239">
        <v>198.793511168257</v>
      </c>
      <c r="AE1204" s="239">
        <f>+AE670</f>
        <v>2230.3940000000002</v>
      </c>
      <c r="AF1204" s="239">
        <v>367.65559367218918</v>
      </c>
      <c r="AG1204" s="239">
        <v>351.32847905484351</v>
      </c>
      <c r="AH1204" s="239">
        <v>367.49104375771549</v>
      </c>
      <c r="AI1204" s="239">
        <v>367.50020760492805</v>
      </c>
      <c r="AJ1204" s="248">
        <f>+AJ670</f>
        <v>1519.884</v>
      </c>
      <c r="AK1204" s="248">
        <v>434.89738858007161</v>
      </c>
      <c r="AL1204" s="248">
        <v>418.0617848799709</v>
      </c>
      <c r="AM1204" s="248">
        <v>412.95274589535001</v>
      </c>
      <c r="AN1204" s="248">
        <v>412.95274589535001</v>
      </c>
      <c r="AO1204" s="248">
        <f>+AO670</f>
        <v>2574.2870000000007</v>
      </c>
      <c r="AP1204" s="248">
        <v>439.92918951636909</v>
      </c>
      <c r="AQ1204" s="248">
        <v>415.4216439105092</v>
      </c>
      <c r="AR1204" s="248">
        <v>329.30485782331641</v>
      </c>
      <c r="AS1204" s="248">
        <f>+AS670</f>
        <v>3222.6440896607219</v>
      </c>
      <c r="AT1204" s="248">
        <v>288.67284571759888</v>
      </c>
      <c r="AU1204" s="248">
        <v>171.45510915555965</v>
      </c>
      <c r="AV1204" s="248">
        <v>166.00606571374297</v>
      </c>
      <c r="AW1204" s="248">
        <v>174.10606571374296</v>
      </c>
      <c r="AX1204" s="248">
        <f>+AX670</f>
        <v>-55.052000000000049</v>
      </c>
      <c r="AY1204" s="248"/>
      <c r="AZ1204" s="248">
        <v>1207.2835238224693</v>
      </c>
      <c r="BA1204" s="248">
        <v>1253.1524536655929</v>
      </c>
      <c r="BB1204" s="248">
        <v>2221.7230557212902</v>
      </c>
      <c r="BC1204" s="248">
        <v>2180.0718051262402</v>
      </c>
      <c r="BD1204" s="248">
        <v>2277.0597867812571</v>
      </c>
      <c r="BE1204" s="248">
        <v>2274.6247813289915</v>
      </c>
      <c r="BF1204" s="248">
        <f>+BF670</f>
        <v>-1964.7218391185527</v>
      </c>
      <c r="BG1204" s="248">
        <v>2417.2670279227164</v>
      </c>
      <c r="BH1204" s="248">
        <v>2257.3301812047348</v>
      </c>
      <c r="BI1204" s="248">
        <v>3441.176721706865</v>
      </c>
      <c r="BJ1204" s="248">
        <v>3217.8713742478558</v>
      </c>
      <c r="BK1204" s="248">
        <v>2676.6954785179814</v>
      </c>
      <c r="BL1204" s="248">
        <v>4573.8120419988472</v>
      </c>
      <c r="BM1204" s="248">
        <v>2694.1194242488486</v>
      </c>
      <c r="BN1204" s="248">
        <v>2524.1119167571669</v>
      </c>
      <c r="BO1204" s="248">
        <f>+BO670</f>
        <v>54.40400000000011</v>
      </c>
      <c r="BP1204" s="248">
        <v>2092.9184963987063</v>
      </c>
      <c r="BQ1204" s="248">
        <v>1807.6341044727446</v>
      </c>
      <c r="BR1204" s="248">
        <v>1448.5820055282929</v>
      </c>
      <c r="BS1204" s="248">
        <v>1511.7651655524451</v>
      </c>
      <c r="BT1204" s="248">
        <v>1604.5132027341097</v>
      </c>
      <c r="BU1204" s="248">
        <v>1577.2583664634476</v>
      </c>
      <c r="BV1204" s="248">
        <v>1413.6168741428942</v>
      </c>
      <c r="BW1204" s="248">
        <v>1961.5351261049468</v>
      </c>
      <c r="BX1204" s="248">
        <v>1833.8333904801352</v>
      </c>
      <c r="BY1204" s="248">
        <v>1733.6953198488236</v>
      </c>
      <c r="BZ1204" s="239">
        <v>2079.2550698034165</v>
      </c>
      <c r="CA1204" s="248">
        <f>+CA670</f>
        <v>-340.58138661226485</v>
      </c>
      <c r="CB1204" s="248">
        <v>3105.0657856367811</v>
      </c>
      <c r="CC1204" s="248">
        <v>3091.9960321775061</v>
      </c>
      <c r="CD1204" s="248">
        <v>2879.190374105448</v>
      </c>
      <c r="CE1204" s="248">
        <v>2962.4299706020233</v>
      </c>
      <c r="CF1204" s="248">
        <v>2903.3268656317741</v>
      </c>
      <c r="CG1204" s="248">
        <v>2702.7627116937992</v>
      </c>
      <c r="CH1204" s="248">
        <v>3186.8943186826118</v>
      </c>
      <c r="CI1204" s="248">
        <v>2718.7166815171936</v>
      </c>
      <c r="CJ1204" s="239">
        <v>2909.6774562999231</v>
      </c>
      <c r="CK1204" s="239">
        <v>2439.4325768330395</v>
      </c>
      <c r="CL1204" s="248">
        <f>+CL670</f>
        <v>913.47600000000023</v>
      </c>
      <c r="CM1204" s="248">
        <v>2554.8240777773344</v>
      </c>
      <c r="CN1204" s="248">
        <v>784.00530129151355</v>
      </c>
      <c r="CO1204" s="248">
        <v>786.17931356178769</v>
      </c>
      <c r="CP1204" s="248">
        <v>748.79349747491176</v>
      </c>
      <c r="CQ1204" s="248">
        <v>795.57131745375068</v>
      </c>
      <c r="CR1204" s="248">
        <v>563.56885113840008</v>
      </c>
      <c r="CS1204" s="248">
        <v>725.37115387475728</v>
      </c>
      <c r="CT1204" s="248">
        <v>861.30067660345458</v>
      </c>
      <c r="CU1204" s="248">
        <v>606.31179772999872</v>
      </c>
      <c r="CV1204" s="248">
        <v>1364.2412219905241</v>
      </c>
      <c r="CW1204" s="248">
        <v>1359.9623138350225</v>
      </c>
      <c r="CX1204" s="248">
        <v>1281.512232758932</v>
      </c>
      <c r="CY1204" s="248">
        <v>1392.0925235685215</v>
      </c>
      <c r="CZ1204" s="248">
        <v>1322.9725514878189</v>
      </c>
      <c r="DA1204" s="248">
        <f t="shared" ref="DA1204" si="1212">+DA670</f>
        <v>1621.3519504935389</v>
      </c>
      <c r="DB1204" s="239">
        <v>1585.2239530050542</v>
      </c>
      <c r="DC1204" s="239">
        <v>1468.048974974354</v>
      </c>
      <c r="DD1204" s="239">
        <v>1531.5270042100983</v>
      </c>
      <c r="DE1204" s="239">
        <v>1384.6547778833228</v>
      </c>
      <c r="DF1204" s="239">
        <v>1357.1318929573119</v>
      </c>
      <c r="DG1204" s="239">
        <v>1337.7167737460106</v>
      </c>
      <c r="DH1204" s="239">
        <v>814.99059636454433</v>
      </c>
      <c r="DI1204" s="239">
        <v>813.53772672033017</v>
      </c>
      <c r="DJ1204" s="239">
        <v>983.26171817241379</v>
      </c>
      <c r="DK1204" s="239">
        <v>771.28162518313002</v>
      </c>
      <c r="DL1204" s="239">
        <v>787.80279721846534</v>
      </c>
      <c r="DM1204" s="239">
        <v>982.83631395849443</v>
      </c>
      <c r="DN1204" s="249">
        <f t="shared" ref="DN1204" si="1213">+DN670</f>
        <v>739.45251591565545</v>
      </c>
      <c r="DO1204" s="239">
        <v>982.83631395849443</v>
      </c>
      <c r="DP1204" s="239">
        <v>700.30444093827725</v>
      </c>
      <c r="DQ1204" s="239">
        <v>565.15702138582844</v>
      </c>
      <c r="DR1204" s="239">
        <v>379.04749164539089</v>
      </c>
      <c r="DS1204" s="239">
        <v>101.14573373276676</v>
      </c>
      <c r="DT1204" s="239">
        <v>49.885898861529199</v>
      </c>
      <c r="DU1204" s="239">
        <v>-225.65494545401032</v>
      </c>
      <c r="DV1204" s="250">
        <f>+DV670</f>
        <v>112.49446784196508</v>
      </c>
      <c r="DW1204" s="251">
        <f>+DW670</f>
        <v>69.742388933891135</v>
      </c>
      <c r="DX1204" s="252">
        <f>+DX670</f>
        <v>1575.8332593731543</v>
      </c>
      <c r="DY1204" s="27"/>
      <c r="DZ1204" s="239">
        <f>+DZ670</f>
        <v>449.46229705459905</v>
      </c>
      <c r="EA1204" s="27"/>
      <c r="EB1204" s="27"/>
      <c r="EC1204" s="239">
        <f>+EC670</f>
        <v>720.03558568316726</v>
      </c>
      <c r="ED1204" s="27"/>
      <c r="EE1204" s="27"/>
      <c r="EF1204" s="239">
        <f>+EF670</f>
        <v>1021.9190424022864</v>
      </c>
      <c r="EI1204" s="239">
        <f>+EI670</f>
        <v>1178.0135610930367</v>
      </c>
      <c r="EJ1204" s="27"/>
      <c r="EK1204" s="27"/>
      <c r="EL1204" s="239">
        <f>+EL670</f>
        <v>1886.7837441215829</v>
      </c>
      <c r="EM1204" s="27"/>
      <c r="EN1204" s="27"/>
      <c r="EO1204" s="239">
        <f>+EO670</f>
        <v>1951.4269595118465</v>
      </c>
      <c r="EP1204" s="27"/>
      <c r="EQ1204" s="27"/>
      <c r="ER1204" s="27"/>
      <c r="ES1204" s="27"/>
      <c r="ET1204" s="27"/>
      <c r="EU1204" s="27"/>
      <c r="EV1204" s="27"/>
      <c r="EW1204" s="27"/>
      <c r="EX1204" s="27"/>
      <c r="EY1204" s="27"/>
      <c r="EZ1204" s="27"/>
      <c r="FA1204" s="27"/>
      <c r="FB1204" s="27"/>
      <c r="FC1204" s="27"/>
      <c r="FD1204" s="27"/>
      <c r="FE1204" s="27"/>
      <c r="FF1204" s="27"/>
      <c r="FG1204" s="27"/>
      <c r="FH1204" s="27"/>
    </row>
    <row r="1205" spans="1:164" ht="15.5" x14ac:dyDescent="0.35">
      <c r="A1205" s="247" t="s">
        <v>451</v>
      </c>
      <c r="B1205" s="239">
        <f t="shared" ref="B1205:AA1205" si="1214">+B670</f>
        <v>3.5760000000000001</v>
      </c>
      <c r="C1205" s="239">
        <f t="shared" si="1214"/>
        <v>-1.1399999999999999</v>
      </c>
      <c r="D1205" s="239">
        <f t="shared" si="1214"/>
        <v>0.41</v>
      </c>
      <c r="E1205" s="239">
        <f t="shared" si="1214"/>
        <v>-0.8</v>
      </c>
      <c r="F1205" s="239">
        <f t="shared" si="1214"/>
        <v>-1.4</v>
      </c>
      <c r="G1205" s="239">
        <f t="shared" si="1214"/>
        <v>2.6059999999999999</v>
      </c>
      <c r="H1205" s="239">
        <f t="shared" si="1214"/>
        <v>46.073999999999998</v>
      </c>
      <c r="I1205" s="239" t="e">
        <f t="shared" si="1214"/>
        <v>#VALUE!</v>
      </c>
      <c r="J1205" s="239">
        <f t="shared" si="1214"/>
        <v>-53.49300000000008</v>
      </c>
      <c r="K1205" s="239">
        <f t="shared" si="1214"/>
        <v>-62.707999999999963</v>
      </c>
      <c r="L1205" s="239">
        <f t="shared" si="1214"/>
        <v>-74.650999999999982</v>
      </c>
      <c r="M1205" s="239">
        <f t="shared" si="1214"/>
        <v>270.26499999999999</v>
      </c>
      <c r="N1205" s="239">
        <f t="shared" si="1214"/>
        <v>291.34700000000004</v>
      </c>
      <c r="O1205" s="239">
        <f t="shared" si="1214"/>
        <v>259.39799999999997</v>
      </c>
      <c r="P1205" s="239">
        <f t="shared" si="1214"/>
        <v>707.10640000000012</v>
      </c>
      <c r="Q1205" s="239">
        <f t="shared" si="1214"/>
        <v>2011.1005</v>
      </c>
      <c r="R1205" s="239">
        <f t="shared" si="1214"/>
        <v>1219.6554000000001</v>
      </c>
      <c r="S1205" s="239">
        <f t="shared" si="1214"/>
        <v>606.01300000000003</v>
      </c>
      <c r="T1205" s="239">
        <f t="shared" si="1214"/>
        <v>1408.835</v>
      </c>
      <c r="U1205" s="239">
        <f t="shared" si="1214"/>
        <v>850.90499999999997</v>
      </c>
      <c r="V1205" s="239">
        <f t="shared" si="1214"/>
        <v>1063.693</v>
      </c>
      <c r="W1205" s="239">
        <f t="shared" si="1214"/>
        <v>3255.3009999999999</v>
      </c>
      <c r="X1205" s="248">
        <f t="shared" si="1214"/>
        <v>2740.8539999999998</v>
      </c>
      <c r="Y1205" s="248">
        <f t="shared" si="1214"/>
        <v>2435.1660000000002</v>
      </c>
      <c r="Z1205" s="239">
        <f t="shared" si="1214"/>
        <v>2352.1190000000001</v>
      </c>
      <c r="AA1205" s="239">
        <f t="shared" si="1214"/>
        <v>1956.8280000000004</v>
      </c>
      <c r="AB1205" s="239">
        <v>3674.1907236694497</v>
      </c>
      <c r="AC1205" s="239">
        <v>3660.0947859777184</v>
      </c>
      <c r="AD1205" s="239">
        <v>3640.3680666599898</v>
      </c>
      <c r="AE1205" s="239">
        <f>+AE670</f>
        <v>2230.3940000000002</v>
      </c>
      <c r="AF1205" s="239">
        <v>3459.7902827124999</v>
      </c>
      <c r="AG1205" s="239">
        <v>3784.8905243561612</v>
      </c>
      <c r="AH1205" s="239">
        <v>4048.3850679418301</v>
      </c>
      <c r="AI1205" s="239">
        <v>3987.3657003812382</v>
      </c>
      <c r="AJ1205" s="248">
        <f>+AJ670</f>
        <v>1519.884</v>
      </c>
      <c r="AK1205" s="248">
        <v>4317.2305059739801</v>
      </c>
      <c r="AL1205" s="248">
        <v>2238.4276492624795</v>
      </c>
      <c r="AM1205" s="248">
        <v>2055.0659689835411</v>
      </c>
      <c r="AN1205" s="248">
        <v>2051.1989734961526</v>
      </c>
      <c r="AO1205" s="248">
        <f>+AO670</f>
        <v>2574.2870000000007</v>
      </c>
      <c r="AP1205" s="248">
        <v>1857.0503906750798</v>
      </c>
      <c r="AQ1205" s="248">
        <v>1608.6003948012303</v>
      </c>
      <c r="AR1205" s="248">
        <v>1505.5916823789601</v>
      </c>
      <c r="AS1205" s="248">
        <f>+AS670</f>
        <v>3222.6440896607219</v>
      </c>
      <c r="AT1205" s="248">
        <v>2677.1770191103592</v>
      </c>
      <c r="AU1205" s="248">
        <v>2358.8533302037936</v>
      </c>
      <c r="AV1205" s="248">
        <v>1678.499170073889</v>
      </c>
      <c r="AW1205" s="248">
        <v>1683.1631691719158</v>
      </c>
      <c r="AX1205" s="248">
        <f>+AX670</f>
        <v>-55.052000000000049</v>
      </c>
      <c r="AY1205" s="248"/>
      <c r="AZ1205" s="248">
        <v>1207.2835238224693</v>
      </c>
      <c r="BA1205" s="248">
        <v>1253.1524536655929</v>
      </c>
      <c r="BB1205" s="248">
        <v>2221.7230557212902</v>
      </c>
      <c r="BC1205" s="248">
        <v>2180.0718051262402</v>
      </c>
      <c r="BD1205" s="248">
        <v>2277.0597867812571</v>
      </c>
      <c r="BE1205" s="248">
        <v>2274.6247813289915</v>
      </c>
      <c r="BF1205" s="248">
        <f>+BF670</f>
        <v>-1964.7218391185527</v>
      </c>
      <c r="BG1205" s="248">
        <v>2417.2670279227164</v>
      </c>
      <c r="BH1205" s="248">
        <v>2257.3301812047348</v>
      </c>
      <c r="BI1205" s="248">
        <v>3441.176721706865</v>
      </c>
      <c r="BJ1205" s="248">
        <v>3217.8713742478558</v>
      </c>
      <c r="BK1205" s="248">
        <v>2676.6954785179814</v>
      </c>
      <c r="BL1205" s="248">
        <v>4573.8120419988472</v>
      </c>
      <c r="BM1205" s="248">
        <v>2694.1194242488486</v>
      </c>
      <c r="BN1205" s="248">
        <v>2524.1119167571669</v>
      </c>
      <c r="BO1205" s="248">
        <f>+BO670</f>
        <v>54.40400000000011</v>
      </c>
      <c r="BP1205" s="248">
        <v>2092.9184963987063</v>
      </c>
      <c r="BQ1205" s="248">
        <v>1807.6341044727446</v>
      </c>
      <c r="BR1205" s="248">
        <v>1448.5820055282929</v>
      </c>
      <c r="BS1205" s="248">
        <v>1511.7651655524451</v>
      </c>
      <c r="BT1205" s="248">
        <v>1604.5132027341097</v>
      </c>
      <c r="BU1205" s="248">
        <v>1577.2583664634476</v>
      </c>
      <c r="BV1205" s="248">
        <v>1413.6168741428942</v>
      </c>
      <c r="BW1205" s="248">
        <v>1961.5351261049468</v>
      </c>
      <c r="BX1205" s="248">
        <v>1833.8333904801352</v>
      </c>
      <c r="BY1205" s="248">
        <v>1733.6953198488236</v>
      </c>
      <c r="BZ1205" s="239">
        <v>2079.2550698034165</v>
      </c>
      <c r="CA1205" s="248">
        <f>+CA670</f>
        <v>-340.58138661226485</v>
      </c>
      <c r="CB1205" s="248">
        <v>3105.0657856367811</v>
      </c>
      <c r="CC1205" s="248">
        <v>3091.9960321775061</v>
      </c>
      <c r="CD1205" s="248">
        <v>2879.190374105448</v>
      </c>
      <c r="CE1205" s="248">
        <v>2962.4299706020233</v>
      </c>
      <c r="CF1205" s="248">
        <v>2903.3268656317741</v>
      </c>
      <c r="CG1205" s="248">
        <v>2702.7627116937992</v>
      </c>
      <c r="CH1205" s="248">
        <v>3186.8943186826118</v>
      </c>
      <c r="CI1205" s="248">
        <v>2718.7166815171936</v>
      </c>
      <c r="CJ1205" s="239">
        <v>2909.6774562999231</v>
      </c>
      <c r="CK1205" s="239">
        <v>2439.4325768330395</v>
      </c>
      <c r="CL1205" s="248">
        <f>+CL670</f>
        <v>913.47600000000023</v>
      </c>
      <c r="CM1205" s="248">
        <v>2554.8240777773344</v>
      </c>
      <c r="CN1205" s="248">
        <v>784.00530129151355</v>
      </c>
      <c r="CO1205" s="248">
        <v>786.17931356178769</v>
      </c>
      <c r="CP1205" s="248">
        <v>748.79349747491176</v>
      </c>
      <c r="CQ1205" s="248">
        <v>795.57131745375068</v>
      </c>
      <c r="CR1205" s="248">
        <v>563.56885113840008</v>
      </c>
      <c r="CS1205" s="248">
        <v>725.37115387475728</v>
      </c>
      <c r="CT1205" s="248">
        <v>861.30067660345458</v>
      </c>
      <c r="CU1205" s="248">
        <v>606.31179772999872</v>
      </c>
      <c r="CV1205" s="248">
        <v>1364.2412219905241</v>
      </c>
      <c r="CW1205" s="248">
        <v>1359.9623138350225</v>
      </c>
      <c r="CX1205" s="248">
        <v>1281.512232758932</v>
      </c>
      <c r="CY1205" s="248">
        <v>1392.0925235685215</v>
      </c>
      <c r="CZ1205" s="248">
        <v>1322.9725514878189</v>
      </c>
      <c r="DA1205" s="248">
        <f t="shared" ref="DA1205" si="1215">+DA670</f>
        <v>1621.3519504935389</v>
      </c>
      <c r="DB1205" s="239">
        <v>1585.2239530050542</v>
      </c>
      <c r="DC1205" s="239">
        <v>1468.048974974354</v>
      </c>
      <c r="DD1205" s="239">
        <v>1531.5270042100983</v>
      </c>
      <c r="DE1205" s="239">
        <v>1384.6547778833228</v>
      </c>
      <c r="DF1205" s="239">
        <v>1357.1318929573119</v>
      </c>
      <c r="DG1205" s="239">
        <v>1337.7167737460106</v>
      </c>
      <c r="DH1205" s="239">
        <v>814.99059636454433</v>
      </c>
      <c r="DI1205" s="239">
        <v>813.53772672033017</v>
      </c>
      <c r="DJ1205" s="239">
        <v>983.26171817241379</v>
      </c>
      <c r="DK1205" s="239">
        <v>771.28162518313002</v>
      </c>
      <c r="DL1205" s="239">
        <v>787.80279721846534</v>
      </c>
      <c r="DM1205" s="239">
        <v>982.83631395849443</v>
      </c>
      <c r="DN1205" s="249">
        <f t="shared" ref="DN1205" si="1216">+DN670</f>
        <v>739.45251591565545</v>
      </c>
      <c r="DO1205" s="239">
        <v>982.83631395849443</v>
      </c>
      <c r="DP1205" s="239">
        <v>700.30444093827725</v>
      </c>
      <c r="DQ1205" s="239">
        <v>565.15702138582844</v>
      </c>
      <c r="DR1205" s="239">
        <v>379.04749164539089</v>
      </c>
      <c r="DS1205" s="239">
        <v>101.14573373276676</v>
      </c>
      <c r="DT1205" s="239">
        <v>49.885898861529199</v>
      </c>
      <c r="DU1205" s="239">
        <v>-225.65494545401032</v>
      </c>
      <c r="DV1205" s="250">
        <f>+DV670</f>
        <v>112.49446784196508</v>
      </c>
      <c r="DW1205" s="251">
        <f>+DW670</f>
        <v>69.742388933891135</v>
      </c>
      <c r="DX1205" s="252">
        <f>+DX670</f>
        <v>1575.8332593731543</v>
      </c>
      <c r="DY1205" s="27"/>
      <c r="DZ1205" s="239">
        <f>+DZ670</f>
        <v>449.46229705459905</v>
      </c>
      <c r="EA1205" s="27"/>
      <c r="EB1205" s="27"/>
      <c r="EC1205" s="239">
        <f>+EC670</f>
        <v>720.03558568316726</v>
      </c>
      <c r="ED1205" s="27"/>
      <c r="EE1205" s="27"/>
      <c r="EF1205" s="239">
        <f>+EF670</f>
        <v>1021.9190424022864</v>
      </c>
      <c r="EI1205" s="239">
        <f>+EI670</f>
        <v>1178.0135610930367</v>
      </c>
      <c r="EJ1205" s="27"/>
      <c r="EK1205" s="27"/>
      <c r="EL1205" s="239">
        <f>+EL670</f>
        <v>1886.7837441215829</v>
      </c>
      <c r="EM1205" s="27"/>
      <c r="EN1205" s="27"/>
      <c r="EO1205" s="239">
        <f>+EO670</f>
        <v>1951.4269595118465</v>
      </c>
      <c r="EP1205" s="27"/>
      <c r="EQ1205" s="27"/>
      <c r="ER1205" s="27"/>
      <c r="ES1205" s="27"/>
      <c r="ET1205" s="27"/>
      <c r="EU1205" s="27"/>
      <c r="EV1205" s="27"/>
      <c r="EW1205" s="27"/>
      <c r="EX1205" s="27"/>
      <c r="EY1205" s="27"/>
      <c r="EZ1205" s="27"/>
      <c r="FA1205" s="27"/>
      <c r="FB1205" s="27"/>
      <c r="FC1205" s="27"/>
      <c r="FD1205" s="27"/>
      <c r="FE1205" s="27"/>
      <c r="FF1205" s="27"/>
      <c r="FG1205" s="27"/>
      <c r="FH1205" s="27"/>
    </row>
    <row r="1206" spans="1:164" ht="15.5" x14ac:dyDescent="0.35">
      <c r="A1206" s="247" t="s">
        <v>452</v>
      </c>
      <c r="B1206" s="239">
        <f t="shared" ref="B1206:AA1206" si="1217">+B672</f>
        <v>0</v>
      </c>
      <c r="C1206" s="239">
        <f t="shared" si="1217"/>
        <v>0</v>
      </c>
      <c r="D1206" s="239">
        <f t="shared" si="1217"/>
        <v>0</v>
      </c>
      <c r="E1206" s="239">
        <f t="shared" si="1217"/>
        <v>0</v>
      </c>
      <c r="F1206" s="239">
        <f t="shared" si="1217"/>
        <v>0</v>
      </c>
      <c r="G1206" s="239">
        <f t="shared" si="1217"/>
        <v>0</v>
      </c>
      <c r="H1206" s="239">
        <f t="shared" si="1217"/>
        <v>0</v>
      </c>
      <c r="I1206" s="239">
        <f t="shared" si="1217"/>
        <v>0</v>
      </c>
      <c r="J1206" s="239">
        <f t="shared" si="1217"/>
        <v>23.883000000000006</v>
      </c>
      <c r="K1206" s="239">
        <f t="shared" si="1217"/>
        <v>-7.8739999999999988</v>
      </c>
      <c r="L1206" s="239">
        <f t="shared" si="1217"/>
        <v>136.54000000000002</v>
      </c>
      <c r="M1206" s="239">
        <f t="shared" si="1217"/>
        <v>5.6020000000000003</v>
      </c>
      <c r="N1206" s="239">
        <f t="shared" si="1217"/>
        <v>2.5420000000000016</v>
      </c>
      <c r="O1206" s="239">
        <f t="shared" si="1217"/>
        <v>-11.808</v>
      </c>
      <c r="P1206" s="239">
        <f t="shared" si="1217"/>
        <v>60.505100000000006</v>
      </c>
      <c r="Q1206" s="239">
        <f t="shared" si="1217"/>
        <v>1.9286999999999992</v>
      </c>
      <c r="R1206" s="239">
        <f t="shared" si="1217"/>
        <v>1.7889999999999995</v>
      </c>
      <c r="S1206" s="239">
        <f t="shared" si="1217"/>
        <v>0.80299999999999949</v>
      </c>
      <c r="T1206" s="239">
        <f t="shared" si="1217"/>
        <v>-2.7819999999999987</v>
      </c>
      <c r="U1206" s="239">
        <f t="shared" si="1217"/>
        <v>-8.9149999999999991</v>
      </c>
      <c r="V1206" s="239">
        <f t="shared" si="1217"/>
        <v>-20.475999999999999</v>
      </c>
      <c r="W1206" s="239">
        <f t="shared" si="1217"/>
        <v>-24.451000000000001</v>
      </c>
      <c r="X1206" s="248">
        <f t="shared" si="1217"/>
        <v>-79.682999999999993</v>
      </c>
      <c r="Y1206" s="248">
        <f t="shared" si="1217"/>
        <v>123.02699999999999</v>
      </c>
      <c r="Z1206" s="239">
        <f t="shared" si="1217"/>
        <v>-47.335000000000001</v>
      </c>
      <c r="AA1206" s="239">
        <f t="shared" si="1217"/>
        <v>-5.136000000000001</v>
      </c>
      <c r="AB1206" s="239">
        <v>-0.40800000000000014</v>
      </c>
      <c r="AC1206" s="239">
        <v>-0.40800000000000014</v>
      </c>
      <c r="AD1206" s="239">
        <v>-0.40800000000000014</v>
      </c>
      <c r="AE1206" s="239">
        <f>+AE672</f>
        <v>406.80699999999996</v>
      </c>
      <c r="AF1206" s="239">
        <v>0.42599999999999982</v>
      </c>
      <c r="AG1206" s="239">
        <v>0.62599999999999989</v>
      </c>
      <c r="AH1206" s="239">
        <v>0.62599999999999989</v>
      </c>
      <c r="AI1206" s="239">
        <v>0.62599999999999989</v>
      </c>
      <c r="AJ1206" s="248">
        <f>+AJ672</f>
        <v>5.6579999999999995</v>
      </c>
      <c r="AK1206" s="248">
        <v>0.62599999999999989</v>
      </c>
      <c r="AL1206" s="248">
        <v>0.62599999999999989</v>
      </c>
      <c r="AM1206" s="248">
        <v>0.62599999999999989</v>
      </c>
      <c r="AN1206" s="248">
        <v>0.62599999999999989</v>
      </c>
      <c r="AO1206" s="248">
        <f>+AO672</f>
        <v>523.35599999999999</v>
      </c>
      <c r="AP1206" s="248">
        <v>-12.773999999999999</v>
      </c>
      <c r="AQ1206" s="248">
        <v>-12.773999999999999</v>
      </c>
      <c r="AR1206" s="248">
        <v>-12.773999999999999</v>
      </c>
      <c r="AS1206" s="248">
        <f>+AS672</f>
        <v>-19.965000000000003</v>
      </c>
      <c r="AT1206" s="248">
        <v>-13.808</v>
      </c>
      <c r="AU1206" s="248">
        <v>-41.3</v>
      </c>
      <c r="AV1206" s="248">
        <v>-41.3</v>
      </c>
      <c r="AW1206" s="248">
        <v>-41.3</v>
      </c>
      <c r="AX1206" s="248">
        <f>+AX672</f>
        <v>49.030999999999977</v>
      </c>
      <c r="AY1206" s="248"/>
      <c r="AZ1206" s="248">
        <v>-42.3</v>
      </c>
      <c r="BA1206" s="248">
        <v>-42.3</v>
      </c>
      <c r="BB1206" s="248">
        <v>120.21582625776989</v>
      </c>
      <c r="BC1206" s="248">
        <v>120.2167867810256</v>
      </c>
      <c r="BD1206" s="248">
        <v>124.29650500881382</v>
      </c>
      <c r="BE1206" s="248">
        <v>124.16418799473007</v>
      </c>
      <c r="BF1206" s="248">
        <f>+BF672</f>
        <v>738.43100000000004</v>
      </c>
      <c r="BG1206" s="248">
        <v>174.25739675444771</v>
      </c>
      <c r="BH1206" s="248">
        <v>161.21820092728152</v>
      </c>
      <c r="BI1206" s="248">
        <v>180.57414571972751</v>
      </c>
      <c r="BJ1206" s="248">
        <v>166.5088107956598</v>
      </c>
      <c r="BK1206" s="248">
        <v>186.24456045776893</v>
      </c>
      <c r="BL1206" s="248">
        <v>171.32952754319075</v>
      </c>
      <c r="BM1206" s="248">
        <v>186.24456045776893</v>
      </c>
      <c r="BN1206" s="248">
        <v>171.32952754319075</v>
      </c>
      <c r="BO1206" s="248">
        <f>+BO672</f>
        <v>378.23399999999998</v>
      </c>
      <c r="BP1206" s="248">
        <v>245.96191288241823</v>
      </c>
      <c r="BQ1206" s="248">
        <v>221.45939675444771</v>
      </c>
      <c r="BR1206" s="248">
        <v>168.82229760803318</v>
      </c>
      <c r="BS1206" s="248">
        <v>168.82229760803318</v>
      </c>
      <c r="BT1206" s="248">
        <v>211.94522002895349</v>
      </c>
      <c r="BU1206" s="248">
        <v>187.68038307953842</v>
      </c>
      <c r="BV1206" s="248">
        <v>171.27316073530167</v>
      </c>
      <c r="BW1206" s="248">
        <v>234.56961308952469</v>
      </c>
      <c r="BX1206" s="248">
        <v>215.92433847885911</v>
      </c>
      <c r="BY1206" s="248">
        <v>209.51662742547322</v>
      </c>
      <c r="BZ1206" s="239">
        <v>231.19283690497161</v>
      </c>
      <c r="CA1206" s="248">
        <f>+CA672</f>
        <v>428.40899999999999</v>
      </c>
      <c r="CB1206" s="248">
        <v>218.77066670837141</v>
      </c>
      <c r="CC1206" s="248">
        <v>218.77066670837141</v>
      </c>
      <c r="CD1206" s="248">
        <v>200.65077473294656</v>
      </c>
      <c r="CE1206" s="248">
        <v>224.2806091627514</v>
      </c>
      <c r="CF1206" s="248">
        <v>224.2806091627514</v>
      </c>
      <c r="CG1206" s="248">
        <v>196.92402659560636</v>
      </c>
      <c r="CH1206" s="248">
        <v>234.54976018045974</v>
      </c>
      <c r="CI1206" s="248">
        <v>229.60872871165975</v>
      </c>
      <c r="CJ1206" s="239">
        <v>183.47859471518566</v>
      </c>
      <c r="CK1206" s="239">
        <v>178.35538322134994</v>
      </c>
      <c r="CL1206" s="248">
        <f>+CL672</f>
        <v>-111.90099999999998</v>
      </c>
      <c r="CM1206" s="248">
        <v>197.42364975013109</v>
      </c>
      <c r="CN1206" s="248">
        <v>162.8167500064834</v>
      </c>
      <c r="CO1206" s="248">
        <v>162.8167500064834</v>
      </c>
      <c r="CP1206" s="248">
        <v>170.35945488438199</v>
      </c>
      <c r="CQ1206" s="248">
        <v>162.8167500064834</v>
      </c>
      <c r="CR1206" s="248">
        <v>158.35489089136325</v>
      </c>
      <c r="CS1206" s="248">
        <v>161.99922686896252</v>
      </c>
      <c r="CT1206" s="248">
        <v>154.27367001064061</v>
      </c>
      <c r="CU1206" s="248">
        <v>149.94259265414172</v>
      </c>
      <c r="CV1206" s="248">
        <v>-181.8570728875531</v>
      </c>
      <c r="CW1206" s="248">
        <v>-197.67367596326687</v>
      </c>
      <c r="CX1206" s="248">
        <v>-173.40376964282819</v>
      </c>
      <c r="CY1206" s="248">
        <v>-189.2203727185418</v>
      </c>
      <c r="CZ1206" s="248">
        <v>-199.95753024792913</v>
      </c>
      <c r="DA1206" s="248">
        <f t="shared" ref="DA1206" si="1218">+DA672</f>
        <v>-194.70372849724902</v>
      </c>
      <c r="DB1206" s="239">
        <v>-382.73481584228267</v>
      </c>
      <c r="DC1206" s="239">
        <v>-381.17401451268</v>
      </c>
      <c r="DD1206" s="239">
        <v>-379.61321318307733</v>
      </c>
      <c r="DE1206" s="239">
        <v>-331.13360759191465</v>
      </c>
      <c r="DF1206" s="239">
        <v>-329.57280626231199</v>
      </c>
      <c r="DG1206" s="239">
        <v>-328.01200493270932</v>
      </c>
      <c r="DH1206" s="239">
        <v>-156.97884092361227</v>
      </c>
      <c r="DI1206" s="239">
        <v>-175.41803959400949</v>
      </c>
      <c r="DJ1206" s="239">
        <v>-133.85723826440682</v>
      </c>
      <c r="DK1206" s="239">
        <v>-156.92936629373304</v>
      </c>
      <c r="DL1206" s="239">
        <v>-175.36856496413037</v>
      </c>
      <c r="DM1206" s="239">
        <v>-133.8077636345277</v>
      </c>
      <c r="DN1206" s="249">
        <f t="shared" ref="DN1206" si="1219">+DN672</f>
        <v>10.255333425248807</v>
      </c>
      <c r="DO1206" s="239">
        <v>-133.8077636345277</v>
      </c>
      <c r="DP1206" s="239">
        <v>91.228544877471819</v>
      </c>
      <c r="DQ1206" s="239">
        <v>219.24518783734564</v>
      </c>
      <c r="DR1206" s="239">
        <v>144.907884102385</v>
      </c>
      <c r="DS1206" s="239">
        <v>-47.820037109678239</v>
      </c>
      <c r="DT1206" s="239">
        <v>-31.584594224038867</v>
      </c>
      <c r="DU1206" s="239">
        <v>-269.9834122919134</v>
      </c>
      <c r="DV1206" s="250">
        <f>+DV672</f>
        <v>-89.975819459850925</v>
      </c>
      <c r="DW1206" s="251">
        <f>+DW672</f>
        <v>-74.177280871220944</v>
      </c>
      <c r="DX1206" s="252">
        <f>+DX672</f>
        <v>-91.805062561810189</v>
      </c>
      <c r="DY1206" s="27"/>
      <c r="DZ1206" s="239">
        <f>+DZ672</f>
        <v>39.355232922391082</v>
      </c>
      <c r="EA1206" s="27"/>
      <c r="EB1206" s="27"/>
      <c r="EC1206" s="239">
        <f>+EC672</f>
        <v>-182.52462553308854</v>
      </c>
      <c r="ED1206" s="27"/>
      <c r="EE1206" s="27"/>
      <c r="EF1206" s="239">
        <f>+EF672</f>
        <v>-400.79767992336025</v>
      </c>
      <c r="EI1206" s="239">
        <f>+EI672</f>
        <v>-608.95058107265504</v>
      </c>
      <c r="EJ1206" s="27"/>
      <c r="EK1206" s="27"/>
      <c r="EL1206" s="239">
        <f>+EL672</f>
        <v>-842.2547098997768</v>
      </c>
      <c r="EM1206" s="27"/>
      <c r="EN1206" s="27"/>
      <c r="EO1206" s="239">
        <f>+EO672</f>
        <v>-1101.5176805354376</v>
      </c>
      <c r="EP1206" s="27"/>
      <c r="EQ1206" s="27"/>
      <c r="ER1206" s="27"/>
      <c r="ES1206" s="27"/>
      <c r="ET1206" s="27"/>
      <c r="EU1206" s="27"/>
      <c r="EV1206" s="27"/>
      <c r="EW1206" s="27"/>
      <c r="EX1206" s="27"/>
      <c r="EY1206" s="27"/>
      <c r="EZ1206" s="27"/>
      <c r="FA1206" s="27"/>
      <c r="FB1206" s="27"/>
      <c r="FC1206" s="27"/>
      <c r="FD1206" s="27"/>
      <c r="FE1206" s="27"/>
      <c r="FF1206" s="27"/>
      <c r="FG1206" s="27"/>
      <c r="FH1206" s="27"/>
    </row>
    <row r="1207" spans="1:164" ht="15.5" x14ac:dyDescent="0.35">
      <c r="A1207" s="247" t="s">
        <v>453</v>
      </c>
      <c r="B1207" s="239" t="e">
        <f t="shared" ref="B1207:AA1207" si="1220">+B674+B676</f>
        <v>#REF!</v>
      </c>
      <c r="C1207" s="239" t="e">
        <f t="shared" si="1220"/>
        <v>#REF!</v>
      </c>
      <c r="D1207" s="239" t="e">
        <f t="shared" si="1220"/>
        <v>#REF!</v>
      </c>
      <c r="E1207" s="239" t="e">
        <f t="shared" si="1220"/>
        <v>#REF!</v>
      </c>
      <c r="F1207" s="239" t="e">
        <f t="shared" si="1220"/>
        <v>#REF!</v>
      </c>
      <c r="G1207" s="239" t="e">
        <f t="shared" si="1220"/>
        <v>#REF!</v>
      </c>
      <c r="H1207" s="239" t="e">
        <f t="shared" si="1220"/>
        <v>#REF!</v>
      </c>
      <c r="I1207" s="239" t="e">
        <f t="shared" si="1220"/>
        <v>#VALUE!</v>
      </c>
      <c r="J1207" s="239" t="e">
        <f t="shared" si="1220"/>
        <v>#VALUE!</v>
      </c>
      <c r="K1207" s="239" t="e">
        <f t="shared" si="1220"/>
        <v>#VALUE!</v>
      </c>
      <c r="L1207" s="239" t="e">
        <f t="shared" si="1220"/>
        <v>#VALUE!</v>
      </c>
      <c r="M1207" s="239" t="e">
        <f t="shared" si="1220"/>
        <v>#VALUE!</v>
      </c>
      <c r="N1207" s="239" t="e">
        <f t="shared" si="1220"/>
        <v>#VALUE!</v>
      </c>
      <c r="O1207" s="239" t="e">
        <f t="shared" si="1220"/>
        <v>#VALUE!</v>
      </c>
      <c r="P1207" s="239" t="e">
        <f t="shared" si="1220"/>
        <v>#VALUE!</v>
      </c>
      <c r="Q1207" s="239" t="e">
        <f t="shared" si="1220"/>
        <v>#VALUE!</v>
      </c>
      <c r="R1207" s="239" t="e">
        <f t="shared" si="1220"/>
        <v>#VALUE!</v>
      </c>
      <c r="S1207" s="239" t="e">
        <f t="shared" si="1220"/>
        <v>#VALUE!</v>
      </c>
      <c r="T1207" s="239" t="e">
        <f t="shared" si="1220"/>
        <v>#VALUE!</v>
      </c>
      <c r="U1207" s="239" t="e">
        <f t="shared" si="1220"/>
        <v>#VALUE!</v>
      </c>
      <c r="V1207" s="239" t="e">
        <f t="shared" si="1220"/>
        <v>#VALUE!</v>
      </c>
      <c r="W1207" s="239" t="e">
        <f t="shared" si="1220"/>
        <v>#VALUE!</v>
      </c>
      <c r="X1207" s="248" t="e">
        <f t="shared" si="1220"/>
        <v>#VALUE!</v>
      </c>
      <c r="Y1207" s="248" t="e">
        <f t="shared" si="1220"/>
        <v>#VALUE!</v>
      </c>
      <c r="Z1207" s="239" t="e">
        <f t="shared" si="1220"/>
        <v>#VALUE!</v>
      </c>
      <c r="AA1207" s="239" t="e">
        <f t="shared" si="1220"/>
        <v>#VALUE!</v>
      </c>
      <c r="AB1207" s="239">
        <v>-762.08822627157178</v>
      </c>
      <c r="AC1207" s="239">
        <v>-815.7132654550195</v>
      </c>
      <c r="AD1207" s="239">
        <v>-416.0588007439726</v>
      </c>
      <c r="AE1207" s="239" t="e">
        <f>+AE674+AE676</f>
        <v>#VALUE!</v>
      </c>
      <c r="AF1207" s="239">
        <v>78.83090799401225</v>
      </c>
      <c r="AG1207" s="239">
        <v>-216.78852459398422</v>
      </c>
      <c r="AH1207" s="239">
        <v>-229.81671584085356</v>
      </c>
      <c r="AI1207" s="239">
        <v>-133.86660983537337</v>
      </c>
      <c r="AJ1207" s="248" t="e">
        <f>+AJ674+AJ676</f>
        <v>#VALUE!</v>
      </c>
      <c r="AK1207" s="248">
        <v>1224.5610261386255</v>
      </c>
      <c r="AL1207" s="248">
        <v>241.1748891927574</v>
      </c>
      <c r="AM1207" s="248">
        <v>-532.76377583738213</v>
      </c>
      <c r="AN1207" s="248">
        <v>111.19253470113608</v>
      </c>
      <c r="AO1207" s="248" t="e">
        <f>+AO674+AO676</f>
        <v>#VALUE!</v>
      </c>
      <c r="AP1207" s="248">
        <v>1676.431447509455</v>
      </c>
      <c r="AQ1207" s="248">
        <v>1541.6997744495436</v>
      </c>
      <c r="AR1207" s="248">
        <v>1233.9917701241225</v>
      </c>
      <c r="AS1207" s="248" t="e">
        <f>+AS674+AS676</f>
        <v>#VALUE!</v>
      </c>
      <c r="AT1207" s="248">
        <v>1292.5886951189832</v>
      </c>
      <c r="AU1207" s="248">
        <v>477.78179927721158</v>
      </c>
      <c r="AV1207" s="248">
        <v>106.15986411878953</v>
      </c>
      <c r="AW1207" s="248">
        <v>-67.087507884257889</v>
      </c>
      <c r="AX1207" s="248" t="e">
        <f>+AX674+AX676</f>
        <v>#VALUE!</v>
      </c>
      <c r="AY1207" s="248"/>
      <c r="AZ1207" s="248">
        <v>910.08832988510562</v>
      </c>
      <c r="BA1207" s="248">
        <v>1463.3494942141779</v>
      </c>
      <c r="BB1207" s="248">
        <v>-454.31429886655224</v>
      </c>
      <c r="BC1207" s="248">
        <v>-37.984106366079686</v>
      </c>
      <c r="BD1207" s="248">
        <v>-896.14488375583653</v>
      </c>
      <c r="BE1207" s="248">
        <v>-478.23434982739229</v>
      </c>
      <c r="BF1207" s="248" t="e">
        <f>+BF674+BF676</f>
        <v>#VALUE!</v>
      </c>
      <c r="BG1207" s="248">
        <v>259.05602839053086</v>
      </c>
      <c r="BH1207" s="248">
        <v>1267.3806302259238</v>
      </c>
      <c r="BI1207" s="248">
        <v>341.9387286317039</v>
      </c>
      <c r="BJ1207" s="248">
        <v>1173.1584071947373</v>
      </c>
      <c r="BK1207" s="248">
        <v>-270.43788672037061</v>
      </c>
      <c r="BL1207" s="248">
        <v>-207.98187880694002</v>
      </c>
      <c r="BM1207" s="248">
        <v>174.3514037937145</v>
      </c>
      <c r="BN1207" s="248">
        <v>1145.2056258790763</v>
      </c>
      <c r="BO1207" s="248" t="e">
        <f>+BO674+BO676</f>
        <v>#VALUE!</v>
      </c>
      <c r="BP1207" s="248">
        <v>-1140.2938618453647</v>
      </c>
      <c r="BQ1207" s="248">
        <v>-507.33248821141041</v>
      </c>
      <c r="BR1207" s="248">
        <v>785.29220149439777</v>
      </c>
      <c r="BS1207" s="248">
        <v>1932.797610016582</v>
      </c>
      <c r="BT1207" s="248">
        <v>-990.16201343215437</v>
      </c>
      <c r="BU1207" s="248">
        <v>-1688.4267081700741</v>
      </c>
      <c r="BV1207" s="248">
        <v>-1019.8248601488571</v>
      </c>
      <c r="BW1207" s="248">
        <v>-574.46634233461214</v>
      </c>
      <c r="BX1207" s="248">
        <v>-725.1058426136409</v>
      </c>
      <c r="BY1207" s="248">
        <v>332.21286001393509</v>
      </c>
      <c r="BZ1207" s="239">
        <v>-1984.370636200943</v>
      </c>
      <c r="CA1207" s="248" t="e">
        <f>+CA674+CA676</f>
        <v>#VALUE!</v>
      </c>
      <c r="CB1207" s="248">
        <v>-955.72967300502614</v>
      </c>
      <c r="CC1207" s="248">
        <v>-1029.0537722079796</v>
      </c>
      <c r="CD1207" s="248">
        <v>-987.19127454843863</v>
      </c>
      <c r="CE1207" s="248">
        <v>-1393.1011485149661</v>
      </c>
      <c r="CF1207" s="248">
        <v>-1499.464865238956</v>
      </c>
      <c r="CG1207" s="248">
        <v>-800.46588072414988</v>
      </c>
      <c r="CH1207" s="248">
        <v>-1925.1420490949783</v>
      </c>
      <c r="CI1207" s="248">
        <v>-1324.7273411053475</v>
      </c>
      <c r="CJ1207" s="239">
        <v>-2018.0857632026161</v>
      </c>
      <c r="CK1207" s="239">
        <v>-1576.0414532209452</v>
      </c>
      <c r="CL1207" s="248" t="e">
        <f>+CL674+CL676</f>
        <v>#VALUE!</v>
      </c>
      <c r="CM1207" s="248">
        <v>-435.26803263676652</v>
      </c>
      <c r="CN1207" s="248">
        <v>-2370.9855972280043</v>
      </c>
      <c r="CO1207" s="248">
        <v>-2296.9370858409166</v>
      </c>
      <c r="CP1207" s="248">
        <v>-2685.7869976373249</v>
      </c>
      <c r="CQ1207" s="248">
        <v>-1361.4914251001419</v>
      </c>
      <c r="CR1207" s="248">
        <v>-309.06793730684757</v>
      </c>
      <c r="CS1207" s="248">
        <v>-4012.4773233475771</v>
      </c>
      <c r="CT1207" s="248">
        <v>-3587.6701400675483</v>
      </c>
      <c r="CU1207" s="248">
        <v>-797.60000449908966</v>
      </c>
      <c r="CV1207" s="248">
        <v>-4836.3170271747404</v>
      </c>
      <c r="CW1207" s="248">
        <v>-4010.9532859175888</v>
      </c>
      <c r="CX1207" s="248">
        <v>-4885.2239643219882</v>
      </c>
      <c r="CY1207" s="248">
        <v>-4354.6615681279827</v>
      </c>
      <c r="CZ1207" s="248">
        <v>-2688.4433087539842</v>
      </c>
      <c r="DA1207" s="248" t="e">
        <f t="shared" ref="DA1207" si="1221">+DA674+DA676</f>
        <v>#VALUE!</v>
      </c>
      <c r="DB1207" s="239">
        <v>-1967.6597633443573</v>
      </c>
      <c r="DC1207" s="239">
        <v>-1423.2995960773299</v>
      </c>
      <c r="DD1207" s="239">
        <v>-438.38140156883424</v>
      </c>
      <c r="DE1207" s="239">
        <v>-1231.9109067880254</v>
      </c>
      <c r="DF1207" s="239">
        <v>-885.24112849715345</v>
      </c>
      <c r="DG1207" s="239">
        <v>162.68185779233568</v>
      </c>
      <c r="DH1207" s="239">
        <v>-1382.9003432365034</v>
      </c>
      <c r="DI1207" s="239">
        <v>-687.51852541911751</v>
      </c>
      <c r="DJ1207" s="239">
        <v>337.09555379794995</v>
      </c>
      <c r="DK1207" s="239">
        <v>-1869.9655504808582</v>
      </c>
      <c r="DL1207" s="239">
        <v>-1280.6286292230857</v>
      </c>
      <c r="DM1207" s="239">
        <v>1383.3775417948809</v>
      </c>
      <c r="DN1207" s="249" t="e">
        <f t="shared" ref="DN1207" si="1222">+DN674+DN676</f>
        <v>#VALUE!</v>
      </c>
      <c r="DO1207" s="239">
        <v>1383.3775417948809</v>
      </c>
      <c r="DP1207" s="239">
        <v>-2858.4718629999456</v>
      </c>
      <c r="DQ1207" s="239">
        <v>-2623.7416058011413</v>
      </c>
      <c r="DR1207" s="239">
        <v>-2392.4339960194907</v>
      </c>
      <c r="DS1207" s="239">
        <v>-2600.3271497948031</v>
      </c>
      <c r="DT1207" s="239">
        <v>-2436.16556071896</v>
      </c>
      <c r="DU1207" s="239">
        <v>-3443.0916848094421</v>
      </c>
      <c r="DV1207" s="250" t="e">
        <f>+DV674+DV676</f>
        <v>#VALUE!</v>
      </c>
      <c r="DW1207" s="251" t="e">
        <f>+DW674+DW676</f>
        <v>#VALUE!</v>
      </c>
      <c r="DX1207" s="252" t="e">
        <f>+DX674+DX676</f>
        <v>#VALUE!</v>
      </c>
      <c r="DY1207" s="27"/>
      <c r="DZ1207" s="239" t="e">
        <f>+DZ674+DZ676</f>
        <v>#VALUE!</v>
      </c>
      <c r="EA1207" s="27"/>
      <c r="EB1207" s="27"/>
      <c r="EC1207" s="239" t="e">
        <f>+EC674+EC676</f>
        <v>#VALUE!</v>
      </c>
      <c r="ED1207" s="27"/>
      <c r="EE1207" s="27"/>
      <c r="EF1207" s="239" t="e">
        <f>+EF674+EF676</f>
        <v>#VALUE!</v>
      </c>
      <c r="EI1207" s="239" t="e">
        <f>+EI674+EI676</f>
        <v>#VALUE!</v>
      </c>
      <c r="EJ1207" s="27"/>
      <c r="EK1207" s="27"/>
      <c r="EL1207" s="239" t="e">
        <f>+EL674+EL676</f>
        <v>#VALUE!</v>
      </c>
      <c r="EM1207" s="27"/>
      <c r="EN1207" s="27"/>
      <c r="EO1207" s="239" t="e">
        <f>+EO674+EO676</f>
        <v>#VALUE!</v>
      </c>
      <c r="EP1207" s="27"/>
      <c r="EQ1207" s="27"/>
      <c r="ER1207" s="27"/>
      <c r="ES1207" s="27"/>
      <c r="ET1207" s="27"/>
      <c r="EU1207" s="27"/>
      <c r="EV1207" s="27"/>
      <c r="EW1207" s="27"/>
      <c r="EX1207" s="27"/>
      <c r="EY1207" s="27"/>
      <c r="EZ1207" s="27"/>
      <c r="FA1207" s="27"/>
      <c r="FB1207" s="27"/>
      <c r="FC1207" s="27"/>
      <c r="FD1207" s="27"/>
      <c r="FE1207" s="27"/>
      <c r="FF1207" s="27"/>
      <c r="FG1207" s="27"/>
      <c r="FH1207" s="27"/>
    </row>
    <row r="1208" spans="1:164" ht="15.5" x14ac:dyDescent="0.35">
      <c r="A1208" s="246"/>
      <c r="B1208" s="239"/>
      <c r="C1208" s="239"/>
      <c r="D1208" s="239"/>
      <c r="E1208" s="239"/>
      <c r="F1208" s="239"/>
      <c r="G1208" s="239"/>
      <c r="H1208" s="239"/>
      <c r="I1208" s="239"/>
      <c r="J1208" s="239"/>
      <c r="K1208" s="239"/>
      <c r="L1208" s="239"/>
      <c r="M1208" s="239"/>
      <c r="N1208" s="239"/>
      <c r="O1208" s="239"/>
      <c r="P1208" s="239"/>
      <c r="Q1208" s="239"/>
      <c r="R1208" s="239"/>
      <c r="S1208" s="239"/>
      <c r="T1208" s="239"/>
      <c r="U1208" s="239"/>
      <c r="V1208" s="239"/>
      <c r="W1208" s="239"/>
      <c r="X1208" s="248"/>
      <c r="Y1208" s="248"/>
      <c r="Z1208" s="239"/>
      <c r="AA1208" s="239"/>
      <c r="AB1208" s="239"/>
      <c r="AC1208" s="239"/>
      <c r="AD1208" s="239"/>
      <c r="AE1208" s="239"/>
      <c r="AF1208" s="239"/>
      <c r="AG1208" s="239"/>
      <c r="AH1208" s="239"/>
      <c r="AI1208" s="239"/>
      <c r="AJ1208" s="248"/>
      <c r="AK1208" s="248"/>
      <c r="AL1208" s="248"/>
      <c r="AM1208" s="248"/>
      <c r="AN1208" s="248"/>
      <c r="AO1208" s="248"/>
      <c r="AP1208" s="248"/>
      <c r="AQ1208" s="248"/>
      <c r="AR1208" s="248"/>
      <c r="AS1208" s="248"/>
      <c r="AT1208" s="248"/>
      <c r="AU1208" s="248"/>
      <c r="AV1208" s="248"/>
      <c r="AW1208" s="248"/>
      <c r="AX1208" s="248"/>
      <c r="AY1208" s="248"/>
      <c r="AZ1208" s="248"/>
      <c r="BA1208" s="248"/>
      <c r="BB1208" s="248"/>
      <c r="BC1208" s="248"/>
      <c r="BD1208" s="248"/>
      <c r="BE1208" s="248"/>
      <c r="BF1208" s="248"/>
      <c r="BG1208" s="248"/>
      <c r="BH1208" s="248"/>
      <c r="BI1208" s="248"/>
      <c r="BJ1208" s="248"/>
      <c r="BK1208" s="248"/>
      <c r="BL1208" s="248"/>
      <c r="BM1208" s="248"/>
      <c r="BN1208" s="248"/>
      <c r="BO1208" s="248"/>
      <c r="BP1208" s="248"/>
      <c r="BQ1208" s="248"/>
      <c r="BR1208" s="248"/>
      <c r="BS1208" s="248"/>
      <c r="BT1208" s="248"/>
      <c r="BU1208" s="248"/>
      <c r="BV1208" s="248"/>
      <c r="BW1208" s="248"/>
      <c r="BX1208" s="248"/>
      <c r="BY1208" s="248"/>
      <c r="BZ1208" s="239"/>
      <c r="CA1208" s="248"/>
      <c r="CB1208" s="248"/>
      <c r="CC1208" s="248"/>
      <c r="CD1208" s="248"/>
      <c r="CE1208" s="248"/>
      <c r="CF1208" s="248"/>
      <c r="CG1208" s="248"/>
      <c r="CH1208" s="248"/>
      <c r="CI1208" s="248"/>
      <c r="CJ1208" s="239"/>
      <c r="CK1208" s="239"/>
      <c r="CL1208" s="248"/>
      <c r="CM1208" s="248"/>
      <c r="CN1208" s="248"/>
      <c r="CO1208" s="248"/>
      <c r="CP1208" s="248"/>
      <c r="CQ1208" s="248"/>
      <c r="CR1208" s="248"/>
      <c r="CS1208" s="248"/>
      <c r="CT1208" s="248"/>
      <c r="CU1208" s="248"/>
      <c r="CV1208" s="248"/>
      <c r="CW1208" s="248"/>
      <c r="CX1208" s="248"/>
      <c r="CY1208" s="248"/>
      <c r="CZ1208" s="248"/>
      <c r="DA1208" s="248"/>
      <c r="DB1208" s="239"/>
      <c r="DC1208" s="239"/>
      <c r="DD1208" s="239"/>
      <c r="DE1208" s="239"/>
      <c r="DF1208" s="239"/>
      <c r="DG1208" s="239"/>
      <c r="DH1208" s="239"/>
      <c r="DI1208" s="239"/>
      <c r="DJ1208" s="239"/>
      <c r="DK1208" s="239"/>
      <c r="DL1208" s="239"/>
      <c r="DM1208" s="239"/>
      <c r="DN1208" s="249"/>
      <c r="DO1208" s="239"/>
      <c r="DP1208" s="239"/>
      <c r="DQ1208" s="239"/>
      <c r="DR1208" s="239"/>
      <c r="DS1208" s="239"/>
      <c r="DT1208" s="239"/>
      <c r="DU1208" s="239"/>
      <c r="DV1208" s="250"/>
      <c r="DW1208" s="251"/>
      <c r="DX1208" s="252"/>
      <c r="DY1208" s="27"/>
      <c r="DZ1208" s="239"/>
      <c r="EA1208" s="27"/>
      <c r="EB1208" s="27"/>
      <c r="EC1208" s="239"/>
      <c r="ED1208" s="27"/>
      <c r="EE1208" s="27"/>
      <c r="EF1208" s="239"/>
      <c r="EI1208" s="239"/>
      <c r="EJ1208" s="27"/>
      <c r="EK1208" s="27"/>
      <c r="EL1208" s="239"/>
      <c r="EM1208" s="27"/>
      <c r="EN1208" s="27"/>
      <c r="EO1208" s="239"/>
      <c r="EP1208" s="27"/>
      <c r="EQ1208" s="27"/>
      <c r="ER1208" s="27"/>
      <c r="ES1208" s="27"/>
      <c r="ET1208" s="27"/>
      <c r="EU1208" s="27"/>
      <c r="EV1208" s="27"/>
      <c r="EW1208" s="27"/>
      <c r="EX1208" s="27"/>
      <c r="EY1208" s="27"/>
      <c r="EZ1208" s="27"/>
      <c r="FA1208" s="27"/>
      <c r="FB1208" s="27"/>
      <c r="FC1208" s="27"/>
      <c r="FD1208" s="27"/>
      <c r="FE1208" s="27"/>
      <c r="FF1208" s="27"/>
      <c r="FG1208" s="27"/>
      <c r="FH1208" s="27"/>
    </row>
    <row r="1209" spans="1:164" ht="15.5" x14ac:dyDescent="0.35">
      <c r="A1209" s="247" t="s">
        <v>445</v>
      </c>
      <c r="B1209" s="239" t="e">
        <f t="shared" ref="B1209:Z1209" si="1223">-(B1201+B1203)</f>
        <v>#VALUE!</v>
      </c>
      <c r="C1209" s="239" t="e">
        <f t="shared" si="1223"/>
        <v>#VALUE!</v>
      </c>
      <c r="D1209" s="239" t="e">
        <f t="shared" si="1223"/>
        <v>#VALUE!</v>
      </c>
      <c r="E1209" s="239" t="e">
        <f t="shared" si="1223"/>
        <v>#VALUE!</v>
      </c>
      <c r="F1209" s="239" t="e">
        <f t="shared" si="1223"/>
        <v>#VALUE!</v>
      </c>
      <c r="G1209" s="239" t="e">
        <f t="shared" si="1223"/>
        <v>#VALUE!</v>
      </c>
      <c r="H1209" s="239" t="e">
        <f t="shared" si="1223"/>
        <v>#VALUE!</v>
      </c>
      <c r="I1209" s="239" t="e">
        <f t="shared" si="1223"/>
        <v>#VALUE!</v>
      </c>
      <c r="J1209" s="239" t="e">
        <f t="shared" si="1223"/>
        <v>#VALUE!</v>
      </c>
      <c r="K1209" s="239" t="e">
        <f t="shared" si="1223"/>
        <v>#VALUE!</v>
      </c>
      <c r="L1209" s="239" t="e">
        <f t="shared" si="1223"/>
        <v>#VALUE!</v>
      </c>
      <c r="M1209" s="239" t="e">
        <f t="shared" si="1223"/>
        <v>#VALUE!</v>
      </c>
      <c r="N1209" s="239" t="e">
        <f t="shared" si="1223"/>
        <v>#VALUE!</v>
      </c>
      <c r="O1209" s="239" t="e">
        <f t="shared" si="1223"/>
        <v>#VALUE!</v>
      </c>
      <c r="P1209" s="239" t="e">
        <f t="shared" si="1223"/>
        <v>#VALUE!</v>
      </c>
      <c r="Q1209" s="239" t="e">
        <f t="shared" si="1223"/>
        <v>#VALUE!</v>
      </c>
      <c r="R1209" s="239" t="e">
        <f t="shared" si="1223"/>
        <v>#VALUE!</v>
      </c>
      <c r="S1209" s="239" t="e">
        <f t="shared" si="1223"/>
        <v>#VALUE!</v>
      </c>
      <c r="T1209" s="239" t="e">
        <f t="shared" si="1223"/>
        <v>#VALUE!</v>
      </c>
      <c r="U1209" s="239" t="e">
        <f t="shared" si="1223"/>
        <v>#VALUE!</v>
      </c>
      <c r="V1209" s="239" t="e">
        <f t="shared" si="1223"/>
        <v>#VALUE!</v>
      </c>
      <c r="W1209" s="239" t="e">
        <f t="shared" si="1223"/>
        <v>#VALUE!</v>
      </c>
      <c r="X1209" s="248" t="e">
        <f t="shared" si="1223"/>
        <v>#VALUE!</v>
      </c>
      <c r="Y1209" s="248" t="e">
        <f t="shared" si="1223"/>
        <v>#VALUE!</v>
      </c>
      <c r="Z1209" s="239" t="e">
        <f t="shared" si="1223"/>
        <v>#VALUE!</v>
      </c>
      <c r="AA1209" s="239" t="e">
        <f>-(AA1201+AA1203)</f>
        <v>#VALUE!</v>
      </c>
      <c r="AB1209" s="239">
        <v>-550.82619507171194</v>
      </c>
      <c r="AC1209" s="239">
        <v>240.16835231373352</v>
      </c>
      <c r="AD1209" s="239">
        <v>541.41342652908406</v>
      </c>
      <c r="AE1209" s="239" t="e">
        <f>-(AE1201+AE1203)</f>
        <v>#VALUE!</v>
      </c>
      <c r="AF1209" s="239">
        <v>-157.93174745853321</v>
      </c>
      <c r="AG1209" s="239">
        <v>454.82666917034203</v>
      </c>
      <c r="AH1209" s="239">
        <v>198.44544929430231</v>
      </c>
      <c r="AI1209" s="239">
        <v>274.19103216701114</v>
      </c>
      <c r="AJ1209" s="248" t="e">
        <f>-(AJ1201+AJ1203)</f>
        <v>#VALUE!</v>
      </c>
      <c r="AK1209" s="248">
        <v>431.10506876508299</v>
      </c>
      <c r="AL1209" s="248">
        <v>1100.82217502349</v>
      </c>
      <c r="AM1209" s="248">
        <v>1667.5365341977845</v>
      </c>
      <c r="AN1209" s="248">
        <v>1000.9274083856853</v>
      </c>
      <c r="AO1209" s="248" t="e">
        <f>-(AO1201+AO1203)</f>
        <v>#VALUE!</v>
      </c>
      <c r="AP1209" s="248">
        <v>-305.21426873438668</v>
      </c>
      <c r="AQ1209" s="248">
        <v>-160.28172389883912</v>
      </c>
      <c r="AR1209" s="248">
        <v>357.95061059542741</v>
      </c>
      <c r="AS1209" s="248" t="e">
        <f>-(AS1201+AS1203)</f>
        <v>#VALUE!</v>
      </c>
      <c r="AT1209" s="248">
        <v>-1331.3122548863812</v>
      </c>
      <c r="AU1209" s="248">
        <v>-407.88723242180686</v>
      </c>
      <c r="AV1209" s="248">
        <v>94.290600803487905</v>
      </c>
      <c r="AW1209" s="248">
        <v>74.737621666857649</v>
      </c>
      <c r="AX1209" s="248" t="e">
        <f>-(AX1201+AX1203)</f>
        <v>#VALUE!</v>
      </c>
      <c r="AY1209" s="248"/>
      <c r="AZ1209" s="248">
        <v>-2070.5357917125075</v>
      </c>
      <c r="BA1209" s="248">
        <v>-1586.1079447477396</v>
      </c>
      <c r="BB1209" s="248">
        <v>-2685.0193805155723</v>
      </c>
      <c r="BC1209" s="248">
        <v>-2038.5676150924728</v>
      </c>
      <c r="BD1209" s="248">
        <v>-2611.6960178351992</v>
      </c>
      <c r="BE1209" s="248">
        <v>-1784.6971670067924</v>
      </c>
      <c r="BF1209" s="248" t="e">
        <f>-(BF1201+BF1203)</f>
        <v>#VALUE!</v>
      </c>
      <c r="BG1209" s="248">
        <v>-3388.8450742419127</v>
      </c>
      <c r="BH1209" s="248">
        <v>-2246.8115184389439</v>
      </c>
      <c r="BI1209" s="248">
        <v>-5786.9657430030902</v>
      </c>
      <c r="BJ1209" s="248">
        <v>-4386.5436879821855</v>
      </c>
      <c r="BK1209" s="248">
        <v>-4355.4520648934331</v>
      </c>
      <c r="BL1209" s="248">
        <v>-5255.9130095429991</v>
      </c>
      <c r="BM1209" s="248">
        <v>-4442.3147123819654</v>
      </c>
      <c r="BN1209" s="248">
        <v>-3163.596968765451</v>
      </c>
      <c r="BO1209" s="248" t="e">
        <f>-(BO1201+BO1203)</f>
        <v>#VALUE!</v>
      </c>
      <c r="BP1209" s="248">
        <v>-2987.8000301495445</v>
      </c>
      <c r="BQ1209" s="248">
        <v>-1662.2516406958757</v>
      </c>
      <c r="BR1209" s="248">
        <v>766.19763593208791</v>
      </c>
      <c r="BS1209" s="248">
        <v>1259.4587172750316</v>
      </c>
      <c r="BT1209" s="248">
        <v>-173.10453949861403</v>
      </c>
      <c r="BU1209" s="248">
        <v>1149.2023710969638</v>
      </c>
      <c r="BV1209" s="248">
        <v>2324.4734965921384</v>
      </c>
      <c r="BW1209" s="248">
        <v>-2960.6480139494142</v>
      </c>
      <c r="BX1209" s="248">
        <v>-1952.762137820393</v>
      </c>
      <c r="BY1209" s="248">
        <v>-1680.3139749456977</v>
      </c>
      <c r="BZ1209" s="239">
        <v>-1562.8423478162163</v>
      </c>
      <c r="CA1209" s="248" t="e">
        <f>-(CA1201+CA1203)</f>
        <v>#VALUE!</v>
      </c>
      <c r="CB1209" s="248">
        <v>-4247.4775295201107</v>
      </c>
      <c r="CC1209" s="248">
        <v>-4050.4076110233564</v>
      </c>
      <c r="CD1209" s="248">
        <v>-2754.0280661223069</v>
      </c>
      <c r="CE1209" s="248">
        <v>-2889.1901348641977</v>
      </c>
      <c r="CF1209" s="248">
        <v>-2631.6333618502013</v>
      </c>
      <c r="CG1209" s="248">
        <v>-1942.6425104889277</v>
      </c>
      <c r="CH1209" s="248">
        <v>-3848.3563022098615</v>
      </c>
      <c r="CI1209" s="248">
        <v>-3073.9266470136236</v>
      </c>
      <c r="CJ1209" s="239">
        <v>-3681.5319600141429</v>
      </c>
      <c r="CK1209" s="239">
        <v>-2599.8811827604859</v>
      </c>
      <c r="CL1209" s="248" t="e">
        <f>-(CL1201+CL1203)</f>
        <v>#VALUE!</v>
      </c>
      <c r="CM1209" s="248">
        <v>-3596.9381077676153</v>
      </c>
      <c r="CN1209" s="248">
        <v>-1845.0043187353331</v>
      </c>
      <c r="CO1209" s="248">
        <v>-1922.979852962826</v>
      </c>
      <c r="CP1209" s="248">
        <v>-2940.8609215058236</v>
      </c>
      <c r="CQ1209" s="248">
        <v>-1830.8270067380654</v>
      </c>
      <c r="CR1209" s="248">
        <v>-576.85551217121997</v>
      </c>
      <c r="CS1209" s="248">
        <v>-3483.124263790668</v>
      </c>
      <c r="CT1209" s="248">
        <v>-2768.5349175382453</v>
      </c>
      <c r="CU1209" s="248">
        <v>-1533.9880077322432</v>
      </c>
      <c r="CV1209" s="248">
        <v>-3668.3934160705749</v>
      </c>
      <c r="CW1209" s="248">
        <v>-3444.3624709852274</v>
      </c>
      <c r="CX1209" s="248">
        <v>-3248.0645959834997</v>
      </c>
      <c r="CY1209" s="248">
        <v>-3415.8647257226503</v>
      </c>
      <c r="CZ1209" s="248">
        <v>-3251.4217665940823</v>
      </c>
      <c r="DA1209" s="248" t="e">
        <f t="shared" ref="DA1209" si="1224">-(DA1201+DA1203)</f>
        <v>#VALUE!</v>
      </c>
      <c r="DB1209" s="239">
        <v>-3460.6477252633304</v>
      </c>
      <c r="DC1209" s="239">
        <v>-2694.4537958242972</v>
      </c>
      <c r="DD1209" s="239">
        <v>-1667.836873747829</v>
      </c>
      <c r="DE1209" s="239">
        <v>-3059.5722460990569</v>
      </c>
      <c r="DF1209" s="239">
        <v>-2452.0194806876625</v>
      </c>
      <c r="DG1209" s="239">
        <v>-1890.7745754693633</v>
      </c>
      <c r="DH1209" s="239">
        <v>-2453.3958896397348</v>
      </c>
      <c r="DI1209" s="239">
        <v>-2019.8404610445382</v>
      </c>
      <c r="DJ1209" s="239">
        <v>-1849.7454056114229</v>
      </c>
      <c r="DK1209" s="239">
        <v>-1150.437034088927</v>
      </c>
      <c r="DL1209" s="239">
        <v>-868.23283679174926</v>
      </c>
      <c r="DM1209" s="239">
        <v>-3110.5815008424306</v>
      </c>
      <c r="DN1209" s="249" t="e">
        <f t="shared" ref="DN1209" si="1225">-(DN1201+DN1203)</f>
        <v>#VALUE!</v>
      </c>
      <c r="DO1209" s="239">
        <v>-3110.5815008424306</v>
      </c>
      <c r="DP1209" s="239">
        <v>-852.09285025226859</v>
      </c>
      <c r="DQ1209" s="239">
        <v>-237.34710997382263</v>
      </c>
      <c r="DR1209" s="239">
        <v>529.53720128368309</v>
      </c>
      <c r="DS1209" s="239">
        <v>-1101.3621544764546</v>
      </c>
      <c r="DT1209" s="239">
        <v>-572.52142952194208</v>
      </c>
      <c r="DU1209" s="239">
        <v>2006.3817659701999</v>
      </c>
      <c r="DV1209" s="250" t="e">
        <f>-(DV1201+DV1203)</f>
        <v>#VALUE!</v>
      </c>
      <c r="DW1209" s="251" t="e">
        <f>-(DW1201+DW1203)</f>
        <v>#VALUE!</v>
      </c>
      <c r="DX1209" s="252" t="e">
        <f>-(DX1201+DX1203)</f>
        <v>#VALUE!</v>
      </c>
      <c r="DY1209" s="27"/>
      <c r="DZ1209" s="239" t="e">
        <f>-(DZ1201+DZ1203)</f>
        <v>#VALUE!</v>
      </c>
      <c r="EA1209" s="27"/>
      <c r="EB1209" s="27"/>
      <c r="EC1209" s="239" t="e">
        <f>-(EC1201+EC1203)</f>
        <v>#VALUE!</v>
      </c>
      <c r="ED1209" s="27"/>
      <c r="EE1209" s="27"/>
      <c r="EF1209" s="239" t="e">
        <f>-(EF1201+EF1203)</f>
        <v>#VALUE!</v>
      </c>
      <c r="EI1209" s="239" t="e">
        <f>-(EI1201+EI1203)</f>
        <v>#VALUE!</v>
      </c>
      <c r="EJ1209" s="27"/>
      <c r="EK1209" s="27"/>
      <c r="EL1209" s="239" t="e">
        <f>-(EL1201+EL1203)</f>
        <v>#VALUE!</v>
      </c>
      <c r="EM1209" s="27"/>
      <c r="EN1209" s="27"/>
      <c r="EO1209" s="239" t="e">
        <f>-(EO1201+EO1203)</f>
        <v>#VALUE!</v>
      </c>
      <c r="EP1209" s="27"/>
      <c r="EQ1209" s="27"/>
      <c r="ER1209" s="27"/>
      <c r="ES1209" s="27"/>
      <c r="ET1209" s="27"/>
      <c r="EU1209" s="27"/>
      <c r="EV1209" s="27"/>
      <c r="EW1209" s="27"/>
      <c r="EX1209" s="27"/>
      <c r="EY1209" s="27"/>
      <c r="EZ1209" s="27"/>
      <c r="FA1209" s="27"/>
      <c r="FB1209" s="27"/>
      <c r="FC1209" s="27"/>
      <c r="FD1209" s="27"/>
      <c r="FE1209" s="27"/>
      <c r="FF1209" s="27"/>
      <c r="FG1209" s="27"/>
      <c r="FH1209" s="27"/>
    </row>
    <row r="1210" spans="1:164" ht="15.5" x14ac:dyDescent="0.35">
      <c r="A1210" s="247" t="s">
        <v>454</v>
      </c>
      <c r="B1210" s="254" t="e">
        <f t="shared" ref="B1210:Z1210" si="1226">-B2638</f>
        <v>#VALUE!</v>
      </c>
      <c r="C1210" s="254" t="e">
        <f t="shared" si="1226"/>
        <v>#VALUE!</v>
      </c>
      <c r="D1210" s="254" t="e">
        <f t="shared" si="1226"/>
        <v>#VALUE!</v>
      </c>
      <c r="E1210" s="254" t="e">
        <f t="shared" si="1226"/>
        <v>#VALUE!</v>
      </c>
      <c r="F1210" s="254" t="e">
        <f t="shared" si="1226"/>
        <v>#VALUE!</v>
      </c>
      <c r="G1210" s="254" t="e">
        <f t="shared" si="1226"/>
        <v>#VALUE!</v>
      </c>
      <c r="H1210" s="254" t="e">
        <f t="shared" si="1226"/>
        <v>#VALUE!</v>
      </c>
      <c r="I1210" s="254">
        <f t="shared" si="1226"/>
        <v>-194.02803613776837</v>
      </c>
      <c r="J1210" s="254">
        <f t="shared" si="1226"/>
        <v>-227.82345933719944</v>
      </c>
      <c r="K1210" s="254">
        <f t="shared" si="1226"/>
        <v>-43.722877192420356</v>
      </c>
      <c r="L1210" s="254">
        <f t="shared" si="1226"/>
        <v>-44.597751938177908</v>
      </c>
      <c r="M1210" s="254" t="e">
        <f t="shared" si="1226"/>
        <v>#VALUE!</v>
      </c>
      <c r="N1210" s="254" t="e">
        <f t="shared" si="1226"/>
        <v>#VALUE!</v>
      </c>
      <c r="O1210" s="254" t="e">
        <f t="shared" si="1226"/>
        <v>#VALUE!</v>
      </c>
      <c r="P1210" s="254" t="e">
        <f t="shared" si="1226"/>
        <v>#VALUE!</v>
      </c>
      <c r="Q1210" s="254" t="e">
        <f t="shared" si="1226"/>
        <v>#VALUE!</v>
      </c>
      <c r="R1210" s="254" t="e">
        <f t="shared" si="1226"/>
        <v>#VALUE!</v>
      </c>
      <c r="S1210" s="254" t="e">
        <f t="shared" si="1226"/>
        <v>#VALUE!</v>
      </c>
      <c r="T1210" s="254" t="e">
        <f t="shared" si="1226"/>
        <v>#VALUE!</v>
      </c>
      <c r="U1210" s="254" t="e">
        <f t="shared" si="1226"/>
        <v>#VALUE!</v>
      </c>
      <c r="V1210" s="254" t="e">
        <f t="shared" si="1226"/>
        <v>#VALUE!</v>
      </c>
      <c r="W1210" s="254" t="e">
        <f t="shared" si="1226"/>
        <v>#VALUE!</v>
      </c>
      <c r="X1210" s="255" t="e">
        <f t="shared" si="1226"/>
        <v>#VALUE!</v>
      </c>
      <c r="Y1210" s="255" t="e">
        <f t="shared" si="1226"/>
        <v>#VALUE!</v>
      </c>
      <c r="Z1210" s="254" t="e">
        <f t="shared" si="1226"/>
        <v>#VALUE!</v>
      </c>
      <c r="AA1210" s="254" t="e">
        <f>-AA2638</f>
        <v>#VALUE!</v>
      </c>
      <c r="AB1210" s="254">
        <v>-900.12890768876787</v>
      </c>
      <c r="AC1210" s="254">
        <v>-850.41119178110057</v>
      </c>
      <c r="AD1210" s="254">
        <v>-512.08802735058498</v>
      </c>
      <c r="AE1210" s="254" t="e">
        <f>-AE2638</f>
        <v>#VALUE!</v>
      </c>
      <c r="AF1210" s="254">
        <v>-1072.6843814100939</v>
      </c>
      <c r="AG1210" s="254">
        <v>-595.68385820912226</v>
      </c>
      <c r="AH1210" s="254">
        <v>-484.56899223658547</v>
      </c>
      <c r="AI1210" s="254">
        <v>-484.52340936387736</v>
      </c>
      <c r="AJ1210" s="255" t="e">
        <f>-AJ2638</f>
        <v>#VALUE!</v>
      </c>
      <c r="AK1210" s="255">
        <v>-925.25025600856497</v>
      </c>
      <c r="AL1210" s="255">
        <v>-511.53649999999834</v>
      </c>
      <c r="AM1210" s="255">
        <v>61.097399999998743</v>
      </c>
      <c r="AN1210" s="255">
        <v>-25.402699999998731</v>
      </c>
      <c r="AO1210" s="255" t="e">
        <f>-AO2638</f>
        <v>#VALUE!</v>
      </c>
      <c r="AP1210" s="255">
        <v>258.03760776861964</v>
      </c>
      <c r="AQ1210" s="255">
        <v>80.870986305733823</v>
      </c>
      <c r="AR1210" s="255">
        <v>410.62560623489662</v>
      </c>
      <c r="AS1210" s="255">
        <f>-AS2638</f>
        <v>-4.2000000001280569E-2</v>
      </c>
      <c r="AT1210" s="255">
        <v>-990.73754732306043</v>
      </c>
      <c r="AU1210" s="255">
        <v>-238.8452151845886</v>
      </c>
      <c r="AV1210" s="255">
        <v>240.83920554332872</v>
      </c>
      <c r="AW1210" s="255">
        <v>508.60365942059798</v>
      </c>
      <c r="AX1210" s="255">
        <f>-AX2638</f>
        <v>42.356000000001586</v>
      </c>
      <c r="AY1210" s="255"/>
      <c r="AZ1210" s="255">
        <v>-558.72921068515461</v>
      </c>
      <c r="BA1210" s="255">
        <v>-513.63836556718707</v>
      </c>
      <c r="BB1210" s="255">
        <v>-751.47484006636842</v>
      </c>
      <c r="BC1210" s="255">
        <v>-104.59024341325312</v>
      </c>
      <c r="BD1210" s="255">
        <v>-578.13232950843121</v>
      </c>
      <c r="BE1210" s="255">
        <v>-449.33099810658496</v>
      </c>
      <c r="BF1210" s="255">
        <f>-BF2638</f>
        <v>-877.18200000000252</v>
      </c>
      <c r="BG1210" s="255">
        <v>-437.70006476048184</v>
      </c>
      <c r="BH1210" s="255">
        <v>-225.723834170587</v>
      </c>
      <c r="BI1210" s="255">
        <v>-937.07341477339651</v>
      </c>
      <c r="BJ1210" s="255">
        <v>-415.98526183375361</v>
      </c>
      <c r="BK1210" s="255">
        <v>-947.78622203903615</v>
      </c>
      <c r="BL1210" s="255">
        <v>-394.41649232801137</v>
      </c>
      <c r="BM1210" s="255">
        <v>-1126.2670763195947</v>
      </c>
      <c r="BN1210" s="255">
        <v>-372.42057597623716</v>
      </c>
      <c r="BO1210" s="255">
        <f>-BO2638</f>
        <v>-704.40200000000004</v>
      </c>
      <c r="BP1210" s="255">
        <v>-805.71689716252513</v>
      </c>
      <c r="BQ1210" s="255">
        <v>-154.92960458049492</v>
      </c>
      <c r="BR1210" s="255">
        <v>220.89487316975828</v>
      </c>
      <c r="BS1210" s="255">
        <v>1060.0592539289628</v>
      </c>
      <c r="BT1210" s="255">
        <v>479.66150223907789</v>
      </c>
      <c r="BU1210" s="255">
        <v>1120.0828600447694</v>
      </c>
      <c r="BV1210" s="255">
        <v>1740.306784005099</v>
      </c>
      <c r="BW1210" s="255">
        <v>-463.95946045269375</v>
      </c>
      <c r="BX1210" s="255">
        <v>197.70388167284</v>
      </c>
      <c r="BY1210" s="255">
        <v>375.88717108190394</v>
      </c>
      <c r="BZ1210" s="254">
        <v>-1183.5341348762977</v>
      </c>
      <c r="CA1210" s="255">
        <f>-CA2638</f>
        <v>-1468.2079999999969</v>
      </c>
      <c r="CB1210" s="255">
        <v>-1235.139311787616</v>
      </c>
      <c r="CC1210" s="255">
        <v>-1040.3780901388091</v>
      </c>
      <c r="CD1210" s="255">
        <v>-551.04207624702576</v>
      </c>
      <c r="CE1210" s="255">
        <v>-834.34555527916928</v>
      </c>
      <c r="CF1210" s="255">
        <v>-1155.4868761515208</v>
      </c>
      <c r="CG1210" s="255">
        <v>-841.49226464710046</v>
      </c>
      <c r="CH1210" s="255">
        <v>-1739.3365404788765</v>
      </c>
      <c r="CI1210" s="255">
        <v>-1560.2775442795555</v>
      </c>
      <c r="CJ1210" s="254">
        <v>-1992.2437031396166</v>
      </c>
      <c r="CK1210" s="254">
        <v>-1704.146391474409</v>
      </c>
      <c r="CL1210" s="255">
        <f>-CL2638</f>
        <v>-1722.4382865270018</v>
      </c>
      <c r="CM1210" s="255">
        <v>-1704.3655013481402</v>
      </c>
      <c r="CN1210" s="255">
        <v>-1943.2773434977062</v>
      </c>
      <c r="CO1210" s="255">
        <v>-2043.6095741909339</v>
      </c>
      <c r="CP1210" s="255">
        <v>-2059.7151484179049</v>
      </c>
      <c r="CQ1210" s="255">
        <v>-2044.7996743652111</v>
      </c>
      <c r="CR1210" s="255">
        <v>-1846.722114576125</v>
      </c>
      <c r="CS1210" s="255">
        <v>-2127.3868107519556</v>
      </c>
      <c r="CT1210" s="255">
        <v>-1995.2650673164753</v>
      </c>
      <c r="CU1210" s="255">
        <v>-1771.5760766996391</v>
      </c>
      <c r="CV1210" s="255">
        <v>-2532.9396885615133</v>
      </c>
      <c r="CW1210" s="255">
        <v>-2351.9645292826644</v>
      </c>
      <c r="CX1210" s="255">
        <v>-2542.0102534883335</v>
      </c>
      <c r="CY1210" s="255">
        <v>-2401.071580465974</v>
      </c>
      <c r="CZ1210" s="255">
        <v>-2023.2135242315635</v>
      </c>
      <c r="DA1210" s="255">
        <f t="shared" ref="DA1210" si="1227">-DA2638</f>
        <v>-2106.274713472998</v>
      </c>
      <c r="DB1210" s="254">
        <v>-1968.6394138751057</v>
      </c>
      <c r="DC1210" s="254">
        <v>-1730.5903701742936</v>
      </c>
      <c r="DD1210" s="254">
        <v>-1296.2470299445195</v>
      </c>
      <c r="DE1210" s="254">
        <v>-2327.4945565570233</v>
      </c>
      <c r="DF1210" s="254">
        <v>-2155.3530400261043</v>
      </c>
      <c r="DG1210" s="254">
        <v>-1773.6125082969702</v>
      </c>
      <c r="DH1210" s="254">
        <v>-1732.4983562385205</v>
      </c>
      <c r="DI1210" s="254">
        <v>-1623.018459281484</v>
      </c>
      <c r="DJ1210" s="254">
        <v>-1340.4165718640943</v>
      </c>
      <c r="DK1210" s="254">
        <v>-1695.5782700288946</v>
      </c>
      <c r="DL1210" s="254">
        <v>-1598.0183012539201</v>
      </c>
      <c r="DM1210" s="254">
        <v>-1396.3809409445894</v>
      </c>
      <c r="DN1210" s="256">
        <f t="shared" ref="DN1210" si="1228">-DN2638</f>
        <v>-1594.5099526890008</v>
      </c>
      <c r="DO1210" s="254">
        <v>-1396.3809409445894</v>
      </c>
      <c r="DP1210" s="254">
        <v>-2528.2424233596066</v>
      </c>
      <c r="DQ1210" s="254">
        <v>-2402.090667454162</v>
      </c>
      <c r="DR1210" s="254">
        <v>-2283.883945395999</v>
      </c>
      <c r="DS1210" s="254">
        <v>-2722.8406088094962</v>
      </c>
      <c r="DT1210" s="254">
        <v>-2575.399415437365</v>
      </c>
      <c r="DU1210" s="254">
        <v>-2599.5259892868744</v>
      </c>
      <c r="DV1210" s="257">
        <f>-DV2638</f>
        <v>-3201.5768791595474</v>
      </c>
      <c r="DW1210" s="258">
        <f>-DW2638</f>
        <v>-2976.7245768871144</v>
      </c>
      <c r="DX1210" s="259">
        <f>-DX2638</f>
        <v>-2383.4503046873251</v>
      </c>
      <c r="DY1210" s="27"/>
      <c r="DZ1210" s="254">
        <f>-DZ2638</f>
        <v>-2598.6827463579903</v>
      </c>
      <c r="EA1210" s="27"/>
      <c r="EB1210" s="27"/>
      <c r="EC1210" s="254">
        <f>-EC2638</f>
        <v>-2357.8270774305056</v>
      </c>
      <c r="ED1210" s="27"/>
      <c r="EE1210" s="27"/>
      <c r="EF1210" s="254">
        <f>-EF2638</f>
        <v>-2351.7099981343999</v>
      </c>
      <c r="EI1210" s="254">
        <f>-EI2638</f>
        <v>-2639.132003601102</v>
      </c>
      <c r="EJ1210" s="27"/>
      <c r="EK1210" s="27"/>
      <c r="EL1210" s="254">
        <f>-EL2638</f>
        <v>-2812.2554089157748</v>
      </c>
      <c r="EM1210" s="27"/>
      <c r="EN1210" s="27"/>
      <c r="EO1210" s="254">
        <f>-EO2638</f>
        <v>-3116.5132199132859</v>
      </c>
      <c r="EP1210" s="27"/>
      <c r="EQ1210" s="27"/>
      <c r="ER1210" s="27"/>
      <c r="ES1210" s="27"/>
      <c r="ET1210" s="27"/>
      <c r="EU1210" s="27"/>
      <c r="EV1210" s="27"/>
      <c r="EW1210" s="27"/>
      <c r="EX1210" s="27"/>
      <c r="EY1210" s="27"/>
      <c r="EZ1210" s="27"/>
      <c r="FA1210" s="27"/>
      <c r="FB1210" s="27"/>
      <c r="FC1210" s="27"/>
      <c r="FD1210" s="27"/>
      <c r="FE1210" s="27"/>
      <c r="FF1210" s="27"/>
      <c r="FG1210" s="27"/>
      <c r="FH1210" s="27"/>
    </row>
    <row r="1211" spans="1:164" ht="15.5" x14ac:dyDescent="0.35">
      <c r="A1211" s="247" t="s">
        <v>455</v>
      </c>
      <c r="B1211" s="254" t="e">
        <f t="shared" ref="B1211:Z1211" si="1229">B1219-B1220</f>
        <v>#VALUE!</v>
      </c>
      <c r="C1211" s="254" t="e">
        <f t="shared" si="1229"/>
        <v>#REF!</v>
      </c>
      <c r="D1211" s="254" t="e">
        <f t="shared" si="1229"/>
        <v>#REF!</v>
      </c>
      <c r="E1211" s="254" t="e">
        <f t="shared" si="1229"/>
        <v>#REF!</v>
      </c>
      <c r="F1211" s="254" t="e">
        <f t="shared" si="1229"/>
        <v>#REF!</v>
      </c>
      <c r="G1211" s="254" t="e">
        <f t="shared" si="1229"/>
        <v>#REF!</v>
      </c>
      <c r="H1211" s="254" t="e">
        <f t="shared" si="1229"/>
        <v>#REF!</v>
      </c>
      <c r="I1211" s="254" t="e">
        <f t="shared" si="1229"/>
        <v>#REF!</v>
      </c>
      <c r="J1211" s="254" t="e">
        <f t="shared" si="1229"/>
        <v>#REF!</v>
      </c>
      <c r="K1211" s="254" t="e">
        <f t="shared" si="1229"/>
        <v>#REF!</v>
      </c>
      <c r="L1211" s="254" t="e">
        <f t="shared" si="1229"/>
        <v>#REF!</v>
      </c>
      <c r="M1211" s="254" t="e">
        <f t="shared" si="1229"/>
        <v>#REF!</v>
      </c>
      <c r="N1211" s="254" t="e">
        <f t="shared" si="1229"/>
        <v>#REF!</v>
      </c>
      <c r="O1211" s="254" t="e">
        <f t="shared" si="1229"/>
        <v>#VALUE!</v>
      </c>
      <c r="P1211" s="254" t="e">
        <f t="shared" si="1229"/>
        <v>#VALUE!</v>
      </c>
      <c r="Q1211" s="254" t="e">
        <f t="shared" si="1229"/>
        <v>#VALUE!</v>
      </c>
      <c r="R1211" s="254" t="e">
        <f t="shared" si="1229"/>
        <v>#VALUE!</v>
      </c>
      <c r="S1211" s="254" t="e">
        <f t="shared" si="1229"/>
        <v>#VALUE!</v>
      </c>
      <c r="T1211" s="254" t="e">
        <f t="shared" si="1229"/>
        <v>#VALUE!</v>
      </c>
      <c r="U1211" s="254" t="e">
        <f t="shared" si="1229"/>
        <v>#VALUE!</v>
      </c>
      <c r="V1211" s="254" t="e">
        <f t="shared" si="1229"/>
        <v>#VALUE!</v>
      </c>
      <c r="W1211" s="254" t="e">
        <f t="shared" si="1229"/>
        <v>#VALUE!</v>
      </c>
      <c r="X1211" s="255" t="e">
        <f t="shared" si="1229"/>
        <v>#VALUE!</v>
      </c>
      <c r="Y1211" s="255" t="e">
        <f t="shared" si="1229"/>
        <v>#VALUE!</v>
      </c>
      <c r="Z1211" s="254" t="e">
        <f t="shared" si="1229"/>
        <v>#VALUE!</v>
      </c>
      <c r="AA1211" s="254" t="e">
        <f>AA1219-AA1220</f>
        <v>#VALUE!</v>
      </c>
      <c r="AB1211" s="254">
        <v>340.05097829795841</v>
      </c>
      <c r="AC1211" s="254">
        <v>324.79081147962552</v>
      </c>
      <c r="AD1211" s="254">
        <v>259.64100852955426</v>
      </c>
      <c r="AE1211" s="254" t="e">
        <f>AE1219-AE1220</f>
        <v>#VALUE!</v>
      </c>
      <c r="AF1211" s="254">
        <v>18.790614599968194</v>
      </c>
      <c r="AG1211" s="254">
        <v>891.87816363996581</v>
      </c>
      <c r="AH1211" s="254">
        <v>181.15503422663846</v>
      </c>
      <c r="AI1211" s="254">
        <v>274.12388140454686</v>
      </c>
      <c r="AJ1211" s="255" t="e">
        <f>AJ1219-AJ1220</f>
        <v>#VALUE!</v>
      </c>
      <c r="AK1211" s="255">
        <v>745.12931919223524</v>
      </c>
      <c r="AL1211" s="255">
        <v>964.68985323632273</v>
      </c>
      <c r="AM1211" s="255">
        <v>550.67996335717498</v>
      </c>
      <c r="AN1211" s="255">
        <v>661.62720005427059</v>
      </c>
      <c r="AO1211" s="255" t="e">
        <f>AO1219-AO1220</f>
        <v>#VALUE!</v>
      </c>
      <c r="AP1211" s="255">
        <v>380.65471096684951</v>
      </c>
      <c r="AQ1211" s="255">
        <v>152.698322722782</v>
      </c>
      <c r="AR1211" s="255">
        <v>19.828763133050643</v>
      </c>
      <c r="AS1211" s="255" t="e">
        <f>AS1219-AS1220</f>
        <v>#VALUE!</v>
      </c>
      <c r="AT1211" s="255">
        <v>763.99006750251101</v>
      </c>
      <c r="AU1211" s="255">
        <v>39.942530283477936</v>
      </c>
      <c r="AV1211" s="255">
        <v>-104.32915497194836</v>
      </c>
      <c r="AW1211" s="255">
        <v>-152.50302945586799</v>
      </c>
      <c r="AX1211" s="255" t="e">
        <f>AX1219-AX1220</f>
        <v>#VALUE!</v>
      </c>
      <c r="AY1211" s="255"/>
      <c r="AZ1211" s="255">
        <v>302.35248497583871</v>
      </c>
      <c r="BA1211" s="255">
        <v>552.15623729270374</v>
      </c>
      <c r="BB1211" s="255">
        <v>409.76068525799019</v>
      </c>
      <c r="BC1211" s="255">
        <v>-239.50853131528675</v>
      </c>
      <c r="BD1211" s="255">
        <v>498.43467765521518</v>
      </c>
      <c r="BE1211" s="255">
        <v>291.87938824207413</v>
      </c>
      <c r="BF1211" s="255" t="e">
        <f>BF1219-BF1220</f>
        <v>#VALUE!</v>
      </c>
      <c r="BG1211" s="255">
        <v>608.39388801411451</v>
      </c>
      <c r="BH1211" s="255">
        <v>15.645857503473053</v>
      </c>
      <c r="BI1211" s="255">
        <v>261.64112130169951</v>
      </c>
      <c r="BJ1211" s="255">
        <v>-80.710018192977259</v>
      </c>
      <c r="BK1211" s="255">
        <v>38.058410261269273</v>
      </c>
      <c r="BL1211" s="255">
        <v>-442.82253789792139</v>
      </c>
      <c r="BM1211" s="255">
        <v>132.80139289020553</v>
      </c>
      <c r="BN1211" s="255">
        <v>-465.26902149305806</v>
      </c>
      <c r="BO1211" s="255">
        <f>BO1219-BO1220</f>
        <v>-513.6455175726187</v>
      </c>
      <c r="BP1211" s="255">
        <v>179.90171396482674</v>
      </c>
      <c r="BQ1211" s="255">
        <v>-658.79046154092703</v>
      </c>
      <c r="BR1211" s="255">
        <v>-587.45717514946864</v>
      </c>
      <c r="BS1211" s="255">
        <v>-2125.9036046181209</v>
      </c>
      <c r="BT1211" s="255">
        <v>-749.38317147528051</v>
      </c>
      <c r="BU1211" s="255">
        <v>-728.66091671325739</v>
      </c>
      <c r="BV1211" s="255">
        <v>-1487.3390011099818</v>
      </c>
      <c r="BW1211" s="255">
        <v>-338.75234738090057</v>
      </c>
      <c r="BX1211" s="255">
        <v>-428.96873194287127</v>
      </c>
      <c r="BY1211" s="255">
        <v>-514.81446438386865</v>
      </c>
      <c r="BZ1211" s="254">
        <v>67.364019201221708</v>
      </c>
      <c r="CA1211" s="255">
        <f>CA1219-CA1220</f>
        <v>312.65899999999692</v>
      </c>
      <c r="CB1211" s="255">
        <v>362.03088780741746</v>
      </c>
      <c r="CC1211" s="255">
        <v>315.25255081816522</v>
      </c>
      <c r="CD1211" s="255">
        <v>-141.46249075644664</v>
      </c>
      <c r="CE1211" s="255">
        <v>1670.5853422445798</v>
      </c>
      <c r="CF1211" s="255">
        <v>1411.9356967138292</v>
      </c>
      <c r="CG1211" s="255">
        <v>985.9052421410297</v>
      </c>
      <c r="CH1211" s="255">
        <v>1446.6182687475775</v>
      </c>
      <c r="CI1211" s="255">
        <v>1240.6269807840554</v>
      </c>
      <c r="CJ1211" s="254">
        <v>1139.042219134858</v>
      </c>
      <c r="CK1211" s="254">
        <v>1584.0196929288641</v>
      </c>
      <c r="CL1211" s="255">
        <f>CL1219-CL1220</f>
        <v>1400.6656888135749</v>
      </c>
      <c r="CM1211" s="255">
        <v>-394.37880974030122</v>
      </c>
      <c r="CN1211" s="255">
        <v>813.42504403860676</v>
      </c>
      <c r="CO1211" s="255">
        <v>885.48228643511084</v>
      </c>
      <c r="CP1211" s="255">
        <v>758.17291320875847</v>
      </c>
      <c r="CQ1211" s="255">
        <v>668.39465857975392</v>
      </c>
      <c r="CR1211" s="255">
        <v>420.72255803524695</v>
      </c>
      <c r="CS1211" s="255">
        <v>-198.34777678128557</v>
      </c>
      <c r="CT1211" s="255">
        <v>-487.0544500641081</v>
      </c>
      <c r="CU1211" s="255">
        <v>-645.4818051524253</v>
      </c>
      <c r="CV1211" s="255">
        <v>-1018.5714573955338</v>
      </c>
      <c r="CW1211" s="255">
        <v>-1348.4944551024601</v>
      </c>
      <c r="CX1211" s="255">
        <v>-809.11807208407481</v>
      </c>
      <c r="CY1211" s="255">
        <v>-1074.2211209961406</v>
      </c>
      <c r="CZ1211" s="255">
        <v>-1516.2195160977208</v>
      </c>
      <c r="DA1211" s="255">
        <f t="shared" ref="DA1211" si="1230">DA1219-DA1220</f>
        <v>95.362282228934419</v>
      </c>
      <c r="DB1211" s="254">
        <v>1074.53131348242</v>
      </c>
      <c r="DC1211" s="254">
        <v>923.78401363166631</v>
      </c>
      <c r="DD1211" s="254">
        <v>631.47849495701485</v>
      </c>
      <c r="DE1211" s="254">
        <v>1100.5366317557437</v>
      </c>
      <c r="DF1211" s="254">
        <v>985.62311412815689</v>
      </c>
      <c r="DG1211" s="254">
        <v>663.74455357861916</v>
      </c>
      <c r="DH1211" s="254">
        <v>882.21275398587204</v>
      </c>
      <c r="DI1211" s="254">
        <v>752.58866533018409</v>
      </c>
      <c r="DJ1211" s="254">
        <v>464.45124018337629</v>
      </c>
      <c r="DK1211" s="254">
        <v>1690.6249069735495</v>
      </c>
      <c r="DL1211" s="254">
        <v>1599.6229351332368</v>
      </c>
      <c r="DM1211" s="254">
        <v>-1646.6548813018144</v>
      </c>
      <c r="DN1211" s="256">
        <f t="shared" ref="DN1211" si="1231">DN1219-DN1220</f>
        <v>570.83756501461721</v>
      </c>
      <c r="DO1211" s="254">
        <v>-1646.6548813018144</v>
      </c>
      <c r="DP1211" s="254">
        <v>1011.1589234504518</v>
      </c>
      <c r="DQ1211" s="254">
        <v>934.1927934468149</v>
      </c>
      <c r="DR1211" s="254">
        <v>2636.6802440092324</v>
      </c>
      <c r="DS1211" s="254">
        <v>312.07466931487579</v>
      </c>
      <c r="DT1211" s="254">
        <v>212.83443163788615</v>
      </c>
      <c r="DU1211" s="254">
        <v>1492.0099417168512</v>
      </c>
      <c r="DV1211" s="257">
        <f>DV1219-DV1220</f>
        <v>2102.3475197610496</v>
      </c>
      <c r="DW1211" s="258">
        <f>DW1219-DW1220</f>
        <v>1951.8242810472584</v>
      </c>
      <c r="DX1211" s="259">
        <f>DX1219-DX1220</f>
        <v>-344.47528615485498</v>
      </c>
      <c r="DY1211" s="27"/>
      <c r="DZ1211" s="254">
        <f>DZ1219-DZ1220</f>
        <v>1573.7157723415366</v>
      </c>
      <c r="EA1211" s="27"/>
      <c r="EB1211" s="27"/>
      <c r="EC1211" s="254">
        <f>EC1219-EC1220</f>
        <v>1168.0525471829678</v>
      </c>
      <c r="ED1211" s="27"/>
      <c r="EE1211" s="27"/>
      <c r="EF1211" s="254">
        <f>EF1219-EF1220</f>
        <v>1893.8560742914597</v>
      </c>
      <c r="EI1211" s="254">
        <f>EI1219-EI1220</f>
        <v>1736.6882031177593</v>
      </c>
      <c r="EJ1211" s="27"/>
      <c r="EK1211" s="27"/>
      <c r="EL1211" s="254">
        <f>EL1219-EL1220</f>
        <v>1936.8199636898134</v>
      </c>
      <c r="EM1211" s="27"/>
      <c r="EN1211" s="27"/>
      <c r="EO1211" s="254">
        <f>EO1219-EO1220</f>
        <v>2165.1658928141078</v>
      </c>
      <c r="EP1211" s="27"/>
      <c r="EQ1211" s="27"/>
      <c r="ER1211" s="27"/>
      <c r="ES1211" s="27"/>
      <c r="ET1211" s="27"/>
      <c r="EU1211" s="27"/>
      <c r="EV1211" s="27"/>
      <c r="EW1211" s="27"/>
      <c r="EX1211" s="27"/>
      <c r="EY1211" s="27"/>
      <c r="EZ1211" s="27"/>
      <c r="FA1211" s="27"/>
      <c r="FB1211" s="27"/>
      <c r="FC1211" s="27"/>
      <c r="FD1211" s="27"/>
      <c r="FE1211" s="27"/>
      <c r="FF1211" s="27"/>
      <c r="FG1211" s="27"/>
      <c r="FH1211" s="27"/>
    </row>
    <row r="1212" spans="1:164" ht="15.5" x14ac:dyDescent="0.35">
      <c r="A1212" s="247" t="s">
        <v>456</v>
      </c>
      <c r="B1212" s="239" t="e">
        <f t="shared" ref="B1212:AA1212" si="1232">B1209-B1210-B1211</f>
        <v>#VALUE!</v>
      </c>
      <c r="C1212" s="239" t="e">
        <f t="shared" si="1232"/>
        <v>#VALUE!</v>
      </c>
      <c r="D1212" s="239" t="e">
        <f t="shared" si="1232"/>
        <v>#VALUE!</v>
      </c>
      <c r="E1212" s="239" t="e">
        <f t="shared" si="1232"/>
        <v>#VALUE!</v>
      </c>
      <c r="F1212" s="239" t="e">
        <f t="shared" si="1232"/>
        <v>#VALUE!</v>
      </c>
      <c r="G1212" s="239" t="e">
        <f t="shared" si="1232"/>
        <v>#VALUE!</v>
      </c>
      <c r="H1212" s="239" t="e">
        <f t="shared" si="1232"/>
        <v>#VALUE!</v>
      </c>
      <c r="I1212" s="239" t="e">
        <f t="shared" si="1232"/>
        <v>#VALUE!</v>
      </c>
      <c r="J1212" s="239" t="e">
        <f t="shared" si="1232"/>
        <v>#VALUE!</v>
      </c>
      <c r="K1212" s="239" t="e">
        <f t="shared" si="1232"/>
        <v>#VALUE!</v>
      </c>
      <c r="L1212" s="239" t="e">
        <f t="shared" si="1232"/>
        <v>#VALUE!</v>
      </c>
      <c r="M1212" s="239" t="e">
        <f t="shared" si="1232"/>
        <v>#VALUE!</v>
      </c>
      <c r="N1212" s="239" t="e">
        <f t="shared" si="1232"/>
        <v>#VALUE!</v>
      </c>
      <c r="O1212" s="239" t="e">
        <f t="shared" si="1232"/>
        <v>#VALUE!</v>
      </c>
      <c r="P1212" s="239" t="e">
        <f t="shared" si="1232"/>
        <v>#VALUE!</v>
      </c>
      <c r="Q1212" s="239" t="e">
        <f t="shared" si="1232"/>
        <v>#VALUE!</v>
      </c>
      <c r="R1212" s="239" t="e">
        <f t="shared" si="1232"/>
        <v>#VALUE!</v>
      </c>
      <c r="S1212" s="239" t="e">
        <f t="shared" si="1232"/>
        <v>#VALUE!</v>
      </c>
      <c r="T1212" s="239" t="e">
        <f t="shared" si="1232"/>
        <v>#VALUE!</v>
      </c>
      <c r="U1212" s="239" t="e">
        <f t="shared" si="1232"/>
        <v>#VALUE!</v>
      </c>
      <c r="V1212" s="239" t="e">
        <f t="shared" si="1232"/>
        <v>#VALUE!</v>
      </c>
      <c r="W1212" s="239" t="e">
        <f t="shared" si="1232"/>
        <v>#VALUE!</v>
      </c>
      <c r="X1212" s="248" t="e">
        <f t="shared" si="1232"/>
        <v>#VALUE!</v>
      </c>
      <c r="Y1212" s="248" t="e">
        <f t="shared" si="1232"/>
        <v>#VALUE!</v>
      </c>
      <c r="Z1212" s="239" t="e">
        <f t="shared" si="1232"/>
        <v>#VALUE!</v>
      </c>
      <c r="AA1212" s="239" t="e">
        <f t="shared" si="1232"/>
        <v>#VALUE!</v>
      </c>
      <c r="AB1212" s="239">
        <v>9.2517343190975225</v>
      </c>
      <c r="AC1212" s="239">
        <v>765.78873261520857</v>
      </c>
      <c r="AD1212" s="239">
        <v>793.86044535011399</v>
      </c>
      <c r="AE1212" s="239" t="e">
        <f>AE1209-AE1210-AE1211</f>
        <v>#VALUE!</v>
      </c>
      <c r="AF1212" s="239">
        <v>895.96201935159252</v>
      </c>
      <c r="AG1212" s="239">
        <v>158.63236373949849</v>
      </c>
      <c r="AH1212" s="239">
        <v>501.85940730424932</v>
      </c>
      <c r="AI1212" s="239">
        <v>484.59056012634164</v>
      </c>
      <c r="AJ1212" s="248" t="e">
        <f>AJ1209-AJ1210-AJ1211</f>
        <v>#VALUE!</v>
      </c>
      <c r="AK1212" s="248">
        <v>611.22560558141299</v>
      </c>
      <c r="AL1212" s="248">
        <v>647.6688213871646</v>
      </c>
      <c r="AM1212" s="248">
        <v>1059.759170840611</v>
      </c>
      <c r="AN1212" s="248">
        <v>364.70290833141348</v>
      </c>
      <c r="AO1212" s="248" t="e">
        <f>AO1209-AO1210-AO1211</f>
        <v>#VALUE!</v>
      </c>
      <c r="AP1212" s="248">
        <v>-943.90658750985597</v>
      </c>
      <c r="AQ1212" s="248">
        <v>-393.85103292735494</v>
      </c>
      <c r="AR1212" s="248">
        <v>-72.503758772519859</v>
      </c>
      <c r="AS1212" s="248" t="e">
        <f>AS1209-AS1210-AS1211</f>
        <v>#VALUE!</v>
      </c>
      <c r="AT1212" s="248">
        <v>-1104.5647750258313</v>
      </c>
      <c r="AU1212" s="248">
        <v>-208.9845475206962</v>
      </c>
      <c r="AV1212" s="248">
        <v>-42.219449767892456</v>
      </c>
      <c r="AW1212" s="248">
        <v>-241.40300829787202</v>
      </c>
      <c r="AX1212" s="248" t="e">
        <f>AX1209-AX1210-AX1211</f>
        <v>#VALUE!</v>
      </c>
      <c r="AY1212" s="248"/>
      <c r="AZ1212" s="248">
        <v>-1814.1590660031916</v>
      </c>
      <c r="BA1212" s="248">
        <v>-1624.6258164732562</v>
      </c>
      <c r="BB1212" s="248">
        <v>-2343.305225707194</v>
      </c>
      <c r="BC1212" s="248">
        <v>-1694.4688403639329</v>
      </c>
      <c r="BD1212" s="248">
        <v>-2531.9983659819832</v>
      </c>
      <c r="BE1212" s="248">
        <v>-1627.2455571422815</v>
      </c>
      <c r="BF1212" s="248" t="e">
        <f>BF1209-BF1210-BF1211</f>
        <v>#VALUE!</v>
      </c>
      <c r="BG1212" s="248">
        <v>-3559.5388974955454</v>
      </c>
      <c r="BH1212" s="248">
        <v>-2036.73354177183</v>
      </c>
      <c r="BI1212" s="248">
        <v>-5111.5334495313928</v>
      </c>
      <c r="BJ1212" s="248">
        <v>-3889.8484079554546</v>
      </c>
      <c r="BK1212" s="248">
        <v>-3445.7242531156662</v>
      </c>
      <c r="BL1212" s="248">
        <v>-4418.6739793170664</v>
      </c>
      <c r="BM1212" s="248">
        <v>-3448.8490289525762</v>
      </c>
      <c r="BN1212" s="248">
        <v>-2325.9073712961558</v>
      </c>
      <c r="BO1212" s="248" t="e">
        <f>BO1209-BO1210-BO1211</f>
        <v>#VALUE!</v>
      </c>
      <c r="BP1212" s="248">
        <v>-2361.9848469518461</v>
      </c>
      <c r="BQ1212" s="248">
        <v>-848.53157457445377</v>
      </c>
      <c r="BR1212" s="248">
        <v>1132.7599379117983</v>
      </c>
      <c r="BS1212" s="248">
        <v>2325.3030679641897</v>
      </c>
      <c r="BT1212" s="248">
        <v>96.617129737588584</v>
      </c>
      <c r="BU1212" s="248">
        <v>757.7804277654518</v>
      </c>
      <c r="BV1212" s="248">
        <v>2071.5057136970213</v>
      </c>
      <c r="BW1212" s="248">
        <v>-2157.9362061158199</v>
      </c>
      <c r="BX1212" s="248">
        <v>-1721.4972875503618</v>
      </c>
      <c r="BY1212" s="248">
        <v>-1541.386681643733</v>
      </c>
      <c r="BZ1212" s="239">
        <v>-446.67223214114028</v>
      </c>
      <c r="CA1212" s="248" t="e">
        <f>CA1209-CA1210-CA1211</f>
        <v>#VALUE!</v>
      </c>
      <c r="CB1212" s="248">
        <v>-3374.3691055399122</v>
      </c>
      <c r="CC1212" s="248">
        <v>-3325.2820717027125</v>
      </c>
      <c r="CD1212" s="248">
        <v>-2061.5234991188345</v>
      </c>
      <c r="CE1212" s="248">
        <v>-3725.4299218296082</v>
      </c>
      <c r="CF1212" s="248">
        <v>-2888.0821824125096</v>
      </c>
      <c r="CG1212" s="248">
        <v>-2087.0554879828569</v>
      </c>
      <c r="CH1212" s="248">
        <v>-3555.6380304785625</v>
      </c>
      <c r="CI1212" s="248">
        <v>-2754.2760835181234</v>
      </c>
      <c r="CJ1212" s="239">
        <v>-2828.3304760093843</v>
      </c>
      <c r="CK1212" s="239">
        <v>-2479.7544842149409</v>
      </c>
      <c r="CL1212" s="248" t="e">
        <f>CL1209-CL1210-CL1211</f>
        <v>#VALUE!</v>
      </c>
      <c r="CM1212" s="248">
        <v>-1498.1937966791738</v>
      </c>
      <c r="CN1212" s="248">
        <v>-715.15201927623366</v>
      </c>
      <c r="CO1212" s="248">
        <v>-764.85256520700295</v>
      </c>
      <c r="CP1212" s="248">
        <v>-1639.3186862966772</v>
      </c>
      <c r="CQ1212" s="248">
        <v>-454.42199095260821</v>
      </c>
      <c r="CR1212" s="248">
        <v>849.1440443696581</v>
      </c>
      <c r="CS1212" s="248">
        <v>-1157.3896762574268</v>
      </c>
      <c r="CT1212" s="248">
        <v>-286.21540015766186</v>
      </c>
      <c r="CU1212" s="248">
        <v>883.06987411982118</v>
      </c>
      <c r="CV1212" s="248">
        <v>-116.88227011352774</v>
      </c>
      <c r="CW1212" s="248">
        <v>256.09651339989705</v>
      </c>
      <c r="CX1212" s="248">
        <v>103.0637295889087</v>
      </c>
      <c r="CY1212" s="248">
        <v>59.427975739464273</v>
      </c>
      <c r="CZ1212" s="248">
        <v>288.01127373520194</v>
      </c>
      <c r="DA1212" s="248" t="e">
        <f t="shared" ref="DA1212" si="1233">DA1209-DA1210-DA1211</f>
        <v>#VALUE!</v>
      </c>
      <c r="DB1212" s="239">
        <v>-2566.5396248706447</v>
      </c>
      <c r="DC1212" s="239">
        <v>-1887.6474392816699</v>
      </c>
      <c r="DD1212" s="239">
        <v>-1003.0683387603244</v>
      </c>
      <c r="DE1212" s="239">
        <v>-1832.6143212977772</v>
      </c>
      <c r="DF1212" s="239">
        <v>-1282.2895547897151</v>
      </c>
      <c r="DG1212" s="239">
        <v>-780.90662075101227</v>
      </c>
      <c r="DH1212" s="239">
        <v>-1603.1102873870864</v>
      </c>
      <c r="DI1212" s="239">
        <v>-1149.4106670932383</v>
      </c>
      <c r="DJ1212" s="239">
        <v>-973.78007393070493</v>
      </c>
      <c r="DK1212" s="239">
        <v>-1145.4836710335819</v>
      </c>
      <c r="DL1212" s="239">
        <v>-869.83747067106594</v>
      </c>
      <c r="DM1212" s="239">
        <v>-67.545678596026846</v>
      </c>
      <c r="DN1212" s="249" t="e">
        <f t="shared" ref="DN1212" si="1234">DN1209-DN1210-DN1211</f>
        <v>#VALUE!</v>
      </c>
      <c r="DO1212" s="239">
        <v>-67.545678596026846</v>
      </c>
      <c r="DP1212" s="239">
        <v>664.99064965688626</v>
      </c>
      <c r="DQ1212" s="239">
        <v>1230.5507640335245</v>
      </c>
      <c r="DR1212" s="239">
        <v>176.74090267044994</v>
      </c>
      <c r="DS1212" s="239">
        <v>1309.4037850181658</v>
      </c>
      <c r="DT1212" s="239">
        <v>1790.0435542775367</v>
      </c>
      <c r="DU1212" s="239">
        <v>3113.8978135402231</v>
      </c>
      <c r="DV1212" s="250" t="e">
        <f>DV1209-DV1210-DV1211</f>
        <v>#VALUE!</v>
      </c>
      <c r="DW1212" s="251" t="e">
        <f>DW1209-DW1210-DW1211</f>
        <v>#VALUE!</v>
      </c>
      <c r="DX1212" s="252" t="e">
        <f>DX1209-DX1210-DX1211</f>
        <v>#VALUE!</v>
      </c>
      <c r="DY1212" s="27"/>
      <c r="DZ1212" s="239" t="e">
        <f>DZ1209-DZ1210-DZ1211</f>
        <v>#VALUE!</v>
      </c>
      <c r="EA1212" s="27"/>
      <c r="EB1212" s="27"/>
      <c r="EC1212" s="239" t="e">
        <f>EC1209-EC1210-EC1211</f>
        <v>#VALUE!</v>
      </c>
      <c r="ED1212" s="27"/>
      <c r="EE1212" s="27"/>
      <c r="EF1212" s="239" t="e">
        <f>EF1209-EF1210-EF1211</f>
        <v>#VALUE!</v>
      </c>
      <c r="EI1212" s="239" t="e">
        <f>EI1209-EI1210-EI1211</f>
        <v>#VALUE!</v>
      </c>
      <c r="EJ1212" s="27"/>
      <c r="EK1212" s="27"/>
      <c r="EL1212" s="239" t="e">
        <f>EL1209-EL1210-EL1211</f>
        <v>#VALUE!</v>
      </c>
      <c r="EM1212" s="27"/>
      <c r="EN1212" s="27"/>
      <c r="EO1212" s="239" t="e">
        <f>EO1209-EO1210-EO1211</f>
        <v>#VALUE!</v>
      </c>
      <c r="EP1212" s="27"/>
      <c r="EQ1212" s="27"/>
      <c r="ER1212" s="27"/>
      <c r="ES1212" s="27"/>
      <c r="ET1212" s="27"/>
      <c r="EU1212" s="27"/>
      <c r="EV1212" s="27"/>
      <c r="EW1212" s="27"/>
      <c r="EX1212" s="27"/>
      <c r="EY1212" s="27"/>
      <c r="EZ1212" s="27"/>
      <c r="FA1212" s="27"/>
      <c r="FB1212" s="27"/>
      <c r="FC1212" s="27"/>
      <c r="FD1212" s="27"/>
      <c r="FE1212" s="27"/>
      <c r="FF1212" s="27"/>
      <c r="FG1212" s="27"/>
      <c r="FH1212" s="27"/>
    </row>
    <row r="1213" spans="1:164" ht="15.5" x14ac:dyDescent="0.35">
      <c r="A1213" s="247" t="s">
        <v>457</v>
      </c>
      <c r="B1213" s="239">
        <f t="shared" ref="B1213:Z1213" si="1235">-B1197</f>
        <v>-77.981999999999999</v>
      </c>
      <c r="C1213" s="239">
        <f t="shared" si="1235"/>
        <v>50.387900000000002</v>
      </c>
      <c r="D1213" s="239">
        <f t="shared" si="1235"/>
        <v>44.560999999999993</v>
      </c>
      <c r="E1213" s="239">
        <f t="shared" si="1235"/>
        <v>7.7439999999999989</v>
      </c>
      <c r="F1213" s="239">
        <f t="shared" si="1235"/>
        <v>-7.7569999999999961</v>
      </c>
      <c r="G1213" s="239">
        <f t="shared" si="1235"/>
        <v>-77.201000000000008</v>
      </c>
      <c r="H1213" s="239">
        <f t="shared" si="1235"/>
        <v>-103.2479</v>
      </c>
      <c r="I1213" s="239">
        <f t="shared" si="1235"/>
        <v>185.39800000000002</v>
      </c>
      <c r="J1213" s="239">
        <f t="shared" si="1235"/>
        <v>244.62800000000001</v>
      </c>
      <c r="K1213" s="239">
        <f t="shared" si="1235"/>
        <v>332.20100000000002</v>
      </c>
      <c r="L1213" s="239">
        <f t="shared" si="1235"/>
        <v>197.17050000000003</v>
      </c>
      <c r="M1213" s="239">
        <f t="shared" si="1235"/>
        <v>154.78100000000001</v>
      </c>
      <c r="N1213" s="239">
        <f t="shared" si="1235"/>
        <v>134.71549999999999</v>
      </c>
      <c r="O1213" s="239">
        <f t="shared" si="1235"/>
        <v>271.286</v>
      </c>
      <c r="P1213" s="239">
        <f t="shared" si="1235"/>
        <v>305.25000000000006</v>
      </c>
      <c r="Q1213" s="239">
        <f t="shared" si="1235"/>
        <v>131.29600000000002</v>
      </c>
      <c r="R1213" s="239">
        <f t="shared" si="1235"/>
        <v>108.355</v>
      </c>
      <c r="S1213" s="239">
        <f t="shared" si="1235"/>
        <v>82.339999999999989</v>
      </c>
      <c r="T1213" s="239">
        <f t="shared" si="1235"/>
        <v>144.36500000000001</v>
      </c>
      <c r="U1213" s="239">
        <f t="shared" si="1235"/>
        <v>309.39999999999998</v>
      </c>
      <c r="V1213" s="239">
        <f t="shared" si="1235"/>
        <v>236</v>
      </c>
      <c r="W1213" s="239">
        <f t="shared" si="1235"/>
        <v>382.25299999999999</v>
      </c>
      <c r="X1213" s="248">
        <f t="shared" si="1235"/>
        <v>292.82074399999999</v>
      </c>
      <c r="Y1213" s="248">
        <f t="shared" si="1235"/>
        <v>301.2</v>
      </c>
      <c r="Z1213" s="239">
        <f t="shared" si="1235"/>
        <v>334.56599999999997</v>
      </c>
      <c r="AA1213" s="239">
        <f>-AA1197</f>
        <v>252.21600000000001</v>
      </c>
      <c r="AB1213" s="239">
        <v>127.74079999999998</v>
      </c>
      <c r="AC1213" s="239">
        <v>187.29999999999998</v>
      </c>
      <c r="AD1213" s="239">
        <v>184.5</v>
      </c>
      <c r="AE1213" s="239">
        <f>-AE1197</f>
        <v>563.11</v>
      </c>
      <c r="AF1213" s="239">
        <v>91.7</v>
      </c>
      <c r="AG1213" s="239">
        <v>91.7</v>
      </c>
      <c r="AH1213" s="239">
        <v>83.5</v>
      </c>
      <c r="AI1213" s="239">
        <v>83.5</v>
      </c>
      <c r="AJ1213" s="248">
        <f>-AJ1197</f>
        <v>-85.078000000000031</v>
      </c>
      <c r="AK1213" s="248">
        <v>348.5</v>
      </c>
      <c r="AL1213" s="248">
        <v>117.20799999999998</v>
      </c>
      <c r="AM1213" s="248">
        <v>452.70799999999997</v>
      </c>
      <c r="AN1213" s="248">
        <v>452.70799999999997</v>
      </c>
      <c r="AO1213" s="248">
        <f>-AO1197</f>
        <v>-675.36900000000003</v>
      </c>
      <c r="AP1213" s="248">
        <v>150.69999999999999</v>
      </c>
      <c r="AQ1213" s="248">
        <v>150.9</v>
      </c>
      <c r="AR1213" s="248">
        <v>301.7</v>
      </c>
      <c r="AS1213" s="248">
        <f>-AS1197</f>
        <v>-59</v>
      </c>
      <c r="AT1213" s="248">
        <v>96.000000000000014</v>
      </c>
      <c r="AU1213" s="248">
        <v>356</v>
      </c>
      <c r="AV1213" s="248">
        <v>274.5</v>
      </c>
      <c r="AW1213" s="248">
        <v>279.5</v>
      </c>
      <c r="AX1213" s="248">
        <f>-AX1197</f>
        <v>-466.86789999999985</v>
      </c>
      <c r="AY1213" s="248"/>
      <c r="AZ1213" s="248">
        <v>641.98502000000008</v>
      </c>
      <c r="BA1213" s="248">
        <v>360.87000000000006</v>
      </c>
      <c r="BB1213" s="248">
        <v>667.38501999999994</v>
      </c>
      <c r="BC1213" s="248">
        <v>717.38501999999994</v>
      </c>
      <c r="BD1213" s="248">
        <v>545.95000000000005</v>
      </c>
      <c r="BE1213" s="248">
        <v>545.95000000000005</v>
      </c>
      <c r="BF1213" s="248">
        <f>-BF1197</f>
        <v>-49.124000000000194</v>
      </c>
      <c r="BG1213" s="248">
        <v>684</v>
      </c>
      <c r="BH1213" s="248">
        <v>687.90000000000009</v>
      </c>
      <c r="BI1213" s="248">
        <v>1629.6260310755201</v>
      </c>
      <c r="BJ1213" s="248">
        <v>1531.572326665673</v>
      </c>
      <c r="BK1213" s="248">
        <v>944.62603107552002</v>
      </c>
      <c r="BL1213" s="248">
        <v>944.62603107552002</v>
      </c>
      <c r="BM1213" s="248">
        <v>944.62603107552002</v>
      </c>
      <c r="BN1213" s="248">
        <v>944.62603107552002</v>
      </c>
      <c r="BO1213" s="248">
        <f>-BO1197</f>
        <v>1106.632015141</v>
      </c>
      <c r="BP1213" s="248">
        <v>484</v>
      </c>
      <c r="BQ1213" s="248">
        <v>510.00000000000006</v>
      </c>
      <c r="BR1213" s="248">
        <v>480</v>
      </c>
      <c r="BS1213" s="248">
        <v>499.6</v>
      </c>
      <c r="BT1213" s="248">
        <v>484</v>
      </c>
      <c r="BU1213" s="248">
        <v>480</v>
      </c>
      <c r="BV1213" s="248">
        <v>428</v>
      </c>
      <c r="BW1213" s="248">
        <v>1556.4</v>
      </c>
      <c r="BX1213" s="248">
        <v>1552.4</v>
      </c>
      <c r="BY1213" s="248">
        <v>1480.4</v>
      </c>
      <c r="BZ1213" s="239">
        <v>1628.4</v>
      </c>
      <c r="CA1213" s="248">
        <f>-CA1197</f>
        <v>-116.669872871</v>
      </c>
      <c r="CB1213" s="248">
        <v>784.85199999999998</v>
      </c>
      <c r="CC1213" s="248">
        <v>784.85199999999998</v>
      </c>
      <c r="CD1213" s="248">
        <v>784.85199999999998</v>
      </c>
      <c r="CE1213" s="248">
        <v>554.85199999999998</v>
      </c>
      <c r="CF1213" s="248">
        <v>554.85199999999998</v>
      </c>
      <c r="CG1213" s="248">
        <v>554.85199999999998</v>
      </c>
      <c r="CH1213" s="248">
        <v>547.95100000000002</v>
      </c>
      <c r="CI1213" s="248">
        <v>490.45100000000002</v>
      </c>
      <c r="CJ1213" s="239">
        <v>567.95100000000002</v>
      </c>
      <c r="CK1213" s="239">
        <v>567.95100000000002</v>
      </c>
      <c r="CL1213" s="248">
        <f>-CL1197</f>
        <v>-1478.456365147</v>
      </c>
      <c r="CM1213" s="248">
        <v>454.3</v>
      </c>
      <c r="CN1213" s="248">
        <v>540.41499999999996</v>
      </c>
      <c r="CO1213" s="248">
        <v>540.41499999999996</v>
      </c>
      <c r="CP1213" s="248">
        <v>540.41499999999996</v>
      </c>
      <c r="CQ1213" s="248">
        <v>540.41499999999996</v>
      </c>
      <c r="CR1213" s="248">
        <v>540.41499999999996</v>
      </c>
      <c r="CS1213" s="248">
        <v>1095.915</v>
      </c>
      <c r="CT1213" s="248">
        <v>1095.915</v>
      </c>
      <c r="CU1213" s="248">
        <v>894.91499999999996</v>
      </c>
      <c r="CV1213" s="248">
        <v>1057.8150000000001</v>
      </c>
      <c r="CW1213" s="248">
        <v>1057.8150000000001</v>
      </c>
      <c r="CX1213" s="248">
        <v>1043</v>
      </c>
      <c r="CY1213" s="248">
        <v>1043</v>
      </c>
      <c r="CZ1213" s="248">
        <v>842</v>
      </c>
      <c r="DA1213" s="248">
        <f t="shared" ref="DA1213" si="1236">-DA1197</f>
        <v>607.38032251717982</v>
      </c>
      <c r="DB1213" s="239">
        <v>904</v>
      </c>
      <c r="DC1213" s="239">
        <v>904</v>
      </c>
      <c r="DD1213" s="239">
        <v>904</v>
      </c>
      <c r="DE1213" s="239">
        <v>904</v>
      </c>
      <c r="DF1213" s="239">
        <v>904</v>
      </c>
      <c r="DG1213" s="239">
        <v>904</v>
      </c>
      <c r="DH1213" s="239">
        <v>904</v>
      </c>
      <c r="DI1213" s="239">
        <v>904</v>
      </c>
      <c r="DJ1213" s="239">
        <v>874</v>
      </c>
      <c r="DK1213" s="239">
        <v>904</v>
      </c>
      <c r="DL1213" s="239">
        <v>904</v>
      </c>
      <c r="DM1213" s="239">
        <v>874</v>
      </c>
      <c r="DN1213" s="249">
        <f t="shared" ref="DN1213" si="1237">-DN1197</f>
        <v>-325.78612632800025</v>
      </c>
      <c r="DO1213" s="239">
        <v>874</v>
      </c>
      <c r="DP1213" s="239">
        <v>474.75</v>
      </c>
      <c r="DQ1213" s="239">
        <v>474.75</v>
      </c>
      <c r="DR1213" s="239">
        <v>474.75</v>
      </c>
      <c r="DS1213" s="239">
        <v>487.95</v>
      </c>
      <c r="DT1213" s="239">
        <v>487.95</v>
      </c>
      <c r="DU1213" s="239">
        <v>-351.8</v>
      </c>
      <c r="DV1213" s="250">
        <f>-DV1197</f>
        <v>-265.42790000000002</v>
      </c>
      <c r="DW1213" s="251">
        <f>-DW1197</f>
        <v>-351.8</v>
      </c>
      <c r="DX1213" s="252">
        <f>-DX1197</f>
        <v>347.32209999999998</v>
      </c>
      <c r="DY1213" s="27"/>
      <c r="DZ1213" s="239">
        <f>-DZ1197</f>
        <v>-256.8</v>
      </c>
      <c r="EA1213" s="27"/>
      <c r="EB1213" s="27"/>
      <c r="EC1213" s="239">
        <f>-EC1197</f>
        <v>-189.8</v>
      </c>
      <c r="ED1213" s="27"/>
      <c r="EE1213" s="27"/>
      <c r="EF1213" s="239">
        <f>-EF1197</f>
        <v>-161.80000000000001</v>
      </c>
      <c r="EI1213" s="239">
        <f>-EI1197</f>
        <v>-161.79999999999998</v>
      </c>
      <c r="EJ1213" s="27"/>
      <c r="EK1213" s="27"/>
      <c r="EL1213" s="239">
        <f>-EL1197</f>
        <v>-161.80000000000001</v>
      </c>
      <c r="EM1213" s="27"/>
      <c r="EN1213" s="27"/>
      <c r="EO1213" s="239">
        <f>-EO1197</f>
        <v>-161.80000000000001</v>
      </c>
      <c r="EP1213" s="27"/>
      <c r="EQ1213" s="27"/>
      <c r="ER1213" s="27"/>
      <c r="ES1213" s="27"/>
      <c r="ET1213" s="27"/>
      <c r="EU1213" s="27"/>
      <c r="EV1213" s="27"/>
      <c r="EW1213" s="27"/>
      <c r="EX1213" s="27"/>
      <c r="EY1213" s="27"/>
      <c r="EZ1213" s="27"/>
      <c r="FA1213" s="27"/>
      <c r="FB1213" s="27"/>
      <c r="FC1213" s="27"/>
      <c r="FD1213" s="27"/>
      <c r="FE1213" s="27"/>
      <c r="FF1213" s="27"/>
      <c r="FG1213" s="27"/>
      <c r="FH1213" s="27"/>
    </row>
    <row r="1214" spans="1:164" ht="15.5" x14ac:dyDescent="0.35">
      <c r="A1214" s="246"/>
      <c r="B1214" s="239"/>
      <c r="C1214" s="239"/>
      <c r="D1214" s="239"/>
      <c r="E1214" s="239"/>
      <c r="F1214" s="239"/>
      <c r="G1214" s="239"/>
      <c r="H1214" s="239"/>
      <c r="I1214" s="239"/>
      <c r="J1214" s="239"/>
      <c r="K1214" s="239"/>
      <c r="L1214" s="239"/>
      <c r="M1214" s="239"/>
      <c r="N1214" s="239"/>
      <c r="O1214" s="239"/>
      <c r="P1214" s="239"/>
      <c r="Q1214" s="239"/>
      <c r="R1214" s="239"/>
      <c r="S1214" s="239"/>
      <c r="T1214" s="239"/>
      <c r="U1214" s="239"/>
      <c r="V1214" s="239"/>
      <c r="W1214" s="239"/>
      <c r="X1214" s="248"/>
      <c r="Y1214" s="248"/>
      <c r="Z1214" s="239"/>
      <c r="AA1214" s="239"/>
      <c r="AB1214" s="239"/>
      <c r="AC1214" s="239"/>
      <c r="AD1214" s="239"/>
      <c r="AE1214" s="239"/>
      <c r="AF1214" s="239"/>
      <c r="AG1214" s="239"/>
      <c r="AH1214" s="239"/>
      <c r="AI1214" s="239"/>
      <c r="AJ1214" s="248"/>
      <c r="AK1214" s="248"/>
      <c r="AL1214" s="248"/>
      <c r="AM1214" s="248"/>
      <c r="AN1214" s="248"/>
      <c r="AO1214" s="248"/>
      <c r="AP1214" s="248"/>
      <c r="AQ1214" s="248"/>
      <c r="AR1214" s="248"/>
      <c r="AS1214" s="248"/>
      <c r="AT1214" s="248"/>
      <c r="AU1214" s="248"/>
      <c r="AV1214" s="248"/>
      <c r="AW1214" s="248"/>
      <c r="AX1214" s="248"/>
      <c r="AY1214" s="248"/>
      <c r="AZ1214" s="248"/>
      <c r="BA1214" s="248"/>
      <c r="BB1214" s="248"/>
      <c r="BC1214" s="248"/>
      <c r="BD1214" s="248"/>
      <c r="BE1214" s="248"/>
      <c r="BF1214" s="248"/>
      <c r="BG1214" s="248"/>
      <c r="BH1214" s="248"/>
      <c r="BI1214" s="248"/>
      <c r="BJ1214" s="248"/>
      <c r="BK1214" s="248"/>
      <c r="BL1214" s="248"/>
      <c r="BM1214" s="248"/>
      <c r="BN1214" s="248"/>
      <c r="BO1214" s="248"/>
      <c r="BP1214" s="248"/>
      <c r="BQ1214" s="248"/>
      <c r="BR1214" s="248"/>
      <c r="BS1214" s="248"/>
      <c r="BT1214" s="248"/>
      <c r="BU1214" s="248"/>
      <c r="BV1214" s="248"/>
      <c r="BW1214" s="248"/>
      <c r="BX1214" s="248"/>
      <c r="BY1214" s="248"/>
      <c r="BZ1214" s="239"/>
      <c r="CA1214" s="248"/>
      <c r="CB1214" s="248"/>
      <c r="CC1214" s="248"/>
      <c r="CD1214" s="248"/>
      <c r="CE1214" s="248"/>
      <c r="CF1214" s="248"/>
      <c r="CG1214" s="248"/>
      <c r="CH1214" s="248"/>
      <c r="CI1214" s="248"/>
      <c r="CJ1214" s="239"/>
      <c r="CK1214" s="239"/>
      <c r="CL1214" s="248"/>
      <c r="CM1214" s="248"/>
      <c r="CN1214" s="248"/>
      <c r="CO1214" s="248"/>
      <c r="CP1214" s="248"/>
      <c r="CQ1214" s="248"/>
      <c r="CR1214" s="248"/>
      <c r="CS1214" s="248"/>
      <c r="CT1214" s="248"/>
      <c r="CU1214" s="248"/>
      <c r="CV1214" s="248"/>
      <c r="CW1214" s="248"/>
      <c r="CX1214" s="248"/>
      <c r="CY1214" s="248"/>
      <c r="CZ1214" s="248"/>
      <c r="DA1214" s="248"/>
      <c r="DB1214" s="239"/>
      <c r="DC1214" s="239"/>
      <c r="DD1214" s="239"/>
      <c r="DE1214" s="239"/>
      <c r="DF1214" s="239"/>
      <c r="DG1214" s="239"/>
      <c r="DH1214" s="239"/>
      <c r="DI1214" s="239"/>
      <c r="DJ1214" s="239"/>
      <c r="DK1214" s="239"/>
      <c r="DL1214" s="239"/>
      <c r="DM1214" s="239"/>
      <c r="DN1214" s="249"/>
      <c r="DO1214" s="239"/>
      <c r="DP1214" s="239"/>
      <c r="DQ1214" s="239"/>
      <c r="DR1214" s="239"/>
      <c r="DS1214" s="239"/>
      <c r="DT1214" s="239"/>
      <c r="DU1214" s="239"/>
      <c r="DV1214" s="250"/>
      <c r="DW1214" s="251"/>
      <c r="DX1214" s="252"/>
      <c r="DY1214" s="27"/>
      <c r="DZ1214" s="239"/>
      <c r="EA1214" s="27"/>
      <c r="EB1214" s="27"/>
      <c r="EC1214" s="239"/>
      <c r="ED1214" s="27"/>
      <c r="EE1214" s="27"/>
      <c r="EF1214" s="239"/>
      <c r="EI1214" s="239"/>
      <c r="EJ1214" s="27"/>
      <c r="EK1214" s="27"/>
      <c r="EL1214" s="239"/>
      <c r="EM1214" s="27"/>
      <c r="EN1214" s="27"/>
      <c r="EO1214" s="239"/>
      <c r="EP1214" s="27"/>
      <c r="EQ1214" s="27"/>
      <c r="ER1214" s="27"/>
      <c r="ES1214" s="27"/>
      <c r="ET1214" s="27"/>
      <c r="EU1214" s="27"/>
      <c r="EV1214" s="27"/>
      <c r="EW1214" s="27"/>
      <c r="EX1214" s="27"/>
      <c r="EY1214" s="27"/>
      <c r="EZ1214" s="27"/>
      <c r="FA1214" s="27"/>
      <c r="FB1214" s="27"/>
      <c r="FC1214" s="27"/>
      <c r="FD1214" s="27"/>
      <c r="FE1214" s="27"/>
      <c r="FF1214" s="27"/>
      <c r="FG1214" s="27"/>
      <c r="FH1214" s="27"/>
    </row>
    <row r="1215" spans="1:164" ht="15.5" x14ac:dyDescent="0.35">
      <c r="A1215" s="271" t="s">
        <v>458</v>
      </c>
      <c r="B1215" s="239"/>
      <c r="C1215" s="239"/>
      <c r="D1215" s="239"/>
      <c r="E1215" s="239"/>
      <c r="F1215" s="239"/>
      <c r="G1215" s="239"/>
      <c r="H1215" s="239"/>
      <c r="I1215" s="239"/>
      <c r="J1215" s="239"/>
      <c r="K1215" s="239"/>
      <c r="L1215" s="239"/>
      <c r="M1215" s="239"/>
      <c r="N1215" s="239"/>
      <c r="O1215" s="239"/>
      <c r="P1215" s="239"/>
      <c r="Q1215" s="239"/>
      <c r="R1215" s="239"/>
      <c r="S1215" s="239"/>
      <c r="T1215" s="239"/>
      <c r="U1215" s="239"/>
      <c r="V1215" s="239"/>
      <c r="W1215" s="239"/>
      <c r="X1215" s="248"/>
      <c r="Y1215" s="248"/>
      <c r="Z1215" s="239"/>
      <c r="AA1215" s="239"/>
      <c r="AB1215" s="239"/>
      <c r="AC1215" s="239"/>
      <c r="AD1215" s="239"/>
      <c r="AE1215" s="239"/>
      <c r="AF1215" s="239"/>
      <c r="AG1215" s="239"/>
      <c r="AH1215" s="239"/>
      <c r="AI1215" s="239"/>
      <c r="AJ1215" s="248"/>
      <c r="AK1215" s="248"/>
      <c r="AL1215" s="248"/>
      <c r="AM1215" s="248"/>
      <c r="AN1215" s="248"/>
      <c r="AO1215" s="248"/>
      <c r="AP1215" s="248"/>
      <c r="AQ1215" s="248"/>
      <c r="AR1215" s="248"/>
      <c r="AS1215" s="248"/>
      <c r="AT1215" s="248"/>
      <c r="AU1215" s="248"/>
      <c r="AV1215" s="248"/>
      <c r="AW1215" s="248"/>
      <c r="AX1215" s="248"/>
      <c r="AY1215" s="248"/>
      <c r="AZ1215" s="248"/>
      <c r="BA1215" s="248"/>
      <c r="BB1215" s="248"/>
      <c r="BC1215" s="248"/>
      <c r="BD1215" s="248"/>
      <c r="BE1215" s="248"/>
      <c r="BF1215" s="248"/>
      <c r="BG1215" s="248"/>
      <c r="BH1215" s="248"/>
      <c r="BI1215" s="248"/>
      <c r="BJ1215" s="248"/>
      <c r="BK1215" s="248"/>
      <c r="BL1215" s="248"/>
      <c r="BM1215" s="248"/>
      <c r="BN1215" s="248"/>
      <c r="BO1215" s="248"/>
      <c r="BP1215" s="248"/>
      <c r="BQ1215" s="248"/>
      <c r="BR1215" s="248"/>
      <c r="BS1215" s="248"/>
      <c r="BT1215" s="248"/>
      <c r="BU1215" s="248"/>
      <c r="BV1215" s="248"/>
      <c r="BW1215" s="248"/>
      <c r="BX1215" s="248"/>
      <c r="BY1215" s="248"/>
      <c r="BZ1215" s="239"/>
      <c r="CA1215" s="248"/>
      <c r="CB1215" s="248"/>
      <c r="CC1215" s="248"/>
      <c r="CD1215" s="248"/>
      <c r="CE1215" s="248"/>
      <c r="CF1215" s="248"/>
      <c r="CG1215" s="248"/>
      <c r="CH1215" s="248"/>
      <c r="CI1215" s="248"/>
      <c r="CJ1215" s="239"/>
      <c r="CK1215" s="239"/>
      <c r="CL1215" s="248"/>
      <c r="CM1215" s="248"/>
      <c r="CN1215" s="248"/>
      <c r="CO1215" s="248"/>
      <c r="CP1215" s="248"/>
      <c r="CQ1215" s="248"/>
      <c r="CR1215" s="248"/>
      <c r="CS1215" s="248"/>
      <c r="CT1215" s="248"/>
      <c r="CU1215" s="248"/>
      <c r="CV1215" s="248"/>
      <c r="CW1215" s="248"/>
      <c r="CX1215" s="248"/>
      <c r="CY1215" s="248"/>
      <c r="CZ1215" s="248"/>
      <c r="DA1215" s="248"/>
      <c r="DB1215" s="239"/>
      <c r="DC1215" s="239"/>
      <c r="DD1215" s="239"/>
      <c r="DE1215" s="239"/>
      <c r="DF1215" s="239"/>
      <c r="DG1215" s="239"/>
      <c r="DH1215" s="239"/>
      <c r="DI1215" s="239"/>
      <c r="DJ1215" s="239"/>
      <c r="DK1215" s="239"/>
      <c r="DL1215" s="239"/>
      <c r="DM1215" s="239"/>
      <c r="DN1215" s="249"/>
      <c r="DO1215" s="239"/>
      <c r="DP1215" s="239"/>
      <c r="DQ1215" s="239"/>
      <c r="DR1215" s="239"/>
      <c r="DS1215" s="239"/>
      <c r="DT1215" s="239"/>
      <c r="DU1215" s="239"/>
      <c r="DV1215" s="250"/>
      <c r="DW1215" s="251"/>
      <c r="DX1215" s="252"/>
      <c r="DY1215" s="27"/>
      <c r="DZ1215" s="239"/>
      <c r="EA1215" s="27"/>
      <c r="EB1215" s="27"/>
      <c r="EC1215" s="239"/>
      <c r="ED1215" s="27"/>
      <c r="EE1215" s="27"/>
      <c r="EF1215" s="239"/>
      <c r="EI1215" s="239"/>
      <c r="EJ1215" s="27"/>
      <c r="EK1215" s="27"/>
      <c r="EL1215" s="239"/>
      <c r="EM1215" s="27"/>
      <c r="EN1215" s="27"/>
      <c r="EO1215" s="239"/>
      <c r="EP1215" s="27"/>
      <c r="EQ1215" s="27"/>
      <c r="ER1215" s="27"/>
      <c r="ES1215" s="27"/>
      <c r="ET1215" s="27"/>
      <c r="EU1215" s="27"/>
      <c r="EV1215" s="27"/>
      <c r="EW1215" s="27"/>
      <c r="EX1215" s="27"/>
      <c r="EY1215" s="27"/>
      <c r="EZ1215" s="27"/>
      <c r="FA1215" s="27"/>
      <c r="FB1215" s="27"/>
      <c r="FC1215" s="27"/>
      <c r="FD1215" s="27"/>
      <c r="FE1215" s="27"/>
      <c r="FF1215" s="27"/>
      <c r="FG1215" s="27"/>
      <c r="FH1215" s="27"/>
    </row>
    <row r="1216" spans="1:164" ht="15.5" x14ac:dyDescent="0.35">
      <c r="A1216" s="246"/>
      <c r="B1216" s="239"/>
      <c r="C1216" s="239"/>
      <c r="D1216" s="239"/>
      <c r="E1216" s="239"/>
      <c r="F1216" s="239"/>
      <c r="G1216" s="239"/>
      <c r="H1216" s="239"/>
      <c r="I1216" s="239"/>
      <c r="J1216" s="239"/>
      <c r="K1216" s="239"/>
      <c r="L1216" s="239"/>
      <c r="M1216" s="239"/>
      <c r="N1216" s="239"/>
      <c r="O1216" s="239"/>
      <c r="P1216" s="239"/>
      <c r="Q1216" s="239"/>
      <c r="R1216" s="239"/>
      <c r="S1216" s="239"/>
      <c r="T1216" s="239"/>
      <c r="U1216" s="239"/>
      <c r="V1216" s="239"/>
      <c r="W1216" s="239"/>
      <c r="X1216" s="248"/>
      <c r="Y1216" s="248"/>
      <c r="Z1216" s="239"/>
      <c r="AA1216" s="239"/>
      <c r="AB1216" s="239"/>
      <c r="AC1216" s="239"/>
      <c r="AD1216" s="239"/>
      <c r="AE1216" s="239"/>
      <c r="AF1216" s="239"/>
      <c r="AG1216" s="239"/>
      <c r="AH1216" s="239"/>
      <c r="AI1216" s="239"/>
      <c r="AJ1216" s="248"/>
      <c r="AK1216" s="248"/>
      <c r="AL1216" s="248"/>
      <c r="AM1216" s="248"/>
      <c r="AN1216" s="248"/>
      <c r="AO1216" s="248"/>
      <c r="AP1216" s="248"/>
      <c r="AQ1216" s="248"/>
      <c r="AR1216" s="248"/>
      <c r="AS1216" s="248"/>
      <c r="AT1216" s="248"/>
      <c r="AU1216" s="248"/>
      <c r="AV1216" s="248"/>
      <c r="AW1216" s="248"/>
      <c r="AX1216" s="248"/>
      <c r="AY1216" s="248"/>
      <c r="AZ1216" s="248"/>
      <c r="BA1216" s="248"/>
      <c r="BB1216" s="248"/>
      <c r="BC1216" s="248"/>
      <c r="BD1216" s="248"/>
      <c r="BE1216" s="248"/>
      <c r="BF1216" s="248"/>
      <c r="BG1216" s="248"/>
      <c r="BH1216" s="248"/>
      <c r="BI1216" s="248"/>
      <c r="BJ1216" s="248"/>
      <c r="BK1216" s="248"/>
      <c r="BL1216" s="248"/>
      <c r="BM1216" s="248"/>
      <c r="BN1216" s="248"/>
      <c r="BO1216" s="248"/>
      <c r="BP1216" s="248"/>
      <c r="BQ1216" s="248"/>
      <c r="BR1216" s="248"/>
      <c r="BS1216" s="248"/>
      <c r="BT1216" s="248"/>
      <c r="BU1216" s="248"/>
      <c r="BV1216" s="248"/>
      <c r="BW1216" s="248"/>
      <c r="BX1216" s="248"/>
      <c r="BY1216" s="248"/>
      <c r="BZ1216" s="239"/>
      <c r="CA1216" s="248"/>
      <c r="CB1216" s="248"/>
      <c r="CC1216" s="248"/>
      <c r="CD1216" s="248"/>
      <c r="CE1216" s="248"/>
      <c r="CF1216" s="248"/>
      <c r="CG1216" s="248"/>
      <c r="CH1216" s="248"/>
      <c r="CI1216" s="248"/>
      <c r="CJ1216" s="239"/>
      <c r="CK1216" s="239"/>
      <c r="CL1216" s="248"/>
      <c r="CM1216" s="248"/>
      <c r="CN1216" s="248"/>
      <c r="CO1216" s="248"/>
      <c r="CP1216" s="248"/>
      <c r="CQ1216" s="248"/>
      <c r="CR1216" s="248"/>
      <c r="CS1216" s="248"/>
      <c r="CT1216" s="248"/>
      <c r="CU1216" s="248"/>
      <c r="CV1216" s="248"/>
      <c r="CW1216" s="248"/>
      <c r="CX1216" s="248"/>
      <c r="CY1216" s="248"/>
      <c r="CZ1216" s="248"/>
      <c r="DA1216" s="248"/>
      <c r="DB1216" s="239"/>
      <c r="DC1216" s="239"/>
      <c r="DD1216" s="239"/>
      <c r="DE1216" s="239"/>
      <c r="DF1216" s="239"/>
      <c r="DG1216" s="239"/>
      <c r="DH1216" s="239"/>
      <c r="DI1216" s="239"/>
      <c r="DJ1216" s="239"/>
      <c r="DK1216" s="239"/>
      <c r="DL1216" s="239"/>
      <c r="DM1216" s="239"/>
      <c r="DN1216" s="249"/>
      <c r="DO1216" s="239"/>
      <c r="DP1216" s="239"/>
      <c r="DQ1216" s="239"/>
      <c r="DR1216" s="239"/>
      <c r="DS1216" s="239"/>
      <c r="DT1216" s="239"/>
      <c r="DU1216" s="239"/>
      <c r="DV1216" s="250"/>
      <c r="DW1216" s="251"/>
      <c r="DX1216" s="252"/>
      <c r="DY1216" s="27"/>
      <c r="DZ1216" s="239"/>
      <c r="EA1216" s="27"/>
      <c r="EB1216" s="27"/>
      <c r="EC1216" s="239"/>
      <c r="ED1216" s="27"/>
      <c r="EE1216" s="27"/>
      <c r="EF1216" s="239"/>
      <c r="EI1216" s="239"/>
      <c r="EJ1216" s="27"/>
      <c r="EK1216" s="27"/>
      <c r="EL1216" s="239"/>
      <c r="EM1216" s="27"/>
      <c r="EN1216" s="27"/>
      <c r="EO1216" s="239"/>
      <c r="EP1216" s="27"/>
      <c r="EQ1216" s="27"/>
      <c r="ER1216" s="27"/>
      <c r="ES1216" s="27"/>
      <c r="ET1216" s="27"/>
      <c r="EU1216" s="27"/>
      <c r="EV1216" s="27"/>
      <c r="EW1216" s="27"/>
      <c r="EX1216" s="27"/>
      <c r="EY1216" s="27"/>
      <c r="EZ1216" s="27"/>
      <c r="FA1216" s="27"/>
      <c r="FB1216" s="27"/>
      <c r="FC1216" s="27"/>
      <c r="FD1216" s="27"/>
      <c r="FE1216" s="27"/>
      <c r="FF1216" s="27"/>
      <c r="FG1216" s="27"/>
      <c r="FH1216" s="27"/>
    </row>
    <row r="1217" spans="1:164" ht="15.5" x14ac:dyDescent="0.35">
      <c r="A1217" s="247" t="s">
        <v>459</v>
      </c>
      <c r="B1217" s="254" t="str">
        <f t="shared" ref="B1217:Z1217" si="1238">+B2638</f>
        <v>...</v>
      </c>
      <c r="C1217" s="254" t="e">
        <f t="shared" si="1238"/>
        <v>#VALUE!</v>
      </c>
      <c r="D1217" s="254" t="e">
        <f t="shared" si="1238"/>
        <v>#VALUE!</v>
      </c>
      <c r="E1217" s="254" t="e">
        <f t="shared" si="1238"/>
        <v>#VALUE!</v>
      </c>
      <c r="F1217" s="254" t="e">
        <f t="shared" si="1238"/>
        <v>#VALUE!</v>
      </c>
      <c r="G1217" s="254" t="e">
        <f t="shared" si="1238"/>
        <v>#VALUE!</v>
      </c>
      <c r="H1217" s="254" t="e">
        <f t="shared" si="1238"/>
        <v>#VALUE!</v>
      </c>
      <c r="I1217" s="254">
        <f t="shared" si="1238"/>
        <v>194.02803613776837</v>
      </c>
      <c r="J1217" s="254">
        <f t="shared" si="1238"/>
        <v>227.82345933719944</v>
      </c>
      <c r="K1217" s="254">
        <f t="shared" si="1238"/>
        <v>43.722877192420356</v>
      </c>
      <c r="L1217" s="254">
        <f t="shared" si="1238"/>
        <v>44.597751938177908</v>
      </c>
      <c r="M1217" s="254" t="e">
        <f t="shared" si="1238"/>
        <v>#VALUE!</v>
      </c>
      <c r="N1217" s="254" t="e">
        <f t="shared" si="1238"/>
        <v>#VALUE!</v>
      </c>
      <c r="O1217" s="254" t="e">
        <f t="shared" si="1238"/>
        <v>#VALUE!</v>
      </c>
      <c r="P1217" s="254" t="e">
        <f t="shared" si="1238"/>
        <v>#VALUE!</v>
      </c>
      <c r="Q1217" s="254" t="e">
        <f t="shared" si="1238"/>
        <v>#VALUE!</v>
      </c>
      <c r="R1217" s="254" t="e">
        <f t="shared" si="1238"/>
        <v>#VALUE!</v>
      </c>
      <c r="S1217" s="254" t="e">
        <f t="shared" si="1238"/>
        <v>#VALUE!</v>
      </c>
      <c r="T1217" s="254" t="e">
        <f t="shared" si="1238"/>
        <v>#VALUE!</v>
      </c>
      <c r="U1217" s="254" t="e">
        <f t="shared" si="1238"/>
        <v>#VALUE!</v>
      </c>
      <c r="V1217" s="254" t="e">
        <f t="shared" si="1238"/>
        <v>#VALUE!</v>
      </c>
      <c r="W1217" s="254" t="e">
        <f t="shared" si="1238"/>
        <v>#VALUE!</v>
      </c>
      <c r="X1217" s="255" t="e">
        <f t="shared" si="1238"/>
        <v>#VALUE!</v>
      </c>
      <c r="Y1217" s="255" t="e">
        <f t="shared" si="1238"/>
        <v>#VALUE!</v>
      </c>
      <c r="Z1217" s="254" t="e">
        <f t="shared" si="1238"/>
        <v>#VALUE!</v>
      </c>
      <c r="AA1217" s="254" t="e">
        <f>+AA2638</f>
        <v>#VALUE!</v>
      </c>
      <c r="AB1217" s="254">
        <v>900.12890768876787</v>
      </c>
      <c r="AC1217" s="254">
        <v>850.41119178110057</v>
      </c>
      <c r="AD1217" s="254">
        <v>512.08802735058498</v>
      </c>
      <c r="AE1217" s="254" t="e">
        <f>+AE2638</f>
        <v>#VALUE!</v>
      </c>
      <c r="AF1217" s="254">
        <v>1072.6843814100939</v>
      </c>
      <c r="AG1217" s="254">
        <v>595.68385820912226</v>
      </c>
      <c r="AH1217" s="254">
        <v>484.56899223658547</v>
      </c>
      <c r="AI1217" s="254">
        <v>484.52340936387736</v>
      </c>
      <c r="AJ1217" s="255" t="e">
        <f>+AJ2638</f>
        <v>#VALUE!</v>
      </c>
      <c r="AK1217" s="255">
        <v>925.25025600856497</v>
      </c>
      <c r="AL1217" s="255">
        <v>511.53649999999834</v>
      </c>
      <c r="AM1217" s="255">
        <v>-61.097399999998743</v>
      </c>
      <c r="AN1217" s="255">
        <v>25.402699999998731</v>
      </c>
      <c r="AO1217" s="255" t="e">
        <f>+AO2638</f>
        <v>#VALUE!</v>
      </c>
      <c r="AP1217" s="255">
        <v>-258.03760776861964</v>
      </c>
      <c r="AQ1217" s="255">
        <v>-80.870986305733823</v>
      </c>
      <c r="AR1217" s="255">
        <v>-410.62560623489662</v>
      </c>
      <c r="AS1217" s="255">
        <f>+AS2638</f>
        <v>4.2000000001280569E-2</v>
      </c>
      <c r="AT1217" s="255">
        <v>990.73754732306043</v>
      </c>
      <c r="AU1217" s="255">
        <v>238.8452151845886</v>
      </c>
      <c r="AV1217" s="255">
        <v>-240.83920554332872</v>
      </c>
      <c r="AW1217" s="255">
        <v>-508.60365942059798</v>
      </c>
      <c r="AX1217" s="255">
        <f>+AX2638</f>
        <v>-42.356000000001586</v>
      </c>
      <c r="AY1217" s="255"/>
      <c r="AZ1217" s="255">
        <v>558.72921068515461</v>
      </c>
      <c r="BA1217" s="255">
        <v>513.63836556718707</v>
      </c>
      <c r="BB1217" s="255">
        <v>751.47484006636842</v>
      </c>
      <c r="BC1217" s="255">
        <v>104.59024341325312</v>
      </c>
      <c r="BD1217" s="255">
        <v>578.13232950843121</v>
      </c>
      <c r="BE1217" s="255">
        <v>449.33099810658496</v>
      </c>
      <c r="BF1217" s="255">
        <f>+BF2638</f>
        <v>877.18200000000252</v>
      </c>
      <c r="BG1217" s="255">
        <v>437.70006476048184</v>
      </c>
      <c r="BH1217" s="255">
        <v>225.723834170587</v>
      </c>
      <c r="BI1217" s="255">
        <v>937.07341477339651</v>
      </c>
      <c r="BJ1217" s="255">
        <v>415.98526183375361</v>
      </c>
      <c r="BK1217" s="255">
        <v>947.78622203903615</v>
      </c>
      <c r="BL1217" s="255">
        <v>394.41649232801137</v>
      </c>
      <c r="BM1217" s="255">
        <v>1126.2670763195947</v>
      </c>
      <c r="BN1217" s="255">
        <v>372.42057597623716</v>
      </c>
      <c r="BO1217" s="255">
        <f>+BO2638</f>
        <v>704.40200000000004</v>
      </c>
      <c r="BP1217" s="255">
        <v>805.71689716252513</v>
      </c>
      <c r="BQ1217" s="255">
        <v>154.92960458049492</v>
      </c>
      <c r="BR1217" s="255">
        <v>-220.89487316975828</v>
      </c>
      <c r="BS1217" s="255">
        <v>-1060.0592539289628</v>
      </c>
      <c r="BT1217" s="255">
        <v>-479.66150223907789</v>
      </c>
      <c r="BU1217" s="255">
        <v>-1120.0828600447694</v>
      </c>
      <c r="BV1217" s="255">
        <v>-1740.306784005099</v>
      </c>
      <c r="BW1217" s="255">
        <v>463.95946045269375</v>
      </c>
      <c r="BX1217" s="255">
        <v>-197.70388167284</v>
      </c>
      <c r="BY1217" s="255">
        <v>-375.88717108190394</v>
      </c>
      <c r="BZ1217" s="254">
        <v>1183.5341348762977</v>
      </c>
      <c r="CA1217" s="255">
        <f>+CA2638</f>
        <v>1468.2079999999969</v>
      </c>
      <c r="CB1217" s="255">
        <v>1235.139311787616</v>
      </c>
      <c r="CC1217" s="255">
        <v>1040.3780901388091</v>
      </c>
      <c r="CD1217" s="255">
        <v>551.04207624702576</v>
      </c>
      <c r="CE1217" s="255">
        <v>834.34555527916928</v>
      </c>
      <c r="CF1217" s="255">
        <v>1155.4868761515208</v>
      </c>
      <c r="CG1217" s="255">
        <v>841.49226464710046</v>
      </c>
      <c r="CH1217" s="255">
        <v>1739.3365404788765</v>
      </c>
      <c r="CI1217" s="255">
        <v>1560.2775442795555</v>
      </c>
      <c r="CJ1217" s="254">
        <v>1992.2437031396166</v>
      </c>
      <c r="CK1217" s="254">
        <v>1704.146391474409</v>
      </c>
      <c r="CL1217" s="255">
        <f>+CL2638</f>
        <v>1722.4382865270018</v>
      </c>
      <c r="CM1217" s="255">
        <v>1704.3655013481402</v>
      </c>
      <c r="CN1217" s="255">
        <v>1943.2773434977062</v>
      </c>
      <c r="CO1217" s="255">
        <v>2043.6095741909339</v>
      </c>
      <c r="CP1217" s="255">
        <v>2059.7151484179049</v>
      </c>
      <c r="CQ1217" s="255">
        <v>2044.7996743652111</v>
      </c>
      <c r="CR1217" s="255">
        <v>1846.722114576125</v>
      </c>
      <c r="CS1217" s="255">
        <v>2127.3868107519556</v>
      </c>
      <c r="CT1217" s="255">
        <v>1995.2650673164753</v>
      </c>
      <c r="CU1217" s="255">
        <v>1771.5760766996391</v>
      </c>
      <c r="CV1217" s="255">
        <v>2532.9396885615133</v>
      </c>
      <c r="CW1217" s="255">
        <v>2351.9645292826644</v>
      </c>
      <c r="CX1217" s="255">
        <v>2542.0102534883335</v>
      </c>
      <c r="CY1217" s="255">
        <v>2401.071580465974</v>
      </c>
      <c r="CZ1217" s="255">
        <v>2023.2135242315635</v>
      </c>
      <c r="DA1217" s="255">
        <f t="shared" ref="DA1217" si="1239">+DA2638</f>
        <v>2106.274713472998</v>
      </c>
      <c r="DB1217" s="254">
        <v>1968.6394138751057</v>
      </c>
      <c r="DC1217" s="254">
        <v>1730.5903701742936</v>
      </c>
      <c r="DD1217" s="254">
        <v>1296.2470299445195</v>
      </c>
      <c r="DE1217" s="254">
        <v>2327.4945565570233</v>
      </c>
      <c r="DF1217" s="254">
        <v>2155.3530400261043</v>
      </c>
      <c r="DG1217" s="254">
        <v>1773.6125082969702</v>
      </c>
      <c r="DH1217" s="254">
        <v>1732.4983562385205</v>
      </c>
      <c r="DI1217" s="254">
        <v>1623.018459281484</v>
      </c>
      <c r="DJ1217" s="254">
        <v>1340.4165718640943</v>
      </c>
      <c r="DK1217" s="254">
        <v>1695.5782700288946</v>
      </c>
      <c r="DL1217" s="254">
        <v>1598.0183012539201</v>
      </c>
      <c r="DM1217" s="254">
        <v>1396.3809409445894</v>
      </c>
      <c r="DN1217" s="256">
        <f t="shared" ref="DN1217" si="1240">+DN2638</f>
        <v>1594.5099526890008</v>
      </c>
      <c r="DO1217" s="254">
        <v>1396.3809409445894</v>
      </c>
      <c r="DP1217" s="254">
        <v>2528.2424233596066</v>
      </c>
      <c r="DQ1217" s="254">
        <v>2402.090667454162</v>
      </c>
      <c r="DR1217" s="254">
        <v>2283.883945395999</v>
      </c>
      <c r="DS1217" s="254">
        <v>2722.8406088094962</v>
      </c>
      <c r="DT1217" s="254">
        <v>2575.399415437365</v>
      </c>
      <c r="DU1217" s="254">
        <v>2599.5259892868744</v>
      </c>
      <c r="DV1217" s="257">
        <f>+DV2638</f>
        <v>3201.5768791595474</v>
      </c>
      <c r="DW1217" s="258">
        <f>+DW2638</f>
        <v>2976.7245768871144</v>
      </c>
      <c r="DX1217" s="259">
        <f>+DX2638</f>
        <v>2383.4503046873251</v>
      </c>
      <c r="DY1217" s="27"/>
      <c r="DZ1217" s="254">
        <f>+DZ2638</f>
        <v>2598.6827463579903</v>
      </c>
      <c r="EA1217" s="27"/>
      <c r="EB1217" s="27"/>
      <c r="EC1217" s="254">
        <f>+EC2638</f>
        <v>2357.8270774305056</v>
      </c>
      <c r="ED1217" s="27"/>
      <c r="EE1217" s="27"/>
      <c r="EF1217" s="254">
        <f>+EF2638</f>
        <v>2351.7099981343999</v>
      </c>
      <c r="EI1217" s="254">
        <f>+EI2638</f>
        <v>2639.132003601102</v>
      </c>
      <c r="EJ1217" s="27"/>
      <c r="EK1217" s="27"/>
      <c r="EL1217" s="254">
        <f>+EL2638</f>
        <v>2812.2554089157748</v>
      </c>
      <c r="EM1217" s="27"/>
      <c r="EN1217" s="27"/>
      <c r="EO1217" s="254">
        <f>+EO2638</f>
        <v>3116.5132199132859</v>
      </c>
      <c r="EP1217" s="27"/>
      <c r="EQ1217" s="27"/>
      <c r="ER1217" s="27"/>
      <c r="ES1217" s="27"/>
      <c r="ET1217" s="27"/>
      <c r="EU1217" s="27"/>
      <c r="EV1217" s="27"/>
      <c r="EW1217" s="27"/>
      <c r="EX1217" s="27"/>
      <c r="EY1217" s="27"/>
      <c r="EZ1217" s="27"/>
      <c r="FA1217" s="27"/>
      <c r="FB1217" s="27"/>
      <c r="FC1217" s="27"/>
      <c r="FD1217" s="27"/>
      <c r="FE1217" s="27"/>
      <c r="FF1217" s="27"/>
      <c r="FG1217" s="27"/>
      <c r="FH1217" s="27"/>
    </row>
    <row r="1218" spans="1:164" ht="15.5" x14ac:dyDescent="0.35">
      <c r="A1218" s="247"/>
      <c r="B1218" s="254"/>
      <c r="C1218" s="254"/>
      <c r="D1218" s="254"/>
      <c r="E1218" s="254"/>
      <c r="F1218" s="254"/>
      <c r="G1218" s="254"/>
      <c r="H1218" s="254"/>
      <c r="I1218" s="254"/>
      <c r="J1218" s="254"/>
      <c r="K1218" s="254"/>
      <c r="L1218" s="254"/>
      <c r="M1218" s="254"/>
      <c r="N1218" s="254"/>
      <c r="O1218" s="254"/>
      <c r="P1218" s="254"/>
      <c r="Q1218" s="254"/>
      <c r="R1218" s="254"/>
      <c r="S1218" s="254"/>
      <c r="T1218" s="254"/>
      <c r="U1218" s="254"/>
      <c r="V1218" s="254"/>
      <c r="W1218" s="254"/>
      <c r="X1218" s="255"/>
      <c r="Y1218" s="255"/>
      <c r="Z1218" s="254"/>
      <c r="AA1218" s="254"/>
      <c r="AB1218" s="254"/>
      <c r="AC1218" s="254"/>
      <c r="AD1218" s="254"/>
      <c r="AE1218" s="254"/>
      <c r="AF1218" s="254"/>
      <c r="AG1218" s="254"/>
      <c r="AH1218" s="254"/>
      <c r="AI1218" s="254"/>
      <c r="AJ1218" s="255"/>
      <c r="AK1218" s="255"/>
      <c r="AL1218" s="255"/>
      <c r="AM1218" s="255"/>
      <c r="AN1218" s="255"/>
      <c r="AO1218" s="255"/>
      <c r="AP1218" s="255"/>
      <c r="AQ1218" s="255"/>
      <c r="AR1218" s="255"/>
      <c r="AS1218" s="255"/>
      <c r="AT1218" s="255"/>
      <c r="AU1218" s="255"/>
      <c r="AV1218" s="255"/>
      <c r="AW1218" s="255"/>
      <c r="AX1218" s="255"/>
      <c r="AY1218" s="255"/>
      <c r="AZ1218" s="255"/>
      <c r="BA1218" s="255"/>
      <c r="BB1218" s="255"/>
      <c r="BC1218" s="255"/>
      <c r="BD1218" s="255"/>
      <c r="BE1218" s="255"/>
      <c r="BF1218" s="255"/>
      <c r="BG1218" s="255"/>
      <c r="BH1218" s="255"/>
      <c r="BI1218" s="255"/>
      <c r="BJ1218" s="255"/>
      <c r="BK1218" s="255"/>
      <c r="BL1218" s="255"/>
      <c r="BM1218" s="255"/>
      <c r="BN1218" s="255"/>
      <c r="BO1218" s="255"/>
      <c r="BP1218" s="255"/>
      <c r="BQ1218" s="255"/>
      <c r="BR1218" s="255"/>
      <c r="BS1218" s="255"/>
      <c r="BT1218" s="255"/>
      <c r="BU1218" s="255"/>
      <c r="BV1218" s="255"/>
      <c r="BW1218" s="255"/>
      <c r="BX1218" s="255"/>
      <c r="BY1218" s="255"/>
      <c r="BZ1218" s="254"/>
      <c r="CA1218" s="255"/>
      <c r="CB1218" s="255"/>
      <c r="CC1218" s="255"/>
      <c r="CD1218" s="255"/>
      <c r="CE1218" s="255"/>
      <c r="CF1218" s="255"/>
      <c r="CG1218" s="255"/>
      <c r="CH1218" s="255"/>
      <c r="CI1218" s="255"/>
      <c r="CJ1218" s="254"/>
      <c r="CK1218" s="254"/>
      <c r="CL1218" s="255"/>
      <c r="CM1218" s="255"/>
      <c r="CN1218" s="255"/>
      <c r="CO1218" s="255"/>
      <c r="CP1218" s="255"/>
      <c r="CQ1218" s="255"/>
      <c r="CR1218" s="255"/>
      <c r="CS1218" s="255"/>
      <c r="CT1218" s="255"/>
      <c r="CU1218" s="255"/>
      <c r="CV1218" s="255"/>
      <c r="CW1218" s="255"/>
      <c r="CX1218" s="255"/>
      <c r="CY1218" s="255"/>
      <c r="CZ1218" s="255"/>
      <c r="DA1218" s="255"/>
      <c r="DB1218" s="254"/>
      <c r="DC1218" s="254"/>
      <c r="DD1218" s="254"/>
      <c r="DE1218" s="254"/>
      <c r="DF1218" s="254"/>
      <c r="DG1218" s="254"/>
      <c r="DH1218" s="254"/>
      <c r="DI1218" s="254"/>
      <c r="DJ1218" s="254"/>
      <c r="DK1218" s="254"/>
      <c r="DL1218" s="254"/>
      <c r="DM1218" s="254"/>
      <c r="DN1218" s="256"/>
      <c r="DO1218" s="254"/>
      <c r="DP1218" s="254"/>
      <c r="DQ1218" s="254"/>
      <c r="DR1218" s="254"/>
      <c r="DS1218" s="254"/>
      <c r="DT1218" s="254"/>
      <c r="DU1218" s="254"/>
      <c r="DV1218" s="257"/>
      <c r="DW1218" s="258"/>
      <c r="DX1218" s="259"/>
      <c r="DY1218" s="27"/>
      <c r="DZ1218" s="254"/>
      <c r="EA1218" s="27"/>
      <c r="EB1218" s="27"/>
      <c r="EC1218" s="254"/>
      <c r="ED1218" s="27"/>
      <c r="EE1218" s="27"/>
      <c r="EF1218" s="254"/>
      <c r="EI1218" s="254"/>
      <c r="EJ1218" s="27"/>
      <c r="EK1218" s="27"/>
      <c r="EL1218" s="254"/>
      <c r="EM1218" s="27"/>
      <c r="EN1218" s="27"/>
      <c r="EO1218" s="254"/>
      <c r="EP1218" s="27"/>
      <c r="EQ1218" s="27"/>
      <c r="ER1218" s="27"/>
      <c r="ES1218" s="27"/>
      <c r="ET1218" s="27"/>
      <c r="EU1218" s="27"/>
      <c r="EV1218" s="27"/>
      <c r="EW1218" s="27"/>
      <c r="EX1218" s="27"/>
      <c r="EY1218" s="27"/>
      <c r="EZ1218" s="27"/>
      <c r="FA1218" s="27"/>
      <c r="FB1218" s="27"/>
      <c r="FC1218" s="27"/>
      <c r="FD1218" s="27"/>
      <c r="FE1218" s="27"/>
      <c r="FF1218" s="27"/>
      <c r="FG1218" s="27"/>
      <c r="FH1218" s="27"/>
    </row>
    <row r="1219" spans="1:164" ht="15.5" x14ac:dyDescent="0.35">
      <c r="A1219" s="247" t="s">
        <v>460</v>
      </c>
      <c r="B1219" s="254" t="str">
        <f t="shared" ref="B1219:Z1219" si="1241">B2639</f>
        <v>...</v>
      </c>
      <c r="C1219" s="254" t="e">
        <f t="shared" si="1241"/>
        <v>#REF!</v>
      </c>
      <c r="D1219" s="254" t="e">
        <f t="shared" si="1241"/>
        <v>#REF!</v>
      </c>
      <c r="E1219" s="254" t="e">
        <f t="shared" si="1241"/>
        <v>#REF!</v>
      </c>
      <c r="F1219" s="254" t="e">
        <f t="shared" si="1241"/>
        <v>#REF!</v>
      </c>
      <c r="G1219" s="254" t="e">
        <f t="shared" si="1241"/>
        <v>#REF!</v>
      </c>
      <c r="H1219" s="254" t="e">
        <f t="shared" si="1241"/>
        <v>#REF!</v>
      </c>
      <c r="I1219" s="254" t="e">
        <f t="shared" si="1241"/>
        <v>#REF!</v>
      </c>
      <c r="J1219" s="254" t="e">
        <f t="shared" si="1241"/>
        <v>#REF!</v>
      </c>
      <c r="K1219" s="254" t="e">
        <f t="shared" si="1241"/>
        <v>#REF!</v>
      </c>
      <c r="L1219" s="254" t="e">
        <f t="shared" si="1241"/>
        <v>#REF!</v>
      </c>
      <c r="M1219" s="254" t="e">
        <f t="shared" si="1241"/>
        <v>#REF!</v>
      </c>
      <c r="N1219" s="254" t="e">
        <f t="shared" si="1241"/>
        <v>#REF!</v>
      </c>
      <c r="O1219" s="254" t="e">
        <f t="shared" si="1241"/>
        <v>#VALUE!</v>
      </c>
      <c r="P1219" s="254" t="e">
        <f t="shared" si="1241"/>
        <v>#VALUE!</v>
      </c>
      <c r="Q1219" s="254" t="e">
        <f t="shared" si="1241"/>
        <v>#VALUE!</v>
      </c>
      <c r="R1219" s="254" t="e">
        <f t="shared" si="1241"/>
        <v>#VALUE!</v>
      </c>
      <c r="S1219" s="254" t="e">
        <f t="shared" si="1241"/>
        <v>#VALUE!</v>
      </c>
      <c r="T1219" s="254" t="e">
        <f t="shared" si="1241"/>
        <v>#VALUE!</v>
      </c>
      <c r="U1219" s="254" t="e">
        <f t="shared" si="1241"/>
        <v>#VALUE!</v>
      </c>
      <c r="V1219" s="254" t="e">
        <f t="shared" si="1241"/>
        <v>#VALUE!</v>
      </c>
      <c r="W1219" s="254" t="e">
        <f t="shared" si="1241"/>
        <v>#VALUE!</v>
      </c>
      <c r="X1219" s="255" t="e">
        <f t="shared" si="1241"/>
        <v>#VALUE!</v>
      </c>
      <c r="Y1219" s="255" t="e">
        <f t="shared" si="1241"/>
        <v>#VALUE!</v>
      </c>
      <c r="Z1219" s="254" t="e">
        <f t="shared" si="1241"/>
        <v>#VALUE!</v>
      </c>
      <c r="AA1219" s="254" t="e">
        <f>AA2639</f>
        <v>#VALUE!</v>
      </c>
      <c r="AB1219" s="254">
        <v>-21.681724405321802</v>
      </c>
      <c r="AC1219" s="254">
        <v>-228.92147300654142</v>
      </c>
      <c r="AD1219" s="254">
        <v>-92.02474155102027</v>
      </c>
      <c r="AE1219" s="254" t="e">
        <f>AE2639</f>
        <v>#VALUE!</v>
      </c>
      <c r="AF1219" s="254">
        <v>-245.245661601959</v>
      </c>
      <c r="AG1219" s="254">
        <v>1000.2871583661617</v>
      </c>
      <c r="AH1219" s="254">
        <v>945.27199862518864</v>
      </c>
      <c r="AI1219" s="254">
        <v>1480.7611006801017</v>
      </c>
      <c r="AJ1219" s="255" t="e">
        <f>AJ2639</f>
        <v>#VALUE!</v>
      </c>
      <c r="AK1219" s="255">
        <v>2769.7500043298</v>
      </c>
      <c r="AL1219" s="255">
        <v>2372.7506684315499</v>
      </c>
      <c r="AM1219" s="255">
        <v>2434.2665668623049</v>
      </c>
      <c r="AN1219" s="255">
        <v>2221.143427360541</v>
      </c>
      <c r="AO1219" s="255" t="e">
        <f>AO2639</f>
        <v>#VALUE!</v>
      </c>
      <c r="AP1219" s="255">
        <v>1607.2990769725984</v>
      </c>
      <c r="AQ1219" s="255">
        <v>1430.5451051084319</v>
      </c>
      <c r="AR1219" s="255">
        <v>1557.1348147821172</v>
      </c>
      <c r="AS1219" s="255" t="e">
        <f>AS2639</f>
        <v>#VALUE!</v>
      </c>
      <c r="AT1219" s="255">
        <v>673.27744359175995</v>
      </c>
      <c r="AU1219" s="255">
        <v>1066.6842821029386</v>
      </c>
      <c r="AV1219" s="255">
        <v>150.657062849863</v>
      </c>
      <c r="AW1219" s="255">
        <v>59.097497890003069</v>
      </c>
      <c r="AX1219" s="255" t="e">
        <f>AX2639</f>
        <v>#VALUE!</v>
      </c>
      <c r="AY1219" s="255"/>
      <c r="AZ1219" s="255">
        <v>-98.570553520701651</v>
      </c>
      <c r="BA1219" s="255">
        <v>510.99536082664781</v>
      </c>
      <c r="BB1219" s="255">
        <v>363.13829652788627</v>
      </c>
      <c r="BC1219" s="255">
        <v>269.47748054628391</v>
      </c>
      <c r="BD1219" s="255">
        <v>389.21627214161163</v>
      </c>
      <c r="BE1219" s="255">
        <v>889.60875932966701</v>
      </c>
      <c r="BF1219" s="255" t="e">
        <f>BF2639</f>
        <v>#VALUE!</v>
      </c>
      <c r="BG1219" s="255">
        <v>143.81755442342728</v>
      </c>
      <c r="BH1219" s="255">
        <v>319.27209270102685</v>
      </c>
      <c r="BI1219" s="255">
        <v>381.61401862094499</v>
      </c>
      <c r="BJ1219" s="255">
        <v>817.69634737116576</v>
      </c>
      <c r="BK1219" s="255">
        <v>366.73966970153197</v>
      </c>
      <c r="BL1219" s="255">
        <v>612.21556605335718</v>
      </c>
      <c r="BM1219" s="255">
        <v>355.65385638150838</v>
      </c>
      <c r="BN1219" s="255">
        <v>552.61698914301633</v>
      </c>
      <c r="BO1219" s="255">
        <f>BO2639</f>
        <v>566.62648242738032</v>
      </c>
      <c r="BP1219" s="255">
        <v>328.29784022013882</v>
      </c>
      <c r="BQ1219" s="255">
        <v>-79.713496732896601</v>
      </c>
      <c r="BR1219" s="255">
        <v>933.16615368738894</v>
      </c>
      <c r="BS1219" s="255">
        <v>2183.1846780130254</v>
      </c>
      <c r="BT1219" s="255">
        <v>1026.1734868795793</v>
      </c>
      <c r="BU1219" s="255">
        <v>1710.5174597910136</v>
      </c>
      <c r="BV1219" s="255">
        <v>2081.6386210208093</v>
      </c>
      <c r="BW1219" s="255">
        <v>615.55135248280931</v>
      </c>
      <c r="BX1219" s="255">
        <v>845.83058639472438</v>
      </c>
      <c r="BY1219" s="255">
        <v>1125.3404188351196</v>
      </c>
      <c r="BZ1219" s="254">
        <v>1783.5836368325399</v>
      </c>
      <c r="CA1219" s="255">
        <f>CA2639</f>
        <v>2267.3299999999981</v>
      </c>
      <c r="CB1219" s="255">
        <v>771.08519656100179</v>
      </c>
      <c r="CC1219" s="255">
        <v>741.787187165457</v>
      </c>
      <c r="CD1219" s="255">
        <v>1341.3024550422961</v>
      </c>
      <c r="CE1219" s="255">
        <v>1396.4210235406536</v>
      </c>
      <c r="CF1219" s="255">
        <v>2737.1085778731594</v>
      </c>
      <c r="CG1219" s="255">
        <v>2918.4066379605374</v>
      </c>
      <c r="CH1219" s="255">
        <v>2315.4769664218693</v>
      </c>
      <c r="CI1219" s="255">
        <v>2485.4769676927008</v>
      </c>
      <c r="CJ1219" s="254">
        <v>2457.3305487516573</v>
      </c>
      <c r="CK1219" s="254">
        <v>3168.5726332417962</v>
      </c>
      <c r="CL1219" s="255">
        <f>CL2639</f>
        <v>3131.7356888135746</v>
      </c>
      <c r="CM1219" s="255">
        <v>943.49761782159476</v>
      </c>
      <c r="CN1219" s="255">
        <v>1288.6208551244326</v>
      </c>
      <c r="CO1219" s="255">
        <v>1312.1465225813208</v>
      </c>
      <c r="CP1219" s="255">
        <v>275.52544865559503</v>
      </c>
      <c r="CQ1219" s="255">
        <v>1414.6984656025652</v>
      </c>
      <c r="CR1219" s="255">
        <v>2241.7322463771325</v>
      </c>
      <c r="CS1219" s="255">
        <v>313.17661055520512</v>
      </c>
      <c r="CT1219" s="255">
        <v>1033.0028373119421</v>
      </c>
      <c r="CU1219" s="255">
        <v>1587.8929013546876</v>
      </c>
      <c r="CV1219" s="255">
        <v>1329.445567078943</v>
      </c>
      <c r="CW1219" s="255">
        <v>1370.1460884342196</v>
      </c>
      <c r="CX1219" s="255">
        <v>1771.9244844263048</v>
      </c>
      <c r="CY1219" s="255">
        <v>1585.0013276229802</v>
      </c>
      <c r="CZ1219" s="255">
        <v>1263.1213424650123</v>
      </c>
      <c r="DA1219" s="255">
        <f t="shared" ref="DA1219" si="1242">DA2639</f>
        <v>576.57718222893345</v>
      </c>
      <c r="DB1219" s="254">
        <v>604.79938166581451</v>
      </c>
      <c r="DC1219" s="254">
        <v>1017.7643430550579</v>
      </c>
      <c r="DD1219" s="254">
        <v>1678.969838889936</v>
      </c>
      <c r="DE1219" s="254">
        <v>1213.6346290651727</v>
      </c>
      <c r="DF1219" s="254">
        <v>1622.3849347755149</v>
      </c>
      <c r="DG1219" s="254">
        <v>1782.8971717707009</v>
      </c>
      <c r="DH1219" s="254">
        <v>1026.2341890202933</v>
      </c>
      <c r="DI1219" s="254">
        <v>1351.7132941613618</v>
      </c>
      <c r="DJ1219" s="254">
        <v>1354.5785962248683</v>
      </c>
      <c r="DK1219" s="254">
        <v>2266.7927970970213</v>
      </c>
      <c r="DL1219" s="254">
        <v>2466.2101422724172</v>
      </c>
      <c r="DM1219" s="254">
        <v>-60.656445265123693</v>
      </c>
      <c r="DN1219" s="256">
        <f t="shared" ref="DN1219" si="1243">DN2639</f>
        <v>1680.2684782006709</v>
      </c>
      <c r="DO1219" s="254">
        <v>-60.656445265123693</v>
      </c>
      <c r="DP1219" s="254">
        <v>2166.2299680836804</v>
      </c>
      <c r="DQ1219" s="254">
        <v>2540.6799928541732</v>
      </c>
      <c r="DR1219" s="254">
        <v>4392.0148009436016</v>
      </c>
      <c r="DS1219" s="254">
        <v>1597.6714421606812</v>
      </c>
      <c r="DT1219" s="254">
        <v>1962.1977461565111</v>
      </c>
      <c r="DU1219" s="254">
        <v>3738.2799716782829</v>
      </c>
      <c r="DV1219" s="257">
        <f>DV2639</f>
        <v>3521.7109168234711</v>
      </c>
      <c r="DW1219" s="258">
        <f>DW2639</f>
        <v>3409.1275370060321</v>
      </c>
      <c r="DX1219" s="259">
        <f>DX2639</f>
        <v>1865.3303293810786</v>
      </c>
      <c r="DY1219" s="27"/>
      <c r="DZ1219" s="254">
        <f>DZ2639</f>
        <v>1398.4424238896136</v>
      </c>
      <c r="EA1219" s="27"/>
      <c r="EB1219" s="27"/>
      <c r="EC1219" s="254">
        <f>EC2639</f>
        <v>824.98084952537829</v>
      </c>
      <c r="ED1219" s="27"/>
      <c r="EE1219" s="27"/>
      <c r="EF1219" s="254">
        <f>EF2639</f>
        <v>1539.307126055377</v>
      </c>
      <c r="EI1219" s="254">
        <f>EI2639</f>
        <v>802.79415412748858</v>
      </c>
      <c r="EJ1219" s="27"/>
      <c r="EK1219" s="27"/>
      <c r="EL1219" s="254">
        <f>EL2639</f>
        <v>436.06653762558562</v>
      </c>
      <c r="EM1219" s="27"/>
      <c r="EN1219" s="27"/>
      <c r="EO1219" s="254">
        <f>EO2639</f>
        <v>191.18840510252994</v>
      </c>
      <c r="EP1219" s="27"/>
      <c r="EQ1219" s="27"/>
      <c r="ER1219" s="27"/>
      <c r="ES1219" s="27"/>
      <c r="ET1219" s="27"/>
      <c r="EU1219" s="27"/>
      <c r="EV1219" s="27"/>
      <c r="EW1219" s="27"/>
      <c r="EX1219" s="27"/>
      <c r="EY1219" s="27"/>
      <c r="EZ1219" s="27"/>
      <c r="FA1219" s="27"/>
      <c r="FB1219" s="27"/>
      <c r="FC1219" s="27"/>
      <c r="FD1219" s="27"/>
      <c r="FE1219" s="27"/>
      <c r="FF1219" s="27"/>
      <c r="FG1219" s="27"/>
      <c r="FH1219" s="27"/>
    </row>
    <row r="1220" spans="1:164" ht="15.5" x14ac:dyDescent="0.35">
      <c r="A1220" s="247" t="s">
        <v>461</v>
      </c>
      <c r="B1220" s="254" t="str">
        <f t="shared" ref="B1220:Z1220" si="1244">B2641</f>
        <v>...</v>
      </c>
      <c r="C1220" s="254">
        <f t="shared" si="1244"/>
        <v>40.955999999999989</v>
      </c>
      <c r="D1220" s="254">
        <f t="shared" si="1244"/>
        <v>6.2489999999999668</v>
      </c>
      <c r="E1220" s="254">
        <f t="shared" si="1244"/>
        <v>-80.69199999999995</v>
      </c>
      <c r="F1220" s="254">
        <f t="shared" si="1244"/>
        <v>17.682999999999993</v>
      </c>
      <c r="G1220" s="254">
        <f t="shared" si="1244"/>
        <v>76.088999999999999</v>
      </c>
      <c r="H1220" s="254" t="e">
        <f t="shared" si="1244"/>
        <v>#REF!</v>
      </c>
      <c r="I1220" s="254" t="e">
        <f t="shared" si="1244"/>
        <v>#REF!</v>
      </c>
      <c r="J1220" s="254" t="e">
        <f t="shared" si="1244"/>
        <v>#REF!</v>
      </c>
      <c r="K1220" s="254" t="e">
        <f t="shared" si="1244"/>
        <v>#REF!</v>
      </c>
      <c r="L1220" s="254" t="e">
        <f t="shared" si="1244"/>
        <v>#REF!</v>
      </c>
      <c r="M1220" s="254" t="e">
        <f t="shared" si="1244"/>
        <v>#REF!</v>
      </c>
      <c r="N1220" s="254" t="e">
        <f t="shared" si="1244"/>
        <v>#REF!</v>
      </c>
      <c r="O1220" s="254" t="e">
        <f t="shared" si="1244"/>
        <v>#REF!</v>
      </c>
      <c r="P1220" s="254">
        <f t="shared" si="1244"/>
        <v>598.33314799999982</v>
      </c>
      <c r="Q1220" s="254">
        <f t="shared" si="1244"/>
        <v>-44.718999999999596</v>
      </c>
      <c r="R1220" s="254">
        <f t="shared" si="1244"/>
        <v>26.136309730999869</v>
      </c>
      <c r="S1220" s="254">
        <f t="shared" si="1244"/>
        <v>-355.45160973100008</v>
      </c>
      <c r="T1220" s="254">
        <f t="shared" si="1244"/>
        <v>-1125.5487000000001</v>
      </c>
      <c r="U1220" s="254">
        <f t="shared" si="1244"/>
        <v>-1180.7090000000003</v>
      </c>
      <c r="V1220" s="254">
        <f t="shared" si="1244"/>
        <v>-973.34669999999983</v>
      </c>
      <c r="W1220" s="254">
        <f t="shared" si="1244"/>
        <v>-1175.4614032659993</v>
      </c>
      <c r="X1220" s="255">
        <f t="shared" si="1244"/>
        <v>1392.5525002599993</v>
      </c>
      <c r="Y1220" s="255">
        <f t="shared" si="1244"/>
        <v>566.20373204090038</v>
      </c>
      <c r="Z1220" s="254">
        <f t="shared" si="1244"/>
        <v>-803.94153655790024</v>
      </c>
      <c r="AA1220" s="254">
        <f>AA2641</f>
        <v>382.62240752300022</v>
      </c>
      <c r="AB1220" s="254">
        <v>-361.73270270328021</v>
      </c>
      <c r="AC1220" s="254">
        <v>-553.71228448616694</v>
      </c>
      <c r="AD1220" s="254">
        <v>-351.66575008057453</v>
      </c>
      <c r="AE1220" s="254">
        <f>AE2641</f>
        <v>-222.46600000000035</v>
      </c>
      <c r="AF1220" s="254">
        <v>-264.03627620192719</v>
      </c>
      <c r="AG1220" s="254">
        <v>108.40899472619594</v>
      </c>
      <c r="AH1220" s="254">
        <v>764.11696439855018</v>
      </c>
      <c r="AI1220" s="254">
        <v>1206.6372192755548</v>
      </c>
      <c r="AJ1220" s="255">
        <f>AJ2641</f>
        <v>1017.5800000000002</v>
      </c>
      <c r="AK1220" s="255">
        <v>2024.6166851375599</v>
      </c>
      <c r="AL1220" s="255">
        <v>1408.0568151952277</v>
      </c>
      <c r="AM1220" s="255">
        <v>1887.5866035051301</v>
      </c>
      <c r="AN1220" s="255">
        <v>1559.5162273062704</v>
      </c>
      <c r="AO1220" s="255">
        <f>AO2641</f>
        <v>1721.1269999999995</v>
      </c>
      <c r="AP1220" s="255">
        <v>1226.6443660057489</v>
      </c>
      <c r="AQ1220" s="255">
        <v>1277.8507823856501</v>
      </c>
      <c r="AR1220" s="255">
        <v>1537.3060516490666</v>
      </c>
      <c r="AS1220" s="255">
        <f>AS2641</f>
        <v>2571.5110000000009</v>
      </c>
      <c r="AT1220" s="255">
        <v>-90.712623870750576</v>
      </c>
      <c r="AU1220" s="255">
        <v>1026.7417518195</v>
      </c>
      <c r="AV1220" s="255">
        <v>254.98621782181135</v>
      </c>
      <c r="AW1220" s="255">
        <v>211.56052734587138</v>
      </c>
      <c r="AX1220" s="255">
        <f>AX2641</f>
        <v>-68.564000000000306</v>
      </c>
      <c r="AY1220" s="255"/>
      <c r="AZ1220" s="255">
        <v>-400.92303849654036</v>
      </c>
      <c r="BA1220" s="255">
        <v>-41.160876466055925</v>
      </c>
      <c r="BB1220" s="255">
        <v>-46.622388730103921</v>
      </c>
      <c r="BC1220" s="255">
        <v>508.98601186157066</v>
      </c>
      <c r="BD1220" s="255">
        <v>-109.21840551360356</v>
      </c>
      <c r="BE1220" s="255">
        <v>597.72937108759288</v>
      </c>
      <c r="BF1220" s="255">
        <f>BF2641</f>
        <v>937.9409999999998</v>
      </c>
      <c r="BG1220" s="255">
        <v>-464.57633359068723</v>
      </c>
      <c r="BH1220" s="255">
        <v>303.6262351975538</v>
      </c>
      <c r="BI1220" s="255">
        <v>119.97289731924548</v>
      </c>
      <c r="BJ1220" s="255">
        <v>898.40636556414302</v>
      </c>
      <c r="BK1220" s="255">
        <v>328.68125944026269</v>
      </c>
      <c r="BL1220" s="255">
        <v>1055.0381039512786</v>
      </c>
      <c r="BM1220" s="255">
        <v>222.85246349130284</v>
      </c>
      <c r="BN1220" s="255">
        <v>1017.8860106360744</v>
      </c>
      <c r="BO1220" s="255">
        <f>BO2641</f>
        <v>1080.271999999999</v>
      </c>
      <c r="BP1220" s="255">
        <v>148.39612625531208</v>
      </c>
      <c r="BQ1220" s="255">
        <v>579.07696480803043</v>
      </c>
      <c r="BR1220" s="255">
        <v>1520.6233288368576</v>
      </c>
      <c r="BS1220" s="255">
        <v>4309.0882826311463</v>
      </c>
      <c r="BT1220" s="255">
        <v>1775.5566583548598</v>
      </c>
      <c r="BU1220" s="255">
        <v>2439.178376504271</v>
      </c>
      <c r="BV1220" s="255">
        <v>3568.9776221307911</v>
      </c>
      <c r="BW1220" s="255">
        <v>954.30369986370988</v>
      </c>
      <c r="BX1220" s="255">
        <v>1274.7993183375957</v>
      </c>
      <c r="BY1220" s="255">
        <v>1640.1548832189883</v>
      </c>
      <c r="BZ1220" s="254">
        <v>1716.2196176313182</v>
      </c>
      <c r="CA1220" s="255">
        <f>CA2641</f>
        <v>1954.6710000000012</v>
      </c>
      <c r="CB1220" s="255">
        <v>409.05430875358434</v>
      </c>
      <c r="CC1220" s="255">
        <v>426.53463634729178</v>
      </c>
      <c r="CD1220" s="255">
        <v>1482.7649457987427</v>
      </c>
      <c r="CE1220" s="255">
        <v>-274.16431870392626</v>
      </c>
      <c r="CF1220" s="255">
        <v>1325.1728811593302</v>
      </c>
      <c r="CG1220" s="255">
        <v>1932.5013958195077</v>
      </c>
      <c r="CH1220" s="255">
        <v>868.85869767429176</v>
      </c>
      <c r="CI1220" s="255">
        <v>1244.8499869086454</v>
      </c>
      <c r="CJ1220" s="254">
        <v>1318.2883296167993</v>
      </c>
      <c r="CK1220" s="254">
        <v>1584.5529403129322</v>
      </c>
      <c r="CL1220" s="255">
        <f>CL2641</f>
        <v>1731.0699999999997</v>
      </c>
      <c r="CM1220" s="255">
        <v>1337.876427561896</v>
      </c>
      <c r="CN1220" s="255">
        <v>475.19581108582588</v>
      </c>
      <c r="CO1220" s="255">
        <v>426.66423614620999</v>
      </c>
      <c r="CP1220" s="255">
        <v>-482.64746455316345</v>
      </c>
      <c r="CQ1220" s="255">
        <v>746.30380702281127</v>
      </c>
      <c r="CR1220" s="255">
        <v>1821.0096883418855</v>
      </c>
      <c r="CS1220" s="255">
        <v>511.52438733649069</v>
      </c>
      <c r="CT1220" s="255">
        <v>1520.0572873760502</v>
      </c>
      <c r="CU1220" s="255">
        <v>2233.3747065071129</v>
      </c>
      <c r="CV1220" s="255">
        <v>2348.0170244744768</v>
      </c>
      <c r="CW1220" s="255">
        <v>2718.6405435366796</v>
      </c>
      <c r="CX1220" s="255">
        <v>2581.0425565103797</v>
      </c>
      <c r="CY1220" s="255">
        <v>2659.2224486191208</v>
      </c>
      <c r="CZ1220" s="255">
        <v>2779.340858562733</v>
      </c>
      <c r="DA1220" s="255">
        <f t="shared" ref="DA1220" si="1245">DA2641</f>
        <v>481.21489999999903</v>
      </c>
      <c r="DB1220" s="254">
        <v>-469.73193181660554</v>
      </c>
      <c r="DC1220" s="254">
        <v>93.980329423391595</v>
      </c>
      <c r="DD1220" s="254">
        <v>1047.4913439329212</v>
      </c>
      <c r="DE1220" s="254">
        <v>113.09799730942905</v>
      </c>
      <c r="DF1220" s="254">
        <v>636.76182064735804</v>
      </c>
      <c r="DG1220" s="254">
        <v>1119.1526181920817</v>
      </c>
      <c r="DH1220" s="254">
        <v>144.0214350344213</v>
      </c>
      <c r="DI1220" s="254">
        <v>599.12462883117769</v>
      </c>
      <c r="DJ1220" s="254">
        <v>890.12735604149202</v>
      </c>
      <c r="DK1220" s="254">
        <v>576.16789012347181</v>
      </c>
      <c r="DL1220" s="254">
        <v>866.58720713918046</v>
      </c>
      <c r="DM1220" s="254">
        <v>1585.9984360366907</v>
      </c>
      <c r="DN1220" s="256">
        <f t="shared" ref="DN1220" si="1246">DN2641</f>
        <v>1109.4309131860537</v>
      </c>
      <c r="DO1220" s="254">
        <v>1585.9984360366907</v>
      </c>
      <c r="DP1220" s="254">
        <v>1155.0710446332287</v>
      </c>
      <c r="DQ1220" s="254">
        <v>1606.4871994073583</v>
      </c>
      <c r="DR1220" s="254">
        <v>1755.3345569343692</v>
      </c>
      <c r="DS1220" s="254">
        <v>1285.5967728458054</v>
      </c>
      <c r="DT1220" s="254">
        <v>1749.363314518625</v>
      </c>
      <c r="DU1220" s="254">
        <v>2246.2700299614316</v>
      </c>
      <c r="DV1220" s="257">
        <f>DV2641</f>
        <v>1419.3633970624214</v>
      </c>
      <c r="DW1220" s="258">
        <f>DW2641</f>
        <v>1457.3032559587737</v>
      </c>
      <c r="DX1220" s="259">
        <f>DX2641</f>
        <v>2209.8056155359336</v>
      </c>
      <c r="DY1220" s="27"/>
      <c r="DZ1220" s="254">
        <f>DZ2641</f>
        <v>-175.27334845192308</v>
      </c>
      <c r="EA1220" s="27"/>
      <c r="EB1220" s="27"/>
      <c r="EC1220" s="254">
        <f>EC2641</f>
        <v>-343.07169765758954</v>
      </c>
      <c r="ED1220" s="27"/>
      <c r="EE1220" s="27"/>
      <c r="EF1220" s="254">
        <f>EF2641</f>
        <v>-354.54894823608265</v>
      </c>
      <c r="EI1220" s="254">
        <f>EI2641</f>
        <v>-933.89404899027068</v>
      </c>
      <c r="EJ1220" s="27"/>
      <c r="EK1220" s="27"/>
      <c r="EL1220" s="254">
        <f>EL2641</f>
        <v>-1500.7534260642278</v>
      </c>
      <c r="EM1220" s="27"/>
      <c r="EN1220" s="27"/>
      <c r="EO1220" s="254">
        <f>EO2641</f>
        <v>-1973.9774877115779</v>
      </c>
      <c r="EP1220" s="27"/>
      <c r="EQ1220" s="27"/>
      <c r="ER1220" s="27"/>
      <c r="ES1220" s="27"/>
      <c r="ET1220" s="27"/>
      <c r="EU1220" s="27"/>
      <c r="EV1220" s="27"/>
      <c r="EW1220" s="27"/>
      <c r="EX1220" s="27"/>
      <c r="EY1220" s="27"/>
      <c r="EZ1220" s="27"/>
      <c r="FA1220" s="27"/>
      <c r="FB1220" s="27"/>
      <c r="FC1220" s="27"/>
      <c r="FD1220" s="27"/>
      <c r="FE1220" s="27"/>
      <c r="FF1220" s="27"/>
      <c r="FG1220" s="27"/>
      <c r="FH1220" s="27"/>
    </row>
    <row r="1221" spans="1:164" ht="15.5" x14ac:dyDescent="0.35">
      <c r="A1221" s="247" t="s">
        <v>462</v>
      </c>
      <c r="B1221" s="254" t="str">
        <f t="shared" ref="B1221:Y1222" si="1247">B2643</f>
        <v>...</v>
      </c>
      <c r="C1221" s="254">
        <f t="shared" si="1247"/>
        <v>-6.9127296083610901</v>
      </c>
      <c r="D1221" s="254">
        <f t="shared" si="1247"/>
        <v>29.697205110326777</v>
      </c>
      <c r="E1221" s="254">
        <f t="shared" si="1247"/>
        <v>9.8292426126751735</v>
      </c>
      <c r="F1221" s="254">
        <f t="shared" si="1247"/>
        <v>6.0502218189008126</v>
      </c>
      <c r="G1221" s="254">
        <f t="shared" si="1247"/>
        <v>24.439622761410739</v>
      </c>
      <c r="H1221" s="254">
        <f t="shared" si="1247"/>
        <v>4.6753724014850375</v>
      </c>
      <c r="I1221" s="254">
        <f t="shared" si="1247"/>
        <v>-2.6137324086012379</v>
      </c>
      <c r="J1221" s="254">
        <f t="shared" si="1247"/>
        <v>-11.867303213579866</v>
      </c>
      <c r="K1221" s="254">
        <f t="shared" si="1247"/>
        <v>-4.3588124995724726</v>
      </c>
      <c r="L1221" s="254">
        <f t="shared" si="1247"/>
        <v>-4.0119131910845596</v>
      </c>
      <c r="M1221" s="254">
        <f t="shared" si="1247"/>
        <v>-18.507366525922585</v>
      </c>
      <c r="N1221" s="254">
        <f t="shared" si="1247"/>
        <v>6.2681918942301422</v>
      </c>
      <c r="O1221" s="254">
        <f t="shared" si="1247"/>
        <v>-11.29264292546091</v>
      </c>
      <c r="P1221" s="254">
        <f t="shared" si="1247"/>
        <v>-38.21052236379527</v>
      </c>
      <c r="Q1221" s="254">
        <f t="shared" si="1247"/>
        <v>-34.010000000000062</v>
      </c>
      <c r="R1221" s="254">
        <f t="shared" si="1247"/>
        <v>18.056999999999903</v>
      </c>
      <c r="S1221" s="254">
        <f t="shared" si="1247"/>
        <v>-19.975699999999804</v>
      </c>
      <c r="T1221" s="254">
        <f t="shared" si="1247"/>
        <v>-13.631300000000095</v>
      </c>
      <c r="U1221" s="254">
        <f t="shared" si="1247"/>
        <v>-71.646999999999963</v>
      </c>
      <c r="V1221" s="254">
        <f t="shared" si="1247"/>
        <v>-58.253000000000071</v>
      </c>
      <c r="W1221" s="254">
        <f t="shared" si="1247"/>
        <v>0.10100000000011278</v>
      </c>
      <c r="X1221" s="255">
        <f t="shared" si="1247"/>
        <v>5.2830000000000723</v>
      </c>
      <c r="Y1221" s="255">
        <f t="shared" si="1247"/>
        <v>-12.974793155000157</v>
      </c>
      <c r="Z1221" s="254">
        <f>Z2643</f>
        <v>-40.246799322000072</v>
      </c>
      <c r="AA1221" s="254">
        <f>AA2643</f>
        <v>165.29159247700017</v>
      </c>
      <c r="AB1221" s="254">
        <v>-1.5253988127511775</v>
      </c>
      <c r="AC1221" s="254">
        <v>-73.019361205063802</v>
      </c>
      <c r="AD1221" s="254">
        <v>-199.33397015965579</v>
      </c>
      <c r="AE1221" s="254">
        <f>AE2643</f>
        <v>-327.12099999999998</v>
      </c>
      <c r="AF1221" s="254">
        <v>-28.503511554749501</v>
      </c>
      <c r="AG1221" s="254">
        <v>-63.550999999999874</v>
      </c>
      <c r="AH1221" s="254">
        <v>-41.039000000000101</v>
      </c>
      <c r="AI1221" s="254">
        <v>-41.038999999999987</v>
      </c>
      <c r="AJ1221" s="255">
        <f>AJ2643</f>
        <v>228.72099999999992</v>
      </c>
      <c r="AK1221" s="255">
        <v>-19.150388520013699</v>
      </c>
      <c r="AL1221" s="255">
        <v>-44.109000000000037</v>
      </c>
      <c r="AM1221" s="255">
        <v>-213.68999999999988</v>
      </c>
      <c r="AN1221" s="255">
        <v>-198.22499999999985</v>
      </c>
      <c r="AO1221" s="255">
        <f>AO2643</f>
        <v>-296.72699999999986</v>
      </c>
      <c r="AP1221" s="255">
        <v>-94.447485222043795</v>
      </c>
      <c r="AQ1221" s="255">
        <v>42.742214283327883</v>
      </c>
      <c r="AR1221" s="255">
        <v>-2.9042826800423427</v>
      </c>
      <c r="AS1221" s="255">
        <f>AS2643</f>
        <v>239.4639999999996</v>
      </c>
      <c r="AT1221" s="255">
        <v>19.587515171504201</v>
      </c>
      <c r="AU1221" s="255">
        <v>-52.207226395128941</v>
      </c>
      <c r="AV1221" s="255">
        <v>25.505641891506201</v>
      </c>
      <c r="AW1221" s="255">
        <v>76.730599122652592</v>
      </c>
      <c r="AX1221" s="255">
        <f>AX2643</f>
        <v>50.244000000000199</v>
      </c>
      <c r="AY1221" s="255"/>
      <c r="AZ1221" s="255">
        <v>-3.6549744643821214E-3</v>
      </c>
      <c r="BA1221" s="255">
        <v>-9.0505182778599647E-2</v>
      </c>
      <c r="BB1221" s="255">
        <v>-3.0939910742119991E-2</v>
      </c>
      <c r="BC1221" s="255">
        <v>-2.0310090452198892E-2</v>
      </c>
      <c r="BD1221" s="255">
        <v>113.42929789662244</v>
      </c>
      <c r="BE1221" s="255">
        <v>112.86020792441914</v>
      </c>
      <c r="BF1221" s="255">
        <f>BF2643</f>
        <v>117.4080000000003</v>
      </c>
      <c r="BG1221" s="255">
        <v>19.486805904816379</v>
      </c>
      <c r="BH1221" s="255">
        <v>-20.630142144686175</v>
      </c>
      <c r="BI1221" s="255">
        <v>-26.196241373164412</v>
      </c>
      <c r="BJ1221" s="255">
        <v>-27.124299650930425</v>
      </c>
      <c r="BK1221" s="255">
        <v>1.5892611209260394</v>
      </c>
      <c r="BL1221" s="255">
        <v>-1.9087415558028624</v>
      </c>
      <c r="BM1221" s="255">
        <v>-6.9457642823572314</v>
      </c>
      <c r="BN1221" s="255">
        <v>-9.9845726750313588</v>
      </c>
      <c r="BO1221" s="255">
        <f>BO2643</f>
        <v>-14.481999999998607</v>
      </c>
      <c r="BP1221" s="255">
        <v>-0.61723601801804762</v>
      </c>
      <c r="BQ1221" s="255">
        <v>-43.844436664405293</v>
      </c>
      <c r="BR1221" s="255">
        <v>22.236702966780285</v>
      </c>
      <c r="BS1221" s="255">
        <v>143.34847473120954</v>
      </c>
      <c r="BT1221" s="255">
        <v>18.288202099429327</v>
      </c>
      <c r="BU1221" s="255">
        <v>161.45606474821398</v>
      </c>
      <c r="BV1221" s="255">
        <v>161.31249975224091</v>
      </c>
      <c r="BW1221" s="255">
        <v>80.402806701497866</v>
      </c>
      <c r="BX1221" s="255">
        <v>77.056152870615733</v>
      </c>
      <c r="BY1221" s="255">
        <v>82.971377997389936</v>
      </c>
      <c r="BZ1221" s="254">
        <v>68.46347721604343</v>
      </c>
      <c r="CA1221" s="255">
        <f>CA2643</f>
        <v>-132.2980000000025</v>
      </c>
      <c r="CB1221" s="255">
        <v>-3.0814629271508238</v>
      </c>
      <c r="CC1221" s="255">
        <v>-3.1272048269547668</v>
      </c>
      <c r="CD1221" s="255">
        <v>-3.191468641864958</v>
      </c>
      <c r="CE1221" s="255">
        <v>-13.252255308198073</v>
      </c>
      <c r="CF1221" s="255">
        <v>-20.825940227365209</v>
      </c>
      <c r="CG1221" s="255">
        <v>-14.577168994800559</v>
      </c>
      <c r="CH1221" s="255">
        <v>26.698913933157201</v>
      </c>
      <c r="CI1221" s="255">
        <v>4.9419566158558155</v>
      </c>
      <c r="CJ1221" s="254">
        <v>-133.12890648518623</v>
      </c>
      <c r="CK1221" s="254">
        <v>-150.82344480712254</v>
      </c>
      <c r="CL1221" s="255">
        <f>CL2643</f>
        <v>141.41400000000067</v>
      </c>
      <c r="CM1221" s="255">
        <v>-3.7666650849641883</v>
      </c>
      <c r="CN1221" s="255">
        <v>-4.3758412125544055</v>
      </c>
      <c r="CO1221" s="255">
        <v>-4.4076724078013285</v>
      </c>
      <c r="CP1221" s="255">
        <v>-4.4189385534027679</v>
      </c>
      <c r="CQ1221" s="255">
        <v>-4.4134564169080477</v>
      </c>
      <c r="CR1221" s="255">
        <v>-4.291379621955457</v>
      </c>
      <c r="CS1221" s="255">
        <v>3.0191346473529848</v>
      </c>
      <c r="CT1221" s="255">
        <v>3.165001448665862</v>
      </c>
      <c r="CU1221" s="255">
        <v>3.2958964537556312</v>
      </c>
      <c r="CV1221" s="255">
        <v>10.862979492694649</v>
      </c>
      <c r="CW1221" s="255">
        <v>11.447112683283194</v>
      </c>
      <c r="CX1221" s="255">
        <v>10.895026991740451</v>
      </c>
      <c r="CY1221" s="255">
        <v>11.46480931349106</v>
      </c>
      <c r="CZ1221" s="255">
        <v>11.946560770102224</v>
      </c>
      <c r="DA1221" s="255">
        <f t="shared" ref="DA1221:DA1222" si="1248">DA2643</f>
        <v>9.0750000000025466</v>
      </c>
      <c r="DB1221" s="254">
        <v>-6.3100267550335047</v>
      </c>
      <c r="DC1221" s="254">
        <v>-6.213279611300095</v>
      </c>
      <c r="DD1221" s="254">
        <v>-6.0792488768656767</v>
      </c>
      <c r="DE1221" s="254">
        <v>-43.96825268867542</v>
      </c>
      <c r="DF1221" s="254">
        <v>-42.073946449583673</v>
      </c>
      <c r="DG1221" s="254">
        <v>-31.029644772013853</v>
      </c>
      <c r="DH1221" s="254">
        <v>197.10548869170452</v>
      </c>
      <c r="DI1221" s="254">
        <v>205.61525875988082</v>
      </c>
      <c r="DJ1221" s="254">
        <v>205.48701774163783</v>
      </c>
      <c r="DK1221" s="254">
        <v>187.91797999999835</v>
      </c>
      <c r="DL1221" s="254">
        <v>175.66797999999835</v>
      </c>
      <c r="DM1221" s="254">
        <v>205.48728322681018</v>
      </c>
      <c r="DN1221" s="256">
        <f>DN2643</f>
        <v>-42.047668813003838</v>
      </c>
      <c r="DO1221" s="254">
        <v>205.48728322681018</v>
      </c>
      <c r="DP1221" s="254">
        <v>-15.964126572294845</v>
      </c>
      <c r="DQ1221" s="254">
        <v>-42.775473640487689</v>
      </c>
      <c r="DR1221" s="254">
        <v>-373.5741953400011</v>
      </c>
      <c r="DS1221" s="254">
        <v>-12.169108081889135</v>
      </c>
      <c r="DT1221" s="254">
        <v>-37.222899330554355</v>
      </c>
      <c r="DU1221" s="254">
        <v>193.71422306142995</v>
      </c>
      <c r="DV1221" s="257">
        <f t="shared" ref="DV1221:DX1222" si="1249">DV2643</f>
        <v>5.7655754221977986</v>
      </c>
      <c r="DW1221" s="258">
        <f t="shared" si="1249"/>
        <v>73.025404588348465</v>
      </c>
      <c r="DX1221" s="259">
        <f t="shared" si="1249"/>
        <v>-162.70755669681057</v>
      </c>
      <c r="DY1221" s="27"/>
      <c r="DZ1221" s="254">
        <f>DZ2643</f>
        <v>-3.0581168568423891</v>
      </c>
      <c r="EA1221" s="27"/>
      <c r="EB1221" s="27"/>
      <c r="EC1221" s="254">
        <f>EC2643</f>
        <v>-4.0523114263341995</v>
      </c>
      <c r="ED1221" s="27"/>
      <c r="EE1221" s="27"/>
      <c r="EF1221" s="254">
        <f>EF2643</f>
        <v>-3.9894091433925496</v>
      </c>
      <c r="EI1221" s="254">
        <f>EI2643</f>
        <v>-4.0302083471615333</v>
      </c>
      <c r="EJ1221" s="27"/>
      <c r="EK1221" s="27"/>
      <c r="EL1221" s="254">
        <f>EL2643</f>
        <v>-4.0823616430398033</v>
      </c>
      <c r="EM1221" s="27"/>
      <c r="EN1221" s="27"/>
      <c r="EO1221" s="254">
        <f>EO2643</f>
        <v>-4.1315891503591047</v>
      </c>
      <c r="EP1221" s="27"/>
      <c r="EQ1221" s="27"/>
      <c r="ER1221" s="27"/>
      <c r="ES1221" s="27"/>
      <c r="ET1221" s="27"/>
      <c r="EU1221" s="27"/>
      <c r="EV1221" s="27"/>
      <c r="EW1221" s="27"/>
      <c r="EX1221" s="27"/>
      <c r="EY1221" s="27"/>
      <c r="EZ1221" s="27"/>
      <c r="FA1221" s="27"/>
      <c r="FB1221" s="27"/>
      <c r="FC1221" s="27"/>
      <c r="FD1221" s="27"/>
      <c r="FE1221" s="27"/>
      <c r="FF1221" s="27"/>
      <c r="FG1221" s="27"/>
      <c r="FH1221" s="27"/>
    </row>
    <row r="1222" spans="1:164" ht="15.5" x14ac:dyDescent="0.35">
      <c r="A1222" s="247" t="s">
        <v>463</v>
      </c>
      <c r="B1222" s="254" t="str">
        <f t="shared" si="1247"/>
        <v>...</v>
      </c>
      <c r="C1222" s="254" t="e">
        <f t="shared" si="1247"/>
        <v>#REF!</v>
      </c>
      <c r="D1222" s="254" t="e">
        <f t="shared" si="1247"/>
        <v>#REF!</v>
      </c>
      <c r="E1222" s="254" t="e">
        <f t="shared" si="1247"/>
        <v>#REF!</v>
      </c>
      <c r="F1222" s="254" t="e">
        <f t="shared" si="1247"/>
        <v>#REF!</v>
      </c>
      <c r="G1222" s="254" t="e">
        <f t="shared" si="1247"/>
        <v>#REF!</v>
      </c>
      <c r="H1222" s="254" t="e">
        <f t="shared" si="1247"/>
        <v>#REF!</v>
      </c>
      <c r="I1222" s="254">
        <f t="shared" si="1247"/>
        <v>15.097721451659822</v>
      </c>
      <c r="J1222" s="254">
        <f t="shared" si="1247"/>
        <v>66.656080759347162</v>
      </c>
      <c r="K1222" s="254">
        <f t="shared" si="1247"/>
        <v>22.768419810216642</v>
      </c>
      <c r="L1222" s="254">
        <f t="shared" si="1247"/>
        <v>132.38265897570534</v>
      </c>
      <c r="M1222" s="254">
        <f t="shared" si="1247"/>
        <v>44.839684961072066</v>
      </c>
      <c r="N1222" s="254">
        <f t="shared" si="1247"/>
        <v>28.193429875748961</v>
      </c>
      <c r="O1222" s="254" t="e">
        <f t="shared" si="1247"/>
        <v>#VALUE!</v>
      </c>
      <c r="P1222" s="254" t="e">
        <f t="shared" si="1247"/>
        <v>#VALUE!</v>
      </c>
      <c r="Q1222" s="254" t="e">
        <f t="shared" si="1247"/>
        <v>#VALUE!</v>
      </c>
      <c r="R1222" s="254" t="e">
        <f t="shared" si="1247"/>
        <v>#VALUE!</v>
      </c>
      <c r="S1222" s="254" t="e">
        <f t="shared" si="1247"/>
        <v>#VALUE!</v>
      </c>
      <c r="T1222" s="254" t="e">
        <f t="shared" si="1247"/>
        <v>#VALUE!</v>
      </c>
      <c r="U1222" s="254" t="e">
        <f t="shared" si="1247"/>
        <v>#VALUE!</v>
      </c>
      <c r="V1222" s="254" t="e">
        <f t="shared" si="1247"/>
        <v>#VALUE!</v>
      </c>
      <c r="W1222" s="254" t="e">
        <f t="shared" si="1247"/>
        <v>#VALUE!</v>
      </c>
      <c r="X1222" s="255" t="e">
        <f t="shared" si="1247"/>
        <v>#VALUE!</v>
      </c>
      <c r="Y1222" s="255" t="e">
        <f t="shared" si="1247"/>
        <v>#VALUE!</v>
      </c>
      <c r="Z1222" s="254">
        <f>Z2644</f>
        <v>1316.6060000000002</v>
      </c>
      <c r="AA1222" s="254">
        <f>AA2644</f>
        <v>163.49299999999948</v>
      </c>
      <c r="AB1222" s="254">
        <v>343.14220344583191</v>
      </c>
      <c r="AC1222" s="254">
        <v>340.32220060198415</v>
      </c>
      <c r="AD1222" s="254">
        <v>479.35597145338124</v>
      </c>
      <c r="AE1222" s="254">
        <f>AE2644</f>
        <v>1213.7480000000005</v>
      </c>
      <c r="AF1222" s="254">
        <v>750.53707824289904</v>
      </c>
      <c r="AG1222" s="254">
        <v>732.37990573631487</v>
      </c>
      <c r="AH1222" s="254">
        <v>809.72877386995333</v>
      </c>
      <c r="AI1222" s="254">
        <v>885.42877386995406</v>
      </c>
      <c r="AJ1222" s="255">
        <f>AJ2644</f>
        <v>539.07300000000032</v>
      </c>
      <c r="AK1222" s="255">
        <v>879.73840516985456</v>
      </c>
      <c r="AL1222" s="255">
        <v>886.48503078577232</v>
      </c>
      <c r="AM1222" s="255">
        <v>729.35614988288398</v>
      </c>
      <c r="AN1222" s="255">
        <v>1040.2566293728814</v>
      </c>
      <c r="AO1222" s="255">
        <f>AO2644</f>
        <v>681.40400000000045</v>
      </c>
      <c r="AP1222" s="255">
        <v>737.45857721671837</v>
      </c>
      <c r="AQ1222" s="255">
        <v>382.55000828399199</v>
      </c>
      <c r="AR1222" s="255">
        <v>-89.203031576814283</v>
      </c>
      <c r="AS1222" s="255">
        <f>AS2644</f>
        <v>399.07999999999993</v>
      </c>
      <c r="AT1222" s="255">
        <v>881.71721447725577</v>
      </c>
      <c r="AU1222" s="255">
        <v>632.55035184598</v>
      </c>
      <c r="AV1222" s="255">
        <v>170.13071895958365</v>
      </c>
      <c r="AW1222" s="255">
        <v>389.76596362769305</v>
      </c>
      <c r="AX1222" s="255" t="e">
        <f>AX2644</f>
        <v>#VALUE!</v>
      </c>
      <c r="AY1222" s="255"/>
      <c r="AZ1222" s="255">
        <v>521.53713833657275</v>
      </c>
      <c r="BA1222" s="255">
        <v>615.96715567909087</v>
      </c>
      <c r="BB1222" s="255">
        <v>522.6648603429112</v>
      </c>
      <c r="BC1222" s="255">
        <v>-230.61551323338972</v>
      </c>
      <c r="BD1222" s="255">
        <v>508.88625990163018</v>
      </c>
      <c r="BE1222" s="255">
        <v>249.2915668409114</v>
      </c>
      <c r="BF1222" s="255" t="e">
        <f>BF2644</f>
        <v>#VALUE!</v>
      </c>
      <c r="BG1222" s="255">
        <v>279.85160387069664</v>
      </c>
      <c r="BH1222" s="255">
        <v>-219.0112356750069</v>
      </c>
      <c r="BI1222" s="255">
        <v>121.81838573092409</v>
      </c>
      <c r="BJ1222" s="255">
        <v>108.42456700577623</v>
      </c>
      <c r="BK1222" s="255">
        <v>-178.72085281550881</v>
      </c>
      <c r="BL1222" s="255">
        <v>-602.65468372433315</v>
      </c>
      <c r="BM1222" s="255">
        <v>-208.06328493502951</v>
      </c>
      <c r="BN1222" s="255">
        <v>-784.61001181841402</v>
      </c>
      <c r="BO1222" s="255">
        <f>BO2644</f>
        <v>-288.72266666699852</v>
      </c>
      <c r="BP1222" s="255">
        <v>202.66126196856658</v>
      </c>
      <c r="BQ1222" s="255">
        <v>-221.83370912827468</v>
      </c>
      <c r="BR1222" s="255">
        <v>-623.41585938905428</v>
      </c>
      <c r="BS1222" s="255">
        <v>-2255.8214068680581</v>
      </c>
      <c r="BT1222" s="255">
        <v>-541.08067296883746</v>
      </c>
      <c r="BU1222" s="255">
        <v>-685.58616544890629</v>
      </c>
      <c r="BV1222" s="255">
        <v>-1480.189918131633</v>
      </c>
      <c r="BW1222" s="255">
        <v>-299.76179690546269</v>
      </c>
      <c r="BX1222" s="255">
        <v>-399.68300066010852</v>
      </c>
      <c r="BY1222" s="255">
        <v>-496.19761651117096</v>
      </c>
      <c r="BZ1222" s="254">
        <v>202.24408385803054</v>
      </c>
      <c r="CA1222" s="255">
        <f>CA2644</f>
        <v>395.92799999999988</v>
      </c>
      <c r="CB1222" s="255">
        <v>295.74335634020645</v>
      </c>
      <c r="CC1222" s="255">
        <v>249.87908943071852</v>
      </c>
      <c r="CD1222" s="255">
        <v>-206.34271165878181</v>
      </c>
      <c r="CE1222" s="255">
        <v>652.45305801336417</v>
      </c>
      <c r="CF1222" s="255">
        <v>333.24335184343363</v>
      </c>
      <c r="CG1222" s="255">
        <v>-99.198588597170783</v>
      </c>
      <c r="CH1222" s="255">
        <v>440.54828609311699</v>
      </c>
      <c r="CI1222" s="255">
        <v>253.41395544690204</v>
      </c>
      <c r="CJ1222" s="254">
        <v>394.26955773776535</v>
      </c>
      <c r="CK1222" s="254">
        <v>300.78942060618829</v>
      </c>
      <c r="CL1222" s="255">
        <f>CL2644</f>
        <v>988.23199999999997</v>
      </c>
      <c r="CM1222" s="255">
        <v>227.01710954765804</v>
      </c>
      <c r="CN1222" s="255">
        <v>540.19156786674648</v>
      </c>
      <c r="CO1222" s="255">
        <v>629.2342249351841</v>
      </c>
      <c r="CP1222" s="255">
        <v>646.49301723945791</v>
      </c>
      <c r="CQ1222" s="255">
        <v>579.60561773596964</v>
      </c>
      <c r="CR1222" s="255">
        <v>330.52359277544201</v>
      </c>
      <c r="CS1222" s="255">
        <v>818.36082461128899</v>
      </c>
      <c r="CT1222" s="255">
        <v>556.68516631750936</v>
      </c>
      <c r="CU1222" s="255">
        <v>400.24002056400786</v>
      </c>
      <c r="CV1222" s="255">
        <v>589.61745859192342</v>
      </c>
      <c r="CW1222" s="255">
        <v>376.52588776184712</v>
      </c>
      <c r="CX1222" s="255">
        <v>571.32593240396272</v>
      </c>
      <c r="CY1222" s="255">
        <v>414.91473139070877</v>
      </c>
      <c r="CZ1222" s="255">
        <v>-111.1633978079517</v>
      </c>
      <c r="DA1222" s="255">
        <f t="shared" si="1248"/>
        <v>720.4330000000009</v>
      </c>
      <c r="DB1222" s="254">
        <v>1148.9675370163532</v>
      </c>
      <c r="DC1222" s="254">
        <v>1000.235716588777</v>
      </c>
      <c r="DD1222" s="254">
        <v>706.99370156196892</v>
      </c>
      <c r="DE1222" s="254">
        <v>817.60870176462595</v>
      </c>
      <c r="DF1222" s="254">
        <v>702.30087789794743</v>
      </c>
      <c r="DG1222" s="254">
        <v>369.0853524466711</v>
      </c>
      <c r="DH1222" s="254">
        <v>591.65118524188074</v>
      </c>
      <c r="DI1222" s="254">
        <v>455.01732651801831</v>
      </c>
      <c r="DJ1222" s="254">
        <v>159.75386917837932</v>
      </c>
      <c r="DK1222" s="254">
        <v>1344.1556138564283</v>
      </c>
      <c r="DL1222" s="254">
        <v>1266.9036420161192</v>
      </c>
      <c r="DM1222" s="254">
        <v>-1075.1635726523782</v>
      </c>
      <c r="DN1222" s="256">
        <f>DN2644</f>
        <v>1005.2905216589988</v>
      </c>
      <c r="DO1222" s="254">
        <v>-1075.1635726523782</v>
      </c>
      <c r="DP1222" s="254">
        <v>908.05002428638363</v>
      </c>
      <c r="DQ1222" s="254">
        <v>858.63410576081151</v>
      </c>
      <c r="DR1222" s="254">
        <v>2441.6993322406033</v>
      </c>
      <c r="DS1222" s="254">
        <v>550.26247243400394</v>
      </c>
      <c r="DT1222" s="254">
        <v>481.49915152191534</v>
      </c>
      <c r="DU1222" s="254">
        <v>460.57932958663514</v>
      </c>
      <c r="DV1222" s="257">
        <f t="shared" si="1249"/>
        <v>1453.2817740299179</v>
      </c>
      <c r="DW1222" s="258">
        <f t="shared" si="1249"/>
        <v>1241.0995090519009</v>
      </c>
      <c r="DX1222" s="259">
        <f t="shared" si="1249"/>
        <v>-1353.8381930441501</v>
      </c>
      <c r="DY1222" s="27"/>
      <c r="DZ1222" s="254">
        <f>DZ2644</f>
        <v>1617.694810077679</v>
      </c>
      <c r="EA1222" s="27"/>
      <c r="EB1222" s="27"/>
      <c r="EC1222" s="254">
        <f>EC2644</f>
        <v>1562.7476453281597</v>
      </c>
      <c r="ED1222" s="27"/>
      <c r="EE1222" s="27"/>
      <c r="EF1222" s="254">
        <f>EF2644</f>
        <v>1516.3973804796351</v>
      </c>
      <c r="EI1222" s="254">
        <f>EI2644</f>
        <v>1760.0919754418537</v>
      </c>
      <c r="EJ1222" s="27"/>
      <c r="EK1222" s="27"/>
      <c r="EL1222" s="254">
        <f>EL2644</f>
        <v>1960.1583292703981</v>
      </c>
      <c r="EM1222" s="27"/>
      <c r="EN1222" s="27"/>
      <c r="EO1222" s="254">
        <f>EO2644</f>
        <v>2176.7974819644696</v>
      </c>
      <c r="EP1222" s="27"/>
      <c r="EQ1222" s="27"/>
      <c r="ER1222" s="27"/>
      <c r="ES1222" s="27"/>
      <c r="ET1222" s="27"/>
      <c r="EU1222" s="27"/>
      <c r="EV1222" s="27"/>
      <c r="EW1222" s="27"/>
      <c r="EX1222" s="27"/>
      <c r="EY1222" s="27"/>
      <c r="EZ1222" s="27"/>
      <c r="FA1222" s="27"/>
      <c r="FB1222" s="27"/>
      <c r="FC1222" s="27"/>
      <c r="FD1222" s="27"/>
      <c r="FE1222" s="27"/>
      <c r="FF1222" s="27"/>
      <c r="FG1222" s="27"/>
      <c r="FH1222" s="27"/>
    </row>
    <row r="1223" spans="1:164" ht="15.5" x14ac:dyDescent="0.35">
      <c r="A1223" s="247" t="s">
        <v>464</v>
      </c>
      <c r="B1223" s="254" t="e">
        <f t="shared" ref="B1223:AA1223" si="1250">B1219-B1220-B1221-B1222</f>
        <v>#VALUE!</v>
      </c>
      <c r="C1223" s="254" t="e">
        <f t="shared" si="1250"/>
        <v>#REF!</v>
      </c>
      <c r="D1223" s="254" t="e">
        <f t="shared" si="1250"/>
        <v>#REF!</v>
      </c>
      <c r="E1223" s="254" t="e">
        <f t="shared" si="1250"/>
        <v>#REF!</v>
      </c>
      <c r="F1223" s="254" t="e">
        <f t="shared" si="1250"/>
        <v>#REF!</v>
      </c>
      <c r="G1223" s="254" t="e">
        <f t="shared" si="1250"/>
        <v>#REF!</v>
      </c>
      <c r="H1223" s="254" t="e">
        <f t="shared" si="1250"/>
        <v>#REF!</v>
      </c>
      <c r="I1223" s="254" t="e">
        <f t="shared" si="1250"/>
        <v>#REF!</v>
      </c>
      <c r="J1223" s="254" t="e">
        <f t="shared" si="1250"/>
        <v>#REF!</v>
      </c>
      <c r="K1223" s="254" t="e">
        <f t="shared" si="1250"/>
        <v>#REF!</v>
      </c>
      <c r="L1223" s="254" t="e">
        <f t="shared" si="1250"/>
        <v>#REF!</v>
      </c>
      <c r="M1223" s="254" t="e">
        <f t="shared" si="1250"/>
        <v>#REF!</v>
      </c>
      <c r="N1223" s="254" t="e">
        <f t="shared" si="1250"/>
        <v>#REF!</v>
      </c>
      <c r="O1223" s="254" t="e">
        <f t="shared" si="1250"/>
        <v>#VALUE!</v>
      </c>
      <c r="P1223" s="254" t="e">
        <f t="shared" si="1250"/>
        <v>#VALUE!</v>
      </c>
      <c r="Q1223" s="254" t="e">
        <f t="shared" si="1250"/>
        <v>#VALUE!</v>
      </c>
      <c r="R1223" s="254" t="e">
        <f t="shared" si="1250"/>
        <v>#VALUE!</v>
      </c>
      <c r="S1223" s="254" t="e">
        <f t="shared" si="1250"/>
        <v>#VALUE!</v>
      </c>
      <c r="T1223" s="254" t="e">
        <f t="shared" si="1250"/>
        <v>#VALUE!</v>
      </c>
      <c r="U1223" s="254" t="e">
        <f t="shared" si="1250"/>
        <v>#VALUE!</v>
      </c>
      <c r="V1223" s="254" t="e">
        <f t="shared" si="1250"/>
        <v>#VALUE!</v>
      </c>
      <c r="W1223" s="254" t="e">
        <f t="shared" si="1250"/>
        <v>#VALUE!</v>
      </c>
      <c r="X1223" s="255" t="e">
        <f t="shared" si="1250"/>
        <v>#VALUE!</v>
      </c>
      <c r="Y1223" s="255" t="e">
        <f t="shared" si="1250"/>
        <v>#VALUE!</v>
      </c>
      <c r="Z1223" s="254" t="e">
        <f t="shared" si="1250"/>
        <v>#VALUE!</v>
      </c>
      <c r="AA1223" s="254" t="e">
        <f t="shared" si="1250"/>
        <v>#VALUE!</v>
      </c>
      <c r="AB1223" s="254">
        <v>-1.5658263351223241</v>
      </c>
      <c r="AC1223" s="254">
        <v>57.487972082305191</v>
      </c>
      <c r="AD1223" s="254">
        <v>-20.380992764171197</v>
      </c>
      <c r="AE1223" s="254" t="e">
        <f>AE1219-AE1220-AE1221-AE1222</f>
        <v>#VALUE!</v>
      </c>
      <c r="AF1223" s="254">
        <v>-703.2429520877813</v>
      </c>
      <c r="AG1223" s="254">
        <v>223.04925790365087</v>
      </c>
      <c r="AH1223" s="254">
        <v>-587.53473964331477</v>
      </c>
      <c r="AI1223" s="254">
        <v>-570.26589250540701</v>
      </c>
      <c r="AJ1223" s="255" t="e">
        <f>AJ1219-AJ1220-AJ1221-AJ1222</f>
        <v>#VALUE!</v>
      </c>
      <c r="AK1223" s="255">
        <v>-115.502697457606</v>
      </c>
      <c r="AL1223" s="255">
        <v>122.31382245055045</v>
      </c>
      <c r="AM1223" s="255">
        <v>31.0138134742906</v>
      </c>
      <c r="AN1223" s="255">
        <v>-180.40442931861094</v>
      </c>
      <c r="AO1223" s="255" t="e">
        <f>AO1219-AO1220-AO1221-AO1222</f>
        <v>#VALUE!</v>
      </c>
      <c r="AP1223" s="255">
        <v>-262.35238102782506</v>
      </c>
      <c r="AQ1223" s="255">
        <v>-272.58989984453768</v>
      </c>
      <c r="AR1223" s="255">
        <v>111.93607738990727</v>
      </c>
      <c r="AS1223" s="255" t="e">
        <f>AS1219-AS1220-AS1221-AS1222</f>
        <v>#VALUE!</v>
      </c>
      <c r="AT1223" s="255">
        <v>-137.31506218620899</v>
      </c>
      <c r="AU1223" s="255">
        <v>-540.39659516737322</v>
      </c>
      <c r="AV1223" s="255">
        <v>-299.92551582299825</v>
      </c>
      <c r="AW1223" s="255">
        <v>-618.95959220621398</v>
      </c>
      <c r="AX1223" s="255" t="e">
        <f>AX1219-AX1220-AX1221-AX1222</f>
        <v>#VALUE!</v>
      </c>
      <c r="AY1223" s="255"/>
      <c r="AZ1223" s="255">
        <v>-219.18099838626966</v>
      </c>
      <c r="BA1223" s="255">
        <v>-63.720413203608587</v>
      </c>
      <c r="BB1223" s="255">
        <v>-112.87323517417889</v>
      </c>
      <c r="BC1223" s="255">
        <v>-8.8727079914448268</v>
      </c>
      <c r="BD1223" s="255">
        <v>-123.88088014303742</v>
      </c>
      <c r="BE1223" s="255">
        <v>-70.272386523256415</v>
      </c>
      <c r="BF1223" s="255" t="e">
        <f>BF1219-BF1220-BF1221-BF1222</f>
        <v>#VALUE!</v>
      </c>
      <c r="BG1223" s="255">
        <v>309.05547823860149</v>
      </c>
      <c r="BH1223" s="255">
        <v>255.28723532316613</v>
      </c>
      <c r="BI1223" s="255">
        <v>166.01897694393983</v>
      </c>
      <c r="BJ1223" s="255">
        <v>-162.01028554782306</v>
      </c>
      <c r="BK1223" s="255">
        <v>215.19000195585204</v>
      </c>
      <c r="BL1223" s="255">
        <v>161.74088738221462</v>
      </c>
      <c r="BM1223" s="255">
        <v>347.81044210759228</v>
      </c>
      <c r="BN1223" s="255">
        <v>329.32556300038732</v>
      </c>
      <c r="BO1223" s="255">
        <f>BO1219-BO1220-BO1221-BO1222</f>
        <v>-210.44085090562157</v>
      </c>
      <c r="BP1223" s="255">
        <v>-22.14231198572179</v>
      </c>
      <c r="BQ1223" s="255">
        <v>-393.11231574824706</v>
      </c>
      <c r="BR1223" s="255">
        <v>13.721981272805351</v>
      </c>
      <c r="BS1223" s="255">
        <v>-13.430672481272268</v>
      </c>
      <c r="BT1223" s="255">
        <v>-226.59070060587237</v>
      </c>
      <c r="BU1223" s="255">
        <v>-204.53081601256508</v>
      </c>
      <c r="BV1223" s="255">
        <v>-168.46158273058973</v>
      </c>
      <c r="BW1223" s="255">
        <v>-119.39335717693575</v>
      </c>
      <c r="BX1223" s="255">
        <v>-106.34188415337849</v>
      </c>
      <c r="BY1223" s="255">
        <v>-101.58822587008763</v>
      </c>
      <c r="BZ1223" s="254">
        <v>-203.34354187285226</v>
      </c>
      <c r="CA1223" s="255">
        <f>CA1219-CA1220-CA1221-CA1222</f>
        <v>49.028999999999542</v>
      </c>
      <c r="CB1223" s="255">
        <v>69.368994394361835</v>
      </c>
      <c r="CC1223" s="255">
        <v>68.500666214401463</v>
      </c>
      <c r="CD1223" s="255">
        <v>68.071689544200126</v>
      </c>
      <c r="CE1223" s="255">
        <v>1031.3845395394137</v>
      </c>
      <c r="CF1223" s="255">
        <v>1099.5182850977608</v>
      </c>
      <c r="CG1223" s="255">
        <v>1099.680999733001</v>
      </c>
      <c r="CH1223" s="255">
        <v>979.37106872130335</v>
      </c>
      <c r="CI1223" s="255">
        <v>982.27106872129752</v>
      </c>
      <c r="CJ1223" s="254">
        <v>877.90156788227887</v>
      </c>
      <c r="CK1223" s="254">
        <v>1434.0537171297983</v>
      </c>
      <c r="CL1223" s="255">
        <f>CL1219-CL1220-CL1221-CL1222</f>
        <v>271.01968881357425</v>
      </c>
      <c r="CM1223" s="255">
        <v>-617.62925420299507</v>
      </c>
      <c r="CN1223" s="255">
        <v>277.60931738441468</v>
      </c>
      <c r="CO1223" s="255">
        <v>260.65573390772806</v>
      </c>
      <c r="CP1223" s="255">
        <v>116.09883452270333</v>
      </c>
      <c r="CQ1223" s="255">
        <v>93.202497260692326</v>
      </c>
      <c r="CR1223" s="255">
        <v>94.490344881760393</v>
      </c>
      <c r="CS1223" s="255">
        <v>-1019.7277360399275</v>
      </c>
      <c r="CT1223" s="255">
        <v>-1046.9046178302833</v>
      </c>
      <c r="CU1223" s="255">
        <v>-1049.0177221701888</v>
      </c>
      <c r="CV1223" s="255">
        <v>-1619.0518954801519</v>
      </c>
      <c r="CW1223" s="255">
        <v>-1736.4674555475904</v>
      </c>
      <c r="CX1223" s="255">
        <v>-1391.339031479778</v>
      </c>
      <c r="CY1223" s="255">
        <v>-1500.6006617003404</v>
      </c>
      <c r="CZ1223" s="255">
        <v>-1417.0026790598713</v>
      </c>
      <c r="DA1223" s="255">
        <f t="shared" ref="DA1223" si="1251">DA1219-DA1220-DA1221-DA1222</f>
        <v>-634.14571777106903</v>
      </c>
      <c r="DB1223" s="254">
        <v>-68.126196778899612</v>
      </c>
      <c r="DC1223" s="254">
        <v>-70.238423345810588</v>
      </c>
      <c r="DD1223" s="254">
        <v>-69.435957728088397</v>
      </c>
      <c r="DE1223" s="254">
        <v>326.89618267979313</v>
      </c>
      <c r="DF1223" s="254">
        <v>325.39618267979313</v>
      </c>
      <c r="DG1223" s="254">
        <v>325.68884590396192</v>
      </c>
      <c r="DH1223" s="254">
        <v>93.456080052286779</v>
      </c>
      <c r="DI1223" s="254">
        <v>91.95608005228496</v>
      </c>
      <c r="DJ1223" s="254">
        <v>99.210353263359139</v>
      </c>
      <c r="DK1223" s="254">
        <v>158.55131311712285</v>
      </c>
      <c r="DL1223" s="254">
        <v>157.05131311711921</v>
      </c>
      <c r="DM1223" s="254">
        <v>-776.97859187624636</v>
      </c>
      <c r="DN1223" s="256">
        <f t="shared" ref="DN1223" si="1252">DN1219-DN1220-DN1221-DN1222</f>
        <v>-392.40528783137779</v>
      </c>
      <c r="DO1223" s="254">
        <v>-776.97859187624636</v>
      </c>
      <c r="DP1223" s="254">
        <v>119.07302573636298</v>
      </c>
      <c r="DQ1223" s="254">
        <v>118.33416132649108</v>
      </c>
      <c r="DR1223" s="254">
        <v>568.55510710863018</v>
      </c>
      <c r="DS1223" s="254">
        <v>-226.01869503723901</v>
      </c>
      <c r="DT1223" s="254">
        <v>-231.44182055347483</v>
      </c>
      <c r="DU1223" s="254">
        <v>837.71638906878616</v>
      </c>
      <c r="DV1223" s="257">
        <f>DV1219-DV1220-DV1221-DV1222</f>
        <v>643.30017030893396</v>
      </c>
      <c r="DW1223" s="258">
        <f>DW1219-DW1220-DW1221-DW1222</f>
        <v>637.69936740700905</v>
      </c>
      <c r="DX1223" s="259">
        <f>DX1219-DX1220-DX1221-DX1222</f>
        <v>1172.0704635861057</v>
      </c>
      <c r="DY1223" s="27"/>
      <c r="DZ1223" s="254">
        <f>DZ1219-DZ1220-DZ1221-DZ1222</f>
        <v>-40.920920879299956</v>
      </c>
      <c r="EA1223" s="27"/>
      <c r="EB1223" s="27"/>
      <c r="EC1223" s="254">
        <f>EC1219-EC1220-EC1221-EC1222</f>
        <v>-390.64278671885768</v>
      </c>
      <c r="ED1223" s="27"/>
      <c r="EE1223" s="27"/>
      <c r="EF1223" s="254">
        <f>EF1219-EF1220-EF1221-EF1222</f>
        <v>381.44810295521711</v>
      </c>
      <c r="EI1223" s="254">
        <f>EI1219-EI1220-EI1221-EI1222</f>
        <v>-19.373563976932928</v>
      </c>
      <c r="EJ1223" s="27"/>
      <c r="EK1223" s="27"/>
      <c r="EL1223" s="254">
        <f>EL1219-EL1220-EL1221-EL1222</f>
        <v>-19.256003937544847</v>
      </c>
      <c r="EM1223" s="27"/>
      <c r="EN1223" s="27"/>
      <c r="EO1223" s="254">
        <f>EO1219-EO1220-EO1221-EO1222</f>
        <v>-7.5000000000027285</v>
      </c>
      <c r="EP1223" s="27"/>
      <c r="EQ1223" s="27"/>
      <c r="ER1223" s="27"/>
      <c r="ES1223" s="27"/>
      <c r="ET1223" s="27"/>
      <c r="EU1223" s="27"/>
      <c r="EV1223" s="27"/>
      <c r="EW1223" s="27"/>
      <c r="EX1223" s="27"/>
      <c r="EY1223" s="27"/>
      <c r="EZ1223" s="27"/>
      <c r="FA1223" s="27"/>
      <c r="FB1223" s="27"/>
      <c r="FC1223" s="27"/>
      <c r="FD1223" s="27"/>
      <c r="FE1223" s="27"/>
      <c r="FF1223" s="27"/>
      <c r="FG1223" s="27"/>
      <c r="FH1223" s="27"/>
    </row>
    <row r="1224" spans="1:164" ht="15.5" x14ac:dyDescent="0.35">
      <c r="A1224" s="247" t="s">
        <v>465</v>
      </c>
      <c r="B1224" s="239"/>
      <c r="C1224" s="239"/>
      <c r="D1224" s="239"/>
      <c r="E1224" s="239"/>
      <c r="F1224" s="239"/>
      <c r="G1224" s="239"/>
      <c r="H1224" s="239"/>
      <c r="I1224" s="239"/>
      <c r="J1224" s="239"/>
      <c r="K1224" s="239"/>
      <c r="L1224" s="239"/>
      <c r="M1224" s="239"/>
      <c r="N1224" s="239"/>
      <c r="O1224" s="239"/>
      <c r="P1224" s="239"/>
      <c r="Q1224" s="239"/>
      <c r="R1224" s="239"/>
      <c r="S1224" s="239"/>
      <c r="T1224" s="239"/>
      <c r="U1224" s="239"/>
      <c r="V1224" s="239"/>
      <c r="W1224" s="239"/>
      <c r="X1224" s="248"/>
      <c r="Y1224" s="248"/>
      <c r="Z1224" s="239"/>
      <c r="AA1224" s="239"/>
      <c r="AB1224" s="239"/>
      <c r="AC1224" s="239"/>
      <c r="AD1224" s="239"/>
      <c r="AE1224" s="239"/>
      <c r="AF1224" s="239"/>
      <c r="AG1224" s="239"/>
      <c r="AH1224" s="239"/>
      <c r="AI1224" s="239"/>
      <c r="AJ1224" s="248"/>
      <c r="AK1224" s="248"/>
      <c r="AL1224" s="248"/>
      <c r="AM1224" s="248"/>
      <c r="AN1224" s="248"/>
      <c r="AO1224" s="248"/>
      <c r="AP1224" s="248"/>
      <c r="AQ1224" s="248"/>
      <c r="AR1224" s="248"/>
      <c r="AS1224" s="248"/>
      <c r="AT1224" s="248"/>
      <c r="AU1224" s="248"/>
      <c r="AV1224" s="248"/>
      <c r="AW1224" s="248"/>
      <c r="AX1224" s="248"/>
      <c r="AY1224" s="248"/>
      <c r="AZ1224" s="248"/>
      <c r="BA1224" s="248"/>
      <c r="BB1224" s="248"/>
      <c r="BC1224" s="248"/>
      <c r="BD1224" s="248"/>
      <c r="BE1224" s="248"/>
      <c r="BF1224" s="248"/>
      <c r="BG1224" s="248"/>
      <c r="BH1224" s="248"/>
      <c r="BI1224" s="248"/>
      <c r="BJ1224" s="248"/>
      <c r="BK1224" s="248"/>
      <c r="BL1224" s="248"/>
      <c r="BM1224" s="248"/>
      <c r="BN1224" s="248"/>
      <c r="BO1224" s="248"/>
      <c r="BP1224" s="248"/>
      <c r="BQ1224" s="248"/>
      <c r="BR1224" s="248"/>
      <c r="BS1224" s="248"/>
      <c r="BT1224" s="248"/>
      <c r="BU1224" s="248"/>
      <c r="BV1224" s="248"/>
      <c r="BW1224" s="248"/>
      <c r="BX1224" s="248"/>
      <c r="BY1224" s="248"/>
      <c r="BZ1224" s="239"/>
      <c r="CA1224" s="248"/>
      <c r="CB1224" s="248"/>
      <c r="CC1224" s="248"/>
      <c r="CD1224" s="248"/>
      <c r="CE1224" s="248"/>
      <c r="CF1224" s="248"/>
      <c r="CG1224" s="248"/>
      <c r="CH1224" s="248"/>
      <c r="CI1224" s="248"/>
      <c r="CJ1224" s="239"/>
      <c r="CK1224" s="239"/>
      <c r="CL1224" s="248"/>
      <c r="CM1224" s="248"/>
      <c r="CN1224" s="248"/>
      <c r="CO1224" s="248"/>
      <c r="CP1224" s="248"/>
      <c r="CQ1224" s="248"/>
      <c r="CR1224" s="248"/>
      <c r="CS1224" s="248"/>
      <c r="CT1224" s="248"/>
      <c r="CU1224" s="248"/>
      <c r="CV1224" s="248"/>
      <c r="CW1224" s="248"/>
      <c r="CX1224" s="248"/>
      <c r="CY1224" s="248"/>
      <c r="CZ1224" s="248"/>
      <c r="DA1224" s="248"/>
      <c r="DB1224" s="239"/>
      <c r="DC1224" s="239"/>
      <c r="DD1224" s="239"/>
      <c r="DE1224" s="239"/>
      <c r="DF1224" s="239"/>
      <c r="DG1224" s="239"/>
      <c r="DH1224" s="239"/>
      <c r="DI1224" s="239"/>
      <c r="DJ1224" s="239"/>
      <c r="DK1224" s="239"/>
      <c r="DL1224" s="239"/>
      <c r="DM1224" s="239"/>
      <c r="DN1224" s="249"/>
      <c r="DO1224" s="239"/>
      <c r="DP1224" s="239"/>
      <c r="DQ1224" s="239"/>
      <c r="DR1224" s="239"/>
      <c r="DS1224" s="239"/>
      <c r="DT1224" s="239"/>
      <c r="DU1224" s="239"/>
      <c r="DV1224" s="250"/>
      <c r="DW1224" s="251"/>
      <c r="DX1224" s="252"/>
      <c r="DY1224" s="27"/>
      <c r="DZ1224" s="239"/>
      <c r="EA1224" s="27"/>
      <c r="EB1224" s="27"/>
      <c r="EC1224" s="239"/>
      <c r="ED1224" s="27"/>
      <c r="EE1224" s="27"/>
      <c r="EF1224" s="239"/>
      <c r="EI1224" s="239"/>
      <c r="EJ1224" s="27"/>
      <c r="EK1224" s="27"/>
      <c r="EL1224" s="239"/>
      <c r="EM1224" s="27"/>
      <c r="EN1224" s="27"/>
      <c r="EO1224" s="239"/>
      <c r="EP1224" s="27"/>
      <c r="EQ1224" s="27"/>
      <c r="ER1224" s="27"/>
      <c r="ES1224" s="27"/>
      <c r="ET1224" s="27"/>
      <c r="EU1224" s="27"/>
      <c r="EV1224" s="27"/>
      <c r="EW1224" s="27"/>
      <c r="EX1224" s="27"/>
      <c r="EY1224" s="27"/>
      <c r="EZ1224" s="27"/>
      <c r="FA1224" s="27"/>
      <c r="FB1224" s="27"/>
      <c r="FC1224" s="27"/>
      <c r="FD1224" s="27"/>
      <c r="FE1224" s="27"/>
      <c r="FF1224" s="27"/>
      <c r="FG1224" s="27"/>
      <c r="FH1224" s="27"/>
    </row>
    <row r="1225" spans="1:164" ht="15.5" x14ac:dyDescent="0.35">
      <c r="A1225" s="247" t="s">
        <v>466</v>
      </c>
      <c r="B1225" s="254" t="str">
        <f t="shared" ref="B1225:M1227" si="1253">B2645</f>
        <v>...</v>
      </c>
      <c r="C1225" s="254">
        <f t="shared" si="1253"/>
        <v>4.319999999999979</v>
      </c>
      <c r="D1225" s="254">
        <f t="shared" si="1253"/>
        <v>55.232000000000006</v>
      </c>
      <c r="E1225" s="254">
        <f t="shared" si="1253"/>
        <v>80.246999999999986</v>
      </c>
      <c r="F1225" s="254">
        <f t="shared" si="1253"/>
        <v>-3.6839999999999904</v>
      </c>
      <c r="G1225" s="254">
        <f t="shared" si="1253"/>
        <v>-56.748999999999995</v>
      </c>
      <c r="H1225" s="254">
        <f t="shared" si="1253"/>
        <v>-5.6239999999999899</v>
      </c>
      <c r="I1225" s="254">
        <f t="shared" si="1253"/>
        <v>328.55400000000003</v>
      </c>
      <c r="J1225" s="254">
        <f t="shared" si="1253"/>
        <v>107.452</v>
      </c>
      <c r="K1225" s="254">
        <f t="shared" si="1253"/>
        <v>127.47599999999994</v>
      </c>
      <c r="L1225" s="254">
        <f t="shared" si="1253"/>
        <v>-22.191000000000031</v>
      </c>
      <c r="M1225" s="254" t="e">
        <f t="shared" si="1253"/>
        <v>#REF!</v>
      </c>
      <c r="N1225" s="254" t="e">
        <f>N2645</f>
        <v>#REF!</v>
      </c>
      <c r="O1225" s="254" t="e">
        <f t="shared" ref="O1225:Z1227" si="1254">O2645</f>
        <v>#REF!</v>
      </c>
      <c r="P1225" s="254" t="e">
        <f t="shared" si="1254"/>
        <v>#REF!</v>
      </c>
      <c r="Q1225" s="254" t="e">
        <f t="shared" si="1254"/>
        <v>#REF!</v>
      </c>
      <c r="R1225" s="254">
        <f t="shared" si="1254"/>
        <v>-33.256999999999948</v>
      </c>
      <c r="S1225" s="254">
        <f t="shared" si="1254"/>
        <v>690.63500000000033</v>
      </c>
      <c r="T1225" s="254">
        <f t="shared" si="1254"/>
        <v>1555.3359999999998</v>
      </c>
      <c r="U1225" s="254">
        <f t="shared" si="1254"/>
        <v>1832.6389999999992</v>
      </c>
      <c r="V1225" s="254">
        <f t="shared" si="1254"/>
        <v>1497.3030000000008</v>
      </c>
      <c r="W1225" s="254" t="e">
        <f t="shared" si="1254"/>
        <v>#VALUE!</v>
      </c>
      <c r="X1225" s="255" t="e">
        <f t="shared" si="1254"/>
        <v>#VALUE!</v>
      </c>
      <c r="Y1225" s="255" t="e">
        <f t="shared" si="1254"/>
        <v>#VALUE!</v>
      </c>
      <c r="Z1225" s="254" t="e">
        <f t="shared" si="1254"/>
        <v>#VALUE!</v>
      </c>
      <c r="AA1225" s="254" t="e">
        <f>AA2645</f>
        <v>#VALUE!</v>
      </c>
      <c r="AB1225" s="254">
        <v>922.12849008917328</v>
      </c>
      <c r="AC1225" s="254">
        <v>1065.3525175284999</v>
      </c>
      <c r="AD1225" s="254">
        <v>594.04855062070601</v>
      </c>
      <c r="AE1225" s="254" t="e">
        <f>AE2645</f>
        <v>#VALUE!</v>
      </c>
      <c r="AF1225" s="254">
        <v>1316.9443391875</v>
      </c>
      <c r="AG1225" s="254">
        <v>-409.90137312869774</v>
      </c>
      <c r="AH1225" s="254">
        <v>-459.41393209957823</v>
      </c>
      <c r="AI1225" s="254">
        <v>-994.94861702719936</v>
      </c>
      <c r="AJ1225" s="255" t="e">
        <f>AJ2645</f>
        <v>#VALUE!</v>
      </c>
      <c r="AK1225" s="255">
        <v>-1821.7685325767079</v>
      </c>
      <c r="AL1225" s="255">
        <v>-1826.3519600751779</v>
      </c>
      <c r="AM1225" s="255">
        <v>-2408.3540385916367</v>
      </c>
      <c r="AN1225" s="255">
        <v>-2109.9307990898742</v>
      </c>
      <c r="AO1225" s="255" t="e">
        <f>AO2645</f>
        <v>#VALUE!</v>
      </c>
      <c r="AP1225" s="255">
        <v>-1863.657425253723</v>
      </c>
      <c r="AQ1225" s="255">
        <v>-1572.763824900695</v>
      </c>
      <c r="AR1225" s="255">
        <v>-2058.9365488269182</v>
      </c>
      <c r="AS1225" s="255" t="e">
        <f>AS2645</f>
        <v>#VALUE!</v>
      </c>
      <c r="AT1225" s="255">
        <v>324.55027686250202</v>
      </c>
      <c r="AU1225" s="255">
        <v>-831.17036599545281</v>
      </c>
      <c r="AV1225" s="255">
        <v>-433.68901507700207</v>
      </c>
      <c r="AW1225" s="255">
        <v>-565.62898037762807</v>
      </c>
      <c r="AX1225" s="255" t="e">
        <f>AX2645</f>
        <v>#VALUE!</v>
      </c>
      <c r="AY1225" s="255"/>
      <c r="AZ1225" s="255">
        <v>639.25819946927186</v>
      </c>
      <c r="BA1225" s="255">
        <v>-5.5460315724303655</v>
      </c>
      <c r="BB1225" s="255">
        <v>379.07125026834365</v>
      </c>
      <c r="BC1225" s="255">
        <v>-174.15253040316838</v>
      </c>
      <c r="BD1225" s="255">
        <v>192.06332908972081</v>
      </c>
      <c r="BE1225" s="255">
        <v>-434.36557863740973</v>
      </c>
      <c r="BF1225" s="255" t="e">
        <f>BF2645</f>
        <v>#VALUE!</v>
      </c>
      <c r="BG1225" s="255">
        <v>299.12787352181522</v>
      </c>
      <c r="BH1225" s="255">
        <v>-98.734667912862278</v>
      </c>
      <c r="BI1225" s="255">
        <v>561.98913195124123</v>
      </c>
      <c r="BJ1225" s="255">
        <v>-398.13665737632209</v>
      </c>
      <c r="BK1225" s="255">
        <v>588.45942365154451</v>
      </c>
      <c r="BL1225" s="255">
        <v>-209.54149552616218</v>
      </c>
      <c r="BM1225" s="255">
        <v>779.71874969217879</v>
      </c>
      <c r="BN1225" s="255">
        <v>-170.24617652754296</v>
      </c>
      <c r="BO1225" s="255">
        <f>BO2645</f>
        <v>145.46851757261948</v>
      </c>
      <c r="BP1225" s="255">
        <v>485.10431884143463</v>
      </c>
      <c r="BQ1225" s="255">
        <v>237.19166607851594</v>
      </c>
      <c r="BR1225" s="255">
        <v>-1154.0535124091396</v>
      </c>
      <c r="BS1225" s="255">
        <v>-3241.6099915882814</v>
      </c>
      <c r="BT1225" s="255">
        <v>-1504.9289472232945</v>
      </c>
      <c r="BU1225" s="255">
        <v>-2830.3106604000545</v>
      </c>
      <c r="BV1225" s="255">
        <v>-3783.8761306119077</v>
      </c>
      <c r="BW1225" s="255">
        <v>-158.56312432148252</v>
      </c>
      <c r="BX1225" s="255">
        <v>-1051.3486526470388</v>
      </c>
      <c r="BY1225" s="255">
        <v>-1483.2996339169222</v>
      </c>
      <c r="BZ1225" s="254">
        <v>-607.42967691691047</v>
      </c>
      <c r="CA1225" s="255">
        <f>CA2645</f>
        <v>-817.62000000000035</v>
      </c>
      <c r="CB1225" s="255">
        <v>451.82497467956091</v>
      </c>
      <c r="CC1225" s="255">
        <v>285.49343424634026</v>
      </c>
      <c r="CD1225" s="255">
        <v>-803.78682419248503</v>
      </c>
      <c r="CE1225" s="255">
        <v>276.20707127792934</v>
      </c>
      <c r="CF1225" s="255">
        <v>-756.80355156529185</v>
      </c>
      <c r="CG1225" s="255">
        <v>-1250.9335085218536</v>
      </c>
      <c r="CH1225" s="255">
        <v>255.30450783689435</v>
      </c>
      <c r="CI1225" s="255">
        <v>-93.754489633259482</v>
      </c>
      <c r="CJ1225" s="254">
        <v>365.99242251775763</v>
      </c>
      <c r="CK1225" s="254">
        <v>-633.34697363758642</v>
      </c>
      <c r="CL1225" s="255">
        <f>CL2645</f>
        <v>-563.12540228657463</v>
      </c>
      <c r="CM1225" s="255">
        <v>762.28837095602944</v>
      </c>
      <c r="CN1225" s="255">
        <v>677.31598563396392</v>
      </c>
      <c r="CO1225" s="255">
        <v>754.1225488703044</v>
      </c>
      <c r="CP1225" s="255">
        <v>1807.745534285013</v>
      </c>
      <c r="CQ1225" s="255">
        <v>652.7607060233363</v>
      </c>
      <c r="CR1225" s="255">
        <v>-373.06278691924422</v>
      </c>
      <c r="CS1225" s="255">
        <v>1854.8882128327959</v>
      </c>
      <c r="CT1225" s="255">
        <v>997.76336085022831</v>
      </c>
      <c r="CU1225" s="255">
        <v>215.07120185073791</v>
      </c>
      <c r="CV1225" s="255">
        <v>1256.4295658909396</v>
      </c>
      <c r="CW1225" s="255">
        <v>1029.5201938897471</v>
      </c>
      <c r="CX1225" s="255">
        <v>932.60507205473868</v>
      </c>
      <c r="CY1225" s="255">
        <v>983.12078896469711</v>
      </c>
      <c r="CZ1225" s="255">
        <v>930.74065601727216</v>
      </c>
      <c r="DA1225" s="255">
        <f t="shared" ref="DA1225:DA1227" si="1255">DA2645</f>
        <v>1509.4312207660637</v>
      </c>
      <c r="DB1225" s="254">
        <v>1366.2626088634847</v>
      </c>
      <c r="DC1225" s="254">
        <v>715.24860377342748</v>
      </c>
      <c r="DD1225" s="254">
        <v>-377.60101871684537</v>
      </c>
      <c r="DE1225" s="254">
        <v>1117.4417028446942</v>
      </c>
      <c r="DF1225" s="254">
        <v>536.54988060343248</v>
      </c>
      <c r="DG1225" s="254">
        <v>-3.3102248967234118</v>
      </c>
      <c r="DH1225" s="254">
        <v>718.5126813368588</v>
      </c>
      <c r="DI1225" s="254">
        <v>283.55367923875156</v>
      </c>
      <c r="DJ1225" s="254">
        <v>5.5877629689339301</v>
      </c>
      <c r="DK1225" s="254">
        <v>-559.02726924514991</v>
      </c>
      <c r="DL1225" s="254">
        <v>-856.00458319551922</v>
      </c>
      <c r="DM1225" s="254">
        <v>1476.7328594556229</v>
      </c>
      <c r="DN1225" s="256">
        <f>DN2645</f>
        <v>-112.17246994760762</v>
      </c>
      <c r="DO1225" s="254">
        <v>1476.7328594556229</v>
      </c>
      <c r="DP1225" s="254">
        <v>350.12607495827433</v>
      </c>
      <c r="DQ1225" s="254">
        <v>-147.88025662825612</v>
      </c>
      <c r="DR1225" s="254">
        <v>-2100.9792774782568</v>
      </c>
      <c r="DS1225" s="254">
        <v>1136.0661515042311</v>
      </c>
      <c r="DT1225" s="254">
        <v>622.03073554476896</v>
      </c>
      <c r="DU1225" s="254">
        <v>-1129.9514756052015</v>
      </c>
      <c r="DV1225" s="257">
        <f t="shared" ref="DV1225:DX1227" si="1256">DV2645</f>
        <v>-309.32986839537307</v>
      </c>
      <c r="DW1225" s="258">
        <f t="shared" si="1256"/>
        <v>-423.64909584689531</v>
      </c>
      <c r="DX1225" s="259">
        <f t="shared" si="1256"/>
        <v>466.93206667286449</v>
      </c>
      <c r="DY1225" s="27"/>
      <c r="DZ1225" s="254">
        <f>DZ2645</f>
        <v>1191.4864581963552</v>
      </c>
      <c r="EA1225" s="27"/>
      <c r="EB1225" s="27"/>
      <c r="EC1225" s="254">
        <f>EC2645</f>
        <v>1522.7803415332701</v>
      </c>
      <c r="ED1225" s="27"/>
      <c r="EE1225" s="27"/>
      <c r="EF1225" s="254">
        <f>EF2645</f>
        <v>801.35097503423731</v>
      </c>
      <c r="EI1225" s="254">
        <f>EI2645</f>
        <v>1824.4642854966851</v>
      </c>
      <c r="EJ1225" s="27"/>
      <c r="EK1225" s="27"/>
      <c r="EL1225" s="254">
        <f>EL2645</f>
        <v>2364.4328673526406</v>
      </c>
      <c r="EM1225" s="27"/>
      <c r="EN1225" s="27"/>
      <c r="EO1225" s="254">
        <f>EO2645</f>
        <v>2925.3248148107541</v>
      </c>
      <c r="EP1225" s="27"/>
      <c r="EQ1225" s="27"/>
      <c r="ER1225" s="27"/>
      <c r="ES1225" s="27"/>
      <c r="ET1225" s="27"/>
      <c r="EU1225" s="27"/>
      <c r="EV1225" s="27"/>
      <c r="EW1225" s="27"/>
      <c r="EX1225" s="27"/>
      <c r="EY1225" s="27"/>
      <c r="EZ1225" s="27"/>
      <c r="FA1225" s="27"/>
      <c r="FB1225" s="27"/>
      <c r="FC1225" s="27"/>
      <c r="FD1225" s="27"/>
      <c r="FE1225" s="27"/>
      <c r="FF1225" s="27"/>
      <c r="FG1225" s="27"/>
      <c r="FH1225" s="27"/>
    </row>
    <row r="1226" spans="1:164" ht="15.5" x14ac:dyDescent="0.35">
      <c r="A1226" s="247" t="s">
        <v>467</v>
      </c>
      <c r="B1226" s="254" t="str">
        <f t="shared" si="1253"/>
        <v>...</v>
      </c>
      <c r="C1226" s="254">
        <f t="shared" si="1253"/>
        <v>1.0699999999999932</v>
      </c>
      <c r="D1226" s="254">
        <f t="shared" si="1253"/>
        <v>16.826000000000001</v>
      </c>
      <c r="E1226" s="254">
        <f t="shared" si="1253"/>
        <v>90.294999999999987</v>
      </c>
      <c r="F1226" s="254">
        <f t="shared" si="1253"/>
        <v>4.8910000000000053</v>
      </c>
      <c r="G1226" s="254">
        <f t="shared" si="1253"/>
        <v>-58.347999999999992</v>
      </c>
      <c r="H1226" s="254">
        <f t="shared" si="1253"/>
        <v>-4.6179999999999968</v>
      </c>
      <c r="I1226" s="254">
        <f t="shared" si="1253"/>
        <v>302.38100000000003</v>
      </c>
      <c r="J1226" s="254">
        <f t="shared" si="1253"/>
        <v>123.42099999999999</v>
      </c>
      <c r="K1226" s="254">
        <f t="shared" si="1253"/>
        <v>86.087999999999965</v>
      </c>
      <c r="L1226" s="254">
        <f t="shared" si="1253"/>
        <v>-6.0910000000000082</v>
      </c>
      <c r="M1226" s="254" t="e">
        <f t="shared" si="1253"/>
        <v>#REF!</v>
      </c>
      <c r="N1226" s="254" t="e">
        <f>N2646</f>
        <v>#REF!</v>
      </c>
      <c r="O1226" s="254" t="e">
        <f t="shared" si="1254"/>
        <v>#REF!</v>
      </c>
      <c r="P1226" s="254" t="e">
        <f t="shared" si="1254"/>
        <v>#REF!</v>
      </c>
      <c r="Q1226" s="254" t="e">
        <f t="shared" si="1254"/>
        <v>#REF!</v>
      </c>
      <c r="R1226" s="254">
        <f t="shared" si="1254"/>
        <v>-2.2590000000000146</v>
      </c>
      <c r="S1226" s="254">
        <f t="shared" si="1254"/>
        <v>547.76000000000022</v>
      </c>
      <c r="T1226" s="254">
        <f t="shared" si="1254"/>
        <v>1385.1769999999999</v>
      </c>
      <c r="U1226" s="254">
        <f t="shared" si="1254"/>
        <v>1758.425999999999</v>
      </c>
      <c r="V1226" s="254">
        <f t="shared" si="1254"/>
        <v>951.88900000000103</v>
      </c>
      <c r="W1226" s="254">
        <f t="shared" si="1254"/>
        <v>1936.0679999999993</v>
      </c>
      <c r="X1226" s="255">
        <f t="shared" si="1254"/>
        <v>-1151.8003154530006</v>
      </c>
      <c r="Y1226" s="255">
        <f t="shared" si="1254"/>
        <v>-6.9271537572740272</v>
      </c>
      <c r="Z1226" s="254">
        <f t="shared" si="1254"/>
        <v>1377.6055333332761</v>
      </c>
      <c r="AA1226" s="254">
        <f>AA2646</f>
        <v>621.16993587699835</v>
      </c>
      <c r="AB1226" s="254">
        <v>727.20638486147072</v>
      </c>
      <c r="AC1226" s="254">
        <v>745.59227515876955</v>
      </c>
      <c r="AD1226" s="254">
        <v>327.5945316879297</v>
      </c>
      <c r="AE1226" s="254">
        <f>AE2646</f>
        <v>-98.815000000000509</v>
      </c>
      <c r="AF1226" s="254">
        <v>1165.6760557961325</v>
      </c>
      <c r="AG1226" s="254">
        <v>-470.78937312869857</v>
      </c>
      <c r="AH1226" s="254">
        <v>-132.48293209957865</v>
      </c>
      <c r="AI1226" s="254">
        <v>-668.01761702719978</v>
      </c>
      <c r="AJ1226" s="255">
        <f>AJ2646</f>
        <v>-273.5029999999997</v>
      </c>
      <c r="AK1226" s="255">
        <v>-1866.5352813862009</v>
      </c>
      <c r="AL1226" s="255">
        <v>-2065.0429600751777</v>
      </c>
      <c r="AM1226" s="255">
        <v>-2876.610038591637</v>
      </c>
      <c r="AN1226" s="255">
        <v>-2298.9887990898742</v>
      </c>
      <c r="AO1226" s="255">
        <f>AO2646</f>
        <v>-2172.0719999999992</v>
      </c>
      <c r="AP1226" s="255">
        <v>-1839.5423407661037</v>
      </c>
      <c r="AQ1226" s="255">
        <v>-1363.0082685477446</v>
      </c>
      <c r="AR1226" s="255">
        <v>-2065.6234827222488</v>
      </c>
      <c r="AS1226" s="255">
        <f>AS2646</f>
        <v>-3294.011</v>
      </c>
      <c r="AT1226" s="255">
        <v>599.82078449640494</v>
      </c>
      <c r="AU1226" s="255">
        <v>-524.1620502296696</v>
      </c>
      <c r="AV1226" s="255">
        <v>-401.7207888497428</v>
      </c>
      <c r="AW1226" s="255">
        <v>-456.18950416980306</v>
      </c>
      <c r="AX1226" s="255">
        <f>AX2646</f>
        <v>-128.91300000000001</v>
      </c>
      <c r="AY1226" s="255"/>
      <c r="AZ1226" s="255">
        <v>441.8075104479617</v>
      </c>
      <c r="BA1226" s="255">
        <v>-406.97212418407207</v>
      </c>
      <c r="BB1226" s="255">
        <v>189.82247387487087</v>
      </c>
      <c r="BC1226" s="255">
        <v>-564.03819509097843</v>
      </c>
      <c r="BD1226" s="255">
        <v>158.5438083490817</v>
      </c>
      <c r="BE1226" s="255">
        <v>-666.05803702705862</v>
      </c>
      <c r="BF1226" s="255">
        <f>BF2646</f>
        <v>254.00048242738103</v>
      </c>
      <c r="BG1226" s="255">
        <v>305.92075226155157</v>
      </c>
      <c r="BH1226" s="255">
        <v>-682.21023075663129</v>
      </c>
      <c r="BI1226" s="255">
        <v>730.64511448276562</v>
      </c>
      <c r="BJ1226" s="255">
        <v>-262.4190427323465</v>
      </c>
      <c r="BK1226" s="255">
        <v>754.99128658163454</v>
      </c>
      <c r="BL1226" s="255">
        <v>-128.07933224966246</v>
      </c>
      <c r="BM1226" s="255">
        <v>828.61498833929954</v>
      </c>
      <c r="BN1226" s="255">
        <v>-177.0952477855335</v>
      </c>
      <c r="BO1226" s="255">
        <f>BO2646</f>
        <v>338.12362281833521</v>
      </c>
      <c r="BP1226" s="255">
        <v>497.87296749951975</v>
      </c>
      <c r="BQ1226" s="255">
        <v>183.53540254549171</v>
      </c>
      <c r="BR1226" s="255">
        <v>-1131.8518212162089</v>
      </c>
      <c r="BS1226" s="255">
        <v>-3188.4412476697498</v>
      </c>
      <c r="BT1226" s="255">
        <v>-1311.5260280777727</v>
      </c>
      <c r="BU1226" s="255">
        <v>-2602.5781024026833</v>
      </c>
      <c r="BV1226" s="255">
        <v>-3562.2082105740756</v>
      </c>
      <c r="BW1226" s="255">
        <v>86.177287719063315</v>
      </c>
      <c r="BX1226" s="255">
        <v>-790.00685278514629</v>
      </c>
      <c r="BY1226" s="255">
        <v>-1212.9779253218626</v>
      </c>
      <c r="BZ1226" s="254">
        <v>-468.62611845031961</v>
      </c>
      <c r="CA1226" s="255">
        <f>CA2646</f>
        <v>-768.28026923413586</v>
      </c>
      <c r="CB1226" s="255">
        <v>458.90689064804451</v>
      </c>
      <c r="CC1226" s="255">
        <v>296.63704930308154</v>
      </c>
      <c r="CD1226" s="255">
        <v>-786.93683752590778</v>
      </c>
      <c r="CE1226" s="255">
        <v>272.12369647851961</v>
      </c>
      <c r="CF1226" s="255">
        <v>-713.26680909113497</v>
      </c>
      <c r="CG1226" s="255">
        <v>-1201.6935065144312</v>
      </c>
      <c r="CH1226" s="255">
        <v>77.609396431566211</v>
      </c>
      <c r="CI1226" s="255">
        <v>-182.16524667845829</v>
      </c>
      <c r="CJ1226" s="254">
        <v>-112.63001507257968</v>
      </c>
      <c r="CK1226" s="254">
        <v>-470.54948098203158</v>
      </c>
      <c r="CL1226" s="255">
        <f>CL2646</f>
        <v>-478.48547187015447</v>
      </c>
      <c r="CM1226" s="255">
        <v>750.80548659552142</v>
      </c>
      <c r="CN1226" s="255">
        <v>655.59247574447977</v>
      </c>
      <c r="CO1226" s="255">
        <v>731.39399770169598</v>
      </c>
      <c r="CP1226" s="255">
        <v>1786.6612647307736</v>
      </c>
      <c r="CQ1226" s="255">
        <v>629.84952998417771</v>
      </c>
      <c r="CR1226" s="255">
        <v>-392.11949826731484</v>
      </c>
      <c r="CS1226" s="255">
        <v>1724.8484325949146</v>
      </c>
      <c r="CT1226" s="255">
        <v>874.32919329646052</v>
      </c>
      <c r="CU1226" s="255">
        <v>95.769926019509739</v>
      </c>
      <c r="CV1226" s="255">
        <v>1295.0752799154127</v>
      </c>
      <c r="CW1226" s="255">
        <v>1075.3223375214177</v>
      </c>
      <c r="CX1226" s="255">
        <v>972.26265695574079</v>
      </c>
      <c r="CY1226" s="255">
        <v>1029.4816877334681</v>
      </c>
      <c r="CZ1226" s="255">
        <v>977.02537348815963</v>
      </c>
      <c r="DA1226" s="255">
        <f t="shared" si="1255"/>
        <v>1715.0554543380624</v>
      </c>
      <c r="DB1226" s="254">
        <v>1351.8175618999348</v>
      </c>
      <c r="DC1226" s="254">
        <v>702.79195573587094</v>
      </c>
      <c r="DD1226" s="254">
        <v>-387.30299557634135</v>
      </c>
      <c r="DE1226" s="254">
        <v>1174.9597517969278</v>
      </c>
      <c r="DF1226" s="254">
        <v>594.92425116442882</v>
      </c>
      <c r="DG1226" s="254">
        <v>53.088854794010331</v>
      </c>
      <c r="DH1226" s="254">
        <v>1128.6006151242464</v>
      </c>
      <c r="DI1226" s="254">
        <v>696.24611155540606</v>
      </c>
      <c r="DJ1226" s="254">
        <v>426.17555889235427</v>
      </c>
      <c r="DK1226" s="254">
        <v>-130.64926924514839</v>
      </c>
      <c r="DL1226" s="254">
        <v>-429.62658319551792</v>
      </c>
      <c r="DM1226" s="254">
        <v>2064.3077770710306</v>
      </c>
      <c r="DN1226" s="256">
        <f>DN2646</f>
        <v>53.015530052393387</v>
      </c>
      <c r="DO1226" s="254">
        <v>2064.3077770710306</v>
      </c>
      <c r="DP1226" s="254">
        <v>59.91011798008185</v>
      </c>
      <c r="DQ1226" s="254">
        <v>-415.81649131791119</v>
      </c>
      <c r="DR1226" s="254">
        <v>-3003.8921376996209</v>
      </c>
      <c r="DS1226" s="254">
        <v>923.27876590832466</v>
      </c>
      <c r="DT1226" s="254">
        <v>431.47614021239178</v>
      </c>
      <c r="DU1226" s="254">
        <v>-695.06321312532464</v>
      </c>
      <c r="DV1226" s="257">
        <f t="shared" si="1256"/>
        <v>-22.938452939586568</v>
      </c>
      <c r="DW1226" s="258">
        <f t="shared" si="1256"/>
        <v>-135.7642855311492</v>
      </c>
      <c r="DX1226" s="259">
        <f t="shared" si="1256"/>
        <v>298.99008659870469</v>
      </c>
      <c r="DY1226" s="27"/>
      <c r="DZ1226" s="254">
        <f>DZ2646</f>
        <v>1069.4378201143363</v>
      </c>
      <c r="EA1226" s="27"/>
      <c r="EB1226" s="27"/>
      <c r="EC1226" s="254">
        <f>EC2646</f>
        <v>1425.1311583722963</v>
      </c>
      <c r="ED1226" s="27"/>
      <c r="EE1226" s="27"/>
      <c r="EF1226" s="254">
        <f>EF2646</f>
        <v>670.01645903167355</v>
      </c>
      <c r="EI1226" s="254">
        <f>EI2646</f>
        <v>1669.9656079723145</v>
      </c>
      <c r="EJ1226" s="27"/>
      <c r="EK1226" s="27"/>
      <c r="EL1226" s="254">
        <f>EL2646</f>
        <v>2194.9151299760024</v>
      </c>
      <c r="EM1226" s="27"/>
      <c r="EN1226" s="27"/>
      <c r="EO1226" s="254">
        <f>EO2646</f>
        <v>2718.733355152166</v>
      </c>
      <c r="EP1226" s="27"/>
      <c r="EQ1226" s="27"/>
      <c r="ER1226" s="27"/>
      <c r="ES1226" s="27"/>
      <c r="ET1226" s="27"/>
      <c r="EU1226" s="27"/>
      <c r="EV1226" s="27"/>
      <c r="EW1226" s="27"/>
      <c r="EX1226" s="27"/>
      <c r="EY1226" s="27"/>
      <c r="EZ1226" s="27"/>
      <c r="FA1226" s="27"/>
      <c r="FB1226" s="27"/>
      <c r="FC1226" s="27"/>
      <c r="FD1226" s="27"/>
      <c r="FE1226" s="27"/>
      <c r="FF1226" s="27"/>
      <c r="FG1226" s="27"/>
      <c r="FH1226" s="27"/>
    </row>
    <row r="1227" spans="1:164" ht="15.5" x14ac:dyDescent="0.35">
      <c r="A1227" s="247" t="s">
        <v>468</v>
      </c>
      <c r="B1227" s="254" t="str">
        <f t="shared" si="1253"/>
        <v>...</v>
      </c>
      <c r="C1227" s="254">
        <f t="shared" si="1253"/>
        <v>3.2499999999999858</v>
      </c>
      <c r="D1227" s="254">
        <f t="shared" si="1253"/>
        <v>38.406000000000006</v>
      </c>
      <c r="E1227" s="254">
        <f t="shared" si="1253"/>
        <v>-10.048</v>
      </c>
      <c r="F1227" s="254">
        <f t="shared" si="1253"/>
        <v>-8.5749999999999922</v>
      </c>
      <c r="G1227" s="254">
        <f t="shared" si="1253"/>
        <v>1.5989999999999931</v>
      </c>
      <c r="H1227" s="254">
        <f t="shared" si="1253"/>
        <v>-1.0059999999999931</v>
      </c>
      <c r="I1227" s="254">
        <f t="shared" si="1253"/>
        <v>26.172999999999998</v>
      </c>
      <c r="J1227" s="254">
        <f t="shared" si="1253"/>
        <v>-15.968999999999998</v>
      </c>
      <c r="K1227" s="254">
        <f t="shared" si="1253"/>
        <v>41.387999999999991</v>
      </c>
      <c r="L1227" s="254">
        <f t="shared" si="1253"/>
        <v>-16.099999999999994</v>
      </c>
      <c r="M1227" s="254">
        <f t="shared" si="1253"/>
        <v>1.3939999999999984</v>
      </c>
      <c r="N1227" s="254">
        <f>N2647</f>
        <v>2.5310000000000024</v>
      </c>
      <c r="O1227" s="254">
        <f t="shared" si="1254"/>
        <v>120.654</v>
      </c>
      <c r="P1227" s="254">
        <f t="shared" si="1254"/>
        <v>-35.183999999999997</v>
      </c>
      <c r="Q1227" s="254">
        <f t="shared" si="1254"/>
        <v>70.162000000000006</v>
      </c>
      <c r="R1227" s="254">
        <f t="shared" si="1254"/>
        <v>-30.99799999999999</v>
      </c>
      <c r="S1227" s="254">
        <f t="shared" si="1254"/>
        <v>142.87500000000003</v>
      </c>
      <c r="T1227" s="254">
        <f t="shared" si="1254"/>
        <v>170.15899999999999</v>
      </c>
      <c r="U1227" s="254">
        <f t="shared" si="1254"/>
        <v>74.213000000000079</v>
      </c>
      <c r="V1227" s="254">
        <f t="shared" si="1254"/>
        <v>545.41399999999987</v>
      </c>
      <c r="W1227" s="254" t="e">
        <f t="shared" si="1254"/>
        <v>#VALUE!</v>
      </c>
      <c r="X1227" s="255" t="e">
        <f t="shared" si="1254"/>
        <v>#VALUE!</v>
      </c>
      <c r="Y1227" s="255" t="e">
        <f t="shared" si="1254"/>
        <v>#VALUE!</v>
      </c>
      <c r="Z1227" s="254" t="e">
        <f t="shared" si="1254"/>
        <v>#VALUE!</v>
      </c>
      <c r="AA1227" s="254" t="e">
        <f>AA2647</f>
        <v>#VALUE!</v>
      </c>
      <c r="AB1227" s="254">
        <v>194.92210522770256</v>
      </c>
      <c r="AC1227" s="254">
        <v>319.76024236968567</v>
      </c>
      <c r="AD1227" s="254">
        <v>266.45401493277654</v>
      </c>
      <c r="AE1227" s="254" t="e">
        <f>AE2647</f>
        <v>#VALUE!</v>
      </c>
      <c r="AF1227" s="254">
        <v>151.26828339132987</v>
      </c>
      <c r="AG1227" s="254">
        <v>60.888000000000261</v>
      </c>
      <c r="AH1227" s="254">
        <v>-326.93099999999993</v>
      </c>
      <c r="AI1227" s="254">
        <v>-326.93099999999993</v>
      </c>
      <c r="AJ1227" s="255" t="e">
        <f>AJ2647</f>
        <v>#VALUE!</v>
      </c>
      <c r="AK1227" s="255">
        <v>44.766748809493151</v>
      </c>
      <c r="AL1227" s="255">
        <v>238.69100000000014</v>
      </c>
      <c r="AM1227" s="255">
        <v>508.25599999999997</v>
      </c>
      <c r="AN1227" s="255">
        <v>189.05799999999999</v>
      </c>
      <c r="AO1227" s="255" t="e">
        <f>AO2647</f>
        <v>#VALUE!</v>
      </c>
      <c r="AP1227" s="255">
        <v>-24.115084487619242</v>
      </c>
      <c r="AQ1227" s="255">
        <v>-209.75555635295018</v>
      </c>
      <c r="AR1227" s="255">
        <v>6.6869338953306396</v>
      </c>
      <c r="AS1227" s="255" t="e">
        <f>AS2647</f>
        <v>#VALUE!</v>
      </c>
      <c r="AT1227" s="255">
        <v>-275.27450763390289</v>
      </c>
      <c r="AU1227" s="255">
        <v>-307.00831576578321</v>
      </c>
      <c r="AV1227" s="255">
        <v>-31.968226227259436</v>
      </c>
      <c r="AW1227" s="255">
        <v>-109.43947620782518</v>
      </c>
      <c r="AX1227" s="255" t="e">
        <f>AX2647</f>
        <v>#VALUE!</v>
      </c>
      <c r="AY1227" s="255"/>
      <c r="AZ1227" s="255">
        <v>197.45068902131015</v>
      </c>
      <c r="BA1227" s="255">
        <v>401.42609261164148</v>
      </c>
      <c r="BB1227" s="255">
        <v>189.24877639347255</v>
      </c>
      <c r="BC1227" s="255">
        <v>389.88566468780959</v>
      </c>
      <c r="BD1227" s="255">
        <v>33.519520740639223</v>
      </c>
      <c r="BE1227" s="255">
        <v>231.69245838964878</v>
      </c>
      <c r="BF1227" s="255" t="e">
        <f>BF2647</f>
        <v>#VALUE!</v>
      </c>
      <c r="BG1227" s="255">
        <v>-6.7928787397364516</v>
      </c>
      <c r="BH1227" s="255">
        <v>583.47556284376878</v>
      </c>
      <c r="BI1227" s="255">
        <v>-168.65598253152419</v>
      </c>
      <c r="BJ1227" s="255">
        <v>-135.71761464397562</v>
      </c>
      <c r="BK1227" s="255">
        <v>-166.53186293008974</v>
      </c>
      <c r="BL1227" s="255">
        <v>-81.46216327649951</v>
      </c>
      <c r="BM1227" s="255">
        <v>-48.896238647120626</v>
      </c>
      <c r="BN1227" s="255">
        <v>6.8490712579907154</v>
      </c>
      <c r="BO1227" s="255">
        <f>BO2647</f>
        <v>-192.6551052457159</v>
      </c>
      <c r="BP1227" s="255">
        <v>-12.768648658085084</v>
      </c>
      <c r="BQ1227" s="255">
        <v>53.656263533024514</v>
      </c>
      <c r="BR1227" s="255">
        <v>-22.201691192930468</v>
      </c>
      <c r="BS1227" s="255">
        <v>-53.168743918531874</v>
      </c>
      <c r="BT1227" s="255">
        <v>-193.40291914552179</v>
      </c>
      <c r="BU1227" s="255">
        <v>-227.73255799737106</v>
      </c>
      <c r="BV1227" s="255">
        <v>-221.66792003783172</v>
      </c>
      <c r="BW1227" s="255">
        <v>-244.74041204054564</v>
      </c>
      <c r="BX1227" s="255">
        <v>-261.34179986189235</v>
      </c>
      <c r="BY1227" s="255">
        <v>-270.32170859505948</v>
      </c>
      <c r="BZ1227" s="254">
        <v>-138.80355846659086</v>
      </c>
      <c r="CA1227" s="255">
        <f>CA2647</f>
        <v>-49.339730765864516</v>
      </c>
      <c r="CB1227" s="255">
        <v>-7.0819159684836848</v>
      </c>
      <c r="CC1227" s="255">
        <v>-11.143615056741254</v>
      </c>
      <c r="CD1227" s="255">
        <v>-16.849986666577351</v>
      </c>
      <c r="CE1227" s="255">
        <v>4.0833747994098388</v>
      </c>
      <c r="CF1227" s="255">
        <v>-43.536742474156981</v>
      </c>
      <c r="CG1227" s="255">
        <v>-49.240002007422405</v>
      </c>
      <c r="CH1227" s="255">
        <v>177.69511140532825</v>
      </c>
      <c r="CI1227" s="255">
        <v>88.410757045198693</v>
      </c>
      <c r="CJ1227" s="254">
        <v>478.62243759033731</v>
      </c>
      <c r="CK1227" s="254">
        <v>-162.79749265555478</v>
      </c>
      <c r="CL1227" s="255">
        <f>CL2647</f>
        <v>-84.639930416420114</v>
      </c>
      <c r="CM1227" s="255">
        <v>11.48288436050791</v>
      </c>
      <c r="CN1227" s="255">
        <v>21.723509889484092</v>
      </c>
      <c r="CO1227" s="255">
        <v>22.728551168608362</v>
      </c>
      <c r="CP1227" s="255">
        <v>21.084269554239484</v>
      </c>
      <c r="CQ1227" s="255">
        <v>22.911176039158534</v>
      </c>
      <c r="CR1227" s="255">
        <v>19.056711348070564</v>
      </c>
      <c r="CS1227" s="255">
        <v>130.0397802378815</v>
      </c>
      <c r="CT1227" s="255">
        <v>123.43416755376782</v>
      </c>
      <c r="CU1227" s="255">
        <v>119.3012758312282</v>
      </c>
      <c r="CV1227" s="255">
        <v>-38.64571402447325</v>
      </c>
      <c r="CW1227" s="255">
        <v>-45.802143631670674</v>
      </c>
      <c r="CX1227" s="255">
        <v>-39.65758490100211</v>
      </c>
      <c r="CY1227" s="255">
        <v>-46.36089876877088</v>
      </c>
      <c r="CZ1227" s="255">
        <v>-46.284717470887358</v>
      </c>
      <c r="DA1227" s="255">
        <f t="shared" si="1255"/>
        <v>-205.62423357199876</v>
      </c>
      <c r="DB1227" s="254">
        <v>14.445046963549657</v>
      </c>
      <c r="DC1227" s="254">
        <v>12.456648037556533</v>
      </c>
      <c r="DD1227" s="254">
        <v>9.7019768594960851</v>
      </c>
      <c r="DE1227" s="254">
        <v>-57.5180489522333</v>
      </c>
      <c r="DF1227" s="254">
        <v>-58.374370560996283</v>
      </c>
      <c r="DG1227" s="254">
        <v>-56.399079690733799</v>
      </c>
      <c r="DH1227" s="254">
        <v>-410.08793378738727</v>
      </c>
      <c r="DI1227" s="254">
        <v>-412.69243231665422</v>
      </c>
      <c r="DJ1227" s="254">
        <v>-420.58779592342029</v>
      </c>
      <c r="DK1227" s="254">
        <v>-428.37800000000112</v>
      </c>
      <c r="DL1227" s="254">
        <v>-426.37800000000112</v>
      </c>
      <c r="DM1227" s="254">
        <v>-587.57491761540723</v>
      </c>
      <c r="DN1227" s="256">
        <f>DN2647</f>
        <v>-165.18800000000084</v>
      </c>
      <c r="DO1227" s="254">
        <v>-587.57491761540723</v>
      </c>
      <c r="DP1227" s="254">
        <v>290.21595697819248</v>
      </c>
      <c r="DQ1227" s="254">
        <v>267.93623468965507</v>
      </c>
      <c r="DR1227" s="254">
        <v>902.91286022136364</v>
      </c>
      <c r="DS1227" s="254">
        <v>212.78738559590676</v>
      </c>
      <c r="DT1227" s="254">
        <v>190.55459533237712</v>
      </c>
      <c r="DU1227" s="254">
        <v>-434.8882624798768</v>
      </c>
      <c r="DV1227" s="257">
        <f t="shared" si="1256"/>
        <v>-286.3914154557865</v>
      </c>
      <c r="DW1227" s="258">
        <f t="shared" si="1256"/>
        <v>-287.88481031574622</v>
      </c>
      <c r="DX1227" s="259">
        <f t="shared" si="1256"/>
        <v>167.9419800741598</v>
      </c>
      <c r="DY1227" s="27"/>
      <c r="DZ1227" s="254">
        <f>DZ2647</f>
        <v>122.04863808201901</v>
      </c>
      <c r="EA1227" s="27"/>
      <c r="EB1227" s="27"/>
      <c r="EC1227" s="254">
        <f>EC2647</f>
        <v>97.649183160973962</v>
      </c>
      <c r="ED1227" s="27"/>
      <c r="EE1227" s="27"/>
      <c r="EF1227" s="254">
        <f>EF2647</f>
        <v>131.33451600256387</v>
      </c>
      <c r="EI1227" s="254">
        <f>EI2647</f>
        <v>154.49867752437046</v>
      </c>
      <c r="EJ1227" s="27"/>
      <c r="EK1227" s="27"/>
      <c r="EL1227" s="254">
        <f>EL2647</f>
        <v>169.51773737663808</v>
      </c>
      <c r="EM1227" s="27"/>
      <c r="EN1227" s="27"/>
      <c r="EO1227" s="254">
        <f>EO2647</f>
        <v>206.59145965858852</v>
      </c>
      <c r="EP1227" s="27"/>
      <c r="EQ1227" s="27"/>
      <c r="ER1227" s="27"/>
      <c r="ES1227" s="27"/>
      <c r="ET1227" s="27"/>
      <c r="EU1227" s="27"/>
      <c r="EV1227" s="27"/>
      <c r="EW1227" s="27"/>
      <c r="EX1227" s="27"/>
      <c r="EY1227" s="27"/>
      <c r="EZ1227" s="27"/>
      <c r="FA1227" s="27"/>
      <c r="FB1227" s="27"/>
      <c r="FC1227" s="27"/>
      <c r="FD1227" s="27"/>
      <c r="FE1227" s="27"/>
      <c r="FF1227" s="27"/>
      <c r="FG1227" s="27"/>
      <c r="FH1227" s="27"/>
    </row>
    <row r="1228" spans="1:164" ht="15.5" x14ac:dyDescent="0.35">
      <c r="A1228" s="246"/>
      <c r="B1228" s="239"/>
      <c r="C1228" s="239"/>
      <c r="D1228" s="239"/>
      <c r="E1228" s="239"/>
      <c r="F1228" s="239"/>
      <c r="G1228" s="239"/>
      <c r="H1228" s="239"/>
      <c r="I1228" s="239"/>
      <c r="J1228" s="239"/>
      <c r="K1228" s="239"/>
      <c r="L1228" s="239"/>
      <c r="M1228" s="239"/>
      <c r="N1228" s="239"/>
      <c r="O1228" s="239"/>
      <c r="P1228" s="239"/>
      <c r="Q1228" s="239"/>
      <c r="R1228" s="239"/>
      <c r="S1228" s="239"/>
      <c r="T1228" s="239"/>
      <c r="U1228" s="239"/>
      <c r="V1228" s="239"/>
      <c r="W1228" s="239"/>
      <c r="X1228" s="248"/>
      <c r="Y1228" s="248"/>
      <c r="Z1228" s="239"/>
      <c r="AA1228" s="239"/>
      <c r="AB1228" s="239"/>
      <c r="AC1228" s="239"/>
      <c r="AD1228" s="239"/>
      <c r="AE1228" s="239"/>
      <c r="AF1228" s="239"/>
      <c r="AG1228" s="239"/>
      <c r="AH1228" s="239"/>
      <c r="AI1228" s="239"/>
      <c r="AJ1228" s="248"/>
      <c r="AK1228" s="248"/>
      <c r="AL1228" s="248"/>
      <c r="AM1228" s="248"/>
      <c r="AN1228" s="248"/>
      <c r="AO1228" s="248"/>
      <c r="AP1228" s="248"/>
      <c r="AQ1228" s="248"/>
      <c r="AR1228" s="248"/>
      <c r="AS1228" s="248"/>
      <c r="AT1228" s="248"/>
      <c r="AU1228" s="248"/>
      <c r="AV1228" s="248"/>
      <c r="AW1228" s="248"/>
      <c r="AX1228" s="248"/>
      <c r="AY1228" s="248"/>
      <c r="AZ1228" s="248"/>
      <c r="BA1228" s="248"/>
      <c r="BB1228" s="248"/>
      <c r="BC1228" s="248"/>
      <c r="BD1228" s="248"/>
      <c r="BE1228" s="248"/>
      <c r="BF1228" s="248"/>
      <c r="BG1228" s="248"/>
      <c r="BH1228" s="248"/>
      <c r="BI1228" s="248"/>
      <c r="BJ1228" s="248"/>
      <c r="BK1228" s="248"/>
      <c r="BL1228" s="248"/>
      <c r="BM1228" s="248"/>
      <c r="BN1228" s="248"/>
      <c r="BO1228" s="248"/>
      <c r="BP1228" s="248"/>
      <c r="BQ1228" s="248"/>
      <c r="BR1228" s="248"/>
      <c r="BS1228" s="248"/>
      <c r="BT1228" s="248"/>
      <c r="BU1228" s="248"/>
      <c r="BV1228" s="248"/>
      <c r="BW1228" s="248"/>
      <c r="BX1228" s="248"/>
      <c r="BY1228" s="248"/>
      <c r="BZ1228" s="239"/>
      <c r="CA1228" s="248"/>
      <c r="CB1228" s="248"/>
      <c r="CC1228" s="248"/>
      <c r="CD1228" s="248"/>
      <c r="CE1228" s="248"/>
      <c r="CF1228" s="248"/>
      <c r="CG1228" s="248"/>
      <c r="CH1228" s="248"/>
      <c r="CI1228" s="248"/>
      <c r="CJ1228" s="239"/>
      <c r="CK1228" s="239"/>
      <c r="CL1228" s="248"/>
      <c r="CM1228" s="248"/>
      <c r="CN1228" s="248"/>
      <c r="CO1228" s="248"/>
      <c r="CP1228" s="248"/>
      <c r="CQ1228" s="248"/>
      <c r="CR1228" s="248"/>
      <c r="CS1228" s="248"/>
      <c r="CT1228" s="248"/>
      <c r="CU1228" s="248"/>
      <c r="CV1228" s="248"/>
      <c r="CW1228" s="248"/>
      <c r="CX1228" s="248"/>
      <c r="CY1228" s="248"/>
      <c r="CZ1228" s="248"/>
      <c r="DA1228" s="248"/>
      <c r="DB1228" s="239"/>
      <c r="DC1228" s="239"/>
      <c r="DD1228" s="239"/>
      <c r="DE1228" s="239"/>
      <c r="DF1228" s="239"/>
      <c r="DG1228" s="239"/>
      <c r="DH1228" s="239"/>
      <c r="DI1228" s="239"/>
      <c r="DJ1228" s="239"/>
      <c r="DK1228" s="239"/>
      <c r="DL1228" s="239"/>
      <c r="DM1228" s="239"/>
      <c r="DN1228" s="249"/>
      <c r="DO1228" s="239"/>
      <c r="DP1228" s="239"/>
      <c r="DQ1228" s="239"/>
      <c r="DR1228" s="239"/>
      <c r="DS1228" s="239"/>
      <c r="DT1228" s="239"/>
      <c r="DU1228" s="239"/>
      <c r="DV1228" s="250"/>
      <c r="DW1228" s="251"/>
      <c r="DX1228" s="252"/>
      <c r="DY1228" s="27"/>
      <c r="DZ1228" s="239"/>
      <c r="EA1228" s="27"/>
      <c r="EB1228" s="27"/>
      <c r="EC1228" s="239"/>
      <c r="ED1228" s="27"/>
      <c r="EE1228" s="27"/>
      <c r="EF1228" s="239"/>
      <c r="EI1228" s="239"/>
      <c r="EJ1228" s="27"/>
      <c r="EK1228" s="27"/>
      <c r="EL1228" s="239"/>
      <c r="EM1228" s="27"/>
      <c r="EN1228" s="27"/>
      <c r="EO1228" s="239"/>
      <c r="EP1228" s="27"/>
      <c r="EQ1228" s="27"/>
      <c r="ER1228" s="27"/>
      <c r="ES1228" s="27"/>
      <c r="ET1228" s="27"/>
      <c r="EU1228" s="27"/>
      <c r="EV1228" s="27"/>
      <c r="EW1228" s="27"/>
      <c r="EX1228" s="27"/>
      <c r="EY1228" s="27"/>
      <c r="EZ1228" s="27"/>
      <c r="FA1228" s="27"/>
      <c r="FB1228" s="27"/>
      <c r="FC1228" s="27"/>
      <c r="FD1228" s="27"/>
      <c r="FE1228" s="27"/>
      <c r="FF1228" s="27"/>
      <c r="FG1228" s="27"/>
      <c r="FH1228" s="27"/>
    </row>
    <row r="1229" spans="1:164" ht="15.5" x14ac:dyDescent="0.35">
      <c r="A1229" s="271" t="s">
        <v>469</v>
      </c>
      <c r="B1229" s="239"/>
      <c r="C1229" s="239"/>
      <c r="D1229" s="239"/>
      <c r="E1229" s="239"/>
      <c r="F1229" s="239"/>
      <c r="G1229" s="239"/>
      <c r="H1229" s="239"/>
      <c r="I1229" s="239"/>
      <c r="J1229" s="239"/>
      <c r="K1229" s="239"/>
      <c r="L1229" s="239"/>
      <c r="M1229" s="239"/>
      <c r="N1229" s="239"/>
      <c r="O1229" s="239"/>
      <c r="P1229" s="239"/>
      <c r="Q1229" s="239"/>
      <c r="R1229" s="239"/>
      <c r="S1229" s="239"/>
      <c r="T1229" s="239"/>
      <c r="U1229" s="239"/>
      <c r="V1229" s="239"/>
      <c r="W1229" s="239"/>
      <c r="X1229" s="248"/>
      <c r="Y1229" s="248"/>
      <c r="Z1229" s="239"/>
      <c r="AA1229" s="239"/>
      <c r="AB1229" s="239"/>
      <c r="AC1229" s="239"/>
      <c r="AD1229" s="239"/>
      <c r="AE1229" s="239"/>
      <c r="AF1229" s="239"/>
      <c r="AG1229" s="239"/>
      <c r="AH1229" s="239"/>
      <c r="AI1229" s="239"/>
      <c r="AJ1229" s="248"/>
      <c r="AK1229" s="248"/>
      <c r="AL1229" s="248"/>
      <c r="AM1229" s="248"/>
      <c r="AN1229" s="248"/>
      <c r="AO1229" s="248"/>
      <c r="AP1229" s="248"/>
      <c r="AQ1229" s="248"/>
      <c r="AR1229" s="248"/>
      <c r="AS1229" s="248"/>
      <c r="AT1229" s="248"/>
      <c r="AU1229" s="248"/>
      <c r="AV1229" s="248"/>
      <c r="AW1229" s="248"/>
      <c r="AX1229" s="248"/>
      <c r="AY1229" s="248"/>
      <c r="AZ1229" s="248"/>
      <c r="BA1229" s="248"/>
      <c r="BB1229" s="248"/>
      <c r="BC1229" s="248"/>
      <c r="BD1229" s="248"/>
      <c r="BE1229" s="248"/>
      <c r="BF1229" s="248"/>
      <c r="BG1229" s="248"/>
      <c r="BH1229" s="248"/>
      <c r="BI1229" s="248"/>
      <c r="BJ1229" s="248"/>
      <c r="BK1229" s="248"/>
      <c r="BL1229" s="248"/>
      <c r="BM1229" s="248"/>
      <c r="BN1229" s="248"/>
      <c r="BO1229" s="248"/>
      <c r="BP1229" s="248"/>
      <c r="BQ1229" s="248"/>
      <c r="BR1229" s="248"/>
      <c r="BS1229" s="248"/>
      <c r="BT1229" s="248"/>
      <c r="BU1229" s="248"/>
      <c r="BV1229" s="248"/>
      <c r="BW1229" s="248"/>
      <c r="BX1229" s="248"/>
      <c r="BY1229" s="248"/>
      <c r="BZ1229" s="239"/>
      <c r="CA1229" s="248"/>
      <c r="CB1229" s="248"/>
      <c r="CC1229" s="248"/>
      <c r="CD1229" s="248"/>
      <c r="CE1229" s="248"/>
      <c r="CF1229" s="248"/>
      <c r="CG1229" s="248"/>
      <c r="CH1229" s="248"/>
      <c r="CI1229" s="248"/>
      <c r="CJ1229" s="239"/>
      <c r="CK1229" s="239"/>
      <c r="CL1229" s="248"/>
      <c r="CM1229" s="248"/>
      <c r="CN1229" s="248"/>
      <c r="CO1229" s="248"/>
      <c r="CP1229" s="248"/>
      <c r="CQ1229" s="248"/>
      <c r="CR1229" s="248"/>
      <c r="CS1229" s="248"/>
      <c r="CT1229" s="248"/>
      <c r="CU1229" s="248"/>
      <c r="CV1229" s="248"/>
      <c r="CW1229" s="248"/>
      <c r="CX1229" s="248"/>
      <c r="CY1229" s="248"/>
      <c r="CZ1229" s="248"/>
      <c r="DA1229" s="248"/>
      <c r="DB1229" s="239"/>
      <c r="DC1229" s="239"/>
      <c r="DD1229" s="239"/>
      <c r="DE1229" s="239"/>
      <c r="DF1229" s="239"/>
      <c r="DG1229" s="239"/>
      <c r="DH1229" s="239"/>
      <c r="DI1229" s="239"/>
      <c r="DJ1229" s="239"/>
      <c r="DK1229" s="239"/>
      <c r="DL1229" s="239"/>
      <c r="DM1229" s="239"/>
      <c r="DN1229" s="249"/>
      <c r="DO1229" s="239"/>
      <c r="DP1229" s="239"/>
      <c r="DQ1229" s="239"/>
      <c r="DR1229" s="239"/>
      <c r="DS1229" s="239"/>
      <c r="DT1229" s="239"/>
      <c r="DU1229" s="239"/>
      <c r="DV1229" s="250"/>
      <c r="DW1229" s="251"/>
      <c r="DX1229" s="252"/>
      <c r="DY1229" s="27"/>
      <c r="DZ1229" s="239"/>
      <c r="EA1229" s="27"/>
      <c r="EB1229" s="27"/>
      <c r="EC1229" s="239"/>
      <c r="ED1229" s="27"/>
      <c r="EE1229" s="27"/>
      <c r="EF1229" s="239"/>
      <c r="EI1229" s="239"/>
      <c r="EJ1229" s="27"/>
      <c r="EK1229" s="27"/>
      <c r="EL1229" s="239"/>
      <c r="EM1229" s="27"/>
      <c r="EN1229" s="27"/>
      <c r="EO1229" s="239"/>
      <c r="EP1229" s="27"/>
      <c r="EQ1229" s="27"/>
      <c r="ER1229" s="27"/>
      <c r="ES1229" s="27"/>
      <c r="ET1229" s="27"/>
      <c r="EU1229" s="27"/>
      <c r="EV1229" s="27"/>
      <c r="EW1229" s="27"/>
      <c r="EX1229" s="27"/>
      <c r="EY1229" s="27"/>
      <c r="EZ1229" s="27"/>
      <c r="FA1229" s="27"/>
      <c r="FB1229" s="27"/>
      <c r="FC1229" s="27"/>
      <c r="FD1229" s="27"/>
      <c r="FE1229" s="27"/>
      <c r="FF1229" s="27"/>
      <c r="FG1229" s="27"/>
      <c r="FH1229" s="27"/>
    </row>
    <row r="1230" spans="1:164" ht="15.5" x14ac:dyDescent="0.35">
      <c r="A1230" s="246"/>
      <c r="B1230" s="239"/>
      <c r="C1230" s="239"/>
      <c r="D1230" s="239"/>
      <c r="E1230" s="239"/>
      <c r="F1230" s="239"/>
      <c r="G1230" s="239"/>
      <c r="H1230" s="239"/>
      <c r="I1230" s="239"/>
      <c r="J1230" s="239"/>
      <c r="K1230" s="239"/>
      <c r="L1230" s="239"/>
      <c r="M1230" s="239"/>
      <c r="N1230" s="239"/>
      <c r="O1230" s="239"/>
      <c r="P1230" s="239"/>
      <c r="Q1230" s="239"/>
      <c r="R1230" s="239"/>
      <c r="S1230" s="239"/>
      <c r="T1230" s="239"/>
      <c r="U1230" s="239"/>
      <c r="V1230" s="239"/>
      <c r="W1230" s="239"/>
      <c r="X1230" s="248"/>
      <c r="Y1230" s="248"/>
      <c r="Z1230" s="239"/>
      <c r="AA1230" s="239"/>
      <c r="AB1230" s="239"/>
      <c r="AC1230" s="239"/>
      <c r="AD1230" s="239"/>
      <c r="AE1230" s="239"/>
      <c r="AF1230" s="239"/>
      <c r="AG1230" s="239"/>
      <c r="AH1230" s="239"/>
      <c r="AI1230" s="239"/>
      <c r="AJ1230" s="248"/>
      <c r="AK1230" s="248"/>
      <c r="AL1230" s="248"/>
      <c r="AM1230" s="248"/>
      <c r="AN1230" s="248"/>
      <c r="AO1230" s="248"/>
      <c r="AP1230" s="248"/>
      <c r="AQ1230" s="248"/>
      <c r="AR1230" s="248"/>
      <c r="AS1230" s="248"/>
      <c r="AT1230" s="248"/>
      <c r="AU1230" s="248"/>
      <c r="AV1230" s="248"/>
      <c r="AW1230" s="248"/>
      <c r="AX1230" s="248"/>
      <c r="AY1230" s="248"/>
      <c r="AZ1230" s="248"/>
      <c r="BA1230" s="248"/>
      <c r="BB1230" s="248"/>
      <c r="BC1230" s="248"/>
      <c r="BD1230" s="248"/>
      <c r="BE1230" s="248"/>
      <c r="BF1230" s="248"/>
      <c r="BG1230" s="248"/>
      <c r="BH1230" s="248"/>
      <c r="BI1230" s="248"/>
      <c r="BJ1230" s="248"/>
      <c r="BK1230" s="248"/>
      <c r="BL1230" s="248"/>
      <c r="BM1230" s="248"/>
      <c r="BN1230" s="248"/>
      <c r="BO1230" s="248"/>
      <c r="BP1230" s="248"/>
      <c r="BQ1230" s="248"/>
      <c r="BR1230" s="248"/>
      <c r="BS1230" s="248"/>
      <c r="BT1230" s="248"/>
      <c r="BU1230" s="248"/>
      <c r="BV1230" s="248"/>
      <c r="BW1230" s="248"/>
      <c r="BX1230" s="248"/>
      <c r="BY1230" s="248"/>
      <c r="BZ1230" s="239"/>
      <c r="CA1230" s="248"/>
      <c r="CB1230" s="248"/>
      <c r="CC1230" s="248"/>
      <c r="CD1230" s="248"/>
      <c r="CE1230" s="248"/>
      <c r="CF1230" s="248"/>
      <c r="CG1230" s="248"/>
      <c r="CH1230" s="248"/>
      <c r="CI1230" s="248"/>
      <c r="CJ1230" s="239"/>
      <c r="CK1230" s="239"/>
      <c r="CL1230" s="248"/>
      <c r="CM1230" s="248"/>
      <c r="CN1230" s="248"/>
      <c r="CO1230" s="248"/>
      <c r="CP1230" s="248"/>
      <c r="CQ1230" s="248"/>
      <c r="CR1230" s="248"/>
      <c r="CS1230" s="248"/>
      <c r="CT1230" s="248"/>
      <c r="CU1230" s="248"/>
      <c r="CV1230" s="248"/>
      <c r="CW1230" s="248"/>
      <c r="CX1230" s="248"/>
      <c r="CY1230" s="248"/>
      <c r="CZ1230" s="248"/>
      <c r="DA1230" s="248"/>
      <c r="DB1230" s="239"/>
      <c r="DC1230" s="239"/>
      <c r="DD1230" s="239"/>
      <c r="DE1230" s="239"/>
      <c r="DF1230" s="239"/>
      <c r="DG1230" s="239"/>
      <c r="DH1230" s="239"/>
      <c r="DI1230" s="239"/>
      <c r="DJ1230" s="239"/>
      <c r="DK1230" s="239"/>
      <c r="DL1230" s="239"/>
      <c r="DM1230" s="239"/>
      <c r="DN1230" s="249"/>
      <c r="DO1230" s="239"/>
      <c r="DP1230" s="239"/>
      <c r="DQ1230" s="239"/>
      <c r="DR1230" s="239"/>
      <c r="DS1230" s="239"/>
      <c r="DT1230" s="239"/>
      <c r="DU1230" s="239"/>
      <c r="DV1230" s="250"/>
      <c r="DW1230" s="251"/>
      <c r="DX1230" s="252"/>
      <c r="DY1230" s="27"/>
      <c r="DZ1230" s="239"/>
      <c r="EA1230" s="27"/>
      <c r="EB1230" s="27"/>
      <c r="EC1230" s="239"/>
      <c r="ED1230" s="27"/>
      <c r="EE1230" s="27"/>
      <c r="EF1230" s="239"/>
      <c r="EI1230" s="239"/>
      <c r="EJ1230" s="27"/>
      <c r="EK1230" s="27"/>
      <c r="EL1230" s="239"/>
      <c r="EM1230" s="27"/>
      <c r="EN1230" s="27"/>
      <c r="EO1230" s="239"/>
      <c r="EP1230" s="27"/>
      <c r="EQ1230" s="27"/>
      <c r="ER1230" s="27"/>
      <c r="ES1230" s="27"/>
      <c r="ET1230" s="27"/>
      <c r="EU1230" s="27"/>
      <c r="EV1230" s="27"/>
      <c r="EW1230" s="27"/>
      <c r="EX1230" s="27"/>
      <c r="EY1230" s="27"/>
      <c r="EZ1230" s="27"/>
      <c r="FA1230" s="27"/>
      <c r="FB1230" s="27"/>
      <c r="FC1230" s="27"/>
      <c r="FD1230" s="27"/>
      <c r="FE1230" s="27"/>
      <c r="FF1230" s="27"/>
      <c r="FG1230" s="27"/>
      <c r="FH1230" s="27"/>
    </row>
    <row r="1231" spans="1:164" ht="15.5" x14ac:dyDescent="0.35">
      <c r="A1231" s="247" t="s">
        <v>470</v>
      </c>
      <c r="B1231" s="239" t="e">
        <f t="shared" ref="B1231:Z1231" si="1257">+B1232+B1233</f>
        <v>#VALUE!</v>
      </c>
      <c r="C1231" s="239" t="e">
        <f t="shared" si="1257"/>
        <v>#VALUE!</v>
      </c>
      <c r="D1231" s="239" t="e">
        <f t="shared" si="1257"/>
        <v>#VALUE!</v>
      </c>
      <c r="E1231" s="239" t="e">
        <f t="shared" si="1257"/>
        <v>#VALUE!</v>
      </c>
      <c r="F1231" s="239" t="e">
        <f t="shared" si="1257"/>
        <v>#VALUE!</v>
      </c>
      <c r="G1231" s="239" t="e">
        <f t="shared" si="1257"/>
        <v>#VALUE!</v>
      </c>
      <c r="H1231" s="239" t="e">
        <f t="shared" si="1257"/>
        <v>#VALUE!</v>
      </c>
      <c r="I1231" s="239" t="e">
        <f t="shared" si="1257"/>
        <v>#VALUE!</v>
      </c>
      <c r="J1231" s="239" t="e">
        <f t="shared" si="1257"/>
        <v>#VALUE!</v>
      </c>
      <c r="K1231" s="239" t="e">
        <f t="shared" si="1257"/>
        <v>#VALUE!</v>
      </c>
      <c r="L1231" s="239" t="e">
        <f t="shared" si="1257"/>
        <v>#VALUE!</v>
      </c>
      <c r="M1231" s="239" t="e">
        <f t="shared" si="1257"/>
        <v>#VALUE!</v>
      </c>
      <c r="N1231" s="239" t="e">
        <f t="shared" si="1257"/>
        <v>#VALUE!</v>
      </c>
      <c r="O1231" s="239" t="e">
        <f t="shared" si="1257"/>
        <v>#VALUE!</v>
      </c>
      <c r="P1231" s="239" t="e">
        <f t="shared" si="1257"/>
        <v>#VALUE!</v>
      </c>
      <c r="Q1231" s="239" t="e">
        <f t="shared" si="1257"/>
        <v>#VALUE!</v>
      </c>
      <c r="R1231" s="239" t="e">
        <f t="shared" si="1257"/>
        <v>#VALUE!</v>
      </c>
      <c r="S1231" s="239" t="e">
        <f t="shared" si="1257"/>
        <v>#VALUE!</v>
      </c>
      <c r="T1231" s="239" t="e">
        <f t="shared" si="1257"/>
        <v>#VALUE!</v>
      </c>
      <c r="U1231" s="239" t="e">
        <f t="shared" si="1257"/>
        <v>#VALUE!</v>
      </c>
      <c r="V1231" s="239" t="e">
        <f t="shared" si="1257"/>
        <v>#VALUE!</v>
      </c>
      <c r="W1231" s="239" t="e">
        <f t="shared" si="1257"/>
        <v>#VALUE!</v>
      </c>
      <c r="X1231" s="248" t="e">
        <f t="shared" si="1257"/>
        <v>#VALUE!</v>
      </c>
      <c r="Y1231" s="248" t="e">
        <f t="shared" si="1257"/>
        <v>#VALUE!</v>
      </c>
      <c r="Z1231" s="239" t="e">
        <f t="shared" si="1257"/>
        <v>#VALUE!</v>
      </c>
      <c r="AA1231" s="239" t="e">
        <f>+AA1232+AA1233</f>
        <v>#VALUE!</v>
      </c>
      <c r="AB1231" s="239">
        <v>-2373.1504207903795</v>
      </c>
      <c r="AC1231" s="239">
        <v>-2072.2078640735153</v>
      </c>
      <c r="AD1231" s="239">
        <v>-3173.83542387941</v>
      </c>
      <c r="AE1231" s="239" t="e">
        <f>+AE1232+AE1233</f>
        <v>#VALUE!</v>
      </c>
      <c r="AF1231" s="239">
        <v>-3349.1314084867972</v>
      </c>
      <c r="AG1231" s="239">
        <v>-4045.5505459616802</v>
      </c>
      <c r="AH1231" s="239">
        <v>-4815.58506068313</v>
      </c>
      <c r="AI1231" s="239">
        <v>-5425.5047401399997</v>
      </c>
      <c r="AJ1231" s="248" t="e">
        <f>+AJ1232+AJ1233</f>
        <v>#VALUE!</v>
      </c>
      <c r="AK1231" s="248">
        <v>-8714.7553323132215</v>
      </c>
      <c r="AL1231" s="248">
        <v>-5237.4778735329837</v>
      </c>
      <c r="AM1231" s="248">
        <v>-5093.6014729211302</v>
      </c>
      <c r="AN1231" s="248">
        <v>-5079.0221006671345</v>
      </c>
      <c r="AO1231" s="248" t="e">
        <f>+AO1232+AO1233</f>
        <v>#VALUE!</v>
      </c>
      <c r="AP1231" s="248">
        <v>-6179.9210324548394</v>
      </c>
      <c r="AQ1231" s="248">
        <v>-6145.2216944783877</v>
      </c>
      <c r="AR1231" s="248">
        <v>-5337.8235050919702</v>
      </c>
      <c r="AS1231" s="248" t="e">
        <f>+AS1232+AS1233</f>
        <v>#VALUE!</v>
      </c>
      <c r="AT1231" s="248">
        <v>-4049.0923908530785</v>
      </c>
      <c r="AU1231" s="248">
        <v>-3800.6637580342167</v>
      </c>
      <c r="AV1231" s="248">
        <v>-3048.3661562538923</v>
      </c>
      <c r="AW1231" s="248">
        <v>-2950.3127507426798</v>
      </c>
      <c r="AX1231" s="248" t="e">
        <f>+AX1232+AX1233</f>
        <v>#VALUE!</v>
      </c>
      <c r="AY1231" s="248"/>
      <c r="AZ1231" s="248">
        <v>-2065.7872458175366</v>
      </c>
      <c r="BA1231" s="248">
        <v>-3061.099096797624</v>
      </c>
      <c r="BB1231" s="248">
        <v>-2201.9384583182255</v>
      </c>
      <c r="BC1231" s="248">
        <v>-3231.4188755749537</v>
      </c>
      <c r="BD1231" s="248">
        <v>-1622.5313569802929</v>
      </c>
      <c r="BE1231" s="248">
        <v>-2862.4574138185285</v>
      </c>
      <c r="BF1231" s="248" t="e">
        <f>+BF1232+BF1233</f>
        <v>#VALUE!</v>
      </c>
      <c r="BG1231" s="248">
        <v>-2663.0024067484983</v>
      </c>
      <c r="BH1231" s="248">
        <v>-4485.3476751237313</v>
      </c>
      <c r="BI1231" s="248">
        <v>-3406.5266058375914</v>
      </c>
      <c r="BJ1231" s="248">
        <v>-4993.4386051695965</v>
      </c>
      <c r="BK1231" s="248">
        <v>-2017.3715969554482</v>
      </c>
      <c r="BL1231" s="248">
        <v>-4855.6847542664646</v>
      </c>
      <c r="BM1231" s="248">
        <v>-2410.1461314427361</v>
      </c>
      <c r="BN1231" s="248">
        <v>-4201.7880492466702</v>
      </c>
      <c r="BO1231" s="248" t="e">
        <f>+BO1232+BO1233</f>
        <v>#VALUE!</v>
      </c>
      <c r="BP1231" s="248">
        <v>-951.7050136849216</v>
      </c>
      <c r="BQ1231" s="248">
        <v>-2341.1434767926512</v>
      </c>
      <c r="BR1231" s="248">
        <v>-5261.476146091105</v>
      </c>
      <c r="BS1231" s="248">
        <v>-7048.2089560045379</v>
      </c>
      <c r="BT1231" s="248">
        <v>-2831.7050725664044</v>
      </c>
      <c r="BU1231" s="248">
        <v>-3372.9727789333233</v>
      </c>
      <c r="BV1231" s="248">
        <v>-4821.1555454643712</v>
      </c>
      <c r="BW1231" s="248">
        <v>-2268.9255090153924</v>
      </c>
      <c r="BX1231" s="248">
        <v>-2848.1231390050957</v>
      </c>
      <c r="BY1231" s="248">
        <v>-3899.2061521913579</v>
      </c>
      <c r="BZ1231" s="239">
        <v>-2516.8899924946459</v>
      </c>
      <c r="CA1231" s="248" t="e">
        <f>+CA1232+CA1233</f>
        <v>#VALUE!</v>
      </c>
      <c r="CB1231" s="248">
        <v>-2190.5932854567964</v>
      </c>
      <c r="CC1231" s="248">
        <v>-2288.1995978320474</v>
      </c>
      <c r="CD1231" s="248">
        <v>-3182.7104322730975</v>
      </c>
      <c r="CE1231" s="248">
        <v>-2631.7475169876352</v>
      </c>
      <c r="CF1231" s="248">
        <v>-2664.7343633371429</v>
      </c>
      <c r="CG1231" s="248">
        <v>-3624.2393087701275</v>
      </c>
      <c r="CH1231" s="248">
        <v>-1649.7910462408438</v>
      </c>
      <c r="CI1231" s="248">
        <v>-2025.8391036270759</v>
      </c>
      <c r="CJ1231" s="239">
        <v>-1138.1667840982725</v>
      </c>
      <c r="CK1231" s="239">
        <v>-1716.2489009059984</v>
      </c>
      <c r="CL1231" s="248" t="e">
        <f>+CL1232+CL1233</f>
        <v>#VALUE!</v>
      </c>
      <c r="CM1231" s="248">
        <v>-1932.6656649004185</v>
      </c>
      <c r="CN1231" s="248">
        <v>1741.2475633738268</v>
      </c>
      <c r="CO1231" s="248">
        <v>1740.826561673684</v>
      </c>
      <c r="CP1231" s="248">
        <v>3214.7864693089432</v>
      </c>
      <c r="CQ1231" s="248">
        <v>694.44404692422268</v>
      </c>
      <c r="CR1231" s="248">
        <v>-1143.4841436900958</v>
      </c>
      <c r="CS1231" s="248">
        <v>4545.4450525197681</v>
      </c>
      <c r="CT1231" s="248">
        <v>3141.9150343882438</v>
      </c>
      <c r="CU1231" s="248">
        <v>-167.39317588280619</v>
      </c>
      <c r="CV1231" s="248">
        <v>4658.7700721518195</v>
      </c>
      <c r="CW1231" s="248">
        <v>3633.7498051960379</v>
      </c>
      <c r="CX1231" s="248">
        <v>4459.167864430452</v>
      </c>
      <c r="CY1231" s="248">
        <v>3891.0616194321319</v>
      </c>
      <c r="CZ1231" s="248">
        <v>2410.377502620358</v>
      </c>
      <c r="DA1231" s="248" t="e">
        <f t="shared" ref="DA1231" si="1258">+DA1232+DA1233</f>
        <v>#VALUE!</v>
      </c>
      <c r="DB1231" s="239">
        <v>1736.5943984398618</v>
      </c>
      <c r="DC1231" s="239">
        <v>658.82945646559938</v>
      </c>
      <c r="DD1231" s="239">
        <v>-1481.2225199204563</v>
      </c>
      <c r="DE1231" s="239">
        <v>949.30720471235145</v>
      </c>
      <c r="DF1231" s="239">
        <v>48.569629532504337</v>
      </c>
      <c r="DG1231" s="239">
        <v>-1523.3288248822846</v>
      </c>
      <c r="DH1231" s="239">
        <v>1459.2938810707619</v>
      </c>
      <c r="DI1231" s="239">
        <v>351.70157261700479</v>
      </c>
      <c r="DJ1231" s="239">
        <v>-1174.0163462669479</v>
      </c>
      <c r="DK1231" s="239">
        <v>730.76870049725812</v>
      </c>
      <c r="DL1231" s="239">
        <v>-155.37556345796531</v>
      </c>
      <c r="DM1231" s="239">
        <v>-958.66090523491118</v>
      </c>
      <c r="DN1231" s="249" t="e">
        <f t="shared" ref="DN1231" si="1259">+DN1232+DN1233</f>
        <v>#VALUE!</v>
      </c>
      <c r="DO1231" s="239">
        <v>-958.66090523491118</v>
      </c>
      <c r="DP1231" s="239">
        <v>1743.9772864981878</v>
      </c>
      <c r="DQ1231" s="239">
        <v>1036.7794851659614</v>
      </c>
      <c r="DR1231" s="239">
        <v>485.14392734264084</v>
      </c>
      <c r="DS1231" s="239">
        <v>3059.2678739154026</v>
      </c>
      <c r="DT1231" s="239">
        <v>2452.5497867418826</v>
      </c>
      <c r="DU1231" s="239">
        <v>2643.303222039176</v>
      </c>
      <c r="DV1231" s="250" t="e">
        <f>+DV1232+DV1233</f>
        <v>#VALUE!</v>
      </c>
      <c r="DW1231" s="251" t="e">
        <f>+DW1232+DW1233</f>
        <v>#VALUE!</v>
      </c>
      <c r="DX1231" s="252" t="e">
        <f>+DX1232+DX1233</f>
        <v>#VALUE!</v>
      </c>
      <c r="DY1231" s="27"/>
      <c r="DZ1231" s="239" t="e">
        <f>+DZ1232+DZ1233</f>
        <v>#VALUE!</v>
      </c>
      <c r="EA1231" s="27"/>
      <c r="EB1231" s="27"/>
      <c r="EC1231" s="239" t="e">
        <f>+EC1232+EC1233</f>
        <v>#VALUE!</v>
      </c>
      <c r="ED1231" s="27"/>
      <c r="EE1231" s="27"/>
      <c r="EF1231" s="239" t="e">
        <f>+EF1232+EF1233</f>
        <v>#VALUE!</v>
      </c>
      <c r="EI1231" s="239" t="e">
        <f>+EI1232+EI1233</f>
        <v>#VALUE!</v>
      </c>
      <c r="EJ1231" s="27"/>
      <c r="EK1231" s="27"/>
      <c r="EL1231" s="239" t="e">
        <f>+EL1232+EL1233</f>
        <v>#VALUE!</v>
      </c>
      <c r="EM1231" s="27"/>
      <c r="EN1231" s="27"/>
      <c r="EO1231" s="239" t="e">
        <f>+EO1232+EO1233</f>
        <v>#VALUE!</v>
      </c>
      <c r="EP1231" s="27"/>
      <c r="EQ1231" s="27"/>
      <c r="ER1231" s="27"/>
      <c r="ES1231" s="27"/>
      <c r="ET1231" s="27"/>
      <c r="EU1231" s="27"/>
      <c r="EV1231" s="27"/>
      <c r="EW1231" s="27"/>
      <c r="EX1231" s="27"/>
      <c r="EY1231" s="27"/>
      <c r="EZ1231" s="27"/>
      <c r="FA1231" s="27"/>
      <c r="FB1231" s="27"/>
      <c r="FC1231" s="27"/>
      <c r="FD1231" s="27"/>
      <c r="FE1231" s="27"/>
      <c r="FF1231" s="27"/>
      <c r="FG1231" s="27"/>
      <c r="FH1231" s="27"/>
    </row>
    <row r="1232" spans="1:164" ht="15.5" x14ac:dyDescent="0.35">
      <c r="A1232" s="253" t="s">
        <v>471</v>
      </c>
      <c r="B1232" s="239" t="e">
        <f t="shared" ref="B1232:Z1232" si="1260">B1185</f>
        <v>#VALUE!</v>
      </c>
      <c r="C1232" s="239" t="e">
        <f t="shared" si="1260"/>
        <v>#VALUE!</v>
      </c>
      <c r="D1232" s="239">
        <f t="shared" si="1260"/>
        <v>62.181999999999988</v>
      </c>
      <c r="E1232" s="239">
        <f t="shared" si="1260"/>
        <v>50.888999999999996</v>
      </c>
      <c r="F1232" s="239">
        <f t="shared" si="1260"/>
        <v>38.382999999999981</v>
      </c>
      <c r="G1232" s="239">
        <f t="shared" si="1260"/>
        <v>366.51799999999997</v>
      </c>
      <c r="H1232" s="239">
        <f t="shared" si="1260"/>
        <v>239.83120000000002</v>
      </c>
      <c r="I1232" s="239">
        <f t="shared" si="1260"/>
        <v>-1258.5181230000003</v>
      </c>
      <c r="J1232" s="239">
        <f t="shared" si="1260"/>
        <v>-127.49300000000004</v>
      </c>
      <c r="K1232" s="239">
        <f t="shared" si="1260"/>
        <v>-567.94600000000003</v>
      </c>
      <c r="L1232" s="239">
        <f t="shared" si="1260"/>
        <v>-155.90150000000006</v>
      </c>
      <c r="M1232" s="239">
        <f t="shared" si="1260"/>
        <v>67.148574999999994</v>
      </c>
      <c r="N1232" s="239" t="e">
        <f t="shared" si="1260"/>
        <v>#VALUE!</v>
      </c>
      <c r="O1232" s="239">
        <f t="shared" si="1260"/>
        <v>-446.43409499999996</v>
      </c>
      <c r="P1232" s="239">
        <f t="shared" si="1260"/>
        <v>-226.33399790600004</v>
      </c>
      <c r="Q1232" s="239">
        <f t="shared" si="1260"/>
        <v>297.73656802099993</v>
      </c>
      <c r="R1232" s="239">
        <f t="shared" si="1260"/>
        <v>-369.65152032499981</v>
      </c>
      <c r="S1232" s="239">
        <f t="shared" si="1260"/>
        <v>-1988.221259808</v>
      </c>
      <c r="T1232" s="239">
        <f t="shared" si="1260"/>
        <v>-214.76989528100003</v>
      </c>
      <c r="U1232" s="239">
        <f t="shared" si="1260"/>
        <v>-309.82999035399979</v>
      </c>
      <c r="V1232" s="239">
        <f t="shared" si="1260"/>
        <v>-1520.9155468637009</v>
      </c>
      <c r="W1232" s="239">
        <f t="shared" si="1260"/>
        <v>-1872.2525040000003</v>
      </c>
      <c r="X1232" s="248">
        <f t="shared" si="1260"/>
        <v>-394.40046123629924</v>
      </c>
      <c r="Y1232" s="248">
        <f t="shared" si="1260"/>
        <v>-371.638280237</v>
      </c>
      <c r="Z1232" s="239">
        <f t="shared" si="1260"/>
        <v>-357.44499999999999</v>
      </c>
      <c r="AA1232" s="239">
        <f>AA1185</f>
        <v>-305.88497999999998</v>
      </c>
      <c r="AB1232" s="239">
        <v>290.23615308288174</v>
      </c>
      <c r="AC1232" s="239">
        <v>1210.7282199311737</v>
      </c>
      <c r="AD1232" s="239">
        <v>790.27277973394825</v>
      </c>
      <c r="AE1232" s="239">
        <f>AE1185</f>
        <v>-527.11804837500006</v>
      </c>
      <c r="AF1232" s="239">
        <v>399.63962843332752</v>
      </c>
      <c r="AG1232" s="239">
        <v>329.33660202568291</v>
      </c>
      <c r="AH1232" s="239">
        <v>-430.45421553013512</v>
      </c>
      <c r="AI1232" s="239">
        <v>-929.64840982219357</v>
      </c>
      <c r="AJ1232" s="248">
        <f>AJ1185</f>
        <v>93.378090000000043</v>
      </c>
      <c r="AK1232" s="248">
        <v>-2306.3357828554999</v>
      </c>
      <c r="AL1232" s="248">
        <v>-1238.3653755742866</v>
      </c>
      <c r="AM1232" s="248">
        <v>-1490.1839996818399</v>
      </c>
      <c r="AN1232" s="248">
        <v>-1502.1244381888137</v>
      </c>
      <c r="AO1232" s="248">
        <f>AO1185</f>
        <v>671.81009800000004</v>
      </c>
      <c r="AP1232" s="248">
        <v>-2524.4982734883224</v>
      </c>
      <c r="AQ1232" s="248">
        <v>-2752.5556052159436</v>
      </c>
      <c r="AR1232" s="248">
        <v>-1963.7585441701431</v>
      </c>
      <c r="AS1232" s="248">
        <f>AS1185</f>
        <v>295.55311300000005</v>
      </c>
      <c r="AT1232" s="248">
        <v>-1135.7740857925185</v>
      </c>
      <c r="AU1232" s="248">
        <v>-1241.7607518195</v>
      </c>
      <c r="AV1232" s="248">
        <v>-1044.7104555439828</v>
      </c>
      <c r="AW1232" s="248">
        <v>-1122.6934020744179</v>
      </c>
      <c r="AX1232" s="248">
        <f>AX1185</f>
        <v>464.23871999999977</v>
      </c>
      <c r="AY1232" s="248"/>
      <c r="AZ1232" s="248">
        <v>-853.96766000000002</v>
      </c>
      <c r="BA1232" s="248">
        <v>-719.85264000000006</v>
      </c>
      <c r="BB1232" s="248">
        <v>-777.61019999999996</v>
      </c>
      <c r="BC1232" s="248">
        <v>-827.61019999999996</v>
      </c>
      <c r="BD1232" s="248">
        <v>-451.95618000000007</v>
      </c>
      <c r="BE1232" s="248">
        <v>-451.97518000000008</v>
      </c>
      <c r="BF1232" s="248">
        <f>BF1185</f>
        <v>165.54800000000017</v>
      </c>
      <c r="BG1232" s="248">
        <v>-784</v>
      </c>
      <c r="BH1232" s="248">
        <v>-788.90000000000009</v>
      </c>
      <c r="BI1232" s="248">
        <v>-1788.6260310755201</v>
      </c>
      <c r="BJ1232" s="248">
        <v>-1604.572326665673</v>
      </c>
      <c r="BK1232" s="248">
        <v>-1103.6260310755201</v>
      </c>
      <c r="BL1232" s="248">
        <v>-1000.62603107552</v>
      </c>
      <c r="BM1232" s="248">
        <v>-1103.6260310755201</v>
      </c>
      <c r="BN1232" s="248">
        <v>-1000.62603107552</v>
      </c>
      <c r="BO1232" s="248">
        <f>BO1185</f>
        <v>-746.93201514099997</v>
      </c>
      <c r="BP1232" s="248">
        <v>-648</v>
      </c>
      <c r="BQ1232" s="248">
        <v>-674</v>
      </c>
      <c r="BR1232" s="248">
        <v>-644</v>
      </c>
      <c r="BS1232" s="248">
        <v>-663.6</v>
      </c>
      <c r="BT1232" s="248">
        <v>-574</v>
      </c>
      <c r="BU1232" s="248">
        <v>-570</v>
      </c>
      <c r="BV1232" s="248">
        <v>-518</v>
      </c>
      <c r="BW1232" s="248">
        <v>-1646.4</v>
      </c>
      <c r="BX1232" s="248">
        <v>-1642.4</v>
      </c>
      <c r="BY1232" s="248">
        <v>-1570.4</v>
      </c>
      <c r="BZ1232" s="239">
        <v>-1674.4</v>
      </c>
      <c r="CA1232" s="248">
        <f>CA1185</f>
        <v>150.50856128299955</v>
      </c>
      <c r="CB1232" s="248">
        <v>-964.89824999999996</v>
      </c>
      <c r="CC1232" s="248">
        <v>-964.89824999999996</v>
      </c>
      <c r="CD1232" s="248">
        <v>-964.89824999999996</v>
      </c>
      <c r="CE1232" s="248">
        <v>-764.89824999999996</v>
      </c>
      <c r="CF1232" s="248">
        <v>-764.89824999999996</v>
      </c>
      <c r="CG1232" s="248">
        <v>-764.89824999999996</v>
      </c>
      <c r="CH1232" s="248">
        <v>-814.95100000000002</v>
      </c>
      <c r="CI1232" s="248">
        <v>-757.45100000000002</v>
      </c>
      <c r="CJ1232" s="239">
        <v>-834.95100000000002</v>
      </c>
      <c r="CK1232" s="239">
        <v>-834.95100000000002</v>
      </c>
      <c r="CL1232" s="248">
        <f>CL1185</f>
        <v>1575.824365147</v>
      </c>
      <c r="CM1232" s="248">
        <v>-657.8</v>
      </c>
      <c r="CN1232" s="248">
        <v>-743.91499999999996</v>
      </c>
      <c r="CO1232" s="248">
        <v>-743.91499999999996</v>
      </c>
      <c r="CP1232" s="248">
        <v>-743.91499999999996</v>
      </c>
      <c r="CQ1232" s="248">
        <v>-743.91499999999996</v>
      </c>
      <c r="CR1232" s="248">
        <v>-743.91499999999996</v>
      </c>
      <c r="CS1232" s="248">
        <v>-1337.415</v>
      </c>
      <c r="CT1232" s="248">
        <v>-1337.415</v>
      </c>
      <c r="CU1232" s="248">
        <v>-1136.415</v>
      </c>
      <c r="CV1232" s="248">
        <v>-1299.3150000000001</v>
      </c>
      <c r="CW1232" s="248">
        <v>-1299.3150000000001</v>
      </c>
      <c r="CX1232" s="248">
        <v>-1284.5</v>
      </c>
      <c r="CY1232" s="248">
        <v>-1284.5</v>
      </c>
      <c r="CZ1232" s="248">
        <v>-1083.5</v>
      </c>
      <c r="DA1232" s="248">
        <f t="shared" ref="DA1232" si="1261">DA1185</f>
        <v>-787.04586198477978</v>
      </c>
      <c r="DB1232" s="239">
        <v>-904</v>
      </c>
      <c r="DC1232" s="239">
        <v>-904</v>
      </c>
      <c r="DD1232" s="239">
        <v>-904</v>
      </c>
      <c r="DE1232" s="239">
        <v>-904</v>
      </c>
      <c r="DF1232" s="239">
        <v>-904</v>
      </c>
      <c r="DG1232" s="239">
        <v>-904</v>
      </c>
      <c r="DH1232" s="239">
        <v>-904</v>
      </c>
      <c r="DI1232" s="239">
        <v>-904</v>
      </c>
      <c r="DJ1232" s="239">
        <v>-854</v>
      </c>
      <c r="DK1232" s="239">
        <v>-904</v>
      </c>
      <c r="DL1232" s="239">
        <v>-904</v>
      </c>
      <c r="DM1232" s="239">
        <v>-854</v>
      </c>
      <c r="DN1232" s="249">
        <f t="shared" ref="DN1232" si="1262">DN1185</f>
        <v>289.53474744425381</v>
      </c>
      <c r="DO1232" s="239">
        <v>-854</v>
      </c>
      <c r="DP1232" s="239">
        <v>-474.75</v>
      </c>
      <c r="DQ1232" s="239">
        <v>-474.75</v>
      </c>
      <c r="DR1232" s="239">
        <v>-474.75</v>
      </c>
      <c r="DS1232" s="239">
        <v>-487.95</v>
      </c>
      <c r="DT1232" s="239">
        <v>-487.95</v>
      </c>
      <c r="DU1232" s="239">
        <v>485.3</v>
      </c>
      <c r="DV1232" s="250">
        <f>DV1185</f>
        <v>330.02936730580683</v>
      </c>
      <c r="DW1232" s="251">
        <f>DW1185</f>
        <v>445.70004762380586</v>
      </c>
      <c r="DX1232" s="252">
        <f>DX1185</f>
        <v>-347.32209999999998</v>
      </c>
      <c r="DY1232" s="27"/>
      <c r="DZ1232" s="239">
        <f>DZ1185</f>
        <v>345.8</v>
      </c>
      <c r="EA1232" s="27"/>
      <c r="EB1232" s="27"/>
      <c r="EC1232" s="239">
        <f>EC1185</f>
        <v>234.3</v>
      </c>
      <c r="ED1232" s="27"/>
      <c r="EE1232" s="27"/>
      <c r="EF1232" s="239">
        <f>EF1185</f>
        <v>206.3</v>
      </c>
      <c r="EI1232" s="239">
        <f>EI1185</f>
        <v>206.29999999999998</v>
      </c>
      <c r="EJ1232" s="27"/>
      <c r="EK1232" s="27"/>
      <c r="EL1232" s="239">
        <f>EL1185</f>
        <v>206.3</v>
      </c>
      <c r="EM1232" s="27"/>
      <c r="EN1232" s="27"/>
      <c r="EO1232" s="239">
        <f>EO1185</f>
        <v>206.3</v>
      </c>
      <c r="EP1232" s="27"/>
      <c r="EQ1232" s="27"/>
      <c r="ER1232" s="27"/>
      <c r="ES1232" s="27"/>
      <c r="ET1232" s="27"/>
      <c r="EU1232" s="27"/>
      <c r="EV1232" s="27"/>
      <c r="EW1232" s="27"/>
      <c r="EX1232" s="27"/>
      <c r="EY1232" s="27"/>
      <c r="EZ1232" s="27"/>
      <c r="FA1232" s="27"/>
      <c r="FB1232" s="27"/>
      <c r="FC1232" s="27"/>
      <c r="FD1232" s="27"/>
      <c r="FE1232" s="27"/>
      <c r="FF1232" s="27"/>
      <c r="FG1232" s="27"/>
      <c r="FH1232" s="27"/>
    </row>
    <row r="1233" spans="1:164" ht="15.5" x14ac:dyDescent="0.35">
      <c r="A1233" s="247" t="s">
        <v>472</v>
      </c>
      <c r="B1233" s="239" t="e">
        <f t="shared" ref="B1233:Z1233" si="1263">B1201</f>
        <v>#VALUE!</v>
      </c>
      <c r="C1233" s="239" t="e">
        <f t="shared" si="1263"/>
        <v>#VALUE!</v>
      </c>
      <c r="D1233" s="239" t="e">
        <f t="shared" si="1263"/>
        <v>#VALUE!</v>
      </c>
      <c r="E1233" s="239" t="e">
        <f t="shared" si="1263"/>
        <v>#VALUE!</v>
      </c>
      <c r="F1233" s="239" t="e">
        <f t="shared" si="1263"/>
        <v>#VALUE!</v>
      </c>
      <c r="G1233" s="239" t="e">
        <f t="shared" si="1263"/>
        <v>#VALUE!</v>
      </c>
      <c r="H1233" s="239" t="e">
        <f t="shared" si="1263"/>
        <v>#VALUE!</v>
      </c>
      <c r="I1233" s="239" t="e">
        <f t="shared" si="1263"/>
        <v>#VALUE!</v>
      </c>
      <c r="J1233" s="239" t="e">
        <f t="shared" si="1263"/>
        <v>#VALUE!</v>
      </c>
      <c r="K1233" s="239" t="e">
        <f t="shared" si="1263"/>
        <v>#VALUE!</v>
      </c>
      <c r="L1233" s="239" t="e">
        <f t="shared" si="1263"/>
        <v>#VALUE!</v>
      </c>
      <c r="M1233" s="239" t="e">
        <f t="shared" si="1263"/>
        <v>#VALUE!</v>
      </c>
      <c r="N1233" s="239" t="e">
        <f t="shared" si="1263"/>
        <v>#VALUE!</v>
      </c>
      <c r="O1233" s="239" t="e">
        <f t="shared" si="1263"/>
        <v>#VALUE!</v>
      </c>
      <c r="P1233" s="239" t="e">
        <f t="shared" si="1263"/>
        <v>#VALUE!</v>
      </c>
      <c r="Q1233" s="239" t="e">
        <f t="shared" si="1263"/>
        <v>#VALUE!</v>
      </c>
      <c r="R1233" s="239" t="e">
        <f t="shared" si="1263"/>
        <v>#VALUE!</v>
      </c>
      <c r="S1233" s="239" t="e">
        <f t="shared" si="1263"/>
        <v>#VALUE!</v>
      </c>
      <c r="T1233" s="239" t="e">
        <f t="shared" si="1263"/>
        <v>#VALUE!</v>
      </c>
      <c r="U1233" s="239" t="e">
        <f t="shared" si="1263"/>
        <v>#VALUE!</v>
      </c>
      <c r="V1233" s="239" t="e">
        <f t="shared" si="1263"/>
        <v>#VALUE!</v>
      </c>
      <c r="W1233" s="239" t="e">
        <f t="shared" si="1263"/>
        <v>#VALUE!</v>
      </c>
      <c r="X1233" s="248" t="e">
        <f t="shared" si="1263"/>
        <v>#VALUE!</v>
      </c>
      <c r="Y1233" s="248" t="e">
        <f t="shared" si="1263"/>
        <v>#VALUE!</v>
      </c>
      <c r="Z1233" s="239" t="e">
        <f t="shared" si="1263"/>
        <v>#VALUE!</v>
      </c>
      <c r="AA1233" s="239" t="e">
        <f>AA1201</f>
        <v>#VALUE!</v>
      </c>
      <c r="AB1233" s="239">
        <v>-2663.3865738732611</v>
      </c>
      <c r="AC1233" s="239">
        <v>-3282.9360840050899</v>
      </c>
      <c r="AD1233" s="239">
        <v>-3964.1082036133585</v>
      </c>
      <c r="AE1233" s="239" t="e">
        <f>AE1201</f>
        <v>#VALUE!</v>
      </c>
      <c r="AF1233" s="239">
        <v>-3748.771036920125</v>
      </c>
      <c r="AG1233" s="239">
        <v>-4374.8831479873625</v>
      </c>
      <c r="AH1233" s="239">
        <v>-4385.1304451529968</v>
      </c>
      <c r="AI1233" s="239">
        <v>-4495.8163303178044</v>
      </c>
      <c r="AJ1233" s="248" t="e">
        <f>AJ1201</f>
        <v>#VALUE!</v>
      </c>
      <c r="AK1233" s="248">
        <v>-6408.4195494577598</v>
      </c>
      <c r="AL1233" s="248">
        <v>-3999.1124979586971</v>
      </c>
      <c r="AM1233" s="248">
        <v>-3603.4174732392903</v>
      </c>
      <c r="AN1233" s="248">
        <v>-3576.8976624783209</v>
      </c>
      <c r="AO1233" s="248" t="e">
        <f>AO1201</f>
        <v>#VALUE!</v>
      </c>
      <c r="AP1233" s="248">
        <v>-3655.422758966517</v>
      </c>
      <c r="AQ1233" s="248">
        <v>-3392.6660892624441</v>
      </c>
      <c r="AR1233" s="248">
        <v>-3374.0649209218245</v>
      </c>
      <c r="AS1233" s="248" t="e">
        <f>AS1201</f>
        <v>#VALUE!</v>
      </c>
      <c r="AT1233" s="248">
        <v>-2913.3183050605603</v>
      </c>
      <c r="AU1233" s="248">
        <v>-2558.9030062147576</v>
      </c>
      <c r="AV1233" s="248">
        <v>-2003.6557007099095</v>
      </c>
      <c r="AW1233" s="248">
        <v>-1823.6193486682587</v>
      </c>
      <c r="AX1233" s="248" t="e">
        <f>AX1201</f>
        <v>#VALUE!</v>
      </c>
      <c r="AY1233" s="248"/>
      <c r="AZ1233" s="248">
        <v>-1211.8195858175366</v>
      </c>
      <c r="BA1233" s="248">
        <v>-2341.246456797624</v>
      </c>
      <c r="BB1233" s="248">
        <v>-1424.3282583182254</v>
      </c>
      <c r="BC1233" s="248">
        <v>-2403.8086755749537</v>
      </c>
      <c r="BD1233" s="248">
        <v>-1170.5751769802928</v>
      </c>
      <c r="BE1233" s="248">
        <v>-2410.4822338185286</v>
      </c>
      <c r="BF1233" s="248" t="e">
        <f>BF1201</f>
        <v>#VALUE!</v>
      </c>
      <c r="BG1233" s="248">
        <v>-1879.0024067484983</v>
      </c>
      <c r="BH1233" s="248">
        <v>-3696.4476751237312</v>
      </c>
      <c r="BI1233" s="248">
        <v>-1617.9005747620713</v>
      </c>
      <c r="BJ1233" s="248">
        <v>-3388.8662785039232</v>
      </c>
      <c r="BK1233" s="248">
        <v>-913.74556587992811</v>
      </c>
      <c r="BL1233" s="248">
        <v>-3855.0587231909444</v>
      </c>
      <c r="BM1233" s="248">
        <v>-1306.5201003672159</v>
      </c>
      <c r="BN1233" s="248">
        <v>-3201.1620181711501</v>
      </c>
      <c r="BO1233" s="248" t="e">
        <f>BO1201</f>
        <v>#VALUE!</v>
      </c>
      <c r="BP1233" s="248">
        <v>-303.7050136849216</v>
      </c>
      <c r="BQ1233" s="248">
        <v>-1667.1434767926512</v>
      </c>
      <c r="BR1233" s="248">
        <v>-4617.476146091105</v>
      </c>
      <c r="BS1233" s="248">
        <v>-6384.6089560045375</v>
      </c>
      <c r="BT1233" s="248">
        <v>-2257.7050725664044</v>
      </c>
      <c r="BU1233" s="248">
        <v>-2802.9727789333233</v>
      </c>
      <c r="BV1233" s="248">
        <v>-4303.1555454643712</v>
      </c>
      <c r="BW1233" s="248">
        <v>-622.52550901539234</v>
      </c>
      <c r="BX1233" s="248">
        <v>-1205.7231390050956</v>
      </c>
      <c r="BY1233" s="248">
        <v>-2328.8061521913578</v>
      </c>
      <c r="BZ1233" s="239">
        <v>-842.48999249464578</v>
      </c>
      <c r="CA1233" s="248" t="e">
        <f>CA1201</f>
        <v>#VALUE!</v>
      </c>
      <c r="CB1233" s="248">
        <v>-1225.6950354567964</v>
      </c>
      <c r="CC1233" s="248">
        <v>-1323.3013478320474</v>
      </c>
      <c r="CD1233" s="248">
        <v>-2217.8121822730973</v>
      </c>
      <c r="CE1233" s="248">
        <v>-1866.8492669876352</v>
      </c>
      <c r="CF1233" s="248">
        <v>-1899.8361133371429</v>
      </c>
      <c r="CG1233" s="248">
        <v>-2859.3410587701273</v>
      </c>
      <c r="CH1233" s="248">
        <v>-834.84004624084378</v>
      </c>
      <c r="CI1233" s="248">
        <v>-1268.3881036270759</v>
      </c>
      <c r="CJ1233" s="239">
        <v>-303.21578409827248</v>
      </c>
      <c r="CK1233" s="239">
        <v>-881.2979009059984</v>
      </c>
      <c r="CL1233" s="248" t="e">
        <f>CL1201</f>
        <v>#VALUE!</v>
      </c>
      <c r="CM1233" s="248">
        <v>-1274.8656649004186</v>
      </c>
      <c r="CN1233" s="248">
        <v>2485.1625633738267</v>
      </c>
      <c r="CO1233" s="248">
        <v>2484.7415616736839</v>
      </c>
      <c r="CP1233" s="248">
        <v>3958.7014693089432</v>
      </c>
      <c r="CQ1233" s="248">
        <v>1438.3590469242226</v>
      </c>
      <c r="CR1233" s="248">
        <v>-399.56914369009587</v>
      </c>
      <c r="CS1233" s="248">
        <v>5882.860052519768</v>
      </c>
      <c r="CT1233" s="248">
        <v>4479.3300343882438</v>
      </c>
      <c r="CU1233" s="248">
        <v>969.02182411719377</v>
      </c>
      <c r="CV1233" s="248">
        <v>5958.08507215182</v>
      </c>
      <c r="CW1233" s="248">
        <v>4933.0648051960379</v>
      </c>
      <c r="CX1233" s="248">
        <v>5743.667864430452</v>
      </c>
      <c r="CY1233" s="248">
        <v>5175.5616194321319</v>
      </c>
      <c r="CZ1233" s="248">
        <v>3493.877502620358</v>
      </c>
      <c r="DA1233" s="248" t="e">
        <f t="shared" ref="DA1233" si="1264">DA1201</f>
        <v>#VALUE!</v>
      </c>
      <c r="DB1233" s="239">
        <v>2640.5943984398618</v>
      </c>
      <c r="DC1233" s="239">
        <v>1562.8294564655994</v>
      </c>
      <c r="DD1233" s="239">
        <v>-577.22251992045631</v>
      </c>
      <c r="DE1233" s="239">
        <v>1853.3072047123514</v>
      </c>
      <c r="DF1233" s="239">
        <v>952.56962953250434</v>
      </c>
      <c r="DG1233" s="239">
        <v>-619.32882488228461</v>
      </c>
      <c r="DH1233" s="239">
        <v>2363.2938810707619</v>
      </c>
      <c r="DI1233" s="239">
        <v>1255.7015726170048</v>
      </c>
      <c r="DJ1233" s="239">
        <v>-320.01634626694795</v>
      </c>
      <c r="DK1233" s="239">
        <v>1634.7687004972581</v>
      </c>
      <c r="DL1233" s="239">
        <v>748.62443654203469</v>
      </c>
      <c r="DM1233" s="239">
        <v>-104.66090523491118</v>
      </c>
      <c r="DN1233" s="249" t="e">
        <f t="shared" ref="DN1233" si="1265">DN1201</f>
        <v>#VALUE!</v>
      </c>
      <c r="DO1233" s="239">
        <v>-104.66090523491118</v>
      </c>
      <c r="DP1233" s="239">
        <v>2218.7272864981878</v>
      </c>
      <c r="DQ1233" s="239">
        <v>1511.5294851659614</v>
      </c>
      <c r="DR1233" s="239">
        <v>959.89392734264084</v>
      </c>
      <c r="DS1233" s="239">
        <v>3547.2178739154024</v>
      </c>
      <c r="DT1233" s="239">
        <v>2940.4997867418824</v>
      </c>
      <c r="DU1233" s="239">
        <v>2158.0032220391759</v>
      </c>
      <c r="DV1233" s="250" t="e">
        <f>DV1201</f>
        <v>#VALUE!</v>
      </c>
      <c r="DW1233" s="251" t="e">
        <f>DW1201</f>
        <v>#VALUE!</v>
      </c>
      <c r="DX1233" s="252" t="e">
        <f>DX1201</f>
        <v>#VALUE!</v>
      </c>
      <c r="DY1233" s="27"/>
      <c r="DZ1233" s="239" t="e">
        <f>DZ1201</f>
        <v>#VALUE!</v>
      </c>
      <c r="EA1233" s="27"/>
      <c r="EB1233" s="27"/>
      <c r="EC1233" s="239" t="e">
        <f>EC1201</f>
        <v>#VALUE!</v>
      </c>
      <c r="ED1233" s="27"/>
      <c r="EE1233" s="27"/>
      <c r="EF1233" s="239" t="e">
        <f>EF1201</f>
        <v>#VALUE!</v>
      </c>
      <c r="EI1233" s="239" t="e">
        <f>EI1201</f>
        <v>#VALUE!</v>
      </c>
      <c r="EJ1233" s="27"/>
      <c r="EK1233" s="27"/>
      <c r="EL1233" s="239" t="e">
        <f>EL1201</f>
        <v>#VALUE!</v>
      </c>
      <c r="EM1233" s="27"/>
      <c r="EN1233" s="27"/>
      <c r="EO1233" s="239" t="e">
        <f>EO1201</f>
        <v>#VALUE!</v>
      </c>
      <c r="EP1233" s="27"/>
      <c r="EQ1233" s="27"/>
      <c r="ER1233" s="27"/>
      <c r="ES1233" s="27"/>
      <c r="ET1233" s="27"/>
      <c r="EU1233" s="27"/>
      <c r="EV1233" s="27"/>
      <c r="EW1233" s="27"/>
      <c r="EX1233" s="27"/>
      <c r="EY1233" s="27"/>
      <c r="EZ1233" s="27"/>
      <c r="FA1233" s="27"/>
      <c r="FB1233" s="27"/>
      <c r="FC1233" s="27"/>
      <c r="FD1233" s="27"/>
      <c r="FE1233" s="27"/>
      <c r="FF1233" s="27"/>
      <c r="FG1233" s="27"/>
      <c r="FH1233" s="27"/>
    </row>
    <row r="1234" spans="1:164" ht="15.5" x14ac:dyDescent="0.35">
      <c r="A1234" s="247"/>
      <c r="B1234" s="239"/>
      <c r="C1234" s="239"/>
      <c r="D1234" s="239"/>
      <c r="E1234" s="239"/>
      <c r="F1234" s="239"/>
      <c r="G1234" s="239"/>
      <c r="H1234" s="239"/>
      <c r="I1234" s="239"/>
      <c r="J1234" s="239"/>
      <c r="K1234" s="239"/>
      <c r="L1234" s="239"/>
      <c r="M1234" s="239"/>
      <c r="N1234" s="239"/>
      <c r="O1234" s="239"/>
      <c r="P1234" s="239"/>
      <c r="Q1234" s="239"/>
      <c r="R1234" s="239"/>
      <c r="S1234" s="239"/>
      <c r="T1234" s="239"/>
      <c r="U1234" s="239"/>
      <c r="V1234" s="239"/>
      <c r="W1234" s="239"/>
      <c r="X1234" s="248"/>
      <c r="Y1234" s="248"/>
      <c r="Z1234" s="239"/>
      <c r="AA1234" s="239"/>
      <c r="AB1234" s="239"/>
      <c r="AC1234" s="239"/>
      <c r="AD1234" s="239"/>
      <c r="AE1234" s="239"/>
      <c r="AF1234" s="239"/>
      <c r="AG1234" s="239"/>
      <c r="AH1234" s="239"/>
      <c r="AI1234" s="239"/>
      <c r="AJ1234" s="248"/>
      <c r="AK1234" s="248"/>
      <c r="AL1234" s="248"/>
      <c r="AM1234" s="248"/>
      <c r="AN1234" s="248"/>
      <c r="AO1234" s="248"/>
      <c r="AP1234" s="248"/>
      <c r="AQ1234" s="248"/>
      <c r="AR1234" s="248"/>
      <c r="AS1234" s="248"/>
      <c r="AT1234" s="248"/>
      <c r="AU1234" s="248"/>
      <c r="AV1234" s="248"/>
      <c r="AW1234" s="248"/>
      <c r="AX1234" s="248"/>
      <c r="AY1234" s="248"/>
      <c r="AZ1234" s="248"/>
      <c r="BA1234" s="248"/>
      <c r="BB1234" s="248"/>
      <c r="BC1234" s="248"/>
      <c r="BD1234" s="248"/>
      <c r="BE1234" s="248"/>
      <c r="BF1234" s="248"/>
      <c r="BG1234" s="248"/>
      <c r="BH1234" s="248"/>
      <c r="BI1234" s="248"/>
      <c r="BJ1234" s="248"/>
      <c r="BK1234" s="248"/>
      <c r="BL1234" s="248"/>
      <c r="BM1234" s="248"/>
      <c r="BN1234" s="248"/>
      <c r="BO1234" s="248"/>
      <c r="BP1234" s="248"/>
      <c r="BQ1234" s="248"/>
      <c r="BR1234" s="248"/>
      <c r="BS1234" s="248"/>
      <c r="BT1234" s="248"/>
      <c r="BU1234" s="248"/>
      <c r="BV1234" s="248"/>
      <c r="BW1234" s="248"/>
      <c r="BX1234" s="248"/>
      <c r="BY1234" s="248"/>
      <c r="BZ1234" s="239"/>
      <c r="CA1234" s="248"/>
      <c r="CB1234" s="248"/>
      <c r="CC1234" s="248"/>
      <c r="CD1234" s="248"/>
      <c r="CE1234" s="248"/>
      <c r="CF1234" s="248"/>
      <c r="CG1234" s="248"/>
      <c r="CH1234" s="248"/>
      <c r="CI1234" s="248"/>
      <c r="CJ1234" s="239"/>
      <c r="CK1234" s="239"/>
      <c r="CL1234" s="248"/>
      <c r="CM1234" s="248"/>
      <c r="CN1234" s="248"/>
      <c r="CO1234" s="248"/>
      <c r="CP1234" s="248"/>
      <c r="CQ1234" s="248"/>
      <c r="CR1234" s="248"/>
      <c r="CS1234" s="248"/>
      <c r="CT1234" s="248"/>
      <c r="CU1234" s="248"/>
      <c r="CV1234" s="248"/>
      <c r="CW1234" s="248"/>
      <c r="CX1234" s="248"/>
      <c r="CY1234" s="248"/>
      <c r="CZ1234" s="248"/>
      <c r="DA1234" s="248"/>
      <c r="DB1234" s="239"/>
      <c r="DC1234" s="239"/>
      <c r="DD1234" s="239"/>
      <c r="DE1234" s="239"/>
      <c r="DF1234" s="239"/>
      <c r="DG1234" s="239"/>
      <c r="DH1234" s="239"/>
      <c r="DI1234" s="239"/>
      <c r="DJ1234" s="239"/>
      <c r="DK1234" s="239"/>
      <c r="DL1234" s="239"/>
      <c r="DM1234" s="239"/>
      <c r="DN1234" s="249"/>
      <c r="DO1234" s="239"/>
      <c r="DP1234" s="239"/>
      <c r="DQ1234" s="239"/>
      <c r="DR1234" s="239"/>
      <c r="DS1234" s="239"/>
      <c r="DT1234" s="239"/>
      <c r="DU1234" s="239"/>
      <c r="DV1234" s="250"/>
      <c r="DW1234" s="251"/>
      <c r="DX1234" s="252"/>
      <c r="DY1234" s="27"/>
      <c r="DZ1234" s="239"/>
      <c r="EA1234" s="27"/>
      <c r="EB1234" s="27"/>
      <c r="EC1234" s="239"/>
      <c r="ED1234" s="27"/>
      <c r="EE1234" s="27"/>
      <c r="EF1234" s="239"/>
      <c r="EI1234" s="239"/>
      <c r="EJ1234" s="27"/>
      <c r="EK1234" s="27"/>
      <c r="EL1234" s="239"/>
      <c r="EM1234" s="27"/>
      <c r="EN1234" s="27"/>
      <c r="EO1234" s="239"/>
      <c r="EP1234" s="27"/>
      <c r="EQ1234" s="27"/>
      <c r="ER1234" s="27"/>
      <c r="ES1234" s="27"/>
      <c r="ET1234" s="27"/>
      <c r="EU1234" s="27"/>
      <c r="EV1234" s="27"/>
      <c r="EW1234" s="27"/>
      <c r="EX1234" s="27"/>
      <c r="EY1234" s="27"/>
      <c r="EZ1234" s="27"/>
      <c r="FA1234" s="27"/>
      <c r="FB1234" s="27"/>
      <c r="FC1234" s="27"/>
      <c r="FD1234" s="27"/>
      <c r="FE1234" s="27"/>
      <c r="FF1234" s="27"/>
      <c r="FG1234" s="27"/>
      <c r="FH1234" s="27"/>
    </row>
    <row r="1235" spans="1:164" ht="15.5" x14ac:dyDescent="0.35">
      <c r="A1235" s="247" t="s">
        <v>473</v>
      </c>
      <c r="B1235" s="239" t="e">
        <f t="shared" ref="B1235:Z1235" si="1266">-B1231</f>
        <v>#VALUE!</v>
      </c>
      <c r="C1235" s="239" t="e">
        <f t="shared" si="1266"/>
        <v>#VALUE!</v>
      </c>
      <c r="D1235" s="239" t="e">
        <f t="shared" si="1266"/>
        <v>#VALUE!</v>
      </c>
      <c r="E1235" s="239" t="e">
        <f t="shared" si="1266"/>
        <v>#VALUE!</v>
      </c>
      <c r="F1235" s="239" t="e">
        <f t="shared" si="1266"/>
        <v>#VALUE!</v>
      </c>
      <c r="G1235" s="239" t="e">
        <f t="shared" si="1266"/>
        <v>#VALUE!</v>
      </c>
      <c r="H1235" s="239" t="e">
        <f t="shared" si="1266"/>
        <v>#VALUE!</v>
      </c>
      <c r="I1235" s="239" t="e">
        <f t="shared" si="1266"/>
        <v>#VALUE!</v>
      </c>
      <c r="J1235" s="239" t="e">
        <f t="shared" si="1266"/>
        <v>#VALUE!</v>
      </c>
      <c r="K1235" s="239" t="e">
        <f t="shared" si="1266"/>
        <v>#VALUE!</v>
      </c>
      <c r="L1235" s="239" t="e">
        <f t="shared" si="1266"/>
        <v>#VALUE!</v>
      </c>
      <c r="M1235" s="239" t="e">
        <f t="shared" si="1266"/>
        <v>#VALUE!</v>
      </c>
      <c r="N1235" s="239" t="e">
        <f t="shared" si="1266"/>
        <v>#VALUE!</v>
      </c>
      <c r="O1235" s="239" t="e">
        <f t="shared" si="1266"/>
        <v>#VALUE!</v>
      </c>
      <c r="P1235" s="239" t="e">
        <f t="shared" si="1266"/>
        <v>#VALUE!</v>
      </c>
      <c r="Q1235" s="239" t="e">
        <f t="shared" si="1266"/>
        <v>#VALUE!</v>
      </c>
      <c r="R1235" s="239" t="e">
        <f t="shared" si="1266"/>
        <v>#VALUE!</v>
      </c>
      <c r="S1235" s="239" t="e">
        <f t="shared" si="1266"/>
        <v>#VALUE!</v>
      </c>
      <c r="T1235" s="239" t="e">
        <f t="shared" si="1266"/>
        <v>#VALUE!</v>
      </c>
      <c r="U1235" s="239" t="e">
        <f t="shared" si="1266"/>
        <v>#VALUE!</v>
      </c>
      <c r="V1235" s="239" t="e">
        <f t="shared" si="1266"/>
        <v>#VALUE!</v>
      </c>
      <c r="W1235" s="239" t="e">
        <f t="shared" si="1266"/>
        <v>#VALUE!</v>
      </c>
      <c r="X1235" s="248" t="e">
        <f t="shared" si="1266"/>
        <v>#VALUE!</v>
      </c>
      <c r="Y1235" s="248" t="e">
        <f t="shared" si="1266"/>
        <v>#VALUE!</v>
      </c>
      <c r="Z1235" s="239" t="e">
        <f t="shared" si="1266"/>
        <v>#VALUE!</v>
      </c>
      <c r="AA1235" s="239" t="e">
        <f>-AA1231</f>
        <v>#VALUE!</v>
      </c>
      <c r="AB1235" s="239">
        <v>2373.1504207903795</v>
      </c>
      <c r="AC1235" s="239">
        <v>2072.2078640735153</v>
      </c>
      <c r="AD1235" s="239">
        <v>3173.83542387941</v>
      </c>
      <c r="AE1235" s="239" t="e">
        <f>-AE1231</f>
        <v>#VALUE!</v>
      </c>
      <c r="AF1235" s="239">
        <v>3349.1314084867972</v>
      </c>
      <c r="AG1235" s="239">
        <v>4045.5505459616802</v>
      </c>
      <c r="AH1235" s="239">
        <v>4815.58506068313</v>
      </c>
      <c r="AI1235" s="239">
        <v>5425.5047401399997</v>
      </c>
      <c r="AJ1235" s="248" t="e">
        <f>-AJ1231</f>
        <v>#VALUE!</v>
      </c>
      <c r="AK1235" s="248">
        <v>8714.7553323132215</v>
      </c>
      <c r="AL1235" s="248">
        <v>5237.4778735329837</v>
      </c>
      <c r="AM1235" s="248">
        <v>5093.6014729211302</v>
      </c>
      <c r="AN1235" s="248">
        <v>5079.0221006671345</v>
      </c>
      <c r="AO1235" s="248" t="e">
        <f>-AO1231</f>
        <v>#VALUE!</v>
      </c>
      <c r="AP1235" s="248">
        <v>6179.9210324548394</v>
      </c>
      <c r="AQ1235" s="248">
        <v>6145.2216944783877</v>
      </c>
      <c r="AR1235" s="248">
        <v>5337.8235050919702</v>
      </c>
      <c r="AS1235" s="248" t="e">
        <f>-AS1231</f>
        <v>#VALUE!</v>
      </c>
      <c r="AT1235" s="248">
        <v>4049.0923908530785</v>
      </c>
      <c r="AU1235" s="248">
        <v>3800.6637580342167</v>
      </c>
      <c r="AV1235" s="248">
        <v>3048.3661562538923</v>
      </c>
      <c r="AW1235" s="248">
        <v>2950.3127507426798</v>
      </c>
      <c r="AX1235" s="248" t="e">
        <f>-AX1231</f>
        <v>#VALUE!</v>
      </c>
      <c r="AY1235" s="248"/>
      <c r="AZ1235" s="248">
        <v>2065.7872458175366</v>
      </c>
      <c r="BA1235" s="248">
        <v>3061.099096797624</v>
      </c>
      <c r="BB1235" s="248">
        <v>2201.9384583182255</v>
      </c>
      <c r="BC1235" s="248">
        <v>3231.4188755749537</v>
      </c>
      <c r="BD1235" s="248">
        <v>1622.5313569802929</v>
      </c>
      <c r="BE1235" s="248">
        <v>2862.4574138185285</v>
      </c>
      <c r="BF1235" s="248" t="e">
        <f>-BF1231</f>
        <v>#VALUE!</v>
      </c>
      <c r="BG1235" s="248">
        <v>2663.0024067484983</v>
      </c>
      <c r="BH1235" s="248">
        <v>4485.3476751237313</v>
      </c>
      <c r="BI1235" s="248">
        <v>3406.5266058375914</v>
      </c>
      <c r="BJ1235" s="248">
        <v>4993.4386051695965</v>
      </c>
      <c r="BK1235" s="248">
        <v>2017.3715969554482</v>
      </c>
      <c r="BL1235" s="248">
        <v>4855.6847542664646</v>
      </c>
      <c r="BM1235" s="248">
        <v>2410.1461314427361</v>
      </c>
      <c r="BN1235" s="248">
        <v>4201.7880492466702</v>
      </c>
      <c r="BO1235" s="248" t="e">
        <f>-BO1231</f>
        <v>#VALUE!</v>
      </c>
      <c r="BP1235" s="248">
        <v>951.7050136849216</v>
      </c>
      <c r="BQ1235" s="248">
        <v>2341.1434767926512</v>
      </c>
      <c r="BR1235" s="248">
        <v>5261.476146091105</v>
      </c>
      <c r="BS1235" s="248">
        <v>7048.2089560045379</v>
      </c>
      <c r="BT1235" s="248">
        <v>2831.7050725664044</v>
      </c>
      <c r="BU1235" s="248">
        <v>3372.9727789333233</v>
      </c>
      <c r="BV1235" s="248">
        <v>4821.1555454643712</v>
      </c>
      <c r="BW1235" s="248">
        <v>2268.9255090153924</v>
      </c>
      <c r="BX1235" s="248">
        <v>2848.1231390050957</v>
      </c>
      <c r="BY1235" s="248">
        <v>3899.2061521913579</v>
      </c>
      <c r="BZ1235" s="239">
        <v>2516.8899924946459</v>
      </c>
      <c r="CA1235" s="248" t="e">
        <f>-CA1231</f>
        <v>#VALUE!</v>
      </c>
      <c r="CB1235" s="248">
        <v>2190.5932854567964</v>
      </c>
      <c r="CC1235" s="248">
        <v>2288.1995978320474</v>
      </c>
      <c r="CD1235" s="248">
        <v>3182.7104322730975</v>
      </c>
      <c r="CE1235" s="248">
        <v>2631.7475169876352</v>
      </c>
      <c r="CF1235" s="248">
        <v>2664.7343633371429</v>
      </c>
      <c r="CG1235" s="248">
        <v>3624.2393087701275</v>
      </c>
      <c r="CH1235" s="248">
        <v>1649.7910462408438</v>
      </c>
      <c r="CI1235" s="248">
        <v>2025.8391036270759</v>
      </c>
      <c r="CJ1235" s="239">
        <v>1138.1667840982725</v>
      </c>
      <c r="CK1235" s="239">
        <v>1716.2489009059984</v>
      </c>
      <c r="CL1235" s="248" t="e">
        <f>-CL1231</f>
        <v>#VALUE!</v>
      </c>
      <c r="CM1235" s="248">
        <v>1932.6656649004185</v>
      </c>
      <c r="CN1235" s="248">
        <v>-1741.2475633738268</v>
      </c>
      <c r="CO1235" s="248">
        <v>-1740.826561673684</v>
      </c>
      <c r="CP1235" s="248">
        <v>-3214.7864693089432</v>
      </c>
      <c r="CQ1235" s="248">
        <v>-694.44404692422268</v>
      </c>
      <c r="CR1235" s="248">
        <v>1143.4841436900958</v>
      </c>
      <c r="CS1235" s="248">
        <v>-4545.4450525197681</v>
      </c>
      <c r="CT1235" s="248">
        <v>-3141.9150343882438</v>
      </c>
      <c r="CU1235" s="248">
        <v>167.39317588280619</v>
      </c>
      <c r="CV1235" s="248">
        <v>-4658.7700721518195</v>
      </c>
      <c r="CW1235" s="248">
        <v>-3633.7498051960379</v>
      </c>
      <c r="CX1235" s="248">
        <v>-4459.167864430452</v>
      </c>
      <c r="CY1235" s="248">
        <v>-3891.0616194321319</v>
      </c>
      <c r="CZ1235" s="248">
        <v>-2410.377502620358</v>
      </c>
      <c r="DA1235" s="248" t="e">
        <f t="shared" ref="DA1235" si="1267">-DA1231</f>
        <v>#VALUE!</v>
      </c>
      <c r="DB1235" s="239">
        <v>-1736.5943984398618</v>
      </c>
      <c r="DC1235" s="239">
        <v>-658.82945646559938</v>
      </c>
      <c r="DD1235" s="239">
        <v>1481.2225199204563</v>
      </c>
      <c r="DE1235" s="239">
        <v>-949.30720471235145</v>
      </c>
      <c r="DF1235" s="239">
        <v>-48.569629532504337</v>
      </c>
      <c r="DG1235" s="239">
        <v>1523.3288248822846</v>
      </c>
      <c r="DH1235" s="239">
        <v>-1459.2938810707619</v>
      </c>
      <c r="DI1235" s="239">
        <v>-351.70157261700479</v>
      </c>
      <c r="DJ1235" s="239">
        <v>1174.0163462669479</v>
      </c>
      <c r="DK1235" s="239">
        <v>-730.76870049725812</v>
      </c>
      <c r="DL1235" s="239">
        <v>155.37556345796531</v>
      </c>
      <c r="DM1235" s="239">
        <v>958.66090523491118</v>
      </c>
      <c r="DN1235" s="249" t="e">
        <f t="shared" ref="DN1235" si="1268">-DN1231</f>
        <v>#VALUE!</v>
      </c>
      <c r="DO1235" s="239">
        <v>958.66090523491118</v>
      </c>
      <c r="DP1235" s="239">
        <v>-1743.9772864981878</v>
      </c>
      <c r="DQ1235" s="239">
        <v>-1036.7794851659614</v>
      </c>
      <c r="DR1235" s="239">
        <v>-485.14392734264084</v>
      </c>
      <c r="DS1235" s="239">
        <v>-3059.2678739154026</v>
      </c>
      <c r="DT1235" s="239">
        <v>-2452.5497867418826</v>
      </c>
      <c r="DU1235" s="239">
        <v>-2643.303222039176</v>
      </c>
      <c r="DV1235" s="250" t="e">
        <f>-DV1231</f>
        <v>#VALUE!</v>
      </c>
      <c r="DW1235" s="251" t="e">
        <f>-DW1231</f>
        <v>#VALUE!</v>
      </c>
      <c r="DX1235" s="252" t="e">
        <f>-DX1231</f>
        <v>#VALUE!</v>
      </c>
      <c r="DY1235" s="27"/>
      <c r="DZ1235" s="239" t="e">
        <f>-DZ1231</f>
        <v>#VALUE!</v>
      </c>
      <c r="EA1235" s="27"/>
      <c r="EB1235" s="27"/>
      <c r="EC1235" s="239" t="e">
        <f>-EC1231</f>
        <v>#VALUE!</v>
      </c>
      <c r="ED1235" s="27"/>
      <c r="EE1235" s="27"/>
      <c r="EF1235" s="239" t="e">
        <f>-EF1231</f>
        <v>#VALUE!</v>
      </c>
      <c r="EI1235" s="239" t="e">
        <f>-EI1231</f>
        <v>#VALUE!</v>
      </c>
      <c r="EJ1235" s="27"/>
      <c r="EK1235" s="27"/>
      <c r="EL1235" s="239" t="e">
        <f>-EL1231</f>
        <v>#VALUE!</v>
      </c>
      <c r="EM1235" s="27"/>
      <c r="EN1235" s="27"/>
      <c r="EO1235" s="239" t="e">
        <f>-EO1231</f>
        <v>#VALUE!</v>
      </c>
      <c r="EP1235" s="27"/>
      <c r="EQ1235" s="27"/>
      <c r="ER1235" s="27"/>
      <c r="ES1235" s="27"/>
      <c r="ET1235" s="27"/>
      <c r="EU1235" s="27"/>
      <c r="EV1235" s="27"/>
      <c r="EW1235" s="27"/>
      <c r="EX1235" s="27"/>
      <c r="EY1235" s="27"/>
      <c r="EZ1235" s="27"/>
      <c r="FA1235" s="27"/>
      <c r="FB1235" s="27"/>
      <c r="FC1235" s="27"/>
      <c r="FD1235" s="27"/>
      <c r="FE1235" s="27"/>
      <c r="FF1235" s="27"/>
      <c r="FG1235" s="27"/>
      <c r="FH1235" s="27"/>
    </row>
    <row r="1236" spans="1:164" ht="15.5" x14ac:dyDescent="0.35">
      <c r="A1236" s="253" t="s">
        <v>471</v>
      </c>
      <c r="B1236" s="239" t="e">
        <f t="shared" ref="B1236:Z1236" si="1269">B1187</f>
        <v>#VALUE!</v>
      </c>
      <c r="C1236" s="239" t="e">
        <f t="shared" si="1269"/>
        <v>#VALUE!</v>
      </c>
      <c r="D1236" s="239" t="e">
        <f t="shared" si="1269"/>
        <v>#VALUE!</v>
      </c>
      <c r="E1236" s="239" t="e">
        <f t="shared" si="1269"/>
        <v>#VALUE!</v>
      </c>
      <c r="F1236" s="239" t="e">
        <f t="shared" si="1269"/>
        <v>#VALUE!</v>
      </c>
      <c r="G1236" s="239" t="e">
        <f t="shared" si="1269"/>
        <v>#VALUE!</v>
      </c>
      <c r="H1236" s="239" t="e">
        <f t="shared" si="1269"/>
        <v>#VALUE!</v>
      </c>
      <c r="I1236" s="239" t="e">
        <f t="shared" si="1269"/>
        <v>#VALUE!</v>
      </c>
      <c r="J1236" s="239" t="e">
        <f t="shared" si="1269"/>
        <v>#VALUE!</v>
      </c>
      <c r="K1236" s="239" t="e">
        <f t="shared" si="1269"/>
        <v>#VALUE!</v>
      </c>
      <c r="L1236" s="239" t="e">
        <f t="shared" si="1269"/>
        <v>#VALUE!</v>
      </c>
      <c r="M1236" s="239" t="e">
        <f t="shared" si="1269"/>
        <v>#VALUE!</v>
      </c>
      <c r="N1236" s="239" t="e">
        <f t="shared" si="1269"/>
        <v>#VALUE!</v>
      </c>
      <c r="O1236" s="239" t="e">
        <f t="shared" si="1269"/>
        <v>#VALUE!</v>
      </c>
      <c r="P1236" s="239" t="e">
        <f t="shared" si="1269"/>
        <v>#VALUE!</v>
      </c>
      <c r="Q1236" s="239" t="e">
        <f t="shared" si="1269"/>
        <v>#VALUE!</v>
      </c>
      <c r="R1236" s="239" t="e">
        <f t="shared" si="1269"/>
        <v>#VALUE!</v>
      </c>
      <c r="S1236" s="239" t="e">
        <f t="shared" si="1269"/>
        <v>#VALUE!</v>
      </c>
      <c r="T1236" s="239" t="e">
        <f t="shared" si="1269"/>
        <v>#VALUE!</v>
      </c>
      <c r="U1236" s="239" t="e">
        <f t="shared" si="1269"/>
        <v>#VALUE!</v>
      </c>
      <c r="V1236" s="239" t="e">
        <f t="shared" si="1269"/>
        <v>#VALUE!</v>
      </c>
      <c r="W1236" s="239" t="e">
        <f t="shared" si="1269"/>
        <v>#VALUE!</v>
      </c>
      <c r="X1236" s="248" t="e">
        <f t="shared" si="1269"/>
        <v>#VALUE!</v>
      </c>
      <c r="Y1236" s="248" t="e">
        <f t="shared" si="1269"/>
        <v>#VALUE!</v>
      </c>
      <c r="Z1236" s="239" t="e">
        <f t="shared" si="1269"/>
        <v>#VALUE!</v>
      </c>
      <c r="AA1236" s="239" t="e">
        <f>AA1187</f>
        <v>#VALUE!</v>
      </c>
      <c r="AB1236" s="239">
        <v>735.58159518539355</v>
      </c>
      <c r="AC1236" s="239">
        <v>442.33480455499171</v>
      </c>
      <c r="AD1236" s="239">
        <v>656.86500035062704</v>
      </c>
      <c r="AE1236" s="239" t="e">
        <f>AE1187</f>
        <v>#VALUE!</v>
      </c>
      <c r="AF1236" s="239">
        <v>501.48908263544439</v>
      </c>
      <c r="AG1236" s="239">
        <v>328.30611198449719</v>
      </c>
      <c r="AH1236" s="239">
        <v>556.95753143943978</v>
      </c>
      <c r="AI1236" s="239">
        <v>613.63147085449316</v>
      </c>
      <c r="AJ1236" s="248" t="e">
        <f>AJ1187</f>
        <v>#VALUE!</v>
      </c>
      <c r="AK1236" s="248">
        <v>1819.0814870322201</v>
      </c>
      <c r="AL1236" s="248">
        <v>1056.6435734326467</v>
      </c>
      <c r="AM1236" s="248">
        <v>1178.0324092302969</v>
      </c>
      <c r="AN1236" s="248">
        <v>1518.0432239361303</v>
      </c>
      <c r="AO1236" s="248" t="e">
        <f>AO1187</f>
        <v>#VALUE!</v>
      </c>
      <c r="AP1236" s="248">
        <v>1503.3627374915104</v>
      </c>
      <c r="AQ1236" s="248">
        <v>1451.705544059344</v>
      </c>
      <c r="AR1236" s="248">
        <v>986.87994291595589</v>
      </c>
      <c r="AS1236" s="248" t="e">
        <f>AS1187</f>
        <v>#VALUE!</v>
      </c>
      <c r="AT1236" s="248">
        <v>868.8137096632687</v>
      </c>
      <c r="AU1236" s="248">
        <v>600.60299999999984</v>
      </c>
      <c r="AV1236" s="248">
        <v>1170.50623772217</v>
      </c>
      <c r="AW1236" s="248">
        <v>1296.8748747285474</v>
      </c>
      <c r="AX1236" s="248" t="e">
        <f>AX1187</f>
        <v>#VALUE!</v>
      </c>
      <c r="AY1236" s="248"/>
      <c r="AZ1236" s="248">
        <v>1670.6761364754141</v>
      </c>
      <c r="BA1236" s="248">
        <v>1400.4922945347494</v>
      </c>
      <c r="BB1236" s="248">
        <v>1164.7305334274633</v>
      </c>
      <c r="BC1236" s="248">
        <v>1164.7198735585496</v>
      </c>
      <c r="BD1236" s="248">
        <v>432.16611681323008</v>
      </c>
      <c r="BE1236" s="248">
        <v>432.14711681323018</v>
      </c>
      <c r="BF1236" s="248" t="e">
        <f>BF1187</f>
        <v>#VALUE!</v>
      </c>
      <c r="BG1236" s="248">
        <v>652.96875499683733</v>
      </c>
      <c r="BH1236" s="248">
        <v>652.26683935637266</v>
      </c>
      <c r="BI1236" s="248">
        <v>661.81396078778243</v>
      </c>
      <c r="BJ1236" s="248">
        <v>443.11280672471435</v>
      </c>
      <c r="BK1236" s="248">
        <v>443.69900000000007</v>
      </c>
      <c r="BL1236" s="248">
        <v>537.10317938674996</v>
      </c>
      <c r="BM1236" s="248">
        <v>475.69900000000001</v>
      </c>
      <c r="BN1236" s="248">
        <v>514.29899999999998</v>
      </c>
      <c r="BO1236" s="248" t="e">
        <f>BO1187</f>
        <v>#VALUE!</v>
      </c>
      <c r="BP1236" s="248">
        <v>977.70557509062769</v>
      </c>
      <c r="BQ1236" s="248">
        <v>980.08508984821924</v>
      </c>
      <c r="BR1236" s="248">
        <v>1861.21813608755</v>
      </c>
      <c r="BS1236" s="248">
        <v>1861.21813608755</v>
      </c>
      <c r="BT1236" s="248">
        <v>854.76299999999992</v>
      </c>
      <c r="BU1236" s="248">
        <v>854.76299999999992</v>
      </c>
      <c r="BV1236" s="248">
        <v>854.76299999999651</v>
      </c>
      <c r="BW1236" s="248">
        <v>981.411925</v>
      </c>
      <c r="BX1236" s="248">
        <v>981.41192499999966</v>
      </c>
      <c r="BY1236" s="248">
        <v>1212.4083655497368</v>
      </c>
      <c r="BZ1236" s="239">
        <v>764.88168373110489</v>
      </c>
      <c r="CA1236" s="248" t="e">
        <f>CA1187</f>
        <v>#VALUE!</v>
      </c>
      <c r="CB1236" s="248">
        <v>694.20299999999975</v>
      </c>
      <c r="CC1236" s="248">
        <v>678.00299999999993</v>
      </c>
      <c r="CD1236" s="248">
        <v>982.50299999999993</v>
      </c>
      <c r="CE1236" s="248">
        <v>418.5999999999998</v>
      </c>
      <c r="CF1236" s="248">
        <v>418.74202316902563</v>
      </c>
      <c r="CG1236" s="248">
        <v>858.74202316902563</v>
      </c>
      <c r="CH1236" s="248">
        <v>283.39591462463989</v>
      </c>
      <c r="CI1236" s="248">
        <v>283.54202316902581</v>
      </c>
      <c r="CJ1236" s="239">
        <v>315.5982565003705</v>
      </c>
      <c r="CK1236" s="239">
        <v>315.76027122627653</v>
      </c>
      <c r="CL1236" s="248" t="e">
        <f>CL1187</f>
        <v>#VALUE!</v>
      </c>
      <c r="CM1236" s="248">
        <v>885.21153077865097</v>
      </c>
      <c r="CN1236" s="248">
        <v>480.25605377056888</v>
      </c>
      <c r="CO1236" s="248">
        <v>480.25605377056888</v>
      </c>
      <c r="CP1236" s="248">
        <v>176.33400000000012</v>
      </c>
      <c r="CQ1236" s="248">
        <v>176.33400000000012</v>
      </c>
      <c r="CR1236" s="248">
        <v>176.33400000000023</v>
      </c>
      <c r="CS1236" s="248">
        <v>-365.46</v>
      </c>
      <c r="CT1236" s="248">
        <v>-365.46</v>
      </c>
      <c r="CU1236" s="248">
        <v>-177.45999999999998</v>
      </c>
      <c r="CV1236" s="248">
        <v>-323.05804959822962</v>
      </c>
      <c r="CW1236" s="248">
        <v>-324.25584531575504</v>
      </c>
      <c r="CX1236" s="248">
        <v>-401.65127601088892</v>
      </c>
      <c r="CY1236" s="248">
        <v>-402.84897064735259</v>
      </c>
      <c r="CZ1236" s="248">
        <v>-431.08990838485977</v>
      </c>
      <c r="DA1236" s="248" t="e">
        <f t="shared" ref="DA1236" si="1270">DA1187</f>
        <v>#VALUE!</v>
      </c>
      <c r="DB1236" s="239">
        <v>-49.585340000000087</v>
      </c>
      <c r="DC1236" s="239">
        <v>-9.5853400000000235</v>
      </c>
      <c r="DD1236" s="239">
        <v>-50.585340000000087</v>
      </c>
      <c r="DE1236" s="239">
        <v>-291.68534</v>
      </c>
      <c r="DF1236" s="239">
        <v>-292.08533999999975</v>
      </c>
      <c r="DG1236" s="239">
        <v>-116.68533999999987</v>
      </c>
      <c r="DH1236" s="239">
        <v>-544.23799999999983</v>
      </c>
      <c r="DI1236" s="239">
        <v>-544.63799999999969</v>
      </c>
      <c r="DJ1236" s="239">
        <v>-374.23799999999983</v>
      </c>
      <c r="DK1236" s="239">
        <v>-611.23799999999983</v>
      </c>
      <c r="DL1236" s="239">
        <v>-611.63799999999958</v>
      </c>
      <c r="DM1236" s="239">
        <v>-315.96533125701274</v>
      </c>
      <c r="DN1236" s="249" t="e">
        <f t="shared" ref="DN1236" si="1271">DN1187</f>
        <v>#VALUE!</v>
      </c>
      <c r="DO1236" s="239">
        <v>-315.96533125701274</v>
      </c>
      <c r="DP1236" s="239">
        <v>-131.60571093590397</v>
      </c>
      <c r="DQ1236" s="239">
        <v>-131.59470723644199</v>
      </c>
      <c r="DR1236" s="239">
        <v>-21.583703536980011</v>
      </c>
      <c r="DS1236" s="239">
        <v>-190.85132929224852</v>
      </c>
      <c r="DT1236" s="239">
        <v>-196.59560339745434</v>
      </c>
      <c r="DU1236" s="239">
        <v>-512.76739243375096</v>
      </c>
      <c r="DV1236" s="250" t="e">
        <f>DV1187</f>
        <v>#VALUE!</v>
      </c>
      <c r="DW1236" s="251" t="e">
        <f>DW1187</f>
        <v>#VALUE!</v>
      </c>
      <c r="DX1236" s="252" t="e">
        <f>DX1187</f>
        <v>#VALUE!</v>
      </c>
      <c r="DY1236" s="27"/>
      <c r="DZ1236" s="239" t="e">
        <f>DZ1187</f>
        <v>#VALUE!</v>
      </c>
      <c r="EA1236" s="27"/>
      <c r="EB1236" s="27"/>
      <c r="EC1236" s="239" t="e">
        <f>EC1187</f>
        <v>#VALUE!</v>
      </c>
      <c r="ED1236" s="27"/>
      <c r="EE1236" s="27"/>
      <c r="EF1236" s="239" t="e">
        <f>EF1187</f>
        <v>#VALUE!</v>
      </c>
      <c r="EI1236" s="239" t="e">
        <f>EI1187</f>
        <v>#VALUE!</v>
      </c>
      <c r="EJ1236" s="27"/>
      <c r="EK1236" s="27"/>
      <c r="EL1236" s="239" t="e">
        <f>EL1187</f>
        <v>#VALUE!</v>
      </c>
      <c r="EM1236" s="27"/>
      <c r="EN1236" s="27"/>
      <c r="EO1236" s="239" t="e">
        <f>EO1187</f>
        <v>#VALUE!</v>
      </c>
      <c r="EP1236" s="27"/>
      <c r="EQ1236" s="27"/>
      <c r="ER1236" s="27"/>
      <c r="ES1236" s="27"/>
      <c r="ET1236" s="27"/>
      <c r="EU1236" s="27"/>
      <c r="EV1236" s="27"/>
      <c r="EW1236" s="27"/>
      <c r="EX1236" s="27"/>
      <c r="EY1236" s="27"/>
      <c r="EZ1236" s="27"/>
      <c r="FA1236" s="27"/>
      <c r="FB1236" s="27"/>
      <c r="FC1236" s="27"/>
      <c r="FD1236" s="27"/>
      <c r="FE1236" s="27"/>
      <c r="FF1236" s="27"/>
      <c r="FG1236" s="27"/>
      <c r="FH1236" s="27"/>
    </row>
    <row r="1237" spans="1:164" ht="15.5" x14ac:dyDescent="0.35">
      <c r="A1237" s="247" t="s">
        <v>472</v>
      </c>
      <c r="B1237" s="239" t="e">
        <f t="shared" ref="B1237:Z1237" si="1272">B1203</f>
        <v>#REF!</v>
      </c>
      <c r="C1237" s="239" t="e">
        <f t="shared" si="1272"/>
        <v>#REF!</v>
      </c>
      <c r="D1237" s="239" t="e">
        <f t="shared" si="1272"/>
        <v>#REF!</v>
      </c>
      <c r="E1237" s="239" t="e">
        <f t="shared" si="1272"/>
        <v>#REF!</v>
      </c>
      <c r="F1237" s="239" t="e">
        <f t="shared" si="1272"/>
        <v>#REF!</v>
      </c>
      <c r="G1237" s="239" t="e">
        <f t="shared" si="1272"/>
        <v>#REF!</v>
      </c>
      <c r="H1237" s="239" t="e">
        <f t="shared" si="1272"/>
        <v>#REF!</v>
      </c>
      <c r="I1237" s="239" t="e">
        <f t="shared" si="1272"/>
        <v>#VALUE!</v>
      </c>
      <c r="J1237" s="239" t="e">
        <f t="shared" si="1272"/>
        <v>#VALUE!</v>
      </c>
      <c r="K1237" s="239" t="e">
        <f t="shared" si="1272"/>
        <v>#VALUE!</v>
      </c>
      <c r="L1237" s="239" t="e">
        <f t="shared" si="1272"/>
        <v>#VALUE!</v>
      </c>
      <c r="M1237" s="239" t="e">
        <f t="shared" si="1272"/>
        <v>#VALUE!</v>
      </c>
      <c r="N1237" s="239" t="e">
        <f t="shared" si="1272"/>
        <v>#VALUE!</v>
      </c>
      <c r="O1237" s="239" t="e">
        <f t="shared" si="1272"/>
        <v>#VALUE!</v>
      </c>
      <c r="P1237" s="239" t="e">
        <f t="shared" si="1272"/>
        <v>#VALUE!</v>
      </c>
      <c r="Q1237" s="239" t="e">
        <f t="shared" si="1272"/>
        <v>#VALUE!</v>
      </c>
      <c r="R1237" s="239" t="e">
        <f t="shared" si="1272"/>
        <v>#VALUE!</v>
      </c>
      <c r="S1237" s="239" t="e">
        <f t="shared" si="1272"/>
        <v>#VALUE!</v>
      </c>
      <c r="T1237" s="239" t="e">
        <f t="shared" si="1272"/>
        <v>#VALUE!</v>
      </c>
      <c r="U1237" s="239" t="e">
        <f t="shared" si="1272"/>
        <v>#VALUE!</v>
      </c>
      <c r="V1237" s="239" t="e">
        <f t="shared" si="1272"/>
        <v>#VALUE!</v>
      </c>
      <c r="W1237" s="239" t="e">
        <f t="shared" si="1272"/>
        <v>#VALUE!</v>
      </c>
      <c r="X1237" s="248" t="e">
        <f t="shared" si="1272"/>
        <v>#VALUE!</v>
      </c>
      <c r="Y1237" s="248" t="e">
        <f t="shared" si="1272"/>
        <v>#VALUE!</v>
      </c>
      <c r="Z1237" s="239" t="e">
        <f t="shared" si="1272"/>
        <v>#VALUE!</v>
      </c>
      <c r="AA1237" s="239" t="e">
        <f>AA1203</f>
        <v>#VALUE!</v>
      </c>
      <c r="AB1237" s="239">
        <v>3214.212768944973</v>
      </c>
      <c r="AC1237" s="239">
        <v>3042.7677316909558</v>
      </c>
      <c r="AD1237" s="239">
        <v>3422.6947770842744</v>
      </c>
      <c r="AE1237" s="239" t="e">
        <f>AE1203</f>
        <v>#VALUE!</v>
      </c>
      <c r="AF1237" s="239">
        <v>3906.7027843786582</v>
      </c>
      <c r="AG1237" s="239">
        <v>3920.0564788170204</v>
      </c>
      <c r="AH1237" s="239">
        <v>4186.6849958586945</v>
      </c>
      <c r="AI1237" s="239">
        <v>4221.6252981507932</v>
      </c>
      <c r="AJ1237" s="248" t="e">
        <f>AJ1203</f>
        <v>#VALUE!</v>
      </c>
      <c r="AK1237" s="248">
        <v>5977.3148806926765</v>
      </c>
      <c r="AL1237" s="248">
        <v>2898.2903233352081</v>
      </c>
      <c r="AM1237" s="248">
        <v>1935.8809390415058</v>
      </c>
      <c r="AN1237" s="248">
        <v>2575.9702540926355</v>
      </c>
      <c r="AO1237" s="248" t="e">
        <f>AO1203</f>
        <v>#VALUE!</v>
      </c>
      <c r="AP1237" s="248">
        <v>3960.6370277009037</v>
      </c>
      <c r="AQ1237" s="248">
        <v>3552.9478131612832</v>
      </c>
      <c r="AR1237" s="248">
        <v>3016.1143103263971</v>
      </c>
      <c r="AS1237" s="248" t="e">
        <f>AS1203</f>
        <v>#VALUE!</v>
      </c>
      <c r="AT1237" s="248">
        <v>4244.6305599509396</v>
      </c>
      <c r="AU1237" s="248">
        <v>2966.7902386365645</v>
      </c>
      <c r="AV1237" s="248">
        <v>1909.3650999064216</v>
      </c>
      <c r="AW1237" s="248">
        <v>1748.881727001401</v>
      </c>
      <c r="AX1237" s="248" t="e">
        <f>AX1203</f>
        <v>#VALUE!</v>
      </c>
      <c r="AY1237" s="248"/>
      <c r="AZ1237" s="248">
        <v>3282.3553775300443</v>
      </c>
      <c r="BA1237" s="248">
        <v>3927.3544015453635</v>
      </c>
      <c r="BB1237" s="248">
        <v>4109.3476388337976</v>
      </c>
      <c r="BC1237" s="248">
        <v>4442.3762906674265</v>
      </c>
      <c r="BD1237" s="248">
        <v>3782.271194815492</v>
      </c>
      <c r="BE1237" s="248">
        <v>4195.179400825321</v>
      </c>
      <c r="BF1237" s="248" t="e">
        <f>BF1203</f>
        <v>#VALUE!</v>
      </c>
      <c r="BG1237" s="248">
        <v>5267.847480990411</v>
      </c>
      <c r="BH1237" s="248">
        <v>5943.2591935626751</v>
      </c>
      <c r="BI1237" s="248">
        <v>7404.8663177651615</v>
      </c>
      <c r="BJ1237" s="248">
        <v>7775.4099664861087</v>
      </c>
      <c r="BK1237" s="248">
        <v>5269.1976307733612</v>
      </c>
      <c r="BL1237" s="248">
        <v>9110.971732733944</v>
      </c>
      <c r="BM1237" s="248">
        <v>5748.8348127491809</v>
      </c>
      <c r="BN1237" s="248">
        <v>6364.7589869366011</v>
      </c>
      <c r="BO1237" s="248" t="e">
        <f>BO1203</f>
        <v>#VALUE!</v>
      </c>
      <c r="BP1237" s="248">
        <v>3291.5050438344661</v>
      </c>
      <c r="BQ1237" s="248">
        <v>3329.3951174885269</v>
      </c>
      <c r="BR1237" s="248">
        <v>3851.2785101590171</v>
      </c>
      <c r="BS1237" s="248">
        <v>5125.1502387295059</v>
      </c>
      <c r="BT1237" s="248">
        <v>2430.8096120650184</v>
      </c>
      <c r="BU1237" s="248">
        <v>1653.7704078363595</v>
      </c>
      <c r="BV1237" s="248">
        <v>1978.6820488722328</v>
      </c>
      <c r="BW1237" s="248">
        <v>3583.1735229648066</v>
      </c>
      <c r="BX1237" s="248">
        <v>3158.4852768254887</v>
      </c>
      <c r="BY1237" s="248">
        <v>4009.1201271370555</v>
      </c>
      <c r="BZ1237" s="239">
        <v>2405.332340310862</v>
      </c>
      <c r="CA1237" s="248" t="e">
        <f>CA1203</f>
        <v>#VALUE!</v>
      </c>
      <c r="CB1237" s="248">
        <v>5473.1725649769069</v>
      </c>
      <c r="CC1237" s="248">
        <v>5373.7089588554036</v>
      </c>
      <c r="CD1237" s="248">
        <v>4971.8402483954042</v>
      </c>
      <c r="CE1237" s="248">
        <v>4756.0394018518327</v>
      </c>
      <c r="CF1237" s="248">
        <v>4531.469475187344</v>
      </c>
      <c r="CG1237" s="248">
        <v>4801.983569259055</v>
      </c>
      <c r="CH1237" s="248">
        <v>4683.196348450705</v>
      </c>
      <c r="CI1237" s="248">
        <v>4342.3147506406995</v>
      </c>
      <c r="CJ1237" s="239">
        <v>3984.7477441124156</v>
      </c>
      <c r="CK1237" s="239">
        <v>3481.1790836664841</v>
      </c>
      <c r="CL1237" s="248" t="e">
        <f>CL1203</f>
        <v>#VALUE!</v>
      </c>
      <c r="CM1237" s="248">
        <v>4871.8037726680341</v>
      </c>
      <c r="CN1237" s="248">
        <v>-640.15824463849367</v>
      </c>
      <c r="CO1237" s="248">
        <v>-561.76170871085787</v>
      </c>
      <c r="CP1237" s="248">
        <v>-1017.8405478031195</v>
      </c>
      <c r="CQ1237" s="248">
        <v>392.46795981384275</v>
      </c>
      <c r="CR1237" s="248">
        <v>976.42465586131584</v>
      </c>
      <c r="CS1237" s="248">
        <v>-2399.7357887291</v>
      </c>
      <c r="CT1237" s="248">
        <v>-1710.7951168499985</v>
      </c>
      <c r="CU1237" s="248">
        <v>564.96618361504943</v>
      </c>
      <c r="CV1237" s="248">
        <v>-2289.6916560812451</v>
      </c>
      <c r="CW1237" s="248">
        <v>-1488.7023342108105</v>
      </c>
      <c r="CX1237" s="248">
        <v>-2495.6032684469524</v>
      </c>
      <c r="CY1237" s="248">
        <v>-1759.6968937094816</v>
      </c>
      <c r="CZ1237" s="248">
        <v>-242.45573602627564</v>
      </c>
      <c r="DA1237" s="248" t="e">
        <f t="shared" ref="DA1237" si="1273">DA1203</f>
        <v>#VALUE!</v>
      </c>
      <c r="DB1237" s="239">
        <v>820.0533268234683</v>
      </c>
      <c r="DC1237" s="239">
        <v>1131.6243393586981</v>
      </c>
      <c r="DD1237" s="239">
        <v>2245.0593936682853</v>
      </c>
      <c r="DE1237" s="239">
        <v>1206.2650413867054</v>
      </c>
      <c r="DF1237" s="239">
        <v>1499.4498511551583</v>
      </c>
      <c r="DG1237" s="239">
        <v>2510.1034003516479</v>
      </c>
      <c r="DH1237" s="239">
        <v>90.102008568972906</v>
      </c>
      <c r="DI1237" s="239">
        <v>764.13888842753329</v>
      </c>
      <c r="DJ1237" s="239">
        <v>2169.7617518783709</v>
      </c>
      <c r="DK1237" s="239">
        <v>-484.3316664083311</v>
      </c>
      <c r="DL1237" s="239">
        <v>119.60840024971458</v>
      </c>
      <c r="DM1237" s="239">
        <v>3215.2424060773419</v>
      </c>
      <c r="DN1237" s="249" t="e">
        <f t="shared" ref="DN1237" si="1274">DN1203</f>
        <v>#VALUE!</v>
      </c>
      <c r="DO1237" s="239">
        <v>3215.2424060773419</v>
      </c>
      <c r="DP1237" s="239">
        <v>-1366.6344362459192</v>
      </c>
      <c r="DQ1237" s="239">
        <v>-1274.1823751921388</v>
      </c>
      <c r="DR1237" s="239">
        <v>-1489.4311286263239</v>
      </c>
      <c r="DS1237" s="239">
        <v>-2445.8557194389477</v>
      </c>
      <c r="DT1237" s="239">
        <v>-2367.9783572199403</v>
      </c>
      <c r="DU1237" s="239">
        <v>-4164.3849880093758</v>
      </c>
      <c r="DV1237" s="250" t="e">
        <f>DV1203</f>
        <v>#VALUE!</v>
      </c>
      <c r="DW1237" s="251" t="e">
        <f>DW1203</f>
        <v>#VALUE!</v>
      </c>
      <c r="DX1237" s="252" t="e">
        <f>DX1203</f>
        <v>#VALUE!</v>
      </c>
      <c r="DY1237" s="27"/>
      <c r="DZ1237" s="239" t="e">
        <f>DZ1203</f>
        <v>#VALUE!</v>
      </c>
      <c r="EA1237" s="27"/>
      <c r="EB1237" s="27"/>
      <c r="EC1237" s="239" t="e">
        <f>EC1203</f>
        <v>#VALUE!</v>
      </c>
      <c r="ED1237" s="27"/>
      <c r="EE1237" s="27"/>
      <c r="EF1237" s="239" t="e">
        <f>EF1203</f>
        <v>#VALUE!</v>
      </c>
      <c r="EI1237" s="239" t="e">
        <f>EI1203</f>
        <v>#VALUE!</v>
      </c>
      <c r="EJ1237" s="27"/>
      <c r="EK1237" s="27"/>
      <c r="EL1237" s="239" t="e">
        <f>EL1203</f>
        <v>#VALUE!</v>
      </c>
      <c r="EM1237" s="27"/>
      <c r="EN1237" s="27"/>
      <c r="EO1237" s="239" t="e">
        <f>EO1203</f>
        <v>#VALUE!</v>
      </c>
      <c r="EP1237" s="27"/>
      <c r="EQ1237" s="27"/>
      <c r="ER1237" s="27"/>
      <c r="ES1237" s="27"/>
      <c r="ET1237" s="27"/>
      <c r="EU1237" s="27"/>
      <c r="EV1237" s="27"/>
      <c r="EW1237" s="27"/>
      <c r="EX1237" s="27"/>
      <c r="EY1237" s="27"/>
      <c r="EZ1237" s="27"/>
      <c r="FA1237" s="27"/>
      <c r="FB1237" s="27"/>
      <c r="FC1237" s="27"/>
      <c r="FD1237" s="27"/>
      <c r="FE1237" s="27"/>
      <c r="FF1237" s="27"/>
      <c r="FG1237" s="27"/>
      <c r="FH1237" s="27"/>
    </row>
    <row r="1238" spans="1:164" ht="15.5" x14ac:dyDescent="0.35">
      <c r="A1238" s="247" t="s">
        <v>474</v>
      </c>
      <c r="B1238" s="254" t="e">
        <f t="shared" ref="B1238:Z1238" si="1275">-B1225</f>
        <v>#VALUE!</v>
      </c>
      <c r="C1238" s="254">
        <f t="shared" si="1275"/>
        <v>-4.319999999999979</v>
      </c>
      <c r="D1238" s="254">
        <f t="shared" si="1275"/>
        <v>-55.232000000000006</v>
      </c>
      <c r="E1238" s="254">
        <f t="shared" si="1275"/>
        <v>-80.246999999999986</v>
      </c>
      <c r="F1238" s="254">
        <f t="shared" si="1275"/>
        <v>3.6839999999999904</v>
      </c>
      <c r="G1238" s="254">
        <f t="shared" si="1275"/>
        <v>56.748999999999995</v>
      </c>
      <c r="H1238" s="254">
        <f t="shared" si="1275"/>
        <v>5.6239999999999899</v>
      </c>
      <c r="I1238" s="254">
        <f t="shared" si="1275"/>
        <v>-328.55400000000003</v>
      </c>
      <c r="J1238" s="254">
        <f t="shared" si="1275"/>
        <v>-107.452</v>
      </c>
      <c r="K1238" s="254">
        <f t="shared" si="1275"/>
        <v>-127.47599999999994</v>
      </c>
      <c r="L1238" s="254">
        <f t="shared" si="1275"/>
        <v>22.191000000000031</v>
      </c>
      <c r="M1238" s="254" t="e">
        <f t="shared" si="1275"/>
        <v>#REF!</v>
      </c>
      <c r="N1238" s="254" t="e">
        <f t="shared" si="1275"/>
        <v>#REF!</v>
      </c>
      <c r="O1238" s="254" t="e">
        <f t="shared" si="1275"/>
        <v>#REF!</v>
      </c>
      <c r="P1238" s="254" t="e">
        <f t="shared" si="1275"/>
        <v>#REF!</v>
      </c>
      <c r="Q1238" s="254" t="e">
        <f t="shared" si="1275"/>
        <v>#REF!</v>
      </c>
      <c r="R1238" s="254">
        <f t="shared" si="1275"/>
        <v>33.256999999999948</v>
      </c>
      <c r="S1238" s="254">
        <f t="shared" si="1275"/>
        <v>-690.63500000000033</v>
      </c>
      <c r="T1238" s="254">
        <f t="shared" si="1275"/>
        <v>-1555.3359999999998</v>
      </c>
      <c r="U1238" s="254">
        <f t="shared" si="1275"/>
        <v>-1832.6389999999992</v>
      </c>
      <c r="V1238" s="254">
        <f t="shared" si="1275"/>
        <v>-1497.3030000000008</v>
      </c>
      <c r="W1238" s="254" t="e">
        <f t="shared" si="1275"/>
        <v>#VALUE!</v>
      </c>
      <c r="X1238" s="255" t="e">
        <f t="shared" si="1275"/>
        <v>#VALUE!</v>
      </c>
      <c r="Y1238" s="255" t="e">
        <f t="shared" si="1275"/>
        <v>#VALUE!</v>
      </c>
      <c r="Z1238" s="254" t="e">
        <f t="shared" si="1275"/>
        <v>#VALUE!</v>
      </c>
      <c r="AA1238" s="254" t="e">
        <f>-AA1225</f>
        <v>#VALUE!</v>
      </c>
      <c r="AB1238" s="254">
        <v>-922.12849008917328</v>
      </c>
      <c r="AC1238" s="254">
        <v>-1065.3525175284999</v>
      </c>
      <c r="AD1238" s="254">
        <v>-594.04855062070601</v>
      </c>
      <c r="AE1238" s="254" t="e">
        <f>-AE1225</f>
        <v>#VALUE!</v>
      </c>
      <c r="AF1238" s="254">
        <v>-1316.9443391875</v>
      </c>
      <c r="AG1238" s="254">
        <v>409.90137312869774</v>
      </c>
      <c r="AH1238" s="254">
        <v>459.41393209957823</v>
      </c>
      <c r="AI1238" s="254">
        <v>994.94861702719936</v>
      </c>
      <c r="AJ1238" s="255" t="e">
        <f>-AJ1225</f>
        <v>#VALUE!</v>
      </c>
      <c r="AK1238" s="255">
        <v>1821.7685325767079</v>
      </c>
      <c r="AL1238" s="255">
        <v>1826.3519600751779</v>
      </c>
      <c r="AM1238" s="255">
        <v>2408.3540385916367</v>
      </c>
      <c r="AN1238" s="255">
        <v>2109.9307990898742</v>
      </c>
      <c r="AO1238" s="255" t="e">
        <f>-AO1225</f>
        <v>#VALUE!</v>
      </c>
      <c r="AP1238" s="255">
        <v>1863.657425253723</v>
      </c>
      <c r="AQ1238" s="255">
        <v>1572.763824900695</v>
      </c>
      <c r="AR1238" s="255">
        <v>2058.9365488269182</v>
      </c>
      <c r="AS1238" s="255" t="e">
        <f>-AS1225</f>
        <v>#VALUE!</v>
      </c>
      <c r="AT1238" s="255">
        <v>-324.55027686250202</v>
      </c>
      <c r="AU1238" s="255">
        <v>831.17036599545281</v>
      </c>
      <c r="AV1238" s="255">
        <v>433.68901507700207</v>
      </c>
      <c r="AW1238" s="255">
        <v>565.62898037762807</v>
      </c>
      <c r="AX1238" s="255" t="e">
        <f>-AX1225</f>
        <v>#VALUE!</v>
      </c>
      <c r="AY1238" s="255"/>
      <c r="AZ1238" s="255">
        <v>-639.25819946927186</v>
      </c>
      <c r="BA1238" s="255">
        <v>5.5460315724303655</v>
      </c>
      <c r="BB1238" s="255">
        <v>-379.07125026834365</v>
      </c>
      <c r="BC1238" s="255">
        <v>174.15253040316838</v>
      </c>
      <c r="BD1238" s="255">
        <v>-192.06332908972081</v>
      </c>
      <c r="BE1238" s="255">
        <v>434.36557863740973</v>
      </c>
      <c r="BF1238" s="255" t="e">
        <f>-BF1225</f>
        <v>#VALUE!</v>
      </c>
      <c r="BG1238" s="255">
        <v>-299.12787352181522</v>
      </c>
      <c r="BH1238" s="255">
        <v>98.734667912862278</v>
      </c>
      <c r="BI1238" s="255">
        <v>-561.98913195124123</v>
      </c>
      <c r="BJ1238" s="255">
        <v>398.13665737632209</v>
      </c>
      <c r="BK1238" s="255">
        <v>-588.45942365154451</v>
      </c>
      <c r="BL1238" s="255">
        <v>209.54149552616218</v>
      </c>
      <c r="BM1238" s="255">
        <v>-779.71874969217879</v>
      </c>
      <c r="BN1238" s="255">
        <v>170.24617652754296</v>
      </c>
      <c r="BO1238" s="255">
        <f>-BO1225</f>
        <v>-145.46851757261948</v>
      </c>
      <c r="BP1238" s="255">
        <v>-485.10431884143463</v>
      </c>
      <c r="BQ1238" s="255">
        <v>-237.19166607851594</v>
      </c>
      <c r="BR1238" s="255">
        <v>1154.0535124091396</v>
      </c>
      <c r="BS1238" s="255">
        <v>3241.6099915882814</v>
      </c>
      <c r="BT1238" s="255">
        <v>1504.9289472232945</v>
      </c>
      <c r="BU1238" s="255">
        <v>2830.3106604000545</v>
      </c>
      <c r="BV1238" s="255">
        <v>3783.8761306119077</v>
      </c>
      <c r="BW1238" s="255">
        <v>158.56312432148252</v>
      </c>
      <c r="BX1238" s="255">
        <v>1051.3486526470388</v>
      </c>
      <c r="BY1238" s="255">
        <v>1483.2996339169222</v>
      </c>
      <c r="BZ1238" s="254">
        <v>607.42967691691047</v>
      </c>
      <c r="CA1238" s="255">
        <f>-CA1225</f>
        <v>817.62000000000035</v>
      </c>
      <c r="CB1238" s="255">
        <v>-451.82497467956091</v>
      </c>
      <c r="CC1238" s="255">
        <v>-285.49343424634026</v>
      </c>
      <c r="CD1238" s="255">
        <v>803.78682419248503</v>
      </c>
      <c r="CE1238" s="255">
        <v>-276.20707127792934</v>
      </c>
      <c r="CF1238" s="255">
        <v>756.80355156529185</v>
      </c>
      <c r="CG1238" s="255">
        <v>1250.9335085218536</v>
      </c>
      <c r="CH1238" s="255">
        <v>-255.30450783689435</v>
      </c>
      <c r="CI1238" s="255">
        <v>93.754489633259482</v>
      </c>
      <c r="CJ1238" s="254">
        <v>-365.99242251775763</v>
      </c>
      <c r="CK1238" s="254">
        <v>633.34697363758642</v>
      </c>
      <c r="CL1238" s="255">
        <f>-CL1225</f>
        <v>563.12540228657463</v>
      </c>
      <c r="CM1238" s="255">
        <v>-762.28837095602944</v>
      </c>
      <c r="CN1238" s="255">
        <v>-677.31598563396392</v>
      </c>
      <c r="CO1238" s="255">
        <v>-754.1225488703044</v>
      </c>
      <c r="CP1238" s="255">
        <v>-1807.745534285013</v>
      </c>
      <c r="CQ1238" s="255">
        <v>-652.7607060233363</v>
      </c>
      <c r="CR1238" s="255">
        <v>373.06278691924422</v>
      </c>
      <c r="CS1238" s="255">
        <v>-1854.8882128327959</v>
      </c>
      <c r="CT1238" s="255">
        <v>-997.76336085022831</v>
      </c>
      <c r="CU1238" s="255">
        <v>-215.07120185073791</v>
      </c>
      <c r="CV1238" s="255">
        <v>-1256.4295658909396</v>
      </c>
      <c r="CW1238" s="255">
        <v>-1029.5201938897471</v>
      </c>
      <c r="CX1238" s="255">
        <v>-932.60507205473868</v>
      </c>
      <c r="CY1238" s="255">
        <v>-983.12078896469711</v>
      </c>
      <c r="CZ1238" s="255">
        <v>-930.74065601727216</v>
      </c>
      <c r="DA1238" s="255">
        <f t="shared" ref="DA1238" si="1276">-DA1225</f>
        <v>-1509.4312207660637</v>
      </c>
      <c r="DB1238" s="254">
        <v>-1366.2626088634847</v>
      </c>
      <c r="DC1238" s="254">
        <v>-715.24860377342748</v>
      </c>
      <c r="DD1238" s="254">
        <v>377.60101871684537</v>
      </c>
      <c r="DE1238" s="254">
        <v>-1117.4417028446942</v>
      </c>
      <c r="DF1238" s="254">
        <v>-536.54988060343248</v>
      </c>
      <c r="DG1238" s="254">
        <v>3.3102248967234118</v>
      </c>
      <c r="DH1238" s="254">
        <v>-718.5126813368588</v>
      </c>
      <c r="DI1238" s="254">
        <v>-283.55367923875156</v>
      </c>
      <c r="DJ1238" s="254">
        <v>-5.5877629689339301</v>
      </c>
      <c r="DK1238" s="254">
        <v>559.02726924514991</v>
      </c>
      <c r="DL1238" s="254">
        <v>856.00458319551922</v>
      </c>
      <c r="DM1238" s="254">
        <v>-1476.7328594556229</v>
      </c>
      <c r="DN1238" s="256">
        <f t="shared" ref="DN1238" si="1277">-DN1225</f>
        <v>112.17246994760762</v>
      </c>
      <c r="DO1238" s="254">
        <v>-1476.7328594556229</v>
      </c>
      <c r="DP1238" s="254">
        <v>-350.12607495827433</v>
      </c>
      <c r="DQ1238" s="254">
        <v>147.88025662825612</v>
      </c>
      <c r="DR1238" s="254">
        <v>2100.9792774782568</v>
      </c>
      <c r="DS1238" s="254">
        <v>-1136.0661515042311</v>
      </c>
      <c r="DT1238" s="254">
        <v>-622.03073554476896</v>
      </c>
      <c r="DU1238" s="254">
        <v>1129.9514756052015</v>
      </c>
      <c r="DV1238" s="257">
        <f>-DV1225</f>
        <v>309.32986839537307</v>
      </c>
      <c r="DW1238" s="258">
        <f>-DW1225</f>
        <v>423.64909584689531</v>
      </c>
      <c r="DX1238" s="259">
        <f>-DX1225</f>
        <v>-466.93206667286449</v>
      </c>
      <c r="DY1238" s="27"/>
      <c r="DZ1238" s="254">
        <f>-DZ1225</f>
        <v>-1191.4864581963552</v>
      </c>
      <c r="EA1238" s="27"/>
      <c r="EB1238" s="27"/>
      <c r="EC1238" s="254">
        <f>-EC1225</f>
        <v>-1522.7803415332701</v>
      </c>
      <c r="ED1238" s="27"/>
      <c r="EE1238" s="27"/>
      <c r="EF1238" s="254">
        <f>-EF1225</f>
        <v>-801.35097503423731</v>
      </c>
      <c r="EI1238" s="254">
        <f>-EI1225</f>
        <v>-1824.4642854966851</v>
      </c>
      <c r="EJ1238" s="27"/>
      <c r="EK1238" s="27"/>
      <c r="EL1238" s="254">
        <f>-EL1225</f>
        <v>-2364.4328673526406</v>
      </c>
      <c r="EM1238" s="27"/>
      <c r="EN1238" s="27"/>
      <c r="EO1238" s="254">
        <f>-EO1225</f>
        <v>-2925.3248148107541</v>
      </c>
      <c r="EP1238" s="27"/>
      <c r="EQ1238" s="27"/>
      <c r="ER1238" s="27"/>
      <c r="ES1238" s="27"/>
      <c r="ET1238" s="27"/>
      <c r="EU1238" s="27"/>
      <c r="EV1238" s="27"/>
      <c r="EW1238" s="27"/>
      <c r="EX1238" s="27"/>
      <c r="EY1238" s="27"/>
      <c r="EZ1238" s="27"/>
      <c r="FA1238" s="27"/>
      <c r="FB1238" s="27"/>
      <c r="FC1238" s="27"/>
      <c r="FD1238" s="27"/>
      <c r="FE1238" s="27"/>
      <c r="FF1238" s="27"/>
      <c r="FG1238" s="27"/>
      <c r="FH1238" s="27"/>
    </row>
    <row r="1239" spans="1:164" ht="15.5" x14ac:dyDescent="0.35">
      <c r="A1239" s="247" t="s">
        <v>475</v>
      </c>
      <c r="B1239" s="239" t="e">
        <f t="shared" ref="B1239:AA1239" si="1278">B1235-B1236-B1237-B1238</f>
        <v>#VALUE!</v>
      </c>
      <c r="C1239" s="239" t="e">
        <f t="shared" si="1278"/>
        <v>#VALUE!</v>
      </c>
      <c r="D1239" s="239" t="e">
        <f t="shared" si="1278"/>
        <v>#VALUE!</v>
      </c>
      <c r="E1239" s="239" t="e">
        <f t="shared" si="1278"/>
        <v>#VALUE!</v>
      </c>
      <c r="F1239" s="239" t="e">
        <f t="shared" si="1278"/>
        <v>#VALUE!</v>
      </c>
      <c r="G1239" s="239" t="e">
        <f t="shared" si="1278"/>
        <v>#VALUE!</v>
      </c>
      <c r="H1239" s="239" t="e">
        <f t="shared" si="1278"/>
        <v>#VALUE!</v>
      </c>
      <c r="I1239" s="239" t="e">
        <f t="shared" si="1278"/>
        <v>#VALUE!</v>
      </c>
      <c r="J1239" s="239" t="e">
        <f t="shared" si="1278"/>
        <v>#VALUE!</v>
      </c>
      <c r="K1239" s="239" t="e">
        <f t="shared" si="1278"/>
        <v>#VALUE!</v>
      </c>
      <c r="L1239" s="239" t="e">
        <f t="shared" si="1278"/>
        <v>#VALUE!</v>
      </c>
      <c r="M1239" s="239" t="e">
        <f t="shared" si="1278"/>
        <v>#VALUE!</v>
      </c>
      <c r="N1239" s="239" t="e">
        <f t="shared" si="1278"/>
        <v>#VALUE!</v>
      </c>
      <c r="O1239" s="239" t="e">
        <f t="shared" si="1278"/>
        <v>#VALUE!</v>
      </c>
      <c r="P1239" s="239" t="e">
        <f t="shared" si="1278"/>
        <v>#VALUE!</v>
      </c>
      <c r="Q1239" s="239" t="e">
        <f t="shared" si="1278"/>
        <v>#VALUE!</v>
      </c>
      <c r="R1239" s="239" t="e">
        <f t="shared" si="1278"/>
        <v>#VALUE!</v>
      </c>
      <c r="S1239" s="239" t="e">
        <f t="shared" si="1278"/>
        <v>#VALUE!</v>
      </c>
      <c r="T1239" s="239" t="e">
        <f t="shared" si="1278"/>
        <v>#VALUE!</v>
      </c>
      <c r="U1239" s="239" t="e">
        <f t="shared" si="1278"/>
        <v>#VALUE!</v>
      </c>
      <c r="V1239" s="239" t="e">
        <f t="shared" si="1278"/>
        <v>#VALUE!</v>
      </c>
      <c r="W1239" s="239" t="e">
        <f t="shared" si="1278"/>
        <v>#VALUE!</v>
      </c>
      <c r="X1239" s="248" t="e">
        <f t="shared" si="1278"/>
        <v>#VALUE!</v>
      </c>
      <c r="Y1239" s="248" t="e">
        <f t="shared" si="1278"/>
        <v>#VALUE!</v>
      </c>
      <c r="Z1239" s="239" t="e">
        <f t="shared" si="1278"/>
        <v>#VALUE!</v>
      </c>
      <c r="AA1239" s="239" t="e">
        <f t="shared" si="1278"/>
        <v>#VALUE!</v>
      </c>
      <c r="AB1239" s="239">
        <v>-654.51545325081383</v>
      </c>
      <c r="AC1239" s="239">
        <v>-347.54215504397598</v>
      </c>
      <c r="AD1239" s="239">
        <v>-311.67540693078536</v>
      </c>
      <c r="AE1239" s="239" t="e">
        <f>AE1235-AE1236-AE1237-AE1238</f>
        <v>#VALUE!</v>
      </c>
      <c r="AF1239" s="239">
        <v>257.8838806601575</v>
      </c>
      <c r="AG1239" s="239">
        <v>-612.71741796853621</v>
      </c>
      <c r="AH1239" s="239">
        <v>-387.47179871458047</v>
      </c>
      <c r="AI1239" s="239">
        <v>-404.74064589248792</v>
      </c>
      <c r="AJ1239" s="248" t="e">
        <f>AJ1235-AJ1236-AJ1237-AJ1238</f>
        <v>#VALUE!</v>
      </c>
      <c r="AK1239" s="248">
        <v>-903.40956798838306</v>
      </c>
      <c r="AL1239" s="248">
        <v>-543.80798331004917</v>
      </c>
      <c r="AM1239" s="248">
        <v>-428.66591394230954</v>
      </c>
      <c r="AN1239" s="248">
        <v>-1124.9221764515055</v>
      </c>
      <c r="AO1239" s="248" t="e">
        <f>AO1235-AO1236-AO1237-AO1238</f>
        <v>#VALUE!</v>
      </c>
      <c r="AP1239" s="248">
        <v>-1147.7361579912977</v>
      </c>
      <c r="AQ1239" s="248">
        <v>-432.19548764293449</v>
      </c>
      <c r="AR1239" s="248">
        <v>-724.10733697730393</v>
      </c>
      <c r="AS1239" s="248" t="e">
        <f>AS1235-AS1236-AS1237-AS1238</f>
        <v>#VALUE!</v>
      </c>
      <c r="AT1239" s="248">
        <v>-739.80560189502899</v>
      </c>
      <c r="AU1239" s="248">
        <v>-597.89985059780099</v>
      </c>
      <c r="AV1239" s="248">
        <v>-505.15419645170402</v>
      </c>
      <c r="AW1239" s="248">
        <v>-665.07283136489991</v>
      </c>
      <c r="AX1239" s="248" t="e">
        <f>AX1235-AX1236-AX1237-AX1238</f>
        <v>#VALUE!</v>
      </c>
      <c r="AY1239" s="248"/>
      <c r="AZ1239" s="248">
        <v>-2247.9860687186501</v>
      </c>
      <c r="BA1239" s="248">
        <v>-2272.2936308549192</v>
      </c>
      <c r="BB1239" s="248">
        <v>-2693.0684636746919</v>
      </c>
      <c r="BC1239" s="248">
        <v>-2549.8298190541909</v>
      </c>
      <c r="BD1239" s="248">
        <v>-2399.8426255587083</v>
      </c>
      <c r="BE1239" s="248">
        <v>-2199.2346824574324</v>
      </c>
      <c r="BF1239" s="248" t="e">
        <f>BF1235-BF1236-BF1237-BF1238</f>
        <v>#VALUE!</v>
      </c>
      <c r="BG1239" s="248">
        <v>-2958.685955716935</v>
      </c>
      <c r="BH1239" s="248">
        <v>-2208.9130257081788</v>
      </c>
      <c r="BI1239" s="248">
        <v>-4098.1645407641117</v>
      </c>
      <c r="BJ1239" s="248">
        <v>-3623.2208254175489</v>
      </c>
      <c r="BK1239" s="248">
        <v>-3107.0656101663685</v>
      </c>
      <c r="BL1239" s="248">
        <v>-5001.9316533803913</v>
      </c>
      <c r="BM1239" s="248">
        <v>-3034.6689316142661</v>
      </c>
      <c r="BN1239" s="248">
        <v>-2847.5161142174738</v>
      </c>
      <c r="BO1239" s="248" t="e">
        <f>BO1235-BO1236-BO1237-BO1238</f>
        <v>#VALUE!</v>
      </c>
      <c r="BP1239" s="248">
        <v>-2832.4012863987377</v>
      </c>
      <c r="BQ1239" s="248">
        <v>-1731.145064465579</v>
      </c>
      <c r="BR1239" s="248">
        <v>-1605.0740125646018</v>
      </c>
      <c r="BS1239" s="248">
        <v>-3179.7694104007996</v>
      </c>
      <c r="BT1239" s="248">
        <v>-1958.7964867219084</v>
      </c>
      <c r="BU1239" s="248">
        <v>-1965.8712893030906</v>
      </c>
      <c r="BV1239" s="248">
        <v>-1796.1656340197655</v>
      </c>
      <c r="BW1239" s="248">
        <v>-2454.2230632708965</v>
      </c>
      <c r="BX1239" s="248">
        <v>-2343.1227154674316</v>
      </c>
      <c r="BY1239" s="248">
        <v>-2805.6219744123564</v>
      </c>
      <c r="BZ1239" s="239">
        <v>-1260.7537084642315</v>
      </c>
      <c r="CA1239" s="248" t="e">
        <f>CA1235-CA1236-CA1237-CA1238</f>
        <v>#VALUE!</v>
      </c>
      <c r="CB1239" s="248">
        <v>-3524.9573048405491</v>
      </c>
      <c r="CC1239" s="248">
        <v>-3478.0189267770156</v>
      </c>
      <c r="CD1239" s="248">
        <v>-3575.4196403147916</v>
      </c>
      <c r="CE1239" s="248">
        <v>-2266.6848135862683</v>
      </c>
      <c r="CF1239" s="248">
        <v>-3042.2806865845187</v>
      </c>
      <c r="CG1239" s="248">
        <v>-3287.4197921798068</v>
      </c>
      <c r="CH1239" s="248">
        <v>-3061.4967089976071</v>
      </c>
      <c r="CI1239" s="248">
        <v>-2693.7721598159087</v>
      </c>
      <c r="CJ1239" s="239">
        <v>-2796.186793996756</v>
      </c>
      <c r="CK1239" s="239">
        <v>-2714.0374276243483</v>
      </c>
      <c r="CL1239" s="248" t="e">
        <f>CL1235-CL1236-CL1237-CL1238</f>
        <v>#VALUE!</v>
      </c>
      <c r="CM1239" s="248">
        <v>-3062.0612675902375</v>
      </c>
      <c r="CN1239" s="248">
        <v>-904.02938687193819</v>
      </c>
      <c r="CO1239" s="248">
        <v>-905.19835786309068</v>
      </c>
      <c r="CP1239" s="248">
        <v>-565.53438722081091</v>
      </c>
      <c r="CQ1239" s="248">
        <v>-610.48530071472919</v>
      </c>
      <c r="CR1239" s="248">
        <v>-382.33729909046451</v>
      </c>
      <c r="CS1239" s="248">
        <v>74.638949042127933</v>
      </c>
      <c r="CT1239" s="248">
        <v>-67.896556688016972</v>
      </c>
      <c r="CU1239" s="248">
        <v>-5.0418058815053541</v>
      </c>
      <c r="CV1239" s="248">
        <v>-789.59080058140535</v>
      </c>
      <c r="CW1239" s="248">
        <v>-791.27143177972539</v>
      </c>
      <c r="CX1239" s="248">
        <v>-629.308247917872</v>
      </c>
      <c r="CY1239" s="248">
        <v>-745.39496611060076</v>
      </c>
      <c r="CZ1239" s="248">
        <v>-806.09120219195029</v>
      </c>
      <c r="DA1239" s="248" t="e">
        <f t="shared" ref="DA1239" si="1279">DA1235-DA1236-DA1237-DA1238</f>
        <v>#VALUE!</v>
      </c>
      <c r="DB1239" s="239">
        <v>-1140.7997763998451</v>
      </c>
      <c r="DC1239" s="239">
        <v>-1065.6198520508701</v>
      </c>
      <c r="DD1239" s="239">
        <v>-1090.8525524646743</v>
      </c>
      <c r="DE1239" s="239">
        <v>-746.4452032543627</v>
      </c>
      <c r="DF1239" s="239">
        <v>-719.38426008423039</v>
      </c>
      <c r="DG1239" s="239">
        <v>-873.39946036608694</v>
      </c>
      <c r="DH1239" s="239">
        <v>-286.6452083028762</v>
      </c>
      <c r="DI1239" s="239">
        <v>-287.64878180578683</v>
      </c>
      <c r="DJ1239" s="239">
        <v>-615.91964264248918</v>
      </c>
      <c r="DK1239" s="239">
        <v>-194.2263033340771</v>
      </c>
      <c r="DL1239" s="239">
        <v>-208.5994199872689</v>
      </c>
      <c r="DM1239" s="239">
        <v>-463.88331012979506</v>
      </c>
      <c r="DN1239" s="249" t="e">
        <f t="shared" ref="DN1239" si="1280">DN1235-DN1236-DN1237-DN1238</f>
        <v>#VALUE!</v>
      </c>
      <c r="DO1239" s="239">
        <v>-463.88331012979506</v>
      </c>
      <c r="DP1239" s="239">
        <v>104.38893564190971</v>
      </c>
      <c r="DQ1239" s="239">
        <v>221.11734063436325</v>
      </c>
      <c r="DR1239" s="239">
        <v>-1075.1083726575937</v>
      </c>
      <c r="DS1239" s="239">
        <v>713.50532632002478</v>
      </c>
      <c r="DT1239" s="239">
        <v>734.05490942028109</v>
      </c>
      <c r="DU1239" s="239">
        <v>903.8976827987492</v>
      </c>
      <c r="DV1239" s="250" t="e">
        <f>DV1235-DV1236-DV1237-DV1238</f>
        <v>#VALUE!</v>
      </c>
      <c r="DW1239" s="251" t="e">
        <f>DW1235-DW1236-DW1237-DW1238</f>
        <v>#VALUE!</v>
      </c>
      <c r="DX1239" s="252" t="e">
        <f>DX1235-DX1236-DX1237-DX1238</f>
        <v>#VALUE!</v>
      </c>
      <c r="DY1239" s="27"/>
      <c r="DZ1239" s="239" t="e">
        <f>DZ1235-DZ1236-DZ1237-DZ1238</f>
        <v>#VALUE!</v>
      </c>
      <c r="EA1239" s="27"/>
      <c r="EB1239" s="27"/>
      <c r="EC1239" s="239" t="e">
        <f>EC1235-EC1236-EC1237-EC1238</f>
        <v>#VALUE!</v>
      </c>
      <c r="ED1239" s="27"/>
      <c r="EE1239" s="27"/>
      <c r="EF1239" s="239" t="e">
        <f>EF1235-EF1236-EF1237-EF1238</f>
        <v>#VALUE!</v>
      </c>
      <c r="EI1239" s="239" t="e">
        <f>EI1235-EI1236-EI1237-EI1238</f>
        <v>#VALUE!</v>
      </c>
      <c r="EJ1239" s="27"/>
      <c r="EK1239" s="27"/>
      <c r="EL1239" s="239" t="e">
        <f>EL1235-EL1236-EL1237-EL1238</f>
        <v>#VALUE!</v>
      </c>
      <c r="EM1239" s="27"/>
      <c r="EN1239" s="27"/>
      <c r="EO1239" s="239" t="e">
        <f>EO1235-EO1236-EO1237-EO1238</f>
        <v>#VALUE!</v>
      </c>
      <c r="EP1239" s="27"/>
      <c r="EQ1239" s="27"/>
      <c r="ER1239" s="27"/>
      <c r="ES1239" s="27"/>
      <c r="ET1239" s="27"/>
      <c r="EU1239" s="27"/>
      <c r="EV1239" s="27"/>
      <c r="EW1239" s="27"/>
      <c r="EX1239" s="27"/>
      <c r="EY1239" s="27"/>
      <c r="EZ1239" s="27"/>
      <c r="FA1239" s="27"/>
      <c r="FB1239" s="27"/>
      <c r="FC1239" s="27"/>
      <c r="FD1239" s="27"/>
      <c r="FE1239" s="27"/>
      <c r="FF1239" s="27"/>
      <c r="FG1239" s="27"/>
      <c r="FH1239" s="27"/>
    </row>
    <row r="1240" spans="1:164" ht="15.5" x14ac:dyDescent="0.35">
      <c r="A1240" s="272" t="s">
        <v>1</v>
      </c>
      <c r="B1240" s="272" t="s">
        <v>1</v>
      </c>
      <c r="C1240" s="272" t="s">
        <v>1</v>
      </c>
      <c r="D1240" s="272" t="s">
        <v>1</v>
      </c>
      <c r="E1240" s="272" t="s">
        <v>1</v>
      </c>
      <c r="F1240" s="272" t="s">
        <v>1</v>
      </c>
      <c r="G1240" s="272" t="s">
        <v>1</v>
      </c>
      <c r="H1240" s="272" t="s">
        <v>1</v>
      </c>
      <c r="I1240" s="272" t="s">
        <v>1</v>
      </c>
      <c r="J1240" s="272" t="s">
        <v>1</v>
      </c>
      <c r="K1240" s="272" t="s">
        <v>1</v>
      </c>
      <c r="L1240" s="272" t="s">
        <v>1</v>
      </c>
      <c r="M1240" s="272" t="s">
        <v>1</v>
      </c>
      <c r="N1240" s="272" t="s">
        <v>1</v>
      </c>
      <c r="O1240" s="272" t="s">
        <v>1</v>
      </c>
      <c r="P1240" s="272" t="s">
        <v>1</v>
      </c>
      <c r="Q1240" s="272" t="s">
        <v>1</v>
      </c>
      <c r="R1240" s="272" t="s">
        <v>1</v>
      </c>
      <c r="S1240" s="272" t="s">
        <v>1</v>
      </c>
      <c r="T1240" s="272" t="s">
        <v>1</v>
      </c>
      <c r="U1240" s="272" t="s">
        <v>1</v>
      </c>
      <c r="V1240" s="109" t="s">
        <v>1</v>
      </c>
      <c r="W1240" s="109" t="s">
        <v>1</v>
      </c>
      <c r="X1240" s="110" t="s">
        <v>1</v>
      </c>
      <c r="Y1240" s="110" t="s">
        <v>1</v>
      </c>
      <c r="Z1240" s="109" t="s">
        <v>1</v>
      </c>
      <c r="AA1240" s="109" t="s">
        <v>1</v>
      </c>
      <c r="AB1240" s="109" t="s">
        <v>1</v>
      </c>
      <c r="AC1240" s="109" t="s">
        <v>1</v>
      </c>
      <c r="AD1240" s="109" t="s">
        <v>1</v>
      </c>
      <c r="AE1240" s="109" t="s">
        <v>1</v>
      </c>
      <c r="AF1240" s="109" t="s">
        <v>1</v>
      </c>
      <c r="AG1240" s="109" t="s">
        <v>1</v>
      </c>
      <c r="AH1240" s="109" t="s">
        <v>1</v>
      </c>
      <c r="AI1240" s="109" t="s">
        <v>1</v>
      </c>
      <c r="AJ1240" s="110" t="s">
        <v>1</v>
      </c>
      <c r="AK1240" s="110" t="s">
        <v>1</v>
      </c>
      <c r="AL1240" s="110" t="s">
        <v>1</v>
      </c>
      <c r="AM1240" s="110" t="s">
        <v>1</v>
      </c>
      <c r="AN1240" s="110" t="s">
        <v>1</v>
      </c>
      <c r="AO1240" s="110" t="s">
        <v>1</v>
      </c>
      <c r="AP1240" s="110" t="s">
        <v>1</v>
      </c>
      <c r="AQ1240" s="110" t="s">
        <v>1</v>
      </c>
      <c r="AR1240" s="110" t="s">
        <v>1</v>
      </c>
      <c r="AS1240" s="110" t="s">
        <v>1</v>
      </c>
      <c r="AT1240" s="110" t="s">
        <v>1</v>
      </c>
      <c r="AU1240" s="110" t="s">
        <v>1</v>
      </c>
      <c r="AV1240" s="110" t="s">
        <v>1</v>
      </c>
      <c r="AW1240" s="110" t="s">
        <v>1</v>
      </c>
      <c r="AX1240" s="110" t="s">
        <v>1</v>
      </c>
      <c r="AY1240" s="110"/>
      <c r="AZ1240" s="110" t="s">
        <v>1</v>
      </c>
      <c r="BA1240" s="110" t="s">
        <v>1</v>
      </c>
      <c r="BB1240" s="110" t="s">
        <v>1</v>
      </c>
      <c r="BC1240" s="110" t="s">
        <v>1</v>
      </c>
      <c r="BD1240" s="110" t="s">
        <v>1</v>
      </c>
      <c r="BE1240" s="110" t="s">
        <v>1</v>
      </c>
      <c r="BF1240" s="110" t="s">
        <v>1</v>
      </c>
      <c r="BG1240" s="110" t="s">
        <v>1</v>
      </c>
      <c r="BH1240" s="110" t="s">
        <v>1</v>
      </c>
      <c r="BI1240" s="110" t="s">
        <v>1</v>
      </c>
      <c r="BJ1240" s="110" t="s">
        <v>1</v>
      </c>
      <c r="BK1240" s="110" t="s">
        <v>1</v>
      </c>
      <c r="BL1240" s="110" t="s">
        <v>1</v>
      </c>
      <c r="BM1240" s="110" t="s">
        <v>1</v>
      </c>
      <c r="BN1240" s="110" t="s">
        <v>1</v>
      </c>
      <c r="BO1240" s="110" t="s">
        <v>1</v>
      </c>
      <c r="BP1240" s="110" t="s">
        <v>1</v>
      </c>
      <c r="BQ1240" s="110" t="s">
        <v>1</v>
      </c>
      <c r="BR1240" s="110" t="s">
        <v>1</v>
      </c>
      <c r="BS1240" s="110" t="s">
        <v>1</v>
      </c>
      <c r="BT1240" s="110" t="s">
        <v>1</v>
      </c>
      <c r="BU1240" s="110" t="s">
        <v>1</v>
      </c>
      <c r="BV1240" s="110" t="s">
        <v>1</v>
      </c>
      <c r="BW1240" s="110" t="s">
        <v>1</v>
      </c>
      <c r="BX1240" s="110" t="s">
        <v>1</v>
      </c>
      <c r="BY1240" s="110" t="s">
        <v>1</v>
      </c>
      <c r="BZ1240" s="109" t="s">
        <v>1</v>
      </c>
      <c r="CA1240" s="110" t="s">
        <v>1</v>
      </c>
      <c r="CB1240" s="110" t="s">
        <v>1</v>
      </c>
      <c r="CC1240" s="110" t="s">
        <v>1</v>
      </c>
      <c r="CD1240" s="110" t="s">
        <v>1</v>
      </c>
      <c r="CE1240" s="110" t="s">
        <v>1</v>
      </c>
      <c r="CF1240" s="110" t="s">
        <v>1</v>
      </c>
      <c r="CG1240" s="110" t="s">
        <v>1</v>
      </c>
      <c r="CH1240" s="110" t="s">
        <v>1</v>
      </c>
      <c r="CI1240" s="110" t="s">
        <v>1</v>
      </c>
      <c r="CJ1240" s="109" t="s">
        <v>1</v>
      </c>
      <c r="CK1240" s="109" t="s">
        <v>1</v>
      </c>
      <c r="CL1240" s="110" t="s">
        <v>1</v>
      </c>
      <c r="CM1240" s="110" t="s">
        <v>1</v>
      </c>
      <c r="CN1240" s="110" t="s">
        <v>1</v>
      </c>
      <c r="CO1240" s="110" t="s">
        <v>1</v>
      </c>
      <c r="CP1240" s="110" t="s">
        <v>1</v>
      </c>
      <c r="CQ1240" s="110" t="s">
        <v>1</v>
      </c>
      <c r="CR1240" s="110" t="s">
        <v>1</v>
      </c>
      <c r="CS1240" s="110" t="s">
        <v>1</v>
      </c>
      <c r="CT1240" s="110" t="s">
        <v>1</v>
      </c>
      <c r="CU1240" s="110" t="s">
        <v>1</v>
      </c>
      <c r="CV1240" s="110" t="s">
        <v>1</v>
      </c>
      <c r="CW1240" s="110" t="s">
        <v>1</v>
      </c>
      <c r="CX1240" s="110" t="s">
        <v>1</v>
      </c>
      <c r="CY1240" s="110" t="s">
        <v>1</v>
      </c>
      <c r="CZ1240" s="110" t="s">
        <v>1</v>
      </c>
      <c r="DA1240" s="110" t="s">
        <v>1</v>
      </c>
      <c r="DB1240" s="109" t="s">
        <v>1</v>
      </c>
      <c r="DC1240" s="109" t="s">
        <v>1</v>
      </c>
      <c r="DD1240" s="109" t="s">
        <v>1</v>
      </c>
      <c r="DE1240" s="109" t="s">
        <v>1</v>
      </c>
      <c r="DF1240" s="109" t="s">
        <v>1</v>
      </c>
      <c r="DG1240" s="109" t="s">
        <v>1</v>
      </c>
      <c r="DH1240" s="109" t="s">
        <v>1</v>
      </c>
      <c r="DI1240" s="109" t="s">
        <v>1</v>
      </c>
      <c r="DJ1240" s="109" t="s">
        <v>1</v>
      </c>
      <c r="DK1240" s="109" t="s">
        <v>1</v>
      </c>
      <c r="DL1240" s="109" t="s">
        <v>1</v>
      </c>
      <c r="DM1240" s="109" t="s">
        <v>1</v>
      </c>
      <c r="DN1240" s="111" t="s">
        <v>1</v>
      </c>
      <c r="DO1240" s="109" t="s">
        <v>1</v>
      </c>
      <c r="DP1240" s="109" t="s">
        <v>1</v>
      </c>
      <c r="DQ1240" s="109" t="s">
        <v>1</v>
      </c>
      <c r="DR1240" s="109" t="s">
        <v>1</v>
      </c>
      <c r="DS1240" s="109" t="s">
        <v>1</v>
      </c>
      <c r="DT1240" s="109" t="s">
        <v>1</v>
      </c>
      <c r="DU1240" s="109" t="s">
        <v>1</v>
      </c>
      <c r="DV1240" s="112" t="s">
        <v>1</v>
      </c>
      <c r="DW1240" s="113" t="s">
        <v>1</v>
      </c>
      <c r="DX1240" s="114" t="s">
        <v>1</v>
      </c>
      <c r="DY1240" s="27"/>
      <c r="DZ1240" s="109" t="s">
        <v>1</v>
      </c>
      <c r="EA1240" s="27"/>
      <c r="EB1240" s="27"/>
      <c r="EC1240" s="109" t="s">
        <v>1</v>
      </c>
      <c r="ED1240" s="27"/>
      <c r="EE1240" s="27"/>
      <c r="EF1240" s="109" t="s">
        <v>1</v>
      </c>
      <c r="EI1240" s="109" t="s">
        <v>1</v>
      </c>
      <c r="EJ1240" s="27"/>
      <c r="EK1240" s="27"/>
      <c r="EL1240" s="109" t="s">
        <v>1</v>
      </c>
      <c r="EM1240" s="27"/>
      <c r="EN1240" s="27"/>
      <c r="EO1240" s="109" t="s">
        <v>1</v>
      </c>
      <c r="EP1240" s="27"/>
      <c r="EQ1240" s="27"/>
      <c r="ER1240" s="27"/>
      <c r="ES1240" s="27"/>
      <c r="ET1240" s="27"/>
      <c r="EU1240" s="27"/>
      <c r="EV1240" s="27"/>
      <c r="EW1240" s="27"/>
      <c r="EX1240" s="27"/>
      <c r="EY1240" s="27"/>
      <c r="EZ1240" s="27"/>
      <c r="FA1240" s="27"/>
      <c r="FB1240" s="27"/>
      <c r="FC1240" s="27"/>
      <c r="FD1240" s="27"/>
      <c r="FE1240" s="27"/>
      <c r="FF1240" s="27"/>
      <c r="FG1240" s="27"/>
      <c r="FH1240" s="27"/>
    </row>
    <row r="1241" spans="1:164" ht="15.5" x14ac:dyDescent="0.35">
      <c r="A1241" s="56" t="s">
        <v>108</v>
      </c>
      <c r="B1241" s="246"/>
      <c r="C1241" s="246"/>
      <c r="D1241" s="246"/>
      <c r="E1241" s="246"/>
      <c r="F1241" s="246"/>
      <c r="G1241" s="246"/>
      <c r="H1241" s="246"/>
      <c r="I1241" s="246"/>
      <c r="J1241" s="246"/>
      <c r="K1241" s="246"/>
      <c r="L1241" s="246"/>
      <c r="M1241" s="246"/>
      <c r="N1241" s="246"/>
      <c r="O1241" s="246"/>
      <c r="P1241" s="27"/>
      <c r="Q1241" s="27"/>
      <c r="R1241" s="27"/>
      <c r="S1241" s="27"/>
      <c r="T1241" s="27"/>
      <c r="U1241" s="27"/>
      <c r="V1241" s="27"/>
      <c r="W1241" s="27"/>
      <c r="X1241" s="160"/>
      <c r="Y1241" s="160"/>
      <c r="Z1241" s="27"/>
      <c r="AA1241" s="27"/>
      <c r="AB1241" s="27"/>
      <c r="AC1241" s="27"/>
      <c r="AD1241" s="27"/>
      <c r="AE1241" s="27"/>
      <c r="AF1241" s="27"/>
      <c r="AG1241" s="27"/>
      <c r="AH1241" s="27"/>
      <c r="AI1241" s="27"/>
      <c r="AJ1241" s="160"/>
      <c r="AK1241" s="160"/>
      <c r="AL1241" s="160"/>
      <c r="AM1241" s="160"/>
      <c r="AN1241" s="160"/>
      <c r="AO1241" s="160"/>
      <c r="AP1241" s="160"/>
      <c r="AQ1241" s="160"/>
      <c r="AR1241" s="160"/>
      <c r="AS1241" s="160"/>
      <c r="AT1241" s="160"/>
      <c r="AU1241" s="160"/>
      <c r="AV1241" s="160"/>
      <c r="AW1241" s="160"/>
      <c r="AX1241" s="160"/>
      <c r="AY1241" s="160"/>
      <c r="AZ1241" s="160"/>
      <c r="BA1241" s="160"/>
      <c r="BB1241" s="160"/>
      <c r="BC1241" s="160"/>
      <c r="BD1241" s="160"/>
      <c r="BE1241" s="160"/>
      <c r="BF1241" s="160"/>
      <c r="BG1241" s="160"/>
      <c r="BH1241" s="160"/>
      <c r="BI1241" s="160"/>
      <c r="BJ1241" s="160"/>
      <c r="BK1241" s="160"/>
      <c r="BL1241" s="160"/>
      <c r="BM1241" s="160"/>
      <c r="BN1241" s="160"/>
      <c r="BO1241" s="160"/>
      <c r="BP1241" s="160"/>
      <c r="BQ1241" s="160"/>
      <c r="BR1241" s="160"/>
      <c r="BS1241" s="160"/>
      <c r="BT1241" s="160"/>
      <c r="BU1241" s="160"/>
      <c r="BV1241" s="160"/>
      <c r="BW1241" s="160"/>
      <c r="BX1241" s="160"/>
      <c r="BY1241" s="160"/>
      <c r="BZ1241" s="27"/>
      <c r="CA1241" s="160"/>
      <c r="CB1241" s="160"/>
      <c r="CC1241" s="160"/>
      <c r="CD1241" s="160"/>
      <c r="CE1241" s="160"/>
      <c r="CF1241" s="160"/>
      <c r="CG1241" s="160"/>
      <c r="CH1241" s="160"/>
      <c r="CI1241" s="160"/>
      <c r="CJ1241" s="27"/>
      <c r="CK1241" s="27"/>
      <c r="CL1241" s="160"/>
      <c r="CM1241" s="160"/>
      <c r="CN1241" s="160"/>
      <c r="CO1241" s="160"/>
      <c r="CP1241" s="160"/>
      <c r="CQ1241" s="160"/>
      <c r="CR1241" s="160"/>
      <c r="CS1241" s="160"/>
      <c r="CT1241" s="160"/>
      <c r="CU1241" s="160"/>
      <c r="CV1241" s="160"/>
      <c r="CW1241" s="160"/>
      <c r="CX1241" s="160"/>
      <c r="CY1241" s="160"/>
      <c r="CZ1241" s="160"/>
      <c r="DA1241" s="160"/>
      <c r="DB1241" s="27"/>
      <c r="DC1241" s="27"/>
      <c r="DD1241" s="27"/>
      <c r="DE1241" s="27"/>
      <c r="DF1241" s="27"/>
      <c r="DG1241" s="27"/>
      <c r="DH1241" s="27"/>
      <c r="DI1241" s="27"/>
      <c r="DJ1241" s="27"/>
      <c r="DK1241" s="27"/>
      <c r="DL1241" s="27"/>
      <c r="DM1241" s="27"/>
      <c r="DN1241" s="161"/>
      <c r="DO1241" s="27"/>
      <c r="DP1241" s="27"/>
      <c r="DQ1241" s="27"/>
      <c r="DR1241" s="27"/>
      <c r="DS1241" s="27"/>
      <c r="DT1241" s="27"/>
      <c r="DU1241" s="27"/>
      <c r="DV1241" s="162"/>
      <c r="DW1241" s="163"/>
      <c r="DX1241" s="164"/>
      <c r="DY1241" s="27"/>
      <c r="DZ1241" s="27"/>
      <c r="EA1241" s="27"/>
      <c r="EB1241" s="27"/>
      <c r="EC1241" s="27"/>
      <c r="ED1241" s="27"/>
      <c r="EE1241" s="27"/>
      <c r="EF1241" s="27"/>
      <c r="EI1241" s="27"/>
      <c r="EJ1241" s="27"/>
      <c r="EK1241" s="27"/>
      <c r="EL1241" s="27"/>
      <c r="EM1241" s="27"/>
      <c r="EN1241" s="27"/>
      <c r="EO1241" s="27"/>
      <c r="EP1241" s="27"/>
      <c r="EQ1241" s="27"/>
      <c r="ER1241" s="27"/>
      <c r="ES1241" s="27"/>
      <c r="ET1241" s="27"/>
      <c r="EU1241" s="27"/>
      <c r="EV1241" s="27"/>
      <c r="EW1241" s="27"/>
      <c r="EX1241" s="27"/>
      <c r="EY1241" s="27"/>
      <c r="EZ1241" s="27"/>
      <c r="FA1241" s="27"/>
      <c r="FB1241" s="27"/>
      <c r="FC1241" s="27"/>
      <c r="FD1241" s="27"/>
      <c r="FE1241" s="27"/>
      <c r="FF1241" s="27"/>
      <c r="FG1241" s="27"/>
      <c r="FH1241" s="27"/>
    </row>
    <row r="1242" spans="1:164" ht="15.5" x14ac:dyDescent="0.35">
      <c r="A1242" s="116"/>
      <c r="B1242" s="246"/>
      <c r="C1242" s="246"/>
      <c r="D1242" s="246"/>
      <c r="E1242" s="246"/>
      <c r="F1242" s="246"/>
      <c r="G1242" s="246"/>
      <c r="H1242" s="246"/>
      <c r="I1242" s="246"/>
      <c r="J1242" s="246"/>
      <c r="K1242" s="246"/>
      <c r="L1242" s="246"/>
      <c r="M1242" s="246"/>
      <c r="N1242" s="246"/>
      <c r="O1242" s="246"/>
      <c r="P1242" s="27"/>
      <c r="Q1242" s="27"/>
      <c r="R1242" s="27"/>
      <c r="S1242" s="27"/>
      <c r="T1242" s="27"/>
      <c r="U1242" s="27"/>
      <c r="V1242" s="27"/>
      <c r="W1242" s="27"/>
      <c r="X1242" s="160"/>
      <c r="Y1242" s="160"/>
      <c r="Z1242" s="27"/>
      <c r="AA1242" s="27"/>
      <c r="AB1242" s="27"/>
      <c r="AC1242" s="27"/>
      <c r="AD1242" s="27"/>
      <c r="AE1242" s="27"/>
      <c r="AF1242" s="27"/>
      <c r="AG1242" s="27"/>
      <c r="AH1242" s="27"/>
      <c r="AI1242" s="27"/>
      <c r="AJ1242" s="160"/>
      <c r="AK1242" s="160"/>
      <c r="AL1242" s="160"/>
      <c r="AM1242" s="160"/>
      <c r="AN1242" s="160"/>
      <c r="AO1242" s="160"/>
      <c r="AP1242" s="160"/>
      <c r="AQ1242" s="160"/>
      <c r="AR1242" s="160"/>
      <c r="AS1242" s="160"/>
      <c r="AT1242" s="160"/>
      <c r="AU1242" s="160"/>
      <c r="AV1242" s="160"/>
      <c r="AW1242" s="160"/>
      <c r="AX1242" s="160"/>
      <c r="AY1242" s="160"/>
      <c r="AZ1242" s="160"/>
      <c r="BA1242" s="160"/>
      <c r="BB1242" s="160"/>
      <c r="BC1242" s="160"/>
      <c r="BD1242" s="160"/>
      <c r="BE1242" s="160"/>
      <c r="BF1242" s="160"/>
      <c r="BG1242" s="160"/>
      <c r="BH1242" s="160"/>
      <c r="BI1242" s="160"/>
      <c r="BJ1242" s="160"/>
      <c r="BK1242" s="160"/>
      <c r="BL1242" s="160"/>
      <c r="BM1242" s="160"/>
      <c r="BN1242" s="160"/>
      <c r="BO1242" s="160"/>
      <c r="BP1242" s="160"/>
      <c r="BQ1242" s="160"/>
      <c r="BR1242" s="160"/>
      <c r="BS1242" s="160"/>
      <c r="BT1242" s="160"/>
      <c r="BU1242" s="160"/>
      <c r="BV1242" s="160"/>
      <c r="BW1242" s="160"/>
      <c r="BX1242" s="160"/>
      <c r="BY1242" s="160"/>
      <c r="BZ1242" s="27"/>
      <c r="CA1242" s="160"/>
      <c r="CB1242" s="160"/>
      <c r="CC1242" s="160"/>
      <c r="CD1242" s="160"/>
      <c r="CE1242" s="160"/>
      <c r="CF1242" s="160"/>
      <c r="CG1242" s="160"/>
      <c r="CH1242" s="160"/>
      <c r="CI1242" s="160"/>
      <c r="CJ1242" s="27"/>
      <c r="CK1242" s="27"/>
      <c r="CL1242" s="160"/>
      <c r="CM1242" s="160"/>
      <c r="CN1242" s="160"/>
      <c r="CO1242" s="160"/>
      <c r="CP1242" s="160"/>
      <c r="CQ1242" s="160"/>
      <c r="CR1242" s="160"/>
      <c r="CS1242" s="160"/>
      <c r="CT1242" s="160"/>
      <c r="CU1242" s="160"/>
      <c r="CV1242" s="160"/>
      <c r="CW1242" s="160"/>
      <c r="CX1242" s="160"/>
      <c r="CY1242" s="160"/>
      <c r="CZ1242" s="160"/>
      <c r="DA1242" s="160"/>
      <c r="DB1242" s="27"/>
      <c r="DC1242" s="27"/>
      <c r="DD1242" s="27"/>
      <c r="DE1242" s="27"/>
      <c r="DF1242" s="27"/>
      <c r="DG1242" s="27"/>
      <c r="DH1242" s="27"/>
      <c r="DI1242" s="27"/>
      <c r="DJ1242" s="27"/>
      <c r="DK1242" s="27"/>
      <c r="DL1242" s="27"/>
      <c r="DM1242" s="27"/>
      <c r="DN1242" s="161"/>
      <c r="DO1242" s="27"/>
      <c r="DP1242" s="27"/>
      <c r="DQ1242" s="27"/>
      <c r="DR1242" s="27"/>
      <c r="DS1242" s="27"/>
      <c r="DT1242" s="27"/>
      <c r="DU1242" s="27"/>
      <c r="DV1242" s="162"/>
      <c r="DW1242" s="163"/>
      <c r="DX1242" s="164"/>
      <c r="DY1242" s="27"/>
      <c r="DZ1242" s="27"/>
      <c r="EA1242" s="27"/>
      <c r="EB1242" s="27"/>
      <c r="EC1242" s="27"/>
      <c r="ED1242" s="27"/>
      <c r="EE1242" s="27"/>
      <c r="EF1242" s="27"/>
      <c r="EI1242" s="27"/>
      <c r="EJ1242" s="27"/>
      <c r="EK1242" s="27"/>
      <c r="EL1242" s="27"/>
      <c r="EM1242" s="27"/>
      <c r="EN1242" s="27"/>
      <c r="EO1242" s="27"/>
      <c r="EP1242" s="27"/>
      <c r="EQ1242" s="27"/>
      <c r="ER1242" s="27"/>
      <c r="ES1242" s="27"/>
      <c r="ET1242" s="27"/>
      <c r="EU1242" s="27"/>
      <c r="EV1242" s="27"/>
      <c r="EW1242" s="27"/>
      <c r="EX1242" s="27"/>
      <c r="EY1242" s="27"/>
      <c r="EZ1242" s="27"/>
      <c r="FA1242" s="27"/>
      <c r="FB1242" s="27"/>
      <c r="FC1242" s="27"/>
      <c r="FD1242" s="27"/>
      <c r="FE1242" s="27"/>
      <c r="FF1242" s="27"/>
      <c r="FG1242" s="27"/>
      <c r="FH1242" s="27"/>
    </row>
    <row r="1243" spans="1:164" ht="15.5" x14ac:dyDescent="0.35">
      <c r="A1243" s="56"/>
      <c r="B1243" s="246"/>
      <c r="C1243" s="246"/>
      <c r="D1243" s="246"/>
      <c r="E1243" s="246"/>
      <c r="F1243" s="246"/>
      <c r="G1243" s="246"/>
      <c r="H1243" s="246"/>
      <c r="I1243" s="246"/>
      <c r="J1243" s="246"/>
      <c r="K1243" s="246"/>
      <c r="L1243" s="246"/>
      <c r="M1243" s="246"/>
      <c r="N1243" s="246"/>
      <c r="O1243" s="246"/>
      <c r="P1243" s="27"/>
      <c r="Q1243" s="27"/>
      <c r="R1243" s="27"/>
      <c r="S1243" s="27"/>
      <c r="T1243" s="27"/>
      <c r="U1243" s="27"/>
      <c r="V1243" s="27"/>
      <c r="W1243" s="27"/>
      <c r="X1243" s="160"/>
      <c r="Y1243" s="160"/>
      <c r="Z1243" s="27"/>
      <c r="AA1243" s="27"/>
      <c r="AB1243" s="27"/>
      <c r="AC1243" s="27"/>
      <c r="AD1243" s="27"/>
      <c r="AE1243" s="27"/>
      <c r="AF1243" s="27"/>
      <c r="AG1243" s="27"/>
      <c r="AH1243" s="27"/>
      <c r="AI1243" s="27"/>
      <c r="AJ1243" s="160"/>
      <c r="AK1243" s="160"/>
      <c r="AL1243" s="160"/>
      <c r="AM1243" s="160"/>
      <c r="AN1243" s="160"/>
      <c r="AO1243" s="160"/>
      <c r="AP1243" s="160"/>
      <c r="AQ1243" s="160"/>
      <c r="AR1243" s="160"/>
      <c r="AS1243" s="160"/>
      <c r="AT1243" s="160"/>
      <c r="AU1243" s="160"/>
      <c r="AV1243" s="160"/>
      <c r="AW1243" s="160"/>
      <c r="AX1243" s="160"/>
      <c r="AY1243" s="160"/>
      <c r="AZ1243" s="160"/>
      <c r="BA1243" s="160"/>
      <c r="BB1243" s="160"/>
      <c r="BC1243" s="160"/>
      <c r="BD1243" s="160"/>
      <c r="BE1243" s="160"/>
      <c r="BF1243" s="160"/>
      <c r="BG1243" s="160"/>
      <c r="BH1243" s="160"/>
      <c r="BI1243" s="160"/>
      <c r="BJ1243" s="160"/>
      <c r="BK1243" s="160"/>
      <c r="BL1243" s="160"/>
      <c r="BM1243" s="160"/>
      <c r="BN1243" s="160"/>
      <c r="BO1243" s="160"/>
      <c r="BP1243" s="160"/>
      <c r="BQ1243" s="160"/>
      <c r="BR1243" s="160"/>
      <c r="BS1243" s="160"/>
      <c r="BT1243" s="160"/>
      <c r="BU1243" s="160"/>
      <c r="BV1243" s="160"/>
      <c r="BW1243" s="160"/>
      <c r="BX1243" s="160"/>
      <c r="BY1243" s="160"/>
      <c r="BZ1243" s="27"/>
      <c r="CA1243" s="160"/>
      <c r="CB1243" s="160"/>
      <c r="CC1243" s="160"/>
      <c r="CD1243" s="160"/>
      <c r="CE1243" s="160"/>
      <c r="CF1243" s="160"/>
      <c r="CG1243" s="160"/>
      <c r="CH1243" s="160"/>
      <c r="CI1243" s="160"/>
      <c r="CJ1243" s="27"/>
      <c r="CK1243" s="27"/>
      <c r="CL1243" s="160"/>
      <c r="CM1243" s="160"/>
      <c r="CN1243" s="160"/>
      <c r="CO1243" s="160"/>
      <c r="CP1243" s="160"/>
      <c r="CQ1243" s="160"/>
      <c r="CR1243" s="160"/>
      <c r="CS1243" s="160"/>
      <c r="CT1243" s="160"/>
      <c r="CU1243" s="160"/>
      <c r="CV1243" s="160"/>
      <c r="CW1243" s="160"/>
      <c r="CX1243" s="160"/>
      <c r="CY1243" s="160"/>
      <c r="CZ1243" s="160"/>
      <c r="DA1243" s="160"/>
      <c r="DB1243" s="27"/>
      <c r="DC1243" s="27"/>
      <c r="DD1243" s="27"/>
      <c r="DE1243" s="27"/>
      <c r="DF1243" s="27"/>
      <c r="DG1243" s="27"/>
      <c r="DH1243" s="27"/>
      <c r="DI1243" s="27"/>
      <c r="DJ1243" s="27"/>
      <c r="DK1243" s="27"/>
      <c r="DL1243" s="27"/>
      <c r="DM1243" s="27"/>
      <c r="DN1243" s="161"/>
      <c r="DO1243" s="27"/>
      <c r="DP1243" s="27"/>
      <c r="DQ1243" s="27"/>
      <c r="DR1243" s="27"/>
      <c r="DS1243" s="27"/>
      <c r="DT1243" s="27"/>
      <c r="DU1243" s="27"/>
      <c r="DV1243" s="162"/>
      <c r="DW1243" s="163"/>
      <c r="DX1243" s="164"/>
      <c r="DY1243" s="27"/>
      <c r="DZ1243" s="27"/>
      <c r="EA1243" s="27"/>
      <c r="EB1243" s="27"/>
      <c r="EC1243" s="27"/>
      <c r="ED1243" s="27"/>
      <c r="EE1243" s="27"/>
      <c r="EF1243" s="27"/>
      <c r="EI1243" s="27"/>
      <c r="EJ1243" s="27"/>
      <c r="EK1243" s="27"/>
      <c r="EL1243" s="27"/>
      <c r="EM1243" s="27"/>
      <c r="EN1243" s="27"/>
      <c r="EO1243" s="27"/>
      <c r="EP1243" s="27"/>
      <c r="EQ1243" s="27"/>
      <c r="ER1243" s="27"/>
      <c r="ES1243" s="27"/>
      <c r="ET1243" s="27"/>
      <c r="EU1243" s="27"/>
      <c r="EV1243" s="27"/>
      <c r="EW1243" s="27"/>
      <c r="EX1243" s="27"/>
      <c r="EY1243" s="27"/>
      <c r="EZ1243" s="27"/>
      <c r="FA1243" s="27"/>
      <c r="FB1243" s="27"/>
      <c r="FC1243" s="27"/>
      <c r="FD1243" s="27"/>
      <c r="FE1243" s="27"/>
      <c r="FF1243" s="27"/>
      <c r="FG1243" s="27"/>
      <c r="FH1243" s="27"/>
    </row>
    <row r="1244" spans="1:164" ht="15.5" x14ac:dyDescent="0.35">
      <c r="A1244" s="56"/>
      <c r="B1244" s="246"/>
      <c r="C1244" s="246"/>
      <c r="D1244" s="246"/>
      <c r="E1244" s="246"/>
      <c r="F1244" s="246"/>
      <c r="G1244" s="246"/>
      <c r="H1244" s="246"/>
      <c r="I1244" s="246"/>
      <c r="J1244" s="246"/>
      <c r="K1244" s="246"/>
      <c r="L1244" s="246"/>
      <c r="M1244" s="246"/>
      <c r="N1244" s="246"/>
      <c r="O1244" s="246"/>
      <c r="P1244" s="27"/>
      <c r="Q1244" s="27"/>
      <c r="R1244" s="27"/>
      <c r="S1244" s="27"/>
      <c r="T1244" s="27"/>
      <c r="U1244" s="27"/>
      <c r="V1244" s="27"/>
      <c r="W1244" s="27"/>
      <c r="X1244" s="160"/>
      <c r="Y1244" s="160"/>
      <c r="Z1244" s="27"/>
      <c r="AA1244" s="27"/>
      <c r="AB1244" s="27"/>
      <c r="AC1244" s="27"/>
      <c r="AD1244" s="27"/>
      <c r="AE1244" s="27"/>
      <c r="AF1244" s="27"/>
      <c r="AG1244" s="27"/>
      <c r="AH1244" s="27"/>
      <c r="AI1244" s="27"/>
      <c r="AJ1244" s="160"/>
      <c r="AK1244" s="160"/>
      <c r="AL1244" s="160"/>
      <c r="AM1244" s="160"/>
      <c r="AN1244" s="160"/>
      <c r="AO1244" s="160"/>
      <c r="AP1244" s="160"/>
      <c r="AQ1244" s="160"/>
      <c r="AR1244" s="160"/>
      <c r="AS1244" s="160"/>
      <c r="AT1244" s="160"/>
      <c r="AU1244" s="160"/>
      <c r="AV1244" s="160"/>
      <c r="AW1244" s="160"/>
      <c r="AX1244" s="160"/>
      <c r="AY1244" s="160"/>
      <c r="AZ1244" s="160"/>
      <c r="BA1244" s="160"/>
      <c r="BB1244" s="160"/>
      <c r="BC1244" s="160"/>
      <c r="BD1244" s="160"/>
      <c r="BE1244" s="160"/>
      <c r="BF1244" s="160"/>
      <c r="BG1244" s="160"/>
      <c r="BH1244" s="160"/>
      <c r="BI1244" s="160"/>
      <c r="BJ1244" s="160"/>
      <c r="BK1244" s="160"/>
      <c r="BL1244" s="160"/>
      <c r="BM1244" s="160"/>
      <c r="BN1244" s="160"/>
      <c r="BO1244" s="160"/>
      <c r="BP1244" s="160"/>
      <c r="BQ1244" s="160"/>
      <c r="BR1244" s="160"/>
      <c r="BS1244" s="160"/>
      <c r="BT1244" s="160"/>
      <c r="BU1244" s="160"/>
      <c r="BV1244" s="160"/>
      <c r="BW1244" s="160"/>
      <c r="BX1244" s="160"/>
      <c r="BY1244" s="160"/>
      <c r="BZ1244" s="27"/>
      <c r="CA1244" s="160"/>
      <c r="CB1244" s="160"/>
      <c r="CC1244" s="160"/>
      <c r="CD1244" s="160"/>
      <c r="CE1244" s="160"/>
      <c r="CF1244" s="160"/>
      <c r="CG1244" s="160"/>
      <c r="CH1244" s="160"/>
      <c r="CI1244" s="160"/>
      <c r="CJ1244" s="27"/>
      <c r="CK1244" s="27"/>
      <c r="CL1244" s="160"/>
      <c r="CM1244" s="160"/>
      <c r="CN1244" s="160"/>
      <c r="CO1244" s="160"/>
      <c r="CP1244" s="160"/>
      <c r="CQ1244" s="160"/>
      <c r="CR1244" s="160"/>
      <c r="CS1244" s="160"/>
      <c r="CT1244" s="160"/>
      <c r="CU1244" s="160"/>
      <c r="CV1244" s="160"/>
      <c r="CW1244" s="160"/>
      <c r="CX1244" s="160"/>
      <c r="CY1244" s="160"/>
      <c r="CZ1244" s="160"/>
      <c r="DA1244" s="160"/>
      <c r="DB1244" s="27"/>
      <c r="DC1244" s="27"/>
      <c r="DD1244" s="27"/>
      <c r="DE1244" s="27"/>
      <c r="DF1244" s="27"/>
      <c r="DG1244" s="27"/>
      <c r="DH1244" s="27"/>
      <c r="DI1244" s="27"/>
      <c r="DJ1244" s="27"/>
      <c r="DK1244" s="27"/>
      <c r="DL1244" s="27"/>
      <c r="DM1244" s="27"/>
      <c r="DN1244" s="161"/>
      <c r="DO1244" s="27"/>
      <c r="DP1244" s="27"/>
      <c r="DQ1244" s="27"/>
      <c r="DR1244" s="27"/>
      <c r="DS1244" s="27"/>
      <c r="DT1244" s="27"/>
      <c r="DU1244" s="27"/>
      <c r="DV1244" s="162"/>
      <c r="DW1244" s="163"/>
      <c r="DX1244" s="164"/>
      <c r="DY1244" s="27"/>
      <c r="DZ1244" s="27"/>
      <c r="EA1244" s="27"/>
      <c r="EB1244" s="27"/>
      <c r="EC1244" s="27"/>
      <c r="ED1244" s="27"/>
      <c r="EE1244" s="27"/>
      <c r="EF1244" s="27"/>
      <c r="EI1244" s="27"/>
      <c r="EJ1244" s="27"/>
      <c r="EK1244" s="27"/>
      <c r="EL1244" s="27"/>
      <c r="EM1244" s="27"/>
      <c r="EN1244" s="27"/>
      <c r="EO1244" s="27"/>
      <c r="EP1244" s="27"/>
      <c r="EQ1244" s="27"/>
      <c r="ER1244" s="27"/>
      <c r="ES1244" s="27"/>
      <c r="ET1244" s="27"/>
      <c r="EU1244" s="27"/>
      <c r="EV1244" s="27"/>
      <c r="EW1244" s="27"/>
      <c r="EX1244" s="27"/>
      <c r="EY1244" s="27"/>
      <c r="EZ1244" s="27"/>
      <c r="FA1244" s="27"/>
      <c r="FB1244" s="27"/>
      <c r="FC1244" s="27"/>
      <c r="FD1244" s="27"/>
      <c r="FE1244" s="27"/>
      <c r="FF1244" s="27"/>
      <c r="FG1244" s="27"/>
      <c r="FH1244" s="27"/>
    </row>
    <row r="1245" spans="1:164" ht="18" customHeight="1" x14ac:dyDescent="0.35">
      <c r="A1245" s="56"/>
      <c r="B1245" s="246"/>
      <c r="C1245" s="246"/>
      <c r="D1245" s="246"/>
      <c r="E1245" s="246"/>
      <c r="F1245" s="246"/>
      <c r="G1245" s="246"/>
      <c r="H1245" s="246"/>
      <c r="I1245" s="246"/>
      <c r="J1245" s="246"/>
      <c r="K1245" s="246"/>
      <c r="L1245" s="246"/>
      <c r="M1245" s="246"/>
      <c r="N1245" s="246"/>
      <c r="O1245" s="246"/>
      <c r="P1245" s="27"/>
      <c r="Q1245" s="27"/>
      <c r="R1245" s="27"/>
      <c r="S1245" s="27"/>
      <c r="T1245" s="27"/>
      <c r="U1245" s="27"/>
      <c r="V1245" s="27"/>
      <c r="W1245" s="27"/>
      <c r="X1245" s="160"/>
      <c r="Y1245" s="160"/>
      <c r="Z1245" s="27"/>
      <c r="AA1245" s="27"/>
      <c r="AB1245" s="27"/>
      <c r="AC1245" s="27"/>
      <c r="AD1245" s="27"/>
      <c r="AE1245" s="27"/>
      <c r="AF1245" s="27"/>
      <c r="AG1245" s="27"/>
      <c r="AH1245" s="27"/>
      <c r="AI1245" s="27"/>
      <c r="AJ1245" s="160"/>
      <c r="AK1245" s="160"/>
      <c r="AL1245" s="160"/>
      <c r="AM1245" s="160"/>
      <c r="AN1245" s="160"/>
      <c r="AO1245" s="160"/>
      <c r="AP1245" s="160"/>
      <c r="AQ1245" s="160"/>
      <c r="AR1245" s="160"/>
      <c r="AS1245" s="160"/>
      <c r="AT1245" s="160"/>
      <c r="AU1245" s="160"/>
      <c r="AV1245" s="160"/>
      <c r="AW1245" s="160"/>
      <c r="AX1245" s="160"/>
      <c r="AY1245" s="160"/>
      <c r="AZ1245" s="160"/>
      <c r="BA1245" s="160"/>
      <c r="BB1245" s="160"/>
      <c r="BC1245" s="160"/>
      <c r="BD1245" s="160"/>
      <c r="BE1245" s="160"/>
      <c r="BF1245" s="160"/>
      <c r="BG1245" s="160"/>
      <c r="BH1245" s="160"/>
      <c r="BI1245" s="160"/>
      <c r="BJ1245" s="160"/>
      <c r="BK1245" s="160"/>
      <c r="BL1245" s="160"/>
      <c r="BM1245" s="160"/>
      <c r="BN1245" s="160"/>
      <c r="BO1245" s="160"/>
      <c r="BP1245" s="160"/>
      <c r="BQ1245" s="160"/>
      <c r="BR1245" s="160"/>
      <c r="BS1245" s="160"/>
      <c r="BT1245" s="160"/>
      <c r="BU1245" s="160"/>
      <c r="BV1245" s="160"/>
      <c r="BW1245" s="160"/>
      <c r="BX1245" s="160"/>
      <c r="BY1245" s="160"/>
      <c r="BZ1245" s="27"/>
      <c r="CA1245" s="160"/>
      <c r="CB1245" s="160"/>
      <c r="CC1245" s="160"/>
      <c r="CD1245" s="160"/>
      <c r="CE1245" s="160"/>
      <c r="CF1245" s="160"/>
      <c r="CG1245" s="160"/>
      <c r="CH1245" s="160"/>
      <c r="CI1245" s="160"/>
      <c r="CJ1245" s="27"/>
      <c r="CK1245" s="27"/>
      <c r="CL1245" s="160"/>
      <c r="CM1245" s="160"/>
      <c r="CN1245" s="160"/>
      <c r="CO1245" s="160"/>
      <c r="CP1245" s="160"/>
      <c r="CQ1245" s="160"/>
      <c r="CR1245" s="160"/>
      <c r="CS1245" s="160"/>
      <c r="CT1245" s="160"/>
      <c r="CU1245" s="160"/>
      <c r="CV1245" s="160"/>
      <c r="CW1245" s="160"/>
      <c r="CX1245" s="160"/>
      <c r="CY1245" s="160"/>
      <c r="CZ1245" s="160"/>
      <c r="DA1245" s="160"/>
      <c r="DB1245" s="27"/>
      <c r="DC1245" s="27"/>
      <c r="DD1245" s="27"/>
      <c r="DE1245" s="27"/>
      <c r="DF1245" s="27"/>
      <c r="DG1245" s="27"/>
      <c r="DH1245" s="27"/>
      <c r="DI1245" s="27"/>
      <c r="DJ1245" s="27"/>
      <c r="DK1245" s="27"/>
      <c r="DL1245" s="27"/>
      <c r="DM1245" s="27"/>
      <c r="DN1245" s="161"/>
      <c r="DO1245" s="27"/>
      <c r="DP1245" s="27"/>
      <c r="DQ1245" s="27"/>
      <c r="DR1245" s="27"/>
      <c r="DS1245" s="27"/>
      <c r="DT1245" s="27"/>
      <c r="DU1245" s="27"/>
      <c r="DV1245" s="162"/>
      <c r="DW1245" s="163"/>
      <c r="DX1245" s="164"/>
      <c r="DY1245" s="27"/>
      <c r="DZ1245" s="27"/>
      <c r="EA1245" s="27"/>
      <c r="EB1245" s="27"/>
      <c r="EC1245" s="27"/>
      <c r="ED1245" s="27"/>
      <c r="EE1245" s="27"/>
      <c r="EF1245" s="27"/>
      <c r="EI1245" s="27"/>
      <c r="EJ1245" s="27"/>
      <c r="EK1245" s="27"/>
      <c r="EL1245" s="27"/>
      <c r="EM1245" s="27"/>
      <c r="EN1245" s="27"/>
      <c r="EO1245" s="27"/>
      <c r="EP1245" s="27"/>
      <c r="EQ1245" s="27"/>
      <c r="ER1245" s="27"/>
      <c r="ES1245" s="27"/>
      <c r="ET1245" s="27"/>
      <c r="EU1245" s="27"/>
      <c r="EV1245" s="27"/>
      <c r="EW1245" s="27"/>
      <c r="EX1245" s="27"/>
      <c r="EY1245" s="27"/>
      <c r="EZ1245" s="27"/>
      <c r="FA1245" s="27"/>
      <c r="FB1245" s="27"/>
      <c r="FC1245" s="27"/>
      <c r="FD1245" s="27"/>
      <c r="FE1245" s="27"/>
      <c r="FF1245" s="27"/>
      <c r="FG1245" s="27"/>
      <c r="FH1245" s="27"/>
    </row>
    <row r="1246" spans="1:164" ht="18" customHeight="1" x14ac:dyDescent="0.35">
      <c r="A1246" s="56"/>
      <c r="B1246" s="246"/>
      <c r="C1246" s="246"/>
      <c r="D1246" s="246"/>
      <c r="E1246" s="246"/>
      <c r="F1246" s="246"/>
      <c r="G1246" s="246"/>
      <c r="H1246" s="246"/>
      <c r="I1246" s="246"/>
      <c r="J1246" s="246"/>
      <c r="K1246" s="246"/>
      <c r="L1246" s="246"/>
      <c r="M1246" s="246"/>
      <c r="N1246" s="246"/>
      <c r="O1246" s="246"/>
      <c r="P1246" s="27"/>
      <c r="Q1246" s="27"/>
      <c r="R1246" s="27"/>
      <c r="S1246" s="27"/>
      <c r="T1246" s="27"/>
      <c r="U1246" s="27"/>
      <c r="V1246" s="27"/>
      <c r="W1246" s="27"/>
      <c r="X1246" s="160"/>
      <c r="Y1246" s="160"/>
      <c r="Z1246" s="27"/>
      <c r="AA1246" s="27"/>
      <c r="AB1246" s="27"/>
      <c r="AC1246" s="27"/>
      <c r="AD1246" s="27"/>
      <c r="AE1246" s="27"/>
      <c r="AF1246" s="27"/>
      <c r="AG1246" s="27"/>
      <c r="AH1246" s="27"/>
      <c r="AI1246" s="27"/>
      <c r="AJ1246" s="160"/>
      <c r="AK1246" s="160"/>
      <c r="AL1246" s="160"/>
      <c r="AM1246" s="160"/>
      <c r="AN1246" s="160"/>
      <c r="AO1246" s="160"/>
      <c r="AP1246" s="160"/>
      <c r="AQ1246" s="160"/>
      <c r="AR1246" s="160"/>
      <c r="AS1246" s="160"/>
      <c r="AT1246" s="160"/>
      <c r="AU1246" s="160"/>
      <c r="AV1246" s="160"/>
      <c r="AW1246" s="160"/>
      <c r="AX1246" s="160"/>
      <c r="AY1246" s="160"/>
      <c r="AZ1246" s="160"/>
      <c r="BA1246" s="160"/>
      <c r="BB1246" s="160"/>
      <c r="BC1246" s="160"/>
      <c r="BD1246" s="160"/>
      <c r="BE1246" s="160"/>
      <c r="BF1246" s="160"/>
      <c r="BG1246" s="160"/>
      <c r="BH1246" s="160"/>
      <c r="BI1246" s="160"/>
      <c r="BJ1246" s="160"/>
      <c r="BK1246" s="160"/>
      <c r="BL1246" s="160"/>
      <c r="BM1246" s="160"/>
      <c r="BN1246" s="160"/>
      <c r="BO1246" s="160"/>
      <c r="BP1246" s="160"/>
      <c r="BQ1246" s="160"/>
      <c r="BR1246" s="160"/>
      <c r="BS1246" s="160"/>
      <c r="BT1246" s="160"/>
      <c r="BU1246" s="160"/>
      <c r="BV1246" s="160"/>
      <c r="BW1246" s="160"/>
      <c r="BX1246" s="160"/>
      <c r="BY1246" s="160"/>
      <c r="BZ1246" s="27"/>
      <c r="CA1246" s="160"/>
      <c r="CB1246" s="160"/>
      <c r="CC1246" s="160"/>
      <c r="CD1246" s="160"/>
      <c r="CE1246" s="160"/>
      <c r="CF1246" s="160"/>
      <c r="CG1246" s="160"/>
      <c r="CH1246" s="160"/>
      <c r="CI1246" s="160"/>
      <c r="CJ1246" s="27"/>
      <c r="CK1246" s="27"/>
      <c r="CL1246" s="160"/>
      <c r="CM1246" s="160"/>
      <c r="CN1246" s="160"/>
      <c r="CO1246" s="160"/>
      <c r="CP1246" s="160"/>
      <c r="CQ1246" s="160"/>
      <c r="CR1246" s="160"/>
      <c r="CS1246" s="160"/>
      <c r="CT1246" s="160"/>
      <c r="CU1246" s="160"/>
      <c r="CV1246" s="160"/>
      <c r="CW1246" s="160"/>
      <c r="CX1246" s="160"/>
      <c r="CY1246" s="160"/>
      <c r="CZ1246" s="160"/>
      <c r="DA1246" s="160"/>
      <c r="DB1246" s="27"/>
      <c r="DC1246" s="27"/>
      <c r="DD1246" s="27"/>
      <c r="DE1246" s="27"/>
      <c r="DF1246" s="27"/>
      <c r="DG1246" s="27"/>
      <c r="DH1246" s="27"/>
      <c r="DI1246" s="27"/>
      <c r="DJ1246" s="27"/>
      <c r="DK1246" s="27"/>
      <c r="DL1246" s="27"/>
      <c r="DM1246" s="27"/>
      <c r="DN1246" s="161"/>
      <c r="DO1246" s="27"/>
      <c r="DP1246" s="27"/>
      <c r="DQ1246" s="27"/>
      <c r="DR1246" s="27"/>
      <c r="DS1246" s="27"/>
      <c r="DT1246" s="27"/>
      <c r="DU1246" s="27"/>
      <c r="DV1246" s="162"/>
      <c r="DW1246" s="163"/>
      <c r="DX1246" s="164"/>
      <c r="DY1246" s="27"/>
      <c r="DZ1246" s="27"/>
      <c r="EA1246" s="27"/>
      <c r="EB1246" s="27"/>
      <c r="EC1246" s="27"/>
      <c r="ED1246" s="27"/>
      <c r="EE1246" s="27"/>
      <c r="EF1246" s="27"/>
      <c r="EI1246" s="27"/>
      <c r="EJ1246" s="27"/>
      <c r="EK1246" s="27"/>
      <c r="EL1246" s="27"/>
      <c r="EM1246" s="27"/>
      <c r="EN1246" s="27"/>
      <c r="EO1246" s="27"/>
      <c r="EP1246" s="27"/>
      <c r="EQ1246" s="27"/>
      <c r="ER1246" s="27"/>
      <c r="ES1246" s="27"/>
      <c r="ET1246" s="27"/>
      <c r="EU1246" s="27"/>
      <c r="EV1246" s="27"/>
      <c r="EW1246" s="27"/>
      <c r="EX1246" s="27"/>
      <c r="EY1246" s="27"/>
      <c r="EZ1246" s="27"/>
      <c r="FA1246" s="27"/>
      <c r="FB1246" s="27"/>
      <c r="FC1246" s="27"/>
      <c r="FD1246" s="27"/>
      <c r="FE1246" s="27"/>
      <c r="FF1246" s="27"/>
      <c r="FG1246" s="27"/>
      <c r="FH1246" s="27"/>
    </row>
    <row r="1247" spans="1:164" ht="18" customHeight="1" x14ac:dyDescent="0.35">
      <c r="A1247" s="56"/>
      <c r="B1247" s="246"/>
      <c r="C1247" s="246"/>
      <c r="D1247" s="246"/>
      <c r="E1247" s="246"/>
      <c r="F1247" s="246"/>
      <c r="G1247" s="246"/>
      <c r="H1247" s="246"/>
      <c r="I1247" s="246"/>
      <c r="J1247" s="246"/>
      <c r="K1247" s="246"/>
      <c r="L1247" s="246"/>
      <c r="M1247" s="246"/>
      <c r="N1247" s="246"/>
      <c r="O1247" s="246"/>
      <c r="P1247" s="27"/>
      <c r="Q1247" s="27"/>
      <c r="R1247" s="27"/>
      <c r="S1247" s="27"/>
      <c r="T1247" s="27"/>
      <c r="U1247" s="27"/>
      <c r="V1247" s="27"/>
      <c r="W1247" s="27"/>
      <c r="X1247" s="160"/>
      <c r="Y1247" s="160"/>
      <c r="Z1247" s="27"/>
      <c r="AA1247" s="27"/>
      <c r="AB1247" s="27"/>
      <c r="AC1247" s="27"/>
      <c r="AD1247" s="27"/>
      <c r="AE1247" s="27"/>
      <c r="AF1247" s="27"/>
      <c r="AG1247" s="27"/>
      <c r="AH1247" s="27"/>
      <c r="AI1247" s="27"/>
      <c r="AJ1247" s="160"/>
      <c r="AK1247" s="160"/>
      <c r="AL1247" s="160"/>
      <c r="AM1247" s="160"/>
      <c r="AN1247" s="160"/>
      <c r="AO1247" s="160"/>
      <c r="AP1247" s="160"/>
      <c r="AQ1247" s="160"/>
      <c r="AR1247" s="160"/>
      <c r="AS1247" s="160"/>
      <c r="AT1247" s="160"/>
      <c r="AU1247" s="160"/>
      <c r="AV1247" s="160"/>
      <c r="AW1247" s="160"/>
      <c r="AX1247" s="160"/>
      <c r="AY1247" s="160"/>
      <c r="AZ1247" s="160"/>
      <c r="BA1247" s="160"/>
      <c r="BB1247" s="160"/>
      <c r="BC1247" s="160"/>
      <c r="BD1247" s="160"/>
      <c r="BE1247" s="160"/>
      <c r="BF1247" s="160"/>
      <c r="BG1247" s="160"/>
      <c r="BH1247" s="160"/>
      <c r="BI1247" s="160"/>
      <c r="BJ1247" s="160"/>
      <c r="BK1247" s="160"/>
      <c r="BL1247" s="160"/>
      <c r="BM1247" s="160"/>
      <c r="BN1247" s="160"/>
      <c r="BO1247" s="160"/>
      <c r="BP1247" s="160"/>
      <c r="BQ1247" s="160"/>
      <c r="BR1247" s="160"/>
      <c r="BS1247" s="160"/>
      <c r="BT1247" s="160"/>
      <c r="BU1247" s="160"/>
      <c r="BV1247" s="160"/>
      <c r="BW1247" s="160"/>
      <c r="BX1247" s="160"/>
      <c r="BY1247" s="160"/>
      <c r="BZ1247" s="27"/>
      <c r="CA1247" s="160"/>
      <c r="CB1247" s="160"/>
      <c r="CC1247" s="160"/>
      <c r="CD1247" s="160"/>
      <c r="CE1247" s="160"/>
      <c r="CF1247" s="160"/>
      <c r="CG1247" s="160"/>
      <c r="CH1247" s="160"/>
      <c r="CI1247" s="160"/>
      <c r="CJ1247" s="27"/>
      <c r="CK1247" s="27"/>
      <c r="CL1247" s="160"/>
      <c r="CM1247" s="160"/>
      <c r="CN1247" s="160"/>
      <c r="CO1247" s="160"/>
      <c r="CP1247" s="160"/>
      <c r="CQ1247" s="160"/>
      <c r="CR1247" s="160"/>
      <c r="CS1247" s="160"/>
      <c r="CT1247" s="160"/>
      <c r="CU1247" s="160"/>
      <c r="CV1247" s="160"/>
      <c r="CW1247" s="160"/>
      <c r="CX1247" s="160"/>
      <c r="CY1247" s="160"/>
      <c r="CZ1247" s="160"/>
      <c r="DA1247" s="160"/>
      <c r="DB1247" s="27"/>
      <c r="DC1247" s="27"/>
      <c r="DD1247" s="27"/>
      <c r="DE1247" s="27"/>
      <c r="DF1247" s="27"/>
      <c r="DG1247" s="27"/>
      <c r="DH1247" s="27"/>
      <c r="DI1247" s="27"/>
      <c r="DJ1247" s="27"/>
      <c r="DK1247" s="27"/>
      <c r="DL1247" s="27"/>
      <c r="DM1247" s="27"/>
      <c r="DN1247" s="161"/>
      <c r="DO1247" s="27"/>
      <c r="DP1247" s="27"/>
      <c r="DQ1247" s="27"/>
      <c r="DR1247" s="27"/>
      <c r="DS1247" s="27"/>
      <c r="DT1247" s="27"/>
      <c r="DU1247" s="27"/>
      <c r="DV1247" s="162"/>
      <c r="DW1247" s="163"/>
      <c r="DX1247" s="164"/>
      <c r="DY1247" s="27"/>
      <c r="DZ1247" s="27"/>
      <c r="EA1247" s="27"/>
      <c r="EB1247" s="27"/>
      <c r="EC1247" s="27"/>
      <c r="ED1247" s="27"/>
      <c r="EE1247" s="27"/>
      <c r="EF1247" s="27"/>
      <c r="EI1247" s="27"/>
      <c r="EJ1247" s="27"/>
      <c r="EK1247" s="27"/>
      <c r="EL1247" s="27"/>
      <c r="EM1247" s="27"/>
      <c r="EN1247" s="27"/>
      <c r="EO1247" s="27"/>
      <c r="EP1247" s="27"/>
      <c r="EQ1247" s="27"/>
      <c r="ER1247" s="27"/>
      <c r="ES1247" s="27"/>
      <c r="ET1247" s="27"/>
      <c r="EU1247" s="27"/>
      <c r="EV1247" s="27"/>
      <c r="EW1247" s="27"/>
      <c r="EX1247" s="27"/>
      <c r="EY1247" s="27"/>
      <c r="EZ1247" s="27"/>
      <c r="FA1247" s="27"/>
      <c r="FB1247" s="27"/>
      <c r="FC1247" s="27"/>
      <c r="FD1247" s="27"/>
      <c r="FE1247" s="27"/>
      <c r="FF1247" s="27"/>
      <c r="FG1247" s="27"/>
      <c r="FH1247" s="27"/>
    </row>
    <row r="1248" spans="1:164" ht="18" customHeight="1" x14ac:dyDescent="0.35">
      <c r="A1248" s="56"/>
      <c r="B1248" s="246"/>
      <c r="C1248" s="246"/>
      <c r="D1248" s="246"/>
      <c r="E1248" s="246"/>
      <c r="F1248" s="246"/>
      <c r="G1248" s="246"/>
      <c r="H1248" s="246"/>
      <c r="I1248" s="246"/>
      <c r="J1248" s="246"/>
      <c r="K1248" s="246"/>
      <c r="L1248" s="246"/>
      <c r="M1248" s="246"/>
      <c r="N1248" s="246"/>
      <c r="O1248" s="246"/>
      <c r="P1248" s="27"/>
      <c r="Q1248" s="27"/>
      <c r="R1248" s="27"/>
      <c r="S1248" s="27"/>
      <c r="T1248" s="27"/>
      <c r="U1248" s="27"/>
      <c r="V1248" s="27"/>
      <c r="W1248" s="27"/>
      <c r="X1248" s="160"/>
      <c r="Y1248" s="160"/>
      <c r="Z1248" s="27"/>
      <c r="AA1248" s="27"/>
      <c r="AB1248" s="27"/>
      <c r="AC1248" s="27"/>
      <c r="AD1248" s="27"/>
      <c r="AE1248" s="27"/>
      <c r="AF1248" s="27"/>
      <c r="AG1248" s="27"/>
      <c r="AH1248" s="27"/>
      <c r="AI1248" s="27"/>
      <c r="AJ1248" s="160"/>
      <c r="AK1248" s="160"/>
      <c r="AL1248" s="160"/>
      <c r="AM1248" s="160"/>
      <c r="AN1248" s="160"/>
      <c r="AO1248" s="160"/>
      <c r="AP1248" s="160"/>
      <c r="AQ1248" s="160"/>
      <c r="AR1248" s="160"/>
      <c r="AS1248" s="160"/>
      <c r="AT1248" s="160"/>
      <c r="AU1248" s="160"/>
      <c r="AV1248" s="160"/>
      <c r="AW1248" s="160"/>
      <c r="AX1248" s="160"/>
      <c r="AY1248" s="160"/>
      <c r="AZ1248" s="160"/>
      <c r="BA1248" s="160"/>
      <c r="BB1248" s="160"/>
      <c r="BC1248" s="160"/>
      <c r="BD1248" s="160"/>
      <c r="BE1248" s="160"/>
      <c r="BF1248" s="160"/>
      <c r="BG1248" s="160"/>
      <c r="BH1248" s="160"/>
      <c r="BI1248" s="160"/>
      <c r="BJ1248" s="160"/>
      <c r="BK1248" s="160"/>
      <c r="BL1248" s="160"/>
      <c r="BM1248" s="160"/>
      <c r="BN1248" s="160"/>
      <c r="BO1248" s="160"/>
      <c r="BP1248" s="160"/>
      <c r="BQ1248" s="160"/>
      <c r="BR1248" s="160"/>
      <c r="BS1248" s="160"/>
      <c r="BT1248" s="160"/>
      <c r="BU1248" s="160"/>
      <c r="BV1248" s="160"/>
      <c r="BW1248" s="160"/>
      <c r="BX1248" s="160"/>
      <c r="BY1248" s="160"/>
      <c r="BZ1248" s="27"/>
      <c r="CA1248" s="160"/>
      <c r="CB1248" s="160"/>
      <c r="CC1248" s="160"/>
      <c r="CD1248" s="160"/>
      <c r="CE1248" s="160"/>
      <c r="CF1248" s="160"/>
      <c r="CG1248" s="160"/>
      <c r="CH1248" s="160"/>
      <c r="CI1248" s="160"/>
      <c r="CJ1248" s="27"/>
      <c r="CK1248" s="27"/>
      <c r="CL1248" s="160"/>
      <c r="CM1248" s="160"/>
      <c r="CN1248" s="160"/>
      <c r="CO1248" s="160"/>
      <c r="CP1248" s="160"/>
      <c r="CQ1248" s="160"/>
      <c r="CR1248" s="160"/>
      <c r="CS1248" s="160"/>
      <c r="CT1248" s="160"/>
      <c r="CU1248" s="160"/>
      <c r="CV1248" s="160"/>
      <c r="CW1248" s="160"/>
      <c r="CX1248" s="160"/>
      <c r="CY1248" s="160"/>
      <c r="CZ1248" s="160"/>
      <c r="DA1248" s="160"/>
      <c r="DB1248" s="27"/>
      <c r="DC1248" s="27"/>
      <c r="DD1248" s="27"/>
      <c r="DE1248" s="27"/>
      <c r="DF1248" s="27"/>
      <c r="DG1248" s="27"/>
      <c r="DH1248" s="27"/>
      <c r="DI1248" s="27"/>
      <c r="DJ1248" s="27"/>
      <c r="DK1248" s="27"/>
      <c r="DL1248" s="27"/>
      <c r="DM1248" s="27"/>
      <c r="DN1248" s="161"/>
      <c r="DO1248" s="27"/>
      <c r="DP1248" s="27"/>
      <c r="DQ1248" s="27"/>
      <c r="DR1248" s="27"/>
      <c r="DS1248" s="27"/>
      <c r="DT1248" s="27"/>
      <c r="DU1248" s="27"/>
      <c r="DV1248" s="162"/>
      <c r="DW1248" s="163"/>
      <c r="DX1248" s="164"/>
      <c r="DY1248" s="27"/>
      <c r="DZ1248" s="27"/>
      <c r="EA1248" s="27"/>
      <c r="EB1248" s="27"/>
      <c r="EC1248" s="27"/>
      <c r="ED1248" s="27"/>
      <c r="EE1248" s="27"/>
      <c r="EF1248" s="27"/>
      <c r="EI1248" s="27"/>
      <c r="EJ1248" s="27"/>
      <c r="EK1248" s="27"/>
      <c r="EL1248" s="27"/>
      <c r="EM1248" s="27"/>
      <c r="EN1248" s="27"/>
      <c r="EO1248" s="27"/>
      <c r="EP1248" s="27"/>
      <c r="EQ1248" s="27"/>
      <c r="ER1248" s="27"/>
      <c r="ES1248" s="27"/>
      <c r="ET1248" s="27"/>
      <c r="EU1248" s="27"/>
      <c r="EV1248" s="27"/>
      <c r="EW1248" s="27"/>
      <c r="EX1248" s="27"/>
      <c r="EY1248" s="27"/>
      <c r="EZ1248" s="27"/>
      <c r="FA1248" s="27"/>
      <c r="FB1248" s="27"/>
      <c r="FC1248" s="27"/>
      <c r="FD1248" s="27"/>
      <c r="FE1248" s="27"/>
      <c r="FF1248" s="27"/>
      <c r="FG1248" s="27"/>
      <c r="FH1248" s="27"/>
    </row>
    <row r="1249" spans="1:164" ht="15.5" x14ac:dyDescent="0.35">
      <c r="A1249" s="27"/>
      <c r="B1249" s="27"/>
      <c r="C1249" s="27"/>
      <c r="D1249" s="27"/>
      <c r="E1249" s="56"/>
      <c r="F1249" s="56"/>
      <c r="G1249" s="56"/>
      <c r="I1249" s="56"/>
      <c r="L1249" s="27"/>
      <c r="N1249" s="27"/>
      <c r="O1249" s="27"/>
      <c r="P1249" s="27"/>
      <c r="Q1249" s="27"/>
      <c r="Y1249" s="56" t="s">
        <v>476</v>
      </c>
    </row>
    <row r="1250" spans="1:164" ht="15.5" x14ac:dyDescent="0.35">
      <c r="A1250" s="27"/>
      <c r="B1250" s="27"/>
      <c r="C1250" s="27"/>
      <c r="D1250" s="27"/>
      <c r="E1250" s="56"/>
      <c r="F1250" s="56"/>
      <c r="G1250" s="56"/>
      <c r="I1250" s="56"/>
      <c r="L1250" s="27"/>
      <c r="N1250" s="27"/>
      <c r="O1250" s="27"/>
      <c r="P1250" s="27"/>
      <c r="Q1250" s="27"/>
      <c r="Y1250" s="56" t="s">
        <v>477</v>
      </c>
    </row>
    <row r="1251" spans="1:164" ht="15.5" x14ac:dyDescent="0.35">
      <c r="A1251" s="27"/>
      <c r="B1251" s="27"/>
      <c r="C1251" s="27"/>
      <c r="D1251" s="117"/>
      <c r="E1251" s="117"/>
      <c r="F1251" s="117"/>
      <c r="G1251" s="117"/>
      <c r="I1251" s="118"/>
      <c r="L1251" s="27"/>
      <c r="N1251" s="27"/>
      <c r="O1251" s="27"/>
      <c r="P1251" s="27"/>
      <c r="Q1251" s="27"/>
      <c r="Y1251" s="118">
        <f ca="1">NOW()</f>
        <v>45628.398694444448</v>
      </c>
    </row>
    <row r="1252" spans="1:164" ht="15.5" x14ac:dyDescent="0.35">
      <c r="A1252" s="27"/>
      <c r="B1252" s="27"/>
      <c r="C1252" s="27"/>
      <c r="D1252" s="119"/>
      <c r="E1252" s="119"/>
      <c r="F1252" s="119"/>
      <c r="G1252" s="119"/>
      <c r="I1252" s="119"/>
      <c r="L1252" s="27"/>
      <c r="N1252" s="27"/>
      <c r="O1252" s="27"/>
      <c r="P1252" s="27"/>
      <c r="Q1252" s="27"/>
      <c r="Y1252" s="119">
        <f ca="1">NOW()</f>
        <v>45628.398694444448</v>
      </c>
    </row>
    <row r="1253" spans="1:164" ht="15.5" x14ac:dyDescent="0.35">
      <c r="A1253" s="12" t="s">
        <v>1</v>
      </c>
      <c r="B1253" s="12" t="s">
        <v>1</v>
      </c>
      <c r="C1253" s="12" t="s">
        <v>1</v>
      </c>
      <c r="D1253" s="12" t="s">
        <v>1</v>
      </c>
      <c r="E1253" s="12" t="s">
        <v>1</v>
      </c>
      <c r="F1253" s="12" t="s">
        <v>1</v>
      </c>
      <c r="G1253" s="12" t="s">
        <v>1</v>
      </c>
      <c r="H1253" s="12" t="s">
        <v>1</v>
      </c>
      <c r="I1253" s="12" t="s">
        <v>1</v>
      </c>
      <c r="J1253" s="12" t="s">
        <v>1</v>
      </c>
      <c r="K1253" s="12" t="s">
        <v>1</v>
      </c>
      <c r="L1253" s="12" t="s">
        <v>1</v>
      </c>
      <c r="M1253" s="12" t="s">
        <v>1</v>
      </c>
      <c r="N1253" s="12" t="s">
        <v>1</v>
      </c>
      <c r="O1253" s="12" t="s">
        <v>1</v>
      </c>
      <c r="P1253" s="12" t="s">
        <v>1</v>
      </c>
      <c r="Q1253" s="12" t="str">
        <f>+Q$4</f>
        <v>-</v>
      </c>
      <c r="R1253" s="12" t="str">
        <f>+R$4</f>
        <v>-</v>
      </c>
      <c r="S1253" s="12" t="str">
        <f>+S$4</f>
        <v>-</v>
      </c>
      <c r="T1253" s="12" t="str">
        <f>+T$4</f>
        <v>-</v>
      </c>
      <c r="U1253" s="12" t="s">
        <v>1</v>
      </c>
      <c r="V1253" s="12" t="s">
        <v>1</v>
      </c>
      <c r="W1253" s="12" t="s">
        <v>1</v>
      </c>
      <c r="X1253" s="13" t="s">
        <v>1</v>
      </c>
      <c r="Y1253" s="13" t="s">
        <v>1</v>
      </c>
      <c r="Z1253" s="12" t="s">
        <v>1</v>
      </c>
      <c r="AA1253" s="12" t="s">
        <v>1</v>
      </c>
      <c r="AB1253" s="12" t="s">
        <v>1</v>
      </c>
      <c r="AC1253" s="12" t="s">
        <v>1</v>
      </c>
      <c r="AD1253" s="12" t="s">
        <v>1</v>
      </c>
      <c r="AE1253" s="12" t="s">
        <v>1</v>
      </c>
      <c r="AF1253" s="12" t="s">
        <v>1</v>
      </c>
      <c r="AG1253" s="12" t="s">
        <v>1</v>
      </c>
      <c r="AH1253" s="12" t="s">
        <v>1</v>
      </c>
      <c r="AI1253" s="12" t="s">
        <v>1</v>
      </c>
      <c r="AJ1253" s="13" t="s">
        <v>1</v>
      </c>
      <c r="AK1253" s="13" t="s">
        <v>1</v>
      </c>
      <c r="AL1253" s="13" t="s">
        <v>1</v>
      </c>
      <c r="AM1253" s="13" t="s">
        <v>1</v>
      </c>
      <c r="AN1253" s="13" t="s">
        <v>1</v>
      </c>
      <c r="AO1253" s="13" t="s">
        <v>1</v>
      </c>
      <c r="AP1253" s="13" t="s">
        <v>1</v>
      </c>
      <c r="AQ1253" s="13" t="s">
        <v>1</v>
      </c>
      <c r="AR1253" s="13" t="s">
        <v>1</v>
      </c>
      <c r="AS1253" s="13" t="s">
        <v>1</v>
      </c>
      <c r="AT1253" s="13" t="s">
        <v>1</v>
      </c>
      <c r="AU1253" s="13" t="s">
        <v>1</v>
      </c>
      <c r="AV1253" s="13" t="s">
        <v>1</v>
      </c>
      <c r="AW1253" s="13" t="s">
        <v>1</v>
      </c>
      <c r="AX1253" s="13" t="s">
        <v>1</v>
      </c>
      <c r="AY1253" s="13"/>
      <c r="AZ1253" s="13" t="s">
        <v>1</v>
      </c>
      <c r="BA1253" s="13" t="s">
        <v>1</v>
      </c>
      <c r="BB1253" s="13" t="s">
        <v>1</v>
      </c>
      <c r="BC1253" s="13" t="s">
        <v>1</v>
      </c>
      <c r="BD1253" s="13" t="s">
        <v>1</v>
      </c>
      <c r="BE1253" s="13" t="s">
        <v>1</v>
      </c>
      <c r="BF1253" s="13" t="s">
        <v>1</v>
      </c>
      <c r="BG1253" s="13" t="s">
        <v>1</v>
      </c>
      <c r="BH1253" s="13" t="s">
        <v>1</v>
      </c>
      <c r="BI1253" s="13" t="s">
        <v>1</v>
      </c>
      <c r="BJ1253" s="13" t="s">
        <v>1</v>
      </c>
      <c r="BK1253" s="13" t="s">
        <v>1</v>
      </c>
      <c r="BL1253" s="13" t="s">
        <v>1</v>
      </c>
      <c r="BM1253" s="13" t="s">
        <v>1</v>
      </c>
      <c r="BN1253" s="13" t="s">
        <v>1</v>
      </c>
      <c r="BO1253" s="13" t="s">
        <v>1</v>
      </c>
      <c r="BP1253" s="13" t="s">
        <v>1</v>
      </c>
      <c r="BQ1253" s="13" t="s">
        <v>1</v>
      </c>
      <c r="BR1253" s="13" t="s">
        <v>1</v>
      </c>
      <c r="BS1253" s="13" t="s">
        <v>1</v>
      </c>
      <c r="BT1253" s="13" t="s">
        <v>1</v>
      </c>
      <c r="BU1253" s="13" t="s">
        <v>1</v>
      </c>
      <c r="BV1253" s="13" t="s">
        <v>1</v>
      </c>
      <c r="BW1253" s="13" t="s">
        <v>1</v>
      </c>
      <c r="BX1253" s="13" t="s">
        <v>1</v>
      </c>
      <c r="BY1253" s="13" t="s">
        <v>1</v>
      </c>
      <c r="BZ1253" s="12" t="s">
        <v>1</v>
      </c>
      <c r="CA1253" s="13" t="s">
        <v>1</v>
      </c>
      <c r="CB1253" s="13" t="s">
        <v>1</v>
      </c>
      <c r="CC1253" s="13" t="s">
        <v>1</v>
      </c>
      <c r="CD1253" s="13" t="s">
        <v>1</v>
      </c>
      <c r="CE1253" s="13" t="s">
        <v>1</v>
      </c>
      <c r="CF1253" s="13" t="s">
        <v>1</v>
      </c>
      <c r="CG1253" s="13" t="s">
        <v>1</v>
      </c>
      <c r="CH1253" s="13" t="s">
        <v>1</v>
      </c>
      <c r="CI1253" s="13" t="s">
        <v>1</v>
      </c>
      <c r="CJ1253" s="12" t="s">
        <v>1</v>
      </c>
      <c r="CK1253" s="12" t="s">
        <v>1</v>
      </c>
      <c r="CL1253" s="13" t="s">
        <v>1</v>
      </c>
      <c r="CM1253" s="13" t="s">
        <v>1</v>
      </c>
      <c r="CN1253" s="13" t="s">
        <v>1</v>
      </c>
      <c r="CO1253" s="13" t="s">
        <v>1</v>
      </c>
      <c r="CP1253" s="13" t="s">
        <v>1</v>
      </c>
      <c r="CQ1253" s="13" t="s">
        <v>1</v>
      </c>
      <c r="CR1253" s="13" t="s">
        <v>1</v>
      </c>
      <c r="CS1253" s="13" t="s">
        <v>1</v>
      </c>
      <c r="CT1253" s="13" t="s">
        <v>1</v>
      </c>
      <c r="CU1253" s="13" t="s">
        <v>1</v>
      </c>
      <c r="CV1253" s="13" t="s">
        <v>1</v>
      </c>
      <c r="CW1253" s="13" t="s">
        <v>1</v>
      </c>
      <c r="CX1253" s="13" t="s">
        <v>1</v>
      </c>
      <c r="CY1253" s="13" t="s">
        <v>1</v>
      </c>
      <c r="CZ1253" s="13" t="s">
        <v>1</v>
      </c>
      <c r="DA1253" s="13" t="s">
        <v>1</v>
      </c>
      <c r="DB1253" s="12" t="s">
        <v>1</v>
      </c>
      <c r="DC1253" s="12" t="s">
        <v>1</v>
      </c>
      <c r="DD1253" s="12" t="s">
        <v>1</v>
      </c>
      <c r="DE1253" s="12" t="s">
        <v>1</v>
      </c>
      <c r="DF1253" s="12" t="s">
        <v>1</v>
      </c>
      <c r="DG1253" s="12" t="s">
        <v>1</v>
      </c>
      <c r="DH1253" s="12" t="s">
        <v>1</v>
      </c>
      <c r="DI1253" s="12" t="s">
        <v>1</v>
      </c>
      <c r="DJ1253" s="12" t="s">
        <v>1</v>
      </c>
      <c r="DK1253" s="12" t="s">
        <v>1</v>
      </c>
      <c r="DL1253" s="12" t="s">
        <v>1</v>
      </c>
      <c r="DM1253" s="12" t="s">
        <v>1</v>
      </c>
      <c r="DN1253" s="23" t="s">
        <v>1</v>
      </c>
      <c r="DO1253" s="12" t="s">
        <v>1</v>
      </c>
      <c r="DP1253" s="12" t="s">
        <v>1</v>
      </c>
      <c r="DQ1253" s="12" t="s">
        <v>1</v>
      </c>
      <c r="DR1253" s="12" t="s">
        <v>1</v>
      </c>
      <c r="DS1253" s="12" t="s">
        <v>1</v>
      </c>
      <c r="DT1253" s="12" t="s">
        <v>1</v>
      </c>
      <c r="DU1253" s="12" t="s">
        <v>1</v>
      </c>
      <c r="DV1253" s="24" t="s">
        <v>1</v>
      </c>
      <c r="DW1253" s="25" t="s">
        <v>1</v>
      </c>
      <c r="DX1253" s="26" t="s">
        <v>1</v>
      </c>
      <c r="DZ1253" s="12" t="s">
        <v>1</v>
      </c>
      <c r="EC1253" s="12" t="s">
        <v>1</v>
      </c>
      <c r="EF1253" s="12" t="s">
        <v>1</v>
      </c>
      <c r="EI1253" s="12" t="s">
        <v>1</v>
      </c>
      <c r="EL1253" s="12" t="s">
        <v>1</v>
      </c>
      <c r="EO1253" s="12" t="s">
        <v>1</v>
      </c>
    </row>
    <row r="1254" spans="1:164" ht="15.5" x14ac:dyDescent="0.35">
      <c r="A1254" s="14"/>
      <c r="B1254" s="14" t="s">
        <v>2</v>
      </c>
      <c r="C1254" s="14" t="s">
        <v>3</v>
      </c>
      <c r="D1254" s="14">
        <v>1989</v>
      </c>
      <c r="E1254" s="14" t="s">
        <v>5</v>
      </c>
      <c r="F1254" s="120" t="s">
        <v>6</v>
      </c>
      <c r="G1254" s="14" t="s">
        <v>7</v>
      </c>
      <c r="H1254" s="14" t="s">
        <v>8</v>
      </c>
      <c r="I1254" s="14" t="s">
        <v>9</v>
      </c>
      <c r="J1254" s="14" t="s">
        <v>10</v>
      </c>
      <c r="K1254" s="15">
        <v>1996</v>
      </c>
      <c r="L1254" s="15">
        <v>1997</v>
      </c>
      <c r="M1254" s="16">
        <v>1998</v>
      </c>
      <c r="N1254" s="16">
        <v>1999</v>
      </c>
      <c r="O1254" s="16">
        <v>2000</v>
      </c>
      <c r="P1254" s="16">
        <v>2001</v>
      </c>
      <c r="Q1254" s="16">
        <v>2002</v>
      </c>
      <c r="R1254" s="16">
        <v>2003</v>
      </c>
      <c r="S1254" s="16">
        <v>2004</v>
      </c>
      <c r="T1254" s="16">
        <v>2005</v>
      </c>
      <c r="U1254" s="16">
        <v>2006</v>
      </c>
      <c r="V1254" s="16">
        <v>2007</v>
      </c>
      <c r="W1254" s="16">
        <v>2008</v>
      </c>
      <c r="X1254" s="17">
        <v>2009</v>
      </c>
      <c r="Y1254" s="17">
        <v>2010</v>
      </c>
      <c r="Z1254" s="16">
        <f>Z5</f>
        <v>2011</v>
      </c>
      <c r="AA1254" s="16">
        <v>2012</v>
      </c>
      <c r="AB1254" s="16">
        <v>2013</v>
      </c>
      <c r="AC1254" s="16">
        <v>2013</v>
      </c>
      <c r="AD1254" s="16">
        <v>2013</v>
      </c>
      <c r="AE1254" s="16">
        <v>2013</v>
      </c>
      <c r="AF1254" s="16">
        <v>2014</v>
      </c>
      <c r="AG1254" s="16">
        <v>2014</v>
      </c>
      <c r="AH1254" s="16">
        <v>2014</v>
      </c>
      <c r="AI1254" s="16">
        <v>2014</v>
      </c>
      <c r="AJ1254" s="17">
        <v>2014</v>
      </c>
      <c r="AK1254" s="17">
        <v>2015</v>
      </c>
      <c r="AL1254" s="17">
        <v>2015</v>
      </c>
      <c r="AM1254" s="17">
        <v>2015</v>
      </c>
      <c r="AN1254" s="17">
        <v>2015</v>
      </c>
      <c r="AO1254" s="17">
        <f>+AO$5</f>
        <v>2015</v>
      </c>
      <c r="AP1254" s="17">
        <v>2016</v>
      </c>
      <c r="AQ1254" s="17">
        <v>2016</v>
      </c>
      <c r="AR1254" s="17">
        <v>2016</v>
      </c>
      <c r="AS1254" s="17">
        <f>+AS$5</f>
        <v>2016</v>
      </c>
      <c r="AT1254" s="17">
        <v>2017</v>
      </c>
      <c r="AU1254" s="17">
        <v>2017</v>
      </c>
      <c r="AV1254" s="17">
        <v>2017</v>
      </c>
      <c r="AW1254" s="17">
        <v>2017</v>
      </c>
      <c r="AX1254" s="17">
        <f>+AX$5</f>
        <v>2017</v>
      </c>
      <c r="AY1254" s="17"/>
      <c r="AZ1254" s="17">
        <v>2018</v>
      </c>
      <c r="BA1254" s="17">
        <v>2018</v>
      </c>
      <c r="BB1254" s="17">
        <v>2018</v>
      </c>
      <c r="BC1254" s="17">
        <v>2018</v>
      </c>
      <c r="BD1254" s="17">
        <v>2018</v>
      </c>
      <c r="BE1254" s="17">
        <v>2018</v>
      </c>
      <c r="BF1254" s="17">
        <f>+BF$5</f>
        <v>2018</v>
      </c>
      <c r="BG1254" s="17">
        <v>2019</v>
      </c>
      <c r="BH1254" s="17">
        <v>2019</v>
      </c>
      <c r="BI1254" s="17">
        <v>2019</v>
      </c>
      <c r="BJ1254" s="17">
        <v>2019</v>
      </c>
      <c r="BK1254" s="17">
        <v>2019</v>
      </c>
      <c r="BL1254" s="17">
        <v>2019</v>
      </c>
      <c r="BM1254" s="17">
        <v>2019</v>
      </c>
      <c r="BN1254" s="17">
        <v>2019</v>
      </c>
      <c r="BO1254" s="17">
        <f>+BO$5</f>
        <v>2019</v>
      </c>
      <c r="BP1254" s="17">
        <v>2020</v>
      </c>
      <c r="BQ1254" s="17">
        <v>2020</v>
      </c>
      <c r="BR1254" s="17">
        <v>2020</v>
      </c>
      <c r="BS1254" s="17">
        <v>2020</v>
      </c>
      <c r="BT1254" s="17">
        <v>2020</v>
      </c>
      <c r="BU1254" s="17">
        <v>2020</v>
      </c>
      <c r="BV1254" s="17">
        <v>2020</v>
      </c>
      <c r="BW1254" s="17">
        <v>2020</v>
      </c>
      <c r="BX1254" s="17">
        <v>2020</v>
      </c>
      <c r="BY1254" s="17">
        <v>2020</v>
      </c>
      <c r="BZ1254" s="16">
        <v>2020</v>
      </c>
      <c r="CA1254" s="17">
        <f>+CA$5</f>
        <v>2020</v>
      </c>
      <c r="CB1254" s="17">
        <v>2021</v>
      </c>
      <c r="CC1254" s="17">
        <v>2021</v>
      </c>
      <c r="CD1254" s="17">
        <v>2021</v>
      </c>
      <c r="CE1254" s="17">
        <v>2021</v>
      </c>
      <c r="CF1254" s="17">
        <v>2021</v>
      </c>
      <c r="CG1254" s="17">
        <v>2021</v>
      </c>
      <c r="CH1254" s="17">
        <v>2021</v>
      </c>
      <c r="CI1254" s="17">
        <v>2021</v>
      </c>
      <c r="CJ1254" s="16">
        <v>2021</v>
      </c>
      <c r="CK1254" s="16">
        <v>2021</v>
      </c>
      <c r="CL1254" s="17">
        <f>+CL$5</f>
        <v>2021</v>
      </c>
      <c r="CM1254" s="17">
        <v>2022</v>
      </c>
      <c r="CN1254" s="17">
        <v>2022</v>
      </c>
      <c r="CO1254" s="17">
        <v>2022</v>
      </c>
      <c r="CP1254" s="17">
        <v>2022</v>
      </c>
      <c r="CQ1254" s="17">
        <v>2022</v>
      </c>
      <c r="CR1254" s="17">
        <v>2022</v>
      </c>
      <c r="CS1254" s="17">
        <v>2022</v>
      </c>
      <c r="CT1254" s="17">
        <v>2022</v>
      </c>
      <c r="CU1254" s="17">
        <v>2022</v>
      </c>
      <c r="CV1254" s="17">
        <v>2022</v>
      </c>
      <c r="CW1254" s="17">
        <v>2022</v>
      </c>
      <c r="CX1254" s="17">
        <v>2022</v>
      </c>
      <c r="CY1254" s="17">
        <v>2022</v>
      </c>
      <c r="CZ1254" s="17">
        <v>2022</v>
      </c>
      <c r="DA1254" s="17">
        <f t="shared" ref="DA1254:DN1254" si="1281">+DA$5</f>
        <v>2022</v>
      </c>
      <c r="DB1254" s="16">
        <v>2023</v>
      </c>
      <c r="DC1254" s="16">
        <v>2023</v>
      </c>
      <c r="DD1254" s="16">
        <v>2023</v>
      </c>
      <c r="DE1254" s="16">
        <v>2023</v>
      </c>
      <c r="DF1254" s="16">
        <v>2023</v>
      </c>
      <c r="DG1254" s="16">
        <v>2023</v>
      </c>
      <c r="DH1254" s="16">
        <v>2023</v>
      </c>
      <c r="DI1254" s="16">
        <v>2023</v>
      </c>
      <c r="DJ1254" s="16">
        <v>2023</v>
      </c>
      <c r="DK1254" s="16">
        <v>2023</v>
      </c>
      <c r="DL1254" s="16">
        <v>2023</v>
      </c>
      <c r="DM1254" s="16">
        <v>2023</v>
      </c>
      <c r="DN1254" s="19">
        <f t="shared" si="1281"/>
        <v>2023</v>
      </c>
      <c r="DO1254" s="16">
        <v>2023</v>
      </c>
      <c r="DP1254" s="16">
        <v>2024</v>
      </c>
      <c r="DQ1254" s="16">
        <v>2024</v>
      </c>
      <c r="DR1254" s="16">
        <v>2024</v>
      </c>
      <c r="DS1254" s="16">
        <v>2024</v>
      </c>
      <c r="DT1254" s="16">
        <v>2024</v>
      </c>
      <c r="DU1254" s="16">
        <v>2024</v>
      </c>
      <c r="DV1254" s="20">
        <f>+DV$5</f>
        <v>2024</v>
      </c>
      <c r="DW1254" s="21">
        <f>+DW$5</f>
        <v>2024</v>
      </c>
      <c r="DX1254" s="22">
        <f>+DX$5</f>
        <v>2024</v>
      </c>
      <c r="DZ1254" s="16">
        <f>+DZ$5</f>
        <v>2025</v>
      </c>
      <c r="EC1254" s="16">
        <f>+EC$5</f>
        <v>2026</v>
      </c>
      <c r="EF1254" s="16">
        <f>+EF$5</f>
        <v>2027</v>
      </c>
      <c r="EI1254" s="16">
        <f>+EI$5</f>
        <v>2028</v>
      </c>
      <c r="EL1254" s="16">
        <f>+EL$5</f>
        <v>2029</v>
      </c>
      <c r="EO1254" s="16">
        <f>+EO$5</f>
        <v>2030</v>
      </c>
    </row>
    <row r="1255" spans="1:164" ht="15.5" x14ac:dyDescent="0.35">
      <c r="A1255" s="12" t="s">
        <v>1</v>
      </c>
      <c r="B1255" s="12" t="s">
        <v>1</v>
      </c>
      <c r="C1255" s="12" t="s">
        <v>1</v>
      </c>
      <c r="D1255" s="12" t="s">
        <v>1</v>
      </c>
      <c r="E1255" s="12" t="s">
        <v>1</v>
      </c>
      <c r="F1255" s="12" t="s">
        <v>1</v>
      </c>
      <c r="G1255" s="12" t="s">
        <v>1</v>
      </c>
      <c r="H1255" s="12" t="s">
        <v>1</v>
      </c>
      <c r="I1255" s="12" t="s">
        <v>1</v>
      </c>
      <c r="J1255" s="12" t="s">
        <v>1</v>
      </c>
      <c r="K1255" s="12" t="s">
        <v>1</v>
      </c>
      <c r="L1255" s="12" t="s">
        <v>1</v>
      </c>
      <c r="M1255" s="12" t="s">
        <v>1</v>
      </c>
      <c r="N1255" s="12" t="s">
        <v>1</v>
      </c>
      <c r="O1255" s="12" t="s">
        <v>1</v>
      </c>
      <c r="P1255" s="12" t="s">
        <v>1</v>
      </c>
      <c r="Q1255" s="12" t="str">
        <f>+Q$6</f>
        <v>-</v>
      </c>
      <c r="R1255" s="12" t="str">
        <f>+R$6</f>
        <v>-</v>
      </c>
      <c r="S1255" s="12" t="str">
        <f>+S$6</f>
        <v>-</v>
      </c>
      <c r="T1255" s="12" t="str">
        <f>+T$6</f>
        <v>-</v>
      </c>
      <c r="U1255" s="12" t="s">
        <v>1</v>
      </c>
      <c r="V1255" s="12" t="s">
        <v>1</v>
      </c>
      <c r="W1255" s="12" t="s">
        <v>1</v>
      </c>
      <c r="X1255" s="13" t="s">
        <v>1</v>
      </c>
      <c r="Y1255" s="13" t="s">
        <v>1</v>
      </c>
      <c r="Z1255" s="12" t="s">
        <v>1</v>
      </c>
      <c r="AA1255" s="12" t="s">
        <v>1</v>
      </c>
      <c r="AB1255" s="12" t="s">
        <v>1</v>
      </c>
      <c r="AC1255" s="12" t="s">
        <v>1</v>
      </c>
      <c r="AD1255" s="12" t="s">
        <v>1</v>
      </c>
      <c r="AE1255" s="12" t="s">
        <v>1</v>
      </c>
      <c r="AF1255" s="12" t="s">
        <v>1</v>
      </c>
      <c r="AG1255" s="12" t="s">
        <v>1</v>
      </c>
      <c r="AH1255" s="12" t="s">
        <v>1</v>
      </c>
      <c r="AI1255" s="12" t="s">
        <v>1</v>
      </c>
      <c r="AJ1255" s="13" t="s">
        <v>1</v>
      </c>
      <c r="AK1255" s="13" t="s">
        <v>1</v>
      </c>
      <c r="AL1255" s="13" t="s">
        <v>1</v>
      </c>
      <c r="AM1255" s="13" t="s">
        <v>1</v>
      </c>
      <c r="AN1255" s="13" t="s">
        <v>1</v>
      </c>
      <c r="AO1255" s="13" t="s">
        <v>1</v>
      </c>
      <c r="AP1255" s="13" t="s">
        <v>1</v>
      </c>
      <c r="AQ1255" s="13" t="s">
        <v>1</v>
      </c>
      <c r="AR1255" s="13" t="s">
        <v>1</v>
      </c>
      <c r="AS1255" s="13" t="s">
        <v>1</v>
      </c>
      <c r="AT1255" s="13" t="s">
        <v>1</v>
      </c>
      <c r="AU1255" s="13" t="s">
        <v>1</v>
      </c>
      <c r="AV1255" s="13" t="s">
        <v>1</v>
      </c>
      <c r="AW1255" s="13" t="s">
        <v>1</v>
      </c>
      <c r="AX1255" s="13" t="s">
        <v>1</v>
      </c>
      <c r="AY1255" s="13"/>
      <c r="AZ1255" s="13" t="s">
        <v>1</v>
      </c>
      <c r="BA1255" s="13" t="s">
        <v>1</v>
      </c>
      <c r="BB1255" s="13" t="s">
        <v>1</v>
      </c>
      <c r="BC1255" s="13" t="s">
        <v>1</v>
      </c>
      <c r="BD1255" s="13" t="s">
        <v>1</v>
      </c>
      <c r="BE1255" s="13" t="s">
        <v>1</v>
      </c>
      <c r="BF1255" s="13" t="s">
        <v>1</v>
      </c>
      <c r="BG1255" s="13" t="s">
        <v>1</v>
      </c>
      <c r="BH1255" s="13" t="s">
        <v>1</v>
      </c>
      <c r="BI1255" s="13" t="s">
        <v>1</v>
      </c>
      <c r="BJ1255" s="13" t="s">
        <v>1</v>
      </c>
      <c r="BK1255" s="13" t="s">
        <v>1</v>
      </c>
      <c r="BL1255" s="13" t="s">
        <v>1</v>
      </c>
      <c r="BM1255" s="13" t="s">
        <v>1</v>
      </c>
      <c r="BN1255" s="13" t="s">
        <v>1</v>
      </c>
      <c r="BO1255" s="13" t="s">
        <v>1</v>
      </c>
      <c r="BP1255" s="13" t="s">
        <v>1</v>
      </c>
      <c r="BQ1255" s="13" t="s">
        <v>1</v>
      </c>
      <c r="BR1255" s="13" t="s">
        <v>1</v>
      </c>
      <c r="BS1255" s="13" t="s">
        <v>1</v>
      </c>
      <c r="BT1255" s="13" t="s">
        <v>1</v>
      </c>
      <c r="BU1255" s="13" t="s">
        <v>1</v>
      </c>
      <c r="BV1255" s="13" t="s">
        <v>1</v>
      </c>
      <c r="BW1255" s="13" t="s">
        <v>1</v>
      </c>
      <c r="BX1255" s="13" t="s">
        <v>1</v>
      </c>
      <c r="BY1255" s="13" t="s">
        <v>1</v>
      </c>
      <c r="BZ1255" s="12" t="s">
        <v>1</v>
      </c>
      <c r="CA1255" s="13" t="s">
        <v>1</v>
      </c>
      <c r="CB1255" s="13" t="s">
        <v>1</v>
      </c>
      <c r="CC1255" s="13" t="s">
        <v>1</v>
      </c>
      <c r="CD1255" s="13" t="s">
        <v>1</v>
      </c>
      <c r="CE1255" s="13" t="s">
        <v>1</v>
      </c>
      <c r="CF1255" s="13" t="s">
        <v>1</v>
      </c>
      <c r="CG1255" s="13" t="s">
        <v>1</v>
      </c>
      <c r="CH1255" s="13" t="s">
        <v>1</v>
      </c>
      <c r="CI1255" s="13" t="s">
        <v>1</v>
      </c>
      <c r="CJ1255" s="12" t="s">
        <v>1</v>
      </c>
      <c r="CK1255" s="12" t="s">
        <v>1</v>
      </c>
      <c r="CL1255" s="13" t="s">
        <v>1</v>
      </c>
      <c r="CM1255" s="13" t="s">
        <v>1</v>
      </c>
      <c r="CN1255" s="13" t="s">
        <v>1</v>
      </c>
      <c r="CO1255" s="13" t="s">
        <v>1</v>
      </c>
      <c r="CP1255" s="13" t="s">
        <v>1</v>
      </c>
      <c r="CQ1255" s="13" t="s">
        <v>1</v>
      </c>
      <c r="CR1255" s="13" t="s">
        <v>1</v>
      </c>
      <c r="CS1255" s="13" t="s">
        <v>1</v>
      </c>
      <c r="CT1255" s="13" t="s">
        <v>1</v>
      </c>
      <c r="CU1255" s="13" t="s">
        <v>1</v>
      </c>
      <c r="CV1255" s="13" t="s">
        <v>1</v>
      </c>
      <c r="CW1255" s="13" t="s">
        <v>1</v>
      </c>
      <c r="CX1255" s="13" t="s">
        <v>1</v>
      </c>
      <c r="CY1255" s="13" t="s">
        <v>1</v>
      </c>
      <c r="CZ1255" s="13" t="s">
        <v>1</v>
      </c>
      <c r="DA1255" s="13" t="s">
        <v>1</v>
      </c>
      <c r="DB1255" s="12" t="s">
        <v>1</v>
      </c>
      <c r="DC1255" s="12" t="s">
        <v>1</v>
      </c>
      <c r="DD1255" s="12" t="s">
        <v>1</v>
      </c>
      <c r="DE1255" s="12" t="s">
        <v>1</v>
      </c>
      <c r="DF1255" s="12" t="s">
        <v>1</v>
      </c>
      <c r="DG1255" s="12" t="s">
        <v>1</v>
      </c>
      <c r="DH1255" s="12" t="s">
        <v>1</v>
      </c>
      <c r="DI1255" s="12" t="s">
        <v>1</v>
      </c>
      <c r="DJ1255" s="12" t="s">
        <v>1</v>
      </c>
      <c r="DK1255" s="12" t="s">
        <v>1</v>
      </c>
      <c r="DL1255" s="12" t="s">
        <v>1</v>
      </c>
      <c r="DM1255" s="12" t="s">
        <v>1</v>
      </c>
      <c r="DN1255" s="23" t="s">
        <v>1</v>
      </c>
      <c r="DO1255" s="12" t="s">
        <v>1</v>
      </c>
      <c r="DP1255" s="12" t="s">
        <v>1</v>
      </c>
      <c r="DQ1255" s="12" t="s">
        <v>1</v>
      </c>
      <c r="DR1255" s="12" t="s">
        <v>1</v>
      </c>
      <c r="DS1255" s="12" t="s">
        <v>1</v>
      </c>
      <c r="DT1255" s="12" t="s">
        <v>1</v>
      </c>
      <c r="DU1255" s="12" t="s">
        <v>1</v>
      </c>
      <c r="DV1255" s="24" t="s">
        <v>1</v>
      </c>
      <c r="DW1255" s="25" t="s">
        <v>1</v>
      </c>
      <c r="DX1255" s="26" t="s">
        <v>1</v>
      </c>
      <c r="DZ1255" s="12" t="s">
        <v>1</v>
      </c>
      <c r="EC1255" s="12" t="s">
        <v>1</v>
      </c>
      <c r="EF1255" s="12" t="s">
        <v>1</v>
      </c>
      <c r="EI1255" s="12" t="s">
        <v>1</v>
      </c>
      <c r="EL1255" s="12" t="s">
        <v>1</v>
      </c>
      <c r="EO1255" s="12" t="s">
        <v>1</v>
      </c>
    </row>
    <row r="1256" spans="1:164" ht="15.5" x14ac:dyDescent="0.35">
      <c r="A1256" s="27"/>
      <c r="B1256" s="27"/>
      <c r="C1256" s="27"/>
      <c r="D1256" s="27"/>
      <c r="E1256" s="27"/>
      <c r="F1256" s="27"/>
      <c r="G1256" s="27"/>
      <c r="H1256" s="27"/>
      <c r="I1256" s="27"/>
      <c r="J1256" s="27"/>
      <c r="K1256" s="14"/>
      <c r="L1256" s="14"/>
      <c r="M1256" s="14"/>
      <c r="N1256" s="14"/>
      <c r="O1256" s="28"/>
      <c r="P1256" s="28"/>
      <c r="Q1256" s="28"/>
      <c r="R1256" s="28"/>
      <c r="S1256" s="28"/>
      <c r="T1256" s="28"/>
      <c r="U1256" s="28" t="str">
        <f>+U$7</f>
        <v/>
      </c>
      <c r="V1256" s="14"/>
      <c r="W1256" s="14"/>
      <c r="X1256" s="30"/>
      <c r="Y1256" s="30"/>
      <c r="Z1256" s="14"/>
      <c r="AA1256" s="14"/>
      <c r="AB1256" s="14" t="s">
        <v>12</v>
      </c>
      <c r="AC1256" s="14" t="s">
        <v>13</v>
      </c>
      <c r="AD1256" s="14" t="str">
        <f>+$AD$7</f>
        <v>Maj old</v>
      </c>
      <c r="AE1256" s="14"/>
      <c r="AF1256" s="14" t="s">
        <v>12</v>
      </c>
      <c r="AG1256" s="14" t="s">
        <v>13</v>
      </c>
      <c r="AH1256" s="14" t="s">
        <v>15</v>
      </c>
      <c r="AI1256" s="14" t="s">
        <v>16</v>
      </c>
      <c r="AJ1256" s="30"/>
      <c r="AK1256" s="30" t="s">
        <v>12</v>
      </c>
      <c r="AL1256" s="30" t="s">
        <v>13</v>
      </c>
      <c r="AM1256" s="30" t="s">
        <v>15</v>
      </c>
      <c r="AN1256" s="30" t="s">
        <v>17</v>
      </c>
      <c r="AO1256" s="30" t="str">
        <f>+AO$7</f>
        <v>Estim.</v>
      </c>
      <c r="AP1256" s="30" t="s">
        <v>12</v>
      </c>
      <c r="AQ1256" s="30" t="s">
        <v>13</v>
      </c>
      <c r="AR1256" s="30" t="s">
        <v>15</v>
      </c>
      <c r="AS1256" s="30" t="str">
        <f>+AS$7</f>
        <v>Estim.</v>
      </c>
      <c r="AT1256" s="30" t="s">
        <v>12</v>
      </c>
      <c r="AU1256" s="30" t="s">
        <v>13</v>
      </c>
      <c r="AV1256" s="30" t="s">
        <v>19</v>
      </c>
      <c r="AW1256" s="30" t="s">
        <v>20</v>
      </c>
      <c r="AX1256" s="30" t="str">
        <f>+AX$7</f>
        <v>Estim</v>
      </c>
      <c r="AY1256" s="30"/>
      <c r="AZ1256" s="30" t="s">
        <v>12</v>
      </c>
      <c r="BA1256" s="30" t="s">
        <v>22</v>
      </c>
      <c r="BB1256" s="30" t="s">
        <v>23</v>
      </c>
      <c r="BC1256" s="30" t="s">
        <v>24</v>
      </c>
      <c r="BD1256" s="30" t="s">
        <v>25</v>
      </c>
      <c r="BE1256" s="30" t="s">
        <v>26</v>
      </c>
      <c r="BF1256" s="30" t="str">
        <f>+BF$7</f>
        <v>Estim</v>
      </c>
      <c r="BG1256" s="30" t="s">
        <v>12</v>
      </c>
      <c r="BH1256" s="30" t="s">
        <v>27</v>
      </c>
      <c r="BI1256" s="30" t="s">
        <v>23</v>
      </c>
      <c r="BJ1256" s="30" t="s">
        <v>26</v>
      </c>
      <c r="BK1256" s="30" t="s">
        <v>28</v>
      </c>
      <c r="BL1256" s="30" t="s">
        <v>29</v>
      </c>
      <c r="BM1256" s="30" t="s">
        <v>30</v>
      </c>
      <c r="BN1256" s="30" t="s">
        <v>31</v>
      </c>
      <c r="BO1256" s="30" t="str">
        <f>+BO$7</f>
        <v>Estim</v>
      </c>
      <c r="BP1256" s="30" t="s">
        <v>12</v>
      </c>
      <c r="BQ1256" s="30" t="s">
        <v>12</v>
      </c>
      <c r="BR1256" s="30" t="s">
        <v>27</v>
      </c>
      <c r="BS1256" s="30" t="s">
        <v>29</v>
      </c>
      <c r="BT1256" s="30" t="s">
        <v>23</v>
      </c>
      <c r="BU1256" s="30" t="s">
        <v>29</v>
      </c>
      <c r="BV1256" s="30" t="s">
        <v>31</v>
      </c>
      <c r="BW1256" s="30" t="s">
        <v>32</v>
      </c>
      <c r="BX1256" s="30" t="s">
        <v>32</v>
      </c>
      <c r="BY1256" s="30" t="s">
        <v>32</v>
      </c>
      <c r="BZ1256" s="14" t="s">
        <v>33</v>
      </c>
      <c r="CA1256" s="30" t="str">
        <f>+CA$7</f>
        <v>Estim</v>
      </c>
      <c r="CB1256" s="30" t="s">
        <v>12</v>
      </c>
      <c r="CC1256" s="30" t="s">
        <v>12</v>
      </c>
      <c r="CD1256" s="30" t="s">
        <v>12</v>
      </c>
      <c r="CE1256" s="30" t="s">
        <v>12</v>
      </c>
      <c r="CF1256" s="30" t="s">
        <v>12</v>
      </c>
      <c r="CG1256" s="30" t="s">
        <v>12</v>
      </c>
      <c r="CH1256" s="30" t="s">
        <v>34</v>
      </c>
      <c r="CI1256" s="30" t="s">
        <v>34</v>
      </c>
      <c r="CJ1256" s="14" t="s">
        <v>25</v>
      </c>
      <c r="CK1256" s="14" t="s">
        <v>25</v>
      </c>
      <c r="CL1256" s="30" t="str">
        <f>+CL$7</f>
        <v>Estim.</v>
      </c>
      <c r="CM1256" s="30" t="s">
        <v>12</v>
      </c>
      <c r="CN1256" s="30" t="s">
        <v>36</v>
      </c>
      <c r="CO1256" s="30" t="s">
        <v>36</v>
      </c>
      <c r="CP1256" s="30" t="s">
        <v>101</v>
      </c>
      <c r="CQ1256" s="30" t="s">
        <v>36</v>
      </c>
      <c r="CR1256" s="30" t="s">
        <v>102</v>
      </c>
      <c r="CS1256" s="30" t="s">
        <v>103</v>
      </c>
      <c r="CT1256" s="30" t="s">
        <v>104</v>
      </c>
      <c r="CU1256" s="30" t="s">
        <v>105</v>
      </c>
      <c r="CV1256" s="30" t="s">
        <v>37</v>
      </c>
      <c r="CW1256" s="30" t="s">
        <v>37</v>
      </c>
      <c r="CX1256" s="30" t="s">
        <v>38</v>
      </c>
      <c r="CY1256" s="30" t="s">
        <v>38</v>
      </c>
      <c r="CZ1256" s="30" t="s">
        <v>37</v>
      </c>
      <c r="DA1256" s="30" t="str">
        <f t="shared" ref="DA1256:DN1256" si="1282">+DA$7</f>
        <v>Estim.</v>
      </c>
      <c r="DB1256" s="14" t="s">
        <v>39</v>
      </c>
      <c r="DC1256" s="14" t="s">
        <v>40</v>
      </c>
      <c r="DD1256" s="14" t="s">
        <v>41</v>
      </c>
      <c r="DE1256" s="14" t="s">
        <v>42</v>
      </c>
      <c r="DF1256" s="14" t="s">
        <v>43</v>
      </c>
      <c r="DG1256" s="14" t="s">
        <v>44</v>
      </c>
      <c r="DH1256" s="14" t="s">
        <v>45</v>
      </c>
      <c r="DI1256" s="14" t="s">
        <v>46</v>
      </c>
      <c r="DJ1256" s="14" t="s">
        <v>47</v>
      </c>
      <c r="DK1256" s="14" t="s">
        <v>45</v>
      </c>
      <c r="DL1256" s="14" t="s">
        <v>46</v>
      </c>
      <c r="DM1256" s="14" t="s">
        <v>47</v>
      </c>
      <c r="DN1256" s="34" t="str">
        <f t="shared" si="1282"/>
        <v>Estim.</v>
      </c>
      <c r="DO1256" s="14" t="s">
        <v>47</v>
      </c>
      <c r="DP1256" s="14" t="s">
        <v>12</v>
      </c>
      <c r="DQ1256" s="14" t="s">
        <v>12</v>
      </c>
      <c r="DR1256" s="14" t="s">
        <v>12</v>
      </c>
      <c r="DS1256" s="14" t="s">
        <v>23</v>
      </c>
      <c r="DT1256" s="14" t="s">
        <v>23</v>
      </c>
      <c r="DU1256" s="14" t="s">
        <v>23</v>
      </c>
      <c r="DV1256" s="121" t="str">
        <f>+DV$7</f>
        <v>MAJ nov</v>
      </c>
      <c r="DW1256" s="122" t="str">
        <f>+DW$7</f>
        <v>MAJ nov</v>
      </c>
      <c r="DX1256" s="123" t="str">
        <f>+DX$7</f>
        <v>Prév.Rév.</v>
      </c>
      <c r="DZ1256" s="14" t="str">
        <f>+DZ$7</f>
        <v>Prév.</v>
      </c>
      <c r="EC1256" s="14" t="str">
        <f>+EC$7</f>
        <v>Prév.</v>
      </c>
      <c r="EF1256" s="14" t="str">
        <f>+EF$7</f>
        <v>Prév.</v>
      </c>
      <c r="EI1256" s="14" t="str">
        <f>+EI$7</f>
        <v>Prév.</v>
      </c>
      <c r="EL1256" s="14" t="str">
        <f>+EL$7</f>
        <v>Prév.</v>
      </c>
      <c r="EO1256" s="14" t="str">
        <f>+EO$7</f>
        <v>Prév.</v>
      </c>
    </row>
    <row r="1257" spans="1:164" ht="15.5" x14ac:dyDescent="0.35">
      <c r="A1257" s="238" t="s">
        <v>437</v>
      </c>
      <c r="B1257" s="239"/>
      <c r="C1257" s="239"/>
      <c r="D1257" s="239"/>
      <c r="E1257" s="239"/>
      <c r="F1257" s="239"/>
      <c r="G1257" s="239"/>
      <c r="H1257" s="239"/>
      <c r="I1257" s="239"/>
      <c r="J1257" s="239"/>
      <c r="K1257" s="239"/>
      <c r="L1257" s="239"/>
      <c r="M1257" s="239"/>
      <c r="N1257" s="239"/>
      <c r="O1257" s="239"/>
      <c r="P1257" s="27"/>
      <c r="Q1257" s="239"/>
      <c r="R1257" s="239"/>
      <c r="S1257" s="239"/>
      <c r="T1257" s="240"/>
      <c r="U1257" s="240"/>
      <c r="V1257" s="240"/>
      <c r="W1257" s="240"/>
      <c r="X1257" s="241"/>
      <c r="Y1257" s="241"/>
      <c r="Z1257" s="240"/>
      <c r="AA1257" s="240"/>
      <c r="AB1257" s="240"/>
      <c r="AC1257" s="240"/>
      <c r="AD1257" s="240"/>
      <c r="AE1257" s="240"/>
      <c r="AF1257" s="240"/>
      <c r="AG1257" s="240"/>
      <c r="AH1257" s="240"/>
      <c r="AI1257" s="240"/>
      <c r="AJ1257" s="241"/>
      <c r="AK1257" s="241"/>
      <c r="AL1257" s="241"/>
      <c r="AM1257" s="241"/>
      <c r="AN1257" s="241"/>
      <c r="AO1257" s="241"/>
      <c r="AP1257" s="241"/>
      <c r="AQ1257" s="241"/>
      <c r="AR1257" s="241"/>
      <c r="AS1257" s="241"/>
      <c r="AT1257" s="241"/>
      <c r="AU1257" s="241"/>
      <c r="AV1257" s="241"/>
      <c r="AW1257" s="241"/>
      <c r="AX1257" s="241"/>
      <c r="AY1257" s="241"/>
      <c r="AZ1257" s="241"/>
      <c r="BA1257" s="241"/>
      <c r="BB1257" s="241"/>
      <c r="BC1257" s="241"/>
      <c r="BD1257" s="241"/>
      <c r="BE1257" s="241"/>
      <c r="BF1257" s="241"/>
      <c r="BG1257" s="241"/>
      <c r="BH1257" s="241"/>
      <c r="BI1257" s="241"/>
      <c r="BJ1257" s="241"/>
      <c r="BK1257" s="241"/>
      <c r="BL1257" s="241"/>
      <c r="BM1257" s="241"/>
      <c r="BN1257" s="241"/>
      <c r="BO1257" s="241"/>
      <c r="BP1257" s="241"/>
      <c r="BQ1257" s="241"/>
      <c r="BR1257" s="241"/>
      <c r="BS1257" s="241"/>
      <c r="BT1257" s="241"/>
      <c r="BU1257" s="241"/>
      <c r="BV1257" s="241"/>
      <c r="BW1257" s="241"/>
      <c r="BX1257" s="241"/>
      <c r="BY1257" s="241"/>
      <c r="BZ1257" s="240"/>
      <c r="CA1257" s="241"/>
      <c r="CB1257" s="241"/>
      <c r="CC1257" s="241"/>
      <c r="CD1257" s="241"/>
      <c r="CE1257" s="241"/>
      <c r="CF1257" s="241"/>
      <c r="CG1257" s="241"/>
      <c r="CH1257" s="241"/>
      <c r="CI1257" s="241"/>
      <c r="CJ1257" s="240"/>
      <c r="CK1257" s="240"/>
      <c r="CL1257" s="241"/>
      <c r="CM1257" s="241"/>
      <c r="CN1257" s="241"/>
      <c r="CO1257" s="241"/>
      <c r="CP1257" s="241"/>
      <c r="CQ1257" s="241"/>
      <c r="CR1257" s="241"/>
      <c r="CS1257" s="241"/>
      <c r="CT1257" s="241"/>
      <c r="CU1257" s="241"/>
      <c r="CV1257" s="241"/>
      <c r="CW1257" s="241"/>
      <c r="CX1257" s="241"/>
      <c r="CY1257" s="241"/>
      <c r="CZ1257" s="241"/>
      <c r="DA1257" s="241"/>
      <c r="DB1257" s="240"/>
      <c r="DC1257" s="240"/>
      <c r="DD1257" s="240"/>
      <c r="DE1257" s="240"/>
      <c r="DF1257" s="240"/>
      <c r="DG1257" s="240"/>
      <c r="DH1257" s="240"/>
      <c r="DI1257" s="240"/>
      <c r="DJ1257" s="240"/>
      <c r="DK1257" s="240"/>
      <c r="DL1257" s="240"/>
      <c r="DM1257" s="240"/>
      <c r="DN1257" s="242"/>
      <c r="DO1257" s="240"/>
      <c r="DP1257" s="240"/>
      <c r="DQ1257" s="240"/>
      <c r="DR1257" s="240"/>
      <c r="DS1257" s="240"/>
      <c r="DT1257" s="240"/>
      <c r="DU1257" s="240"/>
      <c r="DV1257" s="243"/>
      <c r="DW1257" s="244"/>
      <c r="DX1257" s="245"/>
      <c r="DY1257" s="27"/>
      <c r="DZ1257" s="240"/>
      <c r="EA1257" s="27"/>
      <c r="EB1257" s="27"/>
      <c r="EC1257" s="240"/>
      <c r="ED1257" s="27"/>
      <c r="EE1257" s="27"/>
      <c r="EF1257" s="240"/>
      <c r="EI1257" s="240"/>
      <c r="EJ1257" s="27"/>
      <c r="EK1257" s="27"/>
      <c r="EL1257" s="240"/>
      <c r="EM1257" s="27"/>
      <c r="EN1257" s="27"/>
      <c r="EO1257" s="240"/>
      <c r="EP1257" s="27"/>
      <c r="EQ1257" s="27"/>
      <c r="ER1257" s="27"/>
      <c r="ES1257" s="27"/>
      <c r="ET1257" s="27"/>
      <c r="EU1257" s="27"/>
      <c r="EV1257" s="27"/>
      <c r="EW1257" s="27"/>
      <c r="EX1257" s="27"/>
      <c r="EY1257" s="27"/>
      <c r="EZ1257" s="27"/>
      <c r="FA1257" s="27"/>
      <c r="FB1257" s="27"/>
      <c r="FC1257" s="27"/>
      <c r="FD1257" s="27"/>
      <c r="FE1257" s="27"/>
      <c r="FF1257" s="27"/>
      <c r="FG1257" s="27"/>
      <c r="FH1257" s="27"/>
    </row>
    <row r="1258" spans="1:164" ht="15.5" x14ac:dyDescent="0.35">
      <c r="A1258" s="246"/>
      <c r="B1258" s="239"/>
      <c r="C1258" s="239"/>
      <c r="D1258" s="239"/>
      <c r="E1258" s="239"/>
      <c r="F1258" s="239"/>
      <c r="G1258" s="239"/>
      <c r="H1258" s="239"/>
      <c r="I1258" s="239"/>
      <c r="J1258" s="239"/>
      <c r="K1258" s="239"/>
      <c r="L1258" s="239"/>
      <c r="M1258" s="239"/>
      <c r="N1258" s="239"/>
      <c r="O1258" s="239"/>
      <c r="P1258" s="27"/>
      <c r="Q1258" s="239"/>
      <c r="R1258" s="239"/>
      <c r="S1258" s="239"/>
      <c r="T1258" s="240"/>
      <c r="U1258" s="240"/>
      <c r="V1258" s="240"/>
      <c r="W1258" s="240"/>
      <c r="X1258" s="241"/>
      <c r="Y1258" s="241"/>
      <c r="Z1258" s="240"/>
      <c r="AA1258" s="240"/>
      <c r="AB1258" s="240"/>
      <c r="AC1258" s="240"/>
      <c r="AD1258" s="240"/>
      <c r="AE1258" s="240"/>
      <c r="AF1258" s="240"/>
      <c r="AG1258" s="240"/>
      <c r="AH1258" s="240"/>
      <c r="AI1258" s="240"/>
      <c r="AJ1258" s="241"/>
      <c r="AK1258" s="241"/>
      <c r="AL1258" s="241"/>
      <c r="AM1258" s="241"/>
      <c r="AN1258" s="241"/>
      <c r="AO1258" s="241"/>
      <c r="AP1258" s="241"/>
      <c r="AQ1258" s="241"/>
      <c r="AR1258" s="241"/>
      <c r="AS1258" s="241"/>
      <c r="AT1258" s="241"/>
      <c r="AU1258" s="241"/>
      <c r="AV1258" s="241"/>
      <c r="AW1258" s="241"/>
      <c r="AX1258" s="241"/>
      <c r="AY1258" s="241"/>
      <c r="AZ1258" s="241"/>
      <c r="BA1258" s="241"/>
      <c r="BB1258" s="241"/>
      <c r="BC1258" s="241"/>
      <c r="BD1258" s="241"/>
      <c r="BE1258" s="241"/>
      <c r="BF1258" s="241"/>
      <c r="BG1258" s="241"/>
      <c r="BH1258" s="241"/>
      <c r="BI1258" s="241"/>
      <c r="BJ1258" s="241"/>
      <c r="BK1258" s="241"/>
      <c r="BL1258" s="241"/>
      <c r="BM1258" s="241"/>
      <c r="BN1258" s="241"/>
      <c r="BO1258" s="241"/>
      <c r="BP1258" s="241"/>
      <c r="BQ1258" s="241"/>
      <c r="BR1258" s="241"/>
      <c r="BS1258" s="241"/>
      <c r="BT1258" s="241"/>
      <c r="BU1258" s="241"/>
      <c r="BV1258" s="241"/>
      <c r="BW1258" s="241"/>
      <c r="BX1258" s="241"/>
      <c r="BY1258" s="241"/>
      <c r="BZ1258" s="240"/>
      <c r="CA1258" s="241"/>
      <c r="CB1258" s="241"/>
      <c r="CC1258" s="241"/>
      <c r="CD1258" s="241"/>
      <c r="CE1258" s="241"/>
      <c r="CF1258" s="241"/>
      <c r="CG1258" s="241"/>
      <c r="CH1258" s="241"/>
      <c r="CI1258" s="241"/>
      <c r="CJ1258" s="240"/>
      <c r="CK1258" s="240"/>
      <c r="CL1258" s="241"/>
      <c r="CM1258" s="241"/>
      <c r="CN1258" s="241"/>
      <c r="CO1258" s="241"/>
      <c r="CP1258" s="241"/>
      <c r="CQ1258" s="241"/>
      <c r="CR1258" s="241"/>
      <c r="CS1258" s="241"/>
      <c r="CT1258" s="241"/>
      <c r="CU1258" s="241"/>
      <c r="CV1258" s="241"/>
      <c r="CW1258" s="241"/>
      <c r="CX1258" s="241"/>
      <c r="CY1258" s="241"/>
      <c r="CZ1258" s="241"/>
      <c r="DA1258" s="241"/>
      <c r="DB1258" s="240"/>
      <c r="DC1258" s="240"/>
      <c r="DD1258" s="240"/>
      <c r="DE1258" s="240"/>
      <c r="DF1258" s="240"/>
      <c r="DG1258" s="240"/>
      <c r="DH1258" s="240"/>
      <c r="DI1258" s="240"/>
      <c r="DJ1258" s="240"/>
      <c r="DK1258" s="240"/>
      <c r="DL1258" s="240"/>
      <c r="DM1258" s="240"/>
      <c r="DN1258" s="242"/>
      <c r="DO1258" s="240"/>
      <c r="DP1258" s="240"/>
      <c r="DQ1258" s="240"/>
      <c r="DR1258" s="240"/>
      <c r="DS1258" s="240"/>
      <c r="DT1258" s="240"/>
      <c r="DU1258" s="240"/>
      <c r="DV1258" s="243"/>
      <c r="DW1258" s="244"/>
      <c r="DX1258" s="245"/>
      <c r="DY1258" s="27"/>
      <c r="DZ1258" s="240"/>
      <c r="EA1258" s="27"/>
      <c r="EB1258" s="27"/>
      <c r="EC1258" s="240"/>
      <c r="ED1258" s="27"/>
      <c r="EE1258" s="27"/>
      <c r="EF1258" s="240"/>
      <c r="EI1258" s="240"/>
      <c r="EJ1258" s="27"/>
      <c r="EK1258" s="27"/>
      <c r="EL1258" s="240"/>
      <c r="EM1258" s="27"/>
      <c r="EN1258" s="27"/>
      <c r="EO1258" s="240"/>
      <c r="EP1258" s="27"/>
      <c r="EQ1258" s="27"/>
      <c r="ER1258" s="27"/>
      <c r="ES1258" s="27"/>
      <c r="ET1258" s="27"/>
      <c r="EU1258" s="27"/>
      <c r="EV1258" s="27"/>
      <c r="EW1258" s="27"/>
      <c r="EX1258" s="27"/>
      <c r="EY1258" s="27"/>
      <c r="EZ1258" s="27"/>
      <c r="FA1258" s="27"/>
      <c r="FB1258" s="27"/>
      <c r="FC1258" s="27"/>
      <c r="FD1258" s="27"/>
      <c r="FE1258" s="27"/>
      <c r="FF1258" s="27"/>
      <c r="FG1258" s="27"/>
      <c r="FH1258" s="27"/>
    </row>
    <row r="1259" spans="1:164" ht="15.5" x14ac:dyDescent="0.35">
      <c r="A1259" s="247" t="s">
        <v>438</v>
      </c>
      <c r="B1259" s="239" t="e">
        <f t="shared" ref="B1259:AA1259" si="1283">B1185*100/B$955</f>
        <v>#VALUE!</v>
      </c>
      <c r="C1259" s="239" t="e">
        <f t="shared" si="1283"/>
        <v>#VALUE!</v>
      </c>
      <c r="D1259" s="239" t="e">
        <f t="shared" si="1283"/>
        <v>#VALUE!</v>
      </c>
      <c r="E1259" s="239" t="e">
        <f t="shared" si="1283"/>
        <v>#VALUE!</v>
      </c>
      <c r="F1259" s="239" t="e">
        <f t="shared" si="1283"/>
        <v>#VALUE!</v>
      </c>
      <c r="G1259" s="239" t="e">
        <f t="shared" si="1283"/>
        <v>#VALUE!</v>
      </c>
      <c r="H1259" s="239" t="e">
        <f t="shared" si="1283"/>
        <v>#VALUE!</v>
      </c>
      <c r="I1259" s="239" t="e">
        <f t="shared" si="1283"/>
        <v>#VALUE!</v>
      </c>
      <c r="J1259" s="239" t="e">
        <f t="shared" si="1283"/>
        <v>#VALUE!</v>
      </c>
      <c r="K1259" s="239" t="e">
        <f t="shared" si="1283"/>
        <v>#VALUE!</v>
      </c>
      <c r="L1259" s="239" t="e">
        <f t="shared" si="1283"/>
        <v>#VALUE!</v>
      </c>
      <c r="M1259" s="239" t="e">
        <f t="shared" si="1283"/>
        <v>#VALUE!</v>
      </c>
      <c r="N1259" s="239" t="e">
        <f t="shared" si="1283"/>
        <v>#VALUE!</v>
      </c>
      <c r="O1259" s="239" t="e">
        <f t="shared" si="1283"/>
        <v>#VALUE!</v>
      </c>
      <c r="P1259" s="239" t="e">
        <f t="shared" si="1283"/>
        <v>#VALUE!</v>
      </c>
      <c r="Q1259" s="239" t="e">
        <f t="shared" si="1283"/>
        <v>#VALUE!</v>
      </c>
      <c r="R1259" s="239" t="e">
        <f t="shared" si="1283"/>
        <v>#VALUE!</v>
      </c>
      <c r="S1259" s="239" t="e">
        <f t="shared" si="1283"/>
        <v>#VALUE!</v>
      </c>
      <c r="T1259" s="239" t="e">
        <f t="shared" si="1283"/>
        <v>#VALUE!</v>
      </c>
      <c r="U1259" s="239" t="e">
        <f t="shared" si="1283"/>
        <v>#VALUE!</v>
      </c>
      <c r="V1259" s="239" t="e">
        <f t="shared" si="1283"/>
        <v>#VALUE!</v>
      </c>
      <c r="W1259" s="239" t="e">
        <f t="shared" si="1283"/>
        <v>#VALUE!</v>
      </c>
      <c r="X1259" s="248" t="e">
        <f t="shared" si="1283"/>
        <v>#VALUE!</v>
      </c>
      <c r="Y1259" s="248" t="e">
        <f t="shared" si="1283"/>
        <v>#VALUE!</v>
      </c>
      <c r="Z1259" s="239" t="e">
        <f t="shared" si="1283"/>
        <v>#VALUE!</v>
      </c>
      <c r="AA1259" s="239" t="e">
        <f t="shared" si="1283"/>
        <v>#VALUE!</v>
      </c>
      <c r="AB1259" s="239">
        <v>0.61279728282944335</v>
      </c>
      <c r="AC1259" s="239">
        <v>2.6236777075740285</v>
      </c>
      <c r="AD1259" s="239">
        <v>1.686015107265</v>
      </c>
      <c r="AE1259" s="239" t="e">
        <f>AE1185*100/AE$955</f>
        <v>#VALUE!</v>
      </c>
      <c r="AF1259" s="239">
        <v>0.79936608651267671</v>
      </c>
      <c r="AG1259" s="239">
        <v>0.65769775000249997</v>
      </c>
      <c r="AH1259" s="239">
        <v>-0.85092983643042008</v>
      </c>
      <c r="AI1259" s="239">
        <v>-1.8978819265218891</v>
      </c>
      <c r="AJ1259" s="248" t="e">
        <f>AJ1185*100/AJ$955</f>
        <v>#VALUE!</v>
      </c>
      <c r="AK1259" s="248">
        <v>-5.2868358935077904</v>
      </c>
      <c r="AL1259" s="248">
        <v>-2.7036960166576103</v>
      </c>
      <c r="AM1259" s="248">
        <v>-3.3336471537339039</v>
      </c>
      <c r="AN1259" s="248">
        <v>-3.370070878642057</v>
      </c>
      <c r="AO1259" s="248" t="e">
        <f>AO1185*100/AO$955</f>
        <v>#VALUE!</v>
      </c>
      <c r="AP1259" s="248">
        <v>-5.88686214787643</v>
      </c>
      <c r="AQ1259" s="248">
        <v>-6.6270614544244548</v>
      </c>
      <c r="AR1259" s="248">
        <v>-4.5835003728647798</v>
      </c>
      <c r="AS1259" s="248" t="e">
        <f>AS1185*100/AS$955</f>
        <v>#VALUE!</v>
      </c>
      <c r="AT1259" s="248">
        <v>-2.2987550793026936</v>
      </c>
      <c r="AU1259" s="248">
        <v>-2.5911493556227754</v>
      </c>
      <c r="AV1259" s="248">
        <v>-2.1855650123781931</v>
      </c>
      <c r="AW1259" s="248">
        <v>-2.358160977005952</v>
      </c>
      <c r="AX1259" s="248" t="e">
        <f>AX1185*100/AX$955</f>
        <v>#VALUE!</v>
      </c>
      <c r="AY1259" s="248"/>
      <c r="AZ1259" s="248">
        <v>-1.6635997833952292</v>
      </c>
      <c r="BA1259" s="248">
        <v>-1.4423725074688443</v>
      </c>
      <c r="BB1259" s="248">
        <v>-1.5199582363389552</v>
      </c>
      <c r="BC1259" s="248">
        <v>-1.6695535771951326</v>
      </c>
      <c r="BD1259" s="248">
        <v>-0.86178611965227092</v>
      </c>
      <c r="BE1259" s="248">
        <v>-0.88601117846080157</v>
      </c>
      <c r="BF1259" s="248">
        <f>BF1185*100/BF$955</f>
        <v>0.31430952773594351</v>
      </c>
      <c r="BG1259" s="248">
        <v>-1.4590995109376834</v>
      </c>
      <c r="BH1259" s="248">
        <v>-1.5429450270059593</v>
      </c>
      <c r="BI1259" s="248">
        <v>-3.2188649230847854</v>
      </c>
      <c r="BJ1259" s="248">
        <v>-3.051290443508861</v>
      </c>
      <c r="BK1259" s="248">
        <v>-1.9886482815203217</v>
      </c>
      <c r="BL1259" s="248">
        <v>-1.8958241053673748</v>
      </c>
      <c r="BM1259" s="248">
        <v>-2.008035441131343</v>
      </c>
      <c r="BN1259" s="248">
        <v>-1.914847859241454</v>
      </c>
      <c r="BO1259" s="248" t="e">
        <f>BO1185*100/BO$955</f>
        <v>#VALUE!</v>
      </c>
      <c r="BP1259" s="248">
        <v>-1.1459273915724226</v>
      </c>
      <c r="BQ1259" s="248">
        <v>-1.2780404372168936</v>
      </c>
      <c r="BR1259" s="248">
        <v>-1.3692574554459553</v>
      </c>
      <c r="BS1259" s="248">
        <v>-1.5255915562457332</v>
      </c>
      <c r="BT1259" s="248">
        <v>-1.1673853798352303</v>
      </c>
      <c r="BU1259" s="248">
        <v>-1.2271489295887006</v>
      </c>
      <c r="BV1259" s="248">
        <v>-1.2279772582314405</v>
      </c>
      <c r="BW1259" s="248">
        <v>-3.2581295904657557</v>
      </c>
      <c r="BX1259" s="248">
        <v>-3.3558528483432979</v>
      </c>
      <c r="BY1259" s="248">
        <v>-3.3805801485214633</v>
      </c>
      <c r="BZ1259" s="239">
        <v>-3.3029107771543473</v>
      </c>
      <c r="CA1259" s="248">
        <f>CA1185*100/CA$955</f>
        <v>0.29470099932051302</v>
      </c>
      <c r="CB1259" s="248">
        <v>-1.7259097220956281</v>
      </c>
      <c r="CC1259" s="248">
        <v>-1.7425613857513178</v>
      </c>
      <c r="CD1259" s="248">
        <v>-1.8382098533416493</v>
      </c>
      <c r="CE1259" s="248">
        <v>-1.3733643123350761</v>
      </c>
      <c r="CF1259" s="248">
        <v>-1.3874424626355204</v>
      </c>
      <c r="CG1259" s="248">
        <v>-1.4629857710209795</v>
      </c>
      <c r="CH1259" s="248">
        <v>-1.415265388079199</v>
      </c>
      <c r="CI1259" s="248">
        <v>-1.3481722754108183</v>
      </c>
      <c r="CJ1259" s="239">
        <v>-1.4378111961265083</v>
      </c>
      <c r="CK1259" s="239">
        <v>-1.4667923167089714</v>
      </c>
      <c r="CL1259" s="248">
        <f>CL1185*100/CL$955</f>
        <v>2.7820614757997553</v>
      </c>
      <c r="CM1259" s="248">
        <v>-1.1018776558562391</v>
      </c>
      <c r="CN1259" s="248">
        <v>-1.1869807785803896</v>
      </c>
      <c r="CO1259" s="248">
        <v>-1.180847910584838</v>
      </c>
      <c r="CP1259" s="248">
        <v>-1.1002208200410872</v>
      </c>
      <c r="CQ1259" s="248">
        <v>-1.1764021004409257</v>
      </c>
      <c r="CR1259" s="248">
        <v>-1.2417123075350809</v>
      </c>
      <c r="CS1259" s="248">
        <v>-1.9009594194446284</v>
      </c>
      <c r="CT1259" s="248">
        <v>-1.9745928293802777</v>
      </c>
      <c r="CU1259" s="248">
        <v>-1.8310483512849454</v>
      </c>
      <c r="CV1259" s="248">
        <v>-1.838939756320259</v>
      </c>
      <c r="CW1259" s="248">
        <v>-1.891710758911078</v>
      </c>
      <c r="CX1259" s="248">
        <v>-1.8326539191480815</v>
      </c>
      <c r="CY1259" s="248">
        <v>-1.8505791511725049</v>
      </c>
      <c r="CZ1259" s="248">
        <v>-1.607469268624746</v>
      </c>
      <c r="DA1259" s="248">
        <f t="shared" ref="DA1259" si="1284">DA1185*100/DA$955</f>
        <v>-1.1999132615273378</v>
      </c>
      <c r="DB1259" s="239">
        <v>-1.2525485886088699</v>
      </c>
      <c r="DC1259" s="239">
        <v>-1.2944869589680297</v>
      </c>
      <c r="DD1259" s="239">
        <v>-1.3376069812273814</v>
      </c>
      <c r="DE1259" s="239">
        <v>-1.2885799457534042</v>
      </c>
      <c r="DF1259" s="239">
        <v>-1.3326616360732135</v>
      </c>
      <c r="DG1259" s="239">
        <v>-1.3882082433852116</v>
      </c>
      <c r="DH1259" s="239">
        <v>-1.3572067479721091</v>
      </c>
      <c r="DI1259" s="239">
        <v>-1.4027473430417741</v>
      </c>
      <c r="DJ1259" s="239">
        <v>-1.3755142855788096</v>
      </c>
      <c r="DK1259" s="239">
        <v>-1.3582220132991738</v>
      </c>
      <c r="DL1259" s="239">
        <v>-1.3965715099196583</v>
      </c>
      <c r="DM1259" s="239">
        <v>-1.3705725806191544</v>
      </c>
      <c r="DN1259" s="249">
        <f t="shared" ref="DN1259" si="1285">DN1185*100/DN$955</f>
        <v>0.43838612538462512</v>
      </c>
      <c r="DO1259" s="239">
        <v>-1.3705725806191544</v>
      </c>
      <c r="DP1259" s="239">
        <v>-0.67320089702378405</v>
      </c>
      <c r="DQ1259" s="239">
        <v>-0.68735090627894879</v>
      </c>
      <c r="DR1259" s="239">
        <v>-0.71274384947270153</v>
      </c>
      <c r="DS1259" s="239">
        <v>-0.70069882124881622</v>
      </c>
      <c r="DT1259" s="239">
        <v>-0.71461111004525468</v>
      </c>
      <c r="DU1259" s="239">
        <v>0.68568774015250589</v>
      </c>
      <c r="DV1259" s="250">
        <f>DV1185*100/DV$955</f>
        <v>0.46120614648920089</v>
      </c>
      <c r="DW1259" s="251">
        <f>DW1185*100/DW$955</f>
        <v>0.63266069047939388</v>
      </c>
      <c r="DX1259" s="252">
        <f>DX1185*100/DX$955</f>
        <v>-0.50861556371418282</v>
      </c>
      <c r="DY1259" s="27"/>
      <c r="DZ1259" s="239">
        <f>DZ1185*100/DZ$955</f>
        <v>0.47239917109611818</v>
      </c>
      <c r="EA1259" s="27"/>
      <c r="EB1259" s="27"/>
      <c r="EC1259" s="239">
        <f>EC1185*100/EC$955</f>
        <v>0.30784249787821971</v>
      </c>
      <c r="ED1259" s="27"/>
      <c r="EE1259" s="27"/>
      <c r="EF1259" s="239" t="e">
        <f>EF1185*100/EF$955</f>
        <v>#VALUE!</v>
      </c>
      <c r="EI1259" s="239" t="e">
        <f>EI1185*100/EI$955</f>
        <v>#VALUE!</v>
      </c>
      <c r="EJ1259" s="27"/>
      <c r="EK1259" s="27"/>
      <c r="EL1259" s="239" t="e">
        <f>EL1185*100/EL$955</f>
        <v>#VALUE!</v>
      </c>
      <c r="EM1259" s="27"/>
      <c r="EN1259" s="27"/>
      <c r="EO1259" s="239" t="e">
        <f>EO1185*100/EO$955</f>
        <v>#VALUE!</v>
      </c>
      <c r="EP1259" s="27"/>
      <c r="EQ1259" s="27"/>
      <c r="ER1259" s="27"/>
      <c r="ES1259" s="27"/>
      <c r="ET1259" s="27"/>
      <c r="EU1259" s="27"/>
      <c r="EV1259" s="27"/>
      <c r="EW1259" s="27"/>
      <c r="EX1259" s="27"/>
      <c r="EY1259" s="27"/>
      <c r="EZ1259" s="27"/>
      <c r="FA1259" s="27"/>
      <c r="FB1259" s="27"/>
      <c r="FC1259" s="27"/>
      <c r="FD1259" s="27"/>
      <c r="FE1259" s="27"/>
      <c r="FF1259" s="27"/>
      <c r="FG1259" s="27"/>
      <c r="FH1259" s="27"/>
    </row>
    <row r="1260" spans="1:164" ht="15.5" x14ac:dyDescent="0.35">
      <c r="A1260" s="247"/>
      <c r="B1260" s="239"/>
      <c r="C1260" s="239"/>
      <c r="D1260" s="239"/>
      <c r="E1260" s="239"/>
      <c r="F1260" s="239"/>
      <c r="G1260" s="239"/>
      <c r="H1260" s="239"/>
      <c r="I1260" s="239"/>
      <c r="J1260" s="239"/>
      <c r="K1260" s="239"/>
      <c r="L1260" s="239"/>
      <c r="M1260" s="239"/>
      <c r="N1260" s="239"/>
      <c r="O1260" s="239"/>
      <c r="P1260" s="239"/>
      <c r="Q1260" s="239"/>
      <c r="R1260" s="239"/>
      <c r="S1260" s="239"/>
      <c r="T1260" s="239"/>
      <c r="U1260" s="239"/>
      <c r="V1260" s="239"/>
      <c r="W1260" s="239"/>
      <c r="X1260" s="248"/>
      <c r="Y1260" s="248"/>
      <c r="Z1260" s="239"/>
      <c r="AA1260" s="239"/>
      <c r="AB1260" s="239"/>
      <c r="AC1260" s="239"/>
      <c r="AD1260" s="239"/>
      <c r="AE1260" s="239"/>
      <c r="AF1260" s="239"/>
      <c r="AG1260" s="239"/>
      <c r="AH1260" s="239"/>
      <c r="AI1260" s="239"/>
      <c r="AJ1260" s="248"/>
      <c r="AK1260" s="248"/>
      <c r="AL1260" s="248"/>
      <c r="AM1260" s="248"/>
      <c r="AN1260" s="248"/>
      <c r="AO1260" s="248"/>
      <c r="AP1260" s="248"/>
      <c r="AQ1260" s="248"/>
      <c r="AR1260" s="248"/>
      <c r="AS1260" s="248"/>
      <c r="AT1260" s="248"/>
      <c r="AU1260" s="248"/>
      <c r="AV1260" s="248"/>
      <c r="AW1260" s="248"/>
      <c r="AX1260" s="248"/>
      <c r="AY1260" s="248"/>
      <c r="AZ1260" s="248"/>
      <c r="BA1260" s="248"/>
      <c r="BB1260" s="248"/>
      <c r="BC1260" s="248"/>
      <c r="BD1260" s="248"/>
      <c r="BE1260" s="248"/>
      <c r="BF1260" s="248"/>
      <c r="BG1260" s="248"/>
      <c r="BH1260" s="248"/>
      <c r="BI1260" s="248"/>
      <c r="BJ1260" s="248"/>
      <c r="BK1260" s="248"/>
      <c r="BL1260" s="248"/>
      <c r="BM1260" s="248"/>
      <c r="BN1260" s="248"/>
      <c r="BO1260" s="248"/>
      <c r="BP1260" s="248"/>
      <c r="BQ1260" s="248"/>
      <c r="BR1260" s="248"/>
      <c r="BS1260" s="248"/>
      <c r="BT1260" s="248"/>
      <c r="BU1260" s="248"/>
      <c r="BV1260" s="248"/>
      <c r="BW1260" s="248"/>
      <c r="BX1260" s="248"/>
      <c r="BY1260" s="248"/>
      <c r="BZ1260" s="239"/>
      <c r="CA1260" s="248"/>
      <c r="CB1260" s="248"/>
      <c r="CC1260" s="248"/>
      <c r="CD1260" s="248"/>
      <c r="CE1260" s="248"/>
      <c r="CF1260" s="248"/>
      <c r="CG1260" s="248"/>
      <c r="CH1260" s="248"/>
      <c r="CI1260" s="248"/>
      <c r="CJ1260" s="239"/>
      <c r="CK1260" s="239"/>
      <c r="CL1260" s="248"/>
      <c r="CM1260" s="248"/>
      <c r="CN1260" s="248"/>
      <c r="CO1260" s="248"/>
      <c r="CP1260" s="248"/>
      <c r="CQ1260" s="248"/>
      <c r="CR1260" s="248"/>
      <c r="CS1260" s="248"/>
      <c r="CT1260" s="248"/>
      <c r="CU1260" s="248"/>
      <c r="CV1260" s="248"/>
      <c r="CW1260" s="248"/>
      <c r="CX1260" s="248"/>
      <c r="CY1260" s="248"/>
      <c r="CZ1260" s="248"/>
      <c r="DA1260" s="248"/>
      <c r="DB1260" s="239"/>
      <c r="DC1260" s="239"/>
      <c r="DD1260" s="239"/>
      <c r="DE1260" s="239"/>
      <c r="DF1260" s="239"/>
      <c r="DG1260" s="239"/>
      <c r="DH1260" s="239"/>
      <c r="DI1260" s="239"/>
      <c r="DJ1260" s="239"/>
      <c r="DK1260" s="239"/>
      <c r="DL1260" s="239"/>
      <c r="DM1260" s="239"/>
      <c r="DN1260" s="249"/>
      <c r="DO1260" s="239"/>
      <c r="DP1260" s="239"/>
      <c r="DQ1260" s="239"/>
      <c r="DR1260" s="239"/>
      <c r="DS1260" s="239"/>
      <c r="DT1260" s="239"/>
      <c r="DU1260" s="239"/>
      <c r="DV1260" s="250"/>
      <c r="DW1260" s="251"/>
      <c r="DX1260" s="252"/>
      <c r="DY1260" s="27"/>
      <c r="DZ1260" s="239"/>
      <c r="EA1260" s="27"/>
      <c r="EB1260" s="27"/>
      <c r="EC1260" s="239"/>
      <c r="ED1260" s="27"/>
      <c r="EE1260" s="27"/>
      <c r="EF1260" s="239"/>
      <c r="EI1260" s="239"/>
      <c r="EJ1260" s="27"/>
      <c r="EK1260" s="27"/>
      <c r="EL1260" s="239"/>
      <c r="EM1260" s="27"/>
      <c r="EN1260" s="27"/>
      <c r="EO1260" s="239"/>
      <c r="EP1260" s="27"/>
      <c r="EQ1260" s="27"/>
      <c r="ER1260" s="27"/>
      <c r="ES1260" s="27"/>
      <c r="ET1260" s="27"/>
      <c r="EU1260" s="27"/>
      <c r="EV1260" s="27"/>
      <c r="EW1260" s="27"/>
      <c r="EX1260" s="27"/>
      <c r="EY1260" s="27"/>
      <c r="EZ1260" s="27"/>
      <c r="FA1260" s="27"/>
      <c r="FB1260" s="27"/>
      <c r="FC1260" s="27"/>
      <c r="FD1260" s="27"/>
      <c r="FE1260" s="27"/>
      <c r="FF1260" s="27"/>
      <c r="FG1260" s="27"/>
      <c r="FH1260" s="27"/>
    </row>
    <row r="1261" spans="1:164" ht="15.5" x14ac:dyDescent="0.35">
      <c r="A1261" s="247" t="s">
        <v>439</v>
      </c>
      <c r="B1261" s="239" t="e">
        <f t="shared" ref="B1261:AA1266" si="1286">B1187*100/B$955</f>
        <v>#VALUE!</v>
      </c>
      <c r="C1261" s="239" t="e">
        <f t="shared" si="1286"/>
        <v>#VALUE!</v>
      </c>
      <c r="D1261" s="239" t="e">
        <f t="shared" si="1286"/>
        <v>#VALUE!</v>
      </c>
      <c r="E1261" s="239" t="e">
        <f t="shared" si="1286"/>
        <v>#VALUE!</v>
      </c>
      <c r="F1261" s="239" t="e">
        <f t="shared" si="1286"/>
        <v>#VALUE!</v>
      </c>
      <c r="G1261" s="239" t="e">
        <f t="shared" si="1286"/>
        <v>#VALUE!</v>
      </c>
      <c r="H1261" s="239" t="e">
        <f t="shared" si="1286"/>
        <v>#VALUE!</v>
      </c>
      <c r="I1261" s="239" t="e">
        <f t="shared" si="1286"/>
        <v>#VALUE!</v>
      </c>
      <c r="J1261" s="239" t="e">
        <f t="shared" si="1286"/>
        <v>#VALUE!</v>
      </c>
      <c r="K1261" s="239" t="e">
        <f t="shared" si="1286"/>
        <v>#VALUE!</v>
      </c>
      <c r="L1261" s="239" t="e">
        <f t="shared" si="1286"/>
        <v>#VALUE!</v>
      </c>
      <c r="M1261" s="239" t="e">
        <f t="shared" si="1286"/>
        <v>#VALUE!</v>
      </c>
      <c r="N1261" s="239" t="e">
        <f t="shared" si="1286"/>
        <v>#VALUE!</v>
      </c>
      <c r="O1261" s="239" t="e">
        <f t="shared" si="1286"/>
        <v>#VALUE!</v>
      </c>
      <c r="P1261" s="239" t="e">
        <f t="shared" si="1286"/>
        <v>#VALUE!</v>
      </c>
      <c r="Q1261" s="239" t="e">
        <f t="shared" si="1286"/>
        <v>#VALUE!</v>
      </c>
      <c r="R1261" s="239" t="e">
        <f t="shared" si="1286"/>
        <v>#VALUE!</v>
      </c>
      <c r="S1261" s="239" t="e">
        <f t="shared" si="1286"/>
        <v>#VALUE!</v>
      </c>
      <c r="T1261" s="239" t="e">
        <f t="shared" si="1286"/>
        <v>#VALUE!</v>
      </c>
      <c r="U1261" s="239" t="e">
        <f t="shared" si="1286"/>
        <v>#VALUE!</v>
      </c>
      <c r="V1261" s="239" t="e">
        <f t="shared" si="1286"/>
        <v>#VALUE!</v>
      </c>
      <c r="W1261" s="239" t="e">
        <f t="shared" si="1286"/>
        <v>#VALUE!</v>
      </c>
      <c r="X1261" s="248" t="e">
        <f t="shared" si="1286"/>
        <v>#VALUE!</v>
      </c>
      <c r="Y1261" s="248" t="e">
        <f t="shared" si="1286"/>
        <v>#VALUE!</v>
      </c>
      <c r="Z1261" s="239" t="e">
        <f t="shared" si="1286"/>
        <v>#VALUE!</v>
      </c>
      <c r="AA1261" s="239" t="e">
        <f t="shared" si="1286"/>
        <v>#VALUE!</v>
      </c>
      <c r="AB1261" s="239">
        <v>1.5530884007418402</v>
      </c>
      <c r="AC1261" s="239">
        <v>0.95855035580241132</v>
      </c>
      <c r="AD1261" s="239">
        <v>1.4013941363190807</v>
      </c>
      <c r="AE1261" s="239" t="e">
        <f t="shared" ref="AE1261:AE1266" si="1287">AE1187*100/AE$955</f>
        <v>#VALUE!</v>
      </c>
      <c r="AF1261" s="239">
        <v>1.0030871237335408</v>
      </c>
      <c r="AG1261" s="239">
        <v>0.65563981811596317</v>
      </c>
      <c r="AH1261" s="239">
        <v>1.1010039256852722</v>
      </c>
      <c r="AI1261" s="239">
        <v>1.2527317486645622</v>
      </c>
      <c r="AJ1261" s="248" t="e">
        <f t="shared" ref="AJ1261:AJ1266" si="1288">AJ1187*100/AJ$955</f>
        <v>#VALUE!</v>
      </c>
      <c r="AK1261" s="248">
        <v>4.1698981433442812</v>
      </c>
      <c r="AL1261" s="248">
        <v>2.30695078393431</v>
      </c>
      <c r="AM1261" s="248">
        <v>2.6353419368851991</v>
      </c>
      <c r="AN1261" s="248">
        <v>3.4057852541668039</v>
      </c>
      <c r="AO1261" s="248" t="e">
        <f t="shared" ref="AO1261:AO1266" si="1289">AO1187*100/AO$955</f>
        <v>#VALUE!</v>
      </c>
      <c r="AP1261" s="248">
        <v>3.5056824109599063</v>
      </c>
      <c r="AQ1261" s="248">
        <v>3.4951307926276063</v>
      </c>
      <c r="AR1261" s="248">
        <v>2.3034018742064024</v>
      </c>
      <c r="AS1261" s="248" t="e">
        <f t="shared" ref="AS1261:AS1266" si="1290">AS1187*100/AS$955</f>
        <v>#VALUE!</v>
      </c>
      <c r="AT1261" s="248">
        <v>1.7584394229796667</v>
      </c>
      <c r="AU1261" s="248">
        <v>1.2532624131942049</v>
      </c>
      <c r="AV1261" s="248">
        <v>2.4486498089114024</v>
      </c>
      <c r="AW1261" s="248">
        <v>2.7240203923828057</v>
      </c>
      <c r="AX1261" s="248" t="e">
        <f t="shared" ref="AX1261:AX1266" si="1291">AX1187*100/AX$955</f>
        <v>#VALUE!</v>
      </c>
      <c r="AY1261" s="248"/>
      <c r="AZ1261" s="248">
        <v>3.2546155890307098</v>
      </c>
      <c r="BA1261" s="248">
        <v>2.8061737504482598</v>
      </c>
      <c r="BB1261" s="248">
        <v>2.2766442201999637</v>
      </c>
      <c r="BC1261" s="248">
        <v>2.3496112437110361</v>
      </c>
      <c r="BD1261" s="248">
        <v>0.82405059900644251</v>
      </c>
      <c r="BE1261" s="248">
        <v>0.84714204049020481</v>
      </c>
      <c r="BF1261" s="248" t="e">
        <f t="shared" ref="BF1261:BF1266" si="1292">BF1187*100/BF$955</f>
        <v>#VALUE!</v>
      </c>
      <c r="BG1261" s="248">
        <v>1.215237743716165</v>
      </c>
      <c r="BH1261" s="248">
        <v>1.2757153962046013</v>
      </c>
      <c r="BI1261" s="248">
        <v>1.1910202059994823</v>
      </c>
      <c r="BJ1261" s="248">
        <v>0.84263317401536175</v>
      </c>
      <c r="BK1261" s="248">
        <v>0.79951109254137032</v>
      </c>
      <c r="BL1261" s="248">
        <v>1.0176160952522806</v>
      </c>
      <c r="BM1261" s="248">
        <v>0.86552910534363248</v>
      </c>
      <c r="BN1261" s="248">
        <v>0.98418820675842933</v>
      </c>
      <c r="BO1261" s="248" t="e">
        <f t="shared" ref="BO1261:BO1266" si="1293">BO1187*100/BO$955</f>
        <v>#VALUE!</v>
      </c>
      <c r="BP1261" s="248">
        <v>1.7289808632552752</v>
      </c>
      <c r="BQ1261" s="248">
        <v>1.8584397280999652</v>
      </c>
      <c r="BR1261" s="248">
        <v>3.9572776538029544</v>
      </c>
      <c r="BS1261" s="248">
        <v>4.2788708148682764</v>
      </c>
      <c r="BT1261" s="248">
        <v>1.7383934310524405</v>
      </c>
      <c r="BU1261" s="248">
        <v>1.8402131587754849</v>
      </c>
      <c r="BV1261" s="248">
        <v>2.0263118246673293</v>
      </c>
      <c r="BW1261" s="248">
        <v>1.942156968706547</v>
      </c>
      <c r="BX1261" s="248">
        <v>2.005281298045134</v>
      </c>
      <c r="BY1261" s="248">
        <v>2.6099361006614834</v>
      </c>
      <c r="BZ1261" s="239">
        <v>1.5088007384396973</v>
      </c>
      <c r="CA1261" s="248" t="e">
        <f t="shared" ref="CA1261:CA1266" si="1294">CA1187*100/CA$955</f>
        <v>#VALUE!</v>
      </c>
      <c r="CB1261" s="248">
        <v>1.2417181882213497</v>
      </c>
      <c r="CC1261" s="248">
        <v>1.2244419007118632</v>
      </c>
      <c r="CD1261" s="248">
        <v>1.8717483377524318</v>
      </c>
      <c r="CE1261" s="248">
        <v>0.75159055618634574</v>
      </c>
      <c r="CF1261" s="248">
        <v>0.75955261217372771</v>
      </c>
      <c r="CG1261" s="248">
        <v>1.6424764481734047</v>
      </c>
      <c r="CH1261" s="248">
        <v>0.49215281543467088</v>
      </c>
      <c r="CI1261" s="248">
        <v>0.50467092201392894</v>
      </c>
      <c r="CJ1261" s="239">
        <v>0.5434698643084902</v>
      </c>
      <c r="CK1261" s="239">
        <v>0.55470888681688302</v>
      </c>
      <c r="CL1261" s="248" t="e">
        <f t="shared" ref="CL1261:CL1266" si="1295">CL1187*100/CL$955</f>
        <v>#VALUE!</v>
      </c>
      <c r="CM1261" s="248">
        <v>1.4828136309992292</v>
      </c>
      <c r="CN1261" s="248">
        <v>0.76629010656128094</v>
      </c>
      <c r="CO1261" s="248">
        <v>0.76233085452060512</v>
      </c>
      <c r="CP1261" s="248">
        <v>0.26079100176918762</v>
      </c>
      <c r="CQ1261" s="248">
        <v>0.27884864262603976</v>
      </c>
      <c r="CR1261" s="248">
        <v>0.29432945704400532</v>
      </c>
      <c r="CS1261" s="248">
        <v>-0.51945329567130172</v>
      </c>
      <c r="CT1261" s="248">
        <v>-0.53957424989649161</v>
      </c>
      <c r="CU1261" s="248">
        <v>-0.28593237542537392</v>
      </c>
      <c r="CV1261" s="248">
        <v>-0.45722884058559055</v>
      </c>
      <c r="CW1261" s="248">
        <v>-0.47209358102047622</v>
      </c>
      <c r="CX1261" s="248">
        <v>-0.57305393936331905</v>
      </c>
      <c r="CY1261" s="248">
        <v>-0.58038451237936561</v>
      </c>
      <c r="CZ1261" s="248">
        <v>-0.6395604796888964</v>
      </c>
      <c r="DA1261" s="248" t="e">
        <f t="shared" ref="DA1261:DA1266" si="1296">DA1187*100/DA$955</f>
        <v>#VALUE!</v>
      </c>
      <c r="DB1261" s="239">
        <v>-6.8703592514038778E-2</v>
      </c>
      <c r="DC1261" s="239">
        <v>-1.3725771711586997E-2</v>
      </c>
      <c r="DD1261" s="239">
        <v>-7.484878753513366E-2</v>
      </c>
      <c r="DE1261" s="239">
        <v>-0.41577420309099922</v>
      </c>
      <c r="DF1261" s="239">
        <v>-0.43058730871393858</v>
      </c>
      <c r="DG1261" s="239">
        <v>-0.17918534388297122</v>
      </c>
      <c r="DH1261" s="239">
        <v>-0.81708350232615534</v>
      </c>
      <c r="DI1261" s="239">
        <v>-0.84512113652608989</v>
      </c>
      <c r="DJ1261" s="239">
        <v>-0.60277484216211041</v>
      </c>
      <c r="DK1261" s="239">
        <v>-0.91835941035946911</v>
      </c>
      <c r="DL1261" s="239">
        <v>-0.94490730661973388</v>
      </c>
      <c r="DM1261" s="239">
        <v>-0.50708831316991787</v>
      </c>
      <c r="DN1261" s="249" t="e">
        <f t="shared" ref="DN1261:DN1266" si="1297">DN1187*100/DN$955</f>
        <v>#VALUE!</v>
      </c>
      <c r="DO1261" s="239">
        <v>-0.50708831316991787</v>
      </c>
      <c r="DP1261" s="239">
        <v>-0.18661839421906978</v>
      </c>
      <c r="DQ1261" s="239">
        <v>-0.19052499479827559</v>
      </c>
      <c r="DR1261" s="239">
        <v>-3.2403690247129434E-2</v>
      </c>
      <c r="DS1261" s="239">
        <v>-0.27406353410974116</v>
      </c>
      <c r="DT1261" s="239">
        <v>-0.28791761937467258</v>
      </c>
      <c r="DU1261" s="239">
        <v>-0.72449683606386117</v>
      </c>
      <c r="DV1261" s="250" t="e">
        <f t="shared" ref="DV1261:DX1266" si="1298">DV1187*100/DV$955</f>
        <v>#VALUE!</v>
      </c>
      <c r="DW1261" s="251" t="e">
        <f t="shared" si="1298"/>
        <v>#VALUE!</v>
      </c>
      <c r="DX1261" s="252" t="e">
        <f t="shared" si="1298"/>
        <v>#VALUE!</v>
      </c>
      <c r="DY1261" s="27"/>
      <c r="DZ1261" s="239" t="e">
        <f t="shared" ref="DZ1261:DZ1266" si="1299">DZ1187*100/DZ$955</f>
        <v>#VALUE!</v>
      </c>
      <c r="EA1261" s="27"/>
      <c r="EB1261" s="27"/>
      <c r="EC1261" s="239" t="e">
        <f t="shared" ref="EC1261:EC1266" si="1300">EC1187*100/EC$955</f>
        <v>#VALUE!</v>
      </c>
      <c r="ED1261" s="27"/>
      <c r="EE1261" s="27"/>
      <c r="EF1261" s="239" t="e">
        <f t="shared" ref="EF1261:EF1266" si="1301">EF1187*100/EF$955</f>
        <v>#VALUE!</v>
      </c>
      <c r="EI1261" s="239" t="e">
        <f t="shared" ref="EI1261:EI1266" si="1302">EI1187*100/EI$955</f>
        <v>#VALUE!</v>
      </c>
      <c r="EJ1261" s="27"/>
      <c r="EK1261" s="27"/>
      <c r="EL1261" s="239" t="e">
        <f t="shared" ref="EL1261:EL1266" si="1303">EL1187*100/EL$955</f>
        <v>#VALUE!</v>
      </c>
      <c r="EM1261" s="27"/>
      <c r="EN1261" s="27"/>
      <c r="EO1261" s="239" t="e">
        <f t="shared" ref="EO1261:EO1266" si="1304">EO1187*100/EO$955</f>
        <v>#VALUE!</v>
      </c>
      <c r="EP1261" s="27"/>
      <c r="EQ1261" s="27"/>
      <c r="ER1261" s="27"/>
      <c r="ES1261" s="27"/>
      <c r="ET1261" s="27"/>
      <c r="EU1261" s="27"/>
      <c r="EV1261" s="27"/>
      <c r="EW1261" s="27"/>
      <c r="EX1261" s="27"/>
      <c r="EY1261" s="27"/>
      <c r="EZ1261" s="27"/>
      <c r="FA1261" s="27"/>
      <c r="FB1261" s="27"/>
      <c r="FC1261" s="27"/>
      <c r="FD1261" s="27"/>
      <c r="FE1261" s="27"/>
      <c r="FF1261" s="27"/>
      <c r="FG1261" s="27"/>
      <c r="FH1261" s="27"/>
    </row>
    <row r="1262" spans="1:164" ht="15.5" x14ac:dyDescent="0.35">
      <c r="A1262" s="246" t="s">
        <v>440</v>
      </c>
      <c r="B1262" s="239" t="e">
        <f t="shared" si="1286"/>
        <v>#VALUE!</v>
      </c>
      <c r="C1262" s="239" t="e">
        <f t="shared" si="1286"/>
        <v>#VALUE!</v>
      </c>
      <c r="D1262" s="239" t="e">
        <f t="shared" si="1286"/>
        <v>#VALUE!</v>
      </c>
      <c r="E1262" s="239" t="e">
        <f t="shared" si="1286"/>
        <v>#VALUE!</v>
      </c>
      <c r="F1262" s="239" t="e">
        <f t="shared" si="1286"/>
        <v>#VALUE!</v>
      </c>
      <c r="G1262" s="239" t="e">
        <f t="shared" si="1286"/>
        <v>#VALUE!</v>
      </c>
      <c r="H1262" s="239" t="e">
        <f t="shared" si="1286"/>
        <v>#VALUE!</v>
      </c>
      <c r="I1262" s="239" t="e">
        <f t="shared" si="1286"/>
        <v>#VALUE!</v>
      </c>
      <c r="J1262" s="239" t="e">
        <f t="shared" si="1286"/>
        <v>#VALUE!</v>
      </c>
      <c r="K1262" s="239" t="e">
        <f t="shared" si="1286"/>
        <v>#VALUE!</v>
      </c>
      <c r="L1262" s="239" t="e">
        <f t="shared" si="1286"/>
        <v>#VALUE!</v>
      </c>
      <c r="M1262" s="239" t="e">
        <f t="shared" si="1286"/>
        <v>#VALUE!</v>
      </c>
      <c r="N1262" s="239" t="e">
        <f t="shared" si="1286"/>
        <v>#VALUE!</v>
      </c>
      <c r="O1262" s="239" t="e">
        <f t="shared" si="1286"/>
        <v>#VALUE!</v>
      </c>
      <c r="P1262" s="239" t="e">
        <f t="shared" si="1286"/>
        <v>#VALUE!</v>
      </c>
      <c r="Q1262" s="239" t="e">
        <f t="shared" si="1286"/>
        <v>#VALUE!</v>
      </c>
      <c r="R1262" s="239" t="e">
        <f t="shared" si="1286"/>
        <v>#VALUE!</v>
      </c>
      <c r="S1262" s="239" t="e">
        <f t="shared" si="1286"/>
        <v>#VALUE!</v>
      </c>
      <c r="T1262" s="239" t="e">
        <f t="shared" si="1286"/>
        <v>#VALUE!</v>
      </c>
      <c r="U1262" s="239" t="e">
        <f t="shared" si="1286"/>
        <v>#VALUE!</v>
      </c>
      <c r="V1262" s="239" t="e">
        <f t="shared" si="1286"/>
        <v>#VALUE!</v>
      </c>
      <c r="W1262" s="239" t="e">
        <f t="shared" si="1286"/>
        <v>#VALUE!</v>
      </c>
      <c r="X1262" s="248" t="e">
        <f t="shared" si="1286"/>
        <v>#VALUE!</v>
      </c>
      <c r="Y1262" s="248" t="e">
        <f t="shared" si="1286"/>
        <v>#VALUE!</v>
      </c>
      <c r="Z1262" s="239" t="e">
        <f t="shared" si="1286"/>
        <v>#VALUE!</v>
      </c>
      <c r="AA1262" s="239" t="e">
        <f t="shared" si="1286"/>
        <v>#VALUE!</v>
      </c>
      <c r="AB1262" s="239">
        <v>2.9598250325664401</v>
      </c>
      <c r="AC1262" s="239">
        <v>2.3147116928634057</v>
      </c>
      <c r="AD1262" s="239">
        <v>2.3800598776807282</v>
      </c>
      <c r="AE1262" s="239" t="e">
        <f t="shared" si="1287"/>
        <v>#VALUE!</v>
      </c>
      <c r="AF1262" s="239">
        <v>2.6210787097724113</v>
      </c>
      <c r="AG1262" s="239">
        <v>2.6169127511713008</v>
      </c>
      <c r="AH1262" s="239">
        <v>2.3602494084749059</v>
      </c>
      <c r="AI1262" s="239">
        <v>2.4374828590562232</v>
      </c>
      <c r="AJ1262" s="248" t="e">
        <f t="shared" si="1288"/>
        <v>#VALUE!</v>
      </c>
      <c r="AK1262" s="248">
        <v>3.8311165759033243</v>
      </c>
      <c r="AL1262" s="248">
        <v>4.0206572857313052</v>
      </c>
      <c r="AM1262" s="248">
        <v>4.4094209595095002</v>
      </c>
      <c r="AN1262" s="248">
        <v>5.397168398662056</v>
      </c>
      <c r="AO1262" s="248" t="e">
        <f t="shared" si="1289"/>
        <v>#VALUE!</v>
      </c>
      <c r="AP1262" s="248">
        <v>4.1330790793873646</v>
      </c>
      <c r="AQ1262" s="248">
        <v>4.2762716967626249</v>
      </c>
      <c r="AR1262" s="248">
        <v>3.7437784898925579</v>
      </c>
      <c r="AS1262" s="248" t="e">
        <f t="shared" si="1290"/>
        <v>#VALUE!</v>
      </c>
      <c r="AT1262" s="248">
        <v>4.1602020569242191</v>
      </c>
      <c r="AU1262" s="248">
        <v>3.9120435041454802</v>
      </c>
      <c r="AV1262" s="248">
        <v>4.69827861266974</v>
      </c>
      <c r="AW1262" s="248">
        <v>4.7286307372808203</v>
      </c>
      <c r="AX1262" s="248" t="e">
        <f t="shared" si="1291"/>
        <v>#VALUE!</v>
      </c>
      <c r="AY1262" s="248"/>
      <c r="AZ1262" s="248">
        <v>5.7662533453706519</v>
      </c>
      <c r="BA1262" s="248">
        <v>6.0145622050405834</v>
      </c>
      <c r="BB1262" s="248">
        <v>3.9151692268279281</v>
      </c>
      <c r="BC1262" s="248">
        <v>4.0406883728021876</v>
      </c>
      <c r="BD1262" s="248">
        <v>2.8386392024488662</v>
      </c>
      <c r="BE1262" s="248">
        <v>2.918311492870473</v>
      </c>
      <c r="BF1262" s="248" t="e">
        <f t="shared" si="1292"/>
        <v>#VALUE!</v>
      </c>
      <c r="BG1262" s="248">
        <v>3.8611644139746248</v>
      </c>
      <c r="BH1262" s="248">
        <v>4.0582681310389255</v>
      </c>
      <c r="BI1262" s="248">
        <v>3.566144851914308</v>
      </c>
      <c r="BJ1262" s="248">
        <v>3.3523679688214609</v>
      </c>
      <c r="BK1262" s="248">
        <v>3.6674505174416847</v>
      </c>
      <c r="BL1262" s="248">
        <v>3.9539181540325816</v>
      </c>
      <c r="BM1262" s="248">
        <v>3.5994933005371097</v>
      </c>
      <c r="BN1262" s="248">
        <v>3.8596384788282099</v>
      </c>
      <c r="BO1262" s="248" t="e">
        <f t="shared" si="1293"/>
        <v>#VALUE!</v>
      </c>
      <c r="BP1262" s="248">
        <v>4.0120070610346747</v>
      </c>
      <c r="BQ1262" s="248">
        <v>4.4726598948421348</v>
      </c>
      <c r="BR1262" s="248">
        <v>6.721323688180882</v>
      </c>
      <c r="BS1262" s="248">
        <v>7.2675405373696362</v>
      </c>
      <c r="BT1262" s="248">
        <v>4.8152897873905927</v>
      </c>
      <c r="BU1262" s="248">
        <v>5.0973269179398262</v>
      </c>
      <c r="BV1262" s="248">
        <v>5.6128137975546046</v>
      </c>
      <c r="BW1262" s="248">
        <v>4.6448926173456533</v>
      </c>
      <c r="BX1262" s="248">
        <v>4.7958617388142297</v>
      </c>
      <c r="BY1262" s="248">
        <v>5.0527013804509204</v>
      </c>
      <c r="BZ1262" s="239">
        <v>3.2596906268107055</v>
      </c>
      <c r="CA1262" s="248" t="e">
        <f t="shared" si="1294"/>
        <v>#VALUE!</v>
      </c>
      <c r="CB1262" s="248">
        <v>3.6233545043845039</v>
      </c>
      <c r="CC1262" s="248">
        <v>3.629056363633917</v>
      </c>
      <c r="CD1262" s="248">
        <v>4.4083510855089267</v>
      </c>
      <c r="CE1262" s="248">
        <v>4.4201281204480329</v>
      </c>
      <c r="CF1262" s="248">
        <v>4.4656958013585575</v>
      </c>
      <c r="CG1262" s="248">
        <v>5.5504112974818787</v>
      </c>
      <c r="CH1262" s="248">
        <v>4.2661963140794477</v>
      </c>
      <c r="CI1262" s="248">
        <v>4.3727072556154294</v>
      </c>
      <c r="CJ1262" s="239">
        <v>4.1259853882672317</v>
      </c>
      <c r="CK1262" s="239">
        <v>4.2093999639832971</v>
      </c>
      <c r="CL1262" s="248" t="e">
        <f t="shared" si="1295"/>
        <v>#VALUE!</v>
      </c>
      <c r="CM1262" s="248">
        <v>3.6130356114000972</v>
      </c>
      <c r="CN1262" s="248">
        <v>3.0962262392547619</v>
      </c>
      <c r="CO1262" s="248">
        <v>3.0802287208851529</v>
      </c>
      <c r="CP1262" s="248">
        <v>2.4204251667143191</v>
      </c>
      <c r="CQ1262" s="248">
        <v>2.5880197849523223</v>
      </c>
      <c r="CR1262" s="248">
        <v>2.7316986410642379</v>
      </c>
      <c r="CS1262" s="248">
        <v>2.2212832663016622</v>
      </c>
      <c r="CT1262" s="248">
        <v>2.3073243777834489</v>
      </c>
      <c r="CU1262" s="248">
        <v>2.8209405634085734</v>
      </c>
      <c r="CV1262" s="248">
        <v>2.2530481305339802</v>
      </c>
      <c r="CW1262" s="248">
        <v>2.317702564332051</v>
      </c>
      <c r="CX1262" s="248">
        <v>2.1657674821958479</v>
      </c>
      <c r="CY1262" s="248">
        <v>2.186950905985626</v>
      </c>
      <c r="CZ1262" s="248">
        <v>2.4648445664132579</v>
      </c>
      <c r="DA1262" s="248" t="e">
        <f t="shared" si="1296"/>
        <v>#VALUE!</v>
      </c>
      <c r="DB1262" s="239">
        <v>3.129750363282493</v>
      </c>
      <c r="DC1262" s="239">
        <v>3.2918201945624732</v>
      </c>
      <c r="DD1262" s="239">
        <v>3.3408066044520117</v>
      </c>
      <c r="DE1262" s="239">
        <v>2.8319252606489611</v>
      </c>
      <c r="DF1262" s="239">
        <v>2.9282143667934806</v>
      </c>
      <c r="DG1262" s="239">
        <v>3.3196143871383996</v>
      </c>
      <c r="DH1262" s="239">
        <v>2.656206741941034</v>
      </c>
      <c r="DI1262" s="239">
        <v>2.7447141402572806</v>
      </c>
      <c r="DJ1262" s="239">
        <v>3.0912509160555257</v>
      </c>
      <c r="DK1262" s="239">
        <v>2.5575290461263855</v>
      </c>
      <c r="DL1262" s="239">
        <v>2.6291231114231999</v>
      </c>
      <c r="DM1262" s="239">
        <v>3.0801452153415685</v>
      </c>
      <c r="DN1262" s="249" t="e">
        <f t="shared" si="1297"/>
        <v>#VALUE!</v>
      </c>
      <c r="DO1262" s="239">
        <v>3.0801452153415685</v>
      </c>
      <c r="DP1262" s="239">
        <v>3.3754271007842278</v>
      </c>
      <c r="DQ1262" s="239">
        <v>3.4471388969090011</v>
      </c>
      <c r="DR1262" s="239">
        <v>3.7404225418320936</v>
      </c>
      <c r="DS1262" s="239">
        <v>3.3321690517586742</v>
      </c>
      <c r="DT1262" s="239">
        <v>3.3906729344056248</v>
      </c>
      <c r="DU1262" s="239">
        <v>2.6354333488521826</v>
      </c>
      <c r="DV1262" s="250" t="e">
        <f t="shared" si="1298"/>
        <v>#VALUE!</v>
      </c>
      <c r="DW1262" s="251" t="e">
        <f t="shared" si="1298"/>
        <v>#VALUE!</v>
      </c>
      <c r="DX1262" s="252" t="e">
        <f t="shared" si="1298"/>
        <v>#VALUE!</v>
      </c>
      <c r="DY1262" s="27"/>
      <c r="DZ1262" s="239" t="e">
        <f t="shared" si="1299"/>
        <v>#VALUE!</v>
      </c>
      <c r="EA1262" s="27"/>
      <c r="EB1262" s="27"/>
      <c r="EC1262" s="239" t="e">
        <f t="shared" si="1300"/>
        <v>#VALUE!</v>
      </c>
      <c r="ED1262" s="27"/>
      <c r="EE1262" s="27"/>
      <c r="EF1262" s="239" t="e">
        <f t="shared" si="1301"/>
        <v>#VALUE!</v>
      </c>
      <c r="EI1262" s="239" t="e">
        <f t="shared" si="1302"/>
        <v>#VALUE!</v>
      </c>
      <c r="EJ1262" s="27"/>
      <c r="EK1262" s="27"/>
      <c r="EL1262" s="239" t="e">
        <f t="shared" si="1303"/>
        <v>#VALUE!</v>
      </c>
      <c r="EM1262" s="27"/>
      <c r="EN1262" s="27"/>
      <c r="EO1262" s="239" t="e">
        <f t="shared" si="1304"/>
        <v>#VALUE!</v>
      </c>
      <c r="EP1262" s="27"/>
      <c r="EQ1262" s="27"/>
      <c r="ER1262" s="27"/>
      <c r="ES1262" s="27"/>
      <c r="ET1262" s="27"/>
      <c r="EU1262" s="27"/>
      <c r="EV1262" s="27"/>
      <c r="EW1262" s="27"/>
      <c r="EX1262" s="27"/>
      <c r="EY1262" s="27"/>
      <c r="EZ1262" s="27"/>
      <c r="FA1262" s="27"/>
      <c r="FB1262" s="27"/>
      <c r="FC1262" s="27"/>
      <c r="FD1262" s="27"/>
      <c r="FE1262" s="27"/>
      <c r="FF1262" s="27"/>
      <c r="FG1262" s="27"/>
      <c r="FH1262" s="27"/>
    </row>
    <row r="1263" spans="1:164" ht="15.5" x14ac:dyDescent="0.35">
      <c r="A1263" s="247" t="s">
        <v>441</v>
      </c>
      <c r="B1263" s="239" t="e">
        <f t="shared" si="1286"/>
        <v>#VALUE!</v>
      </c>
      <c r="C1263" s="239" t="e">
        <f t="shared" si="1286"/>
        <v>#VALUE!</v>
      </c>
      <c r="D1263" s="239" t="e">
        <f t="shared" si="1286"/>
        <v>#VALUE!</v>
      </c>
      <c r="E1263" s="239" t="e">
        <f t="shared" si="1286"/>
        <v>#VALUE!</v>
      </c>
      <c r="F1263" s="239" t="e">
        <f t="shared" si="1286"/>
        <v>#VALUE!</v>
      </c>
      <c r="G1263" s="239" t="e">
        <f t="shared" si="1286"/>
        <v>#VALUE!</v>
      </c>
      <c r="H1263" s="239" t="e">
        <f t="shared" si="1286"/>
        <v>#VALUE!</v>
      </c>
      <c r="I1263" s="239" t="e">
        <f t="shared" si="1286"/>
        <v>#VALUE!</v>
      </c>
      <c r="J1263" s="239" t="e">
        <f t="shared" si="1286"/>
        <v>#VALUE!</v>
      </c>
      <c r="K1263" s="239" t="e">
        <f t="shared" si="1286"/>
        <v>#VALUE!</v>
      </c>
      <c r="L1263" s="239" t="e">
        <f t="shared" si="1286"/>
        <v>#VALUE!</v>
      </c>
      <c r="M1263" s="239" t="e">
        <f t="shared" si="1286"/>
        <v>#VALUE!</v>
      </c>
      <c r="N1263" s="239" t="e">
        <f t="shared" si="1286"/>
        <v>#VALUE!</v>
      </c>
      <c r="O1263" s="239" t="e">
        <f t="shared" si="1286"/>
        <v>#VALUE!</v>
      </c>
      <c r="P1263" s="239" t="e">
        <f t="shared" si="1286"/>
        <v>#VALUE!</v>
      </c>
      <c r="Q1263" s="239" t="e">
        <f t="shared" si="1286"/>
        <v>#VALUE!</v>
      </c>
      <c r="R1263" s="239" t="e">
        <f t="shared" si="1286"/>
        <v>#VALUE!</v>
      </c>
      <c r="S1263" s="239" t="e">
        <f t="shared" si="1286"/>
        <v>#VALUE!</v>
      </c>
      <c r="T1263" s="239" t="e">
        <f t="shared" si="1286"/>
        <v>#VALUE!</v>
      </c>
      <c r="U1263" s="239" t="e">
        <f t="shared" si="1286"/>
        <v>#VALUE!</v>
      </c>
      <c r="V1263" s="239" t="e">
        <f t="shared" si="1286"/>
        <v>#VALUE!</v>
      </c>
      <c r="W1263" s="239" t="e">
        <f t="shared" si="1286"/>
        <v>#VALUE!</v>
      </c>
      <c r="X1263" s="248" t="e">
        <f t="shared" si="1286"/>
        <v>#VALUE!</v>
      </c>
      <c r="Y1263" s="248" t="e">
        <f t="shared" si="1286"/>
        <v>#VALUE!</v>
      </c>
      <c r="Z1263" s="239" t="e">
        <f t="shared" si="1286"/>
        <v>#VALUE!</v>
      </c>
      <c r="AA1263" s="239" t="e">
        <f t="shared" si="1286"/>
        <v>#VALUE!</v>
      </c>
      <c r="AB1263" s="239">
        <v>-1.4161766325096199</v>
      </c>
      <c r="AC1263" s="239">
        <v>-1.4071199736878908</v>
      </c>
      <c r="AD1263" s="239">
        <v>-1.4030217624232295</v>
      </c>
      <c r="AE1263" s="239" t="e">
        <f t="shared" si="1287"/>
        <v>#VALUE!</v>
      </c>
      <c r="AF1263" s="239">
        <v>-1.69898756935095</v>
      </c>
      <c r="AG1263" s="239">
        <v>-1.9841748103266292</v>
      </c>
      <c r="AH1263" s="239">
        <v>-1.9612190029891279</v>
      </c>
      <c r="AI1263" s="239">
        <v>-2.0253947491212299</v>
      </c>
      <c r="AJ1263" s="248" t="e">
        <f t="shared" si="1288"/>
        <v>#VALUE!</v>
      </c>
      <c r="AK1263" s="248">
        <v>-1.7890119497189623</v>
      </c>
      <c r="AL1263" s="248">
        <v>-2.4392845063696198</v>
      </c>
      <c r="AM1263" s="248">
        <v>-2.5528528450697001</v>
      </c>
      <c r="AN1263" s="248">
        <v>-2.560231107075051</v>
      </c>
      <c r="AO1263" s="248" t="e">
        <f t="shared" si="1289"/>
        <v>#VALUE!</v>
      </c>
      <c r="AP1263" s="248">
        <v>-2.3709296733840053</v>
      </c>
      <c r="AQ1263" s="248">
        <v>-2.4547410959373499</v>
      </c>
      <c r="AR1263" s="248">
        <v>-2.1588954064528978</v>
      </c>
      <c r="AS1263" s="248" t="e">
        <f t="shared" si="1290"/>
        <v>#VALUE!</v>
      </c>
      <c r="AT1263" s="248">
        <v>-2.6037178333285063</v>
      </c>
      <c r="AU1263" s="248">
        <v>-2.5028272408016252</v>
      </c>
      <c r="AV1263" s="248">
        <v>-3.0849777173763702</v>
      </c>
      <c r="AW1263" s="248">
        <v>-2.851641876527466</v>
      </c>
      <c r="AX1263" s="248" t="e">
        <f t="shared" si="1291"/>
        <v>#VALUE!</v>
      </c>
      <c r="AY1263" s="248"/>
      <c r="AZ1263" s="248">
        <v>-2.5696350380240736</v>
      </c>
      <c r="BA1263" s="248">
        <v>-2.6430041713056491</v>
      </c>
      <c r="BB1263" s="248">
        <v>-2.0231783371811209</v>
      </c>
      <c r="BC1263" s="248">
        <v>-2.0880408251922318</v>
      </c>
      <c r="BD1263" s="248">
        <v>-2.2469422229345728</v>
      </c>
      <c r="BE1263" s="248">
        <v>-2.3100073117249256</v>
      </c>
      <c r="BF1263" s="248">
        <f t="shared" si="1292"/>
        <v>-1.7020424915851233</v>
      </c>
      <c r="BG1263" s="248">
        <v>-2.5211434285577647</v>
      </c>
      <c r="BH1263" s="248">
        <v>-2.6494589879056374</v>
      </c>
      <c r="BI1263" s="248">
        <v>-2.2924063856563994</v>
      </c>
      <c r="BJ1263" s="248">
        <v>-2.4223263603939431</v>
      </c>
      <c r="BK1263" s="248">
        <v>-2.8156836801641316</v>
      </c>
      <c r="BL1263" s="248">
        <v>-2.881357556690384</v>
      </c>
      <c r="BM1263" s="248">
        <v>-2.6811990137342665</v>
      </c>
      <c r="BN1263" s="248">
        <v>-2.8199544262758076</v>
      </c>
      <c r="BO1263" s="248" t="e">
        <f t="shared" si="1293"/>
        <v>#VALUE!</v>
      </c>
      <c r="BP1263" s="248">
        <v>-2.353763156793252</v>
      </c>
      <c r="BQ1263" s="248">
        <v>-2.6191864912744074</v>
      </c>
      <c r="BR1263" s="248">
        <v>-2.8490930813000372</v>
      </c>
      <c r="BS1263" s="248">
        <v>-3.0806282249875414</v>
      </c>
      <c r="BT1263" s="248">
        <v>-4.0968332343649259</v>
      </c>
      <c r="BU1263" s="248">
        <v>-4.3367895279165047</v>
      </c>
      <c r="BV1263" s="248">
        <v>-4.7753641254028416</v>
      </c>
      <c r="BW1263" s="248">
        <v>-3.6951749037524309</v>
      </c>
      <c r="BX1263" s="248">
        <v>-3.8152761321013924</v>
      </c>
      <c r="BY1263" s="248">
        <v>-4.0196010705338798</v>
      </c>
      <c r="BZ1263" s="239">
        <v>-4.6786133567492225</v>
      </c>
      <c r="CA1263" s="248">
        <f t="shared" si="1294"/>
        <v>-3.3730594127899733</v>
      </c>
      <c r="CB1263" s="248">
        <v>-2.4880637332143203</v>
      </c>
      <c r="CC1263" s="248">
        <v>-2.5120686970365873</v>
      </c>
      <c r="CD1263" s="248">
        <v>-2.6499550999592563</v>
      </c>
      <c r="CE1263" s="248">
        <v>-3.9026689749800334</v>
      </c>
      <c r="CF1263" s="248">
        <v>-3.942674645659821</v>
      </c>
      <c r="CG1263" s="248">
        <v>-4.1573449434499308</v>
      </c>
      <c r="CH1263" s="248">
        <v>-3.8094635816024898</v>
      </c>
      <c r="CI1263" s="248">
        <v>-3.9043458960925141</v>
      </c>
      <c r="CJ1263" s="239">
        <v>-3.6176505565937984</v>
      </c>
      <c r="CK1263" s="239">
        <v>-3.6905342913026709</v>
      </c>
      <c r="CL1263" s="248">
        <f t="shared" si="1295"/>
        <v>-3.157599827407827</v>
      </c>
      <c r="CM1263" s="248">
        <v>-2.3225229151717652</v>
      </c>
      <c r="CN1263" s="248">
        <v>-2.4333301420252043</v>
      </c>
      <c r="CO1263" s="248">
        <v>-2.4207576616447848</v>
      </c>
      <c r="CP1263" s="248">
        <v>-2.2554707983490312</v>
      </c>
      <c r="CQ1263" s="248">
        <v>-2.4116436776408978</v>
      </c>
      <c r="CR1263" s="248">
        <v>-2.545530677642855</v>
      </c>
      <c r="CS1263" s="248">
        <v>-2.7816719719092999</v>
      </c>
      <c r="CT1263" s="248">
        <v>-2.8894196652682371</v>
      </c>
      <c r="CU1263" s="248">
        <v>-3.1532769307884765</v>
      </c>
      <c r="CV1263" s="248">
        <v>-2.7510380375138039</v>
      </c>
      <c r="CW1263" s="248">
        <v>-2.8317269087598911</v>
      </c>
      <c r="CX1263" s="248">
        <v>-2.7798720053678472</v>
      </c>
      <c r="CY1263" s="248">
        <v>-2.8087876645478937</v>
      </c>
      <c r="CZ1263" s="248">
        <v>-2.8941821193396176</v>
      </c>
      <c r="DA1263" s="248">
        <f t="shared" si="1296"/>
        <v>-2.901777670511728</v>
      </c>
      <c r="DB1263" s="239">
        <v>-3.3231545896182113</v>
      </c>
      <c r="DC1263" s="239">
        <v>-3.4344218803306119</v>
      </c>
      <c r="DD1263" s="239">
        <v>-3.5488242286137655</v>
      </c>
      <c r="DE1263" s="239">
        <v>-3.375987290197711</v>
      </c>
      <c r="DF1263" s="239">
        <v>-3.4914781658244429</v>
      </c>
      <c r="DG1263" s="239">
        <v>-3.6370063039247662</v>
      </c>
      <c r="DH1263" s="239">
        <v>-3.566373007955542</v>
      </c>
      <c r="DI1263" s="239">
        <v>-3.6860413998680936</v>
      </c>
      <c r="DJ1263" s="239">
        <v>-3.8261009003926509</v>
      </c>
      <c r="DK1263" s="239">
        <v>-3.5690408512032761</v>
      </c>
      <c r="DL1263" s="239">
        <v>-3.6698129773515826</v>
      </c>
      <c r="DM1263" s="239">
        <v>-3.8123551603492052</v>
      </c>
      <c r="DN1263" s="249">
        <f t="shared" si="1297"/>
        <v>-3.0985643092242343</v>
      </c>
      <c r="DO1263" s="239">
        <v>-3.8123551603492052</v>
      </c>
      <c r="DP1263" s="239">
        <v>-3.6925025408720455</v>
      </c>
      <c r="DQ1263" s="239">
        <v>-3.7708630141457458</v>
      </c>
      <c r="DR1263" s="239">
        <v>-3.9109461565689303</v>
      </c>
      <c r="DS1263" s="239">
        <v>-3.7383454174725501</v>
      </c>
      <c r="DT1263" s="239">
        <v>-3.8133261903814852</v>
      </c>
      <c r="DU1263" s="239">
        <v>-3.6785425595387311</v>
      </c>
      <c r="DV1263" s="250">
        <f t="shared" si="1298"/>
        <v>-3.4236648718665181</v>
      </c>
      <c r="DW1263" s="251">
        <f t="shared" si="1298"/>
        <v>-3.4777720252829951</v>
      </c>
      <c r="DX1263" s="252">
        <f t="shared" si="1298"/>
        <v>-3.6994907183741135</v>
      </c>
      <c r="DY1263" s="27"/>
      <c r="DZ1263" s="239">
        <f t="shared" si="1299"/>
        <v>-2.469061526786211</v>
      </c>
      <c r="EA1263" s="27"/>
      <c r="EB1263" s="27"/>
      <c r="EC1263" s="239">
        <f t="shared" si="1300"/>
        <v>-1.8332236674188966</v>
      </c>
      <c r="ED1263" s="27"/>
      <c r="EE1263" s="27"/>
      <c r="EF1263" s="239" t="e">
        <f t="shared" si="1301"/>
        <v>#VALUE!</v>
      </c>
      <c r="EI1263" s="239" t="e">
        <f t="shared" si="1302"/>
        <v>#VALUE!</v>
      </c>
      <c r="EJ1263" s="27"/>
      <c r="EK1263" s="27"/>
      <c r="EL1263" s="239" t="e">
        <f t="shared" si="1303"/>
        <v>#VALUE!</v>
      </c>
      <c r="EM1263" s="27"/>
      <c r="EN1263" s="27"/>
      <c r="EO1263" s="239" t="e">
        <f t="shared" si="1304"/>
        <v>#VALUE!</v>
      </c>
      <c r="EP1263" s="27"/>
      <c r="EQ1263" s="27"/>
      <c r="ER1263" s="27"/>
      <c r="ES1263" s="27"/>
      <c r="ET1263" s="27"/>
      <c r="EU1263" s="27"/>
      <c r="EV1263" s="27"/>
      <c r="EW1263" s="27"/>
      <c r="EX1263" s="27"/>
      <c r="EY1263" s="27"/>
      <c r="EZ1263" s="27"/>
      <c r="FA1263" s="27"/>
      <c r="FB1263" s="27"/>
      <c r="FC1263" s="27"/>
      <c r="FD1263" s="27"/>
      <c r="FE1263" s="27"/>
      <c r="FF1263" s="27"/>
      <c r="FG1263" s="27"/>
      <c r="FH1263" s="27"/>
    </row>
    <row r="1264" spans="1:164" ht="15.5" x14ac:dyDescent="0.35">
      <c r="A1264" s="247" t="s">
        <v>442</v>
      </c>
      <c r="B1264" s="239" t="e">
        <f t="shared" si="1286"/>
        <v>#VALUE!</v>
      </c>
      <c r="C1264" s="239" t="e">
        <f t="shared" si="1286"/>
        <v>#VALUE!</v>
      </c>
      <c r="D1264" s="239" t="e">
        <f t="shared" si="1286"/>
        <v>#VALUE!</v>
      </c>
      <c r="E1264" s="239" t="e">
        <f t="shared" si="1286"/>
        <v>#VALUE!</v>
      </c>
      <c r="F1264" s="239" t="e">
        <f t="shared" si="1286"/>
        <v>#VALUE!</v>
      </c>
      <c r="G1264" s="239" t="e">
        <f t="shared" si="1286"/>
        <v>#VALUE!</v>
      </c>
      <c r="H1264" s="239" t="e">
        <f t="shared" si="1286"/>
        <v>#VALUE!</v>
      </c>
      <c r="I1264" s="239" t="e">
        <f t="shared" si="1286"/>
        <v>#VALUE!</v>
      </c>
      <c r="J1264" s="239" t="e">
        <f t="shared" si="1286"/>
        <v>#VALUE!</v>
      </c>
      <c r="K1264" s="239" t="e">
        <f t="shared" si="1286"/>
        <v>#VALUE!</v>
      </c>
      <c r="L1264" s="239" t="e">
        <f t="shared" si="1286"/>
        <v>#VALUE!</v>
      </c>
      <c r="M1264" s="239" t="e">
        <f t="shared" si="1286"/>
        <v>#VALUE!</v>
      </c>
      <c r="N1264" s="239" t="e">
        <f t="shared" si="1286"/>
        <v>#VALUE!</v>
      </c>
      <c r="O1264" s="239" t="e">
        <f t="shared" si="1286"/>
        <v>#VALUE!</v>
      </c>
      <c r="P1264" s="239" t="e">
        <f t="shared" si="1286"/>
        <v>#VALUE!</v>
      </c>
      <c r="Q1264" s="239" t="e">
        <f t="shared" si="1286"/>
        <v>#VALUE!</v>
      </c>
      <c r="R1264" s="239" t="e">
        <f t="shared" si="1286"/>
        <v>#VALUE!</v>
      </c>
      <c r="S1264" s="239" t="e">
        <f t="shared" si="1286"/>
        <v>#VALUE!</v>
      </c>
      <c r="T1264" s="239" t="e">
        <f t="shared" si="1286"/>
        <v>#VALUE!</v>
      </c>
      <c r="U1264" s="239" t="e">
        <f t="shared" si="1286"/>
        <v>#VALUE!</v>
      </c>
      <c r="V1264" s="239" t="e">
        <f t="shared" si="1286"/>
        <v>#VALUE!</v>
      </c>
      <c r="W1264" s="239" t="e">
        <f t="shared" si="1286"/>
        <v>#VALUE!</v>
      </c>
      <c r="X1264" s="248" t="e">
        <f t="shared" si="1286"/>
        <v>#VALUE!</v>
      </c>
      <c r="Y1264" s="248" t="e">
        <f t="shared" si="1286"/>
        <v>#VALUE!</v>
      </c>
      <c r="Z1264" s="239" t="e">
        <f t="shared" si="1286"/>
        <v>#VALUE!</v>
      </c>
      <c r="AA1264" s="239" t="e">
        <f t="shared" si="1286"/>
        <v>#VALUE!</v>
      </c>
      <c r="AB1264" s="239">
        <v>0</v>
      </c>
      <c r="AC1264" s="239">
        <v>0</v>
      </c>
      <c r="AD1264" s="239">
        <v>8.2038191329410037E-2</v>
      </c>
      <c r="AE1264" s="239" t="e">
        <f t="shared" si="1287"/>
        <v>#VALUE!</v>
      </c>
      <c r="AF1264" s="239">
        <v>1.5335665808014728E-2</v>
      </c>
      <c r="AG1264" s="239">
        <v>1.5311291206581182E-2</v>
      </c>
      <c r="AH1264" s="239">
        <v>1.5156267079129799E-2</v>
      </c>
      <c r="AI1264" s="239">
        <v>1.565221924429085E-2</v>
      </c>
      <c r="AJ1264" s="248" t="e">
        <f t="shared" si="1288"/>
        <v>#VALUE!</v>
      </c>
      <c r="AK1264" s="248">
        <v>5.7367296782083457E-3</v>
      </c>
      <c r="AL1264" s="248">
        <v>0.48704949635458955</v>
      </c>
      <c r="AM1264" s="248">
        <v>0.56720861506114195</v>
      </c>
      <c r="AN1264" s="248">
        <v>0.56884796257979864</v>
      </c>
      <c r="AO1264" s="248" t="e">
        <f t="shared" si="1289"/>
        <v>#VALUE!</v>
      </c>
      <c r="AP1264" s="248">
        <v>6.5444287171110518E-2</v>
      </c>
      <c r="AQ1264" s="248">
        <v>5.3114438169199793E-2</v>
      </c>
      <c r="AR1264" s="248">
        <v>5.1190301496624457E-2</v>
      </c>
      <c r="AS1264" s="248" t="e">
        <f t="shared" si="1290"/>
        <v>#VALUE!</v>
      </c>
      <c r="AT1264" s="248">
        <v>5.8151706838905408E-2</v>
      </c>
      <c r="AU1264" s="248">
        <v>-0.15595381014964715</v>
      </c>
      <c r="AV1264" s="248">
        <v>0.83526785181619601</v>
      </c>
      <c r="AW1264" s="248">
        <v>0.84703153162945177</v>
      </c>
      <c r="AX1264" s="248" t="e">
        <f t="shared" si="1291"/>
        <v>#VALUE!</v>
      </c>
      <c r="AY1264" s="248"/>
      <c r="AZ1264" s="248">
        <v>5.2632056633047347E-2</v>
      </c>
      <c r="BA1264" s="248">
        <v>-0.42475072675522207</v>
      </c>
      <c r="BB1264" s="248">
        <v>0.38462652414167836</v>
      </c>
      <c r="BC1264" s="248">
        <v>0.39695753463759664</v>
      </c>
      <c r="BD1264" s="248">
        <v>0.23235361949214975</v>
      </c>
      <c r="BE1264" s="248">
        <v>0.23883785934465801</v>
      </c>
      <c r="BF1264" s="248" t="e">
        <f t="shared" si="1292"/>
        <v>#VALUE!</v>
      </c>
      <c r="BG1264" s="248">
        <v>-0.13586003099292207</v>
      </c>
      <c r="BH1264" s="248">
        <v>-0.14473055139870827</v>
      </c>
      <c r="BI1264" s="248">
        <v>-8.2782976368103833E-2</v>
      </c>
      <c r="BJ1264" s="248">
        <v>-8.7474623654439199E-2</v>
      </c>
      <c r="BK1264" s="248">
        <v>-5.2255744736183163E-2</v>
      </c>
      <c r="BL1264" s="248">
        <v>-5.4944502089916608E-2</v>
      </c>
      <c r="BM1264" s="248">
        <v>-5.2765181459211268E-2</v>
      </c>
      <c r="BN1264" s="248">
        <v>-5.5495845793972869E-2</v>
      </c>
      <c r="BO1264" s="248" t="e">
        <f t="shared" si="1293"/>
        <v>#VALUE!</v>
      </c>
      <c r="BP1264" s="248">
        <v>7.0736258739038438E-2</v>
      </c>
      <c r="BQ1264" s="248">
        <v>7.5848097164207331E-2</v>
      </c>
      <c r="BR1264" s="248">
        <v>8.5047046922109029E-2</v>
      </c>
      <c r="BS1264" s="248">
        <v>9.1958502486180413E-2</v>
      </c>
      <c r="BT1264" s="248">
        <v>1.0199368780267735</v>
      </c>
      <c r="BU1264" s="248">
        <v>1.0796757687521639</v>
      </c>
      <c r="BV1264" s="248">
        <v>1.1888621525155743</v>
      </c>
      <c r="BW1264" s="248">
        <v>0.99243925511332387</v>
      </c>
      <c r="BX1264" s="248">
        <v>1.0246956913322967</v>
      </c>
      <c r="BY1264" s="248">
        <v>1.0795726849742191</v>
      </c>
      <c r="BZ1264" s="239">
        <v>2.9277234683782147</v>
      </c>
      <c r="CA1264" s="248" t="e">
        <f t="shared" si="1294"/>
        <v>#VALUE!</v>
      </c>
      <c r="CB1264" s="248">
        <v>0.10642741705116562</v>
      </c>
      <c r="CC1264" s="248">
        <v>0.10745423411453323</v>
      </c>
      <c r="CD1264" s="248">
        <v>0.11335235220276142</v>
      </c>
      <c r="CE1264" s="248">
        <v>0.23413141071834573</v>
      </c>
      <c r="CF1264" s="248">
        <v>0.23653145647499105</v>
      </c>
      <c r="CG1264" s="248">
        <v>0.24941009414145701</v>
      </c>
      <c r="CH1264" s="248">
        <v>3.5427177728250686E-2</v>
      </c>
      <c r="CI1264" s="248">
        <v>3.630956249101349E-2</v>
      </c>
      <c r="CJ1264" s="239">
        <v>3.5129424841674223E-2</v>
      </c>
      <c r="CK1264" s="239">
        <v>3.5837508142229878E-2</v>
      </c>
      <c r="CL1264" s="248" t="e">
        <f t="shared" si="1295"/>
        <v>#VALUE!</v>
      </c>
      <c r="CM1264" s="248">
        <v>0.19230093477089735</v>
      </c>
      <c r="CN1264" s="248">
        <v>0.10339400933172373</v>
      </c>
      <c r="CO1264" s="248">
        <v>0.102859795280237</v>
      </c>
      <c r="CP1264" s="248">
        <v>9.5836633403900265E-2</v>
      </c>
      <c r="CQ1264" s="248">
        <v>0.10247253531461524</v>
      </c>
      <c r="CR1264" s="248">
        <v>0.10816149362262253</v>
      </c>
      <c r="CS1264" s="248">
        <v>4.0935409936336375E-2</v>
      </c>
      <c r="CT1264" s="248">
        <v>4.2521037588296839E-2</v>
      </c>
      <c r="CU1264" s="248">
        <v>4.6403991954529322E-2</v>
      </c>
      <c r="CV1264" s="248">
        <v>4.0761066394233485E-2</v>
      </c>
      <c r="CW1264" s="248">
        <v>4.193076340736393E-2</v>
      </c>
      <c r="CX1264" s="248">
        <v>4.1090255252210793E-2</v>
      </c>
      <c r="CY1264" s="248">
        <v>4.149216002628895E-2</v>
      </c>
      <c r="CZ1264" s="248">
        <v>4.2727378806084633E-2</v>
      </c>
      <c r="DA1264" s="248" t="e">
        <f t="shared" si="1296"/>
        <v>#VALUE!</v>
      </c>
      <c r="DB1264" s="239">
        <v>0.12470063382167954</v>
      </c>
      <c r="DC1264" s="239">
        <v>0.12887591405655163</v>
      </c>
      <c r="DD1264" s="239">
        <v>0.13316883662661982</v>
      </c>
      <c r="DE1264" s="239">
        <v>0.12828782645775041</v>
      </c>
      <c r="DF1264" s="239">
        <v>0.13267649031702347</v>
      </c>
      <c r="DG1264" s="239">
        <v>0.13820657290339497</v>
      </c>
      <c r="DH1264" s="239">
        <v>9.308276368835261E-2</v>
      </c>
      <c r="DI1264" s="239">
        <v>9.6206123084723441E-2</v>
      </c>
      <c r="DJ1264" s="239">
        <v>0.13207514217501451</v>
      </c>
      <c r="DK1264" s="239">
        <v>9.3152394717421205E-2</v>
      </c>
      <c r="DL1264" s="239">
        <v>9.5782559308649137E-2</v>
      </c>
      <c r="DM1264" s="239">
        <v>0.13160064591425136</v>
      </c>
      <c r="DN1264" s="249" t="e">
        <f t="shared" si="1297"/>
        <v>#VALUE!</v>
      </c>
      <c r="DO1264" s="239">
        <v>0.13160064591425136</v>
      </c>
      <c r="DP1264" s="239">
        <v>0.13045704586874804</v>
      </c>
      <c r="DQ1264" s="239">
        <v>0.13319912243846926</v>
      </c>
      <c r="DR1264" s="239">
        <v>0.13811992448970731</v>
      </c>
      <c r="DS1264" s="239">
        <v>0.13211249422049615</v>
      </c>
      <c r="DT1264" s="239">
        <v>0.13473557152200724</v>
      </c>
      <c r="DU1264" s="239">
        <v>0.31861237462268716</v>
      </c>
      <c r="DV1264" s="250" t="e">
        <f t="shared" si="1298"/>
        <v>#VALUE!</v>
      </c>
      <c r="DW1264" s="251" t="e">
        <f t="shared" si="1298"/>
        <v>#VALUE!</v>
      </c>
      <c r="DX1264" s="252" t="e">
        <f t="shared" si="1298"/>
        <v>#VALUE!</v>
      </c>
      <c r="DY1264" s="27"/>
      <c r="DZ1264" s="239" t="e">
        <f t="shared" si="1299"/>
        <v>#VALUE!</v>
      </c>
      <c r="EA1264" s="27"/>
      <c r="EB1264" s="27"/>
      <c r="EC1264" s="239" t="e">
        <f t="shared" si="1300"/>
        <v>#VALUE!</v>
      </c>
      <c r="ED1264" s="27"/>
      <c r="EE1264" s="27"/>
      <c r="EF1264" s="239" t="e">
        <f t="shared" si="1301"/>
        <v>#VALUE!</v>
      </c>
      <c r="EI1264" s="239" t="e">
        <f t="shared" si="1302"/>
        <v>#VALUE!</v>
      </c>
      <c r="EJ1264" s="27"/>
      <c r="EK1264" s="27"/>
      <c r="EL1264" s="239" t="e">
        <f t="shared" si="1303"/>
        <v>#VALUE!</v>
      </c>
      <c r="EM1264" s="27"/>
      <c r="EN1264" s="27"/>
      <c r="EO1264" s="239" t="e">
        <f t="shared" si="1304"/>
        <v>#VALUE!</v>
      </c>
      <c r="EP1264" s="27"/>
      <c r="EQ1264" s="27"/>
      <c r="ER1264" s="27"/>
      <c r="ES1264" s="27"/>
      <c r="ET1264" s="27"/>
      <c r="EU1264" s="27"/>
      <c r="EV1264" s="27"/>
      <c r="EW1264" s="27"/>
      <c r="EX1264" s="27"/>
      <c r="EY1264" s="27"/>
      <c r="EZ1264" s="27"/>
      <c r="FA1264" s="27"/>
      <c r="FB1264" s="27"/>
      <c r="FC1264" s="27"/>
      <c r="FD1264" s="27"/>
      <c r="FE1264" s="27"/>
      <c r="FF1264" s="27"/>
      <c r="FG1264" s="27"/>
      <c r="FH1264" s="27"/>
    </row>
    <row r="1265" spans="1:164" ht="15.5" x14ac:dyDescent="0.35">
      <c r="A1265" s="253" t="s">
        <v>443</v>
      </c>
      <c r="B1265" s="239" t="e">
        <f t="shared" si="1286"/>
        <v>#VALUE!</v>
      </c>
      <c r="C1265" s="239" t="e">
        <f t="shared" si="1286"/>
        <v>#VALUE!</v>
      </c>
      <c r="D1265" s="239" t="e">
        <f t="shared" si="1286"/>
        <v>#VALUE!</v>
      </c>
      <c r="E1265" s="239" t="e">
        <f t="shared" si="1286"/>
        <v>#VALUE!</v>
      </c>
      <c r="F1265" s="239" t="e">
        <f t="shared" si="1286"/>
        <v>#VALUE!</v>
      </c>
      <c r="G1265" s="239" t="e">
        <f t="shared" si="1286"/>
        <v>#VALUE!</v>
      </c>
      <c r="H1265" s="239" t="e">
        <f t="shared" si="1286"/>
        <v>#VALUE!</v>
      </c>
      <c r="I1265" s="239" t="e">
        <f t="shared" si="1286"/>
        <v>#VALUE!</v>
      </c>
      <c r="J1265" s="239" t="e">
        <f t="shared" si="1286"/>
        <v>#VALUE!</v>
      </c>
      <c r="K1265" s="239" t="e">
        <f t="shared" si="1286"/>
        <v>#VALUE!</v>
      </c>
      <c r="L1265" s="239" t="e">
        <f t="shared" si="1286"/>
        <v>#VALUE!</v>
      </c>
      <c r="M1265" s="239" t="e">
        <f t="shared" si="1286"/>
        <v>#VALUE!</v>
      </c>
      <c r="N1265" s="239" t="e">
        <f t="shared" si="1286"/>
        <v>#VALUE!</v>
      </c>
      <c r="O1265" s="239" t="e">
        <f t="shared" si="1286"/>
        <v>#VALUE!</v>
      </c>
      <c r="P1265" s="239" t="e">
        <f t="shared" si="1286"/>
        <v>#VALUE!</v>
      </c>
      <c r="Q1265" s="239" t="e">
        <f t="shared" si="1286"/>
        <v>#VALUE!</v>
      </c>
      <c r="R1265" s="239" t="e">
        <f t="shared" si="1286"/>
        <v>#VALUE!</v>
      </c>
      <c r="S1265" s="239" t="e">
        <f t="shared" si="1286"/>
        <v>#VALUE!</v>
      </c>
      <c r="T1265" s="239" t="e">
        <f t="shared" si="1286"/>
        <v>#VALUE!</v>
      </c>
      <c r="U1265" s="239" t="e">
        <f t="shared" si="1286"/>
        <v>#VALUE!</v>
      </c>
      <c r="V1265" s="239" t="e">
        <f t="shared" si="1286"/>
        <v>#VALUE!</v>
      </c>
      <c r="W1265" s="239" t="e">
        <f t="shared" si="1286"/>
        <v>#VALUE!</v>
      </c>
      <c r="X1265" s="248" t="e">
        <f t="shared" si="1286"/>
        <v>#VALUE!</v>
      </c>
      <c r="Y1265" s="248" t="e">
        <f t="shared" si="1286"/>
        <v>#VALUE!</v>
      </c>
      <c r="Z1265" s="239" t="e">
        <f t="shared" si="1286"/>
        <v>#VALUE!</v>
      </c>
      <c r="AA1265" s="239" t="e">
        <f t="shared" si="1286"/>
        <v>#VALUE!</v>
      </c>
      <c r="AB1265" s="239">
        <v>0</v>
      </c>
      <c r="AC1265" s="239">
        <v>0</v>
      </c>
      <c r="AD1265" s="239">
        <v>1.3437318408862751E-2</v>
      </c>
      <c r="AE1265" s="239" t="e">
        <f t="shared" si="1287"/>
        <v>#VALUE!</v>
      </c>
      <c r="AF1265" s="239">
        <v>0</v>
      </c>
      <c r="AG1265" s="239">
        <v>0</v>
      </c>
      <c r="AH1265" s="239">
        <v>0</v>
      </c>
      <c r="AI1265" s="239">
        <v>0</v>
      </c>
      <c r="AJ1265" s="248" t="e">
        <f t="shared" si="1288"/>
        <v>#VALUE!</v>
      </c>
      <c r="AK1265" s="248">
        <v>-4.9278703194750216E-2</v>
      </c>
      <c r="AL1265" s="248">
        <v>-8.9683392601750844E-2</v>
      </c>
      <c r="AM1265" s="248">
        <v>-9.1893057695774993E-2</v>
      </c>
      <c r="AN1265" s="248">
        <v>-9.2158647267192806E-2</v>
      </c>
      <c r="AO1265" s="248" t="e">
        <f t="shared" si="1289"/>
        <v>#VALUE!</v>
      </c>
      <c r="AP1265" s="248">
        <v>0</v>
      </c>
      <c r="AQ1265" s="248">
        <v>-1.2519536207626821E-2</v>
      </c>
      <c r="AR1265" s="248">
        <v>-1.2136926919887082E-2</v>
      </c>
      <c r="AS1265" s="248" t="e">
        <f t="shared" si="1290"/>
        <v>#VALUE!</v>
      </c>
      <c r="AT1265" s="248">
        <v>0</v>
      </c>
      <c r="AU1265" s="248">
        <v>-0.47312819456917088</v>
      </c>
      <c r="AV1265" s="248">
        <v>0.2913402016210585</v>
      </c>
      <c r="AW1265" s="248">
        <v>0.28621147185425933</v>
      </c>
      <c r="AX1265" s="248" t="e">
        <f t="shared" si="1291"/>
        <v>#VALUE!</v>
      </c>
      <c r="AY1265" s="248"/>
      <c r="AZ1265" s="248">
        <v>-0.41295975305147836</v>
      </c>
      <c r="BA1265" s="248">
        <v>-0.71929539717265656</v>
      </c>
      <c r="BB1265" s="248">
        <v>-0.21545199663397405</v>
      </c>
      <c r="BC1265" s="248">
        <v>-0.2223593227415242</v>
      </c>
      <c r="BD1265" s="248">
        <v>0.17922659982012853</v>
      </c>
      <c r="BE1265" s="248">
        <v>0.18421971979488266</v>
      </c>
      <c r="BF1265" s="248">
        <f t="shared" si="1292"/>
        <v>0.22104267316506049</v>
      </c>
      <c r="BG1265" s="248">
        <v>-0.18610963149715351</v>
      </c>
      <c r="BH1265" s="248">
        <v>-0.19753764447661534</v>
      </c>
      <c r="BI1265" s="248">
        <v>-0.28614115744627194</v>
      </c>
      <c r="BJ1265" s="248">
        <v>-0.1388184244950883</v>
      </c>
      <c r="BK1265" s="248">
        <v>-0.28650563493286635</v>
      </c>
      <c r="BL1265" s="248">
        <v>-0.10609972817363207</v>
      </c>
      <c r="BM1265" s="248">
        <v>-0.28929875351774453</v>
      </c>
      <c r="BN1265" s="248">
        <v>-0.10716439187801657</v>
      </c>
      <c r="BO1265" s="248" t="e">
        <f t="shared" si="1293"/>
        <v>#VALUE!</v>
      </c>
      <c r="BP1265" s="248">
        <v>-0.29001866083005756</v>
      </c>
      <c r="BQ1265" s="248">
        <v>-0.31097719837325005</v>
      </c>
      <c r="BR1265" s="248">
        <v>-0.34869289238064699</v>
      </c>
      <c r="BS1265" s="248">
        <v>-0.37702986019333967</v>
      </c>
      <c r="BT1265" s="248">
        <v>-0.18303951948636016</v>
      </c>
      <c r="BU1265" s="248">
        <v>-0.19376035730347904</v>
      </c>
      <c r="BV1265" s="248">
        <v>-0.21335512208654372</v>
      </c>
      <c r="BW1265" s="248">
        <v>-0.1781047516654021</v>
      </c>
      <c r="BX1265" s="248">
        <v>-0.18389354380838821</v>
      </c>
      <c r="BY1265" s="248">
        <v>-0.19374185772219288</v>
      </c>
      <c r="BZ1265" s="239">
        <v>-9.0739307064679878E-2</v>
      </c>
      <c r="CA1265" s="248">
        <f t="shared" si="1294"/>
        <v>6.625732918914122E-2</v>
      </c>
      <c r="CB1265" s="248">
        <v>-0.32204802247476355</v>
      </c>
      <c r="CC1265" s="248">
        <v>-0.32515515796544164</v>
      </c>
      <c r="CD1265" s="248">
        <v>-0.34300278895439384</v>
      </c>
      <c r="CE1265" s="248">
        <v>-0.3771351597285148</v>
      </c>
      <c r="CF1265" s="248">
        <v>-0.38100111533443326</v>
      </c>
      <c r="CG1265" s="248">
        <v>-0.40174582044907992</v>
      </c>
      <c r="CH1265" s="248">
        <v>-0.46367923791386978</v>
      </c>
      <c r="CI1265" s="248">
        <v>-0.47522809730885363</v>
      </c>
      <c r="CJ1265" s="239">
        <v>-0.45978217807485433</v>
      </c>
      <c r="CK1265" s="239">
        <v>-0.46904973892036217</v>
      </c>
      <c r="CL1265" s="248">
        <f t="shared" si="1295"/>
        <v>0.17189971659716111</v>
      </c>
      <c r="CM1265" s="248">
        <v>-0.340881883500676</v>
      </c>
      <c r="CN1265" s="248">
        <v>-0.32470186572539778</v>
      </c>
      <c r="CO1265" s="248">
        <v>-0.32302420277049737</v>
      </c>
      <c r="CP1265" s="248">
        <v>-0.30096843977922383</v>
      </c>
      <c r="CQ1265" s="248">
        <v>-0.32180803914389194</v>
      </c>
      <c r="CR1265" s="248">
        <v>-0.33967382642289634</v>
      </c>
      <c r="CS1265" s="248">
        <v>-0.34326046873698723</v>
      </c>
      <c r="CT1265" s="248">
        <v>-0.356556617276864</v>
      </c>
      <c r="CU1265" s="248">
        <v>-0.38911680753537597</v>
      </c>
      <c r="CV1265" s="248">
        <v>-0.34179852549331191</v>
      </c>
      <c r="CW1265" s="248">
        <v>-0.35160692232216617</v>
      </c>
      <c r="CX1265" s="248">
        <v>-0.34455891122947579</v>
      </c>
      <c r="CY1265" s="248">
        <v>-0.34792905022044368</v>
      </c>
      <c r="CZ1265" s="248">
        <v>-0.35828687436352208</v>
      </c>
      <c r="DA1265" s="248">
        <f t="shared" si="1296"/>
        <v>-0.27391423277796922</v>
      </c>
      <c r="DB1265" s="239">
        <v>0</v>
      </c>
      <c r="DC1265" s="239">
        <v>0</v>
      </c>
      <c r="DD1265" s="239">
        <v>0</v>
      </c>
      <c r="DE1265" s="239">
        <v>0</v>
      </c>
      <c r="DF1265" s="239">
        <v>0</v>
      </c>
      <c r="DG1265" s="239">
        <v>0</v>
      </c>
      <c r="DH1265" s="239">
        <v>0</v>
      </c>
      <c r="DI1265" s="239">
        <v>0</v>
      </c>
      <c r="DJ1265" s="239">
        <v>3.221344931097915E-2</v>
      </c>
      <c r="DK1265" s="239">
        <v>0</v>
      </c>
      <c r="DL1265" s="239">
        <v>0</v>
      </c>
      <c r="DM1265" s="239">
        <v>3.2097718515671066E-2</v>
      </c>
      <c r="DN1265" s="249">
        <f t="shared" si="1297"/>
        <v>-5.4888408624444739E-2</v>
      </c>
      <c r="DO1265" s="239">
        <v>3.2097718515671066E-2</v>
      </c>
      <c r="DP1265" s="239">
        <v>0</v>
      </c>
      <c r="DQ1265" s="239">
        <v>0</v>
      </c>
      <c r="DR1265" s="239">
        <v>0</v>
      </c>
      <c r="DS1265" s="239">
        <v>0</v>
      </c>
      <c r="DT1265" s="239">
        <v>0</v>
      </c>
      <c r="DU1265" s="239">
        <v>0.18862417743737797</v>
      </c>
      <c r="DV1265" s="250">
        <f t="shared" si="1298"/>
        <v>9.0278613799999935E-2</v>
      </c>
      <c r="DW1265" s="251">
        <f t="shared" si="1298"/>
        <v>0.1332888997487105</v>
      </c>
      <c r="DX1265" s="252">
        <f t="shared" si="1298"/>
        <v>0</v>
      </c>
      <c r="DY1265" s="27"/>
      <c r="DZ1265" s="239">
        <f t="shared" si="1299"/>
        <v>0.12158336098193903</v>
      </c>
      <c r="EA1265" s="27"/>
      <c r="EB1265" s="27"/>
      <c r="EC1265" s="239">
        <f t="shared" si="1300"/>
        <v>5.8467738606832173E-2</v>
      </c>
      <c r="ED1265" s="27"/>
      <c r="EE1265" s="27"/>
      <c r="EF1265" s="239" t="e">
        <f t="shared" si="1301"/>
        <v>#VALUE!</v>
      </c>
      <c r="EI1265" s="239" t="e">
        <f t="shared" si="1302"/>
        <v>#VALUE!</v>
      </c>
      <c r="EJ1265" s="27"/>
      <c r="EK1265" s="27"/>
      <c r="EL1265" s="239" t="e">
        <f t="shared" si="1303"/>
        <v>#VALUE!</v>
      </c>
      <c r="EM1265" s="27"/>
      <c r="EN1265" s="27"/>
      <c r="EO1265" s="239" t="e">
        <f t="shared" si="1304"/>
        <v>#VALUE!</v>
      </c>
      <c r="EP1265" s="27"/>
      <c r="EQ1265" s="27"/>
      <c r="ER1265" s="27"/>
      <c r="ES1265" s="27"/>
      <c r="ET1265" s="27"/>
      <c r="EU1265" s="27"/>
      <c r="EV1265" s="27"/>
      <c r="EW1265" s="27"/>
      <c r="EX1265" s="27"/>
      <c r="EY1265" s="27"/>
      <c r="EZ1265" s="27"/>
      <c r="FA1265" s="27"/>
      <c r="FB1265" s="27"/>
      <c r="FC1265" s="27"/>
      <c r="FD1265" s="27"/>
      <c r="FE1265" s="27"/>
      <c r="FF1265" s="27"/>
      <c r="FG1265" s="27"/>
      <c r="FH1265" s="27"/>
    </row>
    <row r="1266" spans="1:164" ht="15.5" x14ac:dyDescent="0.35">
      <c r="A1266" s="247" t="s">
        <v>444</v>
      </c>
      <c r="B1266" s="239" t="e">
        <f t="shared" si="1286"/>
        <v>#VALUE!</v>
      </c>
      <c r="C1266" s="239" t="e">
        <f t="shared" si="1286"/>
        <v>#VALUE!</v>
      </c>
      <c r="D1266" s="239" t="e">
        <f t="shared" si="1286"/>
        <v>#VALUE!</v>
      </c>
      <c r="E1266" s="239" t="e">
        <f t="shared" si="1286"/>
        <v>#VALUE!</v>
      </c>
      <c r="F1266" s="239" t="e">
        <f t="shared" si="1286"/>
        <v>#VALUE!</v>
      </c>
      <c r="G1266" s="239" t="e">
        <f t="shared" si="1286"/>
        <v>#VALUE!</v>
      </c>
      <c r="H1266" s="239" t="e">
        <f t="shared" si="1286"/>
        <v>#VALUE!</v>
      </c>
      <c r="I1266" s="239" t="e">
        <f t="shared" si="1286"/>
        <v>#VALUE!</v>
      </c>
      <c r="J1266" s="239" t="e">
        <f t="shared" si="1286"/>
        <v>#VALUE!</v>
      </c>
      <c r="K1266" s="239" t="e">
        <f t="shared" si="1286"/>
        <v>#VALUE!</v>
      </c>
      <c r="L1266" s="239" t="e">
        <f t="shared" si="1286"/>
        <v>#VALUE!</v>
      </c>
      <c r="M1266" s="239" t="e">
        <f t="shared" si="1286"/>
        <v>#VALUE!</v>
      </c>
      <c r="N1266" s="239" t="e">
        <f t="shared" si="1286"/>
        <v>#VALUE!</v>
      </c>
      <c r="O1266" s="239" t="e">
        <f t="shared" si="1286"/>
        <v>#VALUE!</v>
      </c>
      <c r="P1266" s="239" t="e">
        <f t="shared" si="1286"/>
        <v>#VALUE!</v>
      </c>
      <c r="Q1266" s="239" t="e">
        <f t="shared" si="1286"/>
        <v>#VALUE!</v>
      </c>
      <c r="R1266" s="239" t="e">
        <f t="shared" si="1286"/>
        <v>#VALUE!</v>
      </c>
      <c r="S1266" s="239" t="e">
        <f t="shared" si="1286"/>
        <v>#VALUE!</v>
      </c>
      <c r="T1266" s="239" t="e">
        <f t="shared" si="1286"/>
        <v>#VALUE!</v>
      </c>
      <c r="U1266" s="239" t="e">
        <f t="shared" si="1286"/>
        <v>#VALUE!</v>
      </c>
      <c r="V1266" s="239" t="e">
        <f t="shared" si="1286"/>
        <v>#VALUE!</v>
      </c>
      <c r="W1266" s="239" t="e">
        <f t="shared" si="1286"/>
        <v>#VALUE!</v>
      </c>
      <c r="X1266" s="248" t="e">
        <f t="shared" si="1286"/>
        <v>#VALUE!</v>
      </c>
      <c r="Y1266" s="248" t="e">
        <f t="shared" si="1286"/>
        <v>#VALUE!</v>
      </c>
      <c r="Z1266" s="239" t="e">
        <f t="shared" si="1286"/>
        <v>#VALUE!</v>
      </c>
      <c r="AA1266" s="239" t="e">
        <f t="shared" si="1286"/>
        <v>#VALUE!</v>
      </c>
      <c r="AB1266" s="239">
        <v>9.4404006450118441E-3</v>
      </c>
      <c r="AC1266" s="239">
        <v>5.0958636626896571E-2</v>
      </c>
      <c r="AD1266" s="239">
        <v>0.3423178297321719</v>
      </c>
      <c r="AE1266" s="239" t="e">
        <f t="shared" si="1287"/>
        <v>#VALUE!</v>
      </c>
      <c r="AF1266" s="239">
        <v>6.5660317500066914E-2</v>
      </c>
      <c r="AG1266" s="239">
        <v>7.5905860647105562E-3</v>
      </c>
      <c r="AH1266" s="239">
        <v>0.68681725312036412</v>
      </c>
      <c r="AI1266" s="239">
        <v>0.82499181948528122</v>
      </c>
      <c r="AJ1266" s="248" t="e">
        <f t="shared" si="1288"/>
        <v>#VALUE!</v>
      </c>
      <c r="AK1266" s="248">
        <v>2.1220567874817098</v>
      </c>
      <c r="AL1266" s="248">
        <v>0.238524508218037</v>
      </c>
      <c r="AM1266" s="248">
        <v>0.21156520742429735</v>
      </c>
      <c r="AN1266" s="248">
        <v>0</v>
      </c>
      <c r="AO1266" s="248" t="e">
        <f t="shared" si="1289"/>
        <v>#VALUE!</v>
      </c>
      <c r="AP1266" s="248">
        <v>1.678088717785436</v>
      </c>
      <c r="AQ1266" s="248">
        <v>1.6208857536331356</v>
      </c>
      <c r="AR1266" s="248">
        <v>0.66732848927011812</v>
      </c>
      <c r="AS1266" s="248" t="e">
        <f t="shared" si="1290"/>
        <v>#VALUE!</v>
      </c>
      <c r="AT1266" s="248">
        <v>0.14380349254504912</v>
      </c>
      <c r="AU1266" s="248">
        <v>0</v>
      </c>
      <c r="AV1266" s="248">
        <v>8.1061801836653717E-5</v>
      </c>
      <c r="AW1266" s="248">
        <v>5.9698369968810201E-17</v>
      </c>
      <c r="AX1266" s="248" t="e">
        <f t="shared" si="1291"/>
        <v>#VALUE!</v>
      </c>
      <c r="AY1266" s="248"/>
      <c r="AZ1266" s="248">
        <v>5.3652250510840323E-3</v>
      </c>
      <c r="BA1266" s="248">
        <v>-0.1406335565314514</v>
      </c>
      <c r="BB1266" s="248">
        <v>2.680641147838794E-5</v>
      </c>
      <c r="BC1266" s="248">
        <v>6.1614634836910103E-6</v>
      </c>
      <c r="BD1266" s="248">
        <v>-3.3871417971196097E-16</v>
      </c>
      <c r="BE1266" s="248">
        <v>-1.1143068637664007E-16</v>
      </c>
      <c r="BF1266" s="248">
        <f t="shared" si="1292"/>
        <v>0</v>
      </c>
      <c r="BG1266" s="248">
        <v>1.1076789292227203E-2</v>
      </c>
      <c r="BH1266" s="248">
        <v>1.1636804470021489E-2</v>
      </c>
      <c r="BI1266" s="248">
        <v>6.4716109677698789E-5</v>
      </c>
      <c r="BJ1266" s="248">
        <v>6.618924228338743E-5</v>
      </c>
      <c r="BK1266" s="248">
        <v>5.1213710102109023E-17</v>
      </c>
      <c r="BL1266" s="248">
        <v>-1.615465523997761E-16</v>
      </c>
      <c r="BM1266" s="248">
        <v>-6.1409173392346178E-17</v>
      </c>
      <c r="BN1266" s="248">
        <v>-2.0395950048501792E-17</v>
      </c>
      <c r="BO1266" s="248" t="e">
        <f t="shared" si="1293"/>
        <v>#VALUE!</v>
      </c>
      <c r="BP1266" s="248">
        <v>7.0027481425464214E-7</v>
      </c>
      <c r="BQ1266" s="248">
        <v>-7.0881772631969514E-2</v>
      </c>
      <c r="BR1266" s="248">
        <v>0</v>
      </c>
      <c r="BS1266" s="248">
        <v>0</v>
      </c>
      <c r="BT1266" s="248">
        <v>0</v>
      </c>
      <c r="BU1266" s="248">
        <v>-3.0594447635615225E-17</v>
      </c>
      <c r="BV1266" s="248">
        <v>-8.1189114766063359E-15</v>
      </c>
      <c r="BW1266" s="248">
        <v>2.2497962222259211E-16</v>
      </c>
      <c r="BX1266" s="248">
        <v>-5.8072987424991998E-16</v>
      </c>
      <c r="BY1266" s="248">
        <v>0.49726310577022331</v>
      </c>
      <c r="BZ1266" s="239">
        <v>0</v>
      </c>
      <c r="CA1266" s="248">
        <f t="shared" si="1294"/>
        <v>0</v>
      </c>
      <c r="CB1266" s="248">
        <v>-2.065285640605909E-17</v>
      </c>
      <c r="CC1266" s="248">
        <v>0</v>
      </c>
      <c r="CD1266" s="248">
        <v>1.0829134848940171E-16</v>
      </c>
      <c r="CE1266" s="248">
        <v>0</v>
      </c>
      <c r="CF1266" s="248">
        <v>0</v>
      </c>
      <c r="CG1266" s="248">
        <v>0</v>
      </c>
      <c r="CH1266" s="248">
        <v>-7.0947705376257638E-6</v>
      </c>
      <c r="CI1266" s="248">
        <v>0</v>
      </c>
      <c r="CJ1266" s="239">
        <v>5.6077933827098439E-6</v>
      </c>
      <c r="CK1266" s="239">
        <v>5.7059940268408304E-6</v>
      </c>
      <c r="CL1266" s="248">
        <f t="shared" si="1295"/>
        <v>0</v>
      </c>
      <c r="CM1266" s="248">
        <v>9.5218140962604844E-17</v>
      </c>
      <c r="CN1266" s="248">
        <v>9.0698595372553448E-17</v>
      </c>
      <c r="CO1266" s="248">
        <v>9.0229975726103008E-17</v>
      </c>
      <c r="CP1266" s="248">
        <v>0</v>
      </c>
      <c r="CQ1266" s="248">
        <v>-7.0226770430864372E-18</v>
      </c>
      <c r="CR1266" s="248">
        <v>1.8976139156176996E-16</v>
      </c>
      <c r="CS1266" s="248">
        <v>0</v>
      </c>
      <c r="CT1266" s="248">
        <v>0</v>
      </c>
      <c r="CU1266" s="248">
        <v>0</v>
      </c>
      <c r="CV1266" s="248">
        <v>0</v>
      </c>
      <c r="CW1266" s="248">
        <v>0</v>
      </c>
      <c r="CX1266" s="248">
        <v>-3.967144353032589E-5</v>
      </c>
      <c r="CY1266" s="248">
        <v>-3.9913843387090379E-5</v>
      </c>
      <c r="CZ1266" s="248">
        <v>-0.25295030556862147</v>
      </c>
      <c r="DA1266" s="248">
        <f t="shared" si="1296"/>
        <v>0</v>
      </c>
      <c r="DB1266" s="239">
        <v>0</v>
      </c>
      <c r="DC1266" s="239">
        <v>9.1571844547325755E-17</v>
      </c>
      <c r="DD1266" s="239">
        <v>0</v>
      </c>
      <c r="DE1266" s="239">
        <v>2.0256440705779321E-17</v>
      </c>
      <c r="DF1266" s="239">
        <v>1.466458255125209E-16</v>
      </c>
      <c r="DG1266" s="239">
        <v>1.9640335282161197E-16</v>
      </c>
      <c r="DH1266" s="239">
        <v>8.5341008468687715E-17</v>
      </c>
      <c r="DI1266" s="239">
        <v>0</v>
      </c>
      <c r="DJ1266" s="239">
        <v>0</v>
      </c>
      <c r="DK1266" s="239">
        <v>0</v>
      </c>
      <c r="DL1266" s="239">
        <v>1.0977032536979292E-16</v>
      </c>
      <c r="DM1266" s="239">
        <v>9.3520985923467165E-2</v>
      </c>
      <c r="DN1266" s="249">
        <f t="shared" si="1297"/>
        <v>0</v>
      </c>
      <c r="DO1266" s="239">
        <v>9.3520985923467165E-2</v>
      </c>
      <c r="DP1266" s="239">
        <v>0</v>
      </c>
      <c r="DQ1266" s="239">
        <v>0</v>
      </c>
      <c r="DR1266" s="239">
        <v>0</v>
      </c>
      <c r="DS1266" s="239">
        <v>3.3738363850224965E-7</v>
      </c>
      <c r="DT1266" s="239">
        <v>6.5079180283616185E-8</v>
      </c>
      <c r="DU1266" s="239">
        <v>0</v>
      </c>
      <c r="DV1266" s="250">
        <f t="shared" si="1298"/>
        <v>0</v>
      </c>
      <c r="DW1266" s="251">
        <f t="shared" si="1298"/>
        <v>0</v>
      </c>
      <c r="DX1266" s="252">
        <f t="shared" si="1298"/>
        <v>-1.1502214740138013</v>
      </c>
      <c r="DY1266" s="27"/>
      <c r="DZ1266" s="239">
        <f t="shared" si="1299"/>
        <v>0</v>
      </c>
      <c r="EA1266" s="27"/>
      <c r="EB1266" s="27"/>
      <c r="EC1266" s="239">
        <f t="shared" si="1300"/>
        <v>0</v>
      </c>
      <c r="ED1266" s="27"/>
      <c r="EE1266" s="27"/>
      <c r="EF1266" s="239" t="e">
        <f t="shared" si="1301"/>
        <v>#VALUE!</v>
      </c>
      <c r="EI1266" s="239" t="e">
        <f t="shared" si="1302"/>
        <v>#VALUE!</v>
      </c>
      <c r="EJ1266" s="27"/>
      <c r="EK1266" s="27"/>
      <c r="EL1266" s="239" t="e">
        <f t="shared" si="1303"/>
        <v>#VALUE!</v>
      </c>
      <c r="EM1266" s="27"/>
      <c r="EN1266" s="27"/>
      <c r="EO1266" s="239" t="e">
        <f t="shared" si="1304"/>
        <v>#VALUE!</v>
      </c>
      <c r="EP1266" s="27"/>
      <c r="EQ1266" s="27"/>
      <c r="ER1266" s="27"/>
      <c r="ES1266" s="27"/>
      <c r="ET1266" s="27"/>
      <c r="EU1266" s="27"/>
      <c r="EV1266" s="27"/>
      <c r="EW1266" s="27"/>
      <c r="EX1266" s="27"/>
      <c r="EY1266" s="27"/>
      <c r="EZ1266" s="27"/>
      <c r="FA1266" s="27"/>
      <c r="FB1266" s="27"/>
      <c r="FC1266" s="27"/>
      <c r="FD1266" s="27"/>
      <c r="FE1266" s="27"/>
      <c r="FF1266" s="27"/>
      <c r="FG1266" s="27"/>
      <c r="FH1266" s="27"/>
    </row>
    <row r="1267" spans="1:164" ht="15.5" x14ac:dyDescent="0.35">
      <c r="A1267" s="246"/>
      <c r="B1267" s="239"/>
      <c r="C1267" s="239"/>
      <c r="D1267" s="239"/>
      <c r="E1267" s="239"/>
      <c r="F1267" s="239"/>
      <c r="G1267" s="239"/>
      <c r="H1267" s="239"/>
      <c r="I1267" s="239"/>
      <c r="J1267" s="239"/>
      <c r="K1267" s="239"/>
      <c r="L1267" s="239"/>
      <c r="M1267" s="239"/>
      <c r="N1267" s="239"/>
      <c r="O1267" s="239"/>
      <c r="P1267" s="239"/>
      <c r="Q1267" s="239"/>
      <c r="R1267" s="239"/>
      <c r="S1267" s="239"/>
      <c r="T1267" s="239"/>
      <c r="U1267" s="239"/>
      <c r="V1267" s="239"/>
      <c r="W1267" s="239"/>
      <c r="X1267" s="248"/>
      <c r="Y1267" s="248"/>
      <c r="Z1267" s="239"/>
      <c r="AA1267" s="239"/>
      <c r="AB1267" s="239"/>
      <c r="AC1267" s="239"/>
      <c r="AD1267" s="239"/>
      <c r="AE1267" s="239"/>
      <c r="AF1267" s="239"/>
      <c r="AG1267" s="239"/>
      <c r="AH1267" s="239"/>
      <c r="AI1267" s="239"/>
      <c r="AJ1267" s="248"/>
      <c r="AK1267" s="248"/>
      <c r="AL1267" s="248"/>
      <c r="AM1267" s="248"/>
      <c r="AN1267" s="248"/>
      <c r="AO1267" s="248"/>
      <c r="AP1267" s="248"/>
      <c r="AQ1267" s="248"/>
      <c r="AR1267" s="248"/>
      <c r="AS1267" s="248"/>
      <c r="AT1267" s="248"/>
      <c r="AU1267" s="248"/>
      <c r="AV1267" s="248"/>
      <c r="AW1267" s="248"/>
      <c r="AX1267" s="248"/>
      <c r="AY1267" s="248"/>
      <c r="AZ1267" s="248"/>
      <c r="BA1267" s="248"/>
      <c r="BB1267" s="248"/>
      <c r="BC1267" s="248"/>
      <c r="BD1267" s="248"/>
      <c r="BE1267" s="248"/>
      <c r="BF1267" s="248"/>
      <c r="BG1267" s="248"/>
      <c r="BH1267" s="248"/>
      <c r="BI1267" s="248"/>
      <c r="BJ1267" s="248"/>
      <c r="BK1267" s="248"/>
      <c r="BL1267" s="248"/>
      <c r="BM1267" s="248"/>
      <c r="BN1267" s="248"/>
      <c r="BO1267" s="248"/>
      <c r="BP1267" s="248"/>
      <c r="BQ1267" s="248"/>
      <c r="BR1267" s="248"/>
      <c r="BS1267" s="248"/>
      <c r="BT1267" s="248"/>
      <c r="BU1267" s="248"/>
      <c r="BV1267" s="248"/>
      <c r="BW1267" s="248"/>
      <c r="BX1267" s="248"/>
      <c r="BY1267" s="248"/>
      <c r="BZ1267" s="239"/>
      <c r="CA1267" s="248"/>
      <c r="CB1267" s="248"/>
      <c r="CC1267" s="248"/>
      <c r="CD1267" s="248"/>
      <c r="CE1267" s="248"/>
      <c r="CF1267" s="248"/>
      <c r="CG1267" s="248"/>
      <c r="CH1267" s="248"/>
      <c r="CI1267" s="248"/>
      <c r="CJ1267" s="239"/>
      <c r="CK1267" s="239"/>
      <c r="CL1267" s="248"/>
      <c r="CM1267" s="248"/>
      <c r="CN1267" s="248"/>
      <c r="CO1267" s="248"/>
      <c r="CP1267" s="248"/>
      <c r="CQ1267" s="248"/>
      <c r="CR1267" s="248"/>
      <c r="CS1267" s="248"/>
      <c r="CT1267" s="248"/>
      <c r="CU1267" s="248"/>
      <c r="CV1267" s="248"/>
      <c r="CW1267" s="248"/>
      <c r="CX1267" s="248"/>
      <c r="CY1267" s="248"/>
      <c r="CZ1267" s="248"/>
      <c r="DA1267" s="248"/>
      <c r="DB1267" s="239"/>
      <c r="DC1267" s="239"/>
      <c r="DD1267" s="239"/>
      <c r="DE1267" s="239"/>
      <c r="DF1267" s="239"/>
      <c r="DG1267" s="239"/>
      <c r="DH1267" s="239"/>
      <c r="DI1267" s="239"/>
      <c r="DJ1267" s="239"/>
      <c r="DK1267" s="239"/>
      <c r="DL1267" s="239"/>
      <c r="DM1267" s="239"/>
      <c r="DN1267" s="249"/>
      <c r="DO1267" s="239"/>
      <c r="DP1267" s="239"/>
      <c r="DQ1267" s="239"/>
      <c r="DR1267" s="239"/>
      <c r="DS1267" s="239"/>
      <c r="DT1267" s="239"/>
      <c r="DU1267" s="239"/>
      <c r="DV1267" s="250"/>
      <c r="DW1267" s="251"/>
      <c r="DX1267" s="252"/>
      <c r="DY1267" s="27"/>
      <c r="DZ1267" s="239"/>
      <c r="EA1267" s="27"/>
      <c r="EB1267" s="27"/>
      <c r="EC1267" s="239"/>
      <c r="ED1267" s="27"/>
      <c r="EE1267" s="27"/>
      <c r="EF1267" s="239"/>
      <c r="EI1267" s="239"/>
      <c r="EJ1267" s="27"/>
      <c r="EK1267" s="27"/>
      <c r="EL1267" s="239"/>
      <c r="EM1267" s="27"/>
      <c r="EN1267" s="27"/>
      <c r="EO1267" s="239"/>
      <c r="EP1267" s="27"/>
      <c r="EQ1267" s="27"/>
      <c r="ER1267" s="27"/>
      <c r="ES1267" s="27"/>
      <c r="ET1267" s="27"/>
      <c r="EU1267" s="27"/>
      <c r="EV1267" s="27"/>
      <c r="EW1267" s="27"/>
      <c r="EX1267" s="27"/>
      <c r="EY1267" s="27"/>
      <c r="EZ1267" s="27"/>
      <c r="FA1267" s="27"/>
      <c r="FB1267" s="27"/>
      <c r="FC1267" s="27"/>
      <c r="FD1267" s="27"/>
      <c r="FE1267" s="27"/>
      <c r="FF1267" s="27"/>
      <c r="FG1267" s="27"/>
      <c r="FH1267" s="27"/>
    </row>
    <row r="1268" spans="1:164" ht="15.5" x14ac:dyDescent="0.35">
      <c r="A1268" s="247" t="s">
        <v>445</v>
      </c>
      <c r="B1268" s="239" t="e">
        <f t="shared" ref="B1268:AA1271" si="1305">B1194*100/B$955</f>
        <v>#VALUE!</v>
      </c>
      <c r="C1268" s="239" t="e">
        <f t="shared" si="1305"/>
        <v>#VALUE!</v>
      </c>
      <c r="D1268" s="239" t="e">
        <f t="shared" si="1305"/>
        <v>#VALUE!</v>
      </c>
      <c r="E1268" s="239" t="e">
        <f t="shared" si="1305"/>
        <v>#VALUE!</v>
      </c>
      <c r="F1268" s="239" t="e">
        <f t="shared" si="1305"/>
        <v>#VALUE!</v>
      </c>
      <c r="G1268" s="239" t="e">
        <f t="shared" si="1305"/>
        <v>#VALUE!</v>
      </c>
      <c r="H1268" s="239" t="e">
        <f t="shared" si="1305"/>
        <v>#VALUE!</v>
      </c>
      <c r="I1268" s="239" t="e">
        <f t="shared" si="1305"/>
        <v>#VALUE!</v>
      </c>
      <c r="J1268" s="239" t="e">
        <f t="shared" si="1305"/>
        <v>#VALUE!</v>
      </c>
      <c r="K1268" s="239" t="e">
        <f t="shared" si="1305"/>
        <v>#VALUE!</v>
      </c>
      <c r="L1268" s="239" t="e">
        <f t="shared" si="1305"/>
        <v>#VALUE!</v>
      </c>
      <c r="M1268" s="239" t="e">
        <f t="shared" si="1305"/>
        <v>#VALUE!</v>
      </c>
      <c r="N1268" s="239" t="e">
        <f t="shared" si="1305"/>
        <v>#VALUE!</v>
      </c>
      <c r="O1268" s="239" t="e">
        <f t="shared" si="1305"/>
        <v>#VALUE!</v>
      </c>
      <c r="P1268" s="239" t="e">
        <f t="shared" si="1305"/>
        <v>#VALUE!</v>
      </c>
      <c r="Q1268" s="239" t="e">
        <f t="shared" si="1305"/>
        <v>#VALUE!</v>
      </c>
      <c r="R1268" s="239" t="e">
        <f t="shared" si="1305"/>
        <v>#VALUE!</v>
      </c>
      <c r="S1268" s="239" t="e">
        <f t="shared" si="1305"/>
        <v>#VALUE!</v>
      </c>
      <c r="T1268" s="239" t="e">
        <f t="shared" si="1305"/>
        <v>#VALUE!</v>
      </c>
      <c r="U1268" s="239" t="e">
        <f t="shared" si="1305"/>
        <v>#VALUE!</v>
      </c>
      <c r="V1268" s="239" t="e">
        <f t="shared" si="1305"/>
        <v>#VALUE!</v>
      </c>
      <c r="W1268" s="239" t="e">
        <f t="shared" si="1305"/>
        <v>#VALUE!</v>
      </c>
      <c r="X1268" s="248" t="e">
        <f t="shared" si="1305"/>
        <v>#VALUE!</v>
      </c>
      <c r="Y1268" s="248" t="e">
        <f t="shared" si="1305"/>
        <v>#VALUE!</v>
      </c>
      <c r="Z1268" s="239" t="e">
        <f t="shared" si="1305"/>
        <v>#VALUE!</v>
      </c>
      <c r="AA1268" s="239" t="e">
        <f t="shared" si="1305"/>
        <v>#VALUE!</v>
      </c>
      <c r="AB1268" s="239">
        <v>-2.1658856835712839</v>
      </c>
      <c r="AC1268" s="239">
        <v>-3.5822280633764398</v>
      </c>
      <c r="AD1268" s="239">
        <v>-3.0874092435836777</v>
      </c>
      <c r="AE1268" s="239" t="e">
        <f>AE1194*100/AE$955</f>
        <v>#VALUE!</v>
      </c>
      <c r="AF1268" s="239">
        <v>-1.80245321025022</v>
      </c>
      <c r="AG1268" s="239">
        <v>-1.3133375641184999</v>
      </c>
      <c r="AH1268" s="239">
        <v>-0.25007408925485214</v>
      </c>
      <c r="AI1268" s="239">
        <v>0.6451501778573272</v>
      </c>
      <c r="AJ1268" s="248" t="e">
        <f>AJ1194*100/AJ$955</f>
        <v>#VALUE!</v>
      </c>
      <c r="AK1268" s="248">
        <v>1.1169377501635098</v>
      </c>
      <c r="AL1268" s="248">
        <v>0.39674923272329587</v>
      </c>
      <c r="AM1268" s="248">
        <v>0.69830521684870472</v>
      </c>
      <c r="AN1268" s="248">
        <v>-3.5714375524750402E-2</v>
      </c>
      <c r="AO1268" s="248" t="e">
        <f>AO1194*100/AO$955</f>
        <v>#VALUE!</v>
      </c>
      <c r="AP1268" s="248">
        <v>2.3811797369165237</v>
      </c>
      <c r="AQ1268" s="248">
        <v>3.1319306617968485</v>
      </c>
      <c r="AR1268" s="248">
        <v>2.2800584986583816</v>
      </c>
      <c r="AS1268" s="248" t="e">
        <f>AS1194*100/AS$955</f>
        <v>#VALUE!</v>
      </c>
      <c r="AT1268" s="248">
        <v>0.54031565632302692</v>
      </c>
      <c r="AU1268" s="248">
        <v>1.3378869424285704</v>
      </c>
      <c r="AV1268" s="248">
        <v>-0.26308479653320932</v>
      </c>
      <c r="AW1268" s="248">
        <v>-0.36585941537685374</v>
      </c>
      <c r="AX1268" s="248" t="e">
        <f>AX1194*100/AX$955</f>
        <v>#VALUE!</v>
      </c>
      <c r="AY1268" s="248"/>
      <c r="AZ1268" s="248">
        <v>-1.5910158056354808</v>
      </c>
      <c r="BA1268" s="248">
        <v>-1.363801242979416</v>
      </c>
      <c r="BB1268" s="248">
        <v>-0.75668598386100849</v>
      </c>
      <c r="BC1268" s="248">
        <v>-0.68005766651590327</v>
      </c>
      <c r="BD1268" s="248">
        <v>3.7735520645828469E-2</v>
      </c>
      <c r="BE1268" s="248">
        <v>3.8869137970596587E-2</v>
      </c>
      <c r="BF1268" s="248" t="e">
        <f>BF1194*100/BF$955</f>
        <v>#VALUE!</v>
      </c>
      <c r="BG1268" s="248">
        <v>0.24386176722151839</v>
      </c>
      <c r="BH1268" s="248">
        <v>0.26722963080135792</v>
      </c>
      <c r="BI1268" s="248">
        <v>2.0278447170853031</v>
      </c>
      <c r="BJ1268" s="248">
        <v>2.2086572694934996</v>
      </c>
      <c r="BK1268" s="248">
        <v>1.1891371889789515</v>
      </c>
      <c r="BL1268" s="248">
        <v>0.87820801011509408</v>
      </c>
      <c r="BM1268" s="248">
        <v>1.1425063357877105</v>
      </c>
      <c r="BN1268" s="248">
        <v>0.93065965248302462</v>
      </c>
      <c r="BO1268" s="248" t="e">
        <f>BO1194*100/BO$955</f>
        <v>#VALUE!</v>
      </c>
      <c r="BP1268" s="248">
        <v>-0.5830534716828526</v>
      </c>
      <c r="BQ1268" s="248">
        <v>-0.58039929088307163</v>
      </c>
      <c r="BR1268" s="248">
        <v>-2.5880201983569986</v>
      </c>
      <c r="BS1268" s="248">
        <v>-2.7532792586225425</v>
      </c>
      <c r="BT1268" s="248">
        <v>-0.57100805121721021</v>
      </c>
      <c r="BU1268" s="248">
        <v>-0.61306422918678438</v>
      </c>
      <c r="BV1268" s="248">
        <v>-0.79833456643588874</v>
      </c>
      <c r="BW1268" s="248">
        <v>1.3159726217592089</v>
      </c>
      <c r="BX1268" s="248">
        <v>1.3505715502981641</v>
      </c>
      <c r="BY1268" s="248">
        <v>0.77064404785997986</v>
      </c>
      <c r="BZ1268" s="239">
        <v>1.79411003871465</v>
      </c>
      <c r="CA1268" s="248" t="e">
        <f>CA1194*100/CA$955</f>
        <v>#VALUE!</v>
      </c>
      <c r="CB1268" s="248">
        <v>0.48419153387427843</v>
      </c>
      <c r="CC1268" s="248">
        <v>0.51811948503945449</v>
      </c>
      <c r="CD1268" s="248">
        <v>-3.3538484410782526E-2</v>
      </c>
      <c r="CE1268" s="248">
        <v>0.62177375614873021</v>
      </c>
      <c r="CF1268" s="248">
        <v>0.62788985046179258</v>
      </c>
      <c r="CG1268" s="248">
        <v>-0.17949067715242509</v>
      </c>
      <c r="CH1268" s="248">
        <v>0.92311257264452806</v>
      </c>
      <c r="CI1268" s="248">
        <v>0.84350135339688936</v>
      </c>
      <c r="CJ1268" s="239">
        <v>0.89434133181801778</v>
      </c>
      <c r="CK1268" s="239">
        <v>0.91208342989208835</v>
      </c>
      <c r="CL1268" s="248" t="e">
        <f>CL1194*100/CL$955</f>
        <v>#VALUE!</v>
      </c>
      <c r="CM1268" s="248">
        <v>-0.38093597514299016</v>
      </c>
      <c r="CN1268" s="248">
        <v>0.42069067201910859</v>
      </c>
      <c r="CO1268" s="248">
        <v>0.41851705606423295</v>
      </c>
      <c r="CP1268" s="248">
        <v>0.83942981827189977</v>
      </c>
      <c r="CQ1268" s="248">
        <v>0.89755345781488605</v>
      </c>
      <c r="CR1268" s="248">
        <v>0.94738285049107529</v>
      </c>
      <c r="CS1268" s="248">
        <v>2.4204127151159303</v>
      </c>
      <c r="CT1268" s="248">
        <v>2.5141670792767692</v>
      </c>
      <c r="CU1268" s="248">
        <v>2.1169807267103193</v>
      </c>
      <c r="CV1268" s="248">
        <v>2.2961685969058498</v>
      </c>
      <c r="CW1268" s="248">
        <v>2.3638043399315545</v>
      </c>
      <c r="CX1268" s="248">
        <v>2.4057078585114007</v>
      </c>
      <c r="CY1268" s="248">
        <v>2.4309636635518705</v>
      </c>
      <c r="CZ1268" s="248">
        <v>2.247029748313643</v>
      </c>
      <c r="DA1268" s="248" t="e">
        <f t="shared" ref="DA1268:DA1271" si="1306">DA1194*100/DA$955</f>
        <v>#VALUE!</v>
      </c>
      <c r="DB1268" s="239">
        <v>1.3212521811229088</v>
      </c>
      <c r="DC1268" s="239">
        <v>1.3082127306796167</v>
      </c>
      <c r="DD1268" s="239">
        <v>1.4124557687625152</v>
      </c>
      <c r="DE1268" s="239">
        <v>1.7043541488444034</v>
      </c>
      <c r="DF1268" s="239">
        <v>1.7632489447871518</v>
      </c>
      <c r="DG1268" s="239">
        <v>1.5673935872681828</v>
      </c>
      <c r="DH1268" s="239">
        <v>2.1742902502982644</v>
      </c>
      <c r="DI1268" s="239">
        <v>2.2478684795678636</v>
      </c>
      <c r="DJ1268" s="239">
        <v>1.9782891277409203</v>
      </c>
      <c r="DK1268" s="239">
        <v>2.276581423658643</v>
      </c>
      <c r="DL1268" s="239">
        <v>2.341478816539392</v>
      </c>
      <c r="DM1268" s="239">
        <v>1.877660893789072</v>
      </c>
      <c r="DN1268" s="249" t="e">
        <f>DN1194*100/DN$955</f>
        <v>#VALUE!</v>
      </c>
      <c r="DO1268" s="239">
        <v>1.877660893789072</v>
      </c>
      <c r="DP1268" s="239">
        <v>0.85981929124285383</v>
      </c>
      <c r="DQ1268" s="239">
        <v>0.87787590107722435</v>
      </c>
      <c r="DR1268" s="239">
        <v>0.74514753971983105</v>
      </c>
      <c r="DS1268" s="239">
        <v>0.97476235535855738</v>
      </c>
      <c r="DT1268" s="239">
        <v>1.0025287294199274</v>
      </c>
      <c r="DU1268" s="239">
        <v>3.8809095911355299E-2</v>
      </c>
      <c r="DV1268" s="250" t="e">
        <f t="shared" ref="DV1268:DX1271" si="1307">DV1194*100/DV$955</f>
        <v>#VALUE!</v>
      </c>
      <c r="DW1268" s="251" t="e">
        <f t="shared" si="1307"/>
        <v>#VALUE!</v>
      </c>
      <c r="DX1268" s="252" t="e">
        <f t="shared" si="1307"/>
        <v>#VALUE!</v>
      </c>
      <c r="DY1268" s="27"/>
      <c r="DZ1268" s="239" t="e">
        <f>DZ1194*100/DZ$955</f>
        <v>#VALUE!</v>
      </c>
      <c r="EA1268" s="27"/>
      <c r="EB1268" s="27"/>
      <c r="EC1268" s="239" t="e">
        <f>EC1194*100/EC$955</f>
        <v>#VALUE!</v>
      </c>
      <c r="ED1268" s="27"/>
      <c r="EE1268" s="27"/>
      <c r="EF1268" s="239" t="e">
        <f>EF1194*100/EF$955</f>
        <v>#VALUE!</v>
      </c>
      <c r="EI1268" s="239" t="e">
        <f>EI1194*100/EI$955</f>
        <v>#VALUE!</v>
      </c>
      <c r="EJ1268" s="27"/>
      <c r="EK1268" s="27"/>
      <c r="EL1268" s="239" t="e">
        <f>EL1194*100/EL$955</f>
        <v>#VALUE!</v>
      </c>
      <c r="EM1268" s="27"/>
      <c r="EN1268" s="27"/>
      <c r="EO1268" s="239" t="e">
        <f>EO1194*100/EO$955</f>
        <v>#VALUE!</v>
      </c>
      <c r="EP1268" s="27"/>
      <c r="EQ1268" s="27"/>
      <c r="ER1268" s="27"/>
      <c r="ES1268" s="27"/>
      <c r="ET1268" s="27"/>
      <c r="EU1268" s="27"/>
      <c r="EV1268" s="27"/>
      <c r="EW1268" s="27"/>
      <c r="EX1268" s="27"/>
      <c r="EY1268" s="27"/>
      <c r="EZ1268" s="27"/>
      <c r="FA1268" s="27"/>
      <c r="FB1268" s="27"/>
      <c r="FC1268" s="27"/>
      <c r="FD1268" s="27"/>
      <c r="FE1268" s="27"/>
      <c r="FF1268" s="27"/>
      <c r="FG1268" s="27"/>
      <c r="FH1268" s="27"/>
    </row>
    <row r="1269" spans="1:164" ht="15.5" x14ac:dyDescent="0.35">
      <c r="A1269" s="247" t="s">
        <v>446</v>
      </c>
      <c r="B1269" s="239" t="e">
        <f t="shared" si="1305"/>
        <v>#VALUE!</v>
      </c>
      <c r="C1269" s="239" t="e">
        <f t="shared" si="1305"/>
        <v>#VALUE!</v>
      </c>
      <c r="D1269" s="239" t="e">
        <f t="shared" si="1305"/>
        <v>#VALUE!</v>
      </c>
      <c r="E1269" s="239" t="e">
        <f t="shared" si="1305"/>
        <v>#VALUE!</v>
      </c>
      <c r="F1269" s="239" t="e">
        <f t="shared" si="1305"/>
        <v>#VALUE!</v>
      </c>
      <c r="G1269" s="239" t="e">
        <f t="shared" si="1305"/>
        <v>#VALUE!</v>
      </c>
      <c r="H1269" s="239" t="e">
        <f t="shared" si="1305"/>
        <v>#REF!</v>
      </c>
      <c r="I1269" s="239" t="e">
        <f t="shared" si="1305"/>
        <v>#REF!</v>
      </c>
      <c r="J1269" s="239" t="e">
        <f t="shared" si="1305"/>
        <v>#REF!</v>
      </c>
      <c r="K1269" s="239" t="e">
        <f t="shared" si="1305"/>
        <v>#REF!</v>
      </c>
      <c r="L1269" s="239" t="e">
        <f t="shared" si="1305"/>
        <v>#REF!</v>
      </c>
      <c r="M1269" s="239" t="e">
        <f t="shared" si="1305"/>
        <v>#REF!</v>
      </c>
      <c r="N1269" s="239" t="e">
        <f t="shared" si="1305"/>
        <v>#REF!</v>
      </c>
      <c r="O1269" s="239" t="e">
        <f t="shared" si="1305"/>
        <v>#REF!</v>
      </c>
      <c r="P1269" s="239" t="e">
        <f t="shared" si="1305"/>
        <v>#VALUE!</v>
      </c>
      <c r="Q1269" s="239" t="e">
        <f t="shared" si="1305"/>
        <v>#VALUE!</v>
      </c>
      <c r="R1269" s="239" t="e">
        <f t="shared" si="1305"/>
        <v>#VALUE!</v>
      </c>
      <c r="S1269" s="239" t="e">
        <f t="shared" si="1305"/>
        <v>#VALUE!</v>
      </c>
      <c r="T1269" s="239" t="e">
        <f t="shared" si="1305"/>
        <v>#VALUE!</v>
      </c>
      <c r="U1269" s="239" t="e">
        <f t="shared" si="1305"/>
        <v>#VALUE!</v>
      </c>
      <c r="V1269" s="239" t="e">
        <f t="shared" si="1305"/>
        <v>#VALUE!</v>
      </c>
      <c r="W1269" s="239" t="e">
        <f t="shared" si="1305"/>
        <v>#VALUE!</v>
      </c>
      <c r="X1269" s="248" t="e">
        <f t="shared" si="1305"/>
        <v>#VALUE!</v>
      </c>
      <c r="Y1269" s="248" t="e">
        <f t="shared" si="1305"/>
        <v>#VALUE!</v>
      </c>
      <c r="Z1269" s="239" t="e">
        <f t="shared" si="1305"/>
        <v>#VALUE!</v>
      </c>
      <c r="AA1269" s="239" t="e">
        <f t="shared" si="1305"/>
        <v>#VALUE!</v>
      </c>
      <c r="AB1269" s="239">
        <v>-0.76375329183687102</v>
      </c>
      <c r="AC1269" s="239">
        <v>-1.1999080828386324</v>
      </c>
      <c r="AD1269" s="239">
        <v>-0.75026509663170504</v>
      </c>
      <c r="AE1269" s="239" t="e">
        <f>AE1195*100/AE$955</f>
        <v>#VALUE!</v>
      </c>
      <c r="AF1269" s="239">
        <v>-0.52812991952855459</v>
      </c>
      <c r="AG1269" s="239">
        <v>0.2164968941783631</v>
      </c>
      <c r="AH1269" s="239">
        <v>1.5105205154712853</v>
      </c>
      <c r="AI1269" s="239">
        <v>2.5033559807515902</v>
      </c>
      <c r="AJ1269" s="248" t="e">
        <f>AJ1195*100/AJ$955</f>
        <v>#VALUE!</v>
      </c>
      <c r="AK1269" s="248">
        <v>4.6410484722773875</v>
      </c>
      <c r="AL1269" s="248">
        <v>3.0741796222342517</v>
      </c>
      <c r="AM1269" s="248">
        <v>4.2226649256364368</v>
      </c>
      <c r="AN1269" s="248">
        <v>3.49883144747418</v>
      </c>
      <c r="AO1269" s="248" t="e">
        <f>AO1195*100/AO$955</f>
        <v>#VALUE!</v>
      </c>
      <c r="AP1269" s="248">
        <v>2.860404525912831</v>
      </c>
      <c r="AQ1269" s="248">
        <v>3.0765478961301107</v>
      </c>
      <c r="AR1269" s="248">
        <v>3.58810985060863</v>
      </c>
      <c r="AS1269" s="248" t="e">
        <f>AS1195*100/AS$955</f>
        <v>#VALUE!</v>
      </c>
      <c r="AT1269" s="248">
        <v>-0.18359822387940614</v>
      </c>
      <c r="AU1269" s="248">
        <v>2.1424748887576373</v>
      </c>
      <c r="AV1269" s="248">
        <v>0.53343867035370518</v>
      </c>
      <c r="AW1269" s="248">
        <v>0.44437223817296934</v>
      </c>
      <c r="AX1269" s="248" t="e">
        <f>AX1195*100/AX$955</f>
        <v>#VALUE!</v>
      </c>
      <c r="AY1269" s="248"/>
      <c r="AZ1269" s="248">
        <v>-0.78103130978168622</v>
      </c>
      <c r="BA1269" s="248">
        <v>-8.2474263896511399E-2</v>
      </c>
      <c r="BB1269" s="248">
        <v>-9.1130599557616321E-2</v>
      </c>
      <c r="BC1269" s="248">
        <v>1.0267870270880779</v>
      </c>
      <c r="BD1269" s="248">
        <v>-0.20825670728117179</v>
      </c>
      <c r="BE1269" s="248">
        <v>1.1717344843536581</v>
      </c>
      <c r="BF1269" s="248">
        <f>BF1195*100/BF$955</f>
        <v>1.7807753204761048</v>
      </c>
      <c r="BG1269" s="248">
        <v>-0.86462130246861457</v>
      </c>
      <c r="BH1269" s="248">
        <v>0.59383773566561959</v>
      </c>
      <c r="BI1269" s="248">
        <v>0.21590681573026185</v>
      </c>
      <c r="BJ1269" s="248">
        <v>1.7084295373146943</v>
      </c>
      <c r="BK1269" s="248">
        <v>0.59225806871991582</v>
      </c>
      <c r="BL1269" s="248">
        <v>1.9989152864652648</v>
      </c>
      <c r="BM1269" s="248">
        <v>0.40547760947416717</v>
      </c>
      <c r="BN1269" s="248">
        <v>1.9478774166242003</v>
      </c>
      <c r="BO1269" s="248" t="e">
        <f>BO1195*100/BO$955</f>
        <v>#VALUE!</v>
      </c>
      <c r="BP1269" s="248">
        <v>0.26242466956666927</v>
      </c>
      <c r="BQ1269" s="248">
        <v>1.0980471473078441</v>
      </c>
      <c r="BR1269" s="248">
        <v>3.2331130899610465</v>
      </c>
      <c r="BS1269" s="248">
        <v>9.9064326387876793</v>
      </c>
      <c r="BT1269" s="248">
        <v>3.6110781951786763</v>
      </c>
      <c r="BU1269" s="248">
        <v>5.251289708426528</v>
      </c>
      <c r="BV1269" s="248">
        <v>8.4606628477095285</v>
      </c>
      <c r="BW1269" s="248">
        <v>1.8885113719733386</v>
      </c>
      <c r="BX1269" s="248">
        <v>2.604748492151312</v>
      </c>
      <c r="BY1269" s="248">
        <v>3.5307406002997008</v>
      </c>
      <c r="BZ1269" s="239">
        <v>3.3854038885799054</v>
      </c>
      <c r="CA1269" s="248">
        <f>CA1195*100/CA$955</f>
        <v>3.8273138227645327</v>
      </c>
      <c r="CB1269" s="248">
        <v>0.73167384057636964</v>
      </c>
      <c r="CC1269" s="248">
        <v>0.77030172558015442</v>
      </c>
      <c r="CD1269" s="248">
        <v>2.8247881406737401</v>
      </c>
      <c r="CE1269" s="248">
        <v>-0.49225827229129143</v>
      </c>
      <c r="CF1269" s="248">
        <v>2.403719874706876</v>
      </c>
      <c r="CG1269" s="248">
        <v>3.696206710581599</v>
      </c>
      <c r="CH1269" s="248">
        <v>1.5088829168256668</v>
      </c>
      <c r="CI1269" s="248">
        <v>2.2156842348821981</v>
      </c>
      <c r="CJ1269" s="239">
        <v>2.2701328821043951</v>
      </c>
      <c r="CK1269" s="239">
        <v>2.7836484755028956</v>
      </c>
      <c r="CL1269" s="248">
        <f>CL1195*100/CL$955</f>
        <v>3.0561420837425803</v>
      </c>
      <c r="CM1269" s="248">
        <v>2.2410704497221365</v>
      </c>
      <c r="CN1269" s="248">
        <v>0.75821605132413417</v>
      </c>
      <c r="CO1269" s="248">
        <v>0.67726228369441133</v>
      </c>
      <c r="CP1269" s="248">
        <v>-0.71381648339048565</v>
      </c>
      <c r="CQ1269" s="248">
        <v>1.1801796793298891</v>
      </c>
      <c r="CR1269" s="248">
        <v>3.0395544412395785</v>
      </c>
      <c r="CS1269" s="248">
        <v>0.72706460027960251</v>
      </c>
      <c r="CT1269" s="248">
        <v>2.2442504532250536</v>
      </c>
      <c r="CU1269" s="248">
        <v>3.5985243719515738</v>
      </c>
      <c r="CV1269" s="248">
        <v>3.3231832579650926</v>
      </c>
      <c r="CW1269" s="248">
        <v>3.9581483826633246</v>
      </c>
      <c r="CX1269" s="248">
        <v>3.6824894952718807</v>
      </c>
      <c r="CY1269" s="248">
        <v>3.8311417841529334</v>
      </c>
      <c r="CZ1269" s="248">
        <v>4.1234010310777212</v>
      </c>
      <c r="DA1269" s="248">
        <f t="shared" si="1306"/>
        <v>0.73364992822453456</v>
      </c>
      <c r="DB1269" s="239">
        <v>-0.6508429958201406</v>
      </c>
      <c r="DC1269" s="239">
        <v>0.13457556508639362</v>
      </c>
      <c r="DD1269" s="239">
        <v>1.5499244849777958</v>
      </c>
      <c r="DE1269" s="239">
        <v>0.16121218057279066</v>
      </c>
      <c r="DF1269" s="239">
        <v>0.9387035947929937</v>
      </c>
      <c r="DG1269" s="239">
        <v>1.7186027546243254</v>
      </c>
      <c r="DH1269" s="239">
        <v>0.21622440650591074</v>
      </c>
      <c r="DI1269" s="239">
        <v>0.9296686739422827</v>
      </c>
      <c r="DJ1269" s="239">
        <v>1.4337036232079248</v>
      </c>
      <c r="DK1269" s="239">
        <v>0.86566804394008734</v>
      </c>
      <c r="DL1269" s="239">
        <v>1.3387732349020187</v>
      </c>
      <c r="DM1269" s="239">
        <v>2.5453465683100118</v>
      </c>
      <c r="DN1269" s="249">
        <f>DN1195*100/DN$955</f>
        <v>1.6797953396153344</v>
      </c>
      <c r="DO1269" s="239">
        <v>2.5453465683100118</v>
      </c>
      <c r="DP1269" s="239">
        <v>1.6379038722976069</v>
      </c>
      <c r="DQ1269" s="239">
        <v>2.3258987518445036</v>
      </c>
      <c r="DR1269" s="239">
        <v>2.6352899614994443</v>
      </c>
      <c r="DS1269" s="239">
        <v>1.8461238719834776</v>
      </c>
      <c r="DT1269" s="239">
        <v>2.5619724563184763</v>
      </c>
      <c r="DU1269" s="239">
        <v>3.1737890389790966</v>
      </c>
      <c r="DV1269" s="250">
        <f t="shared" si="1307"/>
        <v>1.9835177947070621</v>
      </c>
      <c r="DW1269" s="251">
        <f t="shared" si="1307"/>
        <v>2.0686075513524389</v>
      </c>
      <c r="DX1269" s="252">
        <f t="shared" si="1307"/>
        <v>3.2360207681704556</v>
      </c>
      <c r="DY1269" s="27"/>
      <c r="DZ1269" s="239">
        <f>DZ1195*100/DZ$955</f>
        <v>-0.23944182916116125</v>
      </c>
      <c r="EA1269" s="27"/>
      <c r="EB1269" s="27"/>
      <c r="EC1269" s="239">
        <f>EC1195*100/EC$955</f>
        <v>-0.45075564813586749</v>
      </c>
      <c r="ED1269" s="27"/>
      <c r="EE1269" s="27"/>
      <c r="EF1269" s="239" t="e">
        <f>EF1195*100/EF$955</f>
        <v>#VALUE!</v>
      </c>
      <c r="EI1269" s="239" t="e">
        <f>EI1195*100/EI$955</f>
        <v>#VALUE!</v>
      </c>
      <c r="EJ1269" s="27"/>
      <c r="EK1269" s="27"/>
      <c r="EL1269" s="239" t="e">
        <f>EL1195*100/EL$955</f>
        <v>#VALUE!</v>
      </c>
      <c r="EM1269" s="27"/>
      <c r="EN1269" s="27"/>
      <c r="EO1269" s="239" t="e">
        <f>EO1195*100/EO$955</f>
        <v>#VALUE!</v>
      </c>
      <c r="EP1269" s="27"/>
      <c r="EQ1269" s="27"/>
      <c r="ER1269" s="27"/>
      <c r="ES1269" s="27"/>
      <c r="ET1269" s="27"/>
      <c r="EU1269" s="27"/>
      <c r="EV1269" s="27"/>
      <c r="EW1269" s="27"/>
      <c r="EX1269" s="27"/>
      <c r="EY1269" s="27"/>
      <c r="EZ1269" s="27"/>
      <c r="FA1269" s="27"/>
      <c r="FB1269" s="27"/>
      <c r="FC1269" s="27"/>
      <c r="FD1269" s="27"/>
      <c r="FE1269" s="27"/>
      <c r="FF1269" s="27"/>
      <c r="FG1269" s="27"/>
      <c r="FH1269" s="27"/>
    </row>
    <row r="1270" spans="1:164" ht="15.5" x14ac:dyDescent="0.35">
      <c r="A1270" s="247" t="s">
        <v>447</v>
      </c>
      <c r="B1270" s="239" t="e">
        <f t="shared" si="1305"/>
        <v>#VALUE!</v>
      </c>
      <c r="C1270" s="239" t="e">
        <f t="shared" si="1305"/>
        <v>#VALUE!</v>
      </c>
      <c r="D1270" s="239" t="e">
        <f t="shared" si="1305"/>
        <v>#VALUE!</v>
      </c>
      <c r="E1270" s="239" t="e">
        <f t="shared" si="1305"/>
        <v>#VALUE!</v>
      </c>
      <c r="F1270" s="239" t="e">
        <f t="shared" si="1305"/>
        <v>#VALUE!</v>
      </c>
      <c r="G1270" s="239" t="e">
        <f t="shared" si="1305"/>
        <v>#VALUE!</v>
      </c>
      <c r="H1270" s="239" t="e">
        <f t="shared" si="1305"/>
        <v>#VALUE!</v>
      </c>
      <c r="I1270" s="239" t="e">
        <f t="shared" si="1305"/>
        <v>#VALUE!</v>
      </c>
      <c r="J1270" s="239" t="e">
        <f t="shared" si="1305"/>
        <v>#VALUE!</v>
      </c>
      <c r="K1270" s="239" t="e">
        <f t="shared" si="1305"/>
        <v>#VALUE!</v>
      </c>
      <c r="L1270" s="239" t="e">
        <f t="shared" si="1305"/>
        <v>#VALUE!</v>
      </c>
      <c r="M1270" s="239" t="e">
        <f t="shared" si="1305"/>
        <v>#VALUE!</v>
      </c>
      <c r="N1270" s="239" t="e">
        <f t="shared" si="1305"/>
        <v>#VALUE!</v>
      </c>
      <c r="O1270" s="239" t="e">
        <f t="shared" si="1305"/>
        <v>#VALUE!</v>
      </c>
      <c r="P1270" s="239" t="e">
        <f t="shared" si="1305"/>
        <v>#VALUE!</v>
      </c>
      <c r="Q1270" s="239" t="e">
        <f t="shared" si="1305"/>
        <v>#VALUE!</v>
      </c>
      <c r="R1270" s="239" t="e">
        <f t="shared" si="1305"/>
        <v>#VALUE!</v>
      </c>
      <c r="S1270" s="239" t="e">
        <f t="shared" si="1305"/>
        <v>#VALUE!</v>
      </c>
      <c r="T1270" s="239" t="e">
        <f t="shared" si="1305"/>
        <v>#VALUE!</v>
      </c>
      <c r="U1270" s="239" t="e">
        <f t="shared" si="1305"/>
        <v>#VALUE!</v>
      </c>
      <c r="V1270" s="239" t="e">
        <f t="shared" si="1305"/>
        <v>#VALUE!</v>
      </c>
      <c r="W1270" s="239" t="e">
        <f t="shared" si="1305"/>
        <v>#VALUE!</v>
      </c>
      <c r="X1270" s="248" t="e">
        <f t="shared" si="1305"/>
        <v>#VALUE!</v>
      </c>
      <c r="Y1270" s="248" t="e">
        <f t="shared" si="1305"/>
        <v>#VALUE!</v>
      </c>
      <c r="Z1270" s="239" t="e">
        <f t="shared" si="1305"/>
        <v>#VALUE!</v>
      </c>
      <c r="AA1270" s="239" t="e">
        <f t="shared" si="1305"/>
        <v>#VALUE!</v>
      </c>
      <c r="AB1270" s="239">
        <v>-1.4021323917344128</v>
      </c>
      <c r="AC1270" s="239">
        <v>-2.3823199805378072</v>
      </c>
      <c r="AD1270" s="239">
        <v>-2.3371445509519702</v>
      </c>
      <c r="AE1270" s="239" t="e">
        <f>AE1196*100/AE$955</f>
        <v>#VALUE!</v>
      </c>
      <c r="AF1270" s="239">
        <v>-1.2743232907176631</v>
      </c>
      <c r="AG1270" s="239">
        <v>-1.529834458296826</v>
      </c>
      <c r="AH1270" s="239">
        <v>-1.7605950047261401</v>
      </c>
      <c r="AI1270" s="239">
        <v>-1.8182058028942625</v>
      </c>
      <c r="AJ1270" s="248" t="e">
        <f>AJ1196*100/AJ$955</f>
        <v>#VALUE!</v>
      </c>
      <c r="AK1270" s="248">
        <v>-3.5241107221138779</v>
      </c>
      <c r="AL1270" s="248">
        <v>-2.6774303895109561</v>
      </c>
      <c r="AM1270" s="248">
        <v>-3.5243597087877321</v>
      </c>
      <c r="AN1270" s="248">
        <v>-3.5345458230389246</v>
      </c>
      <c r="AO1270" s="248" t="e">
        <f>AO1196*100/AO$955</f>
        <v>#VALUE!</v>
      </c>
      <c r="AP1270" s="248">
        <v>-0.47922478899630699</v>
      </c>
      <c r="AQ1270" s="248">
        <v>5.5382765666738089E-2</v>
      </c>
      <c r="AR1270" s="248">
        <v>-1.3080513479502489</v>
      </c>
      <c r="AS1270" s="248" t="e">
        <f>AS1196*100/AS$955</f>
        <v>#VALUE!</v>
      </c>
      <c r="AT1270" s="248">
        <v>0.72391388020243297</v>
      </c>
      <c r="AU1270" s="248">
        <v>-0.80458795032906705</v>
      </c>
      <c r="AV1270" s="248">
        <v>-0.79652350688691398</v>
      </c>
      <c r="AW1270" s="248">
        <v>-0.81023165354982296</v>
      </c>
      <c r="AX1270" s="248" t="e">
        <f>AX1196*100/AX$955</f>
        <v>#VALUE!</v>
      </c>
      <c r="AY1270" s="248"/>
      <c r="AZ1270" s="248">
        <v>-0.80998449585379462</v>
      </c>
      <c r="BA1270" s="248">
        <v>-1.2813269790829045</v>
      </c>
      <c r="BB1270" s="248">
        <v>-0.66555538430339223</v>
      </c>
      <c r="BC1270" s="248">
        <v>-1.7068446936039812</v>
      </c>
      <c r="BD1270" s="248">
        <v>0.24599222792700026</v>
      </c>
      <c r="BE1270" s="248">
        <v>-1.1328653463830616</v>
      </c>
      <c r="BF1270" s="248" t="e">
        <f>BF1196*100/BF$955</f>
        <v>#VALUE!</v>
      </c>
      <c r="BG1270" s="248">
        <v>1.1084830696901331</v>
      </c>
      <c r="BH1270" s="248">
        <v>-0.32660810486426162</v>
      </c>
      <c r="BI1270" s="248">
        <v>1.8119379013550412</v>
      </c>
      <c r="BJ1270" s="248">
        <v>0.50022773217880534</v>
      </c>
      <c r="BK1270" s="248">
        <v>0.59687912025903567</v>
      </c>
      <c r="BL1270" s="248">
        <v>-1.1207072763501706</v>
      </c>
      <c r="BM1270" s="248">
        <v>0.73702872631354344</v>
      </c>
      <c r="BN1270" s="248">
        <v>-1.0172177641411759</v>
      </c>
      <c r="BO1270" s="248" t="e">
        <f>BO1196*100/BO$955</f>
        <v>#VALUE!</v>
      </c>
      <c r="BP1270" s="248">
        <v>-0.84547814124952192</v>
      </c>
      <c r="BQ1270" s="248">
        <v>-1.6784464381909157</v>
      </c>
      <c r="BR1270" s="248">
        <v>-5.8211332883180456</v>
      </c>
      <c r="BS1270" s="248">
        <v>-12.659711897410221</v>
      </c>
      <c r="BT1270" s="248">
        <v>-4.1820862463958868</v>
      </c>
      <c r="BU1270" s="248">
        <v>-5.8643539376133127</v>
      </c>
      <c r="BV1270" s="248">
        <v>-9.2589974141454157</v>
      </c>
      <c r="BW1270" s="248">
        <v>-0.57253875021412959</v>
      </c>
      <c r="BX1270" s="248">
        <v>-1.2541769418531479</v>
      </c>
      <c r="BY1270" s="248">
        <v>-2.760096552439721</v>
      </c>
      <c r="BZ1270" s="239">
        <v>-1.5912938498652556</v>
      </c>
      <c r="CA1270" s="248" t="e">
        <f>CA1196*100/CA$955</f>
        <v>#VALUE!</v>
      </c>
      <c r="CB1270" s="248">
        <v>-0.2474823067020912</v>
      </c>
      <c r="CC1270" s="248">
        <v>-0.25218224054069988</v>
      </c>
      <c r="CD1270" s="248">
        <v>-2.8583266250845227</v>
      </c>
      <c r="CE1270" s="248">
        <v>1.1140320284400216</v>
      </c>
      <c r="CF1270" s="248">
        <v>-1.7758300242450837</v>
      </c>
      <c r="CG1270" s="248">
        <v>-3.8756973877340242</v>
      </c>
      <c r="CH1270" s="248">
        <v>-0.5857703441811386</v>
      </c>
      <c r="CI1270" s="248">
        <v>-1.3721828814853088</v>
      </c>
      <c r="CJ1270" s="239">
        <v>-1.3757915502863771</v>
      </c>
      <c r="CK1270" s="239">
        <v>-1.8715650456108071</v>
      </c>
      <c r="CL1270" s="248" t="e">
        <f>CL1196*100/CL$955</f>
        <v>#VALUE!</v>
      </c>
      <c r="CM1270" s="248">
        <v>-2.6220064248651269</v>
      </c>
      <c r="CN1270" s="248">
        <v>-0.33752537930502563</v>
      </c>
      <c r="CO1270" s="248">
        <v>-0.25874522763017838</v>
      </c>
      <c r="CP1270" s="248">
        <v>1.5532463016623854</v>
      </c>
      <c r="CQ1270" s="248">
        <v>-0.28262622151500311</v>
      </c>
      <c r="CR1270" s="248">
        <v>-2.092171590748503</v>
      </c>
      <c r="CS1270" s="248">
        <v>1.6933481148363276</v>
      </c>
      <c r="CT1270" s="248">
        <v>0.26991662605171579</v>
      </c>
      <c r="CU1270" s="248">
        <v>-1.4815436452412547</v>
      </c>
      <c r="CV1270" s="248">
        <v>-1.0270146610592428</v>
      </c>
      <c r="CW1270" s="248">
        <v>-1.5943440427317703</v>
      </c>
      <c r="CX1270" s="248">
        <v>-1.2767816367604801</v>
      </c>
      <c r="CY1270" s="248">
        <v>-1.4001781206010626</v>
      </c>
      <c r="CZ1270" s="248">
        <v>-1.8763712827640779</v>
      </c>
      <c r="DA1270" s="248" t="e">
        <f t="shared" si="1306"/>
        <v>#VALUE!</v>
      </c>
      <c r="DB1270" s="239">
        <v>1.9720951769430495</v>
      </c>
      <c r="DC1270" s="239">
        <v>1.173637165593223</v>
      </c>
      <c r="DD1270" s="239">
        <v>-0.13746871621528073</v>
      </c>
      <c r="DE1270" s="239">
        <v>1.5431419682716128</v>
      </c>
      <c r="DF1270" s="239">
        <v>0.82454534999415818</v>
      </c>
      <c r="DG1270" s="239">
        <v>-0.15120916735614257</v>
      </c>
      <c r="DH1270" s="239">
        <v>1.9580658437923539</v>
      </c>
      <c r="DI1270" s="239">
        <v>1.3181998056255813</v>
      </c>
      <c r="DJ1270" s="239">
        <v>0.54458550453299548</v>
      </c>
      <c r="DK1270" s="239">
        <v>1.4109133797185553</v>
      </c>
      <c r="DL1270" s="239">
        <v>1.0027055816373731</v>
      </c>
      <c r="DM1270" s="239">
        <v>-0.66768567452093963</v>
      </c>
      <c r="DN1270" s="249" t="e">
        <f>DN1196*100/DN$955</f>
        <v>#VALUE!</v>
      </c>
      <c r="DO1270" s="239">
        <v>-0.66768567452093963</v>
      </c>
      <c r="DP1270" s="239">
        <v>-0.77808458105475287</v>
      </c>
      <c r="DQ1270" s="239">
        <v>-1.448022850767279</v>
      </c>
      <c r="DR1270" s="239">
        <v>-1.8901424217796137</v>
      </c>
      <c r="DS1270" s="239">
        <v>-0.87136151662492034</v>
      </c>
      <c r="DT1270" s="239">
        <v>-1.5594437268985493</v>
      </c>
      <c r="DU1270" s="239">
        <v>-3.1349799430677416</v>
      </c>
      <c r="DV1270" s="250" t="e">
        <f t="shared" si="1307"/>
        <v>#VALUE!</v>
      </c>
      <c r="DW1270" s="251" t="e">
        <f t="shared" si="1307"/>
        <v>#VALUE!</v>
      </c>
      <c r="DX1270" s="252" t="e">
        <f t="shared" si="1307"/>
        <v>#VALUE!</v>
      </c>
      <c r="DY1270" s="27"/>
      <c r="DZ1270" s="239" t="e">
        <f>DZ1196*100/DZ$955</f>
        <v>#VALUE!</v>
      </c>
      <c r="EA1270" s="27"/>
      <c r="EB1270" s="27"/>
      <c r="EC1270" s="239" t="e">
        <f>EC1196*100/EC$955</f>
        <v>#VALUE!</v>
      </c>
      <c r="ED1270" s="27"/>
      <c r="EE1270" s="27"/>
      <c r="EF1270" s="239" t="e">
        <f>EF1196*100/EF$955</f>
        <v>#VALUE!</v>
      </c>
      <c r="EI1270" s="239" t="e">
        <f>EI1196*100/EI$955</f>
        <v>#VALUE!</v>
      </c>
      <c r="EJ1270" s="27"/>
      <c r="EK1270" s="27"/>
      <c r="EL1270" s="239" t="e">
        <f>EL1196*100/EL$955</f>
        <v>#VALUE!</v>
      </c>
      <c r="EM1270" s="27"/>
      <c r="EN1270" s="27"/>
      <c r="EO1270" s="239" t="e">
        <f>EO1196*100/EO$955</f>
        <v>#VALUE!</v>
      </c>
      <c r="EP1270" s="27"/>
      <c r="EQ1270" s="27"/>
      <c r="ER1270" s="27"/>
      <c r="ES1270" s="27"/>
      <c r="ET1270" s="27"/>
      <c r="EU1270" s="27"/>
      <c r="EV1270" s="27"/>
      <c r="EW1270" s="27"/>
      <c r="EX1270" s="27"/>
      <c r="EY1270" s="27"/>
      <c r="EZ1270" s="27"/>
      <c r="FA1270" s="27"/>
      <c r="FB1270" s="27"/>
      <c r="FC1270" s="27"/>
      <c r="FD1270" s="27"/>
      <c r="FE1270" s="27"/>
      <c r="FF1270" s="27"/>
      <c r="FG1270" s="27"/>
      <c r="FH1270" s="27"/>
    </row>
    <row r="1271" spans="1:164" ht="15.5" x14ac:dyDescent="0.35">
      <c r="A1271" s="253" t="s">
        <v>443</v>
      </c>
      <c r="B1271" s="239" t="e">
        <f t="shared" si="1305"/>
        <v>#VALUE!</v>
      </c>
      <c r="C1271" s="239" t="e">
        <f t="shared" si="1305"/>
        <v>#VALUE!</v>
      </c>
      <c r="D1271" s="239" t="e">
        <f t="shared" si="1305"/>
        <v>#VALUE!</v>
      </c>
      <c r="E1271" s="239" t="e">
        <f t="shared" si="1305"/>
        <v>#VALUE!</v>
      </c>
      <c r="F1271" s="239" t="e">
        <f t="shared" si="1305"/>
        <v>#VALUE!</v>
      </c>
      <c r="G1271" s="239" t="e">
        <f t="shared" si="1305"/>
        <v>#VALUE!</v>
      </c>
      <c r="H1271" s="239" t="e">
        <f t="shared" si="1305"/>
        <v>#VALUE!</v>
      </c>
      <c r="I1271" s="239" t="e">
        <f t="shared" si="1305"/>
        <v>#VALUE!</v>
      </c>
      <c r="J1271" s="239" t="e">
        <f t="shared" si="1305"/>
        <v>#VALUE!</v>
      </c>
      <c r="K1271" s="239" t="e">
        <f t="shared" si="1305"/>
        <v>#VALUE!</v>
      </c>
      <c r="L1271" s="239" t="e">
        <f t="shared" si="1305"/>
        <v>#VALUE!</v>
      </c>
      <c r="M1271" s="239" t="e">
        <f t="shared" si="1305"/>
        <v>#VALUE!</v>
      </c>
      <c r="N1271" s="239" t="e">
        <f t="shared" si="1305"/>
        <v>#VALUE!</v>
      </c>
      <c r="O1271" s="239" t="e">
        <f t="shared" si="1305"/>
        <v>#VALUE!</v>
      </c>
      <c r="P1271" s="239" t="e">
        <f t="shared" si="1305"/>
        <v>#VALUE!</v>
      </c>
      <c r="Q1271" s="239" t="e">
        <f t="shared" si="1305"/>
        <v>#VALUE!</v>
      </c>
      <c r="R1271" s="239" t="e">
        <f t="shared" si="1305"/>
        <v>#VALUE!</v>
      </c>
      <c r="S1271" s="239" t="e">
        <f t="shared" si="1305"/>
        <v>#VALUE!</v>
      </c>
      <c r="T1271" s="239" t="e">
        <f t="shared" si="1305"/>
        <v>#VALUE!</v>
      </c>
      <c r="U1271" s="239" t="e">
        <f t="shared" si="1305"/>
        <v>#VALUE!</v>
      </c>
      <c r="V1271" s="239" t="e">
        <f t="shared" si="1305"/>
        <v>#VALUE!</v>
      </c>
      <c r="W1271" s="239" t="e">
        <f t="shared" si="1305"/>
        <v>#VALUE!</v>
      </c>
      <c r="X1271" s="248" t="e">
        <f t="shared" si="1305"/>
        <v>#VALUE!</v>
      </c>
      <c r="Y1271" s="248" t="e">
        <f t="shared" si="1305"/>
        <v>#VALUE!</v>
      </c>
      <c r="Z1271" s="239" t="e">
        <f t="shared" si="1305"/>
        <v>#VALUE!</v>
      </c>
      <c r="AA1271" s="239" t="e">
        <f t="shared" si="1305"/>
        <v>#VALUE!</v>
      </c>
      <c r="AB1271" s="239">
        <v>-0.26970869864067354</v>
      </c>
      <c r="AC1271" s="239">
        <v>-0.40588368763433219</v>
      </c>
      <c r="AD1271" s="239">
        <v>-0.39353797152260389</v>
      </c>
      <c r="AE1271" s="239" t="e">
        <f>AE1197*100/AE$955</f>
        <v>#VALUE!</v>
      </c>
      <c r="AF1271" s="239">
        <v>-0.18341992365013901</v>
      </c>
      <c r="AG1271" s="239">
        <v>-0.18312839489285176</v>
      </c>
      <c r="AH1271" s="239">
        <v>-0.16506434082526913</v>
      </c>
      <c r="AI1271" s="239">
        <v>-0.17050567195751701</v>
      </c>
      <c r="AJ1271" s="248" t="e">
        <f>AJ1197*100/AJ$955</f>
        <v>#VALUE!</v>
      </c>
      <c r="AK1271" s="248">
        <v>-0.7988699315094191</v>
      </c>
      <c r="AL1271" s="248">
        <v>-0.25589766071539793</v>
      </c>
      <c r="AM1271" s="248">
        <v>-1.0127398603090501</v>
      </c>
      <c r="AN1271" s="248">
        <v>-1.0156668838753802</v>
      </c>
      <c r="AO1271" s="248" t="e">
        <f>AO1197*100/AO$955</f>
        <v>#VALUE!</v>
      </c>
      <c r="AP1271" s="248">
        <v>-0.34741641212498198</v>
      </c>
      <c r="AQ1271" s="248">
        <v>-0.36330731033286295</v>
      </c>
      <c r="AR1271" s="248">
        <v>-0.70417516379421785</v>
      </c>
      <c r="AS1271" s="248" t="e">
        <f>AS1197*100/AS$955</f>
        <v>#VALUE!</v>
      </c>
      <c r="AT1271" s="248">
        <v>-0.19429963262374716</v>
      </c>
      <c r="AU1271" s="248">
        <v>-0.74285579508783195</v>
      </c>
      <c r="AV1271" s="248">
        <v>-0.57426207684063546</v>
      </c>
      <c r="AW1271" s="248">
        <v>-0.58707568055118453</v>
      </c>
      <c r="AX1271" s="248" t="e">
        <f>AX1197*100/AX$955</f>
        <v>#VALUE!</v>
      </c>
      <c r="AY1271" s="248"/>
      <c r="AZ1271" s="248">
        <v>-1.2506400303437508</v>
      </c>
      <c r="BA1271" s="248">
        <v>-0.7230771102961876</v>
      </c>
      <c r="BB1271" s="248">
        <v>-1.3045062397049811</v>
      </c>
      <c r="BC1271" s="248">
        <v>-1.4471942544536085</v>
      </c>
      <c r="BD1271" s="248">
        <v>-1.0410127194723995</v>
      </c>
      <c r="BE1271" s="248">
        <v>-1.0702308982556843</v>
      </c>
      <c r="BF1271" s="248">
        <f>BF1197*100/BF$955</f>
        <v>9.3266854570882976E-2</v>
      </c>
      <c r="BG1271" s="248">
        <v>-1.2729898794405299</v>
      </c>
      <c r="BH1271" s="248">
        <v>-1.3454073825293438</v>
      </c>
      <c r="BI1271" s="248">
        <v>-2.9327237656385137</v>
      </c>
      <c r="BJ1271" s="248">
        <v>-2.912472019013773</v>
      </c>
      <c r="BK1271" s="248">
        <v>-1.7021426465874552</v>
      </c>
      <c r="BL1271" s="248">
        <v>-1.7897243771937426</v>
      </c>
      <c r="BM1271" s="248">
        <v>-1.7187366876135983</v>
      </c>
      <c r="BN1271" s="248">
        <v>-1.8076834673634372</v>
      </c>
      <c r="BO1271" s="248" t="e">
        <f>BO1197*100/BO$955</f>
        <v>#VALUE!</v>
      </c>
      <c r="BP1271" s="248">
        <v>-0.85590873074236506</v>
      </c>
      <c r="BQ1271" s="248">
        <v>-0.96706323884364365</v>
      </c>
      <c r="BR1271" s="248">
        <v>-1.0205645630653084</v>
      </c>
      <c r="BS1271" s="248">
        <v>-1.1485616960523934</v>
      </c>
      <c r="BT1271" s="248">
        <v>-0.98434586034887017</v>
      </c>
      <c r="BU1271" s="248">
        <v>-1.0333885722852216</v>
      </c>
      <c r="BV1271" s="248">
        <v>-1.0146221361448968</v>
      </c>
      <c r="BW1271" s="248">
        <v>-3.0800248388003535</v>
      </c>
      <c r="BX1271" s="248">
        <v>-3.1719593045349095</v>
      </c>
      <c r="BY1271" s="248">
        <v>-3.1868382907992703</v>
      </c>
      <c r="BZ1271" s="239">
        <v>-3.2121714700896673</v>
      </c>
      <c r="CA1271" s="248">
        <f>CA1197*100/CA$955</f>
        <v>0.22844367013137185</v>
      </c>
      <c r="CB1271" s="248">
        <v>-1.4038616996208646</v>
      </c>
      <c r="CC1271" s="248">
        <v>-1.4174062277858761</v>
      </c>
      <c r="CD1271" s="248">
        <v>-1.4952070643872555</v>
      </c>
      <c r="CE1271" s="248">
        <v>-0.9962291526065612</v>
      </c>
      <c r="CF1271" s="248">
        <v>-1.0064413473010871</v>
      </c>
      <c r="CG1271" s="248">
        <v>-1.0612399505718997</v>
      </c>
      <c r="CH1271" s="248">
        <v>-0.95158615016532921</v>
      </c>
      <c r="CI1271" s="248">
        <v>-0.87294417810196479</v>
      </c>
      <c r="CJ1271" s="239">
        <v>-0.97802901805165399</v>
      </c>
      <c r="CK1271" s="239">
        <v>-0.9977425777886092</v>
      </c>
      <c r="CL1271" s="248">
        <f>CL1197*100/CL$955</f>
        <v>2.6101617592025943</v>
      </c>
      <c r="CM1271" s="248">
        <v>-0.76099577235556315</v>
      </c>
      <c r="CN1271" s="248">
        <v>-0.86227891285499181</v>
      </c>
      <c r="CO1271" s="248">
        <v>-0.8578237078143407</v>
      </c>
      <c r="CP1271" s="248">
        <v>-0.79925238026186352</v>
      </c>
      <c r="CQ1271" s="248">
        <v>-0.85459406129703375</v>
      </c>
      <c r="CR1271" s="248">
        <v>-0.90203848111218443</v>
      </c>
      <c r="CS1271" s="248">
        <v>-1.5576989507076413</v>
      </c>
      <c r="CT1271" s="248">
        <v>-1.6180362121034138</v>
      </c>
      <c r="CU1271" s="248">
        <v>-1.4419315437495692</v>
      </c>
      <c r="CV1271" s="248">
        <v>-1.4971412308269472</v>
      </c>
      <c r="CW1271" s="248">
        <v>-1.5401038365889119</v>
      </c>
      <c r="CX1271" s="248">
        <v>-1.4880950079186057</v>
      </c>
      <c r="CY1271" s="248">
        <v>-1.5026501009520612</v>
      </c>
      <c r="CZ1271" s="248">
        <v>-1.2491823942612241</v>
      </c>
      <c r="DA1271" s="248">
        <f t="shared" si="1306"/>
        <v>-0.92599902874936846</v>
      </c>
      <c r="DB1271" s="239">
        <v>-1.2525485886088699</v>
      </c>
      <c r="DC1271" s="239">
        <v>-1.2944869589680297</v>
      </c>
      <c r="DD1271" s="239">
        <v>-1.3376069812273814</v>
      </c>
      <c r="DE1271" s="239">
        <v>-1.2885799457534042</v>
      </c>
      <c r="DF1271" s="239">
        <v>-1.3326616360732135</v>
      </c>
      <c r="DG1271" s="239">
        <v>-1.3882082433852116</v>
      </c>
      <c r="DH1271" s="239">
        <v>-1.3572067479721091</v>
      </c>
      <c r="DI1271" s="239">
        <v>-1.4027473430417741</v>
      </c>
      <c r="DJ1271" s="239">
        <v>-1.4077277348897888</v>
      </c>
      <c r="DK1271" s="239">
        <v>-1.3582220132991738</v>
      </c>
      <c r="DL1271" s="239">
        <v>-1.3965715099196583</v>
      </c>
      <c r="DM1271" s="239">
        <v>-1.4026702991348254</v>
      </c>
      <c r="DN1271" s="249">
        <f>DN1197*100/DN$955</f>
        <v>0.49327453400906984</v>
      </c>
      <c r="DO1271" s="239">
        <v>-1.4026702991348254</v>
      </c>
      <c r="DP1271" s="239">
        <v>-0.67320089702378405</v>
      </c>
      <c r="DQ1271" s="239">
        <v>-0.68735090627894879</v>
      </c>
      <c r="DR1271" s="239">
        <v>-0.71274384947270153</v>
      </c>
      <c r="DS1271" s="239">
        <v>-0.70069882124881622</v>
      </c>
      <c r="DT1271" s="239">
        <v>-0.71461111004525468</v>
      </c>
      <c r="DU1271" s="239">
        <v>0.49706356271512792</v>
      </c>
      <c r="DV1271" s="250">
        <f t="shared" si="1307"/>
        <v>0.37092753268920098</v>
      </c>
      <c r="DW1271" s="251">
        <f t="shared" si="1307"/>
        <v>0.49937179073068327</v>
      </c>
      <c r="DX1271" s="252">
        <f t="shared" si="1307"/>
        <v>-0.50861556371418282</v>
      </c>
      <c r="DY1271" s="27"/>
      <c r="DZ1271" s="239">
        <f>DZ1197*100/DZ$955</f>
        <v>0.35081581011417917</v>
      </c>
      <c r="EA1271" s="27"/>
      <c r="EB1271" s="27"/>
      <c r="EC1271" s="239">
        <f>EC1197*100/EC$955</f>
        <v>0.24937475927138755</v>
      </c>
      <c r="ED1271" s="27"/>
      <c r="EE1271" s="27"/>
      <c r="EF1271" s="239" t="e">
        <f>EF1197*100/EF$955</f>
        <v>#VALUE!</v>
      </c>
      <c r="EI1271" s="239" t="e">
        <f>EI1197*100/EI$955</f>
        <v>#VALUE!</v>
      </c>
      <c r="EJ1271" s="27"/>
      <c r="EK1271" s="27"/>
      <c r="EL1271" s="239" t="e">
        <f>EL1197*100/EL$955</f>
        <v>#VALUE!</v>
      </c>
      <c r="EM1271" s="27"/>
      <c r="EN1271" s="27"/>
      <c r="EO1271" s="239" t="e">
        <f>EO1197*100/EO$955</f>
        <v>#VALUE!</v>
      </c>
      <c r="EP1271" s="27"/>
      <c r="EQ1271" s="27"/>
      <c r="ER1271" s="27"/>
      <c r="ES1271" s="27"/>
      <c r="ET1271" s="27"/>
      <c r="EU1271" s="27"/>
      <c r="EV1271" s="27"/>
      <c r="EW1271" s="27"/>
      <c r="EX1271" s="27"/>
      <c r="EY1271" s="27"/>
      <c r="EZ1271" s="27"/>
      <c r="FA1271" s="27"/>
      <c r="FB1271" s="27"/>
      <c r="FC1271" s="27"/>
      <c r="FD1271" s="27"/>
      <c r="FE1271" s="27"/>
      <c r="FF1271" s="27"/>
      <c r="FG1271" s="27"/>
      <c r="FH1271" s="27"/>
    </row>
    <row r="1272" spans="1:164" ht="15.5" x14ac:dyDescent="0.35">
      <c r="A1272" s="246"/>
      <c r="B1272" s="239"/>
      <c r="C1272" s="239"/>
      <c r="D1272" s="239"/>
      <c r="E1272" s="239"/>
      <c r="F1272" s="239"/>
      <c r="G1272" s="239"/>
      <c r="H1272" s="239"/>
      <c r="I1272" s="239"/>
      <c r="J1272" s="239"/>
      <c r="K1272" s="239"/>
      <c r="L1272" s="239"/>
      <c r="M1272" s="239"/>
      <c r="N1272" s="239"/>
      <c r="O1272" s="239"/>
      <c r="P1272" s="239"/>
      <c r="Q1272" s="239"/>
      <c r="R1272" s="239"/>
      <c r="S1272" s="239"/>
      <c r="T1272" s="239"/>
      <c r="U1272" s="239"/>
      <c r="V1272" s="239"/>
      <c r="W1272" s="239"/>
      <c r="X1272" s="248"/>
      <c r="Y1272" s="248"/>
      <c r="Z1272" s="239"/>
      <c r="AA1272" s="239"/>
      <c r="AB1272" s="239"/>
      <c r="AC1272" s="239"/>
      <c r="AD1272" s="239"/>
      <c r="AE1272" s="239"/>
      <c r="AF1272" s="239"/>
      <c r="AG1272" s="239"/>
      <c r="AH1272" s="239"/>
      <c r="AI1272" s="239"/>
      <c r="AJ1272" s="248"/>
      <c r="AK1272" s="248"/>
      <c r="AL1272" s="248"/>
      <c r="AM1272" s="248"/>
      <c r="AN1272" s="248"/>
      <c r="AO1272" s="248"/>
      <c r="AP1272" s="248"/>
      <c r="AQ1272" s="248"/>
      <c r="AR1272" s="248"/>
      <c r="AS1272" s="248"/>
      <c r="AT1272" s="248"/>
      <c r="AU1272" s="248"/>
      <c r="AV1272" s="248"/>
      <c r="AW1272" s="248"/>
      <c r="AX1272" s="248"/>
      <c r="AY1272" s="248"/>
      <c r="AZ1272" s="248"/>
      <c r="BA1272" s="248"/>
      <c r="BB1272" s="248"/>
      <c r="BC1272" s="248"/>
      <c r="BD1272" s="248"/>
      <c r="BE1272" s="248"/>
      <c r="BF1272" s="248"/>
      <c r="BG1272" s="248"/>
      <c r="BH1272" s="248"/>
      <c r="BI1272" s="248"/>
      <c r="BJ1272" s="248"/>
      <c r="BK1272" s="248"/>
      <c r="BL1272" s="248"/>
      <c r="BM1272" s="248"/>
      <c r="BN1272" s="248"/>
      <c r="BO1272" s="248"/>
      <c r="BP1272" s="248"/>
      <c r="BQ1272" s="248"/>
      <c r="BR1272" s="248"/>
      <c r="BS1272" s="248"/>
      <c r="BT1272" s="248"/>
      <c r="BU1272" s="248"/>
      <c r="BV1272" s="248"/>
      <c r="BW1272" s="248"/>
      <c r="BX1272" s="248"/>
      <c r="BY1272" s="248"/>
      <c r="BZ1272" s="239"/>
      <c r="CA1272" s="248"/>
      <c r="CB1272" s="248"/>
      <c r="CC1272" s="248"/>
      <c r="CD1272" s="248"/>
      <c r="CE1272" s="248"/>
      <c r="CF1272" s="248"/>
      <c r="CG1272" s="248"/>
      <c r="CH1272" s="248"/>
      <c r="CI1272" s="248"/>
      <c r="CJ1272" s="239"/>
      <c r="CK1272" s="239"/>
      <c r="CL1272" s="248"/>
      <c r="CM1272" s="248"/>
      <c r="CN1272" s="248"/>
      <c r="CO1272" s="248"/>
      <c r="CP1272" s="248"/>
      <c r="CQ1272" s="248"/>
      <c r="CR1272" s="248"/>
      <c r="CS1272" s="248"/>
      <c r="CT1272" s="248"/>
      <c r="CU1272" s="248"/>
      <c r="CV1272" s="248"/>
      <c r="CW1272" s="248"/>
      <c r="CX1272" s="248"/>
      <c r="CY1272" s="248"/>
      <c r="CZ1272" s="248"/>
      <c r="DA1272" s="248"/>
      <c r="DB1272" s="239"/>
      <c r="DC1272" s="239"/>
      <c r="DD1272" s="239"/>
      <c r="DE1272" s="239"/>
      <c r="DF1272" s="239"/>
      <c r="DG1272" s="239"/>
      <c r="DH1272" s="239"/>
      <c r="DI1272" s="239"/>
      <c r="DJ1272" s="239"/>
      <c r="DK1272" s="239"/>
      <c r="DL1272" s="239"/>
      <c r="DM1272" s="239"/>
      <c r="DN1272" s="249"/>
      <c r="DO1272" s="239"/>
      <c r="DP1272" s="239"/>
      <c r="DQ1272" s="239"/>
      <c r="DR1272" s="239"/>
      <c r="DS1272" s="239"/>
      <c r="DT1272" s="239"/>
      <c r="DU1272" s="239"/>
      <c r="DV1272" s="250"/>
      <c r="DW1272" s="251"/>
      <c r="DX1272" s="252"/>
      <c r="DY1272" s="27"/>
      <c r="DZ1272" s="239"/>
      <c r="EA1272" s="27"/>
      <c r="EB1272" s="27"/>
      <c r="EC1272" s="239"/>
      <c r="ED1272" s="27"/>
      <c r="EE1272" s="27"/>
      <c r="EF1272" s="239"/>
      <c r="EI1272" s="239"/>
      <c r="EJ1272" s="27"/>
      <c r="EK1272" s="27"/>
      <c r="EL1272" s="239"/>
      <c r="EM1272" s="27"/>
      <c r="EN1272" s="27"/>
      <c r="EO1272" s="239"/>
      <c r="EP1272" s="27"/>
      <c r="EQ1272" s="27"/>
      <c r="ER1272" s="27"/>
      <c r="ES1272" s="27"/>
      <c r="ET1272" s="27"/>
      <c r="EU1272" s="27"/>
      <c r="EV1272" s="27"/>
      <c r="EW1272" s="27"/>
      <c r="EX1272" s="27"/>
      <c r="EY1272" s="27"/>
      <c r="EZ1272" s="27"/>
      <c r="FA1272" s="27"/>
      <c r="FB1272" s="27"/>
      <c r="FC1272" s="27"/>
      <c r="FD1272" s="27"/>
      <c r="FE1272" s="27"/>
      <c r="FF1272" s="27"/>
      <c r="FG1272" s="27"/>
      <c r="FH1272" s="27"/>
    </row>
    <row r="1273" spans="1:164" ht="15.5" x14ac:dyDescent="0.35">
      <c r="A1273" s="271" t="s">
        <v>448</v>
      </c>
      <c r="B1273" s="239"/>
      <c r="C1273" s="239"/>
      <c r="D1273" s="239"/>
      <c r="E1273" s="239"/>
      <c r="F1273" s="239"/>
      <c r="G1273" s="239"/>
      <c r="H1273" s="239"/>
      <c r="I1273" s="239"/>
      <c r="J1273" s="239"/>
      <c r="K1273" s="239"/>
      <c r="L1273" s="239"/>
      <c r="M1273" s="239"/>
      <c r="N1273" s="239"/>
      <c r="O1273" s="239"/>
      <c r="P1273" s="239"/>
      <c r="Q1273" s="239"/>
      <c r="R1273" s="239"/>
      <c r="S1273" s="239"/>
      <c r="T1273" s="239"/>
      <c r="U1273" s="239"/>
      <c r="V1273" s="239"/>
      <c r="W1273" s="239"/>
      <c r="X1273" s="248"/>
      <c r="Y1273" s="248"/>
      <c r="Z1273" s="239"/>
      <c r="AA1273" s="239"/>
      <c r="AB1273" s="239"/>
      <c r="AC1273" s="239"/>
      <c r="AD1273" s="239"/>
      <c r="AE1273" s="239"/>
      <c r="AF1273" s="239"/>
      <c r="AG1273" s="239"/>
      <c r="AH1273" s="239"/>
      <c r="AI1273" s="239"/>
      <c r="AJ1273" s="248"/>
      <c r="AK1273" s="248"/>
      <c r="AL1273" s="248"/>
      <c r="AM1273" s="248"/>
      <c r="AN1273" s="248"/>
      <c r="AO1273" s="248"/>
      <c r="AP1273" s="248"/>
      <c r="AQ1273" s="248"/>
      <c r="AR1273" s="248"/>
      <c r="AS1273" s="248"/>
      <c r="AT1273" s="248"/>
      <c r="AU1273" s="248"/>
      <c r="AV1273" s="248"/>
      <c r="AW1273" s="248"/>
      <c r="AX1273" s="248"/>
      <c r="AY1273" s="248"/>
      <c r="AZ1273" s="248"/>
      <c r="BA1273" s="248"/>
      <c r="BB1273" s="248"/>
      <c r="BC1273" s="248"/>
      <c r="BD1273" s="248"/>
      <c r="BE1273" s="248"/>
      <c r="BF1273" s="248"/>
      <c r="BG1273" s="248"/>
      <c r="BH1273" s="248"/>
      <c r="BI1273" s="248"/>
      <c r="BJ1273" s="248"/>
      <c r="BK1273" s="248"/>
      <c r="BL1273" s="248"/>
      <c r="BM1273" s="248"/>
      <c r="BN1273" s="248"/>
      <c r="BO1273" s="248"/>
      <c r="BP1273" s="248"/>
      <c r="BQ1273" s="248"/>
      <c r="BR1273" s="248"/>
      <c r="BS1273" s="248"/>
      <c r="BT1273" s="248"/>
      <c r="BU1273" s="248"/>
      <c r="BV1273" s="248"/>
      <c r="BW1273" s="248"/>
      <c r="BX1273" s="248"/>
      <c r="BY1273" s="248"/>
      <c r="BZ1273" s="239"/>
      <c r="CA1273" s="248"/>
      <c r="CB1273" s="248"/>
      <c r="CC1273" s="248"/>
      <c r="CD1273" s="248"/>
      <c r="CE1273" s="248"/>
      <c r="CF1273" s="248"/>
      <c r="CG1273" s="248"/>
      <c r="CH1273" s="248"/>
      <c r="CI1273" s="248"/>
      <c r="CJ1273" s="239"/>
      <c r="CK1273" s="239"/>
      <c r="CL1273" s="248"/>
      <c r="CM1273" s="248"/>
      <c r="CN1273" s="248"/>
      <c r="CO1273" s="248"/>
      <c r="CP1273" s="248"/>
      <c r="CQ1273" s="248"/>
      <c r="CR1273" s="248"/>
      <c r="CS1273" s="248"/>
      <c r="CT1273" s="248"/>
      <c r="CU1273" s="248"/>
      <c r="CV1273" s="248"/>
      <c r="CW1273" s="248"/>
      <c r="CX1273" s="248"/>
      <c r="CY1273" s="248"/>
      <c r="CZ1273" s="248"/>
      <c r="DA1273" s="248"/>
      <c r="DB1273" s="239"/>
      <c r="DC1273" s="239"/>
      <c r="DD1273" s="239"/>
      <c r="DE1273" s="239"/>
      <c r="DF1273" s="239"/>
      <c r="DG1273" s="239"/>
      <c r="DH1273" s="239"/>
      <c r="DI1273" s="239"/>
      <c r="DJ1273" s="239"/>
      <c r="DK1273" s="239"/>
      <c r="DL1273" s="239"/>
      <c r="DM1273" s="239"/>
      <c r="DN1273" s="249"/>
      <c r="DO1273" s="239"/>
      <c r="DP1273" s="239"/>
      <c r="DQ1273" s="239"/>
      <c r="DR1273" s="239"/>
      <c r="DS1273" s="239"/>
      <c r="DT1273" s="239"/>
      <c r="DU1273" s="239"/>
      <c r="DV1273" s="250"/>
      <c r="DW1273" s="251"/>
      <c r="DX1273" s="252"/>
      <c r="DY1273" s="27"/>
      <c r="DZ1273" s="239"/>
      <c r="EA1273" s="27"/>
      <c r="EB1273" s="27"/>
      <c r="EC1273" s="239"/>
      <c r="ED1273" s="27"/>
      <c r="EE1273" s="27"/>
      <c r="EF1273" s="239"/>
      <c r="EI1273" s="239"/>
      <c r="EJ1273" s="27"/>
      <c r="EK1273" s="27"/>
      <c r="EL1273" s="239"/>
      <c r="EM1273" s="27"/>
      <c r="EN1273" s="27"/>
      <c r="EO1273" s="239"/>
      <c r="EP1273" s="27"/>
      <c r="EQ1273" s="27"/>
      <c r="ER1273" s="27"/>
      <c r="ES1273" s="27"/>
      <c r="ET1273" s="27"/>
      <c r="EU1273" s="27"/>
      <c r="EV1273" s="27"/>
      <c r="EW1273" s="27"/>
      <c r="EX1273" s="27"/>
      <c r="EY1273" s="27"/>
      <c r="EZ1273" s="27"/>
      <c r="FA1273" s="27"/>
      <c r="FB1273" s="27"/>
      <c r="FC1273" s="27"/>
      <c r="FD1273" s="27"/>
      <c r="FE1273" s="27"/>
      <c r="FF1273" s="27"/>
      <c r="FG1273" s="27"/>
      <c r="FH1273" s="27"/>
    </row>
    <row r="1274" spans="1:164" ht="15.5" x14ac:dyDescent="0.35">
      <c r="A1274" s="246"/>
      <c r="B1274" s="239"/>
      <c r="C1274" s="239"/>
      <c r="D1274" s="239"/>
      <c r="E1274" s="239"/>
      <c r="F1274" s="239"/>
      <c r="G1274" s="239"/>
      <c r="H1274" s="239"/>
      <c r="I1274" s="239"/>
      <c r="J1274" s="239"/>
      <c r="K1274" s="239"/>
      <c r="L1274" s="239"/>
      <c r="M1274" s="239"/>
      <c r="N1274" s="239"/>
      <c r="O1274" s="239"/>
      <c r="P1274" s="239"/>
      <c r="Q1274" s="239"/>
      <c r="R1274" s="239"/>
      <c r="S1274" s="239"/>
      <c r="T1274" s="239"/>
      <c r="U1274" s="239"/>
      <c r="V1274" s="239"/>
      <c r="W1274" s="239"/>
      <c r="X1274" s="248"/>
      <c r="Y1274" s="248"/>
      <c r="Z1274" s="239"/>
      <c r="AA1274" s="239"/>
      <c r="AB1274" s="239"/>
      <c r="AC1274" s="239"/>
      <c r="AD1274" s="239"/>
      <c r="AE1274" s="239"/>
      <c r="AF1274" s="239"/>
      <c r="AG1274" s="239"/>
      <c r="AH1274" s="239"/>
      <c r="AI1274" s="239"/>
      <c r="AJ1274" s="248"/>
      <c r="AK1274" s="248"/>
      <c r="AL1274" s="248"/>
      <c r="AM1274" s="248"/>
      <c r="AN1274" s="248"/>
      <c r="AO1274" s="248"/>
      <c r="AP1274" s="248"/>
      <c r="AQ1274" s="248"/>
      <c r="AR1274" s="248"/>
      <c r="AS1274" s="248"/>
      <c r="AT1274" s="248"/>
      <c r="AU1274" s="248"/>
      <c r="AV1274" s="248"/>
      <c r="AW1274" s="248"/>
      <c r="AX1274" s="248"/>
      <c r="AY1274" s="248"/>
      <c r="AZ1274" s="248"/>
      <c r="BA1274" s="248"/>
      <c r="BB1274" s="248"/>
      <c r="BC1274" s="248"/>
      <c r="BD1274" s="248"/>
      <c r="BE1274" s="248"/>
      <c r="BF1274" s="248"/>
      <c r="BG1274" s="248"/>
      <c r="BH1274" s="248"/>
      <c r="BI1274" s="248"/>
      <c r="BJ1274" s="248"/>
      <c r="BK1274" s="248"/>
      <c r="BL1274" s="248"/>
      <c r="BM1274" s="248"/>
      <c r="BN1274" s="248"/>
      <c r="BO1274" s="248"/>
      <c r="BP1274" s="248"/>
      <c r="BQ1274" s="248"/>
      <c r="BR1274" s="248"/>
      <c r="BS1274" s="248"/>
      <c r="BT1274" s="248"/>
      <c r="BU1274" s="248"/>
      <c r="BV1274" s="248"/>
      <c r="BW1274" s="248"/>
      <c r="BX1274" s="248"/>
      <c r="BY1274" s="248"/>
      <c r="BZ1274" s="239"/>
      <c r="CA1274" s="248"/>
      <c r="CB1274" s="248"/>
      <c r="CC1274" s="248"/>
      <c r="CD1274" s="248"/>
      <c r="CE1274" s="248"/>
      <c r="CF1274" s="248"/>
      <c r="CG1274" s="248"/>
      <c r="CH1274" s="248"/>
      <c r="CI1274" s="248"/>
      <c r="CJ1274" s="239"/>
      <c r="CK1274" s="239"/>
      <c r="CL1274" s="248"/>
      <c r="CM1274" s="248"/>
      <c r="CN1274" s="248"/>
      <c r="CO1274" s="248"/>
      <c r="CP1274" s="248"/>
      <c r="CQ1274" s="248"/>
      <c r="CR1274" s="248"/>
      <c r="CS1274" s="248"/>
      <c r="CT1274" s="248"/>
      <c r="CU1274" s="248"/>
      <c r="CV1274" s="248"/>
      <c r="CW1274" s="248"/>
      <c r="CX1274" s="248"/>
      <c r="CY1274" s="248"/>
      <c r="CZ1274" s="248"/>
      <c r="DA1274" s="248"/>
      <c r="DB1274" s="239"/>
      <c r="DC1274" s="239"/>
      <c r="DD1274" s="239"/>
      <c r="DE1274" s="239"/>
      <c r="DF1274" s="239"/>
      <c r="DG1274" s="239"/>
      <c r="DH1274" s="239"/>
      <c r="DI1274" s="239"/>
      <c r="DJ1274" s="239"/>
      <c r="DK1274" s="239"/>
      <c r="DL1274" s="239"/>
      <c r="DM1274" s="239"/>
      <c r="DN1274" s="249"/>
      <c r="DO1274" s="239"/>
      <c r="DP1274" s="239"/>
      <c r="DQ1274" s="239"/>
      <c r="DR1274" s="239"/>
      <c r="DS1274" s="239"/>
      <c r="DT1274" s="239"/>
      <c r="DU1274" s="239"/>
      <c r="DV1274" s="250"/>
      <c r="DW1274" s="251"/>
      <c r="DX1274" s="252"/>
      <c r="DY1274" s="27"/>
      <c r="DZ1274" s="239"/>
      <c r="EA1274" s="27"/>
      <c r="EB1274" s="27"/>
      <c r="EC1274" s="239"/>
      <c r="ED1274" s="27"/>
      <c r="EE1274" s="27"/>
      <c r="EF1274" s="239"/>
      <c r="EI1274" s="239"/>
      <c r="EJ1274" s="27"/>
      <c r="EK1274" s="27"/>
      <c r="EL1274" s="239"/>
      <c r="EM1274" s="27"/>
      <c r="EN1274" s="27"/>
      <c r="EO1274" s="239"/>
      <c r="EP1274" s="27"/>
      <c r="EQ1274" s="27"/>
      <c r="ER1274" s="27"/>
      <c r="ES1274" s="27"/>
      <c r="ET1274" s="27"/>
      <c r="EU1274" s="27"/>
      <c r="EV1274" s="27"/>
      <c r="EW1274" s="27"/>
      <c r="EX1274" s="27"/>
      <c r="EY1274" s="27"/>
      <c r="EZ1274" s="27"/>
      <c r="FA1274" s="27"/>
      <c r="FB1274" s="27"/>
      <c r="FC1274" s="27"/>
      <c r="FD1274" s="27"/>
      <c r="FE1274" s="27"/>
      <c r="FF1274" s="27"/>
      <c r="FG1274" s="27"/>
      <c r="FH1274" s="27"/>
    </row>
    <row r="1275" spans="1:164" ht="15.5" x14ac:dyDescent="0.35">
      <c r="A1275" s="247" t="s">
        <v>449</v>
      </c>
      <c r="B1275" s="239" t="e">
        <f t="shared" ref="B1275:AA1275" si="1308">B1201*100/B$955</f>
        <v>#VALUE!</v>
      </c>
      <c r="C1275" s="239" t="e">
        <f t="shared" si="1308"/>
        <v>#VALUE!</v>
      </c>
      <c r="D1275" s="239" t="e">
        <f t="shared" si="1308"/>
        <v>#VALUE!</v>
      </c>
      <c r="E1275" s="239" t="e">
        <f t="shared" si="1308"/>
        <v>#VALUE!</v>
      </c>
      <c r="F1275" s="239" t="e">
        <f t="shared" si="1308"/>
        <v>#VALUE!</v>
      </c>
      <c r="G1275" s="239" t="e">
        <f t="shared" si="1308"/>
        <v>#VALUE!</v>
      </c>
      <c r="H1275" s="239" t="e">
        <f t="shared" si="1308"/>
        <v>#VALUE!</v>
      </c>
      <c r="I1275" s="239" t="e">
        <f t="shared" si="1308"/>
        <v>#VALUE!</v>
      </c>
      <c r="J1275" s="239" t="e">
        <f t="shared" si="1308"/>
        <v>#VALUE!</v>
      </c>
      <c r="K1275" s="239" t="e">
        <f t="shared" si="1308"/>
        <v>#VALUE!</v>
      </c>
      <c r="L1275" s="239" t="e">
        <f t="shared" si="1308"/>
        <v>#VALUE!</v>
      </c>
      <c r="M1275" s="239" t="e">
        <f t="shared" si="1308"/>
        <v>#VALUE!</v>
      </c>
      <c r="N1275" s="239" t="e">
        <f t="shared" si="1308"/>
        <v>#VALUE!</v>
      </c>
      <c r="O1275" s="239" t="e">
        <f t="shared" si="1308"/>
        <v>#VALUE!</v>
      </c>
      <c r="P1275" s="239" t="e">
        <f t="shared" si="1308"/>
        <v>#VALUE!</v>
      </c>
      <c r="Q1275" s="239" t="e">
        <f t="shared" si="1308"/>
        <v>#VALUE!</v>
      </c>
      <c r="R1275" s="239" t="e">
        <f t="shared" si="1308"/>
        <v>#VALUE!</v>
      </c>
      <c r="S1275" s="239" t="e">
        <f t="shared" si="1308"/>
        <v>#VALUE!</v>
      </c>
      <c r="T1275" s="239" t="e">
        <f t="shared" si="1308"/>
        <v>#VALUE!</v>
      </c>
      <c r="U1275" s="239" t="e">
        <f t="shared" si="1308"/>
        <v>#VALUE!</v>
      </c>
      <c r="V1275" s="239" t="e">
        <f t="shared" si="1308"/>
        <v>#VALUE!</v>
      </c>
      <c r="W1275" s="239" t="e">
        <f t="shared" si="1308"/>
        <v>#VALUE!</v>
      </c>
      <c r="X1275" s="248" t="e">
        <f t="shared" si="1308"/>
        <v>#VALUE!</v>
      </c>
      <c r="Y1275" s="248" t="e">
        <f t="shared" si="1308"/>
        <v>#VALUE!</v>
      </c>
      <c r="Z1275" s="239" t="e">
        <f t="shared" si="1308"/>
        <v>#VALUE!</v>
      </c>
      <c r="AA1275" s="239" t="e">
        <f t="shared" si="1308"/>
        <v>#VALUE!</v>
      </c>
      <c r="AB1275" s="239">
        <v>-5.6234071402120511</v>
      </c>
      <c r="AC1275" s="239">
        <v>-7.1142029050643698</v>
      </c>
      <c r="AD1275" s="239">
        <v>-8.4572649969972584</v>
      </c>
      <c r="AE1275" s="239" t="e">
        <f>AE1201*100/AE$955</f>
        <v>#VALUE!</v>
      </c>
      <c r="AF1275" s="239">
        <v>-7.4983565687976892</v>
      </c>
      <c r="AG1275" s="239">
        <v>-8.7368083831484427</v>
      </c>
      <c r="AH1275" s="239">
        <v>-8.6686067827784239</v>
      </c>
      <c r="AI1275" s="239">
        <v>-9.1782317574276</v>
      </c>
      <c r="AJ1275" s="248" t="e">
        <f>AJ1201*100/AJ$955</f>
        <v>#VALUE!</v>
      </c>
      <c r="AK1275" s="248">
        <v>-14.690082314372864</v>
      </c>
      <c r="AL1275" s="248">
        <v>-8.7311747761700769</v>
      </c>
      <c r="AM1275" s="248">
        <v>-8.0611001097474535</v>
      </c>
      <c r="AN1275" s="248">
        <v>-8.0249001625561895</v>
      </c>
      <c r="AO1275" s="248" t="e">
        <f>AO1201*100/AO$955</f>
        <v>#VALUE!</v>
      </c>
      <c r="AP1275" s="248">
        <v>-8.5240580673922786</v>
      </c>
      <c r="AQ1275" s="248">
        <v>-8.1681934509440115</v>
      </c>
      <c r="AR1275" s="248">
        <v>-7.8747498784966901</v>
      </c>
      <c r="AS1275" s="248" t="e">
        <f>AS1201*100/AS$955</f>
        <v>#VALUE!</v>
      </c>
      <c r="AT1275" s="248">
        <v>-5.8964237123885885</v>
      </c>
      <c r="AU1275" s="248">
        <v>-5.3395953012199637</v>
      </c>
      <c r="AV1275" s="248">
        <v>-4.1917066811047405</v>
      </c>
      <c r="AW1275" s="248">
        <v>-3.83042064507165</v>
      </c>
      <c r="AX1275" s="248" t="e">
        <f>AX1201*100/AX$955</f>
        <v>#VALUE!</v>
      </c>
      <c r="AY1275" s="248"/>
      <c r="AZ1275" s="248">
        <v>-2.3607249956984906</v>
      </c>
      <c r="BA1275" s="248">
        <v>-4.6911677958057298</v>
      </c>
      <c r="BB1275" s="248">
        <v>-2.784067734040919</v>
      </c>
      <c r="BC1275" s="248">
        <v>-4.8492483214910331</v>
      </c>
      <c r="BD1275" s="248">
        <v>-2.2320425832679542</v>
      </c>
      <c r="BE1275" s="248">
        <v>-4.7252908990364899</v>
      </c>
      <c r="BF1275" s="248" t="e">
        <f>BF1201*100/BF$955</f>
        <v>#VALUE!</v>
      </c>
      <c r="BG1275" s="248">
        <v>-3.4970044550222759</v>
      </c>
      <c r="BH1275" s="248">
        <v>-7.2295798680693357</v>
      </c>
      <c r="BI1275" s="248">
        <v>-2.9116222836189163</v>
      </c>
      <c r="BJ1275" s="248">
        <v>-6.4443435288554483</v>
      </c>
      <c r="BK1275" s="248">
        <v>-1.6464984498083022</v>
      </c>
      <c r="BL1275" s="248">
        <v>-7.3039407611419334</v>
      </c>
      <c r="BM1275" s="248">
        <v>-2.377198971585623</v>
      </c>
      <c r="BN1275" s="248">
        <v>-6.1259032317913489</v>
      </c>
      <c r="BO1275" s="248" t="e">
        <f>BO1201*100/BO$955</f>
        <v>#VALUE!</v>
      </c>
      <c r="BP1275" s="248">
        <v>-0.53707391070899557</v>
      </c>
      <c r="BQ1275" s="248">
        <v>-3.1612415103610862</v>
      </c>
      <c r="BR1275" s="248">
        <v>-9.8175677614582337</v>
      </c>
      <c r="BS1275" s="248">
        <v>-14.677976963850824</v>
      </c>
      <c r="BT1275" s="248">
        <v>-4.5916583513830282</v>
      </c>
      <c r="BU1275" s="248">
        <v>-6.0345000795338484</v>
      </c>
      <c r="BV1275" s="248">
        <v>-10.20111418622154</v>
      </c>
      <c r="BW1275" s="248">
        <v>-1.2319416798729386</v>
      </c>
      <c r="BX1275" s="248">
        <v>-2.4636077875935656</v>
      </c>
      <c r="BY1275" s="248">
        <v>-5.013191446671394</v>
      </c>
      <c r="BZ1275" s="239">
        <v>-1.6618903940845977</v>
      </c>
      <c r="CA1275" s="248" t="e">
        <f>CA1201*100/CA$955</f>
        <v>#VALUE!</v>
      </c>
      <c r="CB1275" s="248">
        <v>-2.1923959111950206</v>
      </c>
      <c r="CC1275" s="248">
        <v>-2.3898207198995323</v>
      </c>
      <c r="CD1275" s="248">
        <v>-4.2251130689847907</v>
      </c>
      <c r="CE1275" s="248">
        <v>-3.3519022429319385</v>
      </c>
      <c r="CF1275" s="248">
        <v>-3.4460966484004656</v>
      </c>
      <c r="CG1275" s="248">
        <v>-5.4689303884232423</v>
      </c>
      <c r="CH1275" s="248">
        <v>-1.4498052300409523</v>
      </c>
      <c r="CI1275" s="248">
        <v>-2.2575792701718362</v>
      </c>
      <c r="CJ1275" s="239">
        <v>-0.52214686756321538</v>
      </c>
      <c r="CK1275" s="239">
        <v>-1.548211798992591</v>
      </c>
      <c r="CL1275" s="248" t="e">
        <f>CL1201*100/CL$955</f>
        <v>#VALUE!</v>
      </c>
      <c r="CM1275" s="248">
        <v>-2.1355214204501047</v>
      </c>
      <c r="CN1275" s="248">
        <v>3.9652919948815413</v>
      </c>
      <c r="CO1275" s="248">
        <v>3.9441359314514122</v>
      </c>
      <c r="CP1275" s="248">
        <v>5.8547626770006556</v>
      </c>
      <c r="CQ1275" s="248">
        <v>2.2745725035654121</v>
      </c>
      <c r="CR1275" s="248">
        <v>-0.66694437325668288</v>
      </c>
      <c r="CS1275" s="248">
        <v>8.3617113836109027</v>
      </c>
      <c r="CT1275" s="248">
        <v>6.6133944709239385</v>
      </c>
      <c r="CU1275" s="248">
        <v>1.5613361434061657</v>
      </c>
      <c r="CV1275" s="248">
        <v>8.4325660141830419</v>
      </c>
      <c r="CW1275" s="248">
        <v>7.1821935145787794</v>
      </c>
      <c r="CX1275" s="248">
        <v>8.1947492581030446</v>
      </c>
      <c r="CY1275" s="248">
        <v>7.4564316298401785</v>
      </c>
      <c r="CZ1275" s="248">
        <v>5.1834801234901722</v>
      </c>
      <c r="DA1275" s="248" t="e">
        <f t="shared" ref="DA1275" si="1309">DA1201*100/DA$955</f>
        <v>#VALUE!</v>
      </c>
      <c r="DB1275" s="239">
        <v>3.6587088350158594</v>
      </c>
      <c r="DC1275" s="239">
        <v>2.2379008301834209</v>
      </c>
      <c r="DD1275" s="239">
        <v>-0.85408946058325619</v>
      </c>
      <c r="DE1275" s="239">
        <v>2.6417417005670742</v>
      </c>
      <c r="DF1275" s="239">
        <v>1.404262169210666</v>
      </c>
      <c r="DG1275" s="239">
        <v>-0.95105904874741554</v>
      </c>
      <c r="DH1275" s="239">
        <v>3.5480955783522492</v>
      </c>
      <c r="DI1275" s="239">
        <v>1.9484867750463284</v>
      </c>
      <c r="DJ1275" s="239">
        <v>-0.51544151745775402</v>
      </c>
      <c r="DK1275" s="239">
        <v>2.4561712783936502</v>
      </c>
      <c r="DL1275" s="239">
        <v>1.1565349111772818</v>
      </c>
      <c r="DM1275" s="239">
        <v>-0.16796881379127518</v>
      </c>
      <c r="DN1275" s="249" t="e">
        <f t="shared" ref="DN1275" si="1310">DN1201*100/DN$955</f>
        <v>#VALUE!</v>
      </c>
      <c r="DO1275" s="239">
        <v>-0.16796881379127518</v>
      </c>
      <c r="DP1275" s="239">
        <v>3.1461805150536621</v>
      </c>
      <c r="DQ1275" s="239">
        <v>2.1884174017823619</v>
      </c>
      <c r="DR1275" s="239">
        <v>1.4410921387249362</v>
      </c>
      <c r="DS1275" s="239">
        <v>5.0938239224618389</v>
      </c>
      <c r="DT1275" s="239">
        <v>4.3064121665979123</v>
      </c>
      <c r="DU1275" s="239">
        <v>3.0490755255756619</v>
      </c>
      <c r="DV1275" s="250" t="e">
        <f>DV1201*100/DV$955</f>
        <v>#VALUE!</v>
      </c>
      <c r="DW1275" s="251" t="e">
        <f>DW1201*100/DW$955</f>
        <v>#VALUE!</v>
      </c>
      <c r="DX1275" s="252" t="e">
        <f>DX1201*100/DX$955</f>
        <v>#VALUE!</v>
      </c>
      <c r="DY1275" s="27"/>
      <c r="DZ1275" s="239" t="e">
        <f>DZ1201*100/DZ$955</f>
        <v>#VALUE!</v>
      </c>
      <c r="EA1275" s="27"/>
      <c r="EB1275" s="27"/>
      <c r="EC1275" s="239" t="e">
        <f>EC1201*100/EC$955</f>
        <v>#VALUE!</v>
      </c>
      <c r="ED1275" s="27"/>
      <c r="EE1275" s="27"/>
      <c r="EF1275" s="239" t="e">
        <f>EF1201*100/EF$955</f>
        <v>#VALUE!</v>
      </c>
      <c r="EI1275" s="239" t="e">
        <f>EI1201*100/EI$955</f>
        <v>#VALUE!</v>
      </c>
      <c r="EJ1275" s="27"/>
      <c r="EK1275" s="27"/>
      <c r="EL1275" s="239" t="e">
        <f>EL1201*100/EL$955</f>
        <v>#VALUE!</v>
      </c>
      <c r="EM1275" s="27"/>
      <c r="EN1275" s="27"/>
      <c r="EO1275" s="239" t="e">
        <f>EO1201*100/EO$955</f>
        <v>#VALUE!</v>
      </c>
      <c r="EP1275" s="27"/>
      <c r="EQ1275" s="27"/>
      <c r="ER1275" s="27"/>
      <c r="ES1275" s="27"/>
      <c r="ET1275" s="27"/>
      <c r="EU1275" s="27"/>
      <c r="EV1275" s="27"/>
      <c r="EW1275" s="27"/>
      <c r="EX1275" s="27"/>
      <c r="EY1275" s="27"/>
      <c r="EZ1275" s="27"/>
      <c r="FA1275" s="27"/>
      <c r="FB1275" s="27"/>
      <c r="FC1275" s="27"/>
      <c r="FD1275" s="27"/>
      <c r="FE1275" s="27"/>
      <c r="FF1275" s="27"/>
      <c r="FG1275" s="27"/>
      <c r="FH1275" s="27"/>
    </row>
    <row r="1276" spans="1:164" ht="15.5" x14ac:dyDescent="0.35">
      <c r="A1276" s="247"/>
      <c r="B1276" s="239"/>
      <c r="C1276" s="239"/>
      <c r="D1276" s="239"/>
      <c r="E1276" s="239"/>
      <c r="F1276" s="239"/>
      <c r="G1276" s="239"/>
      <c r="H1276" s="239"/>
      <c r="I1276" s="239"/>
      <c r="J1276" s="239"/>
      <c r="K1276" s="239"/>
      <c r="L1276" s="239"/>
      <c r="M1276" s="239"/>
      <c r="N1276" s="239"/>
      <c r="O1276" s="239"/>
      <c r="P1276" s="239"/>
      <c r="Q1276" s="239"/>
      <c r="R1276" s="239"/>
      <c r="S1276" s="239"/>
      <c r="T1276" s="239"/>
      <c r="U1276" s="239"/>
      <c r="V1276" s="239"/>
      <c r="W1276" s="239"/>
      <c r="X1276" s="248"/>
      <c r="Y1276" s="248"/>
      <c r="Z1276" s="239"/>
      <c r="AA1276" s="239"/>
      <c r="AB1276" s="239"/>
      <c r="AC1276" s="239"/>
      <c r="AD1276" s="239"/>
      <c r="AE1276" s="239"/>
      <c r="AF1276" s="239"/>
      <c r="AG1276" s="239"/>
      <c r="AH1276" s="239"/>
      <c r="AI1276" s="239"/>
      <c r="AJ1276" s="248"/>
      <c r="AK1276" s="248"/>
      <c r="AL1276" s="248"/>
      <c r="AM1276" s="248"/>
      <c r="AN1276" s="248"/>
      <c r="AO1276" s="248"/>
      <c r="AP1276" s="248"/>
      <c r="AQ1276" s="248"/>
      <c r="AR1276" s="248"/>
      <c r="AS1276" s="248"/>
      <c r="AT1276" s="248"/>
      <c r="AU1276" s="248"/>
      <c r="AV1276" s="248"/>
      <c r="AW1276" s="248"/>
      <c r="AX1276" s="248"/>
      <c r="AY1276" s="248"/>
      <c r="AZ1276" s="248"/>
      <c r="BA1276" s="248"/>
      <c r="BB1276" s="248"/>
      <c r="BC1276" s="248"/>
      <c r="BD1276" s="248"/>
      <c r="BE1276" s="248"/>
      <c r="BF1276" s="248"/>
      <c r="BG1276" s="248"/>
      <c r="BH1276" s="248"/>
      <c r="BI1276" s="248"/>
      <c r="BJ1276" s="248"/>
      <c r="BK1276" s="248"/>
      <c r="BL1276" s="248"/>
      <c r="BM1276" s="248"/>
      <c r="BN1276" s="248"/>
      <c r="BO1276" s="248"/>
      <c r="BP1276" s="248"/>
      <c r="BQ1276" s="248"/>
      <c r="BR1276" s="248"/>
      <c r="BS1276" s="248"/>
      <c r="BT1276" s="248"/>
      <c r="BU1276" s="248"/>
      <c r="BV1276" s="248"/>
      <c r="BW1276" s="248"/>
      <c r="BX1276" s="248"/>
      <c r="BY1276" s="248"/>
      <c r="BZ1276" s="239"/>
      <c r="CA1276" s="248"/>
      <c r="CB1276" s="248"/>
      <c r="CC1276" s="248"/>
      <c r="CD1276" s="248"/>
      <c r="CE1276" s="248"/>
      <c r="CF1276" s="248"/>
      <c r="CG1276" s="248"/>
      <c r="CH1276" s="248"/>
      <c r="CI1276" s="248"/>
      <c r="CJ1276" s="239"/>
      <c r="CK1276" s="239"/>
      <c r="CL1276" s="248"/>
      <c r="CM1276" s="248"/>
      <c r="CN1276" s="248"/>
      <c r="CO1276" s="248"/>
      <c r="CP1276" s="248"/>
      <c r="CQ1276" s="248"/>
      <c r="CR1276" s="248"/>
      <c r="CS1276" s="248"/>
      <c r="CT1276" s="248"/>
      <c r="CU1276" s="248"/>
      <c r="CV1276" s="248"/>
      <c r="CW1276" s="248"/>
      <c r="CX1276" s="248"/>
      <c r="CY1276" s="248"/>
      <c r="CZ1276" s="248"/>
      <c r="DA1276" s="248"/>
      <c r="DB1276" s="239"/>
      <c r="DC1276" s="239"/>
      <c r="DD1276" s="239"/>
      <c r="DE1276" s="239"/>
      <c r="DF1276" s="239"/>
      <c r="DG1276" s="239"/>
      <c r="DH1276" s="239"/>
      <c r="DI1276" s="239"/>
      <c r="DJ1276" s="239"/>
      <c r="DK1276" s="239"/>
      <c r="DL1276" s="239"/>
      <c r="DM1276" s="239"/>
      <c r="DN1276" s="249"/>
      <c r="DO1276" s="239"/>
      <c r="DP1276" s="239"/>
      <c r="DQ1276" s="239"/>
      <c r="DR1276" s="239"/>
      <c r="DS1276" s="239"/>
      <c r="DT1276" s="239"/>
      <c r="DU1276" s="239"/>
      <c r="DV1276" s="250"/>
      <c r="DW1276" s="251"/>
      <c r="DX1276" s="252"/>
      <c r="DY1276" s="27"/>
      <c r="DZ1276" s="239"/>
      <c r="EA1276" s="27"/>
      <c r="EB1276" s="27"/>
      <c r="EC1276" s="239"/>
      <c r="ED1276" s="27"/>
      <c r="EE1276" s="27"/>
      <c r="EF1276" s="239"/>
      <c r="EI1276" s="239"/>
      <c r="EJ1276" s="27"/>
      <c r="EK1276" s="27"/>
      <c r="EL1276" s="239"/>
      <c r="EM1276" s="27"/>
      <c r="EN1276" s="27"/>
      <c r="EO1276" s="239"/>
      <c r="EP1276" s="27"/>
      <c r="EQ1276" s="27"/>
      <c r="ER1276" s="27"/>
      <c r="ES1276" s="27"/>
      <c r="ET1276" s="27"/>
      <c r="EU1276" s="27"/>
      <c r="EV1276" s="27"/>
      <c r="EW1276" s="27"/>
      <c r="EX1276" s="27"/>
      <c r="EY1276" s="27"/>
      <c r="EZ1276" s="27"/>
      <c r="FA1276" s="27"/>
      <c r="FB1276" s="27"/>
      <c r="FC1276" s="27"/>
      <c r="FD1276" s="27"/>
      <c r="FE1276" s="27"/>
      <c r="FF1276" s="27"/>
      <c r="FG1276" s="27"/>
      <c r="FH1276" s="27"/>
    </row>
    <row r="1277" spans="1:164" ht="15.5" x14ac:dyDescent="0.35">
      <c r="A1277" s="247" t="s">
        <v>439</v>
      </c>
      <c r="B1277" s="239" t="e">
        <f t="shared" ref="B1277:AA1278" si="1311">B1203*100/B$955</f>
        <v>#REF!</v>
      </c>
      <c r="C1277" s="239" t="e">
        <f t="shared" si="1311"/>
        <v>#REF!</v>
      </c>
      <c r="D1277" s="239" t="e">
        <f t="shared" si="1311"/>
        <v>#REF!</v>
      </c>
      <c r="E1277" s="239" t="e">
        <f t="shared" si="1311"/>
        <v>#REF!</v>
      </c>
      <c r="F1277" s="239" t="e">
        <f t="shared" si="1311"/>
        <v>#REF!</v>
      </c>
      <c r="G1277" s="239" t="e">
        <f t="shared" si="1311"/>
        <v>#REF!</v>
      </c>
      <c r="H1277" s="239" t="e">
        <f t="shared" si="1311"/>
        <v>#REF!</v>
      </c>
      <c r="I1277" s="239" t="e">
        <f t="shared" si="1311"/>
        <v>#VALUE!</v>
      </c>
      <c r="J1277" s="239" t="e">
        <f t="shared" si="1311"/>
        <v>#VALUE!</v>
      </c>
      <c r="K1277" s="239" t="e">
        <f t="shared" si="1311"/>
        <v>#VALUE!</v>
      </c>
      <c r="L1277" s="239" t="e">
        <f t="shared" si="1311"/>
        <v>#VALUE!</v>
      </c>
      <c r="M1277" s="239" t="e">
        <f t="shared" si="1311"/>
        <v>#VALUE!</v>
      </c>
      <c r="N1277" s="239" t="e">
        <f t="shared" si="1311"/>
        <v>#VALUE!</v>
      </c>
      <c r="O1277" s="239" t="e">
        <f t="shared" si="1311"/>
        <v>#VALUE!</v>
      </c>
      <c r="P1277" s="239" t="e">
        <f t="shared" si="1311"/>
        <v>#VALUE!</v>
      </c>
      <c r="Q1277" s="239" t="e">
        <f t="shared" si="1311"/>
        <v>#VALUE!</v>
      </c>
      <c r="R1277" s="239" t="e">
        <f t="shared" si="1311"/>
        <v>#VALUE!</v>
      </c>
      <c r="S1277" s="239" t="e">
        <f t="shared" si="1311"/>
        <v>#VALUE!</v>
      </c>
      <c r="T1277" s="239" t="e">
        <f t="shared" si="1311"/>
        <v>#VALUE!</v>
      </c>
      <c r="U1277" s="239" t="e">
        <f t="shared" si="1311"/>
        <v>#VALUE!</v>
      </c>
      <c r="V1277" s="239" t="e">
        <f t="shared" si="1311"/>
        <v>#VALUE!</v>
      </c>
      <c r="W1277" s="239" t="e">
        <f t="shared" si="1311"/>
        <v>#VALUE!</v>
      </c>
      <c r="X1277" s="248" t="e">
        <f t="shared" si="1311"/>
        <v>#VALUE!</v>
      </c>
      <c r="Y1277" s="248" t="e">
        <f t="shared" si="1311"/>
        <v>#VALUE!</v>
      </c>
      <c r="Z1277" s="239" t="e">
        <f t="shared" si="1311"/>
        <v>#VALUE!</v>
      </c>
      <c r="AA1277" s="239" t="e">
        <f t="shared" si="1311"/>
        <v>#VALUE!</v>
      </c>
      <c r="AB1277" s="239">
        <v>6.786407655708941</v>
      </c>
      <c r="AC1277" s="239">
        <v>6.5937522026350903</v>
      </c>
      <c r="AD1277" s="239">
        <v>7.3021812843692757</v>
      </c>
      <c r="AE1277" s="239" t="e">
        <f>AE1203*100/AE$955</f>
        <v>#VALUE!</v>
      </c>
      <c r="AF1277" s="239">
        <v>7.814254377523377</v>
      </c>
      <c r="AG1277" s="239">
        <v>7.8285021903498953</v>
      </c>
      <c r="AH1277" s="239">
        <v>8.2763161567001191</v>
      </c>
      <c r="AI1277" s="239">
        <v>8.6185093796662198</v>
      </c>
      <c r="AJ1277" s="248" t="e">
        <f>AJ1203*100/AJ$955</f>
        <v>#VALUE!</v>
      </c>
      <c r="AK1277" s="248">
        <v>13.701856899136844</v>
      </c>
      <c r="AL1277" s="248">
        <v>6.3277738193259347</v>
      </c>
      <c r="AM1277" s="248">
        <v>4.3307027748125675</v>
      </c>
      <c r="AN1277" s="248">
        <v>5.7792830719358586</v>
      </c>
      <c r="AO1277" s="248" t="e">
        <f>AO1203*100/AO$955</f>
        <v>#VALUE!</v>
      </c>
      <c r="AP1277" s="248">
        <v>9.2357853616722281</v>
      </c>
      <c r="AQ1277" s="248">
        <v>8.5540882289771574</v>
      </c>
      <c r="AR1277" s="248">
        <v>7.0396844166263666</v>
      </c>
      <c r="AS1277" s="248" t="e">
        <f>AS1203*100/AS$955</f>
        <v>#VALUE!</v>
      </c>
      <c r="AT1277" s="248">
        <v>8.5909391502210486</v>
      </c>
      <c r="AU1277" s="248">
        <v>6.1907228134302912</v>
      </c>
      <c r="AV1277" s="248">
        <v>3.9944479698334763</v>
      </c>
      <c r="AW1277" s="248">
        <v>3.6734380324968816</v>
      </c>
      <c r="AX1277" s="248" t="e">
        <f>AX1203*100/AX$955</f>
        <v>#VALUE!</v>
      </c>
      <c r="AY1277" s="248"/>
      <c r="AZ1277" s="248">
        <v>6.3943003357822086</v>
      </c>
      <c r="BA1277" s="248">
        <v>7.8692605973853027</v>
      </c>
      <c r="BB1277" s="248">
        <v>8.0323493565612551</v>
      </c>
      <c r="BC1277" s="248">
        <v>8.9616890020575468</v>
      </c>
      <c r="BD1277" s="248">
        <v>7.2120018725102968</v>
      </c>
      <c r="BE1277" s="248">
        <v>8.2238494706273944</v>
      </c>
      <c r="BF1277" s="248" t="e">
        <f>BF1203*100/BF$955</f>
        <v>#VALUE!</v>
      </c>
      <c r="BG1277" s="248">
        <v>9.8039715347033365</v>
      </c>
      <c r="BH1277" s="248">
        <v>11.623934867429302</v>
      </c>
      <c r="BI1277" s="248">
        <v>13.326018986793942</v>
      </c>
      <c r="BJ1277" s="248">
        <v>14.785892621246697</v>
      </c>
      <c r="BK1277" s="248">
        <v>9.4946843571791</v>
      </c>
      <c r="BL1277" s="248">
        <v>17.261993290012803</v>
      </c>
      <c r="BM1277" s="248">
        <v>10.459941795646253</v>
      </c>
      <c r="BN1277" s="248">
        <v>12.179920112235745</v>
      </c>
      <c r="BO1277" s="248" t="e">
        <f>BO1203*100/BO$955</f>
        <v>#VALUE!</v>
      </c>
      <c r="BP1277" s="248">
        <v>5.8207188105381205</v>
      </c>
      <c r="BQ1277" s="248">
        <v>6.3132071092326818</v>
      </c>
      <c r="BR1277" s="248">
        <v>8.1884966040901013</v>
      </c>
      <c r="BS1277" s="248">
        <v>11.782528524256385</v>
      </c>
      <c r="BT1277" s="248">
        <v>4.9437135928356284</v>
      </c>
      <c r="BU1277" s="248">
        <v>3.5603905013365922</v>
      </c>
      <c r="BV1277" s="248">
        <v>4.6906883345287529</v>
      </c>
      <c r="BW1277" s="248">
        <v>7.0908914497965654</v>
      </c>
      <c r="BX1277" s="248">
        <v>6.453611673578413</v>
      </c>
      <c r="BY1277" s="248">
        <v>8.6303820140329677</v>
      </c>
      <c r="BZ1277" s="239">
        <v>4.7447432569580954</v>
      </c>
      <c r="CA1277" s="248" t="e">
        <f>CA1203*100/CA$955</f>
        <v>#VALUE!</v>
      </c>
      <c r="CB1277" s="248">
        <v>9.789842338920927</v>
      </c>
      <c r="CC1277" s="248">
        <v>9.7046685803061035</v>
      </c>
      <c r="CD1277" s="248">
        <v>9.4717611249072391</v>
      </c>
      <c r="CE1277" s="248">
        <v>8.5394034861012802</v>
      </c>
      <c r="CF1277" s="248">
        <v>8.2195941329603208</v>
      </c>
      <c r="CG1277" s="248">
        <v>9.1845335435171069</v>
      </c>
      <c r="CH1277" s="248">
        <v>8.1329622241597033</v>
      </c>
      <c r="CI1277" s="248">
        <v>7.7288014114724675</v>
      </c>
      <c r="CJ1277" s="239">
        <v>6.8618576661680475</v>
      </c>
      <c r="CK1277" s="239">
        <v>6.1155286154636332</v>
      </c>
      <c r="CL1277" s="248" t="e">
        <f>CL1203*100/CL$955</f>
        <v>#VALUE!</v>
      </c>
      <c r="CM1277" s="248">
        <v>8.1607353615369949</v>
      </c>
      <c r="CN1277" s="248">
        <v>-1.0214278938261154</v>
      </c>
      <c r="CO1277" s="248">
        <v>-0.89170824620794698</v>
      </c>
      <c r="CP1277" s="248">
        <v>-1.5053458556085275</v>
      </c>
      <c r="CQ1277" s="248">
        <v>0.62063559987467576</v>
      </c>
      <c r="CR1277" s="248">
        <v>1.629807857838196</v>
      </c>
      <c r="CS1277" s="248">
        <v>-3.4109086198098328</v>
      </c>
      <c r="CT1277" s="248">
        <v>-2.5258605371338003</v>
      </c>
      <c r="CU1277" s="248">
        <v>0.91030160552270423</v>
      </c>
      <c r="CV1277" s="248">
        <v>-3.2406345005503479</v>
      </c>
      <c r="CW1277" s="248">
        <v>-2.1674453249924963</v>
      </c>
      <c r="CX1277" s="248">
        <v>-3.5605894204422488</v>
      </c>
      <c r="CY1277" s="248">
        <v>-2.5351953163735197</v>
      </c>
      <c r="CZ1277" s="248">
        <v>-0.35970479433690061</v>
      </c>
      <c r="DA1277" s="248" t="e">
        <f t="shared" ref="DA1277:DA1278" si="1312">DA1203*100/DA$955</f>
        <v>#VALUE!</v>
      </c>
      <c r="DB1277" s="239">
        <v>1.1362352180273712</v>
      </c>
      <c r="DC1277" s="239">
        <v>1.6204346789277067</v>
      </c>
      <c r="DD1277" s="239">
        <v>3.3219105290274453</v>
      </c>
      <c r="DE1277" s="239">
        <v>1.7194346699052088</v>
      </c>
      <c r="DF1277" s="239">
        <v>2.2104638184183294</v>
      </c>
      <c r="DG1277" s="239">
        <v>3.8545865399528845</v>
      </c>
      <c r="DH1277" s="239">
        <v>0.13527328986244561</v>
      </c>
      <c r="DI1277" s="239">
        <v>1.1857232250626293</v>
      </c>
      <c r="DJ1277" s="239">
        <v>3.4947755105517611</v>
      </c>
      <c r="DK1277" s="239">
        <v>-0.72768797682927788</v>
      </c>
      <c r="DL1277" s="239">
        <v>0.18478062404404727</v>
      </c>
      <c r="DM1277" s="239">
        <v>5.1600972854959739</v>
      </c>
      <c r="DN1277" s="249" t="e">
        <f>DN1203*100/DN$955</f>
        <v>#VALUE!</v>
      </c>
      <c r="DO1277" s="239">
        <v>5.1600972854959739</v>
      </c>
      <c r="DP1277" s="239">
        <v>-1.9379031666863531</v>
      </c>
      <c r="DQ1277" s="239">
        <v>-1.8447823282843183</v>
      </c>
      <c r="DR1277" s="239">
        <v>-2.2360882067226893</v>
      </c>
      <c r="DS1277" s="239">
        <v>-3.5122619521581022</v>
      </c>
      <c r="DT1277" s="239">
        <v>-3.467944753388831</v>
      </c>
      <c r="DU1277" s="239">
        <v>-5.8839227932272182</v>
      </c>
      <c r="DV1277" s="250" t="e">
        <f t="shared" ref="DV1277:DX1278" si="1313">DV1203*100/DV$955</f>
        <v>#VALUE!</v>
      </c>
      <c r="DW1277" s="251" t="e">
        <f t="shared" si="1313"/>
        <v>#VALUE!</v>
      </c>
      <c r="DX1277" s="252" t="e">
        <f t="shared" si="1313"/>
        <v>#VALUE!</v>
      </c>
      <c r="DY1277" s="27"/>
      <c r="DZ1277" s="239" t="e">
        <f>DZ1203*100/DZ$955</f>
        <v>#VALUE!</v>
      </c>
      <c r="EA1277" s="27"/>
      <c r="EB1277" s="27"/>
      <c r="EC1277" s="239" t="e">
        <f>EC1203*100/EC$955</f>
        <v>#VALUE!</v>
      </c>
      <c r="ED1277" s="27"/>
      <c r="EE1277" s="27"/>
      <c r="EF1277" s="239" t="e">
        <f>EF1203*100/EF$955</f>
        <v>#VALUE!</v>
      </c>
      <c r="EI1277" s="239" t="e">
        <f>EI1203*100/EI$955</f>
        <v>#VALUE!</v>
      </c>
      <c r="EJ1277" s="27"/>
      <c r="EK1277" s="27"/>
      <c r="EL1277" s="239" t="e">
        <f>EL1203*100/EL$955</f>
        <v>#VALUE!</v>
      </c>
      <c r="EM1277" s="27"/>
      <c r="EN1277" s="27"/>
      <c r="EO1277" s="239" t="e">
        <f>EO1203*100/EO$955</f>
        <v>#VALUE!</v>
      </c>
      <c r="EP1277" s="27"/>
      <c r="EQ1277" s="27"/>
      <c r="ER1277" s="27"/>
      <c r="ES1277" s="27"/>
      <c r="ET1277" s="27"/>
      <c r="EU1277" s="27"/>
      <c r="EV1277" s="27"/>
      <c r="EW1277" s="27"/>
      <c r="EX1277" s="27"/>
      <c r="EY1277" s="27"/>
      <c r="EZ1277" s="27"/>
      <c r="FA1277" s="27"/>
      <c r="FB1277" s="27"/>
      <c r="FC1277" s="27"/>
      <c r="FD1277" s="27"/>
      <c r="FE1277" s="27"/>
      <c r="FF1277" s="27"/>
      <c r="FG1277" s="27"/>
      <c r="FH1277" s="27"/>
    </row>
    <row r="1278" spans="1:164" ht="15.5" x14ac:dyDescent="0.35">
      <c r="A1278" s="247" t="s">
        <v>478</v>
      </c>
      <c r="B1278" s="239" t="e">
        <f t="shared" si="1311"/>
        <v>#VALUE!</v>
      </c>
      <c r="C1278" s="239" t="e">
        <f t="shared" si="1311"/>
        <v>#VALUE!</v>
      </c>
      <c r="D1278" s="239" t="e">
        <f t="shared" si="1311"/>
        <v>#VALUE!</v>
      </c>
      <c r="E1278" s="239" t="e">
        <f t="shared" si="1311"/>
        <v>#VALUE!</v>
      </c>
      <c r="F1278" s="239" t="e">
        <f t="shared" si="1311"/>
        <v>#VALUE!</v>
      </c>
      <c r="G1278" s="239" t="e">
        <f t="shared" si="1311"/>
        <v>#VALUE!</v>
      </c>
      <c r="H1278" s="239" t="e">
        <f t="shared" si="1311"/>
        <v>#VALUE!</v>
      </c>
      <c r="I1278" s="239" t="e">
        <f t="shared" si="1311"/>
        <v>#VALUE!</v>
      </c>
      <c r="J1278" s="239" t="e">
        <f t="shared" si="1311"/>
        <v>#VALUE!</v>
      </c>
      <c r="K1278" s="239" t="e">
        <f t="shared" si="1311"/>
        <v>#VALUE!</v>
      </c>
      <c r="L1278" s="239" t="e">
        <f t="shared" si="1311"/>
        <v>#VALUE!</v>
      </c>
      <c r="M1278" s="239" t="e">
        <f t="shared" si="1311"/>
        <v>#VALUE!</v>
      </c>
      <c r="N1278" s="239" t="e">
        <f t="shared" si="1311"/>
        <v>#VALUE!</v>
      </c>
      <c r="O1278" s="239" t="e">
        <f t="shared" si="1311"/>
        <v>#VALUE!</v>
      </c>
      <c r="P1278" s="239" t="e">
        <f t="shared" si="1311"/>
        <v>#VALUE!</v>
      </c>
      <c r="Q1278" s="239" t="e">
        <f t="shared" si="1311"/>
        <v>#VALUE!</v>
      </c>
      <c r="R1278" s="239" t="e">
        <f t="shared" si="1311"/>
        <v>#VALUE!</v>
      </c>
      <c r="S1278" s="239" t="e">
        <f t="shared" si="1311"/>
        <v>#VALUE!</v>
      </c>
      <c r="T1278" s="239" t="e">
        <f t="shared" si="1311"/>
        <v>#VALUE!</v>
      </c>
      <c r="U1278" s="239" t="e">
        <f t="shared" si="1311"/>
        <v>#VALUE!</v>
      </c>
      <c r="V1278" s="239" t="e">
        <f t="shared" si="1311"/>
        <v>#VALUE!</v>
      </c>
      <c r="W1278" s="239" t="e">
        <f t="shared" si="1311"/>
        <v>#VALUE!</v>
      </c>
      <c r="X1278" s="248" t="e">
        <f t="shared" si="1311"/>
        <v>#VALUE!</v>
      </c>
      <c r="Y1278" s="248" t="e">
        <f t="shared" si="1311"/>
        <v>#VALUE!</v>
      </c>
      <c r="Z1278" s="239" t="e">
        <f t="shared" si="1311"/>
        <v>#VALUE!</v>
      </c>
      <c r="AA1278" s="239" t="e">
        <f t="shared" si="1311"/>
        <v>#VALUE!</v>
      </c>
      <c r="AB1278" s="239">
        <v>0.63872943753282341</v>
      </c>
      <c r="AC1278" s="239">
        <v>0.43079192476951572</v>
      </c>
      <c r="AD1278" s="239">
        <v>0.42411793959130417</v>
      </c>
      <c r="AE1278" s="239" t="e">
        <f>AE1204*100/AE$955</f>
        <v>#VALUE!</v>
      </c>
      <c r="AF1278" s="239">
        <v>0.73539106782365316</v>
      </c>
      <c r="AG1278" s="239">
        <v>0.70161636258953519</v>
      </c>
      <c r="AH1278" s="239">
        <v>0.72650307661150604</v>
      </c>
      <c r="AI1278" s="239">
        <v>0.75025353094492475</v>
      </c>
      <c r="AJ1278" s="248" t="e">
        <f>AJ1204*100/AJ$955</f>
        <v>#VALUE!</v>
      </c>
      <c r="AK1278" s="248">
        <v>0.99691950366882942</v>
      </c>
      <c r="AL1278" s="248">
        <v>0.91274474355068302</v>
      </c>
      <c r="AM1278" s="248">
        <v>0.92380454109998478</v>
      </c>
      <c r="AN1278" s="248">
        <v>0.92647452355891269</v>
      </c>
      <c r="AO1278" s="248" t="e">
        <f>AO1204*100/AO$955</f>
        <v>#VALUE!</v>
      </c>
      <c r="AP1278" s="248">
        <v>1.02586819753745</v>
      </c>
      <c r="AQ1278" s="248">
        <v>1.0001704450864399</v>
      </c>
      <c r="AR1278" s="248">
        <v>0.76860557572411481</v>
      </c>
      <c r="AS1278" s="248" t="e">
        <f>AS1204*100/AS$955</f>
        <v>#VALUE!</v>
      </c>
      <c r="AT1278" s="248">
        <v>0.58426070699355304</v>
      </c>
      <c r="AU1278" s="248">
        <v>0.35777085072366399</v>
      </c>
      <c r="AV1278" s="248">
        <v>0.34728957400698379</v>
      </c>
      <c r="AW1278" s="248">
        <v>0.36570102689440037</v>
      </c>
      <c r="AX1278" s="248" t="e">
        <f>AX1204*100/AX$955</f>
        <v>#VALUE!</v>
      </c>
      <c r="AY1278" s="248"/>
      <c r="AZ1278" s="248">
        <v>2.3518883709573837</v>
      </c>
      <c r="BA1278" s="248">
        <v>2.5109481391002131</v>
      </c>
      <c r="BB1278" s="248">
        <v>4.3426979962553567</v>
      </c>
      <c r="BC1278" s="248">
        <v>4.3978997368456367</v>
      </c>
      <c r="BD1278" s="248">
        <v>4.3418778295418967</v>
      </c>
      <c r="BE1278" s="248">
        <v>4.4589682625082254</v>
      </c>
      <c r="BF1278" s="248">
        <f>BF1204*100/BF$955</f>
        <v>-3.7302220104492112</v>
      </c>
      <c r="BG1278" s="248">
        <v>4.4987667579691619</v>
      </c>
      <c r="BH1278" s="248">
        <v>4.4149275920906401</v>
      </c>
      <c r="BI1278" s="248">
        <v>6.1928445919897479</v>
      </c>
      <c r="BJ1278" s="248">
        <v>6.1191758137113972</v>
      </c>
      <c r="BK1278" s="248">
        <v>4.8231970917907336</v>
      </c>
      <c r="BL1278" s="248">
        <v>8.6657181138100476</v>
      </c>
      <c r="BM1278" s="248">
        <v>4.9019206997681479</v>
      </c>
      <c r="BN1278" s="248">
        <v>4.8302664034167249</v>
      </c>
      <c r="BO1278" s="248" t="e">
        <f>BO1204*100/BO$955</f>
        <v>#VALUE!</v>
      </c>
      <c r="BP1278" s="248">
        <v>3.7011306070244543</v>
      </c>
      <c r="BQ1278" s="248">
        <v>3.427640179834591</v>
      </c>
      <c r="BR1278" s="248">
        <v>3.0799405448671884</v>
      </c>
      <c r="BS1278" s="248">
        <v>3.4754915183743869</v>
      </c>
      <c r="BT1278" s="248">
        <v>3.2632147293108025</v>
      </c>
      <c r="BU1278" s="248">
        <v>3.3956682738428809</v>
      </c>
      <c r="BV1278" s="248">
        <v>3.3511377862928393</v>
      </c>
      <c r="BW1278" s="248">
        <v>3.8817636279764969</v>
      </c>
      <c r="BX1278" s="248">
        <v>3.7470013436615983</v>
      </c>
      <c r="BY1278" s="248">
        <v>3.7321039110198049</v>
      </c>
      <c r="BZ1278" s="239">
        <v>4.1015253096670561</v>
      </c>
      <c r="CA1278" s="248">
        <f>CA1204*100/CA$955</f>
        <v>-0.66687020411999343</v>
      </c>
      <c r="CB1278" s="248">
        <v>5.5540190141053944</v>
      </c>
      <c r="CC1278" s="248">
        <v>5.5840011012236896</v>
      </c>
      <c r="CD1278" s="248">
        <v>5.4850924595697679</v>
      </c>
      <c r="CE1278" s="248">
        <v>5.3190023632772956</v>
      </c>
      <c r="CF1278" s="248">
        <v>5.2663200318317038</v>
      </c>
      <c r="CG1278" s="248">
        <v>5.1694501715151091</v>
      </c>
      <c r="CH1278" s="248">
        <v>5.534444677898108</v>
      </c>
      <c r="CI1278" s="248">
        <v>4.8389908452406614</v>
      </c>
      <c r="CJ1278" s="239">
        <v>5.010553701696181</v>
      </c>
      <c r="CK1278" s="239">
        <v>4.2854502369938716</v>
      </c>
      <c r="CL1278" s="248">
        <f>CL1204*100/CL$955</f>
        <v>1.6127091602816976</v>
      </c>
      <c r="CM1278" s="248">
        <v>4.2795736788482319</v>
      </c>
      <c r="CN1278" s="248">
        <v>1.2509483246582656</v>
      </c>
      <c r="CO1278" s="248">
        <v>1.2479358525697952</v>
      </c>
      <c r="CP1278" s="248">
        <v>1.107435924579127</v>
      </c>
      <c r="CQ1278" s="248">
        <v>1.2580896593067041</v>
      </c>
      <c r="CR1278" s="248">
        <v>0.94068593670238831</v>
      </c>
      <c r="CS1278" s="248">
        <v>1.0310196368005735</v>
      </c>
      <c r="CT1278" s="248">
        <v>1.2716457793292006</v>
      </c>
      <c r="CU1278" s="248">
        <v>0.97691971471524519</v>
      </c>
      <c r="CV1278" s="248">
        <v>1.9308307995592346</v>
      </c>
      <c r="CW1278" s="248">
        <v>1.9800089591787335</v>
      </c>
      <c r="CX1278" s="248">
        <v>1.8283911372533008</v>
      </c>
      <c r="CY1278" s="248">
        <v>2.005587699975885</v>
      </c>
      <c r="CZ1278" s="248">
        <v>1.9627482415789006</v>
      </c>
      <c r="DA1278" s="248">
        <f t="shared" si="1312"/>
        <v>2.4718784520310906</v>
      </c>
      <c r="DB1278" s="239">
        <v>2.1964270187670953</v>
      </c>
      <c r="DC1278" s="239">
        <v>2.1021794836622618</v>
      </c>
      <c r="DD1278" s="239">
        <v>2.2661296601434566</v>
      </c>
      <c r="DE1278" s="239">
        <v>1.9737150205443408</v>
      </c>
      <c r="DF1278" s="239">
        <v>2.000661071720828</v>
      </c>
      <c r="DG1278" s="239">
        <v>2.0542361201646924</v>
      </c>
      <c r="DH1278" s="239">
        <v>1.2235738240262977</v>
      </c>
      <c r="DI1278" s="239">
        <v>1.2623759785632609</v>
      </c>
      <c r="DJ1278" s="239">
        <v>1.5837125758886659</v>
      </c>
      <c r="DK1278" s="239">
        <v>1.1588182320540814</v>
      </c>
      <c r="DL1278" s="239">
        <v>1.2170607765822152</v>
      </c>
      <c r="DM1278" s="239">
        <v>1.5773401676209733</v>
      </c>
      <c r="DN1278" s="249">
        <f>DN1204*100/DN$955</f>
        <v>1.1196090494132864</v>
      </c>
      <c r="DO1278" s="239">
        <v>1.5773401676209733</v>
      </c>
      <c r="DP1278" s="239">
        <v>0.99303965840839981</v>
      </c>
      <c r="DQ1278" s="239">
        <v>0.81824368791882118</v>
      </c>
      <c r="DR1278" s="239">
        <v>0.56906533613124299</v>
      </c>
      <c r="DS1278" s="239">
        <v>0.14524581699128247</v>
      </c>
      <c r="DT1278" s="239">
        <v>7.3058751021708557E-2</v>
      </c>
      <c r="DU1278" s="239">
        <v>-0.31883129940778343</v>
      </c>
      <c r="DV1278" s="250">
        <f t="shared" si="1313"/>
        <v>0.15720764621128661</v>
      </c>
      <c r="DW1278" s="251">
        <f t="shared" si="1313"/>
        <v>9.8997673825335433E-2</v>
      </c>
      <c r="DX1278" s="252">
        <f t="shared" si="1313"/>
        <v>2.3076369788609337</v>
      </c>
      <c r="DY1278" s="27"/>
      <c r="DZ1278" s="239">
        <f>DZ1204*100/DZ$955</f>
        <v>0.61401277202877336</v>
      </c>
      <c r="EA1278" s="27"/>
      <c r="EB1278" s="27"/>
      <c r="EC1278" s="239">
        <f>EC1204*100/EC$955</f>
        <v>0.94604162722114016</v>
      </c>
      <c r="ED1278" s="27"/>
      <c r="EE1278" s="27"/>
      <c r="EF1278" s="239" t="e">
        <f>EF1204*100/EF$955</f>
        <v>#VALUE!</v>
      </c>
      <c r="EI1278" s="239" t="e">
        <f>EI1204*100/EI$955</f>
        <v>#VALUE!</v>
      </c>
      <c r="EJ1278" s="27"/>
      <c r="EK1278" s="27"/>
      <c r="EL1278" s="239" t="e">
        <f>EL1204*100/EL$955</f>
        <v>#VALUE!</v>
      </c>
      <c r="EM1278" s="27"/>
      <c r="EN1278" s="27"/>
      <c r="EO1278" s="239" t="e">
        <f>EO1204*100/EO$955</f>
        <v>#VALUE!</v>
      </c>
      <c r="EP1278" s="27"/>
      <c r="EQ1278" s="27"/>
      <c r="ER1278" s="27"/>
      <c r="ES1278" s="27"/>
      <c r="ET1278" s="27"/>
      <c r="EU1278" s="27"/>
      <c r="EV1278" s="27"/>
      <c r="EW1278" s="27"/>
      <c r="EX1278" s="27"/>
      <c r="EY1278" s="27"/>
      <c r="EZ1278" s="27"/>
      <c r="FA1278" s="27"/>
      <c r="FB1278" s="27"/>
      <c r="FC1278" s="27"/>
      <c r="FD1278" s="27"/>
      <c r="FE1278" s="27"/>
      <c r="FF1278" s="27"/>
      <c r="FG1278" s="27"/>
      <c r="FH1278" s="27"/>
    </row>
    <row r="1279" spans="1:164" ht="15.5" x14ac:dyDescent="0.35">
      <c r="A1279" s="247" t="s">
        <v>479</v>
      </c>
      <c r="B1279" s="239" t="e">
        <f t="shared" ref="B1279:AA1279" si="1314">B1207*100/B$955</f>
        <v>#REF!</v>
      </c>
      <c r="C1279" s="239" t="e">
        <f t="shared" si="1314"/>
        <v>#REF!</v>
      </c>
      <c r="D1279" s="239" t="e">
        <f t="shared" si="1314"/>
        <v>#REF!</v>
      </c>
      <c r="E1279" s="239" t="e">
        <f t="shared" si="1314"/>
        <v>#REF!</v>
      </c>
      <c r="F1279" s="239" t="e">
        <f t="shared" si="1314"/>
        <v>#REF!</v>
      </c>
      <c r="G1279" s="239" t="e">
        <f t="shared" si="1314"/>
        <v>#REF!</v>
      </c>
      <c r="H1279" s="239" t="e">
        <f t="shared" si="1314"/>
        <v>#REF!</v>
      </c>
      <c r="I1279" s="239" t="e">
        <f t="shared" si="1314"/>
        <v>#VALUE!</v>
      </c>
      <c r="J1279" s="239" t="e">
        <f t="shared" si="1314"/>
        <v>#VALUE!</v>
      </c>
      <c r="K1279" s="239" t="e">
        <f t="shared" si="1314"/>
        <v>#VALUE!</v>
      </c>
      <c r="L1279" s="239" t="e">
        <f t="shared" si="1314"/>
        <v>#VALUE!</v>
      </c>
      <c r="M1279" s="239" t="e">
        <f t="shared" si="1314"/>
        <v>#VALUE!</v>
      </c>
      <c r="N1279" s="239" t="e">
        <f t="shared" si="1314"/>
        <v>#VALUE!</v>
      </c>
      <c r="O1279" s="239" t="e">
        <f t="shared" si="1314"/>
        <v>#VALUE!</v>
      </c>
      <c r="P1279" s="239" t="e">
        <f t="shared" si="1314"/>
        <v>#VALUE!</v>
      </c>
      <c r="Q1279" s="239" t="e">
        <f t="shared" si="1314"/>
        <v>#VALUE!</v>
      </c>
      <c r="R1279" s="239" t="e">
        <f t="shared" si="1314"/>
        <v>#VALUE!</v>
      </c>
      <c r="S1279" s="239" t="e">
        <f t="shared" si="1314"/>
        <v>#VALUE!</v>
      </c>
      <c r="T1279" s="239" t="e">
        <f t="shared" si="1314"/>
        <v>#VALUE!</v>
      </c>
      <c r="U1279" s="239" t="e">
        <f t="shared" si="1314"/>
        <v>#VALUE!</v>
      </c>
      <c r="V1279" s="239" t="e">
        <f t="shared" si="1314"/>
        <v>#VALUE!</v>
      </c>
      <c r="W1279" s="239" t="e">
        <f t="shared" si="1314"/>
        <v>#VALUE!</v>
      </c>
      <c r="X1279" s="248" t="e">
        <f t="shared" si="1314"/>
        <v>#VALUE!</v>
      </c>
      <c r="Y1279" s="248" t="e">
        <f t="shared" si="1314"/>
        <v>#VALUE!</v>
      </c>
      <c r="Z1279" s="239" t="e">
        <f t="shared" si="1314"/>
        <v>#VALUE!</v>
      </c>
      <c r="AA1279" s="239" t="e">
        <f t="shared" si="1314"/>
        <v>#VALUE!</v>
      </c>
      <c r="AB1279" s="239">
        <v>-1.6090538321122525</v>
      </c>
      <c r="AC1279" s="239">
        <v>-1.7676706259216561</v>
      </c>
      <c r="AD1279" s="239">
        <v>-0.88764507352764999</v>
      </c>
      <c r="AE1279" s="239" t="e">
        <f>AE1207*100/AE$955</f>
        <v>#VALUE!</v>
      </c>
      <c r="AF1279" s="239">
        <v>0.15767894356834861</v>
      </c>
      <c r="AG1279" s="239">
        <v>-0.43293494591147402</v>
      </c>
      <c r="AH1279" s="239">
        <v>-0.45430592508142098</v>
      </c>
      <c r="AI1279" s="239">
        <v>-0.27328936045822433</v>
      </c>
      <c r="AJ1279" s="248" t="e">
        <f>AJ1207*100/AJ$955</f>
        <v>#VALUE!</v>
      </c>
      <c r="AK1279" s="248">
        <v>2.8070731221821168</v>
      </c>
      <c r="AL1279" s="248">
        <v>0.52655185625317324</v>
      </c>
      <c r="AM1279" s="248">
        <v>-1.1918303010312885</v>
      </c>
      <c r="AN1279" s="248">
        <v>0.24950450080428899</v>
      </c>
      <c r="AO1279" s="248" t="e">
        <f>AO1207*100/AO$955</f>
        <v>#VALUE!</v>
      </c>
      <c r="AP1279" s="248">
        <v>3.9092602817336624</v>
      </c>
      <c r="AQ1279" s="248">
        <v>3.7118011822136854</v>
      </c>
      <c r="AR1279" s="248">
        <v>2.8801669103343408</v>
      </c>
      <c r="AS1279" s="248" t="e">
        <f>AS1207*100/AS$955</f>
        <v>#VALUE!</v>
      </c>
      <c r="AT1279" s="248">
        <v>2.6161407145336155</v>
      </c>
      <c r="AU1279" s="248">
        <v>0.99697505837238198</v>
      </c>
      <c r="AV1279" s="248">
        <v>0.22208955936603181</v>
      </c>
      <c r="AW1279" s="248">
        <v>-0.14091393326523668</v>
      </c>
      <c r="AX1279" s="248" t="e">
        <f>AX1207*100/AX$955</f>
        <v>#VALUE!</v>
      </c>
      <c r="AY1279" s="248"/>
      <c r="AZ1279" s="248">
        <v>1.7729274999329454</v>
      </c>
      <c r="BA1279" s="248">
        <v>2.9321210508764244</v>
      </c>
      <c r="BB1279" s="248">
        <v>-0.88802688088295889</v>
      </c>
      <c r="BC1279" s="248">
        <v>-7.6626050113989361E-2</v>
      </c>
      <c r="BD1279" s="248">
        <v>-1.7087612830477892</v>
      </c>
      <c r="BE1279" s="248">
        <v>-0.93748727501143525</v>
      </c>
      <c r="BF1279" s="248" t="e">
        <f>BF1207*100/BF$955</f>
        <v>#VALUE!</v>
      </c>
      <c r="BG1279" s="248">
        <v>0.48212821980877835</v>
      </c>
      <c r="BH1279" s="248">
        <v>2.4787661816843292</v>
      </c>
      <c r="BI1279" s="248">
        <v>0.61536316720995243</v>
      </c>
      <c r="BJ1279" s="248">
        <v>2.2309041338348039</v>
      </c>
      <c r="BK1279" s="248">
        <v>-0.48730804053284504</v>
      </c>
      <c r="BL1279" s="248">
        <v>-0.39405037154388611</v>
      </c>
      <c r="BM1279" s="248">
        <v>0.31723046409805383</v>
      </c>
      <c r="BN1279" s="248">
        <v>2.191522579868117</v>
      </c>
      <c r="BO1279" s="248" t="e">
        <f>BO1207*100/BO$955</f>
        <v>#VALUE!</v>
      </c>
      <c r="BP1279" s="248">
        <v>-2.0165030412507767</v>
      </c>
      <c r="BQ1279" s="248">
        <v>-0.96200509651045318</v>
      </c>
      <c r="BR1279" s="248">
        <v>1.6696695677015085</v>
      </c>
      <c r="BS1279" s="248">
        <v>4.443429345649835</v>
      </c>
      <c r="BT1279" s="248">
        <v>-2.0137642128029825</v>
      </c>
      <c r="BU1279" s="248">
        <v>-3.6350018028418942</v>
      </c>
      <c r="BV1279" s="248">
        <v>-2.417609528266131</v>
      </c>
      <c r="BW1279" s="248">
        <v>-1.136835391573755</v>
      </c>
      <c r="BX1279" s="248">
        <v>-1.4815809226043313</v>
      </c>
      <c r="BY1279" s="248">
        <v>0.7151504073144731</v>
      </c>
      <c r="BZ1279" s="239">
        <v>-3.9143568801819897</v>
      </c>
      <c r="CA1279" s="248" t="e">
        <f>CA1207*100/CA$955</f>
        <v>#VALUE!</v>
      </c>
      <c r="CB1279" s="248">
        <v>-1.7095099243206735</v>
      </c>
      <c r="CC1279" s="248">
        <v>-1.8584232765593243</v>
      </c>
      <c r="CD1279" s="248">
        <v>-1.8806798830942448</v>
      </c>
      <c r="CE1279" s="248">
        <v>-2.5012939967419996</v>
      </c>
      <c r="CF1279" s="248">
        <v>-2.7198666296629335</v>
      </c>
      <c r="CG1279" s="248">
        <v>-1.5310143456168293</v>
      </c>
      <c r="CH1279" s="248">
        <v>-3.3432524277164992</v>
      </c>
      <c r="CI1279" s="248">
        <v>-2.3578563811479811</v>
      </c>
      <c r="CJ1279" s="239">
        <v>-3.4752054971803501</v>
      </c>
      <c r="CK1279" s="239">
        <v>-2.7686960006028185</v>
      </c>
      <c r="CL1279" s="248" t="e">
        <f>CL1207*100/CL$955</f>
        <v>#VALUE!</v>
      </c>
      <c r="CM1279" s="248">
        <v>-0.72911541421550208</v>
      </c>
      <c r="CN1279" s="248">
        <v>-3.7831127618082525</v>
      </c>
      <c r="CO1279" s="248">
        <v>-3.6460259015614325</v>
      </c>
      <c r="CP1279" s="248">
        <v>-3.9721725909495409</v>
      </c>
      <c r="CQ1279" s="248">
        <v>-2.153016637949384</v>
      </c>
      <c r="CR1279" s="248">
        <v>-0.51588348348721746</v>
      </c>
      <c r="CS1279" s="248">
        <v>-5.7032084753988448</v>
      </c>
      <c r="CT1279" s="248">
        <v>-5.2969255861188316</v>
      </c>
      <c r="CU1279" s="248">
        <v>-1.2851327844343159</v>
      </c>
      <c r="CV1279" s="248">
        <v>-6.84491109195248</v>
      </c>
      <c r="CW1279" s="248">
        <v>-5.8396643496458083</v>
      </c>
      <c r="CX1279" s="248">
        <v>-6.9699687381322066</v>
      </c>
      <c r="CY1279" s="248">
        <v>-6.2737609251769646</v>
      </c>
      <c r="CZ1279" s="248">
        <v>-3.9885463767991318</v>
      </c>
      <c r="DA1279" s="248" t="e">
        <f t="shared" ref="DA1279" si="1315">DA1207*100/DA$955</f>
        <v>#VALUE!</v>
      </c>
      <c r="DB1279" s="239">
        <v>-2.726315773716192</v>
      </c>
      <c r="DC1279" s="239">
        <v>-2.038100404675407</v>
      </c>
      <c r="DD1279" s="239">
        <v>-0.64865268050743019</v>
      </c>
      <c r="DE1279" s="239">
        <v>-1.7559908069048018</v>
      </c>
      <c r="DF1279" s="239">
        <v>-1.3050076223698166</v>
      </c>
      <c r="DG1279" s="239">
        <v>0.24981891154484637</v>
      </c>
      <c r="DH1279" s="239">
        <v>-2.0761965460326643</v>
      </c>
      <c r="DI1279" s="239">
        <v>-1.0668305141854706</v>
      </c>
      <c r="DJ1279" s="239">
        <v>0.54295052676133537</v>
      </c>
      <c r="DK1279" s="239">
        <v>-2.8095446623608504</v>
      </c>
      <c r="DL1279" s="239">
        <v>-1.9784175424341008</v>
      </c>
      <c r="DM1279" s="239">
        <v>2.2201631468716534</v>
      </c>
      <c r="DN1279" s="249" t="e">
        <f t="shared" ref="DN1279" si="1316">DN1207*100/DN$955</f>
        <v>#VALUE!</v>
      </c>
      <c r="DO1279" s="239">
        <v>2.2201631468716534</v>
      </c>
      <c r="DP1279" s="239">
        <v>-4.053345597238148</v>
      </c>
      <c r="DQ1279" s="239">
        <v>-3.7986965151957843</v>
      </c>
      <c r="DR1279" s="239">
        <v>-3.5917695964871821</v>
      </c>
      <c r="DS1279" s="239">
        <v>-3.7340837559637512</v>
      </c>
      <c r="DT1279" s="239">
        <v>-3.5678060776706553</v>
      </c>
      <c r="DU1279" s="239">
        <v>-4.8647965310011756</v>
      </c>
      <c r="DV1279" s="250" t="e">
        <f>DV1207*100/DV$955</f>
        <v>#VALUE!</v>
      </c>
      <c r="DW1279" s="251" t="e">
        <f>DW1207*100/DW$955</f>
        <v>#VALUE!</v>
      </c>
      <c r="DX1279" s="252" t="e">
        <f>DX1207*100/DX$955</f>
        <v>#VALUE!</v>
      </c>
      <c r="DY1279" s="27"/>
      <c r="DZ1279" s="239" t="e">
        <f>DZ1207*100/DZ$955</f>
        <v>#VALUE!</v>
      </c>
      <c r="EA1279" s="27"/>
      <c r="EB1279" s="27"/>
      <c r="EC1279" s="239" t="e">
        <f>EC1207*100/EC$955</f>
        <v>#VALUE!</v>
      </c>
      <c r="ED1279" s="27"/>
      <c r="EE1279" s="27"/>
      <c r="EF1279" s="239" t="e">
        <f>EF1207*100/EF$955</f>
        <v>#VALUE!</v>
      </c>
      <c r="EI1279" s="239" t="e">
        <f>EI1207*100/EI$955</f>
        <v>#VALUE!</v>
      </c>
      <c r="EJ1279" s="27"/>
      <c r="EK1279" s="27"/>
      <c r="EL1279" s="239" t="e">
        <f>EL1207*100/EL$955</f>
        <v>#VALUE!</v>
      </c>
      <c r="EM1279" s="27"/>
      <c r="EN1279" s="27"/>
      <c r="EO1279" s="239" t="e">
        <f>EO1207*100/EO$955</f>
        <v>#VALUE!</v>
      </c>
      <c r="EP1279" s="27"/>
      <c r="EQ1279" s="27"/>
      <c r="ER1279" s="27"/>
      <c r="ES1279" s="27"/>
      <c r="ET1279" s="27"/>
      <c r="EU1279" s="27"/>
      <c r="EV1279" s="27"/>
      <c r="EW1279" s="27"/>
      <c r="EX1279" s="27"/>
      <c r="EY1279" s="27"/>
      <c r="EZ1279" s="27"/>
      <c r="FA1279" s="27"/>
      <c r="FB1279" s="27"/>
      <c r="FC1279" s="27"/>
      <c r="FD1279" s="27"/>
      <c r="FE1279" s="27"/>
      <c r="FF1279" s="27"/>
      <c r="FG1279" s="27"/>
      <c r="FH1279" s="27"/>
    </row>
    <row r="1280" spans="1:164" ht="15.5" x14ac:dyDescent="0.35">
      <c r="A1280" s="246"/>
      <c r="B1280" s="239"/>
      <c r="C1280" s="239"/>
      <c r="D1280" s="239"/>
      <c r="E1280" s="239"/>
      <c r="F1280" s="239"/>
      <c r="G1280" s="239"/>
      <c r="H1280" s="239"/>
      <c r="I1280" s="239"/>
      <c r="J1280" s="239"/>
      <c r="K1280" s="239"/>
      <c r="L1280" s="239"/>
      <c r="M1280" s="239"/>
      <c r="N1280" s="239"/>
      <c r="O1280" s="239"/>
      <c r="P1280" s="239"/>
      <c r="Q1280" s="239"/>
      <c r="R1280" s="239"/>
      <c r="S1280" s="239"/>
      <c r="T1280" s="239"/>
      <c r="U1280" s="239"/>
      <c r="V1280" s="239"/>
      <c r="W1280" s="239"/>
      <c r="X1280" s="248"/>
      <c r="Y1280" s="248"/>
      <c r="Z1280" s="239"/>
      <c r="AA1280" s="239"/>
      <c r="AB1280" s="239"/>
      <c r="AC1280" s="239"/>
      <c r="AD1280" s="239"/>
      <c r="AE1280" s="239"/>
      <c r="AF1280" s="239"/>
      <c r="AG1280" s="239"/>
      <c r="AH1280" s="239"/>
      <c r="AI1280" s="239"/>
      <c r="AJ1280" s="248"/>
      <c r="AK1280" s="248"/>
      <c r="AL1280" s="248"/>
      <c r="AM1280" s="248"/>
      <c r="AN1280" s="248"/>
      <c r="AO1280" s="248"/>
      <c r="AP1280" s="248"/>
      <c r="AQ1280" s="248"/>
      <c r="AR1280" s="248"/>
      <c r="AS1280" s="248"/>
      <c r="AT1280" s="248"/>
      <c r="AU1280" s="248"/>
      <c r="AV1280" s="248"/>
      <c r="AW1280" s="248"/>
      <c r="AX1280" s="248"/>
      <c r="AY1280" s="248"/>
      <c r="AZ1280" s="248"/>
      <c r="BA1280" s="248"/>
      <c r="BB1280" s="248"/>
      <c r="BC1280" s="248"/>
      <c r="BD1280" s="248"/>
      <c r="BE1280" s="248"/>
      <c r="BF1280" s="248"/>
      <c r="BG1280" s="248"/>
      <c r="BH1280" s="248"/>
      <c r="BI1280" s="248"/>
      <c r="BJ1280" s="248"/>
      <c r="BK1280" s="248"/>
      <c r="BL1280" s="248"/>
      <c r="BM1280" s="248"/>
      <c r="BN1280" s="248"/>
      <c r="BO1280" s="248"/>
      <c r="BP1280" s="248"/>
      <c r="BQ1280" s="248"/>
      <c r="BR1280" s="248"/>
      <c r="BS1280" s="248"/>
      <c r="BT1280" s="248"/>
      <c r="BU1280" s="248"/>
      <c r="BV1280" s="248"/>
      <c r="BW1280" s="248"/>
      <c r="BX1280" s="248"/>
      <c r="BY1280" s="248"/>
      <c r="BZ1280" s="239"/>
      <c r="CA1280" s="248"/>
      <c r="CB1280" s="248"/>
      <c r="CC1280" s="248"/>
      <c r="CD1280" s="248"/>
      <c r="CE1280" s="248"/>
      <c r="CF1280" s="248"/>
      <c r="CG1280" s="248"/>
      <c r="CH1280" s="248"/>
      <c r="CI1280" s="248"/>
      <c r="CJ1280" s="239"/>
      <c r="CK1280" s="239"/>
      <c r="CL1280" s="248"/>
      <c r="CM1280" s="248"/>
      <c r="CN1280" s="248"/>
      <c r="CO1280" s="248"/>
      <c r="CP1280" s="248"/>
      <c r="CQ1280" s="248"/>
      <c r="CR1280" s="248"/>
      <c r="CS1280" s="248"/>
      <c r="CT1280" s="248"/>
      <c r="CU1280" s="248"/>
      <c r="CV1280" s="248"/>
      <c r="CW1280" s="248"/>
      <c r="CX1280" s="248"/>
      <c r="CY1280" s="248"/>
      <c r="CZ1280" s="248"/>
      <c r="DA1280" s="248"/>
      <c r="DB1280" s="239"/>
      <c r="DC1280" s="239"/>
      <c r="DD1280" s="239"/>
      <c r="DE1280" s="239"/>
      <c r="DF1280" s="239"/>
      <c r="DG1280" s="239"/>
      <c r="DH1280" s="239"/>
      <c r="DI1280" s="239"/>
      <c r="DJ1280" s="239"/>
      <c r="DK1280" s="239"/>
      <c r="DL1280" s="239"/>
      <c r="DM1280" s="239"/>
      <c r="DN1280" s="249"/>
      <c r="DO1280" s="239"/>
      <c r="DP1280" s="239"/>
      <c r="DQ1280" s="239"/>
      <c r="DR1280" s="239"/>
      <c r="DS1280" s="239"/>
      <c r="DT1280" s="239"/>
      <c r="DU1280" s="239"/>
      <c r="DV1280" s="250"/>
      <c r="DW1280" s="251"/>
      <c r="DX1280" s="252"/>
      <c r="DY1280" s="27"/>
      <c r="DZ1280" s="239"/>
      <c r="EA1280" s="27"/>
      <c r="EB1280" s="27"/>
      <c r="EC1280" s="239"/>
      <c r="ED1280" s="27"/>
      <c r="EE1280" s="27"/>
      <c r="EF1280" s="239"/>
      <c r="EI1280" s="239"/>
      <c r="EJ1280" s="27"/>
      <c r="EK1280" s="27"/>
      <c r="EL1280" s="239"/>
      <c r="EM1280" s="27"/>
      <c r="EN1280" s="27"/>
      <c r="EO1280" s="239"/>
      <c r="EP1280" s="27"/>
      <c r="EQ1280" s="27"/>
      <c r="ER1280" s="27"/>
      <c r="ES1280" s="27"/>
      <c r="ET1280" s="27"/>
      <c r="EU1280" s="27"/>
      <c r="EV1280" s="27"/>
      <c r="EW1280" s="27"/>
      <c r="EX1280" s="27"/>
      <c r="EY1280" s="27"/>
      <c r="EZ1280" s="27"/>
      <c r="FA1280" s="27"/>
      <c r="FB1280" s="27"/>
      <c r="FC1280" s="27"/>
      <c r="FD1280" s="27"/>
      <c r="FE1280" s="27"/>
      <c r="FF1280" s="27"/>
      <c r="FG1280" s="27"/>
      <c r="FH1280" s="27"/>
    </row>
    <row r="1281" spans="1:164" ht="15.5" x14ac:dyDescent="0.35">
      <c r="A1281" s="247" t="s">
        <v>445</v>
      </c>
      <c r="B1281" s="239" t="e">
        <f t="shared" ref="B1281:AA1285" si="1317">B1209*100/B$955</f>
        <v>#VALUE!</v>
      </c>
      <c r="C1281" s="239" t="e">
        <f t="shared" si="1317"/>
        <v>#VALUE!</v>
      </c>
      <c r="D1281" s="239" t="e">
        <f t="shared" si="1317"/>
        <v>#VALUE!</v>
      </c>
      <c r="E1281" s="239" t="e">
        <f t="shared" si="1317"/>
        <v>#VALUE!</v>
      </c>
      <c r="F1281" s="239" t="e">
        <f t="shared" si="1317"/>
        <v>#VALUE!</v>
      </c>
      <c r="G1281" s="239" t="e">
        <f t="shared" si="1317"/>
        <v>#VALUE!</v>
      </c>
      <c r="H1281" s="239" t="e">
        <f t="shared" si="1317"/>
        <v>#VALUE!</v>
      </c>
      <c r="I1281" s="239" t="e">
        <f t="shared" si="1317"/>
        <v>#VALUE!</v>
      </c>
      <c r="J1281" s="239" t="e">
        <f t="shared" si="1317"/>
        <v>#VALUE!</v>
      </c>
      <c r="K1281" s="239" t="e">
        <f t="shared" si="1317"/>
        <v>#VALUE!</v>
      </c>
      <c r="L1281" s="239" t="e">
        <f t="shared" si="1317"/>
        <v>#VALUE!</v>
      </c>
      <c r="M1281" s="239" t="e">
        <f t="shared" si="1317"/>
        <v>#VALUE!</v>
      </c>
      <c r="N1281" s="239" t="e">
        <f t="shared" si="1317"/>
        <v>#VALUE!</v>
      </c>
      <c r="O1281" s="239" t="e">
        <f t="shared" si="1317"/>
        <v>#VALUE!</v>
      </c>
      <c r="P1281" s="239" t="e">
        <f t="shared" si="1317"/>
        <v>#VALUE!</v>
      </c>
      <c r="Q1281" s="239" t="e">
        <f t="shared" si="1317"/>
        <v>#VALUE!</v>
      </c>
      <c r="R1281" s="239" t="e">
        <f t="shared" si="1317"/>
        <v>#VALUE!</v>
      </c>
      <c r="S1281" s="239" t="e">
        <f t="shared" si="1317"/>
        <v>#VALUE!</v>
      </c>
      <c r="T1281" s="239" t="e">
        <f t="shared" si="1317"/>
        <v>#VALUE!</v>
      </c>
      <c r="U1281" s="239" t="e">
        <f t="shared" si="1317"/>
        <v>#VALUE!</v>
      </c>
      <c r="V1281" s="239" t="e">
        <f t="shared" si="1317"/>
        <v>#VALUE!</v>
      </c>
      <c r="W1281" s="239" t="e">
        <f t="shared" si="1317"/>
        <v>#VALUE!</v>
      </c>
      <c r="X1281" s="248" t="e">
        <f t="shared" si="1317"/>
        <v>#VALUE!</v>
      </c>
      <c r="Y1281" s="248" t="e">
        <f t="shared" si="1317"/>
        <v>#VALUE!</v>
      </c>
      <c r="Z1281" s="239" t="e">
        <f t="shared" si="1317"/>
        <v>#VALUE!</v>
      </c>
      <c r="AA1281" s="239" t="e">
        <f t="shared" si="1317"/>
        <v>#VALUE!</v>
      </c>
      <c r="AB1281" s="239">
        <v>-1.1630005154968908</v>
      </c>
      <c r="AC1281" s="239">
        <v>0.52045070202968313</v>
      </c>
      <c r="AD1281" s="239">
        <v>1.1550837126279849</v>
      </c>
      <c r="AE1281" s="239" t="e">
        <f>AE1209*100/AE$955</f>
        <v>#VALUE!</v>
      </c>
      <c r="AF1281" s="239">
        <v>-0.31589780872568735</v>
      </c>
      <c r="AG1281" s="239">
        <v>0.90830619279854807</v>
      </c>
      <c r="AH1281" s="239">
        <v>0.39229062607830395</v>
      </c>
      <c r="AI1281" s="239">
        <v>0.55976237776137516</v>
      </c>
      <c r="AJ1281" s="248" t="e">
        <f>AJ1209*100/AJ$955</f>
        <v>#VALUE!</v>
      </c>
      <c r="AK1281" s="248">
        <v>0.9882254152360197</v>
      </c>
      <c r="AL1281" s="248">
        <v>2.4034009568441417</v>
      </c>
      <c r="AM1281" s="248">
        <v>3.7303973349348851</v>
      </c>
      <c r="AN1281" s="248">
        <v>2.2456170906203319</v>
      </c>
      <c r="AO1281" s="248" t="e">
        <f>AO1209*100/AO$955</f>
        <v>#VALUE!</v>
      </c>
      <c r="AP1281" s="248">
        <v>-0.71172729427994863</v>
      </c>
      <c r="AQ1281" s="248">
        <v>-0.38589477803314998</v>
      </c>
      <c r="AR1281" s="248">
        <v>0.83550550187031902</v>
      </c>
      <c r="AS1281" s="248" t="e">
        <f>AS1209*100/AS$955</f>
        <v>#VALUE!</v>
      </c>
      <c r="AT1281" s="248">
        <v>-2.6945154378325</v>
      </c>
      <c r="AU1281" s="248">
        <v>-0.85112751221032756</v>
      </c>
      <c r="AV1281" s="248">
        <v>0.19725871127126507</v>
      </c>
      <c r="AW1281" s="248">
        <v>0.15698261217476711</v>
      </c>
      <c r="AX1281" s="248" t="e">
        <f>AX1209*100/AX$955</f>
        <v>#VALUE!</v>
      </c>
      <c r="AY1281" s="248"/>
      <c r="AZ1281" s="248">
        <v>-4.0335753400837175</v>
      </c>
      <c r="BA1281" s="248">
        <v>-3.1780928015795729</v>
      </c>
      <c r="BB1281" s="248">
        <v>-5.248281622520337</v>
      </c>
      <c r="BC1281" s="248">
        <v>-4.1124406805665137</v>
      </c>
      <c r="BD1281" s="248">
        <v>-4.9799592892423421</v>
      </c>
      <c r="BE1281" s="248">
        <v>-3.498558571590904</v>
      </c>
      <c r="BF1281" s="248" t="e">
        <f>BF1209*100/BF$955</f>
        <v>#VALUE!</v>
      </c>
      <c r="BG1281" s="248">
        <v>-6.306967079681062</v>
      </c>
      <c r="BH1281" s="248">
        <v>-4.3943549993599644</v>
      </c>
      <c r="BI1281" s="248">
        <v>-10.414396703175028</v>
      </c>
      <c r="BJ1281" s="248">
        <v>-8.341549092391249</v>
      </c>
      <c r="BK1281" s="248">
        <v>-7.8481859073707971</v>
      </c>
      <c r="BL1281" s="248">
        <v>-9.9580525288708674</v>
      </c>
      <c r="BM1281" s="248">
        <v>-8.0827428240606309</v>
      </c>
      <c r="BN1281" s="248">
        <v>-6.0540168804443955</v>
      </c>
      <c r="BO1281" s="248" t="e">
        <f>BO1209*100/BO$955</f>
        <v>#VALUE!</v>
      </c>
      <c r="BP1281" s="248">
        <v>-5.2836448998291257</v>
      </c>
      <c r="BQ1281" s="248">
        <v>-3.151965598871596</v>
      </c>
      <c r="BR1281" s="248">
        <v>1.6290711573681322</v>
      </c>
      <c r="BS1281" s="248">
        <v>2.89544843959444</v>
      </c>
      <c r="BT1281" s="248">
        <v>-0.35205524145259959</v>
      </c>
      <c r="BU1281" s="248">
        <v>2.4741095781972557</v>
      </c>
      <c r="BV1281" s="248">
        <v>5.510425851692788</v>
      </c>
      <c r="BW1281" s="248">
        <v>-5.8589497699236253</v>
      </c>
      <c r="BX1281" s="248">
        <v>-3.9900038859848475</v>
      </c>
      <c r="BY1281" s="248">
        <v>-3.6171905673615745</v>
      </c>
      <c r="BZ1281" s="239">
        <v>-3.0828528628734975</v>
      </c>
      <c r="CA1281" s="248" t="e">
        <f>CA1209*100/CA$955</f>
        <v>#VALUE!</v>
      </c>
      <c r="CB1281" s="248">
        <v>-7.5974464277259077</v>
      </c>
      <c r="CC1281" s="248">
        <v>-7.3148478604065712</v>
      </c>
      <c r="CD1281" s="248">
        <v>-5.2466480559224475</v>
      </c>
      <c r="CE1281" s="248">
        <v>-5.1875012431693417</v>
      </c>
      <c r="CF1281" s="248">
        <v>-4.773497484559857</v>
      </c>
      <c r="CG1281" s="248">
        <v>-3.7156031550938642</v>
      </c>
      <c r="CH1281" s="248">
        <v>-6.6831569941187512</v>
      </c>
      <c r="CI1281" s="248">
        <v>-5.4712221413006308</v>
      </c>
      <c r="CJ1281" s="239">
        <v>-6.3397107986048313</v>
      </c>
      <c r="CK1281" s="239">
        <v>-4.5673168164710427</v>
      </c>
      <c r="CL1281" s="248" t="e">
        <f>CL1209*100/CL$955</f>
        <v>#VALUE!</v>
      </c>
      <c r="CM1281" s="248">
        <v>-6.0252139410868901</v>
      </c>
      <c r="CN1281" s="248">
        <v>-2.9438641010554254</v>
      </c>
      <c r="CO1281" s="248">
        <v>-3.0524276852434649</v>
      </c>
      <c r="CP1281" s="248">
        <v>-4.3494168213921283</v>
      </c>
      <c r="CQ1281" s="248">
        <v>-2.8952081034400878</v>
      </c>
      <c r="CR1281" s="248">
        <v>-0.96286348458151327</v>
      </c>
      <c r="CS1281" s="248">
        <v>-4.950802763801069</v>
      </c>
      <c r="CT1281" s="248">
        <v>-4.0875339337901382</v>
      </c>
      <c r="CU1281" s="248">
        <v>-2.4716377489288703</v>
      </c>
      <c r="CV1281" s="248">
        <v>-5.1919315136326958</v>
      </c>
      <c r="CW1281" s="248">
        <v>-5.0147481895862818</v>
      </c>
      <c r="CX1281" s="248">
        <v>-4.6341598376607944</v>
      </c>
      <c r="CY1281" s="248">
        <v>-4.9212363134666584</v>
      </c>
      <c r="CZ1281" s="248">
        <v>-4.8237753291532721</v>
      </c>
      <c r="DA1281" s="248" t="e">
        <f t="shared" ref="DA1281:DA1285" si="1318">DA1209*100/DA$955</f>
        <v>#VALUE!</v>
      </c>
      <c r="DB1281" s="239">
        <v>-4.7949440530432312</v>
      </c>
      <c r="DC1281" s="239">
        <v>-3.8583355091111273</v>
      </c>
      <c r="DD1281" s="239">
        <v>-2.4678210684441888</v>
      </c>
      <c r="DE1281" s="239">
        <v>-4.3611763704722835</v>
      </c>
      <c r="DF1281" s="239">
        <v>-3.614725987628995</v>
      </c>
      <c r="DG1281" s="239">
        <v>-2.9035274912054687</v>
      </c>
      <c r="DH1281" s="239">
        <v>-3.6833688682146946</v>
      </c>
      <c r="DI1281" s="239">
        <v>-3.1342100001089577</v>
      </c>
      <c r="DJ1281" s="239">
        <v>-2.979333993094007</v>
      </c>
      <c r="DK1281" s="239">
        <v>-1.7284833015643724</v>
      </c>
      <c r="DL1281" s="239">
        <v>-1.3413155352213293</v>
      </c>
      <c r="DM1281" s="239">
        <v>-4.9921284717046976</v>
      </c>
      <c r="DN1281" s="249" t="e">
        <f>DN1209*100/DN$955</f>
        <v>#VALUE!</v>
      </c>
      <c r="DO1281" s="239">
        <v>-4.9921284717046976</v>
      </c>
      <c r="DP1281" s="239">
        <v>-1.2082773483673093</v>
      </c>
      <c r="DQ1281" s="239">
        <v>-0.34363507349804379</v>
      </c>
      <c r="DR1281" s="239">
        <v>0.79499606799775269</v>
      </c>
      <c r="DS1281" s="239">
        <v>-1.5815619703037367</v>
      </c>
      <c r="DT1281" s="239">
        <v>-0.83846741320908091</v>
      </c>
      <c r="DU1281" s="239">
        <v>2.8348472676515564</v>
      </c>
      <c r="DV1281" s="250" t="e">
        <f t="shared" ref="DV1281:DX1285" si="1319">DV1209*100/DV$955</f>
        <v>#VALUE!</v>
      </c>
      <c r="DW1281" s="251" t="e">
        <f t="shared" si="1319"/>
        <v>#VALUE!</v>
      </c>
      <c r="DX1281" s="252" t="e">
        <f t="shared" si="1319"/>
        <v>#VALUE!</v>
      </c>
      <c r="DY1281" s="27"/>
      <c r="DZ1281" s="239" t="e">
        <f>DZ1209*100/DZ$955</f>
        <v>#VALUE!</v>
      </c>
      <c r="EA1281" s="27"/>
      <c r="EB1281" s="27"/>
      <c r="EC1281" s="239" t="e">
        <f>EC1209*100/EC$955</f>
        <v>#VALUE!</v>
      </c>
      <c r="ED1281" s="27"/>
      <c r="EE1281" s="27"/>
      <c r="EF1281" s="239" t="e">
        <f>EF1209*100/EF$955</f>
        <v>#VALUE!</v>
      </c>
      <c r="EI1281" s="239" t="e">
        <f>EI1209*100/EI$955</f>
        <v>#VALUE!</v>
      </c>
      <c r="EJ1281" s="27"/>
      <c r="EK1281" s="27"/>
      <c r="EL1281" s="239" t="e">
        <f>EL1209*100/EL$955</f>
        <v>#VALUE!</v>
      </c>
      <c r="EM1281" s="27"/>
      <c r="EN1281" s="27"/>
      <c r="EO1281" s="239" t="e">
        <f>EO1209*100/EO$955</f>
        <v>#VALUE!</v>
      </c>
      <c r="EP1281" s="27"/>
      <c r="EQ1281" s="27"/>
      <c r="ER1281" s="27"/>
      <c r="ES1281" s="27"/>
      <c r="ET1281" s="27"/>
      <c r="EU1281" s="27"/>
      <c r="EV1281" s="27"/>
      <c r="EW1281" s="27"/>
      <c r="EX1281" s="27"/>
      <c r="EY1281" s="27"/>
      <c r="EZ1281" s="27"/>
      <c r="FA1281" s="27"/>
      <c r="FB1281" s="27"/>
      <c r="FC1281" s="27"/>
      <c r="FD1281" s="27"/>
      <c r="FE1281" s="27"/>
      <c r="FF1281" s="27"/>
      <c r="FG1281" s="27"/>
      <c r="FH1281" s="27"/>
    </row>
    <row r="1282" spans="1:164" ht="15.5" x14ac:dyDescent="0.35">
      <c r="A1282" s="247" t="s">
        <v>454</v>
      </c>
      <c r="B1282" s="239" t="e">
        <f t="shared" si="1317"/>
        <v>#VALUE!</v>
      </c>
      <c r="C1282" s="239" t="e">
        <f t="shared" si="1317"/>
        <v>#VALUE!</v>
      </c>
      <c r="D1282" s="239" t="e">
        <f t="shared" si="1317"/>
        <v>#VALUE!</v>
      </c>
      <c r="E1282" s="239" t="e">
        <f t="shared" si="1317"/>
        <v>#VALUE!</v>
      </c>
      <c r="F1282" s="239" t="e">
        <f t="shared" si="1317"/>
        <v>#VALUE!</v>
      </c>
      <c r="G1282" s="239" t="e">
        <f t="shared" si="1317"/>
        <v>#VALUE!</v>
      </c>
      <c r="H1282" s="239" t="e">
        <f t="shared" si="1317"/>
        <v>#VALUE!</v>
      </c>
      <c r="I1282" s="239" t="e">
        <f t="shared" si="1317"/>
        <v>#VALUE!</v>
      </c>
      <c r="J1282" s="239" t="e">
        <f t="shared" si="1317"/>
        <v>#VALUE!</v>
      </c>
      <c r="K1282" s="239" t="e">
        <f t="shared" si="1317"/>
        <v>#VALUE!</v>
      </c>
      <c r="L1282" s="239" t="e">
        <f t="shared" si="1317"/>
        <v>#VALUE!</v>
      </c>
      <c r="M1282" s="239" t="e">
        <f t="shared" si="1317"/>
        <v>#VALUE!</v>
      </c>
      <c r="N1282" s="239" t="e">
        <f t="shared" si="1317"/>
        <v>#VALUE!</v>
      </c>
      <c r="O1282" s="239" t="e">
        <f t="shared" si="1317"/>
        <v>#VALUE!</v>
      </c>
      <c r="P1282" s="239" t="e">
        <f t="shared" si="1317"/>
        <v>#VALUE!</v>
      </c>
      <c r="Q1282" s="239" t="e">
        <f t="shared" si="1317"/>
        <v>#VALUE!</v>
      </c>
      <c r="R1282" s="239" t="e">
        <f t="shared" si="1317"/>
        <v>#VALUE!</v>
      </c>
      <c r="S1282" s="239" t="e">
        <f t="shared" si="1317"/>
        <v>#VALUE!</v>
      </c>
      <c r="T1282" s="239" t="e">
        <f t="shared" si="1317"/>
        <v>#VALUE!</v>
      </c>
      <c r="U1282" s="239" t="e">
        <f t="shared" si="1317"/>
        <v>#VALUE!</v>
      </c>
      <c r="V1282" s="239" t="e">
        <f t="shared" si="1317"/>
        <v>#VALUE!</v>
      </c>
      <c r="W1282" s="239" t="e">
        <f t="shared" si="1317"/>
        <v>#VALUE!</v>
      </c>
      <c r="X1282" s="248" t="e">
        <f t="shared" si="1317"/>
        <v>#VALUE!</v>
      </c>
      <c r="Y1282" s="248" t="e">
        <f t="shared" si="1317"/>
        <v>#VALUE!</v>
      </c>
      <c r="Z1282" s="239" t="e">
        <f t="shared" si="1317"/>
        <v>#VALUE!</v>
      </c>
      <c r="AA1282" s="239" t="e">
        <f t="shared" si="1317"/>
        <v>#VALUE!</v>
      </c>
      <c r="AB1282" s="239">
        <v>-1.9005094402226117</v>
      </c>
      <c r="AC1282" s="239">
        <v>-1.8428618821442628</v>
      </c>
      <c r="AD1282" s="239">
        <v>-1.0925191560391772</v>
      </c>
      <c r="AE1282" s="239" t="e">
        <f>AE1210*100/AE$955</f>
        <v>#VALUE!</v>
      </c>
      <c r="AF1282" s="239">
        <v>-2.1456018248052966</v>
      </c>
      <c r="AG1282" s="239">
        <v>-1.1896033676926681</v>
      </c>
      <c r="AH1282" s="239">
        <v>-0.95790492560355611</v>
      </c>
      <c r="AI1282" s="239">
        <v>-0.98915698869892976</v>
      </c>
      <c r="AJ1282" s="248" t="e">
        <f>AJ1210*100/AJ$955</f>
        <v>#VALUE!</v>
      </c>
      <c r="AK1282" s="248">
        <v>-2.1209601395886217</v>
      </c>
      <c r="AL1282" s="248">
        <v>-1.1168264429095434</v>
      </c>
      <c r="AM1282" s="248">
        <v>0.13667921119406967</v>
      </c>
      <c r="AN1282" s="248">
        <v>-5.6991882518134938E-2</v>
      </c>
      <c r="AO1282" s="248" t="e">
        <f>AO1210*100/AO$955</f>
        <v>#VALUE!</v>
      </c>
      <c r="AP1282" s="248">
        <v>0.60171632591480906</v>
      </c>
      <c r="AQ1282" s="248">
        <v>0.19470523869252451</v>
      </c>
      <c r="AR1282" s="248">
        <v>0.95841018736678263</v>
      </c>
      <c r="AS1282" s="248" t="e">
        <f>AS1210*100/AS$955</f>
        <v>#VALUE!</v>
      </c>
      <c r="AT1282" s="248">
        <v>-2.0052077236606554</v>
      </c>
      <c r="AU1282" s="248">
        <v>-0.49839200064289851</v>
      </c>
      <c r="AV1282" s="248">
        <v>0.50384270440787116</v>
      </c>
      <c r="AW1282" s="248">
        <v>0.98427839807915218</v>
      </c>
      <c r="AX1282" s="248" t="e">
        <f>AX1210*100/AX$955</f>
        <v>#VALUE!</v>
      </c>
      <c r="AY1282" s="248"/>
      <c r="AZ1282" s="248">
        <v>-1.0884508130816224</v>
      </c>
      <c r="BA1282" s="248">
        <v>-1.0291798850322231</v>
      </c>
      <c r="BB1282" s="248">
        <v>-1.4688726724011283</v>
      </c>
      <c r="BC1282" s="248">
        <v>-0.21099185948929389</v>
      </c>
      <c r="BD1282" s="248">
        <v>-1.1023777059373299</v>
      </c>
      <c r="BE1282" s="248">
        <v>-0.88082776393027473</v>
      </c>
      <c r="BF1282" s="248">
        <f>BF1210*100/BF$955</f>
        <v>-1.6654182482329649</v>
      </c>
      <c r="BG1282" s="248">
        <v>-0.81460197758853503</v>
      </c>
      <c r="BH1282" s="248">
        <v>-0.44147479707215737</v>
      </c>
      <c r="BI1282" s="248">
        <v>-1.6863853554427053</v>
      </c>
      <c r="BJ1282" s="248">
        <v>-0.79104683097175976</v>
      </c>
      <c r="BK1282" s="248">
        <v>-1.7078370649428722</v>
      </c>
      <c r="BL1282" s="248">
        <v>-0.74727647541427578</v>
      </c>
      <c r="BM1282" s="248">
        <v>-2.049230574259957</v>
      </c>
      <c r="BN1282" s="248">
        <v>-0.71268258120275219</v>
      </c>
      <c r="BO1282" s="248" t="e">
        <f>BO1210*100/BO$955</f>
        <v>#VALUE!</v>
      </c>
      <c r="BP1282" s="248">
        <v>-1.42483497270259</v>
      </c>
      <c r="BQ1282" s="248">
        <v>-0.29377789254584002</v>
      </c>
      <c r="BR1282" s="248">
        <v>0.46966141608304385</v>
      </c>
      <c r="BS1282" s="248">
        <v>2.437036538448127</v>
      </c>
      <c r="BT1282" s="248">
        <v>0.97552234317718312</v>
      </c>
      <c r="BU1282" s="248">
        <v>2.4114183907975248</v>
      </c>
      <c r="BV1282" s="248">
        <v>4.1255929596605352</v>
      </c>
      <c r="BW1282" s="248">
        <v>-0.91814871651934404</v>
      </c>
      <c r="BX1282" s="248">
        <v>0.40396074917214225</v>
      </c>
      <c r="BY1282" s="248">
        <v>0.8091675424371978</v>
      </c>
      <c r="BZ1282" s="239">
        <v>-2.3346318975232743</v>
      </c>
      <c r="CA1282" s="248">
        <f>CA1210*100/CA$955</f>
        <v>-2.8748023442786299</v>
      </c>
      <c r="CB1282" s="248">
        <v>-2.2092888512926101</v>
      </c>
      <c r="CC1282" s="248">
        <v>-1.8788744683261602</v>
      </c>
      <c r="CD1282" s="248">
        <v>-1.049780092525946</v>
      </c>
      <c r="CE1282" s="248">
        <v>-1.4980559960436615</v>
      </c>
      <c r="CF1282" s="248">
        <v>-2.0959278662105589</v>
      </c>
      <c r="CG1282" s="248">
        <v>-1.6094836268783836</v>
      </c>
      <c r="CH1282" s="248">
        <v>-3.0205776837640159</v>
      </c>
      <c r="CI1282" s="248">
        <v>-2.7771075979090027</v>
      </c>
      <c r="CJ1282" s="239">
        <v>-3.430704678222646</v>
      </c>
      <c r="CK1282" s="239">
        <v>-2.9937431460792094</v>
      </c>
      <c r="CL1282" s="248">
        <f>CL1210*100/CL$955</f>
        <v>-3.0409031027657067</v>
      </c>
      <c r="CM1282" s="248">
        <v>-2.8549745566247076</v>
      </c>
      <c r="CN1282" s="248">
        <v>-3.1006672189464366</v>
      </c>
      <c r="CO1282" s="248">
        <v>-3.2439083708952436</v>
      </c>
      <c r="CP1282" s="248">
        <v>-3.0462371233855983</v>
      </c>
      <c r="CQ1282" s="248">
        <v>-3.2335772660910926</v>
      </c>
      <c r="CR1282" s="248">
        <v>-3.0824725651000238</v>
      </c>
      <c r="CS1282" s="248">
        <v>-3.0238003885863378</v>
      </c>
      <c r="CT1282" s="248">
        <v>-2.9458590599298415</v>
      </c>
      <c r="CU1282" s="248">
        <v>-2.8544514586807863</v>
      </c>
      <c r="CV1282" s="248">
        <v>-3.5849070422932252</v>
      </c>
      <c r="CW1282" s="248">
        <v>-3.4242940354119251</v>
      </c>
      <c r="CX1282" s="248">
        <v>-3.6268003531101614</v>
      </c>
      <c r="CY1282" s="248">
        <v>-3.4592238281690513</v>
      </c>
      <c r="CZ1282" s="248">
        <v>-3.0016184255359541</v>
      </c>
      <c r="DA1282" s="248">
        <f t="shared" si="1318"/>
        <v>-3.211181308726351</v>
      </c>
      <c r="DB1282" s="239">
        <v>-2.7276731408507264</v>
      </c>
      <c r="DC1282" s="239">
        <v>-2.4781268423742016</v>
      </c>
      <c r="DD1282" s="239">
        <v>-1.9179967662046988</v>
      </c>
      <c r="DE1282" s="239">
        <v>-3.3176579750327355</v>
      </c>
      <c r="DF1282" s="239">
        <v>-3.1773852971643395</v>
      </c>
      <c r="DG1282" s="239">
        <v>-2.7236100714479821</v>
      </c>
      <c r="DH1282" s="239">
        <v>-2.6010602432937024</v>
      </c>
      <c r="DI1282" s="239">
        <v>-2.5184566719743975</v>
      </c>
      <c r="DJ1282" s="239">
        <v>-2.1589720646670223</v>
      </c>
      <c r="DK1282" s="239">
        <v>-2.5475351013550611</v>
      </c>
      <c r="DL1282" s="239">
        <v>-2.4687464954219411</v>
      </c>
      <c r="DM1282" s="239">
        <v>-2.2410321191543665</v>
      </c>
      <c r="DN1282" s="249">
        <f>DN1210*100/DN$955</f>
        <v>-2.4142561340798601</v>
      </c>
      <c r="DO1282" s="239">
        <v>-2.2410321191543665</v>
      </c>
      <c r="DP1282" s="239">
        <v>-3.5850764977341183</v>
      </c>
      <c r="DQ1282" s="239">
        <v>-3.4777866187231661</v>
      </c>
      <c r="DR1282" s="239">
        <v>-3.4288030226233714</v>
      </c>
      <c r="DS1282" s="239">
        <v>-3.9100137412464862</v>
      </c>
      <c r="DT1282" s="239">
        <v>-3.7717164362651818</v>
      </c>
      <c r="DU1282" s="239">
        <v>-3.6729097487365014</v>
      </c>
      <c r="DV1282" s="250">
        <f t="shared" si="1319"/>
        <v>-4.4741077049603417</v>
      </c>
      <c r="DW1282" s="251">
        <f t="shared" si="1319"/>
        <v>-4.2253902287440415</v>
      </c>
      <c r="DX1282" s="252">
        <f t="shared" si="1319"/>
        <v>-3.4903045913383712</v>
      </c>
      <c r="DY1282" s="27"/>
      <c r="DZ1282" s="239">
        <f>DZ1210*100/DZ$955</f>
        <v>-3.5500739598649464</v>
      </c>
      <c r="EA1282" s="27"/>
      <c r="EB1282" s="27"/>
      <c r="EC1282" s="239">
        <f>EC1210*100/EC$955</f>
        <v>-3.0979060054678169</v>
      </c>
      <c r="ED1282" s="27"/>
      <c r="EE1282" s="27"/>
      <c r="EF1282" s="239" t="e">
        <f>EF1210*100/EF$955</f>
        <v>#VALUE!</v>
      </c>
      <c r="EI1282" s="239" t="e">
        <f>EI1210*100/EI$955</f>
        <v>#VALUE!</v>
      </c>
      <c r="EJ1282" s="27"/>
      <c r="EK1282" s="27"/>
      <c r="EL1282" s="239" t="e">
        <f>EL1210*100/EL$955</f>
        <v>#VALUE!</v>
      </c>
      <c r="EM1282" s="27"/>
      <c r="EN1282" s="27"/>
      <c r="EO1282" s="239" t="e">
        <f>EO1210*100/EO$955</f>
        <v>#VALUE!</v>
      </c>
      <c r="EP1282" s="27"/>
      <c r="EQ1282" s="27"/>
      <c r="ER1282" s="27"/>
      <c r="ES1282" s="27"/>
      <c r="ET1282" s="27"/>
      <c r="EU1282" s="27"/>
      <c r="EV1282" s="27"/>
      <c r="EW1282" s="27"/>
      <c r="EX1282" s="27"/>
      <c r="EY1282" s="27"/>
      <c r="EZ1282" s="27"/>
      <c r="FA1282" s="27"/>
      <c r="FB1282" s="27"/>
      <c r="FC1282" s="27"/>
      <c r="FD1282" s="27"/>
      <c r="FE1282" s="27"/>
      <c r="FF1282" s="27"/>
      <c r="FG1282" s="27"/>
      <c r="FH1282" s="27"/>
    </row>
    <row r="1283" spans="1:164" ht="15.5" x14ac:dyDescent="0.35">
      <c r="A1283" s="247" t="s">
        <v>455</v>
      </c>
      <c r="B1283" s="239" t="e">
        <f t="shared" si="1317"/>
        <v>#VALUE!</v>
      </c>
      <c r="C1283" s="239" t="e">
        <f t="shared" si="1317"/>
        <v>#REF!</v>
      </c>
      <c r="D1283" s="239" t="e">
        <f t="shared" si="1317"/>
        <v>#REF!</v>
      </c>
      <c r="E1283" s="239" t="e">
        <f t="shared" si="1317"/>
        <v>#REF!</v>
      </c>
      <c r="F1283" s="239" t="e">
        <f t="shared" si="1317"/>
        <v>#REF!</v>
      </c>
      <c r="G1283" s="239" t="e">
        <f t="shared" si="1317"/>
        <v>#REF!</v>
      </c>
      <c r="H1283" s="239" t="e">
        <f t="shared" si="1317"/>
        <v>#REF!</v>
      </c>
      <c r="I1283" s="239" t="e">
        <f t="shared" si="1317"/>
        <v>#REF!</v>
      </c>
      <c r="J1283" s="239" t="e">
        <f t="shared" si="1317"/>
        <v>#REF!</v>
      </c>
      <c r="K1283" s="239" t="e">
        <f t="shared" si="1317"/>
        <v>#REF!</v>
      </c>
      <c r="L1283" s="239" t="e">
        <f t="shared" si="1317"/>
        <v>#REF!</v>
      </c>
      <c r="M1283" s="239" t="e">
        <f t="shared" si="1317"/>
        <v>#REF!</v>
      </c>
      <c r="N1283" s="239" t="e">
        <f t="shared" si="1317"/>
        <v>#REF!</v>
      </c>
      <c r="O1283" s="239" t="e">
        <f t="shared" si="1317"/>
        <v>#VALUE!</v>
      </c>
      <c r="P1283" s="239" t="e">
        <f t="shared" si="1317"/>
        <v>#VALUE!</v>
      </c>
      <c r="Q1283" s="239" t="e">
        <f t="shared" si="1317"/>
        <v>#VALUE!</v>
      </c>
      <c r="R1283" s="239" t="e">
        <f t="shared" si="1317"/>
        <v>#VALUE!</v>
      </c>
      <c r="S1283" s="239" t="e">
        <f t="shared" si="1317"/>
        <v>#VALUE!</v>
      </c>
      <c r="T1283" s="239" t="e">
        <f t="shared" si="1317"/>
        <v>#VALUE!</v>
      </c>
      <c r="U1283" s="239" t="e">
        <f t="shared" si="1317"/>
        <v>#VALUE!</v>
      </c>
      <c r="V1283" s="239" t="e">
        <f t="shared" si="1317"/>
        <v>#VALUE!</v>
      </c>
      <c r="W1283" s="239" t="e">
        <f t="shared" si="1317"/>
        <v>#VALUE!</v>
      </c>
      <c r="X1283" s="248" t="e">
        <f t="shared" si="1317"/>
        <v>#VALUE!</v>
      </c>
      <c r="Y1283" s="248" t="e">
        <f t="shared" si="1317"/>
        <v>#VALUE!</v>
      </c>
      <c r="Z1283" s="239" t="e">
        <f t="shared" si="1317"/>
        <v>#VALUE!</v>
      </c>
      <c r="AA1283" s="239" t="e">
        <f t="shared" si="1317"/>
        <v>#VALUE!</v>
      </c>
      <c r="AB1283" s="239">
        <v>0.71797505056484301</v>
      </c>
      <c r="AC1283" s="239">
        <v>0.70382964374317991</v>
      </c>
      <c r="AD1283" s="239">
        <v>0.55393362149411196</v>
      </c>
      <c r="AE1283" s="239" t="e">
        <f>AE1211*100/AE$955</f>
        <v>#VALUE!</v>
      </c>
      <c r="AF1283" s="239">
        <v>3.7585311834135202E-2</v>
      </c>
      <c r="AG1283" s="239">
        <v>1.78111508426795</v>
      </c>
      <c r="AH1283" s="239">
        <v>0.3581106145125646</v>
      </c>
      <c r="AI1283" s="239">
        <v>0.55962528914050602</v>
      </c>
      <c r="AJ1283" s="248" t="e">
        <f>AJ1211*100/AJ$955</f>
        <v>#VALUE!</v>
      </c>
      <c r="AK1283" s="248">
        <v>1.7080671684039055</v>
      </c>
      <c r="AL1283" s="248">
        <v>2.1061862394977782</v>
      </c>
      <c r="AM1283" s="248">
        <v>1.2229617981659302</v>
      </c>
      <c r="AN1283" s="248">
        <v>1.4843847172268081</v>
      </c>
      <c r="AO1283" s="248" t="e">
        <f>AO1211*100/AO$955</f>
        <v>#VALUE!</v>
      </c>
      <c r="AP1283" s="248">
        <v>0.88765040203345902</v>
      </c>
      <c r="AQ1283" s="248">
        <v>0.36763695772533744</v>
      </c>
      <c r="AR1283" s="248">
        <v>5.0280817126459001E-2</v>
      </c>
      <c r="AS1283" s="248" t="e">
        <f>AS1211*100/AS$955</f>
        <v>#VALUE!</v>
      </c>
      <c r="AT1283" s="248">
        <v>1.5502811399599701</v>
      </c>
      <c r="AU1283" s="248">
        <v>8.3347022729080927E-2</v>
      </c>
      <c r="AV1283" s="248">
        <v>-0.21825966196437005</v>
      </c>
      <c r="AW1283" s="248">
        <v>-0.32024091870017596</v>
      </c>
      <c r="AX1283" s="248" t="e">
        <f>AX1211*100/AX$955</f>
        <v>#VALUE!</v>
      </c>
      <c r="AY1283" s="248"/>
      <c r="AZ1283" s="248">
        <v>0.58900770143311343</v>
      </c>
      <c r="BA1283" s="248">
        <v>1.1063583464783002</v>
      </c>
      <c r="BB1283" s="248">
        <v>0.80094001915841195</v>
      </c>
      <c r="BC1283" s="248">
        <v>-0.48316505188818293</v>
      </c>
      <c r="BD1283" s="248">
        <v>0.95041091540471534</v>
      </c>
      <c r="BE1283" s="248">
        <v>0.5721738984534015</v>
      </c>
      <c r="BF1283" s="248" t="e">
        <f>BF1211*100/BF$955</f>
        <v>#VALUE!</v>
      </c>
      <c r="BG1283" s="248">
        <v>1.1322796230342733</v>
      </c>
      <c r="BH1283" s="248">
        <v>3.0600453832206383E-2</v>
      </c>
      <c r="BI1283" s="248">
        <v>0.47085719047049523</v>
      </c>
      <c r="BJ1283" s="248">
        <v>-0.15347996666464406</v>
      </c>
      <c r="BK1283" s="248">
        <v>6.8578295575097287E-2</v>
      </c>
      <c r="BL1283" s="248">
        <v>-0.83898840893084548</v>
      </c>
      <c r="BM1283" s="248">
        <v>0.24163067565130014</v>
      </c>
      <c r="BN1283" s="248">
        <v>-0.89036199549970352</v>
      </c>
      <c r="BO1283" s="248" t="e">
        <f>BO1211*100/BO$955</f>
        <v>#VALUE!</v>
      </c>
      <c r="BP1283" s="248">
        <v>0.31813935466531168</v>
      </c>
      <c r="BQ1283" s="248">
        <v>-1.2492000734452307</v>
      </c>
      <c r="BR1283" s="248">
        <v>-1.249037448491662</v>
      </c>
      <c r="BS1283" s="248">
        <v>-4.8873727977663846</v>
      </c>
      <c r="BT1283" s="248">
        <v>-1.5240748401999999</v>
      </c>
      <c r="BU1283" s="248">
        <v>-1.5687288841715703</v>
      </c>
      <c r="BV1283" s="248">
        <v>-3.5259043796210912</v>
      </c>
      <c r="BW1283" s="248">
        <v>-0.67037114118163699</v>
      </c>
      <c r="BX1283" s="248">
        <v>-0.87649533666627932</v>
      </c>
      <c r="BY1283" s="248">
        <v>-1.1082345634665156</v>
      </c>
      <c r="BZ1283" s="239">
        <v>0.13288183529153583</v>
      </c>
      <c r="CA1283" s="248">
        <f>CA1211*100/CA$955</f>
        <v>0.61219719968819486</v>
      </c>
      <c r="CB1283" s="248">
        <v>0.64756323163166007</v>
      </c>
      <c r="CC1283" s="248">
        <v>0.56933145211460345</v>
      </c>
      <c r="CD1283" s="248">
        <v>-0.26949758110427935</v>
      </c>
      <c r="CE1283" s="248">
        <v>2.9995130590882972</v>
      </c>
      <c r="CF1283" s="248">
        <v>2.5610982116008691</v>
      </c>
      <c r="CG1283" s="248">
        <v>1.8856956998232379</v>
      </c>
      <c r="CH1283" s="248">
        <v>2.5122354172477848</v>
      </c>
      <c r="CI1283" s="248">
        <v>2.2081677885694169</v>
      </c>
      <c r="CJ1283" s="239">
        <v>1.9614655896368558</v>
      </c>
      <c r="CK1283" s="239">
        <v>2.7827116981760147</v>
      </c>
      <c r="CL1283" s="248">
        <f>CL1211*100/CL$955</f>
        <v>2.4728251063431612</v>
      </c>
      <c r="CM1283" s="248">
        <v>-0.66062207114018978</v>
      </c>
      <c r="CN1283" s="248">
        <v>1.2978900708948375</v>
      </c>
      <c r="CO1283" s="248">
        <v>1.4055636837498715</v>
      </c>
      <c r="CP1283" s="248">
        <v>1.1213077089499208</v>
      </c>
      <c r="CQ1283" s="248">
        <v>1.0569767786329325</v>
      </c>
      <c r="CR1283" s="248">
        <v>0.70225278206516661</v>
      </c>
      <c r="CS1283" s="248">
        <v>-0.28192526223968278</v>
      </c>
      <c r="CT1283" s="248">
        <v>-0.71909932565011037</v>
      </c>
      <c r="CU1283" s="248">
        <v>-1.0400323782322292</v>
      </c>
      <c r="CV1283" s="248">
        <v>-1.4415992639642534</v>
      </c>
      <c r="CW1283" s="248">
        <v>-1.9633125678140062</v>
      </c>
      <c r="CX1283" s="248">
        <v>-1.1544051427469206</v>
      </c>
      <c r="CY1283" s="248">
        <v>-1.5476303699996998</v>
      </c>
      <c r="CZ1283" s="248">
        <v>-2.249447417273807</v>
      </c>
      <c r="DA1283" s="248">
        <f t="shared" si="1318"/>
        <v>0.1453872926889539</v>
      </c>
      <c r="DB1283" s="239">
        <v>1.4888303983611066</v>
      </c>
      <c r="DC1283" s="239">
        <v>1.3228167683067884</v>
      </c>
      <c r="DD1283" s="239">
        <v>0.93436951697949433</v>
      </c>
      <c r="DE1283" s="239">
        <v>1.5687272491675335</v>
      </c>
      <c r="DF1283" s="239">
        <v>1.452989061753988</v>
      </c>
      <c r="DG1283" s="239">
        <v>1.019265111482164</v>
      </c>
      <c r="DH1283" s="239">
        <v>1.3244967951954465</v>
      </c>
      <c r="DI1283" s="239">
        <v>1.1678006091761843</v>
      </c>
      <c r="DJ1283" s="239">
        <v>0.74807882415342974</v>
      </c>
      <c r="DK1283" s="239">
        <v>2.5400928815081225</v>
      </c>
      <c r="DL1283" s="239">
        <v>2.4712254621915268</v>
      </c>
      <c r="DM1283" s="239">
        <v>-2.6426932436240693</v>
      </c>
      <c r="DN1283" s="249">
        <f>DN1211*100/DN$955</f>
        <v>0.86430824127226369</v>
      </c>
      <c r="DO1283" s="239">
        <v>-2.6426932436240693</v>
      </c>
      <c r="DP1283" s="239">
        <v>1.4338348484474941</v>
      </c>
      <c r="DQ1283" s="239">
        <v>1.3525397856028036</v>
      </c>
      <c r="DR1283" s="239">
        <v>3.9584573500658502</v>
      </c>
      <c r="DS1283" s="239">
        <v>0.44814090158939968</v>
      </c>
      <c r="DT1283" s="239">
        <v>0.31169966072056704</v>
      </c>
      <c r="DU1283" s="239">
        <v>2.1080835055036053</v>
      </c>
      <c r="DV1283" s="250">
        <f t="shared" si="1319"/>
        <v>2.9379676302311375</v>
      </c>
      <c r="DW1283" s="251">
        <f t="shared" si="1319"/>
        <v>2.7705684662256904</v>
      </c>
      <c r="DX1283" s="252">
        <f t="shared" si="1319"/>
        <v>-0.50444671344914715</v>
      </c>
      <c r="DY1283" s="27"/>
      <c r="DZ1283" s="239">
        <f>DZ1211*100/DZ$955</f>
        <v>2.1498612677704725</v>
      </c>
      <c r="EA1283" s="27"/>
      <c r="EB1283" s="27"/>
      <c r="EC1283" s="239">
        <f>EC1211*100/EC$955</f>
        <v>1.5346829439941183</v>
      </c>
      <c r="ED1283" s="27"/>
      <c r="EE1283" s="27"/>
      <c r="EF1283" s="239" t="e">
        <f>EF1211*100/EF$955</f>
        <v>#VALUE!</v>
      </c>
      <c r="EI1283" s="239" t="e">
        <f>EI1211*100/EI$955</f>
        <v>#VALUE!</v>
      </c>
      <c r="EJ1283" s="27"/>
      <c r="EK1283" s="27"/>
      <c r="EL1283" s="239" t="e">
        <f>EL1211*100/EL$955</f>
        <v>#VALUE!</v>
      </c>
      <c r="EM1283" s="27"/>
      <c r="EN1283" s="27"/>
      <c r="EO1283" s="239" t="e">
        <f>EO1211*100/EO$955</f>
        <v>#VALUE!</v>
      </c>
      <c r="EP1283" s="27"/>
      <c r="EQ1283" s="27"/>
      <c r="ER1283" s="27"/>
      <c r="ES1283" s="27"/>
      <c r="ET1283" s="27"/>
      <c r="EU1283" s="27"/>
      <c r="EV1283" s="27"/>
      <c r="EW1283" s="27"/>
      <c r="EX1283" s="27"/>
      <c r="EY1283" s="27"/>
      <c r="EZ1283" s="27"/>
      <c r="FA1283" s="27"/>
      <c r="FB1283" s="27"/>
      <c r="FC1283" s="27"/>
      <c r="FD1283" s="27"/>
      <c r="FE1283" s="27"/>
      <c r="FF1283" s="27"/>
      <c r="FG1283" s="27"/>
      <c r="FH1283" s="27"/>
    </row>
    <row r="1284" spans="1:164" ht="15.5" x14ac:dyDescent="0.35">
      <c r="A1284" s="247" t="s">
        <v>456</v>
      </c>
      <c r="B1284" s="239" t="e">
        <f t="shared" si="1317"/>
        <v>#VALUE!</v>
      </c>
      <c r="C1284" s="239" t="e">
        <f t="shared" si="1317"/>
        <v>#VALUE!</v>
      </c>
      <c r="D1284" s="239" t="e">
        <f t="shared" si="1317"/>
        <v>#VALUE!</v>
      </c>
      <c r="E1284" s="239" t="e">
        <f t="shared" si="1317"/>
        <v>#VALUE!</v>
      </c>
      <c r="F1284" s="239" t="e">
        <f t="shared" si="1317"/>
        <v>#VALUE!</v>
      </c>
      <c r="G1284" s="239" t="e">
        <f t="shared" si="1317"/>
        <v>#VALUE!</v>
      </c>
      <c r="H1284" s="239" t="e">
        <f t="shared" si="1317"/>
        <v>#VALUE!</v>
      </c>
      <c r="I1284" s="239" t="e">
        <f t="shared" si="1317"/>
        <v>#VALUE!</v>
      </c>
      <c r="J1284" s="239" t="e">
        <f t="shared" si="1317"/>
        <v>#VALUE!</v>
      </c>
      <c r="K1284" s="239" t="e">
        <f t="shared" si="1317"/>
        <v>#VALUE!</v>
      </c>
      <c r="L1284" s="239" t="e">
        <f t="shared" si="1317"/>
        <v>#VALUE!</v>
      </c>
      <c r="M1284" s="239" t="e">
        <f t="shared" si="1317"/>
        <v>#VALUE!</v>
      </c>
      <c r="N1284" s="239" t="e">
        <f t="shared" si="1317"/>
        <v>#VALUE!</v>
      </c>
      <c r="O1284" s="239" t="e">
        <f t="shared" si="1317"/>
        <v>#VALUE!</v>
      </c>
      <c r="P1284" s="239" t="e">
        <f t="shared" si="1317"/>
        <v>#VALUE!</v>
      </c>
      <c r="Q1284" s="239" t="e">
        <f t="shared" si="1317"/>
        <v>#VALUE!</v>
      </c>
      <c r="R1284" s="239" t="e">
        <f t="shared" si="1317"/>
        <v>#VALUE!</v>
      </c>
      <c r="S1284" s="239" t="e">
        <f t="shared" si="1317"/>
        <v>#VALUE!</v>
      </c>
      <c r="T1284" s="239" t="e">
        <f t="shared" si="1317"/>
        <v>#VALUE!</v>
      </c>
      <c r="U1284" s="239" t="e">
        <f t="shared" si="1317"/>
        <v>#VALUE!</v>
      </c>
      <c r="V1284" s="239" t="e">
        <f t="shared" si="1317"/>
        <v>#VALUE!</v>
      </c>
      <c r="W1284" s="239" t="e">
        <f t="shared" si="1317"/>
        <v>#VALUE!</v>
      </c>
      <c r="X1284" s="248" t="e">
        <f t="shared" si="1317"/>
        <v>#VALUE!</v>
      </c>
      <c r="Y1284" s="248" t="e">
        <f t="shared" si="1317"/>
        <v>#VALUE!</v>
      </c>
      <c r="Z1284" s="239" t="e">
        <f t="shared" si="1317"/>
        <v>#VALUE!</v>
      </c>
      <c r="AA1284" s="239" t="e">
        <f t="shared" si="1317"/>
        <v>#VALUE!</v>
      </c>
      <c r="AB1284" s="239">
        <v>1.9533878160877739E-2</v>
      </c>
      <c r="AC1284" s="239">
        <v>1.6594829404307658</v>
      </c>
      <c r="AD1284" s="239">
        <v>1.6936692471730503</v>
      </c>
      <c r="AE1284" s="239" t="e">
        <f>AE1212*100/AE$955</f>
        <v>#VALUE!</v>
      </c>
      <c r="AF1284" s="239">
        <v>1.7921187042454738</v>
      </c>
      <c r="AG1284" s="239">
        <v>0.3167948762232648</v>
      </c>
      <c r="AH1284" s="239">
        <v>0.99208493716929536</v>
      </c>
      <c r="AI1284" s="239">
        <v>0.9892940773198392</v>
      </c>
      <c r="AJ1284" s="248" t="e">
        <f>AJ1212*100/AJ$955</f>
        <v>#VALUE!</v>
      </c>
      <c r="AK1284" s="248">
        <v>1.4011183864207362</v>
      </c>
      <c r="AL1284" s="248">
        <v>1.4140411602559069</v>
      </c>
      <c r="AM1284" s="248">
        <v>2.3707563255748858</v>
      </c>
      <c r="AN1284" s="248">
        <v>0.8182242559116587</v>
      </c>
      <c r="AO1284" s="248" t="e">
        <f>AO1212*100/AO$955</f>
        <v>#VALUE!</v>
      </c>
      <c r="AP1284" s="248">
        <v>-2.2010900222282173</v>
      </c>
      <c r="AQ1284" s="248">
        <v>-0.94823697445100841</v>
      </c>
      <c r="AR1284" s="248">
        <v>-0.16922554262292219</v>
      </c>
      <c r="AS1284" s="248" t="e">
        <f>AS1212*100/AS$955</f>
        <v>#VALUE!</v>
      </c>
      <c r="AT1284" s="248">
        <v>-2.2355888541317803</v>
      </c>
      <c r="AU1284" s="248">
        <v>-0.43608253429651006</v>
      </c>
      <c r="AV1284" s="248">
        <v>-8.8324331172236092E-2</v>
      </c>
      <c r="AW1284" s="248">
        <v>-0.50705486720420911</v>
      </c>
      <c r="AX1284" s="248" t="e">
        <f>AX1212*100/AX$955</f>
        <v>#VALUE!</v>
      </c>
      <c r="AY1284" s="248"/>
      <c r="AZ1284" s="248">
        <v>-3.534132228435209</v>
      </c>
      <c r="BA1284" s="248">
        <v>-3.2552712630256502</v>
      </c>
      <c r="BB1284" s="248">
        <v>-4.5803489692776207</v>
      </c>
      <c r="BC1284" s="248">
        <v>-3.4182837691890366</v>
      </c>
      <c r="BD1284" s="248">
        <v>-4.8279924987097278</v>
      </c>
      <c r="BE1284" s="248">
        <v>-3.1899047061140307</v>
      </c>
      <c r="BF1284" s="248" t="e">
        <f>BF1212*100/BF$955</f>
        <v>#VALUE!</v>
      </c>
      <c r="BG1284" s="248">
        <v>-6.6246447251267995</v>
      </c>
      <c r="BH1284" s="248">
        <v>-3.9834806561200136</v>
      </c>
      <c r="BI1284" s="248">
        <v>-9.1988685382028148</v>
      </c>
      <c r="BJ1284" s="248">
        <v>-7.3970222947548452</v>
      </c>
      <c r="BK1284" s="248">
        <v>-6.2089271380030224</v>
      </c>
      <c r="BL1284" s="248">
        <v>-8.3717876445257478</v>
      </c>
      <c r="BM1284" s="248">
        <v>-6.2751429254519744</v>
      </c>
      <c r="BN1284" s="248">
        <v>-4.4509723037419402</v>
      </c>
      <c r="BO1284" s="248" t="e">
        <f>BO1212*100/BO$955</f>
        <v>#VALUE!</v>
      </c>
      <c r="BP1284" s="248">
        <v>-4.1769492817918463</v>
      </c>
      <c r="BQ1284" s="248">
        <v>-1.608987632880525</v>
      </c>
      <c r="BR1284" s="248">
        <v>2.4084471897767501</v>
      </c>
      <c r="BS1284" s="248">
        <v>5.3457846989126967</v>
      </c>
      <c r="BT1284" s="248">
        <v>0.19649725557021705</v>
      </c>
      <c r="BU1284" s="248">
        <v>1.6314200715713014</v>
      </c>
      <c r="BV1284" s="248">
        <v>4.9107372716533435</v>
      </c>
      <c r="BW1284" s="248">
        <v>-4.270429912222645</v>
      </c>
      <c r="BX1284" s="248">
        <v>-3.5174692984907101</v>
      </c>
      <c r="BY1284" s="248">
        <v>-3.3181235463322571</v>
      </c>
      <c r="BZ1284" s="239">
        <v>-0.88110280064175861</v>
      </c>
      <c r="CA1284" s="248" t="e">
        <f>CA1212*100/CA$955</f>
        <v>#VALUE!</v>
      </c>
      <c r="CB1284" s="248">
        <v>-6.0357208080649576</v>
      </c>
      <c r="CC1284" s="248">
        <v>-6.0053048441950141</v>
      </c>
      <c r="CD1284" s="248">
        <v>-3.9273703822922226</v>
      </c>
      <c r="CE1284" s="248">
        <v>-6.688958306213979</v>
      </c>
      <c r="CF1284" s="248">
        <v>-5.2386678299501668</v>
      </c>
      <c r="CG1284" s="248">
        <v>-3.9918152280387185</v>
      </c>
      <c r="CH1284" s="248">
        <v>-6.17481472760252</v>
      </c>
      <c r="CI1284" s="248">
        <v>-4.9022823319610449</v>
      </c>
      <c r="CJ1284" s="239">
        <v>-4.870471710019042</v>
      </c>
      <c r="CK1284" s="239">
        <v>-4.356285368567848</v>
      </c>
      <c r="CL1284" s="248" t="e">
        <f>CL1212*100/CL$955</f>
        <v>#VALUE!</v>
      </c>
      <c r="CM1284" s="248">
        <v>-2.5096173133219932</v>
      </c>
      <c r="CN1284" s="248">
        <v>-1.1410869530038263</v>
      </c>
      <c r="CO1284" s="248">
        <v>-1.2140829980980932</v>
      </c>
      <c r="CP1284" s="248">
        <v>-2.4244874069564513</v>
      </c>
      <c r="CQ1284" s="248">
        <v>-0.71860761598192757</v>
      </c>
      <c r="CR1284" s="248">
        <v>1.4173562984533437</v>
      </c>
      <c r="CS1284" s="248">
        <v>-1.6450771129750485</v>
      </c>
      <c r="CT1284" s="248">
        <v>-0.422575548210186</v>
      </c>
      <c r="CU1284" s="248">
        <v>1.4228460879841456</v>
      </c>
      <c r="CV1284" s="248">
        <v>-0.16542520737521649</v>
      </c>
      <c r="CW1284" s="248">
        <v>0.37285841363964883</v>
      </c>
      <c r="CX1284" s="248">
        <v>0.14704565819628776</v>
      </c>
      <c r="CY1284" s="248">
        <v>8.5617884702092653E-2</v>
      </c>
      <c r="CZ1284" s="248">
        <v>0.42729051365648973</v>
      </c>
      <c r="DA1284" s="248" t="e">
        <f t="shared" si="1318"/>
        <v>#VALUE!</v>
      </c>
      <c r="DB1284" s="239">
        <v>-3.5561013105536112</v>
      </c>
      <c r="DC1284" s="239">
        <v>-2.7030254350437137</v>
      </c>
      <c r="DD1284" s="239">
        <v>-1.4841938192189845</v>
      </c>
      <c r="DE1284" s="239">
        <v>-2.6122456446070816</v>
      </c>
      <c r="DF1284" s="239">
        <v>-1.890329752218644</v>
      </c>
      <c r="DG1284" s="239">
        <v>-1.1991825312396507</v>
      </c>
      <c r="DH1284" s="239">
        <v>-2.4068054201164388</v>
      </c>
      <c r="DI1284" s="239">
        <v>-1.7835539373107445</v>
      </c>
      <c r="DJ1284" s="239">
        <v>-1.5684407525804147</v>
      </c>
      <c r="DK1284" s="239">
        <v>-1.7210410817174338</v>
      </c>
      <c r="DL1284" s="239">
        <v>-1.343794501990915</v>
      </c>
      <c r="DM1284" s="239">
        <v>-0.10840310892626287</v>
      </c>
      <c r="DN1284" s="249" t="e">
        <f>DN1212*100/DN$955</f>
        <v>#VALUE!</v>
      </c>
      <c r="DO1284" s="239">
        <v>-0.10840310892626287</v>
      </c>
      <c r="DP1284" s="239">
        <v>0.94296430091931482</v>
      </c>
      <c r="DQ1284" s="239">
        <v>1.7816117596223189</v>
      </c>
      <c r="DR1284" s="239">
        <v>0.26534174055527449</v>
      </c>
      <c r="DS1284" s="239">
        <v>1.8803108693533499</v>
      </c>
      <c r="DT1284" s="239">
        <v>2.6215493623355335</v>
      </c>
      <c r="DU1284" s="239">
        <v>4.3996735108844529</v>
      </c>
      <c r="DV1284" s="250" t="e">
        <f t="shared" si="1319"/>
        <v>#VALUE!</v>
      </c>
      <c r="DW1284" s="251" t="e">
        <f t="shared" si="1319"/>
        <v>#VALUE!</v>
      </c>
      <c r="DX1284" s="252" t="e">
        <f t="shared" si="1319"/>
        <v>#VALUE!</v>
      </c>
      <c r="DY1284" s="27"/>
      <c r="DZ1284" s="239" t="e">
        <f>DZ1212*100/DZ$955</f>
        <v>#VALUE!</v>
      </c>
      <c r="EA1284" s="27"/>
      <c r="EB1284" s="27"/>
      <c r="EC1284" s="239" t="e">
        <f>EC1212*100/EC$955</f>
        <v>#VALUE!</v>
      </c>
      <c r="ED1284" s="27"/>
      <c r="EE1284" s="27"/>
      <c r="EF1284" s="239" t="e">
        <f>EF1212*100/EF$955</f>
        <v>#VALUE!</v>
      </c>
      <c r="EI1284" s="239" t="e">
        <f>EI1212*100/EI$955</f>
        <v>#VALUE!</v>
      </c>
      <c r="EJ1284" s="27"/>
      <c r="EK1284" s="27"/>
      <c r="EL1284" s="239" t="e">
        <f>EL1212*100/EL$955</f>
        <v>#VALUE!</v>
      </c>
      <c r="EM1284" s="27"/>
      <c r="EN1284" s="27"/>
      <c r="EO1284" s="239" t="e">
        <f>EO1212*100/EO$955</f>
        <v>#VALUE!</v>
      </c>
      <c r="EP1284" s="27"/>
      <c r="EQ1284" s="27"/>
      <c r="ER1284" s="27"/>
      <c r="ES1284" s="27"/>
      <c r="ET1284" s="27"/>
      <c r="EU1284" s="27"/>
      <c r="EV1284" s="27"/>
      <c r="EW1284" s="27"/>
      <c r="EX1284" s="27"/>
      <c r="EY1284" s="27"/>
      <c r="EZ1284" s="27"/>
      <c r="FA1284" s="27"/>
      <c r="FB1284" s="27"/>
      <c r="FC1284" s="27"/>
      <c r="FD1284" s="27"/>
      <c r="FE1284" s="27"/>
      <c r="FF1284" s="27"/>
      <c r="FG1284" s="27"/>
      <c r="FH1284" s="27"/>
    </row>
    <row r="1285" spans="1:164" ht="15.5" x14ac:dyDescent="0.35">
      <c r="A1285" s="247" t="s">
        <v>457</v>
      </c>
      <c r="B1285" s="239" t="e">
        <f t="shared" si="1317"/>
        <v>#VALUE!</v>
      </c>
      <c r="C1285" s="239" t="e">
        <f t="shared" si="1317"/>
        <v>#VALUE!</v>
      </c>
      <c r="D1285" s="239" t="e">
        <f t="shared" si="1317"/>
        <v>#VALUE!</v>
      </c>
      <c r="E1285" s="239" t="e">
        <f t="shared" si="1317"/>
        <v>#VALUE!</v>
      </c>
      <c r="F1285" s="239" t="e">
        <f t="shared" si="1317"/>
        <v>#VALUE!</v>
      </c>
      <c r="G1285" s="239" t="e">
        <f t="shared" si="1317"/>
        <v>#VALUE!</v>
      </c>
      <c r="H1285" s="239" t="e">
        <f t="shared" si="1317"/>
        <v>#VALUE!</v>
      </c>
      <c r="I1285" s="239" t="e">
        <f t="shared" si="1317"/>
        <v>#VALUE!</v>
      </c>
      <c r="J1285" s="239" t="e">
        <f t="shared" si="1317"/>
        <v>#VALUE!</v>
      </c>
      <c r="K1285" s="239" t="e">
        <f t="shared" si="1317"/>
        <v>#VALUE!</v>
      </c>
      <c r="L1285" s="239" t="e">
        <f t="shared" si="1317"/>
        <v>#VALUE!</v>
      </c>
      <c r="M1285" s="239" t="e">
        <f t="shared" si="1317"/>
        <v>#VALUE!</v>
      </c>
      <c r="N1285" s="239" t="e">
        <f t="shared" si="1317"/>
        <v>#VALUE!</v>
      </c>
      <c r="O1285" s="239" t="e">
        <f t="shared" si="1317"/>
        <v>#VALUE!</v>
      </c>
      <c r="P1285" s="239" t="e">
        <f t="shared" si="1317"/>
        <v>#VALUE!</v>
      </c>
      <c r="Q1285" s="239" t="e">
        <f t="shared" si="1317"/>
        <v>#VALUE!</v>
      </c>
      <c r="R1285" s="239" t="e">
        <f t="shared" si="1317"/>
        <v>#VALUE!</v>
      </c>
      <c r="S1285" s="239" t="e">
        <f t="shared" si="1317"/>
        <v>#VALUE!</v>
      </c>
      <c r="T1285" s="239" t="e">
        <f t="shared" si="1317"/>
        <v>#VALUE!</v>
      </c>
      <c r="U1285" s="239" t="e">
        <f t="shared" si="1317"/>
        <v>#VALUE!</v>
      </c>
      <c r="V1285" s="239" t="e">
        <f t="shared" si="1317"/>
        <v>#VALUE!</v>
      </c>
      <c r="W1285" s="239" t="e">
        <f t="shared" si="1317"/>
        <v>#VALUE!</v>
      </c>
      <c r="X1285" s="248" t="e">
        <f t="shared" si="1317"/>
        <v>#VALUE!</v>
      </c>
      <c r="Y1285" s="248" t="e">
        <f t="shared" si="1317"/>
        <v>#VALUE!</v>
      </c>
      <c r="Z1285" s="239" t="e">
        <f t="shared" si="1317"/>
        <v>#VALUE!</v>
      </c>
      <c r="AA1285" s="239" t="e">
        <f t="shared" si="1317"/>
        <v>#VALUE!</v>
      </c>
      <c r="AB1285" s="239">
        <v>0.26970869864067354</v>
      </c>
      <c r="AC1285" s="239">
        <v>0.40588368763433219</v>
      </c>
      <c r="AD1285" s="239">
        <v>0.39353797152260389</v>
      </c>
      <c r="AE1285" s="239" t="e">
        <f>AE1213*100/AE$955</f>
        <v>#VALUE!</v>
      </c>
      <c r="AF1285" s="239">
        <v>0.18341992365013901</v>
      </c>
      <c r="AG1285" s="239">
        <v>0.18312839489285176</v>
      </c>
      <c r="AH1285" s="239">
        <v>0.16506434082526913</v>
      </c>
      <c r="AI1285" s="239">
        <v>0.17050567195751701</v>
      </c>
      <c r="AJ1285" s="248" t="e">
        <f>AJ1213*100/AJ$955</f>
        <v>#VALUE!</v>
      </c>
      <c r="AK1285" s="248">
        <v>0.7988699315094191</v>
      </c>
      <c r="AL1285" s="248">
        <v>0.25589766071539793</v>
      </c>
      <c r="AM1285" s="248">
        <v>1.0127398603090501</v>
      </c>
      <c r="AN1285" s="248">
        <v>1.0156668838753802</v>
      </c>
      <c r="AO1285" s="248" t="e">
        <f>AO1213*100/AO$955</f>
        <v>#VALUE!</v>
      </c>
      <c r="AP1285" s="248">
        <v>0.34741641212498198</v>
      </c>
      <c r="AQ1285" s="248">
        <v>0.36330731033286295</v>
      </c>
      <c r="AR1285" s="248">
        <v>0.70417516379421785</v>
      </c>
      <c r="AS1285" s="248" t="e">
        <f>AS1213*100/AS$955</f>
        <v>#VALUE!</v>
      </c>
      <c r="AT1285" s="248">
        <v>0.19429963262374716</v>
      </c>
      <c r="AU1285" s="248">
        <v>0.74285579508783195</v>
      </c>
      <c r="AV1285" s="248">
        <v>0.57426207684063546</v>
      </c>
      <c r="AW1285" s="248">
        <v>0.58707568055118453</v>
      </c>
      <c r="AX1285" s="248" t="e">
        <f>AX1213*100/AX$955</f>
        <v>#VALUE!</v>
      </c>
      <c r="AY1285" s="248"/>
      <c r="AZ1285" s="248">
        <v>1.2506400303437508</v>
      </c>
      <c r="BA1285" s="248">
        <v>0.7230771102961876</v>
      </c>
      <c r="BB1285" s="248">
        <v>1.3045062397049811</v>
      </c>
      <c r="BC1285" s="248">
        <v>1.4471942544536085</v>
      </c>
      <c r="BD1285" s="248">
        <v>1.0410127194723995</v>
      </c>
      <c r="BE1285" s="248">
        <v>1.0702308982556843</v>
      </c>
      <c r="BF1285" s="248">
        <f>BF1213*100/BF$955</f>
        <v>-9.3266854570882976E-2</v>
      </c>
      <c r="BG1285" s="248">
        <v>1.2729898794405299</v>
      </c>
      <c r="BH1285" s="248">
        <v>1.3454073825293438</v>
      </c>
      <c r="BI1285" s="248">
        <v>2.9327237656385137</v>
      </c>
      <c r="BJ1285" s="248">
        <v>2.912472019013773</v>
      </c>
      <c r="BK1285" s="248">
        <v>1.7021426465874552</v>
      </c>
      <c r="BL1285" s="248">
        <v>1.7897243771937426</v>
      </c>
      <c r="BM1285" s="248">
        <v>1.7187366876135983</v>
      </c>
      <c r="BN1285" s="248">
        <v>1.8076834673634372</v>
      </c>
      <c r="BO1285" s="248" t="e">
        <f>BO1213*100/BO$955</f>
        <v>#VALUE!</v>
      </c>
      <c r="BP1285" s="248">
        <v>0.85590873074236506</v>
      </c>
      <c r="BQ1285" s="248">
        <v>0.96706323884364365</v>
      </c>
      <c r="BR1285" s="248">
        <v>1.0205645630653084</v>
      </c>
      <c r="BS1285" s="248">
        <v>1.1485616960523934</v>
      </c>
      <c r="BT1285" s="248">
        <v>0.98434586034887017</v>
      </c>
      <c r="BU1285" s="248">
        <v>1.0333885722852216</v>
      </c>
      <c r="BV1285" s="248">
        <v>1.0146221361448968</v>
      </c>
      <c r="BW1285" s="248">
        <v>3.0800248388003535</v>
      </c>
      <c r="BX1285" s="248">
        <v>3.1719593045349095</v>
      </c>
      <c r="BY1285" s="248">
        <v>3.1868382907992703</v>
      </c>
      <c r="BZ1285" s="239">
        <v>3.2121714700896673</v>
      </c>
      <c r="CA1285" s="248">
        <f>CA1213*100/CA$955</f>
        <v>-0.22844367013137185</v>
      </c>
      <c r="CB1285" s="248">
        <v>1.4038616996208646</v>
      </c>
      <c r="CC1285" s="248">
        <v>1.4174062277858761</v>
      </c>
      <c r="CD1285" s="248">
        <v>1.4952070643872555</v>
      </c>
      <c r="CE1285" s="248">
        <v>0.9962291526065612</v>
      </c>
      <c r="CF1285" s="248">
        <v>1.0064413473010871</v>
      </c>
      <c r="CG1285" s="248">
        <v>1.0612399505718997</v>
      </c>
      <c r="CH1285" s="248">
        <v>0.95158615016532921</v>
      </c>
      <c r="CI1285" s="248">
        <v>0.87294417810196479</v>
      </c>
      <c r="CJ1285" s="239">
        <v>0.97802901805165399</v>
      </c>
      <c r="CK1285" s="239">
        <v>0.9977425777886092</v>
      </c>
      <c r="CL1285" s="248">
        <f>CL1213*100/CL$955</f>
        <v>-2.6101617592025943</v>
      </c>
      <c r="CM1285" s="248">
        <v>0.76099577235556315</v>
      </c>
      <c r="CN1285" s="248">
        <v>0.86227891285499181</v>
      </c>
      <c r="CO1285" s="248">
        <v>0.8578237078143407</v>
      </c>
      <c r="CP1285" s="248">
        <v>0.79925238026186352</v>
      </c>
      <c r="CQ1285" s="248">
        <v>0.85459406129703375</v>
      </c>
      <c r="CR1285" s="248">
        <v>0.90203848111218443</v>
      </c>
      <c r="CS1285" s="248">
        <v>1.5576989507076413</v>
      </c>
      <c r="CT1285" s="248">
        <v>1.6180362121034138</v>
      </c>
      <c r="CU1285" s="248">
        <v>1.4419315437495692</v>
      </c>
      <c r="CV1285" s="248">
        <v>1.4971412308269472</v>
      </c>
      <c r="CW1285" s="248">
        <v>1.5401038365889119</v>
      </c>
      <c r="CX1285" s="248">
        <v>1.4880950079186057</v>
      </c>
      <c r="CY1285" s="248">
        <v>1.5026501009520612</v>
      </c>
      <c r="CZ1285" s="248">
        <v>1.2491823942612241</v>
      </c>
      <c r="DA1285" s="248">
        <f t="shared" si="1318"/>
        <v>0.92599902874936846</v>
      </c>
      <c r="DB1285" s="239">
        <v>1.2525485886088699</v>
      </c>
      <c r="DC1285" s="239">
        <v>1.2944869589680297</v>
      </c>
      <c r="DD1285" s="239">
        <v>1.3376069812273814</v>
      </c>
      <c r="DE1285" s="239">
        <v>1.2885799457534042</v>
      </c>
      <c r="DF1285" s="239">
        <v>1.3326616360732135</v>
      </c>
      <c r="DG1285" s="239">
        <v>1.3882082433852116</v>
      </c>
      <c r="DH1285" s="239">
        <v>1.3572067479721091</v>
      </c>
      <c r="DI1285" s="239">
        <v>1.4027473430417741</v>
      </c>
      <c r="DJ1285" s="239">
        <v>1.4077277348897888</v>
      </c>
      <c r="DK1285" s="239">
        <v>1.3582220132991738</v>
      </c>
      <c r="DL1285" s="239">
        <v>1.3965715099196583</v>
      </c>
      <c r="DM1285" s="239">
        <v>1.4026702991348254</v>
      </c>
      <c r="DN1285" s="249">
        <f>DN1213*100/DN$955</f>
        <v>-0.49327453400906984</v>
      </c>
      <c r="DO1285" s="239">
        <v>1.4026702991348254</v>
      </c>
      <c r="DP1285" s="239">
        <v>0.67320089702378405</v>
      </c>
      <c r="DQ1285" s="239">
        <v>0.68735090627894879</v>
      </c>
      <c r="DR1285" s="239">
        <v>0.71274384947270153</v>
      </c>
      <c r="DS1285" s="239">
        <v>0.70069882124881622</v>
      </c>
      <c r="DT1285" s="239">
        <v>0.71461111004525468</v>
      </c>
      <c r="DU1285" s="239">
        <v>-0.49706356271512792</v>
      </c>
      <c r="DV1285" s="250">
        <f t="shared" si="1319"/>
        <v>-0.37092753268920098</v>
      </c>
      <c r="DW1285" s="251">
        <f t="shared" si="1319"/>
        <v>-0.49937179073068327</v>
      </c>
      <c r="DX1285" s="252">
        <f t="shared" si="1319"/>
        <v>0.50861556371418282</v>
      </c>
      <c r="DY1285" s="27"/>
      <c r="DZ1285" s="239">
        <f>DZ1213*100/DZ$955</f>
        <v>-0.35081581011417917</v>
      </c>
      <c r="EA1285" s="27"/>
      <c r="EB1285" s="27"/>
      <c r="EC1285" s="239">
        <f>EC1213*100/EC$955</f>
        <v>-0.24937475927138755</v>
      </c>
      <c r="ED1285" s="27"/>
      <c r="EE1285" s="27"/>
      <c r="EF1285" s="239" t="e">
        <f>EF1213*100/EF$955</f>
        <v>#VALUE!</v>
      </c>
      <c r="EI1285" s="239" t="e">
        <f>EI1213*100/EI$955</f>
        <v>#VALUE!</v>
      </c>
      <c r="EJ1285" s="27"/>
      <c r="EK1285" s="27"/>
      <c r="EL1285" s="239" t="e">
        <f>EL1213*100/EL$955</f>
        <v>#VALUE!</v>
      </c>
      <c r="EM1285" s="27"/>
      <c r="EN1285" s="27"/>
      <c r="EO1285" s="239" t="e">
        <f>EO1213*100/EO$955</f>
        <v>#VALUE!</v>
      </c>
      <c r="EP1285" s="27"/>
      <c r="EQ1285" s="27"/>
      <c r="ER1285" s="27"/>
      <c r="ES1285" s="27"/>
      <c r="ET1285" s="27"/>
      <c r="EU1285" s="27"/>
      <c r="EV1285" s="27"/>
      <c r="EW1285" s="27"/>
      <c r="EX1285" s="27"/>
      <c r="EY1285" s="27"/>
      <c r="EZ1285" s="27"/>
      <c r="FA1285" s="27"/>
      <c r="FB1285" s="27"/>
      <c r="FC1285" s="27"/>
      <c r="FD1285" s="27"/>
      <c r="FE1285" s="27"/>
      <c r="FF1285" s="27"/>
      <c r="FG1285" s="27"/>
      <c r="FH1285" s="27"/>
    </row>
    <row r="1286" spans="1:164" ht="15.5" x14ac:dyDescent="0.35">
      <c r="A1286" s="246"/>
      <c r="B1286" s="239"/>
      <c r="C1286" s="239"/>
      <c r="D1286" s="239"/>
      <c r="E1286" s="239"/>
      <c r="F1286" s="239"/>
      <c r="G1286" s="239"/>
      <c r="H1286" s="239"/>
      <c r="I1286" s="239"/>
      <c r="J1286" s="239"/>
      <c r="K1286" s="239"/>
      <c r="L1286" s="239"/>
      <c r="M1286" s="239"/>
      <c r="N1286" s="239"/>
      <c r="O1286" s="239"/>
      <c r="P1286" s="239"/>
      <c r="Q1286" s="239"/>
      <c r="R1286" s="239"/>
      <c r="S1286" s="239"/>
      <c r="T1286" s="239"/>
      <c r="U1286" s="239"/>
      <c r="V1286" s="239"/>
      <c r="W1286" s="239"/>
      <c r="X1286" s="248"/>
      <c r="Y1286" s="248"/>
      <c r="Z1286" s="239"/>
      <c r="AA1286" s="239"/>
      <c r="AB1286" s="239"/>
      <c r="AC1286" s="239"/>
      <c r="AD1286" s="239"/>
      <c r="AE1286" s="239"/>
      <c r="AF1286" s="239"/>
      <c r="AG1286" s="239"/>
      <c r="AH1286" s="239"/>
      <c r="AI1286" s="239"/>
      <c r="AJ1286" s="248"/>
      <c r="AK1286" s="248"/>
      <c r="AL1286" s="248"/>
      <c r="AM1286" s="248"/>
      <c r="AN1286" s="248"/>
      <c r="AO1286" s="248"/>
      <c r="AP1286" s="248"/>
      <c r="AQ1286" s="248"/>
      <c r="AR1286" s="248"/>
      <c r="AS1286" s="248"/>
      <c r="AT1286" s="248"/>
      <c r="AU1286" s="248"/>
      <c r="AV1286" s="248"/>
      <c r="AW1286" s="248"/>
      <c r="AX1286" s="248"/>
      <c r="AY1286" s="248"/>
      <c r="AZ1286" s="248"/>
      <c r="BA1286" s="248"/>
      <c r="BB1286" s="248"/>
      <c r="BC1286" s="248"/>
      <c r="BD1286" s="248"/>
      <c r="BE1286" s="248"/>
      <c r="BF1286" s="248"/>
      <c r="BG1286" s="248"/>
      <c r="BH1286" s="248"/>
      <c r="BI1286" s="248"/>
      <c r="BJ1286" s="248"/>
      <c r="BK1286" s="248"/>
      <c r="BL1286" s="248"/>
      <c r="BM1286" s="248"/>
      <c r="BN1286" s="248"/>
      <c r="BO1286" s="248"/>
      <c r="BP1286" s="248"/>
      <c r="BQ1286" s="248"/>
      <c r="BR1286" s="248"/>
      <c r="BS1286" s="248"/>
      <c r="BT1286" s="248"/>
      <c r="BU1286" s="248"/>
      <c r="BV1286" s="248"/>
      <c r="BW1286" s="248"/>
      <c r="BX1286" s="248"/>
      <c r="BY1286" s="248"/>
      <c r="BZ1286" s="239"/>
      <c r="CA1286" s="248"/>
      <c r="CB1286" s="248"/>
      <c r="CC1286" s="248"/>
      <c r="CD1286" s="248"/>
      <c r="CE1286" s="248"/>
      <c r="CF1286" s="248"/>
      <c r="CG1286" s="248"/>
      <c r="CH1286" s="248"/>
      <c r="CI1286" s="248"/>
      <c r="CJ1286" s="239"/>
      <c r="CK1286" s="239"/>
      <c r="CL1286" s="248"/>
      <c r="CM1286" s="248"/>
      <c r="CN1286" s="248"/>
      <c r="CO1286" s="248"/>
      <c r="CP1286" s="248"/>
      <c r="CQ1286" s="248"/>
      <c r="CR1286" s="248"/>
      <c r="CS1286" s="248"/>
      <c r="CT1286" s="248"/>
      <c r="CU1286" s="248"/>
      <c r="CV1286" s="248"/>
      <c r="CW1286" s="248"/>
      <c r="CX1286" s="248"/>
      <c r="CY1286" s="248"/>
      <c r="CZ1286" s="248"/>
      <c r="DA1286" s="248"/>
      <c r="DB1286" s="239"/>
      <c r="DC1286" s="239"/>
      <c r="DD1286" s="239"/>
      <c r="DE1286" s="239"/>
      <c r="DF1286" s="239"/>
      <c r="DG1286" s="239"/>
      <c r="DH1286" s="239"/>
      <c r="DI1286" s="239"/>
      <c r="DJ1286" s="239"/>
      <c r="DK1286" s="239"/>
      <c r="DL1286" s="239"/>
      <c r="DM1286" s="239"/>
      <c r="DN1286" s="249"/>
      <c r="DO1286" s="239"/>
      <c r="DP1286" s="239"/>
      <c r="DQ1286" s="239"/>
      <c r="DR1286" s="239"/>
      <c r="DS1286" s="239"/>
      <c r="DT1286" s="239"/>
      <c r="DU1286" s="239"/>
      <c r="DV1286" s="250"/>
      <c r="DW1286" s="251"/>
      <c r="DX1286" s="252"/>
      <c r="DY1286" s="27"/>
      <c r="DZ1286" s="239"/>
      <c r="EA1286" s="27"/>
      <c r="EB1286" s="27"/>
      <c r="EC1286" s="239"/>
      <c r="ED1286" s="27"/>
      <c r="EE1286" s="27"/>
      <c r="EF1286" s="239"/>
      <c r="EI1286" s="239"/>
      <c r="EJ1286" s="27"/>
      <c r="EK1286" s="27"/>
      <c r="EL1286" s="239"/>
      <c r="EM1286" s="27"/>
      <c r="EN1286" s="27"/>
      <c r="EO1286" s="239"/>
      <c r="EP1286" s="27"/>
      <c r="EQ1286" s="27"/>
      <c r="ER1286" s="27"/>
      <c r="ES1286" s="27"/>
      <c r="ET1286" s="27"/>
      <c r="EU1286" s="27"/>
      <c r="EV1286" s="27"/>
      <c r="EW1286" s="27"/>
      <c r="EX1286" s="27"/>
      <c r="EY1286" s="27"/>
      <c r="EZ1286" s="27"/>
      <c r="FA1286" s="27"/>
      <c r="FB1286" s="27"/>
      <c r="FC1286" s="27"/>
      <c r="FD1286" s="27"/>
      <c r="FE1286" s="27"/>
      <c r="FF1286" s="27"/>
      <c r="FG1286" s="27"/>
      <c r="FH1286" s="27"/>
    </row>
    <row r="1287" spans="1:164" ht="15.5" x14ac:dyDescent="0.35">
      <c r="A1287" s="271" t="s">
        <v>458</v>
      </c>
      <c r="B1287" s="239"/>
      <c r="C1287" s="239"/>
      <c r="D1287" s="239"/>
      <c r="E1287" s="239"/>
      <c r="F1287" s="239"/>
      <c r="G1287" s="239"/>
      <c r="H1287" s="239"/>
      <c r="I1287" s="239"/>
      <c r="J1287" s="239"/>
      <c r="K1287" s="239"/>
      <c r="L1287" s="239"/>
      <c r="M1287" s="239"/>
      <c r="N1287" s="239"/>
      <c r="O1287" s="239"/>
      <c r="P1287" s="239"/>
      <c r="Q1287" s="239"/>
      <c r="R1287" s="239"/>
      <c r="S1287" s="239"/>
      <c r="T1287" s="239"/>
      <c r="U1287" s="239"/>
      <c r="V1287" s="239"/>
      <c r="W1287" s="239"/>
      <c r="X1287" s="248"/>
      <c r="Y1287" s="248"/>
      <c r="Z1287" s="239"/>
      <c r="AA1287" s="239"/>
      <c r="AB1287" s="239"/>
      <c r="AC1287" s="239"/>
      <c r="AD1287" s="239"/>
      <c r="AE1287" s="239"/>
      <c r="AF1287" s="239"/>
      <c r="AG1287" s="239"/>
      <c r="AH1287" s="239"/>
      <c r="AI1287" s="239"/>
      <c r="AJ1287" s="248"/>
      <c r="AK1287" s="248"/>
      <c r="AL1287" s="248"/>
      <c r="AM1287" s="248"/>
      <c r="AN1287" s="248"/>
      <c r="AO1287" s="248"/>
      <c r="AP1287" s="248"/>
      <c r="AQ1287" s="248"/>
      <c r="AR1287" s="248"/>
      <c r="AS1287" s="248"/>
      <c r="AT1287" s="248"/>
      <c r="AU1287" s="248"/>
      <c r="AV1287" s="248"/>
      <c r="AW1287" s="248"/>
      <c r="AX1287" s="248"/>
      <c r="AY1287" s="248"/>
      <c r="AZ1287" s="248"/>
      <c r="BA1287" s="248"/>
      <c r="BB1287" s="248"/>
      <c r="BC1287" s="248"/>
      <c r="BD1287" s="248"/>
      <c r="BE1287" s="248"/>
      <c r="BF1287" s="248"/>
      <c r="BG1287" s="248"/>
      <c r="BH1287" s="248"/>
      <c r="BI1287" s="248"/>
      <c r="BJ1287" s="248"/>
      <c r="BK1287" s="248"/>
      <c r="BL1287" s="248"/>
      <c r="BM1287" s="248"/>
      <c r="BN1287" s="248"/>
      <c r="BO1287" s="248"/>
      <c r="BP1287" s="248"/>
      <c r="BQ1287" s="248"/>
      <c r="BR1287" s="248"/>
      <c r="BS1287" s="248"/>
      <c r="BT1287" s="248"/>
      <c r="BU1287" s="248"/>
      <c r="BV1287" s="248"/>
      <c r="BW1287" s="248"/>
      <c r="BX1287" s="248"/>
      <c r="BY1287" s="248"/>
      <c r="BZ1287" s="239"/>
      <c r="CA1287" s="248"/>
      <c r="CB1287" s="248"/>
      <c r="CC1287" s="248"/>
      <c r="CD1287" s="248"/>
      <c r="CE1287" s="248"/>
      <c r="CF1287" s="248"/>
      <c r="CG1287" s="248"/>
      <c r="CH1287" s="248"/>
      <c r="CI1287" s="248"/>
      <c r="CJ1287" s="239"/>
      <c r="CK1287" s="239"/>
      <c r="CL1287" s="248"/>
      <c r="CM1287" s="248"/>
      <c r="CN1287" s="248"/>
      <c r="CO1287" s="248"/>
      <c r="CP1287" s="248"/>
      <c r="CQ1287" s="248"/>
      <c r="CR1287" s="248"/>
      <c r="CS1287" s="248"/>
      <c r="CT1287" s="248"/>
      <c r="CU1287" s="248"/>
      <c r="CV1287" s="248"/>
      <c r="CW1287" s="248"/>
      <c r="CX1287" s="248"/>
      <c r="CY1287" s="248"/>
      <c r="CZ1287" s="248"/>
      <c r="DA1287" s="248"/>
      <c r="DB1287" s="239"/>
      <c r="DC1287" s="239"/>
      <c r="DD1287" s="239"/>
      <c r="DE1287" s="239"/>
      <c r="DF1287" s="239"/>
      <c r="DG1287" s="239"/>
      <c r="DH1287" s="239"/>
      <c r="DI1287" s="239"/>
      <c r="DJ1287" s="239"/>
      <c r="DK1287" s="239"/>
      <c r="DL1287" s="239"/>
      <c r="DM1287" s="239"/>
      <c r="DN1287" s="249"/>
      <c r="DO1287" s="239"/>
      <c r="DP1287" s="239"/>
      <c r="DQ1287" s="239"/>
      <c r="DR1287" s="239"/>
      <c r="DS1287" s="239"/>
      <c r="DT1287" s="239"/>
      <c r="DU1287" s="239"/>
      <c r="DV1287" s="250"/>
      <c r="DW1287" s="251"/>
      <c r="DX1287" s="252"/>
      <c r="DY1287" s="27"/>
      <c r="DZ1287" s="239"/>
      <c r="EA1287" s="27"/>
      <c r="EB1287" s="27"/>
      <c r="EC1287" s="239"/>
      <c r="ED1287" s="27"/>
      <c r="EE1287" s="27"/>
      <c r="EF1287" s="239"/>
      <c r="EI1287" s="239"/>
      <c r="EJ1287" s="27"/>
      <c r="EK1287" s="27"/>
      <c r="EL1287" s="239"/>
      <c r="EM1287" s="27"/>
      <c r="EN1287" s="27"/>
      <c r="EO1287" s="239"/>
      <c r="EP1287" s="27"/>
      <c r="EQ1287" s="27"/>
      <c r="ER1287" s="27"/>
      <c r="ES1287" s="27"/>
      <c r="ET1287" s="27"/>
      <c r="EU1287" s="27"/>
      <c r="EV1287" s="27"/>
      <c r="EW1287" s="27"/>
      <c r="EX1287" s="27"/>
      <c r="EY1287" s="27"/>
      <c r="EZ1287" s="27"/>
      <c r="FA1287" s="27"/>
      <c r="FB1287" s="27"/>
      <c r="FC1287" s="27"/>
      <c r="FD1287" s="27"/>
      <c r="FE1287" s="27"/>
      <c r="FF1287" s="27"/>
      <c r="FG1287" s="27"/>
      <c r="FH1287" s="27"/>
    </row>
    <row r="1288" spans="1:164" ht="15.5" x14ac:dyDescent="0.35">
      <c r="A1288" s="246"/>
      <c r="B1288" s="239"/>
      <c r="C1288" s="239"/>
      <c r="D1288" s="239"/>
      <c r="E1288" s="239"/>
      <c r="F1288" s="239"/>
      <c r="G1288" s="239"/>
      <c r="H1288" s="239"/>
      <c r="I1288" s="239"/>
      <c r="J1288" s="239"/>
      <c r="K1288" s="239"/>
      <c r="L1288" s="239"/>
      <c r="M1288" s="239"/>
      <c r="N1288" s="239"/>
      <c r="O1288" s="239"/>
      <c r="P1288" s="239"/>
      <c r="Q1288" s="239"/>
      <c r="R1288" s="239"/>
      <c r="S1288" s="239"/>
      <c r="T1288" s="239"/>
      <c r="U1288" s="239"/>
      <c r="V1288" s="239"/>
      <c r="W1288" s="239"/>
      <c r="X1288" s="248"/>
      <c r="Y1288" s="248"/>
      <c r="Z1288" s="239"/>
      <c r="AA1288" s="239"/>
      <c r="AB1288" s="239"/>
      <c r="AC1288" s="239"/>
      <c r="AD1288" s="239"/>
      <c r="AE1288" s="239"/>
      <c r="AF1288" s="239"/>
      <c r="AG1288" s="239"/>
      <c r="AH1288" s="239"/>
      <c r="AI1288" s="239"/>
      <c r="AJ1288" s="248"/>
      <c r="AK1288" s="248"/>
      <c r="AL1288" s="248"/>
      <c r="AM1288" s="248"/>
      <c r="AN1288" s="248"/>
      <c r="AO1288" s="248"/>
      <c r="AP1288" s="248"/>
      <c r="AQ1288" s="248"/>
      <c r="AR1288" s="248"/>
      <c r="AS1288" s="248"/>
      <c r="AT1288" s="248"/>
      <c r="AU1288" s="248"/>
      <c r="AV1288" s="248"/>
      <c r="AW1288" s="248"/>
      <c r="AX1288" s="248"/>
      <c r="AY1288" s="248"/>
      <c r="AZ1288" s="248"/>
      <c r="BA1288" s="248"/>
      <c r="BB1288" s="248"/>
      <c r="BC1288" s="248"/>
      <c r="BD1288" s="248"/>
      <c r="BE1288" s="248"/>
      <c r="BF1288" s="248"/>
      <c r="BG1288" s="248"/>
      <c r="BH1288" s="248"/>
      <c r="BI1288" s="248"/>
      <c r="BJ1288" s="248"/>
      <c r="BK1288" s="248"/>
      <c r="BL1288" s="248"/>
      <c r="BM1288" s="248"/>
      <c r="BN1288" s="248"/>
      <c r="BO1288" s="248"/>
      <c r="BP1288" s="248"/>
      <c r="BQ1288" s="248"/>
      <c r="BR1288" s="248"/>
      <c r="BS1288" s="248"/>
      <c r="BT1288" s="248"/>
      <c r="BU1288" s="248"/>
      <c r="BV1288" s="248"/>
      <c r="BW1288" s="248"/>
      <c r="BX1288" s="248"/>
      <c r="BY1288" s="248"/>
      <c r="BZ1288" s="239"/>
      <c r="CA1288" s="248"/>
      <c r="CB1288" s="248"/>
      <c r="CC1288" s="248"/>
      <c r="CD1288" s="248"/>
      <c r="CE1288" s="248"/>
      <c r="CF1288" s="248"/>
      <c r="CG1288" s="248"/>
      <c r="CH1288" s="248"/>
      <c r="CI1288" s="248"/>
      <c r="CJ1288" s="239"/>
      <c r="CK1288" s="239"/>
      <c r="CL1288" s="248"/>
      <c r="CM1288" s="248"/>
      <c r="CN1288" s="248"/>
      <c r="CO1288" s="248"/>
      <c r="CP1288" s="248"/>
      <c r="CQ1288" s="248"/>
      <c r="CR1288" s="248"/>
      <c r="CS1288" s="248"/>
      <c r="CT1288" s="248"/>
      <c r="CU1288" s="248"/>
      <c r="CV1288" s="248"/>
      <c r="CW1288" s="248"/>
      <c r="CX1288" s="248"/>
      <c r="CY1288" s="248"/>
      <c r="CZ1288" s="248"/>
      <c r="DA1288" s="248"/>
      <c r="DB1288" s="239"/>
      <c r="DC1288" s="239"/>
      <c r="DD1288" s="239"/>
      <c r="DE1288" s="239"/>
      <c r="DF1288" s="239"/>
      <c r="DG1288" s="239"/>
      <c r="DH1288" s="239"/>
      <c r="DI1288" s="239"/>
      <c r="DJ1288" s="239"/>
      <c r="DK1288" s="239"/>
      <c r="DL1288" s="239"/>
      <c r="DM1288" s="239"/>
      <c r="DN1288" s="249"/>
      <c r="DO1288" s="239"/>
      <c r="DP1288" s="239"/>
      <c r="DQ1288" s="239"/>
      <c r="DR1288" s="239"/>
      <c r="DS1288" s="239"/>
      <c r="DT1288" s="239"/>
      <c r="DU1288" s="239"/>
      <c r="DV1288" s="250"/>
      <c r="DW1288" s="251"/>
      <c r="DX1288" s="252"/>
      <c r="DY1288" s="27"/>
      <c r="DZ1288" s="239"/>
      <c r="EA1288" s="27"/>
      <c r="EB1288" s="27"/>
      <c r="EC1288" s="239"/>
      <c r="ED1288" s="27"/>
      <c r="EE1288" s="27"/>
      <c r="EF1288" s="239"/>
      <c r="EI1288" s="239"/>
      <c r="EJ1288" s="27"/>
      <c r="EK1288" s="27"/>
      <c r="EL1288" s="239"/>
      <c r="EM1288" s="27"/>
      <c r="EN1288" s="27"/>
      <c r="EO1288" s="239"/>
      <c r="EP1288" s="27"/>
      <c r="EQ1288" s="27"/>
      <c r="ER1288" s="27"/>
      <c r="ES1288" s="27"/>
      <c r="ET1288" s="27"/>
      <c r="EU1288" s="27"/>
      <c r="EV1288" s="27"/>
      <c r="EW1288" s="27"/>
      <c r="EX1288" s="27"/>
      <c r="EY1288" s="27"/>
      <c r="EZ1288" s="27"/>
      <c r="FA1288" s="27"/>
      <c r="FB1288" s="27"/>
      <c r="FC1288" s="27"/>
      <c r="FD1288" s="27"/>
      <c r="FE1288" s="27"/>
      <c r="FF1288" s="27"/>
      <c r="FG1288" s="27"/>
      <c r="FH1288" s="27"/>
    </row>
    <row r="1289" spans="1:164" ht="15.5" x14ac:dyDescent="0.35">
      <c r="A1289" s="247" t="s">
        <v>459</v>
      </c>
      <c r="B1289" s="239" t="e">
        <f t="shared" ref="B1289:AA1289" si="1320">B1217*100/B$955</f>
        <v>#VALUE!</v>
      </c>
      <c r="C1289" s="239" t="e">
        <f t="shared" si="1320"/>
        <v>#VALUE!</v>
      </c>
      <c r="D1289" s="239" t="e">
        <f t="shared" si="1320"/>
        <v>#VALUE!</v>
      </c>
      <c r="E1289" s="239" t="e">
        <f t="shared" si="1320"/>
        <v>#VALUE!</v>
      </c>
      <c r="F1289" s="239" t="e">
        <f t="shared" si="1320"/>
        <v>#VALUE!</v>
      </c>
      <c r="G1289" s="239" t="e">
        <f t="shared" si="1320"/>
        <v>#VALUE!</v>
      </c>
      <c r="H1289" s="239" t="e">
        <f t="shared" si="1320"/>
        <v>#VALUE!</v>
      </c>
      <c r="I1289" s="239" t="e">
        <f t="shared" si="1320"/>
        <v>#VALUE!</v>
      </c>
      <c r="J1289" s="239" t="e">
        <f t="shared" si="1320"/>
        <v>#VALUE!</v>
      </c>
      <c r="K1289" s="239" t="e">
        <f t="shared" si="1320"/>
        <v>#VALUE!</v>
      </c>
      <c r="L1289" s="239" t="e">
        <f t="shared" si="1320"/>
        <v>#VALUE!</v>
      </c>
      <c r="M1289" s="239" t="e">
        <f t="shared" si="1320"/>
        <v>#VALUE!</v>
      </c>
      <c r="N1289" s="239" t="e">
        <f t="shared" si="1320"/>
        <v>#VALUE!</v>
      </c>
      <c r="O1289" s="239" t="e">
        <f t="shared" si="1320"/>
        <v>#VALUE!</v>
      </c>
      <c r="P1289" s="239" t="e">
        <f t="shared" si="1320"/>
        <v>#VALUE!</v>
      </c>
      <c r="Q1289" s="239" t="e">
        <f t="shared" si="1320"/>
        <v>#VALUE!</v>
      </c>
      <c r="R1289" s="239" t="e">
        <f t="shared" si="1320"/>
        <v>#VALUE!</v>
      </c>
      <c r="S1289" s="239" t="e">
        <f t="shared" si="1320"/>
        <v>#VALUE!</v>
      </c>
      <c r="T1289" s="239" t="e">
        <f t="shared" si="1320"/>
        <v>#VALUE!</v>
      </c>
      <c r="U1289" s="239" t="e">
        <f t="shared" si="1320"/>
        <v>#VALUE!</v>
      </c>
      <c r="V1289" s="239" t="e">
        <f t="shared" si="1320"/>
        <v>#VALUE!</v>
      </c>
      <c r="W1289" s="239" t="e">
        <f t="shared" si="1320"/>
        <v>#VALUE!</v>
      </c>
      <c r="X1289" s="248" t="e">
        <f t="shared" si="1320"/>
        <v>#VALUE!</v>
      </c>
      <c r="Y1289" s="248" t="e">
        <f t="shared" si="1320"/>
        <v>#VALUE!</v>
      </c>
      <c r="Z1289" s="239" t="e">
        <f t="shared" si="1320"/>
        <v>#VALUE!</v>
      </c>
      <c r="AA1289" s="239" t="e">
        <f t="shared" si="1320"/>
        <v>#VALUE!</v>
      </c>
      <c r="AB1289" s="239">
        <v>1.9005094402226117</v>
      </c>
      <c r="AC1289" s="239">
        <v>1.8428618821442628</v>
      </c>
      <c r="AD1289" s="239">
        <v>1.0925191560391772</v>
      </c>
      <c r="AE1289" s="239" t="e">
        <f>AE1217*100/AE$955</f>
        <v>#VALUE!</v>
      </c>
      <c r="AF1289" s="239">
        <v>2.1456018248052966</v>
      </c>
      <c r="AG1289" s="239">
        <v>1.1896033676926681</v>
      </c>
      <c r="AH1289" s="239">
        <v>0.95790492560355611</v>
      </c>
      <c r="AI1289" s="239">
        <v>0.98915698869892976</v>
      </c>
      <c r="AJ1289" s="248" t="e">
        <f>AJ1217*100/AJ$955</f>
        <v>#VALUE!</v>
      </c>
      <c r="AK1289" s="248">
        <v>2.1209601395886217</v>
      </c>
      <c r="AL1289" s="248">
        <v>1.1168264429095434</v>
      </c>
      <c r="AM1289" s="248">
        <v>-0.13667921119406967</v>
      </c>
      <c r="AN1289" s="248">
        <v>5.6991882518134938E-2</v>
      </c>
      <c r="AO1289" s="248" t="e">
        <f>AO1217*100/AO$955</f>
        <v>#VALUE!</v>
      </c>
      <c r="AP1289" s="248">
        <v>-0.60171632591480906</v>
      </c>
      <c r="AQ1289" s="248">
        <v>-0.19470523869252451</v>
      </c>
      <c r="AR1289" s="248">
        <v>-0.95841018736678263</v>
      </c>
      <c r="AS1289" s="248" t="e">
        <f>AS1217*100/AS$955</f>
        <v>#VALUE!</v>
      </c>
      <c r="AT1289" s="248">
        <v>2.0052077236606554</v>
      </c>
      <c r="AU1289" s="248">
        <v>0.49839200064289851</v>
      </c>
      <c r="AV1289" s="248">
        <v>-0.50384270440787116</v>
      </c>
      <c r="AW1289" s="248">
        <v>-0.98427839807915218</v>
      </c>
      <c r="AX1289" s="248" t="e">
        <f>AX1217*100/AX$955</f>
        <v>#VALUE!</v>
      </c>
      <c r="AY1289" s="248"/>
      <c r="AZ1289" s="248">
        <v>1.0884508130816224</v>
      </c>
      <c r="BA1289" s="248">
        <v>1.0291798850322231</v>
      </c>
      <c r="BB1289" s="248">
        <v>1.4688726724011283</v>
      </c>
      <c r="BC1289" s="248">
        <v>0.21099185948929389</v>
      </c>
      <c r="BD1289" s="248">
        <v>1.1023777059373299</v>
      </c>
      <c r="BE1289" s="248">
        <v>0.88082776393027473</v>
      </c>
      <c r="BF1289" s="248">
        <f>BF1217*100/BF$955</f>
        <v>1.6654182482329649</v>
      </c>
      <c r="BG1289" s="248">
        <v>0.81460197758853503</v>
      </c>
      <c r="BH1289" s="248">
        <v>0.44147479707215737</v>
      </c>
      <c r="BI1289" s="248">
        <v>1.6863853554427053</v>
      </c>
      <c r="BJ1289" s="248">
        <v>0.79104683097175976</v>
      </c>
      <c r="BK1289" s="248">
        <v>1.7078370649428722</v>
      </c>
      <c r="BL1289" s="248">
        <v>0.74727647541427578</v>
      </c>
      <c r="BM1289" s="248">
        <v>2.049230574259957</v>
      </c>
      <c r="BN1289" s="248">
        <v>0.71268258120275219</v>
      </c>
      <c r="BO1289" s="248" t="e">
        <f>BO1217*100/BO$955</f>
        <v>#VALUE!</v>
      </c>
      <c r="BP1289" s="248">
        <v>1.42483497270259</v>
      </c>
      <c r="BQ1289" s="248">
        <v>0.29377789254584002</v>
      </c>
      <c r="BR1289" s="248">
        <v>-0.46966141608304385</v>
      </c>
      <c r="BS1289" s="248">
        <v>-2.437036538448127</v>
      </c>
      <c r="BT1289" s="248">
        <v>-0.97552234317718312</v>
      </c>
      <c r="BU1289" s="248">
        <v>-2.4114183907975248</v>
      </c>
      <c r="BV1289" s="248">
        <v>-4.1255929596605352</v>
      </c>
      <c r="BW1289" s="248">
        <v>0.91814871651934404</v>
      </c>
      <c r="BX1289" s="248">
        <v>-0.40396074917214225</v>
      </c>
      <c r="BY1289" s="248">
        <v>-0.8091675424371978</v>
      </c>
      <c r="BZ1289" s="239">
        <v>2.3346318975232743</v>
      </c>
      <c r="CA1289" s="248">
        <f>CA1217*100/CA$955</f>
        <v>2.8748023442786299</v>
      </c>
      <c r="CB1289" s="248">
        <v>2.2092888512926101</v>
      </c>
      <c r="CC1289" s="248">
        <v>1.8788744683261602</v>
      </c>
      <c r="CD1289" s="248">
        <v>1.049780092525946</v>
      </c>
      <c r="CE1289" s="248">
        <v>1.4980559960436615</v>
      </c>
      <c r="CF1289" s="248">
        <v>2.0959278662105589</v>
      </c>
      <c r="CG1289" s="248">
        <v>1.6094836268783836</v>
      </c>
      <c r="CH1289" s="248">
        <v>3.0205776837640159</v>
      </c>
      <c r="CI1289" s="248">
        <v>2.7771075979090027</v>
      </c>
      <c r="CJ1289" s="239">
        <v>3.430704678222646</v>
      </c>
      <c r="CK1289" s="239">
        <v>2.9937431460792094</v>
      </c>
      <c r="CL1289" s="248">
        <f>CL1217*100/CL$955</f>
        <v>3.0409031027657067</v>
      </c>
      <c r="CM1289" s="248">
        <v>2.8549745566247076</v>
      </c>
      <c r="CN1289" s="248">
        <v>3.1006672189464366</v>
      </c>
      <c r="CO1289" s="248">
        <v>3.2439083708952436</v>
      </c>
      <c r="CP1289" s="248">
        <v>3.0462371233855983</v>
      </c>
      <c r="CQ1289" s="248">
        <v>3.2335772660910926</v>
      </c>
      <c r="CR1289" s="248">
        <v>3.0824725651000238</v>
      </c>
      <c r="CS1289" s="248">
        <v>3.0238003885863378</v>
      </c>
      <c r="CT1289" s="248">
        <v>2.9458590599298415</v>
      </c>
      <c r="CU1289" s="248">
        <v>2.8544514586807863</v>
      </c>
      <c r="CV1289" s="248">
        <v>3.5849070422932252</v>
      </c>
      <c r="CW1289" s="248">
        <v>3.4242940354119251</v>
      </c>
      <c r="CX1289" s="248">
        <v>3.6268003531101614</v>
      </c>
      <c r="CY1289" s="248">
        <v>3.4592238281690513</v>
      </c>
      <c r="CZ1289" s="248">
        <v>3.0016184255359541</v>
      </c>
      <c r="DA1289" s="248">
        <f t="shared" ref="DA1289" si="1321">DA1217*100/DA$955</f>
        <v>3.211181308726351</v>
      </c>
      <c r="DB1289" s="239">
        <v>2.7276731408507264</v>
      </c>
      <c r="DC1289" s="239">
        <v>2.4781268423742016</v>
      </c>
      <c r="DD1289" s="239">
        <v>1.9179967662046988</v>
      </c>
      <c r="DE1289" s="239">
        <v>3.3176579750327355</v>
      </c>
      <c r="DF1289" s="239">
        <v>3.1773852971643395</v>
      </c>
      <c r="DG1289" s="239">
        <v>2.7236100714479821</v>
      </c>
      <c r="DH1289" s="239">
        <v>2.6010602432937024</v>
      </c>
      <c r="DI1289" s="239">
        <v>2.5184566719743975</v>
      </c>
      <c r="DJ1289" s="239">
        <v>2.1589720646670223</v>
      </c>
      <c r="DK1289" s="239">
        <v>2.5475351013550611</v>
      </c>
      <c r="DL1289" s="239">
        <v>2.4687464954219411</v>
      </c>
      <c r="DM1289" s="239">
        <v>2.2410321191543665</v>
      </c>
      <c r="DN1289" s="249">
        <f t="shared" ref="DN1289" si="1322">DN1217*100/DN$955</f>
        <v>2.4142561340798601</v>
      </c>
      <c r="DO1289" s="239">
        <v>2.2410321191543665</v>
      </c>
      <c r="DP1289" s="239">
        <v>3.5850764977341183</v>
      </c>
      <c r="DQ1289" s="239">
        <v>3.4777866187231661</v>
      </c>
      <c r="DR1289" s="239">
        <v>3.4288030226233714</v>
      </c>
      <c r="DS1289" s="239">
        <v>3.9100137412464862</v>
      </c>
      <c r="DT1289" s="239">
        <v>3.7717164362651818</v>
      </c>
      <c r="DU1289" s="239">
        <v>3.6729097487365014</v>
      </c>
      <c r="DV1289" s="250">
        <f>DV1217*100/DV$955</f>
        <v>4.4741077049603417</v>
      </c>
      <c r="DW1289" s="251">
        <f>DW1217*100/DW$955</f>
        <v>4.2253902287440415</v>
      </c>
      <c r="DX1289" s="252">
        <f>DX1217*100/DX$955</f>
        <v>3.4903045913383712</v>
      </c>
      <c r="DY1289" s="27"/>
      <c r="DZ1289" s="239">
        <f>DZ1217*100/DZ$955</f>
        <v>3.5500739598649464</v>
      </c>
      <c r="EA1289" s="27"/>
      <c r="EB1289" s="27"/>
      <c r="EC1289" s="239">
        <f>EC1217*100/EC$955</f>
        <v>3.0979060054678169</v>
      </c>
      <c r="ED1289" s="27"/>
      <c r="EE1289" s="27"/>
      <c r="EF1289" s="239" t="e">
        <f>EF1217*100/EF$955</f>
        <v>#VALUE!</v>
      </c>
      <c r="EI1289" s="239" t="e">
        <f>EI1217*100/EI$955</f>
        <v>#VALUE!</v>
      </c>
      <c r="EJ1289" s="27"/>
      <c r="EK1289" s="27"/>
      <c r="EL1289" s="239" t="e">
        <f>EL1217*100/EL$955</f>
        <v>#VALUE!</v>
      </c>
      <c r="EM1289" s="27"/>
      <c r="EN1289" s="27"/>
      <c r="EO1289" s="239" t="e">
        <f>EO1217*100/EO$955</f>
        <v>#VALUE!</v>
      </c>
      <c r="EP1289" s="27"/>
      <c r="EQ1289" s="27"/>
      <c r="ER1289" s="27"/>
      <c r="ES1289" s="27"/>
      <c r="ET1289" s="27"/>
      <c r="EU1289" s="27"/>
      <c r="EV1289" s="27"/>
      <c r="EW1289" s="27"/>
      <c r="EX1289" s="27"/>
      <c r="EY1289" s="27"/>
      <c r="EZ1289" s="27"/>
      <c r="FA1289" s="27"/>
      <c r="FB1289" s="27"/>
      <c r="FC1289" s="27"/>
      <c r="FD1289" s="27"/>
      <c r="FE1289" s="27"/>
      <c r="FF1289" s="27"/>
      <c r="FG1289" s="27"/>
      <c r="FH1289" s="27"/>
    </row>
    <row r="1290" spans="1:164" ht="15.5" x14ac:dyDescent="0.35">
      <c r="A1290" s="247"/>
      <c r="B1290" s="239"/>
      <c r="C1290" s="239"/>
      <c r="D1290" s="239"/>
      <c r="E1290" s="239"/>
      <c r="F1290" s="239"/>
      <c r="G1290" s="239"/>
      <c r="H1290" s="239"/>
      <c r="I1290" s="239"/>
      <c r="J1290" s="239"/>
      <c r="K1290" s="239"/>
      <c r="L1290" s="239"/>
      <c r="M1290" s="239"/>
      <c r="N1290" s="239"/>
      <c r="O1290" s="239"/>
      <c r="P1290" s="239"/>
      <c r="Q1290" s="239"/>
      <c r="R1290" s="239"/>
      <c r="S1290" s="239"/>
      <c r="T1290" s="239"/>
      <c r="U1290" s="239"/>
      <c r="V1290" s="239"/>
      <c r="W1290" s="239"/>
      <c r="X1290" s="248"/>
      <c r="Y1290" s="248"/>
      <c r="Z1290" s="239"/>
      <c r="AA1290" s="239"/>
      <c r="AB1290" s="239"/>
      <c r="AC1290" s="239"/>
      <c r="AD1290" s="239"/>
      <c r="AE1290" s="239"/>
      <c r="AF1290" s="239"/>
      <c r="AG1290" s="239"/>
      <c r="AH1290" s="239"/>
      <c r="AI1290" s="239"/>
      <c r="AJ1290" s="248"/>
      <c r="AK1290" s="248"/>
      <c r="AL1290" s="248"/>
      <c r="AM1290" s="248"/>
      <c r="AN1290" s="248"/>
      <c r="AO1290" s="248"/>
      <c r="AP1290" s="248"/>
      <c r="AQ1290" s="248"/>
      <c r="AR1290" s="248"/>
      <c r="AS1290" s="248"/>
      <c r="AT1290" s="248"/>
      <c r="AU1290" s="248"/>
      <c r="AV1290" s="248"/>
      <c r="AW1290" s="248"/>
      <c r="AX1290" s="248"/>
      <c r="AY1290" s="248"/>
      <c r="AZ1290" s="248"/>
      <c r="BA1290" s="248"/>
      <c r="BB1290" s="248"/>
      <c r="BC1290" s="248"/>
      <c r="BD1290" s="248"/>
      <c r="BE1290" s="248"/>
      <c r="BF1290" s="248"/>
      <c r="BG1290" s="248"/>
      <c r="BH1290" s="248"/>
      <c r="BI1290" s="248"/>
      <c r="BJ1290" s="248"/>
      <c r="BK1290" s="248"/>
      <c r="BL1290" s="248"/>
      <c r="BM1290" s="248"/>
      <c r="BN1290" s="248"/>
      <c r="BO1290" s="248"/>
      <c r="BP1290" s="248"/>
      <c r="BQ1290" s="248"/>
      <c r="BR1290" s="248"/>
      <c r="BS1290" s="248"/>
      <c r="BT1290" s="248"/>
      <c r="BU1290" s="248"/>
      <c r="BV1290" s="248"/>
      <c r="BW1290" s="248"/>
      <c r="BX1290" s="248"/>
      <c r="BY1290" s="248"/>
      <c r="BZ1290" s="239"/>
      <c r="CA1290" s="248"/>
      <c r="CB1290" s="248"/>
      <c r="CC1290" s="248"/>
      <c r="CD1290" s="248"/>
      <c r="CE1290" s="248"/>
      <c r="CF1290" s="248"/>
      <c r="CG1290" s="248"/>
      <c r="CH1290" s="248"/>
      <c r="CI1290" s="248"/>
      <c r="CJ1290" s="239"/>
      <c r="CK1290" s="239"/>
      <c r="CL1290" s="248"/>
      <c r="CM1290" s="248"/>
      <c r="CN1290" s="248"/>
      <c r="CO1290" s="248"/>
      <c r="CP1290" s="248"/>
      <c r="CQ1290" s="248"/>
      <c r="CR1290" s="248"/>
      <c r="CS1290" s="248"/>
      <c r="CT1290" s="248"/>
      <c r="CU1290" s="248"/>
      <c r="CV1290" s="248"/>
      <c r="CW1290" s="248"/>
      <c r="CX1290" s="248"/>
      <c r="CY1290" s="248"/>
      <c r="CZ1290" s="248"/>
      <c r="DA1290" s="248"/>
      <c r="DB1290" s="239"/>
      <c r="DC1290" s="239"/>
      <c r="DD1290" s="239"/>
      <c r="DE1290" s="239"/>
      <c r="DF1290" s="239"/>
      <c r="DG1290" s="239"/>
      <c r="DH1290" s="239"/>
      <c r="DI1290" s="239"/>
      <c r="DJ1290" s="239"/>
      <c r="DK1290" s="239"/>
      <c r="DL1290" s="239"/>
      <c r="DM1290" s="239"/>
      <c r="DN1290" s="249"/>
      <c r="DO1290" s="239"/>
      <c r="DP1290" s="239"/>
      <c r="DQ1290" s="239"/>
      <c r="DR1290" s="239"/>
      <c r="DS1290" s="239"/>
      <c r="DT1290" s="239"/>
      <c r="DU1290" s="239"/>
      <c r="DV1290" s="250"/>
      <c r="DW1290" s="251"/>
      <c r="DX1290" s="252"/>
      <c r="DY1290" s="27"/>
      <c r="DZ1290" s="239"/>
      <c r="EA1290" s="27"/>
      <c r="EB1290" s="27"/>
      <c r="EC1290" s="239"/>
      <c r="ED1290" s="27"/>
      <c r="EE1290" s="27"/>
      <c r="EF1290" s="239"/>
      <c r="EI1290" s="239"/>
      <c r="EJ1290" s="27"/>
      <c r="EK1290" s="27"/>
      <c r="EL1290" s="239"/>
      <c r="EM1290" s="27"/>
      <c r="EN1290" s="27"/>
      <c r="EO1290" s="239"/>
      <c r="EP1290" s="27"/>
      <c r="EQ1290" s="27"/>
      <c r="ER1290" s="27"/>
      <c r="ES1290" s="27"/>
      <c r="ET1290" s="27"/>
      <c r="EU1290" s="27"/>
      <c r="EV1290" s="27"/>
      <c r="EW1290" s="27"/>
      <c r="EX1290" s="27"/>
      <c r="EY1290" s="27"/>
      <c r="EZ1290" s="27"/>
      <c r="FA1290" s="27"/>
      <c r="FB1290" s="27"/>
      <c r="FC1290" s="27"/>
      <c r="FD1290" s="27"/>
      <c r="FE1290" s="27"/>
      <c r="FF1290" s="27"/>
      <c r="FG1290" s="27"/>
      <c r="FH1290" s="27"/>
    </row>
    <row r="1291" spans="1:164" ht="15.5" x14ac:dyDescent="0.35">
      <c r="A1291" s="247" t="s">
        <v>460</v>
      </c>
      <c r="B1291" s="239" t="e">
        <f t="shared" ref="B1291:AA1295" si="1323">B1219*100/B$955</f>
        <v>#VALUE!</v>
      </c>
      <c r="C1291" s="239" t="e">
        <f t="shared" si="1323"/>
        <v>#REF!</v>
      </c>
      <c r="D1291" s="239" t="e">
        <f t="shared" si="1323"/>
        <v>#REF!</v>
      </c>
      <c r="E1291" s="239" t="e">
        <f t="shared" si="1323"/>
        <v>#REF!</v>
      </c>
      <c r="F1291" s="239" t="e">
        <f t="shared" si="1323"/>
        <v>#REF!</v>
      </c>
      <c r="G1291" s="239" t="e">
        <f t="shared" si="1323"/>
        <v>#REF!</v>
      </c>
      <c r="H1291" s="239" t="e">
        <f t="shared" si="1323"/>
        <v>#REF!</v>
      </c>
      <c r="I1291" s="239" t="e">
        <f t="shared" si="1323"/>
        <v>#REF!</v>
      </c>
      <c r="J1291" s="239" t="e">
        <f t="shared" si="1323"/>
        <v>#REF!</v>
      </c>
      <c r="K1291" s="239" t="e">
        <f t="shared" si="1323"/>
        <v>#REF!</v>
      </c>
      <c r="L1291" s="239" t="e">
        <f t="shared" si="1323"/>
        <v>#REF!</v>
      </c>
      <c r="M1291" s="239" t="e">
        <f t="shared" si="1323"/>
        <v>#REF!</v>
      </c>
      <c r="N1291" s="239" t="e">
        <f t="shared" si="1323"/>
        <v>#REF!</v>
      </c>
      <c r="O1291" s="239" t="e">
        <f t="shared" si="1323"/>
        <v>#VALUE!</v>
      </c>
      <c r="P1291" s="239" t="e">
        <f t="shared" si="1323"/>
        <v>#VALUE!</v>
      </c>
      <c r="Q1291" s="239" t="e">
        <f t="shared" si="1323"/>
        <v>#VALUE!</v>
      </c>
      <c r="R1291" s="239" t="e">
        <f t="shared" si="1323"/>
        <v>#VALUE!</v>
      </c>
      <c r="S1291" s="239" t="e">
        <f t="shared" si="1323"/>
        <v>#VALUE!</v>
      </c>
      <c r="T1291" s="239" t="e">
        <f t="shared" si="1323"/>
        <v>#VALUE!</v>
      </c>
      <c r="U1291" s="239" t="e">
        <f t="shared" si="1323"/>
        <v>#VALUE!</v>
      </c>
      <c r="V1291" s="239" t="e">
        <f t="shared" si="1323"/>
        <v>#VALUE!</v>
      </c>
      <c r="W1291" s="239" t="e">
        <f t="shared" si="1323"/>
        <v>#VALUE!</v>
      </c>
      <c r="X1291" s="248" t="e">
        <f t="shared" si="1323"/>
        <v>#VALUE!</v>
      </c>
      <c r="Y1291" s="248" t="e">
        <f t="shared" si="1323"/>
        <v>#VALUE!</v>
      </c>
      <c r="Z1291" s="239" t="e">
        <f t="shared" si="1323"/>
        <v>#VALUE!</v>
      </c>
      <c r="AA1291" s="239" t="e">
        <f t="shared" si="1323"/>
        <v>#VALUE!</v>
      </c>
      <c r="AB1291" s="239">
        <v>-4.5778245272028013E-2</v>
      </c>
      <c r="AC1291" s="239">
        <v>-0.49607843909545257</v>
      </c>
      <c r="AD1291" s="239">
        <v>-0.19633107513759299</v>
      </c>
      <c r="AE1291" s="239" t="e">
        <f>AE1219*100/AE$955</f>
        <v>#VALUE!</v>
      </c>
      <c r="AF1291" s="239">
        <v>-0.490545007694419</v>
      </c>
      <c r="AG1291" s="239">
        <v>1.9976115784503099</v>
      </c>
      <c r="AH1291" s="239">
        <v>1.8686311299838501</v>
      </c>
      <c r="AI1291" s="239">
        <v>3.0229812698920551</v>
      </c>
      <c r="AJ1291" s="248" t="e">
        <f>AJ1219*100/AJ$955</f>
        <v>#VALUE!</v>
      </c>
      <c r="AK1291" s="248">
        <v>6.3491156406812932</v>
      </c>
      <c r="AL1291" s="248">
        <v>5.1803658617320298</v>
      </c>
      <c r="AM1291" s="248">
        <v>5.4456267238023672</v>
      </c>
      <c r="AN1291" s="248">
        <v>4.9832161647409867</v>
      </c>
      <c r="AO1291" s="248" t="e">
        <f>AO1219*100/AO$955</f>
        <v>#VALUE!</v>
      </c>
      <c r="AP1291" s="248">
        <v>3.74805092795029</v>
      </c>
      <c r="AQ1291" s="248">
        <v>3.444184853855448</v>
      </c>
      <c r="AR1291" s="248">
        <v>3.6343906637350893</v>
      </c>
      <c r="AS1291" s="248" t="e">
        <f>AS1219*100/AS$955</f>
        <v>#VALUE!</v>
      </c>
      <c r="AT1291" s="248">
        <v>1.3626829160805685</v>
      </c>
      <c r="AU1291" s="248">
        <v>2.2258219114867184</v>
      </c>
      <c r="AV1291" s="248">
        <v>0.31517900838933505</v>
      </c>
      <c r="AW1291" s="248">
        <v>0.12413131947279335</v>
      </c>
      <c r="AX1291" s="248" t="e">
        <f>AX1219*100/AX$955</f>
        <v>#VALUE!</v>
      </c>
      <c r="AY1291" s="248"/>
      <c r="AZ1291" s="248">
        <v>-0.19202360834857271</v>
      </c>
      <c r="BA1291" s="248">
        <v>1.0238840825817888</v>
      </c>
      <c r="BB1291" s="248">
        <v>0.70980941960079558</v>
      </c>
      <c r="BC1291" s="248">
        <v>0.54362197519989497</v>
      </c>
      <c r="BD1291" s="248">
        <v>0.74215420812354349</v>
      </c>
      <c r="BE1291" s="248">
        <v>1.7439083828070596</v>
      </c>
      <c r="BF1291" s="248" t="e">
        <f>BF1219*100/BF$955</f>
        <v>#VALUE!</v>
      </c>
      <c r="BG1291" s="248">
        <v>0.26765832056565869</v>
      </c>
      <c r="BH1291" s="248">
        <v>0.62443818949782592</v>
      </c>
      <c r="BI1291" s="248">
        <v>0.68676400620075706</v>
      </c>
      <c r="BJ1291" s="248">
        <v>1.5549495706500502</v>
      </c>
      <c r="BK1291" s="248">
        <v>0.66083636429501313</v>
      </c>
      <c r="BL1291" s="248">
        <v>1.1599268775344194</v>
      </c>
      <c r="BM1291" s="248">
        <v>0.64710828512546736</v>
      </c>
      <c r="BN1291" s="248">
        <v>1.057515421124497</v>
      </c>
      <c r="BO1291" s="248" t="e">
        <f>BO1219*100/BO$955</f>
        <v>#VALUE!</v>
      </c>
      <c r="BP1291" s="248">
        <v>0.58056402423198095</v>
      </c>
      <c r="BQ1291" s="248">
        <v>-0.15115292613738662</v>
      </c>
      <c r="BR1291" s="248">
        <v>1.9840756414693841</v>
      </c>
      <c r="BS1291" s="248">
        <v>5.0190598410212948</v>
      </c>
      <c r="BT1291" s="248">
        <v>2.0870033549786768</v>
      </c>
      <c r="BU1291" s="248">
        <v>3.6825608242549577</v>
      </c>
      <c r="BV1291" s="248">
        <v>4.9347584680884369</v>
      </c>
      <c r="BW1291" s="248">
        <v>1.2181402307917015</v>
      </c>
      <c r="BX1291" s="248">
        <v>1.7282531554850327</v>
      </c>
      <c r="BY1291" s="248">
        <v>2.4225060368331852</v>
      </c>
      <c r="BZ1291" s="239">
        <v>3.5182857238714416</v>
      </c>
      <c r="CA1291" s="248">
        <f>CA1219*100/CA$955</f>
        <v>4.4395110224527272</v>
      </c>
      <c r="CB1291" s="248">
        <v>1.3792370722080296</v>
      </c>
      <c r="CC1291" s="248">
        <v>1.3396331776947579</v>
      </c>
      <c r="CD1291" s="248">
        <v>2.5552905595694608</v>
      </c>
      <c r="CE1291" s="248">
        <v>2.5072547867970054</v>
      </c>
      <c r="CF1291" s="248">
        <v>4.964818086307746</v>
      </c>
      <c r="CG1291" s="248">
        <v>5.5819024104048367</v>
      </c>
      <c r="CH1291" s="248">
        <v>4.0211183340734511</v>
      </c>
      <c r="CI1291" s="248">
        <v>4.423852023451615</v>
      </c>
      <c r="CJ1291" s="239">
        <v>4.2315984717412505</v>
      </c>
      <c r="CK1291" s="239">
        <v>5.5663601736789108</v>
      </c>
      <c r="CL1291" s="248">
        <f>CL1219*100/CL$955</f>
        <v>5.5289671900857416</v>
      </c>
      <c r="CM1291" s="248">
        <v>1.5804483785819468</v>
      </c>
      <c r="CN1291" s="248">
        <v>2.056106122218972</v>
      </c>
      <c r="CO1291" s="248">
        <v>2.0828259674442831</v>
      </c>
      <c r="CP1291" s="248">
        <v>0.40749122555943523</v>
      </c>
      <c r="CQ1291" s="248">
        <v>2.2371564579628216</v>
      </c>
      <c r="CR1291" s="248">
        <v>3.741807223304745</v>
      </c>
      <c r="CS1291" s="248">
        <v>0.44513933803991973</v>
      </c>
      <c r="CT1291" s="248">
        <v>1.525151127574943</v>
      </c>
      <c r="CU1291" s="248">
        <v>2.5584919937193447</v>
      </c>
      <c r="CV1291" s="248">
        <v>1.8815839940008392</v>
      </c>
      <c r="CW1291" s="248">
        <v>1.9948358148493188</v>
      </c>
      <c r="CX1291" s="248">
        <v>2.5280843525249597</v>
      </c>
      <c r="CY1291" s="248">
        <v>2.2835114141532329</v>
      </c>
      <c r="CZ1291" s="248">
        <v>1.8739536138039139</v>
      </c>
      <c r="DA1291" s="248">
        <f t="shared" ref="DA1291:DA1295" si="1324">DA1219*100/DA$955</f>
        <v>0.87903722091348846</v>
      </c>
      <c r="DB1291" s="239">
        <v>0.83798740254096593</v>
      </c>
      <c r="DC1291" s="239">
        <v>1.4573923333931822</v>
      </c>
      <c r="DD1291" s="239">
        <v>2.4842940019572901</v>
      </c>
      <c r="DE1291" s="239">
        <v>1.7299394297403241</v>
      </c>
      <c r="DF1291" s="239">
        <v>2.3916926565469816</v>
      </c>
      <c r="DG1291" s="239">
        <v>2.7378678661064897</v>
      </c>
      <c r="DH1291" s="239">
        <v>1.5407212017013574</v>
      </c>
      <c r="DI1291" s="239">
        <v>2.0974692831184667</v>
      </c>
      <c r="DJ1291" s="239">
        <v>2.1817824473613543</v>
      </c>
      <c r="DK1291" s="239">
        <v>3.4057609254482095</v>
      </c>
      <c r="DL1291" s="239">
        <v>3.8099986970935453</v>
      </c>
      <c r="DM1291" s="239">
        <v>-9.7346675314057454E-2</v>
      </c>
      <c r="DN1291" s="249">
        <f>DN1219*100/DN$955</f>
        <v>2.5441035808875982</v>
      </c>
      <c r="DO1291" s="239">
        <v>-9.7346675314057454E-2</v>
      </c>
      <c r="DP1291" s="239">
        <v>3.0717387207451008</v>
      </c>
      <c r="DQ1291" s="239">
        <v>3.678438537447307</v>
      </c>
      <c r="DR1291" s="239">
        <v>6.5937473115652949</v>
      </c>
      <c r="DS1291" s="239">
        <v>2.2942647735728774</v>
      </c>
      <c r="DT1291" s="239">
        <v>2.8736721170390433</v>
      </c>
      <c r="DU1291" s="239">
        <v>5.2818725444827024</v>
      </c>
      <c r="DV1291" s="250">
        <f t="shared" ref="DV1291:DX1295" si="1325">DV1219*100/DV$955</f>
        <v>4.9214854249381998</v>
      </c>
      <c r="DW1291" s="251">
        <f t="shared" si="1325"/>
        <v>4.8391760175781293</v>
      </c>
      <c r="DX1291" s="252">
        <f t="shared" si="1325"/>
        <v>2.7315740547213081</v>
      </c>
      <c r="DY1291" s="27"/>
      <c r="DZ1291" s="239">
        <f>DZ1219*100/DZ$955</f>
        <v>1.9104194386093114</v>
      </c>
      <c r="EA1291" s="27"/>
      <c r="EB1291" s="27"/>
      <c r="EC1291" s="239">
        <f>EC1219*100/EC$955</f>
        <v>1.0839272958582509</v>
      </c>
      <c r="ED1291" s="27"/>
      <c r="EE1291" s="27"/>
      <c r="EF1291" s="239" t="e">
        <f>EF1219*100/EF$955</f>
        <v>#VALUE!</v>
      </c>
      <c r="EI1291" s="239" t="e">
        <f>EI1219*100/EI$955</f>
        <v>#VALUE!</v>
      </c>
      <c r="EJ1291" s="27"/>
      <c r="EK1291" s="27"/>
      <c r="EL1291" s="239" t="e">
        <f>EL1219*100/EL$955</f>
        <v>#VALUE!</v>
      </c>
      <c r="EM1291" s="27"/>
      <c r="EN1291" s="27"/>
      <c r="EO1291" s="239" t="e">
        <f>EO1219*100/EO$955</f>
        <v>#VALUE!</v>
      </c>
      <c r="EP1291" s="27"/>
      <c r="EQ1291" s="27"/>
      <c r="ER1291" s="27"/>
      <c r="ES1291" s="27"/>
      <c r="ET1291" s="27"/>
      <c r="EU1291" s="27"/>
      <c r="EV1291" s="27"/>
      <c r="EW1291" s="27"/>
      <c r="EX1291" s="27"/>
      <c r="EY1291" s="27"/>
      <c r="EZ1291" s="27"/>
      <c r="FA1291" s="27"/>
      <c r="FB1291" s="27"/>
      <c r="FC1291" s="27"/>
      <c r="FD1291" s="27"/>
      <c r="FE1291" s="27"/>
      <c r="FF1291" s="27"/>
      <c r="FG1291" s="27"/>
      <c r="FH1291" s="27"/>
    </row>
    <row r="1292" spans="1:164" ht="15.5" x14ac:dyDescent="0.35">
      <c r="A1292" s="247" t="s">
        <v>461</v>
      </c>
      <c r="B1292" s="239" t="e">
        <f t="shared" si="1323"/>
        <v>#VALUE!</v>
      </c>
      <c r="C1292" s="239" t="e">
        <f t="shared" si="1323"/>
        <v>#VALUE!</v>
      </c>
      <c r="D1292" s="239" t="e">
        <f t="shared" si="1323"/>
        <v>#VALUE!</v>
      </c>
      <c r="E1292" s="239" t="e">
        <f t="shared" si="1323"/>
        <v>#VALUE!</v>
      </c>
      <c r="F1292" s="239" t="e">
        <f t="shared" si="1323"/>
        <v>#VALUE!</v>
      </c>
      <c r="G1292" s="239" t="e">
        <f t="shared" si="1323"/>
        <v>#VALUE!</v>
      </c>
      <c r="H1292" s="239" t="e">
        <f t="shared" si="1323"/>
        <v>#REF!</v>
      </c>
      <c r="I1292" s="239" t="e">
        <f t="shared" si="1323"/>
        <v>#REF!</v>
      </c>
      <c r="J1292" s="239" t="e">
        <f t="shared" si="1323"/>
        <v>#REF!</v>
      </c>
      <c r="K1292" s="239" t="e">
        <f t="shared" si="1323"/>
        <v>#REF!</v>
      </c>
      <c r="L1292" s="239" t="e">
        <f t="shared" si="1323"/>
        <v>#REF!</v>
      </c>
      <c r="M1292" s="239" t="e">
        <f t="shared" si="1323"/>
        <v>#REF!</v>
      </c>
      <c r="N1292" s="239" t="e">
        <f t="shared" si="1323"/>
        <v>#REF!</v>
      </c>
      <c r="O1292" s="239" t="e">
        <f t="shared" si="1323"/>
        <v>#REF!</v>
      </c>
      <c r="P1292" s="239" t="e">
        <f t="shared" si="1323"/>
        <v>#VALUE!</v>
      </c>
      <c r="Q1292" s="239" t="e">
        <f t="shared" si="1323"/>
        <v>#VALUE!</v>
      </c>
      <c r="R1292" s="239" t="e">
        <f t="shared" si="1323"/>
        <v>#VALUE!</v>
      </c>
      <c r="S1292" s="239" t="e">
        <f t="shared" si="1323"/>
        <v>#VALUE!</v>
      </c>
      <c r="T1292" s="239" t="e">
        <f t="shared" si="1323"/>
        <v>#VALUE!</v>
      </c>
      <c r="U1292" s="239" t="e">
        <f t="shared" si="1323"/>
        <v>#VALUE!</v>
      </c>
      <c r="V1292" s="239" t="e">
        <f t="shared" si="1323"/>
        <v>#VALUE!</v>
      </c>
      <c r="W1292" s="239" t="e">
        <f t="shared" si="1323"/>
        <v>#VALUE!</v>
      </c>
      <c r="X1292" s="248" t="e">
        <f t="shared" si="1323"/>
        <v>#VALUE!</v>
      </c>
      <c r="Y1292" s="248" t="e">
        <f t="shared" si="1323"/>
        <v>#VALUE!</v>
      </c>
      <c r="Z1292" s="239" t="e">
        <f t="shared" si="1323"/>
        <v>#VALUE!</v>
      </c>
      <c r="AA1292" s="239" t="e">
        <f t="shared" si="1323"/>
        <v>#VALUE!</v>
      </c>
      <c r="AB1292" s="239">
        <v>-0.76375329183687102</v>
      </c>
      <c r="AC1292" s="239">
        <v>-1.1999080828386324</v>
      </c>
      <c r="AD1292" s="239">
        <v>-0.75026509663170504</v>
      </c>
      <c r="AE1292" s="239" t="e">
        <f>AE1220*100/AE$955</f>
        <v>#VALUE!</v>
      </c>
      <c r="AF1292" s="239">
        <v>-0.52812991952855459</v>
      </c>
      <c r="AG1292" s="239">
        <v>0.2164968941783631</v>
      </c>
      <c r="AH1292" s="239">
        <v>1.5105205154712853</v>
      </c>
      <c r="AI1292" s="239">
        <v>2.5033559807515902</v>
      </c>
      <c r="AJ1292" s="248" t="e">
        <f>AJ1220*100/AJ$955</f>
        <v>#VALUE!</v>
      </c>
      <c r="AK1292" s="248">
        <v>4.6410484722773875</v>
      </c>
      <c r="AL1292" s="248">
        <v>3.0741796222342517</v>
      </c>
      <c r="AM1292" s="248">
        <v>4.2226649256364368</v>
      </c>
      <c r="AN1292" s="248">
        <v>3.49883144747418</v>
      </c>
      <c r="AO1292" s="248" t="e">
        <f>AO1220*100/AO$955</f>
        <v>#VALUE!</v>
      </c>
      <c r="AP1292" s="248">
        <v>2.860404525912831</v>
      </c>
      <c r="AQ1292" s="248">
        <v>3.0765478961301107</v>
      </c>
      <c r="AR1292" s="248">
        <v>3.58810985060863</v>
      </c>
      <c r="AS1292" s="248" t="e">
        <f>AS1220*100/AS$955</f>
        <v>#VALUE!</v>
      </c>
      <c r="AT1292" s="248">
        <v>-0.18359822387940614</v>
      </c>
      <c r="AU1292" s="248">
        <v>2.1424748887576373</v>
      </c>
      <c r="AV1292" s="248">
        <v>0.53343867035370518</v>
      </c>
      <c r="AW1292" s="248">
        <v>0.44437223817296934</v>
      </c>
      <c r="AX1292" s="248" t="e">
        <f>AX1220*100/AX$955</f>
        <v>#VALUE!</v>
      </c>
      <c r="AY1292" s="248"/>
      <c r="AZ1292" s="248">
        <v>-0.78103130978168622</v>
      </c>
      <c r="BA1292" s="248">
        <v>-8.2474263896511399E-2</v>
      </c>
      <c r="BB1292" s="248">
        <v>-9.1130599557616321E-2</v>
      </c>
      <c r="BC1292" s="248">
        <v>1.0267870270880779</v>
      </c>
      <c r="BD1292" s="248">
        <v>-0.20825670728117179</v>
      </c>
      <c r="BE1292" s="248">
        <v>1.1717344843536581</v>
      </c>
      <c r="BF1292" s="248">
        <f>BF1220*100/BF$955</f>
        <v>1.7807753204761048</v>
      </c>
      <c r="BG1292" s="248">
        <v>-0.86462130246861457</v>
      </c>
      <c r="BH1292" s="248">
        <v>0.59383773566561959</v>
      </c>
      <c r="BI1292" s="248">
        <v>0.21590681573026185</v>
      </c>
      <c r="BJ1292" s="248">
        <v>1.7084295373146943</v>
      </c>
      <c r="BK1292" s="248">
        <v>0.59225806871991582</v>
      </c>
      <c r="BL1292" s="248">
        <v>1.9989152864652648</v>
      </c>
      <c r="BM1292" s="248">
        <v>0.40547760947416717</v>
      </c>
      <c r="BN1292" s="248">
        <v>1.9478774166242003</v>
      </c>
      <c r="BO1292" s="248" t="e">
        <f>BO1220*100/BO$955</f>
        <v>#VALUE!</v>
      </c>
      <c r="BP1292" s="248">
        <v>0.26242466956666927</v>
      </c>
      <c r="BQ1292" s="248">
        <v>1.0980471473078441</v>
      </c>
      <c r="BR1292" s="248">
        <v>3.2331130899610465</v>
      </c>
      <c r="BS1292" s="248">
        <v>9.9064326387876793</v>
      </c>
      <c r="BT1292" s="248">
        <v>3.6110781951786763</v>
      </c>
      <c r="BU1292" s="248">
        <v>5.251289708426528</v>
      </c>
      <c r="BV1292" s="248">
        <v>8.4606628477095285</v>
      </c>
      <c r="BW1292" s="248">
        <v>1.8885113719733386</v>
      </c>
      <c r="BX1292" s="248">
        <v>2.604748492151312</v>
      </c>
      <c r="BY1292" s="248">
        <v>3.5307406002997008</v>
      </c>
      <c r="BZ1292" s="239">
        <v>3.3854038885799054</v>
      </c>
      <c r="CA1292" s="248">
        <f>CA1220*100/CA$955</f>
        <v>3.8273138227645327</v>
      </c>
      <c r="CB1292" s="248">
        <v>0.73167384057636964</v>
      </c>
      <c r="CC1292" s="248">
        <v>0.77030172558015442</v>
      </c>
      <c r="CD1292" s="248">
        <v>2.8247881406737401</v>
      </c>
      <c r="CE1292" s="248">
        <v>-0.49225827229129143</v>
      </c>
      <c r="CF1292" s="248">
        <v>2.403719874706876</v>
      </c>
      <c r="CG1292" s="248">
        <v>3.696206710581599</v>
      </c>
      <c r="CH1292" s="248">
        <v>1.5088829168256668</v>
      </c>
      <c r="CI1292" s="248">
        <v>2.2156842348821981</v>
      </c>
      <c r="CJ1292" s="239">
        <v>2.2701328821043951</v>
      </c>
      <c r="CK1292" s="239">
        <v>2.7836484755028956</v>
      </c>
      <c r="CL1292" s="248">
        <f>CL1220*100/CL$955</f>
        <v>3.0561420837425803</v>
      </c>
      <c r="CM1292" s="248">
        <v>2.2410704497221365</v>
      </c>
      <c r="CN1292" s="248">
        <v>0.75821605132413417</v>
      </c>
      <c r="CO1292" s="248">
        <v>0.67726228369441133</v>
      </c>
      <c r="CP1292" s="248">
        <v>-0.71381648339048565</v>
      </c>
      <c r="CQ1292" s="248">
        <v>1.1801796793298891</v>
      </c>
      <c r="CR1292" s="248">
        <v>3.0395544412395785</v>
      </c>
      <c r="CS1292" s="248">
        <v>0.72706460027960251</v>
      </c>
      <c r="CT1292" s="248">
        <v>2.2442504532250536</v>
      </c>
      <c r="CU1292" s="248">
        <v>3.5985243719515738</v>
      </c>
      <c r="CV1292" s="248">
        <v>3.3231832579650926</v>
      </c>
      <c r="CW1292" s="248">
        <v>3.9581483826633246</v>
      </c>
      <c r="CX1292" s="248">
        <v>3.6824894952718807</v>
      </c>
      <c r="CY1292" s="248">
        <v>3.8311417841529334</v>
      </c>
      <c r="CZ1292" s="248">
        <v>4.1234010310777212</v>
      </c>
      <c r="DA1292" s="248">
        <f t="shared" si="1324"/>
        <v>0.73364992822453456</v>
      </c>
      <c r="DB1292" s="239">
        <v>-0.6508429958201406</v>
      </c>
      <c r="DC1292" s="239">
        <v>0.13457556508639362</v>
      </c>
      <c r="DD1292" s="239">
        <v>1.5499244849777958</v>
      </c>
      <c r="DE1292" s="239">
        <v>0.16121218057279066</v>
      </c>
      <c r="DF1292" s="239">
        <v>0.9387035947929937</v>
      </c>
      <c r="DG1292" s="239">
        <v>1.7186027546243254</v>
      </c>
      <c r="DH1292" s="239">
        <v>0.21622440650591074</v>
      </c>
      <c r="DI1292" s="239">
        <v>0.9296686739422827</v>
      </c>
      <c r="DJ1292" s="239">
        <v>1.4337036232079248</v>
      </c>
      <c r="DK1292" s="239">
        <v>0.86566804394008734</v>
      </c>
      <c r="DL1292" s="239">
        <v>1.3387732349020187</v>
      </c>
      <c r="DM1292" s="239">
        <v>2.5453465683100118</v>
      </c>
      <c r="DN1292" s="249">
        <f>DN1220*100/DN$955</f>
        <v>1.6797953396153344</v>
      </c>
      <c r="DO1292" s="239">
        <v>2.5453465683100118</v>
      </c>
      <c r="DP1292" s="239">
        <v>1.6379038722976069</v>
      </c>
      <c r="DQ1292" s="239">
        <v>2.3258987518445036</v>
      </c>
      <c r="DR1292" s="239">
        <v>2.6352899614994443</v>
      </c>
      <c r="DS1292" s="239">
        <v>1.8461238719834776</v>
      </c>
      <c r="DT1292" s="239">
        <v>2.5619724563184763</v>
      </c>
      <c r="DU1292" s="239">
        <v>3.1737890389790966</v>
      </c>
      <c r="DV1292" s="250">
        <f t="shared" si="1325"/>
        <v>1.9835177947070621</v>
      </c>
      <c r="DW1292" s="251">
        <f t="shared" si="1325"/>
        <v>2.0686075513524389</v>
      </c>
      <c r="DX1292" s="252">
        <f t="shared" si="1325"/>
        <v>3.2360207681704556</v>
      </c>
      <c r="DY1292" s="27"/>
      <c r="DZ1292" s="239">
        <f>DZ1220*100/DZ$955</f>
        <v>-0.23944182916116125</v>
      </c>
      <c r="EA1292" s="27"/>
      <c r="EB1292" s="27"/>
      <c r="EC1292" s="239">
        <f>EC1220*100/EC$955</f>
        <v>-0.45075564813586749</v>
      </c>
      <c r="ED1292" s="27"/>
      <c r="EE1292" s="27"/>
      <c r="EF1292" s="239" t="e">
        <f>EF1220*100/EF$955</f>
        <v>#VALUE!</v>
      </c>
      <c r="EI1292" s="239" t="e">
        <f>EI1220*100/EI$955</f>
        <v>#VALUE!</v>
      </c>
      <c r="EJ1292" s="27"/>
      <c r="EK1292" s="27"/>
      <c r="EL1292" s="239" t="e">
        <f>EL1220*100/EL$955</f>
        <v>#VALUE!</v>
      </c>
      <c r="EM1292" s="27"/>
      <c r="EN1292" s="27"/>
      <c r="EO1292" s="239" t="e">
        <f>EO1220*100/EO$955</f>
        <v>#VALUE!</v>
      </c>
      <c r="EP1292" s="27"/>
      <c r="EQ1292" s="27"/>
      <c r="ER1292" s="27"/>
      <c r="ES1292" s="27"/>
      <c r="ET1292" s="27"/>
      <c r="EU1292" s="27"/>
      <c r="EV1292" s="27"/>
      <c r="EW1292" s="27"/>
      <c r="EX1292" s="27"/>
      <c r="EY1292" s="27"/>
      <c r="EZ1292" s="27"/>
      <c r="FA1292" s="27"/>
      <c r="FB1292" s="27"/>
      <c r="FC1292" s="27"/>
      <c r="FD1292" s="27"/>
      <c r="FE1292" s="27"/>
      <c r="FF1292" s="27"/>
      <c r="FG1292" s="27"/>
      <c r="FH1292" s="27"/>
    </row>
    <row r="1293" spans="1:164" ht="15.5" x14ac:dyDescent="0.35">
      <c r="A1293" s="247" t="s">
        <v>462</v>
      </c>
      <c r="B1293" s="239" t="e">
        <f t="shared" si="1323"/>
        <v>#VALUE!</v>
      </c>
      <c r="C1293" s="239" t="e">
        <f t="shared" si="1323"/>
        <v>#VALUE!</v>
      </c>
      <c r="D1293" s="239" t="e">
        <f t="shared" si="1323"/>
        <v>#VALUE!</v>
      </c>
      <c r="E1293" s="239" t="e">
        <f t="shared" si="1323"/>
        <v>#VALUE!</v>
      </c>
      <c r="F1293" s="239" t="e">
        <f t="shared" si="1323"/>
        <v>#VALUE!</v>
      </c>
      <c r="G1293" s="239" t="e">
        <f t="shared" si="1323"/>
        <v>#VALUE!</v>
      </c>
      <c r="H1293" s="239" t="e">
        <f t="shared" si="1323"/>
        <v>#VALUE!</v>
      </c>
      <c r="I1293" s="239" t="e">
        <f t="shared" si="1323"/>
        <v>#VALUE!</v>
      </c>
      <c r="J1293" s="239" t="e">
        <f t="shared" si="1323"/>
        <v>#VALUE!</v>
      </c>
      <c r="K1293" s="239" t="e">
        <f t="shared" si="1323"/>
        <v>#VALUE!</v>
      </c>
      <c r="L1293" s="239" t="e">
        <f t="shared" si="1323"/>
        <v>#VALUE!</v>
      </c>
      <c r="M1293" s="239" t="e">
        <f t="shared" si="1323"/>
        <v>#VALUE!</v>
      </c>
      <c r="N1293" s="239" t="e">
        <f t="shared" si="1323"/>
        <v>#VALUE!</v>
      </c>
      <c r="O1293" s="239" t="e">
        <f t="shared" si="1323"/>
        <v>#VALUE!</v>
      </c>
      <c r="P1293" s="239" t="e">
        <f t="shared" si="1323"/>
        <v>#VALUE!</v>
      </c>
      <c r="Q1293" s="239" t="e">
        <f t="shared" si="1323"/>
        <v>#VALUE!</v>
      </c>
      <c r="R1293" s="239" t="e">
        <f t="shared" si="1323"/>
        <v>#VALUE!</v>
      </c>
      <c r="S1293" s="239" t="e">
        <f t="shared" si="1323"/>
        <v>#VALUE!</v>
      </c>
      <c r="T1293" s="239" t="e">
        <f t="shared" si="1323"/>
        <v>#VALUE!</v>
      </c>
      <c r="U1293" s="239" t="e">
        <f t="shared" si="1323"/>
        <v>#VALUE!</v>
      </c>
      <c r="V1293" s="239" t="e">
        <f t="shared" si="1323"/>
        <v>#VALUE!</v>
      </c>
      <c r="W1293" s="239" t="e">
        <f t="shared" si="1323"/>
        <v>#VALUE!</v>
      </c>
      <c r="X1293" s="248" t="e">
        <f t="shared" si="1323"/>
        <v>#VALUE!</v>
      </c>
      <c r="Y1293" s="248" t="e">
        <f t="shared" si="1323"/>
        <v>#VALUE!</v>
      </c>
      <c r="Z1293" s="239" t="e">
        <f t="shared" si="1323"/>
        <v>#VALUE!</v>
      </c>
      <c r="AA1293" s="239" t="e">
        <f t="shared" si="1323"/>
        <v>#VALUE!</v>
      </c>
      <c r="AB1293" s="239">
        <v>-3.2206885250933501E-3</v>
      </c>
      <c r="AC1293" s="239">
        <v>-0.15823474423092496</v>
      </c>
      <c r="AD1293" s="239">
        <v>-0.42527098705506999</v>
      </c>
      <c r="AE1293" s="239" t="e">
        <f>AE1221*100/AE$955</f>
        <v>#VALUE!</v>
      </c>
      <c r="AF1293" s="239">
        <v>-5.7013216064257043E-2</v>
      </c>
      <c r="AG1293" s="239">
        <v>-0.12691376907127155</v>
      </c>
      <c r="AH1293" s="239">
        <v>-8.1126652492553741E-2</v>
      </c>
      <c r="AI1293" s="239">
        <v>-8.3781325885803046E-2</v>
      </c>
      <c r="AJ1293" s="248" t="e">
        <f>AJ1221*100/AJ$955</f>
        <v>#VALUE!</v>
      </c>
      <c r="AK1293" s="248">
        <v>-4.3889452182599827E-2</v>
      </c>
      <c r="AL1293" s="248">
        <v>-9.6302214153432333E-2</v>
      </c>
      <c r="AM1293" s="248">
        <v>-0.47803966519133934</v>
      </c>
      <c r="AN1293" s="248">
        <v>-0.44472500608824472</v>
      </c>
      <c r="AO1293" s="248" t="e">
        <f>AO1221*100/AO$955</f>
        <v>#VALUE!</v>
      </c>
      <c r="AP1293" s="248">
        <v>-0.2202508431095315</v>
      </c>
      <c r="AQ1293" s="248">
        <v>0.10290628832966688</v>
      </c>
      <c r="AR1293" s="248">
        <v>-6.7786666619937905E-3</v>
      </c>
      <c r="AS1293" s="248" t="e">
        <f>AS1221*100/AS$955</f>
        <v>#VALUE!</v>
      </c>
      <c r="AT1293" s="248">
        <v>3.9644239602370589E-2</v>
      </c>
      <c r="AU1293" s="248">
        <v>-0.10893944009293247</v>
      </c>
      <c r="AV1293" s="248">
        <v>5.3274872133600354E-2</v>
      </c>
      <c r="AW1293" s="248">
        <v>0.16116876099832342</v>
      </c>
      <c r="AX1293" s="248" t="e">
        <f>AX1221*100/AX$955</f>
        <v>#VALUE!</v>
      </c>
      <c r="AY1293" s="248"/>
      <c r="AZ1293" s="248">
        <v>-7.1201932017673723E-6</v>
      </c>
      <c r="BA1293" s="248">
        <v>-1.8134570906525372E-4</v>
      </c>
      <c r="BB1293" s="248">
        <v>-6.0476794368280405E-5</v>
      </c>
      <c r="BC1293" s="248">
        <v>-4.0971926358115661E-5</v>
      </c>
      <c r="BD1293" s="248">
        <v>0.21628600031359618</v>
      </c>
      <c r="BE1293" s="248">
        <v>0.22124092261979003</v>
      </c>
      <c r="BF1293" s="248">
        <f>BF1221*100/BF$955</f>
        <v>0.22291089612935047</v>
      </c>
      <c r="BG1293" s="248">
        <v>3.6266822660019314E-2</v>
      </c>
      <c r="BH1293" s="248">
        <v>-4.0348808757218378E-2</v>
      </c>
      <c r="BI1293" s="248">
        <v>-4.7143539794082895E-2</v>
      </c>
      <c r="BJ1293" s="248">
        <v>-5.1580171822942944E-2</v>
      </c>
      <c r="BK1293" s="248">
        <v>2.8637249466983254E-3</v>
      </c>
      <c r="BL1293" s="248">
        <v>-3.6163742897214156E-3</v>
      </c>
      <c r="BM1293" s="248">
        <v>-1.263774181832716E-2</v>
      </c>
      <c r="BN1293" s="248">
        <v>-1.9106976051457086E-2</v>
      </c>
      <c r="BO1293" s="248" t="e">
        <f>BO1221*100/BO$955</f>
        <v>#VALUE!</v>
      </c>
      <c r="BP1293" s="248">
        <v>-1.0915241668394602E-3</v>
      </c>
      <c r="BQ1293" s="248">
        <v>-8.3137927305793682E-2</v>
      </c>
      <c r="BR1293" s="248">
        <v>4.7279148015219097E-2</v>
      </c>
      <c r="BS1293" s="248">
        <v>0.32955277674900257</v>
      </c>
      <c r="BT1293" s="248">
        <v>3.7194041383877635E-2</v>
      </c>
      <c r="BU1293" s="248">
        <v>0.34759760882697321</v>
      </c>
      <c r="BV1293" s="248">
        <v>0.38240942309694353</v>
      </c>
      <c r="BW1293" s="248">
        <v>0.15911246578635116</v>
      </c>
      <c r="BX1293" s="248">
        <v>0.15744587804020482</v>
      </c>
      <c r="BY1293" s="248">
        <v>0.17861143234427337</v>
      </c>
      <c r="BZ1293" s="239">
        <v>0.13505061917004954</v>
      </c>
      <c r="CA1293" s="248">
        <f>CA1221*100/CA$955</f>
        <v>-0.25904408676657675</v>
      </c>
      <c r="CB1293" s="248">
        <v>-5.5118006735392659E-3</v>
      </c>
      <c r="CC1293" s="248">
        <v>-5.6475865478940483E-3</v>
      </c>
      <c r="CD1293" s="248">
        <v>-6.0800080258276538E-3</v>
      </c>
      <c r="CE1293" s="248">
        <v>-2.3794242565246173E-2</v>
      </c>
      <c r="CF1293" s="248">
        <v>-3.7775996736501533E-2</v>
      </c>
      <c r="CG1293" s="248">
        <v>-2.7881081988566994E-2</v>
      </c>
      <c r="CH1293" s="248">
        <v>4.636603769907989E-2</v>
      </c>
      <c r="CI1293" s="248">
        <v>8.7960922829065924E-3</v>
      </c>
      <c r="CJ1293" s="239">
        <v>-0.22925205463851134</v>
      </c>
      <c r="CK1293" s="239">
        <v>-0.2649576682016872</v>
      </c>
      <c r="CL1293" s="248">
        <f>CL1221*100/CL$955</f>
        <v>0.2496613520137114</v>
      </c>
      <c r="CM1293" s="248">
        <v>-6.3095227944905468E-3</v>
      </c>
      <c r="CN1293" s="248">
        <v>-6.982033443904188E-3</v>
      </c>
      <c r="CO1293" s="248">
        <v>-6.9964858260616342E-3</v>
      </c>
      <c r="CP1293" s="248">
        <v>-6.5354350953213333E-3</v>
      </c>
      <c r="CQ1293" s="248">
        <v>-6.979291181190202E-3</v>
      </c>
      <c r="CR1293" s="248">
        <v>-7.1629942841417811E-3</v>
      </c>
      <c r="CS1293" s="248">
        <v>4.2913025848052349E-3</v>
      </c>
      <c r="CT1293" s="248">
        <v>4.6728869988102439E-3</v>
      </c>
      <c r="CU1293" s="248">
        <v>5.3105122403832635E-3</v>
      </c>
      <c r="CV1293" s="248">
        <v>1.5374535706282055E-2</v>
      </c>
      <c r="CW1293" s="248">
        <v>1.6666186584034109E-2</v>
      </c>
      <c r="CX1293" s="248">
        <v>1.5544425002442406E-2</v>
      </c>
      <c r="CY1293" s="248">
        <v>1.6517350788411767E-2</v>
      </c>
      <c r="CZ1293" s="248">
        <v>1.7723792619932909E-2</v>
      </c>
      <c r="DA1293" s="248">
        <f t="shared" si="1324"/>
        <v>1.3835550600448016E-2</v>
      </c>
      <c r="DB1293" s="239">
        <v>-8.7429370642714867E-3</v>
      </c>
      <c r="DC1293" s="239">
        <v>-8.897134324391506E-3</v>
      </c>
      <c r="DD1293" s="239">
        <v>-8.9951833388431934E-3</v>
      </c>
      <c r="DE1293" s="239">
        <v>-6.2673239673059003E-2</v>
      </c>
      <c r="DF1293" s="239">
        <v>-6.2024706096857243E-2</v>
      </c>
      <c r="DG1293" s="239">
        <v>-4.7650009581664231E-2</v>
      </c>
      <c r="DH1293" s="239">
        <v>0.2959213487994708</v>
      </c>
      <c r="DI1293" s="239">
        <v>0.31905559503790892</v>
      </c>
      <c r="DJ1293" s="239">
        <v>0.3309722815042262</v>
      </c>
      <c r="DK1293" s="239">
        <v>0.28233886850742435</v>
      </c>
      <c r="DL1293" s="239">
        <v>0.27138594698355534</v>
      </c>
      <c r="DM1293" s="239">
        <v>0.32978364877820643</v>
      </c>
      <c r="DN1293" s="249">
        <f>DN1221*100/DN$955</f>
        <v>-6.3664602522147187E-2</v>
      </c>
      <c r="DO1293" s="239">
        <v>0.32978364877820643</v>
      </c>
      <c r="DP1293" s="239">
        <v>-2.2637312961917042E-2</v>
      </c>
      <c r="DQ1293" s="239">
        <v>-6.1931038595682983E-2</v>
      </c>
      <c r="DR1293" s="239">
        <v>-0.56084825708330566</v>
      </c>
      <c r="DS1293" s="239">
        <v>-1.7474904577577947E-2</v>
      </c>
      <c r="DT1293" s="239">
        <v>-5.4513571902265016E-2</v>
      </c>
      <c r="DU1293" s="239">
        <v>0.27370176766204479</v>
      </c>
      <c r="DV1293" s="250">
        <f t="shared" si="1325"/>
        <v>8.0572187998674116E-3</v>
      </c>
      <c r="DW1293" s="251">
        <f t="shared" si="1325"/>
        <v>0.10365783700430992</v>
      </c>
      <c r="DX1293" s="252">
        <f t="shared" si="1325"/>
        <v>-0.23826757833695489</v>
      </c>
      <c r="DY1293" s="27"/>
      <c r="DZ1293" s="239">
        <f>DZ1221*100/DZ$955</f>
        <v>-4.1777092778698989E-3</v>
      </c>
      <c r="EA1293" s="27"/>
      <c r="EB1293" s="27"/>
      <c r="EC1293" s="239">
        <f>EC1221*100/EC$955</f>
        <v>-5.3242580950199373E-3</v>
      </c>
      <c r="ED1293" s="27"/>
      <c r="EE1293" s="27"/>
      <c r="EF1293" s="239" t="e">
        <f>EF1221*100/EF$955</f>
        <v>#VALUE!</v>
      </c>
      <c r="EI1293" s="239" t="e">
        <f>EI1221*100/EI$955</f>
        <v>#VALUE!</v>
      </c>
      <c r="EJ1293" s="27"/>
      <c r="EK1293" s="27"/>
      <c r="EL1293" s="239" t="e">
        <f>EL1221*100/EL$955</f>
        <v>#VALUE!</v>
      </c>
      <c r="EM1293" s="27"/>
      <c r="EN1293" s="27"/>
      <c r="EO1293" s="239" t="e">
        <f>EO1221*100/EO$955</f>
        <v>#VALUE!</v>
      </c>
      <c r="EP1293" s="27"/>
      <c r="EQ1293" s="27"/>
      <c r="ER1293" s="27"/>
      <c r="ES1293" s="27"/>
      <c r="ET1293" s="27"/>
      <c r="EU1293" s="27"/>
      <c r="EV1293" s="27"/>
      <c r="EW1293" s="27"/>
      <c r="EX1293" s="27"/>
      <c r="EY1293" s="27"/>
      <c r="EZ1293" s="27"/>
      <c r="FA1293" s="27"/>
      <c r="FB1293" s="27"/>
      <c r="FC1293" s="27"/>
      <c r="FD1293" s="27"/>
      <c r="FE1293" s="27"/>
      <c r="FF1293" s="27"/>
      <c r="FG1293" s="27"/>
      <c r="FH1293" s="27"/>
    </row>
    <row r="1294" spans="1:164" ht="15.5" x14ac:dyDescent="0.35">
      <c r="A1294" s="247" t="s">
        <v>463</v>
      </c>
      <c r="B1294" s="239" t="e">
        <f t="shared" si="1323"/>
        <v>#VALUE!</v>
      </c>
      <c r="C1294" s="239" t="e">
        <f t="shared" si="1323"/>
        <v>#REF!</v>
      </c>
      <c r="D1294" s="239" t="e">
        <f t="shared" si="1323"/>
        <v>#REF!</v>
      </c>
      <c r="E1294" s="239" t="e">
        <f t="shared" si="1323"/>
        <v>#REF!</v>
      </c>
      <c r="F1294" s="239" t="e">
        <f t="shared" si="1323"/>
        <v>#REF!</v>
      </c>
      <c r="G1294" s="239" t="e">
        <f t="shared" si="1323"/>
        <v>#REF!</v>
      </c>
      <c r="H1294" s="239" t="e">
        <f t="shared" si="1323"/>
        <v>#REF!</v>
      </c>
      <c r="I1294" s="239" t="e">
        <f t="shared" si="1323"/>
        <v>#VALUE!</v>
      </c>
      <c r="J1294" s="239" t="e">
        <f t="shared" si="1323"/>
        <v>#VALUE!</v>
      </c>
      <c r="K1294" s="239" t="e">
        <f t="shared" si="1323"/>
        <v>#VALUE!</v>
      </c>
      <c r="L1294" s="239" t="e">
        <f t="shared" si="1323"/>
        <v>#VALUE!</v>
      </c>
      <c r="M1294" s="239" t="e">
        <f t="shared" si="1323"/>
        <v>#VALUE!</v>
      </c>
      <c r="N1294" s="239" t="e">
        <f t="shared" si="1323"/>
        <v>#VALUE!</v>
      </c>
      <c r="O1294" s="239" t="e">
        <f t="shared" si="1323"/>
        <v>#VALUE!</v>
      </c>
      <c r="P1294" s="239" t="e">
        <f t="shared" si="1323"/>
        <v>#VALUE!</v>
      </c>
      <c r="Q1294" s="239" t="e">
        <f t="shared" si="1323"/>
        <v>#VALUE!</v>
      </c>
      <c r="R1294" s="239" t="e">
        <f t="shared" si="1323"/>
        <v>#VALUE!</v>
      </c>
      <c r="S1294" s="239" t="e">
        <f t="shared" si="1323"/>
        <v>#VALUE!</v>
      </c>
      <c r="T1294" s="239" t="e">
        <f t="shared" si="1323"/>
        <v>#VALUE!</v>
      </c>
      <c r="U1294" s="239" t="e">
        <f t="shared" si="1323"/>
        <v>#VALUE!</v>
      </c>
      <c r="V1294" s="239" t="e">
        <f t="shared" si="1323"/>
        <v>#VALUE!</v>
      </c>
      <c r="W1294" s="239" t="e">
        <f t="shared" si="1323"/>
        <v>#VALUE!</v>
      </c>
      <c r="X1294" s="248" t="e">
        <f t="shared" si="1323"/>
        <v>#VALUE!</v>
      </c>
      <c r="Y1294" s="248" t="e">
        <f t="shared" si="1323"/>
        <v>#VALUE!</v>
      </c>
      <c r="Z1294" s="239" t="e">
        <f t="shared" si="1323"/>
        <v>#VALUE!</v>
      </c>
      <c r="AA1294" s="239" t="e">
        <f t="shared" si="1323"/>
        <v>#VALUE!</v>
      </c>
      <c r="AB1294" s="239">
        <v>0.72450178126384512</v>
      </c>
      <c r="AC1294" s="239">
        <v>0.7374865443895583</v>
      </c>
      <c r="AD1294" s="239">
        <v>1.0226866347338766</v>
      </c>
      <c r="AE1294" s="239" t="e">
        <f>AE1222*100/AE$955</f>
        <v>#VALUE!</v>
      </c>
      <c r="AF1294" s="239">
        <v>1.5012372255715276</v>
      </c>
      <c r="AG1294" s="239">
        <v>1.5025905843977001</v>
      </c>
      <c r="AH1294" s="239">
        <v>1.600686782108949</v>
      </c>
      <c r="AI1294" s="239">
        <v>1.807607316266616</v>
      </c>
      <c r="AJ1294" s="248" t="e">
        <f>AJ1222*100/AJ$955</f>
        <v>#VALUE!</v>
      </c>
      <c r="AK1294" s="248">
        <v>2.0166328823077397</v>
      </c>
      <c r="AL1294" s="248">
        <v>1.93544336255004</v>
      </c>
      <c r="AM1294" s="248">
        <v>1.6316213659752836</v>
      </c>
      <c r="AN1294" s="248">
        <v>2.3338536301233042</v>
      </c>
      <c r="AO1294" s="248" t="e">
        <f>AO1222*100/AO$955</f>
        <v>#VALUE!</v>
      </c>
      <c r="AP1294" s="248">
        <v>1.7196751645407646</v>
      </c>
      <c r="AQ1294" s="248">
        <v>0.92101896188356647</v>
      </c>
      <c r="AR1294" s="248">
        <v>-0.20820205293849514</v>
      </c>
      <c r="AS1294" s="248" t="e">
        <f>AS1222*100/AS$955</f>
        <v>#VALUE!</v>
      </c>
      <c r="AT1294" s="248">
        <v>1.7845555296975462</v>
      </c>
      <c r="AU1294" s="248">
        <v>1.3199177616023963</v>
      </c>
      <c r="AV1294" s="248">
        <v>0.355918509960368</v>
      </c>
      <c r="AW1294" s="248">
        <v>0.81868378659182872</v>
      </c>
      <c r="AX1294" s="248" t="e">
        <f>AX1222*100/AX$955</f>
        <v>#VALUE!</v>
      </c>
      <c r="AY1294" s="248"/>
      <c r="AZ1294" s="248">
        <v>1.0159975734552875</v>
      </c>
      <c r="BA1294" s="248">
        <v>1.234216618077975</v>
      </c>
      <c r="BB1294" s="248">
        <v>1.0216285220064727</v>
      </c>
      <c r="BC1294" s="248">
        <v>-0.46522499973477521</v>
      </c>
      <c r="BD1294" s="248">
        <v>0.97033990168025319</v>
      </c>
      <c r="BE1294" s="248">
        <v>0.48868859329190495</v>
      </c>
      <c r="BF1294" s="248" t="e">
        <f>BF1222*100/BF$955</f>
        <v>#VALUE!</v>
      </c>
      <c r="BG1294" s="248">
        <v>0.52083078870262733</v>
      </c>
      <c r="BH1294" s="248">
        <v>-0.42834617434805672</v>
      </c>
      <c r="BI1294" s="248">
        <v>0.21922801189486188</v>
      </c>
      <c r="BJ1294" s="248">
        <v>0.20618256942882177</v>
      </c>
      <c r="BK1294" s="248">
        <v>-0.32204107806069621</v>
      </c>
      <c r="BL1294" s="248">
        <v>-1.1418124665306777</v>
      </c>
      <c r="BM1294" s="248">
        <v>-0.37856886153780728</v>
      </c>
      <c r="BN1294" s="248">
        <v>-1.5014688353200667</v>
      </c>
      <c r="BO1294" s="248" t="e">
        <f>BO1222*100/BO$955</f>
        <v>#VALUE!</v>
      </c>
      <c r="BP1294" s="248">
        <v>0.35838748657471436</v>
      </c>
      <c r="BQ1294" s="248">
        <v>-0.42064161810644712</v>
      </c>
      <c r="BR1294" s="248">
        <v>-1.3254919461361954</v>
      </c>
      <c r="BS1294" s="248">
        <v>-5.1860489612963834</v>
      </c>
      <c r="BT1294" s="248">
        <v>-1.100434959817471</v>
      </c>
      <c r="BU1294" s="248">
        <v>-1.4759935597744687</v>
      </c>
      <c r="BV1294" s="248">
        <v>-3.5089566743805083</v>
      </c>
      <c r="BW1294" s="248">
        <v>-0.59321111551802364</v>
      </c>
      <c r="BX1294" s="248">
        <v>-0.81665692657064137</v>
      </c>
      <c r="BY1294" s="248">
        <v>-1.0681583113355388</v>
      </c>
      <c r="BZ1294" s="239">
        <v>0.39894539189584127</v>
      </c>
      <c r="CA1294" s="248">
        <f>CA1222*100/CA$955</f>
        <v>0.77524079869170537</v>
      </c>
      <c r="CB1294" s="248">
        <v>0.52899498361900232</v>
      </c>
      <c r="CC1294" s="248">
        <v>0.45127001976495484</v>
      </c>
      <c r="CD1294" s="248">
        <v>-0.39309969288099295</v>
      </c>
      <c r="CE1294" s="248">
        <v>1.1714705130380956</v>
      </c>
      <c r="CF1294" s="248">
        <v>0.60446729579858327</v>
      </c>
      <c r="CG1294" s="248">
        <v>-0.18973258681533767</v>
      </c>
      <c r="CH1294" s="248">
        <v>0.76506776614201488</v>
      </c>
      <c r="CI1294" s="248">
        <v>0.45104656134285337</v>
      </c>
      <c r="CJ1294" s="239">
        <v>0.6789442547014205</v>
      </c>
      <c r="CK1294" s="239">
        <v>0.52840898578778883</v>
      </c>
      <c r="CL1294" s="248">
        <f>CL1222*100/CL$955</f>
        <v>1.7446882007666344</v>
      </c>
      <c r="CM1294" s="248">
        <v>0.38027528201221111</v>
      </c>
      <c r="CN1294" s="248">
        <v>0.86192240754525995</v>
      </c>
      <c r="CO1294" s="248">
        <v>0.99881024012579678</v>
      </c>
      <c r="CP1294" s="248">
        <v>0.95613756622468049</v>
      </c>
      <c r="CQ1294" s="248">
        <v>0.9165687829012118</v>
      </c>
      <c r="CR1294" s="248">
        <v>0.55169638074239591</v>
      </c>
      <c r="CS1294" s="248">
        <v>1.1631922163646313</v>
      </c>
      <c r="CT1294" s="248">
        <v>0.82190385006368349</v>
      </c>
      <c r="CU1294" s="248">
        <v>0.64488662132405783</v>
      </c>
      <c r="CV1294" s="248">
        <v>0.83449431864113177</v>
      </c>
      <c r="CW1294" s="248">
        <v>0.54819506654478023</v>
      </c>
      <c r="CX1294" s="248">
        <v>0.81513640259326914</v>
      </c>
      <c r="CY1294" s="248">
        <v>0.59776765389333253</v>
      </c>
      <c r="CZ1294" s="248">
        <v>-0.16492085442749407</v>
      </c>
      <c r="DA1294" s="248">
        <f t="shared" si="1324"/>
        <v>1.0983567190886812</v>
      </c>
      <c r="DB1294" s="239">
        <v>1.5919664456274809</v>
      </c>
      <c r="DC1294" s="239">
        <v>1.432292136082095</v>
      </c>
      <c r="DD1294" s="239">
        <v>1.0461058748817229</v>
      </c>
      <c r="DE1294" s="239">
        <v>1.1654360360258551</v>
      </c>
      <c r="DF1294" s="239">
        <v>1.0353201736229345</v>
      </c>
      <c r="DG1294" s="239">
        <v>0.56677801856106746</v>
      </c>
      <c r="DH1294" s="239">
        <v>0.88826657196457615</v>
      </c>
      <c r="DI1294" s="239">
        <v>0.70605569226893972</v>
      </c>
      <c r="DJ1294" s="239">
        <v>0.25731115835052581</v>
      </c>
      <c r="DK1294" s="239">
        <v>2.0195373274772841</v>
      </c>
      <c r="DL1294" s="239">
        <v>1.9572140843508474</v>
      </c>
      <c r="DM1294" s="239">
        <v>-1.7255148856649645</v>
      </c>
      <c r="DN1294" s="249">
        <f>DN1222*100/DN$955</f>
        <v>1.5221158101613668</v>
      </c>
      <c r="DO1294" s="239">
        <v>-1.7255148856649645</v>
      </c>
      <c r="DP1294" s="239">
        <v>1.2876252572765927</v>
      </c>
      <c r="DQ1294" s="239">
        <v>1.2431446672073903</v>
      </c>
      <c r="DR1294" s="239">
        <v>3.6657318195178359</v>
      </c>
      <c r="DS1294" s="239">
        <v>0.79017986640427451</v>
      </c>
      <c r="DT1294" s="239">
        <v>0.70516373225724804</v>
      </c>
      <c r="DU1294" s="239">
        <v>0.65075952949766336</v>
      </c>
      <c r="DV1294" s="250">
        <f t="shared" si="1325"/>
        <v>2.0309177096420625</v>
      </c>
      <c r="DW1294" s="251">
        <f t="shared" si="1325"/>
        <v>1.7617114391990323</v>
      </c>
      <c r="DX1294" s="252">
        <f t="shared" si="1325"/>
        <v>-1.9825492697785174</v>
      </c>
      <c r="DY1294" s="27"/>
      <c r="DZ1294" s="239">
        <f>DZ1222*100/DZ$955</f>
        <v>2.2099412590144243</v>
      </c>
      <c r="EA1294" s="27"/>
      <c r="EB1294" s="27"/>
      <c r="EC1294" s="239">
        <f>EC1222*100/EC$955</f>
        <v>2.0532656367525686</v>
      </c>
      <c r="ED1294" s="27"/>
      <c r="EE1294" s="27"/>
      <c r="EF1294" s="239" t="e">
        <f>EF1222*100/EF$955</f>
        <v>#VALUE!</v>
      </c>
      <c r="EI1294" s="239" t="e">
        <f>EI1222*100/EI$955</f>
        <v>#VALUE!</v>
      </c>
      <c r="EJ1294" s="27"/>
      <c r="EK1294" s="27"/>
      <c r="EL1294" s="239" t="e">
        <f>EL1222*100/EL$955</f>
        <v>#VALUE!</v>
      </c>
      <c r="EM1294" s="27"/>
      <c r="EN1294" s="27"/>
      <c r="EO1294" s="239" t="e">
        <f>EO1222*100/EO$955</f>
        <v>#VALUE!</v>
      </c>
      <c r="EP1294" s="27"/>
      <c r="EQ1294" s="27"/>
      <c r="ER1294" s="27"/>
      <c r="ES1294" s="27"/>
      <c r="ET1294" s="27"/>
      <c r="EU1294" s="27"/>
      <c r="EV1294" s="27"/>
      <c r="EW1294" s="27"/>
      <c r="EX1294" s="27"/>
      <c r="EY1294" s="27"/>
      <c r="EZ1294" s="27"/>
      <c r="FA1294" s="27"/>
      <c r="FB1294" s="27"/>
      <c r="FC1294" s="27"/>
      <c r="FD1294" s="27"/>
      <c r="FE1294" s="27"/>
      <c r="FF1294" s="27"/>
      <c r="FG1294" s="27"/>
      <c r="FH1294" s="27"/>
    </row>
    <row r="1295" spans="1:164" ht="15.5" x14ac:dyDescent="0.35">
      <c r="A1295" s="247" t="s">
        <v>464</v>
      </c>
      <c r="B1295" s="239" t="e">
        <f t="shared" si="1323"/>
        <v>#VALUE!</v>
      </c>
      <c r="C1295" s="239" t="e">
        <f t="shared" si="1323"/>
        <v>#REF!</v>
      </c>
      <c r="D1295" s="239" t="e">
        <f t="shared" si="1323"/>
        <v>#REF!</v>
      </c>
      <c r="E1295" s="239" t="e">
        <f t="shared" si="1323"/>
        <v>#REF!</v>
      </c>
      <c r="F1295" s="239" t="e">
        <f t="shared" si="1323"/>
        <v>#REF!</v>
      </c>
      <c r="G1295" s="239" t="e">
        <f t="shared" si="1323"/>
        <v>#REF!</v>
      </c>
      <c r="H1295" s="239" t="e">
        <f t="shared" si="1323"/>
        <v>#REF!</v>
      </c>
      <c r="I1295" s="239" t="e">
        <f t="shared" si="1323"/>
        <v>#REF!</v>
      </c>
      <c r="J1295" s="239" t="e">
        <f t="shared" si="1323"/>
        <v>#REF!</v>
      </c>
      <c r="K1295" s="239" t="e">
        <f t="shared" si="1323"/>
        <v>#REF!</v>
      </c>
      <c r="L1295" s="239" t="e">
        <f t="shared" si="1323"/>
        <v>#REF!</v>
      </c>
      <c r="M1295" s="239" t="e">
        <f t="shared" si="1323"/>
        <v>#REF!</v>
      </c>
      <c r="N1295" s="239" t="e">
        <f t="shared" si="1323"/>
        <v>#REF!</v>
      </c>
      <c r="O1295" s="239" t="e">
        <f t="shared" si="1323"/>
        <v>#VALUE!</v>
      </c>
      <c r="P1295" s="239" t="e">
        <f t="shared" si="1323"/>
        <v>#VALUE!</v>
      </c>
      <c r="Q1295" s="239" t="e">
        <f t="shared" si="1323"/>
        <v>#VALUE!</v>
      </c>
      <c r="R1295" s="239" t="e">
        <f t="shared" si="1323"/>
        <v>#VALUE!</v>
      </c>
      <c r="S1295" s="239" t="e">
        <f t="shared" si="1323"/>
        <v>#VALUE!</v>
      </c>
      <c r="T1295" s="239" t="e">
        <f t="shared" si="1323"/>
        <v>#VALUE!</v>
      </c>
      <c r="U1295" s="239" t="e">
        <f t="shared" si="1323"/>
        <v>#VALUE!</v>
      </c>
      <c r="V1295" s="239" t="e">
        <f t="shared" si="1323"/>
        <v>#VALUE!</v>
      </c>
      <c r="W1295" s="239" t="e">
        <f t="shared" si="1323"/>
        <v>#VALUE!</v>
      </c>
      <c r="X1295" s="248" t="e">
        <f t="shared" si="1323"/>
        <v>#VALUE!</v>
      </c>
      <c r="Y1295" s="248" t="e">
        <f t="shared" si="1323"/>
        <v>#VALUE!</v>
      </c>
      <c r="Z1295" s="239" t="e">
        <f t="shared" si="1323"/>
        <v>#VALUE!</v>
      </c>
      <c r="AA1295" s="239" t="e">
        <f t="shared" si="1323"/>
        <v>#VALUE!</v>
      </c>
      <c r="AB1295" s="239">
        <v>-3.3060501743087298E-3</v>
      </c>
      <c r="AC1295" s="239">
        <v>0.12457784358454654</v>
      </c>
      <c r="AD1295" s="239">
        <v>-4.3482026185094801E-2</v>
      </c>
      <c r="AE1295" s="239" t="e">
        <f>AE1223*100/AE$955</f>
        <v>#VALUE!</v>
      </c>
      <c r="AF1295" s="239">
        <v>-1.4066386976731353</v>
      </c>
      <c r="AG1295" s="239">
        <v>0.44543786894151927</v>
      </c>
      <c r="AH1295" s="239">
        <v>-1.1614495151038307</v>
      </c>
      <c r="AI1295" s="239">
        <v>-1.1642007012403475</v>
      </c>
      <c r="AJ1295" s="248" t="e">
        <f>AJ1223*100/AJ$955</f>
        <v>#VALUE!</v>
      </c>
      <c r="AK1295" s="248">
        <v>-0.265076261721234</v>
      </c>
      <c r="AL1295" s="248">
        <v>0.26704509110516678</v>
      </c>
      <c r="AM1295" s="248">
        <v>6.938009738198575E-2</v>
      </c>
      <c r="AN1295" s="248">
        <v>-0.40474390680825134</v>
      </c>
      <c r="AO1295" s="248" t="e">
        <f>AO1223*100/AO$955</f>
        <v>#VALUE!</v>
      </c>
      <c r="AP1295" s="248">
        <v>-0.61177791939777371</v>
      </c>
      <c r="AQ1295" s="248">
        <v>-0.65628829248789589</v>
      </c>
      <c r="AR1295" s="248">
        <v>0.26126153672694791</v>
      </c>
      <c r="AS1295" s="248" t="e">
        <f>AS1223*100/AS$955</f>
        <v>#VALUE!</v>
      </c>
      <c r="AT1295" s="248">
        <v>-0.27791862933994216</v>
      </c>
      <c r="AU1295" s="248">
        <v>-1.1276312987803829</v>
      </c>
      <c r="AV1295" s="248">
        <v>-0.62745300405833826</v>
      </c>
      <c r="AW1295" s="248">
        <v>-1.30009350629033</v>
      </c>
      <c r="AX1295" s="248" t="e">
        <f>AX1223*100/AX$955</f>
        <v>#VALUE!</v>
      </c>
      <c r="AY1295" s="248"/>
      <c r="AZ1295" s="248">
        <v>-0.42698275182897238</v>
      </c>
      <c r="BA1295" s="248">
        <v>-0.12767692589060972</v>
      </c>
      <c r="BB1295" s="248">
        <v>-0.22062802605369256</v>
      </c>
      <c r="BC1295" s="248">
        <v>-1.7899080227049585E-2</v>
      </c>
      <c r="BD1295" s="248">
        <v>-0.23621498658913404</v>
      </c>
      <c r="BE1295" s="248">
        <v>-0.13775561745829351</v>
      </c>
      <c r="BF1295" s="248" t="e">
        <f>BF1223*100/BF$955</f>
        <v>#VALUE!</v>
      </c>
      <c r="BG1295" s="248">
        <v>0.57518201167162675</v>
      </c>
      <c r="BH1295" s="248">
        <v>0.49929543693748152</v>
      </c>
      <c r="BI1295" s="248">
        <v>0.29877271836971625</v>
      </c>
      <c r="BJ1295" s="248">
        <v>-0.30808236427052288</v>
      </c>
      <c r="BK1295" s="248">
        <v>0.38775564868909523</v>
      </c>
      <c r="BL1295" s="248">
        <v>0.30644043188955372</v>
      </c>
      <c r="BM1295" s="248">
        <v>0.63283727900743447</v>
      </c>
      <c r="BN1295" s="248">
        <v>0.63021381587182046</v>
      </c>
      <c r="BO1295" s="248" t="e">
        <f>BO1223*100/BO$955</f>
        <v>#VALUE!</v>
      </c>
      <c r="BP1295" s="248">
        <v>-3.9156607742563208E-2</v>
      </c>
      <c r="BQ1295" s="248">
        <v>-0.74542052803298986</v>
      </c>
      <c r="BR1295" s="248">
        <v>2.9175349629314451E-2</v>
      </c>
      <c r="BS1295" s="248">
        <v>-3.0876613219003767E-2</v>
      </c>
      <c r="BT1295" s="248">
        <v>-0.46083392176640642</v>
      </c>
      <c r="BU1295" s="248">
        <v>-0.44033293322407496</v>
      </c>
      <c r="BV1295" s="248">
        <v>-0.39935712833752623</v>
      </c>
      <c r="BW1295" s="248">
        <v>-0.2362724914499644</v>
      </c>
      <c r="BX1295" s="248">
        <v>-0.2172842881358428</v>
      </c>
      <c r="BY1295" s="248">
        <v>-0.21868768447525011</v>
      </c>
      <c r="BZ1295" s="239">
        <v>-0.40111417577435499</v>
      </c>
      <c r="CA1295" s="248">
        <f>CA1223*100/CA$955</f>
        <v>9.6000487763066217E-2</v>
      </c>
      <c r="CB1295" s="248">
        <v>0.12408004868619693</v>
      </c>
      <c r="CC1295" s="248">
        <v>0.12370901889754271</v>
      </c>
      <c r="CD1295" s="248">
        <v>0.12968211980254127</v>
      </c>
      <c r="CE1295" s="248">
        <v>1.8518367886154476</v>
      </c>
      <c r="CF1295" s="248">
        <v>1.9944069125387873</v>
      </c>
      <c r="CG1295" s="248">
        <v>2.1033093686271425</v>
      </c>
      <c r="CH1295" s="248">
        <v>1.7008016134066897</v>
      </c>
      <c r="CI1295" s="248">
        <v>1.7483251349436568</v>
      </c>
      <c r="CJ1295" s="239">
        <v>1.5117733895739467</v>
      </c>
      <c r="CK1295" s="239">
        <v>2.519260380589913</v>
      </c>
      <c r="CL1295" s="248">
        <f>CL1223*100/CL$955</f>
        <v>0.47847555356281529</v>
      </c>
      <c r="CM1295" s="248">
        <v>-1.0345878303579104</v>
      </c>
      <c r="CN1295" s="248">
        <v>0.44294969679348178</v>
      </c>
      <c r="CO1295" s="248">
        <v>0.41374992945013639</v>
      </c>
      <c r="CP1295" s="248">
        <v>0.1717055778205617</v>
      </c>
      <c r="CQ1295" s="248">
        <v>0.14738728691291086</v>
      </c>
      <c r="CR1295" s="248">
        <v>0.1577193956069125</v>
      </c>
      <c r="CS1295" s="248">
        <v>-1.4494087811891194</v>
      </c>
      <c r="CT1295" s="248">
        <v>-1.545676062712604</v>
      </c>
      <c r="CU1295" s="248">
        <v>-1.6902295117966701</v>
      </c>
      <c r="CV1295" s="248">
        <v>-2.2914681183116672</v>
      </c>
      <c r="CW1295" s="248">
        <v>-2.5281738209428206</v>
      </c>
      <c r="CX1295" s="248">
        <v>-1.9850859703426322</v>
      </c>
      <c r="CY1295" s="248">
        <v>-2.1619153746814446</v>
      </c>
      <c r="CZ1295" s="248">
        <v>-2.1022503554662455</v>
      </c>
      <c r="DA1295" s="248">
        <f t="shared" si="1324"/>
        <v>-0.96680497700017531</v>
      </c>
      <c r="DB1295" s="239">
        <v>-9.4393110202102712E-2</v>
      </c>
      <c r="DC1295" s="239">
        <v>-0.10057823345091528</v>
      </c>
      <c r="DD1295" s="239">
        <v>-0.10274117456338538</v>
      </c>
      <c r="DE1295" s="239">
        <v>0.46596445281473758</v>
      </c>
      <c r="DF1295" s="239">
        <v>0.4796935942279108</v>
      </c>
      <c r="DG1295" s="239">
        <v>0.50013710250276089</v>
      </c>
      <c r="DH1295" s="239">
        <v>0.14030887443139961</v>
      </c>
      <c r="DI1295" s="239">
        <v>0.14268932186933561</v>
      </c>
      <c r="DJ1295" s="239">
        <v>0.15979538429867773</v>
      </c>
      <c r="DK1295" s="239">
        <v>0.23821668552341402</v>
      </c>
      <c r="DL1295" s="239">
        <v>0.24262543085712412</v>
      </c>
      <c r="DM1295" s="239">
        <v>-1.2469620067373111</v>
      </c>
      <c r="DN1295" s="249">
        <f>DN1223*100/DN$955</f>
        <v>-0.59414296636695563</v>
      </c>
      <c r="DO1295" s="239">
        <v>-1.2469620067373111</v>
      </c>
      <c r="DP1295" s="239">
        <v>0.16884690413281869</v>
      </c>
      <c r="DQ1295" s="239">
        <v>0.17132615699109632</v>
      </c>
      <c r="DR1295" s="239">
        <v>0.85357378763132008</v>
      </c>
      <c r="DS1295" s="239">
        <v>-0.32456406023729695</v>
      </c>
      <c r="DT1295" s="239">
        <v>-0.33895049963441598</v>
      </c>
      <c r="DU1295" s="239">
        <v>1.1836222083438974</v>
      </c>
      <c r="DV1295" s="250">
        <f t="shared" si="1325"/>
        <v>0.89899270178920765</v>
      </c>
      <c r="DW1295" s="251">
        <f t="shared" si="1325"/>
        <v>0.90519919002234805</v>
      </c>
      <c r="DX1295" s="252">
        <f t="shared" si="1325"/>
        <v>1.7163701346663249</v>
      </c>
      <c r="DY1295" s="27"/>
      <c r="DZ1295" s="239">
        <f>DZ1223*100/DZ$955</f>
        <v>-5.5902281966081942E-2</v>
      </c>
      <c r="EA1295" s="27"/>
      <c r="EB1295" s="27"/>
      <c r="EC1295" s="239">
        <f>EC1223*100/EC$955</f>
        <v>-0.51325843466343057</v>
      </c>
      <c r="ED1295" s="27"/>
      <c r="EE1295" s="27"/>
      <c r="EF1295" s="239" t="e">
        <f>EF1223*100/EF$955</f>
        <v>#VALUE!</v>
      </c>
      <c r="EI1295" s="239" t="e">
        <f>EI1223*100/EI$955</f>
        <v>#VALUE!</v>
      </c>
      <c r="EJ1295" s="27"/>
      <c r="EK1295" s="27"/>
      <c r="EL1295" s="239" t="e">
        <f>EL1223*100/EL$955</f>
        <v>#VALUE!</v>
      </c>
      <c r="EM1295" s="27"/>
      <c r="EN1295" s="27"/>
      <c r="EO1295" s="239" t="e">
        <f>EO1223*100/EO$955</f>
        <v>#VALUE!</v>
      </c>
      <c r="EP1295" s="27"/>
      <c r="EQ1295" s="27"/>
      <c r="ER1295" s="27"/>
      <c r="ES1295" s="27"/>
      <c r="ET1295" s="27"/>
      <c r="EU1295" s="27"/>
      <c r="EV1295" s="27"/>
      <c r="EW1295" s="27"/>
      <c r="EX1295" s="27"/>
      <c r="EY1295" s="27"/>
      <c r="EZ1295" s="27"/>
      <c r="FA1295" s="27"/>
      <c r="FB1295" s="27"/>
      <c r="FC1295" s="27"/>
      <c r="FD1295" s="27"/>
      <c r="FE1295" s="27"/>
      <c r="FF1295" s="27"/>
      <c r="FG1295" s="27"/>
      <c r="FH1295" s="27"/>
    </row>
    <row r="1296" spans="1:164" ht="15.5" x14ac:dyDescent="0.35">
      <c r="A1296" s="247" t="s">
        <v>465</v>
      </c>
      <c r="B1296" s="239"/>
      <c r="C1296" s="239"/>
      <c r="D1296" s="239"/>
      <c r="E1296" s="239"/>
      <c r="F1296" s="239"/>
      <c r="G1296" s="239"/>
      <c r="H1296" s="239"/>
      <c r="I1296" s="239"/>
      <c r="J1296" s="239"/>
      <c r="K1296" s="239"/>
      <c r="L1296" s="239"/>
      <c r="M1296" s="239"/>
      <c r="N1296" s="239"/>
      <c r="O1296" s="239"/>
      <c r="P1296" s="239"/>
      <c r="Q1296" s="239"/>
      <c r="R1296" s="239"/>
      <c r="S1296" s="239"/>
      <c r="T1296" s="239"/>
      <c r="U1296" s="239"/>
      <c r="V1296" s="239"/>
      <c r="W1296" s="239"/>
      <c r="X1296" s="248"/>
      <c r="Y1296" s="248"/>
      <c r="Z1296" s="239"/>
      <c r="AA1296" s="239"/>
      <c r="AB1296" s="239"/>
      <c r="AC1296" s="239"/>
      <c r="AD1296" s="239"/>
      <c r="AE1296" s="239"/>
      <c r="AF1296" s="239"/>
      <c r="AG1296" s="239"/>
      <c r="AH1296" s="239"/>
      <c r="AI1296" s="239"/>
      <c r="AJ1296" s="248"/>
      <c r="AK1296" s="248"/>
      <c r="AL1296" s="248"/>
      <c r="AM1296" s="248"/>
      <c r="AN1296" s="248"/>
      <c r="AO1296" s="248"/>
      <c r="AP1296" s="248"/>
      <c r="AQ1296" s="248"/>
      <c r="AR1296" s="248"/>
      <c r="AS1296" s="248"/>
      <c r="AT1296" s="248"/>
      <c r="AU1296" s="248"/>
      <c r="AV1296" s="248"/>
      <c r="AW1296" s="248"/>
      <c r="AX1296" s="248"/>
      <c r="AY1296" s="248"/>
      <c r="AZ1296" s="248"/>
      <c r="BA1296" s="248"/>
      <c r="BB1296" s="248"/>
      <c r="BC1296" s="248"/>
      <c r="BD1296" s="248"/>
      <c r="BE1296" s="248"/>
      <c r="BF1296" s="248"/>
      <c r="BG1296" s="248"/>
      <c r="BH1296" s="248"/>
      <c r="BI1296" s="248"/>
      <c r="BJ1296" s="248"/>
      <c r="BK1296" s="248"/>
      <c r="BL1296" s="248"/>
      <c r="BM1296" s="248"/>
      <c r="BN1296" s="248"/>
      <c r="BO1296" s="248"/>
      <c r="BP1296" s="248"/>
      <c r="BQ1296" s="248"/>
      <c r="BR1296" s="248"/>
      <c r="BS1296" s="248"/>
      <c r="BT1296" s="248"/>
      <c r="BU1296" s="248"/>
      <c r="BV1296" s="248"/>
      <c r="BW1296" s="248"/>
      <c r="BX1296" s="248"/>
      <c r="BY1296" s="248"/>
      <c r="BZ1296" s="239"/>
      <c r="CA1296" s="248"/>
      <c r="CB1296" s="248"/>
      <c r="CC1296" s="248"/>
      <c r="CD1296" s="248"/>
      <c r="CE1296" s="248"/>
      <c r="CF1296" s="248"/>
      <c r="CG1296" s="248"/>
      <c r="CH1296" s="248"/>
      <c r="CI1296" s="248"/>
      <c r="CJ1296" s="239"/>
      <c r="CK1296" s="239"/>
      <c r="CL1296" s="248"/>
      <c r="CM1296" s="248"/>
      <c r="CN1296" s="248"/>
      <c r="CO1296" s="248"/>
      <c r="CP1296" s="248"/>
      <c r="CQ1296" s="248"/>
      <c r="CR1296" s="248"/>
      <c r="CS1296" s="248"/>
      <c r="CT1296" s="248"/>
      <c r="CU1296" s="248"/>
      <c r="CV1296" s="248"/>
      <c r="CW1296" s="248"/>
      <c r="CX1296" s="248"/>
      <c r="CY1296" s="248"/>
      <c r="CZ1296" s="248"/>
      <c r="DA1296" s="248"/>
      <c r="DB1296" s="239"/>
      <c r="DC1296" s="239"/>
      <c r="DD1296" s="239"/>
      <c r="DE1296" s="239"/>
      <c r="DF1296" s="239"/>
      <c r="DG1296" s="239"/>
      <c r="DH1296" s="239"/>
      <c r="DI1296" s="239"/>
      <c r="DJ1296" s="239"/>
      <c r="DK1296" s="239"/>
      <c r="DL1296" s="239"/>
      <c r="DM1296" s="239"/>
      <c r="DN1296" s="249"/>
      <c r="DO1296" s="239"/>
      <c r="DP1296" s="239"/>
      <c r="DQ1296" s="239"/>
      <c r="DR1296" s="239"/>
      <c r="DS1296" s="239"/>
      <c r="DT1296" s="239"/>
      <c r="DU1296" s="239"/>
      <c r="DV1296" s="250"/>
      <c r="DW1296" s="251"/>
      <c r="DX1296" s="252"/>
      <c r="DY1296" s="27"/>
      <c r="DZ1296" s="239"/>
      <c r="EA1296" s="27"/>
      <c r="EB1296" s="27"/>
      <c r="EC1296" s="239"/>
      <c r="ED1296" s="27"/>
      <c r="EE1296" s="27"/>
      <c r="EF1296" s="239"/>
      <c r="EI1296" s="239"/>
      <c r="EJ1296" s="27"/>
      <c r="EK1296" s="27"/>
      <c r="EL1296" s="239"/>
      <c r="EM1296" s="27"/>
      <c r="EN1296" s="27"/>
      <c r="EO1296" s="239"/>
      <c r="EP1296" s="27"/>
      <c r="EQ1296" s="27"/>
      <c r="ER1296" s="27"/>
      <c r="ES1296" s="27"/>
      <c r="ET1296" s="27"/>
      <c r="EU1296" s="27"/>
      <c r="EV1296" s="27"/>
      <c r="EW1296" s="27"/>
      <c r="EX1296" s="27"/>
      <c r="EY1296" s="27"/>
      <c r="EZ1296" s="27"/>
      <c r="FA1296" s="27"/>
      <c r="FB1296" s="27"/>
      <c r="FC1296" s="27"/>
      <c r="FD1296" s="27"/>
      <c r="FE1296" s="27"/>
      <c r="FF1296" s="27"/>
      <c r="FG1296" s="27"/>
      <c r="FH1296" s="27"/>
    </row>
    <row r="1297" spans="1:164" ht="15.5" x14ac:dyDescent="0.35">
      <c r="A1297" s="247" t="s">
        <v>466</v>
      </c>
      <c r="B1297" s="239" t="e">
        <f t="shared" ref="B1297:AA1299" si="1326">B1225*100/B$955</f>
        <v>#VALUE!</v>
      </c>
      <c r="C1297" s="239" t="e">
        <f t="shared" si="1326"/>
        <v>#VALUE!</v>
      </c>
      <c r="D1297" s="239" t="e">
        <f t="shared" si="1326"/>
        <v>#VALUE!</v>
      </c>
      <c r="E1297" s="239" t="e">
        <f t="shared" si="1326"/>
        <v>#VALUE!</v>
      </c>
      <c r="F1297" s="239" t="e">
        <f t="shared" si="1326"/>
        <v>#VALUE!</v>
      </c>
      <c r="G1297" s="239" t="e">
        <f t="shared" si="1326"/>
        <v>#VALUE!</v>
      </c>
      <c r="H1297" s="239" t="e">
        <f t="shared" si="1326"/>
        <v>#VALUE!</v>
      </c>
      <c r="I1297" s="239" t="e">
        <f t="shared" si="1326"/>
        <v>#VALUE!</v>
      </c>
      <c r="J1297" s="239" t="e">
        <f t="shared" si="1326"/>
        <v>#VALUE!</v>
      </c>
      <c r="K1297" s="239" t="e">
        <f t="shared" si="1326"/>
        <v>#VALUE!</v>
      </c>
      <c r="L1297" s="239" t="e">
        <f t="shared" si="1326"/>
        <v>#VALUE!</v>
      </c>
      <c r="M1297" s="239" t="e">
        <f t="shared" si="1326"/>
        <v>#REF!</v>
      </c>
      <c r="N1297" s="239" t="e">
        <f t="shared" si="1326"/>
        <v>#REF!</v>
      </c>
      <c r="O1297" s="239" t="e">
        <f t="shared" si="1326"/>
        <v>#REF!</v>
      </c>
      <c r="P1297" s="239" t="e">
        <f t="shared" si="1326"/>
        <v>#REF!</v>
      </c>
      <c r="Q1297" s="239" t="e">
        <f t="shared" si="1326"/>
        <v>#REF!</v>
      </c>
      <c r="R1297" s="239" t="e">
        <f t="shared" si="1326"/>
        <v>#VALUE!</v>
      </c>
      <c r="S1297" s="239" t="e">
        <f t="shared" si="1326"/>
        <v>#VALUE!</v>
      </c>
      <c r="T1297" s="239" t="e">
        <f t="shared" si="1326"/>
        <v>#VALUE!</v>
      </c>
      <c r="U1297" s="239" t="e">
        <f t="shared" si="1326"/>
        <v>#VALUE!</v>
      </c>
      <c r="V1297" s="239" t="e">
        <f t="shared" si="1326"/>
        <v>#VALUE!</v>
      </c>
      <c r="W1297" s="239" t="e">
        <f t="shared" si="1326"/>
        <v>#VALUE!</v>
      </c>
      <c r="X1297" s="248" t="e">
        <f t="shared" si="1326"/>
        <v>#VALUE!</v>
      </c>
      <c r="Y1297" s="248" t="e">
        <f t="shared" si="1326"/>
        <v>#VALUE!</v>
      </c>
      <c r="Z1297" s="239" t="e">
        <f t="shared" si="1326"/>
        <v>#VALUE!</v>
      </c>
      <c r="AA1297" s="239" t="e">
        <f t="shared" si="1326"/>
        <v>#VALUE!</v>
      </c>
      <c r="AB1297" s="239">
        <v>1.950958802837</v>
      </c>
      <c r="AC1297" s="239">
        <v>2.3086449997061886</v>
      </c>
      <c r="AD1297" s="239">
        <v>1.267378618795749</v>
      </c>
      <c r="AE1297" s="239" t="e">
        <f>AE1225*100/AE$955</f>
        <v>#VALUE!</v>
      </c>
      <c r="AF1297" s="239">
        <v>2.6341748106868046</v>
      </c>
      <c r="AG1297" s="239">
        <v>-0.81858866439950206</v>
      </c>
      <c r="AH1297" s="239">
        <v>-0.90817793853850504</v>
      </c>
      <c r="AI1297" s="239">
        <v>-2.0311926295178946</v>
      </c>
      <c r="AJ1297" s="248" t="e">
        <f>AJ1225*100/AJ$955</f>
        <v>#VALUE!</v>
      </c>
      <c r="AK1297" s="248">
        <v>-4.1760576839184207</v>
      </c>
      <c r="AL1297" s="248">
        <v>-3.9874342555650402</v>
      </c>
      <c r="AM1297" s="248">
        <v>-5.3876585627336633</v>
      </c>
      <c r="AN1297" s="248">
        <v>-4.7337065832817258</v>
      </c>
      <c r="AO1297" s="248" t="e">
        <f>AO1225*100/AO$955</f>
        <v>#VALUE!</v>
      </c>
      <c r="AP1297" s="248">
        <v>-4.3458513988901482</v>
      </c>
      <c r="AQ1297" s="248">
        <v>-3.7865910869019039</v>
      </c>
      <c r="AR1297" s="248">
        <v>-4.8056081588070825</v>
      </c>
      <c r="AS1297" s="248" t="e">
        <f>AS1225*100/AS$955</f>
        <v>#VALUE!</v>
      </c>
      <c r="AT1297" s="248">
        <v>0.65686689962280276</v>
      </c>
      <c r="AU1297" s="248">
        <v>-1.7343812450207801</v>
      </c>
      <c r="AV1297" s="248">
        <v>-0.90729018033183562</v>
      </c>
      <c r="AW1297" s="248">
        <v>-1.1880752006964885</v>
      </c>
      <c r="AX1297" s="248" t="e">
        <f>AX1225*100/AX$955</f>
        <v>#VALUE!</v>
      </c>
      <c r="AY1297" s="248"/>
      <c r="AZ1297" s="248">
        <v>1.2453279579354384</v>
      </c>
      <c r="BA1297" s="248">
        <v>-1.1112612528069303E-2</v>
      </c>
      <c r="BB1297" s="248">
        <v>0.74095281801174206</v>
      </c>
      <c r="BC1297" s="248">
        <v>-0.35132116558277543</v>
      </c>
      <c r="BD1297" s="248">
        <v>0.36622468820700177</v>
      </c>
      <c r="BE1297" s="248">
        <v>-0.85149091198180227</v>
      </c>
      <c r="BF1297" s="248" t="e">
        <f>BF1225*100/BF$955</f>
        <v>#VALUE!</v>
      </c>
      <c r="BG1297" s="248">
        <v>0.5567057831167217</v>
      </c>
      <c r="BH1297" s="248">
        <v>-0.19310706661076901</v>
      </c>
      <c r="BI1297" s="248">
        <v>1.0113724571619735</v>
      </c>
      <c r="BJ1297" s="248">
        <v>-0.7571055275441344</v>
      </c>
      <c r="BK1297" s="248">
        <v>1.060358118273675</v>
      </c>
      <c r="BL1297" s="248">
        <v>-0.39700528065039548</v>
      </c>
      <c r="BM1297" s="248">
        <v>1.4186897005054189</v>
      </c>
      <c r="BN1297" s="248">
        <v>-0.32579157102020717</v>
      </c>
      <c r="BO1297" s="248" t="e">
        <f>BO1225*100/BO$955</f>
        <v>#VALUE!</v>
      </c>
      <c r="BP1297" s="248">
        <v>0.85786161532481797</v>
      </c>
      <c r="BQ1297" s="248">
        <v>0.44976341338158737</v>
      </c>
      <c r="BR1297" s="248">
        <v>-2.4537210805121203</v>
      </c>
      <c r="BS1297" s="248">
        <v>-7.4523400117674568</v>
      </c>
      <c r="BT1297" s="248">
        <v>-3.06068301512073</v>
      </c>
      <c r="BU1297" s="248">
        <v>-6.0933556093217822</v>
      </c>
      <c r="BV1297" s="248">
        <v>-8.9701039311895805</v>
      </c>
      <c r="BW1297" s="248">
        <v>-0.31378717645075471</v>
      </c>
      <c r="BX1297" s="248">
        <v>-2.1481803279270903</v>
      </c>
      <c r="BY1297" s="248">
        <v>-3.1930802959301454</v>
      </c>
      <c r="BZ1297" s="239">
        <v>-1.1982119124774528</v>
      </c>
      <c r="CA1297" s="248">
        <f>CA1225*100/CA$955</f>
        <v>-1.6009284057361757</v>
      </c>
      <c r="CB1297" s="248">
        <v>0.8081775632664534</v>
      </c>
      <c r="CC1297" s="248">
        <v>0.5155878709524091</v>
      </c>
      <c r="CD1297" s="248">
        <v>-1.5312794486017756</v>
      </c>
      <c r="CE1297" s="248">
        <v>0.49592600650831503</v>
      </c>
      <c r="CF1297" s="248">
        <v>-1.3727595576471205</v>
      </c>
      <c r="CG1297" s="248">
        <v>-2.3926030991191616</v>
      </c>
      <c r="CH1297" s="248">
        <v>0.44336853793927627</v>
      </c>
      <c r="CI1297" s="248">
        <v>-0.16687178922313312</v>
      </c>
      <c r="CJ1297" s="239">
        <v>0.63025016173822834</v>
      </c>
      <c r="CK1297" s="239">
        <v>-1.1126263394408666</v>
      </c>
      <c r="CL1297" s="248">
        <f>CL1225*100/CL$955</f>
        <v>-0.99417772842950958</v>
      </c>
      <c r="CM1297" s="248">
        <v>1.276905629789451</v>
      </c>
      <c r="CN1297" s="248">
        <v>1.0807162860982054</v>
      </c>
      <c r="CO1297" s="248">
        <v>1.1970507869291671</v>
      </c>
      <c r="CP1297" s="248">
        <v>2.6735840440865832</v>
      </c>
      <c r="CQ1297" s="248">
        <v>1.0322537731476775</v>
      </c>
      <c r="CR1297" s="248">
        <v>-0.62270105321301883</v>
      </c>
      <c r="CS1297" s="248">
        <v>2.6364794923051682</v>
      </c>
      <c r="CT1297" s="248">
        <v>1.4731226864909002</v>
      </c>
      <c r="CU1297" s="248">
        <v>0.34653341390043724</v>
      </c>
      <c r="CV1297" s="248">
        <v>1.7782433664916153</v>
      </c>
      <c r="CW1297" s="248">
        <v>1.4989085997602227</v>
      </c>
      <c r="CX1297" s="248">
        <v>1.3305895993137375</v>
      </c>
      <c r="CY1297" s="248">
        <v>1.4163821215588419</v>
      </c>
      <c r="CZ1297" s="248">
        <v>1.3808371034678364</v>
      </c>
      <c r="DA1297" s="248">
        <f t="shared" ref="DA1297:DA1299" si="1327">DA1225*100/DA$955</f>
        <v>2.3012465049916293</v>
      </c>
      <c r="DB1297" s="239">
        <v>1.893042369912644</v>
      </c>
      <c r="DC1297" s="239">
        <v>1.0242035287663644</v>
      </c>
      <c r="DD1297" s="239">
        <v>-0.55871875968387552</v>
      </c>
      <c r="DE1297" s="239">
        <v>1.5928240805688139</v>
      </c>
      <c r="DF1297" s="239">
        <v>0.79097283376090455</v>
      </c>
      <c r="DG1297" s="239">
        <v>-5.0832759835070804E-3</v>
      </c>
      <c r="DH1297" s="239">
        <v>1.0787281632897328</v>
      </c>
      <c r="DI1297" s="239">
        <v>0.43999355106402455</v>
      </c>
      <c r="DJ1297" s="239">
        <v>9.0000559580759761E-3</v>
      </c>
      <c r="DK1297" s="239">
        <v>-0.83991498133106945</v>
      </c>
      <c r="DL1297" s="239">
        <v>-1.3224243509419404</v>
      </c>
      <c r="DM1297" s="239">
        <v>2.3699877822824313</v>
      </c>
      <c r="DN1297" s="249">
        <f>DN1225*100/DN$955</f>
        <v>-0.16984094278571174</v>
      </c>
      <c r="DO1297" s="239">
        <v>2.3699877822824313</v>
      </c>
      <c r="DP1297" s="239">
        <v>0.49648275457256852</v>
      </c>
      <c r="DQ1297" s="239">
        <v>-0.21410348270499285</v>
      </c>
      <c r="DR1297" s="239">
        <v>-3.1542075995623549</v>
      </c>
      <c r="DS1297" s="239">
        <v>1.631397096464174</v>
      </c>
      <c r="DT1297" s="239">
        <v>0.91097463758564123</v>
      </c>
      <c r="DU1297" s="239">
        <v>-1.596525600226087</v>
      </c>
      <c r="DV1297" s="250">
        <f t="shared" ref="DV1297:DX1299" si="1328">DV1225*100/DV$955</f>
        <v>-0.43227921733537039</v>
      </c>
      <c r="DW1297" s="251">
        <f t="shared" si="1328"/>
        <v>-0.60135988526008799</v>
      </c>
      <c r="DX1297" s="252">
        <f t="shared" si="1328"/>
        <v>0.68377139349050164</v>
      </c>
      <c r="DY1297" s="27"/>
      <c r="DZ1297" s="239">
        <f>DZ1225*100/DZ$955</f>
        <v>1.6276958219323536</v>
      </c>
      <c r="EA1297" s="27"/>
      <c r="EB1297" s="27"/>
      <c r="EC1297" s="239">
        <f>EC1225*100/EC$955</f>
        <v>2.0007533250424685</v>
      </c>
      <c r="ED1297" s="27"/>
      <c r="EE1297" s="27"/>
      <c r="EF1297" s="239" t="e">
        <f>EF1225*100/EF$955</f>
        <v>#VALUE!</v>
      </c>
      <c r="EI1297" s="239" t="e">
        <f>EI1225*100/EI$955</f>
        <v>#VALUE!</v>
      </c>
      <c r="EJ1297" s="27"/>
      <c r="EK1297" s="27"/>
      <c r="EL1297" s="239" t="e">
        <f>EL1225*100/EL$955</f>
        <v>#VALUE!</v>
      </c>
      <c r="EM1297" s="27"/>
      <c r="EN1297" s="27"/>
      <c r="EO1297" s="239" t="e">
        <f>EO1225*100/EO$955</f>
        <v>#VALUE!</v>
      </c>
      <c r="EP1297" s="27"/>
      <c r="EQ1297" s="27"/>
      <c r="ER1297" s="27"/>
      <c r="ES1297" s="27"/>
      <c r="ET1297" s="27"/>
      <c r="EU1297" s="27"/>
      <c r="EV1297" s="27"/>
      <c r="EW1297" s="27"/>
      <c r="EX1297" s="27"/>
      <c r="EY1297" s="27"/>
      <c r="EZ1297" s="27"/>
      <c r="FA1297" s="27"/>
      <c r="FB1297" s="27"/>
      <c r="FC1297" s="27"/>
      <c r="FD1297" s="27"/>
      <c r="FE1297" s="27"/>
      <c r="FF1297" s="27"/>
      <c r="FG1297" s="27"/>
      <c r="FH1297" s="27"/>
    </row>
    <row r="1298" spans="1:164" ht="15.5" x14ac:dyDescent="0.35">
      <c r="A1298" s="247" t="s">
        <v>467</v>
      </c>
      <c r="B1298" s="239" t="e">
        <f t="shared" si="1326"/>
        <v>#VALUE!</v>
      </c>
      <c r="C1298" s="239" t="e">
        <f t="shared" si="1326"/>
        <v>#VALUE!</v>
      </c>
      <c r="D1298" s="239" t="e">
        <f t="shared" si="1326"/>
        <v>#VALUE!</v>
      </c>
      <c r="E1298" s="239" t="e">
        <f t="shared" si="1326"/>
        <v>#VALUE!</v>
      </c>
      <c r="F1298" s="239" t="e">
        <f t="shared" si="1326"/>
        <v>#VALUE!</v>
      </c>
      <c r="G1298" s="239" t="e">
        <f t="shared" si="1326"/>
        <v>#VALUE!</v>
      </c>
      <c r="H1298" s="239" t="e">
        <f t="shared" si="1326"/>
        <v>#VALUE!</v>
      </c>
      <c r="I1298" s="239" t="e">
        <f t="shared" si="1326"/>
        <v>#VALUE!</v>
      </c>
      <c r="J1298" s="239" t="e">
        <f t="shared" si="1326"/>
        <v>#VALUE!</v>
      </c>
      <c r="K1298" s="239" t="e">
        <f t="shared" si="1326"/>
        <v>#VALUE!</v>
      </c>
      <c r="L1298" s="239" t="e">
        <f t="shared" si="1326"/>
        <v>#VALUE!</v>
      </c>
      <c r="M1298" s="239" t="e">
        <f t="shared" si="1326"/>
        <v>#REF!</v>
      </c>
      <c r="N1298" s="239" t="e">
        <f t="shared" si="1326"/>
        <v>#REF!</v>
      </c>
      <c r="O1298" s="239" t="e">
        <f t="shared" si="1326"/>
        <v>#REF!</v>
      </c>
      <c r="P1298" s="239" t="e">
        <f t="shared" si="1326"/>
        <v>#REF!</v>
      </c>
      <c r="Q1298" s="239" t="e">
        <f t="shared" si="1326"/>
        <v>#REF!</v>
      </c>
      <c r="R1298" s="239" t="e">
        <f t="shared" si="1326"/>
        <v>#VALUE!</v>
      </c>
      <c r="S1298" s="239" t="e">
        <f t="shared" si="1326"/>
        <v>#VALUE!</v>
      </c>
      <c r="T1298" s="239" t="e">
        <f t="shared" si="1326"/>
        <v>#VALUE!</v>
      </c>
      <c r="U1298" s="239" t="e">
        <f t="shared" si="1326"/>
        <v>#VALUE!</v>
      </c>
      <c r="V1298" s="239" t="e">
        <f t="shared" si="1326"/>
        <v>#VALUE!</v>
      </c>
      <c r="W1298" s="239" t="e">
        <f t="shared" si="1326"/>
        <v>#VALUE!</v>
      </c>
      <c r="X1298" s="248" t="e">
        <f t="shared" si="1326"/>
        <v>#VALUE!</v>
      </c>
      <c r="Y1298" s="248" t="e">
        <f t="shared" si="1326"/>
        <v>#VALUE!</v>
      </c>
      <c r="Z1298" s="239" t="e">
        <f t="shared" si="1326"/>
        <v>#VALUE!</v>
      </c>
      <c r="AA1298" s="239" t="e">
        <f t="shared" si="1326"/>
        <v>#VALUE!</v>
      </c>
      <c r="AB1298" s="239">
        <v>1.5354051932051163</v>
      </c>
      <c r="AC1298" s="239">
        <v>1.6157167224405398</v>
      </c>
      <c r="AD1298" s="239">
        <v>0.69890972287956876</v>
      </c>
      <c r="AE1298" s="239" t="e">
        <f>AE1226*100/AE$955</f>
        <v>#VALUE!</v>
      </c>
      <c r="AF1298" s="239">
        <v>2.3316053778654258</v>
      </c>
      <c r="AG1298" s="239">
        <v>-0.94018432097786753</v>
      </c>
      <c r="AH1298" s="239">
        <v>-0.26189470488162681</v>
      </c>
      <c r="AI1298" s="239">
        <v>-1.3637613409101932</v>
      </c>
      <c r="AJ1298" s="248" t="e">
        <f>AJ1226*100/AJ$955</f>
        <v>#VALUE!</v>
      </c>
      <c r="AK1298" s="248">
        <v>-4.2786769365879724</v>
      </c>
      <c r="AL1298" s="248">
        <v>-4.5085630909156285</v>
      </c>
      <c r="AM1298" s="248">
        <v>-6.4351804002732589</v>
      </c>
      <c r="AN1298" s="248">
        <v>-5.1578650910432664</v>
      </c>
      <c r="AO1298" s="248" t="e">
        <f>AO1226*100/AO$955</f>
        <v>#VALUE!</v>
      </c>
      <c r="AP1298" s="248">
        <v>-4.2896175802522585</v>
      </c>
      <c r="AQ1298" s="248">
        <v>-3.2815829556496601</v>
      </c>
      <c r="AR1298" s="248">
        <v>-4.8212156257312637</v>
      </c>
      <c r="AS1298" s="248" t="e">
        <f>AS1226*100/AS$955</f>
        <v>#VALUE!</v>
      </c>
      <c r="AT1298" s="248">
        <v>1.2140099798722841</v>
      </c>
      <c r="AU1298" s="248">
        <v>-1.0937551027478352</v>
      </c>
      <c r="AV1298" s="248">
        <v>-0.84041171043683682</v>
      </c>
      <c r="AW1298" s="248">
        <v>-0.95820308987761915</v>
      </c>
      <c r="AX1298" s="248" t="e">
        <f>AX1226*100/AX$955</f>
        <v>#VALUE!</v>
      </c>
      <c r="AY1298" s="248"/>
      <c r="AZ1298" s="248">
        <v>0.86067764988151241</v>
      </c>
      <c r="BA1298" s="248">
        <v>-0.81545217814204563</v>
      </c>
      <c r="BB1298" s="248">
        <v>0.37103709880393304</v>
      </c>
      <c r="BC1298" s="248">
        <v>-1.1378448287476752</v>
      </c>
      <c r="BD1298" s="248">
        <v>0.30230995711143593</v>
      </c>
      <c r="BE1298" s="248">
        <v>-1.3056798081470584</v>
      </c>
      <c r="BF1298" s="248">
        <f>BF1226*100/BF$955</f>
        <v>0.48224546159694992</v>
      </c>
      <c r="BG1298" s="248">
        <v>0.56934798470729353</v>
      </c>
      <c r="BH1298" s="248">
        <v>-1.3342792279357738</v>
      </c>
      <c r="BI1298" s="248">
        <v>1.3148908096890719</v>
      </c>
      <c r="BJ1298" s="248">
        <v>-0.4990218913645697</v>
      </c>
      <c r="BK1298" s="248">
        <v>1.3604355844707725</v>
      </c>
      <c r="BL1298" s="248">
        <v>-0.24266397029195524</v>
      </c>
      <c r="BM1298" s="248">
        <v>1.5076558696394955</v>
      </c>
      <c r="BN1298" s="248">
        <v>-0.33889829523970283</v>
      </c>
      <c r="BO1298" s="248" t="e">
        <f>BO1226*100/BO$955</f>
        <v>#VALUE!</v>
      </c>
      <c r="BP1298" s="248">
        <v>0.88044177620547248</v>
      </c>
      <c r="BQ1298" s="248">
        <v>0.34802027613355901</v>
      </c>
      <c r="BR1298" s="248">
        <v>-2.4065163736962369</v>
      </c>
      <c r="BS1298" s="248">
        <v>-7.3301070600219722</v>
      </c>
      <c r="BT1298" s="248">
        <v>-2.6673454885912222</v>
      </c>
      <c r="BU1298" s="248">
        <v>-5.6030718114639377</v>
      </c>
      <c r="BV1298" s="248">
        <v>-8.4446151962746701</v>
      </c>
      <c r="BW1298" s="248">
        <v>0.17053982698224085</v>
      </c>
      <c r="BX1298" s="248">
        <v>-1.6141906643508024</v>
      </c>
      <c r="BY1298" s="248">
        <v>-2.6111621847540998</v>
      </c>
      <c r="BZ1298" s="239">
        <v>-0.9244088969694042</v>
      </c>
      <c r="CA1298" s="248">
        <f>CA1226*100/CA$955</f>
        <v>-1.5043194963229429</v>
      </c>
      <c r="CB1298" s="248">
        <v>0.82084495863282503</v>
      </c>
      <c r="CC1298" s="248">
        <v>0.53571272172870021</v>
      </c>
      <c r="CD1298" s="248">
        <v>-1.4991788498918308</v>
      </c>
      <c r="CE1298" s="248">
        <v>0.48859436308594117</v>
      </c>
      <c r="CF1298" s="248">
        <v>-1.2937886289079414</v>
      </c>
      <c r="CG1298" s="248">
        <v>-2.2984240075839102</v>
      </c>
      <c r="CH1298" s="248">
        <v>0.13477852356683157</v>
      </c>
      <c r="CI1298" s="248">
        <v>-0.32423237293933216</v>
      </c>
      <c r="CJ1298" s="239">
        <v>-0.19395233575533466</v>
      </c>
      <c r="CK1298" s="239">
        <v>-0.82663337529488334</v>
      </c>
      <c r="CL1298" s="248">
        <f>CL1226*100/CL$955</f>
        <v>-0.84474896280439604</v>
      </c>
      <c r="CM1298" s="248">
        <v>1.2576707047337732</v>
      </c>
      <c r="CN1298" s="248">
        <v>1.0460545456008115</v>
      </c>
      <c r="CO1298" s="248">
        <v>1.160972791246768</v>
      </c>
      <c r="CP1298" s="248">
        <v>2.6424012445208636</v>
      </c>
      <c r="CQ1298" s="248">
        <v>0.99602281179317065</v>
      </c>
      <c r="CR1298" s="248">
        <v>-0.65450973165348947</v>
      </c>
      <c r="CS1298" s="248">
        <v>2.451645057858336</v>
      </c>
      <c r="CT1298" s="248">
        <v>1.290881405996668</v>
      </c>
      <c r="CU1298" s="248">
        <v>0.1543092665449721</v>
      </c>
      <c r="CV1298" s="248">
        <v>1.8329392177139803</v>
      </c>
      <c r="CW1298" s="248">
        <v>1.5655932819883365</v>
      </c>
      <c r="CX1298" s="248">
        <v>1.3871708592536123</v>
      </c>
      <c r="CY1298" s="248">
        <v>1.483174268457329</v>
      </c>
      <c r="CZ1298" s="248">
        <v>1.4495046262564204</v>
      </c>
      <c r="DA1298" s="248">
        <f t="shared" si="1327"/>
        <v>2.6147368067285917</v>
      </c>
      <c r="DB1298" s="239">
        <v>1.8730278531133264</v>
      </c>
      <c r="DC1298" s="239">
        <v>1.0063661743005772</v>
      </c>
      <c r="DD1298" s="239">
        <v>-0.5730743260322918</v>
      </c>
      <c r="DE1298" s="239">
        <v>1.6748114748151752</v>
      </c>
      <c r="DF1298" s="239">
        <v>0.87702735165533097</v>
      </c>
      <c r="DG1298" s="239">
        <v>8.1524763116068197E-2</v>
      </c>
      <c r="DH1298" s="239">
        <v>1.6944074896151553</v>
      </c>
      <c r="DI1298" s="239">
        <v>1.0803732113799918</v>
      </c>
      <c r="DJ1298" s="239">
        <v>0.68642923819785329</v>
      </c>
      <c r="DK1298" s="239">
        <v>-0.19629503706881776</v>
      </c>
      <c r="DL1298" s="239">
        <v>-0.66372151105640276</v>
      </c>
      <c r="DM1298" s="239">
        <v>3.3129784979068297</v>
      </c>
      <c r="DN1298" s="249">
        <f>DN1226*100/DN$955</f>
        <v>8.0271100481145857E-2</v>
      </c>
      <c r="DO1298" s="239">
        <v>3.3129784979068297</v>
      </c>
      <c r="DP1298" s="239">
        <v>8.495322836227874E-2</v>
      </c>
      <c r="DQ1298" s="239">
        <v>-0.60202599716292549</v>
      </c>
      <c r="DR1298" s="239">
        <v>-4.50975386124236</v>
      </c>
      <c r="DS1298" s="239">
        <v>1.3258332676627211</v>
      </c>
      <c r="DT1298" s="239">
        <v>0.63190417771332974</v>
      </c>
      <c r="DU1298" s="239">
        <v>-0.98206536960857915</v>
      </c>
      <c r="DV1298" s="250">
        <f t="shared" si="1328"/>
        <v>-3.2055800285456786E-2</v>
      </c>
      <c r="DW1298" s="251">
        <f t="shared" si="1328"/>
        <v>-0.19271419665424039</v>
      </c>
      <c r="DX1298" s="252">
        <f t="shared" si="1328"/>
        <v>0.43783856955935874</v>
      </c>
      <c r="DY1298" s="27"/>
      <c r="DZ1298" s="239">
        <f>DZ1226*100/DZ$955</f>
        <v>1.4609645452887567</v>
      </c>
      <c r="EA1298" s="27"/>
      <c r="EB1298" s="27"/>
      <c r="EC1298" s="239">
        <f>EC1226*100/EC$955</f>
        <v>1.8724538437789522</v>
      </c>
      <c r="ED1298" s="27"/>
      <c r="EE1298" s="27"/>
      <c r="EF1298" s="239" t="e">
        <f>EF1226*100/EF$955</f>
        <v>#VALUE!</v>
      </c>
      <c r="EI1298" s="239" t="e">
        <f>EI1226*100/EI$955</f>
        <v>#VALUE!</v>
      </c>
      <c r="EJ1298" s="27"/>
      <c r="EK1298" s="27"/>
      <c r="EL1298" s="239" t="e">
        <f>EL1226*100/EL$955</f>
        <v>#VALUE!</v>
      </c>
      <c r="EM1298" s="27"/>
      <c r="EN1298" s="27"/>
      <c r="EO1298" s="239" t="e">
        <f>EO1226*100/EO$955</f>
        <v>#VALUE!</v>
      </c>
      <c r="EP1298" s="27"/>
      <c r="EQ1298" s="27"/>
      <c r="ER1298" s="27"/>
      <c r="ES1298" s="27"/>
      <c r="ET1298" s="27"/>
      <c r="EU1298" s="27"/>
      <c r="EV1298" s="27"/>
      <c r="EW1298" s="27"/>
      <c r="EX1298" s="27"/>
      <c r="EY1298" s="27"/>
      <c r="EZ1298" s="27"/>
      <c r="FA1298" s="27"/>
      <c r="FB1298" s="27"/>
      <c r="FC1298" s="27"/>
      <c r="FD1298" s="27"/>
      <c r="FE1298" s="27"/>
      <c r="FF1298" s="27"/>
      <c r="FG1298" s="27"/>
      <c r="FH1298" s="27"/>
    </row>
    <row r="1299" spans="1:164" ht="15.5" x14ac:dyDescent="0.35">
      <c r="A1299" s="247" t="s">
        <v>468</v>
      </c>
      <c r="B1299" s="239" t="e">
        <f t="shared" si="1326"/>
        <v>#VALUE!</v>
      </c>
      <c r="C1299" s="239" t="e">
        <f t="shared" si="1326"/>
        <v>#VALUE!</v>
      </c>
      <c r="D1299" s="239" t="e">
        <f t="shared" si="1326"/>
        <v>#VALUE!</v>
      </c>
      <c r="E1299" s="239" t="e">
        <f t="shared" si="1326"/>
        <v>#VALUE!</v>
      </c>
      <c r="F1299" s="239" t="e">
        <f t="shared" si="1326"/>
        <v>#VALUE!</v>
      </c>
      <c r="G1299" s="239" t="e">
        <f t="shared" si="1326"/>
        <v>#VALUE!</v>
      </c>
      <c r="H1299" s="239" t="e">
        <f t="shared" si="1326"/>
        <v>#VALUE!</v>
      </c>
      <c r="I1299" s="239" t="e">
        <f t="shared" si="1326"/>
        <v>#VALUE!</v>
      </c>
      <c r="J1299" s="239" t="e">
        <f t="shared" si="1326"/>
        <v>#VALUE!</v>
      </c>
      <c r="K1299" s="239" t="e">
        <f t="shared" si="1326"/>
        <v>#VALUE!</v>
      </c>
      <c r="L1299" s="239" t="e">
        <f t="shared" si="1326"/>
        <v>#VALUE!</v>
      </c>
      <c r="M1299" s="239" t="e">
        <f t="shared" si="1326"/>
        <v>#VALUE!</v>
      </c>
      <c r="N1299" s="239" t="e">
        <f t="shared" si="1326"/>
        <v>#VALUE!</v>
      </c>
      <c r="O1299" s="239" t="e">
        <f t="shared" si="1326"/>
        <v>#VALUE!</v>
      </c>
      <c r="P1299" s="239" t="e">
        <f t="shared" si="1326"/>
        <v>#VALUE!</v>
      </c>
      <c r="Q1299" s="239" t="e">
        <f t="shared" si="1326"/>
        <v>#VALUE!</v>
      </c>
      <c r="R1299" s="239" t="e">
        <f t="shared" si="1326"/>
        <v>#VALUE!</v>
      </c>
      <c r="S1299" s="239" t="e">
        <f t="shared" si="1326"/>
        <v>#VALUE!</v>
      </c>
      <c r="T1299" s="239" t="e">
        <f t="shared" si="1326"/>
        <v>#VALUE!</v>
      </c>
      <c r="U1299" s="239" t="e">
        <f t="shared" si="1326"/>
        <v>#VALUE!</v>
      </c>
      <c r="V1299" s="239" t="e">
        <f t="shared" si="1326"/>
        <v>#VALUE!</v>
      </c>
      <c r="W1299" s="239" t="e">
        <f t="shared" si="1326"/>
        <v>#VALUE!</v>
      </c>
      <c r="X1299" s="248" t="e">
        <f t="shared" si="1326"/>
        <v>#VALUE!</v>
      </c>
      <c r="Y1299" s="248" t="e">
        <f t="shared" si="1326"/>
        <v>#VALUE!</v>
      </c>
      <c r="Z1299" s="239" t="e">
        <f t="shared" si="1326"/>
        <v>#VALUE!</v>
      </c>
      <c r="AA1299" s="239" t="e">
        <f t="shared" si="1326"/>
        <v>#VALUE!</v>
      </c>
      <c r="AB1299" s="239">
        <v>0.41155360963188031</v>
      </c>
      <c r="AC1299" s="239">
        <v>0.69292827726564787</v>
      </c>
      <c r="AD1299" s="239">
        <v>0.56850889591618003</v>
      </c>
      <c r="AE1299" s="239" t="e">
        <f>AE1227*100/AE$955</f>
        <v>#VALUE!</v>
      </c>
      <c r="AF1299" s="239">
        <v>0.30256943282137733</v>
      </c>
      <c r="AG1299" s="239">
        <v>0.12159565657836431</v>
      </c>
      <c r="AH1299" s="239">
        <v>-0.65028323365683904</v>
      </c>
      <c r="AI1299" s="239">
        <v>-0.66743128860770184</v>
      </c>
      <c r="AJ1299" s="248" t="e">
        <f>AJ1227*100/AJ$955</f>
        <v>#VALUE!</v>
      </c>
      <c r="AK1299" s="248">
        <v>0.10261925266955282</v>
      </c>
      <c r="AL1299" s="248">
        <v>0.52112883535099219</v>
      </c>
      <c r="AM1299" s="248">
        <v>1.0475218375395943</v>
      </c>
      <c r="AN1299" s="248">
        <v>0.42415850776154079</v>
      </c>
      <c r="AO1299" s="248" t="e">
        <f>AO1227*100/AO$955</f>
        <v>#VALUE!</v>
      </c>
      <c r="AP1299" s="248">
        <v>-5.6233818637889621E-2</v>
      </c>
      <c r="AQ1299" s="248">
        <v>-0.50500813125224386</v>
      </c>
      <c r="AR1299" s="248">
        <v>1.5607506924181501E-2</v>
      </c>
      <c r="AS1299" s="248" t="e">
        <f>AS1227*100/AS$955</f>
        <v>#VALUE!</v>
      </c>
      <c r="AT1299" s="248">
        <v>-0.55714308024948134</v>
      </c>
      <c r="AU1299" s="248">
        <v>-0.64062614187294109</v>
      </c>
      <c r="AV1299" s="248">
        <v>-6.6878509894999202E-2</v>
      </c>
      <c r="AW1299" s="248">
        <v>-0.22987211081886988</v>
      </c>
      <c r="AX1299" s="248" t="e">
        <f>AX1227*100/AX$955</f>
        <v>#VALUE!</v>
      </c>
      <c r="AY1299" s="248"/>
      <c r="AZ1299" s="248">
        <v>0.38465030805392603</v>
      </c>
      <c r="BA1299" s="248">
        <v>0.8043395656139759</v>
      </c>
      <c r="BB1299" s="248">
        <v>0.36991571920780858</v>
      </c>
      <c r="BC1299" s="248">
        <v>0.78652366316489886</v>
      </c>
      <c r="BD1299" s="248">
        <v>6.3914731095566141E-2</v>
      </c>
      <c r="BE1299" s="248">
        <v>0.45418889616525598</v>
      </c>
      <c r="BF1299" s="248" t="e">
        <f>BF1227*100/BF$955</f>
        <v>#VALUE!</v>
      </c>
      <c r="BG1299" s="248">
        <v>-1.2642201590571996E-2</v>
      </c>
      <c r="BH1299" s="248">
        <v>1.1411721613250043</v>
      </c>
      <c r="BI1299" s="248">
        <v>-0.30351835252709786</v>
      </c>
      <c r="BJ1299" s="248">
        <v>-0.25808363617956465</v>
      </c>
      <c r="BK1299" s="248">
        <v>-0.30007746619709702</v>
      </c>
      <c r="BL1299" s="248">
        <v>-0.15434131035843984</v>
      </c>
      <c r="BM1299" s="248">
        <v>-8.8966169134076512E-2</v>
      </c>
      <c r="BN1299" s="248">
        <v>1.3106724219496017E-2</v>
      </c>
      <c r="BO1299" s="248" t="e">
        <f>BO1227*100/BO$955</f>
        <v>#VALUE!</v>
      </c>
      <c r="BP1299" s="248">
        <v>-2.2580160880654562E-2</v>
      </c>
      <c r="BQ1299" s="248">
        <v>0.10174313724802894</v>
      </c>
      <c r="BR1299" s="248">
        <v>-4.7204706815883304E-2</v>
      </c>
      <c r="BS1299" s="248">
        <v>-0.12223295174548507</v>
      </c>
      <c r="BT1299" s="248">
        <v>-0.39333752652950754</v>
      </c>
      <c r="BU1299" s="248">
        <v>-0.49028379785784315</v>
      </c>
      <c r="BV1299" s="248">
        <v>-0.52548873491490888</v>
      </c>
      <c r="BW1299" s="248">
        <v>-0.48432700343299517</v>
      </c>
      <c r="BX1299" s="248">
        <v>-0.53398966357628808</v>
      </c>
      <c r="BY1299" s="248">
        <v>-0.58191811117604542</v>
      </c>
      <c r="BZ1299" s="239">
        <v>-0.27380301550804853</v>
      </c>
      <c r="CA1299" s="248">
        <f>CA1227*100/CA$955</f>
        <v>-9.6608909413233024E-2</v>
      </c>
      <c r="CB1299" s="248">
        <v>-1.2667395366371809E-2</v>
      </c>
      <c r="CC1299" s="248">
        <v>-2.0124850776290962E-2</v>
      </c>
      <c r="CD1299" s="248">
        <v>-3.2100598709944701E-2</v>
      </c>
      <c r="CE1299" s="248">
        <v>7.3316434223739853E-3</v>
      </c>
      <c r="CF1299" s="248">
        <v>-7.897092873917913E-2</v>
      </c>
      <c r="CG1299" s="248">
        <v>-9.4179091535251197E-2</v>
      </c>
      <c r="CH1299" s="248">
        <v>0.30859001437244493</v>
      </c>
      <c r="CI1299" s="248">
        <v>0.15736058371619888</v>
      </c>
      <c r="CJ1299" s="239">
        <v>0.82420249749356289</v>
      </c>
      <c r="CK1299" s="239">
        <v>-0.28599296414598335</v>
      </c>
      <c r="CL1299" s="248">
        <f>CL1227*100/CL$955</f>
        <v>-0.14942876562511351</v>
      </c>
      <c r="CM1299" s="248">
        <v>1.9234925055677601E-2</v>
      </c>
      <c r="CN1299" s="248">
        <v>3.4661740497393685E-2</v>
      </c>
      <c r="CO1299" s="248">
        <v>3.6077995682398882E-2</v>
      </c>
      <c r="CP1299" s="248">
        <v>3.1182799565720135E-2</v>
      </c>
      <c r="CQ1299" s="248">
        <v>3.6230961354506777E-2</v>
      </c>
      <c r="CR1299" s="248">
        <v>3.1808678440470563E-2</v>
      </c>
      <c r="CS1299" s="248">
        <v>0.18483443444683234</v>
      </c>
      <c r="CT1299" s="248">
        <v>0.18224128049423227</v>
      </c>
      <c r="CU1299" s="248">
        <v>0.19222414735546511</v>
      </c>
      <c r="CV1299" s="248">
        <v>-5.4695851222365061E-2</v>
      </c>
      <c r="CW1299" s="248">
        <v>-6.6684682228113995E-2</v>
      </c>
      <c r="CX1299" s="248">
        <v>-5.6581259939874888E-2</v>
      </c>
      <c r="CY1299" s="248">
        <v>-6.6792146898486907E-2</v>
      </c>
      <c r="CZ1299" s="248">
        <v>-6.8667522788583582E-2</v>
      </c>
      <c r="DA1299" s="248">
        <f t="shared" si="1327"/>
        <v>-0.3134903017369623</v>
      </c>
      <c r="DB1299" s="239">
        <v>2.0014516799317438E-2</v>
      </c>
      <c r="DC1299" s="239">
        <v>1.7837354465787204E-2</v>
      </c>
      <c r="DD1299" s="239">
        <v>1.4355566348416449E-2</v>
      </c>
      <c r="DE1299" s="239">
        <v>-8.1987394246361103E-2</v>
      </c>
      <c r="DF1299" s="239">
        <v>-8.6054517894426266E-2</v>
      </c>
      <c r="DG1299" s="239">
        <v>-8.660803909957536E-2</v>
      </c>
      <c r="DH1299" s="239">
        <v>-0.61567932632542199</v>
      </c>
      <c r="DI1299" s="239">
        <v>-0.64037966031596671</v>
      </c>
      <c r="DJ1299" s="239">
        <v>-0.67742918223977711</v>
      </c>
      <c r="DK1299" s="239">
        <v>-0.64361994426225111</v>
      </c>
      <c r="DL1299" s="239">
        <v>-0.65870283988553724</v>
      </c>
      <c r="DM1299" s="239">
        <v>-0.94299071562439785</v>
      </c>
      <c r="DN1299" s="249">
        <f>DN1227*100/DN$955</f>
        <v>-0.25011204326685732</v>
      </c>
      <c r="DO1299" s="239">
        <v>-0.94299071562439785</v>
      </c>
      <c r="DP1299" s="239">
        <v>0.41152952621028982</v>
      </c>
      <c r="DQ1299" s="239">
        <v>0.38792251445793263</v>
      </c>
      <c r="DR1299" s="239">
        <v>1.3555462616800042</v>
      </c>
      <c r="DS1299" s="239">
        <v>0.30556382880145339</v>
      </c>
      <c r="DT1299" s="239">
        <v>0.27907045987231133</v>
      </c>
      <c r="DU1299" s="239">
        <v>-0.61446023061750776</v>
      </c>
      <c r="DV1299" s="250">
        <f t="shared" si="1328"/>
        <v>-0.40022341704991365</v>
      </c>
      <c r="DW1299" s="251">
        <f t="shared" si="1328"/>
        <v>-0.40864568860584782</v>
      </c>
      <c r="DX1299" s="252">
        <f t="shared" si="1328"/>
        <v>0.24593282393114305</v>
      </c>
      <c r="DY1299" s="27"/>
      <c r="DZ1299" s="239">
        <f>DZ1227*100/DZ$955</f>
        <v>0.16673127664359716</v>
      </c>
      <c r="EA1299" s="27"/>
      <c r="EB1299" s="27"/>
      <c r="EC1299" s="239">
        <f>EC1227*100/EC$955</f>
        <v>0.12829948126351692</v>
      </c>
      <c r="ED1299" s="27"/>
      <c r="EE1299" s="27"/>
      <c r="EF1299" s="239" t="e">
        <f>EF1227*100/EF$955</f>
        <v>#VALUE!</v>
      </c>
      <c r="EI1299" s="239" t="e">
        <f>EI1227*100/EI$955</f>
        <v>#VALUE!</v>
      </c>
      <c r="EJ1299" s="27"/>
      <c r="EK1299" s="27"/>
      <c r="EL1299" s="239" t="e">
        <f>EL1227*100/EL$955</f>
        <v>#VALUE!</v>
      </c>
      <c r="EM1299" s="27"/>
      <c r="EN1299" s="27"/>
      <c r="EO1299" s="239" t="e">
        <f>EO1227*100/EO$955</f>
        <v>#VALUE!</v>
      </c>
      <c r="EP1299" s="27"/>
      <c r="EQ1299" s="27"/>
      <c r="ER1299" s="27"/>
      <c r="ES1299" s="27"/>
      <c r="ET1299" s="27"/>
      <c r="EU1299" s="27"/>
      <c r="EV1299" s="27"/>
      <c r="EW1299" s="27"/>
      <c r="EX1299" s="27"/>
      <c r="EY1299" s="27"/>
      <c r="EZ1299" s="27"/>
      <c r="FA1299" s="27"/>
      <c r="FB1299" s="27"/>
      <c r="FC1299" s="27"/>
      <c r="FD1299" s="27"/>
      <c r="FE1299" s="27"/>
      <c r="FF1299" s="27"/>
      <c r="FG1299" s="27"/>
      <c r="FH1299" s="27"/>
    </row>
    <row r="1300" spans="1:164" ht="15.5" x14ac:dyDescent="0.35">
      <c r="A1300" s="246"/>
      <c r="B1300" s="239"/>
      <c r="C1300" s="239"/>
      <c r="D1300" s="239"/>
      <c r="E1300" s="239"/>
      <c r="F1300" s="239"/>
      <c r="G1300" s="239"/>
      <c r="H1300" s="239"/>
      <c r="I1300" s="239"/>
      <c r="J1300" s="239"/>
      <c r="K1300" s="239"/>
      <c r="L1300" s="239"/>
      <c r="M1300" s="239"/>
      <c r="N1300" s="239"/>
      <c r="O1300" s="239"/>
      <c r="P1300" s="239"/>
      <c r="Q1300" s="239"/>
      <c r="R1300" s="239"/>
      <c r="S1300" s="239"/>
      <c r="T1300" s="239"/>
      <c r="U1300" s="239"/>
      <c r="V1300" s="239"/>
      <c r="W1300" s="239"/>
      <c r="X1300" s="248"/>
      <c r="Y1300" s="248"/>
      <c r="Z1300" s="239"/>
      <c r="AA1300" s="239"/>
      <c r="AB1300" s="239"/>
      <c r="AC1300" s="239"/>
      <c r="AD1300" s="239"/>
      <c r="AE1300" s="239"/>
      <c r="AF1300" s="239"/>
      <c r="AG1300" s="239"/>
      <c r="AH1300" s="239"/>
      <c r="AI1300" s="239"/>
      <c r="AJ1300" s="248"/>
      <c r="AK1300" s="248"/>
      <c r="AL1300" s="248"/>
      <c r="AM1300" s="248"/>
      <c r="AN1300" s="248"/>
      <c r="AO1300" s="248"/>
      <c r="AP1300" s="248"/>
      <c r="AQ1300" s="248"/>
      <c r="AR1300" s="248"/>
      <c r="AS1300" s="248"/>
      <c r="AT1300" s="248"/>
      <c r="AU1300" s="248"/>
      <c r="AV1300" s="248"/>
      <c r="AW1300" s="248"/>
      <c r="AX1300" s="248"/>
      <c r="AY1300" s="248"/>
      <c r="AZ1300" s="248"/>
      <c r="BA1300" s="248"/>
      <c r="BB1300" s="248"/>
      <c r="BC1300" s="248"/>
      <c r="BD1300" s="248"/>
      <c r="BE1300" s="248"/>
      <c r="BF1300" s="248"/>
      <c r="BG1300" s="248"/>
      <c r="BH1300" s="248"/>
      <c r="BI1300" s="248"/>
      <c r="BJ1300" s="248"/>
      <c r="BK1300" s="248"/>
      <c r="BL1300" s="248"/>
      <c r="BM1300" s="248"/>
      <c r="BN1300" s="248"/>
      <c r="BO1300" s="248"/>
      <c r="BP1300" s="248"/>
      <c r="BQ1300" s="248"/>
      <c r="BR1300" s="248"/>
      <c r="BS1300" s="248"/>
      <c r="BT1300" s="248"/>
      <c r="BU1300" s="248"/>
      <c r="BV1300" s="248"/>
      <c r="BW1300" s="248"/>
      <c r="BX1300" s="248"/>
      <c r="BY1300" s="248"/>
      <c r="BZ1300" s="239"/>
      <c r="CA1300" s="248"/>
      <c r="CB1300" s="248"/>
      <c r="CC1300" s="248"/>
      <c r="CD1300" s="248"/>
      <c r="CE1300" s="248"/>
      <c r="CF1300" s="248"/>
      <c r="CG1300" s="248"/>
      <c r="CH1300" s="248"/>
      <c r="CI1300" s="248"/>
      <c r="CJ1300" s="239"/>
      <c r="CK1300" s="239"/>
      <c r="CL1300" s="248"/>
      <c r="CM1300" s="248"/>
      <c r="CN1300" s="248"/>
      <c r="CO1300" s="248"/>
      <c r="CP1300" s="248"/>
      <c r="CQ1300" s="248"/>
      <c r="CR1300" s="248"/>
      <c r="CS1300" s="248"/>
      <c r="CT1300" s="248"/>
      <c r="CU1300" s="248"/>
      <c r="CV1300" s="248"/>
      <c r="CW1300" s="248"/>
      <c r="CX1300" s="248"/>
      <c r="CY1300" s="248"/>
      <c r="CZ1300" s="248"/>
      <c r="DA1300" s="248"/>
      <c r="DB1300" s="239"/>
      <c r="DC1300" s="239"/>
      <c r="DD1300" s="239"/>
      <c r="DE1300" s="239"/>
      <c r="DF1300" s="239"/>
      <c r="DG1300" s="239"/>
      <c r="DH1300" s="239"/>
      <c r="DI1300" s="239"/>
      <c r="DJ1300" s="239"/>
      <c r="DK1300" s="239"/>
      <c r="DL1300" s="239"/>
      <c r="DM1300" s="239"/>
      <c r="DN1300" s="249"/>
      <c r="DO1300" s="239"/>
      <c r="DP1300" s="239"/>
      <c r="DQ1300" s="239"/>
      <c r="DR1300" s="239"/>
      <c r="DS1300" s="239"/>
      <c r="DT1300" s="239"/>
      <c r="DU1300" s="239"/>
      <c r="DV1300" s="250"/>
      <c r="DW1300" s="251"/>
      <c r="DX1300" s="252"/>
      <c r="DY1300" s="27"/>
      <c r="DZ1300" s="239"/>
      <c r="EA1300" s="27"/>
      <c r="EB1300" s="27"/>
      <c r="EC1300" s="239"/>
      <c r="ED1300" s="27"/>
      <c r="EE1300" s="27"/>
      <c r="EF1300" s="239"/>
      <c r="EI1300" s="239"/>
      <c r="EJ1300" s="27"/>
      <c r="EK1300" s="27"/>
      <c r="EL1300" s="239"/>
      <c r="EM1300" s="27"/>
      <c r="EN1300" s="27"/>
      <c r="EO1300" s="239"/>
      <c r="EP1300" s="27"/>
      <c r="EQ1300" s="27"/>
      <c r="ER1300" s="27"/>
      <c r="ES1300" s="27"/>
      <c r="ET1300" s="27"/>
      <c r="EU1300" s="27"/>
      <c r="EV1300" s="27"/>
      <c r="EW1300" s="27"/>
      <c r="EX1300" s="27"/>
      <c r="EY1300" s="27"/>
      <c r="EZ1300" s="27"/>
      <c r="FA1300" s="27"/>
      <c r="FB1300" s="27"/>
      <c r="FC1300" s="27"/>
      <c r="FD1300" s="27"/>
      <c r="FE1300" s="27"/>
      <c r="FF1300" s="27"/>
      <c r="FG1300" s="27"/>
      <c r="FH1300" s="27"/>
    </row>
    <row r="1301" spans="1:164" ht="15.5" x14ac:dyDescent="0.35">
      <c r="A1301" s="271" t="s">
        <v>469</v>
      </c>
      <c r="B1301" s="239"/>
      <c r="C1301" s="239"/>
      <c r="D1301" s="239"/>
      <c r="E1301" s="239"/>
      <c r="F1301" s="239"/>
      <c r="G1301" s="239"/>
      <c r="H1301" s="239"/>
      <c r="I1301" s="239"/>
      <c r="J1301" s="239"/>
      <c r="K1301" s="239"/>
      <c r="L1301" s="239"/>
      <c r="M1301" s="239"/>
      <c r="N1301" s="239"/>
      <c r="O1301" s="239"/>
      <c r="P1301" s="239"/>
      <c r="Q1301" s="239"/>
      <c r="R1301" s="239"/>
      <c r="S1301" s="239"/>
      <c r="T1301" s="239"/>
      <c r="U1301" s="239"/>
      <c r="V1301" s="239"/>
      <c r="W1301" s="239"/>
      <c r="X1301" s="248"/>
      <c r="Y1301" s="248"/>
      <c r="Z1301" s="239"/>
      <c r="AA1301" s="239"/>
      <c r="AB1301" s="239"/>
      <c r="AC1301" s="239"/>
      <c r="AD1301" s="239"/>
      <c r="AE1301" s="239"/>
      <c r="AF1301" s="239"/>
      <c r="AG1301" s="239"/>
      <c r="AH1301" s="239"/>
      <c r="AI1301" s="239"/>
      <c r="AJ1301" s="248"/>
      <c r="AK1301" s="248"/>
      <c r="AL1301" s="248"/>
      <c r="AM1301" s="248"/>
      <c r="AN1301" s="248"/>
      <c r="AO1301" s="248"/>
      <c r="AP1301" s="248"/>
      <c r="AQ1301" s="248"/>
      <c r="AR1301" s="248"/>
      <c r="AS1301" s="248"/>
      <c r="AT1301" s="248"/>
      <c r="AU1301" s="248"/>
      <c r="AV1301" s="248"/>
      <c r="AW1301" s="248"/>
      <c r="AX1301" s="248"/>
      <c r="AY1301" s="248"/>
      <c r="AZ1301" s="248"/>
      <c r="BA1301" s="248"/>
      <c r="BB1301" s="248"/>
      <c r="BC1301" s="248"/>
      <c r="BD1301" s="248"/>
      <c r="BE1301" s="248"/>
      <c r="BF1301" s="248"/>
      <c r="BG1301" s="248"/>
      <c r="BH1301" s="248"/>
      <c r="BI1301" s="248"/>
      <c r="BJ1301" s="248"/>
      <c r="BK1301" s="248"/>
      <c r="BL1301" s="248"/>
      <c r="BM1301" s="248"/>
      <c r="BN1301" s="248"/>
      <c r="BO1301" s="248"/>
      <c r="BP1301" s="248"/>
      <c r="BQ1301" s="248"/>
      <c r="BR1301" s="248"/>
      <c r="BS1301" s="248"/>
      <c r="BT1301" s="248"/>
      <c r="BU1301" s="248"/>
      <c r="BV1301" s="248"/>
      <c r="BW1301" s="248"/>
      <c r="BX1301" s="248"/>
      <c r="BY1301" s="248"/>
      <c r="BZ1301" s="239"/>
      <c r="CA1301" s="248"/>
      <c r="CB1301" s="248"/>
      <c r="CC1301" s="248"/>
      <c r="CD1301" s="248"/>
      <c r="CE1301" s="248"/>
      <c r="CF1301" s="248"/>
      <c r="CG1301" s="248"/>
      <c r="CH1301" s="248"/>
      <c r="CI1301" s="248"/>
      <c r="CJ1301" s="239"/>
      <c r="CK1301" s="239"/>
      <c r="CL1301" s="248"/>
      <c r="CM1301" s="248"/>
      <c r="CN1301" s="248"/>
      <c r="CO1301" s="248"/>
      <c r="CP1301" s="248"/>
      <c r="CQ1301" s="248"/>
      <c r="CR1301" s="248"/>
      <c r="CS1301" s="248"/>
      <c r="CT1301" s="248"/>
      <c r="CU1301" s="248"/>
      <c r="CV1301" s="248"/>
      <c r="CW1301" s="248"/>
      <c r="CX1301" s="248"/>
      <c r="CY1301" s="248"/>
      <c r="CZ1301" s="248"/>
      <c r="DA1301" s="248"/>
      <c r="DB1301" s="239"/>
      <c r="DC1301" s="239"/>
      <c r="DD1301" s="239"/>
      <c r="DE1301" s="239"/>
      <c r="DF1301" s="239"/>
      <c r="DG1301" s="239"/>
      <c r="DH1301" s="239"/>
      <c r="DI1301" s="239"/>
      <c r="DJ1301" s="239"/>
      <c r="DK1301" s="239"/>
      <c r="DL1301" s="239"/>
      <c r="DM1301" s="239"/>
      <c r="DN1301" s="249"/>
      <c r="DO1301" s="239"/>
      <c r="DP1301" s="239"/>
      <c r="DQ1301" s="239"/>
      <c r="DR1301" s="239"/>
      <c r="DS1301" s="239"/>
      <c r="DT1301" s="239"/>
      <c r="DU1301" s="239"/>
      <c r="DV1301" s="250"/>
      <c r="DW1301" s="251"/>
      <c r="DX1301" s="252"/>
      <c r="DY1301" s="27"/>
      <c r="DZ1301" s="239"/>
      <c r="EA1301" s="27"/>
      <c r="EB1301" s="27"/>
      <c r="EC1301" s="239"/>
      <c r="ED1301" s="27"/>
      <c r="EE1301" s="27"/>
      <c r="EF1301" s="239"/>
      <c r="EI1301" s="239"/>
      <c r="EJ1301" s="27"/>
      <c r="EK1301" s="27"/>
      <c r="EL1301" s="239"/>
      <c r="EM1301" s="27"/>
      <c r="EN1301" s="27"/>
      <c r="EO1301" s="239"/>
      <c r="EP1301" s="27"/>
      <c r="EQ1301" s="27"/>
      <c r="ER1301" s="27"/>
      <c r="ES1301" s="27"/>
      <c r="ET1301" s="27"/>
      <c r="EU1301" s="27"/>
      <c r="EV1301" s="27"/>
      <c r="EW1301" s="27"/>
      <c r="EX1301" s="27"/>
      <c r="EY1301" s="27"/>
      <c r="EZ1301" s="27"/>
      <c r="FA1301" s="27"/>
      <c r="FB1301" s="27"/>
      <c r="FC1301" s="27"/>
      <c r="FD1301" s="27"/>
      <c r="FE1301" s="27"/>
      <c r="FF1301" s="27"/>
      <c r="FG1301" s="27"/>
      <c r="FH1301" s="27"/>
    </row>
    <row r="1302" spans="1:164" ht="15.5" x14ac:dyDescent="0.35">
      <c r="A1302" s="246"/>
      <c r="B1302" s="239"/>
      <c r="C1302" s="239"/>
      <c r="D1302" s="239"/>
      <c r="E1302" s="239"/>
      <c r="F1302" s="239"/>
      <c r="G1302" s="239"/>
      <c r="H1302" s="239"/>
      <c r="I1302" s="239"/>
      <c r="J1302" s="239"/>
      <c r="K1302" s="239"/>
      <c r="L1302" s="239"/>
      <c r="M1302" s="239"/>
      <c r="N1302" s="239"/>
      <c r="O1302" s="239"/>
      <c r="P1302" s="239"/>
      <c r="Q1302" s="239"/>
      <c r="R1302" s="239"/>
      <c r="S1302" s="239"/>
      <c r="T1302" s="239"/>
      <c r="U1302" s="239"/>
      <c r="V1302" s="239"/>
      <c r="W1302" s="239"/>
      <c r="X1302" s="248"/>
      <c r="Y1302" s="248"/>
      <c r="Z1302" s="239"/>
      <c r="AA1302" s="239"/>
      <c r="AB1302" s="239"/>
      <c r="AC1302" s="239"/>
      <c r="AD1302" s="239"/>
      <c r="AE1302" s="239"/>
      <c r="AF1302" s="239"/>
      <c r="AG1302" s="239"/>
      <c r="AH1302" s="239"/>
      <c r="AI1302" s="239"/>
      <c r="AJ1302" s="248"/>
      <c r="AK1302" s="248"/>
      <c r="AL1302" s="248"/>
      <c r="AM1302" s="248"/>
      <c r="AN1302" s="248"/>
      <c r="AO1302" s="248"/>
      <c r="AP1302" s="248"/>
      <c r="AQ1302" s="248"/>
      <c r="AR1302" s="248"/>
      <c r="AS1302" s="248"/>
      <c r="AT1302" s="248"/>
      <c r="AU1302" s="248"/>
      <c r="AV1302" s="248"/>
      <c r="AW1302" s="248"/>
      <c r="AX1302" s="248"/>
      <c r="AY1302" s="248"/>
      <c r="AZ1302" s="248"/>
      <c r="BA1302" s="248"/>
      <c r="BB1302" s="248"/>
      <c r="BC1302" s="248"/>
      <c r="BD1302" s="248"/>
      <c r="BE1302" s="248"/>
      <c r="BF1302" s="248"/>
      <c r="BG1302" s="248"/>
      <c r="BH1302" s="248"/>
      <c r="BI1302" s="248"/>
      <c r="BJ1302" s="248"/>
      <c r="BK1302" s="248"/>
      <c r="BL1302" s="248"/>
      <c r="BM1302" s="248"/>
      <c r="BN1302" s="248"/>
      <c r="BO1302" s="248"/>
      <c r="BP1302" s="248"/>
      <c r="BQ1302" s="248"/>
      <c r="BR1302" s="248"/>
      <c r="BS1302" s="248"/>
      <c r="BT1302" s="248"/>
      <c r="BU1302" s="248"/>
      <c r="BV1302" s="248"/>
      <c r="BW1302" s="248"/>
      <c r="BX1302" s="248"/>
      <c r="BY1302" s="248"/>
      <c r="BZ1302" s="239"/>
      <c r="CA1302" s="248"/>
      <c r="CB1302" s="248"/>
      <c r="CC1302" s="248"/>
      <c r="CD1302" s="248"/>
      <c r="CE1302" s="248"/>
      <c r="CF1302" s="248"/>
      <c r="CG1302" s="248"/>
      <c r="CH1302" s="248"/>
      <c r="CI1302" s="248"/>
      <c r="CJ1302" s="239"/>
      <c r="CK1302" s="239"/>
      <c r="CL1302" s="248"/>
      <c r="CM1302" s="248"/>
      <c r="CN1302" s="248"/>
      <c r="CO1302" s="248"/>
      <c r="CP1302" s="248"/>
      <c r="CQ1302" s="248"/>
      <c r="CR1302" s="248"/>
      <c r="CS1302" s="248"/>
      <c r="CT1302" s="248"/>
      <c r="CU1302" s="248"/>
      <c r="CV1302" s="248"/>
      <c r="CW1302" s="248"/>
      <c r="CX1302" s="248"/>
      <c r="CY1302" s="248"/>
      <c r="CZ1302" s="248"/>
      <c r="DA1302" s="248"/>
      <c r="DB1302" s="239"/>
      <c r="DC1302" s="239"/>
      <c r="DD1302" s="239"/>
      <c r="DE1302" s="239"/>
      <c r="DF1302" s="239"/>
      <c r="DG1302" s="239"/>
      <c r="DH1302" s="239"/>
      <c r="DI1302" s="239"/>
      <c r="DJ1302" s="239"/>
      <c r="DK1302" s="239"/>
      <c r="DL1302" s="239"/>
      <c r="DM1302" s="239"/>
      <c r="DN1302" s="249"/>
      <c r="DO1302" s="239"/>
      <c r="DP1302" s="239"/>
      <c r="DQ1302" s="239"/>
      <c r="DR1302" s="239"/>
      <c r="DS1302" s="239"/>
      <c r="DT1302" s="239"/>
      <c r="DU1302" s="239"/>
      <c r="DV1302" s="250"/>
      <c r="DW1302" s="251"/>
      <c r="DX1302" s="252"/>
      <c r="DY1302" s="27"/>
      <c r="DZ1302" s="239"/>
      <c r="EA1302" s="27"/>
      <c r="EB1302" s="27"/>
      <c r="EC1302" s="239"/>
      <c r="ED1302" s="27"/>
      <c r="EE1302" s="27"/>
      <c r="EF1302" s="239"/>
      <c r="EI1302" s="239"/>
      <c r="EJ1302" s="27"/>
      <c r="EK1302" s="27"/>
      <c r="EL1302" s="239"/>
      <c r="EM1302" s="27"/>
      <c r="EN1302" s="27"/>
      <c r="EO1302" s="239"/>
      <c r="EP1302" s="27"/>
      <c r="EQ1302" s="27"/>
      <c r="ER1302" s="27"/>
      <c r="ES1302" s="27"/>
      <c r="ET1302" s="27"/>
      <c r="EU1302" s="27"/>
      <c r="EV1302" s="27"/>
      <c r="EW1302" s="27"/>
      <c r="EX1302" s="27"/>
      <c r="EY1302" s="27"/>
      <c r="EZ1302" s="27"/>
      <c r="FA1302" s="27"/>
      <c r="FB1302" s="27"/>
      <c r="FC1302" s="27"/>
      <c r="FD1302" s="27"/>
      <c r="FE1302" s="27"/>
      <c r="FF1302" s="27"/>
      <c r="FG1302" s="27"/>
      <c r="FH1302" s="27"/>
    </row>
    <row r="1303" spans="1:164" ht="15.5" x14ac:dyDescent="0.35">
      <c r="A1303" s="247" t="s">
        <v>470</v>
      </c>
      <c r="B1303" s="239" t="e">
        <f t="shared" ref="B1303:AA1305" si="1329">B1231*100/B$955</f>
        <v>#VALUE!</v>
      </c>
      <c r="C1303" s="239" t="e">
        <f t="shared" si="1329"/>
        <v>#VALUE!</v>
      </c>
      <c r="D1303" s="239" t="e">
        <f t="shared" si="1329"/>
        <v>#VALUE!</v>
      </c>
      <c r="E1303" s="239" t="e">
        <f t="shared" si="1329"/>
        <v>#VALUE!</v>
      </c>
      <c r="F1303" s="239" t="e">
        <f t="shared" si="1329"/>
        <v>#VALUE!</v>
      </c>
      <c r="G1303" s="239" t="e">
        <f t="shared" si="1329"/>
        <v>#VALUE!</v>
      </c>
      <c r="H1303" s="239" t="e">
        <f t="shared" si="1329"/>
        <v>#VALUE!</v>
      </c>
      <c r="I1303" s="239" t="e">
        <f t="shared" si="1329"/>
        <v>#VALUE!</v>
      </c>
      <c r="J1303" s="239" t="e">
        <f t="shared" si="1329"/>
        <v>#VALUE!</v>
      </c>
      <c r="K1303" s="239" t="e">
        <f t="shared" si="1329"/>
        <v>#VALUE!</v>
      </c>
      <c r="L1303" s="239" t="e">
        <f t="shared" si="1329"/>
        <v>#VALUE!</v>
      </c>
      <c r="M1303" s="239" t="e">
        <f t="shared" si="1329"/>
        <v>#VALUE!</v>
      </c>
      <c r="N1303" s="239" t="e">
        <f t="shared" si="1329"/>
        <v>#VALUE!</v>
      </c>
      <c r="O1303" s="239" t="e">
        <f t="shared" si="1329"/>
        <v>#VALUE!</v>
      </c>
      <c r="P1303" s="239" t="e">
        <f t="shared" si="1329"/>
        <v>#VALUE!</v>
      </c>
      <c r="Q1303" s="239" t="e">
        <f t="shared" si="1329"/>
        <v>#VALUE!</v>
      </c>
      <c r="R1303" s="239" t="e">
        <f t="shared" si="1329"/>
        <v>#VALUE!</v>
      </c>
      <c r="S1303" s="239" t="e">
        <f t="shared" si="1329"/>
        <v>#VALUE!</v>
      </c>
      <c r="T1303" s="239" t="e">
        <f t="shared" si="1329"/>
        <v>#VALUE!</v>
      </c>
      <c r="U1303" s="239" t="e">
        <f t="shared" si="1329"/>
        <v>#VALUE!</v>
      </c>
      <c r="V1303" s="239" t="e">
        <f t="shared" si="1329"/>
        <v>#VALUE!</v>
      </c>
      <c r="W1303" s="239" t="e">
        <f t="shared" si="1329"/>
        <v>#VALUE!</v>
      </c>
      <c r="X1303" s="248" t="e">
        <f t="shared" si="1329"/>
        <v>#VALUE!</v>
      </c>
      <c r="Y1303" s="248" t="e">
        <f t="shared" si="1329"/>
        <v>#VALUE!</v>
      </c>
      <c r="Z1303" s="239" t="e">
        <f t="shared" si="1329"/>
        <v>#VALUE!</v>
      </c>
      <c r="AA1303" s="239" t="e">
        <f t="shared" si="1329"/>
        <v>#VALUE!</v>
      </c>
      <c r="AB1303" s="239">
        <v>-5.0106098573826072</v>
      </c>
      <c r="AC1303" s="239">
        <v>-4.4905251970903439</v>
      </c>
      <c r="AD1303" s="239">
        <v>-6.7712498897326618</v>
      </c>
      <c r="AE1303" s="239" t="e">
        <f>AE1231*100/AE$955</f>
        <v>#VALUE!</v>
      </c>
      <c r="AF1303" s="239">
        <v>-6.6989904822850121</v>
      </c>
      <c r="AG1303" s="239">
        <v>-8.0791106371459431</v>
      </c>
      <c r="AH1303" s="239">
        <v>-9.5195366192088429</v>
      </c>
      <c r="AI1303" s="239">
        <v>-11.076113683949488</v>
      </c>
      <c r="AJ1303" s="248" t="e">
        <f>AJ1231*100/AJ$955</f>
        <v>#VALUE!</v>
      </c>
      <c r="AK1303" s="248">
        <v>-19.976918207880654</v>
      </c>
      <c r="AL1303" s="248">
        <v>-11.434870792827688</v>
      </c>
      <c r="AM1303" s="248">
        <v>-11.394747263481356</v>
      </c>
      <c r="AN1303" s="248">
        <v>-11.394971041198247</v>
      </c>
      <c r="AO1303" s="248" t="e">
        <f>AO1231*100/AO$955</f>
        <v>#VALUE!</v>
      </c>
      <c r="AP1303" s="248">
        <v>-14.41092021526871</v>
      </c>
      <c r="AQ1303" s="248">
        <v>-14.795254905368466</v>
      </c>
      <c r="AR1303" s="248">
        <v>-12.45861025136147</v>
      </c>
      <c r="AS1303" s="248" t="e">
        <f>AS1231*100/AS$955</f>
        <v>#VALUE!</v>
      </c>
      <c r="AT1303" s="248">
        <v>-8.1951787916912817</v>
      </c>
      <c r="AU1303" s="248">
        <v>-7.9307450568427402</v>
      </c>
      <c r="AV1303" s="248">
        <v>-6.3772716934829337</v>
      </c>
      <c r="AW1303" s="248">
        <v>-6.1885816216776002</v>
      </c>
      <c r="AX1303" s="248" t="e">
        <f>AX1231*100/AX$955</f>
        <v>#VALUE!</v>
      </c>
      <c r="AY1303" s="248"/>
      <c r="AZ1303" s="248">
        <v>-4.0243247790937193</v>
      </c>
      <c r="BA1303" s="248">
        <v>-6.1335403032745734</v>
      </c>
      <c r="BB1303" s="248">
        <v>-4.3040259703798744</v>
      </c>
      <c r="BC1303" s="248">
        <v>-6.5188018986861662</v>
      </c>
      <c r="BD1303" s="248">
        <v>-3.0938287029202258</v>
      </c>
      <c r="BE1303" s="248">
        <v>-5.6113020774972906</v>
      </c>
      <c r="BF1303" s="248" t="e">
        <f>BF1231*100/BF$955</f>
        <v>#VALUE!</v>
      </c>
      <c r="BG1303" s="248">
        <v>-4.9561039659599588</v>
      </c>
      <c r="BH1303" s="248">
        <v>-8.7725248950752945</v>
      </c>
      <c r="BI1303" s="248">
        <v>-6.1304872067037017</v>
      </c>
      <c r="BJ1303" s="248">
        <v>-9.4956339723643097</v>
      </c>
      <c r="BK1303" s="248">
        <v>-3.6351467313286241</v>
      </c>
      <c r="BL1303" s="248">
        <v>-9.1997648665093088</v>
      </c>
      <c r="BM1303" s="248">
        <v>-4.385234412716966</v>
      </c>
      <c r="BN1303" s="248">
        <v>-8.0407510910328028</v>
      </c>
      <c r="BO1303" s="248" t="e">
        <f>BO1231*100/BO$955</f>
        <v>#VALUE!</v>
      </c>
      <c r="BP1303" s="248">
        <v>-1.6830013022814181</v>
      </c>
      <c r="BQ1303" s="248">
        <v>-4.4392819475779799</v>
      </c>
      <c r="BR1303" s="248">
        <v>-11.18682521690419</v>
      </c>
      <c r="BS1303" s="248">
        <v>-16.20356852009656</v>
      </c>
      <c r="BT1303" s="248">
        <v>-5.7590437312182585</v>
      </c>
      <c r="BU1303" s="248">
        <v>-7.2616490091225492</v>
      </c>
      <c r="BV1303" s="248">
        <v>-11.429091444452981</v>
      </c>
      <c r="BW1303" s="248">
        <v>-4.4900712703386949</v>
      </c>
      <c r="BX1303" s="248">
        <v>-5.8194606359368635</v>
      </c>
      <c r="BY1303" s="248">
        <v>-8.3937715951928578</v>
      </c>
      <c r="BZ1303" s="239">
        <v>-4.9648011712389462</v>
      </c>
      <c r="CA1303" s="248" t="e">
        <f>CA1231*100/CA$955</f>
        <v>#VALUE!</v>
      </c>
      <c r="CB1303" s="248">
        <v>-3.9183056332906485</v>
      </c>
      <c r="CC1303" s="248">
        <v>-4.1323821056508505</v>
      </c>
      <c r="CD1303" s="248">
        <v>-6.0633229223264404</v>
      </c>
      <c r="CE1303" s="248">
        <v>-4.7252665552670141</v>
      </c>
      <c r="CF1303" s="248">
        <v>-4.8335391110359858</v>
      </c>
      <c r="CG1303" s="248">
        <v>-6.9319161594442233</v>
      </c>
      <c r="CH1303" s="248">
        <v>-2.8650706181201513</v>
      </c>
      <c r="CI1303" s="248">
        <v>-3.6057515455826548</v>
      </c>
      <c r="CJ1303" s="239">
        <v>-1.9599580636897236</v>
      </c>
      <c r="CK1303" s="239">
        <v>-3.0150041157015619</v>
      </c>
      <c r="CL1303" s="248" t="e">
        <f>CL1231*100/CL$955</f>
        <v>#VALUE!</v>
      </c>
      <c r="CM1303" s="248">
        <v>-3.2373990763063438</v>
      </c>
      <c r="CN1303" s="248">
        <v>2.7783112163011516</v>
      </c>
      <c r="CO1303" s="248">
        <v>2.763288020866574</v>
      </c>
      <c r="CP1303" s="248">
        <v>4.7545418569595688</v>
      </c>
      <c r="CQ1303" s="248">
        <v>1.0981704031244863</v>
      </c>
      <c r="CR1303" s="248">
        <v>-1.9086566807917635</v>
      </c>
      <c r="CS1303" s="248">
        <v>6.4607519641662732</v>
      </c>
      <c r="CT1303" s="248">
        <v>4.6388016415436608</v>
      </c>
      <c r="CU1303" s="248">
        <v>-0.26971220787877942</v>
      </c>
      <c r="CV1303" s="248">
        <v>6.5936262578627831</v>
      </c>
      <c r="CW1303" s="248">
        <v>5.2904827556677008</v>
      </c>
      <c r="CX1303" s="248">
        <v>6.3620953389549619</v>
      </c>
      <c r="CY1303" s="248">
        <v>5.605852478667674</v>
      </c>
      <c r="CZ1303" s="248">
        <v>3.5760108548654257</v>
      </c>
      <c r="DA1303" s="248" t="e">
        <f t="shared" ref="DA1303:DA1305" si="1330">DA1231*100/DA$955</f>
        <v>#VALUE!</v>
      </c>
      <c r="DB1303" s="239">
        <v>2.4061602464069893</v>
      </c>
      <c r="DC1303" s="239">
        <v>0.94341387121539122</v>
      </c>
      <c r="DD1303" s="239">
        <v>-2.1916964418106377</v>
      </c>
      <c r="DE1303" s="239">
        <v>1.3531617548136698</v>
      </c>
      <c r="DF1303" s="239">
        <v>7.1600533137452529E-2</v>
      </c>
      <c r="DG1303" s="239">
        <v>-2.3392672921326274</v>
      </c>
      <c r="DH1303" s="239">
        <v>2.1908888303801399</v>
      </c>
      <c r="DI1303" s="239">
        <v>0.54573943200455421</v>
      </c>
      <c r="DJ1303" s="239">
        <v>-1.8909558030365636</v>
      </c>
      <c r="DK1303" s="239">
        <v>1.0979492650944764</v>
      </c>
      <c r="DL1303" s="239">
        <v>-0.24003659874237646</v>
      </c>
      <c r="DM1303" s="239">
        <v>-1.5385413944104296</v>
      </c>
      <c r="DN1303" s="249" t="e">
        <f>DN1231*100/DN$955</f>
        <v>#VALUE!</v>
      </c>
      <c r="DO1303" s="239">
        <v>-1.5385413944104296</v>
      </c>
      <c r="DP1303" s="239">
        <v>2.4729796180298784</v>
      </c>
      <c r="DQ1303" s="239">
        <v>1.5010664955034132</v>
      </c>
      <c r="DR1303" s="239">
        <v>0.72834828925223472</v>
      </c>
      <c r="DS1303" s="239">
        <v>4.3931251012130232</v>
      </c>
      <c r="DT1303" s="239">
        <v>3.5918010565526579</v>
      </c>
      <c r="DU1303" s="239">
        <v>3.7347632657281684</v>
      </c>
      <c r="DV1303" s="250" t="e">
        <f t="shared" ref="DV1303:DX1305" si="1331">DV1231*100/DV$955</f>
        <v>#VALUE!</v>
      </c>
      <c r="DW1303" s="251" t="e">
        <f t="shared" si="1331"/>
        <v>#VALUE!</v>
      </c>
      <c r="DX1303" s="252" t="e">
        <f t="shared" si="1331"/>
        <v>#VALUE!</v>
      </c>
      <c r="DY1303" s="27"/>
      <c r="DZ1303" s="239" t="e">
        <f>DZ1231*100/DZ$955</f>
        <v>#VALUE!</v>
      </c>
      <c r="EA1303" s="27"/>
      <c r="EB1303" s="27"/>
      <c r="EC1303" s="239" t="e">
        <f>EC1231*100/EC$955</f>
        <v>#VALUE!</v>
      </c>
      <c r="ED1303" s="27"/>
      <c r="EE1303" s="27"/>
      <c r="EF1303" s="239" t="e">
        <f>EF1231*100/EF$955</f>
        <v>#VALUE!</v>
      </c>
      <c r="EI1303" s="239" t="e">
        <f>EI1231*100/EI$955</f>
        <v>#VALUE!</v>
      </c>
      <c r="EJ1303" s="27"/>
      <c r="EK1303" s="27"/>
      <c r="EL1303" s="239" t="e">
        <f>EL1231*100/EL$955</f>
        <v>#VALUE!</v>
      </c>
      <c r="EM1303" s="27"/>
      <c r="EN1303" s="27"/>
      <c r="EO1303" s="239" t="e">
        <f>EO1231*100/EO$955</f>
        <v>#VALUE!</v>
      </c>
      <c r="EP1303" s="27"/>
      <c r="EQ1303" s="27"/>
      <c r="ER1303" s="27"/>
      <c r="ES1303" s="27"/>
      <c r="ET1303" s="27"/>
      <c r="EU1303" s="27"/>
      <c r="EV1303" s="27"/>
      <c r="EW1303" s="27"/>
      <c r="EX1303" s="27"/>
      <c r="EY1303" s="27"/>
      <c r="EZ1303" s="27"/>
      <c r="FA1303" s="27"/>
      <c r="FB1303" s="27"/>
      <c r="FC1303" s="27"/>
      <c r="FD1303" s="27"/>
      <c r="FE1303" s="27"/>
      <c r="FF1303" s="27"/>
      <c r="FG1303" s="27"/>
      <c r="FH1303" s="27"/>
    </row>
    <row r="1304" spans="1:164" ht="15.5" x14ac:dyDescent="0.35">
      <c r="A1304" s="253" t="s">
        <v>471</v>
      </c>
      <c r="B1304" s="239" t="e">
        <f t="shared" si="1329"/>
        <v>#VALUE!</v>
      </c>
      <c r="C1304" s="239" t="e">
        <f t="shared" si="1329"/>
        <v>#VALUE!</v>
      </c>
      <c r="D1304" s="239" t="e">
        <f t="shared" si="1329"/>
        <v>#VALUE!</v>
      </c>
      <c r="E1304" s="239" t="e">
        <f t="shared" si="1329"/>
        <v>#VALUE!</v>
      </c>
      <c r="F1304" s="239" t="e">
        <f t="shared" si="1329"/>
        <v>#VALUE!</v>
      </c>
      <c r="G1304" s="239" t="e">
        <f t="shared" si="1329"/>
        <v>#VALUE!</v>
      </c>
      <c r="H1304" s="239" t="e">
        <f t="shared" si="1329"/>
        <v>#VALUE!</v>
      </c>
      <c r="I1304" s="239" t="e">
        <f t="shared" si="1329"/>
        <v>#VALUE!</v>
      </c>
      <c r="J1304" s="239" t="e">
        <f t="shared" si="1329"/>
        <v>#VALUE!</v>
      </c>
      <c r="K1304" s="239" t="e">
        <f t="shared" si="1329"/>
        <v>#VALUE!</v>
      </c>
      <c r="L1304" s="239" t="e">
        <f t="shared" si="1329"/>
        <v>#VALUE!</v>
      </c>
      <c r="M1304" s="239" t="e">
        <f t="shared" si="1329"/>
        <v>#VALUE!</v>
      </c>
      <c r="N1304" s="239" t="e">
        <f t="shared" si="1329"/>
        <v>#VALUE!</v>
      </c>
      <c r="O1304" s="239" t="e">
        <f t="shared" si="1329"/>
        <v>#VALUE!</v>
      </c>
      <c r="P1304" s="239" t="e">
        <f t="shared" si="1329"/>
        <v>#VALUE!</v>
      </c>
      <c r="Q1304" s="239" t="e">
        <f t="shared" si="1329"/>
        <v>#VALUE!</v>
      </c>
      <c r="R1304" s="239" t="e">
        <f t="shared" si="1329"/>
        <v>#VALUE!</v>
      </c>
      <c r="S1304" s="239" t="e">
        <f t="shared" si="1329"/>
        <v>#VALUE!</v>
      </c>
      <c r="T1304" s="239" t="e">
        <f t="shared" si="1329"/>
        <v>#VALUE!</v>
      </c>
      <c r="U1304" s="239" t="e">
        <f t="shared" si="1329"/>
        <v>#VALUE!</v>
      </c>
      <c r="V1304" s="239" t="e">
        <f t="shared" si="1329"/>
        <v>#VALUE!</v>
      </c>
      <c r="W1304" s="239" t="e">
        <f t="shared" si="1329"/>
        <v>#VALUE!</v>
      </c>
      <c r="X1304" s="248" t="e">
        <f t="shared" si="1329"/>
        <v>#VALUE!</v>
      </c>
      <c r="Y1304" s="248" t="e">
        <f t="shared" si="1329"/>
        <v>#VALUE!</v>
      </c>
      <c r="Z1304" s="239" t="e">
        <f t="shared" si="1329"/>
        <v>#VALUE!</v>
      </c>
      <c r="AA1304" s="239" t="e">
        <f t="shared" si="1329"/>
        <v>#VALUE!</v>
      </c>
      <c r="AB1304" s="239">
        <v>0.61279728282944335</v>
      </c>
      <c r="AC1304" s="239">
        <v>2.6236777075740285</v>
      </c>
      <c r="AD1304" s="239">
        <v>1.686015107265</v>
      </c>
      <c r="AE1304" s="239" t="e">
        <f>AE1232*100/AE$955</f>
        <v>#VALUE!</v>
      </c>
      <c r="AF1304" s="239">
        <v>0.79936608651267671</v>
      </c>
      <c r="AG1304" s="239">
        <v>0.65769775000249997</v>
      </c>
      <c r="AH1304" s="239">
        <v>-0.85092983643042008</v>
      </c>
      <c r="AI1304" s="239">
        <v>-1.8978819265218891</v>
      </c>
      <c r="AJ1304" s="248" t="e">
        <f>AJ1232*100/AJ$955</f>
        <v>#VALUE!</v>
      </c>
      <c r="AK1304" s="248">
        <v>-5.2868358935077904</v>
      </c>
      <c r="AL1304" s="248">
        <v>-2.7036960166576103</v>
      </c>
      <c r="AM1304" s="248">
        <v>-3.3336471537339039</v>
      </c>
      <c r="AN1304" s="248">
        <v>-3.370070878642057</v>
      </c>
      <c r="AO1304" s="248" t="e">
        <f>AO1232*100/AO$955</f>
        <v>#VALUE!</v>
      </c>
      <c r="AP1304" s="248">
        <v>-5.88686214787643</v>
      </c>
      <c r="AQ1304" s="248">
        <v>-6.6270614544244548</v>
      </c>
      <c r="AR1304" s="248">
        <v>-4.5835003728647798</v>
      </c>
      <c r="AS1304" s="248" t="e">
        <f>AS1232*100/AS$955</f>
        <v>#VALUE!</v>
      </c>
      <c r="AT1304" s="248">
        <v>-2.2987550793026936</v>
      </c>
      <c r="AU1304" s="248">
        <v>-2.5911493556227754</v>
      </c>
      <c r="AV1304" s="248">
        <v>-2.1855650123781931</v>
      </c>
      <c r="AW1304" s="248">
        <v>-2.358160977005952</v>
      </c>
      <c r="AX1304" s="248" t="e">
        <f>AX1232*100/AX$955</f>
        <v>#VALUE!</v>
      </c>
      <c r="AY1304" s="248"/>
      <c r="AZ1304" s="248">
        <v>-1.6635997833952292</v>
      </c>
      <c r="BA1304" s="248">
        <v>-1.4423725074688443</v>
      </c>
      <c r="BB1304" s="248">
        <v>-1.5199582363389552</v>
      </c>
      <c r="BC1304" s="248">
        <v>-1.6695535771951326</v>
      </c>
      <c r="BD1304" s="248">
        <v>-0.86178611965227092</v>
      </c>
      <c r="BE1304" s="248">
        <v>-0.88601117846080157</v>
      </c>
      <c r="BF1304" s="248">
        <f>BF1232*100/BF$955</f>
        <v>0.31430952773594351</v>
      </c>
      <c r="BG1304" s="248">
        <v>-1.4590995109376834</v>
      </c>
      <c r="BH1304" s="248">
        <v>-1.5429450270059593</v>
      </c>
      <c r="BI1304" s="248">
        <v>-3.2188649230847854</v>
      </c>
      <c r="BJ1304" s="248">
        <v>-3.051290443508861</v>
      </c>
      <c r="BK1304" s="248">
        <v>-1.9886482815203217</v>
      </c>
      <c r="BL1304" s="248">
        <v>-1.8958241053673748</v>
      </c>
      <c r="BM1304" s="248">
        <v>-2.008035441131343</v>
      </c>
      <c r="BN1304" s="248">
        <v>-1.914847859241454</v>
      </c>
      <c r="BO1304" s="248" t="e">
        <f>BO1232*100/BO$955</f>
        <v>#VALUE!</v>
      </c>
      <c r="BP1304" s="248">
        <v>-1.1459273915724226</v>
      </c>
      <c r="BQ1304" s="248">
        <v>-1.2780404372168936</v>
      </c>
      <c r="BR1304" s="248">
        <v>-1.3692574554459553</v>
      </c>
      <c r="BS1304" s="248">
        <v>-1.5255915562457332</v>
      </c>
      <c r="BT1304" s="248">
        <v>-1.1673853798352303</v>
      </c>
      <c r="BU1304" s="248">
        <v>-1.2271489295887006</v>
      </c>
      <c r="BV1304" s="248">
        <v>-1.2279772582314405</v>
      </c>
      <c r="BW1304" s="248">
        <v>-3.2581295904657557</v>
      </c>
      <c r="BX1304" s="248">
        <v>-3.3558528483432979</v>
      </c>
      <c r="BY1304" s="248">
        <v>-3.3805801485214633</v>
      </c>
      <c r="BZ1304" s="239">
        <v>-3.3029107771543473</v>
      </c>
      <c r="CA1304" s="248">
        <f>CA1232*100/CA$955</f>
        <v>0.29470099932051302</v>
      </c>
      <c r="CB1304" s="248">
        <v>-1.7259097220956281</v>
      </c>
      <c r="CC1304" s="248">
        <v>-1.7425613857513178</v>
      </c>
      <c r="CD1304" s="248">
        <v>-1.8382098533416493</v>
      </c>
      <c r="CE1304" s="248">
        <v>-1.3733643123350761</v>
      </c>
      <c r="CF1304" s="248">
        <v>-1.3874424626355204</v>
      </c>
      <c r="CG1304" s="248">
        <v>-1.4629857710209795</v>
      </c>
      <c r="CH1304" s="248">
        <v>-1.415265388079199</v>
      </c>
      <c r="CI1304" s="248">
        <v>-1.3481722754108183</v>
      </c>
      <c r="CJ1304" s="239">
        <v>-1.4378111961265083</v>
      </c>
      <c r="CK1304" s="239">
        <v>-1.4667923167089714</v>
      </c>
      <c r="CL1304" s="248">
        <f>CL1232*100/CL$955</f>
        <v>2.7820614757997553</v>
      </c>
      <c r="CM1304" s="248">
        <v>-1.1018776558562391</v>
      </c>
      <c r="CN1304" s="248">
        <v>-1.1869807785803896</v>
      </c>
      <c r="CO1304" s="248">
        <v>-1.180847910584838</v>
      </c>
      <c r="CP1304" s="248">
        <v>-1.1002208200410872</v>
      </c>
      <c r="CQ1304" s="248">
        <v>-1.1764021004409257</v>
      </c>
      <c r="CR1304" s="248">
        <v>-1.2417123075350809</v>
      </c>
      <c r="CS1304" s="248">
        <v>-1.9009594194446284</v>
      </c>
      <c r="CT1304" s="248">
        <v>-1.9745928293802777</v>
      </c>
      <c r="CU1304" s="248">
        <v>-1.8310483512849454</v>
      </c>
      <c r="CV1304" s="248">
        <v>-1.838939756320259</v>
      </c>
      <c r="CW1304" s="248">
        <v>-1.891710758911078</v>
      </c>
      <c r="CX1304" s="248">
        <v>-1.8326539191480815</v>
      </c>
      <c r="CY1304" s="248">
        <v>-1.8505791511725049</v>
      </c>
      <c r="CZ1304" s="248">
        <v>-1.607469268624746</v>
      </c>
      <c r="DA1304" s="248">
        <f t="shared" si="1330"/>
        <v>-1.1999132615273378</v>
      </c>
      <c r="DB1304" s="239">
        <v>-1.2525485886088699</v>
      </c>
      <c r="DC1304" s="239">
        <v>-1.2944869589680297</v>
      </c>
      <c r="DD1304" s="239">
        <v>-1.3376069812273814</v>
      </c>
      <c r="DE1304" s="239">
        <v>-1.2885799457534042</v>
      </c>
      <c r="DF1304" s="239">
        <v>-1.3326616360732135</v>
      </c>
      <c r="DG1304" s="239">
        <v>-1.3882082433852116</v>
      </c>
      <c r="DH1304" s="239">
        <v>-1.3572067479721091</v>
      </c>
      <c r="DI1304" s="239">
        <v>-1.4027473430417741</v>
      </c>
      <c r="DJ1304" s="239">
        <v>-1.3755142855788096</v>
      </c>
      <c r="DK1304" s="239">
        <v>-1.3582220132991738</v>
      </c>
      <c r="DL1304" s="239">
        <v>-1.3965715099196583</v>
      </c>
      <c r="DM1304" s="239">
        <v>-1.3705725806191544</v>
      </c>
      <c r="DN1304" s="249">
        <f>DN1232*100/DN$955</f>
        <v>0.43838612538462512</v>
      </c>
      <c r="DO1304" s="239">
        <v>-1.3705725806191544</v>
      </c>
      <c r="DP1304" s="239">
        <v>-0.67320089702378405</v>
      </c>
      <c r="DQ1304" s="239">
        <v>-0.68735090627894879</v>
      </c>
      <c r="DR1304" s="239">
        <v>-0.71274384947270153</v>
      </c>
      <c r="DS1304" s="239">
        <v>-0.70069882124881622</v>
      </c>
      <c r="DT1304" s="239">
        <v>-0.71461111004525468</v>
      </c>
      <c r="DU1304" s="239">
        <v>0.68568774015250589</v>
      </c>
      <c r="DV1304" s="250">
        <f t="shared" si="1331"/>
        <v>0.46120614648920089</v>
      </c>
      <c r="DW1304" s="251">
        <f t="shared" si="1331"/>
        <v>0.63266069047939388</v>
      </c>
      <c r="DX1304" s="252">
        <f t="shared" si="1331"/>
        <v>-0.50861556371418282</v>
      </c>
      <c r="DY1304" s="27"/>
      <c r="DZ1304" s="239">
        <f>DZ1232*100/DZ$955</f>
        <v>0.47239917109611818</v>
      </c>
      <c r="EA1304" s="27"/>
      <c r="EB1304" s="27"/>
      <c r="EC1304" s="239">
        <f>EC1232*100/EC$955</f>
        <v>0.30784249787821971</v>
      </c>
      <c r="ED1304" s="27"/>
      <c r="EE1304" s="27"/>
      <c r="EF1304" s="239" t="e">
        <f>EF1232*100/EF$955</f>
        <v>#VALUE!</v>
      </c>
      <c r="EI1304" s="239" t="e">
        <f>EI1232*100/EI$955</f>
        <v>#VALUE!</v>
      </c>
      <c r="EJ1304" s="27"/>
      <c r="EK1304" s="27"/>
      <c r="EL1304" s="239" t="e">
        <f>EL1232*100/EL$955</f>
        <v>#VALUE!</v>
      </c>
      <c r="EM1304" s="27"/>
      <c r="EN1304" s="27"/>
      <c r="EO1304" s="239" t="e">
        <f>EO1232*100/EO$955</f>
        <v>#VALUE!</v>
      </c>
      <c r="EP1304" s="27"/>
      <c r="EQ1304" s="27"/>
      <c r="ER1304" s="27"/>
      <c r="ES1304" s="27"/>
      <c r="ET1304" s="27"/>
      <c r="EU1304" s="27"/>
      <c r="EV1304" s="27"/>
      <c r="EW1304" s="27"/>
      <c r="EX1304" s="27"/>
      <c r="EY1304" s="27"/>
      <c r="EZ1304" s="27"/>
      <c r="FA1304" s="27"/>
      <c r="FB1304" s="27"/>
      <c r="FC1304" s="27"/>
      <c r="FD1304" s="27"/>
      <c r="FE1304" s="27"/>
      <c r="FF1304" s="27"/>
      <c r="FG1304" s="27"/>
      <c r="FH1304" s="27"/>
    </row>
    <row r="1305" spans="1:164" ht="15.5" x14ac:dyDescent="0.35">
      <c r="A1305" s="247" t="s">
        <v>472</v>
      </c>
      <c r="B1305" s="239" t="e">
        <f t="shared" si="1329"/>
        <v>#VALUE!</v>
      </c>
      <c r="C1305" s="239" t="e">
        <f t="shared" si="1329"/>
        <v>#VALUE!</v>
      </c>
      <c r="D1305" s="239" t="e">
        <f t="shared" si="1329"/>
        <v>#VALUE!</v>
      </c>
      <c r="E1305" s="239" t="e">
        <f t="shared" si="1329"/>
        <v>#VALUE!</v>
      </c>
      <c r="F1305" s="239" t="e">
        <f t="shared" si="1329"/>
        <v>#VALUE!</v>
      </c>
      <c r="G1305" s="239" t="e">
        <f t="shared" si="1329"/>
        <v>#VALUE!</v>
      </c>
      <c r="H1305" s="239" t="e">
        <f t="shared" si="1329"/>
        <v>#VALUE!</v>
      </c>
      <c r="I1305" s="239" t="e">
        <f t="shared" si="1329"/>
        <v>#VALUE!</v>
      </c>
      <c r="J1305" s="239" t="e">
        <f t="shared" si="1329"/>
        <v>#VALUE!</v>
      </c>
      <c r="K1305" s="239" t="e">
        <f t="shared" si="1329"/>
        <v>#VALUE!</v>
      </c>
      <c r="L1305" s="239" t="e">
        <f t="shared" si="1329"/>
        <v>#VALUE!</v>
      </c>
      <c r="M1305" s="239" t="e">
        <f t="shared" si="1329"/>
        <v>#VALUE!</v>
      </c>
      <c r="N1305" s="239" t="e">
        <f t="shared" si="1329"/>
        <v>#VALUE!</v>
      </c>
      <c r="O1305" s="239" t="e">
        <f t="shared" si="1329"/>
        <v>#VALUE!</v>
      </c>
      <c r="P1305" s="239" t="e">
        <f t="shared" si="1329"/>
        <v>#VALUE!</v>
      </c>
      <c r="Q1305" s="239" t="e">
        <f t="shared" si="1329"/>
        <v>#VALUE!</v>
      </c>
      <c r="R1305" s="239" t="e">
        <f t="shared" si="1329"/>
        <v>#VALUE!</v>
      </c>
      <c r="S1305" s="239" t="e">
        <f t="shared" si="1329"/>
        <v>#VALUE!</v>
      </c>
      <c r="T1305" s="239" t="e">
        <f t="shared" si="1329"/>
        <v>#VALUE!</v>
      </c>
      <c r="U1305" s="239" t="e">
        <f t="shared" si="1329"/>
        <v>#VALUE!</v>
      </c>
      <c r="V1305" s="239" t="e">
        <f t="shared" si="1329"/>
        <v>#VALUE!</v>
      </c>
      <c r="W1305" s="239" t="e">
        <f t="shared" si="1329"/>
        <v>#VALUE!</v>
      </c>
      <c r="X1305" s="248" t="e">
        <f t="shared" si="1329"/>
        <v>#VALUE!</v>
      </c>
      <c r="Y1305" s="248" t="e">
        <f t="shared" si="1329"/>
        <v>#VALUE!</v>
      </c>
      <c r="Z1305" s="239" t="e">
        <f t="shared" si="1329"/>
        <v>#VALUE!</v>
      </c>
      <c r="AA1305" s="239" t="e">
        <f t="shared" si="1329"/>
        <v>#VALUE!</v>
      </c>
      <c r="AB1305" s="239">
        <v>-5.6234071402120511</v>
      </c>
      <c r="AC1305" s="239">
        <v>-7.1142029050643698</v>
      </c>
      <c r="AD1305" s="239">
        <v>-8.4572649969972584</v>
      </c>
      <c r="AE1305" s="239" t="e">
        <f>AE1233*100/AE$955</f>
        <v>#VALUE!</v>
      </c>
      <c r="AF1305" s="239">
        <v>-7.4983565687976892</v>
      </c>
      <c r="AG1305" s="239">
        <v>-8.7368083831484427</v>
      </c>
      <c r="AH1305" s="239">
        <v>-8.6686067827784239</v>
      </c>
      <c r="AI1305" s="239">
        <v>-9.1782317574276</v>
      </c>
      <c r="AJ1305" s="248" t="e">
        <f>AJ1233*100/AJ$955</f>
        <v>#VALUE!</v>
      </c>
      <c r="AK1305" s="248">
        <v>-14.690082314372864</v>
      </c>
      <c r="AL1305" s="248">
        <v>-8.7311747761700769</v>
      </c>
      <c r="AM1305" s="248">
        <v>-8.0611001097474535</v>
      </c>
      <c r="AN1305" s="248">
        <v>-8.0249001625561895</v>
      </c>
      <c r="AO1305" s="248" t="e">
        <f>AO1233*100/AO$955</f>
        <v>#VALUE!</v>
      </c>
      <c r="AP1305" s="248">
        <v>-8.5240580673922786</v>
      </c>
      <c r="AQ1305" s="248">
        <v>-8.1681934509440115</v>
      </c>
      <c r="AR1305" s="248">
        <v>-7.8747498784966901</v>
      </c>
      <c r="AS1305" s="248" t="e">
        <f>AS1233*100/AS$955</f>
        <v>#VALUE!</v>
      </c>
      <c r="AT1305" s="248">
        <v>-5.8964237123885885</v>
      </c>
      <c r="AU1305" s="248">
        <v>-5.3395953012199637</v>
      </c>
      <c r="AV1305" s="248">
        <v>-4.1917066811047405</v>
      </c>
      <c r="AW1305" s="248">
        <v>-3.83042064507165</v>
      </c>
      <c r="AX1305" s="248" t="e">
        <f>AX1233*100/AX$955</f>
        <v>#VALUE!</v>
      </c>
      <c r="AY1305" s="248"/>
      <c r="AZ1305" s="248">
        <v>-2.3607249956984906</v>
      </c>
      <c r="BA1305" s="248">
        <v>-4.6911677958057298</v>
      </c>
      <c r="BB1305" s="248">
        <v>-2.784067734040919</v>
      </c>
      <c r="BC1305" s="248">
        <v>-4.8492483214910331</v>
      </c>
      <c r="BD1305" s="248">
        <v>-2.2320425832679542</v>
      </c>
      <c r="BE1305" s="248">
        <v>-4.7252908990364899</v>
      </c>
      <c r="BF1305" s="248" t="e">
        <f>BF1233*100/BF$955</f>
        <v>#VALUE!</v>
      </c>
      <c r="BG1305" s="248">
        <v>-3.4970044550222759</v>
      </c>
      <c r="BH1305" s="248">
        <v>-7.2295798680693357</v>
      </c>
      <c r="BI1305" s="248">
        <v>-2.9116222836189163</v>
      </c>
      <c r="BJ1305" s="248">
        <v>-6.4443435288554483</v>
      </c>
      <c r="BK1305" s="248">
        <v>-1.6464984498083022</v>
      </c>
      <c r="BL1305" s="248">
        <v>-7.3039407611419334</v>
      </c>
      <c r="BM1305" s="248">
        <v>-2.377198971585623</v>
      </c>
      <c r="BN1305" s="248">
        <v>-6.1259032317913489</v>
      </c>
      <c r="BO1305" s="248" t="e">
        <f>BO1233*100/BO$955</f>
        <v>#VALUE!</v>
      </c>
      <c r="BP1305" s="248">
        <v>-0.53707391070899557</v>
      </c>
      <c r="BQ1305" s="248">
        <v>-3.1612415103610862</v>
      </c>
      <c r="BR1305" s="248">
        <v>-9.8175677614582337</v>
      </c>
      <c r="BS1305" s="248">
        <v>-14.677976963850824</v>
      </c>
      <c r="BT1305" s="248">
        <v>-4.5916583513830282</v>
      </c>
      <c r="BU1305" s="248">
        <v>-6.0345000795338484</v>
      </c>
      <c r="BV1305" s="248">
        <v>-10.20111418622154</v>
      </c>
      <c r="BW1305" s="248">
        <v>-1.2319416798729386</v>
      </c>
      <c r="BX1305" s="248">
        <v>-2.4636077875935656</v>
      </c>
      <c r="BY1305" s="248">
        <v>-5.013191446671394</v>
      </c>
      <c r="BZ1305" s="239">
        <v>-1.6618903940845977</v>
      </c>
      <c r="CA1305" s="248" t="e">
        <f>CA1233*100/CA$955</f>
        <v>#VALUE!</v>
      </c>
      <c r="CB1305" s="248">
        <v>-2.1923959111950206</v>
      </c>
      <c r="CC1305" s="248">
        <v>-2.3898207198995323</v>
      </c>
      <c r="CD1305" s="248">
        <v>-4.2251130689847907</v>
      </c>
      <c r="CE1305" s="248">
        <v>-3.3519022429319385</v>
      </c>
      <c r="CF1305" s="248">
        <v>-3.4460966484004656</v>
      </c>
      <c r="CG1305" s="248">
        <v>-5.4689303884232423</v>
      </c>
      <c r="CH1305" s="248">
        <v>-1.4498052300409523</v>
      </c>
      <c r="CI1305" s="248">
        <v>-2.2575792701718362</v>
      </c>
      <c r="CJ1305" s="239">
        <v>-0.52214686756321538</v>
      </c>
      <c r="CK1305" s="239">
        <v>-1.548211798992591</v>
      </c>
      <c r="CL1305" s="248" t="e">
        <f>CL1233*100/CL$955</f>
        <v>#VALUE!</v>
      </c>
      <c r="CM1305" s="248">
        <v>-2.1355214204501047</v>
      </c>
      <c r="CN1305" s="248">
        <v>3.9652919948815413</v>
      </c>
      <c r="CO1305" s="248">
        <v>3.9441359314514122</v>
      </c>
      <c r="CP1305" s="248">
        <v>5.8547626770006556</v>
      </c>
      <c r="CQ1305" s="248">
        <v>2.2745725035654121</v>
      </c>
      <c r="CR1305" s="248">
        <v>-0.66694437325668288</v>
      </c>
      <c r="CS1305" s="248">
        <v>8.3617113836109027</v>
      </c>
      <c r="CT1305" s="248">
        <v>6.6133944709239385</v>
      </c>
      <c r="CU1305" s="248">
        <v>1.5613361434061657</v>
      </c>
      <c r="CV1305" s="248">
        <v>8.4325660141830419</v>
      </c>
      <c r="CW1305" s="248">
        <v>7.1821935145787794</v>
      </c>
      <c r="CX1305" s="248">
        <v>8.1947492581030446</v>
      </c>
      <c r="CY1305" s="248">
        <v>7.4564316298401785</v>
      </c>
      <c r="CZ1305" s="248">
        <v>5.1834801234901722</v>
      </c>
      <c r="DA1305" s="248" t="e">
        <f t="shared" si="1330"/>
        <v>#VALUE!</v>
      </c>
      <c r="DB1305" s="239">
        <v>3.6587088350158594</v>
      </c>
      <c r="DC1305" s="239">
        <v>2.2379008301834209</v>
      </c>
      <c r="DD1305" s="239">
        <v>-0.85408946058325619</v>
      </c>
      <c r="DE1305" s="239">
        <v>2.6417417005670742</v>
      </c>
      <c r="DF1305" s="239">
        <v>1.404262169210666</v>
      </c>
      <c r="DG1305" s="239">
        <v>-0.95105904874741554</v>
      </c>
      <c r="DH1305" s="239">
        <v>3.5480955783522492</v>
      </c>
      <c r="DI1305" s="239">
        <v>1.9484867750463284</v>
      </c>
      <c r="DJ1305" s="239">
        <v>-0.51544151745775402</v>
      </c>
      <c r="DK1305" s="239">
        <v>2.4561712783936502</v>
      </c>
      <c r="DL1305" s="239">
        <v>1.1565349111772818</v>
      </c>
      <c r="DM1305" s="239">
        <v>-0.16796881379127518</v>
      </c>
      <c r="DN1305" s="249" t="e">
        <f>DN1233*100/DN$955</f>
        <v>#VALUE!</v>
      </c>
      <c r="DO1305" s="239">
        <v>-0.16796881379127518</v>
      </c>
      <c r="DP1305" s="239">
        <v>3.1461805150536621</v>
      </c>
      <c r="DQ1305" s="239">
        <v>2.1884174017823619</v>
      </c>
      <c r="DR1305" s="239">
        <v>1.4410921387249362</v>
      </c>
      <c r="DS1305" s="239">
        <v>5.0938239224618389</v>
      </c>
      <c r="DT1305" s="239">
        <v>4.3064121665979123</v>
      </c>
      <c r="DU1305" s="239">
        <v>3.0490755255756619</v>
      </c>
      <c r="DV1305" s="250" t="e">
        <f t="shared" si="1331"/>
        <v>#VALUE!</v>
      </c>
      <c r="DW1305" s="251" t="e">
        <f t="shared" si="1331"/>
        <v>#VALUE!</v>
      </c>
      <c r="DX1305" s="252" t="e">
        <f t="shared" si="1331"/>
        <v>#VALUE!</v>
      </c>
      <c r="DY1305" s="27"/>
      <c r="DZ1305" s="239" t="e">
        <f>DZ1233*100/DZ$955</f>
        <v>#VALUE!</v>
      </c>
      <c r="EA1305" s="27"/>
      <c r="EB1305" s="27"/>
      <c r="EC1305" s="239" t="e">
        <f>EC1233*100/EC$955</f>
        <v>#VALUE!</v>
      </c>
      <c r="ED1305" s="27"/>
      <c r="EE1305" s="27"/>
      <c r="EF1305" s="239" t="e">
        <f>EF1233*100/EF$955</f>
        <v>#VALUE!</v>
      </c>
      <c r="EI1305" s="239" t="e">
        <f>EI1233*100/EI$955</f>
        <v>#VALUE!</v>
      </c>
      <c r="EJ1305" s="27"/>
      <c r="EK1305" s="27"/>
      <c r="EL1305" s="239" t="e">
        <f>EL1233*100/EL$955</f>
        <v>#VALUE!</v>
      </c>
      <c r="EM1305" s="27"/>
      <c r="EN1305" s="27"/>
      <c r="EO1305" s="239" t="e">
        <f>EO1233*100/EO$955</f>
        <v>#VALUE!</v>
      </c>
      <c r="EP1305" s="27"/>
      <c r="EQ1305" s="27"/>
      <c r="ER1305" s="27"/>
      <c r="ES1305" s="27"/>
      <c r="ET1305" s="27"/>
      <c r="EU1305" s="27"/>
      <c r="EV1305" s="27"/>
      <c r="EW1305" s="27"/>
      <c r="EX1305" s="27"/>
      <c r="EY1305" s="27"/>
      <c r="EZ1305" s="27"/>
      <c r="FA1305" s="27"/>
      <c r="FB1305" s="27"/>
      <c r="FC1305" s="27"/>
      <c r="FD1305" s="27"/>
      <c r="FE1305" s="27"/>
      <c r="FF1305" s="27"/>
      <c r="FG1305" s="27"/>
      <c r="FH1305" s="27"/>
    </row>
    <row r="1306" spans="1:164" ht="15.5" x14ac:dyDescent="0.35">
      <c r="A1306" s="247"/>
      <c r="B1306" s="239"/>
      <c r="C1306" s="239"/>
      <c r="D1306" s="239"/>
      <c r="E1306" s="239"/>
      <c r="F1306" s="239"/>
      <c r="G1306" s="239"/>
      <c r="H1306" s="239"/>
      <c r="I1306" s="239"/>
      <c r="J1306" s="239"/>
      <c r="K1306" s="239"/>
      <c r="L1306" s="239"/>
      <c r="M1306" s="239"/>
      <c r="N1306" s="239"/>
      <c r="O1306" s="239"/>
      <c r="P1306" s="239"/>
      <c r="Q1306" s="239"/>
      <c r="R1306" s="239"/>
      <c r="S1306" s="239"/>
      <c r="T1306" s="239"/>
      <c r="U1306" s="239"/>
      <c r="V1306" s="239"/>
      <c r="W1306" s="239"/>
      <c r="X1306" s="248"/>
      <c r="Y1306" s="248"/>
      <c r="Z1306" s="239"/>
      <c r="AA1306" s="239"/>
      <c r="AB1306" s="239"/>
      <c r="AC1306" s="239"/>
      <c r="AD1306" s="239"/>
      <c r="AE1306" s="239"/>
      <c r="AF1306" s="239"/>
      <c r="AG1306" s="239"/>
      <c r="AH1306" s="239"/>
      <c r="AI1306" s="239"/>
      <c r="AJ1306" s="248"/>
      <c r="AK1306" s="248"/>
      <c r="AL1306" s="248"/>
      <c r="AM1306" s="248"/>
      <c r="AN1306" s="248"/>
      <c r="AO1306" s="248"/>
      <c r="AP1306" s="248"/>
      <c r="AQ1306" s="248"/>
      <c r="AR1306" s="248"/>
      <c r="AS1306" s="248"/>
      <c r="AT1306" s="248"/>
      <c r="AU1306" s="248"/>
      <c r="AV1306" s="248"/>
      <c r="AW1306" s="248"/>
      <c r="AX1306" s="248"/>
      <c r="AY1306" s="248"/>
      <c r="AZ1306" s="248"/>
      <c r="BA1306" s="248"/>
      <c r="BB1306" s="248"/>
      <c r="BC1306" s="248"/>
      <c r="BD1306" s="248"/>
      <c r="BE1306" s="248"/>
      <c r="BF1306" s="248"/>
      <c r="BG1306" s="248"/>
      <c r="BH1306" s="248"/>
      <c r="BI1306" s="248"/>
      <c r="BJ1306" s="248"/>
      <c r="BK1306" s="248"/>
      <c r="BL1306" s="248"/>
      <c r="BM1306" s="248"/>
      <c r="BN1306" s="248"/>
      <c r="BO1306" s="248"/>
      <c r="BP1306" s="248"/>
      <c r="BQ1306" s="248"/>
      <c r="BR1306" s="248"/>
      <c r="BS1306" s="248"/>
      <c r="BT1306" s="248"/>
      <c r="BU1306" s="248"/>
      <c r="BV1306" s="248"/>
      <c r="BW1306" s="248"/>
      <c r="BX1306" s="248"/>
      <c r="BY1306" s="248"/>
      <c r="BZ1306" s="239"/>
      <c r="CA1306" s="248"/>
      <c r="CB1306" s="248"/>
      <c r="CC1306" s="248"/>
      <c r="CD1306" s="248"/>
      <c r="CE1306" s="248"/>
      <c r="CF1306" s="248"/>
      <c r="CG1306" s="248"/>
      <c r="CH1306" s="248"/>
      <c r="CI1306" s="248"/>
      <c r="CJ1306" s="239"/>
      <c r="CK1306" s="239"/>
      <c r="CL1306" s="248"/>
      <c r="CM1306" s="248"/>
      <c r="CN1306" s="248"/>
      <c r="CO1306" s="248"/>
      <c r="CP1306" s="248"/>
      <c r="CQ1306" s="248"/>
      <c r="CR1306" s="248"/>
      <c r="CS1306" s="248"/>
      <c r="CT1306" s="248"/>
      <c r="CU1306" s="248"/>
      <c r="CV1306" s="248"/>
      <c r="CW1306" s="248"/>
      <c r="CX1306" s="248"/>
      <c r="CY1306" s="248"/>
      <c r="CZ1306" s="248"/>
      <c r="DA1306" s="248"/>
      <c r="DB1306" s="239"/>
      <c r="DC1306" s="239"/>
      <c r="DD1306" s="239"/>
      <c r="DE1306" s="239"/>
      <c r="DF1306" s="239"/>
      <c r="DG1306" s="239"/>
      <c r="DH1306" s="239"/>
      <c r="DI1306" s="239"/>
      <c r="DJ1306" s="239"/>
      <c r="DK1306" s="239"/>
      <c r="DL1306" s="239"/>
      <c r="DM1306" s="239"/>
      <c r="DN1306" s="249"/>
      <c r="DO1306" s="239"/>
      <c r="DP1306" s="239"/>
      <c r="DQ1306" s="239"/>
      <c r="DR1306" s="239"/>
      <c r="DS1306" s="239"/>
      <c r="DT1306" s="239"/>
      <c r="DU1306" s="239"/>
      <c r="DV1306" s="250"/>
      <c r="DW1306" s="251"/>
      <c r="DX1306" s="252"/>
      <c r="DY1306" s="27"/>
      <c r="DZ1306" s="239"/>
      <c r="EA1306" s="27"/>
      <c r="EB1306" s="27"/>
      <c r="EC1306" s="239"/>
      <c r="ED1306" s="27"/>
      <c r="EE1306" s="27"/>
      <c r="EF1306" s="239"/>
      <c r="EI1306" s="239"/>
      <c r="EJ1306" s="27"/>
      <c r="EK1306" s="27"/>
      <c r="EL1306" s="239"/>
      <c r="EM1306" s="27"/>
      <c r="EN1306" s="27"/>
      <c r="EO1306" s="239"/>
      <c r="EP1306" s="27"/>
      <c r="EQ1306" s="27"/>
      <c r="ER1306" s="27"/>
      <c r="ES1306" s="27"/>
      <c r="ET1306" s="27"/>
      <c r="EU1306" s="27"/>
      <c r="EV1306" s="27"/>
      <c r="EW1306" s="27"/>
      <c r="EX1306" s="27"/>
      <c r="EY1306" s="27"/>
      <c r="EZ1306" s="27"/>
      <c r="FA1306" s="27"/>
      <c r="FB1306" s="27"/>
      <c r="FC1306" s="27"/>
      <c r="FD1306" s="27"/>
      <c r="FE1306" s="27"/>
      <c r="FF1306" s="27"/>
      <c r="FG1306" s="27"/>
      <c r="FH1306" s="27"/>
    </row>
    <row r="1307" spans="1:164" ht="15.5" x14ac:dyDescent="0.35">
      <c r="A1307" s="247" t="s">
        <v>473</v>
      </c>
      <c r="B1307" s="239" t="e">
        <f t="shared" ref="B1307:AA1311" si="1332">B1235*100/B$955</f>
        <v>#VALUE!</v>
      </c>
      <c r="C1307" s="239" t="e">
        <f t="shared" si="1332"/>
        <v>#VALUE!</v>
      </c>
      <c r="D1307" s="239" t="e">
        <f t="shared" si="1332"/>
        <v>#VALUE!</v>
      </c>
      <c r="E1307" s="239" t="e">
        <f t="shared" si="1332"/>
        <v>#VALUE!</v>
      </c>
      <c r="F1307" s="239" t="e">
        <f t="shared" si="1332"/>
        <v>#VALUE!</v>
      </c>
      <c r="G1307" s="239" t="e">
        <f t="shared" si="1332"/>
        <v>#VALUE!</v>
      </c>
      <c r="H1307" s="239" t="e">
        <f t="shared" si="1332"/>
        <v>#VALUE!</v>
      </c>
      <c r="I1307" s="239" t="e">
        <f t="shared" si="1332"/>
        <v>#VALUE!</v>
      </c>
      <c r="J1307" s="239" t="e">
        <f t="shared" si="1332"/>
        <v>#VALUE!</v>
      </c>
      <c r="K1307" s="239" t="e">
        <f t="shared" si="1332"/>
        <v>#VALUE!</v>
      </c>
      <c r="L1307" s="239" t="e">
        <f t="shared" si="1332"/>
        <v>#VALUE!</v>
      </c>
      <c r="M1307" s="239" t="e">
        <f t="shared" si="1332"/>
        <v>#VALUE!</v>
      </c>
      <c r="N1307" s="239" t="e">
        <f t="shared" si="1332"/>
        <v>#VALUE!</v>
      </c>
      <c r="O1307" s="239" t="e">
        <f t="shared" si="1332"/>
        <v>#VALUE!</v>
      </c>
      <c r="P1307" s="239" t="e">
        <f t="shared" si="1332"/>
        <v>#VALUE!</v>
      </c>
      <c r="Q1307" s="239" t="e">
        <f t="shared" si="1332"/>
        <v>#VALUE!</v>
      </c>
      <c r="R1307" s="239" t="e">
        <f t="shared" si="1332"/>
        <v>#VALUE!</v>
      </c>
      <c r="S1307" s="239" t="e">
        <f t="shared" si="1332"/>
        <v>#VALUE!</v>
      </c>
      <c r="T1307" s="239" t="e">
        <f t="shared" si="1332"/>
        <v>#VALUE!</v>
      </c>
      <c r="U1307" s="239" t="e">
        <f t="shared" si="1332"/>
        <v>#VALUE!</v>
      </c>
      <c r="V1307" s="239" t="e">
        <f t="shared" si="1332"/>
        <v>#VALUE!</v>
      </c>
      <c r="W1307" s="239" t="e">
        <f t="shared" si="1332"/>
        <v>#VALUE!</v>
      </c>
      <c r="X1307" s="248" t="e">
        <f t="shared" si="1332"/>
        <v>#VALUE!</v>
      </c>
      <c r="Y1307" s="248" t="e">
        <f t="shared" si="1332"/>
        <v>#VALUE!</v>
      </c>
      <c r="Z1307" s="239" t="e">
        <f t="shared" si="1332"/>
        <v>#VALUE!</v>
      </c>
      <c r="AA1307" s="239" t="e">
        <f t="shared" si="1332"/>
        <v>#VALUE!</v>
      </c>
      <c r="AB1307" s="239">
        <v>5.0106098573826072</v>
      </c>
      <c r="AC1307" s="239">
        <v>4.4905251970903439</v>
      </c>
      <c r="AD1307" s="239">
        <v>6.7712498897326618</v>
      </c>
      <c r="AE1307" s="239" t="e">
        <f>AE1235*100/AE$955</f>
        <v>#VALUE!</v>
      </c>
      <c r="AF1307" s="239">
        <v>6.6989904822850121</v>
      </c>
      <c r="AG1307" s="239">
        <v>8.0791106371459431</v>
      </c>
      <c r="AH1307" s="239">
        <v>9.5195366192088429</v>
      </c>
      <c r="AI1307" s="239">
        <v>11.076113683949488</v>
      </c>
      <c r="AJ1307" s="248" t="e">
        <f>AJ1235*100/AJ$955</f>
        <v>#VALUE!</v>
      </c>
      <c r="AK1307" s="248">
        <v>19.976918207880654</v>
      </c>
      <c r="AL1307" s="248">
        <v>11.434870792827688</v>
      </c>
      <c r="AM1307" s="248">
        <v>11.394747263481356</v>
      </c>
      <c r="AN1307" s="248">
        <v>11.394971041198247</v>
      </c>
      <c r="AO1307" s="248" t="e">
        <f>AO1235*100/AO$955</f>
        <v>#VALUE!</v>
      </c>
      <c r="AP1307" s="248">
        <v>14.41092021526871</v>
      </c>
      <c r="AQ1307" s="248">
        <v>14.795254905368466</v>
      </c>
      <c r="AR1307" s="248">
        <v>12.45861025136147</v>
      </c>
      <c r="AS1307" s="248" t="e">
        <f>AS1235*100/AS$955</f>
        <v>#VALUE!</v>
      </c>
      <c r="AT1307" s="248">
        <v>8.1951787916912817</v>
      </c>
      <c r="AU1307" s="248">
        <v>7.9307450568427402</v>
      </c>
      <c r="AV1307" s="248">
        <v>6.3772716934829337</v>
      </c>
      <c r="AW1307" s="248">
        <v>6.1885816216776002</v>
      </c>
      <c r="AX1307" s="248" t="e">
        <f>AX1235*100/AX$955</f>
        <v>#VALUE!</v>
      </c>
      <c r="AY1307" s="248"/>
      <c r="AZ1307" s="248">
        <v>4.0243247790937193</v>
      </c>
      <c r="BA1307" s="248">
        <v>6.1335403032745734</v>
      </c>
      <c r="BB1307" s="248">
        <v>4.3040259703798744</v>
      </c>
      <c r="BC1307" s="248">
        <v>6.5188018986861662</v>
      </c>
      <c r="BD1307" s="248">
        <v>3.0938287029202258</v>
      </c>
      <c r="BE1307" s="248">
        <v>5.6113020774972906</v>
      </c>
      <c r="BF1307" s="248" t="e">
        <f>BF1235*100/BF$955</f>
        <v>#VALUE!</v>
      </c>
      <c r="BG1307" s="248">
        <v>4.9561039659599588</v>
      </c>
      <c r="BH1307" s="248">
        <v>8.7725248950752945</v>
      </c>
      <c r="BI1307" s="248">
        <v>6.1304872067037017</v>
      </c>
      <c r="BJ1307" s="248">
        <v>9.4956339723643097</v>
      </c>
      <c r="BK1307" s="248">
        <v>3.6351467313286241</v>
      </c>
      <c r="BL1307" s="248">
        <v>9.1997648665093088</v>
      </c>
      <c r="BM1307" s="248">
        <v>4.385234412716966</v>
      </c>
      <c r="BN1307" s="248">
        <v>8.0407510910328028</v>
      </c>
      <c r="BO1307" s="248" t="e">
        <f>BO1235*100/BO$955</f>
        <v>#VALUE!</v>
      </c>
      <c r="BP1307" s="248">
        <v>1.6830013022814181</v>
      </c>
      <c r="BQ1307" s="248">
        <v>4.4392819475779799</v>
      </c>
      <c r="BR1307" s="248">
        <v>11.18682521690419</v>
      </c>
      <c r="BS1307" s="248">
        <v>16.20356852009656</v>
      </c>
      <c r="BT1307" s="248">
        <v>5.7590437312182585</v>
      </c>
      <c r="BU1307" s="248">
        <v>7.2616490091225492</v>
      </c>
      <c r="BV1307" s="248">
        <v>11.429091444452981</v>
      </c>
      <c r="BW1307" s="248">
        <v>4.4900712703386949</v>
      </c>
      <c r="BX1307" s="248">
        <v>5.8194606359368635</v>
      </c>
      <c r="BY1307" s="248">
        <v>8.3937715951928578</v>
      </c>
      <c r="BZ1307" s="239">
        <v>4.9648011712389462</v>
      </c>
      <c r="CA1307" s="248" t="e">
        <f>CA1235*100/CA$955</f>
        <v>#VALUE!</v>
      </c>
      <c r="CB1307" s="248">
        <v>3.9183056332906485</v>
      </c>
      <c r="CC1307" s="248">
        <v>4.1323821056508505</v>
      </c>
      <c r="CD1307" s="248">
        <v>6.0633229223264404</v>
      </c>
      <c r="CE1307" s="248">
        <v>4.7252665552670141</v>
      </c>
      <c r="CF1307" s="248">
        <v>4.8335391110359858</v>
      </c>
      <c r="CG1307" s="248">
        <v>6.9319161594442233</v>
      </c>
      <c r="CH1307" s="248">
        <v>2.8650706181201513</v>
      </c>
      <c r="CI1307" s="248">
        <v>3.6057515455826548</v>
      </c>
      <c r="CJ1307" s="239">
        <v>1.9599580636897236</v>
      </c>
      <c r="CK1307" s="239">
        <v>3.0150041157015619</v>
      </c>
      <c r="CL1307" s="248" t="e">
        <f>CL1235*100/CL$955</f>
        <v>#VALUE!</v>
      </c>
      <c r="CM1307" s="248">
        <v>3.2373990763063438</v>
      </c>
      <c r="CN1307" s="248">
        <v>-2.7783112163011516</v>
      </c>
      <c r="CO1307" s="248">
        <v>-2.763288020866574</v>
      </c>
      <c r="CP1307" s="248">
        <v>-4.7545418569595688</v>
      </c>
      <c r="CQ1307" s="248">
        <v>-1.0981704031244863</v>
      </c>
      <c r="CR1307" s="248">
        <v>1.9086566807917635</v>
      </c>
      <c r="CS1307" s="248">
        <v>-6.4607519641662732</v>
      </c>
      <c r="CT1307" s="248">
        <v>-4.6388016415436608</v>
      </c>
      <c r="CU1307" s="248">
        <v>0.26971220787877942</v>
      </c>
      <c r="CV1307" s="248">
        <v>-6.5936262578627831</v>
      </c>
      <c r="CW1307" s="248">
        <v>-5.2904827556677008</v>
      </c>
      <c r="CX1307" s="248">
        <v>-6.3620953389549619</v>
      </c>
      <c r="CY1307" s="248">
        <v>-5.605852478667674</v>
      </c>
      <c r="CZ1307" s="248">
        <v>-3.5760108548654257</v>
      </c>
      <c r="DA1307" s="248" t="e">
        <f t="shared" ref="DA1307:DA1311" si="1333">DA1235*100/DA$955</f>
        <v>#VALUE!</v>
      </c>
      <c r="DB1307" s="239">
        <v>-2.4061602464069893</v>
      </c>
      <c r="DC1307" s="239">
        <v>-0.94341387121539122</v>
      </c>
      <c r="DD1307" s="239">
        <v>2.1916964418106377</v>
      </c>
      <c r="DE1307" s="239">
        <v>-1.3531617548136698</v>
      </c>
      <c r="DF1307" s="239">
        <v>-7.1600533137452529E-2</v>
      </c>
      <c r="DG1307" s="239">
        <v>2.3392672921326274</v>
      </c>
      <c r="DH1307" s="239">
        <v>-2.1908888303801399</v>
      </c>
      <c r="DI1307" s="239">
        <v>-0.54573943200455421</v>
      </c>
      <c r="DJ1307" s="239">
        <v>1.8909558030365636</v>
      </c>
      <c r="DK1307" s="239">
        <v>-1.0979492650944764</v>
      </c>
      <c r="DL1307" s="239">
        <v>0.24003659874237646</v>
      </c>
      <c r="DM1307" s="239">
        <v>1.5385413944104296</v>
      </c>
      <c r="DN1307" s="249" t="e">
        <f>DN1235*100/DN$955</f>
        <v>#VALUE!</v>
      </c>
      <c r="DO1307" s="239">
        <v>1.5385413944104296</v>
      </c>
      <c r="DP1307" s="239">
        <v>-2.4729796180298784</v>
      </c>
      <c r="DQ1307" s="239">
        <v>-1.5010664955034132</v>
      </c>
      <c r="DR1307" s="239">
        <v>-0.72834828925223472</v>
      </c>
      <c r="DS1307" s="239">
        <v>-4.3931251012130232</v>
      </c>
      <c r="DT1307" s="239">
        <v>-3.5918010565526579</v>
      </c>
      <c r="DU1307" s="239">
        <v>-3.7347632657281684</v>
      </c>
      <c r="DV1307" s="250" t="e">
        <f t="shared" ref="DV1307:DX1311" si="1334">DV1235*100/DV$955</f>
        <v>#VALUE!</v>
      </c>
      <c r="DW1307" s="251" t="e">
        <f t="shared" si="1334"/>
        <v>#VALUE!</v>
      </c>
      <c r="DX1307" s="252" t="e">
        <f t="shared" si="1334"/>
        <v>#VALUE!</v>
      </c>
      <c r="DY1307" s="27"/>
      <c r="DZ1307" s="239" t="e">
        <f>DZ1235*100/DZ$955</f>
        <v>#VALUE!</v>
      </c>
      <c r="EA1307" s="27"/>
      <c r="EB1307" s="27"/>
      <c r="EC1307" s="239" t="e">
        <f>EC1235*100/EC$955</f>
        <v>#VALUE!</v>
      </c>
      <c r="ED1307" s="27"/>
      <c r="EE1307" s="27"/>
      <c r="EF1307" s="239" t="e">
        <f>EF1235*100/EF$955</f>
        <v>#VALUE!</v>
      </c>
      <c r="EI1307" s="239" t="e">
        <f>EI1235*100/EI$955</f>
        <v>#VALUE!</v>
      </c>
      <c r="EJ1307" s="27"/>
      <c r="EK1307" s="27"/>
      <c r="EL1307" s="239" t="e">
        <f>EL1235*100/EL$955</f>
        <v>#VALUE!</v>
      </c>
      <c r="EM1307" s="27"/>
      <c r="EN1307" s="27"/>
      <c r="EO1307" s="239" t="e">
        <f>EO1235*100/EO$955</f>
        <v>#VALUE!</v>
      </c>
      <c r="EP1307" s="27"/>
      <c r="EQ1307" s="27"/>
      <c r="ER1307" s="27"/>
      <c r="ES1307" s="27"/>
      <c r="ET1307" s="27"/>
      <c r="EU1307" s="27"/>
      <c r="EV1307" s="27"/>
      <c r="EW1307" s="27"/>
      <c r="EX1307" s="27"/>
      <c r="EY1307" s="27"/>
      <c r="EZ1307" s="27"/>
      <c r="FA1307" s="27"/>
      <c r="FB1307" s="27"/>
      <c r="FC1307" s="27"/>
      <c r="FD1307" s="27"/>
      <c r="FE1307" s="27"/>
      <c r="FF1307" s="27"/>
      <c r="FG1307" s="27"/>
      <c r="FH1307" s="27"/>
    </row>
    <row r="1308" spans="1:164" ht="15.5" x14ac:dyDescent="0.35">
      <c r="A1308" s="253" t="s">
        <v>471</v>
      </c>
      <c r="B1308" s="239" t="e">
        <f t="shared" si="1332"/>
        <v>#VALUE!</v>
      </c>
      <c r="C1308" s="239" t="e">
        <f t="shared" si="1332"/>
        <v>#VALUE!</v>
      </c>
      <c r="D1308" s="239" t="e">
        <f t="shared" si="1332"/>
        <v>#VALUE!</v>
      </c>
      <c r="E1308" s="239" t="e">
        <f t="shared" si="1332"/>
        <v>#VALUE!</v>
      </c>
      <c r="F1308" s="239" t="e">
        <f t="shared" si="1332"/>
        <v>#VALUE!</v>
      </c>
      <c r="G1308" s="239" t="e">
        <f t="shared" si="1332"/>
        <v>#VALUE!</v>
      </c>
      <c r="H1308" s="239" t="e">
        <f t="shared" si="1332"/>
        <v>#VALUE!</v>
      </c>
      <c r="I1308" s="239" t="e">
        <f t="shared" si="1332"/>
        <v>#VALUE!</v>
      </c>
      <c r="J1308" s="239" t="e">
        <f t="shared" si="1332"/>
        <v>#VALUE!</v>
      </c>
      <c r="K1308" s="239" t="e">
        <f t="shared" si="1332"/>
        <v>#VALUE!</v>
      </c>
      <c r="L1308" s="239" t="e">
        <f t="shared" si="1332"/>
        <v>#VALUE!</v>
      </c>
      <c r="M1308" s="239" t="e">
        <f t="shared" si="1332"/>
        <v>#VALUE!</v>
      </c>
      <c r="N1308" s="239" t="e">
        <f t="shared" si="1332"/>
        <v>#VALUE!</v>
      </c>
      <c r="O1308" s="239" t="e">
        <f t="shared" si="1332"/>
        <v>#VALUE!</v>
      </c>
      <c r="P1308" s="239" t="e">
        <f t="shared" si="1332"/>
        <v>#VALUE!</v>
      </c>
      <c r="Q1308" s="239" t="e">
        <f t="shared" si="1332"/>
        <v>#VALUE!</v>
      </c>
      <c r="R1308" s="239" t="e">
        <f t="shared" si="1332"/>
        <v>#VALUE!</v>
      </c>
      <c r="S1308" s="239" t="e">
        <f t="shared" si="1332"/>
        <v>#VALUE!</v>
      </c>
      <c r="T1308" s="239" t="e">
        <f t="shared" si="1332"/>
        <v>#VALUE!</v>
      </c>
      <c r="U1308" s="239" t="e">
        <f t="shared" si="1332"/>
        <v>#VALUE!</v>
      </c>
      <c r="V1308" s="239" t="e">
        <f t="shared" si="1332"/>
        <v>#VALUE!</v>
      </c>
      <c r="W1308" s="239" t="e">
        <f t="shared" si="1332"/>
        <v>#VALUE!</v>
      </c>
      <c r="X1308" s="248" t="e">
        <f t="shared" si="1332"/>
        <v>#VALUE!</v>
      </c>
      <c r="Y1308" s="248" t="e">
        <f t="shared" si="1332"/>
        <v>#VALUE!</v>
      </c>
      <c r="Z1308" s="239" t="e">
        <f t="shared" si="1332"/>
        <v>#VALUE!</v>
      </c>
      <c r="AA1308" s="239" t="e">
        <f t="shared" si="1332"/>
        <v>#VALUE!</v>
      </c>
      <c r="AB1308" s="239">
        <v>1.5530884007418402</v>
      </c>
      <c r="AC1308" s="239">
        <v>0.95855035580241132</v>
      </c>
      <c r="AD1308" s="239">
        <v>1.4013941363190807</v>
      </c>
      <c r="AE1308" s="239" t="e">
        <f>AE1236*100/AE$955</f>
        <v>#VALUE!</v>
      </c>
      <c r="AF1308" s="239">
        <v>1.0030871237335408</v>
      </c>
      <c r="AG1308" s="239">
        <v>0.65563981811596317</v>
      </c>
      <c r="AH1308" s="239">
        <v>1.1010039256852722</v>
      </c>
      <c r="AI1308" s="239">
        <v>1.2527317486645622</v>
      </c>
      <c r="AJ1308" s="248" t="e">
        <f>AJ1236*100/AJ$955</f>
        <v>#VALUE!</v>
      </c>
      <c r="AK1308" s="248">
        <v>4.1698981433442812</v>
      </c>
      <c r="AL1308" s="248">
        <v>2.30695078393431</v>
      </c>
      <c r="AM1308" s="248">
        <v>2.6353419368851991</v>
      </c>
      <c r="AN1308" s="248">
        <v>3.4057852541668039</v>
      </c>
      <c r="AO1308" s="248" t="e">
        <f>AO1236*100/AO$955</f>
        <v>#VALUE!</v>
      </c>
      <c r="AP1308" s="248">
        <v>3.5056824109599063</v>
      </c>
      <c r="AQ1308" s="248">
        <v>3.4951307926276063</v>
      </c>
      <c r="AR1308" s="248">
        <v>2.3034018742064024</v>
      </c>
      <c r="AS1308" s="248" t="e">
        <f>AS1236*100/AS$955</f>
        <v>#VALUE!</v>
      </c>
      <c r="AT1308" s="248">
        <v>1.7584394229796667</v>
      </c>
      <c r="AU1308" s="248">
        <v>1.2532624131942049</v>
      </c>
      <c r="AV1308" s="248">
        <v>2.4486498089114024</v>
      </c>
      <c r="AW1308" s="248">
        <v>2.7240203923828057</v>
      </c>
      <c r="AX1308" s="248" t="e">
        <f>AX1236*100/AX$955</f>
        <v>#VALUE!</v>
      </c>
      <c r="AY1308" s="248"/>
      <c r="AZ1308" s="248">
        <v>3.2546155890307098</v>
      </c>
      <c r="BA1308" s="248">
        <v>2.8061737504482598</v>
      </c>
      <c r="BB1308" s="248">
        <v>2.2766442201999637</v>
      </c>
      <c r="BC1308" s="248">
        <v>2.3496112437110361</v>
      </c>
      <c r="BD1308" s="248">
        <v>0.82405059900644251</v>
      </c>
      <c r="BE1308" s="248">
        <v>0.84714204049020481</v>
      </c>
      <c r="BF1308" s="248" t="e">
        <f>BF1236*100/BF$955</f>
        <v>#VALUE!</v>
      </c>
      <c r="BG1308" s="248">
        <v>1.215237743716165</v>
      </c>
      <c r="BH1308" s="248">
        <v>1.2757153962046013</v>
      </c>
      <c r="BI1308" s="248">
        <v>1.1910202059994823</v>
      </c>
      <c r="BJ1308" s="248">
        <v>0.84263317401536175</v>
      </c>
      <c r="BK1308" s="248">
        <v>0.79951109254137032</v>
      </c>
      <c r="BL1308" s="248">
        <v>1.0176160952522806</v>
      </c>
      <c r="BM1308" s="248">
        <v>0.86552910534363248</v>
      </c>
      <c r="BN1308" s="248">
        <v>0.98418820675842933</v>
      </c>
      <c r="BO1308" s="248" t="e">
        <f>BO1236*100/BO$955</f>
        <v>#VALUE!</v>
      </c>
      <c r="BP1308" s="248">
        <v>1.7289808632552752</v>
      </c>
      <c r="BQ1308" s="248">
        <v>1.8584397280999652</v>
      </c>
      <c r="BR1308" s="248">
        <v>3.9572776538029544</v>
      </c>
      <c r="BS1308" s="248">
        <v>4.2788708148682764</v>
      </c>
      <c r="BT1308" s="248">
        <v>1.7383934310524405</v>
      </c>
      <c r="BU1308" s="248">
        <v>1.8402131587754849</v>
      </c>
      <c r="BV1308" s="248">
        <v>2.0263118246673293</v>
      </c>
      <c r="BW1308" s="248">
        <v>1.942156968706547</v>
      </c>
      <c r="BX1308" s="248">
        <v>2.005281298045134</v>
      </c>
      <c r="BY1308" s="248">
        <v>2.6099361006614834</v>
      </c>
      <c r="BZ1308" s="239">
        <v>1.5088007384396973</v>
      </c>
      <c r="CA1308" s="248" t="e">
        <f>CA1236*100/CA$955</f>
        <v>#VALUE!</v>
      </c>
      <c r="CB1308" s="248">
        <v>1.2417181882213497</v>
      </c>
      <c r="CC1308" s="248">
        <v>1.2244419007118632</v>
      </c>
      <c r="CD1308" s="248">
        <v>1.8717483377524318</v>
      </c>
      <c r="CE1308" s="248">
        <v>0.75159055618634574</v>
      </c>
      <c r="CF1308" s="248">
        <v>0.75955261217372771</v>
      </c>
      <c r="CG1308" s="248">
        <v>1.6424764481734047</v>
      </c>
      <c r="CH1308" s="248">
        <v>0.49215281543467088</v>
      </c>
      <c r="CI1308" s="248">
        <v>0.50467092201392894</v>
      </c>
      <c r="CJ1308" s="239">
        <v>0.5434698643084902</v>
      </c>
      <c r="CK1308" s="239">
        <v>0.55470888681688302</v>
      </c>
      <c r="CL1308" s="248" t="e">
        <f>CL1236*100/CL$955</f>
        <v>#VALUE!</v>
      </c>
      <c r="CM1308" s="248">
        <v>1.4828136309992292</v>
      </c>
      <c r="CN1308" s="248">
        <v>0.76629010656128094</v>
      </c>
      <c r="CO1308" s="248">
        <v>0.76233085452060512</v>
      </c>
      <c r="CP1308" s="248">
        <v>0.26079100176918762</v>
      </c>
      <c r="CQ1308" s="248">
        <v>0.27884864262603976</v>
      </c>
      <c r="CR1308" s="248">
        <v>0.29432945704400532</v>
      </c>
      <c r="CS1308" s="248">
        <v>-0.51945329567130172</v>
      </c>
      <c r="CT1308" s="248">
        <v>-0.53957424989649161</v>
      </c>
      <c r="CU1308" s="248">
        <v>-0.28593237542537392</v>
      </c>
      <c r="CV1308" s="248">
        <v>-0.45722884058559055</v>
      </c>
      <c r="CW1308" s="248">
        <v>-0.47209358102047622</v>
      </c>
      <c r="CX1308" s="248">
        <v>-0.57305393936331905</v>
      </c>
      <c r="CY1308" s="248">
        <v>-0.58038451237936561</v>
      </c>
      <c r="CZ1308" s="248">
        <v>-0.6395604796888964</v>
      </c>
      <c r="DA1308" s="248" t="e">
        <f t="shared" si="1333"/>
        <v>#VALUE!</v>
      </c>
      <c r="DB1308" s="239">
        <v>-6.8703592514038778E-2</v>
      </c>
      <c r="DC1308" s="239">
        <v>-1.3725771711586997E-2</v>
      </c>
      <c r="DD1308" s="239">
        <v>-7.484878753513366E-2</v>
      </c>
      <c r="DE1308" s="239">
        <v>-0.41577420309099922</v>
      </c>
      <c r="DF1308" s="239">
        <v>-0.43058730871393858</v>
      </c>
      <c r="DG1308" s="239">
        <v>-0.17918534388297122</v>
      </c>
      <c r="DH1308" s="239">
        <v>-0.81708350232615534</v>
      </c>
      <c r="DI1308" s="239">
        <v>-0.84512113652608989</v>
      </c>
      <c r="DJ1308" s="239">
        <v>-0.60277484216211041</v>
      </c>
      <c r="DK1308" s="239">
        <v>-0.91835941035946911</v>
      </c>
      <c r="DL1308" s="239">
        <v>-0.94490730661973388</v>
      </c>
      <c r="DM1308" s="239">
        <v>-0.50708831316991787</v>
      </c>
      <c r="DN1308" s="249" t="e">
        <f>DN1236*100/DN$955</f>
        <v>#VALUE!</v>
      </c>
      <c r="DO1308" s="239">
        <v>-0.50708831316991787</v>
      </c>
      <c r="DP1308" s="239">
        <v>-0.18661839421906978</v>
      </c>
      <c r="DQ1308" s="239">
        <v>-0.19052499479827559</v>
      </c>
      <c r="DR1308" s="239">
        <v>-3.2403690247129434E-2</v>
      </c>
      <c r="DS1308" s="239">
        <v>-0.27406353410974116</v>
      </c>
      <c r="DT1308" s="239">
        <v>-0.28791761937467258</v>
      </c>
      <c r="DU1308" s="239">
        <v>-0.72449683606386117</v>
      </c>
      <c r="DV1308" s="250" t="e">
        <f t="shared" si="1334"/>
        <v>#VALUE!</v>
      </c>
      <c r="DW1308" s="251" t="e">
        <f t="shared" si="1334"/>
        <v>#VALUE!</v>
      </c>
      <c r="DX1308" s="252" t="e">
        <f t="shared" si="1334"/>
        <v>#VALUE!</v>
      </c>
      <c r="DY1308" s="27"/>
      <c r="DZ1308" s="239" t="e">
        <f>DZ1236*100/DZ$955</f>
        <v>#VALUE!</v>
      </c>
      <c r="EA1308" s="27"/>
      <c r="EB1308" s="27"/>
      <c r="EC1308" s="239" t="e">
        <f>EC1236*100/EC$955</f>
        <v>#VALUE!</v>
      </c>
      <c r="ED1308" s="27"/>
      <c r="EE1308" s="27"/>
      <c r="EF1308" s="239" t="e">
        <f>EF1236*100/EF$955</f>
        <v>#VALUE!</v>
      </c>
      <c r="EI1308" s="239" t="e">
        <f>EI1236*100/EI$955</f>
        <v>#VALUE!</v>
      </c>
      <c r="EJ1308" s="27"/>
      <c r="EK1308" s="27"/>
      <c r="EL1308" s="239" t="e">
        <f>EL1236*100/EL$955</f>
        <v>#VALUE!</v>
      </c>
      <c r="EM1308" s="27"/>
      <c r="EN1308" s="27"/>
      <c r="EO1308" s="239" t="e">
        <f>EO1236*100/EO$955</f>
        <v>#VALUE!</v>
      </c>
      <c r="EP1308" s="27"/>
      <c r="EQ1308" s="27"/>
      <c r="ER1308" s="27"/>
      <c r="ES1308" s="27"/>
      <c r="ET1308" s="27"/>
      <c r="EU1308" s="27"/>
      <c r="EV1308" s="27"/>
      <c r="EW1308" s="27"/>
      <c r="EX1308" s="27"/>
      <c r="EY1308" s="27"/>
      <c r="EZ1308" s="27"/>
      <c r="FA1308" s="27"/>
      <c r="FB1308" s="27"/>
      <c r="FC1308" s="27"/>
      <c r="FD1308" s="27"/>
      <c r="FE1308" s="27"/>
      <c r="FF1308" s="27"/>
      <c r="FG1308" s="27"/>
      <c r="FH1308" s="27"/>
    </row>
    <row r="1309" spans="1:164" ht="15.5" x14ac:dyDescent="0.35">
      <c r="A1309" s="247" t="s">
        <v>472</v>
      </c>
      <c r="B1309" s="239" t="e">
        <f t="shared" si="1332"/>
        <v>#REF!</v>
      </c>
      <c r="C1309" s="239" t="e">
        <f t="shared" si="1332"/>
        <v>#REF!</v>
      </c>
      <c r="D1309" s="239" t="e">
        <f t="shared" si="1332"/>
        <v>#REF!</v>
      </c>
      <c r="E1309" s="239" t="e">
        <f t="shared" si="1332"/>
        <v>#REF!</v>
      </c>
      <c r="F1309" s="239" t="e">
        <f t="shared" si="1332"/>
        <v>#REF!</v>
      </c>
      <c r="G1309" s="239" t="e">
        <f t="shared" si="1332"/>
        <v>#REF!</v>
      </c>
      <c r="H1309" s="239" t="e">
        <f t="shared" si="1332"/>
        <v>#REF!</v>
      </c>
      <c r="I1309" s="239" t="e">
        <f t="shared" si="1332"/>
        <v>#VALUE!</v>
      </c>
      <c r="J1309" s="239" t="e">
        <f t="shared" si="1332"/>
        <v>#VALUE!</v>
      </c>
      <c r="K1309" s="239" t="e">
        <f t="shared" si="1332"/>
        <v>#VALUE!</v>
      </c>
      <c r="L1309" s="239" t="e">
        <f t="shared" si="1332"/>
        <v>#VALUE!</v>
      </c>
      <c r="M1309" s="239" t="e">
        <f t="shared" si="1332"/>
        <v>#VALUE!</v>
      </c>
      <c r="N1309" s="239" t="e">
        <f t="shared" si="1332"/>
        <v>#VALUE!</v>
      </c>
      <c r="O1309" s="239" t="e">
        <f t="shared" si="1332"/>
        <v>#VALUE!</v>
      </c>
      <c r="P1309" s="239" t="e">
        <f t="shared" si="1332"/>
        <v>#VALUE!</v>
      </c>
      <c r="Q1309" s="239" t="e">
        <f t="shared" si="1332"/>
        <v>#VALUE!</v>
      </c>
      <c r="R1309" s="239" t="e">
        <f t="shared" si="1332"/>
        <v>#VALUE!</v>
      </c>
      <c r="S1309" s="239" t="e">
        <f t="shared" si="1332"/>
        <v>#VALUE!</v>
      </c>
      <c r="T1309" s="239" t="e">
        <f t="shared" si="1332"/>
        <v>#VALUE!</v>
      </c>
      <c r="U1309" s="239" t="e">
        <f t="shared" si="1332"/>
        <v>#VALUE!</v>
      </c>
      <c r="V1309" s="239" t="e">
        <f t="shared" si="1332"/>
        <v>#VALUE!</v>
      </c>
      <c r="W1309" s="239" t="e">
        <f t="shared" si="1332"/>
        <v>#VALUE!</v>
      </c>
      <c r="X1309" s="248" t="e">
        <f t="shared" si="1332"/>
        <v>#VALUE!</v>
      </c>
      <c r="Y1309" s="248" t="e">
        <f t="shared" si="1332"/>
        <v>#VALUE!</v>
      </c>
      <c r="Z1309" s="239" t="e">
        <f t="shared" si="1332"/>
        <v>#VALUE!</v>
      </c>
      <c r="AA1309" s="239" t="e">
        <f t="shared" si="1332"/>
        <v>#VALUE!</v>
      </c>
      <c r="AB1309" s="239">
        <v>6.786407655708941</v>
      </c>
      <c r="AC1309" s="239">
        <v>6.5937522026350903</v>
      </c>
      <c r="AD1309" s="239">
        <v>7.3021812843692757</v>
      </c>
      <c r="AE1309" s="239" t="e">
        <f>AE1237*100/AE$955</f>
        <v>#VALUE!</v>
      </c>
      <c r="AF1309" s="239">
        <v>7.814254377523377</v>
      </c>
      <c r="AG1309" s="239">
        <v>7.8285021903498953</v>
      </c>
      <c r="AH1309" s="239">
        <v>8.2763161567001191</v>
      </c>
      <c r="AI1309" s="239">
        <v>8.6185093796662198</v>
      </c>
      <c r="AJ1309" s="248" t="e">
        <f>AJ1237*100/AJ$955</f>
        <v>#VALUE!</v>
      </c>
      <c r="AK1309" s="248">
        <v>13.701856899136844</v>
      </c>
      <c r="AL1309" s="248">
        <v>6.3277738193259347</v>
      </c>
      <c r="AM1309" s="248">
        <v>4.3307027748125675</v>
      </c>
      <c r="AN1309" s="248">
        <v>5.7792830719358586</v>
      </c>
      <c r="AO1309" s="248" t="e">
        <f>AO1237*100/AO$955</f>
        <v>#VALUE!</v>
      </c>
      <c r="AP1309" s="248">
        <v>9.2357853616722281</v>
      </c>
      <c r="AQ1309" s="248">
        <v>8.5540882289771574</v>
      </c>
      <c r="AR1309" s="248">
        <v>7.0396844166263666</v>
      </c>
      <c r="AS1309" s="248" t="e">
        <f>AS1237*100/AS$955</f>
        <v>#VALUE!</v>
      </c>
      <c r="AT1309" s="248">
        <v>8.5909391502210486</v>
      </c>
      <c r="AU1309" s="248">
        <v>6.1907228134302912</v>
      </c>
      <c r="AV1309" s="248">
        <v>3.9944479698334763</v>
      </c>
      <c r="AW1309" s="248">
        <v>3.6734380324968816</v>
      </c>
      <c r="AX1309" s="248" t="e">
        <f>AX1237*100/AX$955</f>
        <v>#VALUE!</v>
      </c>
      <c r="AY1309" s="248"/>
      <c r="AZ1309" s="248">
        <v>6.3943003357822086</v>
      </c>
      <c r="BA1309" s="248">
        <v>7.8692605973853027</v>
      </c>
      <c r="BB1309" s="248">
        <v>8.0323493565612551</v>
      </c>
      <c r="BC1309" s="248">
        <v>8.9616890020575468</v>
      </c>
      <c r="BD1309" s="248">
        <v>7.2120018725102968</v>
      </c>
      <c r="BE1309" s="248">
        <v>8.2238494706273944</v>
      </c>
      <c r="BF1309" s="248" t="e">
        <f>BF1237*100/BF$955</f>
        <v>#VALUE!</v>
      </c>
      <c r="BG1309" s="248">
        <v>9.8039715347033365</v>
      </c>
      <c r="BH1309" s="248">
        <v>11.623934867429302</v>
      </c>
      <c r="BI1309" s="248">
        <v>13.326018986793942</v>
      </c>
      <c r="BJ1309" s="248">
        <v>14.785892621246697</v>
      </c>
      <c r="BK1309" s="248">
        <v>9.4946843571791</v>
      </c>
      <c r="BL1309" s="248">
        <v>17.261993290012803</v>
      </c>
      <c r="BM1309" s="248">
        <v>10.459941795646253</v>
      </c>
      <c r="BN1309" s="248">
        <v>12.179920112235745</v>
      </c>
      <c r="BO1309" s="248" t="e">
        <f>BO1237*100/BO$955</f>
        <v>#VALUE!</v>
      </c>
      <c r="BP1309" s="248">
        <v>5.8207188105381205</v>
      </c>
      <c r="BQ1309" s="248">
        <v>6.3132071092326818</v>
      </c>
      <c r="BR1309" s="248">
        <v>8.1884966040901013</v>
      </c>
      <c r="BS1309" s="248">
        <v>11.782528524256385</v>
      </c>
      <c r="BT1309" s="248">
        <v>4.9437135928356284</v>
      </c>
      <c r="BU1309" s="248">
        <v>3.5603905013365922</v>
      </c>
      <c r="BV1309" s="248">
        <v>4.6906883345287529</v>
      </c>
      <c r="BW1309" s="248">
        <v>7.0908914497965654</v>
      </c>
      <c r="BX1309" s="248">
        <v>6.453611673578413</v>
      </c>
      <c r="BY1309" s="248">
        <v>8.6303820140329677</v>
      </c>
      <c r="BZ1309" s="239">
        <v>4.7447432569580954</v>
      </c>
      <c r="CA1309" s="248" t="e">
        <f>CA1237*100/CA$955</f>
        <v>#VALUE!</v>
      </c>
      <c r="CB1309" s="248">
        <v>9.789842338920927</v>
      </c>
      <c r="CC1309" s="248">
        <v>9.7046685803061035</v>
      </c>
      <c r="CD1309" s="248">
        <v>9.4717611249072391</v>
      </c>
      <c r="CE1309" s="248">
        <v>8.5394034861012802</v>
      </c>
      <c r="CF1309" s="248">
        <v>8.2195941329603208</v>
      </c>
      <c r="CG1309" s="248">
        <v>9.1845335435171069</v>
      </c>
      <c r="CH1309" s="248">
        <v>8.1329622241597033</v>
      </c>
      <c r="CI1309" s="248">
        <v>7.7288014114724675</v>
      </c>
      <c r="CJ1309" s="239">
        <v>6.8618576661680475</v>
      </c>
      <c r="CK1309" s="239">
        <v>6.1155286154636332</v>
      </c>
      <c r="CL1309" s="248" t="e">
        <f>CL1237*100/CL$955</f>
        <v>#VALUE!</v>
      </c>
      <c r="CM1309" s="248">
        <v>8.1607353615369949</v>
      </c>
      <c r="CN1309" s="248">
        <v>-1.0214278938261154</v>
      </c>
      <c r="CO1309" s="248">
        <v>-0.89170824620794698</v>
      </c>
      <c r="CP1309" s="248">
        <v>-1.5053458556085275</v>
      </c>
      <c r="CQ1309" s="248">
        <v>0.62063559987467576</v>
      </c>
      <c r="CR1309" s="248">
        <v>1.629807857838196</v>
      </c>
      <c r="CS1309" s="248">
        <v>-3.4109086198098328</v>
      </c>
      <c r="CT1309" s="248">
        <v>-2.5258605371338003</v>
      </c>
      <c r="CU1309" s="248">
        <v>0.91030160552270423</v>
      </c>
      <c r="CV1309" s="248">
        <v>-3.2406345005503479</v>
      </c>
      <c r="CW1309" s="248">
        <v>-2.1674453249924963</v>
      </c>
      <c r="CX1309" s="248">
        <v>-3.5605894204422488</v>
      </c>
      <c r="CY1309" s="248">
        <v>-2.5351953163735197</v>
      </c>
      <c r="CZ1309" s="248">
        <v>-0.35970479433690061</v>
      </c>
      <c r="DA1309" s="248" t="e">
        <f t="shared" si="1333"/>
        <v>#VALUE!</v>
      </c>
      <c r="DB1309" s="239">
        <v>1.1362352180273712</v>
      </c>
      <c r="DC1309" s="239">
        <v>1.6204346789277067</v>
      </c>
      <c r="DD1309" s="239">
        <v>3.3219105290274453</v>
      </c>
      <c r="DE1309" s="239">
        <v>1.7194346699052088</v>
      </c>
      <c r="DF1309" s="239">
        <v>2.2104638184183294</v>
      </c>
      <c r="DG1309" s="239">
        <v>3.8545865399528845</v>
      </c>
      <c r="DH1309" s="239">
        <v>0.13527328986244561</v>
      </c>
      <c r="DI1309" s="239">
        <v>1.1857232250626293</v>
      </c>
      <c r="DJ1309" s="239">
        <v>3.4947755105517611</v>
      </c>
      <c r="DK1309" s="239">
        <v>-0.72768797682927788</v>
      </c>
      <c r="DL1309" s="239">
        <v>0.18478062404404727</v>
      </c>
      <c r="DM1309" s="239">
        <v>5.1600972854959739</v>
      </c>
      <c r="DN1309" s="249" t="e">
        <f>DN1237*100/DN$955</f>
        <v>#VALUE!</v>
      </c>
      <c r="DO1309" s="239">
        <v>5.1600972854959739</v>
      </c>
      <c r="DP1309" s="239">
        <v>-1.9379031666863531</v>
      </c>
      <c r="DQ1309" s="239">
        <v>-1.8447823282843183</v>
      </c>
      <c r="DR1309" s="239">
        <v>-2.2360882067226893</v>
      </c>
      <c r="DS1309" s="239">
        <v>-3.5122619521581022</v>
      </c>
      <c r="DT1309" s="239">
        <v>-3.467944753388831</v>
      </c>
      <c r="DU1309" s="239">
        <v>-5.8839227932272182</v>
      </c>
      <c r="DV1309" s="250" t="e">
        <f t="shared" si="1334"/>
        <v>#VALUE!</v>
      </c>
      <c r="DW1309" s="251" t="e">
        <f t="shared" si="1334"/>
        <v>#VALUE!</v>
      </c>
      <c r="DX1309" s="252" t="e">
        <f t="shared" si="1334"/>
        <v>#VALUE!</v>
      </c>
      <c r="DY1309" s="27"/>
      <c r="DZ1309" s="239" t="e">
        <f>DZ1237*100/DZ$955</f>
        <v>#VALUE!</v>
      </c>
      <c r="EA1309" s="27"/>
      <c r="EB1309" s="27"/>
      <c r="EC1309" s="239" t="e">
        <f>EC1237*100/EC$955</f>
        <v>#VALUE!</v>
      </c>
      <c r="ED1309" s="27"/>
      <c r="EE1309" s="27"/>
      <c r="EF1309" s="239" t="e">
        <f>EF1237*100/EF$955</f>
        <v>#VALUE!</v>
      </c>
      <c r="EI1309" s="239" t="e">
        <f>EI1237*100/EI$955</f>
        <v>#VALUE!</v>
      </c>
      <c r="EJ1309" s="27"/>
      <c r="EK1309" s="27"/>
      <c r="EL1309" s="239" t="e">
        <f>EL1237*100/EL$955</f>
        <v>#VALUE!</v>
      </c>
      <c r="EM1309" s="27"/>
      <c r="EN1309" s="27"/>
      <c r="EO1309" s="239" t="e">
        <f>EO1237*100/EO$955</f>
        <v>#VALUE!</v>
      </c>
      <c r="EP1309" s="27"/>
      <c r="EQ1309" s="27"/>
      <c r="ER1309" s="27"/>
      <c r="ES1309" s="27"/>
      <c r="ET1309" s="27"/>
      <c r="EU1309" s="27"/>
      <c r="EV1309" s="27"/>
      <c r="EW1309" s="27"/>
      <c r="EX1309" s="27"/>
      <c r="EY1309" s="27"/>
      <c r="EZ1309" s="27"/>
      <c r="FA1309" s="27"/>
      <c r="FB1309" s="27"/>
      <c r="FC1309" s="27"/>
      <c r="FD1309" s="27"/>
      <c r="FE1309" s="27"/>
      <c r="FF1309" s="27"/>
      <c r="FG1309" s="27"/>
      <c r="FH1309" s="27"/>
    </row>
    <row r="1310" spans="1:164" ht="15.5" x14ac:dyDescent="0.35">
      <c r="A1310" s="247" t="s">
        <v>474</v>
      </c>
      <c r="B1310" s="239" t="e">
        <f t="shared" si="1332"/>
        <v>#VALUE!</v>
      </c>
      <c r="C1310" s="239" t="e">
        <f t="shared" si="1332"/>
        <v>#VALUE!</v>
      </c>
      <c r="D1310" s="239" t="e">
        <f t="shared" si="1332"/>
        <v>#VALUE!</v>
      </c>
      <c r="E1310" s="239" t="e">
        <f t="shared" si="1332"/>
        <v>#VALUE!</v>
      </c>
      <c r="F1310" s="239" t="e">
        <f t="shared" si="1332"/>
        <v>#VALUE!</v>
      </c>
      <c r="G1310" s="239" t="e">
        <f t="shared" si="1332"/>
        <v>#VALUE!</v>
      </c>
      <c r="H1310" s="239" t="e">
        <f t="shared" si="1332"/>
        <v>#VALUE!</v>
      </c>
      <c r="I1310" s="239" t="e">
        <f t="shared" si="1332"/>
        <v>#VALUE!</v>
      </c>
      <c r="J1310" s="239" t="e">
        <f t="shared" si="1332"/>
        <v>#VALUE!</v>
      </c>
      <c r="K1310" s="239" t="e">
        <f t="shared" si="1332"/>
        <v>#VALUE!</v>
      </c>
      <c r="L1310" s="239" t="e">
        <f t="shared" si="1332"/>
        <v>#VALUE!</v>
      </c>
      <c r="M1310" s="239" t="e">
        <f t="shared" si="1332"/>
        <v>#REF!</v>
      </c>
      <c r="N1310" s="239" t="e">
        <f t="shared" si="1332"/>
        <v>#REF!</v>
      </c>
      <c r="O1310" s="239" t="e">
        <f t="shared" si="1332"/>
        <v>#REF!</v>
      </c>
      <c r="P1310" s="239" t="e">
        <f t="shared" si="1332"/>
        <v>#REF!</v>
      </c>
      <c r="Q1310" s="239" t="e">
        <f t="shared" si="1332"/>
        <v>#REF!</v>
      </c>
      <c r="R1310" s="239" t="e">
        <f t="shared" si="1332"/>
        <v>#VALUE!</v>
      </c>
      <c r="S1310" s="239" t="e">
        <f t="shared" si="1332"/>
        <v>#VALUE!</v>
      </c>
      <c r="T1310" s="239" t="e">
        <f t="shared" si="1332"/>
        <v>#VALUE!</v>
      </c>
      <c r="U1310" s="239" t="e">
        <f t="shared" si="1332"/>
        <v>#VALUE!</v>
      </c>
      <c r="V1310" s="239" t="e">
        <f t="shared" si="1332"/>
        <v>#VALUE!</v>
      </c>
      <c r="W1310" s="239" t="e">
        <f t="shared" si="1332"/>
        <v>#VALUE!</v>
      </c>
      <c r="X1310" s="248" t="e">
        <f t="shared" si="1332"/>
        <v>#VALUE!</v>
      </c>
      <c r="Y1310" s="248" t="e">
        <f t="shared" si="1332"/>
        <v>#VALUE!</v>
      </c>
      <c r="Z1310" s="239" t="e">
        <f t="shared" si="1332"/>
        <v>#VALUE!</v>
      </c>
      <c r="AA1310" s="239" t="e">
        <f t="shared" si="1332"/>
        <v>#VALUE!</v>
      </c>
      <c r="AB1310" s="239">
        <v>-1.950958802837</v>
      </c>
      <c r="AC1310" s="239">
        <v>-2.3086449997061886</v>
      </c>
      <c r="AD1310" s="239">
        <v>-1.267378618795749</v>
      </c>
      <c r="AE1310" s="239" t="e">
        <f>AE1238*100/AE$955</f>
        <v>#VALUE!</v>
      </c>
      <c r="AF1310" s="239">
        <v>-2.6341748106868046</v>
      </c>
      <c r="AG1310" s="239">
        <v>0.81858866439950206</v>
      </c>
      <c r="AH1310" s="239">
        <v>0.90817793853850504</v>
      </c>
      <c r="AI1310" s="239">
        <v>2.0311926295178946</v>
      </c>
      <c r="AJ1310" s="248" t="e">
        <f>AJ1238*100/AJ$955</f>
        <v>#VALUE!</v>
      </c>
      <c r="AK1310" s="248">
        <v>4.1760576839184207</v>
      </c>
      <c r="AL1310" s="248">
        <v>3.9874342555650402</v>
      </c>
      <c r="AM1310" s="248">
        <v>5.3876585627336633</v>
      </c>
      <c r="AN1310" s="248">
        <v>4.7337065832817258</v>
      </c>
      <c r="AO1310" s="248" t="e">
        <f>AO1238*100/AO$955</f>
        <v>#VALUE!</v>
      </c>
      <c r="AP1310" s="248">
        <v>4.3458513988901482</v>
      </c>
      <c r="AQ1310" s="248">
        <v>3.7865910869019039</v>
      </c>
      <c r="AR1310" s="248">
        <v>4.8056081588070825</v>
      </c>
      <c r="AS1310" s="248" t="e">
        <f>AS1238*100/AS$955</f>
        <v>#VALUE!</v>
      </c>
      <c r="AT1310" s="248">
        <v>-0.65686689962280276</v>
      </c>
      <c r="AU1310" s="248">
        <v>1.7343812450207801</v>
      </c>
      <c r="AV1310" s="248">
        <v>0.90729018033183562</v>
      </c>
      <c r="AW1310" s="248">
        <v>1.1880752006964885</v>
      </c>
      <c r="AX1310" s="248" t="e">
        <f>AX1238*100/AX$955</f>
        <v>#VALUE!</v>
      </c>
      <c r="AY1310" s="248"/>
      <c r="AZ1310" s="248">
        <v>-1.2453279579354384</v>
      </c>
      <c r="BA1310" s="248">
        <v>1.1112612528069303E-2</v>
      </c>
      <c r="BB1310" s="248">
        <v>-0.74095281801174206</v>
      </c>
      <c r="BC1310" s="248">
        <v>0.35132116558277543</v>
      </c>
      <c r="BD1310" s="248">
        <v>-0.36622468820700177</v>
      </c>
      <c r="BE1310" s="248">
        <v>0.85149091198180227</v>
      </c>
      <c r="BF1310" s="248" t="e">
        <f>BF1238*100/BF$955</f>
        <v>#VALUE!</v>
      </c>
      <c r="BG1310" s="248">
        <v>-0.5567057831167217</v>
      </c>
      <c r="BH1310" s="248">
        <v>0.19310706661076901</v>
      </c>
      <c r="BI1310" s="248">
        <v>-1.0113724571619735</v>
      </c>
      <c r="BJ1310" s="248">
        <v>0.7571055275441344</v>
      </c>
      <c r="BK1310" s="248">
        <v>-1.060358118273675</v>
      </c>
      <c r="BL1310" s="248">
        <v>0.39700528065039548</v>
      </c>
      <c r="BM1310" s="248">
        <v>-1.4186897005054189</v>
      </c>
      <c r="BN1310" s="248">
        <v>0.32579157102020717</v>
      </c>
      <c r="BO1310" s="248" t="e">
        <f>BO1238*100/BO$955</f>
        <v>#VALUE!</v>
      </c>
      <c r="BP1310" s="248">
        <v>-0.85786161532481797</v>
      </c>
      <c r="BQ1310" s="248">
        <v>-0.44976341338158737</v>
      </c>
      <c r="BR1310" s="248">
        <v>2.4537210805121203</v>
      </c>
      <c r="BS1310" s="248">
        <v>7.4523400117674568</v>
      </c>
      <c r="BT1310" s="248">
        <v>3.06068301512073</v>
      </c>
      <c r="BU1310" s="248">
        <v>6.0933556093217822</v>
      </c>
      <c r="BV1310" s="248">
        <v>8.9701039311895805</v>
      </c>
      <c r="BW1310" s="248">
        <v>0.31378717645075471</v>
      </c>
      <c r="BX1310" s="248">
        <v>2.1481803279270903</v>
      </c>
      <c r="BY1310" s="248">
        <v>3.1930802959301454</v>
      </c>
      <c r="BZ1310" s="239">
        <v>1.1982119124774528</v>
      </c>
      <c r="CA1310" s="248">
        <f>CA1238*100/CA$955</f>
        <v>1.6009284057361757</v>
      </c>
      <c r="CB1310" s="248">
        <v>-0.8081775632664534</v>
      </c>
      <c r="CC1310" s="248">
        <v>-0.5155878709524091</v>
      </c>
      <c r="CD1310" s="248">
        <v>1.5312794486017756</v>
      </c>
      <c r="CE1310" s="248">
        <v>-0.49592600650831503</v>
      </c>
      <c r="CF1310" s="248">
        <v>1.3727595576471205</v>
      </c>
      <c r="CG1310" s="248">
        <v>2.3926030991191616</v>
      </c>
      <c r="CH1310" s="248">
        <v>-0.44336853793927627</v>
      </c>
      <c r="CI1310" s="248">
        <v>0.16687178922313312</v>
      </c>
      <c r="CJ1310" s="239">
        <v>-0.63025016173822834</v>
      </c>
      <c r="CK1310" s="239">
        <v>1.1126263394408666</v>
      </c>
      <c r="CL1310" s="248">
        <f>CL1238*100/CL$955</f>
        <v>0.99417772842950958</v>
      </c>
      <c r="CM1310" s="248">
        <v>-1.276905629789451</v>
      </c>
      <c r="CN1310" s="248">
        <v>-1.0807162860982054</v>
      </c>
      <c r="CO1310" s="248">
        <v>-1.1970507869291671</v>
      </c>
      <c r="CP1310" s="248">
        <v>-2.6735840440865832</v>
      </c>
      <c r="CQ1310" s="248">
        <v>-1.0322537731476775</v>
      </c>
      <c r="CR1310" s="248">
        <v>0.62270105321301883</v>
      </c>
      <c r="CS1310" s="248">
        <v>-2.6364794923051682</v>
      </c>
      <c r="CT1310" s="248">
        <v>-1.4731226864909002</v>
      </c>
      <c r="CU1310" s="248">
        <v>-0.34653341390043724</v>
      </c>
      <c r="CV1310" s="248">
        <v>-1.7782433664916153</v>
      </c>
      <c r="CW1310" s="248">
        <v>-1.4989085997602227</v>
      </c>
      <c r="CX1310" s="248">
        <v>-1.3305895993137375</v>
      </c>
      <c r="CY1310" s="248">
        <v>-1.4163821215588419</v>
      </c>
      <c r="CZ1310" s="248">
        <v>-1.3808371034678364</v>
      </c>
      <c r="DA1310" s="248">
        <f t="shared" si="1333"/>
        <v>-2.3012465049916293</v>
      </c>
      <c r="DB1310" s="239">
        <v>-1.893042369912644</v>
      </c>
      <c r="DC1310" s="239">
        <v>-1.0242035287663644</v>
      </c>
      <c r="DD1310" s="239">
        <v>0.55871875968387552</v>
      </c>
      <c r="DE1310" s="239">
        <v>-1.5928240805688139</v>
      </c>
      <c r="DF1310" s="239">
        <v>-0.79097283376090455</v>
      </c>
      <c r="DG1310" s="239">
        <v>5.0832759835070804E-3</v>
      </c>
      <c r="DH1310" s="239">
        <v>-1.0787281632897328</v>
      </c>
      <c r="DI1310" s="239">
        <v>-0.43999355106402455</v>
      </c>
      <c r="DJ1310" s="239">
        <v>-9.0000559580759761E-3</v>
      </c>
      <c r="DK1310" s="239">
        <v>0.83991498133106945</v>
      </c>
      <c r="DL1310" s="239">
        <v>1.3224243509419404</v>
      </c>
      <c r="DM1310" s="239">
        <v>-2.3699877822824313</v>
      </c>
      <c r="DN1310" s="249">
        <f>DN1238*100/DN$955</f>
        <v>0.16984094278571174</v>
      </c>
      <c r="DO1310" s="239">
        <v>-2.3699877822824313</v>
      </c>
      <c r="DP1310" s="239">
        <v>-0.49648275457256852</v>
      </c>
      <c r="DQ1310" s="239">
        <v>0.21410348270499285</v>
      </c>
      <c r="DR1310" s="239">
        <v>3.1542075995623549</v>
      </c>
      <c r="DS1310" s="239">
        <v>-1.631397096464174</v>
      </c>
      <c r="DT1310" s="239">
        <v>-0.91097463758564123</v>
      </c>
      <c r="DU1310" s="239">
        <v>1.596525600226087</v>
      </c>
      <c r="DV1310" s="250">
        <f t="shared" si="1334"/>
        <v>0.43227921733537039</v>
      </c>
      <c r="DW1310" s="251">
        <f t="shared" si="1334"/>
        <v>0.60135988526008799</v>
      </c>
      <c r="DX1310" s="252">
        <f t="shared" si="1334"/>
        <v>-0.68377139349050164</v>
      </c>
      <c r="DY1310" s="27"/>
      <c r="DZ1310" s="239">
        <f>DZ1238*100/DZ$955</f>
        <v>-1.6276958219323536</v>
      </c>
      <c r="EA1310" s="27"/>
      <c r="EB1310" s="27"/>
      <c r="EC1310" s="239">
        <f>EC1238*100/EC$955</f>
        <v>-2.0007533250424685</v>
      </c>
      <c r="ED1310" s="27"/>
      <c r="EE1310" s="27"/>
      <c r="EF1310" s="239" t="e">
        <f>EF1238*100/EF$955</f>
        <v>#VALUE!</v>
      </c>
      <c r="EI1310" s="239" t="e">
        <f>EI1238*100/EI$955</f>
        <v>#VALUE!</v>
      </c>
      <c r="EJ1310" s="27"/>
      <c r="EK1310" s="27"/>
      <c r="EL1310" s="239" t="e">
        <f>EL1238*100/EL$955</f>
        <v>#VALUE!</v>
      </c>
      <c r="EM1310" s="27"/>
      <c r="EN1310" s="27"/>
      <c r="EO1310" s="239" t="e">
        <f>EO1238*100/EO$955</f>
        <v>#VALUE!</v>
      </c>
      <c r="EP1310" s="27"/>
      <c r="EQ1310" s="27"/>
      <c r="ER1310" s="27"/>
      <c r="ES1310" s="27"/>
      <c r="ET1310" s="27"/>
      <c r="EU1310" s="27"/>
      <c r="EV1310" s="27"/>
      <c r="EW1310" s="27"/>
      <c r="EX1310" s="27"/>
      <c r="EY1310" s="27"/>
      <c r="EZ1310" s="27"/>
      <c r="FA1310" s="27"/>
      <c r="FB1310" s="27"/>
      <c r="FC1310" s="27"/>
      <c r="FD1310" s="27"/>
      <c r="FE1310" s="27"/>
      <c r="FF1310" s="27"/>
      <c r="FG1310" s="27"/>
      <c r="FH1310" s="27"/>
    </row>
    <row r="1311" spans="1:164" ht="15.5" x14ac:dyDescent="0.35">
      <c r="A1311" s="247" t="s">
        <v>475</v>
      </c>
      <c r="B1311" s="239" t="e">
        <f t="shared" si="1332"/>
        <v>#VALUE!</v>
      </c>
      <c r="C1311" s="239" t="e">
        <f t="shared" si="1332"/>
        <v>#VALUE!</v>
      </c>
      <c r="D1311" s="239" t="e">
        <f t="shared" si="1332"/>
        <v>#VALUE!</v>
      </c>
      <c r="E1311" s="239" t="e">
        <f t="shared" si="1332"/>
        <v>#VALUE!</v>
      </c>
      <c r="F1311" s="239" t="e">
        <f t="shared" si="1332"/>
        <v>#VALUE!</v>
      </c>
      <c r="G1311" s="239" t="e">
        <f t="shared" si="1332"/>
        <v>#VALUE!</v>
      </c>
      <c r="H1311" s="239" t="e">
        <f t="shared" si="1332"/>
        <v>#VALUE!</v>
      </c>
      <c r="I1311" s="239" t="e">
        <f t="shared" si="1332"/>
        <v>#VALUE!</v>
      </c>
      <c r="J1311" s="239" t="e">
        <f t="shared" si="1332"/>
        <v>#VALUE!</v>
      </c>
      <c r="K1311" s="239" t="e">
        <f t="shared" si="1332"/>
        <v>#VALUE!</v>
      </c>
      <c r="L1311" s="239" t="e">
        <f t="shared" si="1332"/>
        <v>#VALUE!</v>
      </c>
      <c r="M1311" s="239" t="e">
        <f t="shared" si="1332"/>
        <v>#VALUE!</v>
      </c>
      <c r="N1311" s="239" t="e">
        <f t="shared" si="1332"/>
        <v>#VALUE!</v>
      </c>
      <c r="O1311" s="239" t="e">
        <f t="shared" si="1332"/>
        <v>#VALUE!</v>
      </c>
      <c r="P1311" s="239" t="e">
        <f t="shared" si="1332"/>
        <v>#VALUE!</v>
      </c>
      <c r="Q1311" s="239" t="e">
        <f t="shared" si="1332"/>
        <v>#VALUE!</v>
      </c>
      <c r="R1311" s="239" t="e">
        <f t="shared" si="1332"/>
        <v>#VALUE!</v>
      </c>
      <c r="S1311" s="239" t="e">
        <f t="shared" si="1332"/>
        <v>#VALUE!</v>
      </c>
      <c r="T1311" s="239" t="e">
        <f t="shared" si="1332"/>
        <v>#VALUE!</v>
      </c>
      <c r="U1311" s="239" t="e">
        <f t="shared" si="1332"/>
        <v>#VALUE!</v>
      </c>
      <c r="V1311" s="239" t="e">
        <f t="shared" si="1332"/>
        <v>#VALUE!</v>
      </c>
      <c r="W1311" s="239" t="e">
        <f t="shared" si="1332"/>
        <v>#VALUE!</v>
      </c>
      <c r="X1311" s="248" t="e">
        <f t="shared" si="1332"/>
        <v>#VALUE!</v>
      </c>
      <c r="Y1311" s="248" t="e">
        <f t="shared" si="1332"/>
        <v>#VALUE!</v>
      </c>
      <c r="Z1311" s="239" t="e">
        <f t="shared" si="1332"/>
        <v>#VALUE!</v>
      </c>
      <c r="AA1311" s="239" t="e">
        <f t="shared" si="1332"/>
        <v>#VALUE!</v>
      </c>
      <c r="AB1311" s="239">
        <v>-1.3819273962311778</v>
      </c>
      <c r="AC1311" s="239">
        <v>-0.7531323616405684</v>
      </c>
      <c r="AD1311" s="239">
        <v>-0.66495091215994495</v>
      </c>
      <c r="AE1311" s="239" t="e">
        <f>AE1239*100/AE$955</f>
        <v>#VALUE!</v>
      </c>
      <c r="AF1311" s="239">
        <v>0.51582379171489878</v>
      </c>
      <c r="AG1311" s="239">
        <v>-1.2236200357194178</v>
      </c>
      <c r="AH1311" s="239">
        <v>-0.76596140171501303</v>
      </c>
      <c r="AI1311" s="239">
        <v>-0.82628007389919245</v>
      </c>
      <c r="AJ1311" s="248" t="e">
        <f>AJ1239*100/AJ$955</f>
        <v>#VALUE!</v>
      </c>
      <c r="AK1311" s="248">
        <v>-2.0708945185188909</v>
      </c>
      <c r="AL1311" s="248">
        <v>-1.1872840659971995</v>
      </c>
      <c r="AM1311" s="248">
        <v>-0.95895601095007366</v>
      </c>
      <c r="AN1311" s="248">
        <v>-2.5238038681861403</v>
      </c>
      <c r="AO1311" s="248" t="e">
        <f>AO1239*100/AO$955</f>
        <v>#VALUE!</v>
      </c>
      <c r="AP1311" s="248">
        <v>-2.6763989562535726</v>
      </c>
      <c r="AQ1311" s="248">
        <v>-1.0405552031382017</v>
      </c>
      <c r="AR1311" s="248">
        <v>-1.6900841982783821</v>
      </c>
      <c r="AS1311" s="248" t="e">
        <f>AS1239*100/AS$955</f>
        <v>#VALUE!</v>
      </c>
      <c r="AT1311" s="248">
        <v>-1.4973328818866316</v>
      </c>
      <c r="AU1311" s="248">
        <v>-1.2476218144025335</v>
      </c>
      <c r="AV1311" s="248">
        <v>-0.97311626559377984</v>
      </c>
      <c r="AW1311" s="248">
        <v>-1.3969520038985752</v>
      </c>
      <c r="AX1311" s="248" t="e">
        <f>AX1239*100/AX$955</f>
        <v>#VALUE!</v>
      </c>
      <c r="AY1311" s="248"/>
      <c r="AZ1311" s="248">
        <v>-4.3792631877837609</v>
      </c>
      <c r="BA1311" s="248">
        <v>-4.5530066570870584</v>
      </c>
      <c r="BB1311" s="248">
        <v>-5.2640147883696029</v>
      </c>
      <c r="BC1311" s="248">
        <v>-5.1438195126651927</v>
      </c>
      <c r="BD1311" s="248">
        <v>-4.5759990803895123</v>
      </c>
      <c r="BE1311" s="248">
        <v>-4.3111803456021098</v>
      </c>
      <c r="BF1311" s="248" t="e">
        <f>BF1239*100/BF$955</f>
        <v>#VALUE!</v>
      </c>
      <c r="BG1311" s="248">
        <v>-5.5063995293428221</v>
      </c>
      <c r="BH1311" s="248">
        <v>-4.3202324351693751</v>
      </c>
      <c r="BI1311" s="248">
        <v>-7.3751795289277515</v>
      </c>
      <c r="BJ1311" s="248">
        <v>-6.8899973504418828</v>
      </c>
      <c r="BK1311" s="248">
        <v>-5.5986906001181707</v>
      </c>
      <c r="BL1311" s="248">
        <v>-9.4768497994061693</v>
      </c>
      <c r="BM1311" s="248">
        <v>-5.5215467877675009</v>
      </c>
      <c r="BN1311" s="248">
        <v>-5.4491487989815779</v>
      </c>
      <c r="BO1311" s="248" t="e">
        <f>BO1239*100/BO$955</f>
        <v>#VALUE!</v>
      </c>
      <c r="BP1311" s="248">
        <v>-5.0088367561871596</v>
      </c>
      <c r="BQ1311" s="248">
        <v>-3.2826014763730802</v>
      </c>
      <c r="BR1311" s="248">
        <v>-3.4126701215009874</v>
      </c>
      <c r="BS1311" s="248">
        <v>-7.3101708307955597</v>
      </c>
      <c r="BT1311" s="248">
        <v>-3.9837463077905397</v>
      </c>
      <c r="BU1311" s="248">
        <v>-4.2323102603113094</v>
      </c>
      <c r="BV1311" s="248">
        <v>-4.2580126459326806</v>
      </c>
      <c r="BW1311" s="248">
        <v>-4.8567643246151722</v>
      </c>
      <c r="BX1311" s="248">
        <v>-4.7876126636137748</v>
      </c>
      <c r="BY1311" s="248">
        <v>-6.0396268154317401</v>
      </c>
      <c r="BZ1311" s="239">
        <v>-2.4869547366362998</v>
      </c>
      <c r="CA1311" s="248" t="e">
        <f>CA1239*100/CA$955</f>
        <v>#VALUE!</v>
      </c>
      <c r="CB1311" s="248">
        <v>-6.3050773305851742</v>
      </c>
      <c r="CC1311" s="248">
        <v>-6.2811405044147062</v>
      </c>
      <c r="CD1311" s="248">
        <v>-6.8114659889350051</v>
      </c>
      <c r="CE1311" s="248">
        <v>-4.0698014805122975</v>
      </c>
      <c r="CF1311" s="248">
        <v>-5.5183671917451846</v>
      </c>
      <c r="CG1311" s="248">
        <v>-6.2876969313654509</v>
      </c>
      <c r="CH1311" s="248">
        <v>-5.3166758835349475</v>
      </c>
      <c r="CI1311" s="248">
        <v>-4.794592577126874</v>
      </c>
      <c r="CJ1311" s="239">
        <v>-4.8151193050485857</v>
      </c>
      <c r="CK1311" s="239">
        <v>-4.7678597260198199</v>
      </c>
      <c r="CL1311" s="248" t="e">
        <f>CL1239*100/CL$955</f>
        <v>#VALUE!</v>
      </c>
      <c r="CM1311" s="248">
        <v>-5.1292442864404304</v>
      </c>
      <c r="CN1311" s="248">
        <v>-1.4424571429381117</v>
      </c>
      <c r="CO1311" s="248">
        <v>-1.4368598422500649</v>
      </c>
      <c r="CP1311" s="248">
        <v>-0.83640295903364548</v>
      </c>
      <c r="CQ1311" s="248">
        <v>-0.96540087247752437</v>
      </c>
      <c r="CR1311" s="248">
        <v>-0.6381816873034567</v>
      </c>
      <c r="CS1311" s="248">
        <v>0.10608944362002873</v>
      </c>
      <c r="CT1311" s="248">
        <v>-0.1002441680224686</v>
      </c>
      <c r="CU1311" s="248">
        <v>-8.1236083181136457E-3</v>
      </c>
      <c r="CV1311" s="248">
        <v>-1.11751955023523</v>
      </c>
      <c r="CW1311" s="248">
        <v>-1.1520352498945057</v>
      </c>
      <c r="CX1311" s="248">
        <v>-0.89786237983565631</v>
      </c>
      <c r="CY1311" s="248">
        <v>-1.0738905283559468</v>
      </c>
      <c r="CZ1311" s="248">
        <v>-1.1959084773717921</v>
      </c>
      <c r="DA1311" s="248" t="e">
        <f t="shared" si="1333"/>
        <v>#VALUE!</v>
      </c>
      <c r="DB1311" s="239">
        <v>-1.5806495020076774</v>
      </c>
      <c r="DC1311" s="239">
        <v>-1.5259192496651468</v>
      </c>
      <c r="DD1311" s="239">
        <v>-1.6140840593655497</v>
      </c>
      <c r="DE1311" s="239">
        <v>-1.0639981410590658</v>
      </c>
      <c r="DF1311" s="239">
        <v>-1.0605042090809387</v>
      </c>
      <c r="DG1311" s="239">
        <v>-1.3412171799207935</v>
      </c>
      <c r="DH1311" s="239">
        <v>-0.43035045462669735</v>
      </c>
      <c r="DI1311" s="239">
        <v>-0.44634796947706906</v>
      </c>
      <c r="DJ1311" s="239">
        <v>-0.99204480939501083</v>
      </c>
      <c r="DK1311" s="239">
        <v>-0.2918168592367989</v>
      </c>
      <c r="DL1311" s="239">
        <v>-0.32226106962387735</v>
      </c>
      <c r="DM1311" s="239">
        <v>-0.74447979563319522</v>
      </c>
      <c r="DN1311" s="249" t="e">
        <f>DN1239*100/DN$955</f>
        <v>#VALUE!</v>
      </c>
      <c r="DO1311" s="239">
        <v>-0.74447979563319522</v>
      </c>
      <c r="DP1311" s="239">
        <v>0.14802469744811306</v>
      </c>
      <c r="DQ1311" s="239">
        <v>0.32013734487418766</v>
      </c>
      <c r="DR1311" s="239">
        <v>-1.6140639918447712</v>
      </c>
      <c r="DS1311" s="239">
        <v>1.0245974815189944</v>
      </c>
      <c r="DT1311" s="239">
        <v>1.0750359537964871</v>
      </c>
      <c r="DU1311" s="239">
        <v>1.2771307633368245</v>
      </c>
      <c r="DV1311" s="250" t="e">
        <f t="shared" si="1334"/>
        <v>#VALUE!</v>
      </c>
      <c r="DW1311" s="251" t="e">
        <f t="shared" si="1334"/>
        <v>#VALUE!</v>
      </c>
      <c r="DX1311" s="252" t="e">
        <f t="shared" si="1334"/>
        <v>#VALUE!</v>
      </c>
      <c r="DY1311" s="27"/>
      <c r="DZ1311" s="239" t="e">
        <f>DZ1239*100/DZ$955</f>
        <v>#VALUE!</v>
      </c>
      <c r="EA1311" s="27"/>
      <c r="EB1311" s="27"/>
      <c r="EC1311" s="239" t="e">
        <f>EC1239*100/EC$955</f>
        <v>#VALUE!</v>
      </c>
      <c r="ED1311" s="27"/>
      <c r="EE1311" s="27"/>
      <c r="EF1311" s="239" t="e">
        <f>EF1239*100/EF$955</f>
        <v>#VALUE!</v>
      </c>
      <c r="EI1311" s="239" t="e">
        <f>EI1239*100/EI$955</f>
        <v>#VALUE!</v>
      </c>
      <c r="EJ1311" s="27"/>
      <c r="EK1311" s="27"/>
      <c r="EL1311" s="239" t="e">
        <f>EL1239*100/EL$955</f>
        <v>#VALUE!</v>
      </c>
      <c r="EM1311" s="27"/>
      <c r="EN1311" s="27"/>
      <c r="EO1311" s="239" t="e">
        <f>EO1239*100/EO$955</f>
        <v>#VALUE!</v>
      </c>
      <c r="EP1311" s="27"/>
      <c r="EQ1311" s="27"/>
      <c r="ER1311" s="27"/>
      <c r="ES1311" s="27"/>
      <c r="ET1311" s="27"/>
      <c r="EU1311" s="27"/>
      <c r="EV1311" s="27"/>
      <c r="EW1311" s="27"/>
      <c r="EX1311" s="27"/>
      <c r="EY1311" s="27"/>
      <c r="EZ1311" s="27"/>
      <c r="FA1311" s="27"/>
      <c r="FB1311" s="27"/>
      <c r="FC1311" s="27"/>
      <c r="FD1311" s="27"/>
      <c r="FE1311" s="27"/>
      <c r="FF1311" s="27"/>
      <c r="FG1311" s="27"/>
      <c r="FH1311" s="27"/>
    </row>
    <row r="1312" spans="1:164" ht="15.5" x14ac:dyDescent="0.35">
      <c r="A1312" s="272" t="s">
        <v>1</v>
      </c>
      <c r="B1312" s="272" t="s">
        <v>1</v>
      </c>
      <c r="C1312" s="272" t="s">
        <v>1</v>
      </c>
      <c r="D1312" s="272" t="s">
        <v>1</v>
      </c>
      <c r="E1312" s="272" t="s">
        <v>1</v>
      </c>
      <c r="F1312" s="272" t="s">
        <v>1</v>
      </c>
      <c r="G1312" s="272" t="s">
        <v>1</v>
      </c>
      <c r="H1312" s="272" t="s">
        <v>1</v>
      </c>
      <c r="I1312" s="272" t="s">
        <v>1</v>
      </c>
      <c r="J1312" s="272" t="s">
        <v>1</v>
      </c>
      <c r="K1312" s="272" t="s">
        <v>1</v>
      </c>
      <c r="L1312" s="272" t="s">
        <v>1</v>
      </c>
      <c r="M1312" s="272" t="s">
        <v>1</v>
      </c>
      <c r="N1312" s="272" t="s">
        <v>1</v>
      </c>
      <c r="O1312" s="272" t="s">
        <v>1</v>
      </c>
      <c r="P1312" s="272" t="s">
        <v>1</v>
      </c>
      <c r="Q1312" s="272" t="s">
        <v>1</v>
      </c>
      <c r="R1312" s="272" t="s">
        <v>1</v>
      </c>
      <c r="S1312" s="272" t="s">
        <v>1</v>
      </c>
      <c r="T1312" s="272" t="s">
        <v>1</v>
      </c>
      <c r="U1312" s="272" t="s">
        <v>1</v>
      </c>
      <c r="V1312" s="109" t="s">
        <v>1</v>
      </c>
      <c r="W1312" s="109" t="s">
        <v>1</v>
      </c>
      <c r="X1312" s="110" t="s">
        <v>1</v>
      </c>
      <c r="Y1312" s="110" t="s">
        <v>1</v>
      </c>
      <c r="Z1312" s="109" t="s">
        <v>1</v>
      </c>
      <c r="AA1312" s="109" t="s">
        <v>1</v>
      </c>
      <c r="AB1312" s="109" t="s">
        <v>1</v>
      </c>
      <c r="AC1312" s="109" t="s">
        <v>1</v>
      </c>
      <c r="AD1312" s="109" t="s">
        <v>1</v>
      </c>
      <c r="AE1312" s="109" t="s">
        <v>1</v>
      </c>
      <c r="AF1312" s="109" t="s">
        <v>1</v>
      </c>
      <c r="AG1312" s="109" t="s">
        <v>1</v>
      </c>
      <c r="AH1312" s="109" t="s">
        <v>1</v>
      </c>
      <c r="AI1312" s="109" t="s">
        <v>1</v>
      </c>
      <c r="AJ1312" s="110" t="s">
        <v>1</v>
      </c>
      <c r="AK1312" s="110" t="s">
        <v>1</v>
      </c>
      <c r="AL1312" s="110" t="s">
        <v>1</v>
      </c>
      <c r="AM1312" s="110" t="s">
        <v>1</v>
      </c>
      <c r="AN1312" s="110" t="s">
        <v>1</v>
      </c>
      <c r="AO1312" s="110" t="s">
        <v>1</v>
      </c>
      <c r="AP1312" s="110" t="s">
        <v>1</v>
      </c>
      <c r="AQ1312" s="110" t="s">
        <v>1</v>
      </c>
      <c r="AR1312" s="110" t="s">
        <v>1</v>
      </c>
      <c r="AS1312" s="110" t="s">
        <v>1</v>
      </c>
      <c r="AT1312" s="110" t="s">
        <v>1</v>
      </c>
      <c r="AU1312" s="110" t="s">
        <v>1</v>
      </c>
      <c r="AV1312" s="110" t="s">
        <v>1</v>
      </c>
      <c r="AW1312" s="110" t="s">
        <v>1</v>
      </c>
      <c r="AX1312" s="110" t="s">
        <v>1</v>
      </c>
      <c r="AY1312" s="110"/>
      <c r="AZ1312" s="110" t="s">
        <v>1</v>
      </c>
      <c r="BA1312" s="110" t="s">
        <v>1</v>
      </c>
      <c r="BB1312" s="110" t="s">
        <v>1</v>
      </c>
      <c r="BC1312" s="110" t="s">
        <v>1</v>
      </c>
      <c r="BD1312" s="110" t="s">
        <v>1</v>
      </c>
      <c r="BE1312" s="110" t="s">
        <v>1</v>
      </c>
      <c r="BF1312" s="110" t="s">
        <v>1</v>
      </c>
      <c r="BG1312" s="110" t="s">
        <v>1</v>
      </c>
      <c r="BH1312" s="110" t="s">
        <v>1</v>
      </c>
      <c r="BI1312" s="110" t="s">
        <v>1</v>
      </c>
      <c r="BJ1312" s="110" t="s">
        <v>1</v>
      </c>
      <c r="BK1312" s="110" t="s">
        <v>1</v>
      </c>
      <c r="BL1312" s="110" t="s">
        <v>1</v>
      </c>
      <c r="BM1312" s="110" t="s">
        <v>1</v>
      </c>
      <c r="BN1312" s="110" t="s">
        <v>1</v>
      </c>
      <c r="BO1312" s="110" t="s">
        <v>1</v>
      </c>
      <c r="BP1312" s="110" t="s">
        <v>1</v>
      </c>
      <c r="BQ1312" s="110" t="s">
        <v>1</v>
      </c>
      <c r="BR1312" s="110" t="s">
        <v>1</v>
      </c>
      <c r="BS1312" s="110" t="s">
        <v>1</v>
      </c>
      <c r="BT1312" s="110" t="s">
        <v>1</v>
      </c>
      <c r="BU1312" s="110" t="s">
        <v>1</v>
      </c>
      <c r="BV1312" s="110" t="s">
        <v>1</v>
      </c>
      <c r="BW1312" s="110" t="s">
        <v>1</v>
      </c>
      <c r="BX1312" s="110" t="s">
        <v>1</v>
      </c>
      <c r="BY1312" s="110" t="s">
        <v>1</v>
      </c>
      <c r="BZ1312" s="109" t="s">
        <v>1</v>
      </c>
      <c r="CA1312" s="110" t="s">
        <v>1</v>
      </c>
      <c r="CB1312" s="110" t="s">
        <v>1</v>
      </c>
      <c r="CC1312" s="110" t="s">
        <v>1</v>
      </c>
      <c r="CD1312" s="110" t="s">
        <v>1</v>
      </c>
      <c r="CE1312" s="110" t="s">
        <v>1</v>
      </c>
      <c r="CF1312" s="110" t="s">
        <v>1</v>
      </c>
      <c r="CG1312" s="110" t="s">
        <v>1</v>
      </c>
      <c r="CH1312" s="110" t="s">
        <v>1</v>
      </c>
      <c r="CI1312" s="110" t="s">
        <v>1</v>
      </c>
      <c r="CJ1312" s="109" t="s">
        <v>1</v>
      </c>
      <c r="CK1312" s="109" t="s">
        <v>1</v>
      </c>
      <c r="CL1312" s="110" t="s">
        <v>1</v>
      </c>
      <c r="CM1312" s="110" t="s">
        <v>1</v>
      </c>
      <c r="CN1312" s="110" t="s">
        <v>1</v>
      </c>
      <c r="CO1312" s="110" t="s">
        <v>1</v>
      </c>
      <c r="CP1312" s="110" t="s">
        <v>1</v>
      </c>
      <c r="CQ1312" s="110" t="s">
        <v>1</v>
      </c>
      <c r="CR1312" s="110" t="s">
        <v>1</v>
      </c>
      <c r="CS1312" s="110" t="s">
        <v>1</v>
      </c>
      <c r="CT1312" s="110" t="s">
        <v>1</v>
      </c>
      <c r="CU1312" s="110" t="s">
        <v>1</v>
      </c>
      <c r="CV1312" s="110" t="s">
        <v>1</v>
      </c>
      <c r="CW1312" s="110" t="s">
        <v>1</v>
      </c>
      <c r="CX1312" s="110" t="s">
        <v>1</v>
      </c>
      <c r="CY1312" s="110" t="s">
        <v>1</v>
      </c>
      <c r="CZ1312" s="110" t="s">
        <v>1</v>
      </c>
      <c r="DA1312" s="110" t="s">
        <v>1</v>
      </c>
      <c r="DB1312" s="109" t="s">
        <v>1</v>
      </c>
      <c r="DC1312" s="109" t="s">
        <v>1</v>
      </c>
      <c r="DD1312" s="109" t="s">
        <v>1</v>
      </c>
      <c r="DE1312" s="109" t="s">
        <v>1</v>
      </c>
      <c r="DF1312" s="109" t="s">
        <v>1</v>
      </c>
      <c r="DG1312" s="109" t="s">
        <v>1</v>
      </c>
      <c r="DH1312" s="109" t="s">
        <v>1</v>
      </c>
      <c r="DI1312" s="109" t="s">
        <v>1</v>
      </c>
      <c r="DJ1312" s="109" t="s">
        <v>1</v>
      </c>
      <c r="DK1312" s="109" t="s">
        <v>1</v>
      </c>
      <c r="DL1312" s="109" t="s">
        <v>1</v>
      </c>
      <c r="DM1312" s="109" t="s">
        <v>1</v>
      </c>
      <c r="DN1312" s="111" t="s">
        <v>1</v>
      </c>
      <c r="DO1312" s="109" t="s">
        <v>1</v>
      </c>
      <c r="DP1312" s="109" t="s">
        <v>1</v>
      </c>
      <c r="DQ1312" s="109" t="s">
        <v>1</v>
      </c>
      <c r="DR1312" s="109" t="s">
        <v>1</v>
      </c>
      <c r="DS1312" s="109" t="s">
        <v>1</v>
      </c>
      <c r="DT1312" s="109" t="s">
        <v>1</v>
      </c>
      <c r="DU1312" s="109" t="s">
        <v>1</v>
      </c>
      <c r="DV1312" s="112" t="s">
        <v>1</v>
      </c>
      <c r="DW1312" s="113" t="s">
        <v>1</v>
      </c>
      <c r="DX1312" s="114" t="s">
        <v>1</v>
      </c>
      <c r="DY1312" s="27"/>
      <c r="DZ1312" s="109" t="s">
        <v>1</v>
      </c>
      <c r="EA1312" s="27"/>
      <c r="EB1312" s="27"/>
      <c r="EC1312" s="109" t="s">
        <v>1</v>
      </c>
      <c r="ED1312" s="27"/>
      <c r="EE1312" s="27"/>
      <c r="EF1312" s="109" t="s">
        <v>1</v>
      </c>
      <c r="EI1312" s="109" t="s">
        <v>1</v>
      </c>
      <c r="EJ1312" s="27"/>
      <c r="EK1312" s="27"/>
      <c r="EL1312" s="109" t="s">
        <v>1</v>
      </c>
      <c r="EM1312" s="27"/>
      <c r="EN1312" s="27"/>
      <c r="EO1312" s="109" t="s">
        <v>1</v>
      </c>
      <c r="EP1312" s="27"/>
      <c r="EQ1312" s="27"/>
      <c r="ER1312" s="27"/>
      <c r="ES1312" s="27"/>
      <c r="ET1312" s="27"/>
      <c r="EU1312" s="27"/>
      <c r="EV1312" s="27"/>
      <c r="EW1312" s="27"/>
      <c r="EX1312" s="27"/>
      <c r="EY1312" s="27"/>
      <c r="EZ1312" s="27"/>
      <c r="FA1312" s="27"/>
      <c r="FB1312" s="27"/>
      <c r="FC1312" s="27"/>
      <c r="FD1312" s="27"/>
      <c r="FE1312" s="27"/>
      <c r="FF1312" s="27"/>
      <c r="FG1312" s="27"/>
      <c r="FH1312" s="27"/>
    </row>
    <row r="1313" spans="1:164" ht="15.5" x14ac:dyDescent="0.35">
      <c r="A1313" s="56" t="s">
        <v>108</v>
      </c>
      <c r="B1313" s="246"/>
      <c r="C1313" s="246"/>
      <c r="D1313" s="246"/>
      <c r="E1313" s="246"/>
      <c r="F1313" s="246"/>
      <c r="G1313" s="246"/>
      <c r="H1313" s="246"/>
      <c r="I1313" s="246"/>
      <c r="J1313" s="246"/>
      <c r="K1313" s="246"/>
      <c r="L1313" s="246"/>
      <c r="M1313" s="246"/>
      <c r="N1313" s="246"/>
      <c r="O1313" s="246"/>
      <c r="P1313" s="27"/>
      <c r="Q1313" s="27"/>
      <c r="R1313" s="27"/>
      <c r="S1313" s="27"/>
      <c r="T1313" s="27"/>
      <c r="U1313" s="27"/>
      <c r="V1313" s="27"/>
      <c r="W1313" s="27"/>
      <c r="X1313" s="160"/>
      <c r="Y1313" s="160"/>
      <c r="Z1313" s="27"/>
      <c r="AA1313" s="27"/>
      <c r="AB1313" s="27"/>
      <c r="AC1313" s="27"/>
      <c r="AD1313" s="27"/>
      <c r="AE1313" s="27"/>
      <c r="AF1313" s="27"/>
      <c r="AG1313" s="27"/>
      <c r="AH1313" s="27"/>
      <c r="AI1313" s="27"/>
      <c r="AJ1313" s="160"/>
      <c r="AK1313" s="160"/>
      <c r="AL1313" s="160"/>
      <c r="AM1313" s="160"/>
      <c r="AN1313" s="160"/>
      <c r="AO1313" s="160"/>
      <c r="AP1313" s="160"/>
      <c r="AQ1313" s="160"/>
      <c r="AR1313" s="160"/>
      <c r="AS1313" s="160"/>
      <c r="AT1313" s="160"/>
      <c r="AU1313" s="160"/>
      <c r="AV1313" s="160"/>
      <c r="AW1313" s="160"/>
      <c r="AX1313" s="160"/>
      <c r="AY1313" s="160"/>
      <c r="AZ1313" s="160"/>
      <c r="BA1313" s="160"/>
      <c r="BB1313" s="160"/>
      <c r="BC1313" s="160"/>
      <c r="BD1313" s="160"/>
      <c r="BE1313" s="160"/>
      <c r="BF1313" s="160"/>
      <c r="BG1313" s="160"/>
      <c r="BH1313" s="160"/>
      <c r="BI1313" s="160"/>
      <c r="BJ1313" s="160"/>
      <c r="BK1313" s="160"/>
      <c r="BL1313" s="160"/>
      <c r="BM1313" s="160"/>
      <c r="BN1313" s="160"/>
      <c r="BO1313" s="160"/>
      <c r="BP1313" s="160"/>
      <c r="BQ1313" s="160"/>
      <c r="BR1313" s="160"/>
      <c r="BS1313" s="160"/>
      <c r="BT1313" s="160"/>
      <c r="BU1313" s="160"/>
      <c r="BV1313" s="160"/>
      <c r="BW1313" s="160"/>
      <c r="BX1313" s="160"/>
      <c r="BY1313" s="160"/>
      <c r="BZ1313" s="27"/>
      <c r="CA1313" s="160"/>
      <c r="CB1313" s="160"/>
      <c r="CC1313" s="160"/>
      <c r="CD1313" s="160"/>
      <c r="CE1313" s="160"/>
      <c r="CF1313" s="160"/>
      <c r="CG1313" s="160"/>
      <c r="CH1313" s="160"/>
      <c r="CI1313" s="160"/>
      <c r="CJ1313" s="27"/>
      <c r="CK1313" s="27"/>
      <c r="CL1313" s="160"/>
      <c r="CM1313" s="160"/>
      <c r="CN1313" s="160"/>
      <c r="CO1313" s="160"/>
      <c r="CP1313" s="160"/>
      <c r="CQ1313" s="160"/>
      <c r="CR1313" s="160"/>
      <c r="CS1313" s="160"/>
      <c r="CT1313" s="160"/>
      <c r="CU1313" s="160"/>
      <c r="CV1313" s="160"/>
      <c r="CW1313" s="160"/>
      <c r="CX1313" s="160"/>
      <c r="CY1313" s="160"/>
      <c r="CZ1313" s="160"/>
      <c r="DA1313" s="160"/>
      <c r="DB1313" s="27"/>
      <c r="DC1313" s="27"/>
      <c r="DD1313" s="27"/>
      <c r="DE1313" s="27"/>
      <c r="DF1313" s="27"/>
      <c r="DG1313" s="27"/>
      <c r="DH1313" s="27"/>
      <c r="DI1313" s="27"/>
      <c r="DJ1313" s="27"/>
      <c r="DK1313" s="27"/>
      <c r="DL1313" s="27"/>
      <c r="DM1313" s="27"/>
      <c r="DN1313" s="161"/>
      <c r="DO1313" s="27"/>
      <c r="DP1313" s="27"/>
      <c r="DQ1313" s="27"/>
      <c r="DR1313" s="27"/>
      <c r="DS1313" s="27"/>
      <c r="DT1313" s="27"/>
      <c r="DU1313" s="27"/>
      <c r="DV1313" s="162"/>
      <c r="DW1313" s="163"/>
      <c r="DX1313" s="164"/>
      <c r="DY1313" s="27"/>
      <c r="DZ1313" s="27"/>
      <c r="EA1313" s="27"/>
      <c r="EB1313" s="27"/>
      <c r="EC1313" s="27"/>
      <c r="ED1313" s="27"/>
      <c r="EE1313" s="27"/>
      <c r="EF1313" s="27"/>
      <c r="EI1313" s="27"/>
      <c r="EJ1313" s="27"/>
      <c r="EK1313" s="27"/>
      <c r="EL1313" s="27"/>
      <c r="EM1313" s="27"/>
      <c r="EN1313" s="27"/>
      <c r="EO1313" s="27"/>
      <c r="EP1313" s="27"/>
      <c r="EQ1313" s="27"/>
      <c r="ER1313" s="27"/>
      <c r="ES1313" s="27"/>
      <c r="ET1313" s="27"/>
      <c r="EU1313" s="27"/>
      <c r="EV1313" s="27"/>
      <c r="EW1313" s="27"/>
      <c r="EX1313" s="27"/>
      <c r="EY1313" s="27"/>
      <c r="EZ1313" s="27"/>
      <c r="FA1313" s="27"/>
      <c r="FB1313" s="27"/>
      <c r="FC1313" s="27"/>
      <c r="FD1313" s="27"/>
      <c r="FE1313" s="27"/>
      <c r="FF1313" s="27"/>
      <c r="FG1313" s="27"/>
      <c r="FH1313" s="27"/>
    </row>
    <row r="1314" spans="1:164" ht="15.5" x14ac:dyDescent="0.35">
      <c r="A1314" s="116"/>
      <c r="B1314" s="246"/>
      <c r="C1314" s="246"/>
      <c r="D1314" s="246"/>
      <c r="E1314" s="246"/>
      <c r="F1314" s="246"/>
      <c r="G1314" s="246"/>
      <c r="H1314" s="246"/>
      <c r="I1314" s="246"/>
      <c r="J1314" s="246"/>
      <c r="K1314" s="246"/>
      <c r="L1314" s="246"/>
      <c r="M1314" s="246"/>
      <c r="N1314" s="246"/>
      <c r="O1314" s="246"/>
      <c r="P1314" s="27"/>
      <c r="Q1314" s="27"/>
      <c r="R1314" s="27"/>
      <c r="S1314" s="27"/>
      <c r="T1314" s="27"/>
      <c r="U1314" s="27"/>
      <c r="V1314" s="27"/>
      <c r="W1314" s="27"/>
      <c r="X1314" s="160"/>
      <c r="Y1314" s="160"/>
      <c r="Z1314" s="27"/>
      <c r="AA1314" s="27"/>
      <c r="AB1314" s="27"/>
      <c r="AC1314" s="27"/>
      <c r="AD1314" s="27"/>
      <c r="AE1314" s="27"/>
      <c r="AF1314" s="27"/>
      <c r="AG1314" s="27"/>
      <c r="AH1314" s="27"/>
      <c r="AI1314" s="27"/>
      <c r="AJ1314" s="160"/>
      <c r="AK1314" s="160"/>
      <c r="AL1314" s="160"/>
      <c r="AM1314" s="160"/>
      <c r="AN1314" s="160"/>
      <c r="AO1314" s="160"/>
      <c r="AP1314" s="160"/>
      <c r="AQ1314" s="160"/>
      <c r="AR1314" s="160"/>
      <c r="AS1314" s="160"/>
      <c r="AT1314" s="160"/>
      <c r="AU1314" s="160"/>
      <c r="AV1314" s="160"/>
      <c r="AW1314" s="160"/>
      <c r="AX1314" s="160"/>
      <c r="AY1314" s="160"/>
      <c r="AZ1314" s="160"/>
      <c r="BA1314" s="160"/>
      <c r="BB1314" s="160"/>
      <c r="BC1314" s="160"/>
      <c r="BD1314" s="160"/>
      <c r="BE1314" s="160"/>
      <c r="BF1314" s="160"/>
      <c r="BG1314" s="160"/>
      <c r="BH1314" s="160"/>
      <c r="BI1314" s="160"/>
      <c r="BJ1314" s="160"/>
      <c r="BK1314" s="160"/>
      <c r="BL1314" s="160"/>
      <c r="BM1314" s="160"/>
      <c r="BN1314" s="160"/>
      <c r="BO1314" s="160"/>
      <c r="BP1314" s="160"/>
      <c r="BQ1314" s="160"/>
      <c r="BR1314" s="160"/>
      <c r="BS1314" s="160"/>
      <c r="BT1314" s="160"/>
      <c r="BU1314" s="160"/>
      <c r="BV1314" s="160"/>
      <c r="BW1314" s="160"/>
      <c r="BX1314" s="160"/>
      <c r="BY1314" s="160"/>
      <c r="BZ1314" s="27"/>
      <c r="CA1314" s="160"/>
      <c r="CB1314" s="160"/>
      <c r="CC1314" s="160"/>
      <c r="CD1314" s="160"/>
      <c r="CE1314" s="160"/>
      <c r="CF1314" s="160"/>
      <c r="CG1314" s="160"/>
      <c r="CH1314" s="160"/>
      <c r="CI1314" s="160"/>
      <c r="CJ1314" s="27"/>
      <c r="CK1314" s="27"/>
      <c r="CL1314" s="160"/>
      <c r="CM1314" s="160"/>
      <c r="CN1314" s="160"/>
      <c r="CO1314" s="160"/>
      <c r="CP1314" s="160"/>
      <c r="CQ1314" s="160"/>
      <c r="CR1314" s="160"/>
      <c r="CS1314" s="160"/>
      <c r="CT1314" s="160"/>
      <c r="CU1314" s="160"/>
      <c r="CV1314" s="160"/>
      <c r="CW1314" s="160"/>
      <c r="CX1314" s="160"/>
      <c r="CY1314" s="160"/>
      <c r="CZ1314" s="160"/>
      <c r="DA1314" s="160"/>
      <c r="DB1314" s="27"/>
      <c r="DC1314" s="27"/>
      <c r="DD1314" s="27"/>
      <c r="DE1314" s="27"/>
      <c r="DF1314" s="27"/>
      <c r="DG1314" s="27"/>
      <c r="DH1314" s="27"/>
      <c r="DI1314" s="27"/>
      <c r="DJ1314" s="27"/>
      <c r="DK1314" s="27"/>
      <c r="DL1314" s="27"/>
      <c r="DM1314" s="27"/>
      <c r="DN1314" s="161"/>
      <c r="DO1314" s="27"/>
      <c r="DP1314" s="27"/>
      <c r="DQ1314" s="27"/>
      <c r="DR1314" s="27"/>
      <c r="DS1314" s="27"/>
      <c r="DT1314" s="27"/>
      <c r="DU1314" s="27"/>
      <c r="DV1314" s="162"/>
      <c r="DW1314" s="163"/>
      <c r="DX1314" s="164"/>
      <c r="DY1314" s="27"/>
      <c r="DZ1314" s="27"/>
      <c r="EA1314" s="27"/>
      <c r="EB1314" s="27"/>
      <c r="EC1314" s="27"/>
      <c r="ED1314" s="27"/>
      <c r="EE1314" s="27"/>
      <c r="EF1314" s="27"/>
      <c r="EI1314" s="27"/>
      <c r="EJ1314" s="27"/>
      <c r="EK1314" s="27"/>
      <c r="EL1314" s="27"/>
      <c r="EM1314" s="27"/>
      <c r="EN1314" s="27"/>
      <c r="EO1314" s="27"/>
      <c r="EP1314" s="27"/>
      <c r="EQ1314" s="27"/>
      <c r="ER1314" s="27"/>
      <c r="ES1314" s="27"/>
      <c r="ET1314" s="27"/>
      <c r="EU1314" s="27"/>
      <c r="EV1314" s="27"/>
      <c r="EW1314" s="27"/>
      <c r="EX1314" s="27"/>
      <c r="EY1314" s="27"/>
      <c r="EZ1314" s="27"/>
      <c r="FA1314" s="27"/>
      <c r="FB1314" s="27"/>
      <c r="FC1314" s="27"/>
      <c r="FD1314" s="27"/>
      <c r="FE1314" s="27"/>
      <c r="FF1314" s="27"/>
      <c r="FG1314" s="27"/>
      <c r="FH1314" s="27"/>
    </row>
    <row r="1315" spans="1:164" ht="15.5" x14ac:dyDescent="0.35">
      <c r="A1315" s="56"/>
      <c r="B1315" s="246"/>
      <c r="C1315" s="246"/>
      <c r="D1315" s="246"/>
      <c r="E1315" s="246"/>
      <c r="F1315" s="246"/>
      <c r="G1315" s="246"/>
      <c r="H1315" s="246"/>
      <c r="I1315" s="246"/>
      <c r="J1315" s="246"/>
      <c r="K1315" s="246"/>
      <c r="L1315" s="246"/>
      <c r="M1315" s="246"/>
      <c r="N1315" s="246"/>
      <c r="O1315" s="246"/>
      <c r="P1315" s="27"/>
      <c r="Q1315" s="27"/>
      <c r="R1315" s="27"/>
      <c r="S1315" s="27"/>
      <c r="T1315" s="27"/>
      <c r="U1315" s="27"/>
      <c r="V1315" s="27"/>
      <c r="W1315" s="27"/>
      <c r="X1315" s="160"/>
      <c r="Y1315" s="160"/>
      <c r="Z1315" s="27"/>
      <c r="AA1315" s="27"/>
      <c r="AB1315" s="27"/>
      <c r="AC1315" s="27"/>
      <c r="AD1315" s="27"/>
      <c r="AE1315" s="27"/>
      <c r="AF1315" s="27"/>
      <c r="AG1315" s="27"/>
      <c r="AH1315" s="27"/>
      <c r="AI1315" s="27"/>
      <c r="AJ1315" s="160"/>
      <c r="AK1315" s="160"/>
      <c r="AL1315" s="160"/>
      <c r="AM1315" s="160"/>
      <c r="AN1315" s="160"/>
      <c r="AO1315" s="160"/>
      <c r="AP1315" s="160"/>
      <c r="AQ1315" s="160"/>
      <c r="AR1315" s="160"/>
      <c r="AS1315" s="160"/>
      <c r="AT1315" s="160"/>
      <c r="AU1315" s="160"/>
      <c r="AV1315" s="160"/>
      <c r="AW1315" s="160"/>
      <c r="AX1315" s="160"/>
      <c r="AY1315" s="160"/>
      <c r="AZ1315" s="160"/>
      <c r="BA1315" s="160"/>
      <c r="BB1315" s="160"/>
      <c r="BC1315" s="160"/>
      <c r="BD1315" s="160"/>
      <c r="BE1315" s="160"/>
      <c r="BF1315" s="160"/>
      <c r="BG1315" s="160"/>
      <c r="BH1315" s="160"/>
      <c r="BI1315" s="160"/>
      <c r="BJ1315" s="160"/>
      <c r="BK1315" s="160"/>
      <c r="BL1315" s="160"/>
      <c r="BM1315" s="160"/>
      <c r="BN1315" s="160"/>
      <c r="BO1315" s="160"/>
      <c r="BP1315" s="160"/>
      <c r="BQ1315" s="160"/>
      <c r="BR1315" s="160"/>
      <c r="BS1315" s="160"/>
      <c r="BT1315" s="160"/>
      <c r="BU1315" s="160"/>
      <c r="BV1315" s="160"/>
      <c r="BW1315" s="160"/>
      <c r="BX1315" s="160"/>
      <c r="BY1315" s="160"/>
      <c r="BZ1315" s="27"/>
      <c r="CA1315" s="160"/>
      <c r="CB1315" s="160"/>
      <c r="CC1315" s="160"/>
      <c r="CD1315" s="160"/>
      <c r="CE1315" s="160"/>
      <c r="CF1315" s="160"/>
      <c r="CG1315" s="160"/>
      <c r="CH1315" s="160"/>
      <c r="CI1315" s="160"/>
      <c r="CJ1315" s="27"/>
      <c r="CK1315" s="27"/>
      <c r="CL1315" s="160"/>
      <c r="CM1315" s="160"/>
      <c r="CN1315" s="160"/>
      <c r="CO1315" s="160"/>
      <c r="CP1315" s="160"/>
      <c r="CQ1315" s="160"/>
      <c r="CR1315" s="160"/>
      <c r="CS1315" s="160"/>
      <c r="CT1315" s="160"/>
      <c r="CU1315" s="160"/>
      <c r="CV1315" s="160"/>
      <c r="CW1315" s="160"/>
      <c r="CX1315" s="160"/>
      <c r="CY1315" s="160"/>
      <c r="CZ1315" s="160"/>
      <c r="DA1315" s="160"/>
      <c r="DB1315" s="27"/>
      <c r="DC1315" s="27"/>
      <c r="DD1315" s="27"/>
      <c r="DE1315" s="27"/>
      <c r="DF1315" s="27"/>
      <c r="DG1315" s="27"/>
      <c r="DH1315" s="27"/>
      <c r="DI1315" s="27"/>
      <c r="DJ1315" s="27"/>
      <c r="DK1315" s="27"/>
      <c r="DL1315" s="27"/>
      <c r="DM1315" s="27"/>
      <c r="DN1315" s="161"/>
      <c r="DO1315" s="27"/>
      <c r="DP1315" s="27"/>
      <c r="DQ1315" s="27"/>
      <c r="DR1315" s="27"/>
      <c r="DS1315" s="27"/>
      <c r="DT1315" s="27"/>
      <c r="DU1315" s="27"/>
      <c r="DV1315" s="162"/>
      <c r="DW1315" s="163"/>
      <c r="DX1315" s="164"/>
      <c r="DY1315" s="27"/>
      <c r="DZ1315" s="27"/>
      <c r="EA1315" s="27"/>
      <c r="EB1315" s="27"/>
      <c r="EC1315" s="27"/>
      <c r="ED1315" s="27"/>
      <c r="EE1315" s="27"/>
      <c r="EF1315" s="27"/>
      <c r="EI1315" s="27"/>
      <c r="EJ1315" s="27"/>
      <c r="EK1315" s="27"/>
      <c r="EL1315" s="27"/>
      <c r="EM1315" s="27"/>
      <c r="EN1315" s="27"/>
      <c r="EO1315" s="27"/>
      <c r="EP1315" s="27"/>
      <c r="EQ1315" s="27"/>
      <c r="ER1315" s="27"/>
      <c r="ES1315" s="27"/>
      <c r="ET1315" s="27"/>
      <c r="EU1315" s="27"/>
      <c r="EV1315" s="27"/>
      <c r="EW1315" s="27"/>
      <c r="EX1315" s="27"/>
      <c r="EY1315" s="27"/>
      <c r="EZ1315" s="27"/>
      <c r="FA1315" s="27"/>
      <c r="FB1315" s="27"/>
      <c r="FC1315" s="27"/>
      <c r="FD1315" s="27"/>
      <c r="FE1315" s="27"/>
      <c r="FF1315" s="27"/>
      <c r="FG1315" s="27"/>
      <c r="FH1315" s="27"/>
    </row>
    <row r="1316" spans="1:164" ht="15.5" x14ac:dyDescent="0.35">
      <c r="A1316" s="27"/>
      <c r="B1316" s="27"/>
      <c r="C1316" s="27"/>
      <c r="D1316" s="27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</row>
    <row r="1317" spans="1:164" ht="15.5" x14ac:dyDescent="0.35">
      <c r="A1317" s="27"/>
      <c r="B1317" s="27"/>
      <c r="C1317" s="27"/>
      <c r="D1317" s="27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</row>
    <row r="1318" spans="1:164" ht="15.5" x14ac:dyDescent="0.35">
      <c r="A1318" s="27"/>
      <c r="B1318" s="27"/>
      <c r="C1318" s="27"/>
      <c r="D1318" s="27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</row>
    <row r="1319" spans="1:164" ht="15.5" x14ac:dyDescent="0.35">
      <c r="A1319" s="27"/>
      <c r="B1319" s="27"/>
      <c r="C1319" s="27"/>
      <c r="D1319" s="27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</row>
    <row r="1320" spans="1:164" ht="15.5" x14ac:dyDescent="0.35">
      <c r="A1320" s="27"/>
      <c r="B1320" s="27"/>
      <c r="C1320" s="27"/>
      <c r="D1320" s="27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</row>
    <row r="1321" spans="1:164" ht="15.5" x14ac:dyDescent="0.35">
      <c r="A1321" s="27"/>
      <c r="B1321" s="27"/>
      <c r="C1321" s="27"/>
      <c r="D1321" s="27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</row>
    <row r="1322" spans="1:164" ht="15.5" x14ac:dyDescent="0.35">
      <c r="A1322" s="27"/>
      <c r="B1322" s="27"/>
      <c r="C1322" s="27"/>
      <c r="D1322" s="27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</row>
    <row r="1323" spans="1:164" ht="15.5" x14ac:dyDescent="0.35">
      <c r="A1323" s="27"/>
      <c r="B1323" s="27"/>
      <c r="C1323" s="27"/>
      <c r="D1323" s="27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</row>
    <row r="1324" spans="1:164" ht="15.5" x14ac:dyDescent="0.35">
      <c r="A1324" s="27"/>
      <c r="B1324" s="27"/>
      <c r="C1324" s="27"/>
      <c r="D1324" s="27"/>
      <c r="E1324" s="56"/>
      <c r="F1324" s="56"/>
      <c r="G1324" s="56"/>
      <c r="I1324" s="56"/>
      <c r="L1324" s="27"/>
      <c r="N1324" s="27"/>
      <c r="O1324" s="27"/>
      <c r="P1324" s="27"/>
      <c r="Q1324" s="27"/>
      <c r="Y1324" s="56" t="s">
        <v>480</v>
      </c>
    </row>
    <row r="1325" spans="1:164" ht="15.5" x14ac:dyDescent="0.35">
      <c r="A1325" s="27"/>
      <c r="B1325" s="63"/>
      <c r="C1325" s="63"/>
      <c r="D1325" s="63"/>
      <c r="E1325" s="273"/>
      <c r="F1325" s="273"/>
      <c r="G1325" s="273"/>
      <c r="I1325" s="273"/>
      <c r="L1325" s="63"/>
      <c r="N1325" s="63"/>
      <c r="O1325" s="63"/>
      <c r="P1325" s="63"/>
      <c r="Q1325" s="63"/>
      <c r="Y1325" s="273" t="s">
        <v>397</v>
      </c>
    </row>
    <row r="1326" spans="1:164" ht="15.5" x14ac:dyDescent="0.35">
      <c r="A1326" s="27"/>
      <c r="B1326" s="63"/>
      <c r="C1326" s="63"/>
      <c r="D1326" s="63"/>
      <c r="E1326" s="117"/>
      <c r="F1326" s="117"/>
      <c r="G1326" s="117"/>
      <c r="I1326" s="118"/>
      <c r="L1326" s="63"/>
      <c r="N1326" s="63"/>
      <c r="O1326" s="63"/>
      <c r="P1326" s="63"/>
      <c r="Q1326" s="63"/>
      <c r="Y1326" s="118">
        <f ca="1">NOW()</f>
        <v>45628.398694444448</v>
      </c>
    </row>
    <row r="1327" spans="1:164" ht="15.5" x14ac:dyDescent="0.35">
      <c r="A1327" s="27"/>
      <c r="B1327" s="63"/>
      <c r="C1327" s="63"/>
      <c r="D1327" s="63"/>
      <c r="E1327" s="119"/>
      <c r="F1327" s="119"/>
      <c r="G1327" s="119"/>
      <c r="I1327" s="119"/>
      <c r="L1327" s="63"/>
      <c r="N1327" s="63"/>
      <c r="O1327" s="63"/>
      <c r="P1327" s="63"/>
      <c r="Q1327" s="63"/>
      <c r="Y1327" s="119">
        <f ca="1">NOW()</f>
        <v>45628.398694444448</v>
      </c>
    </row>
    <row r="1328" spans="1:164" ht="15.5" x14ac:dyDescent="0.35">
      <c r="A1328" s="12" t="s">
        <v>1</v>
      </c>
      <c r="B1328" s="109" t="s">
        <v>1</v>
      </c>
      <c r="C1328" s="109" t="s">
        <v>1</v>
      </c>
      <c r="D1328" s="109" t="s">
        <v>1</v>
      </c>
      <c r="E1328" s="109" t="s">
        <v>1</v>
      </c>
      <c r="F1328" s="109" t="s">
        <v>1</v>
      </c>
      <c r="G1328" s="109" t="s">
        <v>1</v>
      </c>
      <c r="H1328" s="12" t="s">
        <v>1</v>
      </c>
      <c r="I1328" s="12" t="s">
        <v>1</v>
      </c>
      <c r="J1328" s="12" t="s">
        <v>1</v>
      </c>
      <c r="K1328" s="12" t="s">
        <v>1</v>
      </c>
      <c r="L1328" s="12" t="s">
        <v>1</v>
      </c>
      <c r="M1328" s="12" t="s">
        <v>1</v>
      </c>
      <c r="N1328" s="12" t="s">
        <v>1</v>
      </c>
      <c r="O1328" s="12" t="s">
        <v>1</v>
      </c>
      <c r="P1328" s="12" t="s">
        <v>1</v>
      </c>
      <c r="Q1328" s="12" t="str">
        <f>+Q$4</f>
        <v>-</v>
      </c>
      <c r="R1328" s="12" t="str">
        <f>+R$4</f>
        <v>-</v>
      </c>
      <c r="S1328" s="12" t="str">
        <f>+S$4</f>
        <v>-</v>
      </c>
      <c r="T1328" s="12" t="str">
        <f>+T$4</f>
        <v>-</v>
      </c>
      <c r="U1328" s="12" t="s">
        <v>1</v>
      </c>
      <c r="V1328" s="12" t="s">
        <v>1</v>
      </c>
      <c r="W1328" s="12" t="s">
        <v>1</v>
      </c>
      <c r="X1328" s="13" t="s">
        <v>1</v>
      </c>
      <c r="Y1328" s="13" t="s">
        <v>1</v>
      </c>
      <c r="Z1328" s="12" t="s">
        <v>1</v>
      </c>
      <c r="AA1328" s="12" t="s">
        <v>1</v>
      </c>
      <c r="AB1328" s="12" t="s">
        <v>1</v>
      </c>
      <c r="AC1328" s="12" t="s">
        <v>1</v>
      </c>
      <c r="AD1328" s="12" t="s">
        <v>1</v>
      </c>
      <c r="AE1328" s="12" t="s">
        <v>1</v>
      </c>
      <c r="AF1328" s="12" t="s">
        <v>1</v>
      </c>
      <c r="AG1328" s="12" t="s">
        <v>1</v>
      </c>
      <c r="AH1328" s="12" t="s">
        <v>1</v>
      </c>
      <c r="AI1328" s="12" t="s">
        <v>1</v>
      </c>
      <c r="AJ1328" s="13" t="s">
        <v>1</v>
      </c>
      <c r="AK1328" s="13" t="s">
        <v>1</v>
      </c>
      <c r="AL1328" s="13" t="s">
        <v>1</v>
      </c>
      <c r="AM1328" s="13" t="s">
        <v>1</v>
      </c>
      <c r="AN1328" s="13" t="s">
        <v>1</v>
      </c>
      <c r="AO1328" s="13" t="s">
        <v>1</v>
      </c>
      <c r="AP1328" s="13" t="s">
        <v>1</v>
      </c>
      <c r="AQ1328" s="13" t="s">
        <v>1</v>
      </c>
      <c r="AR1328" s="13" t="s">
        <v>1</v>
      </c>
      <c r="AS1328" s="13" t="s">
        <v>1</v>
      </c>
      <c r="AT1328" s="13" t="s">
        <v>1</v>
      </c>
      <c r="AU1328" s="13" t="s">
        <v>1</v>
      </c>
      <c r="AV1328" s="13" t="s">
        <v>1</v>
      </c>
      <c r="AW1328" s="13" t="s">
        <v>1</v>
      </c>
      <c r="AX1328" s="13" t="s">
        <v>1</v>
      </c>
      <c r="AY1328" s="13"/>
      <c r="AZ1328" s="13" t="s">
        <v>1</v>
      </c>
      <c r="BA1328" s="13" t="s">
        <v>1</v>
      </c>
      <c r="BB1328" s="13" t="s">
        <v>1</v>
      </c>
      <c r="BC1328" s="13" t="s">
        <v>1</v>
      </c>
      <c r="BD1328" s="13" t="s">
        <v>1</v>
      </c>
      <c r="BE1328" s="13" t="s">
        <v>1</v>
      </c>
      <c r="BF1328" s="13" t="s">
        <v>1</v>
      </c>
      <c r="BG1328" s="13" t="s">
        <v>1</v>
      </c>
      <c r="BH1328" s="13" t="s">
        <v>1</v>
      </c>
      <c r="BI1328" s="13" t="s">
        <v>1</v>
      </c>
      <c r="BJ1328" s="13" t="s">
        <v>1</v>
      </c>
      <c r="BK1328" s="13" t="s">
        <v>1</v>
      </c>
      <c r="BL1328" s="13" t="s">
        <v>1</v>
      </c>
      <c r="BM1328" s="13" t="s">
        <v>1</v>
      </c>
      <c r="BN1328" s="13" t="s">
        <v>1</v>
      </c>
      <c r="BO1328" s="13" t="s">
        <v>1</v>
      </c>
      <c r="BP1328" s="13" t="s">
        <v>1</v>
      </c>
      <c r="BQ1328" s="13" t="s">
        <v>1</v>
      </c>
      <c r="BR1328" s="13" t="s">
        <v>1</v>
      </c>
      <c r="BS1328" s="13" t="s">
        <v>1</v>
      </c>
      <c r="BT1328" s="13" t="s">
        <v>1</v>
      </c>
      <c r="BU1328" s="13" t="s">
        <v>1</v>
      </c>
      <c r="BV1328" s="13" t="s">
        <v>1</v>
      </c>
      <c r="BW1328" s="13" t="s">
        <v>1</v>
      </c>
      <c r="BX1328" s="13" t="s">
        <v>1</v>
      </c>
      <c r="BY1328" s="13" t="s">
        <v>1</v>
      </c>
      <c r="BZ1328" s="12" t="s">
        <v>1</v>
      </c>
      <c r="CA1328" s="13" t="s">
        <v>1</v>
      </c>
      <c r="CB1328" s="13" t="s">
        <v>1</v>
      </c>
      <c r="CC1328" s="13" t="s">
        <v>1</v>
      </c>
      <c r="CD1328" s="13" t="s">
        <v>1</v>
      </c>
      <c r="CE1328" s="13" t="s">
        <v>1</v>
      </c>
      <c r="CF1328" s="13" t="s">
        <v>1</v>
      </c>
      <c r="CG1328" s="13" t="s">
        <v>1</v>
      </c>
      <c r="CH1328" s="13" t="s">
        <v>1</v>
      </c>
      <c r="CI1328" s="13" t="s">
        <v>1</v>
      </c>
      <c r="CJ1328" s="12" t="s">
        <v>1</v>
      </c>
      <c r="CK1328" s="12" t="s">
        <v>1</v>
      </c>
      <c r="CL1328" s="13" t="s">
        <v>1</v>
      </c>
      <c r="CM1328" s="13" t="s">
        <v>1</v>
      </c>
      <c r="CN1328" s="13" t="s">
        <v>1</v>
      </c>
      <c r="CO1328" s="13" t="s">
        <v>1</v>
      </c>
      <c r="CP1328" s="13" t="s">
        <v>1</v>
      </c>
      <c r="CQ1328" s="13" t="s">
        <v>1</v>
      </c>
      <c r="CR1328" s="13" t="s">
        <v>1</v>
      </c>
      <c r="CS1328" s="13" t="s">
        <v>1</v>
      </c>
      <c r="CT1328" s="13" t="s">
        <v>1</v>
      </c>
      <c r="CU1328" s="13" t="s">
        <v>1</v>
      </c>
      <c r="CV1328" s="13" t="s">
        <v>1</v>
      </c>
      <c r="CW1328" s="13" t="s">
        <v>1</v>
      </c>
      <c r="CX1328" s="13" t="s">
        <v>1</v>
      </c>
      <c r="CY1328" s="13" t="s">
        <v>1</v>
      </c>
      <c r="CZ1328" s="13" t="s">
        <v>1</v>
      </c>
      <c r="DA1328" s="13" t="s">
        <v>1</v>
      </c>
      <c r="DB1328" s="12" t="s">
        <v>1</v>
      </c>
      <c r="DC1328" s="12" t="s">
        <v>1</v>
      </c>
      <c r="DD1328" s="12" t="s">
        <v>1</v>
      </c>
      <c r="DE1328" s="12" t="s">
        <v>1</v>
      </c>
      <c r="DF1328" s="12" t="s">
        <v>1</v>
      </c>
      <c r="DG1328" s="12" t="s">
        <v>1</v>
      </c>
      <c r="DH1328" s="12" t="s">
        <v>1</v>
      </c>
      <c r="DI1328" s="12" t="s">
        <v>1</v>
      </c>
      <c r="DJ1328" s="12" t="s">
        <v>1</v>
      </c>
      <c r="DK1328" s="12" t="s">
        <v>1</v>
      </c>
      <c r="DL1328" s="12" t="s">
        <v>1</v>
      </c>
      <c r="DM1328" s="12" t="s">
        <v>1</v>
      </c>
      <c r="DN1328" s="23" t="s">
        <v>1</v>
      </c>
      <c r="DO1328" s="12" t="s">
        <v>1</v>
      </c>
      <c r="DP1328" s="12" t="s">
        <v>1</v>
      </c>
      <c r="DQ1328" s="12" t="s">
        <v>1</v>
      </c>
      <c r="DR1328" s="12" t="s">
        <v>1</v>
      </c>
      <c r="DS1328" s="12" t="s">
        <v>1</v>
      </c>
      <c r="DT1328" s="12" t="s">
        <v>1</v>
      </c>
      <c r="DU1328" s="12" t="s">
        <v>1</v>
      </c>
      <c r="DV1328" s="24" t="s">
        <v>1</v>
      </c>
      <c r="DW1328" s="25" t="s">
        <v>1</v>
      </c>
      <c r="DX1328" s="26" t="s">
        <v>1</v>
      </c>
      <c r="DZ1328" s="12" t="s">
        <v>1</v>
      </c>
      <c r="EC1328" s="12" t="s">
        <v>1</v>
      </c>
      <c r="EF1328" s="12" t="s">
        <v>1</v>
      </c>
      <c r="EI1328" s="12" t="s">
        <v>1</v>
      </c>
      <c r="EL1328" s="12" t="s">
        <v>1</v>
      </c>
      <c r="EO1328" s="12" t="s">
        <v>1</v>
      </c>
    </row>
    <row r="1329" spans="1:146" ht="15.5" x14ac:dyDescent="0.35">
      <c r="A1329" s="14"/>
      <c r="B1329" s="90" t="s">
        <v>2</v>
      </c>
      <c r="C1329" s="90" t="s">
        <v>3</v>
      </c>
      <c r="D1329" s="90" t="s">
        <v>4</v>
      </c>
      <c r="E1329" s="90" t="s">
        <v>5</v>
      </c>
      <c r="F1329" s="90" t="s">
        <v>6</v>
      </c>
      <c r="G1329" s="90" t="s">
        <v>7</v>
      </c>
      <c r="H1329" s="14" t="s">
        <v>8</v>
      </c>
      <c r="I1329" s="14" t="s">
        <v>9</v>
      </c>
      <c r="J1329" s="14" t="s">
        <v>10</v>
      </c>
      <c r="K1329" s="15">
        <v>1996</v>
      </c>
      <c r="L1329" s="15">
        <v>1997</v>
      </c>
      <c r="M1329" s="16">
        <v>1998</v>
      </c>
      <c r="N1329" s="16">
        <v>1999</v>
      </c>
      <c r="O1329" s="16">
        <v>2000</v>
      </c>
      <c r="P1329" s="16">
        <v>2001</v>
      </c>
      <c r="Q1329" s="16">
        <v>2002</v>
      </c>
      <c r="R1329" s="16">
        <v>2003</v>
      </c>
      <c r="S1329" s="16">
        <v>2004</v>
      </c>
      <c r="T1329" s="16">
        <v>2005</v>
      </c>
      <c r="U1329" s="16">
        <v>2006</v>
      </c>
      <c r="V1329" s="16">
        <v>2007</v>
      </c>
      <c r="W1329" s="16">
        <v>2008</v>
      </c>
      <c r="X1329" s="17">
        <v>2009</v>
      </c>
      <c r="Y1329" s="17">
        <v>2010</v>
      </c>
      <c r="Z1329" s="16">
        <v>2011</v>
      </c>
      <c r="AA1329" s="16">
        <v>2012</v>
      </c>
      <c r="AB1329" s="16">
        <v>2013</v>
      </c>
      <c r="AC1329" s="16">
        <v>2013</v>
      </c>
      <c r="AD1329" s="16">
        <v>2013</v>
      </c>
      <c r="AE1329" s="16">
        <v>2013</v>
      </c>
      <c r="AF1329" s="16">
        <v>2014</v>
      </c>
      <c r="AG1329" s="16">
        <v>2014</v>
      </c>
      <c r="AH1329" s="16">
        <v>2014</v>
      </c>
      <c r="AI1329" s="16">
        <v>2014</v>
      </c>
      <c r="AJ1329" s="17">
        <v>2014</v>
      </c>
      <c r="AK1329" s="17">
        <v>2015</v>
      </c>
      <c r="AL1329" s="17">
        <v>2015</v>
      </c>
      <c r="AM1329" s="17">
        <v>2015</v>
      </c>
      <c r="AN1329" s="17">
        <v>2015</v>
      </c>
      <c r="AO1329" s="17">
        <f>+AO$5</f>
        <v>2015</v>
      </c>
      <c r="AP1329" s="17">
        <v>2016</v>
      </c>
      <c r="AQ1329" s="17">
        <v>2016</v>
      </c>
      <c r="AR1329" s="17">
        <v>2016</v>
      </c>
      <c r="AS1329" s="17">
        <f>+AS$5</f>
        <v>2016</v>
      </c>
      <c r="AT1329" s="17">
        <v>2017</v>
      </c>
      <c r="AU1329" s="17">
        <v>2017</v>
      </c>
      <c r="AV1329" s="17">
        <v>2017</v>
      </c>
      <c r="AW1329" s="17">
        <v>2017</v>
      </c>
      <c r="AX1329" s="17">
        <f>+AX$5</f>
        <v>2017</v>
      </c>
      <c r="AY1329" s="17"/>
      <c r="AZ1329" s="17">
        <v>2018</v>
      </c>
      <c r="BA1329" s="17">
        <v>2018</v>
      </c>
      <c r="BB1329" s="17">
        <v>2018</v>
      </c>
      <c r="BC1329" s="17">
        <v>2018</v>
      </c>
      <c r="BD1329" s="17">
        <v>2018</v>
      </c>
      <c r="BE1329" s="17">
        <v>2018</v>
      </c>
      <c r="BF1329" s="17">
        <f>+BF$5</f>
        <v>2018</v>
      </c>
      <c r="BG1329" s="17">
        <v>2019</v>
      </c>
      <c r="BH1329" s="17">
        <v>2019</v>
      </c>
      <c r="BI1329" s="17">
        <v>2019</v>
      </c>
      <c r="BJ1329" s="17">
        <v>2019</v>
      </c>
      <c r="BK1329" s="17">
        <v>2019</v>
      </c>
      <c r="BL1329" s="17">
        <v>2019</v>
      </c>
      <c r="BM1329" s="17">
        <v>2019</v>
      </c>
      <c r="BN1329" s="17">
        <v>2019</v>
      </c>
      <c r="BO1329" s="17">
        <f>+BO$5</f>
        <v>2019</v>
      </c>
      <c r="BP1329" s="17">
        <v>2020</v>
      </c>
      <c r="BQ1329" s="17">
        <v>2020</v>
      </c>
      <c r="BR1329" s="17">
        <v>2020</v>
      </c>
      <c r="BS1329" s="17">
        <v>2020</v>
      </c>
      <c r="BT1329" s="17">
        <v>2020</v>
      </c>
      <c r="BU1329" s="17">
        <v>2020</v>
      </c>
      <c r="BV1329" s="17">
        <v>2020</v>
      </c>
      <c r="BW1329" s="17">
        <v>2020</v>
      </c>
      <c r="BX1329" s="17">
        <v>2020</v>
      </c>
      <c r="BY1329" s="17">
        <v>2020</v>
      </c>
      <c r="BZ1329" s="16">
        <v>2020</v>
      </c>
      <c r="CA1329" s="17">
        <f>+CA$5</f>
        <v>2020</v>
      </c>
      <c r="CB1329" s="17">
        <v>2021</v>
      </c>
      <c r="CC1329" s="17">
        <v>2021</v>
      </c>
      <c r="CD1329" s="17">
        <v>2021</v>
      </c>
      <c r="CE1329" s="17">
        <v>2021</v>
      </c>
      <c r="CF1329" s="17">
        <v>2021</v>
      </c>
      <c r="CG1329" s="17">
        <v>2021</v>
      </c>
      <c r="CH1329" s="17">
        <v>2021</v>
      </c>
      <c r="CI1329" s="17">
        <v>2021</v>
      </c>
      <c r="CJ1329" s="16">
        <v>2021</v>
      </c>
      <c r="CK1329" s="16">
        <v>2021</v>
      </c>
      <c r="CL1329" s="17">
        <f>+CL$5</f>
        <v>2021</v>
      </c>
      <c r="CM1329" s="17">
        <v>2022</v>
      </c>
      <c r="CN1329" s="17">
        <v>2022</v>
      </c>
      <c r="CO1329" s="17">
        <v>2022</v>
      </c>
      <c r="CP1329" s="17">
        <v>2022</v>
      </c>
      <c r="CQ1329" s="17">
        <v>2022</v>
      </c>
      <c r="CR1329" s="17">
        <v>2022</v>
      </c>
      <c r="CS1329" s="17">
        <v>2022</v>
      </c>
      <c r="CT1329" s="17">
        <v>2022</v>
      </c>
      <c r="CU1329" s="17">
        <v>2022</v>
      </c>
      <c r="CV1329" s="17">
        <v>2022</v>
      </c>
      <c r="CW1329" s="17">
        <v>2022</v>
      </c>
      <c r="CX1329" s="17">
        <v>2022</v>
      </c>
      <c r="CY1329" s="17">
        <v>2022</v>
      </c>
      <c r="CZ1329" s="17">
        <v>2022</v>
      </c>
      <c r="DA1329" s="17">
        <f t="shared" ref="DA1329:DN1329" si="1335">+DA$5</f>
        <v>2022</v>
      </c>
      <c r="DB1329" s="16">
        <v>2023</v>
      </c>
      <c r="DC1329" s="16">
        <v>2023</v>
      </c>
      <c r="DD1329" s="16">
        <v>2023</v>
      </c>
      <c r="DE1329" s="16">
        <v>2023</v>
      </c>
      <c r="DF1329" s="16">
        <v>2023</v>
      </c>
      <c r="DG1329" s="16">
        <v>2023</v>
      </c>
      <c r="DH1329" s="16">
        <v>2023</v>
      </c>
      <c r="DI1329" s="16">
        <v>2023</v>
      </c>
      <c r="DJ1329" s="16">
        <v>2023</v>
      </c>
      <c r="DK1329" s="16">
        <v>2023</v>
      </c>
      <c r="DL1329" s="16">
        <v>2023</v>
      </c>
      <c r="DM1329" s="16">
        <v>2023</v>
      </c>
      <c r="DN1329" s="19">
        <f t="shared" si="1335"/>
        <v>2023</v>
      </c>
      <c r="DO1329" s="16">
        <v>2023</v>
      </c>
      <c r="DP1329" s="16">
        <v>2024</v>
      </c>
      <c r="DQ1329" s="16">
        <v>2024</v>
      </c>
      <c r="DR1329" s="16">
        <v>2024</v>
      </c>
      <c r="DS1329" s="16">
        <v>2024</v>
      </c>
      <c r="DT1329" s="16">
        <v>2024</v>
      </c>
      <c r="DU1329" s="16">
        <v>2024</v>
      </c>
      <c r="DV1329" s="20">
        <f>+DV$5</f>
        <v>2024</v>
      </c>
      <c r="DW1329" s="21">
        <f>+DW$5</f>
        <v>2024</v>
      </c>
      <c r="DX1329" s="22">
        <f>+DX$5</f>
        <v>2024</v>
      </c>
      <c r="DZ1329" s="16">
        <f>+DZ$5</f>
        <v>2025</v>
      </c>
      <c r="EC1329" s="16">
        <f>+EC$5</f>
        <v>2026</v>
      </c>
      <c r="EF1329" s="16">
        <f>+EF$5</f>
        <v>2027</v>
      </c>
      <c r="EI1329" s="16">
        <f>+EI$5</f>
        <v>2028</v>
      </c>
      <c r="EL1329" s="16">
        <f>+EL$5</f>
        <v>2029</v>
      </c>
      <c r="EO1329" s="16">
        <f>+EO$5</f>
        <v>2030</v>
      </c>
    </row>
    <row r="1330" spans="1:146" ht="15.5" x14ac:dyDescent="0.35">
      <c r="A1330" s="12" t="s">
        <v>1</v>
      </c>
      <c r="B1330" s="109" t="s">
        <v>1</v>
      </c>
      <c r="C1330" s="109" t="s">
        <v>1</v>
      </c>
      <c r="D1330" s="109" t="s">
        <v>1</v>
      </c>
      <c r="E1330" s="109" t="s">
        <v>1</v>
      </c>
      <c r="F1330" s="109" t="s">
        <v>1</v>
      </c>
      <c r="G1330" s="109" t="s">
        <v>1</v>
      </c>
      <c r="H1330" s="12" t="s">
        <v>1</v>
      </c>
      <c r="I1330" s="12" t="s">
        <v>1</v>
      </c>
      <c r="J1330" s="12" t="s">
        <v>1</v>
      </c>
      <c r="K1330" s="12" t="s">
        <v>1</v>
      </c>
      <c r="L1330" s="12" t="s">
        <v>1</v>
      </c>
      <c r="M1330" s="12" t="s">
        <v>1</v>
      </c>
      <c r="N1330" s="12" t="s">
        <v>1</v>
      </c>
      <c r="O1330" s="12" t="s">
        <v>1</v>
      </c>
      <c r="P1330" s="12" t="s">
        <v>1</v>
      </c>
      <c r="Q1330" s="12" t="str">
        <f>+Q$6</f>
        <v>-</v>
      </c>
      <c r="R1330" s="12" t="str">
        <f>+R$6</f>
        <v>-</v>
      </c>
      <c r="S1330" s="12" t="str">
        <f>+S$6</f>
        <v>-</v>
      </c>
      <c r="T1330" s="12" t="str">
        <f>+T$6</f>
        <v>-</v>
      </c>
      <c r="U1330" s="12" t="s">
        <v>1</v>
      </c>
      <c r="V1330" s="12" t="s">
        <v>1</v>
      </c>
      <c r="W1330" s="12" t="s">
        <v>1</v>
      </c>
      <c r="X1330" s="13" t="s">
        <v>1</v>
      </c>
      <c r="Y1330" s="13" t="s">
        <v>1</v>
      </c>
      <c r="Z1330" s="12" t="s">
        <v>1</v>
      </c>
      <c r="AA1330" s="12" t="s">
        <v>1</v>
      </c>
      <c r="AB1330" s="12" t="s">
        <v>1</v>
      </c>
      <c r="AC1330" s="12" t="s">
        <v>1</v>
      </c>
      <c r="AD1330" s="12" t="s">
        <v>1</v>
      </c>
      <c r="AE1330" s="12" t="s">
        <v>1</v>
      </c>
      <c r="AF1330" s="12" t="s">
        <v>1</v>
      </c>
      <c r="AG1330" s="12" t="s">
        <v>1</v>
      </c>
      <c r="AH1330" s="12" t="s">
        <v>1</v>
      </c>
      <c r="AI1330" s="12" t="s">
        <v>1</v>
      </c>
      <c r="AJ1330" s="13" t="s">
        <v>1</v>
      </c>
      <c r="AK1330" s="13" t="s">
        <v>1</v>
      </c>
      <c r="AL1330" s="13" t="s">
        <v>1</v>
      </c>
      <c r="AM1330" s="13" t="s">
        <v>1</v>
      </c>
      <c r="AN1330" s="13" t="s">
        <v>1</v>
      </c>
      <c r="AO1330" s="13" t="s">
        <v>1</v>
      </c>
      <c r="AP1330" s="13" t="s">
        <v>1</v>
      </c>
      <c r="AQ1330" s="13" t="s">
        <v>1</v>
      </c>
      <c r="AR1330" s="13" t="s">
        <v>1</v>
      </c>
      <c r="AS1330" s="13" t="s">
        <v>1</v>
      </c>
      <c r="AT1330" s="13" t="s">
        <v>1</v>
      </c>
      <c r="AU1330" s="13" t="s">
        <v>1</v>
      </c>
      <c r="AV1330" s="13" t="s">
        <v>1</v>
      </c>
      <c r="AW1330" s="13" t="s">
        <v>1</v>
      </c>
      <c r="AX1330" s="13" t="s">
        <v>1</v>
      </c>
      <c r="AY1330" s="13"/>
      <c r="AZ1330" s="13" t="s">
        <v>1</v>
      </c>
      <c r="BA1330" s="13" t="s">
        <v>1</v>
      </c>
      <c r="BB1330" s="13" t="s">
        <v>1</v>
      </c>
      <c r="BC1330" s="13" t="s">
        <v>1</v>
      </c>
      <c r="BD1330" s="13" t="s">
        <v>1</v>
      </c>
      <c r="BE1330" s="13" t="s">
        <v>1</v>
      </c>
      <c r="BF1330" s="13" t="s">
        <v>1</v>
      </c>
      <c r="BG1330" s="13" t="s">
        <v>1</v>
      </c>
      <c r="BH1330" s="13" t="s">
        <v>1</v>
      </c>
      <c r="BI1330" s="13" t="s">
        <v>1</v>
      </c>
      <c r="BJ1330" s="13" t="s">
        <v>1</v>
      </c>
      <c r="BK1330" s="13" t="s">
        <v>1</v>
      </c>
      <c r="BL1330" s="13" t="s">
        <v>1</v>
      </c>
      <c r="BM1330" s="13" t="s">
        <v>1</v>
      </c>
      <c r="BN1330" s="13" t="s">
        <v>1</v>
      </c>
      <c r="BO1330" s="13" t="s">
        <v>1</v>
      </c>
      <c r="BP1330" s="13" t="s">
        <v>1</v>
      </c>
      <c r="BQ1330" s="13" t="s">
        <v>1</v>
      </c>
      <c r="BR1330" s="13" t="s">
        <v>1</v>
      </c>
      <c r="BS1330" s="13" t="s">
        <v>1</v>
      </c>
      <c r="BT1330" s="13" t="s">
        <v>1</v>
      </c>
      <c r="BU1330" s="13" t="s">
        <v>1</v>
      </c>
      <c r="BV1330" s="13" t="s">
        <v>1</v>
      </c>
      <c r="BW1330" s="13" t="s">
        <v>1</v>
      </c>
      <c r="BX1330" s="13" t="s">
        <v>1</v>
      </c>
      <c r="BY1330" s="13" t="s">
        <v>1</v>
      </c>
      <c r="BZ1330" s="12" t="s">
        <v>1</v>
      </c>
      <c r="CA1330" s="13" t="s">
        <v>1</v>
      </c>
      <c r="CB1330" s="13" t="s">
        <v>1</v>
      </c>
      <c r="CC1330" s="13" t="s">
        <v>1</v>
      </c>
      <c r="CD1330" s="13" t="s">
        <v>1</v>
      </c>
      <c r="CE1330" s="13" t="s">
        <v>1</v>
      </c>
      <c r="CF1330" s="13" t="s">
        <v>1</v>
      </c>
      <c r="CG1330" s="13" t="s">
        <v>1</v>
      </c>
      <c r="CH1330" s="13" t="s">
        <v>1</v>
      </c>
      <c r="CI1330" s="13" t="s">
        <v>1</v>
      </c>
      <c r="CJ1330" s="12" t="s">
        <v>1</v>
      </c>
      <c r="CK1330" s="12" t="s">
        <v>1</v>
      </c>
      <c r="CL1330" s="13" t="s">
        <v>1</v>
      </c>
      <c r="CM1330" s="13" t="s">
        <v>1</v>
      </c>
      <c r="CN1330" s="13" t="s">
        <v>1</v>
      </c>
      <c r="CO1330" s="13" t="s">
        <v>1</v>
      </c>
      <c r="CP1330" s="13" t="s">
        <v>1</v>
      </c>
      <c r="CQ1330" s="13" t="s">
        <v>1</v>
      </c>
      <c r="CR1330" s="13" t="s">
        <v>1</v>
      </c>
      <c r="CS1330" s="13" t="s">
        <v>1</v>
      </c>
      <c r="CT1330" s="13" t="s">
        <v>1</v>
      </c>
      <c r="CU1330" s="13" t="s">
        <v>1</v>
      </c>
      <c r="CV1330" s="13" t="s">
        <v>1</v>
      </c>
      <c r="CW1330" s="13" t="s">
        <v>1</v>
      </c>
      <c r="CX1330" s="13" t="s">
        <v>1</v>
      </c>
      <c r="CY1330" s="13" t="s">
        <v>1</v>
      </c>
      <c r="CZ1330" s="13" t="s">
        <v>1</v>
      </c>
      <c r="DA1330" s="13" t="s">
        <v>1</v>
      </c>
      <c r="DB1330" s="12" t="s">
        <v>1</v>
      </c>
      <c r="DC1330" s="12" t="s">
        <v>1</v>
      </c>
      <c r="DD1330" s="12" t="s">
        <v>1</v>
      </c>
      <c r="DE1330" s="12" t="s">
        <v>1</v>
      </c>
      <c r="DF1330" s="12" t="s">
        <v>1</v>
      </c>
      <c r="DG1330" s="12" t="s">
        <v>1</v>
      </c>
      <c r="DH1330" s="12" t="s">
        <v>1</v>
      </c>
      <c r="DI1330" s="12" t="s">
        <v>1</v>
      </c>
      <c r="DJ1330" s="12" t="s">
        <v>1</v>
      </c>
      <c r="DK1330" s="12" t="s">
        <v>1</v>
      </c>
      <c r="DL1330" s="12" t="s">
        <v>1</v>
      </c>
      <c r="DM1330" s="12" t="s">
        <v>1</v>
      </c>
      <c r="DN1330" s="23" t="s">
        <v>1</v>
      </c>
      <c r="DO1330" s="12" t="s">
        <v>1</v>
      </c>
      <c r="DP1330" s="12" t="s">
        <v>1</v>
      </c>
      <c r="DQ1330" s="12" t="s">
        <v>1</v>
      </c>
      <c r="DR1330" s="12" t="s">
        <v>1</v>
      </c>
      <c r="DS1330" s="12" t="s">
        <v>1</v>
      </c>
      <c r="DT1330" s="12" t="s">
        <v>1</v>
      </c>
      <c r="DU1330" s="12" t="s">
        <v>1</v>
      </c>
      <c r="DV1330" s="24" t="s">
        <v>1</v>
      </c>
      <c r="DW1330" s="25" t="s">
        <v>1</v>
      </c>
      <c r="DX1330" s="26" t="s">
        <v>1</v>
      </c>
      <c r="DZ1330" s="12" t="s">
        <v>1</v>
      </c>
      <c r="EC1330" s="12" t="s">
        <v>1</v>
      </c>
      <c r="EF1330" s="12" t="s">
        <v>1</v>
      </c>
      <c r="EI1330" s="12" t="s">
        <v>1</v>
      </c>
      <c r="EL1330" s="12" t="s">
        <v>1</v>
      </c>
      <c r="EO1330" s="12" t="s">
        <v>1</v>
      </c>
    </row>
    <row r="1331" spans="1:146" ht="15.5" x14ac:dyDescent="0.35">
      <c r="A1331" s="27"/>
      <c r="B1331" s="63"/>
      <c r="C1331" s="63"/>
      <c r="D1331" s="63"/>
      <c r="E1331" s="63"/>
      <c r="F1331" s="63"/>
      <c r="G1331" s="63"/>
      <c r="H1331" s="27"/>
      <c r="I1331" s="27"/>
      <c r="J1331" s="27"/>
      <c r="K1331" s="14"/>
      <c r="L1331" s="14"/>
      <c r="M1331" s="14"/>
      <c r="N1331" s="14"/>
      <c r="O1331" s="28"/>
      <c r="P1331" s="28"/>
      <c r="Q1331" s="28"/>
      <c r="R1331" s="28"/>
      <c r="S1331" s="28"/>
      <c r="T1331" s="28"/>
      <c r="U1331" s="28" t="str">
        <f>+U$7</f>
        <v/>
      </c>
      <c r="V1331" s="14"/>
      <c r="W1331" s="14"/>
      <c r="X1331" s="30"/>
      <c r="Y1331" s="30"/>
      <c r="Z1331" s="14"/>
      <c r="AA1331" s="14"/>
      <c r="AB1331" s="14" t="s">
        <v>12</v>
      </c>
      <c r="AC1331" s="14" t="s">
        <v>13</v>
      </c>
      <c r="AD1331" s="14" t="str">
        <f>+$AD$7</f>
        <v>Maj old</v>
      </c>
      <c r="AE1331" s="14"/>
      <c r="AF1331" s="14" t="s">
        <v>12</v>
      </c>
      <c r="AG1331" s="14" t="s">
        <v>13</v>
      </c>
      <c r="AH1331" s="14" t="s">
        <v>15</v>
      </c>
      <c r="AI1331" s="14" t="s">
        <v>16</v>
      </c>
      <c r="AJ1331" s="30"/>
      <c r="AK1331" s="30" t="s">
        <v>12</v>
      </c>
      <c r="AL1331" s="30" t="s">
        <v>13</v>
      </c>
      <c r="AM1331" s="30" t="s">
        <v>15</v>
      </c>
      <c r="AN1331" s="30" t="s">
        <v>17</v>
      </c>
      <c r="AO1331" s="30" t="str">
        <f>+AO$7</f>
        <v>Estim.</v>
      </c>
      <c r="AP1331" s="30" t="s">
        <v>12</v>
      </c>
      <c r="AQ1331" s="30" t="s">
        <v>13</v>
      </c>
      <c r="AR1331" s="30" t="s">
        <v>15</v>
      </c>
      <c r="AS1331" s="30" t="str">
        <f>+AS$7</f>
        <v>Estim.</v>
      </c>
      <c r="AT1331" s="30" t="s">
        <v>12</v>
      </c>
      <c r="AU1331" s="30" t="s">
        <v>13</v>
      </c>
      <c r="AV1331" s="30" t="s">
        <v>19</v>
      </c>
      <c r="AW1331" s="30" t="s">
        <v>20</v>
      </c>
      <c r="AX1331" s="30" t="str">
        <f>+AX$7</f>
        <v>Estim</v>
      </c>
      <c r="AY1331" s="30"/>
      <c r="AZ1331" s="30" t="s">
        <v>12</v>
      </c>
      <c r="BA1331" s="30" t="s">
        <v>22</v>
      </c>
      <c r="BB1331" s="30" t="s">
        <v>23</v>
      </c>
      <c r="BC1331" s="30" t="s">
        <v>24</v>
      </c>
      <c r="BD1331" s="30" t="s">
        <v>25</v>
      </c>
      <c r="BE1331" s="30" t="s">
        <v>26</v>
      </c>
      <c r="BF1331" s="30" t="str">
        <f>+BF$7</f>
        <v>Estim</v>
      </c>
      <c r="BG1331" s="30" t="s">
        <v>12</v>
      </c>
      <c r="BH1331" s="30" t="s">
        <v>27</v>
      </c>
      <c r="BI1331" s="30" t="s">
        <v>23</v>
      </c>
      <c r="BJ1331" s="30" t="s">
        <v>26</v>
      </c>
      <c r="BK1331" s="30" t="s">
        <v>28</v>
      </c>
      <c r="BL1331" s="30" t="s">
        <v>29</v>
      </c>
      <c r="BM1331" s="30" t="s">
        <v>30</v>
      </c>
      <c r="BN1331" s="30" t="s">
        <v>31</v>
      </c>
      <c r="BO1331" s="30" t="str">
        <f>+BO$7</f>
        <v>Estim</v>
      </c>
      <c r="BP1331" s="30" t="s">
        <v>12</v>
      </c>
      <c r="BQ1331" s="30" t="s">
        <v>12</v>
      </c>
      <c r="BR1331" s="30" t="s">
        <v>27</v>
      </c>
      <c r="BS1331" s="30" t="s">
        <v>29</v>
      </c>
      <c r="BT1331" s="30" t="s">
        <v>23</v>
      </c>
      <c r="BU1331" s="30" t="s">
        <v>29</v>
      </c>
      <c r="BV1331" s="30" t="s">
        <v>31</v>
      </c>
      <c r="BW1331" s="30" t="s">
        <v>32</v>
      </c>
      <c r="BX1331" s="30" t="s">
        <v>32</v>
      </c>
      <c r="BY1331" s="30" t="s">
        <v>32</v>
      </c>
      <c r="BZ1331" s="14" t="s">
        <v>33</v>
      </c>
      <c r="CA1331" s="30" t="str">
        <f>+CA$7</f>
        <v>Estim</v>
      </c>
      <c r="CB1331" s="30" t="s">
        <v>12</v>
      </c>
      <c r="CC1331" s="30" t="s">
        <v>12</v>
      </c>
      <c r="CD1331" s="30" t="s">
        <v>12</v>
      </c>
      <c r="CE1331" s="30" t="s">
        <v>12</v>
      </c>
      <c r="CF1331" s="30" t="s">
        <v>12</v>
      </c>
      <c r="CG1331" s="30" t="s">
        <v>12</v>
      </c>
      <c r="CH1331" s="30" t="s">
        <v>34</v>
      </c>
      <c r="CI1331" s="30" t="s">
        <v>34</v>
      </c>
      <c r="CJ1331" s="14" t="s">
        <v>25</v>
      </c>
      <c r="CK1331" s="14" t="s">
        <v>25</v>
      </c>
      <c r="CL1331" s="30" t="str">
        <f>+CL$7</f>
        <v>Estim.</v>
      </c>
      <c r="CM1331" s="30" t="s">
        <v>12</v>
      </c>
      <c r="CN1331" s="30" t="s">
        <v>36</v>
      </c>
      <c r="CO1331" s="30" t="s">
        <v>36</v>
      </c>
      <c r="CP1331" s="30" t="s">
        <v>101</v>
      </c>
      <c r="CQ1331" s="30" t="s">
        <v>36</v>
      </c>
      <c r="CR1331" s="30" t="s">
        <v>102</v>
      </c>
      <c r="CS1331" s="30" t="s">
        <v>103</v>
      </c>
      <c r="CT1331" s="30" t="s">
        <v>104</v>
      </c>
      <c r="CU1331" s="30" t="s">
        <v>105</v>
      </c>
      <c r="CV1331" s="30" t="s">
        <v>37</v>
      </c>
      <c r="CW1331" s="30" t="s">
        <v>37</v>
      </c>
      <c r="CX1331" s="30" t="s">
        <v>38</v>
      </c>
      <c r="CY1331" s="30" t="s">
        <v>38</v>
      </c>
      <c r="CZ1331" s="30" t="s">
        <v>37</v>
      </c>
      <c r="DA1331" s="30" t="str">
        <f t="shared" ref="DA1331:DN1331" si="1336">+DA$7</f>
        <v>Estim.</v>
      </c>
      <c r="DB1331" s="14" t="s">
        <v>39</v>
      </c>
      <c r="DC1331" s="14" t="s">
        <v>40</v>
      </c>
      <c r="DD1331" s="14" t="s">
        <v>41</v>
      </c>
      <c r="DE1331" s="14" t="s">
        <v>42</v>
      </c>
      <c r="DF1331" s="14" t="s">
        <v>43</v>
      </c>
      <c r="DG1331" s="14" t="s">
        <v>44</v>
      </c>
      <c r="DH1331" s="14" t="s">
        <v>45</v>
      </c>
      <c r="DI1331" s="14" t="s">
        <v>46</v>
      </c>
      <c r="DJ1331" s="14" t="s">
        <v>47</v>
      </c>
      <c r="DK1331" s="14" t="s">
        <v>45</v>
      </c>
      <c r="DL1331" s="14" t="s">
        <v>46</v>
      </c>
      <c r="DM1331" s="14" t="s">
        <v>47</v>
      </c>
      <c r="DN1331" s="34" t="str">
        <f t="shared" si="1336"/>
        <v>Estim.</v>
      </c>
      <c r="DO1331" s="14" t="s">
        <v>47</v>
      </c>
      <c r="DP1331" s="14" t="s">
        <v>12</v>
      </c>
      <c r="DQ1331" s="14" t="s">
        <v>12</v>
      </c>
      <c r="DR1331" s="14" t="s">
        <v>12</v>
      </c>
      <c r="DS1331" s="14" t="s">
        <v>23</v>
      </c>
      <c r="DT1331" s="14" t="s">
        <v>23</v>
      </c>
      <c r="DU1331" s="14" t="s">
        <v>23</v>
      </c>
      <c r="DV1331" s="121" t="str">
        <f>+DV$7</f>
        <v>MAJ nov</v>
      </c>
      <c r="DW1331" s="122" t="str">
        <f>+DW$7</f>
        <v>MAJ nov</v>
      </c>
      <c r="DX1331" s="123" t="str">
        <f>+DX$7</f>
        <v>Prév.Rév.</v>
      </c>
      <c r="DZ1331" s="14" t="str">
        <f>+DZ$7</f>
        <v>Prév.</v>
      </c>
      <c r="EC1331" s="14" t="str">
        <f>+EC$7</f>
        <v>Prév.</v>
      </c>
      <c r="EF1331" s="14" t="str">
        <f>+EF$7</f>
        <v>Prév.</v>
      </c>
      <c r="EI1331" s="14" t="str">
        <f>+EI$7</f>
        <v>Prév.</v>
      </c>
      <c r="EL1331" s="14" t="str">
        <f>+EL$7</f>
        <v>Prév.</v>
      </c>
      <c r="EO1331" s="14" t="str">
        <f>+EO$7</f>
        <v>Prév.</v>
      </c>
    </row>
    <row r="1332" spans="1:146" ht="15.5" x14ac:dyDescent="0.35">
      <c r="A1332" s="27"/>
      <c r="B1332" s="63"/>
      <c r="C1332" s="63"/>
      <c r="D1332" s="63"/>
      <c r="E1332" s="63"/>
      <c r="F1332" s="63"/>
      <c r="G1332" s="63"/>
      <c r="H1332" s="63"/>
      <c r="I1332" s="63"/>
      <c r="J1332" s="63"/>
      <c r="K1332" s="63"/>
      <c r="L1332" s="63"/>
      <c r="M1332" s="63"/>
      <c r="N1332" s="63"/>
      <c r="O1332" s="63"/>
      <c r="P1332" s="63"/>
      <c r="Q1332" s="63"/>
      <c r="R1332" s="63"/>
      <c r="AJ1332" s="38" t="e">
        <f>AJ1333+AJ1340</f>
        <v>#VALUE!</v>
      </c>
    </row>
    <row r="1333" spans="1:146" ht="15.5" x14ac:dyDescent="0.35">
      <c r="A1333" s="56" t="s">
        <v>481</v>
      </c>
      <c r="B1333" s="57">
        <f t="shared" ref="B1333:M1333" si="1337">SUM(B1334:B1337)</f>
        <v>341.1</v>
      </c>
      <c r="C1333" s="57">
        <f t="shared" si="1337"/>
        <v>311.39999999999998</v>
      </c>
      <c r="D1333" s="57">
        <f t="shared" si="1337"/>
        <v>317.60000000000002</v>
      </c>
      <c r="E1333" s="57">
        <f t="shared" si="1337"/>
        <v>432.16</v>
      </c>
      <c r="F1333" s="57">
        <f t="shared" si="1337"/>
        <v>464.89100000000002</v>
      </c>
      <c r="G1333" s="57">
        <f t="shared" si="1337"/>
        <v>384.84899999999993</v>
      </c>
      <c r="H1333" s="57">
        <f t="shared" si="1337"/>
        <v>296.78199999999998</v>
      </c>
      <c r="I1333" s="57">
        <f t="shared" si="1337"/>
        <v>551.57400000000007</v>
      </c>
      <c r="J1333" s="57">
        <f t="shared" si="1337"/>
        <v>700.71</v>
      </c>
      <c r="K1333" s="57">
        <f t="shared" si="1337"/>
        <v>847.24800000000005</v>
      </c>
      <c r="L1333" s="57">
        <f t="shared" si="1337"/>
        <v>1185.7559999999999</v>
      </c>
      <c r="M1333" s="57">
        <f t="shared" si="1337"/>
        <v>869.23700000000008</v>
      </c>
      <c r="N1333" s="57">
        <f>SUM(N1334:N1337)</f>
        <v>936.04200000000003</v>
      </c>
      <c r="O1333" s="57">
        <f>SUM(O1334:O1337)</f>
        <v>1797.8362899999997</v>
      </c>
      <c r="P1333" s="57">
        <f>SUM(P1334:P1337)</f>
        <v>1824.875</v>
      </c>
      <c r="Q1333" s="57">
        <f>SUM(Q1334:Q1337)</f>
        <v>1737.488163</v>
      </c>
      <c r="R1333" s="57">
        <f t="shared" ref="R1333:Z1333" si="1338">SUM(R1334:R1338)</f>
        <v>1750.962</v>
      </c>
      <c r="S1333" s="57">
        <f t="shared" si="1338"/>
        <v>2275.0230000000001</v>
      </c>
      <c r="T1333" s="57">
        <f t="shared" si="1338"/>
        <v>3850.3586679999999</v>
      </c>
      <c r="U1333" s="57">
        <f t="shared" si="1338"/>
        <v>5527.5640000000003</v>
      </c>
      <c r="V1333" s="57">
        <f t="shared" si="1338"/>
        <v>5536.2494843329996</v>
      </c>
      <c r="W1333" s="57">
        <f t="shared" si="1338"/>
        <v>7946.0226546268223</v>
      </c>
      <c r="X1333" s="58">
        <f t="shared" si="1338"/>
        <v>4747.9030000000002</v>
      </c>
      <c r="Y1333" s="58">
        <f t="shared" si="1338"/>
        <v>6288.770339444658</v>
      </c>
      <c r="Z1333" s="57">
        <f t="shared" si="1338"/>
        <v>7938.4469999999992</v>
      </c>
      <c r="AA1333" s="57">
        <f>SUM(AA1334:AA1338)</f>
        <v>8387.5450887546704</v>
      </c>
      <c r="AB1333" s="57">
        <v>7704.7002066531049</v>
      </c>
      <c r="AC1333" s="57">
        <v>8154.7615161719641</v>
      </c>
      <c r="AD1333" s="57">
        <v>7988.1902419455128</v>
      </c>
      <c r="AE1333" s="57">
        <f>SUM(AE1334:AE1338)</f>
        <v>7567.1800642580001</v>
      </c>
      <c r="AF1333" s="57">
        <v>8426.9814937431438</v>
      </c>
      <c r="AG1333" s="57">
        <v>7622.6851364822915</v>
      </c>
      <c r="AH1333" s="57">
        <v>7530.3261704535089</v>
      </c>
      <c r="AI1333" s="57">
        <v>7007.7849278241301</v>
      </c>
      <c r="AJ1333" s="58">
        <f>SUM(AJ1334:AJ1338)</f>
        <v>6945.6770051307731</v>
      </c>
      <c r="AK1333" s="58">
        <v>3897.6782502134301</v>
      </c>
      <c r="AL1333" s="58">
        <v>4298.3185650230143</v>
      </c>
      <c r="AM1333" s="58">
        <v>4148.3144775831388</v>
      </c>
      <c r="AN1333" s="58">
        <v>4138.0430726068416</v>
      </c>
      <c r="AO1333" s="58">
        <f>SUM(AO1334:AO1338)</f>
        <v>3775.6104360126469</v>
      </c>
      <c r="AP1333" s="58">
        <v>2771.1379515840431</v>
      </c>
      <c r="AQ1333" s="58">
        <v>2270.5364134941328</v>
      </c>
      <c r="AR1333" s="58">
        <v>2794.1658966589221</v>
      </c>
      <c r="AS1333" s="58">
        <f>SUM(AS1334:AS1338)</f>
        <v>2531.3381923025981</v>
      </c>
      <c r="AT1333" s="58">
        <v>3056.3210624792587</v>
      </c>
      <c r="AU1333" s="58">
        <v>2505.6324758061064</v>
      </c>
      <c r="AV1333" s="58">
        <v>2523.244309213846</v>
      </c>
      <c r="AW1333" s="58">
        <v>2433.6532103887839</v>
      </c>
      <c r="AX1333" s="58">
        <f>SUM(AX1334:AX1338)</f>
        <v>2794.2890052654625</v>
      </c>
      <c r="AY1333" s="58"/>
      <c r="AZ1333" s="58">
        <v>2720.3367647703958</v>
      </c>
      <c r="BA1333" s="58">
        <v>2247.3818537812585</v>
      </c>
      <c r="BB1333" s="58">
        <v>3570.8542243229954</v>
      </c>
      <c r="BC1333" s="58">
        <v>3141.1724842114504</v>
      </c>
      <c r="BD1333" s="58">
        <v>4074.0966148193811</v>
      </c>
      <c r="BE1333" s="58">
        <v>3627.7144900470807</v>
      </c>
      <c r="BF1333" s="58">
        <f>SUM(BF1334:BF1338)</f>
        <v>3884.9289148194298</v>
      </c>
      <c r="BG1333" s="58">
        <v>3678.8083228073115</v>
      </c>
      <c r="BH1333" s="58">
        <v>2957.5722557103813</v>
      </c>
      <c r="BI1333" s="58">
        <v>3559.392712390917</v>
      </c>
      <c r="BJ1333" s="58">
        <v>2935.6340196147121</v>
      </c>
      <c r="BK1333" s="58">
        <v>3828.8019989736167</v>
      </c>
      <c r="BL1333" s="58">
        <v>3116.6029889099573</v>
      </c>
      <c r="BM1333" s="58">
        <v>3856.3828904012607</v>
      </c>
      <c r="BN1333" s="58">
        <v>3144.0638537137852</v>
      </c>
      <c r="BO1333" s="58">
        <f>SUM(BO1334:BO1338)</f>
        <v>3936.4910131430556</v>
      </c>
      <c r="BP1333" s="58">
        <v>3931.763320416394</v>
      </c>
      <c r="BQ1333" s="58">
        <v>3305.9492925574978</v>
      </c>
      <c r="BR1333" s="58">
        <v>1660.5758825204348</v>
      </c>
      <c r="BS1333" s="58">
        <v>565.8094599699042</v>
      </c>
      <c r="BT1333" s="58">
        <v>2126.6262577202815</v>
      </c>
      <c r="BU1333" s="58">
        <v>1553.0412008055648</v>
      </c>
      <c r="BV1333" s="58">
        <v>672.96399703877</v>
      </c>
      <c r="BW1333" s="58">
        <v>2691.4442757790553</v>
      </c>
      <c r="BX1333" s="58">
        <v>2414.7006169144865</v>
      </c>
      <c r="BY1333" s="58">
        <v>2024.5259478611788</v>
      </c>
      <c r="BZ1333" s="57">
        <v>2513.5347010790251</v>
      </c>
      <c r="CA1333" s="58">
        <f>SUM(CA1334:CA1338)</f>
        <v>2699.0293940511751</v>
      </c>
      <c r="CB1333" s="58">
        <v>3317.6633026852674</v>
      </c>
      <c r="CC1333" s="58">
        <v>3317.6633026852674</v>
      </c>
      <c r="CD1333" s="58">
        <v>2551.4903681219957</v>
      </c>
      <c r="CE1333" s="58">
        <v>2923.8769249367888</v>
      </c>
      <c r="CF1333" s="58">
        <v>2916.8361749367887</v>
      </c>
      <c r="CG1333" s="58">
        <v>2176.4985686750961</v>
      </c>
      <c r="CH1333" s="58">
        <v>3265.0735096063622</v>
      </c>
      <c r="CI1333" s="58">
        <v>3050.5144564444213</v>
      </c>
      <c r="CJ1333" s="57">
        <v>3036.9615277760477</v>
      </c>
      <c r="CK1333" s="57">
        <v>2836.7788980348769</v>
      </c>
      <c r="CL1333" s="58">
        <f>SUM(CL1334:CL1338)</f>
        <v>3429.8710558266916</v>
      </c>
      <c r="CM1333" s="58">
        <v>2858.0260095691037</v>
      </c>
      <c r="CN1333" s="58">
        <v>3937.6151020788457</v>
      </c>
      <c r="CO1333" s="58">
        <v>3937.6151020788457</v>
      </c>
      <c r="CP1333" s="58">
        <v>5136.7073166467762</v>
      </c>
      <c r="CQ1333" s="58">
        <v>3986.496427882018</v>
      </c>
      <c r="CR1333" s="58">
        <v>3033.3825996089008</v>
      </c>
      <c r="CS1333" s="58">
        <v>6355.7006783304068</v>
      </c>
      <c r="CT1333" s="58">
        <v>5261.1426270639431</v>
      </c>
      <c r="CU1333" s="58">
        <v>4250.5724976553511</v>
      </c>
      <c r="CV1333" s="58">
        <v>5303.3330135047345</v>
      </c>
      <c r="CW1333" s="58">
        <v>4795.5745153294811</v>
      </c>
      <c r="CX1333" s="58">
        <v>5153.1024156811282</v>
      </c>
      <c r="CY1333" s="58">
        <v>4927.1983611835412</v>
      </c>
      <c r="CZ1333" s="58">
        <v>4717.0946286191211</v>
      </c>
      <c r="DA1333" s="58">
        <f t="shared" ref="DA1333" si="1339">SUM(DA1334:DA1338)</f>
        <v>7115.6806402418151</v>
      </c>
      <c r="DB1333" s="57">
        <v>6185.9342381316783</v>
      </c>
      <c r="DC1333" s="57">
        <v>5514.3287830654008</v>
      </c>
      <c r="DD1333" s="57">
        <v>4835.877367794471</v>
      </c>
      <c r="DE1333" s="57">
        <v>5698.2515096506395</v>
      </c>
      <c r="DF1333" s="57">
        <v>5065.9343701723255</v>
      </c>
      <c r="DG1333" s="57">
        <v>4374.1217808998535</v>
      </c>
      <c r="DH1333" s="57">
        <v>5841.7680932929788</v>
      </c>
      <c r="DI1333" s="57">
        <v>5335.2957880313443</v>
      </c>
      <c r="DJ1333" s="57">
        <v>4815.5260374872196</v>
      </c>
      <c r="DK1333" s="57">
        <v>5735.5978243964228</v>
      </c>
      <c r="DL1333" s="57">
        <v>5305.5267765455328</v>
      </c>
      <c r="DM1333" s="57">
        <v>4814.2147682712639</v>
      </c>
      <c r="DN1333" s="59">
        <f>SUM(DN1334:DN1338)</f>
        <v>5840.4991119738261</v>
      </c>
      <c r="DO1333" s="57">
        <v>4814.2147682712639</v>
      </c>
      <c r="DP1333" s="57">
        <v>5666.3694069054809</v>
      </c>
      <c r="DQ1333" s="57">
        <v>5155.1061155558364</v>
      </c>
      <c r="DR1333" s="57">
        <v>4310.8198873621241</v>
      </c>
      <c r="DS1333" s="57">
        <v>6043.1514415974489</v>
      </c>
      <c r="DT1333" s="57">
        <v>5582.4619091064487</v>
      </c>
      <c r="DU1333" s="57">
        <v>5588.6685997751993</v>
      </c>
      <c r="DV1333" s="60">
        <f>SUM(DV1334:DV1338)</f>
        <v>5744.0333501953628</v>
      </c>
      <c r="DW1333" s="61">
        <f>SUM(DW1334:DW1338)</f>
        <v>5483.486260281973</v>
      </c>
      <c r="DX1333" s="62">
        <f>SUM(DX1334:DX1338)</f>
        <v>5178.1110767632936</v>
      </c>
      <c r="DZ1333" s="57">
        <f>SUM(DZ1334:DZ1338)</f>
        <v>5239.0969546006518</v>
      </c>
      <c r="EC1333" s="57">
        <f>SUM(EC1334:EC1338)</f>
        <v>5007.2408450151725</v>
      </c>
      <c r="EF1333" s="57">
        <f>SUM(EF1334:EF1338)</f>
        <v>4710.9599092784374</v>
      </c>
      <c r="EI1333" s="57">
        <f>SUM(EI1334:EI1338)</f>
        <v>4832.2760607058935</v>
      </c>
      <c r="EL1333" s="57">
        <f>SUM(EL1334:EL1338)</f>
        <v>4888.9606846311608</v>
      </c>
      <c r="EO1333" s="57">
        <f>SUM(EO1334:EO1338)</f>
        <v>4877.9844191656903</v>
      </c>
      <c r="EP1333">
        <v>1</v>
      </c>
    </row>
    <row r="1334" spans="1:146" ht="15.5" x14ac:dyDescent="0.35">
      <c r="A1334" s="56" t="s">
        <v>482</v>
      </c>
      <c r="B1334" s="57">
        <f>([2]CAMEROUN!C2096+[2]CAMEROUN!D2096)/2</f>
        <v>229.5</v>
      </c>
      <c r="C1334" s="57">
        <f>([2]CAMEROUN!D2096+[2]CAMEROUN!E2096)/2</f>
        <v>196.5</v>
      </c>
      <c r="D1334" s="57">
        <f>([2]CAMEROUN!E2096+[2]CAMEROUN!F2096)/2</f>
        <v>165.5</v>
      </c>
      <c r="E1334" s="57">
        <f>([2]CAMEROUN!F2096+[2]CAMEROUN!G2096)/2</f>
        <v>166.45</v>
      </c>
      <c r="F1334" s="57">
        <f>([2]CAMEROUN!G2096+[2]CAMEROUN!H2096)/2</f>
        <v>176.84999999999997</v>
      </c>
      <c r="G1334" s="57">
        <f>([2]CAMEROUN!H2096+[2]CAMEROUN!I2096)/2</f>
        <v>138.66999999999996</v>
      </c>
      <c r="H1334" s="57">
        <f>([2]CAMEROUN!I2096+[2]CAMEROUN!J2096)/2</f>
        <v>87.91</v>
      </c>
      <c r="I1334" s="57">
        <f>([2]CAMEROUN!J2096+[2]CAMEROUN!K2096)/2</f>
        <v>85.820000000000007</v>
      </c>
      <c r="J1334" s="57">
        <f>([2]CAMEROUN!K2096+[2]CAMEROUN!L2096)/2</f>
        <v>125.08500000000001</v>
      </c>
      <c r="K1334" s="57">
        <f>([2]CAMEROUN!L2096+[2]CAMEROUN!M2096)/2</f>
        <v>173.505</v>
      </c>
      <c r="L1334" s="57">
        <f>([2]CAMEROUN!M2096+[2]CAMEROUN!N2096)/2</f>
        <v>204.3</v>
      </c>
      <c r="M1334" s="57">
        <f>([2]CAMEROUN!N2096+[2]CAMEROUN!O2096)/2</f>
        <v>168.9</v>
      </c>
      <c r="N1334" s="57">
        <f>([2]CAMEROUN!O2096+[2]CAMEROUN!P2096)/2</f>
        <v>229.2</v>
      </c>
      <c r="O1334" s="57">
        <f>([2]CAMEROUN!P2096+[2]CAMEROUN!Q2096)/2</f>
        <v>381.6</v>
      </c>
      <c r="P1334" s="57">
        <f>[2]CAMEROUN!AH2096</f>
        <v>337.4</v>
      </c>
      <c r="Q1334" s="57">
        <f>[2]CAMEROUN!AI2096</f>
        <v>368.90000000000003</v>
      </c>
      <c r="R1334" s="57">
        <f>[2]CAMEROUN!AJ2096</f>
        <v>324.09999999999997</v>
      </c>
      <c r="S1334" s="57">
        <f>[2]CAMEROUN!AK2096</f>
        <v>337.3</v>
      </c>
      <c r="T1334" s="57">
        <f>[2]CAMEROUN!AL2096</f>
        <v>444.4</v>
      </c>
      <c r="U1334" s="57">
        <f>[2]CAMEROUN!AM2096</f>
        <v>618.1</v>
      </c>
      <c r="V1334" s="57">
        <f>[2]CAMEROUN!AN2096</f>
        <v>632.70000000000005</v>
      </c>
      <c r="W1334" s="57">
        <f>[2]CAMEROUN!AO2096</f>
        <v>809.1</v>
      </c>
      <c r="X1334" s="58">
        <f>[2]CAMEROUN!AP2096</f>
        <v>504.4</v>
      </c>
      <c r="Y1334" s="58">
        <f>[2]CAMEROUN!AQ2096</f>
        <v>497</v>
      </c>
      <c r="Z1334" s="57">
        <f>[2]CAMEROUN!AR2096</f>
        <v>613.32600000000002</v>
      </c>
      <c r="AA1334" s="57">
        <f>[2]CAMEROUN!AS2096</f>
        <v>693.0286000000001</v>
      </c>
      <c r="AB1334" s="57">
        <v>821.08677969183782</v>
      </c>
      <c r="AC1334" s="57">
        <v>768.81647745577015</v>
      </c>
      <c r="AD1334" s="57">
        <v>748.6385752844011</v>
      </c>
      <c r="AE1334" s="57">
        <f>[2]CAMEROUN!AT2096</f>
        <v>699.7</v>
      </c>
      <c r="AF1334" s="57">
        <v>918.96650784980875</v>
      </c>
      <c r="AG1334" s="57">
        <v>857.98481615439664</v>
      </c>
      <c r="AH1334" s="57">
        <v>873.86975739569914</v>
      </c>
      <c r="AI1334" s="57">
        <v>815.05080794565401</v>
      </c>
      <c r="AJ1334" s="58">
        <f>[2]CAMEROUN!AU2096</f>
        <v>577.20000000000005</v>
      </c>
      <c r="AK1334" s="58">
        <v>504.41599383541001</v>
      </c>
      <c r="AL1334" s="58">
        <v>512.27399500415299</v>
      </c>
      <c r="AM1334" s="58">
        <v>433.20203147131053</v>
      </c>
      <c r="AN1334" s="58">
        <v>430.33032765301664</v>
      </c>
      <c r="AO1334" s="58">
        <f>[2]CAMEROUN!AV2096</f>
        <v>556.4</v>
      </c>
      <c r="AP1334" s="58">
        <v>349.93691996221588</v>
      </c>
      <c r="AQ1334" s="58">
        <v>369.67223282750598</v>
      </c>
      <c r="AR1334" s="58">
        <v>508.57006415663102</v>
      </c>
      <c r="AS1334" s="58">
        <f>[2]CAMEROUN!AZ2096</f>
        <v>425</v>
      </c>
      <c r="AT1334" s="58">
        <v>544.76071673402748</v>
      </c>
      <c r="AU1334" s="58">
        <v>472.07083550562254</v>
      </c>
      <c r="AV1334" s="58">
        <v>401.1150393616806</v>
      </c>
      <c r="AW1334" s="58">
        <v>426.86720269206575</v>
      </c>
      <c r="AX1334" s="58">
        <f>[2]CAMEROUN!BE2096</f>
        <v>385.9</v>
      </c>
      <c r="AY1334" s="58"/>
      <c r="AZ1334" s="58">
        <v>386.76851877092821</v>
      </c>
      <c r="BA1334" s="58">
        <v>334.29285930063139</v>
      </c>
      <c r="BB1334" s="58">
        <v>463.39008719674837</v>
      </c>
      <c r="BC1334" s="58">
        <v>411.97207232834597</v>
      </c>
      <c r="BD1334" s="58">
        <v>458.14082800038346</v>
      </c>
      <c r="BE1334" s="58">
        <v>458.14082800038346</v>
      </c>
      <c r="BF1334" s="58">
        <f>[2]CAMEROUN!BL2096</f>
        <v>500.3</v>
      </c>
      <c r="BG1334" s="58">
        <v>440.37290846542294</v>
      </c>
      <c r="BH1334" s="58">
        <v>344.491022604178</v>
      </c>
      <c r="BI1334" s="58">
        <v>397.55433646812958</v>
      </c>
      <c r="BJ1334" s="58">
        <v>350.03310975068928</v>
      </c>
      <c r="BK1334" s="58">
        <v>506</v>
      </c>
      <c r="BL1334" s="58">
        <v>480.7</v>
      </c>
      <c r="BM1334" s="58">
        <v>530</v>
      </c>
      <c r="BN1334" s="58">
        <v>503.5</v>
      </c>
      <c r="BO1334" s="58">
        <f>[2]CAMEROUN!BU2096</f>
        <v>584.51815125999997</v>
      </c>
      <c r="BP1334" s="58">
        <v>592.26349074875861</v>
      </c>
      <c r="BQ1334" s="58">
        <v>190.80357899331648</v>
      </c>
      <c r="BR1334" s="58">
        <v>96.574622515636619</v>
      </c>
      <c r="BS1334" s="58">
        <v>96.574622515636619</v>
      </c>
      <c r="BT1334" s="58">
        <v>352.86652854776884</v>
      </c>
      <c r="BU1334" s="58">
        <v>269.72500393362287</v>
      </c>
      <c r="BV1334" s="58">
        <v>128.26317052857988</v>
      </c>
      <c r="BW1334" s="58">
        <v>433.68659843979412</v>
      </c>
      <c r="BX1334" s="58">
        <v>413.84024648070431</v>
      </c>
      <c r="BY1334" s="58">
        <v>325.28322593824237</v>
      </c>
      <c r="BZ1334" s="57">
        <v>425.92499999999995</v>
      </c>
      <c r="CA1334" s="58">
        <f>[2]CAMEROUN!CG2096</f>
        <v>428.2</v>
      </c>
      <c r="CB1334" s="58">
        <v>451.84128502646422</v>
      </c>
      <c r="CC1334" s="58">
        <v>451.84128502646422</v>
      </c>
      <c r="CD1334" s="58">
        <v>410.44308197708494</v>
      </c>
      <c r="CE1334" s="58">
        <v>571.08803415162731</v>
      </c>
      <c r="CF1334" s="58">
        <v>571.08803415162731</v>
      </c>
      <c r="CG1334" s="58">
        <v>438.24060383263441</v>
      </c>
      <c r="CH1334" s="58">
        <v>693.35735090260687</v>
      </c>
      <c r="CI1334" s="58">
        <v>640.88487722775039</v>
      </c>
      <c r="CJ1334" s="57">
        <v>490.00920852359201</v>
      </c>
      <c r="CK1334" s="57">
        <v>412.92999999999995</v>
      </c>
      <c r="CL1334" s="58">
        <f>[2]CAMEROUN!CR2096</f>
        <v>482.2</v>
      </c>
      <c r="CM1334" s="58">
        <v>405.76446842114694</v>
      </c>
      <c r="CN1334" s="58">
        <v>592.20778981133287</v>
      </c>
      <c r="CO1334" s="58">
        <v>592.20778981133287</v>
      </c>
      <c r="CP1334" s="58">
        <v>771.15297509803781</v>
      </c>
      <c r="CQ1334" s="58">
        <v>591.92199727489901</v>
      </c>
      <c r="CR1334" s="58">
        <v>466.98471226145261</v>
      </c>
      <c r="CS1334" s="58">
        <v>888.04770779514706</v>
      </c>
      <c r="CT1334" s="58">
        <v>787.50617256765827</v>
      </c>
      <c r="CU1334" s="58">
        <v>549.57948503310013</v>
      </c>
      <c r="CV1334" s="58">
        <v>793.25659554060098</v>
      </c>
      <c r="CW1334" s="58">
        <v>744.45343752397866</v>
      </c>
      <c r="CX1334" s="58">
        <v>733.9040947015352</v>
      </c>
      <c r="CY1334" s="58">
        <v>728.25522821731522</v>
      </c>
      <c r="CZ1334" s="58">
        <v>675.6721339292086</v>
      </c>
      <c r="DA1334" s="58">
        <f>[2]CAMEROUN!DD2096</f>
        <v>973.84752999199998</v>
      </c>
      <c r="DB1334" s="57">
        <v>781.13263400878407</v>
      </c>
      <c r="DC1334" s="57">
        <v>683.81356082040531</v>
      </c>
      <c r="DD1334" s="57">
        <v>683.81356082040531</v>
      </c>
      <c r="DE1334" s="57">
        <v>818.73397060058778</v>
      </c>
      <c r="DF1334" s="57">
        <v>725.23249097991027</v>
      </c>
      <c r="DG1334" s="57">
        <v>641.65270804686077</v>
      </c>
      <c r="DH1334" s="57">
        <v>845.48786650897273</v>
      </c>
      <c r="DI1334" s="57">
        <v>747.04728763758362</v>
      </c>
      <c r="DJ1334" s="57">
        <v>657.63134387275636</v>
      </c>
      <c r="DK1334" s="57">
        <v>804.51692962595348</v>
      </c>
      <c r="DL1334" s="57">
        <v>734.2062218085747</v>
      </c>
      <c r="DM1334" s="57">
        <v>655.68316765424186</v>
      </c>
      <c r="DN1334" s="59">
        <f>[2]CAMEROUN!DQ2096</f>
        <v>877.01</v>
      </c>
      <c r="DO1334" s="57">
        <v>655.68316765424186</v>
      </c>
      <c r="DP1334" s="57">
        <v>705.32870979205438</v>
      </c>
      <c r="DQ1334" s="57">
        <v>627.2089031587833</v>
      </c>
      <c r="DR1334" s="57">
        <v>496.87236444824225</v>
      </c>
      <c r="DS1334" s="57">
        <v>715.76676510249217</v>
      </c>
      <c r="DT1334" s="57">
        <v>647.61615555769686</v>
      </c>
      <c r="DU1334" s="57">
        <v>660.51997271169728</v>
      </c>
      <c r="DV1334" s="60">
        <f>[2]CAMEROUN!EA2096</f>
        <v>715.77992167126081</v>
      </c>
      <c r="DW1334" s="61">
        <f>[2]CAMEROUN!EB2096</f>
        <v>672.46296335804129</v>
      </c>
      <c r="DX1334" s="62">
        <f>[2]CAMEROUN!EC2096</f>
        <v>586.29626377844545</v>
      </c>
      <c r="DZ1334" s="57">
        <f>[2]CAMEROUN!EE2096</f>
        <v>662.76377848143295</v>
      </c>
      <c r="EC1334" s="57">
        <f>[2]CAMEROUN!EH2096</f>
        <v>595.24556325092215</v>
      </c>
      <c r="EF1334" s="57">
        <f>[2]CAMEROUN!EK2096</f>
        <v>579.57650816618411</v>
      </c>
      <c r="EI1334" s="57">
        <f>[2]CAMEROUN!EN2096</f>
        <v>816.59019599786347</v>
      </c>
      <c r="EL1334" s="57">
        <f>[2]CAMEROUN!EQ2096</f>
        <v>957.55521191396701</v>
      </c>
      <c r="EO1334" s="57">
        <f>[2]CAMEROUN!ET2096</f>
        <v>991.43061428278213</v>
      </c>
    </row>
    <row r="1335" spans="1:146" ht="15.5" x14ac:dyDescent="0.35">
      <c r="A1335" s="56" t="s">
        <v>483</v>
      </c>
      <c r="B1335" s="57">
        <f>[3]CONGO!D1978</f>
        <v>47.1</v>
      </c>
      <c r="C1335" s="57">
        <f>[3]CONGO!E1978</f>
        <v>40.4</v>
      </c>
      <c r="D1335" s="57">
        <f>[3]CONGO!F1978</f>
        <v>84.1</v>
      </c>
      <c r="E1335" s="57">
        <f>[3]CONGO!G1978</f>
        <v>119.4</v>
      </c>
      <c r="F1335" s="57">
        <f>[3]CONGO!H1978</f>
        <v>109.372</v>
      </c>
      <c r="G1335" s="57">
        <f>[3]CONGO!I1978</f>
        <v>88.354000000000013</v>
      </c>
      <c r="H1335" s="57">
        <f>[3]CONGO!J1978</f>
        <v>50.290000000000006</v>
      </c>
      <c r="I1335" s="57">
        <f>[3]CONGO!K1978</f>
        <v>138.90200000000002</v>
      </c>
      <c r="J1335" s="57">
        <f>[3]CONGO!L1978</f>
        <v>130.965</v>
      </c>
      <c r="K1335" s="57">
        <f>[3]CONGO!M1978</f>
        <v>213.08699999999999</v>
      </c>
      <c r="L1335" s="57">
        <f>[3]CONGO!N1978</f>
        <v>308.07799999999997</v>
      </c>
      <c r="M1335" s="57">
        <f>[3]CONGO!O1978</f>
        <v>148.14800000000002</v>
      </c>
      <c r="N1335" s="57">
        <f>[3]CONGO!P1978</f>
        <v>275.12400000000002</v>
      </c>
      <c r="O1335" s="57">
        <f>[3]CONGO!Q1978</f>
        <v>466.20899999999995</v>
      </c>
      <c r="P1335" s="57">
        <f>[3]CONGO!R1978</f>
        <v>430.81400000000002</v>
      </c>
      <c r="Q1335" s="57">
        <f>[3]CONGO!S1978</f>
        <v>397.46300000000002</v>
      </c>
      <c r="R1335" s="57">
        <f>[3]CONGO!T1978</f>
        <v>421.58599999999996</v>
      </c>
      <c r="S1335" s="57">
        <f>[3]CONGO!U1978</f>
        <v>530.35799999999995</v>
      </c>
      <c r="T1335" s="57">
        <f>[3]CONGO!V1978</f>
        <v>1047.613668</v>
      </c>
      <c r="U1335" s="57">
        <f>[3]CONGO!W1978</f>
        <v>1531</v>
      </c>
      <c r="V1335" s="57">
        <f>[3]CONGO!X1978</f>
        <v>1284.5164843329999</v>
      </c>
      <c r="W1335" s="57">
        <f>[3]CONGO!Y1978</f>
        <v>2117.6</v>
      </c>
      <c r="X1335" s="58">
        <f>[3]CONGO!Z1978</f>
        <v>934.4</v>
      </c>
      <c r="Y1335" s="58">
        <f>[3]CONGO!AA1978</f>
        <v>2187</v>
      </c>
      <c r="Z1335" s="57">
        <f>[3]CONGO!AB1978</f>
        <v>2282.8000000000002</v>
      </c>
      <c r="AA1335" s="57">
        <f>[3]CONGO!AC1978</f>
        <v>2290.7041645956697</v>
      </c>
      <c r="AB1335" s="57">
        <v>2176.2713836290832</v>
      </c>
      <c r="AC1335" s="57">
        <v>2501.55006070747</v>
      </c>
      <c r="AD1335" s="57">
        <v>2419.3868236935</v>
      </c>
      <c r="AE1335" s="57">
        <f>[3]CONGO!AH1978</f>
        <v>2325.657064258</v>
      </c>
      <c r="AF1335" s="57">
        <v>2502.7161150115012</v>
      </c>
      <c r="AG1335" s="57">
        <v>2164.2494975881914</v>
      </c>
      <c r="AH1335" s="57">
        <v>2078.3015031948098</v>
      </c>
      <c r="AI1335" s="57">
        <v>1937.4408060965891</v>
      </c>
      <c r="AJ1335" s="58">
        <f>[3]CONGO!AM1978</f>
        <v>2456</v>
      </c>
      <c r="AK1335" s="58">
        <v>1019.8740053101434</v>
      </c>
      <c r="AL1335" s="58">
        <v>1200.1974804138233</v>
      </c>
      <c r="AM1335" s="58">
        <v>1060.6837650206019</v>
      </c>
      <c r="AN1335" s="58">
        <v>1048.5772826074328</v>
      </c>
      <c r="AO1335" s="58">
        <f>[3]CONGO!AR1978</f>
        <v>699</v>
      </c>
      <c r="AP1335" s="58">
        <v>657.8476704834743</v>
      </c>
      <c r="AQ1335" s="58">
        <v>399.90716015604875</v>
      </c>
      <c r="AR1335" s="58">
        <v>441.69323578615717</v>
      </c>
      <c r="AS1335" s="58">
        <f>[3]CONGO!AV1978</f>
        <v>700.00000000000011</v>
      </c>
      <c r="AT1335" s="58">
        <v>458.50275691347088</v>
      </c>
      <c r="AU1335" s="58">
        <v>344.15004365312097</v>
      </c>
      <c r="AV1335" s="58">
        <v>401.1395953311781</v>
      </c>
      <c r="AW1335" s="58">
        <v>367.66245016596412</v>
      </c>
      <c r="AX1335" s="58">
        <f>[3]CONGO!BA1978</f>
        <v>679</v>
      </c>
      <c r="AY1335" s="58"/>
      <c r="AZ1335" s="58">
        <v>671.25565033961368</v>
      </c>
      <c r="BA1335" s="58">
        <v>457.62747888156042</v>
      </c>
      <c r="BB1335" s="58">
        <v>1157.2892257831709</v>
      </c>
      <c r="BC1335" s="58">
        <v>1105.3024289389723</v>
      </c>
      <c r="BD1335" s="58">
        <v>1345.3987955106763</v>
      </c>
      <c r="BE1335" s="58">
        <v>1215.4822943079935</v>
      </c>
      <c r="BF1335" s="58">
        <f>[3]CONGO!BI1978</f>
        <v>1288.0999999999997</v>
      </c>
      <c r="BG1335" s="58">
        <v>1216.5052104466977</v>
      </c>
      <c r="BH1335" s="58">
        <v>1136.5930525073277</v>
      </c>
      <c r="BI1335" s="58">
        <v>1301.7665869495238</v>
      </c>
      <c r="BJ1335" s="58">
        <v>1072.3687622050745</v>
      </c>
      <c r="BK1335" s="58">
        <v>1391.4211705457558</v>
      </c>
      <c r="BL1335" s="58">
        <v>1140.7270128451253</v>
      </c>
      <c r="BM1335" s="58">
        <v>1285.3587443302263</v>
      </c>
      <c r="BN1335" s="58">
        <v>1044.8568899721924</v>
      </c>
      <c r="BO1335" s="58">
        <f>[3]CONGO!BR1978</f>
        <v>1295.1000000000001</v>
      </c>
      <c r="BP1335" s="58">
        <v>1208.3426225945282</v>
      </c>
      <c r="BQ1335" s="58">
        <v>1208.3426225945282</v>
      </c>
      <c r="BR1335" s="58">
        <v>638.40016198357921</v>
      </c>
      <c r="BS1335" s="58">
        <v>139.37477078249287</v>
      </c>
      <c r="BT1335" s="58">
        <v>551.30364959823112</v>
      </c>
      <c r="BU1335" s="58">
        <v>404.96406026135287</v>
      </c>
      <c r="BV1335" s="58">
        <v>174.21056786409454</v>
      </c>
      <c r="BW1335" s="58">
        <v>640.72755103105101</v>
      </c>
      <c r="BX1335" s="58">
        <v>588.81347699335379</v>
      </c>
      <c r="BY1335" s="58">
        <v>532.40485727412579</v>
      </c>
      <c r="BZ1335" s="57">
        <v>618.90383146253055</v>
      </c>
      <c r="CA1335" s="58">
        <f>[3]CONGO!CD1978</f>
        <v>650.99999999999989</v>
      </c>
      <c r="CB1335" s="58">
        <v>947.61762288946159</v>
      </c>
      <c r="CC1335" s="58">
        <v>947.61762288946159</v>
      </c>
      <c r="CD1335" s="58">
        <v>719.25771027961707</v>
      </c>
      <c r="CE1335" s="58">
        <v>819.62055967249898</v>
      </c>
      <c r="CF1335" s="58">
        <v>819.62055967249898</v>
      </c>
      <c r="CG1335" s="58">
        <v>601.6735376275841</v>
      </c>
      <c r="CH1335" s="58">
        <v>915.11641653041784</v>
      </c>
      <c r="CI1335" s="58">
        <v>856.08958017365035</v>
      </c>
      <c r="CJ1335" s="57">
        <v>912.35678849395822</v>
      </c>
      <c r="CK1335" s="57">
        <v>911.38328822691369</v>
      </c>
      <c r="CL1335" s="58">
        <f>[3]CONGO!CO1978</f>
        <v>1033.5</v>
      </c>
      <c r="CM1335" s="58">
        <v>907.1495092914522</v>
      </c>
      <c r="CN1335" s="58">
        <v>1305.9479327964627</v>
      </c>
      <c r="CO1335" s="58">
        <v>1305.9479327964627</v>
      </c>
      <c r="CP1335" s="58">
        <v>1774.3605506339447</v>
      </c>
      <c r="CQ1335" s="58">
        <v>1305.3829578910813</v>
      </c>
      <c r="CR1335" s="58">
        <v>1034.9840463147741</v>
      </c>
      <c r="CS1335" s="58">
        <v>2295.3932048621573</v>
      </c>
      <c r="CT1335" s="58">
        <v>1682.007671250238</v>
      </c>
      <c r="CU1335" s="58">
        <v>1572.1071115997156</v>
      </c>
      <c r="CV1335" s="58">
        <v>1746.0057066192128</v>
      </c>
      <c r="CW1335" s="58">
        <v>1637.0675464773808</v>
      </c>
      <c r="CX1335" s="58">
        <v>1766.3320192436765</v>
      </c>
      <c r="CY1335" s="58">
        <v>1708.2594695066475</v>
      </c>
      <c r="CZ1335" s="58">
        <v>1637.9136118851841</v>
      </c>
      <c r="DA1335" s="58">
        <f>[3]CONGO!DA1978</f>
        <v>1972.819</v>
      </c>
      <c r="DB1335" s="57">
        <v>2081.791439526814</v>
      </c>
      <c r="DC1335" s="57">
        <v>1813.9218253052359</v>
      </c>
      <c r="DD1335" s="57">
        <v>1488.1560563872142</v>
      </c>
      <c r="DE1335" s="57">
        <v>1834.9103882658778</v>
      </c>
      <c r="DF1335" s="57">
        <v>1556.9587968927638</v>
      </c>
      <c r="DG1335" s="57">
        <v>1294.4446714561045</v>
      </c>
      <c r="DH1335" s="57">
        <v>1798.8430666083077</v>
      </c>
      <c r="DI1335" s="57">
        <v>1552.0526265939698</v>
      </c>
      <c r="DJ1335" s="57">
        <v>1315.3753648965842</v>
      </c>
      <c r="DK1335" s="57">
        <v>1774.4628107604071</v>
      </c>
      <c r="DL1335" s="57">
        <v>1562.9208987520719</v>
      </c>
      <c r="DM1335" s="57">
        <v>1315.7157246864556</v>
      </c>
      <c r="DN1335" s="59">
        <f>[3]CONGO!DN1978</f>
        <v>1328.7190000000001</v>
      </c>
      <c r="DO1335" s="57">
        <v>1315.7157246864556</v>
      </c>
      <c r="DP1335" s="57">
        <v>1505.9236820198976</v>
      </c>
      <c r="DQ1335" s="57">
        <v>1390.3616840085881</v>
      </c>
      <c r="DR1335" s="57">
        <v>1157.8788369236424</v>
      </c>
      <c r="DS1335" s="57">
        <v>1482.832791253798</v>
      </c>
      <c r="DT1335" s="57">
        <v>1372.3448629530412</v>
      </c>
      <c r="DU1335" s="57">
        <v>1433.0092365254463</v>
      </c>
      <c r="DV1335" s="60">
        <f>[3]CONGO!DX1978</f>
        <v>1414.9397230733919</v>
      </c>
      <c r="DW1335" s="61">
        <f>[3]CONGO!DY1978</f>
        <v>1392.8482160581011</v>
      </c>
      <c r="DX1335" s="62">
        <f>[3]CONGO!DZ1978</f>
        <v>1340.9717253222932</v>
      </c>
      <c r="DZ1335" s="57">
        <f>[3]CONGO!EB1978</f>
        <v>1307.8493364111055</v>
      </c>
      <c r="EC1335" s="57">
        <f>[3]CONGO!EE1978</f>
        <v>1319.5805379069182</v>
      </c>
      <c r="EF1335" s="57">
        <f>[3]CONGO!EH1978</f>
        <v>1285.5702476846036</v>
      </c>
      <c r="EI1335" s="57">
        <f>[3]CONGO!EK1978</f>
        <v>1222.0155151875413</v>
      </c>
      <c r="EL1335" s="57">
        <f>[3]CONGO!EN1978</f>
        <v>1159.9368201958791</v>
      </c>
      <c r="EO1335" s="57">
        <f>[3]CONGO!EQ1978</f>
        <v>1110.1398905710273</v>
      </c>
    </row>
    <row r="1336" spans="1:146" ht="15.5" x14ac:dyDescent="0.35">
      <c r="A1336" s="56" t="s">
        <v>484</v>
      </c>
      <c r="B1336" s="69">
        <f>[4]GABON!D2324</f>
        <v>64.5</v>
      </c>
      <c r="C1336" s="69">
        <f>[4]GABON!E2324</f>
        <v>74.5</v>
      </c>
      <c r="D1336" s="69">
        <f>[4]GABON!F2324</f>
        <v>68</v>
      </c>
      <c r="E1336" s="69">
        <f>[4]GABON!G2324</f>
        <v>145.69999999999999</v>
      </c>
      <c r="F1336" s="69">
        <f>[4]GABON!H2324</f>
        <v>178.56200000000004</v>
      </c>
      <c r="G1336" s="69">
        <f>[4]GABON!I2324</f>
        <v>157.03299999999999</v>
      </c>
      <c r="H1336" s="69">
        <f>[4]GABON!J2324</f>
        <v>157.32600000000002</v>
      </c>
      <c r="I1336" s="69">
        <f>[4]GABON!K2324</f>
        <v>324.89999999999998</v>
      </c>
      <c r="J1336" s="69">
        <f>[4]GABON!L2324</f>
        <v>442.4</v>
      </c>
      <c r="K1336" s="69">
        <f>[4]GABON!M2324</f>
        <v>449.1</v>
      </c>
      <c r="L1336" s="69">
        <f>[4]GABON!N2324</f>
        <v>644.17699999999991</v>
      </c>
      <c r="M1336" s="69">
        <f>[4]GABON!O2324</f>
        <v>498.70000000000005</v>
      </c>
      <c r="N1336" s="69">
        <f>[4]GABON!P2324</f>
        <v>370</v>
      </c>
      <c r="O1336" s="69">
        <f>[4]GABON!Q2324</f>
        <v>814.71199999999988</v>
      </c>
      <c r="P1336" s="69">
        <f>[4]GABON!R2324</f>
        <v>752.90000000000009</v>
      </c>
      <c r="Q1336" s="69">
        <f>[4]GABON!S2324</f>
        <v>608.66516300000001</v>
      </c>
      <c r="R1336" s="69">
        <f>[4]GABON!T2324</f>
        <v>583.90800000000002</v>
      </c>
      <c r="S1336" s="69">
        <f>[4]GABON!U2324</f>
        <v>628.20000000000005</v>
      </c>
      <c r="T1336" s="69">
        <f>[4]GABON!V2324</f>
        <v>906.80000000000007</v>
      </c>
      <c r="U1336" s="69">
        <f>[4]GABON!W2324</f>
        <v>1012.9</v>
      </c>
      <c r="V1336" s="69">
        <f>[4]GABON!X2324</f>
        <v>958.50000000000011</v>
      </c>
      <c r="W1336" s="69">
        <f>[4]GABON!Y2324</f>
        <v>1361.4145994378221</v>
      </c>
      <c r="X1336" s="70">
        <f>[4]GABON!Z2324</f>
        <v>836.80000000000007</v>
      </c>
      <c r="Y1336" s="70">
        <f>[4]GABON!AA2324</f>
        <v>990.4</v>
      </c>
      <c r="Z1336" s="69">
        <f>[4]GABON!AB2324</f>
        <v>1385.7</v>
      </c>
      <c r="AA1336" s="69">
        <f>[4]GABON!AC2324</f>
        <v>1531.3000000000002</v>
      </c>
      <c r="AB1336" s="69">
        <v>1398.064257008228</v>
      </c>
      <c r="AC1336" s="69">
        <v>1513.2580998139279</v>
      </c>
      <c r="AD1336" s="69">
        <v>1509.1824984354801</v>
      </c>
      <c r="AE1336" s="69">
        <f>[4]GABON!AD2324</f>
        <v>1344.038</v>
      </c>
      <c r="AF1336" s="69">
        <v>1459.45095583226</v>
      </c>
      <c r="AG1336" s="69">
        <v>1398.5400802964195</v>
      </c>
      <c r="AH1336" s="69">
        <v>1451.7350635314795</v>
      </c>
      <c r="AI1336" s="69">
        <v>1354.7667241128433</v>
      </c>
      <c r="AJ1336" s="70">
        <f>[4]GABON!AE2324</f>
        <v>1034.604</v>
      </c>
      <c r="AK1336" s="70">
        <v>597.53261834908847</v>
      </c>
      <c r="AL1336" s="70">
        <v>684.34022984100079</v>
      </c>
      <c r="AM1336" s="70">
        <v>651.54947352387978</v>
      </c>
      <c r="AN1336" s="70">
        <v>667.93811045686994</v>
      </c>
      <c r="AO1336" s="70">
        <f>[4]GABON!AF2324</f>
        <v>603.30000000000007</v>
      </c>
      <c r="AP1336" s="70">
        <v>505.60321854194524</v>
      </c>
      <c r="AQ1336" s="70">
        <v>404.35718005564365</v>
      </c>
      <c r="AR1336" s="70">
        <v>501.83325852571579</v>
      </c>
      <c r="AS1336" s="70">
        <f>[4]GABON!AJ2324</f>
        <v>423.1</v>
      </c>
      <c r="AT1336" s="70">
        <v>539.47145647724233</v>
      </c>
      <c r="AU1336" s="70">
        <v>495.97733645965229</v>
      </c>
      <c r="AV1336" s="70">
        <v>569.29999999999995</v>
      </c>
      <c r="AW1336" s="70">
        <v>569.29999999999995</v>
      </c>
      <c r="AX1336" s="70">
        <f>[4]GABON!AO2324</f>
        <v>574.41216041646248</v>
      </c>
      <c r="AY1336" s="70"/>
      <c r="AZ1336" s="70">
        <v>599.81770310553861</v>
      </c>
      <c r="BA1336" s="70">
        <v>530.34747176897486</v>
      </c>
      <c r="BB1336" s="70">
        <v>622.68918089333533</v>
      </c>
      <c r="BC1336" s="70">
        <v>552.05249446169682</v>
      </c>
      <c r="BD1336" s="70">
        <v>691.61424205743242</v>
      </c>
      <c r="BE1336" s="70">
        <v>599.46206678415092</v>
      </c>
      <c r="BF1336" s="70">
        <f>[4]GABON!AV2324</f>
        <v>583.42340277314997</v>
      </c>
      <c r="BG1336" s="70">
        <v>531.17943891852246</v>
      </c>
      <c r="BH1336" s="70">
        <v>436.36442171838956</v>
      </c>
      <c r="BI1336" s="70">
        <v>564.54145599815183</v>
      </c>
      <c r="BJ1336" s="70">
        <v>464.11972022160683</v>
      </c>
      <c r="BK1336" s="70">
        <v>628.56940287205919</v>
      </c>
      <c r="BL1336" s="70">
        <v>500.37654798248121</v>
      </c>
      <c r="BM1336" s="70">
        <v>710.56940287205919</v>
      </c>
      <c r="BN1336" s="70">
        <v>582.37654798248104</v>
      </c>
      <c r="BO1336" s="70">
        <f>[4]GABON!BE2324</f>
        <v>747.17044481969174</v>
      </c>
      <c r="BP1336" s="70">
        <v>755.53355502197644</v>
      </c>
      <c r="BQ1336" s="70">
        <v>531.17943891852246</v>
      </c>
      <c r="BR1336" s="70">
        <v>168.53240200449329</v>
      </c>
      <c r="BS1336" s="70">
        <v>168.53240200449329</v>
      </c>
      <c r="BT1336" s="70">
        <v>448.80513034306097</v>
      </c>
      <c r="BU1336" s="70">
        <v>341.83230220573489</v>
      </c>
      <c r="BV1336" s="70">
        <v>190.5289339073496</v>
      </c>
      <c r="BW1336" s="70">
        <v>496.9274666553091</v>
      </c>
      <c r="BX1336" s="70">
        <v>442.29050033090363</v>
      </c>
      <c r="BY1336" s="70">
        <v>384.05809992165354</v>
      </c>
      <c r="BZ1336" s="69">
        <v>348.5164426288103</v>
      </c>
      <c r="CA1336" s="70">
        <f>[4]GABON!BQ2324</f>
        <v>596.17330815391301</v>
      </c>
      <c r="CB1336" s="70">
        <v>633.8050377932758</v>
      </c>
      <c r="CC1336" s="70">
        <v>633.8050377932758</v>
      </c>
      <c r="CD1336" s="70">
        <v>500.43703706952516</v>
      </c>
      <c r="CE1336" s="70">
        <v>482.64852769086508</v>
      </c>
      <c r="CF1336" s="70">
        <v>482.64852769086508</v>
      </c>
      <c r="CG1336" s="70">
        <v>322.68937013847415</v>
      </c>
      <c r="CH1336" s="70">
        <v>578.1651284657064</v>
      </c>
      <c r="CI1336" s="70">
        <v>528.39844957585512</v>
      </c>
      <c r="CJ1336" s="69">
        <v>503.36935308721729</v>
      </c>
      <c r="CK1336" s="69">
        <v>483.57221679607005</v>
      </c>
      <c r="CL1336" s="70">
        <f>[4]GABON!CB2324</f>
        <v>594.99864396800001</v>
      </c>
      <c r="CM1336" s="70">
        <v>579.2689820544947</v>
      </c>
      <c r="CN1336" s="70">
        <v>709.86524079026526</v>
      </c>
      <c r="CO1336" s="70">
        <v>709.86524079026526</v>
      </c>
      <c r="CP1336" s="70">
        <v>886.34609742204179</v>
      </c>
      <c r="CQ1336" s="70">
        <v>709.58599701255878</v>
      </c>
      <c r="CR1336" s="70">
        <v>586.94313505725631</v>
      </c>
      <c r="CS1336" s="70">
        <v>1070.3456868556823</v>
      </c>
      <c r="CT1336" s="70">
        <v>843.1699422772665</v>
      </c>
      <c r="CU1336" s="70">
        <v>706.56281648409936</v>
      </c>
      <c r="CV1336" s="70">
        <v>1007.4831534903365</v>
      </c>
      <c r="CW1336" s="70">
        <v>809.80987098473702</v>
      </c>
      <c r="CX1336" s="70">
        <v>939.80905916899951</v>
      </c>
      <c r="CY1336" s="70">
        <v>828.94951623138934</v>
      </c>
      <c r="CZ1336" s="70">
        <v>878.62041135355275</v>
      </c>
      <c r="DA1336" s="70">
        <f>[4]GABON!CN2324</f>
        <v>1279.0201975079058</v>
      </c>
      <c r="DB1336" s="69">
        <v>1009.8816526476493</v>
      </c>
      <c r="DC1336" s="69">
        <v>891.93845328627958</v>
      </c>
      <c r="DD1336" s="69">
        <v>775.48273686062305</v>
      </c>
      <c r="DE1336" s="69">
        <v>918.04902608342161</v>
      </c>
      <c r="DF1336" s="69">
        <v>803.61134334213307</v>
      </c>
      <c r="DG1336" s="69">
        <v>688.27898300077709</v>
      </c>
      <c r="DH1336" s="69">
        <v>953.73380445421412</v>
      </c>
      <c r="DI1336" s="69">
        <v>837.05845748879517</v>
      </c>
      <c r="DJ1336" s="69">
        <v>721.97569429375062</v>
      </c>
      <c r="DK1336" s="69">
        <v>953.98095973147588</v>
      </c>
      <c r="DL1336" s="69">
        <v>837.27313982587111</v>
      </c>
      <c r="DM1336" s="69">
        <v>722.15884593734074</v>
      </c>
      <c r="DN1336" s="71">
        <f>[4]GABON!DA2324</f>
        <v>1383.0578185543905</v>
      </c>
      <c r="DO1336" s="69">
        <v>722.15884593734074</v>
      </c>
      <c r="DP1336" s="69">
        <v>1297.2235763088452</v>
      </c>
      <c r="DQ1336" s="69">
        <v>1198.09506200181</v>
      </c>
      <c r="DR1336" s="69">
        <v>1038.536528086549</v>
      </c>
      <c r="DS1336" s="69">
        <v>1380.293135587985</v>
      </c>
      <c r="DT1336" s="69">
        <v>1275.8263451689597</v>
      </c>
      <c r="DU1336" s="69">
        <v>1285.0425867858462</v>
      </c>
      <c r="DV1336" s="72">
        <f>[4]GABON!DK2324</f>
        <v>1351.3328531244822</v>
      </c>
      <c r="DW1336" s="73">
        <f>[4]GABON!DL2324</f>
        <v>1278.596989710122</v>
      </c>
      <c r="DX1336" s="74">
        <f>[4]GABON!DM2324</f>
        <v>1257.6396507342592</v>
      </c>
      <c r="DZ1336" s="69">
        <f>[4]GABON!DO2324</f>
        <v>1191.8886525428914</v>
      </c>
      <c r="EC1336" s="69">
        <f>[4]GABON!DR2324</f>
        <v>1106.6147855091453</v>
      </c>
      <c r="EF1336" s="69">
        <f>[4]GABON!DU2324</f>
        <v>950.05268052828364</v>
      </c>
      <c r="EI1336" s="69">
        <f>[4]GABON!DX2324</f>
        <v>948.5337097252775</v>
      </c>
      <c r="EL1336" s="69">
        <f>[4]GABON!EA2324</f>
        <v>947.71153127840319</v>
      </c>
      <c r="EO1336" s="69">
        <f>[4]GABON!ED2324</f>
        <v>961.93289051676697</v>
      </c>
    </row>
    <row r="1337" spans="1:146" ht="15.5" x14ac:dyDescent="0.35">
      <c r="A1337" s="56" t="s">
        <v>485</v>
      </c>
      <c r="B1337" s="69">
        <f>[5]GUINEE!D1871</f>
        <v>0</v>
      </c>
      <c r="C1337" s="69">
        <f>[5]GUINEE!E1871</f>
        <v>0</v>
      </c>
      <c r="D1337" s="69">
        <f>[5]GUINEE!F1871</f>
        <v>0</v>
      </c>
      <c r="E1337" s="69">
        <f>[5]GUINEE!G1871</f>
        <v>0.61</v>
      </c>
      <c r="F1337" s="69">
        <f>[5]GUINEE!H1871</f>
        <v>0.107</v>
      </c>
      <c r="G1337" s="69">
        <f>[5]GUINEE!I1871</f>
        <v>0.79200000000000004</v>
      </c>
      <c r="H1337" s="69">
        <f>[5]GUINEE!J1871</f>
        <v>1.256</v>
      </c>
      <c r="I1337" s="69">
        <f>[5]GUINEE!K1871</f>
        <v>1.952</v>
      </c>
      <c r="J1337" s="69">
        <f>[5]GUINEE!L1871</f>
        <v>2.2599999999999998</v>
      </c>
      <c r="K1337" s="69">
        <f>[5]GUINEE!M1871</f>
        <v>11.556000000000001</v>
      </c>
      <c r="L1337" s="69">
        <f>[5]GUINEE!N1871</f>
        <v>29.201000000000001</v>
      </c>
      <c r="M1337" s="69">
        <f>[5]GUINEE!O1871</f>
        <v>53.489000000000004</v>
      </c>
      <c r="N1337" s="69">
        <f>[5]GUINEE!P1871</f>
        <v>61.718000000000004</v>
      </c>
      <c r="O1337" s="69">
        <f>[5]GUINEE!Q1871</f>
        <v>135.31529</v>
      </c>
      <c r="P1337" s="69">
        <f>[5]GUINEE!R1871</f>
        <v>303.76100000000002</v>
      </c>
      <c r="Q1337" s="69">
        <f>[5]GUINEE!S1871</f>
        <v>362.46</v>
      </c>
      <c r="R1337" s="69">
        <f>[5]GUINEE!T1871</f>
        <v>410.81700000000001</v>
      </c>
      <c r="S1337" s="69">
        <f>[5]GUINEE!U1871</f>
        <v>700.33600000000001</v>
      </c>
      <c r="T1337" s="69">
        <f>[5]GUINEE!V1871</f>
        <v>1307.5449999999998</v>
      </c>
      <c r="U1337" s="69">
        <f>[5]GUINEE!W1871</f>
        <v>1962.7329999999999</v>
      </c>
      <c r="V1337" s="69">
        <f>[5]GUINEE!X1871</f>
        <v>2097.3249999999998</v>
      </c>
      <c r="W1337" s="69">
        <f>[5]GUINEE!Y1871</f>
        <v>2881.4080551890002</v>
      </c>
      <c r="X1337" s="70">
        <f>[5]GUINEE!Z1871</f>
        <v>2188.4830000000002</v>
      </c>
      <c r="Y1337" s="70">
        <f>[5]GUINEE!AA1871</f>
        <v>1938.5030000000002</v>
      </c>
      <c r="Z1337" s="69">
        <f>[5]GUINEE!AB1871</f>
        <v>2639.4389999999999</v>
      </c>
      <c r="AA1337" s="69">
        <f>[5]GUINEE!AC1871</f>
        <v>2852.5369999999998</v>
      </c>
      <c r="AB1337" s="69">
        <v>2355.7769078714232</v>
      </c>
      <c r="AC1337" s="69">
        <v>2510.2079623005475</v>
      </c>
      <c r="AD1337" s="69">
        <v>2550.1667948787981</v>
      </c>
      <c r="AE1337" s="69">
        <f>[5]GUINEE!AD1871</f>
        <v>2446.6030000000001</v>
      </c>
      <c r="AF1337" s="69">
        <v>2434.9659888771321</v>
      </c>
      <c r="AG1337" s="69">
        <v>2343.6412978941712</v>
      </c>
      <c r="AH1337" s="69">
        <v>2419.6505091840299</v>
      </c>
      <c r="AI1337" s="69">
        <v>2250.157553811352</v>
      </c>
      <c r="AJ1337" s="70">
        <f>[5]GUINEE!AE1871</f>
        <v>2244.8200051307731</v>
      </c>
      <c r="AK1337" s="70">
        <v>1274.1297529823389</v>
      </c>
      <c r="AL1337" s="70">
        <v>1302.6624382121831</v>
      </c>
      <c r="AM1337" s="70">
        <v>1587.7206751114984</v>
      </c>
      <c r="AN1337" s="70">
        <v>1580.9498067766208</v>
      </c>
      <c r="AO1337" s="70">
        <f>[5]GUINEE!AF1871</f>
        <v>1662.9104360126466</v>
      </c>
      <c r="AP1337" s="70">
        <v>1028.5076677805885</v>
      </c>
      <c r="AQ1337" s="70">
        <v>926.47458732960899</v>
      </c>
      <c r="AR1337" s="70">
        <v>1187.2707216414065</v>
      </c>
      <c r="AS1337" s="70">
        <f>[5]GUINEE!AJ1871</f>
        <v>812.2136560899097</v>
      </c>
      <c r="AT1337" s="70">
        <v>1242.441664198514</v>
      </c>
      <c r="AU1337" s="70">
        <v>911.14182744247114</v>
      </c>
      <c r="AV1337" s="70">
        <v>859.12680376868082</v>
      </c>
      <c r="AW1337" s="70">
        <v>859.12680376868082</v>
      </c>
      <c r="AX1337" s="70">
        <f>[5]GUINEE!AO1871</f>
        <v>954.97684484900003</v>
      </c>
      <c r="AY1337" s="70"/>
      <c r="AZ1337" s="70">
        <v>817.27868509095811</v>
      </c>
      <c r="BA1337" s="70">
        <v>706.310993830092</v>
      </c>
      <c r="BB1337" s="70">
        <v>1042.2314228382897</v>
      </c>
      <c r="BC1337" s="70">
        <v>853.04243848243527</v>
      </c>
      <c r="BD1337" s="70">
        <v>1254.0104221309898</v>
      </c>
      <c r="BE1337" s="70">
        <v>1046.5929736135404</v>
      </c>
      <c r="BF1337" s="70">
        <f>[5]GUINEE!AV1871</f>
        <v>1178.1055120462802</v>
      </c>
      <c r="BG1337" s="70">
        <v>1130.1017856989224</v>
      </c>
      <c r="BH1337" s="70">
        <v>798.44962019054867</v>
      </c>
      <c r="BI1337" s="70">
        <v>941.14892785131826</v>
      </c>
      <c r="BJ1337" s="70">
        <v>732.50703531377542</v>
      </c>
      <c r="BK1337" s="70">
        <v>961.86125170463924</v>
      </c>
      <c r="BL1337" s="70">
        <v>740.35151069723452</v>
      </c>
      <c r="BM1337" s="70">
        <v>971.504569347813</v>
      </c>
      <c r="BN1337" s="70">
        <v>758.88249837399508</v>
      </c>
      <c r="BO1337" s="70">
        <f>[5]GUINEE!BE1871</f>
        <v>983.70012126190636</v>
      </c>
      <c r="BP1337" s="70">
        <v>880.62365205113042</v>
      </c>
      <c r="BQ1337" s="70">
        <v>880.62365205113042</v>
      </c>
      <c r="BR1337" s="70">
        <v>501.20158808107806</v>
      </c>
      <c r="BS1337" s="70">
        <v>78.04290886202854</v>
      </c>
      <c r="BT1337" s="70">
        <v>532.17891052486266</v>
      </c>
      <c r="BU1337" s="70">
        <v>354.73449282606509</v>
      </c>
      <c r="BV1337" s="70">
        <v>91.126606579872259</v>
      </c>
      <c r="BW1337" s="70">
        <v>714.34534774351835</v>
      </c>
      <c r="BX1337" s="70">
        <v>652.09957857485335</v>
      </c>
      <c r="BY1337" s="70">
        <v>497.31797428490529</v>
      </c>
      <c r="BZ1337" s="69">
        <v>679.10904127201047</v>
      </c>
      <c r="CA1337" s="70">
        <f>[5]GUINEE!BQ1871</f>
        <v>622.56908589726243</v>
      </c>
      <c r="CB1337" s="70">
        <v>769.65922633214063</v>
      </c>
      <c r="CC1337" s="70">
        <v>769.65922633214063</v>
      </c>
      <c r="CD1337" s="70">
        <v>552.84070925922458</v>
      </c>
      <c r="CE1337" s="70">
        <v>697.05386440875145</v>
      </c>
      <c r="CF1337" s="70">
        <v>697.05386440875145</v>
      </c>
      <c r="CG1337" s="70">
        <v>496.47010948348026</v>
      </c>
      <c r="CH1337" s="70">
        <v>703.14118354939069</v>
      </c>
      <c r="CI1337" s="70">
        <v>666.11007287363304</v>
      </c>
      <c r="CJ1337" s="69">
        <v>756.91639273327121</v>
      </c>
      <c r="CK1337" s="69">
        <v>670.77084958631065</v>
      </c>
      <c r="CL1337" s="70">
        <f>[5]GUINEE!CD1871</f>
        <v>835.57241185869191</v>
      </c>
      <c r="CM1337" s="70">
        <v>614.38105257602922</v>
      </c>
      <c r="CN1337" s="70">
        <v>688.82719035553555</v>
      </c>
      <c r="CO1337" s="70">
        <v>688.82719035553555</v>
      </c>
      <c r="CP1337" s="70">
        <v>993.29610072679111</v>
      </c>
      <c r="CQ1337" s="70">
        <v>739.0968508925971</v>
      </c>
      <c r="CR1337" s="70">
        <v>494.98299739659626</v>
      </c>
      <c r="CS1337" s="70">
        <v>1267.3572497403295</v>
      </c>
      <c r="CT1337" s="70">
        <v>1191.3241918225681</v>
      </c>
      <c r="CU1337" s="70">
        <v>853.62861427535825</v>
      </c>
      <c r="CV1337" s="70">
        <v>1085.5198890820395</v>
      </c>
      <c r="CW1337" s="70">
        <v>955.16820571205187</v>
      </c>
      <c r="CX1337" s="70">
        <v>1001.9730945528365</v>
      </c>
      <c r="CY1337" s="70">
        <v>949.79063095364199</v>
      </c>
      <c r="CZ1337" s="70">
        <v>869.77176240313554</v>
      </c>
      <c r="DA1337" s="70">
        <f>[5]GUINEE!CP1871</f>
        <v>2045.5521616774154</v>
      </c>
      <c r="DB1337" s="69">
        <v>1177.0181960606624</v>
      </c>
      <c r="DC1337" s="69">
        <v>1013.544627765712</v>
      </c>
      <c r="DD1337" s="69">
        <v>817.31469783845989</v>
      </c>
      <c r="DE1337" s="69">
        <v>1014.5862314128816</v>
      </c>
      <c r="DF1337" s="69">
        <v>893.15984566964801</v>
      </c>
      <c r="DG1337" s="69">
        <v>702.77352510824016</v>
      </c>
      <c r="DH1337" s="69">
        <v>1245.7691238699181</v>
      </c>
      <c r="DI1337" s="69">
        <v>1226.2031844594292</v>
      </c>
      <c r="DJ1337" s="69">
        <v>1187.6094025725617</v>
      </c>
      <c r="DK1337" s="69">
        <v>1204.6298270981756</v>
      </c>
      <c r="DL1337" s="69">
        <v>1198.1192189786047</v>
      </c>
      <c r="DM1337" s="69">
        <v>1187.6497328128162</v>
      </c>
      <c r="DN1337" s="71">
        <f>[5]GUINEE!DC1871</f>
        <v>1398.5598244385653</v>
      </c>
      <c r="DO1337" s="69">
        <v>1187.6497328128162</v>
      </c>
      <c r="DP1337" s="69">
        <v>1282.7015606111204</v>
      </c>
      <c r="DQ1337" s="69">
        <v>1130.032884461893</v>
      </c>
      <c r="DR1337" s="69">
        <v>921.51629459086485</v>
      </c>
      <c r="DS1337" s="69">
        <v>1558.0220342992093</v>
      </c>
      <c r="DT1337" s="69">
        <v>1451.8739011544005</v>
      </c>
      <c r="DU1337" s="69">
        <v>1411.9660652559191</v>
      </c>
      <c r="DV1337" s="72">
        <f>[5]GUINEE!DN1871</f>
        <v>1399.7002871890254</v>
      </c>
      <c r="DW1337" s="73">
        <f>[5]GUINEE!DO1871</f>
        <v>1351.269842630147</v>
      </c>
      <c r="DX1337" s="74">
        <f>[5]GUINEE!DP1871</f>
        <v>1249.9324412048315</v>
      </c>
      <c r="DZ1337" s="69">
        <f>[5]GUINEE!DR1871</f>
        <v>1329.2318265004978</v>
      </c>
      <c r="EC1337" s="69">
        <f>[5]GUINEE!DU1871</f>
        <v>1271.5414800867095</v>
      </c>
      <c r="EF1337" s="69">
        <f>[5]GUINEE!DX1871</f>
        <v>1194.2048512056713</v>
      </c>
      <c r="EI1337" s="69">
        <f>[5]GUINEE!EA1871</f>
        <v>1171.5193824979474</v>
      </c>
      <c r="EL1337" s="69">
        <f>[5]GUINEE!ED1871</f>
        <v>1155.6669296211974</v>
      </c>
      <c r="EO1337" s="69">
        <f>[5]GUINEE!EG1871</f>
        <v>1155.6669296211974</v>
      </c>
    </row>
    <row r="1338" spans="1:146" ht="15.5" x14ac:dyDescent="0.35">
      <c r="A1338" s="126" t="s">
        <v>486</v>
      </c>
      <c r="B1338" s="69" t="e">
        <f>[6]TCHAD!D2036</f>
        <v>#REF!</v>
      </c>
      <c r="C1338" s="69" t="e">
        <f>[6]TCHAD!E2036</f>
        <v>#REF!</v>
      </c>
      <c r="D1338" s="69" t="e">
        <f>[6]TCHAD!F2036</f>
        <v>#REF!</v>
      </c>
      <c r="E1338" s="69">
        <f>[6]TCHAD!G2036</f>
        <v>0</v>
      </c>
      <c r="F1338" s="69">
        <f>[6]TCHAD!H2036</f>
        <v>0</v>
      </c>
      <c r="G1338" s="69">
        <f>[6]TCHAD!I2036</f>
        <v>0</v>
      </c>
      <c r="H1338" s="69" t="str">
        <f>[6]TCHAD!J2036</f>
        <v>…</v>
      </c>
      <c r="I1338" s="69" t="str">
        <f>[6]TCHAD!K2036</f>
        <v>…</v>
      </c>
      <c r="J1338" s="69" t="str">
        <f>[6]TCHAD!L2036</f>
        <v>…</v>
      </c>
      <c r="K1338" s="69" t="str">
        <f>[6]TCHAD!M2036</f>
        <v>…</v>
      </c>
      <c r="L1338" s="69" t="str">
        <f>[6]TCHAD!N2036</f>
        <v>…</v>
      </c>
      <c r="M1338" s="69" t="str">
        <f>[6]TCHAD!O2036</f>
        <v>…</v>
      </c>
      <c r="N1338" s="69" t="str">
        <f>[6]TCHAD!P2036</f>
        <v>…</v>
      </c>
      <c r="O1338" s="69" t="str">
        <f>[6]TCHAD!Q2036</f>
        <v>...</v>
      </c>
      <c r="P1338" s="69" t="str">
        <f>[6]TCHAD!R2036</f>
        <v>...</v>
      </c>
      <c r="Q1338" s="69" t="str">
        <f>[6]TCHAD!S2036</f>
        <v>...</v>
      </c>
      <c r="R1338" s="69">
        <f>[6]TCHAD!T2036</f>
        <v>10.551</v>
      </c>
      <c r="S1338" s="69">
        <f>[6]TCHAD!U2036</f>
        <v>78.829000000000008</v>
      </c>
      <c r="T1338" s="69">
        <f>[6]TCHAD!V2036</f>
        <v>144</v>
      </c>
      <c r="U1338" s="69">
        <f>[6]TCHAD!W2036</f>
        <v>402.83099999999996</v>
      </c>
      <c r="V1338" s="69">
        <f>[6]TCHAD!X2036</f>
        <v>563.20799999999997</v>
      </c>
      <c r="W1338" s="69">
        <f>[6]TCHAD!Y2036</f>
        <v>776.5</v>
      </c>
      <c r="X1338" s="70">
        <f>[6]TCHAD!Z2036</f>
        <v>283.82000000000005</v>
      </c>
      <c r="Y1338" s="70">
        <f>[6]TCHAD!AA2036</f>
        <v>675.867339444658</v>
      </c>
      <c r="Z1338" s="69">
        <f>[6]TCHAD!AB2036</f>
        <v>1017.182</v>
      </c>
      <c r="AA1338" s="69">
        <f>[6]TCHAD!AC2036</f>
        <v>1019.975324159</v>
      </c>
      <c r="AB1338" s="69">
        <v>953.50087845253347</v>
      </c>
      <c r="AC1338" s="69">
        <v>900.93291589424507</v>
      </c>
      <c r="AD1338" s="69">
        <v>800.81554965337273</v>
      </c>
      <c r="AE1338" s="69">
        <f>[6]TCHAD!AH2036</f>
        <v>751.18200000000002</v>
      </c>
      <c r="AF1338" s="69">
        <v>1110.8859261724463</v>
      </c>
      <c r="AG1338" s="69">
        <v>858.26944454911302</v>
      </c>
      <c r="AH1338" s="69">
        <v>706.77341714749366</v>
      </c>
      <c r="AI1338" s="69">
        <v>650.37303585769223</v>
      </c>
      <c r="AJ1338" s="70">
        <f>[6]TCHAD!AM2036</f>
        <v>633.053</v>
      </c>
      <c r="AK1338" s="70">
        <v>541.7258757364533</v>
      </c>
      <c r="AL1338" s="70">
        <v>598.84442195185454</v>
      </c>
      <c r="AM1338" s="70">
        <v>415.1585324558485</v>
      </c>
      <c r="AN1338" s="70">
        <v>410.24754511290149</v>
      </c>
      <c r="AO1338" s="70">
        <f>[6]TCHAD!AR2036</f>
        <v>254</v>
      </c>
      <c r="AP1338" s="70">
        <v>229.24247481581978</v>
      </c>
      <c r="AQ1338" s="70">
        <v>170.0852531253658</v>
      </c>
      <c r="AR1338" s="70">
        <v>194.79861654901134</v>
      </c>
      <c r="AS1338" s="70">
        <f>[6]TCHAD!AV2036</f>
        <v>171.02453621268825</v>
      </c>
      <c r="AT1338" s="70">
        <v>271.14450815600401</v>
      </c>
      <c r="AU1338" s="70">
        <v>282.29643274523937</v>
      </c>
      <c r="AV1338" s="70">
        <v>292.56287075230665</v>
      </c>
      <c r="AW1338" s="70">
        <v>210.696753762073</v>
      </c>
      <c r="AX1338" s="70">
        <f>[6]TCHAD!BA2036</f>
        <v>200</v>
      </c>
      <c r="AY1338" s="70"/>
      <c r="AZ1338" s="70">
        <v>245.21620746335753</v>
      </c>
      <c r="BA1338" s="70">
        <v>218.80304999999998</v>
      </c>
      <c r="BB1338" s="70">
        <v>285.25430761145088</v>
      </c>
      <c r="BC1338" s="70">
        <v>218.80304999999998</v>
      </c>
      <c r="BD1338" s="70">
        <v>324.93232711989907</v>
      </c>
      <c r="BE1338" s="70">
        <v>308.03632734101274</v>
      </c>
      <c r="BF1338" s="70">
        <f>[6]TCHAD!BH2036</f>
        <v>335</v>
      </c>
      <c r="BG1338" s="70">
        <v>360.64897927774621</v>
      </c>
      <c r="BH1338" s="70">
        <v>241.67413868993748</v>
      </c>
      <c r="BI1338" s="70">
        <v>354.38140512379346</v>
      </c>
      <c r="BJ1338" s="70">
        <v>316.60539212356628</v>
      </c>
      <c r="BK1338" s="70">
        <v>340.95017385116256</v>
      </c>
      <c r="BL1338" s="70">
        <v>254.44791738511623</v>
      </c>
      <c r="BM1338" s="70">
        <v>358.95017385116256</v>
      </c>
      <c r="BN1338" s="70">
        <v>254.44791738511623</v>
      </c>
      <c r="BO1338" s="70">
        <f>[6]TCHAD!BQ2036</f>
        <v>326.00229580145736</v>
      </c>
      <c r="BP1338" s="70">
        <v>495.00000000000006</v>
      </c>
      <c r="BQ1338" s="70">
        <v>495.00000000000006</v>
      </c>
      <c r="BR1338" s="70">
        <v>255.86710793564777</v>
      </c>
      <c r="BS1338" s="70">
        <v>83.284755805252829</v>
      </c>
      <c r="BT1338" s="70">
        <v>241.47203870635801</v>
      </c>
      <c r="BU1338" s="70">
        <v>181.78534157878909</v>
      </c>
      <c r="BV1338" s="70">
        <v>88.83471815887377</v>
      </c>
      <c r="BW1338" s="70">
        <v>405.75731190938251</v>
      </c>
      <c r="BX1338" s="70">
        <v>317.65681453467141</v>
      </c>
      <c r="BY1338" s="70">
        <v>285.46179044225153</v>
      </c>
      <c r="BZ1338" s="69">
        <v>441.08038571567386</v>
      </c>
      <c r="CA1338" s="70">
        <f>[6]TCHAD!CC2036</f>
        <v>401.08700000000005</v>
      </c>
      <c r="CB1338" s="70">
        <v>514.74013064392454</v>
      </c>
      <c r="CC1338" s="70">
        <v>514.74013064392454</v>
      </c>
      <c r="CD1338" s="70">
        <v>368.51182953654438</v>
      </c>
      <c r="CE1338" s="70">
        <v>353.46593901304584</v>
      </c>
      <c r="CF1338" s="70">
        <v>346.42518901304584</v>
      </c>
      <c r="CG1338" s="70">
        <v>317.42494759292282</v>
      </c>
      <c r="CH1338" s="70">
        <v>375.29343015824037</v>
      </c>
      <c r="CI1338" s="70">
        <v>359.03147659353232</v>
      </c>
      <c r="CJ1338" s="69">
        <v>374.30978493800927</v>
      </c>
      <c r="CK1338" s="69">
        <v>358.12254342558276</v>
      </c>
      <c r="CL1338" s="70">
        <f>[6]TCHAD!CN2036</f>
        <v>483.59999999999991</v>
      </c>
      <c r="CM1338" s="70">
        <v>351.46199722598067</v>
      </c>
      <c r="CN1338" s="70">
        <v>640.76694832524879</v>
      </c>
      <c r="CO1338" s="70">
        <v>640.76694832524879</v>
      </c>
      <c r="CP1338" s="70">
        <v>711.55159276596044</v>
      </c>
      <c r="CQ1338" s="70">
        <v>640.508624810882</v>
      </c>
      <c r="CR1338" s="70">
        <v>449.48770857882164</v>
      </c>
      <c r="CS1338" s="70">
        <v>834.55682907709104</v>
      </c>
      <c r="CT1338" s="70">
        <v>757.13464914621272</v>
      </c>
      <c r="CU1338" s="70">
        <v>568.69447026307796</v>
      </c>
      <c r="CV1338" s="70">
        <v>671.06766877254495</v>
      </c>
      <c r="CW1338" s="70">
        <v>649.07545463133238</v>
      </c>
      <c r="CX1338" s="70">
        <v>711.08414801408048</v>
      </c>
      <c r="CY1338" s="70">
        <v>711.94351627454762</v>
      </c>
      <c r="CZ1338" s="70">
        <v>655.11670904804032</v>
      </c>
      <c r="DA1338" s="70">
        <f>[6]TCHAD!CZ2036</f>
        <v>844.44175106449404</v>
      </c>
      <c r="DB1338" s="69">
        <v>1136.1103158877688</v>
      </c>
      <c r="DC1338" s="69">
        <v>1111.1103158877688</v>
      </c>
      <c r="DD1338" s="69">
        <v>1071.1103158877688</v>
      </c>
      <c r="DE1338" s="69">
        <v>1111.9718932878709</v>
      </c>
      <c r="DF1338" s="69">
        <v>1086.9718932878709</v>
      </c>
      <c r="DG1338" s="69">
        <v>1046.9718932878709</v>
      </c>
      <c r="DH1338" s="69">
        <v>997.93423185156666</v>
      </c>
      <c r="DI1338" s="69">
        <v>972.93423185156666</v>
      </c>
      <c r="DJ1338" s="69">
        <v>932.93423185156666</v>
      </c>
      <c r="DK1338" s="69">
        <v>998.00729718040998</v>
      </c>
      <c r="DL1338" s="69">
        <v>973.00729718040998</v>
      </c>
      <c r="DM1338" s="69">
        <v>933.00729718040998</v>
      </c>
      <c r="DN1338" s="71">
        <f>[6]TCHAD!DM2036</f>
        <v>853.15246898087003</v>
      </c>
      <c r="DO1338" s="69">
        <v>933.00729718040998</v>
      </c>
      <c r="DP1338" s="69">
        <v>875.19187817356283</v>
      </c>
      <c r="DQ1338" s="69">
        <v>809.40758192476233</v>
      </c>
      <c r="DR1338" s="69">
        <v>696.01586331282601</v>
      </c>
      <c r="DS1338" s="69">
        <v>906.23671535396397</v>
      </c>
      <c r="DT1338" s="69">
        <v>834.80064427235084</v>
      </c>
      <c r="DU1338" s="69">
        <v>798.13073849628995</v>
      </c>
      <c r="DV1338" s="72">
        <f>[6]TCHAD!DW2036</f>
        <v>862.2805651372023</v>
      </c>
      <c r="DW1338" s="73">
        <f>[6]TCHAD!DX2036</f>
        <v>788.30824852556179</v>
      </c>
      <c r="DX1338" s="74">
        <f>[6]TCHAD!DY2036</f>
        <v>743.2709957234639</v>
      </c>
      <c r="DZ1338" s="69">
        <f>[6]TCHAD!EA2036</f>
        <v>747.36336066472415</v>
      </c>
      <c r="EC1338" s="69">
        <f>[6]TCHAD!ED2036</f>
        <v>714.25847826147788</v>
      </c>
      <c r="EF1338" s="69">
        <f>[6]TCHAD!EG2036</f>
        <v>701.55562169369455</v>
      </c>
      <c r="EI1338" s="69">
        <f>[6]TCHAD!EJ2036</f>
        <v>673.61725729726425</v>
      </c>
      <c r="EL1338" s="69">
        <f>[6]TCHAD!EM2036</f>
        <v>668.0901916217141</v>
      </c>
      <c r="EO1338" s="69">
        <f>[6]TCHAD!EP2036</f>
        <v>658.81409417391649</v>
      </c>
    </row>
    <row r="1339" spans="1:146" ht="15.5" x14ac:dyDescent="0.35">
      <c r="A1339" s="27"/>
      <c r="B1339" s="57"/>
      <c r="C1339" s="57"/>
      <c r="D1339" s="57"/>
      <c r="E1339" s="57"/>
      <c r="F1339" s="57"/>
      <c r="G1339" s="57"/>
      <c r="H1339" s="57"/>
      <c r="I1339" s="57"/>
      <c r="J1339" s="57"/>
      <c r="K1339" s="57"/>
      <c r="L1339" s="57"/>
      <c r="M1339" s="57"/>
      <c r="N1339" s="57"/>
      <c r="O1339" s="57"/>
      <c r="P1339" s="57"/>
      <c r="Q1339" s="57"/>
      <c r="R1339" s="57"/>
      <c r="S1339" s="57"/>
      <c r="T1339" s="57"/>
      <c r="U1339" s="57"/>
      <c r="V1339" s="57"/>
      <c r="W1339" s="57"/>
      <c r="X1339" s="58"/>
      <c r="Y1339" s="58"/>
      <c r="Z1339" s="57"/>
      <c r="AA1339" s="57"/>
      <c r="AB1339" s="57"/>
      <c r="AC1339" s="57"/>
      <c r="AD1339" s="57"/>
      <c r="AE1339" s="57"/>
      <c r="AF1339" s="57"/>
      <c r="AG1339" s="57"/>
      <c r="AH1339" s="57"/>
      <c r="AI1339" s="57"/>
      <c r="AJ1339" s="58"/>
      <c r="AK1339" s="58"/>
      <c r="AL1339" s="58"/>
      <c r="AM1339" s="58"/>
      <c r="AN1339" s="58"/>
      <c r="AO1339" s="58"/>
      <c r="AP1339" s="58"/>
      <c r="AQ1339" s="58"/>
      <c r="AR1339" s="58"/>
      <c r="AS1339" s="58"/>
      <c r="AT1339" s="58"/>
      <c r="AU1339" s="58"/>
      <c r="AV1339" s="58"/>
      <c r="AW1339" s="58"/>
      <c r="AX1339" s="58"/>
      <c r="AY1339" s="58"/>
      <c r="AZ1339" s="58"/>
      <c r="BA1339" s="58"/>
      <c r="BB1339" s="58"/>
      <c r="BC1339" s="58"/>
      <c r="BD1339" s="58"/>
      <c r="BE1339" s="58"/>
      <c r="BF1339" s="58"/>
      <c r="BG1339" s="58"/>
      <c r="BH1339" s="58"/>
      <c r="BI1339" s="58"/>
      <c r="BJ1339" s="58"/>
      <c r="BK1339" s="58"/>
      <c r="BL1339" s="58"/>
      <c r="BM1339" s="58"/>
      <c r="BN1339" s="58"/>
      <c r="BO1339" s="58"/>
      <c r="BP1339" s="58"/>
      <c r="BQ1339" s="58"/>
      <c r="BR1339" s="58"/>
      <c r="BS1339" s="58"/>
      <c r="BT1339" s="58"/>
      <c r="BU1339" s="58"/>
      <c r="BV1339" s="58"/>
      <c r="BW1339" s="58"/>
      <c r="BX1339" s="58"/>
      <c r="BY1339" s="58"/>
      <c r="BZ1339" s="57"/>
      <c r="CA1339" s="58"/>
      <c r="CB1339" s="58"/>
      <c r="CC1339" s="58"/>
      <c r="CD1339" s="58"/>
      <c r="CE1339" s="58"/>
      <c r="CF1339" s="58"/>
      <c r="CG1339" s="58"/>
      <c r="CH1339" s="58"/>
      <c r="CI1339" s="58"/>
      <c r="CJ1339" s="57"/>
      <c r="CK1339" s="57"/>
      <c r="CL1339" s="58"/>
      <c r="CM1339" s="58"/>
      <c r="CN1339" s="58"/>
      <c r="CO1339" s="58"/>
      <c r="CP1339" s="58"/>
      <c r="CQ1339" s="58"/>
      <c r="CR1339" s="58"/>
      <c r="CS1339" s="58"/>
      <c r="CT1339" s="58"/>
      <c r="CU1339" s="58"/>
      <c r="CV1339" s="58"/>
      <c r="CW1339" s="58"/>
      <c r="CX1339" s="58"/>
      <c r="CY1339" s="58"/>
      <c r="CZ1339" s="58"/>
      <c r="DA1339" s="58"/>
      <c r="DB1339" s="57"/>
      <c r="DC1339" s="57"/>
      <c r="DD1339" s="57"/>
      <c r="DE1339" s="57"/>
      <c r="DF1339" s="57"/>
      <c r="DG1339" s="57"/>
      <c r="DH1339" s="57"/>
      <c r="DI1339" s="57"/>
      <c r="DJ1339" s="57"/>
      <c r="DK1339" s="57"/>
      <c r="DL1339" s="57"/>
      <c r="DM1339" s="57"/>
      <c r="DN1339" s="59"/>
      <c r="DO1339" s="57"/>
      <c r="DP1339" s="57"/>
      <c r="DQ1339" s="57"/>
      <c r="DR1339" s="57"/>
      <c r="DS1339" s="57"/>
      <c r="DT1339" s="57"/>
      <c r="DU1339" s="57"/>
      <c r="DV1339" s="60"/>
      <c r="DW1339" s="61"/>
      <c r="DX1339" s="62"/>
      <c r="DZ1339" s="57"/>
      <c r="EC1339" s="57"/>
      <c r="EF1339" s="57"/>
      <c r="EI1339" s="57"/>
      <c r="EL1339" s="57"/>
      <c r="EO1339" s="57"/>
    </row>
    <row r="1340" spans="1:146" ht="15.5" x14ac:dyDescent="0.35">
      <c r="A1340" s="56" t="s">
        <v>487</v>
      </c>
      <c r="B1340" s="57" t="e">
        <f t="shared" ref="B1340:M1340" si="1340">SUM(B1341:B1346)</f>
        <v>#VALUE!</v>
      </c>
      <c r="C1340" s="57" t="e">
        <f t="shared" si="1340"/>
        <v>#VALUE!</v>
      </c>
      <c r="D1340" s="57" t="e">
        <f t="shared" si="1340"/>
        <v>#VALUE!</v>
      </c>
      <c r="E1340" s="57">
        <f t="shared" si="1340"/>
        <v>720.08193999999992</v>
      </c>
      <c r="F1340" s="57">
        <f t="shared" si="1340"/>
        <v>734.07180000000005</v>
      </c>
      <c r="G1340" s="57">
        <f t="shared" si="1340"/>
        <v>704.66538800000001</v>
      </c>
      <c r="H1340" s="57" t="e">
        <f t="shared" si="1340"/>
        <v>#VALUE!</v>
      </c>
      <c r="I1340" s="57" t="e">
        <f t="shared" si="1340"/>
        <v>#VALUE!</v>
      </c>
      <c r="J1340" s="57" t="e">
        <f t="shared" si="1340"/>
        <v>#VALUE!</v>
      </c>
      <c r="K1340" s="57" t="e">
        <f t="shared" si="1340"/>
        <v>#VALUE!</v>
      </c>
      <c r="L1340" s="57" t="e">
        <f t="shared" si="1340"/>
        <v>#VALUE!</v>
      </c>
      <c r="M1340" s="57" t="e">
        <f t="shared" si="1340"/>
        <v>#VALUE!</v>
      </c>
      <c r="N1340" s="57" t="e">
        <f t="shared" ref="N1340:Z1340" si="1341">SUM(N1341:N1346)</f>
        <v>#VALUE!</v>
      </c>
      <c r="O1340" s="57" t="e">
        <f t="shared" si="1341"/>
        <v>#VALUE!</v>
      </c>
      <c r="P1340" s="57" t="e">
        <f t="shared" si="1341"/>
        <v>#VALUE!</v>
      </c>
      <c r="Q1340" s="57" t="e">
        <f t="shared" si="1341"/>
        <v>#VALUE!</v>
      </c>
      <c r="R1340" s="57" t="e">
        <f t="shared" si="1341"/>
        <v>#VALUE!</v>
      </c>
      <c r="S1340" s="57" t="e">
        <f t="shared" si="1341"/>
        <v>#VALUE!</v>
      </c>
      <c r="T1340" s="57" t="e">
        <f t="shared" si="1341"/>
        <v>#VALUE!</v>
      </c>
      <c r="U1340" s="57" t="e">
        <f t="shared" si="1341"/>
        <v>#VALUE!</v>
      </c>
      <c r="V1340" s="57" t="e">
        <f t="shared" si="1341"/>
        <v>#VALUE!</v>
      </c>
      <c r="W1340" s="57" t="e">
        <f t="shared" si="1341"/>
        <v>#VALUE!</v>
      </c>
      <c r="X1340" s="58" t="e">
        <f t="shared" si="1341"/>
        <v>#VALUE!</v>
      </c>
      <c r="Y1340" s="58" t="e">
        <f t="shared" si="1341"/>
        <v>#VALUE!</v>
      </c>
      <c r="Z1340" s="57" t="e">
        <f t="shared" si="1341"/>
        <v>#VALUE!</v>
      </c>
      <c r="AA1340" s="57" t="e">
        <f>SUM(AA1341:AA1346)</f>
        <v>#VALUE!</v>
      </c>
      <c r="AB1340" s="57">
        <v>4786.083183243416</v>
      </c>
      <c r="AC1340" s="57">
        <v>4822.7589545660294</v>
      </c>
      <c r="AD1340" s="57">
        <v>4756.9236801884344</v>
      </c>
      <c r="AE1340" s="57" t="e">
        <f>SUM(AE1341:AE1346)</f>
        <v>#VALUE!</v>
      </c>
      <c r="AF1340" s="57">
        <v>5199.11135509019</v>
      </c>
      <c r="AG1340" s="57">
        <v>5483.7981655433923</v>
      </c>
      <c r="AH1340" s="57">
        <v>5286.790521897251</v>
      </c>
      <c r="AI1340" s="57">
        <v>5250.2987803875003</v>
      </c>
      <c r="AJ1340" s="58" t="e">
        <f>SUM(AJ1341:AJ1346)</f>
        <v>#VALUE!</v>
      </c>
      <c r="AK1340" s="58">
        <v>5492.9361751311044</v>
      </c>
      <c r="AL1340" s="58">
        <v>5356.4302712871995</v>
      </c>
      <c r="AM1340" s="58">
        <v>5331.652964421166</v>
      </c>
      <c r="AN1340" s="58">
        <v>5330.6944308904895</v>
      </c>
      <c r="AO1340" s="58" t="e">
        <f>SUM(AO1341:AO1346)</f>
        <v>#VALUE!</v>
      </c>
      <c r="AP1340" s="58">
        <v>6305.8060508149401</v>
      </c>
      <c r="AQ1340" s="58">
        <v>6247.4204951784077</v>
      </c>
      <c r="AR1340" s="58">
        <v>5878.9898489688276</v>
      </c>
      <c r="AS1340" s="58" t="e">
        <f>SUM(AS1341:AS1346)</f>
        <v>#VALUE!</v>
      </c>
      <c r="AT1340" s="58">
        <v>5972.4875515728418</v>
      </c>
      <c r="AU1340" s="58">
        <v>5422.4129679766611</v>
      </c>
      <c r="AV1340" s="58">
        <v>5018.5968456369974</v>
      </c>
      <c r="AW1340" s="58">
        <v>5042.1826559383444</v>
      </c>
      <c r="AX1340" s="58" t="e">
        <f>SUM(AX1341:AX1346)</f>
        <v>#VALUE!</v>
      </c>
      <c r="AY1340" s="58"/>
      <c r="AZ1340" s="58">
        <v>5718.8659623225103</v>
      </c>
      <c r="BA1340" s="58">
        <v>5793.774261350477</v>
      </c>
      <c r="BB1340" s="58">
        <v>5459.164486292997</v>
      </c>
      <c r="BC1340" s="58">
        <v>5333.6660656254262</v>
      </c>
      <c r="BD1340" s="58">
        <v>5259.4165510248849</v>
      </c>
      <c r="BE1340" s="58">
        <v>4998.9009369494997</v>
      </c>
      <c r="BF1340" s="58" t="e">
        <f>SUM(BF1341:BF1346)</f>
        <v>#VALUE!</v>
      </c>
      <c r="BG1340" s="58">
        <v>6433.2904683777888</v>
      </c>
      <c r="BH1340" s="58">
        <v>6386.3437774511303</v>
      </c>
      <c r="BI1340" s="58">
        <v>6058.0668084182616</v>
      </c>
      <c r="BJ1340" s="58">
        <v>6036.72417936488</v>
      </c>
      <c r="BK1340" s="58">
        <v>5529.9555224977121</v>
      </c>
      <c r="BL1340" s="58">
        <v>5367.8421533558458</v>
      </c>
      <c r="BM1340" s="58">
        <v>5672.1921956478536</v>
      </c>
      <c r="BN1340" s="58">
        <v>5495.3119552907829</v>
      </c>
      <c r="BO1340" s="58" t="e">
        <f>SUM(BO1341:BO1346)</f>
        <v>#VALUE!</v>
      </c>
      <c r="BP1340" s="58">
        <v>6674.5982135850209</v>
      </c>
      <c r="BQ1340" s="58">
        <v>5939.0020100282909</v>
      </c>
      <c r="BR1340" s="58">
        <v>4982.5037654800162</v>
      </c>
      <c r="BS1340" s="58">
        <v>4852.8859116804733</v>
      </c>
      <c r="BT1340" s="58">
        <v>4989.3853698183748</v>
      </c>
      <c r="BU1340" s="58">
        <v>4879.8207698369552</v>
      </c>
      <c r="BV1340" s="58">
        <v>4409.1935903528092</v>
      </c>
      <c r="BW1340" s="58">
        <v>5125.7956743215263</v>
      </c>
      <c r="BX1340" s="58">
        <v>5078.1152447122095</v>
      </c>
      <c r="BY1340" s="58">
        <v>4761.3058362142074</v>
      </c>
      <c r="BZ1340" s="57">
        <v>5236.8843243132187</v>
      </c>
      <c r="CA1340" s="58" t="e">
        <f>SUM(CA1341:CA1346)</f>
        <v>#VALUE!</v>
      </c>
      <c r="CB1340" s="58">
        <v>6175.945883559054</v>
      </c>
      <c r="CC1340" s="58">
        <v>6112.9135600293475</v>
      </c>
      <c r="CD1340" s="58">
        <v>5568.4338204507831</v>
      </c>
      <c r="CE1340" s="58">
        <v>5726.1624151111328</v>
      </c>
      <c r="CF1340" s="58">
        <v>5597.7360562466192</v>
      </c>
      <c r="CG1340" s="58">
        <v>5165.0182069546554</v>
      </c>
      <c r="CH1340" s="58">
        <v>5759.0740360536101</v>
      </c>
      <c r="CI1340" s="58">
        <v>5539.810260905836</v>
      </c>
      <c r="CJ1340" s="57">
        <v>5835.6651171770754</v>
      </c>
      <c r="CK1340" s="57">
        <v>5769.8174246819008</v>
      </c>
      <c r="CL1340" s="58" t="e">
        <f>SUM(CL1341:CL1346)</f>
        <v>#VALUE!</v>
      </c>
      <c r="CM1340" s="58">
        <v>6717.7892842429001</v>
      </c>
      <c r="CN1340" s="58">
        <v>6310.797435131034</v>
      </c>
      <c r="CO1340" s="58">
        <v>6368.129226227119</v>
      </c>
      <c r="CP1340" s="58">
        <v>6551.9606457994551</v>
      </c>
      <c r="CQ1340" s="58">
        <v>6335.6249212097446</v>
      </c>
      <c r="CR1340" s="58">
        <v>6179.8012295254202</v>
      </c>
      <c r="CS1340" s="58">
        <v>6519.9428219736701</v>
      </c>
      <c r="CT1340" s="58">
        <v>6303.9851091823512</v>
      </c>
      <c r="CU1340" s="58">
        <v>6104.7483620661224</v>
      </c>
      <c r="CV1340" s="58">
        <v>6553.5805001339368</v>
      </c>
      <c r="CW1340" s="58">
        <v>6493.768728712419</v>
      </c>
      <c r="CX1340" s="58">
        <v>6558.7003904525773</v>
      </c>
      <c r="CY1340" s="58">
        <v>6535.2695401294168</v>
      </c>
      <c r="CZ1340" s="58">
        <v>6281.0373577519194</v>
      </c>
      <c r="DA1340" s="58" t="e">
        <f t="shared" ref="DA1340" si="1342">SUM(DA1341:DA1346)</f>
        <v>#VALUE!</v>
      </c>
      <c r="DB1340" s="57">
        <v>7467.6770688957195</v>
      </c>
      <c r="DC1340" s="57">
        <v>7381.9290621358759</v>
      </c>
      <c r="DD1340" s="57">
        <v>7322.6094512398704</v>
      </c>
      <c r="DE1340" s="57">
        <v>7251.1444058430634</v>
      </c>
      <c r="DF1340" s="57">
        <v>7157.5544514110325</v>
      </c>
      <c r="DG1340" s="57">
        <v>6939.9283272727125</v>
      </c>
      <c r="DH1340" s="57">
        <v>7456.1355841920458</v>
      </c>
      <c r="DI1340" s="57">
        <v>7341.5274846096127</v>
      </c>
      <c r="DJ1340" s="57">
        <v>7079.4027142146506</v>
      </c>
      <c r="DK1340" s="57">
        <v>7435.0994499658646</v>
      </c>
      <c r="DL1340" s="57">
        <v>7369.7504734880649</v>
      </c>
      <c r="DM1340" s="57">
        <v>7113.1004278909086</v>
      </c>
      <c r="DN1340" s="59" t="e">
        <f>SUM(DN1341:DN1346)</f>
        <v>#VALUE!</v>
      </c>
      <c r="DO1340" s="57">
        <v>7113.1004278909086</v>
      </c>
      <c r="DP1340" s="57">
        <v>8454.4353490509257</v>
      </c>
      <c r="DQ1340" s="57">
        <v>8453.3475766520987</v>
      </c>
      <c r="DR1340" s="57">
        <v>8428.7934258801033</v>
      </c>
      <c r="DS1340" s="57">
        <v>8213.7046995984947</v>
      </c>
      <c r="DT1340" s="57">
        <v>8134.2827233268281</v>
      </c>
      <c r="DU1340" s="57">
        <v>8145.7277802939279</v>
      </c>
      <c r="DV1340" s="60" t="e">
        <f>SUM(DV1341:DV1346)</f>
        <v>#VALUE!</v>
      </c>
      <c r="DW1340" s="61" t="e">
        <f>SUM(DW1341:DW1346)</f>
        <v>#VALUE!</v>
      </c>
      <c r="DX1340" s="62" t="e">
        <f>SUM(DX1341:DX1346)</f>
        <v>#VALUE!</v>
      </c>
      <c r="DZ1340" s="57" t="e">
        <f>SUM(DZ1341:DZ1346)</f>
        <v>#VALUE!</v>
      </c>
      <c r="EC1340" s="57" t="e">
        <f>SUM(EC1341:EC1346)</f>
        <v>#VALUE!</v>
      </c>
      <c r="EF1340" s="57" t="e">
        <f>SUM(EF1341:EF1346)</f>
        <v>#VALUE!</v>
      </c>
      <c r="EI1340" s="57" t="e">
        <f>SUM(EI1341:EI1346)</f>
        <v>#VALUE!</v>
      </c>
      <c r="EL1340" s="57" t="e">
        <f>SUM(EL1341:EL1346)</f>
        <v>#VALUE!</v>
      </c>
      <c r="EO1340" s="57" t="e">
        <f>SUM(EO1341:EO1346)</f>
        <v>#VALUE!</v>
      </c>
    </row>
    <row r="1341" spans="1:146" ht="15.5" x14ac:dyDescent="0.35">
      <c r="A1341" s="56" t="s">
        <v>482</v>
      </c>
      <c r="B1341" s="57">
        <f>([2]CAMEROUN!C2097+[2]CAMEROUN!D2097)/2</f>
        <v>430.5</v>
      </c>
      <c r="C1341" s="57">
        <f>([2]CAMEROUN!D2097+[2]CAMEROUN!E2097)/2</f>
        <v>384.5</v>
      </c>
      <c r="D1341" s="57">
        <f>([2]CAMEROUN!E2097+[2]CAMEROUN!F2097)/2</f>
        <v>355.09999999999997</v>
      </c>
      <c r="E1341" s="57">
        <f>([2]CAMEROUN!F2097+[2]CAMEROUN!G2097)/2</f>
        <v>325.72499999999997</v>
      </c>
      <c r="F1341" s="57">
        <f>([2]CAMEROUN!G2097+[2]CAMEROUN!H2097)/2</f>
        <v>327.17500000000001</v>
      </c>
      <c r="G1341" s="57">
        <f>([2]CAMEROUN!H2097+[2]CAMEROUN!I2097)/2</f>
        <v>327.64499999999998</v>
      </c>
      <c r="H1341" s="57">
        <f>([2]CAMEROUN!I2097+[2]CAMEROUN!J2097)/2</f>
        <v>299.47499999999997</v>
      </c>
      <c r="I1341" s="57">
        <f>([2]CAMEROUN!J2097+[2]CAMEROUN!K2097)/2</f>
        <v>352.97050000000002</v>
      </c>
      <c r="J1341" s="57">
        <f>([2]CAMEROUN!K2097+[2]CAMEROUN!L2097)/2</f>
        <v>468.9855</v>
      </c>
      <c r="K1341" s="57">
        <f>([2]CAMEROUN!L2097+[2]CAMEROUN!M2097)/2</f>
        <v>526.24499999999989</v>
      </c>
      <c r="L1341" s="57">
        <f>([2]CAMEROUN!M2097+[2]CAMEROUN!N2097)/2</f>
        <v>592</v>
      </c>
      <c r="M1341" s="57">
        <f>([2]CAMEROUN!N2097+[2]CAMEROUN!O2097)/2</f>
        <v>674.05</v>
      </c>
      <c r="N1341" s="57">
        <f>([2]CAMEROUN!O2097+[2]CAMEROUN!P2097)/2</f>
        <v>736.45</v>
      </c>
      <c r="O1341" s="57">
        <f>([2]CAMEROUN!P2097+[2]CAMEROUN!Q2097)/2</f>
        <v>816.15000000000009</v>
      </c>
      <c r="P1341" s="57">
        <f>[2]CAMEROUN!AH2097</f>
        <v>914.1</v>
      </c>
      <c r="Q1341" s="57">
        <f>[2]CAMEROUN!AI2097</f>
        <v>974.3</v>
      </c>
      <c r="R1341" s="57">
        <f>[2]CAMEROUN!AJ2097</f>
        <v>1039.1999999999998</v>
      </c>
      <c r="S1341" s="57">
        <f>[2]CAMEROUN!AK2097</f>
        <v>974.79999999999984</v>
      </c>
      <c r="T1341" s="57">
        <f>[2]CAMEROUN!AL2097</f>
        <v>1127.8</v>
      </c>
      <c r="U1341" s="57">
        <f>[2]CAMEROUN!AM2097</f>
        <v>1214.1000000000001</v>
      </c>
      <c r="V1341" s="57">
        <f>[2]CAMEROUN!AN2097</f>
        <v>1305.3</v>
      </c>
      <c r="W1341" s="57">
        <f>[2]CAMEROUN!AO2097</f>
        <v>1391.2225843218723</v>
      </c>
      <c r="X1341" s="58">
        <f>[2]CAMEROUN!AP2097</f>
        <v>1674.6677506666665</v>
      </c>
      <c r="Y1341" s="58">
        <f>[2]CAMEROUN!AQ2097</f>
        <v>1569.8</v>
      </c>
      <c r="Z1341" s="57">
        <f>[2]CAMEROUN!AR2097</f>
        <v>1615.2520499999996</v>
      </c>
      <c r="AA1341" s="57">
        <f>[2]CAMEROUN!AS2097</f>
        <v>1741.5554999999999</v>
      </c>
      <c r="AB1341" s="57">
        <v>1927.0316189800815</v>
      </c>
      <c r="AC1341" s="57">
        <v>1947</v>
      </c>
      <c r="AD1341" s="57">
        <v>1947</v>
      </c>
      <c r="AE1341" s="57">
        <f>[2]CAMEROUN!AT2097</f>
        <v>1939.9999999999998</v>
      </c>
      <c r="AF1341" s="57">
        <v>2005.5375250136301</v>
      </c>
      <c r="AG1341" s="57">
        <v>2005.5375250136301</v>
      </c>
      <c r="AH1341" s="57">
        <v>2107.0495641040584</v>
      </c>
      <c r="AI1341" s="57">
        <v>2073.5940968288501</v>
      </c>
      <c r="AJ1341" s="58">
        <f>[2]CAMEROUN!AU2097</f>
        <v>2195.1999999999998</v>
      </c>
      <c r="AK1341" s="58">
        <v>2172.1347596612095</v>
      </c>
      <c r="AL1341" s="58">
        <v>2172.1347596612095</v>
      </c>
      <c r="AM1341" s="58">
        <v>2147.357452795176</v>
      </c>
      <c r="AN1341" s="58">
        <v>2150.3989192644999</v>
      </c>
      <c r="AO1341" s="58">
        <f>[2]CAMEROUN!AV2097</f>
        <v>2521.4</v>
      </c>
      <c r="AP1341" s="58">
        <v>2586.3000000000002</v>
      </c>
      <c r="AQ1341" s="58">
        <v>2642.9</v>
      </c>
      <c r="AR1341" s="58">
        <v>2621.6696342742084</v>
      </c>
      <c r="AS1341" s="58">
        <f>[2]CAMEROUN!AZ2097</f>
        <v>2387</v>
      </c>
      <c r="AT1341" s="58">
        <v>2692.0170198940868</v>
      </c>
      <c r="AU1341" s="58">
        <v>2537.7863198745508</v>
      </c>
      <c r="AV1341" s="58">
        <v>2396.3321250337599</v>
      </c>
      <c r="AW1341" s="58">
        <v>2401.557625883454</v>
      </c>
      <c r="AX1341" s="58">
        <f>[2]CAMEROUN!BE2097</f>
        <v>2670.7799999999997</v>
      </c>
      <c r="AY1341" s="58"/>
      <c r="AZ1341" s="58">
        <v>2783.6825223909282</v>
      </c>
      <c r="BA1341" s="58">
        <v>2912.4864867610836</v>
      </c>
      <c r="BB1341" s="58">
        <v>2854.7363922340619</v>
      </c>
      <c r="BC1341" s="58">
        <v>2854.5858247895148</v>
      </c>
      <c r="BD1341" s="58">
        <v>2769.6483105868283</v>
      </c>
      <c r="BE1341" s="58">
        <v>2769.6483105868283</v>
      </c>
      <c r="BF1341" s="58">
        <f>[2]CAMEROUN!BL2097</f>
        <v>2935.5</v>
      </c>
      <c r="BG1341" s="58">
        <v>3088.9970915345766</v>
      </c>
      <c r="BH1341" s="58">
        <v>3088.9970915345766</v>
      </c>
      <c r="BI1341" s="58">
        <v>3198.97</v>
      </c>
      <c r="BJ1341" s="58">
        <v>3192.4200000000005</v>
      </c>
      <c r="BK1341" s="58">
        <v>2731.2006132019997</v>
      </c>
      <c r="BL1341" s="58">
        <v>2728.5754493599998</v>
      </c>
      <c r="BM1341" s="58">
        <v>2863.7076408579996</v>
      </c>
      <c r="BN1341" s="58">
        <v>2861.2476408579996</v>
      </c>
      <c r="BO1341" s="58">
        <f>[2]CAMEROUN!BU2097</f>
        <v>2924.0866849160002</v>
      </c>
      <c r="BP1341" s="58">
        <v>3257.8141153325082</v>
      </c>
      <c r="BQ1341" s="58">
        <v>2578.9831703799741</v>
      </c>
      <c r="BR1341" s="58">
        <v>2542.4612179211254</v>
      </c>
      <c r="BS1341" s="58">
        <v>2491.3504678075965</v>
      </c>
      <c r="BT1341" s="58">
        <v>2552.6557439148664</v>
      </c>
      <c r="BU1341" s="58">
        <v>2539.9711532440879</v>
      </c>
      <c r="BV1341" s="58">
        <v>2269.782734666594</v>
      </c>
      <c r="BW1341" s="58">
        <v>2646.0014905158637</v>
      </c>
      <c r="BX1341" s="58">
        <v>2659.3719503207499</v>
      </c>
      <c r="BY1341" s="58">
        <v>2493.4998978744252</v>
      </c>
      <c r="BZ1341" s="57">
        <v>2891.2301690406957</v>
      </c>
      <c r="CA1341" s="58">
        <f>[2]CAMEROUN!CG2097</f>
        <v>2752.81</v>
      </c>
      <c r="CB1341" s="58">
        <v>3024.9994140161393</v>
      </c>
      <c r="CC1341" s="58">
        <v>3006.7034514217835</v>
      </c>
      <c r="CD1341" s="58">
        <v>2915.4317322897009</v>
      </c>
      <c r="CE1341" s="58">
        <v>3001.3791248022826</v>
      </c>
      <c r="CF1341" s="58">
        <v>2988.6437084070189</v>
      </c>
      <c r="CG1341" s="58">
        <v>2892.8787887572917</v>
      </c>
      <c r="CH1341" s="58">
        <v>2970.2330166336533</v>
      </c>
      <c r="CI1341" s="58">
        <v>2946.3421226221053</v>
      </c>
      <c r="CJ1341" s="57">
        <v>2964.34781254463</v>
      </c>
      <c r="CK1341" s="57">
        <v>3015.1096006751136</v>
      </c>
      <c r="CL1341" s="58">
        <f>[2]CAMEROUN!CR2097</f>
        <v>3015.0000000000005</v>
      </c>
      <c r="CM1341" s="58">
        <v>3604.4707306837613</v>
      </c>
      <c r="CN1341" s="58">
        <v>3215.7673160434929</v>
      </c>
      <c r="CO1341" s="58">
        <v>3271.5446996908649</v>
      </c>
      <c r="CP1341" s="58">
        <v>3387.1992720020439</v>
      </c>
      <c r="CQ1341" s="58">
        <v>3254.4572241497476</v>
      </c>
      <c r="CR1341" s="58">
        <v>3166.2979414648448</v>
      </c>
      <c r="CS1341" s="58">
        <v>3496.3416134960239</v>
      </c>
      <c r="CT1341" s="58">
        <v>3341.4117702708068</v>
      </c>
      <c r="CU1341" s="58">
        <v>3199.72121711206</v>
      </c>
      <c r="CV1341" s="58">
        <v>3410.099657226589</v>
      </c>
      <c r="CW1341" s="58">
        <v>3383.5141176384559</v>
      </c>
      <c r="CX1341" s="58">
        <v>3376.7841106471642</v>
      </c>
      <c r="CY1341" s="58">
        <v>3387.0767339299009</v>
      </c>
      <c r="CZ1341" s="58">
        <v>3327.0709242309085</v>
      </c>
      <c r="DA1341" s="58">
        <f>[2]CAMEROUN!DD2097</f>
        <v>3419.3234368670005</v>
      </c>
      <c r="DB1341" s="57">
        <v>4116.6457256842632</v>
      </c>
      <c r="DC1341" s="57">
        <v>4056.7629382167356</v>
      </c>
      <c r="DD1341" s="57">
        <v>4056.7629382167356</v>
      </c>
      <c r="DE1341" s="57">
        <v>4054.711613340342</v>
      </c>
      <c r="DF1341" s="57">
        <v>4008.8566163117534</v>
      </c>
      <c r="DG1341" s="57">
        <v>3849.1799859565026</v>
      </c>
      <c r="DH1341" s="57">
        <v>4319.0855030315943</v>
      </c>
      <c r="DI1341" s="57">
        <v>4255.2884772124135</v>
      </c>
      <c r="DJ1341" s="57">
        <v>4067.7455263751945</v>
      </c>
      <c r="DK1341" s="57">
        <v>4285.329826909554</v>
      </c>
      <c r="DL1341" s="57">
        <v>4246.4976236311641</v>
      </c>
      <c r="DM1341" s="57">
        <v>4083.0377708857509</v>
      </c>
      <c r="DN1341" s="59">
        <f>[2]CAMEROUN!DQ2097</f>
        <v>3965.4320607639997</v>
      </c>
      <c r="DO1341" s="57">
        <v>4083.0377708857509</v>
      </c>
      <c r="DP1341" s="57">
        <v>4343.8410104328868</v>
      </c>
      <c r="DQ1341" s="57">
        <v>4340.2053825558933</v>
      </c>
      <c r="DR1341" s="57">
        <v>4320.1545238480321</v>
      </c>
      <c r="DS1341" s="57">
        <v>4565.6794929349117</v>
      </c>
      <c r="DT1341" s="57">
        <v>4525.5699574089422</v>
      </c>
      <c r="DU1341" s="57">
        <v>4540.3608830573557</v>
      </c>
      <c r="DV1341" s="60">
        <f>[2]CAMEROUN!EA2097</f>
        <v>4742.0924109346934</v>
      </c>
      <c r="DW1341" s="61">
        <f>[2]CAMEROUN!EB2097</f>
        <v>4691.1314752401977</v>
      </c>
      <c r="DX1341" s="62">
        <f>[2]CAMEROUN!EC2097</f>
        <v>4515.7235639775263</v>
      </c>
      <c r="DZ1341" s="57">
        <f>[2]CAMEROUN!EE2097</f>
        <v>4907.8839832474414</v>
      </c>
      <c r="EC1341" s="57">
        <f>[2]CAMEROUN!EH2097</f>
        <v>5136.4349513537572</v>
      </c>
      <c r="EF1341" s="57">
        <f>[2]CAMEROUN!EK2097</f>
        <v>5485.0770244624973</v>
      </c>
      <c r="EI1341" s="57">
        <f>[2]CAMEROUN!EN2097</f>
        <v>5754.9213822822267</v>
      </c>
      <c r="EL1341" s="57">
        <f>[2]CAMEROUN!EQ2097</f>
        <v>6052.8234697414382</v>
      </c>
      <c r="EO1341" s="57">
        <f>[2]CAMEROUN!ET2097</f>
        <v>6470.8119907023829</v>
      </c>
    </row>
    <row r="1342" spans="1:146" ht="15.5" x14ac:dyDescent="0.35">
      <c r="A1342" s="56" t="s">
        <v>488</v>
      </c>
      <c r="B1342" s="57">
        <f>[7]RCA!D2029</f>
        <v>38.14</v>
      </c>
      <c r="C1342" s="57">
        <f>[7]RCA!E2029</f>
        <v>40.629999999999995</v>
      </c>
      <c r="D1342" s="57">
        <f>[7]RCA!F2029</f>
        <v>40.74</v>
      </c>
      <c r="E1342" s="57">
        <f>[7]RCA!G2029</f>
        <v>43.230000000000004</v>
      </c>
      <c r="F1342" s="57">
        <f>[7]RCA!H2029</f>
        <v>36.287000000000006</v>
      </c>
      <c r="G1342" s="57">
        <f>[7]RCA!I2029</f>
        <v>33.744</v>
      </c>
      <c r="H1342" s="57">
        <f>[7]RCA!J2029</f>
        <v>28.368999999999996</v>
      </c>
      <c r="I1342" s="57">
        <f>[7]RCA!K2029</f>
        <v>35.430999999999997</v>
      </c>
      <c r="J1342" s="57">
        <f>[7]RCA!L2029</f>
        <v>51.499999999999993</v>
      </c>
      <c r="K1342" s="57">
        <f>[7]RCA!M2029</f>
        <v>33.15455</v>
      </c>
      <c r="L1342" s="57">
        <f>[7]RCA!N2029</f>
        <v>45.0383</v>
      </c>
      <c r="M1342" s="57">
        <f>[7]RCA!O2029</f>
        <v>56.272174</v>
      </c>
      <c r="N1342" s="57">
        <f>[7]RCA!P2029</f>
        <v>59.73599999999999</v>
      </c>
      <c r="O1342" s="57">
        <f>[7]RCA!Q2029</f>
        <v>60.58700000000001</v>
      </c>
      <c r="P1342" s="57">
        <f>[7]RCA!R2029</f>
        <v>63.155163999999999</v>
      </c>
      <c r="Q1342" s="57">
        <f>[7]RCA!S2029</f>
        <v>78.505053825000005</v>
      </c>
      <c r="R1342" s="57">
        <f>[7]RCA!T2029</f>
        <v>53.687033972000002</v>
      </c>
      <c r="S1342" s="57">
        <f>[7]RCA!U2029</f>
        <v>55.775055229752802</v>
      </c>
      <c r="T1342" s="57">
        <f>[7]RCA!V2029</f>
        <v>58.579996126000005</v>
      </c>
      <c r="U1342" s="57">
        <f>[7]RCA!W2029</f>
        <v>73.262173933700964</v>
      </c>
      <c r="V1342" s="57">
        <f>[7]RCA!X2029</f>
        <v>83.561147125000005</v>
      </c>
      <c r="W1342" s="57">
        <f>[7]RCA!Y2029</f>
        <v>92.506999999999991</v>
      </c>
      <c r="X1342" s="58">
        <f>[7]RCA!Z2029</f>
        <v>100.83839868265771</v>
      </c>
      <c r="Y1342" s="58">
        <f>[7]RCA!AA2029</f>
        <v>114.20631299999999</v>
      </c>
      <c r="Z1342" s="57">
        <f>[7]RCA!AB2029</f>
        <v>111.84898859470273</v>
      </c>
      <c r="AA1342" s="57">
        <f>[7]RCA!AC2029</f>
        <v>127.80000000000001</v>
      </c>
      <c r="AB1342" s="57">
        <v>139.04522699999998</v>
      </c>
      <c r="AC1342" s="57">
        <v>85.544366602019934</v>
      </c>
      <c r="AD1342" s="57">
        <v>86.157020875610542</v>
      </c>
      <c r="AE1342" s="57">
        <f>[7]RCA!AD2029</f>
        <v>43.205273733999995</v>
      </c>
      <c r="AF1342" s="57">
        <v>58.087985718104306</v>
      </c>
      <c r="AG1342" s="57">
        <v>50.477796571310002</v>
      </c>
      <c r="AH1342" s="57">
        <v>40.715070360314115</v>
      </c>
      <c r="AI1342" s="57">
        <v>40.441512235062071</v>
      </c>
      <c r="AJ1342" s="58">
        <f>[7]RCA!AE2029</f>
        <v>41.784235709227339</v>
      </c>
      <c r="AK1342" s="58">
        <v>63.22477291179375</v>
      </c>
      <c r="AL1342" s="58">
        <v>64.261697924110308</v>
      </c>
      <c r="AM1342" s="58">
        <v>64.261697924110322</v>
      </c>
      <c r="AN1342" s="58">
        <v>64.261697924110322</v>
      </c>
      <c r="AO1342" s="58">
        <f>[7]RCA!AF2029</f>
        <v>66.499999999999986</v>
      </c>
      <c r="AP1342" s="58">
        <v>80.679150825544426</v>
      </c>
      <c r="AQ1342" s="58">
        <v>82.482723982052875</v>
      </c>
      <c r="AR1342" s="58">
        <v>84.028442436729335</v>
      </c>
      <c r="AS1342" s="58">
        <f>[7]RCA!AJ2029</f>
        <v>62.857078205975441</v>
      </c>
      <c r="AT1342" s="58">
        <v>102.20126639295559</v>
      </c>
      <c r="AU1342" s="58">
        <v>103.35952030682199</v>
      </c>
      <c r="AV1342" s="58">
        <v>106.67842441505026</v>
      </c>
      <c r="AW1342" s="58">
        <v>106.67842441505026</v>
      </c>
      <c r="AX1342" s="58">
        <f>[7]RCA!AO2029</f>
        <v>93.478000000000009</v>
      </c>
      <c r="AY1342" s="58"/>
      <c r="AZ1342" s="58">
        <v>117.96203678951075</v>
      </c>
      <c r="BA1342" s="58">
        <v>89.966930177357284</v>
      </c>
      <c r="BB1342" s="58">
        <v>112.72351302133369</v>
      </c>
      <c r="BC1342" s="58">
        <v>94.944128423546715</v>
      </c>
      <c r="BD1342" s="58">
        <v>120.77663589009421</v>
      </c>
      <c r="BE1342" s="58">
        <v>105.65232081011138</v>
      </c>
      <c r="BF1342" s="58">
        <f>[7]RCA!AV2029</f>
        <v>112.38613338602073</v>
      </c>
      <c r="BG1342" s="58">
        <v>140.42378517122302</v>
      </c>
      <c r="BH1342" s="58">
        <v>135.90223296897167</v>
      </c>
      <c r="BI1342" s="58">
        <v>135.34857636565889</v>
      </c>
      <c r="BJ1342" s="58">
        <v>118.98911831967823</v>
      </c>
      <c r="BK1342" s="58">
        <v>124.39020366964986</v>
      </c>
      <c r="BL1342" s="58">
        <v>120.78826459554691</v>
      </c>
      <c r="BM1342" s="58">
        <v>124.39056519480934</v>
      </c>
      <c r="BN1342" s="58">
        <v>120.7882596220186</v>
      </c>
      <c r="BO1342" s="58">
        <f>[7]RCA!BE2029</f>
        <v>116.06746430326214</v>
      </c>
      <c r="BP1342" s="58">
        <v>139.18129439499825</v>
      </c>
      <c r="BQ1342" s="58">
        <v>139.18129439499825</v>
      </c>
      <c r="BR1342" s="58">
        <v>114.34025250361476</v>
      </c>
      <c r="BS1342" s="58">
        <v>106.29422257960151</v>
      </c>
      <c r="BT1342" s="58">
        <v>95.755160807938921</v>
      </c>
      <c r="BU1342" s="58">
        <v>92.016149627970776</v>
      </c>
      <c r="BV1342" s="58">
        <v>78.962961390960302</v>
      </c>
      <c r="BW1342" s="58">
        <v>117.65610007050026</v>
      </c>
      <c r="BX1342" s="58">
        <v>115.97477950696262</v>
      </c>
      <c r="BY1342" s="58">
        <v>79.989892071977309</v>
      </c>
      <c r="BZ1342" s="57">
        <v>110.47707800941278</v>
      </c>
      <c r="CA1342" s="58">
        <f>[7]RCA!BQ2029</f>
        <v>125.69999999999999</v>
      </c>
      <c r="CB1342" s="58">
        <v>111.85169064746883</v>
      </c>
      <c r="CC1342" s="58">
        <v>108.24258499467379</v>
      </c>
      <c r="CD1342" s="58">
        <v>99.436021202008163</v>
      </c>
      <c r="CE1342" s="58">
        <v>124.12306615164078</v>
      </c>
      <c r="CF1342" s="58">
        <v>122.08537691600647</v>
      </c>
      <c r="CG1342" s="58">
        <v>115.63901095301355</v>
      </c>
      <c r="CH1342" s="58">
        <v>131.40795503162408</v>
      </c>
      <c r="CI1342" s="58">
        <v>130.35734635392848</v>
      </c>
      <c r="CJ1342" s="57">
        <v>157.44885418837941</v>
      </c>
      <c r="CK1342" s="57">
        <v>157.08940213499099</v>
      </c>
      <c r="CL1342" s="58">
        <f>[7]RCA!CB2029</f>
        <v>125.89999999999999</v>
      </c>
      <c r="CM1342" s="58">
        <v>172.49160909587224</v>
      </c>
      <c r="CN1342" s="58">
        <v>138.30647288260911</v>
      </c>
      <c r="CO1342" s="58">
        <v>138.33567457046149</v>
      </c>
      <c r="CP1342" s="58">
        <v>140.48626287037638</v>
      </c>
      <c r="CQ1342" s="58">
        <v>137.28264689494432</v>
      </c>
      <c r="CR1342" s="58">
        <v>128.38009901485287</v>
      </c>
      <c r="CS1342" s="58">
        <v>122.59738445328199</v>
      </c>
      <c r="CT1342" s="58">
        <v>129.5326882018995</v>
      </c>
      <c r="CU1342" s="58">
        <v>132.86895600341805</v>
      </c>
      <c r="CV1342" s="58">
        <v>127.05005661358385</v>
      </c>
      <c r="CW1342" s="58">
        <v>130.52797456142412</v>
      </c>
      <c r="CX1342" s="58">
        <v>126.12868840136245</v>
      </c>
      <c r="CY1342" s="58">
        <v>130.08577902217036</v>
      </c>
      <c r="CZ1342" s="58">
        <v>132.85665577736177</v>
      </c>
      <c r="DA1342" s="58">
        <f>[7]RCA!CN2029</f>
        <v>119.00000000000003</v>
      </c>
      <c r="DB1342" s="57">
        <v>130.74800282458099</v>
      </c>
      <c r="DC1342" s="57">
        <v>133.40681878416197</v>
      </c>
      <c r="DD1342" s="57">
        <v>135.99532465385983</v>
      </c>
      <c r="DE1342" s="57">
        <v>128.12581849509976</v>
      </c>
      <c r="DF1342" s="57">
        <v>130.87044500069919</v>
      </c>
      <c r="DG1342" s="57">
        <v>133.40647130182487</v>
      </c>
      <c r="DH1342" s="57">
        <v>104.03172631504366</v>
      </c>
      <c r="DI1342" s="57">
        <v>112.68621464550289</v>
      </c>
      <c r="DJ1342" s="57">
        <v>117.47248312537909</v>
      </c>
      <c r="DK1342" s="57">
        <v>118.42781829768488</v>
      </c>
      <c r="DL1342" s="57">
        <v>130.77474726667745</v>
      </c>
      <c r="DM1342" s="57">
        <v>135.64338912344692</v>
      </c>
      <c r="DN1342" s="59">
        <f>[7]RCA!DA2029</f>
        <v>135.28</v>
      </c>
      <c r="DO1342" s="57">
        <v>135.64338912344692</v>
      </c>
      <c r="DP1342" s="57">
        <v>152.50064999999998</v>
      </c>
      <c r="DQ1342" s="57">
        <v>160.52699999999999</v>
      </c>
      <c r="DR1342" s="57">
        <v>168.55334999999999</v>
      </c>
      <c r="DS1342" s="57">
        <v>151.46044749999999</v>
      </c>
      <c r="DT1342" s="57">
        <v>159.43205</v>
      </c>
      <c r="DU1342" s="57">
        <v>159.66104965262213</v>
      </c>
      <c r="DV1342" s="60">
        <f>[7]RCA!DN2029</f>
        <v>183.16471763768072</v>
      </c>
      <c r="DW1342" s="61">
        <f>[7]RCA!DM2029</f>
        <v>174.44258822636257</v>
      </c>
      <c r="DX1342" s="62">
        <f>[7]RCA!DN2029</f>
        <v>183.16471763768072</v>
      </c>
      <c r="DZ1342" s="57">
        <f>[7]RCA!DP2029</f>
        <v>197.96042650441797</v>
      </c>
      <c r="EC1342" s="57">
        <f>[7]RCA!DS2029</f>
        <v>215.98461039521311</v>
      </c>
      <c r="EF1342" s="57">
        <f>[7]RCA!DV2029</f>
        <v>231.04940163785369</v>
      </c>
      <c r="EI1342" s="57">
        <f>[7]RCA!DY2029</f>
        <v>248.72360577141643</v>
      </c>
      <c r="EL1342" s="57">
        <f>[7]RCA!EB2029</f>
        <v>268.17459165215035</v>
      </c>
      <c r="EO1342" s="57">
        <f>[7]RCA!EE2029</f>
        <v>289.77106247325463</v>
      </c>
    </row>
    <row r="1343" spans="1:146" ht="15.5" x14ac:dyDescent="0.35">
      <c r="A1343" s="56" t="s">
        <v>483</v>
      </c>
      <c r="B1343" s="57">
        <f>[3]CONGO!D1979</f>
        <v>88</v>
      </c>
      <c r="C1343" s="57">
        <f>[3]CONGO!E1979</f>
        <v>84.5</v>
      </c>
      <c r="D1343" s="57">
        <f>[3]CONGO!F1979</f>
        <v>82.5</v>
      </c>
      <c r="E1343" s="57">
        <f>[3]CONGO!G1979</f>
        <v>86.5</v>
      </c>
      <c r="F1343" s="57">
        <f>[3]CONGO!H1979</f>
        <v>87.216200000000015</v>
      </c>
      <c r="G1343" s="57">
        <f>[3]CONGO!I1979</f>
        <v>85.47399999999999</v>
      </c>
      <c r="H1343" s="57">
        <f>[3]CONGO!J1979</f>
        <v>89.179999999999993</v>
      </c>
      <c r="I1343" s="57">
        <f>[3]CONGO!K1979</f>
        <v>81.295999999999992</v>
      </c>
      <c r="J1343" s="57">
        <f>[3]CONGO!L1979</f>
        <v>118.39999999999999</v>
      </c>
      <c r="K1343" s="57">
        <f>[3]CONGO!M1979</f>
        <v>144.55000000000001</v>
      </c>
      <c r="L1343" s="57">
        <f>[3]CONGO!N1979</f>
        <v>105.52900000000001</v>
      </c>
      <c r="M1343" s="57">
        <f>[3]CONGO!O1979</f>
        <v>119.31499999999998</v>
      </c>
      <c r="N1343" s="57">
        <f>[3]CONGO!P1979</f>
        <v>140.25</v>
      </c>
      <c r="O1343" s="57">
        <f>[3]CONGO!Q1979</f>
        <v>136.39299999999997</v>
      </c>
      <c r="P1343" s="57">
        <f>[3]CONGO!R1979</f>
        <v>197.31445000000005</v>
      </c>
      <c r="Q1343" s="57">
        <f>[3]CONGO!S1979</f>
        <v>174.22099999999998</v>
      </c>
      <c r="R1343" s="57">
        <f>[3]CONGO!T1979</f>
        <v>182.04719999999998</v>
      </c>
      <c r="S1343" s="57">
        <f>[3]CONGO!U1979</f>
        <v>207.57999999999996</v>
      </c>
      <c r="T1343" s="57">
        <f>[3]CONGO!V1979</f>
        <v>220.02802733939706</v>
      </c>
      <c r="U1343" s="57">
        <f>[3]CONGO!W1979</f>
        <v>260.99998051733331</v>
      </c>
      <c r="V1343" s="57">
        <f>[3]CONGO!X1979</f>
        <v>279.73486275600004</v>
      </c>
      <c r="W1343" s="57">
        <f>[3]CONGO!Y1979</f>
        <v>330.60010143999995</v>
      </c>
      <c r="X1343" s="58">
        <f>[3]CONGO!Z1979</f>
        <v>389.46000070080004</v>
      </c>
      <c r="Y1343" s="58">
        <f>[3]CONGO!AA1979</f>
        <v>441.99999999999989</v>
      </c>
      <c r="Z1343" s="57">
        <f>[3]CONGO!AB1979</f>
        <v>575.80000000000007</v>
      </c>
      <c r="AA1343" s="57">
        <f>[3]CONGO!AC1979</f>
        <v>675.1022405317774</v>
      </c>
      <c r="AB1343" s="57">
        <v>733.38849230855237</v>
      </c>
      <c r="AC1343" s="57">
        <v>772.04236511988574</v>
      </c>
      <c r="AD1343" s="57">
        <v>774.15421087986715</v>
      </c>
      <c r="AE1343" s="57">
        <f>[3]CONGO!AH1979</f>
        <v>777.61389163600006</v>
      </c>
      <c r="AF1343" s="57">
        <v>998.99984435845147</v>
      </c>
      <c r="AG1343" s="57">
        <v>998.99984435845147</v>
      </c>
      <c r="AH1343" s="57">
        <v>997.44538743287819</v>
      </c>
      <c r="AI1343" s="57">
        <v>990.6826713235871</v>
      </c>
      <c r="AJ1343" s="58">
        <f>[3]CONGO!AM1979</f>
        <v>858.99378017687445</v>
      </c>
      <c r="AK1343" s="58">
        <v>1006.0118137018795</v>
      </c>
      <c r="AL1343" s="58">
        <v>969.51181370187953</v>
      </c>
      <c r="AM1343" s="58">
        <v>969.51181370187953</v>
      </c>
      <c r="AN1343" s="58">
        <v>969.51181370187953</v>
      </c>
      <c r="AO1343" s="58">
        <f>[3]CONGO!AR1979</f>
        <v>910.01200000000006</v>
      </c>
      <c r="AP1343" s="58">
        <v>1082.1209999999999</v>
      </c>
      <c r="AQ1343" s="58">
        <v>972.90472651111111</v>
      </c>
      <c r="AR1343" s="58">
        <v>1082.0519999999999</v>
      </c>
      <c r="AS1343" s="58">
        <f>[3]CONGO!AV1979</f>
        <v>831</v>
      </c>
      <c r="AT1343" s="58">
        <v>908.87650264342255</v>
      </c>
      <c r="AU1343" s="58">
        <v>840.51063409016149</v>
      </c>
      <c r="AV1343" s="58">
        <v>775.23375624885296</v>
      </c>
      <c r="AW1343" s="58">
        <v>773.10453204222972</v>
      </c>
      <c r="AX1343" s="58">
        <f>[3]CONGO!BA1979</f>
        <v>735.99999999999989</v>
      </c>
      <c r="AY1343" s="58"/>
      <c r="AZ1343" s="58">
        <v>773.33331346926741</v>
      </c>
      <c r="BA1343" s="58">
        <v>795.10984922030502</v>
      </c>
      <c r="BB1343" s="58">
        <v>771.77149535181866</v>
      </c>
      <c r="BC1343" s="58">
        <v>768.72459734319693</v>
      </c>
      <c r="BD1343" s="58">
        <v>620.10017344340861</v>
      </c>
      <c r="BE1343" s="58">
        <v>627.85822037491198</v>
      </c>
      <c r="BF1343" s="58">
        <f>[3]CONGO!BI1979</f>
        <v>594.09999999999991</v>
      </c>
      <c r="BG1343" s="58">
        <v>948.63596643295352</v>
      </c>
      <c r="BH1343" s="58">
        <v>948.63596643295352</v>
      </c>
      <c r="BI1343" s="58">
        <v>757.81409404861029</v>
      </c>
      <c r="BJ1343" s="58">
        <v>757.81409404861029</v>
      </c>
      <c r="BK1343" s="58">
        <v>754.53925055285117</v>
      </c>
      <c r="BL1343" s="58">
        <v>754.53925055285117</v>
      </c>
      <c r="BM1343" s="58">
        <v>753.91229473402996</v>
      </c>
      <c r="BN1343" s="58">
        <v>753.91229473402996</v>
      </c>
      <c r="BO1343" s="58">
        <f>[3]CONGO!BR1979</f>
        <v>701.24261480512246</v>
      </c>
      <c r="BP1343" s="58">
        <v>954.59193335431985</v>
      </c>
      <c r="BQ1343" s="58">
        <v>954.59193335431985</v>
      </c>
      <c r="BR1343" s="58">
        <v>555.22983757881605</v>
      </c>
      <c r="BS1343" s="58">
        <v>599.66974550290752</v>
      </c>
      <c r="BT1343" s="58">
        <v>549.29464438655452</v>
      </c>
      <c r="BU1343" s="58">
        <v>462.34156516660039</v>
      </c>
      <c r="BV1343" s="58">
        <v>430.07533180238283</v>
      </c>
      <c r="BW1343" s="58">
        <v>525.50221281421204</v>
      </c>
      <c r="BX1343" s="58">
        <v>553.47947890285991</v>
      </c>
      <c r="BY1343" s="58">
        <v>507.02498994922843</v>
      </c>
      <c r="BZ1343" s="57">
        <v>602.82667846762399</v>
      </c>
      <c r="CA1343" s="58">
        <f>[3]CONGO!CD1979</f>
        <v>622.7342294406667</v>
      </c>
      <c r="CB1343" s="58">
        <v>813.90992240077185</v>
      </c>
      <c r="CC1343" s="58">
        <v>797.16936572063855</v>
      </c>
      <c r="CD1343" s="58">
        <v>653.52364734711512</v>
      </c>
      <c r="CE1343" s="58">
        <v>730.83047564359333</v>
      </c>
      <c r="CF1343" s="58">
        <v>715.79870288304937</v>
      </c>
      <c r="CG1343" s="58">
        <v>639.37243386235548</v>
      </c>
      <c r="CH1343" s="58">
        <v>718.35864211447699</v>
      </c>
      <c r="CI1343" s="58">
        <v>705.54225476442434</v>
      </c>
      <c r="CJ1343" s="57">
        <v>744.27811132439331</v>
      </c>
      <c r="CK1343" s="57">
        <v>730.92861050381339</v>
      </c>
      <c r="CL1343" s="58">
        <f>[3]CONGO!CO1979</f>
        <v>579.74500204124604</v>
      </c>
      <c r="CM1343" s="58">
        <v>849.95089522737271</v>
      </c>
      <c r="CN1343" s="58">
        <v>819.42632866224392</v>
      </c>
      <c r="CO1343" s="58">
        <v>817.86626264341589</v>
      </c>
      <c r="CP1343" s="58">
        <v>807.48597042003053</v>
      </c>
      <c r="CQ1343" s="58">
        <v>811.37050243518979</v>
      </c>
      <c r="CR1343" s="58">
        <v>814.01494916583056</v>
      </c>
      <c r="CS1343" s="58">
        <v>802.21616035578518</v>
      </c>
      <c r="CT1343" s="58">
        <v>792.50126106378411</v>
      </c>
      <c r="CU1343" s="58">
        <v>783.86001895355867</v>
      </c>
      <c r="CV1343" s="58">
        <v>835.83609938775066</v>
      </c>
      <c r="CW1343" s="58">
        <v>838.49302428805822</v>
      </c>
      <c r="CX1343" s="58">
        <v>864.07048104262662</v>
      </c>
      <c r="CY1343" s="58">
        <v>867.61124613528466</v>
      </c>
      <c r="CZ1343" s="58">
        <v>785.53961029570519</v>
      </c>
      <c r="DA1343" s="58">
        <f>[3]CONGO!DA1979</f>
        <v>789.11370061294917</v>
      </c>
      <c r="DB1343" s="57">
        <v>1002.4058749849357</v>
      </c>
      <c r="DC1343" s="57">
        <v>994.86136739957271</v>
      </c>
      <c r="DD1343" s="57">
        <v>984.15503440336295</v>
      </c>
      <c r="DE1343" s="57">
        <v>869.3312095672735</v>
      </c>
      <c r="DF1343" s="57">
        <v>857.81264708688741</v>
      </c>
      <c r="DG1343" s="57">
        <v>840.84157236808926</v>
      </c>
      <c r="DH1343" s="57">
        <v>881.00933060157331</v>
      </c>
      <c r="DI1343" s="57">
        <v>871.76969585263737</v>
      </c>
      <c r="DJ1343" s="57">
        <v>850.74452787397922</v>
      </c>
      <c r="DK1343" s="57">
        <v>892.23371869434163</v>
      </c>
      <c r="DL1343" s="57">
        <v>892.30695207652559</v>
      </c>
      <c r="DM1343" s="57">
        <v>850.75313985257276</v>
      </c>
      <c r="DN1343" s="59">
        <f>[3]CONGO!DN1979</f>
        <v>875.03099999999995</v>
      </c>
      <c r="DO1343" s="57">
        <v>850.75313985257276</v>
      </c>
      <c r="DP1343" s="57">
        <v>1114.2473095652454</v>
      </c>
      <c r="DQ1343" s="57">
        <v>1114.2538193475157</v>
      </c>
      <c r="DR1343" s="57">
        <v>1113.5872345819205</v>
      </c>
      <c r="DS1343" s="57">
        <v>1105.9979233905276</v>
      </c>
      <c r="DT1343" s="57">
        <v>1094.0634623227354</v>
      </c>
      <c r="DU1343" s="57">
        <v>1038.9105234975325</v>
      </c>
      <c r="DV1343" s="60">
        <f>[3]CONGO!DX1979</f>
        <v>952.93709619361664</v>
      </c>
      <c r="DW1343" s="61">
        <f>[3]CONGO!DY1979</f>
        <v>946.14234591049387</v>
      </c>
      <c r="DX1343" s="62">
        <f>[3]CONGO!DZ1979</f>
        <v>925.81747035162709</v>
      </c>
      <c r="DZ1343" s="57">
        <f>[3]CONGO!EB1979</f>
        <v>1004.3433959689269</v>
      </c>
      <c r="EC1343" s="57">
        <f>[3]CONGO!EE1979</f>
        <v>1109.7503821954713</v>
      </c>
      <c r="EF1343" s="57">
        <f>[3]CONGO!EH1979</f>
        <v>1192.4119899902244</v>
      </c>
      <c r="EI1343" s="57">
        <f>[3]CONGO!EK1979</f>
        <v>1274.9564169613272</v>
      </c>
      <c r="EL1343" s="57">
        <f>[3]CONGO!EN1979</f>
        <v>1376.3123198474775</v>
      </c>
      <c r="EO1343" s="57">
        <f>[3]CONGO!EQ1979</f>
        <v>1441.5100428784181</v>
      </c>
    </row>
    <row r="1344" spans="1:146" ht="15.5" x14ac:dyDescent="0.35">
      <c r="A1344" s="56" t="s">
        <v>484</v>
      </c>
      <c r="B1344" s="57" t="e">
        <f>[4]GABON!D2325+[4]GABON!D2326</f>
        <v>#VALUE!</v>
      </c>
      <c r="C1344" s="57" t="e">
        <f>[4]GABON!E2325+[4]GABON!E2326</f>
        <v>#VALUE!</v>
      </c>
      <c r="D1344" s="57" t="e">
        <f>[4]GABON!F2325+[4]GABON!F2326</f>
        <v>#VALUE!</v>
      </c>
      <c r="E1344" s="57">
        <f>[4]GABON!G2325+[4]GABON!G2326</f>
        <v>221</v>
      </c>
      <c r="F1344" s="57">
        <f>[4]GABON!H2325+[4]GABON!H2326</f>
        <v>239.97200000000001</v>
      </c>
      <c r="G1344" s="57">
        <f>[4]GABON!I2325+[4]GABON!I2326</f>
        <v>214.84650800000003</v>
      </c>
      <c r="H1344" s="57" t="e">
        <f>[4]GABON!J2325+[4]GABON!J2326</f>
        <v>#VALUE!</v>
      </c>
      <c r="I1344" s="57" t="e">
        <f>[4]GABON!K2325+[4]GABON!K2326</f>
        <v>#VALUE!</v>
      </c>
      <c r="J1344" s="57" t="e">
        <f>[4]GABON!L2325+[4]GABON!L2326</f>
        <v>#VALUE!</v>
      </c>
      <c r="K1344" s="57" t="e">
        <f>[4]GABON!M2325+[4]GABON!M2326</f>
        <v>#VALUE!</v>
      </c>
      <c r="L1344" s="57" t="e">
        <f>[4]GABON!N2325+[4]GABON!N2326</f>
        <v>#VALUE!</v>
      </c>
      <c r="M1344" s="57" t="e">
        <f>[4]GABON!O2325+[4]GABON!O2326</f>
        <v>#VALUE!</v>
      </c>
      <c r="N1344" s="57" t="e">
        <f>[4]GABON!P2325+[4]GABON!P2326</f>
        <v>#VALUE!</v>
      </c>
      <c r="O1344" s="57" t="e">
        <f>[4]GABON!Q2325+[4]GABON!Q2326</f>
        <v>#VALUE!</v>
      </c>
      <c r="P1344" s="57" t="e">
        <f>[4]GABON!R2325+[4]GABON!R2326</f>
        <v>#VALUE!</v>
      </c>
      <c r="Q1344" s="57" t="e">
        <f>[4]GABON!S2325+[4]GABON!S2326</f>
        <v>#VALUE!</v>
      </c>
      <c r="R1344" s="57" t="e">
        <f>[4]GABON!T2325+[4]GABON!T2326</f>
        <v>#VALUE!</v>
      </c>
      <c r="S1344" s="57" t="e">
        <f>[4]GABON!U2325+[4]GABON!U2326</f>
        <v>#VALUE!</v>
      </c>
      <c r="T1344" s="57" t="e">
        <f>[4]GABON!V2325+[4]GABON!V2326</f>
        <v>#VALUE!</v>
      </c>
      <c r="U1344" s="57" t="e">
        <f>[4]GABON!W2325+[4]GABON!W2326</f>
        <v>#VALUE!</v>
      </c>
      <c r="V1344" s="57" t="e">
        <f>[4]GABON!X2325+[4]GABON!X2326</f>
        <v>#VALUE!</v>
      </c>
      <c r="W1344" s="57" t="e">
        <f>[4]GABON!Y2325+[4]GABON!Y2326</f>
        <v>#VALUE!</v>
      </c>
      <c r="X1344" s="58" t="e">
        <f>[4]GABON!Z2325+[4]GABON!Z2326</f>
        <v>#VALUE!</v>
      </c>
      <c r="Y1344" s="58" t="e">
        <f>[4]GABON!AA2325+[4]GABON!AA2326</f>
        <v>#VALUE!</v>
      </c>
      <c r="Z1344" s="57" t="e">
        <f>[4]GABON!AB2325+[4]GABON!AB2326</f>
        <v>#VALUE!</v>
      </c>
      <c r="AA1344" s="57" t="e">
        <f>[4]GABON!AC2325+[4]GABON!AC2326</f>
        <v>#VALUE!</v>
      </c>
      <c r="AB1344" s="57">
        <v>1281.6448449547822</v>
      </c>
      <c r="AC1344" s="57">
        <v>1281.6412228441243</v>
      </c>
      <c r="AD1344" s="57">
        <v>1281.6394484329562</v>
      </c>
      <c r="AE1344" s="57" t="e">
        <f>[4]GABON!AD2325+[4]GABON!AD2326</f>
        <v>#VALUE!</v>
      </c>
      <c r="AF1344" s="57">
        <v>1392.2099999999998</v>
      </c>
      <c r="AG1344" s="57">
        <v>1375.21</v>
      </c>
      <c r="AH1344" s="57">
        <v>1375.21</v>
      </c>
      <c r="AI1344" s="57">
        <v>1375.21</v>
      </c>
      <c r="AJ1344" s="58" t="e">
        <f>[4]GABON!AE2325+[4]GABON!AE2326</f>
        <v>#VALUE!</v>
      </c>
      <c r="AK1344" s="58">
        <v>1282.3816200904087</v>
      </c>
      <c r="AL1344" s="58">
        <v>1293.2350000000001</v>
      </c>
      <c r="AM1344" s="58">
        <v>1293.2350000000001</v>
      </c>
      <c r="AN1344" s="58">
        <v>1293.2350000000001</v>
      </c>
      <c r="AO1344" s="58" t="e">
        <f>[4]GABON!AF2325+[4]GABON!AF2326</f>
        <v>#VALUE!</v>
      </c>
      <c r="AP1344" s="58">
        <v>1443.1569999999999</v>
      </c>
      <c r="AQ1344" s="58">
        <v>1443.1569999999999</v>
      </c>
      <c r="AR1344" s="58">
        <v>1443.1569999999999</v>
      </c>
      <c r="AS1344" s="58" t="e">
        <f>[4]GABON!AJ2325+[4]GABON!AJ2326</f>
        <v>#VALUE!</v>
      </c>
      <c r="AT1344" s="58">
        <v>1378.0487102735069</v>
      </c>
      <c r="AU1344" s="58">
        <v>1117.5736791173442</v>
      </c>
      <c r="AV1344" s="58">
        <v>1131.220792545133</v>
      </c>
      <c r="AW1344" s="58">
        <v>1131.220792545133</v>
      </c>
      <c r="AX1344" s="58" t="e">
        <f>[4]GABON!AO2325+[4]GABON!AO2326</f>
        <v>#VALUE!</v>
      </c>
      <c r="AY1344" s="58"/>
      <c r="AZ1344" s="58">
        <v>1260.4029683027431</v>
      </c>
      <c r="BA1344" s="58">
        <v>1252.8329762718474</v>
      </c>
      <c r="BB1344" s="58">
        <v>971.99596308877949</v>
      </c>
      <c r="BC1344" s="58">
        <v>871.56918065959485</v>
      </c>
      <c r="BD1344" s="58">
        <v>1047.0403832025545</v>
      </c>
      <c r="BE1344" s="58">
        <v>869.86293428199315</v>
      </c>
      <c r="BF1344" s="58" t="e">
        <f>[4]GABON!AV2325+[4]GABON!AV2326</f>
        <v>#VALUE!</v>
      </c>
      <c r="BG1344" s="58">
        <v>1421.368302028744</v>
      </c>
      <c r="BH1344" s="58">
        <v>1384.6397431822197</v>
      </c>
      <c r="BI1344" s="58">
        <v>1140.5664106438401</v>
      </c>
      <c r="BJ1344" s="58">
        <v>1138.1802096671186</v>
      </c>
      <c r="BK1344" s="58">
        <v>1146.6102491624738</v>
      </c>
      <c r="BL1344" s="58">
        <v>1151.3148929200345</v>
      </c>
      <c r="BM1344" s="58">
        <v>1148.4389041262925</v>
      </c>
      <c r="BN1344" s="58">
        <v>1153.1435478838534</v>
      </c>
      <c r="BO1344" s="58" t="e">
        <f>[4]GABON!BE2325+[4]GABON!BE2326</f>
        <v>#VALUE!</v>
      </c>
      <c r="BP1344" s="58">
        <v>1478.133560632939</v>
      </c>
      <c r="BQ1344" s="58">
        <v>1421.368302028744</v>
      </c>
      <c r="BR1344" s="58">
        <v>1028.6974949303328</v>
      </c>
      <c r="BS1344" s="58">
        <v>1028.6974949303328</v>
      </c>
      <c r="BT1344" s="58">
        <v>1060.1668548787527</v>
      </c>
      <c r="BU1344" s="58">
        <v>1060.1507151736705</v>
      </c>
      <c r="BV1344" s="58">
        <v>918.15715265688073</v>
      </c>
      <c r="BW1344" s="58">
        <v>1195.7052085761279</v>
      </c>
      <c r="BX1344" s="58">
        <v>1112.011492302031</v>
      </c>
      <c r="BY1344" s="58">
        <v>1053.512331723791</v>
      </c>
      <c r="BZ1344" s="57">
        <v>954.43954638857122</v>
      </c>
      <c r="CA1344" s="58" t="e">
        <f>[4]GABON!BQ2325+[4]GABON!BQ2326</f>
        <v>#VALUE!</v>
      </c>
      <c r="CB1344" s="58">
        <v>1468.0750477898373</v>
      </c>
      <c r="CC1344" s="58">
        <v>1454.6157908807345</v>
      </c>
      <c r="CD1344" s="58">
        <v>1191.9188482368229</v>
      </c>
      <c r="CE1344" s="58">
        <v>1127.739132662947</v>
      </c>
      <c r="CF1344" s="58">
        <v>1065.9480855367462</v>
      </c>
      <c r="CG1344" s="58">
        <v>858.51810353463691</v>
      </c>
      <c r="CH1344" s="58">
        <v>1209.0804343224315</v>
      </c>
      <c r="CI1344" s="58">
        <v>1074.6612805624191</v>
      </c>
      <c r="CJ1344" s="57">
        <v>1240.6730645794794</v>
      </c>
      <c r="CK1344" s="57">
        <v>1184.3454224670575</v>
      </c>
      <c r="CL1344" s="58" t="e">
        <f>[4]GABON!CB2325+[4]GABON!CB2326</f>
        <v>#VALUE!</v>
      </c>
      <c r="CM1344" s="58">
        <v>1367.786433393419</v>
      </c>
      <c r="CN1344" s="58">
        <v>1315.4607037189605</v>
      </c>
      <c r="CO1344" s="58">
        <v>1317.9311566940162</v>
      </c>
      <c r="CP1344" s="58">
        <v>1349.9370605227987</v>
      </c>
      <c r="CQ1344" s="58">
        <v>1309.9913651680149</v>
      </c>
      <c r="CR1344" s="58">
        <v>1329.5952857752829</v>
      </c>
      <c r="CS1344" s="58">
        <v>1223.7886711410938</v>
      </c>
      <c r="CT1344" s="58">
        <v>1216.8294390524366</v>
      </c>
      <c r="CU1344" s="58">
        <v>1194.2285712225209</v>
      </c>
      <c r="CV1344" s="58">
        <v>1325.7087474268606</v>
      </c>
      <c r="CW1344" s="58">
        <v>1324.2037960453863</v>
      </c>
      <c r="CX1344" s="58">
        <v>1324.3892866612618</v>
      </c>
      <c r="CY1344" s="58">
        <v>1325.7703479124548</v>
      </c>
      <c r="CZ1344" s="58">
        <v>1327.6895538888045</v>
      </c>
      <c r="DA1344" s="58" t="e">
        <f>[4]GABON!CN2325+[4]GABON!CN2326</f>
        <v>#VALUE!</v>
      </c>
      <c r="DB1344" s="57">
        <v>1341.1076608347587</v>
      </c>
      <c r="DC1344" s="57">
        <v>1324.4775823414764</v>
      </c>
      <c r="DD1344" s="57">
        <v>1290.829298507743</v>
      </c>
      <c r="DE1344" s="57">
        <v>1374.2765754147433</v>
      </c>
      <c r="DF1344" s="57">
        <v>1347.4260709759214</v>
      </c>
      <c r="DG1344" s="57">
        <v>1312.4739897873421</v>
      </c>
      <c r="DH1344" s="57">
        <v>1366.6629573435598</v>
      </c>
      <c r="DI1344" s="57">
        <v>1337.7692565234597</v>
      </c>
      <c r="DJ1344" s="57">
        <v>1301.5129611980633</v>
      </c>
      <c r="DK1344" s="57">
        <v>1354.3023315025696</v>
      </c>
      <c r="DL1344" s="57">
        <v>1336.5322095440472</v>
      </c>
      <c r="DM1344" s="57">
        <v>1301.7956851263805</v>
      </c>
      <c r="DN1344" s="59" t="e">
        <f>[4]GABON!DA2325+[4]GABON!DA2326</f>
        <v>#VALUE!</v>
      </c>
      <c r="DO1344" s="57">
        <v>1301.7956851263805</v>
      </c>
      <c r="DP1344" s="57">
        <v>1720.971233551644</v>
      </c>
      <c r="DQ1344" s="57">
        <v>1720.9604317759852</v>
      </c>
      <c r="DR1344" s="57">
        <v>1720.9623338042256</v>
      </c>
      <c r="DS1344" s="57">
        <v>1350.8396757533264</v>
      </c>
      <c r="DT1344" s="57">
        <v>1330.2081083307214</v>
      </c>
      <c r="DU1344" s="57">
        <v>1338.9032224510163</v>
      </c>
      <c r="DV1344" s="60" t="e">
        <f>[4]GABON!DK2325+[4]GABON!DK2326</f>
        <v>#VALUE!</v>
      </c>
      <c r="DW1344" s="61" t="e">
        <f>[4]GABON!DL2325+[4]GABON!DL2326</f>
        <v>#VALUE!</v>
      </c>
      <c r="DX1344" s="62" t="e">
        <f>[4]GABON!DM2325+[4]GABON!DM2326</f>
        <v>#VALUE!</v>
      </c>
      <c r="DZ1344" s="57" t="e">
        <f>[4]GABON!DO2325+[4]GABON!DO2326</f>
        <v>#VALUE!</v>
      </c>
      <c r="EC1344" s="57" t="e">
        <f>[4]GABON!DR2325+[4]GABON!DR2326</f>
        <v>#VALUE!</v>
      </c>
      <c r="EF1344" s="57" t="e">
        <f>[4]GABON!DU2325+[4]GABON!DU2326</f>
        <v>#VALUE!</v>
      </c>
      <c r="EI1344" s="57" t="e">
        <f>[4]GABON!DX2325+[4]GABON!DX2326</f>
        <v>#VALUE!</v>
      </c>
      <c r="EL1344" s="57" t="e">
        <f>[4]GABON!EA2325+[4]GABON!EA2326</f>
        <v>#VALUE!</v>
      </c>
      <c r="EO1344" s="57" t="e">
        <f>[4]GABON!ED2325+[4]GABON!ED2326</f>
        <v>#VALUE!</v>
      </c>
    </row>
    <row r="1345" spans="1:145" ht="15.5" x14ac:dyDescent="0.35">
      <c r="A1345" s="56" t="s">
        <v>485</v>
      </c>
      <c r="B1345" s="69">
        <f>[5]GUINEE!D1872</f>
        <v>8.3460000000000001</v>
      </c>
      <c r="C1345" s="69">
        <f>[5]GUINEE!E1872</f>
        <v>6.8089999999999993</v>
      </c>
      <c r="D1345" s="69">
        <f>[5]GUINEE!F1872</f>
        <v>5.8560000000000008</v>
      </c>
      <c r="E1345" s="69">
        <f>[5]GUINEE!G1872</f>
        <v>6.9909999999999997</v>
      </c>
      <c r="F1345" s="69">
        <f>[5]GUINEE!H1872</f>
        <v>7.5890000000000004</v>
      </c>
      <c r="G1345" s="69">
        <f>[5]GUINEE!I1872</f>
        <v>8.036999999999999</v>
      </c>
      <c r="H1345" s="69">
        <f>[5]GUINEE!J1872</f>
        <v>7.9780000000000015</v>
      </c>
      <c r="I1345" s="69">
        <f>[5]GUINEE!K1872</f>
        <v>10.1</v>
      </c>
      <c r="J1345" s="69">
        <f>[5]GUINEE!L1872</f>
        <v>11.148</v>
      </c>
      <c r="K1345" s="69">
        <f>[5]GUINEE!M1872</f>
        <v>11.870000000000001</v>
      </c>
      <c r="L1345" s="69">
        <f>[5]GUINEE!N1872</f>
        <v>23.088999999999999</v>
      </c>
      <c r="M1345" s="69">
        <f>[5]GUINEE!O1872</f>
        <v>21.688000036999998</v>
      </c>
      <c r="N1345" s="69">
        <f>[5]GUINEE!P1872</f>
        <v>23.619</v>
      </c>
      <c r="O1345" s="69">
        <f>[5]GUINEE!Q1872</f>
        <v>35.751160999999996</v>
      </c>
      <c r="P1345" s="69">
        <f>[5]GUINEE!R1872</f>
        <v>44.239000000000004</v>
      </c>
      <c r="Q1345" s="69">
        <f>[5]GUINEE!S1872</f>
        <v>52.022000000000006</v>
      </c>
      <c r="R1345" s="69">
        <f>[5]GUINEE!T1872</f>
        <v>61.453000000000003</v>
      </c>
      <c r="S1345" s="69">
        <f>[5]GUINEE!U1872</f>
        <v>73.188999999999993</v>
      </c>
      <c r="T1345" s="69">
        <f>[5]GUINEE!V1872</f>
        <v>102.64400000000001</v>
      </c>
      <c r="U1345" s="69">
        <f>[5]GUINEE!W1872</f>
        <v>140.99700000000001</v>
      </c>
      <c r="V1345" s="69">
        <f>[5]GUINEE!X1872</f>
        <v>211.16800000000001</v>
      </c>
      <c r="W1345" s="69">
        <f>[5]GUINEE!Y1872</f>
        <v>170.377627864</v>
      </c>
      <c r="X1345" s="70">
        <f>[5]GUINEE!Z1872</f>
        <v>195.93775924900001</v>
      </c>
      <c r="Y1345" s="70">
        <f>[5]GUINEE!AA1872</f>
        <v>212.429</v>
      </c>
      <c r="Z1345" s="69">
        <f>[5]GUINEE!AB1872</f>
        <v>209.59000000000003</v>
      </c>
      <c r="AA1345" s="69">
        <f>[5]GUINEE!AC1872</f>
        <v>342.17300000000006</v>
      </c>
      <c r="AB1345" s="69">
        <v>264.60999999999996</v>
      </c>
      <c r="AC1345" s="69">
        <v>264.60999999999996</v>
      </c>
      <c r="AD1345" s="69">
        <v>264.60999999999996</v>
      </c>
      <c r="AE1345" s="69">
        <f>[5]GUINEE!AD1872</f>
        <v>247.88499999999999</v>
      </c>
      <c r="AF1345" s="69">
        <v>281.38499999999999</v>
      </c>
      <c r="AG1345" s="69">
        <v>281.38499999999999</v>
      </c>
      <c r="AH1345" s="69">
        <v>269.03649999999999</v>
      </c>
      <c r="AI1345" s="69">
        <v>269.03649999999999</v>
      </c>
      <c r="AJ1345" s="70">
        <f>[5]GUINEE!AE1872</f>
        <v>368.74587897540812</v>
      </c>
      <c r="AK1345" s="70">
        <v>419.52699999999999</v>
      </c>
      <c r="AL1345" s="70">
        <v>327.27</v>
      </c>
      <c r="AM1345" s="70">
        <v>327.27</v>
      </c>
      <c r="AN1345" s="70">
        <v>327.27</v>
      </c>
      <c r="AO1345" s="70">
        <f>[5]GUINEE!AF1872</f>
        <v>403.84500892603802</v>
      </c>
      <c r="AP1345" s="70">
        <v>339.76220894974688</v>
      </c>
      <c r="AQ1345" s="70">
        <v>307.77841612322192</v>
      </c>
      <c r="AR1345" s="70">
        <v>313.12270454709932</v>
      </c>
      <c r="AS1345" s="70">
        <f>[5]GUINEE!AJ1872</f>
        <v>316.91957085320496</v>
      </c>
      <c r="AT1345" s="70">
        <v>406.45</v>
      </c>
      <c r="AU1345" s="70">
        <v>403.83508501606701</v>
      </c>
      <c r="AV1345" s="70">
        <v>244.42511515595135</v>
      </c>
      <c r="AW1345" s="70">
        <v>244.42511515595135</v>
      </c>
      <c r="AX1345" s="70">
        <f>[5]GUINEE!AO1872</f>
        <v>250.26805454799998</v>
      </c>
      <c r="AY1345" s="70"/>
      <c r="AZ1345" s="70">
        <v>360.71415583378956</v>
      </c>
      <c r="BA1345" s="70">
        <v>356.67579395421257</v>
      </c>
      <c r="BB1345" s="70">
        <v>333.91415583378955</v>
      </c>
      <c r="BC1345" s="70">
        <v>329.87579395421255</v>
      </c>
      <c r="BD1345" s="70">
        <v>288.54525345284776</v>
      </c>
      <c r="BE1345" s="70">
        <v>247.84289926638266</v>
      </c>
      <c r="BF1345" s="70">
        <f>[5]GUINEE!AV1872</f>
        <v>268.40248246874995</v>
      </c>
      <c r="BG1345" s="70">
        <v>365.86668921212106</v>
      </c>
      <c r="BH1345" s="70">
        <v>365.86668921212106</v>
      </c>
      <c r="BI1345" s="70">
        <v>365.86668921212106</v>
      </c>
      <c r="BJ1345" s="70">
        <v>365.86668921212106</v>
      </c>
      <c r="BK1345" s="70">
        <v>323.98336456306055</v>
      </c>
      <c r="BL1345" s="70">
        <v>179.20001995699999</v>
      </c>
      <c r="BM1345" s="70">
        <v>323.98336456306055</v>
      </c>
      <c r="BN1345" s="70">
        <v>179.20001995699999</v>
      </c>
      <c r="BO1345" s="70">
        <f>[5]GUINEE!BE1872</f>
        <v>256.83353423369596</v>
      </c>
      <c r="BP1345" s="70">
        <v>323.11175532981184</v>
      </c>
      <c r="BQ1345" s="70">
        <v>323.11175532981184</v>
      </c>
      <c r="BR1345" s="70">
        <v>269.9360326527775</v>
      </c>
      <c r="BS1345" s="70">
        <v>263.52289129185357</v>
      </c>
      <c r="BT1345" s="70">
        <v>273.22965990638102</v>
      </c>
      <c r="BU1345" s="70">
        <v>266.89274238077115</v>
      </c>
      <c r="BV1345" s="70">
        <v>264.84039588782224</v>
      </c>
      <c r="BW1345" s="70">
        <v>236.88065353282349</v>
      </c>
      <c r="BX1345" s="70">
        <v>233.32512789938679</v>
      </c>
      <c r="BY1345" s="70">
        <v>232.56469345622983</v>
      </c>
      <c r="BZ1345" s="69">
        <v>231.56716131753521</v>
      </c>
      <c r="CA1345" s="70">
        <f>[5]GUINEE!BQ1872</f>
        <v>197.98039742</v>
      </c>
      <c r="CB1345" s="70">
        <v>253.3305877119266</v>
      </c>
      <c r="CC1345" s="70">
        <v>247.18655729797484</v>
      </c>
      <c r="CD1345" s="70">
        <v>215.72338669271281</v>
      </c>
      <c r="CE1345" s="70">
        <v>222.64964668538292</v>
      </c>
      <c r="CF1345" s="70">
        <v>212.42636008635083</v>
      </c>
      <c r="CG1345" s="70">
        <v>191.39797081331596</v>
      </c>
      <c r="CH1345" s="70">
        <v>198.73145015645377</v>
      </c>
      <c r="CI1345" s="70">
        <v>190.14157423450581</v>
      </c>
      <c r="CJ1345" s="69">
        <v>198.66339835138234</v>
      </c>
      <c r="CK1345" s="69">
        <v>190.07127857331895</v>
      </c>
      <c r="CL1345" s="70">
        <f>[5]GUINEE!CD1872</f>
        <v>205.42636314405692</v>
      </c>
      <c r="CM1345" s="70">
        <v>256.31852329132732</v>
      </c>
      <c r="CN1345" s="70">
        <v>265.55700000000002</v>
      </c>
      <c r="CO1345" s="70">
        <v>265.55700000000002</v>
      </c>
      <c r="CP1345" s="70">
        <v>309.34087221478057</v>
      </c>
      <c r="CQ1345" s="70">
        <v>265.55700000000002</v>
      </c>
      <c r="CR1345" s="70">
        <v>227.42748851078034</v>
      </c>
      <c r="CS1345" s="70">
        <v>317.57778130081908</v>
      </c>
      <c r="CT1345" s="70">
        <v>266.59662791699998</v>
      </c>
      <c r="CU1345" s="70">
        <v>245.67986574727374</v>
      </c>
      <c r="CV1345" s="70">
        <v>285.10110831188405</v>
      </c>
      <c r="CW1345" s="70">
        <v>247.38390255500002</v>
      </c>
      <c r="CX1345" s="70">
        <v>289.84003641774052</v>
      </c>
      <c r="CY1345" s="70">
        <v>247.38390255500002</v>
      </c>
      <c r="CZ1345" s="70">
        <v>242.35940083608244</v>
      </c>
      <c r="DA1345" s="70">
        <f>[5]GUINEE!CP1872</f>
        <v>214.26857285972872</v>
      </c>
      <c r="DB1345" s="69">
        <v>252.80494208720046</v>
      </c>
      <c r="DC1345" s="69">
        <v>248.42035539392919</v>
      </c>
      <c r="DD1345" s="69">
        <v>243.34685545816887</v>
      </c>
      <c r="DE1345" s="69">
        <v>247.28736121126934</v>
      </c>
      <c r="DF1345" s="69">
        <v>230.97490338477132</v>
      </c>
      <c r="DG1345" s="69">
        <v>222.41253920795333</v>
      </c>
      <c r="DH1345" s="69">
        <v>205.26069453928022</v>
      </c>
      <c r="DI1345" s="69">
        <v>211.07009605282653</v>
      </c>
      <c r="DJ1345" s="69">
        <v>200.04234620571816</v>
      </c>
      <c r="DK1345" s="69">
        <v>204.7203822007192</v>
      </c>
      <c r="DL1345" s="69">
        <v>210.695196646878</v>
      </c>
      <c r="DM1345" s="69">
        <v>199.98557346644108</v>
      </c>
      <c r="DN1345" s="71">
        <f>[5]GUINEE!DC1872</f>
        <v>237.04269950317868</v>
      </c>
      <c r="DO1345" s="69">
        <v>199.98557346644108</v>
      </c>
      <c r="DP1345" s="69">
        <v>252.5439436159273</v>
      </c>
      <c r="DQ1345" s="69">
        <v>248.12442378589714</v>
      </c>
      <c r="DR1345" s="69">
        <v>238.21881520109258</v>
      </c>
      <c r="DS1345" s="69">
        <v>220.27712634310151</v>
      </c>
      <c r="DT1345" s="69">
        <v>216.09841969144946</v>
      </c>
      <c r="DU1345" s="69">
        <v>236.59769715886171</v>
      </c>
      <c r="DV1345" s="72">
        <f>[5]GUINEE!DN1872</f>
        <v>232.22217739015309</v>
      </c>
      <c r="DW1345" s="73">
        <f>[5]GUINEE!DO1872</f>
        <v>228.88903840657014</v>
      </c>
      <c r="DX1345" s="74">
        <f>[5]GUINEE!DP1872</f>
        <v>225.43770746416862</v>
      </c>
      <c r="DZ1345" s="69">
        <f>[5]GUINEE!DR1872</f>
        <v>240.0367479464615</v>
      </c>
      <c r="EC1345" s="69">
        <f>[5]GUINEE!DU1872</f>
        <v>250.52088250626633</v>
      </c>
      <c r="EF1345" s="69">
        <f>[5]GUINEE!DX1872</f>
        <v>263.16106179532238</v>
      </c>
      <c r="EI1345" s="69">
        <f>[5]GUINEE!EA1872</f>
        <v>277.1605271580604</v>
      </c>
      <c r="EL1345" s="69">
        <f>[5]GUINEE!ED1872</f>
        <v>292.11406240809731</v>
      </c>
      <c r="EO1345" s="69">
        <f>[5]GUINEE!EG1872</f>
        <v>304.1293527107913</v>
      </c>
    </row>
    <row r="1346" spans="1:145" ht="15.5" x14ac:dyDescent="0.35">
      <c r="A1346" s="56" t="s">
        <v>486</v>
      </c>
      <c r="B1346" s="57">
        <f>[6]TCHAD!D2037+[6]TCHAD!D2040</f>
        <v>23.530999999999999</v>
      </c>
      <c r="C1346" s="57">
        <f>[6]TCHAD!E2037+[6]TCHAD!E2040</f>
        <v>29.564</v>
      </c>
      <c r="D1346" s="57">
        <f>[6]TCHAD!F2037+[6]TCHAD!F2040</f>
        <v>32.653999999999996</v>
      </c>
      <c r="E1346" s="57">
        <f>[6]TCHAD!G2037+[6]TCHAD!G2040</f>
        <v>36.635939999999998</v>
      </c>
      <c r="F1346" s="57">
        <f>[6]TCHAD!H2037+[6]TCHAD!H2040</f>
        <v>35.832599999999999</v>
      </c>
      <c r="G1346" s="57">
        <f>[6]TCHAD!I2037+[6]TCHAD!I2040</f>
        <v>34.918879999999994</v>
      </c>
      <c r="H1346" s="57">
        <f>[6]TCHAD!J2037+[6]TCHAD!J2040</f>
        <v>29.147500000000001</v>
      </c>
      <c r="I1346" s="57">
        <f>[6]TCHAD!K2037+[6]TCHAD!K2040</f>
        <v>31.964200000000005</v>
      </c>
      <c r="J1346" s="57">
        <f>[6]TCHAD!L2037</f>
        <v>44.833999999999996</v>
      </c>
      <c r="K1346" s="57">
        <f>[6]TCHAD!M2037</f>
        <v>59.553999999999988</v>
      </c>
      <c r="L1346" s="57">
        <f>[6]TCHAD!N2037</f>
        <v>68.356999999999999</v>
      </c>
      <c r="M1346" s="57">
        <f>[6]TCHAD!O2037</f>
        <v>83.974999999999994</v>
      </c>
      <c r="N1346" s="57">
        <f>[6]TCHAD!P2037</f>
        <v>78.233999999999995</v>
      </c>
      <c r="O1346" s="57">
        <f>[6]TCHAD!Q2037</f>
        <v>80.232658000000015</v>
      </c>
      <c r="P1346" s="57">
        <f>[6]TCHAD!R2037</f>
        <v>91.709699999999998</v>
      </c>
      <c r="Q1346" s="57">
        <f>[6]TCHAD!S2037</f>
        <v>110.00000000000001</v>
      </c>
      <c r="R1346" s="57">
        <f>[6]TCHAD!T2037</f>
        <v>122.50926927899999</v>
      </c>
      <c r="S1346" s="57">
        <f>[6]TCHAD!U2037</f>
        <v>147.64900000000003</v>
      </c>
      <c r="T1346" s="57">
        <f>[6]TCHAD!V2037</f>
        <v>145.69999999999999</v>
      </c>
      <c r="U1346" s="57">
        <f>[6]TCHAD!W2037</f>
        <v>159.696</v>
      </c>
      <c r="V1346" s="57">
        <f>[6]TCHAD!X2037</f>
        <v>186.357</v>
      </c>
      <c r="W1346" s="57">
        <f>[6]TCHAD!Y2037</f>
        <v>209.61799999999999</v>
      </c>
      <c r="X1346" s="58">
        <f>[6]TCHAD!Z2037</f>
        <v>255.84739999999999</v>
      </c>
      <c r="Y1346" s="58">
        <f>[6]TCHAD!AA2037</f>
        <v>324.28618878474072</v>
      </c>
      <c r="Z1346" s="57">
        <f>[6]TCHAD!AB2037</f>
        <v>314.34399999999994</v>
      </c>
      <c r="AA1346" s="57">
        <f>[6]TCHAD!AC2037</f>
        <v>355.39639199519996</v>
      </c>
      <c r="AB1346" s="57">
        <v>440.363</v>
      </c>
      <c r="AC1346" s="57">
        <v>471.92099999999999</v>
      </c>
      <c r="AD1346" s="57">
        <v>403.36300000000006</v>
      </c>
      <c r="AE1346" s="57">
        <f>[6]TCHAD!AH2037</f>
        <v>461.35600000000005</v>
      </c>
      <c r="AF1346" s="57">
        <v>502.89100000000002</v>
      </c>
      <c r="AG1346" s="57">
        <v>772.18799999999999</v>
      </c>
      <c r="AH1346" s="57">
        <v>497.334</v>
      </c>
      <c r="AI1346" s="57">
        <v>497.334</v>
      </c>
      <c r="AJ1346" s="58">
        <f>[6]TCHAD!AM2037</f>
        <v>791.10900000000015</v>
      </c>
      <c r="AK1346" s="58">
        <v>549.6562087658134</v>
      </c>
      <c r="AL1346" s="58">
        <v>530.01700000000005</v>
      </c>
      <c r="AM1346" s="58">
        <v>530.01700000000005</v>
      </c>
      <c r="AN1346" s="58">
        <v>530.01700000000005</v>
      </c>
      <c r="AO1346" s="58">
        <f>[6]TCHAD!AR2037</f>
        <v>428.99999999999994</v>
      </c>
      <c r="AP1346" s="58">
        <v>773.78668703964456</v>
      </c>
      <c r="AQ1346" s="58">
        <v>798.19762856202146</v>
      </c>
      <c r="AR1346" s="58">
        <v>334.96006771079016</v>
      </c>
      <c r="AS1346" s="58">
        <f>[6]TCHAD!AV2037</f>
        <v>404.99999999999994</v>
      </c>
      <c r="AT1346" s="58">
        <v>484.89805236886951</v>
      </c>
      <c r="AU1346" s="58">
        <v>419.34812957171556</v>
      </c>
      <c r="AV1346" s="58">
        <v>364.70663263825043</v>
      </c>
      <c r="AW1346" s="58">
        <v>385.19616589652605</v>
      </c>
      <c r="AX1346" s="58">
        <f>[6]TCHAD!BA2037</f>
        <v>419.99999999999994</v>
      </c>
      <c r="AY1346" s="58"/>
      <c r="AZ1346" s="58">
        <v>422.77096553627041</v>
      </c>
      <c r="BA1346" s="58">
        <v>386.70222496567106</v>
      </c>
      <c r="BB1346" s="58">
        <v>414.02296676321345</v>
      </c>
      <c r="BC1346" s="58">
        <v>413.96654045535956</v>
      </c>
      <c r="BD1346" s="58">
        <v>413.30579444915185</v>
      </c>
      <c r="BE1346" s="58">
        <v>378.03625162927148</v>
      </c>
      <c r="BF1346" s="58">
        <f>[6]TCHAD!BH2037</f>
        <v>402.50000000000006</v>
      </c>
      <c r="BG1346" s="58">
        <v>467.99863399817048</v>
      </c>
      <c r="BH1346" s="58">
        <v>462.30205412028755</v>
      </c>
      <c r="BI1346" s="58">
        <v>459.50103814803163</v>
      </c>
      <c r="BJ1346" s="58">
        <v>463.4540681173508</v>
      </c>
      <c r="BK1346" s="58">
        <v>449.23184134767649</v>
      </c>
      <c r="BL1346" s="58">
        <v>433.42427597041268</v>
      </c>
      <c r="BM1346" s="58">
        <v>457.75942617166095</v>
      </c>
      <c r="BN1346" s="58">
        <v>427.02019223587973</v>
      </c>
      <c r="BO1346" s="58">
        <f>[6]TCHAD!BQ2037</f>
        <v>480.02426039499011</v>
      </c>
      <c r="BP1346" s="58">
        <v>521.76555454044342</v>
      </c>
      <c r="BQ1346" s="58">
        <v>521.76555454044342</v>
      </c>
      <c r="BR1346" s="58">
        <v>471.8389298933501</v>
      </c>
      <c r="BS1346" s="58">
        <v>363.35108956818141</v>
      </c>
      <c r="BT1346" s="58">
        <v>458.28330592388068</v>
      </c>
      <c r="BU1346" s="58">
        <v>458.44844424385491</v>
      </c>
      <c r="BV1346" s="58">
        <v>447.37501394816945</v>
      </c>
      <c r="BW1346" s="58">
        <v>404.05000881199987</v>
      </c>
      <c r="BX1346" s="58">
        <v>403.95241578021989</v>
      </c>
      <c r="BY1346" s="58">
        <v>394.71403113855592</v>
      </c>
      <c r="BZ1346" s="57">
        <v>446.34369108937989</v>
      </c>
      <c r="CA1346" s="58">
        <f>[6]TCHAD!CC2037</f>
        <v>514.74000000000035</v>
      </c>
      <c r="CB1346" s="58">
        <v>503.77922099291033</v>
      </c>
      <c r="CC1346" s="58">
        <v>498.9958097135426</v>
      </c>
      <c r="CD1346" s="58">
        <v>492.40018468242295</v>
      </c>
      <c r="CE1346" s="58">
        <v>519.44096916528633</v>
      </c>
      <c r="CF1346" s="58">
        <v>492.83382241744795</v>
      </c>
      <c r="CG1346" s="58">
        <v>467.21189903404257</v>
      </c>
      <c r="CH1346" s="58">
        <v>531.26253779497051</v>
      </c>
      <c r="CI1346" s="58">
        <v>492.7656823684531</v>
      </c>
      <c r="CJ1346" s="57">
        <v>530.25387618881177</v>
      </c>
      <c r="CK1346" s="57">
        <v>492.27311032760684</v>
      </c>
      <c r="CL1346" s="58">
        <f>[6]TCHAD!CN2037</f>
        <v>554.23880151129219</v>
      </c>
      <c r="CM1346" s="58">
        <v>466.77109255114647</v>
      </c>
      <c r="CN1346" s="58">
        <v>556.27961382372803</v>
      </c>
      <c r="CO1346" s="58">
        <v>556.89443262836096</v>
      </c>
      <c r="CP1346" s="58">
        <v>557.51120776942469</v>
      </c>
      <c r="CQ1346" s="58">
        <v>556.96618256184888</v>
      </c>
      <c r="CR1346" s="58">
        <v>514.08546559382796</v>
      </c>
      <c r="CS1346" s="58">
        <v>557.42121122666606</v>
      </c>
      <c r="CT1346" s="58">
        <v>557.11332267642388</v>
      </c>
      <c r="CU1346" s="58">
        <v>548.38973302729153</v>
      </c>
      <c r="CV1346" s="58">
        <v>569.78483116726932</v>
      </c>
      <c r="CW1346" s="58">
        <v>569.64591362409442</v>
      </c>
      <c r="CX1346" s="58">
        <v>577.48778728242098</v>
      </c>
      <c r="CY1346" s="58">
        <v>577.34153057460708</v>
      </c>
      <c r="CZ1346" s="58">
        <v>465.52121272305607</v>
      </c>
      <c r="DA1346" s="58">
        <f>[6]TCHAD!CZ2037</f>
        <v>525.21563200127434</v>
      </c>
      <c r="DB1346" s="57">
        <v>623.96486247998087</v>
      </c>
      <c r="DC1346" s="57">
        <v>624.00000000000011</v>
      </c>
      <c r="DD1346" s="57">
        <v>611.5200000000001</v>
      </c>
      <c r="DE1346" s="57">
        <v>577.41182781433633</v>
      </c>
      <c r="DF1346" s="57">
        <v>581.61376865100044</v>
      </c>
      <c r="DG1346" s="57">
        <v>581.61376865100044</v>
      </c>
      <c r="DH1346" s="57">
        <v>580.08537236099539</v>
      </c>
      <c r="DI1346" s="57">
        <v>552.94374432277232</v>
      </c>
      <c r="DJ1346" s="57">
        <v>541.88486943631676</v>
      </c>
      <c r="DK1346" s="57">
        <v>580.08537236099539</v>
      </c>
      <c r="DL1346" s="57">
        <v>552.94374432277232</v>
      </c>
      <c r="DM1346" s="57">
        <v>541.88486943631676</v>
      </c>
      <c r="DN1346" s="59">
        <f>[6]TCHAD!DM2037</f>
        <v>599.85822435714715</v>
      </c>
      <c r="DO1346" s="57">
        <v>541.88486943631676</v>
      </c>
      <c r="DP1346" s="57">
        <v>870.3312018852215</v>
      </c>
      <c r="DQ1346" s="57">
        <v>869.27651918680749</v>
      </c>
      <c r="DR1346" s="57">
        <v>867.31716844483162</v>
      </c>
      <c r="DS1346" s="57">
        <v>819.45003367662821</v>
      </c>
      <c r="DT1346" s="57">
        <v>808.9107255729798</v>
      </c>
      <c r="DU1346" s="57">
        <v>831.29440447653997</v>
      </c>
      <c r="DV1346" s="60">
        <f>[6]TCHAD!DW2037</f>
        <v>813.03322837316352</v>
      </c>
      <c r="DW1346" s="61">
        <f>[6]TCHAD!DX2037</f>
        <v>834.80152770633958</v>
      </c>
      <c r="DX1346" s="62">
        <f>[6]TCHAD!DY2037</f>
        <v>807.23025901039171</v>
      </c>
      <c r="DZ1346" s="57">
        <f>[6]TCHAD!EA2037</f>
        <v>856.56897697512545</v>
      </c>
      <c r="EC1346" s="57">
        <f>[6]TCHAD!ED2037</f>
        <v>935.48594621169173</v>
      </c>
      <c r="EF1346" s="57">
        <f>[6]TCHAD!EG2037</f>
        <v>995.72198448733286</v>
      </c>
      <c r="EI1346" s="57">
        <f>[6]TCHAD!EJ2037</f>
        <v>1058.1495023920368</v>
      </c>
      <c r="EL1346" s="57">
        <f>[6]TCHAD!EM2037</f>
        <v>1163.0175771778247</v>
      </c>
      <c r="EO1346" s="57">
        <f>[6]TCHAD!EP2037</f>
        <v>1233.4084470276202</v>
      </c>
    </row>
    <row r="1347" spans="1:145" ht="15.5" x14ac:dyDescent="0.35">
      <c r="A1347" s="27"/>
      <c r="B1347" s="57"/>
      <c r="C1347" s="57"/>
      <c r="D1347" s="57"/>
      <c r="E1347" s="57"/>
      <c r="F1347" s="57"/>
      <c r="G1347" s="57"/>
      <c r="H1347" s="57"/>
      <c r="I1347" s="57"/>
      <c r="J1347" s="57"/>
      <c r="K1347" s="57"/>
      <c r="L1347" s="57"/>
      <c r="M1347" s="57"/>
      <c r="N1347" s="57"/>
      <c r="O1347" s="57"/>
      <c r="P1347" s="57"/>
      <c r="Q1347" s="57"/>
      <c r="R1347" s="57"/>
      <c r="S1347" s="57"/>
      <c r="T1347" s="57"/>
      <c r="U1347" s="57"/>
      <c r="V1347" s="57"/>
      <c r="W1347" s="57"/>
      <c r="X1347" s="58"/>
      <c r="Y1347" s="58"/>
      <c r="Z1347" s="57"/>
      <c r="AA1347" s="57"/>
      <c r="AB1347" s="57"/>
      <c r="AC1347" s="57"/>
      <c r="AD1347" s="57"/>
      <c r="AE1347" s="57"/>
      <c r="AF1347" s="57"/>
      <c r="AG1347" s="57"/>
      <c r="AH1347" s="57"/>
      <c r="AI1347" s="57"/>
      <c r="AJ1347" s="58"/>
      <c r="AK1347" s="58"/>
      <c r="AL1347" s="58"/>
      <c r="AM1347" s="58"/>
      <c r="AN1347" s="58"/>
      <c r="AO1347" s="58"/>
      <c r="AP1347" s="58"/>
      <c r="AQ1347" s="58"/>
      <c r="AR1347" s="58"/>
      <c r="AS1347" s="58"/>
      <c r="AT1347" s="58"/>
      <c r="AU1347" s="58"/>
      <c r="AV1347" s="58"/>
      <c r="AW1347" s="58"/>
      <c r="AX1347" s="58"/>
      <c r="AY1347" s="58"/>
      <c r="AZ1347" s="58"/>
      <c r="BA1347" s="58"/>
      <c r="BB1347" s="58"/>
      <c r="BC1347" s="58"/>
      <c r="BD1347" s="58"/>
      <c r="BE1347" s="58"/>
      <c r="BF1347" s="58"/>
      <c r="BG1347" s="58"/>
      <c r="BH1347" s="58"/>
      <c r="BI1347" s="58"/>
      <c r="BJ1347" s="58"/>
      <c r="BK1347" s="58"/>
      <c r="BL1347" s="58"/>
      <c r="BM1347" s="58"/>
      <c r="BN1347" s="58"/>
      <c r="BO1347" s="58"/>
      <c r="BP1347" s="58"/>
      <c r="BQ1347" s="58"/>
      <c r="BR1347" s="58"/>
      <c r="BS1347" s="58"/>
      <c r="BT1347" s="58"/>
      <c r="BU1347" s="58"/>
      <c r="BV1347" s="58"/>
      <c r="BW1347" s="58"/>
      <c r="BX1347" s="58"/>
      <c r="BY1347" s="58"/>
      <c r="BZ1347" s="57"/>
      <c r="CA1347" s="58"/>
      <c r="CB1347" s="58"/>
      <c r="CC1347" s="58"/>
      <c r="CD1347" s="58"/>
      <c r="CE1347" s="58"/>
      <c r="CF1347" s="58"/>
      <c r="CG1347" s="58"/>
      <c r="CH1347" s="58"/>
      <c r="CI1347" s="58"/>
      <c r="CJ1347" s="57"/>
      <c r="CK1347" s="57"/>
      <c r="CL1347" s="58"/>
      <c r="CM1347" s="58"/>
      <c r="CN1347" s="58"/>
      <c r="CO1347" s="58"/>
      <c r="CP1347" s="58"/>
      <c r="CQ1347" s="58"/>
      <c r="CR1347" s="58"/>
      <c r="CS1347" s="58"/>
      <c r="CT1347" s="58"/>
      <c r="CU1347" s="58"/>
      <c r="CV1347" s="58"/>
      <c r="CW1347" s="58"/>
      <c r="CX1347" s="58"/>
      <c r="CY1347" s="58"/>
      <c r="CZ1347" s="58"/>
      <c r="DA1347" s="58"/>
      <c r="DB1347" s="57"/>
      <c r="DC1347" s="57"/>
      <c r="DD1347" s="57"/>
      <c r="DE1347" s="57"/>
      <c r="DF1347" s="57"/>
      <c r="DG1347" s="57"/>
      <c r="DH1347" s="57"/>
      <c r="DI1347" s="57"/>
      <c r="DJ1347" s="57"/>
      <c r="DK1347" s="57"/>
      <c r="DL1347" s="57"/>
      <c r="DM1347" s="57"/>
      <c r="DN1347" s="59"/>
      <c r="DO1347" s="57"/>
      <c r="DP1347" s="57"/>
      <c r="DQ1347" s="57"/>
      <c r="DR1347" s="57"/>
      <c r="DS1347" s="57"/>
      <c r="DT1347" s="57"/>
      <c r="DU1347" s="57"/>
      <c r="DV1347" s="60"/>
      <c r="DW1347" s="61"/>
      <c r="DX1347" s="62"/>
      <c r="DZ1347" s="57"/>
      <c r="EC1347" s="57"/>
      <c r="EF1347" s="57"/>
      <c r="EI1347" s="57"/>
      <c r="EL1347" s="57"/>
      <c r="EO1347" s="57"/>
    </row>
    <row r="1348" spans="1:145" ht="15.5" x14ac:dyDescent="0.35">
      <c r="A1348" s="56" t="s">
        <v>489</v>
      </c>
      <c r="B1348" s="57">
        <f t="shared" ref="B1348:M1348" si="1343">SUM(B1349:B1354)</f>
        <v>56.488</v>
      </c>
      <c r="C1348" s="57">
        <f t="shared" si="1343"/>
        <v>64.421999999999997</v>
      </c>
      <c r="D1348" s="57">
        <f t="shared" si="1343"/>
        <v>217.33599999999998</v>
      </c>
      <c r="E1348" s="57">
        <f t="shared" si="1343"/>
        <v>361.29667999999998</v>
      </c>
      <c r="F1348" s="57">
        <f t="shared" si="1343"/>
        <v>604.57640000000004</v>
      </c>
      <c r="G1348" s="57">
        <f t="shared" si="1343"/>
        <v>581.33368800000005</v>
      </c>
      <c r="H1348" s="57">
        <f t="shared" si="1343"/>
        <v>574.21799999999996</v>
      </c>
      <c r="I1348" s="57">
        <f t="shared" si="1343"/>
        <v>659.68470000000002</v>
      </c>
      <c r="J1348" s="57" t="e">
        <f t="shared" si="1343"/>
        <v>#VALUE!</v>
      </c>
      <c r="K1348" s="57" t="e">
        <f t="shared" si="1343"/>
        <v>#VALUE!</v>
      </c>
      <c r="L1348" s="57" t="e">
        <f t="shared" si="1343"/>
        <v>#VALUE!</v>
      </c>
      <c r="M1348" s="57" t="e">
        <f t="shared" si="1343"/>
        <v>#VALUE!</v>
      </c>
      <c r="N1348" s="57" t="e">
        <f t="shared" ref="N1348:Z1348" si="1344">SUM(N1349:N1354)</f>
        <v>#VALUE!</v>
      </c>
      <c r="O1348" s="57" t="e">
        <f t="shared" si="1344"/>
        <v>#VALUE!</v>
      </c>
      <c r="P1348" s="57" t="e">
        <f t="shared" si="1344"/>
        <v>#VALUE!</v>
      </c>
      <c r="Q1348" s="57" t="e">
        <f t="shared" si="1344"/>
        <v>#VALUE!</v>
      </c>
      <c r="R1348" s="57" t="e">
        <f t="shared" si="1344"/>
        <v>#VALUE!</v>
      </c>
      <c r="S1348" s="57" t="e">
        <f t="shared" si="1344"/>
        <v>#VALUE!</v>
      </c>
      <c r="T1348" s="57" t="e">
        <f t="shared" si="1344"/>
        <v>#VALUE!</v>
      </c>
      <c r="U1348" s="57" t="e">
        <f t="shared" si="1344"/>
        <v>#VALUE!</v>
      </c>
      <c r="V1348" s="57" t="e">
        <f t="shared" si="1344"/>
        <v>#VALUE!</v>
      </c>
      <c r="W1348" s="57" t="e">
        <f t="shared" si="1344"/>
        <v>#VALUE!</v>
      </c>
      <c r="X1348" s="58" t="e">
        <f t="shared" si="1344"/>
        <v>#VALUE!</v>
      </c>
      <c r="Y1348" s="58" t="e">
        <f t="shared" si="1344"/>
        <v>#VALUE!</v>
      </c>
      <c r="Z1348" s="57">
        <f t="shared" si="1344"/>
        <v>3631.5880797066925</v>
      </c>
      <c r="AA1348" s="57" t="e">
        <f>SUM(AA1349:AA1354)</f>
        <v>#VALUE!</v>
      </c>
      <c r="AB1348" s="57">
        <v>4396.5804079656427</v>
      </c>
      <c r="AC1348" s="57">
        <v>4491.71343414079</v>
      </c>
      <c r="AD1348" s="57">
        <v>4456.5716710127745</v>
      </c>
      <c r="AE1348" s="57" t="e">
        <f>SUM(AE1349:AE1354)</f>
        <v>#VALUE!</v>
      </c>
      <c r="AF1348" s="57">
        <v>4822.2931386159471</v>
      </c>
      <c r="AG1348" s="57">
        <v>4818.7821971671447</v>
      </c>
      <c r="AH1348" s="57">
        <v>4924.3691809618813</v>
      </c>
      <c r="AI1348" s="57">
        <v>4883.8786873828749</v>
      </c>
      <c r="AJ1348" s="58">
        <f>SUM(AJ1349:AJ1354)</f>
        <v>4821.5679965659974</v>
      </c>
      <c r="AK1348" s="58">
        <v>5088.4952563278848</v>
      </c>
      <c r="AL1348" s="58">
        <v>4918.1403408868428</v>
      </c>
      <c r="AM1348" s="58">
        <v>4875.2801814208096</v>
      </c>
      <c r="AN1348" s="58">
        <v>4874.3216478901331</v>
      </c>
      <c r="AO1348" s="58">
        <f>SUM(AO1349:AO1354)</f>
        <v>4909.6124622797242</v>
      </c>
      <c r="AP1348" s="58">
        <v>5708.153871893277</v>
      </c>
      <c r="AQ1348" s="58">
        <v>5681.7031702187442</v>
      </c>
      <c r="AR1348" s="58">
        <v>5344.2578105999291</v>
      </c>
      <c r="AS1348" s="58">
        <f>SUM(AS1349:AS1354)</f>
        <v>4552.765502190975</v>
      </c>
      <c r="AT1348" s="58">
        <v>5486.2573763209284</v>
      </c>
      <c r="AU1348" s="58">
        <v>4745.966402055893</v>
      </c>
      <c r="AV1348" s="58">
        <v>4555.9840289282911</v>
      </c>
      <c r="AW1348" s="58">
        <v>4581.81868197113</v>
      </c>
      <c r="AX1348" s="58">
        <f>SUM(AX1349:AX1354)</f>
        <v>4622.702676506</v>
      </c>
      <c r="AY1348" s="58"/>
      <c r="AZ1348" s="58">
        <v>5307.4365804474428</v>
      </c>
      <c r="BA1348" s="58">
        <v>5328.2459566697789</v>
      </c>
      <c r="BB1348" s="58">
        <v>5027.2251242781549</v>
      </c>
      <c r="BC1348" s="58">
        <v>4904.2135350414173</v>
      </c>
      <c r="BD1348" s="58">
        <v>4856.0745604995382</v>
      </c>
      <c r="BE1348" s="58">
        <v>4637.2829664063838</v>
      </c>
      <c r="BF1348" s="58">
        <f>SUM(BF1349:BF1354)</f>
        <v>4839.1668535870213</v>
      </c>
      <c r="BG1348" s="58">
        <v>5911.0563092281354</v>
      </c>
      <c r="BH1348" s="58">
        <v>5892.1915975270758</v>
      </c>
      <c r="BI1348" s="58">
        <v>5422.7026098162114</v>
      </c>
      <c r="BJ1348" s="58">
        <v>5402.149354313422</v>
      </c>
      <c r="BK1348" s="58">
        <v>5050.0550531816007</v>
      </c>
      <c r="BL1348" s="58">
        <v>4931.3962379117047</v>
      </c>
      <c r="BM1348" s="58">
        <v>5172.0731235368812</v>
      </c>
      <c r="BN1348" s="58">
        <v>5038.6474370517799</v>
      </c>
      <c r="BO1348" s="58">
        <f>SUM(BO1349:BO1354)</f>
        <v>5407.8749047412603</v>
      </c>
      <c r="BP1348" s="58">
        <v>6212.5418304387176</v>
      </c>
      <c r="BQ1348" s="58">
        <v>5526.4793261170116</v>
      </c>
      <c r="BR1348" s="58">
        <v>4636.5156701711385</v>
      </c>
      <c r="BS1348" s="58">
        <v>4511.0874351361717</v>
      </c>
      <c r="BT1348" s="58">
        <v>4626.2135793609077</v>
      </c>
      <c r="BU1348" s="58">
        <v>4522.3830187197764</v>
      </c>
      <c r="BV1348" s="58">
        <v>4075.7543489481527</v>
      </c>
      <c r="BW1348" s="58">
        <v>4786.949385226897</v>
      </c>
      <c r="BX1348" s="58">
        <v>4740.9853583188715</v>
      </c>
      <c r="BY1348" s="58">
        <v>4427.8787952004286</v>
      </c>
      <c r="BZ1348" s="57">
        <v>4873.6724210026268</v>
      </c>
      <c r="CA1348" s="58">
        <f>SUM(CA1349:CA1354)</f>
        <v>4829.3706073990579</v>
      </c>
      <c r="CB1348" s="58">
        <v>5638.9464166113385</v>
      </c>
      <c r="CC1348" s="58">
        <v>5584.3396050509664</v>
      </c>
      <c r="CD1348" s="58">
        <v>5064.6382114412763</v>
      </c>
      <c r="CE1348" s="58">
        <v>5202.5044179833521</v>
      </c>
      <c r="CF1348" s="58">
        <v>5083.1274837209794</v>
      </c>
      <c r="CG1348" s="58">
        <v>4663.1151425697735</v>
      </c>
      <c r="CH1348" s="58">
        <v>5191.6707106537488</v>
      </c>
      <c r="CI1348" s="58">
        <v>4981.2369926362189</v>
      </c>
      <c r="CJ1348" s="57">
        <v>5234.5654396939099</v>
      </c>
      <c r="CK1348" s="57">
        <v>5200.1429733435125</v>
      </c>
      <c r="CL1348" s="58">
        <f>SUM(CL1349:CL1354)</f>
        <v>5109.9654603624858</v>
      </c>
      <c r="CM1348" s="58">
        <v>6068.1869085262306</v>
      </c>
      <c r="CN1348" s="58">
        <v>5838.7115137241071</v>
      </c>
      <c r="CO1348" s="58">
        <v>5900.3458536713224</v>
      </c>
      <c r="CP1348" s="58">
        <v>6087.0146877878306</v>
      </c>
      <c r="CQ1348" s="58">
        <v>5877.0222689769653</v>
      </c>
      <c r="CR1348" s="58">
        <v>5720.11965079109</v>
      </c>
      <c r="CS1348" s="58">
        <v>5868.4545688124217</v>
      </c>
      <c r="CT1348" s="58">
        <v>5672.8621928903021</v>
      </c>
      <c r="CU1348" s="58">
        <v>5492.1368304129883</v>
      </c>
      <c r="CV1348" s="58">
        <v>5950.5848856947232</v>
      </c>
      <c r="CW1348" s="58">
        <v>5901.6118688862907</v>
      </c>
      <c r="CX1348" s="58">
        <v>5948.6940579670782</v>
      </c>
      <c r="CY1348" s="58">
        <v>5935.1178163346285</v>
      </c>
      <c r="CZ1348" s="58">
        <v>5703.8296025495583</v>
      </c>
      <c r="DA1348" s="58">
        <f t="shared" ref="DA1348" si="1345">SUM(DA1349:DA1354)</f>
        <v>5766.9049976517435</v>
      </c>
      <c r="DB1348" s="57">
        <v>6772.5643397051317</v>
      </c>
      <c r="DC1348" s="57">
        <v>6691.2931683039924</v>
      </c>
      <c r="DD1348" s="57">
        <v>6642.2593110952948</v>
      </c>
      <c r="DE1348" s="57">
        <v>6648.2994985403102</v>
      </c>
      <c r="DF1348" s="57">
        <v>6566.3019695333751</v>
      </c>
      <c r="DG1348" s="57">
        <v>6358.3202058217412</v>
      </c>
      <c r="DH1348" s="57">
        <v>6865.1705114567612</v>
      </c>
      <c r="DI1348" s="57">
        <v>6765.3386341332889</v>
      </c>
      <c r="DJ1348" s="57">
        <v>6513.3037671769507</v>
      </c>
      <c r="DK1348" s="57">
        <v>6840.3853550739068</v>
      </c>
      <c r="DL1348" s="57">
        <v>6787.5439935833219</v>
      </c>
      <c r="DM1348" s="57">
        <v>6540.6216149321426</v>
      </c>
      <c r="DN1348" s="59">
        <f>SUM(DN1349:DN1354)</f>
        <v>6561.7587732228631</v>
      </c>
      <c r="DO1348" s="57">
        <v>6540.6216149321426</v>
      </c>
      <c r="DP1348" s="57">
        <v>7604.7187689756365</v>
      </c>
      <c r="DQ1348" s="57">
        <v>7602.8666984263482</v>
      </c>
      <c r="DR1348" s="57">
        <v>7586.5256543610531</v>
      </c>
      <c r="DS1348" s="57">
        <v>7643.6539553658504</v>
      </c>
      <c r="DT1348" s="57">
        <v>7564.3917600191244</v>
      </c>
      <c r="DU1348" s="57">
        <v>7550.6803161362031</v>
      </c>
      <c r="DV1348" s="60">
        <f>SUM(DV1349:DV1354)</f>
        <v>7748.1950690946678</v>
      </c>
      <c r="DW1348" s="61">
        <f>SUM(DW1349:DW1354)</f>
        <v>7702.8074883126246</v>
      </c>
      <c r="DX1348" s="62">
        <f>SUM(DX1349:DX1354)</f>
        <v>7363.7141147323846</v>
      </c>
      <c r="DZ1348" s="57">
        <f>SUM(DZ1349:DZ1354)</f>
        <v>8203.9883167627559</v>
      </c>
      <c r="EC1348" s="57">
        <f>SUM(EC1349:EC1354)</f>
        <v>8810.3744652478563</v>
      </c>
      <c r="EF1348" s="57">
        <f>SUM(EF1349:EF1354)</f>
        <v>9547.4337811669284</v>
      </c>
      <c r="EI1348" s="57">
        <f>SUM(EI1349:EI1354)</f>
        <v>10206.123992617044</v>
      </c>
      <c r="EL1348" s="57">
        <f>SUM(EL1349:EL1354)</f>
        <v>10905.648628598163</v>
      </c>
      <c r="EO1348" s="57">
        <f>SUM(EO1349:EO1354)</f>
        <v>11601.894091043054</v>
      </c>
    </row>
    <row r="1349" spans="1:145" ht="15.5" x14ac:dyDescent="0.35">
      <c r="A1349" s="56" t="s">
        <v>482</v>
      </c>
      <c r="B1349" s="57">
        <f>([2]CAMEROUN!C1931+[2]CAMEROUN!D1931)/2</f>
        <v>0</v>
      </c>
      <c r="C1349" s="57">
        <f>([2]CAMEROUN!D1931+[2]CAMEROUN!E1931)/2</f>
        <v>0</v>
      </c>
      <c r="D1349" s="57">
        <f>([2]CAMEROUN!E1931+[2]CAMEROUN!F1931)/2</f>
        <v>151.52499999999998</v>
      </c>
      <c r="E1349" s="57">
        <f>([2]CAMEROUN!F1931+[2]CAMEROUN!G1931)/2</f>
        <v>284.77499999999998</v>
      </c>
      <c r="F1349" s="57">
        <f>([2]CAMEROUN!G1931+[2]CAMEROUN!H1931)/2</f>
        <v>269.32499999999999</v>
      </c>
      <c r="G1349" s="57">
        <f>([2]CAMEROUN!H1931+[2]CAMEROUN!I1931)/2</f>
        <v>266.53999999999996</v>
      </c>
      <c r="H1349" s="57">
        <f>([2]CAMEROUN!I1931+[2]CAMEROUN!J1931)/2</f>
        <v>249.82499999999999</v>
      </c>
      <c r="I1349" s="57">
        <f>([2]CAMEROUN!J1931+[2]CAMEROUN!K1931)/2</f>
        <v>301.65550000000002</v>
      </c>
      <c r="J1349" s="57">
        <f>([2]CAMEROUN!K1931+[2]CAMEROUN!L1931)/2</f>
        <v>403.70050000000003</v>
      </c>
      <c r="K1349" s="57">
        <f>([2]CAMEROUN!L1931+[2]CAMEROUN!M1931)/2</f>
        <v>457.60500000000002</v>
      </c>
      <c r="L1349" s="57">
        <f>([2]CAMEROUN!M1931+[2]CAMEROUN!N1931)/2</f>
        <v>518.45000000000005</v>
      </c>
      <c r="M1349" s="57">
        <f>([2]CAMEROUN!N1931+[2]CAMEROUN!O1931)/2</f>
        <v>604.65</v>
      </c>
      <c r="N1349" s="57">
        <f>([2]CAMEROUN!O1931+[2]CAMEROUN!P1931)/2</f>
        <v>673.1</v>
      </c>
      <c r="O1349" s="57">
        <f>([2]CAMEROUN!P1931+[2]CAMEROUN!Q1931)/2</f>
        <v>750.90000000000009</v>
      </c>
      <c r="P1349" s="57">
        <f>[2]CAMEROUN!AH1931</f>
        <v>855.5</v>
      </c>
      <c r="Q1349" s="57">
        <f>[2]CAMEROUN!AI1931</f>
        <v>902.4</v>
      </c>
      <c r="R1349" s="57">
        <f>[2]CAMEROUN!AJ1931</f>
        <v>948.49999999999989</v>
      </c>
      <c r="S1349" s="57">
        <f>[2]CAMEROUN!AK1931</f>
        <v>896.99999999999989</v>
      </c>
      <c r="T1349" s="57">
        <f>[2]CAMEROUN!AL1931</f>
        <v>1024.3</v>
      </c>
      <c r="U1349" s="57">
        <f>[2]CAMEROUN!AM1931</f>
        <v>1119.3999999999999</v>
      </c>
      <c r="V1349" s="57">
        <f>[2]CAMEROUN!AN1931</f>
        <v>1202.5999999999999</v>
      </c>
      <c r="W1349" s="57">
        <f>[2]CAMEROUN!AO1931</f>
        <v>1300.0225843218723</v>
      </c>
      <c r="X1349" s="58">
        <f>[2]CAMEROUN!AP1931</f>
        <v>1553.72</v>
      </c>
      <c r="Y1349" s="58">
        <f>[2]CAMEROUN!AQ1931</f>
        <v>1488.9</v>
      </c>
      <c r="Z1349" s="57">
        <f>[2]CAMEROUN!AR1931</f>
        <v>1529.4799999999996</v>
      </c>
      <c r="AA1349" s="57">
        <f>[2]CAMEROUN!AS1931</f>
        <v>1648.76</v>
      </c>
      <c r="AB1349" s="57">
        <v>1831.4406189800816</v>
      </c>
      <c r="AC1349" s="57">
        <v>1852</v>
      </c>
      <c r="AD1349" s="57">
        <v>1852</v>
      </c>
      <c r="AE1349" s="57">
        <f>[2]CAMEROUN!AT1931</f>
        <v>1828.8999999999999</v>
      </c>
      <c r="AF1349" s="57">
        <v>1912.9507092983999</v>
      </c>
      <c r="AG1349" s="57">
        <v>1912.9507092983999</v>
      </c>
      <c r="AH1349" s="57">
        <v>2021.5578974373916</v>
      </c>
      <c r="AI1349" s="57">
        <v>1988.1024301621833</v>
      </c>
      <c r="AJ1349" s="58">
        <f>[2]CAMEROUN!AU1931</f>
        <v>2041.6000000000001</v>
      </c>
      <c r="AK1349" s="58">
        <v>2056.4347596612097</v>
      </c>
      <c r="AL1349" s="58">
        <v>2056.4347596612097</v>
      </c>
      <c r="AM1349" s="58">
        <v>2013.5750001951801</v>
      </c>
      <c r="AN1349" s="58">
        <v>2012.6160666644994</v>
      </c>
      <c r="AO1349" s="58">
        <f>[2]CAMEROUN!AV1931</f>
        <v>2224.9999999999995</v>
      </c>
      <c r="AP1349" s="58">
        <v>2314.1000000000004</v>
      </c>
      <c r="AQ1349" s="58">
        <v>2370.7000000000003</v>
      </c>
      <c r="AR1349" s="58">
        <v>2373.4385075371401</v>
      </c>
      <c r="AS1349" s="58">
        <f>[2]CAMEROUN!AZ1931</f>
        <v>2241.0000000000005</v>
      </c>
      <c r="AT1349" s="58">
        <v>2522.8906582761601</v>
      </c>
      <c r="AU1349" s="58">
        <v>2231.091667096432</v>
      </c>
      <c r="AV1349" s="58">
        <v>2285.623665186994</v>
      </c>
      <c r="AW1349" s="58">
        <v>2290.8491664366875</v>
      </c>
      <c r="AX1349" s="58">
        <f>[2]CAMEROUN!BE1931</f>
        <v>2523.08</v>
      </c>
      <c r="AY1349" s="58"/>
      <c r="AZ1349" s="58">
        <v>2640.6584171828699</v>
      </c>
      <c r="BA1349" s="58">
        <v>2708.0623815530257</v>
      </c>
      <c r="BB1349" s="58">
        <v>2683.8685348044364</v>
      </c>
      <c r="BC1349" s="58">
        <v>2683.7179673598894</v>
      </c>
      <c r="BD1349" s="58">
        <v>2603.8901031701616</v>
      </c>
      <c r="BE1349" s="58">
        <v>2603.8901031701616</v>
      </c>
      <c r="BF1349" s="58">
        <f>[2]CAMEROUN!BL1931</f>
        <v>2744.1</v>
      </c>
      <c r="BG1349" s="58">
        <v>2964.4179999999997</v>
      </c>
      <c r="BH1349" s="58">
        <v>2964.4179999999997</v>
      </c>
      <c r="BI1349" s="58">
        <v>2924.37</v>
      </c>
      <c r="BJ1349" s="58">
        <v>2917.8200000000006</v>
      </c>
      <c r="BK1349" s="58">
        <v>2570.1867670260003</v>
      </c>
      <c r="BL1349" s="58">
        <v>2567.561603184</v>
      </c>
      <c r="BM1349" s="58">
        <v>2682.6937946820003</v>
      </c>
      <c r="BN1349" s="58">
        <v>2680.2337946820003</v>
      </c>
      <c r="BO1349" s="58">
        <f>[2]CAMEROUN!BU1931</f>
        <v>2765.4866849160003</v>
      </c>
      <c r="BP1349" s="58">
        <v>3079.3035909620626</v>
      </c>
      <c r="BQ1349" s="58">
        <v>2447.7590168261004</v>
      </c>
      <c r="BR1349" s="58">
        <v>2411.2370643672521</v>
      </c>
      <c r="BS1349" s="58">
        <v>2360.1263142537232</v>
      </c>
      <c r="BT1349" s="58">
        <v>2391.3934210371012</v>
      </c>
      <c r="BU1349" s="58">
        <v>2379.7627231298165</v>
      </c>
      <c r="BV1349" s="58">
        <v>2135.6131400624495</v>
      </c>
      <c r="BW1349" s="58">
        <v>2503.4329040249363</v>
      </c>
      <c r="BX1349" s="58">
        <v>2516.8033638298225</v>
      </c>
      <c r="BY1349" s="58">
        <v>2362.1151396232804</v>
      </c>
      <c r="BZ1349" s="57">
        <v>2718.9709136870001</v>
      </c>
      <c r="CA1349" s="58">
        <f>[2]CAMEROUN!CG1931</f>
        <v>2560.59</v>
      </c>
      <c r="CB1349" s="58">
        <v>2870.1556778500562</v>
      </c>
      <c r="CC1349" s="58">
        <v>2851.8597152557004</v>
      </c>
      <c r="CD1349" s="58">
        <v>2760.5879961236178</v>
      </c>
      <c r="CE1349" s="58">
        <v>2860.8353886361997</v>
      </c>
      <c r="CF1349" s="58">
        <v>2848.099972240936</v>
      </c>
      <c r="CG1349" s="58">
        <v>2752.3350525912088</v>
      </c>
      <c r="CH1349" s="58">
        <v>2757.6337218776293</v>
      </c>
      <c r="CI1349" s="58">
        <v>2733.7428278660818</v>
      </c>
      <c r="CJ1349" s="57">
        <v>2751.4474734423848</v>
      </c>
      <c r="CK1349" s="57">
        <v>2824.8238863893994</v>
      </c>
      <c r="CL1349" s="58">
        <f>[2]CAMEROUN!CR1931</f>
        <v>2843.2000000000003</v>
      </c>
      <c r="CM1349" s="58">
        <v>3390.0913470466844</v>
      </c>
      <c r="CN1349" s="58">
        <v>3044.1995586884486</v>
      </c>
      <c r="CO1349" s="58">
        <v>3099.9769423358211</v>
      </c>
      <c r="CP1349" s="58">
        <v>3216.236014647</v>
      </c>
      <c r="CQ1349" s="58">
        <v>3082.8894667947034</v>
      </c>
      <c r="CR1349" s="58">
        <v>2994.1256841098007</v>
      </c>
      <c r="CS1349" s="58">
        <v>3262.9454873842524</v>
      </c>
      <c r="CT1349" s="58">
        <v>3112.5920387886777</v>
      </c>
      <c r="CU1349" s="58">
        <v>2982.3424722040372</v>
      </c>
      <c r="CV1349" s="58">
        <v>3237.4594143299787</v>
      </c>
      <c r="CW1349" s="58">
        <v>3212.5831840774558</v>
      </c>
      <c r="CX1349" s="58">
        <v>3204.1438677505544</v>
      </c>
      <c r="CY1349" s="58">
        <v>3216.1458003688999</v>
      </c>
      <c r="CZ1349" s="58">
        <v>3159.5586093411284</v>
      </c>
      <c r="DA1349" s="58">
        <f>[2]CAMEROUN!DD1931</f>
        <v>3187.0330133300004</v>
      </c>
      <c r="DB1349" s="57">
        <v>3904.7117526785446</v>
      </c>
      <c r="DC1349" s="57">
        <v>3849.5267152110173</v>
      </c>
      <c r="DD1349" s="57">
        <v>3849.5267152110173</v>
      </c>
      <c r="DE1349" s="57">
        <v>3808.9460698789421</v>
      </c>
      <c r="DF1349" s="57">
        <v>3767.788822850353</v>
      </c>
      <c r="DG1349" s="57">
        <v>3611.3099424951024</v>
      </c>
      <c r="DH1349" s="57">
        <v>4073.9040547443938</v>
      </c>
      <c r="DI1349" s="57">
        <v>4014.8047789252132</v>
      </c>
      <c r="DJ1349" s="57">
        <v>3830.4595780879949</v>
      </c>
      <c r="DK1349" s="57">
        <v>4040.138797834205</v>
      </c>
      <c r="DL1349" s="57">
        <v>4006.0043445558154</v>
      </c>
      <c r="DM1349" s="57">
        <v>3845.742241810402</v>
      </c>
      <c r="DN1349" s="59">
        <f>[2]CAMEROUN!DQ1931</f>
        <v>3644.6220607639998</v>
      </c>
      <c r="DO1349" s="57">
        <v>3845.742241810402</v>
      </c>
      <c r="DP1349" s="57">
        <v>4021.3286747905836</v>
      </c>
      <c r="DQ1349" s="57">
        <v>4017.5721469135901</v>
      </c>
      <c r="DR1349" s="57">
        <v>4004.7003882057293</v>
      </c>
      <c r="DS1349" s="57">
        <v>4245.5797235272212</v>
      </c>
      <c r="DT1349" s="57">
        <v>4205.3492880012518</v>
      </c>
      <c r="DU1349" s="57">
        <v>4220.250826680005</v>
      </c>
      <c r="DV1349" s="60">
        <f>[2]CAMEROUN!EA1931</f>
        <v>4422.3737099628379</v>
      </c>
      <c r="DW1349" s="61">
        <f>[2]CAMEROUN!EB1931</f>
        <v>4371.2918742683423</v>
      </c>
      <c r="DX1349" s="62">
        <f>[2]CAMEROUN!EC1931</f>
        <v>4195.763063005671</v>
      </c>
      <c r="DZ1349" s="57">
        <f>[2]CAMEROUN!EE1931</f>
        <v>4566.4046753545153</v>
      </c>
      <c r="EC1349" s="57">
        <f>[2]CAMEROUN!EH1931</f>
        <v>4793.3123692815534</v>
      </c>
      <c r="EF1349" s="57">
        <f>[2]CAMEROUN!EK1931</f>
        <v>5140.3076362721959</v>
      </c>
      <c r="EI1349" s="57">
        <f>[2]CAMEROUN!EN1931</f>
        <v>5408.5016910047007</v>
      </c>
      <c r="EL1349" s="57">
        <f>[2]CAMEROUN!EQ1931</f>
        <v>5704.7500130310164</v>
      </c>
      <c r="EO1349" s="57">
        <f>[2]CAMEROUN!ET1931</f>
        <v>6120.738533991961</v>
      </c>
    </row>
    <row r="1350" spans="1:145" ht="15.5" x14ac:dyDescent="0.35">
      <c r="A1350" s="56" t="s">
        <v>488</v>
      </c>
      <c r="B1350" s="57">
        <f>[7]RCA!D2030</f>
        <v>33.53</v>
      </c>
      <c r="C1350" s="57">
        <f>[7]RCA!E2030</f>
        <v>35.61</v>
      </c>
      <c r="D1350" s="57">
        <f>[7]RCA!F2030</f>
        <v>34.090000000000003</v>
      </c>
      <c r="E1350" s="57">
        <f>[7]RCA!G2030</f>
        <v>41.1</v>
      </c>
      <c r="F1350" s="57">
        <f>[7]RCA!H2030</f>
        <v>32.392000000000003</v>
      </c>
      <c r="G1350" s="57">
        <f>[7]RCA!I2030</f>
        <v>31.004000000000001</v>
      </c>
      <c r="H1350" s="57">
        <f>[7]RCA!J2030</f>
        <v>26.485999999999997</v>
      </c>
      <c r="I1350" s="57">
        <f>[7]RCA!K2030</f>
        <v>32.180999999999997</v>
      </c>
      <c r="J1350" s="57">
        <f>[7]RCA!L2030</f>
        <v>49.29999999999999</v>
      </c>
      <c r="K1350" s="57">
        <f>[7]RCA!M2030</f>
        <v>32.842081999999998</v>
      </c>
      <c r="L1350" s="57">
        <f>[7]RCA!N2030</f>
        <v>42.445999999999998</v>
      </c>
      <c r="M1350" s="57">
        <f>[7]RCA!O2030</f>
        <v>50.216563999999998</v>
      </c>
      <c r="N1350" s="57">
        <f>[7]RCA!P2030</f>
        <v>53.547999999999988</v>
      </c>
      <c r="O1350" s="57">
        <f>[7]RCA!Q2030</f>
        <v>53.58400000000001</v>
      </c>
      <c r="P1350" s="57">
        <f>[7]RCA!R2030</f>
        <v>50.892164000000001</v>
      </c>
      <c r="Q1350" s="57">
        <f>[7]RCA!S2030</f>
        <v>64.905416531</v>
      </c>
      <c r="R1350" s="57">
        <f>[7]RCA!T2030</f>
        <v>45.26728482</v>
      </c>
      <c r="S1350" s="57">
        <f>[7]RCA!U2030</f>
        <v>48.2416844567528</v>
      </c>
      <c r="T1350" s="57">
        <f>[7]RCA!V2030</f>
        <v>51.859214159000004</v>
      </c>
      <c r="U1350" s="57">
        <f>[7]RCA!W2030</f>
        <v>63.793737311700966</v>
      </c>
      <c r="V1350" s="57">
        <f>[7]RCA!X2030</f>
        <v>64.323583900000003</v>
      </c>
      <c r="W1350" s="57">
        <f>[7]RCA!Y2030</f>
        <v>70.706999999999994</v>
      </c>
      <c r="X1350" s="58">
        <f>[7]RCA!Z2030</f>
        <v>81.038092485000007</v>
      </c>
      <c r="Y1350" s="58">
        <f>[7]RCA!AA2030</f>
        <v>91.906312999999997</v>
      </c>
      <c r="Z1350" s="57">
        <f>[7]RCA!AB2030</f>
        <v>87.148988594702729</v>
      </c>
      <c r="AA1350" s="57">
        <f>[7]RCA!AC2030</f>
        <v>111.10000000000001</v>
      </c>
      <c r="AB1350" s="57">
        <v>124.48094499999999</v>
      </c>
      <c r="AC1350" s="57">
        <v>74.380085002019896</v>
      </c>
      <c r="AD1350" s="57">
        <v>74.392738875610547</v>
      </c>
      <c r="AE1350" s="57">
        <f>[7]RCA!AD2030</f>
        <v>39.805273733999996</v>
      </c>
      <c r="AF1350" s="57">
        <v>50.07458495910101</v>
      </c>
      <c r="AG1350" s="57">
        <v>50.917643510297196</v>
      </c>
      <c r="AH1350" s="57">
        <v>37.323896091611971</v>
      </c>
      <c r="AI1350" s="57">
        <v>37.051585897105355</v>
      </c>
      <c r="AJ1350" s="58">
        <f>[7]RCA!AE2030</f>
        <v>37.584235709227336</v>
      </c>
      <c r="AK1350" s="58">
        <v>59.249784508930283</v>
      </c>
      <c r="AL1350" s="58">
        <v>59.161697924110314</v>
      </c>
      <c r="AM1350" s="58">
        <v>59.161697924110321</v>
      </c>
      <c r="AN1350" s="58">
        <v>59.161697924110321</v>
      </c>
      <c r="AO1350" s="58">
        <f>[7]RCA!AF2030</f>
        <v>60.899999999999991</v>
      </c>
      <c r="AP1350" s="58">
        <v>73.035108617657201</v>
      </c>
      <c r="AQ1350" s="58">
        <v>76.331771872557937</v>
      </c>
      <c r="AR1350" s="58">
        <v>77.864996986134528</v>
      </c>
      <c r="AS1350" s="58">
        <f>[7]RCA!AJ2030</f>
        <v>52.925078205975439</v>
      </c>
      <c r="AT1350" s="58">
        <v>98.414187487518888</v>
      </c>
      <c r="AU1350" s="58">
        <v>97.040704847821928</v>
      </c>
      <c r="AV1350" s="58">
        <v>100.81892498639833</v>
      </c>
      <c r="AW1350" s="58">
        <v>100.81892498639833</v>
      </c>
      <c r="AX1350" s="58">
        <f>[7]RCA!AO2030</f>
        <v>84.578000000000003</v>
      </c>
      <c r="AY1350" s="58"/>
      <c r="AZ1350" s="58">
        <v>101.97987540691565</v>
      </c>
      <c r="BA1350" s="58">
        <v>83.672336021841943</v>
      </c>
      <c r="BB1350" s="58">
        <v>102.94323358947712</v>
      </c>
      <c r="BC1350" s="58">
        <v>88.774368448790582</v>
      </c>
      <c r="BD1350" s="58">
        <v>112.29523266895977</v>
      </c>
      <c r="BE1350" s="58">
        <v>97.255930990133734</v>
      </c>
      <c r="BF1350" s="58">
        <f>[7]RCA!AV2030</f>
        <v>102.18613338602073</v>
      </c>
      <c r="BG1350" s="58">
        <v>109.36109316370472</v>
      </c>
      <c r="BH1350" s="58">
        <v>111.39954206183803</v>
      </c>
      <c r="BI1350" s="58">
        <v>111.68090225977757</v>
      </c>
      <c r="BJ1350" s="58">
        <v>95.321444213796894</v>
      </c>
      <c r="BK1350" s="58">
        <v>114.62870366964987</v>
      </c>
      <c r="BL1350" s="58">
        <v>111.02676459554691</v>
      </c>
      <c r="BM1350" s="58">
        <v>114.62906519480934</v>
      </c>
      <c r="BN1350" s="58">
        <v>111.0267596220186</v>
      </c>
      <c r="BO1350" s="58">
        <f>[7]RCA!BE2030</f>
        <v>104.08946430326215</v>
      </c>
      <c r="BP1350" s="58">
        <v>128.71454903721175</v>
      </c>
      <c r="BQ1350" s="58">
        <v>128.71454903721175</v>
      </c>
      <c r="BR1350" s="58">
        <v>104.37557046886282</v>
      </c>
      <c r="BS1350" s="58">
        <v>97.947906784105498</v>
      </c>
      <c r="BT1350" s="58">
        <v>87.727833343548383</v>
      </c>
      <c r="BU1350" s="58">
        <v>83.986724206868232</v>
      </c>
      <c r="BV1350" s="58">
        <v>71.674388376797893</v>
      </c>
      <c r="BW1350" s="58">
        <v>102.83171471568133</v>
      </c>
      <c r="BX1350" s="58">
        <v>101.94441506957057</v>
      </c>
      <c r="BY1350" s="58">
        <v>72.841183037888285</v>
      </c>
      <c r="BZ1350" s="57">
        <v>95.641419011508063</v>
      </c>
      <c r="CA1350" s="58">
        <f>[7]RCA!BQ2030</f>
        <v>103.3</v>
      </c>
      <c r="CB1350" s="58">
        <v>92.356215770672236</v>
      </c>
      <c r="CC1350" s="58">
        <v>88.981640135443115</v>
      </c>
      <c r="CD1350" s="58">
        <v>80.938123585739021</v>
      </c>
      <c r="CE1350" s="58">
        <v>101.53503013833655</v>
      </c>
      <c r="CF1350" s="58">
        <v>100.15451111082619</v>
      </c>
      <c r="CG1350" s="58">
        <v>94.304688438092299</v>
      </c>
      <c r="CH1350" s="58">
        <v>106.88367015686731</v>
      </c>
      <c r="CI1350" s="58">
        <v>106.3693204862209</v>
      </c>
      <c r="CJ1350" s="57">
        <v>132.45869050582371</v>
      </c>
      <c r="CK1350" s="57">
        <v>132.33752182473091</v>
      </c>
      <c r="CL1350" s="58">
        <f>[7]RCA!CB2030</f>
        <v>116.99999999999999</v>
      </c>
      <c r="CM1350" s="58">
        <v>142.47039356637146</v>
      </c>
      <c r="CN1350" s="58">
        <v>109.0745104970527</v>
      </c>
      <c r="CO1350" s="58">
        <v>109.87630577048689</v>
      </c>
      <c r="CP1350" s="58">
        <v>111.3939172790863</v>
      </c>
      <c r="CQ1350" s="58">
        <v>108.9705356882229</v>
      </c>
      <c r="CR1350" s="58">
        <v>101.30890949005318</v>
      </c>
      <c r="CS1350" s="58">
        <v>97.07241364348917</v>
      </c>
      <c r="CT1350" s="58">
        <v>102.6094476884646</v>
      </c>
      <c r="CU1350" s="58">
        <v>105.33787719725403</v>
      </c>
      <c r="CV1350" s="58">
        <v>108.15361565365286</v>
      </c>
      <c r="CW1350" s="58">
        <v>110.89137185843423</v>
      </c>
      <c r="CX1350" s="58">
        <v>107.39296807504638</v>
      </c>
      <c r="CY1350" s="58">
        <v>110.56513416555404</v>
      </c>
      <c r="CZ1350" s="58">
        <v>112.87261943011296</v>
      </c>
      <c r="DA1350" s="58">
        <f>[7]RCA!CN2030</f>
        <v>110.20000000000003</v>
      </c>
      <c r="DB1350" s="57">
        <v>110.13300282458098</v>
      </c>
      <c r="DC1350" s="57">
        <v>112.79181878416196</v>
      </c>
      <c r="DD1350" s="57">
        <v>115.38032465385982</v>
      </c>
      <c r="DE1350" s="57">
        <v>110.63014840983637</v>
      </c>
      <c r="DF1350" s="57">
        <v>113.37477491543581</v>
      </c>
      <c r="DG1350" s="57">
        <v>115.91080121656148</v>
      </c>
      <c r="DH1350" s="57">
        <v>94.897434564501751</v>
      </c>
      <c r="DI1350" s="57">
        <v>102.25192289496098</v>
      </c>
      <c r="DJ1350" s="57">
        <v>106.73819137483719</v>
      </c>
      <c r="DK1350" s="57">
        <v>102.97985793671094</v>
      </c>
      <c r="DL1350" s="57">
        <v>114.02678690570353</v>
      </c>
      <c r="DM1350" s="57">
        <v>118.59542876247299</v>
      </c>
      <c r="DN1350" s="59">
        <f>[7]RCA!DA2030</f>
        <v>116.98</v>
      </c>
      <c r="DO1350" s="57">
        <v>118.59542876247299</v>
      </c>
      <c r="DP1350" s="57">
        <v>127.89564999999999</v>
      </c>
      <c r="DQ1350" s="57">
        <v>134.62699999999998</v>
      </c>
      <c r="DR1350" s="57">
        <v>141.35835</v>
      </c>
      <c r="DS1350" s="57">
        <v>127.12429749999998</v>
      </c>
      <c r="DT1350" s="57">
        <v>133.81504999999999</v>
      </c>
      <c r="DU1350" s="57">
        <v>129.55054965262212</v>
      </c>
      <c r="DV1350" s="60">
        <f>[7]RCA!DN2030</f>
        <v>139.09796763768071</v>
      </c>
      <c r="DW1350" s="61">
        <f>[7]RCA!DM2030</f>
        <v>132.47425489302924</v>
      </c>
      <c r="DX1350" s="62">
        <f>[7]RCA!DN2030</f>
        <v>139.09796763768071</v>
      </c>
      <c r="DZ1350" s="57">
        <f>[7]RCA!DP2030</f>
        <v>151.53449922694821</v>
      </c>
      <c r="EC1350" s="57">
        <f>[7]RCA!DS2030</f>
        <v>168.05429432920565</v>
      </c>
      <c r="EF1350" s="57">
        <f>[7]RCA!DV2030</f>
        <v>181.45714152635765</v>
      </c>
      <c r="EI1350" s="57">
        <f>[7]RCA!DY2030</f>
        <v>196.94680750320154</v>
      </c>
      <c r="EL1350" s="57">
        <f>[7]RCA!EB2030</f>
        <v>213.91661699447704</v>
      </c>
      <c r="EO1350" s="57">
        <f>[7]RCA!EE2030</f>
        <v>232.77978658994581</v>
      </c>
    </row>
    <row r="1351" spans="1:145" ht="15.5" x14ac:dyDescent="0.35">
      <c r="A1351" s="56" t="s">
        <v>483</v>
      </c>
      <c r="B1351" s="57">
        <f>[3]CONGO!D1749</f>
        <v>0</v>
      </c>
      <c r="C1351" s="57">
        <f>[3]CONGO!E1749</f>
        <v>0</v>
      </c>
      <c r="D1351" s="57">
        <f>[3]CONGO!F1749</f>
        <v>0</v>
      </c>
      <c r="E1351" s="57">
        <f>[3]CONGO!G1749</f>
        <v>0</v>
      </c>
      <c r="F1351" s="57">
        <f>[3]CONGO!H1749</f>
        <v>84.605500000000006</v>
      </c>
      <c r="G1351" s="57">
        <f>[3]CONGO!I1749</f>
        <v>81.35199999999999</v>
      </c>
      <c r="H1351" s="57">
        <f>[3]CONGO!J1749</f>
        <v>85.55</v>
      </c>
      <c r="I1351" s="57">
        <f>[3]CONGO!K1749</f>
        <v>77.825999999999993</v>
      </c>
      <c r="J1351" s="57">
        <f>[3]CONGO!L1749</f>
        <v>116.89999999999999</v>
      </c>
      <c r="K1351" s="57">
        <f>[3]CONGO!M1749</f>
        <v>141.577</v>
      </c>
      <c r="L1351" s="57">
        <f>[3]CONGO!N1749</f>
        <v>105.41800000000001</v>
      </c>
      <c r="M1351" s="57">
        <f>[3]CONGO!O1749</f>
        <v>119.04499999999999</v>
      </c>
      <c r="N1351" s="57">
        <f>[3]CONGO!P1749</f>
        <v>137.44999999999999</v>
      </c>
      <c r="O1351" s="57">
        <f>[3]CONGO!Q1749</f>
        <v>130.89299999999997</v>
      </c>
      <c r="P1351" s="57">
        <f>[3]CONGO!R1749</f>
        <v>185.77745000000004</v>
      </c>
      <c r="Q1351" s="57">
        <f>[3]CONGO!S1749</f>
        <v>168.22099999999998</v>
      </c>
      <c r="R1351" s="57">
        <f>[3]CONGO!T1749</f>
        <v>177.34719999999999</v>
      </c>
      <c r="S1351" s="57">
        <f>[3]CONGO!U1749</f>
        <v>199.97999999999996</v>
      </c>
      <c r="T1351" s="57">
        <f>[3]CONGO!V1749</f>
        <v>211.82302733939704</v>
      </c>
      <c r="U1351" s="57">
        <f>[3]CONGO!W1749</f>
        <v>250.5499805173333</v>
      </c>
      <c r="V1351" s="57">
        <f>[3]CONGO!X1749</f>
        <v>264.53301426300004</v>
      </c>
      <c r="W1351" s="57">
        <f>[3]CONGO!Y1749</f>
        <v>316.46010143999996</v>
      </c>
      <c r="X1351" s="58">
        <f>[3]CONGO!Z1749</f>
        <v>361.66000070080003</v>
      </c>
      <c r="Y1351" s="58">
        <f>[3]CONGO!AA1749</f>
        <v>411.59999999999991</v>
      </c>
      <c r="Z1351" s="57">
        <f>[3]CONGO!AB1749</f>
        <v>554.73709111199037</v>
      </c>
      <c r="AA1351" s="57">
        <f>[3]CONGO!AC1749</f>
        <v>632.15118731024063</v>
      </c>
      <c r="AB1351" s="57">
        <v>699.04807142241111</v>
      </c>
      <c r="AC1351" s="57">
        <v>756.55692989987824</v>
      </c>
      <c r="AD1351" s="57">
        <v>758.77107095789017</v>
      </c>
      <c r="AE1351" s="57">
        <f>[3]CONGO!AH1749</f>
        <v>768.16389163600002</v>
      </c>
      <c r="AF1351" s="57">
        <v>919.99984435845147</v>
      </c>
      <c r="AG1351" s="57">
        <v>919.99984435845147</v>
      </c>
      <c r="AH1351" s="57">
        <v>918.44538743287819</v>
      </c>
      <c r="AI1351" s="57">
        <v>911.6826713235871</v>
      </c>
      <c r="AJ1351" s="58">
        <f>[3]CONGO!AM1749</f>
        <v>847.99378017687445</v>
      </c>
      <c r="AK1351" s="58">
        <v>959.51181370187953</v>
      </c>
      <c r="AL1351" s="58">
        <v>935.51181370187953</v>
      </c>
      <c r="AM1351" s="58">
        <v>935.51181370187953</v>
      </c>
      <c r="AN1351" s="58">
        <v>935.51181370187953</v>
      </c>
      <c r="AO1351" s="58">
        <f>[3]CONGO!AR1749</f>
        <v>896.04500000000007</v>
      </c>
      <c r="AP1351" s="58">
        <v>1050.5519999999999</v>
      </c>
      <c r="AQ1351" s="58">
        <v>941.89679999999998</v>
      </c>
      <c r="AR1351" s="58">
        <v>1050.5519999999999</v>
      </c>
      <c r="AS1351" s="58">
        <f>[3]CONGO!AV1749</f>
        <v>807</v>
      </c>
      <c r="AT1351" s="58">
        <v>908.17650264342251</v>
      </c>
      <c r="AU1351" s="58">
        <v>839.81063409016144</v>
      </c>
      <c r="AV1351" s="58">
        <v>765.29208958218624</v>
      </c>
      <c r="AW1351" s="58">
        <v>763.162865375563</v>
      </c>
      <c r="AX1351" s="58">
        <f>[3]CONGO!BA1749</f>
        <v>724.59999999999991</v>
      </c>
      <c r="AY1351" s="58"/>
      <c r="AZ1351" s="58">
        <v>762.05331346926744</v>
      </c>
      <c r="BA1351" s="58">
        <v>786.72984922030503</v>
      </c>
      <c r="BB1351" s="58">
        <v>755.79149535181864</v>
      </c>
      <c r="BC1351" s="58">
        <v>752.74459734319692</v>
      </c>
      <c r="BD1351" s="58">
        <v>609.96017344340862</v>
      </c>
      <c r="BE1351" s="58">
        <v>617.76822037491195</v>
      </c>
      <c r="BF1351" s="58">
        <f>[3]CONGO!BI1749</f>
        <v>580.59999999999991</v>
      </c>
      <c r="BG1351" s="58">
        <v>844.57896643295351</v>
      </c>
      <c r="BH1351" s="58">
        <v>844.57896643295351</v>
      </c>
      <c r="BI1351" s="58">
        <v>735.81409404861029</v>
      </c>
      <c r="BJ1351" s="58">
        <v>735.81409404861029</v>
      </c>
      <c r="BK1351" s="58">
        <v>709.33925055285113</v>
      </c>
      <c r="BL1351" s="58">
        <v>709.33925055285113</v>
      </c>
      <c r="BM1351" s="58">
        <v>708.71229473402991</v>
      </c>
      <c r="BN1351" s="58">
        <v>708.71229473402991</v>
      </c>
      <c r="BO1351" s="58">
        <f>[3]CONGO!BR1749</f>
        <v>665.9426148051225</v>
      </c>
      <c r="BP1351" s="58">
        <v>893.59193335431985</v>
      </c>
      <c r="BQ1351" s="58">
        <v>893.59193335431985</v>
      </c>
      <c r="BR1351" s="58">
        <v>550.22983757881605</v>
      </c>
      <c r="BS1351" s="58">
        <v>594.66974550290752</v>
      </c>
      <c r="BT1351" s="58">
        <v>516.07008298304572</v>
      </c>
      <c r="BU1351" s="58">
        <v>429.57138972800391</v>
      </c>
      <c r="BV1351" s="58">
        <v>397.62971776729512</v>
      </c>
      <c r="BW1351" s="58">
        <v>506.86624790193139</v>
      </c>
      <c r="BX1351" s="58">
        <v>534.79789995549152</v>
      </c>
      <c r="BY1351" s="58">
        <v>473.26797240536877</v>
      </c>
      <c r="BZ1351" s="57">
        <v>576.33983636236087</v>
      </c>
      <c r="CA1351" s="58">
        <f>[3]CONGO!CD1749</f>
        <v>563.43422944066674</v>
      </c>
      <c r="CB1351" s="58">
        <v>697.20962240077188</v>
      </c>
      <c r="CC1351" s="58">
        <v>682.8693657206386</v>
      </c>
      <c r="CD1351" s="58">
        <v>553.87364734711514</v>
      </c>
      <c r="CE1351" s="58">
        <v>630.77247564359334</v>
      </c>
      <c r="CF1351" s="58">
        <v>617.79870288304937</v>
      </c>
      <c r="CG1351" s="58">
        <v>543.2224338623555</v>
      </c>
      <c r="CH1351" s="58">
        <v>619.01534211447699</v>
      </c>
      <c r="CI1351" s="58">
        <v>608.24225476442427</v>
      </c>
      <c r="CJ1351" s="57">
        <v>643.91381132439335</v>
      </c>
      <c r="CK1351" s="57">
        <v>632.62861050381332</v>
      </c>
      <c r="CL1351" s="58">
        <f>[3]CONGO!CO1749</f>
        <v>493.26842064278122</v>
      </c>
      <c r="CM1351" s="58">
        <v>725.75089522737267</v>
      </c>
      <c r="CN1351" s="58">
        <v>732.02632866224394</v>
      </c>
      <c r="CO1351" s="58">
        <v>734.56626264341594</v>
      </c>
      <c r="CP1351" s="58">
        <v>732.58597042003055</v>
      </c>
      <c r="CQ1351" s="58">
        <v>732.47050243518981</v>
      </c>
      <c r="CR1351" s="58">
        <v>723.31494916583051</v>
      </c>
      <c r="CS1351" s="58">
        <v>721.04116035578511</v>
      </c>
      <c r="CT1351" s="58">
        <v>711.32626106378405</v>
      </c>
      <c r="CU1351" s="58">
        <v>702.6850189535586</v>
      </c>
      <c r="CV1351" s="58">
        <v>745.56109938775069</v>
      </c>
      <c r="CW1351" s="58">
        <v>748.41802428805818</v>
      </c>
      <c r="CX1351" s="58">
        <v>773.79548104262665</v>
      </c>
      <c r="CY1351" s="58">
        <v>777.53624613528461</v>
      </c>
      <c r="CZ1351" s="58">
        <v>710.36461029570512</v>
      </c>
      <c r="DA1351" s="58">
        <f>[3]CONGO!DA1749</f>
        <v>733.11370061294917</v>
      </c>
      <c r="DB1351" s="57">
        <v>874.55692583988321</v>
      </c>
      <c r="DC1351" s="57">
        <v>868.22358278789818</v>
      </c>
      <c r="DD1351" s="57">
        <v>859.19516260303124</v>
      </c>
      <c r="DE1351" s="57">
        <v>808.3312095672735</v>
      </c>
      <c r="DF1351" s="57">
        <v>796.81264708688741</v>
      </c>
      <c r="DG1351" s="57">
        <v>779.84157236808926</v>
      </c>
      <c r="DH1351" s="57">
        <v>810.00933060157331</v>
      </c>
      <c r="DI1351" s="57">
        <v>800.76969585263737</v>
      </c>
      <c r="DJ1351" s="57">
        <v>779.74452787397922</v>
      </c>
      <c r="DK1351" s="57">
        <v>821.23371869434163</v>
      </c>
      <c r="DL1351" s="57">
        <v>821.30695207652559</v>
      </c>
      <c r="DM1351" s="57">
        <v>779.75313985257276</v>
      </c>
      <c r="DN1351" s="59">
        <f>[3]CONGO!DN1749</f>
        <v>812.20277798519646</v>
      </c>
      <c r="DO1351" s="57">
        <v>779.75313985257276</v>
      </c>
      <c r="DP1351" s="57">
        <v>979.93054901728431</v>
      </c>
      <c r="DQ1351" s="57">
        <v>979.97370913678924</v>
      </c>
      <c r="DR1351" s="57">
        <v>980.13669343841389</v>
      </c>
      <c r="DS1351" s="57">
        <v>1028.9538715038857</v>
      </c>
      <c r="DT1351" s="57">
        <v>1016.736548402902</v>
      </c>
      <c r="DU1351" s="57">
        <v>967.4674633599667</v>
      </c>
      <c r="DV1351" s="60">
        <f>[3]CONGO!DX1749</f>
        <v>885.38995280594031</v>
      </c>
      <c r="DW1351" s="61">
        <f>[3]CONGO!DY1749</f>
        <v>878.47187190807688</v>
      </c>
      <c r="DX1351" s="62">
        <f>[3]CONGO!DZ1749</f>
        <v>858.82224986322706</v>
      </c>
      <c r="DZ1351" s="57">
        <f>[3]CONGO!EB1749</f>
        <v>917.51801291929485</v>
      </c>
      <c r="EC1351" s="57">
        <f>[3]CONGO!EE1749</f>
        <v>1001.6019750098664</v>
      </c>
      <c r="EF1351" s="57">
        <f>[3]CONGO!EH1749</f>
        <v>1073.1326314028317</v>
      </c>
      <c r="EI1351" s="57">
        <f>[3]CONGO!EK1749</f>
        <v>1143.4341089346478</v>
      </c>
      <c r="EL1351" s="57">
        <f>[3]CONGO!EN1749</f>
        <v>1231.8895368134315</v>
      </c>
      <c r="EO1351" s="57">
        <f>[3]CONGO!EQ1749</f>
        <v>1283.1851591834561</v>
      </c>
    </row>
    <row r="1352" spans="1:145" ht="15.5" x14ac:dyDescent="0.35">
      <c r="A1352" s="56" t="s">
        <v>484</v>
      </c>
      <c r="B1352" s="57">
        <f>[4]GABON!D2103</f>
        <v>0</v>
      </c>
      <c r="C1352" s="57">
        <f>[4]GABON!E2103</f>
        <v>0</v>
      </c>
      <c r="D1352" s="57">
        <f>[4]GABON!F2103</f>
        <v>0</v>
      </c>
      <c r="E1352" s="57">
        <f>[4]GABON!G2103</f>
        <v>0</v>
      </c>
      <c r="F1352" s="57">
        <f>[4]GABON!H2103</f>
        <v>187.53800000000001</v>
      </c>
      <c r="G1352" s="57">
        <f>[4]GABON!I2103</f>
        <v>170.98490800000002</v>
      </c>
      <c r="H1352" s="57">
        <f>[4]GABON!J2103</f>
        <v>183.583</v>
      </c>
      <c r="I1352" s="57">
        <f>[4]GABON!K2103</f>
        <v>209.5</v>
      </c>
      <c r="J1352" s="57">
        <f>[4]GABON!L2103</f>
        <v>267.21999999999997</v>
      </c>
      <c r="K1352" s="57">
        <f>[4]GABON!M2103</f>
        <v>282.11591928251119</v>
      </c>
      <c r="L1352" s="57">
        <f>[4]GABON!N2103</f>
        <v>377</v>
      </c>
      <c r="M1352" s="57">
        <f>[4]GABON!O2103</f>
        <v>404.596</v>
      </c>
      <c r="N1352" s="57">
        <f>[4]GABON!P2103</f>
        <v>410.95100000000002</v>
      </c>
      <c r="O1352" s="57">
        <f>[4]GABON!Q2103</f>
        <v>377.78300000000002</v>
      </c>
      <c r="P1352" s="57">
        <f>[4]GABON!R2103</f>
        <v>397.59</v>
      </c>
      <c r="Q1352" s="57">
        <f>[4]GABON!S2103</f>
        <v>383.036181</v>
      </c>
      <c r="R1352" s="57">
        <f>[4]GABON!T2103</f>
        <v>450.95499999999998</v>
      </c>
      <c r="S1352" s="57">
        <f>[4]GABON!U2103</f>
        <v>471.93400000000003</v>
      </c>
      <c r="T1352" s="57">
        <f>[4]GABON!V2103</f>
        <v>494.26400000000001</v>
      </c>
      <c r="U1352" s="57">
        <f>[4]GABON!W2103</f>
        <v>536.49599999999998</v>
      </c>
      <c r="V1352" s="57">
        <f>[4]GABON!X2103</f>
        <v>643.29999999999995</v>
      </c>
      <c r="W1352" s="57">
        <f>[4]GABON!Y2103</f>
        <v>679.59999999999991</v>
      </c>
      <c r="X1352" s="58">
        <f>[4]GABON!Z2103</f>
        <v>798.38799999999992</v>
      </c>
      <c r="Y1352" s="58">
        <f>[4]GABON!AA2103</f>
        <v>802.9</v>
      </c>
      <c r="Z1352" s="57">
        <f>[4]GABON!AB2103</f>
        <v>1021.1000000000001</v>
      </c>
      <c r="AA1352" s="57">
        <f>[4]GABON!AC2103</f>
        <v>1047.6999999999998</v>
      </c>
      <c r="AB1352" s="57">
        <v>1239.7777725631502</v>
      </c>
      <c r="AC1352" s="57">
        <v>1239.7764196388921</v>
      </c>
      <c r="AD1352" s="57">
        <v>1239.7748611792738</v>
      </c>
      <c r="AE1352" s="57">
        <f>[4]GABON!AD2103</f>
        <v>1212.933</v>
      </c>
      <c r="AF1352" s="57">
        <v>1345.5349999999999</v>
      </c>
      <c r="AG1352" s="57">
        <v>1328.5350000000001</v>
      </c>
      <c r="AH1352" s="57">
        <v>1328.5350000000001</v>
      </c>
      <c r="AI1352" s="57">
        <v>1328.5350000000001</v>
      </c>
      <c r="AJ1352" s="58">
        <f>[4]GABON!AE2103</f>
        <v>1192.2739999999999</v>
      </c>
      <c r="AK1352" s="58">
        <v>1243.7066200904087</v>
      </c>
      <c r="AL1352" s="58">
        <v>1209.335</v>
      </c>
      <c r="AM1352" s="58">
        <v>1209.335</v>
      </c>
      <c r="AN1352" s="58">
        <v>1209.335</v>
      </c>
      <c r="AO1352" s="58">
        <f>[4]GABON!AF2103</f>
        <v>1042.7</v>
      </c>
      <c r="AP1352" s="58">
        <v>1369.424</v>
      </c>
      <c r="AQ1352" s="58">
        <v>1369.424</v>
      </c>
      <c r="AR1352" s="58">
        <v>1369.424</v>
      </c>
      <c r="AS1352" s="58">
        <f>[4]GABON!AJ2103</f>
        <v>898.3</v>
      </c>
      <c r="AT1352" s="58">
        <v>1287.5113203657829</v>
      </c>
      <c r="AU1352" s="58">
        <v>985.17556853294298</v>
      </c>
      <c r="AV1352" s="58">
        <v>919.68659254513295</v>
      </c>
      <c r="AW1352" s="58">
        <v>919.68659254513295</v>
      </c>
      <c r="AX1352" s="58">
        <f>[4]GABON!AO2103</f>
        <v>770.20275464300005</v>
      </c>
      <c r="AY1352" s="58"/>
      <c r="AZ1352" s="58">
        <v>1181.911613418147</v>
      </c>
      <c r="BA1352" s="58">
        <v>1174.8938210613665</v>
      </c>
      <c r="BB1352" s="58">
        <v>891.68221300128766</v>
      </c>
      <c r="BC1352" s="58">
        <v>791.30687240428688</v>
      </c>
      <c r="BD1352" s="58">
        <v>933.4182359613651</v>
      </c>
      <c r="BE1352" s="58">
        <v>796.86804520291639</v>
      </c>
      <c r="BF1352" s="58">
        <f>[4]GABON!AV2103</f>
        <v>869.97860519900007</v>
      </c>
      <c r="BG1352" s="58">
        <v>1329.2436929051248</v>
      </c>
      <c r="BH1352" s="58">
        <v>1314.0371121838157</v>
      </c>
      <c r="BI1352" s="58">
        <v>1004.8806526316102</v>
      </c>
      <c r="BJ1352" s="58">
        <v>1003.2838252054819</v>
      </c>
      <c r="BK1352" s="58">
        <v>1045.1768100513316</v>
      </c>
      <c r="BL1352" s="58">
        <v>1050.2806244388942</v>
      </c>
      <c r="BM1352" s="58">
        <v>1046.7868622202891</v>
      </c>
      <c r="BN1352" s="58">
        <v>1051.8906766078517</v>
      </c>
      <c r="BO1352" s="58">
        <f>[4]GABON!BE2103</f>
        <v>1234.7727374048857</v>
      </c>
      <c r="BP1352" s="58">
        <v>1383.7616230908684</v>
      </c>
      <c r="BQ1352" s="58">
        <v>1329.2436929051248</v>
      </c>
      <c r="BR1352" s="58">
        <v>932.35507199679671</v>
      </c>
      <c r="BS1352" s="58">
        <v>932.35507199679671</v>
      </c>
      <c r="BT1352" s="58">
        <v>1002.9576488567652</v>
      </c>
      <c r="BU1352" s="58">
        <v>1006.1760259044097</v>
      </c>
      <c r="BV1352" s="58">
        <v>859.76424106906916</v>
      </c>
      <c r="BW1352" s="58">
        <v>1137.0547630337587</v>
      </c>
      <c r="BX1352" s="58">
        <v>1053.4783190772787</v>
      </c>
      <c r="BY1352" s="58">
        <v>995.28470442212972</v>
      </c>
      <c r="BZ1352" s="57">
        <v>914.38326954957188</v>
      </c>
      <c r="CA1352" s="58">
        <f>[4]GABON!BQ2103</f>
        <v>993.94432450239037</v>
      </c>
      <c r="CB1352" s="58">
        <v>1335.5420690473522</v>
      </c>
      <c r="CC1352" s="58">
        <v>1323.1416656108522</v>
      </c>
      <c r="CD1352" s="58">
        <v>1062.6435458199198</v>
      </c>
      <c r="CE1352" s="58">
        <v>977.28995791144587</v>
      </c>
      <c r="CF1352" s="58">
        <v>916.81740699999989</v>
      </c>
      <c r="CG1352" s="58">
        <v>710.88147863226732</v>
      </c>
      <c r="CH1352" s="58">
        <v>1077.2590068394757</v>
      </c>
      <c r="CI1352" s="58">
        <v>944.00047528070991</v>
      </c>
      <c r="CJ1352" s="57">
        <v>1076.7208403132304</v>
      </c>
      <c r="CK1352" s="57">
        <v>1021.8090963786967</v>
      </c>
      <c r="CL1352" s="58">
        <f>[4]GABON!CB2103</f>
        <v>970.48749781524998</v>
      </c>
      <c r="CM1352" s="58">
        <v>1192.3485502857066</v>
      </c>
      <c r="CN1352" s="58">
        <v>1219.6956181190333</v>
      </c>
      <c r="CO1352" s="58">
        <v>1221.8874477085956</v>
      </c>
      <c r="CP1352" s="58">
        <v>1252.7316452253172</v>
      </c>
      <c r="CQ1352" s="58">
        <v>1218.5765798170999</v>
      </c>
      <c r="CR1352" s="58">
        <v>1234.8565069064423</v>
      </c>
      <c r="CS1352" s="58">
        <v>1020.8155155338397</v>
      </c>
      <c r="CT1352" s="58">
        <v>1021.7300762129532</v>
      </c>
      <c r="CU1352" s="58">
        <v>997.97451712783732</v>
      </c>
      <c r="CV1352" s="58">
        <v>1122.5058551595469</v>
      </c>
      <c r="CW1352" s="58">
        <v>1121.0921194620685</v>
      </c>
      <c r="CX1352" s="58">
        <v>1121.4863118790151</v>
      </c>
      <c r="CY1352" s="58">
        <v>1122.3041310070873</v>
      </c>
      <c r="CZ1352" s="58">
        <v>1122.7620490503332</v>
      </c>
      <c r="DA1352" s="58">
        <f>[4]GABON!CN2103</f>
        <v>1047.5533937380001</v>
      </c>
      <c r="DB1352" s="57">
        <v>1143.3268661515908</v>
      </c>
      <c r="DC1352" s="57">
        <v>1129.7557366548504</v>
      </c>
      <c r="DD1352" s="57">
        <v>1102.294242307119</v>
      </c>
      <c r="DE1352" s="57">
        <v>1158.8636908219878</v>
      </c>
      <c r="DF1352" s="57">
        <v>1137.1098026449276</v>
      </c>
      <c r="DG1352" s="57">
        <v>1108.6043318830343</v>
      </c>
      <c r="DH1352" s="57">
        <v>1152.7680614675401</v>
      </c>
      <c r="DI1352" s="57">
        <v>1129.3783455207063</v>
      </c>
      <c r="DJ1352" s="57">
        <v>1099.8286923579647</v>
      </c>
      <c r="DK1352" s="57">
        <v>1142.871873717341</v>
      </c>
      <c r="DL1352" s="57">
        <v>1128.3879386172398</v>
      </c>
      <c r="DM1352" s="57">
        <v>1100.0550473267253</v>
      </c>
      <c r="DN1352" s="59">
        <f>[4]GABON!DA2103</f>
        <v>1243.9934137614459</v>
      </c>
      <c r="DO1352" s="57">
        <v>1100.0550473267253</v>
      </c>
      <c r="DP1352" s="57">
        <v>1407.122022745066</v>
      </c>
      <c r="DQ1352" s="57">
        <v>1407.2757966105296</v>
      </c>
      <c r="DR1352" s="57">
        <v>1407.343605994919</v>
      </c>
      <c r="DS1352" s="57">
        <v>1261.5427555666372</v>
      </c>
      <c r="DT1352" s="57">
        <v>1241.2510493977306</v>
      </c>
      <c r="DU1352" s="57">
        <v>1249.4329495806051</v>
      </c>
      <c r="DV1352" s="60">
        <f>[4]GABON!DK2103</f>
        <v>1343.7209974301536</v>
      </c>
      <c r="DW1352" s="61">
        <f>[4]GABON!DL2103</f>
        <v>1340.0361659328453</v>
      </c>
      <c r="DX1352" s="62">
        <f>[4]GABON!DM2103</f>
        <v>1221.3173237592525</v>
      </c>
      <c r="DZ1352" s="57">
        <f>[4]GABON!DO2103</f>
        <v>1559.876330861443</v>
      </c>
      <c r="EC1352" s="57">
        <f>[4]GABON!DR2103</f>
        <v>1754.2835879744121</v>
      </c>
      <c r="EF1352" s="57">
        <f>[4]GABON!DU2103</f>
        <v>1992.2263232185805</v>
      </c>
      <c r="EI1352" s="57">
        <f>[4]GABON!DX2103</f>
        <v>2226.6623771416835</v>
      </c>
      <c r="EL1352" s="57">
        <f>[4]GABON!EA2103</f>
        <v>2411.2294987332002</v>
      </c>
      <c r="EO1352" s="57">
        <f>[4]GABON!ED2103</f>
        <v>2544.5130676637846</v>
      </c>
    </row>
    <row r="1353" spans="1:145" ht="15.5" x14ac:dyDescent="0.35">
      <c r="A1353" s="56" t="s">
        <v>485</v>
      </c>
      <c r="B1353" s="57">
        <f>[5]GUINEE!D1873</f>
        <v>5.1040000000000001</v>
      </c>
      <c r="C1353" s="57">
        <f>[5]GUINEE!E1873</f>
        <v>5.3569999999999993</v>
      </c>
      <c r="D1353" s="57">
        <f>[5]GUINEE!F1873</f>
        <v>4.8580000000000005</v>
      </c>
      <c r="E1353" s="57">
        <f>[5]GUINEE!G1873</f>
        <v>5.149</v>
      </c>
      <c r="F1353" s="57">
        <f>[5]GUINEE!H1873</f>
        <v>4.9710000000000001</v>
      </c>
      <c r="G1353" s="57">
        <f>[5]GUINEE!I1873</f>
        <v>5.931</v>
      </c>
      <c r="H1353" s="57">
        <f>[5]GUINEE!J1873</f>
        <v>6.1690000000000005</v>
      </c>
      <c r="I1353" s="57">
        <f>[5]GUINEE!K1873</f>
        <v>7.782</v>
      </c>
      <c r="J1353" s="57">
        <f>[5]GUINEE!L1873</f>
        <v>8.3949999999999996</v>
      </c>
      <c r="K1353" s="57">
        <f>[5]GUINEE!M1873</f>
        <v>9.06</v>
      </c>
      <c r="L1353" s="57">
        <f>[5]GUINEE!N1873</f>
        <v>18.183</v>
      </c>
      <c r="M1353" s="57">
        <f>[5]GUINEE!O1873</f>
        <v>14.608000036999998</v>
      </c>
      <c r="N1353" s="57">
        <f>[5]GUINEE!P1873</f>
        <v>19.832999999999998</v>
      </c>
      <c r="O1353" s="57">
        <f>[5]GUINEE!Q1873</f>
        <v>26.105820999999999</v>
      </c>
      <c r="P1353" s="57">
        <f>[5]GUINEE!R1873</f>
        <v>31.318000000000001</v>
      </c>
      <c r="Q1353" s="57">
        <f>[5]GUINEE!S1873</f>
        <v>39.337000000000003</v>
      </c>
      <c r="R1353" s="57">
        <f>[5]GUINEE!T1873</f>
        <v>45.433</v>
      </c>
      <c r="S1353" s="57">
        <f>[5]GUINEE!U1873</f>
        <v>56.455999999999996</v>
      </c>
      <c r="T1353" s="57">
        <f>[5]GUINEE!V1873</f>
        <v>58.922000000000004</v>
      </c>
      <c r="U1353" s="57">
        <f>[5]GUINEE!W1873</f>
        <v>79.867000000000004</v>
      </c>
      <c r="V1353" s="57">
        <f>[5]GUINEE!X1873</f>
        <v>77.419000000000011</v>
      </c>
      <c r="W1353" s="57">
        <f>[5]GUINEE!Y1873</f>
        <v>74.894156436000003</v>
      </c>
      <c r="X1353" s="58">
        <f>[5]GUINEE!Z1873</f>
        <v>109.14195905299999</v>
      </c>
      <c r="Y1353" s="58">
        <f>[5]GUINEE!AA1873</f>
        <v>122.492</v>
      </c>
      <c r="Z1353" s="57">
        <f>[5]GUINEE!AB1873</f>
        <v>143.15800000000002</v>
      </c>
      <c r="AA1353" s="57">
        <f>[5]GUINEE!AC1873</f>
        <v>212.43900000000005</v>
      </c>
      <c r="AB1353" s="57">
        <v>153.26999999999998</v>
      </c>
      <c r="AC1353" s="57">
        <v>153.26999999999998</v>
      </c>
      <c r="AD1353" s="57">
        <v>153.26999999999998</v>
      </c>
      <c r="AE1353" s="57">
        <f>[5]GUINEE!AD1873</f>
        <v>149.946</v>
      </c>
      <c r="AF1353" s="57">
        <v>160.85</v>
      </c>
      <c r="AG1353" s="57">
        <v>160.85</v>
      </c>
      <c r="AH1353" s="57">
        <v>160.85</v>
      </c>
      <c r="AI1353" s="57">
        <v>160.85</v>
      </c>
      <c r="AJ1353" s="58">
        <f>[5]GUINEE!AE1873</f>
        <v>265.29498067989601</v>
      </c>
      <c r="AK1353" s="58">
        <v>253.10199999999998</v>
      </c>
      <c r="AL1353" s="58">
        <v>160.85</v>
      </c>
      <c r="AM1353" s="58">
        <v>160.85</v>
      </c>
      <c r="AN1353" s="58">
        <v>160.85</v>
      </c>
      <c r="AO1353" s="58">
        <f>[5]GUINEE!AF1873</f>
        <v>277.96746227972443</v>
      </c>
      <c r="AP1353" s="58">
        <v>166.4747136923601</v>
      </c>
      <c r="AQ1353" s="58">
        <v>160.42081518130558</v>
      </c>
      <c r="AR1353" s="58">
        <v>164.06697658673571</v>
      </c>
      <c r="AS1353" s="58">
        <f>[5]GUINEE!AJ1873</f>
        <v>214.54042398499985</v>
      </c>
      <c r="AT1353" s="58">
        <v>214.36599999999999</v>
      </c>
      <c r="AU1353" s="58">
        <v>211.755085016067</v>
      </c>
      <c r="AV1353" s="58">
        <v>154.96047729290268</v>
      </c>
      <c r="AW1353" s="58">
        <v>154.96047729290268</v>
      </c>
      <c r="AX1353" s="58">
        <f>[5]GUINEE!AO1873</f>
        <v>147.24192186299999</v>
      </c>
      <c r="AY1353" s="58"/>
      <c r="AZ1353" s="58">
        <v>223.79239543397279</v>
      </c>
      <c r="BA1353" s="58">
        <v>219.75403355439579</v>
      </c>
      <c r="BB1353" s="58">
        <v>196.99239543397277</v>
      </c>
      <c r="BC1353" s="58">
        <v>192.95403355439578</v>
      </c>
      <c r="BD1353" s="58">
        <v>198.9851138016478</v>
      </c>
      <c r="BE1353" s="58">
        <v>158.28275961518267</v>
      </c>
      <c r="BF1353" s="58">
        <f>[5]GUINEE!AV1873</f>
        <v>170.80211500199999</v>
      </c>
      <c r="BG1353" s="58">
        <v>221.45592272818118</v>
      </c>
      <c r="BH1353" s="58">
        <v>221.45592272818118</v>
      </c>
      <c r="BI1353" s="58">
        <v>221.45592272818118</v>
      </c>
      <c r="BJ1353" s="58">
        <v>221.45592272818118</v>
      </c>
      <c r="BK1353" s="58">
        <v>196.49168053409059</v>
      </c>
      <c r="BL1353" s="58">
        <v>94.763719169999987</v>
      </c>
      <c r="BM1353" s="58">
        <v>196.49168053409059</v>
      </c>
      <c r="BN1353" s="58">
        <v>94.763719169999987</v>
      </c>
      <c r="BO1353" s="58">
        <f>[5]GUINEE!BE1873</f>
        <v>176.58614291699999</v>
      </c>
      <c r="BP1353" s="58">
        <v>226.17013399425483</v>
      </c>
      <c r="BQ1353" s="58">
        <v>226.17013399425483</v>
      </c>
      <c r="BR1353" s="58">
        <v>186.69349285700056</v>
      </c>
      <c r="BS1353" s="58">
        <v>182.85160402139681</v>
      </c>
      <c r="BT1353" s="58">
        <v>190.06401942970501</v>
      </c>
      <c r="BU1353" s="58">
        <v>184.8855820399358</v>
      </c>
      <c r="BV1353" s="58">
        <v>183.68653640787002</v>
      </c>
      <c r="BW1353" s="58">
        <v>152.76375555058942</v>
      </c>
      <c r="BX1353" s="58">
        <v>149.96136038670866</v>
      </c>
      <c r="BY1353" s="58">
        <v>149.37124005203358</v>
      </c>
      <c r="BZ1353" s="57">
        <v>145.96323239218606</v>
      </c>
      <c r="CA1353" s="58">
        <f>[5]GUINEE!BQ1873</f>
        <v>122.14405345599999</v>
      </c>
      <c r="CB1353" s="58">
        <v>169.03299999999999</v>
      </c>
      <c r="CC1353" s="58">
        <v>167.63300000000001</v>
      </c>
      <c r="CD1353" s="58">
        <v>144.58428983548777</v>
      </c>
      <c r="CE1353" s="58">
        <v>140.139558475</v>
      </c>
      <c r="CF1353" s="58">
        <v>134.88955847499997</v>
      </c>
      <c r="CG1353" s="58">
        <v>121.82533832078802</v>
      </c>
      <c r="CH1353" s="58">
        <v>125.41700375520735</v>
      </c>
      <c r="CI1353" s="58">
        <v>121.91700375520735</v>
      </c>
      <c r="CJ1353" s="57">
        <v>125.41700375520735</v>
      </c>
      <c r="CK1353" s="57">
        <v>121.91700375520735</v>
      </c>
      <c r="CL1353" s="58">
        <f>[5]GUINEE!CD1873</f>
        <v>164.39360095950332</v>
      </c>
      <c r="CM1353" s="58">
        <v>179.36612505555451</v>
      </c>
      <c r="CN1353" s="58">
        <v>196.21299999999999</v>
      </c>
      <c r="CO1353" s="58">
        <v>196.21299999999999</v>
      </c>
      <c r="CP1353" s="58">
        <v>236.16495597464618</v>
      </c>
      <c r="CQ1353" s="58">
        <v>196.21299999999999</v>
      </c>
      <c r="CR1353" s="58">
        <v>170.8240920265398</v>
      </c>
      <c r="CS1353" s="58">
        <v>228.52708943063234</v>
      </c>
      <c r="CT1353" s="58">
        <v>186.55146667199998</v>
      </c>
      <c r="CU1353" s="58">
        <v>173.79765182171104</v>
      </c>
      <c r="CV1353" s="58">
        <v>184.76097813452063</v>
      </c>
      <c r="CW1353" s="58">
        <v>156.48324617100002</v>
      </c>
      <c r="CX1353" s="58">
        <v>189.792170733033</v>
      </c>
      <c r="CY1353" s="58">
        <v>156.48324617100002</v>
      </c>
      <c r="CZ1353" s="58">
        <v>157.94440035406581</v>
      </c>
      <c r="DA1353" s="58">
        <f>[5]GUINEE!CP1873</f>
        <v>178.27525796952</v>
      </c>
      <c r="DB1353" s="57">
        <v>135.8568022105311</v>
      </c>
      <c r="DC1353" s="57">
        <v>132.99631486606552</v>
      </c>
      <c r="DD1353" s="57">
        <v>129.82384632026674</v>
      </c>
      <c r="DE1353" s="57">
        <v>202.18836121126935</v>
      </c>
      <c r="DF1353" s="57">
        <v>191.87590338477133</v>
      </c>
      <c r="DG1353" s="57">
        <v>183.31353920795334</v>
      </c>
      <c r="DH1353" s="57">
        <v>175.40465598306946</v>
      </c>
      <c r="DI1353" s="57">
        <v>181.41564661699829</v>
      </c>
      <c r="DJ1353" s="57">
        <v>170.54889804585832</v>
      </c>
      <c r="DK1353" s="57">
        <v>174.97413279562574</v>
      </c>
      <c r="DL1353" s="57">
        <v>181.0997271052654</v>
      </c>
      <c r="DM1353" s="57">
        <v>170.49187774365259</v>
      </c>
      <c r="DN1353" s="59">
        <f>[5]GUINEE!DC1873</f>
        <v>148.97532471988404</v>
      </c>
      <c r="DO1353" s="57">
        <v>170.49187774365259</v>
      </c>
      <c r="DP1353" s="57">
        <v>218.59560623498368</v>
      </c>
      <c r="DQ1353" s="57">
        <v>214.60127187169732</v>
      </c>
      <c r="DR1353" s="57">
        <v>205.86283975003104</v>
      </c>
      <c r="DS1353" s="57">
        <v>177.85626032179422</v>
      </c>
      <c r="DT1353" s="57">
        <v>175.13986795197519</v>
      </c>
      <c r="DU1353" s="57">
        <v>166.2895311838075</v>
      </c>
      <c r="DV1353" s="60">
        <f>[5]GUINEE!DN1873</f>
        <v>161.46631427894417</v>
      </c>
      <c r="DW1353" s="61">
        <f>[5]GUINEE!DO1873</f>
        <v>159.36569298508212</v>
      </c>
      <c r="DX1353" s="62">
        <f>[5]GUINEE!DP1873</f>
        <v>157.24236462049859</v>
      </c>
      <c r="DZ1353" s="57">
        <f>[5]GUINEE!DR1873</f>
        <v>166.44746798048388</v>
      </c>
      <c r="EC1353" s="57">
        <f>[5]GUINEE!DU1873</f>
        <v>172.90768842826628</v>
      </c>
      <c r="EF1353" s="57">
        <f>[5]GUINEE!DX1873</f>
        <v>180.7699737503201</v>
      </c>
      <c r="EI1353" s="57">
        <f>[5]GUINEE!EA1873</f>
        <v>189.56192541967079</v>
      </c>
      <c r="EL1353" s="57">
        <f>[5]GUINEE!ED1873</f>
        <v>198.9705874816255</v>
      </c>
      <c r="EO1353" s="57">
        <f>[5]GUINEE!EG1873</f>
        <v>206.43400407163818</v>
      </c>
    </row>
    <row r="1354" spans="1:145" ht="15.5" x14ac:dyDescent="0.35">
      <c r="A1354" s="56" t="s">
        <v>486</v>
      </c>
      <c r="B1354" s="57">
        <f>[6]TCHAD!D2038+[6]TCHAD!D2040</f>
        <v>17.853999999999999</v>
      </c>
      <c r="C1354" s="57">
        <f>[6]TCHAD!E2038+[6]TCHAD!E2040</f>
        <v>23.454999999999998</v>
      </c>
      <c r="D1354" s="57">
        <f>[6]TCHAD!F2038+[6]TCHAD!F2040</f>
        <v>26.863</v>
      </c>
      <c r="E1354" s="57">
        <f>[6]TCHAD!G2038+[6]TCHAD!G2040</f>
        <v>30.272679999999998</v>
      </c>
      <c r="F1354" s="57">
        <f>[6]TCHAD!H2038+[6]TCHAD!H2040</f>
        <v>25.744900000000001</v>
      </c>
      <c r="G1354" s="57">
        <f>[6]TCHAD!I2038+[6]TCHAD!I2040</f>
        <v>25.521779999999996</v>
      </c>
      <c r="H1354" s="57">
        <f>[6]TCHAD!J2038+[6]TCHAD!J2040</f>
        <v>22.605</v>
      </c>
      <c r="I1354" s="57">
        <f>[6]TCHAD!K2038+[6]TCHAD!K2040</f>
        <v>30.740200000000002</v>
      </c>
      <c r="J1354" s="57" t="e">
        <f>[6]TCHAD!L2038+[6]TCHAD!L2040</f>
        <v>#VALUE!</v>
      </c>
      <c r="K1354" s="57" t="e">
        <f>[6]TCHAD!M2038+[6]TCHAD!M2040</f>
        <v>#VALUE!</v>
      </c>
      <c r="L1354" s="57" t="e">
        <f>[6]TCHAD!N2038+[6]TCHAD!N2040</f>
        <v>#VALUE!</v>
      </c>
      <c r="M1354" s="57" t="e">
        <f>[6]TCHAD!O2038+[6]TCHAD!O2040</f>
        <v>#VALUE!</v>
      </c>
      <c r="N1354" s="57" t="e">
        <f>[6]TCHAD!P2038+[6]TCHAD!P2040</f>
        <v>#VALUE!</v>
      </c>
      <c r="O1354" s="57" t="e">
        <f>[6]TCHAD!Q2038+[6]TCHAD!Q2040</f>
        <v>#VALUE!</v>
      </c>
      <c r="P1354" s="57" t="e">
        <f>[6]TCHAD!R2038+[6]TCHAD!R2040</f>
        <v>#VALUE!</v>
      </c>
      <c r="Q1354" s="57" t="e">
        <f>[6]TCHAD!S2038+[6]TCHAD!S2040</f>
        <v>#VALUE!</v>
      </c>
      <c r="R1354" s="57" t="e">
        <f>[6]TCHAD!T2038+[6]TCHAD!T2040</f>
        <v>#VALUE!</v>
      </c>
      <c r="S1354" s="57" t="e">
        <f>[6]TCHAD!U2038+[6]TCHAD!U2040</f>
        <v>#VALUE!</v>
      </c>
      <c r="T1354" s="57" t="e">
        <f>[6]TCHAD!V2038+[6]TCHAD!V2040</f>
        <v>#VALUE!</v>
      </c>
      <c r="U1354" s="57" t="e">
        <f>[6]TCHAD!W2038+[6]TCHAD!W2040</f>
        <v>#VALUE!</v>
      </c>
      <c r="V1354" s="57" t="e">
        <f>[6]TCHAD!X2038+[6]TCHAD!X2040</f>
        <v>#VALUE!</v>
      </c>
      <c r="W1354" s="57" t="e">
        <f>[6]TCHAD!Y2038+[6]TCHAD!Y2040</f>
        <v>#VALUE!</v>
      </c>
      <c r="X1354" s="58" t="e">
        <f>[6]TCHAD!Z2038+[6]TCHAD!Z2040</f>
        <v>#VALUE!</v>
      </c>
      <c r="Y1354" s="58" t="e">
        <f>[6]TCHAD!AA2038+[6]TCHAD!AA2040</f>
        <v>#VALUE!</v>
      </c>
      <c r="Z1354" s="57">
        <f>[6]TCHAD!AB2038+[6]TCHAD!AB2040</f>
        <v>295.96399999999994</v>
      </c>
      <c r="AA1354" s="57" t="e">
        <f>[6]TCHAD!AC2038+[6]TCHAD!AC2040</f>
        <v>#VALUE!</v>
      </c>
      <c r="AB1354" s="57">
        <v>348.56299999999999</v>
      </c>
      <c r="AC1354" s="57">
        <v>415.72999999999996</v>
      </c>
      <c r="AD1354" s="57">
        <v>378.36300000000006</v>
      </c>
      <c r="AE1354" s="57" t="e">
        <f>[6]TCHAD!AH2038+[6]TCHAD!AH2040</f>
        <v>#VALUE!</v>
      </c>
      <c r="AF1354" s="57">
        <v>432.89099999999996</v>
      </c>
      <c r="AG1354" s="57">
        <v>449.53699999999998</v>
      </c>
      <c r="AH1354" s="57">
        <v>457.661</v>
      </c>
      <c r="AI1354" s="57">
        <v>457.661</v>
      </c>
      <c r="AJ1354" s="58">
        <f>[6]TCHAD!AM2038</f>
        <v>436.82100000000014</v>
      </c>
      <c r="AK1354" s="58">
        <v>516.49027836545702</v>
      </c>
      <c r="AL1354" s="58">
        <v>496.85106959964367</v>
      </c>
      <c r="AM1354" s="58">
        <v>496.85106959964367</v>
      </c>
      <c r="AN1354" s="58">
        <v>496.85106959964367</v>
      </c>
      <c r="AO1354" s="58">
        <f>[6]TCHAD!AR2038+[6]TCHAD!AR2040</f>
        <v>406.99999999999994</v>
      </c>
      <c r="AP1354" s="58">
        <v>738.56804958326074</v>
      </c>
      <c r="AQ1354" s="58">
        <v>762.92978316488097</v>
      </c>
      <c r="AR1354" s="58">
        <v>312.91136948991624</v>
      </c>
      <c r="AS1354" s="58">
        <f>[6]TCHAD!AV2038+[6]TCHAD!AV2040</f>
        <v>338.99999999999994</v>
      </c>
      <c r="AT1354" s="58">
        <v>454.89870754804389</v>
      </c>
      <c r="AU1354" s="58">
        <v>381.09314247250802</v>
      </c>
      <c r="AV1354" s="58">
        <v>329.60227933507599</v>
      </c>
      <c r="AW1354" s="58">
        <v>352.34065533444999</v>
      </c>
      <c r="AX1354" s="58">
        <f>[6]TCHAD!BA2038+[6]TCHAD!BA2040</f>
        <v>372.99999999999994</v>
      </c>
      <c r="AY1354" s="58"/>
      <c r="AZ1354" s="58">
        <v>397.04096553627039</v>
      </c>
      <c r="BA1354" s="58">
        <v>355.13353525884469</v>
      </c>
      <c r="BB1354" s="58">
        <v>395.94725209716205</v>
      </c>
      <c r="BC1354" s="58">
        <v>394.71569593085815</v>
      </c>
      <c r="BD1354" s="58">
        <v>397.52570145399596</v>
      </c>
      <c r="BE1354" s="58">
        <v>363.21790705307768</v>
      </c>
      <c r="BF1354" s="58">
        <f>[6]TCHAD!BH2038+[6]TCHAD!BH2040</f>
        <v>371.50000000000006</v>
      </c>
      <c r="BG1354" s="58">
        <v>441.99863399817048</v>
      </c>
      <c r="BH1354" s="58">
        <v>436.30205412028755</v>
      </c>
      <c r="BI1354" s="58">
        <v>424.50103814803163</v>
      </c>
      <c r="BJ1354" s="58">
        <v>428.4540681173508</v>
      </c>
      <c r="BK1354" s="58">
        <v>414.23184134767649</v>
      </c>
      <c r="BL1354" s="58">
        <v>398.42427597041268</v>
      </c>
      <c r="BM1354" s="58">
        <v>422.75942617166095</v>
      </c>
      <c r="BN1354" s="58">
        <v>392.02019223587973</v>
      </c>
      <c r="BO1354" s="58">
        <f>[6]TCHAD!BQ2038+[6]TCHAD!BQ2040</f>
        <v>460.99726039499012</v>
      </c>
      <c r="BP1354" s="58">
        <v>501</v>
      </c>
      <c r="BQ1354" s="58">
        <v>501</v>
      </c>
      <c r="BR1354" s="58">
        <v>451.6246329024105</v>
      </c>
      <c r="BS1354" s="58">
        <v>343.13679257724181</v>
      </c>
      <c r="BT1354" s="58">
        <v>438.00057371074257</v>
      </c>
      <c r="BU1354" s="58">
        <v>438.00057371074257</v>
      </c>
      <c r="BV1354" s="58">
        <v>427.38632526467114</v>
      </c>
      <c r="BW1354" s="58">
        <v>384.00000000000006</v>
      </c>
      <c r="BX1354" s="58">
        <v>384.00000000000006</v>
      </c>
      <c r="BY1354" s="58">
        <v>374.99855565972803</v>
      </c>
      <c r="BZ1354" s="57">
        <v>422.37375000000009</v>
      </c>
      <c r="CA1354" s="58">
        <f>[6]TCHAD!CC2038+[6]TCHAD!CC2040</f>
        <v>485.95800000000037</v>
      </c>
      <c r="CB1354" s="58">
        <v>474.64983154248495</v>
      </c>
      <c r="CC1354" s="58">
        <v>469.85421832833225</v>
      </c>
      <c r="CD1354" s="58">
        <v>462.01060872939655</v>
      </c>
      <c r="CE1354" s="58">
        <v>491.93200717877687</v>
      </c>
      <c r="CF1354" s="58">
        <v>465.36733201116851</v>
      </c>
      <c r="CG1354" s="58">
        <v>440.54615072506158</v>
      </c>
      <c r="CH1354" s="58">
        <v>505.46196591009175</v>
      </c>
      <c r="CI1354" s="58">
        <v>466.96511048357434</v>
      </c>
      <c r="CJ1354" s="57">
        <v>504.60762035287007</v>
      </c>
      <c r="CK1354" s="57">
        <v>466.62685449166509</v>
      </c>
      <c r="CL1354" s="58">
        <f>[6]TCHAD!CN2038+[6]TCHAD!CN2040</f>
        <v>521.61594094495138</v>
      </c>
      <c r="CM1354" s="58">
        <v>438.1595973445414</v>
      </c>
      <c r="CN1354" s="58">
        <v>537.50249775732823</v>
      </c>
      <c r="CO1354" s="58">
        <v>537.82589521300338</v>
      </c>
      <c r="CP1354" s="58">
        <v>537.9021842417493</v>
      </c>
      <c r="CQ1354" s="58">
        <v>537.9021842417493</v>
      </c>
      <c r="CR1354" s="58">
        <v>495.68950909242375</v>
      </c>
      <c r="CS1354" s="58">
        <v>538.05290246442303</v>
      </c>
      <c r="CT1354" s="58">
        <v>538.05290246442303</v>
      </c>
      <c r="CU1354" s="58">
        <v>529.99929310859113</v>
      </c>
      <c r="CV1354" s="58">
        <v>552.14392302927354</v>
      </c>
      <c r="CW1354" s="58">
        <v>552.14392302927354</v>
      </c>
      <c r="CX1354" s="58">
        <v>552.08325848680192</v>
      </c>
      <c r="CY1354" s="58">
        <v>552.08325848680192</v>
      </c>
      <c r="CZ1354" s="58">
        <v>440.32731407821257</v>
      </c>
      <c r="DA1354" s="58">
        <f>[6]TCHAD!CZ2038+[6]TCHAD!CZ2040</f>
        <v>510.72963200127435</v>
      </c>
      <c r="DB1354" s="57">
        <v>603.97899000000007</v>
      </c>
      <c r="DC1354" s="57">
        <v>597.99900000000014</v>
      </c>
      <c r="DD1354" s="57">
        <v>586.03902000000005</v>
      </c>
      <c r="DE1354" s="57">
        <v>559.34001865100049</v>
      </c>
      <c r="DF1354" s="57">
        <v>559.34001865100049</v>
      </c>
      <c r="DG1354" s="57">
        <v>559.34001865100049</v>
      </c>
      <c r="DH1354" s="57">
        <v>558.18697409568301</v>
      </c>
      <c r="DI1354" s="57">
        <v>536.71824432277231</v>
      </c>
      <c r="DJ1354" s="57">
        <v>525.98387943631678</v>
      </c>
      <c r="DK1354" s="57">
        <v>558.18697409568301</v>
      </c>
      <c r="DL1354" s="57">
        <v>536.71824432277231</v>
      </c>
      <c r="DM1354" s="57">
        <v>525.98387943631678</v>
      </c>
      <c r="DN1354" s="59">
        <f>[6]TCHAD!DM2038+[6]TCHAD!DM2040</f>
        <v>594.98519599233737</v>
      </c>
      <c r="DO1354" s="57">
        <v>525.98387943631678</v>
      </c>
      <c r="DP1354" s="57">
        <v>849.84626618771961</v>
      </c>
      <c r="DQ1354" s="57">
        <v>848.81677389374215</v>
      </c>
      <c r="DR1354" s="57">
        <v>847.1237769719603</v>
      </c>
      <c r="DS1354" s="57">
        <v>802.59704694631296</v>
      </c>
      <c r="DT1354" s="57">
        <v>792.09995626526393</v>
      </c>
      <c r="DU1354" s="57">
        <v>817.68899567919652</v>
      </c>
      <c r="DV1354" s="60">
        <f>[6]TCHAD!DW2038+[6]TCHAD!DW2040</f>
        <v>796.14612697911059</v>
      </c>
      <c r="DW1354" s="61">
        <f>[6]TCHAD!DX2038+[6]TCHAD!DX2040</f>
        <v>821.16762832524864</v>
      </c>
      <c r="DX1354" s="62">
        <f>[6]TCHAD!DY2038+[6]TCHAD!DY2040</f>
        <v>791.47114584605401</v>
      </c>
      <c r="DZ1354" s="57">
        <f>[6]TCHAD!EA2038+[6]TCHAD!EA2040</f>
        <v>842.20733042006975</v>
      </c>
      <c r="EC1354" s="57">
        <f>[6]TCHAD!ED2038+[6]TCHAD!ED2040</f>
        <v>920.21455022455382</v>
      </c>
      <c r="EF1354" s="57">
        <f>[6]TCHAD!EG2038+[6]TCHAD!EG2040</f>
        <v>979.54007499664317</v>
      </c>
      <c r="EI1354" s="57">
        <f>[6]TCHAD!EJ2038+[6]TCHAD!EJ2040</f>
        <v>1041.0170826131396</v>
      </c>
      <c r="EL1354" s="57">
        <f>[6]TCHAD!EM2038+[6]TCHAD!EM2040</f>
        <v>1144.8923755444107</v>
      </c>
      <c r="EO1354" s="57">
        <f>[6]TCHAD!EP2038+[6]TCHAD!EP2040</f>
        <v>1214.2435395422699</v>
      </c>
    </row>
    <row r="1355" spans="1:145" ht="15.5" x14ac:dyDescent="0.35">
      <c r="A1355" s="27"/>
      <c r="B1355" s="57"/>
      <c r="C1355" s="57"/>
      <c r="D1355" s="57"/>
      <c r="E1355" s="57"/>
      <c r="F1355" s="57"/>
      <c r="G1355" s="57"/>
      <c r="H1355" s="57"/>
      <c r="I1355" s="57"/>
      <c r="J1355" s="57"/>
      <c r="K1355" s="57"/>
      <c r="L1355" s="57"/>
      <c r="M1355" s="57"/>
      <c r="N1355" s="57"/>
      <c r="O1355" s="57"/>
      <c r="P1355" s="57"/>
      <c r="Q1355" s="57"/>
      <c r="R1355" s="57"/>
      <c r="S1355" s="57"/>
      <c r="T1355" s="57"/>
      <c r="U1355" s="57"/>
      <c r="V1355" s="57"/>
      <c r="W1355" s="57"/>
      <c r="X1355" s="58"/>
      <c r="Y1355" s="58"/>
      <c r="Z1355" s="57"/>
      <c r="AA1355" s="57"/>
      <c r="AB1355" s="57"/>
      <c r="AC1355" s="57"/>
      <c r="AD1355" s="57"/>
      <c r="AE1355" s="57"/>
      <c r="AF1355" s="57"/>
      <c r="AG1355" s="57"/>
      <c r="AH1355" s="57"/>
      <c r="AI1355" s="57"/>
      <c r="AJ1355" s="58"/>
      <c r="AK1355" s="58"/>
      <c r="AL1355" s="58"/>
      <c r="AM1355" s="58"/>
      <c r="AN1355" s="58"/>
      <c r="AO1355" s="58"/>
      <c r="AP1355" s="58"/>
      <c r="AQ1355" s="58"/>
      <c r="AR1355" s="58"/>
      <c r="AS1355" s="58"/>
      <c r="AT1355" s="58"/>
      <c r="AU1355" s="58"/>
      <c r="AV1355" s="58"/>
      <c r="AW1355" s="58"/>
      <c r="AX1355" s="58"/>
      <c r="AY1355" s="58"/>
      <c r="AZ1355" s="58"/>
      <c r="BA1355" s="58"/>
      <c r="BB1355" s="58"/>
      <c r="BC1355" s="58"/>
      <c r="BD1355" s="58"/>
      <c r="BE1355" s="58"/>
      <c r="BF1355" s="58"/>
      <c r="BG1355" s="58"/>
      <c r="BH1355" s="58"/>
      <c r="BI1355" s="58"/>
      <c r="BJ1355" s="58"/>
      <c r="BK1355" s="58"/>
      <c r="BL1355" s="58"/>
      <c r="BM1355" s="58"/>
      <c r="BN1355" s="58"/>
      <c r="BO1355" s="58"/>
      <c r="BP1355" s="58"/>
      <c r="BQ1355" s="58"/>
      <c r="BR1355" s="58"/>
      <c r="BS1355" s="58"/>
      <c r="BT1355" s="58"/>
      <c r="BU1355" s="58"/>
      <c r="BV1355" s="58"/>
      <c r="BW1355" s="58"/>
      <c r="BX1355" s="58"/>
      <c r="BY1355" s="58"/>
      <c r="BZ1355" s="57"/>
      <c r="CA1355" s="58"/>
      <c r="CB1355" s="58"/>
      <c r="CC1355" s="58"/>
      <c r="CD1355" s="58"/>
      <c r="CE1355" s="58"/>
      <c r="CF1355" s="58"/>
      <c r="CG1355" s="58"/>
      <c r="CH1355" s="58"/>
      <c r="CI1355" s="58"/>
      <c r="CJ1355" s="57"/>
      <c r="CK1355" s="57"/>
      <c r="CL1355" s="58"/>
      <c r="CM1355" s="58"/>
      <c r="CN1355" s="58"/>
      <c r="CO1355" s="58"/>
      <c r="CP1355" s="58"/>
      <c r="CQ1355" s="58"/>
      <c r="CR1355" s="58"/>
      <c r="CS1355" s="58"/>
      <c r="CT1355" s="58"/>
      <c r="CU1355" s="58"/>
      <c r="CV1355" s="58"/>
      <c r="CW1355" s="58"/>
      <c r="CX1355" s="58"/>
      <c r="CY1355" s="58"/>
      <c r="CZ1355" s="58"/>
      <c r="DA1355" s="58"/>
      <c r="DB1355" s="57"/>
      <c r="DC1355" s="57"/>
      <c r="DD1355" s="57"/>
      <c r="DE1355" s="57"/>
      <c r="DF1355" s="57"/>
      <c r="DG1355" s="57"/>
      <c r="DH1355" s="57"/>
      <c r="DI1355" s="57"/>
      <c r="DJ1355" s="57"/>
      <c r="DK1355" s="57"/>
      <c r="DL1355" s="57"/>
      <c r="DM1355" s="57"/>
      <c r="DN1355" s="59"/>
      <c r="DO1355" s="57"/>
      <c r="DP1355" s="57"/>
      <c r="DQ1355" s="57"/>
      <c r="DR1355" s="57"/>
      <c r="DS1355" s="57"/>
      <c r="DT1355" s="57"/>
      <c r="DU1355" s="57"/>
      <c r="DV1355" s="60"/>
      <c r="DW1355" s="61"/>
      <c r="DX1355" s="62"/>
      <c r="DZ1355" s="57"/>
      <c r="EC1355" s="57"/>
      <c r="EF1355" s="57"/>
      <c r="EI1355" s="57"/>
      <c r="EL1355" s="57"/>
      <c r="EO1355" s="57"/>
    </row>
    <row r="1356" spans="1:145" ht="15.5" x14ac:dyDescent="0.35">
      <c r="A1356" s="56" t="s">
        <v>490</v>
      </c>
      <c r="B1356" s="57" t="e">
        <f t="shared" ref="B1356:M1356" si="1346">SUM(B1357:B1362)</f>
        <v>#VALUE!</v>
      </c>
      <c r="C1356" s="57" t="e">
        <f t="shared" si="1346"/>
        <v>#VALUE!</v>
      </c>
      <c r="D1356" s="57" t="e">
        <f t="shared" si="1346"/>
        <v>#VALUE!</v>
      </c>
      <c r="E1356" s="57">
        <f t="shared" si="1346"/>
        <v>358.78525999999999</v>
      </c>
      <c r="F1356" s="57">
        <f t="shared" si="1346"/>
        <v>129.49540000000002</v>
      </c>
      <c r="G1356" s="57">
        <f t="shared" si="1346"/>
        <v>123.33170000000001</v>
      </c>
      <c r="H1356" s="57" t="e">
        <f t="shared" si="1346"/>
        <v>#VALUE!</v>
      </c>
      <c r="I1356" s="57" t="e">
        <f t="shared" si="1346"/>
        <v>#VALUE!</v>
      </c>
      <c r="J1356" s="57" t="e">
        <f t="shared" si="1346"/>
        <v>#VALUE!</v>
      </c>
      <c r="K1356" s="57" t="e">
        <f t="shared" si="1346"/>
        <v>#VALUE!</v>
      </c>
      <c r="L1356" s="57" t="e">
        <f t="shared" si="1346"/>
        <v>#VALUE!</v>
      </c>
      <c r="M1356" s="57" t="e">
        <f t="shared" si="1346"/>
        <v>#VALUE!</v>
      </c>
      <c r="N1356" s="57" t="e">
        <f t="shared" ref="N1356:Z1356" si="1347">SUM(N1357:N1362)</f>
        <v>#VALUE!</v>
      </c>
      <c r="O1356" s="57" t="e">
        <f t="shared" si="1347"/>
        <v>#VALUE!</v>
      </c>
      <c r="P1356" s="57" t="e">
        <f t="shared" si="1347"/>
        <v>#VALUE!</v>
      </c>
      <c r="Q1356" s="57" t="e">
        <f t="shared" si="1347"/>
        <v>#VALUE!</v>
      </c>
      <c r="R1356" s="57" t="e">
        <f t="shared" si="1347"/>
        <v>#VALUE!</v>
      </c>
      <c r="S1356" s="57" t="e">
        <f t="shared" si="1347"/>
        <v>#VALUE!</v>
      </c>
      <c r="T1356" s="57" t="e">
        <f t="shared" si="1347"/>
        <v>#VALUE!</v>
      </c>
      <c r="U1356" s="57" t="e">
        <f t="shared" si="1347"/>
        <v>#VALUE!</v>
      </c>
      <c r="V1356" s="57" t="e">
        <f t="shared" si="1347"/>
        <v>#VALUE!</v>
      </c>
      <c r="W1356" s="57" t="e">
        <f t="shared" si="1347"/>
        <v>#VALUE!</v>
      </c>
      <c r="X1356" s="58" t="e">
        <f t="shared" si="1347"/>
        <v>#VALUE!</v>
      </c>
      <c r="Y1356" s="58" t="e">
        <f t="shared" si="1347"/>
        <v>#VALUE!</v>
      </c>
      <c r="Z1356" s="57" t="e">
        <f t="shared" si="1347"/>
        <v>#VALUE!</v>
      </c>
      <c r="AA1356" s="57" t="e">
        <f>SUM(AA1357:AA1362)</f>
        <v>#VALUE!</v>
      </c>
      <c r="AB1356" s="57">
        <v>389.5027752777732</v>
      </c>
      <c r="AC1356" s="57">
        <v>331.04552042523972</v>
      </c>
      <c r="AD1356" s="57">
        <v>300.35200917565936</v>
      </c>
      <c r="AE1356" s="57" t="e">
        <f>SUM(AE1357:AE1362)</f>
        <v>#VALUE!</v>
      </c>
      <c r="AF1356" s="57">
        <v>376.81821607423711</v>
      </c>
      <c r="AG1356" s="57">
        <v>665.01596837624652</v>
      </c>
      <c r="AH1356" s="57">
        <v>362.4213409353689</v>
      </c>
      <c r="AI1356" s="57">
        <v>362.42009300502298</v>
      </c>
      <c r="AJ1356" s="58" t="e">
        <f>SUM(AJ1357:AJ1362)</f>
        <v>#VALUE!</v>
      </c>
      <c r="AK1356" s="58">
        <v>404.44091880321963</v>
      </c>
      <c r="AL1356" s="58">
        <v>438.2899304003563</v>
      </c>
      <c r="AM1356" s="58">
        <v>456.37278300035632</v>
      </c>
      <c r="AN1356" s="58">
        <v>456.37278300035655</v>
      </c>
      <c r="AO1356" s="58" t="e">
        <f>SUM(AO1357:AO1362)</f>
        <v>#VALUE!</v>
      </c>
      <c r="AP1356" s="58">
        <v>597.65217492165755</v>
      </c>
      <c r="AQ1356" s="58">
        <v>565.71732495966262</v>
      </c>
      <c r="AR1356" s="58">
        <v>534.73203836889775</v>
      </c>
      <c r="AS1356" s="58" t="e">
        <f>SUM(AS1357:AS1362)</f>
        <v>#VALUE!</v>
      </c>
      <c r="AT1356" s="58">
        <v>486.23017525191307</v>
      </c>
      <c r="AU1356" s="58">
        <v>676.45056592076799</v>
      </c>
      <c r="AV1356" s="58">
        <v>502.61281670870801</v>
      </c>
      <c r="AW1356" s="58">
        <v>500.36397396721401</v>
      </c>
      <c r="AX1356" s="58" t="e">
        <f>SUM(AX1357:AX1362)</f>
        <v>#VALUE!</v>
      </c>
      <c r="AY1356" s="58"/>
      <c r="AZ1356" s="58">
        <v>411.42938187506627</v>
      </c>
      <c r="BA1356" s="58">
        <v>465.52830468069737</v>
      </c>
      <c r="BB1356" s="58">
        <v>431.93936201484206</v>
      </c>
      <c r="BC1356" s="58">
        <v>429.45253058400777</v>
      </c>
      <c r="BD1356" s="58">
        <v>403.34199052534632</v>
      </c>
      <c r="BE1356" s="58">
        <v>361.61797054311489</v>
      </c>
      <c r="BF1356" s="58" t="e">
        <f>SUM(BF1357:BF1362)</f>
        <v>#VALUE!</v>
      </c>
      <c r="BG1356" s="58">
        <v>522.23415914965426</v>
      </c>
      <c r="BH1356" s="58">
        <v>494.15217992405451</v>
      </c>
      <c r="BI1356" s="58">
        <v>635.36419860205092</v>
      </c>
      <c r="BJ1356" s="58">
        <v>634.57482505145776</v>
      </c>
      <c r="BK1356" s="58">
        <v>479.90046931611153</v>
      </c>
      <c r="BL1356" s="58">
        <v>436.44591544414016</v>
      </c>
      <c r="BM1356" s="58">
        <v>500.11907211097275</v>
      </c>
      <c r="BN1356" s="58">
        <v>456.66451823900115</v>
      </c>
      <c r="BO1356" s="58" t="e">
        <f>SUM(BO1357:BO1362)</f>
        <v>#VALUE!</v>
      </c>
      <c r="BP1356" s="58">
        <v>462.05638314630312</v>
      </c>
      <c r="BQ1356" s="58">
        <v>412.52268391127984</v>
      </c>
      <c r="BR1356" s="58">
        <v>345.98809530887786</v>
      </c>
      <c r="BS1356" s="58">
        <v>341.79847654430182</v>
      </c>
      <c r="BT1356" s="58">
        <v>363.1717904574661</v>
      </c>
      <c r="BU1356" s="58">
        <v>357.43775111717883</v>
      </c>
      <c r="BV1356" s="58">
        <v>333.4392414046568</v>
      </c>
      <c r="BW1356" s="58">
        <v>338.84628909463004</v>
      </c>
      <c r="BX1356" s="58">
        <v>337.1298863933381</v>
      </c>
      <c r="BY1356" s="58">
        <v>333.42704101377899</v>
      </c>
      <c r="BZ1356" s="57">
        <v>363.21190331059171</v>
      </c>
      <c r="CA1356" s="58" t="e">
        <f>SUM(CA1357:CA1362)</f>
        <v>#VALUE!</v>
      </c>
      <c r="CB1356" s="58">
        <v>536.99946694771666</v>
      </c>
      <c r="CC1356" s="58">
        <v>528.57395497838115</v>
      </c>
      <c r="CD1356" s="58">
        <v>503.79560900950668</v>
      </c>
      <c r="CE1356" s="58">
        <v>523.65799712778062</v>
      </c>
      <c r="CF1356" s="58">
        <v>514.60857252563983</v>
      </c>
      <c r="CG1356" s="58">
        <v>501.90306438488267</v>
      </c>
      <c r="CH1356" s="58">
        <v>567.40332539986173</v>
      </c>
      <c r="CI1356" s="58">
        <v>558.57326826961753</v>
      </c>
      <c r="CJ1356" s="57">
        <v>601.0996774831666</v>
      </c>
      <c r="CK1356" s="57">
        <v>569.67445133838851</v>
      </c>
      <c r="CL1356" s="58" t="e">
        <f>SUM(CL1357:CL1362)</f>
        <v>#VALUE!</v>
      </c>
      <c r="CM1356" s="58">
        <v>649.60237571666789</v>
      </c>
      <c r="CN1356" s="58">
        <v>472.0859214069277</v>
      </c>
      <c r="CO1356" s="58">
        <v>467.78337255579652</v>
      </c>
      <c r="CP1356" s="58">
        <v>464.94595801162529</v>
      </c>
      <c r="CQ1356" s="58">
        <v>458.60265223278031</v>
      </c>
      <c r="CR1356" s="58">
        <v>459.68157873432932</v>
      </c>
      <c r="CS1356" s="58">
        <v>651.48825316124817</v>
      </c>
      <c r="CT1356" s="58">
        <v>631.12291629204833</v>
      </c>
      <c r="CU1356" s="58">
        <v>612.61153165313362</v>
      </c>
      <c r="CV1356" s="58">
        <v>602.99561443921414</v>
      </c>
      <c r="CW1356" s="58">
        <v>592.15685982612877</v>
      </c>
      <c r="CX1356" s="58">
        <v>610.00633248549923</v>
      </c>
      <c r="CY1356" s="58">
        <v>600.15172379478986</v>
      </c>
      <c r="CZ1356" s="58">
        <v>577.20775520236043</v>
      </c>
      <c r="DA1356" s="58" t="e">
        <f t="shared" ref="DA1356" si="1348">SUM(DA1357:DA1362)</f>
        <v>#VALUE!</v>
      </c>
      <c r="DB1356" s="57">
        <v>695.11272919058911</v>
      </c>
      <c r="DC1356" s="57">
        <v>690.63589383188253</v>
      </c>
      <c r="DD1356" s="57">
        <v>680.35014014457624</v>
      </c>
      <c r="DE1356" s="57">
        <v>602.84490730275445</v>
      </c>
      <c r="DF1356" s="57">
        <v>591.25248187765749</v>
      </c>
      <c r="DG1356" s="57">
        <v>581.60812145097123</v>
      </c>
      <c r="DH1356" s="57">
        <v>590.96507273528528</v>
      </c>
      <c r="DI1356" s="57">
        <v>576.18885047632386</v>
      </c>
      <c r="DJ1356" s="57">
        <v>566.09894703769976</v>
      </c>
      <c r="DK1356" s="57">
        <v>594.7140948919573</v>
      </c>
      <c r="DL1356" s="57">
        <v>582.20647990474265</v>
      </c>
      <c r="DM1356" s="57">
        <v>572.47881295876653</v>
      </c>
      <c r="DN1356" s="59" t="e">
        <f t="shared" ref="DN1356" si="1349">SUM(DN1357:DN1362)</f>
        <v>#VALUE!</v>
      </c>
      <c r="DO1356" s="57">
        <v>572.47881295876653</v>
      </c>
      <c r="DP1356" s="57">
        <v>849.71658007528777</v>
      </c>
      <c r="DQ1356" s="57">
        <v>850.4808782257503</v>
      </c>
      <c r="DR1356" s="57">
        <v>842.26777151904889</v>
      </c>
      <c r="DS1356" s="57">
        <v>570.05074423264409</v>
      </c>
      <c r="DT1356" s="57">
        <v>569.89096330770474</v>
      </c>
      <c r="DU1356" s="57">
        <v>595.04746415772536</v>
      </c>
      <c r="DV1356" s="60" t="e">
        <f>SUM(DV1357:DV1362)</f>
        <v>#VALUE!</v>
      </c>
      <c r="DW1356" s="61" t="e">
        <f>SUM(DW1357:DW1362)</f>
        <v>#VALUE!</v>
      </c>
      <c r="DX1356" s="62" t="e">
        <f>SUM(DX1357:DX1362)</f>
        <v>#VALUE!</v>
      </c>
      <c r="DZ1356" s="57" t="e">
        <f>SUM(DZ1357:DZ1362)</f>
        <v>#VALUE!</v>
      </c>
      <c r="EC1356" s="57" t="e">
        <f>SUM(EC1357:EC1362)</f>
        <v>#VALUE!</v>
      </c>
      <c r="EF1356" s="57" t="e">
        <f>SUM(EF1357:EF1362)</f>
        <v>#VALUE!</v>
      </c>
      <c r="EI1356" s="57" t="e">
        <f>SUM(EI1357:EI1362)</f>
        <v>#VALUE!</v>
      </c>
      <c r="EL1356" s="57" t="e">
        <f>SUM(EL1357:EL1362)</f>
        <v>#VALUE!</v>
      </c>
      <c r="EO1356" s="57" t="e">
        <f>SUM(EO1357:EO1362)</f>
        <v>#VALUE!</v>
      </c>
    </row>
    <row r="1357" spans="1:145" ht="15.5" x14ac:dyDescent="0.35">
      <c r="A1357" s="56" t="s">
        <v>482</v>
      </c>
      <c r="B1357" s="69">
        <f t="shared" ref="B1357:M1362" si="1350">B1341-B1349</f>
        <v>430.5</v>
      </c>
      <c r="C1357" s="69">
        <f t="shared" si="1350"/>
        <v>384.5</v>
      </c>
      <c r="D1357" s="69">
        <f t="shared" si="1350"/>
        <v>203.57499999999999</v>
      </c>
      <c r="E1357" s="69">
        <f t="shared" si="1350"/>
        <v>40.949999999999989</v>
      </c>
      <c r="F1357" s="69">
        <f t="shared" si="1350"/>
        <v>57.850000000000023</v>
      </c>
      <c r="G1357" s="69">
        <f t="shared" si="1350"/>
        <v>61.105000000000018</v>
      </c>
      <c r="H1357" s="69">
        <f t="shared" si="1350"/>
        <v>49.649999999999977</v>
      </c>
      <c r="I1357" s="69">
        <f t="shared" si="1350"/>
        <v>51.314999999999998</v>
      </c>
      <c r="J1357" s="69">
        <f t="shared" si="1350"/>
        <v>65.284999999999968</v>
      </c>
      <c r="K1357" s="69">
        <f t="shared" si="1350"/>
        <v>68.639999999999873</v>
      </c>
      <c r="L1357" s="69">
        <f>L1341-L1349</f>
        <v>73.549999999999955</v>
      </c>
      <c r="M1357" s="69">
        <f>M1341-M1349</f>
        <v>69.399999999999977</v>
      </c>
      <c r="N1357" s="69">
        <f t="shared" ref="N1357:AA1362" si="1351">N1341-N1349</f>
        <v>63.350000000000023</v>
      </c>
      <c r="O1357" s="69">
        <f t="shared" si="1351"/>
        <v>65.25</v>
      </c>
      <c r="P1357" s="69">
        <f t="shared" si="1351"/>
        <v>58.600000000000023</v>
      </c>
      <c r="Q1357" s="69">
        <f t="shared" si="1351"/>
        <v>71.899999999999977</v>
      </c>
      <c r="R1357" s="69">
        <f t="shared" si="1351"/>
        <v>90.699999999999932</v>
      </c>
      <c r="S1357" s="69">
        <f t="shared" si="1351"/>
        <v>77.799999999999955</v>
      </c>
      <c r="T1357" s="69">
        <f t="shared" si="1351"/>
        <v>103.5</v>
      </c>
      <c r="U1357" s="69">
        <f t="shared" si="1351"/>
        <v>94.700000000000273</v>
      </c>
      <c r="V1357" s="69">
        <f t="shared" si="1351"/>
        <v>102.70000000000005</v>
      </c>
      <c r="W1357" s="69">
        <f t="shared" si="1351"/>
        <v>91.200000000000045</v>
      </c>
      <c r="X1357" s="70">
        <f t="shared" si="1351"/>
        <v>120.94775066666648</v>
      </c>
      <c r="Y1357" s="70">
        <f t="shared" si="1351"/>
        <v>80.899999999999864</v>
      </c>
      <c r="Z1357" s="69">
        <f t="shared" si="1351"/>
        <v>85.772050000000036</v>
      </c>
      <c r="AA1357" s="69">
        <f t="shared" si="1351"/>
        <v>92.795499999999947</v>
      </c>
      <c r="AB1357" s="69">
        <v>95.590999999999894</v>
      </c>
      <c r="AC1357" s="69">
        <v>95</v>
      </c>
      <c r="AD1357" s="69">
        <v>95</v>
      </c>
      <c r="AE1357" s="69">
        <f t="shared" ref="AE1357:AE1362" si="1352">AE1341-AE1349</f>
        <v>111.09999999999991</v>
      </c>
      <c r="AF1357" s="69">
        <v>92.59081531523384</v>
      </c>
      <c r="AG1357" s="69">
        <v>92.59081531523384</v>
      </c>
      <c r="AH1357" s="69">
        <v>85.491666666666788</v>
      </c>
      <c r="AI1357" s="69">
        <v>85.491666666666788</v>
      </c>
      <c r="AJ1357" s="70">
        <f t="shared" ref="AJ1357:AJ1362" si="1353">AJ1341-AJ1349</f>
        <v>153.59999999999968</v>
      </c>
      <c r="AK1357" s="70">
        <v>115.69999999999982</v>
      </c>
      <c r="AL1357" s="70">
        <v>115.69999999999982</v>
      </c>
      <c r="AM1357" s="70">
        <v>133.78285259999984</v>
      </c>
      <c r="AN1357" s="70">
        <v>133.78285260000007</v>
      </c>
      <c r="AO1357" s="70">
        <f t="shared" ref="AO1357:AO1362" si="1354">AO1341-AO1349</f>
        <v>296.40000000000055</v>
      </c>
      <c r="AP1357" s="70">
        <v>272.19999999999982</v>
      </c>
      <c r="AQ1357" s="70">
        <v>272.19999999999982</v>
      </c>
      <c r="AR1357" s="70">
        <v>248.23116673706545</v>
      </c>
      <c r="AS1357" s="70">
        <f t="shared" ref="AS1357:AS1362" si="1355">AS1341-AS1349</f>
        <v>145.99999999999955</v>
      </c>
      <c r="AT1357" s="70">
        <v>169.1263616179267</v>
      </c>
      <c r="AU1357" s="70">
        <v>306.69505277811902</v>
      </c>
      <c r="AV1357" s="70">
        <v>110.708459450766</v>
      </c>
      <c r="AW1357" s="70">
        <v>110.708459450766</v>
      </c>
      <c r="AX1357" s="70">
        <f t="shared" ref="AX1357:AX1362" si="1356">AX1341-AX1349</f>
        <v>147.69999999999982</v>
      </c>
      <c r="AY1357" s="70"/>
      <c r="AZ1357" s="70">
        <v>143.02410520805824</v>
      </c>
      <c r="BA1357" s="70">
        <v>204.42410520805788</v>
      </c>
      <c r="BB1357" s="70">
        <v>170.86785742962547</v>
      </c>
      <c r="BC1357" s="70">
        <v>170.86785742962547</v>
      </c>
      <c r="BD1357" s="70">
        <v>165.75820741666666</v>
      </c>
      <c r="BE1357" s="70">
        <v>165.75820741666666</v>
      </c>
      <c r="BF1357" s="70">
        <f t="shared" ref="BF1357:BF1362" si="1357">BF1341-BF1349</f>
        <v>191.40000000000009</v>
      </c>
      <c r="BG1357" s="70">
        <v>124.57909153457695</v>
      </c>
      <c r="BH1357" s="70">
        <v>124.57909153457695</v>
      </c>
      <c r="BI1357" s="70">
        <v>274.59999999999991</v>
      </c>
      <c r="BJ1357" s="70">
        <v>274.59999999999991</v>
      </c>
      <c r="BK1357" s="70">
        <v>161.01384617599933</v>
      </c>
      <c r="BL1357" s="70">
        <v>161.01384617599979</v>
      </c>
      <c r="BM1357" s="70">
        <v>181.01384617599933</v>
      </c>
      <c r="BN1357" s="70">
        <v>181.01384617599933</v>
      </c>
      <c r="BO1357" s="70">
        <f t="shared" ref="BO1357:BO1362" si="1358">BO1341-BO1349</f>
        <v>158.59999999999991</v>
      </c>
      <c r="BP1357" s="70">
        <v>178.51052437044564</v>
      </c>
      <c r="BQ1357" s="70">
        <v>131.22415355387375</v>
      </c>
      <c r="BR1357" s="70">
        <v>131.22415355387329</v>
      </c>
      <c r="BS1357" s="70">
        <v>131.22415355387329</v>
      </c>
      <c r="BT1357" s="70">
        <v>161.2623228777652</v>
      </c>
      <c r="BU1357" s="70">
        <v>160.20843011427132</v>
      </c>
      <c r="BV1357" s="70">
        <v>134.16959460414455</v>
      </c>
      <c r="BW1357" s="70">
        <v>142.56858649092737</v>
      </c>
      <c r="BX1357" s="70">
        <v>142.56858649092737</v>
      </c>
      <c r="BY1357" s="70">
        <v>131.38475825114483</v>
      </c>
      <c r="BZ1357" s="69">
        <v>172.25925535369561</v>
      </c>
      <c r="CA1357" s="70">
        <f t="shared" ref="CA1357:CA1362" si="1359">CA1341-CA1349</f>
        <v>192.2199999999998</v>
      </c>
      <c r="CB1357" s="70">
        <v>154.84373616608309</v>
      </c>
      <c r="CC1357" s="70">
        <v>154.84373616608309</v>
      </c>
      <c r="CD1357" s="70">
        <v>154.84373616608309</v>
      </c>
      <c r="CE1357" s="70">
        <v>140.54373616608291</v>
      </c>
      <c r="CF1357" s="70">
        <v>140.54373616608291</v>
      </c>
      <c r="CG1357" s="70">
        <v>140.54373616608291</v>
      </c>
      <c r="CH1357" s="70">
        <v>212.59929475602394</v>
      </c>
      <c r="CI1357" s="70">
        <v>212.59929475602348</v>
      </c>
      <c r="CJ1357" s="69">
        <v>212.9003391022452</v>
      </c>
      <c r="CK1357" s="69">
        <v>190.28571428571422</v>
      </c>
      <c r="CL1357" s="70">
        <f t="shared" ref="CL1357:CL1362" si="1360">CL1341-CL1349</f>
        <v>171.80000000000018</v>
      </c>
      <c r="CM1357" s="70">
        <v>214.3793836370769</v>
      </c>
      <c r="CN1357" s="70">
        <v>171.56775735504425</v>
      </c>
      <c r="CO1357" s="70">
        <v>171.5677573550438</v>
      </c>
      <c r="CP1357" s="70">
        <v>170.96325735504388</v>
      </c>
      <c r="CQ1357" s="70">
        <v>171.56775735504425</v>
      </c>
      <c r="CR1357" s="70">
        <v>172.17225735504417</v>
      </c>
      <c r="CS1357" s="70">
        <v>233.39612611177154</v>
      </c>
      <c r="CT1357" s="70">
        <v>228.8197314821291</v>
      </c>
      <c r="CU1357" s="70">
        <v>217.37874490802278</v>
      </c>
      <c r="CV1357" s="70">
        <v>172.64024289661029</v>
      </c>
      <c r="CW1357" s="70">
        <v>170.93093356100007</v>
      </c>
      <c r="CX1357" s="70">
        <v>172.64024289660983</v>
      </c>
      <c r="CY1357" s="70">
        <v>170.93093356100098</v>
      </c>
      <c r="CZ1357" s="70">
        <v>167.5123148897801</v>
      </c>
      <c r="DA1357" s="70">
        <f t="shared" ref="DA1357:DA1362" si="1361">DA1341-DA1349</f>
        <v>232.29042353700015</v>
      </c>
      <c r="DB1357" s="69">
        <v>211.9339730057186</v>
      </c>
      <c r="DC1357" s="69">
        <v>207.23622300571833</v>
      </c>
      <c r="DD1357" s="69">
        <v>207.23622300571833</v>
      </c>
      <c r="DE1357" s="69">
        <v>245.76554346139983</v>
      </c>
      <c r="DF1357" s="69">
        <v>241.06779346140047</v>
      </c>
      <c r="DG1357" s="69">
        <v>237.8700434614002</v>
      </c>
      <c r="DH1357" s="69">
        <v>245.18144828720051</v>
      </c>
      <c r="DI1357" s="69">
        <v>240.48369828720024</v>
      </c>
      <c r="DJ1357" s="69">
        <v>237.28594828719952</v>
      </c>
      <c r="DK1357" s="69">
        <v>245.19102907534898</v>
      </c>
      <c r="DL1357" s="69">
        <v>240.49327907534871</v>
      </c>
      <c r="DM1357" s="69">
        <v>237.2955290753489</v>
      </c>
      <c r="DN1357" s="71">
        <f t="shared" ref="DN1357:DN1362" si="1362">DN1341-DN1349</f>
        <v>320.80999999999995</v>
      </c>
      <c r="DO1357" s="69">
        <v>237.2955290753489</v>
      </c>
      <c r="DP1357" s="69">
        <v>322.51233564230324</v>
      </c>
      <c r="DQ1357" s="69">
        <v>322.63323564230313</v>
      </c>
      <c r="DR1357" s="69">
        <v>315.45413564230284</v>
      </c>
      <c r="DS1357" s="69">
        <v>320.09976940769047</v>
      </c>
      <c r="DT1357" s="69">
        <v>320.22066940769037</v>
      </c>
      <c r="DU1357" s="69">
        <v>320.1100563773507</v>
      </c>
      <c r="DV1357" s="72">
        <f t="shared" ref="DV1357:DX1362" si="1363">DV1341-DV1349</f>
        <v>319.71870097185547</v>
      </c>
      <c r="DW1357" s="73">
        <f t="shared" si="1363"/>
        <v>319.83960097185536</v>
      </c>
      <c r="DX1357" s="74">
        <f t="shared" si="1363"/>
        <v>319.96050097185525</v>
      </c>
      <c r="DZ1357" s="69">
        <f t="shared" ref="DZ1357:DZ1362" si="1364">DZ1341-DZ1349</f>
        <v>341.47930789292604</v>
      </c>
      <c r="EC1357" s="69">
        <f t="shared" ref="EC1357:EC1362" si="1365">EC1341-EC1349</f>
        <v>343.12258207220384</v>
      </c>
      <c r="EF1357" s="69">
        <f t="shared" ref="EF1357:EF1362" si="1366">EF1341-EF1349</f>
        <v>344.76938819030147</v>
      </c>
      <c r="EI1357" s="69">
        <f t="shared" ref="EI1357:EI1362" si="1367">EI1341-EI1349</f>
        <v>346.419691277526</v>
      </c>
      <c r="EL1357" s="69">
        <f t="shared" ref="EL1357:EL1362" si="1368">EL1341-EL1349</f>
        <v>348.07345671042185</v>
      </c>
      <c r="EO1357" s="69">
        <f t="shared" ref="EO1357:EO1362" si="1369">EO1341-EO1349</f>
        <v>350.07345671042185</v>
      </c>
    </row>
    <row r="1358" spans="1:145" ht="15.5" x14ac:dyDescent="0.35">
      <c r="A1358" s="56" t="s">
        <v>488</v>
      </c>
      <c r="B1358" s="69">
        <f t="shared" si="1350"/>
        <v>4.6099999999999994</v>
      </c>
      <c r="C1358" s="69">
        <f t="shared" si="1350"/>
        <v>5.019999999999996</v>
      </c>
      <c r="D1358" s="69">
        <f t="shared" si="1350"/>
        <v>6.6499999999999986</v>
      </c>
      <c r="E1358" s="69">
        <f t="shared" si="1350"/>
        <v>2.1300000000000026</v>
      </c>
      <c r="F1358" s="69">
        <f t="shared" si="1350"/>
        <v>3.8950000000000031</v>
      </c>
      <c r="G1358" s="69">
        <f t="shared" si="1350"/>
        <v>2.7399999999999984</v>
      </c>
      <c r="H1358" s="69">
        <f t="shared" si="1350"/>
        <v>1.8829999999999991</v>
      </c>
      <c r="I1358" s="69">
        <f t="shared" si="1350"/>
        <v>3.25</v>
      </c>
      <c r="J1358" s="69">
        <f t="shared" si="1350"/>
        <v>2.2000000000000028</v>
      </c>
      <c r="K1358" s="69">
        <f t="shared" si="1350"/>
        <v>0.31246800000000263</v>
      </c>
      <c r="L1358" s="69">
        <f t="shared" si="1350"/>
        <v>2.5923000000000016</v>
      </c>
      <c r="M1358" s="69">
        <f t="shared" si="1350"/>
        <v>6.0556100000000015</v>
      </c>
      <c r="N1358" s="69">
        <f t="shared" si="1351"/>
        <v>6.1880000000000024</v>
      </c>
      <c r="O1358" s="69">
        <f t="shared" si="1351"/>
        <v>7.0030000000000001</v>
      </c>
      <c r="P1358" s="69">
        <f t="shared" si="1351"/>
        <v>12.262999999999998</v>
      </c>
      <c r="Q1358" s="69">
        <f t="shared" si="1351"/>
        <v>13.599637294000004</v>
      </c>
      <c r="R1358" s="69">
        <f t="shared" si="1351"/>
        <v>8.4197491520000014</v>
      </c>
      <c r="S1358" s="69">
        <f t="shared" si="1351"/>
        <v>7.5333707730000015</v>
      </c>
      <c r="T1358" s="69">
        <f t="shared" si="1351"/>
        <v>6.7207819670000006</v>
      </c>
      <c r="U1358" s="69">
        <f t="shared" si="1351"/>
        <v>9.4684366219999987</v>
      </c>
      <c r="V1358" s="69">
        <f t="shared" si="1351"/>
        <v>19.237563225000002</v>
      </c>
      <c r="W1358" s="69">
        <f t="shared" si="1351"/>
        <v>21.799999999999997</v>
      </c>
      <c r="X1358" s="70">
        <f t="shared" si="1351"/>
        <v>19.800306197657704</v>
      </c>
      <c r="Y1358" s="70">
        <f t="shared" si="1351"/>
        <v>22.299999999999997</v>
      </c>
      <c r="Z1358" s="69">
        <f t="shared" si="1351"/>
        <v>24.700000000000003</v>
      </c>
      <c r="AA1358" s="69">
        <f t="shared" si="1351"/>
        <v>16.700000000000003</v>
      </c>
      <c r="AB1358" s="69">
        <v>14.564281999999992</v>
      </c>
      <c r="AC1358" s="69">
        <v>11.164282</v>
      </c>
      <c r="AD1358" s="69">
        <v>11.764281999999994</v>
      </c>
      <c r="AE1358" s="69">
        <f t="shared" si="1352"/>
        <v>3.3999999999999986</v>
      </c>
      <c r="AF1358" s="69">
        <v>8.0134007590032965</v>
      </c>
      <c r="AG1358" s="69">
        <v>3.5601530610127909</v>
      </c>
      <c r="AH1358" s="69">
        <v>3.3911742687021444</v>
      </c>
      <c r="AI1358" s="69">
        <v>3.3899263379567159</v>
      </c>
      <c r="AJ1358" s="70">
        <f t="shared" si="1353"/>
        <v>4.2000000000000028</v>
      </c>
      <c r="AK1358" s="70">
        <v>3.9749884028634668</v>
      </c>
      <c r="AL1358" s="70">
        <v>5.0999999999999943</v>
      </c>
      <c r="AM1358" s="70">
        <v>5.1000000000000014</v>
      </c>
      <c r="AN1358" s="70">
        <v>5.1000000000000014</v>
      </c>
      <c r="AO1358" s="70">
        <f t="shared" si="1354"/>
        <v>5.5999999999999943</v>
      </c>
      <c r="AP1358" s="70">
        <v>7.6440422078872245</v>
      </c>
      <c r="AQ1358" s="70">
        <v>6.1509521094949378</v>
      </c>
      <c r="AR1358" s="70">
        <v>6.1634454505948071</v>
      </c>
      <c r="AS1358" s="70">
        <f t="shared" si="1355"/>
        <v>9.9320000000000022</v>
      </c>
      <c r="AT1358" s="70">
        <v>3.7870789054367009</v>
      </c>
      <c r="AU1358" s="70">
        <v>6.3188154590000636</v>
      </c>
      <c r="AV1358" s="70">
        <v>5.8594994286519295</v>
      </c>
      <c r="AW1358" s="70">
        <v>5.8594994286519295</v>
      </c>
      <c r="AX1358" s="70">
        <f t="shared" si="1356"/>
        <v>8.9000000000000057</v>
      </c>
      <c r="AY1358" s="70"/>
      <c r="AZ1358" s="70">
        <v>15.982161382595095</v>
      </c>
      <c r="BA1358" s="70">
        <v>6.2945941555153411</v>
      </c>
      <c r="BB1358" s="70">
        <v>9.7802794318565702</v>
      </c>
      <c r="BC1358" s="70">
        <v>6.1697599747561327</v>
      </c>
      <c r="BD1358" s="70">
        <v>8.4814032211344426</v>
      </c>
      <c r="BE1358" s="70">
        <v>8.3963898199776423</v>
      </c>
      <c r="BF1358" s="70">
        <f t="shared" si="1357"/>
        <v>10.200000000000003</v>
      </c>
      <c r="BG1358" s="70">
        <v>31.062692007518294</v>
      </c>
      <c r="BH1358" s="70">
        <v>24.502690907133641</v>
      </c>
      <c r="BI1358" s="70">
        <v>23.667674105881318</v>
      </c>
      <c r="BJ1358" s="70">
        <v>23.667674105881332</v>
      </c>
      <c r="BK1358" s="70">
        <v>9.7614999999999981</v>
      </c>
      <c r="BL1358" s="70">
        <v>9.7614999999999981</v>
      </c>
      <c r="BM1358" s="70">
        <v>9.7614999999999981</v>
      </c>
      <c r="BN1358" s="70">
        <v>9.7614999999999981</v>
      </c>
      <c r="BO1358" s="70">
        <f t="shared" si="1358"/>
        <v>11.977999999999994</v>
      </c>
      <c r="BP1358" s="70">
        <v>10.466745357786493</v>
      </c>
      <c r="BQ1358" s="70">
        <v>10.466745357786493</v>
      </c>
      <c r="BR1358" s="70">
        <v>9.9646820347519451</v>
      </c>
      <c r="BS1358" s="70">
        <v>8.346315795496011</v>
      </c>
      <c r="BT1358" s="70">
        <v>8.0273274643905381</v>
      </c>
      <c r="BU1358" s="70">
        <v>8.0294254211025446</v>
      </c>
      <c r="BV1358" s="70">
        <v>7.2885730141624094</v>
      </c>
      <c r="BW1358" s="70">
        <v>14.824385354818929</v>
      </c>
      <c r="BX1358" s="70">
        <v>14.030364437392052</v>
      </c>
      <c r="BY1358" s="70">
        <v>7.1487090340890234</v>
      </c>
      <c r="BZ1358" s="69">
        <v>14.835658997904716</v>
      </c>
      <c r="CA1358" s="70">
        <f t="shared" si="1359"/>
        <v>22.399999999999991</v>
      </c>
      <c r="CB1358" s="70">
        <v>19.495474876796592</v>
      </c>
      <c r="CC1358" s="70">
        <v>19.260944859230676</v>
      </c>
      <c r="CD1358" s="70">
        <v>18.497897616269142</v>
      </c>
      <c r="CE1358" s="70">
        <v>22.588036013304233</v>
      </c>
      <c r="CF1358" s="70">
        <v>21.930865805180275</v>
      </c>
      <c r="CG1358" s="70">
        <v>21.334322514921254</v>
      </c>
      <c r="CH1358" s="70">
        <v>24.524284874756773</v>
      </c>
      <c r="CI1358" s="70">
        <v>23.988025867707577</v>
      </c>
      <c r="CJ1358" s="69">
        <v>24.990163682555703</v>
      </c>
      <c r="CK1358" s="69">
        <v>24.751880310260077</v>
      </c>
      <c r="CL1358" s="70">
        <f t="shared" si="1360"/>
        <v>8.9000000000000057</v>
      </c>
      <c r="CM1358" s="70">
        <v>30.021215529500779</v>
      </c>
      <c r="CN1358" s="70">
        <v>29.231962385556415</v>
      </c>
      <c r="CO1358" s="70">
        <v>28.459368799974598</v>
      </c>
      <c r="CP1358" s="70">
        <v>29.092345591290083</v>
      </c>
      <c r="CQ1358" s="70">
        <v>28.312111206721426</v>
      </c>
      <c r="CR1358" s="70">
        <v>27.071189524799692</v>
      </c>
      <c r="CS1358" s="70">
        <v>25.524970809792819</v>
      </c>
      <c r="CT1358" s="70">
        <v>26.923240513434905</v>
      </c>
      <c r="CU1358" s="70">
        <v>27.531078806164018</v>
      </c>
      <c r="CV1358" s="70">
        <v>18.896440959930985</v>
      </c>
      <c r="CW1358" s="70">
        <v>19.63660270298989</v>
      </c>
      <c r="CX1358" s="70">
        <v>18.73572032631607</v>
      </c>
      <c r="CY1358" s="70">
        <v>19.520644856616315</v>
      </c>
      <c r="CZ1358" s="70">
        <v>19.984036347248804</v>
      </c>
      <c r="DA1358" s="70">
        <f t="shared" si="1361"/>
        <v>8.7999999999999972</v>
      </c>
      <c r="DB1358" s="69">
        <v>20.615000000000009</v>
      </c>
      <c r="DC1358" s="69">
        <v>20.615000000000009</v>
      </c>
      <c r="DD1358" s="69">
        <v>20.615000000000009</v>
      </c>
      <c r="DE1358" s="69">
        <v>17.495670085263399</v>
      </c>
      <c r="DF1358" s="69">
        <v>17.495670085263384</v>
      </c>
      <c r="DG1358" s="69">
        <v>17.495670085263384</v>
      </c>
      <c r="DH1358" s="69">
        <v>9.1342917505419052</v>
      </c>
      <c r="DI1358" s="69">
        <v>10.434291750541902</v>
      </c>
      <c r="DJ1358" s="69">
        <v>10.7342917505419</v>
      </c>
      <c r="DK1358" s="69">
        <v>15.447960360973937</v>
      </c>
      <c r="DL1358" s="69">
        <v>16.74796036097392</v>
      </c>
      <c r="DM1358" s="69">
        <v>17.047960360973931</v>
      </c>
      <c r="DN1358" s="71">
        <f t="shared" si="1362"/>
        <v>18.299999999999997</v>
      </c>
      <c r="DO1358" s="69">
        <v>17.047960360973931</v>
      </c>
      <c r="DP1358" s="69">
        <v>24.60499999999999</v>
      </c>
      <c r="DQ1358" s="69">
        <v>25.900000000000006</v>
      </c>
      <c r="DR1358" s="69">
        <v>27.194999999999993</v>
      </c>
      <c r="DS1358" s="69">
        <v>24.336150000000004</v>
      </c>
      <c r="DT1358" s="69">
        <v>25.617000000000019</v>
      </c>
      <c r="DU1358" s="69">
        <v>30.110500000000002</v>
      </c>
      <c r="DV1358" s="72">
        <f t="shared" si="1363"/>
        <v>44.066750000000013</v>
      </c>
      <c r="DW1358" s="73">
        <f t="shared" si="1363"/>
        <v>41.968333333333334</v>
      </c>
      <c r="DX1358" s="74">
        <f t="shared" si="1363"/>
        <v>44.066750000000013</v>
      </c>
      <c r="DZ1358" s="69">
        <f t="shared" si="1364"/>
        <v>46.425927277469754</v>
      </c>
      <c r="EC1358" s="69">
        <f t="shared" si="1365"/>
        <v>47.930316066007464</v>
      </c>
      <c r="EF1358" s="69">
        <f t="shared" si="1366"/>
        <v>49.592260111496046</v>
      </c>
      <c r="EI1358" s="69">
        <f t="shared" si="1367"/>
        <v>51.77679826821489</v>
      </c>
      <c r="EL1358" s="69">
        <f t="shared" si="1368"/>
        <v>54.257974657673316</v>
      </c>
      <c r="EO1358" s="69">
        <f t="shared" si="1369"/>
        <v>56.991275883308816</v>
      </c>
    </row>
    <row r="1359" spans="1:145" ht="15.5" x14ac:dyDescent="0.35">
      <c r="A1359" s="56" t="s">
        <v>483</v>
      </c>
      <c r="B1359" s="69">
        <f t="shared" si="1350"/>
        <v>88</v>
      </c>
      <c r="C1359" s="69">
        <f t="shared" si="1350"/>
        <v>84.5</v>
      </c>
      <c r="D1359" s="69">
        <f t="shared" si="1350"/>
        <v>82.5</v>
      </c>
      <c r="E1359" s="69">
        <f t="shared" si="1350"/>
        <v>86.5</v>
      </c>
      <c r="F1359" s="69">
        <f t="shared" si="1350"/>
        <v>2.6107000000000085</v>
      </c>
      <c r="G1359" s="69">
        <f t="shared" si="1350"/>
        <v>4.1219999999999999</v>
      </c>
      <c r="H1359" s="69">
        <f t="shared" si="1350"/>
        <v>3.6299999999999955</v>
      </c>
      <c r="I1359" s="69">
        <f t="shared" si="1350"/>
        <v>3.4699999999999989</v>
      </c>
      <c r="J1359" s="69">
        <f t="shared" si="1350"/>
        <v>1.5</v>
      </c>
      <c r="K1359" s="69">
        <f t="shared" si="1350"/>
        <v>2.9730000000000132</v>
      </c>
      <c r="L1359" s="69">
        <f t="shared" si="1350"/>
        <v>0.11100000000000421</v>
      </c>
      <c r="M1359" s="69">
        <f t="shared" si="1350"/>
        <v>0.26999999999999602</v>
      </c>
      <c r="N1359" s="69">
        <f t="shared" si="1351"/>
        <v>2.8000000000000114</v>
      </c>
      <c r="O1359" s="69">
        <f t="shared" si="1351"/>
        <v>5.5</v>
      </c>
      <c r="P1359" s="69">
        <f t="shared" si="1351"/>
        <v>11.537000000000006</v>
      </c>
      <c r="Q1359" s="69">
        <f t="shared" si="1351"/>
        <v>6</v>
      </c>
      <c r="R1359" s="69">
        <f t="shared" si="1351"/>
        <v>4.6999999999999886</v>
      </c>
      <c r="S1359" s="69">
        <f t="shared" si="1351"/>
        <v>7.5999999999999943</v>
      </c>
      <c r="T1359" s="69">
        <f t="shared" si="1351"/>
        <v>8.2050000000000125</v>
      </c>
      <c r="U1359" s="69">
        <f t="shared" si="1351"/>
        <v>10.450000000000017</v>
      </c>
      <c r="V1359" s="69">
        <f t="shared" si="1351"/>
        <v>15.201848493</v>
      </c>
      <c r="W1359" s="69">
        <f t="shared" si="1351"/>
        <v>14.139999999999986</v>
      </c>
      <c r="X1359" s="70">
        <f t="shared" si="1351"/>
        <v>27.800000000000011</v>
      </c>
      <c r="Y1359" s="70">
        <f t="shared" si="1351"/>
        <v>30.399999999999977</v>
      </c>
      <c r="Z1359" s="69">
        <f t="shared" si="1351"/>
        <v>21.062908888009702</v>
      </c>
      <c r="AA1359" s="69">
        <f t="shared" si="1351"/>
        <v>42.951053221536768</v>
      </c>
      <c r="AB1359" s="69">
        <v>34.34042088614126</v>
      </c>
      <c r="AC1359" s="69">
        <v>15.485435220007503</v>
      </c>
      <c r="AD1359" s="69">
        <v>15.383139921976976</v>
      </c>
      <c r="AE1359" s="69">
        <f t="shared" si="1352"/>
        <v>9.4500000000000455</v>
      </c>
      <c r="AF1359" s="69">
        <v>79</v>
      </c>
      <c r="AG1359" s="69">
        <v>79</v>
      </c>
      <c r="AH1359" s="69">
        <v>79</v>
      </c>
      <c r="AI1359" s="69">
        <v>79</v>
      </c>
      <c r="AJ1359" s="70">
        <f t="shared" si="1353"/>
        <v>11</v>
      </c>
      <c r="AK1359" s="70">
        <v>50.5</v>
      </c>
      <c r="AL1359" s="70">
        <v>34</v>
      </c>
      <c r="AM1359" s="70">
        <v>34</v>
      </c>
      <c r="AN1359" s="70">
        <v>34</v>
      </c>
      <c r="AO1359" s="70">
        <f t="shared" si="1354"/>
        <v>13.966999999999985</v>
      </c>
      <c r="AP1359" s="70">
        <v>35.56899999999996</v>
      </c>
      <c r="AQ1359" s="70">
        <v>31.007926511111123</v>
      </c>
      <c r="AR1359" s="70">
        <v>35.5</v>
      </c>
      <c r="AS1359" s="70">
        <f t="shared" si="1355"/>
        <v>24</v>
      </c>
      <c r="AT1359" s="70">
        <v>0.70000000000004547</v>
      </c>
      <c r="AU1359" s="70">
        <v>0.70000000000004547</v>
      </c>
      <c r="AV1359" s="70">
        <v>9.9416666666667197</v>
      </c>
      <c r="AW1359" s="70">
        <v>9.9416666666667197</v>
      </c>
      <c r="AX1359" s="70">
        <f t="shared" si="1356"/>
        <v>11.399999999999977</v>
      </c>
      <c r="AY1359" s="70"/>
      <c r="AZ1359" s="70">
        <v>11.279999999999973</v>
      </c>
      <c r="BA1359" s="70">
        <v>8.3799999999999955</v>
      </c>
      <c r="BB1359" s="70">
        <v>15.980000000000018</v>
      </c>
      <c r="BC1359" s="70">
        <v>15.980000000000018</v>
      </c>
      <c r="BD1359" s="70">
        <v>10.139999999999986</v>
      </c>
      <c r="BE1359" s="70">
        <v>10.090000000000032</v>
      </c>
      <c r="BF1359" s="70">
        <f t="shared" si="1357"/>
        <v>13.5</v>
      </c>
      <c r="BG1359" s="70">
        <v>104.05700000000002</v>
      </c>
      <c r="BH1359" s="70">
        <v>104.05700000000002</v>
      </c>
      <c r="BI1359" s="70">
        <v>22</v>
      </c>
      <c r="BJ1359" s="70">
        <v>22</v>
      </c>
      <c r="BK1359" s="70">
        <v>45.200000000000045</v>
      </c>
      <c r="BL1359" s="70">
        <v>45.200000000000045</v>
      </c>
      <c r="BM1359" s="70">
        <v>45.200000000000045</v>
      </c>
      <c r="BN1359" s="70">
        <v>45.200000000000045</v>
      </c>
      <c r="BO1359" s="70">
        <f t="shared" si="1358"/>
        <v>35.299999999999955</v>
      </c>
      <c r="BP1359" s="70">
        <v>61</v>
      </c>
      <c r="BQ1359" s="70">
        <v>61</v>
      </c>
      <c r="BR1359" s="70">
        <v>5</v>
      </c>
      <c r="BS1359" s="70">
        <v>5</v>
      </c>
      <c r="BT1359" s="70">
        <v>33.224561403508801</v>
      </c>
      <c r="BU1359" s="70">
        <v>32.770175438596482</v>
      </c>
      <c r="BV1359" s="70">
        <v>32.445614035087715</v>
      </c>
      <c r="BW1359" s="70">
        <v>18.635964912280656</v>
      </c>
      <c r="BX1359" s="70">
        <v>18.681578947368394</v>
      </c>
      <c r="BY1359" s="70">
        <v>33.757017543859661</v>
      </c>
      <c r="BZ1359" s="69">
        <v>26.486842105263122</v>
      </c>
      <c r="CA1359" s="70">
        <f t="shared" si="1359"/>
        <v>59.299999999999955</v>
      </c>
      <c r="CB1359" s="70">
        <v>116.70029999999997</v>
      </c>
      <c r="CC1359" s="70">
        <v>114.29999999999995</v>
      </c>
      <c r="CD1359" s="70">
        <v>99.649999999999977</v>
      </c>
      <c r="CE1359" s="70">
        <v>100.05799999999999</v>
      </c>
      <c r="CF1359" s="70">
        <v>98</v>
      </c>
      <c r="CG1359" s="70">
        <v>96.149999999999977</v>
      </c>
      <c r="CH1359" s="70">
        <v>99.343299999999999</v>
      </c>
      <c r="CI1359" s="70">
        <v>97.300000000000068</v>
      </c>
      <c r="CJ1359" s="69">
        <v>100.36429999999996</v>
      </c>
      <c r="CK1359" s="69">
        <v>98.300000000000068</v>
      </c>
      <c r="CL1359" s="70">
        <f t="shared" si="1360"/>
        <v>86.476581398464816</v>
      </c>
      <c r="CM1359" s="70">
        <v>124.20000000000005</v>
      </c>
      <c r="CN1359" s="70">
        <v>87.399999999999977</v>
      </c>
      <c r="CO1359" s="70">
        <v>83.299999999999955</v>
      </c>
      <c r="CP1359" s="70">
        <v>74.899999999999977</v>
      </c>
      <c r="CQ1359" s="70">
        <v>78.899999999999977</v>
      </c>
      <c r="CR1359" s="70">
        <v>90.700000000000045</v>
      </c>
      <c r="CS1359" s="70">
        <v>81.175000000000068</v>
      </c>
      <c r="CT1359" s="70">
        <v>81.175000000000068</v>
      </c>
      <c r="CU1359" s="70">
        <v>81.175000000000068</v>
      </c>
      <c r="CV1359" s="70">
        <v>90.274999999999977</v>
      </c>
      <c r="CW1359" s="70">
        <v>90.075000000000045</v>
      </c>
      <c r="CX1359" s="70">
        <v>90.274999999999977</v>
      </c>
      <c r="CY1359" s="70">
        <v>90.075000000000045</v>
      </c>
      <c r="CZ1359" s="70">
        <v>75.175000000000068</v>
      </c>
      <c r="DA1359" s="70">
        <f t="shared" si="1361"/>
        <v>56</v>
      </c>
      <c r="DB1359" s="69">
        <v>127.84894914505253</v>
      </c>
      <c r="DC1359" s="69">
        <v>126.63778461167453</v>
      </c>
      <c r="DD1359" s="69">
        <v>124.95987180033171</v>
      </c>
      <c r="DE1359" s="69">
        <v>61</v>
      </c>
      <c r="DF1359" s="69">
        <v>61</v>
      </c>
      <c r="DG1359" s="69">
        <v>61</v>
      </c>
      <c r="DH1359" s="69">
        <v>71</v>
      </c>
      <c r="DI1359" s="69">
        <v>71</v>
      </c>
      <c r="DJ1359" s="69">
        <v>71</v>
      </c>
      <c r="DK1359" s="69">
        <v>71</v>
      </c>
      <c r="DL1359" s="69">
        <v>71</v>
      </c>
      <c r="DM1359" s="69">
        <v>71</v>
      </c>
      <c r="DN1359" s="71">
        <f t="shared" si="1362"/>
        <v>62.828222014803487</v>
      </c>
      <c r="DO1359" s="69">
        <v>71</v>
      </c>
      <c r="DP1359" s="69">
        <v>134.31676054796105</v>
      </c>
      <c r="DQ1359" s="69">
        <v>134.28011021072643</v>
      </c>
      <c r="DR1359" s="69">
        <v>133.4505411435066</v>
      </c>
      <c r="DS1359" s="69">
        <v>77.04405188664191</v>
      </c>
      <c r="DT1359" s="69">
        <v>77.326913919833373</v>
      </c>
      <c r="DU1359" s="69">
        <v>71.443060137565794</v>
      </c>
      <c r="DV1359" s="72">
        <f t="shared" si="1363"/>
        <v>67.547143387676329</v>
      </c>
      <c r="DW1359" s="73">
        <f t="shared" si="1363"/>
        <v>67.670474002416995</v>
      </c>
      <c r="DX1359" s="74">
        <f t="shared" si="1363"/>
        <v>66.995220488400037</v>
      </c>
      <c r="DZ1359" s="69">
        <f t="shared" si="1364"/>
        <v>86.825383049632023</v>
      </c>
      <c r="EC1359" s="69">
        <f t="shared" si="1365"/>
        <v>108.14840718560492</v>
      </c>
      <c r="EF1359" s="69">
        <f t="shared" si="1366"/>
        <v>119.27935858739261</v>
      </c>
      <c r="EI1359" s="69">
        <f t="shared" si="1367"/>
        <v>131.52230802667941</v>
      </c>
      <c r="EL1359" s="69">
        <f t="shared" si="1368"/>
        <v>144.42278303404601</v>
      </c>
      <c r="EO1359" s="69">
        <f t="shared" si="1369"/>
        <v>158.32488369496195</v>
      </c>
    </row>
    <row r="1360" spans="1:145" ht="15.5" x14ac:dyDescent="0.35">
      <c r="A1360" s="56" t="s">
        <v>484</v>
      </c>
      <c r="B1360" s="69" t="e">
        <f t="shared" si="1350"/>
        <v>#VALUE!</v>
      </c>
      <c r="C1360" s="69" t="e">
        <f t="shared" si="1350"/>
        <v>#VALUE!</v>
      </c>
      <c r="D1360" s="69" t="e">
        <f t="shared" si="1350"/>
        <v>#VALUE!</v>
      </c>
      <c r="E1360" s="69">
        <f t="shared" si="1350"/>
        <v>221</v>
      </c>
      <c r="F1360" s="69">
        <f t="shared" si="1350"/>
        <v>52.433999999999997</v>
      </c>
      <c r="G1360" s="69">
        <f t="shared" si="1350"/>
        <v>43.86160000000001</v>
      </c>
      <c r="H1360" s="69" t="e">
        <f t="shared" si="1350"/>
        <v>#VALUE!</v>
      </c>
      <c r="I1360" s="69" t="e">
        <f t="shared" si="1350"/>
        <v>#VALUE!</v>
      </c>
      <c r="J1360" s="69" t="e">
        <f t="shared" si="1350"/>
        <v>#VALUE!</v>
      </c>
      <c r="K1360" s="69" t="e">
        <f t="shared" si="1350"/>
        <v>#VALUE!</v>
      </c>
      <c r="L1360" s="69" t="e">
        <f t="shared" si="1350"/>
        <v>#VALUE!</v>
      </c>
      <c r="M1360" s="69" t="e">
        <f t="shared" si="1350"/>
        <v>#VALUE!</v>
      </c>
      <c r="N1360" s="69" t="e">
        <f t="shared" si="1351"/>
        <v>#VALUE!</v>
      </c>
      <c r="O1360" s="69" t="e">
        <f t="shared" si="1351"/>
        <v>#VALUE!</v>
      </c>
      <c r="P1360" s="69" t="e">
        <f t="shared" si="1351"/>
        <v>#VALUE!</v>
      </c>
      <c r="Q1360" s="69" t="e">
        <f t="shared" si="1351"/>
        <v>#VALUE!</v>
      </c>
      <c r="R1360" s="69" t="e">
        <f t="shared" si="1351"/>
        <v>#VALUE!</v>
      </c>
      <c r="S1360" s="69" t="e">
        <f t="shared" si="1351"/>
        <v>#VALUE!</v>
      </c>
      <c r="T1360" s="69" t="e">
        <f t="shared" si="1351"/>
        <v>#VALUE!</v>
      </c>
      <c r="U1360" s="69" t="e">
        <f t="shared" si="1351"/>
        <v>#VALUE!</v>
      </c>
      <c r="V1360" s="69" t="e">
        <f t="shared" si="1351"/>
        <v>#VALUE!</v>
      </c>
      <c r="W1360" s="69" t="e">
        <f t="shared" si="1351"/>
        <v>#VALUE!</v>
      </c>
      <c r="X1360" s="70" t="e">
        <f t="shared" si="1351"/>
        <v>#VALUE!</v>
      </c>
      <c r="Y1360" s="70" t="e">
        <f t="shared" si="1351"/>
        <v>#VALUE!</v>
      </c>
      <c r="Z1360" s="69" t="e">
        <f t="shared" si="1351"/>
        <v>#VALUE!</v>
      </c>
      <c r="AA1360" s="69" t="e">
        <f t="shared" si="1351"/>
        <v>#VALUE!</v>
      </c>
      <c r="AB1360" s="69">
        <v>41.867072391632064</v>
      </c>
      <c r="AC1360" s="69">
        <v>41.864803205232192</v>
      </c>
      <c r="AD1360" s="69">
        <v>41.86458725368243</v>
      </c>
      <c r="AE1360" s="69" t="e">
        <f t="shared" si="1352"/>
        <v>#VALUE!</v>
      </c>
      <c r="AF1360" s="69">
        <v>50.674999999999997</v>
      </c>
      <c r="AG1360" s="69">
        <v>50.674999999999997</v>
      </c>
      <c r="AH1360" s="69">
        <v>50.674999999999997</v>
      </c>
      <c r="AI1360" s="69">
        <v>50.674999999999997</v>
      </c>
      <c r="AJ1360" s="70" t="e">
        <f t="shared" si="1353"/>
        <v>#VALUE!</v>
      </c>
      <c r="AK1360" s="70">
        <v>38.674999999999955</v>
      </c>
      <c r="AL1360" s="70">
        <v>83.900000000000091</v>
      </c>
      <c r="AM1360" s="70">
        <v>83.900000000000091</v>
      </c>
      <c r="AN1360" s="70">
        <v>83.900000000000091</v>
      </c>
      <c r="AO1360" s="70" t="e">
        <f t="shared" si="1354"/>
        <v>#VALUE!</v>
      </c>
      <c r="AP1360" s="70">
        <v>73.732999999999947</v>
      </c>
      <c r="AQ1360" s="70">
        <v>73.732999999999947</v>
      </c>
      <c r="AR1360" s="70">
        <v>73.732999999999947</v>
      </c>
      <c r="AS1360" s="70" t="e">
        <f t="shared" si="1355"/>
        <v>#VALUE!</v>
      </c>
      <c r="AT1360" s="70">
        <v>90.537389907723991</v>
      </c>
      <c r="AU1360" s="70">
        <v>132.39811058440125</v>
      </c>
      <c r="AV1360" s="70">
        <v>211.53420000000006</v>
      </c>
      <c r="AW1360" s="70">
        <v>211.53420000000006</v>
      </c>
      <c r="AX1360" s="70" t="e">
        <f t="shared" si="1356"/>
        <v>#VALUE!</v>
      </c>
      <c r="AY1360" s="70"/>
      <c r="AZ1360" s="70">
        <v>78.491354884596149</v>
      </c>
      <c r="BA1360" s="70">
        <v>77.939155210480976</v>
      </c>
      <c r="BB1360" s="70">
        <v>80.313750087491826</v>
      </c>
      <c r="BC1360" s="70">
        <v>80.262308255307971</v>
      </c>
      <c r="BD1360" s="70">
        <v>113.6221472411894</v>
      </c>
      <c r="BE1360" s="70">
        <v>72.994889079076756</v>
      </c>
      <c r="BF1360" s="70" t="e">
        <f t="shared" si="1357"/>
        <v>#VALUE!</v>
      </c>
      <c r="BG1360" s="70">
        <v>92.124609123619166</v>
      </c>
      <c r="BH1360" s="70">
        <v>70.602630998404038</v>
      </c>
      <c r="BI1360" s="70">
        <v>135.68575801222983</v>
      </c>
      <c r="BJ1360" s="70">
        <v>134.89638446163667</v>
      </c>
      <c r="BK1360" s="70">
        <v>101.43343911114221</v>
      </c>
      <c r="BL1360" s="70">
        <v>101.03426848114032</v>
      </c>
      <c r="BM1360" s="70">
        <v>101.65204190600343</v>
      </c>
      <c r="BN1360" s="70">
        <v>101.25287127600177</v>
      </c>
      <c r="BO1360" s="70" t="e">
        <f t="shared" si="1358"/>
        <v>#VALUE!</v>
      </c>
      <c r="BP1360" s="70">
        <v>94.371937542070555</v>
      </c>
      <c r="BQ1360" s="70">
        <v>92.124609123619166</v>
      </c>
      <c r="BR1360" s="70">
        <v>96.342422933536113</v>
      </c>
      <c r="BS1360" s="70">
        <v>96.342422933536113</v>
      </c>
      <c r="BT1360" s="70">
        <v>57.209206021987484</v>
      </c>
      <c r="BU1360" s="70">
        <v>53.974689269260807</v>
      </c>
      <c r="BV1360" s="70">
        <v>58.392911587811568</v>
      </c>
      <c r="BW1360" s="70">
        <v>58.650445542369198</v>
      </c>
      <c r="BX1360" s="70">
        <v>58.533173224752318</v>
      </c>
      <c r="BY1360" s="70">
        <v>58.2276273016613</v>
      </c>
      <c r="BZ1360" s="69">
        <v>40.056276838999338</v>
      </c>
      <c r="CA1360" s="70" t="e">
        <f t="shared" si="1359"/>
        <v>#VALUE!</v>
      </c>
      <c r="CB1360" s="70">
        <v>132.53297874248506</v>
      </c>
      <c r="CC1360" s="70">
        <v>131.47412526988228</v>
      </c>
      <c r="CD1360" s="70">
        <v>129.27530241690306</v>
      </c>
      <c r="CE1360" s="70">
        <v>150.44917475150112</v>
      </c>
      <c r="CF1360" s="70">
        <v>149.13067853674636</v>
      </c>
      <c r="CG1360" s="70">
        <v>147.63662490236959</v>
      </c>
      <c r="CH1360" s="70">
        <v>131.82142748295587</v>
      </c>
      <c r="CI1360" s="70">
        <v>130.66080528170914</v>
      </c>
      <c r="CJ1360" s="69">
        <v>163.952224266249</v>
      </c>
      <c r="CK1360" s="69">
        <v>162.53632608836074</v>
      </c>
      <c r="CL1360" s="70" t="e">
        <f t="shared" si="1360"/>
        <v>#VALUE!</v>
      </c>
      <c r="CM1360" s="70">
        <v>175.43788310771242</v>
      </c>
      <c r="CN1360" s="70">
        <v>95.765085599927261</v>
      </c>
      <c r="CO1360" s="70">
        <v>96.043708985420608</v>
      </c>
      <c r="CP1360" s="70">
        <v>97.205415297481522</v>
      </c>
      <c r="CQ1360" s="70">
        <v>91.414785350915054</v>
      </c>
      <c r="CR1360" s="70">
        <v>94.738778868840654</v>
      </c>
      <c r="CS1360" s="70">
        <v>202.97315560725406</v>
      </c>
      <c r="CT1360" s="70">
        <v>195.09936283948332</v>
      </c>
      <c r="CU1360" s="70">
        <v>196.25405409468362</v>
      </c>
      <c r="CV1360" s="70">
        <v>203.2028922673137</v>
      </c>
      <c r="CW1360" s="70">
        <v>203.11167658331783</v>
      </c>
      <c r="CX1360" s="70">
        <v>202.9029747822467</v>
      </c>
      <c r="CY1360" s="70">
        <v>203.46621690536745</v>
      </c>
      <c r="CZ1360" s="70">
        <v>204.92750483847135</v>
      </c>
      <c r="DA1360" s="70" t="e">
        <f t="shared" si="1361"/>
        <v>#VALUE!</v>
      </c>
      <c r="DB1360" s="69">
        <v>197.78079468316787</v>
      </c>
      <c r="DC1360" s="69">
        <v>194.72184568662601</v>
      </c>
      <c r="DD1360" s="69">
        <v>188.53505620062401</v>
      </c>
      <c r="DE1360" s="69">
        <v>215.41288459275552</v>
      </c>
      <c r="DF1360" s="69">
        <v>210.31626833099381</v>
      </c>
      <c r="DG1360" s="69">
        <v>203.86965790430781</v>
      </c>
      <c r="DH1360" s="69">
        <v>213.89489587601975</v>
      </c>
      <c r="DI1360" s="69">
        <v>208.39091100275346</v>
      </c>
      <c r="DJ1360" s="69">
        <v>201.68426884009864</v>
      </c>
      <c r="DK1360" s="69">
        <v>211.43045778522855</v>
      </c>
      <c r="DL1360" s="69">
        <v>208.14427092680739</v>
      </c>
      <c r="DM1360" s="69">
        <v>201.74063779965513</v>
      </c>
      <c r="DN1360" s="71" t="e">
        <f t="shared" si="1362"/>
        <v>#VALUE!</v>
      </c>
      <c r="DO1360" s="69">
        <v>201.74063779965513</v>
      </c>
      <c r="DP1360" s="69">
        <v>313.84921080657796</v>
      </c>
      <c r="DQ1360" s="69">
        <v>313.68463516545557</v>
      </c>
      <c r="DR1360" s="69">
        <v>313.61872780930662</v>
      </c>
      <c r="DS1360" s="69">
        <v>89.296920186689249</v>
      </c>
      <c r="DT1360" s="69">
        <v>88.957058932990776</v>
      </c>
      <c r="DU1360" s="69">
        <v>89.470272870411236</v>
      </c>
      <c r="DV1360" s="72" t="e">
        <f t="shared" si="1363"/>
        <v>#VALUE!</v>
      </c>
      <c r="DW1360" s="73" t="e">
        <f t="shared" si="1363"/>
        <v>#VALUE!</v>
      </c>
      <c r="DX1360" s="74" t="e">
        <f t="shared" si="1363"/>
        <v>#VALUE!</v>
      </c>
      <c r="DZ1360" s="69" t="e">
        <f t="shared" si="1364"/>
        <v>#VALUE!</v>
      </c>
      <c r="EC1360" s="69" t="e">
        <f t="shared" si="1365"/>
        <v>#VALUE!</v>
      </c>
      <c r="EF1360" s="69" t="e">
        <f t="shared" si="1366"/>
        <v>#VALUE!</v>
      </c>
      <c r="EI1360" s="69" t="e">
        <f t="shared" si="1367"/>
        <v>#VALUE!</v>
      </c>
      <c r="EL1360" s="69" t="e">
        <f t="shared" si="1368"/>
        <v>#VALUE!</v>
      </c>
      <c r="EO1360" s="69" t="e">
        <f t="shared" si="1369"/>
        <v>#VALUE!</v>
      </c>
    </row>
    <row r="1361" spans="1:145" ht="15.5" x14ac:dyDescent="0.35">
      <c r="A1361" s="56" t="s">
        <v>485</v>
      </c>
      <c r="B1361" s="69">
        <f t="shared" si="1350"/>
        <v>3.242</v>
      </c>
      <c r="C1361" s="69">
        <f t="shared" si="1350"/>
        <v>1.452</v>
      </c>
      <c r="D1361" s="69">
        <f t="shared" si="1350"/>
        <v>0.99800000000000022</v>
      </c>
      <c r="E1361" s="69">
        <f t="shared" si="1350"/>
        <v>1.8419999999999996</v>
      </c>
      <c r="F1361" s="69">
        <f t="shared" si="1350"/>
        <v>2.6180000000000003</v>
      </c>
      <c r="G1361" s="69">
        <f t="shared" si="1350"/>
        <v>2.105999999999999</v>
      </c>
      <c r="H1361" s="69">
        <f t="shared" si="1350"/>
        <v>1.8090000000000011</v>
      </c>
      <c r="I1361" s="69">
        <f t="shared" si="1350"/>
        <v>2.3179999999999996</v>
      </c>
      <c r="J1361" s="69">
        <f t="shared" si="1350"/>
        <v>2.7530000000000001</v>
      </c>
      <c r="K1361" s="69">
        <f t="shared" si="1350"/>
        <v>2.8100000000000005</v>
      </c>
      <c r="L1361" s="69">
        <f t="shared" si="1350"/>
        <v>4.9059999999999988</v>
      </c>
      <c r="M1361" s="69">
        <f t="shared" si="1350"/>
        <v>7.08</v>
      </c>
      <c r="N1361" s="69">
        <f t="shared" si="1351"/>
        <v>3.7860000000000014</v>
      </c>
      <c r="O1361" s="69">
        <f t="shared" si="1351"/>
        <v>9.6453399999999974</v>
      </c>
      <c r="P1361" s="69">
        <f t="shared" si="1351"/>
        <v>12.921000000000003</v>
      </c>
      <c r="Q1361" s="69">
        <f t="shared" si="1351"/>
        <v>12.685000000000002</v>
      </c>
      <c r="R1361" s="69">
        <f t="shared" si="1351"/>
        <v>16.020000000000003</v>
      </c>
      <c r="S1361" s="69">
        <f t="shared" si="1351"/>
        <v>16.732999999999997</v>
      </c>
      <c r="T1361" s="69">
        <f t="shared" si="1351"/>
        <v>43.722000000000001</v>
      </c>
      <c r="U1361" s="69">
        <f t="shared" si="1351"/>
        <v>61.13000000000001</v>
      </c>
      <c r="V1361" s="69">
        <f t="shared" si="1351"/>
        <v>133.749</v>
      </c>
      <c r="W1361" s="69">
        <f t="shared" si="1351"/>
        <v>95.483471428000001</v>
      </c>
      <c r="X1361" s="70">
        <f t="shared" si="1351"/>
        <v>86.795800196000016</v>
      </c>
      <c r="Y1361" s="70">
        <f t="shared" si="1351"/>
        <v>89.936999999999998</v>
      </c>
      <c r="Z1361" s="69">
        <f t="shared" si="1351"/>
        <v>66.432000000000016</v>
      </c>
      <c r="AA1361" s="69">
        <f t="shared" si="1351"/>
        <v>129.73400000000001</v>
      </c>
      <c r="AB1361" s="69">
        <v>111.33999999999997</v>
      </c>
      <c r="AC1361" s="69">
        <v>111.33999999999997</v>
      </c>
      <c r="AD1361" s="69">
        <v>111.33999999999997</v>
      </c>
      <c r="AE1361" s="69">
        <f t="shared" si="1352"/>
        <v>97.938999999999993</v>
      </c>
      <c r="AF1361" s="69">
        <v>120.53900000000002</v>
      </c>
      <c r="AG1361" s="69">
        <v>120.53900000000002</v>
      </c>
      <c r="AH1361" s="69">
        <v>108.19050000000001</v>
      </c>
      <c r="AI1361" s="69">
        <v>108.19050000000001</v>
      </c>
      <c r="AJ1361" s="70">
        <f t="shared" si="1353"/>
        <v>103.4508982955121</v>
      </c>
      <c r="AK1361" s="70">
        <v>166.42500000000001</v>
      </c>
      <c r="AL1361" s="70">
        <v>166.42400000000001</v>
      </c>
      <c r="AM1361" s="70">
        <v>166.42400000000001</v>
      </c>
      <c r="AN1361" s="70">
        <v>166.42400000000001</v>
      </c>
      <c r="AO1361" s="70">
        <f t="shared" si="1354"/>
        <v>125.87754664631359</v>
      </c>
      <c r="AP1361" s="70">
        <v>173.28749525738678</v>
      </c>
      <c r="AQ1361" s="70">
        <v>147.35760094191633</v>
      </c>
      <c r="AR1361" s="70">
        <v>149.05572796036361</v>
      </c>
      <c r="AS1361" s="70">
        <f t="shared" si="1355"/>
        <v>102.37914686820511</v>
      </c>
      <c r="AT1361" s="70">
        <v>192.07999999999998</v>
      </c>
      <c r="AU1361" s="70">
        <v>192.08</v>
      </c>
      <c r="AV1361" s="70">
        <v>89.505037863048699</v>
      </c>
      <c r="AW1361" s="70">
        <v>89.505037863048699</v>
      </c>
      <c r="AX1361" s="70">
        <f t="shared" si="1356"/>
        <v>103.02613268499999</v>
      </c>
      <c r="AY1361" s="70"/>
      <c r="AZ1361" s="70">
        <v>136.92176039981678</v>
      </c>
      <c r="BA1361" s="70">
        <v>136.92176039981678</v>
      </c>
      <c r="BB1361" s="70">
        <v>136.92176039981678</v>
      </c>
      <c r="BC1361" s="70">
        <v>136.92176039981678</v>
      </c>
      <c r="BD1361" s="70">
        <v>89.560139651199961</v>
      </c>
      <c r="BE1361" s="70">
        <v>89.560139651199989</v>
      </c>
      <c r="BF1361" s="70">
        <f t="shared" si="1357"/>
        <v>97.600367466749958</v>
      </c>
      <c r="BG1361" s="70">
        <v>144.41076648393988</v>
      </c>
      <c r="BH1361" s="70">
        <v>144.41076648393988</v>
      </c>
      <c r="BI1361" s="70">
        <v>144.41076648393988</v>
      </c>
      <c r="BJ1361" s="70">
        <v>144.41076648393988</v>
      </c>
      <c r="BK1361" s="70">
        <v>127.49168402896996</v>
      </c>
      <c r="BL1361" s="70">
        <v>84.436300787000008</v>
      </c>
      <c r="BM1361" s="70">
        <v>127.49168402896996</v>
      </c>
      <c r="BN1361" s="70">
        <v>84.436300787000008</v>
      </c>
      <c r="BO1361" s="70">
        <f t="shared" si="1358"/>
        <v>80.247391316695968</v>
      </c>
      <c r="BP1361" s="70">
        <v>96.941621335557016</v>
      </c>
      <c r="BQ1361" s="70">
        <v>96.941621335557016</v>
      </c>
      <c r="BR1361" s="70">
        <v>83.242539795776935</v>
      </c>
      <c r="BS1361" s="70">
        <v>80.671287270456759</v>
      </c>
      <c r="BT1361" s="70">
        <v>83.165640476676003</v>
      </c>
      <c r="BU1361" s="70">
        <v>82.007160340835355</v>
      </c>
      <c r="BV1361" s="70">
        <v>81.153859479952217</v>
      </c>
      <c r="BW1361" s="70">
        <v>84.116897982234065</v>
      </c>
      <c r="BX1361" s="70">
        <v>83.363767512678123</v>
      </c>
      <c r="BY1361" s="70">
        <v>83.193453404196248</v>
      </c>
      <c r="BZ1361" s="69">
        <v>85.603928925349152</v>
      </c>
      <c r="CA1361" s="70">
        <f t="shared" si="1359"/>
        <v>75.836343964000008</v>
      </c>
      <c r="CB1361" s="70">
        <v>84.29758771192661</v>
      </c>
      <c r="CC1361" s="70">
        <v>79.553557297974834</v>
      </c>
      <c r="CD1361" s="70">
        <v>71.139096857225042</v>
      </c>
      <c r="CE1361" s="70">
        <v>82.510088210382918</v>
      </c>
      <c r="CF1361" s="70">
        <v>77.536801611350853</v>
      </c>
      <c r="CG1361" s="70">
        <v>69.572632492527944</v>
      </c>
      <c r="CH1361" s="70">
        <v>73.314446401246428</v>
      </c>
      <c r="CI1361" s="70">
        <v>68.224570479298464</v>
      </c>
      <c r="CJ1361" s="69">
        <v>73.246394596174994</v>
      </c>
      <c r="CK1361" s="69">
        <v>68.154274818111602</v>
      </c>
      <c r="CL1361" s="70">
        <f t="shared" si="1360"/>
        <v>41.032762184553604</v>
      </c>
      <c r="CM1361" s="70">
        <v>76.952398235772819</v>
      </c>
      <c r="CN1361" s="70">
        <v>69.344000000000023</v>
      </c>
      <c r="CO1361" s="70">
        <v>69.344000000000023</v>
      </c>
      <c r="CP1361" s="70">
        <v>73.175916240134399</v>
      </c>
      <c r="CQ1361" s="70">
        <v>69.344000000000023</v>
      </c>
      <c r="CR1361" s="70">
        <v>56.603396484240534</v>
      </c>
      <c r="CS1361" s="70">
        <v>89.050691870186739</v>
      </c>
      <c r="CT1361" s="70">
        <v>80.045161245000003</v>
      </c>
      <c r="CU1361" s="70">
        <v>71.882213925562695</v>
      </c>
      <c r="CV1361" s="70">
        <v>100.34013017736342</v>
      </c>
      <c r="CW1361" s="70">
        <v>90.900656384000001</v>
      </c>
      <c r="CX1361" s="70">
        <v>100.04786568470752</v>
      </c>
      <c r="CY1361" s="70">
        <v>90.900656384000001</v>
      </c>
      <c r="CZ1361" s="70">
        <v>84.415000482016637</v>
      </c>
      <c r="DA1361" s="70">
        <f t="shared" si="1361"/>
        <v>35.993314890208723</v>
      </c>
      <c r="DB1361" s="69">
        <v>116.94813987666936</v>
      </c>
      <c r="DC1361" s="69">
        <v>115.42404052786367</v>
      </c>
      <c r="DD1361" s="69">
        <v>113.52300913790214</v>
      </c>
      <c r="DE1361" s="69">
        <v>45.09899999999999</v>
      </c>
      <c r="DF1361" s="69">
        <v>39.09899999999999</v>
      </c>
      <c r="DG1361" s="69">
        <v>39.09899999999999</v>
      </c>
      <c r="DH1361" s="69">
        <v>29.856038556210763</v>
      </c>
      <c r="DI1361" s="69">
        <v>29.654449435828241</v>
      </c>
      <c r="DJ1361" s="69">
        <v>29.493448159859838</v>
      </c>
      <c r="DK1361" s="69">
        <v>29.746249405093465</v>
      </c>
      <c r="DL1361" s="69">
        <v>29.595469541612601</v>
      </c>
      <c r="DM1361" s="69">
        <v>29.493695722788488</v>
      </c>
      <c r="DN1361" s="71">
        <f t="shared" si="1362"/>
        <v>88.067374783294639</v>
      </c>
      <c r="DO1361" s="69">
        <v>29.493695722788488</v>
      </c>
      <c r="DP1361" s="69">
        <v>33.948337380943627</v>
      </c>
      <c r="DQ1361" s="69">
        <v>33.523151914199815</v>
      </c>
      <c r="DR1361" s="69">
        <v>32.355975451061539</v>
      </c>
      <c r="DS1361" s="69">
        <v>42.42086602130729</v>
      </c>
      <c r="DT1361" s="69">
        <v>40.958551739474274</v>
      </c>
      <c r="DU1361" s="69">
        <v>70.308165975054209</v>
      </c>
      <c r="DV1361" s="72">
        <f t="shared" si="1363"/>
        <v>70.755863111208924</v>
      </c>
      <c r="DW1361" s="73">
        <f t="shared" si="1363"/>
        <v>69.523345421488017</v>
      </c>
      <c r="DX1361" s="74">
        <f t="shared" si="1363"/>
        <v>68.195342843670034</v>
      </c>
      <c r="DZ1361" s="69">
        <f t="shared" si="1364"/>
        <v>73.589279965977624</v>
      </c>
      <c r="EC1361" s="69">
        <f t="shared" si="1365"/>
        <v>77.613194078000049</v>
      </c>
      <c r="EF1361" s="69">
        <f t="shared" si="1366"/>
        <v>82.391088045002277</v>
      </c>
      <c r="EI1361" s="69">
        <f t="shared" si="1367"/>
        <v>87.598601738389618</v>
      </c>
      <c r="EL1361" s="69">
        <f t="shared" si="1368"/>
        <v>93.143474926471811</v>
      </c>
      <c r="EO1361" s="69">
        <f t="shared" si="1369"/>
        <v>97.69534863915311</v>
      </c>
    </row>
    <row r="1362" spans="1:145" ht="15.5" x14ac:dyDescent="0.35">
      <c r="A1362" s="56" t="s">
        <v>486</v>
      </c>
      <c r="B1362" s="69">
        <f t="shared" si="1350"/>
        <v>5.6769999999999996</v>
      </c>
      <c r="C1362" s="69">
        <f t="shared" si="1350"/>
        <v>6.1090000000000018</v>
      </c>
      <c r="D1362" s="69">
        <f t="shared" si="1350"/>
        <v>5.7909999999999968</v>
      </c>
      <c r="E1362" s="69">
        <f t="shared" si="1350"/>
        <v>6.3632600000000004</v>
      </c>
      <c r="F1362" s="69">
        <f t="shared" si="1350"/>
        <v>10.087699999999998</v>
      </c>
      <c r="G1362" s="69">
        <f t="shared" si="1350"/>
        <v>9.3970999999999982</v>
      </c>
      <c r="H1362" s="69">
        <f t="shared" si="1350"/>
        <v>6.5425000000000004</v>
      </c>
      <c r="I1362" s="69">
        <f t="shared" si="1350"/>
        <v>1.2240000000000038</v>
      </c>
      <c r="J1362" s="69" t="e">
        <f t="shared" si="1350"/>
        <v>#VALUE!</v>
      </c>
      <c r="K1362" s="69" t="e">
        <f t="shared" si="1350"/>
        <v>#VALUE!</v>
      </c>
      <c r="L1362" s="69" t="e">
        <f t="shared" si="1350"/>
        <v>#VALUE!</v>
      </c>
      <c r="M1362" s="69" t="e">
        <f t="shared" si="1350"/>
        <v>#VALUE!</v>
      </c>
      <c r="N1362" s="69" t="e">
        <f t="shared" si="1351"/>
        <v>#VALUE!</v>
      </c>
      <c r="O1362" s="69" t="e">
        <f t="shared" si="1351"/>
        <v>#VALUE!</v>
      </c>
      <c r="P1362" s="69" t="e">
        <f t="shared" si="1351"/>
        <v>#VALUE!</v>
      </c>
      <c r="Q1362" s="69" t="e">
        <f t="shared" si="1351"/>
        <v>#VALUE!</v>
      </c>
      <c r="R1362" s="69" t="e">
        <f t="shared" si="1351"/>
        <v>#VALUE!</v>
      </c>
      <c r="S1362" s="69" t="e">
        <f t="shared" si="1351"/>
        <v>#VALUE!</v>
      </c>
      <c r="T1362" s="69" t="e">
        <f t="shared" si="1351"/>
        <v>#VALUE!</v>
      </c>
      <c r="U1362" s="69" t="e">
        <f t="shared" si="1351"/>
        <v>#VALUE!</v>
      </c>
      <c r="V1362" s="69" t="e">
        <f t="shared" si="1351"/>
        <v>#VALUE!</v>
      </c>
      <c r="W1362" s="69" t="e">
        <f t="shared" si="1351"/>
        <v>#VALUE!</v>
      </c>
      <c r="X1362" s="70" t="e">
        <f t="shared" si="1351"/>
        <v>#VALUE!</v>
      </c>
      <c r="Y1362" s="70" t="e">
        <f t="shared" si="1351"/>
        <v>#VALUE!</v>
      </c>
      <c r="Z1362" s="69">
        <f t="shared" si="1351"/>
        <v>18.379999999999995</v>
      </c>
      <c r="AA1362" s="69" t="e">
        <f t="shared" si="1351"/>
        <v>#VALUE!</v>
      </c>
      <c r="AB1362" s="69">
        <v>91.800000000000011</v>
      </c>
      <c r="AC1362" s="69">
        <v>56.191000000000031</v>
      </c>
      <c r="AD1362" s="69">
        <v>25</v>
      </c>
      <c r="AE1362" s="69" t="e">
        <f t="shared" si="1352"/>
        <v>#VALUE!</v>
      </c>
      <c r="AF1362" s="69">
        <v>30</v>
      </c>
      <c r="AG1362" s="69">
        <v>322.65100000000001</v>
      </c>
      <c r="AH1362" s="69">
        <v>39.673000000000002</v>
      </c>
      <c r="AI1362" s="69">
        <v>39.673000000000002</v>
      </c>
      <c r="AJ1362" s="70">
        <f t="shared" si="1353"/>
        <v>354.28800000000001</v>
      </c>
      <c r="AK1362" s="70">
        <v>33.165930400356388</v>
      </c>
      <c r="AL1362" s="70">
        <v>33.165930400356388</v>
      </c>
      <c r="AM1362" s="70">
        <v>33.165930400356388</v>
      </c>
      <c r="AN1362" s="70">
        <v>33.165930400356388</v>
      </c>
      <c r="AO1362" s="70">
        <f t="shared" si="1354"/>
        <v>22</v>
      </c>
      <c r="AP1362" s="70">
        <v>35.218637456383817</v>
      </c>
      <c r="AQ1362" s="70">
        <v>35.267845397140491</v>
      </c>
      <c r="AR1362" s="70">
        <v>22.048698220873916</v>
      </c>
      <c r="AS1362" s="70">
        <f t="shared" si="1355"/>
        <v>66</v>
      </c>
      <c r="AT1362" s="70">
        <v>29.999344820825627</v>
      </c>
      <c r="AU1362" s="70">
        <v>38.254987099247785</v>
      </c>
      <c r="AV1362" s="70">
        <v>35.104353303574158</v>
      </c>
      <c r="AW1362" s="70">
        <v>32.855510562080497</v>
      </c>
      <c r="AX1362" s="70">
        <f t="shared" si="1356"/>
        <v>47</v>
      </c>
      <c r="AY1362" s="70"/>
      <c r="AZ1362" s="70">
        <v>25.730000000000018</v>
      </c>
      <c r="BA1362" s="70">
        <v>31.568689706826376</v>
      </c>
      <c r="BB1362" s="70">
        <v>18.075714666051397</v>
      </c>
      <c r="BC1362" s="70">
        <v>19.250844524501417</v>
      </c>
      <c r="BD1362" s="70">
        <v>15.780092995155883</v>
      </c>
      <c r="BE1362" s="70">
        <v>14.818344576193795</v>
      </c>
      <c r="BF1362" s="70">
        <f t="shared" si="1357"/>
        <v>31</v>
      </c>
      <c r="BG1362" s="70">
        <v>26</v>
      </c>
      <c r="BH1362" s="70">
        <v>26</v>
      </c>
      <c r="BI1362" s="70">
        <v>35</v>
      </c>
      <c r="BJ1362" s="70">
        <v>35</v>
      </c>
      <c r="BK1362" s="70">
        <v>35</v>
      </c>
      <c r="BL1362" s="70">
        <v>35</v>
      </c>
      <c r="BM1362" s="70">
        <v>35</v>
      </c>
      <c r="BN1362" s="70">
        <v>35</v>
      </c>
      <c r="BO1362" s="70">
        <f t="shared" si="1358"/>
        <v>19.026999999999987</v>
      </c>
      <c r="BP1362" s="70">
        <v>20.765554540443418</v>
      </c>
      <c r="BQ1362" s="70">
        <v>20.765554540443418</v>
      </c>
      <c r="BR1362" s="70">
        <v>20.214296990939602</v>
      </c>
      <c r="BS1362" s="70">
        <v>20.214296990939602</v>
      </c>
      <c r="BT1362" s="70">
        <v>20.282732213138104</v>
      </c>
      <c r="BU1362" s="70">
        <v>20.447870533112336</v>
      </c>
      <c r="BV1362" s="70">
        <v>19.98868868349831</v>
      </c>
      <c r="BW1362" s="70">
        <v>20.050008811999817</v>
      </c>
      <c r="BX1362" s="70">
        <v>19.952415780219837</v>
      </c>
      <c r="BY1362" s="70">
        <v>19.715475478827898</v>
      </c>
      <c r="BZ1362" s="69">
        <v>23.969941089379802</v>
      </c>
      <c r="CA1362" s="70">
        <f t="shared" si="1359"/>
        <v>28.781999999999982</v>
      </c>
      <c r="CB1362" s="70">
        <v>29.129389450425379</v>
      </c>
      <c r="CC1362" s="70">
        <v>29.141591385210347</v>
      </c>
      <c r="CD1362" s="70">
        <v>30.389575953026394</v>
      </c>
      <c r="CE1362" s="70">
        <v>27.508961986509462</v>
      </c>
      <c r="CF1362" s="70">
        <v>27.466490406279434</v>
      </c>
      <c r="CG1362" s="70">
        <v>26.665748308980994</v>
      </c>
      <c r="CH1362" s="70">
        <v>25.800571884878764</v>
      </c>
      <c r="CI1362" s="70">
        <v>25.800571884878764</v>
      </c>
      <c r="CJ1362" s="69">
        <v>25.646255835941702</v>
      </c>
      <c r="CK1362" s="69">
        <v>25.646255835941759</v>
      </c>
      <c r="CL1362" s="70">
        <f t="shared" si="1360"/>
        <v>32.622860566340819</v>
      </c>
      <c r="CM1362" s="70">
        <v>28.611495206605071</v>
      </c>
      <c r="CN1362" s="70">
        <v>18.777116066399799</v>
      </c>
      <c r="CO1362" s="70">
        <v>19.068537415357582</v>
      </c>
      <c r="CP1362" s="70">
        <v>19.60902352767539</v>
      </c>
      <c r="CQ1362" s="70">
        <v>19.063998320099586</v>
      </c>
      <c r="CR1362" s="70">
        <v>18.395956501404214</v>
      </c>
      <c r="CS1362" s="70">
        <v>19.368308762243032</v>
      </c>
      <c r="CT1362" s="70">
        <v>19.060420212000849</v>
      </c>
      <c r="CU1362" s="70">
        <v>18.390439918700395</v>
      </c>
      <c r="CV1362" s="70">
        <v>17.64090813799578</v>
      </c>
      <c r="CW1362" s="70">
        <v>17.501990594820882</v>
      </c>
      <c r="CX1362" s="70">
        <v>25.404528795619058</v>
      </c>
      <c r="CY1362" s="70">
        <v>25.258272087805153</v>
      </c>
      <c r="CZ1362" s="70">
        <v>25.1938986448435</v>
      </c>
      <c r="DA1362" s="70">
        <f t="shared" si="1361"/>
        <v>14.48599999999999</v>
      </c>
      <c r="DB1362" s="69">
        <v>19.985872479980799</v>
      </c>
      <c r="DC1362" s="69">
        <v>26.000999999999976</v>
      </c>
      <c r="DD1362" s="69">
        <v>25.480980000000045</v>
      </c>
      <c r="DE1362" s="69">
        <v>18.071809163335843</v>
      </c>
      <c r="DF1362" s="69">
        <v>22.27374999999995</v>
      </c>
      <c r="DG1362" s="69">
        <v>22.27374999999995</v>
      </c>
      <c r="DH1362" s="69">
        <v>21.89839826531238</v>
      </c>
      <c r="DI1362" s="69">
        <v>16.225500000000011</v>
      </c>
      <c r="DJ1362" s="69">
        <v>15.900989999999979</v>
      </c>
      <c r="DK1362" s="69">
        <v>21.89839826531238</v>
      </c>
      <c r="DL1362" s="69">
        <v>16.225500000000011</v>
      </c>
      <c r="DM1362" s="69">
        <v>15.900989999999979</v>
      </c>
      <c r="DN1362" s="71">
        <f t="shared" si="1362"/>
        <v>4.8730283648097839</v>
      </c>
      <c r="DO1362" s="69">
        <v>15.900989999999979</v>
      </c>
      <c r="DP1362" s="69">
        <v>20.484935697501896</v>
      </c>
      <c r="DQ1362" s="69">
        <v>20.459745293065339</v>
      </c>
      <c r="DR1362" s="69">
        <v>20.193391472871326</v>
      </c>
      <c r="DS1362" s="69">
        <v>16.852986730315251</v>
      </c>
      <c r="DT1362" s="69">
        <v>16.810769307715873</v>
      </c>
      <c r="DU1362" s="69">
        <v>13.605408797343443</v>
      </c>
      <c r="DV1362" s="72">
        <f t="shared" si="1363"/>
        <v>16.887101394052934</v>
      </c>
      <c r="DW1362" s="73">
        <f t="shared" si="1363"/>
        <v>13.633899381090941</v>
      </c>
      <c r="DX1362" s="74">
        <f t="shared" si="1363"/>
        <v>15.759113164337691</v>
      </c>
      <c r="DZ1362" s="69">
        <f t="shared" si="1364"/>
        <v>14.3616465550557</v>
      </c>
      <c r="EC1362" s="69">
        <f t="shared" si="1365"/>
        <v>15.271395987137907</v>
      </c>
      <c r="EF1362" s="69">
        <f t="shared" si="1366"/>
        <v>16.181909490689691</v>
      </c>
      <c r="EI1362" s="69">
        <f t="shared" si="1367"/>
        <v>17.132419778897201</v>
      </c>
      <c r="EL1362" s="69">
        <f t="shared" si="1368"/>
        <v>18.125201633414008</v>
      </c>
      <c r="EO1362" s="69">
        <f t="shared" si="1369"/>
        <v>19.164907485350341</v>
      </c>
    </row>
    <row r="1363" spans="1:145" ht="15.5" x14ac:dyDescent="0.35">
      <c r="A1363" s="27"/>
      <c r="B1363" s="57"/>
      <c r="C1363" s="57"/>
      <c r="D1363" s="57"/>
      <c r="E1363" s="57"/>
      <c r="F1363" s="57"/>
      <c r="G1363" s="57"/>
      <c r="H1363" s="57"/>
      <c r="I1363" s="57"/>
      <c r="J1363" s="57"/>
      <c r="K1363" s="57"/>
      <c r="L1363" s="57"/>
      <c r="M1363" s="57"/>
      <c r="N1363" s="57"/>
      <c r="O1363" s="57"/>
      <c r="P1363" s="57"/>
      <c r="Q1363" s="57"/>
      <c r="R1363" s="57"/>
      <c r="S1363" s="57"/>
      <c r="T1363" s="57"/>
      <c r="U1363" s="57"/>
      <c r="V1363" s="57"/>
      <c r="W1363" s="57"/>
      <c r="X1363" s="58"/>
      <c r="Y1363" s="58"/>
      <c r="Z1363" s="57"/>
      <c r="AA1363" s="57"/>
      <c r="AB1363" s="57"/>
      <c r="AC1363" s="57"/>
      <c r="AD1363" s="57"/>
      <c r="AE1363" s="57"/>
      <c r="AF1363" s="57"/>
      <c r="AG1363" s="57"/>
      <c r="AH1363" s="57"/>
      <c r="AI1363" s="57"/>
      <c r="AJ1363" s="58"/>
      <c r="AK1363" s="58"/>
      <c r="AL1363" s="58"/>
      <c r="AM1363" s="58"/>
      <c r="AN1363" s="58"/>
      <c r="AO1363" s="58"/>
      <c r="AP1363" s="58"/>
      <c r="AQ1363" s="58"/>
      <c r="AR1363" s="58"/>
      <c r="AS1363" s="58"/>
      <c r="AT1363" s="58"/>
      <c r="AU1363" s="58"/>
      <c r="AV1363" s="58"/>
      <c r="AW1363" s="58"/>
      <c r="AX1363" s="58"/>
      <c r="AY1363" s="58"/>
      <c r="AZ1363" s="58"/>
      <c r="BA1363" s="58"/>
      <c r="BB1363" s="58"/>
      <c r="BC1363" s="58"/>
      <c r="BD1363" s="58"/>
      <c r="BE1363" s="58"/>
      <c r="BF1363" s="58"/>
      <c r="BG1363" s="58"/>
      <c r="BH1363" s="58"/>
      <c r="BI1363" s="58"/>
      <c r="BJ1363" s="58"/>
      <c r="BK1363" s="58"/>
      <c r="BL1363" s="58"/>
      <c r="BM1363" s="58"/>
      <c r="BN1363" s="58"/>
      <c r="BO1363" s="58"/>
      <c r="BP1363" s="58"/>
      <c r="BQ1363" s="58"/>
      <c r="BR1363" s="58"/>
      <c r="BS1363" s="58"/>
      <c r="BT1363" s="58"/>
      <c r="BU1363" s="58"/>
      <c r="BV1363" s="58"/>
      <c r="BW1363" s="58"/>
      <c r="BX1363" s="58"/>
      <c r="BY1363" s="58"/>
      <c r="BZ1363" s="57"/>
      <c r="CA1363" s="58"/>
      <c r="CB1363" s="58"/>
      <c r="CC1363" s="58"/>
      <c r="CD1363" s="58"/>
      <c r="CE1363" s="58"/>
      <c r="CF1363" s="58"/>
      <c r="CG1363" s="58"/>
      <c r="CH1363" s="58"/>
      <c r="CI1363" s="58"/>
      <c r="CJ1363" s="57"/>
      <c r="CK1363" s="57"/>
      <c r="CL1363" s="58"/>
      <c r="CM1363" s="58"/>
      <c r="CN1363" s="58"/>
      <c r="CO1363" s="58"/>
      <c r="CP1363" s="58"/>
      <c r="CQ1363" s="58"/>
      <c r="CR1363" s="58"/>
      <c r="CS1363" s="58"/>
      <c r="CT1363" s="58"/>
      <c r="CU1363" s="58"/>
      <c r="CV1363" s="58"/>
      <c r="CW1363" s="58"/>
      <c r="CX1363" s="58"/>
      <c r="CY1363" s="58"/>
      <c r="CZ1363" s="58"/>
      <c r="DA1363" s="58"/>
      <c r="DB1363" s="57"/>
      <c r="DC1363" s="57"/>
      <c r="DD1363" s="57"/>
      <c r="DE1363" s="57"/>
      <c r="DF1363" s="57"/>
      <c r="DG1363" s="57"/>
      <c r="DH1363" s="57"/>
      <c r="DI1363" s="57"/>
      <c r="DJ1363" s="57"/>
      <c r="DK1363" s="57"/>
      <c r="DL1363" s="57"/>
      <c r="DM1363" s="57"/>
      <c r="DN1363" s="59"/>
      <c r="DO1363" s="57"/>
      <c r="DP1363" s="57"/>
      <c r="DQ1363" s="57"/>
      <c r="DR1363" s="57"/>
      <c r="DS1363" s="57"/>
      <c r="DT1363" s="57"/>
      <c r="DU1363" s="57"/>
      <c r="DV1363" s="60"/>
      <c r="DW1363" s="61"/>
      <c r="DX1363" s="62"/>
      <c r="DZ1363" s="57"/>
      <c r="EC1363" s="57"/>
      <c r="EF1363" s="57"/>
      <c r="EI1363" s="57"/>
      <c r="EL1363" s="57"/>
      <c r="EO1363" s="57"/>
    </row>
    <row r="1364" spans="1:145" ht="15.5" x14ac:dyDescent="0.35">
      <c r="A1364" s="56" t="s">
        <v>491</v>
      </c>
      <c r="B1364" s="57" t="e">
        <f t="shared" ref="B1364:Z1364" si="1370">SUM(B1365:B1370)</f>
        <v>#VALUE!</v>
      </c>
      <c r="C1364" s="57" t="e">
        <f t="shared" si="1370"/>
        <v>#VALUE!</v>
      </c>
      <c r="D1364" s="57" t="e">
        <f t="shared" si="1370"/>
        <v>#VALUE!</v>
      </c>
      <c r="E1364" s="57">
        <f t="shared" si="1370"/>
        <v>1152.2419399999999</v>
      </c>
      <c r="F1364" s="128">
        <f t="shared" si="1370"/>
        <v>1198.9628</v>
      </c>
      <c r="G1364" s="128">
        <f t="shared" si="1370"/>
        <v>1089.5143879999998</v>
      </c>
      <c r="H1364" s="128" t="e">
        <f t="shared" si="1370"/>
        <v>#VALUE!</v>
      </c>
      <c r="I1364" s="128" t="e">
        <f t="shared" si="1370"/>
        <v>#VALUE!</v>
      </c>
      <c r="J1364" s="128" t="e">
        <f t="shared" si="1370"/>
        <v>#VALUE!</v>
      </c>
      <c r="K1364" s="128" t="e">
        <f t="shared" si="1370"/>
        <v>#VALUE!</v>
      </c>
      <c r="L1364" s="128" t="e">
        <f t="shared" si="1370"/>
        <v>#VALUE!</v>
      </c>
      <c r="M1364" s="57" t="e">
        <f t="shared" si="1370"/>
        <v>#VALUE!</v>
      </c>
      <c r="N1364" s="57" t="e">
        <f t="shared" si="1370"/>
        <v>#VALUE!</v>
      </c>
      <c r="O1364" s="57" t="e">
        <f t="shared" si="1370"/>
        <v>#VALUE!</v>
      </c>
      <c r="P1364" s="57" t="e">
        <f t="shared" si="1370"/>
        <v>#VALUE!</v>
      </c>
      <c r="Q1364" s="57" t="e">
        <f t="shared" si="1370"/>
        <v>#VALUE!</v>
      </c>
      <c r="R1364" s="57" t="e">
        <f t="shared" si="1370"/>
        <v>#VALUE!</v>
      </c>
      <c r="S1364" s="57" t="e">
        <f t="shared" si="1370"/>
        <v>#VALUE!</v>
      </c>
      <c r="T1364" s="57" t="e">
        <f t="shared" si="1370"/>
        <v>#VALUE!</v>
      </c>
      <c r="U1364" s="57" t="e">
        <f t="shared" si="1370"/>
        <v>#VALUE!</v>
      </c>
      <c r="V1364" s="57" t="e">
        <f t="shared" si="1370"/>
        <v>#VALUE!</v>
      </c>
      <c r="W1364" s="57" t="e">
        <f t="shared" si="1370"/>
        <v>#VALUE!</v>
      </c>
      <c r="X1364" s="58" t="e">
        <f t="shared" si="1370"/>
        <v>#VALUE!</v>
      </c>
      <c r="Y1364" s="58" t="e">
        <f t="shared" si="1370"/>
        <v>#VALUE!</v>
      </c>
      <c r="Z1364" s="57" t="e">
        <f t="shared" si="1370"/>
        <v>#VALUE!</v>
      </c>
      <c r="AA1364" s="57" t="e">
        <f>SUM(AA1365:AA1370)</f>
        <v>#VALUE!</v>
      </c>
      <c r="AB1364" s="57">
        <v>12490.783389896522</v>
      </c>
      <c r="AC1364" s="57">
        <v>12977.520470737996</v>
      </c>
      <c r="AD1364" s="57">
        <v>12745.113922133945</v>
      </c>
      <c r="AE1364" s="57" t="e">
        <f>SUM(AE1365:AE1370)</f>
        <v>#VALUE!</v>
      </c>
      <c r="AF1364" s="57">
        <v>13626.092848433331</v>
      </c>
      <c r="AG1364" s="57">
        <v>13106.483302025685</v>
      </c>
      <c r="AH1364" s="57">
        <v>12817.116692350761</v>
      </c>
      <c r="AI1364" s="57">
        <v>12254.08370821163</v>
      </c>
      <c r="AJ1364" s="58" t="e">
        <f>SUM(AJ1365:AJ1370)</f>
        <v>#VALUE!</v>
      </c>
      <c r="AK1364" s="58">
        <v>9390.6144213445405</v>
      </c>
      <c r="AL1364" s="58">
        <v>9654.7488363102148</v>
      </c>
      <c r="AM1364" s="58">
        <v>9479.9674420043048</v>
      </c>
      <c r="AN1364" s="58">
        <v>9508.7375034973302</v>
      </c>
      <c r="AO1364" s="58" t="e">
        <f>SUM(AO1365:AO1370)</f>
        <v>#VALUE!</v>
      </c>
      <c r="AP1364" s="58">
        <v>9076.9439983989796</v>
      </c>
      <c r="AQ1364" s="58">
        <v>8517.9569086725405</v>
      </c>
      <c r="AR1364" s="58">
        <v>8673.1557456277496</v>
      </c>
      <c r="AS1364" s="58" t="e">
        <f>SUM(AS1365:AS1370)</f>
        <v>#VALUE!</v>
      </c>
      <c r="AT1364" s="58">
        <v>9028.8086140521009</v>
      </c>
      <c r="AU1364" s="58">
        <v>7928.0454437827675</v>
      </c>
      <c r="AV1364" s="58">
        <v>7541.8411548508448</v>
      </c>
      <c r="AW1364" s="58">
        <v>7475.8358663271283</v>
      </c>
      <c r="AX1364" s="58" t="e">
        <f>SUM(AX1365:AX1370)</f>
        <v>#VALUE!</v>
      </c>
      <c r="AY1364" s="58"/>
      <c r="AZ1364" s="58">
        <v>8439.2027270929066</v>
      </c>
      <c r="BA1364" s="58">
        <v>8041.1561151317364</v>
      </c>
      <c r="BB1364" s="58">
        <v>9030.0187106159919</v>
      </c>
      <c r="BC1364" s="58">
        <v>8474.8385498368752</v>
      </c>
      <c r="BD1364" s="58">
        <v>9333.513165844266</v>
      </c>
      <c r="BE1364" s="58">
        <v>8626.6154269965791</v>
      </c>
      <c r="BF1364" s="58" t="e">
        <f>SUM(BF1365:BF1370)</f>
        <v>#VALUE!</v>
      </c>
      <c r="BG1364" s="58">
        <v>10112.098791185099</v>
      </c>
      <c r="BH1364" s="58">
        <v>9343.9160331615112</v>
      </c>
      <c r="BI1364" s="58">
        <v>9617.4595208091778</v>
      </c>
      <c r="BJ1364" s="58">
        <v>8972.3581989795912</v>
      </c>
      <c r="BK1364" s="58">
        <v>9358.7575214713288</v>
      </c>
      <c r="BL1364" s="58">
        <v>8484.4451422658021</v>
      </c>
      <c r="BM1364" s="58">
        <v>9528.5750860491135</v>
      </c>
      <c r="BN1364" s="58">
        <v>8639.3758090045667</v>
      </c>
      <c r="BO1364" s="58" t="e">
        <f>SUM(BO1365:BO1370)</f>
        <v>#VALUE!</v>
      </c>
      <c r="BP1364" s="58">
        <v>10606.361534001415</v>
      </c>
      <c r="BQ1364" s="58">
        <v>9244.9513025857887</v>
      </c>
      <c r="BR1364" s="58">
        <v>6643.0796480004519</v>
      </c>
      <c r="BS1364" s="58">
        <v>5418.6953716503776</v>
      </c>
      <c r="BT1364" s="58">
        <v>7116.0116275386554</v>
      </c>
      <c r="BU1364" s="58">
        <v>6432.8619706425197</v>
      </c>
      <c r="BV1364" s="58">
        <v>5082.157587391579</v>
      </c>
      <c r="BW1364" s="58">
        <v>7817.2399501005821</v>
      </c>
      <c r="BX1364" s="58">
        <v>7492.8158616266974</v>
      </c>
      <c r="BY1364" s="58">
        <v>6785.8317840753871</v>
      </c>
      <c r="BZ1364" s="57">
        <v>7750.4190253922443</v>
      </c>
      <c r="CA1364" s="58" t="e">
        <f>SUM(CA1365:CA1370)</f>
        <v>#VALUE!</v>
      </c>
      <c r="CB1364" s="58">
        <v>9493.6091862443209</v>
      </c>
      <c r="CC1364" s="58">
        <v>9430.5768627146135</v>
      </c>
      <c r="CD1364" s="58">
        <v>8119.9241885727788</v>
      </c>
      <c r="CE1364" s="58">
        <v>8650.0393400479206</v>
      </c>
      <c r="CF1364" s="58">
        <v>8514.5722311834088</v>
      </c>
      <c r="CG1364" s="58">
        <v>7341.5167756297515</v>
      </c>
      <c r="CH1364" s="58">
        <v>9024.1475456599728</v>
      </c>
      <c r="CI1364" s="58">
        <v>8590.3247173502568</v>
      </c>
      <c r="CJ1364" s="57">
        <v>8872.6266449531249</v>
      </c>
      <c r="CK1364" s="57">
        <v>8606.5963227167776</v>
      </c>
      <c r="CL1364" s="58" t="e">
        <f>SUM(CL1365:CL1370)</f>
        <v>#VALUE!</v>
      </c>
      <c r="CM1364" s="58">
        <v>9575.8152938120038</v>
      </c>
      <c r="CN1364" s="58">
        <v>10248.412537209879</v>
      </c>
      <c r="CO1364" s="58">
        <v>10305.744328305966</v>
      </c>
      <c r="CP1364" s="58">
        <v>11688.667962446229</v>
      </c>
      <c r="CQ1364" s="58">
        <v>10322.121349091765</v>
      </c>
      <c r="CR1364" s="58">
        <v>9213.1838291343211</v>
      </c>
      <c r="CS1364" s="58">
        <v>12875.643500304075</v>
      </c>
      <c r="CT1364" s="58">
        <v>11565.127736246295</v>
      </c>
      <c r="CU1364" s="58">
        <v>10355.320859721474</v>
      </c>
      <c r="CV1364" s="58">
        <v>11856.913513638674</v>
      </c>
      <c r="CW1364" s="58">
        <v>11289.3432440419</v>
      </c>
      <c r="CX1364" s="58">
        <v>11711.802806133703</v>
      </c>
      <c r="CY1364" s="58">
        <v>11462.467901312959</v>
      </c>
      <c r="CZ1364" s="58">
        <v>10998.131986371038</v>
      </c>
      <c r="DA1364" s="58" t="e">
        <f t="shared" ref="DA1364" si="1371">SUM(DA1365:DA1370)</f>
        <v>#VALUE!</v>
      </c>
      <c r="DB1364" s="57">
        <v>13653.6113070274</v>
      </c>
      <c r="DC1364" s="57">
        <v>12896.257845201279</v>
      </c>
      <c r="DD1364" s="57">
        <v>12158.486819034342</v>
      </c>
      <c r="DE1364" s="57">
        <v>12949.395915493704</v>
      </c>
      <c r="DF1364" s="57">
        <v>12223.48882158336</v>
      </c>
      <c r="DG1364" s="57">
        <v>11314.050108172567</v>
      </c>
      <c r="DH1364" s="57">
        <v>13297.903677485026</v>
      </c>
      <c r="DI1364" s="57">
        <v>12676.823272640957</v>
      </c>
      <c r="DJ1364" s="57">
        <v>11894.928751701871</v>
      </c>
      <c r="DK1364" s="57">
        <v>13170.697274362288</v>
      </c>
      <c r="DL1364" s="57">
        <v>12675.277250033598</v>
      </c>
      <c r="DM1364" s="57">
        <v>11927.315196162172</v>
      </c>
      <c r="DN1364" s="59" t="e">
        <f t="shared" ref="DN1364" si="1372">SUM(DN1365:DN1370)</f>
        <v>#VALUE!</v>
      </c>
      <c r="DO1364" s="57">
        <v>11927.315196162172</v>
      </c>
      <c r="DP1364" s="57">
        <v>14120.804755956407</v>
      </c>
      <c r="DQ1364" s="57">
        <v>13608.453692207935</v>
      </c>
      <c r="DR1364" s="57">
        <v>12739.613313242227</v>
      </c>
      <c r="DS1364" s="57">
        <v>14256.856141195944</v>
      </c>
      <c r="DT1364" s="57">
        <v>13716.744632433276</v>
      </c>
      <c r="DU1364" s="57">
        <v>13734.396380069127</v>
      </c>
      <c r="DV1364" s="60" t="e">
        <f>SUM(DV1365:DV1370)</f>
        <v>#VALUE!</v>
      </c>
      <c r="DW1364" s="61" t="e">
        <f>SUM(DW1365:DW1370)</f>
        <v>#VALUE!</v>
      </c>
      <c r="DX1364" s="62" t="e">
        <f>SUM(DX1365:DX1370)</f>
        <v>#VALUE!</v>
      </c>
      <c r="DZ1364" s="57" t="e">
        <f>SUM(DZ1365:DZ1370)</f>
        <v>#VALUE!</v>
      </c>
      <c r="EC1364" s="57" t="e">
        <f>SUM(EC1365:EC1370)</f>
        <v>#VALUE!</v>
      </c>
      <c r="EF1364" s="57" t="e">
        <f>SUM(EF1365:EF1370)</f>
        <v>#VALUE!</v>
      </c>
      <c r="EI1364" s="57" t="e">
        <f>SUM(EI1365:EI1370)</f>
        <v>#VALUE!</v>
      </c>
      <c r="EL1364" s="57" t="e">
        <f>SUM(EL1365:EL1370)</f>
        <v>#VALUE!</v>
      </c>
      <c r="EO1364" s="57" t="e">
        <f>SUM(EO1365:EO1370)</f>
        <v>#VALUE!</v>
      </c>
    </row>
    <row r="1365" spans="1:145" ht="15.5" x14ac:dyDescent="0.35">
      <c r="A1365" s="56" t="s">
        <v>482</v>
      </c>
      <c r="B1365" s="57">
        <f t="shared" ref="B1365:Z1365" si="1373">B1334+B1341</f>
        <v>660</v>
      </c>
      <c r="C1365" s="57">
        <f t="shared" si="1373"/>
        <v>581</v>
      </c>
      <c r="D1365" s="57">
        <f t="shared" si="1373"/>
        <v>520.59999999999991</v>
      </c>
      <c r="E1365" s="57">
        <f t="shared" si="1373"/>
        <v>492.17499999999995</v>
      </c>
      <c r="F1365" s="57">
        <f t="shared" si="1373"/>
        <v>504.02499999999998</v>
      </c>
      <c r="G1365" s="57">
        <f t="shared" si="1373"/>
        <v>466.31499999999994</v>
      </c>
      <c r="H1365" s="57">
        <f t="shared" si="1373"/>
        <v>387.38499999999999</v>
      </c>
      <c r="I1365" s="57">
        <f t="shared" si="1373"/>
        <v>438.79050000000001</v>
      </c>
      <c r="J1365" s="57">
        <f t="shared" si="1373"/>
        <v>594.07050000000004</v>
      </c>
      <c r="K1365" s="57">
        <f t="shared" si="1373"/>
        <v>699.74999999999989</v>
      </c>
      <c r="L1365" s="57">
        <f t="shared" si="1373"/>
        <v>796.3</v>
      </c>
      <c r="M1365" s="57">
        <f t="shared" si="1373"/>
        <v>842.94999999999993</v>
      </c>
      <c r="N1365" s="57">
        <f t="shared" si="1373"/>
        <v>965.65000000000009</v>
      </c>
      <c r="O1365" s="57">
        <f t="shared" si="1373"/>
        <v>1197.75</v>
      </c>
      <c r="P1365" s="57">
        <f t="shared" si="1373"/>
        <v>1251.5</v>
      </c>
      <c r="Q1365" s="57">
        <f t="shared" si="1373"/>
        <v>1343.2</v>
      </c>
      <c r="R1365" s="57">
        <f t="shared" si="1373"/>
        <v>1363.2999999999997</v>
      </c>
      <c r="S1365" s="57">
        <f t="shared" si="1373"/>
        <v>1312.1</v>
      </c>
      <c r="T1365" s="57">
        <f t="shared" si="1373"/>
        <v>1572.1999999999998</v>
      </c>
      <c r="U1365" s="57">
        <f t="shared" si="1373"/>
        <v>1832.2000000000003</v>
      </c>
      <c r="V1365" s="57">
        <f t="shared" si="1373"/>
        <v>1938</v>
      </c>
      <c r="W1365" s="57">
        <f t="shared" si="1373"/>
        <v>2200.3225843218725</v>
      </c>
      <c r="X1365" s="58">
        <f t="shared" si="1373"/>
        <v>2179.0677506666666</v>
      </c>
      <c r="Y1365" s="58">
        <f t="shared" si="1373"/>
        <v>2066.8000000000002</v>
      </c>
      <c r="Z1365" s="57">
        <f t="shared" si="1373"/>
        <v>2228.5780499999996</v>
      </c>
      <c r="AA1365" s="57">
        <f>AA1334+AA1341</f>
        <v>2434.5841</v>
      </c>
      <c r="AB1365" s="57">
        <v>2748.1183986719193</v>
      </c>
      <c r="AC1365" s="57">
        <v>2715.8164774557699</v>
      </c>
      <c r="AD1365" s="57">
        <v>2695.6385752844012</v>
      </c>
      <c r="AE1365" s="57">
        <f>AE1334+AE1341</f>
        <v>2639.7</v>
      </c>
      <c r="AF1365" s="57">
        <v>2924.5040325034402</v>
      </c>
      <c r="AG1365" s="57">
        <v>2863.5223407680269</v>
      </c>
      <c r="AH1365" s="57">
        <v>2980.9193214997576</v>
      </c>
      <c r="AI1365" s="57">
        <v>2888.6409047745037</v>
      </c>
      <c r="AJ1365" s="58">
        <f>AJ1334+AJ1341</f>
        <v>2772.3999999999996</v>
      </c>
      <c r="AK1365" s="58">
        <v>2636.55075349662</v>
      </c>
      <c r="AL1365" s="58">
        <v>2684.4087542653619</v>
      </c>
      <c r="AM1365" s="58">
        <v>2580.5594842664864</v>
      </c>
      <c r="AN1365" s="58">
        <v>2576.7292509175199</v>
      </c>
      <c r="AO1365" s="58">
        <f>AO1334+AO1341</f>
        <v>3077.8</v>
      </c>
      <c r="AP1365" s="58">
        <v>2936.2369199622162</v>
      </c>
      <c r="AQ1365" s="58">
        <v>3012.572232827466</v>
      </c>
      <c r="AR1365" s="58">
        <v>3090.2396984308398</v>
      </c>
      <c r="AS1365" s="58">
        <f>AS1334+AS1341</f>
        <v>2812</v>
      </c>
      <c r="AT1365" s="58">
        <v>3236.7777366281143</v>
      </c>
      <c r="AU1365" s="58">
        <v>3009.8571553801735</v>
      </c>
      <c r="AV1365" s="58">
        <v>2797.4471639954409</v>
      </c>
      <c r="AW1365" s="58">
        <v>2828.4248285755198</v>
      </c>
      <c r="AX1365" s="58">
        <f>AX1334+AX1341</f>
        <v>3056.68</v>
      </c>
      <c r="AY1365" s="58"/>
      <c r="AZ1365" s="58">
        <v>3170.4510411618562</v>
      </c>
      <c r="BA1365" s="58">
        <v>3246.7793460617149</v>
      </c>
      <c r="BB1365" s="58">
        <v>3318.1264794308104</v>
      </c>
      <c r="BC1365" s="58">
        <v>3266.5578971178606</v>
      </c>
      <c r="BD1365" s="58">
        <v>3227.7891385872117</v>
      </c>
      <c r="BE1365" s="58">
        <v>3227.7891385872117</v>
      </c>
      <c r="BF1365" s="58">
        <f>BF1334+BF1341</f>
        <v>3435.8</v>
      </c>
      <c r="BG1365" s="58">
        <v>3529.3699999999994</v>
      </c>
      <c r="BH1365" s="58">
        <v>3433.4881141387546</v>
      </c>
      <c r="BI1365" s="58">
        <v>3596.5243364681291</v>
      </c>
      <c r="BJ1365" s="58">
        <v>3542.4531097506897</v>
      </c>
      <c r="BK1365" s="58">
        <v>3237.2006132019997</v>
      </c>
      <c r="BL1365" s="58">
        <v>3209.2754493599996</v>
      </c>
      <c r="BM1365" s="58">
        <v>3393.7076408579996</v>
      </c>
      <c r="BN1365" s="58">
        <v>3364.7476408579996</v>
      </c>
      <c r="BO1365" s="58">
        <f>BO1334+BO1341</f>
        <v>3508.6048361760004</v>
      </c>
      <c r="BP1365" s="58">
        <v>3850.0776060812668</v>
      </c>
      <c r="BQ1365" s="58">
        <v>2769.7867493732906</v>
      </c>
      <c r="BR1365" s="58">
        <v>2639.0358404367621</v>
      </c>
      <c r="BS1365" s="58">
        <v>2587.9250903232332</v>
      </c>
      <c r="BT1365" s="58">
        <v>2905.5222724626351</v>
      </c>
      <c r="BU1365" s="58">
        <v>2809.6961571777106</v>
      </c>
      <c r="BV1365" s="58">
        <v>2398.0459051951739</v>
      </c>
      <c r="BW1365" s="58">
        <v>3079.6880889556578</v>
      </c>
      <c r="BX1365" s="58">
        <v>3073.2121968014544</v>
      </c>
      <c r="BY1365" s="58">
        <v>2818.7831238126673</v>
      </c>
      <c r="BZ1365" s="57">
        <v>3317.1551690406959</v>
      </c>
      <c r="CA1365" s="58">
        <f>CA1334+CA1341</f>
        <v>3181.0099999999998</v>
      </c>
      <c r="CB1365" s="58">
        <v>3476.8406990426038</v>
      </c>
      <c r="CC1365" s="58">
        <v>3458.5447364482479</v>
      </c>
      <c r="CD1365" s="58">
        <v>3325.874814266786</v>
      </c>
      <c r="CE1365" s="58">
        <v>3572.4671589539098</v>
      </c>
      <c r="CF1365" s="58">
        <v>3559.7317425586461</v>
      </c>
      <c r="CG1365" s="58">
        <v>3331.1193925899261</v>
      </c>
      <c r="CH1365" s="58">
        <v>3663.5903675362601</v>
      </c>
      <c r="CI1365" s="58">
        <v>3587.2269998498559</v>
      </c>
      <c r="CJ1365" s="57">
        <v>3454.3570210682219</v>
      </c>
      <c r="CK1365" s="57">
        <v>3428.0396006751134</v>
      </c>
      <c r="CL1365" s="58">
        <f>CL1334+CL1341</f>
        <v>3497.2000000000003</v>
      </c>
      <c r="CM1365" s="58">
        <v>4010.2351991049081</v>
      </c>
      <c r="CN1365" s="58">
        <v>3807.9751058548259</v>
      </c>
      <c r="CO1365" s="58">
        <v>3863.7524895021979</v>
      </c>
      <c r="CP1365" s="58">
        <v>4158.3522471000815</v>
      </c>
      <c r="CQ1365" s="58">
        <v>3846.3792214246469</v>
      </c>
      <c r="CR1365" s="58">
        <v>3633.2826537262972</v>
      </c>
      <c r="CS1365" s="58">
        <v>4384.3893212911707</v>
      </c>
      <c r="CT1365" s="58">
        <v>4128.917942838465</v>
      </c>
      <c r="CU1365" s="58">
        <v>3749.3007021451604</v>
      </c>
      <c r="CV1365" s="58">
        <v>4203.3562527671902</v>
      </c>
      <c r="CW1365" s="58">
        <v>4127.967555162435</v>
      </c>
      <c r="CX1365" s="58">
        <v>4110.6882053486997</v>
      </c>
      <c r="CY1365" s="58">
        <v>4115.3319621472165</v>
      </c>
      <c r="CZ1365" s="58">
        <v>4002.743058160117</v>
      </c>
      <c r="DA1365" s="58">
        <f t="shared" ref="DA1365" si="1374">DA1334+DA1341</f>
        <v>4393.1709668590001</v>
      </c>
      <c r="DB1365" s="57">
        <v>4897.7783596930476</v>
      </c>
      <c r="DC1365" s="57">
        <v>4740.5764990371408</v>
      </c>
      <c r="DD1365" s="57">
        <v>4740.5764990371408</v>
      </c>
      <c r="DE1365" s="57">
        <v>4873.4455839409293</v>
      </c>
      <c r="DF1365" s="57">
        <v>4734.0891072916638</v>
      </c>
      <c r="DG1365" s="57">
        <v>4490.832694003363</v>
      </c>
      <c r="DH1365" s="57">
        <v>5164.573369540567</v>
      </c>
      <c r="DI1365" s="57">
        <v>5002.3357648499968</v>
      </c>
      <c r="DJ1365" s="57">
        <v>4725.376870247951</v>
      </c>
      <c r="DK1365" s="57">
        <v>5089.8467565355077</v>
      </c>
      <c r="DL1365" s="57">
        <v>4980.7038454397389</v>
      </c>
      <c r="DM1365" s="57">
        <v>4738.7209385399929</v>
      </c>
      <c r="DN1365" s="59">
        <f t="shared" ref="DN1365" si="1375">DN1334+DN1341</f>
        <v>4842.4420607639995</v>
      </c>
      <c r="DO1365" s="57">
        <v>4738.7209385399929</v>
      </c>
      <c r="DP1365" s="57">
        <v>5049.1697202249416</v>
      </c>
      <c r="DQ1365" s="57">
        <v>4967.4142857146762</v>
      </c>
      <c r="DR1365" s="57">
        <v>4817.0268882962746</v>
      </c>
      <c r="DS1365" s="57">
        <v>5281.4462580374038</v>
      </c>
      <c r="DT1365" s="57">
        <v>5173.1861129666395</v>
      </c>
      <c r="DU1365" s="57">
        <v>5200.8808557690527</v>
      </c>
      <c r="DV1365" s="60">
        <f>DV1334+DV1341</f>
        <v>5457.8723326059544</v>
      </c>
      <c r="DW1365" s="61">
        <f>DW1334+DW1341</f>
        <v>5363.5944385982393</v>
      </c>
      <c r="DX1365" s="62">
        <f>DX1334+DX1341</f>
        <v>5102.0198277559721</v>
      </c>
      <c r="DZ1365" s="57">
        <f>DZ1334+DZ1341</f>
        <v>5570.6477617288747</v>
      </c>
      <c r="EC1365" s="57">
        <f>EC1334+EC1341</f>
        <v>5731.680514604679</v>
      </c>
      <c r="EF1365" s="57">
        <f>EF1334+EF1341</f>
        <v>6064.6535326286812</v>
      </c>
      <c r="EI1365" s="57">
        <f>EI1334+EI1341</f>
        <v>6571.5115782800904</v>
      </c>
      <c r="EL1365" s="57">
        <f>EL1334+EL1341</f>
        <v>7010.3786816554057</v>
      </c>
      <c r="EO1365" s="57">
        <f>EO1334+EO1341</f>
        <v>7462.2426049851647</v>
      </c>
    </row>
    <row r="1366" spans="1:145" ht="15.5" x14ac:dyDescent="0.35">
      <c r="A1366" s="56" t="s">
        <v>488</v>
      </c>
      <c r="B1366" s="57">
        <f t="shared" ref="B1366:Z1366" si="1376">B1342</f>
        <v>38.14</v>
      </c>
      <c r="C1366" s="57">
        <f t="shared" si="1376"/>
        <v>40.629999999999995</v>
      </c>
      <c r="D1366" s="57">
        <f t="shared" si="1376"/>
        <v>40.74</v>
      </c>
      <c r="E1366" s="57">
        <f t="shared" si="1376"/>
        <v>43.230000000000004</v>
      </c>
      <c r="F1366" s="57">
        <f t="shared" si="1376"/>
        <v>36.287000000000006</v>
      </c>
      <c r="G1366" s="57">
        <f t="shared" si="1376"/>
        <v>33.744</v>
      </c>
      <c r="H1366" s="57">
        <f t="shared" si="1376"/>
        <v>28.368999999999996</v>
      </c>
      <c r="I1366" s="57">
        <f t="shared" si="1376"/>
        <v>35.430999999999997</v>
      </c>
      <c r="J1366" s="57">
        <f t="shared" si="1376"/>
        <v>51.499999999999993</v>
      </c>
      <c r="K1366" s="57">
        <f t="shared" si="1376"/>
        <v>33.15455</v>
      </c>
      <c r="L1366" s="57">
        <f t="shared" si="1376"/>
        <v>45.0383</v>
      </c>
      <c r="M1366" s="57">
        <f t="shared" si="1376"/>
        <v>56.272174</v>
      </c>
      <c r="N1366" s="57">
        <f t="shared" si="1376"/>
        <v>59.73599999999999</v>
      </c>
      <c r="O1366" s="57">
        <f t="shared" si="1376"/>
        <v>60.58700000000001</v>
      </c>
      <c r="P1366" s="57">
        <f t="shared" si="1376"/>
        <v>63.155163999999999</v>
      </c>
      <c r="Q1366" s="57">
        <f t="shared" si="1376"/>
        <v>78.505053825000005</v>
      </c>
      <c r="R1366" s="57">
        <f t="shared" si="1376"/>
        <v>53.687033972000002</v>
      </c>
      <c r="S1366" s="57">
        <f t="shared" si="1376"/>
        <v>55.775055229752802</v>
      </c>
      <c r="T1366" s="57">
        <f t="shared" si="1376"/>
        <v>58.579996126000005</v>
      </c>
      <c r="U1366" s="57">
        <f t="shared" si="1376"/>
        <v>73.262173933700964</v>
      </c>
      <c r="V1366" s="57">
        <f t="shared" si="1376"/>
        <v>83.561147125000005</v>
      </c>
      <c r="W1366" s="57">
        <f t="shared" si="1376"/>
        <v>92.506999999999991</v>
      </c>
      <c r="X1366" s="58">
        <f t="shared" si="1376"/>
        <v>100.83839868265771</v>
      </c>
      <c r="Y1366" s="58">
        <f t="shared" si="1376"/>
        <v>114.20631299999999</v>
      </c>
      <c r="Z1366" s="57">
        <f t="shared" si="1376"/>
        <v>111.84898859470273</v>
      </c>
      <c r="AA1366" s="57">
        <f>AA1342</f>
        <v>127.80000000000001</v>
      </c>
      <c r="AB1366" s="57">
        <v>139.04522699999998</v>
      </c>
      <c r="AC1366" s="57">
        <v>85.544366602019934</v>
      </c>
      <c r="AD1366" s="57">
        <v>86.157020875610542</v>
      </c>
      <c r="AE1366" s="57">
        <f>AE1342</f>
        <v>43.205273733999995</v>
      </c>
      <c r="AF1366" s="57">
        <v>58.087985718104306</v>
      </c>
      <c r="AG1366" s="57">
        <v>50.477796571310002</v>
      </c>
      <c r="AH1366" s="57">
        <v>40.715070360314115</v>
      </c>
      <c r="AI1366" s="57">
        <v>40.441512235062071</v>
      </c>
      <c r="AJ1366" s="58">
        <f>AJ1342</f>
        <v>41.784235709227339</v>
      </c>
      <c r="AK1366" s="58">
        <v>63.22477291179375</v>
      </c>
      <c r="AL1366" s="58">
        <v>64.261697924110308</v>
      </c>
      <c r="AM1366" s="58">
        <v>64.261697924110322</v>
      </c>
      <c r="AN1366" s="58">
        <v>64.261697924110322</v>
      </c>
      <c r="AO1366" s="58">
        <f>AO1342</f>
        <v>66.499999999999986</v>
      </c>
      <c r="AP1366" s="58">
        <v>80.679150825544426</v>
      </c>
      <c r="AQ1366" s="58">
        <v>82.482723982052875</v>
      </c>
      <c r="AR1366" s="58">
        <v>84.028442436729335</v>
      </c>
      <c r="AS1366" s="58">
        <f>AS1342</f>
        <v>62.857078205975441</v>
      </c>
      <c r="AT1366" s="58">
        <v>102.20126639295559</v>
      </c>
      <c r="AU1366" s="58">
        <v>103.35952030682199</v>
      </c>
      <c r="AV1366" s="58">
        <v>106.67842441505026</v>
      </c>
      <c r="AW1366" s="58">
        <v>106.67842441505026</v>
      </c>
      <c r="AX1366" s="58">
        <f>AX1342</f>
        <v>93.478000000000009</v>
      </c>
      <c r="AY1366" s="58"/>
      <c r="AZ1366" s="58">
        <v>117.96203678951075</v>
      </c>
      <c r="BA1366" s="58">
        <v>89.966930177357284</v>
      </c>
      <c r="BB1366" s="58">
        <v>112.72351302133369</v>
      </c>
      <c r="BC1366" s="58">
        <v>94.944128423546715</v>
      </c>
      <c r="BD1366" s="58">
        <v>120.77663589009421</v>
      </c>
      <c r="BE1366" s="58">
        <v>105.65232081011138</v>
      </c>
      <c r="BF1366" s="58">
        <f>BF1342</f>
        <v>112.38613338602073</v>
      </c>
      <c r="BG1366" s="58">
        <v>140.42378517122302</v>
      </c>
      <c r="BH1366" s="58">
        <v>135.90223296897167</v>
      </c>
      <c r="BI1366" s="58">
        <v>135.34857636565889</v>
      </c>
      <c r="BJ1366" s="58">
        <v>118.98911831967823</v>
      </c>
      <c r="BK1366" s="58">
        <v>124.39020366964986</v>
      </c>
      <c r="BL1366" s="58">
        <v>120.78826459554691</v>
      </c>
      <c r="BM1366" s="58">
        <v>124.39056519480934</v>
      </c>
      <c r="BN1366" s="58">
        <v>120.7882596220186</v>
      </c>
      <c r="BO1366" s="58">
        <f>BO1342</f>
        <v>116.06746430326214</v>
      </c>
      <c r="BP1366" s="58">
        <v>139.18129439499825</v>
      </c>
      <c r="BQ1366" s="58">
        <v>139.18129439499825</v>
      </c>
      <c r="BR1366" s="58">
        <v>114.34025250361476</v>
      </c>
      <c r="BS1366" s="58">
        <v>106.29422257960151</v>
      </c>
      <c r="BT1366" s="58">
        <v>95.755160807938921</v>
      </c>
      <c r="BU1366" s="58">
        <v>92.016149627970776</v>
      </c>
      <c r="BV1366" s="58">
        <v>78.962961390960302</v>
      </c>
      <c r="BW1366" s="58">
        <v>117.65610007050026</v>
      </c>
      <c r="BX1366" s="58">
        <v>115.97477950696262</v>
      </c>
      <c r="BY1366" s="58">
        <v>79.989892071977309</v>
      </c>
      <c r="BZ1366" s="57">
        <v>110.47707800941278</v>
      </c>
      <c r="CA1366" s="58">
        <f>CA1342</f>
        <v>125.69999999999999</v>
      </c>
      <c r="CB1366" s="58">
        <v>111.85169064746883</v>
      </c>
      <c r="CC1366" s="58">
        <v>108.24258499467379</v>
      </c>
      <c r="CD1366" s="58">
        <v>99.436021202008163</v>
      </c>
      <c r="CE1366" s="58">
        <v>124.12306615164078</v>
      </c>
      <c r="CF1366" s="58">
        <v>122.08537691600647</v>
      </c>
      <c r="CG1366" s="58">
        <v>115.63901095301355</v>
      </c>
      <c r="CH1366" s="58">
        <v>131.40795503162408</v>
      </c>
      <c r="CI1366" s="58">
        <v>130.35734635392848</v>
      </c>
      <c r="CJ1366" s="57">
        <v>157.44885418837941</v>
      </c>
      <c r="CK1366" s="57">
        <v>157.08940213499099</v>
      </c>
      <c r="CL1366" s="58">
        <f>CL1342</f>
        <v>125.89999999999999</v>
      </c>
      <c r="CM1366" s="58">
        <v>172.49160909587224</v>
      </c>
      <c r="CN1366" s="58">
        <v>138.30647288260911</v>
      </c>
      <c r="CO1366" s="58">
        <v>138.33567457046149</v>
      </c>
      <c r="CP1366" s="58">
        <v>140.48626287037638</v>
      </c>
      <c r="CQ1366" s="58">
        <v>137.28264689494432</v>
      </c>
      <c r="CR1366" s="58">
        <v>128.38009901485287</v>
      </c>
      <c r="CS1366" s="58">
        <v>122.59738445328199</v>
      </c>
      <c r="CT1366" s="58">
        <v>129.5326882018995</v>
      </c>
      <c r="CU1366" s="58">
        <v>132.86895600341805</v>
      </c>
      <c r="CV1366" s="58">
        <v>127.05005661358385</v>
      </c>
      <c r="CW1366" s="58">
        <v>130.52797456142412</v>
      </c>
      <c r="CX1366" s="58">
        <v>126.12868840136245</v>
      </c>
      <c r="CY1366" s="58">
        <v>130.08577902217036</v>
      </c>
      <c r="CZ1366" s="58">
        <v>132.85665577736177</v>
      </c>
      <c r="DA1366" s="58">
        <f t="shared" ref="DA1366" si="1377">DA1342</f>
        <v>119.00000000000003</v>
      </c>
      <c r="DB1366" s="57">
        <v>130.74800282458099</v>
      </c>
      <c r="DC1366" s="57">
        <v>133.40681878416197</v>
      </c>
      <c r="DD1366" s="57">
        <v>135.99532465385983</v>
      </c>
      <c r="DE1366" s="57">
        <v>128.12581849509976</v>
      </c>
      <c r="DF1366" s="57">
        <v>130.87044500069919</v>
      </c>
      <c r="DG1366" s="57">
        <v>133.40647130182487</v>
      </c>
      <c r="DH1366" s="57">
        <v>104.03172631504366</v>
      </c>
      <c r="DI1366" s="57">
        <v>112.68621464550289</v>
      </c>
      <c r="DJ1366" s="57">
        <v>117.47248312537909</v>
      </c>
      <c r="DK1366" s="57">
        <v>118.42781829768488</v>
      </c>
      <c r="DL1366" s="57">
        <v>130.77474726667745</v>
      </c>
      <c r="DM1366" s="57">
        <v>135.64338912344692</v>
      </c>
      <c r="DN1366" s="59">
        <f t="shared" ref="DN1366" si="1378">DN1342</f>
        <v>135.28</v>
      </c>
      <c r="DO1366" s="57">
        <v>135.64338912344692</v>
      </c>
      <c r="DP1366" s="57">
        <v>152.50064999999998</v>
      </c>
      <c r="DQ1366" s="57">
        <v>160.52699999999999</v>
      </c>
      <c r="DR1366" s="57">
        <v>168.55334999999999</v>
      </c>
      <c r="DS1366" s="57">
        <v>151.46044749999999</v>
      </c>
      <c r="DT1366" s="57">
        <v>159.43205</v>
      </c>
      <c r="DU1366" s="57">
        <v>159.66104965262213</v>
      </c>
      <c r="DV1366" s="60">
        <f>DV1342</f>
        <v>183.16471763768072</v>
      </c>
      <c r="DW1366" s="61">
        <f>DW1342</f>
        <v>174.44258822636257</v>
      </c>
      <c r="DX1366" s="62">
        <f>DX1342</f>
        <v>183.16471763768072</v>
      </c>
      <c r="DZ1366" s="57">
        <f>DZ1342</f>
        <v>197.96042650441797</v>
      </c>
      <c r="EC1366" s="57">
        <f>EC1342</f>
        <v>215.98461039521311</v>
      </c>
      <c r="EF1366" s="57">
        <f>EF1342</f>
        <v>231.04940163785369</v>
      </c>
      <c r="EI1366" s="57">
        <f>EI1342</f>
        <v>248.72360577141643</v>
      </c>
      <c r="EL1366" s="57">
        <f>EL1342</f>
        <v>268.17459165215035</v>
      </c>
      <c r="EO1366" s="57">
        <f>EO1342</f>
        <v>289.77106247325463</v>
      </c>
    </row>
    <row r="1367" spans="1:145" ht="15.5" x14ac:dyDescent="0.35">
      <c r="A1367" s="56" t="s">
        <v>483</v>
      </c>
      <c r="B1367" s="57">
        <f t="shared" ref="B1367:Z1370" si="1379">B1335+B1343</f>
        <v>135.1</v>
      </c>
      <c r="C1367" s="57">
        <f t="shared" si="1379"/>
        <v>124.9</v>
      </c>
      <c r="D1367" s="57">
        <f t="shared" si="1379"/>
        <v>166.6</v>
      </c>
      <c r="E1367" s="57">
        <f t="shared" si="1379"/>
        <v>205.9</v>
      </c>
      <c r="F1367" s="57">
        <f t="shared" si="1379"/>
        <v>196.58820000000003</v>
      </c>
      <c r="G1367" s="57">
        <f t="shared" si="1379"/>
        <v>173.828</v>
      </c>
      <c r="H1367" s="57">
        <f t="shared" si="1379"/>
        <v>139.47</v>
      </c>
      <c r="I1367" s="57">
        <f t="shared" si="1379"/>
        <v>220.19800000000001</v>
      </c>
      <c r="J1367" s="57">
        <f t="shared" si="1379"/>
        <v>249.36500000000001</v>
      </c>
      <c r="K1367" s="57">
        <f t="shared" si="1379"/>
        <v>357.637</v>
      </c>
      <c r="L1367" s="57">
        <f t="shared" si="1379"/>
        <v>413.60699999999997</v>
      </c>
      <c r="M1367" s="57">
        <f t="shared" si="1379"/>
        <v>267.46300000000002</v>
      </c>
      <c r="N1367" s="57">
        <f t="shared" si="1379"/>
        <v>415.37400000000002</v>
      </c>
      <c r="O1367" s="57">
        <f t="shared" si="1379"/>
        <v>602.60199999999986</v>
      </c>
      <c r="P1367" s="57">
        <f t="shared" si="1379"/>
        <v>628.12845000000004</v>
      </c>
      <c r="Q1367" s="57">
        <f t="shared" si="1379"/>
        <v>571.68399999999997</v>
      </c>
      <c r="R1367" s="57">
        <f t="shared" si="1379"/>
        <v>603.63319999999999</v>
      </c>
      <c r="S1367" s="57">
        <f t="shared" si="1379"/>
        <v>737.93799999999987</v>
      </c>
      <c r="T1367" s="57">
        <f t="shared" si="1379"/>
        <v>1267.6416953393971</v>
      </c>
      <c r="U1367" s="57">
        <f t="shared" si="1379"/>
        <v>1791.9999805173334</v>
      </c>
      <c r="V1367" s="57">
        <f t="shared" si="1379"/>
        <v>1564.2513470889999</v>
      </c>
      <c r="W1367" s="57">
        <f t="shared" si="1379"/>
        <v>2448.2001014399998</v>
      </c>
      <c r="X1367" s="58">
        <f t="shared" si="1379"/>
        <v>1323.8600007007999</v>
      </c>
      <c r="Y1367" s="58">
        <f t="shared" si="1379"/>
        <v>2629</v>
      </c>
      <c r="Z1367" s="57">
        <f t="shared" si="1379"/>
        <v>2858.6000000000004</v>
      </c>
      <c r="AA1367" s="57">
        <f>AA1335+AA1343</f>
        <v>2965.8064051274469</v>
      </c>
      <c r="AB1367" s="57">
        <v>2909.6598759376357</v>
      </c>
      <c r="AC1367" s="57">
        <v>3233.5884258273595</v>
      </c>
      <c r="AD1367" s="57">
        <v>3193.541034573328</v>
      </c>
      <c r="AE1367" s="57">
        <f>AE1335+AE1343</f>
        <v>3103.2709558940001</v>
      </c>
      <c r="AF1367" s="57">
        <v>3501.7159593699525</v>
      </c>
      <c r="AG1367" s="57">
        <v>3163.24934195064</v>
      </c>
      <c r="AH1367" s="57">
        <v>3075.7508506276899</v>
      </c>
      <c r="AI1367" s="57">
        <v>2928.1234774201762</v>
      </c>
      <c r="AJ1367" s="58">
        <f>AJ1335+AJ1343</f>
        <v>3314.9937801768747</v>
      </c>
      <c r="AK1367" s="58">
        <v>2025.8858190120229</v>
      </c>
      <c r="AL1367" s="58">
        <v>2169.709294115703</v>
      </c>
      <c r="AM1367" s="58">
        <v>2030.1955787224815</v>
      </c>
      <c r="AN1367" s="58">
        <v>2018.0890963093125</v>
      </c>
      <c r="AO1367" s="58">
        <f>AO1335+AO1343</f>
        <v>1609.0120000000002</v>
      </c>
      <c r="AP1367" s="58">
        <v>1739.9686704834742</v>
      </c>
      <c r="AQ1367" s="58">
        <v>1372.8118866671598</v>
      </c>
      <c r="AR1367" s="58">
        <v>1523.7452357861571</v>
      </c>
      <c r="AS1367" s="58">
        <f>AS1335+AS1343</f>
        <v>1531</v>
      </c>
      <c r="AT1367" s="58">
        <v>1367.3792595568934</v>
      </c>
      <c r="AU1367" s="58">
        <v>1184.6566777432827</v>
      </c>
      <c r="AV1367" s="58">
        <v>1176.3733515800311</v>
      </c>
      <c r="AW1367" s="58">
        <v>1140.7669822081939</v>
      </c>
      <c r="AX1367" s="58">
        <f>AX1335+AX1343</f>
        <v>1415</v>
      </c>
      <c r="AY1367" s="58"/>
      <c r="AZ1367" s="58">
        <v>1444.5889638088811</v>
      </c>
      <c r="BA1367" s="58">
        <v>1252.7373281018654</v>
      </c>
      <c r="BB1367" s="58">
        <v>1929.0607211349895</v>
      </c>
      <c r="BC1367" s="58">
        <v>1874.0270262821691</v>
      </c>
      <c r="BD1367" s="58">
        <v>1965.4989689540848</v>
      </c>
      <c r="BE1367" s="58">
        <v>1843.3405146829055</v>
      </c>
      <c r="BF1367" s="58">
        <f>BF1335+BF1343</f>
        <v>1882.1999999999996</v>
      </c>
      <c r="BG1367" s="58">
        <v>2165.1411768796511</v>
      </c>
      <c r="BH1367" s="58">
        <v>2085.2290189402811</v>
      </c>
      <c r="BI1367" s="58">
        <v>2059.5806809981341</v>
      </c>
      <c r="BJ1367" s="58">
        <v>1830.1828562536848</v>
      </c>
      <c r="BK1367" s="58">
        <v>2145.9604210986072</v>
      </c>
      <c r="BL1367" s="58">
        <v>1895.2662633979764</v>
      </c>
      <c r="BM1367" s="58">
        <v>2039.2710390642562</v>
      </c>
      <c r="BN1367" s="58">
        <v>1798.7691847062224</v>
      </c>
      <c r="BO1367" s="58">
        <f>BO1335+BO1343</f>
        <v>1996.3426148051226</v>
      </c>
      <c r="BP1367" s="58">
        <v>2162.9345559488479</v>
      </c>
      <c r="BQ1367" s="58">
        <v>2162.9345559488479</v>
      </c>
      <c r="BR1367" s="58">
        <v>1193.6299995623954</v>
      </c>
      <c r="BS1367" s="58">
        <v>739.04451628540039</v>
      </c>
      <c r="BT1367" s="58">
        <v>1100.5982939847856</v>
      </c>
      <c r="BU1367" s="58">
        <v>867.30562542795326</v>
      </c>
      <c r="BV1367" s="58">
        <v>604.28589966647735</v>
      </c>
      <c r="BW1367" s="58">
        <v>1166.2297638452631</v>
      </c>
      <c r="BX1367" s="58">
        <v>1142.2929558962137</v>
      </c>
      <c r="BY1367" s="58">
        <v>1039.4298472233543</v>
      </c>
      <c r="BZ1367" s="57">
        <v>1221.7305099301545</v>
      </c>
      <c r="CA1367" s="58">
        <f>CA1335+CA1343</f>
        <v>1273.7342294406667</v>
      </c>
      <c r="CB1367" s="58">
        <v>1761.5275452902333</v>
      </c>
      <c r="CC1367" s="58">
        <v>1744.7869886101003</v>
      </c>
      <c r="CD1367" s="58">
        <v>1372.7813576267322</v>
      </c>
      <c r="CE1367" s="58">
        <v>1550.4510353160922</v>
      </c>
      <c r="CF1367" s="58">
        <v>1535.4192625555484</v>
      </c>
      <c r="CG1367" s="58">
        <v>1241.0459714899396</v>
      </c>
      <c r="CH1367" s="58">
        <v>1633.4750586448949</v>
      </c>
      <c r="CI1367" s="58">
        <v>1561.6318349380747</v>
      </c>
      <c r="CJ1367" s="57">
        <v>1656.6348998183516</v>
      </c>
      <c r="CK1367" s="57">
        <v>1642.3118987307271</v>
      </c>
      <c r="CL1367" s="58">
        <f>CL1335+CL1343</f>
        <v>1613.2450020412462</v>
      </c>
      <c r="CM1367" s="58">
        <v>1757.1004045188249</v>
      </c>
      <c r="CN1367" s="58">
        <v>2125.3742614587068</v>
      </c>
      <c r="CO1367" s="58">
        <v>2123.8141954398789</v>
      </c>
      <c r="CP1367" s="58">
        <v>2581.8465210539753</v>
      </c>
      <c r="CQ1367" s="58">
        <v>2116.7534603262711</v>
      </c>
      <c r="CR1367" s="58">
        <v>1848.9989954806047</v>
      </c>
      <c r="CS1367" s="58">
        <v>3097.6093652179425</v>
      </c>
      <c r="CT1367" s="58">
        <v>2474.5089323140219</v>
      </c>
      <c r="CU1367" s="58">
        <v>2355.9671305532743</v>
      </c>
      <c r="CV1367" s="58">
        <v>2581.8418060069635</v>
      </c>
      <c r="CW1367" s="58">
        <v>2475.560570765439</v>
      </c>
      <c r="CX1367" s="58">
        <v>2630.4025002863032</v>
      </c>
      <c r="CY1367" s="58">
        <v>2575.8707156419323</v>
      </c>
      <c r="CZ1367" s="58">
        <v>2423.4532221808895</v>
      </c>
      <c r="DA1367" s="58">
        <f t="shared" ref="DA1367:DA1370" si="1380">DA1335+DA1343</f>
        <v>2761.9327006129492</v>
      </c>
      <c r="DB1367" s="57">
        <v>3084.1973145117499</v>
      </c>
      <c r="DC1367" s="57">
        <v>2808.7831927048087</v>
      </c>
      <c r="DD1367" s="57">
        <v>2472.3110907905771</v>
      </c>
      <c r="DE1367" s="57">
        <v>2704.2415978331514</v>
      </c>
      <c r="DF1367" s="57">
        <v>2414.7714439796509</v>
      </c>
      <c r="DG1367" s="57">
        <v>2135.2862438241937</v>
      </c>
      <c r="DH1367" s="57">
        <v>2679.852397209881</v>
      </c>
      <c r="DI1367" s="57">
        <v>2423.8223224466074</v>
      </c>
      <c r="DJ1367" s="57">
        <v>2166.1198927705636</v>
      </c>
      <c r="DK1367" s="57">
        <v>2666.696529454749</v>
      </c>
      <c r="DL1367" s="57">
        <v>2455.2278508285976</v>
      </c>
      <c r="DM1367" s="57">
        <v>2166.4688645390283</v>
      </c>
      <c r="DN1367" s="59">
        <f t="shared" ref="DN1367:DN1370" si="1381">DN1335+DN1343</f>
        <v>2203.75</v>
      </c>
      <c r="DO1367" s="57">
        <v>2166.4688645390283</v>
      </c>
      <c r="DP1367" s="57">
        <v>2620.1709915851429</v>
      </c>
      <c r="DQ1367" s="57">
        <v>2504.6155033561035</v>
      </c>
      <c r="DR1367" s="57">
        <v>2271.4660715055629</v>
      </c>
      <c r="DS1367" s="57">
        <v>2588.8307146443258</v>
      </c>
      <c r="DT1367" s="57">
        <v>2466.4083252757764</v>
      </c>
      <c r="DU1367" s="57">
        <v>2471.9197600229791</v>
      </c>
      <c r="DV1367" s="60">
        <f t="shared" ref="DV1367:DX1370" si="1382">DV1335+DV1343</f>
        <v>2367.8768192670086</v>
      </c>
      <c r="DW1367" s="61">
        <f t="shared" si="1382"/>
        <v>2338.9905619685951</v>
      </c>
      <c r="DX1367" s="62">
        <f t="shared" si="1382"/>
        <v>2266.7891956739204</v>
      </c>
      <c r="DZ1367" s="57">
        <f>DZ1335+DZ1343</f>
        <v>2312.1927323800323</v>
      </c>
      <c r="EC1367" s="57">
        <f>EC1335+EC1343</f>
        <v>2429.3309201023894</v>
      </c>
      <c r="EF1367" s="57">
        <f>EF1335+EF1343</f>
        <v>2477.982237674828</v>
      </c>
      <c r="EI1367" s="57">
        <f>EI1335+EI1343</f>
        <v>2496.9719321488683</v>
      </c>
      <c r="EL1367" s="57">
        <f>EL1335+EL1343</f>
        <v>2536.2491400433564</v>
      </c>
      <c r="EO1367" s="57">
        <f>EO1335+EO1343</f>
        <v>2551.6499334494456</v>
      </c>
    </row>
    <row r="1368" spans="1:145" ht="15.5" x14ac:dyDescent="0.35">
      <c r="A1368" s="56" t="s">
        <v>484</v>
      </c>
      <c r="B1368" s="57" t="e">
        <f t="shared" si="1379"/>
        <v>#VALUE!</v>
      </c>
      <c r="C1368" s="57" t="e">
        <f t="shared" si="1379"/>
        <v>#VALUE!</v>
      </c>
      <c r="D1368" s="57" t="e">
        <f t="shared" si="1379"/>
        <v>#VALUE!</v>
      </c>
      <c r="E1368" s="57">
        <f t="shared" si="1379"/>
        <v>366.7</v>
      </c>
      <c r="F1368" s="57">
        <f t="shared" si="1379"/>
        <v>418.53400000000005</v>
      </c>
      <c r="G1368" s="57">
        <f t="shared" si="1379"/>
        <v>371.87950799999999</v>
      </c>
      <c r="H1368" s="57" t="e">
        <f t="shared" si="1379"/>
        <v>#VALUE!</v>
      </c>
      <c r="I1368" s="57" t="e">
        <f t="shared" si="1379"/>
        <v>#VALUE!</v>
      </c>
      <c r="J1368" s="57" t="e">
        <f t="shared" si="1379"/>
        <v>#VALUE!</v>
      </c>
      <c r="K1368" s="57" t="e">
        <f t="shared" si="1379"/>
        <v>#VALUE!</v>
      </c>
      <c r="L1368" s="57" t="e">
        <f t="shared" si="1379"/>
        <v>#VALUE!</v>
      </c>
      <c r="M1368" s="57" t="e">
        <f t="shared" si="1379"/>
        <v>#VALUE!</v>
      </c>
      <c r="N1368" s="57" t="e">
        <f t="shared" si="1379"/>
        <v>#VALUE!</v>
      </c>
      <c r="O1368" s="57" t="e">
        <f t="shared" si="1379"/>
        <v>#VALUE!</v>
      </c>
      <c r="P1368" s="57" t="e">
        <f t="shared" si="1379"/>
        <v>#VALUE!</v>
      </c>
      <c r="Q1368" s="57" t="e">
        <f t="shared" si="1379"/>
        <v>#VALUE!</v>
      </c>
      <c r="R1368" s="57" t="e">
        <f t="shared" si="1379"/>
        <v>#VALUE!</v>
      </c>
      <c r="S1368" s="57" t="e">
        <f t="shared" si="1379"/>
        <v>#VALUE!</v>
      </c>
      <c r="T1368" s="57" t="e">
        <f t="shared" si="1379"/>
        <v>#VALUE!</v>
      </c>
      <c r="U1368" s="57" t="e">
        <f t="shared" si="1379"/>
        <v>#VALUE!</v>
      </c>
      <c r="V1368" s="57" t="e">
        <f t="shared" si="1379"/>
        <v>#VALUE!</v>
      </c>
      <c r="W1368" s="57" t="e">
        <f t="shared" si="1379"/>
        <v>#VALUE!</v>
      </c>
      <c r="X1368" s="58" t="e">
        <f t="shared" si="1379"/>
        <v>#VALUE!</v>
      </c>
      <c r="Y1368" s="58" t="e">
        <f t="shared" si="1379"/>
        <v>#VALUE!</v>
      </c>
      <c r="Z1368" s="57" t="e">
        <f t="shared" si="1379"/>
        <v>#VALUE!</v>
      </c>
      <c r="AA1368" s="57" t="e">
        <f>AA1336+AA1344</f>
        <v>#VALUE!</v>
      </c>
      <c r="AB1368" s="57">
        <v>2679.7091019630102</v>
      </c>
      <c r="AC1368" s="57">
        <v>2794.8993226580524</v>
      </c>
      <c r="AD1368" s="57">
        <v>2750.8219508684401</v>
      </c>
      <c r="AE1368" s="57" t="e">
        <f>AE1336+AE1344</f>
        <v>#VALUE!</v>
      </c>
      <c r="AF1368" s="57">
        <v>2851.6569558322553</v>
      </c>
      <c r="AG1368" s="57">
        <v>2773.7500802964196</v>
      </c>
      <c r="AH1368" s="57">
        <v>2826.9450635314797</v>
      </c>
      <c r="AI1368" s="57">
        <v>2729.9767241128434</v>
      </c>
      <c r="AJ1368" s="58" t="e">
        <f>AJ1336+AJ1344</f>
        <v>#VALUE!</v>
      </c>
      <c r="AK1368" s="58">
        <v>1879.9142384394972</v>
      </c>
      <c r="AL1368" s="58">
        <v>1977.5752298410009</v>
      </c>
      <c r="AM1368" s="58">
        <v>1944.78447352388</v>
      </c>
      <c r="AN1368" s="58">
        <v>1961.1731104568701</v>
      </c>
      <c r="AO1368" s="58" t="e">
        <f>AO1336+AO1344</f>
        <v>#VALUE!</v>
      </c>
      <c r="AP1368" s="58">
        <v>1948.7602185419451</v>
      </c>
      <c r="AQ1368" s="58">
        <v>1847.4741800556401</v>
      </c>
      <c r="AR1368" s="58">
        <v>1944.9902585257157</v>
      </c>
      <c r="AS1368" s="58" t="e">
        <f>AS1336+AS1344</f>
        <v>#VALUE!</v>
      </c>
      <c r="AT1368" s="58">
        <v>1917.5201667507492</v>
      </c>
      <c r="AU1368" s="58">
        <v>1613.5510155769966</v>
      </c>
      <c r="AV1368" s="58">
        <v>1700.520792545133</v>
      </c>
      <c r="AW1368" s="58">
        <v>1700.520792545133</v>
      </c>
      <c r="AX1368" s="58" t="e">
        <f>AX1336+AX1344</f>
        <v>#VALUE!</v>
      </c>
      <c r="AY1368" s="58"/>
      <c r="AZ1368" s="58">
        <v>1860.2206714082818</v>
      </c>
      <c r="BA1368" s="58">
        <v>1783.1804480408223</v>
      </c>
      <c r="BB1368" s="58">
        <v>1594.6851439821148</v>
      </c>
      <c r="BC1368" s="58">
        <v>1423.6216751212917</v>
      </c>
      <c r="BD1368" s="58">
        <v>1738.6546252599869</v>
      </c>
      <c r="BE1368" s="58">
        <v>1469.3250010661441</v>
      </c>
      <c r="BF1368" s="58" t="e">
        <f>BF1336+BF1344</f>
        <v>#VALUE!</v>
      </c>
      <c r="BG1368" s="58">
        <v>1952.5477409472664</v>
      </c>
      <c r="BH1368" s="58">
        <v>1821.0041649006093</v>
      </c>
      <c r="BI1368" s="58">
        <v>1705.1078666419919</v>
      </c>
      <c r="BJ1368" s="58">
        <v>1602.2999298887253</v>
      </c>
      <c r="BK1368" s="58">
        <v>1775.1796520345329</v>
      </c>
      <c r="BL1368" s="58">
        <v>1651.6914409025158</v>
      </c>
      <c r="BM1368" s="58">
        <v>1859.0083069983516</v>
      </c>
      <c r="BN1368" s="58">
        <v>1735.5200958663345</v>
      </c>
      <c r="BO1368" s="58" t="e">
        <f>BO1336+BO1344</f>
        <v>#VALUE!</v>
      </c>
      <c r="BP1368" s="58">
        <v>2233.6671156549155</v>
      </c>
      <c r="BQ1368" s="58">
        <v>1952.5477409472664</v>
      </c>
      <c r="BR1368" s="58">
        <v>1197.2298969348262</v>
      </c>
      <c r="BS1368" s="58">
        <v>1197.2298969348262</v>
      </c>
      <c r="BT1368" s="58">
        <v>1508.9719852218136</v>
      </c>
      <c r="BU1368" s="58">
        <v>1401.9830173794053</v>
      </c>
      <c r="BV1368" s="58">
        <v>1108.6860865642302</v>
      </c>
      <c r="BW1368" s="58">
        <v>1692.6326752314371</v>
      </c>
      <c r="BX1368" s="58">
        <v>1554.3019926329346</v>
      </c>
      <c r="BY1368" s="58">
        <v>1437.5704316454446</v>
      </c>
      <c r="BZ1368" s="57">
        <v>1302.9559890173814</v>
      </c>
      <c r="CA1368" s="58" t="e">
        <f>CA1336+CA1344</f>
        <v>#VALUE!</v>
      </c>
      <c r="CB1368" s="58">
        <v>2101.8800855831132</v>
      </c>
      <c r="CC1368" s="58">
        <v>2088.4208286740104</v>
      </c>
      <c r="CD1368" s="58">
        <v>1692.355885306348</v>
      </c>
      <c r="CE1368" s="58">
        <v>1610.387660353812</v>
      </c>
      <c r="CF1368" s="58">
        <v>1548.5966132276112</v>
      </c>
      <c r="CG1368" s="58">
        <v>1181.2074736731111</v>
      </c>
      <c r="CH1368" s="58">
        <v>1787.2455627881379</v>
      </c>
      <c r="CI1368" s="58">
        <v>1603.0597301382741</v>
      </c>
      <c r="CJ1368" s="57">
        <v>1744.0424176666966</v>
      </c>
      <c r="CK1368" s="57">
        <v>1667.9176392631275</v>
      </c>
      <c r="CL1368" s="58" t="e">
        <f>CL1336+CL1344</f>
        <v>#VALUE!</v>
      </c>
      <c r="CM1368" s="58">
        <v>1947.0554154479137</v>
      </c>
      <c r="CN1368" s="58">
        <v>2025.3259445092258</v>
      </c>
      <c r="CO1368" s="58">
        <v>2027.7963974842814</v>
      </c>
      <c r="CP1368" s="58">
        <v>2236.2831579448402</v>
      </c>
      <c r="CQ1368" s="58">
        <v>2019.5773621805738</v>
      </c>
      <c r="CR1368" s="58">
        <v>1916.5384208325393</v>
      </c>
      <c r="CS1368" s="58">
        <v>2294.1343579967761</v>
      </c>
      <c r="CT1368" s="58">
        <v>2059.9993813297033</v>
      </c>
      <c r="CU1368" s="58">
        <v>1900.7913877066203</v>
      </c>
      <c r="CV1368" s="58">
        <v>2333.191900917197</v>
      </c>
      <c r="CW1368" s="58">
        <v>2134.0136670301235</v>
      </c>
      <c r="CX1368" s="58">
        <v>2264.1983458302611</v>
      </c>
      <c r="CY1368" s="58">
        <v>2154.719864143844</v>
      </c>
      <c r="CZ1368" s="58">
        <v>2206.3099652423571</v>
      </c>
      <c r="DA1368" s="58" t="e">
        <f t="shared" si="1380"/>
        <v>#VALUE!</v>
      </c>
      <c r="DB1368" s="57">
        <v>2350.9893134824079</v>
      </c>
      <c r="DC1368" s="57">
        <v>2216.4160356277562</v>
      </c>
      <c r="DD1368" s="57">
        <v>2066.3120353683662</v>
      </c>
      <c r="DE1368" s="57">
        <v>2292.3256014981648</v>
      </c>
      <c r="DF1368" s="57">
        <v>2151.0374143180543</v>
      </c>
      <c r="DG1368" s="57">
        <v>2000.7529727881192</v>
      </c>
      <c r="DH1368" s="57">
        <v>2320.3967617977742</v>
      </c>
      <c r="DI1368" s="57">
        <v>2174.827714012255</v>
      </c>
      <c r="DJ1368" s="57">
        <v>2023.4886554918139</v>
      </c>
      <c r="DK1368" s="57">
        <v>2308.2832912340455</v>
      </c>
      <c r="DL1368" s="57">
        <v>2173.8053493699181</v>
      </c>
      <c r="DM1368" s="57">
        <v>2023.9545310637213</v>
      </c>
      <c r="DN1368" s="59" t="e">
        <f t="shared" si="1381"/>
        <v>#VALUE!</v>
      </c>
      <c r="DO1368" s="57">
        <v>2023.9545310637213</v>
      </c>
      <c r="DP1368" s="57">
        <v>3018.1948098604889</v>
      </c>
      <c r="DQ1368" s="57">
        <v>2919.0554937777952</v>
      </c>
      <c r="DR1368" s="57">
        <v>2759.4988618907746</v>
      </c>
      <c r="DS1368" s="57">
        <v>2731.1328113413115</v>
      </c>
      <c r="DT1368" s="57">
        <v>2606.0344534996811</v>
      </c>
      <c r="DU1368" s="57">
        <v>2623.9458092368623</v>
      </c>
      <c r="DV1368" s="60" t="e">
        <f t="shared" si="1382"/>
        <v>#VALUE!</v>
      </c>
      <c r="DW1368" s="61" t="e">
        <f t="shared" si="1382"/>
        <v>#VALUE!</v>
      </c>
      <c r="DX1368" s="62" t="e">
        <f t="shared" si="1382"/>
        <v>#VALUE!</v>
      </c>
      <c r="DZ1368" s="57" t="e">
        <f>DZ1336+DZ1344</f>
        <v>#VALUE!</v>
      </c>
      <c r="EC1368" s="57" t="e">
        <f>EC1336+EC1344</f>
        <v>#VALUE!</v>
      </c>
      <c r="EF1368" s="57" t="e">
        <f>EF1336+EF1344</f>
        <v>#VALUE!</v>
      </c>
      <c r="EI1368" s="57" t="e">
        <f>EI1336+EI1344</f>
        <v>#VALUE!</v>
      </c>
      <c r="EL1368" s="57" t="e">
        <f>EL1336+EL1344</f>
        <v>#VALUE!</v>
      </c>
      <c r="EO1368" s="57" t="e">
        <f>EO1336+EO1344</f>
        <v>#VALUE!</v>
      </c>
    </row>
    <row r="1369" spans="1:145" ht="15.5" x14ac:dyDescent="0.35">
      <c r="A1369" s="56" t="s">
        <v>485</v>
      </c>
      <c r="B1369" s="57">
        <f t="shared" si="1379"/>
        <v>8.3460000000000001</v>
      </c>
      <c r="C1369" s="57">
        <f t="shared" si="1379"/>
        <v>6.8089999999999993</v>
      </c>
      <c r="D1369" s="57">
        <f t="shared" si="1379"/>
        <v>5.8560000000000008</v>
      </c>
      <c r="E1369" s="57">
        <f t="shared" si="1379"/>
        <v>7.601</v>
      </c>
      <c r="F1369" s="57">
        <f t="shared" si="1379"/>
        <v>7.6960000000000006</v>
      </c>
      <c r="G1369" s="57">
        <f t="shared" si="1379"/>
        <v>8.8289999999999988</v>
      </c>
      <c r="H1369" s="57">
        <f t="shared" si="1379"/>
        <v>9.2340000000000018</v>
      </c>
      <c r="I1369" s="57">
        <f t="shared" si="1379"/>
        <v>12.052</v>
      </c>
      <c r="J1369" s="57">
        <f t="shared" si="1379"/>
        <v>13.407999999999999</v>
      </c>
      <c r="K1369" s="57">
        <f t="shared" si="1379"/>
        <v>23.426000000000002</v>
      </c>
      <c r="L1369" s="57">
        <f t="shared" si="1379"/>
        <v>52.29</v>
      </c>
      <c r="M1369" s="57">
        <f t="shared" si="1379"/>
        <v>75.177000036999999</v>
      </c>
      <c r="N1369" s="57">
        <f t="shared" si="1379"/>
        <v>85.337000000000003</v>
      </c>
      <c r="O1369" s="57">
        <f t="shared" si="1379"/>
        <v>171.066451</v>
      </c>
      <c r="P1369" s="57">
        <f t="shared" si="1379"/>
        <v>348</v>
      </c>
      <c r="Q1369" s="57">
        <f t="shared" si="1379"/>
        <v>414.48199999999997</v>
      </c>
      <c r="R1369" s="57">
        <f t="shared" si="1379"/>
        <v>472.27</v>
      </c>
      <c r="S1369" s="57">
        <f t="shared" si="1379"/>
        <v>773.52499999999998</v>
      </c>
      <c r="T1369" s="57">
        <f t="shared" si="1379"/>
        <v>1410.1889999999999</v>
      </c>
      <c r="U1369" s="57">
        <f t="shared" si="1379"/>
        <v>2103.73</v>
      </c>
      <c r="V1369" s="57">
        <f t="shared" si="1379"/>
        <v>2308.4929999999999</v>
      </c>
      <c r="W1369" s="57">
        <f t="shared" si="1379"/>
        <v>3051.785683053</v>
      </c>
      <c r="X1369" s="58">
        <f t="shared" si="1379"/>
        <v>2384.4207592490002</v>
      </c>
      <c r="Y1369" s="58">
        <f t="shared" si="1379"/>
        <v>2150.9320000000002</v>
      </c>
      <c r="Z1369" s="57">
        <f t="shared" si="1379"/>
        <v>2849.029</v>
      </c>
      <c r="AA1369" s="57">
        <f>AA1337+AA1345</f>
        <v>3194.71</v>
      </c>
      <c r="AB1369" s="57">
        <v>2620.3869078714233</v>
      </c>
      <c r="AC1369" s="57">
        <v>2774.8179623005476</v>
      </c>
      <c r="AD1369" s="57">
        <v>2814.7767948787982</v>
      </c>
      <c r="AE1369" s="57">
        <f>AE1337+AE1345</f>
        <v>2694.4880000000003</v>
      </c>
      <c r="AF1369" s="57">
        <v>2716.3509888771323</v>
      </c>
      <c r="AG1369" s="57">
        <v>2625.026297894171</v>
      </c>
      <c r="AH1369" s="57">
        <v>2688.6829691840267</v>
      </c>
      <c r="AI1369" s="57">
        <v>2519.1940538113522</v>
      </c>
      <c r="AJ1369" s="58">
        <f>AJ1337+AJ1345</f>
        <v>2613.5658841061813</v>
      </c>
      <c r="AK1369" s="58">
        <v>1693.656752982339</v>
      </c>
      <c r="AL1369" s="58">
        <v>1629.9324382121831</v>
      </c>
      <c r="AM1369" s="58">
        <v>1914.9906751114984</v>
      </c>
      <c r="AN1369" s="58">
        <v>1908.2198067766208</v>
      </c>
      <c r="AO1369" s="58">
        <f>AO1337+AO1345</f>
        <v>2066.7554449386848</v>
      </c>
      <c r="AP1369" s="58">
        <v>1368.2698767303355</v>
      </c>
      <c r="AQ1369" s="58">
        <v>1234.2930034528306</v>
      </c>
      <c r="AR1369" s="58">
        <v>1500.3934261885058</v>
      </c>
      <c r="AS1369" s="58">
        <f>AS1337+AS1345</f>
        <v>1129.1332269431146</v>
      </c>
      <c r="AT1369" s="58">
        <v>1648.8876641985139</v>
      </c>
      <c r="AU1369" s="58">
        <v>1314.9765124585381</v>
      </c>
      <c r="AV1369" s="58">
        <v>1103.5519189250299</v>
      </c>
      <c r="AW1369" s="58">
        <v>1103.5519189250299</v>
      </c>
      <c r="AX1369" s="58">
        <f>AX1337+AX1345</f>
        <v>1205.2448993969999</v>
      </c>
      <c r="AY1369" s="58"/>
      <c r="AZ1369" s="58">
        <v>1177.9928409247477</v>
      </c>
      <c r="BA1369" s="58">
        <v>1062.9867877843046</v>
      </c>
      <c r="BB1369" s="58">
        <v>1376.1455786720794</v>
      </c>
      <c r="BC1369" s="58">
        <v>1182.9182324366479</v>
      </c>
      <c r="BD1369" s="58">
        <v>1542.5556755838375</v>
      </c>
      <c r="BE1369" s="58">
        <v>1294.435872879923</v>
      </c>
      <c r="BF1369" s="58">
        <f>BF1337+BF1345</f>
        <v>1446.5079945150301</v>
      </c>
      <c r="BG1369" s="58">
        <v>1495.9684749110434</v>
      </c>
      <c r="BH1369" s="58">
        <v>1164.3163094026697</v>
      </c>
      <c r="BI1369" s="58">
        <v>1307.0156170634393</v>
      </c>
      <c r="BJ1369" s="58">
        <v>1098.3737245258965</v>
      </c>
      <c r="BK1369" s="58">
        <v>1285.8446162676998</v>
      </c>
      <c r="BL1369" s="58">
        <v>919.55153065423451</v>
      </c>
      <c r="BM1369" s="58">
        <v>1295.4879339108736</v>
      </c>
      <c r="BN1369" s="58">
        <v>938.08251833099507</v>
      </c>
      <c r="BO1369" s="58">
        <f>BO1337+BO1345</f>
        <v>1240.5336554956023</v>
      </c>
      <c r="BP1369" s="58">
        <v>1203.7354073809422</v>
      </c>
      <c r="BQ1369" s="58">
        <v>1203.7354073809422</v>
      </c>
      <c r="BR1369" s="58">
        <v>771.13762073385556</v>
      </c>
      <c r="BS1369" s="58">
        <v>341.56580015388209</v>
      </c>
      <c r="BT1369" s="58">
        <v>805.40857043124367</v>
      </c>
      <c r="BU1369" s="58">
        <v>621.6272352068363</v>
      </c>
      <c r="BV1369" s="58">
        <v>355.9670024676945</v>
      </c>
      <c r="BW1369" s="58">
        <v>951.22600127634178</v>
      </c>
      <c r="BX1369" s="58">
        <v>885.42470647424011</v>
      </c>
      <c r="BY1369" s="58">
        <v>729.88266774113515</v>
      </c>
      <c r="BZ1369" s="57">
        <v>910.67620258954571</v>
      </c>
      <c r="CA1369" s="58">
        <f>CA1337+CA1345</f>
        <v>820.54948331726246</v>
      </c>
      <c r="CB1369" s="58">
        <v>1022.9898140440672</v>
      </c>
      <c r="CC1369" s="58">
        <v>1016.8457836301154</v>
      </c>
      <c r="CD1369" s="58">
        <v>768.56409595193736</v>
      </c>
      <c r="CE1369" s="58">
        <v>919.70351109413434</v>
      </c>
      <c r="CF1369" s="58">
        <v>909.48022449510222</v>
      </c>
      <c r="CG1369" s="58">
        <v>687.86808029679628</v>
      </c>
      <c r="CH1369" s="58">
        <v>901.87263370584446</v>
      </c>
      <c r="CI1369" s="58">
        <v>856.25164710813885</v>
      </c>
      <c r="CJ1369" s="57">
        <v>955.57979108465361</v>
      </c>
      <c r="CK1369" s="57">
        <v>860.84212815962962</v>
      </c>
      <c r="CL1369" s="58">
        <f>CL1337+CL1345</f>
        <v>1040.9987750027487</v>
      </c>
      <c r="CM1369" s="58">
        <v>870.69957586735654</v>
      </c>
      <c r="CN1369" s="58">
        <v>954.38419035553557</v>
      </c>
      <c r="CO1369" s="58">
        <v>954.38419035553557</v>
      </c>
      <c r="CP1369" s="58">
        <v>1302.6369729415717</v>
      </c>
      <c r="CQ1369" s="58">
        <v>1004.6538508925971</v>
      </c>
      <c r="CR1369" s="58">
        <v>722.4104859073766</v>
      </c>
      <c r="CS1369" s="58">
        <v>1584.9350310411487</v>
      </c>
      <c r="CT1369" s="58">
        <v>1457.9208197395681</v>
      </c>
      <c r="CU1369" s="58">
        <v>1099.308480022632</v>
      </c>
      <c r="CV1369" s="58">
        <v>1370.6209973939235</v>
      </c>
      <c r="CW1369" s="58">
        <v>1202.5521082670518</v>
      </c>
      <c r="CX1369" s="58">
        <v>1291.813130970577</v>
      </c>
      <c r="CY1369" s="58">
        <v>1197.1745335086421</v>
      </c>
      <c r="CZ1369" s="58">
        <v>1112.131163239218</v>
      </c>
      <c r="DA1369" s="58">
        <f t="shared" si="1380"/>
        <v>2259.8207345371443</v>
      </c>
      <c r="DB1369" s="57">
        <v>1429.8231381478629</v>
      </c>
      <c r="DC1369" s="57">
        <v>1261.9649831596412</v>
      </c>
      <c r="DD1369" s="57">
        <v>1060.6615532966289</v>
      </c>
      <c r="DE1369" s="57">
        <v>1261.8735926241509</v>
      </c>
      <c r="DF1369" s="57">
        <v>1124.1347490544194</v>
      </c>
      <c r="DG1369" s="57">
        <v>925.18606431619355</v>
      </c>
      <c r="DH1369" s="57">
        <v>1451.0298184091982</v>
      </c>
      <c r="DI1369" s="57">
        <v>1437.2732805122557</v>
      </c>
      <c r="DJ1369" s="57">
        <v>1387.6517487782799</v>
      </c>
      <c r="DK1369" s="57">
        <v>1409.3502092988947</v>
      </c>
      <c r="DL1369" s="57">
        <v>1408.8144156254828</v>
      </c>
      <c r="DM1369" s="57">
        <v>1387.6353062792573</v>
      </c>
      <c r="DN1369" s="59">
        <f t="shared" si="1381"/>
        <v>1635.602523941744</v>
      </c>
      <c r="DO1369" s="57">
        <v>1387.6353062792573</v>
      </c>
      <c r="DP1369" s="57">
        <v>1535.2455042270476</v>
      </c>
      <c r="DQ1369" s="57">
        <v>1378.1573082477901</v>
      </c>
      <c r="DR1369" s="57">
        <v>1159.7351097919575</v>
      </c>
      <c r="DS1369" s="57">
        <v>1778.2991606423109</v>
      </c>
      <c r="DT1369" s="57">
        <v>1667.9723208458499</v>
      </c>
      <c r="DU1369" s="57">
        <v>1648.5637624147807</v>
      </c>
      <c r="DV1369" s="60">
        <f t="shared" si="1382"/>
        <v>1631.9224645791785</v>
      </c>
      <c r="DW1369" s="61">
        <f t="shared" si="1382"/>
        <v>1580.158881036717</v>
      </c>
      <c r="DX1369" s="62">
        <f t="shared" si="1382"/>
        <v>1475.3701486690002</v>
      </c>
      <c r="DZ1369" s="57">
        <f>DZ1337+DZ1345</f>
        <v>1569.2685744469593</v>
      </c>
      <c r="EC1369" s="57">
        <f>EC1337+EC1345</f>
        <v>1522.0623625929759</v>
      </c>
      <c r="EF1369" s="57">
        <f>EF1337+EF1345</f>
        <v>1457.3659130009937</v>
      </c>
      <c r="EI1369" s="57">
        <f>EI1337+EI1345</f>
        <v>1448.6799096560078</v>
      </c>
      <c r="EL1369" s="57">
        <f>EL1337+EL1345</f>
        <v>1447.7809920292948</v>
      </c>
      <c r="EO1369" s="57">
        <f>EO1337+EO1345</f>
        <v>1459.7962823319886</v>
      </c>
    </row>
    <row r="1370" spans="1:145" ht="15.5" x14ac:dyDescent="0.35">
      <c r="A1370" s="56" t="s">
        <v>486</v>
      </c>
      <c r="B1370" s="57">
        <f t="shared" ref="B1370:L1370" si="1383">B1346</f>
        <v>23.530999999999999</v>
      </c>
      <c r="C1370" s="57">
        <f t="shared" si="1383"/>
        <v>29.564</v>
      </c>
      <c r="D1370" s="57">
        <f t="shared" si="1383"/>
        <v>32.653999999999996</v>
      </c>
      <c r="E1370" s="57">
        <f t="shared" si="1383"/>
        <v>36.635939999999998</v>
      </c>
      <c r="F1370" s="57">
        <f t="shared" si="1383"/>
        <v>35.832599999999999</v>
      </c>
      <c r="G1370" s="57">
        <f t="shared" si="1383"/>
        <v>34.918879999999994</v>
      </c>
      <c r="H1370" s="57">
        <f t="shared" si="1383"/>
        <v>29.147500000000001</v>
      </c>
      <c r="I1370" s="57">
        <f t="shared" si="1383"/>
        <v>31.964200000000005</v>
      </c>
      <c r="J1370" s="57">
        <f t="shared" si="1383"/>
        <v>44.833999999999996</v>
      </c>
      <c r="K1370" s="57">
        <f t="shared" si="1383"/>
        <v>59.553999999999988</v>
      </c>
      <c r="L1370" s="57">
        <f t="shared" si="1383"/>
        <v>68.356999999999999</v>
      </c>
      <c r="M1370" s="57" t="e">
        <f>M1338+M1346</f>
        <v>#VALUE!</v>
      </c>
      <c r="N1370" s="57" t="e">
        <f>N1338+N1346</f>
        <v>#VALUE!</v>
      </c>
      <c r="O1370" s="57" t="e">
        <f t="shared" si="1379"/>
        <v>#VALUE!</v>
      </c>
      <c r="P1370" s="57" t="e">
        <f t="shared" si="1379"/>
        <v>#VALUE!</v>
      </c>
      <c r="Q1370" s="57" t="e">
        <f t="shared" si="1379"/>
        <v>#VALUE!</v>
      </c>
      <c r="R1370" s="57">
        <f t="shared" si="1379"/>
        <v>133.06026927899998</v>
      </c>
      <c r="S1370" s="57">
        <f t="shared" si="1379"/>
        <v>226.47800000000004</v>
      </c>
      <c r="T1370" s="57">
        <f t="shared" si="1379"/>
        <v>289.7</v>
      </c>
      <c r="U1370" s="57">
        <f t="shared" si="1379"/>
        <v>562.52699999999993</v>
      </c>
      <c r="V1370" s="57">
        <f t="shared" si="1379"/>
        <v>749.56499999999994</v>
      </c>
      <c r="W1370" s="57">
        <f t="shared" si="1379"/>
        <v>986.11799999999994</v>
      </c>
      <c r="X1370" s="58">
        <f t="shared" si="1379"/>
        <v>539.66740000000004</v>
      </c>
      <c r="Y1370" s="58">
        <f t="shared" si="1379"/>
        <v>1000.1535282293987</v>
      </c>
      <c r="Z1370" s="57">
        <f t="shared" si="1379"/>
        <v>1331.5259999999998</v>
      </c>
      <c r="AA1370" s="57">
        <f>AA1338+AA1346</f>
        <v>1375.3717161541999</v>
      </c>
      <c r="AB1370" s="57">
        <v>1393.8638784525335</v>
      </c>
      <c r="AC1370" s="57">
        <v>1372.8539158942451</v>
      </c>
      <c r="AD1370" s="57">
        <v>1204.1785496533728</v>
      </c>
      <c r="AE1370" s="57">
        <f>AE1338+AE1346</f>
        <v>1212.538</v>
      </c>
      <c r="AF1370" s="57">
        <v>1573.7769261724461</v>
      </c>
      <c r="AG1370" s="57">
        <v>1630.457444549113</v>
      </c>
      <c r="AH1370" s="57">
        <v>1204.1074171474936</v>
      </c>
      <c r="AI1370" s="57">
        <v>1147.7070358576923</v>
      </c>
      <c r="AJ1370" s="58">
        <f>AJ1338+AJ1346</f>
        <v>1424.1620000000003</v>
      </c>
      <c r="AK1370" s="58">
        <v>1091.3820845022667</v>
      </c>
      <c r="AL1370" s="58">
        <v>1128.8614219518545</v>
      </c>
      <c r="AM1370" s="58">
        <v>945.1755324558485</v>
      </c>
      <c r="AN1370" s="58">
        <v>940.26454511290149</v>
      </c>
      <c r="AO1370" s="58">
        <f>AO1338+AO1346</f>
        <v>683</v>
      </c>
      <c r="AP1370" s="58">
        <v>1003.0291618555</v>
      </c>
      <c r="AQ1370" s="58">
        <v>968.28288168738732</v>
      </c>
      <c r="AR1370" s="58">
        <v>529.7586842598015</v>
      </c>
      <c r="AS1370" s="58">
        <f>AS1338+AS1346</f>
        <v>576.02453621268819</v>
      </c>
      <c r="AT1370" s="58">
        <v>756.04252052487323</v>
      </c>
      <c r="AU1370" s="58">
        <v>701.64456231695499</v>
      </c>
      <c r="AV1370" s="58">
        <v>657.26950339055702</v>
      </c>
      <c r="AW1370" s="58">
        <v>595.89291965859911</v>
      </c>
      <c r="AX1370" s="58">
        <f>AX1338+AX1346</f>
        <v>620</v>
      </c>
      <c r="AY1370" s="58"/>
      <c r="AZ1370" s="58">
        <v>667.987172999628</v>
      </c>
      <c r="BA1370" s="58">
        <v>605.50527496567111</v>
      </c>
      <c r="BB1370" s="58">
        <v>699.27727437466433</v>
      </c>
      <c r="BC1370" s="58">
        <v>632.76959045535955</v>
      </c>
      <c r="BD1370" s="58">
        <v>738.23812156905092</v>
      </c>
      <c r="BE1370" s="58">
        <v>686.07257897028421</v>
      </c>
      <c r="BF1370" s="58">
        <f>BF1338+BF1346</f>
        <v>737.5</v>
      </c>
      <c r="BG1370" s="58">
        <v>828.64761327591668</v>
      </c>
      <c r="BH1370" s="58">
        <v>703.97619281022503</v>
      </c>
      <c r="BI1370" s="58">
        <v>813.88244327182508</v>
      </c>
      <c r="BJ1370" s="58">
        <v>780.05946024091713</v>
      </c>
      <c r="BK1370" s="58">
        <v>790.18201519883905</v>
      </c>
      <c r="BL1370" s="58">
        <v>687.87219335552891</v>
      </c>
      <c r="BM1370" s="58">
        <v>816.70960002282345</v>
      </c>
      <c r="BN1370" s="58">
        <v>681.46810962099596</v>
      </c>
      <c r="BO1370" s="58">
        <f>BO1338+BO1346</f>
        <v>806.02655619644747</v>
      </c>
      <c r="BP1370" s="58">
        <v>1016.7655545404434</v>
      </c>
      <c r="BQ1370" s="58">
        <v>1016.7655545404434</v>
      </c>
      <c r="BR1370" s="58">
        <v>727.70603782899786</v>
      </c>
      <c r="BS1370" s="58">
        <v>446.63584537343422</v>
      </c>
      <c r="BT1370" s="58">
        <v>699.75534463023871</v>
      </c>
      <c r="BU1370" s="58">
        <v>640.23378582264399</v>
      </c>
      <c r="BV1370" s="58">
        <v>536.20973210704324</v>
      </c>
      <c r="BW1370" s="58">
        <v>809.80732072138244</v>
      </c>
      <c r="BX1370" s="58">
        <v>721.60923031489131</v>
      </c>
      <c r="BY1370" s="58">
        <v>680.17582158080745</v>
      </c>
      <c r="BZ1370" s="57">
        <v>887.4240768050538</v>
      </c>
      <c r="CA1370" s="58">
        <f>CA1338+CA1346</f>
        <v>915.82700000000045</v>
      </c>
      <c r="CB1370" s="58">
        <v>1018.5193516368349</v>
      </c>
      <c r="CC1370" s="58">
        <v>1013.7359403574671</v>
      </c>
      <c r="CD1370" s="58">
        <v>860.91201421896733</v>
      </c>
      <c r="CE1370" s="58">
        <v>872.90690817833217</v>
      </c>
      <c r="CF1370" s="58">
        <v>839.25901143049373</v>
      </c>
      <c r="CG1370" s="58">
        <v>784.63684662696539</v>
      </c>
      <c r="CH1370" s="58">
        <v>906.55596795321094</v>
      </c>
      <c r="CI1370" s="58">
        <v>851.79715896198536</v>
      </c>
      <c r="CJ1370" s="57">
        <v>904.56366112682099</v>
      </c>
      <c r="CK1370" s="57">
        <v>850.39565375318966</v>
      </c>
      <c r="CL1370" s="58">
        <f>CL1338+CL1346</f>
        <v>1037.8388015112921</v>
      </c>
      <c r="CM1370" s="58">
        <v>818.23308977712713</v>
      </c>
      <c r="CN1370" s="58">
        <v>1197.0465621489768</v>
      </c>
      <c r="CO1370" s="58">
        <v>1197.6613809536098</v>
      </c>
      <c r="CP1370" s="58">
        <v>1269.0628005353851</v>
      </c>
      <c r="CQ1370" s="58">
        <v>1197.474807372731</v>
      </c>
      <c r="CR1370" s="58">
        <v>963.5731741726496</v>
      </c>
      <c r="CS1370" s="58">
        <v>1391.9780403037571</v>
      </c>
      <c r="CT1370" s="58">
        <v>1314.2479718226366</v>
      </c>
      <c r="CU1370" s="58">
        <v>1117.0842032903695</v>
      </c>
      <c r="CV1370" s="58">
        <v>1240.8524999398142</v>
      </c>
      <c r="CW1370" s="58">
        <v>1218.7213682554268</v>
      </c>
      <c r="CX1370" s="58">
        <v>1288.5719352965016</v>
      </c>
      <c r="CY1370" s="58">
        <v>1289.2850468491547</v>
      </c>
      <c r="CZ1370" s="58">
        <v>1120.6379217710964</v>
      </c>
      <c r="DA1370" s="58">
        <f t="shared" si="1380"/>
        <v>1369.6573830657685</v>
      </c>
      <c r="DB1370" s="57">
        <v>1760.0751783677497</v>
      </c>
      <c r="DC1370" s="57">
        <v>1735.110315887769</v>
      </c>
      <c r="DD1370" s="57">
        <v>1682.630315887769</v>
      </c>
      <c r="DE1370" s="57">
        <v>1689.3837211022073</v>
      </c>
      <c r="DF1370" s="57">
        <v>1668.5856619388715</v>
      </c>
      <c r="DG1370" s="57">
        <v>1628.5856619388715</v>
      </c>
      <c r="DH1370" s="57">
        <v>1578.0196042125622</v>
      </c>
      <c r="DI1370" s="57">
        <v>1525.877976174339</v>
      </c>
      <c r="DJ1370" s="57">
        <v>1474.8191012878833</v>
      </c>
      <c r="DK1370" s="57">
        <v>1578.0926695414055</v>
      </c>
      <c r="DL1370" s="57">
        <v>1525.9510415031823</v>
      </c>
      <c r="DM1370" s="57">
        <v>1474.8921666167266</v>
      </c>
      <c r="DN1370" s="59">
        <f t="shared" si="1381"/>
        <v>1453.0106933380171</v>
      </c>
      <c r="DO1370" s="57">
        <v>1474.8921666167266</v>
      </c>
      <c r="DP1370" s="57">
        <v>1745.5230800587842</v>
      </c>
      <c r="DQ1370" s="57">
        <v>1678.6841011115698</v>
      </c>
      <c r="DR1370" s="57">
        <v>1563.3330317576576</v>
      </c>
      <c r="DS1370" s="57">
        <v>1725.6867490305922</v>
      </c>
      <c r="DT1370" s="57">
        <v>1643.7113698453306</v>
      </c>
      <c r="DU1370" s="57">
        <v>1629.4251429728299</v>
      </c>
      <c r="DV1370" s="60">
        <f t="shared" si="1382"/>
        <v>1675.3137935103659</v>
      </c>
      <c r="DW1370" s="61">
        <f t="shared" si="1382"/>
        <v>1623.1097762319014</v>
      </c>
      <c r="DX1370" s="62">
        <f t="shared" si="1382"/>
        <v>1550.5012547338556</v>
      </c>
      <c r="DZ1370" s="57">
        <f>DZ1338+DZ1346</f>
        <v>1603.9323376398497</v>
      </c>
      <c r="EC1370" s="57">
        <f>EC1338+EC1346</f>
        <v>1649.7444244731696</v>
      </c>
      <c r="EF1370" s="57">
        <f>EF1338+EF1346</f>
        <v>1697.2776061810273</v>
      </c>
      <c r="EI1370" s="57">
        <f>EI1338+EI1346</f>
        <v>1731.7667596893011</v>
      </c>
      <c r="EL1370" s="57">
        <f>EL1338+EL1346</f>
        <v>1831.1077687995389</v>
      </c>
      <c r="EO1370" s="57">
        <f>EO1338+EO1346</f>
        <v>1892.2225412015368</v>
      </c>
    </row>
    <row r="1371" spans="1:145" ht="15.5" x14ac:dyDescent="0.35">
      <c r="A1371" s="12" t="s">
        <v>1</v>
      </c>
      <c r="B1371" s="12" t="s">
        <v>1</v>
      </c>
      <c r="C1371" s="12" t="s">
        <v>1</v>
      </c>
      <c r="D1371" s="12" t="s">
        <v>1</v>
      </c>
      <c r="E1371" s="12" t="s">
        <v>1</v>
      </c>
      <c r="F1371" s="150" t="s">
        <v>1</v>
      </c>
      <c r="G1371" s="150" t="s">
        <v>1</v>
      </c>
      <c r="H1371" s="150" t="s">
        <v>1</v>
      </c>
      <c r="I1371" s="150" t="s">
        <v>1</v>
      </c>
      <c r="J1371" s="150" t="s">
        <v>1</v>
      </c>
      <c r="K1371" s="150" t="s">
        <v>1</v>
      </c>
      <c r="L1371" s="150" t="s">
        <v>1</v>
      </c>
      <c r="M1371" s="150" t="s">
        <v>1</v>
      </c>
      <c r="N1371" s="150" t="s">
        <v>1</v>
      </c>
      <c r="O1371" s="150" t="s">
        <v>1</v>
      </c>
      <c r="P1371" s="150" t="s">
        <v>1</v>
      </c>
      <c r="Q1371" s="150" t="s">
        <v>1</v>
      </c>
      <c r="R1371" s="150" t="s">
        <v>1</v>
      </c>
      <c r="S1371" s="150" t="s">
        <v>1</v>
      </c>
      <c r="T1371" s="150" t="s">
        <v>1</v>
      </c>
      <c r="U1371" s="150" t="s">
        <v>1</v>
      </c>
      <c r="V1371" s="109" t="s">
        <v>1</v>
      </c>
      <c r="W1371" s="109" t="s">
        <v>1</v>
      </c>
      <c r="X1371" s="110" t="s">
        <v>1</v>
      </c>
      <c r="Y1371" s="110" t="s">
        <v>1</v>
      </c>
      <c r="Z1371" s="109" t="s">
        <v>1</v>
      </c>
      <c r="AA1371" s="109" t="s">
        <v>1</v>
      </c>
      <c r="AB1371" s="109" t="s">
        <v>1</v>
      </c>
      <c r="AC1371" s="109" t="s">
        <v>1</v>
      </c>
      <c r="AD1371" s="109" t="s">
        <v>1</v>
      </c>
      <c r="AE1371" s="109" t="s">
        <v>1</v>
      </c>
      <c r="AF1371" s="109" t="s">
        <v>1</v>
      </c>
      <c r="AG1371" s="109" t="s">
        <v>1</v>
      </c>
      <c r="AH1371" s="109" t="s">
        <v>1</v>
      </c>
      <c r="AI1371" s="109" t="s">
        <v>1</v>
      </c>
      <c r="AJ1371" s="110" t="s">
        <v>1</v>
      </c>
      <c r="AK1371" s="110" t="s">
        <v>1</v>
      </c>
      <c r="AL1371" s="110" t="s">
        <v>1</v>
      </c>
      <c r="AM1371" s="110" t="s">
        <v>1</v>
      </c>
      <c r="AN1371" s="110" t="s">
        <v>1</v>
      </c>
      <c r="AO1371" s="110" t="s">
        <v>1</v>
      </c>
      <c r="AP1371" s="110" t="s">
        <v>1</v>
      </c>
      <c r="AQ1371" s="110" t="s">
        <v>1</v>
      </c>
      <c r="AR1371" s="110" t="s">
        <v>1</v>
      </c>
      <c r="AS1371" s="110" t="s">
        <v>1</v>
      </c>
      <c r="AT1371" s="110" t="s">
        <v>1</v>
      </c>
      <c r="AU1371" s="110" t="s">
        <v>1</v>
      </c>
      <c r="AV1371" s="110" t="s">
        <v>1</v>
      </c>
      <c r="AW1371" s="110" t="s">
        <v>1</v>
      </c>
      <c r="AX1371" s="110" t="s">
        <v>1</v>
      </c>
      <c r="AY1371" s="110"/>
      <c r="AZ1371" s="110" t="s">
        <v>1</v>
      </c>
      <c r="BA1371" s="110" t="s">
        <v>1</v>
      </c>
      <c r="BB1371" s="110" t="s">
        <v>1</v>
      </c>
      <c r="BC1371" s="110" t="s">
        <v>1</v>
      </c>
      <c r="BD1371" s="110" t="s">
        <v>1</v>
      </c>
      <c r="BE1371" s="110" t="s">
        <v>1</v>
      </c>
      <c r="BF1371" s="110" t="s">
        <v>1</v>
      </c>
      <c r="BG1371" s="110" t="s">
        <v>1</v>
      </c>
      <c r="BH1371" s="110" t="s">
        <v>1</v>
      </c>
      <c r="BI1371" s="110" t="s">
        <v>1</v>
      </c>
      <c r="BJ1371" s="110" t="s">
        <v>1</v>
      </c>
      <c r="BK1371" s="110" t="s">
        <v>1</v>
      </c>
      <c r="BL1371" s="110" t="s">
        <v>1</v>
      </c>
      <c r="BM1371" s="110" t="s">
        <v>1</v>
      </c>
      <c r="BN1371" s="110" t="s">
        <v>1</v>
      </c>
      <c r="BO1371" s="110" t="s">
        <v>1</v>
      </c>
      <c r="BP1371" s="110" t="s">
        <v>1</v>
      </c>
      <c r="BQ1371" s="110" t="s">
        <v>1</v>
      </c>
      <c r="BR1371" s="110" t="s">
        <v>1</v>
      </c>
      <c r="BS1371" s="110" t="s">
        <v>1</v>
      </c>
      <c r="BT1371" s="110" t="s">
        <v>1</v>
      </c>
      <c r="BU1371" s="110" t="s">
        <v>1</v>
      </c>
      <c r="BV1371" s="110" t="s">
        <v>1</v>
      </c>
      <c r="BW1371" s="110" t="s">
        <v>1</v>
      </c>
      <c r="BX1371" s="110" t="s">
        <v>1</v>
      </c>
      <c r="BY1371" s="110" t="s">
        <v>1</v>
      </c>
      <c r="BZ1371" s="109" t="s">
        <v>1</v>
      </c>
      <c r="CA1371" s="110" t="s">
        <v>1</v>
      </c>
      <c r="CB1371" s="110" t="s">
        <v>1</v>
      </c>
      <c r="CC1371" s="110" t="s">
        <v>1</v>
      </c>
      <c r="CD1371" s="110" t="s">
        <v>1</v>
      </c>
      <c r="CE1371" s="110" t="s">
        <v>1</v>
      </c>
      <c r="CF1371" s="110" t="s">
        <v>1</v>
      </c>
      <c r="CG1371" s="110" t="s">
        <v>1</v>
      </c>
      <c r="CH1371" s="110" t="s">
        <v>1</v>
      </c>
      <c r="CI1371" s="110" t="s">
        <v>1</v>
      </c>
      <c r="CJ1371" s="109" t="s">
        <v>1</v>
      </c>
      <c r="CK1371" s="109" t="s">
        <v>1</v>
      </c>
      <c r="CL1371" s="110" t="s">
        <v>1</v>
      </c>
      <c r="CM1371" s="110" t="s">
        <v>1</v>
      </c>
      <c r="CN1371" s="110" t="s">
        <v>1</v>
      </c>
      <c r="CO1371" s="110" t="s">
        <v>1</v>
      </c>
      <c r="CP1371" s="110" t="s">
        <v>1</v>
      </c>
      <c r="CQ1371" s="110" t="s">
        <v>1</v>
      </c>
      <c r="CR1371" s="110" t="s">
        <v>1</v>
      </c>
      <c r="CS1371" s="110" t="s">
        <v>1</v>
      </c>
      <c r="CT1371" s="110" t="s">
        <v>1</v>
      </c>
      <c r="CU1371" s="110" t="s">
        <v>1</v>
      </c>
      <c r="CV1371" s="110" t="s">
        <v>1</v>
      </c>
      <c r="CW1371" s="110" t="s">
        <v>1</v>
      </c>
      <c r="CX1371" s="110" t="s">
        <v>1</v>
      </c>
      <c r="CY1371" s="110" t="s">
        <v>1</v>
      </c>
      <c r="CZ1371" s="110" t="s">
        <v>1</v>
      </c>
      <c r="DA1371" s="110" t="s">
        <v>1</v>
      </c>
      <c r="DB1371" s="109" t="s">
        <v>1</v>
      </c>
      <c r="DC1371" s="109" t="s">
        <v>1</v>
      </c>
      <c r="DD1371" s="109" t="s">
        <v>1</v>
      </c>
      <c r="DE1371" s="109" t="s">
        <v>1</v>
      </c>
      <c r="DF1371" s="109" t="s">
        <v>1</v>
      </c>
      <c r="DG1371" s="109" t="s">
        <v>1</v>
      </c>
      <c r="DH1371" s="109" t="s">
        <v>1</v>
      </c>
      <c r="DI1371" s="109" t="s">
        <v>1</v>
      </c>
      <c r="DJ1371" s="109" t="s">
        <v>1</v>
      </c>
      <c r="DK1371" s="109" t="s">
        <v>1</v>
      </c>
      <c r="DL1371" s="109" t="s">
        <v>1</v>
      </c>
      <c r="DM1371" s="109" t="s">
        <v>1</v>
      </c>
      <c r="DN1371" s="111" t="s">
        <v>1</v>
      </c>
      <c r="DO1371" s="109" t="s">
        <v>1</v>
      </c>
      <c r="DP1371" s="109" t="s">
        <v>1</v>
      </c>
      <c r="DQ1371" s="109" t="s">
        <v>1</v>
      </c>
      <c r="DR1371" s="109" t="s">
        <v>1</v>
      </c>
      <c r="DS1371" s="109" t="s">
        <v>1</v>
      </c>
      <c r="DT1371" s="109" t="s">
        <v>1</v>
      </c>
      <c r="DU1371" s="109" t="s">
        <v>1</v>
      </c>
      <c r="DV1371" s="112" t="s">
        <v>1</v>
      </c>
      <c r="DW1371" s="113" t="s">
        <v>1</v>
      </c>
      <c r="DX1371" s="114" t="s">
        <v>1</v>
      </c>
      <c r="DZ1371" s="109" t="s">
        <v>1</v>
      </c>
      <c r="EC1371" s="109" t="s">
        <v>1</v>
      </c>
      <c r="EF1371" s="109" t="s">
        <v>1</v>
      </c>
      <c r="EI1371" s="109" t="s">
        <v>1</v>
      </c>
      <c r="EL1371" s="109" t="s">
        <v>1</v>
      </c>
      <c r="EO1371" s="109" t="s">
        <v>1</v>
      </c>
    </row>
    <row r="1372" spans="1:145" ht="15.5" x14ac:dyDescent="0.35">
      <c r="A1372" s="56" t="s">
        <v>108</v>
      </c>
      <c r="B1372" s="27"/>
      <c r="C1372" s="27"/>
      <c r="D1372" s="27"/>
      <c r="E1372" s="27"/>
      <c r="F1372" s="57"/>
      <c r="G1372" s="57"/>
      <c r="H1372" s="57"/>
      <c r="I1372" s="57"/>
      <c r="J1372" s="57"/>
      <c r="K1372" s="57"/>
      <c r="L1372" s="57"/>
      <c r="M1372" s="57"/>
      <c r="N1372" s="57"/>
      <c r="O1372" s="57"/>
      <c r="P1372" s="57"/>
      <c r="Q1372" s="57"/>
      <c r="R1372" s="57"/>
    </row>
    <row r="1373" spans="1:145" ht="15.5" x14ac:dyDescent="0.35">
      <c r="A1373" s="116"/>
      <c r="B1373" s="27"/>
      <c r="C1373" s="27"/>
      <c r="D1373" s="27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</row>
    <row r="1374" spans="1:145" ht="15.5" x14ac:dyDescent="0.35">
      <c r="A1374" s="27"/>
      <c r="B1374" s="27"/>
      <c r="C1374" s="27"/>
      <c r="D1374" s="27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</row>
    <row r="1375" spans="1:145" ht="15.5" x14ac:dyDescent="0.35">
      <c r="A1375" s="27"/>
      <c r="B1375" s="27"/>
      <c r="C1375" s="27"/>
      <c r="D1375" s="27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</row>
    <row r="1376" spans="1:145" ht="15.5" x14ac:dyDescent="0.35">
      <c r="A1376" s="27"/>
      <c r="B1376" s="27"/>
      <c r="C1376" s="27"/>
      <c r="D1376" s="27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</row>
    <row r="1377" spans="1:25" ht="15.5" x14ac:dyDescent="0.35">
      <c r="A1377" s="27"/>
      <c r="B1377" s="27"/>
      <c r="C1377" s="27"/>
      <c r="D1377" s="27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X1377"/>
      <c r="Y1377"/>
    </row>
    <row r="1378" spans="1:25" ht="15.5" x14ac:dyDescent="0.35">
      <c r="A1378" s="27"/>
      <c r="B1378" s="27"/>
      <c r="C1378" s="27"/>
      <c r="D1378" s="27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X1378"/>
      <c r="Y1378"/>
    </row>
    <row r="1379" spans="1:25" ht="15.5" x14ac:dyDescent="0.35">
      <c r="A1379" s="27"/>
      <c r="B1379" s="27"/>
      <c r="C1379" s="27"/>
      <c r="D1379" s="27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X1379"/>
      <c r="Y1379"/>
    </row>
    <row r="1380" spans="1:25" ht="15.5" x14ac:dyDescent="0.35">
      <c r="A1380" s="27"/>
      <c r="B1380" s="27"/>
      <c r="C1380" s="27"/>
      <c r="D1380" s="27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X1380"/>
      <c r="Y1380"/>
    </row>
    <row r="1381" spans="1:25" ht="15.5" x14ac:dyDescent="0.35">
      <c r="A1381" s="27"/>
      <c r="B1381" s="27"/>
      <c r="C1381" s="27"/>
      <c r="D1381" s="27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X1381"/>
      <c r="Y1381"/>
    </row>
    <row r="1382" spans="1:25" ht="15.5" x14ac:dyDescent="0.35">
      <c r="A1382" s="27"/>
      <c r="B1382" s="27"/>
      <c r="C1382" s="27"/>
      <c r="D1382" s="27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X1382"/>
      <c r="Y1382"/>
    </row>
    <row r="1383" spans="1:25" ht="15.5" x14ac:dyDescent="0.35">
      <c r="A1383" s="27"/>
      <c r="B1383" s="27"/>
      <c r="C1383" s="27"/>
      <c r="D1383" s="27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X1383"/>
      <c r="Y1383"/>
    </row>
    <row r="1384" spans="1:25" ht="15.5" x14ac:dyDescent="0.35">
      <c r="A1384" s="27"/>
      <c r="B1384" s="27"/>
      <c r="C1384" s="27"/>
      <c r="D1384" s="27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X1384"/>
      <c r="Y1384"/>
    </row>
    <row r="1385" spans="1:25" ht="15.5" x14ac:dyDescent="0.35">
      <c r="A1385" s="27"/>
      <c r="B1385" s="27"/>
      <c r="C1385" s="27"/>
      <c r="D1385" s="27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X1385"/>
      <c r="Y1385"/>
    </row>
    <row r="1386" spans="1:25" ht="15.5" x14ac:dyDescent="0.35">
      <c r="A1386" s="27"/>
      <c r="B1386" s="27"/>
      <c r="C1386" s="27"/>
      <c r="D1386" s="27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X1386"/>
      <c r="Y1386"/>
    </row>
    <row r="1387" spans="1:25" ht="15.5" x14ac:dyDescent="0.35">
      <c r="A1387" s="27"/>
      <c r="B1387" s="27"/>
      <c r="C1387" s="27"/>
      <c r="D1387" s="27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X1387"/>
      <c r="Y1387"/>
    </row>
    <row r="1388" spans="1:25" ht="15.5" x14ac:dyDescent="0.35">
      <c r="A1388" s="27"/>
      <c r="B1388" s="27"/>
      <c r="C1388" s="27"/>
      <c r="D1388" s="27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X1388"/>
      <c r="Y1388"/>
    </row>
    <row r="1389" spans="1:25" ht="15.5" x14ac:dyDescent="0.35">
      <c r="A1389" s="27"/>
      <c r="B1389" s="27"/>
      <c r="C1389" s="27"/>
      <c r="D1389" s="27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X1389"/>
      <c r="Y1389"/>
    </row>
    <row r="1390" spans="1:25" ht="15.5" x14ac:dyDescent="0.35">
      <c r="A1390" s="27"/>
      <c r="B1390" s="27"/>
      <c r="C1390" s="27"/>
      <c r="D1390" s="27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X1390"/>
      <c r="Y1390"/>
    </row>
    <row r="1391" spans="1:25" ht="18" customHeight="1" x14ac:dyDescent="0.35">
      <c r="A1391" s="27"/>
      <c r="B1391" s="27"/>
      <c r="C1391" s="27"/>
      <c r="D1391" s="27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X1391"/>
      <c r="Y1391"/>
    </row>
    <row r="1392" spans="1:25" ht="18" customHeight="1" x14ac:dyDescent="0.35">
      <c r="A1392" s="27"/>
      <c r="B1392" s="27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X1392"/>
      <c r="Y1392"/>
    </row>
    <row r="1393" spans="1:145" ht="18" customHeight="1" x14ac:dyDescent="0.35">
      <c r="A1393" s="27"/>
      <c r="B1393" s="27"/>
      <c r="C1393" s="27"/>
      <c r="D1393" s="27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</row>
    <row r="1394" spans="1:145" ht="18" customHeight="1" x14ac:dyDescent="0.35">
      <c r="A1394" s="27"/>
      <c r="B1394" s="27"/>
      <c r="C1394" s="27"/>
      <c r="D1394" s="27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</row>
    <row r="1395" spans="1:145" ht="18" customHeight="1" x14ac:dyDescent="0.35">
      <c r="A1395" s="27"/>
      <c r="B1395" s="27"/>
      <c r="C1395" s="27"/>
      <c r="D1395" s="27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</row>
    <row r="1396" spans="1:145" ht="18" customHeight="1" x14ac:dyDescent="0.35">
      <c r="A1396" s="27"/>
      <c r="B1396" s="27"/>
      <c r="C1396" s="27"/>
      <c r="D1396" s="27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</row>
    <row r="1397" spans="1:145" ht="18" customHeight="1" x14ac:dyDescent="0.35">
      <c r="A1397" s="27"/>
      <c r="B1397" s="27"/>
      <c r="C1397" s="27"/>
      <c r="D1397" s="27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</row>
    <row r="1398" spans="1:145" ht="15.5" x14ac:dyDescent="0.35">
      <c r="A1398" s="27"/>
      <c r="B1398" s="27"/>
      <c r="C1398" s="27"/>
      <c r="D1398" s="27"/>
      <c r="E1398" s="56"/>
      <c r="F1398" s="56"/>
      <c r="G1398" s="56"/>
      <c r="I1398" s="56"/>
      <c r="L1398" s="27"/>
      <c r="N1398" s="27"/>
      <c r="O1398" s="27"/>
      <c r="P1398" s="27"/>
      <c r="Q1398" s="27"/>
      <c r="Y1398" s="56" t="s">
        <v>492</v>
      </c>
    </row>
    <row r="1399" spans="1:145" ht="15.5" x14ac:dyDescent="0.35">
      <c r="A1399" s="27"/>
      <c r="B1399" s="63"/>
      <c r="C1399" s="63"/>
      <c r="D1399" s="63"/>
      <c r="E1399" s="117"/>
      <c r="F1399" s="117"/>
      <c r="G1399" s="117"/>
      <c r="I1399" s="118"/>
      <c r="L1399" s="63"/>
      <c r="N1399" s="63"/>
      <c r="O1399" s="63"/>
      <c r="P1399" s="63"/>
      <c r="Q1399" s="63"/>
      <c r="Y1399" s="118">
        <f ca="1">NOW()</f>
        <v>45628.398694444448</v>
      </c>
    </row>
    <row r="1400" spans="1:145" ht="15.5" x14ac:dyDescent="0.35">
      <c r="A1400" s="27"/>
      <c r="B1400" s="63"/>
      <c r="C1400" s="63"/>
      <c r="D1400" s="63"/>
      <c r="E1400" s="119"/>
      <c r="F1400" s="119"/>
      <c r="G1400" s="119"/>
      <c r="I1400" s="119"/>
      <c r="L1400" s="63"/>
      <c r="N1400" s="63"/>
      <c r="O1400" s="63"/>
      <c r="P1400" s="63"/>
      <c r="Q1400" s="63"/>
      <c r="Y1400" s="119">
        <f ca="1">NOW()</f>
        <v>45628.398694444448</v>
      </c>
    </row>
    <row r="1401" spans="1:145" ht="15.5" x14ac:dyDescent="0.35">
      <c r="A1401" s="12" t="s">
        <v>1</v>
      </c>
      <c r="B1401" s="109" t="s">
        <v>1</v>
      </c>
      <c r="C1401" s="109" t="s">
        <v>1</v>
      </c>
      <c r="D1401" s="109" t="s">
        <v>1</v>
      </c>
      <c r="E1401" s="109" t="s">
        <v>1</v>
      </c>
      <c r="F1401" s="109" t="s">
        <v>1</v>
      </c>
      <c r="G1401" s="109" t="s">
        <v>1</v>
      </c>
      <c r="H1401" s="12" t="s">
        <v>1</v>
      </c>
      <c r="I1401" s="12" t="s">
        <v>1</v>
      </c>
      <c r="J1401" s="12" t="s">
        <v>1</v>
      </c>
      <c r="K1401" s="12" t="s">
        <v>1</v>
      </c>
      <c r="L1401" s="12" t="s">
        <v>1</v>
      </c>
      <c r="M1401" s="12" t="s">
        <v>1</v>
      </c>
      <c r="N1401" s="12" t="s">
        <v>1</v>
      </c>
      <c r="O1401" s="12" t="s">
        <v>1</v>
      </c>
      <c r="P1401" s="12" t="s">
        <v>1</v>
      </c>
      <c r="Q1401" s="12" t="str">
        <f>+Q$4</f>
        <v>-</v>
      </c>
      <c r="R1401" s="12" t="str">
        <f>+R$4</f>
        <v>-</v>
      </c>
      <c r="S1401" s="12" t="str">
        <f>+S$4</f>
        <v>-</v>
      </c>
      <c r="T1401" s="12" t="str">
        <f>+T$4</f>
        <v>-</v>
      </c>
      <c r="U1401" s="12" t="s">
        <v>1</v>
      </c>
      <c r="V1401" s="12" t="s">
        <v>1</v>
      </c>
      <c r="W1401" s="12" t="s">
        <v>1</v>
      </c>
      <c r="X1401" s="13" t="s">
        <v>1</v>
      </c>
      <c r="Y1401" s="13" t="s">
        <v>1</v>
      </c>
      <c r="Z1401" s="12" t="s">
        <v>1</v>
      </c>
      <c r="AA1401" s="12" t="s">
        <v>1</v>
      </c>
      <c r="AB1401" s="12" t="s">
        <v>1</v>
      </c>
      <c r="AC1401" s="12" t="s">
        <v>1</v>
      </c>
      <c r="AD1401" s="12" t="s">
        <v>1</v>
      </c>
      <c r="AE1401" s="12" t="s">
        <v>1</v>
      </c>
      <c r="AF1401" s="12" t="s">
        <v>1</v>
      </c>
      <c r="AG1401" s="12" t="s">
        <v>1</v>
      </c>
      <c r="AH1401" s="12" t="s">
        <v>1</v>
      </c>
      <c r="AI1401" s="12" t="s">
        <v>1</v>
      </c>
      <c r="AJ1401" s="13" t="s">
        <v>1</v>
      </c>
      <c r="AK1401" s="13" t="s">
        <v>1</v>
      </c>
      <c r="AL1401" s="13" t="s">
        <v>1</v>
      </c>
      <c r="AM1401" s="13" t="s">
        <v>1</v>
      </c>
      <c r="AN1401" s="13" t="s">
        <v>1</v>
      </c>
      <c r="AO1401" s="13" t="s">
        <v>1</v>
      </c>
      <c r="AP1401" s="13" t="s">
        <v>1</v>
      </c>
      <c r="AQ1401" s="13" t="s">
        <v>1</v>
      </c>
      <c r="AR1401" s="13" t="s">
        <v>1</v>
      </c>
      <c r="AS1401" s="13" t="s">
        <v>1</v>
      </c>
      <c r="AT1401" s="13" t="s">
        <v>1</v>
      </c>
      <c r="AU1401" s="13" t="s">
        <v>1</v>
      </c>
      <c r="AV1401" s="13" t="s">
        <v>1</v>
      </c>
      <c r="AW1401" s="13" t="s">
        <v>1</v>
      </c>
      <c r="AX1401" s="13" t="s">
        <v>1</v>
      </c>
      <c r="AY1401" s="13"/>
      <c r="AZ1401" s="13" t="s">
        <v>1</v>
      </c>
      <c r="BA1401" s="13" t="s">
        <v>1</v>
      </c>
      <c r="BB1401" s="13" t="s">
        <v>1</v>
      </c>
      <c r="BC1401" s="13" t="s">
        <v>1</v>
      </c>
      <c r="BD1401" s="13" t="s">
        <v>1</v>
      </c>
      <c r="BE1401" s="13" t="s">
        <v>1</v>
      </c>
      <c r="BF1401" s="13" t="s">
        <v>1</v>
      </c>
      <c r="BG1401" s="13" t="s">
        <v>1</v>
      </c>
      <c r="BH1401" s="13" t="s">
        <v>1</v>
      </c>
      <c r="BI1401" s="13" t="s">
        <v>1</v>
      </c>
      <c r="BJ1401" s="13" t="s">
        <v>1</v>
      </c>
      <c r="BK1401" s="13" t="s">
        <v>1</v>
      </c>
      <c r="BL1401" s="13" t="s">
        <v>1</v>
      </c>
      <c r="BM1401" s="13" t="s">
        <v>1</v>
      </c>
      <c r="BN1401" s="13" t="s">
        <v>1</v>
      </c>
      <c r="BO1401" s="13" t="s">
        <v>1</v>
      </c>
      <c r="BP1401" s="13" t="s">
        <v>1</v>
      </c>
      <c r="BQ1401" s="13" t="s">
        <v>1</v>
      </c>
      <c r="BR1401" s="13" t="s">
        <v>1</v>
      </c>
      <c r="BS1401" s="13" t="s">
        <v>1</v>
      </c>
      <c r="BT1401" s="13" t="s">
        <v>1</v>
      </c>
      <c r="BU1401" s="13" t="s">
        <v>1</v>
      </c>
      <c r="BV1401" s="13" t="s">
        <v>1</v>
      </c>
      <c r="BW1401" s="13" t="s">
        <v>1</v>
      </c>
      <c r="BX1401" s="13" t="s">
        <v>1</v>
      </c>
      <c r="BY1401" s="13" t="s">
        <v>1</v>
      </c>
      <c r="BZ1401" s="12" t="s">
        <v>1</v>
      </c>
      <c r="CA1401" s="13" t="s">
        <v>1</v>
      </c>
      <c r="CB1401" s="13" t="s">
        <v>1</v>
      </c>
      <c r="CC1401" s="13" t="s">
        <v>1</v>
      </c>
      <c r="CD1401" s="13" t="s">
        <v>1</v>
      </c>
      <c r="CE1401" s="13" t="s">
        <v>1</v>
      </c>
      <c r="CF1401" s="13" t="s">
        <v>1</v>
      </c>
      <c r="CG1401" s="13" t="s">
        <v>1</v>
      </c>
      <c r="CH1401" s="13" t="s">
        <v>1</v>
      </c>
      <c r="CI1401" s="13" t="s">
        <v>1</v>
      </c>
      <c r="CJ1401" s="12" t="s">
        <v>1</v>
      </c>
      <c r="CK1401" s="12" t="s">
        <v>1</v>
      </c>
      <c r="CL1401" s="13" t="s">
        <v>1</v>
      </c>
      <c r="CM1401" s="13" t="s">
        <v>1</v>
      </c>
      <c r="CN1401" s="13" t="s">
        <v>1</v>
      </c>
      <c r="CO1401" s="13" t="s">
        <v>1</v>
      </c>
      <c r="CP1401" s="13" t="s">
        <v>1</v>
      </c>
      <c r="CQ1401" s="13" t="s">
        <v>1</v>
      </c>
      <c r="CR1401" s="13" t="s">
        <v>1</v>
      </c>
      <c r="CS1401" s="13" t="s">
        <v>1</v>
      </c>
      <c r="CT1401" s="13" t="s">
        <v>1</v>
      </c>
      <c r="CU1401" s="13" t="s">
        <v>1</v>
      </c>
      <c r="CV1401" s="13" t="s">
        <v>1</v>
      </c>
      <c r="CW1401" s="13" t="s">
        <v>1</v>
      </c>
      <c r="CX1401" s="13" t="s">
        <v>1</v>
      </c>
      <c r="CY1401" s="13" t="s">
        <v>1</v>
      </c>
      <c r="CZ1401" s="13" t="s">
        <v>1</v>
      </c>
      <c r="DA1401" s="13" t="s">
        <v>1</v>
      </c>
      <c r="DB1401" s="12" t="s">
        <v>1</v>
      </c>
      <c r="DC1401" s="12" t="s">
        <v>1</v>
      </c>
      <c r="DD1401" s="12" t="s">
        <v>1</v>
      </c>
      <c r="DE1401" s="12" t="s">
        <v>1</v>
      </c>
      <c r="DF1401" s="12" t="s">
        <v>1</v>
      </c>
      <c r="DG1401" s="12" t="s">
        <v>1</v>
      </c>
      <c r="DH1401" s="12" t="s">
        <v>1</v>
      </c>
      <c r="DI1401" s="12" t="s">
        <v>1</v>
      </c>
      <c r="DJ1401" s="12" t="s">
        <v>1</v>
      </c>
      <c r="DK1401" s="12" t="s">
        <v>1</v>
      </c>
      <c r="DL1401" s="12" t="s">
        <v>1</v>
      </c>
      <c r="DM1401" s="12" t="s">
        <v>1</v>
      </c>
      <c r="DN1401" s="23" t="s">
        <v>1</v>
      </c>
      <c r="DO1401" s="12" t="s">
        <v>1</v>
      </c>
      <c r="DP1401" s="12" t="s">
        <v>1</v>
      </c>
      <c r="DQ1401" s="12" t="s">
        <v>1</v>
      </c>
      <c r="DR1401" s="12" t="s">
        <v>1</v>
      </c>
      <c r="DS1401" s="12" t="s">
        <v>1</v>
      </c>
      <c r="DT1401" s="12" t="s">
        <v>1</v>
      </c>
      <c r="DU1401" s="12" t="s">
        <v>1</v>
      </c>
      <c r="DV1401" s="24" t="s">
        <v>1</v>
      </c>
      <c r="DW1401" s="25" t="s">
        <v>1</v>
      </c>
      <c r="DX1401" s="26" t="s">
        <v>1</v>
      </c>
      <c r="DZ1401" s="12" t="s">
        <v>1</v>
      </c>
      <c r="EC1401" s="12" t="s">
        <v>1</v>
      </c>
      <c r="EF1401" s="12" t="s">
        <v>1</v>
      </c>
      <c r="EI1401" s="12" t="s">
        <v>1</v>
      </c>
      <c r="EL1401" s="12" t="s">
        <v>1</v>
      </c>
      <c r="EO1401" s="12" t="s">
        <v>1</v>
      </c>
    </row>
    <row r="1402" spans="1:145" ht="15.5" x14ac:dyDescent="0.35">
      <c r="A1402" s="14"/>
      <c r="B1402" s="90" t="s">
        <v>2</v>
      </c>
      <c r="C1402" s="90" t="s">
        <v>3</v>
      </c>
      <c r="D1402" s="90" t="s">
        <v>4</v>
      </c>
      <c r="E1402" s="90" t="s">
        <v>5</v>
      </c>
      <c r="F1402" s="90" t="s">
        <v>6</v>
      </c>
      <c r="G1402" s="90" t="s">
        <v>7</v>
      </c>
      <c r="H1402" s="14" t="s">
        <v>8</v>
      </c>
      <c r="I1402" s="14" t="s">
        <v>9</v>
      </c>
      <c r="J1402" s="14" t="s">
        <v>10</v>
      </c>
      <c r="K1402" s="15">
        <v>1996</v>
      </c>
      <c r="L1402" s="15">
        <v>1997</v>
      </c>
      <c r="M1402" s="16">
        <v>1998</v>
      </c>
      <c r="N1402" s="16">
        <v>1999</v>
      </c>
      <c r="O1402" s="16">
        <v>2000</v>
      </c>
      <c r="P1402" s="16">
        <v>2001</v>
      </c>
      <c r="Q1402" s="16">
        <v>2002</v>
      </c>
      <c r="R1402" s="16">
        <v>2003</v>
      </c>
      <c r="S1402" s="16">
        <v>2004</v>
      </c>
      <c r="T1402" s="16">
        <v>2005</v>
      </c>
      <c r="U1402" s="16">
        <v>2006</v>
      </c>
      <c r="V1402" s="16">
        <v>2007</v>
      </c>
      <c r="W1402" s="16">
        <v>2008</v>
      </c>
      <c r="X1402" s="17">
        <v>2009</v>
      </c>
      <c r="Y1402" s="17">
        <v>2010</v>
      </c>
      <c r="Z1402" s="16">
        <v>2011</v>
      </c>
      <c r="AA1402" s="16">
        <v>2012</v>
      </c>
      <c r="AB1402" s="16">
        <v>2013</v>
      </c>
      <c r="AC1402" s="16">
        <v>2013</v>
      </c>
      <c r="AD1402" s="16">
        <v>2013</v>
      </c>
      <c r="AE1402" s="16">
        <v>2013</v>
      </c>
      <c r="AF1402" s="16">
        <v>2014</v>
      </c>
      <c r="AG1402" s="16">
        <v>2014</v>
      </c>
      <c r="AH1402" s="16">
        <v>2014</v>
      </c>
      <c r="AI1402" s="16">
        <v>2014</v>
      </c>
      <c r="AJ1402" s="17">
        <v>2014</v>
      </c>
      <c r="AK1402" s="17">
        <v>2015</v>
      </c>
      <c r="AL1402" s="17">
        <v>2015</v>
      </c>
      <c r="AM1402" s="17">
        <v>2015</v>
      </c>
      <c r="AN1402" s="17">
        <v>2015</v>
      </c>
      <c r="AO1402" s="17">
        <f>+AO$5</f>
        <v>2015</v>
      </c>
      <c r="AP1402" s="17">
        <v>2016</v>
      </c>
      <c r="AQ1402" s="17">
        <v>2016</v>
      </c>
      <c r="AR1402" s="17">
        <v>2016</v>
      </c>
      <c r="AS1402" s="17">
        <f>+AS$5</f>
        <v>2016</v>
      </c>
      <c r="AT1402" s="17">
        <v>2017</v>
      </c>
      <c r="AU1402" s="17">
        <v>2017</v>
      </c>
      <c r="AV1402" s="17">
        <v>2017</v>
      </c>
      <c r="AW1402" s="17">
        <v>2017</v>
      </c>
      <c r="AX1402" s="17">
        <f>+AX$5</f>
        <v>2017</v>
      </c>
      <c r="AY1402" s="17"/>
      <c r="AZ1402" s="17">
        <v>2018</v>
      </c>
      <c r="BA1402" s="17">
        <v>2018</v>
      </c>
      <c r="BB1402" s="17">
        <v>2018</v>
      </c>
      <c r="BC1402" s="17">
        <v>2018</v>
      </c>
      <c r="BD1402" s="17">
        <v>2018</v>
      </c>
      <c r="BE1402" s="17">
        <v>2018</v>
      </c>
      <c r="BF1402" s="17">
        <f>+BF$5</f>
        <v>2018</v>
      </c>
      <c r="BG1402" s="17">
        <v>2019</v>
      </c>
      <c r="BH1402" s="17">
        <v>2019</v>
      </c>
      <c r="BI1402" s="17">
        <v>2019</v>
      </c>
      <c r="BJ1402" s="17">
        <v>2019</v>
      </c>
      <c r="BK1402" s="17">
        <v>2019</v>
      </c>
      <c r="BL1402" s="17">
        <v>2019</v>
      </c>
      <c r="BM1402" s="17">
        <v>2019</v>
      </c>
      <c r="BN1402" s="17">
        <v>2019</v>
      </c>
      <c r="BO1402" s="17">
        <f>+BO$5</f>
        <v>2019</v>
      </c>
      <c r="BP1402" s="17">
        <v>2020</v>
      </c>
      <c r="BQ1402" s="17">
        <v>2020</v>
      </c>
      <c r="BR1402" s="17">
        <v>2020</v>
      </c>
      <c r="BS1402" s="17">
        <v>2020</v>
      </c>
      <c r="BT1402" s="17">
        <v>2020</v>
      </c>
      <c r="BU1402" s="17">
        <v>2020</v>
      </c>
      <c r="BV1402" s="17">
        <v>2020</v>
      </c>
      <c r="BW1402" s="17">
        <v>2020</v>
      </c>
      <c r="BX1402" s="17">
        <v>2020</v>
      </c>
      <c r="BY1402" s="17">
        <v>2020</v>
      </c>
      <c r="BZ1402" s="16">
        <v>2020</v>
      </c>
      <c r="CA1402" s="17">
        <f>+CA$5</f>
        <v>2020</v>
      </c>
      <c r="CB1402" s="17">
        <v>2021</v>
      </c>
      <c r="CC1402" s="17">
        <v>2021</v>
      </c>
      <c r="CD1402" s="17">
        <v>2021</v>
      </c>
      <c r="CE1402" s="17">
        <v>2021</v>
      </c>
      <c r="CF1402" s="17">
        <v>2021</v>
      </c>
      <c r="CG1402" s="17">
        <v>2021</v>
      </c>
      <c r="CH1402" s="17">
        <v>2021</v>
      </c>
      <c r="CI1402" s="17">
        <v>2021</v>
      </c>
      <c r="CJ1402" s="16">
        <v>2021</v>
      </c>
      <c r="CK1402" s="16">
        <v>2021</v>
      </c>
      <c r="CL1402" s="17">
        <f>+CL$5</f>
        <v>2021</v>
      </c>
      <c r="CM1402" s="17">
        <v>2022</v>
      </c>
      <c r="CN1402" s="17">
        <v>2022</v>
      </c>
      <c r="CO1402" s="17">
        <v>2022</v>
      </c>
      <c r="CP1402" s="17">
        <v>2022</v>
      </c>
      <c r="CQ1402" s="17">
        <v>2022</v>
      </c>
      <c r="CR1402" s="17">
        <v>2022</v>
      </c>
      <c r="CS1402" s="17">
        <v>2022</v>
      </c>
      <c r="CT1402" s="17">
        <v>2022</v>
      </c>
      <c r="CU1402" s="17">
        <v>2022</v>
      </c>
      <c r="CV1402" s="17">
        <v>2022</v>
      </c>
      <c r="CW1402" s="17">
        <v>2022</v>
      </c>
      <c r="CX1402" s="17">
        <v>2022</v>
      </c>
      <c r="CY1402" s="17">
        <v>2022</v>
      </c>
      <c r="CZ1402" s="17">
        <v>2022</v>
      </c>
      <c r="DA1402" s="17">
        <f t="shared" ref="DA1402:DN1402" si="1384">+DA$5</f>
        <v>2022</v>
      </c>
      <c r="DB1402" s="16">
        <v>2023</v>
      </c>
      <c r="DC1402" s="16">
        <v>2023</v>
      </c>
      <c r="DD1402" s="16">
        <v>2023</v>
      </c>
      <c r="DE1402" s="16">
        <v>2023</v>
      </c>
      <c r="DF1402" s="16">
        <v>2023</v>
      </c>
      <c r="DG1402" s="16">
        <v>2023</v>
      </c>
      <c r="DH1402" s="16">
        <v>2023</v>
      </c>
      <c r="DI1402" s="16">
        <v>2023</v>
      </c>
      <c r="DJ1402" s="16">
        <v>2023</v>
      </c>
      <c r="DK1402" s="16">
        <v>2023</v>
      </c>
      <c r="DL1402" s="16">
        <v>2023</v>
      </c>
      <c r="DM1402" s="16">
        <v>2023</v>
      </c>
      <c r="DN1402" s="19">
        <f t="shared" si="1384"/>
        <v>2023</v>
      </c>
      <c r="DO1402" s="16">
        <v>2023</v>
      </c>
      <c r="DP1402" s="16">
        <v>2024</v>
      </c>
      <c r="DQ1402" s="16">
        <v>2024</v>
      </c>
      <c r="DR1402" s="16">
        <v>2024</v>
      </c>
      <c r="DS1402" s="16">
        <v>2024</v>
      </c>
      <c r="DT1402" s="16">
        <v>2024</v>
      </c>
      <c r="DU1402" s="16">
        <v>2024</v>
      </c>
      <c r="DV1402" s="20">
        <f>+DV$5</f>
        <v>2024</v>
      </c>
      <c r="DW1402" s="21">
        <f>+DW$5</f>
        <v>2024</v>
      </c>
      <c r="DX1402" s="22">
        <f>+DX$5</f>
        <v>2024</v>
      </c>
      <c r="DZ1402" s="16">
        <f>+DZ$5</f>
        <v>2025</v>
      </c>
      <c r="EC1402" s="16">
        <f>+EC$5</f>
        <v>2026</v>
      </c>
      <c r="EF1402" s="16">
        <f>+EF$5</f>
        <v>2027</v>
      </c>
      <c r="EI1402" s="16">
        <f>+EI$5</f>
        <v>2028</v>
      </c>
      <c r="EL1402" s="16">
        <f>+EL$5</f>
        <v>2029</v>
      </c>
      <c r="EO1402" s="16">
        <f>+EO$5</f>
        <v>2030</v>
      </c>
    </row>
    <row r="1403" spans="1:145" ht="15.5" x14ac:dyDescent="0.35">
      <c r="A1403" s="12" t="s">
        <v>1</v>
      </c>
      <c r="B1403" s="109" t="s">
        <v>1</v>
      </c>
      <c r="C1403" s="109" t="s">
        <v>1</v>
      </c>
      <c r="D1403" s="109" t="s">
        <v>1</v>
      </c>
      <c r="E1403" s="109" t="s">
        <v>1</v>
      </c>
      <c r="F1403" s="109" t="s">
        <v>1</v>
      </c>
      <c r="G1403" s="109" t="s">
        <v>1</v>
      </c>
      <c r="H1403" s="12" t="s">
        <v>1</v>
      </c>
      <c r="I1403" s="12" t="s">
        <v>1</v>
      </c>
      <c r="J1403" s="12" t="s">
        <v>1</v>
      </c>
      <c r="K1403" s="12" t="s">
        <v>1</v>
      </c>
      <c r="L1403" s="12" t="s">
        <v>1</v>
      </c>
      <c r="M1403" s="12" t="s">
        <v>1</v>
      </c>
      <c r="N1403" s="12" t="s">
        <v>1</v>
      </c>
      <c r="O1403" s="12" t="s">
        <v>1</v>
      </c>
      <c r="P1403" s="12" t="s">
        <v>1</v>
      </c>
      <c r="Q1403" s="12" t="str">
        <f>+Q$6</f>
        <v>-</v>
      </c>
      <c r="R1403" s="12" t="str">
        <f>+R$6</f>
        <v>-</v>
      </c>
      <c r="S1403" s="12" t="str">
        <f>+S$6</f>
        <v>-</v>
      </c>
      <c r="T1403" s="12" t="str">
        <f>+T$6</f>
        <v>-</v>
      </c>
      <c r="U1403" s="12" t="s">
        <v>1</v>
      </c>
      <c r="V1403" s="12" t="s">
        <v>1</v>
      </c>
      <c r="W1403" s="12" t="s">
        <v>1</v>
      </c>
      <c r="X1403" s="13" t="s">
        <v>1</v>
      </c>
      <c r="Y1403" s="13" t="s">
        <v>1</v>
      </c>
      <c r="Z1403" s="12" t="s">
        <v>1</v>
      </c>
      <c r="AA1403" s="12" t="s">
        <v>1</v>
      </c>
      <c r="AB1403" s="12" t="s">
        <v>1</v>
      </c>
      <c r="AC1403" s="12" t="s">
        <v>1</v>
      </c>
      <c r="AD1403" s="12" t="s">
        <v>1</v>
      </c>
      <c r="AE1403" s="12" t="s">
        <v>1</v>
      </c>
      <c r="AF1403" s="12" t="s">
        <v>1</v>
      </c>
      <c r="AG1403" s="12" t="s">
        <v>1</v>
      </c>
      <c r="AH1403" s="12" t="s">
        <v>1</v>
      </c>
      <c r="AI1403" s="12" t="s">
        <v>1</v>
      </c>
      <c r="AJ1403" s="13" t="s">
        <v>1</v>
      </c>
      <c r="AK1403" s="13" t="s">
        <v>1</v>
      </c>
      <c r="AL1403" s="13" t="s">
        <v>1</v>
      </c>
      <c r="AM1403" s="13" t="s">
        <v>1</v>
      </c>
      <c r="AN1403" s="13" t="s">
        <v>1</v>
      </c>
      <c r="AO1403" s="13" t="s">
        <v>1</v>
      </c>
      <c r="AP1403" s="13" t="s">
        <v>1</v>
      </c>
      <c r="AQ1403" s="13" t="s">
        <v>1</v>
      </c>
      <c r="AR1403" s="13" t="s">
        <v>1</v>
      </c>
      <c r="AS1403" s="13" t="s">
        <v>1</v>
      </c>
      <c r="AT1403" s="13" t="s">
        <v>1</v>
      </c>
      <c r="AU1403" s="13" t="s">
        <v>1</v>
      </c>
      <c r="AV1403" s="13" t="s">
        <v>1</v>
      </c>
      <c r="AW1403" s="13" t="s">
        <v>1</v>
      </c>
      <c r="AX1403" s="13" t="s">
        <v>1</v>
      </c>
      <c r="AY1403" s="13"/>
      <c r="AZ1403" s="13" t="s">
        <v>1</v>
      </c>
      <c r="BA1403" s="13" t="s">
        <v>1</v>
      </c>
      <c r="BB1403" s="13" t="s">
        <v>1</v>
      </c>
      <c r="BC1403" s="13" t="s">
        <v>1</v>
      </c>
      <c r="BD1403" s="13" t="s">
        <v>1</v>
      </c>
      <c r="BE1403" s="13" t="s">
        <v>1</v>
      </c>
      <c r="BF1403" s="13" t="s">
        <v>1</v>
      </c>
      <c r="BG1403" s="13" t="s">
        <v>1</v>
      </c>
      <c r="BH1403" s="13" t="s">
        <v>1</v>
      </c>
      <c r="BI1403" s="13" t="s">
        <v>1</v>
      </c>
      <c r="BJ1403" s="13" t="s">
        <v>1</v>
      </c>
      <c r="BK1403" s="13" t="s">
        <v>1</v>
      </c>
      <c r="BL1403" s="13" t="s">
        <v>1</v>
      </c>
      <c r="BM1403" s="13" t="s">
        <v>1</v>
      </c>
      <c r="BN1403" s="13" t="s">
        <v>1</v>
      </c>
      <c r="BO1403" s="13" t="s">
        <v>1</v>
      </c>
      <c r="BP1403" s="13" t="s">
        <v>1</v>
      </c>
      <c r="BQ1403" s="13" t="s">
        <v>1</v>
      </c>
      <c r="BR1403" s="13" t="s">
        <v>1</v>
      </c>
      <c r="BS1403" s="13" t="s">
        <v>1</v>
      </c>
      <c r="BT1403" s="13" t="s">
        <v>1</v>
      </c>
      <c r="BU1403" s="13" t="s">
        <v>1</v>
      </c>
      <c r="BV1403" s="13" t="s">
        <v>1</v>
      </c>
      <c r="BW1403" s="13" t="s">
        <v>1</v>
      </c>
      <c r="BX1403" s="13" t="s">
        <v>1</v>
      </c>
      <c r="BY1403" s="13" t="s">
        <v>1</v>
      </c>
      <c r="BZ1403" s="12" t="s">
        <v>1</v>
      </c>
      <c r="CA1403" s="13" t="s">
        <v>1</v>
      </c>
      <c r="CB1403" s="13" t="s">
        <v>1</v>
      </c>
      <c r="CC1403" s="13" t="s">
        <v>1</v>
      </c>
      <c r="CD1403" s="13" t="s">
        <v>1</v>
      </c>
      <c r="CE1403" s="13" t="s">
        <v>1</v>
      </c>
      <c r="CF1403" s="13" t="s">
        <v>1</v>
      </c>
      <c r="CG1403" s="13" t="s">
        <v>1</v>
      </c>
      <c r="CH1403" s="13" t="s">
        <v>1</v>
      </c>
      <c r="CI1403" s="13" t="s">
        <v>1</v>
      </c>
      <c r="CJ1403" s="12" t="s">
        <v>1</v>
      </c>
      <c r="CK1403" s="12" t="s">
        <v>1</v>
      </c>
      <c r="CL1403" s="13" t="s">
        <v>1</v>
      </c>
      <c r="CM1403" s="13" t="s">
        <v>1</v>
      </c>
      <c r="CN1403" s="13" t="s">
        <v>1</v>
      </c>
      <c r="CO1403" s="13" t="s">
        <v>1</v>
      </c>
      <c r="CP1403" s="13" t="s">
        <v>1</v>
      </c>
      <c r="CQ1403" s="13" t="s">
        <v>1</v>
      </c>
      <c r="CR1403" s="13" t="s">
        <v>1</v>
      </c>
      <c r="CS1403" s="13" t="s">
        <v>1</v>
      </c>
      <c r="CT1403" s="13" t="s">
        <v>1</v>
      </c>
      <c r="CU1403" s="13" t="s">
        <v>1</v>
      </c>
      <c r="CV1403" s="13" t="s">
        <v>1</v>
      </c>
      <c r="CW1403" s="13" t="s">
        <v>1</v>
      </c>
      <c r="CX1403" s="13" t="s">
        <v>1</v>
      </c>
      <c r="CY1403" s="13" t="s">
        <v>1</v>
      </c>
      <c r="CZ1403" s="13" t="s">
        <v>1</v>
      </c>
      <c r="DA1403" s="13" t="s">
        <v>1</v>
      </c>
      <c r="DB1403" s="12" t="s">
        <v>1</v>
      </c>
      <c r="DC1403" s="12" t="s">
        <v>1</v>
      </c>
      <c r="DD1403" s="12" t="s">
        <v>1</v>
      </c>
      <c r="DE1403" s="12" t="s">
        <v>1</v>
      </c>
      <c r="DF1403" s="12" t="s">
        <v>1</v>
      </c>
      <c r="DG1403" s="12" t="s">
        <v>1</v>
      </c>
      <c r="DH1403" s="12" t="s">
        <v>1</v>
      </c>
      <c r="DI1403" s="12" t="s">
        <v>1</v>
      </c>
      <c r="DJ1403" s="12" t="s">
        <v>1</v>
      </c>
      <c r="DK1403" s="12" t="s">
        <v>1</v>
      </c>
      <c r="DL1403" s="12" t="s">
        <v>1</v>
      </c>
      <c r="DM1403" s="12" t="s">
        <v>1</v>
      </c>
      <c r="DN1403" s="23" t="s">
        <v>1</v>
      </c>
      <c r="DO1403" s="12" t="s">
        <v>1</v>
      </c>
      <c r="DP1403" s="12" t="s">
        <v>1</v>
      </c>
      <c r="DQ1403" s="12" t="s">
        <v>1</v>
      </c>
      <c r="DR1403" s="12" t="s">
        <v>1</v>
      </c>
      <c r="DS1403" s="12" t="s">
        <v>1</v>
      </c>
      <c r="DT1403" s="12" t="s">
        <v>1</v>
      </c>
      <c r="DU1403" s="12" t="s">
        <v>1</v>
      </c>
      <c r="DV1403" s="24" t="s">
        <v>1</v>
      </c>
      <c r="DW1403" s="25" t="s">
        <v>1</v>
      </c>
      <c r="DX1403" s="26" t="s">
        <v>1</v>
      </c>
      <c r="DZ1403" s="12" t="s">
        <v>1</v>
      </c>
      <c r="EC1403" s="12" t="s">
        <v>1</v>
      </c>
      <c r="EF1403" s="12" t="s">
        <v>1</v>
      </c>
      <c r="EI1403" s="12" t="s">
        <v>1</v>
      </c>
      <c r="EL1403" s="12" t="s">
        <v>1</v>
      </c>
      <c r="EO1403" s="12" t="s">
        <v>1</v>
      </c>
    </row>
    <row r="1404" spans="1:145" ht="15.5" x14ac:dyDescent="0.35">
      <c r="A1404" s="27"/>
      <c r="B1404" s="63"/>
      <c r="C1404" s="63"/>
      <c r="D1404" s="63"/>
      <c r="E1404" s="63"/>
      <c r="F1404" s="63"/>
      <c r="G1404" s="63"/>
      <c r="H1404" s="27"/>
      <c r="I1404" s="27"/>
      <c r="J1404" s="27"/>
      <c r="K1404" s="14"/>
      <c r="L1404" s="14"/>
      <c r="M1404" s="14"/>
      <c r="N1404" s="14"/>
      <c r="O1404" s="28"/>
      <c r="P1404" s="28"/>
      <c r="Q1404" s="28"/>
      <c r="R1404" s="28"/>
      <c r="S1404" s="28"/>
      <c r="T1404" s="28"/>
      <c r="U1404" s="28" t="str">
        <f>+U$7</f>
        <v/>
      </c>
      <c r="V1404" s="14"/>
      <c r="W1404" s="14"/>
      <c r="X1404" s="30"/>
      <c r="Y1404" s="30"/>
      <c r="Z1404" s="14"/>
      <c r="AA1404" s="14"/>
      <c r="AB1404" s="14" t="s">
        <v>12</v>
      </c>
      <c r="AC1404" s="14" t="s">
        <v>13</v>
      </c>
      <c r="AD1404" s="14" t="str">
        <f>+$AD$7</f>
        <v>Maj old</v>
      </c>
      <c r="AE1404" s="14"/>
      <c r="AF1404" s="14" t="s">
        <v>12</v>
      </c>
      <c r="AG1404" s="14" t="s">
        <v>13</v>
      </c>
      <c r="AH1404" s="14" t="s">
        <v>15</v>
      </c>
      <c r="AI1404" s="14" t="s">
        <v>16</v>
      </c>
      <c r="AJ1404" s="30"/>
      <c r="AK1404" s="30" t="s">
        <v>12</v>
      </c>
      <c r="AL1404" s="30" t="s">
        <v>13</v>
      </c>
      <c r="AM1404" s="30" t="s">
        <v>15</v>
      </c>
      <c r="AN1404" s="30" t="s">
        <v>17</v>
      </c>
      <c r="AO1404" s="30" t="str">
        <f>+AO$7</f>
        <v>Estim.</v>
      </c>
      <c r="AP1404" s="30" t="s">
        <v>12</v>
      </c>
      <c r="AQ1404" s="30" t="s">
        <v>13</v>
      </c>
      <c r="AR1404" s="30" t="s">
        <v>15</v>
      </c>
      <c r="AS1404" s="30" t="str">
        <f>+AS$7</f>
        <v>Estim.</v>
      </c>
      <c r="AT1404" s="30" t="s">
        <v>12</v>
      </c>
      <c r="AU1404" s="30" t="s">
        <v>13</v>
      </c>
      <c r="AV1404" s="30" t="s">
        <v>19</v>
      </c>
      <c r="AW1404" s="30" t="s">
        <v>20</v>
      </c>
      <c r="AX1404" s="30" t="str">
        <f>+AX$7</f>
        <v>Estim</v>
      </c>
      <c r="AY1404" s="30"/>
      <c r="AZ1404" s="30" t="s">
        <v>12</v>
      </c>
      <c r="BA1404" s="30" t="s">
        <v>22</v>
      </c>
      <c r="BB1404" s="30" t="s">
        <v>23</v>
      </c>
      <c r="BC1404" s="30" t="s">
        <v>24</v>
      </c>
      <c r="BD1404" s="30" t="s">
        <v>25</v>
      </c>
      <c r="BE1404" s="30" t="s">
        <v>26</v>
      </c>
      <c r="BF1404" s="30" t="str">
        <f>+BF$7</f>
        <v>Estim</v>
      </c>
      <c r="BG1404" s="30" t="s">
        <v>12</v>
      </c>
      <c r="BH1404" s="30" t="s">
        <v>27</v>
      </c>
      <c r="BI1404" s="30" t="s">
        <v>23</v>
      </c>
      <c r="BJ1404" s="30" t="s">
        <v>26</v>
      </c>
      <c r="BK1404" s="30" t="s">
        <v>28</v>
      </c>
      <c r="BL1404" s="30" t="s">
        <v>29</v>
      </c>
      <c r="BM1404" s="30" t="s">
        <v>30</v>
      </c>
      <c r="BN1404" s="30" t="s">
        <v>31</v>
      </c>
      <c r="BO1404" s="30" t="str">
        <f>+BO$7</f>
        <v>Estim</v>
      </c>
      <c r="BP1404" s="30" t="s">
        <v>12</v>
      </c>
      <c r="BQ1404" s="30" t="s">
        <v>12</v>
      </c>
      <c r="BR1404" s="30" t="s">
        <v>27</v>
      </c>
      <c r="BS1404" s="30" t="s">
        <v>29</v>
      </c>
      <c r="BT1404" s="30" t="s">
        <v>23</v>
      </c>
      <c r="BU1404" s="30" t="s">
        <v>29</v>
      </c>
      <c r="BV1404" s="30" t="s">
        <v>31</v>
      </c>
      <c r="BW1404" s="30" t="s">
        <v>32</v>
      </c>
      <c r="BX1404" s="30" t="s">
        <v>32</v>
      </c>
      <c r="BY1404" s="30" t="s">
        <v>32</v>
      </c>
      <c r="BZ1404" s="14" t="s">
        <v>33</v>
      </c>
      <c r="CA1404" s="30" t="str">
        <f>+CA$7</f>
        <v>Estim</v>
      </c>
      <c r="CB1404" s="30" t="s">
        <v>12</v>
      </c>
      <c r="CC1404" s="30" t="s">
        <v>12</v>
      </c>
      <c r="CD1404" s="30" t="s">
        <v>12</v>
      </c>
      <c r="CE1404" s="30" t="s">
        <v>12</v>
      </c>
      <c r="CF1404" s="30" t="s">
        <v>12</v>
      </c>
      <c r="CG1404" s="30" t="s">
        <v>12</v>
      </c>
      <c r="CH1404" s="30" t="s">
        <v>34</v>
      </c>
      <c r="CI1404" s="30" t="s">
        <v>34</v>
      </c>
      <c r="CJ1404" s="14" t="s">
        <v>25</v>
      </c>
      <c r="CK1404" s="14" t="s">
        <v>25</v>
      </c>
      <c r="CL1404" s="30" t="str">
        <f>+CL$7</f>
        <v>Estim.</v>
      </c>
      <c r="CM1404" s="30" t="s">
        <v>12</v>
      </c>
      <c r="CN1404" s="30" t="s">
        <v>36</v>
      </c>
      <c r="CO1404" s="30" t="s">
        <v>36</v>
      </c>
      <c r="CP1404" s="30" t="s">
        <v>101</v>
      </c>
      <c r="CQ1404" s="30" t="s">
        <v>36</v>
      </c>
      <c r="CR1404" s="30" t="s">
        <v>102</v>
      </c>
      <c r="CS1404" s="30" t="s">
        <v>103</v>
      </c>
      <c r="CT1404" s="30" t="s">
        <v>104</v>
      </c>
      <c r="CU1404" s="30" t="s">
        <v>105</v>
      </c>
      <c r="CV1404" s="30" t="s">
        <v>37</v>
      </c>
      <c r="CW1404" s="30" t="s">
        <v>37</v>
      </c>
      <c r="CX1404" s="30" t="s">
        <v>38</v>
      </c>
      <c r="CY1404" s="30" t="s">
        <v>38</v>
      </c>
      <c r="CZ1404" s="30" t="s">
        <v>37</v>
      </c>
      <c r="DA1404" s="30" t="str">
        <f t="shared" ref="DA1404:DN1404" si="1385">+DA$7</f>
        <v>Estim.</v>
      </c>
      <c r="DB1404" s="14" t="s">
        <v>39</v>
      </c>
      <c r="DC1404" s="14" t="s">
        <v>40</v>
      </c>
      <c r="DD1404" s="14" t="s">
        <v>41</v>
      </c>
      <c r="DE1404" s="14" t="s">
        <v>42</v>
      </c>
      <c r="DF1404" s="14" t="s">
        <v>43</v>
      </c>
      <c r="DG1404" s="14" t="s">
        <v>44</v>
      </c>
      <c r="DH1404" s="14" t="s">
        <v>45</v>
      </c>
      <c r="DI1404" s="14" t="s">
        <v>46</v>
      </c>
      <c r="DJ1404" s="14" t="s">
        <v>47</v>
      </c>
      <c r="DK1404" s="14" t="s">
        <v>45</v>
      </c>
      <c r="DL1404" s="14" t="s">
        <v>46</v>
      </c>
      <c r="DM1404" s="14" t="s">
        <v>47</v>
      </c>
      <c r="DN1404" s="34" t="str">
        <f t="shared" si="1385"/>
        <v>Estim.</v>
      </c>
      <c r="DO1404" s="14" t="s">
        <v>47</v>
      </c>
      <c r="DP1404" s="14" t="s">
        <v>12</v>
      </c>
      <c r="DQ1404" s="14" t="s">
        <v>12</v>
      </c>
      <c r="DR1404" s="14" t="s">
        <v>12</v>
      </c>
      <c r="DS1404" s="14" t="s">
        <v>23</v>
      </c>
      <c r="DT1404" s="14" t="s">
        <v>23</v>
      </c>
      <c r="DU1404" s="14" t="s">
        <v>23</v>
      </c>
      <c r="DV1404" s="121" t="str">
        <f>+DV$7</f>
        <v>MAJ nov</v>
      </c>
      <c r="DW1404" s="122" t="str">
        <f>+DW$7</f>
        <v>MAJ nov</v>
      </c>
      <c r="DX1404" s="123" t="str">
        <f>+DX$7</f>
        <v>Prév.Rév.</v>
      </c>
      <c r="DZ1404" s="14" t="str">
        <f>+DZ$7</f>
        <v>Prév.</v>
      </c>
      <c r="EC1404" s="14" t="str">
        <f>+EC$7</f>
        <v>Prév.</v>
      </c>
      <c r="EF1404" s="14" t="str">
        <f>+EF$7</f>
        <v>Prév.</v>
      </c>
      <c r="EI1404" s="14" t="str">
        <f>+EI$7</f>
        <v>Prév.</v>
      </c>
      <c r="EL1404" s="14" t="str">
        <f>+EL$7</f>
        <v>Prév.</v>
      </c>
      <c r="EO1404" s="14" t="str">
        <f>+EO$7</f>
        <v>Prév.</v>
      </c>
    </row>
    <row r="1405" spans="1:145" ht="15.5" x14ac:dyDescent="0.35">
      <c r="A1405" s="27"/>
      <c r="B1405" s="27"/>
      <c r="C1405" s="27"/>
      <c r="D1405" s="27"/>
      <c r="E1405" s="56"/>
      <c r="F1405" s="56"/>
      <c r="G1405" s="56"/>
      <c r="I1405" s="27"/>
      <c r="J1405" s="27"/>
      <c r="L1405" s="27"/>
      <c r="N1405" s="27"/>
      <c r="O1405" s="27"/>
      <c r="P1405" s="27"/>
      <c r="Q1405" s="27"/>
      <c r="Y1405" s="56" t="s">
        <v>493</v>
      </c>
    </row>
    <row r="1406" spans="1:145" ht="15.5" x14ac:dyDescent="0.35">
      <c r="A1406" s="27"/>
      <c r="B1406" s="63"/>
      <c r="C1406" s="63"/>
      <c r="D1406" s="63"/>
      <c r="E1406" s="63"/>
      <c r="F1406" s="63"/>
      <c r="G1406" s="63"/>
      <c r="H1406" s="63"/>
      <c r="I1406" s="63"/>
      <c r="J1406" s="63"/>
      <c r="K1406" s="63"/>
      <c r="L1406" s="63"/>
      <c r="M1406" s="63"/>
      <c r="N1406" s="63"/>
      <c r="O1406" s="63"/>
      <c r="P1406" s="63"/>
      <c r="Q1406" s="63"/>
      <c r="R1406" s="63"/>
    </row>
    <row r="1407" spans="1:145" ht="15.5" x14ac:dyDescent="0.35">
      <c r="A1407" s="56" t="s">
        <v>481</v>
      </c>
      <c r="B1407" s="57">
        <f t="shared" ref="B1407:AA1412" si="1386">B1333*100/B2614</f>
        <v>45.727934898246104</v>
      </c>
      <c r="C1407" s="57">
        <f t="shared" si="1386"/>
        <v>47.77844822637546</v>
      </c>
      <c r="D1407" s="57">
        <f t="shared" si="1386"/>
        <v>35.30444578454393</v>
      </c>
      <c r="E1407" s="57">
        <f t="shared" si="1386"/>
        <v>42.129286666413194</v>
      </c>
      <c r="F1407" s="57">
        <f t="shared" si="1386"/>
        <v>49.666958845713104</v>
      </c>
      <c r="G1407" s="57">
        <f t="shared" si="1386"/>
        <v>43.595595351317534</v>
      </c>
      <c r="H1407" s="57">
        <f t="shared" si="1386"/>
        <v>31.427763467950776</v>
      </c>
      <c r="I1407" s="57">
        <f t="shared" si="1386"/>
        <v>34.031056992358508</v>
      </c>
      <c r="J1407" s="57">
        <f t="shared" si="1386"/>
        <v>41.443630879238967</v>
      </c>
      <c r="K1407" s="57">
        <f t="shared" si="1386"/>
        <v>38.101857479875449</v>
      </c>
      <c r="L1407" s="57">
        <f t="shared" si="1386"/>
        <v>47.826121802033661</v>
      </c>
      <c r="M1407" s="57">
        <f t="shared" si="1386"/>
        <v>53.394674114021711</v>
      </c>
      <c r="N1407" s="57">
        <f t="shared" si="1386"/>
        <v>36.975373555974912</v>
      </c>
      <c r="O1407" s="57">
        <f t="shared" si="1386"/>
        <v>41.470427593673904</v>
      </c>
      <c r="P1407" s="57">
        <f t="shared" si="1386"/>
        <v>44.684124454721832</v>
      </c>
      <c r="Q1407" s="57">
        <f t="shared" si="1386"/>
        <v>41.499603510992515</v>
      </c>
      <c r="R1407" s="57">
        <f t="shared" si="1386"/>
        <v>39.499996806788488</v>
      </c>
      <c r="S1407" s="57">
        <f t="shared" si="1386"/>
        <v>39.585699737508882</v>
      </c>
      <c r="T1407" s="57">
        <f t="shared" si="1386"/>
        <v>43.626903129501486</v>
      </c>
      <c r="U1407" s="57">
        <f t="shared" si="1386"/>
        <v>53.902179292452196</v>
      </c>
      <c r="V1407" s="57">
        <f t="shared" si="1386"/>
        <v>51.347911500931936</v>
      </c>
      <c r="W1407" s="57">
        <f t="shared" si="1386"/>
        <v>56.542811868571874</v>
      </c>
      <c r="X1407" s="58">
        <f t="shared" si="1386"/>
        <v>53.267335302755647</v>
      </c>
      <c r="Y1407" s="58">
        <f t="shared" si="1386"/>
        <v>46.403458287638848</v>
      </c>
      <c r="Z1407" s="57">
        <f t="shared" si="1386"/>
        <v>46.983707162926905</v>
      </c>
      <c r="AA1407" s="57">
        <f t="shared" si="1386"/>
        <v>46.363081263251225</v>
      </c>
      <c r="AB1407" s="57">
        <v>41.363599221067254</v>
      </c>
      <c r="AC1407" s="57">
        <v>44.425274390481178</v>
      </c>
      <c r="AD1407" s="57">
        <v>44.037472612261418</v>
      </c>
      <c r="AE1407" s="57">
        <f t="shared" ref="AE1407:AE1412" si="1387">AE1333*100/AE2614</f>
        <v>47.561218782522204</v>
      </c>
      <c r="AF1407" s="57">
        <v>50.2892478247376</v>
      </c>
      <c r="AG1407" s="57">
        <v>41.422029528200113</v>
      </c>
      <c r="AH1407" s="57">
        <v>40.320270250916728</v>
      </c>
      <c r="AI1407" s="57">
        <v>40.332939891230311</v>
      </c>
      <c r="AJ1407" s="58">
        <f t="shared" ref="AJ1407:AJ1412" si="1388">AJ1333*100/AJ2614</f>
        <v>46.833038789393576</v>
      </c>
      <c r="AK1407" s="58">
        <v>39.736369619010276</v>
      </c>
      <c r="AL1407" s="58">
        <v>36.869721941977311</v>
      </c>
      <c r="AM1407" s="58">
        <v>39.792474916818897</v>
      </c>
      <c r="AN1407" s="58">
        <v>39.850701243136101</v>
      </c>
      <c r="AO1407" s="58">
        <f t="shared" ref="AO1407:AO1412" si="1389">AO1333*100/AO2614</f>
        <v>44.724914090093733</v>
      </c>
      <c r="AP1407" s="58">
        <v>38.888106361429841</v>
      </c>
      <c r="AQ1407" s="58">
        <v>36.42778991534361</v>
      </c>
      <c r="AR1407" s="58">
        <v>35.199941041436738</v>
      </c>
      <c r="AS1407" s="58">
        <f t="shared" ref="AS1407:AS1412" si="1390">AS1333*100/AS2614</f>
        <v>41.830963902090055</v>
      </c>
      <c r="AT1407" s="58">
        <v>33.210698221533924</v>
      </c>
      <c r="AU1407" s="58">
        <v>28.287737454005814</v>
      </c>
      <c r="AV1407" s="58">
        <v>31.753592238373638</v>
      </c>
      <c r="AW1407" s="58">
        <v>30.436897645221762</v>
      </c>
      <c r="AX1407" s="58">
        <f t="shared" ref="AX1407:AX1412" si="1391">AX1333*100/AX2614</f>
        <v>37.370124196787131</v>
      </c>
      <c r="AY1407" s="58"/>
      <c r="AZ1407" s="58">
        <v>27.799461303181474</v>
      </c>
      <c r="BA1407" s="58">
        <v>26.450504151260578</v>
      </c>
      <c r="BB1407" s="58">
        <v>34.600740480803054</v>
      </c>
      <c r="BC1407" s="58">
        <v>34.818151660804837</v>
      </c>
      <c r="BD1407" s="58">
        <v>35.527814617346834</v>
      </c>
      <c r="BE1407" s="58">
        <v>35.626598127057356</v>
      </c>
      <c r="BF1407" s="58">
        <f t="shared" ref="BF1407:BF1412" si="1392">BF1333*100/BF2614</f>
        <v>36.947743035280652</v>
      </c>
      <c r="BG1407" s="58">
        <v>35.03321691843724</v>
      </c>
      <c r="BH1407" s="58">
        <v>35.880350510007048</v>
      </c>
      <c r="BI1407" s="58">
        <v>34.608856469861855</v>
      </c>
      <c r="BJ1407" s="58">
        <v>37.070357810525287</v>
      </c>
      <c r="BK1407" s="58">
        <v>35.132805221197408</v>
      </c>
      <c r="BL1407" s="58">
        <v>35.786519498706717</v>
      </c>
      <c r="BM1407" s="58">
        <v>36.997997346559195</v>
      </c>
      <c r="BN1407" s="58">
        <v>37.963550634127543</v>
      </c>
      <c r="BO1407" s="58">
        <f t="shared" ref="BO1407:BO1412" si="1393">BO1333*100/BO2614</f>
        <v>39.983775805294606</v>
      </c>
      <c r="BP1407" s="58">
        <v>40.11817792776165</v>
      </c>
      <c r="BQ1407" s="58">
        <v>36.800089100911499</v>
      </c>
      <c r="BR1407" s="58">
        <v>40.963709480936792</v>
      </c>
      <c r="BS1407" s="58">
        <v>44.516111107382088</v>
      </c>
      <c r="BT1407" s="58">
        <v>35.866848371802469</v>
      </c>
      <c r="BU1407" s="58">
        <v>37.762926679059774</v>
      </c>
      <c r="BV1407" s="58">
        <v>40.457373623752353</v>
      </c>
      <c r="BW1407" s="58">
        <v>40.619989567368421</v>
      </c>
      <c r="BX1407" s="58">
        <v>42.054160689076227</v>
      </c>
      <c r="BY1407" s="58">
        <v>44.473380458481593</v>
      </c>
      <c r="BZ1407" s="57">
        <v>40.132863968170774</v>
      </c>
      <c r="CA1407" s="58">
        <f t="shared" ref="CA1407:CA1412" si="1394">CA1333*100/CA2614</f>
        <v>50.727612148874961</v>
      </c>
      <c r="CB1407" s="58">
        <v>39.293420682868799</v>
      </c>
      <c r="CC1407" s="58">
        <v>39.248062384059821</v>
      </c>
      <c r="CD1407" s="58">
        <v>38.393369736958483</v>
      </c>
      <c r="CE1407" s="58">
        <v>35.089712419853576</v>
      </c>
      <c r="CF1407" s="58">
        <v>35.233406603475075</v>
      </c>
      <c r="CG1407" s="58">
        <v>33.293205335452114</v>
      </c>
      <c r="CH1407" s="58">
        <v>32.39901812742206</v>
      </c>
      <c r="CI1407" s="58">
        <v>33.145852560350342</v>
      </c>
      <c r="CJ1407" s="57">
        <v>28.834828502739256</v>
      </c>
      <c r="CK1407" s="57">
        <v>29.021944942713382</v>
      </c>
      <c r="CL1407" s="58">
        <f t="shared" ref="CL1407:CL1412" si="1395">CL1333*100/CL2614</f>
        <v>37.758403523004006</v>
      </c>
      <c r="CM1407" s="58">
        <v>29.614594575657041</v>
      </c>
      <c r="CN1407" s="58">
        <v>31.940309387764312</v>
      </c>
      <c r="CO1407" s="58">
        <v>31.940309387764312</v>
      </c>
      <c r="CP1407" s="58">
        <v>31.150695718077724</v>
      </c>
      <c r="CQ1407" s="58">
        <v>31.865367900359644</v>
      </c>
      <c r="CR1407" s="58">
        <v>30.774591900922047</v>
      </c>
      <c r="CS1407" s="58">
        <v>34.922515749964901</v>
      </c>
      <c r="CT1407" s="58">
        <v>32.719533665931031</v>
      </c>
      <c r="CU1407" s="58">
        <v>38.009663333902964</v>
      </c>
      <c r="CV1407" s="58">
        <v>29.45006460939549</v>
      </c>
      <c r="CW1407" s="58">
        <v>29.120693613938393</v>
      </c>
      <c r="CX1407" s="58">
        <v>29.71000437535308</v>
      </c>
      <c r="CY1407" s="58">
        <v>29.088771170791265</v>
      </c>
      <c r="CZ1407" s="58">
        <v>30.722164354230475</v>
      </c>
      <c r="DA1407" s="58">
        <f t="shared" ref="DA1407:DA1412" si="1396">DA1333*100/DA2614</f>
        <v>50.281078801781248</v>
      </c>
      <c r="DB1407" s="57">
        <v>42.586517591173127</v>
      </c>
      <c r="DC1407" s="57">
        <v>43.252059649453457</v>
      </c>
      <c r="DD1407" s="57">
        <v>44.387545220964249</v>
      </c>
      <c r="DE1407" s="57">
        <v>42.484365310915493</v>
      </c>
      <c r="DF1407" s="57">
        <v>43.801413644216801</v>
      </c>
      <c r="DG1407" s="57">
        <v>44.956191503667092</v>
      </c>
      <c r="DH1407" s="57">
        <v>44.848616714580096</v>
      </c>
      <c r="DI1407" s="57">
        <v>47.055014987576172</v>
      </c>
      <c r="DJ1407" s="57">
        <v>49.359541490493527</v>
      </c>
      <c r="DK1407" s="57">
        <v>45.139095574052668</v>
      </c>
      <c r="DL1407" s="57">
        <v>47.367333616258591</v>
      </c>
      <c r="DM1407" s="57">
        <v>49.322689227566059</v>
      </c>
      <c r="DN1407" s="59">
        <f t="shared" ref="DN1407:DN1412" si="1397">DN1333*100/DN2614</f>
        <v>53.641287411097636</v>
      </c>
      <c r="DO1407" s="57">
        <v>49.322689227566059</v>
      </c>
      <c r="DP1407" s="57">
        <v>46.644217109206124</v>
      </c>
      <c r="DQ1407" s="57">
        <v>46.396171498651263</v>
      </c>
      <c r="DR1407" s="57">
        <v>46.136274943801759</v>
      </c>
      <c r="DS1407" s="57">
        <v>50.986074795868078</v>
      </c>
      <c r="DT1407" s="57">
        <v>50.856069043460117</v>
      </c>
      <c r="DU1407" s="57">
        <v>49.286599192630412</v>
      </c>
      <c r="DV1407" s="60">
        <f t="shared" ref="DV1407:DX1412" si="1398">DV1333*100/DV2614</f>
        <v>50.207450793510581</v>
      </c>
      <c r="DW1407" s="61">
        <f t="shared" si="1398"/>
        <v>49.916498981520228</v>
      </c>
      <c r="DX1407" s="62">
        <f t="shared" si="1398"/>
        <v>52.064458506789165</v>
      </c>
      <c r="DZ1407" s="57">
        <f t="shared" ref="DZ1407:DZ1412" si="1399">DZ1333*100/DZ2614</f>
        <v>50.559496417293936</v>
      </c>
      <c r="EC1407" s="57">
        <f t="shared" ref="EC1407:EC1412" si="1400">EC1333*100/EC2614</f>
        <v>50.343156324244084</v>
      </c>
      <c r="EF1407" s="57">
        <f t="shared" ref="EF1407:EF1412" si="1401">EF1333*100/EF2614</f>
        <v>51.649342589635786</v>
      </c>
      <c r="EI1407" s="57">
        <f t="shared" ref="EI1407:EI1412" si="1402">EI1333*100/EI2614</f>
        <v>52.927493254743389</v>
      </c>
      <c r="EL1407" s="57">
        <f t="shared" ref="EL1407:EL1412" si="1403">EL1333*100/EL2614</f>
        <v>53.456563778724821</v>
      </c>
      <c r="EO1407" s="57">
        <f t="shared" ref="EO1407:EO1412" si="1404">EO1333*100/EO2614</f>
        <v>53.227730063797011</v>
      </c>
    </row>
    <row r="1408" spans="1:145" ht="15.5" x14ac:dyDescent="0.35">
      <c r="A1408" s="56" t="s">
        <v>482</v>
      </c>
      <c r="B1408" s="57">
        <f t="shared" si="1386"/>
        <v>70.998778016674663</v>
      </c>
      <c r="C1408" s="57">
        <f t="shared" si="1386"/>
        <v>62.330494361707188</v>
      </c>
      <c r="D1408" s="57">
        <f t="shared" si="1386"/>
        <v>55.564881651838171</v>
      </c>
      <c r="E1408" s="57">
        <f t="shared" si="1386"/>
        <v>56.925444596443235</v>
      </c>
      <c r="F1408" s="57">
        <f t="shared" si="1386"/>
        <v>68.16342262478318</v>
      </c>
      <c r="G1408" s="57">
        <f t="shared" si="1386"/>
        <v>59.13432835820894</v>
      </c>
      <c r="H1408" s="57">
        <f t="shared" si="1386"/>
        <v>31.173758865248228</v>
      </c>
      <c r="I1408" s="57">
        <f t="shared" si="1386"/>
        <v>25.315634218289084</v>
      </c>
      <c r="J1408" s="57">
        <f t="shared" si="1386"/>
        <v>36.574561403508774</v>
      </c>
      <c r="K1408" s="57">
        <f t="shared" si="1386"/>
        <v>47.020325203252035</v>
      </c>
      <c r="L1408" s="57">
        <f t="shared" si="1386"/>
        <v>52.183908045977013</v>
      </c>
      <c r="M1408" s="57">
        <f t="shared" si="1386"/>
        <v>54.048000000000002</v>
      </c>
      <c r="N1408" s="57">
        <f t="shared" si="1386"/>
        <v>58.257309002034845</v>
      </c>
      <c r="O1408" s="57">
        <f t="shared" si="1386"/>
        <v>65.62489267577287</v>
      </c>
      <c r="P1408" s="57">
        <f t="shared" si="1386"/>
        <v>65.160309630952796</v>
      </c>
      <c r="Q1408" s="57">
        <f t="shared" si="1386"/>
        <v>69.389030866691499</v>
      </c>
      <c r="R1408" s="57">
        <f t="shared" si="1386"/>
        <v>56.854122151408532</v>
      </c>
      <c r="S1408" s="57">
        <f t="shared" si="1386"/>
        <v>60.863560483995649</v>
      </c>
      <c r="T1408" s="57">
        <f t="shared" si="1386"/>
        <v>66.266937659274006</v>
      </c>
      <c r="U1408" s="57">
        <f t="shared" si="1386"/>
        <v>71.289261860302574</v>
      </c>
      <c r="V1408" s="57">
        <f t="shared" si="1386"/>
        <v>77.026276831976318</v>
      </c>
      <c r="W1408" s="57">
        <f t="shared" si="1386"/>
        <v>69.609700448578636</v>
      </c>
      <c r="X1408" s="58">
        <f t="shared" si="1386"/>
        <v>66.198743221322189</v>
      </c>
      <c r="Y1408" s="58">
        <f t="shared" si="1386"/>
        <v>54.561003483341331</v>
      </c>
      <c r="Z1408" s="57">
        <f t="shared" si="1386"/>
        <v>63.344287894968431</v>
      </c>
      <c r="AA1408" s="57">
        <f t="shared" si="1386"/>
        <v>63.725595851110853</v>
      </c>
      <c r="AB1408" s="57">
        <v>62.891685312764828</v>
      </c>
      <c r="AC1408" s="57">
        <v>64.823778166423651</v>
      </c>
      <c r="AD1408" s="57">
        <v>64.850811440973203</v>
      </c>
      <c r="AE1408" s="57">
        <f t="shared" si="1387"/>
        <v>64.949410563445653</v>
      </c>
      <c r="AF1408" s="57">
        <v>72.840016843764516</v>
      </c>
      <c r="AG1408" s="57">
        <v>65.347606161474715</v>
      </c>
      <c r="AH1408" s="57">
        <v>65.30668841075061</v>
      </c>
      <c r="AI1408" s="57">
        <v>65.508721533847705</v>
      </c>
      <c r="AJ1408" s="58">
        <f t="shared" si="1388"/>
        <v>50.248106555236362</v>
      </c>
      <c r="AK1408" s="58">
        <v>56.398772896134354</v>
      </c>
      <c r="AL1408" s="58">
        <v>55.486642072026285</v>
      </c>
      <c r="AM1408" s="58">
        <v>50.432552336922896</v>
      </c>
      <c r="AN1408" s="58">
        <v>50.745957987713034</v>
      </c>
      <c r="AO1408" s="58">
        <f t="shared" si="1389"/>
        <v>71.014677728142942</v>
      </c>
      <c r="AP1408" s="58">
        <v>59.135663353558506</v>
      </c>
      <c r="AQ1408" s="58">
        <v>58.547336488138924</v>
      </c>
      <c r="AR1408" s="58">
        <v>60.604745349721497</v>
      </c>
      <c r="AS1408" s="58">
        <f t="shared" si="1390"/>
        <v>68.227935888215342</v>
      </c>
      <c r="AT1408" s="58">
        <v>60.957822289815269</v>
      </c>
      <c r="AU1408" s="58">
        <v>61.769865415011189</v>
      </c>
      <c r="AV1408" s="58">
        <v>62.403341389427872</v>
      </c>
      <c r="AW1408" s="58">
        <v>59.183380687032873</v>
      </c>
      <c r="AX1408" s="58">
        <f t="shared" si="1391"/>
        <v>53.721602655036037</v>
      </c>
      <c r="AY1408" s="58"/>
      <c r="AZ1408" s="58">
        <v>46.772275145002467</v>
      </c>
      <c r="BA1408" s="58">
        <v>45.490596016952843</v>
      </c>
      <c r="BB1408" s="58">
        <v>51.947786259933721</v>
      </c>
      <c r="BC1408" s="58">
        <v>51.242700145919976</v>
      </c>
      <c r="BD1408" s="58">
        <v>52.30052098630734</v>
      </c>
      <c r="BE1408" s="58">
        <v>52.30052098630734</v>
      </c>
      <c r="BF1408" s="58">
        <f t="shared" si="1392"/>
        <v>50.031250781269527</v>
      </c>
      <c r="BG1408" s="58">
        <v>57.009734728610766</v>
      </c>
      <c r="BH1408" s="58">
        <v>54.814505569724325</v>
      </c>
      <c r="BI1408" s="58">
        <v>51.906611089884976</v>
      </c>
      <c r="BJ1408" s="58">
        <v>77.336380084685075</v>
      </c>
      <c r="BK1408" s="58">
        <v>46.695737541295451</v>
      </c>
      <c r="BL1408" s="58">
        <v>53.594195947271587</v>
      </c>
      <c r="BM1408" s="58">
        <v>42.171735643384068</v>
      </c>
      <c r="BN1408" s="58">
        <v>48.474938563440467</v>
      </c>
      <c r="BO1408" s="58">
        <f t="shared" si="1393"/>
        <v>54.929101959155432</v>
      </c>
      <c r="BP1408" s="58">
        <v>54.704842497014219</v>
      </c>
      <c r="BQ1408" s="58">
        <v>40.619676498861772</v>
      </c>
      <c r="BR1408" s="58">
        <v>29.431775506615256</v>
      </c>
      <c r="BS1408" s="58">
        <v>29.431775506615256</v>
      </c>
      <c r="BT1408" s="58">
        <v>48.150228503327568</v>
      </c>
      <c r="BU1408" s="58">
        <v>46.655072813116313</v>
      </c>
      <c r="BV1408" s="58">
        <v>34.135236847374095</v>
      </c>
      <c r="BW1408" s="58">
        <v>55.248331597819131</v>
      </c>
      <c r="BX1408" s="58">
        <v>57.691858066378451</v>
      </c>
      <c r="BY1408" s="58">
        <v>78.586291432054196</v>
      </c>
      <c r="BZ1408" s="57">
        <v>59.521265656694311</v>
      </c>
      <c r="CA1408" s="58">
        <f t="shared" si="1394"/>
        <v>63.62126113874956</v>
      </c>
      <c r="CB1408" s="58">
        <v>54.114110867714707</v>
      </c>
      <c r="CC1408" s="58">
        <v>53.489024109479473</v>
      </c>
      <c r="CD1408" s="58">
        <v>61.534961691793356</v>
      </c>
      <c r="CE1408" s="58">
        <v>68.501406136299551</v>
      </c>
      <c r="CF1408" s="58">
        <v>73.242545838676705</v>
      </c>
      <c r="CG1408" s="58">
        <v>68.9840972282921</v>
      </c>
      <c r="CH1408" s="58">
        <v>78.186332879292465</v>
      </c>
      <c r="CI1408" s="58">
        <v>76.862979136466208</v>
      </c>
      <c r="CJ1408" s="57">
        <v>48.826687759303589</v>
      </c>
      <c r="CK1408" s="57">
        <v>43.419553573460369</v>
      </c>
      <c r="CL1408" s="58">
        <f t="shared" si="1395"/>
        <v>77.748591788833664</v>
      </c>
      <c r="CM1408" s="58">
        <v>49.136349682505106</v>
      </c>
      <c r="CN1408" s="58">
        <v>56.509581782453317</v>
      </c>
      <c r="CO1408" s="58">
        <v>56.509581782453317</v>
      </c>
      <c r="CP1408" s="58">
        <v>59.506498262401799</v>
      </c>
      <c r="CQ1408" s="58">
        <v>56.504501376330914</v>
      </c>
      <c r="CR1408" s="58">
        <v>54.434127773739412</v>
      </c>
      <c r="CS1408" s="58">
        <v>61.832534535948035</v>
      </c>
      <c r="CT1408" s="58">
        <v>60.374947312785892</v>
      </c>
      <c r="CU1408" s="58">
        <v>57.278810205237349</v>
      </c>
      <c r="CV1408" s="58">
        <v>33.647631872454902</v>
      </c>
      <c r="CW1408" s="58">
        <v>32.894431691251896</v>
      </c>
      <c r="CX1408" s="58">
        <v>32.528930467351138</v>
      </c>
      <c r="CY1408" s="58">
        <v>32.325785473869139</v>
      </c>
      <c r="CZ1408" s="58">
        <v>31.602140740708872</v>
      </c>
      <c r="DA1408" s="58">
        <f t="shared" si="1396"/>
        <v>81.986804967834829</v>
      </c>
      <c r="DB1408" s="57">
        <v>52.559957559355013</v>
      </c>
      <c r="DC1408" s="57">
        <v>51.07256350917018</v>
      </c>
      <c r="DD1408" s="57">
        <v>51.07256350917018</v>
      </c>
      <c r="DE1408" s="57">
        <v>53.549853478481019</v>
      </c>
      <c r="DF1408" s="57">
        <v>52.661140387700144</v>
      </c>
      <c r="DG1408" s="57">
        <v>52.085854445261475</v>
      </c>
      <c r="DH1408" s="57">
        <v>88.530143733048405</v>
      </c>
      <c r="DI1408" s="57">
        <v>85.656734925508658</v>
      </c>
      <c r="DJ1408" s="57">
        <v>82.982054141236105</v>
      </c>
      <c r="DK1408" s="57">
        <v>86.815182490910047</v>
      </c>
      <c r="DL1408" s="57">
        <v>84.701879821251595</v>
      </c>
      <c r="DM1408" s="57">
        <v>82.495613601638865</v>
      </c>
      <c r="DN1408" s="59">
        <f t="shared" si="1397"/>
        <v>105.89870728285575</v>
      </c>
      <c r="DO1408" s="57">
        <v>82.495613601638865</v>
      </c>
      <c r="DP1408" s="57">
        <v>96.088306670543588</v>
      </c>
      <c r="DQ1408" s="57">
        <v>92.574293323573286</v>
      </c>
      <c r="DR1408" s="57">
        <v>89.159753532050914</v>
      </c>
      <c r="DS1408" s="57">
        <v>105.76757813500917</v>
      </c>
      <c r="DT1408" s="57">
        <v>104.37422083819604</v>
      </c>
      <c r="DU1408" s="57">
        <v>99.648073394967653</v>
      </c>
      <c r="DV1408" s="60">
        <f t="shared" si="1398"/>
        <v>96.818219949168139</v>
      </c>
      <c r="DW1408" s="61">
        <f t="shared" si="1398"/>
        <v>96.007218533088519</v>
      </c>
      <c r="DX1408" s="62">
        <f t="shared" si="1398"/>
        <v>94.39830523766831</v>
      </c>
      <c r="DZ1408" s="57">
        <f t="shared" si="1399"/>
        <v>88.438869096368933</v>
      </c>
      <c r="EC1408" s="57">
        <f t="shared" si="1400"/>
        <v>101.17100257001334</v>
      </c>
      <c r="EF1408" s="57">
        <f t="shared" si="1401"/>
        <v>117.56448621076474</v>
      </c>
      <c r="EI1408" s="57">
        <f t="shared" si="1402"/>
        <v>118.25198071462249</v>
      </c>
      <c r="EL1408" s="57">
        <f t="shared" si="1403"/>
        <v>111.42658886345562</v>
      </c>
      <c r="EO1408" s="57">
        <f t="shared" si="1404"/>
        <v>111.98065224779553</v>
      </c>
    </row>
    <row r="1409" spans="1:145" ht="15.5" x14ac:dyDescent="0.35">
      <c r="A1409" s="56" t="s">
        <v>483</v>
      </c>
      <c r="B1409" s="57">
        <f t="shared" si="1386"/>
        <v>28.259683679482876</v>
      </c>
      <c r="C1409" s="57">
        <f t="shared" si="1386"/>
        <v>31.537049608941569</v>
      </c>
      <c r="D1409" s="57">
        <f t="shared" si="1386"/>
        <v>39.455150139496368</v>
      </c>
      <c r="E1409" s="57">
        <f t="shared" si="1386"/>
        <v>53.591933286104982</v>
      </c>
      <c r="F1409" s="57">
        <f t="shared" si="1386"/>
        <v>57.695805167644451</v>
      </c>
      <c r="G1409" s="57">
        <f t="shared" si="1386"/>
        <v>44.954859851347997</v>
      </c>
      <c r="H1409" s="57">
        <f t="shared" si="1386"/>
        <v>26.184109630551273</v>
      </c>
      <c r="I1409" s="57">
        <f t="shared" si="1386"/>
        <v>42.68577889220176</v>
      </c>
      <c r="J1409" s="57">
        <f t="shared" si="1386"/>
        <v>38.427042249541181</v>
      </c>
      <c r="K1409" s="57">
        <f t="shared" si="1386"/>
        <v>42.004187189313136</v>
      </c>
      <c r="L1409" s="57">
        <f t="shared" si="1386"/>
        <v>50.755566131921988</v>
      </c>
      <c r="M1409" s="57">
        <f t="shared" si="1386"/>
        <v>37.575047186150961</v>
      </c>
      <c r="N1409" s="57">
        <f t="shared" si="1386"/>
        <v>39.373835952965756</v>
      </c>
      <c r="O1409" s="57">
        <f t="shared" si="1386"/>
        <v>35.151250846854488</v>
      </c>
      <c r="P1409" s="57">
        <f t="shared" si="1386"/>
        <v>41.809288648409456</v>
      </c>
      <c r="Q1409" s="57">
        <f t="shared" si="1386"/>
        <v>39.638967147173979</v>
      </c>
      <c r="R1409" s="57">
        <f t="shared" si="1386"/>
        <v>46.411741077146047</v>
      </c>
      <c r="S1409" s="57">
        <f t="shared" si="1386"/>
        <v>43.119369016528942</v>
      </c>
      <c r="T1409" s="57">
        <f t="shared" si="1386"/>
        <v>57.568750401838479</v>
      </c>
      <c r="U1409" s="57">
        <f t="shared" si="1386"/>
        <v>69.549400744010498</v>
      </c>
      <c r="V1409" s="57">
        <f t="shared" si="1386"/>
        <v>66.307378599329439</v>
      </c>
      <c r="W1409" s="57">
        <f t="shared" si="1386"/>
        <v>80.490545325725193</v>
      </c>
      <c r="X1409" s="58">
        <f t="shared" si="1386"/>
        <v>54.074981582445538</v>
      </c>
      <c r="Y1409" s="58">
        <f t="shared" si="1386"/>
        <v>65.302276084407438</v>
      </c>
      <c r="Z1409" s="57">
        <f t="shared" si="1386"/>
        <v>60.332489176303909</v>
      </c>
      <c r="AA1409" s="57">
        <f t="shared" si="1386"/>
        <v>52.283807058464767</v>
      </c>
      <c r="AB1409" s="57">
        <v>55.124536487451763</v>
      </c>
      <c r="AC1409" s="57">
        <v>64.817738114587755</v>
      </c>
      <c r="AD1409" s="57">
        <v>64.491255557764859</v>
      </c>
      <c r="AE1409" s="57">
        <f t="shared" si="1387"/>
        <v>62.534599506172583</v>
      </c>
      <c r="AF1409" s="57">
        <v>60.580140004825068</v>
      </c>
      <c r="AG1409" s="57">
        <v>51.93022348620034</v>
      </c>
      <c r="AH1409" s="57">
        <v>49.043108538879842</v>
      </c>
      <c r="AI1409" s="57">
        <v>49.129524897657092</v>
      </c>
      <c r="AJ1409" s="58">
        <f t="shared" si="1388"/>
        <v>75.159277534308771</v>
      </c>
      <c r="AK1409" s="58">
        <v>50.640641605406202</v>
      </c>
      <c r="AL1409" s="58">
        <v>44.5026845871839</v>
      </c>
      <c r="AM1409" s="58">
        <v>43.847895120213842</v>
      </c>
      <c r="AN1409" s="58">
        <v>43.86148789890138</v>
      </c>
      <c r="AO1409" s="58">
        <f t="shared" si="1389"/>
        <v>52.398800599700152</v>
      </c>
      <c r="AP1409" s="58">
        <v>39.305074031609102</v>
      </c>
      <c r="AQ1409" s="58">
        <v>27.334004477868266</v>
      </c>
      <c r="AR1409" s="58">
        <v>24.336377973502799</v>
      </c>
      <c r="AS1409" s="58">
        <f t="shared" si="1390"/>
        <v>88.753645239000903</v>
      </c>
      <c r="AT1409" s="58">
        <v>17.497558652502033</v>
      </c>
      <c r="AU1409" s="58">
        <v>13.564511885794307</v>
      </c>
      <c r="AV1409" s="58">
        <v>17.472509473550055</v>
      </c>
      <c r="AW1409" s="58">
        <v>15.516171537119787</v>
      </c>
      <c r="AX1409" s="58">
        <f t="shared" si="1391"/>
        <v>45.098299681190227</v>
      </c>
      <c r="AY1409" s="58"/>
      <c r="AZ1409" s="58">
        <v>20.08924877666816</v>
      </c>
      <c r="BA1409" s="58">
        <v>15.784876150846483</v>
      </c>
      <c r="BB1409" s="58">
        <v>34.486242268382973</v>
      </c>
      <c r="BC1409" s="58">
        <v>37.72353869390016</v>
      </c>
      <c r="BD1409" s="58">
        <v>34.577933479481125</v>
      </c>
      <c r="BE1409" s="58">
        <v>35.576640817659765</v>
      </c>
      <c r="BF1409" s="58">
        <f t="shared" si="1392"/>
        <v>40.632787609223676</v>
      </c>
      <c r="BG1409" s="58">
        <v>32.679074034742271</v>
      </c>
      <c r="BH1409" s="58">
        <v>38.90045846601479</v>
      </c>
      <c r="BI1409" s="58">
        <v>35.938805706298147</v>
      </c>
      <c r="BJ1409" s="58">
        <v>37.75370985220264</v>
      </c>
      <c r="BK1409" s="58">
        <v>35.171062792029559</v>
      </c>
      <c r="BL1409" s="58">
        <v>35.804815223443974</v>
      </c>
      <c r="BM1409" s="58">
        <v>38.276057333081937</v>
      </c>
      <c r="BN1409" s="58">
        <v>39.497027983194293</v>
      </c>
      <c r="BO1409" s="58">
        <f t="shared" si="1393"/>
        <v>45.860481586402273</v>
      </c>
      <c r="BP1409" s="58">
        <v>35.473157228601941</v>
      </c>
      <c r="BQ1409" s="58">
        <v>35.473157228601941</v>
      </c>
      <c r="BR1409" s="58">
        <v>35.341190742638837</v>
      </c>
      <c r="BS1409" s="58">
        <v>35.376483011727039</v>
      </c>
      <c r="BT1409" s="58">
        <v>28.035058387142858</v>
      </c>
      <c r="BU1409" s="58">
        <v>30.444634075313406</v>
      </c>
      <c r="BV1409" s="58">
        <v>30.809400684308873</v>
      </c>
      <c r="BW1409" s="58">
        <v>29.896609284642757</v>
      </c>
      <c r="BX1409" s="58">
        <v>31.973256025861414</v>
      </c>
      <c r="BY1409" s="58">
        <v>35.131747672574463</v>
      </c>
      <c r="BZ1409" s="57">
        <v>30.247310537460262</v>
      </c>
      <c r="CA1409" s="58">
        <f t="shared" si="1394"/>
        <v>73.022994952327522</v>
      </c>
      <c r="CB1409" s="58">
        <v>37.573188741121925</v>
      </c>
      <c r="CC1409" s="58">
        <v>37.573188741121925</v>
      </c>
      <c r="CD1409" s="58">
        <v>36.15844192177267</v>
      </c>
      <c r="CE1409" s="58">
        <v>31.074329199797877</v>
      </c>
      <c r="CF1409" s="58">
        <v>31.074329199797877</v>
      </c>
      <c r="CG1409" s="58">
        <v>28.620036207114349</v>
      </c>
      <c r="CH1409" s="58">
        <v>27.71307937232363</v>
      </c>
      <c r="CI1409" s="58">
        <v>29.169318946330606</v>
      </c>
      <c r="CJ1409" s="57">
        <v>27.767608405668085</v>
      </c>
      <c r="CK1409" s="57">
        <v>29.962907072056517</v>
      </c>
      <c r="CL1409" s="58">
        <f t="shared" si="1395"/>
        <v>38.754312284385776</v>
      </c>
      <c r="CM1409" s="58">
        <v>29.490714878783734</v>
      </c>
      <c r="CN1409" s="58">
        <v>33.052340781143116</v>
      </c>
      <c r="CO1409" s="58">
        <v>33.052340781143116</v>
      </c>
      <c r="CP1409" s="58">
        <v>32.516564403238291</v>
      </c>
      <c r="CQ1409" s="58">
        <v>32.427724138021148</v>
      </c>
      <c r="CR1409" s="58">
        <v>32.776942530158962</v>
      </c>
      <c r="CS1409" s="58">
        <v>39.717703873702348</v>
      </c>
      <c r="CT1409" s="58">
        <v>32.862298245904022</v>
      </c>
      <c r="CU1409" s="58">
        <v>43.93414968442854</v>
      </c>
      <c r="CV1409" s="58">
        <v>33.38152339785097</v>
      </c>
      <c r="CW1409" s="58">
        <v>33.659098340379515</v>
      </c>
      <c r="CX1409" s="58">
        <v>33.172824737772203</v>
      </c>
      <c r="CY1409" s="58">
        <v>33.279119277571489</v>
      </c>
      <c r="CZ1409" s="58">
        <v>33.866001320579045</v>
      </c>
      <c r="DA1409" s="58">
        <f t="shared" si="1396"/>
        <v>49.671600931470643</v>
      </c>
      <c r="DB1409" s="57">
        <v>46.162176521500655</v>
      </c>
      <c r="DC1409" s="57">
        <v>46.159517922985778</v>
      </c>
      <c r="DD1409" s="57">
        <v>46.156032040829579</v>
      </c>
      <c r="DE1409" s="57">
        <v>43.210029788475012</v>
      </c>
      <c r="DF1409" s="57">
        <v>43.200137453601158</v>
      </c>
      <c r="DG1409" s="57">
        <v>43.187117862871901</v>
      </c>
      <c r="DH1409" s="57">
        <v>43.240334517035052</v>
      </c>
      <c r="DI1409" s="57">
        <v>43.239903887953787</v>
      </c>
      <c r="DJ1409" s="57">
        <v>43.229000808029781</v>
      </c>
      <c r="DK1409" s="57">
        <v>43.239795704654902</v>
      </c>
      <c r="DL1409" s="57">
        <v>43.244084306075017</v>
      </c>
      <c r="DM1409" s="57">
        <v>43.229000808029781</v>
      </c>
      <c r="DN1409" s="59">
        <f t="shared" si="1397"/>
        <v>44.696874099472346</v>
      </c>
      <c r="DO1409" s="57">
        <v>43.229000808029781</v>
      </c>
      <c r="DP1409" s="57">
        <v>38.737701576486671</v>
      </c>
      <c r="DQ1409" s="57">
        <v>38.734539434163324</v>
      </c>
      <c r="DR1409" s="57">
        <v>38.734312302725151</v>
      </c>
      <c r="DS1409" s="57">
        <v>44.687249092653694</v>
      </c>
      <c r="DT1409" s="57">
        <v>44.68758783642069</v>
      </c>
      <c r="DU1409" s="57">
        <v>42.330229021909048</v>
      </c>
      <c r="DV1409" s="60">
        <f t="shared" si="1398"/>
        <v>42.312800405155173</v>
      </c>
      <c r="DW1409" s="61">
        <f t="shared" si="1398"/>
        <v>42.921705360894919</v>
      </c>
      <c r="DX1409" s="62">
        <f t="shared" si="1398"/>
        <v>44.508202847009329</v>
      </c>
      <c r="DZ1409" s="57">
        <f t="shared" si="1399"/>
        <v>43.076338628724024</v>
      </c>
      <c r="EC1409" s="57">
        <f t="shared" si="1400"/>
        <v>41.197948163157591</v>
      </c>
      <c r="EF1409" s="57">
        <f t="shared" si="1401"/>
        <v>40.429658819788969</v>
      </c>
      <c r="EI1409" s="57">
        <f t="shared" si="1402"/>
        <v>39.283927939938195</v>
      </c>
      <c r="EL1409" s="57">
        <f t="shared" si="1403"/>
        <v>37.930405654267808</v>
      </c>
      <c r="EO1409" s="57">
        <f t="shared" si="1404"/>
        <v>36.295748984027746</v>
      </c>
    </row>
    <row r="1410" spans="1:145" ht="15.5" x14ac:dyDescent="0.35">
      <c r="A1410" s="56" t="s">
        <v>484</v>
      </c>
      <c r="B1410" s="57">
        <f t="shared" si="1386"/>
        <v>25.193344269978908</v>
      </c>
      <c r="C1410" s="57">
        <f t="shared" si="1386"/>
        <v>35.748560460652591</v>
      </c>
      <c r="D1410" s="57">
        <f t="shared" si="1386"/>
        <v>17.498713329902213</v>
      </c>
      <c r="E1410" s="57">
        <f t="shared" si="1386"/>
        <v>28.535056795926355</v>
      </c>
      <c r="F1410" s="57">
        <f t="shared" si="1386"/>
        <v>36.665708418891178</v>
      </c>
      <c r="G1410" s="57">
        <f t="shared" si="1386"/>
        <v>35.091173184357537</v>
      </c>
      <c r="H1410" s="57">
        <f t="shared" si="1386"/>
        <v>33.979697624190067</v>
      </c>
      <c r="I1410" s="57">
        <f t="shared" si="1386"/>
        <v>34.464835048265613</v>
      </c>
      <c r="J1410" s="57">
        <f t="shared" si="1386"/>
        <v>44.614764017749096</v>
      </c>
      <c r="K1410" s="57">
        <f t="shared" si="1386"/>
        <v>34.830153559795249</v>
      </c>
      <c r="L1410" s="57">
        <f t="shared" si="1386"/>
        <v>50.259577124132001</v>
      </c>
      <c r="M1410" s="57">
        <f t="shared" si="1386"/>
        <v>68.681999724555865</v>
      </c>
      <c r="N1410" s="57">
        <f t="shared" si="1386"/>
        <v>33.904517547878669</v>
      </c>
      <c r="O1410" s="57">
        <f t="shared" si="1386"/>
        <v>46.658954240879666</v>
      </c>
      <c r="P1410" s="57">
        <f t="shared" si="1386"/>
        <v>52.47786993796614</v>
      </c>
      <c r="Q1410" s="57">
        <f t="shared" si="1386"/>
        <v>43.195313533461075</v>
      </c>
      <c r="R1410" s="57">
        <f t="shared" si="1386"/>
        <v>38.719109981884934</v>
      </c>
      <c r="S1410" s="57">
        <f t="shared" si="1386"/>
        <v>36.35751761306701</v>
      </c>
      <c r="T1410" s="57">
        <f t="shared" si="1386"/>
        <v>36.330739539687769</v>
      </c>
      <c r="U1410" s="57">
        <f t="shared" si="1386"/>
        <v>38.158147704799163</v>
      </c>
      <c r="V1410" s="57">
        <f t="shared" si="1386"/>
        <v>34.904894782479651</v>
      </c>
      <c r="W1410" s="57">
        <f t="shared" si="1386"/>
        <v>43.373794378980946</v>
      </c>
      <c r="X1410" s="58">
        <f t="shared" si="1386"/>
        <v>41.630247472874366</v>
      </c>
      <c r="Y1410" s="58">
        <f t="shared" si="1386"/>
        <v>30.023474907967486</v>
      </c>
      <c r="Z1410" s="57">
        <f t="shared" si="1386"/>
        <v>31.083642026844462</v>
      </c>
      <c r="AA1410" s="57">
        <f t="shared" si="1386"/>
        <v>35.485228574175103</v>
      </c>
      <c r="AB1410" s="57">
        <v>34.414410222232483</v>
      </c>
      <c r="AC1410" s="57">
        <v>37.1363950523507</v>
      </c>
      <c r="AD1410" s="57">
        <v>37.163530798025029</v>
      </c>
      <c r="AE1410" s="57">
        <f t="shared" si="1387"/>
        <v>31.792536120151919</v>
      </c>
      <c r="AF1410" s="57">
        <v>36.166507340732103</v>
      </c>
      <c r="AG1410" s="57">
        <v>35.842453502356101</v>
      </c>
      <c r="AH1410" s="57">
        <v>35.80366478139554</v>
      </c>
      <c r="AI1410" s="57">
        <v>35.876726556150402</v>
      </c>
      <c r="AJ1410" s="58">
        <f t="shared" si="1388"/>
        <v>27.547677675993913</v>
      </c>
      <c r="AK1410" s="58">
        <v>30.605154061038057</v>
      </c>
      <c r="AL1410" s="58">
        <v>27.887712234299563</v>
      </c>
      <c r="AM1410" s="58">
        <v>27.887712234299556</v>
      </c>
      <c r="AN1410" s="58">
        <v>27.887712234299556</v>
      </c>
      <c r="AO1410" s="58">
        <f t="shared" si="1389"/>
        <v>24.287267149269802</v>
      </c>
      <c r="AP1410" s="58">
        <v>30.638989139210274</v>
      </c>
      <c r="AQ1410" s="58">
        <v>26.670502668330464</v>
      </c>
      <c r="AR1410" s="58">
        <v>25.352013536634225</v>
      </c>
      <c r="AS1410" s="58">
        <f t="shared" si="1390"/>
        <v>20.776985339825266</v>
      </c>
      <c r="AT1410" s="58">
        <v>20.581756007587821</v>
      </c>
      <c r="AU1410" s="58">
        <v>20.799579663980836</v>
      </c>
      <c r="AV1410" s="58">
        <v>27.214958026431912</v>
      </c>
      <c r="AW1410" s="58">
        <v>27.214958026431912</v>
      </c>
      <c r="AX1410" s="58">
        <f t="shared" si="1391"/>
        <v>25.354626335079804</v>
      </c>
      <c r="AY1410" s="58"/>
      <c r="AZ1410" s="58">
        <v>24.022752257359645</v>
      </c>
      <c r="BA1410" s="58">
        <v>24.443147180538471</v>
      </c>
      <c r="BB1410" s="58">
        <v>25.134578683286566</v>
      </c>
      <c r="BC1410" s="58">
        <v>25.512319613277988</v>
      </c>
      <c r="BD1410" s="58">
        <v>25.666701914962527</v>
      </c>
      <c r="BE1410" s="58">
        <v>25.247779848704962</v>
      </c>
      <c r="BF1410" s="58">
        <f t="shared" si="1392"/>
        <v>20.750778533246425</v>
      </c>
      <c r="BG1410" s="58">
        <v>23.292881624609112</v>
      </c>
      <c r="BH1410" s="58">
        <v>24.323759522967258</v>
      </c>
      <c r="BI1410" s="58">
        <v>22.359547256842816</v>
      </c>
      <c r="BJ1410" s="58">
        <v>23.200352212237398</v>
      </c>
      <c r="BK1410" s="58">
        <v>22.889465846558867</v>
      </c>
      <c r="BL1410" s="58">
        <v>22.851190113415331</v>
      </c>
      <c r="BM1410" s="58">
        <v>25.875510332405184</v>
      </c>
      <c r="BN1410" s="58">
        <v>26.595965117070492</v>
      </c>
      <c r="BO1410" s="58">
        <f t="shared" si="1393"/>
        <v>26.282886167740376</v>
      </c>
      <c r="BP1410" s="58">
        <v>30.410701461147948</v>
      </c>
      <c r="BQ1410" s="58">
        <v>23.292881624609112</v>
      </c>
      <c r="BR1410" s="58">
        <v>57.689961814217185</v>
      </c>
      <c r="BS1410" s="58">
        <v>57.689961814217185</v>
      </c>
      <c r="BT1410" s="58">
        <v>29.781890301576588</v>
      </c>
      <c r="BU1410" s="58">
        <v>32.638055255389268</v>
      </c>
      <c r="BV1410" s="58">
        <v>49.106482483083887</v>
      </c>
      <c r="BW1410" s="58">
        <v>28.946984619092419</v>
      </c>
      <c r="BX1410" s="58">
        <v>29.781455880876734</v>
      </c>
      <c r="BY1410" s="58">
        <v>31.189882693424263</v>
      </c>
      <c r="BZ1410" s="57">
        <v>21.957854249354092</v>
      </c>
      <c r="CA1410" s="58">
        <f t="shared" si="1394"/>
        <v>32.854101486644417</v>
      </c>
      <c r="CB1410" s="58">
        <v>26.346649654653987</v>
      </c>
      <c r="CC1410" s="58">
        <v>26.346649654653987</v>
      </c>
      <c r="CD1410" s="58">
        <v>26.491592690258905</v>
      </c>
      <c r="CE1410" s="58">
        <v>21.614804699888097</v>
      </c>
      <c r="CF1410" s="58">
        <v>21.614804699888097</v>
      </c>
      <c r="CG1410" s="58">
        <v>18.419542707930425</v>
      </c>
      <c r="CH1410" s="58">
        <v>21.737076499951783</v>
      </c>
      <c r="CI1410" s="58">
        <v>21.496424331261601</v>
      </c>
      <c r="CJ1410" s="57">
        <v>16.594134764206192</v>
      </c>
      <c r="CK1410" s="57">
        <v>17.12850950216113</v>
      </c>
      <c r="CL1410" s="58">
        <f t="shared" si="1395"/>
        <v>21.404962138026924</v>
      </c>
      <c r="CM1410" s="58">
        <v>19.562744054774388</v>
      </c>
      <c r="CN1410" s="58">
        <v>18.358171653840511</v>
      </c>
      <c r="CO1410" s="58">
        <v>18.358171653840511</v>
      </c>
      <c r="CP1410" s="58">
        <v>17.871177925332574</v>
      </c>
      <c r="CQ1410" s="58">
        <v>18.359160450997297</v>
      </c>
      <c r="CR1410" s="58">
        <v>18.899884375406739</v>
      </c>
      <c r="CS1410" s="58">
        <v>19.620893712286133</v>
      </c>
      <c r="CT1410" s="58">
        <v>17.438658502580882</v>
      </c>
      <c r="CU1410" s="58">
        <v>20.776462940636769</v>
      </c>
      <c r="CV1410" s="58">
        <v>19.534046936402504</v>
      </c>
      <c r="CW1410" s="58">
        <v>17.511120374559646</v>
      </c>
      <c r="CX1410" s="58">
        <v>19.429309712508843</v>
      </c>
      <c r="CY1410" s="58">
        <v>17.468457910966382</v>
      </c>
      <c r="CZ1410" s="58">
        <v>20.841351331610767</v>
      </c>
      <c r="DA1410" s="58">
        <f t="shared" si="1396"/>
        <v>28.664727019706696</v>
      </c>
      <c r="DB1410" s="57">
        <v>23.588743447788211</v>
      </c>
      <c r="DC1410" s="57">
        <v>23.633173766199175</v>
      </c>
      <c r="DD1410" s="57">
        <v>23.690550526994635</v>
      </c>
      <c r="DE1410" s="57">
        <v>23.622338349765823</v>
      </c>
      <c r="DF1410" s="57">
        <v>23.675141231201621</v>
      </c>
      <c r="DG1410" s="57">
        <v>23.746495136342283</v>
      </c>
      <c r="DH1410" s="57">
        <v>23.608503758315841</v>
      </c>
      <c r="DI1410" s="57">
        <v>23.658189427131799</v>
      </c>
      <c r="DJ1410" s="57">
        <v>23.723243204164135</v>
      </c>
      <c r="DK1410" s="57">
        <v>23.608411602388735</v>
      </c>
      <c r="DL1410" s="57">
        <v>23.65808507063387</v>
      </c>
      <c r="DM1410" s="57">
        <v>23.723122870687885</v>
      </c>
      <c r="DN1410" s="59">
        <f t="shared" si="1397"/>
        <v>35.479045709261975</v>
      </c>
      <c r="DO1410" s="57">
        <v>23.723122870687885</v>
      </c>
      <c r="DP1410" s="57">
        <v>31.762991069300593</v>
      </c>
      <c r="DQ1410" s="57">
        <v>31.746339171074577</v>
      </c>
      <c r="DR1410" s="57">
        <v>31.748460446317353</v>
      </c>
      <c r="DS1410" s="57">
        <v>32.133005328565197</v>
      </c>
      <c r="DT1410" s="57">
        <v>32.116679603389322</v>
      </c>
      <c r="DU1410" s="57">
        <v>32.114692145435214</v>
      </c>
      <c r="DV1410" s="60">
        <f t="shared" si="1398"/>
        <v>32.489891713724134</v>
      </c>
      <c r="DW1410" s="61">
        <f t="shared" si="1398"/>
        <v>32.287235205591948</v>
      </c>
      <c r="DX1410" s="62">
        <f t="shared" si="1398"/>
        <v>36.082737926881798</v>
      </c>
      <c r="DZ1410" s="57">
        <f t="shared" si="1399"/>
        <v>33.051116733655</v>
      </c>
      <c r="EC1410" s="57">
        <f t="shared" si="1400"/>
        <v>33.687235026658399</v>
      </c>
      <c r="EF1410" s="57">
        <f t="shared" si="1401"/>
        <v>34.302252838260642</v>
      </c>
      <c r="EI1410" s="57">
        <f t="shared" si="1402"/>
        <v>34.928492621997108</v>
      </c>
      <c r="EL1410" s="57">
        <f t="shared" si="1403"/>
        <v>35.559464305702178</v>
      </c>
      <c r="EO1410" s="57">
        <f t="shared" si="1404"/>
        <v>36.199431173307033</v>
      </c>
    </row>
    <row r="1411" spans="1:145" ht="15.5" x14ac:dyDescent="0.35">
      <c r="A1411" s="56" t="s">
        <v>485</v>
      </c>
      <c r="B1411" s="69" t="s">
        <v>494</v>
      </c>
      <c r="C1411" s="69" t="s">
        <v>494</v>
      </c>
      <c r="D1411" s="69" t="s">
        <v>494</v>
      </c>
      <c r="E1411" s="69" t="s">
        <v>494</v>
      </c>
      <c r="F1411" s="69" t="s">
        <v>494</v>
      </c>
      <c r="G1411" s="57">
        <f t="shared" si="1386"/>
        <v>18.718978964783741</v>
      </c>
      <c r="H1411" s="57">
        <f t="shared" si="1386"/>
        <v>17.2822108108567</v>
      </c>
      <c r="I1411" s="57">
        <f t="shared" si="1386"/>
        <v>14.258405998920656</v>
      </c>
      <c r="J1411" s="57">
        <f t="shared" si="1386"/>
        <v>13.831349749150261</v>
      </c>
      <c r="K1411" s="57">
        <f t="shared" si="1386"/>
        <v>19.944702242469727</v>
      </c>
      <c r="L1411" s="57">
        <f t="shared" si="1386"/>
        <v>14.664840540495627</v>
      </c>
      <c r="M1411" s="57">
        <f t="shared" si="1386"/>
        <v>27.41975028957193</v>
      </c>
      <c r="N1411" s="57">
        <f t="shared" si="1386"/>
        <v>17.732363403942522</v>
      </c>
      <c r="O1411" s="57">
        <f t="shared" si="1386"/>
        <v>19.860054352539667</v>
      </c>
      <c r="P1411" s="57">
        <f t="shared" si="1386"/>
        <v>27.589092515646836</v>
      </c>
      <c r="Q1411" s="57">
        <f t="shared" si="1386"/>
        <v>29.152814697356604</v>
      </c>
      <c r="R1411" s="57">
        <f t="shared" si="1386"/>
        <v>31.150577054695884</v>
      </c>
      <c r="S1411" s="57">
        <f t="shared" si="1386"/>
        <v>34.079115821080912</v>
      </c>
      <c r="T1411" s="57">
        <f t="shared" si="1386"/>
        <v>43.254355001427015</v>
      </c>
      <c r="U1411" s="57">
        <f t="shared" si="1386"/>
        <v>54.938239650220233</v>
      </c>
      <c r="V1411" s="57">
        <f t="shared" si="1386"/>
        <v>49.166140051917736</v>
      </c>
      <c r="W1411" s="57">
        <f t="shared" si="1386"/>
        <v>48.786049115387193</v>
      </c>
      <c r="X1411" s="58">
        <f t="shared" si="1386"/>
        <v>58.370471518535339</v>
      </c>
      <c r="Y1411" s="58">
        <f t="shared" si="1386"/>
        <v>39.343849154537388</v>
      </c>
      <c r="Z1411" s="57">
        <f t="shared" si="1386"/>
        <v>42.889408094158846</v>
      </c>
      <c r="AA1411" s="57">
        <f t="shared" si="1386"/>
        <v>43.262199564427647</v>
      </c>
      <c r="AB1411" s="57">
        <v>31.844927878100826</v>
      </c>
      <c r="AC1411" s="57">
        <v>33.87075948755723</v>
      </c>
      <c r="AD1411" s="57">
        <v>33.854229496727584</v>
      </c>
      <c r="AE1411" s="57">
        <f t="shared" si="1387"/>
        <v>42.547630842148301</v>
      </c>
      <c r="AF1411" s="57">
        <v>33.72290312478939</v>
      </c>
      <c r="AG1411" s="57">
        <v>31.812645897626968</v>
      </c>
      <c r="AH1411" s="57">
        <v>31.739575404891482</v>
      </c>
      <c r="AI1411" s="57">
        <v>31.742471185050242</v>
      </c>
      <c r="AJ1411" s="58">
        <f t="shared" si="1388"/>
        <v>40.419537533036184</v>
      </c>
      <c r="AK1411" s="58">
        <v>34.625503472641398</v>
      </c>
      <c r="AL1411" s="58">
        <v>29.634554037899608</v>
      </c>
      <c r="AM1411" s="58">
        <v>40.154828998649762</v>
      </c>
      <c r="AN1411" s="58">
        <v>40.481110055625969</v>
      </c>
      <c r="AO1411" s="58">
        <f t="shared" si="1389"/>
        <v>57.874484218371535</v>
      </c>
      <c r="AP1411" s="58">
        <v>39.995756179382546</v>
      </c>
      <c r="AQ1411" s="58">
        <v>43.195878980804096</v>
      </c>
      <c r="AR1411" s="58">
        <v>43.430882318994662</v>
      </c>
      <c r="AS1411" s="58">
        <f t="shared" si="1390"/>
        <v>37.615380639120474</v>
      </c>
      <c r="AT1411" s="58">
        <v>57.634085850356797</v>
      </c>
      <c r="AU1411" s="58">
        <v>41.433294735997208</v>
      </c>
      <c r="AV1411" s="58">
        <v>41.453814726114999</v>
      </c>
      <c r="AW1411" s="58">
        <v>41.453814726114999</v>
      </c>
      <c r="AX1411" s="58">
        <f t="shared" si="1391"/>
        <v>38.573151727063653</v>
      </c>
      <c r="AY1411" s="58"/>
      <c r="AZ1411" s="58">
        <v>37.164459704363068</v>
      </c>
      <c r="BA1411" s="58">
        <v>37.183137153144877</v>
      </c>
      <c r="BB1411" s="58">
        <v>42.595080506145557</v>
      </c>
      <c r="BC1411" s="58">
        <v>40.126878735733399</v>
      </c>
      <c r="BD1411" s="58">
        <v>44.440830761109062</v>
      </c>
      <c r="BE1411" s="58">
        <v>42.264819205394296</v>
      </c>
      <c r="BF1411" s="58">
        <f t="shared" si="1392"/>
        <v>42.008432228967656</v>
      </c>
      <c r="BG1411" s="58">
        <v>46.945741216445569</v>
      </c>
      <c r="BH1411" s="58">
        <v>42.647775733150027</v>
      </c>
      <c r="BI1411" s="58">
        <v>41.858231620704956</v>
      </c>
      <c r="BJ1411" s="58">
        <v>41.853885948968269</v>
      </c>
      <c r="BK1411" s="58">
        <v>41.433737510261956</v>
      </c>
      <c r="BL1411" s="58">
        <v>40.751825649385644</v>
      </c>
      <c r="BM1411" s="58">
        <v>41.11345056739588</v>
      </c>
      <c r="BN1411" s="58">
        <v>40.850883022932123</v>
      </c>
      <c r="BO1411" s="58">
        <f t="shared" si="1393"/>
        <v>41.879834543717614</v>
      </c>
      <c r="BP1411" s="58">
        <v>42.999008404532219</v>
      </c>
      <c r="BQ1411" s="58">
        <v>42.999008404532219</v>
      </c>
      <c r="BR1411" s="58">
        <v>42.054985962154532</v>
      </c>
      <c r="BS1411" s="58">
        <v>41.922381435707493</v>
      </c>
      <c r="BT1411" s="58">
        <v>42.031228801469638</v>
      </c>
      <c r="BU1411" s="58">
        <v>42.017653717816756</v>
      </c>
      <c r="BV1411" s="58">
        <v>37.708589585009136</v>
      </c>
      <c r="BW1411" s="58">
        <v>48.435243796980245</v>
      </c>
      <c r="BX1411" s="58">
        <v>51.735167780511944</v>
      </c>
      <c r="BY1411" s="58">
        <v>48.310369273308865</v>
      </c>
      <c r="BZ1411" s="57">
        <v>47.282973712282711</v>
      </c>
      <c r="CA1411" s="58">
        <f t="shared" si="1394"/>
        <v>43.200762834029987</v>
      </c>
      <c r="CB1411" s="58">
        <v>37.860991078563984</v>
      </c>
      <c r="CC1411" s="58">
        <v>37.860991078563984</v>
      </c>
      <c r="CD1411" s="58">
        <v>34.977978834414237</v>
      </c>
      <c r="CE1411" s="58">
        <v>35.1120008004212</v>
      </c>
      <c r="CF1411" s="58">
        <v>35.1120008004212</v>
      </c>
      <c r="CG1411" s="58">
        <v>32.163907344168862</v>
      </c>
      <c r="CH1411" s="58">
        <v>28.768348363941705</v>
      </c>
      <c r="CI1411" s="58">
        <v>29.587531702417888</v>
      </c>
      <c r="CJ1411" s="57">
        <v>31.152536625800284</v>
      </c>
      <c r="CK1411" s="57">
        <v>29.971606829055524</v>
      </c>
      <c r="CL1411" s="58">
        <f t="shared" si="1395"/>
        <v>37.539967709010511</v>
      </c>
      <c r="CM1411" s="58">
        <v>29.985503892732908</v>
      </c>
      <c r="CN1411" s="58">
        <v>27.559341938824186</v>
      </c>
      <c r="CO1411" s="58">
        <v>27.559341938824186</v>
      </c>
      <c r="CP1411" s="58">
        <v>28.194727576381339</v>
      </c>
      <c r="CQ1411" s="58">
        <v>28.317146079483603</v>
      </c>
      <c r="CR1411" s="58">
        <v>25.036227575079923</v>
      </c>
      <c r="CS1411" s="58">
        <v>30.482832454678515</v>
      </c>
      <c r="CT1411" s="58">
        <v>32.721183228649657</v>
      </c>
      <c r="CU1411" s="58">
        <v>35.260538613013736</v>
      </c>
      <c r="CV1411" s="58">
        <v>27.233576663970386</v>
      </c>
      <c r="CW1411" s="58">
        <v>26.739269749746253</v>
      </c>
      <c r="CX1411" s="58">
        <v>27.240884709468837</v>
      </c>
      <c r="CY1411" s="58">
        <v>26.413966585679862</v>
      </c>
      <c r="CZ1411" s="58">
        <v>27.741046220417438</v>
      </c>
      <c r="DA1411" s="58">
        <f t="shared" si="1396"/>
        <v>63.094650011487637</v>
      </c>
      <c r="DB1411" s="57">
        <v>39.745105132195121</v>
      </c>
      <c r="DC1411" s="57">
        <v>39.566355789787153</v>
      </c>
      <c r="DD1411" s="57">
        <v>39.518167076451007</v>
      </c>
      <c r="DE1411" s="57">
        <v>39.258274302109392</v>
      </c>
      <c r="DF1411" s="57">
        <v>41.185492100455228</v>
      </c>
      <c r="DG1411" s="57">
        <v>40.741727229624722</v>
      </c>
      <c r="DH1411" s="57">
        <v>47.667296560470163</v>
      </c>
      <c r="DI1411" s="57">
        <v>55.230251556885904</v>
      </c>
      <c r="DJ1411" s="57">
        <v>62.570770839409889</v>
      </c>
      <c r="DK1411" s="57">
        <v>50.663561823880755</v>
      </c>
      <c r="DL1411" s="57">
        <v>58.107909943331229</v>
      </c>
      <c r="DM1411" s="57">
        <v>62.55670883795645</v>
      </c>
      <c r="DN1411" s="59">
        <f t="shared" si="1397"/>
        <v>68.5938227799316</v>
      </c>
      <c r="DO1411" s="57">
        <v>62.55670883795645</v>
      </c>
      <c r="DP1411" s="57">
        <v>58.209939415743513</v>
      </c>
      <c r="DQ1411" s="57">
        <v>58.688397653733944</v>
      </c>
      <c r="DR1411" s="57">
        <v>59.608879751631562</v>
      </c>
      <c r="DS1411" s="57">
        <v>66.551787142145315</v>
      </c>
      <c r="DT1411" s="57">
        <v>66.448131534859144</v>
      </c>
      <c r="DU1411" s="57">
        <v>65.891011991252498</v>
      </c>
      <c r="DV1411" s="60">
        <f t="shared" si="1398"/>
        <v>69.048539635862241</v>
      </c>
      <c r="DW1411" s="61">
        <f t="shared" si="1398"/>
        <v>68.930347874263092</v>
      </c>
      <c r="DX1411" s="62">
        <f t="shared" si="1398"/>
        <v>68.120429287020514</v>
      </c>
      <c r="DZ1411" s="57">
        <f t="shared" si="1399"/>
        <v>69.408150035665159</v>
      </c>
      <c r="EC1411" s="57">
        <f t="shared" si="1400"/>
        <v>69.766351320069418</v>
      </c>
      <c r="EF1411" s="57">
        <f t="shared" si="1401"/>
        <v>70.836470800733991</v>
      </c>
      <c r="EI1411" s="57">
        <f t="shared" si="1402"/>
        <v>71.250637919559381</v>
      </c>
      <c r="EL1411" s="57">
        <f t="shared" si="1403"/>
        <v>71.667226593275544</v>
      </c>
      <c r="EO1411" s="57">
        <f t="shared" si="1404"/>
        <v>71.667226593275544</v>
      </c>
    </row>
    <row r="1412" spans="1:145" ht="15.5" x14ac:dyDescent="0.35">
      <c r="A1412" s="126" t="s">
        <v>486</v>
      </c>
      <c r="B1412" s="69"/>
      <c r="C1412" s="69"/>
      <c r="D1412" s="69"/>
      <c r="E1412" s="69"/>
      <c r="F1412" s="69"/>
      <c r="G1412" s="57"/>
      <c r="H1412" s="57"/>
      <c r="I1412" s="69" t="s">
        <v>85</v>
      </c>
      <c r="J1412" s="69" t="s">
        <v>85</v>
      </c>
      <c r="K1412" s="69" t="s">
        <v>85</v>
      </c>
      <c r="L1412" s="69" t="s">
        <v>85</v>
      </c>
      <c r="M1412" s="69" t="s">
        <v>85</v>
      </c>
      <c r="N1412" s="69" t="s">
        <v>85</v>
      </c>
      <c r="O1412" s="69" t="s">
        <v>85</v>
      </c>
      <c r="P1412" s="69" t="s">
        <v>85</v>
      </c>
      <c r="Q1412" s="69" t="s">
        <v>85</v>
      </c>
      <c r="R1412" s="57">
        <f t="shared" si="1386"/>
        <v>8.2734961608258821</v>
      </c>
      <c r="S1412" s="57">
        <f t="shared" si="1386"/>
        <v>43.782765162898279</v>
      </c>
      <c r="T1412" s="57">
        <f t="shared" si="1386"/>
        <v>17.638606991012885</v>
      </c>
      <c r="U1412" s="57">
        <f t="shared" si="1386"/>
        <v>41.989292928871777</v>
      </c>
      <c r="V1412" s="57">
        <f t="shared" si="1386"/>
        <v>55.686420299943045</v>
      </c>
      <c r="W1412" s="57">
        <f t="shared" si="1386"/>
        <v>63.915041147622752</v>
      </c>
      <c r="X1412" s="58">
        <f t="shared" si="1386"/>
        <v>42.740500019576729</v>
      </c>
      <c r="Y1412" s="58">
        <f t="shared" si="1386"/>
        <v>63.36687994163271</v>
      </c>
      <c r="Z1412" s="57">
        <f t="shared" si="1386"/>
        <v>66.387073661799491</v>
      </c>
      <c r="AA1412" s="57">
        <f t="shared" si="1386"/>
        <v>59.533695378497548</v>
      </c>
      <c r="AB1412" s="57">
        <v>49.838031604937257</v>
      </c>
      <c r="AC1412" s="57">
        <v>47.757425985860664</v>
      </c>
      <c r="AD1412" s="57">
        <v>45.826785785032904</v>
      </c>
      <c r="AE1412" s="57">
        <f t="shared" si="1387"/>
        <v>66.107019902984391</v>
      </c>
      <c r="AF1412" s="57">
        <v>71.379501592144351</v>
      </c>
      <c r="AG1412" s="57">
        <v>51.921805069882197</v>
      </c>
      <c r="AH1412" s="57">
        <v>49.691359789654307</v>
      </c>
      <c r="AI1412" s="57">
        <v>49.21838592834704</v>
      </c>
      <c r="AJ1412" s="58">
        <f t="shared" si="1388"/>
        <v>57.299768557280039</v>
      </c>
      <c r="AK1412" s="58">
        <v>50.436735212448703</v>
      </c>
      <c r="AL1412" s="58">
        <v>50.497783576308208</v>
      </c>
      <c r="AM1412" s="58">
        <v>48.5085520159138</v>
      </c>
      <c r="AN1412" s="58">
        <v>48.507359884343387</v>
      </c>
      <c r="AO1412" s="58">
        <f t="shared" si="1389"/>
        <v>26.266044002862376</v>
      </c>
      <c r="AP1412" s="58">
        <v>35.89075837533322</v>
      </c>
      <c r="AQ1412" s="58">
        <v>35.620197759640334</v>
      </c>
      <c r="AR1412" s="58">
        <v>30.594127561188824</v>
      </c>
      <c r="AS1412" s="58">
        <f t="shared" si="1390"/>
        <v>38.511136587616292</v>
      </c>
      <c r="AT1412" s="58">
        <v>29.73351203018192</v>
      </c>
      <c r="AU1412" s="58">
        <v>29.021822687171394</v>
      </c>
      <c r="AV1412" s="58">
        <v>34.690138516200165</v>
      </c>
      <c r="AW1412" s="58">
        <v>28.450541189642735</v>
      </c>
      <c r="AX1412" s="58">
        <f t="shared" si="1391"/>
        <v>39.052318421004607</v>
      </c>
      <c r="AY1412" s="58"/>
      <c r="AZ1412" s="58">
        <v>26.615526022171291</v>
      </c>
      <c r="BA1412" s="58">
        <v>27.58214495704766</v>
      </c>
      <c r="BB1412" s="58">
        <v>24.846177670685115</v>
      </c>
      <c r="BC1412" s="58">
        <v>21.925185186418446</v>
      </c>
      <c r="BD1412" s="58">
        <v>27.441320539200536</v>
      </c>
      <c r="BE1412" s="58">
        <v>29.632683903153012</v>
      </c>
      <c r="BF1412" s="58">
        <f t="shared" si="1392"/>
        <v>45.981137563939612</v>
      </c>
      <c r="BG1412" s="58">
        <v>27.359334918158673</v>
      </c>
      <c r="BH1412" s="58">
        <v>23.545128439919466</v>
      </c>
      <c r="BI1412" s="58">
        <v>31.54832834489919</v>
      </c>
      <c r="BJ1412" s="58">
        <v>36.166745481522199</v>
      </c>
      <c r="BK1412" s="58">
        <v>43.116451238994479</v>
      </c>
      <c r="BL1412" s="58">
        <v>41.07051100408318</v>
      </c>
      <c r="BM1412" s="58">
        <v>51.334709823199091</v>
      </c>
      <c r="BN1412" s="58">
        <v>46.237895981130464</v>
      </c>
      <c r="BO1412" s="58">
        <f t="shared" si="1393"/>
        <v>42.591115099390727</v>
      </c>
      <c r="BP1412" s="58">
        <v>63.542961324533401</v>
      </c>
      <c r="BQ1412" s="58">
        <v>63.542961324533401</v>
      </c>
      <c r="BR1412" s="58">
        <v>58.774089344109001</v>
      </c>
      <c r="BS1412" s="58">
        <v>117.93311248881184</v>
      </c>
      <c r="BT1412" s="58">
        <v>52.864379056901804</v>
      </c>
      <c r="BU1412" s="58">
        <v>58.129842496370912</v>
      </c>
      <c r="BV1412" s="58">
        <v>95.993387453922367</v>
      </c>
      <c r="BW1412" s="58">
        <v>80.147699065656852</v>
      </c>
      <c r="BX1412" s="58">
        <v>72.624644094473794</v>
      </c>
      <c r="BY1412" s="58">
        <v>78.841328856332169</v>
      </c>
      <c r="BZ1412" s="57">
        <v>92.308655929486847</v>
      </c>
      <c r="CA1412" s="58">
        <f t="shared" si="1394"/>
        <v>80.157914308701976</v>
      </c>
      <c r="CB1412" s="58">
        <v>79.462842986381276</v>
      </c>
      <c r="CC1412" s="58">
        <v>79.462842986381276</v>
      </c>
      <c r="CD1412" s="58">
        <v>70.883739149124722</v>
      </c>
      <c r="CE1412" s="58">
        <v>54.963537549304966</v>
      </c>
      <c r="CF1412" s="58">
        <v>53.868709210029003</v>
      </c>
      <c r="CG1412" s="58">
        <v>62.936387168140534</v>
      </c>
      <c r="CH1412" s="58">
        <v>47.818930365528153</v>
      </c>
      <c r="CI1412" s="58">
        <v>49.507153349227096</v>
      </c>
      <c r="CJ1412" s="57">
        <v>47.995505553015867</v>
      </c>
      <c r="CK1412" s="57">
        <v>49.694415281341833</v>
      </c>
      <c r="CL1412" s="58">
        <f t="shared" si="1395"/>
        <v>61.123805689040537</v>
      </c>
      <c r="CM1412" s="58">
        <v>47.56676701503703</v>
      </c>
      <c r="CN1412" s="58">
        <v>66.557410525466835</v>
      </c>
      <c r="CO1412" s="58">
        <v>66.557410525466835</v>
      </c>
      <c r="CP1412" s="58">
        <v>56.71835719592012</v>
      </c>
      <c r="CQ1412" s="58">
        <v>66.56280092883469</v>
      </c>
      <c r="CR1412" s="58">
        <v>59.250527195194152</v>
      </c>
      <c r="CS1412" s="58">
        <v>60.862830837198693</v>
      </c>
      <c r="CT1412" s="58">
        <v>64.114541976328994</v>
      </c>
      <c r="CU1412" s="58">
        <v>69.069682581706033</v>
      </c>
      <c r="CV1412" s="58">
        <v>52.577102236245153</v>
      </c>
      <c r="CW1412" s="58">
        <v>56.717748055496919</v>
      </c>
      <c r="CX1412" s="58">
        <v>56.949947613298228</v>
      </c>
      <c r="CY1412" s="58">
        <v>58.774990903469494</v>
      </c>
      <c r="CZ1412" s="58">
        <v>63.699299262786369</v>
      </c>
      <c r="DA1412" s="58">
        <f t="shared" si="1396"/>
        <v>65.550346251220375</v>
      </c>
      <c r="DB1412" s="57">
        <v>88.272930094666037</v>
      </c>
      <c r="DC1412" s="57">
        <v>97.042620799066086</v>
      </c>
      <c r="DD1412" s="57">
        <v>108.19335807745232</v>
      </c>
      <c r="DE1412" s="57">
        <v>95.331553689262606</v>
      </c>
      <c r="DF1412" s="57">
        <v>106.40875379925848</v>
      </c>
      <c r="DG1412" s="57">
        <v>119.36154393283525</v>
      </c>
      <c r="DH1412" s="57">
        <v>79.381524735519605</v>
      </c>
      <c r="DI1412" s="57">
        <v>86.979277130975603</v>
      </c>
      <c r="DJ1412" s="57">
        <v>95.259533844476735</v>
      </c>
      <c r="DK1412" s="57">
        <v>79.366459474790048</v>
      </c>
      <c r="DL1412" s="57">
        <v>86.963121762910987</v>
      </c>
      <c r="DM1412" s="57">
        <v>95.242349936284839</v>
      </c>
      <c r="DN1412" s="59">
        <f t="shared" si="1397"/>
        <v>74.18493493776694</v>
      </c>
      <c r="DO1412" s="57">
        <v>95.242349936284839</v>
      </c>
      <c r="DP1412" s="57">
        <v>70.643640695584011</v>
      </c>
      <c r="DQ1412" s="57">
        <v>70.71313655817454</v>
      </c>
      <c r="DR1412" s="57">
        <v>71.020478398320563</v>
      </c>
      <c r="DS1412" s="57">
        <v>74.224364299289746</v>
      </c>
      <c r="DT1412" s="57">
        <v>74.001504806846626</v>
      </c>
      <c r="DU1412" s="57">
        <v>69.604573446366231</v>
      </c>
      <c r="DV1412" s="60">
        <f t="shared" si="1398"/>
        <v>73.640574356950466</v>
      </c>
      <c r="DW1412" s="61">
        <f t="shared" si="1398"/>
        <v>70.423178193018387</v>
      </c>
      <c r="DX1412" s="62">
        <f t="shared" si="1398"/>
        <v>74.978946844569307</v>
      </c>
      <c r="DZ1412" s="57">
        <f t="shared" si="1399"/>
        <v>70.811580607593456</v>
      </c>
      <c r="EC1412" s="57">
        <f t="shared" si="1400"/>
        <v>68.200003851159238</v>
      </c>
      <c r="EF1412" s="57">
        <f t="shared" si="1401"/>
        <v>70.666022911127598</v>
      </c>
      <c r="EI1412" s="57">
        <f t="shared" si="1402"/>
        <v>69.527696036632562</v>
      </c>
      <c r="EL1412" s="57">
        <f t="shared" si="1403"/>
        <v>70.284421861075089</v>
      </c>
      <c r="EO1412" s="57">
        <f t="shared" si="1404"/>
        <v>69.308557891776459</v>
      </c>
    </row>
    <row r="1413" spans="1:145" ht="15.5" x14ac:dyDescent="0.35">
      <c r="A1413" s="27"/>
      <c r="B1413" s="27"/>
      <c r="C1413" s="27"/>
      <c r="D1413" s="27"/>
      <c r="E1413" s="27"/>
      <c r="F1413" s="57"/>
      <c r="G1413" s="57"/>
      <c r="H1413" s="57"/>
      <c r="I1413" s="57"/>
      <c r="J1413" s="57"/>
      <c r="K1413" s="57"/>
      <c r="L1413" s="57"/>
      <c r="M1413" s="57"/>
      <c r="N1413" s="57"/>
      <c r="O1413" s="57"/>
      <c r="P1413" s="57"/>
      <c r="Q1413" s="57"/>
      <c r="R1413" s="57"/>
      <c r="S1413" s="57"/>
      <c r="T1413" s="57"/>
      <c r="U1413" s="57"/>
      <c r="V1413" s="57"/>
      <c r="W1413" s="57"/>
      <c r="X1413" s="58"/>
      <c r="Y1413" s="58"/>
      <c r="Z1413" s="57"/>
      <c r="AA1413" s="57"/>
      <c r="AB1413" s="57"/>
      <c r="AC1413" s="57"/>
      <c r="AD1413" s="57"/>
      <c r="AE1413" s="57"/>
      <c r="AF1413" s="57"/>
      <c r="AG1413" s="57"/>
      <c r="AH1413" s="57"/>
      <c r="AI1413" s="57"/>
      <c r="AJ1413" s="58"/>
      <c r="AK1413" s="58"/>
      <c r="AL1413" s="58"/>
      <c r="AM1413" s="58"/>
      <c r="AN1413" s="58"/>
      <c r="AO1413" s="58"/>
      <c r="AP1413" s="58"/>
      <c r="AQ1413" s="58"/>
      <c r="AR1413" s="58"/>
      <c r="AS1413" s="58"/>
      <c r="AT1413" s="58"/>
      <c r="AU1413" s="58"/>
      <c r="AV1413" s="58"/>
      <c r="AW1413" s="58"/>
      <c r="AX1413" s="58"/>
      <c r="AY1413" s="58"/>
      <c r="AZ1413" s="58"/>
      <c r="BA1413" s="58"/>
      <c r="BB1413" s="58"/>
      <c r="BC1413" s="58"/>
      <c r="BD1413" s="58"/>
      <c r="BE1413" s="58"/>
      <c r="BF1413" s="58"/>
      <c r="BG1413" s="58"/>
      <c r="BH1413" s="58"/>
      <c r="BI1413" s="58"/>
      <c r="BJ1413" s="58"/>
      <c r="BK1413" s="58"/>
      <c r="BL1413" s="58"/>
      <c r="BM1413" s="58"/>
      <c r="BN1413" s="58"/>
      <c r="BO1413" s="58"/>
      <c r="BP1413" s="58"/>
      <c r="BQ1413" s="58"/>
      <c r="BR1413" s="58"/>
      <c r="BS1413" s="58"/>
      <c r="BT1413" s="58"/>
      <c r="BU1413" s="58"/>
      <c r="BV1413" s="58"/>
      <c r="BW1413" s="58"/>
      <c r="BX1413" s="58"/>
      <c r="BY1413" s="58"/>
      <c r="BZ1413" s="57"/>
      <c r="CA1413" s="58"/>
      <c r="CB1413" s="58"/>
      <c r="CC1413" s="58"/>
      <c r="CD1413" s="58"/>
      <c r="CE1413" s="58"/>
      <c r="CF1413" s="58"/>
      <c r="CG1413" s="58"/>
      <c r="CH1413" s="58"/>
      <c r="CI1413" s="58"/>
      <c r="CJ1413" s="57"/>
      <c r="CK1413" s="57"/>
      <c r="CL1413" s="58"/>
      <c r="CM1413" s="58"/>
      <c r="CN1413" s="58"/>
      <c r="CO1413" s="58"/>
      <c r="CP1413" s="58"/>
      <c r="CQ1413" s="58"/>
      <c r="CR1413" s="58"/>
      <c r="CS1413" s="58"/>
      <c r="CT1413" s="58"/>
      <c r="CU1413" s="58"/>
      <c r="CV1413" s="58"/>
      <c r="CW1413" s="58"/>
      <c r="CX1413" s="58"/>
      <c r="CY1413" s="58"/>
      <c r="CZ1413" s="58"/>
      <c r="DA1413" s="58"/>
      <c r="DB1413" s="57"/>
      <c r="DC1413" s="57"/>
      <c r="DD1413" s="57"/>
      <c r="DE1413" s="57"/>
      <c r="DF1413" s="57"/>
      <c r="DG1413" s="57"/>
      <c r="DH1413" s="57"/>
      <c r="DI1413" s="57"/>
      <c r="DJ1413" s="57"/>
      <c r="DK1413" s="57"/>
      <c r="DL1413" s="57"/>
      <c r="DM1413" s="57"/>
      <c r="DN1413" s="59"/>
      <c r="DO1413" s="57"/>
      <c r="DP1413" s="57"/>
      <c r="DQ1413" s="57"/>
      <c r="DR1413" s="57"/>
      <c r="DS1413" s="57"/>
      <c r="DT1413" s="57"/>
      <c r="DU1413" s="57"/>
      <c r="DV1413" s="60"/>
      <c r="DW1413" s="61"/>
      <c r="DX1413" s="62"/>
      <c r="DZ1413" s="57"/>
      <c r="EC1413" s="57"/>
      <c r="EF1413" s="57"/>
      <c r="EI1413" s="57"/>
      <c r="EL1413" s="57"/>
      <c r="EO1413" s="57"/>
    </row>
    <row r="1414" spans="1:145" ht="15.5" x14ac:dyDescent="0.35">
      <c r="A1414" s="27"/>
      <c r="B1414" s="27"/>
      <c r="C1414" s="27"/>
      <c r="D1414" s="27"/>
      <c r="E1414" s="56"/>
      <c r="F1414" s="56"/>
      <c r="G1414" s="56"/>
      <c r="I1414" s="27"/>
      <c r="J1414" s="27"/>
      <c r="L1414" s="27"/>
      <c r="N1414" s="27"/>
      <c r="O1414" s="27"/>
      <c r="P1414" s="27"/>
      <c r="Q1414" s="27"/>
      <c r="S1414" s="27"/>
      <c r="T1414" s="27"/>
      <c r="U1414" s="27"/>
      <c r="W1414" s="27"/>
      <c r="Y1414" s="56" t="s">
        <v>495</v>
      </c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160"/>
      <c r="AK1414" s="160"/>
      <c r="AL1414" s="160"/>
      <c r="AM1414" s="160"/>
      <c r="AN1414" s="160"/>
      <c r="AO1414" s="160"/>
      <c r="AP1414" s="160"/>
      <c r="AQ1414" s="160"/>
      <c r="AR1414" s="160"/>
      <c r="AS1414" s="160"/>
      <c r="AT1414" s="160"/>
      <c r="AU1414" s="160"/>
      <c r="AV1414" s="160"/>
      <c r="AW1414" s="160"/>
      <c r="AX1414" s="160"/>
      <c r="AY1414" s="160"/>
      <c r="AZ1414" s="160"/>
      <c r="BA1414" s="160"/>
      <c r="BB1414" s="160"/>
      <c r="BC1414" s="160"/>
      <c r="BD1414" s="160"/>
      <c r="BE1414" s="160"/>
      <c r="BF1414" s="160"/>
      <c r="BG1414" s="160"/>
      <c r="BH1414" s="160"/>
      <c r="BI1414" s="160"/>
      <c r="BJ1414" s="160"/>
      <c r="BK1414" s="160"/>
      <c r="BL1414" s="160"/>
      <c r="BM1414" s="160"/>
      <c r="BN1414" s="160"/>
      <c r="BO1414" s="160"/>
      <c r="BP1414" s="160"/>
      <c r="BQ1414" s="160"/>
      <c r="BR1414" s="160"/>
      <c r="BS1414" s="160"/>
      <c r="BT1414" s="160"/>
      <c r="BU1414" s="160"/>
      <c r="BV1414" s="160"/>
      <c r="BW1414" s="160"/>
      <c r="BX1414" s="160"/>
      <c r="BY1414" s="160"/>
      <c r="BZ1414" s="27"/>
      <c r="CA1414" s="160"/>
      <c r="CB1414" s="160"/>
      <c r="CC1414" s="160"/>
      <c r="CD1414" s="160"/>
      <c r="CE1414" s="160"/>
      <c r="CF1414" s="160"/>
      <c r="CG1414" s="160"/>
      <c r="CH1414" s="160"/>
      <c r="CI1414" s="160"/>
      <c r="CJ1414" s="27"/>
      <c r="CK1414" s="27"/>
      <c r="CL1414" s="160"/>
      <c r="CM1414" s="160"/>
      <c r="CN1414" s="160"/>
      <c r="CO1414" s="160"/>
      <c r="CP1414" s="160"/>
      <c r="CQ1414" s="160"/>
      <c r="CR1414" s="160"/>
      <c r="CS1414" s="160"/>
      <c r="CT1414" s="160"/>
      <c r="CU1414" s="160"/>
      <c r="CV1414" s="160"/>
      <c r="CW1414" s="160"/>
      <c r="CX1414" s="160"/>
      <c r="CY1414" s="160"/>
      <c r="CZ1414" s="160"/>
      <c r="DA1414" s="160"/>
      <c r="DB1414" s="27"/>
      <c r="DC1414" s="27"/>
      <c r="DD1414" s="27"/>
      <c r="DE1414" s="27"/>
      <c r="DF1414" s="27"/>
      <c r="DG1414" s="27"/>
      <c r="DH1414" s="27"/>
      <c r="DI1414" s="27"/>
      <c r="DJ1414" s="27"/>
      <c r="DK1414" s="27"/>
      <c r="DL1414" s="27"/>
      <c r="DM1414" s="27"/>
      <c r="DN1414" s="161"/>
      <c r="DO1414" s="27"/>
      <c r="DP1414" s="27"/>
      <c r="DQ1414" s="27"/>
      <c r="DR1414" s="27"/>
      <c r="DS1414" s="27"/>
      <c r="DT1414" s="27"/>
      <c r="DU1414" s="27"/>
      <c r="DV1414" s="162"/>
      <c r="DW1414" s="163"/>
      <c r="DX1414" s="164"/>
      <c r="DZ1414" s="27"/>
      <c r="EC1414" s="27"/>
      <c r="EF1414" s="27"/>
      <c r="EI1414" s="27"/>
      <c r="EL1414" s="27"/>
      <c r="EO1414" s="27"/>
    </row>
    <row r="1415" spans="1:145" ht="15.5" x14ac:dyDescent="0.35">
      <c r="A1415" s="27"/>
      <c r="B1415" s="27"/>
      <c r="C1415" s="27"/>
      <c r="D1415" s="27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  <c r="V1415" s="27"/>
      <c r="W1415" s="27"/>
      <c r="X1415" s="160"/>
      <c r="Y1415" s="160"/>
      <c r="Z1415" s="27"/>
      <c r="AA1415" s="27"/>
      <c r="AB1415" s="27"/>
      <c r="AC1415" s="27"/>
      <c r="AD1415" s="27"/>
      <c r="AE1415" s="27"/>
      <c r="AF1415" s="27"/>
      <c r="AG1415" s="27"/>
      <c r="AH1415" s="27"/>
      <c r="AI1415" s="27"/>
      <c r="AJ1415" s="160"/>
      <c r="AK1415" s="160"/>
      <c r="AL1415" s="160"/>
      <c r="AM1415" s="160"/>
      <c r="AN1415" s="160"/>
      <c r="AO1415" s="160"/>
      <c r="AP1415" s="160"/>
      <c r="AQ1415" s="160"/>
      <c r="AR1415" s="160"/>
      <c r="AS1415" s="160"/>
      <c r="AT1415" s="160"/>
      <c r="AU1415" s="160"/>
      <c r="AV1415" s="160"/>
      <c r="AW1415" s="160"/>
      <c r="AX1415" s="160"/>
      <c r="AY1415" s="160"/>
      <c r="AZ1415" s="160"/>
      <c r="BA1415" s="160"/>
      <c r="BB1415" s="160"/>
      <c r="BC1415" s="160"/>
      <c r="BD1415" s="160"/>
      <c r="BE1415" s="160"/>
      <c r="BF1415" s="160"/>
      <c r="BG1415" s="160"/>
      <c r="BH1415" s="160"/>
      <c r="BI1415" s="160"/>
      <c r="BJ1415" s="160"/>
      <c r="BK1415" s="160"/>
      <c r="BL1415" s="160"/>
      <c r="BM1415" s="160"/>
      <c r="BN1415" s="160"/>
      <c r="BO1415" s="160"/>
      <c r="BP1415" s="160"/>
      <c r="BQ1415" s="160"/>
      <c r="BR1415" s="160"/>
      <c r="BS1415" s="160"/>
      <c r="BT1415" s="160"/>
      <c r="BU1415" s="160"/>
      <c r="BV1415" s="160"/>
      <c r="BW1415" s="160"/>
      <c r="BX1415" s="160"/>
      <c r="BY1415" s="160"/>
      <c r="BZ1415" s="27"/>
      <c r="CA1415" s="160"/>
      <c r="CB1415" s="160"/>
      <c r="CC1415" s="160"/>
      <c r="CD1415" s="160"/>
      <c r="CE1415" s="160"/>
      <c r="CF1415" s="160"/>
      <c r="CG1415" s="160"/>
      <c r="CH1415" s="160"/>
      <c r="CI1415" s="160"/>
      <c r="CJ1415" s="27"/>
      <c r="CK1415" s="27"/>
      <c r="CL1415" s="160"/>
      <c r="CM1415" s="160"/>
      <c r="CN1415" s="160"/>
      <c r="CO1415" s="160"/>
      <c r="CP1415" s="160"/>
      <c r="CQ1415" s="160"/>
      <c r="CR1415" s="160"/>
      <c r="CS1415" s="160"/>
      <c r="CT1415" s="160"/>
      <c r="CU1415" s="160"/>
      <c r="CV1415" s="160"/>
      <c r="CW1415" s="160"/>
      <c r="CX1415" s="160"/>
      <c r="CY1415" s="160"/>
      <c r="CZ1415" s="160"/>
      <c r="DA1415" s="160"/>
      <c r="DB1415" s="27"/>
      <c r="DC1415" s="27"/>
      <c r="DD1415" s="27"/>
      <c r="DE1415" s="27"/>
      <c r="DF1415" s="27"/>
      <c r="DG1415" s="27"/>
      <c r="DH1415" s="27"/>
      <c r="DI1415" s="27"/>
      <c r="DJ1415" s="27"/>
      <c r="DK1415" s="27"/>
      <c r="DL1415" s="27"/>
      <c r="DM1415" s="27"/>
      <c r="DN1415" s="161"/>
      <c r="DO1415" s="27"/>
      <c r="DP1415" s="27"/>
      <c r="DQ1415" s="27"/>
      <c r="DR1415" s="27"/>
      <c r="DS1415" s="27"/>
      <c r="DT1415" s="27"/>
      <c r="DU1415" s="27"/>
      <c r="DV1415" s="162"/>
      <c r="DW1415" s="163"/>
      <c r="DX1415" s="164"/>
      <c r="DZ1415" s="27"/>
      <c r="EC1415" s="27"/>
      <c r="EF1415" s="27"/>
      <c r="EI1415" s="27"/>
      <c r="EL1415" s="27"/>
      <c r="EO1415" s="27"/>
    </row>
    <row r="1416" spans="1:145" ht="15.5" x14ac:dyDescent="0.35">
      <c r="A1416" s="56" t="s">
        <v>487</v>
      </c>
      <c r="B1416" s="63" t="e">
        <f t="shared" ref="B1416:AA1422" si="1405">B1340*100/B2621</f>
        <v>#VALUE!</v>
      </c>
      <c r="C1416" s="63" t="e">
        <f t="shared" si="1405"/>
        <v>#VALUE!</v>
      </c>
      <c r="D1416" s="63" t="e">
        <f t="shared" si="1405"/>
        <v>#VALUE!</v>
      </c>
      <c r="E1416" s="63" t="e">
        <f t="shared" si="1405"/>
        <v>#VALUE!</v>
      </c>
      <c r="F1416" s="63" t="e">
        <f t="shared" si="1405"/>
        <v>#VALUE!</v>
      </c>
      <c r="G1416" s="63">
        <f t="shared" si="1405"/>
        <v>10.894724651607151</v>
      </c>
      <c r="H1416" s="63" t="e">
        <f t="shared" si="1405"/>
        <v>#VALUE!</v>
      </c>
      <c r="I1416" s="63" t="e">
        <f t="shared" si="1405"/>
        <v>#VALUE!</v>
      </c>
      <c r="J1416" s="63" t="e">
        <f t="shared" si="1405"/>
        <v>#VALUE!</v>
      </c>
      <c r="K1416" s="63" t="e">
        <f t="shared" si="1405"/>
        <v>#VALUE!</v>
      </c>
      <c r="L1416" s="63" t="e">
        <f t="shared" si="1405"/>
        <v>#VALUE!</v>
      </c>
      <c r="M1416" s="63" t="e">
        <f t="shared" si="1405"/>
        <v>#VALUE!</v>
      </c>
      <c r="N1416" s="63" t="e">
        <f t="shared" si="1405"/>
        <v>#VALUE!</v>
      </c>
      <c r="O1416" s="63" t="e">
        <f t="shared" si="1405"/>
        <v>#VALUE!</v>
      </c>
      <c r="P1416" s="63" t="e">
        <f t="shared" si="1405"/>
        <v>#VALUE!</v>
      </c>
      <c r="Q1416" s="63" t="e">
        <f t="shared" si="1405"/>
        <v>#VALUE!</v>
      </c>
      <c r="R1416" s="63" t="e">
        <f t="shared" si="1405"/>
        <v>#VALUE!</v>
      </c>
      <c r="S1416" s="63" t="e">
        <f t="shared" si="1405"/>
        <v>#VALUE!</v>
      </c>
      <c r="T1416" s="63" t="e">
        <f t="shared" si="1405"/>
        <v>#VALUE!</v>
      </c>
      <c r="U1416" s="63" t="e">
        <f t="shared" si="1405"/>
        <v>#VALUE!</v>
      </c>
      <c r="V1416" s="63" t="e">
        <f t="shared" si="1405"/>
        <v>#VALUE!</v>
      </c>
      <c r="W1416" s="63" t="e">
        <f t="shared" si="1405"/>
        <v>#VALUE!</v>
      </c>
      <c r="X1416" s="2" t="e">
        <f t="shared" si="1405"/>
        <v>#VALUE!</v>
      </c>
      <c r="Y1416" s="2" t="e">
        <f t="shared" si="1405"/>
        <v>#VALUE!</v>
      </c>
      <c r="Z1416" s="63" t="e">
        <f t="shared" si="1405"/>
        <v>#VALUE!</v>
      </c>
      <c r="AA1416" s="63" t="e">
        <f t="shared" si="1405"/>
        <v>#VALUE!</v>
      </c>
      <c r="AB1416" s="63">
        <v>16.655505798253834</v>
      </c>
      <c r="AC1416" s="63">
        <v>17.354237536664883</v>
      </c>
      <c r="AD1416" s="63">
        <v>16.555786738078012</v>
      </c>
      <c r="AE1416" s="63" t="e">
        <f t="shared" ref="AE1416:AE1422" si="1406">AE1340*100/AE2621</f>
        <v>#VALUE!</v>
      </c>
      <c r="AF1416" s="63">
        <v>16.354798123235465</v>
      </c>
      <c r="AG1416" s="63">
        <v>17.314523690647906</v>
      </c>
      <c r="AH1416" s="63">
        <v>16.567788428766722</v>
      </c>
      <c r="AI1416" s="63">
        <v>16.597680381700158</v>
      </c>
      <c r="AJ1416" s="2" t="e">
        <f t="shared" ref="AJ1416:AJ1422" si="1407">AJ1340*100/AJ2621</f>
        <v>#VALUE!</v>
      </c>
      <c r="AK1416" s="2">
        <v>16.243947298507099</v>
      </c>
      <c r="AL1416" s="2">
        <v>15.68750736050713</v>
      </c>
      <c r="AM1416" s="2">
        <v>15.554857413141004</v>
      </c>
      <c r="AN1416" s="2">
        <v>15.592488133290697</v>
      </c>
      <c r="AO1416" s="2" t="e">
        <f t="shared" ref="AO1416:AO1422" si="1408">AO1340*100/AO2621</f>
        <v>#VALUE!</v>
      </c>
      <c r="AP1416" s="2">
        <v>17.634834402437853</v>
      </c>
      <c r="AQ1416" s="2">
        <v>17.69701916081533</v>
      </c>
      <c r="AR1416" s="2">
        <v>16.842121382290745</v>
      </c>
      <c r="AS1416" s="2" t="e">
        <f t="shared" ref="AS1416:AS1422" si="1409">AS1340*100/AS2621</f>
        <v>#VALUE!</v>
      </c>
      <c r="AT1416" s="2">
        <v>14.854937172906272</v>
      </c>
      <c r="AU1416" s="2">
        <v>13.880310908282713</v>
      </c>
      <c r="AV1416" s="2">
        <v>12.592407872339374</v>
      </c>
      <c r="AW1416" s="2">
        <v>12.728567369227987</v>
      </c>
      <c r="AX1416" s="2" t="e">
        <f t="shared" ref="AX1416:AX1422" si="1410">AX1340*100/AX2621</f>
        <v>#VALUE!</v>
      </c>
      <c r="AY1416" s="2"/>
      <c r="AZ1416" s="2">
        <v>13.764829254451561</v>
      </c>
      <c r="BA1416" s="2">
        <v>13.990911687910861</v>
      </c>
      <c r="BB1416" s="2">
        <v>13.367264037608026</v>
      </c>
      <c r="BC1416" s="2">
        <v>13.153600369022662</v>
      </c>
      <c r="BD1416" s="2">
        <v>12.835114256786383</v>
      </c>
      <c r="BE1416" s="2">
        <v>12.243279299386478</v>
      </c>
      <c r="BF1416" s="2" t="e">
        <f t="shared" ref="BF1416:BF1422" si="1411">BF1340*100/BF2621</f>
        <v>#VALUE!</v>
      </c>
      <c r="BG1416" s="2">
        <v>14.881247194189184</v>
      </c>
      <c r="BH1416" s="2">
        <v>14.891226457808369</v>
      </c>
      <c r="BI1416" s="2">
        <v>13.378428346442529</v>
      </c>
      <c r="BJ1416" s="2">
        <v>13.514774107593494</v>
      </c>
      <c r="BK1416" s="2">
        <v>12.399501487552795</v>
      </c>
      <c r="BL1416" s="2">
        <v>12.179805667541968</v>
      </c>
      <c r="BM1416" s="2">
        <v>12.735834112557754</v>
      </c>
      <c r="BN1416" s="2">
        <v>12.496625329923715</v>
      </c>
      <c r="BO1416" s="2" t="e">
        <f t="shared" ref="BO1416:BO1422" si="1412">BO1340*100/BO2621</f>
        <v>#VALUE!</v>
      </c>
      <c r="BP1416" s="2">
        <v>14.27793863292059</v>
      </c>
      <c r="BQ1416" s="2">
        <v>13.573791537201489</v>
      </c>
      <c r="BR1416" s="2">
        <v>11.59287484703545</v>
      </c>
      <c r="BS1416" s="2">
        <v>11.492415010036607</v>
      </c>
      <c r="BT1416" s="2">
        <v>11.538689876782923</v>
      </c>
      <c r="BU1416" s="2">
        <v>11.526267562314997</v>
      </c>
      <c r="BV1416" s="2">
        <v>10.881577493668589</v>
      </c>
      <c r="BW1416" s="2">
        <v>11.674436875156655</v>
      </c>
      <c r="BX1416" s="2">
        <v>11.755038847178508</v>
      </c>
      <c r="BY1416" s="2">
        <v>11.363133524865068</v>
      </c>
      <c r="BZ1416" s="63">
        <v>11.786384048841509</v>
      </c>
      <c r="CA1416" s="2" t="e">
        <f t="shared" ref="CA1416:CA1422" si="1413">CA1340*100/CA2621</f>
        <v>#VALUE!</v>
      </c>
      <c r="CB1416" s="2">
        <v>13.012033394310071</v>
      </c>
      <c r="CC1416" s="2">
        <v>13.028556008201475</v>
      </c>
      <c r="CD1416" s="2">
        <v>12.146075947706571</v>
      </c>
      <c r="CE1416" s="2">
        <v>12.090040045096558</v>
      </c>
      <c r="CF1416" s="2">
        <v>11.947832278429608</v>
      </c>
      <c r="CG1416" s="2">
        <v>11.290643600272498</v>
      </c>
      <c r="CH1416" s="2">
        <v>12.123034746738259</v>
      </c>
      <c r="CI1416" s="2">
        <v>11.79178790030681</v>
      </c>
      <c r="CJ1416" s="63">
        <v>12.275607320285665</v>
      </c>
      <c r="CK1416" s="63">
        <v>12.237411812369697</v>
      </c>
      <c r="CL1416" s="2" t="e">
        <f t="shared" ref="CL1416:CL1422" si="1414">CL1340*100/CL2621</f>
        <v>#VALUE!</v>
      </c>
      <c r="CM1416" s="2">
        <v>13.422863664627394</v>
      </c>
      <c r="CN1416" s="2">
        <v>12.535144084743081</v>
      </c>
      <c r="CO1416" s="2">
        <v>12.567766838861157</v>
      </c>
      <c r="CP1416" s="2">
        <v>12.815521041773954</v>
      </c>
      <c r="CQ1416" s="2">
        <v>12.489891526809082</v>
      </c>
      <c r="CR1416" s="2">
        <v>12.346357473922879</v>
      </c>
      <c r="CS1416" s="2">
        <v>12.501016419302788</v>
      </c>
      <c r="CT1416" s="2">
        <v>12.20480572657365</v>
      </c>
      <c r="CU1416" s="2">
        <v>11.998148698370308</v>
      </c>
      <c r="CV1416" s="2">
        <v>12.447972073459972</v>
      </c>
      <c r="CW1416" s="2">
        <v>12.436184745057961</v>
      </c>
      <c r="CX1416" s="2">
        <v>12.434747995637506</v>
      </c>
      <c r="CY1416" s="2">
        <v>12.45472423446585</v>
      </c>
      <c r="CZ1416" s="2">
        <v>12.067304610015881</v>
      </c>
      <c r="DA1416" s="2" t="e">
        <f t="shared" ref="DA1416:DA1422" si="1415">DA1340*100/DA2621</f>
        <v>#VALUE!</v>
      </c>
      <c r="DB1416" s="63">
        <v>12.954084143641223</v>
      </c>
      <c r="DC1416" s="63">
        <v>12.931394162149649</v>
      </c>
      <c r="DD1416" s="63">
        <v>12.917227733268138</v>
      </c>
      <c r="DE1416" s="63">
        <v>12.779111913711047</v>
      </c>
      <c r="DF1416" s="63">
        <v>12.720360805509673</v>
      </c>
      <c r="DG1416" s="63">
        <v>12.529169523029822</v>
      </c>
      <c r="DH1416" s="63">
        <v>13.915408871770623</v>
      </c>
      <c r="DI1416" s="63">
        <v>13.824149144137907</v>
      </c>
      <c r="DJ1416" s="63">
        <v>13.528421410846496</v>
      </c>
      <c r="DK1416" s="63">
        <v>13.806772338266772</v>
      </c>
      <c r="DL1416" s="63">
        <v>13.767737298371291</v>
      </c>
      <c r="DM1416" s="63">
        <v>13.536109635646604</v>
      </c>
      <c r="DN1416" s="6" t="e">
        <f t="shared" ref="DN1416:DN1422" si="1416">DN1340*100/DN2621</f>
        <v>#VALUE!</v>
      </c>
      <c r="DO1416" s="63">
        <v>13.536109635646604</v>
      </c>
      <c r="DP1416" s="63">
        <v>14.483411350071458</v>
      </c>
      <c r="DQ1416" s="63">
        <v>14.585181990201338</v>
      </c>
      <c r="DR1416" s="63">
        <v>14.718897114036237</v>
      </c>
      <c r="DS1416" s="63">
        <v>14.214233441120053</v>
      </c>
      <c r="DT1416" s="63">
        <v>14.194739254434088</v>
      </c>
      <c r="DU1416" s="63">
        <v>13.704917549651917</v>
      </c>
      <c r="DV1416" s="64" t="e">
        <f t="shared" ref="DV1416:DX1422" si="1417">DV1340*100/DV2621</f>
        <v>#VALUE!</v>
      </c>
      <c r="DW1416" s="65" t="e">
        <f t="shared" si="1417"/>
        <v>#VALUE!</v>
      </c>
      <c r="DX1416" s="66" t="e">
        <f t="shared" si="1417"/>
        <v>#VALUE!</v>
      </c>
      <c r="DZ1416" s="63" t="e">
        <f t="shared" ref="DZ1416:DZ1422" si="1418">DZ1340*100/DZ2621</f>
        <v>#VALUE!</v>
      </c>
      <c r="EC1416" s="63" t="e">
        <f t="shared" ref="EC1416:EC1422" si="1419">EC1340*100/EC2621</f>
        <v>#VALUE!</v>
      </c>
      <c r="EF1416" s="63" t="e">
        <f t="shared" ref="EF1416:EF1422" si="1420">EF1340*100/EF2621</f>
        <v>#VALUE!</v>
      </c>
      <c r="EI1416" s="63" t="e">
        <f t="shared" ref="EI1416:EI1422" si="1421">EI1340*100/EI2621</f>
        <v>#VALUE!</v>
      </c>
      <c r="EL1416" s="63" t="e">
        <f t="shared" ref="EL1416:EL1422" si="1422">EL1340*100/EL2621</f>
        <v>#VALUE!</v>
      </c>
      <c r="EO1416" s="63" t="e">
        <f t="shared" ref="EO1416:EO1422" si="1423">EO1340*100/EO2621</f>
        <v>#VALUE!</v>
      </c>
    </row>
    <row r="1417" spans="1:145" ht="15.5" x14ac:dyDescent="0.35">
      <c r="A1417" s="56" t="s">
        <v>482</v>
      </c>
      <c r="B1417" s="63">
        <f t="shared" si="1405"/>
        <v>12.442286432705437</v>
      </c>
      <c r="C1417" s="63">
        <f t="shared" si="1405"/>
        <v>11.781973733399521</v>
      </c>
      <c r="D1417" s="63">
        <f t="shared" si="1405"/>
        <v>11.360673386238901</v>
      </c>
      <c r="E1417" s="63">
        <f t="shared" si="1405"/>
        <v>10.734739310369829</v>
      </c>
      <c r="F1417" s="63">
        <f t="shared" si="1405"/>
        <v>10.952078484735125</v>
      </c>
      <c r="G1417" s="63">
        <f t="shared" si="1405"/>
        <v>11.238230804850025</v>
      </c>
      <c r="H1417" s="63">
        <f t="shared" si="1405"/>
        <v>10.019941180210051</v>
      </c>
      <c r="I1417" s="63">
        <f t="shared" si="1405"/>
        <v>10.239933275311866</v>
      </c>
      <c r="J1417" s="63">
        <f t="shared" si="1405"/>
        <v>11.656157574251274</v>
      </c>
      <c r="K1417" s="63">
        <f t="shared" si="1405"/>
        <v>11.779406827084497</v>
      </c>
      <c r="L1417" s="63">
        <f t="shared" si="1405"/>
        <v>12.143589743589743</v>
      </c>
      <c r="M1417" s="63">
        <f t="shared" si="1405"/>
        <v>12.815857020629338</v>
      </c>
      <c r="N1417" s="63">
        <f t="shared" si="1405"/>
        <v>13.110625805226741</v>
      </c>
      <c r="O1417" s="63">
        <f t="shared" si="1405"/>
        <v>13.535819232132035</v>
      </c>
      <c r="P1417" s="63">
        <f t="shared" si="1405"/>
        <v>12.902300319121101</v>
      </c>
      <c r="Q1417" s="63">
        <f t="shared" si="1405"/>
        <v>12.923423237380742</v>
      </c>
      <c r="R1417" s="63">
        <f t="shared" si="1405"/>
        <v>13.178222529463033</v>
      </c>
      <c r="S1417" s="63">
        <f t="shared" si="1405"/>
        <v>11.263756160612227</v>
      </c>
      <c r="T1417" s="63">
        <f t="shared" si="1405"/>
        <v>12.824199644520188</v>
      </c>
      <c r="U1417" s="63">
        <f t="shared" si="1405"/>
        <v>13.119655450465284</v>
      </c>
      <c r="V1417" s="63">
        <f t="shared" si="1405"/>
        <v>13.188150851107062</v>
      </c>
      <c r="W1417" s="63">
        <f t="shared" si="1405"/>
        <v>13.045848439201654</v>
      </c>
      <c r="X1417" s="2">
        <f t="shared" si="1405"/>
        <v>14.532807711176831</v>
      </c>
      <c r="Y1417" s="2">
        <f t="shared" si="1405"/>
        <v>13.040886727130363</v>
      </c>
      <c r="Z1417" s="63">
        <f t="shared" si="1405"/>
        <v>12.545747356270111</v>
      </c>
      <c r="AA1417" s="63">
        <f t="shared" si="1405"/>
        <v>12.646504890479601</v>
      </c>
      <c r="AB1417" s="63">
        <v>13.79233751126824</v>
      </c>
      <c r="AC1417" s="63">
        <v>14.132236916005368</v>
      </c>
      <c r="AD1417" s="63">
        <v>14.247486335192912</v>
      </c>
      <c r="AE1417" s="63">
        <f t="shared" si="1406"/>
        <v>13.016688736887353</v>
      </c>
      <c r="AF1417" s="63">
        <v>14.496994589298174</v>
      </c>
      <c r="AG1417" s="63">
        <v>14.140180315999689</v>
      </c>
      <c r="AH1417" s="63">
        <v>14.552868952228307</v>
      </c>
      <c r="AI1417" s="63">
        <v>14.585214036745123</v>
      </c>
      <c r="AJ1417" s="2">
        <f t="shared" si="1407"/>
        <v>13.611417469279594</v>
      </c>
      <c r="AK1417" s="2">
        <v>14.2392504284733</v>
      </c>
      <c r="AL1417" s="2">
        <v>13.815156960082762</v>
      </c>
      <c r="AM1417" s="2">
        <v>13.484950054826284</v>
      </c>
      <c r="AN1417" s="2">
        <v>13.478930667243546</v>
      </c>
      <c r="AO1417" s="2">
        <f t="shared" si="1408"/>
        <v>14.406510778400106</v>
      </c>
      <c r="AP1417" s="2">
        <v>14.990319884090409</v>
      </c>
      <c r="AQ1417" s="2">
        <v>15.393572511926697</v>
      </c>
      <c r="AR1417" s="2">
        <v>15.29919088528726</v>
      </c>
      <c r="AS1417" s="2">
        <f t="shared" si="1409"/>
        <v>12.777101720824556</v>
      </c>
      <c r="AT1417" s="2">
        <v>14.495712449829465</v>
      </c>
      <c r="AU1417" s="2">
        <v>13.973591579900349</v>
      </c>
      <c r="AV1417" s="2">
        <v>12.509122554701431</v>
      </c>
      <c r="AW1417" s="2">
        <v>12.486394831656259</v>
      </c>
      <c r="AX1417" s="2">
        <f t="shared" si="1410"/>
        <v>13.619437491805863</v>
      </c>
      <c r="AY1417" s="2"/>
      <c r="AZ1417" s="2">
        <v>13.354618667414835</v>
      </c>
      <c r="BA1417" s="2">
        <v>14.017491550820012</v>
      </c>
      <c r="BB1417" s="2">
        <v>14.066904582891057</v>
      </c>
      <c r="BC1417" s="2">
        <v>14.170554698127498</v>
      </c>
      <c r="BD1417" s="2">
        <v>13.375399134785331</v>
      </c>
      <c r="BE1417" s="2">
        <v>13.375399134785331</v>
      </c>
      <c r="BF1417" s="2">
        <f t="shared" si="1411"/>
        <v>14.324670074833367</v>
      </c>
      <c r="BG1417" s="2">
        <v>14.242241169897724</v>
      </c>
      <c r="BH1417" s="2">
        <v>14.22548838019334</v>
      </c>
      <c r="BI1417" s="2">
        <v>14.675406743691044</v>
      </c>
      <c r="BJ1417" s="2">
        <v>14.734300988079141</v>
      </c>
      <c r="BK1417" s="2">
        <v>12.762254791132916</v>
      </c>
      <c r="BL1417" s="2">
        <v>12.802737155924039</v>
      </c>
      <c r="BM1417" s="2">
        <v>13.345095422023125</v>
      </c>
      <c r="BN1417" s="2">
        <v>13.429094129641914</v>
      </c>
      <c r="BO1417" s="2">
        <f t="shared" si="1412"/>
        <v>13.418962583938308</v>
      </c>
      <c r="BP1417" s="2">
        <v>14.189170149374593</v>
      </c>
      <c r="BQ1417" s="2">
        <v>12.635807413686527</v>
      </c>
      <c r="BR1417" s="2">
        <v>12.514845490071014</v>
      </c>
      <c r="BS1417" s="2">
        <v>12.263261262927736</v>
      </c>
      <c r="BT1417" s="2">
        <v>12.145707123128068</v>
      </c>
      <c r="BU1417" s="2">
        <v>12.263594037113291</v>
      </c>
      <c r="BV1417" s="2">
        <v>11.665166393359669</v>
      </c>
      <c r="BW1417" s="2">
        <v>12.392183611504885</v>
      </c>
      <c r="BX1417" s="2">
        <v>12.557569542254326</v>
      </c>
      <c r="BY1417" s="2">
        <v>12.287497221382932</v>
      </c>
      <c r="BZ1417" s="63">
        <v>13.339214721201007</v>
      </c>
      <c r="CA1417" s="2">
        <f t="shared" si="1413"/>
        <v>12.282370954790453</v>
      </c>
      <c r="CB1417" s="2">
        <v>12.986345161171522</v>
      </c>
      <c r="CC1417" s="2">
        <v>13.041531816928893</v>
      </c>
      <c r="CD1417" s="2">
        <v>12.846815348681217</v>
      </c>
      <c r="CE1417" s="2">
        <v>12.880235793526408</v>
      </c>
      <c r="CF1417" s="2">
        <v>12.906887643779669</v>
      </c>
      <c r="CG1417" s="2">
        <v>12.694881154412922</v>
      </c>
      <c r="CH1417" s="2">
        <v>12.746363433692304</v>
      </c>
      <c r="CI1417" s="2">
        <v>12.769617602724153</v>
      </c>
      <c r="CJ1417" s="63">
        <v>12.745891106181205</v>
      </c>
      <c r="CK1417" s="63">
        <v>13.018613367369873</v>
      </c>
      <c r="CL1417" s="2">
        <f t="shared" si="1414"/>
        <v>13.187445167284173</v>
      </c>
      <c r="CM1417" s="2">
        <v>14.533204022375873</v>
      </c>
      <c r="CN1417" s="2">
        <v>12.907045103557259</v>
      </c>
      <c r="CO1417" s="2">
        <v>13.047269747421991</v>
      </c>
      <c r="CP1417" s="2">
        <v>13.492330306030434</v>
      </c>
      <c r="CQ1417" s="2">
        <v>12.981280035230309</v>
      </c>
      <c r="CR1417" s="2">
        <v>12.704028931777957</v>
      </c>
      <c r="CS1417" s="2">
        <v>13.473991698689217</v>
      </c>
      <c r="CT1417" s="2">
        <v>12.973627354181723</v>
      </c>
      <c r="CU1417" s="2">
        <v>12.493036646895641</v>
      </c>
      <c r="CV1417" s="2">
        <v>12.93364566891424</v>
      </c>
      <c r="CW1417" s="2">
        <v>12.943553969575763</v>
      </c>
      <c r="CX1417" s="2">
        <v>12.713736462763528</v>
      </c>
      <c r="CY1417" s="2">
        <v>12.847459156888313</v>
      </c>
      <c r="CZ1417" s="2">
        <v>12.782011944535299</v>
      </c>
      <c r="DA1417" s="2">
        <f t="shared" si="1415"/>
        <v>13.767236941634827</v>
      </c>
      <c r="DB1417" s="63">
        <v>14.194111140495593</v>
      </c>
      <c r="DC1417" s="63">
        <v>14.152186864426012</v>
      </c>
      <c r="DD1417" s="63">
        <v>14.152186864426012</v>
      </c>
      <c r="DE1417" s="63">
        <v>14.326389781399138</v>
      </c>
      <c r="DF1417" s="63">
        <v>14.24779425628285</v>
      </c>
      <c r="DG1417" s="63">
        <v>13.885167535311602</v>
      </c>
      <c r="DH1417" s="63">
        <v>17.029198046864554</v>
      </c>
      <c r="DI1417" s="63">
        <v>16.862714954716019</v>
      </c>
      <c r="DJ1417" s="63">
        <v>16.299729696654978</v>
      </c>
      <c r="DK1417" s="63">
        <v>16.679204371351233</v>
      </c>
      <c r="DL1417" s="63">
        <v>16.623794978995722</v>
      </c>
      <c r="DM1417" s="63">
        <v>16.243185705702754</v>
      </c>
      <c r="DN1417" s="6">
        <f t="shared" si="1416"/>
        <v>14.52870389115639</v>
      </c>
      <c r="DO1417" s="63">
        <v>16.243185705702754</v>
      </c>
      <c r="DP1417" s="63">
        <v>15.705711210087047</v>
      </c>
      <c r="DQ1417" s="63">
        <v>15.813620152235455</v>
      </c>
      <c r="DR1417" s="63">
        <v>15.860487611391354</v>
      </c>
      <c r="DS1417" s="63">
        <v>16.526096987429757</v>
      </c>
      <c r="DT1417" s="63">
        <v>16.528688541851093</v>
      </c>
      <c r="DU1417" s="63">
        <v>15.353853280501648</v>
      </c>
      <c r="DV1417" s="64">
        <f t="shared" si="1417"/>
        <v>15.776203666929586</v>
      </c>
      <c r="DW1417" s="65">
        <f t="shared" si="1417"/>
        <v>15.821596772814649</v>
      </c>
      <c r="DX1417" s="66">
        <f t="shared" si="1417"/>
        <v>15.617180490787469</v>
      </c>
      <c r="DZ1417" s="63">
        <f t="shared" si="1418"/>
        <v>15.668317597022996</v>
      </c>
      <c r="EC1417" s="63">
        <f t="shared" si="1419"/>
        <v>15.671952081275448</v>
      </c>
      <c r="EF1417" s="63">
        <f t="shared" si="1420"/>
        <v>15.905118954085289</v>
      </c>
      <c r="EI1417" s="63">
        <f t="shared" si="1421"/>
        <v>15.764187532932736</v>
      </c>
      <c r="EL1417" s="63">
        <f t="shared" si="1422"/>
        <v>15.625776199453478</v>
      </c>
      <c r="EO1417" s="63">
        <f t="shared" si="1423"/>
        <v>15.599697945772482</v>
      </c>
    </row>
    <row r="1418" spans="1:145" ht="15.5" x14ac:dyDescent="0.35">
      <c r="A1418" s="56" t="s">
        <v>488</v>
      </c>
      <c r="B1418" s="63">
        <f t="shared" si="1405"/>
        <v>6.6828773045881986</v>
      </c>
      <c r="C1418" s="63">
        <f t="shared" si="1405"/>
        <v>5.7610667628037771</v>
      </c>
      <c r="D1418" s="63">
        <f t="shared" si="1405"/>
        <v>6.594982929380615</v>
      </c>
      <c r="E1418" s="63">
        <f t="shared" si="1405"/>
        <v>8.0471878317952505</v>
      </c>
      <c r="F1418" s="63">
        <f t="shared" si="1405"/>
        <v>6.7410261995486636</v>
      </c>
      <c r="G1418" s="63">
        <f t="shared" si="1405"/>
        <v>6.8629961964172681</v>
      </c>
      <c r="H1418" s="63">
        <f t="shared" si="1405"/>
        <v>5.9982264177409688</v>
      </c>
      <c r="I1418" s="63">
        <f t="shared" si="1405"/>
        <v>4.6584873320670148</v>
      </c>
      <c r="J1418" s="63">
        <f t="shared" si="1405"/>
        <v>5.3738641070452697</v>
      </c>
      <c r="K1418" s="63">
        <f t="shared" si="1405"/>
        <v>4.4155704281464123</v>
      </c>
      <c r="L1418" s="63">
        <f t="shared" si="1405"/>
        <v>5.8630504346795327</v>
      </c>
      <c r="M1418" s="63">
        <f t="shared" si="1405"/>
        <v>6.6666373595128228</v>
      </c>
      <c r="N1418" s="63">
        <f t="shared" si="1405"/>
        <v>6.8708706327052465</v>
      </c>
      <c r="O1418" s="63">
        <f t="shared" si="1405"/>
        <v>6.8624261792947658</v>
      </c>
      <c r="P1418" s="63">
        <f t="shared" si="1405"/>
        <v>6.0963946990881244</v>
      </c>
      <c r="Q1418" s="63">
        <f t="shared" si="1405"/>
        <v>9.9355213106331384</v>
      </c>
      <c r="R1418" s="63">
        <f t="shared" si="1405"/>
        <v>7.7794328606147625</v>
      </c>
      <c r="S1418" s="63">
        <f t="shared" si="1405"/>
        <v>7.7430556472297392</v>
      </c>
      <c r="T1418" s="63">
        <f t="shared" si="1405"/>
        <v>7.8608709123602747</v>
      </c>
      <c r="U1418" s="63">
        <f t="shared" si="1405"/>
        <v>9.1128340786622157</v>
      </c>
      <c r="V1418" s="63">
        <f t="shared" si="1405"/>
        <v>9.9342851924592726</v>
      </c>
      <c r="W1418" s="63">
        <f t="shared" si="1405"/>
        <v>10.160501813924215</v>
      </c>
      <c r="X1418" s="2">
        <f t="shared" si="1405"/>
        <v>10.371375893538225</v>
      </c>
      <c r="Y1418" s="2">
        <f t="shared" si="1405"/>
        <v>10.772747493022154</v>
      </c>
      <c r="Z1418" s="63">
        <f t="shared" si="1405"/>
        <v>9.7375655426099819</v>
      </c>
      <c r="AA1418" s="63">
        <f t="shared" si="1405"/>
        <v>9.9722135739149369</v>
      </c>
      <c r="AB1418" s="63">
        <v>10.578605878201738</v>
      </c>
      <c r="AC1418" s="63">
        <v>7.7768060874853449</v>
      </c>
      <c r="AD1418" s="63">
        <v>7.9229190907242923</v>
      </c>
      <c r="AE1418" s="63">
        <f t="shared" si="1406"/>
        <v>5.1714724849004252</v>
      </c>
      <c r="AF1418" s="63">
        <v>6.9444013306377679</v>
      </c>
      <c r="AG1418" s="63">
        <v>6.4214503210953797</v>
      </c>
      <c r="AH1418" s="63">
        <v>5.0292912941617205</v>
      </c>
      <c r="AI1418" s="63">
        <v>4.9971671685394803</v>
      </c>
      <c r="AJ1418" s="2">
        <f t="shared" si="1407"/>
        <v>4.4661461012003656</v>
      </c>
      <c r="AK1418" s="2">
        <v>6.567718959774326</v>
      </c>
      <c r="AL1418" s="2">
        <v>6.6588502699610999</v>
      </c>
      <c r="AM1418" s="2">
        <v>6.7260627850625605</v>
      </c>
      <c r="AN1418" s="2">
        <v>6.9377889617238813</v>
      </c>
      <c r="AO1418" s="2">
        <f t="shared" si="1408"/>
        <v>6.6328143779467377</v>
      </c>
      <c r="AP1418" s="2">
        <v>7.9384806085562944</v>
      </c>
      <c r="AQ1418" s="2">
        <v>8.2593844124072131</v>
      </c>
      <c r="AR1418" s="2">
        <v>8.3971089337923175</v>
      </c>
      <c r="AS1418" s="2">
        <f t="shared" si="1409"/>
        <v>5.8119362160720023</v>
      </c>
      <c r="AT1418" s="2">
        <v>9.4207176964762631</v>
      </c>
      <c r="AU1418" s="2">
        <v>10.014134425565052</v>
      </c>
      <c r="AV1418" s="2">
        <v>9.8930666323045191</v>
      </c>
      <c r="AW1418" s="2">
        <v>9.8930666323045191</v>
      </c>
      <c r="AX1418" s="2">
        <f t="shared" si="1410"/>
        <v>7.7683151005049353</v>
      </c>
      <c r="AY1418" s="2"/>
      <c r="AZ1418" s="2">
        <v>9.9279095025051038</v>
      </c>
      <c r="BA1418" s="2">
        <v>7.7946683997683417</v>
      </c>
      <c r="BB1418" s="2">
        <v>9.4044117155084628</v>
      </c>
      <c r="BC1418" s="2">
        <v>8.1582433197849369</v>
      </c>
      <c r="BD1418" s="2">
        <v>10.05761436845685</v>
      </c>
      <c r="BE1418" s="2">
        <v>9.0979133890926018</v>
      </c>
      <c r="BF1418" s="2">
        <f t="shared" si="1411"/>
        <v>9.1101608973497612</v>
      </c>
      <c r="BG1418" s="2">
        <v>11.019366854124149</v>
      </c>
      <c r="BH1418" s="2">
        <v>10.876301775227823</v>
      </c>
      <c r="BI1418" s="2">
        <v>9.8598719108471382</v>
      </c>
      <c r="BJ1418" s="2">
        <v>9.0406389614640705</v>
      </c>
      <c r="BK1418" s="2">
        <v>9.5901368619975145</v>
      </c>
      <c r="BL1418" s="2">
        <v>9.5937430525116376</v>
      </c>
      <c r="BM1418" s="2">
        <v>9.5724814030779104</v>
      </c>
      <c r="BN1418" s="2">
        <v>9.5939889149352968</v>
      </c>
      <c r="BO1418" s="2">
        <f t="shared" si="1412"/>
        <v>8.822665228965608</v>
      </c>
      <c r="BP1418" s="2">
        <v>10.006733625748703</v>
      </c>
      <c r="BQ1418" s="2">
        <v>10.006733625748703</v>
      </c>
      <c r="BR1418" s="2">
        <v>8.545420759793025</v>
      </c>
      <c r="BS1418" s="2">
        <v>8.3305040714534861</v>
      </c>
      <c r="BT1418" s="2">
        <v>7.1202189966170035</v>
      </c>
      <c r="BU1418" s="2">
        <v>6.7072386213370363</v>
      </c>
      <c r="BV1418" s="2">
        <v>6.0634420118287951</v>
      </c>
      <c r="BW1418" s="2">
        <v>8.8220975356441595</v>
      </c>
      <c r="BX1418" s="2">
        <v>8.6917957434838886</v>
      </c>
      <c r="BY1418" s="2">
        <v>6.2148030420514226</v>
      </c>
      <c r="BZ1418" s="63">
        <v>8.2075225307547885</v>
      </c>
      <c r="CA1418" s="2">
        <f t="shared" si="1413"/>
        <v>9.1555866680221172</v>
      </c>
      <c r="CB1418" s="2">
        <v>8.147487005105825</v>
      </c>
      <c r="CC1418" s="2">
        <v>7.9546057253092348</v>
      </c>
      <c r="CD1418" s="2">
        <v>7.4545362009977074</v>
      </c>
      <c r="CE1418" s="2">
        <v>8.9231507282113114</v>
      </c>
      <c r="CF1418" s="2">
        <v>8.8729338586900646</v>
      </c>
      <c r="CG1418" s="2">
        <v>8.636310496165974</v>
      </c>
      <c r="CH1418" s="2">
        <v>9.4262312043652905</v>
      </c>
      <c r="CI1418" s="2">
        <v>9.4093891186976624</v>
      </c>
      <c r="CJ1418" s="63">
        <v>10.942392078698918</v>
      </c>
      <c r="CK1418" s="63">
        <v>10.93224111766088</v>
      </c>
      <c r="CL1418" s="2">
        <f t="shared" si="1414"/>
        <v>9.0095823239344384</v>
      </c>
      <c r="CM1418" s="2">
        <v>11.400585416315016</v>
      </c>
      <c r="CN1418" s="2">
        <v>9.3448535670468207</v>
      </c>
      <c r="CO1418" s="2">
        <v>9.2706438124286041</v>
      </c>
      <c r="CP1418" s="2">
        <v>9.5012024080056605</v>
      </c>
      <c r="CQ1418" s="2">
        <v>9.311380853784792</v>
      </c>
      <c r="CR1418" s="2">
        <v>8.8806415637464262</v>
      </c>
      <c r="CS1418" s="2">
        <v>8.853549558489787</v>
      </c>
      <c r="CT1418" s="2">
        <v>9.0093541013157346</v>
      </c>
      <c r="CU1418" s="2">
        <v>9.0384062801884184</v>
      </c>
      <c r="CV1418" s="2">
        <v>8.8051543658414833</v>
      </c>
      <c r="CW1418" s="2">
        <v>8.7658533623694979</v>
      </c>
      <c r="CX1418" s="2">
        <v>8.8308562590364819</v>
      </c>
      <c r="CY1418" s="2">
        <v>8.7985395730064724</v>
      </c>
      <c r="CZ1418" s="2">
        <v>8.7366438245015186</v>
      </c>
      <c r="DA1418" s="2">
        <f t="shared" si="1415"/>
        <v>8.1366138405450599</v>
      </c>
      <c r="DB1418" s="63">
        <v>8.0952910114688379</v>
      </c>
      <c r="DC1418" s="63">
        <v>8.1863820866472423</v>
      </c>
      <c r="DD1418" s="63">
        <v>8.3040271525699332</v>
      </c>
      <c r="DE1418" s="63">
        <v>8.7223346214133244</v>
      </c>
      <c r="DF1418" s="63">
        <v>8.7895570764974789</v>
      </c>
      <c r="DG1418" s="63">
        <v>8.9422003284279565</v>
      </c>
      <c r="DH1418" s="63">
        <v>7.2894485074486983</v>
      </c>
      <c r="DI1418" s="63">
        <v>7.7387744236651628</v>
      </c>
      <c r="DJ1418" s="63">
        <v>8.0736955725184316</v>
      </c>
      <c r="DK1418" s="63">
        <v>8.1160419971633857</v>
      </c>
      <c r="DL1418" s="63">
        <v>8.9391891753181891</v>
      </c>
      <c r="DM1418" s="63">
        <v>9.2373034413621049</v>
      </c>
      <c r="DN1418" s="6">
        <f t="shared" si="1416"/>
        <v>8.635144965161933</v>
      </c>
      <c r="DO1418" s="63">
        <v>9.2373034413621049</v>
      </c>
      <c r="DP1418" s="63">
        <v>9.5391673455024559</v>
      </c>
      <c r="DQ1418" s="63">
        <v>9.8974834162360708</v>
      </c>
      <c r="DR1418" s="63">
        <v>10.208809475333023</v>
      </c>
      <c r="DS1418" s="63">
        <v>9.6318771555916793</v>
      </c>
      <c r="DT1418" s="63">
        <v>9.9397023266523767</v>
      </c>
      <c r="DU1418" s="63">
        <v>10.145330927208153</v>
      </c>
      <c r="DV1418" s="64">
        <f t="shared" si="1417"/>
        <v>11.270930303053387</v>
      </c>
      <c r="DW1418" s="65">
        <f t="shared" si="1417"/>
        <v>11.032556665503412</v>
      </c>
      <c r="DX1418" s="66">
        <f t="shared" si="1417"/>
        <v>11.270930303053387</v>
      </c>
      <c r="DZ1418" s="63">
        <f t="shared" si="1418"/>
        <v>12.087732085087865</v>
      </c>
      <c r="EC1418" s="63">
        <f t="shared" si="1419"/>
        <v>12.762921547093155</v>
      </c>
      <c r="EF1418" s="63">
        <f t="shared" si="1420"/>
        <v>13.184149869444076</v>
      </c>
      <c r="EI1418" s="63">
        <f t="shared" si="1421"/>
        <v>13.582586246452559</v>
      </c>
      <c r="EL1418" s="63">
        <f t="shared" si="1422"/>
        <v>13.964026386452721</v>
      </c>
      <c r="EO1418" s="63">
        <f t="shared" si="1423"/>
        <v>14.354090904623792</v>
      </c>
    </row>
    <row r="1419" spans="1:145" ht="15.5" x14ac:dyDescent="0.35">
      <c r="A1419" s="56" t="s">
        <v>483</v>
      </c>
      <c r="B1419" s="63">
        <f t="shared" si="1405"/>
        <v>10.869230052004639</v>
      </c>
      <c r="C1419" s="63">
        <f t="shared" si="1405"/>
        <v>10.093433658647189</v>
      </c>
      <c r="D1419" s="63">
        <f t="shared" si="1405"/>
        <v>9.797629897649891</v>
      </c>
      <c r="E1419" s="63">
        <f t="shared" si="1405"/>
        <v>10.086182986286158</v>
      </c>
      <c r="F1419" s="63">
        <f t="shared" si="1405"/>
        <v>9.3962138730026048</v>
      </c>
      <c r="G1419" s="63">
        <f t="shared" si="1405"/>
        <v>9.2684889748941952</v>
      </c>
      <c r="H1419" s="63">
        <f t="shared" si="1405"/>
        <v>9.7792488602198429</v>
      </c>
      <c r="I1419" s="63">
        <f t="shared" si="1405"/>
        <v>7.8332436105443417</v>
      </c>
      <c r="J1419" s="63">
        <f t="shared" si="1405"/>
        <v>10.716533299854344</v>
      </c>
      <c r="K1419" s="63">
        <f t="shared" si="1405"/>
        <v>12.920256113948744</v>
      </c>
      <c r="L1419" s="63">
        <f t="shared" si="1405"/>
        <v>10.144636745289953</v>
      </c>
      <c r="M1419" s="63">
        <f t="shared" si="1405"/>
        <v>10.920536764511001</v>
      </c>
      <c r="N1419" s="63">
        <f t="shared" si="1405"/>
        <v>13.648618166904697</v>
      </c>
      <c r="O1419" s="63">
        <f t="shared" si="1405"/>
        <v>11.633539671740666</v>
      </c>
      <c r="P1419" s="63">
        <f t="shared" si="1405"/>
        <v>14.897117090484363</v>
      </c>
      <c r="Q1419" s="63">
        <f t="shared" si="1405"/>
        <v>11.87199635725587</v>
      </c>
      <c r="R1419" s="63">
        <f t="shared" si="1405"/>
        <v>12.108470455579356</v>
      </c>
      <c r="S1419" s="63">
        <f t="shared" si="1405"/>
        <v>13.171560201821087</v>
      </c>
      <c r="T1419" s="63">
        <f t="shared" si="1405"/>
        <v>13.04636724755513</v>
      </c>
      <c r="U1419" s="63">
        <f t="shared" si="1405"/>
        <v>12.947288188665979</v>
      </c>
      <c r="V1419" s="63">
        <f t="shared" si="1405"/>
        <v>12.342244029891246</v>
      </c>
      <c r="W1419" s="63">
        <f t="shared" si="1405"/>
        <v>12.889048617741578</v>
      </c>
      <c r="X1419" s="2">
        <f t="shared" si="1405"/>
        <v>13.690078283106303</v>
      </c>
      <c r="Y1419" s="2">
        <f t="shared" si="1405"/>
        <v>14.001918300821465</v>
      </c>
      <c r="Z1419" s="63">
        <f t="shared" si="1405"/>
        <v>16.021553803566402</v>
      </c>
      <c r="AA1419" s="63">
        <f t="shared" si="1405"/>
        <v>14.512273170586409</v>
      </c>
      <c r="AB1419" s="63">
        <v>24.087025988373082</v>
      </c>
      <c r="AC1419" s="63">
        <v>25.368998776509599</v>
      </c>
      <c r="AD1419" s="63">
        <v>25.576145387713943</v>
      </c>
      <c r="AE1419" s="63">
        <f t="shared" si="1406"/>
        <v>15.0971234914484</v>
      </c>
      <c r="AF1419" s="63">
        <v>30.508732911995789</v>
      </c>
      <c r="AG1419" s="63">
        <v>31.274085768212601</v>
      </c>
      <c r="AH1419" s="63">
        <v>30.690427223534776</v>
      </c>
      <c r="AI1419" s="63">
        <v>30.664731980363054</v>
      </c>
      <c r="AJ1419" s="2">
        <f t="shared" si="1407"/>
        <v>15.402915488198657</v>
      </c>
      <c r="AK1419" s="2">
        <v>30.308454705594073</v>
      </c>
      <c r="AL1419" s="2">
        <v>30.173230873339211</v>
      </c>
      <c r="AM1419" s="2">
        <v>30.493011358909666</v>
      </c>
      <c r="AN1419" s="2">
        <v>30.493011358909666</v>
      </c>
      <c r="AO1419" s="2">
        <f t="shared" si="1408"/>
        <v>15.977106870901739</v>
      </c>
      <c r="AP1419" s="2">
        <v>32.986486635750403</v>
      </c>
      <c r="AQ1419" s="2">
        <v>31.657820096721782</v>
      </c>
      <c r="AR1419" s="2">
        <v>35.774503453951674</v>
      </c>
      <c r="AS1419" s="2">
        <f t="shared" si="1409"/>
        <v>15.776566654965029</v>
      </c>
      <c r="AT1419" s="2">
        <v>29.18665477385931</v>
      </c>
      <c r="AU1419" s="2">
        <v>31.348327413297685</v>
      </c>
      <c r="AV1419" s="2">
        <v>27.84173642596248</v>
      </c>
      <c r="AW1419" s="2">
        <v>27.538948717813298</v>
      </c>
      <c r="AX1419" s="2">
        <f t="shared" si="1410"/>
        <v>14.908716865210989</v>
      </c>
      <c r="AY1419" s="2"/>
      <c r="AZ1419" s="2">
        <v>29.866370723432631</v>
      </c>
      <c r="BA1419" s="2">
        <v>30.24353185744301</v>
      </c>
      <c r="BB1419" s="2">
        <v>30.354345793243859</v>
      </c>
      <c r="BC1419" s="2">
        <v>30.569807070947412</v>
      </c>
      <c r="BD1419" s="2">
        <v>24.586729929197585</v>
      </c>
      <c r="BE1419" s="2">
        <v>25.039372778856368</v>
      </c>
      <c r="BF1419" s="2">
        <f t="shared" si="1411"/>
        <v>13.432356596033287</v>
      </c>
      <c r="BG1419" s="2">
        <v>37.674476817251815</v>
      </c>
      <c r="BH1419" s="2">
        <v>38.411105200357071</v>
      </c>
      <c r="BI1419" s="2">
        <v>16.99449438983978</v>
      </c>
      <c r="BJ1419" s="2">
        <v>17.698084777204759</v>
      </c>
      <c r="BK1419" s="2">
        <v>16.055819885550321</v>
      </c>
      <c r="BL1419" s="2">
        <v>16.595937529241578</v>
      </c>
      <c r="BM1419" s="2">
        <v>16.076602414029345</v>
      </c>
      <c r="BN1419" s="2">
        <v>16.572188834284479</v>
      </c>
      <c r="BO1419" s="2">
        <f t="shared" si="1412"/>
        <v>14.794661843846427</v>
      </c>
      <c r="BP1419" s="2">
        <v>20.340522145308185</v>
      </c>
      <c r="BQ1419" s="2">
        <v>20.340522145308185</v>
      </c>
      <c r="BR1419" s="2">
        <v>12.582490969012639</v>
      </c>
      <c r="BS1419" s="2">
        <v>13.978123756763503</v>
      </c>
      <c r="BT1419" s="2">
        <v>14.513759273742014</v>
      </c>
      <c r="BU1419" s="2">
        <v>12.903927803881638</v>
      </c>
      <c r="BV1419" s="2">
        <v>12.548123644565729</v>
      </c>
      <c r="BW1419" s="2">
        <v>13.572473972648501</v>
      </c>
      <c r="BX1419" s="2">
        <v>15.200868424062538</v>
      </c>
      <c r="BY1419" s="2">
        <v>14.270961138657791</v>
      </c>
      <c r="BZ1419" s="63">
        <v>15.012901966598726</v>
      </c>
      <c r="CA1419" s="2">
        <f t="shared" si="1413"/>
        <v>12.109494334638367</v>
      </c>
      <c r="CB1419" s="2">
        <v>17.482888185867122</v>
      </c>
      <c r="CC1419" s="2">
        <v>17.485817467542844</v>
      </c>
      <c r="CD1419" s="2">
        <v>14.774411087651131</v>
      </c>
      <c r="CE1419" s="2">
        <v>15.759393819483247</v>
      </c>
      <c r="CF1419" s="2">
        <v>15.952411520026185</v>
      </c>
      <c r="CG1419" s="2">
        <v>14.706395192934691</v>
      </c>
      <c r="CH1419" s="2">
        <v>15.494045417281576</v>
      </c>
      <c r="CI1419" s="2">
        <v>15.31977664189343</v>
      </c>
      <c r="CJ1419" s="63">
        <v>15.796643769095455</v>
      </c>
      <c r="CK1419" s="63">
        <v>15.553638314692396</v>
      </c>
      <c r="CL1419" s="2">
        <f t="shared" si="1414"/>
        <v>10.529977658253436</v>
      </c>
      <c r="CM1419" s="2">
        <v>17.240784311917892</v>
      </c>
      <c r="CN1419" s="2">
        <v>16.015390759632549</v>
      </c>
      <c r="CO1419" s="2">
        <v>15.917442172235898</v>
      </c>
      <c r="CP1419" s="2">
        <v>15.691981233599527</v>
      </c>
      <c r="CQ1419" s="2">
        <v>15.778920960335235</v>
      </c>
      <c r="CR1419" s="2">
        <v>16.090567764914983</v>
      </c>
      <c r="CS1419" s="2">
        <v>15.316481647122</v>
      </c>
      <c r="CT1419" s="2">
        <v>15.42272728307344</v>
      </c>
      <c r="CU1419" s="2">
        <v>15.523132280267903</v>
      </c>
      <c r="CV1419" s="2">
        <v>16.085524413939599</v>
      </c>
      <c r="CW1419" s="2">
        <v>16.316085381216681</v>
      </c>
      <c r="CX1419" s="2">
        <v>16.505143565282943</v>
      </c>
      <c r="CY1419" s="2">
        <v>16.72598156371533</v>
      </c>
      <c r="CZ1419" s="2">
        <v>15.107267312294971</v>
      </c>
      <c r="DA1419" s="2">
        <f t="shared" si="1415"/>
        <v>13.776761317696666</v>
      </c>
      <c r="DB1419" s="63">
        <v>16.054691701496591</v>
      </c>
      <c r="DC1419" s="63">
        <v>16.075096224986424</v>
      </c>
      <c r="DD1419" s="63">
        <v>16.099807672170535</v>
      </c>
      <c r="DE1419" s="63">
        <v>14.105454224245232</v>
      </c>
      <c r="DF1419" s="63">
        <v>14.120085233734457</v>
      </c>
      <c r="DG1419" s="63">
        <v>14.16106176172889</v>
      </c>
      <c r="DH1419" s="63">
        <v>14.54695207679819</v>
      </c>
      <c r="DI1419" s="63">
        <v>14.536987299955008</v>
      </c>
      <c r="DJ1419" s="63">
        <v>14.625604569521672</v>
      </c>
      <c r="DK1419" s="63">
        <v>14.473144475965272</v>
      </c>
      <c r="DL1419" s="63">
        <v>14.404943842274136</v>
      </c>
      <c r="DM1419" s="63">
        <v>14.625587545788614</v>
      </c>
      <c r="DN1419" s="6">
        <f t="shared" si="1416"/>
        <v>14.781658635521042</v>
      </c>
      <c r="DO1419" s="63">
        <v>14.625587545788614</v>
      </c>
      <c r="DP1419" s="63">
        <v>16.254630128090351</v>
      </c>
      <c r="DQ1419" s="63">
        <v>16.403388774536936</v>
      </c>
      <c r="DR1419" s="63">
        <v>16.584342051156053</v>
      </c>
      <c r="DS1419" s="63">
        <v>17.225857778052578</v>
      </c>
      <c r="DT1419" s="63">
        <v>17.119652939704363</v>
      </c>
      <c r="DU1419" s="63">
        <v>16.553101839565965</v>
      </c>
      <c r="DV1419" s="64">
        <f t="shared" si="1417"/>
        <v>15.199209845661727</v>
      </c>
      <c r="DW1419" s="65">
        <f t="shared" si="1417"/>
        <v>15.171394482982226</v>
      </c>
      <c r="DX1419" s="66">
        <f t="shared" si="1417"/>
        <v>15.416238987976568</v>
      </c>
      <c r="DZ1419" s="63">
        <f t="shared" si="1418"/>
        <v>15.17303698796794</v>
      </c>
      <c r="EC1419" s="63">
        <f t="shared" si="1419"/>
        <v>15.627404967361938</v>
      </c>
      <c r="EF1419" s="63">
        <f t="shared" si="1420"/>
        <v>15.128099036497774</v>
      </c>
      <c r="EI1419" s="63">
        <f t="shared" si="1421"/>
        <v>14.585351339278548</v>
      </c>
      <c r="EL1419" s="63">
        <f t="shared" si="1422"/>
        <v>14.263393300715048</v>
      </c>
      <c r="EO1419" s="63">
        <f t="shared" si="1423"/>
        <v>13.562205712865326</v>
      </c>
    </row>
    <row r="1420" spans="1:145" ht="15.5" x14ac:dyDescent="0.35">
      <c r="A1420" s="56" t="s">
        <v>484</v>
      </c>
      <c r="B1420" s="63" t="e">
        <f t="shared" si="1405"/>
        <v>#VALUE!</v>
      </c>
      <c r="C1420" s="63" t="e">
        <f t="shared" si="1405"/>
        <v>#VALUE!</v>
      </c>
      <c r="D1420" s="63" t="e">
        <f t="shared" si="1405"/>
        <v>#VALUE!</v>
      </c>
      <c r="E1420" s="63">
        <f t="shared" si="1405"/>
        <v>18.881540228573996</v>
      </c>
      <c r="F1420" s="63">
        <f t="shared" si="1405"/>
        <v>19.414505787212839</v>
      </c>
      <c r="G1420" s="63">
        <f t="shared" si="1405"/>
        <v>17.51211314412021</v>
      </c>
      <c r="H1420" s="63" t="e">
        <f t="shared" si="1405"/>
        <v>#VALUE!</v>
      </c>
      <c r="I1420" s="63" t="e">
        <f t="shared" si="1405"/>
        <v>#VALUE!</v>
      </c>
      <c r="J1420" s="63" t="e">
        <f t="shared" si="1405"/>
        <v>#VALUE!</v>
      </c>
      <c r="K1420" s="63" t="e">
        <f t="shared" si="1405"/>
        <v>#VALUE!</v>
      </c>
      <c r="L1420" s="63" t="e">
        <f t="shared" si="1405"/>
        <v>#VALUE!</v>
      </c>
      <c r="M1420" s="63" t="e">
        <f t="shared" si="1405"/>
        <v>#VALUE!</v>
      </c>
      <c r="N1420" s="63" t="e">
        <f t="shared" si="1405"/>
        <v>#VALUE!</v>
      </c>
      <c r="O1420" s="63" t="e">
        <f t="shared" si="1405"/>
        <v>#VALUE!</v>
      </c>
      <c r="P1420" s="63" t="e">
        <f t="shared" si="1405"/>
        <v>#VALUE!</v>
      </c>
      <c r="Q1420" s="63" t="e">
        <f t="shared" si="1405"/>
        <v>#VALUE!</v>
      </c>
      <c r="R1420" s="63" t="e">
        <f t="shared" si="1405"/>
        <v>#VALUE!</v>
      </c>
      <c r="S1420" s="63" t="e">
        <f t="shared" si="1405"/>
        <v>#VALUE!</v>
      </c>
      <c r="T1420" s="63" t="e">
        <f t="shared" si="1405"/>
        <v>#VALUE!</v>
      </c>
      <c r="U1420" s="63" t="e">
        <f t="shared" si="1405"/>
        <v>#VALUE!</v>
      </c>
      <c r="V1420" s="63" t="e">
        <f t="shared" si="1405"/>
        <v>#VALUE!</v>
      </c>
      <c r="W1420" s="63" t="e">
        <f t="shared" si="1405"/>
        <v>#VALUE!</v>
      </c>
      <c r="X1420" s="2" t="e">
        <f t="shared" si="1405"/>
        <v>#VALUE!</v>
      </c>
      <c r="Y1420" s="2" t="e">
        <f t="shared" si="1405"/>
        <v>#VALUE!</v>
      </c>
      <c r="Z1420" s="63" t="e">
        <f t="shared" si="1405"/>
        <v>#VALUE!</v>
      </c>
      <c r="AA1420" s="63" t="e">
        <f t="shared" si="1405"/>
        <v>#VALUE!</v>
      </c>
      <c r="AB1420" s="63">
        <v>23.834904022673911</v>
      </c>
      <c r="AC1420" s="63">
        <v>24.15984855322527</v>
      </c>
      <c r="AD1420" s="63">
        <v>24.368980656602769</v>
      </c>
      <c r="AE1420" s="63" t="e">
        <f t="shared" si="1406"/>
        <v>#VALUE!</v>
      </c>
      <c r="AF1420" s="63">
        <v>24.026879847452953</v>
      </c>
      <c r="AG1420" s="63">
        <v>23.38182406581754</v>
      </c>
      <c r="AH1420" s="63">
        <v>23.737335017989405</v>
      </c>
      <c r="AI1420" s="63">
        <v>23.737335017989398</v>
      </c>
      <c r="AJ1420" s="2" t="e">
        <f t="shared" si="1407"/>
        <v>#VALUE!</v>
      </c>
      <c r="AK1420" s="2">
        <v>19.863418494474299</v>
      </c>
      <c r="AL1420" s="2">
        <v>20.173692730518905</v>
      </c>
      <c r="AM1420" s="2">
        <v>20.238894473532625</v>
      </c>
      <c r="AN1420" s="2">
        <v>20.593236779537055</v>
      </c>
      <c r="AO1420" s="2" t="e">
        <f t="shared" si="1408"/>
        <v>#VALUE!</v>
      </c>
      <c r="AP1420" s="2">
        <v>22.836192675503362</v>
      </c>
      <c r="AQ1420" s="2">
        <v>23.266945088135799</v>
      </c>
      <c r="AR1420" s="2">
        <v>23.492620541944905</v>
      </c>
      <c r="AS1420" s="2" t="e">
        <f t="shared" si="1409"/>
        <v>#VALUE!</v>
      </c>
      <c r="AT1420" s="2">
        <v>21.08500915360591</v>
      </c>
      <c r="AU1420" s="2">
        <v>17.690926937290289</v>
      </c>
      <c r="AV1420" s="2">
        <v>18.177660390209315</v>
      </c>
      <c r="AW1420" s="2">
        <v>18.177660390209315</v>
      </c>
      <c r="AX1420" s="2" t="e">
        <f t="shared" si="1410"/>
        <v>#VALUE!</v>
      </c>
      <c r="AY1420" s="2"/>
      <c r="AZ1420" s="2">
        <v>18.871378062728159</v>
      </c>
      <c r="BA1420" s="2">
        <v>18.811117389787</v>
      </c>
      <c r="BB1420" s="2">
        <v>14.921194076336835</v>
      </c>
      <c r="BC1420" s="2">
        <v>13.436973329097219</v>
      </c>
      <c r="BD1420" s="2">
        <v>16.567573619116892</v>
      </c>
      <c r="BE1420" s="2">
        <v>13.750629793459916</v>
      </c>
      <c r="BF1420" s="2" t="e">
        <f t="shared" si="1411"/>
        <v>#VALUE!</v>
      </c>
      <c r="BG1420" s="2">
        <v>21.686901853890113</v>
      </c>
      <c r="BH1420" s="2">
        <v>21.250899976173454</v>
      </c>
      <c r="BI1420" s="2">
        <v>17.42819967035323</v>
      </c>
      <c r="BJ1420" s="2">
        <v>17.493509078583358</v>
      </c>
      <c r="BK1420" s="2">
        <v>17.5178884764745</v>
      </c>
      <c r="BL1420" s="2">
        <v>17.695136906443317</v>
      </c>
      <c r="BM1420" s="2">
        <v>17.488793912494096</v>
      </c>
      <c r="BN1420" s="2">
        <v>17.665289036035702</v>
      </c>
      <c r="BO1420" s="2" t="e">
        <f t="shared" si="1412"/>
        <v>#VALUE!</v>
      </c>
      <c r="BP1420" s="2">
        <v>21.120788615157274</v>
      </c>
      <c r="BQ1420" s="2">
        <v>21.686901853890113</v>
      </c>
      <c r="BR1420" s="2">
        <v>15.851115402944615</v>
      </c>
      <c r="BS1420" s="2">
        <v>15.851115402944615</v>
      </c>
      <c r="BT1420" s="2">
        <v>15.769645770065843</v>
      </c>
      <c r="BU1420" s="2">
        <v>16.182673958859247</v>
      </c>
      <c r="BV1420" s="2">
        <v>14.372261646486473</v>
      </c>
      <c r="BW1420" s="2">
        <v>17.571358951289273</v>
      </c>
      <c r="BX1420" s="2">
        <v>16.542809502142976</v>
      </c>
      <c r="BY1420" s="2">
        <v>15.971600589470963</v>
      </c>
      <c r="BZ1420" s="63">
        <v>13.847472525205635</v>
      </c>
      <c r="CA1420" s="2" t="e">
        <f t="shared" si="1413"/>
        <v>#VALUE!</v>
      </c>
      <c r="CB1420" s="2">
        <v>20.207318090921532</v>
      </c>
      <c r="CC1420" s="2">
        <v>20.267223121487376</v>
      </c>
      <c r="CD1420" s="2">
        <v>17.040349433617671</v>
      </c>
      <c r="CE1420" s="2">
        <v>15.676275371149128</v>
      </c>
      <c r="CF1420" s="2">
        <v>14.896113883983352</v>
      </c>
      <c r="CG1420" s="2">
        <v>12.286371340829929</v>
      </c>
      <c r="CH1420" s="2">
        <v>16.580390212367003</v>
      </c>
      <c r="CI1420" s="2">
        <v>14.848296177302378</v>
      </c>
      <c r="CJ1420" s="63">
        <v>17.058285216172614</v>
      </c>
      <c r="CK1420" s="63">
        <v>16.407444154495277</v>
      </c>
      <c r="CL1420" s="2" t="e">
        <f t="shared" si="1414"/>
        <v>#VALUE!</v>
      </c>
      <c r="CM1420" s="2">
        <v>18.134129447428926</v>
      </c>
      <c r="CN1420" s="2">
        <v>17.406551453831341</v>
      </c>
      <c r="CO1420" s="2">
        <v>17.385517385030163</v>
      </c>
      <c r="CP1420" s="2">
        <v>17.581892927885697</v>
      </c>
      <c r="CQ1420" s="2">
        <v>17.267209791745387</v>
      </c>
      <c r="CR1420" s="2">
        <v>17.796149470753402</v>
      </c>
      <c r="CS1420" s="2">
        <v>15.835550361448018</v>
      </c>
      <c r="CT1420" s="2">
        <v>15.916427767392582</v>
      </c>
      <c r="CU1420" s="2">
        <v>15.982111539507505</v>
      </c>
      <c r="CV1420" s="2">
        <v>17.229926070943467</v>
      </c>
      <c r="CW1420" s="2">
        <v>17.343161752193016</v>
      </c>
      <c r="CX1420" s="2">
        <v>17.288638048356884</v>
      </c>
      <c r="CY1420" s="2">
        <v>17.373897410533434</v>
      </c>
      <c r="CZ1420" s="2">
        <v>17.545250392395044</v>
      </c>
      <c r="DA1420" s="2" t="e">
        <f t="shared" si="1415"/>
        <v>#VALUE!</v>
      </c>
      <c r="DB1420" s="63">
        <v>16.240182799530444</v>
      </c>
      <c r="DC1420" s="63">
        <v>16.127946431494998</v>
      </c>
      <c r="DD1420" s="63">
        <v>15.900723609190313</v>
      </c>
      <c r="DE1420" s="63">
        <v>16.870667414696658</v>
      </c>
      <c r="DF1420" s="63">
        <v>16.811666192379647</v>
      </c>
      <c r="DG1420" s="63">
        <v>16.59001825725224</v>
      </c>
      <c r="DH1420" s="63">
        <v>16.910644846250452</v>
      </c>
      <c r="DI1420" s="63">
        <v>16.862713154342824</v>
      </c>
      <c r="DJ1420" s="63">
        <v>16.646184955671075</v>
      </c>
      <c r="DK1420" s="63">
        <v>16.976915037337527</v>
      </c>
      <c r="DL1420" s="63">
        <v>16.869327859371456</v>
      </c>
      <c r="DM1420" s="63">
        <v>16.644719590443025</v>
      </c>
      <c r="DN1420" s="6" t="e">
        <f t="shared" si="1416"/>
        <v>#VALUE!</v>
      </c>
      <c r="DO1420" s="63">
        <v>16.644719590443025</v>
      </c>
      <c r="DP1420" s="63">
        <v>20.681956020785183</v>
      </c>
      <c r="DQ1420" s="63">
        <v>20.758826133647055</v>
      </c>
      <c r="DR1420" s="63">
        <v>20.911850303728169</v>
      </c>
      <c r="DS1420" s="63">
        <v>16.097845271853846</v>
      </c>
      <c r="DT1420" s="63">
        <v>15.952199493050852</v>
      </c>
      <c r="DU1420" s="63">
        <v>15.86294484735669</v>
      </c>
      <c r="DV1420" s="64" t="e">
        <f t="shared" si="1417"/>
        <v>#VALUE!</v>
      </c>
      <c r="DW1420" s="65" t="e">
        <f t="shared" si="1417"/>
        <v>#VALUE!</v>
      </c>
      <c r="DX1420" s="66" t="e">
        <f t="shared" si="1417"/>
        <v>#VALUE!</v>
      </c>
      <c r="DZ1420" s="63" t="e">
        <f t="shared" si="1418"/>
        <v>#VALUE!</v>
      </c>
      <c r="EC1420" s="63" t="e">
        <f t="shared" si="1419"/>
        <v>#VALUE!</v>
      </c>
      <c r="EF1420" s="63" t="e">
        <f t="shared" si="1420"/>
        <v>#VALUE!</v>
      </c>
      <c r="EI1420" s="63" t="e">
        <f t="shared" si="1421"/>
        <v>#VALUE!</v>
      </c>
      <c r="EL1420" s="63" t="e">
        <f t="shared" si="1422"/>
        <v>#VALUE!</v>
      </c>
      <c r="EO1420" s="63" t="e">
        <f t="shared" si="1423"/>
        <v>#VALUE!</v>
      </c>
    </row>
    <row r="1421" spans="1:145" ht="15.5" x14ac:dyDescent="0.35">
      <c r="A1421" s="56" t="s">
        <v>485</v>
      </c>
      <c r="B1421" s="63" t="e">
        <f t="shared" si="1405"/>
        <v>#VALUE!</v>
      </c>
      <c r="C1421" s="63" t="e">
        <f t="shared" si="1405"/>
        <v>#VALUE!</v>
      </c>
      <c r="D1421" s="63" t="e">
        <f t="shared" si="1405"/>
        <v>#VALUE!</v>
      </c>
      <c r="E1421" s="63" t="e">
        <f t="shared" si="1405"/>
        <v>#VALUE!</v>
      </c>
      <c r="F1421" s="63" t="e">
        <f t="shared" si="1405"/>
        <v>#VALUE!</v>
      </c>
      <c r="G1421" s="63">
        <f t="shared" si="1405"/>
        <v>5.2295589779394653</v>
      </c>
      <c r="H1421" s="63">
        <f t="shared" si="1405"/>
        <v>4.7889276638162102</v>
      </c>
      <c r="I1421" s="63">
        <f t="shared" si="1405"/>
        <v>5.5088809102229446</v>
      </c>
      <c r="J1421" s="63">
        <f t="shared" si="1405"/>
        <v>5.5196792747568137</v>
      </c>
      <c r="K1421" s="63">
        <f t="shared" si="1405"/>
        <v>4.2655588626879872</v>
      </c>
      <c r="L1421" s="63">
        <f t="shared" si="1405"/>
        <v>8.0610231496973217</v>
      </c>
      <c r="M1421" s="63">
        <f t="shared" si="1405"/>
        <v>7.4176815226286363</v>
      </c>
      <c r="N1421" s="63">
        <f t="shared" si="1405"/>
        <v>6.6052324284689181</v>
      </c>
      <c r="O1421" s="63">
        <f t="shared" si="1405"/>
        <v>8.1754832966771449</v>
      </c>
      <c r="P1421" s="63">
        <f t="shared" si="1405"/>
        <v>7.3698631608145027</v>
      </c>
      <c r="Q1421" s="63">
        <f t="shared" si="1405"/>
        <v>6.3744399592596377</v>
      </c>
      <c r="R1421" s="63">
        <f t="shared" si="1405"/>
        <v>6.1883033244009447</v>
      </c>
      <c r="S1421" s="63">
        <f t="shared" si="1405"/>
        <v>6.3739427845861059</v>
      </c>
      <c r="T1421" s="63">
        <f t="shared" si="1405"/>
        <v>7.5788076103408519</v>
      </c>
      <c r="U1421" s="63">
        <f t="shared" si="1405"/>
        <v>8.3854593582236934</v>
      </c>
      <c r="V1421" s="63">
        <f t="shared" si="1405"/>
        <v>11.205360947769835</v>
      </c>
      <c r="W1421" s="63">
        <f t="shared" si="1405"/>
        <v>7.5568257928891365</v>
      </c>
      <c r="X1421" s="2">
        <f t="shared" si="1405"/>
        <v>6.4646204449616578</v>
      </c>
      <c r="Y1421" s="2">
        <f t="shared" si="1405"/>
        <v>6.7500098246482807</v>
      </c>
      <c r="Z1421" s="63">
        <f t="shared" si="1405"/>
        <v>6.4446523985823045</v>
      </c>
      <c r="AA1421" s="63">
        <f t="shared" si="1405"/>
        <v>8.9444615944620374</v>
      </c>
      <c r="AB1421" s="63">
        <v>25.580334809584382</v>
      </c>
      <c r="AC1421" s="63">
        <v>25.714112854106521</v>
      </c>
      <c r="AD1421" s="63">
        <v>24.595544137250542</v>
      </c>
      <c r="AE1421" s="63">
        <f t="shared" si="1406"/>
        <v>6.1367557545312224</v>
      </c>
      <c r="AF1421" s="63">
        <v>22.52337025813906</v>
      </c>
      <c r="AG1421" s="63">
        <v>22.185718037792448</v>
      </c>
      <c r="AH1421" s="63">
        <v>21.155491258155738</v>
      </c>
      <c r="AI1421" s="63">
        <v>21.242261275241159</v>
      </c>
      <c r="AJ1421" s="2">
        <f t="shared" si="1407"/>
        <v>8.8833385417986896</v>
      </c>
      <c r="AK1421" s="2">
        <v>36.099413624107719</v>
      </c>
      <c r="AL1421" s="2">
        <v>28.0503315078866</v>
      </c>
      <c r="AM1421" s="2">
        <v>27.0133250544249</v>
      </c>
      <c r="AN1421" s="2">
        <v>27.025064364899215</v>
      </c>
      <c r="AO1421" s="2">
        <f t="shared" si="1408"/>
        <v>9.9702454840420778</v>
      </c>
      <c r="AP1421" s="2">
        <v>27.403947577922462</v>
      </c>
      <c r="AQ1421" s="2">
        <v>25.298779669158158</v>
      </c>
      <c r="AR1421" s="2">
        <v>24.119342036005847</v>
      </c>
      <c r="AS1421" s="2">
        <f t="shared" si="1409"/>
        <v>8.4552957807427109</v>
      </c>
      <c r="AT1421" s="2">
        <v>9.3009400622036349</v>
      </c>
      <c r="AU1421" s="2">
        <v>9.3689181313656942</v>
      </c>
      <c r="AV1421" s="2">
        <v>5.9785744519073312</v>
      </c>
      <c r="AW1421" s="2">
        <v>5.9785744519073312</v>
      </c>
      <c r="AX1421" s="2">
        <f t="shared" si="1410"/>
        <v>6.2687213970658355</v>
      </c>
      <c r="AY1421" s="2"/>
      <c r="AZ1421" s="2">
        <v>8.628824036262893</v>
      </c>
      <c r="BA1421" s="2">
        <v>8.5693346219371183</v>
      </c>
      <c r="BB1421" s="2">
        <v>8.1600456442143763</v>
      </c>
      <c r="BC1421" s="2">
        <v>8.0789647566807226</v>
      </c>
      <c r="BD1421" s="2">
        <v>7.0288010958448535</v>
      </c>
      <c r="BE1421" s="2">
        <v>6.0532981195655049</v>
      </c>
      <c r="BF1421" s="2">
        <f t="shared" si="1411"/>
        <v>6.3707041263893522</v>
      </c>
      <c r="BG1421" s="2">
        <v>8.3474443120385544</v>
      </c>
      <c r="BH1421" s="2">
        <v>8.6699677462239748</v>
      </c>
      <c r="BI1421" s="2">
        <v>8.4035928622898979</v>
      </c>
      <c r="BJ1421" s="2">
        <v>8.7164253747089298</v>
      </c>
      <c r="BK1421" s="2">
        <v>7.2589188392069843</v>
      </c>
      <c r="BL1421" s="2">
        <v>4.1344624235022112</v>
      </c>
      <c r="BM1421" s="2">
        <v>7.2637889267314817</v>
      </c>
      <c r="BN1421" s="2">
        <v>4.1303413297830929</v>
      </c>
      <c r="BO1421" s="2">
        <f t="shared" si="1412"/>
        <v>5.879763534988629</v>
      </c>
      <c r="BP1421" s="2">
        <v>6.9729904147327098</v>
      </c>
      <c r="BQ1421" s="2">
        <v>6.9729904147327098</v>
      </c>
      <c r="BR1421" s="2">
        <v>5.971114462129572</v>
      </c>
      <c r="BS1421" s="2">
        <v>6.0157429995040861</v>
      </c>
      <c r="BT1421" s="2">
        <v>6.0495798760372548</v>
      </c>
      <c r="BU1421" s="2">
        <v>5.9930583485368008</v>
      </c>
      <c r="BV1421" s="2">
        <v>6.0097350742378577</v>
      </c>
      <c r="BW1421" s="2">
        <v>5.1793047509983499</v>
      </c>
      <c r="BX1421" s="2">
        <v>5.1478198499662504</v>
      </c>
      <c r="BY1421" s="2">
        <v>5.1415847955044036</v>
      </c>
      <c r="BZ1421" s="63">
        <v>5.0817653420161211</v>
      </c>
      <c r="CA1421" s="2">
        <f t="shared" si="1413"/>
        <v>4.5603953478983597</v>
      </c>
      <c r="CB1421" s="2">
        <v>5.649452557869278</v>
      </c>
      <c r="CC1421" s="2">
        <v>5.652554735793843</v>
      </c>
      <c r="CD1421" s="2">
        <v>5.1861679573235335</v>
      </c>
      <c r="CE1421" s="2">
        <v>4.8046341625564777</v>
      </c>
      <c r="CF1421" s="2">
        <v>4.7397886071528781</v>
      </c>
      <c r="CG1421" s="2">
        <v>4.5024021759338622</v>
      </c>
      <c r="CH1421" s="2">
        <v>4.2207673829492638</v>
      </c>
      <c r="CI1421" s="2">
        <v>4.1906864124375556</v>
      </c>
      <c r="CJ1421" s="63">
        <v>4.2308788415218084</v>
      </c>
      <c r="CK1421" s="63">
        <v>4.2012989152879827</v>
      </c>
      <c r="CL1421" s="2">
        <f t="shared" si="1414"/>
        <v>4.3597362884104189</v>
      </c>
      <c r="CM1421" s="2">
        <v>5.332665782433863</v>
      </c>
      <c r="CN1421" s="2">
        <v>5.3546766389573133</v>
      </c>
      <c r="CO1421" s="2">
        <v>5.3380072629138864</v>
      </c>
      <c r="CP1421" s="2">
        <v>6.1169583000444829</v>
      </c>
      <c r="CQ1421" s="2">
        <v>5.3500984302588579</v>
      </c>
      <c r="CR1421" s="2">
        <v>4.6591532993172278</v>
      </c>
      <c r="CS1421" s="2">
        <v>6.1012168280739489</v>
      </c>
      <c r="CT1421" s="2">
        <v>5.1701196127552791</v>
      </c>
      <c r="CU1421" s="2">
        <v>4.9371925584999179</v>
      </c>
      <c r="CV1421" s="2">
        <v>5.413429437280814</v>
      </c>
      <c r="CW1421" s="2">
        <v>4.7379608538898932</v>
      </c>
      <c r="CX1421" s="2">
        <v>5.5392537737175704</v>
      </c>
      <c r="CY1421" s="2">
        <v>4.7235930992387178</v>
      </c>
      <c r="CZ1421" s="2">
        <v>4.6769452212573688</v>
      </c>
      <c r="DA1421" s="2">
        <f t="shared" si="1415"/>
        <v>4.0915213366537264</v>
      </c>
      <c r="DB1421" s="63">
        <v>4.6855794228639764</v>
      </c>
      <c r="DC1421" s="63">
        <v>4.6651108554524257</v>
      </c>
      <c r="DD1421" s="63">
        <v>4.6463605447715173</v>
      </c>
      <c r="DE1421" s="63">
        <v>4.608011001659742</v>
      </c>
      <c r="DF1421" s="63">
        <v>4.3511925880526636</v>
      </c>
      <c r="DG1421" s="63">
        <v>4.2632830401680986</v>
      </c>
      <c r="DH1421" s="63">
        <v>3.7980305623711077</v>
      </c>
      <c r="DI1421" s="63">
        <v>3.9498440056025719</v>
      </c>
      <c r="DJ1421" s="63">
        <v>3.7777149279097224</v>
      </c>
      <c r="DK1421" s="63">
        <v>3.8113236419437655</v>
      </c>
      <c r="DL1421" s="63">
        <v>3.9559625781983097</v>
      </c>
      <c r="DM1421" s="63">
        <v>3.7765896873992424</v>
      </c>
      <c r="DN1421" s="6">
        <f t="shared" si="1416"/>
        <v>4.2844997405000695</v>
      </c>
      <c r="DO1421" s="63">
        <v>3.7765896873992424</v>
      </c>
      <c r="DP1421" s="63">
        <v>4.1514700257739534</v>
      </c>
      <c r="DQ1421" s="63">
        <v>4.130552330576486</v>
      </c>
      <c r="DR1421" s="63">
        <v>4.1087055747191101</v>
      </c>
      <c r="DS1421" s="63">
        <v>3.6765279048140345</v>
      </c>
      <c r="DT1421" s="63">
        <v>3.6681414127269587</v>
      </c>
      <c r="DU1421" s="63">
        <v>4.0467262351310724</v>
      </c>
      <c r="DV1421" s="64">
        <f t="shared" si="1417"/>
        <v>3.9533463024523625</v>
      </c>
      <c r="DW1421" s="65">
        <f t="shared" si="1417"/>
        <v>3.9534231875400438</v>
      </c>
      <c r="DX1421" s="66">
        <f t="shared" si="1417"/>
        <v>3.9559658338333437</v>
      </c>
      <c r="DZ1421" s="63">
        <f t="shared" si="1418"/>
        <v>3.9168970159277867</v>
      </c>
      <c r="EC1421" s="63">
        <f t="shared" si="1419"/>
        <v>3.876031953881653</v>
      </c>
      <c r="EF1421" s="63">
        <f t="shared" si="1420"/>
        <v>3.8354856687024186</v>
      </c>
      <c r="EI1421" s="63">
        <f t="shared" si="1421"/>
        <v>3.7993838924740442</v>
      </c>
      <c r="EL1421" s="63">
        <f t="shared" si="1422"/>
        <v>3.7659885971150064</v>
      </c>
      <c r="EO1421" s="63">
        <f t="shared" si="1423"/>
        <v>3.7382076595077547</v>
      </c>
    </row>
    <row r="1422" spans="1:145" ht="15.5" x14ac:dyDescent="0.35">
      <c r="A1422" s="56" t="s">
        <v>486</v>
      </c>
      <c r="B1422" s="63">
        <f t="shared" si="1405"/>
        <v>3.7360442912797671</v>
      </c>
      <c r="C1422" s="63">
        <f t="shared" si="1405"/>
        <v>4.1113450606021171</v>
      </c>
      <c r="D1422" s="63">
        <f t="shared" si="1405"/>
        <v>4.5074518910070944</v>
      </c>
      <c r="E1422" s="63">
        <f t="shared" si="1405"/>
        <v>4.9931377073877901</v>
      </c>
      <c r="F1422" s="63">
        <f t="shared" si="1405"/>
        <v>4.7417067048757477</v>
      </c>
      <c r="G1422" s="63">
        <f t="shared" si="1405"/>
        <v>4.6061597105672387</v>
      </c>
      <c r="H1422" s="63">
        <f t="shared" si="1405"/>
        <v>4.1580420550724151</v>
      </c>
      <c r="I1422" s="63">
        <f t="shared" si="1405"/>
        <v>2.9632120143065124</v>
      </c>
      <c r="J1422" s="63">
        <f t="shared" si="1405"/>
        <v>3.9040200091457979</v>
      </c>
      <c r="K1422" s="63">
        <f t="shared" si="1405"/>
        <v>4.5475801891586558</v>
      </c>
      <c r="L1422" s="63">
        <f t="shared" si="1405"/>
        <v>4.6806143246423568</v>
      </c>
      <c r="M1422" s="63" t="e">
        <f t="shared" si="1405"/>
        <v>#VALUE!</v>
      </c>
      <c r="N1422" s="63" t="e">
        <f t="shared" si="1405"/>
        <v>#VALUE!</v>
      </c>
      <c r="O1422" s="63" t="e">
        <f t="shared" si="1405"/>
        <v>#VALUE!</v>
      </c>
      <c r="P1422" s="63" t="e">
        <f t="shared" si="1405"/>
        <v>#VALUE!</v>
      </c>
      <c r="Q1422" s="63" t="e">
        <f t="shared" si="1405"/>
        <v>#VALUE!</v>
      </c>
      <c r="R1422" s="63">
        <f t="shared" si="1405"/>
        <v>5.5040565677224969</v>
      </c>
      <c r="S1422" s="63">
        <f t="shared" si="1405"/>
        <v>6.3473364922580835</v>
      </c>
      <c r="T1422" s="63">
        <f t="shared" si="1405"/>
        <v>5.3815051297895673</v>
      </c>
      <c r="U1422" s="63">
        <f t="shared" si="1405"/>
        <v>5.4358951666295079</v>
      </c>
      <c r="V1422" s="63">
        <f t="shared" si="1405"/>
        <v>6.1846689028208806</v>
      </c>
      <c r="W1422" s="63">
        <f t="shared" si="1405"/>
        <v>6.115123654336144</v>
      </c>
      <c r="X1422" s="2">
        <f t="shared" si="1405"/>
        <v>6.7575893240361058</v>
      </c>
      <c r="Y1422" s="2">
        <f t="shared" si="1405"/>
        <v>7.4264483229490859</v>
      </c>
      <c r="Z1422" s="63">
        <f t="shared" si="1405"/>
        <v>6.8615734727733617</v>
      </c>
      <c r="AA1422" s="63">
        <f t="shared" si="1405"/>
        <v>6.5751492292798774</v>
      </c>
      <c r="AB1422" s="63">
        <v>11.027717650385901</v>
      </c>
      <c r="AC1422" s="63">
        <v>13.350364170196899</v>
      </c>
      <c r="AD1422" s="63">
        <v>8.7351995309274919</v>
      </c>
      <c r="AE1422" s="63">
        <f t="shared" si="1406"/>
        <v>8.1151597162624576</v>
      </c>
      <c r="AF1422" s="63">
        <v>6.8064950710766636</v>
      </c>
      <c r="AG1422" s="63">
        <v>12.144864280850699</v>
      </c>
      <c r="AH1422" s="63">
        <v>7.8857627509099197</v>
      </c>
      <c r="AI1422" s="63">
        <v>7.9047508450043802</v>
      </c>
      <c r="AJ1422" s="2">
        <f t="shared" si="1407"/>
        <v>13.333772985329306</v>
      </c>
      <c r="AK1422" s="2">
        <v>8.2522630817412121</v>
      </c>
      <c r="AL1422" s="2">
        <v>7.9509082233430926</v>
      </c>
      <c r="AM1422" s="2">
        <v>8.011001516112648</v>
      </c>
      <c r="AN1422" s="2">
        <v>7.9500051732501023</v>
      </c>
      <c r="AO1422" s="2">
        <f t="shared" si="1408"/>
        <v>7.3546113392265804</v>
      </c>
      <c r="AP1422" s="2">
        <v>11.638864560052175</v>
      </c>
      <c r="AQ1422" s="2">
        <v>12.017016984364062</v>
      </c>
      <c r="AR1422" s="2">
        <v>5.3135429234103224</v>
      </c>
      <c r="AS1422" s="2">
        <f t="shared" si="1409"/>
        <v>7.079055962458666</v>
      </c>
      <c r="AT1422" s="2">
        <v>7.4259448020485097</v>
      </c>
      <c r="AU1422" s="2">
        <v>6.389303812692396</v>
      </c>
      <c r="AV1422" s="2">
        <v>5.5908838667455001</v>
      </c>
      <c r="AW1422" s="2">
        <v>6.230318167709143</v>
      </c>
      <c r="AX1422" s="2">
        <f t="shared" si="1410"/>
        <v>7.6723142175385437</v>
      </c>
      <c r="AY1422" s="2"/>
      <c r="AZ1422" s="2">
        <v>6.9696891023623291</v>
      </c>
      <c r="BA1422" s="2">
        <v>6.4151721755451554</v>
      </c>
      <c r="BB1422" s="2">
        <v>6.6795246191172613</v>
      </c>
      <c r="BC1422" s="2">
        <v>6.7238623341989641</v>
      </c>
      <c r="BD1422" s="2">
        <v>6.7513717719872863</v>
      </c>
      <c r="BE1422" s="2">
        <v>6.2654898946993791</v>
      </c>
      <c r="BF1422" s="2">
        <f t="shared" si="1411"/>
        <v>7.1255363631373188</v>
      </c>
      <c r="BG1422" s="2">
        <v>6.8696662599715976</v>
      </c>
      <c r="BH1422" s="2">
        <v>6.8822895071059111</v>
      </c>
      <c r="BI1422" s="2">
        <v>6.8031706646636279</v>
      </c>
      <c r="BJ1422" s="2">
        <v>6.9180414195102076</v>
      </c>
      <c r="BK1422" s="2">
        <v>7.2545156639284576</v>
      </c>
      <c r="BL1422" s="2">
        <v>7.0902461663655796</v>
      </c>
      <c r="BM1422" s="2">
        <v>7.550718666855091</v>
      </c>
      <c r="BN1422" s="2">
        <v>7.1248279283964884</v>
      </c>
      <c r="BO1422" s="2">
        <f t="shared" si="1412"/>
        <v>8.3701926036067409</v>
      </c>
      <c r="BP1422" s="2">
        <v>8.5935457234409416</v>
      </c>
      <c r="BQ1422" s="2">
        <v>8.5935457234409416</v>
      </c>
      <c r="BR1422" s="2">
        <v>7.9942046446969659</v>
      </c>
      <c r="BS1422" s="2">
        <v>6.6365839886060272</v>
      </c>
      <c r="BT1422" s="2">
        <v>7.8275800684080004</v>
      </c>
      <c r="BU1422" s="2">
        <v>8.0916606604167214</v>
      </c>
      <c r="BV1422" s="2">
        <v>8.0796226110558855</v>
      </c>
      <c r="BW1422" s="2">
        <v>6.7679617995817525</v>
      </c>
      <c r="BX1422" s="2">
        <v>6.9741938090477236</v>
      </c>
      <c r="BY1422" s="2">
        <v>6.9872512896465029</v>
      </c>
      <c r="BZ1422" s="63">
        <v>7.5063699174126519</v>
      </c>
      <c r="CA1422" s="2">
        <f t="shared" si="1413"/>
        <v>8.6910872644689565</v>
      </c>
      <c r="CB1422" s="2">
        <v>7.8812568369058891</v>
      </c>
      <c r="CC1422" s="2">
        <v>7.8033651496943399</v>
      </c>
      <c r="CD1422" s="2">
        <v>7.8907702772301311</v>
      </c>
      <c r="CE1422" s="2">
        <v>8.3726751780289668</v>
      </c>
      <c r="CF1422" s="2">
        <v>7.9548422780501458</v>
      </c>
      <c r="CG1422" s="2">
        <v>7.7441496088811288</v>
      </c>
      <c r="CH1422" s="2">
        <v>8.6082445853156759</v>
      </c>
      <c r="CI1422" s="2">
        <v>8.0235446558826169</v>
      </c>
      <c r="CJ1422" s="63">
        <v>8.6049214740636373</v>
      </c>
      <c r="CK1422" s="63">
        <v>8.0565550324063562</v>
      </c>
      <c r="CL1422" s="2">
        <f t="shared" si="1414"/>
        <v>9.248473514244596</v>
      </c>
      <c r="CM1422" s="2">
        <v>7.2326531078562777</v>
      </c>
      <c r="CN1422" s="2">
        <v>8.8062541374389482</v>
      </c>
      <c r="CO1422" s="2">
        <v>8.6879674676146905</v>
      </c>
      <c r="CP1422" s="2">
        <v>8.3697749725235457</v>
      </c>
      <c r="CQ1422" s="2">
        <v>8.5832517149062415</v>
      </c>
      <c r="CR1422" s="2">
        <v>8.1952957133481021</v>
      </c>
      <c r="CS1422" s="2">
        <v>8.3811489524551419</v>
      </c>
      <c r="CT1422" s="2">
        <v>8.546839456129117</v>
      </c>
      <c r="CU1422" s="2">
        <v>8.7036953492282301</v>
      </c>
      <c r="CV1422" s="2">
        <v>8.5274373425071612</v>
      </c>
      <c r="CW1422" s="2">
        <v>8.6421784677448272</v>
      </c>
      <c r="CX1422" s="2">
        <v>8.7122592694595458</v>
      </c>
      <c r="CY1422" s="2">
        <v>8.7812433521540694</v>
      </c>
      <c r="CZ1422" s="2">
        <v>7.1060433305864903</v>
      </c>
      <c r="DA1422" s="2">
        <f t="shared" si="1415"/>
        <v>8.0950683698456309</v>
      </c>
      <c r="DB1422" s="63">
        <v>8.7480201819335743</v>
      </c>
      <c r="DC1422" s="63">
        <v>8.8332466869601873</v>
      </c>
      <c r="DD1422" s="63">
        <v>8.8402188623462621</v>
      </c>
      <c r="DE1422" s="63">
        <v>7.9148232642620195</v>
      </c>
      <c r="DF1422" s="63">
        <v>8.0282288778441906</v>
      </c>
      <c r="DG1422" s="63">
        <v>8.179172665979376</v>
      </c>
      <c r="DH1422" s="63">
        <v>8.0017297570139547</v>
      </c>
      <c r="DI1422" s="63">
        <v>7.7426206710198366</v>
      </c>
      <c r="DJ1422" s="63">
        <v>7.754382555656381</v>
      </c>
      <c r="DK1422" s="63">
        <v>8.0726303367095564</v>
      </c>
      <c r="DL1422" s="63">
        <v>7.8119454275683822</v>
      </c>
      <c r="DM1422" s="63">
        <v>7.7297709003581128</v>
      </c>
      <c r="DN1422" s="6">
        <f t="shared" si="1416"/>
        <v>8.4665965161056373</v>
      </c>
      <c r="DO1422" s="63">
        <v>7.7297709003581128</v>
      </c>
      <c r="DP1422" s="63">
        <v>11.076412999272591</v>
      </c>
      <c r="DQ1422" s="63">
        <v>11.143949309678629</v>
      </c>
      <c r="DR1422" s="63">
        <v>11.362153407484325</v>
      </c>
      <c r="DS1422" s="63">
        <v>10.530008536845234</v>
      </c>
      <c r="DT1422" s="63">
        <v>10.505055470469875</v>
      </c>
      <c r="DU1422" s="63">
        <v>10.756915684595297</v>
      </c>
      <c r="DV1422" s="64">
        <f t="shared" si="1417"/>
        <v>10.363133052304079</v>
      </c>
      <c r="DW1422" s="65">
        <f t="shared" si="1417"/>
        <v>10.687722617636988</v>
      </c>
      <c r="DX1422" s="66">
        <f t="shared" si="1417"/>
        <v>10.432200847388508</v>
      </c>
      <c r="DZ1422" s="63">
        <f t="shared" si="1418"/>
        <v>10.410704752015613</v>
      </c>
      <c r="EC1422" s="63">
        <f t="shared" si="1419"/>
        <v>10.692531841050114</v>
      </c>
      <c r="EF1422" s="63">
        <f t="shared" si="1420"/>
        <v>10.740644728555349</v>
      </c>
      <c r="EI1422" s="63">
        <f t="shared" si="1421"/>
        <v>10.780784089629892</v>
      </c>
      <c r="EL1422" s="63">
        <f t="shared" si="1422"/>
        <v>11.200191677625453</v>
      </c>
      <c r="EO1422" s="63">
        <f t="shared" si="1423"/>
        <v>11.233684294181549</v>
      </c>
    </row>
    <row r="1423" spans="1:145" ht="15.5" x14ac:dyDescent="0.35">
      <c r="A1423" s="27"/>
      <c r="B1423" s="27"/>
      <c r="C1423" s="27"/>
      <c r="D1423" s="27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  <c r="V1423" s="27"/>
      <c r="W1423" s="27"/>
      <c r="X1423" s="160"/>
      <c r="Y1423" s="160"/>
      <c r="Z1423" s="27"/>
      <c r="AA1423" s="27"/>
      <c r="AB1423" s="27"/>
      <c r="AC1423" s="27"/>
      <c r="AD1423" s="27"/>
      <c r="AE1423" s="27"/>
      <c r="AF1423" s="27"/>
      <c r="AG1423" s="27"/>
      <c r="AH1423" s="27"/>
      <c r="AI1423" s="27"/>
      <c r="AJ1423" s="160"/>
      <c r="AK1423" s="160"/>
      <c r="AL1423" s="160"/>
      <c r="AM1423" s="160"/>
      <c r="AN1423" s="160"/>
      <c r="AO1423" s="160"/>
      <c r="AP1423" s="160"/>
      <c r="AQ1423" s="160"/>
      <c r="AR1423" s="160"/>
      <c r="AS1423" s="160"/>
      <c r="AT1423" s="160"/>
      <c r="AU1423" s="160"/>
      <c r="AV1423" s="160"/>
      <c r="AW1423" s="160"/>
      <c r="AX1423" s="160"/>
      <c r="AY1423" s="160"/>
      <c r="AZ1423" s="160"/>
      <c r="BA1423" s="160"/>
      <c r="BB1423" s="160"/>
      <c r="BC1423" s="160"/>
      <c r="BD1423" s="160"/>
      <c r="BE1423" s="160"/>
      <c r="BF1423" s="160"/>
      <c r="BG1423" s="160"/>
      <c r="BH1423" s="160"/>
      <c r="BI1423" s="160"/>
      <c r="BJ1423" s="160"/>
      <c r="BK1423" s="160"/>
      <c r="BL1423" s="160"/>
      <c r="BM1423" s="160"/>
      <c r="BN1423" s="160"/>
      <c r="BO1423" s="160"/>
      <c r="BP1423" s="160"/>
      <c r="BQ1423" s="160"/>
      <c r="BR1423" s="160"/>
      <c r="BS1423" s="160"/>
      <c r="BT1423" s="160"/>
      <c r="BU1423" s="160"/>
      <c r="BV1423" s="160"/>
      <c r="BW1423" s="160"/>
      <c r="BX1423" s="160"/>
      <c r="BY1423" s="160"/>
      <c r="BZ1423" s="27"/>
      <c r="CA1423" s="160"/>
      <c r="CB1423" s="160"/>
      <c r="CC1423" s="160"/>
      <c r="CD1423" s="160"/>
      <c r="CE1423" s="160"/>
      <c r="CF1423" s="160"/>
      <c r="CG1423" s="160"/>
      <c r="CH1423" s="160"/>
      <c r="CI1423" s="160"/>
      <c r="CJ1423" s="27"/>
      <c r="CK1423" s="27"/>
      <c r="CL1423" s="160"/>
      <c r="CM1423" s="160"/>
      <c r="CN1423" s="160"/>
      <c r="CO1423" s="160"/>
      <c r="CP1423" s="160"/>
      <c r="CQ1423" s="160"/>
      <c r="CR1423" s="160"/>
      <c r="CS1423" s="160"/>
      <c r="CT1423" s="160"/>
      <c r="CU1423" s="160"/>
      <c r="CV1423" s="160"/>
      <c r="CW1423" s="160"/>
      <c r="CX1423" s="160"/>
      <c r="CY1423" s="160"/>
      <c r="CZ1423" s="160"/>
      <c r="DA1423" s="160"/>
      <c r="DB1423" s="27"/>
      <c r="DC1423" s="27"/>
      <c r="DD1423" s="27"/>
      <c r="DE1423" s="27"/>
      <c r="DF1423" s="27"/>
      <c r="DG1423" s="27"/>
      <c r="DH1423" s="27"/>
      <c r="DI1423" s="27"/>
      <c r="DJ1423" s="27"/>
      <c r="DK1423" s="27"/>
      <c r="DL1423" s="27"/>
      <c r="DM1423" s="27"/>
      <c r="DN1423" s="161"/>
      <c r="DO1423" s="27"/>
      <c r="DP1423" s="27"/>
      <c r="DQ1423" s="27"/>
      <c r="DR1423" s="27"/>
      <c r="DS1423" s="27"/>
      <c r="DT1423" s="27"/>
      <c r="DU1423" s="27"/>
      <c r="DV1423" s="162"/>
      <c r="DW1423" s="163"/>
      <c r="DX1423" s="164"/>
      <c r="DZ1423" s="27"/>
      <c r="EC1423" s="27"/>
      <c r="EF1423" s="27"/>
      <c r="EI1423" s="27"/>
      <c r="EL1423" s="27"/>
      <c r="EO1423" s="27"/>
    </row>
    <row r="1424" spans="1:145" ht="15.5" x14ac:dyDescent="0.35">
      <c r="A1424" s="27"/>
      <c r="B1424" s="27"/>
      <c r="C1424" s="27"/>
      <c r="D1424" s="27"/>
      <c r="E1424" s="56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  <c r="V1424" s="27"/>
      <c r="W1424" s="27"/>
      <c r="X1424" s="160"/>
      <c r="Y1424" s="160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160"/>
      <c r="AK1424" s="160"/>
      <c r="AL1424" s="160"/>
      <c r="AM1424" s="160"/>
      <c r="AN1424" s="160"/>
      <c r="AO1424" s="160"/>
      <c r="AP1424" s="160"/>
      <c r="AQ1424" s="160"/>
      <c r="AR1424" s="160"/>
      <c r="AS1424" s="160"/>
      <c r="AT1424" s="160"/>
      <c r="AU1424" s="160"/>
      <c r="AV1424" s="160"/>
      <c r="AW1424" s="160"/>
      <c r="AX1424" s="160"/>
      <c r="AY1424" s="160"/>
      <c r="AZ1424" s="160"/>
      <c r="BA1424" s="160"/>
      <c r="BB1424" s="160"/>
      <c r="BC1424" s="160"/>
      <c r="BD1424" s="160"/>
      <c r="BE1424" s="160"/>
      <c r="BF1424" s="160"/>
      <c r="BG1424" s="160"/>
      <c r="BH1424" s="160"/>
      <c r="BI1424" s="160"/>
      <c r="BJ1424" s="160"/>
      <c r="BK1424" s="160"/>
      <c r="BL1424" s="160"/>
      <c r="BM1424" s="160"/>
      <c r="BN1424" s="160"/>
      <c r="BO1424" s="160"/>
      <c r="BP1424" s="160"/>
      <c r="BQ1424" s="160"/>
      <c r="BR1424" s="160"/>
      <c r="BS1424" s="160"/>
      <c r="BT1424" s="160"/>
      <c r="BU1424" s="160"/>
      <c r="BV1424" s="160"/>
      <c r="BW1424" s="160"/>
      <c r="BX1424" s="160"/>
      <c r="BY1424" s="160"/>
      <c r="BZ1424" s="27"/>
      <c r="CA1424" s="160"/>
      <c r="CB1424" s="160"/>
      <c r="CC1424" s="160"/>
      <c r="CD1424" s="160"/>
      <c r="CE1424" s="160"/>
      <c r="CF1424" s="160"/>
      <c r="CG1424" s="160"/>
      <c r="CH1424" s="160"/>
      <c r="CI1424" s="160"/>
      <c r="CJ1424" s="27"/>
      <c r="CK1424" s="27"/>
      <c r="CL1424" s="160"/>
      <c r="CM1424" s="160"/>
      <c r="CN1424" s="160"/>
      <c r="CO1424" s="160"/>
      <c r="CP1424" s="160"/>
      <c r="CQ1424" s="160"/>
      <c r="CR1424" s="160"/>
      <c r="CS1424" s="160"/>
      <c r="CT1424" s="160"/>
      <c r="CU1424" s="160"/>
      <c r="CV1424" s="160"/>
      <c r="CW1424" s="160"/>
      <c r="CX1424" s="160"/>
      <c r="CY1424" s="160"/>
      <c r="CZ1424" s="160"/>
      <c r="DA1424" s="160"/>
      <c r="DB1424" s="27"/>
      <c r="DC1424" s="27"/>
      <c r="DD1424" s="27"/>
      <c r="DE1424" s="27"/>
      <c r="DF1424" s="27"/>
      <c r="DG1424" s="27"/>
      <c r="DH1424" s="27"/>
      <c r="DI1424" s="27"/>
      <c r="DJ1424" s="27"/>
      <c r="DK1424" s="27"/>
      <c r="DL1424" s="27"/>
      <c r="DM1424" s="27"/>
      <c r="DN1424" s="161"/>
      <c r="DO1424" s="27"/>
      <c r="DP1424" s="27"/>
      <c r="DQ1424" s="27"/>
      <c r="DR1424" s="27"/>
      <c r="DS1424" s="27"/>
      <c r="DT1424" s="27"/>
      <c r="DU1424" s="27"/>
      <c r="DV1424" s="162"/>
      <c r="DW1424" s="163"/>
      <c r="DX1424" s="164"/>
      <c r="DZ1424" s="27"/>
      <c r="EC1424" s="27"/>
      <c r="EF1424" s="27"/>
      <c r="EI1424" s="27"/>
      <c r="EL1424" s="27"/>
      <c r="EO1424" s="27"/>
    </row>
    <row r="1425" spans="1:145" ht="15.5" x14ac:dyDescent="0.35">
      <c r="A1425" s="27"/>
      <c r="B1425" s="27"/>
      <c r="C1425" s="27"/>
      <c r="D1425" s="27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  <c r="V1425" s="27"/>
      <c r="W1425" s="27"/>
      <c r="X1425" s="160"/>
      <c r="Y1425" s="160"/>
      <c r="Z1425" s="27"/>
      <c r="AA1425" s="27"/>
      <c r="AB1425" s="27"/>
      <c r="AC1425" s="27"/>
      <c r="AD1425" s="27"/>
      <c r="AE1425" s="27"/>
      <c r="AF1425" s="27"/>
      <c r="AG1425" s="27"/>
      <c r="AH1425" s="27"/>
      <c r="AI1425" s="27"/>
      <c r="AJ1425" s="160"/>
      <c r="AK1425" s="160"/>
      <c r="AL1425" s="160"/>
      <c r="AM1425" s="160"/>
      <c r="AN1425" s="160"/>
      <c r="AO1425" s="160"/>
      <c r="AP1425" s="160"/>
      <c r="AQ1425" s="160"/>
      <c r="AR1425" s="160"/>
      <c r="AS1425" s="160"/>
      <c r="AT1425" s="160"/>
      <c r="AU1425" s="160"/>
      <c r="AV1425" s="160"/>
      <c r="AW1425" s="160"/>
      <c r="AX1425" s="160"/>
      <c r="AY1425" s="160"/>
      <c r="AZ1425" s="160"/>
      <c r="BA1425" s="160"/>
      <c r="BB1425" s="160"/>
      <c r="BC1425" s="160"/>
      <c r="BD1425" s="160"/>
      <c r="BE1425" s="160"/>
      <c r="BF1425" s="160"/>
      <c r="BG1425" s="160"/>
      <c r="BH1425" s="160"/>
      <c r="BI1425" s="160"/>
      <c r="BJ1425" s="160"/>
      <c r="BK1425" s="160"/>
      <c r="BL1425" s="160"/>
      <c r="BM1425" s="160"/>
      <c r="BN1425" s="160"/>
      <c r="BO1425" s="160"/>
      <c r="BP1425" s="160"/>
      <c r="BQ1425" s="160"/>
      <c r="BR1425" s="160"/>
      <c r="BS1425" s="160"/>
      <c r="BT1425" s="160"/>
      <c r="BU1425" s="160"/>
      <c r="BV1425" s="160"/>
      <c r="BW1425" s="160"/>
      <c r="BX1425" s="160"/>
      <c r="BY1425" s="160"/>
      <c r="BZ1425" s="27"/>
      <c r="CA1425" s="160"/>
      <c r="CB1425" s="160"/>
      <c r="CC1425" s="160"/>
      <c r="CD1425" s="160"/>
      <c r="CE1425" s="160"/>
      <c r="CF1425" s="160"/>
      <c r="CG1425" s="160"/>
      <c r="CH1425" s="160"/>
      <c r="CI1425" s="160"/>
      <c r="CJ1425" s="27"/>
      <c r="CK1425" s="27"/>
      <c r="CL1425" s="160"/>
      <c r="CM1425" s="160"/>
      <c r="CN1425" s="160"/>
      <c r="CO1425" s="160"/>
      <c r="CP1425" s="160"/>
      <c r="CQ1425" s="160"/>
      <c r="CR1425" s="160"/>
      <c r="CS1425" s="160"/>
      <c r="CT1425" s="160"/>
      <c r="CU1425" s="160"/>
      <c r="CV1425" s="160"/>
      <c r="CW1425" s="160"/>
      <c r="CX1425" s="160"/>
      <c r="CY1425" s="160"/>
      <c r="CZ1425" s="160"/>
      <c r="DA1425" s="160"/>
      <c r="DB1425" s="27"/>
      <c r="DC1425" s="27"/>
      <c r="DD1425" s="27"/>
      <c r="DE1425" s="27"/>
      <c r="DF1425" s="27"/>
      <c r="DG1425" s="27"/>
      <c r="DH1425" s="27"/>
      <c r="DI1425" s="27"/>
      <c r="DJ1425" s="27"/>
      <c r="DK1425" s="27"/>
      <c r="DL1425" s="27"/>
      <c r="DM1425" s="27"/>
      <c r="DN1425" s="161"/>
      <c r="DO1425" s="27"/>
      <c r="DP1425" s="27"/>
      <c r="DQ1425" s="27"/>
      <c r="DR1425" s="27"/>
      <c r="DS1425" s="27"/>
      <c r="DT1425" s="27"/>
      <c r="DU1425" s="27"/>
      <c r="DV1425" s="162"/>
      <c r="DW1425" s="163"/>
      <c r="DX1425" s="164"/>
      <c r="DZ1425" s="27"/>
      <c r="EC1425" s="27"/>
      <c r="EF1425" s="27"/>
      <c r="EI1425" s="27"/>
      <c r="EL1425" s="27"/>
      <c r="EO1425" s="27"/>
    </row>
    <row r="1426" spans="1:145" ht="15.5" x14ac:dyDescent="0.35">
      <c r="A1426" s="56" t="s">
        <v>489</v>
      </c>
      <c r="B1426" s="90" t="s">
        <v>136</v>
      </c>
      <c r="C1426" s="90" t="s">
        <v>136</v>
      </c>
      <c r="D1426" s="274" t="s">
        <v>136</v>
      </c>
      <c r="E1426" s="90" t="s">
        <v>136</v>
      </c>
      <c r="F1426" s="63" t="e">
        <f t="shared" ref="F1426:AA1432" si="1424">F1348*100/F2621</f>
        <v>#VALUE!</v>
      </c>
      <c r="G1426" s="63">
        <f t="shared" si="1424"/>
        <v>8.9879119498676179</v>
      </c>
      <c r="H1426" s="63">
        <f t="shared" si="1424"/>
        <v>8.8901414506076311</v>
      </c>
      <c r="I1426" s="63">
        <f t="shared" si="1424"/>
        <v>8.1247926450066448</v>
      </c>
      <c r="J1426" s="63" t="e">
        <f t="shared" si="1424"/>
        <v>#VALUE!</v>
      </c>
      <c r="K1426" s="63" t="e">
        <f t="shared" si="1424"/>
        <v>#VALUE!</v>
      </c>
      <c r="L1426" s="63" t="e">
        <f t="shared" si="1424"/>
        <v>#VALUE!</v>
      </c>
      <c r="M1426" s="63" t="e">
        <f t="shared" si="1424"/>
        <v>#VALUE!</v>
      </c>
      <c r="N1426" s="63" t="e">
        <f t="shared" si="1424"/>
        <v>#VALUE!</v>
      </c>
      <c r="O1426" s="63" t="e">
        <f t="shared" si="1424"/>
        <v>#VALUE!</v>
      </c>
      <c r="P1426" s="63" t="e">
        <f t="shared" si="1424"/>
        <v>#VALUE!</v>
      </c>
      <c r="Q1426" s="63" t="e">
        <f t="shared" si="1424"/>
        <v>#VALUE!</v>
      </c>
      <c r="R1426" s="63" t="e">
        <f t="shared" si="1424"/>
        <v>#VALUE!</v>
      </c>
      <c r="S1426" s="63" t="e">
        <f t="shared" si="1424"/>
        <v>#VALUE!</v>
      </c>
      <c r="T1426" s="63" t="e">
        <f t="shared" si="1424"/>
        <v>#VALUE!</v>
      </c>
      <c r="U1426" s="63" t="e">
        <f t="shared" si="1424"/>
        <v>#VALUE!</v>
      </c>
      <c r="V1426" s="63" t="e">
        <f t="shared" si="1424"/>
        <v>#VALUE!</v>
      </c>
      <c r="W1426" s="63" t="e">
        <f t="shared" si="1424"/>
        <v>#VALUE!</v>
      </c>
      <c r="X1426" s="2" t="e">
        <f t="shared" si="1424"/>
        <v>#VALUE!</v>
      </c>
      <c r="Y1426" s="2" t="e">
        <f t="shared" si="1424"/>
        <v>#VALUE!</v>
      </c>
      <c r="Z1426" s="63">
        <f t="shared" si="1424"/>
        <v>12.162392744419268</v>
      </c>
      <c r="AA1426" s="63" t="e">
        <f t="shared" si="1424"/>
        <v>#VALUE!</v>
      </c>
      <c r="AB1426" s="63">
        <v>15.300041322670152</v>
      </c>
      <c r="AC1426" s="63">
        <v>16.163001845428596</v>
      </c>
      <c r="AD1426" s="63">
        <v>15.510454892420043</v>
      </c>
      <c r="AE1426" s="63" t="e">
        <f t="shared" ref="AE1426:AE1432" si="1425">AE1348*100/AE2621</f>
        <v>#VALUE!</v>
      </c>
      <c r="AF1426" s="63">
        <v>15.169444428609872</v>
      </c>
      <c r="AG1426" s="63">
        <v>15.214804774758752</v>
      </c>
      <c r="AH1426" s="63">
        <v>15.432029394279326</v>
      </c>
      <c r="AI1426" s="63">
        <v>15.451094356122619</v>
      </c>
      <c r="AJ1426" s="2">
        <f t="shared" ref="AJ1426:AJ1432" si="1426">AJ1348*100/AJ2621</f>
        <v>12.561948758549127</v>
      </c>
      <c r="AK1426" s="2">
        <v>15.047917204375162</v>
      </c>
      <c r="AL1426" s="2">
        <v>14.403877002048366</v>
      </c>
      <c r="AM1426" s="2">
        <v>14.22341037144864</v>
      </c>
      <c r="AN1426" s="2">
        <v>14.257580027875024</v>
      </c>
      <c r="AO1426" s="2">
        <f t="shared" ref="AO1426:AO1432" si="1427">AO1348*100/AO2621</f>
        <v>12.36407307741386</v>
      </c>
      <c r="AP1426" s="2">
        <v>15.963438698739704</v>
      </c>
      <c r="AQ1426" s="2">
        <v>16.094516120217538</v>
      </c>
      <c r="AR1426" s="2">
        <v>15.310221833501201</v>
      </c>
      <c r="AS1426" s="2">
        <f t="shared" ref="AS1426:AS1432" si="1428">AS1348*100/AS2621</f>
        <v>11.278653430189605</v>
      </c>
      <c r="AT1426" s="2">
        <v>13.645571955721977</v>
      </c>
      <c r="AU1426" s="2">
        <v>12.148740719278099</v>
      </c>
      <c r="AV1426" s="2">
        <v>11.431643329151923</v>
      </c>
      <c r="AW1426" s="2">
        <v>11.566417115093699</v>
      </c>
      <c r="AX1426" s="2">
        <f t="shared" ref="AX1426:AX1432" si="1429">AX1348*100/AX2621</f>
        <v>11.171427240934165</v>
      </c>
      <c r="AY1426" s="2"/>
      <c r="AZ1426" s="2">
        <v>12.774553345016725</v>
      </c>
      <c r="BA1426" s="2">
        <v>12.866745452705775</v>
      </c>
      <c r="BB1426" s="2">
        <v>12.309620965158851</v>
      </c>
      <c r="BC1426" s="2">
        <v>12.094507637069794</v>
      </c>
      <c r="BD1426" s="2">
        <v>11.850795847562139</v>
      </c>
      <c r="BE1426" s="2">
        <v>11.357606654763433</v>
      </c>
      <c r="BF1426" s="2">
        <f t="shared" ref="BF1426:BF1432" si="1430">BF1348*100/BF2621</f>
        <v>11.479266587022728</v>
      </c>
      <c r="BG1426" s="2">
        <v>13.673234645438969</v>
      </c>
      <c r="BH1426" s="2">
        <v>13.738997221128342</v>
      </c>
      <c r="BI1426" s="2">
        <v>11.975311696576501</v>
      </c>
      <c r="BJ1426" s="2">
        <v>12.094113636762042</v>
      </c>
      <c r="BK1426" s="2">
        <v>11.323448242828913</v>
      </c>
      <c r="BL1426" s="2">
        <v>11.189495915013429</v>
      </c>
      <c r="BM1426" s="2">
        <v>11.61291138370192</v>
      </c>
      <c r="BN1426" s="2">
        <v>11.458146453322621</v>
      </c>
      <c r="BO1426" s="2">
        <f t="shared" ref="BO1426:BO1432" si="1431">BO1348*100/BO2621</f>
        <v>12.127669056882674</v>
      </c>
      <c r="BP1426" s="2">
        <v>13.289532668635781</v>
      </c>
      <c r="BQ1426" s="2">
        <v>12.630956881425393</v>
      </c>
      <c r="BR1426" s="2">
        <v>10.787858558785125</v>
      </c>
      <c r="BS1426" s="2">
        <v>10.682981198128768</v>
      </c>
      <c r="BT1426" s="2">
        <v>10.69880152351322</v>
      </c>
      <c r="BU1426" s="2">
        <v>10.681990005705799</v>
      </c>
      <c r="BV1426" s="2">
        <v>10.058673062183983</v>
      </c>
      <c r="BW1426" s="2">
        <v>10.902685548385334</v>
      </c>
      <c r="BX1426" s="2">
        <v>10.97463613473019</v>
      </c>
      <c r="BY1426" s="2">
        <v>10.567390483318981</v>
      </c>
      <c r="BZ1426" s="63">
        <v>10.968921848339161</v>
      </c>
      <c r="CA1426" s="2">
        <f t="shared" ref="CA1426:CA1432" si="1432">CA1348*100/CA2621</f>
        <v>10.555774326896126</v>
      </c>
      <c r="CB1426" s="2">
        <v>11.880635041994253</v>
      </c>
      <c r="CC1426" s="2">
        <v>11.901997402507835</v>
      </c>
      <c r="CD1426" s="2">
        <v>11.047178137935134</v>
      </c>
      <c r="CE1426" s="2">
        <v>10.984404944963435</v>
      </c>
      <c r="CF1426" s="2">
        <v>10.849449494425842</v>
      </c>
      <c r="CG1426" s="2">
        <v>10.193491877898314</v>
      </c>
      <c r="CH1426" s="2">
        <v>10.928632628242326</v>
      </c>
      <c r="CI1426" s="2">
        <v>10.602834272653233</v>
      </c>
      <c r="CJ1426" s="63">
        <v>11.0111647155491</v>
      </c>
      <c r="CK1426" s="63">
        <v>11.029168925828454</v>
      </c>
      <c r="CL1426" s="2">
        <f t="shared" ref="CL1426:CL1432" si="1433">CL1348*100/CL2621</f>
        <v>10.744567020232996</v>
      </c>
      <c r="CM1426" s="2">
        <v>12.124888429542953</v>
      </c>
      <c r="CN1426" s="2">
        <v>11.597439284986399</v>
      </c>
      <c r="CO1426" s="2">
        <v>11.644576974377133</v>
      </c>
      <c r="CP1426" s="2">
        <v>11.906094836351642</v>
      </c>
      <c r="CQ1426" s="2">
        <v>11.585813799429877</v>
      </c>
      <c r="CR1426" s="2">
        <v>11.42797953838091</v>
      </c>
      <c r="CS1426" s="2">
        <v>11.25188501245921</v>
      </c>
      <c r="CT1426" s="2">
        <v>10.982922671724216</v>
      </c>
      <c r="CU1426" s="2">
        <v>10.794134410609717</v>
      </c>
      <c r="CV1426" s="2">
        <v>11.30263288539251</v>
      </c>
      <c r="CW1426" s="2">
        <v>11.302148037792705</v>
      </c>
      <c r="CX1426" s="2">
        <v>11.278226952041425</v>
      </c>
      <c r="CY1426" s="2">
        <v>11.310972752938527</v>
      </c>
      <c r="CZ1426" s="2">
        <v>10.958356930108534</v>
      </c>
      <c r="DA1426" s="2">
        <f t="shared" ref="DA1426:DA1432" si="1434">DA1348*100/DA2621</f>
        <v>11.210915351548499</v>
      </c>
      <c r="DB1426" s="63">
        <v>11.748280960110883</v>
      </c>
      <c r="DC1426" s="63">
        <v>11.721563386143171</v>
      </c>
      <c r="DD1426" s="63">
        <v>11.717076645445157</v>
      </c>
      <c r="DE1426" s="63">
        <v>11.716683405071112</v>
      </c>
      <c r="DF1426" s="63">
        <v>11.669590609111909</v>
      </c>
      <c r="DG1426" s="63">
        <v>11.479149060859738</v>
      </c>
      <c r="DH1426" s="63">
        <v>12.812488931113691</v>
      </c>
      <c r="DI1426" s="63">
        <v>12.739181387649609</v>
      </c>
      <c r="DJ1426" s="63">
        <v>12.446631685791694</v>
      </c>
      <c r="DK1426" s="63">
        <v>12.702404848660517</v>
      </c>
      <c r="DL1426" s="63">
        <v>12.680093164750547</v>
      </c>
      <c r="DM1426" s="63">
        <v>12.446692150985507</v>
      </c>
      <c r="DN1426" s="6">
        <f t="shared" ref="DN1426:DN1432" si="1435">DN1348*100/DN2621</f>
        <v>11.896396294399482</v>
      </c>
      <c r="DO1426" s="63">
        <v>12.446692150985507</v>
      </c>
      <c r="DP1426" s="63">
        <v>13.027750001665988</v>
      </c>
      <c r="DQ1426" s="63">
        <v>13.117784811080314</v>
      </c>
      <c r="DR1426" s="63">
        <v>13.248075367071547</v>
      </c>
      <c r="DS1426" s="63">
        <v>13.227731655609901</v>
      </c>
      <c r="DT1426" s="63">
        <v>13.200250385192691</v>
      </c>
      <c r="DU1426" s="63">
        <v>12.703769873916944</v>
      </c>
      <c r="DV1426" s="64">
        <f t="shared" ref="DV1426:DX1432" si="1436">DV1348*100/DV2621</f>
        <v>12.888464451301433</v>
      </c>
      <c r="DW1426" s="65">
        <f t="shared" si="1436"/>
        <v>12.953907944563396</v>
      </c>
      <c r="DX1426" s="66">
        <f t="shared" si="1436"/>
        <v>12.621598427635151</v>
      </c>
      <c r="DZ1426" s="63">
        <f t="shared" ref="DZ1426:DZ1432" si="1437">DZ1348*100/DZ2621</f>
        <v>13.055658353900043</v>
      </c>
      <c r="EC1426" s="63">
        <f t="shared" ref="EC1426:EC1432" si="1438">EC1348*100/EC2621</f>
        <v>13.315937977388755</v>
      </c>
      <c r="EF1426" s="63">
        <f t="shared" ref="EF1426:EF1432" si="1439">EF1348*100/EF2621</f>
        <v>13.636024732056107</v>
      </c>
      <c r="EI1426" s="63">
        <f t="shared" ref="EI1426:EI1432" si="1440">EI1348*100/EI2621</f>
        <v>13.70707493658848</v>
      </c>
      <c r="EL1426" s="63">
        <f t="shared" ref="EL1426:EL1432" si="1441">EL1348*100/EL2621</f>
        <v>13.762628241290701</v>
      </c>
      <c r="EO1426" s="63">
        <f t="shared" ref="EO1426:EO1432" si="1442">EO1348*100/EO2621</f>
        <v>13.710690967879264</v>
      </c>
    </row>
    <row r="1427" spans="1:145" ht="15.5" x14ac:dyDescent="0.35">
      <c r="A1427" s="56" t="s">
        <v>482</v>
      </c>
      <c r="B1427" s="90" t="s">
        <v>136</v>
      </c>
      <c r="C1427" s="90" t="s">
        <v>136</v>
      </c>
      <c r="D1427" s="90" t="s">
        <v>136</v>
      </c>
      <c r="E1427" s="63">
        <f>E1349*100/E2622</f>
        <v>9.3851727288681186</v>
      </c>
      <c r="F1427" s="63">
        <f t="shared" si="1424"/>
        <v>9.0155682368802257</v>
      </c>
      <c r="G1427" s="63">
        <f t="shared" si="1424"/>
        <v>9.1423279425131625</v>
      </c>
      <c r="H1427" s="63">
        <f t="shared" si="1424"/>
        <v>8.3587338019733739</v>
      </c>
      <c r="I1427" s="63">
        <f t="shared" si="1424"/>
        <v>8.7512474615607783</v>
      </c>
      <c r="J1427" s="63">
        <f t="shared" si="1424"/>
        <v>10.033565303839941</v>
      </c>
      <c r="K1427" s="63">
        <f t="shared" si="1424"/>
        <v>10.242977056519306</v>
      </c>
      <c r="L1427" s="63">
        <f t="shared" si="1424"/>
        <v>10.634871794871797</v>
      </c>
      <c r="M1427" s="63">
        <f t="shared" si="1424"/>
        <v>11.496339956269608</v>
      </c>
      <c r="N1427" s="63">
        <f t="shared" si="1424"/>
        <v>11.982839608253268</v>
      </c>
      <c r="O1427" s="63">
        <f t="shared" si="1424"/>
        <v>12.453650262093911</v>
      </c>
      <c r="P1427" s="63">
        <f t="shared" si="1424"/>
        <v>12.075175498313207</v>
      </c>
      <c r="Q1427" s="63">
        <f t="shared" si="1424"/>
        <v>11.969718905278027</v>
      </c>
      <c r="R1427" s="63">
        <f t="shared" si="1424"/>
        <v>12.028044716316096</v>
      </c>
      <c r="S1427" s="63">
        <f t="shared" si="1424"/>
        <v>10.364781776845676</v>
      </c>
      <c r="T1427" s="63">
        <f t="shared" si="1424"/>
        <v>11.647302443591087</v>
      </c>
      <c r="U1427" s="63">
        <f t="shared" si="1424"/>
        <v>12.096320164114022</v>
      </c>
      <c r="V1427" s="63">
        <f t="shared" si="1424"/>
        <v>12.150517286096186</v>
      </c>
      <c r="W1427" s="63">
        <f t="shared" si="1424"/>
        <v>12.190642815699553</v>
      </c>
      <c r="X1427" s="2">
        <f t="shared" si="1424"/>
        <v>13.483220171894308</v>
      </c>
      <c r="Y1427" s="2">
        <f t="shared" si="1424"/>
        <v>12.368821663921773</v>
      </c>
      <c r="Z1427" s="63">
        <f t="shared" si="1424"/>
        <v>11.879551347090384</v>
      </c>
      <c r="AA1427" s="63">
        <f t="shared" si="1424"/>
        <v>11.972659730469198</v>
      </c>
      <c r="AB1427" s="63">
        <v>13.108164339404334</v>
      </c>
      <c r="AC1427" s="63">
        <v>13.4426825096672</v>
      </c>
      <c r="AD1427" s="63">
        <v>13.552308522227669</v>
      </c>
      <c r="AE1427" s="63">
        <f t="shared" si="1425"/>
        <v>12.271248469532621</v>
      </c>
      <c r="AF1427" s="63">
        <v>13.82770342312952</v>
      </c>
      <c r="AG1427" s="63">
        <v>13.487362401553007</v>
      </c>
      <c r="AH1427" s="63">
        <v>13.962399205952256</v>
      </c>
      <c r="AI1427" s="63">
        <v>13.983884076075235</v>
      </c>
      <c r="AJ1427" s="2">
        <f t="shared" si="1426"/>
        <v>12.659015080758575</v>
      </c>
      <c r="AK1427" s="2">
        <v>13.48078482545964</v>
      </c>
      <c r="AL1427" s="2">
        <v>13.079284725097265</v>
      </c>
      <c r="AM1427" s="2">
        <v>12.644822071869891</v>
      </c>
      <c r="AN1427" s="2">
        <v>12.638802684287155</v>
      </c>
      <c r="AO1427" s="2">
        <f t="shared" si="1427"/>
        <v>12.712971556254551</v>
      </c>
      <c r="AP1427" s="2">
        <v>13.412635519380434</v>
      </c>
      <c r="AQ1427" s="2">
        <v>13.8081435013586</v>
      </c>
      <c r="AR1427" s="2">
        <v>13.850596505174799</v>
      </c>
      <c r="AS1427" s="2">
        <f t="shared" si="1428"/>
        <v>11.995594870702906</v>
      </c>
      <c r="AT1427" s="2">
        <v>13.585017202517918</v>
      </c>
      <c r="AU1427" s="2">
        <v>12.284865549620294</v>
      </c>
      <c r="AV1427" s="2">
        <v>11.93121197510118</v>
      </c>
      <c r="AW1427" s="2">
        <v>11.910789432494452</v>
      </c>
      <c r="AX1427" s="2">
        <f t="shared" si="1429"/>
        <v>12.866252685292514</v>
      </c>
      <c r="AY1427" s="2"/>
      <c r="AZ1427" s="2">
        <v>12.668465569876506</v>
      </c>
      <c r="BA1427" s="2">
        <v>13.03361980392495</v>
      </c>
      <c r="BB1427" s="2">
        <v>13.224941782653456</v>
      </c>
      <c r="BC1427" s="2">
        <v>13.322343269754382</v>
      </c>
      <c r="BD1427" s="2">
        <v>12.574906821162054</v>
      </c>
      <c r="BE1427" s="2">
        <v>12.574906821162054</v>
      </c>
      <c r="BF1427" s="2">
        <f t="shared" si="1430"/>
        <v>13.390675235002638</v>
      </c>
      <c r="BG1427" s="2">
        <v>13.66785232659818</v>
      </c>
      <c r="BH1427" s="2">
        <v>13.651775176028504</v>
      </c>
      <c r="BI1427" s="2">
        <v>13.415667924065488</v>
      </c>
      <c r="BJ1427" s="2">
        <v>13.466911656059379</v>
      </c>
      <c r="BK1427" s="2">
        <v>12.009875152718413</v>
      </c>
      <c r="BL1427" s="2">
        <v>12.047244779292408</v>
      </c>
      <c r="BM1427" s="2">
        <v>12.501557130802038</v>
      </c>
      <c r="BN1427" s="2">
        <v>12.579516503310668</v>
      </c>
      <c r="BO1427" s="2">
        <f t="shared" si="1431"/>
        <v>12.691129350815894</v>
      </c>
      <c r="BP1427" s="2">
        <v>13.411680668981754</v>
      </c>
      <c r="BQ1427" s="2">
        <v>11.992870634813915</v>
      </c>
      <c r="BR1427" s="2">
        <v>11.868916264202671</v>
      </c>
      <c r="BS1427" s="2">
        <v>11.617332037059393</v>
      </c>
      <c r="BT1427" s="2">
        <v>11.378410182152868</v>
      </c>
      <c r="BU1427" s="2">
        <v>11.490069052101051</v>
      </c>
      <c r="BV1427" s="2">
        <v>10.975624340685251</v>
      </c>
      <c r="BW1427" s="2">
        <v>11.724483269172939</v>
      </c>
      <c r="BX1427" s="2">
        <v>11.884359862357993</v>
      </c>
      <c r="BY1427" s="2">
        <v>11.640057911953164</v>
      </c>
      <c r="BZ1427" s="63">
        <v>12.54446540671127</v>
      </c>
      <c r="CA1427" s="2">
        <f t="shared" si="1432"/>
        <v>11.4247319078058</v>
      </c>
      <c r="CB1427" s="2">
        <v>12.321599841029981</v>
      </c>
      <c r="CC1427" s="2">
        <v>12.369899398072553</v>
      </c>
      <c r="CD1427" s="2">
        <v>12.164498261851925</v>
      </c>
      <c r="CE1427" s="2">
        <v>12.277100905913182</v>
      </c>
      <c r="CF1427" s="2">
        <v>12.299929307919848</v>
      </c>
      <c r="CG1427" s="2">
        <v>12.078130105402664</v>
      </c>
      <c r="CH1427" s="2">
        <v>11.834021586594321</v>
      </c>
      <c r="CI1427" s="2">
        <v>11.848199931707997</v>
      </c>
      <c r="CJ1427" s="63">
        <v>11.830477426591127</v>
      </c>
      <c r="CK1427" s="63">
        <v>12.196999405786242</v>
      </c>
      <c r="CL1427" s="2">
        <f t="shared" si="1433"/>
        <v>12.436001359742074</v>
      </c>
      <c r="CM1427" s="2">
        <v>13.668827653865927</v>
      </c>
      <c r="CN1427" s="2">
        <v>12.218427873246503</v>
      </c>
      <c r="CO1427" s="2">
        <v>12.363039203244186</v>
      </c>
      <c r="CP1427" s="2">
        <v>12.81132734364324</v>
      </c>
      <c r="CQ1427" s="2">
        <v>12.296935780613738</v>
      </c>
      <c r="CR1427" s="2">
        <v>12.013228072501876</v>
      </c>
      <c r="CS1427" s="2">
        <v>12.574543700359403</v>
      </c>
      <c r="CT1427" s="2">
        <v>12.08519392195841</v>
      </c>
      <c r="CU1427" s="2">
        <v>11.644300009507212</v>
      </c>
      <c r="CV1427" s="2">
        <v>12.278864884109838</v>
      </c>
      <c r="CW1427" s="2">
        <v>12.289661688741727</v>
      </c>
      <c r="CX1427" s="2">
        <v>12.063738571534904</v>
      </c>
      <c r="CY1427" s="2">
        <v>12.199104141610647</v>
      </c>
      <c r="CZ1427" s="2">
        <v>12.138459565118298</v>
      </c>
      <c r="DA1427" s="2">
        <f t="shared" si="1434"/>
        <v>12.831964991158918</v>
      </c>
      <c r="DB1427" s="63">
        <v>13.46336709115432</v>
      </c>
      <c r="DC1427" s="63">
        <v>13.429234649144732</v>
      </c>
      <c r="DD1427" s="63">
        <v>13.429234649144732</v>
      </c>
      <c r="DE1427" s="63">
        <v>13.458033827579577</v>
      </c>
      <c r="DF1427" s="63">
        <v>13.391020205278224</v>
      </c>
      <c r="DG1427" s="63">
        <v>13.0270976562351</v>
      </c>
      <c r="DH1427" s="63">
        <v>16.06250187070199</v>
      </c>
      <c r="DI1427" s="63">
        <v>15.909734192732637</v>
      </c>
      <c r="DJ1427" s="63">
        <v>15.348908955087515</v>
      </c>
      <c r="DK1427" s="63">
        <v>15.724880795534677</v>
      </c>
      <c r="DL1427" s="63">
        <v>15.682334198957323</v>
      </c>
      <c r="DM1427" s="63">
        <v>15.299174025627671</v>
      </c>
      <c r="DN1427" s="6">
        <f t="shared" si="1435"/>
        <v>13.353307761831742</v>
      </c>
      <c r="DO1427" s="63">
        <v>15.299174025627671</v>
      </c>
      <c r="DP1427" s="63">
        <v>14.539626725612809</v>
      </c>
      <c r="DQ1427" s="63">
        <v>14.63809987445322</v>
      </c>
      <c r="DR1427" s="63">
        <v>14.702367830559897</v>
      </c>
      <c r="DS1427" s="63">
        <v>15.367452399461785</v>
      </c>
      <c r="DT1427" s="63">
        <v>15.359150172294408</v>
      </c>
      <c r="DU1427" s="63">
        <v>14.271357204568279</v>
      </c>
      <c r="DV1427" s="64">
        <f t="shared" si="1436"/>
        <v>14.71254929127309</v>
      </c>
      <c r="DW1427" s="65">
        <f t="shared" si="1436"/>
        <v>14.742886183426291</v>
      </c>
      <c r="DX1427" s="66">
        <f t="shared" si="1436"/>
        <v>14.51062894421784</v>
      </c>
      <c r="DZ1427" s="63">
        <f t="shared" si="1437"/>
        <v>14.578152004857202</v>
      </c>
      <c r="EC1427" s="63">
        <f t="shared" si="1438"/>
        <v>14.625039054016764</v>
      </c>
      <c r="EF1427" s="63">
        <f t="shared" si="1439"/>
        <v>14.905388575379929</v>
      </c>
      <c r="EI1427" s="63">
        <f t="shared" si="1440"/>
        <v>14.815256241670872</v>
      </c>
      <c r="EL1427" s="63">
        <f t="shared" si="1441"/>
        <v>14.727200854787172</v>
      </c>
      <c r="EO1427" s="63">
        <f t="shared" si="1442"/>
        <v>14.755748192424406</v>
      </c>
    </row>
    <row r="1428" spans="1:145" ht="15.5" x14ac:dyDescent="0.35">
      <c r="A1428" s="56" t="s">
        <v>488</v>
      </c>
      <c r="B1428" s="63">
        <f>B1350*100/B2623</f>
        <v>5.875114735785063</v>
      </c>
      <c r="C1428" s="63">
        <f>C1350*100/C2623</f>
        <v>5.0492637810347656</v>
      </c>
      <c r="D1428" s="63">
        <f>D1350*100/D2623</f>
        <v>5.5184822793958075</v>
      </c>
      <c r="E1428" s="63">
        <f>E1350*100/E2623</f>
        <v>7.6506921093403841</v>
      </c>
      <c r="F1428" s="63">
        <f t="shared" si="1424"/>
        <v>6.0174531004431424</v>
      </c>
      <c r="G1428" s="63">
        <f t="shared" si="1424"/>
        <v>6.3057235085858512</v>
      </c>
      <c r="H1428" s="63">
        <f t="shared" si="1424"/>
        <v>5.6000925270643069</v>
      </c>
      <c r="I1428" s="63">
        <f t="shared" si="1424"/>
        <v>4.2311755477759192</v>
      </c>
      <c r="J1428" s="63">
        <f t="shared" si="1424"/>
        <v>5.1443009801423649</v>
      </c>
      <c r="K1428" s="63">
        <f t="shared" si="1424"/>
        <v>4.3739554926234732</v>
      </c>
      <c r="L1428" s="63">
        <f t="shared" si="1424"/>
        <v>5.5255868616357064</v>
      </c>
      <c r="M1428" s="63">
        <f t="shared" si="1424"/>
        <v>5.9492213972178627</v>
      </c>
      <c r="N1428" s="63">
        <f t="shared" si="1424"/>
        <v>6.1591231525395154</v>
      </c>
      <c r="O1428" s="63">
        <f t="shared" si="1424"/>
        <v>6.069226804286906</v>
      </c>
      <c r="P1428" s="63">
        <f t="shared" si="1424"/>
        <v>4.9126421211529667</v>
      </c>
      <c r="Q1428" s="63">
        <f t="shared" si="1424"/>
        <v>8.2143647790725005</v>
      </c>
      <c r="R1428" s="63">
        <f t="shared" si="1424"/>
        <v>6.5593827221518435</v>
      </c>
      <c r="S1428" s="63">
        <f t="shared" si="1424"/>
        <v>6.6972241573948956</v>
      </c>
      <c r="T1428" s="63">
        <f t="shared" si="1424"/>
        <v>6.9590067442734265</v>
      </c>
      <c r="U1428" s="63">
        <f t="shared" si="1424"/>
        <v>7.9350872648876436</v>
      </c>
      <c r="V1428" s="63">
        <f t="shared" si="1424"/>
        <v>7.6472002724876624</v>
      </c>
      <c r="W1428" s="63">
        <f t="shared" si="1424"/>
        <v>7.7660998817077562</v>
      </c>
      <c r="X1428" s="2">
        <f t="shared" si="1424"/>
        <v>8.3348856173555657</v>
      </c>
      <c r="Y1428" s="2">
        <f t="shared" si="1424"/>
        <v>8.6692537124778664</v>
      </c>
      <c r="Z1428" s="63">
        <f t="shared" si="1424"/>
        <v>7.5871851777592108</v>
      </c>
      <c r="AA1428" s="63">
        <f t="shared" si="1424"/>
        <v>8.6691152430512464</v>
      </c>
      <c r="AB1428" s="63">
        <v>9.4705505892777424</v>
      </c>
      <c r="AC1428" s="63">
        <v>6.7618654237251095</v>
      </c>
      <c r="AD1428" s="63">
        <v>6.8410867165405023</v>
      </c>
      <c r="AE1428" s="63">
        <f t="shared" si="1425"/>
        <v>4.7645081277963834</v>
      </c>
      <c r="AF1428" s="63">
        <v>5.986401665030284</v>
      </c>
      <c r="AG1428" s="63">
        <v>5.9685475551224894</v>
      </c>
      <c r="AH1428" s="63">
        <v>4.6103996386730683</v>
      </c>
      <c r="AI1428" s="63">
        <v>4.5782899390891467</v>
      </c>
      <c r="AJ1428" s="2">
        <f t="shared" si="1426"/>
        <v>4.0172252748012554</v>
      </c>
      <c r="AK1428" s="2">
        <v>6.154801593747699</v>
      </c>
      <c r="AL1428" s="2">
        <v>6.1303803707732749</v>
      </c>
      <c r="AM1428" s="2">
        <v>6.192262382771152</v>
      </c>
      <c r="AN1428" s="2">
        <v>6.3871853386049136</v>
      </c>
      <c r="AO1428" s="2">
        <f t="shared" si="1427"/>
        <v>6.0742615882249078</v>
      </c>
      <c r="AP1428" s="2">
        <v>7.1863398111213561</v>
      </c>
      <c r="AQ1428" s="2">
        <v>7.6435005495425496</v>
      </c>
      <c r="AR1428" s="2">
        <v>7.7811850709276564</v>
      </c>
      <c r="AS1428" s="2">
        <f t="shared" si="1428"/>
        <v>4.8935965135985322</v>
      </c>
      <c r="AT1428" s="2">
        <v>9.0716319901874165</v>
      </c>
      <c r="AU1428" s="2">
        <v>9.4019269850933593</v>
      </c>
      <c r="AV1428" s="2">
        <v>9.3496726086538882</v>
      </c>
      <c r="AW1428" s="2">
        <v>9.3496726086538882</v>
      </c>
      <c r="AX1428" s="2">
        <f t="shared" si="1429"/>
        <v>7.0286971754905583</v>
      </c>
      <c r="AY1428" s="2"/>
      <c r="AZ1428" s="2">
        <v>8.5828203858771595</v>
      </c>
      <c r="BA1428" s="2">
        <v>7.24930941000801</v>
      </c>
      <c r="BB1428" s="2">
        <v>8.5884526311558407</v>
      </c>
      <c r="BC1428" s="2">
        <v>7.6280957062938901</v>
      </c>
      <c r="BD1428" s="2">
        <v>9.3513297276163581</v>
      </c>
      <c r="BE1428" s="2">
        <v>8.3748849995836725</v>
      </c>
      <c r="BF1428" s="2">
        <f t="shared" si="1430"/>
        <v>8.2833361071970799</v>
      </c>
      <c r="BG1428" s="2">
        <v>8.5818083002783858</v>
      </c>
      <c r="BH1428" s="2">
        <v>8.9153431155422123</v>
      </c>
      <c r="BI1428" s="2">
        <v>8.1357293939638051</v>
      </c>
      <c r="BJ1428" s="2">
        <v>7.242399763876211</v>
      </c>
      <c r="BK1428" s="2">
        <v>8.8375525087553157</v>
      </c>
      <c r="BL1428" s="2">
        <v>8.81842499391818</v>
      </c>
      <c r="BM1428" s="2">
        <v>8.8212847422234084</v>
      </c>
      <c r="BN1428" s="2">
        <v>8.818650955052405</v>
      </c>
      <c r="BO1428" s="2">
        <f t="shared" si="1431"/>
        <v>7.9121785155104574</v>
      </c>
      <c r="BP1428" s="2">
        <v>9.2542048238059387</v>
      </c>
      <c r="BQ1428" s="2">
        <v>9.2542048238059387</v>
      </c>
      <c r="BR1428" s="2">
        <v>7.8006926447154967</v>
      </c>
      <c r="BS1428" s="2">
        <v>7.6763855687856006</v>
      </c>
      <c r="BT1428" s="2">
        <v>6.5233182236272302</v>
      </c>
      <c r="BU1428" s="2">
        <v>6.1219579666986297</v>
      </c>
      <c r="BV1428" s="2">
        <v>5.5037639166577943</v>
      </c>
      <c r="BW1428" s="2">
        <v>7.7105344851281057</v>
      </c>
      <c r="BX1428" s="2">
        <v>7.6402821090981403</v>
      </c>
      <c r="BY1428" s="2">
        <v>5.6593851323507893</v>
      </c>
      <c r="BZ1428" s="63">
        <v>7.1053571976571517</v>
      </c>
      <c r="CA1428" s="2">
        <f t="shared" si="1432"/>
        <v>7.524042186210699</v>
      </c>
      <c r="CB1428" s="2">
        <v>6.7274000372861602</v>
      </c>
      <c r="CC1428" s="2">
        <v>6.539144128012377</v>
      </c>
      <c r="CD1428" s="2">
        <v>6.0677827312194674</v>
      </c>
      <c r="CE1428" s="2">
        <v>7.2993071006720269</v>
      </c>
      <c r="CF1428" s="2">
        <v>7.2790400880458623</v>
      </c>
      <c r="CG1428" s="2">
        <v>7.0429914946823935</v>
      </c>
      <c r="CH1428" s="2">
        <v>7.6670410602408854</v>
      </c>
      <c r="CI1428" s="2">
        <v>7.6778973701174049</v>
      </c>
      <c r="CJ1428" s="63">
        <v>9.2056238403082116</v>
      </c>
      <c r="CK1428" s="63">
        <v>9.2096963756882939</v>
      </c>
      <c r="CL1428" s="2">
        <f t="shared" si="1433"/>
        <v>8.3726857180327965</v>
      </c>
      <c r="CM1428" s="2">
        <v>9.4163762496218943</v>
      </c>
      <c r="CN1428" s="2">
        <v>7.369758676135219</v>
      </c>
      <c r="CO1428" s="2">
        <v>7.3634230460548329</v>
      </c>
      <c r="CP1428" s="2">
        <v>7.5336629608104726</v>
      </c>
      <c r="CQ1428" s="2">
        <v>7.3910736905478327</v>
      </c>
      <c r="CR1428" s="2">
        <v>7.0080029482692803</v>
      </c>
      <c r="CS1428" s="2">
        <v>7.0102264317258358</v>
      </c>
      <c r="CT1428" s="2">
        <v>7.1367688048355848</v>
      </c>
      <c r="CU1428" s="2">
        <v>7.165605566863074</v>
      </c>
      <c r="CV1428" s="2">
        <v>7.4955439331341864</v>
      </c>
      <c r="CW1428" s="2">
        <v>7.4471201145129946</v>
      </c>
      <c r="CX1428" s="2">
        <v>7.5190813154589495</v>
      </c>
      <c r="CY1428" s="2">
        <v>7.4782325605676103</v>
      </c>
      <c r="CZ1428" s="2">
        <v>7.4224950773406304</v>
      </c>
      <c r="DA1428" s="2">
        <f t="shared" si="1434"/>
        <v>7.5349146657820638</v>
      </c>
      <c r="DB1428" s="63">
        <v>6.8189088060340683</v>
      </c>
      <c r="DC1428" s="63">
        <v>6.9213622904007526</v>
      </c>
      <c r="DD1428" s="63">
        <v>7.0452521161049528</v>
      </c>
      <c r="DE1428" s="63">
        <v>7.5312937312795798</v>
      </c>
      <c r="DF1428" s="63">
        <v>7.6145080361647253</v>
      </c>
      <c r="DG1428" s="63">
        <v>7.7694702107970786</v>
      </c>
      <c r="DH1428" s="63">
        <v>6.6494134746169866</v>
      </c>
      <c r="DI1428" s="63">
        <v>7.0221949344864791</v>
      </c>
      <c r="DJ1428" s="63">
        <v>7.3359448970008918</v>
      </c>
      <c r="DK1428" s="63">
        <v>7.0573693232732966</v>
      </c>
      <c r="DL1428" s="63">
        <v>7.7943719296600555</v>
      </c>
      <c r="DM1428" s="63">
        <v>8.0763387682713148</v>
      </c>
      <c r="DN1428" s="6">
        <f t="shared" si="1435"/>
        <v>7.467025857662942</v>
      </c>
      <c r="DO1428" s="63">
        <v>8.0763387682713148</v>
      </c>
      <c r="DP1428" s="63">
        <v>8.0000839872604548</v>
      </c>
      <c r="DQ1428" s="63">
        <v>8.3005880623048665</v>
      </c>
      <c r="DR1428" s="63">
        <v>8.5616836621606272</v>
      </c>
      <c r="DS1428" s="63">
        <v>8.0842598660015863</v>
      </c>
      <c r="DT1428" s="63">
        <v>8.3426247346509328</v>
      </c>
      <c r="DU1428" s="63">
        <v>8.2320215286520071</v>
      </c>
      <c r="DV1428" s="64">
        <f t="shared" si="1436"/>
        <v>8.5593094497701099</v>
      </c>
      <c r="DW1428" s="65">
        <f t="shared" si="1436"/>
        <v>8.3782850202334629</v>
      </c>
      <c r="DX1428" s="66">
        <f t="shared" si="1436"/>
        <v>8.5593094497701099</v>
      </c>
      <c r="DZ1428" s="63">
        <f t="shared" si="1437"/>
        <v>9.2529020100005965</v>
      </c>
      <c r="EC1428" s="63">
        <f t="shared" si="1438"/>
        <v>9.9306324198332376</v>
      </c>
      <c r="EF1428" s="63">
        <f t="shared" si="1439"/>
        <v>10.354314409842967</v>
      </c>
      <c r="EI1428" s="63">
        <f t="shared" si="1440"/>
        <v>10.755098980569475</v>
      </c>
      <c r="EL1428" s="63">
        <f t="shared" si="1441"/>
        <v>11.138778158693714</v>
      </c>
      <c r="EO1428" s="63">
        <f t="shared" si="1442"/>
        <v>11.530972723611448</v>
      </c>
    </row>
    <row r="1429" spans="1:145" ht="15.5" x14ac:dyDescent="0.35">
      <c r="A1429" s="56" t="s">
        <v>483</v>
      </c>
      <c r="B1429" s="90" t="s">
        <v>136</v>
      </c>
      <c r="C1429" s="90" t="s">
        <v>136</v>
      </c>
      <c r="D1429" s="90" t="s">
        <v>136</v>
      </c>
      <c r="E1429" s="90" t="s">
        <v>136</v>
      </c>
      <c r="F1429" s="63">
        <f t="shared" si="1424"/>
        <v>9.1149508099678958</v>
      </c>
      <c r="G1429" s="63">
        <f t="shared" si="1424"/>
        <v>8.8215143211455231</v>
      </c>
      <c r="H1429" s="63">
        <f t="shared" si="1424"/>
        <v>9.3811924197332086</v>
      </c>
      <c r="I1429" s="63">
        <f t="shared" si="1424"/>
        <v>7.4988931464552246</v>
      </c>
      <c r="J1429" s="63">
        <f t="shared" si="1424"/>
        <v>10.580766408386596</v>
      </c>
      <c r="K1429" s="63">
        <f t="shared" si="1424"/>
        <v>12.654521617741413</v>
      </c>
      <c r="L1429" s="63">
        <f t="shared" si="1424"/>
        <v>10.133966174368906</v>
      </c>
      <c r="M1429" s="63">
        <f t="shared" si="1424"/>
        <v>10.895824490895629</v>
      </c>
      <c r="N1429" s="63">
        <f t="shared" si="1424"/>
        <v>13.376132385319432</v>
      </c>
      <c r="O1429" s="63">
        <f t="shared" si="1424"/>
        <v>11.164421255146166</v>
      </c>
      <c r="P1429" s="63">
        <f t="shared" si="1424"/>
        <v>14.026080834027129</v>
      </c>
      <c r="Q1429" s="63">
        <f t="shared" si="1424"/>
        <v>11.463136471573115</v>
      </c>
      <c r="R1429" s="63">
        <f t="shared" si="1424"/>
        <v>11.795860258107364</v>
      </c>
      <c r="S1429" s="63">
        <f t="shared" si="1424"/>
        <v>12.689317897486179</v>
      </c>
      <c r="T1429" s="63">
        <f t="shared" si="1424"/>
        <v>12.559859030576616</v>
      </c>
      <c r="U1429" s="63">
        <f t="shared" si="1424"/>
        <v>12.428900557742097</v>
      </c>
      <c r="V1429" s="63">
        <f t="shared" si="1424"/>
        <v>11.671519895053262</v>
      </c>
      <c r="W1429" s="63">
        <f t="shared" si="1424"/>
        <v>12.337774898644</v>
      </c>
      <c r="X1429" s="2">
        <f t="shared" si="1424"/>
        <v>12.712868362740856</v>
      </c>
      <c r="Y1429" s="2">
        <f t="shared" si="1424"/>
        <v>13.038890435787593</v>
      </c>
      <c r="Z1429" s="63">
        <f t="shared" si="1424"/>
        <v>15.435481333943503</v>
      </c>
      <c r="AA1429" s="63">
        <f t="shared" si="1424"/>
        <v>13.588979808644151</v>
      </c>
      <c r="AB1429" s="63">
        <v>22.959167262730372</v>
      </c>
      <c r="AC1429" s="63">
        <v>24.860153660064029</v>
      </c>
      <c r="AD1429" s="63">
        <v>25.067924392937122</v>
      </c>
      <c r="AE1429" s="63">
        <f t="shared" si="1425"/>
        <v>14.913654782197293</v>
      </c>
      <c r="AF1429" s="63">
        <v>28.09613003356845</v>
      </c>
      <c r="AG1429" s="63">
        <v>28.800959481315704</v>
      </c>
      <c r="AH1429" s="63">
        <v>28.259673839733697</v>
      </c>
      <c r="AI1429" s="63">
        <v>28.219434513705927</v>
      </c>
      <c r="AJ1429" s="2">
        <f t="shared" si="1426"/>
        <v>15.205670671902899</v>
      </c>
      <c r="AK1429" s="2">
        <v>28.907533638251849</v>
      </c>
      <c r="AL1429" s="2">
        <v>29.115079920256562</v>
      </c>
      <c r="AM1429" s="2">
        <v>29.423645961241878</v>
      </c>
      <c r="AN1429" s="2">
        <v>29.423645961241878</v>
      </c>
      <c r="AO1429" s="2">
        <f t="shared" si="1427"/>
        <v>15.731887849981261</v>
      </c>
      <c r="AP1429" s="2">
        <v>31.902230491427165</v>
      </c>
      <c r="AQ1429" s="2">
        <v>30.648838094361334</v>
      </c>
      <c r="AR1429" s="2">
        <v>34.600812288817941</v>
      </c>
      <c r="AS1429" s="2">
        <f t="shared" si="1428"/>
        <v>15.320925740742211</v>
      </c>
      <c r="AT1429" s="2">
        <v>29.164175748070569</v>
      </c>
      <c r="AU1429" s="2">
        <v>31.322219677952894</v>
      </c>
      <c r="AV1429" s="2">
        <v>27.485091520813601</v>
      </c>
      <c r="AW1429" s="2">
        <v>27.184814138134008</v>
      </c>
      <c r="AX1429" s="2">
        <f t="shared" si="1429"/>
        <v>14.677793805070491</v>
      </c>
      <c r="AY1429" s="2"/>
      <c r="AZ1429" s="2">
        <v>29.430733649621626</v>
      </c>
      <c r="BA1429" s="2">
        <v>29.924782445378877</v>
      </c>
      <c r="BB1429" s="2">
        <v>29.725840531391817</v>
      </c>
      <c r="BC1429" s="2">
        <v>29.934331741184227</v>
      </c>
      <c r="BD1429" s="2">
        <v>24.184682885576148</v>
      </c>
      <c r="BE1429" s="2">
        <v>24.636977360368739</v>
      </c>
      <c r="BF1429" s="2">
        <f t="shared" si="1430"/>
        <v>13.127127149733928</v>
      </c>
      <c r="BG1429" s="2">
        <v>33.541918941638265</v>
      </c>
      <c r="BH1429" s="2">
        <v>34.197745687052077</v>
      </c>
      <c r="BI1429" s="2">
        <v>16.501129487401727</v>
      </c>
      <c r="BJ1429" s="2">
        <v>17.18429403597116</v>
      </c>
      <c r="BK1429" s="2">
        <v>15.094010333170989</v>
      </c>
      <c r="BL1429" s="2">
        <v>15.60177271174256</v>
      </c>
      <c r="BM1429" s="2">
        <v>15.112747023701102</v>
      </c>
      <c r="BN1429" s="2">
        <v>15.578621093657674</v>
      </c>
      <c r="BO1429" s="2">
        <f t="shared" si="1431"/>
        <v>14.049910238536595</v>
      </c>
      <c r="BP1429" s="2">
        <v>19.040729210222427</v>
      </c>
      <c r="BQ1429" s="2">
        <v>19.040729210222427</v>
      </c>
      <c r="BR1429" s="2">
        <v>12.469182118178171</v>
      </c>
      <c r="BS1429" s="2">
        <v>13.86157524100471</v>
      </c>
      <c r="BT1429" s="2">
        <v>13.63588199764966</v>
      </c>
      <c r="BU1429" s="2">
        <v>11.989313999198494</v>
      </c>
      <c r="BV1429" s="2">
        <v>11.601471868631712</v>
      </c>
      <c r="BW1429" s="2">
        <v>13.091151263515508</v>
      </c>
      <c r="BX1429" s="2">
        <v>14.687793894008419</v>
      </c>
      <c r="BY1429" s="2">
        <v>13.320820425527161</v>
      </c>
      <c r="BZ1429" s="63">
        <v>14.353268977325756</v>
      </c>
      <c r="CA1429" s="2">
        <f t="shared" si="1432"/>
        <v>10.956365150316769</v>
      </c>
      <c r="CB1429" s="2">
        <v>14.976150965931231</v>
      </c>
      <c r="CC1429" s="2">
        <v>14.978660240378961</v>
      </c>
      <c r="CD1429" s="2">
        <v>12.521592737678789</v>
      </c>
      <c r="CE1429" s="2">
        <v>13.601775220722397</v>
      </c>
      <c r="CF1429" s="2">
        <v>13.768366867995026</v>
      </c>
      <c r="CG1429" s="2">
        <v>12.494820494196457</v>
      </c>
      <c r="CH1429" s="2">
        <v>13.351341881938936</v>
      </c>
      <c r="CI1429" s="2">
        <v>13.207055175262155</v>
      </c>
      <c r="CJ1429" s="63">
        <v>13.666500385712222</v>
      </c>
      <c r="CK1429" s="63">
        <v>13.461884586130028</v>
      </c>
      <c r="CL1429" s="2">
        <f t="shared" si="1433"/>
        <v>8.9592931902859405</v>
      </c>
      <c r="CM1429" s="2">
        <v>14.721455932403243</v>
      </c>
      <c r="CN1429" s="2">
        <v>14.307189419950136</v>
      </c>
      <c r="CO1429" s="2">
        <v>14.296244436726246</v>
      </c>
      <c r="CP1429" s="2">
        <v>14.236439666994682</v>
      </c>
      <c r="CQ1429" s="2">
        <v>14.244533328502522</v>
      </c>
      <c r="CR1429" s="2">
        <v>14.297708189334289</v>
      </c>
      <c r="CS1429" s="2">
        <v>13.766630797503469</v>
      </c>
      <c r="CT1429" s="2">
        <v>13.842994923376001</v>
      </c>
      <c r="CU1429" s="2">
        <v>13.915587269191883</v>
      </c>
      <c r="CV1429" s="2">
        <v>14.34819730216245</v>
      </c>
      <c r="CW1429" s="2">
        <v>14.563332110596511</v>
      </c>
      <c r="CX1429" s="2">
        <v>14.780745072282679</v>
      </c>
      <c r="CY1429" s="2">
        <v>14.989497860832646</v>
      </c>
      <c r="CZ1429" s="2">
        <v>13.661523768217974</v>
      </c>
      <c r="DA1429" s="2">
        <f t="shared" si="1434"/>
        <v>12.799083914311391</v>
      </c>
      <c r="DB1429" s="63">
        <v>14.007042626300397</v>
      </c>
      <c r="DC1429" s="63">
        <v>14.028866830560501</v>
      </c>
      <c r="DD1429" s="63">
        <v>14.055587165851543</v>
      </c>
      <c r="DE1429" s="63">
        <v>13.115690256025045</v>
      </c>
      <c r="DF1429" s="63">
        <v>13.115990455949538</v>
      </c>
      <c r="DG1429" s="63">
        <v>13.133728199911003</v>
      </c>
      <c r="DH1429" s="63">
        <v>13.3746221574914</v>
      </c>
      <c r="DI1429" s="63">
        <v>13.35304376164776</v>
      </c>
      <c r="DJ1429" s="63">
        <v>13.405005564282041</v>
      </c>
      <c r="DK1429" s="63">
        <v>13.321435863901975</v>
      </c>
      <c r="DL1429" s="63">
        <v>13.258756411568395</v>
      </c>
      <c r="DM1429" s="63">
        <v>13.405002317115889</v>
      </c>
      <c r="DN1429" s="6">
        <f t="shared" si="1435"/>
        <v>13.720318716707249</v>
      </c>
      <c r="DO1429" s="63">
        <v>13.405002317115889</v>
      </c>
      <c r="DP1429" s="63">
        <v>14.295218385321819</v>
      </c>
      <c r="DQ1429" s="63">
        <v>14.426596041832605</v>
      </c>
      <c r="DR1429" s="63">
        <v>14.596900607408994</v>
      </c>
      <c r="DS1429" s="63">
        <v>16.025900841085004</v>
      </c>
      <c r="DT1429" s="63">
        <v>15.909659210094338</v>
      </c>
      <c r="DU1429" s="63">
        <v>15.414789902743841</v>
      </c>
      <c r="DV1429" s="64">
        <f t="shared" si="1436"/>
        <v>14.121842608175468</v>
      </c>
      <c r="DW1429" s="65">
        <f t="shared" si="1436"/>
        <v>14.086298291718228</v>
      </c>
      <c r="DX1429" s="66">
        <f t="shared" si="1436"/>
        <v>14.300668842482235</v>
      </c>
      <c r="DZ1429" s="63">
        <f t="shared" si="1437"/>
        <v>13.861329504457677</v>
      </c>
      <c r="EC1429" s="63">
        <f t="shared" si="1438"/>
        <v>14.104468834354224</v>
      </c>
      <c r="EF1429" s="63">
        <f t="shared" si="1439"/>
        <v>13.614805003170586</v>
      </c>
      <c r="EI1429" s="63">
        <f t="shared" si="1440"/>
        <v>13.080751616494361</v>
      </c>
      <c r="EL1429" s="63">
        <f t="shared" si="1441"/>
        <v>12.766669827203804</v>
      </c>
      <c r="EO1429" s="63">
        <f t="shared" si="1442"/>
        <v>12.072632572015792</v>
      </c>
    </row>
    <row r="1430" spans="1:145" ht="15.5" x14ac:dyDescent="0.35">
      <c r="A1430" s="56" t="s">
        <v>484</v>
      </c>
      <c r="B1430" s="90" t="s">
        <v>136</v>
      </c>
      <c r="C1430" s="90" t="s">
        <v>136</v>
      </c>
      <c r="D1430" s="90" t="s">
        <v>136</v>
      </c>
      <c r="E1430" s="90" t="s">
        <v>136</v>
      </c>
      <c r="F1430" s="63">
        <f t="shared" si="1424"/>
        <v>15.172426726127723</v>
      </c>
      <c r="G1430" s="63">
        <f t="shared" si="1424"/>
        <v>13.936959379544513</v>
      </c>
      <c r="H1430" s="63">
        <f t="shared" si="1424"/>
        <v>15.075203000991481</v>
      </c>
      <c r="I1430" s="63">
        <f t="shared" si="1424"/>
        <v>12.996598962856623</v>
      </c>
      <c r="J1430" s="63">
        <f t="shared" si="1424"/>
        <v>15.481056549998709</v>
      </c>
      <c r="K1430" s="63">
        <f t="shared" si="1424"/>
        <v>14.781578916282532</v>
      </c>
      <c r="L1430" s="63">
        <f t="shared" si="1424"/>
        <v>17.683701447621608</v>
      </c>
      <c r="M1430" s="63">
        <f t="shared" si="1424"/>
        <v>18.574228352688209</v>
      </c>
      <c r="N1430" s="63">
        <f t="shared" si="1424"/>
        <v>19.939510760719326</v>
      </c>
      <c r="O1430" s="63">
        <f t="shared" si="1424"/>
        <v>17.050923182124407</v>
      </c>
      <c r="P1430" s="63">
        <f t="shared" si="1424"/>
        <v>17.853513981413627</v>
      </c>
      <c r="Q1430" s="63">
        <f t="shared" si="1424"/>
        <v>16.196224441896295</v>
      </c>
      <c r="R1430" s="63">
        <f t="shared" si="1424"/>
        <v>18.603184554290333</v>
      </c>
      <c r="S1430" s="63">
        <f t="shared" si="1424"/>
        <v>18.784166808069465</v>
      </c>
      <c r="T1430" s="63">
        <f t="shared" si="1424"/>
        <v>19.592042325889331</v>
      </c>
      <c r="U1430" s="63">
        <f t="shared" si="1424"/>
        <v>19.593619478890595</v>
      </c>
      <c r="V1430" s="63">
        <f t="shared" si="1424"/>
        <v>20.635189555162089</v>
      </c>
      <c r="W1430" s="63">
        <f t="shared" si="1424"/>
        <v>18.023034169149337</v>
      </c>
      <c r="X1430" s="2">
        <f t="shared" si="1424"/>
        <v>22.775042512694707</v>
      </c>
      <c r="Y1430" s="2">
        <f t="shared" si="1424"/>
        <v>19.718713094843064</v>
      </c>
      <c r="Z1430" s="63">
        <f t="shared" si="1424"/>
        <v>23.162905666876181</v>
      </c>
      <c r="AA1430" s="63">
        <f t="shared" si="1424"/>
        <v>21.922392198278505</v>
      </c>
      <c r="AB1430" s="63">
        <v>23.056297019264871</v>
      </c>
      <c r="AC1430" s="63">
        <v>23.370667238578992</v>
      </c>
      <c r="AD1430" s="63">
        <v>23.572971047013247</v>
      </c>
      <c r="AE1430" s="63">
        <f t="shared" si="1425"/>
        <v>22.532313542812048</v>
      </c>
      <c r="AF1430" s="63">
        <v>23.221358685501912</v>
      </c>
      <c r="AG1430" s="63">
        <v>22.588238621942036</v>
      </c>
      <c r="AH1430" s="63">
        <v>22.931683436074895</v>
      </c>
      <c r="AI1430" s="63">
        <v>22.931683436074888</v>
      </c>
      <c r="AJ1430" s="2">
        <f t="shared" si="1426"/>
        <v>21.07168680279738</v>
      </c>
      <c r="AK1430" s="2">
        <v>19.264363035327989</v>
      </c>
      <c r="AL1430" s="2">
        <v>18.864902897201265</v>
      </c>
      <c r="AM1430" s="2">
        <v>18.9258750075923</v>
      </c>
      <c r="AN1430" s="2">
        <v>19.257228578550254</v>
      </c>
      <c r="AO1430" s="2">
        <f t="shared" si="1427"/>
        <v>18.536900736980691</v>
      </c>
      <c r="AP1430" s="2">
        <v>21.669458221426027</v>
      </c>
      <c r="AQ1430" s="2">
        <v>22.07820248427975</v>
      </c>
      <c r="AR1430" s="2">
        <v>22.292348228939996</v>
      </c>
      <c r="AS1430" s="2">
        <f t="shared" si="1428"/>
        <v>15.313008650604882</v>
      </c>
      <c r="AT1430" s="2">
        <v>19.699730330937104</v>
      </c>
      <c r="AU1430" s="2">
        <v>15.595096170379403</v>
      </c>
      <c r="AV1430" s="2">
        <v>14.778503590886958</v>
      </c>
      <c r="AW1430" s="2">
        <v>14.778503590886958</v>
      </c>
      <c r="AX1430" s="2">
        <f t="shared" si="1429"/>
        <v>12.497116590875388</v>
      </c>
      <c r="AY1430" s="2"/>
      <c r="AZ1430" s="2">
        <v>17.69616658676852</v>
      </c>
      <c r="BA1430" s="2">
        <v>17.640871534439196</v>
      </c>
      <c r="BB1430" s="2">
        <v>13.688290754140192</v>
      </c>
      <c r="BC1430" s="2">
        <v>12.199570126585895</v>
      </c>
      <c r="BD1430" s="2">
        <v>14.769702859421106</v>
      </c>
      <c r="BE1430" s="2">
        <v>12.596740304687119</v>
      </c>
      <c r="BF1430" s="2">
        <f t="shared" si="1430"/>
        <v>14.157994257288834</v>
      </c>
      <c r="BG1430" s="2">
        <v>20.281286325852598</v>
      </c>
      <c r="BH1430" s="2">
        <v>20.167318880954003</v>
      </c>
      <c r="BI1430" s="2">
        <v>15.354880255549944</v>
      </c>
      <c r="BJ1430" s="2">
        <v>15.420189663780071</v>
      </c>
      <c r="BK1430" s="2">
        <v>15.968190420459242</v>
      </c>
      <c r="BL1430" s="2">
        <v>16.142290483618225</v>
      </c>
      <c r="BM1430" s="2">
        <v>15.940804197681363</v>
      </c>
      <c r="BN1430" s="2">
        <v>16.114171449589954</v>
      </c>
      <c r="BO1430" s="2">
        <f t="shared" si="1431"/>
        <v>18.590109411989644</v>
      </c>
      <c r="BP1430" s="2">
        <v>19.772324716417703</v>
      </c>
      <c r="BQ1430" s="2">
        <v>20.281286325852598</v>
      </c>
      <c r="BR1430" s="2">
        <v>14.36658290272481</v>
      </c>
      <c r="BS1430" s="2">
        <v>14.36658290272481</v>
      </c>
      <c r="BT1430" s="2">
        <v>14.918676972464038</v>
      </c>
      <c r="BU1430" s="2">
        <v>15.358777143082351</v>
      </c>
      <c r="BV1430" s="2">
        <v>13.45821528610942</v>
      </c>
      <c r="BW1430" s="2">
        <v>16.709467555411493</v>
      </c>
      <c r="BX1430" s="2">
        <v>15.672042301519463</v>
      </c>
      <c r="BY1430" s="2">
        <v>15.088850213864982</v>
      </c>
      <c r="BZ1430" s="63">
        <v>13.266316604865915</v>
      </c>
      <c r="CA1430" s="2">
        <f t="shared" si="1432"/>
        <v>15.154102588529998</v>
      </c>
      <c r="CB1430" s="2">
        <v>18.383067986665193</v>
      </c>
      <c r="CC1430" s="2">
        <v>18.435388592911462</v>
      </c>
      <c r="CD1430" s="2">
        <v>15.192156220145698</v>
      </c>
      <c r="CE1430" s="2">
        <v>13.584938266266061</v>
      </c>
      <c r="CF1430" s="2">
        <v>12.812084088141569</v>
      </c>
      <c r="CG1430" s="2">
        <v>10.173523178875998</v>
      </c>
      <c r="CH1430" s="2">
        <v>14.772693516618647</v>
      </c>
      <c r="CI1430" s="2">
        <v>13.042992152044938</v>
      </c>
      <c r="CJ1430" s="63">
        <v>14.804070239475656</v>
      </c>
      <c r="CK1430" s="63">
        <v>14.155731400106013</v>
      </c>
      <c r="CL1430" s="2">
        <f t="shared" si="1433"/>
        <v>13.691550518056397</v>
      </c>
      <c r="CM1430" s="2">
        <v>15.808171823792309</v>
      </c>
      <c r="CN1430" s="2">
        <v>16.139360510564803</v>
      </c>
      <c r="CO1430" s="2">
        <v>16.118554718727189</v>
      </c>
      <c r="CP1430" s="2">
        <v>16.315867085829694</v>
      </c>
      <c r="CQ1430" s="2">
        <v>16.062256599920971</v>
      </c>
      <c r="CR1430" s="2">
        <v>16.528105361794754</v>
      </c>
      <c r="CS1430" s="2">
        <v>13.209123345545267</v>
      </c>
      <c r="CT1430" s="2">
        <v>13.364480208894093</v>
      </c>
      <c r="CU1430" s="2">
        <v>13.355684523604753</v>
      </c>
      <c r="CV1430" s="2">
        <v>14.588945676144601</v>
      </c>
      <c r="CW1430" s="2">
        <v>14.68299820994709</v>
      </c>
      <c r="CX1430" s="2">
        <v>14.63993337724883</v>
      </c>
      <c r="CY1430" s="2">
        <v>14.707522208682393</v>
      </c>
      <c r="CZ1430" s="2">
        <v>14.837159201838871</v>
      </c>
      <c r="DA1430" s="2">
        <f t="shared" si="1434"/>
        <v>13.625741463837759</v>
      </c>
      <c r="DB1430" s="63">
        <v>13.845150429130166</v>
      </c>
      <c r="DC1430" s="63">
        <v>13.756850432479391</v>
      </c>
      <c r="DD1430" s="63">
        <v>13.578306677102601</v>
      </c>
      <c r="DE1430" s="63">
        <v>14.226251292193764</v>
      </c>
      <c r="DF1430" s="63">
        <v>14.187576474828978</v>
      </c>
      <c r="DG1430" s="63">
        <v>14.013051876927822</v>
      </c>
      <c r="DH1430" s="63">
        <v>14.263978673622345</v>
      </c>
      <c r="DI1430" s="63">
        <v>14.235925209354649</v>
      </c>
      <c r="DJ1430" s="63">
        <v>14.066668852603497</v>
      </c>
      <c r="DK1430" s="63">
        <v>14.326519453847096</v>
      </c>
      <c r="DL1430" s="63">
        <v>14.242190313983006</v>
      </c>
      <c r="DM1430" s="63">
        <v>14.065270000512637</v>
      </c>
      <c r="DN1430" s="6">
        <f t="shared" si="1435"/>
        <v>16.031121992079633</v>
      </c>
      <c r="DO1430" s="63">
        <v>14.065270000512637</v>
      </c>
      <c r="DP1430" s="63">
        <v>16.910239533889587</v>
      </c>
      <c r="DQ1430" s="63">
        <v>16.975052444279733</v>
      </c>
      <c r="DR1430" s="63">
        <v>17.100989508247238</v>
      </c>
      <c r="DS1430" s="63">
        <v>15.03370122114201</v>
      </c>
      <c r="DT1430" s="63">
        <v>14.885403446983346</v>
      </c>
      <c r="DU1430" s="63">
        <v>14.802926482905253</v>
      </c>
      <c r="DV1430" s="64">
        <f t="shared" si="1436"/>
        <v>15.912359714306405</v>
      </c>
      <c r="DW1430" s="65">
        <f t="shared" si="1436"/>
        <v>15.962292278353759</v>
      </c>
      <c r="DX1430" s="66">
        <f t="shared" si="1436"/>
        <v>14.609160426202353</v>
      </c>
      <c r="DZ1430" s="63">
        <f t="shared" si="1437"/>
        <v>17.522808674200878</v>
      </c>
      <c r="EC1430" s="63">
        <f t="shared" si="1438"/>
        <v>18.695326288100574</v>
      </c>
      <c r="EF1430" s="63">
        <f t="shared" si="1439"/>
        <v>20.404583490435453</v>
      </c>
      <c r="EI1430" s="63">
        <f t="shared" si="1440"/>
        <v>21.681364813922205</v>
      </c>
      <c r="EL1430" s="63">
        <f t="shared" si="1441"/>
        <v>22.337345468229064</v>
      </c>
      <c r="EO1430" s="63">
        <f t="shared" si="1442"/>
        <v>22.367197795453798</v>
      </c>
    </row>
    <row r="1431" spans="1:145" ht="15.5" x14ac:dyDescent="0.35">
      <c r="A1431" s="56" t="s">
        <v>485</v>
      </c>
      <c r="B1431" s="63" t="e">
        <f t="shared" ref="B1431:E1432" si="1443">B1353*100/B2626</f>
        <v>#VALUE!</v>
      </c>
      <c r="C1431" s="63" t="e">
        <f t="shared" si="1443"/>
        <v>#VALUE!</v>
      </c>
      <c r="D1431" s="63" t="e">
        <f t="shared" si="1443"/>
        <v>#VALUE!</v>
      </c>
      <c r="E1431" s="63" t="e">
        <f t="shared" si="1443"/>
        <v>#VALUE!</v>
      </c>
      <c r="F1431" s="63" t="e">
        <f t="shared" si="1424"/>
        <v>#VALUE!</v>
      </c>
      <c r="G1431" s="63">
        <f t="shared" si="1424"/>
        <v>3.8592154159710059</v>
      </c>
      <c r="H1431" s="63">
        <f t="shared" si="1424"/>
        <v>3.7030452191128349</v>
      </c>
      <c r="I1431" s="63">
        <f t="shared" si="1424"/>
        <v>4.2445654696391042</v>
      </c>
      <c r="J1431" s="63">
        <f t="shared" si="1424"/>
        <v>4.1565937846773817</v>
      </c>
      <c r="K1431" s="63">
        <f t="shared" si="1424"/>
        <v>3.2557677587155149</v>
      </c>
      <c r="L1431" s="63">
        <f t="shared" si="1424"/>
        <v>6.3481997458073725</v>
      </c>
      <c r="M1431" s="63">
        <f t="shared" si="1424"/>
        <v>4.9961956737437347</v>
      </c>
      <c r="N1431" s="63">
        <f t="shared" si="1424"/>
        <v>5.546448823143403</v>
      </c>
      <c r="O1431" s="63">
        <f t="shared" si="1424"/>
        <v>5.9698118204201389</v>
      </c>
      <c r="P1431" s="63">
        <f t="shared" si="1424"/>
        <v>5.2173280243764228</v>
      </c>
      <c r="Q1431" s="63">
        <f t="shared" si="1424"/>
        <v>4.820101969885747</v>
      </c>
      <c r="R1431" s="63">
        <f t="shared" si="1424"/>
        <v>4.5750929155209361</v>
      </c>
      <c r="S1431" s="63">
        <f t="shared" si="1424"/>
        <v>4.9166857566928526</v>
      </c>
      <c r="T1431" s="63">
        <f t="shared" si="1424"/>
        <v>4.3505563112944126</v>
      </c>
      <c r="U1431" s="63">
        <f t="shared" si="1424"/>
        <v>4.7498988103523603</v>
      </c>
      <c r="V1431" s="63">
        <f t="shared" si="1424"/>
        <v>4.1081406236522247</v>
      </c>
      <c r="W1431" s="63">
        <f t="shared" si="1424"/>
        <v>3.3218099124141167</v>
      </c>
      <c r="X1431" s="2">
        <f t="shared" si="1424"/>
        <v>3.6009462525319389</v>
      </c>
      <c r="Y1431" s="2">
        <f t="shared" si="1424"/>
        <v>3.8922284784131036</v>
      </c>
      <c r="Z1431" s="63">
        <f t="shared" si="1424"/>
        <v>4.401944501532733</v>
      </c>
      <c r="AA1431" s="63">
        <f t="shared" si="1424"/>
        <v>5.5531923227897035</v>
      </c>
      <c r="AB1431" s="63">
        <v>14.8168925091622</v>
      </c>
      <c r="AC1431" s="63">
        <v>14.894380700500699</v>
      </c>
      <c r="AD1431" s="63">
        <v>14.250472355226099</v>
      </c>
      <c r="AE1431" s="63">
        <f t="shared" si="1425"/>
        <v>3.7121325548901249</v>
      </c>
      <c r="AF1431" s="63">
        <v>12.874865442509853</v>
      </c>
      <c r="AG1431" s="63">
        <v>12.681855832779869</v>
      </c>
      <c r="AH1431" s="63">
        <v>12.648009273497527</v>
      </c>
      <c r="AI1431" s="63">
        <v>12.699885543699233</v>
      </c>
      <c r="AJ1431" s="2">
        <f t="shared" si="1426"/>
        <v>6.3911361758611793</v>
      </c>
      <c r="AK1431" s="2">
        <v>21.778893341999229</v>
      </c>
      <c r="AL1431" s="2">
        <v>13.784154503542901</v>
      </c>
      <c r="AM1431" s="2">
        <v>13.276454356847951</v>
      </c>
      <c r="AN1431" s="2">
        <v>13.282224166090929</v>
      </c>
      <c r="AO1431" s="2">
        <f t="shared" si="1427"/>
        <v>6.8625432387419369</v>
      </c>
      <c r="AP1431" s="2">
        <v>13.427227063236593</v>
      </c>
      <c r="AQ1431" s="2">
        <v>13.186275076526986</v>
      </c>
      <c r="AR1431" s="2">
        <v>12.637817276241648</v>
      </c>
      <c r="AS1431" s="2">
        <f t="shared" si="1428"/>
        <v>5.7238583809623904</v>
      </c>
      <c r="AT1431" s="2">
        <v>4.9055017769011</v>
      </c>
      <c r="AU1431" s="2">
        <v>4.912684277651211</v>
      </c>
      <c r="AV1431" s="2">
        <v>3.7902927856149842</v>
      </c>
      <c r="AW1431" s="2">
        <v>3.7902927856149842</v>
      </c>
      <c r="AX1431" s="2">
        <f t="shared" si="1429"/>
        <v>3.6881198752861777</v>
      </c>
      <c r="AY1431" s="2"/>
      <c r="AZ1431" s="2">
        <v>5.3534500091626951</v>
      </c>
      <c r="BA1431" s="2">
        <v>5.2797130614637666</v>
      </c>
      <c r="BB1431" s="2">
        <v>4.8140125544856645</v>
      </c>
      <c r="BC1431" s="2">
        <v>4.7256235992924269</v>
      </c>
      <c r="BD1431" s="2">
        <v>4.8471661523082012</v>
      </c>
      <c r="BE1431" s="2">
        <v>3.8658873583802729</v>
      </c>
      <c r="BF1431" s="2">
        <f t="shared" si="1430"/>
        <v>4.0540971485461608</v>
      </c>
      <c r="BG1431" s="2">
        <v>5.0526353916653921</v>
      </c>
      <c r="BH1431" s="2">
        <v>5.2478560193557788</v>
      </c>
      <c r="BI1431" s="2">
        <v>5.0866216204541841</v>
      </c>
      <c r="BJ1431" s="2">
        <v>5.2759764175424912</v>
      </c>
      <c r="BK1431" s="2">
        <v>4.4024395002501135</v>
      </c>
      <c r="BL1431" s="2">
        <v>2.1863671450131248</v>
      </c>
      <c r="BM1431" s="2">
        <v>4.405393144747654</v>
      </c>
      <c r="BN1431" s="2">
        <v>2.1841878474440426</v>
      </c>
      <c r="BO1431" s="2">
        <f t="shared" si="1431"/>
        <v>4.0426370606375688</v>
      </c>
      <c r="BP1431" s="2">
        <v>4.8809185999158915</v>
      </c>
      <c r="BQ1431" s="2">
        <v>4.8809185999158915</v>
      </c>
      <c r="BR1431" s="2">
        <v>4.1297495715137149</v>
      </c>
      <c r="BS1431" s="2">
        <v>4.1741658625837017</v>
      </c>
      <c r="BT1431" s="2">
        <v>4.208208828773075</v>
      </c>
      <c r="BU1431" s="2">
        <v>4.151593149684512</v>
      </c>
      <c r="BV1431" s="2">
        <v>4.1681988006966462</v>
      </c>
      <c r="BW1431" s="2">
        <v>3.3401209980784015</v>
      </c>
      <c r="BX1431" s="2">
        <v>3.3085766401445107</v>
      </c>
      <c r="BY1431" s="2">
        <v>3.3023279902188496</v>
      </c>
      <c r="BZ1431" s="63">
        <v>3.203178254459552</v>
      </c>
      <c r="CA1431" s="2">
        <f t="shared" si="1432"/>
        <v>2.8135369986782348</v>
      </c>
      <c r="CB1431" s="2">
        <v>3.7695563052189596</v>
      </c>
      <c r="CC1431" s="2">
        <v>3.833358570883306</v>
      </c>
      <c r="CD1431" s="2">
        <v>3.4759254551537921</v>
      </c>
      <c r="CE1431" s="2">
        <v>3.0241202723577914</v>
      </c>
      <c r="CF1431" s="2">
        <v>3.0097394326381779</v>
      </c>
      <c r="CG1431" s="2">
        <v>2.8657914501841422</v>
      </c>
      <c r="CH1431" s="2">
        <v>2.6636750162113874</v>
      </c>
      <c r="CI1431" s="2">
        <v>2.6870290368581986</v>
      </c>
      <c r="CJ1431" s="63">
        <v>2.670970858036144</v>
      </c>
      <c r="CK1431" s="63">
        <v>2.6948299578798878</v>
      </c>
      <c r="CL1431" s="2">
        <f t="shared" si="1433"/>
        <v>3.4889034528786733</v>
      </c>
      <c r="CM1431" s="2">
        <v>3.7316834746444263</v>
      </c>
      <c r="CN1431" s="2">
        <v>3.9564280638798119</v>
      </c>
      <c r="CO1431" s="2">
        <v>3.9441115055454095</v>
      </c>
      <c r="CP1431" s="2">
        <v>4.6699654568302051</v>
      </c>
      <c r="CQ1431" s="2">
        <v>3.9530453473129357</v>
      </c>
      <c r="CR1431" s="2">
        <v>3.4995577587385451</v>
      </c>
      <c r="CS1431" s="2">
        <v>4.3903994731426703</v>
      </c>
      <c r="CT1431" s="2">
        <v>3.6178004356808575</v>
      </c>
      <c r="CU1431" s="2">
        <v>3.4926446684955228</v>
      </c>
      <c r="CV1431" s="2">
        <v>3.5081958250406395</v>
      </c>
      <c r="CW1431" s="2">
        <v>2.9970078367689186</v>
      </c>
      <c r="CX1431" s="2">
        <v>3.6271973014789967</v>
      </c>
      <c r="CY1431" s="2">
        <v>2.9879194811209415</v>
      </c>
      <c r="CZ1431" s="2">
        <v>3.0479416350757518</v>
      </c>
      <c r="DA1431" s="2">
        <f t="shared" si="1434"/>
        <v>3.4042184163762195</v>
      </c>
      <c r="DB1431" s="63">
        <v>2.5180197492903171</v>
      </c>
      <c r="DC1431" s="63">
        <v>2.4975511818787663</v>
      </c>
      <c r="DD1431" s="63">
        <v>2.4788008711978584</v>
      </c>
      <c r="DE1431" s="63">
        <v>3.7676256008615789</v>
      </c>
      <c r="DF1431" s="63">
        <v>3.6146308382383858</v>
      </c>
      <c r="DG1431" s="63">
        <v>3.5138194344687856</v>
      </c>
      <c r="DH1431" s="63">
        <v>3.2455909091664914</v>
      </c>
      <c r="DI1431" s="63">
        <v>3.394907747297959</v>
      </c>
      <c r="DJ1431" s="63">
        <v>3.2207436590642002</v>
      </c>
      <c r="DK1431" s="63">
        <v>3.2575312818570614</v>
      </c>
      <c r="DL1431" s="63">
        <v>3.4002851263433005</v>
      </c>
      <c r="DM1431" s="63">
        <v>3.2196215762536378</v>
      </c>
      <c r="DN1431" s="6">
        <f t="shared" si="1435"/>
        <v>2.6926994226822729</v>
      </c>
      <c r="DO1431" s="63">
        <v>3.2196215762536378</v>
      </c>
      <c r="DP1431" s="63">
        <v>3.5934067317430909</v>
      </c>
      <c r="DQ1431" s="63">
        <v>3.5724890365456226</v>
      </c>
      <c r="DR1431" s="63">
        <v>3.5506422806882472</v>
      </c>
      <c r="DS1431" s="63">
        <v>2.9685038795196892</v>
      </c>
      <c r="DT1431" s="63">
        <v>2.9728944967365307</v>
      </c>
      <c r="DU1431" s="63">
        <v>2.844187481745978</v>
      </c>
      <c r="DV1431" s="64">
        <f t="shared" si="1436"/>
        <v>2.7487997214530564</v>
      </c>
      <c r="DW1431" s="65">
        <f t="shared" si="1436"/>
        <v>2.7526002570139956</v>
      </c>
      <c r="DX1431" s="66">
        <f t="shared" si="1436"/>
        <v>2.7592785123080001</v>
      </c>
      <c r="DZ1431" s="63">
        <f t="shared" si="1437"/>
        <v>2.7160740854017389</v>
      </c>
      <c r="EC1431" s="63">
        <f t="shared" si="1438"/>
        <v>2.6752090233556047</v>
      </c>
      <c r="EF1431" s="63">
        <f t="shared" si="1439"/>
        <v>2.6346627381763708</v>
      </c>
      <c r="EI1431" s="63">
        <f t="shared" si="1440"/>
        <v>2.5985609619479964</v>
      </c>
      <c r="EL1431" s="63">
        <f t="shared" si="1441"/>
        <v>2.5651656665889586</v>
      </c>
      <c r="EO1431" s="63">
        <f t="shared" si="1442"/>
        <v>2.5373847289817064</v>
      </c>
    </row>
    <row r="1432" spans="1:145" ht="15.5" x14ac:dyDescent="0.35">
      <c r="A1432" s="56" t="s">
        <v>486</v>
      </c>
      <c r="B1432" s="63">
        <f t="shared" si="1443"/>
        <v>2.8347003857255944</v>
      </c>
      <c r="C1432" s="63">
        <f t="shared" si="1443"/>
        <v>3.2617913136389749</v>
      </c>
      <c r="D1432" s="63">
        <f t="shared" si="1443"/>
        <v>3.7080810972047402</v>
      </c>
      <c r="E1432" s="63">
        <f t="shared" si="1443"/>
        <v>4.1258845825078927</v>
      </c>
      <c r="F1432" s="63">
        <f t="shared" si="1424"/>
        <v>3.4068073471184244</v>
      </c>
      <c r="G1432" s="63">
        <f t="shared" si="1424"/>
        <v>3.3665854912288347</v>
      </c>
      <c r="H1432" s="63">
        <f t="shared" si="1424"/>
        <v>3.224720495922873</v>
      </c>
      <c r="I1432" s="63">
        <f t="shared" si="1424"/>
        <v>2.8497422104161854</v>
      </c>
      <c r="J1432" s="63" t="e">
        <f t="shared" si="1424"/>
        <v>#VALUE!</v>
      </c>
      <c r="K1432" s="63" t="e">
        <f t="shared" si="1424"/>
        <v>#VALUE!</v>
      </c>
      <c r="L1432" s="63" t="e">
        <f t="shared" si="1424"/>
        <v>#VALUE!</v>
      </c>
      <c r="M1432" s="63" t="e">
        <f t="shared" si="1424"/>
        <v>#VALUE!</v>
      </c>
      <c r="N1432" s="63" t="e">
        <f t="shared" si="1424"/>
        <v>#VALUE!</v>
      </c>
      <c r="O1432" s="63" t="e">
        <f t="shared" si="1424"/>
        <v>#VALUE!</v>
      </c>
      <c r="P1432" s="63" t="e">
        <f t="shared" si="1424"/>
        <v>#VALUE!</v>
      </c>
      <c r="Q1432" s="63" t="e">
        <f t="shared" si="1424"/>
        <v>#VALUE!</v>
      </c>
      <c r="R1432" s="63" t="e">
        <f t="shared" si="1424"/>
        <v>#VALUE!</v>
      </c>
      <c r="S1432" s="63" t="e">
        <f t="shared" si="1424"/>
        <v>#VALUE!</v>
      </c>
      <c r="T1432" s="63" t="e">
        <f t="shared" si="1424"/>
        <v>#VALUE!</v>
      </c>
      <c r="U1432" s="63" t="e">
        <f t="shared" si="1424"/>
        <v>#VALUE!</v>
      </c>
      <c r="V1432" s="63" t="e">
        <f t="shared" si="1424"/>
        <v>#VALUE!</v>
      </c>
      <c r="W1432" s="63" t="e">
        <f t="shared" si="1424"/>
        <v>#VALUE!</v>
      </c>
      <c r="X1432" s="2" t="e">
        <f t="shared" si="1424"/>
        <v>#VALUE!</v>
      </c>
      <c r="Y1432" s="2" t="e">
        <f t="shared" si="1424"/>
        <v>#VALUE!</v>
      </c>
      <c r="Z1432" s="63">
        <f t="shared" si="1424"/>
        <v>6.4603705853965563</v>
      </c>
      <c r="AA1432" s="63" t="e">
        <f t="shared" si="1424"/>
        <v>#VALUE!</v>
      </c>
      <c r="AB1432" s="63">
        <v>8.7288313186557254</v>
      </c>
      <c r="AC1432" s="63">
        <v>11.757230503571506</v>
      </c>
      <c r="AD1432" s="63">
        <v>8.1938013653218533</v>
      </c>
      <c r="AE1432" s="63" t="e">
        <f t="shared" si="1425"/>
        <v>#VALUE!</v>
      </c>
      <c r="AF1432" s="63">
        <v>6.3653656213092242</v>
      </c>
      <c r="AG1432" s="63">
        <v>7.0702547232266788</v>
      </c>
      <c r="AH1432" s="63">
        <v>7.2567048794442766</v>
      </c>
      <c r="AI1432" s="63">
        <v>7.2741745902119801</v>
      </c>
      <c r="AJ1432" s="2">
        <f t="shared" si="1426"/>
        <v>7.3624140911360305</v>
      </c>
      <c r="AK1432" s="2">
        <v>7.7543264103279919</v>
      </c>
      <c r="AL1432" s="2">
        <v>7.4533783917433176</v>
      </c>
      <c r="AM1432" s="2">
        <v>7.5097113334948418</v>
      </c>
      <c r="AN1432" s="2">
        <v>7.4525318502086035</v>
      </c>
      <c r="AO1432" s="2">
        <f t="shared" si="1427"/>
        <v>6.9774517833688066</v>
      </c>
      <c r="AP1432" s="2">
        <v>11.109125604588044</v>
      </c>
      <c r="AQ1432" s="2">
        <v>11.486052869750401</v>
      </c>
      <c r="AR1432" s="2">
        <v>4.9637797256577789</v>
      </c>
      <c r="AS1432" s="2">
        <f t="shared" si="1428"/>
        <v>5.9254320278357717</v>
      </c>
      <c r="AT1432" s="2">
        <v>6.966521470383725</v>
      </c>
      <c r="AU1432" s="2">
        <v>5.8064402735671505</v>
      </c>
      <c r="AV1432" s="2">
        <v>5.0527407539708706</v>
      </c>
      <c r="AW1432" s="2">
        <v>5.6988998866162879</v>
      </c>
      <c r="AX1432" s="2">
        <f t="shared" si="1429"/>
        <v>6.8137457217663728</v>
      </c>
      <c r="AY1432" s="2"/>
      <c r="AZ1432" s="2">
        <v>6.5455112017434711</v>
      </c>
      <c r="BA1432" s="2">
        <v>5.8914653883819081</v>
      </c>
      <c r="BB1432" s="2">
        <v>6.3879050936017094</v>
      </c>
      <c r="BC1432" s="2">
        <v>6.4111799897335571</v>
      </c>
      <c r="BD1432" s="2">
        <v>6.4936031274687132</v>
      </c>
      <c r="BE1432" s="2">
        <v>6.019893902785447</v>
      </c>
      <c r="BF1432" s="2">
        <f t="shared" si="1430"/>
        <v>6.5767372892062461</v>
      </c>
      <c r="BG1432" s="2">
        <v>6.4880170204570229</v>
      </c>
      <c r="BH1432" s="2">
        <v>6.4952275730523041</v>
      </c>
      <c r="BI1432" s="2">
        <v>6.2849760285363478</v>
      </c>
      <c r="BJ1432" s="2">
        <v>6.3955916961396762</v>
      </c>
      <c r="BK1432" s="2">
        <v>6.6893107410632782</v>
      </c>
      <c r="BL1432" s="2">
        <v>6.5176925980007665</v>
      </c>
      <c r="BM1432" s="2">
        <v>6.9733954306082326</v>
      </c>
      <c r="BN1432" s="2">
        <v>6.5408532545334568</v>
      </c>
      <c r="BO1432" s="2">
        <f t="shared" si="1431"/>
        <v>8.038418425072976</v>
      </c>
      <c r="BP1432" s="2">
        <v>8.2515343720532837</v>
      </c>
      <c r="BQ1432" s="2">
        <v>8.2515343720532837</v>
      </c>
      <c r="BR1432" s="2">
        <v>7.6517207658640372</v>
      </c>
      <c r="BS1432" s="2">
        <v>6.2673711704734885</v>
      </c>
      <c r="BT1432" s="2">
        <v>7.4811465231485812</v>
      </c>
      <c r="BU1432" s="2">
        <v>7.7307537107705562</v>
      </c>
      <c r="BV1432" s="2">
        <v>7.7186255593267958</v>
      </c>
      <c r="BW1432" s="2">
        <v>6.4321179912376447</v>
      </c>
      <c r="BX1432" s="2">
        <v>6.6297175559692816</v>
      </c>
      <c r="BY1432" s="2">
        <v>6.6382467684034321</v>
      </c>
      <c r="BZ1432" s="63">
        <v>7.1032562444573335</v>
      </c>
      <c r="CA1432" s="2">
        <f t="shared" si="1432"/>
        <v>8.205119836940602</v>
      </c>
      <c r="CB1432" s="2">
        <v>7.4255488795419824</v>
      </c>
      <c r="CC1432" s="2">
        <v>7.3476449328201188</v>
      </c>
      <c r="CD1432" s="2">
        <v>7.4037737850935033</v>
      </c>
      <c r="CE1432" s="2">
        <v>7.9292684833897127</v>
      </c>
      <c r="CF1432" s="2">
        <v>7.5115050126778433</v>
      </c>
      <c r="CG1432" s="2">
        <v>7.3021584165239517</v>
      </c>
      <c r="CH1432" s="2">
        <v>8.1901883185442941</v>
      </c>
      <c r="CI1432" s="2">
        <v>7.6034422663033716</v>
      </c>
      <c r="CJ1432" s="63">
        <v>8.1887358930016241</v>
      </c>
      <c r="CK1432" s="63">
        <v>7.6368277160393667</v>
      </c>
      <c r="CL1432" s="2">
        <f t="shared" si="1433"/>
        <v>8.7041022773625993</v>
      </c>
      <c r="CM1432" s="2">
        <v>6.7893158424839761</v>
      </c>
      <c r="CN1432" s="2">
        <v>8.5090006484744922</v>
      </c>
      <c r="CO1432" s="2">
        <v>8.3904840973146388</v>
      </c>
      <c r="CP1432" s="2">
        <v>8.0753896542189825</v>
      </c>
      <c r="CQ1432" s="2">
        <v>8.2894617122146617</v>
      </c>
      <c r="CR1432" s="2">
        <v>7.9020364917812156</v>
      </c>
      <c r="CS1432" s="2">
        <v>8.0899352752140494</v>
      </c>
      <c r="CT1432" s="2">
        <v>8.2544279396790845</v>
      </c>
      <c r="CU1432" s="2">
        <v>8.4118139066143378</v>
      </c>
      <c r="CV1432" s="2">
        <v>8.2634223484549203</v>
      </c>
      <c r="CW1432" s="2">
        <v>8.3766533008934676</v>
      </c>
      <c r="CX1432" s="2">
        <v>8.3289942959655825</v>
      </c>
      <c r="CY1432" s="2">
        <v>8.3970703417053159</v>
      </c>
      <c r="CZ1432" s="2">
        <v>6.7214659353063988</v>
      </c>
      <c r="DA1432" s="2">
        <f t="shared" si="1434"/>
        <v>7.8717978629135388</v>
      </c>
      <c r="DB1432" s="63">
        <v>8.4678171988464737</v>
      </c>
      <c r="DC1432" s="63">
        <v>8.4651805858261309</v>
      </c>
      <c r="DD1432" s="63">
        <v>8.4718622427310937</v>
      </c>
      <c r="DE1432" s="63">
        <v>7.6671054851948641</v>
      </c>
      <c r="DF1432" s="63">
        <v>7.7207761100346621</v>
      </c>
      <c r="DG1432" s="63">
        <v>7.865939285016939</v>
      </c>
      <c r="DH1432" s="63">
        <v>7.6996620383998611</v>
      </c>
      <c r="DI1432" s="63">
        <v>7.5154223475240212</v>
      </c>
      <c r="DJ1432" s="63">
        <v>7.5268390931457398</v>
      </c>
      <c r="DK1432" s="63">
        <v>7.7678860997666241</v>
      </c>
      <c r="DL1432" s="63">
        <v>7.5827128486009618</v>
      </c>
      <c r="DM1432" s="63">
        <v>7.5029496386448269</v>
      </c>
      <c r="DN1432" s="6">
        <f t="shared" si="1435"/>
        <v>8.3978169890422265</v>
      </c>
      <c r="DO1432" s="63">
        <v>7.5029496386448269</v>
      </c>
      <c r="DP1432" s="63">
        <v>10.815708100312762</v>
      </c>
      <c r="DQ1432" s="63">
        <v>10.881659509595051</v>
      </c>
      <c r="DR1432" s="63">
        <v>11.097613029316147</v>
      </c>
      <c r="DS1432" s="63">
        <v>10.313446102470389</v>
      </c>
      <c r="DT1432" s="63">
        <v>10.286739581588888</v>
      </c>
      <c r="DU1432" s="63">
        <v>10.580862249735921</v>
      </c>
      <c r="DV1432" s="64">
        <f t="shared" si="1436"/>
        <v>10.147885664488831</v>
      </c>
      <c r="DW1432" s="65">
        <f t="shared" si="1436"/>
        <v>10.513171745428796</v>
      </c>
      <c r="DX1432" s="66">
        <f t="shared" si="1436"/>
        <v>10.228538717690048</v>
      </c>
      <c r="DZ1432" s="63">
        <f t="shared" si="1437"/>
        <v>10.236153879807423</v>
      </c>
      <c r="EC1432" s="63">
        <f t="shared" si="1438"/>
        <v>10.517980968841922</v>
      </c>
      <c r="EF1432" s="63">
        <f t="shared" si="1439"/>
        <v>10.566093856347157</v>
      </c>
      <c r="EI1432" s="63">
        <f t="shared" si="1440"/>
        <v>10.606233217421698</v>
      </c>
      <c r="EL1432" s="63">
        <f t="shared" si="1441"/>
        <v>11.025640805417263</v>
      </c>
      <c r="EO1432" s="63">
        <f t="shared" si="1442"/>
        <v>11.059133421973357</v>
      </c>
    </row>
    <row r="1433" spans="1:145" ht="15.5" x14ac:dyDescent="0.35">
      <c r="A1433" s="27"/>
      <c r="B1433" s="57"/>
      <c r="C1433" s="27"/>
      <c r="D1433" s="27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  <c r="V1433" s="27"/>
      <c r="W1433" s="27"/>
      <c r="X1433" s="160"/>
      <c r="Y1433" s="160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160"/>
      <c r="AK1433" s="160"/>
      <c r="AL1433" s="160"/>
      <c r="AM1433" s="160"/>
      <c r="AN1433" s="160"/>
      <c r="AO1433" s="160"/>
      <c r="AP1433" s="160"/>
      <c r="AQ1433" s="160"/>
      <c r="AR1433" s="160"/>
      <c r="AS1433" s="160"/>
      <c r="AT1433" s="160"/>
      <c r="AU1433" s="160"/>
      <c r="AV1433" s="160"/>
      <c r="AW1433" s="160"/>
      <c r="AX1433" s="160"/>
      <c r="AY1433" s="160"/>
      <c r="AZ1433" s="160"/>
      <c r="BA1433" s="160"/>
      <c r="BB1433" s="160"/>
      <c r="BC1433" s="160"/>
      <c r="BD1433" s="160"/>
      <c r="BE1433" s="160"/>
      <c r="BF1433" s="160"/>
      <c r="BG1433" s="160"/>
      <c r="BH1433" s="160"/>
      <c r="BI1433" s="160"/>
      <c r="BJ1433" s="160"/>
      <c r="BK1433" s="160"/>
      <c r="BL1433" s="160"/>
      <c r="BM1433" s="160"/>
      <c r="BN1433" s="160"/>
      <c r="BO1433" s="160"/>
      <c r="BP1433" s="160"/>
      <c r="BQ1433" s="160"/>
      <c r="BR1433" s="160"/>
      <c r="BS1433" s="160"/>
      <c r="BT1433" s="160"/>
      <c r="BU1433" s="160"/>
      <c r="BV1433" s="160"/>
      <c r="BW1433" s="160"/>
      <c r="BX1433" s="160"/>
      <c r="BY1433" s="160"/>
      <c r="BZ1433" s="27"/>
      <c r="CA1433" s="160"/>
      <c r="CB1433" s="160"/>
      <c r="CC1433" s="160"/>
      <c r="CD1433" s="160"/>
      <c r="CE1433" s="160"/>
      <c r="CF1433" s="160"/>
      <c r="CG1433" s="160"/>
      <c r="CH1433" s="160"/>
      <c r="CI1433" s="160"/>
      <c r="CJ1433" s="27"/>
      <c r="CK1433" s="27"/>
      <c r="CL1433" s="160"/>
      <c r="CM1433" s="160"/>
      <c r="CN1433" s="160"/>
      <c r="CO1433" s="160"/>
      <c r="CP1433" s="160"/>
      <c r="CQ1433" s="160"/>
      <c r="CR1433" s="160"/>
      <c r="CS1433" s="160"/>
      <c r="CT1433" s="160"/>
      <c r="CU1433" s="160"/>
      <c r="CV1433" s="160"/>
      <c r="CW1433" s="160"/>
      <c r="CX1433" s="160"/>
      <c r="CY1433" s="160"/>
      <c r="CZ1433" s="160"/>
      <c r="DA1433" s="160"/>
      <c r="DB1433" s="27"/>
      <c r="DC1433" s="27"/>
      <c r="DD1433" s="27"/>
      <c r="DE1433" s="27"/>
      <c r="DF1433" s="27"/>
      <c r="DG1433" s="27"/>
      <c r="DH1433" s="27"/>
      <c r="DI1433" s="27"/>
      <c r="DJ1433" s="27"/>
      <c r="DK1433" s="27"/>
      <c r="DL1433" s="27"/>
      <c r="DM1433" s="27"/>
      <c r="DN1433" s="161"/>
      <c r="DO1433" s="27"/>
      <c r="DP1433" s="27"/>
      <c r="DQ1433" s="27"/>
      <c r="DR1433" s="27"/>
      <c r="DS1433" s="27"/>
      <c r="DT1433" s="27"/>
      <c r="DU1433" s="27"/>
      <c r="DV1433" s="162"/>
      <c r="DW1433" s="163"/>
      <c r="DX1433" s="164"/>
      <c r="DZ1433" s="27"/>
      <c r="EC1433" s="27"/>
      <c r="EF1433" s="27"/>
      <c r="EI1433" s="27"/>
      <c r="EL1433" s="27"/>
      <c r="EO1433" s="27"/>
    </row>
    <row r="1434" spans="1:145" ht="15.5" x14ac:dyDescent="0.35">
      <c r="A1434" s="27"/>
      <c r="B1434" s="27"/>
      <c r="C1434" s="27"/>
      <c r="D1434" s="27"/>
      <c r="E1434" s="56"/>
      <c r="F1434" s="56"/>
      <c r="G1434" s="56"/>
      <c r="I1434" s="27"/>
      <c r="J1434" s="27"/>
      <c r="L1434" s="27"/>
      <c r="N1434" s="27"/>
      <c r="O1434" s="27"/>
      <c r="P1434" s="27"/>
      <c r="Q1434" s="27"/>
      <c r="S1434" s="27"/>
      <c r="T1434" s="27"/>
      <c r="U1434" s="27"/>
      <c r="W1434" s="27"/>
      <c r="Y1434" s="56" t="s">
        <v>496</v>
      </c>
      <c r="Z1434" s="27"/>
      <c r="AA1434" s="27"/>
      <c r="AB1434" s="27"/>
      <c r="AC1434" s="27"/>
      <c r="AD1434" s="27"/>
      <c r="AE1434" s="27"/>
      <c r="AF1434" s="27"/>
      <c r="AG1434" s="27"/>
      <c r="AH1434" s="27"/>
      <c r="AI1434" s="27"/>
      <c r="AJ1434" s="160"/>
      <c r="AK1434" s="160"/>
      <c r="AL1434" s="160"/>
      <c r="AM1434" s="160"/>
      <c r="AN1434" s="160"/>
      <c r="AO1434" s="160"/>
      <c r="AP1434" s="160"/>
      <c r="AQ1434" s="160"/>
      <c r="AR1434" s="160"/>
      <c r="AS1434" s="160"/>
      <c r="AT1434" s="160"/>
      <c r="AU1434" s="160"/>
      <c r="AV1434" s="160"/>
      <c r="AW1434" s="160"/>
      <c r="AX1434" s="160"/>
      <c r="AY1434" s="160"/>
      <c r="AZ1434" s="160"/>
      <c r="BA1434" s="160"/>
      <c r="BB1434" s="160"/>
      <c r="BC1434" s="160"/>
      <c r="BD1434" s="160"/>
      <c r="BE1434" s="160"/>
      <c r="BF1434" s="160"/>
      <c r="BG1434" s="160"/>
      <c r="BH1434" s="160"/>
      <c r="BI1434" s="160"/>
      <c r="BJ1434" s="160"/>
      <c r="BK1434" s="160"/>
      <c r="BL1434" s="160"/>
      <c r="BM1434" s="160"/>
      <c r="BN1434" s="160"/>
      <c r="BO1434" s="160"/>
      <c r="BP1434" s="160"/>
      <c r="BQ1434" s="160"/>
      <c r="BR1434" s="160"/>
      <c r="BS1434" s="160"/>
      <c r="BT1434" s="160"/>
      <c r="BU1434" s="160"/>
      <c r="BV1434" s="160"/>
      <c r="BW1434" s="160"/>
      <c r="BX1434" s="160"/>
      <c r="BY1434" s="160"/>
      <c r="BZ1434" s="27"/>
      <c r="CA1434" s="160"/>
      <c r="CB1434" s="160"/>
      <c r="CC1434" s="160"/>
      <c r="CD1434" s="160"/>
      <c r="CE1434" s="160"/>
      <c r="CF1434" s="160"/>
      <c r="CG1434" s="160"/>
      <c r="CH1434" s="160"/>
      <c r="CI1434" s="160"/>
      <c r="CJ1434" s="27"/>
      <c r="CK1434" s="27"/>
      <c r="CL1434" s="160"/>
      <c r="CM1434" s="160"/>
      <c r="CN1434" s="160"/>
      <c r="CO1434" s="160"/>
      <c r="CP1434" s="160"/>
      <c r="CQ1434" s="160"/>
      <c r="CR1434" s="160"/>
      <c r="CS1434" s="160"/>
      <c r="CT1434" s="160"/>
      <c r="CU1434" s="160"/>
      <c r="CV1434" s="160"/>
      <c r="CW1434" s="160"/>
      <c r="CX1434" s="160"/>
      <c r="CY1434" s="160"/>
      <c r="CZ1434" s="160"/>
      <c r="DA1434" s="160"/>
      <c r="DB1434" s="27"/>
      <c r="DC1434" s="27"/>
      <c r="DD1434" s="27"/>
      <c r="DE1434" s="27"/>
      <c r="DF1434" s="27"/>
      <c r="DG1434" s="27"/>
      <c r="DH1434" s="27"/>
      <c r="DI1434" s="27"/>
      <c r="DJ1434" s="27"/>
      <c r="DK1434" s="27"/>
      <c r="DL1434" s="27"/>
      <c r="DM1434" s="27"/>
      <c r="DN1434" s="161"/>
      <c r="DO1434" s="27"/>
      <c r="DP1434" s="27"/>
      <c r="DQ1434" s="27"/>
      <c r="DR1434" s="27"/>
      <c r="DS1434" s="27"/>
      <c r="DT1434" s="27"/>
      <c r="DU1434" s="27"/>
      <c r="DV1434" s="162"/>
      <c r="DW1434" s="163"/>
      <c r="DX1434" s="164"/>
      <c r="DZ1434" s="27"/>
      <c r="EC1434" s="27"/>
      <c r="EF1434" s="27"/>
      <c r="EI1434" s="27"/>
      <c r="EL1434" s="27"/>
      <c r="EO1434" s="27"/>
    </row>
    <row r="1435" spans="1:145" ht="15.5" x14ac:dyDescent="0.35">
      <c r="A1435" s="27"/>
      <c r="B1435" s="57"/>
      <c r="C1435" s="27"/>
      <c r="D1435" s="27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  <c r="V1435" s="27"/>
      <c r="W1435" s="27"/>
      <c r="X1435" s="160"/>
      <c r="Y1435" s="160"/>
      <c r="Z1435" s="27"/>
      <c r="AA1435" s="27"/>
      <c r="AB1435" s="27"/>
      <c r="AC1435" s="27"/>
      <c r="AD1435" s="27"/>
      <c r="AE1435" s="27"/>
      <c r="AF1435" s="27"/>
      <c r="AG1435" s="27"/>
      <c r="AH1435" s="27"/>
      <c r="AI1435" s="27"/>
      <c r="AJ1435" s="160"/>
      <c r="AK1435" s="160"/>
      <c r="AL1435" s="160"/>
      <c r="AM1435" s="160"/>
      <c r="AN1435" s="160"/>
      <c r="AO1435" s="160"/>
      <c r="AP1435" s="160"/>
      <c r="AQ1435" s="160"/>
      <c r="AR1435" s="160"/>
      <c r="AS1435" s="160"/>
      <c r="AT1435" s="160"/>
      <c r="AU1435" s="160"/>
      <c r="AV1435" s="160"/>
      <c r="AW1435" s="160"/>
      <c r="AX1435" s="160"/>
      <c r="AY1435" s="160"/>
      <c r="AZ1435" s="160"/>
      <c r="BA1435" s="160"/>
      <c r="BB1435" s="160"/>
      <c r="BC1435" s="160"/>
      <c r="BD1435" s="160"/>
      <c r="BE1435" s="160"/>
      <c r="BF1435" s="160"/>
      <c r="BG1435" s="160"/>
      <c r="BH1435" s="160"/>
      <c r="BI1435" s="160"/>
      <c r="BJ1435" s="160"/>
      <c r="BK1435" s="160"/>
      <c r="BL1435" s="160"/>
      <c r="BM1435" s="160"/>
      <c r="BN1435" s="160"/>
      <c r="BO1435" s="160"/>
      <c r="BP1435" s="160"/>
      <c r="BQ1435" s="160"/>
      <c r="BR1435" s="160"/>
      <c r="BS1435" s="160"/>
      <c r="BT1435" s="160"/>
      <c r="BU1435" s="160"/>
      <c r="BV1435" s="160"/>
      <c r="BW1435" s="160"/>
      <c r="BX1435" s="160"/>
      <c r="BY1435" s="160"/>
      <c r="BZ1435" s="27"/>
      <c r="CA1435" s="160"/>
      <c r="CB1435" s="160"/>
      <c r="CC1435" s="160"/>
      <c r="CD1435" s="160"/>
      <c r="CE1435" s="160"/>
      <c r="CF1435" s="160"/>
      <c r="CG1435" s="160"/>
      <c r="CH1435" s="160"/>
      <c r="CI1435" s="160"/>
      <c r="CJ1435" s="27"/>
      <c r="CK1435" s="27"/>
      <c r="CL1435" s="160"/>
      <c r="CM1435" s="160"/>
      <c r="CN1435" s="160"/>
      <c r="CO1435" s="160"/>
      <c r="CP1435" s="160"/>
      <c r="CQ1435" s="160"/>
      <c r="CR1435" s="160"/>
      <c r="CS1435" s="160"/>
      <c r="CT1435" s="160"/>
      <c r="CU1435" s="160"/>
      <c r="CV1435" s="160"/>
      <c r="CW1435" s="160"/>
      <c r="CX1435" s="160"/>
      <c r="CY1435" s="160"/>
      <c r="CZ1435" s="160"/>
      <c r="DA1435" s="160"/>
      <c r="DB1435" s="27"/>
      <c r="DC1435" s="27"/>
      <c r="DD1435" s="27"/>
      <c r="DE1435" s="27"/>
      <c r="DF1435" s="27"/>
      <c r="DG1435" s="27"/>
      <c r="DH1435" s="27"/>
      <c r="DI1435" s="27"/>
      <c r="DJ1435" s="27"/>
      <c r="DK1435" s="27"/>
      <c r="DL1435" s="27"/>
      <c r="DM1435" s="27"/>
      <c r="DN1435" s="161"/>
      <c r="DO1435" s="27"/>
      <c r="DP1435" s="27"/>
      <c r="DQ1435" s="27"/>
      <c r="DR1435" s="27"/>
      <c r="DS1435" s="27"/>
      <c r="DT1435" s="27"/>
      <c r="DU1435" s="27"/>
      <c r="DV1435" s="162"/>
      <c r="DW1435" s="163"/>
      <c r="DX1435" s="164"/>
      <c r="DZ1435" s="27"/>
      <c r="EC1435" s="27"/>
      <c r="EF1435" s="27"/>
      <c r="EI1435" s="27"/>
      <c r="EL1435" s="27"/>
      <c r="EO1435" s="27"/>
    </row>
    <row r="1436" spans="1:145" ht="15.5" x14ac:dyDescent="0.35">
      <c r="A1436" s="56" t="s">
        <v>491</v>
      </c>
      <c r="B1436" s="57" t="e">
        <f t="shared" ref="B1436:AA1437" si="1444">B1364*100/B2629</f>
        <v>#VALUE!</v>
      </c>
      <c r="C1436" s="57" t="e">
        <f t="shared" si="1444"/>
        <v>#VALUE!</v>
      </c>
      <c r="D1436" s="57" t="e">
        <f t="shared" si="1444"/>
        <v>#VALUE!</v>
      </c>
      <c r="E1436" s="57">
        <f t="shared" si="1444"/>
        <v>15.431977409021945</v>
      </c>
      <c r="F1436" s="57">
        <f t="shared" si="1444"/>
        <v>15.98228128409823</v>
      </c>
      <c r="G1436" s="57">
        <f t="shared" si="1444"/>
        <v>14.821871483754705</v>
      </c>
      <c r="H1436" s="57" t="e">
        <f t="shared" si="1444"/>
        <v>#VALUE!</v>
      </c>
      <c r="I1436" s="57" t="e">
        <f t="shared" si="1444"/>
        <v>#VALUE!</v>
      </c>
      <c r="J1436" s="57" t="e">
        <f t="shared" si="1444"/>
        <v>#VALUE!</v>
      </c>
      <c r="K1436" s="57" t="e">
        <f t="shared" si="1444"/>
        <v>#VALUE!</v>
      </c>
      <c r="L1436" s="57" t="e">
        <f t="shared" si="1444"/>
        <v>#VALUE!</v>
      </c>
      <c r="M1436" s="57" t="e">
        <f t="shared" si="1444"/>
        <v>#VALUE!</v>
      </c>
      <c r="N1436" s="57" t="e">
        <f t="shared" si="1444"/>
        <v>#VALUE!</v>
      </c>
      <c r="O1436" s="57" t="e">
        <f t="shared" si="1444"/>
        <v>#VALUE!</v>
      </c>
      <c r="P1436" s="57" t="e">
        <f t="shared" si="1444"/>
        <v>#VALUE!</v>
      </c>
      <c r="Q1436" s="57" t="e">
        <f t="shared" si="1444"/>
        <v>#VALUE!</v>
      </c>
      <c r="R1436" s="57" t="e">
        <f t="shared" si="1444"/>
        <v>#VALUE!</v>
      </c>
      <c r="S1436" s="57" t="e">
        <f t="shared" si="1444"/>
        <v>#VALUE!</v>
      </c>
      <c r="T1436" s="57" t="e">
        <f t="shared" si="1444"/>
        <v>#VALUE!</v>
      </c>
      <c r="U1436" s="57" t="e">
        <f t="shared" si="1444"/>
        <v>#VALUE!</v>
      </c>
      <c r="V1436" s="57" t="e">
        <f t="shared" si="1444"/>
        <v>#VALUE!</v>
      </c>
      <c r="W1436" s="57" t="e">
        <f t="shared" si="1444"/>
        <v>#VALUE!</v>
      </c>
      <c r="X1436" s="58" t="e">
        <f t="shared" si="1444"/>
        <v>#VALUE!</v>
      </c>
      <c r="Y1436" s="58" t="e">
        <f t="shared" si="1444"/>
        <v>#VALUE!</v>
      </c>
      <c r="Z1436" s="57" t="e">
        <f t="shared" si="1444"/>
        <v>#VALUE!</v>
      </c>
      <c r="AA1436" s="57" t="e">
        <f t="shared" si="1444"/>
        <v>#VALUE!</v>
      </c>
      <c r="AB1436" s="57">
        <v>26.372724557005533</v>
      </c>
      <c r="AC1436" s="57">
        <v>28.122604725110371</v>
      </c>
      <c r="AD1436" s="57">
        <v>27.191186597316989</v>
      </c>
      <c r="AE1436" s="57" t="e">
        <f>AE1364*100/AE2629</f>
        <v>#VALUE!</v>
      </c>
      <c r="AF1436" s="57">
        <v>27.255150236148801</v>
      </c>
      <c r="AG1436" s="57">
        <v>26.174150671645901</v>
      </c>
      <c r="AH1436" s="57">
        <v>25.337112791657869</v>
      </c>
      <c r="AI1436" s="57">
        <v>25.016773814897753</v>
      </c>
      <c r="AJ1436" s="58" t="e">
        <f>AJ1364*100/AJ2629</f>
        <v>#VALUE!</v>
      </c>
      <c r="AK1436" s="58">
        <v>21.526196555554883</v>
      </c>
      <c r="AL1436" s="58">
        <v>21.079001791741987</v>
      </c>
      <c r="AM1436" s="58">
        <v>21.2073586129505</v>
      </c>
      <c r="AN1436" s="58">
        <v>21.243457403913958</v>
      </c>
      <c r="AO1436" s="58" t="e">
        <f>AO1364*100/AO2629</f>
        <v>#VALUE!</v>
      </c>
      <c r="AP1436" s="58">
        <v>21.16647042453058</v>
      </c>
      <c r="AQ1436" s="58">
        <v>20.507859602525173</v>
      </c>
      <c r="AR1436" s="58">
        <v>20.243357201823606</v>
      </c>
      <c r="AS1436" s="58" t="e">
        <f>AS1364*100/AS2629</f>
        <v>#VALUE!</v>
      </c>
      <c r="AT1436" s="58">
        <v>18.273897882712987</v>
      </c>
      <c r="AU1436" s="58">
        <v>16.543242982117167</v>
      </c>
      <c r="AV1436" s="58">
        <v>15.777753605780775</v>
      </c>
      <c r="AW1436" s="58">
        <v>15.702616919187667</v>
      </c>
      <c r="AX1436" s="58" t="e">
        <f>AX1364*100/AX2629</f>
        <v>#VALUE!</v>
      </c>
      <c r="AY1436" s="58"/>
      <c r="AZ1436" s="58">
        <v>16.44026640168105</v>
      </c>
      <c r="BA1436" s="58">
        <v>16.112106651065407</v>
      </c>
      <c r="BB1436" s="58">
        <v>17.650554626849868</v>
      </c>
      <c r="BC1436" s="58">
        <v>17.096450740978501</v>
      </c>
      <c r="BD1436" s="58">
        <v>17.797061860989068</v>
      </c>
      <c r="BE1436" s="58">
        <v>16.910835016651507</v>
      </c>
      <c r="BF1436" s="58" t="e">
        <f>BF1364*100/BF2629</f>
        <v>#VALUE!</v>
      </c>
      <c r="BG1436" s="58">
        <v>18.819589796902704</v>
      </c>
      <c r="BH1436" s="58">
        <v>18.275001617604005</v>
      </c>
      <c r="BI1436" s="58">
        <v>17.307867918094377</v>
      </c>
      <c r="BJ1436" s="58">
        <v>17.06203601627308</v>
      </c>
      <c r="BK1436" s="58">
        <v>16.863753244477241</v>
      </c>
      <c r="BL1436" s="58">
        <v>16.074952201758833</v>
      </c>
      <c r="BM1436" s="58">
        <v>17.337137705624176</v>
      </c>
      <c r="BN1436" s="58">
        <v>16.532740263886105</v>
      </c>
      <c r="BO1436" s="58" t="e">
        <f>BO1364*100/BO2629</f>
        <v>#VALUE!</v>
      </c>
      <c r="BP1436" s="58">
        <v>18.756358343722717</v>
      </c>
      <c r="BQ1436" s="58">
        <v>17.530299116922301</v>
      </c>
      <c r="BR1436" s="58">
        <v>14.12435766327005</v>
      </c>
      <c r="BS1436" s="58">
        <v>12.45737779514414</v>
      </c>
      <c r="BT1436" s="58">
        <v>14.472348321822526</v>
      </c>
      <c r="BU1436" s="58">
        <v>13.849262599062856</v>
      </c>
      <c r="BV1436" s="58">
        <v>12.047826139122055</v>
      </c>
      <c r="BW1436" s="58">
        <v>15.469862000239159</v>
      </c>
      <c r="BX1436" s="58">
        <v>15.30978290998039</v>
      </c>
      <c r="BY1436" s="58">
        <v>14.607773955967419</v>
      </c>
      <c r="BZ1436" s="57">
        <v>15.28842721358704</v>
      </c>
      <c r="CA1436" s="58" t="e">
        <f>CA1364*100/CA2629</f>
        <v>#VALUE!</v>
      </c>
      <c r="CB1436" s="58">
        <v>16.981181582944561</v>
      </c>
      <c r="CC1436" s="58">
        <v>17.031183429264477</v>
      </c>
      <c r="CD1436" s="58">
        <v>15.469117756013837</v>
      </c>
      <c r="CE1436" s="58">
        <v>15.531026943670307</v>
      </c>
      <c r="CF1436" s="58">
        <v>15.444510514596059</v>
      </c>
      <c r="CG1436" s="58">
        <v>14.041782133059067</v>
      </c>
      <c r="CH1436" s="58">
        <v>15.671572497355561</v>
      </c>
      <c r="CI1436" s="58">
        <v>15.289751575623887</v>
      </c>
      <c r="CJ1436" s="57">
        <v>15.278934846672415</v>
      </c>
      <c r="CK1436" s="57">
        <v>15.119557146678853</v>
      </c>
      <c r="CL1436" s="58" t="e">
        <f>CL1364*100/CL2629</f>
        <v>#VALUE!</v>
      </c>
      <c r="CM1436" s="58">
        <v>16.040402719455603</v>
      </c>
      <c r="CN1436" s="58">
        <v>16.352229344253587</v>
      </c>
      <c r="CO1436" s="58">
        <v>16.358746170061963</v>
      </c>
      <c r="CP1436" s="58">
        <v>17.287076952112237</v>
      </c>
      <c r="CQ1436" s="58">
        <v>16.323054698557865</v>
      </c>
      <c r="CR1436" s="58">
        <v>15.378267345354333</v>
      </c>
      <c r="CS1436" s="58">
        <v>18.301032808301116</v>
      </c>
      <c r="CT1436" s="58">
        <v>17.075042749527181</v>
      </c>
      <c r="CU1436" s="58">
        <v>16.685007842398779</v>
      </c>
      <c r="CV1436" s="58">
        <v>16.781265241670486</v>
      </c>
      <c r="CW1436" s="58">
        <v>16.436485437168166</v>
      </c>
      <c r="CX1436" s="58">
        <v>16.709755790541401</v>
      </c>
      <c r="CY1436" s="58">
        <v>16.513977515884637</v>
      </c>
      <c r="CZ1436" s="58">
        <v>16.316713595173304</v>
      </c>
      <c r="DA1436" s="58" t="e">
        <f t="shared" ref="DA1436:DA1437" si="1445">DA1364*100/DA2629</f>
        <v>#VALUE!</v>
      </c>
      <c r="DB1436" s="57">
        <v>18.917933154901856</v>
      </c>
      <c r="DC1436" s="57">
        <v>18.46685575232544</v>
      </c>
      <c r="DD1436" s="57">
        <v>17.990350498121057</v>
      </c>
      <c r="DE1436" s="57">
        <v>18.458331732661762</v>
      </c>
      <c r="DF1436" s="57">
        <v>18.019662180856102</v>
      </c>
      <c r="DG1436" s="57">
        <v>17.374178790086841</v>
      </c>
      <c r="DH1436" s="57">
        <v>19.964606863900226</v>
      </c>
      <c r="DI1436" s="57">
        <v>19.670774517596492</v>
      </c>
      <c r="DJ1436" s="57">
        <v>19.158834220032837</v>
      </c>
      <c r="DK1436" s="57">
        <v>19.788419212984831</v>
      </c>
      <c r="DL1436" s="57">
        <v>19.581782176692165</v>
      </c>
      <c r="DM1436" s="57">
        <v>19.141980290704968</v>
      </c>
      <c r="DN1436" s="59" t="e">
        <f>DN1364*100/DN2629</f>
        <v>#VALUE!</v>
      </c>
      <c r="DO1436" s="57">
        <v>19.141980290704968</v>
      </c>
      <c r="DP1436" s="57">
        <v>20.023461671211308</v>
      </c>
      <c r="DQ1436" s="57">
        <v>19.702544451593955</v>
      </c>
      <c r="DR1436" s="57">
        <v>19.126026400577025</v>
      </c>
      <c r="DS1436" s="57">
        <v>20.472922006045586</v>
      </c>
      <c r="DT1436" s="57">
        <v>20.088406820351331</v>
      </c>
      <c r="DU1436" s="57">
        <v>19.405537226887198</v>
      </c>
      <c r="DV1436" s="60" t="e">
        <f t="shared" ref="DV1436:DX1437" si="1446">DV1364*100/DV2629</f>
        <v>#VALUE!</v>
      </c>
      <c r="DW1436" s="61" t="e">
        <f t="shared" si="1446"/>
        <v>#VALUE!</v>
      </c>
      <c r="DX1436" s="62" t="e">
        <f t="shared" si="1446"/>
        <v>#VALUE!</v>
      </c>
      <c r="DZ1436" s="57" t="e">
        <f>DZ1364*100/DZ2629</f>
        <v>#VALUE!</v>
      </c>
      <c r="EC1436" s="57" t="e">
        <f>EC1364*100/EC2629</f>
        <v>#VALUE!</v>
      </c>
      <c r="EF1436" s="57" t="e">
        <f>EF1364*100/EF2629</f>
        <v>#VALUE!</v>
      </c>
      <c r="EI1436" s="57" t="e">
        <f>EI1364*100/EI2629</f>
        <v>#VALUE!</v>
      </c>
      <c r="EL1436" s="57" t="e">
        <f>EL1364*100/EL2629</f>
        <v>#VALUE!</v>
      </c>
      <c r="EO1436" s="57" t="e">
        <f>EO1364*100/EO2629</f>
        <v>#VALUE!</v>
      </c>
    </row>
    <row r="1437" spans="1:145" ht="15.5" x14ac:dyDescent="0.35">
      <c r="A1437" s="56" t="s">
        <v>482</v>
      </c>
      <c r="B1437" s="57">
        <f t="shared" si="1444"/>
        <v>17.445456515878007</v>
      </c>
      <c r="C1437" s="57">
        <f t="shared" si="1444"/>
        <v>16.234877602714942</v>
      </c>
      <c r="D1437" s="57">
        <f t="shared" si="1444"/>
        <v>15.206459970586042</v>
      </c>
      <c r="E1437" s="57">
        <f t="shared" si="1444"/>
        <v>14.794658081601701</v>
      </c>
      <c r="F1437" s="57">
        <f t="shared" si="1444"/>
        <v>15.523830130290525</v>
      </c>
      <c r="G1437" s="57">
        <f t="shared" si="1444"/>
        <v>14.803885775964696</v>
      </c>
      <c r="H1437" s="57">
        <f t="shared" si="1444"/>
        <v>11.843774745550769</v>
      </c>
      <c r="I1437" s="57">
        <f t="shared" si="1444"/>
        <v>11.589817749603805</v>
      </c>
      <c r="J1437" s="57">
        <f t="shared" si="1444"/>
        <v>13.608303745275457</v>
      </c>
      <c r="K1437" s="57">
        <f t="shared" si="1444"/>
        <v>14.468107102243355</v>
      </c>
      <c r="L1437" s="57">
        <f t="shared" si="1444"/>
        <v>15.120098737301813</v>
      </c>
      <c r="M1437" s="57">
        <f t="shared" si="1444"/>
        <v>15.128320172290021</v>
      </c>
      <c r="N1437" s="57">
        <f t="shared" si="1444"/>
        <v>16.065713018966864</v>
      </c>
      <c r="O1437" s="57">
        <f t="shared" si="1444"/>
        <v>18.117410427284433</v>
      </c>
      <c r="P1437" s="57">
        <f t="shared" si="1444"/>
        <v>16.461510450222551</v>
      </c>
      <c r="Q1437" s="57">
        <f t="shared" si="1444"/>
        <v>16.642991655893987</v>
      </c>
      <c r="R1437" s="57">
        <f t="shared" si="1444"/>
        <v>16.122675402665386</v>
      </c>
      <c r="S1437" s="57">
        <f t="shared" si="1444"/>
        <v>14.248796444079865</v>
      </c>
      <c r="T1437" s="57">
        <f t="shared" si="1444"/>
        <v>16.610790230716919</v>
      </c>
      <c r="U1437" s="57">
        <f t="shared" si="1444"/>
        <v>18.102802219327288</v>
      </c>
      <c r="V1437" s="57">
        <f t="shared" si="1444"/>
        <v>18.080164538826597</v>
      </c>
      <c r="W1437" s="57">
        <f t="shared" si="1444"/>
        <v>18.605113494186526</v>
      </c>
      <c r="X1437" s="58">
        <f t="shared" si="1444"/>
        <v>17.737184535110284</v>
      </c>
      <c r="Y1437" s="58">
        <f t="shared" si="1444"/>
        <v>15.961778229209527</v>
      </c>
      <c r="Z1437" s="57">
        <f t="shared" si="1444"/>
        <v>16.098791249585805</v>
      </c>
      <c r="AA1437" s="57">
        <f t="shared" si="1444"/>
        <v>16.385058661800517</v>
      </c>
      <c r="AB1437" s="57">
        <v>17.988232402127039</v>
      </c>
      <c r="AC1437" s="57">
        <v>18.150186842412072</v>
      </c>
      <c r="AD1437" s="57">
        <v>18.189143941190149</v>
      </c>
      <c r="AE1437" s="57">
        <f>AE1365*100/AE2630</f>
        <v>16.517487624868245</v>
      </c>
      <c r="AF1437" s="57">
        <v>19.372985650471556</v>
      </c>
      <c r="AG1437" s="57">
        <v>18.478858369843735</v>
      </c>
      <c r="AH1437" s="57">
        <v>18.8506733897865</v>
      </c>
      <c r="AI1437" s="57">
        <v>18.682148226980651</v>
      </c>
      <c r="AJ1437" s="58">
        <f>AJ1365*100/AJ2630</f>
        <v>16.047383192397781</v>
      </c>
      <c r="AK1437" s="58">
        <v>16.398486137196283</v>
      </c>
      <c r="AL1437" s="58">
        <v>16.12637521367061</v>
      </c>
      <c r="AM1437" s="58">
        <v>15.375961737482944</v>
      </c>
      <c r="AN1437" s="58">
        <v>15.363176104359534</v>
      </c>
      <c r="AO1437" s="58">
        <f>AO1365*100/AO2630</f>
        <v>16.832091817535048</v>
      </c>
      <c r="AP1437" s="58">
        <v>16.454219821186395</v>
      </c>
      <c r="AQ1437" s="58">
        <v>16.924314474718503</v>
      </c>
      <c r="AR1437" s="58">
        <v>17.2550850031508</v>
      </c>
      <c r="AS1437" s="58">
        <f>AS1365*100/AS2630</f>
        <v>14.56634810981949</v>
      </c>
      <c r="AT1437" s="58">
        <v>16.62888235967996</v>
      </c>
      <c r="AU1437" s="58">
        <v>15.903675421103632</v>
      </c>
      <c r="AV1437" s="58">
        <v>14.128910278562842</v>
      </c>
      <c r="AW1437" s="58">
        <v>14.17425942984981</v>
      </c>
      <c r="AX1437" s="58">
        <f>AX1365*100/AX2630</f>
        <v>15.036505097254608</v>
      </c>
      <c r="AY1437" s="58"/>
      <c r="AZ1437" s="58">
        <v>14.629748546121649</v>
      </c>
      <c r="BA1437" s="58">
        <v>15.092610844741289</v>
      </c>
      <c r="BB1437" s="58">
        <v>15.66186664897152</v>
      </c>
      <c r="BC1437" s="58">
        <v>15.593314435844562</v>
      </c>
      <c r="BD1437" s="58">
        <v>14.955231254173412</v>
      </c>
      <c r="BE1437" s="58">
        <v>14.955231254173412</v>
      </c>
      <c r="BF1437" s="58">
        <f>BF1365*100/BF2630</f>
        <v>15.98597204492123</v>
      </c>
      <c r="BG1437" s="58">
        <v>15.713021775825892</v>
      </c>
      <c r="BH1437" s="58">
        <v>15.367182158025948</v>
      </c>
      <c r="BI1437" s="58">
        <v>15.939163298842137</v>
      </c>
      <c r="BJ1437" s="58">
        <v>16.015287869939069</v>
      </c>
      <c r="BK1437" s="58">
        <v>14.397654205300661</v>
      </c>
      <c r="BL1437" s="58">
        <v>14.450100820752139</v>
      </c>
      <c r="BM1437" s="58">
        <v>14.939958429416432</v>
      </c>
      <c r="BN1437" s="58">
        <v>15.058157902746929</v>
      </c>
      <c r="BO1437" s="58">
        <f>BO1365*100/BO2630</f>
        <v>15.351694184732352</v>
      </c>
      <c r="BP1437" s="58">
        <v>16.013621635605375</v>
      </c>
      <c r="BQ1437" s="58">
        <v>13.2653577349818</v>
      </c>
      <c r="BR1437" s="58">
        <v>12.783739250778918</v>
      </c>
      <c r="BS1437" s="58">
        <v>12.536153942405488</v>
      </c>
      <c r="BT1437" s="58">
        <v>13.358856349107759</v>
      </c>
      <c r="BU1437" s="58">
        <v>13.197505441896224</v>
      </c>
      <c r="BV1437" s="58">
        <v>12.090866153721722</v>
      </c>
      <c r="BW1437" s="58">
        <v>13.911849459692494</v>
      </c>
      <c r="BX1437" s="58">
        <v>14.036284297305778</v>
      </c>
      <c r="BY1437" s="58">
        <v>13.612770237691249</v>
      </c>
      <c r="BZ1437" s="57">
        <v>14.815176959811902</v>
      </c>
      <c r="CA1437" s="58">
        <f>CA1365*100/CA2630</f>
        <v>13.779113518208977</v>
      </c>
      <c r="CB1437" s="58">
        <v>14.409581685413098</v>
      </c>
      <c r="CC1437" s="58">
        <v>14.471158843013875</v>
      </c>
      <c r="CD1437" s="58">
        <v>14.236979933343957</v>
      </c>
      <c r="CE1437" s="58">
        <v>14.801469952889686</v>
      </c>
      <c r="CF1437" s="58">
        <v>14.872408822093094</v>
      </c>
      <c r="CG1437" s="58">
        <v>14.221552831916314</v>
      </c>
      <c r="CH1437" s="58">
        <v>15.145441612344744</v>
      </c>
      <c r="CI1437" s="58">
        <v>15.00500709839995</v>
      </c>
      <c r="CJ1437" s="57">
        <v>14.238400520588639</v>
      </c>
      <c r="CK1437" s="57">
        <v>14.21773332542501</v>
      </c>
      <c r="CL1437" s="58">
        <f>CL1365*100/CL2630</f>
        <v>14.892565168849709</v>
      </c>
      <c r="CM1437" s="58">
        <v>15.648221972698336</v>
      </c>
      <c r="CN1437" s="58">
        <v>14.667043435464391</v>
      </c>
      <c r="CO1437" s="58">
        <v>14.790880681305309</v>
      </c>
      <c r="CP1437" s="58">
        <v>15.751011227946762</v>
      </c>
      <c r="CQ1437" s="58">
        <v>14.7269547311453</v>
      </c>
      <c r="CR1437" s="58">
        <v>14.092616442387266</v>
      </c>
      <c r="CS1437" s="58">
        <v>16.010166561312371</v>
      </c>
      <c r="CT1437" s="58">
        <v>15.258507604135049</v>
      </c>
      <c r="CU1437" s="58">
        <v>14.110223592828458</v>
      </c>
      <c r="CV1437" s="58">
        <v>14.63377980082798</v>
      </c>
      <c r="CW1437" s="58">
        <v>14.533207003077759</v>
      </c>
      <c r="CX1437" s="58">
        <v>14.265158354943207</v>
      </c>
      <c r="CY1437" s="58">
        <v>14.380901298612836</v>
      </c>
      <c r="CZ1437" s="58">
        <v>14.210562639315485</v>
      </c>
      <c r="DA1437" s="58">
        <f t="shared" si="1445"/>
        <v>16.880916247473888</v>
      </c>
      <c r="DB1437" s="57">
        <v>16.064259902357218</v>
      </c>
      <c r="DC1437" s="57">
        <v>15.799721050937226</v>
      </c>
      <c r="DD1437" s="57">
        <v>15.799721050937226</v>
      </c>
      <c r="DE1437" s="57">
        <v>16.336676765365258</v>
      </c>
      <c r="DF1437" s="57">
        <v>16.040228605770526</v>
      </c>
      <c r="DG1437" s="57">
        <v>15.51053395917879</v>
      </c>
      <c r="DH1437" s="57">
        <v>19.623840707843428</v>
      </c>
      <c r="DI1437" s="57">
        <v>19.160871959480819</v>
      </c>
      <c r="DJ1437" s="57">
        <v>18.352114085126516</v>
      </c>
      <c r="DK1437" s="57">
        <v>19.120851407274223</v>
      </c>
      <c r="DL1437" s="57">
        <v>18.858083046384021</v>
      </c>
      <c r="DM1437" s="57">
        <v>18.273827722162856</v>
      </c>
      <c r="DN1437" s="59">
        <f>DN1365*100/DN2630</f>
        <v>17.219447425611897</v>
      </c>
      <c r="DO1437" s="57">
        <v>18.273827722162856</v>
      </c>
      <c r="DP1437" s="57">
        <v>17.783927565672087</v>
      </c>
      <c r="DQ1437" s="57">
        <v>17.662850417983197</v>
      </c>
      <c r="DR1437" s="57">
        <v>17.330080781705735</v>
      </c>
      <c r="DS1437" s="57">
        <v>18.659832663363304</v>
      </c>
      <c r="DT1437" s="57">
        <v>18.475291118121216</v>
      </c>
      <c r="DU1437" s="57">
        <v>17.201906733539747</v>
      </c>
      <c r="DV1437" s="60">
        <f t="shared" si="1446"/>
        <v>17.721620730155404</v>
      </c>
      <c r="DW1437" s="61">
        <f t="shared" si="1446"/>
        <v>17.672116016051284</v>
      </c>
      <c r="DX1437" s="62">
        <f t="shared" si="1446"/>
        <v>17.273791897139773</v>
      </c>
      <c r="DZ1437" s="57">
        <f>DZ1365*100/DZ2630</f>
        <v>17.368640387566742</v>
      </c>
      <c r="EC1437" s="57">
        <f>EC1365*100/EC2630</f>
        <v>17.179723855697866</v>
      </c>
      <c r="EF1437" s="57">
        <f>EF1365*100/EF2630</f>
        <v>17.337873736616647</v>
      </c>
      <c r="EI1437" s="57">
        <f>EI1365*100/EI2630</f>
        <v>17.666849865017774</v>
      </c>
      <c r="EL1437" s="57">
        <f>EL1365*100/EL2630</f>
        <v>17.704985881526351</v>
      </c>
      <c r="EO1437" s="57">
        <f>EO1365*100/EO2630</f>
        <v>17.613866915650583</v>
      </c>
    </row>
    <row r="1438" spans="1:145" ht="15.5" x14ac:dyDescent="0.35">
      <c r="A1438" s="56" t="s">
        <v>488</v>
      </c>
      <c r="B1438" s="57">
        <f t="shared" ref="B1438:AA1438" si="1447">B1370*100/B2631</f>
        <v>4.1230934938192165</v>
      </c>
      <c r="C1438" s="57">
        <f t="shared" si="1447"/>
        <v>4.1919807476133615</v>
      </c>
      <c r="D1438" s="57">
        <f t="shared" si="1447"/>
        <v>5.2860228909178835</v>
      </c>
      <c r="E1438" s="57">
        <f t="shared" si="1447"/>
        <v>6.819715257330115</v>
      </c>
      <c r="F1438" s="57">
        <f t="shared" si="1447"/>
        <v>6.6566124341485216</v>
      </c>
      <c r="G1438" s="57">
        <f t="shared" si="1447"/>
        <v>7.1019482166652139</v>
      </c>
      <c r="H1438" s="57">
        <f t="shared" si="1447"/>
        <v>6.1628293035039974</v>
      </c>
      <c r="I1438" s="57">
        <f t="shared" si="1447"/>
        <v>4.2026705647499787</v>
      </c>
      <c r="J1438" s="57">
        <f t="shared" si="1447"/>
        <v>4.6782878325294686</v>
      </c>
      <c r="K1438" s="57">
        <f t="shared" si="1447"/>
        <v>7.9314869686915186</v>
      </c>
      <c r="L1438" s="57">
        <f t="shared" si="1447"/>
        <v>8.898660441521745</v>
      </c>
      <c r="M1438" s="57" t="e">
        <f t="shared" si="1447"/>
        <v>#VALUE!</v>
      </c>
      <c r="N1438" s="57" t="e">
        <f t="shared" si="1447"/>
        <v>#VALUE!</v>
      </c>
      <c r="O1438" s="57" t="e">
        <f t="shared" si="1447"/>
        <v>#VALUE!</v>
      </c>
      <c r="P1438" s="57" t="e">
        <f t="shared" si="1447"/>
        <v>#VALUE!</v>
      </c>
      <c r="Q1438" s="57" t="e">
        <f t="shared" si="1447"/>
        <v>#VALUE!</v>
      </c>
      <c r="R1438" s="57">
        <f t="shared" si="1447"/>
        <v>19.280883198188342</v>
      </c>
      <c r="S1438" s="57">
        <f t="shared" si="1447"/>
        <v>31.441147833016132</v>
      </c>
      <c r="T1438" s="57">
        <f t="shared" si="1447"/>
        <v>38.87494800123455</v>
      </c>
      <c r="U1438" s="57">
        <f t="shared" si="1447"/>
        <v>69.97083133796464</v>
      </c>
      <c r="V1438" s="57">
        <f t="shared" si="1447"/>
        <v>89.113095457468972</v>
      </c>
      <c r="W1438" s="57">
        <f t="shared" si="1447"/>
        <v>108.31022222905638</v>
      </c>
      <c r="X1438" s="58">
        <f t="shared" si="1447"/>
        <v>55.505576605819748</v>
      </c>
      <c r="Y1438" s="58">
        <f t="shared" si="1447"/>
        <v>94.341557229594798</v>
      </c>
      <c r="Z1438" s="57">
        <f t="shared" si="1447"/>
        <v>115.92256541248123</v>
      </c>
      <c r="AA1438" s="57">
        <f t="shared" si="1447"/>
        <v>107.32003518788413</v>
      </c>
      <c r="AB1438" s="57">
        <v>10.578605878201738</v>
      </c>
      <c r="AC1438" s="57">
        <v>7.7768060874853449</v>
      </c>
      <c r="AD1438" s="57">
        <v>7.9229190907242923</v>
      </c>
      <c r="AE1438" s="57">
        <f>AE1370*100/AE2631</f>
        <v>145.13521989241778</v>
      </c>
      <c r="AF1438" s="57">
        <v>6.9444013306377679</v>
      </c>
      <c r="AG1438" s="57">
        <v>6.4214503210953797</v>
      </c>
      <c r="AH1438" s="57">
        <v>5.0292912941617205</v>
      </c>
      <c r="AI1438" s="57">
        <v>4.9971671685394803</v>
      </c>
      <c r="AJ1438" s="58">
        <f>AJ1370*100/AJ2631</f>
        <v>152.22285284909742</v>
      </c>
      <c r="AK1438" s="58">
        <v>6.567718959774326</v>
      </c>
      <c r="AL1438" s="58">
        <v>6.6588502699610999</v>
      </c>
      <c r="AM1438" s="58">
        <v>6.7260627850625605</v>
      </c>
      <c r="AN1438" s="58">
        <v>6.9377889617238813</v>
      </c>
      <c r="AO1438" s="58">
        <f>AO1370*100/AO2631</f>
        <v>68.123492032144711</v>
      </c>
      <c r="AP1438" s="58">
        <v>7.9384806085562944</v>
      </c>
      <c r="AQ1438" s="58">
        <v>8.2593844124072131</v>
      </c>
      <c r="AR1438" s="58">
        <v>8.3971089337923175</v>
      </c>
      <c r="AS1438" s="58">
        <f>AS1370*100/AS2631</f>
        <v>53.260793516208082</v>
      </c>
      <c r="AT1438" s="58">
        <v>9.4207176964762631</v>
      </c>
      <c r="AU1438" s="58">
        <v>10.014134425565052</v>
      </c>
      <c r="AV1438" s="58">
        <v>9.8930666323045191</v>
      </c>
      <c r="AW1438" s="58">
        <v>9.8930666323045191</v>
      </c>
      <c r="AX1438" s="58">
        <f>AX1370*100/AX2631</f>
        <v>51.523945338080182</v>
      </c>
      <c r="AY1438" s="58"/>
      <c r="AZ1438" s="58">
        <v>56.219071684969606</v>
      </c>
      <c r="BA1438" s="58">
        <v>52.460529923202898</v>
      </c>
      <c r="BB1438" s="58">
        <v>58.340014565313545</v>
      </c>
      <c r="BC1438" s="58">
        <v>54.371853952531616</v>
      </c>
      <c r="BD1438" s="58">
        <v>61.476412918075432</v>
      </c>
      <c r="BE1438" s="58">
        <v>59.078956848675965</v>
      </c>
      <c r="BF1438" s="58">
        <f>BF1370*100/BF2631</f>
        <v>59.782674778196132</v>
      </c>
      <c r="BG1438" s="58">
        <v>65.025821888704996</v>
      </c>
      <c r="BH1438" s="58">
        <v>56.339453357827416</v>
      </c>
      <c r="BI1438" s="58">
        <v>59.289701130418258</v>
      </c>
      <c r="BJ1438" s="58">
        <v>59.267906579205075</v>
      </c>
      <c r="BK1438" s="58">
        <v>60.920823731192435</v>
      </c>
      <c r="BL1438" s="58">
        <v>54.635018543546835</v>
      </c>
      <c r="BM1438" s="58">
        <v>62.849923108637086</v>
      </c>
      <c r="BN1438" s="58">
        <v>54.127756373384571</v>
      </c>
      <c r="BO1438" s="58">
        <f>BO1370*100/BO2631</f>
        <v>61.268698456242774</v>
      </c>
      <c r="BP1438" s="58">
        <v>73.102510709862486</v>
      </c>
      <c r="BQ1438" s="58">
        <v>73.102510709862486</v>
      </c>
      <c r="BR1438" s="58">
        <v>54.386396273648714</v>
      </c>
      <c r="BS1438" s="58">
        <v>35.003800188237967</v>
      </c>
      <c r="BT1438" s="58">
        <v>52.032822625758875</v>
      </c>
      <c r="BU1438" s="58">
        <v>46.667903322582895</v>
      </c>
      <c r="BV1438" s="58">
        <v>41.174704691122649</v>
      </c>
      <c r="BW1438" s="58">
        <v>60.721026484830446</v>
      </c>
      <c r="BX1438" s="58">
        <v>54.081413762318114</v>
      </c>
      <c r="BY1438" s="58">
        <v>52.846161628603063</v>
      </c>
      <c r="BZ1438" s="57">
        <v>65.92818380018322</v>
      </c>
      <c r="CA1438" s="58">
        <f>CA1370*100/CA2631</f>
        <v>66.705914649281596</v>
      </c>
      <c r="CB1438" s="58">
        <v>74.190860539287826</v>
      </c>
      <c r="CC1438" s="58">
        <v>74.498125811722261</v>
      </c>
      <c r="CD1438" s="58">
        <v>64.540995288129423</v>
      </c>
      <c r="CE1438" s="58">
        <v>62.752880305553155</v>
      </c>
      <c r="CF1438" s="58">
        <v>60.995754666471065</v>
      </c>
      <c r="CG1438" s="58">
        <v>58.599320232481119</v>
      </c>
      <c r="CH1438" s="58">
        <v>65.029595442434484</v>
      </c>
      <c r="CI1438" s="58">
        <v>61.483998739231389</v>
      </c>
      <c r="CJ1438" s="57">
        <v>62.865432023725397</v>
      </c>
      <c r="CK1438" s="57">
        <v>59.181142749857841</v>
      </c>
      <c r="CL1438" s="58">
        <f>CL1370*100/CL2631</f>
        <v>74.269214624221121</v>
      </c>
      <c r="CM1438" s="58">
        <v>54.079942087355256</v>
      </c>
      <c r="CN1438" s="58">
        <v>80.879980546634087</v>
      </c>
      <c r="CO1438" s="58">
        <v>80.261957771904335</v>
      </c>
      <c r="CP1438" s="58">
        <v>85.827769135566768</v>
      </c>
      <c r="CQ1438" s="58">
        <v>81.220345371055814</v>
      </c>
      <c r="CR1438" s="58">
        <v>66.654785639935454</v>
      </c>
      <c r="CS1438" s="58">
        <v>100.52373155526067</v>
      </c>
      <c r="CT1438" s="58">
        <v>91.409554757565232</v>
      </c>
      <c r="CU1438" s="58">
        <v>75.989615499494221</v>
      </c>
      <c r="CV1438" s="58">
        <v>85.996796053707584</v>
      </c>
      <c r="CW1438" s="58">
        <v>81.845541843492697</v>
      </c>
      <c r="CX1438" s="58">
        <v>90.218915967962644</v>
      </c>
      <c r="CY1438" s="58">
        <v>87.202656515240449</v>
      </c>
      <c r="CZ1438" s="58">
        <v>73.693066572069668</v>
      </c>
      <c r="DA1438" s="58">
        <f t="shared" ref="DA1438" si="1448">DA1370*100/DA2631</f>
        <v>93.65019512485425</v>
      </c>
      <c r="DB1438" s="57">
        <v>108.97543720087424</v>
      </c>
      <c r="DC1438" s="57">
        <v>106.47338822554099</v>
      </c>
      <c r="DD1438" s="57">
        <v>102.74329552455526</v>
      </c>
      <c r="DE1438" s="57">
        <v>115.00703209154848</v>
      </c>
      <c r="DF1438" s="57">
        <v>112.06601240301951</v>
      </c>
      <c r="DG1438" s="57">
        <v>109.16366424320249</v>
      </c>
      <c r="DH1438" s="57">
        <v>110.57100613535292</v>
      </c>
      <c r="DI1438" s="57">
        <v>104.79032854905815</v>
      </c>
      <c r="DJ1438" s="57">
        <v>101.36195414908295</v>
      </c>
      <c r="DK1438" s="57">
        <v>108.14913730167153</v>
      </c>
      <c r="DL1438" s="57">
        <v>104.30733239693707</v>
      </c>
      <c r="DM1438" s="57">
        <v>100.44003304818406</v>
      </c>
      <c r="DN1438" s="59">
        <f t="shared" ref="DN1438" si="1449">DN1370*100/DN2631</f>
        <v>92.748063075873944</v>
      </c>
      <c r="DO1438" s="57">
        <v>100.44003304818406</v>
      </c>
      <c r="DP1438" s="57">
        <v>109.18534947960958</v>
      </c>
      <c r="DQ1438" s="57">
        <v>103.50126802251907</v>
      </c>
      <c r="DR1438" s="57">
        <v>94.686750917194345</v>
      </c>
      <c r="DS1438" s="57">
        <v>109.74220035692838</v>
      </c>
      <c r="DT1438" s="57">
        <v>102.47626952796881</v>
      </c>
      <c r="DU1438" s="57">
        <v>103.53844805943454</v>
      </c>
      <c r="DV1438" s="60">
        <f>DV1370*100/DV2631</f>
        <v>103.08942271158679</v>
      </c>
      <c r="DW1438" s="61">
        <f>DW1370*100/DW2631</f>
        <v>102.65297461290946</v>
      </c>
      <c r="DX1438" s="62">
        <f>DX1370*100/DX2631</f>
        <v>95.409158501096741</v>
      </c>
      <c r="DZ1438" s="57">
        <f>DZ1370*100/DZ2631</f>
        <v>97.938283536515357</v>
      </c>
      <c r="EC1438" s="57">
        <f>EC1370*100/EC2631</f>
        <v>97.486383977902477</v>
      </c>
      <c r="EF1438" s="57">
        <f>EF1370*100/EF2631</f>
        <v>96.850120239721974</v>
      </c>
      <c r="EI1438" s="57">
        <f>EI1370*100/EI2631</f>
        <v>94.57032153931074</v>
      </c>
      <c r="EL1438" s="57">
        <f>EL1370*100/EL2631</f>
        <v>95.346979154243456</v>
      </c>
      <c r="EO1438" s="57">
        <f>EO1370*100/EO2631</f>
        <v>93.733080647733843</v>
      </c>
    </row>
    <row r="1439" spans="1:145" ht="15.5" x14ac:dyDescent="0.35">
      <c r="A1439" s="56" t="s">
        <v>483</v>
      </c>
      <c r="B1439" s="57">
        <f t="shared" ref="B1439:AA1442" si="1450">B1367*100/B2632</f>
        <v>13.838051814286025</v>
      </c>
      <c r="C1439" s="57">
        <f t="shared" si="1450"/>
        <v>12.939234216806081</v>
      </c>
      <c r="D1439" s="57">
        <f t="shared" si="1450"/>
        <v>15.788568961436882</v>
      </c>
      <c r="E1439" s="57">
        <f t="shared" si="1450"/>
        <v>19.057692973934564</v>
      </c>
      <c r="F1439" s="57">
        <f t="shared" si="1450"/>
        <v>17.587497845559277</v>
      </c>
      <c r="G1439" s="57">
        <f t="shared" si="1450"/>
        <v>15.537846706363213</v>
      </c>
      <c r="H1439" s="57">
        <f t="shared" si="1450"/>
        <v>12.633220466925199</v>
      </c>
      <c r="I1439" s="57">
        <f t="shared" si="1450"/>
        <v>16.152560625065341</v>
      </c>
      <c r="J1439" s="57">
        <f t="shared" si="1450"/>
        <v>17.24933925065368</v>
      </c>
      <c r="K1439" s="57">
        <f t="shared" si="1450"/>
        <v>21.993741703157951</v>
      </c>
      <c r="L1439" s="57">
        <f t="shared" si="1450"/>
        <v>25.109275714793423</v>
      </c>
      <c r="M1439" s="57">
        <f t="shared" si="1450"/>
        <v>17.988605231275212</v>
      </c>
      <c r="N1439" s="57">
        <f t="shared" si="1450"/>
        <v>24.061172795101111</v>
      </c>
      <c r="O1439" s="57">
        <f t="shared" si="1450"/>
        <v>24.116562091510048</v>
      </c>
      <c r="P1439" s="57">
        <f t="shared" si="1450"/>
        <v>26.672790948055574</v>
      </c>
      <c r="Q1439" s="57">
        <f t="shared" si="1450"/>
        <v>23.14319768695038</v>
      </c>
      <c r="R1439" s="57">
        <f t="shared" si="1450"/>
        <v>25.028010946458444</v>
      </c>
      <c r="S1439" s="57">
        <f t="shared" si="1450"/>
        <v>26.299066633297251</v>
      </c>
      <c r="T1439" s="57">
        <f t="shared" si="1450"/>
        <v>36.153577929685291</v>
      </c>
      <c r="U1439" s="57">
        <f t="shared" si="1450"/>
        <v>42.492860286872656</v>
      </c>
      <c r="V1439" s="57">
        <f t="shared" si="1450"/>
        <v>37.211316014827887</v>
      </c>
      <c r="W1439" s="57">
        <f t="shared" si="1450"/>
        <v>47.118493159812367</v>
      </c>
      <c r="X1439" s="58">
        <f t="shared" si="1450"/>
        <v>28.950720677002614</v>
      </c>
      <c r="Y1439" s="58">
        <f t="shared" si="1450"/>
        <v>40.410397979983038</v>
      </c>
      <c r="Z1439" s="57">
        <f t="shared" si="1450"/>
        <v>38.746976254213529</v>
      </c>
      <c r="AA1439" s="57">
        <f t="shared" si="1450"/>
        <v>32.832188063087159</v>
      </c>
      <c r="AB1439" s="57">
        <v>41.610184981406874</v>
      </c>
      <c r="AC1439" s="57">
        <v>47.268507471427739</v>
      </c>
      <c r="AD1439" s="57">
        <v>47.113797097105298</v>
      </c>
      <c r="AE1439" s="57">
        <f>AE1367*100/AE2632</f>
        <v>34.987190774702619</v>
      </c>
      <c r="AF1439" s="57">
        <v>47.28393516292779</v>
      </c>
      <c r="AG1439" s="57">
        <v>42.96755840790486</v>
      </c>
      <c r="AH1439" s="57">
        <v>41.077190098560614</v>
      </c>
      <c r="AI1439" s="57">
        <v>40.814478136370546</v>
      </c>
      <c r="AJ1439" s="58">
        <f>AJ1367*100/AJ2632</f>
        <v>37.480625877301776</v>
      </c>
      <c r="AK1439" s="58">
        <v>36.794759487718359</v>
      </c>
      <c r="AL1439" s="58">
        <v>36.697056360776308</v>
      </c>
      <c r="AM1439" s="58">
        <v>36.263445224850273</v>
      </c>
      <c r="AN1439" s="58">
        <v>36.230675111150397</v>
      </c>
      <c r="AO1439" s="58">
        <f>AO1367*100/AO2632</f>
        <v>22.888691957989312</v>
      </c>
      <c r="AP1439" s="58">
        <v>35.121001106062209</v>
      </c>
      <c r="AQ1439" s="58">
        <v>30.263289073673171</v>
      </c>
      <c r="AR1439" s="58">
        <v>31.484965419045366</v>
      </c>
      <c r="AS1439" s="58">
        <f>AS1367*100/AS2632</f>
        <v>25.280689406834</v>
      </c>
      <c r="AT1439" s="58">
        <v>23.845221614477772</v>
      </c>
      <c r="AU1439" s="58">
        <v>22.701949668295825</v>
      </c>
      <c r="AV1439" s="58">
        <v>23.155756501962514</v>
      </c>
      <c r="AW1439" s="58">
        <v>22.035900042705425</v>
      </c>
      <c r="AX1439" s="58">
        <f>AX1367*100/AX2632</f>
        <v>21.964173897585972</v>
      </c>
      <c r="AY1439" s="58"/>
      <c r="AZ1439" s="58">
        <v>24.357902126139152</v>
      </c>
      <c r="BA1439" s="58">
        <v>22.660952371764491</v>
      </c>
      <c r="BB1439" s="58">
        <v>32.705145653677398</v>
      </c>
      <c r="BC1439" s="58">
        <v>34.419539526311169</v>
      </c>
      <c r="BD1439" s="58">
        <v>30.648617473266455</v>
      </c>
      <c r="BE1439" s="58">
        <v>31.116475132386828</v>
      </c>
      <c r="BF1439" s="58">
        <f>BF1367*100/BF2632</f>
        <v>24.788613804259352</v>
      </c>
      <c r="BG1439" s="58">
        <v>34.694649940680506</v>
      </c>
      <c r="BH1439" s="58">
        <v>38.676299338927549</v>
      </c>
      <c r="BI1439" s="58">
        <v>25.485603276054153</v>
      </c>
      <c r="BJ1439" s="58">
        <v>25.696400213373003</v>
      </c>
      <c r="BK1439" s="58">
        <v>24.792658907257888</v>
      </c>
      <c r="BL1439" s="58">
        <v>24.510427537690376</v>
      </c>
      <c r="BM1439" s="58">
        <v>25.340027753977111</v>
      </c>
      <c r="BN1439" s="58">
        <v>25.001418919617628</v>
      </c>
      <c r="BO1439" s="58">
        <f>BO1367*100/BO2632</f>
        <v>26.393258411934269</v>
      </c>
      <c r="BP1439" s="58">
        <v>26.704831341137449</v>
      </c>
      <c r="BQ1439" s="58">
        <v>26.704831341137449</v>
      </c>
      <c r="BR1439" s="58">
        <v>19.192941776749429</v>
      </c>
      <c r="BS1439" s="58">
        <v>15.777947111099467</v>
      </c>
      <c r="BT1439" s="58">
        <v>19.137088952329226</v>
      </c>
      <c r="BU1439" s="58">
        <v>17.652856179325159</v>
      </c>
      <c r="BV1439" s="58">
        <v>15.134186038468131</v>
      </c>
      <c r="BW1439" s="58">
        <v>19.388794576903337</v>
      </c>
      <c r="BX1439" s="58">
        <v>20.834551711636994</v>
      </c>
      <c r="BY1439" s="58">
        <v>20.508466612852189</v>
      </c>
      <c r="BZ1439" s="57">
        <v>20.155461563994464</v>
      </c>
      <c r="CA1439" s="58">
        <f>CA1367*100/CA2632</f>
        <v>21.109183914626971</v>
      </c>
      <c r="CB1439" s="58">
        <v>24.542272914056444</v>
      </c>
      <c r="CC1439" s="58">
        <v>24.640381965922842</v>
      </c>
      <c r="CD1439" s="58">
        <v>21.407791040777084</v>
      </c>
      <c r="CE1439" s="58">
        <v>21.311922717560208</v>
      </c>
      <c r="CF1439" s="58">
        <v>21.550649041202124</v>
      </c>
      <c r="CG1439" s="58">
        <v>19.241435157128826</v>
      </c>
      <c r="CH1439" s="58">
        <v>20.576716388800445</v>
      </c>
      <c r="CI1439" s="58">
        <v>20.71038636473806</v>
      </c>
      <c r="CJ1439" s="57">
        <v>20.714903915186234</v>
      </c>
      <c r="CK1439" s="57">
        <v>21.215454327913591</v>
      </c>
      <c r="CL1439" s="58">
        <f>CL1367*100/CL2632</f>
        <v>19.740011736765368</v>
      </c>
      <c r="CM1439" s="58">
        <v>21.947468412736978</v>
      </c>
      <c r="CN1439" s="58">
        <v>23.439101275808429</v>
      </c>
      <c r="CO1439" s="58">
        <v>23.36602111497027</v>
      </c>
      <c r="CP1439" s="58">
        <v>24.350976217792031</v>
      </c>
      <c r="CQ1439" s="58">
        <v>23.089425141807794</v>
      </c>
      <c r="CR1439" s="58">
        <v>22.503168614725098</v>
      </c>
      <c r="CS1439" s="58">
        <v>28.116962878671416</v>
      </c>
      <c r="CT1439" s="58">
        <v>24.125358669701363</v>
      </c>
      <c r="CU1439" s="58">
        <v>27.306217143262185</v>
      </c>
      <c r="CV1439" s="58">
        <v>24.761935387236992</v>
      </c>
      <c r="CW1439" s="58">
        <v>24.748854657902349</v>
      </c>
      <c r="CX1439" s="58">
        <v>24.909599609313862</v>
      </c>
      <c r="CY1439" s="58">
        <v>24.959180259892403</v>
      </c>
      <c r="CZ1439" s="58">
        <v>24.147118076098824</v>
      </c>
      <c r="DA1439" s="58">
        <f t="shared" ref="DA1439:DA1442" si="1451">DA1367*100/DA2632</f>
        <v>28.474751436374564</v>
      </c>
      <c r="DB1439" s="57">
        <v>28.681060377741954</v>
      </c>
      <c r="DC1439" s="57">
        <v>27.758841906353453</v>
      </c>
      <c r="DD1439" s="57">
        <v>26.478580890261636</v>
      </c>
      <c r="DE1439" s="57">
        <v>25.978399503829124</v>
      </c>
      <c r="DF1439" s="57">
        <v>24.948090239029604</v>
      </c>
      <c r="DG1439" s="57">
        <v>23.898012856759813</v>
      </c>
      <c r="DH1439" s="57">
        <v>26.23083612171089</v>
      </c>
      <c r="DI1439" s="57">
        <v>25.284214808761231</v>
      </c>
      <c r="DJ1439" s="57">
        <v>24.449343797205017</v>
      </c>
      <c r="DK1439" s="57">
        <v>25.969613183537778</v>
      </c>
      <c r="DL1439" s="57">
        <v>25.031293238088001</v>
      </c>
      <c r="DM1439" s="57">
        <v>24.450928589079783</v>
      </c>
      <c r="DN1439" s="59">
        <f>DN1367*100/DN2632</f>
        <v>24.782283025663002</v>
      </c>
      <c r="DO1439" s="57">
        <v>24.450928589079783</v>
      </c>
      <c r="DP1439" s="57">
        <v>24.390832550740434</v>
      </c>
      <c r="DQ1439" s="57">
        <v>24.123923328069232</v>
      </c>
      <c r="DR1439" s="57">
        <v>23.407583525291169</v>
      </c>
      <c r="DS1439" s="57">
        <v>26.582607858046682</v>
      </c>
      <c r="DT1439" s="57">
        <v>26.06738815621631</v>
      </c>
      <c r="DU1439" s="57">
        <v>25.58515769746877</v>
      </c>
      <c r="DV1439" s="60">
        <f t="shared" ref="DV1439:DX1442" si="1452">DV1367*100/DV2632</f>
        <v>24.630366952953121</v>
      </c>
      <c r="DW1439" s="61">
        <f t="shared" si="1452"/>
        <v>24.669128884428936</v>
      </c>
      <c r="DX1439" s="62">
        <f t="shared" si="1452"/>
        <v>25.135344956662319</v>
      </c>
      <c r="DZ1439" s="57">
        <f>DZ1367*100/DZ2632</f>
        <v>23.947185291875915</v>
      </c>
      <c r="EC1439" s="57">
        <f>EC1367*100/EC2632</f>
        <v>23.575816185281369</v>
      </c>
      <c r="EF1439" s="57">
        <f>EF1367*100/EF2632</f>
        <v>22.401113450363997</v>
      </c>
      <c r="EI1439" s="57">
        <f>EI1367*100/EI2632</f>
        <v>21.067803875656114</v>
      </c>
      <c r="EL1439" s="57">
        <f>EL1367*100/EL2632</f>
        <v>19.958947843126857</v>
      </c>
      <c r="EO1439" s="57">
        <f>EO1367*100/EO2632</f>
        <v>18.64223091792503</v>
      </c>
    </row>
    <row r="1440" spans="1:145" ht="15.5" x14ac:dyDescent="0.35">
      <c r="A1440" s="56" t="s">
        <v>484</v>
      </c>
      <c r="B1440" s="57" t="e">
        <f t="shared" si="1450"/>
        <v>#VALUE!</v>
      </c>
      <c r="C1440" s="57" t="e">
        <f t="shared" si="1450"/>
        <v>#VALUE!</v>
      </c>
      <c r="D1440" s="57" t="e">
        <f t="shared" si="1450"/>
        <v>#VALUE!</v>
      </c>
      <c r="E1440" s="57">
        <f t="shared" si="1450"/>
        <v>21.813677784083502</v>
      </c>
      <c r="F1440" s="57">
        <f t="shared" si="1450"/>
        <v>24.290371702659179</v>
      </c>
      <c r="G1440" s="57">
        <f t="shared" si="1450"/>
        <v>22.210445171034454</v>
      </c>
      <c r="H1440" s="57" t="e">
        <f t="shared" si="1450"/>
        <v>#VALUE!</v>
      </c>
      <c r="I1440" s="57" t="e">
        <f t="shared" si="1450"/>
        <v>#VALUE!</v>
      </c>
      <c r="J1440" s="57" t="e">
        <f t="shared" si="1450"/>
        <v>#VALUE!</v>
      </c>
      <c r="K1440" s="57" t="e">
        <f t="shared" si="1450"/>
        <v>#VALUE!</v>
      </c>
      <c r="L1440" s="57" t="e">
        <f t="shared" si="1450"/>
        <v>#VALUE!</v>
      </c>
      <c r="M1440" s="57" t="e">
        <f t="shared" si="1450"/>
        <v>#VALUE!</v>
      </c>
      <c r="N1440" s="57" t="e">
        <f t="shared" si="1450"/>
        <v>#VALUE!</v>
      </c>
      <c r="O1440" s="57" t="e">
        <f t="shared" si="1450"/>
        <v>#VALUE!</v>
      </c>
      <c r="P1440" s="57" t="e">
        <f t="shared" si="1450"/>
        <v>#VALUE!</v>
      </c>
      <c r="Q1440" s="57" t="e">
        <f t="shared" si="1450"/>
        <v>#VALUE!</v>
      </c>
      <c r="R1440" s="57" t="e">
        <f t="shared" si="1450"/>
        <v>#VALUE!</v>
      </c>
      <c r="S1440" s="57" t="e">
        <f t="shared" si="1450"/>
        <v>#VALUE!</v>
      </c>
      <c r="T1440" s="57" t="e">
        <f t="shared" si="1450"/>
        <v>#VALUE!</v>
      </c>
      <c r="U1440" s="57" t="e">
        <f t="shared" si="1450"/>
        <v>#VALUE!</v>
      </c>
      <c r="V1440" s="57" t="e">
        <f t="shared" si="1450"/>
        <v>#VALUE!</v>
      </c>
      <c r="W1440" s="57" t="e">
        <f t="shared" si="1450"/>
        <v>#VALUE!</v>
      </c>
      <c r="X1440" s="58" t="e">
        <f t="shared" si="1450"/>
        <v>#VALUE!</v>
      </c>
      <c r="Y1440" s="58" t="e">
        <f t="shared" si="1450"/>
        <v>#VALUE!</v>
      </c>
      <c r="Z1440" s="57" t="e">
        <f t="shared" si="1450"/>
        <v>#VALUE!</v>
      </c>
      <c r="AA1440" s="57" t="e">
        <f t="shared" si="1450"/>
        <v>#VALUE!</v>
      </c>
      <c r="AB1440" s="57">
        <v>28.387906836760219</v>
      </c>
      <c r="AC1440" s="57">
        <v>29.797305014265351</v>
      </c>
      <c r="AD1440" s="57">
        <v>29.85935164837613</v>
      </c>
      <c r="AE1440" s="57" t="e">
        <f>AE1368*100/AE2633</f>
        <v>#VALUE!</v>
      </c>
      <c r="AF1440" s="57">
        <v>29.010488292616294</v>
      </c>
      <c r="AG1440" s="57">
        <v>28.3515096266478</v>
      </c>
      <c r="AH1440" s="57">
        <v>28.705317560195734</v>
      </c>
      <c r="AI1440" s="57">
        <v>28.527538809838759</v>
      </c>
      <c r="AJ1440" s="58" t="e">
        <f>AJ1368*100/AJ2633</f>
        <v>#VALUE!</v>
      </c>
      <c r="AK1440" s="58">
        <v>22.357603844833324</v>
      </c>
      <c r="AL1440" s="58">
        <v>22.309144778588948</v>
      </c>
      <c r="AM1440" s="58">
        <v>22.2867747774504</v>
      </c>
      <c r="AN1440" s="58">
        <v>22.607183270563109</v>
      </c>
      <c r="AO1440" s="58" t="e">
        <f>AO1368*100/AO2633</f>
        <v>#VALUE!</v>
      </c>
      <c r="AP1440" s="58">
        <v>24.451809128374919</v>
      </c>
      <c r="AQ1440" s="58">
        <v>23.935475440348078</v>
      </c>
      <c r="AR1440" s="58">
        <v>23.945757327083463</v>
      </c>
      <c r="AS1440" s="58" t="e">
        <f>AS1368*100/AS2633</f>
        <v>#VALUE!</v>
      </c>
      <c r="AT1440" s="58">
        <v>20.940953912083845</v>
      </c>
      <c r="AU1440" s="58">
        <v>18.542794263871016</v>
      </c>
      <c r="AV1440" s="58">
        <v>20.451237842692915</v>
      </c>
      <c r="AW1440" s="58">
        <v>20.451237842692915</v>
      </c>
      <c r="AX1440" s="58" t="e">
        <f>AX1368*100/AX2633</f>
        <v>#VALUE!</v>
      </c>
      <c r="AY1440" s="58"/>
      <c r="AZ1440" s="58">
        <v>20.273146606204271</v>
      </c>
      <c r="BA1440" s="58">
        <v>20.195060330363805</v>
      </c>
      <c r="BB1440" s="58">
        <v>17.735242600247222</v>
      </c>
      <c r="BC1440" s="58">
        <v>16.457641586258905</v>
      </c>
      <c r="BD1440" s="58">
        <v>19.287493577232819</v>
      </c>
      <c r="BE1440" s="58">
        <v>16.88820669373106</v>
      </c>
      <c r="BF1440" s="58" t="e">
        <f>BF1368*100/BF2633</f>
        <v>#VALUE!</v>
      </c>
      <c r="BG1440" s="58">
        <v>22.101452174398105</v>
      </c>
      <c r="BH1440" s="58">
        <v>21.914303975409126</v>
      </c>
      <c r="BI1440" s="58">
        <v>18.801068763694669</v>
      </c>
      <c r="BJ1440" s="58">
        <v>18.835550375033055</v>
      </c>
      <c r="BK1440" s="58">
        <v>19.10546518892404</v>
      </c>
      <c r="BL1440" s="58">
        <v>18.993453260352908</v>
      </c>
      <c r="BM1440" s="58">
        <v>19.961817688529386</v>
      </c>
      <c r="BN1440" s="58">
        <v>19.908565398027726</v>
      </c>
      <c r="BO1440" s="58" t="e">
        <f>BO1368*100/BO2633</f>
        <v>#VALUE!</v>
      </c>
      <c r="BP1440" s="58">
        <v>23.554658272212038</v>
      </c>
      <c r="BQ1440" s="58">
        <v>22.101452174398105</v>
      </c>
      <c r="BR1440" s="58">
        <v>17.653355160217263</v>
      </c>
      <c r="BS1440" s="58">
        <v>17.653355160217263</v>
      </c>
      <c r="BT1440" s="58">
        <v>18.335450963394319</v>
      </c>
      <c r="BU1440" s="58">
        <v>18.450812147813469</v>
      </c>
      <c r="BV1440" s="58">
        <v>16.361017045736986</v>
      </c>
      <c r="BW1440" s="58">
        <v>19.863002944271191</v>
      </c>
      <c r="BX1440" s="58">
        <v>18.938403588122128</v>
      </c>
      <c r="BY1440" s="58">
        <v>18.365604872021027</v>
      </c>
      <c r="BZ1440" s="57">
        <v>15.365546498074929</v>
      </c>
      <c r="CA1440" s="58" t="e">
        <f>CA1368*100/CA2633</f>
        <v>#VALUE!</v>
      </c>
      <c r="CB1440" s="58">
        <v>21.734508799953577</v>
      </c>
      <c r="CC1440" s="58">
        <v>21.793381141649988</v>
      </c>
      <c r="CD1440" s="58">
        <v>19.050067512280407</v>
      </c>
      <c r="CE1440" s="58">
        <v>17.082940670303206</v>
      </c>
      <c r="CF1440" s="58">
        <v>16.494025208788063</v>
      </c>
      <c r="CG1440" s="58">
        <v>13.51580981777863</v>
      </c>
      <c r="CH1440" s="58">
        <v>17.95858072299648</v>
      </c>
      <c r="CI1440" s="58">
        <v>16.533747815848127</v>
      </c>
      <c r="CJ1440" s="57">
        <v>16.921676852473855</v>
      </c>
      <c r="CK1440" s="57">
        <v>16.610173189052869</v>
      </c>
      <c r="CL1440" s="58" t="e">
        <f>CL1368*100/CL2633</f>
        <v>#VALUE!</v>
      </c>
      <c r="CM1440" s="58">
        <v>18.536868405497884</v>
      </c>
      <c r="CN1440" s="58">
        <v>17.728651595786445</v>
      </c>
      <c r="CO1440" s="58">
        <v>17.714065423825907</v>
      </c>
      <c r="CP1440" s="58">
        <v>17.695422818851924</v>
      </c>
      <c r="CQ1440" s="58">
        <v>17.635753290758426</v>
      </c>
      <c r="CR1440" s="58">
        <v>18.120226120115241</v>
      </c>
      <c r="CS1440" s="58">
        <v>17.401898671925988</v>
      </c>
      <c r="CT1440" s="58">
        <v>16.50616932936888</v>
      </c>
      <c r="CU1440" s="58">
        <v>17.481647671948878</v>
      </c>
      <c r="CV1440" s="58">
        <v>18.154596487083236</v>
      </c>
      <c r="CW1440" s="58">
        <v>17.406517516064941</v>
      </c>
      <c r="CX1440" s="58">
        <v>18.117167892183776</v>
      </c>
      <c r="CY1440" s="58">
        <v>17.410154679703606</v>
      </c>
      <c r="CZ1440" s="58">
        <v>18.724540219738916</v>
      </c>
      <c r="DA1440" s="58" t="e">
        <f t="shared" si="1451"/>
        <v>#VALUE!</v>
      </c>
      <c r="DB1440" s="57">
        <v>18.749176028991997</v>
      </c>
      <c r="DC1440" s="57">
        <v>18.491076354290012</v>
      </c>
      <c r="DD1440" s="57">
        <v>18.139167632832979</v>
      </c>
      <c r="DE1440" s="57">
        <v>19.051413799101756</v>
      </c>
      <c r="DF1440" s="57">
        <v>18.853611617473582</v>
      </c>
      <c r="DG1440" s="57">
        <v>18.508915721190579</v>
      </c>
      <c r="DH1440" s="57">
        <v>19.142878781810182</v>
      </c>
      <c r="DI1440" s="57">
        <v>18.958642091194157</v>
      </c>
      <c r="DJ1440" s="57">
        <v>18.629040106687022</v>
      </c>
      <c r="DK1440" s="57">
        <v>19.20661374546264</v>
      </c>
      <c r="DL1440" s="57">
        <v>18.965470404958793</v>
      </c>
      <c r="DM1440" s="57">
        <v>18.627885189143644</v>
      </c>
      <c r="DN1440" s="59" t="e">
        <f>DN1368*100/DN2633</f>
        <v>#VALUE!</v>
      </c>
      <c r="DO1440" s="57">
        <v>18.627885189143644</v>
      </c>
      <c r="DP1440" s="57">
        <v>24.330084437160497</v>
      </c>
      <c r="DQ1440" s="57">
        <v>24.195970048304179</v>
      </c>
      <c r="DR1440" s="57">
        <v>23.994091714083332</v>
      </c>
      <c r="DS1440" s="57">
        <v>21.52702931154522</v>
      </c>
      <c r="DT1440" s="57">
        <v>21.16802182360335</v>
      </c>
      <c r="DU1440" s="57">
        <v>21.089655238969616</v>
      </c>
      <c r="DV1440" s="60" t="e">
        <f t="shared" si="1452"/>
        <v>#VALUE!</v>
      </c>
      <c r="DW1440" s="61" t="e">
        <f t="shared" si="1452"/>
        <v>#VALUE!</v>
      </c>
      <c r="DX1440" s="62" t="e">
        <f t="shared" si="1452"/>
        <v>#VALUE!</v>
      </c>
      <c r="DZ1440" s="57" t="e">
        <f>DZ1368*100/DZ2633</f>
        <v>#VALUE!</v>
      </c>
      <c r="EC1440" s="57" t="e">
        <f>EC1368*100/EC2633</f>
        <v>#VALUE!</v>
      </c>
      <c r="EF1440" s="57" t="e">
        <f>EF1368*100/EF2633</f>
        <v>#VALUE!</v>
      </c>
      <c r="EI1440" s="57" t="e">
        <f>EI1368*100/EI2633</f>
        <v>#VALUE!</v>
      </c>
      <c r="EL1440" s="57" t="e">
        <f>EL1368*100/EL2633</f>
        <v>#VALUE!</v>
      </c>
      <c r="EO1440" s="57" t="e">
        <f>EO1368*100/EO2633</f>
        <v>#VALUE!</v>
      </c>
    </row>
    <row r="1441" spans="1:145" ht="15.5" x14ac:dyDescent="0.35">
      <c r="A1441" s="56" t="s">
        <v>485</v>
      </c>
      <c r="B1441" s="57">
        <f t="shared" si="1450"/>
        <v>8.1886166755903158</v>
      </c>
      <c r="C1441" s="57">
        <f t="shared" si="1450"/>
        <v>5.809296806710166</v>
      </c>
      <c r="D1441" s="57">
        <f t="shared" si="1450"/>
        <v>5.568052490711942</v>
      </c>
      <c r="E1441" s="57">
        <f t="shared" si="1450"/>
        <v>7.0714921328903682</v>
      </c>
      <c r="F1441" s="57">
        <f t="shared" si="1450"/>
        <v>6.4008177686113292</v>
      </c>
      <c r="G1441" s="57">
        <f t="shared" si="1450"/>
        <v>5.590979389610899</v>
      </c>
      <c r="H1441" s="57">
        <f t="shared" si="1450"/>
        <v>5.3111635728472715</v>
      </c>
      <c r="I1441" s="57">
        <f t="shared" si="1450"/>
        <v>6.1168197296820619</v>
      </c>
      <c r="J1441" s="57">
        <f t="shared" si="1450"/>
        <v>6.1417827726210303</v>
      </c>
      <c r="K1441" s="57">
        <f t="shared" si="1450"/>
        <v>6.9675534810493946</v>
      </c>
      <c r="L1441" s="57">
        <f t="shared" si="1450"/>
        <v>10.769226777136209</v>
      </c>
      <c r="M1441" s="57">
        <f t="shared" si="1450"/>
        <v>15.422277702159089</v>
      </c>
      <c r="N1441" s="57">
        <f t="shared" si="1450"/>
        <v>12.093680065277182</v>
      </c>
      <c r="O1441" s="57">
        <f t="shared" si="1450"/>
        <v>15.292342825808049</v>
      </c>
      <c r="P1441" s="57">
        <f t="shared" si="1450"/>
        <v>20.455097691728636</v>
      </c>
      <c r="Q1441" s="57">
        <f t="shared" si="1450"/>
        <v>20.126215100414925</v>
      </c>
      <c r="R1441" s="57">
        <f t="shared" si="1450"/>
        <v>20.428130304710969</v>
      </c>
      <c r="S1441" s="57">
        <f t="shared" si="1450"/>
        <v>24.14788195132699</v>
      </c>
      <c r="T1441" s="57">
        <f t="shared" si="1450"/>
        <v>32.216127446121959</v>
      </c>
      <c r="U1441" s="57">
        <f t="shared" si="1450"/>
        <v>40.040056250130661</v>
      </c>
      <c r="V1441" s="57">
        <f t="shared" si="1450"/>
        <v>37.534530831330201</v>
      </c>
      <c r="W1441" s="57">
        <f t="shared" si="1450"/>
        <v>37.395520858625197</v>
      </c>
      <c r="X1441" s="58">
        <f t="shared" si="1450"/>
        <v>35.167293440983613</v>
      </c>
      <c r="Y1441" s="58">
        <f t="shared" si="1450"/>
        <v>26.639660680374881</v>
      </c>
      <c r="Z1441" s="57">
        <f t="shared" si="1450"/>
        <v>30.28880417419456</v>
      </c>
      <c r="AA1441" s="57">
        <f t="shared" si="1450"/>
        <v>30.661962940191444</v>
      </c>
      <c r="AB1441" s="57">
        <v>31.076402504263221</v>
      </c>
      <c r="AC1441" s="57">
        <v>32.876282891833505</v>
      </c>
      <c r="AD1441" s="57">
        <v>32.697145154856308</v>
      </c>
      <c r="AE1441" s="57">
        <f>AE1369*100/AE2634</f>
        <v>27.523934710568255</v>
      </c>
      <c r="AF1441" s="57">
        <v>32.070965576934746</v>
      </c>
      <c r="AG1441" s="57">
        <v>30.398688391712458</v>
      </c>
      <c r="AH1441" s="57">
        <v>30.226403553404101</v>
      </c>
      <c r="AI1441" s="57">
        <v>30.150826795849746</v>
      </c>
      <c r="AJ1441" s="58">
        <f>AJ1369*100/AJ2634</f>
        <v>26.930700513728212</v>
      </c>
      <c r="AK1441" s="58">
        <v>34.979238783329592</v>
      </c>
      <c r="AL1441" s="58">
        <v>29.301388482718384</v>
      </c>
      <c r="AM1441" s="58">
        <v>37.072634589663274</v>
      </c>
      <c r="AN1441" s="58">
        <v>37.296227524135546</v>
      </c>
      <c r="AO1441" s="58">
        <f>AO1369*100/AO2634</f>
        <v>29.849985752744796</v>
      </c>
      <c r="AP1441" s="58">
        <v>35.89967285803985</v>
      </c>
      <c r="AQ1441" s="58">
        <v>36.718645029423698</v>
      </c>
      <c r="AR1441" s="58">
        <v>37.212839912950798</v>
      </c>
      <c r="AS1441" s="58">
        <f>AS1369*100/AS2634</f>
        <v>19.11375551433904</v>
      </c>
      <c r="AT1441" s="58">
        <v>25.267650782694972</v>
      </c>
      <c r="AU1441" s="58">
        <v>20.201121256315044</v>
      </c>
      <c r="AV1441" s="58">
        <v>17.912353566026781</v>
      </c>
      <c r="AW1441" s="58">
        <v>17.912353566026781</v>
      </c>
      <c r="AX1441" s="58">
        <f>AX1369*100/AX2634</f>
        <v>18.633719510766273</v>
      </c>
      <c r="AY1441" s="58"/>
      <c r="AZ1441" s="58">
        <v>18.465497865751271</v>
      </c>
      <c r="BA1441" s="58">
        <v>17.535882573436904</v>
      </c>
      <c r="BB1441" s="58">
        <v>21.045528969389274</v>
      </c>
      <c r="BC1441" s="58">
        <v>19.051648316208141</v>
      </c>
      <c r="BD1441" s="58">
        <v>22.268942099489252</v>
      </c>
      <c r="BE1441" s="58">
        <v>19.700362937698632</v>
      </c>
      <c r="BF1441" s="58">
        <f>BF1369*100/BF2634</f>
        <v>20.612796863228308</v>
      </c>
      <c r="BG1441" s="58">
        <v>22.031191936189245</v>
      </c>
      <c r="BH1441" s="58">
        <v>19.111820649039341</v>
      </c>
      <c r="BI1441" s="58">
        <v>19.79692639763422</v>
      </c>
      <c r="BJ1441" s="58">
        <v>18.467534735264923</v>
      </c>
      <c r="BK1441" s="58">
        <v>18.952149798302369</v>
      </c>
      <c r="BL1441" s="58">
        <v>14.949547592777286</v>
      </c>
      <c r="BM1441" s="58">
        <v>18.986410522551054</v>
      </c>
      <c r="BN1441" s="58">
        <v>15.13936306156396</v>
      </c>
      <c r="BO1441" s="58">
        <f>BO1369*100/BO2634</f>
        <v>18.468687168645257</v>
      </c>
      <c r="BP1441" s="58">
        <v>18.015215332383789</v>
      </c>
      <c r="BQ1441" s="58">
        <v>18.015215332383789</v>
      </c>
      <c r="BR1441" s="58">
        <v>13.499187033928111</v>
      </c>
      <c r="BS1441" s="58">
        <v>7.4794641858271644</v>
      </c>
      <c r="BT1441" s="58">
        <v>13.928000423106893</v>
      </c>
      <c r="BU1441" s="58">
        <v>11.734094481982137</v>
      </c>
      <c r="BV1441" s="58">
        <v>7.6576473973703143</v>
      </c>
      <c r="BW1441" s="58">
        <v>15.726784336303357</v>
      </c>
      <c r="BX1441" s="58">
        <v>15.284493265755403</v>
      </c>
      <c r="BY1441" s="58">
        <v>13.144802629830945</v>
      </c>
      <c r="BZ1441" s="57">
        <v>15.19543511914069</v>
      </c>
      <c r="CA1441" s="58">
        <f>CA1369*100/CA2634</f>
        <v>14.190451641273954</v>
      </c>
      <c r="CB1441" s="58">
        <v>15.697209145188125</v>
      </c>
      <c r="CC1441" s="58">
        <v>15.873677418985221</v>
      </c>
      <c r="CD1441" s="58">
        <v>13.389313905666583</v>
      </c>
      <c r="CE1441" s="58">
        <v>13.894292373370288</v>
      </c>
      <c r="CF1441" s="58">
        <v>14.063405866776296</v>
      </c>
      <c r="CG1441" s="58">
        <v>11.87088398773353</v>
      </c>
      <c r="CH1441" s="58">
        <v>12.609073754367225</v>
      </c>
      <c r="CI1441" s="58">
        <v>12.61315214320941</v>
      </c>
      <c r="CJ1441" s="57">
        <v>13.411139903906276</v>
      </c>
      <c r="CK1441" s="57">
        <v>12.730342712048467</v>
      </c>
      <c r="CL1441" s="58">
        <f>CL1369*100/CL2634</f>
        <v>15.004912704481161</v>
      </c>
      <c r="CM1441" s="58">
        <v>12.700743513748002</v>
      </c>
      <c r="CN1441" s="58">
        <v>12.795446760539733</v>
      </c>
      <c r="CO1441" s="58">
        <v>12.76893420723767</v>
      </c>
      <c r="CP1441" s="58">
        <v>15.182093176617213</v>
      </c>
      <c r="CQ1441" s="58">
        <v>13.265105051215684</v>
      </c>
      <c r="CR1441" s="58">
        <v>10.53326462437489</v>
      </c>
      <c r="CS1441" s="58">
        <v>16.928066500665597</v>
      </c>
      <c r="CT1441" s="58">
        <v>16.572322880612834</v>
      </c>
      <c r="CU1441" s="58">
        <v>14.861500193220838</v>
      </c>
      <c r="CV1441" s="58">
        <v>14.813498033134509</v>
      </c>
      <c r="CW1441" s="58">
        <v>13.675511088648975</v>
      </c>
      <c r="CX1441" s="58">
        <v>14.497373270417867</v>
      </c>
      <c r="CY1441" s="58">
        <v>13.553450587443121</v>
      </c>
      <c r="CZ1441" s="58">
        <v>13.371257860546399</v>
      </c>
      <c r="DA1441" s="58">
        <f t="shared" si="1451"/>
        <v>26.652192718995611</v>
      </c>
      <c r="DB1441" s="57">
        <v>17.10969787929853</v>
      </c>
      <c r="DC1441" s="57">
        <v>16.00117667109393</v>
      </c>
      <c r="DD1441" s="57">
        <v>14.518542820456174</v>
      </c>
      <c r="DE1441" s="57">
        <v>15.870917655821184</v>
      </c>
      <c r="DF1441" s="57">
        <v>15.034690129631368</v>
      </c>
      <c r="DG1441" s="57">
        <v>13.32760304769957</v>
      </c>
      <c r="DH1441" s="57">
        <v>18.097458162118212</v>
      </c>
      <c r="DI1441" s="57">
        <v>19.001689494163433</v>
      </c>
      <c r="DJ1441" s="57">
        <v>19.290751358597202</v>
      </c>
      <c r="DK1441" s="57">
        <v>18.187330348034632</v>
      </c>
      <c r="DL1441" s="57">
        <v>19.069206837822811</v>
      </c>
      <c r="DM1441" s="57">
        <v>19.289006138569711</v>
      </c>
      <c r="DN1441" s="59">
        <f>DN1369*100/DN2634</f>
        <v>21.602194239683822</v>
      </c>
      <c r="DO1441" s="57">
        <v>19.289006138569711</v>
      </c>
      <c r="DP1441" s="57">
        <v>18.526353521714007</v>
      </c>
      <c r="DQ1441" s="57">
        <v>17.373487553522395</v>
      </c>
      <c r="DR1441" s="57">
        <v>15.791939392366151</v>
      </c>
      <c r="DS1441" s="57">
        <v>21.341694412705234</v>
      </c>
      <c r="DT1441" s="57">
        <v>20.652942359015942</v>
      </c>
      <c r="DU1441" s="57">
        <v>20.634063100877043</v>
      </c>
      <c r="DV1441" s="60">
        <f t="shared" si="1452"/>
        <v>20.654131863285496</v>
      </c>
      <c r="DW1441" s="61">
        <f t="shared" si="1452"/>
        <v>20.389192409521872</v>
      </c>
      <c r="DX1441" s="62">
        <f t="shared" si="1452"/>
        <v>19.583962102859672</v>
      </c>
      <c r="DZ1441" s="57">
        <f>DZ1369*100/DZ2634</f>
        <v>19.510179957314936</v>
      </c>
      <c r="EC1441" s="57">
        <f>EC1369*100/EC2634</f>
        <v>18.369295237915487</v>
      </c>
      <c r="EF1441" s="57">
        <f>EF1369*100/EF2634</f>
        <v>17.051037965113402</v>
      </c>
      <c r="EI1441" s="57">
        <f>EI1369*100/EI2634</f>
        <v>16.206097793569789</v>
      </c>
      <c r="EL1441" s="57">
        <f>EL1369*100/EL2634</f>
        <v>15.452585531449101</v>
      </c>
      <c r="EO1441" s="57">
        <f>EO1369*100/EO2634</f>
        <v>14.974963983975533</v>
      </c>
    </row>
    <row r="1442" spans="1:145" ht="15.5" x14ac:dyDescent="0.35">
      <c r="A1442" s="56" t="s">
        <v>486</v>
      </c>
      <c r="B1442" s="57">
        <f t="shared" si="1450"/>
        <v>3.7360442912797671</v>
      </c>
      <c r="C1442" s="57">
        <f t="shared" si="1450"/>
        <v>4.1113450606021171</v>
      </c>
      <c r="D1442" s="57">
        <f t="shared" si="1450"/>
        <v>4.5074518910070944</v>
      </c>
      <c r="E1442" s="57">
        <f t="shared" si="1450"/>
        <v>4.9931377073877901</v>
      </c>
      <c r="F1442" s="57">
        <f t="shared" si="1450"/>
        <v>4.7417067048757477</v>
      </c>
      <c r="G1442" s="57">
        <f t="shared" si="1450"/>
        <v>4.6061597105672387</v>
      </c>
      <c r="H1442" s="57">
        <f t="shared" si="1450"/>
        <v>4.1580420550724151</v>
      </c>
      <c r="I1442" s="57">
        <f t="shared" si="1450"/>
        <v>2.9632120143065124</v>
      </c>
      <c r="J1442" s="57">
        <f t="shared" si="1450"/>
        <v>3.9040200091457979</v>
      </c>
      <c r="K1442" s="57">
        <f t="shared" si="1450"/>
        <v>4.5475801891586558</v>
      </c>
      <c r="L1442" s="57">
        <f t="shared" si="1450"/>
        <v>4.6806143246423568</v>
      </c>
      <c r="M1442" s="57" t="e">
        <f t="shared" si="1450"/>
        <v>#VALUE!</v>
      </c>
      <c r="N1442" s="57" t="e">
        <f t="shared" si="1450"/>
        <v>#VALUE!</v>
      </c>
      <c r="O1442" s="57" t="e">
        <f t="shared" si="1450"/>
        <v>#VALUE!</v>
      </c>
      <c r="P1442" s="57" t="e">
        <f t="shared" si="1450"/>
        <v>#VALUE!</v>
      </c>
      <c r="Q1442" s="57" t="e">
        <f t="shared" si="1450"/>
        <v>#VALUE!</v>
      </c>
      <c r="R1442" s="57">
        <f t="shared" si="1450"/>
        <v>5.6541335592120303</v>
      </c>
      <c r="S1442" s="57">
        <f t="shared" si="1450"/>
        <v>9.0366998000936789</v>
      </c>
      <c r="T1442" s="57">
        <f t="shared" si="1450"/>
        <v>8.2212104391494218</v>
      </c>
      <c r="U1442" s="57">
        <f t="shared" si="1450"/>
        <v>14.434239606114279</v>
      </c>
      <c r="V1442" s="57">
        <f t="shared" si="1450"/>
        <v>18.624579181886602</v>
      </c>
      <c r="W1442" s="57">
        <f t="shared" si="1450"/>
        <v>21.239927319032059</v>
      </c>
      <c r="X1442" s="58">
        <f t="shared" si="1450"/>
        <v>12.127005756462342</v>
      </c>
      <c r="Y1442" s="58">
        <f t="shared" si="1450"/>
        <v>18.408073576623689</v>
      </c>
      <c r="Z1442" s="57">
        <f t="shared" si="1450"/>
        <v>21.780370617549199</v>
      </c>
      <c r="AA1442" s="57">
        <f t="shared" si="1450"/>
        <v>19.321307051305229</v>
      </c>
      <c r="AB1442" s="57">
        <v>23.599063687692816</v>
      </c>
      <c r="AC1442" s="57">
        <v>25.318062128876662</v>
      </c>
      <c r="AD1442" s="57">
        <v>18.918284722559875</v>
      </c>
      <c r="AE1442" s="57">
        <f>AE1370*100/AE2635</f>
        <v>17.7754354845212</v>
      </c>
      <c r="AF1442" s="57">
        <v>18.831763458988274</v>
      </c>
      <c r="AG1442" s="57">
        <v>20.352356512596963</v>
      </c>
      <c r="AH1442" s="57">
        <v>15.578964140681972</v>
      </c>
      <c r="AI1442" s="57">
        <v>15.075642319027862</v>
      </c>
      <c r="AJ1442" s="58">
        <f>AJ1370*100/AJ2635</f>
        <v>20.235521319524757</v>
      </c>
      <c r="AK1442" s="58">
        <v>13.9433451965083</v>
      </c>
      <c r="AL1442" s="58">
        <v>14.376734598283715</v>
      </c>
      <c r="AM1442" s="58">
        <v>12.648437304481989</v>
      </c>
      <c r="AN1442" s="58">
        <v>12.515802263157937</v>
      </c>
      <c r="AO1442" s="58">
        <f>AO1370*100/AO2635</f>
        <v>10.043965417650107</v>
      </c>
      <c r="AP1442" s="58">
        <v>13.764593827174028</v>
      </c>
      <c r="AQ1442" s="58">
        <v>13.600005223153028</v>
      </c>
      <c r="AR1442" s="58">
        <v>7.6327372195028174</v>
      </c>
      <c r="AS1442" s="58">
        <f>AS1370*100/AS2635</f>
        <v>9.3431712770753208</v>
      </c>
      <c r="AT1442" s="58">
        <v>10.159543182566361</v>
      </c>
      <c r="AU1442" s="58">
        <v>9.3105853979641164</v>
      </c>
      <c r="AV1442" s="58">
        <v>8.922293819324393</v>
      </c>
      <c r="AW1442" s="58">
        <v>8.6072136412107962</v>
      </c>
      <c r="AX1442" s="58">
        <f>AX1370*100/AX2635</f>
        <v>10.35687479141199</v>
      </c>
      <c r="AY1442" s="58"/>
      <c r="AZ1442" s="58">
        <v>9.5601843177259784</v>
      </c>
      <c r="BA1442" s="58">
        <v>8.8768015547973551</v>
      </c>
      <c r="BB1442" s="58">
        <v>9.5185467672990409</v>
      </c>
      <c r="BC1442" s="58">
        <v>8.8441962187539165</v>
      </c>
      <c r="BD1442" s="58">
        <v>10.104679441367084</v>
      </c>
      <c r="BE1442" s="58">
        <v>9.6996864293480556</v>
      </c>
      <c r="BF1442" s="58">
        <f>BF1370*100/BF2635</f>
        <v>11.56453279713239</v>
      </c>
      <c r="BG1442" s="58">
        <v>10.191550382884992</v>
      </c>
      <c r="BH1442" s="58">
        <v>9.0909529953078465</v>
      </c>
      <c r="BI1442" s="58">
        <v>10.331714482449492</v>
      </c>
      <c r="BJ1442" s="58">
        <v>10.298339539942894</v>
      </c>
      <c r="BK1442" s="58">
        <v>11.315455189808036</v>
      </c>
      <c r="BL1442" s="58">
        <v>10.217181584295126</v>
      </c>
      <c r="BM1442" s="58">
        <v>12.078471689010151</v>
      </c>
      <c r="BN1442" s="58">
        <v>10.414090362904632</v>
      </c>
      <c r="BO1442" s="58">
        <f>BO1370*100/BO2635</f>
        <v>12.399744401153743</v>
      </c>
      <c r="BP1442" s="58">
        <v>14.841995834409056</v>
      </c>
      <c r="BQ1442" s="58">
        <v>14.841995834409056</v>
      </c>
      <c r="BR1442" s="58">
        <v>11.48235565421054</v>
      </c>
      <c r="BS1442" s="58">
        <v>8.0538894610888985</v>
      </c>
      <c r="BT1442" s="58">
        <v>11.08698655309697</v>
      </c>
      <c r="BU1442" s="58">
        <v>10.709091985450604</v>
      </c>
      <c r="BV1442" s="58">
        <v>9.5247933515773671</v>
      </c>
      <c r="BW1442" s="58">
        <v>12.50416300331192</v>
      </c>
      <c r="BX1442" s="58">
        <v>11.583747380427496</v>
      </c>
      <c r="BY1442" s="58">
        <v>11.315271131842861</v>
      </c>
      <c r="BZ1442" s="57">
        <v>13.814131142136203</v>
      </c>
      <c r="CA1442" s="58">
        <f>CA1370*100/CA2635</f>
        <v>14.258576906568205</v>
      </c>
      <c r="CB1442" s="58">
        <v>14.467825513094297</v>
      </c>
      <c r="CC1442" s="58">
        <v>14.394755094022772</v>
      </c>
      <c r="CD1442" s="58">
        <v>12.735222202806421</v>
      </c>
      <c r="CE1442" s="58">
        <v>12.748574756639727</v>
      </c>
      <c r="CF1442" s="58">
        <v>12.272585604237856</v>
      </c>
      <c r="CG1442" s="58">
        <v>12.002178922024585</v>
      </c>
      <c r="CH1442" s="58">
        <v>13.032013650546579</v>
      </c>
      <c r="CI1442" s="58">
        <v>12.404739381053691</v>
      </c>
      <c r="CJ1442" s="57">
        <v>13.03011304986199</v>
      </c>
      <c r="CK1442" s="57">
        <v>12.449306084715641</v>
      </c>
      <c r="CL1442" s="58">
        <f>CL1370*100/CL2635</f>
        <v>15.29846469211086</v>
      </c>
      <c r="CM1442" s="58">
        <v>11.376127673963065</v>
      </c>
      <c r="CN1442" s="58">
        <v>16.44385520271716</v>
      </c>
      <c r="CO1442" s="58">
        <v>16.244588948292144</v>
      </c>
      <c r="CP1442" s="58">
        <v>16.032546920063425</v>
      </c>
      <c r="CQ1442" s="58">
        <v>16.070790408929039</v>
      </c>
      <c r="CR1442" s="58">
        <v>13.703555467873883</v>
      </c>
      <c r="CS1442" s="58">
        <v>17.351787065448743</v>
      </c>
      <c r="CT1442" s="58">
        <v>17.069786582567719</v>
      </c>
      <c r="CU1442" s="58">
        <v>15.680537222021686</v>
      </c>
      <c r="CV1442" s="58">
        <v>15.592257660702998</v>
      </c>
      <c r="CW1442" s="58">
        <v>15.754185412310653</v>
      </c>
      <c r="CX1442" s="58">
        <v>16.358533009207353</v>
      </c>
      <c r="CY1442" s="58">
        <v>16.558982141237294</v>
      </c>
      <c r="CZ1442" s="58">
        <v>14.785091950275243</v>
      </c>
      <c r="DA1442" s="58">
        <f t="shared" si="1451"/>
        <v>17.613164435733328</v>
      </c>
      <c r="DB1442" s="57">
        <v>20.904291253274749</v>
      </c>
      <c r="DC1442" s="57">
        <v>21.136189520603214</v>
      </c>
      <c r="DD1442" s="57">
        <v>21.278991328340059</v>
      </c>
      <c r="DE1442" s="57">
        <v>19.964950354880113</v>
      </c>
      <c r="DF1442" s="57">
        <v>20.185851556375464</v>
      </c>
      <c r="DG1442" s="57">
        <v>20.387761316334352</v>
      </c>
      <c r="DH1442" s="57">
        <v>18.550453397361945</v>
      </c>
      <c r="DI1442" s="57">
        <v>18.472786720262434</v>
      </c>
      <c r="DJ1442" s="57">
        <v>18.510503395493298</v>
      </c>
      <c r="DK1442" s="57">
        <v>18.690481768846354</v>
      </c>
      <c r="DL1442" s="57">
        <v>18.615842940847614</v>
      </c>
      <c r="DM1442" s="57">
        <v>18.459283364762815</v>
      </c>
      <c r="DN1442" s="59">
        <f>DN1370*100/DN2635</f>
        <v>17.64426066782778</v>
      </c>
      <c r="DO1442" s="57">
        <v>18.459283364762815</v>
      </c>
      <c r="DP1442" s="57">
        <v>19.189160964673768</v>
      </c>
      <c r="DQ1442" s="57">
        <v>18.766583541733777</v>
      </c>
      <c r="DR1442" s="57">
        <v>18.149992679937387</v>
      </c>
      <c r="DS1442" s="57">
        <v>19.167934167470992</v>
      </c>
      <c r="DT1442" s="57">
        <v>18.618682893447986</v>
      </c>
      <c r="DU1442" s="57">
        <v>18.360415339717182</v>
      </c>
      <c r="DV1442" s="60">
        <f t="shared" si="1452"/>
        <v>18.58080165763155</v>
      </c>
      <c r="DW1442" s="61">
        <f t="shared" si="1452"/>
        <v>18.175446624967147</v>
      </c>
      <c r="DX1442" s="62">
        <f t="shared" si="1452"/>
        <v>17.762283690453884</v>
      </c>
      <c r="DZ1442" s="57">
        <f>DZ1370*100/DZ2635</f>
        <v>17.277802056969723</v>
      </c>
      <c r="EC1442" s="57">
        <f>EC1370*100/EC2635</f>
        <v>16.840544247438991</v>
      </c>
      <c r="EF1442" s="57">
        <f>EF1370*100/EF2635</f>
        <v>16.537227926640369</v>
      </c>
      <c r="EI1442" s="57">
        <f>EI1370*100/EI2635</f>
        <v>16.05868059725108</v>
      </c>
      <c r="EL1442" s="57">
        <f>EL1370*100/EL2635</f>
        <v>16.155227086325137</v>
      </c>
      <c r="EO1442" s="57">
        <f>EO1370*100/EO2635</f>
        <v>15.860902438739908</v>
      </c>
    </row>
    <row r="1443" spans="1:145" ht="15.5" x14ac:dyDescent="0.35">
      <c r="A1443" s="12" t="s">
        <v>1</v>
      </c>
      <c r="B1443" s="12" t="s">
        <v>1</v>
      </c>
      <c r="C1443" s="12" t="s">
        <v>1</v>
      </c>
      <c r="D1443" s="12" t="s">
        <v>1</v>
      </c>
      <c r="E1443" s="12" t="s">
        <v>1</v>
      </c>
      <c r="F1443" s="150" t="s">
        <v>1</v>
      </c>
      <c r="G1443" s="150" t="s">
        <v>1</v>
      </c>
      <c r="H1443" s="150" t="s">
        <v>1</v>
      </c>
      <c r="I1443" s="150" t="s">
        <v>1</v>
      </c>
      <c r="J1443" s="150" t="s">
        <v>1</v>
      </c>
      <c r="K1443" s="150" t="s">
        <v>1</v>
      </c>
      <c r="L1443" s="150" t="s">
        <v>1</v>
      </c>
      <c r="M1443" s="150" t="s">
        <v>1</v>
      </c>
      <c r="N1443" s="150" t="s">
        <v>1</v>
      </c>
      <c r="O1443" s="150" t="s">
        <v>1</v>
      </c>
      <c r="P1443" s="150" t="s">
        <v>1</v>
      </c>
      <c r="Q1443" s="150" t="s">
        <v>1</v>
      </c>
      <c r="R1443" s="150" t="s">
        <v>1</v>
      </c>
      <c r="S1443" s="150" t="s">
        <v>1</v>
      </c>
      <c r="T1443" s="150" t="s">
        <v>1</v>
      </c>
      <c r="U1443" s="150" t="s">
        <v>1</v>
      </c>
      <c r="V1443" s="109" t="s">
        <v>1</v>
      </c>
      <c r="W1443" s="109" t="s">
        <v>1</v>
      </c>
      <c r="X1443" s="110" t="s">
        <v>1</v>
      </c>
      <c r="Y1443" s="110" t="s">
        <v>1</v>
      </c>
      <c r="Z1443" s="109" t="s">
        <v>1</v>
      </c>
      <c r="AA1443" s="109" t="s">
        <v>1</v>
      </c>
      <c r="AB1443" s="109" t="s">
        <v>1</v>
      </c>
      <c r="AC1443" s="109" t="s">
        <v>1</v>
      </c>
      <c r="AD1443" s="109" t="s">
        <v>1</v>
      </c>
      <c r="AE1443" s="109" t="s">
        <v>1</v>
      </c>
      <c r="AF1443" s="109" t="s">
        <v>1</v>
      </c>
      <c r="AG1443" s="109" t="s">
        <v>1</v>
      </c>
      <c r="AH1443" s="109" t="s">
        <v>1</v>
      </c>
      <c r="AI1443" s="109" t="s">
        <v>1</v>
      </c>
      <c r="AJ1443" s="110" t="s">
        <v>1</v>
      </c>
      <c r="AK1443" s="110" t="s">
        <v>1</v>
      </c>
      <c r="AL1443" s="110" t="s">
        <v>1</v>
      </c>
      <c r="AM1443" s="110" t="s">
        <v>1</v>
      </c>
      <c r="AN1443" s="110" t="s">
        <v>1</v>
      </c>
      <c r="AO1443" s="110" t="s">
        <v>1</v>
      </c>
      <c r="AP1443" s="110" t="s">
        <v>1</v>
      </c>
      <c r="AQ1443" s="110" t="s">
        <v>1</v>
      </c>
      <c r="AR1443" s="110" t="s">
        <v>1</v>
      </c>
      <c r="AS1443" s="110" t="s">
        <v>1</v>
      </c>
      <c r="AT1443" s="110" t="s">
        <v>1</v>
      </c>
      <c r="AU1443" s="110" t="s">
        <v>1</v>
      </c>
      <c r="AV1443" s="110" t="s">
        <v>1</v>
      </c>
      <c r="AW1443" s="110" t="s">
        <v>1</v>
      </c>
      <c r="AX1443" s="110" t="s">
        <v>1</v>
      </c>
      <c r="AY1443" s="110"/>
      <c r="AZ1443" s="110" t="s">
        <v>1</v>
      </c>
      <c r="BA1443" s="110" t="s">
        <v>1</v>
      </c>
      <c r="BB1443" s="110" t="s">
        <v>1</v>
      </c>
      <c r="BC1443" s="110" t="s">
        <v>1</v>
      </c>
      <c r="BD1443" s="110" t="s">
        <v>1</v>
      </c>
      <c r="BE1443" s="110" t="s">
        <v>1</v>
      </c>
      <c r="BF1443" s="110" t="s">
        <v>1</v>
      </c>
      <c r="BG1443" s="110" t="s">
        <v>1</v>
      </c>
      <c r="BH1443" s="110" t="s">
        <v>1</v>
      </c>
      <c r="BI1443" s="110" t="s">
        <v>1</v>
      </c>
      <c r="BJ1443" s="110" t="s">
        <v>1</v>
      </c>
      <c r="BK1443" s="110" t="s">
        <v>1</v>
      </c>
      <c r="BL1443" s="110" t="s">
        <v>1</v>
      </c>
      <c r="BM1443" s="110" t="s">
        <v>1</v>
      </c>
      <c r="BN1443" s="110" t="s">
        <v>1</v>
      </c>
      <c r="BO1443" s="110" t="s">
        <v>1</v>
      </c>
      <c r="BP1443" s="110" t="s">
        <v>1</v>
      </c>
      <c r="BQ1443" s="110" t="s">
        <v>1</v>
      </c>
      <c r="BR1443" s="110" t="s">
        <v>1</v>
      </c>
      <c r="BS1443" s="110" t="s">
        <v>1</v>
      </c>
      <c r="BT1443" s="110" t="s">
        <v>1</v>
      </c>
      <c r="BU1443" s="110" t="s">
        <v>1</v>
      </c>
      <c r="BV1443" s="110" t="s">
        <v>1</v>
      </c>
      <c r="BW1443" s="110" t="s">
        <v>1</v>
      </c>
      <c r="BX1443" s="110" t="s">
        <v>1</v>
      </c>
      <c r="BY1443" s="110" t="s">
        <v>1</v>
      </c>
      <c r="BZ1443" s="109" t="s">
        <v>1</v>
      </c>
      <c r="CA1443" s="110" t="s">
        <v>1</v>
      </c>
      <c r="CB1443" s="110" t="s">
        <v>1</v>
      </c>
      <c r="CC1443" s="110" t="s">
        <v>1</v>
      </c>
      <c r="CD1443" s="110" t="s">
        <v>1</v>
      </c>
      <c r="CE1443" s="110" t="s">
        <v>1</v>
      </c>
      <c r="CF1443" s="110" t="s">
        <v>1</v>
      </c>
      <c r="CG1443" s="110" t="s">
        <v>1</v>
      </c>
      <c r="CH1443" s="110" t="s">
        <v>1</v>
      </c>
      <c r="CI1443" s="110" t="s">
        <v>1</v>
      </c>
      <c r="CJ1443" s="109" t="s">
        <v>1</v>
      </c>
      <c r="CK1443" s="109" t="s">
        <v>1</v>
      </c>
      <c r="CL1443" s="110" t="s">
        <v>1</v>
      </c>
      <c r="CM1443" s="110" t="s">
        <v>1</v>
      </c>
      <c r="CN1443" s="110" t="s">
        <v>1</v>
      </c>
      <c r="CO1443" s="110" t="s">
        <v>1</v>
      </c>
      <c r="CP1443" s="110" t="s">
        <v>1</v>
      </c>
      <c r="CQ1443" s="110" t="s">
        <v>1</v>
      </c>
      <c r="CR1443" s="110" t="s">
        <v>1</v>
      </c>
      <c r="CS1443" s="110" t="s">
        <v>1</v>
      </c>
      <c r="CT1443" s="110" t="s">
        <v>1</v>
      </c>
      <c r="CU1443" s="110" t="s">
        <v>1</v>
      </c>
      <c r="CV1443" s="110" t="s">
        <v>1</v>
      </c>
      <c r="CW1443" s="110" t="s">
        <v>1</v>
      </c>
      <c r="CX1443" s="110" t="s">
        <v>1</v>
      </c>
      <c r="CY1443" s="110" t="s">
        <v>1</v>
      </c>
      <c r="CZ1443" s="110" t="s">
        <v>1</v>
      </c>
      <c r="DA1443" s="110" t="s">
        <v>1</v>
      </c>
      <c r="DB1443" s="109" t="s">
        <v>1</v>
      </c>
      <c r="DC1443" s="109" t="s">
        <v>1</v>
      </c>
      <c r="DD1443" s="109" t="s">
        <v>1</v>
      </c>
      <c r="DE1443" s="109" t="s">
        <v>1</v>
      </c>
      <c r="DF1443" s="109" t="s">
        <v>1</v>
      </c>
      <c r="DG1443" s="109" t="s">
        <v>1</v>
      </c>
      <c r="DH1443" s="109" t="s">
        <v>1</v>
      </c>
      <c r="DI1443" s="109" t="s">
        <v>1</v>
      </c>
      <c r="DJ1443" s="109" t="s">
        <v>1</v>
      </c>
      <c r="DK1443" s="109" t="s">
        <v>1</v>
      </c>
      <c r="DL1443" s="109" t="s">
        <v>1</v>
      </c>
      <c r="DM1443" s="109" t="s">
        <v>1</v>
      </c>
      <c r="DN1443" s="111" t="s">
        <v>1</v>
      </c>
      <c r="DO1443" s="109" t="s">
        <v>1</v>
      </c>
      <c r="DP1443" s="109" t="s">
        <v>1</v>
      </c>
      <c r="DQ1443" s="109" t="s">
        <v>1</v>
      </c>
      <c r="DR1443" s="109" t="s">
        <v>1</v>
      </c>
      <c r="DS1443" s="109" t="s">
        <v>1</v>
      </c>
      <c r="DT1443" s="109" t="s">
        <v>1</v>
      </c>
      <c r="DU1443" s="109" t="s">
        <v>1</v>
      </c>
      <c r="DV1443" s="112" t="s">
        <v>1</v>
      </c>
      <c r="DW1443" s="113" t="s">
        <v>1</v>
      </c>
      <c r="DX1443" s="114" t="s">
        <v>1</v>
      </c>
      <c r="DZ1443" s="109" t="s">
        <v>1</v>
      </c>
      <c r="EC1443" s="109" t="s">
        <v>1</v>
      </c>
      <c r="EF1443" s="109" t="s">
        <v>1</v>
      </c>
      <c r="EI1443" s="109" t="s">
        <v>1</v>
      </c>
      <c r="EL1443" s="109" t="s">
        <v>1</v>
      </c>
      <c r="EO1443" s="109" t="s">
        <v>1</v>
      </c>
    </row>
    <row r="1444" spans="1:145" ht="15.5" x14ac:dyDescent="0.35">
      <c r="A1444" s="56" t="s">
        <v>108</v>
      </c>
      <c r="B1444" s="27"/>
      <c r="C1444" s="27"/>
      <c r="D1444" s="27"/>
      <c r="E1444" s="27"/>
      <c r="F1444" s="57"/>
      <c r="G1444" s="57"/>
      <c r="H1444" s="57"/>
      <c r="I1444" s="57"/>
      <c r="J1444" s="57"/>
      <c r="K1444" s="57"/>
      <c r="L1444" s="57"/>
      <c r="M1444" s="57"/>
      <c r="N1444" s="57"/>
      <c r="O1444" s="57"/>
      <c r="P1444" s="57"/>
      <c r="Q1444" s="57"/>
      <c r="R1444" s="57"/>
    </row>
    <row r="1445" spans="1:145" ht="15.5" x14ac:dyDescent="0.35">
      <c r="A1445" s="116"/>
      <c r="B1445" s="27"/>
      <c r="C1445" s="27"/>
      <c r="D1445" s="27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</row>
    <row r="1446" spans="1:145" ht="15.5" x14ac:dyDescent="0.35">
      <c r="A1446" s="27"/>
      <c r="B1446" s="27"/>
      <c r="C1446" s="27"/>
      <c r="D1446" s="27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</row>
    <row r="1447" spans="1:145" ht="15.5" x14ac:dyDescent="0.35">
      <c r="A1447" s="27"/>
      <c r="B1447" s="27"/>
      <c r="C1447" s="27"/>
      <c r="D1447" s="27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</row>
    <row r="1448" spans="1:145" ht="15.5" x14ac:dyDescent="0.35">
      <c r="A1448" s="27"/>
      <c r="B1448" s="27"/>
      <c r="C1448" s="27"/>
      <c r="D1448" s="27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</row>
    <row r="1449" spans="1:145" ht="15.5" x14ac:dyDescent="0.35">
      <c r="A1449" s="27"/>
      <c r="B1449" s="27"/>
      <c r="C1449" s="27"/>
      <c r="D1449" s="27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</row>
    <row r="1450" spans="1:145" ht="15.5" x14ac:dyDescent="0.35">
      <c r="A1450" s="27"/>
      <c r="B1450" s="27"/>
      <c r="C1450" s="27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</row>
    <row r="1451" spans="1:145" ht="15.5" x14ac:dyDescent="0.35">
      <c r="A1451" s="27"/>
      <c r="B1451" s="27"/>
      <c r="C1451" s="27"/>
      <c r="D1451" s="27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</row>
    <row r="1452" spans="1:145" ht="15.5" x14ac:dyDescent="0.35">
      <c r="A1452" s="27"/>
      <c r="B1452" s="27"/>
      <c r="C1452" s="27"/>
      <c r="D1452" s="27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</row>
    <row r="1453" spans="1:145" ht="15.5" x14ac:dyDescent="0.35">
      <c r="A1453" s="27"/>
      <c r="B1453" s="27"/>
      <c r="C1453" s="27"/>
      <c r="D1453" s="27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</row>
    <row r="1454" spans="1:145" ht="15.5" x14ac:dyDescent="0.35">
      <c r="A1454" s="27"/>
      <c r="B1454" s="27"/>
      <c r="C1454" s="27"/>
      <c r="D1454" s="27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</row>
    <row r="1455" spans="1:145" ht="15.5" x14ac:dyDescent="0.35">
      <c r="A1455" s="27"/>
      <c r="B1455" s="27"/>
      <c r="C1455" s="27"/>
      <c r="D1455" s="27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</row>
    <row r="1456" spans="1:145" ht="15.5" x14ac:dyDescent="0.35">
      <c r="A1456" s="27"/>
      <c r="B1456" s="27"/>
      <c r="C1456" s="27"/>
      <c r="D1456" s="27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</row>
    <row r="1457" spans="1:25" ht="15.5" x14ac:dyDescent="0.35">
      <c r="A1457" s="27"/>
      <c r="B1457" s="27"/>
      <c r="C1457" s="27"/>
      <c r="D1457" s="27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</row>
    <row r="1458" spans="1:25" ht="15.5" x14ac:dyDescent="0.35">
      <c r="A1458" s="27"/>
      <c r="B1458" s="27"/>
      <c r="C1458" s="27"/>
      <c r="D1458" s="27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</row>
    <row r="1459" spans="1:25" ht="15.5" x14ac:dyDescent="0.35">
      <c r="A1459" s="27"/>
      <c r="B1459" s="27"/>
      <c r="C1459" s="27"/>
      <c r="D1459" s="27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</row>
    <row r="1460" spans="1:25" ht="15.5" x14ac:dyDescent="0.35">
      <c r="A1460" s="27"/>
      <c r="B1460" s="27"/>
      <c r="C1460" s="27"/>
      <c r="D1460" s="27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</row>
    <row r="1461" spans="1:25" ht="15.5" x14ac:dyDescent="0.35">
      <c r="A1461" s="27"/>
      <c r="B1461" s="27"/>
      <c r="C1461" s="27"/>
      <c r="D1461" s="27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</row>
    <row r="1462" spans="1:25" ht="15.5" x14ac:dyDescent="0.35">
      <c r="A1462" s="27"/>
      <c r="B1462" s="27"/>
      <c r="C1462" s="27"/>
      <c r="D1462" s="27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</row>
    <row r="1463" spans="1:25" ht="15.5" x14ac:dyDescent="0.35">
      <c r="A1463" s="27"/>
      <c r="B1463" s="27"/>
      <c r="C1463" s="27"/>
      <c r="D1463" s="27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</row>
    <row r="1464" spans="1:25" ht="15.5" x14ac:dyDescent="0.35">
      <c r="A1464" s="27"/>
      <c r="B1464" s="27"/>
      <c r="C1464" s="27"/>
      <c r="D1464" s="27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</row>
    <row r="1465" spans="1:25" ht="15.5" x14ac:dyDescent="0.35">
      <c r="A1465" s="27"/>
      <c r="B1465" s="27"/>
      <c r="C1465" s="27"/>
      <c r="D1465" s="27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</row>
    <row r="1466" spans="1:25" ht="15.5" x14ac:dyDescent="0.35">
      <c r="A1466" s="27"/>
      <c r="B1466" s="27"/>
      <c r="C1466" s="27"/>
      <c r="D1466" s="27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</row>
    <row r="1467" spans="1:25" ht="15.5" x14ac:dyDescent="0.35">
      <c r="A1467" s="27"/>
      <c r="B1467" s="27"/>
      <c r="C1467" s="27"/>
      <c r="D1467" s="27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</row>
    <row r="1468" spans="1:25" ht="15.5" x14ac:dyDescent="0.35">
      <c r="A1468" s="27"/>
      <c r="B1468" s="27"/>
      <c r="C1468" s="27"/>
      <c r="D1468" s="27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</row>
    <row r="1469" spans="1:25" ht="15.5" x14ac:dyDescent="0.35">
      <c r="A1469" s="27"/>
      <c r="B1469" s="27"/>
      <c r="C1469" s="27"/>
      <c r="D1469" s="27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</row>
    <row r="1470" spans="1:25" ht="18" customHeight="1" x14ac:dyDescent="0.35">
      <c r="A1470" s="27"/>
      <c r="B1470" s="27"/>
      <c r="C1470" s="27"/>
      <c r="D1470" s="27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</row>
    <row r="1471" spans="1:25" ht="18" customHeight="1" x14ac:dyDescent="0.35">
      <c r="A1471" s="27"/>
      <c r="B1471" s="27"/>
      <c r="C1471" s="27"/>
      <c r="D1471" s="27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</row>
    <row r="1472" spans="1:25" ht="15.5" x14ac:dyDescent="0.35">
      <c r="A1472" s="27"/>
      <c r="B1472" s="27"/>
      <c r="C1472" s="27"/>
      <c r="D1472" s="27"/>
      <c r="E1472" s="56"/>
      <c r="F1472" s="56"/>
      <c r="G1472" s="56"/>
      <c r="I1472" s="56"/>
      <c r="L1472" s="27"/>
      <c r="N1472" s="27"/>
      <c r="O1472" s="27"/>
      <c r="P1472" s="27"/>
      <c r="Q1472" s="27"/>
      <c r="Y1472" s="56" t="s">
        <v>497</v>
      </c>
    </row>
    <row r="1473" spans="1:145" ht="15.5" x14ac:dyDescent="0.35">
      <c r="A1473" s="27"/>
      <c r="B1473" s="63"/>
      <c r="C1473" s="63"/>
      <c r="D1473" s="63"/>
      <c r="E1473" s="117"/>
      <c r="F1473" s="117"/>
      <c r="G1473" s="117"/>
      <c r="I1473" s="118"/>
      <c r="L1473" s="63"/>
      <c r="N1473" s="63"/>
      <c r="O1473" s="63"/>
      <c r="P1473" s="63"/>
      <c r="Q1473" s="63"/>
      <c r="Y1473" s="118">
        <f ca="1">NOW()</f>
        <v>45628.398694444448</v>
      </c>
    </row>
    <row r="1474" spans="1:145" ht="15.5" x14ac:dyDescent="0.35">
      <c r="A1474" s="27"/>
      <c r="B1474" s="63"/>
      <c r="C1474" s="63"/>
      <c r="D1474" s="63"/>
      <c r="E1474" s="119"/>
      <c r="F1474" s="119"/>
      <c r="G1474" s="119"/>
      <c r="I1474" s="119"/>
      <c r="L1474" s="63"/>
      <c r="N1474" s="63"/>
      <c r="O1474" s="63"/>
      <c r="P1474" s="63"/>
      <c r="Q1474" s="63"/>
      <c r="Y1474" s="119">
        <f ca="1">NOW()</f>
        <v>45628.398694444448</v>
      </c>
    </row>
    <row r="1475" spans="1:145" ht="15.5" x14ac:dyDescent="0.35">
      <c r="A1475" s="12" t="s">
        <v>1</v>
      </c>
      <c r="B1475" s="109" t="s">
        <v>1</v>
      </c>
      <c r="C1475" s="109" t="s">
        <v>1</v>
      </c>
      <c r="D1475" s="109" t="s">
        <v>1</v>
      </c>
      <c r="E1475" s="109" t="s">
        <v>1</v>
      </c>
      <c r="F1475" s="109" t="s">
        <v>1</v>
      </c>
      <c r="G1475" s="109" t="s">
        <v>1</v>
      </c>
      <c r="H1475" s="12" t="s">
        <v>1</v>
      </c>
      <c r="I1475" s="12" t="s">
        <v>1</v>
      </c>
      <c r="J1475" s="12" t="s">
        <v>1</v>
      </c>
      <c r="K1475" s="12" t="s">
        <v>1</v>
      </c>
      <c r="L1475" s="12" t="s">
        <v>1</v>
      </c>
      <c r="M1475" s="12" t="s">
        <v>1</v>
      </c>
      <c r="N1475" s="12" t="str">
        <f t="shared" ref="N1475:T1475" si="1453">+N$4</f>
        <v>-</v>
      </c>
      <c r="O1475" s="12" t="str">
        <f t="shared" si="1453"/>
        <v>-</v>
      </c>
      <c r="P1475" s="12" t="str">
        <f t="shared" si="1453"/>
        <v>-</v>
      </c>
      <c r="Q1475" s="12" t="str">
        <f t="shared" si="1453"/>
        <v>-</v>
      </c>
      <c r="R1475" s="12" t="str">
        <f t="shared" si="1453"/>
        <v>-</v>
      </c>
      <c r="S1475" s="12" t="str">
        <f t="shared" si="1453"/>
        <v>-</v>
      </c>
      <c r="T1475" s="12" t="str">
        <f t="shared" si="1453"/>
        <v>-</v>
      </c>
      <c r="U1475" s="12" t="s">
        <v>1</v>
      </c>
      <c r="V1475" s="12" t="s">
        <v>1</v>
      </c>
      <c r="W1475" s="12" t="s">
        <v>1</v>
      </c>
      <c r="X1475" s="13" t="s">
        <v>1</v>
      </c>
      <c r="Y1475" s="13" t="s">
        <v>1</v>
      </c>
      <c r="Z1475" s="12" t="s">
        <v>1</v>
      </c>
      <c r="AA1475" s="12" t="s">
        <v>1</v>
      </c>
      <c r="AB1475" s="12" t="s">
        <v>1</v>
      </c>
      <c r="AC1475" s="12" t="s">
        <v>1</v>
      </c>
      <c r="AD1475" s="12" t="s">
        <v>1</v>
      </c>
      <c r="AE1475" s="12" t="s">
        <v>1</v>
      </c>
      <c r="AF1475" s="12" t="s">
        <v>1</v>
      </c>
      <c r="AG1475" s="12" t="s">
        <v>1</v>
      </c>
      <c r="AH1475" s="12" t="s">
        <v>1</v>
      </c>
      <c r="AI1475" s="12" t="s">
        <v>1</v>
      </c>
      <c r="AJ1475" s="13" t="s">
        <v>1</v>
      </c>
      <c r="AK1475" s="13" t="s">
        <v>1</v>
      </c>
      <c r="AL1475" s="13" t="s">
        <v>1</v>
      </c>
      <c r="AM1475" s="13" t="s">
        <v>1</v>
      </c>
      <c r="AN1475" s="13" t="s">
        <v>1</v>
      </c>
      <c r="AO1475" s="13" t="s">
        <v>1</v>
      </c>
      <c r="AP1475" s="13" t="s">
        <v>1</v>
      </c>
      <c r="AQ1475" s="13" t="s">
        <v>1</v>
      </c>
      <c r="AR1475" s="13" t="s">
        <v>1</v>
      </c>
      <c r="AS1475" s="13" t="s">
        <v>1</v>
      </c>
      <c r="AT1475" s="13" t="s">
        <v>1</v>
      </c>
      <c r="AU1475" s="13" t="s">
        <v>1</v>
      </c>
      <c r="AV1475" s="13" t="s">
        <v>1</v>
      </c>
      <c r="AW1475" s="13" t="s">
        <v>1</v>
      </c>
      <c r="AX1475" s="13" t="s">
        <v>1</v>
      </c>
      <c r="AY1475" s="13"/>
      <c r="AZ1475" s="13" t="s">
        <v>1</v>
      </c>
      <c r="BA1475" s="13" t="s">
        <v>1</v>
      </c>
      <c r="BB1475" s="13" t="s">
        <v>1</v>
      </c>
      <c r="BC1475" s="13" t="s">
        <v>1</v>
      </c>
      <c r="BD1475" s="13" t="s">
        <v>1</v>
      </c>
      <c r="BE1475" s="13" t="s">
        <v>1</v>
      </c>
      <c r="BF1475" s="13" t="s">
        <v>1</v>
      </c>
      <c r="BG1475" s="13" t="s">
        <v>1</v>
      </c>
      <c r="BH1475" s="13" t="s">
        <v>1</v>
      </c>
      <c r="BI1475" s="13" t="s">
        <v>1</v>
      </c>
      <c r="BJ1475" s="13" t="s">
        <v>1</v>
      </c>
      <c r="BK1475" s="13" t="s">
        <v>1</v>
      </c>
      <c r="BL1475" s="13" t="s">
        <v>1</v>
      </c>
      <c r="BM1475" s="13" t="s">
        <v>1</v>
      </c>
      <c r="BN1475" s="13" t="s">
        <v>1</v>
      </c>
      <c r="BO1475" s="13" t="s">
        <v>1</v>
      </c>
      <c r="BP1475" s="13" t="s">
        <v>1</v>
      </c>
      <c r="BQ1475" s="13" t="s">
        <v>1</v>
      </c>
      <c r="BR1475" s="13" t="s">
        <v>1</v>
      </c>
      <c r="BS1475" s="13" t="s">
        <v>1</v>
      </c>
      <c r="BT1475" s="13" t="s">
        <v>1</v>
      </c>
      <c r="BU1475" s="13" t="s">
        <v>1</v>
      </c>
      <c r="BV1475" s="13" t="s">
        <v>1</v>
      </c>
      <c r="BW1475" s="13" t="s">
        <v>1</v>
      </c>
      <c r="BX1475" s="13" t="s">
        <v>1</v>
      </c>
      <c r="BY1475" s="13" t="s">
        <v>1</v>
      </c>
      <c r="BZ1475" s="12" t="s">
        <v>1</v>
      </c>
      <c r="CA1475" s="13" t="s">
        <v>1</v>
      </c>
      <c r="CB1475" s="13" t="s">
        <v>1</v>
      </c>
      <c r="CC1475" s="13" t="s">
        <v>1</v>
      </c>
      <c r="CD1475" s="13" t="s">
        <v>1</v>
      </c>
      <c r="CE1475" s="13" t="s">
        <v>1</v>
      </c>
      <c r="CF1475" s="13" t="s">
        <v>1</v>
      </c>
      <c r="CG1475" s="13" t="s">
        <v>1</v>
      </c>
      <c r="CH1475" s="13" t="s">
        <v>1</v>
      </c>
      <c r="CI1475" s="13" t="s">
        <v>1</v>
      </c>
      <c r="CJ1475" s="12" t="s">
        <v>1</v>
      </c>
      <c r="CK1475" s="12" t="s">
        <v>1</v>
      </c>
      <c r="CL1475" s="13" t="s">
        <v>1</v>
      </c>
      <c r="CM1475" s="13" t="s">
        <v>1</v>
      </c>
      <c r="CN1475" s="13" t="s">
        <v>1</v>
      </c>
      <c r="CO1475" s="13" t="s">
        <v>1</v>
      </c>
      <c r="CP1475" s="13" t="s">
        <v>1</v>
      </c>
      <c r="CQ1475" s="13" t="s">
        <v>1</v>
      </c>
      <c r="CR1475" s="13" t="s">
        <v>1</v>
      </c>
      <c r="CS1475" s="13" t="s">
        <v>1</v>
      </c>
      <c r="CT1475" s="13" t="s">
        <v>1</v>
      </c>
      <c r="CU1475" s="13" t="s">
        <v>1</v>
      </c>
      <c r="CV1475" s="13" t="s">
        <v>1</v>
      </c>
      <c r="CW1475" s="13" t="s">
        <v>1</v>
      </c>
      <c r="CX1475" s="13" t="s">
        <v>1</v>
      </c>
      <c r="CY1475" s="13" t="s">
        <v>1</v>
      </c>
      <c r="CZ1475" s="13" t="s">
        <v>1</v>
      </c>
      <c r="DA1475" s="13" t="s">
        <v>1</v>
      </c>
      <c r="DB1475" s="12" t="s">
        <v>1</v>
      </c>
      <c r="DC1475" s="12" t="s">
        <v>1</v>
      </c>
      <c r="DD1475" s="12" t="s">
        <v>1</v>
      </c>
      <c r="DE1475" s="12" t="s">
        <v>1</v>
      </c>
      <c r="DF1475" s="12" t="s">
        <v>1</v>
      </c>
      <c r="DG1475" s="12" t="s">
        <v>1</v>
      </c>
      <c r="DH1475" s="12" t="s">
        <v>1</v>
      </c>
      <c r="DI1475" s="12" t="s">
        <v>1</v>
      </c>
      <c r="DJ1475" s="12" t="s">
        <v>1</v>
      </c>
      <c r="DK1475" s="12" t="s">
        <v>1</v>
      </c>
      <c r="DL1475" s="12" t="s">
        <v>1</v>
      </c>
      <c r="DM1475" s="12" t="s">
        <v>1</v>
      </c>
      <c r="DN1475" s="23" t="s">
        <v>1</v>
      </c>
      <c r="DO1475" s="12" t="s">
        <v>1</v>
      </c>
      <c r="DP1475" s="12" t="s">
        <v>1</v>
      </c>
      <c r="DQ1475" s="12" t="s">
        <v>1</v>
      </c>
      <c r="DR1475" s="12" t="s">
        <v>1</v>
      </c>
      <c r="DS1475" s="12" t="s">
        <v>1</v>
      </c>
      <c r="DT1475" s="12" t="s">
        <v>1</v>
      </c>
      <c r="DU1475" s="12" t="s">
        <v>1</v>
      </c>
      <c r="DV1475" s="24" t="s">
        <v>1</v>
      </c>
      <c r="DW1475" s="25" t="s">
        <v>1</v>
      </c>
      <c r="DX1475" s="26" t="s">
        <v>1</v>
      </c>
      <c r="DZ1475" s="12" t="s">
        <v>1</v>
      </c>
      <c r="EC1475" s="12" t="s">
        <v>1</v>
      </c>
      <c r="EF1475" s="12" t="s">
        <v>1</v>
      </c>
      <c r="EI1475" s="12" t="s">
        <v>1</v>
      </c>
      <c r="EL1475" s="12" t="s">
        <v>1</v>
      </c>
      <c r="EO1475" s="12" t="s">
        <v>1</v>
      </c>
    </row>
    <row r="1476" spans="1:145" ht="15.5" x14ac:dyDescent="0.35">
      <c r="A1476" s="14"/>
      <c r="B1476" s="90" t="s">
        <v>2</v>
      </c>
      <c r="C1476" s="90" t="s">
        <v>3</v>
      </c>
      <c r="D1476" s="90" t="s">
        <v>4</v>
      </c>
      <c r="E1476" s="90" t="s">
        <v>5</v>
      </c>
      <c r="F1476" s="90" t="s">
        <v>6</v>
      </c>
      <c r="G1476" s="90" t="s">
        <v>7</v>
      </c>
      <c r="H1476" s="14" t="s">
        <v>8</v>
      </c>
      <c r="I1476" s="14" t="s">
        <v>9</v>
      </c>
      <c r="J1476" s="14" t="s">
        <v>10</v>
      </c>
      <c r="K1476" s="15">
        <v>1996</v>
      </c>
      <c r="L1476" s="15">
        <v>1997</v>
      </c>
      <c r="M1476" s="16">
        <v>1998</v>
      </c>
      <c r="N1476" s="16">
        <v>1999</v>
      </c>
      <c r="O1476" s="16">
        <v>2000</v>
      </c>
      <c r="P1476" s="16">
        <v>2001</v>
      </c>
      <c r="Q1476" s="16">
        <v>2002</v>
      </c>
      <c r="R1476" s="16">
        <v>2003</v>
      </c>
      <c r="S1476" s="16">
        <v>2004</v>
      </c>
      <c r="T1476" s="16">
        <v>2005</v>
      </c>
      <c r="U1476" s="16">
        <v>2006</v>
      </c>
      <c r="V1476" s="16">
        <v>2007</v>
      </c>
      <c r="W1476" s="16">
        <v>2008</v>
      </c>
      <c r="X1476" s="17">
        <v>2009</v>
      </c>
      <c r="Y1476" s="17">
        <v>2010</v>
      </c>
      <c r="Z1476" s="16">
        <v>2011</v>
      </c>
      <c r="AA1476" s="16">
        <v>2012</v>
      </c>
      <c r="AB1476" s="16">
        <v>2013</v>
      </c>
      <c r="AC1476" s="16">
        <v>2013</v>
      </c>
      <c r="AD1476" s="16">
        <v>2013</v>
      </c>
      <c r="AE1476" s="16">
        <v>2013</v>
      </c>
      <c r="AF1476" s="16">
        <v>2014</v>
      </c>
      <c r="AG1476" s="16">
        <v>2014</v>
      </c>
      <c r="AH1476" s="16">
        <v>2014</v>
      </c>
      <c r="AI1476" s="16">
        <v>2014</v>
      </c>
      <c r="AJ1476" s="17">
        <v>2014</v>
      </c>
      <c r="AK1476" s="17">
        <v>2015</v>
      </c>
      <c r="AL1476" s="17">
        <v>2015</v>
      </c>
      <c r="AM1476" s="17">
        <v>2015</v>
      </c>
      <c r="AN1476" s="17">
        <v>2015</v>
      </c>
      <c r="AO1476" s="17">
        <f>+AO$5</f>
        <v>2015</v>
      </c>
      <c r="AP1476" s="17">
        <v>2016</v>
      </c>
      <c r="AQ1476" s="17">
        <v>2016</v>
      </c>
      <c r="AR1476" s="17">
        <v>2016</v>
      </c>
      <c r="AS1476" s="17">
        <f>+AS$5</f>
        <v>2016</v>
      </c>
      <c r="AT1476" s="17">
        <v>2017</v>
      </c>
      <c r="AU1476" s="17">
        <v>2017</v>
      </c>
      <c r="AV1476" s="17">
        <v>2017</v>
      </c>
      <c r="AW1476" s="17">
        <v>2017</v>
      </c>
      <c r="AX1476" s="17">
        <f>+AX$5</f>
        <v>2017</v>
      </c>
      <c r="AY1476" s="17"/>
      <c r="AZ1476" s="17">
        <v>2018</v>
      </c>
      <c r="BA1476" s="17">
        <v>2018</v>
      </c>
      <c r="BB1476" s="17">
        <v>2018</v>
      </c>
      <c r="BC1476" s="17">
        <v>2018</v>
      </c>
      <c r="BD1476" s="17">
        <v>2018</v>
      </c>
      <c r="BE1476" s="17">
        <v>2018</v>
      </c>
      <c r="BF1476" s="17">
        <f>+BF$5</f>
        <v>2018</v>
      </c>
      <c r="BG1476" s="17">
        <v>2019</v>
      </c>
      <c r="BH1476" s="17">
        <v>2019</v>
      </c>
      <c r="BI1476" s="17">
        <v>2019</v>
      </c>
      <c r="BJ1476" s="17">
        <v>2019</v>
      </c>
      <c r="BK1476" s="17">
        <v>2019</v>
      </c>
      <c r="BL1476" s="17">
        <v>2019</v>
      </c>
      <c r="BM1476" s="17">
        <v>2019</v>
      </c>
      <c r="BN1476" s="17">
        <v>2019</v>
      </c>
      <c r="BO1476" s="17">
        <f>+BO$5</f>
        <v>2019</v>
      </c>
      <c r="BP1476" s="17">
        <v>2020</v>
      </c>
      <c r="BQ1476" s="17">
        <v>2020</v>
      </c>
      <c r="BR1476" s="17">
        <v>2020</v>
      </c>
      <c r="BS1476" s="17">
        <v>2020</v>
      </c>
      <c r="BT1476" s="17">
        <v>2020</v>
      </c>
      <c r="BU1476" s="17">
        <v>2020</v>
      </c>
      <c r="BV1476" s="17">
        <v>2020</v>
      </c>
      <c r="BW1476" s="17">
        <v>2020</v>
      </c>
      <c r="BX1476" s="17">
        <v>2020</v>
      </c>
      <c r="BY1476" s="17">
        <v>2020</v>
      </c>
      <c r="BZ1476" s="16">
        <v>2020</v>
      </c>
      <c r="CA1476" s="17">
        <f>+CA$5</f>
        <v>2020</v>
      </c>
      <c r="CB1476" s="17">
        <v>2021</v>
      </c>
      <c r="CC1476" s="17">
        <v>2021</v>
      </c>
      <c r="CD1476" s="17">
        <v>2021</v>
      </c>
      <c r="CE1476" s="17">
        <v>2021</v>
      </c>
      <c r="CF1476" s="17">
        <v>2021</v>
      </c>
      <c r="CG1476" s="17">
        <v>2021</v>
      </c>
      <c r="CH1476" s="17">
        <v>2021</v>
      </c>
      <c r="CI1476" s="17">
        <v>2021</v>
      </c>
      <c r="CJ1476" s="16">
        <v>2021</v>
      </c>
      <c r="CK1476" s="16">
        <v>2021</v>
      </c>
      <c r="CL1476" s="17">
        <f>+CL$5</f>
        <v>2021</v>
      </c>
      <c r="CM1476" s="17">
        <v>2022</v>
      </c>
      <c r="CN1476" s="17">
        <v>2022</v>
      </c>
      <c r="CO1476" s="17">
        <v>2022</v>
      </c>
      <c r="CP1476" s="17">
        <v>2022</v>
      </c>
      <c r="CQ1476" s="17">
        <v>2022</v>
      </c>
      <c r="CR1476" s="17">
        <v>2022</v>
      </c>
      <c r="CS1476" s="17">
        <v>2022</v>
      </c>
      <c r="CT1476" s="17">
        <v>2022</v>
      </c>
      <c r="CU1476" s="17">
        <v>2022</v>
      </c>
      <c r="CV1476" s="17">
        <v>2022</v>
      </c>
      <c r="CW1476" s="17">
        <v>2022</v>
      </c>
      <c r="CX1476" s="17">
        <v>2022</v>
      </c>
      <c r="CY1476" s="17">
        <v>2022</v>
      </c>
      <c r="CZ1476" s="17">
        <v>2022</v>
      </c>
      <c r="DA1476" s="17">
        <f t="shared" ref="DA1476:DN1476" si="1454">+DA$5</f>
        <v>2022</v>
      </c>
      <c r="DB1476" s="16">
        <v>2023</v>
      </c>
      <c r="DC1476" s="16">
        <v>2023</v>
      </c>
      <c r="DD1476" s="16">
        <v>2023</v>
      </c>
      <c r="DE1476" s="16">
        <v>2023</v>
      </c>
      <c r="DF1476" s="16">
        <v>2023</v>
      </c>
      <c r="DG1476" s="16">
        <v>2023</v>
      </c>
      <c r="DH1476" s="16">
        <v>2023</v>
      </c>
      <c r="DI1476" s="16">
        <v>2023</v>
      </c>
      <c r="DJ1476" s="16">
        <v>2023</v>
      </c>
      <c r="DK1476" s="16">
        <v>2023</v>
      </c>
      <c r="DL1476" s="16">
        <v>2023</v>
      </c>
      <c r="DM1476" s="16">
        <v>2023</v>
      </c>
      <c r="DN1476" s="19">
        <f t="shared" si="1454"/>
        <v>2023</v>
      </c>
      <c r="DO1476" s="16">
        <v>2023</v>
      </c>
      <c r="DP1476" s="16">
        <v>2024</v>
      </c>
      <c r="DQ1476" s="16">
        <v>2024</v>
      </c>
      <c r="DR1476" s="16">
        <v>2024</v>
      </c>
      <c r="DS1476" s="16">
        <v>2024</v>
      </c>
      <c r="DT1476" s="16">
        <v>2024</v>
      </c>
      <c r="DU1476" s="16">
        <v>2024</v>
      </c>
      <c r="DV1476" s="20">
        <f>+DV$5</f>
        <v>2024</v>
      </c>
      <c r="DW1476" s="21">
        <f>+DW$5</f>
        <v>2024</v>
      </c>
      <c r="DX1476" s="22">
        <f>+DX$5</f>
        <v>2024</v>
      </c>
      <c r="DZ1476" s="16">
        <f>+DZ$5</f>
        <v>2025</v>
      </c>
      <c r="EC1476" s="16">
        <f>+EC$5</f>
        <v>2026</v>
      </c>
      <c r="EF1476" s="16">
        <f>+EF$5</f>
        <v>2027</v>
      </c>
      <c r="EI1476" s="16">
        <f>+EI$5</f>
        <v>2028</v>
      </c>
      <c r="EL1476" s="16">
        <f>+EL$5</f>
        <v>2029</v>
      </c>
      <c r="EO1476" s="16">
        <f>+EO$5</f>
        <v>2030</v>
      </c>
    </row>
    <row r="1477" spans="1:145" ht="15.5" x14ac:dyDescent="0.35">
      <c r="A1477" s="12" t="s">
        <v>1</v>
      </c>
      <c r="B1477" s="109" t="s">
        <v>1</v>
      </c>
      <c r="C1477" s="109" t="s">
        <v>1</v>
      </c>
      <c r="D1477" s="109" t="s">
        <v>1</v>
      </c>
      <c r="E1477" s="109" t="s">
        <v>1</v>
      </c>
      <c r="F1477" s="109" t="s">
        <v>1</v>
      </c>
      <c r="G1477" s="109" t="s">
        <v>1</v>
      </c>
      <c r="H1477" s="12" t="s">
        <v>1</v>
      </c>
      <c r="I1477" s="12" t="s">
        <v>1</v>
      </c>
      <c r="J1477" s="12" t="s">
        <v>1</v>
      </c>
      <c r="K1477" s="12" t="s">
        <v>1</v>
      </c>
      <c r="L1477" s="12" t="s">
        <v>1</v>
      </c>
      <c r="M1477" s="12" t="s">
        <v>1</v>
      </c>
      <c r="N1477" s="12" t="s">
        <v>1</v>
      </c>
      <c r="O1477" s="12" t="s">
        <v>1</v>
      </c>
      <c r="P1477" s="12" t="s">
        <v>1</v>
      </c>
      <c r="Q1477" s="12" t="str">
        <f>+Q$6</f>
        <v>-</v>
      </c>
      <c r="R1477" s="12" t="str">
        <f>+R$6</f>
        <v>-</v>
      </c>
      <c r="S1477" s="12" t="str">
        <f>+S$6</f>
        <v>-</v>
      </c>
      <c r="T1477" s="12" t="str">
        <f>+T$6</f>
        <v>-</v>
      </c>
      <c r="U1477" s="12" t="s">
        <v>1</v>
      </c>
      <c r="V1477" s="12" t="s">
        <v>1</v>
      </c>
      <c r="W1477" s="12" t="s">
        <v>1</v>
      </c>
      <c r="X1477" s="13" t="s">
        <v>1</v>
      </c>
      <c r="Y1477" s="13" t="s">
        <v>1</v>
      </c>
      <c r="Z1477" s="12" t="s">
        <v>1</v>
      </c>
      <c r="AA1477" s="12" t="s">
        <v>1</v>
      </c>
      <c r="AB1477" s="12" t="s">
        <v>1</v>
      </c>
      <c r="AC1477" s="12" t="s">
        <v>1</v>
      </c>
      <c r="AD1477" s="12" t="s">
        <v>1</v>
      </c>
      <c r="AE1477" s="12" t="s">
        <v>1</v>
      </c>
      <c r="AF1477" s="12" t="s">
        <v>1</v>
      </c>
      <c r="AG1477" s="12" t="s">
        <v>1</v>
      </c>
      <c r="AH1477" s="12" t="s">
        <v>1</v>
      </c>
      <c r="AI1477" s="12" t="s">
        <v>1</v>
      </c>
      <c r="AJ1477" s="13" t="s">
        <v>1</v>
      </c>
      <c r="AK1477" s="13" t="s">
        <v>1</v>
      </c>
      <c r="AL1477" s="13" t="s">
        <v>1</v>
      </c>
      <c r="AM1477" s="13" t="s">
        <v>1</v>
      </c>
      <c r="AN1477" s="13" t="s">
        <v>1</v>
      </c>
      <c r="AO1477" s="13" t="s">
        <v>1</v>
      </c>
      <c r="AP1477" s="13" t="s">
        <v>1</v>
      </c>
      <c r="AQ1477" s="13" t="s">
        <v>1</v>
      </c>
      <c r="AR1477" s="13" t="s">
        <v>1</v>
      </c>
      <c r="AS1477" s="13" t="s">
        <v>1</v>
      </c>
      <c r="AT1477" s="13" t="s">
        <v>1</v>
      </c>
      <c r="AU1477" s="13" t="s">
        <v>1</v>
      </c>
      <c r="AV1477" s="13" t="s">
        <v>1</v>
      </c>
      <c r="AW1477" s="13" t="s">
        <v>1</v>
      </c>
      <c r="AX1477" s="13" t="s">
        <v>1</v>
      </c>
      <c r="AY1477" s="13"/>
      <c r="AZ1477" s="13" t="s">
        <v>1</v>
      </c>
      <c r="BA1477" s="13" t="s">
        <v>1</v>
      </c>
      <c r="BB1477" s="13" t="s">
        <v>1</v>
      </c>
      <c r="BC1477" s="13" t="s">
        <v>1</v>
      </c>
      <c r="BD1477" s="13" t="s">
        <v>1</v>
      </c>
      <c r="BE1477" s="13" t="s">
        <v>1</v>
      </c>
      <c r="BF1477" s="13" t="s">
        <v>1</v>
      </c>
      <c r="BG1477" s="13" t="s">
        <v>1</v>
      </c>
      <c r="BH1477" s="13" t="s">
        <v>1</v>
      </c>
      <c r="BI1477" s="13" t="s">
        <v>1</v>
      </c>
      <c r="BJ1477" s="13" t="s">
        <v>1</v>
      </c>
      <c r="BK1477" s="13" t="s">
        <v>1</v>
      </c>
      <c r="BL1477" s="13" t="s">
        <v>1</v>
      </c>
      <c r="BM1477" s="13" t="s">
        <v>1</v>
      </c>
      <c r="BN1477" s="13" t="s">
        <v>1</v>
      </c>
      <c r="BO1477" s="13" t="s">
        <v>1</v>
      </c>
      <c r="BP1477" s="13" t="s">
        <v>1</v>
      </c>
      <c r="BQ1477" s="13" t="s">
        <v>1</v>
      </c>
      <c r="BR1477" s="13" t="s">
        <v>1</v>
      </c>
      <c r="BS1477" s="13" t="s">
        <v>1</v>
      </c>
      <c r="BT1477" s="13" t="s">
        <v>1</v>
      </c>
      <c r="BU1477" s="13" t="s">
        <v>1</v>
      </c>
      <c r="BV1477" s="13" t="s">
        <v>1</v>
      </c>
      <c r="BW1477" s="13" t="s">
        <v>1</v>
      </c>
      <c r="BX1477" s="13" t="s">
        <v>1</v>
      </c>
      <c r="BY1477" s="13" t="s">
        <v>1</v>
      </c>
      <c r="BZ1477" s="12" t="s">
        <v>1</v>
      </c>
      <c r="CA1477" s="13" t="s">
        <v>1</v>
      </c>
      <c r="CB1477" s="13" t="s">
        <v>1</v>
      </c>
      <c r="CC1477" s="13" t="s">
        <v>1</v>
      </c>
      <c r="CD1477" s="13" t="s">
        <v>1</v>
      </c>
      <c r="CE1477" s="13" t="s">
        <v>1</v>
      </c>
      <c r="CF1477" s="13" t="s">
        <v>1</v>
      </c>
      <c r="CG1477" s="13" t="s">
        <v>1</v>
      </c>
      <c r="CH1477" s="13" t="s">
        <v>1</v>
      </c>
      <c r="CI1477" s="13" t="s">
        <v>1</v>
      </c>
      <c r="CJ1477" s="12" t="s">
        <v>1</v>
      </c>
      <c r="CK1477" s="12" t="s">
        <v>1</v>
      </c>
      <c r="CL1477" s="13" t="s">
        <v>1</v>
      </c>
      <c r="CM1477" s="13" t="s">
        <v>1</v>
      </c>
      <c r="CN1477" s="13" t="s">
        <v>1</v>
      </c>
      <c r="CO1477" s="13" t="s">
        <v>1</v>
      </c>
      <c r="CP1477" s="13" t="s">
        <v>1</v>
      </c>
      <c r="CQ1477" s="13" t="s">
        <v>1</v>
      </c>
      <c r="CR1477" s="13" t="s">
        <v>1</v>
      </c>
      <c r="CS1477" s="13" t="s">
        <v>1</v>
      </c>
      <c r="CT1477" s="13" t="s">
        <v>1</v>
      </c>
      <c r="CU1477" s="13" t="s">
        <v>1</v>
      </c>
      <c r="CV1477" s="13" t="s">
        <v>1</v>
      </c>
      <c r="CW1477" s="13" t="s">
        <v>1</v>
      </c>
      <c r="CX1477" s="13" t="s">
        <v>1</v>
      </c>
      <c r="CY1477" s="13" t="s">
        <v>1</v>
      </c>
      <c r="CZ1477" s="13" t="s">
        <v>1</v>
      </c>
      <c r="DA1477" s="13" t="s">
        <v>1</v>
      </c>
      <c r="DB1477" s="12" t="s">
        <v>1</v>
      </c>
      <c r="DC1477" s="12" t="s">
        <v>1</v>
      </c>
      <c r="DD1477" s="12" t="s">
        <v>1</v>
      </c>
      <c r="DE1477" s="12" t="s">
        <v>1</v>
      </c>
      <c r="DF1477" s="12" t="s">
        <v>1</v>
      </c>
      <c r="DG1477" s="12" t="s">
        <v>1</v>
      </c>
      <c r="DH1477" s="12" t="s">
        <v>1</v>
      </c>
      <c r="DI1477" s="12" t="s">
        <v>1</v>
      </c>
      <c r="DJ1477" s="12" t="s">
        <v>1</v>
      </c>
      <c r="DK1477" s="12" t="s">
        <v>1</v>
      </c>
      <c r="DL1477" s="12" t="s">
        <v>1</v>
      </c>
      <c r="DM1477" s="12" t="s">
        <v>1</v>
      </c>
      <c r="DN1477" s="23" t="s">
        <v>1</v>
      </c>
      <c r="DO1477" s="12" t="s">
        <v>1</v>
      </c>
      <c r="DP1477" s="12" t="s">
        <v>1</v>
      </c>
      <c r="DQ1477" s="12" t="s">
        <v>1</v>
      </c>
      <c r="DR1477" s="12" t="s">
        <v>1</v>
      </c>
      <c r="DS1477" s="12" t="s">
        <v>1</v>
      </c>
      <c r="DT1477" s="12" t="s">
        <v>1</v>
      </c>
      <c r="DU1477" s="12" t="s">
        <v>1</v>
      </c>
      <c r="DV1477" s="24" t="s">
        <v>1</v>
      </c>
      <c r="DW1477" s="25" t="s">
        <v>1</v>
      </c>
      <c r="DX1477" s="26" t="s">
        <v>1</v>
      </c>
      <c r="DZ1477" s="12" t="s">
        <v>1</v>
      </c>
      <c r="EC1477" s="12" t="s">
        <v>1</v>
      </c>
      <c r="EF1477" s="12" t="s">
        <v>1</v>
      </c>
      <c r="EI1477" s="12" t="s">
        <v>1</v>
      </c>
      <c r="EL1477" s="12" t="s">
        <v>1</v>
      </c>
      <c r="EO1477" s="12" t="s">
        <v>1</v>
      </c>
    </row>
    <row r="1478" spans="1:145" ht="15.5" x14ac:dyDescent="0.35">
      <c r="A1478" s="27"/>
      <c r="B1478" s="63"/>
      <c r="C1478" s="63"/>
      <c r="D1478" s="63"/>
      <c r="E1478" s="63"/>
      <c r="F1478" s="63"/>
      <c r="G1478" s="63"/>
      <c r="H1478" s="27"/>
      <c r="I1478" s="27"/>
      <c r="J1478" s="27"/>
      <c r="K1478" s="14"/>
      <c r="L1478" s="14"/>
      <c r="M1478" s="14"/>
      <c r="N1478" s="14"/>
      <c r="O1478" s="28"/>
      <c r="P1478" s="28"/>
      <c r="Q1478" s="28"/>
      <c r="R1478" s="28"/>
      <c r="S1478" s="28"/>
      <c r="T1478" s="28"/>
      <c r="U1478" s="28" t="str">
        <f>+U$7</f>
        <v/>
      </c>
      <c r="V1478" s="14"/>
      <c r="W1478" s="14"/>
      <c r="X1478" s="30"/>
      <c r="Y1478" s="30"/>
      <c r="Z1478" s="14"/>
      <c r="AA1478" s="14"/>
      <c r="AB1478" s="14" t="s">
        <v>12</v>
      </c>
      <c r="AC1478" s="14" t="s">
        <v>13</v>
      </c>
      <c r="AD1478" s="14" t="str">
        <f>+$AD$7</f>
        <v>Maj old</v>
      </c>
      <c r="AE1478" s="14"/>
      <c r="AF1478" s="14" t="s">
        <v>12</v>
      </c>
      <c r="AG1478" s="14" t="s">
        <v>13</v>
      </c>
      <c r="AH1478" s="14" t="s">
        <v>15</v>
      </c>
      <c r="AI1478" s="14" t="s">
        <v>16</v>
      </c>
      <c r="AJ1478" s="30"/>
      <c r="AK1478" s="30" t="s">
        <v>12</v>
      </c>
      <c r="AL1478" s="30" t="s">
        <v>13</v>
      </c>
      <c r="AM1478" s="30" t="s">
        <v>15</v>
      </c>
      <c r="AN1478" s="30" t="s">
        <v>17</v>
      </c>
      <c r="AO1478" s="30" t="str">
        <f>+AO$7</f>
        <v>Estim.</v>
      </c>
      <c r="AP1478" s="30" t="s">
        <v>12</v>
      </c>
      <c r="AQ1478" s="30" t="s">
        <v>13</v>
      </c>
      <c r="AR1478" s="30" t="s">
        <v>15</v>
      </c>
      <c r="AS1478" s="30" t="str">
        <f>+AS$7</f>
        <v>Estim.</v>
      </c>
      <c r="AT1478" s="30" t="s">
        <v>12</v>
      </c>
      <c r="AU1478" s="30" t="s">
        <v>13</v>
      </c>
      <c r="AV1478" s="30" t="s">
        <v>19</v>
      </c>
      <c r="AW1478" s="30" t="s">
        <v>20</v>
      </c>
      <c r="AX1478" s="30" t="str">
        <f>+AX$7</f>
        <v>Estim</v>
      </c>
      <c r="AY1478" s="30"/>
      <c r="AZ1478" s="30" t="s">
        <v>12</v>
      </c>
      <c r="BA1478" s="30" t="s">
        <v>22</v>
      </c>
      <c r="BB1478" s="30" t="s">
        <v>23</v>
      </c>
      <c r="BC1478" s="30" t="s">
        <v>24</v>
      </c>
      <c r="BD1478" s="30" t="s">
        <v>25</v>
      </c>
      <c r="BE1478" s="30" t="s">
        <v>26</v>
      </c>
      <c r="BF1478" s="30" t="str">
        <f>+BF$7</f>
        <v>Estim</v>
      </c>
      <c r="BG1478" s="30" t="s">
        <v>12</v>
      </c>
      <c r="BH1478" s="30" t="s">
        <v>27</v>
      </c>
      <c r="BI1478" s="30" t="s">
        <v>23</v>
      </c>
      <c r="BJ1478" s="30" t="s">
        <v>26</v>
      </c>
      <c r="BK1478" s="30" t="s">
        <v>28</v>
      </c>
      <c r="BL1478" s="30" t="s">
        <v>29</v>
      </c>
      <c r="BM1478" s="30" t="s">
        <v>30</v>
      </c>
      <c r="BN1478" s="30" t="s">
        <v>31</v>
      </c>
      <c r="BO1478" s="30" t="str">
        <f>+BO$7</f>
        <v>Estim</v>
      </c>
      <c r="BP1478" s="30" t="s">
        <v>12</v>
      </c>
      <c r="BQ1478" s="30" t="s">
        <v>12</v>
      </c>
      <c r="BR1478" s="30" t="s">
        <v>27</v>
      </c>
      <c r="BS1478" s="30" t="s">
        <v>29</v>
      </c>
      <c r="BT1478" s="30" t="s">
        <v>23</v>
      </c>
      <c r="BU1478" s="30" t="s">
        <v>29</v>
      </c>
      <c r="BV1478" s="30" t="s">
        <v>31</v>
      </c>
      <c r="BW1478" s="30" t="s">
        <v>32</v>
      </c>
      <c r="BX1478" s="30" t="s">
        <v>32</v>
      </c>
      <c r="BY1478" s="30" t="s">
        <v>32</v>
      </c>
      <c r="BZ1478" s="14" t="s">
        <v>33</v>
      </c>
      <c r="CA1478" s="30" t="str">
        <f>+CA$7</f>
        <v>Estim</v>
      </c>
      <c r="CB1478" s="30" t="s">
        <v>12</v>
      </c>
      <c r="CC1478" s="30" t="s">
        <v>12</v>
      </c>
      <c r="CD1478" s="30" t="s">
        <v>12</v>
      </c>
      <c r="CE1478" s="30" t="s">
        <v>12</v>
      </c>
      <c r="CF1478" s="30" t="s">
        <v>12</v>
      </c>
      <c r="CG1478" s="30" t="s">
        <v>12</v>
      </c>
      <c r="CH1478" s="30" t="s">
        <v>34</v>
      </c>
      <c r="CI1478" s="30" t="s">
        <v>34</v>
      </c>
      <c r="CJ1478" s="14" t="s">
        <v>25</v>
      </c>
      <c r="CK1478" s="14" t="s">
        <v>25</v>
      </c>
      <c r="CL1478" s="30" t="str">
        <f>+CL$7</f>
        <v>Estim.</v>
      </c>
      <c r="CM1478" s="30" t="s">
        <v>12</v>
      </c>
      <c r="CN1478" s="30" t="s">
        <v>36</v>
      </c>
      <c r="CO1478" s="30" t="s">
        <v>36</v>
      </c>
      <c r="CP1478" s="30" t="s">
        <v>101</v>
      </c>
      <c r="CQ1478" s="30" t="s">
        <v>36</v>
      </c>
      <c r="CR1478" s="30" t="s">
        <v>102</v>
      </c>
      <c r="CS1478" s="30" t="s">
        <v>103</v>
      </c>
      <c r="CT1478" s="30" t="s">
        <v>104</v>
      </c>
      <c r="CU1478" s="30" t="s">
        <v>105</v>
      </c>
      <c r="CV1478" s="30" t="s">
        <v>37</v>
      </c>
      <c r="CW1478" s="30" t="s">
        <v>37</v>
      </c>
      <c r="CX1478" s="30" t="s">
        <v>38</v>
      </c>
      <c r="CY1478" s="30" t="s">
        <v>38</v>
      </c>
      <c r="CZ1478" s="30" t="s">
        <v>37</v>
      </c>
      <c r="DA1478" s="30" t="str">
        <f t="shared" ref="DA1478:DN1478" si="1455">+DA$7</f>
        <v>Estim.</v>
      </c>
      <c r="DB1478" s="14" t="s">
        <v>39</v>
      </c>
      <c r="DC1478" s="14" t="s">
        <v>40</v>
      </c>
      <c r="DD1478" s="14" t="s">
        <v>41</v>
      </c>
      <c r="DE1478" s="14" t="s">
        <v>42</v>
      </c>
      <c r="DF1478" s="14" t="s">
        <v>43</v>
      </c>
      <c r="DG1478" s="14" t="s">
        <v>44</v>
      </c>
      <c r="DH1478" s="14" t="s">
        <v>45</v>
      </c>
      <c r="DI1478" s="14" t="s">
        <v>46</v>
      </c>
      <c r="DJ1478" s="14" t="s">
        <v>47</v>
      </c>
      <c r="DK1478" s="14" t="s">
        <v>45</v>
      </c>
      <c r="DL1478" s="14" t="s">
        <v>46</v>
      </c>
      <c r="DM1478" s="14" t="s">
        <v>47</v>
      </c>
      <c r="DN1478" s="34" t="str">
        <f t="shared" si="1455"/>
        <v>Estim.</v>
      </c>
      <c r="DO1478" s="14" t="s">
        <v>47</v>
      </c>
      <c r="DP1478" s="14" t="s">
        <v>12</v>
      </c>
      <c r="DQ1478" s="14" t="s">
        <v>12</v>
      </c>
      <c r="DR1478" s="14" t="s">
        <v>12</v>
      </c>
      <c r="DS1478" s="14" t="s">
        <v>23</v>
      </c>
      <c r="DT1478" s="14" t="s">
        <v>23</v>
      </c>
      <c r="DU1478" s="14" t="s">
        <v>23</v>
      </c>
      <c r="DV1478" s="121" t="str">
        <f>+DV$7</f>
        <v>MAJ nov</v>
      </c>
      <c r="DW1478" s="122" t="str">
        <f>+DW$7</f>
        <v>MAJ nov</v>
      </c>
      <c r="DX1478" s="123" t="str">
        <f>+DX$7</f>
        <v>Prév.Rév.</v>
      </c>
      <c r="DZ1478" s="14" t="str">
        <f>+DZ$7</f>
        <v>Prév.</v>
      </c>
      <c r="EC1478" s="14" t="str">
        <f>+EC$7</f>
        <v>Prév.</v>
      </c>
      <c r="EF1478" s="14" t="str">
        <f>+EF$7</f>
        <v>Prév.</v>
      </c>
      <c r="EI1478" s="14" t="str">
        <f>+EI$7</f>
        <v>Prév.</v>
      </c>
      <c r="EL1478" s="14" t="str">
        <f>+EL$7</f>
        <v>Prév.</v>
      </c>
      <c r="EO1478" s="14" t="str">
        <f>+EO$7</f>
        <v>Prév.</v>
      </c>
    </row>
    <row r="1479" spans="1:145" ht="15.5" x14ac:dyDescent="0.35">
      <c r="A1479" s="27"/>
      <c r="B1479" s="63"/>
      <c r="C1479" s="63"/>
      <c r="D1479" s="63"/>
      <c r="E1479" s="273"/>
      <c r="F1479" s="273"/>
      <c r="G1479" s="273"/>
      <c r="I1479" s="273"/>
      <c r="L1479" s="63"/>
      <c r="N1479" s="63"/>
      <c r="O1479" s="63"/>
      <c r="P1479" s="63"/>
      <c r="Q1479" s="63"/>
      <c r="Y1479" s="273" t="s">
        <v>397</v>
      </c>
    </row>
    <row r="1480" spans="1:145" ht="15.5" x14ac:dyDescent="0.35">
      <c r="A1480" s="27"/>
      <c r="B1480" s="27"/>
      <c r="C1480" s="27"/>
      <c r="D1480" s="27"/>
      <c r="E1480" s="27"/>
      <c r="F1480" s="57"/>
      <c r="G1480" s="57"/>
      <c r="H1480" s="57"/>
      <c r="I1480" s="57"/>
      <c r="J1480" s="57"/>
      <c r="K1480" s="57"/>
      <c r="L1480" s="57"/>
      <c r="M1480" s="57"/>
      <c r="N1480" s="57"/>
      <c r="O1480" s="57"/>
      <c r="P1480" s="57"/>
      <c r="Q1480" s="57"/>
      <c r="R1480" s="57"/>
    </row>
    <row r="1481" spans="1:145" ht="15.5" x14ac:dyDescent="0.35">
      <c r="A1481" s="56" t="s">
        <v>498</v>
      </c>
      <c r="B1481" s="57">
        <f>SUM(B1482:B1487)</f>
        <v>903.30099999999993</v>
      </c>
      <c r="C1481" s="57">
        <f t="shared" ref="C1481:AY1481" si="1456">SUM(C1482:C1487)</f>
        <v>894.8537</v>
      </c>
      <c r="D1481" s="57">
        <f t="shared" si="1456"/>
        <v>906.78099999999995</v>
      </c>
      <c r="E1481" s="57">
        <f t="shared" si="1456"/>
        <v>941.46050000000002</v>
      </c>
      <c r="F1481" s="57">
        <f t="shared" si="1456"/>
        <v>974.56460000000004</v>
      </c>
      <c r="G1481" s="57">
        <f t="shared" si="1456"/>
        <v>955.46199999999988</v>
      </c>
      <c r="H1481" s="57">
        <f t="shared" si="1456"/>
        <v>893.73860000000002</v>
      </c>
      <c r="I1481" s="57">
        <f t="shared" si="1456"/>
        <v>948.30100000000004</v>
      </c>
      <c r="J1481" s="57">
        <f t="shared" si="1456"/>
        <v>952.81099999999992</v>
      </c>
      <c r="K1481" s="57">
        <f t="shared" si="1456"/>
        <v>1003.048</v>
      </c>
      <c r="L1481" s="57">
        <f t="shared" si="1456"/>
        <v>1291.7180000000001</v>
      </c>
      <c r="M1481" s="57">
        <f t="shared" si="1456"/>
        <v>1574.4063926649999</v>
      </c>
      <c r="N1481" s="57">
        <f t="shared" si="1456"/>
        <v>1421.46</v>
      </c>
      <c r="O1481" s="57">
        <f t="shared" si="1456"/>
        <v>1528.3065999999999</v>
      </c>
      <c r="P1481" s="57">
        <f t="shared" si="1456"/>
        <v>1771.7992490000001</v>
      </c>
      <c r="Q1481" s="57">
        <f t="shared" si="1456"/>
        <v>1978.625483</v>
      </c>
      <c r="R1481" s="57">
        <f t="shared" si="1456"/>
        <v>1864.2631730000001</v>
      </c>
      <c r="S1481" s="57">
        <f t="shared" si="1456"/>
        <v>1980.3871570000001</v>
      </c>
      <c r="T1481" s="57">
        <f t="shared" si="1456"/>
        <v>2377.9149999999995</v>
      </c>
      <c r="U1481" s="57">
        <f t="shared" si="1456"/>
        <v>2866.5730000000003</v>
      </c>
      <c r="V1481" s="57">
        <f t="shared" si="1456"/>
        <v>3302.0486818989998</v>
      </c>
      <c r="W1481" s="57">
        <f t="shared" si="1456"/>
        <v>3793.7946601683598</v>
      </c>
      <c r="X1481" s="58">
        <f t="shared" si="1456"/>
        <v>3625.411075929333</v>
      </c>
      <c r="Y1481" s="58">
        <f t="shared" si="1456"/>
        <v>4214.058</v>
      </c>
      <c r="Z1481" s="57">
        <f t="shared" si="1456"/>
        <v>4771.6170000000002</v>
      </c>
      <c r="AA1481" s="57">
        <f t="shared" si="1456"/>
        <v>5697.8362000000006</v>
      </c>
      <c r="AB1481" s="57">
        <f t="shared" si="1456"/>
        <v>5578.4230470000002</v>
      </c>
      <c r="AC1481" s="57">
        <f t="shared" si="1456"/>
        <v>5606.270047</v>
      </c>
      <c r="AD1481" s="57">
        <f t="shared" si="1456"/>
        <v>5644.5330810000005</v>
      </c>
      <c r="AE1481" s="57">
        <f t="shared" si="1456"/>
        <v>6250.1319999999996</v>
      </c>
      <c r="AF1481" s="57">
        <f t="shared" si="1456"/>
        <v>6075.0202200000003</v>
      </c>
      <c r="AG1481" s="57">
        <f t="shared" si="1456"/>
        <v>6033.3192000000008</v>
      </c>
      <c r="AH1481" s="57">
        <f t="shared" si="1456"/>
        <v>5913.1385900000014</v>
      </c>
      <c r="AI1481" s="57">
        <f t="shared" si="1456"/>
        <v>6040.9385900000007</v>
      </c>
      <c r="AJ1481" s="58">
        <f t="shared" si="1456"/>
        <v>7127.3897566508904</v>
      </c>
      <c r="AK1481" s="58">
        <f t="shared" si="1456"/>
        <v>5954.4174999999987</v>
      </c>
      <c r="AL1481" s="58">
        <f t="shared" si="1456"/>
        <v>5928.2459999999992</v>
      </c>
      <c r="AM1481" s="58">
        <f t="shared" si="1456"/>
        <v>5834.3709999999992</v>
      </c>
      <c r="AN1481" s="58">
        <f t="shared" si="1456"/>
        <v>5834.3709999999992</v>
      </c>
      <c r="AO1481" s="58">
        <f t="shared" si="1456"/>
        <v>6547.2456324584191</v>
      </c>
      <c r="AP1481" s="58">
        <f t="shared" si="1456"/>
        <v>5936.2672727465188</v>
      </c>
      <c r="AQ1481" s="58">
        <f t="shared" si="1456"/>
        <v>5937.0931914483699</v>
      </c>
      <c r="AR1481" s="58">
        <f t="shared" si="1456"/>
        <v>5725.8119781977675</v>
      </c>
      <c r="AS1481" s="58">
        <f t="shared" si="1456"/>
        <v>6222.1456005939372</v>
      </c>
      <c r="AT1481" s="58">
        <f t="shared" si="1456"/>
        <v>5599.0913521824359</v>
      </c>
      <c r="AU1481" s="58">
        <f t="shared" si="1456"/>
        <v>5527.6842389876474</v>
      </c>
      <c r="AV1481" s="58">
        <f t="shared" si="1456"/>
        <v>5281.4614122805306</v>
      </c>
      <c r="AW1481" s="58">
        <f t="shared" si="1456"/>
        <v>5380.3247845729638</v>
      </c>
      <c r="AX1481" s="58">
        <f t="shared" si="1456"/>
        <v>6017.5433660131994</v>
      </c>
      <c r="AY1481" s="58">
        <f t="shared" si="1456"/>
        <v>0</v>
      </c>
      <c r="AZ1481" s="58">
        <v>5719.2941647257721</v>
      </c>
      <c r="BA1481" s="58">
        <v>5748.4144669691095</v>
      </c>
      <c r="BB1481" s="58">
        <v>5660.2279191928237</v>
      </c>
      <c r="BC1481" s="58">
        <v>5660.174119192824</v>
      </c>
      <c r="BD1481" s="58">
        <v>5757.1160719148011</v>
      </c>
      <c r="BE1481" s="58">
        <v>5757.1160719148011</v>
      </c>
      <c r="BF1481" s="58">
        <f>SUM(BF1482:BF1487)</f>
        <v>5840.1373391446996</v>
      </c>
      <c r="BG1481" s="58">
        <v>6215.2394203069562</v>
      </c>
      <c r="BH1481" s="58">
        <v>6215.1445879904968</v>
      </c>
      <c r="BI1481" s="58">
        <v>6005.1938411572455</v>
      </c>
      <c r="BJ1481" s="58">
        <v>5989.8827797205304</v>
      </c>
      <c r="BK1481" s="58">
        <v>5804.3805671463797</v>
      </c>
      <c r="BL1481" s="58">
        <v>5781.9610637280712</v>
      </c>
      <c r="BM1481" s="58">
        <v>5862.4693382213791</v>
      </c>
      <c r="BN1481" s="58">
        <v>5842.652295803071</v>
      </c>
      <c r="BO1481" s="58">
        <f>SUM(BO1482:BO1487)</f>
        <v>6287.4856984044072</v>
      </c>
      <c r="BP1481" s="58">
        <v>6505.806437184061</v>
      </c>
      <c r="BQ1481" s="58">
        <v>6747.2951494864737</v>
      </c>
      <c r="BR1481" s="58">
        <v>6720.9483081795352</v>
      </c>
      <c r="BS1481" s="58">
        <v>6750.7808314595368</v>
      </c>
      <c r="BT1481" s="58">
        <v>5752.1725098831103</v>
      </c>
      <c r="BU1481" s="58">
        <v>5742.1665711363858</v>
      </c>
      <c r="BV1481" s="58">
        <v>5696.6614335119648</v>
      </c>
      <c r="BW1481" s="58">
        <v>6096.6306484465977</v>
      </c>
      <c r="BX1481" s="58">
        <v>6096.7001784465974</v>
      </c>
      <c r="BY1481" s="58">
        <v>6057.7290205818799</v>
      </c>
      <c r="BZ1481" s="57">
        <v>6117.2007698513262</v>
      </c>
      <c r="CA1481" s="58">
        <f>SUM(CA1482:CA1487)</f>
        <v>6369.1027631775105</v>
      </c>
      <c r="CB1481" s="58">
        <v>6262.0193406627177</v>
      </c>
      <c r="CC1481" s="58">
        <v>6216.4673447267169</v>
      </c>
      <c r="CD1481" s="58">
        <v>6326.1149542103467</v>
      </c>
      <c r="CE1481" s="58">
        <v>6331.4324673879273</v>
      </c>
      <c r="CF1481" s="58">
        <v>6321.4886125879275</v>
      </c>
      <c r="CG1481" s="58">
        <v>6314.2018863334015</v>
      </c>
      <c r="CH1481" s="58">
        <v>6236.2286063105894</v>
      </c>
      <c r="CI1481" s="58">
        <v>6225.9011526105896</v>
      </c>
      <c r="CJ1481" s="57">
        <v>6397.5698247055343</v>
      </c>
      <c r="CK1481" s="57">
        <v>6387.8241047222009</v>
      </c>
      <c r="CL1481" s="58">
        <f>SUM(CL1482:CL1487)</f>
        <v>6719.5767393470333</v>
      </c>
      <c r="CM1481" s="58">
        <v>6627.454416784467</v>
      </c>
      <c r="CN1481" s="58">
        <v>6612.3182825918384</v>
      </c>
      <c r="CO1481" s="58">
        <v>6621.1184987483057</v>
      </c>
      <c r="CP1481" s="58">
        <v>6631.7700304008849</v>
      </c>
      <c r="CQ1481" s="58">
        <v>6619.6273092366055</v>
      </c>
      <c r="CR1481" s="58">
        <v>6571.7827879187225</v>
      </c>
      <c r="CS1481" s="58">
        <v>7060.8977973464353</v>
      </c>
      <c r="CT1481" s="58">
        <v>6891.3200492465867</v>
      </c>
      <c r="CU1481" s="58">
        <v>6850.7011085357708</v>
      </c>
      <c r="CV1481" s="58">
        <v>7509.1564591206989</v>
      </c>
      <c r="CW1481" s="58">
        <v>7393.7083310729486</v>
      </c>
      <c r="CX1481" s="58">
        <v>7535.9134463693154</v>
      </c>
      <c r="CY1481" s="58">
        <v>7439.7448547517206</v>
      </c>
      <c r="CZ1481" s="58">
        <v>7305.0130716813874</v>
      </c>
      <c r="DA1481" s="58">
        <f t="shared" ref="DA1481" si="1457">SUM(DA1482:DA1487)</f>
        <v>8101.1815429781145</v>
      </c>
      <c r="DB1481" s="57">
        <v>7888.5979677009627</v>
      </c>
      <c r="DC1481" s="57">
        <v>7734.9525208339246</v>
      </c>
      <c r="DD1481" s="57">
        <v>7708.3147479978825</v>
      </c>
      <c r="DE1481" s="57">
        <v>7700.4440095132059</v>
      </c>
      <c r="DF1481" s="57">
        <v>7498.7294897798938</v>
      </c>
      <c r="DG1481" s="57">
        <v>7254.1292057264754</v>
      </c>
      <c r="DH1481" s="57">
        <v>7650.2766024570337</v>
      </c>
      <c r="DI1481" s="57">
        <v>7491.4895726049826</v>
      </c>
      <c r="DJ1481" s="57">
        <v>7202.7040059148776</v>
      </c>
      <c r="DK1481" s="57">
        <v>7699.6807139231478</v>
      </c>
      <c r="DL1481" s="57">
        <v>7499.823023762734</v>
      </c>
      <c r="DM1481" s="57">
        <v>7296.5255527749287</v>
      </c>
      <c r="DN1481" s="59">
        <f>SUM(DN1482:DN1487)</f>
        <v>8949.2173467220036</v>
      </c>
      <c r="DO1481" s="57">
        <v>7296.5255527749287</v>
      </c>
      <c r="DP1481" s="57">
        <v>8609.5429741531607</v>
      </c>
      <c r="DQ1481" s="57">
        <v>8613.3918650760097</v>
      </c>
      <c r="DR1481" s="57">
        <v>8615.4080166065978</v>
      </c>
      <c r="DS1481" s="57">
        <v>8917.5394594349855</v>
      </c>
      <c r="DT1481" s="57">
        <v>8871.1642843353857</v>
      </c>
      <c r="DU1481" s="57">
        <v>8758.578860429463</v>
      </c>
      <c r="DV1481" s="60">
        <f>SUM(DV1482:DV1487)</f>
        <v>8513.0124522506194</v>
      </c>
      <c r="DW1481" s="61">
        <f>SUM(DW1482:DW1487)</f>
        <v>8404.5916857013126</v>
      </c>
      <c r="DX1481" s="62">
        <f>SUM(DX1482:DX1487)</f>
        <v>8565.9306875375351</v>
      </c>
      <c r="DZ1481" s="57">
        <f>SUM(DZ1482:DZ1487)</f>
        <v>8389.0345646457499</v>
      </c>
      <c r="EC1481" s="57">
        <f>SUM(EC1482:EC1487)</f>
        <v>8677.3693394871243</v>
      </c>
      <c r="EF1481" s="57">
        <f>SUM(EF1482:EF1487)</f>
        <v>8664.1582409765088</v>
      </c>
      <c r="EI1481" s="57">
        <f>SUM(EI1482:EI1487)</f>
        <v>8830.3527125092169</v>
      </c>
      <c r="EL1481" s="57">
        <f>SUM(EL1482:EL1487)</f>
        <v>9004.5185566822329</v>
      </c>
      <c r="EO1481" s="57">
        <f>SUM(EO1482:EO1487)</f>
        <v>9184.4421857494744</v>
      </c>
    </row>
    <row r="1482" spans="1:145" ht="15.5" x14ac:dyDescent="0.35">
      <c r="A1482" s="56" t="s">
        <v>482</v>
      </c>
      <c r="B1482" s="57">
        <f>([2]CAMEROUN!C2014+[2]CAMEROUN!D2014)/2</f>
        <v>473.5</v>
      </c>
      <c r="C1482" s="57">
        <f>([2]CAMEROUN!D2014+[2]CAMEROUN!E2014)/2</f>
        <v>473.8</v>
      </c>
      <c r="D1482" s="57">
        <f>([2]CAMEROUN!E2014+[2]CAMEROUN!F2014)/2</f>
        <v>479.6</v>
      </c>
      <c r="E1482" s="57">
        <f>([2]CAMEROUN!F2014+[2]CAMEROUN!G2014)/2</f>
        <v>465.35</v>
      </c>
      <c r="F1482" s="57">
        <f>([2]CAMEROUN!G2014+[2]CAMEROUN!H2014)/2</f>
        <v>446.85</v>
      </c>
      <c r="G1482" s="57">
        <f>([2]CAMEROUN!H2014+[2]CAMEROUN!I2014)/2</f>
        <v>411.61500000000001</v>
      </c>
      <c r="H1482" s="57">
        <f>([2]CAMEROUN!I2014+[2]CAMEROUN!J2014)/2</f>
        <v>348.565</v>
      </c>
      <c r="I1482" s="57">
        <f>([2]CAMEROUN!J2014+[2]CAMEROUN!K2014)/2</f>
        <v>331.1</v>
      </c>
      <c r="J1482" s="57">
        <f>([2]CAMEROUN!K2014+[2]CAMEROUN!L2014)/2</f>
        <v>369.35</v>
      </c>
      <c r="K1482" s="57">
        <f>([2]CAMEROUN!L2014+[2]CAMEROUN!M2014)/2</f>
        <v>394.15</v>
      </c>
      <c r="L1482" s="57">
        <f>([2]CAMEROUN!M2014+[2]CAMEROUN!N2014)/2</f>
        <v>443.4</v>
      </c>
      <c r="M1482" s="57">
        <f>([2]CAMEROUN!N2014+[2]CAMEROUN!O2014)/2</f>
        <v>515.04999999999995</v>
      </c>
      <c r="N1482" s="57">
        <f>([2]CAMEROUN!O2014+[2]CAMEROUN!P2014)/2</f>
        <v>574.1</v>
      </c>
      <c r="O1482" s="57">
        <f>([2]CAMEROUN!P2014+[2]CAMEROUN!Q2014)/2</f>
        <v>627.45000000000005</v>
      </c>
      <c r="P1482" s="57">
        <f>[2]CAMEROUN!AH2014</f>
        <v>737.30000000000018</v>
      </c>
      <c r="Q1482" s="57">
        <f>[2]CAMEROUN!AI2014</f>
        <v>744.4</v>
      </c>
      <c r="R1482" s="57">
        <f>[2]CAMEROUN!AJ2014</f>
        <v>735</v>
      </c>
      <c r="S1482" s="57">
        <f>[2]CAMEROUN!AK2014</f>
        <v>796.80000000000007</v>
      </c>
      <c r="T1482" s="57">
        <f>[2]CAMEROUN!AL2014</f>
        <v>869.09999999999991</v>
      </c>
      <c r="U1482" s="57">
        <f>[2]CAMEROUN!AM2014</f>
        <v>996.7</v>
      </c>
      <c r="V1482" s="57">
        <f>[2]CAMEROUN!AN2014</f>
        <v>1123.229</v>
      </c>
      <c r="W1482" s="57">
        <f>[2]CAMEROUN!AO2014</f>
        <v>1325.1</v>
      </c>
      <c r="X1482" s="58">
        <f>[2]CAMEROUN!AP2014</f>
        <v>1297.4773333333333</v>
      </c>
      <c r="Y1482" s="58">
        <f>[2]CAMEROUN!AQ2014</f>
        <v>1578</v>
      </c>
      <c r="Z1482" s="57">
        <f>[2]CAMEROUN!AR2014</f>
        <v>1718.4059999999999</v>
      </c>
      <c r="AA1482" s="57">
        <f>[2]CAMEROUN!AS2014</f>
        <v>1757.0001999999999</v>
      </c>
      <c r="AB1482" s="57">
        <v>1965</v>
      </c>
      <c r="AC1482" s="57">
        <v>1965</v>
      </c>
      <c r="AD1482" s="57">
        <v>1819</v>
      </c>
      <c r="AE1482" s="57">
        <f>[2]CAMEROUN!AT2014</f>
        <v>2075.5</v>
      </c>
      <c r="AF1482" s="57">
        <v>2009.2</v>
      </c>
      <c r="AG1482" s="57">
        <v>2009.2</v>
      </c>
      <c r="AH1482" s="57">
        <v>1907.6587500000001</v>
      </c>
      <c r="AI1482" s="57">
        <v>2035.4587499999998</v>
      </c>
      <c r="AJ1482" s="58">
        <f>[2]CAMEROUN!AU2014</f>
        <v>2125.6999999999998</v>
      </c>
      <c r="AK1482" s="58">
        <v>2159.8999999999996</v>
      </c>
      <c r="AL1482" s="58">
        <v>2159.8999999999996</v>
      </c>
      <c r="AM1482" s="58">
        <v>2123.7000000000003</v>
      </c>
      <c r="AN1482" s="58">
        <v>2123.7000000000003</v>
      </c>
      <c r="AO1482" s="58">
        <f>[2]CAMEROUN!AV2014</f>
        <v>2257.6999999999998</v>
      </c>
      <c r="AP1482" s="58">
        <v>1981.2</v>
      </c>
      <c r="AQ1482" s="58">
        <v>1981.2</v>
      </c>
      <c r="AR1482" s="58">
        <v>1968.6666666666661</v>
      </c>
      <c r="AS1482" s="58">
        <f>[2]CAMEROUN!AZ2014</f>
        <v>2262</v>
      </c>
      <c r="AT1482" s="58">
        <v>2059.4</v>
      </c>
      <c r="AU1482" s="58">
        <v>2164.9</v>
      </c>
      <c r="AV1482" s="58">
        <v>2039.4887499999998</v>
      </c>
      <c r="AW1482" s="58">
        <v>2039.4887499999998</v>
      </c>
      <c r="AX1482" s="58">
        <f>[2]CAMEROUN!BE2014</f>
        <v>2299.7999999999997</v>
      </c>
      <c r="AY1482" s="58"/>
      <c r="AZ1482" s="58">
        <v>2195.3229999999999</v>
      </c>
      <c r="BA1482" s="58">
        <v>2233.0666000000001</v>
      </c>
      <c r="BB1482" s="58">
        <v>2162.616</v>
      </c>
      <c r="BC1482" s="58">
        <v>2162.5792000000001</v>
      </c>
      <c r="BD1482" s="58">
        <v>2302.739</v>
      </c>
      <c r="BE1482" s="58">
        <v>2302.739</v>
      </c>
      <c r="BF1482" s="58">
        <f>[2]CAMEROUN!BL2014</f>
        <v>2362.3000000000002</v>
      </c>
      <c r="BG1482" s="58">
        <v>2465.5</v>
      </c>
      <c r="BH1482" s="58">
        <v>2465.5</v>
      </c>
      <c r="BI1482" s="58">
        <v>2451</v>
      </c>
      <c r="BJ1482" s="58">
        <v>2451</v>
      </c>
      <c r="BK1482" s="58">
        <v>2332.5816789250002</v>
      </c>
      <c r="BL1482" s="58">
        <v>2332.5816789250002</v>
      </c>
      <c r="BM1482" s="58">
        <v>2412.4</v>
      </c>
      <c r="BN1482" s="58">
        <v>2412.4</v>
      </c>
      <c r="BO1482" s="58">
        <f>[2]CAMEROUN!BU2014</f>
        <v>2612.1999999999998</v>
      </c>
      <c r="BP1482" s="58">
        <v>2515.56</v>
      </c>
      <c r="BQ1482" s="58">
        <v>2728.746521393</v>
      </c>
      <c r="BR1482" s="58">
        <v>2728.746521393</v>
      </c>
      <c r="BS1482" s="58">
        <v>2728.746521393</v>
      </c>
      <c r="BT1482" s="58">
        <v>2241.5074</v>
      </c>
      <c r="BU1482" s="58">
        <v>2241.5074</v>
      </c>
      <c r="BV1482" s="58">
        <v>2205.3481780000002</v>
      </c>
      <c r="BW1482" s="58">
        <v>2312.7046853259999</v>
      </c>
      <c r="BX1482" s="58">
        <v>2312.7046853259999</v>
      </c>
      <c r="BY1482" s="58">
        <v>2312.7046853259999</v>
      </c>
      <c r="BZ1482" s="57">
        <v>2494.4380268259997</v>
      </c>
      <c r="CA1482" s="58">
        <f>[2]CAMEROUN!CG2014</f>
        <v>2614.7999999999997</v>
      </c>
      <c r="CB1482" s="58">
        <v>2453.6607408727004</v>
      </c>
      <c r="CC1482" s="58">
        <v>2405.5607408727001</v>
      </c>
      <c r="CD1482" s="58">
        <v>2387.7607408726999</v>
      </c>
      <c r="CE1482" s="58">
        <v>2490.542989</v>
      </c>
      <c r="CF1482" s="58">
        <v>2490.542989</v>
      </c>
      <c r="CG1482" s="58">
        <v>2490.542989</v>
      </c>
      <c r="CH1482" s="58">
        <v>2470.7512666666667</v>
      </c>
      <c r="CI1482" s="58">
        <v>2470.7512666666667</v>
      </c>
      <c r="CJ1482" s="57">
        <v>2485.4791285714286</v>
      </c>
      <c r="CK1482" s="57">
        <v>2485.4791285714286</v>
      </c>
      <c r="CL1482" s="58">
        <f>[2]CAMEROUN!CR2014</f>
        <v>2859.1</v>
      </c>
      <c r="CM1482" s="58">
        <v>2798.0617505242858</v>
      </c>
      <c r="CN1482" s="58">
        <v>2648.4264590100001</v>
      </c>
      <c r="CO1482" s="58">
        <v>2645.3837970099999</v>
      </c>
      <c r="CP1482" s="58">
        <v>2645.3732345579997</v>
      </c>
      <c r="CQ1482" s="58">
        <v>2645.3837970099999</v>
      </c>
      <c r="CR1482" s="58">
        <v>2645.4102031399998</v>
      </c>
      <c r="CS1482" s="58">
        <v>2998.3355200000001</v>
      </c>
      <c r="CT1482" s="58">
        <v>2998.3355200000001</v>
      </c>
      <c r="CU1482" s="58">
        <v>2998.3355200000001</v>
      </c>
      <c r="CV1482" s="58">
        <v>3122.6987119653331</v>
      </c>
      <c r="CW1482" s="58">
        <v>3122.6987119653331</v>
      </c>
      <c r="CX1482" s="58">
        <v>3136.3775786319998</v>
      </c>
      <c r="CY1482" s="58">
        <v>3136.3775786319998</v>
      </c>
      <c r="CZ1482" s="58">
        <v>3058.6685813182175</v>
      </c>
      <c r="DA1482" s="58">
        <f>[2]CAMEROUN!DD2014</f>
        <v>3237.5872070709993</v>
      </c>
      <c r="DB1482" s="57">
        <v>3320.4876546070827</v>
      </c>
      <c r="DC1482" s="57">
        <v>3191.3850000000002</v>
      </c>
      <c r="DD1482" s="57">
        <v>3191.3850000000002</v>
      </c>
      <c r="DE1482" s="57">
        <v>3291.8874539977896</v>
      </c>
      <c r="DF1482" s="57">
        <v>3191.3850000000002</v>
      </c>
      <c r="DG1482" s="57">
        <v>3041.3850000000002</v>
      </c>
      <c r="DH1482" s="57">
        <v>3285.3330246350288</v>
      </c>
      <c r="DI1482" s="57">
        <v>3191.3850000000002</v>
      </c>
      <c r="DJ1482" s="57">
        <v>3041.3850000000002</v>
      </c>
      <c r="DK1482" s="57">
        <v>3288.7268179783905</v>
      </c>
      <c r="DL1482" s="57">
        <v>3191.3850000000002</v>
      </c>
      <c r="DM1482" s="57">
        <v>3041.3850000000002</v>
      </c>
      <c r="DN1482" s="59">
        <f>[2]CAMEROUN!DQ2014</f>
        <v>4033.4</v>
      </c>
      <c r="DO1482" s="57">
        <v>3041.3850000000002</v>
      </c>
      <c r="DP1482" s="57">
        <v>3481.1771157281642</v>
      </c>
      <c r="DQ1482" s="57">
        <v>3481.1771157281642</v>
      </c>
      <c r="DR1482" s="57">
        <v>3481.1771157281642</v>
      </c>
      <c r="DS1482" s="57">
        <v>3481.1771157550761</v>
      </c>
      <c r="DT1482" s="57">
        <v>3481.1771157550761</v>
      </c>
      <c r="DU1482" s="57">
        <v>3536.0000157550762</v>
      </c>
      <c r="DV1482" s="60">
        <f>[2]CAMEROUN!EA2014</f>
        <v>3376.4000157550763</v>
      </c>
      <c r="DW1482" s="61">
        <f>[2]CAMEROUN!EB2014</f>
        <v>3298.0000157550762</v>
      </c>
      <c r="DX1482" s="62">
        <f>[2]CAMEROUN!EC2014</f>
        <v>3536.0000157550762</v>
      </c>
      <c r="DZ1482" s="57">
        <f>[2]CAMEROUN!EE2014</f>
        <v>3199.5473948626372</v>
      </c>
      <c r="EC1482" s="57">
        <f>[2]CAMEROUN!EH2014</f>
        <v>3318.0289377380991</v>
      </c>
      <c r="EF1482" s="57">
        <f>[2]CAMEROUN!EK2014</f>
        <v>3348.5150706460408</v>
      </c>
      <c r="EI1482" s="57">
        <f>[2]CAMEROUN!EN2014</f>
        <v>3412.9502221129296</v>
      </c>
      <c r="EL1482" s="57">
        <f>[2]CAMEROUN!EQ2014</f>
        <v>3485.8360514728884</v>
      </c>
      <c r="EO1482" s="57">
        <f>[2]CAMEROUN!ET2014</f>
        <v>3564.1913557504326</v>
      </c>
    </row>
    <row r="1483" spans="1:145" ht="15.5" x14ac:dyDescent="0.35">
      <c r="A1483" s="56" t="s">
        <v>488</v>
      </c>
      <c r="B1483" s="57">
        <f>[7]RCA!D1943</f>
        <v>43.56</v>
      </c>
      <c r="C1483" s="57">
        <f>[7]RCA!E1943</f>
        <v>48.489999999999995</v>
      </c>
      <c r="D1483" s="57">
        <f>[7]RCA!F1943</f>
        <v>45.480000000000004</v>
      </c>
      <c r="E1483" s="57">
        <f>[7]RCA!G1943</f>
        <v>48.64</v>
      </c>
      <c r="F1483" s="57">
        <f>[7]RCA!H1943</f>
        <v>47.26</v>
      </c>
      <c r="G1483" s="57">
        <f>[7]RCA!I1943</f>
        <v>46.339999999999996</v>
      </c>
      <c r="H1483" s="57">
        <f>[7]RCA!J1943</f>
        <v>38.64</v>
      </c>
      <c r="I1483" s="57">
        <f>[7]RCA!K1943</f>
        <v>46</v>
      </c>
      <c r="J1483" s="57">
        <f>[7]RCA!L1943</f>
        <v>44.7</v>
      </c>
      <c r="K1483" s="57">
        <f>[7]RCA!M1943</f>
        <v>37.002000000000002</v>
      </c>
      <c r="L1483" s="57">
        <f>[7]RCA!N1943</f>
        <v>43.384999999999998</v>
      </c>
      <c r="M1483" s="57">
        <f>[7]RCA!O1943</f>
        <v>41.877392665000002</v>
      </c>
      <c r="N1483" s="57">
        <f>[7]RCA!P1943</f>
        <v>45.434999999999995</v>
      </c>
      <c r="O1483" s="57">
        <f>[7]RCA!Q1943</f>
        <v>48.9086</v>
      </c>
      <c r="P1483" s="57">
        <f>[7]RCA!R1943</f>
        <v>51</v>
      </c>
      <c r="Q1483" s="57">
        <f>[7]RCA!S1943</f>
        <v>57.337000000000003</v>
      </c>
      <c r="R1483" s="57">
        <f>[7]RCA!T1943</f>
        <v>58.172173000000008</v>
      </c>
      <c r="S1483" s="57">
        <f>[7]RCA!U1943</f>
        <v>66.711157</v>
      </c>
      <c r="T1483" s="57">
        <f>[7]RCA!V1943</f>
        <v>75.400000000000006</v>
      </c>
      <c r="U1483" s="57">
        <f>[7]RCA!W1943</f>
        <v>62.600000000000009</v>
      </c>
      <c r="V1483" s="57">
        <f>[7]RCA!X1943</f>
        <v>68.103999999999999</v>
      </c>
      <c r="W1483" s="57">
        <f>[7]RCA!Y1943</f>
        <v>81.3</v>
      </c>
      <c r="X1483" s="58">
        <f>[7]RCA!Z1943</f>
        <v>79.900000000000006</v>
      </c>
      <c r="Y1483" s="58">
        <f>[7]RCA!AA1943</f>
        <v>105.5</v>
      </c>
      <c r="Z1483" s="57">
        <f>[7]RCA!AB1943</f>
        <v>114.6</v>
      </c>
      <c r="AA1483" s="57">
        <f>[7]RCA!AC1943</f>
        <v>102.6</v>
      </c>
      <c r="AB1483" s="57">
        <v>118.07004699999999</v>
      </c>
      <c r="AC1483" s="57">
        <v>119.27004700000001</v>
      </c>
      <c r="AD1483" s="57">
        <v>115.28508099999999</v>
      </c>
      <c r="AE1483" s="57">
        <f>[7]RCA!AD1943</f>
        <v>94.300000000000011</v>
      </c>
      <c r="AF1483" s="57">
        <v>112.37321999999999</v>
      </c>
      <c r="AG1483" s="57">
        <v>107.8663</v>
      </c>
      <c r="AH1483" s="57">
        <v>89.133099999999999</v>
      </c>
      <c r="AI1483" s="57">
        <v>89.133099999999999</v>
      </c>
      <c r="AJ1483" s="58">
        <f>[7]RCA!AE1943</f>
        <v>83.6</v>
      </c>
      <c r="AK1483" s="58">
        <v>95.5</v>
      </c>
      <c r="AL1483" s="58">
        <v>95.5</v>
      </c>
      <c r="AM1483" s="58">
        <v>87.825000000000017</v>
      </c>
      <c r="AN1483" s="58">
        <v>87.825000000000017</v>
      </c>
      <c r="AO1483" s="58">
        <f>[7]RCA!AF1943</f>
        <v>90.9</v>
      </c>
      <c r="AP1483" s="58">
        <v>103.0356845</v>
      </c>
      <c r="AQ1483" s="58">
        <v>97.590649999999997</v>
      </c>
      <c r="AR1483" s="58">
        <v>116.25409999999999</v>
      </c>
      <c r="AS1483" s="58">
        <f>[7]RCA!AJ1943</f>
        <v>93.287999999999997</v>
      </c>
      <c r="AT1483" s="58">
        <v>142.04152999999999</v>
      </c>
      <c r="AU1483" s="58">
        <v>110.21053599999999</v>
      </c>
      <c r="AV1483" s="58">
        <v>110.13576</v>
      </c>
      <c r="AW1483" s="58">
        <v>110.13576</v>
      </c>
      <c r="AX1483" s="58">
        <f>[7]RCA!AO1943</f>
        <v>109.2</v>
      </c>
      <c r="AY1483" s="58"/>
      <c r="AZ1483" s="58">
        <v>119.31479999999999</v>
      </c>
      <c r="BA1483" s="58">
        <v>119.73240000000001</v>
      </c>
      <c r="BB1483" s="58">
        <v>111.586</v>
      </c>
      <c r="BC1483" s="58">
        <v>111.56900000000002</v>
      </c>
      <c r="BD1483" s="58">
        <v>110.88475</v>
      </c>
      <c r="BE1483" s="58">
        <v>110.88475</v>
      </c>
      <c r="BF1483" s="58">
        <f>[7]RCA!AV1943</f>
        <v>124.636</v>
      </c>
      <c r="BG1483" s="58">
        <v>134.24812499999999</v>
      </c>
      <c r="BH1483" s="58">
        <v>135.12835999999999</v>
      </c>
      <c r="BI1483" s="58">
        <v>144.75008</v>
      </c>
      <c r="BJ1483" s="58">
        <v>144.76779999999999</v>
      </c>
      <c r="BK1483" s="58">
        <v>144.44299999999998</v>
      </c>
      <c r="BL1483" s="58">
        <v>145.266344</v>
      </c>
      <c r="BM1483" s="58">
        <v>136.4</v>
      </c>
      <c r="BN1483" s="58">
        <v>136.59098</v>
      </c>
      <c r="BO1483" s="58">
        <f>[7]RCA!BE1943</f>
        <v>146.15200000000002</v>
      </c>
      <c r="BP1483" s="58">
        <v>153.01175699999999</v>
      </c>
      <c r="BQ1483" s="58">
        <v>153.01175699999999</v>
      </c>
      <c r="BR1483" s="58">
        <v>160.37394499999999</v>
      </c>
      <c r="BS1483" s="58">
        <v>147.87318500000001</v>
      </c>
      <c r="BT1483" s="58">
        <v>169.86494999999999</v>
      </c>
      <c r="BU1483" s="58">
        <v>169.85930500000001</v>
      </c>
      <c r="BV1483" s="58">
        <v>161.69466000000003</v>
      </c>
      <c r="BW1483" s="58">
        <v>167.64271500000001</v>
      </c>
      <c r="BX1483" s="58">
        <v>167.712245</v>
      </c>
      <c r="BY1483" s="58">
        <v>160.481775</v>
      </c>
      <c r="BZ1483" s="57">
        <v>173.62119200000001</v>
      </c>
      <c r="CA1483" s="58">
        <f>[7]RCA!BQ1943</f>
        <v>175.53760000000003</v>
      </c>
      <c r="CB1483" s="58">
        <v>165.931366352</v>
      </c>
      <c r="CC1483" s="58">
        <v>168.47937041599999</v>
      </c>
      <c r="CD1483" s="58">
        <v>178.70071120000003</v>
      </c>
      <c r="CE1483" s="58">
        <v>174.5569744</v>
      </c>
      <c r="CF1483" s="58">
        <v>174.6131196</v>
      </c>
      <c r="CG1483" s="58">
        <v>174.8973374</v>
      </c>
      <c r="CH1483" s="58">
        <v>170.33338090000001</v>
      </c>
      <c r="CI1483" s="58">
        <v>170.00592720000003</v>
      </c>
      <c r="CJ1483" s="57">
        <v>173.3154212</v>
      </c>
      <c r="CK1483" s="57">
        <v>173.56970121666666</v>
      </c>
      <c r="CL1483" s="58">
        <f>[7]RCA!CB1943</f>
        <v>171.60000000000002</v>
      </c>
      <c r="CM1483" s="58">
        <v>182.07679225316667</v>
      </c>
      <c r="CN1483" s="58">
        <v>171.95734082429999</v>
      </c>
      <c r="CO1483" s="58">
        <v>173.74757783329997</v>
      </c>
      <c r="CP1483" s="58">
        <v>171.67880260480001</v>
      </c>
      <c r="CQ1483" s="58">
        <v>172.25638832160001</v>
      </c>
      <c r="CR1483" s="58">
        <v>173.80983120640002</v>
      </c>
      <c r="CS1483" s="58">
        <v>125.44372152392535</v>
      </c>
      <c r="CT1483" s="58">
        <v>135.87987937299999</v>
      </c>
      <c r="CU1483" s="58">
        <v>151.90643695176536</v>
      </c>
      <c r="CV1483" s="58">
        <v>136.16583129432357</v>
      </c>
      <c r="CW1483" s="58">
        <v>142.82490167116669</v>
      </c>
      <c r="CX1483" s="58">
        <v>135.44393722989514</v>
      </c>
      <c r="CY1483" s="58">
        <v>142.26319297311113</v>
      </c>
      <c r="CZ1483" s="58">
        <v>152.95015734013333</v>
      </c>
      <c r="DA1483" s="58">
        <f>[7]RCA!CN1943</f>
        <v>173.00000000000003</v>
      </c>
      <c r="DB1483" s="57">
        <v>177.39964400000002</v>
      </c>
      <c r="DC1483" s="57">
        <v>177.39964400000002</v>
      </c>
      <c r="DD1483" s="57">
        <v>177.39964400000002</v>
      </c>
      <c r="DE1483" s="57">
        <v>171.40848299999999</v>
      </c>
      <c r="DF1483" s="57">
        <v>171.40848299999999</v>
      </c>
      <c r="DG1483" s="57">
        <v>170.76273299999997</v>
      </c>
      <c r="DH1483" s="57">
        <v>175.92365789999997</v>
      </c>
      <c r="DI1483" s="57">
        <v>175.92365789999997</v>
      </c>
      <c r="DJ1483" s="57">
        <v>175.20615789999999</v>
      </c>
      <c r="DK1483" s="57">
        <v>177.11780396499998</v>
      </c>
      <c r="DL1483" s="57">
        <v>179.2</v>
      </c>
      <c r="DM1483" s="57">
        <v>176.32476269499998</v>
      </c>
      <c r="DN1483" s="59">
        <f>[7]RCA!DA1943</f>
        <v>183.8</v>
      </c>
      <c r="DO1483" s="57">
        <v>176.32476269499998</v>
      </c>
      <c r="DP1483" s="57">
        <v>189.16392874999997</v>
      </c>
      <c r="DQ1483" s="57">
        <v>199.11992499999997</v>
      </c>
      <c r="DR1483" s="57">
        <v>209.07592125000002</v>
      </c>
      <c r="DS1483" s="57">
        <v>187.66874656249996</v>
      </c>
      <c r="DT1483" s="57">
        <v>200.70394374999998</v>
      </c>
      <c r="DU1483" s="57">
        <v>206.220971875</v>
      </c>
      <c r="DV1483" s="60">
        <f>[7]RCA!DN1943</f>
        <v>226.49515000000002</v>
      </c>
      <c r="DW1483" s="61">
        <f>[7]RCA!DM1943</f>
        <v>215.70966666666666</v>
      </c>
      <c r="DX1483" s="62">
        <f>[7]RCA!DN1943</f>
        <v>226.49515000000002</v>
      </c>
      <c r="DZ1483" s="57">
        <f>[7]RCA!DP1943</f>
        <v>213.79818266666669</v>
      </c>
      <c r="EC1483" s="57">
        <f>[7]RCA!DS1943</f>
        <v>215.0775590413333</v>
      </c>
      <c r="EF1483" s="57">
        <f>[7]RCA!DV1943</f>
        <v>217.01879998599463</v>
      </c>
      <c r="EI1483" s="57">
        <f>[7]RCA!DY1943</f>
        <v>221.16128878563052</v>
      </c>
      <c r="EL1483" s="57">
        <f>[7]RCA!EB1943</f>
        <v>226.07496616041379</v>
      </c>
      <c r="EO1483" s="57">
        <f>[7]RCA!EE1943</f>
        <v>231.35721514522618</v>
      </c>
    </row>
    <row r="1484" spans="1:145" ht="15.5" x14ac:dyDescent="0.35">
      <c r="A1484" s="56" t="s">
        <v>483</v>
      </c>
      <c r="B1484" s="57">
        <f>[3]CONGO!D1903</f>
        <v>144.30000000000001</v>
      </c>
      <c r="C1484" s="57">
        <f>[3]CONGO!E1903</f>
        <v>139.69999999999999</v>
      </c>
      <c r="D1484" s="57">
        <f>[3]CONGO!F1903</f>
        <v>143.69999999999999</v>
      </c>
      <c r="E1484" s="57">
        <f>[3]CONGO!G1903</f>
        <v>149</v>
      </c>
      <c r="F1484" s="57">
        <f>[3]CONGO!H1903</f>
        <v>200.9</v>
      </c>
      <c r="G1484" s="57">
        <f>[3]CONGO!I1903</f>
        <v>208.596</v>
      </c>
      <c r="H1484" s="57">
        <f>[3]CONGO!J1903</f>
        <v>210.31299999999999</v>
      </c>
      <c r="I1484" s="57">
        <f>[3]CONGO!K1903</f>
        <v>214.19500000000002</v>
      </c>
      <c r="J1484" s="57">
        <f>[3]CONGO!L1903</f>
        <v>166.154</v>
      </c>
      <c r="K1484" s="57">
        <f>[3]CONGO!M1903</f>
        <v>167.49700000000001</v>
      </c>
      <c r="L1484" s="57">
        <f>[3]CONGO!N1903</f>
        <v>284.66700000000003</v>
      </c>
      <c r="M1484" s="57">
        <f>[3]CONGO!O1903</f>
        <v>197.20000000000002</v>
      </c>
      <c r="N1484" s="57">
        <f>[3]CONGO!P1903</f>
        <v>217.32999999999998</v>
      </c>
      <c r="O1484" s="57">
        <f>[3]CONGO!Q1903</f>
        <v>265.29599999999999</v>
      </c>
      <c r="P1484" s="57">
        <f>[3]CONGO!R1903</f>
        <v>288.59424899999999</v>
      </c>
      <c r="Q1484" s="57">
        <f>[3]CONGO!S1903</f>
        <v>386.39799999999997</v>
      </c>
      <c r="R1484" s="57">
        <f>[3]CONGO!T1903</f>
        <v>352.7</v>
      </c>
      <c r="S1484" s="57">
        <f>[3]CONGO!U1903</f>
        <v>354.483</v>
      </c>
      <c r="T1484" s="57">
        <f>[3]CONGO!V1903</f>
        <v>417.2</v>
      </c>
      <c r="U1484" s="57">
        <f>[3]CONGO!W1903</f>
        <v>563</v>
      </c>
      <c r="V1484" s="57">
        <f>[3]CONGO!X1903</f>
        <v>709.55268189899994</v>
      </c>
      <c r="W1484" s="57">
        <f>[3]CONGO!Y1903</f>
        <v>633.51594899999998</v>
      </c>
      <c r="X1484" s="58">
        <f>[3]CONGO!Z1903</f>
        <v>572</v>
      </c>
      <c r="Y1484" s="58">
        <f>[3]CONGO!AA1903</f>
        <v>632</v>
      </c>
      <c r="Z1484" s="57">
        <f>[3]CONGO!AB1903</f>
        <v>679.8</v>
      </c>
      <c r="AA1484" s="57">
        <f>[3]CONGO!AC1903</f>
        <v>1010.2</v>
      </c>
      <c r="AB1484" s="57">
        <v>1002.3729999999999</v>
      </c>
      <c r="AC1484" s="57">
        <v>950.20299999999997</v>
      </c>
      <c r="AD1484" s="57">
        <v>950.20299999999997</v>
      </c>
      <c r="AE1484" s="57">
        <f>[3]CONGO!AH1903</f>
        <v>1111.9299999999998</v>
      </c>
      <c r="AF1484" s="57">
        <v>1138.252</v>
      </c>
      <c r="AG1484" s="57">
        <v>1138.2568999999999</v>
      </c>
      <c r="AH1484" s="57">
        <v>1138.3507400000001</v>
      </c>
      <c r="AI1484" s="57">
        <v>1138.3507400000001</v>
      </c>
      <c r="AJ1484" s="58">
        <f>[3]CONGO!AM1903</f>
        <v>2094.1999999999998</v>
      </c>
      <c r="AK1484" s="58">
        <v>992.2405</v>
      </c>
      <c r="AL1484" s="58">
        <v>954.38499999999999</v>
      </c>
      <c r="AM1484" s="58">
        <v>954.38499999999999</v>
      </c>
      <c r="AN1484" s="58">
        <v>954.38499999999999</v>
      </c>
      <c r="AO1484" s="58">
        <f>[3]CONGO!AR1903</f>
        <v>1664.4</v>
      </c>
      <c r="AP1484" s="58">
        <v>1074.703</v>
      </c>
      <c r="AQ1484" s="58">
        <v>1083.1840000000002</v>
      </c>
      <c r="AR1484" s="58">
        <v>1066.7159999999999</v>
      </c>
      <c r="AS1484" s="58">
        <f>[3]CONGO!AV1903</f>
        <v>1497.3</v>
      </c>
      <c r="AT1484" s="58">
        <v>1092.7104828025381</v>
      </c>
      <c r="AU1484" s="58">
        <v>972.55015845677701</v>
      </c>
      <c r="AV1484" s="58">
        <v>905.23719426891785</v>
      </c>
      <c r="AW1484" s="58">
        <v>1033.5605665613507</v>
      </c>
      <c r="AX1484" s="58">
        <f>[3]CONGO!BA1903</f>
        <v>1313.4</v>
      </c>
      <c r="AY1484" s="58"/>
      <c r="AZ1484" s="58">
        <v>973.58570852577145</v>
      </c>
      <c r="BA1484" s="58">
        <v>973.59319076910924</v>
      </c>
      <c r="BB1484" s="58">
        <v>1202.7744</v>
      </c>
      <c r="BC1484" s="58">
        <v>1202.7744</v>
      </c>
      <c r="BD1484" s="58">
        <v>1224.0096000000001</v>
      </c>
      <c r="BE1484" s="58">
        <v>1224.0096000000001</v>
      </c>
      <c r="BF1484" s="58">
        <f>[3]CONGO!BI1903</f>
        <v>1173.0999999999999</v>
      </c>
      <c r="BG1484" s="58">
        <v>1150.816650530594</v>
      </c>
      <c r="BH1484" s="58">
        <v>1150.7846948407673</v>
      </c>
      <c r="BI1484" s="58">
        <v>1115.6158</v>
      </c>
      <c r="BJ1484" s="58">
        <v>1116.3894</v>
      </c>
      <c r="BK1484" s="58">
        <v>1117.3810000000001</v>
      </c>
      <c r="BL1484" s="58">
        <v>1094.2782999999999</v>
      </c>
      <c r="BM1484" s="58">
        <v>1096.69445</v>
      </c>
      <c r="BN1484" s="58">
        <v>1083.826575</v>
      </c>
      <c r="BO1484" s="58">
        <f>[3]CONGO!BR1903</f>
        <v>1112.76</v>
      </c>
      <c r="BP1484" s="58">
        <v>1328.3253999999999</v>
      </c>
      <c r="BQ1484" s="58">
        <v>1328.3253999999999</v>
      </c>
      <c r="BR1484" s="58">
        <v>1265.2844</v>
      </c>
      <c r="BS1484" s="58">
        <v>1265.2908</v>
      </c>
      <c r="BT1484" s="58">
        <v>833.38560000000007</v>
      </c>
      <c r="BU1484" s="58">
        <v>823.38560000000007</v>
      </c>
      <c r="BV1484" s="58">
        <v>818.38560000000007</v>
      </c>
      <c r="BW1484" s="58">
        <v>1037.05864</v>
      </c>
      <c r="BX1484" s="58">
        <v>1037.05864</v>
      </c>
      <c r="BY1484" s="58">
        <v>1022.05864</v>
      </c>
      <c r="BZ1484" s="57">
        <v>1088.0050666666666</v>
      </c>
      <c r="CA1484" s="58">
        <f>[3]CONGO!CD1903</f>
        <v>1143.5800092336103</v>
      </c>
      <c r="CB1484" s="58">
        <v>1190.865091043398</v>
      </c>
      <c r="CC1484" s="58">
        <v>1190.865091043398</v>
      </c>
      <c r="CD1484" s="58">
        <v>1239.8331412742382</v>
      </c>
      <c r="CE1484" s="58">
        <v>1145.9438295013847</v>
      </c>
      <c r="CF1484" s="58">
        <v>1145.9438295013847</v>
      </c>
      <c r="CG1484" s="58">
        <v>1167.7488895660204</v>
      </c>
      <c r="CH1484" s="58">
        <v>1119.3874095106185</v>
      </c>
      <c r="CI1484" s="58">
        <v>1119.3874095106185</v>
      </c>
      <c r="CJ1484" s="57">
        <v>1177.9259294552171</v>
      </c>
      <c r="CK1484" s="57">
        <v>1177.9259294552171</v>
      </c>
      <c r="CL1484" s="58">
        <f>[3]CONGO!CO1903</f>
        <v>1133.8</v>
      </c>
      <c r="CM1484" s="58">
        <v>1133.2078554799632</v>
      </c>
      <c r="CN1484" s="58">
        <v>1234.69</v>
      </c>
      <c r="CO1484" s="58">
        <v>1234.665</v>
      </c>
      <c r="CP1484" s="58">
        <v>1231.0304479934634</v>
      </c>
      <c r="CQ1484" s="58">
        <v>1234.665</v>
      </c>
      <c r="CR1484" s="58">
        <v>1240.3110426837584</v>
      </c>
      <c r="CS1484" s="58">
        <v>1207.2428359950977</v>
      </c>
      <c r="CT1484" s="58">
        <v>1199.8340000000001</v>
      </c>
      <c r="CU1484" s="58">
        <v>1197.1914070128189</v>
      </c>
      <c r="CV1484" s="58">
        <v>1459.5283359950977</v>
      </c>
      <c r="CW1484" s="58">
        <v>1451.1195</v>
      </c>
      <c r="CX1484" s="58">
        <v>1486.7158772450975</v>
      </c>
      <c r="CY1484" s="58">
        <v>1478.2272817500002</v>
      </c>
      <c r="CZ1484" s="58">
        <v>1492.0911255128192</v>
      </c>
      <c r="DA1484" s="58">
        <f>[3]CONGO!DA1903</f>
        <v>1430.3000000000002</v>
      </c>
      <c r="DB1484" s="57">
        <v>1461.744062141116</v>
      </c>
      <c r="DC1484" s="57">
        <v>1461.7095203987517</v>
      </c>
      <c r="DD1484" s="57">
        <v>1461.7350477697469</v>
      </c>
      <c r="DE1484" s="57">
        <v>1319.4087082373376</v>
      </c>
      <c r="DF1484" s="57">
        <v>1233.2817824604094</v>
      </c>
      <c r="DG1484" s="57">
        <v>1172.8793597941349</v>
      </c>
      <c r="DH1484" s="57">
        <v>1353.5054317941349</v>
      </c>
      <c r="DI1484" s="57">
        <v>1295.4842823521471</v>
      </c>
      <c r="DJ1484" s="57">
        <v>1175.9175158690796</v>
      </c>
      <c r="DK1484" s="57">
        <v>1305.618661786835</v>
      </c>
      <c r="DL1484" s="57">
        <v>1282.8384493448473</v>
      </c>
      <c r="DM1484" s="57">
        <v>1175.9175158690796</v>
      </c>
      <c r="DN1484" s="59">
        <f>[3]CONGO!DN1903</f>
        <v>1208.2719999999999</v>
      </c>
      <c r="DO1484" s="57">
        <v>1175.9175158690796</v>
      </c>
      <c r="DP1484" s="57">
        <v>1383.5069436399999</v>
      </c>
      <c r="DQ1484" s="57">
        <v>1383.4070836400001</v>
      </c>
      <c r="DR1484" s="57">
        <v>1383.3471116399999</v>
      </c>
      <c r="DS1484" s="57">
        <v>1379.5871646399999</v>
      </c>
      <c r="DT1484" s="57">
        <v>1385.6458046400001</v>
      </c>
      <c r="DU1484" s="57">
        <v>1337.6316303200001</v>
      </c>
      <c r="DV1484" s="60">
        <f>[3]CONGO!DX1903</f>
        <v>1386.0587973395864</v>
      </c>
      <c r="DW1484" s="61">
        <f>[3]CONGO!DY1903</f>
        <v>1401.6242223199999</v>
      </c>
      <c r="DX1484" s="62">
        <f>[3]CONGO!DZ1903</f>
        <v>1318.9035423199998</v>
      </c>
      <c r="DZ1484" s="57">
        <f>[3]CONGO!EB1903</f>
        <v>1524.1842409514184</v>
      </c>
      <c r="EC1484" s="57">
        <f>[3]CONGO!EE1903</f>
        <v>1642.4921100113979</v>
      </c>
      <c r="EF1484" s="57">
        <f>[3]CONGO!EH1903</f>
        <v>1510.5621460473135</v>
      </c>
      <c r="EI1484" s="57">
        <f>[3]CONGO!EK1903</f>
        <v>1515.1179465236787</v>
      </c>
      <c r="EL1484" s="57">
        <f>[3]CONGO!EN1903</f>
        <v>1518.0128264512623</v>
      </c>
      <c r="EO1484" s="57">
        <f>[3]CONGO!EQ1903</f>
        <v>1519.4334379542734</v>
      </c>
    </row>
    <row r="1485" spans="1:145" ht="15.5" x14ac:dyDescent="0.35">
      <c r="A1485" s="56" t="s">
        <v>484</v>
      </c>
      <c r="B1485" s="57">
        <f>[4]GABON!D2249</f>
        <v>211</v>
      </c>
      <c r="C1485" s="57">
        <f>[4]GABON!E2249</f>
        <v>207.1</v>
      </c>
      <c r="D1485" s="57">
        <f>[4]GABON!F2249</f>
        <v>202</v>
      </c>
      <c r="E1485" s="57">
        <f>[4]GABON!G2249</f>
        <v>236.893</v>
      </c>
      <c r="F1485" s="57">
        <f>[4]GABON!H2249</f>
        <v>235.34400000000002</v>
      </c>
      <c r="G1485" s="57">
        <f>[4]GABON!I2249</f>
        <v>245.26100000000002</v>
      </c>
      <c r="H1485" s="57">
        <f>[4]GABON!J2249</f>
        <v>253.53100000000001</v>
      </c>
      <c r="I1485" s="57">
        <f>[4]GABON!K2249</f>
        <v>304.93899999999996</v>
      </c>
      <c r="J1485" s="57">
        <f>[4]GABON!L2249</f>
        <v>314</v>
      </c>
      <c r="K1485" s="57">
        <f>[4]GABON!M2249</f>
        <v>329</v>
      </c>
      <c r="L1485" s="57">
        <f>[4]GABON!N2249</f>
        <v>438.60200000000003</v>
      </c>
      <c r="M1485" s="57">
        <f>[4]GABON!O2249</f>
        <v>717.2</v>
      </c>
      <c r="N1485" s="57">
        <f>[4]GABON!P2249</f>
        <v>479.30000000000007</v>
      </c>
      <c r="O1485" s="57">
        <f>[4]GABON!Q2249</f>
        <v>462.66999999999996</v>
      </c>
      <c r="P1485" s="57">
        <f>[4]GABON!R2249</f>
        <v>556.70000000000005</v>
      </c>
      <c r="Q1485" s="57">
        <f>[4]GABON!S2249</f>
        <v>592.68801699999995</v>
      </c>
      <c r="R1485" s="57">
        <f>[4]GABON!T2249</f>
        <v>530.38000000000011</v>
      </c>
      <c r="S1485" s="57">
        <f>[4]GABON!U2249</f>
        <v>544.5</v>
      </c>
      <c r="T1485" s="57">
        <f>[4]GABON!V2249</f>
        <v>713.2</v>
      </c>
      <c r="U1485" s="57">
        <f>[4]GABON!W2249</f>
        <v>766.7</v>
      </c>
      <c r="V1485" s="57">
        <f>[4]GABON!X2249</f>
        <v>800</v>
      </c>
      <c r="W1485" s="57">
        <f>[4]GABON!Y2249</f>
        <v>914.1</v>
      </c>
      <c r="X1485" s="58">
        <f>[4]GABON!Z2249</f>
        <v>832.1</v>
      </c>
      <c r="Y1485" s="58">
        <f>[4]GABON!AA2249</f>
        <v>886.8</v>
      </c>
      <c r="Z1485" s="57">
        <f>[4]GABON!AB2249</f>
        <v>1189</v>
      </c>
      <c r="AA1485" s="57">
        <f>[4]GABON!AC2249</f>
        <v>1415.6000000000001</v>
      </c>
      <c r="AB1485" s="57">
        <v>1271.42</v>
      </c>
      <c r="AC1485" s="57">
        <v>1271.4190000000001</v>
      </c>
      <c r="AD1485" s="57">
        <v>1271.4190000000001</v>
      </c>
      <c r="AE1485" s="57">
        <f>[4]GABON!AD2249</f>
        <v>1390.0319999999999</v>
      </c>
      <c r="AF1485" s="57">
        <v>1363.4579999999999</v>
      </c>
      <c r="AG1485" s="57">
        <v>1348.1580000000001</v>
      </c>
      <c r="AH1485" s="57">
        <v>1348.1580000000001</v>
      </c>
      <c r="AI1485" s="57">
        <v>1348.1580000000001</v>
      </c>
      <c r="AJ1485" s="58">
        <f>[4]GABON!AE2249</f>
        <v>1366.2650000000001</v>
      </c>
      <c r="AK1485" s="58">
        <v>1369.962</v>
      </c>
      <c r="AL1485" s="58">
        <v>1379.2850000000001</v>
      </c>
      <c r="AM1485" s="58">
        <v>1379.2850000000001</v>
      </c>
      <c r="AN1485" s="58">
        <v>1379.2850000000001</v>
      </c>
      <c r="AO1485" s="58">
        <f>[4]GABON!AF2249</f>
        <v>1277.0000000000002</v>
      </c>
      <c r="AP1485" s="58">
        <v>1409.1650000000002</v>
      </c>
      <c r="AQ1485" s="58">
        <v>1409.1650000000002</v>
      </c>
      <c r="AR1485" s="58">
        <v>1409.1650000000002</v>
      </c>
      <c r="AS1485" s="58">
        <f>[4]GABON!AJ2249</f>
        <v>1219.4999999999998</v>
      </c>
      <c r="AT1485" s="58">
        <v>1149.2141299999998</v>
      </c>
      <c r="AU1485" s="58">
        <v>1089.50863</v>
      </c>
      <c r="AV1485" s="58">
        <v>1135.8999999999999</v>
      </c>
      <c r="AW1485" s="58">
        <v>1135.8999999999999</v>
      </c>
      <c r="AX1485" s="58">
        <f>[4]GABON!AO2249</f>
        <v>1131.4212329659999</v>
      </c>
      <c r="AY1485" s="58"/>
      <c r="AZ1485" s="58">
        <v>1266.5102732</v>
      </c>
      <c r="BA1485" s="58">
        <v>1266.5146932</v>
      </c>
      <c r="BB1485" s="58">
        <v>1073.6113115000001</v>
      </c>
      <c r="BC1485" s="58">
        <v>1073.6113115000001</v>
      </c>
      <c r="BD1485" s="58">
        <v>1042</v>
      </c>
      <c r="BE1485" s="58">
        <v>1042</v>
      </c>
      <c r="BF1485" s="58">
        <f>[4]GABON!AV2249</f>
        <v>1045.0618921488499</v>
      </c>
      <c r="BG1485" s="58">
        <v>1243.802576349412</v>
      </c>
      <c r="BH1485" s="58">
        <v>1242.8594647227796</v>
      </c>
      <c r="BI1485" s="58">
        <v>1059.57561601618</v>
      </c>
      <c r="BJ1485" s="58">
        <v>1059.2953211795639</v>
      </c>
      <c r="BK1485" s="58">
        <v>1050.2075131714737</v>
      </c>
      <c r="BL1485" s="58">
        <v>1050.0673657531656</v>
      </c>
      <c r="BM1485" s="58">
        <v>1050.2075131714737</v>
      </c>
      <c r="BN1485" s="58">
        <v>1050.0673657531656</v>
      </c>
      <c r="BO1485" s="58">
        <f>[4]GABON!BE2249</f>
        <v>1257.0326222260771</v>
      </c>
      <c r="BP1485" s="58">
        <v>1215.5003854399999</v>
      </c>
      <c r="BQ1485" s="58">
        <v>1243.802576349412</v>
      </c>
      <c r="BR1485" s="58">
        <v>1129.3354303224746</v>
      </c>
      <c r="BS1485" s="58">
        <v>1129.3354303224746</v>
      </c>
      <c r="BT1485" s="58">
        <v>1131.0056651390491</v>
      </c>
      <c r="BU1485" s="58">
        <v>1131.0053713923246</v>
      </c>
      <c r="BV1485" s="58">
        <v>1174.8241007679028</v>
      </c>
      <c r="BW1485" s="58">
        <v>1180.0774481205981</v>
      </c>
      <c r="BX1485" s="58">
        <v>1180.0774481205981</v>
      </c>
      <c r="BY1485" s="58">
        <v>1228.3367602558801</v>
      </c>
      <c r="BZ1485" s="57">
        <v>1090.3393243586595</v>
      </c>
      <c r="CA1485" s="58">
        <f>[4]GABON!BQ2249</f>
        <v>1321.0565285059999</v>
      </c>
      <c r="CB1485" s="58">
        <v>1152.277</v>
      </c>
      <c r="CC1485" s="58">
        <v>1152.277</v>
      </c>
      <c r="CD1485" s="58">
        <v>1152.277</v>
      </c>
      <c r="CE1485" s="58">
        <v>1303.5868989992468</v>
      </c>
      <c r="CF1485" s="58">
        <v>1303.5868989992468</v>
      </c>
      <c r="CG1485" s="58">
        <v>1303.5868989992468</v>
      </c>
      <c r="CH1485" s="58">
        <v>1273.2646280485017</v>
      </c>
      <c r="CI1485" s="58">
        <v>1273.2646280485017</v>
      </c>
      <c r="CJ1485" s="57">
        <v>1340.5914242940853</v>
      </c>
      <c r="CK1485" s="57">
        <v>1340.5914242940853</v>
      </c>
      <c r="CL1485" s="58">
        <f>[4]GABON!CB2249</f>
        <v>1278.26249515931</v>
      </c>
      <c r="CM1485" s="58">
        <v>1391.3304923268015</v>
      </c>
      <c r="CN1485" s="58">
        <v>1184.7953627575387</v>
      </c>
      <c r="CO1485" s="58">
        <v>1194.8730039050065</v>
      </c>
      <c r="CP1485" s="58">
        <v>1196.1327090484399</v>
      </c>
      <c r="CQ1485" s="58">
        <v>1194.8730039050065</v>
      </c>
      <c r="CR1485" s="58">
        <v>1192.3535936181395</v>
      </c>
      <c r="CS1485" s="58">
        <v>1257.1699926600861</v>
      </c>
      <c r="CT1485" s="58">
        <v>1184.8215298735865</v>
      </c>
      <c r="CU1485" s="58">
        <v>1253.8855775411073</v>
      </c>
      <c r="CV1485" s="58">
        <v>1288.4827723407991</v>
      </c>
      <c r="CW1485" s="58">
        <v>1282.9302259021213</v>
      </c>
      <c r="CX1485" s="58">
        <v>1285.1983572218201</v>
      </c>
      <c r="CY1485" s="58">
        <v>1281.4522390985808</v>
      </c>
      <c r="CZ1485" s="58">
        <v>1287.1690062932075</v>
      </c>
      <c r="DA1485" s="58">
        <f>[4]GABON!CN2249</f>
        <v>1837.7177342654686</v>
      </c>
      <c r="DB1485" s="57">
        <v>1410.0860824262413</v>
      </c>
      <c r="DC1485" s="57">
        <v>1405.5778319086508</v>
      </c>
      <c r="DD1485" s="57">
        <v>1403.9145317016141</v>
      </c>
      <c r="DE1485" s="57">
        <v>1398.8588397515559</v>
      </c>
      <c r="DF1485" s="57">
        <v>1403.7736997929633</v>
      </c>
      <c r="DG1485" s="57">
        <v>1395.2215884058198</v>
      </c>
      <c r="DH1485" s="57">
        <v>1397.204208033349</v>
      </c>
      <c r="DI1485" s="57">
        <v>1400.0031078263128</v>
      </c>
      <c r="DJ1485" s="57">
        <v>1401.5018076192762</v>
      </c>
      <c r="DK1485" s="57">
        <v>1398.4224229503143</v>
      </c>
      <c r="DL1485" s="57">
        <v>1326.2213227432783</v>
      </c>
      <c r="DM1485" s="57">
        <v>1402.7200225362417</v>
      </c>
      <c r="DN1485" s="59">
        <f>[4]GABON!DA2249</f>
        <v>1880.8782605135448</v>
      </c>
      <c r="DO1485" s="57">
        <v>1402.7200225362417</v>
      </c>
      <c r="DP1485" s="57">
        <v>1888.1067902444802</v>
      </c>
      <c r="DQ1485" s="57">
        <v>1883.8307977877298</v>
      </c>
      <c r="DR1485" s="57">
        <v>1878.3227468739169</v>
      </c>
      <c r="DS1485" s="57">
        <v>2131.3562193183629</v>
      </c>
      <c r="DT1485" s="57">
        <v>2070.5473566347218</v>
      </c>
      <c r="DU1485" s="57">
        <v>2064.9119059001555</v>
      </c>
      <c r="DV1485" s="60">
        <f>[4]GABON!DK2249</f>
        <v>1898.7058286844767</v>
      </c>
      <c r="DW1485" s="61">
        <f>[4]GABON!DL2249</f>
        <v>1869.5192197165479</v>
      </c>
      <c r="DX1485" s="62">
        <f>[4]GABON!DM2249</f>
        <v>1871.5631504780622</v>
      </c>
      <c r="DZ1485" s="57">
        <f>[4]GABON!DO2249</f>
        <v>1804.7446399134956</v>
      </c>
      <c r="EC1485" s="57">
        <f>[4]GABON!DR2249</f>
        <v>1824.1279704130559</v>
      </c>
      <c r="EF1485" s="57">
        <f>[4]GABON!DU2249</f>
        <v>1840.3076720335416</v>
      </c>
      <c r="EI1485" s="57">
        <f>[4]GABON!DX2249</f>
        <v>1865.8211949163356</v>
      </c>
      <c r="EL1485" s="57">
        <f>[4]GABON!EA2249</f>
        <v>1894.4322538814004</v>
      </c>
      <c r="EO1485" s="57">
        <f>[4]GABON!ED2249</f>
        <v>1927.2336538791715</v>
      </c>
    </row>
    <row r="1486" spans="1:145" ht="15.5" x14ac:dyDescent="0.35">
      <c r="A1486" s="56" t="s">
        <v>485</v>
      </c>
      <c r="B1486" s="57">
        <f>[5]GUINEE!D1788</f>
        <v>4.1050000000000004</v>
      </c>
      <c r="C1486" s="57">
        <f>[5]GUINEE!E1788</f>
        <v>5.665</v>
      </c>
      <c r="D1486" s="57">
        <f>[5]GUINEE!F1788</f>
        <v>4.601</v>
      </c>
      <c r="E1486" s="57">
        <f>[5]GUINEE!G1788</f>
        <v>5.367</v>
      </c>
      <c r="F1486" s="57">
        <f>[5]GUINEE!H1788</f>
        <v>5.3290000000000006</v>
      </c>
      <c r="G1486" s="57">
        <f>[5]GUINEE!I1788</f>
        <v>6.0950000000000006</v>
      </c>
      <c r="H1486" s="57">
        <f>[5]GUINEE!J1788</f>
        <v>8.8450000000000006</v>
      </c>
      <c r="I1486" s="57">
        <f>[5]GUINEE!K1788</f>
        <v>7.7779999999999996</v>
      </c>
      <c r="J1486" s="57">
        <f>[5]GUINEE!L1788</f>
        <v>11.684000000000001</v>
      </c>
      <c r="K1486" s="57">
        <f>[5]GUINEE!M1788</f>
        <v>19.589000000000002</v>
      </c>
      <c r="L1486" s="57">
        <f>[5]GUINEE!N1788</f>
        <v>29.802</v>
      </c>
      <c r="M1486" s="57">
        <f>[5]GUINEE!O1788</f>
        <v>46.86</v>
      </c>
      <c r="N1486" s="57">
        <f>[5]GUINEE!P1788</f>
        <v>40.67</v>
      </c>
      <c r="O1486" s="57">
        <f>[5]GUINEE!Q1788</f>
        <v>51.146000000000001</v>
      </c>
      <c r="P1486" s="57">
        <f>[5]GUINEE!R1788</f>
        <v>56.722999999999999</v>
      </c>
      <c r="Q1486" s="57">
        <f>[5]GUINEE!S1788</f>
        <v>96.679999999999993</v>
      </c>
      <c r="R1486" s="57">
        <f>[5]GUINEE!T1788</f>
        <v>85.096999999999994</v>
      </c>
      <c r="S1486" s="57">
        <f>[5]GUINEE!U1788</f>
        <v>119.393</v>
      </c>
      <c r="T1486" s="57">
        <f>[5]GUINEE!V1788</f>
        <v>161.607</v>
      </c>
      <c r="U1486" s="57">
        <f>[5]GUINEE!W1788</f>
        <v>193.273</v>
      </c>
      <c r="V1486" s="57">
        <f>[5]GUINEE!X1788</f>
        <v>213.76299999999998</v>
      </c>
      <c r="W1486" s="57">
        <f>[5]GUINEE!Y1788</f>
        <v>365.27871116836002</v>
      </c>
      <c r="X1486" s="58">
        <f>[5]GUINEE!Z1788</f>
        <v>341.83374259599998</v>
      </c>
      <c r="Y1486" s="58">
        <f>[5]GUINEE!AA1788</f>
        <v>434.36500000000001</v>
      </c>
      <c r="Z1486" s="57">
        <f>[5]GUINEE!AB1788</f>
        <v>472.81899999999996</v>
      </c>
      <c r="AA1486" s="57">
        <f>[5]GUINEE!AC1788</f>
        <v>783.58600000000001</v>
      </c>
      <c r="AB1486" s="57">
        <v>528.93700000000001</v>
      </c>
      <c r="AC1486" s="57">
        <v>612.93700000000001</v>
      </c>
      <c r="AD1486" s="57">
        <v>632.93700000000001</v>
      </c>
      <c r="AE1486" s="57">
        <f>[5]GUINEE!AD1788</f>
        <v>834.11299999999994</v>
      </c>
      <c r="AF1486" s="57">
        <v>723.50200000000007</v>
      </c>
      <c r="AG1486" s="57">
        <v>723.50200000000007</v>
      </c>
      <c r="AH1486" s="57">
        <v>723.50200000000007</v>
      </c>
      <c r="AI1486" s="57">
        <v>723.50200000000007</v>
      </c>
      <c r="AJ1486" s="58">
        <f>[5]GUINEE!AE1788</f>
        <v>727.20249509089012</v>
      </c>
      <c r="AK1486" s="58">
        <v>757.50400000000002</v>
      </c>
      <c r="AL1486" s="58">
        <v>713.41899999999998</v>
      </c>
      <c r="AM1486" s="58">
        <v>713.41899999999998</v>
      </c>
      <c r="AN1486" s="58">
        <v>713.41899999999998</v>
      </c>
      <c r="AO1486" s="58">
        <f>[5]GUINEE!AF1788</f>
        <v>654.64363245841878</v>
      </c>
      <c r="AP1486" s="58">
        <v>819.66301298840335</v>
      </c>
      <c r="AQ1486" s="58">
        <v>807.48324390850973</v>
      </c>
      <c r="AR1486" s="58">
        <v>756.66253399124059</v>
      </c>
      <c r="AS1486" s="58">
        <f>[5]GUINEE!AJ1788</f>
        <v>661.67696423030043</v>
      </c>
      <c r="AT1486" s="58">
        <v>732.25099999999998</v>
      </c>
      <c r="AU1486" s="58">
        <v>732.23783505205097</v>
      </c>
      <c r="AV1486" s="58">
        <v>590.47451892070399</v>
      </c>
      <c r="AW1486" s="58">
        <v>590.47451892070399</v>
      </c>
      <c r="AX1486" s="58">
        <f>[5]GUINEE!AO1788</f>
        <v>702.43313304719993</v>
      </c>
      <c r="AY1486" s="58"/>
      <c r="AZ1486" s="58">
        <v>712.87838299999987</v>
      </c>
      <c r="BA1486" s="58">
        <v>712.87838299999987</v>
      </c>
      <c r="BB1486" s="58">
        <v>661.33500000000004</v>
      </c>
      <c r="BC1486" s="58">
        <v>661.33500000000004</v>
      </c>
      <c r="BD1486" s="58">
        <v>665.3287219148001</v>
      </c>
      <c r="BE1486" s="58">
        <v>665.3287219148001</v>
      </c>
      <c r="BF1486" s="58">
        <f>[5]GUINEE!AV1788</f>
        <v>713.68644699585002</v>
      </c>
      <c r="BG1486" s="58">
        <v>757.31399339990003</v>
      </c>
      <c r="BH1486" s="58">
        <v>757.31399339990003</v>
      </c>
      <c r="BI1486" s="58">
        <v>773.13607999999999</v>
      </c>
      <c r="BJ1486" s="58">
        <v>757.31399339990003</v>
      </c>
      <c r="BK1486" s="58">
        <v>707.04573562133328</v>
      </c>
      <c r="BL1486" s="58">
        <v>707.04573562133328</v>
      </c>
      <c r="BM1486" s="58">
        <v>707.04573562133328</v>
      </c>
      <c r="BN1486" s="58">
        <v>707.04573562133328</v>
      </c>
      <c r="BO1486" s="58">
        <f>[5]GUINEE!BE1788</f>
        <v>713.96907617832926</v>
      </c>
      <c r="BP1486" s="58">
        <v>724.35873474406196</v>
      </c>
      <c r="BQ1486" s="58">
        <v>724.35873474406196</v>
      </c>
      <c r="BR1486" s="58">
        <v>824.35873474406196</v>
      </c>
      <c r="BS1486" s="58">
        <v>824.35873474406196</v>
      </c>
      <c r="BT1486" s="58">
        <v>824.35873474406196</v>
      </c>
      <c r="BU1486" s="58">
        <v>824.35873474406196</v>
      </c>
      <c r="BV1486" s="58">
        <v>824.35873474406196</v>
      </c>
      <c r="BW1486" s="58">
        <v>802.048</v>
      </c>
      <c r="BX1486" s="58">
        <v>802.048</v>
      </c>
      <c r="BY1486" s="58">
        <v>767.048</v>
      </c>
      <c r="BZ1486" s="57">
        <v>657.96600000000001</v>
      </c>
      <c r="CA1486" s="58">
        <f>[5]GUINEE!BQ1788</f>
        <v>630.36462543790003</v>
      </c>
      <c r="CB1486" s="58">
        <v>724.08500000000004</v>
      </c>
      <c r="CC1486" s="58">
        <v>724.08500000000004</v>
      </c>
      <c r="CD1486" s="58">
        <v>754.08500000000004</v>
      </c>
      <c r="CE1486" s="58">
        <v>667.54109458300013</v>
      </c>
      <c r="CF1486" s="58">
        <v>667.54109458300013</v>
      </c>
      <c r="CG1486" s="58">
        <v>667.54109458300013</v>
      </c>
      <c r="CH1486" s="58">
        <v>642.48092118480304</v>
      </c>
      <c r="CI1486" s="58">
        <v>642.48092118480304</v>
      </c>
      <c r="CJ1486" s="57">
        <v>642.48092118480304</v>
      </c>
      <c r="CK1486" s="57">
        <v>642.48092118480304</v>
      </c>
      <c r="CL1486" s="58">
        <f>[5]GUINEE!CD1788</f>
        <v>635.96206862442352</v>
      </c>
      <c r="CM1486" s="58">
        <v>627.43388925798183</v>
      </c>
      <c r="CN1486" s="58">
        <v>738.16300000000001</v>
      </c>
      <c r="CO1486" s="58">
        <v>738.16300000000001</v>
      </c>
      <c r="CP1486" s="58">
        <v>753.26871619618191</v>
      </c>
      <c r="CQ1486" s="58">
        <v>738.16300000000001</v>
      </c>
      <c r="CR1486" s="58">
        <v>751.11728427042556</v>
      </c>
      <c r="CS1486" s="58">
        <v>838.41960716732683</v>
      </c>
      <c r="CT1486" s="58">
        <v>738.16300000000001</v>
      </c>
      <c r="CU1486" s="58">
        <v>679.10473903007801</v>
      </c>
      <c r="CV1486" s="58">
        <v>846.30881599081988</v>
      </c>
      <c r="CW1486" s="58">
        <v>738.16300000000001</v>
      </c>
      <c r="CX1486" s="58">
        <v>828.91613374247322</v>
      </c>
      <c r="CY1486" s="58">
        <v>738.16300000000001</v>
      </c>
      <c r="CZ1486" s="58">
        <v>663.28458891898003</v>
      </c>
      <c r="DA1486" s="58">
        <f>[5]GUINEE!CP1788</f>
        <v>781.42560164164684</v>
      </c>
      <c r="DB1486" s="57">
        <v>866.13599999999997</v>
      </c>
      <c r="DC1486" s="57">
        <v>861.13599999999997</v>
      </c>
      <c r="DD1486" s="57">
        <v>851.13599999999997</v>
      </c>
      <c r="DE1486" s="57">
        <v>866.13599999999997</v>
      </c>
      <c r="DF1486" s="57">
        <v>861.13599999999997</v>
      </c>
      <c r="DG1486" s="57">
        <v>851.13599999999997</v>
      </c>
      <c r="DH1486" s="57">
        <v>785.56575556799999</v>
      </c>
      <c r="DI1486" s="57">
        <v>790.94900000000007</v>
      </c>
      <c r="DJ1486" s="57">
        <v>785.94900000000007</v>
      </c>
      <c r="DK1486" s="57">
        <v>785.56575556799999</v>
      </c>
      <c r="DL1486" s="57">
        <v>790.94900000000007</v>
      </c>
      <c r="DM1486" s="57">
        <v>785.94900000000007</v>
      </c>
      <c r="DN1486" s="59">
        <f>[5]GUINEE!DC1788</f>
        <v>868.61908620845986</v>
      </c>
      <c r="DO1486" s="57">
        <v>785.94900000000007</v>
      </c>
      <c r="DP1486" s="57">
        <v>813.10197654305364</v>
      </c>
      <c r="DQ1486" s="57">
        <v>811.52060867265391</v>
      </c>
      <c r="DR1486" s="57">
        <v>809.14855686705437</v>
      </c>
      <c r="DS1486" s="57">
        <v>873.4638496567984</v>
      </c>
      <c r="DT1486" s="57">
        <v>867.48351605333903</v>
      </c>
      <c r="DU1486" s="57">
        <v>867.48351605333903</v>
      </c>
      <c r="DV1486" s="60">
        <f>[5]GUINEE!DN1788</f>
        <v>872.59523057058971</v>
      </c>
      <c r="DW1486" s="61">
        <f>[5]GUINEE!DO1788</f>
        <v>866.61489696713068</v>
      </c>
      <c r="DX1486" s="62">
        <f>[5]GUINEE!DP1788</f>
        <v>864.05903970850511</v>
      </c>
      <c r="DZ1486" s="57">
        <f>[5]GUINEE!DR1788</f>
        <v>880.43796716177758</v>
      </c>
      <c r="EC1486" s="57">
        <f>[5]GUINEE!DU1788</f>
        <v>892.88015485713777</v>
      </c>
      <c r="EF1486" s="57">
        <f>[5]GUINEE!DX1788</f>
        <v>903.85373111870092</v>
      </c>
      <c r="EI1486" s="57">
        <f>[5]GUINEE!EA1788</f>
        <v>913.27736702969537</v>
      </c>
      <c r="EL1486" s="57">
        <f>[5]GUINEE!ED1788</f>
        <v>921.07696025763062</v>
      </c>
      <c r="EO1486" s="57">
        <f>[5]GUINEE!EG1788</f>
        <v>927.18641207714438</v>
      </c>
    </row>
    <row r="1487" spans="1:145" ht="15.5" x14ac:dyDescent="0.35">
      <c r="A1487" s="56" t="s">
        <v>486</v>
      </c>
      <c r="B1487" s="57">
        <f>[6]TCHAD!D1952</f>
        <v>26.835999999999999</v>
      </c>
      <c r="C1487" s="57">
        <f>[6]TCHAD!E1952</f>
        <v>20.098699999999997</v>
      </c>
      <c r="D1487" s="57">
        <f>[6]TCHAD!F1952</f>
        <v>31.4</v>
      </c>
      <c r="E1487" s="57">
        <f>[6]TCHAD!G1952</f>
        <v>36.210499999999996</v>
      </c>
      <c r="F1487" s="57">
        <f>[6]TCHAD!H1952</f>
        <v>38.881599999999999</v>
      </c>
      <c r="G1487" s="57">
        <f>[6]TCHAD!I1952</f>
        <v>37.555</v>
      </c>
      <c r="H1487" s="57">
        <f>[6]TCHAD!J1952</f>
        <v>33.8446</v>
      </c>
      <c r="I1487" s="57">
        <f>[6]TCHAD!K1952</f>
        <v>44.289000000000001</v>
      </c>
      <c r="J1487" s="57">
        <f>[6]TCHAD!L1952</f>
        <v>46.923000000000002</v>
      </c>
      <c r="K1487" s="57">
        <f>[6]TCHAD!M1952</f>
        <v>55.81</v>
      </c>
      <c r="L1487" s="57">
        <f>[6]TCHAD!N1952</f>
        <v>51.861999999999995</v>
      </c>
      <c r="M1487" s="57">
        <f>[6]TCHAD!O1952</f>
        <v>56.219000000000008</v>
      </c>
      <c r="N1487" s="57">
        <f>[6]TCHAD!P1952</f>
        <v>64.625</v>
      </c>
      <c r="O1487" s="57">
        <f>[6]TCHAD!Q1952</f>
        <v>72.835999999999999</v>
      </c>
      <c r="P1487" s="57">
        <f>[6]TCHAD!R1952</f>
        <v>81.481999999999999</v>
      </c>
      <c r="Q1487" s="57">
        <f>[6]TCHAD!S1952</f>
        <v>101.122466</v>
      </c>
      <c r="R1487" s="57">
        <f>[6]TCHAD!T1952</f>
        <v>102.91399999999999</v>
      </c>
      <c r="S1487" s="57">
        <f>[6]TCHAD!U1952</f>
        <v>98.5</v>
      </c>
      <c r="T1487" s="57">
        <f>[6]TCHAD!V1952</f>
        <v>141.40800000000002</v>
      </c>
      <c r="U1487" s="57">
        <f>[6]TCHAD!W1952</f>
        <v>284.3</v>
      </c>
      <c r="V1487" s="57">
        <f>[6]TCHAD!X1952</f>
        <v>387.4</v>
      </c>
      <c r="W1487" s="57">
        <f>[6]TCHAD!Y1952</f>
        <v>474.49999999999994</v>
      </c>
      <c r="X1487" s="58">
        <f>[6]TCHAD!Z1952</f>
        <v>502.1</v>
      </c>
      <c r="Y1487" s="58">
        <f>[6]TCHAD!AA1952</f>
        <v>577.39300000000003</v>
      </c>
      <c r="Z1487" s="57">
        <f>[6]TCHAD!AB1952</f>
        <v>596.99199999999996</v>
      </c>
      <c r="AA1487" s="57">
        <f>[6]TCHAD!AC1952</f>
        <v>628.85</v>
      </c>
      <c r="AB1487" s="57">
        <v>692.62300000000005</v>
      </c>
      <c r="AC1487" s="57">
        <v>687.44100000000003</v>
      </c>
      <c r="AD1487" s="57">
        <v>855.68900000000008</v>
      </c>
      <c r="AE1487" s="57">
        <f>[6]TCHAD!AH1952</f>
        <v>744.25699999999995</v>
      </c>
      <c r="AF1487" s="57">
        <v>728.23500000000001</v>
      </c>
      <c r="AG1487" s="57">
        <v>706.33600000000001</v>
      </c>
      <c r="AH1487" s="57">
        <v>706.33600000000001</v>
      </c>
      <c r="AI1487" s="57">
        <v>706.33600000000001</v>
      </c>
      <c r="AJ1487" s="58">
        <f>[6]TCHAD!AM1952</f>
        <v>730.42226155999992</v>
      </c>
      <c r="AK1487" s="58">
        <v>579.31100000000004</v>
      </c>
      <c r="AL1487" s="58">
        <v>625.75700000000006</v>
      </c>
      <c r="AM1487" s="58">
        <v>575.75700000000006</v>
      </c>
      <c r="AN1487" s="58">
        <v>575.75700000000006</v>
      </c>
      <c r="AO1487" s="58">
        <f>[6]TCHAD!AR1952</f>
        <v>602.60200000000009</v>
      </c>
      <c r="AP1487" s="58">
        <v>548.50057525811576</v>
      </c>
      <c r="AQ1487" s="58">
        <v>558.47029753986044</v>
      </c>
      <c r="AR1487" s="58">
        <v>408.34767753986046</v>
      </c>
      <c r="AS1487" s="58">
        <f>[6]TCHAD!AV1952</f>
        <v>488.38063636363637</v>
      </c>
      <c r="AT1487" s="58">
        <v>423.47420937989801</v>
      </c>
      <c r="AU1487" s="58">
        <v>458.27707947881981</v>
      </c>
      <c r="AV1487" s="58">
        <v>500.225189090909</v>
      </c>
      <c r="AW1487" s="58">
        <v>470.76518909090908</v>
      </c>
      <c r="AX1487" s="58">
        <f>[6]TCHAD!BA1952</f>
        <v>461.28900000000004</v>
      </c>
      <c r="AY1487" s="58"/>
      <c r="AZ1487" s="58">
        <v>451.68199999999996</v>
      </c>
      <c r="BA1487" s="58">
        <v>442.62919999999997</v>
      </c>
      <c r="BB1487" s="58">
        <v>448.30520769282396</v>
      </c>
      <c r="BC1487" s="58">
        <v>448.30520769282396</v>
      </c>
      <c r="BD1487" s="58">
        <v>412.154</v>
      </c>
      <c r="BE1487" s="58">
        <v>412.154</v>
      </c>
      <c r="BF1487" s="58">
        <f>[6]TCHAD!BH1952</f>
        <v>421.35300000000001</v>
      </c>
      <c r="BG1487" s="58">
        <v>463.55807502705028</v>
      </c>
      <c r="BH1487" s="58">
        <v>463.55807502705028</v>
      </c>
      <c r="BI1487" s="58">
        <v>461.11626514106581</v>
      </c>
      <c r="BJ1487" s="58">
        <v>461.11626514106581</v>
      </c>
      <c r="BK1487" s="58">
        <v>452.72163942857139</v>
      </c>
      <c r="BL1487" s="58">
        <v>452.72163942857139</v>
      </c>
      <c r="BM1487" s="58">
        <v>459.72163942857139</v>
      </c>
      <c r="BN1487" s="58">
        <v>452.72163942857139</v>
      </c>
      <c r="BO1487" s="58">
        <f>[6]TCHAD!BQ1952</f>
        <v>445.37200000000001</v>
      </c>
      <c r="BP1487" s="58">
        <v>569.05016000000001</v>
      </c>
      <c r="BQ1487" s="58">
        <v>569.05016000000001</v>
      </c>
      <c r="BR1487" s="58">
        <v>612.84927672000003</v>
      </c>
      <c r="BS1487" s="58">
        <v>655.17615999999998</v>
      </c>
      <c r="BT1487" s="58">
        <v>552.05016000000001</v>
      </c>
      <c r="BU1487" s="58">
        <v>552.05016000000001</v>
      </c>
      <c r="BV1487" s="58">
        <v>512.05016000000001</v>
      </c>
      <c r="BW1487" s="58">
        <v>597.09915999999998</v>
      </c>
      <c r="BX1487" s="58">
        <v>597.09915999999998</v>
      </c>
      <c r="BY1487" s="58">
        <v>567.09915999999998</v>
      </c>
      <c r="BZ1487" s="57">
        <v>612.83115999999995</v>
      </c>
      <c r="CA1487" s="58">
        <f>[6]TCHAD!CC1952</f>
        <v>483.76400000000001</v>
      </c>
      <c r="CB1487" s="58">
        <v>575.20014239461875</v>
      </c>
      <c r="CC1487" s="58">
        <v>575.20014239461875</v>
      </c>
      <c r="CD1487" s="58">
        <v>613.45836086340864</v>
      </c>
      <c r="CE1487" s="58">
        <v>549.26068090429681</v>
      </c>
      <c r="CF1487" s="58">
        <v>539.26068090429681</v>
      </c>
      <c r="CG1487" s="58">
        <v>509.88467678513507</v>
      </c>
      <c r="CH1487" s="58">
        <v>560.01099999999997</v>
      </c>
      <c r="CI1487" s="58">
        <v>550.01099999999997</v>
      </c>
      <c r="CJ1487" s="57">
        <v>577.77700000000004</v>
      </c>
      <c r="CK1487" s="57">
        <v>567.77700000000004</v>
      </c>
      <c r="CL1487" s="58">
        <f>[6]TCHAD!CN1952</f>
        <v>640.85217556330008</v>
      </c>
      <c r="CM1487" s="58">
        <v>495.34363694226772</v>
      </c>
      <c r="CN1487" s="58">
        <v>634.28611999999998</v>
      </c>
      <c r="CO1487" s="58">
        <v>634.28611999999998</v>
      </c>
      <c r="CP1487" s="58">
        <v>634.28611999999998</v>
      </c>
      <c r="CQ1487" s="58">
        <v>634.28611999999998</v>
      </c>
      <c r="CR1487" s="58">
        <v>568.78083300000003</v>
      </c>
      <c r="CS1487" s="58">
        <v>634.28611999999998</v>
      </c>
      <c r="CT1487" s="58">
        <v>634.28611999999998</v>
      </c>
      <c r="CU1487" s="58">
        <v>570.2774280000001</v>
      </c>
      <c r="CV1487" s="58">
        <v>655.97199153432621</v>
      </c>
      <c r="CW1487" s="58">
        <v>655.97199153432621</v>
      </c>
      <c r="CX1487" s="58">
        <v>663.26156229802928</v>
      </c>
      <c r="CY1487" s="58">
        <v>663.26156229802928</v>
      </c>
      <c r="CZ1487" s="58">
        <v>650.84961229802923</v>
      </c>
      <c r="DA1487" s="58">
        <f>[6]TCHAD!CZ1952</f>
        <v>641.15100000000007</v>
      </c>
      <c r="DB1487" s="57">
        <v>652.74452452652201</v>
      </c>
      <c r="DC1487" s="57">
        <v>637.74452452652201</v>
      </c>
      <c r="DD1487" s="57">
        <v>622.74452452652201</v>
      </c>
      <c r="DE1487" s="57">
        <v>652.74452452652201</v>
      </c>
      <c r="DF1487" s="57">
        <v>637.74452452652201</v>
      </c>
      <c r="DG1487" s="57">
        <v>622.74452452652201</v>
      </c>
      <c r="DH1487" s="57">
        <v>652.74452452652201</v>
      </c>
      <c r="DI1487" s="57">
        <v>637.74452452652201</v>
      </c>
      <c r="DJ1487" s="57">
        <v>622.74452452652201</v>
      </c>
      <c r="DK1487" s="57">
        <v>744.22925167460789</v>
      </c>
      <c r="DL1487" s="57">
        <v>729.22925167460789</v>
      </c>
      <c r="DM1487" s="57">
        <v>714.22925167460789</v>
      </c>
      <c r="DN1487" s="59">
        <f>[6]TCHAD!DM1952</f>
        <v>774.24800000000005</v>
      </c>
      <c r="DO1487" s="57">
        <v>714.22925167460789</v>
      </c>
      <c r="DP1487" s="57">
        <v>854.48621924746317</v>
      </c>
      <c r="DQ1487" s="57">
        <v>854.33633424746313</v>
      </c>
      <c r="DR1487" s="57">
        <v>854.33656424746323</v>
      </c>
      <c r="DS1487" s="57">
        <v>864.28636350224815</v>
      </c>
      <c r="DT1487" s="57">
        <v>865.60654750224819</v>
      </c>
      <c r="DU1487" s="57">
        <v>746.33082052589111</v>
      </c>
      <c r="DV1487" s="60">
        <f>[6]TCHAD!DW1952</f>
        <v>752.75742990089111</v>
      </c>
      <c r="DW1487" s="61">
        <f>[6]TCHAD!DX1952</f>
        <v>753.12366427589131</v>
      </c>
      <c r="DX1487" s="62">
        <f>[6]TCHAD!DY1952</f>
        <v>748.90978927589117</v>
      </c>
      <c r="DZ1487" s="57">
        <f>[6]TCHAD!EA1952</f>
        <v>766.3221390897545</v>
      </c>
      <c r="EC1487" s="57">
        <f>[6]TCHAD!ED1952</f>
        <v>784.76260742610089</v>
      </c>
      <c r="EF1487" s="57">
        <f>[6]TCHAD!EG1952</f>
        <v>843.90082114491838</v>
      </c>
      <c r="EI1487" s="57">
        <f>[6]TCHAD!EJ1952</f>
        <v>902.02469314094719</v>
      </c>
      <c r="EL1487" s="57">
        <f>[6]TCHAD!EM1952</f>
        <v>959.08549845863854</v>
      </c>
      <c r="EO1487" s="57">
        <f>[6]TCHAD!EP1952</f>
        <v>1015.040110943225</v>
      </c>
    </row>
    <row r="1488" spans="1:145" ht="15.5" x14ac:dyDescent="0.35">
      <c r="A1488" s="27"/>
      <c r="B1488" s="57"/>
      <c r="C1488" s="57"/>
      <c r="D1488" s="57"/>
      <c r="E1488" s="57"/>
      <c r="F1488" s="57"/>
      <c r="G1488" s="57"/>
      <c r="H1488" s="57"/>
      <c r="I1488" s="57"/>
      <c r="J1488" s="57"/>
      <c r="K1488" s="57"/>
      <c r="L1488" s="57"/>
      <c r="M1488" s="57"/>
      <c r="N1488" s="57"/>
      <c r="O1488" s="57"/>
      <c r="P1488" s="57"/>
      <c r="Q1488" s="57"/>
      <c r="R1488" s="57"/>
      <c r="S1488" s="57"/>
      <c r="T1488" s="57"/>
      <c r="U1488" s="57"/>
      <c r="V1488" s="57"/>
      <c r="W1488" s="57"/>
      <c r="X1488" s="58"/>
      <c r="Y1488" s="58"/>
      <c r="Z1488" s="57"/>
      <c r="AA1488" s="57"/>
      <c r="AB1488" s="57"/>
      <c r="AC1488" s="57"/>
      <c r="AD1488" s="57"/>
      <c r="AE1488" s="57"/>
      <c r="AF1488" s="57"/>
      <c r="AG1488" s="57"/>
      <c r="AH1488" s="57"/>
      <c r="AI1488" s="57"/>
      <c r="AJ1488" s="58"/>
      <c r="AK1488" s="58"/>
      <c r="AL1488" s="58"/>
      <c r="AM1488" s="58"/>
      <c r="AN1488" s="58"/>
      <c r="AO1488" s="58"/>
      <c r="AP1488" s="58"/>
      <c r="AQ1488" s="58"/>
      <c r="AR1488" s="58"/>
      <c r="AS1488" s="58"/>
      <c r="AT1488" s="58"/>
      <c r="AU1488" s="58"/>
      <c r="AV1488" s="58"/>
      <c r="AW1488" s="58"/>
      <c r="AX1488" s="58"/>
      <c r="AY1488" s="58"/>
      <c r="AZ1488" s="58"/>
      <c r="BA1488" s="58"/>
      <c r="BB1488" s="58"/>
      <c r="BC1488" s="58"/>
      <c r="BD1488" s="58"/>
      <c r="BE1488" s="58"/>
      <c r="BF1488" s="58"/>
      <c r="BG1488" s="58"/>
      <c r="BH1488" s="58"/>
      <c r="BI1488" s="58"/>
      <c r="BJ1488" s="58"/>
      <c r="BK1488" s="58"/>
      <c r="BL1488" s="58"/>
      <c r="BM1488" s="58"/>
      <c r="BN1488" s="58"/>
      <c r="BO1488" s="58"/>
      <c r="BP1488" s="58"/>
      <c r="BQ1488" s="58"/>
      <c r="BR1488" s="58"/>
      <c r="BS1488" s="58"/>
      <c r="BT1488" s="58"/>
      <c r="BU1488" s="58"/>
      <c r="BV1488" s="58"/>
      <c r="BW1488" s="58"/>
      <c r="BX1488" s="58"/>
      <c r="BY1488" s="58"/>
      <c r="BZ1488" s="57"/>
      <c r="CA1488" s="58"/>
      <c r="CB1488" s="58"/>
      <c r="CC1488" s="58"/>
      <c r="CD1488" s="58"/>
      <c r="CE1488" s="58"/>
      <c r="CF1488" s="58"/>
      <c r="CG1488" s="58"/>
      <c r="CH1488" s="58"/>
      <c r="CI1488" s="58"/>
      <c r="CJ1488" s="57"/>
      <c r="CK1488" s="57"/>
      <c r="CL1488" s="58"/>
      <c r="CM1488" s="58"/>
      <c r="CN1488" s="58"/>
      <c r="CO1488" s="58"/>
      <c r="CP1488" s="58"/>
      <c r="CQ1488" s="58"/>
      <c r="CR1488" s="58"/>
      <c r="CS1488" s="58"/>
      <c r="CT1488" s="58"/>
      <c r="CU1488" s="58"/>
      <c r="CV1488" s="58"/>
      <c r="CW1488" s="58"/>
      <c r="CX1488" s="58"/>
      <c r="CY1488" s="58"/>
      <c r="CZ1488" s="58"/>
      <c r="DA1488" s="58"/>
      <c r="DB1488" s="57"/>
      <c r="DC1488" s="57"/>
      <c r="DD1488" s="57"/>
      <c r="DE1488" s="57"/>
      <c r="DF1488" s="57"/>
      <c r="DG1488" s="57"/>
      <c r="DH1488" s="57"/>
      <c r="DI1488" s="57"/>
      <c r="DJ1488" s="57"/>
      <c r="DK1488" s="57"/>
      <c r="DL1488" s="57"/>
      <c r="DM1488" s="57"/>
      <c r="DN1488" s="59"/>
      <c r="DO1488" s="57"/>
      <c r="DP1488" s="57"/>
      <c r="DQ1488" s="57"/>
      <c r="DR1488" s="57"/>
      <c r="DS1488" s="57"/>
      <c r="DT1488" s="57"/>
      <c r="DU1488" s="57"/>
      <c r="DV1488" s="60"/>
      <c r="DW1488" s="61"/>
      <c r="DX1488" s="62"/>
      <c r="DZ1488" s="57"/>
      <c r="EC1488" s="57"/>
      <c r="EF1488" s="57"/>
      <c r="EI1488" s="57"/>
      <c r="EL1488" s="57"/>
      <c r="EO1488" s="57"/>
    </row>
    <row r="1489" spans="1:145" ht="15.5" x14ac:dyDescent="0.35">
      <c r="A1489" s="56" t="s">
        <v>499</v>
      </c>
      <c r="B1489" s="57">
        <f t="shared" ref="B1489:M1489" si="1458">SUM(B1490:B1495)</f>
        <v>500.17899999999997</v>
      </c>
      <c r="C1489" s="57">
        <f t="shared" si="1458"/>
        <v>513.96399999999994</v>
      </c>
      <c r="D1489" s="57">
        <f t="shared" si="1458"/>
        <v>524.68799999999999</v>
      </c>
      <c r="E1489" s="57">
        <f t="shared" si="1458"/>
        <v>541.8877</v>
      </c>
      <c r="F1489" s="57">
        <f t="shared" si="1458"/>
        <v>603.47899999999993</v>
      </c>
      <c r="G1489" s="57">
        <f t="shared" si="1458"/>
        <v>621.78129999999999</v>
      </c>
      <c r="H1489" s="57">
        <f t="shared" si="1458"/>
        <v>585.5856</v>
      </c>
      <c r="I1489" s="57">
        <f t="shared" si="1458"/>
        <v>562.30999999999983</v>
      </c>
      <c r="J1489" s="57">
        <f t="shared" si="1458"/>
        <v>549.77699999999993</v>
      </c>
      <c r="K1489" s="57">
        <f t="shared" si="1458"/>
        <v>563.91300000000001</v>
      </c>
      <c r="L1489" s="57">
        <f t="shared" si="1458"/>
        <v>632.48799999999994</v>
      </c>
      <c r="M1489" s="57">
        <f t="shared" si="1458"/>
        <v>650.89</v>
      </c>
      <c r="N1489" s="57">
        <f t="shared" ref="N1489:Z1489" si="1459">SUM(N1490:N1495)</f>
        <v>681.17499999999995</v>
      </c>
      <c r="O1489" s="57">
        <f t="shared" si="1459"/>
        <v>729.96460000000002</v>
      </c>
      <c r="P1489" s="57">
        <f t="shared" si="1459"/>
        <v>793.8972490000001</v>
      </c>
      <c r="Q1489" s="57">
        <f t="shared" si="1459"/>
        <v>856.93530900000019</v>
      </c>
      <c r="R1489" s="57">
        <f t="shared" si="1459"/>
        <v>910.90416500000015</v>
      </c>
      <c r="S1489" s="57">
        <f t="shared" si="1459"/>
        <v>946.9674940000001</v>
      </c>
      <c r="T1489" s="57">
        <f t="shared" si="1459"/>
        <v>946.93700000000001</v>
      </c>
      <c r="U1489" s="57">
        <f t="shared" si="1459"/>
        <v>1001.913</v>
      </c>
      <c r="V1489" s="57">
        <f t="shared" si="1459"/>
        <v>1127.7814595730001</v>
      </c>
      <c r="W1489" s="57">
        <f t="shared" si="1459"/>
        <v>1328.9825682119999</v>
      </c>
      <c r="X1489" s="58">
        <f t="shared" si="1459"/>
        <v>1488.1312973713332</v>
      </c>
      <c r="Y1489" s="58">
        <f t="shared" si="1459"/>
        <v>1562.7069999999999</v>
      </c>
      <c r="Z1489" s="57">
        <f t="shared" si="1459"/>
        <v>1714.444</v>
      </c>
      <c r="AA1489" s="57">
        <f>SUM(AA1490:AA1495)</f>
        <v>1903.432</v>
      </c>
      <c r="AB1489" s="57">
        <v>2064.99775</v>
      </c>
      <c r="AC1489" s="57">
        <v>2061.14075</v>
      </c>
      <c r="AD1489" s="57">
        <v>2053.8849999999998</v>
      </c>
      <c r="AE1489" s="57">
        <f>SUM(AE1490:AE1495)</f>
        <v>2133.8319999999999</v>
      </c>
      <c r="AF1489" s="57">
        <v>2199.52502</v>
      </c>
      <c r="AG1489" s="57">
        <v>2218.2517000000003</v>
      </c>
      <c r="AH1489" s="57">
        <v>2223.5316666666668</v>
      </c>
      <c r="AI1489" s="57">
        <v>2223.5316666666668</v>
      </c>
      <c r="AJ1489" s="58">
        <f>SUM(AJ1490:AJ1495)</f>
        <v>2473.8913519488897</v>
      </c>
      <c r="AK1489" s="58">
        <v>2474.1210000000001</v>
      </c>
      <c r="AL1489" s="58">
        <v>2470.6669999999999</v>
      </c>
      <c r="AM1489" s="58">
        <v>2508.9670000000001</v>
      </c>
      <c r="AN1489" s="58">
        <v>2508.9670000000001</v>
      </c>
      <c r="AO1489" s="58">
        <f>SUM(AO1490:AO1495)</f>
        <v>2542.0826324584191</v>
      </c>
      <c r="AP1489" s="58">
        <v>2592.7060149238541</v>
      </c>
      <c r="AQ1489" s="58">
        <v>2604.7853957762118</v>
      </c>
      <c r="AR1489" s="58">
        <v>2581.384520671038</v>
      </c>
      <c r="AS1489" s="58">
        <f>SUM(AS1490:AS1495)</f>
        <v>2619.1421349493335</v>
      </c>
      <c r="AT1489" s="58">
        <v>2600.7692320908982</v>
      </c>
      <c r="AU1489" s="58">
        <v>2588.2205770397004</v>
      </c>
      <c r="AV1489" s="58">
        <v>2597.5644599371512</v>
      </c>
      <c r="AW1489" s="58">
        <v>2615.2532819447847</v>
      </c>
      <c r="AX1489" s="58">
        <f>SUM(AX1490:AX1495)</f>
        <v>2666.2863818389997</v>
      </c>
      <c r="AY1489" s="58"/>
      <c r="AZ1489" s="58">
        <v>2563.8389903600837</v>
      </c>
      <c r="BA1489" s="58">
        <v>2621.492753061385</v>
      </c>
      <c r="BB1489" s="58">
        <v>2552.4622499999996</v>
      </c>
      <c r="BC1489" s="58">
        <v>2552.4994499999998</v>
      </c>
      <c r="BD1489" s="58">
        <v>2518.7545093999001</v>
      </c>
      <c r="BE1489" s="58">
        <v>2518.7545093999001</v>
      </c>
      <c r="BF1489" s="58">
        <f>SUM(BF1490:BF1495)</f>
        <v>2628.1514450120003</v>
      </c>
      <c r="BG1489" s="58">
        <v>2590.822073616986</v>
      </c>
      <c r="BH1489" s="58">
        <v>2591.516837927159</v>
      </c>
      <c r="BI1489" s="58">
        <v>2571.2104151410658</v>
      </c>
      <c r="BJ1489" s="58">
        <v>2557.7436485409658</v>
      </c>
      <c r="BK1489" s="58">
        <v>2494.2103408915714</v>
      </c>
      <c r="BL1489" s="58">
        <v>2481.9722848915717</v>
      </c>
      <c r="BM1489" s="58">
        <v>2537.6557408915714</v>
      </c>
      <c r="BN1489" s="58">
        <v>2525.433620891572</v>
      </c>
      <c r="BO1489" s="58">
        <f>SUM(BO1490:BO1495)</f>
        <v>2660.8097751780001</v>
      </c>
      <c r="BP1489" s="58">
        <v>2802.8115652116153</v>
      </c>
      <c r="BQ1489" s="58">
        <v>2818.0718133934333</v>
      </c>
      <c r="BR1489" s="58">
        <v>2795.1394108442109</v>
      </c>
      <c r="BS1489" s="58">
        <v>2791.1812428442108</v>
      </c>
      <c r="BT1489" s="58">
        <v>2713.6799292856153</v>
      </c>
      <c r="BU1489" s="58">
        <v>2713.636293285615</v>
      </c>
      <c r="BV1489" s="58">
        <v>2713.6916572856148</v>
      </c>
      <c r="BW1489" s="58">
        <v>2731.3034388260003</v>
      </c>
      <c r="BX1489" s="58">
        <v>2731.3335428259998</v>
      </c>
      <c r="BY1489" s="58">
        <v>2735.063646826</v>
      </c>
      <c r="BZ1489" s="57">
        <v>2708.7883854926667</v>
      </c>
      <c r="CA1489" s="58">
        <f>SUM(CA1490:CA1495)</f>
        <v>2772.6429020179999</v>
      </c>
      <c r="CB1489" s="58">
        <v>2832.697656327</v>
      </c>
      <c r="CC1489" s="58">
        <v>2833.7259551910001</v>
      </c>
      <c r="CD1489" s="58">
        <v>2823.9740043204547</v>
      </c>
      <c r="CE1489" s="58">
        <v>2832.4868173933742</v>
      </c>
      <c r="CF1489" s="58">
        <v>2832.5208573933742</v>
      </c>
      <c r="CG1489" s="58">
        <v>2822.6212873933741</v>
      </c>
      <c r="CH1489" s="58">
        <v>2808.4089838281971</v>
      </c>
      <c r="CI1489" s="58">
        <v>2808.2260038281975</v>
      </c>
      <c r="CJ1489" s="57">
        <v>2815.430638833554</v>
      </c>
      <c r="CK1489" s="57">
        <v>2815.5143255002208</v>
      </c>
      <c r="CL1489" s="58">
        <f>SUM(CL1490:CL1495)</f>
        <v>2852.9161685449999</v>
      </c>
      <c r="CM1489" s="58">
        <v>2874.4694437079047</v>
      </c>
      <c r="CN1489" s="58">
        <v>2924.7514070404677</v>
      </c>
      <c r="CO1489" s="58">
        <v>2927.9232332404672</v>
      </c>
      <c r="CP1489" s="58">
        <v>2931.8746418738424</v>
      </c>
      <c r="CQ1489" s="58">
        <v>2927.9232332404672</v>
      </c>
      <c r="CR1489" s="58">
        <v>2925.9488596652477</v>
      </c>
      <c r="CS1489" s="58">
        <v>2983.0053537839467</v>
      </c>
      <c r="CT1489" s="58">
        <v>2964.8805016755291</v>
      </c>
      <c r="CU1489" s="58">
        <v>2962.5598808323543</v>
      </c>
      <c r="CV1489" s="58">
        <v>3067.0981988318404</v>
      </c>
      <c r="CW1489" s="58">
        <v>3046.9177993160843</v>
      </c>
      <c r="CX1489" s="58">
        <v>3062.1403238937696</v>
      </c>
      <c r="CY1489" s="58">
        <v>3040.5147691271959</v>
      </c>
      <c r="CZ1489" s="58">
        <v>3066.7865727786534</v>
      </c>
      <c r="DA1489" s="58">
        <f t="shared" ref="DA1489" si="1460">SUM(DA1490:DA1495)</f>
        <v>3168.3744703309999</v>
      </c>
      <c r="DB1489" s="57">
        <v>3280.8532303179431</v>
      </c>
      <c r="DC1489" s="57">
        <v>3243.4585138874404</v>
      </c>
      <c r="DD1489" s="57">
        <v>3238.4557288874407</v>
      </c>
      <c r="DE1489" s="57">
        <v>3258.6350034822331</v>
      </c>
      <c r="DF1489" s="57">
        <v>3237.1906243874405</v>
      </c>
      <c r="DG1489" s="57">
        <v>3182.4640788874403</v>
      </c>
      <c r="DH1489" s="57">
        <v>3232.9159722457343</v>
      </c>
      <c r="DI1489" s="57">
        <v>3235.0912548874403</v>
      </c>
      <c r="DJ1489" s="57">
        <v>3179.6430988874404</v>
      </c>
      <c r="DK1489" s="57">
        <v>3261.8993557702324</v>
      </c>
      <c r="DL1489" s="57">
        <v>3257.1708973213408</v>
      </c>
      <c r="DM1489" s="57">
        <v>3205.1590868874405</v>
      </c>
      <c r="DN1489" s="59">
        <f>SUM(DN1490:DN1495)</f>
        <v>3511.3076677173026</v>
      </c>
      <c r="DO1489" s="57">
        <v>3205.1590868874405</v>
      </c>
      <c r="DP1489" s="57">
        <v>3582.061828143791</v>
      </c>
      <c r="DQ1489" s="57">
        <v>3586.9366456897988</v>
      </c>
      <c r="DR1489" s="57">
        <v>3591.4851094420269</v>
      </c>
      <c r="DS1489" s="57">
        <v>3674.9117810240023</v>
      </c>
      <c r="DT1489" s="57">
        <v>3675.8033023436556</v>
      </c>
      <c r="DU1489" s="57">
        <v>3718.6984479548046</v>
      </c>
      <c r="DV1489" s="60">
        <f>SUM(DV1490:DV1495)</f>
        <v>3807.0688145218701</v>
      </c>
      <c r="DW1489" s="61">
        <f>SUM(DW1490:DW1495)</f>
        <v>3779.6227979326636</v>
      </c>
      <c r="DX1489" s="62">
        <f>SUM(DX1490:DX1495)</f>
        <v>3779.084633365228</v>
      </c>
      <c r="DZ1489" s="57">
        <f>SUM(DZ1490:DZ1495)</f>
        <v>3920.6266625695898</v>
      </c>
      <c r="EC1489" s="57">
        <f>SUM(EC1490:EC1495)</f>
        <v>4027.0038531835316</v>
      </c>
      <c r="EF1489" s="57">
        <f>SUM(EF1490:EF1495)</f>
        <v>4080.7524434495717</v>
      </c>
      <c r="EI1489" s="57">
        <f>SUM(EI1490:EI1495)</f>
        <v>4143.0515357208324</v>
      </c>
      <c r="EL1489" s="57">
        <f>SUM(EL1490:EL1495)</f>
        <v>4208.1726327041106</v>
      </c>
      <c r="EO1489" s="57">
        <f>SUM(EO1490:EO1495)</f>
        <v>4273.6869717454229</v>
      </c>
    </row>
    <row r="1490" spans="1:145" ht="15.5" x14ac:dyDescent="0.35">
      <c r="A1490" s="56" t="s">
        <v>482</v>
      </c>
      <c r="B1490" s="57">
        <f>([2]CAMEROUN!C2101+[2]CAMEROUN!D2101)/2</f>
        <v>272.5</v>
      </c>
      <c r="C1490" s="57">
        <f>([2]CAMEROUN!D2101+[2]CAMEROUN!E2101)/2</f>
        <v>277.5</v>
      </c>
      <c r="D1490" s="57">
        <f>([2]CAMEROUN!E2101+[2]CAMEROUN!F2101)/2</f>
        <v>288.39999999999998</v>
      </c>
      <c r="E1490" s="57">
        <f>([2]CAMEROUN!F2101+[2]CAMEROUN!G2101)/2</f>
        <v>293.35000000000002</v>
      </c>
      <c r="F1490" s="57">
        <f>([2]CAMEROUN!G2101+[2]CAMEROUN!H2101)/2</f>
        <v>298</v>
      </c>
      <c r="G1490" s="57">
        <f>([2]CAMEROUN!H2101+[2]CAMEROUN!I2101)/2</f>
        <v>285.505</v>
      </c>
      <c r="H1490" s="57">
        <f>([2]CAMEROUN!I2101+[2]CAMEROUN!J2101)/2</f>
        <v>240.95500000000001</v>
      </c>
      <c r="I1490" s="57">
        <f>([2]CAMEROUN!J2101+[2]CAMEROUN!K2101)/2</f>
        <v>200.655</v>
      </c>
      <c r="J1490" s="57">
        <f>([2]CAMEROUN!K2101+[2]CAMEROUN!L2101)/2</f>
        <v>191.30500000000001</v>
      </c>
      <c r="K1490" s="57">
        <f>([2]CAMEROUN!L2101+[2]CAMEROUN!M2101)/2</f>
        <v>200.8</v>
      </c>
      <c r="L1490" s="57">
        <f>([2]CAMEROUN!M2101+[2]CAMEROUN!N2101)/2</f>
        <v>236.25</v>
      </c>
      <c r="M1490" s="57">
        <f>([2]CAMEROUN!N2101+[2]CAMEROUN!O2101)/2</f>
        <v>266.95</v>
      </c>
      <c r="N1490" s="57">
        <f>([2]CAMEROUN!O2101+[2]CAMEROUN!P2101)/2</f>
        <v>284</v>
      </c>
      <c r="O1490" s="57">
        <f>([2]CAMEROUN!P2101+[2]CAMEROUN!Q2101)/2</f>
        <v>316.35000000000002</v>
      </c>
      <c r="P1490" s="57">
        <f>[2]CAMEROUN!AH2101</f>
        <v>350.30000000000007</v>
      </c>
      <c r="Q1490" s="57">
        <f>[2]CAMEROUN!AI2101</f>
        <v>389.90000000000003</v>
      </c>
      <c r="R1490" s="57">
        <f>[2]CAMEROUN!AJ2101</f>
        <v>420.00000000000006</v>
      </c>
      <c r="S1490" s="57">
        <f>[2]CAMEROUN!AK2101</f>
        <v>442.5</v>
      </c>
      <c r="T1490" s="57">
        <f>[2]CAMEROUN!AL2101</f>
        <v>414</v>
      </c>
      <c r="U1490" s="57">
        <f>[2]CAMEROUN!AM2101</f>
        <v>418.5</v>
      </c>
      <c r="V1490" s="57">
        <f>[2]CAMEROUN!AN2101</f>
        <v>442.12900000000002</v>
      </c>
      <c r="W1490" s="57">
        <f>[2]CAMEROUN!AO2101</f>
        <v>560.9</v>
      </c>
      <c r="X1490" s="58">
        <f>[2]CAMEROUN!AP2101</f>
        <v>617.47733333333338</v>
      </c>
      <c r="Y1490" s="58">
        <f>[2]CAMEROUN!AQ2101</f>
        <v>634</v>
      </c>
      <c r="Z1490" s="57">
        <f>[2]CAMEROUN!AR2101</f>
        <v>681.56999999999994</v>
      </c>
      <c r="AA1490" s="57">
        <f>[2]CAMEROUN!AS2101</f>
        <v>706.12400000000002</v>
      </c>
      <c r="AB1490" s="57">
        <v>803</v>
      </c>
      <c r="AC1490" s="57">
        <v>803</v>
      </c>
      <c r="AD1490" s="57">
        <v>795.9</v>
      </c>
      <c r="AE1490" s="57">
        <f>[2]CAMEROUN!AT2101</f>
        <v>790.1</v>
      </c>
      <c r="AF1490" s="57">
        <v>835</v>
      </c>
      <c r="AG1490" s="57">
        <v>835</v>
      </c>
      <c r="AH1490" s="57">
        <v>843.55416666666667</v>
      </c>
      <c r="AI1490" s="57">
        <v>843.55416666666667</v>
      </c>
      <c r="AJ1490" s="58">
        <f>[2]CAMEROUN!AU2101</f>
        <v>848.8</v>
      </c>
      <c r="AK1490" s="58">
        <v>900</v>
      </c>
      <c r="AL1490" s="58">
        <v>900</v>
      </c>
      <c r="AM1490" s="58">
        <v>898.3</v>
      </c>
      <c r="AN1490" s="58">
        <v>898.3</v>
      </c>
      <c r="AO1490" s="58">
        <f>[2]CAMEROUN!AV2101</f>
        <v>910.7</v>
      </c>
      <c r="AP1490" s="58">
        <v>955.2</v>
      </c>
      <c r="AQ1490" s="58">
        <v>955.2</v>
      </c>
      <c r="AR1490" s="58">
        <v>953.86666666666588</v>
      </c>
      <c r="AS1490" s="58">
        <f>[2]CAMEROUN!AZ2101</f>
        <v>948</v>
      </c>
      <c r="AT1490" s="58">
        <v>998.5</v>
      </c>
      <c r="AU1490" s="58">
        <v>997.3</v>
      </c>
      <c r="AV1490" s="58">
        <v>999.20624999999995</v>
      </c>
      <c r="AW1490" s="58">
        <v>999.20624999999995</v>
      </c>
      <c r="AX1490" s="58">
        <f>[2]CAMEROUN!BE2101</f>
        <v>967.9</v>
      </c>
      <c r="AY1490" s="58"/>
      <c r="AZ1490" s="58">
        <v>1024.019</v>
      </c>
      <c r="BA1490" s="58">
        <v>1081.6698000000001</v>
      </c>
      <c r="BB1490" s="58">
        <v>1002.9720000000001</v>
      </c>
      <c r="BC1490" s="58">
        <v>1003.0092000000002</v>
      </c>
      <c r="BD1490" s="58">
        <v>1003.9826999999999</v>
      </c>
      <c r="BE1490" s="58">
        <v>1003.9826999999999</v>
      </c>
      <c r="BF1490" s="58">
        <f>[2]CAMEROUN!BL2101</f>
        <v>1008</v>
      </c>
      <c r="BG1490" s="58">
        <v>1058</v>
      </c>
      <c r="BH1490" s="58">
        <v>1058</v>
      </c>
      <c r="BI1490" s="58">
        <v>1032</v>
      </c>
      <c r="BJ1490" s="58">
        <v>1032</v>
      </c>
      <c r="BK1490" s="58">
        <v>950.8</v>
      </c>
      <c r="BL1490" s="58">
        <v>950.8</v>
      </c>
      <c r="BM1490" s="58">
        <v>993.40000000000009</v>
      </c>
      <c r="BN1490" s="58">
        <v>993.40000000000009</v>
      </c>
      <c r="BO1490" s="58">
        <f>[2]CAMEROUN!BU2101</f>
        <v>1007.6</v>
      </c>
      <c r="BP1490" s="58">
        <v>1070.152799</v>
      </c>
      <c r="BQ1490" s="58">
        <v>1070.152799</v>
      </c>
      <c r="BR1490" s="58">
        <v>1070.152799</v>
      </c>
      <c r="BS1490" s="58">
        <v>1070.152799</v>
      </c>
      <c r="BT1490" s="58">
        <v>1036.2</v>
      </c>
      <c r="BU1490" s="58">
        <v>1036.2</v>
      </c>
      <c r="BV1490" s="58">
        <v>1036.2</v>
      </c>
      <c r="BW1490" s="58">
        <v>1033.996626826</v>
      </c>
      <c r="BX1490" s="58">
        <v>1033.996626826</v>
      </c>
      <c r="BY1490" s="58">
        <v>1033.996626826</v>
      </c>
      <c r="BZ1490" s="57">
        <v>1023.096626826</v>
      </c>
      <c r="CA1490" s="58">
        <f>[2]CAMEROUN!CG2101</f>
        <v>1046.5999999999999</v>
      </c>
      <c r="CB1490" s="58">
        <v>1069.5178685750002</v>
      </c>
      <c r="CC1490" s="58">
        <v>1069.5178685750002</v>
      </c>
      <c r="CD1490" s="58">
        <v>1063.6178685750001</v>
      </c>
      <c r="CE1490" s="58">
        <v>1069.8338504999999</v>
      </c>
      <c r="CF1490" s="58">
        <v>1069.8338504999999</v>
      </c>
      <c r="CG1490" s="58">
        <v>1069.8338504999999</v>
      </c>
      <c r="CH1490" s="58">
        <v>1056.6190666666666</v>
      </c>
      <c r="CI1490" s="58">
        <v>1056.6190666666666</v>
      </c>
      <c r="CJ1490" s="57">
        <v>1040.5714285714287</v>
      </c>
      <c r="CK1490" s="57">
        <v>1040.5714285714287</v>
      </c>
      <c r="CL1490" s="58">
        <f>[2]CAMEROUN!CR2101</f>
        <v>1075</v>
      </c>
      <c r="CM1490" s="58">
        <v>1138.4978857142858</v>
      </c>
      <c r="CN1490" s="58">
        <v>1126.0682213999999</v>
      </c>
      <c r="CO1490" s="58">
        <v>1124.8435413999998</v>
      </c>
      <c r="CP1490" s="58">
        <v>1124.8346061199998</v>
      </c>
      <c r="CQ1490" s="58">
        <v>1124.8435413999998</v>
      </c>
      <c r="CR1490" s="58">
        <v>1124.8158795999998</v>
      </c>
      <c r="CS1490" s="58">
        <v>1174.2899200000002</v>
      </c>
      <c r="CT1490" s="58">
        <v>1174.2899200000002</v>
      </c>
      <c r="CU1490" s="58">
        <v>1174.2899200000002</v>
      </c>
      <c r="CV1490" s="58">
        <v>1198.4267834116665</v>
      </c>
      <c r="CW1490" s="58">
        <v>1198.4267834116665</v>
      </c>
      <c r="CX1490" s="58">
        <v>1196.6434500783334</v>
      </c>
      <c r="CY1490" s="58">
        <v>1196.6434500783334</v>
      </c>
      <c r="CZ1490" s="58">
        <v>1196.6434500783334</v>
      </c>
      <c r="DA1490" s="58">
        <f>[2]CAMEROUN!DD2101</f>
        <v>1193.0864151649998</v>
      </c>
      <c r="DB1490" s="57">
        <v>1352.9741464305027</v>
      </c>
      <c r="DC1490" s="57">
        <v>1320.585</v>
      </c>
      <c r="DD1490" s="57">
        <v>1320.585</v>
      </c>
      <c r="DE1490" s="57">
        <v>1336.9713530947924</v>
      </c>
      <c r="DF1490" s="57">
        <v>1320.585</v>
      </c>
      <c r="DG1490" s="57">
        <v>1270.585</v>
      </c>
      <c r="DH1490" s="57">
        <v>1326.7670397902941</v>
      </c>
      <c r="DI1490" s="57">
        <v>1320.585</v>
      </c>
      <c r="DJ1490" s="57">
        <v>1270.585</v>
      </c>
      <c r="DK1490" s="57">
        <v>1328.017689880892</v>
      </c>
      <c r="DL1490" s="57">
        <v>1320.585</v>
      </c>
      <c r="DM1490" s="57">
        <v>1270.585</v>
      </c>
      <c r="DN1490" s="59">
        <f>[2]CAMEROUN!DQ2101</f>
        <v>1391.17</v>
      </c>
      <c r="DO1490" s="57">
        <v>1270.585</v>
      </c>
      <c r="DP1490" s="57">
        <v>1428.3</v>
      </c>
      <c r="DQ1490" s="57">
        <v>1428.3</v>
      </c>
      <c r="DR1490" s="57">
        <v>1428.3</v>
      </c>
      <c r="DS1490" s="57">
        <v>1428.3</v>
      </c>
      <c r="DT1490" s="57">
        <v>1428.3</v>
      </c>
      <c r="DU1490" s="57">
        <v>1487.8</v>
      </c>
      <c r="DV1490" s="60">
        <f>[2]CAMEROUN!EA2101</f>
        <v>1487.8</v>
      </c>
      <c r="DW1490" s="61">
        <f>[2]CAMEROUN!EB2101</f>
        <v>1478</v>
      </c>
      <c r="DX1490" s="62">
        <f>[2]CAMEROUN!EC2101</f>
        <v>1487.8</v>
      </c>
      <c r="DZ1490" s="57">
        <f>[2]CAMEROUN!EE2101</f>
        <v>1525.6148046000001</v>
      </c>
      <c r="EC1490" s="57">
        <f>[2]CAMEROUN!EH2101</f>
        <v>1554.9305610007523</v>
      </c>
      <c r="EF1490" s="57">
        <f>[2]CAMEROUN!EK2101</f>
        <v>1558.5899179377714</v>
      </c>
      <c r="EI1490" s="57">
        <f>[2]CAMEROUN!EN2101</f>
        <v>1577.8908537315147</v>
      </c>
      <c r="EL1490" s="57">
        <f>[2]CAMEROUN!EQ2101</f>
        <v>1600.8342578394154</v>
      </c>
      <c r="EO1490" s="57">
        <f>[2]CAMEROUN!ET2101</f>
        <v>1626.0029170083351</v>
      </c>
    </row>
    <row r="1491" spans="1:145" ht="15.5" x14ac:dyDescent="0.35">
      <c r="A1491" s="56" t="s">
        <v>488</v>
      </c>
      <c r="B1491" s="57">
        <f>[7]RCA!D1944</f>
        <v>25.44</v>
      </c>
      <c r="C1491" s="57">
        <f>[7]RCA!E1944</f>
        <v>25.36</v>
      </c>
      <c r="D1491" s="57">
        <f>[7]RCA!F1944</f>
        <v>25</v>
      </c>
      <c r="E1491" s="57">
        <f>[7]RCA!G1944</f>
        <v>23.84</v>
      </c>
      <c r="F1491" s="57">
        <f>[7]RCA!H1944</f>
        <v>25.2</v>
      </c>
      <c r="G1491" s="57">
        <f>[7]RCA!I1944</f>
        <v>24.4</v>
      </c>
      <c r="H1491" s="57">
        <f>[7]RCA!J1944</f>
        <v>23</v>
      </c>
      <c r="I1491" s="57">
        <f>[7]RCA!K1944</f>
        <v>25.7</v>
      </c>
      <c r="J1491" s="57">
        <f>[7]RCA!L1944</f>
        <v>26</v>
      </c>
      <c r="K1491" s="57">
        <f>[7]RCA!M1944</f>
        <v>25.3</v>
      </c>
      <c r="L1491" s="57">
        <f>[7]RCA!N1944</f>
        <v>26.643999999999998</v>
      </c>
      <c r="M1491" s="57">
        <f>[7]RCA!O1944</f>
        <v>26.5</v>
      </c>
      <c r="N1491" s="57">
        <f>[7]RCA!P1944</f>
        <v>26.442999999999998</v>
      </c>
      <c r="O1491" s="57">
        <f>[7]RCA!Q1944</f>
        <v>26.398599999999998</v>
      </c>
      <c r="P1491" s="57">
        <f>[7]RCA!R1944</f>
        <v>29.2</v>
      </c>
      <c r="Q1491" s="57">
        <f>[7]RCA!S1944</f>
        <v>33.134</v>
      </c>
      <c r="R1491" s="57">
        <f>[7]RCA!T1944</f>
        <v>34.513165000000001</v>
      </c>
      <c r="S1491" s="57">
        <f>[7]RCA!U1944</f>
        <v>38.878494000000003</v>
      </c>
      <c r="T1491" s="57">
        <f>[7]RCA!V1944</f>
        <v>39.200000000000003</v>
      </c>
      <c r="U1491" s="57">
        <f>[7]RCA!W1944</f>
        <v>37.200000000000003</v>
      </c>
      <c r="V1491" s="57">
        <f>[7]RCA!X1944</f>
        <v>36.286999999999999</v>
      </c>
      <c r="W1491" s="57">
        <f>[7]RCA!Y1944</f>
        <v>36.9</v>
      </c>
      <c r="X1491" s="58">
        <f>[7]RCA!Z1944</f>
        <v>39.6</v>
      </c>
      <c r="Y1491" s="58">
        <f>[7]RCA!AA1944</f>
        <v>42.8</v>
      </c>
      <c r="Z1491" s="57">
        <f>[7]RCA!AB1944</f>
        <v>46</v>
      </c>
      <c r="AA1491" s="57">
        <f>[7]RCA!AC1944</f>
        <v>49</v>
      </c>
      <c r="AB1491" s="57">
        <v>52.175750000000001</v>
      </c>
      <c r="AC1491" s="57">
        <v>53.375749999999996</v>
      </c>
      <c r="AD1491" s="57">
        <v>53.22</v>
      </c>
      <c r="AE1491" s="57">
        <f>[7]RCA!AD1944</f>
        <v>53.7</v>
      </c>
      <c r="AF1491" s="57">
        <v>57.302019999999992</v>
      </c>
      <c r="AG1491" s="57">
        <v>57.301699999999997</v>
      </c>
      <c r="AH1491" s="57">
        <v>53.982900000000001</v>
      </c>
      <c r="AI1491" s="57">
        <v>53.982900000000001</v>
      </c>
      <c r="AJ1491" s="58">
        <f>[7]RCA!AE1944</f>
        <v>54.9</v>
      </c>
      <c r="AK1491" s="58">
        <v>50</v>
      </c>
      <c r="AL1491" s="58">
        <v>50</v>
      </c>
      <c r="AM1491" s="58">
        <v>50</v>
      </c>
      <c r="AN1491" s="58">
        <v>50</v>
      </c>
      <c r="AO1491" s="58">
        <f>[7]RCA!AF1944</f>
        <v>56.4</v>
      </c>
      <c r="AP1491" s="58">
        <v>50.035684500000002</v>
      </c>
      <c r="AQ1491" s="58">
        <v>50.007399999999997</v>
      </c>
      <c r="AR1491" s="58">
        <v>56.263599999999997</v>
      </c>
      <c r="AS1491" s="58">
        <f>[7]RCA!AJ1944</f>
        <v>55.9</v>
      </c>
      <c r="AT1491" s="58">
        <v>58.029277999999998</v>
      </c>
      <c r="AU1491" s="58">
        <v>57.9</v>
      </c>
      <c r="AV1491" s="58">
        <v>57.9</v>
      </c>
      <c r="AW1491" s="58">
        <v>57.9</v>
      </c>
      <c r="AX1491" s="58">
        <f>[7]RCA!AO1944</f>
        <v>57</v>
      </c>
      <c r="AY1491" s="58"/>
      <c r="AZ1491" s="58">
        <v>60.610999999999997</v>
      </c>
      <c r="BA1491" s="58">
        <v>60.610999999999997</v>
      </c>
      <c r="BB1491" s="58">
        <v>60.617249999999999</v>
      </c>
      <c r="BC1491" s="58">
        <v>60.617249999999999</v>
      </c>
      <c r="BD1491" s="58">
        <v>61.577750000000009</v>
      </c>
      <c r="BE1491" s="58">
        <v>61.577750000000009</v>
      </c>
      <c r="BF1491" s="58">
        <f>[7]RCA!AV1944</f>
        <v>61.335999999999999</v>
      </c>
      <c r="BG1491" s="58">
        <v>63.369399999999992</v>
      </c>
      <c r="BH1491" s="58">
        <v>64.096119999999999</v>
      </c>
      <c r="BI1491" s="58">
        <v>63.476079999999996</v>
      </c>
      <c r="BJ1491" s="58">
        <v>63.502800000000001</v>
      </c>
      <c r="BK1491" s="58">
        <v>63.472999999999999</v>
      </c>
      <c r="BL1491" s="58">
        <v>63.748144000000003</v>
      </c>
      <c r="BM1491" s="58">
        <v>64.5</v>
      </c>
      <c r="BN1491" s="58">
        <v>64.609480000000005</v>
      </c>
      <c r="BO1491" s="58">
        <f>[7]RCA!BE1944</f>
        <v>65.052000000000007</v>
      </c>
      <c r="BP1491" s="58">
        <v>72.319079999999985</v>
      </c>
      <c r="BQ1491" s="58">
        <v>72.319079999999985</v>
      </c>
      <c r="BR1491" s="58">
        <v>70.796676000000005</v>
      </c>
      <c r="BS1491" s="58">
        <v>66.838508000000004</v>
      </c>
      <c r="BT1491" s="58">
        <v>73.302560000000014</v>
      </c>
      <c r="BU1491" s="58">
        <v>73.258924000000007</v>
      </c>
      <c r="BV1491" s="58">
        <v>73.314288000000019</v>
      </c>
      <c r="BW1491" s="58">
        <v>68.968612000000007</v>
      </c>
      <c r="BX1491" s="58">
        <v>68.998716000000002</v>
      </c>
      <c r="BY1491" s="58">
        <v>72.728820000000013</v>
      </c>
      <c r="BZ1491" s="57">
        <v>70.918092000000001</v>
      </c>
      <c r="CA1491" s="58">
        <f>[7]RCA!BQ1944</f>
        <v>72.34</v>
      </c>
      <c r="CB1491" s="58">
        <v>72.138787751999999</v>
      </c>
      <c r="CC1491" s="58">
        <v>73.167086616000006</v>
      </c>
      <c r="CD1491" s="58">
        <v>75.052301200000016</v>
      </c>
      <c r="CE1491" s="58">
        <v>77.854880000000009</v>
      </c>
      <c r="CF1491" s="58">
        <v>77.888919999999999</v>
      </c>
      <c r="CG1491" s="58">
        <v>78.239980000000003</v>
      </c>
      <c r="CH1491" s="58">
        <v>77.637860000000003</v>
      </c>
      <c r="CI1491" s="58">
        <v>77.454880000000003</v>
      </c>
      <c r="CJ1491" s="57">
        <v>79.167439999999999</v>
      </c>
      <c r="CK1491" s="57">
        <v>79.251126666666664</v>
      </c>
      <c r="CL1491" s="58">
        <f>[7]RCA!CB1944</f>
        <v>81.2</v>
      </c>
      <c r="CM1491" s="58">
        <v>84.92866046666667</v>
      </c>
      <c r="CN1491" s="58">
        <v>79.414686740000008</v>
      </c>
      <c r="CO1491" s="58">
        <v>80.216192939999999</v>
      </c>
      <c r="CP1491" s="58">
        <v>79.936042320000013</v>
      </c>
      <c r="CQ1491" s="58">
        <v>80.216192939999999</v>
      </c>
      <c r="CR1491" s="58">
        <v>80.897849760000014</v>
      </c>
      <c r="CS1491" s="58">
        <v>80.034634826666675</v>
      </c>
      <c r="CT1491" s="58">
        <v>79.980196946666666</v>
      </c>
      <c r="CU1491" s="58">
        <v>79.986562373333342</v>
      </c>
      <c r="CV1491" s="58">
        <v>78.311615473333347</v>
      </c>
      <c r="CW1491" s="58">
        <v>78.556381175555558</v>
      </c>
      <c r="CX1491" s="58">
        <v>77.875239875555565</v>
      </c>
      <c r="CY1491" s="58">
        <v>78.244684320000019</v>
      </c>
      <c r="CZ1491" s="58">
        <v>78.976439749999997</v>
      </c>
      <c r="DA1491" s="58">
        <f>[7]RCA!CN1944</f>
        <v>86.9</v>
      </c>
      <c r="DB1491" s="57">
        <v>90.516024000000002</v>
      </c>
      <c r="DC1491" s="57">
        <v>90.516024000000002</v>
      </c>
      <c r="DD1491" s="57">
        <v>90.516024000000002</v>
      </c>
      <c r="DE1491" s="57">
        <v>89.520017999999993</v>
      </c>
      <c r="DF1491" s="57">
        <v>89.520017999999993</v>
      </c>
      <c r="DG1491" s="57">
        <v>89.520017999999993</v>
      </c>
      <c r="DH1491" s="57">
        <v>90.77801199999999</v>
      </c>
      <c r="DI1491" s="57">
        <v>90.77801199999999</v>
      </c>
      <c r="DJ1491" s="57">
        <v>90.77801199999999</v>
      </c>
      <c r="DK1491" s="57">
        <v>89.8</v>
      </c>
      <c r="DL1491" s="57">
        <v>89.8</v>
      </c>
      <c r="DM1491" s="57">
        <v>89.8</v>
      </c>
      <c r="DN1491" s="59">
        <f>[7]RCA!DA1944</f>
        <v>93.7</v>
      </c>
      <c r="DO1491" s="57">
        <v>89.8</v>
      </c>
      <c r="DP1491" s="57">
        <v>100.23854699999998</v>
      </c>
      <c r="DQ1491" s="57">
        <v>105.51425999999999</v>
      </c>
      <c r="DR1491" s="57">
        <v>110.789973</v>
      </c>
      <c r="DS1491" s="57">
        <v>102.34511024999999</v>
      </c>
      <c r="DT1491" s="57">
        <v>107.731695</v>
      </c>
      <c r="DU1491" s="57">
        <v>107.51084750000001</v>
      </c>
      <c r="DV1491" s="60">
        <f>[7]RCA!DN1944</f>
        <v>114.92810000000001</v>
      </c>
      <c r="DW1491" s="61">
        <f>[7]RCA!DM1944</f>
        <v>109.45533333333334</v>
      </c>
      <c r="DX1491" s="62">
        <f>[7]RCA!DN1944</f>
        <v>114.92810000000001</v>
      </c>
      <c r="DZ1491" s="57">
        <f>[7]RCA!DP1944</f>
        <v>107.26879733333334</v>
      </c>
      <c r="EC1491" s="57">
        <f>[7]RCA!DS1944</f>
        <v>105.66329169866667</v>
      </c>
      <c r="EF1491" s="57">
        <f>[7]RCA!DV1944</f>
        <v>104.35390436584534</v>
      </c>
      <c r="EI1491" s="57">
        <f>[7]RCA!DY1944</f>
        <v>104.06710587935731</v>
      </c>
      <c r="EL1491" s="57">
        <f>[7]RCA!EB1944</f>
        <v>104.08505194985867</v>
      </c>
      <c r="EO1491" s="57">
        <f>[7]RCA!EE1944</f>
        <v>104.20760350835442</v>
      </c>
    </row>
    <row r="1492" spans="1:145" ht="15.5" x14ac:dyDescent="0.35">
      <c r="A1492" s="56" t="s">
        <v>483</v>
      </c>
      <c r="B1492" s="57">
        <f>[3]CONGO!D1983</f>
        <v>83.7</v>
      </c>
      <c r="C1492" s="57">
        <f>[3]CONGO!E1983</f>
        <v>81.2</v>
      </c>
      <c r="D1492" s="57">
        <f>[3]CONGO!F1983</f>
        <v>78.5</v>
      </c>
      <c r="E1492" s="57">
        <f>[3]CONGO!G1983</f>
        <v>79.400000000000006</v>
      </c>
      <c r="F1492" s="57">
        <f>[3]CONGO!H1983</f>
        <v>125.7</v>
      </c>
      <c r="G1492" s="57">
        <f>[3]CONGO!I1983</f>
        <v>134.99</v>
      </c>
      <c r="H1492" s="57">
        <f>[3]CONGO!J1983</f>
        <v>136.19999999999999</v>
      </c>
      <c r="I1492" s="57">
        <f>[3]CONGO!K1983</f>
        <v>130.80000000000001</v>
      </c>
      <c r="J1492" s="57">
        <f>[3]CONGO!L1983</f>
        <v>111.154</v>
      </c>
      <c r="K1492" s="57">
        <f>[3]CONGO!M1983</f>
        <v>106.35299999999999</v>
      </c>
      <c r="L1492" s="57">
        <f>[3]CONGO!N1983</f>
        <v>104.867</v>
      </c>
      <c r="M1492" s="57">
        <f>[3]CONGO!O1983</f>
        <v>102.4</v>
      </c>
      <c r="N1492" s="57">
        <f>[3]CONGO!P1983</f>
        <v>100.7</v>
      </c>
      <c r="O1492" s="57">
        <f>[3]CONGO!Q1983</f>
        <v>106.749</v>
      </c>
      <c r="P1492" s="57">
        <f>[3]CONGO!R1983</f>
        <v>118.094249</v>
      </c>
      <c r="Q1492" s="57">
        <f>[3]CONGO!S1983</f>
        <v>120.395</v>
      </c>
      <c r="R1492" s="57">
        <f>[3]CONGO!T1983</f>
        <v>120.2</v>
      </c>
      <c r="S1492" s="57">
        <f>[3]CONGO!U1983</f>
        <v>122.9</v>
      </c>
      <c r="T1492" s="57">
        <f>[3]CONGO!V1983</f>
        <v>130</v>
      </c>
      <c r="U1492" s="57">
        <f>[3]CONGO!W1983</f>
        <v>135</v>
      </c>
      <c r="V1492" s="57">
        <f>[3]CONGO!X1983</f>
        <v>141.88445957299999</v>
      </c>
      <c r="W1492" s="57">
        <f>[3]CONGO!Y1983</f>
        <v>166.017</v>
      </c>
      <c r="X1492" s="58">
        <f>[3]CONGO!Z1983</f>
        <v>174.9</v>
      </c>
      <c r="Y1492" s="58">
        <f>[3]CONGO!AA1983</f>
        <v>180</v>
      </c>
      <c r="Z1492" s="57">
        <f>[3]CONGO!AB1983</f>
        <v>206.7</v>
      </c>
      <c r="AA1492" s="57">
        <f>[3]CONGO!AC1983</f>
        <v>248.4</v>
      </c>
      <c r="AB1492" s="57">
        <v>270</v>
      </c>
      <c r="AC1492" s="57">
        <v>270</v>
      </c>
      <c r="AD1492" s="57">
        <v>270</v>
      </c>
      <c r="AE1492" s="57">
        <f>[3]CONGO!AH1983</f>
        <v>274.7</v>
      </c>
      <c r="AF1492" s="57">
        <v>324</v>
      </c>
      <c r="AG1492" s="57">
        <v>324</v>
      </c>
      <c r="AH1492" s="57">
        <v>324.04500000000002</v>
      </c>
      <c r="AI1492" s="57">
        <v>324.04500000000002</v>
      </c>
      <c r="AJ1492" s="58">
        <f>[3]CONGO!AM1983</f>
        <v>322.5</v>
      </c>
      <c r="AK1492" s="58">
        <v>369</v>
      </c>
      <c r="AL1492" s="58">
        <v>369</v>
      </c>
      <c r="AM1492" s="58">
        <v>369</v>
      </c>
      <c r="AN1492" s="58">
        <v>369</v>
      </c>
      <c r="AO1492" s="58">
        <f>[3]CONGO!AR1983</f>
        <v>356.4</v>
      </c>
      <c r="AP1492" s="58">
        <v>410.12</v>
      </c>
      <c r="AQ1492" s="58">
        <v>410.12</v>
      </c>
      <c r="AR1492" s="58">
        <v>410.12</v>
      </c>
      <c r="AS1492" s="58">
        <f>[3]CONGO!AV1983</f>
        <v>380.4</v>
      </c>
      <c r="AT1492" s="58">
        <v>451.08263877326647</v>
      </c>
      <c r="AU1492" s="58">
        <v>410.11473059927539</v>
      </c>
      <c r="AV1492" s="58">
        <v>397.4341290847114</v>
      </c>
      <c r="AW1492" s="58">
        <v>392.91027745082687</v>
      </c>
      <c r="AX1492" s="58">
        <f>[3]CONGO!BA1983</f>
        <v>390.5</v>
      </c>
      <c r="AY1492" s="58"/>
      <c r="AZ1492" s="58">
        <v>364.48349136008289</v>
      </c>
      <c r="BA1492" s="58">
        <v>364.48645406138428</v>
      </c>
      <c r="BB1492" s="58">
        <v>365.74799999999999</v>
      </c>
      <c r="BC1492" s="58">
        <v>365.74799999999999</v>
      </c>
      <c r="BD1492" s="58">
        <v>363.97399999999999</v>
      </c>
      <c r="BE1492" s="58">
        <v>363.97399999999999</v>
      </c>
      <c r="BF1492" s="58">
        <f>[3]CONGO!BI1983</f>
        <v>363.2</v>
      </c>
      <c r="BG1492" s="58">
        <v>374.41370378982663</v>
      </c>
      <c r="BH1492" s="58">
        <v>374.38174809999998</v>
      </c>
      <c r="BI1492" s="58">
        <v>373.33760000000001</v>
      </c>
      <c r="BJ1492" s="58">
        <v>374.1112</v>
      </c>
      <c r="BK1492" s="58">
        <v>374.43200000000002</v>
      </c>
      <c r="BL1492" s="58">
        <v>361.81880000000001</v>
      </c>
      <c r="BM1492" s="58">
        <v>374.25040000000001</v>
      </c>
      <c r="BN1492" s="58">
        <v>361.81880000000001</v>
      </c>
      <c r="BO1492" s="58">
        <f>[3]CONGO!BR1983</f>
        <v>349.3</v>
      </c>
      <c r="BP1492" s="58">
        <v>391.73109999999997</v>
      </c>
      <c r="BQ1492" s="58">
        <v>391.73109999999997</v>
      </c>
      <c r="BR1492" s="58">
        <v>386.68459999999999</v>
      </c>
      <c r="BS1492" s="58">
        <v>386.68459999999999</v>
      </c>
      <c r="BT1492" s="58">
        <v>330.0804</v>
      </c>
      <c r="BU1492" s="58">
        <v>330.0804</v>
      </c>
      <c r="BV1492" s="58">
        <v>330.0804</v>
      </c>
      <c r="BW1492" s="58">
        <v>361.89019999999999</v>
      </c>
      <c r="BX1492" s="58">
        <v>361.89019999999999</v>
      </c>
      <c r="BY1492" s="58">
        <v>361.89019999999999</v>
      </c>
      <c r="BZ1492" s="57">
        <v>354.82866666666666</v>
      </c>
      <c r="CA1492" s="58">
        <f>[3]CONGO!CD1983</f>
        <v>351.5</v>
      </c>
      <c r="CB1492" s="58">
        <v>382.04199999999997</v>
      </c>
      <c r="CC1492" s="58">
        <v>382.04199999999997</v>
      </c>
      <c r="CD1492" s="58">
        <v>381.80249999999995</v>
      </c>
      <c r="CE1492" s="58">
        <v>381.99349999999993</v>
      </c>
      <c r="CF1492" s="58">
        <v>381.99349999999993</v>
      </c>
      <c r="CG1492" s="58">
        <v>382.154</v>
      </c>
      <c r="CH1492" s="58">
        <v>370.04500000000002</v>
      </c>
      <c r="CI1492" s="58">
        <v>370.04500000000002</v>
      </c>
      <c r="CJ1492" s="57">
        <v>367.93600000000004</v>
      </c>
      <c r="CK1492" s="57">
        <v>367.93600000000004</v>
      </c>
      <c r="CL1492" s="58">
        <f>[3]CONGO!CO1983</f>
        <v>359.5</v>
      </c>
      <c r="CM1492" s="58">
        <v>376.83820800000007</v>
      </c>
      <c r="CN1492" s="58">
        <v>378.96600000000007</v>
      </c>
      <c r="CO1492" s="58">
        <v>382.56100000000004</v>
      </c>
      <c r="CP1492" s="58">
        <v>382.58000000000004</v>
      </c>
      <c r="CQ1492" s="58">
        <v>382.56100000000004</v>
      </c>
      <c r="CR1492" s="58">
        <v>382.58249999999998</v>
      </c>
      <c r="CS1492" s="58">
        <v>371.6450000000001</v>
      </c>
      <c r="CT1492" s="58">
        <v>371.63150000000007</v>
      </c>
      <c r="CU1492" s="58">
        <v>371.64874999999995</v>
      </c>
      <c r="CV1492" s="58">
        <v>382.50675000000001</v>
      </c>
      <c r="CW1492" s="58">
        <v>382.49324999999999</v>
      </c>
      <c r="CX1492" s="58">
        <v>378.19875000000002</v>
      </c>
      <c r="CY1492" s="58">
        <v>378.18525</v>
      </c>
      <c r="CZ1492" s="58">
        <v>382.51049999999998</v>
      </c>
      <c r="DA1492" s="58">
        <f>[3]CONGO!DA1983</f>
        <v>411.1</v>
      </c>
      <c r="DB1492" s="57">
        <v>406.04541500000011</v>
      </c>
      <c r="DC1492" s="57">
        <v>406.03984500000007</v>
      </c>
      <c r="DD1492" s="57">
        <v>406.03706000000011</v>
      </c>
      <c r="DE1492" s="57">
        <v>405.82598750000005</v>
      </c>
      <c r="DF1492" s="57">
        <v>405.76796150000001</v>
      </c>
      <c r="DG1492" s="57">
        <v>406.04141599999997</v>
      </c>
      <c r="DH1492" s="57">
        <v>406.77352000000002</v>
      </c>
      <c r="DI1492" s="57">
        <v>409.74759799999998</v>
      </c>
      <c r="DJ1492" s="57">
        <v>406.79944199999994</v>
      </c>
      <c r="DK1492" s="57">
        <v>408.99026543389999</v>
      </c>
      <c r="DL1492" s="57">
        <v>406.31125243389999</v>
      </c>
      <c r="DM1492" s="57">
        <v>406.79944199999994</v>
      </c>
      <c r="DN1492" s="59">
        <f>[3]CONGO!DN1983</f>
        <v>387.95613430748796</v>
      </c>
      <c r="DO1492" s="57">
        <v>406.79944199999994</v>
      </c>
      <c r="DP1492" s="57">
        <v>436.52961140388942</v>
      </c>
      <c r="DQ1492" s="57">
        <v>436.47562568603036</v>
      </c>
      <c r="DR1492" s="57">
        <v>436.46482854245846</v>
      </c>
      <c r="DS1492" s="57">
        <v>434.96372605386495</v>
      </c>
      <c r="DT1492" s="57">
        <v>435.02394538232755</v>
      </c>
      <c r="DU1492" s="57">
        <v>420.487661844272</v>
      </c>
      <c r="DV1492" s="60">
        <f>[3]CONGO!DX1983</f>
        <v>430.85556568154038</v>
      </c>
      <c r="DW1492" s="61">
        <f>[3]CONGO!DY1983</f>
        <v>419.88072764281071</v>
      </c>
      <c r="DX1492" s="62">
        <f>[3]CONGO!DZ1983</f>
        <v>409.29719201962632</v>
      </c>
      <c r="DZ1492" s="57">
        <f>[3]CONGO!EB1983</f>
        <v>449.94304206693022</v>
      </c>
      <c r="EC1492" s="57">
        <f>[3]CONGO!EE1983</f>
        <v>478.59184595033571</v>
      </c>
      <c r="EF1492" s="57">
        <f>[3]CONGO!EH1983</f>
        <v>496.96871854934801</v>
      </c>
      <c r="EI1492" s="57">
        <f>[3]CONGO!EK1983</f>
        <v>515.04747567140726</v>
      </c>
      <c r="EL1492" s="57">
        <f>[3]CONGO!EN1983</f>
        <v>532.83033517720196</v>
      </c>
      <c r="EO1492" s="57">
        <f>[3]CONGO!EQ1983</f>
        <v>550.34908034718319</v>
      </c>
    </row>
    <row r="1493" spans="1:145" ht="15.5" x14ac:dyDescent="0.35">
      <c r="A1493" s="56" t="s">
        <v>484</v>
      </c>
      <c r="B1493" s="57">
        <f>[4]GABON!D2331</f>
        <v>105.4</v>
      </c>
      <c r="C1493" s="57">
        <f>[4]GABON!E2331</f>
        <v>106.6</v>
      </c>
      <c r="D1493" s="57">
        <f>[4]GABON!F2331</f>
        <v>104.3</v>
      </c>
      <c r="E1493" s="57">
        <f>[4]GABON!G2331</f>
        <v>122.593</v>
      </c>
      <c r="F1493" s="57">
        <f>[4]GABON!H2331</f>
        <v>132.14400000000001</v>
      </c>
      <c r="G1493" s="57">
        <f>[4]GABON!I2331</f>
        <v>143.66200000000001</v>
      </c>
      <c r="H1493" s="57">
        <f>[4]GABON!J2331</f>
        <v>149.12200000000001</v>
      </c>
      <c r="I1493" s="57">
        <f>[4]GABON!K2331</f>
        <v>165.089</v>
      </c>
      <c r="J1493" s="57">
        <f>[4]GABON!L2331</f>
        <v>178.1</v>
      </c>
      <c r="K1493" s="57">
        <f>[4]GABON!M2331</f>
        <v>184</v>
      </c>
      <c r="L1493" s="57">
        <f>[4]GABON!N2331</f>
        <v>195.70000000000002</v>
      </c>
      <c r="M1493" s="57">
        <f>[4]GABON!O2331</f>
        <v>204.89999999999998</v>
      </c>
      <c r="N1493" s="57">
        <f>[4]GABON!P2331</f>
        <v>214.10000000000002</v>
      </c>
      <c r="O1493" s="57">
        <f>[4]GABON!Q2331</f>
        <v>216.6</v>
      </c>
      <c r="P1493" s="57">
        <f>[4]GABON!R2331</f>
        <v>219.60000000000002</v>
      </c>
      <c r="Q1493" s="57">
        <f>[4]GABON!S2331</f>
        <v>220.58801700000001</v>
      </c>
      <c r="R1493" s="57">
        <f>[4]GABON!T2331</f>
        <v>228.98000000000002</v>
      </c>
      <c r="S1493" s="57">
        <f>[4]GABON!U2331</f>
        <v>226.3</v>
      </c>
      <c r="T1493" s="57">
        <f>[4]GABON!V2331</f>
        <v>227.8</v>
      </c>
      <c r="U1493" s="57">
        <f>[4]GABON!W2331</f>
        <v>252.4</v>
      </c>
      <c r="V1493" s="57">
        <f>[4]GABON!X2331</f>
        <v>301.8</v>
      </c>
      <c r="W1493" s="57">
        <f>[4]GABON!Y2331</f>
        <v>324.09999999999997</v>
      </c>
      <c r="X1493" s="58">
        <f>[4]GABON!Z2331</f>
        <v>379.7</v>
      </c>
      <c r="Y1493" s="58">
        <f>[4]GABON!AA2331</f>
        <v>412.4</v>
      </c>
      <c r="Z1493" s="57">
        <f>[4]GABON!AB2331</f>
        <v>450.09999999999997</v>
      </c>
      <c r="AA1493" s="57">
        <f>[4]GABON!AC2331</f>
        <v>514.6</v>
      </c>
      <c r="AB1493" s="57">
        <v>551.25800000000004</v>
      </c>
      <c r="AC1493" s="57">
        <v>551.25800000000004</v>
      </c>
      <c r="AD1493" s="57">
        <v>551.25800000000004</v>
      </c>
      <c r="AE1493" s="57">
        <f>[4]GABON!AD2331</f>
        <v>552.78899999999999</v>
      </c>
      <c r="AF1493" s="57">
        <v>581.32299999999998</v>
      </c>
      <c r="AG1493" s="57">
        <v>611.02300000000002</v>
      </c>
      <c r="AH1493" s="57">
        <v>611.02300000000002</v>
      </c>
      <c r="AI1493" s="57">
        <v>611.02300000000002</v>
      </c>
      <c r="AJ1493" s="58">
        <f>[4]GABON!AE2331</f>
        <v>691.30100000000004</v>
      </c>
      <c r="AK1493" s="58">
        <v>732.66200000000003</v>
      </c>
      <c r="AL1493" s="58">
        <v>732.66200000000003</v>
      </c>
      <c r="AM1493" s="58">
        <v>732.66200000000003</v>
      </c>
      <c r="AN1493" s="58">
        <v>732.66200000000003</v>
      </c>
      <c r="AO1493" s="58">
        <f>[4]GABON!AF2331</f>
        <v>714.7</v>
      </c>
      <c r="AP1493" s="58">
        <v>732.2</v>
      </c>
      <c r="AQ1493" s="58">
        <v>732.2</v>
      </c>
      <c r="AR1493" s="58">
        <v>732.2</v>
      </c>
      <c r="AS1493" s="58">
        <f>[4]GABON!AJ2331</f>
        <v>730.9</v>
      </c>
      <c r="AT1493" s="58">
        <v>661.9761299999999</v>
      </c>
      <c r="AU1493" s="58">
        <v>709.9761299999999</v>
      </c>
      <c r="AV1493" s="58">
        <v>714.4</v>
      </c>
      <c r="AW1493" s="58">
        <v>714.4</v>
      </c>
      <c r="AX1493" s="58">
        <f>[4]GABON!AO2331</f>
        <v>732.79871953799989</v>
      </c>
      <c r="AY1493" s="58"/>
      <c r="AZ1493" s="58">
        <v>709.75800000000004</v>
      </c>
      <c r="BA1493" s="58">
        <v>709.75800000000004</v>
      </c>
      <c r="BB1493" s="58">
        <v>708.98400000000004</v>
      </c>
      <c r="BC1493" s="58">
        <v>708.98400000000004</v>
      </c>
      <c r="BD1493" s="58">
        <v>698</v>
      </c>
      <c r="BE1493" s="58">
        <v>698</v>
      </c>
      <c r="BF1493" s="58">
        <f>[4]GABON!AV2331</f>
        <v>701.04300000000001</v>
      </c>
      <c r="BG1493" s="58">
        <v>672.82041818181835</v>
      </c>
      <c r="BH1493" s="58">
        <v>672.82041818181835</v>
      </c>
      <c r="BI1493" s="58">
        <v>672.97429</v>
      </c>
      <c r="BJ1493" s="58">
        <v>673.17429000000004</v>
      </c>
      <c r="BK1493" s="58">
        <v>682.58714499999996</v>
      </c>
      <c r="BL1493" s="58">
        <v>682.6871450000001</v>
      </c>
      <c r="BM1493" s="58">
        <v>682.58714499999996</v>
      </c>
      <c r="BN1493" s="58">
        <v>682.6871450000001</v>
      </c>
      <c r="BO1493" s="58">
        <f>[4]GABON!BE2331</f>
        <v>688.94855307399996</v>
      </c>
      <c r="BP1493" s="58">
        <v>657.5601700000002</v>
      </c>
      <c r="BQ1493" s="58">
        <v>672.82041818181835</v>
      </c>
      <c r="BR1493" s="58">
        <v>656.45691963259594</v>
      </c>
      <c r="BS1493" s="58">
        <v>656.45691963259594</v>
      </c>
      <c r="BT1493" s="58">
        <v>683.04855307399998</v>
      </c>
      <c r="BU1493" s="58">
        <v>683.04855307399998</v>
      </c>
      <c r="BV1493" s="58">
        <v>683.04855307399998</v>
      </c>
      <c r="BW1493" s="58">
        <v>675.4</v>
      </c>
      <c r="BX1493" s="58">
        <v>675.4</v>
      </c>
      <c r="BY1493" s="58">
        <v>675.4</v>
      </c>
      <c r="BZ1493" s="57">
        <v>675.4</v>
      </c>
      <c r="CA1493" s="58">
        <f>[4]GABON!BQ2331</f>
        <v>683.2</v>
      </c>
      <c r="CB1493" s="58">
        <v>685.1</v>
      </c>
      <c r="CC1493" s="58">
        <v>685.1</v>
      </c>
      <c r="CD1493" s="58">
        <v>685.1</v>
      </c>
      <c r="CE1493" s="58">
        <v>685.14799125937395</v>
      </c>
      <c r="CF1493" s="58">
        <v>685.14799125937395</v>
      </c>
      <c r="CG1493" s="58">
        <v>685.14799125937395</v>
      </c>
      <c r="CH1493" s="58">
        <v>686.49732675253063</v>
      </c>
      <c r="CI1493" s="58">
        <v>686.49732675253063</v>
      </c>
      <c r="CJ1493" s="57">
        <v>692.38003985312469</v>
      </c>
      <c r="CK1493" s="57">
        <v>692.38003985312469</v>
      </c>
      <c r="CL1493" s="58">
        <f>[4]GABON!CB2331</f>
        <v>681.98691941499976</v>
      </c>
      <c r="CM1493" s="58">
        <v>684.00384025165602</v>
      </c>
      <c r="CN1493" s="58">
        <v>684.83249890046784</v>
      </c>
      <c r="CO1493" s="58">
        <v>684.83249890046784</v>
      </c>
      <c r="CP1493" s="58">
        <v>684.83249890046784</v>
      </c>
      <c r="CQ1493" s="58">
        <v>684.83249890046784</v>
      </c>
      <c r="CR1493" s="58">
        <v>684.83249890046784</v>
      </c>
      <c r="CS1493" s="58">
        <v>683.50888472886231</v>
      </c>
      <c r="CT1493" s="58">
        <v>683.50888472886231</v>
      </c>
      <c r="CU1493" s="58">
        <v>683.50888472886231</v>
      </c>
      <c r="CV1493" s="58">
        <v>684.00888472886231</v>
      </c>
      <c r="CW1493" s="58">
        <v>684.00888472886231</v>
      </c>
      <c r="CX1493" s="58">
        <v>684.00888472886231</v>
      </c>
      <c r="CY1493" s="58">
        <v>684.00888472886231</v>
      </c>
      <c r="CZ1493" s="58">
        <v>684.00888472886231</v>
      </c>
      <c r="DA1493" s="58">
        <f>[4]GABON!CN2331</f>
        <v>769.54254403000004</v>
      </c>
      <c r="DB1493" s="57">
        <v>696.06764488744045</v>
      </c>
      <c r="DC1493" s="57">
        <v>696.06764488744045</v>
      </c>
      <c r="DD1493" s="57">
        <v>696.06764488744045</v>
      </c>
      <c r="DE1493" s="57">
        <v>691.06764488744045</v>
      </c>
      <c r="DF1493" s="57">
        <v>691.06764488744045</v>
      </c>
      <c r="DG1493" s="57">
        <v>691.06764488744045</v>
      </c>
      <c r="DH1493" s="57">
        <v>691.06764488744045</v>
      </c>
      <c r="DI1493" s="57">
        <v>691.06764488744045</v>
      </c>
      <c r="DJ1493" s="57">
        <v>691.06764488744045</v>
      </c>
      <c r="DK1493" s="57">
        <v>691.06764488744045</v>
      </c>
      <c r="DL1493" s="57">
        <v>691.06764488744045</v>
      </c>
      <c r="DM1493" s="57">
        <v>691.06764488744045</v>
      </c>
      <c r="DN1493" s="59">
        <f>[4]GABON!DA2331</f>
        <v>827.78899643699992</v>
      </c>
      <c r="DO1493" s="57">
        <v>691.06764488744045</v>
      </c>
      <c r="DP1493" s="57">
        <v>771.47066458250163</v>
      </c>
      <c r="DQ1493" s="57">
        <v>771.47066458250163</v>
      </c>
      <c r="DR1493" s="57">
        <v>771.47066458250163</v>
      </c>
      <c r="DS1493" s="57">
        <v>847.00523126840994</v>
      </c>
      <c r="DT1493" s="57">
        <v>847.00523126840994</v>
      </c>
      <c r="DU1493" s="57">
        <v>847.00523126840994</v>
      </c>
      <c r="DV1493" s="60">
        <f>[4]GABON!DK2331</f>
        <v>908.66688640136988</v>
      </c>
      <c r="DW1493" s="61">
        <f>[4]GABON!DL2331</f>
        <v>908.66688640136988</v>
      </c>
      <c r="DX1493" s="62">
        <f>[4]GABON!DM2331</f>
        <v>908.66688640136988</v>
      </c>
      <c r="DZ1493" s="57">
        <f>[4]GABON!DO2331</f>
        <v>932.75355526538362</v>
      </c>
      <c r="EC1493" s="57">
        <f>[4]GABON!DR2331</f>
        <v>942.08109081803752</v>
      </c>
      <c r="EF1493" s="57">
        <f>[4]GABON!DU2331</f>
        <v>951.50190172621785</v>
      </c>
      <c r="EI1493" s="57">
        <f>[4]GABON!DX2331</f>
        <v>961.01692074348</v>
      </c>
      <c r="EL1493" s="57">
        <f>[4]GABON!EA2331</f>
        <v>970.62708995091486</v>
      </c>
      <c r="EO1493" s="57">
        <f>[4]GABON!ED2331</f>
        <v>980.33336085042401</v>
      </c>
    </row>
    <row r="1494" spans="1:145" ht="15.5" x14ac:dyDescent="0.35">
      <c r="A1494" s="56" t="s">
        <v>485</v>
      </c>
      <c r="B1494" s="57">
        <f>[5]GUINEE!D1789</f>
        <v>1.8140000000000001</v>
      </c>
      <c r="C1494" s="57">
        <f>[5]GUINEE!E1789</f>
        <v>1.921</v>
      </c>
      <c r="D1494" s="57">
        <f>[5]GUINEE!F1789</f>
        <v>2.0619999999999998</v>
      </c>
      <c r="E1494" s="57">
        <f>[5]GUINEE!G1789</f>
        <v>2.15</v>
      </c>
      <c r="F1494" s="57">
        <f>[5]GUINEE!H1789</f>
        <v>2.323</v>
      </c>
      <c r="G1494" s="57">
        <f>[5]GUINEE!I1789</f>
        <v>2.4580000000000002</v>
      </c>
      <c r="H1494" s="57">
        <f>[5]GUINEE!J1789</f>
        <v>2.5960000000000001</v>
      </c>
      <c r="I1494" s="57">
        <f>[5]GUINEE!K1789</f>
        <v>3.0979999999999999</v>
      </c>
      <c r="J1494" s="57">
        <f>[5]GUINEE!L1789</f>
        <v>3.609</v>
      </c>
      <c r="K1494" s="57">
        <f>[5]GUINEE!M1789</f>
        <v>5.6879999999999997</v>
      </c>
      <c r="L1494" s="57">
        <f>[5]GUINEE!N1789</f>
        <v>7.3529999999999998</v>
      </c>
      <c r="M1494" s="57">
        <f>[5]GUINEE!O1789</f>
        <v>9.1289999999999996</v>
      </c>
      <c r="N1494" s="57">
        <f>[5]GUINEE!P1789</f>
        <v>12.589</v>
      </c>
      <c r="O1494" s="57">
        <f>[5]GUINEE!Q1789</f>
        <v>12.834</v>
      </c>
      <c r="P1494" s="57">
        <f>[5]GUINEE!R1789</f>
        <v>17.440999999999999</v>
      </c>
      <c r="Q1494" s="57">
        <f>[5]GUINEE!S1789</f>
        <v>26.047000000000001</v>
      </c>
      <c r="R1494" s="57">
        <f>[5]GUINEE!T1789</f>
        <v>27.538</v>
      </c>
      <c r="S1494" s="57">
        <f>[5]GUINEE!U1789</f>
        <v>30.888999999999999</v>
      </c>
      <c r="T1494" s="57">
        <f>[5]GUINEE!V1789</f>
        <v>36.631</v>
      </c>
      <c r="U1494" s="57">
        <f>[5]GUINEE!W1789</f>
        <v>40.613</v>
      </c>
      <c r="V1494" s="57">
        <f>[5]GUINEE!X1789</f>
        <v>52.481000000000002</v>
      </c>
      <c r="W1494" s="57">
        <f>[5]GUINEE!Y1789</f>
        <v>56.365568211999999</v>
      </c>
      <c r="X1494" s="58">
        <f>[5]GUINEE!Z1789</f>
        <v>70.653964037999998</v>
      </c>
      <c r="Y1494" s="58">
        <f>[5]GUINEE!AA1789</f>
        <v>77.8</v>
      </c>
      <c r="Z1494" s="57">
        <f>[5]GUINEE!AB1789</f>
        <v>79.822000000000003</v>
      </c>
      <c r="AA1494" s="57">
        <f>[5]GUINEE!AC1789</f>
        <v>99.817999999999998</v>
      </c>
      <c r="AB1494" s="57">
        <v>105.375</v>
      </c>
      <c r="AC1494" s="57">
        <v>105.375</v>
      </c>
      <c r="AD1494" s="57">
        <v>105.375</v>
      </c>
      <c r="AE1494" s="57">
        <f>[5]GUINEE!AD1789</f>
        <v>120.586</v>
      </c>
      <c r="AF1494" s="57">
        <v>113.65300000000001</v>
      </c>
      <c r="AG1494" s="57">
        <v>113.65300000000001</v>
      </c>
      <c r="AH1494" s="57">
        <v>113.65300000000001</v>
      </c>
      <c r="AI1494" s="57">
        <v>113.65300000000001</v>
      </c>
      <c r="AJ1494" s="58">
        <f>[5]GUINEE!AE1789</f>
        <v>125.78179038889</v>
      </c>
      <c r="AK1494" s="58">
        <v>127.35899999999999</v>
      </c>
      <c r="AL1494" s="58">
        <v>127.459</v>
      </c>
      <c r="AM1494" s="58">
        <v>127.459</v>
      </c>
      <c r="AN1494" s="58">
        <v>127.459</v>
      </c>
      <c r="AO1494" s="58">
        <f>[5]GUINEE!AF1789</f>
        <v>135.03363245841877</v>
      </c>
      <c r="AP1494" s="58">
        <v>147.03224961938258</v>
      </c>
      <c r="AQ1494" s="58">
        <v>147.4495035436791</v>
      </c>
      <c r="AR1494" s="58">
        <v>136.24075177183954</v>
      </c>
      <c r="AS1494" s="58">
        <f>[5]GUINEE!AJ1789</f>
        <v>138.93913494933335</v>
      </c>
      <c r="AT1494" s="58">
        <v>150.76900000000001</v>
      </c>
      <c r="AU1494" s="58">
        <v>150.76900000000001</v>
      </c>
      <c r="AV1494" s="58">
        <v>147.57004101500002</v>
      </c>
      <c r="AW1494" s="58">
        <v>147.57004101500002</v>
      </c>
      <c r="AX1494" s="58">
        <f>[5]GUINEE!AO1789</f>
        <v>143.08766230099997</v>
      </c>
      <c r="AY1494" s="58"/>
      <c r="AZ1494" s="58">
        <v>134.34149899999997</v>
      </c>
      <c r="BA1494" s="58">
        <v>134.34149899999997</v>
      </c>
      <c r="BB1494" s="58">
        <v>141.15299999999999</v>
      </c>
      <c r="BC1494" s="58">
        <v>141.15299999999999</v>
      </c>
      <c r="BD1494" s="58">
        <v>148.46405939990001</v>
      </c>
      <c r="BE1494" s="58">
        <v>148.46405939990001</v>
      </c>
      <c r="BF1494" s="58">
        <f>[5]GUINEE!AV1789</f>
        <v>175.572445012</v>
      </c>
      <c r="BG1494" s="58">
        <v>161.57291339989999</v>
      </c>
      <c r="BH1494" s="58">
        <v>161.57291339989999</v>
      </c>
      <c r="BI1494" s="58">
        <v>176.04</v>
      </c>
      <c r="BJ1494" s="58">
        <v>161.57291339989999</v>
      </c>
      <c r="BK1494" s="58">
        <v>173.81255646300002</v>
      </c>
      <c r="BL1494" s="58">
        <v>173.81255646300002</v>
      </c>
      <c r="BM1494" s="58">
        <v>173.81255646300002</v>
      </c>
      <c r="BN1494" s="58">
        <v>173.81255646300002</v>
      </c>
      <c r="BO1494" s="58">
        <f>[5]GUINEE!BE1789</f>
        <v>189.90922210399995</v>
      </c>
      <c r="BP1494" s="58">
        <v>191.04841621161498</v>
      </c>
      <c r="BQ1494" s="58">
        <v>191.04841621161498</v>
      </c>
      <c r="BR1494" s="58">
        <v>191.04841621161498</v>
      </c>
      <c r="BS1494" s="58">
        <v>191.04841621161498</v>
      </c>
      <c r="BT1494" s="58">
        <v>191.04841621161498</v>
      </c>
      <c r="BU1494" s="58">
        <v>191.04841621161498</v>
      </c>
      <c r="BV1494" s="58">
        <v>191.04841621161498</v>
      </c>
      <c r="BW1494" s="58">
        <v>191.048</v>
      </c>
      <c r="BX1494" s="58">
        <v>191.048</v>
      </c>
      <c r="BY1494" s="58">
        <v>191.048</v>
      </c>
      <c r="BZ1494" s="57">
        <v>172.76400000000001</v>
      </c>
      <c r="CA1494" s="58">
        <f>[5]GUINEE!BQ1789</f>
        <v>194.64390201799998</v>
      </c>
      <c r="CB1494" s="58">
        <v>198.399</v>
      </c>
      <c r="CC1494" s="58">
        <v>198.399</v>
      </c>
      <c r="CD1494" s="58">
        <v>198.399</v>
      </c>
      <c r="CE1494" s="58">
        <v>192.15659563399998</v>
      </c>
      <c r="CF1494" s="58">
        <v>192.15659563399998</v>
      </c>
      <c r="CG1494" s="58">
        <v>192.15659563399998</v>
      </c>
      <c r="CH1494" s="58">
        <v>189.220730409</v>
      </c>
      <c r="CI1494" s="58">
        <v>189.220730409</v>
      </c>
      <c r="CJ1494" s="57">
        <v>189.220730409</v>
      </c>
      <c r="CK1494" s="57">
        <v>189.220730409</v>
      </c>
      <c r="CL1494" s="58">
        <f>[5]GUINEE!CD1789</f>
        <v>196.22924913</v>
      </c>
      <c r="CM1494" s="58">
        <v>187.76571140759464</v>
      </c>
      <c r="CN1494" s="58">
        <v>201.03299999999999</v>
      </c>
      <c r="CO1494" s="58">
        <v>201.03299999999999</v>
      </c>
      <c r="CP1494" s="58">
        <v>205.25449453337478</v>
      </c>
      <c r="CQ1494" s="58">
        <v>201.03299999999999</v>
      </c>
      <c r="CR1494" s="58">
        <v>203.88841840478011</v>
      </c>
      <c r="CS1494" s="58">
        <v>219.08991422841808</v>
      </c>
      <c r="CT1494" s="58">
        <v>201.03299999999999</v>
      </c>
      <c r="CU1494" s="58">
        <v>202.69745573015808</v>
      </c>
      <c r="CV1494" s="58">
        <v>221.4446652179781</v>
      </c>
      <c r="CW1494" s="58">
        <v>201.03299999999999</v>
      </c>
      <c r="CX1494" s="58">
        <v>223.01449921101809</v>
      </c>
      <c r="CY1494" s="58">
        <v>201.03299999999999</v>
      </c>
      <c r="CZ1494" s="58">
        <v>204.6597482214581</v>
      </c>
      <c r="DA1494" s="58">
        <f>[5]GUINEE!CP1789</f>
        <v>204.483511136</v>
      </c>
      <c r="DB1494" s="57">
        <v>225.25</v>
      </c>
      <c r="DC1494" s="57">
        <v>220.25</v>
      </c>
      <c r="DD1494" s="57">
        <v>215.25</v>
      </c>
      <c r="DE1494" s="57">
        <v>225.25</v>
      </c>
      <c r="DF1494" s="57">
        <v>220.25</v>
      </c>
      <c r="DG1494" s="57">
        <v>215.25</v>
      </c>
      <c r="DH1494" s="57">
        <v>207.52975556799998</v>
      </c>
      <c r="DI1494" s="57">
        <v>212.91300000000001</v>
      </c>
      <c r="DJ1494" s="57">
        <v>210.41300000000001</v>
      </c>
      <c r="DK1494" s="57">
        <v>207.52975556799998</v>
      </c>
      <c r="DL1494" s="57">
        <v>212.91300000000001</v>
      </c>
      <c r="DM1494" s="57">
        <v>210.41300000000001</v>
      </c>
      <c r="DN1494" s="59">
        <f>[5]GUINEE!DC1789</f>
        <v>230.25753697281482</v>
      </c>
      <c r="DO1494" s="57">
        <v>210.41300000000001</v>
      </c>
      <c r="DP1494" s="57">
        <v>231.48443015739997</v>
      </c>
      <c r="DQ1494" s="57">
        <v>231.03969542126663</v>
      </c>
      <c r="DR1494" s="57">
        <v>230.37259331706665</v>
      </c>
      <c r="DS1494" s="57">
        <v>232.46783845172743</v>
      </c>
      <c r="DT1494" s="57">
        <v>230.95603569291768</v>
      </c>
      <c r="DU1494" s="57">
        <v>230.95603569291768</v>
      </c>
      <c r="DV1494" s="60">
        <f>[5]GUINEE!DN1789</f>
        <v>232.23758091475457</v>
      </c>
      <c r="DW1494" s="61">
        <f>[5]GUINEE!DO1789</f>
        <v>230.72577815594488</v>
      </c>
      <c r="DX1494" s="62">
        <f>[5]GUINEE!DP1789</f>
        <v>230.13500554502642</v>
      </c>
      <c r="DZ1494" s="57">
        <f>[5]GUINEE!DR1789</f>
        <v>237.06838365229615</v>
      </c>
      <c r="EC1494" s="57">
        <f>[5]GUINEE!DU1789</f>
        <v>243.11120933791642</v>
      </c>
      <c r="EF1494" s="57">
        <f>[5]GUINEE!DX1789</f>
        <v>248.82184302302218</v>
      </c>
      <c r="EI1494" s="57">
        <f>[5]GUINEE!EA1789</f>
        <v>254.16897466521829</v>
      </c>
      <c r="EL1494" s="57">
        <f>[5]GUINEE!ED1789</f>
        <v>259.1226771476484</v>
      </c>
      <c r="EO1494" s="57">
        <f>[5]GUINEE!EG1789</f>
        <v>263.65468094642529</v>
      </c>
    </row>
    <row r="1495" spans="1:145" ht="15.5" x14ac:dyDescent="0.35">
      <c r="A1495" s="56" t="s">
        <v>486</v>
      </c>
      <c r="B1495" s="57">
        <f>[6]TCHAD!D2044+[6]TCHAD!D2057</f>
        <v>11.324999999999999</v>
      </c>
      <c r="C1495" s="57">
        <f>[6]TCHAD!E2044+[6]TCHAD!E2057</f>
        <v>21.382999999999999</v>
      </c>
      <c r="D1495" s="57">
        <f>[6]TCHAD!F2044+[6]TCHAD!F2057</f>
        <v>26.425999999999998</v>
      </c>
      <c r="E1495" s="57">
        <f>[6]TCHAD!G2044</f>
        <v>20.5547</v>
      </c>
      <c r="F1495" s="57">
        <f>[6]TCHAD!H2044</f>
        <v>20.111999999999998</v>
      </c>
      <c r="G1495" s="57">
        <f>[6]TCHAD!I2044+[6]TCHAD!I2057</f>
        <v>30.766300000000001</v>
      </c>
      <c r="H1495" s="57">
        <f>[6]TCHAD!J2044+[6]TCHAD!J2057</f>
        <v>33.712599999999995</v>
      </c>
      <c r="I1495" s="57">
        <f>[6]TCHAD!K2044+[6]TCHAD!K2057</f>
        <v>36.968000000000004</v>
      </c>
      <c r="J1495" s="57">
        <f>[6]TCHAD!L2044+[6]TCHAD!L2057</f>
        <v>39.609000000000002</v>
      </c>
      <c r="K1495" s="57">
        <f>[6]TCHAD!M2044+[6]TCHAD!M2057</f>
        <v>41.771999999999998</v>
      </c>
      <c r="L1495" s="57">
        <f>[6]TCHAD!N2044+[6]TCHAD!N2044</f>
        <v>61.673999999999999</v>
      </c>
      <c r="M1495" s="57">
        <f>[6]TCHAD!O2044+[6]TCHAD!O2057</f>
        <v>41.010999999999996</v>
      </c>
      <c r="N1495" s="57">
        <f>[6]TCHAD!P2044+[6]TCHAD!P2057</f>
        <v>43.343000000000004</v>
      </c>
      <c r="O1495" s="57">
        <f>[6]TCHAD!Q2044+[6]TCHAD!Q2057</f>
        <v>51.033000000000001</v>
      </c>
      <c r="P1495" s="57">
        <f>[6]TCHAD!R2044+[6]TCHAD!R2057</f>
        <v>59.262</v>
      </c>
      <c r="Q1495" s="57">
        <f>[6]TCHAD!S2044+[6]TCHAD!S2057</f>
        <v>66.871291999999997</v>
      </c>
      <c r="R1495" s="57">
        <f>[6]TCHAD!T2044+[6]TCHAD!T2057</f>
        <v>79.673000000000002</v>
      </c>
      <c r="S1495" s="57">
        <f>[6]TCHAD!U2044+[6]TCHAD!U2057</f>
        <v>85.5</v>
      </c>
      <c r="T1495" s="57">
        <f>[6]TCHAD!V2044+[6]TCHAD!V2057</f>
        <v>99.305999999999997</v>
      </c>
      <c r="U1495" s="57">
        <f>[6]TCHAD!W2044+[6]TCHAD!W2057</f>
        <v>118.2</v>
      </c>
      <c r="V1495" s="57">
        <f>[6]TCHAD!X2044+[6]TCHAD!X2057</f>
        <v>153.19999999999999</v>
      </c>
      <c r="W1495" s="57">
        <f>[6]TCHAD!Y2044+[6]TCHAD!Y2057</f>
        <v>184.7</v>
      </c>
      <c r="X1495" s="58">
        <f>[6]TCHAD!Z2044+[6]TCHAD!Z2057</f>
        <v>205.8</v>
      </c>
      <c r="Y1495" s="58">
        <f>[6]TCHAD!AA2044+[6]TCHAD!AA2057</f>
        <v>215.70699999999999</v>
      </c>
      <c r="Z1495" s="57">
        <f>[6]TCHAD!AB2044+[6]TCHAD!AB2057</f>
        <v>250.25200000000001</v>
      </c>
      <c r="AA1495" s="57">
        <f>[6]TCHAD!AC2044+[6]TCHAD!AC2057</f>
        <v>285.49</v>
      </c>
      <c r="AB1495" s="57">
        <v>283.18900000000002</v>
      </c>
      <c r="AC1495" s="57">
        <v>278.13200000000001</v>
      </c>
      <c r="AD1495" s="57">
        <v>278.13200000000001</v>
      </c>
      <c r="AE1495" s="57">
        <f>[6]TCHAD!AH2044+[6]TCHAD!AH2057</f>
        <v>341.95699999999999</v>
      </c>
      <c r="AF1495" s="57">
        <v>288.24700000000001</v>
      </c>
      <c r="AG1495" s="57">
        <v>277.274</v>
      </c>
      <c r="AH1495" s="57">
        <v>277.274</v>
      </c>
      <c r="AI1495" s="57">
        <v>277.274</v>
      </c>
      <c r="AJ1495" s="58">
        <f>[6]TCHAD!AM2044+[6]TCHAD!AM2057</f>
        <v>430.60856156</v>
      </c>
      <c r="AK1495" s="58">
        <v>295.10000000000002</v>
      </c>
      <c r="AL1495" s="58">
        <v>291.55</v>
      </c>
      <c r="AM1495" s="58">
        <v>291.55</v>
      </c>
      <c r="AN1495" s="58">
        <v>291.55</v>
      </c>
      <c r="AO1495" s="58">
        <f>[6]TCHAD!AR2044+[6]TCHAD!AR2057</f>
        <v>368.84900000000005</v>
      </c>
      <c r="AP1495" s="58">
        <v>298.11808080447167</v>
      </c>
      <c r="AQ1495" s="58">
        <v>309.80849223253301</v>
      </c>
      <c r="AR1495" s="58">
        <v>292.69350223253304</v>
      </c>
      <c r="AS1495" s="58">
        <f>[6]TCHAD!AV2044+[6]TCHAD!AV2057</f>
        <v>365.00299999999999</v>
      </c>
      <c r="AT1495" s="58">
        <v>284.41218531763201</v>
      </c>
      <c r="AU1495" s="58">
        <v>266.16071644042495</v>
      </c>
      <c r="AV1495" s="58">
        <v>281.05403983744026</v>
      </c>
      <c r="AW1495" s="58">
        <v>303.26671347895751</v>
      </c>
      <c r="AX1495" s="58">
        <f>[6]TCHAD!BA2044+[6]TCHAD!BA2057</f>
        <v>375</v>
      </c>
      <c r="AY1495" s="58"/>
      <c r="AZ1495" s="58">
        <v>270.62599999999998</v>
      </c>
      <c r="BA1495" s="58">
        <v>270.62599999999998</v>
      </c>
      <c r="BB1495" s="58">
        <v>272.988</v>
      </c>
      <c r="BC1495" s="58">
        <v>272.988</v>
      </c>
      <c r="BD1495" s="58">
        <v>242.756</v>
      </c>
      <c r="BE1495" s="58">
        <v>242.756</v>
      </c>
      <c r="BF1495" s="58">
        <f>[6]TCHAD!BH2044+[6]TCHAD!BH2057</f>
        <v>319</v>
      </c>
      <c r="BG1495" s="58">
        <v>260.64563824544138</v>
      </c>
      <c r="BH1495" s="58">
        <v>260.64563824544138</v>
      </c>
      <c r="BI1495" s="58">
        <v>253.38244514106606</v>
      </c>
      <c r="BJ1495" s="58">
        <v>253.38244514106606</v>
      </c>
      <c r="BK1495" s="58">
        <v>249.10563942857141</v>
      </c>
      <c r="BL1495" s="58">
        <v>249.10563942857141</v>
      </c>
      <c r="BM1495" s="58">
        <v>249.10563942857141</v>
      </c>
      <c r="BN1495" s="58">
        <v>249.10563942857141</v>
      </c>
      <c r="BO1495" s="58">
        <f>[6]TCHAD!BQ2044+[6]TCHAD!BQ2057</f>
        <v>360</v>
      </c>
      <c r="BP1495" s="58">
        <v>420</v>
      </c>
      <c r="BQ1495" s="58">
        <v>420</v>
      </c>
      <c r="BR1495" s="58">
        <v>420</v>
      </c>
      <c r="BS1495" s="58">
        <v>420</v>
      </c>
      <c r="BT1495" s="58">
        <v>400</v>
      </c>
      <c r="BU1495" s="58">
        <v>400</v>
      </c>
      <c r="BV1495" s="58">
        <v>400</v>
      </c>
      <c r="BW1495" s="58">
        <v>400</v>
      </c>
      <c r="BX1495" s="58">
        <v>400</v>
      </c>
      <c r="BY1495" s="58">
        <v>400</v>
      </c>
      <c r="BZ1495" s="57">
        <v>411.78100000000001</v>
      </c>
      <c r="CA1495" s="58">
        <f>[6]TCHAD!CC2044+[6]TCHAD!CC2057</f>
        <v>424.35900000000004</v>
      </c>
      <c r="CB1495" s="58">
        <v>425.5</v>
      </c>
      <c r="CC1495" s="58">
        <v>425.5</v>
      </c>
      <c r="CD1495" s="58">
        <v>420.00233454545452</v>
      </c>
      <c r="CE1495" s="58">
        <v>425.5</v>
      </c>
      <c r="CF1495" s="58">
        <v>425.5</v>
      </c>
      <c r="CG1495" s="58">
        <v>415.08887000000004</v>
      </c>
      <c r="CH1495" s="58">
        <v>428.38900000000001</v>
      </c>
      <c r="CI1495" s="58">
        <v>428.38900000000001</v>
      </c>
      <c r="CJ1495" s="57">
        <v>446.15500000000003</v>
      </c>
      <c r="CK1495" s="57">
        <v>446.15500000000003</v>
      </c>
      <c r="CL1495" s="58">
        <f>[6]TCHAD!CN2044+[6]TCHAD!CN2057</f>
        <v>459</v>
      </c>
      <c r="CM1495" s="58">
        <v>402.4351378677016</v>
      </c>
      <c r="CN1495" s="58">
        <v>454.43699999999995</v>
      </c>
      <c r="CO1495" s="58">
        <v>454.43699999999995</v>
      </c>
      <c r="CP1495" s="58">
        <v>454.43699999999995</v>
      </c>
      <c r="CQ1495" s="58">
        <v>454.43699999999995</v>
      </c>
      <c r="CR1495" s="58">
        <v>448.93171299999995</v>
      </c>
      <c r="CS1495" s="58">
        <v>454.43699999999995</v>
      </c>
      <c r="CT1495" s="58">
        <v>454.43699999999995</v>
      </c>
      <c r="CU1495" s="58">
        <v>450.42830800000002</v>
      </c>
      <c r="CV1495" s="58">
        <v>502.39949999999999</v>
      </c>
      <c r="CW1495" s="58">
        <v>502.39949999999999</v>
      </c>
      <c r="CX1495" s="58">
        <v>502.39949999999999</v>
      </c>
      <c r="CY1495" s="58">
        <v>502.39949999999999</v>
      </c>
      <c r="CZ1495" s="58">
        <v>519.98754999999994</v>
      </c>
      <c r="DA1495" s="58">
        <f>[6]TCHAD!CZ2044+[6]TCHAD!CZ2057</f>
        <v>503.262</v>
      </c>
      <c r="DB1495" s="57">
        <v>510</v>
      </c>
      <c r="DC1495" s="57">
        <v>510</v>
      </c>
      <c r="DD1495" s="57">
        <v>510</v>
      </c>
      <c r="DE1495" s="57">
        <v>510</v>
      </c>
      <c r="DF1495" s="57">
        <v>510</v>
      </c>
      <c r="DG1495" s="57">
        <v>510</v>
      </c>
      <c r="DH1495" s="57">
        <v>510</v>
      </c>
      <c r="DI1495" s="57">
        <v>510</v>
      </c>
      <c r="DJ1495" s="57">
        <v>510</v>
      </c>
      <c r="DK1495" s="57">
        <v>536.49400000000003</v>
      </c>
      <c r="DL1495" s="57">
        <v>536.49400000000003</v>
      </c>
      <c r="DM1495" s="57">
        <v>536.49400000000003</v>
      </c>
      <c r="DN1495" s="59">
        <f>[6]TCHAD!DM2044+[6]TCHAD!DM2057</f>
        <v>580.43499999999995</v>
      </c>
      <c r="DO1495" s="57">
        <v>536.49400000000003</v>
      </c>
      <c r="DP1495" s="57">
        <v>614.03857500000004</v>
      </c>
      <c r="DQ1495" s="57">
        <v>614.13640000000009</v>
      </c>
      <c r="DR1495" s="57">
        <v>614.08705000000009</v>
      </c>
      <c r="DS1495" s="57">
        <v>629.8298749999999</v>
      </c>
      <c r="DT1495" s="57">
        <v>626.78639499999997</v>
      </c>
      <c r="DU1495" s="57">
        <v>624.93867164920493</v>
      </c>
      <c r="DV1495" s="60">
        <f>[6]TCHAD!DW2044+[6]TCHAD!DW2057</f>
        <v>632.58068152420492</v>
      </c>
      <c r="DW1495" s="61">
        <f>[6]TCHAD!DX2044+[6]TCHAD!DX2057</f>
        <v>632.89407239920502</v>
      </c>
      <c r="DX1495" s="62">
        <f>[6]TCHAD!DY2044+[6]TCHAD!DY2057</f>
        <v>628.25744939920503</v>
      </c>
      <c r="DZ1495" s="57">
        <f>[6]TCHAD!EA2044+[6]TCHAD!EA2057</f>
        <v>667.97807965164679</v>
      </c>
      <c r="EC1495" s="57">
        <f>[6]TCHAD!ED2044+[6]TCHAD!ED2057</f>
        <v>702.62585437782332</v>
      </c>
      <c r="EF1495" s="57">
        <f>[6]TCHAD!EG2044+[6]TCHAD!EG2057</f>
        <v>720.51615784736657</v>
      </c>
      <c r="EI1495" s="57">
        <f>[6]TCHAD!EJ2044+[6]TCHAD!EJ2057</f>
        <v>730.8602050298548</v>
      </c>
      <c r="EL1495" s="57">
        <f>[6]TCHAD!EM2044+[6]TCHAD!EM2057</f>
        <v>740.67322063907068</v>
      </c>
      <c r="EO1495" s="57">
        <f>[6]TCHAD!EP2044+[6]TCHAD!EP2057</f>
        <v>749.13932908470088</v>
      </c>
    </row>
    <row r="1496" spans="1:145" ht="15.5" x14ac:dyDescent="0.35">
      <c r="A1496" s="27"/>
      <c r="B1496" s="57"/>
      <c r="C1496" s="57"/>
      <c r="D1496" s="57"/>
      <c r="E1496" s="57"/>
      <c r="F1496" s="57"/>
      <c r="G1496" s="57"/>
      <c r="H1496" s="57"/>
      <c r="I1496" s="57"/>
      <c r="J1496" s="57"/>
      <c r="K1496" s="57"/>
      <c r="L1496" s="57"/>
      <c r="M1496" s="57"/>
      <c r="N1496" s="57"/>
      <c r="O1496" s="57"/>
      <c r="P1496" s="57"/>
      <c r="Q1496" s="57"/>
      <c r="R1496" s="57"/>
      <c r="S1496" s="57"/>
      <c r="T1496" s="57"/>
      <c r="U1496" s="57"/>
      <c r="V1496" s="57"/>
      <c r="W1496" s="57"/>
      <c r="X1496" s="58"/>
      <c r="Y1496" s="58"/>
      <c r="Z1496" s="57"/>
      <c r="AA1496" s="57"/>
      <c r="AB1496" s="57"/>
      <c r="AC1496" s="57"/>
      <c r="AD1496" s="57"/>
      <c r="AE1496" s="57"/>
      <c r="AF1496" s="57"/>
      <c r="AG1496" s="57"/>
      <c r="AH1496" s="57"/>
      <c r="AI1496" s="57"/>
      <c r="AJ1496" s="58"/>
      <c r="AK1496" s="58"/>
      <c r="AL1496" s="58"/>
      <c r="AM1496" s="58"/>
      <c r="AN1496" s="58"/>
      <c r="AO1496" s="58"/>
      <c r="AP1496" s="58"/>
      <c r="AQ1496" s="58"/>
      <c r="AR1496" s="58"/>
      <c r="AS1496" s="58"/>
      <c r="AT1496" s="58"/>
      <c r="AU1496" s="58"/>
      <c r="AV1496" s="58"/>
      <c r="AW1496" s="58"/>
      <c r="AX1496" s="58"/>
      <c r="AY1496" s="58"/>
      <c r="AZ1496" s="58"/>
      <c r="BA1496" s="58"/>
      <c r="BB1496" s="58"/>
      <c r="BC1496" s="58"/>
      <c r="BD1496" s="58"/>
      <c r="BE1496" s="58"/>
      <c r="BF1496" s="58"/>
      <c r="BG1496" s="58"/>
      <c r="BH1496" s="58"/>
      <c r="BI1496" s="58"/>
      <c r="BJ1496" s="58"/>
      <c r="BK1496" s="58"/>
      <c r="BL1496" s="58"/>
      <c r="BM1496" s="58"/>
      <c r="BN1496" s="58"/>
      <c r="BO1496" s="58"/>
      <c r="BP1496" s="58"/>
      <c r="BQ1496" s="58"/>
      <c r="BR1496" s="58"/>
      <c r="BS1496" s="58"/>
      <c r="BT1496" s="58"/>
      <c r="BU1496" s="58"/>
      <c r="BV1496" s="58"/>
      <c r="BW1496" s="58"/>
      <c r="BX1496" s="58"/>
      <c r="BY1496" s="58"/>
      <c r="BZ1496" s="57"/>
      <c r="CA1496" s="58"/>
      <c r="CB1496" s="58"/>
      <c r="CC1496" s="58"/>
      <c r="CD1496" s="58"/>
      <c r="CE1496" s="58"/>
      <c r="CF1496" s="58"/>
      <c r="CG1496" s="58"/>
      <c r="CH1496" s="58"/>
      <c r="CI1496" s="58"/>
      <c r="CJ1496" s="57"/>
      <c r="CK1496" s="57"/>
      <c r="CL1496" s="58"/>
      <c r="CM1496" s="58"/>
      <c r="CN1496" s="58"/>
      <c r="CO1496" s="58"/>
      <c r="CP1496" s="58"/>
      <c r="CQ1496" s="58"/>
      <c r="CR1496" s="58"/>
      <c r="CS1496" s="58"/>
      <c r="CT1496" s="58"/>
      <c r="CU1496" s="58"/>
      <c r="CV1496" s="58"/>
      <c r="CW1496" s="58"/>
      <c r="CX1496" s="58"/>
      <c r="CY1496" s="58"/>
      <c r="CZ1496" s="58"/>
      <c r="DA1496" s="58"/>
      <c r="DB1496" s="57"/>
      <c r="DC1496" s="57"/>
      <c r="DD1496" s="57"/>
      <c r="DE1496" s="57"/>
      <c r="DF1496" s="57"/>
      <c r="DG1496" s="57"/>
      <c r="DH1496" s="57"/>
      <c r="DI1496" s="57"/>
      <c r="DJ1496" s="57"/>
      <c r="DK1496" s="57"/>
      <c r="DL1496" s="57"/>
      <c r="DM1496" s="57"/>
      <c r="DN1496" s="59"/>
      <c r="DO1496" s="57"/>
      <c r="DP1496" s="57"/>
      <c r="DQ1496" s="57"/>
      <c r="DR1496" s="57"/>
      <c r="DS1496" s="57"/>
      <c r="DT1496" s="57"/>
      <c r="DU1496" s="57"/>
      <c r="DV1496" s="60"/>
      <c r="DW1496" s="61"/>
      <c r="DX1496" s="62"/>
      <c r="DZ1496" s="57"/>
      <c r="EC1496" s="57"/>
      <c r="EF1496" s="57"/>
      <c r="EI1496" s="57"/>
      <c r="EL1496" s="57"/>
      <c r="EO1496" s="57"/>
    </row>
    <row r="1497" spans="1:145" ht="15.5" x14ac:dyDescent="0.35">
      <c r="A1497" s="27"/>
      <c r="B1497" s="57"/>
      <c r="C1497" s="57"/>
      <c r="D1497" s="57"/>
      <c r="E1497" s="205"/>
      <c r="F1497" s="205"/>
      <c r="G1497" s="205"/>
      <c r="I1497" s="205"/>
      <c r="L1497" s="57"/>
      <c r="N1497" s="57"/>
      <c r="O1497" s="57"/>
      <c r="P1497" s="57"/>
      <c r="Q1497" s="57"/>
      <c r="S1497" s="57"/>
      <c r="T1497" s="57"/>
      <c r="U1497" s="57"/>
      <c r="W1497" s="57"/>
      <c r="Y1497" s="205" t="s">
        <v>500</v>
      </c>
      <c r="Z1497" s="57"/>
      <c r="AA1497" s="57"/>
      <c r="AB1497" s="57"/>
      <c r="AC1497" s="57"/>
      <c r="AD1497" s="57"/>
      <c r="AE1497" s="57"/>
      <c r="AF1497" s="57"/>
      <c r="AG1497" s="57"/>
      <c r="AH1497" s="57"/>
      <c r="AI1497" s="57"/>
      <c r="AJ1497" s="58"/>
      <c r="AK1497" s="58"/>
      <c r="AL1497" s="58"/>
      <c r="AM1497" s="58"/>
      <c r="AN1497" s="58"/>
      <c r="AO1497" s="58"/>
      <c r="AP1497" s="58"/>
      <c r="AQ1497" s="58"/>
      <c r="AR1497" s="58"/>
      <c r="AS1497" s="58"/>
      <c r="AT1497" s="58"/>
      <c r="AU1497" s="58"/>
      <c r="AV1497" s="58"/>
      <c r="AW1497" s="58"/>
      <c r="AX1497" s="58"/>
      <c r="AY1497" s="58"/>
      <c r="AZ1497" s="58"/>
      <c r="BA1497" s="58"/>
      <c r="BB1497" s="58"/>
      <c r="BC1497" s="58"/>
      <c r="BD1497" s="58"/>
      <c r="BE1497" s="58"/>
      <c r="BF1497" s="58"/>
      <c r="BG1497" s="58"/>
      <c r="BH1497" s="58"/>
      <c r="BI1497" s="58"/>
      <c r="BJ1497" s="58"/>
      <c r="BK1497" s="58"/>
      <c r="BL1497" s="58"/>
      <c r="BM1497" s="58"/>
      <c r="BN1497" s="58"/>
      <c r="BO1497" s="58"/>
      <c r="BP1497" s="58"/>
      <c r="BQ1497" s="58"/>
      <c r="BR1497" s="58"/>
      <c r="BS1497" s="58"/>
      <c r="BT1497" s="58"/>
      <c r="BU1497" s="58"/>
      <c r="BV1497" s="58"/>
      <c r="BW1497" s="58"/>
      <c r="BX1497" s="58"/>
      <c r="BY1497" s="58"/>
      <c r="BZ1497" s="57"/>
      <c r="CA1497" s="58"/>
      <c r="CB1497" s="58"/>
      <c r="CC1497" s="58"/>
      <c r="CD1497" s="58"/>
      <c r="CE1497" s="58"/>
      <c r="CF1497" s="58"/>
      <c r="CG1497" s="58"/>
      <c r="CH1497" s="58"/>
      <c r="CI1497" s="58"/>
      <c r="CJ1497" s="57"/>
      <c r="CK1497" s="57"/>
      <c r="CL1497" s="58"/>
      <c r="CM1497" s="58"/>
      <c r="CN1497" s="58"/>
      <c r="CO1497" s="58"/>
      <c r="CP1497" s="58"/>
      <c r="CQ1497" s="58"/>
      <c r="CR1497" s="58"/>
      <c r="CS1497" s="58"/>
      <c r="CT1497" s="58"/>
      <c r="CU1497" s="58"/>
      <c r="CV1497" s="58"/>
      <c r="CW1497" s="58"/>
      <c r="CX1497" s="58"/>
      <c r="CY1497" s="58"/>
      <c r="CZ1497" s="58"/>
      <c r="DA1497" s="58"/>
      <c r="DB1497" s="57"/>
      <c r="DC1497" s="57"/>
      <c r="DD1497" s="57"/>
      <c r="DE1497" s="57"/>
      <c r="DF1497" s="57"/>
      <c r="DG1497" s="57"/>
      <c r="DH1497" s="57"/>
      <c r="DI1497" s="57"/>
      <c r="DJ1497" s="57"/>
      <c r="DK1497" s="57"/>
      <c r="DL1497" s="57"/>
      <c r="DM1497" s="57"/>
      <c r="DN1497" s="59"/>
      <c r="DO1497" s="57"/>
      <c r="DP1497" s="57"/>
      <c r="DQ1497" s="57"/>
      <c r="DR1497" s="57"/>
      <c r="DS1497" s="57"/>
      <c r="DT1497" s="57"/>
      <c r="DU1497" s="57"/>
      <c r="DV1497" s="60"/>
      <c r="DW1497" s="61"/>
      <c r="DX1497" s="62"/>
      <c r="DZ1497" s="57"/>
      <c r="EC1497" s="57"/>
      <c r="EF1497" s="57"/>
      <c r="EI1497" s="57"/>
      <c r="EL1497" s="57"/>
      <c r="EO1497" s="57"/>
    </row>
    <row r="1498" spans="1:145" ht="15.5" x14ac:dyDescent="0.35">
      <c r="A1498" s="27"/>
      <c r="B1498" s="57"/>
      <c r="C1498" s="57"/>
      <c r="D1498" s="57"/>
      <c r="E1498" s="57"/>
      <c r="F1498" s="57"/>
      <c r="G1498" s="57"/>
      <c r="H1498" s="57"/>
      <c r="I1498" s="57"/>
      <c r="J1498" s="57"/>
      <c r="K1498" s="57"/>
      <c r="L1498" s="57"/>
      <c r="M1498" s="57"/>
      <c r="N1498" s="57"/>
      <c r="O1498" s="57"/>
      <c r="P1498" s="57"/>
      <c r="Q1498" s="57"/>
      <c r="R1498" s="57"/>
      <c r="S1498" s="57"/>
      <c r="T1498" s="57"/>
      <c r="U1498" s="57"/>
      <c r="V1498" s="57"/>
      <c r="W1498" s="57"/>
      <c r="X1498" s="58"/>
      <c r="Y1498" s="58"/>
      <c r="Z1498" s="57"/>
      <c r="AA1498" s="57"/>
      <c r="AB1498" s="57"/>
      <c r="AC1498" s="57"/>
      <c r="AD1498" s="57"/>
      <c r="AE1498" s="57"/>
      <c r="AF1498" s="57"/>
      <c r="AG1498" s="57"/>
      <c r="AH1498" s="57"/>
      <c r="AI1498" s="57"/>
      <c r="AJ1498" s="58"/>
      <c r="AK1498" s="58"/>
      <c r="AL1498" s="58"/>
      <c r="AM1498" s="58"/>
      <c r="AN1498" s="58"/>
      <c r="AO1498" s="58"/>
      <c r="AP1498" s="58"/>
      <c r="AQ1498" s="58"/>
      <c r="AR1498" s="58"/>
      <c r="AS1498" s="58"/>
      <c r="AT1498" s="58"/>
      <c r="AU1498" s="58"/>
      <c r="AV1498" s="58"/>
      <c r="AW1498" s="58"/>
      <c r="AX1498" s="58"/>
      <c r="AY1498" s="58"/>
      <c r="AZ1498" s="58"/>
      <c r="BA1498" s="58"/>
      <c r="BB1498" s="58"/>
      <c r="BC1498" s="58"/>
      <c r="BD1498" s="58"/>
      <c r="BE1498" s="58"/>
      <c r="BF1498" s="58"/>
      <c r="BG1498" s="58"/>
      <c r="BH1498" s="58"/>
      <c r="BI1498" s="58"/>
      <c r="BJ1498" s="58"/>
      <c r="BK1498" s="58"/>
      <c r="BL1498" s="58"/>
      <c r="BM1498" s="58"/>
      <c r="BN1498" s="58"/>
      <c r="BO1498" s="58"/>
      <c r="BP1498" s="58"/>
      <c r="BQ1498" s="58"/>
      <c r="BR1498" s="58"/>
      <c r="BS1498" s="58"/>
      <c r="BT1498" s="58"/>
      <c r="BU1498" s="58"/>
      <c r="BV1498" s="58"/>
      <c r="BW1498" s="58"/>
      <c r="BX1498" s="58"/>
      <c r="BY1498" s="58"/>
      <c r="BZ1498" s="57"/>
      <c r="CA1498" s="58"/>
      <c r="CB1498" s="58"/>
      <c r="CC1498" s="58"/>
      <c r="CD1498" s="58"/>
      <c r="CE1498" s="58"/>
      <c r="CF1498" s="58"/>
      <c r="CG1498" s="58"/>
      <c r="CH1498" s="58"/>
      <c r="CI1498" s="58"/>
      <c r="CJ1498" s="57"/>
      <c r="CK1498" s="57"/>
      <c r="CL1498" s="58"/>
      <c r="CM1498" s="58"/>
      <c r="CN1498" s="58"/>
      <c r="CO1498" s="58"/>
      <c r="CP1498" s="58"/>
      <c r="CQ1498" s="58"/>
      <c r="CR1498" s="58"/>
      <c r="CS1498" s="58"/>
      <c r="CT1498" s="58"/>
      <c r="CU1498" s="58"/>
      <c r="CV1498" s="58"/>
      <c r="CW1498" s="58"/>
      <c r="CX1498" s="58"/>
      <c r="CY1498" s="58"/>
      <c r="CZ1498" s="58"/>
      <c r="DA1498" s="58"/>
      <c r="DB1498" s="57"/>
      <c r="DC1498" s="57"/>
      <c r="DD1498" s="57"/>
      <c r="DE1498" s="57"/>
      <c r="DF1498" s="57"/>
      <c r="DG1498" s="57"/>
      <c r="DH1498" s="57"/>
      <c r="DI1498" s="57"/>
      <c r="DJ1498" s="57"/>
      <c r="DK1498" s="57"/>
      <c r="DL1498" s="57"/>
      <c r="DM1498" s="57"/>
      <c r="DN1498" s="59"/>
      <c r="DO1498" s="57"/>
      <c r="DP1498" s="57"/>
      <c r="DQ1498" s="57"/>
      <c r="DR1498" s="57"/>
      <c r="DS1498" s="57"/>
      <c r="DT1498" s="57"/>
      <c r="DU1498" s="57"/>
      <c r="DV1498" s="60"/>
      <c r="DW1498" s="61"/>
      <c r="DX1498" s="62"/>
      <c r="DZ1498" s="57"/>
      <c r="EC1498" s="57"/>
      <c r="EF1498" s="57"/>
      <c r="EI1498" s="57"/>
      <c r="EL1498" s="57"/>
      <c r="EO1498" s="57"/>
    </row>
    <row r="1499" spans="1:145" ht="15.5" x14ac:dyDescent="0.35">
      <c r="A1499" s="56" t="s">
        <v>498</v>
      </c>
      <c r="B1499" s="57" t="e">
        <f t="shared" ref="B1499:AA1500" si="1461">B1481*100/B1364</f>
        <v>#VALUE!</v>
      </c>
      <c r="C1499" s="57" t="e">
        <f t="shared" si="1461"/>
        <v>#VALUE!</v>
      </c>
      <c r="D1499" s="57" t="e">
        <f t="shared" si="1461"/>
        <v>#VALUE!</v>
      </c>
      <c r="E1499" s="57">
        <f t="shared" si="1461"/>
        <v>81.706841880794599</v>
      </c>
      <c r="F1499" s="57">
        <f t="shared" si="1461"/>
        <v>81.283973114094948</v>
      </c>
      <c r="G1499" s="57">
        <f t="shared" si="1461"/>
        <v>87.696134215714451</v>
      </c>
      <c r="H1499" s="57" t="e">
        <f t="shared" si="1461"/>
        <v>#VALUE!</v>
      </c>
      <c r="I1499" s="57" t="e">
        <f t="shared" si="1461"/>
        <v>#VALUE!</v>
      </c>
      <c r="J1499" s="57" t="e">
        <f t="shared" si="1461"/>
        <v>#VALUE!</v>
      </c>
      <c r="K1499" s="57" t="e">
        <f t="shared" si="1461"/>
        <v>#VALUE!</v>
      </c>
      <c r="L1499" s="57" t="e">
        <f t="shared" si="1461"/>
        <v>#VALUE!</v>
      </c>
      <c r="M1499" s="57" t="e">
        <f t="shared" si="1461"/>
        <v>#VALUE!</v>
      </c>
      <c r="N1499" s="57" t="e">
        <f t="shared" si="1461"/>
        <v>#VALUE!</v>
      </c>
      <c r="O1499" s="57" t="e">
        <f t="shared" si="1461"/>
        <v>#VALUE!</v>
      </c>
      <c r="P1499" s="57" t="e">
        <f t="shared" si="1461"/>
        <v>#VALUE!</v>
      </c>
      <c r="Q1499" s="57" t="e">
        <f t="shared" si="1461"/>
        <v>#VALUE!</v>
      </c>
      <c r="R1499" s="57" t="e">
        <f t="shared" si="1461"/>
        <v>#VALUE!</v>
      </c>
      <c r="S1499" s="57" t="e">
        <f t="shared" si="1461"/>
        <v>#VALUE!</v>
      </c>
      <c r="T1499" s="57" t="e">
        <f t="shared" si="1461"/>
        <v>#VALUE!</v>
      </c>
      <c r="U1499" s="57" t="e">
        <f t="shared" si="1461"/>
        <v>#VALUE!</v>
      </c>
      <c r="V1499" s="57" t="e">
        <f t="shared" si="1461"/>
        <v>#VALUE!</v>
      </c>
      <c r="W1499" s="57" t="e">
        <f t="shared" si="1461"/>
        <v>#VALUE!</v>
      </c>
      <c r="X1499" s="58" t="e">
        <f t="shared" si="1461"/>
        <v>#VALUE!</v>
      </c>
      <c r="Y1499" s="58" t="e">
        <f t="shared" si="1461"/>
        <v>#VALUE!</v>
      </c>
      <c r="Z1499" s="57" t="e">
        <f t="shared" si="1461"/>
        <v>#VALUE!</v>
      </c>
      <c r="AA1499" s="57" t="e">
        <f t="shared" si="1461"/>
        <v>#VALUE!</v>
      </c>
      <c r="AB1499" s="57">
        <v>44.660313711886516</v>
      </c>
      <c r="AC1499" s="57">
        <v>43.199855162171723</v>
      </c>
      <c r="AD1499" s="57">
        <v>44.287819751829431</v>
      </c>
      <c r="AE1499" s="57" t="e">
        <f>AE1481*100/AE1364</f>
        <v>#VALUE!</v>
      </c>
      <c r="AF1499" s="57">
        <v>44.58372834806039</v>
      </c>
      <c r="AG1499" s="57">
        <v>50.033089586033498</v>
      </c>
      <c r="AH1499" s="57">
        <v>50.134701992133301</v>
      </c>
      <c r="AI1499" s="57">
        <v>49.297350449400668</v>
      </c>
      <c r="AJ1499" s="58" t="e">
        <f>AJ1481*100/AJ1364</f>
        <v>#VALUE!</v>
      </c>
      <c r="AK1499" s="58">
        <v>63.407751962064438</v>
      </c>
      <c r="AL1499" s="58">
        <v>61.402384509129398</v>
      </c>
      <c r="AM1499" s="58">
        <v>61.544209256972565</v>
      </c>
      <c r="AN1499" s="58">
        <v>61.617200792027887</v>
      </c>
      <c r="AO1499" s="58" t="e">
        <f>AO1481*100/AO1364</f>
        <v>#VALUE!</v>
      </c>
      <c r="AP1499" s="58">
        <v>65.399403960116715</v>
      </c>
      <c r="AQ1499" s="58">
        <v>69.700906627075454</v>
      </c>
      <c r="AR1499" s="58">
        <v>66.017631253586373</v>
      </c>
      <c r="AS1499" s="58" t="e">
        <f>AS1481*100/AS1364</f>
        <v>#VALUE!</v>
      </c>
      <c r="AT1499" s="58">
        <v>62.014066213211748</v>
      </c>
      <c r="AU1499" s="58">
        <v>69.722610418718816</v>
      </c>
      <c r="AV1499" s="58">
        <v>69.498963245987269</v>
      </c>
      <c r="AW1499" s="58">
        <v>71.970076400518039</v>
      </c>
      <c r="AX1499" s="58" t="e">
        <f>AX1481*100/AX1364</f>
        <v>#VALUE!</v>
      </c>
      <c r="AY1499" s="58"/>
      <c r="AZ1499" s="58">
        <v>67.770550722342065</v>
      </c>
      <c r="BA1499" s="58">
        <v>71.487412813088199</v>
      </c>
      <c r="BB1499" s="58">
        <v>62.682349844286264</v>
      </c>
      <c r="BC1499" s="58">
        <v>66.787987593011692</v>
      </c>
      <c r="BD1499" s="58">
        <v>61.682198006457085</v>
      </c>
      <c r="BE1499" s="58">
        <v>66.736672344268214</v>
      </c>
      <c r="BF1499" s="58" t="e">
        <f>BF1481*100/BF1364</f>
        <v>#VALUE!</v>
      </c>
      <c r="BG1499" s="58">
        <v>61.463396953013294</v>
      </c>
      <c r="BH1499" s="58">
        <v>66.51541565584472</v>
      </c>
      <c r="BI1499" s="58">
        <v>62.44054189325032</v>
      </c>
      <c r="BJ1499" s="58">
        <v>66.759291669850498</v>
      </c>
      <c r="BK1499" s="58">
        <v>62.020845756818474</v>
      </c>
      <c r="BL1499" s="58">
        <v>68.147780635941245</v>
      </c>
      <c r="BM1499" s="58">
        <v>61.525141852580681</v>
      </c>
      <c r="BN1499" s="58">
        <v>67.628176212839904</v>
      </c>
      <c r="BO1499" s="58" t="e">
        <f>BO1481*100/BO1364</f>
        <v>#VALUE!</v>
      </c>
      <c r="BP1499" s="58">
        <v>61.338720317311719</v>
      </c>
      <c r="BQ1499" s="58">
        <v>72.98356615030815</v>
      </c>
      <c r="BR1499" s="58">
        <v>101.17217712725335</v>
      </c>
      <c r="BS1499" s="58">
        <v>124.58313982325684</v>
      </c>
      <c r="BT1499" s="58">
        <v>80.834220219967776</v>
      </c>
      <c r="BU1499" s="58">
        <v>89.263015394108535</v>
      </c>
      <c r="BV1499" s="58">
        <v>112.09139692253777</v>
      </c>
      <c r="BW1499" s="58">
        <v>77.989554975450815</v>
      </c>
      <c r="BX1499" s="58">
        <v>81.367276215473396</v>
      </c>
      <c r="BY1499" s="58">
        <v>89.27025032948535</v>
      </c>
      <c r="BZ1499" s="57">
        <v>78.927355408912732</v>
      </c>
      <c r="CA1499" s="58" t="e">
        <f>CA1481*100/CA1364</f>
        <v>#VALUE!</v>
      </c>
      <c r="CB1499" s="58">
        <v>65.960365734625071</v>
      </c>
      <c r="CC1499" s="58">
        <v>65.918208771560685</v>
      </c>
      <c r="CD1499" s="58">
        <v>77.908547017139995</v>
      </c>
      <c r="CE1499" s="58">
        <v>73.195418176593535</v>
      </c>
      <c r="CF1499" s="58">
        <v>74.243173244057701</v>
      </c>
      <c r="CG1499" s="58">
        <v>86.00677597432545</v>
      </c>
      <c r="CH1499" s="58">
        <v>69.106013335407056</v>
      </c>
      <c r="CI1499" s="58">
        <v>72.475737035130507</v>
      </c>
      <c r="CJ1499" s="57">
        <v>72.104576025911811</v>
      </c>
      <c r="CK1499" s="57">
        <v>74.220096600345784</v>
      </c>
      <c r="CL1499" s="58" t="e">
        <f>CL1481*100/CL1364</f>
        <v>#VALUE!</v>
      </c>
      <c r="CM1499" s="58">
        <v>69.210340983364631</v>
      </c>
      <c r="CN1499" s="58">
        <v>64.520414830920103</v>
      </c>
      <c r="CO1499" s="58">
        <v>64.246873275932217</v>
      </c>
      <c r="CP1499" s="58">
        <v>56.736747520826782</v>
      </c>
      <c r="CQ1499" s="58">
        <v>64.130493000056248</v>
      </c>
      <c r="CR1499" s="58">
        <v>71.330203649439312</v>
      </c>
      <c r="CS1499" s="58">
        <v>54.839183743940119</v>
      </c>
      <c r="CT1499" s="58">
        <v>59.587063856186248</v>
      </c>
      <c r="CU1499" s="58">
        <v>66.156338382353439</v>
      </c>
      <c r="CV1499" s="58">
        <v>63.331460168644455</v>
      </c>
      <c r="CW1499" s="58">
        <v>65.492811860203432</v>
      </c>
      <c r="CX1499" s="58">
        <v>64.344606642647776</v>
      </c>
      <c r="CY1499" s="58">
        <v>64.905262276891875</v>
      </c>
      <c r="CZ1499" s="58">
        <v>66.420489231569604</v>
      </c>
      <c r="DA1499" s="58" t="e">
        <f t="shared" ref="DA1499:DA1500" si="1462">DA1481*100/DA1364</f>
        <v>#VALUE!</v>
      </c>
      <c r="DB1499" s="57">
        <v>57.776640848423504</v>
      </c>
      <c r="DC1499" s="57">
        <v>59.978271322421762</v>
      </c>
      <c r="DD1499" s="57">
        <v>63.39863555989853</v>
      </c>
      <c r="DE1499" s="57">
        <v>59.46566202597738</v>
      </c>
      <c r="DF1499" s="57">
        <v>61.34688384988069</v>
      </c>
      <c r="DG1499" s="57">
        <v>64.116113472809744</v>
      </c>
      <c r="DH1499" s="57">
        <v>57.529944478466078</v>
      </c>
      <c r="DI1499" s="57">
        <v>59.095953390571204</v>
      </c>
      <c r="DJ1499" s="57">
        <v>60.552729287128756</v>
      </c>
      <c r="DK1499" s="57">
        <v>58.460691590802341</v>
      </c>
      <c r="DL1499" s="57">
        <v>59.168907123848946</v>
      </c>
      <c r="DM1499" s="57">
        <v>61.174920195977691</v>
      </c>
      <c r="DN1499" s="59" t="e">
        <f>DN1481*100/DN1364</f>
        <v>#VALUE!</v>
      </c>
      <c r="DO1499" s="57">
        <v>61.174920195977691</v>
      </c>
      <c r="DP1499" s="57">
        <v>60.970625420774986</v>
      </c>
      <c r="DQ1499" s="57">
        <v>63.29442021769124</v>
      </c>
      <c r="DR1499" s="57">
        <v>67.626919316705525</v>
      </c>
      <c r="DS1499" s="57">
        <v>62.549129844042412</v>
      </c>
      <c r="DT1499" s="57">
        <v>64.673977113778847</v>
      </c>
      <c r="DU1499" s="57">
        <v>63.771123375611936</v>
      </c>
      <c r="DV1499" s="60" t="e">
        <f t="shared" ref="DV1499:DX1500" si="1463">DV1481*100/DV1364</f>
        <v>#VALUE!</v>
      </c>
      <c r="DW1499" s="61" t="e">
        <f t="shared" si="1463"/>
        <v>#VALUE!</v>
      </c>
      <c r="DX1499" s="62" t="e">
        <f t="shared" si="1463"/>
        <v>#VALUE!</v>
      </c>
      <c r="DZ1499" s="57" t="e">
        <f>DZ1481*100/DZ1364</f>
        <v>#VALUE!</v>
      </c>
      <c r="EC1499" s="57" t="e">
        <f>EC1481*100/EC1364</f>
        <v>#VALUE!</v>
      </c>
      <c r="EF1499" s="57" t="e">
        <f>EF1481*100/EF1364</f>
        <v>#VALUE!</v>
      </c>
      <c r="EI1499" s="57" t="e">
        <f>EI1481*100/EI1364</f>
        <v>#VALUE!</v>
      </c>
      <c r="EL1499" s="57" t="e">
        <f>EL1481*100/EL1364</f>
        <v>#VALUE!</v>
      </c>
      <c r="EO1499" s="57" t="e">
        <f>EO1481*100/EO1364</f>
        <v>#VALUE!</v>
      </c>
    </row>
    <row r="1500" spans="1:145" ht="15.5" x14ac:dyDescent="0.35">
      <c r="A1500" s="56" t="s">
        <v>482</v>
      </c>
      <c r="B1500" s="57">
        <f t="shared" si="1461"/>
        <v>71.742424242424249</v>
      </c>
      <c r="C1500" s="57">
        <f t="shared" si="1461"/>
        <v>81.549053356282272</v>
      </c>
      <c r="D1500" s="57">
        <f t="shared" si="1461"/>
        <v>92.124471763350002</v>
      </c>
      <c r="E1500" s="57">
        <f t="shared" si="1461"/>
        <v>94.549702849596187</v>
      </c>
      <c r="F1500" s="57">
        <f t="shared" si="1461"/>
        <v>88.656316650959781</v>
      </c>
      <c r="G1500" s="57">
        <f t="shared" si="1461"/>
        <v>88.269731833631781</v>
      </c>
      <c r="H1500" s="57">
        <f t="shared" si="1461"/>
        <v>89.978961498251095</v>
      </c>
      <c r="I1500" s="57">
        <f t="shared" si="1461"/>
        <v>75.457422163880025</v>
      </c>
      <c r="J1500" s="57">
        <f t="shared" si="1461"/>
        <v>62.172755590456013</v>
      </c>
      <c r="K1500" s="57">
        <f t="shared" si="1461"/>
        <v>56.327259735619876</v>
      </c>
      <c r="L1500" s="57">
        <f t="shared" si="1461"/>
        <v>55.682531709154844</v>
      </c>
      <c r="M1500" s="57">
        <f t="shared" si="1461"/>
        <v>61.100895664037012</v>
      </c>
      <c r="N1500" s="57">
        <f t="shared" si="1461"/>
        <v>59.45218246776782</v>
      </c>
      <c r="O1500" s="57">
        <f t="shared" si="1461"/>
        <v>52.385723231058243</v>
      </c>
      <c r="P1500" s="57">
        <f t="shared" si="1461"/>
        <v>58.913304035157822</v>
      </c>
      <c r="Q1500" s="57">
        <f t="shared" si="1461"/>
        <v>55.41989279332936</v>
      </c>
      <c r="R1500" s="57">
        <f t="shared" si="1461"/>
        <v>53.91329861365805</v>
      </c>
      <c r="S1500" s="57">
        <f t="shared" si="1461"/>
        <v>60.727078728755437</v>
      </c>
      <c r="T1500" s="57">
        <f t="shared" si="1461"/>
        <v>55.279226561506164</v>
      </c>
      <c r="U1500" s="57">
        <f t="shared" si="1461"/>
        <v>54.399083069533887</v>
      </c>
      <c r="V1500" s="57">
        <f t="shared" si="1461"/>
        <v>57.958152734778125</v>
      </c>
      <c r="W1500" s="57">
        <f t="shared" si="1461"/>
        <v>60.222987731064386</v>
      </c>
      <c r="X1500" s="58">
        <f t="shared" si="1461"/>
        <v>59.542771579102187</v>
      </c>
      <c r="Y1500" s="58">
        <f t="shared" si="1461"/>
        <v>76.349912908844587</v>
      </c>
      <c r="Z1500" s="57">
        <f t="shared" si="1461"/>
        <v>77.107732439525748</v>
      </c>
      <c r="AA1500" s="57">
        <f t="shared" si="1461"/>
        <v>72.168392129070412</v>
      </c>
      <c r="AB1500" s="57">
        <v>71.463469462946904</v>
      </c>
      <c r="AC1500" s="57">
        <v>72.353931729615638</v>
      </c>
      <c r="AD1500" s="57">
        <v>67.479372668054651</v>
      </c>
      <c r="AE1500" s="57">
        <f>AE1482*100/AE1365</f>
        <v>78.62635905595333</v>
      </c>
      <c r="AF1500" s="57">
        <v>68.702247546247406</v>
      </c>
      <c r="AG1500" s="57">
        <v>70.165333491378007</v>
      </c>
      <c r="AH1500" s="57">
        <v>63.99565181925891</v>
      </c>
      <c r="AI1500" s="57">
        <v>70.464236196187699</v>
      </c>
      <c r="AJ1500" s="58">
        <f>AJ1482*100/AJ1365</f>
        <v>76.673640167364013</v>
      </c>
      <c r="AK1500" s="58">
        <v>81.921426968000475</v>
      </c>
      <c r="AL1500" s="58">
        <v>80.460920736011204</v>
      </c>
      <c r="AM1500" s="58">
        <v>82.296107218146702</v>
      </c>
      <c r="AN1500" s="58">
        <v>82.418438124243565</v>
      </c>
      <c r="AO1500" s="58">
        <f>AO1482*100/AO1365</f>
        <v>73.354344011956584</v>
      </c>
      <c r="AP1500" s="58">
        <v>67.474119221465799</v>
      </c>
      <c r="AQ1500" s="58">
        <v>65.764398224587438</v>
      </c>
      <c r="AR1500" s="58">
        <v>63.705953543549207</v>
      </c>
      <c r="AS1500" s="58">
        <f>AS1482*100/AS1365</f>
        <v>80.440967283072553</v>
      </c>
      <c r="AT1500" s="58">
        <v>63.624604699836198</v>
      </c>
      <c r="AU1500" s="58">
        <v>71.927001456869888</v>
      </c>
      <c r="AV1500" s="58">
        <v>72.905353718534911</v>
      </c>
      <c r="AW1500" s="58">
        <v>72.106874801659401</v>
      </c>
      <c r="AX1500" s="58">
        <f>AX1482*100/AX1365</f>
        <v>75.238494052370541</v>
      </c>
      <c r="AY1500" s="58"/>
      <c r="AZ1500" s="58">
        <v>69.243239258332565</v>
      </c>
      <c r="BA1500" s="58">
        <v>68.777898402879444</v>
      </c>
      <c r="BB1500" s="58">
        <v>65.175815732345868</v>
      </c>
      <c r="BC1500" s="58">
        <v>66.20360844998585</v>
      </c>
      <c r="BD1500" s="58">
        <v>71.341060432711473</v>
      </c>
      <c r="BE1500" s="58">
        <v>71.341060432711473</v>
      </c>
      <c r="BF1500" s="58">
        <f>BF1482*100/BF1365</f>
        <v>68.755457244309923</v>
      </c>
      <c r="BG1500" s="58">
        <v>69.856659970476329</v>
      </c>
      <c r="BH1500" s="58">
        <v>71.80744240375617</v>
      </c>
      <c r="BI1500" s="58">
        <v>68.149128733741293</v>
      </c>
      <c r="BJ1500" s="58">
        <v>69.189342076358386</v>
      </c>
      <c r="BK1500" s="58">
        <v>72.05551825896211</v>
      </c>
      <c r="BL1500" s="58">
        <v>72.682501571816431</v>
      </c>
      <c r="BM1500" s="58">
        <v>71.084496818650393</v>
      </c>
      <c r="BN1500" s="58">
        <v>71.696312992579905</v>
      </c>
      <c r="BO1500" s="58">
        <f>BO1482*100/BO1365</f>
        <v>74.45124549412111</v>
      </c>
      <c r="BP1500" s="58">
        <v>65.337903735411146</v>
      </c>
      <c r="BQ1500" s="58">
        <v>98.518289251344839</v>
      </c>
      <c r="BR1500" s="58">
        <v>103.39937334619111</v>
      </c>
      <c r="BS1500" s="58">
        <v>105.44148018798249</v>
      </c>
      <c r="BT1500" s="58">
        <v>77.146453883492839</v>
      </c>
      <c r="BU1500" s="58">
        <v>79.777572897830836</v>
      </c>
      <c r="BV1500" s="58">
        <v>91.964385386547036</v>
      </c>
      <c r="BW1500" s="58">
        <v>75.095419358206925</v>
      </c>
      <c r="BX1500" s="58">
        <v>75.253660900247056</v>
      </c>
      <c r="BY1500" s="58">
        <v>82.046208727042853</v>
      </c>
      <c r="BZ1500" s="57">
        <v>75.198111023168636</v>
      </c>
      <c r="CA1500" s="58">
        <f>CA1482*100/CA1365</f>
        <v>82.20030744952075</v>
      </c>
      <c r="CB1500" s="58">
        <v>70.571560599493381</v>
      </c>
      <c r="CC1500" s="58">
        <v>69.554131121145787</v>
      </c>
      <c r="CD1500" s="58">
        <v>71.793464102439458</v>
      </c>
      <c r="CE1500" s="58">
        <v>69.714930276063924</v>
      </c>
      <c r="CF1500" s="58">
        <v>69.964344762952834</v>
      </c>
      <c r="CG1500" s="58">
        <v>74.765947883471597</v>
      </c>
      <c r="CH1500" s="58">
        <v>67.440707579112626</v>
      </c>
      <c r="CI1500" s="58">
        <v>68.876356772796385</v>
      </c>
      <c r="CJ1500" s="57">
        <v>71.952004769988179</v>
      </c>
      <c r="CK1500" s="57">
        <v>72.504387874689129</v>
      </c>
      <c r="CL1500" s="58">
        <f>CL1482*100/CL1365</f>
        <v>81.753974608258034</v>
      </c>
      <c r="CM1500" s="58">
        <v>69.773008604303755</v>
      </c>
      <c r="CN1500" s="58">
        <v>69.549468822367032</v>
      </c>
      <c r="CO1500" s="58">
        <v>68.466699256681125</v>
      </c>
      <c r="CP1500" s="58">
        <v>63.615900658796015</v>
      </c>
      <c r="CQ1500" s="58">
        <v>68.775948618768425</v>
      </c>
      <c r="CR1500" s="58">
        <v>72.810470730287534</v>
      </c>
      <c r="CS1500" s="58">
        <v>68.386616704855314</v>
      </c>
      <c r="CT1500" s="58">
        <v>72.617948855112516</v>
      </c>
      <c r="CU1500" s="58">
        <v>79.970526724743749</v>
      </c>
      <c r="CV1500" s="58">
        <v>74.2906031319513</v>
      </c>
      <c r="CW1500" s="58">
        <v>75.647365688717372</v>
      </c>
      <c r="CX1500" s="58">
        <v>76.298114134539389</v>
      </c>
      <c r="CY1500" s="58">
        <v>76.212019041972084</v>
      </c>
      <c r="CZ1500" s="58">
        <v>76.414312307224421</v>
      </c>
      <c r="DA1500" s="58">
        <f t="shared" si="1462"/>
        <v>73.69590738659069</v>
      </c>
      <c r="DB1500" s="57">
        <v>67.795792515510726</v>
      </c>
      <c r="DC1500" s="57">
        <v>67.320609648387759</v>
      </c>
      <c r="DD1500" s="57">
        <v>67.320609648387759</v>
      </c>
      <c r="DE1500" s="57">
        <v>67.547434300801058</v>
      </c>
      <c r="DF1500" s="57">
        <v>67.412862911356711</v>
      </c>
      <c r="DG1500" s="57">
        <v>67.72429986227678</v>
      </c>
      <c r="DH1500" s="57">
        <v>63.612863823586011</v>
      </c>
      <c r="DI1500" s="57">
        <v>63.797896623112798</v>
      </c>
      <c r="DJ1500" s="57">
        <v>64.362802872914813</v>
      </c>
      <c r="DK1500" s="57">
        <v>64.613474143510743</v>
      </c>
      <c r="DL1500" s="57">
        <v>64.074980144061087</v>
      </c>
      <c r="DM1500" s="57">
        <v>64.181559527264653</v>
      </c>
      <c r="DN1500" s="59">
        <f>DN1482*100/DN1365</f>
        <v>83.292684752611052</v>
      </c>
      <c r="DO1500" s="57">
        <v>64.181559527264653</v>
      </c>
      <c r="DP1500" s="57">
        <v>68.945535773613827</v>
      </c>
      <c r="DQ1500" s="57">
        <v>70.080265415738666</v>
      </c>
      <c r="DR1500" s="57">
        <v>72.268168653702816</v>
      </c>
      <c r="DS1500" s="57">
        <v>65.913330282540613</v>
      </c>
      <c r="DT1500" s="57">
        <v>67.292709748630017</v>
      </c>
      <c r="DU1500" s="57">
        <v>67.988483370711805</v>
      </c>
      <c r="DV1500" s="60">
        <f t="shared" si="1463"/>
        <v>61.862935041262801</v>
      </c>
      <c r="DW1500" s="61">
        <f t="shared" si="1463"/>
        <v>61.48861651473036</v>
      </c>
      <c r="DX1500" s="62">
        <f t="shared" si="1463"/>
        <v>69.305885416566866</v>
      </c>
      <c r="DZ1500" s="57">
        <f>DZ1482*100/DZ1365</f>
        <v>57.435823116370287</v>
      </c>
      <c r="EC1500" s="57">
        <f>EC1482*100/EC1365</f>
        <v>57.889286209926645</v>
      </c>
      <c r="EF1500" s="57">
        <f>EF1482*100/EF1365</f>
        <v>55.213625191126965</v>
      </c>
      <c r="EI1500" s="57">
        <f>EI1482*100/EI1365</f>
        <v>51.935543009515236</v>
      </c>
      <c r="EL1500" s="57">
        <f>EL1482*100/EL1365</f>
        <v>49.723933752602299</v>
      </c>
      <c r="EO1500" s="57">
        <f>EO1482*100/EO1365</f>
        <v>47.763005632775439</v>
      </c>
    </row>
    <row r="1501" spans="1:145" ht="15.5" x14ac:dyDescent="0.35">
      <c r="A1501" s="56" t="s">
        <v>488</v>
      </c>
      <c r="B1501" s="57">
        <f t="shared" ref="B1501:AA1501" si="1464">B1483*100/B1370</f>
        <v>185.11750456844163</v>
      </c>
      <c r="C1501" s="57">
        <f t="shared" si="1464"/>
        <v>164.01704776079012</v>
      </c>
      <c r="D1501" s="57">
        <f t="shared" si="1464"/>
        <v>139.27849574324739</v>
      </c>
      <c r="E1501" s="57">
        <f t="shared" si="1464"/>
        <v>132.76580319762508</v>
      </c>
      <c r="F1501" s="57">
        <f t="shared" si="1464"/>
        <v>131.89107125913276</v>
      </c>
      <c r="G1501" s="57">
        <f t="shared" si="1464"/>
        <v>132.70757824993242</v>
      </c>
      <c r="H1501" s="57">
        <f t="shared" si="1464"/>
        <v>132.56711553306459</v>
      </c>
      <c r="I1501" s="57">
        <f t="shared" si="1464"/>
        <v>143.91100043173299</v>
      </c>
      <c r="J1501" s="57">
        <f t="shared" si="1464"/>
        <v>99.701119685952634</v>
      </c>
      <c r="K1501" s="57">
        <f t="shared" si="1464"/>
        <v>62.131846727339912</v>
      </c>
      <c r="L1501" s="57">
        <f t="shared" si="1464"/>
        <v>63.468262211624264</v>
      </c>
      <c r="M1501" s="57" t="e">
        <f t="shared" si="1464"/>
        <v>#VALUE!</v>
      </c>
      <c r="N1501" s="57" t="e">
        <f t="shared" si="1464"/>
        <v>#VALUE!</v>
      </c>
      <c r="O1501" s="57" t="e">
        <f t="shared" si="1464"/>
        <v>#VALUE!</v>
      </c>
      <c r="P1501" s="57" t="e">
        <f t="shared" si="1464"/>
        <v>#VALUE!</v>
      </c>
      <c r="Q1501" s="57" t="e">
        <f t="shared" si="1464"/>
        <v>#VALUE!</v>
      </c>
      <c r="R1501" s="57">
        <f t="shared" si="1464"/>
        <v>43.718664718786151</v>
      </c>
      <c r="S1501" s="57">
        <f t="shared" si="1464"/>
        <v>29.455910507863894</v>
      </c>
      <c r="T1501" s="57">
        <f t="shared" si="1464"/>
        <v>26.026924404556443</v>
      </c>
      <c r="U1501" s="57">
        <f t="shared" si="1464"/>
        <v>11.128354727861954</v>
      </c>
      <c r="V1501" s="57">
        <f t="shared" si="1464"/>
        <v>9.0858030991308301</v>
      </c>
      <c r="W1501" s="57">
        <f t="shared" si="1464"/>
        <v>8.2444494472263976</v>
      </c>
      <c r="X1501" s="58">
        <f t="shared" si="1464"/>
        <v>14.805415335445499</v>
      </c>
      <c r="Y1501" s="58">
        <f t="shared" si="1464"/>
        <v>10.548380525814848</v>
      </c>
      <c r="Z1501" s="57">
        <f t="shared" si="1464"/>
        <v>8.6066663362187459</v>
      </c>
      <c r="AA1501" s="57">
        <f t="shared" si="1464"/>
        <v>7.4598015063803294</v>
      </c>
      <c r="AB1501" s="57">
        <v>84.914850762910405</v>
      </c>
      <c r="AC1501" s="57">
        <v>139.42478241131045</v>
      </c>
      <c r="AD1501" s="57">
        <v>133.80810969130789</v>
      </c>
      <c r="AE1501" s="57">
        <f>AE1483*100/AE1370</f>
        <v>7.7770758524681298</v>
      </c>
      <c r="AF1501" s="57">
        <v>193.45350307123999</v>
      </c>
      <c r="AG1501" s="57">
        <v>213.69058740037758</v>
      </c>
      <c r="AH1501" s="57">
        <v>218.91918449655932</v>
      </c>
      <c r="AI1501" s="57">
        <v>220.40001739282931</v>
      </c>
      <c r="AJ1501" s="58">
        <f>AJ1483*100/AJ1370</f>
        <v>5.8701187084053625</v>
      </c>
      <c r="AK1501" s="58">
        <v>147.048387525621</v>
      </c>
      <c r="AL1501" s="58">
        <v>148.61107484707372</v>
      </c>
      <c r="AM1501" s="58">
        <v>136.66772406747907</v>
      </c>
      <c r="AN1501" s="58">
        <v>136.66772406747907</v>
      </c>
      <c r="AO1501" s="58">
        <f>AO1483*100/AO1370</f>
        <v>13.308931185944363</v>
      </c>
      <c r="AP1501" s="58">
        <v>127.71042263793524</v>
      </c>
      <c r="AQ1501" s="58">
        <v>118.31647318198949</v>
      </c>
      <c r="AR1501" s="58">
        <v>138.35089242256933</v>
      </c>
      <c r="AS1501" s="58">
        <f>AS1483*100/AS1370</f>
        <v>16.195143459228415</v>
      </c>
      <c r="AT1501" s="58">
        <v>138.98216236759907</v>
      </c>
      <c r="AU1501" s="58">
        <v>106.62833541877981</v>
      </c>
      <c r="AV1501" s="58">
        <v>103.24089487064263</v>
      </c>
      <c r="AW1501" s="58">
        <v>103.24089487064263</v>
      </c>
      <c r="AX1501" s="58">
        <f>AX1483*100/AX1370</f>
        <v>17.612903225806452</v>
      </c>
      <c r="AY1501" s="58"/>
      <c r="AZ1501" s="58">
        <v>17.861839990760785</v>
      </c>
      <c r="BA1501" s="58">
        <v>19.773964810923935</v>
      </c>
      <c r="BB1501" s="58">
        <v>15.957332533048053</v>
      </c>
      <c r="BC1501" s="58">
        <v>17.631852365046761</v>
      </c>
      <c r="BD1501" s="58">
        <v>15.020187492394136</v>
      </c>
      <c r="BE1501" s="58">
        <v>16.162247756123008</v>
      </c>
      <c r="BF1501" s="58">
        <f>BF1483*100/BF1370</f>
        <v>16.899796610169492</v>
      </c>
      <c r="BG1501" s="58">
        <v>16.200870291446684</v>
      </c>
      <c r="BH1501" s="58">
        <v>19.195018436714001</v>
      </c>
      <c r="BI1501" s="58">
        <v>17.785133614395409</v>
      </c>
      <c r="BJ1501" s="58">
        <v>18.558559619966566</v>
      </c>
      <c r="BK1501" s="58">
        <v>18.279712423428517</v>
      </c>
      <c r="BL1501" s="58">
        <v>21.118217221628356</v>
      </c>
      <c r="BM1501" s="58">
        <v>16.701162811871956</v>
      </c>
      <c r="BN1501" s="58">
        <v>20.043634921664374</v>
      </c>
      <c r="BO1501" s="58">
        <f>BO1483*100/BO1370</f>
        <v>18.13240505246819</v>
      </c>
      <c r="BP1501" s="58">
        <v>15.048872998963668</v>
      </c>
      <c r="BQ1501" s="58">
        <v>15.048872998963668</v>
      </c>
      <c r="BR1501" s="58">
        <v>22.038286981711966</v>
      </c>
      <c r="BS1501" s="58">
        <v>33.108221503440369</v>
      </c>
      <c r="BT1501" s="58">
        <v>24.27490569432652</v>
      </c>
      <c r="BU1501" s="58">
        <v>26.53082495197372</v>
      </c>
      <c r="BV1501" s="58">
        <v>30.155114746727687</v>
      </c>
      <c r="BW1501" s="58">
        <v>20.701555877596</v>
      </c>
      <c r="BX1501" s="58">
        <v>23.241421804820149</v>
      </c>
      <c r="BY1501" s="58">
        <v>23.594160496181964</v>
      </c>
      <c r="BZ1501" s="57">
        <v>19.564624911359093</v>
      </c>
      <c r="CA1501" s="58">
        <f>CA1483*100/CA1370</f>
        <v>19.167113439546981</v>
      </c>
      <c r="CB1501" s="58">
        <v>16.291429915920222</v>
      </c>
      <c r="CC1501" s="58">
        <v>16.619650513386176</v>
      </c>
      <c r="CD1501" s="58">
        <v>20.757139899147543</v>
      </c>
      <c r="CE1501" s="58">
        <v>19.997203913104851</v>
      </c>
      <c r="CF1501" s="58">
        <v>20.805629397100756</v>
      </c>
      <c r="CG1501" s="58">
        <v>22.290227402887982</v>
      </c>
      <c r="CH1501" s="58">
        <v>18.789063987364454</v>
      </c>
      <c r="CI1501" s="58">
        <v>19.958498970244534</v>
      </c>
      <c r="CJ1501" s="57">
        <v>19.160113173693031</v>
      </c>
      <c r="CK1501" s="57">
        <v>20.410464288078522</v>
      </c>
      <c r="CL1501" s="58">
        <f>CL1483*100/CL1370</f>
        <v>16.534359647193529</v>
      </c>
      <c r="CM1501" s="58">
        <v>22.252435709091319</v>
      </c>
      <c r="CN1501" s="58">
        <v>14.365133843715869</v>
      </c>
      <c r="CO1501" s="58">
        <v>14.507237237202853</v>
      </c>
      <c r="CP1501" s="58">
        <v>13.527998971553899</v>
      </c>
      <c r="CQ1501" s="58">
        <v>14.384969709678643</v>
      </c>
      <c r="CR1501" s="58">
        <v>18.038052102855385</v>
      </c>
      <c r="CS1501" s="58">
        <v>9.011903772314616</v>
      </c>
      <c r="CT1501" s="58">
        <v>10.338983379564048</v>
      </c>
      <c r="CU1501" s="58">
        <v>13.598476865425653</v>
      </c>
      <c r="CV1501" s="58">
        <v>10.973571097364763</v>
      </c>
      <c r="CW1501" s="58">
        <v>11.719241607753004</v>
      </c>
      <c r="CX1501" s="58">
        <v>10.511166161532874</v>
      </c>
      <c r="CY1501" s="58">
        <v>11.034269987136197</v>
      </c>
      <c r="CZ1501" s="58">
        <v>13.648490236561459</v>
      </c>
      <c r="DA1501" s="58">
        <f t="shared" ref="DA1501" si="1465">DA1483*100/DA1370</f>
        <v>12.630896028375068</v>
      </c>
      <c r="DB1501" s="57">
        <v>10.079094698927353</v>
      </c>
      <c r="DC1501" s="57">
        <v>10.224113266782895</v>
      </c>
      <c r="DD1501" s="57">
        <v>10.54299582772004</v>
      </c>
      <c r="DE1501" s="57">
        <v>10.146213726279289</v>
      </c>
      <c r="DF1501" s="57">
        <v>10.272681044186003</v>
      </c>
      <c r="DG1501" s="57">
        <v>10.485339334051531</v>
      </c>
      <c r="DH1501" s="57">
        <v>11.148382278038081</v>
      </c>
      <c r="DI1501" s="57">
        <v>11.529339871663488</v>
      </c>
      <c r="DJ1501" s="57">
        <v>11.879840568039938</v>
      </c>
      <c r="DK1501" s="57">
        <v>11.223536322266202</v>
      </c>
      <c r="DL1501" s="57">
        <v>11.743496031397825</v>
      </c>
      <c r="DM1501" s="57">
        <v>11.955095205331082</v>
      </c>
      <c r="DN1501" s="59">
        <f t="shared" ref="DN1501" si="1466">DN1483*100/DN1370</f>
        <v>12.649597201363624</v>
      </c>
      <c r="DO1501" s="57">
        <v>11.955095205331082</v>
      </c>
      <c r="DP1501" s="57">
        <v>10.837091237065136</v>
      </c>
      <c r="DQ1501" s="57">
        <v>11.861667413669389</v>
      </c>
      <c r="DR1501" s="57">
        <v>13.37372888583667</v>
      </c>
      <c r="DS1501" s="57">
        <v>10.875018114841712</v>
      </c>
      <c r="DT1501" s="57">
        <v>12.210412815291637</v>
      </c>
      <c r="DU1501" s="57">
        <v>12.656056816378625</v>
      </c>
      <c r="DV1501" s="60">
        <f>DV1483*100/DV1370</f>
        <v>13.519565760000924</v>
      </c>
      <c r="DW1501" s="61">
        <f>DW1483*100/DW1370</f>
        <v>13.289900031742967</v>
      </c>
      <c r="DX1501" s="62">
        <f>DX1483*100/DX1370</f>
        <v>14.607866282499593</v>
      </c>
      <c r="DZ1501" s="57">
        <f>DZ1483*100/DZ1370</f>
        <v>13.329626047771185</v>
      </c>
      <c r="EC1501" s="57">
        <f>EC1483*100/EC1370</f>
        <v>13.037022938266107</v>
      </c>
      <c r="EF1501" s="57">
        <f>EF1483*100/EF1370</f>
        <v>12.786287829148907</v>
      </c>
      <c r="EI1501" s="57">
        <f>EI1483*100/EI1370</f>
        <v>12.770847318105899</v>
      </c>
      <c r="EL1501" s="57">
        <f>EL1483*100/EL1370</f>
        <v>12.346349571146591</v>
      </c>
      <c r="EO1501" s="57">
        <f>EO1483*100/EO1370</f>
        <v>12.226744482090217</v>
      </c>
    </row>
    <row r="1502" spans="1:145" ht="15.5" x14ac:dyDescent="0.35">
      <c r="A1502" s="56" t="s">
        <v>483</v>
      </c>
      <c r="B1502" s="57">
        <f t="shared" ref="B1502:AA1505" si="1467">B1484*100/B1367</f>
        <v>106.80977054034051</v>
      </c>
      <c r="C1502" s="57">
        <f t="shared" si="1467"/>
        <v>111.84947958366692</v>
      </c>
      <c r="D1502" s="57">
        <f t="shared" si="1467"/>
        <v>86.254501800720277</v>
      </c>
      <c r="E1502" s="57">
        <f t="shared" si="1467"/>
        <v>72.365225837785331</v>
      </c>
      <c r="F1502" s="57">
        <f t="shared" si="1467"/>
        <v>102.19331577378499</v>
      </c>
      <c r="G1502" s="57">
        <f t="shared" si="1467"/>
        <v>120.00138067515014</v>
      </c>
      <c r="H1502" s="57">
        <f t="shared" si="1467"/>
        <v>150.79443607944361</v>
      </c>
      <c r="I1502" s="57">
        <f t="shared" si="1467"/>
        <v>97.27381720088286</v>
      </c>
      <c r="J1502" s="57">
        <f t="shared" si="1467"/>
        <v>66.63084233954244</v>
      </c>
      <c r="K1502" s="57">
        <f t="shared" si="1467"/>
        <v>46.834359979532323</v>
      </c>
      <c r="L1502" s="57">
        <f t="shared" si="1467"/>
        <v>68.825479259296884</v>
      </c>
      <c r="M1502" s="57">
        <f t="shared" si="1467"/>
        <v>73.729824312147841</v>
      </c>
      <c r="N1502" s="57">
        <f t="shared" si="1467"/>
        <v>52.321522290754835</v>
      </c>
      <c r="O1502" s="57">
        <f t="shared" si="1467"/>
        <v>44.025077912121112</v>
      </c>
      <c r="P1502" s="57">
        <f t="shared" si="1467"/>
        <v>45.945100719446792</v>
      </c>
      <c r="Q1502" s="57">
        <f t="shared" si="1467"/>
        <v>67.589437521427911</v>
      </c>
      <c r="R1502" s="57">
        <f t="shared" si="1467"/>
        <v>58.429523094488509</v>
      </c>
      <c r="S1502" s="57">
        <f t="shared" si="1467"/>
        <v>48.036962454840392</v>
      </c>
      <c r="T1502" s="57">
        <f t="shared" si="1467"/>
        <v>32.911508159906283</v>
      </c>
      <c r="U1502" s="57">
        <f t="shared" si="1467"/>
        <v>31.417411055856554</v>
      </c>
      <c r="V1502" s="57">
        <f t="shared" si="1467"/>
        <v>45.360528742356202</v>
      </c>
      <c r="W1502" s="57">
        <f t="shared" si="1467"/>
        <v>25.876804295015511</v>
      </c>
      <c r="X1502" s="58">
        <f t="shared" si="1467"/>
        <v>43.206985610049813</v>
      </c>
      <c r="Y1502" s="58">
        <f t="shared" si="1467"/>
        <v>24.03955876759224</v>
      </c>
      <c r="Z1502" s="57">
        <f t="shared" si="1467"/>
        <v>23.780871755404739</v>
      </c>
      <c r="AA1502" s="57">
        <f t="shared" si="1467"/>
        <v>34.061562422062053</v>
      </c>
      <c r="AB1502" s="57">
        <v>34.449834095367798</v>
      </c>
      <c r="AC1502" s="57">
        <v>29.385403300263146</v>
      </c>
      <c r="AD1502" s="57">
        <v>29.753899815693195</v>
      </c>
      <c r="AE1502" s="57">
        <f>AE1484*100/AE1367</f>
        <v>35.830902805574432</v>
      </c>
      <c r="AF1502" s="57">
        <v>32.505549085277615</v>
      </c>
      <c r="AG1502" s="57">
        <v>35.98378682660293</v>
      </c>
      <c r="AH1502" s="57">
        <v>37.010547203118797</v>
      </c>
      <c r="AI1502" s="57">
        <v>38.876459574817666</v>
      </c>
      <c r="AJ1502" s="58">
        <f>AJ1484*100/AJ1367</f>
        <v>63.173572527435077</v>
      </c>
      <c r="AK1502" s="58">
        <v>48.978105808741603</v>
      </c>
      <c r="AL1502" s="58">
        <v>43.986768300634196</v>
      </c>
      <c r="AM1502" s="58">
        <v>47.009470315284801</v>
      </c>
      <c r="AN1502" s="58">
        <v>47.291479573906898</v>
      </c>
      <c r="AO1502" s="58">
        <f>AO1484*100/AO1367</f>
        <v>103.44236090221824</v>
      </c>
      <c r="AP1502" s="58">
        <v>61.765652349440238</v>
      </c>
      <c r="AQ1502" s="58">
        <v>78.902580209273765</v>
      </c>
      <c r="AR1502" s="58">
        <v>70.006190992265275</v>
      </c>
      <c r="AS1502" s="58">
        <f>AS1484*100/AS1367</f>
        <v>97.798824297844547</v>
      </c>
      <c r="AT1502" s="58">
        <v>79.912758305010172</v>
      </c>
      <c r="AU1502" s="58">
        <v>82.094790676629898</v>
      </c>
      <c r="AV1502" s="58">
        <v>76.947521644752896</v>
      </c>
      <c r="AW1502" s="58">
        <v>90.602247176719501</v>
      </c>
      <c r="AX1502" s="58">
        <f>AX1484*100/AX1367</f>
        <v>92.81978798586573</v>
      </c>
      <c r="AY1502" s="58"/>
      <c r="AZ1502" s="58">
        <v>67.395344483233686</v>
      </c>
      <c r="BA1502" s="58">
        <v>77.717265138437881</v>
      </c>
      <c r="BB1502" s="58">
        <v>62.350261286349301</v>
      </c>
      <c r="BC1502" s="58">
        <v>64.181272902245766</v>
      </c>
      <c r="BD1502" s="58">
        <v>62.274751568622861</v>
      </c>
      <c r="BE1502" s="58">
        <v>66.4017087591956</v>
      </c>
      <c r="BF1502" s="58">
        <f>BF1484*100/BF1367</f>
        <v>62.326001487620879</v>
      </c>
      <c r="BG1502" s="58">
        <v>53.152037512358568</v>
      </c>
      <c r="BH1502" s="58">
        <v>55.187448687319687</v>
      </c>
      <c r="BI1502" s="58">
        <v>54.167132673789666</v>
      </c>
      <c r="BJ1502" s="58">
        <v>60.998790158334614</v>
      </c>
      <c r="BK1502" s="58">
        <v>52.069040463848154</v>
      </c>
      <c r="BL1502" s="58">
        <v>57.737444132947054</v>
      </c>
      <c r="BM1502" s="58">
        <v>53.778748826994139</v>
      </c>
      <c r="BN1502" s="58">
        <v>60.253788213356131</v>
      </c>
      <c r="BO1502" s="58">
        <f>BO1484*100/BO1367</f>
        <v>55.739931199566392</v>
      </c>
      <c r="BP1502" s="58">
        <v>61.413111013767271</v>
      </c>
      <c r="BQ1502" s="58">
        <v>61.413111013767271</v>
      </c>
      <c r="BR1502" s="58">
        <v>106.00306631568193</v>
      </c>
      <c r="BS1502" s="58">
        <v>171.20630383128051</v>
      </c>
      <c r="BT1502" s="58">
        <v>75.721142269144806</v>
      </c>
      <c r="BU1502" s="58">
        <v>94.936038215331337</v>
      </c>
      <c r="BV1502" s="58">
        <v>135.43019958792527</v>
      </c>
      <c r="BW1502" s="58">
        <v>88.924041569702069</v>
      </c>
      <c r="BX1502" s="58">
        <v>90.787449458300344</v>
      </c>
      <c r="BY1502" s="58">
        <v>98.328775408002926</v>
      </c>
      <c r="BZ1502" s="57">
        <v>89.054423853986179</v>
      </c>
      <c r="CA1502" s="58">
        <f>CA1484*100/CA1367</f>
        <v>89.781681515757739</v>
      </c>
      <c r="CB1502" s="58">
        <v>67.604114067213658</v>
      </c>
      <c r="CC1502" s="58">
        <v>68.252749408226776</v>
      </c>
      <c r="CD1502" s="58">
        <v>90.31541216568273</v>
      </c>
      <c r="CE1502" s="58">
        <v>73.910352755368365</v>
      </c>
      <c r="CF1502" s="58">
        <v>74.633935983978631</v>
      </c>
      <c r="CG1502" s="58">
        <v>94.093926928756531</v>
      </c>
      <c r="CH1502" s="58">
        <v>68.52797681767143</v>
      </c>
      <c r="CI1502" s="58">
        <v>71.680621800016453</v>
      </c>
      <c r="CJ1502" s="57">
        <v>71.103532201595868</v>
      </c>
      <c r="CK1502" s="57">
        <v>71.723643381356851</v>
      </c>
      <c r="CL1502" s="58">
        <f>CL1484*100/CL1367</f>
        <v>70.280707429150425</v>
      </c>
      <c r="CM1502" s="58">
        <v>64.493062124716076</v>
      </c>
      <c r="CN1502" s="58">
        <v>58.092827338211762</v>
      </c>
      <c r="CO1502" s="58">
        <v>58.134322797681435</v>
      </c>
      <c r="CP1502" s="58">
        <v>47.680233428086403</v>
      </c>
      <c r="CQ1502" s="58">
        <v>58.328238178937085</v>
      </c>
      <c r="CR1502" s="58">
        <v>67.080136101500059</v>
      </c>
      <c r="CS1502" s="58">
        <v>38.973372483659126</v>
      </c>
      <c r="CT1502" s="58">
        <v>48.48776192850444</v>
      </c>
      <c r="CU1502" s="58">
        <v>50.815284792690257</v>
      </c>
      <c r="CV1502" s="58">
        <v>56.530509832141171</v>
      </c>
      <c r="CW1502" s="58">
        <v>58.617814370476765</v>
      </c>
      <c r="CX1502" s="58">
        <v>56.520470805638219</v>
      </c>
      <c r="CY1502" s="58">
        <v>57.387479611204455</v>
      </c>
      <c r="CZ1502" s="58">
        <v>61.568802395536721</v>
      </c>
      <c r="DA1502" s="58">
        <f t="shared" ref="DA1502:DA1505" si="1468">DA1484*100/DA1367</f>
        <v>51.786200282236315</v>
      </c>
      <c r="DB1502" s="57">
        <v>47.394635072902929</v>
      </c>
      <c r="DC1502" s="57">
        <v>52.040667439025484</v>
      </c>
      <c r="DD1502" s="57">
        <v>59.124236153562862</v>
      </c>
      <c r="DE1502" s="57">
        <v>48.790341413820073</v>
      </c>
      <c r="DF1502" s="57">
        <v>51.07240213292841</v>
      </c>
      <c r="DG1502" s="57">
        <v>54.928437027420031</v>
      </c>
      <c r="DH1502" s="57">
        <v>50.506715713273323</v>
      </c>
      <c r="DI1502" s="57">
        <v>53.447988755400381</v>
      </c>
      <c r="DJ1502" s="57">
        <v>54.28681578493002</v>
      </c>
      <c r="DK1502" s="57">
        <v>48.960151534520158</v>
      </c>
      <c r="DL1502" s="57">
        <v>52.249262687041906</v>
      </c>
      <c r="DM1502" s="57">
        <v>54.27807134072458</v>
      </c>
      <c r="DN1502" s="59">
        <f>DN1484*100/DN1367</f>
        <v>54.827997731140101</v>
      </c>
      <c r="DO1502" s="57">
        <v>54.27807134072458</v>
      </c>
      <c r="DP1502" s="57">
        <v>52.802162457458941</v>
      </c>
      <c r="DQ1502" s="57">
        <v>55.234309688903529</v>
      </c>
      <c r="DR1502" s="57">
        <v>60.901068653123041</v>
      </c>
      <c r="DS1502" s="57">
        <v>53.289972064841585</v>
      </c>
      <c r="DT1502" s="57">
        <v>56.180713892338439</v>
      </c>
      <c r="DU1502" s="57">
        <v>54.113068391328589</v>
      </c>
      <c r="DV1502" s="60">
        <f t="shared" ref="DV1502:DX1505" si="1469">DV1484*100/DV1367</f>
        <v>58.535933375480639</v>
      </c>
      <c r="DW1502" s="61">
        <f t="shared" si="1469"/>
        <v>59.924321419250731</v>
      </c>
      <c r="DX1502" s="62">
        <f t="shared" si="1469"/>
        <v>58.183775749287861</v>
      </c>
      <c r="DZ1502" s="57">
        <f>DZ1484*100/DZ1367</f>
        <v>65.919428757243551</v>
      </c>
      <c r="EC1502" s="57">
        <f>EC1484*100/EC1367</f>
        <v>67.610883985380283</v>
      </c>
      <c r="EF1502" s="57">
        <f>EF1484*100/EF1367</f>
        <v>60.959361333627783</v>
      </c>
      <c r="EI1502" s="57">
        <f>EI1484*100/EI1367</f>
        <v>60.678212959317648</v>
      </c>
      <c r="EL1502" s="57">
        <f>EL1484*100/EL1367</f>
        <v>59.852669932312416</v>
      </c>
      <c r="EO1502" s="57">
        <f>EO1484*100/EO1367</f>
        <v>59.547096097944305</v>
      </c>
    </row>
    <row r="1503" spans="1:145" ht="15.5" x14ac:dyDescent="0.35">
      <c r="A1503" s="56" t="s">
        <v>484</v>
      </c>
      <c r="B1503" s="57" t="e">
        <f t="shared" si="1467"/>
        <v>#VALUE!</v>
      </c>
      <c r="C1503" s="57" t="e">
        <f t="shared" si="1467"/>
        <v>#VALUE!</v>
      </c>
      <c r="D1503" s="57" t="e">
        <f t="shared" si="1467"/>
        <v>#VALUE!</v>
      </c>
      <c r="E1503" s="57">
        <f t="shared" si="1467"/>
        <v>64.601308971911649</v>
      </c>
      <c r="F1503" s="57">
        <f t="shared" si="1467"/>
        <v>56.230557135143137</v>
      </c>
      <c r="G1503" s="57">
        <f t="shared" si="1467"/>
        <v>65.951738324876999</v>
      </c>
      <c r="H1503" s="57" t="e">
        <f t="shared" si="1467"/>
        <v>#VALUE!</v>
      </c>
      <c r="I1503" s="57" t="e">
        <f t="shared" si="1467"/>
        <v>#VALUE!</v>
      </c>
      <c r="J1503" s="57" t="e">
        <f t="shared" si="1467"/>
        <v>#VALUE!</v>
      </c>
      <c r="K1503" s="57" t="e">
        <f t="shared" si="1467"/>
        <v>#VALUE!</v>
      </c>
      <c r="L1503" s="57" t="e">
        <f t="shared" si="1467"/>
        <v>#VALUE!</v>
      </c>
      <c r="M1503" s="57" t="e">
        <f t="shared" si="1467"/>
        <v>#VALUE!</v>
      </c>
      <c r="N1503" s="57" t="e">
        <f t="shared" si="1467"/>
        <v>#VALUE!</v>
      </c>
      <c r="O1503" s="57" t="e">
        <f t="shared" si="1467"/>
        <v>#VALUE!</v>
      </c>
      <c r="P1503" s="57" t="e">
        <f t="shared" si="1467"/>
        <v>#VALUE!</v>
      </c>
      <c r="Q1503" s="57" t="e">
        <f t="shared" si="1467"/>
        <v>#VALUE!</v>
      </c>
      <c r="R1503" s="57" t="e">
        <f t="shared" si="1467"/>
        <v>#VALUE!</v>
      </c>
      <c r="S1503" s="57" t="e">
        <f t="shared" si="1467"/>
        <v>#VALUE!</v>
      </c>
      <c r="T1503" s="57" t="e">
        <f t="shared" si="1467"/>
        <v>#VALUE!</v>
      </c>
      <c r="U1503" s="57" t="e">
        <f t="shared" si="1467"/>
        <v>#VALUE!</v>
      </c>
      <c r="V1503" s="57" t="e">
        <f t="shared" si="1467"/>
        <v>#VALUE!</v>
      </c>
      <c r="W1503" s="57" t="e">
        <f t="shared" si="1467"/>
        <v>#VALUE!</v>
      </c>
      <c r="X1503" s="58" t="e">
        <f t="shared" si="1467"/>
        <v>#VALUE!</v>
      </c>
      <c r="Y1503" s="58" t="e">
        <f t="shared" si="1467"/>
        <v>#VALUE!</v>
      </c>
      <c r="Z1503" s="57" t="e">
        <f t="shared" si="1467"/>
        <v>#VALUE!</v>
      </c>
      <c r="AA1503" s="57" t="e">
        <f t="shared" si="1467"/>
        <v>#VALUE!</v>
      </c>
      <c r="AB1503" s="57">
        <v>47.450194777956497</v>
      </c>
      <c r="AC1503" s="57">
        <v>45.490690476493931</v>
      </c>
      <c r="AD1503" s="57">
        <v>50.219603614708397</v>
      </c>
      <c r="AE1503" s="57" t="e">
        <f>AE1485*100/AE1368</f>
        <v>#VALUE!</v>
      </c>
      <c r="AF1503" s="57">
        <v>47.812833770606012</v>
      </c>
      <c r="AG1503" s="57">
        <v>48.60416263082822</v>
      </c>
      <c r="AH1503" s="57">
        <v>47.689571947884005</v>
      </c>
      <c r="AI1503" s="57">
        <v>49.3834979647011</v>
      </c>
      <c r="AJ1503" s="58" t="e">
        <f>AJ1485*100/AJ1368</f>
        <v>#VALUE!</v>
      </c>
      <c r="AK1503" s="58">
        <v>72.873643487970782</v>
      </c>
      <c r="AL1503" s="58">
        <v>69.750272060198498</v>
      </c>
      <c r="AM1503" s="58">
        <v>70.922254819362308</v>
      </c>
      <c r="AN1503" s="58">
        <v>70.329589603575855</v>
      </c>
      <c r="AO1503" s="58" t="e">
        <f>AO1485*100/AO1368</f>
        <v>#VALUE!</v>
      </c>
      <c r="AP1503" s="58">
        <v>72.310845972334761</v>
      </c>
      <c r="AQ1503" s="58">
        <v>76.273568842476806</v>
      </c>
      <c r="AR1503" s="58">
        <v>72.447005542214995</v>
      </c>
      <c r="AS1503" s="58" t="e">
        <f>AS1485*100/AS1368</f>
        <v>#VALUE!</v>
      </c>
      <c r="AT1503" s="58">
        <v>59.932309966124159</v>
      </c>
      <c r="AU1503" s="58">
        <v>67.479937050791804</v>
      </c>
      <c r="AV1503" s="58">
        <v>66.797183838012515</v>
      </c>
      <c r="AW1503" s="58">
        <v>66.797183838012515</v>
      </c>
      <c r="AX1503" s="58" t="e">
        <f>AX1485*100/AX1368</f>
        <v>#VALUE!</v>
      </c>
      <c r="AY1503" s="58"/>
      <c r="AZ1503" s="58">
        <v>68.083872664482726</v>
      </c>
      <c r="BA1503" s="58">
        <v>71.02560453663105</v>
      </c>
      <c r="BB1503" s="58">
        <v>67.324343965421747</v>
      </c>
      <c r="BC1503" s="58">
        <v>75.414088606688921</v>
      </c>
      <c r="BD1503" s="58">
        <v>59.931396659309854</v>
      </c>
      <c r="BE1503" s="58">
        <v>70.916917580788692</v>
      </c>
      <c r="BF1503" s="58" t="e">
        <f>BF1485*100/BF1368</f>
        <v>#VALUE!</v>
      </c>
      <c r="BG1503" s="58">
        <v>63.70151931578323</v>
      </c>
      <c r="BH1503" s="58">
        <v>68.251324663533381</v>
      </c>
      <c r="BI1503" s="58">
        <v>62.141266059776541</v>
      </c>
      <c r="BJ1503" s="58">
        <v>66.110926014527678</v>
      </c>
      <c r="BK1503" s="58">
        <v>59.160632669928994</v>
      </c>
      <c r="BL1503" s="58">
        <v>63.57527439746184</v>
      </c>
      <c r="BM1503" s="58">
        <v>56.492889742229913</v>
      </c>
      <c r="BN1503" s="58">
        <v>60.504477490881172</v>
      </c>
      <c r="BO1503" s="58" t="e">
        <f>BO1485*100/BO1368</f>
        <v>#VALUE!</v>
      </c>
      <c r="BP1503" s="58">
        <v>54.417257474089325</v>
      </c>
      <c r="BQ1503" s="58">
        <v>63.70151931578323</v>
      </c>
      <c r="BR1503" s="58">
        <v>94.32903682190225</v>
      </c>
      <c r="BS1503" s="58">
        <v>94.32903682190225</v>
      </c>
      <c r="BT1503" s="58">
        <v>74.9520651288165</v>
      </c>
      <c r="BU1503" s="58">
        <v>80.671831068710546</v>
      </c>
      <c r="BV1503" s="58">
        <v>105.96544098507013</v>
      </c>
      <c r="BW1503" s="58">
        <v>69.718460797127392</v>
      </c>
      <c r="BX1503" s="58">
        <v>75.923305362401749</v>
      </c>
      <c r="BY1503" s="58">
        <v>85.445327283889981</v>
      </c>
      <c r="BZ1503" s="57">
        <v>83.681976486476273</v>
      </c>
      <c r="CA1503" s="58" t="e">
        <f>CA1485*100/CA1368</f>
        <v>#VALUE!</v>
      </c>
      <c r="CB1503" s="58">
        <v>54.821253025018798</v>
      </c>
      <c r="CC1503" s="58">
        <v>55.174559848247107</v>
      </c>
      <c r="CD1503" s="58">
        <v>68.087156490221119</v>
      </c>
      <c r="CE1503" s="58">
        <v>80.948639330286525</v>
      </c>
      <c r="CF1503" s="58">
        <v>84.178596793020802</v>
      </c>
      <c r="CG1503" s="58">
        <v>110.36053598150558</v>
      </c>
      <c r="CH1503" s="58">
        <v>71.241728308570202</v>
      </c>
      <c r="CI1503" s="58">
        <v>79.427148228511385</v>
      </c>
      <c r="CJ1503" s="57">
        <v>76.866904767581474</v>
      </c>
      <c r="CK1503" s="57">
        <v>80.375157186199417</v>
      </c>
      <c r="CL1503" s="58" t="e">
        <f>CL1485*100/CL1368</f>
        <v>#VALUE!</v>
      </c>
      <c r="CM1503" s="58">
        <v>71.458186618008014</v>
      </c>
      <c r="CN1503" s="58">
        <v>58.498996962419135</v>
      </c>
      <c r="CO1503" s="58">
        <v>58.924702962653754</v>
      </c>
      <c r="CP1503" s="58">
        <v>53.487533758814969</v>
      </c>
      <c r="CQ1503" s="58">
        <v>59.164507697535328</v>
      </c>
      <c r="CR1503" s="58">
        <v>62.213915497722404</v>
      </c>
      <c r="CS1503" s="58">
        <v>54.799318456563249</v>
      </c>
      <c r="CT1503" s="58">
        <v>57.515625519693089</v>
      </c>
      <c r="CU1503" s="58">
        <v>65.966501408340747</v>
      </c>
      <c r="CV1503" s="58">
        <v>55.224037587061993</v>
      </c>
      <c r="CW1503" s="58">
        <v>60.118182264856678</v>
      </c>
      <c r="CX1503" s="58">
        <v>56.761739075935481</v>
      </c>
      <c r="CY1503" s="58">
        <v>59.471871978483513</v>
      </c>
      <c r="CZ1503" s="58">
        <v>58.340352288252276</v>
      </c>
      <c r="DA1503" s="58" t="e">
        <f t="shared" si="1468"/>
        <v>#VALUE!</v>
      </c>
      <c r="DB1503" s="57">
        <v>59.978413102080339</v>
      </c>
      <c r="DC1503" s="57">
        <v>63.416696563943987</v>
      </c>
      <c r="DD1503" s="57">
        <v>67.943007042077014</v>
      </c>
      <c r="DE1503" s="57">
        <v>61.023566583967053</v>
      </c>
      <c r="DF1503" s="57">
        <v>65.260310697013281</v>
      </c>
      <c r="DG1503" s="57">
        <v>69.734825207408278</v>
      </c>
      <c r="DH1503" s="57">
        <v>60.214021629250894</v>
      </c>
      <c r="DI1503" s="57">
        <v>64.373058095875635</v>
      </c>
      <c r="DJ1503" s="57">
        <v>69.261658760258172</v>
      </c>
      <c r="DK1503" s="57">
        <v>60.582790174021284</v>
      </c>
      <c r="DL1503" s="57">
        <v>61.009203198790836</v>
      </c>
      <c r="DM1503" s="57">
        <v>69.305905889052752</v>
      </c>
      <c r="DN1503" s="59" t="e">
        <f>DN1485*100/DN1368</f>
        <v>#VALUE!</v>
      </c>
      <c r="DO1503" s="57">
        <v>69.305905889052752</v>
      </c>
      <c r="DP1503" s="57">
        <v>62.557485821525042</v>
      </c>
      <c r="DQ1503" s="57">
        <v>64.535628109957784</v>
      </c>
      <c r="DR1503" s="57">
        <v>68.067531130884888</v>
      </c>
      <c r="DS1503" s="57">
        <v>78.039274050228755</v>
      </c>
      <c r="DT1503" s="57">
        <v>79.452033101640467</v>
      </c>
      <c r="DU1503" s="57">
        <v>78.694914301629808</v>
      </c>
      <c r="DV1503" s="60" t="e">
        <f t="shared" si="1469"/>
        <v>#VALUE!</v>
      </c>
      <c r="DW1503" s="61" t="e">
        <f t="shared" si="1469"/>
        <v>#VALUE!</v>
      </c>
      <c r="DX1503" s="62" t="e">
        <f t="shared" si="1469"/>
        <v>#VALUE!</v>
      </c>
      <c r="DZ1503" s="57" t="e">
        <f>DZ1485*100/DZ1368</f>
        <v>#VALUE!</v>
      </c>
      <c r="EC1503" s="57" t="e">
        <f>EC1485*100/EC1368</f>
        <v>#VALUE!</v>
      </c>
      <c r="EF1503" s="57" t="e">
        <f>EF1485*100/EF1368</f>
        <v>#VALUE!</v>
      </c>
      <c r="EI1503" s="57" t="e">
        <f>EI1485*100/EI1368</f>
        <v>#VALUE!</v>
      </c>
      <c r="EL1503" s="57" t="e">
        <f>EL1485*100/EL1368</f>
        <v>#VALUE!</v>
      </c>
      <c r="EO1503" s="57" t="e">
        <f>EO1485*100/EO1368</f>
        <v>#VALUE!</v>
      </c>
    </row>
    <row r="1504" spans="1:145" ht="15.5" x14ac:dyDescent="0.35">
      <c r="A1504" s="56" t="s">
        <v>485</v>
      </c>
      <c r="B1504" s="57">
        <f t="shared" si="1467"/>
        <v>49.185238437574895</v>
      </c>
      <c r="C1504" s="57">
        <f t="shared" si="1467"/>
        <v>83.198707592891765</v>
      </c>
      <c r="D1504" s="57">
        <f t="shared" si="1467"/>
        <v>78.568989071038246</v>
      </c>
      <c r="E1504" s="57">
        <f t="shared" si="1467"/>
        <v>70.609130377581906</v>
      </c>
      <c r="F1504" s="57">
        <f t="shared" si="1467"/>
        <v>69.243762993762999</v>
      </c>
      <c r="G1504" s="57">
        <f t="shared" si="1467"/>
        <v>69.033865669951325</v>
      </c>
      <c r="H1504" s="57">
        <f t="shared" si="1467"/>
        <v>95.787307775611865</v>
      </c>
      <c r="I1504" s="57">
        <f t="shared" si="1467"/>
        <v>64.537006306007299</v>
      </c>
      <c r="J1504" s="57">
        <f t="shared" si="1467"/>
        <v>87.142004773269704</v>
      </c>
      <c r="K1504" s="57">
        <f t="shared" si="1467"/>
        <v>83.620763254503544</v>
      </c>
      <c r="L1504" s="57">
        <f t="shared" si="1467"/>
        <v>56.993689041881808</v>
      </c>
      <c r="M1504" s="57">
        <f t="shared" si="1467"/>
        <v>62.332894338609989</v>
      </c>
      <c r="N1504" s="57">
        <f t="shared" si="1467"/>
        <v>47.658108440652938</v>
      </c>
      <c r="O1504" s="57">
        <f t="shared" si="1467"/>
        <v>29.89832296222712</v>
      </c>
      <c r="P1504" s="57">
        <f t="shared" si="1467"/>
        <v>16.299712643678163</v>
      </c>
      <c r="Q1504" s="57">
        <f t="shared" si="1467"/>
        <v>23.325500262978853</v>
      </c>
      <c r="R1504" s="57">
        <f t="shared" si="1467"/>
        <v>18.01871810616808</v>
      </c>
      <c r="S1504" s="57">
        <f t="shared" si="1467"/>
        <v>15.434924533790117</v>
      </c>
      <c r="T1504" s="57">
        <f t="shared" si="1467"/>
        <v>11.459953240310343</v>
      </c>
      <c r="U1504" s="57">
        <f t="shared" si="1467"/>
        <v>9.1871580478483459</v>
      </c>
      <c r="V1504" s="57">
        <f t="shared" si="1467"/>
        <v>9.2598504738805794</v>
      </c>
      <c r="W1504" s="57">
        <f t="shared" si="1467"/>
        <v>11.969343496065424</v>
      </c>
      <c r="X1504" s="58">
        <f t="shared" si="1467"/>
        <v>14.3361334726705</v>
      </c>
      <c r="Y1504" s="58">
        <f t="shared" si="1467"/>
        <v>20.194269274900368</v>
      </c>
      <c r="Z1504" s="57">
        <f t="shared" si="1467"/>
        <v>16.595794567201665</v>
      </c>
      <c r="AA1504" s="57">
        <f t="shared" si="1467"/>
        <v>24.527609704793239</v>
      </c>
      <c r="AB1504" s="57">
        <v>20.185454232392839</v>
      </c>
      <c r="AC1504" s="57">
        <v>22.089268857544294</v>
      </c>
      <c r="AD1504" s="57">
        <v>22.4862235001182</v>
      </c>
      <c r="AE1504" s="57">
        <f>AE1486*100/AE1369</f>
        <v>30.956270727499984</v>
      </c>
      <c r="AF1504" s="57">
        <v>26.635070506319799</v>
      </c>
      <c r="AG1504" s="57">
        <v>27.561704832458346</v>
      </c>
      <c r="AH1504" s="57">
        <v>26.909159922992767</v>
      </c>
      <c r="AI1504" s="57">
        <v>28.719581919677672</v>
      </c>
      <c r="AJ1504" s="58">
        <f>AJ1486*100/AJ1369</f>
        <v>27.824150120462242</v>
      </c>
      <c r="AK1504" s="58">
        <v>44.723583965062062</v>
      </c>
      <c r="AL1504" s="58">
        <v>43.769851024164211</v>
      </c>
      <c r="AM1504" s="58">
        <v>37.254437281187379</v>
      </c>
      <c r="AN1504" s="58">
        <v>37.386625873311353</v>
      </c>
      <c r="AO1504" s="58">
        <f>AO1486*100/AO1369</f>
        <v>31.674944128565745</v>
      </c>
      <c r="AP1504" s="58">
        <v>59.905068943496595</v>
      </c>
      <c r="AQ1504" s="58">
        <v>65.420709803072967</v>
      </c>
      <c r="AR1504" s="58">
        <v>50.430941697299559</v>
      </c>
      <c r="AS1504" s="58">
        <f>AS1486*100/AS1369</f>
        <v>58.600433362646541</v>
      </c>
      <c r="AT1504" s="58">
        <v>44.408786353309893</v>
      </c>
      <c r="AU1504" s="58">
        <v>55.684480119194433</v>
      </c>
      <c r="AV1504" s="58">
        <v>53.510352235727808</v>
      </c>
      <c r="AW1504" s="58">
        <v>53.510352235727808</v>
      </c>
      <c r="AX1504" s="58">
        <f>AX1486*100/AX1369</f>
        <v>58.281361190463166</v>
      </c>
      <c r="AY1504" s="58"/>
      <c r="AZ1504" s="58">
        <v>60.516359542590784</v>
      </c>
      <c r="BA1504" s="58">
        <v>67.063710592859522</v>
      </c>
      <c r="BB1504" s="58">
        <v>48.057052266095241</v>
      </c>
      <c r="BC1504" s="58">
        <v>55.907076403560147</v>
      </c>
      <c r="BD1504" s="58">
        <v>43.13158561767839</v>
      </c>
      <c r="BE1504" s="58">
        <v>51.399125739195171</v>
      </c>
      <c r="BF1504" s="58">
        <f>BF1486*100/BF1369</f>
        <v>49.338576053644779</v>
      </c>
      <c r="BG1504" s="58">
        <v>50.623659930061905</v>
      </c>
      <c r="BH1504" s="58">
        <v>65.043664447887494</v>
      </c>
      <c r="BI1504" s="58">
        <v>59.152780571746895</v>
      </c>
      <c r="BJ1504" s="58">
        <v>68.948662599042791</v>
      </c>
      <c r="BK1504" s="58">
        <v>54.986872183173141</v>
      </c>
      <c r="BL1504" s="58">
        <v>76.890278799089216</v>
      </c>
      <c r="BM1504" s="58">
        <v>54.577562408232843</v>
      </c>
      <c r="BN1504" s="58">
        <v>75.371379575358176</v>
      </c>
      <c r="BO1504" s="58">
        <f>BO1486*100/BO1369</f>
        <v>57.553382208973076</v>
      </c>
      <c r="BP1504" s="58">
        <v>60.175909946863143</v>
      </c>
      <c r="BQ1504" s="58">
        <v>60.175909946863143</v>
      </c>
      <c r="BR1504" s="58">
        <v>106.90163630709112</v>
      </c>
      <c r="BS1504" s="58">
        <v>241.34697747042361</v>
      </c>
      <c r="BT1504" s="58">
        <v>102.3528635041308</v>
      </c>
      <c r="BU1504" s="58">
        <v>132.61303367278785</v>
      </c>
      <c r="BV1504" s="58">
        <v>231.58290769349497</v>
      </c>
      <c r="BW1504" s="58">
        <v>84.31729146636269</v>
      </c>
      <c r="BX1504" s="58">
        <v>90.583422185467811</v>
      </c>
      <c r="BY1504" s="58">
        <v>105.09195983155558</v>
      </c>
      <c r="BZ1504" s="57">
        <v>72.250268331273659</v>
      </c>
      <c r="CA1504" s="58">
        <f>CA1486*100/CA1369</f>
        <v>76.822256092283936</v>
      </c>
      <c r="CB1504" s="58">
        <v>70.781252174697471</v>
      </c>
      <c r="CC1504" s="58">
        <v>71.208929776453772</v>
      </c>
      <c r="CD1504" s="58">
        <v>98.116084783533424</v>
      </c>
      <c r="CE1504" s="58">
        <v>72.582205735939098</v>
      </c>
      <c r="CF1504" s="58">
        <v>73.398087897247621</v>
      </c>
      <c r="CG1504" s="58">
        <v>97.044929646244725</v>
      </c>
      <c r="CH1504" s="58">
        <v>71.238542691423447</v>
      </c>
      <c r="CI1504" s="58">
        <v>75.03412382968088</v>
      </c>
      <c r="CJ1504" s="57">
        <v>67.234670215821509</v>
      </c>
      <c r="CK1504" s="57">
        <v>74.634000842680067</v>
      </c>
      <c r="CL1504" s="58">
        <f>CL1486*100/CL1369</f>
        <v>61.091529009987958</v>
      </c>
      <c r="CM1504" s="58">
        <v>72.060892947255311</v>
      </c>
      <c r="CN1504" s="58">
        <v>77.344428738390263</v>
      </c>
      <c r="CO1504" s="58">
        <v>77.344428738390263</v>
      </c>
      <c r="CP1504" s="58">
        <v>57.826449873841327</v>
      </c>
      <c r="CQ1504" s="58">
        <v>73.474361278182528</v>
      </c>
      <c r="CR1504" s="58">
        <v>103.97375161671305</v>
      </c>
      <c r="CS1504" s="58">
        <v>52.899304434994193</v>
      </c>
      <c r="CT1504" s="58">
        <v>50.631213300860871</v>
      </c>
      <c r="CU1504" s="58">
        <v>61.775629986598211</v>
      </c>
      <c r="CV1504" s="58">
        <v>61.746377561702154</v>
      </c>
      <c r="CW1504" s="58">
        <v>61.383036537496594</v>
      </c>
      <c r="CX1504" s="58">
        <v>64.166876297323611</v>
      </c>
      <c r="CY1504" s="58">
        <v>61.658762305661043</v>
      </c>
      <c r="CZ1504" s="58">
        <v>59.640859895255744</v>
      </c>
      <c r="DA1504" s="58">
        <f t="shared" si="1468"/>
        <v>34.579096903529305</v>
      </c>
      <c r="DB1504" s="57">
        <v>60.576443120228049</v>
      </c>
      <c r="DC1504" s="57">
        <v>68.237709563377351</v>
      </c>
      <c r="DD1504" s="57">
        <v>80.245767120962839</v>
      </c>
      <c r="DE1504" s="57">
        <v>68.638887846033128</v>
      </c>
      <c r="DF1504" s="57">
        <v>76.604339535305328</v>
      </c>
      <c r="DG1504" s="57">
        <v>91.996197611242209</v>
      </c>
      <c r="DH1504" s="57">
        <v>54.13849843756045</v>
      </c>
      <c r="DI1504" s="57">
        <v>55.031218538905804</v>
      </c>
      <c r="DJ1504" s="57">
        <v>56.638778475360802</v>
      </c>
      <c r="DK1504" s="57">
        <v>55.739570646446573</v>
      </c>
      <c r="DL1504" s="57">
        <v>56.142880937858379</v>
      </c>
      <c r="DM1504" s="57">
        <v>56.639449604911562</v>
      </c>
      <c r="DN1504" s="59">
        <f>DN1486*100/DN1369</f>
        <v>53.106978834632677</v>
      </c>
      <c r="DO1504" s="57">
        <v>56.639449604911562</v>
      </c>
      <c r="DP1504" s="57">
        <v>52.962342133835286</v>
      </c>
      <c r="DQ1504" s="57">
        <v>58.884468689893858</v>
      </c>
      <c r="DR1504" s="57">
        <v>69.770118196404866</v>
      </c>
      <c r="DS1504" s="57">
        <v>49.117936339873687</v>
      </c>
      <c r="DT1504" s="57">
        <v>52.008268075661299</v>
      </c>
      <c r="DU1504" s="57">
        <v>52.620561960106883</v>
      </c>
      <c r="DV1504" s="60">
        <f t="shared" si="1469"/>
        <v>53.47038535900078</v>
      </c>
      <c r="DW1504" s="61">
        <f t="shared" si="1469"/>
        <v>54.843529177177324</v>
      </c>
      <c r="DX1504" s="62">
        <f t="shared" si="1469"/>
        <v>58.565576949487074</v>
      </c>
      <c r="DZ1504" s="57">
        <f>DZ1486*100/DZ1369</f>
        <v>56.104989387942155</v>
      </c>
      <c r="EC1504" s="57">
        <f>EC1486*100/EC1369</f>
        <v>58.662521116154061</v>
      </c>
      <c r="EF1504" s="57">
        <f>EF1486*100/EF1369</f>
        <v>62.019683804563137</v>
      </c>
      <c r="EI1504" s="57">
        <f>EI1486*100/EI1369</f>
        <v>63.042039924924133</v>
      </c>
      <c r="EL1504" s="57">
        <f>EL1486*100/EL1369</f>
        <v>63.619909732797019</v>
      </c>
      <c r="EO1504" s="57">
        <f>EO1486*100/EO1369</f>
        <v>63.514781021087884</v>
      </c>
    </row>
    <row r="1505" spans="1:145" ht="15.5" x14ac:dyDescent="0.35">
      <c r="A1505" s="56" t="s">
        <v>486</v>
      </c>
      <c r="B1505" s="57">
        <f t="shared" si="1467"/>
        <v>114.04530194211891</v>
      </c>
      <c r="C1505" s="57">
        <f t="shared" si="1467"/>
        <v>67.983696387498298</v>
      </c>
      <c r="D1505" s="57">
        <f t="shared" si="1467"/>
        <v>96.159735407607045</v>
      </c>
      <c r="E1505" s="57">
        <f t="shared" si="1467"/>
        <v>98.838735951636565</v>
      </c>
      <c r="F1505" s="57">
        <f t="shared" si="1467"/>
        <v>108.50901134720897</v>
      </c>
      <c r="G1505" s="57">
        <f t="shared" si="1467"/>
        <v>107.54926847596488</v>
      </c>
      <c r="H1505" s="57">
        <f t="shared" si="1467"/>
        <v>116.1149326700403</v>
      </c>
      <c r="I1505" s="57">
        <f t="shared" si="1467"/>
        <v>138.5581369156744</v>
      </c>
      <c r="J1505" s="57">
        <f t="shared" si="1467"/>
        <v>104.65941026899229</v>
      </c>
      <c r="K1505" s="57">
        <f t="shared" si="1467"/>
        <v>93.713268630150807</v>
      </c>
      <c r="L1505" s="57">
        <f t="shared" si="1467"/>
        <v>75.869333060257176</v>
      </c>
      <c r="M1505" s="57" t="e">
        <f t="shared" si="1467"/>
        <v>#VALUE!</v>
      </c>
      <c r="N1505" s="57" t="e">
        <f t="shared" si="1467"/>
        <v>#VALUE!</v>
      </c>
      <c r="O1505" s="57" t="e">
        <f t="shared" si="1467"/>
        <v>#VALUE!</v>
      </c>
      <c r="P1505" s="57" t="e">
        <f t="shared" si="1467"/>
        <v>#VALUE!</v>
      </c>
      <c r="Q1505" s="57" t="e">
        <f t="shared" si="1467"/>
        <v>#VALUE!</v>
      </c>
      <c r="R1505" s="57">
        <f t="shared" si="1467"/>
        <v>77.343898789360267</v>
      </c>
      <c r="S1505" s="57">
        <f t="shared" si="1467"/>
        <v>43.492083116240863</v>
      </c>
      <c r="T1505" s="57">
        <f t="shared" si="1467"/>
        <v>48.811874352778744</v>
      </c>
      <c r="U1505" s="57">
        <f t="shared" si="1467"/>
        <v>50.539796311999254</v>
      </c>
      <c r="V1505" s="57">
        <f t="shared" si="1467"/>
        <v>51.683309652932039</v>
      </c>
      <c r="W1505" s="57">
        <f t="shared" si="1467"/>
        <v>48.117973711056891</v>
      </c>
      <c r="X1505" s="58">
        <f t="shared" si="1467"/>
        <v>93.038786482192549</v>
      </c>
      <c r="Y1505" s="58">
        <f t="shared" si="1467"/>
        <v>57.730436748263628</v>
      </c>
      <c r="Z1505" s="57">
        <f t="shared" si="1467"/>
        <v>44.835174078463361</v>
      </c>
      <c r="AA1505" s="57">
        <f t="shared" si="1467"/>
        <v>45.722184963813554</v>
      </c>
      <c r="AB1505" s="57">
        <v>49.690863699613871</v>
      </c>
      <c r="AC1505" s="57">
        <v>50.073863798699733</v>
      </c>
      <c r="AD1505" s="57">
        <v>71.059976964903854</v>
      </c>
      <c r="AE1505" s="57">
        <f>AE1487*100/AE1370</f>
        <v>61.380096953662481</v>
      </c>
      <c r="AF1505" s="57">
        <v>50.2730764372767</v>
      </c>
      <c r="AG1505" s="57">
        <v>43.321339196027303</v>
      </c>
      <c r="AH1505" s="57">
        <v>58.660547218727039</v>
      </c>
      <c r="AI1505" s="57">
        <v>61.543231672545119</v>
      </c>
      <c r="AJ1505" s="58">
        <f>AJ1487*100/AJ1370</f>
        <v>51.287863428458266</v>
      </c>
      <c r="AK1505" s="58">
        <v>53.080493827622192</v>
      </c>
      <c r="AL1505" s="58">
        <v>55.432579042167703</v>
      </c>
      <c r="AM1505" s="58">
        <v>60.915351723505928</v>
      </c>
      <c r="AN1505" s="58">
        <v>61.233511674192343</v>
      </c>
      <c r="AO1505" s="58">
        <f>AO1487*100/AO1370</f>
        <v>88.228696925329444</v>
      </c>
      <c r="AP1505" s="58">
        <v>54.684409598168223</v>
      </c>
      <c r="AQ1505" s="58">
        <v>57.676357612213174</v>
      </c>
      <c r="AR1505" s="58">
        <v>77.081827947836089</v>
      </c>
      <c r="AS1505" s="58">
        <f>AS1487*100/AS1370</f>
        <v>84.784693300514078</v>
      </c>
      <c r="AT1505" s="58">
        <v>56.017247427549265</v>
      </c>
      <c r="AU1505" s="58">
        <v>65.31470549212375</v>
      </c>
      <c r="AV1505" s="58">
        <v>70.020773323091191</v>
      </c>
      <c r="AW1505" s="58">
        <v>79.001641664180426</v>
      </c>
      <c r="AX1505" s="58">
        <f>AX1487*100/AX1370</f>
        <v>74.40145161290323</v>
      </c>
      <c r="AY1505" s="58"/>
      <c r="AZ1505" s="58">
        <v>67.618364282610486</v>
      </c>
      <c r="BA1505" s="58">
        <v>73.100799993046252</v>
      </c>
      <c r="BB1505" s="58">
        <v>64.109792227085507</v>
      </c>
      <c r="BC1505" s="58">
        <v>70.848096124564137</v>
      </c>
      <c r="BD1505" s="58">
        <v>55.829411670587824</v>
      </c>
      <c r="BE1505" s="58">
        <v>60.074402130835139</v>
      </c>
      <c r="BF1505" s="58">
        <f>BF1487*100/BF1370</f>
        <v>57.132610169491528</v>
      </c>
      <c r="BG1505" s="58">
        <v>55.941520569214298</v>
      </c>
      <c r="BH1505" s="58">
        <v>65.848544277691843</v>
      </c>
      <c r="BI1505" s="58">
        <v>56.65637205385196</v>
      </c>
      <c r="BJ1505" s="58">
        <v>59.112963644931959</v>
      </c>
      <c r="BK1505" s="58">
        <v>57.293336309944976</v>
      </c>
      <c r="BL1505" s="58">
        <v>65.814789985932862</v>
      </c>
      <c r="BM1505" s="58">
        <v>56.289486424026869</v>
      </c>
      <c r="BN1505" s="58">
        <v>66.433283236152633</v>
      </c>
      <c r="BO1505" s="58">
        <f>BO1487*100/BO1370</f>
        <v>55.255251402839946</v>
      </c>
      <c r="BP1505" s="58">
        <v>55.96670318529808</v>
      </c>
      <c r="BQ1505" s="58">
        <v>55.96670318529808</v>
      </c>
      <c r="BR1505" s="58">
        <v>84.216599129552947</v>
      </c>
      <c r="BS1505" s="58">
        <v>146.69135197874775</v>
      </c>
      <c r="BT1505" s="58">
        <v>78.891881889335437</v>
      </c>
      <c r="BU1505" s="58">
        <v>86.226339850319562</v>
      </c>
      <c r="BV1505" s="58">
        <v>95.494380153805139</v>
      </c>
      <c r="BW1505" s="58">
        <v>73.733485079895246</v>
      </c>
      <c r="BX1505" s="58">
        <v>82.745499214227294</v>
      </c>
      <c r="BY1505" s="58">
        <v>83.375377660734216</v>
      </c>
      <c r="BZ1505" s="57">
        <v>69.057305973300132</v>
      </c>
      <c r="CA1505" s="58">
        <f>CA1487*100/CA1370</f>
        <v>52.822640083771255</v>
      </c>
      <c r="CB1505" s="58">
        <v>56.474149604544102</v>
      </c>
      <c r="CC1505" s="58">
        <v>56.740628352565821</v>
      </c>
      <c r="CD1505" s="58">
        <v>71.256801012348234</v>
      </c>
      <c r="CE1505" s="58">
        <v>62.923168067319793</v>
      </c>
      <c r="CF1505" s="58">
        <v>64.254380776340071</v>
      </c>
      <c r="CG1505" s="58">
        <v>64.983524413498017</v>
      </c>
      <c r="CH1505" s="58">
        <v>61.773461297085987</v>
      </c>
      <c r="CI1505" s="58">
        <v>64.570654434942327</v>
      </c>
      <c r="CJ1505" s="57">
        <v>63.873558581853636</v>
      </c>
      <c r="CK1505" s="57">
        <v>66.766216112951341</v>
      </c>
      <c r="CL1505" s="58">
        <f>CL1487*100/CL1370</f>
        <v>61.748719996794932</v>
      </c>
      <c r="CM1505" s="58">
        <v>60.538206426874147</v>
      </c>
      <c r="CN1505" s="58">
        <v>52.987589627366624</v>
      </c>
      <c r="CO1505" s="58">
        <v>52.960388477665077</v>
      </c>
      <c r="CP1505" s="58">
        <v>49.980672330196029</v>
      </c>
      <c r="CQ1505" s="58">
        <v>52.968640016037469</v>
      </c>
      <c r="CR1505" s="58">
        <v>59.028296785905326</v>
      </c>
      <c r="CS1505" s="58">
        <v>45.567250461910035</v>
      </c>
      <c r="CT1505" s="58">
        <v>48.262286387275445</v>
      </c>
      <c r="CU1505" s="58">
        <v>51.050531940228765</v>
      </c>
      <c r="CV1505" s="58">
        <v>52.864622633725062</v>
      </c>
      <c r="CW1505" s="58">
        <v>53.824607381204444</v>
      </c>
      <c r="CX1505" s="58">
        <v>51.472606544500927</v>
      </c>
      <c r="CY1505" s="58">
        <v>51.444136726704038</v>
      </c>
      <c r="CZ1505" s="58">
        <v>58.078492584777351</v>
      </c>
      <c r="DA1505" s="58">
        <f t="shared" si="1468"/>
        <v>46.811049823634114</v>
      </c>
      <c r="DB1505" s="57">
        <v>37.086172940173</v>
      </c>
      <c r="DC1505" s="57">
        <v>36.755272485382008</v>
      </c>
      <c r="DD1505" s="57">
        <v>37.010180943872811</v>
      </c>
      <c r="DE1505" s="57">
        <v>38.638026185113873</v>
      </c>
      <c r="DF1505" s="57">
        <v>38.220664307127777</v>
      </c>
      <c r="DG1505" s="57">
        <v>38.238364679272031</v>
      </c>
      <c r="DH1505" s="57">
        <v>41.364791843143422</v>
      </c>
      <c r="DI1505" s="57">
        <v>41.795250635012543</v>
      </c>
      <c r="DJ1505" s="57">
        <v>42.225146391358194</v>
      </c>
      <c r="DK1505" s="57">
        <v>47.160047444544645</v>
      </c>
      <c r="DL1505" s="57">
        <v>47.78850905703105</v>
      </c>
      <c r="DM1505" s="57">
        <v>48.425862435284827</v>
      </c>
      <c r="DN1505" s="59">
        <f>DN1487*100/DN1370</f>
        <v>53.2857743958726</v>
      </c>
      <c r="DO1505" s="57">
        <v>48.425862435284827</v>
      </c>
      <c r="DP1505" s="57">
        <v>48.953017522901305</v>
      </c>
      <c r="DQ1505" s="57">
        <v>50.893216518923929</v>
      </c>
      <c r="DR1505" s="57">
        <v>54.648404843524055</v>
      </c>
      <c r="DS1505" s="57">
        <v>50.083618245765791</v>
      </c>
      <c r="DT1505" s="57">
        <v>52.661711988017679</v>
      </c>
      <c r="DU1505" s="57">
        <v>45.803320498923711</v>
      </c>
      <c r="DV1505" s="60">
        <f t="shared" si="1469"/>
        <v>44.932324488512812</v>
      </c>
      <c r="DW1505" s="61">
        <f t="shared" si="1469"/>
        <v>46.400044858597965</v>
      </c>
      <c r="DX1505" s="62">
        <f t="shared" si="1469"/>
        <v>48.30114048533563</v>
      </c>
      <c r="DZ1505" s="57">
        <f>DZ1487*100/DZ1370</f>
        <v>47.777709888771255</v>
      </c>
      <c r="EC1505" s="57">
        <f>EC1487*100/EC1370</f>
        <v>47.568738271487561</v>
      </c>
      <c r="EF1505" s="57">
        <f>EF1487*100/EF1370</f>
        <v>49.720848143618888</v>
      </c>
      <c r="EI1505" s="57">
        <f>EI1487*100/EI1370</f>
        <v>52.086961947622832</v>
      </c>
      <c r="EL1505" s="57">
        <f>EL1487*100/EL1370</f>
        <v>52.377337631384094</v>
      </c>
      <c r="EO1505" s="57">
        <f>EO1487*100/EO1370</f>
        <v>53.642744911953521</v>
      </c>
    </row>
    <row r="1506" spans="1:145" ht="15.5" x14ac:dyDescent="0.35">
      <c r="A1506" s="27"/>
      <c r="B1506" s="57"/>
      <c r="C1506" s="57"/>
      <c r="D1506" s="57"/>
      <c r="E1506" s="57"/>
      <c r="F1506" s="57"/>
      <c r="G1506" s="57"/>
      <c r="H1506" s="57"/>
      <c r="I1506" s="57"/>
      <c r="J1506" s="57"/>
      <c r="K1506" s="57"/>
      <c r="L1506" s="57"/>
      <c r="M1506" s="57"/>
      <c r="N1506" s="57"/>
      <c r="O1506" s="57"/>
      <c r="P1506" s="57"/>
      <c r="Q1506" s="57"/>
      <c r="R1506" s="57"/>
      <c r="S1506" s="57"/>
      <c r="T1506" s="57"/>
      <c r="U1506" s="57"/>
      <c r="V1506" s="57"/>
      <c r="W1506" s="57"/>
      <c r="X1506" s="58"/>
      <c r="Y1506" s="58"/>
      <c r="Z1506" s="57"/>
      <c r="AA1506" s="57"/>
      <c r="AB1506" s="57"/>
      <c r="AC1506" s="57"/>
      <c r="AD1506" s="57"/>
      <c r="AE1506" s="57"/>
      <c r="AF1506" s="57"/>
      <c r="AG1506" s="57"/>
      <c r="AH1506" s="57"/>
      <c r="AI1506" s="57"/>
      <c r="AJ1506" s="58"/>
      <c r="AK1506" s="58"/>
      <c r="AL1506" s="58"/>
      <c r="AM1506" s="58"/>
      <c r="AN1506" s="58"/>
      <c r="AO1506" s="58"/>
      <c r="AP1506" s="58"/>
      <c r="AQ1506" s="58"/>
      <c r="AR1506" s="58"/>
      <c r="AS1506" s="58"/>
      <c r="AT1506" s="58"/>
      <c r="AU1506" s="58"/>
      <c r="AV1506" s="58"/>
      <c r="AW1506" s="58"/>
      <c r="AX1506" s="58"/>
      <c r="AY1506" s="58"/>
      <c r="AZ1506" s="58"/>
      <c r="BA1506" s="58"/>
      <c r="BB1506" s="58"/>
      <c r="BC1506" s="58"/>
      <c r="BD1506" s="58"/>
      <c r="BE1506" s="58"/>
      <c r="BF1506" s="58"/>
      <c r="BG1506" s="58"/>
      <c r="BH1506" s="58"/>
      <c r="BI1506" s="58"/>
      <c r="BJ1506" s="58"/>
      <c r="BK1506" s="58"/>
      <c r="BL1506" s="58"/>
      <c r="BM1506" s="58"/>
      <c r="BN1506" s="58"/>
      <c r="BO1506" s="58"/>
      <c r="BP1506" s="58"/>
      <c r="BQ1506" s="58"/>
      <c r="BR1506" s="58"/>
      <c r="BS1506" s="58"/>
      <c r="BT1506" s="58"/>
      <c r="BU1506" s="58"/>
      <c r="BV1506" s="58"/>
      <c r="BW1506" s="58"/>
      <c r="BX1506" s="58"/>
      <c r="BY1506" s="58"/>
      <c r="BZ1506" s="57"/>
      <c r="CA1506" s="58"/>
      <c r="CB1506" s="58"/>
      <c r="CC1506" s="58"/>
      <c r="CD1506" s="58"/>
      <c r="CE1506" s="58"/>
      <c r="CF1506" s="58"/>
      <c r="CG1506" s="58"/>
      <c r="CH1506" s="58"/>
      <c r="CI1506" s="58"/>
      <c r="CJ1506" s="57"/>
      <c r="CK1506" s="57"/>
      <c r="CL1506" s="58"/>
      <c r="CM1506" s="58"/>
      <c r="CN1506" s="58"/>
      <c r="CO1506" s="58"/>
      <c r="CP1506" s="58"/>
      <c r="CQ1506" s="58"/>
      <c r="CR1506" s="58"/>
      <c r="CS1506" s="58"/>
      <c r="CT1506" s="58"/>
      <c r="CU1506" s="58"/>
      <c r="CV1506" s="58"/>
      <c r="CW1506" s="58"/>
      <c r="CX1506" s="58"/>
      <c r="CY1506" s="58"/>
      <c r="CZ1506" s="58"/>
      <c r="DA1506" s="58"/>
      <c r="DB1506" s="57"/>
      <c r="DC1506" s="57"/>
      <c r="DD1506" s="57"/>
      <c r="DE1506" s="57"/>
      <c r="DF1506" s="57"/>
      <c r="DG1506" s="57"/>
      <c r="DH1506" s="57"/>
      <c r="DI1506" s="57"/>
      <c r="DJ1506" s="57"/>
      <c r="DK1506" s="57"/>
      <c r="DL1506" s="57"/>
      <c r="DM1506" s="57"/>
      <c r="DN1506" s="59"/>
      <c r="DO1506" s="57"/>
      <c r="DP1506" s="57"/>
      <c r="DQ1506" s="57"/>
      <c r="DR1506" s="57"/>
      <c r="DS1506" s="57"/>
      <c r="DT1506" s="57"/>
      <c r="DU1506" s="57"/>
      <c r="DV1506" s="60"/>
      <c r="DW1506" s="61"/>
      <c r="DX1506" s="62"/>
      <c r="DZ1506" s="57"/>
      <c r="EC1506" s="57"/>
      <c r="EF1506" s="57"/>
      <c r="EI1506" s="57"/>
      <c r="EL1506" s="57"/>
      <c r="EO1506" s="57"/>
    </row>
    <row r="1507" spans="1:145" ht="15.5" x14ac:dyDescent="0.35">
      <c r="A1507" s="56" t="s">
        <v>499</v>
      </c>
      <c r="B1507" s="57" t="e">
        <f t="shared" ref="B1507:AA1508" si="1470">B1489*100/B1364</f>
        <v>#VALUE!</v>
      </c>
      <c r="C1507" s="57" t="e">
        <f t="shared" si="1470"/>
        <v>#VALUE!</v>
      </c>
      <c r="D1507" s="57" t="e">
        <f t="shared" si="1470"/>
        <v>#VALUE!</v>
      </c>
      <c r="E1507" s="57">
        <f t="shared" si="1470"/>
        <v>47.028985943698594</v>
      </c>
      <c r="F1507" s="57">
        <f t="shared" si="1470"/>
        <v>50.333421520667692</v>
      </c>
      <c r="G1507" s="57">
        <f t="shared" si="1470"/>
        <v>57.069581351871058</v>
      </c>
      <c r="H1507" s="57" t="e">
        <f t="shared" si="1470"/>
        <v>#VALUE!</v>
      </c>
      <c r="I1507" s="57" t="e">
        <f t="shared" si="1470"/>
        <v>#VALUE!</v>
      </c>
      <c r="J1507" s="57" t="e">
        <f t="shared" si="1470"/>
        <v>#VALUE!</v>
      </c>
      <c r="K1507" s="57" t="e">
        <f t="shared" si="1470"/>
        <v>#VALUE!</v>
      </c>
      <c r="L1507" s="57" t="e">
        <f t="shared" si="1470"/>
        <v>#VALUE!</v>
      </c>
      <c r="M1507" s="57" t="e">
        <f t="shared" si="1470"/>
        <v>#VALUE!</v>
      </c>
      <c r="N1507" s="57" t="e">
        <f t="shared" si="1470"/>
        <v>#VALUE!</v>
      </c>
      <c r="O1507" s="57" t="e">
        <f t="shared" si="1470"/>
        <v>#VALUE!</v>
      </c>
      <c r="P1507" s="57" t="e">
        <f t="shared" si="1470"/>
        <v>#VALUE!</v>
      </c>
      <c r="Q1507" s="57" t="e">
        <f t="shared" si="1470"/>
        <v>#VALUE!</v>
      </c>
      <c r="R1507" s="57" t="e">
        <f t="shared" si="1470"/>
        <v>#VALUE!</v>
      </c>
      <c r="S1507" s="57" t="e">
        <f t="shared" si="1470"/>
        <v>#VALUE!</v>
      </c>
      <c r="T1507" s="57" t="e">
        <f t="shared" si="1470"/>
        <v>#VALUE!</v>
      </c>
      <c r="U1507" s="57" t="e">
        <f t="shared" si="1470"/>
        <v>#VALUE!</v>
      </c>
      <c r="V1507" s="57" t="e">
        <f t="shared" si="1470"/>
        <v>#VALUE!</v>
      </c>
      <c r="W1507" s="57" t="e">
        <f t="shared" si="1470"/>
        <v>#VALUE!</v>
      </c>
      <c r="X1507" s="58" t="e">
        <f t="shared" si="1470"/>
        <v>#VALUE!</v>
      </c>
      <c r="Y1507" s="58" t="e">
        <f t="shared" si="1470"/>
        <v>#VALUE!</v>
      </c>
      <c r="Z1507" s="57" t="e">
        <f t="shared" si="1470"/>
        <v>#VALUE!</v>
      </c>
      <c r="AA1507" s="57" t="e">
        <f t="shared" si="1470"/>
        <v>#VALUE!</v>
      </c>
      <c r="AB1507" s="57">
        <v>16.532171614394695</v>
      </c>
      <c r="AC1507" s="57">
        <v>15.882392562180936</v>
      </c>
      <c r="AD1507" s="57">
        <v>16.115077609726949</v>
      </c>
      <c r="AE1507" s="57" t="e">
        <f>AE1489*100/AE1364</f>
        <v>#VALUE!</v>
      </c>
      <c r="AF1507" s="57">
        <v>16.142008163792102</v>
      </c>
      <c r="AG1507" s="57">
        <v>16.924842834516536</v>
      </c>
      <c r="AH1507" s="57">
        <v>17.348142488190561</v>
      </c>
      <c r="AI1507" s="57">
        <v>18.145229950296599</v>
      </c>
      <c r="AJ1507" s="58" t="e">
        <f>AJ1489*100/AJ1364</f>
        <v>#VALUE!</v>
      </c>
      <c r="AK1507" s="58">
        <v>26.350742491912001</v>
      </c>
      <c r="AL1507" s="58">
        <v>25.590173725785107</v>
      </c>
      <c r="AM1507" s="58">
        <v>26.044044741551598</v>
      </c>
      <c r="AN1507" s="58">
        <v>26.074933422624433</v>
      </c>
      <c r="AO1507" s="58" t="e">
        <f>AO1489*100/AO1364</f>
        <v>#VALUE!</v>
      </c>
      <c r="AP1507" s="58">
        <v>28.563644497323811</v>
      </c>
      <c r="AQ1507" s="58">
        <v>30.579931592799618</v>
      </c>
      <c r="AR1507" s="58">
        <v>29.762921321600242</v>
      </c>
      <c r="AS1507" s="58" t="e">
        <f>AS1489*100/AS1364</f>
        <v>#VALUE!</v>
      </c>
      <c r="AT1507" s="58">
        <v>28.805231601023838</v>
      </c>
      <c r="AU1507" s="58">
        <v>32.6503892694939</v>
      </c>
      <c r="AV1507" s="58">
        <v>34.4420507973715</v>
      </c>
      <c r="AW1507" s="58">
        <v>34.982754152275</v>
      </c>
      <c r="AX1507" s="58" t="e">
        <f>AX1489*100/AX1364</f>
        <v>#VALUE!</v>
      </c>
      <c r="AY1507" s="58"/>
      <c r="AZ1507" s="58">
        <v>30.380109037186998</v>
      </c>
      <c r="BA1507" s="58">
        <v>32.600943390817847</v>
      </c>
      <c r="BB1507" s="58">
        <v>28.266411530235697</v>
      </c>
      <c r="BC1507" s="58">
        <v>30.118561374235625</v>
      </c>
      <c r="BD1507" s="58">
        <v>26.986135495230382</v>
      </c>
      <c r="BE1507" s="58">
        <v>29.197482265380451</v>
      </c>
      <c r="BF1507" s="58" t="e">
        <f>BF1489*100/BF1364</f>
        <v>#VALUE!</v>
      </c>
      <c r="BG1507" s="58">
        <v>25.621012285554933</v>
      </c>
      <c r="BH1507" s="58">
        <v>27.734804430282534</v>
      </c>
      <c r="BI1507" s="58">
        <v>26.734819206441887</v>
      </c>
      <c r="BJ1507" s="58">
        <v>28.506927519142661</v>
      </c>
      <c r="BK1507" s="58">
        <v>26.651084133435763</v>
      </c>
      <c r="BL1507" s="58">
        <v>29.253206818763775</v>
      </c>
      <c r="BM1507" s="58">
        <v>26.632059022203432</v>
      </c>
      <c r="BN1507" s="58">
        <v>29.231667619544769</v>
      </c>
      <c r="BO1507" s="58" t="e">
        <f>BO1489*100/BO1364</f>
        <v>#VALUE!</v>
      </c>
      <c r="BP1507" s="58">
        <v>26.425759259916642</v>
      </c>
      <c r="BQ1507" s="58">
        <v>30.482278609788089</v>
      </c>
      <c r="BR1507" s="58">
        <v>42.075958124114024</v>
      </c>
      <c r="BS1507" s="58">
        <v>51.510207742017762</v>
      </c>
      <c r="BT1507" s="58">
        <v>38.134843945220553</v>
      </c>
      <c r="BU1507" s="58">
        <v>42.183965794226026</v>
      </c>
      <c r="BV1507" s="58">
        <v>53.39644846940724</v>
      </c>
      <c r="BW1507" s="58">
        <v>34.939485755338204</v>
      </c>
      <c r="BX1507" s="58">
        <v>36.452698067946713</v>
      </c>
      <c r="BY1507" s="58">
        <v>40.305503199246637</v>
      </c>
      <c r="BZ1507" s="57">
        <v>34.950218518741011</v>
      </c>
      <c r="CA1507" s="58" t="e">
        <f>CA1489*100/CA1364</f>
        <v>#VALUE!</v>
      </c>
      <c r="CB1507" s="58">
        <v>29.837942564893147</v>
      </c>
      <c r="CC1507" s="58">
        <v>30.048278026285082</v>
      </c>
      <c r="CD1507" s="58">
        <v>34.778329683110236</v>
      </c>
      <c r="CE1507" s="58">
        <v>32.745363414470695</v>
      </c>
      <c r="CF1507" s="58">
        <v>33.266742949453992</v>
      </c>
      <c r="CG1507" s="58">
        <v>38.447385923888341</v>
      </c>
      <c r="CH1507" s="58">
        <v>31.121044615220846</v>
      </c>
      <c r="CI1507" s="58">
        <v>32.690568706399425</v>
      </c>
      <c r="CJ1507" s="57">
        <v>31.731647814066545</v>
      </c>
      <c r="CK1507" s="57">
        <v>32.713446987966428</v>
      </c>
      <c r="CL1507" s="58" t="e">
        <f>CL1489*100/CL1364</f>
        <v>#VALUE!</v>
      </c>
      <c r="CM1507" s="58">
        <v>30.018012623587445</v>
      </c>
      <c r="CN1507" s="58">
        <v>28.538579964665715</v>
      </c>
      <c r="CO1507" s="58">
        <v>28.410594518617877</v>
      </c>
      <c r="CP1507" s="58">
        <v>25.083051818166744</v>
      </c>
      <c r="CQ1507" s="58">
        <v>28.365518426094582</v>
      </c>
      <c r="CR1507" s="58">
        <v>31.758281544461187</v>
      </c>
      <c r="CS1507" s="58">
        <v>23.167815680152209</v>
      </c>
      <c r="CT1507" s="58">
        <v>25.636383525477974</v>
      </c>
      <c r="CU1507" s="58">
        <v>28.609059255282585</v>
      </c>
      <c r="CV1507" s="58">
        <v>25.867593579929917</v>
      </c>
      <c r="CW1507" s="58">
        <v>26.98932731028561</v>
      </c>
      <c r="CX1507" s="58">
        <v>26.145764017560698</v>
      </c>
      <c r="CY1507" s="58">
        <v>26.525830172915231</v>
      </c>
      <c r="CZ1507" s="58">
        <v>27.884613283228795</v>
      </c>
      <c r="DA1507" s="58" t="e">
        <f t="shared" ref="DA1507:DA1508" si="1471">DA1489*100/DA1364</f>
        <v>#VALUE!</v>
      </c>
      <c r="DB1507" s="57">
        <v>24.029197525414506</v>
      </c>
      <c r="DC1507" s="57">
        <v>25.150385118070023</v>
      </c>
      <c r="DD1507" s="57">
        <v>26.63535172664395</v>
      </c>
      <c r="DE1507" s="57">
        <v>25.164378514238944</v>
      </c>
      <c r="DF1507" s="57">
        <v>26.483360615272471</v>
      </c>
      <c r="DG1507" s="57">
        <v>28.128424820998678</v>
      </c>
      <c r="DH1507" s="57">
        <v>24.311470820167358</v>
      </c>
      <c r="DI1507" s="57">
        <v>25.519731444622995</v>
      </c>
      <c r="DJ1507" s="57">
        <v>26.731081499185205</v>
      </c>
      <c r="DK1507" s="57">
        <v>24.766337634376843</v>
      </c>
      <c r="DL1507" s="57">
        <v>25.69703867670987</v>
      </c>
      <c r="DM1507" s="57">
        <v>26.872427148724622</v>
      </c>
      <c r="DN1507" s="59" t="e">
        <f t="shared" ref="DN1507:DN1508" si="1472">DN1489*100/DN1364</f>
        <v>#VALUE!</v>
      </c>
      <c r="DO1507" s="57">
        <v>26.872427148724622</v>
      </c>
      <c r="DP1507" s="57">
        <v>25.367264047984328</v>
      </c>
      <c r="DQ1507" s="57">
        <v>26.358150064791293</v>
      </c>
      <c r="DR1507" s="57">
        <v>28.191476625973003</v>
      </c>
      <c r="DS1507" s="57">
        <v>25.77645270898925</v>
      </c>
      <c r="DT1507" s="57">
        <v>26.797927648607015</v>
      </c>
      <c r="DU1507" s="57">
        <v>27.075805481711953</v>
      </c>
      <c r="DV1507" s="60" t="e">
        <f>DV1489*100/DV1364</f>
        <v>#VALUE!</v>
      </c>
      <c r="DW1507" s="61" t="e">
        <f>DW1489*100/DW1364</f>
        <v>#VALUE!</v>
      </c>
      <c r="DX1507" s="62" t="e">
        <f>DX1489*100/DX1364</f>
        <v>#VALUE!</v>
      </c>
      <c r="DZ1507" s="57" t="e">
        <f>DZ1489*100/DZ1364</f>
        <v>#VALUE!</v>
      </c>
      <c r="EC1507" s="57" t="e">
        <f>EC1489*100/EC1364</f>
        <v>#VALUE!</v>
      </c>
      <c r="EF1507" s="57" t="e">
        <f>EF1489*100/EF1364</f>
        <v>#VALUE!</v>
      </c>
      <c r="EI1507" s="57" t="e">
        <f>EI1489*100/EI1364</f>
        <v>#VALUE!</v>
      </c>
      <c r="EL1507" s="57" t="e">
        <f>EL1489*100/EL1364</f>
        <v>#VALUE!</v>
      </c>
      <c r="EO1507" s="57" t="e">
        <f>EO1489*100/EO1364</f>
        <v>#VALUE!</v>
      </c>
    </row>
    <row r="1508" spans="1:145" ht="15.5" x14ac:dyDescent="0.35">
      <c r="A1508" s="56" t="s">
        <v>482</v>
      </c>
      <c r="B1508" s="57">
        <f t="shared" si="1470"/>
        <v>41.287878787878789</v>
      </c>
      <c r="C1508" s="57">
        <f t="shared" si="1470"/>
        <v>47.762478485370053</v>
      </c>
      <c r="D1508" s="57">
        <f t="shared" si="1470"/>
        <v>55.397618132923554</v>
      </c>
      <c r="E1508" s="57">
        <f t="shared" si="1470"/>
        <v>59.60278356275716</v>
      </c>
      <c r="F1508" s="57">
        <f t="shared" si="1470"/>
        <v>59.124051386339964</v>
      </c>
      <c r="G1508" s="57">
        <f t="shared" si="1470"/>
        <v>61.225780856288139</v>
      </c>
      <c r="H1508" s="57">
        <f t="shared" si="1470"/>
        <v>62.200394955922405</v>
      </c>
      <c r="I1508" s="57">
        <f t="shared" si="1470"/>
        <v>45.729112184516303</v>
      </c>
      <c r="J1508" s="57">
        <f t="shared" si="1470"/>
        <v>32.202406953383473</v>
      </c>
      <c r="K1508" s="57">
        <f t="shared" si="1470"/>
        <v>28.695962843872817</v>
      </c>
      <c r="L1508" s="57">
        <f t="shared" si="1470"/>
        <v>29.668466658294616</v>
      </c>
      <c r="M1508" s="57">
        <f t="shared" si="1470"/>
        <v>31.668544990806101</v>
      </c>
      <c r="N1508" s="57">
        <f t="shared" si="1470"/>
        <v>29.41024180603738</v>
      </c>
      <c r="O1508" s="57">
        <f t="shared" si="1470"/>
        <v>26.412022542266754</v>
      </c>
      <c r="P1508" s="57">
        <f t="shared" si="1470"/>
        <v>27.990411506192576</v>
      </c>
      <c r="Q1508" s="57">
        <f t="shared" si="1470"/>
        <v>29.027695056581297</v>
      </c>
      <c r="R1508" s="57">
        <f t="shared" si="1470"/>
        <v>30.807599207804603</v>
      </c>
      <c r="S1508" s="57">
        <f t="shared" si="1470"/>
        <v>33.724563676549046</v>
      </c>
      <c r="T1508" s="57">
        <f t="shared" si="1470"/>
        <v>26.332527668235596</v>
      </c>
      <c r="U1508" s="57">
        <f t="shared" si="1470"/>
        <v>22.841392861041367</v>
      </c>
      <c r="V1508" s="57">
        <f t="shared" si="1470"/>
        <v>22.813673890608875</v>
      </c>
      <c r="W1508" s="57">
        <f t="shared" si="1470"/>
        <v>25.491716714477406</v>
      </c>
      <c r="X1508" s="58">
        <f t="shared" si="1470"/>
        <v>28.336766176472558</v>
      </c>
      <c r="Y1508" s="58">
        <f t="shared" si="1470"/>
        <v>30.675440294174567</v>
      </c>
      <c r="Z1508" s="57">
        <f t="shared" si="1470"/>
        <v>30.583178363441213</v>
      </c>
      <c r="AA1508" s="57">
        <f t="shared" si="1470"/>
        <v>29.003886125765796</v>
      </c>
      <c r="AB1508" s="57">
        <v>29.219992864501947</v>
      </c>
      <c r="AC1508" s="57">
        <v>29.567535459990513</v>
      </c>
      <c r="AD1508" s="57">
        <v>29.525471526390707</v>
      </c>
      <c r="AE1508" s="57">
        <f t="shared" ref="AE1508:AE1513" si="1473">AE1490*100/AE1365</f>
        <v>29.931431602075996</v>
      </c>
      <c r="AF1508" s="57">
        <v>28.551849842950727</v>
      </c>
      <c r="AG1508" s="57">
        <v>29.15989123297862</v>
      </c>
      <c r="AH1508" s="57">
        <v>28.29845680768906</v>
      </c>
      <c r="AI1508" s="57">
        <v>29.202458681257134</v>
      </c>
      <c r="AJ1508" s="58">
        <f t="shared" ref="AJ1508:AJ1513" si="1474">AJ1490*100/AJ1365</f>
        <v>30.616072716779691</v>
      </c>
      <c r="AK1508" s="58">
        <v>34.135508250937747</v>
      </c>
      <c r="AL1508" s="58">
        <v>33.526935812958996</v>
      </c>
      <c r="AM1508" s="58">
        <v>34.810280695983963</v>
      </c>
      <c r="AN1508" s="58">
        <v>34.862025223434998</v>
      </c>
      <c r="AO1508" s="58">
        <f t="shared" ref="AO1508:AO1513" si="1475">AO1490*100/AO1365</f>
        <v>29.589317044642275</v>
      </c>
      <c r="AP1508" s="58">
        <v>32.531434827551024</v>
      </c>
      <c r="AQ1508" s="58">
        <v>31.7071235535055</v>
      </c>
      <c r="AR1508" s="58">
        <v>30.867076982766733</v>
      </c>
      <c r="AS1508" s="58">
        <f t="shared" ref="AS1508:AS1513" si="1476">AS1490*100/AS1365</f>
        <v>33.712660028449505</v>
      </c>
      <c r="AT1508" s="58">
        <v>30.848580942112473</v>
      </c>
      <c r="AU1508" s="58">
        <v>33.1345028171908</v>
      </c>
      <c r="AV1508" s="58">
        <v>35.718503028771714</v>
      </c>
      <c r="AW1508" s="58">
        <v>35.327304438323381</v>
      </c>
      <c r="AX1508" s="58">
        <f t="shared" ref="AX1508:AX1513" si="1477">AX1490*100/AX1365</f>
        <v>31.665074525301964</v>
      </c>
      <c r="AY1508" s="58"/>
      <c r="AZ1508" s="58">
        <v>32.298842868260593</v>
      </c>
      <c r="BA1508" s="58">
        <v>33.315162033171305</v>
      </c>
      <c r="BB1508" s="58">
        <v>30.2270575343484</v>
      </c>
      <c r="BC1508" s="58">
        <v>30.705385656411359</v>
      </c>
      <c r="BD1508" s="58">
        <v>31.104345943720428</v>
      </c>
      <c r="BE1508" s="58">
        <v>31.104345943720428</v>
      </c>
      <c r="BF1508" s="58">
        <f>BF1490*100/BF1365</f>
        <v>29.338145410093716</v>
      </c>
      <c r="BG1508" s="58">
        <v>29.977021394753177</v>
      </c>
      <c r="BH1508" s="58">
        <v>30.814144823838582</v>
      </c>
      <c r="BI1508" s="58">
        <v>28.694369993154226</v>
      </c>
      <c r="BJ1508" s="58">
        <v>29.132354558466687</v>
      </c>
      <c r="BK1508" s="58">
        <v>29.371055847525586</v>
      </c>
      <c r="BL1508" s="58">
        <v>29.626624919017484</v>
      </c>
      <c r="BM1508" s="58">
        <v>29.271820236962075</v>
      </c>
      <c r="BN1508" s="58">
        <v>29.523759462290208</v>
      </c>
      <c r="BO1508" s="58">
        <f>BO1490*100/BO1365</f>
        <v>28.71796759814579</v>
      </c>
      <c r="BP1508" s="58">
        <v>27.795616309387487</v>
      </c>
      <c r="BQ1508" s="58">
        <v>38.63664952697674</v>
      </c>
      <c r="BR1508" s="58">
        <v>40.550900544908437</v>
      </c>
      <c r="BS1508" s="58">
        <v>41.351768758744761</v>
      </c>
      <c r="BT1508" s="58">
        <v>35.663123625679432</v>
      </c>
      <c r="BU1508" s="58">
        <v>36.879432580384218</v>
      </c>
      <c r="BV1508" s="58">
        <v>43.210181996731421</v>
      </c>
      <c r="BW1508" s="58">
        <v>33.574719158544234</v>
      </c>
      <c r="BX1508" s="58">
        <v>33.645468018842486</v>
      </c>
      <c r="BY1508" s="58">
        <v>36.682376096654892</v>
      </c>
      <c r="BZ1508" s="57">
        <v>30.842591759790189</v>
      </c>
      <c r="CA1508" s="58">
        <f>CA1490*100/CA1365</f>
        <v>32.901499838101735</v>
      </c>
      <c r="CB1508" s="58">
        <v>30.761198488889836</v>
      </c>
      <c r="CC1508" s="58">
        <v>30.9239275497515</v>
      </c>
      <c r="CD1508" s="58">
        <v>31.980093297933781</v>
      </c>
      <c r="CE1508" s="58">
        <v>29.946639196349359</v>
      </c>
      <c r="CF1508" s="58">
        <v>30.053777303202914</v>
      </c>
      <c r="CG1508" s="58">
        <v>32.116346621494415</v>
      </c>
      <c r="CH1508" s="58">
        <v>28.841081034319778</v>
      </c>
      <c r="CI1508" s="58">
        <v>29.455037741154705</v>
      </c>
      <c r="CJ1508" s="57">
        <v>30.123447640905496</v>
      </c>
      <c r="CK1508" s="57">
        <v>30.354708515225436</v>
      </c>
      <c r="CL1508" s="58">
        <f>CL1490*100/CL1365</f>
        <v>30.738876815738301</v>
      </c>
      <c r="CM1508" s="58">
        <v>28.389803320473586</v>
      </c>
      <c r="CN1508" s="58">
        <v>29.571312576824649</v>
      </c>
      <c r="CO1508" s="58">
        <v>29.112722527030286</v>
      </c>
      <c r="CP1508" s="58">
        <v>27.050007774219416</v>
      </c>
      <c r="CQ1508" s="58">
        <v>29.244218436251145</v>
      </c>
      <c r="CR1508" s="58">
        <v>30.958667045801896</v>
      </c>
      <c r="CS1508" s="58">
        <v>26.783431715278887</v>
      </c>
      <c r="CT1508" s="58">
        <v>28.440621399046819</v>
      </c>
      <c r="CU1508" s="58">
        <v>31.320238446815715</v>
      </c>
      <c r="CV1508" s="58">
        <v>28.511187521226823</v>
      </c>
      <c r="CW1508" s="58">
        <v>29.031884756771269</v>
      </c>
      <c r="CX1508" s="58">
        <v>29.110537951316719</v>
      </c>
      <c r="CY1508" s="58">
        <v>29.077689505610927</v>
      </c>
      <c r="CZ1508" s="58">
        <v>29.895584919916821</v>
      </c>
      <c r="DA1508" s="58">
        <f t="shared" si="1471"/>
        <v>27.15775061260647</v>
      </c>
      <c r="DB1508" s="57">
        <v>27.624241994390619</v>
      </c>
      <c r="DC1508" s="57">
        <v>27.857054944018394</v>
      </c>
      <c r="DD1508" s="57">
        <v>27.857054944018394</v>
      </c>
      <c r="DE1508" s="57">
        <v>27.433800789741166</v>
      </c>
      <c r="DF1508" s="57">
        <v>27.895229051898784</v>
      </c>
      <c r="DG1508" s="57">
        <v>28.292859845271458</v>
      </c>
      <c r="DH1508" s="57">
        <v>25.689770380942839</v>
      </c>
      <c r="DI1508" s="57">
        <v>26.399367457086317</v>
      </c>
      <c r="DJ1508" s="57">
        <v>26.888543176310286</v>
      </c>
      <c r="DK1508" s="57">
        <v>26.091506353814673</v>
      </c>
      <c r="DL1508" s="57">
        <v>26.514023740020374</v>
      </c>
      <c r="DM1508" s="57">
        <v>26.81282600261051</v>
      </c>
      <c r="DN1508" s="59">
        <f t="shared" si="1472"/>
        <v>28.728686529302799</v>
      </c>
      <c r="DO1508" s="57">
        <v>26.81282600261051</v>
      </c>
      <c r="DP1508" s="57">
        <v>28.287819169135968</v>
      </c>
      <c r="DQ1508" s="57">
        <v>28.753389949928575</v>
      </c>
      <c r="DR1508" s="57">
        <v>29.651069697582127</v>
      </c>
      <c r="DS1508" s="57">
        <v>27.043728748094072</v>
      </c>
      <c r="DT1508" s="57">
        <v>27.609677456218957</v>
      </c>
      <c r="DU1508" s="57">
        <v>28.606692621109843</v>
      </c>
      <c r="DV1508" s="60">
        <f t="shared" ref="DV1508:DX1513" si="1478">DV1490*100/DV1365</f>
        <v>27.259706884525539</v>
      </c>
      <c r="DW1508" s="61">
        <f t="shared" si="1478"/>
        <v>27.55614759691397</v>
      </c>
      <c r="DX1508" s="62">
        <f t="shared" si="1478"/>
        <v>29.160999961350228</v>
      </c>
      <c r="DZ1508" s="57">
        <f t="shared" ref="DZ1508:DZ1513" si="1479">DZ1490*100/DZ1365</f>
        <v>27.386667939789447</v>
      </c>
      <c r="EC1508" s="57">
        <f t="shared" ref="EC1508:EC1513" si="1480">EC1490*100/EC1365</f>
        <v>27.128702603690005</v>
      </c>
      <c r="EF1508" s="57">
        <f t="shared" ref="EF1508:EF1513" si="1481">EF1490*100/EF1365</f>
        <v>25.699570627610303</v>
      </c>
      <c r="EI1508" s="57">
        <f t="shared" ref="EI1508:EI1513" si="1482">EI1490*100/EI1365</f>
        <v>24.011079261378757</v>
      </c>
      <c r="EL1508" s="57">
        <f t="shared" ref="EL1508:EL1513" si="1483">EL1490*100/EL1365</f>
        <v>22.835203781907545</v>
      </c>
      <c r="EO1508" s="57">
        <f t="shared" ref="EO1508:EO1513" si="1484">EO1490*100/EO1365</f>
        <v>21.789735379577191</v>
      </c>
    </row>
    <row r="1509" spans="1:145" ht="15.5" x14ac:dyDescent="0.35">
      <c r="A1509" s="56" t="s">
        <v>488</v>
      </c>
      <c r="B1509" s="57">
        <f t="shared" ref="B1509:AA1509" si="1485">B1491*100/B1370</f>
        <v>108.1127023925885</v>
      </c>
      <c r="C1509" s="57">
        <f t="shared" si="1485"/>
        <v>85.78000270599378</v>
      </c>
      <c r="D1509" s="57">
        <f t="shared" si="1485"/>
        <v>76.560298891406887</v>
      </c>
      <c r="E1509" s="57">
        <f t="shared" si="1485"/>
        <v>65.072712751467549</v>
      </c>
      <c r="F1509" s="57">
        <f t="shared" si="1485"/>
        <v>70.327020646003916</v>
      </c>
      <c r="G1509" s="57">
        <f t="shared" si="1485"/>
        <v>69.876238871349841</v>
      </c>
      <c r="H1509" s="57">
        <f t="shared" si="1485"/>
        <v>78.908997341109867</v>
      </c>
      <c r="I1509" s="57">
        <f t="shared" si="1485"/>
        <v>80.402450241207333</v>
      </c>
      <c r="J1509" s="57">
        <f t="shared" si="1485"/>
        <v>57.991702725610033</v>
      </c>
      <c r="K1509" s="57">
        <f t="shared" si="1485"/>
        <v>42.482452899889182</v>
      </c>
      <c r="L1509" s="57">
        <f t="shared" si="1485"/>
        <v>38.977719911640357</v>
      </c>
      <c r="M1509" s="57" t="e">
        <f t="shared" si="1485"/>
        <v>#VALUE!</v>
      </c>
      <c r="N1509" s="57" t="e">
        <f t="shared" si="1485"/>
        <v>#VALUE!</v>
      </c>
      <c r="O1509" s="57" t="e">
        <f t="shared" si="1485"/>
        <v>#VALUE!</v>
      </c>
      <c r="P1509" s="57" t="e">
        <f t="shared" si="1485"/>
        <v>#VALUE!</v>
      </c>
      <c r="Q1509" s="57" t="e">
        <f t="shared" si="1485"/>
        <v>#VALUE!</v>
      </c>
      <c r="R1509" s="57">
        <f t="shared" si="1485"/>
        <v>25.937994254042128</v>
      </c>
      <c r="S1509" s="57">
        <f t="shared" si="1485"/>
        <v>17.166565405911392</v>
      </c>
      <c r="T1509" s="57">
        <f t="shared" si="1485"/>
        <v>13.531239212978946</v>
      </c>
      <c r="U1509" s="57">
        <f t="shared" si="1485"/>
        <v>6.6130159085697233</v>
      </c>
      <c r="V1509" s="57">
        <f t="shared" si="1485"/>
        <v>4.8410744898707918</v>
      </c>
      <c r="W1509" s="57">
        <f t="shared" si="1485"/>
        <v>3.7419456900695458</v>
      </c>
      <c r="X1509" s="58">
        <f t="shared" si="1485"/>
        <v>7.3378529071794958</v>
      </c>
      <c r="Y1509" s="58">
        <f t="shared" si="1485"/>
        <v>4.2793430000462127</v>
      </c>
      <c r="Z1509" s="57">
        <f t="shared" si="1485"/>
        <v>3.4546828225659887</v>
      </c>
      <c r="AA1509" s="57">
        <f t="shared" si="1485"/>
        <v>3.5626732340412879</v>
      </c>
      <c r="AB1509" s="57">
        <v>37.524298478796403</v>
      </c>
      <c r="AC1509" s="57">
        <v>62.395395652785922</v>
      </c>
      <c r="AD1509" s="57">
        <v>61.770938060679391</v>
      </c>
      <c r="AE1509" s="57">
        <f>AE1491*100/AE1370</f>
        <v>4.4287271821584149</v>
      </c>
      <c r="AF1509" s="57">
        <v>98.650939279500406</v>
      </c>
      <c r="AG1509" s="57">
        <v>113.51862381522511</v>
      </c>
      <c r="AH1509" s="57">
        <v>132.5870237292242</v>
      </c>
      <c r="AI1509" s="57">
        <v>133.48388083568693</v>
      </c>
      <c r="AJ1509" s="58">
        <f>AJ1491*100/AJ1370</f>
        <v>3.8548985298020866</v>
      </c>
      <c r="AK1509" s="58">
        <v>79.082925406084229</v>
      </c>
      <c r="AL1509" s="58">
        <v>77.806845509672101</v>
      </c>
      <c r="AM1509" s="58">
        <v>77.806845509672101</v>
      </c>
      <c r="AN1509" s="58">
        <v>77.806845509672101</v>
      </c>
      <c r="AO1509" s="58">
        <f>AO1491*100/AO1370</f>
        <v>8.2576866764275252</v>
      </c>
      <c r="AP1509" s="58">
        <v>62.01810999249863</v>
      </c>
      <c r="AQ1509" s="58">
        <v>60.627726129511593</v>
      </c>
      <c r="AR1509" s="58">
        <v>66.95780424868002</v>
      </c>
      <c r="AS1509" s="58">
        <f>AS1491*100/AS1370</f>
        <v>9.7044477250114536</v>
      </c>
      <c r="AT1509" s="58">
        <v>56.779411887991799</v>
      </c>
      <c r="AU1509" s="58">
        <v>56.018061837094706</v>
      </c>
      <c r="AV1509" s="58">
        <v>54.275267297471849</v>
      </c>
      <c r="AW1509" s="58">
        <v>54.275267297471849</v>
      </c>
      <c r="AX1509" s="58">
        <f>AX1491*100/AX1370</f>
        <v>9.193548387096774</v>
      </c>
      <c r="AY1509" s="58"/>
      <c r="AZ1509" s="58">
        <v>9.0736772276364874</v>
      </c>
      <c r="BA1509" s="58">
        <v>10.009987114222302</v>
      </c>
      <c r="BB1509" s="58">
        <v>8.668557126242602</v>
      </c>
      <c r="BC1509" s="58">
        <v>9.5796717974986834</v>
      </c>
      <c r="BD1509" s="58">
        <v>8.3411772165223184</v>
      </c>
      <c r="BE1509" s="58">
        <v>8.9753987970807838</v>
      </c>
      <c r="BF1509" s="58">
        <f>BF1491*100/BF1370</f>
        <v>8.3167457627118644</v>
      </c>
      <c r="BG1509" s="58">
        <v>7.6473278851887239</v>
      </c>
      <c r="BH1509" s="58">
        <v>9.1048703996839233</v>
      </c>
      <c r="BI1509" s="58">
        <v>7.7991705712221497</v>
      </c>
      <c r="BJ1509" s="58">
        <v>8.1407640361655886</v>
      </c>
      <c r="BK1509" s="58">
        <v>8.0327062346550431</v>
      </c>
      <c r="BL1509" s="58">
        <v>9.2674401750459445</v>
      </c>
      <c r="BM1509" s="58">
        <v>7.8975439982825604</v>
      </c>
      <c r="BN1509" s="58">
        <v>9.4809249453995861</v>
      </c>
      <c r="BO1509" s="58">
        <f>BO1491*100/BO1370</f>
        <v>8.0707018273657614</v>
      </c>
      <c r="BP1509" s="58">
        <v>7.1126603057168554</v>
      </c>
      <c r="BQ1509" s="58">
        <v>7.1126603057168554</v>
      </c>
      <c r="BR1509" s="58">
        <v>9.7287465432073787</v>
      </c>
      <c r="BS1509" s="58">
        <v>14.964877694515545</v>
      </c>
      <c r="BT1509" s="58">
        <v>10.47545553778288</v>
      </c>
      <c r="BU1509" s="58">
        <v>11.442527030320456</v>
      </c>
      <c r="BV1509" s="58">
        <v>13.672688802553163</v>
      </c>
      <c r="BW1509" s="58">
        <v>8.516669365073442</v>
      </c>
      <c r="BX1509" s="58">
        <v>9.5617840101478162</v>
      </c>
      <c r="BY1509" s="58">
        <v>10.692650002020038</v>
      </c>
      <c r="BZ1509" s="57">
        <v>7.9914545766351832</v>
      </c>
      <c r="CA1509" s="58">
        <f>CA1491*100/CA1370</f>
        <v>7.8988717301411686</v>
      </c>
      <c r="CB1509" s="58">
        <v>7.0827115494730366</v>
      </c>
      <c r="CC1509" s="58">
        <v>7.2175685701938876</v>
      </c>
      <c r="CD1509" s="58">
        <v>8.7177667357899082</v>
      </c>
      <c r="CE1509" s="58">
        <v>8.9190358411156598</v>
      </c>
      <c r="CF1509" s="58">
        <v>9.2806772330320886</v>
      </c>
      <c r="CG1509" s="58">
        <v>9.9714894012869504</v>
      </c>
      <c r="CH1509" s="58">
        <v>8.5640448846515156</v>
      </c>
      <c r="CI1509" s="58">
        <v>9.093113211881084</v>
      </c>
      <c r="CJ1509" s="57">
        <v>8.7520031372231539</v>
      </c>
      <c r="CK1509" s="57">
        <v>9.3193240483879176</v>
      </c>
      <c r="CL1509" s="58">
        <f>CL1491*100/CL1370</f>
        <v>7.8239510684855151</v>
      </c>
      <c r="CM1509" s="58">
        <v>10.379519177084346</v>
      </c>
      <c r="CN1509" s="58">
        <v>6.6342186888229469</v>
      </c>
      <c r="CO1509" s="58">
        <v>6.6977356217439139</v>
      </c>
      <c r="CP1509" s="58">
        <v>6.2988247930895964</v>
      </c>
      <c r="CQ1509" s="58">
        <v>6.6987791681392403</v>
      </c>
      <c r="CR1509" s="58">
        <v>8.3956104142750902</v>
      </c>
      <c r="CS1509" s="58">
        <v>5.7497052761839216</v>
      </c>
      <c r="CT1509" s="58">
        <v>6.0856245291174274</v>
      </c>
      <c r="CU1509" s="58">
        <v>7.1602984034447061</v>
      </c>
      <c r="CV1509" s="58">
        <v>6.311113970204496</v>
      </c>
      <c r="CW1509" s="58">
        <v>6.4458032181717888</v>
      </c>
      <c r="CX1509" s="58">
        <v>6.0435306514444918</v>
      </c>
      <c r="CY1509" s="58">
        <v>6.0688429227671463</v>
      </c>
      <c r="CZ1509" s="58">
        <v>7.0474537953510259</v>
      </c>
      <c r="DA1509" s="58">
        <f t="shared" ref="DA1509" si="1486">DA1491*100/DA1370</f>
        <v>6.3446523980681686</v>
      </c>
      <c r="DB1509" s="57">
        <v>5.1427362372067726</v>
      </c>
      <c r="DC1509" s="57">
        <v>5.2167302085163083</v>
      </c>
      <c r="DD1509" s="57">
        <v>5.3794361806825659</v>
      </c>
      <c r="DE1509" s="57">
        <v>5.2989748203323703</v>
      </c>
      <c r="DF1509" s="57">
        <v>5.3650238068076819</v>
      </c>
      <c r="DG1509" s="57">
        <v>5.4967951697072053</v>
      </c>
      <c r="DH1509" s="57">
        <v>5.7526542609271676</v>
      </c>
      <c r="DI1509" s="57">
        <v>5.9492314206931152</v>
      </c>
      <c r="DJ1509" s="57">
        <v>6.1551963844737454</v>
      </c>
      <c r="DK1509" s="57">
        <v>5.6904136070853131</v>
      </c>
      <c r="DL1509" s="57">
        <v>5.8848545960910981</v>
      </c>
      <c r="DM1509" s="57">
        <v>6.0885807133950225</v>
      </c>
      <c r="DN1509" s="59">
        <f t="shared" ref="DN1509" si="1487">DN1491*100/DN1370</f>
        <v>6.4486793132087685</v>
      </c>
      <c r="DO1509" s="57">
        <v>6.0885807133950225</v>
      </c>
      <c r="DP1509" s="57">
        <v>5.7426079405735635</v>
      </c>
      <c r="DQ1509" s="57">
        <v>6.285534004291331</v>
      </c>
      <c r="DR1509" s="57">
        <v>7.0867800237956127</v>
      </c>
      <c r="DS1509" s="57">
        <v>5.9306887711511118</v>
      </c>
      <c r="DT1509" s="57">
        <v>6.5541734988507923</v>
      </c>
      <c r="DU1509" s="57">
        <v>6.5980844817363131</v>
      </c>
      <c r="DV1509" s="60">
        <f>DV1491*100/DV1370</f>
        <v>6.8600939385322919</v>
      </c>
      <c r="DW1509" s="61">
        <f>DW1491*100/DW1370</f>
        <v>6.7435570246787142</v>
      </c>
      <c r="DX1509" s="62">
        <f>DX1491*100/DX1370</f>
        <v>7.4123190580537441</v>
      </c>
      <c r="DZ1509" s="57">
        <f>DZ1491*100/DZ1370</f>
        <v>6.6878629987083462</v>
      </c>
      <c r="EC1509" s="57">
        <f>EC1491*100/EC1370</f>
        <v>6.4048279315997236</v>
      </c>
      <c r="EF1509" s="57">
        <f>EF1491*100/EF1370</f>
        <v>6.1483109177789519</v>
      </c>
      <c r="EI1509" s="57">
        <f>EI1491*100/EI1370</f>
        <v>6.0093026556317639</v>
      </c>
      <c r="EL1509" s="57">
        <f>EL1491*100/EL1370</f>
        <v>5.684266853288273</v>
      </c>
      <c r="EO1509" s="57">
        <f>EO1491*100/EO1370</f>
        <v>5.5071536903996474</v>
      </c>
    </row>
    <row r="1510" spans="1:145" ht="15.5" x14ac:dyDescent="0.35">
      <c r="A1510" s="56" t="s">
        <v>483</v>
      </c>
      <c r="B1510" s="57">
        <f t="shared" ref="B1510:AA1513" si="1488">B1492*100/B1367</f>
        <v>61.95410806809771</v>
      </c>
      <c r="C1510" s="57">
        <f t="shared" si="1488"/>
        <v>65.012009607686153</v>
      </c>
      <c r="D1510" s="57">
        <f t="shared" si="1488"/>
        <v>47.118847539015604</v>
      </c>
      <c r="E1510" s="57">
        <f t="shared" si="1488"/>
        <v>38.562408936376883</v>
      </c>
      <c r="F1510" s="57">
        <f t="shared" si="1488"/>
        <v>63.940765518988414</v>
      </c>
      <c r="G1510" s="57">
        <f t="shared" si="1488"/>
        <v>77.657224382723143</v>
      </c>
      <c r="H1510" s="57">
        <f t="shared" si="1488"/>
        <v>97.655409765540966</v>
      </c>
      <c r="I1510" s="57">
        <f t="shared" si="1488"/>
        <v>59.401084478514797</v>
      </c>
      <c r="J1510" s="57">
        <f t="shared" si="1488"/>
        <v>44.574820042908989</v>
      </c>
      <c r="K1510" s="57">
        <f t="shared" si="1488"/>
        <v>29.737694925301351</v>
      </c>
      <c r="L1510" s="57">
        <f t="shared" si="1488"/>
        <v>25.354261412403567</v>
      </c>
      <c r="M1510" s="57">
        <f t="shared" si="1488"/>
        <v>38.285669419695431</v>
      </c>
      <c r="N1510" s="57">
        <f t="shared" si="1488"/>
        <v>24.243212141347314</v>
      </c>
      <c r="O1510" s="57">
        <f t="shared" si="1488"/>
        <v>17.714677349228847</v>
      </c>
      <c r="P1510" s="57">
        <f t="shared" si="1488"/>
        <v>18.800971202625831</v>
      </c>
      <c r="Q1510" s="57">
        <f t="shared" si="1488"/>
        <v>21.059711309044857</v>
      </c>
      <c r="R1510" s="57">
        <f t="shared" si="1488"/>
        <v>19.912754964438669</v>
      </c>
      <c r="S1510" s="57">
        <f t="shared" si="1488"/>
        <v>16.654515691020116</v>
      </c>
      <c r="T1510" s="57">
        <f t="shared" si="1488"/>
        <v>10.255263808216244</v>
      </c>
      <c r="U1510" s="57">
        <f t="shared" si="1488"/>
        <v>7.5334822247613404</v>
      </c>
      <c r="V1510" s="57">
        <f t="shared" si="1488"/>
        <v>9.0704387013660224</v>
      </c>
      <c r="W1510" s="57">
        <f t="shared" si="1488"/>
        <v>6.781185896624665</v>
      </c>
      <c r="X1510" s="58">
        <f t="shared" si="1488"/>
        <v>13.211366753842155</v>
      </c>
      <c r="Y1510" s="58">
        <f t="shared" si="1488"/>
        <v>6.8467097755800683</v>
      </c>
      <c r="Z1510" s="57">
        <f t="shared" si="1488"/>
        <v>7.2308122857342747</v>
      </c>
      <c r="AA1510" s="57">
        <f t="shared" si="1488"/>
        <v>8.3754623892696642</v>
      </c>
      <c r="AB1510" s="57">
        <v>9.2794351062421931</v>
      </c>
      <c r="AC1510" s="57">
        <v>8.3498567054314172</v>
      </c>
      <c r="AD1510" s="57">
        <v>8.4545649195352599</v>
      </c>
      <c r="AE1510" s="57">
        <f t="shared" si="1473"/>
        <v>8.8519502133149555</v>
      </c>
      <c r="AF1510" s="57">
        <v>9.2526065437442231</v>
      </c>
      <c r="AG1510" s="57">
        <v>10.242632337057961</v>
      </c>
      <c r="AH1510" s="57">
        <v>10.535476934126423</v>
      </c>
      <c r="AI1510" s="57">
        <v>11.066630300901775</v>
      </c>
      <c r="AJ1510" s="58">
        <f t="shared" si="1474"/>
        <v>9.7285250406349988</v>
      </c>
      <c r="AK1510" s="58">
        <v>18.214254551618939</v>
      </c>
      <c r="AL1510" s="58">
        <v>17.006886636875073</v>
      </c>
      <c r="AM1510" s="58">
        <v>18.175588788947934</v>
      </c>
      <c r="AN1510" s="58">
        <v>18.285023839196601</v>
      </c>
      <c r="AO1510" s="58">
        <f t="shared" si="1475"/>
        <v>22.150238780071245</v>
      </c>
      <c r="AP1510" s="58">
        <v>23.570539341150468</v>
      </c>
      <c r="AQ1510" s="58">
        <v>29.874449950726145</v>
      </c>
      <c r="AR1510" s="58">
        <v>26.915260528339161</v>
      </c>
      <c r="AS1510" s="58">
        <f t="shared" si="1476"/>
        <v>24.846505551926846</v>
      </c>
      <c r="AT1510" s="58">
        <v>32.988850044033299</v>
      </c>
      <c r="AU1510" s="58">
        <v>34.618867922183611</v>
      </c>
      <c r="AV1510" s="58">
        <v>33.785093316191002</v>
      </c>
      <c r="AW1510" s="58">
        <v>34.442641098383348</v>
      </c>
      <c r="AX1510" s="58">
        <f t="shared" si="1477"/>
        <v>27.597173144876326</v>
      </c>
      <c r="AY1510" s="58"/>
      <c r="AZ1510" s="58">
        <v>25.230948075296528</v>
      </c>
      <c r="BA1510" s="58">
        <v>29.095201834022969</v>
      </c>
      <c r="BB1510" s="58">
        <v>18.959900846708809</v>
      </c>
      <c r="BC1510" s="58">
        <v>19.516687586176246</v>
      </c>
      <c r="BD1510" s="58">
        <v>18.518147592500856</v>
      </c>
      <c r="BE1510" s="58">
        <v>19.74534802988429</v>
      </c>
      <c r="BF1510" s="58">
        <f>BF1492*100/BF1367</f>
        <v>19.296567846137503</v>
      </c>
      <c r="BG1510" s="58">
        <v>17.292807868049628</v>
      </c>
      <c r="BH1510" s="58">
        <v>17.95398705367441</v>
      </c>
      <c r="BI1510" s="58">
        <v>18.126874244084942</v>
      </c>
      <c r="BJ1510" s="58">
        <v>20.441192459085293</v>
      </c>
      <c r="BK1510" s="58">
        <v>17.448224874916967</v>
      </c>
      <c r="BL1510" s="58">
        <v>19.0906579717883</v>
      </c>
      <c r="BM1510" s="58">
        <v>18.352165692095998</v>
      </c>
      <c r="BN1510" s="58">
        <v>20.114798667684138</v>
      </c>
      <c r="BO1510" s="58">
        <f>BO1492*100/BO1367</f>
        <v>17.49699662821142</v>
      </c>
      <c r="BP1510" s="58">
        <v>18.111093510554841</v>
      </c>
      <c r="BQ1510" s="58">
        <v>18.111093510554841</v>
      </c>
      <c r="BR1510" s="58">
        <v>32.395683766474114</v>
      </c>
      <c r="BS1510" s="58">
        <v>52.32223384100886</v>
      </c>
      <c r="BT1510" s="58">
        <v>29.990996879063211</v>
      </c>
      <c r="BU1510" s="58">
        <v>38.058141250626498</v>
      </c>
      <c r="BV1510" s="58">
        <v>54.62321728542414</v>
      </c>
      <c r="BW1510" s="58">
        <v>31.030780659103129</v>
      </c>
      <c r="BX1510" s="58">
        <v>31.68103227215213</v>
      </c>
      <c r="BY1510" s="58">
        <v>34.816221697570363</v>
      </c>
      <c r="BZ1510" s="57">
        <v>29.043120703186169</v>
      </c>
      <c r="CA1510" s="58">
        <f>CA1492*100/CA1367</f>
        <v>27.596023713232057</v>
      </c>
      <c r="CB1510" s="58">
        <v>21.688108200263986</v>
      </c>
      <c r="CC1510" s="58">
        <v>21.896197214557127</v>
      </c>
      <c r="CD1510" s="58">
        <v>27.812331357708779</v>
      </c>
      <c r="CE1510" s="58">
        <v>24.637572635250777</v>
      </c>
      <c r="CF1510" s="58">
        <v>24.878774763070954</v>
      </c>
      <c r="CG1510" s="58">
        <v>30.792896377658312</v>
      </c>
      <c r="CH1510" s="58">
        <v>22.653850638342988</v>
      </c>
      <c r="CI1510" s="58">
        <v>23.696046130788172</v>
      </c>
      <c r="CJ1510" s="57">
        <v>22.209842376273969</v>
      </c>
      <c r="CK1510" s="57">
        <v>22.403539807777204</v>
      </c>
      <c r="CL1510" s="58">
        <f>CL1492*100/CL1367</f>
        <v>22.28427793330356</v>
      </c>
      <c r="CM1510" s="58">
        <v>21.446595028426721</v>
      </c>
      <c r="CN1510" s="58">
        <v>17.830553746327226</v>
      </c>
      <c r="CO1510" s="58">
        <v>18.012922261345231</v>
      </c>
      <c r="CP1510" s="58">
        <v>14.818076786524909</v>
      </c>
      <c r="CQ1510" s="58">
        <v>18.073006950040988</v>
      </c>
      <c r="CR1510" s="58">
        <v>20.69133087336029</v>
      </c>
      <c r="CS1510" s="58">
        <v>11.997800761228385</v>
      </c>
      <c r="CT1510" s="58">
        <v>15.018393958775132</v>
      </c>
      <c r="CU1510" s="58">
        <v>15.774785020566993</v>
      </c>
      <c r="CV1510" s="58">
        <v>14.81526672587191</v>
      </c>
      <c r="CW1510" s="58">
        <v>15.450773231605226</v>
      </c>
      <c r="CX1510" s="58">
        <v>14.377980174472743</v>
      </c>
      <c r="CY1510" s="58">
        <v>14.681841278115254</v>
      </c>
      <c r="CZ1510" s="58">
        <v>15.783696441880359</v>
      </c>
      <c r="DA1510" s="58">
        <f t="shared" ref="DA1510:DA1513" si="1489">DA1492*100/DA1367</f>
        <v>14.884504604647519</v>
      </c>
      <c r="DB1510" s="57">
        <v>13.165351421891112</v>
      </c>
      <c r="DC1510" s="57">
        <v>14.456076426781479</v>
      </c>
      <c r="DD1510" s="57">
        <v>16.42338059771275</v>
      </c>
      <c r="DE1510" s="57">
        <v>15.007016674293427</v>
      </c>
      <c r="DF1510" s="57">
        <v>16.803576276820483</v>
      </c>
      <c r="DG1510" s="57">
        <v>19.015783817011791</v>
      </c>
      <c r="DH1510" s="57">
        <v>15.17895240885322</v>
      </c>
      <c r="DI1510" s="57">
        <v>16.905017921709732</v>
      </c>
      <c r="DJ1510" s="57">
        <v>18.780098154201674</v>
      </c>
      <c r="DK1510" s="57">
        <v>15.336963202090525</v>
      </c>
      <c r="DL1510" s="57">
        <v>16.548820603219244</v>
      </c>
      <c r="DM1510" s="57">
        <v>18.77707308231069</v>
      </c>
      <c r="DN1510" s="59">
        <f t="shared" ref="DN1510:DN1513" si="1490">DN1492*100/DN1367</f>
        <v>17.604362305501439</v>
      </c>
      <c r="DO1510" s="57">
        <v>18.77707308231069</v>
      </c>
      <c r="DP1510" s="57">
        <v>16.660348229403116</v>
      </c>
      <c r="DQ1510" s="57">
        <v>17.426851550713756</v>
      </c>
      <c r="DR1510" s="57">
        <v>19.215115471795837</v>
      </c>
      <c r="DS1510" s="57">
        <v>16.80155151101194</v>
      </c>
      <c r="DT1510" s="57">
        <v>17.637953169562312</v>
      </c>
      <c r="DU1510" s="57">
        <v>17.010570838284941</v>
      </c>
      <c r="DV1510" s="60">
        <f t="shared" ref="DV1510:DV1513" si="1491">DV1492*100/DV1367</f>
        <v>18.195860619764609</v>
      </c>
      <c r="DW1510" s="61">
        <f t="shared" si="1478"/>
        <v>17.951364766919841</v>
      </c>
      <c r="DX1510" s="62">
        <f t="shared" si="1478"/>
        <v>18.056252994356697</v>
      </c>
      <c r="DZ1510" s="57">
        <f t="shared" si="1479"/>
        <v>19.459582056716606</v>
      </c>
      <c r="EC1510" s="57">
        <f t="shared" si="1480"/>
        <v>19.700562076168875</v>
      </c>
      <c r="EF1510" s="57">
        <f t="shared" si="1481"/>
        <v>20.055378565411754</v>
      </c>
      <c r="EI1510" s="57">
        <f t="shared" si="1482"/>
        <v>20.626882867207989</v>
      </c>
      <c r="EL1510" s="57">
        <f t="shared" si="1483"/>
        <v>21.008595991799659</v>
      </c>
      <c r="EO1510" s="57">
        <f t="shared" si="1484"/>
        <v>21.568361440677496</v>
      </c>
    </row>
    <row r="1511" spans="1:145" ht="15.5" x14ac:dyDescent="0.35">
      <c r="A1511" s="56" t="s">
        <v>484</v>
      </c>
      <c r="B1511" s="57" t="e">
        <f t="shared" si="1488"/>
        <v>#VALUE!</v>
      </c>
      <c r="C1511" s="57" t="e">
        <f t="shared" si="1488"/>
        <v>#VALUE!</v>
      </c>
      <c r="D1511" s="57" t="e">
        <f t="shared" si="1488"/>
        <v>#VALUE!</v>
      </c>
      <c r="E1511" s="57">
        <f t="shared" si="1488"/>
        <v>33.43141532587947</v>
      </c>
      <c r="F1511" s="57">
        <f t="shared" si="1488"/>
        <v>31.573062164603115</v>
      </c>
      <c r="G1511" s="57">
        <f t="shared" si="1488"/>
        <v>38.631330016710685</v>
      </c>
      <c r="H1511" s="57" t="e">
        <f t="shared" si="1488"/>
        <v>#VALUE!</v>
      </c>
      <c r="I1511" s="57" t="e">
        <f t="shared" si="1488"/>
        <v>#VALUE!</v>
      </c>
      <c r="J1511" s="57" t="e">
        <f t="shared" si="1488"/>
        <v>#VALUE!</v>
      </c>
      <c r="K1511" s="57" t="e">
        <f t="shared" si="1488"/>
        <v>#VALUE!</v>
      </c>
      <c r="L1511" s="57" t="e">
        <f t="shared" si="1488"/>
        <v>#VALUE!</v>
      </c>
      <c r="M1511" s="57" t="e">
        <f t="shared" si="1488"/>
        <v>#VALUE!</v>
      </c>
      <c r="N1511" s="57" t="e">
        <f t="shared" si="1488"/>
        <v>#VALUE!</v>
      </c>
      <c r="O1511" s="57" t="e">
        <f t="shared" si="1488"/>
        <v>#VALUE!</v>
      </c>
      <c r="P1511" s="57" t="e">
        <f t="shared" si="1488"/>
        <v>#VALUE!</v>
      </c>
      <c r="Q1511" s="57" t="e">
        <f t="shared" si="1488"/>
        <v>#VALUE!</v>
      </c>
      <c r="R1511" s="57" t="e">
        <f t="shared" si="1488"/>
        <v>#VALUE!</v>
      </c>
      <c r="S1511" s="57" t="e">
        <f t="shared" si="1488"/>
        <v>#VALUE!</v>
      </c>
      <c r="T1511" s="57" t="e">
        <f t="shared" si="1488"/>
        <v>#VALUE!</v>
      </c>
      <c r="U1511" s="57" t="e">
        <f t="shared" si="1488"/>
        <v>#VALUE!</v>
      </c>
      <c r="V1511" s="57" t="e">
        <f t="shared" si="1488"/>
        <v>#VALUE!</v>
      </c>
      <c r="W1511" s="57" t="e">
        <f t="shared" si="1488"/>
        <v>#VALUE!</v>
      </c>
      <c r="X1511" s="58" t="e">
        <f t="shared" si="1488"/>
        <v>#VALUE!</v>
      </c>
      <c r="Y1511" s="58" t="e">
        <f t="shared" si="1488"/>
        <v>#VALUE!</v>
      </c>
      <c r="Z1511" s="57" t="e">
        <f t="shared" si="1488"/>
        <v>#VALUE!</v>
      </c>
      <c r="AA1511" s="57" t="e">
        <f t="shared" si="1488"/>
        <v>#VALUE!</v>
      </c>
      <c r="AB1511" s="57">
        <v>20.571561278654396</v>
      </c>
      <c r="AC1511" s="57">
        <v>19.723715824745799</v>
      </c>
      <c r="AD1511" s="57">
        <v>20.039755776543732</v>
      </c>
      <c r="AE1511" s="57" t="e">
        <f t="shared" si="1473"/>
        <v>#VALUE!</v>
      </c>
      <c r="AF1511" s="57">
        <v>20.385450391476699</v>
      </c>
      <c r="AG1511" s="57">
        <v>22.028769078384396</v>
      </c>
      <c r="AH1511" s="57">
        <v>21.614250941144824</v>
      </c>
      <c r="AI1511" s="57">
        <v>22.381985699843771</v>
      </c>
      <c r="AJ1511" s="58" t="e">
        <f t="shared" si="1474"/>
        <v>#VALUE!</v>
      </c>
      <c r="AK1511" s="58">
        <v>38.973160850580996</v>
      </c>
      <c r="AL1511" s="58">
        <v>37.048502071848198</v>
      </c>
      <c r="AM1511" s="58">
        <v>37.673172013371875</v>
      </c>
      <c r="AN1511" s="58">
        <v>37.358354348909103</v>
      </c>
      <c r="AO1511" s="58" t="e">
        <f t="shared" si="1475"/>
        <v>#VALUE!</v>
      </c>
      <c r="AP1511" s="58">
        <v>37.572606061705699</v>
      </c>
      <c r="AQ1511" s="58">
        <v>39.631630864015754</v>
      </c>
      <c r="AR1511" s="58">
        <v>37.64543276196153</v>
      </c>
      <c r="AS1511" s="58" t="e">
        <f t="shared" si="1476"/>
        <v>#VALUE!</v>
      </c>
      <c r="AT1511" s="58">
        <v>34.522512017265001</v>
      </c>
      <c r="AU1511" s="58">
        <v>44.000848014471757</v>
      </c>
      <c r="AV1511" s="58">
        <v>42.010659506889816</v>
      </c>
      <c r="AW1511" s="58">
        <v>42.010659506889816</v>
      </c>
      <c r="AX1511" s="58" t="e">
        <f t="shared" si="1477"/>
        <v>#VALUE!</v>
      </c>
      <c r="AY1511" s="58"/>
      <c r="AZ1511" s="58">
        <v>38.154505586838638</v>
      </c>
      <c r="BA1511" s="58">
        <v>39.802926326374319</v>
      </c>
      <c r="BB1511" s="58">
        <v>44.459183850523893</v>
      </c>
      <c r="BC1511" s="58">
        <v>49.80143337165719</v>
      </c>
      <c r="BD1511" s="58">
        <v>40.145983558731551</v>
      </c>
      <c r="BE1511" s="58">
        <v>47.504806594424672</v>
      </c>
      <c r="BF1511" s="58" t="e">
        <f>BF1493*100/BF1368</f>
        <v>#VALUE!</v>
      </c>
      <c r="BG1511" s="58">
        <v>34.458589875779616</v>
      </c>
      <c r="BH1511" s="58">
        <v>36.947769321468904</v>
      </c>
      <c r="BI1511" s="58">
        <v>39.468135897193605</v>
      </c>
      <c r="BJ1511" s="58">
        <v>42.01300127665548</v>
      </c>
      <c r="BK1511" s="58">
        <v>38.45172201121656</v>
      </c>
      <c r="BL1511" s="58">
        <v>41.332607779753758</v>
      </c>
      <c r="BM1511" s="58">
        <v>36.717810373969741</v>
      </c>
      <c r="BN1511" s="58">
        <v>39.336170559247677</v>
      </c>
      <c r="BO1511" s="58" t="e">
        <f>BO1493*100/BO1368</f>
        <v>#VALUE!</v>
      </c>
      <c r="BP1511" s="58">
        <v>29.438592948403699</v>
      </c>
      <c r="BQ1511" s="58">
        <v>34.458589875779616</v>
      </c>
      <c r="BR1511" s="58">
        <v>54.831316968718468</v>
      </c>
      <c r="BS1511" s="58">
        <v>54.831316968718468</v>
      </c>
      <c r="BT1511" s="58">
        <v>45.265820688751504</v>
      </c>
      <c r="BU1511" s="58">
        <v>48.720173112421733</v>
      </c>
      <c r="BV1511" s="58">
        <v>61.608832414478798</v>
      </c>
      <c r="BW1511" s="58">
        <v>39.902337340123204</v>
      </c>
      <c r="BX1511" s="58">
        <v>43.453589019460459</v>
      </c>
      <c r="BY1511" s="58">
        <v>46.982045897183376</v>
      </c>
      <c r="BZ1511" s="57">
        <v>51.8359795490368</v>
      </c>
      <c r="CA1511" s="58" t="e">
        <f>CA1493*100/CA1368</f>
        <v>#VALUE!</v>
      </c>
      <c r="CB1511" s="58">
        <v>32.594628242549639</v>
      </c>
      <c r="CC1511" s="58">
        <v>32.804691017901156</v>
      </c>
      <c r="CD1511" s="58">
        <v>40.482028983873221</v>
      </c>
      <c r="CE1511" s="58">
        <v>42.545531621177645</v>
      </c>
      <c r="CF1511" s="58">
        <v>44.243154441063702</v>
      </c>
      <c r="CG1511" s="58">
        <v>58.004034560399568</v>
      </c>
      <c r="CH1511" s="58">
        <v>38.410912358432796</v>
      </c>
      <c r="CI1511" s="58">
        <v>42.82418888367409</v>
      </c>
      <c r="CJ1511" s="57">
        <v>39.699724779597943</v>
      </c>
      <c r="CK1511" s="57">
        <v>41.511644433415341</v>
      </c>
      <c r="CL1511" s="58" t="e">
        <f>CL1493*100/CL1368</f>
        <v>#VALUE!</v>
      </c>
      <c r="CM1511" s="58">
        <v>35.130168089966936</v>
      </c>
      <c r="CN1511" s="58">
        <v>33.813446213785383</v>
      </c>
      <c r="CO1511" s="58">
        <v>33.772251481957589</v>
      </c>
      <c r="CP1511" s="58">
        <v>30.623693447203426</v>
      </c>
      <c r="CQ1511" s="58">
        <v>33.909693766870213</v>
      </c>
      <c r="CR1511" s="58">
        <v>35.73278215852195</v>
      </c>
      <c r="CS1511" s="58">
        <v>29.793760001297311</v>
      </c>
      <c r="CT1511" s="58">
        <v>33.180052912815249</v>
      </c>
      <c r="CU1511" s="58">
        <v>35.959174118183626</v>
      </c>
      <c r="CV1511" s="58">
        <v>29.316443472136722</v>
      </c>
      <c r="CW1511" s="58">
        <v>32.052694661547683</v>
      </c>
      <c r="CX1511" s="58">
        <v>30.209759935057388</v>
      </c>
      <c r="CY1511" s="58">
        <v>31.744678095342397</v>
      </c>
      <c r="CZ1511" s="58">
        <v>31.002392932297063</v>
      </c>
      <c r="DA1511" s="58" t="e">
        <f t="shared" si="1489"/>
        <v>#VALUE!</v>
      </c>
      <c r="DB1511" s="57">
        <v>29.607435512175456</v>
      </c>
      <c r="DC1511" s="57">
        <v>31.405098758469006</v>
      </c>
      <c r="DD1511" s="57">
        <v>33.686472951475153</v>
      </c>
      <c r="DE1511" s="57">
        <v>30.147010722900294</v>
      </c>
      <c r="DF1511" s="57">
        <v>32.127179206063708</v>
      </c>
      <c r="DG1511" s="57">
        <v>34.540378261910739</v>
      </c>
      <c r="DH1511" s="57">
        <v>29.782305175776138</v>
      </c>
      <c r="DI1511" s="57">
        <v>31.775742070737024</v>
      </c>
      <c r="DJ1511" s="57">
        <v>34.15228659730117</v>
      </c>
      <c r="DK1511" s="57">
        <v>29.938597550475897</v>
      </c>
      <c r="DL1511" s="57">
        <v>31.79068655285754</v>
      </c>
      <c r="DM1511" s="57">
        <v>34.144425394983493</v>
      </c>
      <c r="DN1511" s="59" t="e">
        <f t="shared" si="1490"/>
        <v>#VALUE!</v>
      </c>
      <c r="DO1511" s="57">
        <v>34.144425394983493</v>
      </c>
      <c r="DP1511" s="57">
        <v>25.56066500618499</v>
      </c>
      <c r="DQ1511" s="57">
        <v>26.428776918662706</v>
      </c>
      <c r="DR1511" s="57">
        <v>27.956911859492468</v>
      </c>
      <c r="DS1511" s="57">
        <v>31.012963842370944</v>
      </c>
      <c r="DT1511" s="57">
        <v>32.501689689134942</v>
      </c>
      <c r="DU1511" s="57">
        <v>32.279829418990538</v>
      </c>
      <c r="DV1511" s="60" t="e">
        <f t="shared" si="1491"/>
        <v>#VALUE!</v>
      </c>
      <c r="DW1511" s="61" t="e">
        <f t="shared" si="1478"/>
        <v>#VALUE!</v>
      </c>
      <c r="DX1511" s="62" t="e">
        <f t="shared" si="1478"/>
        <v>#VALUE!</v>
      </c>
      <c r="DZ1511" s="57" t="e">
        <f t="shared" si="1479"/>
        <v>#VALUE!</v>
      </c>
      <c r="EC1511" s="57" t="e">
        <f t="shared" si="1480"/>
        <v>#VALUE!</v>
      </c>
      <c r="EF1511" s="57" t="e">
        <f t="shared" si="1481"/>
        <v>#VALUE!</v>
      </c>
      <c r="EI1511" s="57" t="e">
        <f t="shared" si="1482"/>
        <v>#VALUE!</v>
      </c>
      <c r="EL1511" s="57" t="e">
        <f t="shared" si="1483"/>
        <v>#VALUE!</v>
      </c>
      <c r="EO1511" s="57" t="e">
        <f t="shared" si="1484"/>
        <v>#VALUE!</v>
      </c>
    </row>
    <row r="1512" spans="1:145" ht="15.5" x14ac:dyDescent="0.35">
      <c r="A1512" s="56" t="s">
        <v>485</v>
      </c>
      <c r="B1512" s="57">
        <f t="shared" si="1488"/>
        <v>21.734962856458186</v>
      </c>
      <c r="C1512" s="57">
        <f t="shared" si="1488"/>
        <v>28.212659715082982</v>
      </c>
      <c r="D1512" s="57">
        <f t="shared" si="1488"/>
        <v>35.211748633879772</v>
      </c>
      <c r="E1512" s="57">
        <f t="shared" si="1488"/>
        <v>28.285751874753323</v>
      </c>
      <c r="F1512" s="57">
        <f t="shared" si="1488"/>
        <v>30.184511434511428</v>
      </c>
      <c r="G1512" s="57">
        <f t="shared" si="1488"/>
        <v>27.840072488390536</v>
      </c>
      <c r="H1512" s="57">
        <f t="shared" si="1488"/>
        <v>28.11349361056963</v>
      </c>
      <c r="I1512" s="57">
        <f t="shared" si="1488"/>
        <v>25.705277132426154</v>
      </c>
      <c r="J1512" s="57">
        <f t="shared" si="1488"/>
        <v>26.9167661097852</v>
      </c>
      <c r="K1512" s="57">
        <f t="shared" si="1488"/>
        <v>24.280713736873555</v>
      </c>
      <c r="L1512" s="57">
        <f t="shared" si="1488"/>
        <v>14.06196213425129</v>
      </c>
      <c r="M1512" s="57">
        <f t="shared" si="1488"/>
        <v>12.143341707579397</v>
      </c>
      <c r="N1512" s="57">
        <f t="shared" si="1488"/>
        <v>14.752100495681827</v>
      </c>
      <c r="O1512" s="57">
        <f t="shared" si="1488"/>
        <v>7.5023477280182771</v>
      </c>
      <c r="P1512" s="57">
        <f t="shared" si="1488"/>
        <v>5.0117816091954017</v>
      </c>
      <c r="Q1512" s="57">
        <f t="shared" si="1488"/>
        <v>6.2842294719674205</v>
      </c>
      <c r="R1512" s="57">
        <f t="shared" si="1488"/>
        <v>5.8309865119529087</v>
      </c>
      <c r="S1512" s="57">
        <f t="shared" si="1488"/>
        <v>3.9932775281988304</v>
      </c>
      <c r="T1512" s="57">
        <f t="shared" si="1488"/>
        <v>2.597595074135453</v>
      </c>
      <c r="U1512" s="57">
        <f t="shared" si="1488"/>
        <v>1.9305234036687218</v>
      </c>
      <c r="V1512" s="57">
        <f t="shared" si="1488"/>
        <v>2.2733878768529947</v>
      </c>
      <c r="W1512" s="57">
        <f t="shared" si="1488"/>
        <v>1.8469700714898172</v>
      </c>
      <c r="X1512" s="58">
        <f t="shared" si="1488"/>
        <v>2.9631500130141983</v>
      </c>
      <c r="Y1512" s="58">
        <f t="shared" si="1488"/>
        <v>3.6170367078085217</v>
      </c>
      <c r="Z1512" s="57">
        <f t="shared" si="1488"/>
        <v>2.8017264829526134</v>
      </c>
      <c r="AA1512" s="57">
        <f t="shared" si="1488"/>
        <v>3.1244776521186584</v>
      </c>
      <c r="AB1512" s="57">
        <v>4.0213527125884463</v>
      </c>
      <c r="AC1512" s="57">
        <v>3.7975504131937399</v>
      </c>
      <c r="AD1512" s="57">
        <v>3.7436360919174536</v>
      </c>
      <c r="AE1512" s="57">
        <f t="shared" si="1473"/>
        <v>4.4752843582899606</v>
      </c>
      <c r="AF1512" s="57">
        <v>4.1840321985407769</v>
      </c>
      <c r="AG1512" s="57">
        <v>4.3295947202957121</v>
      </c>
      <c r="AH1512" s="57">
        <v>4.2270881804444178</v>
      </c>
      <c r="AI1512" s="57">
        <v>4.5114825445086897</v>
      </c>
      <c r="AJ1512" s="58">
        <f t="shared" si="1474"/>
        <v>4.8126504540713491</v>
      </c>
      <c r="AK1512" s="58">
        <v>7.5197645435378293</v>
      </c>
      <c r="AL1512" s="58">
        <v>7.8198950785674999</v>
      </c>
      <c r="AM1512" s="58">
        <v>6.65585486428433</v>
      </c>
      <c r="AN1512" s="58">
        <v>6.6794715968966223</v>
      </c>
      <c r="AO1512" s="58">
        <f t="shared" si="1475"/>
        <v>6.5336047759837816</v>
      </c>
      <c r="AP1512" s="58">
        <v>10.74585153995613</v>
      </c>
      <c r="AQ1512" s="58">
        <v>11.950069784986299</v>
      </c>
      <c r="AR1512" s="58">
        <v>9.0803351570218478</v>
      </c>
      <c r="AS1512" s="58">
        <f t="shared" si="1476"/>
        <v>12.304937241593818</v>
      </c>
      <c r="AT1512" s="58">
        <v>8.9010915168281652</v>
      </c>
      <c r="AU1512" s="58">
        <v>11.161340039876015</v>
      </c>
      <c r="AV1512" s="58">
        <v>13.372278955284786</v>
      </c>
      <c r="AW1512" s="58">
        <v>13.372278955284786</v>
      </c>
      <c r="AX1512" s="58">
        <f t="shared" si="1477"/>
        <v>11.872081962146334</v>
      </c>
      <c r="AY1512" s="58"/>
      <c r="AZ1512" s="58">
        <v>11.40427125979299</v>
      </c>
      <c r="BA1512" s="58">
        <v>12.638115595022786</v>
      </c>
      <c r="BB1512" s="58">
        <v>10.257127021125664</v>
      </c>
      <c r="BC1512" s="58">
        <v>11.932608368817204</v>
      </c>
      <c r="BD1512" s="58">
        <v>9.6245511102027663</v>
      </c>
      <c r="BE1512" s="58">
        <v>11.469402425443453</v>
      </c>
      <c r="BF1512" s="58">
        <f>BF1494*100/BF1369</f>
        <v>12.137675400187751</v>
      </c>
      <c r="BG1512" s="58">
        <v>10.800556035080071</v>
      </c>
      <c r="BH1512" s="58">
        <v>13.877063483100386</v>
      </c>
      <c r="BI1512" s="58">
        <v>13.468852070453528</v>
      </c>
      <c r="BJ1512" s="58">
        <v>14.710194698952904</v>
      </c>
      <c r="BK1512" s="58">
        <v>13.517384158554817</v>
      </c>
      <c r="BL1512" s="58">
        <v>18.9018832190228</v>
      </c>
      <c r="BM1512" s="58">
        <v>13.416763824135927</v>
      </c>
      <c r="BN1512" s="58">
        <v>18.52849328993376</v>
      </c>
      <c r="BO1512" s="58">
        <f>BO1494*100/BO1369</f>
        <v>15.308671494940606</v>
      </c>
      <c r="BP1512" s="58">
        <v>15.871296552395464</v>
      </c>
      <c r="BQ1512" s="58">
        <v>15.871296552395464</v>
      </c>
      <c r="BR1512" s="58">
        <v>24.77487948646613</v>
      </c>
      <c r="BS1512" s="58">
        <v>55.933122146755885</v>
      </c>
      <c r="BT1512" s="58">
        <v>23.720683293613455</v>
      </c>
      <c r="BU1512" s="58">
        <v>30.733598110135365</v>
      </c>
      <c r="BV1512" s="58">
        <v>53.670260132876621</v>
      </c>
      <c r="BW1512" s="58">
        <v>20.08439632050159</v>
      </c>
      <c r="BX1512" s="58">
        <v>21.576989957819546</v>
      </c>
      <c r="BY1512" s="58">
        <v>26.175166015554474</v>
      </c>
      <c r="BZ1512" s="57">
        <v>18.970958009964285</v>
      </c>
      <c r="CA1512" s="58">
        <f>CA1494*100/CA1369</f>
        <v>23.721165630512207</v>
      </c>
      <c r="CB1512" s="58">
        <v>19.394034747588758</v>
      </c>
      <c r="CC1512" s="58">
        <v>19.511218239182767</v>
      </c>
      <c r="CD1512" s="58">
        <v>25.814242565451174</v>
      </c>
      <c r="CE1512" s="58">
        <v>20.893319783611457</v>
      </c>
      <c r="CF1512" s="58">
        <v>21.128177442305098</v>
      </c>
      <c r="CG1512" s="58">
        <v>27.935094117332739</v>
      </c>
      <c r="CH1512" s="58">
        <v>20.980870617116029</v>
      </c>
      <c r="CI1512" s="58">
        <v>22.09872892485107</v>
      </c>
      <c r="CJ1512" s="57">
        <v>19.801667236413664</v>
      </c>
      <c r="CK1512" s="57">
        <v>21.98088641566947</v>
      </c>
      <c r="CL1512" s="58">
        <f>CL1494*100/CL1369</f>
        <v>18.850094144393385</v>
      </c>
      <c r="CM1512" s="58">
        <v>21.564925102961013</v>
      </c>
      <c r="CN1512" s="58">
        <v>21.064158651361296</v>
      </c>
      <c r="CO1512" s="58">
        <v>21.064158651361296</v>
      </c>
      <c r="CP1512" s="58">
        <v>15.756845444811525</v>
      </c>
      <c r="CQ1512" s="58">
        <v>20.010175626300516</v>
      </c>
      <c r="CR1512" s="58">
        <v>28.223347028066467</v>
      </c>
      <c r="CS1512" s="58">
        <v>13.823274136637465</v>
      </c>
      <c r="CT1512" s="58">
        <v>13.789020451461212</v>
      </c>
      <c r="CU1512" s="58">
        <v>18.438632960057312</v>
      </c>
      <c r="CV1512" s="58">
        <v>16.156520704047974</v>
      </c>
      <c r="CW1512" s="58">
        <v>16.717196586990344</v>
      </c>
      <c r="CX1512" s="58">
        <v>17.263681090117171</v>
      </c>
      <c r="CY1512" s="58">
        <v>16.792288373426945</v>
      </c>
      <c r="CZ1512" s="58">
        <v>18.402482997181874</v>
      </c>
      <c r="DA1512" s="58">
        <f t="shared" si="1489"/>
        <v>9.048660719447831</v>
      </c>
      <c r="DB1512" s="57">
        <v>15.753696662915951</v>
      </c>
      <c r="DC1512" s="57">
        <v>17.452940686876246</v>
      </c>
      <c r="DD1512" s="57">
        <v>20.293938187066757</v>
      </c>
      <c r="DE1512" s="57">
        <v>17.850440909186275</v>
      </c>
      <c r="DF1512" s="57">
        <v>19.592846870472258</v>
      </c>
      <c r="DG1512" s="57">
        <v>23.265590382523932</v>
      </c>
      <c r="DH1512" s="57">
        <v>14.302239205223245</v>
      </c>
      <c r="DI1512" s="57">
        <v>14.81367551229479</v>
      </c>
      <c r="DJ1512" s="57">
        <v>15.163242519980422</v>
      </c>
      <c r="DK1512" s="57">
        <v>14.725208411558629</v>
      </c>
      <c r="DL1512" s="57">
        <v>15.112920313600803</v>
      </c>
      <c r="DM1512" s="57">
        <v>15.163422193702461</v>
      </c>
      <c r="DN1512" s="59">
        <f t="shared" si="1490"/>
        <v>14.077841871868864</v>
      </c>
      <c r="DO1512" s="57">
        <v>15.163422193702461</v>
      </c>
      <c r="DP1512" s="57">
        <v>15.07800736234338</v>
      </c>
      <c r="DQ1512" s="57">
        <v>16.76439213713665</v>
      </c>
      <c r="DR1512" s="57">
        <v>19.864242392247029</v>
      </c>
      <c r="DS1512" s="57">
        <v>13.072482043334119</v>
      </c>
      <c r="DT1512" s="57">
        <v>13.846514885558589</v>
      </c>
      <c r="DU1512" s="57">
        <v>14.009530050243143</v>
      </c>
      <c r="DV1512" s="60">
        <f t="shared" si="1491"/>
        <v>14.230920031770097</v>
      </c>
      <c r="DW1512" s="61">
        <f t="shared" si="1478"/>
        <v>14.601429066713175</v>
      </c>
      <c r="DX1512" s="62">
        <f t="shared" si="1478"/>
        <v>15.598458851335842</v>
      </c>
      <c r="DZ1512" s="57">
        <f t="shared" si="1479"/>
        <v>15.106935008613402</v>
      </c>
      <c r="EC1512" s="57">
        <f t="shared" si="1480"/>
        <v>15.972486759593325</v>
      </c>
      <c r="EF1512" s="57">
        <f t="shared" si="1481"/>
        <v>17.073395281398525</v>
      </c>
      <c r="EI1512" s="57">
        <f t="shared" si="1482"/>
        <v>17.544867777283617</v>
      </c>
      <c r="EL1512" s="57">
        <f t="shared" si="1483"/>
        <v>17.897919545444982</v>
      </c>
      <c r="EO1512" s="57">
        <f t="shared" si="1484"/>
        <v>18.061059898388248</v>
      </c>
    </row>
    <row r="1513" spans="1:145" ht="15.5" x14ac:dyDescent="0.35">
      <c r="A1513" s="56" t="s">
        <v>486</v>
      </c>
      <c r="B1513" s="57">
        <f t="shared" si="1488"/>
        <v>48.128001359908211</v>
      </c>
      <c r="C1513" s="57">
        <f t="shared" si="1488"/>
        <v>72.327831145988355</v>
      </c>
      <c r="D1513" s="57">
        <f t="shared" si="1488"/>
        <v>80.927298340172726</v>
      </c>
      <c r="E1513" s="57">
        <f t="shared" si="1488"/>
        <v>56.105288959420733</v>
      </c>
      <c r="F1513" s="57">
        <f t="shared" si="1488"/>
        <v>56.12766028700122</v>
      </c>
      <c r="G1513" s="57">
        <f t="shared" si="1488"/>
        <v>88.107923278180763</v>
      </c>
      <c r="H1513" s="57">
        <f t="shared" si="1488"/>
        <v>115.66206364182175</v>
      </c>
      <c r="I1513" s="57">
        <f t="shared" si="1488"/>
        <v>115.65438834696315</v>
      </c>
      <c r="J1513" s="57">
        <f t="shared" si="1488"/>
        <v>88.345898202257231</v>
      </c>
      <c r="K1513" s="57">
        <f t="shared" si="1488"/>
        <v>70.14138428988818</v>
      </c>
      <c r="L1513" s="57">
        <f t="shared" si="1488"/>
        <v>90.223386046783787</v>
      </c>
      <c r="M1513" s="57" t="e">
        <f t="shared" si="1488"/>
        <v>#VALUE!</v>
      </c>
      <c r="N1513" s="57" t="e">
        <f t="shared" si="1488"/>
        <v>#VALUE!</v>
      </c>
      <c r="O1513" s="57" t="e">
        <f t="shared" si="1488"/>
        <v>#VALUE!</v>
      </c>
      <c r="P1513" s="57" t="e">
        <f t="shared" si="1488"/>
        <v>#VALUE!</v>
      </c>
      <c r="Q1513" s="57" t="e">
        <f t="shared" si="1488"/>
        <v>#VALUE!</v>
      </c>
      <c r="R1513" s="57">
        <f t="shared" si="1488"/>
        <v>59.877377696374666</v>
      </c>
      <c r="S1513" s="57">
        <f t="shared" si="1488"/>
        <v>37.752011232879127</v>
      </c>
      <c r="T1513" s="57">
        <f t="shared" si="1488"/>
        <v>34.27890921643079</v>
      </c>
      <c r="U1513" s="57">
        <f t="shared" si="1488"/>
        <v>21.012324741745733</v>
      </c>
      <c r="V1513" s="57">
        <f t="shared" si="1488"/>
        <v>20.438521008851801</v>
      </c>
      <c r="W1513" s="57">
        <f t="shared" si="1488"/>
        <v>18.730009998803389</v>
      </c>
      <c r="X1513" s="58">
        <f t="shared" si="1488"/>
        <v>38.134599199432834</v>
      </c>
      <c r="Y1513" s="58">
        <f t="shared" si="1488"/>
        <v>21.567388796985245</v>
      </c>
      <c r="Z1513" s="57">
        <f t="shared" si="1488"/>
        <v>18.794375776364866</v>
      </c>
      <c r="AA1513" s="57">
        <f t="shared" si="1488"/>
        <v>20.757297583396884</v>
      </c>
      <c r="AB1513" s="57">
        <v>20.316833255941475</v>
      </c>
      <c r="AC1513" s="57">
        <v>20.259402459352806</v>
      </c>
      <c r="AD1513" s="57">
        <v>23.097239199291611</v>
      </c>
      <c r="AE1513" s="57">
        <f t="shared" si="1473"/>
        <v>28.201755326431005</v>
      </c>
      <c r="AF1513" s="57">
        <v>18.315619908155615</v>
      </c>
      <c r="AG1513" s="57">
        <v>17.005902296129992</v>
      </c>
      <c r="AH1513" s="57">
        <v>23.027347564792564</v>
      </c>
      <c r="AI1513" s="57">
        <v>24.158952706322875</v>
      </c>
      <c r="AJ1513" s="58">
        <f t="shared" si="1474"/>
        <v>30.235925516900462</v>
      </c>
      <c r="AK1513" s="58">
        <v>27.039109784781072</v>
      </c>
      <c r="AL1513" s="58">
        <v>25.826553581386744</v>
      </c>
      <c r="AM1513" s="58">
        <v>30.845699025077</v>
      </c>
      <c r="AN1513" s="58">
        <v>31.006805639509601</v>
      </c>
      <c r="AO1513" s="58">
        <f t="shared" si="1475"/>
        <v>54.004245973645681</v>
      </c>
      <c r="AP1513" s="58">
        <v>29.721776010280173</v>
      </c>
      <c r="AQ1513" s="58">
        <v>31.995659335900097</v>
      </c>
      <c r="AR1513" s="58">
        <v>55.250345285324997</v>
      </c>
      <c r="AS1513" s="58">
        <f t="shared" si="1476"/>
        <v>63.365877155140524</v>
      </c>
      <c r="AT1513" s="58">
        <v>37.618543613153179</v>
      </c>
      <c r="AU1513" s="58">
        <v>37.933838689138412</v>
      </c>
      <c r="AV1513" s="58">
        <v>42.760852038259678</v>
      </c>
      <c r="AW1513" s="58">
        <v>50.892820416914176</v>
      </c>
      <c r="AX1513" s="58">
        <f t="shared" si="1477"/>
        <v>60.483870967741936</v>
      </c>
      <c r="AY1513" s="58"/>
      <c r="AZ1513" s="58">
        <v>40.513652198550631</v>
      </c>
      <c r="BA1513" s="58">
        <v>44.694243169944805</v>
      </c>
      <c r="BB1513" s="58">
        <v>39.038591700856031</v>
      </c>
      <c r="BC1513" s="58">
        <v>43.141769787569885</v>
      </c>
      <c r="BD1513" s="58">
        <v>32.883156925579314</v>
      </c>
      <c r="BE1513" s="58">
        <v>35.383428436150112</v>
      </c>
      <c r="BF1513" s="58">
        <f>BF1495*100/BF1370</f>
        <v>43.254237288135592</v>
      </c>
      <c r="BG1513" s="58">
        <v>31.454340068032465</v>
      </c>
      <c r="BH1513" s="58">
        <v>37.024780228001994</v>
      </c>
      <c r="BI1513" s="58">
        <v>31.132560633998089</v>
      </c>
      <c r="BJ1513" s="58">
        <v>32.482452691851243</v>
      </c>
      <c r="BK1513" s="58">
        <v>31.525096071173831</v>
      </c>
      <c r="BL1513" s="58">
        <v>36.213942333299173</v>
      </c>
      <c r="BM1513" s="58">
        <v>30.501127869883003</v>
      </c>
      <c r="BN1513" s="58">
        <v>36.55426217480867</v>
      </c>
      <c r="BO1513" s="58">
        <f>BO1495*100/BO1370</f>
        <v>44.663540826595245</v>
      </c>
      <c r="BP1513" s="58">
        <v>41.307457567229562</v>
      </c>
      <c r="BQ1513" s="58">
        <v>41.307457567229562</v>
      </c>
      <c r="BR1513" s="58">
        <v>57.715612921531772</v>
      </c>
      <c r="BS1513" s="58">
        <v>94.036339525959036</v>
      </c>
      <c r="BT1513" s="58">
        <v>57.162835992537651</v>
      </c>
      <c r="BU1513" s="58">
        <v>62.47717769002697</v>
      </c>
      <c r="BV1513" s="58">
        <v>74.597676254064751</v>
      </c>
      <c r="BW1513" s="58">
        <v>49.394465790168084</v>
      </c>
      <c r="BX1513" s="58">
        <v>55.431663453840592</v>
      </c>
      <c r="BY1513" s="58">
        <v>58.808323864019989</v>
      </c>
      <c r="BZ1513" s="57">
        <v>46.401828704322902</v>
      </c>
      <c r="CA1513" s="58">
        <f>CA1495*100/CA1370</f>
        <v>46.336153007063537</v>
      </c>
      <c r="CB1513" s="58">
        <v>41.776329464549733</v>
      </c>
      <c r="CC1513" s="58">
        <v>41.973455123822355</v>
      </c>
      <c r="CD1513" s="58">
        <v>48.785744374410562</v>
      </c>
      <c r="CE1513" s="58">
        <v>48.745175002449592</v>
      </c>
      <c r="CF1513" s="58">
        <v>50.699485403766715</v>
      </c>
      <c r="CG1513" s="58">
        <v>52.902036373183854</v>
      </c>
      <c r="CH1513" s="58">
        <v>47.254556270497133</v>
      </c>
      <c r="CI1513" s="58">
        <v>50.292372484787599</v>
      </c>
      <c r="CJ1513" s="57">
        <v>49.322675580867546</v>
      </c>
      <c r="CK1513" s="57">
        <v>52.464402661386082</v>
      </c>
      <c r="CL1513" s="58">
        <f>CL1495*100/CL1370</f>
        <v>44.226521433926742</v>
      </c>
      <c r="CM1513" s="58">
        <v>49.183434756631286</v>
      </c>
      <c r="CN1513" s="58">
        <v>37.963184922746862</v>
      </c>
      <c r="CO1513" s="58">
        <v>37.943696542854639</v>
      </c>
      <c r="CP1513" s="58">
        <v>35.80886618127051</v>
      </c>
      <c r="CQ1513" s="58">
        <v>37.949608392767637</v>
      </c>
      <c r="CR1513" s="58">
        <v>46.590308347413789</v>
      </c>
      <c r="CS1513" s="58">
        <v>32.646851231994496</v>
      </c>
      <c r="CT1513" s="58">
        <v>34.577721232453094</v>
      </c>
      <c r="CU1513" s="58">
        <v>40.32178654691063</v>
      </c>
      <c r="CV1513" s="58">
        <v>40.488253037679193</v>
      </c>
      <c r="CW1513" s="58">
        <v>41.223491528598856</v>
      </c>
      <c r="CX1513" s="58">
        <v>38.988859390639874</v>
      </c>
      <c r="CY1513" s="58">
        <v>38.967294410789854</v>
      </c>
      <c r="CZ1513" s="58">
        <v>46.401031046512593</v>
      </c>
      <c r="DA1513" s="58">
        <f t="shared" si="1489"/>
        <v>36.743641601341572</v>
      </c>
      <c r="DB1513" s="57">
        <v>28.976035016467957</v>
      </c>
      <c r="DC1513" s="57">
        <v>29.39294379902632</v>
      </c>
      <c r="DD1513" s="57">
        <v>30.309688063056203</v>
      </c>
      <c r="DE1513" s="57">
        <v>30.188523402324481</v>
      </c>
      <c r="DF1513" s="57">
        <v>30.564807767039522</v>
      </c>
      <c r="DG1513" s="57">
        <v>31.315515782745649</v>
      </c>
      <c r="DH1513" s="57">
        <v>32.318990121449851</v>
      </c>
      <c r="DI1513" s="57">
        <v>33.423380372699604</v>
      </c>
      <c r="DJ1513" s="57">
        <v>34.580512250935953</v>
      </c>
      <c r="DK1513" s="57">
        <v>33.996355876610558</v>
      </c>
      <c r="DL1513" s="57">
        <v>35.158008704624692</v>
      </c>
      <c r="DM1513" s="57">
        <v>36.375133866950435</v>
      </c>
      <c r="DN1513" s="59">
        <f t="shared" si="1490"/>
        <v>39.947056319768741</v>
      </c>
      <c r="DO1513" s="57">
        <v>36.375133866950435</v>
      </c>
      <c r="DP1513" s="57">
        <v>35.177912112128645</v>
      </c>
      <c r="DQ1513" s="57">
        <v>36.584393668429875</v>
      </c>
      <c r="DR1513" s="57">
        <v>39.280629112632589</v>
      </c>
      <c r="DS1513" s="57">
        <v>36.497346656559081</v>
      </c>
      <c r="DT1513" s="57">
        <v>38.132387869226648</v>
      </c>
      <c r="DU1513" s="57">
        <v>38.35332198870001</v>
      </c>
      <c r="DV1513" s="60">
        <f t="shared" si="1491"/>
        <v>37.758937100298567</v>
      </c>
      <c r="DW1513" s="61">
        <f t="shared" si="1478"/>
        <v>38.99268439307216</v>
      </c>
      <c r="DX1513" s="62">
        <f t="shared" si="1478"/>
        <v>40.519635020033938</v>
      </c>
      <c r="DZ1513" s="57">
        <f t="shared" si="1479"/>
        <v>41.646275467864285</v>
      </c>
      <c r="EC1513" s="57">
        <f t="shared" si="1480"/>
        <v>42.589982057505679</v>
      </c>
      <c r="EF1513" s="57">
        <f t="shared" si="1481"/>
        <v>42.451285236041592</v>
      </c>
      <c r="EI1513" s="57">
        <f t="shared" si="1482"/>
        <v>42.203154722809181</v>
      </c>
      <c r="EL1513" s="57">
        <f t="shared" si="1483"/>
        <v>40.449460881521503</v>
      </c>
      <c r="EO1513" s="57">
        <f t="shared" si="1484"/>
        <v>39.590445244828715</v>
      </c>
    </row>
    <row r="1514" spans="1:145" ht="15.5" x14ac:dyDescent="0.35">
      <c r="A1514" s="27"/>
      <c r="B1514" s="57"/>
      <c r="C1514" s="57"/>
      <c r="D1514" s="57"/>
      <c r="E1514" s="57"/>
      <c r="F1514" s="57"/>
      <c r="G1514" s="57"/>
      <c r="H1514" s="57"/>
      <c r="I1514" s="57"/>
      <c r="J1514" s="57"/>
      <c r="K1514" s="57"/>
      <c r="L1514" s="57"/>
      <c r="M1514" s="57"/>
      <c r="N1514" s="57"/>
      <c r="O1514" s="57"/>
      <c r="P1514" s="57"/>
      <c r="Q1514" s="57"/>
      <c r="R1514" s="57"/>
      <c r="S1514" s="57"/>
      <c r="T1514" s="57"/>
      <c r="U1514" s="57"/>
      <c r="V1514" s="57"/>
      <c r="W1514" s="57"/>
      <c r="X1514" s="58"/>
      <c r="Y1514" s="58"/>
      <c r="Z1514" s="57"/>
      <c r="AA1514" s="57"/>
      <c r="AB1514" s="57"/>
      <c r="AC1514" s="57"/>
      <c r="AD1514" s="57"/>
      <c r="AE1514" s="57"/>
      <c r="AF1514" s="57"/>
      <c r="AG1514" s="57"/>
      <c r="AH1514" s="57"/>
      <c r="AI1514" s="57"/>
      <c r="AJ1514" s="58"/>
      <c r="AK1514" s="58"/>
      <c r="AL1514" s="58"/>
      <c r="AM1514" s="58"/>
      <c r="AN1514" s="58"/>
      <c r="AO1514" s="58"/>
      <c r="AP1514" s="58"/>
      <c r="AQ1514" s="58"/>
      <c r="AR1514" s="58"/>
      <c r="AS1514" s="58"/>
      <c r="AT1514" s="58"/>
      <c r="AU1514" s="58"/>
      <c r="AV1514" s="58"/>
      <c r="AW1514" s="58"/>
      <c r="AX1514" s="58"/>
      <c r="AY1514" s="58"/>
      <c r="AZ1514" s="58"/>
      <c r="BA1514" s="58"/>
      <c r="BB1514" s="58"/>
      <c r="BC1514" s="58"/>
      <c r="BD1514" s="58"/>
      <c r="BE1514" s="58"/>
      <c r="BF1514" s="58"/>
      <c r="BG1514" s="58"/>
      <c r="BH1514" s="58"/>
      <c r="BI1514" s="58"/>
      <c r="BJ1514" s="58"/>
      <c r="BK1514" s="58"/>
      <c r="BL1514" s="58"/>
      <c r="BM1514" s="58"/>
      <c r="BN1514" s="58"/>
      <c r="BO1514" s="58"/>
      <c r="BP1514" s="58"/>
      <c r="BQ1514" s="58"/>
      <c r="BR1514" s="58"/>
      <c r="BS1514" s="58"/>
      <c r="BT1514" s="58"/>
      <c r="BU1514" s="58"/>
      <c r="BV1514" s="58"/>
      <c r="BW1514" s="58"/>
      <c r="BX1514" s="58"/>
      <c r="BY1514" s="58"/>
      <c r="BZ1514" s="57"/>
      <c r="CA1514" s="58"/>
      <c r="CB1514" s="58"/>
      <c r="CC1514" s="58"/>
      <c r="CD1514" s="58"/>
      <c r="CE1514" s="58"/>
      <c r="CF1514" s="58"/>
      <c r="CG1514" s="58"/>
      <c r="CH1514" s="58"/>
      <c r="CI1514" s="58"/>
      <c r="CJ1514" s="57"/>
      <c r="CK1514" s="57"/>
      <c r="CL1514" s="58"/>
      <c r="CM1514" s="58"/>
      <c r="CN1514" s="58"/>
      <c r="CO1514" s="58"/>
      <c r="CP1514" s="58"/>
      <c r="CQ1514" s="58"/>
      <c r="CR1514" s="58"/>
      <c r="CS1514" s="58"/>
      <c r="CT1514" s="58"/>
      <c r="CU1514" s="58"/>
      <c r="CV1514" s="58"/>
      <c r="CW1514" s="58"/>
      <c r="CX1514" s="58"/>
      <c r="CY1514" s="58"/>
      <c r="CZ1514" s="58"/>
      <c r="DA1514" s="58"/>
      <c r="DB1514" s="57"/>
      <c r="DC1514" s="57"/>
      <c r="DD1514" s="57"/>
      <c r="DE1514" s="57"/>
      <c r="DF1514" s="57"/>
      <c r="DG1514" s="57"/>
      <c r="DH1514" s="57"/>
      <c r="DI1514" s="57"/>
      <c r="DJ1514" s="57"/>
      <c r="DK1514" s="57"/>
      <c r="DL1514" s="57"/>
      <c r="DM1514" s="57"/>
      <c r="DN1514" s="59"/>
      <c r="DO1514" s="57"/>
      <c r="DP1514" s="57"/>
      <c r="DQ1514" s="57"/>
      <c r="DR1514" s="57"/>
      <c r="DS1514" s="57"/>
      <c r="DT1514" s="57"/>
      <c r="DU1514" s="57"/>
      <c r="DV1514" s="60"/>
      <c r="DW1514" s="61"/>
      <c r="DX1514" s="62"/>
      <c r="DZ1514" s="57"/>
      <c r="EC1514" s="57"/>
      <c r="EF1514" s="57"/>
      <c r="EI1514" s="57"/>
      <c r="EL1514" s="57"/>
      <c r="EO1514" s="57"/>
    </row>
    <row r="1515" spans="1:145" ht="15.5" x14ac:dyDescent="0.35">
      <c r="A1515" s="27"/>
      <c r="B1515" s="57"/>
      <c r="C1515" s="57"/>
      <c r="D1515" s="57"/>
      <c r="E1515" s="205"/>
      <c r="F1515" s="205"/>
      <c r="G1515" s="205"/>
      <c r="I1515" s="205"/>
      <c r="L1515" s="57"/>
      <c r="N1515" s="57"/>
      <c r="O1515" s="57"/>
      <c r="P1515" s="57"/>
      <c r="Q1515" s="57"/>
      <c r="S1515" s="57"/>
      <c r="T1515" s="57"/>
      <c r="U1515" s="57"/>
      <c r="W1515" s="57"/>
      <c r="Y1515" s="205" t="s">
        <v>501</v>
      </c>
      <c r="Z1515" s="57"/>
      <c r="AA1515" s="57"/>
      <c r="AB1515" s="57"/>
      <c r="AC1515" s="57"/>
      <c r="AD1515" s="57"/>
      <c r="AE1515" s="57"/>
      <c r="AF1515" s="57"/>
      <c r="AG1515" s="57"/>
      <c r="AH1515" s="57"/>
      <c r="AI1515" s="57"/>
      <c r="AJ1515" s="58"/>
      <c r="AK1515" s="58"/>
      <c r="AL1515" s="58"/>
      <c r="AM1515" s="58"/>
      <c r="AN1515" s="58"/>
      <c r="AO1515" s="58"/>
      <c r="AP1515" s="58"/>
      <c r="AQ1515" s="58"/>
      <c r="AR1515" s="58"/>
      <c r="AS1515" s="58"/>
      <c r="AT1515" s="58"/>
      <c r="AU1515" s="58"/>
      <c r="AV1515" s="58"/>
      <c r="AW1515" s="58"/>
      <c r="AX1515" s="58"/>
      <c r="AY1515" s="58"/>
      <c r="AZ1515" s="58"/>
      <c r="BA1515" s="58"/>
      <c r="BB1515" s="58"/>
      <c r="BC1515" s="58"/>
      <c r="BD1515" s="58"/>
      <c r="BE1515" s="58"/>
      <c r="BF1515" s="58"/>
      <c r="BG1515" s="58"/>
      <c r="BH1515" s="58"/>
      <c r="BI1515" s="58"/>
      <c r="BJ1515" s="58"/>
      <c r="BK1515" s="58"/>
      <c r="BL1515" s="58"/>
      <c r="BM1515" s="58"/>
      <c r="BN1515" s="58"/>
      <c r="BO1515" s="58"/>
      <c r="BP1515" s="58"/>
      <c r="BQ1515" s="58"/>
      <c r="BR1515" s="58"/>
      <c r="BS1515" s="58"/>
      <c r="BT1515" s="58"/>
      <c r="BU1515" s="58"/>
      <c r="BV1515" s="58"/>
      <c r="BW1515" s="58"/>
      <c r="BX1515" s="58"/>
      <c r="BY1515" s="58"/>
      <c r="BZ1515" s="57"/>
      <c r="CA1515" s="58"/>
      <c r="CB1515" s="58"/>
      <c r="CC1515" s="58"/>
      <c r="CD1515" s="58"/>
      <c r="CE1515" s="58"/>
      <c r="CF1515" s="58"/>
      <c r="CG1515" s="58"/>
      <c r="CH1515" s="58"/>
      <c r="CI1515" s="58"/>
      <c r="CJ1515" s="57"/>
      <c r="CK1515" s="57"/>
      <c r="CL1515" s="58"/>
      <c r="CM1515" s="58"/>
      <c r="CN1515" s="58"/>
      <c r="CO1515" s="58"/>
      <c r="CP1515" s="58"/>
      <c r="CQ1515" s="58"/>
      <c r="CR1515" s="58"/>
      <c r="CS1515" s="58"/>
      <c r="CT1515" s="58"/>
      <c r="CU1515" s="58"/>
      <c r="CV1515" s="58"/>
      <c r="CW1515" s="58"/>
      <c r="CX1515" s="58"/>
      <c r="CY1515" s="58"/>
      <c r="CZ1515" s="58"/>
      <c r="DA1515" s="58"/>
      <c r="DB1515" s="57"/>
      <c r="DC1515" s="57"/>
      <c r="DD1515" s="57"/>
      <c r="DE1515" s="57"/>
      <c r="DF1515" s="57"/>
      <c r="DG1515" s="57"/>
      <c r="DH1515" s="57"/>
      <c r="DI1515" s="57"/>
      <c r="DJ1515" s="57"/>
      <c r="DK1515" s="57"/>
      <c r="DL1515" s="57"/>
      <c r="DM1515" s="57"/>
      <c r="DN1515" s="59"/>
      <c r="DO1515" s="57"/>
      <c r="DP1515" s="57"/>
      <c r="DQ1515" s="57"/>
      <c r="DR1515" s="57"/>
      <c r="DS1515" s="57"/>
      <c r="DT1515" s="57"/>
      <c r="DU1515" s="57"/>
      <c r="DV1515" s="60"/>
      <c r="DW1515" s="61"/>
      <c r="DX1515" s="62"/>
      <c r="DZ1515" s="57"/>
      <c r="EC1515" s="57"/>
      <c r="EF1515" s="57"/>
      <c r="EI1515" s="57"/>
      <c r="EL1515" s="57"/>
      <c r="EO1515" s="57"/>
    </row>
    <row r="1516" spans="1:145" ht="15.5" x14ac:dyDescent="0.35">
      <c r="A1516" s="27"/>
      <c r="B1516" s="57"/>
      <c r="C1516" s="57"/>
      <c r="D1516" s="57"/>
      <c r="E1516" s="57"/>
      <c r="F1516" s="57"/>
      <c r="G1516" s="57"/>
      <c r="H1516" s="57"/>
      <c r="I1516" s="57"/>
      <c r="J1516" s="57"/>
      <c r="K1516" s="57"/>
      <c r="L1516" s="57"/>
      <c r="M1516" s="57"/>
      <c r="N1516" s="57"/>
      <c r="O1516" s="57"/>
      <c r="P1516" s="57"/>
      <c r="Q1516" s="57"/>
      <c r="R1516" s="57"/>
      <c r="S1516" s="57"/>
      <c r="T1516" s="57"/>
      <c r="U1516" s="57"/>
      <c r="V1516" s="57"/>
      <c r="W1516" s="57"/>
      <c r="X1516" s="58"/>
      <c r="Y1516" s="58"/>
      <c r="Z1516" s="57"/>
      <c r="AA1516" s="57"/>
      <c r="AB1516" s="57"/>
      <c r="AC1516" s="57"/>
      <c r="AD1516" s="57"/>
      <c r="AE1516" s="57"/>
      <c r="AF1516" s="57"/>
      <c r="AG1516" s="57"/>
      <c r="AH1516" s="57"/>
      <c r="AI1516" s="57"/>
      <c r="AJ1516" s="58"/>
      <c r="AK1516" s="58"/>
      <c r="AL1516" s="58"/>
      <c r="AM1516" s="58"/>
      <c r="AN1516" s="58"/>
      <c r="AO1516" s="58"/>
      <c r="AP1516" s="58"/>
      <c r="AQ1516" s="58"/>
      <c r="AR1516" s="58"/>
      <c r="AS1516" s="58"/>
      <c r="AT1516" s="58"/>
      <c r="AU1516" s="58"/>
      <c r="AV1516" s="58"/>
      <c r="AW1516" s="58"/>
      <c r="AX1516" s="58"/>
      <c r="AY1516" s="58"/>
      <c r="AZ1516" s="58"/>
      <c r="BA1516" s="58"/>
      <c r="BB1516" s="58"/>
      <c r="BC1516" s="58"/>
      <c r="BD1516" s="58"/>
      <c r="BE1516" s="58"/>
      <c r="BF1516" s="58"/>
      <c r="BG1516" s="58"/>
      <c r="BH1516" s="58"/>
      <c r="BI1516" s="58"/>
      <c r="BJ1516" s="58"/>
      <c r="BK1516" s="58"/>
      <c r="BL1516" s="58"/>
      <c r="BM1516" s="58"/>
      <c r="BN1516" s="58"/>
      <c r="BO1516" s="58"/>
      <c r="BP1516" s="58"/>
      <c r="BQ1516" s="58"/>
      <c r="BR1516" s="58"/>
      <c r="BS1516" s="58"/>
      <c r="BT1516" s="58"/>
      <c r="BU1516" s="58"/>
      <c r="BV1516" s="58"/>
      <c r="BW1516" s="58"/>
      <c r="BX1516" s="58"/>
      <c r="BY1516" s="58"/>
      <c r="BZ1516" s="57"/>
      <c r="CA1516" s="58"/>
      <c r="CB1516" s="58"/>
      <c r="CC1516" s="58"/>
      <c r="CD1516" s="58"/>
      <c r="CE1516" s="58"/>
      <c r="CF1516" s="58"/>
      <c r="CG1516" s="58"/>
      <c r="CH1516" s="58"/>
      <c r="CI1516" s="58"/>
      <c r="CJ1516" s="57"/>
      <c r="CK1516" s="57"/>
      <c r="CL1516" s="58"/>
      <c r="CM1516" s="58"/>
      <c r="CN1516" s="58"/>
      <c r="CO1516" s="58"/>
      <c r="CP1516" s="58"/>
      <c r="CQ1516" s="58"/>
      <c r="CR1516" s="58"/>
      <c r="CS1516" s="58"/>
      <c r="CT1516" s="58"/>
      <c r="CU1516" s="58"/>
      <c r="CV1516" s="58"/>
      <c r="CW1516" s="58"/>
      <c r="CX1516" s="58"/>
      <c r="CY1516" s="58"/>
      <c r="CZ1516" s="58"/>
      <c r="DA1516" s="58"/>
      <c r="DB1516" s="57"/>
      <c r="DC1516" s="57"/>
      <c r="DD1516" s="57"/>
      <c r="DE1516" s="57"/>
      <c r="DF1516" s="57"/>
      <c r="DG1516" s="57"/>
      <c r="DH1516" s="57"/>
      <c r="DI1516" s="57"/>
      <c r="DJ1516" s="57"/>
      <c r="DK1516" s="57"/>
      <c r="DL1516" s="57"/>
      <c r="DM1516" s="57"/>
      <c r="DN1516" s="59"/>
      <c r="DO1516" s="57"/>
      <c r="DP1516" s="57"/>
      <c r="DQ1516" s="57"/>
      <c r="DR1516" s="57"/>
      <c r="DS1516" s="57"/>
      <c r="DT1516" s="57"/>
      <c r="DU1516" s="57"/>
      <c r="DV1516" s="60"/>
      <c r="DW1516" s="61"/>
      <c r="DX1516" s="62"/>
      <c r="DZ1516" s="57"/>
      <c r="EC1516" s="57"/>
      <c r="EF1516" s="57"/>
      <c r="EI1516" s="57"/>
      <c r="EL1516" s="57"/>
      <c r="EO1516" s="57"/>
    </row>
    <row r="1517" spans="1:145" ht="15.5" x14ac:dyDescent="0.35">
      <c r="A1517" s="56" t="s">
        <v>502</v>
      </c>
      <c r="B1517" s="69" t="s">
        <v>136</v>
      </c>
      <c r="C1517" s="102">
        <f t="shared" ref="C1517:AA1523" si="1492">(C1489-B1489)*100/B1489</f>
        <v>2.7560133472216886</v>
      </c>
      <c r="D1517" s="102">
        <f t="shared" si="1492"/>
        <v>2.0865274610673215</v>
      </c>
      <c r="E1517" s="102">
        <f t="shared" si="1492"/>
        <v>3.2780814503095188</v>
      </c>
      <c r="F1517" s="102">
        <f t="shared" si="1492"/>
        <v>11.366063485109542</v>
      </c>
      <c r="G1517" s="102">
        <f t="shared" si="1492"/>
        <v>3.0327981586766168</v>
      </c>
      <c r="H1517" s="102">
        <f t="shared" si="1492"/>
        <v>-5.8212911838937567</v>
      </c>
      <c r="I1517" s="102">
        <f t="shared" si="1492"/>
        <v>-3.9747562098521834</v>
      </c>
      <c r="J1517" s="102">
        <f t="shared" si="1492"/>
        <v>-2.228841742099537</v>
      </c>
      <c r="K1517" s="102">
        <f t="shared" si="1492"/>
        <v>2.57122433277494</v>
      </c>
      <c r="L1517" s="102">
        <f t="shared" si="1492"/>
        <v>12.160563774908528</v>
      </c>
      <c r="M1517" s="102">
        <f t="shared" si="1492"/>
        <v>2.9094623139095201</v>
      </c>
      <c r="N1517" s="102">
        <f t="shared" si="1492"/>
        <v>4.6528599302493463</v>
      </c>
      <c r="O1517" s="102">
        <f t="shared" si="1492"/>
        <v>7.162564686020489</v>
      </c>
      <c r="P1517" s="102">
        <f t="shared" si="1492"/>
        <v>8.7583218419085096</v>
      </c>
      <c r="Q1517" s="102">
        <f t="shared" si="1492"/>
        <v>7.94032981968427</v>
      </c>
      <c r="R1517" s="102">
        <f t="shared" si="1492"/>
        <v>6.2978915016325869</v>
      </c>
      <c r="S1517" s="102">
        <f t="shared" si="1492"/>
        <v>3.9590695032116741</v>
      </c>
      <c r="T1517" s="102">
        <f t="shared" si="1492"/>
        <v>-3.2201738912159242E-3</v>
      </c>
      <c r="U1517" s="102">
        <f t="shared" si="1492"/>
        <v>5.8056660580376525</v>
      </c>
      <c r="V1517" s="102">
        <f t="shared" si="1492"/>
        <v>12.562813295465785</v>
      </c>
      <c r="W1517" s="102">
        <f t="shared" si="1492"/>
        <v>17.840434148933291</v>
      </c>
      <c r="X1517" s="103">
        <f t="shared" si="1492"/>
        <v>11.975230749147475</v>
      </c>
      <c r="Y1517" s="103">
        <f t="shared" si="1492"/>
        <v>5.011365782064984</v>
      </c>
      <c r="Z1517" s="102">
        <f t="shared" si="1492"/>
        <v>9.7098816348810164</v>
      </c>
      <c r="AA1517" s="102">
        <f t="shared" si="1492"/>
        <v>11.023282183611718</v>
      </c>
      <c r="AB1517" s="102">
        <v>10.707215945063799</v>
      </c>
      <c r="AC1517" s="102">
        <v>11.848739711948108</v>
      </c>
      <c r="AD1517" s="102">
        <v>11.451132670630429</v>
      </c>
      <c r="AE1517" s="102">
        <f>(AE1489-AA1489)*100/AA1489</f>
        <v>12.104451327917143</v>
      </c>
      <c r="AF1517" s="102">
        <v>5.7280791580817869</v>
      </c>
      <c r="AG1517" s="102">
        <v>7.7428967213544748</v>
      </c>
      <c r="AH1517" s="102">
        <v>7.999350442660691</v>
      </c>
      <c r="AI1517" s="102">
        <v>7.999350442660691</v>
      </c>
      <c r="AJ1517" s="103">
        <f>(AJ1489-AE1489)*100/AE1489</f>
        <v>15.936556952416584</v>
      </c>
      <c r="AK1517" s="103">
        <v>3.1115008376695639</v>
      </c>
      <c r="AL1517" s="103">
        <v>3.2899390112015681</v>
      </c>
      <c r="AM1517" s="103">
        <v>3.218867961837542</v>
      </c>
      <c r="AN1517" s="103">
        <v>3.218867961837542</v>
      </c>
      <c r="AO1517" s="103">
        <f>(AO1489-AJ1489)*100/AJ1489</f>
        <v>2.7564379678925461</v>
      </c>
      <c r="AP1517" s="103">
        <v>4.8219260789540028</v>
      </c>
      <c r="AQ1517" s="103">
        <v>5.4287003870836159</v>
      </c>
      <c r="AR1517" s="103">
        <v>4.4815498639505034</v>
      </c>
      <c r="AS1517" s="103">
        <f>(AS1489-AO1489)*100/AO1489</f>
        <v>3.0313531710962134</v>
      </c>
      <c r="AT1517" s="103">
        <v>2.6489906901575684</v>
      </c>
      <c r="AU1517" s="103">
        <v>2.2252063600027232</v>
      </c>
      <c r="AV1517" s="103">
        <v>2.5494183129628492</v>
      </c>
      <c r="AW1517" s="103">
        <v>3.2477564815071398</v>
      </c>
      <c r="AX1517" s="103">
        <f>(AX1489-AS1489)*100/AS1489</f>
        <v>1.7999881052876949</v>
      </c>
      <c r="AY1517" s="103"/>
      <c r="AZ1517" s="103">
        <v>-0.63119020669612436</v>
      </c>
      <c r="BA1517" s="103">
        <v>1.6033439435662775</v>
      </c>
      <c r="BB1517" s="103">
        <v>-2.5123134495662534</v>
      </c>
      <c r="BC1517" s="103">
        <v>-2.5108926481656852</v>
      </c>
      <c r="BD1517" s="103">
        <v>-2.4396777655027142</v>
      </c>
      <c r="BE1517" s="103">
        <v>-2.4396777655027142</v>
      </c>
      <c r="BF1517" s="103">
        <f t="shared" ref="BF1517:BF1523" si="1493">(BF1489-AX1489)*100/AX1489</f>
        <v>-1.4302640964132598</v>
      </c>
      <c r="BG1517" s="103">
        <v>1.2626662633121259</v>
      </c>
      <c r="BH1517" s="103">
        <v>1.2898212297566147</v>
      </c>
      <c r="BI1517" s="103">
        <v>1.2305830396601618</v>
      </c>
      <c r="BJ1517" s="103">
        <v>0.700385811708921</v>
      </c>
      <c r="BK1517" s="103">
        <v>-2.0558719502652218</v>
      </c>
      <c r="BL1517" s="103">
        <v>-2.5364431772754226</v>
      </c>
      <c r="BM1517" s="103">
        <v>-0.34983226667907413</v>
      </c>
      <c r="BN1517" s="103">
        <v>-0.82977770940836093</v>
      </c>
      <c r="BO1517" s="103">
        <f t="shared" ref="BO1517:BO1523" si="1494">(BO1489-BF1489)*100/BF1489</f>
        <v>1.2426350173991094</v>
      </c>
      <c r="BP1517" s="103">
        <v>5.0483951234554345</v>
      </c>
      <c r="BQ1517" s="103">
        <v>5.910307444090507</v>
      </c>
      <c r="BR1517" s="103">
        <v>5.0484494201478416</v>
      </c>
      <c r="BS1517" s="103">
        <v>4.8996913977997263</v>
      </c>
      <c r="BT1517" s="103">
        <v>1.9869948840697709</v>
      </c>
      <c r="BU1517" s="103">
        <v>1.9853549321871748</v>
      </c>
      <c r="BV1517" s="103">
        <v>1.9874356521437948</v>
      </c>
      <c r="BW1517" s="103">
        <v>2.6493312038168662</v>
      </c>
      <c r="BX1517" s="103">
        <v>2.6504625887163176</v>
      </c>
      <c r="BY1517" s="103">
        <v>2.7906493857882984</v>
      </c>
      <c r="BZ1517" s="102">
        <v>1.8031582250729297</v>
      </c>
      <c r="CA1517" s="103">
        <f t="shared" ref="CA1517:CA1523" si="1495">(CA1489-BO1489)*100/BO1489</f>
        <v>4.2029733911556475</v>
      </c>
      <c r="CB1517" s="103">
        <v>2.5298820893648841</v>
      </c>
      <c r="CC1517" s="103">
        <v>2.5671015084734057</v>
      </c>
      <c r="CD1517" s="103">
        <v>2.214128302644311</v>
      </c>
      <c r="CE1517" s="103">
        <v>2.1554232964238129</v>
      </c>
      <c r="CF1517" s="103">
        <v>2.1566509704901695</v>
      </c>
      <c r="CG1517" s="103">
        <v>1.7996167355583237</v>
      </c>
      <c r="CH1517" s="103">
        <v>1.2899635140235957</v>
      </c>
      <c r="CI1517" s="103">
        <v>1.2833640345209734</v>
      </c>
      <c r="CJ1517" s="102">
        <v>1.5432112366295756</v>
      </c>
      <c r="CK1517" s="102">
        <v>1.5462295361230274</v>
      </c>
      <c r="CL1517" s="103">
        <f t="shared" ref="CL1517:CL1523" si="1496">(CL1489-CA1489)*100/CA1489</f>
        <v>2.895189512813753</v>
      </c>
      <c r="CM1517" s="103">
        <v>2.0939377815884339</v>
      </c>
      <c r="CN1517" s="103">
        <v>3.7377556153690401</v>
      </c>
      <c r="CO1517" s="103">
        <v>3.8502568455241604</v>
      </c>
      <c r="CP1517" s="103">
        <v>3.9904090178280347</v>
      </c>
      <c r="CQ1517" s="103">
        <v>3.8502568455241604</v>
      </c>
      <c r="CR1517" s="103">
        <v>3.7802279593266785</v>
      </c>
      <c r="CS1517" s="103">
        <v>5.8808889319140842</v>
      </c>
      <c r="CT1517" s="103">
        <v>5.2375526903064777</v>
      </c>
      <c r="CU1517" s="103">
        <v>5.15518294281756</v>
      </c>
      <c r="CV1517" s="103">
        <v>8.8348350060267489</v>
      </c>
      <c r="CW1517" s="103">
        <v>8.118741060130418</v>
      </c>
      <c r="CX1517" s="103">
        <v>7.3769543917055271</v>
      </c>
      <c r="CY1517" s="103">
        <v>6.6186330993249785</v>
      </c>
      <c r="CZ1517" s="103">
        <v>7.5398796667857644</v>
      </c>
      <c r="DA1517" s="103">
        <f t="shared" ref="DA1517:DA1523" si="1497">(DA1489-CL1489)*100/CL1489</f>
        <v>11.057398225160089</v>
      </c>
      <c r="DB1517" s="102">
        <v>12.906785083185726</v>
      </c>
      <c r="DC1517" s="102">
        <v>11.619888987911056</v>
      </c>
      <c r="DD1517" s="102">
        <v>11.447723904269809</v>
      </c>
      <c r="DE1517" s="102">
        <v>6.6540154660529467</v>
      </c>
      <c r="DF1517" s="102">
        <v>5.9521482310935712</v>
      </c>
      <c r="DG1517" s="102">
        <v>4.1609670083044721</v>
      </c>
      <c r="DH1517" s="102">
        <v>5.8122403202209725</v>
      </c>
      <c r="DI1517" s="102">
        <v>5.8834365813130001</v>
      </c>
      <c r="DJ1517" s="102">
        <v>4.0686372922645022</v>
      </c>
      <c r="DK1517" s="102">
        <v>6.7818262034402954</v>
      </c>
      <c r="DL1517" s="102">
        <v>6.6270349688773553</v>
      </c>
      <c r="DM1517" s="102">
        <v>4.9243717360420858</v>
      </c>
      <c r="DN1517" s="104">
        <f t="shared" ref="DN1517:DN1523" si="1498">(DN1489-DA1489)*100/DA1489</f>
        <v>10.823632136843866</v>
      </c>
      <c r="DO1517" s="102">
        <v>4.9243717360420858</v>
      </c>
      <c r="DP1517" s="102">
        <v>5.9532867355529913</v>
      </c>
      <c r="DQ1517" s="102">
        <v>6.0974782559722005</v>
      </c>
      <c r="DR1517" s="102">
        <v>6.2320166049084689</v>
      </c>
      <c r="DS1517" s="102">
        <v>6.5112624362452376</v>
      </c>
      <c r="DT1517" s="102">
        <v>6.5371017126424089</v>
      </c>
      <c r="DU1517" s="102">
        <v>7.7803468253609953</v>
      </c>
      <c r="DV1517" s="105">
        <f t="shared" ref="DV1517:DV1523" si="1499">(DV1489-DN1489)*100/DN1489</f>
        <v>8.4231054294607421</v>
      </c>
      <c r="DW1517" s="106">
        <f t="shared" ref="DW1517:DW1523" si="1500">(DW1489-DN1489)*100/DN1489</f>
        <v>7.6414588411670685</v>
      </c>
      <c r="DX1517" s="107">
        <f t="shared" ref="DX1517:DX1523" si="1501">(DX1489-DN1489)*100/DN1489</f>
        <v>7.6261322273136756</v>
      </c>
      <c r="DZ1517" s="102">
        <f>(DZ1489-DW1489)*100/DW1489</f>
        <v>3.7306332450436841</v>
      </c>
      <c r="EC1517" s="102">
        <f>(EC1489-DZ1489)*100/DZ1489</f>
        <v>2.7132700909660681</v>
      </c>
      <c r="EF1517" s="102">
        <f>(EF1489-EC1489)*100/EC1489</f>
        <v>1.3347042174680153</v>
      </c>
      <c r="EI1517" s="102">
        <f>(EI1489-EF1489)*100/EF1489</f>
        <v>1.5266569862933783</v>
      </c>
      <c r="EL1517" s="102">
        <f>(EL1489-EI1489)*100/EI1489</f>
        <v>1.5718147945255543</v>
      </c>
      <c r="EO1517" s="102">
        <f>(EO1489-EL1489)*100/EL1489</f>
        <v>1.5568358230402184</v>
      </c>
    </row>
    <row r="1518" spans="1:145" ht="15.5" x14ac:dyDescent="0.35">
      <c r="A1518" s="56" t="s">
        <v>482</v>
      </c>
      <c r="B1518" s="69" t="s">
        <v>136</v>
      </c>
      <c r="C1518" s="102">
        <f t="shared" si="1492"/>
        <v>1.834862385321101</v>
      </c>
      <c r="D1518" s="102">
        <f t="shared" si="1492"/>
        <v>3.9279279279279198</v>
      </c>
      <c r="E1518" s="102">
        <f t="shared" si="1492"/>
        <v>1.7163661581137468</v>
      </c>
      <c r="F1518" s="102">
        <f t="shared" si="1492"/>
        <v>1.5851372081131676</v>
      </c>
      <c r="G1518" s="102">
        <f t="shared" si="1492"/>
        <v>-4.1929530201342295</v>
      </c>
      <c r="H1518" s="102">
        <f t="shared" si="1492"/>
        <v>-15.603929878636094</v>
      </c>
      <c r="I1518" s="102">
        <f t="shared" si="1492"/>
        <v>-16.725114647963316</v>
      </c>
      <c r="J1518" s="102">
        <f t="shared" si="1492"/>
        <v>-4.6597393536169021</v>
      </c>
      <c r="K1518" s="102">
        <f t="shared" si="1492"/>
        <v>4.9632785342777259</v>
      </c>
      <c r="L1518" s="102">
        <f t="shared" si="1492"/>
        <v>17.654382470119515</v>
      </c>
      <c r="M1518" s="102">
        <f t="shared" si="1492"/>
        <v>12.99470899470899</v>
      </c>
      <c r="N1518" s="102">
        <f t="shared" si="1492"/>
        <v>6.3869638509084146</v>
      </c>
      <c r="O1518" s="102">
        <f t="shared" si="1492"/>
        <v>11.390845070422543</v>
      </c>
      <c r="P1518" s="102">
        <f t="shared" si="1492"/>
        <v>10.731784415994955</v>
      </c>
      <c r="Q1518" s="102">
        <f t="shared" si="1492"/>
        <v>11.304596060519541</v>
      </c>
      <c r="R1518" s="102">
        <f t="shared" si="1492"/>
        <v>7.7199281867145473</v>
      </c>
      <c r="S1518" s="102">
        <f t="shared" si="1492"/>
        <v>5.3571428571428434</v>
      </c>
      <c r="T1518" s="102">
        <f t="shared" si="1492"/>
        <v>-6.4406779661016946</v>
      </c>
      <c r="U1518" s="102">
        <f t="shared" si="1492"/>
        <v>1.0869565217391304</v>
      </c>
      <c r="V1518" s="102">
        <f t="shared" si="1492"/>
        <v>5.6461170848267672</v>
      </c>
      <c r="W1518" s="102">
        <f t="shared" si="1492"/>
        <v>26.863426737445394</v>
      </c>
      <c r="X1518" s="103">
        <f t="shared" si="1492"/>
        <v>10.086884174243787</v>
      </c>
      <c r="Y1518" s="103">
        <f t="shared" si="1492"/>
        <v>2.675833714813816</v>
      </c>
      <c r="Z1518" s="102">
        <f t="shared" si="1492"/>
        <v>7.5031545741324823</v>
      </c>
      <c r="AA1518" s="102">
        <f t="shared" si="1492"/>
        <v>3.6025646668720879</v>
      </c>
      <c r="AB1518" s="102">
        <v>9.2517006802721085</v>
      </c>
      <c r="AC1518" s="102">
        <v>13.719403390905844</v>
      </c>
      <c r="AD1518" s="102">
        <v>12.713914270014891</v>
      </c>
      <c r="AE1518" s="102">
        <f t="shared" ref="AE1518:AE1523" si="1502">(AE1490-AA1490)*100/AA1490</f>
        <v>11.892528790977222</v>
      </c>
      <c r="AF1518" s="102">
        <v>3.9850560398505603</v>
      </c>
      <c r="AG1518" s="102">
        <v>5.6962025316455698</v>
      </c>
      <c r="AH1518" s="102">
        <v>6.7790084388185665</v>
      </c>
      <c r="AI1518" s="102">
        <v>6.7790084388185665</v>
      </c>
      <c r="AJ1518" s="103">
        <f t="shared" ref="AJ1518:AJ1523" si="1503">(AJ1490-AE1490)*100/AE1490</f>
        <v>7.4294393114795501</v>
      </c>
      <c r="AK1518" s="103">
        <v>7.3109563492812644</v>
      </c>
      <c r="AL1518" s="103">
        <v>6.0320452403393086</v>
      </c>
      <c r="AM1518" s="103">
        <v>5.8317624882186623</v>
      </c>
      <c r="AN1518" s="103">
        <v>5.8317624882186623</v>
      </c>
      <c r="AO1518" s="103">
        <f t="shared" ref="AO1518:AO1523" si="1504">(AO1490-AJ1490)*100/AJ1490</f>
        <v>7.2926484448633477</v>
      </c>
      <c r="AP1518" s="103">
        <v>4.1657579062159265</v>
      </c>
      <c r="AQ1518" s="103">
        <v>4.8863511584495445</v>
      </c>
      <c r="AR1518" s="103">
        <v>4.7399436331026497</v>
      </c>
      <c r="AS1518" s="103">
        <f t="shared" ref="AS1518:AS1523" si="1505">(AS1490-AO1490)*100/AO1490</f>
        <v>4.0957505215768037</v>
      </c>
      <c r="AT1518" s="103">
        <v>5.4827804774984132</v>
      </c>
      <c r="AU1518" s="103">
        <v>6.4013656250665996</v>
      </c>
      <c r="AV1518" s="103">
        <v>6.0165782493368649</v>
      </c>
      <c r="AW1518" s="103">
        <v>6.0165782493368649</v>
      </c>
      <c r="AX1518" s="103">
        <f t="shared" ref="AX1518:AX1523" si="1506">(AX1490-AS1490)*100/AS1490</f>
        <v>2.0991561181434575</v>
      </c>
      <c r="AY1518" s="103"/>
      <c r="AZ1518" s="103">
        <v>5.0706956700184671</v>
      </c>
      <c r="BA1518" s="103">
        <v>10.98602503591218</v>
      </c>
      <c r="BB1518" s="103">
        <v>-0.30099403578527895</v>
      </c>
      <c r="BC1518" s="103">
        <v>-0.29729622266399686</v>
      </c>
      <c r="BD1518" s="103">
        <v>3.7279367703275064</v>
      </c>
      <c r="BE1518" s="103">
        <v>3.7279367703275064</v>
      </c>
      <c r="BF1518" s="103">
        <f t="shared" si="1493"/>
        <v>4.1429899783035458</v>
      </c>
      <c r="BG1518" s="103">
        <v>5.1435220821273218</v>
      </c>
      <c r="BH1518" s="103">
        <v>5.1435220821273218</v>
      </c>
      <c r="BI1518" s="103">
        <v>2.3809523809523809</v>
      </c>
      <c r="BJ1518" s="103">
        <v>2.3809523809523809</v>
      </c>
      <c r="BK1518" s="103">
        <v>-5.6746031746031793</v>
      </c>
      <c r="BL1518" s="103">
        <v>-5.6746031746031793</v>
      </c>
      <c r="BM1518" s="103">
        <v>-1.4484126984126895</v>
      </c>
      <c r="BN1518" s="103">
        <v>-1.4484126984126895</v>
      </c>
      <c r="BO1518" s="103">
        <f t="shared" si="1494"/>
        <v>-3.9682539682537425E-2</v>
      </c>
      <c r="BP1518" s="103">
        <v>5.631507156253079</v>
      </c>
      <c r="BQ1518" s="103">
        <v>6.2080983525208353</v>
      </c>
      <c r="BR1518" s="103">
        <v>6.2080983525208353</v>
      </c>
      <c r="BS1518" s="103">
        <v>6.2080983525208353</v>
      </c>
      <c r="BT1518" s="103">
        <v>2.8384279475982557</v>
      </c>
      <c r="BU1518" s="103">
        <v>2.8384279475982557</v>
      </c>
      <c r="BV1518" s="103">
        <v>2.8384279475982557</v>
      </c>
      <c r="BW1518" s="103">
        <v>2.6197525631202847</v>
      </c>
      <c r="BX1518" s="103">
        <v>2.6197525631202847</v>
      </c>
      <c r="BY1518" s="103">
        <v>2.6197525631202847</v>
      </c>
      <c r="BZ1518" s="102">
        <v>1.5379740795950785</v>
      </c>
      <c r="CA1518" s="103">
        <f t="shared" si="1495"/>
        <v>3.8705835649066977</v>
      </c>
      <c r="CB1518" s="103">
        <v>3.0175467472235464</v>
      </c>
      <c r="CC1518" s="103">
        <v>3.0175467472235464</v>
      </c>
      <c r="CD1518" s="103">
        <v>2.4492500000000046</v>
      </c>
      <c r="CE1518" s="103">
        <v>2.2199360309573875</v>
      </c>
      <c r="CF1518" s="103">
        <v>2.2199360309573875</v>
      </c>
      <c r="CG1518" s="103">
        <v>2.2199360309573875</v>
      </c>
      <c r="CH1518" s="103">
        <v>0.95729664309829277</v>
      </c>
      <c r="CI1518" s="103">
        <v>0.95729664309829277</v>
      </c>
      <c r="CJ1518" s="102">
        <v>-0.57601485080940573</v>
      </c>
      <c r="CK1518" s="102">
        <v>-0.57601485080940573</v>
      </c>
      <c r="CL1518" s="103">
        <f t="shared" si="1496"/>
        <v>2.7135486336709436</v>
      </c>
      <c r="CM1518" s="103">
        <v>9.4108347062053763</v>
      </c>
      <c r="CN1518" s="103">
        <v>5.4833224109441154</v>
      </c>
      <c r="CO1518" s="103">
        <v>5.3686017280980707</v>
      </c>
      <c r="CP1518" s="103">
        <v>5.3677647246171398</v>
      </c>
      <c r="CQ1518" s="103">
        <v>5.3686017280980707</v>
      </c>
      <c r="CR1518" s="103">
        <v>5.3660105364522908</v>
      </c>
      <c r="CS1518" s="103">
        <v>9.3176242785328736</v>
      </c>
      <c r="CT1518" s="103">
        <v>9.3176242785328736</v>
      </c>
      <c r="CU1518" s="103">
        <v>9.3176242785328736</v>
      </c>
      <c r="CV1518" s="103">
        <v>11.481561247596884</v>
      </c>
      <c r="CW1518" s="103">
        <v>11.481561247596884</v>
      </c>
      <c r="CX1518" s="103">
        <v>11.315669774728692</v>
      </c>
      <c r="CY1518" s="103">
        <v>11.315669774728692</v>
      </c>
      <c r="CZ1518" s="103">
        <v>11.315669774728692</v>
      </c>
      <c r="DA1518" s="103">
        <f t="shared" si="1497"/>
        <v>10.984782806046496</v>
      </c>
      <c r="DB1518" s="102">
        <v>26.316083908662804</v>
      </c>
      <c r="DC1518" s="102">
        <v>23.292175322501581</v>
      </c>
      <c r="DD1518" s="102">
        <v>23.292175322501581</v>
      </c>
      <c r="DE1518" s="102">
        <v>12.059892401833594</v>
      </c>
      <c r="DF1518" s="102">
        <v>10.686450135916397</v>
      </c>
      <c r="DG1518" s="102">
        <v>6.4956388615222318</v>
      </c>
      <c r="DH1518" s="102">
        <v>11.204605376954754</v>
      </c>
      <c r="DI1518" s="102">
        <v>10.686450135916397</v>
      </c>
      <c r="DJ1518" s="102">
        <v>6.4956388615222318</v>
      </c>
      <c r="DK1518" s="102">
        <v>11.309430146954748</v>
      </c>
      <c r="DL1518" s="102">
        <v>10.686450135916397</v>
      </c>
      <c r="DM1518" s="102">
        <v>6.4956388615222318</v>
      </c>
      <c r="DN1518" s="104">
        <f t="shared" si="1498"/>
        <v>16.602618411978643</v>
      </c>
      <c r="DO1518" s="102">
        <v>6.4956388615222318</v>
      </c>
      <c r="DP1518" s="102">
        <v>8.7626957568261741</v>
      </c>
      <c r="DQ1518" s="102">
        <v>8.7626957568261741</v>
      </c>
      <c r="DR1518" s="102">
        <v>8.7626957568261741</v>
      </c>
      <c r="DS1518" s="102">
        <v>2.6689764730406695</v>
      </c>
      <c r="DT1518" s="102">
        <v>2.6689764730406695</v>
      </c>
      <c r="DU1518" s="102">
        <v>6.9459519684869484</v>
      </c>
      <c r="DV1518" s="105">
        <f t="shared" si="1499"/>
        <v>6.9459519684869484</v>
      </c>
      <c r="DW1518" s="106">
        <f t="shared" si="1500"/>
        <v>6.2415089457075643</v>
      </c>
      <c r="DX1518" s="107">
        <f t="shared" si="1501"/>
        <v>6.9459519684869484</v>
      </c>
      <c r="DZ1518" s="102">
        <f t="shared" ref="DZ1518:DZ1523" si="1507">(DZ1490-DW1490)*100/DW1490</f>
        <v>3.2215700000000047</v>
      </c>
      <c r="EC1518" s="102">
        <f t="shared" ref="EC1518:EC1523" si="1508">(EC1490-DZ1490)*100/DZ1490</f>
        <v>1.9215699999999991</v>
      </c>
      <c r="EF1518" s="102">
        <f t="shared" ref="EF1518:EF1523" si="1509">(EF1490-EC1490)*100/EC1490</f>
        <v>0.23533892951875124</v>
      </c>
      <c r="EI1518" s="102">
        <f t="shared" ref="EI1518:EI1523" si="1510">(EI1490-EF1490)*100/EF1490</f>
        <v>1.2383588249615449</v>
      </c>
      <c r="EL1518" s="102">
        <f t="shared" ref="EL1518:EL1523" si="1511">(EL1490-EI1490)*100/EI1490</f>
        <v>1.4540552062674328</v>
      </c>
      <c r="EO1518" s="102">
        <f t="shared" ref="EO1518:EO1523" si="1512">(EO1490-EL1490)*100/EL1490</f>
        <v>1.5722214242771688</v>
      </c>
    </row>
    <row r="1519" spans="1:145" ht="15.5" x14ac:dyDescent="0.35">
      <c r="A1519" s="56" t="s">
        <v>488</v>
      </c>
      <c r="B1519" s="69" t="s">
        <v>136</v>
      </c>
      <c r="C1519" s="102">
        <f t="shared" si="1492"/>
        <v>-0.3144654088050387</v>
      </c>
      <c r="D1519" s="102">
        <f t="shared" si="1492"/>
        <v>-1.4195583596214489</v>
      </c>
      <c r="E1519" s="102">
        <f t="shared" si="1492"/>
        <v>-4.6400000000000006</v>
      </c>
      <c r="F1519" s="102">
        <f t="shared" si="1492"/>
        <v>5.7046979865771785</v>
      </c>
      <c r="G1519" s="102">
        <f t="shared" si="1492"/>
        <v>-3.1746031746031775</v>
      </c>
      <c r="H1519" s="102">
        <f t="shared" si="1492"/>
        <v>-5.7377049180327813</v>
      </c>
      <c r="I1519" s="102">
        <f t="shared" si="1492"/>
        <v>11.739130434782606</v>
      </c>
      <c r="J1519" s="102">
        <f t="shared" si="1492"/>
        <v>1.167315175097279</v>
      </c>
      <c r="K1519" s="102">
        <f t="shared" si="1492"/>
        <v>-2.6923076923076894</v>
      </c>
      <c r="L1519" s="102">
        <f t="shared" si="1492"/>
        <v>5.3122529644268672</v>
      </c>
      <c r="M1519" s="102">
        <f t="shared" si="1492"/>
        <v>-0.5404593904819035</v>
      </c>
      <c r="N1519" s="102">
        <f t="shared" si="1492"/>
        <v>-0.21509433962264965</v>
      </c>
      <c r="O1519" s="102">
        <f t="shared" si="1492"/>
        <v>-0.16790833112732881</v>
      </c>
      <c r="P1519" s="102">
        <f t="shared" si="1492"/>
        <v>10.61192639003584</v>
      </c>
      <c r="Q1519" s="102">
        <f t="shared" si="1492"/>
        <v>13.47260273972603</v>
      </c>
      <c r="R1519" s="102">
        <f t="shared" si="1492"/>
        <v>4.1623860686907719</v>
      </c>
      <c r="S1519" s="102">
        <f t="shared" si="1492"/>
        <v>12.648301017886951</v>
      </c>
      <c r="T1519" s="102">
        <f t="shared" si="1492"/>
        <v>0.82695075586003763</v>
      </c>
      <c r="U1519" s="102">
        <f t="shared" si="1492"/>
        <v>-5.1020408163265305</v>
      </c>
      <c r="V1519" s="102">
        <f t="shared" si="1492"/>
        <v>-2.4543010752688272</v>
      </c>
      <c r="W1519" s="102">
        <f t="shared" si="1492"/>
        <v>1.6893102212913704</v>
      </c>
      <c r="X1519" s="103">
        <f t="shared" si="1492"/>
        <v>7.3170731707317156</v>
      </c>
      <c r="Y1519" s="103">
        <f t="shared" si="1492"/>
        <v>8.0808080808080689</v>
      </c>
      <c r="Z1519" s="102">
        <f t="shared" si="1492"/>
        <v>7.4766355140186986</v>
      </c>
      <c r="AA1519" s="102">
        <f t="shared" si="1492"/>
        <v>6.5217391304347823</v>
      </c>
      <c r="AB1519" s="102">
        <v>6.4811142857142796</v>
      </c>
      <c r="AC1519" s="102">
        <v>8.9300938775510179</v>
      </c>
      <c r="AD1519" s="102">
        <v>8.6122448979591812</v>
      </c>
      <c r="AE1519" s="102">
        <f t="shared" si="1502"/>
        <v>9.5918367346938833</v>
      </c>
      <c r="AF1519" s="102">
        <v>7.6700864336715391</v>
      </c>
      <c r="AG1519" s="102">
        <v>6.7070763500930983</v>
      </c>
      <c r="AH1519" s="102">
        <v>0.52681564245809664</v>
      </c>
      <c r="AI1519" s="102">
        <v>0.52681564245809664</v>
      </c>
      <c r="AJ1519" s="103">
        <f t="shared" si="1503"/>
        <v>2.2346368715083718</v>
      </c>
      <c r="AK1519" s="103">
        <v>1.0101010101010102</v>
      </c>
      <c r="AL1519" s="103">
        <v>-8.9253187613843341</v>
      </c>
      <c r="AM1519" s="103">
        <v>-8.9253187613843341</v>
      </c>
      <c r="AN1519" s="103">
        <v>-8.9253187613843341</v>
      </c>
      <c r="AO1519" s="103">
        <f t="shared" si="1504"/>
        <v>2.7322404371584699</v>
      </c>
      <c r="AP1519" s="103">
        <v>1.1414454933193297</v>
      </c>
      <c r="AQ1519" s="103">
        <v>-11.334397163120572</v>
      </c>
      <c r="AR1519" s="103">
        <v>-0.24184397163120896</v>
      </c>
      <c r="AS1519" s="103">
        <f t="shared" si="1505"/>
        <v>-0.88652482269503552</v>
      </c>
      <c r="AT1519" s="103">
        <v>17.988853645642706</v>
      </c>
      <c r="AU1519" s="103">
        <v>4.1366906474820091</v>
      </c>
      <c r="AV1519" s="103">
        <v>4.1366906474820091</v>
      </c>
      <c r="AW1519" s="103">
        <v>4.1366906474820091</v>
      </c>
      <c r="AX1519" s="103">
        <f t="shared" si="1506"/>
        <v>1.9677996422182495</v>
      </c>
      <c r="AY1519" s="103"/>
      <c r="AZ1519" s="103">
        <v>6.3350877192982402</v>
      </c>
      <c r="BA1519" s="103">
        <v>6.3350877192982402</v>
      </c>
      <c r="BB1519" s="103">
        <v>6.3460526315789449</v>
      </c>
      <c r="BC1519" s="103">
        <v>6.3460526315789449</v>
      </c>
      <c r="BD1519" s="103">
        <v>5.0814846416382382</v>
      </c>
      <c r="BE1519" s="103">
        <v>5.0814846416382382</v>
      </c>
      <c r="BF1519" s="103">
        <f t="shared" si="1493"/>
        <v>7.6070175438596461</v>
      </c>
      <c r="BG1519" s="103">
        <v>3.3151819486109191</v>
      </c>
      <c r="BH1519" s="103">
        <v>4.5000000000000009</v>
      </c>
      <c r="BI1519" s="103">
        <v>3.4891091691665541</v>
      </c>
      <c r="BJ1519" s="103">
        <v>3.5326724925003297</v>
      </c>
      <c r="BK1519" s="103">
        <v>3.4840876483631154</v>
      </c>
      <c r="BL1519" s="103">
        <v>3.9326724925003345</v>
      </c>
      <c r="BM1519" s="103">
        <v>5.1584713708099672</v>
      </c>
      <c r="BN1519" s="103">
        <v>5.3369636102778246</v>
      </c>
      <c r="BO1519" s="103">
        <f t="shared" si="1494"/>
        <v>6.0584322420764449</v>
      </c>
      <c r="BP1519" s="103">
        <v>10.377106227106212</v>
      </c>
      <c r="BQ1519" s="103">
        <v>11.171186128020626</v>
      </c>
      <c r="BR1519" s="103">
        <v>8.8308983582364835</v>
      </c>
      <c r="BS1519" s="103">
        <v>2.7462768246940872</v>
      </c>
      <c r="BT1519" s="103">
        <v>12.683022812519225</v>
      </c>
      <c r="BU1519" s="103">
        <v>12.615944167742729</v>
      </c>
      <c r="BV1519" s="103">
        <v>12.701051466519109</v>
      </c>
      <c r="BW1519" s="103">
        <v>6.0207403308122736</v>
      </c>
      <c r="BX1519" s="103">
        <v>6.0670171555063561</v>
      </c>
      <c r="BY1519" s="103">
        <v>11.801051466519102</v>
      </c>
      <c r="BZ1519" s="102">
        <v>9.0175428887659006</v>
      </c>
      <c r="CA1519" s="103">
        <f t="shared" si="1495"/>
        <v>11.203345016294652</v>
      </c>
      <c r="CB1519" s="103">
        <v>1.0585744892379398</v>
      </c>
      <c r="CC1519" s="103">
        <v>2.499109055773713</v>
      </c>
      <c r="CD1519" s="103">
        <v>5.1400890944226276</v>
      </c>
      <c r="CE1519" s="103">
        <v>7.623555432679022</v>
      </c>
      <c r="CF1519" s="103">
        <v>7.6706110035941331</v>
      </c>
      <c r="CG1519" s="103">
        <v>8.1559026817804803</v>
      </c>
      <c r="CH1519" s="103">
        <v>7.323555432679016</v>
      </c>
      <c r="CI1519" s="103">
        <v>7.0706110035941379</v>
      </c>
      <c r="CJ1519" s="102">
        <v>9.4379872822781241</v>
      </c>
      <c r="CK1519" s="102">
        <v>9.5536724725831643</v>
      </c>
      <c r="CL1519" s="103">
        <f t="shared" si="1496"/>
        <v>12.247719104230024</v>
      </c>
      <c r="CM1519" s="103">
        <v>7.1639786572119473</v>
      </c>
      <c r="CN1519" s="103">
        <v>-0.91818785681258097</v>
      </c>
      <c r="CO1519" s="103">
        <v>8.1812143187408384E-2</v>
      </c>
      <c r="CP1519" s="103">
        <v>-0.26771805383413227</v>
      </c>
      <c r="CQ1519" s="103">
        <v>8.1812143187408384E-2</v>
      </c>
      <c r="CR1519" s="103">
        <v>0.93228194616586912</v>
      </c>
      <c r="CS1519" s="103">
        <v>-0.1447090157672247</v>
      </c>
      <c r="CT1519" s="103">
        <v>-0.2126284903764154</v>
      </c>
      <c r="CU1519" s="103">
        <v>-0.20468665952510579</v>
      </c>
      <c r="CV1519" s="103">
        <v>-2.2944358093133355</v>
      </c>
      <c r="CW1519" s="103">
        <v>-1.9890536398151952</v>
      </c>
      <c r="CX1519" s="103">
        <v>-2.838880253757786</v>
      </c>
      <c r="CY1519" s="103">
        <v>-2.3779425287040632</v>
      </c>
      <c r="CZ1519" s="103">
        <v>-1.4649671456066169</v>
      </c>
      <c r="DA1519" s="103">
        <f t="shared" si="1497"/>
        <v>7.0197044334975391</v>
      </c>
      <c r="DB1519" s="102">
        <v>3.4468845714285732</v>
      </c>
      <c r="DC1519" s="102">
        <v>3.4468845714285732</v>
      </c>
      <c r="DD1519" s="102">
        <v>3.4468845714285732</v>
      </c>
      <c r="DE1519" s="102">
        <v>2.3085919999999924</v>
      </c>
      <c r="DF1519" s="102">
        <v>2.3085919999999924</v>
      </c>
      <c r="DG1519" s="102">
        <v>2.3085919999999924</v>
      </c>
      <c r="DH1519" s="102">
        <v>3.7462994285714166</v>
      </c>
      <c r="DI1519" s="102">
        <v>3.7462994285714166</v>
      </c>
      <c r="DJ1519" s="102">
        <v>3.7462994285714166</v>
      </c>
      <c r="DK1519" s="102">
        <v>3.3371691599539601</v>
      </c>
      <c r="DL1519" s="102">
        <v>3.3371691599539601</v>
      </c>
      <c r="DM1519" s="102">
        <v>3.3371691599539601</v>
      </c>
      <c r="DN1519" s="104">
        <f t="shared" si="1498"/>
        <v>7.8250863060989611</v>
      </c>
      <c r="DO1519" s="102">
        <v>3.3371691599539601</v>
      </c>
      <c r="DP1519" s="102">
        <v>6.9781718249732982</v>
      </c>
      <c r="DQ1519" s="102">
        <v>12.608601921024535</v>
      </c>
      <c r="DR1519" s="102">
        <v>18.239032017075772</v>
      </c>
      <c r="DS1519" s="102">
        <v>9.2263716648879264</v>
      </c>
      <c r="DT1519" s="102">
        <v>14.975128068303095</v>
      </c>
      <c r="DU1519" s="102">
        <v>14.739431696905026</v>
      </c>
      <c r="DV1519" s="105">
        <f t="shared" si="1499"/>
        <v>22.655389541088592</v>
      </c>
      <c r="DW1519" s="106">
        <f t="shared" si="1500"/>
        <v>16.814656705798654</v>
      </c>
      <c r="DX1519" s="107">
        <f t="shared" si="1501"/>
        <v>22.655389541088592</v>
      </c>
      <c r="DZ1519" s="102">
        <f t="shared" si="1507"/>
        <v>-1.9976514011803934</v>
      </c>
      <c r="EC1519" s="102">
        <f t="shared" si="1508"/>
        <v>-1.496712627137627</v>
      </c>
      <c r="EF1519" s="102">
        <f t="shared" si="1509"/>
        <v>-1.2392074028466533</v>
      </c>
      <c r="EI1519" s="102">
        <f t="shared" si="1510"/>
        <v>-0.27483254050807926</v>
      </c>
      <c r="EL1519" s="102">
        <f t="shared" si="1511"/>
        <v>1.7244709891478131E-2</v>
      </c>
      <c r="EO1519" s="102">
        <f t="shared" si="1512"/>
        <v>0.1177417469655441</v>
      </c>
    </row>
    <row r="1520" spans="1:145" ht="15.5" x14ac:dyDescent="0.35">
      <c r="A1520" s="56" t="s">
        <v>483</v>
      </c>
      <c r="B1520" s="69" t="s">
        <v>136</v>
      </c>
      <c r="C1520" s="102">
        <f t="shared" si="1492"/>
        <v>-2.9868578255675029</v>
      </c>
      <c r="D1520" s="102">
        <f t="shared" si="1492"/>
        <v>-3.325123152709363</v>
      </c>
      <c r="E1520" s="102">
        <f t="shared" si="1492"/>
        <v>1.1464968152866315</v>
      </c>
      <c r="F1520" s="102">
        <f t="shared" si="1492"/>
        <v>58.312342569269518</v>
      </c>
      <c r="G1520" s="102">
        <f t="shared" si="1492"/>
        <v>7.3906125696101883</v>
      </c>
      <c r="H1520" s="102">
        <f t="shared" si="1492"/>
        <v>0.89636269353283904</v>
      </c>
      <c r="I1520" s="102">
        <f t="shared" si="1492"/>
        <v>-3.9647577092510851</v>
      </c>
      <c r="J1520" s="102">
        <f t="shared" si="1492"/>
        <v>-15.01987767584099</v>
      </c>
      <c r="K1520" s="102">
        <f t="shared" si="1492"/>
        <v>-4.3192327761484082</v>
      </c>
      <c r="L1520" s="102">
        <f t="shared" si="1492"/>
        <v>-1.3972337404680546</v>
      </c>
      <c r="M1520" s="102">
        <f t="shared" si="1492"/>
        <v>-2.3525036474772794</v>
      </c>
      <c r="N1520" s="102">
        <f t="shared" si="1492"/>
        <v>-1.6601562500000027</v>
      </c>
      <c r="O1520" s="102">
        <f t="shared" si="1492"/>
        <v>6.0069513406156823</v>
      </c>
      <c r="P1520" s="102">
        <f t="shared" si="1492"/>
        <v>10.627967475105164</v>
      </c>
      <c r="Q1520" s="102">
        <f t="shared" si="1492"/>
        <v>1.9482328898166676</v>
      </c>
      <c r="R1520" s="102">
        <f t="shared" si="1492"/>
        <v>-0.16196685908882694</v>
      </c>
      <c r="S1520" s="102">
        <f t="shared" si="1492"/>
        <v>2.246256239600668</v>
      </c>
      <c r="T1520" s="102">
        <f t="shared" si="1492"/>
        <v>5.7770545158665536</v>
      </c>
      <c r="U1520" s="102">
        <f t="shared" si="1492"/>
        <v>3.8461538461538463</v>
      </c>
      <c r="V1520" s="102">
        <f t="shared" si="1492"/>
        <v>5.0995996837036941</v>
      </c>
      <c r="W1520" s="102">
        <f t="shared" si="1492"/>
        <v>17.008586070403112</v>
      </c>
      <c r="X1520" s="103">
        <f t="shared" si="1492"/>
        <v>5.3506568604420091</v>
      </c>
      <c r="Y1520" s="103">
        <f t="shared" si="1492"/>
        <v>2.9159519725557428</v>
      </c>
      <c r="Z1520" s="102">
        <f t="shared" si="1492"/>
        <v>14.833333333333329</v>
      </c>
      <c r="AA1520" s="102">
        <f t="shared" si="1492"/>
        <v>20.174165457184333</v>
      </c>
      <c r="AB1520" s="102">
        <v>8.6527859379149969</v>
      </c>
      <c r="AC1520" s="102">
        <v>8.6956521739130412</v>
      </c>
      <c r="AD1520" s="102">
        <v>8.6956521739130412</v>
      </c>
      <c r="AE1520" s="102">
        <f t="shared" si="1502"/>
        <v>10.587761674718189</v>
      </c>
      <c r="AF1520" s="102">
        <v>18.884540117417142</v>
      </c>
      <c r="AG1520" s="102">
        <v>17.950851110302199</v>
      </c>
      <c r="AH1520" s="102">
        <v>17.963087004004354</v>
      </c>
      <c r="AI1520" s="102">
        <v>17.963087004004354</v>
      </c>
      <c r="AJ1520" s="103">
        <f t="shared" si="1503"/>
        <v>17.400800873680382</v>
      </c>
      <c r="AK1520" s="103">
        <v>14.88169364881694</v>
      </c>
      <c r="AL1520" s="103">
        <v>14.88169364881694</v>
      </c>
      <c r="AM1520" s="103">
        <v>14.88169364881694</v>
      </c>
      <c r="AN1520" s="103">
        <v>14.88169364881694</v>
      </c>
      <c r="AO1520" s="103">
        <f t="shared" si="1504"/>
        <v>10.511627906976738</v>
      </c>
      <c r="AP1520" s="103">
        <v>15.096203497900818</v>
      </c>
      <c r="AQ1520" s="103">
        <v>15.096203497900818</v>
      </c>
      <c r="AR1520" s="103">
        <v>15.096203497900818</v>
      </c>
      <c r="AS1520" s="103">
        <f t="shared" si="1505"/>
        <v>6.7340067340067344</v>
      </c>
      <c r="AT1520" s="103">
        <v>18.581135324202549</v>
      </c>
      <c r="AU1520" s="103">
        <v>7.8114433752038419</v>
      </c>
      <c r="AV1520" s="103">
        <v>4.4779519150135183</v>
      </c>
      <c r="AW1520" s="103">
        <v>3.2887165097231601</v>
      </c>
      <c r="AX1520" s="103">
        <f t="shared" si="1506"/>
        <v>2.6550998948475351</v>
      </c>
      <c r="AY1520" s="103"/>
      <c r="AZ1520" s="103">
        <v>-6.6623581664320373</v>
      </c>
      <c r="BA1520" s="103">
        <v>-6.661599472116702</v>
      </c>
      <c r="BB1520" s="103">
        <v>-6.3385403329065317</v>
      </c>
      <c r="BC1520" s="103">
        <v>-6.3385403329065317</v>
      </c>
      <c r="BD1520" s="103">
        <v>-6.7928297055057651</v>
      </c>
      <c r="BE1520" s="103">
        <v>-6.7928297055057651</v>
      </c>
      <c r="BF1520" s="103">
        <f t="shared" si="1493"/>
        <v>-6.9910371318822042</v>
      </c>
      <c r="BG1520" s="103">
        <v>3.011948196110668</v>
      </c>
      <c r="BH1520" s="103">
        <v>3.0031562693417664</v>
      </c>
      <c r="BI1520" s="103">
        <v>2.7911894273127809</v>
      </c>
      <c r="BJ1520" s="103">
        <v>3.0041850220264341</v>
      </c>
      <c r="BK1520" s="103">
        <v>3.0925110132158666</v>
      </c>
      <c r="BL1520" s="103">
        <v>-0.38028634361232888</v>
      </c>
      <c r="BM1520" s="103">
        <v>3.0425110132158659</v>
      </c>
      <c r="BN1520" s="103">
        <v>-0.38028634361232888</v>
      </c>
      <c r="BO1520" s="103">
        <f t="shared" si="1494"/>
        <v>-3.8270925110132099</v>
      </c>
      <c r="BP1520" s="103">
        <v>12.147466361294004</v>
      </c>
      <c r="BQ1520" s="103">
        <v>12.147466361294004</v>
      </c>
      <c r="BR1520" s="103">
        <v>10.702719725164608</v>
      </c>
      <c r="BS1520" s="103">
        <v>10.702719725164608</v>
      </c>
      <c r="BT1520" s="103">
        <v>-5.5023189235614121</v>
      </c>
      <c r="BU1520" s="103">
        <v>-5.5023189235614121</v>
      </c>
      <c r="BV1520" s="103">
        <v>-5.5023189235614121</v>
      </c>
      <c r="BW1520" s="103">
        <v>3.6044088176352651</v>
      </c>
      <c r="BX1520" s="103">
        <v>3.6044088176352651</v>
      </c>
      <c r="BY1520" s="103">
        <v>3.6044088176352651</v>
      </c>
      <c r="BZ1520" s="102">
        <v>1.5827846168527488</v>
      </c>
      <c r="CA1520" s="103">
        <f t="shared" si="1495"/>
        <v>0.6298310907529312</v>
      </c>
      <c r="CB1520" s="103">
        <v>8.6890469416785123</v>
      </c>
      <c r="CC1520" s="103">
        <v>8.6890469416785123</v>
      </c>
      <c r="CD1520" s="103">
        <v>8.6209103840682655</v>
      </c>
      <c r="CE1520" s="103">
        <v>8.6752489331436493</v>
      </c>
      <c r="CF1520" s="103">
        <v>8.6752489331436493</v>
      </c>
      <c r="CG1520" s="103">
        <v>8.7209103840682776</v>
      </c>
      <c r="CH1520" s="103">
        <v>5.2759601706970169</v>
      </c>
      <c r="CI1520" s="103">
        <v>5.2759601706970169</v>
      </c>
      <c r="CJ1520" s="102">
        <v>4.6759601706970226</v>
      </c>
      <c r="CK1520" s="102">
        <v>4.6759601706970226</v>
      </c>
      <c r="CL1520" s="103">
        <f t="shared" si="1496"/>
        <v>2.275960170697013</v>
      </c>
      <c r="CM1520" s="103">
        <v>2.4194990433118884</v>
      </c>
      <c r="CN1520" s="103">
        <v>5.4147426981919518</v>
      </c>
      <c r="CO1520" s="103">
        <v>6.4147426981919429</v>
      </c>
      <c r="CP1520" s="103">
        <v>6.420027816411694</v>
      </c>
      <c r="CQ1520" s="103">
        <v>6.4147426981919429</v>
      </c>
      <c r="CR1520" s="103">
        <v>6.4207232267037497</v>
      </c>
      <c r="CS1520" s="103">
        <v>3.5222841225627008</v>
      </c>
      <c r="CT1520" s="103">
        <v>3.5185236768802435</v>
      </c>
      <c r="CU1520" s="103">
        <v>3.5233286908077854</v>
      </c>
      <c r="CV1520" s="103">
        <v>6.547841225626744</v>
      </c>
      <c r="CW1520" s="103">
        <v>6.5440807799442871</v>
      </c>
      <c r="CX1520" s="103">
        <v>5.3478412256267456</v>
      </c>
      <c r="CY1520" s="103">
        <v>5.3440807799442887</v>
      </c>
      <c r="CZ1520" s="103">
        <v>6.5488857938718601</v>
      </c>
      <c r="DA1520" s="103">
        <f t="shared" si="1497"/>
        <v>14.353268428372745</v>
      </c>
      <c r="DB1520" s="102">
        <v>15.553238899521208</v>
      </c>
      <c r="DC1520" s="102">
        <v>15.551653777471069</v>
      </c>
      <c r="DD1520" s="102">
        <v>15.550861216446016</v>
      </c>
      <c r="DE1520" s="102">
        <v>7.0744242281927212</v>
      </c>
      <c r="DF1520" s="102">
        <v>7.0591144630923051</v>
      </c>
      <c r="DG1520" s="102">
        <v>7.1312635714342241</v>
      </c>
      <c r="DH1520" s="102">
        <v>7.3244242281927123</v>
      </c>
      <c r="DI1520" s="102">
        <v>8.1091144630922969</v>
      </c>
      <c r="DJ1520" s="102">
        <v>7.3312635714342163</v>
      </c>
      <c r="DK1520" s="102">
        <v>7.9092974209064115</v>
      </c>
      <c r="DL1520" s="102">
        <v>7.202458077664887</v>
      </c>
      <c r="DM1520" s="102">
        <v>7.3312635714342163</v>
      </c>
      <c r="DN1520" s="104">
        <f t="shared" si="1498"/>
        <v>-5.6297411073977282</v>
      </c>
      <c r="DO1520" s="102">
        <v>7.3312635714342163</v>
      </c>
      <c r="DP1520" s="102">
        <v>6.2640328042029587</v>
      </c>
      <c r="DQ1520" s="102">
        <v>6.2508911067243282</v>
      </c>
      <c r="DR1520" s="102">
        <v>6.2482627672285824</v>
      </c>
      <c r="DS1520" s="102">
        <v>12.116728565276276</v>
      </c>
      <c r="DT1520" s="102">
        <v>12.132250765632792</v>
      </c>
      <c r="DU1520" s="102">
        <v>8.3853623283605732</v>
      </c>
      <c r="DV1520" s="105">
        <f t="shared" si="1499"/>
        <v>11.057804627997198</v>
      </c>
      <c r="DW1520" s="106">
        <f t="shared" si="1500"/>
        <v>8.2289183008561011</v>
      </c>
      <c r="DX1520" s="107">
        <f t="shared" si="1501"/>
        <v>5.5008945148483654</v>
      </c>
      <c r="DZ1520" s="102">
        <f t="shared" si="1507"/>
        <v>7.1597271427264175</v>
      </c>
      <c r="EC1520" s="102">
        <f t="shared" si="1508"/>
        <v>6.3672067806182238</v>
      </c>
      <c r="EF1520" s="102">
        <f t="shared" si="1509"/>
        <v>3.839779710939601</v>
      </c>
      <c r="EI1520" s="102">
        <f t="shared" si="1510"/>
        <v>3.637805851207526</v>
      </c>
      <c r="EL1520" s="102">
        <f t="shared" si="1511"/>
        <v>3.4526641418081443</v>
      </c>
      <c r="EO1520" s="102">
        <f t="shared" si="1512"/>
        <v>3.2878655762260736</v>
      </c>
    </row>
    <row r="1521" spans="1:145" ht="15.5" x14ac:dyDescent="0.35">
      <c r="A1521" s="56" t="s">
        <v>484</v>
      </c>
      <c r="B1521" s="69" t="s">
        <v>136</v>
      </c>
      <c r="C1521" s="102">
        <f t="shared" si="1492"/>
        <v>1.138519924098661</v>
      </c>
      <c r="D1521" s="102">
        <f t="shared" si="1492"/>
        <v>-2.157598499061911</v>
      </c>
      <c r="E1521" s="102">
        <f t="shared" si="1492"/>
        <v>17.538830297219565</v>
      </c>
      <c r="F1521" s="102">
        <f t="shared" si="1492"/>
        <v>7.7908200305074526</v>
      </c>
      <c r="G1521" s="102">
        <f t="shared" si="1492"/>
        <v>8.7162489405497041</v>
      </c>
      <c r="H1521" s="102">
        <f t="shared" si="1492"/>
        <v>3.8005874900808898</v>
      </c>
      <c r="I1521" s="102">
        <f t="shared" si="1492"/>
        <v>10.707340298547487</v>
      </c>
      <c r="J1521" s="102">
        <f t="shared" si="1492"/>
        <v>7.8812034720665789</v>
      </c>
      <c r="K1521" s="102">
        <f t="shared" si="1492"/>
        <v>3.3127456485120752</v>
      </c>
      <c r="L1521" s="102">
        <f t="shared" si="1492"/>
        <v>6.3586956521739229</v>
      </c>
      <c r="M1521" s="102">
        <f t="shared" si="1492"/>
        <v>4.7010730710270616</v>
      </c>
      <c r="N1521" s="102">
        <f t="shared" si="1492"/>
        <v>4.489995119570545</v>
      </c>
      <c r="O1521" s="102">
        <f t="shared" si="1492"/>
        <v>1.1676786548341762</v>
      </c>
      <c r="P1521" s="102">
        <f t="shared" si="1492"/>
        <v>1.3850415512465506</v>
      </c>
      <c r="Q1521" s="102">
        <f t="shared" si="1492"/>
        <v>0.4499166666666598</v>
      </c>
      <c r="R1521" s="102">
        <f t="shared" si="1492"/>
        <v>3.8043693914706211</v>
      </c>
      <c r="S1521" s="102">
        <f t="shared" si="1492"/>
        <v>-1.1704078958861064</v>
      </c>
      <c r="T1521" s="102">
        <f t="shared" si="1492"/>
        <v>0.66283694211224031</v>
      </c>
      <c r="U1521" s="102">
        <f t="shared" si="1492"/>
        <v>10.798946444249339</v>
      </c>
      <c r="V1521" s="102">
        <f t="shared" si="1492"/>
        <v>19.572107765451666</v>
      </c>
      <c r="W1521" s="102">
        <f t="shared" si="1492"/>
        <v>7.3889993373094613</v>
      </c>
      <c r="X1521" s="103">
        <f t="shared" si="1492"/>
        <v>17.155199012650424</v>
      </c>
      <c r="Y1521" s="103">
        <f t="shared" si="1492"/>
        <v>8.6120621543323654</v>
      </c>
      <c r="Z1521" s="102">
        <f t="shared" si="1492"/>
        <v>9.1416100872938877</v>
      </c>
      <c r="AA1521" s="102">
        <f t="shared" si="1492"/>
        <v>14.330148855809833</v>
      </c>
      <c r="AB1521" s="102">
        <v>4.1219413147978683</v>
      </c>
      <c r="AC1521" s="102">
        <v>7.1163057312504296</v>
      </c>
      <c r="AD1521" s="102">
        <v>7.1163057312504296</v>
      </c>
      <c r="AE1521" s="102">
        <f t="shared" si="1502"/>
        <v>7.4211037699183757</v>
      </c>
      <c r="AF1521" s="102">
        <v>3.5441955737631967</v>
      </c>
      <c r="AG1521" s="102">
        <v>10.532380607814774</v>
      </c>
      <c r="AH1521" s="102">
        <v>10.532380607814774</v>
      </c>
      <c r="AI1521" s="102">
        <v>10.532380607814774</v>
      </c>
      <c r="AJ1521" s="103">
        <f t="shared" si="1503"/>
        <v>25.056938542554224</v>
      </c>
      <c r="AK1521" s="103">
        <v>2.7576437587657834</v>
      </c>
      <c r="AL1521" s="103">
        <v>5.9830667104488464</v>
      </c>
      <c r="AM1521" s="103">
        <v>5.9830667104488464</v>
      </c>
      <c r="AN1521" s="103">
        <v>5.9830667104488464</v>
      </c>
      <c r="AO1521" s="103">
        <f t="shared" si="1504"/>
        <v>3.3847773979785938</v>
      </c>
      <c r="AP1521" s="103">
        <v>0.5769230769230832</v>
      </c>
      <c r="AQ1521" s="103">
        <v>2.4485798237022527</v>
      </c>
      <c r="AR1521" s="103">
        <v>2.4485798237022527</v>
      </c>
      <c r="AS1521" s="103">
        <f t="shared" si="1505"/>
        <v>2.2666853225129326</v>
      </c>
      <c r="AT1521" s="103">
        <v>-9.4300000000000104</v>
      </c>
      <c r="AU1521" s="103">
        <v>-2.8627541387330799</v>
      </c>
      <c r="AV1521" s="103">
        <v>-2.2574907648105076</v>
      </c>
      <c r="AW1521" s="103">
        <v>-2.2574907648105076</v>
      </c>
      <c r="AX1521" s="103">
        <f t="shared" si="1506"/>
        <v>0.25977829224242843</v>
      </c>
      <c r="AY1521" s="103"/>
      <c r="AZ1521" s="103">
        <v>-3.9049553208773333</v>
      </c>
      <c r="BA1521" s="103">
        <v>-3.9049553208773333</v>
      </c>
      <c r="BB1521" s="103">
        <v>-3.2499999999999889</v>
      </c>
      <c r="BC1521" s="103">
        <v>-3.2499999999999889</v>
      </c>
      <c r="BD1521" s="103">
        <v>-4.7489082969432257</v>
      </c>
      <c r="BE1521" s="103">
        <v>-4.7489082969432257</v>
      </c>
      <c r="BF1521" s="103">
        <f t="shared" si="1493"/>
        <v>-4.3334845833274089</v>
      </c>
      <c r="BG1521" s="103">
        <v>-3.2143479250197982</v>
      </c>
      <c r="BH1521" s="103">
        <v>-3.2143479250197982</v>
      </c>
      <c r="BI1521" s="103">
        <v>-4.0038499778187653</v>
      </c>
      <c r="BJ1521" s="103">
        <v>-3.9753210573388458</v>
      </c>
      <c r="BK1521" s="103">
        <v>-2.632628098419076</v>
      </c>
      <c r="BL1521" s="103">
        <v>-2.6183636381790998</v>
      </c>
      <c r="BM1521" s="103">
        <v>-2.632628098419076</v>
      </c>
      <c r="BN1521" s="103">
        <v>-2.6183636381790998</v>
      </c>
      <c r="BO1521" s="103">
        <f t="shared" si="1494"/>
        <v>-1.725207573001948</v>
      </c>
      <c r="BP1521" s="103">
        <v>-4.7159243883177089</v>
      </c>
      <c r="BQ1521" s="103">
        <v>-2.3409781209670792</v>
      </c>
      <c r="BR1521" s="103">
        <v>-4.7161189752747896</v>
      </c>
      <c r="BS1521" s="103">
        <v>-4.7161189752747896</v>
      </c>
      <c r="BT1521" s="103">
        <v>-0.85637744265154991</v>
      </c>
      <c r="BU1521" s="103">
        <v>-0.85637744265154991</v>
      </c>
      <c r="BV1521" s="103">
        <v>-0.85637744265154991</v>
      </c>
      <c r="BW1521" s="103">
        <v>-1.9665551242611774</v>
      </c>
      <c r="BX1521" s="103">
        <v>-1.9665551242611774</v>
      </c>
      <c r="BY1521" s="103">
        <v>-1.9665551242611774</v>
      </c>
      <c r="BZ1521" s="102">
        <v>-1.9665551242611774</v>
      </c>
      <c r="CA1521" s="103">
        <f t="shared" si="1495"/>
        <v>-0.83439511533199529</v>
      </c>
      <c r="CB1521" s="103">
        <v>0.30746705710102823</v>
      </c>
      <c r="CC1521" s="103">
        <v>0.30746705710102823</v>
      </c>
      <c r="CD1521" s="103">
        <v>0.30746705710102823</v>
      </c>
      <c r="CE1521" s="103">
        <v>0.27338591197956624</v>
      </c>
      <c r="CF1521" s="103">
        <v>0.27338591197956624</v>
      </c>
      <c r="CG1521" s="103">
        <v>0.27338591197956624</v>
      </c>
      <c r="CH1521" s="103">
        <v>0.48262979398866801</v>
      </c>
      <c r="CI1521" s="103">
        <v>0.48262979398866801</v>
      </c>
      <c r="CJ1521" s="102">
        <v>1.3436826482910773</v>
      </c>
      <c r="CK1521" s="102">
        <v>1.3436826482910773</v>
      </c>
      <c r="CL1521" s="103">
        <f t="shared" si="1496"/>
        <v>-0.17755863363587299</v>
      </c>
      <c r="CM1521" s="103">
        <v>-1.2097690746898946</v>
      </c>
      <c r="CN1521" s="103">
        <v>-2.6942599051984231</v>
      </c>
      <c r="CO1521" s="103">
        <v>-2.6942599051984231</v>
      </c>
      <c r="CP1521" s="103">
        <v>-2.6942599051984231</v>
      </c>
      <c r="CQ1521" s="103">
        <v>-2.6942599051984231</v>
      </c>
      <c r="CR1521" s="103">
        <v>-2.6942599051984231</v>
      </c>
      <c r="CS1521" s="103">
        <v>0.16441776387279211</v>
      </c>
      <c r="CT1521" s="103">
        <v>0.16441776387279211</v>
      </c>
      <c r="CU1521" s="103">
        <v>0.16441776387279211</v>
      </c>
      <c r="CV1521" s="103">
        <v>0.23768997730101002</v>
      </c>
      <c r="CW1521" s="103">
        <v>0.23768997730101002</v>
      </c>
      <c r="CX1521" s="103">
        <v>0.23768997730101002</v>
      </c>
      <c r="CY1521" s="103">
        <v>0.23768997730101002</v>
      </c>
      <c r="CZ1521" s="103">
        <v>0.23768997730101002</v>
      </c>
      <c r="DA1521" s="103">
        <f t="shared" si="1497"/>
        <v>12.838314360941769</v>
      </c>
      <c r="DB1521" s="102">
        <v>1.1744217059057958</v>
      </c>
      <c r="DC1521" s="102">
        <v>1.1744217059057958</v>
      </c>
      <c r="DD1521" s="102">
        <v>1.1744217059057958</v>
      </c>
      <c r="DE1521" s="102">
        <v>0.44766459796504043</v>
      </c>
      <c r="DF1521" s="102">
        <v>0.44766459796504043</v>
      </c>
      <c r="DG1521" s="102">
        <v>0.44766459796504043</v>
      </c>
      <c r="DH1521" s="102">
        <v>0.44766459796504043</v>
      </c>
      <c r="DI1521" s="102">
        <v>0.44766459796504043</v>
      </c>
      <c r="DJ1521" s="102">
        <v>0.44766459796504043</v>
      </c>
      <c r="DK1521" s="102">
        <v>0.44766459796504043</v>
      </c>
      <c r="DL1521" s="102">
        <v>0.44766459796504043</v>
      </c>
      <c r="DM1521" s="102">
        <v>0.44766459796504043</v>
      </c>
      <c r="DN1521" s="104">
        <f t="shared" si="1498"/>
        <v>7.5689710541499551</v>
      </c>
      <c r="DO1521" s="102">
        <v>0.44766459796504043</v>
      </c>
      <c r="DP1521" s="102">
        <v>1.4735172429040455</v>
      </c>
      <c r="DQ1521" s="102">
        <v>1.4735172429040455</v>
      </c>
      <c r="DR1521" s="102">
        <v>1.4735172429040455</v>
      </c>
      <c r="DS1521" s="102">
        <v>10.468686036624289</v>
      </c>
      <c r="DT1521" s="102">
        <v>10.468686036624289</v>
      </c>
      <c r="DU1521" s="102">
        <v>10.468686036624289</v>
      </c>
      <c r="DV1521" s="105">
        <f t="shared" si="1499"/>
        <v>9.7703509363482191</v>
      </c>
      <c r="DW1521" s="106">
        <f t="shared" si="1500"/>
        <v>9.7703509363482191</v>
      </c>
      <c r="DX1521" s="107">
        <f t="shared" si="1501"/>
        <v>9.7703509363482191</v>
      </c>
      <c r="DZ1521" s="102">
        <f t="shared" si="1507"/>
        <v>2.6507699603102246</v>
      </c>
      <c r="EC1521" s="102">
        <f t="shared" si="1508"/>
        <v>1.0000000000000067</v>
      </c>
      <c r="EF1521" s="102">
        <f t="shared" si="1509"/>
        <v>0.999999999999995</v>
      </c>
      <c r="EI1521" s="102">
        <f t="shared" si="1510"/>
        <v>0.99999999999999678</v>
      </c>
      <c r="EL1521" s="102">
        <f t="shared" si="1511"/>
        <v>1.0000000000000067</v>
      </c>
      <c r="EO1521" s="102">
        <f t="shared" si="1512"/>
        <v>1.0000000000000002</v>
      </c>
    </row>
    <row r="1522" spans="1:145" ht="15.5" x14ac:dyDescent="0.35">
      <c r="A1522" s="56" t="s">
        <v>485</v>
      </c>
      <c r="B1522" s="69" t="s">
        <v>136</v>
      </c>
      <c r="C1522" s="102">
        <f t="shared" si="1492"/>
        <v>5.8985667034178606</v>
      </c>
      <c r="D1522" s="102">
        <f t="shared" si="1492"/>
        <v>7.3399271212909838</v>
      </c>
      <c r="E1522" s="102">
        <f t="shared" si="1492"/>
        <v>4.26770126091174</v>
      </c>
      <c r="F1522" s="102">
        <f t="shared" si="1492"/>
        <v>8.0465116279069786</v>
      </c>
      <c r="G1522" s="102">
        <f t="shared" si="1492"/>
        <v>5.8114507102884305</v>
      </c>
      <c r="H1522" s="102">
        <f t="shared" si="1492"/>
        <v>5.6143205858421439</v>
      </c>
      <c r="I1522" s="102">
        <f t="shared" si="1492"/>
        <v>19.337442218798142</v>
      </c>
      <c r="J1522" s="102">
        <f t="shared" si="1492"/>
        <v>16.494512588766948</v>
      </c>
      <c r="K1522" s="102">
        <f t="shared" si="1492"/>
        <v>57.605985037406477</v>
      </c>
      <c r="L1522" s="102">
        <f t="shared" si="1492"/>
        <v>29.27215189873418</v>
      </c>
      <c r="M1522" s="102">
        <f t="shared" si="1492"/>
        <v>24.153406772745814</v>
      </c>
      <c r="N1522" s="102">
        <f t="shared" si="1492"/>
        <v>37.90119399715195</v>
      </c>
      <c r="O1522" s="102">
        <f t="shared" si="1492"/>
        <v>1.9461434585749402</v>
      </c>
      <c r="P1522" s="102">
        <f t="shared" si="1492"/>
        <v>35.896836527972567</v>
      </c>
      <c r="Q1522" s="102">
        <f t="shared" si="1492"/>
        <v>49.343500946046682</v>
      </c>
      <c r="R1522" s="102">
        <f t="shared" si="1492"/>
        <v>5.7242676699811863</v>
      </c>
      <c r="S1522" s="102">
        <f t="shared" si="1492"/>
        <v>12.168639697872027</v>
      </c>
      <c r="T1522" s="102">
        <f t="shared" si="1492"/>
        <v>18.589141765677105</v>
      </c>
      <c r="U1522" s="102">
        <f t="shared" si="1492"/>
        <v>10.870574103901065</v>
      </c>
      <c r="V1522" s="102">
        <f t="shared" si="1492"/>
        <v>29.222170241055824</v>
      </c>
      <c r="W1522" s="102">
        <f t="shared" si="1492"/>
        <v>7.4018563137135303</v>
      </c>
      <c r="X1522" s="103">
        <f t="shared" si="1492"/>
        <v>25.349510843675052</v>
      </c>
      <c r="Y1522" s="103">
        <f t="shared" si="1492"/>
        <v>10.114133098259892</v>
      </c>
      <c r="Z1522" s="102">
        <f t="shared" si="1492"/>
        <v>2.5989717223650457</v>
      </c>
      <c r="AA1522" s="102">
        <f t="shared" si="1492"/>
        <v>25.050737891809266</v>
      </c>
      <c r="AB1522" s="102">
        <v>5.6782967115621901</v>
      </c>
      <c r="AC1522" s="102">
        <v>5.6348617599294206</v>
      </c>
      <c r="AD1522" s="102">
        <v>5.5671321805686373</v>
      </c>
      <c r="AE1522" s="102">
        <f t="shared" si="1502"/>
        <v>20.805866677352785</v>
      </c>
      <c r="AF1522" s="102">
        <v>1.4306113342257998</v>
      </c>
      <c r="AG1522" s="102">
        <v>3.7870071050335401</v>
      </c>
      <c r="AH1522" s="102">
        <v>3.7870071050335401</v>
      </c>
      <c r="AI1522" s="102">
        <v>3.7870071050335401</v>
      </c>
      <c r="AJ1522" s="103">
        <f t="shared" si="1503"/>
        <v>4.3087840950773755</v>
      </c>
      <c r="AK1522" s="103">
        <v>12.0594744870791</v>
      </c>
      <c r="AL1522" s="103">
        <v>13.451182497084934</v>
      </c>
      <c r="AM1522" s="103">
        <v>13.451182497084934</v>
      </c>
      <c r="AN1522" s="103">
        <v>13.451182497084934</v>
      </c>
      <c r="AO1522" s="103">
        <f t="shared" si="1504"/>
        <v>7.3554701685546657</v>
      </c>
      <c r="AP1522" s="103">
        <v>8.8856508874991427</v>
      </c>
      <c r="AQ1522" s="103">
        <v>9.1950508874991499</v>
      </c>
      <c r="AR1522" s="103">
        <v>0.89393974778282537</v>
      </c>
      <c r="AS1522" s="103">
        <f t="shared" si="1505"/>
        <v>2.8922442652331202</v>
      </c>
      <c r="AT1522" s="103">
        <v>2.6127020526875064</v>
      </c>
      <c r="AU1522" s="103">
        <v>2.6127020526875064</v>
      </c>
      <c r="AV1522" s="103">
        <v>6.2121082021606764</v>
      </c>
      <c r="AW1522" s="103">
        <v>6.2121082021606764</v>
      </c>
      <c r="AX1522" s="103">
        <f t="shared" si="1506"/>
        <v>2.9858594939283667</v>
      </c>
      <c r="AY1522" s="103"/>
      <c r="AZ1522" s="103">
        <v>3.6813776103328397</v>
      </c>
      <c r="BA1522" s="103">
        <v>3.6813776103328397</v>
      </c>
      <c r="BB1522" s="103">
        <v>-1.3520818426191132</v>
      </c>
      <c r="BC1522" s="103">
        <v>-1.3520818426191132</v>
      </c>
      <c r="BD1522" s="103">
        <v>3.7574148689285489</v>
      </c>
      <c r="BE1522" s="103">
        <v>3.7574148689285489</v>
      </c>
      <c r="BF1522" s="103">
        <f t="shared" si="1493"/>
        <v>22.702713978697112</v>
      </c>
      <c r="BG1522" s="103">
        <v>-7.9016405422769411</v>
      </c>
      <c r="BH1522" s="103">
        <v>-7.9016405422769411</v>
      </c>
      <c r="BI1522" s="103">
        <v>0.34475988441019301</v>
      </c>
      <c r="BJ1522" s="103">
        <v>-7.9016405422769411</v>
      </c>
      <c r="BK1522" s="103">
        <v>-1.002371726884419</v>
      </c>
      <c r="BL1522" s="103">
        <v>-1.002371726884419</v>
      </c>
      <c r="BM1522" s="103">
        <v>-1.002371726884419</v>
      </c>
      <c r="BN1522" s="103">
        <v>-1.002371726884419</v>
      </c>
      <c r="BO1522" s="103">
        <f t="shared" si="1494"/>
        <v>8.1657330061218083</v>
      </c>
      <c r="BP1522" s="103">
        <v>0.50440332448740677</v>
      </c>
      <c r="BQ1522" s="103">
        <v>0.59986244743352668</v>
      </c>
      <c r="BR1522" s="103">
        <v>0.59986244743352668</v>
      </c>
      <c r="BS1522" s="103">
        <v>0.59986244743352668</v>
      </c>
      <c r="BT1522" s="103">
        <v>0.59986244743352668</v>
      </c>
      <c r="BU1522" s="103">
        <v>0.59986244743352668</v>
      </c>
      <c r="BV1522" s="103">
        <v>0.59986244743352668</v>
      </c>
      <c r="BW1522" s="103">
        <v>0.5996432839772371</v>
      </c>
      <c r="BX1522" s="103">
        <v>0.5996432839772371</v>
      </c>
      <c r="BY1522" s="103">
        <v>0.5996432839772371</v>
      </c>
      <c r="BZ1522" s="102">
        <v>-9.0281145454909542</v>
      </c>
      <c r="CA1522" s="103">
        <f t="shared" si="1495"/>
        <v>2.4931279595296187</v>
      </c>
      <c r="CB1522" s="103">
        <v>4.6264752723782578</v>
      </c>
      <c r="CC1522" s="103">
        <v>4.6264752723782578</v>
      </c>
      <c r="CD1522" s="103">
        <v>4.6264752723782578</v>
      </c>
      <c r="CE1522" s="103">
        <v>-1.2778753190891003</v>
      </c>
      <c r="CF1522" s="103">
        <v>-1.2778753190891003</v>
      </c>
      <c r="CG1522" s="103">
        <v>-1.2778753190891003</v>
      </c>
      <c r="CH1522" s="103">
        <v>-2.7862016496660984</v>
      </c>
      <c r="CI1522" s="103">
        <v>-2.7862016496660984</v>
      </c>
      <c r="CJ1522" s="102">
        <v>-2.7862016496660984</v>
      </c>
      <c r="CK1522" s="102">
        <v>-2.7862016496660984</v>
      </c>
      <c r="CL1522" s="103">
        <f t="shared" si="1496"/>
        <v>0.81448588708081637</v>
      </c>
      <c r="CM1522" s="103">
        <v>-0.76895327391472512</v>
      </c>
      <c r="CN1522" s="103">
        <v>9.8312532815223932</v>
      </c>
      <c r="CO1522" s="103">
        <v>9.8312532815223932</v>
      </c>
      <c r="CP1522" s="103">
        <v>12.137601171280041</v>
      </c>
      <c r="CQ1522" s="103">
        <v>9.8312532815223932</v>
      </c>
      <c r="CR1522" s="103">
        <v>11.391266722301401</v>
      </c>
      <c r="CS1522" s="103">
        <v>11.649978379763921</v>
      </c>
      <c r="CT1522" s="103">
        <v>2.4480299910935033</v>
      </c>
      <c r="CU1522" s="103">
        <v>3.2962499876218549</v>
      </c>
      <c r="CV1522" s="103">
        <v>12.849978379763931</v>
      </c>
      <c r="CW1522" s="103">
        <v>2.4480299910935033</v>
      </c>
      <c r="CX1522" s="103">
        <v>13.649978379763928</v>
      </c>
      <c r="CY1522" s="103">
        <v>2.4480299910935033</v>
      </c>
      <c r="CZ1522" s="103">
        <v>4.2962499876218647</v>
      </c>
      <c r="DA1522" s="103">
        <f t="shared" si="1497"/>
        <v>4.206438154656361</v>
      </c>
      <c r="DB1522" s="102">
        <v>10.112956420852301</v>
      </c>
      <c r="DC1522" s="102">
        <v>7.6687176545736717</v>
      </c>
      <c r="DD1522" s="102">
        <v>5.2244788882950415</v>
      </c>
      <c r="DE1522" s="102">
        <v>10.15558112663099</v>
      </c>
      <c r="DF1522" s="102">
        <v>7.7103961959621561</v>
      </c>
      <c r="DG1522" s="102">
        <v>5.2652112652933214</v>
      </c>
      <c r="DH1522" s="102">
        <v>1.4897261960520389</v>
      </c>
      <c r="DI1522" s="102">
        <v>4.1223318286987141</v>
      </c>
      <c r="DJ1522" s="102">
        <v>2.8997393633642963</v>
      </c>
      <c r="DK1522" s="102">
        <v>1.4897261960520389</v>
      </c>
      <c r="DL1522" s="102">
        <v>4.1223318286987141</v>
      </c>
      <c r="DM1522" s="102">
        <v>2.8997393633642963</v>
      </c>
      <c r="DN1522" s="104">
        <f t="shared" si="1498"/>
        <v>12.604451915769758</v>
      </c>
      <c r="DO1522" s="102">
        <v>2.8997393633642963</v>
      </c>
      <c r="DP1522" s="102">
        <v>4.0999999999999979</v>
      </c>
      <c r="DQ1522" s="102">
        <v>3.8999999999999941</v>
      </c>
      <c r="DR1522" s="102">
        <v>3.6000000000000014</v>
      </c>
      <c r="DS1522" s="102">
        <v>0.95992578917126592</v>
      </c>
      <c r="DT1522" s="102">
        <v>0.30335542075451338</v>
      </c>
      <c r="DU1522" s="102">
        <v>0.30335542075451338</v>
      </c>
      <c r="DV1522" s="105">
        <f t="shared" si="1499"/>
        <v>0.85992578917124751</v>
      </c>
      <c r="DW1522" s="106">
        <f t="shared" si="1500"/>
        <v>0.20335542075451965</v>
      </c>
      <c r="DX1522" s="107">
        <f t="shared" si="1501"/>
        <v>-5.3214947662220936E-2</v>
      </c>
      <c r="DZ1522" s="102">
        <f t="shared" si="1507"/>
        <v>2.7489799999999889</v>
      </c>
      <c r="EC1522" s="102">
        <f t="shared" si="1508"/>
        <v>2.5489799999999891</v>
      </c>
      <c r="EF1522" s="102">
        <f t="shared" si="1509"/>
        <v>2.348979999999989</v>
      </c>
      <c r="EI1522" s="102">
        <f t="shared" si="1510"/>
        <v>2.1489799999999843</v>
      </c>
      <c r="EL1522" s="102">
        <f t="shared" si="1511"/>
        <v>1.9489799999999786</v>
      </c>
      <c r="EO1522" s="102">
        <f t="shared" si="1512"/>
        <v>1.748979999999978</v>
      </c>
    </row>
    <row r="1523" spans="1:145" ht="15.5" x14ac:dyDescent="0.35">
      <c r="A1523" s="56" t="s">
        <v>486</v>
      </c>
      <c r="B1523" s="69" t="s">
        <v>136</v>
      </c>
      <c r="C1523" s="102">
        <f t="shared" si="1492"/>
        <v>88.812362030905078</v>
      </c>
      <c r="D1523" s="102">
        <f t="shared" si="1492"/>
        <v>23.584155637656082</v>
      </c>
      <c r="E1523" s="102">
        <f t="shared" si="1492"/>
        <v>-22.217891470521447</v>
      </c>
      <c r="F1523" s="102">
        <f t="shared" si="1492"/>
        <v>-2.1537653188808501</v>
      </c>
      <c r="G1523" s="102">
        <f t="shared" si="1492"/>
        <v>52.974840891010359</v>
      </c>
      <c r="H1523" s="102">
        <f t="shared" si="1492"/>
        <v>9.5763871508760996</v>
      </c>
      <c r="I1523" s="102">
        <f t="shared" si="1492"/>
        <v>9.6563302741408528</v>
      </c>
      <c r="J1523" s="102">
        <f t="shared" si="1492"/>
        <v>7.1440164466565612</v>
      </c>
      <c r="K1523" s="102">
        <f t="shared" si="1492"/>
        <v>5.4608801030068834</v>
      </c>
      <c r="L1523" s="102">
        <f t="shared" si="1492"/>
        <v>47.644355070382076</v>
      </c>
      <c r="M1523" s="102">
        <f t="shared" si="1492"/>
        <v>-33.503583357654769</v>
      </c>
      <c r="N1523" s="102">
        <f t="shared" si="1492"/>
        <v>5.6862792909219673</v>
      </c>
      <c r="O1523" s="102">
        <f t="shared" si="1492"/>
        <v>17.742195971667851</v>
      </c>
      <c r="P1523" s="102">
        <f t="shared" si="1492"/>
        <v>16.124860384457111</v>
      </c>
      <c r="Q1523" s="102">
        <f t="shared" si="1492"/>
        <v>12.840086396004178</v>
      </c>
      <c r="R1523" s="102">
        <f t="shared" si="1492"/>
        <v>19.143802395802382</v>
      </c>
      <c r="S1523" s="102">
        <f t="shared" si="1492"/>
        <v>7.3136445219836057</v>
      </c>
      <c r="T1523" s="102">
        <f t="shared" si="1492"/>
        <v>16.147368421052629</v>
      </c>
      <c r="U1523" s="102">
        <f t="shared" si="1492"/>
        <v>19.026040722614955</v>
      </c>
      <c r="V1523" s="102">
        <f t="shared" si="1492"/>
        <v>29.610829103214879</v>
      </c>
      <c r="W1523" s="102">
        <f t="shared" si="1492"/>
        <v>20.56135770234987</v>
      </c>
      <c r="X1523" s="103">
        <f t="shared" si="1492"/>
        <v>11.423930698429899</v>
      </c>
      <c r="Y1523" s="103">
        <f t="shared" si="1492"/>
        <v>4.8138969873663662</v>
      </c>
      <c r="Z1523" s="102">
        <f t="shared" si="1492"/>
        <v>16.014779307115681</v>
      </c>
      <c r="AA1523" s="102">
        <f t="shared" si="1492"/>
        <v>14.081006345603631</v>
      </c>
      <c r="AB1523" s="102">
        <v>39.068758493470455</v>
      </c>
      <c r="AC1523" s="102">
        <v>23.68018498754892</v>
      </c>
      <c r="AD1523" s="102">
        <v>23.68018498754892</v>
      </c>
      <c r="AE1523" s="102">
        <f t="shared" si="1502"/>
        <v>19.778976496549788</v>
      </c>
      <c r="AF1523" s="102">
        <v>3.6367624005867749</v>
      </c>
      <c r="AG1523" s="102">
        <v>-0.30848661786490017</v>
      </c>
      <c r="AH1523" s="102">
        <v>-0.30848661786490017</v>
      </c>
      <c r="AI1523" s="102">
        <v>-0.30848661786490017</v>
      </c>
      <c r="AJ1523" s="103">
        <f t="shared" si="1503"/>
        <v>25.924768775021423</v>
      </c>
      <c r="AK1523" s="103">
        <v>-18.80020471558575</v>
      </c>
      <c r="AL1523" s="103">
        <v>-19.7781243104377</v>
      </c>
      <c r="AM1523" s="103">
        <v>-19.7781243104377</v>
      </c>
      <c r="AN1523" s="103">
        <v>-19.7781243104377</v>
      </c>
      <c r="AO1523" s="103">
        <f t="shared" si="1504"/>
        <v>-14.342390531265485</v>
      </c>
      <c r="AP1523" s="103">
        <v>3.6550283389330125</v>
      </c>
      <c r="AQ1523" s="103">
        <v>4.137658356005562</v>
      </c>
      <c r="AR1523" s="103">
        <v>-1.6152987967915819</v>
      </c>
      <c r="AS1523" s="103">
        <f t="shared" si="1505"/>
        <v>-1.042703111571418</v>
      </c>
      <c r="AT1523" s="103">
        <v>0.30795951090750179</v>
      </c>
      <c r="AU1523" s="103">
        <v>-6.4951162869270762</v>
      </c>
      <c r="AV1523" s="103">
        <v>-1.2629449471312892</v>
      </c>
      <c r="AW1523" s="103">
        <v>6.5405862936309322</v>
      </c>
      <c r="AX1523" s="103">
        <f t="shared" si="1506"/>
        <v>2.7388815982334433</v>
      </c>
      <c r="AY1523" s="103"/>
      <c r="AZ1523" s="103">
        <v>-6.633362428541357</v>
      </c>
      <c r="BA1523" s="103">
        <v>-6.633362428541357</v>
      </c>
      <c r="BB1523" s="103">
        <v>-5.4924130959345945</v>
      </c>
      <c r="BC1523" s="103">
        <v>-5.4924130959345945</v>
      </c>
      <c r="BD1523" s="103">
        <v>-15.958636399829658</v>
      </c>
      <c r="BE1523" s="103">
        <v>-15.958636399829658</v>
      </c>
      <c r="BF1523" s="103">
        <f t="shared" si="1493"/>
        <v>-14.933333333333334</v>
      </c>
      <c r="BG1523" s="103">
        <v>1.4698634505551993</v>
      </c>
      <c r="BH1523" s="103">
        <v>1.4698634505551993</v>
      </c>
      <c r="BI1523" s="103">
        <v>9.7178683385579845</v>
      </c>
      <c r="BJ1523" s="103">
        <v>9.7178683385579845</v>
      </c>
      <c r="BK1523" s="103">
        <v>4.9250207143548987</v>
      </c>
      <c r="BL1523" s="103">
        <v>4.9250207143548987</v>
      </c>
      <c r="BM1523" s="103">
        <v>4.9250207143548987</v>
      </c>
      <c r="BN1523" s="103">
        <v>4.9250207143548987</v>
      </c>
      <c r="BO1523" s="103">
        <f t="shared" si="1494"/>
        <v>12.852664576802507</v>
      </c>
      <c r="BP1523" s="103">
        <v>16.666666666666668</v>
      </c>
      <c r="BQ1523" s="103">
        <v>16.666666666666668</v>
      </c>
      <c r="BR1523" s="103">
        <v>16.666666666666668</v>
      </c>
      <c r="BS1523" s="103">
        <v>16.666666666666668</v>
      </c>
      <c r="BT1523" s="103">
        <v>11.111111111111111</v>
      </c>
      <c r="BU1523" s="103">
        <v>11.111111111111111</v>
      </c>
      <c r="BV1523" s="103">
        <v>11.111111111111111</v>
      </c>
      <c r="BW1523" s="103">
        <v>11.111111111111111</v>
      </c>
      <c r="BX1523" s="103">
        <v>11.111111111111111</v>
      </c>
      <c r="BY1523" s="103">
        <v>11.111111111111111</v>
      </c>
      <c r="BZ1523" s="102">
        <v>14.383611111111112</v>
      </c>
      <c r="CA1523" s="103">
        <f t="shared" si="1495"/>
        <v>17.877500000000008</v>
      </c>
      <c r="CB1523" s="103">
        <v>-0.83963053290533674</v>
      </c>
      <c r="CC1523" s="103">
        <v>-0.83963053290533674</v>
      </c>
      <c r="CD1523" s="103">
        <v>-2.1208303864405025</v>
      </c>
      <c r="CE1523" s="103">
        <v>0.26887611668421374</v>
      </c>
      <c r="CF1523" s="103">
        <v>0.26887611668421374</v>
      </c>
      <c r="CG1523" s="103">
        <v>-2.1845018015406752</v>
      </c>
      <c r="CH1523" s="103">
        <v>0.94966761633427654</v>
      </c>
      <c r="CI1523" s="103">
        <v>0.94966761633427654</v>
      </c>
      <c r="CJ1523" s="102">
        <v>5.1362172123131575</v>
      </c>
      <c r="CK1523" s="102">
        <v>5.1362172123131575</v>
      </c>
      <c r="CL1523" s="103">
        <f t="shared" si="1496"/>
        <v>8.1631354584208093</v>
      </c>
      <c r="CM1523" s="103">
        <v>-9.7992541005476639</v>
      </c>
      <c r="CN1523" s="103">
        <v>6.8371125295341377</v>
      </c>
      <c r="CO1523" s="103">
        <v>6.8371125295341377</v>
      </c>
      <c r="CP1523" s="103">
        <v>6.8371125295341377</v>
      </c>
      <c r="CQ1523" s="103">
        <v>6.8371125295341377</v>
      </c>
      <c r="CR1523" s="103">
        <v>5.5428319873987437</v>
      </c>
      <c r="CS1523" s="103">
        <v>6.8371125295341377</v>
      </c>
      <c r="CT1523" s="103">
        <v>6.8371125295341377</v>
      </c>
      <c r="CU1523" s="103">
        <v>5.8946780924169211</v>
      </c>
      <c r="CV1523" s="103">
        <v>18.112987974750496</v>
      </c>
      <c r="CW1523" s="103">
        <v>18.112987974750496</v>
      </c>
      <c r="CX1523" s="103">
        <v>9.4552287581699321</v>
      </c>
      <c r="CY1523" s="103">
        <v>9.4552287581699321</v>
      </c>
      <c r="CZ1523" s="103">
        <v>13.287047930283212</v>
      </c>
      <c r="DA1523" s="103">
        <f t="shared" si="1497"/>
        <v>9.6431372549019603</v>
      </c>
      <c r="DB1523" s="102">
        <v>1.3388652431536654</v>
      </c>
      <c r="DC1523" s="102">
        <v>1.3388652431536654</v>
      </c>
      <c r="DD1523" s="102">
        <v>1.3388652431536654</v>
      </c>
      <c r="DE1523" s="102">
        <v>1.3388652431536654</v>
      </c>
      <c r="DF1523" s="102">
        <v>1.3388652431536654</v>
      </c>
      <c r="DG1523" s="102">
        <v>1.3388652431536654</v>
      </c>
      <c r="DH1523" s="102">
        <v>1.3388652431536654</v>
      </c>
      <c r="DI1523" s="102">
        <v>1.3388652431536654</v>
      </c>
      <c r="DJ1523" s="102">
        <v>1.3388652431536654</v>
      </c>
      <c r="DK1523" s="102">
        <v>6.6033199407068341</v>
      </c>
      <c r="DL1523" s="102">
        <v>6.6033199407068341</v>
      </c>
      <c r="DM1523" s="102">
        <v>6.6033199407068341</v>
      </c>
      <c r="DN1523" s="104">
        <f t="shared" si="1498"/>
        <v>15.334557347862534</v>
      </c>
      <c r="DO1523" s="102">
        <v>6.6033199407068341</v>
      </c>
      <c r="DP1523" s="102">
        <v>5.7893777942405427</v>
      </c>
      <c r="DQ1523" s="102">
        <v>5.8062315332466428</v>
      </c>
      <c r="DR1523" s="102">
        <v>5.7977292892399923</v>
      </c>
      <c r="DS1523" s="102">
        <v>8.5099752771628108</v>
      </c>
      <c r="DT1523" s="102">
        <v>7.9856306046327381</v>
      </c>
      <c r="DU1523" s="102">
        <v>7.6672963637969787</v>
      </c>
      <c r="DV1523" s="105">
        <f t="shared" si="1499"/>
        <v>8.9838968229353817</v>
      </c>
      <c r="DW1523" s="106">
        <f t="shared" si="1500"/>
        <v>9.0378892381067768</v>
      </c>
      <c r="DX1523" s="107">
        <f t="shared" si="1501"/>
        <v>8.2390705934695685</v>
      </c>
      <c r="DZ1523" s="102">
        <f t="shared" si="1507"/>
        <v>5.5434248450840524</v>
      </c>
      <c r="EC1523" s="102">
        <f t="shared" si="1508"/>
        <v>5.1869628333081641</v>
      </c>
      <c r="EF1523" s="102">
        <f t="shared" si="1509"/>
        <v>2.546206257295379</v>
      </c>
      <c r="EI1523" s="102">
        <f t="shared" si="1510"/>
        <v>1.43564402683104</v>
      </c>
      <c r="EL1523" s="102">
        <f t="shared" si="1511"/>
        <v>1.3426665649164782</v>
      </c>
      <c r="EO1523" s="102">
        <f t="shared" si="1512"/>
        <v>1.1430288296808457</v>
      </c>
    </row>
    <row r="1524" spans="1:145" ht="15.5" x14ac:dyDescent="0.35">
      <c r="A1524" s="27"/>
      <c r="B1524" s="57"/>
      <c r="C1524" s="57"/>
      <c r="D1524" s="57"/>
      <c r="E1524" s="57"/>
      <c r="F1524" s="57"/>
      <c r="G1524" s="57"/>
      <c r="H1524" s="57"/>
      <c r="I1524" s="57"/>
      <c r="J1524" s="57"/>
      <c r="K1524" s="57"/>
      <c r="L1524" s="57"/>
      <c r="M1524" s="57"/>
      <c r="N1524" s="57"/>
      <c r="O1524" s="57"/>
      <c r="P1524" s="57"/>
      <c r="Q1524" s="57"/>
      <c r="R1524" s="57"/>
      <c r="S1524" s="57"/>
      <c r="T1524" s="57"/>
      <c r="U1524" s="57"/>
      <c r="V1524" s="57"/>
      <c r="W1524" s="57"/>
      <c r="X1524" s="58"/>
      <c r="Y1524" s="58"/>
      <c r="Z1524" s="57"/>
      <c r="AA1524" s="57"/>
      <c r="AB1524" s="57"/>
      <c r="AC1524" s="57"/>
      <c r="AD1524" s="57"/>
      <c r="AE1524" s="57"/>
      <c r="AF1524" s="57"/>
      <c r="AG1524" s="57"/>
      <c r="AH1524" s="57"/>
      <c r="AI1524" s="57"/>
      <c r="AJ1524" s="58"/>
      <c r="AK1524" s="58"/>
      <c r="AL1524" s="58"/>
      <c r="AM1524" s="58"/>
      <c r="AN1524" s="58"/>
      <c r="AO1524" s="58"/>
      <c r="AP1524" s="58"/>
      <c r="AQ1524" s="58"/>
      <c r="AR1524" s="58"/>
      <c r="AS1524" s="58"/>
      <c r="AT1524" s="58"/>
      <c r="AU1524" s="58"/>
      <c r="AV1524" s="58"/>
      <c r="AW1524" s="58"/>
      <c r="AX1524" s="58"/>
      <c r="AY1524" s="58"/>
      <c r="AZ1524" s="58"/>
      <c r="BA1524" s="58"/>
      <c r="BB1524" s="58"/>
      <c r="BC1524" s="58"/>
      <c r="BD1524" s="58"/>
      <c r="BE1524" s="58"/>
      <c r="BF1524" s="58"/>
      <c r="BG1524" s="58"/>
      <c r="BH1524" s="58"/>
      <c r="BI1524" s="58"/>
      <c r="BJ1524" s="58"/>
      <c r="BK1524" s="58"/>
      <c r="BL1524" s="58"/>
      <c r="BM1524" s="58"/>
      <c r="BN1524" s="58"/>
      <c r="BO1524" s="58"/>
      <c r="BP1524" s="58"/>
      <c r="BQ1524" s="58"/>
      <c r="BR1524" s="58"/>
      <c r="BS1524" s="58"/>
      <c r="BT1524" s="58"/>
      <c r="BU1524" s="58"/>
      <c r="BV1524" s="58"/>
      <c r="BW1524" s="58"/>
      <c r="BX1524" s="58"/>
      <c r="BY1524" s="58"/>
      <c r="BZ1524" s="57"/>
      <c r="CA1524" s="58"/>
      <c r="CB1524" s="58"/>
      <c r="CC1524" s="58"/>
      <c r="CD1524" s="58"/>
      <c r="CE1524" s="58"/>
      <c r="CF1524" s="58"/>
      <c r="CG1524" s="58"/>
      <c r="CH1524" s="58"/>
      <c r="CI1524" s="58"/>
      <c r="CJ1524" s="57"/>
      <c r="CK1524" s="57"/>
      <c r="CL1524" s="58"/>
      <c r="CM1524" s="58"/>
      <c r="CN1524" s="58"/>
      <c r="CO1524" s="58"/>
      <c r="CP1524" s="58"/>
      <c r="CQ1524" s="58"/>
      <c r="CR1524" s="58"/>
      <c r="CS1524" s="58"/>
      <c r="CT1524" s="58"/>
      <c r="CU1524" s="58"/>
      <c r="CV1524" s="58"/>
      <c r="CW1524" s="58"/>
      <c r="CX1524" s="58"/>
      <c r="CY1524" s="58"/>
      <c r="CZ1524" s="58"/>
      <c r="DA1524" s="58"/>
      <c r="DB1524" s="57"/>
      <c r="DC1524" s="57"/>
      <c r="DD1524" s="57"/>
      <c r="DE1524" s="57"/>
      <c r="DF1524" s="57"/>
      <c r="DG1524" s="57"/>
      <c r="DH1524" s="57"/>
      <c r="DI1524" s="57"/>
      <c r="DJ1524" s="57"/>
      <c r="DK1524" s="57"/>
      <c r="DL1524" s="57"/>
      <c r="DM1524" s="57"/>
      <c r="DN1524" s="59"/>
      <c r="DO1524" s="57"/>
      <c r="DP1524" s="57"/>
      <c r="DQ1524" s="57"/>
      <c r="DR1524" s="57"/>
      <c r="DS1524" s="57"/>
      <c r="DT1524" s="57"/>
      <c r="DU1524" s="57"/>
      <c r="DV1524" s="60"/>
      <c r="DW1524" s="61"/>
      <c r="DX1524" s="62"/>
      <c r="DZ1524" s="57"/>
      <c r="EC1524" s="57"/>
      <c r="EF1524" s="57"/>
      <c r="EI1524" s="57"/>
      <c r="EL1524" s="57"/>
      <c r="EO1524" s="57"/>
    </row>
    <row r="1525" spans="1:145" ht="15.5" x14ac:dyDescent="0.35">
      <c r="A1525" s="12" t="s">
        <v>1</v>
      </c>
      <c r="B1525" s="12" t="s">
        <v>1</v>
      </c>
      <c r="C1525" s="12" t="s">
        <v>1</v>
      </c>
      <c r="D1525" s="12" t="s">
        <v>1</v>
      </c>
      <c r="E1525" s="12" t="s">
        <v>1</v>
      </c>
      <c r="F1525" s="12" t="s">
        <v>1</v>
      </c>
      <c r="G1525" s="12" t="s">
        <v>1</v>
      </c>
      <c r="H1525" s="12" t="s">
        <v>1</v>
      </c>
      <c r="I1525" s="12" t="s">
        <v>1</v>
      </c>
      <c r="J1525" s="12" t="s">
        <v>1</v>
      </c>
      <c r="K1525" s="12" t="s">
        <v>1</v>
      </c>
      <c r="L1525" s="12" t="s">
        <v>1</v>
      </c>
      <c r="M1525" s="12" t="s">
        <v>1</v>
      </c>
      <c r="N1525" s="12" t="s">
        <v>1</v>
      </c>
      <c r="O1525" s="12" t="s">
        <v>1</v>
      </c>
      <c r="P1525" s="12" t="s">
        <v>1</v>
      </c>
      <c r="Q1525" s="12" t="s">
        <v>1</v>
      </c>
      <c r="R1525" s="12" t="s">
        <v>1</v>
      </c>
      <c r="S1525" s="12" t="s">
        <v>1</v>
      </c>
      <c r="T1525" s="12" t="s">
        <v>1</v>
      </c>
      <c r="U1525" s="12" t="s">
        <v>1</v>
      </c>
      <c r="V1525" s="109" t="s">
        <v>1</v>
      </c>
      <c r="W1525" s="109" t="s">
        <v>1</v>
      </c>
      <c r="X1525" s="110" t="s">
        <v>1</v>
      </c>
      <c r="Y1525" s="110" t="s">
        <v>1</v>
      </c>
      <c r="Z1525" s="109" t="s">
        <v>1</v>
      </c>
      <c r="AA1525" s="109" t="s">
        <v>1</v>
      </c>
      <c r="AB1525" s="109" t="s">
        <v>1</v>
      </c>
      <c r="AC1525" s="109" t="s">
        <v>1</v>
      </c>
      <c r="AD1525" s="109" t="s">
        <v>1</v>
      </c>
      <c r="AE1525" s="109" t="s">
        <v>1</v>
      </c>
      <c r="AF1525" s="109" t="s">
        <v>1</v>
      </c>
      <c r="AG1525" s="109" t="s">
        <v>1</v>
      </c>
      <c r="AH1525" s="109" t="s">
        <v>1</v>
      </c>
      <c r="AI1525" s="109" t="s">
        <v>1</v>
      </c>
      <c r="AJ1525" s="110" t="s">
        <v>1</v>
      </c>
      <c r="AK1525" s="110" t="s">
        <v>1</v>
      </c>
      <c r="AL1525" s="110" t="s">
        <v>1</v>
      </c>
      <c r="AM1525" s="110" t="s">
        <v>1</v>
      </c>
      <c r="AN1525" s="110" t="s">
        <v>1</v>
      </c>
      <c r="AO1525" s="110" t="s">
        <v>1</v>
      </c>
      <c r="AP1525" s="110" t="s">
        <v>1</v>
      </c>
      <c r="AQ1525" s="110" t="s">
        <v>1</v>
      </c>
      <c r="AR1525" s="110" t="s">
        <v>1</v>
      </c>
      <c r="AS1525" s="110" t="s">
        <v>1</v>
      </c>
      <c r="AT1525" s="110" t="s">
        <v>1</v>
      </c>
      <c r="AU1525" s="110" t="s">
        <v>1</v>
      </c>
      <c r="AV1525" s="110" t="s">
        <v>1</v>
      </c>
      <c r="AW1525" s="110" t="s">
        <v>1</v>
      </c>
      <c r="AX1525" s="110" t="s">
        <v>1</v>
      </c>
      <c r="AY1525" s="110"/>
      <c r="AZ1525" s="110" t="s">
        <v>1</v>
      </c>
      <c r="BA1525" s="110" t="s">
        <v>1</v>
      </c>
      <c r="BB1525" s="110" t="s">
        <v>1</v>
      </c>
      <c r="BC1525" s="110" t="s">
        <v>1</v>
      </c>
      <c r="BD1525" s="110" t="s">
        <v>1</v>
      </c>
      <c r="BE1525" s="110" t="s">
        <v>1</v>
      </c>
      <c r="BF1525" s="110" t="s">
        <v>1</v>
      </c>
      <c r="BG1525" s="110" t="s">
        <v>1</v>
      </c>
      <c r="BH1525" s="110" t="s">
        <v>1</v>
      </c>
      <c r="BI1525" s="110" t="s">
        <v>1</v>
      </c>
      <c r="BJ1525" s="110" t="s">
        <v>1</v>
      </c>
      <c r="BK1525" s="110" t="s">
        <v>1</v>
      </c>
      <c r="BL1525" s="110" t="s">
        <v>1</v>
      </c>
      <c r="BM1525" s="110" t="s">
        <v>1</v>
      </c>
      <c r="BN1525" s="110" t="s">
        <v>1</v>
      </c>
      <c r="BO1525" s="110" t="s">
        <v>1</v>
      </c>
      <c r="BP1525" s="110" t="s">
        <v>1</v>
      </c>
      <c r="BQ1525" s="110" t="s">
        <v>1</v>
      </c>
      <c r="BR1525" s="110" t="s">
        <v>1</v>
      </c>
      <c r="BS1525" s="110" t="s">
        <v>1</v>
      </c>
      <c r="BT1525" s="110" t="s">
        <v>1</v>
      </c>
      <c r="BU1525" s="110" t="s">
        <v>1</v>
      </c>
      <c r="BV1525" s="110" t="s">
        <v>1</v>
      </c>
      <c r="BW1525" s="110" t="s">
        <v>1</v>
      </c>
      <c r="BX1525" s="110" t="s">
        <v>1</v>
      </c>
      <c r="BY1525" s="110" t="s">
        <v>1</v>
      </c>
      <c r="BZ1525" s="109" t="s">
        <v>1</v>
      </c>
      <c r="CA1525" s="110" t="s">
        <v>1</v>
      </c>
      <c r="CB1525" s="110" t="s">
        <v>1</v>
      </c>
      <c r="CC1525" s="110" t="s">
        <v>1</v>
      </c>
      <c r="CD1525" s="110" t="s">
        <v>1</v>
      </c>
      <c r="CE1525" s="110" t="s">
        <v>1</v>
      </c>
      <c r="CF1525" s="110" t="s">
        <v>1</v>
      </c>
      <c r="CG1525" s="110" t="s">
        <v>1</v>
      </c>
      <c r="CH1525" s="110" t="s">
        <v>1</v>
      </c>
      <c r="CI1525" s="110" t="s">
        <v>1</v>
      </c>
      <c r="CJ1525" s="109" t="s">
        <v>1</v>
      </c>
      <c r="CK1525" s="109" t="s">
        <v>1</v>
      </c>
      <c r="CL1525" s="110" t="s">
        <v>1</v>
      </c>
      <c r="CM1525" s="110" t="s">
        <v>1</v>
      </c>
      <c r="CN1525" s="110" t="s">
        <v>1</v>
      </c>
      <c r="CO1525" s="110" t="s">
        <v>1</v>
      </c>
      <c r="CP1525" s="110" t="s">
        <v>1</v>
      </c>
      <c r="CQ1525" s="110" t="s">
        <v>1</v>
      </c>
      <c r="CR1525" s="110" t="s">
        <v>1</v>
      </c>
      <c r="CS1525" s="110" t="s">
        <v>1</v>
      </c>
      <c r="CT1525" s="110" t="s">
        <v>1</v>
      </c>
      <c r="CU1525" s="110" t="s">
        <v>1</v>
      </c>
      <c r="CV1525" s="110" t="s">
        <v>1</v>
      </c>
      <c r="CW1525" s="110" t="s">
        <v>1</v>
      </c>
      <c r="CX1525" s="110" t="s">
        <v>1</v>
      </c>
      <c r="CY1525" s="110" t="s">
        <v>1</v>
      </c>
      <c r="CZ1525" s="110" t="s">
        <v>1</v>
      </c>
      <c r="DA1525" s="110" t="s">
        <v>1</v>
      </c>
      <c r="DB1525" s="109" t="s">
        <v>1</v>
      </c>
      <c r="DC1525" s="109" t="s">
        <v>1</v>
      </c>
      <c r="DD1525" s="109" t="s">
        <v>1</v>
      </c>
      <c r="DE1525" s="109" t="s">
        <v>1</v>
      </c>
      <c r="DF1525" s="109" t="s">
        <v>1</v>
      </c>
      <c r="DG1525" s="109" t="s">
        <v>1</v>
      </c>
      <c r="DH1525" s="109" t="s">
        <v>1</v>
      </c>
      <c r="DI1525" s="109" t="s">
        <v>1</v>
      </c>
      <c r="DJ1525" s="109" t="s">
        <v>1</v>
      </c>
      <c r="DK1525" s="109" t="s">
        <v>1</v>
      </c>
      <c r="DL1525" s="109" t="s">
        <v>1</v>
      </c>
      <c r="DM1525" s="109" t="s">
        <v>1</v>
      </c>
      <c r="DN1525" s="111" t="s">
        <v>1</v>
      </c>
      <c r="DO1525" s="109" t="s">
        <v>1</v>
      </c>
      <c r="DP1525" s="109" t="s">
        <v>1</v>
      </c>
      <c r="DQ1525" s="109" t="s">
        <v>1</v>
      </c>
      <c r="DR1525" s="109" t="s">
        <v>1</v>
      </c>
      <c r="DS1525" s="109" t="s">
        <v>1</v>
      </c>
      <c r="DT1525" s="109" t="s">
        <v>1</v>
      </c>
      <c r="DU1525" s="109" t="s">
        <v>1</v>
      </c>
      <c r="DV1525" s="112" t="s">
        <v>1</v>
      </c>
      <c r="DW1525" s="113" t="s">
        <v>1</v>
      </c>
      <c r="DX1525" s="114" t="s">
        <v>1</v>
      </c>
      <c r="DZ1525" s="109" t="s">
        <v>1</v>
      </c>
      <c r="EC1525" s="109" t="s">
        <v>1</v>
      </c>
      <c r="EF1525" s="109" t="s">
        <v>1</v>
      </c>
      <c r="EI1525" s="109" t="s">
        <v>1</v>
      </c>
      <c r="EL1525" s="109" t="s">
        <v>1</v>
      </c>
      <c r="EO1525" s="109" t="s">
        <v>1</v>
      </c>
    </row>
    <row r="1526" spans="1:145" ht="15.5" x14ac:dyDescent="0.35">
      <c r="A1526" s="56" t="s">
        <v>108</v>
      </c>
      <c r="B1526" s="27"/>
      <c r="C1526" s="27"/>
      <c r="D1526" s="27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</row>
    <row r="1527" spans="1:145" ht="15.5" x14ac:dyDescent="0.35">
      <c r="A1527" s="116"/>
      <c r="B1527" s="27"/>
      <c r="C1527" s="27"/>
      <c r="D1527" s="27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</row>
    <row r="1528" spans="1:145" ht="15.5" x14ac:dyDescent="0.35">
      <c r="A1528" s="56"/>
      <c r="B1528" s="27"/>
      <c r="C1528" s="27"/>
      <c r="D1528" s="27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</row>
    <row r="1529" spans="1:145" ht="15.5" x14ac:dyDescent="0.35">
      <c r="A1529" s="56"/>
      <c r="B1529" s="27"/>
      <c r="C1529" s="27"/>
      <c r="D1529" s="27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</row>
    <row r="1530" spans="1:145" ht="15.5" x14ac:dyDescent="0.35">
      <c r="A1530" s="56"/>
      <c r="B1530" s="27"/>
      <c r="C1530" s="27"/>
      <c r="D1530" s="27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</row>
    <row r="1531" spans="1:145" ht="15.5" x14ac:dyDescent="0.35">
      <c r="A1531" s="56"/>
      <c r="B1531" s="27"/>
      <c r="C1531" s="27"/>
      <c r="D1531" s="27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</row>
    <row r="1532" spans="1:145" ht="15.5" x14ac:dyDescent="0.35">
      <c r="A1532" s="56"/>
      <c r="B1532" s="27"/>
      <c r="C1532" s="27"/>
      <c r="D1532" s="27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</row>
    <row r="1533" spans="1:145" ht="15.5" x14ac:dyDescent="0.35">
      <c r="A1533" s="56"/>
      <c r="B1533" s="27"/>
      <c r="C1533" s="27"/>
      <c r="D1533" s="27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</row>
    <row r="1534" spans="1:145" ht="15.5" x14ac:dyDescent="0.35">
      <c r="A1534" s="56"/>
      <c r="B1534" s="27"/>
      <c r="C1534" s="27"/>
      <c r="D1534" s="27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</row>
    <row r="1535" spans="1:145" ht="15.5" x14ac:dyDescent="0.35">
      <c r="A1535" s="56"/>
      <c r="B1535" s="27"/>
      <c r="C1535" s="27"/>
      <c r="D1535" s="27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</row>
    <row r="1536" spans="1:145" ht="15.5" x14ac:dyDescent="0.35">
      <c r="A1536" s="56"/>
      <c r="B1536" s="27"/>
      <c r="C1536" s="27"/>
      <c r="D1536" s="27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</row>
    <row r="1537" spans="1:32" ht="15.5" x14ac:dyDescent="0.35">
      <c r="A1537" s="56"/>
      <c r="B1537" s="27"/>
      <c r="C1537" s="27"/>
      <c r="D1537" s="27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X1537"/>
      <c r="Y1537"/>
    </row>
    <row r="1538" spans="1:32" ht="15.5" x14ac:dyDescent="0.35">
      <c r="A1538" s="56"/>
      <c r="B1538" s="27"/>
      <c r="C1538" s="27"/>
      <c r="D1538" s="27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X1538"/>
      <c r="Y1538"/>
    </row>
    <row r="1539" spans="1:32" ht="15.5" x14ac:dyDescent="0.35">
      <c r="A1539" s="56"/>
      <c r="B1539" s="27"/>
      <c r="C1539" s="27"/>
      <c r="D1539" s="27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X1539"/>
      <c r="Y1539"/>
    </row>
    <row r="1540" spans="1:32" ht="15.5" x14ac:dyDescent="0.35">
      <c r="A1540" s="56"/>
      <c r="B1540" s="27"/>
      <c r="C1540" s="27"/>
      <c r="D1540" s="27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X1540"/>
      <c r="Y1540"/>
    </row>
    <row r="1541" spans="1:32" ht="15.5" x14ac:dyDescent="0.35">
      <c r="A1541" s="56"/>
      <c r="B1541" s="27"/>
      <c r="C1541" s="27"/>
      <c r="D1541" s="27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X1541"/>
      <c r="Y1541"/>
    </row>
    <row r="1542" spans="1:32" ht="15.5" x14ac:dyDescent="0.35">
      <c r="A1542" s="56"/>
      <c r="B1542" s="27"/>
      <c r="C1542" s="27"/>
      <c r="D1542" s="27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X1542"/>
      <c r="Y1542"/>
    </row>
    <row r="1543" spans="1:32" ht="15.5" x14ac:dyDescent="0.35">
      <c r="A1543" s="56"/>
      <c r="B1543" s="27"/>
      <c r="C1543" s="27"/>
      <c r="D1543" s="27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X1543"/>
      <c r="Y1543"/>
    </row>
    <row r="1544" spans="1:32" ht="15.5" x14ac:dyDescent="0.35">
      <c r="A1544" s="56"/>
      <c r="B1544" s="27"/>
      <c r="C1544" s="27"/>
      <c r="D1544" s="27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X1544"/>
      <c r="Y1544"/>
      <c r="AE1544">
        <v>-600</v>
      </c>
      <c r="AF1544">
        <v>-400</v>
      </c>
    </row>
    <row r="1545" spans="1:32" ht="15.5" x14ac:dyDescent="0.35">
      <c r="A1545" s="56"/>
      <c r="B1545" s="27"/>
      <c r="C1545" s="27"/>
      <c r="D1545" s="27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X1545"/>
      <c r="Y1545"/>
    </row>
    <row r="1546" spans="1:32" ht="18" customHeight="1" x14ac:dyDescent="0.35">
      <c r="A1546" s="56"/>
      <c r="B1546" s="27"/>
      <c r="C1546" s="27"/>
      <c r="D1546" s="27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X1546"/>
      <c r="Y1546"/>
    </row>
    <row r="1547" spans="1:32" ht="18" customHeight="1" x14ac:dyDescent="0.35">
      <c r="A1547" s="56"/>
      <c r="B1547" s="27"/>
      <c r="C1547" s="27"/>
      <c r="D1547" s="27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X1547"/>
      <c r="Y1547"/>
    </row>
    <row r="1548" spans="1:32" ht="18" customHeight="1" x14ac:dyDescent="0.35">
      <c r="A1548" s="56"/>
      <c r="B1548" s="27"/>
      <c r="C1548" s="27"/>
      <c r="D1548" s="27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X1548"/>
      <c r="Y1548"/>
    </row>
    <row r="1549" spans="1:32" ht="18" customHeight="1" x14ac:dyDescent="0.35">
      <c r="A1549" s="56"/>
      <c r="B1549" s="27"/>
      <c r="C1549" s="27"/>
      <c r="D1549" s="27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X1549"/>
      <c r="Y1549"/>
    </row>
    <row r="1550" spans="1:32" ht="18" customHeight="1" x14ac:dyDescent="0.35">
      <c r="A1550" s="56"/>
      <c r="B1550" s="27"/>
      <c r="C1550" s="27"/>
      <c r="D1550" s="27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X1550"/>
      <c r="Y1550"/>
    </row>
    <row r="1551" spans="1:32" ht="15.5" hidden="1" x14ac:dyDescent="0.35">
      <c r="A1551" s="56"/>
      <c r="B1551" s="27"/>
      <c r="C1551" s="27"/>
      <c r="D1551" s="27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X1551"/>
      <c r="Y1551"/>
    </row>
    <row r="1552" spans="1:32" ht="15.5" hidden="1" x14ac:dyDescent="0.35">
      <c r="A1552" s="56"/>
      <c r="B1552" s="27"/>
      <c r="C1552" s="27"/>
      <c r="D1552" s="27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X1552"/>
      <c r="Y1552"/>
    </row>
    <row r="1553" spans="1:145" ht="15.5" hidden="1" x14ac:dyDescent="0.35">
      <c r="A1553" s="56"/>
      <c r="B1553" s="27"/>
      <c r="C1553" s="27"/>
      <c r="D1553" s="27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</row>
    <row r="1554" spans="1:145" ht="15.5" x14ac:dyDescent="0.35">
      <c r="A1554" s="27"/>
      <c r="B1554" s="27"/>
      <c r="C1554" s="27"/>
      <c r="D1554" s="27"/>
      <c r="E1554" s="56"/>
      <c r="F1554" s="56"/>
      <c r="G1554" s="56"/>
      <c r="H1554" s="56"/>
      <c r="I1554" s="56"/>
      <c r="L1554" s="27"/>
      <c r="N1554" s="27"/>
      <c r="O1554" s="27"/>
      <c r="P1554" s="27"/>
      <c r="Q1554" s="27"/>
    </row>
    <row r="1555" spans="1:145" ht="15.5" x14ac:dyDescent="0.35">
      <c r="A1555" s="27"/>
      <c r="B1555" s="27"/>
      <c r="C1555" s="27"/>
      <c r="D1555" s="27"/>
      <c r="E1555" s="56"/>
      <c r="F1555" s="56"/>
      <c r="G1555" s="56"/>
      <c r="H1555" s="56"/>
      <c r="I1555" s="56"/>
      <c r="L1555" s="27"/>
      <c r="N1555" s="27"/>
      <c r="O1555" s="27"/>
      <c r="P1555" s="27"/>
      <c r="Q1555" s="27"/>
      <c r="Y1555" s="56" t="s">
        <v>503</v>
      </c>
    </row>
    <row r="1556" spans="1:145" ht="15.5" x14ac:dyDescent="0.35">
      <c r="A1556" s="27"/>
      <c r="B1556" s="27"/>
      <c r="C1556" s="27"/>
      <c r="D1556" s="27"/>
      <c r="E1556" s="117"/>
      <c r="F1556" s="117"/>
      <c r="G1556" s="117"/>
      <c r="H1556" s="117"/>
      <c r="I1556" s="117"/>
      <c r="L1556" s="27"/>
      <c r="N1556" s="27"/>
      <c r="O1556" s="27"/>
      <c r="P1556" s="27"/>
      <c r="Q1556" s="27"/>
      <c r="Y1556" s="118">
        <f ca="1">NOW()</f>
        <v>45628.398694444448</v>
      </c>
    </row>
    <row r="1557" spans="1:145" ht="15.5" x14ac:dyDescent="0.35">
      <c r="A1557" s="27"/>
      <c r="B1557" s="27"/>
      <c r="C1557" s="27"/>
      <c r="D1557" s="27"/>
      <c r="E1557" s="119"/>
      <c r="F1557" s="119"/>
      <c r="G1557" s="119"/>
      <c r="H1557" s="119"/>
      <c r="I1557" s="119"/>
      <c r="L1557" s="27"/>
      <c r="N1557" s="27"/>
      <c r="O1557" s="27"/>
      <c r="P1557" s="27"/>
      <c r="Q1557" s="27"/>
      <c r="Y1557" s="119">
        <f ca="1">NOW()</f>
        <v>45628.398694444448</v>
      </c>
    </row>
    <row r="1558" spans="1:145" ht="15.5" x14ac:dyDescent="0.35">
      <c r="A1558" s="12" t="s">
        <v>1</v>
      </c>
      <c r="B1558" s="12" t="s">
        <v>1</v>
      </c>
      <c r="C1558" s="12" t="s">
        <v>1</v>
      </c>
      <c r="D1558" s="12" t="s">
        <v>1</v>
      </c>
      <c r="E1558" s="12" t="s">
        <v>1</v>
      </c>
      <c r="F1558" s="12" t="s">
        <v>1</v>
      </c>
      <c r="G1558" s="12" t="s">
        <v>1</v>
      </c>
      <c r="H1558" s="12" t="s">
        <v>1</v>
      </c>
      <c r="I1558" s="12" t="s">
        <v>1</v>
      </c>
      <c r="J1558" s="12" t="s">
        <v>1</v>
      </c>
      <c r="K1558" s="12" t="s">
        <v>1</v>
      </c>
      <c r="L1558" s="12" t="s">
        <v>1</v>
      </c>
      <c r="M1558" s="12" t="s">
        <v>1</v>
      </c>
      <c r="N1558" s="12" t="s">
        <v>1</v>
      </c>
      <c r="O1558" s="12" t="s">
        <v>1</v>
      </c>
      <c r="P1558" s="12" t="s">
        <v>1</v>
      </c>
      <c r="Q1558" s="12" t="str">
        <f>+Q$4</f>
        <v>-</v>
      </c>
      <c r="R1558" s="12" t="str">
        <f>+R$4</f>
        <v>-</v>
      </c>
      <c r="S1558" s="12" t="str">
        <f>+S$4</f>
        <v>-</v>
      </c>
      <c r="T1558" s="12" t="str">
        <f>+T$4</f>
        <v>-</v>
      </c>
      <c r="U1558" s="12" t="s">
        <v>1</v>
      </c>
      <c r="V1558" s="12" t="s">
        <v>1</v>
      </c>
      <c r="W1558" s="12" t="s">
        <v>1</v>
      </c>
      <c r="X1558" s="13" t="s">
        <v>1</v>
      </c>
      <c r="Y1558" s="13" t="s">
        <v>1</v>
      </c>
      <c r="Z1558" s="12" t="s">
        <v>1</v>
      </c>
      <c r="AA1558" s="12" t="s">
        <v>1</v>
      </c>
      <c r="AB1558" s="12" t="s">
        <v>1</v>
      </c>
      <c r="AC1558" s="12" t="s">
        <v>1</v>
      </c>
      <c r="AD1558" s="12" t="s">
        <v>1</v>
      </c>
      <c r="AE1558" s="12" t="s">
        <v>1</v>
      </c>
      <c r="AF1558" s="12" t="s">
        <v>1</v>
      </c>
      <c r="AG1558" s="12" t="s">
        <v>1</v>
      </c>
      <c r="AH1558" s="12" t="s">
        <v>1</v>
      </c>
      <c r="AI1558" s="12" t="s">
        <v>1</v>
      </c>
      <c r="AJ1558" s="13" t="s">
        <v>1</v>
      </c>
      <c r="AK1558" s="13" t="s">
        <v>1</v>
      </c>
      <c r="AL1558" s="13" t="s">
        <v>1</v>
      </c>
      <c r="AM1558" s="13" t="s">
        <v>1</v>
      </c>
      <c r="AN1558" s="13" t="s">
        <v>1</v>
      </c>
      <c r="AO1558" s="13" t="s">
        <v>1</v>
      </c>
      <c r="AP1558" s="13" t="s">
        <v>1</v>
      </c>
      <c r="AQ1558" s="13" t="s">
        <v>1</v>
      </c>
      <c r="AR1558" s="13" t="s">
        <v>1</v>
      </c>
      <c r="AS1558" s="13" t="s">
        <v>1</v>
      </c>
      <c r="AT1558" s="13" t="s">
        <v>1</v>
      </c>
      <c r="AU1558" s="13" t="s">
        <v>1</v>
      </c>
      <c r="AV1558" s="13" t="s">
        <v>1</v>
      </c>
      <c r="AW1558" s="13" t="s">
        <v>1</v>
      </c>
      <c r="AX1558" s="13" t="s">
        <v>1</v>
      </c>
      <c r="AY1558" s="13"/>
      <c r="AZ1558" s="13" t="s">
        <v>1</v>
      </c>
      <c r="BA1558" s="13" t="s">
        <v>1</v>
      </c>
      <c r="BB1558" s="13" t="s">
        <v>1</v>
      </c>
      <c r="BC1558" s="13" t="s">
        <v>1</v>
      </c>
      <c r="BD1558" s="13" t="s">
        <v>1</v>
      </c>
      <c r="BE1558" s="13" t="s">
        <v>1</v>
      </c>
      <c r="BF1558" s="13" t="s">
        <v>1</v>
      </c>
      <c r="BG1558" s="13" t="s">
        <v>1</v>
      </c>
      <c r="BH1558" s="13" t="s">
        <v>1</v>
      </c>
      <c r="BI1558" s="13" t="s">
        <v>1</v>
      </c>
      <c r="BJ1558" s="13" t="s">
        <v>1</v>
      </c>
      <c r="BK1558" s="13" t="s">
        <v>1</v>
      </c>
      <c r="BL1558" s="13" t="s">
        <v>1</v>
      </c>
      <c r="BM1558" s="13" t="s">
        <v>1</v>
      </c>
      <c r="BN1558" s="13" t="s">
        <v>1</v>
      </c>
      <c r="BO1558" s="13" t="s">
        <v>1</v>
      </c>
      <c r="BP1558" s="13" t="s">
        <v>1</v>
      </c>
      <c r="BQ1558" s="13" t="s">
        <v>1</v>
      </c>
      <c r="BR1558" s="13" t="s">
        <v>1</v>
      </c>
      <c r="BS1558" s="13" t="s">
        <v>1</v>
      </c>
      <c r="BT1558" s="13" t="s">
        <v>1</v>
      </c>
      <c r="BU1558" s="13" t="s">
        <v>1</v>
      </c>
      <c r="BV1558" s="13" t="s">
        <v>1</v>
      </c>
      <c r="BW1558" s="13" t="s">
        <v>1</v>
      </c>
      <c r="BX1558" s="13" t="s">
        <v>1</v>
      </c>
      <c r="BY1558" s="13" t="s">
        <v>1</v>
      </c>
      <c r="BZ1558" s="12" t="s">
        <v>1</v>
      </c>
      <c r="CA1558" s="13" t="s">
        <v>1</v>
      </c>
      <c r="CB1558" s="13" t="s">
        <v>1</v>
      </c>
      <c r="CC1558" s="13" t="s">
        <v>1</v>
      </c>
      <c r="CD1558" s="13" t="s">
        <v>1</v>
      </c>
      <c r="CE1558" s="13" t="s">
        <v>1</v>
      </c>
      <c r="CF1558" s="13" t="s">
        <v>1</v>
      </c>
      <c r="CG1558" s="13" t="s">
        <v>1</v>
      </c>
      <c r="CH1558" s="13" t="s">
        <v>1</v>
      </c>
      <c r="CI1558" s="13" t="s">
        <v>1</v>
      </c>
      <c r="CJ1558" s="12" t="s">
        <v>1</v>
      </c>
      <c r="CK1558" s="12" t="s">
        <v>1</v>
      </c>
      <c r="CL1558" s="13" t="s">
        <v>1</v>
      </c>
      <c r="CM1558" s="13" t="s">
        <v>1</v>
      </c>
      <c r="CN1558" s="13" t="s">
        <v>1</v>
      </c>
      <c r="CO1558" s="13" t="s">
        <v>1</v>
      </c>
      <c r="CP1558" s="13" t="s">
        <v>1</v>
      </c>
      <c r="CQ1558" s="13" t="s">
        <v>1</v>
      </c>
      <c r="CR1558" s="13" t="s">
        <v>1</v>
      </c>
      <c r="CS1558" s="13" t="s">
        <v>1</v>
      </c>
      <c r="CT1558" s="13" t="s">
        <v>1</v>
      </c>
      <c r="CU1558" s="13" t="s">
        <v>1</v>
      </c>
      <c r="CV1558" s="13" t="s">
        <v>1</v>
      </c>
      <c r="CW1558" s="13" t="s">
        <v>1</v>
      </c>
      <c r="CX1558" s="13" t="s">
        <v>1</v>
      </c>
      <c r="CY1558" s="13" t="s">
        <v>1</v>
      </c>
      <c r="CZ1558" s="13" t="s">
        <v>1</v>
      </c>
      <c r="DA1558" s="13" t="s">
        <v>1</v>
      </c>
      <c r="DB1558" s="12" t="s">
        <v>1</v>
      </c>
      <c r="DC1558" s="12" t="s">
        <v>1</v>
      </c>
      <c r="DD1558" s="12" t="s">
        <v>1</v>
      </c>
      <c r="DE1558" s="12" t="s">
        <v>1</v>
      </c>
      <c r="DF1558" s="12" t="s">
        <v>1</v>
      </c>
      <c r="DG1558" s="12" t="s">
        <v>1</v>
      </c>
      <c r="DH1558" s="12" t="s">
        <v>1</v>
      </c>
      <c r="DI1558" s="12" t="s">
        <v>1</v>
      </c>
      <c r="DJ1558" s="12" t="s">
        <v>1</v>
      </c>
      <c r="DK1558" s="12" t="s">
        <v>1</v>
      </c>
      <c r="DL1558" s="12" t="s">
        <v>1</v>
      </c>
      <c r="DM1558" s="12" t="s">
        <v>1</v>
      </c>
      <c r="DN1558" s="23" t="s">
        <v>1</v>
      </c>
      <c r="DO1558" s="12" t="s">
        <v>1</v>
      </c>
      <c r="DP1558" s="12" t="s">
        <v>1</v>
      </c>
      <c r="DQ1558" s="12" t="s">
        <v>1</v>
      </c>
      <c r="DR1558" s="12" t="s">
        <v>1</v>
      </c>
      <c r="DS1558" s="12" t="s">
        <v>1</v>
      </c>
      <c r="DT1558" s="12" t="s">
        <v>1</v>
      </c>
      <c r="DU1558" s="12" t="s">
        <v>1</v>
      </c>
      <c r="DV1558" s="24" t="s">
        <v>1</v>
      </c>
      <c r="DW1558" s="25" t="s">
        <v>1</v>
      </c>
      <c r="DX1558" s="26" t="s">
        <v>1</v>
      </c>
      <c r="DZ1558" s="12" t="s">
        <v>1</v>
      </c>
      <c r="EC1558" s="12" t="s">
        <v>1</v>
      </c>
      <c r="EF1558" s="12" t="s">
        <v>1</v>
      </c>
      <c r="EI1558" s="12" t="s">
        <v>1</v>
      </c>
      <c r="EL1558" s="12" t="s">
        <v>1</v>
      </c>
      <c r="EO1558" s="12" t="s">
        <v>1</v>
      </c>
    </row>
    <row r="1559" spans="1:145" ht="15.5" x14ac:dyDescent="0.35">
      <c r="A1559" s="14"/>
      <c r="B1559" s="14" t="s">
        <v>2</v>
      </c>
      <c r="C1559" s="14" t="s">
        <v>3</v>
      </c>
      <c r="D1559" s="14" t="s">
        <v>4</v>
      </c>
      <c r="E1559" s="14" t="s">
        <v>5</v>
      </c>
      <c r="F1559" s="14" t="s">
        <v>6</v>
      </c>
      <c r="G1559" s="14" t="s">
        <v>504</v>
      </c>
      <c r="H1559" s="14" t="s">
        <v>8</v>
      </c>
      <c r="I1559" s="14" t="s">
        <v>9</v>
      </c>
      <c r="J1559" s="14" t="s">
        <v>10</v>
      </c>
      <c r="K1559" s="15">
        <v>1996</v>
      </c>
      <c r="L1559" s="15">
        <v>1997</v>
      </c>
      <c r="M1559" s="16">
        <v>1998</v>
      </c>
      <c r="N1559" s="16">
        <v>1999</v>
      </c>
      <c r="O1559" s="16">
        <v>2000</v>
      </c>
      <c r="P1559" s="16">
        <v>2001</v>
      </c>
      <c r="Q1559" s="16">
        <v>2002</v>
      </c>
      <c r="R1559" s="16">
        <v>2003</v>
      </c>
      <c r="S1559" s="16">
        <v>2004</v>
      </c>
      <c r="T1559" s="16">
        <v>2005</v>
      </c>
      <c r="U1559" s="16">
        <v>2006</v>
      </c>
      <c r="V1559" s="16">
        <v>2007</v>
      </c>
      <c r="W1559" s="16">
        <v>2008</v>
      </c>
      <c r="X1559" s="17">
        <v>2009</v>
      </c>
      <c r="Y1559" s="17">
        <v>2010</v>
      </c>
      <c r="Z1559" s="16">
        <v>2011</v>
      </c>
      <c r="AA1559" s="16">
        <v>2012</v>
      </c>
      <c r="AB1559" s="16">
        <v>2013</v>
      </c>
      <c r="AC1559" s="16">
        <v>2013</v>
      </c>
      <c r="AD1559" s="16">
        <v>2013</v>
      </c>
      <c r="AE1559" s="16">
        <v>2013</v>
      </c>
      <c r="AF1559" s="16">
        <v>2014</v>
      </c>
      <c r="AG1559" s="16">
        <v>2014</v>
      </c>
      <c r="AH1559" s="16">
        <v>2014</v>
      </c>
      <c r="AI1559" s="16">
        <v>2014</v>
      </c>
      <c r="AJ1559" s="17">
        <v>2014</v>
      </c>
      <c r="AK1559" s="17">
        <v>2015</v>
      </c>
      <c r="AL1559" s="17">
        <v>2015</v>
      </c>
      <c r="AM1559" s="17">
        <v>2015</v>
      </c>
      <c r="AN1559" s="17">
        <v>2015</v>
      </c>
      <c r="AO1559" s="17">
        <f>+AO$5</f>
        <v>2015</v>
      </c>
      <c r="AP1559" s="17">
        <v>2016</v>
      </c>
      <c r="AQ1559" s="17">
        <v>2016</v>
      </c>
      <c r="AR1559" s="17">
        <v>2016</v>
      </c>
      <c r="AS1559" s="17">
        <f>+AS$5</f>
        <v>2016</v>
      </c>
      <c r="AT1559" s="17">
        <v>2017</v>
      </c>
      <c r="AU1559" s="17">
        <v>2017</v>
      </c>
      <c r="AV1559" s="17">
        <v>2017</v>
      </c>
      <c r="AW1559" s="17">
        <v>2017</v>
      </c>
      <c r="AX1559" s="17">
        <f>+AX$5</f>
        <v>2017</v>
      </c>
      <c r="AY1559" s="17"/>
      <c r="AZ1559" s="17">
        <v>2018</v>
      </c>
      <c r="BA1559" s="17">
        <v>2018</v>
      </c>
      <c r="BB1559" s="17">
        <v>2018</v>
      </c>
      <c r="BC1559" s="17">
        <v>2018</v>
      </c>
      <c r="BD1559" s="17">
        <v>2018</v>
      </c>
      <c r="BE1559" s="17">
        <v>2018</v>
      </c>
      <c r="BF1559" s="17">
        <f>+BF$5</f>
        <v>2018</v>
      </c>
      <c r="BG1559" s="17">
        <v>2019</v>
      </c>
      <c r="BH1559" s="17">
        <v>2019</v>
      </c>
      <c r="BI1559" s="17">
        <v>2019</v>
      </c>
      <c r="BJ1559" s="17">
        <v>2019</v>
      </c>
      <c r="BK1559" s="17">
        <v>2019</v>
      </c>
      <c r="BL1559" s="17">
        <v>2019</v>
      </c>
      <c r="BM1559" s="17">
        <v>2019</v>
      </c>
      <c r="BN1559" s="17">
        <v>2019</v>
      </c>
      <c r="BO1559" s="17">
        <f>+BO$5</f>
        <v>2019</v>
      </c>
      <c r="BP1559" s="17">
        <v>2020</v>
      </c>
      <c r="BQ1559" s="17">
        <v>2020</v>
      </c>
      <c r="BR1559" s="17">
        <v>2020</v>
      </c>
      <c r="BS1559" s="17">
        <v>2020</v>
      </c>
      <c r="BT1559" s="17">
        <v>2020</v>
      </c>
      <c r="BU1559" s="17">
        <v>2020</v>
      </c>
      <c r="BV1559" s="17">
        <v>2020</v>
      </c>
      <c r="BW1559" s="17">
        <v>2020</v>
      </c>
      <c r="BX1559" s="17">
        <v>2020</v>
      </c>
      <c r="BY1559" s="17">
        <v>2020</v>
      </c>
      <c r="BZ1559" s="16">
        <v>2020</v>
      </c>
      <c r="CA1559" s="17">
        <f>+CA$5</f>
        <v>2020</v>
      </c>
      <c r="CB1559" s="17">
        <v>2021</v>
      </c>
      <c r="CC1559" s="17">
        <v>2021</v>
      </c>
      <c r="CD1559" s="17">
        <v>2021</v>
      </c>
      <c r="CE1559" s="17">
        <v>2021</v>
      </c>
      <c r="CF1559" s="17">
        <v>2021</v>
      </c>
      <c r="CG1559" s="17">
        <v>2021</v>
      </c>
      <c r="CH1559" s="17">
        <v>2021</v>
      </c>
      <c r="CI1559" s="17">
        <v>2021</v>
      </c>
      <c r="CJ1559" s="16">
        <v>2021</v>
      </c>
      <c r="CK1559" s="16">
        <v>2021</v>
      </c>
      <c r="CL1559" s="17">
        <f>+CL$5</f>
        <v>2021</v>
      </c>
      <c r="CM1559" s="17">
        <v>2022</v>
      </c>
      <c r="CN1559" s="17">
        <v>2022</v>
      </c>
      <c r="CO1559" s="17">
        <v>2022</v>
      </c>
      <c r="CP1559" s="17">
        <v>2022</v>
      </c>
      <c r="CQ1559" s="17">
        <v>2022</v>
      </c>
      <c r="CR1559" s="17">
        <v>2022</v>
      </c>
      <c r="CS1559" s="17">
        <v>2022</v>
      </c>
      <c r="CT1559" s="17">
        <v>2022</v>
      </c>
      <c r="CU1559" s="17">
        <v>2022</v>
      </c>
      <c r="CV1559" s="17">
        <v>2022</v>
      </c>
      <c r="CW1559" s="17">
        <v>2022</v>
      </c>
      <c r="CX1559" s="17">
        <v>2022</v>
      </c>
      <c r="CY1559" s="17">
        <v>2022</v>
      </c>
      <c r="CZ1559" s="17">
        <v>2022</v>
      </c>
      <c r="DA1559" s="17">
        <f t="shared" ref="DA1559:DN1559" si="1513">+DA$5</f>
        <v>2022</v>
      </c>
      <c r="DB1559" s="16">
        <v>2023</v>
      </c>
      <c r="DC1559" s="16">
        <v>2023</v>
      </c>
      <c r="DD1559" s="16">
        <v>2023</v>
      </c>
      <c r="DE1559" s="16">
        <v>2023</v>
      </c>
      <c r="DF1559" s="16">
        <v>2023</v>
      </c>
      <c r="DG1559" s="16">
        <v>2023</v>
      </c>
      <c r="DH1559" s="16">
        <v>2023</v>
      </c>
      <c r="DI1559" s="16">
        <v>2023</v>
      </c>
      <c r="DJ1559" s="16">
        <v>2023</v>
      </c>
      <c r="DK1559" s="16">
        <v>2023</v>
      </c>
      <c r="DL1559" s="16">
        <v>2023</v>
      </c>
      <c r="DM1559" s="16">
        <v>2023</v>
      </c>
      <c r="DN1559" s="19">
        <f t="shared" si="1513"/>
        <v>2023</v>
      </c>
      <c r="DO1559" s="16">
        <v>2023</v>
      </c>
      <c r="DP1559" s="16">
        <v>2024</v>
      </c>
      <c r="DQ1559" s="16">
        <v>2024</v>
      </c>
      <c r="DR1559" s="16">
        <v>2024</v>
      </c>
      <c r="DS1559" s="16">
        <v>2024</v>
      </c>
      <c r="DT1559" s="16">
        <v>2024</v>
      </c>
      <c r="DU1559" s="16">
        <v>2024</v>
      </c>
      <c r="DV1559" s="20">
        <f>+DV$5</f>
        <v>2024</v>
      </c>
      <c r="DW1559" s="21">
        <f>+DW$5</f>
        <v>2024</v>
      </c>
      <c r="DX1559" s="22">
        <f>+DX$5</f>
        <v>2024</v>
      </c>
      <c r="DZ1559" s="16">
        <f>+DZ$5</f>
        <v>2025</v>
      </c>
      <c r="EC1559" s="16">
        <f>+EC$5</f>
        <v>2026</v>
      </c>
      <c r="EF1559" s="16">
        <f>+EF$5</f>
        <v>2027</v>
      </c>
      <c r="EI1559" s="16">
        <f>+EI$5</f>
        <v>2028</v>
      </c>
      <c r="EL1559" s="16">
        <f>+EL$5</f>
        <v>2029</v>
      </c>
      <c r="EO1559" s="16">
        <f>+EO$5</f>
        <v>2030</v>
      </c>
    </row>
    <row r="1560" spans="1:145" ht="15.5" x14ac:dyDescent="0.35">
      <c r="A1560" s="12" t="s">
        <v>1</v>
      </c>
      <c r="B1560" s="12" t="s">
        <v>1</v>
      </c>
      <c r="C1560" s="12" t="s">
        <v>1</v>
      </c>
      <c r="D1560" s="12" t="s">
        <v>1</v>
      </c>
      <c r="E1560" s="12" t="s">
        <v>1</v>
      </c>
      <c r="F1560" s="12" t="s">
        <v>1</v>
      </c>
      <c r="G1560" s="12" t="s">
        <v>1</v>
      </c>
      <c r="H1560" s="12" t="s">
        <v>1</v>
      </c>
      <c r="I1560" s="12" t="s">
        <v>1</v>
      </c>
      <c r="J1560" s="12" t="s">
        <v>1</v>
      </c>
      <c r="K1560" s="12" t="s">
        <v>1</v>
      </c>
      <c r="L1560" s="12" t="s">
        <v>1</v>
      </c>
      <c r="M1560" s="12" t="s">
        <v>1</v>
      </c>
      <c r="N1560" s="12" t="s">
        <v>1</v>
      </c>
      <c r="O1560" s="12" t="s">
        <v>1</v>
      </c>
      <c r="P1560" s="12" t="s">
        <v>1</v>
      </c>
      <c r="Q1560" s="12" t="str">
        <f>+Q$6</f>
        <v>-</v>
      </c>
      <c r="R1560" s="12" t="str">
        <f>+R$6</f>
        <v>-</v>
      </c>
      <c r="S1560" s="12" t="str">
        <f>+S$6</f>
        <v>-</v>
      </c>
      <c r="T1560" s="12" t="str">
        <f>+T$6</f>
        <v>-</v>
      </c>
      <c r="U1560" s="12" t="s">
        <v>1</v>
      </c>
      <c r="V1560" s="12" t="s">
        <v>1</v>
      </c>
      <c r="W1560" s="12" t="s">
        <v>1</v>
      </c>
      <c r="X1560" s="13" t="s">
        <v>1</v>
      </c>
      <c r="Y1560" s="13" t="s">
        <v>1</v>
      </c>
      <c r="Z1560" s="12" t="s">
        <v>1</v>
      </c>
      <c r="AA1560" s="12" t="s">
        <v>1</v>
      </c>
      <c r="AB1560" s="12" t="s">
        <v>1</v>
      </c>
      <c r="AC1560" s="12" t="s">
        <v>1</v>
      </c>
      <c r="AD1560" s="12" t="s">
        <v>1</v>
      </c>
      <c r="AE1560" s="12" t="s">
        <v>1</v>
      </c>
      <c r="AF1560" s="12" t="s">
        <v>1</v>
      </c>
      <c r="AG1560" s="12" t="s">
        <v>1</v>
      </c>
      <c r="AH1560" s="12" t="s">
        <v>1</v>
      </c>
      <c r="AI1560" s="12" t="s">
        <v>1</v>
      </c>
      <c r="AJ1560" s="13" t="s">
        <v>1</v>
      </c>
      <c r="AK1560" s="13" t="s">
        <v>1</v>
      </c>
      <c r="AL1560" s="13" t="s">
        <v>1</v>
      </c>
      <c r="AM1560" s="13" t="s">
        <v>1</v>
      </c>
      <c r="AN1560" s="13" t="s">
        <v>1</v>
      </c>
      <c r="AO1560" s="13" t="s">
        <v>1</v>
      </c>
      <c r="AP1560" s="13" t="s">
        <v>1</v>
      </c>
      <c r="AQ1560" s="13" t="s">
        <v>1</v>
      </c>
      <c r="AR1560" s="13" t="s">
        <v>1</v>
      </c>
      <c r="AS1560" s="13" t="s">
        <v>1</v>
      </c>
      <c r="AT1560" s="13" t="s">
        <v>1</v>
      </c>
      <c r="AU1560" s="13" t="s">
        <v>1</v>
      </c>
      <c r="AV1560" s="13" t="s">
        <v>1</v>
      </c>
      <c r="AW1560" s="13" t="s">
        <v>1</v>
      </c>
      <c r="AX1560" s="13" t="s">
        <v>1</v>
      </c>
      <c r="AY1560" s="13"/>
      <c r="AZ1560" s="13" t="s">
        <v>1</v>
      </c>
      <c r="BA1560" s="13" t="s">
        <v>1</v>
      </c>
      <c r="BB1560" s="13" t="s">
        <v>1</v>
      </c>
      <c r="BC1560" s="13" t="s">
        <v>1</v>
      </c>
      <c r="BD1560" s="13" t="s">
        <v>1</v>
      </c>
      <c r="BE1560" s="13" t="s">
        <v>1</v>
      </c>
      <c r="BF1560" s="13" t="s">
        <v>1</v>
      </c>
      <c r="BG1560" s="13" t="s">
        <v>1</v>
      </c>
      <c r="BH1560" s="13" t="s">
        <v>1</v>
      </c>
      <c r="BI1560" s="13" t="s">
        <v>1</v>
      </c>
      <c r="BJ1560" s="13" t="s">
        <v>1</v>
      </c>
      <c r="BK1560" s="13" t="s">
        <v>1</v>
      </c>
      <c r="BL1560" s="13" t="s">
        <v>1</v>
      </c>
      <c r="BM1560" s="13" t="s">
        <v>1</v>
      </c>
      <c r="BN1560" s="13" t="s">
        <v>1</v>
      </c>
      <c r="BO1560" s="13" t="s">
        <v>1</v>
      </c>
      <c r="BP1560" s="13" t="s">
        <v>1</v>
      </c>
      <c r="BQ1560" s="13" t="s">
        <v>1</v>
      </c>
      <c r="BR1560" s="13" t="s">
        <v>1</v>
      </c>
      <c r="BS1560" s="13" t="s">
        <v>1</v>
      </c>
      <c r="BT1560" s="13" t="s">
        <v>1</v>
      </c>
      <c r="BU1560" s="13" t="s">
        <v>1</v>
      </c>
      <c r="BV1560" s="13" t="s">
        <v>1</v>
      </c>
      <c r="BW1560" s="13" t="s">
        <v>1</v>
      </c>
      <c r="BX1560" s="13" t="s">
        <v>1</v>
      </c>
      <c r="BY1560" s="13" t="s">
        <v>1</v>
      </c>
      <c r="BZ1560" s="12" t="s">
        <v>1</v>
      </c>
      <c r="CA1560" s="13" t="s">
        <v>1</v>
      </c>
      <c r="CB1560" s="13" t="s">
        <v>1</v>
      </c>
      <c r="CC1560" s="13" t="s">
        <v>1</v>
      </c>
      <c r="CD1560" s="13" t="s">
        <v>1</v>
      </c>
      <c r="CE1560" s="13" t="s">
        <v>1</v>
      </c>
      <c r="CF1560" s="13" t="s">
        <v>1</v>
      </c>
      <c r="CG1560" s="13" t="s">
        <v>1</v>
      </c>
      <c r="CH1560" s="13" t="s">
        <v>1</v>
      </c>
      <c r="CI1560" s="13" t="s">
        <v>1</v>
      </c>
      <c r="CJ1560" s="12" t="s">
        <v>1</v>
      </c>
      <c r="CK1560" s="12" t="s">
        <v>1</v>
      </c>
      <c r="CL1560" s="13" t="s">
        <v>1</v>
      </c>
      <c r="CM1560" s="13" t="s">
        <v>1</v>
      </c>
      <c r="CN1560" s="13" t="s">
        <v>1</v>
      </c>
      <c r="CO1560" s="13" t="s">
        <v>1</v>
      </c>
      <c r="CP1560" s="13" t="s">
        <v>1</v>
      </c>
      <c r="CQ1560" s="13" t="s">
        <v>1</v>
      </c>
      <c r="CR1560" s="13" t="s">
        <v>1</v>
      </c>
      <c r="CS1560" s="13" t="s">
        <v>1</v>
      </c>
      <c r="CT1560" s="13" t="s">
        <v>1</v>
      </c>
      <c r="CU1560" s="13" t="s">
        <v>1</v>
      </c>
      <c r="CV1560" s="13" t="s">
        <v>1</v>
      </c>
      <c r="CW1560" s="13" t="s">
        <v>1</v>
      </c>
      <c r="CX1560" s="13" t="s">
        <v>1</v>
      </c>
      <c r="CY1560" s="13" t="s">
        <v>1</v>
      </c>
      <c r="CZ1560" s="13" t="s">
        <v>1</v>
      </c>
      <c r="DA1560" s="13" t="s">
        <v>1</v>
      </c>
      <c r="DB1560" s="12" t="s">
        <v>1</v>
      </c>
      <c r="DC1560" s="12" t="s">
        <v>1</v>
      </c>
      <c r="DD1560" s="12" t="s">
        <v>1</v>
      </c>
      <c r="DE1560" s="12" t="s">
        <v>1</v>
      </c>
      <c r="DF1560" s="12" t="s">
        <v>1</v>
      </c>
      <c r="DG1560" s="12" t="s">
        <v>1</v>
      </c>
      <c r="DH1560" s="12" t="s">
        <v>1</v>
      </c>
      <c r="DI1560" s="12" t="s">
        <v>1</v>
      </c>
      <c r="DJ1560" s="12" t="s">
        <v>1</v>
      </c>
      <c r="DK1560" s="12" t="s">
        <v>1</v>
      </c>
      <c r="DL1560" s="12" t="s">
        <v>1</v>
      </c>
      <c r="DM1560" s="12" t="s">
        <v>1</v>
      </c>
      <c r="DN1560" s="23" t="s">
        <v>1</v>
      </c>
      <c r="DO1560" s="12" t="s">
        <v>1</v>
      </c>
      <c r="DP1560" s="12" t="s">
        <v>1</v>
      </c>
      <c r="DQ1560" s="12" t="s">
        <v>1</v>
      </c>
      <c r="DR1560" s="12" t="s">
        <v>1</v>
      </c>
      <c r="DS1560" s="12" t="s">
        <v>1</v>
      </c>
      <c r="DT1560" s="12" t="s">
        <v>1</v>
      </c>
      <c r="DU1560" s="12" t="s">
        <v>1</v>
      </c>
      <c r="DV1560" s="24" t="s">
        <v>1</v>
      </c>
      <c r="DW1560" s="25" t="s">
        <v>1</v>
      </c>
      <c r="DX1560" s="26" t="s">
        <v>1</v>
      </c>
      <c r="DZ1560" s="12" t="s">
        <v>1</v>
      </c>
      <c r="EC1560" s="12" t="s">
        <v>1</v>
      </c>
      <c r="EF1560" s="12" t="s">
        <v>1</v>
      </c>
      <c r="EI1560" s="12" t="s">
        <v>1</v>
      </c>
      <c r="EL1560" s="12" t="s">
        <v>1</v>
      </c>
      <c r="EO1560" s="12" t="s">
        <v>1</v>
      </c>
    </row>
    <row r="1561" spans="1:145" ht="15.5" x14ac:dyDescent="0.35">
      <c r="A1561" s="27"/>
      <c r="B1561" s="27"/>
      <c r="C1561" s="27"/>
      <c r="D1561" s="27"/>
      <c r="E1561" s="27"/>
      <c r="F1561" s="27"/>
      <c r="G1561" s="27"/>
      <c r="H1561" s="27"/>
      <c r="I1561" s="27"/>
      <c r="J1561" s="27"/>
      <c r="K1561" s="14"/>
      <c r="L1561" s="14"/>
      <c r="M1561" s="14"/>
      <c r="N1561" s="14"/>
      <c r="O1561" s="28"/>
      <c r="P1561" s="28"/>
      <c r="Q1561" s="28"/>
      <c r="R1561" s="28"/>
      <c r="S1561" s="28"/>
      <c r="T1561" s="28"/>
      <c r="U1561" s="28" t="str">
        <f>+U$7</f>
        <v/>
      </c>
      <c r="V1561" s="14"/>
      <c r="W1561" s="14"/>
      <c r="X1561" s="30"/>
      <c r="Y1561" s="30"/>
      <c r="Z1561" s="14"/>
      <c r="AA1561" s="14"/>
      <c r="AB1561" s="14" t="s">
        <v>12</v>
      </c>
      <c r="AC1561" s="14" t="s">
        <v>13</v>
      </c>
      <c r="AD1561" s="14" t="str">
        <f>+$AD$7</f>
        <v>Maj old</v>
      </c>
      <c r="AE1561" s="14"/>
      <c r="AF1561" s="14" t="s">
        <v>12</v>
      </c>
      <c r="AG1561" s="14" t="s">
        <v>13</v>
      </c>
      <c r="AH1561" s="14" t="s">
        <v>15</v>
      </c>
      <c r="AI1561" s="14" t="s">
        <v>16</v>
      </c>
      <c r="AJ1561" s="30"/>
      <c r="AK1561" s="30" t="s">
        <v>12</v>
      </c>
      <c r="AL1561" s="30" t="s">
        <v>13</v>
      </c>
      <c r="AM1561" s="30" t="s">
        <v>15</v>
      </c>
      <c r="AN1561" s="30" t="s">
        <v>17</v>
      </c>
      <c r="AO1561" s="30" t="str">
        <f>+AO$7</f>
        <v>Estim.</v>
      </c>
      <c r="AP1561" s="30" t="s">
        <v>12</v>
      </c>
      <c r="AQ1561" s="30" t="s">
        <v>13</v>
      </c>
      <c r="AR1561" s="30" t="s">
        <v>15</v>
      </c>
      <c r="AS1561" s="30" t="str">
        <f>+AS$7</f>
        <v>Estim.</v>
      </c>
      <c r="AT1561" s="30" t="s">
        <v>12</v>
      </c>
      <c r="AU1561" s="30" t="s">
        <v>13</v>
      </c>
      <c r="AV1561" s="30" t="s">
        <v>19</v>
      </c>
      <c r="AW1561" s="30" t="s">
        <v>20</v>
      </c>
      <c r="AX1561" s="30" t="str">
        <f>+AX$7</f>
        <v>Estim</v>
      </c>
      <c r="AY1561" s="30"/>
      <c r="AZ1561" s="30" t="s">
        <v>12</v>
      </c>
      <c r="BA1561" s="30" t="s">
        <v>22</v>
      </c>
      <c r="BB1561" s="30" t="s">
        <v>23</v>
      </c>
      <c r="BC1561" s="30" t="s">
        <v>24</v>
      </c>
      <c r="BD1561" s="30" t="s">
        <v>25</v>
      </c>
      <c r="BE1561" s="30" t="s">
        <v>26</v>
      </c>
      <c r="BF1561" s="30" t="str">
        <f>+BF$7</f>
        <v>Estim</v>
      </c>
      <c r="BG1561" s="30" t="s">
        <v>12</v>
      </c>
      <c r="BH1561" s="30" t="s">
        <v>27</v>
      </c>
      <c r="BI1561" s="30" t="s">
        <v>23</v>
      </c>
      <c r="BJ1561" s="30" t="s">
        <v>26</v>
      </c>
      <c r="BK1561" s="30" t="s">
        <v>28</v>
      </c>
      <c r="BL1561" s="30" t="s">
        <v>29</v>
      </c>
      <c r="BM1561" s="30" t="s">
        <v>30</v>
      </c>
      <c r="BN1561" s="30" t="s">
        <v>31</v>
      </c>
      <c r="BO1561" s="30" t="str">
        <f>+BO$7</f>
        <v>Estim</v>
      </c>
      <c r="BP1561" s="30" t="s">
        <v>12</v>
      </c>
      <c r="BQ1561" s="30" t="s">
        <v>12</v>
      </c>
      <c r="BR1561" s="30" t="s">
        <v>27</v>
      </c>
      <c r="BS1561" s="30" t="s">
        <v>29</v>
      </c>
      <c r="BT1561" s="30" t="s">
        <v>23</v>
      </c>
      <c r="BU1561" s="30" t="s">
        <v>29</v>
      </c>
      <c r="BV1561" s="30" t="s">
        <v>31</v>
      </c>
      <c r="BW1561" s="30" t="s">
        <v>32</v>
      </c>
      <c r="BX1561" s="30" t="s">
        <v>32</v>
      </c>
      <c r="BY1561" s="30" t="s">
        <v>32</v>
      </c>
      <c r="BZ1561" s="14" t="s">
        <v>33</v>
      </c>
      <c r="CA1561" s="30" t="str">
        <f>+CA$7</f>
        <v>Estim</v>
      </c>
      <c r="CB1561" s="30" t="s">
        <v>12</v>
      </c>
      <c r="CC1561" s="30" t="s">
        <v>12</v>
      </c>
      <c r="CD1561" s="30" t="s">
        <v>12</v>
      </c>
      <c r="CE1561" s="30" t="s">
        <v>12</v>
      </c>
      <c r="CF1561" s="30" t="s">
        <v>12</v>
      </c>
      <c r="CG1561" s="30" t="s">
        <v>12</v>
      </c>
      <c r="CH1561" s="30" t="s">
        <v>34</v>
      </c>
      <c r="CI1561" s="30" t="s">
        <v>34</v>
      </c>
      <c r="CJ1561" s="14" t="s">
        <v>25</v>
      </c>
      <c r="CK1561" s="14" t="s">
        <v>25</v>
      </c>
      <c r="CL1561" s="30" t="str">
        <f>+CL$7</f>
        <v>Estim.</v>
      </c>
      <c r="CM1561" s="30" t="s">
        <v>12</v>
      </c>
      <c r="CN1561" s="30" t="s">
        <v>36</v>
      </c>
      <c r="CO1561" s="30" t="s">
        <v>36</v>
      </c>
      <c r="CP1561" s="30" t="s">
        <v>101</v>
      </c>
      <c r="CQ1561" s="30" t="s">
        <v>36</v>
      </c>
      <c r="CR1561" s="30" t="s">
        <v>102</v>
      </c>
      <c r="CS1561" s="30" t="s">
        <v>103</v>
      </c>
      <c r="CT1561" s="30" t="s">
        <v>104</v>
      </c>
      <c r="CU1561" s="30" t="s">
        <v>105</v>
      </c>
      <c r="CV1561" s="30" t="s">
        <v>37</v>
      </c>
      <c r="CW1561" s="30" t="s">
        <v>37</v>
      </c>
      <c r="CX1561" s="30" t="s">
        <v>38</v>
      </c>
      <c r="CY1561" s="30" t="s">
        <v>38</v>
      </c>
      <c r="CZ1561" s="30" t="s">
        <v>37</v>
      </c>
      <c r="DA1561" s="30" t="str">
        <f t="shared" ref="DA1561:DN1561" si="1514">+DA$7</f>
        <v>Estim.</v>
      </c>
      <c r="DB1561" s="14" t="s">
        <v>39</v>
      </c>
      <c r="DC1561" s="14" t="s">
        <v>40</v>
      </c>
      <c r="DD1561" s="14" t="s">
        <v>41</v>
      </c>
      <c r="DE1561" s="14" t="s">
        <v>42</v>
      </c>
      <c r="DF1561" s="14" t="s">
        <v>43</v>
      </c>
      <c r="DG1561" s="14" t="s">
        <v>44</v>
      </c>
      <c r="DH1561" s="14" t="s">
        <v>45</v>
      </c>
      <c r="DI1561" s="14" t="s">
        <v>46</v>
      </c>
      <c r="DJ1561" s="14" t="s">
        <v>47</v>
      </c>
      <c r="DK1561" s="14" t="s">
        <v>45</v>
      </c>
      <c r="DL1561" s="14" t="s">
        <v>46</v>
      </c>
      <c r="DM1561" s="14" t="s">
        <v>47</v>
      </c>
      <c r="DN1561" s="34" t="str">
        <f t="shared" si="1514"/>
        <v>Estim.</v>
      </c>
      <c r="DO1561" s="14" t="s">
        <v>47</v>
      </c>
      <c r="DP1561" s="14" t="s">
        <v>12</v>
      </c>
      <c r="DQ1561" s="14" t="s">
        <v>12</v>
      </c>
      <c r="DR1561" s="14" t="s">
        <v>12</v>
      </c>
      <c r="DS1561" s="14" t="s">
        <v>23</v>
      </c>
      <c r="DT1561" s="14" t="s">
        <v>23</v>
      </c>
      <c r="DU1561" s="14" t="s">
        <v>23</v>
      </c>
      <c r="DV1561" s="121" t="str">
        <f>+DV$7</f>
        <v>MAJ nov</v>
      </c>
      <c r="DW1561" s="122" t="str">
        <f>+DW$7</f>
        <v>MAJ nov</v>
      </c>
      <c r="DX1561" s="123" t="str">
        <f>+DX$7</f>
        <v>Prév.Rév.</v>
      </c>
      <c r="DZ1561" s="14" t="str">
        <f>+DZ$7</f>
        <v>Prév.</v>
      </c>
      <c r="EC1561" s="14" t="str">
        <f>+EC$7</f>
        <v>Prév.</v>
      </c>
      <c r="EF1561" s="14" t="str">
        <f>+EF$7</f>
        <v>Prév.</v>
      </c>
      <c r="EI1561" s="14" t="str">
        <f>+EI$7</f>
        <v>Prév.</v>
      </c>
      <c r="EL1561" s="14" t="str">
        <f>+EL$7</f>
        <v>Prév.</v>
      </c>
      <c r="EO1561" s="14" t="str">
        <f>+EO$7</f>
        <v>Prév.</v>
      </c>
    </row>
    <row r="1562" spans="1:145" ht="15.5" x14ac:dyDescent="0.35">
      <c r="A1562" s="27"/>
      <c r="B1562" s="27"/>
      <c r="C1562" s="27"/>
      <c r="D1562" s="27"/>
      <c r="E1562" s="56"/>
      <c r="F1562" s="56"/>
      <c r="G1562" s="56"/>
      <c r="H1562" s="56"/>
      <c r="I1562" s="56"/>
      <c r="L1562" s="27"/>
      <c r="N1562" s="27"/>
      <c r="O1562" s="27"/>
      <c r="P1562" s="27"/>
      <c r="Q1562" s="27"/>
      <c r="Y1562" s="56" t="s">
        <v>379</v>
      </c>
    </row>
    <row r="1563" spans="1:145" ht="15.5" x14ac:dyDescent="0.35">
      <c r="A1563" s="27"/>
      <c r="B1563" s="27"/>
      <c r="C1563" s="27"/>
      <c r="D1563" s="27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</row>
    <row r="1564" spans="1:145" ht="15.5" x14ac:dyDescent="0.35">
      <c r="A1564" s="56" t="s">
        <v>505</v>
      </c>
      <c r="B1564" s="57">
        <f t="shared" ref="B1564:M1564" si="1515">SUM(B1565:B1570)</f>
        <v>1063.44</v>
      </c>
      <c r="C1564" s="57">
        <f t="shared" si="1515"/>
        <v>1097.1091000000001</v>
      </c>
      <c r="D1564" s="57">
        <f t="shared" si="1515"/>
        <v>1137.0729999999999</v>
      </c>
      <c r="E1564" s="57">
        <f t="shared" si="1515"/>
        <v>1238.1224999999997</v>
      </c>
      <c r="F1564" s="57">
        <f t="shared" si="1515"/>
        <v>1306.0996</v>
      </c>
      <c r="G1564" s="57">
        <f t="shared" si="1515"/>
        <v>1312.5865000000001</v>
      </c>
      <c r="H1564" s="57">
        <f t="shared" si="1515"/>
        <v>1292.5871422423998</v>
      </c>
      <c r="I1564" s="57">
        <f t="shared" si="1515"/>
        <v>1511.5425526853335</v>
      </c>
      <c r="J1564" s="57">
        <f t="shared" si="1515"/>
        <v>1635.197370778</v>
      </c>
      <c r="K1564" s="57">
        <f t="shared" si="1515"/>
        <v>1676.8461716489999</v>
      </c>
      <c r="L1564" s="57">
        <f t="shared" si="1515"/>
        <v>2006.4805399429999</v>
      </c>
      <c r="M1564" s="57">
        <f t="shared" si="1515"/>
        <v>2271.3406134880001</v>
      </c>
      <c r="N1564" s="57">
        <f t="shared" ref="N1564:Z1564" si="1516">SUM(N1565:N1570)</f>
        <v>2023.2951600000001</v>
      </c>
      <c r="O1564" s="57">
        <f t="shared" si="1516"/>
        <v>2116.1615507809997</v>
      </c>
      <c r="P1564" s="57">
        <f t="shared" si="1516"/>
        <v>2494.4488107790003</v>
      </c>
      <c r="Q1564" s="57">
        <f t="shared" si="1516"/>
        <v>2557.157436774</v>
      </c>
      <c r="R1564" s="57">
        <f t="shared" si="1516"/>
        <v>2363.9358925679999</v>
      </c>
      <c r="S1564" s="57">
        <f t="shared" si="1516"/>
        <v>2490.4818447829998</v>
      </c>
      <c r="T1564" s="57">
        <f t="shared" si="1516"/>
        <v>2850.1776204759999</v>
      </c>
      <c r="U1564" s="57">
        <f t="shared" si="1516"/>
        <v>3359.46654721</v>
      </c>
      <c r="V1564" s="57">
        <f t="shared" si="1516"/>
        <v>3660.5531600529998</v>
      </c>
      <c r="W1564" s="57">
        <f t="shared" si="1516"/>
        <v>4218.5606126283592</v>
      </c>
      <c r="X1564" s="58">
        <f t="shared" si="1516"/>
        <v>3956.4424092626664</v>
      </c>
      <c r="Y1564" s="58">
        <f t="shared" si="1516"/>
        <v>4552.8001000000004</v>
      </c>
      <c r="Z1564" s="57">
        <f t="shared" si="1516"/>
        <v>5080.0019369999991</v>
      </c>
      <c r="AA1564" s="57">
        <f>SUM(AA1565:AA1570)</f>
        <v>6005.6635999999999</v>
      </c>
      <c r="AB1564" s="57">
        <v>5959.0958079999991</v>
      </c>
      <c r="AC1564" s="57">
        <v>6010.6612069999992</v>
      </c>
      <c r="AD1564" s="57">
        <v>6048.5981659999998</v>
      </c>
      <c r="AE1564" s="57">
        <f>SUM(AE1565:AE1570)</f>
        <v>6650.7109999999984</v>
      </c>
      <c r="AF1564" s="57">
        <v>6444.3832199999997</v>
      </c>
      <c r="AG1564" s="57">
        <v>6411.1156999999994</v>
      </c>
      <c r="AH1564" s="57">
        <v>6337.4330991666666</v>
      </c>
      <c r="AI1564" s="57">
        <v>6505.2330991666704</v>
      </c>
      <c r="AJ1564" s="58">
        <f>SUM(AJ1565:AJ1570)</f>
        <v>7543.5434076284564</v>
      </c>
      <c r="AK1564" s="58">
        <v>6376.2407041999995</v>
      </c>
      <c r="AL1564" s="58">
        <v>6355.5972118845011</v>
      </c>
      <c r="AM1564" s="58">
        <v>6281.4759416861461</v>
      </c>
      <c r="AN1564" s="58">
        <v>6282.1864416861454</v>
      </c>
      <c r="AO1564" s="58">
        <f>SUM(AO1565:AO1570)</f>
        <v>7079.5793324584192</v>
      </c>
      <c r="AP1564" s="58">
        <v>6629.4113336641194</v>
      </c>
      <c r="AQ1564" s="58">
        <v>6635.0110033840583</v>
      </c>
      <c r="AR1564" s="58">
        <v>6454.2723557595473</v>
      </c>
      <c r="AS1564" s="58">
        <f>SUM(AS1565:AS1570)</f>
        <v>6942.6439642303003</v>
      </c>
      <c r="AT1564" s="58">
        <v>6354.9948235162847</v>
      </c>
      <c r="AU1564" s="58">
        <v>6389.1374967694665</v>
      </c>
      <c r="AV1564" s="58">
        <v>6130.6992231896211</v>
      </c>
      <c r="AW1564" s="58">
        <v>6224.5625954820534</v>
      </c>
      <c r="AX1564" s="58">
        <f>SUM(AX1565:AX1570)</f>
        <v>6776.0751779683742</v>
      </c>
      <c r="AY1564" s="58"/>
      <c r="AZ1564" s="58">
        <v>6553.59370483777</v>
      </c>
      <c r="BA1564" s="58">
        <v>6659.7140070811092</v>
      </c>
      <c r="BB1564" s="58">
        <v>6431.7900391928242</v>
      </c>
      <c r="BC1564" s="58">
        <v>6431.7362391928245</v>
      </c>
      <c r="BD1564" s="58">
        <v>6531.5041919147998</v>
      </c>
      <c r="BE1564" s="58">
        <v>6531.5041919147998</v>
      </c>
      <c r="BF1564" s="58">
        <f>SUM(BF1565:BF1570)</f>
        <v>6637.1788921497</v>
      </c>
      <c r="BG1564" s="58">
        <v>7031.5528420615155</v>
      </c>
      <c r="BH1564" s="58">
        <v>7045.1340097450557</v>
      </c>
      <c r="BI1564" s="58">
        <v>6834.5844560161795</v>
      </c>
      <c r="BJ1564" s="58">
        <v>6819.2643945794625</v>
      </c>
      <c r="BK1564" s="58">
        <v>6646.7775585749496</v>
      </c>
      <c r="BL1564" s="58">
        <v>6624.3302151566422</v>
      </c>
      <c r="BM1564" s="58">
        <v>6666.842169649949</v>
      </c>
      <c r="BN1564" s="58">
        <v>6647.0184472316423</v>
      </c>
      <c r="BO1564" s="58">
        <f>SUM(BO1565:BO1570)</f>
        <v>7231.6662125716466</v>
      </c>
      <c r="BP1564" s="58">
        <v>7366.5986551563137</v>
      </c>
      <c r="BQ1564" s="58">
        <v>7618.9053674587258</v>
      </c>
      <c r="BR1564" s="58">
        <v>7577.0785261517876</v>
      </c>
      <c r="BS1564" s="58">
        <v>7607.2292094317872</v>
      </c>
      <c r="BT1564" s="58">
        <v>6607.5990627163137</v>
      </c>
      <c r="BU1564" s="58">
        <v>6597.5931239695892</v>
      </c>
      <c r="BV1564" s="58">
        <v>6552.0879863451673</v>
      </c>
      <c r="BW1564" s="58">
        <v>6958.0594884465972</v>
      </c>
      <c r="BX1564" s="58">
        <v>6958.1290184465979</v>
      </c>
      <c r="BY1564" s="58">
        <v>6919.1578605818795</v>
      </c>
      <c r="BZ1564" s="57">
        <v>6985.6946098513263</v>
      </c>
      <c r="CA1564" s="58">
        <f>SUM(CA1565:CA1570)</f>
        <v>7263.0224370399792</v>
      </c>
      <c r="CB1564" s="58">
        <v>7180.3042347892579</v>
      </c>
      <c r="CC1564" s="58">
        <v>7134.7522388532579</v>
      </c>
      <c r="CD1564" s="58">
        <v>7241.9215305739826</v>
      </c>
      <c r="CE1564" s="58">
        <v>7307.1294260229652</v>
      </c>
      <c r="CF1564" s="58">
        <v>7297.1855712229653</v>
      </c>
      <c r="CG1564" s="58">
        <v>7274.8988449684393</v>
      </c>
      <c r="CH1564" s="58">
        <v>7224.2954307472901</v>
      </c>
      <c r="CI1564" s="58">
        <v>7213.9679770472903</v>
      </c>
      <c r="CJ1564" s="57">
        <v>7396.4656491422347</v>
      </c>
      <c r="CK1564" s="57">
        <v>7386.7199291589013</v>
      </c>
      <c r="CL1564" s="58">
        <f>SUM(CL1565:CL1570)</f>
        <v>7787.7741918985776</v>
      </c>
      <c r="CM1564" s="58">
        <v>7669.3939177099001</v>
      </c>
      <c r="CN1564" s="58">
        <v>7651.9768525918398</v>
      </c>
      <c r="CO1564" s="58">
        <v>7660.7770687483071</v>
      </c>
      <c r="CP1564" s="58">
        <v>7671.4286004008854</v>
      </c>
      <c r="CQ1564" s="58">
        <v>7659.2858792366069</v>
      </c>
      <c r="CR1564" s="58">
        <v>7611.441357918723</v>
      </c>
      <c r="CS1564" s="58">
        <v>8119.5030273464363</v>
      </c>
      <c r="CT1564" s="58">
        <v>7949.9252792465877</v>
      </c>
      <c r="CU1564" s="58">
        <v>7909.30633853577</v>
      </c>
      <c r="CV1564" s="58">
        <v>8678.047923032962</v>
      </c>
      <c r="CW1564" s="58">
        <v>8562.7484575742637</v>
      </c>
      <c r="CX1564" s="58">
        <v>8702.6054059357102</v>
      </c>
      <c r="CY1564" s="58">
        <v>8606.5854769071702</v>
      </c>
      <c r="CZ1564" s="58">
        <v>8472.0023564258918</v>
      </c>
      <c r="DA1564" s="58">
        <f t="shared" ref="DA1564" si="1517">SUM(DA1565:DA1570)</f>
        <v>9244.189055002962</v>
      </c>
      <c r="DB1564" s="57">
        <v>9196.6358254807346</v>
      </c>
      <c r="DC1564" s="57">
        <v>9039.3835863074037</v>
      </c>
      <c r="DD1564" s="57">
        <v>9011.352605777658</v>
      </c>
      <c r="DE1564" s="57">
        <v>9008.4818672929796</v>
      </c>
      <c r="DF1564" s="57">
        <v>8803.1605552533729</v>
      </c>
      <c r="DG1564" s="57">
        <v>8557.167063506251</v>
      </c>
      <c r="DH1564" s="57">
        <v>8965.9345302368074</v>
      </c>
      <c r="DI1564" s="57">
        <v>8803.5407080784607</v>
      </c>
      <c r="DJ1564" s="57">
        <v>8513.3619336946504</v>
      </c>
      <c r="DK1564" s="57">
        <v>9017.5569145548361</v>
      </c>
      <c r="DL1564" s="57">
        <v>8830.8454214994726</v>
      </c>
      <c r="DM1564" s="57">
        <v>8609.401753406617</v>
      </c>
      <c r="DN1564" s="59">
        <f>SUM(DN1565:DN1570)</f>
        <v>10260.220263053239</v>
      </c>
      <c r="DO1564" s="57">
        <v>8609.401753406617</v>
      </c>
      <c r="DP1564" s="57">
        <v>9967.1225741680155</v>
      </c>
      <c r="DQ1564" s="57">
        <v>9970.9649950908642</v>
      </c>
      <c r="DR1564" s="57">
        <v>9972.6766066214532</v>
      </c>
      <c r="DS1564" s="57">
        <v>10279.553150195055</v>
      </c>
      <c r="DT1564" s="57">
        <v>10232.179655095453</v>
      </c>
      <c r="DU1564" s="57">
        <v>10322.332647621464</v>
      </c>
      <c r="DV1564" s="60">
        <f>SUM(DV1565:DV1570)</f>
        <v>10126.972474617043</v>
      </c>
      <c r="DW1564" s="61">
        <f>SUM(DW1565:DW1570)</f>
        <v>9974.5597612552374</v>
      </c>
      <c r="DX1564" s="62">
        <f>SUM(DX1565:DX1570)</f>
        <v>10025.121430104537</v>
      </c>
      <c r="DZ1564" s="57">
        <f>SUM(DZ1565:DZ1570)</f>
        <v>10073.176545370719</v>
      </c>
      <c r="EC1564" s="57">
        <f>SUM(EC1565:EC1570)</f>
        <v>10500.17555345437</v>
      </c>
      <c r="EF1564" s="57">
        <f>SUM(EF1565:EF1570)</f>
        <v>10742.190732051899</v>
      </c>
      <c r="EI1564" s="57">
        <f>SUM(EI1565:EI1570)</f>
        <v>10948.995951539959</v>
      </c>
      <c r="EL1564" s="57">
        <f>SUM(EL1565:EL1570)</f>
        <v>11171.828987981451</v>
      </c>
      <c r="EO1564" s="57">
        <f>SUM(EO1565:EO1570)</f>
        <v>11369.683492779974</v>
      </c>
    </row>
    <row r="1565" spans="1:145" ht="15.5" x14ac:dyDescent="0.35">
      <c r="A1565" s="56" t="s">
        <v>482</v>
      </c>
      <c r="B1565" s="57">
        <f>([2]CAMEROUN!C2100+[2]CAMEROUN!D2100)/2</f>
        <v>532</v>
      </c>
      <c r="C1565" s="57">
        <f>([2]CAMEROUN!D2100+[2]CAMEROUN!E2100)/2</f>
        <v>544.29999999999995</v>
      </c>
      <c r="D1565" s="57">
        <f>([2]CAMEROUN!E2100+[2]CAMEROUN!F2100)/2</f>
        <v>562.85</v>
      </c>
      <c r="E1565" s="57">
        <f>([2]CAMEROUN!F2100+[2]CAMEROUN!G2100)/2</f>
        <v>579.34999999999991</v>
      </c>
      <c r="F1565" s="57">
        <f>([2]CAMEROUN!G2100+[2]CAMEROUN!H2100)/2</f>
        <v>597.5</v>
      </c>
      <c r="G1565" s="57">
        <f>([2]CAMEROUN!H2100+[2]CAMEROUN!I2100)/2</f>
        <v>573.56500000000005</v>
      </c>
      <c r="H1565" s="57">
        <f>([2]CAMEROUN!I2100+[2]CAMEROUN!J2100)/2</f>
        <v>544.36500000000001</v>
      </c>
      <c r="I1565" s="57">
        <f>([2]CAMEROUN!J2100+[2]CAMEROUN!K2100)/2</f>
        <v>581.85</v>
      </c>
      <c r="J1565" s="57">
        <f>([2]CAMEROUN!K2100+[2]CAMEROUN!L2100)/2</f>
        <v>651.71</v>
      </c>
      <c r="K1565" s="57">
        <f>([2]CAMEROUN!L2100+[2]CAMEROUN!M2100)/2</f>
        <v>701.56000000000006</v>
      </c>
      <c r="L1565" s="57">
        <f>([2]CAMEROUN!M2100+[2]CAMEROUN!N2100)/2</f>
        <v>750.45</v>
      </c>
      <c r="M1565" s="57">
        <f>([2]CAMEROUN!N2100+[2]CAMEROUN!O2100)/2</f>
        <v>810.45</v>
      </c>
      <c r="N1565" s="57">
        <f>([2]CAMEROUN!O2100+[2]CAMEROUN!P2100)/2</f>
        <v>785.85</v>
      </c>
      <c r="O1565" s="57">
        <f>([2]CAMEROUN!P2100+[2]CAMEROUN!Q2100)/2</f>
        <v>805.20849999999996</v>
      </c>
      <c r="P1565" s="57">
        <f>[2]CAMEROUN!AH2100</f>
        <v>943.43000000000006</v>
      </c>
      <c r="Q1565" s="57">
        <f>[2]CAMEROUN!AI2100</f>
        <v>941.31100000000004</v>
      </c>
      <c r="R1565" s="57">
        <f>[2]CAMEROUN!AJ2100</f>
        <v>930.471</v>
      </c>
      <c r="S1565" s="57">
        <f>[2]CAMEROUN!AK2100</f>
        <v>955.7</v>
      </c>
      <c r="T1565" s="57">
        <f>[2]CAMEROUN!AL2100</f>
        <v>998.89999999999986</v>
      </c>
      <c r="U1565" s="57">
        <f>[2]CAMEROUN!AM2100</f>
        <v>1122.902</v>
      </c>
      <c r="V1565" s="57">
        <f>[2]CAMEROUN!AN2100</f>
        <v>1168.1759999999999</v>
      </c>
      <c r="W1565" s="57">
        <f>[2]CAMEROUN!AO2100</f>
        <v>1361.6</v>
      </c>
      <c r="X1565" s="58">
        <f>[2]CAMEROUN!AP2100</f>
        <v>1320.0106666666666</v>
      </c>
      <c r="Y1565" s="58">
        <f>[2]CAMEROUN!AQ2100</f>
        <v>1610</v>
      </c>
      <c r="Z1565" s="57">
        <f>[2]CAMEROUN!AR2100</f>
        <v>1762.5039999999999</v>
      </c>
      <c r="AA1565" s="57">
        <f>[2]CAMEROUN!AS2100</f>
        <v>1808.2462</v>
      </c>
      <c r="AB1565" s="57">
        <v>1985.567</v>
      </c>
      <c r="AC1565" s="57">
        <v>2013.9</v>
      </c>
      <c r="AD1565" s="57">
        <v>1867.9</v>
      </c>
      <c r="AE1565" s="57">
        <f>[2]CAMEROUN!AT2100</f>
        <v>2133.5</v>
      </c>
      <c r="AF1565" s="57">
        <v>2048</v>
      </c>
      <c r="AG1565" s="57">
        <v>2048.5</v>
      </c>
      <c r="AH1565" s="57">
        <v>1960.1587500000001</v>
      </c>
      <c r="AI1565" s="57">
        <v>2087.9587499999998</v>
      </c>
      <c r="AJ1565" s="58">
        <f>[2]CAMEROUN!AU2100</f>
        <v>2205.5250000000001</v>
      </c>
      <c r="AK1565" s="58">
        <v>2205</v>
      </c>
      <c r="AL1565" s="58">
        <v>2205</v>
      </c>
      <c r="AM1565" s="58">
        <v>2185.9</v>
      </c>
      <c r="AN1565" s="58">
        <v>2185.9</v>
      </c>
      <c r="AO1565" s="58">
        <f>[2]CAMEROUN!AV2100</f>
        <v>2327.6999999999998</v>
      </c>
      <c r="AP1565" s="58">
        <v>2223.6999999999998</v>
      </c>
      <c r="AQ1565" s="58">
        <v>2223.6999999999998</v>
      </c>
      <c r="AR1565" s="58">
        <v>2211.1666666666661</v>
      </c>
      <c r="AS1565" s="58">
        <f>[2]CAMEROUN!AZ2100</f>
        <v>2407</v>
      </c>
      <c r="AT1565" s="58">
        <v>2257.6</v>
      </c>
      <c r="AU1565" s="58">
        <v>2385.8000000000002</v>
      </c>
      <c r="AV1565" s="58">
        <v>2243.4887499999995</v>
      </c>
      <c r="AW1565" s="58">
        <v>2243.4887499999995</v>
      </c>
      <c r="AX1565" s="58">
        <f>[2]CAMEROUN!BE2100</f>
        <v>2473.7999999999997</v>
      </c>
      <c r="AY1565" s="58"/>
      <c r="AZ1565" s="58">
        <v>2362.0229999999997</v>
      </c>
      <c r="BA1565" s="58">
        <v>2476.7665999999999</v>
      </c>
      <c r="BB1565" s="58">
        <v>2337.616</v>
      </c>
      <c r="BC1565" s="58">
        <v>2337.5792000000001</v>
      </c>
      <c r="BD1565" s="58">
        <v>2477.4389999999999</v>
      </c>
      <c r="BE1565" s="58">
        <v>2477.4389999999999</v>
      </c>
      <c r="BF1565" s="58">
        <f>[2]CAMEROUN!BL2100</f>
        <v>2560.9180000000001</v>
      </c>
      <c r="BG1565" s="58">
        <v>2663.5</v>
      </c>
      <c r="BH1565" s="58">
        <v>2663.5</v>
      </c>
      <c r="BI1565" s="58">
        <v>2659</v>
      </c>
      <c r="BJ1565" s="58">
        <v>2659</v>
      </c>
      <c r="BK1565" s="58">
        <v>2540.5816789250002</v>
      </c>
      <c r="BL1565" s="58">
        <v>2540.5816789250002</v>
      </c>
      <c r="BM1565" s="58">
        <v>2610.4</v>
      </c>
      <c r="BN1565" s="58">
        <v>2610.4</v>
      </c>
      <c r="BO1565" s="58">
        <f>[2]CAMEROUN!BU2100</f>
        <v>2833.1000000000004</v>
      </c>
      <c r="BP1565" s="58">
        <v>2735.38</v>
      </c>
      <c r="BQ1565" s="58">
        <v>2948.5665213930001</v>
      </c>
      <c r="BR1565" s="58">
        <v>2948.5665213930001</v>
      </c>
      <c r="BS1565" s="58">
        <v>2948.5665213930001</v>
      </c>
      <c r="BT1565" s="58">
        <v>2443.3274000000001</v>
      </c>
      <c r="BU1565" s="58">
        <v>2443.3274000000001</v>
      </c>
      <c r="BV1565" s="58">
        <v>2407.1681779999999</v>
      </c>
      <c r="BW1565" s="58">
        <v>2514.5246853259996</v>
      </c>
      <c r="BX1565" s="58">
        <v>2514.5246853259996</v>
      </c>
      <c r="BY1565" s="58">
        <v>2514.5246853259996</v>
      </c>
      <c r="BZ1565" s="57">
        <v>2700.2580268259999</v>
      </c>
      <c r="CA1565" s="58">
        <f>[2]CAMEROUN!CG2100</f>
        <v>2848.7</v>
      </c>
      <c r="CB1565" s="58">
        <v>2682.3607408727003</v>
      </c>
      <c r="CC1565" s="58">
        <v>2634.2607408727004</v>
      </c>
      <c r="CD1565" s="58">
        <v>2616.4607408727002</v>
      </c>
      <c r="CE1565" s="58">
        <v>2737.7429889999999</v>
      </c>
      <c r="CF1565" s="58">
        <v>2737.7429889999999</v>
      </c>
      <c r="CG1565" s="58">
        <v>2737.7429889999999</v>
      </c>
      <c r="CH1565" s="58">
        <v>2725.9512666666669</v>
      </c>
      <c r="CI1565" s="58">
        <v>2725.9512666666669</v>
      </c>
      <c r="CJ1565" s="57">
        <v>2740.6791285714289</v>
      </c>
      <c r="CK1565" s="57">
        <v>2740.6791285714289</v>
      </c>
      <c r="CL1565" s="58">
        <f>[2]CAMEROUN!CR2100</f>
        <v>3155.6</v>
      </c>
      <c r="CM1565" s="58">
        <v>3037.6617505242857</v>
      </c>
      <c r="CN1565" s="58">
        <v>2888.0264590100001</v>
      </c>
      <c r="CO1565" s="58">
        <v>2884.9837970099998</v>
      </c>
      <c r="CP1565" s="58">
        <v>2884.9732345579996</v>
      </c>
      <c r="CQ1565" s="58">
        <v>2884.9837970099998</v>
      </c>
      <c r="CR1565" s="58">
        <v>2885.0102031400002</v>
      </c>
      <c r="CS1565" s="58">
        <v>3237.9355200000005</v>
      </c>
      <c r="CT1565" s="58">
        <v>3237.9355200000005</v>
      </c>
      <c r="CU1565" s="58">
        <v>3237.9355200000005</v>
      </c>
      <c r="CV1565" s="58">
        <v>3362.2987119653326</v>
      </c>
      <c r="CW1565" s="58">
        <v>3362.2987119653326</v>
      </c>
      <c r="CX1565" s="58">
        <v>3375.9775786319997</v>
      </c>
      <c r="CY1565" s="58">
        <v>3375.9775786319997</v>
      </c>
      <c r="CZ1565" s="58">
        <v>3298.2685813182175</v>
      </c>
      <c r="DA1565" s="58">
        <f>[2]CAMEROUN!DD2100</f>
        <v>3448.2500724779993</v>
      </c>
      <c r="DB1565" s="57">
        <v>3634.4876546070827</v>
      </c>
      <c r="DC1565" s="57">
        <v>3505.3850000000002</v>
      </c>
      <c r="DD1565" s="57">
        <v>3505.3850000000002</v>
      </c>
      <c r="DE1565" s="57">
        <v>3605.8874539977896</v>
      </c>
      <c r="DF1565" s="57">
        <v>3505.3850000000002</v>
      </c>
      <c r="DG1565" s="57">
        <v>3355.3850000000002</v>
      </c>
      <c r="DH1565" s="57">
        <v>3599.3330246350288</v>
      </c>
      <c r="DI1565" s="57">
        <v>3505.3850000000002</v>
      </c>
      <c r="DJ1565" s="57">
        <v>3355.3850000000002</v>
      </c>
      <c r="DK1565" s="57">
        <v>3602.7268179783905</v>
      </c>
      <c r="DL1565" s="57">
        <v>3505.3850000000002</v>
      </c>
      <c r="DM1565" s="57">
        <v>3355.3850000000002</v>
      </c>
      <c r="DN1565" s="59">
        <f>[2]CAMEROUN!DQ2100</f>
        <v>4344.49</v>
      </c>
      <c r="DO1565" s="57">
        <v>3355.3850000000002</v>
      </c>
      <c r="DP1565" s="57">
        <v>3801.2771157281641</v>
      </c>
      <c r="DQ1565" s="57">
        <v>3801.2771157281641</v>
      </c>
      <c r="DR1565" s="57">
        <v>3801.2771157281641</v>
      </c>
      <c r="DS1565" s="57">
        <v>3801.277115755076</v>
      </c>
      <c r="DT1565" s="57">
        <v>3801.277115755076</v>
      </c>
      <c r="DU1565" s="57">
        <v>3856.1000157550761</v>
      </c>
      <c r="DV1565" s="60">
        <f>[2]CAMEROUN!EA2100</f>
        <v>3696.4000157550763</v>
      </c>
      <c r="DW1565" s="61">
        <f>[2]CAMEROUN!EB2100</f>
        <v>3618.0000157550762</v>
      </c>
      <c r="DX1565" s="62">
        <f>[2]CAMEROUN!EC2100</f>
        <v>3821.3530157550763</v>
      </c>
      <c r="DZ1565" s="57">
        <f>[2]CAMEROUN!EE2100</f>
        <v>3577.5473948626372</v>
      </c>
      <c r="EC1565" s="57">
        <f>[2]CAMEROUN!EH2100</f>
        <v>3705.0289377380991</v>
      </c>
      <c r="EF1565" s="57">
        <f>[2]CAMEROUN!EK2100</f>
        <v>3762.5150706460408</v>
      </c>
      <c r="EI1565" s="57">
        <f>[2]CAMEROUN!EN2100</f>
        <v>3848.9502221129296</v>
      </c>
      <c r="EL1565" s="57">
        <f>[2]CAMEROUN!EQ2100</f>
        <v>3951.8360514728884</v>
      </c>
      <c r="EO1565" s="57">
        <f>[2]CAMEROUN!ET2100</f>
        <v>4030.1913557504326</v>
      </c>
    </row>
    <row r="1566" spans="1:145" ht="15.5" x14ac:dyDescent="0.35">
      <c r="A1566" s="56" t="s">
        <v>488</v>
      </c>
      <c r="B1566" s="57">
        <f>[7]RCA!D2034</f>
        <v>43.669999999999995</v>
      </c>
      <c r="C1566" s="57">
        <f>[7]RCA!E2034</f>
        <v>44.389999999999993</v>
      </c>
      <c r="D1566" s="57">
        <f>[7]RCA!F2034</f>
        <v>46.679999999999993</v>
      </c>
      <c r="E1566" s="57">
        <f>[7]RCA!G2034</f>
        <v>49.199999999999996</v>
      </c>
      <c r="F1566" s="57">
        <f>[7]RCA!H2034</f>
        <v>49.96</v>
      </c>
      <c r="G1566" s="57">
        <f>[7]RCA!I2034</f>
        <v>52.44</v>
      </c>
      <c r="H1566" s="57">
        <f>[7]RCA!J2034</f>
        <v>46.337640499000003</v>
      </c>
      <c r="I1566" s="57">
        <f>[7]RCA!K2034</f>
        <v>56.603333333333332</v>
      </c>
      <c r="J1566" s="57">
        <f>[7]RCA!L2034</f>
        <v>57.5</v>
      </c>
      <c r="K1566" s="57">
        <f>[7]RCA!M2034</f>
        <v>47.502000000000002</v>
      </c>
      <c r="L1566" s="57">
        <f>[7]RCA!N2034</f>
        <v>51.188340341</v>
      </c>
      <c r="M1566" s="57">
        <f>[7]RCA!O2034</f>
        <v>50.248314733000001</v>
      </c>
      <c r="N1566" s="57">
        <f>[7]RCA!P2034</f>
        <v>54.828999999999994</v>
      </c>
      <c r="O1566" s="57">
        <f>[7]RCA!Q2034</f>
        <v>57.704295756</v>
      </c>
      <c r="P1566" s="57">
        <f>[7]RCA!R2034</f>
        <v>60.853671380000002</v>
      </c>
      <c r="Q1566" s="57">
        <f>[7]RCA!S2034</f>
        <v>68.567281273999996</v>
      </c>
      <c r="R1566" s="57">
        <f>[7]RCA!T2034</f>
        <v>66.015395182000006</v>
      </c>
      <c r="S1566" s="57">
        <f>[7]RCA!U2034</f>
        <v>75.851487953999992</v>
      </c>
      <c r="T1566" s="57">
        <f>[7]RCA!V2034</f>
        <v>84.462341476000006</v>
      </c>
      <c r="U1566" s="57">
        <f>[7]RCA!W2034</f>
        <v>73.298560210000005</v>
      </c>
      <c r="V1566" s="57">
        <f>[7]RCA!X2034</f>
        <v>80.192230279</v>
      </c>
      <c r="W1566" s="57">
        <f>[7]RCA!Y2034</f>
        <v>98.1</v>
      </c>
      <c r="X1566" s="58">
        <f>[7]RCA!Z2034</f>
        <v>96.600000000000009</v>
      </c>
      <c r="Y1566" s="58">
        <f>[7]RCA!AA2034</f>
        <v>111.8931</v>
      </c>
      <c r="Z1566" s="57">
        <f>[7]RCA!AB2034</f>
        <v>123.29097999999999</v>
      </c>
      <c r="AA1566" s="57">
        <f>[7]RCA!AC2034</f>
        <v>108.56739999999999</v>
      </c>
      <c r="AB1566" s="57">
        <v>126.289331</v>
      </c>
      <c r="AC1566" s="57">
        <v>127.15888700000002</v>
      </c>
      <c r="AD1566" s="57">
        <v>122.81585</v>
      </c>
      <c r="AE1566" s="57">
        <f>[7]RCA!AD2034</f>
        <v>99.200000000000017</v>
      </c>
      <c r="AF1566" s="57">
        <v>115.57321999999999</v>
      </c>
      <c r="AG1566" s="57">
        <v>114.39639</v>
      </c>
      <c r="AH1566" s="57">
        <v>94.533100000000005</v>
      </c>
      <c r="AI1566" s="57">
        <v>94.533100000000005</v>
      </c>
      <c r="AJ1566" s="58">
        <f>[7]RCA!AE2034</f>
        <v>89.074179999999998</v>
      </c>
      <c r="AK1566" s="58">
        <v>102.55003000000001</v>
      </c>
      <c r="AL1566" s="58">
        <v>102.45533</v>
      </c>
      <c r="AM1566" s="58">
        <v>96.125</v>
      </c>
      <c r="AN1566" s="58">
        <v>96.125</v>
      </c>
      <c r="AO1566" s="58">
        <f>[7]RCA!AF2034</f>
        <v>96.423700000000011</v>
      </c>
      <c r="AP1566" s="58">
        <v>110.59094450000001</v>
      </c>
      <c r="AQ1566" s="58">
        <v>105.17730999999999</v>
      </c>
      <c r="AR1566" s="58">
        <v>123.84075999999999</v>
      </c>
      <c r="AS1566" s="58">
        <f>[7]RCA!AJ2034</f>
        <v>99.087999999999994</v>
      </c>
      <c r="AT1566" s="58">
        <v>147.56348</v>
      </c>
      <c r="AU1566" s="58">
        <v>115.010536</v>
      </c>
      <c r="AV1566" s="58">
        <v>114.93576</v>
      </c>
      <c r="AW1566" s="58">
        <v>114.93576</v>
      </c>
      <c r="AX1566" s="58">
        <f>[7]RCA!AO2034</f>
        <v>113</v>
      </c>
      <c r="AY1566" s="58"/>
      <c r="AZ1566" s="58">
        <v>125.4658</v>
      </c>
      <c r="BA1566" s="58">
        <v>125.88339999999999</v>
      </c>
      <c r="BB1566" s="58">
        <v>115.71</v>
      </c>
      <c r="BC1566" s="58">
        <v>115.69300000000001</v>
      </c>
      <c r="BD1566" s="58">
        <v>115.00874999999999</v>
      </c>
      <c r="BE1566" s="58">
        <v>115.00874999999999</v>
      </c>
      <c r="BF1566" s="58">
        <f>[7]RCA!AV2034</f>
        <v>129.732</v>
      </c>
      <c r="BG1566" s="58">
        <v>138.52412499999997</v>
      </c>
      <c r="BH1566" s="58">
        <v>139.25235999999998</v>
      </c>
      <c r="BI1566" s="58">
        <v>146.45008000000001</v>
      </c>
      <c r="BJ1566" s="58">
        <v>146.46780000000001</v>
      </c>
      <c r="BK1566" s="58">
        <v>150.846</v>
      </c>
      <c r="BL1566" s="58">
        <v>151.66934400000002</v>
      </c>
      <c r="BM1566" s="58">
        <v>140.80000000000001</v>
      </c>
      <c r="BN1566" s="58">
        <v>140.99098000000001</v>
      </c>
      <c r="BO1566" s="58">
        <f>[7]RCA!BE2034</f>
        <v>150.852</v>
      </c>
      <c r="BP1566" s="58">
        <v>158.42175699999999</v>
      </c>
      <c r="BQ1566" s="58">
        <v>158.42175699999999</v>
      </c>
      <c r="BR1566" s="58">
        <v>165.78394499999999</v>
      </c>
      <c r="BS1566" s="58">
        <v>153.283185</v>
      </c>
      <c r="BT1566" s="58">
        <v>173.25194999999999</v>
      </c>
      <c r="BU1566" s="58">
        <v>173.24630500000001</v>
      </c>
      <c r="BV1566" s="58">
        <v>165.08166000000003</v>
      </c>
      <c r="BW1566" s="58">
        <v>172.26671499999998</v>
      </c>
      <c r="BX1566" s="58">
        <v>172.33624499999999</v>
      </c>
      <c r="BY1566" s="58">
        <v>165.10577499999999</v>
      </c>
      <c r="BZ1566" s="57">
        <v>178.24519199999997</v>
      </c>
      <c r="CA1566" s="58">
        <f>[7]RCA!BQ2034</f>
        <v>179.86160000000004</v>
      </c>
      <c r="CB1566" s="58">
        <v>170.73136635200001</v>
      </c>
      <c r="CC1566" s="58">
        <v>173.27937041600001</v>
      </c>
      <c r="CD1566" s="58">
        <v>183.50071120000004</v>
      </c>
      <c r="CE1566" s="58">
        <v>179.0569744</v>
      </c>
      <c r="CF1566" s="58">
        <v>179.1131196</v>
      </c>
      <c r="CG1566" s="58">
        <v>179.3973374</v>
      </c>
      <c r="CH1566" s="58">
        <v>174.83338090000001</v>
      </c>
      <c r="CI1566" s="58">
        <v>174.50592720000003</v>
      </c>
      <c r="CJ1566" s="57">
        <v>177.8154212</v>
      </c>
      <c r="CK1566" s="57">
        <v>178.06970121666666</v>
      </c>
      <c r="CL1566" s="58">
        <f>[7]RCA!CB2034</f>
        <v>175.60000000000002</v>
      </c>
      <c r="CM1566" s="58">
        <v>186.67679225316667</v>
      </c>
      <c r="CN1566" s="58">
        <v>177.77603082429999</v>
      </c>
      <c r="CO1566" s="58">
        <v>179.56626783329997</v>
      </c>
      <c r="CP1566" s="58">
        <v>177.49749260480002</v>
      </c>
      <c r="CQ1566" s="58">
        <v>178.07507832159999</v>
      </c>
      <c r="CR1566" s="58">
        <v>179.62852120640002</v>
      </c>
      <c r="CS1566" s="58">
        <v>133.82507152392535</v>
      </c>
      <c r="CT1566" s="58">
        <v>144.26122937299999</v>
      </c>
      <c r="CU1566" s="58">
        <v>160.28778695176536</v>
      </c>
      <c r="CV1566" s="58">
        <v>144.54718129432356</v>
      </c>
      <c r="CW1566" s="58">
        <v>151.20625167116668</v>
      </c>
      <c r="CX1566" s="58">
        <v>143.82528722989514</v>
      </c>
      <c r="CY1566" s="58">
        <v>150.64454297311113</v>
      </c>
      <c r="CZ1566" s="58">
        <v>161.33150734013333</v>
      </c>
      <c r="DA1566" s="58">
        <f>[7]RCA!CN2034</f>
        <v>179.30000000000004</v>
      </c>
      <c r="DB1566" s="57">
        <v>186.61623400000002</v>
      </c>
      <c r="DC1566" s="57">
        <v>186.61623400000002</v>
      </c>
      <c r="DD1566" s="57">
        <v>186.61623400000002</v>
      </c>
      <c r="DE1566" s="57">
        <v>180.62507299999999</v>
      </c>
      <c r="DF1566" s="57">
        <v>180.62507299999999</v>
      </c>
      <c r="DG1566" s="57">
        <v>179.97932299999997</v>
      </c>
      <c r="DH1566" s="57">
        <v>185.04024789999997</v>
      </c>
      <c r="DI1566" s="57">
        <v>185.04024789999997</v>
      </c>
      <c r="DJ1566" s="57">
        <v>184.3227479</v>
      </c>
      <c r="DK1566" s="57">
        <v>186.23439396499998</v>
      </c>
      <c r="DL1566" s="57">
        <v>188.31658999999999</v>
      </c>
      <c r="DM1566" s="57">
        <v>185.44135269499998</v>
      </c>
      <c r="DN1566" s="59">
        <f>[7]RCA!DA2034</f>
        <v>193.06659000000002</v>
      </c>
      <c r="DO1566" s="57">
        <v>185.44135269499998</v>
      </c>
      <c r="DP1566" s="57">
        <v>202.74932874999996</v>
      </c>
      <c r="DQ1566" s="57">
        <v>212.85192499999999</v>
      </c>
      <c r="DR1566" s="57">
        <v>222.95452125000003</v>
      </c>
      <c r="DS1566" s="57">
        <v>201.25414656249995</v>
      </c>
      <c r="DT1566" s="57">
        <v>214.43594374999998</v>
      </c>
      <c r="DU1566" s="57">
        <v>219.522971875</v>
      </c>
      <c r="DV1566" s="60">
        <f>[7]RCA!DN2034</f>
        <v>239.92225000000002</v>
      </c>
      <c r="DW1566" s="61">
        <f>[7]RCA!DM2034</f>
        <v>229.01166666666666</v>
      </c>
      <c r="DX1566" s="62">
        <f>[7]RCA!DN2034</f>
        <v>239.92225000000002</v>
      </c>
      <c r="DZ1566" s="57">
        <f>[7]RCA!DP2034</f>
        <v>228.1981826666667</v>
      </c>
      <c r="EC1566" s="57">
        <f>[7]RCA!DS2034</f>
        <v>232.1775590413333</v>
      </c>
      <c r="EF1566" s="57">
        <f>[7]RCA!DV2034</f>
        <v>234.11879998599466</v>
      </c>
      <c r="EI1566" s="57">
        <f>[7]RCA!DY2034</f>
        <v>238.26128878563051</v>
      </c>
      <c r="EL1566" s="57">
        <f>[7]RCA!EB2034</f>
        <v>243.17496616041379</v>
      </c>
      <c r="EO1566" s="57">
        <f>[7]RCA!EE2034</f>
        <v>248.45721514522617</v>
      </c>
    </row>
    <row r="1567" spans="1:145" ht="15.5" x14ac:dyDescent="0.35">
      <c r="A1567" s="56" t="s">
        <v>483</v>
      </c>
      <c r="B1567" s="57">
        <f>[3]CONGO!D1982</f>
        <v>190.10000000000002</v>
      </c>
      <c r="C1567" s="57">
        <f>[3]CONGO!E1982</f>
        <v>193.8</v>
      </c>
      <c r="D1567" s="57">
        <f>[3]CONGO!F1982</f>
        <v>199.8</v>
      </c>
      <c r="E1567" s="57">
        <f>[3]CONGO!G1982</f>
        <v>227.1</v>
      </c>
      <c r="F1567" s="57">
        <f>[3]CONGO!H1982</f>
        <v>268.62599999999998</v>
      </c>
      <c r="G1567" s="57">
        <f>[3]CONGO!I1982</f>
        <v>282.0385</v>
      </c>
      <c r="H1567" s="57">
        <f>[3]CONGO!J1982</f>
        <v>274.28030007839999</v>
      </c>
      <c r="I1567" s="57">
        <f>[3]CONGO!K1982</f>
        <v>333.19330007799999</v>
      </c>
      <c r="J1567" s="57">
        <f>[3]CONGO!L1982</f>
        <v>315.62226877800003</v>
      </c>
      <c r="K1567" s="57">
        <f>[3]CONGO!M1982</f>
        <v>323.94253747799996</v>
      </c>
      <c r="L1567" s="57">
        <f>[3]CONGO!N1982</f>
        <v>462.40723747800001</v>
      </c>
      <c r="M1567" s="57">
        <f>[3]CONGO!O1982</f>
        <v>365.1</v>
      </c>
      <c r="N1567" s="57">
        <f>[3]CONGO!P1982</f>
        <v>376.75</v>
      </c>
      <c r="O1567" s="57">
        <f>[3]CONGO!Q1982</f>
        <v>424.07600000000002</v>
      </c>
      <c r="P1567" s="57">
        <f>[3]CONGO!R1982</f>
        <v>442.53468379399999</v>
      </c>
      <c r="Q1567" s="57">
        <f>[3]CONGO!S1982</f>
        <v>563.13444149999998</v>
      </c>
      <c r="R1567" s="57">
        <f>[3]CONGO!T1982</f>
        <v>470.49773796400001</v>
      </c>
      <c r="S1567" s="57">
        <f>[3]CONGO!U1982</f>
        <v>501.465553</v>
      </c>
      <c r="T1567" s="57">
        <f>[3]CONGO!V1982</f>
        <v>567.21600000000001</v>
      </c>
      <c r="U1567" s="57">
        <f>[3]CONGO!W1982</f>
        <v>741.61599999999999</v>
      </c>
      <c r="V1567" s="57">
        <f>[3]CONGO!X1982</f>
        <v>810.22123177399999</v>
      </c>
      <c r="W1567" s="57">
        <f>[3]CONGO!Y1982</f>
        <v>783.72193199999992</v>
      </c>
      <c r="X1567" s="58">
        <f>[3]CONGO!Z1982</f>
        <v>645.39800000000002</v>
      </c>
      <c r="Y1567" s="58">
        <f>[3]CONGO!AA1982</f>
        <v>697.40800000000002</v>
      </c>
      <c r="Z1567" s="57">
        <f>[3]CONGO!AB1982</f>
        <v>690.67900000000009</v>
      </c>
      <c r="AA1567" s="57">
        <f>[3]CONGO!AC1982</f>
        <v>1023.0909999999999</v>
      </c>
      <c r="AB1567" s="57">
        <v>1026.5517</v>
      </c>
      <c r="AC1567" s="57">
        <v>971.41799999999989</v>
      </c>
      <c r="AD1567" s="57">
        <v>971.41799999999989</v>
      </c>
      <c r="AE1567" s="57">
        <f>[3]CONGO!AH1982</f>
        <v>1127.7809999999999</v>
      </c>
      <c r="AF1567" s="57">
        <v>1153.5609999999999</v>
      </c>
      <c r="AG1567" s="57">
        <v>1153.5658999999998</v>
      </c>
      <c r="AH1567" s="57">
        <v>1153.1847399999999</v>
      </c>
      <c r="AI1567" s="57">
        <v>1153.1847399999999</v>
      </c>
      <c r="AJ1567" s="58">
        <f>[3]CONGO!AM1982</f>
        <v>2111.1637671232875</v>
      </c>
      <c r="AK1567" s="58">
        <v>1020.425357</v>
      </c>
      <c r="AL1567" s="58">
        <v>982.56988649999994</v>
      </c>
      <c r="AM1567" s="58">
        <v>983.47400000000005</v>
      </c>
      <c r="AN1567" s="58">
        <v>984.22450000000003</v>
      </c>
      <c r="AO1567" s="58">
        <f>[3]CONGO!AR1982</f>
        <v>1710.5</v>
      </c>
      <c r="AP1567" s="58">
        <v>1111.337</v>
      </c>
      <c r="AQ1567" s="58">
        <v>1119.8245190000002</v>
      </c>
      <c r="AR1567" s="58">
        <v>1103.188519</v>
      </c>
      <c r="AS1567" s="58">
        <f>[3]CONGO!AV1982</f>
        <v>1620.1</v>
      </c>
      <c r="AT1567" s="58">
        <v>1120.310482802538</v>
      </c>
      <c r="AU1567" s="58">
        <v>1037.15015845678</v>
      </c>
      <c r="AV1567" s="58">
        <v>1016.0501942689179</v>
      </c>
      <c r="AW1567" s="58">
        <v>1144.3735665613508</v>
      </c>
      <c r="AX1567" s="58">
        <f>[3]CONGO!BA1982</f>
        <v>1447.4680000000001</v>
      </c>
      <c r="AY1567" s="58"/>
      <c r="AZ1567" s="58">
        <v>1119.5857286377714</v>
      </c>
      <c r="BA1567" s="58">
        <v>1119.5932108811094</v>
      </c>
      <c r="BB1567" s="58">
        <v>1337.7744</v>
      </c>
      <c r="BC1567" s="58">
        <v>1337.7744</v>
      </c>
      <c r="BD1567" s="58">
        <v>1357.0096000000001</v>
      </c>
      <c r="BE1567" s="58">
        <v>1357.0096000000001</v>
      </c>
      <c r="BF1567" s="58">
        <f>[3]CONGO!BI1982</f>
        <v>1320.2</v>
      </c>
      <c r="BG1567" s="58">
        <v>1254.8176505305939</v>
      </c>
      <c r="BH1567" s="58">
        <v>1254.7716948407674</v>
      </c>
      <c r="BI1567" s="58">
        <v>1226.6158</v>
      </c>
      <c r="BJ1567" s="58">
        <v>1227.3894</v>
      </c>
      <c r="BK1567" s="58">
        <v>1238.3810000000001</v>
      </c>
      <c r="BL1567" s="58">
        <v>1215.2782999999999</v>
      </c>
      <c r="BM1567" s="58">
        <v>1217.69445</v>
      </c>
      <c r="BN1567" s="58">
        <v>1204.826575</v>
      </c>
      <c r="BO1567" s="58">
        <f>[3]CONGO!BR1982</f>
        <v>1354.66</v>
      </c>
      <c r="BP1567" s="58">
        <v>1433.3253999999999</v>
      </c>
      <c r="BQ1567" s="58">
        <v>1433.3253999999999</v>
      </c>
      <c r="BR1567" s="58">
        <v>1365.6224</v>
      </c>
      <c r="BS1567" s="58">
        <v>1365.6288</v>
      </c>
      <c r="BT1567" s="58">
        <v>930.38560000000018</v>
      </c>
      <c r="BU1567" s="58">
        <v>920.38560000000018</v>
      </c>
      <c r="BV1567" s="58">
        <v>915.38560000000018</v>
      </c>
      <c r="BW1567" s="58">
        <v>1137.36364</v>
      </c>
      <c r="BX1567" s="58">
        <v>1137.36364</v>
      </c>
      <c r="BY1567" s="58">
        <v>1122.36364</v>
      </c>
      <c r="BZ1567" s="57">
        <v>1194.5050666666666</v>
      </c>
      <c r="CA1567" s="58">
        <f>[3]CONGO!CD1982</f>
        <v>1223.5800092336103</v>
      </c>
      <c r="CB1567" s="58">
        <v>1295.865091043398</v>
      </c>
      <c r="CC1567" s="58">
        <v>1295.865091043398</v>
      </c>
      <c r="CD1567" s="58">
        <v>1344.8331412742382</v>
      </c>
      <c r="CE1567" s="58">
        <v>1251.9438295013847</v>
      </c>
      <c r="CF1567" s="58">
        <v>1251.9438295013847</v>
      </c>
      <c r="CG1567" s="58">
        <v>1273.7488895660204</v>
      </c>
      <c r="CH1567" s="58">
        <v>1248.8874095106185</v>
      </c>
      <c r="CI1567" s="58">
        <v>1248.8874095106185</v>
      </c>
      <c r="CJ1567" s="57">
        <v>1307.4259294552171</v>
      </c>
      <c r="CK1567" s="57">
        <v>1307.4259294552171</v>
      </c>
      <c r="CL1567" s="58">
        <f>[3]CONGO!CO1982</f>
        <v>1285.8</v>
      </c>
      <c r="CM1567" s="58">
        <v>1292.2078554799632</v>
      </c>
      <c r="CN1567" s="58">
        <v>1406.7820000000002</v>
      </c>
      <c r="CO1567" s="58">
        <v>1406.7570000000001</v>
      </c>
      <c r="CP1567" s="58">
        <v>1403.1224479934635</v>
      </c>
      <c r="CQ1567" s="58">
        <v>1406.7570000000001</v>
      </c>
      <c r="CR1567" s="58">
        <v>1412.4030426837585</v>
      </c>
      <c r="CS1567" s="58">
        <v>1400.3348359950978</v>
      </c>
      <c r="CT1567" s="58">
        <v>1392.9259999999999</v>
      </c>
      <c r="CU1567" s="58">
        <v>1390.2834070128188</v>
      </c>
      <c r="CV1567" s="58">
        <v>1737.3203359950976</v>
      </c>
      <c r="CW1567" s="58">
        <v>1728.9115000000002</v>
      </c>
      <c r="CX1567" s="58">
        <v>1764.5078772450977</v>
      </c>
      <c r="CY1567" s="58">
        <v>1756.0192817500001</v>
      </c>
      <c r="CZ1567" s="58">
        <v>1769.8831255128193</v>
      </c>
      <c r="DA1567" s="58">
        <f>[3]CONGO!DA1982</f>
        <v>1663.3000000000002</v>
      </c>
      <c r="DB1567" s="57">
        <v>1685.744062141116</v>
      </c>
      <c r="DC1567" s="57">
        <v>1685.7095203987517</v>
      </c>
      <c r="DD1567" s="57">
        <v>1685.7350477697469</v>
      </c>
      <c r="DE1567" s="57">
        <v>1543.4087082373376</v>
      </c>
      <c r="DF1567" s="57">
        <v>1457.2817824604094</v>
      </c>
      <c r="DG1567" s="57">
        <v>1396.8793597941349</v>
      </c>
      <c r="DH1567" s="57">
        <v>1578.5054317941349</v>
      </c>
      <c r="DI1567" s="57">
        <v>1520.4842823521471</v>
      </c>
      <c r="DJ1567" s="57">
        <v>1400.9175158690796</v>
      </c>
      <c r="DK1567" s="57">
        <v>1530.618661786835</v>
      </c>
      <c r="DL1567" s="57">
        <v>1507.8384493448473</v>
      </c>
      <c r="DM1567" s="57">
        <v>1400.9175158690796</v>
      </c>
      <c r="DN1567" s="59">
        <f>[3]CONGO!DN1982</f>
        <v>1479.627</v>
      </c>
      <c r="DO1567" s="57">
        <v>1400.9175158690796</v>
      </c>
      <c r="DP1567" s="57">
        <v>1608.5069436399999</v>
      </c>
      <c r="DQ1567" s="57">
        <v>1608.4070836400001</v>
      </c>
      <c r="DR1567" s="57">
        <v>1608.3471116399999</v>
      </c>
      <c r="DS1567" s="57">
        <v>1604.5871646399999</v>
      </c>
      <c r="DT1567" s="57">
        <v>1610.6458046400001</v>
      </c>
      <c r="DU1567" s="57">
        <v>1692.30863032</v>
      </c>
      <c r="DV1567" s="60">
        <f>[3]CONGO!DX1982</f>
        <v>1784.4647973395863</v>
      </c>
      <c r="DW1567" s="61">
        <f>[3]CONGO!DY1982</f>
        <v>1756.3012223199999</v>
      </c>
      <c r="DX1567" s="62">
        <f>[3]CONGO!DZ1982</f>
        <v>1601.7095423199999</v>
      </c>
      <c r="DZ1567" s="57">
        <f>[3]CONGO!EB1982</f>
        <v>1779.1842409514184</v>
      </c>
      <c r="EC1567" s="57">
        <f>[3]CONGO!EE1982</f>
        <v>1922.4921100113979</v>
      </c>
      <c r="EF1567" s="57">
        <f>[3]CONGO!EH1982</f>
        <v>1916.9688339324816</v>
      </c>
      <c r="EI1567" s="57">
        <f>[3]CONGO!EK1982</f>
        <v>1934.299200146912</v>
      </c>
      <c r="EL1567" s="57">
        <f>[3]CONGO!EN1982</f>
        <v>1949.9662353692229</v>
      </c>
      <c r="EO1567" s="57">
        <f>[3]CONGO!EQ1982</f>
        <v>1964.1557761404658</v>
      </c>
    </row>
    <row r="1568" spans="1:145" ht="15.5" x14ac:dyDescent="0.35">
      <c r="A1568" s="56" t="s">
        <v>484</v>
      </c>
      <c r="B1568" s="57">
        <f>[4]GABON!D2330</f>
        <v>263.7</v>
      </c>
      <c r="C1568" s="57">
        <f>[4]GABON!E2330</f>
        <v>275.7</v>
      </c>
      <c r="D1568" s="57">
        <f>[4]GABON!F2330</f>
        <v>278.59999999999997</v>
      </c>
      <c r="E1568" s="57">
        <f>[4]GABON!G2330</f>
        <v>327.19299999999998</v>
      </c>
      <c r="F1568" s="57">
        <f>[4]GABON!H2330</f>
        <v>327.34399999999999</v>
      </c>
      <c r="G1568" s="57">
        <f>[4]GABON!I2330</f>
        <v>341.91800000000001</v>
      </c>
      <c r="H1568" s="57">
        <f>[4]GABON!J2330</f>
        <v>362.41800000000001</v>
      </c>
      <c r="I1568" s="57">
        <f>[4]GABON!K2330</f>
        <v>461.23899999999998</v>
      </c>
      <c r="J1568" s="57">
        <f>[4]GABON!L2330</f>
        <v>515</v>
      </c>
      <c r="K1568" s="57">
        <f>[4]GABON!M2330</f>
        <v>502.09999999999997</v>
      </c>
      <c r="L1568" s="57">
        <f>[4]GABON!N2330</f>
        <v>630.56999999999994</v>
      </c>
      <c r="M1568" s="57">
        <f>[4]GABON!O2330</f>
        <v>918.80000000000007</v>
      </c>
      <c r="N1568" s="57">
        <f>[4]GABON!P2330</f>
        <v>675.22116000000005</v>
      </c>
      <c r="O1568" s="57">
        <f>[4]GABON!Q2330</f>
        <v>674.71449799999994</v>
      </c>
      <c r="P1568" s="57">
        <f>[4]GABON!R2330</f>
        <v>875.11672900000008</v>
      </c>
      <c r="Q1568" s="57">
        <f>[4]GABON!S2330</f>
        <v>745.68801699999995</v>
      </c>
      <c r="R1568" s="57">
        <f>[4]GABON!T2330</f>
        <v>675.39921600000002</v>
      </c>
      <c r="S1568" s="57">
        <f>[4]GABON!U2330</f>
        <v>693.71776499999999</v>
      </c>
      <c r="T1568" s="57">
        <f>[4]GABON!V2330</f>
        <v>842.8584800000001</v>
      </c>
      <c r="U1568" s="57">
        <f>[4]GABON!W2330</f>
        <v>883.269227</v>
      </c>
      <c r="V1568" s="57">
        <f>[4]GABON!X2330</f>
        <v>918.94445700000006</v>
      </c>
      <c r="W1568" s="57">
        <f>[4]GABON!Y2330</f>
        <v>1028.524457</v>
      </c>
      <c r="X1568" s="58">
        <f>[4]GABON!Z2330</f>
        <v>915.09999999999991</v>
      </c>
      <c r="Y1568" s="58">
        <f>[4]GABON!AA2330</f>
        <v>979.49999999999989</v>
      </c>
      <c r="Z1568" s="57">
        <f>[4]GABON!AB2330</f>
        <v>1268.024457</v>
      </c>
      <c r="AA1568" s="57">
        <f>[4]GABON!AC2330</f>
        <v>1502.7</v>
      </c>
      <c r="AB1568" s="57">
        <v>1414.4807770000002</v>
      </c>
      <c r="AC1568" s="57">
        <v>1414.45532</v>
      </c>
      <c r="AD1568" s="57">
        <v>1414.45532</v>
      </c>
      <c r="AE1568" s="57">
        <f>[4]GABON!AD2330</f>
        <v>1541.7469999999998</v>
      </c>
      <c r="AF1568" s="57">
        <v>1498.5029999999999</v>
      </c>
      <c r="AG1568" s="57">
        <v>1494.1304100000002</v>
      </c>
      <c r="AH1568" s="57">
        <v>1494.1304100000002</v>
      </c>
      <c r="AI1568" s="57">
        <v>1494.1304100000002</v>
      </c>
      <c r="AJ1568" s="58">
        <f>[4]GABON!AE2330</f>
        <v>1477.114</v>
      </c>
      <c r="AK1568" s="58">
        <v>1510.662</v>
      </c>
      <c r="AL1568" s="58">
        <v>1504.7169999999999</v>
      </c>
      <c r="AM1568" s="58">
        <v>1504.7169999999999</v>
      </c>
      <c r="AN1568" s="58">
        <v>1504.7169999999999</v>
      </c>
      <c r="AO1568" s="58">
        <f>[4]GABON!AF2330</f>
        <v>1449.3000000000002</v>
      </c>
      <c r="AP1568" s="58">
        <v>1589.3650000000002</v>
      </c>
      <c r="AQ1568" s="58">
        <v>1589.3650000000002</v>
      </c>
      <c r="AR1568" s="58">
        <v>1618.7650000000003</v>
      </c>
      <c r="AS1568" s="58">
        <f>[4]GABON!AJ2330</f>
        <v>1412.7</v>
      </c>
      <c r="AT1568" s="58">
        <v>1347.7591299999999</v>
      </c>
      <c r="AU1568" s="58">
        <v>1357.50863</v>
      </c>
      <c r="AV1568" s="58">
        <v>1403.8999999999999</v>
      </c>
      <c r="AW1568" s="58">
        <v>1403.8999999999999</v>
      </c>
      <c r="AX1568" s="58">
        <f>[4]GABON!AO2330</f>
        <v>1350.4092279211745</v>
      </c>
      <c r="AY1568" s="58"/>
      <c r="AZ1568" s="58">
        <v>1475.8677932000001</v>
      </c>
      <c r="BA1568" s="58">
        <v>1475.8722132</v>
      </c>
      <c r="BB1568" s="58">
        <v>1330.6113115000001</v>
      </c>
      <c r="BC1568" s="58">
        <v>1330.6113115000001</v>
      </c>
      <c r="BD1568" s="58">
        <v>1275</v>
      </c>
      <c r="BE1568" s="58">
        <v>1275</v>
      </c>
      <c r="BF1568" s="58">
        <f>[4]GABON!AV2330</f>
        <v>1270.0618921488499</v>
      </c>
      <c r="BG1568" s="58">
        <v>1495.4205763494122</v>
      </c>
      <c r="BH1568" s="58">
        <v>1494.3194647227797</v>
      </c>
      <c r="BI1568" s="58">
        <v>1308.57561601618</v>
      </c>
      <c r="BJ1568" s="58">
        <v>1308.2953211795639</v>
      </c>
      <c r="BK1568" s="58">
        <v>1299.2075131714737</v>
      </c>
      <c r="BL1568" s="58">
        <v>1299.0673657531659</v>
      </c>
      <c r="BM1568" s="58">
        <v>1299.2075131714737</v>
      </c>
      <c r="BN1568" s="58">
        <v>1299.0673657531659</v>
      </c>
      <c r="BO1568" s="58">
        <f>[4]GABON!BE2330</f>
        <v>1481.9281770129605</v>
      </c>
      <c r="BP1568" s="58">
        <v>1456.3003854400001</v>
      </c>
      <c r="BQ1568" s="58">
        <v>1495.4205763494122</v>
      </c>
      <c r="BR1568" s="58">
        <v>1370.1354303224748</v>
      </c>
      <c r="BS1568" s="58">
        <v>1370.1354303224748</v>
      </c>
      <c r="BT1568" s="58">
        <v>1407.463</v>
      </c>
      <c r="BU1568" s="58">
        <v>1407.4627062532754</v>
      </c>
      <c r="BV1568" s="58">
        <v>1451.2814356288536</v>
      </c>
      <c r="BW1568" s="58">
        <v>1457.9774481205984</v>
      </c>
      <c r="BX1568" s="58">
        <v>1457.9774481205984</v>
      </c>
      <c r="BY1568" s="58">
        <v>1506.2367602558802</v>
      </c>
      <c r="BZ1568" s="57">
        <v>1368.9393243586594</v>
      </c>
      <c r="CA1568" s="58">
        <f>[4]GABON!BQ2330</f>
        <v>1626.8664337964176</v>
      </c>
      <c r="CB1568" s="58">
        <v>1425.164</v>
      </c>
      <c r="CC1568" s="58">
        <v>1425.164</v>
      </c>
      <c r="CD1568" s="58">
        <v>1425.164</v>
      </c>
      <c r="CE1568" s="58">
        <v>1606.4425385385798</v>
      </c>
      <c r="CF1568" s="58">
        <v>1606.4425385385798</v>
      </c>
      <c r="CG1568" s="58">
        <v>1606.4425385385798</v>
      </c>
      <c r="CH1568" s="58">
        <v>1556.0476280485016</v>
      </c>
      <c r="CI1568" s="58">
        <v>1556.0476280485016</v>
      </c>
      <c r="CJ1568" s="57">
        <v>1634.2034242940854</v>
      </c>
      <c r="CK1568" s="57">
        <v>1634.2034242940854</v>
      </c>
      <c r="CL1568" s="58">
        <f>[4]GABON!CB2330</f>
        <v>1587.2594967716709</v>
      </c>
      <c r="CM1568" s="58">
        <v>1708.2414923268018</v>
      </c>
      <c r="CN1568" s="58">
        <v>1501.7063627575385</v>
      </c>
      <c r="CO1568" s="58">
        <v>1511.7840039050066</v>
      </c>
      <c r="CP1568" s="58">
        <v>1513.04370904844</v>
      </c>
      <c r="CQ1568" s="58">
        <v>1511.7840039050066</v>
      </c>
      <c r="CR1568" s="58">
        <v>1509.2645936181393</v>
      </c>
      <c r="CS1568" s="58">
        <v>1574.0809926600862</v>
      </c>
      <c r="CT1568" s="58">
        <v>1501.7325298735864</v>
      </c>
      <c r="CU1568" s="58">
        <v>1570.7965775411074</v>
      </c>
      <c r="CV1568" s="58">
        <v>1618.629772340799</v>
      </c>
      <c r="CW1568" s="58">
        <v>1613.0772259021212</v>
      </c>
      <c r="CX1568" s="58">
        <v>1615.3453572218202</v>
      </c>
      <c r="CY1568" s="58">
        <v>1611.5992390985807</v>
      </c>
      <c r="CZ1568" s="58">
        <v>1617.3160062932075</v>
      </c>
      <c r="DA1568" s="58">
        <f>[4]GABON!CN2330</f>
        <v>2165.3434979408071</v>
      </c>
      <c r="DB1568" s="57">
        <v>1766.0450824262416</v>
      </c>
      <c r="DC1568" s="57">
        <v>1761.5368319086506</v>
      </c>
      <c r="DD1568" s="57">
        <v>1759.8735317016144</v>
      </c>
      <c r="DE1568" s="57">
        <v>1754.8178397515562</v>
      </c>
      <c r="DF1568" s="57">
        <v>1759.7326997929633</v>
      </c>
      <c r="DG1568" s="57">
        <v>1751.1805884058199</v>
      </c>
      <c r="DH1568" s="57">
        <v>1759.8832780333491</v>
      </c>
      <c r="DI1568" s="57">
        <v>1762.6821778263129</v>
      </c>
      <c r="DJ1568" s="57">
        <v>1764.1808776192761</v>
      </c>
      <c r="DK1568" s="57">
        <v>1761.1014929503144</v>
      </c>
      <c r="DL1568" s="57">
        <v>1688.9003927432784</v>
      </c>
      <c r="DM1568" s="57">
        <v>1765.3990925362416</v>
      </c>
      <c r="DN1568" s="59">
        <f>[4]GABON!DA2330</f>
        <v>2233.8799530498281</v>
      </c>
      <c r="DO1568" s="57">
        <v>1765.3990925362416</v>
      </c>
      <c r="DP1568" s="57">
        <v>2266.5143342444803</v>
      </c>
      <c r="DQ1568" s="57">
        <v>2262.23834178773</v>
      </c>
      <c r="DR1568" s="57">
        <v>2256.7302908739166</v>
      </c>
      <c r="DS1568" s="57">
        <v>2509.7637633183631</v>
      </c>
      <c r="DT1568" s="57">
        <v>2448.9549006347215</v>
      </c>
      <c r="DU1568" s="57">
        <v>2430.4767202963103</v>
      </c>
      <c r="DV1568" s="60">
        <f>[4]GABON!DK2330</f>
        <v>2267.5523015675535</v>
      </c>
      <c r="DW1568" s="61">
        <f>[4]GABON!DL2330</f>
        <v>2238.3656925996252</v>
      </c>
      <c r="DX1568" s="62">
        <f>[4]GABON!DM2330</f>
        <v>2237.1279648742175</v>
      </c>
      <c r="DZ1568" s="57">
        <f>[4]GABON!DO2330</f>
        <v>2272.7446399134956</v>
      </c>
      <c r="EC1568" s="57">
        <f>[4]GABON!DR2330</f>
        <v>2378.1279704130561</v>
      </c>
      <c r="EF1568" s="57">
        <f>[4]GABON!DU2330</f>
        <v>2491.3076720335412</v>
      </c>
      <c r="EI1568" s="57">
        <f>[4]GABON!DX2330</f>
        <v>2516.821194916336</v>
      </c>
      <c r="EL1568" s="57">
        <f>[4]GABON!EA2330</f>
        <v>2545.4322538814004</v>
      </c>
      <c r="EO1568" s="57">
        <f>[4]GABON!ED2330</f>
        <v>2578.2336538791715</v>
      </c>
    </row>
    <row r="1569" spans="1:145" ht="15.5" x14ac:dyDescent="0.35">
      <c r="A1569" s="56" t="s">
        <v>485</v>
      </c>
      <c r="B1569" s="57">
        <f>[5]GUINEE!D1787</f>
        <v>5.9860000000000007</v>
      </c>
      <c r="C1569" s="57">
        <f>[5]GUINEE!E1787</f>
        <v>7.9279999999999999</v>
      </c>
      <c r="D1569" s="57">
        <f>[5]GUINEE!F1787</f>
        <v>6.9340000000000002</v>
      </c>
      <c r="E1569" s="57">
        <f>[5]GUINEE!G1787</f>
        <v>7.7249999999999996</v>
      </c>
      <c r="F1569" s="57">
        <f>[5]GUINEE!H1787</f>
        <v>7.8850000000000007</v>
      </c>
      <c r="G1569" s="57">
        <f>[5]GUINEE!I1787</f>
        <v>9.34</v>
      </c>
      <c r="H1569" s="57">
        <f>[5]GUINEE!J1787</f>
        <v>12.139677000000001</v>
      </c>
      <c r="I1569" s="57">
        <f>[5]GUINEE!K1787</f>
        <v>12.708171999999999</v>
      </c>
      <c r="J1569" s="57">
        <f>[5]GUINEE!L1787</f>
        <v>30.496102</v>
      </c>
      <c r="K1569" s="57">
        <f>[5]GUINEE!M1787</f>
        <v>24.545634171000003</v>
      </c>
      <c r="L1569" s="57">
        <f>[5]GUINEE!N1787</f>
        <v>38.377041124000002</v>
      </c>
      <c r="M1569" s="57">
        <f>[5]GUINEE!O1787</f>
        <v>51.318150754999998</v>
      </c>
      <c r="N1569" s="57">
        <f>[5]GUINEE!P1787</f>
        <v>45.622</v>
      </c>
      <c r="O1569" s="57">
        <f>[5]GUINEE!Q1787</f>
        <v>56.076257025000004</v>
      </c>
      <c r="P1569" s="57">
        <f>[5]GUINEE!R1787</f>
        <v>61.586757605000003</v>
      </c>
      <c r="Q1569" s="57">
        <f>[5]GUINEE!S1787</f>
        <v>100.60199999999999</v>
      </c>
      <c r="R1569" s="57">
        <f>[5]GUINEE!T1787</f>
        <v>87.782543421999989</v>
      </c>
      <c r="S1569" s="57">
        <f>[5]GUINEE!U1787</f>
        <v>123.81903882900001</v>
      </c>
      <c r="T1569" s="57">
        <f>[5]GUINEE!V1787</f>
        <v>169.45075199999999</v>
      </c>
      <c r="U1569" s="57">
        <f>[5]GUINEE!W1787</f>
        <v>197.62745999999999</v>
      </c>
      <c r="V1569" s="57">
        <f>[5]GUINEE!X1787</f>
        <v>217.66299999999998</v>
      </c>
      <c r="W1569" s="57">
        <f>[5]GUINEE!Y1787</f>
        <v>367.71422362836</v>
      </c>
      <c r="X1569" s="58">
        <f>[5]GUINEE!Z1787</f>
        <v>345.23374259599996</v>
      </c>
      <c r="Y1569" s="58">
        <f>[5]GUINEE!AA1787</f>
        <v>453.91500000000002</v>
      </c>
      <c r="Z1569" s="57">
        <f>[5]GUINEE!AB1787</f>
        <v>500.58099999999996</v>
      </c>
      <c r="AA1569" s="57">
        <f>[5]GUINEE!AC1787</f>
        <v>815.43200000000002</v>
      </c>
      <c r="AB1569" s="57">
        <v>592.58699999999999</v>
      </c>
      <c r="AC1569" s="57">
        <v>676.58699999999999</v>
      </c>
      <c r="AD1569" s="57">
        <v>696.58699999999999</v>
      </c>
      <c r="AE1569" s="57">
        <f>[5]GUINEE!AD1787</f>
        <v>871.8549999999999</v>
      </c>
      <c r="AF1569" s="57">
        <v>755.5150000000001</v>
      </c>
      <c r="AG1569" s="57">
        <v>741.16500000000008</v>
      </c>
      <c r="AH1569" s="57">
        <v>776.06809916666668</v>
      </c>
      <c r="AI1569" s="57">
        <v>776.06809916666668</v>
      </c>
      <c r="AJ1569" s="58">
        <f>[5]GUINEE!AE1787</f>
        <v>777.22219894516775</v>
      </c>
      <c r="AK1569" s="58">
        <v>812.50400000000002</v>
      </c>
      <c r="AL1569" s="58">
        <v>770.06899999999996</v>
      </c>
      <c r="AM1569" s="58">
        <v>770.06899999999996</v>
      </c>
      <c r="AN1569" s="58">
        <v>770.06899999999996</v>
      </c>
      <c r="AO1569" s="58">
        <f>[5]GUINEE!AF1787</f>
        <v>685.08263245841874</v>
      </c>
      <c r="AP1569" s="58">
        <v>885.42301298840334</v>
      </c>
      <c r="AQ1569" s="58">
        <v>873.24324390850973</v>
      </c>
      <c r="AR1569" s="58">
        <v>822.42253399124058</v>
      </c>
      <c r="AS1569" s="58">
        <f>[5]GUINEE!AJ1787</f>
        <v>713.75296423030045</v>
      </c>
      <c r="AT1569" s="58">
        <v>813.601</v>
      </c>
      <c r="AU1569" s="58">
        <v>813.58783505205099</v>
      </c>
      <c r="AV1569" s="58">
        <v>671.86451892070409</v>
      </c>
      <c r="AW1569" s="58">
        <v>671.86451892070409</v>
      </c>
      <c r="AX1569" s="58">
        <f>[5]GUINEE!AO1787</f>
        <v>732.39795004719997</v>
      </c>
      <c r="AY1569" s="58"/>
      <c r="AZ1569" s="58">
        <v>794.22838299999989</v>
      </c>
      <c r="BA1569" s="58">
        <v>794.22838299999989</v>
      </c>
      <c r="BB1569" s="58">
        <v>689.05312000000004</v>
      </c>
      <c r="BC1569" s="58">
        <v>689.05312000000004</v>
      </c>
      <c r="BD1569" s="58">
        <v>693.0468419148001</v>
      </c>
      <c r="BE1569" s="58">
        <v>693.0468419148001</v>
      </c>
      <c r="BF1569" s="58">
        <f>[5]GUINEE!AV1787</f>
        <v>761.26700000085009</v>
      </c>
      <c r="BG1569" s="58">
        <v>812.28805339990004</v>
      </c>
      <c r="BH1569" s="58">
        <v>812.28805339990004</v>
      </c>
      <c r="BI1569" s="58">
        <v>828.11914000000002</v>
      </c>
      <c r="BJ1569" s="58">
        <v>812.28805339990004</v>
      </c>
      <c r="BK1569" s="58">
        <v>762.04763562133326</v>
      </c>
      <c r="BL1569" s="58">
        <v>762.01979562133329</v>
      </c>
      <c r="BM1569" s="58">
        <v>742.02647562133325</v>
      </c>
      <c r="BN1569" s="58">
        <v>742.01979562133329</v>
      </c>
      <c r="BO1569" s="58">
        <f>[5]GUINEE!BE1787</f>
        <v>771.36203555868565</v>
      </c>
      <c r="BP1569" s="58">
        <v>801.1711127163137</v>
      </c>
      <c r="BQ1569" s="58">
        <v>801.1711127163137</v>
      </c>
      <c r="BR1569" s="58">
        <v>901.1711127163137</v>
      </c>
      <c r="BS1569" s="58">
        <v>901.1711127163137</v>
      </c>
      <c r="BT1569" s="58">
        <v>901.1711127163137</v>
      </c>
      <c r="BU1569" s="58">
        <v>901.1711127163137</v>
      </c>
      <c r="BV1569" s="58">
        <v>901.1711127163137</v>
      </c>
      <c r="BW1569" s="58">
        <v>881.048</v>
      </c>
      <c r="BX1569" s="58">
        <v>881.048</v>
      </c>
      <c r="BY1569" s="58">
        <v>846.048</v>
      </c>
      <c r="BZ1569" s="57">
        <v>736.96600000000001</v>
      </c>
      <c r="CA1569" s="58">
        <f>[5]GUINEE!BQ1787</f>
        <v>689.34139400995139</v>
      </c>
      <c r="CB1569" s="58">
        <v>814.08500000000004</v>
      </c>
      <c r="CC1569" s="58">
        <v>814.08500000000004</v>
      </c>
      <c r="CD1569" s="58">
        <v>844.08500000000004</v>
      </c>
      <c r="CE1569" s="58">
        <v>757.54109458300013</v>
      </c>
      <c r="CF1569" s="58">
        <v>757.54109458300013</v>
      </c>
      <c r="CG1569" s="58">
        <v>757.54109458300013</v>
      </c>
      <c r="CH1569" s="58">
        <v>732.48092118480304</v>
      </c>
      <c r="CI1569" s="58">
        <v>732.48092118480304</v>
      </c>
      <c r="CJ1569" s="57">
        <v>732.48092118480304</v>
      </c>
      <c r="CK1569" s="57">
        <v>732.48092118480304</v>
      </c>
      <c r="CL1569" s="58">
        <f>[5]GUINEE!CD1787</f>
        <v>706.5146951269071</v>
      </c>
      <c r="CM1569" s="58">
        <v>726.43388925798183</v>
      </c>
      <c r="CN1569" s="58">
        <v>826.16300000000001</v>
      </c>
      <c r="CO1569" s="58">
        <v>826.16300000000001</v>
      </c>
      <c r="CP1569" s="58">
        <v>841.26871619618191</v>
      </c>
      <c r="CQ1569" s="58">
        <v>826.16300000000001</v>
      </c>
      <c r="CR1569" s="58">
        <v>839.11728427042556</v>
      </c>
      <c r="CS1569" s="58">
        <v>924.41960716732683</v>
      </c>
      <c r="CT1569" s="58">
        <v>824.16300000000001</v>
      </c>
      <c r="CU1569" s="58">
        <v>765.10473903007801</v>
      </c>
      <c r="CV1569" s="58">
        <v>932.30881599081988</v>
      </c>
      <c r="CW1569" s="58">
        <v>824.16300000000001</v>
      </c>
      <c r="CX1569" s="58">
        <v>914.91613374247322</v>
      </c>
      <c r="CY1569" s="58">
        <v>824.16300000000001</v>
      </c>
      <c r="CZ1569" s="58">
        <v>749.28458891898003</v>
      </c>
      <c r="DA1569" s="58">
        <f>[5]GUINEE!CP1787</f>
        <v>859.65848458415564</v>
      </c>
      <c r="DB1569" s="57">
        <v>954.13599999999997</v>
      </c>
      <c r="DC1569" s="57">
        <v>949.13599999999997</v>
      </c>
      <c r="DD1569" s="57">
        <v>939.13599999999997</v>
      </c>
      <c r="DE1569" s="57">
        <v>954.13599999999997</v>
      </c>
      <c r="DF1569" s="57">
        <v>949.13599999999997</v>
      </c>
      <c r="DG1569" s="57">
        <v>939.13599999999997</v>
      </c>
      <c r="DH1569" s="57">
        <v>873.56575556799999</v>
      </c>
      <c r="DI1569" s="57">
        <v>878.94900000000007</v>
      </c>
      <c r="DJ1569" s="57">
        <v>873.94900000000007</v>
      </c>
      <c r="DK1569" s="57">
        <v>873.56575556799999</v>
      </c>
      <c r="DL1569" s="57">
        <v>878.94900000000007</v>
      </c>
      <c r="DM1569" s="57">
        <v>873.94900000000007</v>
      </c>
      <c r="DN1569" s="59">
        <f>[5]GUINEE!DC1787</f>
        <v>950.04772000340859</v>
      </c>
      <c r="DO1569" s="57">
        <v>873.94900000000007</v>
      </c>
      <c r="DP1569" s="57">
        <v>903.10197654305364</v>
      </c>
      <c r="DQ1569" s="57">
        <v>901.52060867265391</v>
      </c>
      <c r="DR1569" s="57">
        <v>899.14855686705437</v>
      </c>
      <c r="DS1569" s="57">
        <v>963.4638496567984</v>
      </c>
      <c r="DT1569" s="57">
        <v>957.48351605333903</v>
      </c>
      <c r="DU1569" s="57">
        <v>957.48351605333903</v>
      </c>
      <c r="DV1569" s="60">
        <f>[5]GUINEE!DN1787</f>
        <v>962.59523057058971</v>
      </c>
      <c r="DW1569" s="61">
        <f>[5]GUINEE!DO1787</f>
        <v>956.61489696713068</v>
      </c>
      <c r="DX1569" s="62">
        <f>[5]GUINEE!DP1787</f>
        <v>954.05903970850511</v>
      </c>
      <c r="DZ1569" s="57">
        <f>[5]GUINEE!DR1787</f>
        <v>965.43796716177758</v>
      </c>
      <c r="EC1569" s="57">
        <f>[5]GUINEE!DU1787</f>
        <v>977.88015485713777</v>
      </c>
      <c r="EF1569" s="57">
        <f>[5]GUINEE!DX1787</f>
        <v>988.85373111870092</v>
      </c>
      <c r="EI1569" s="57">
        <f>[5]GUINEE!EA1787</f>
        <v>998.27736702969537</v>
      </c>
      <c r="EL1569" s="57">
        <f>[5]GUINEE!ED1787</f>
        <v>1006.0769602576306</v>
      </c>
      <c r="EO1569" s="57">
        <f>[5]GUINEE!EG1787</f>
        <v>1012.1864120771444</v>
      </c>
    </row>
    <row r="1570" spans="1:145" ht="15.5" x14ac:dyDescent="0.35">
      <c r="A1570" s="56" t="s">
        <v>486</v>
      </c>
      <c r="B1570" s="57">
        <f>[6]TCHAD!D2043</f>
        <v>27.983999999999998</v>
      </c>
      <c r="C1570" s="57">
        <f>[6]TCHAD!E2043</f>
        <v>30.991099999999999</v>
      </c>
      <c r="D1570" s="57">
        <f>[6]TCHAD!F2043</f>
        <v>42.208999999999996</v>
      </c>
      <c r="E1570" s="57">
        <f>[6]TCHAD!G2043</f>
        <v>47.554499999999997</v>
      </c>
      <c r="F1570" s="57">
        <f>[6]TCHAD!H2043</f>
        <v>54.784600000000005</v>
      </c>
      <c r="G1570" s="57">
        <f>[6]TCHAD!I2043</f>
        <v>53.284999999999997</v>
      </c>
      <c r="H1570" s="57">
        <f>[6]TCHAD!J2043</f>
        <v>53.046524664999993</v>
      </c>
      <c r="I1570" s="57">
        <f>[6]TCHAD!K2043</f>
        <v>65.948747273999999</v>
      </c>
      <c r="J1570" s="57">
        <f>[6]TCHAD!L2043</f>
        <v>64.869</v>
      </c>
      <c r="K1570" s="57">
        <f>[6]TCHAD!M2043</f>
        <v>77.195999999999998</v>
      </c>
      <c r="L1570" s="57">
        <f>[6]TCHAD!N2043</f>
        <v>73.487921</v>
      </c>
      <c r="M1570" s="57">
        <f>[6]TCHAD!O2043</f>
        <v>75.424148000000002</v>
      </c>
      <c r="N1570" s="57">
        <f>[6]TCHAD!P2043</f>
        <v>85.02300000000001</v>
      </c>
      <c r="O1570" s="57">
        <f>[6]TCHAD!Q2043</f>
        <v>98.381999999999991</v>
      </c>
      <c r="P1570" s="57">
        <f>[6]TCHAD!R2043</f>
        <v>110.926969</v>
      </c>
      <c r="Q1570" s="57">
        <f>[6]TCHAD!S2043</f>
        <v>137.85469700000002</v>
      </c>
      <c r="R1570" s="57">
        <f>[6]TCHAD!T2043</f>
        <v>133.76999999999998</v>
      </c>
      <c r="S1570" s="57">
        <f>[6]TCHAD!U2043</f>
        <v>139.928</v>
      </c>
      <c r="T1570" s="57">
        <f>[6]TCHAD!V2043</f>
        <v>187.29004699999999</v>
      </c>
      <c r="U1570" s="57">
        <f>[6]TCHAD!W2043</f>
        <v>340.75329999999997</v>
      </c>
      <c r="V1570" s="57">
        <f>[6]TCHAD!X2043</f>
        <v>465.35624099999995</v>
      </c>
      <c r="W1570" s="57">
        <f>[6]TCHAD!Y2043</f>
        <v>578.9</v>
      </c>
      <c r="X1570" s="58">
        <f>[6]TCHAD!Z2043</f>
        <v>634.09999999999991</v>
      </c>
      <c r="Y1570" s="58">
        <f>[6]TCHAD!AA2043</f>
        <v>700.08399999999995</v>
      </c>
      <c r="Z1570" s="57">
        <f>[6]TCHAD!AB2043</f>
        <v>734.9224999999999</v>
      </c>
      <c r="AA1570" s="57">
        <f>[6]TCHAD!AC2043</f>
        <v>747.62700000000007</v>
      </c>
      <c r="AB1570" s="57">
        <v>813.62000000000012</v>
      </c>
      <c r="AC1570" s="57">
        <v>807.14200000000005</v>
      </c>
      <c r="AD1570" s="57">
        <v>975.42200000000003</v>
      </c>
      <c r="AE1570" s="57">
        <f>[6]TCHAD!AH2043</f>
        <v>876.62799999999993</v>
      </c>
      <c r="AF1570" s="57">
        <v>873.27100000000007</v>
      </c>
      <c r="AG1570" s="57">
        <v>859.35800000000006</v>
      </c>
      <c r="AH1570" s="57">
        <v>859.35800000000006</v>
      </c>
      <c r="AI1570" s="57">
        <v>859.35800000000006</v>
      </c>
      <c r="AJ1570" s="58">
        <f>[6]TCHAD!AM2043</f>
        <v>883.44426155999997</v>
      </c>
      <c r="AK1570" s="58">
        <v>725.13931719999994</v>
      </c>
      <c r="AL1570" s="58">
        <v>790.78599538450078</v>
      </c>
      <c r="AM1570" s="58">
        <v>741.15094168614542</v>
      </c>
      <c r="AN1570" s="58">
        <v>741.15094168614542</v>
      </c>
      <c r="AO1570" s="58">
        <f>[6]TCHAD!AR2043</f>
        <v>810.57300000000009</v>
      </c>
      <c r="AP1570" s="58">
        <v>708.99537617571616</v>
      </c>
      <c r="AQ1570" s="58">
        <v>723.70093047554826</v>
      </c>
      <c r="AR1570" s="58">
        <v>574.88887610163965</v>
      </c>
      <c r="AS1570" s="58">
        <f>[6]TCHAD!AV2043</f>
        <v>690.00299999999993</v>
      </c>
      <c r="AT1570" s="58">
        <v>668.1607307137474</v>
      </c>
      <c r="AU1570" s="58">
        <v>680.12433766063805</v>
      </c>
      <c r="AV1570" s="58">
        <v>680.5</v>
      </c>
      <c r="AW1570" s="58">
        <v>650</v>
      </c>
      <c r="AX1570" s="58">
        <f>[6]TCHAD!BA2043</f>
        <v>659</v>
      </c>
      <c r="AY1570" s="58"/>
      <c r="AZ1570" s="58">
        <v>676.423</v>
      </c>
      <c r="BA1570" s="58">
        <v>667.37019999999995</v>
      </c>
      <c r="BB1570" s="58">
        <v>621.02520769282398</v>
      </c>
      <c r="BC1570" s="58">
        <v>621.02520769282398</v>
      </c>
      <c r="BD1570" s="58">
        <v>614</v>
      </c>
      <c r="BE1570" s="58">
        <v>614</v>
      </c>
      <c r="BF1570" s="58">
        <f>[6]TCHAD!BH2043</f>
        <v>595</v>
      </c>
      <c r="BG1570" s="58">
        <v>667.00243678160905</v>
      </c>
      <c r="BH1570" s="58">
        <v>681.00243678160905</v>
      </c>
      <c r="BI1570" s="58">
        <v>665.82381999999973</v>
      </c>
      <c r="BJ1570" s="58">
        <v>665.82381999999973</v>
      </c>
      <c r="BK1570" s="58">
        <v>655.71373085714276</v>
      </c>
      <c r="BL1570" s="58">
        <v>655.71373085714276</v>
      </c>
      <c r="BM1570" s="58">
        <v>656.71373085714276</v>
      </c>
      <c r="BN1570" s="58">
        <v>649.71373085714276</v>
      </c>
      <c r="BO1570" s="58">
        <f>[6]TCHAD!BQ2043</f>
        <v>639.76400000000001</v>
      </c>
      <c r="BP1570" s="58">
        <v>782</v>
      </c>
      <c r="BQ1570" s="58">
        <v>782</v>
      </c>
      <c r="BR1570" s="58">
        <v>825.79911672000003</v>
      </c>
      <c r="BS1570" s="58">
        <v>868.44416000000001</v>
      </c>
      <c r="BT1570" s="58">
        <v>752</v>
      </c>
      <c r="BU1570" s="58">
        <v>752</v>
      </c>
      <c r="BV1570" s="58">
        <v>712</v>
      </c>
      <c r="BW1570" s="58">
        <v>794.87899999999991</v>
      </c>
      <c r="BX1570" s="58">
        <v>794.87899999999991</v>
      </c>
      <c r="BY1570" s="58">
        <v>764.87899999999991</v>
      </c>
      <c r="BZ1570" s="57">
        <v>806.78099999999995</v>
      </c>
      <c r="CA1570" s="58">
        <f>[6]TCHAD!CC2043</f>
        <v>694.673</v>
      </c>
      <c r="CB1570" s="58">
        <v>792.09803652115977</v>
      </c>
      <c r="CC1570" s="58">
        <v>792.09803652115977</v>
      </c>
      <c r="CD1570" s="58">
        <v>827.87793722704498</v>
      </c>
      <c r="CE1570" s="58">
        <v>774.40200000000004</v>
      </c>
      <c r="CF1570" s="58">
        <v>764.40200000000004</v>
      </c>
      <c r="CG1570" s="58">
        <v>720.02599588083831</v>
      </c>
      <c r="CH1570" s="58">
        <v>786.09482443669992</v>
      </c>
      <c r="CI1570" s="58">
        <v>776.09482443669992</v>
      </c>
      <c r="CJ1570" s="57">
        <v>803.8608244367</v>
      </c>
      <c r="CK1570" s="57">
        <v>793.8608244367</v>
      </c>
      <c r="CL1570" s="58">
        <f>[6]TCHAD!CN2043</f>
        <v>877</v>
      </c>
      <c r="CM1570" s="58">
        <v>718.17213786770162</v>
      </c>
      <c r="CN1570" s="58">
        <v>851.52299999999991</v>
      </c>
      <c r="CO1570" s="58">
        <v>851.52299999999991</v>
      </c>
      <c r="CP1570" s="58">
        <v>851.52299999999991</v>
      </c>
      <c r="CQ1570" s="58">
        <v>851.52299999999991</v>
      </c>
      <c r="CR1570" s="58">
        <v>786.01771299999996</v>
      </c>
      <c r="CS1570" s="58">
        <v>848.90699999999993</v>
      </c>
      <c r="CT1570" s="58">
        <v>848.90699999999993</v>
      </c>
      <c r="CU1570" s="58">
        <v>784.89830800000004</v>
      </c>
      <c r="CV1570" s="58">
        <v>882.94310544658879</v>
      </c>
      <c r="CW1570" s="58">
        <v>883.09176803564333</v>
      </c>
      <c r="CX1570" s="58">
        <v>888.03317186442416</v>
      </c>
      <c r="CY1570" s="58">
        <v>888.1818344534787</v>
      </c>
      <c r="CZ1570" s="58">
        <v>875.91854704253331</v>
      </c>
      <c r="DA1570" s="58">
        <f>[6]TCHAD!CZ2043</f>
        <v>928.3370000000001</v>
      </c>
      <c r="DB1570" s="57">
        <v>969.60679230629557</v>
      </c>
      <c r="DC1570" s="57">
        <v>951</v>
      </c>
      <c r="DD1570" s="57">
        <v>934.60679230629557</v>
      </c>
      <c r="DE1570" s="57">
        <v>969.60679230629557</v>
      </c>
      <c r="DF1570" s="57">
        <v>951</v>
      </c>
      <c r="DG1570" s="57">
        <v>934.60679230629557</v>
      </c>
      <c r="DH1570" s="57">
        <v>969.60679230629557</v>
      </c>
      <c r="DI1570" s="57">
        <v>951</v>
      </c>
      <c r="DJ1570" s="57">
        <v>934.60679230629557</v>
      </c>
      <c r="DK1570" s="57">
        <v>1063.3097923062958</v>
      </c>
      <c r="DL1570" s="57">
        <v>1061.455989411347</v>
      </c>
      <c r="DM1570" s="57">
        <v>1028.3097923062958</v>
      </c>
      <c r="DN1570" s="59">
        <f>[6]TCHAD!DM2043</f>
        <v>1059.1090000000002</v>
      </c>
      <c r="DO1570" s="57">
        <v>1028.3097923062958</v>
      </c>
      <c r="DP1570" s="57">
        <v>1184.9728752623178</v>
      </c>
      <c r="DQ1570" s="57">
        <v>1184.6699202623176</v>
      </c>
      <c r="DR1570" s="57">
        <v>1184.2190102623179</v>
      </c>
      <c r="DS1570" s="57">
        <v>1199.2071102623177</v>
      </c>
      <c r="DT1570" s="57">
        <v>1199.3823742623176</v>
      </c>
      <c r="DU1570" s="57">
        <v>1166.4407933217385</v>
      </c>
      <c r="DV1570" s="60">
        <f>[6]TCHAD!DW2043</f>
        <v>1176.0378793842383</v>
      </c>
      <c r="DW1570" s="61">
        <f>[6]TCHAD!DX2043</f>
        <v>1176.2662669467384</v>
      </c>
      <c r="DX1570" s="62">
        <f>[6]TCHAD!DY2043</f>
        <v>1170.9496174467386</v>
      </c>
      <c r="DZ1570" s="57">
        <f>[6]TCHAD!EA2043</f>
        <v>1250.0641198147241</v>
      </c>
      <c r="EC1570" s="57">
        <f>[6]TCHAD!ED2043</f>
        <v>1284.4688213933468</v>
      </c>
      <c r="EF1570" s="57">
        <f>[6]TCHAD!EG2043</f>
        <v>1348.4266243351385</v>
      </c>
      <c r="EI1570" s="57">
        <f>[6]TCHAD!EJ2043</f>
        <v>1412.3866785484554</v>
      </c>
      <c r="EL1570" s="57">
        <f>[6]TCHAD!EM2043</f>
        <v>1475.3425208398944</v>
      </c>
      <c r="EO1570" s="57">
        <f>[6]TCHAD!EP2043</f>
        <v>1536.459079787533</v>
      </c>
    </row>
    <row r="1571" spans="1:145" ht="15.5" x14ac:dyDescent="0.35">
      <c r="A1571" s="27"/>
      <c r="B1571" s="57"/>
      <c r="C1571" s="57"/>
      <c r="D1571" s="57"/>
      <c r="E1571" s="57"/>
      <c r="F1571" s="57"/>
      <c r="G1571" s="57"/>
      <c r="H1571" s="57"/>
      <c r="I1571" s="57"/>
      <c r="J1571" s="57"/>
      <c r="K1571" s="57"/>
      <c r="L1571" s="57"/>
      <c r="M1571" s="57"/>
      <c r="N1571" s="57"/>
      <c r="O1571" s="57"/>
      <c r="P1571" s="57"/>
      <c r="Q1571" s="57"/>
      <c r="R1571" s="57"/>
      <c r="S1571" s="57"/>
      <c r="T1571" s="57"/>
      <c r="U1571" s="57"/>
      <c r="V1571" s="57"/>
      <c r="W1571" s="57"/>
      <c r="X1571" s="58"/>
      <c r="Y1571" s="58"/>
      <c r="Z1571" s="57"/>
      <c r="AA1571" s="57"/>
      <c r="AB1571" s="57"/>
      <c r="AC1571" s="57"/>
      <c r="AD1571" s="57"/>
      <c r="AE1571" s="57"/>
      <c r="AF1571" s="57"/>
      <c r="AG1571" s="57"/>
      <c r="AH1571" s="57"/>
      <c r="AI1571" s="57"/>
      <c r="AJ1571" s="58"/>
      <c r="AK1571" s="58"/>
      <c r="AL1571" s="58"/>
      <c r="AM1571" s="58"/>
      <c r="AN1571" s="58"/>
      <c r="AO1571" s="58"/>
      <c r="AP1571" s="58"/>
      <c r="AQ1571" s="58"/>
      <c r="AR1571" s="58"/>
      <c r="AS1571" s="58"/>
      <c r="AT1571" s="58"/>
      <c r="AU1571" s="58"/>
      <c r="AV1571" s="58"/>
      <c r="AW1571" s="58"/>
      <c r="AX1571" s="58"/>
      <c r="AY1571" s="58"/>
      <c r="AZ1571" s="58"/>
      <c r="BA1571" s="58"/>
      <c r="BB1571" s="58"/>
      <c r="BC1571" s="58"/>
      <c r="BD1571" s="58"/>
      <c r="BE1571" s="58"/>
      <c r="BF1571" s="58"/>
      <c r="BG1571" s="58"/>
      <c r="BH1571" s="58"/>
      <c r="BI1571" s="58"/>
      <c r="BJ1571" s="58"/>
      <c r="BK1571" s="58"/>
      <c r="BL1571" s="58"/>
      <c r="BM1571" s="58"/>
      <c r="BN1571" s="58"/>
      <c r="BO1571" s="58"/>
      <c r="BP1571" s="58"/>
      <c r="BQ1571" s="58"/>
      <c r="BR1571" s="58"/>
      <c r="BS1571" s="58"/>
      <c r="BT1571" s="58"/>
      <c r="BU1571" s="58"/>
      <c r="BV1571" s="58"/>
      <c r="BW1571" s="58"/>
      <c r="BX1571" s="58"/>
      <c r="BY1571" s="58"/>
      <c r="BZ1571" s="57"/>
      <c r="CA1571" s="58"/>
      <c r="CB1571" s="58"/>
      <c r="CC1571" s="58"/>
      <c r="CD1571" s="58"/>
      <c r="CE1571" s="58"/>
      <c r="CF1571" s="58"/>
      <c r="CG1571" s="58"/>
      <c r="CH1571" s="58"/>
      <c r="CI1571" s="58"/>
      <c r="CJ1571" s="57"/>
      <c r="CK1571" s="57"/>
      <c r="CL1571" s="58"/>
      <c r="CM1571" s="58"/>
      <c r="CN1571" s="58"/>
      <c r="CO1571" s="58"/>
      <c r="CP1571" s="58"/>
      <c r="CQ1571" s="58"/>
      <c r="CR1571" s="58"/>
      <c r="CS1571" s="58"/>
      <c r="CT1571" s="58"/>
      <c r="CU1571" s="58"/>
      <c r="CV1571" s="58"/>
      <c r="CW1571" s="58"/>
      <c r="CX1571" s="58"/>
      <c r="CY1571" s="58"/>
      <c r="CZ1571" s="58"/>
      <c r="DA1571" s="58"/>
      <c r="DB1571" s="57"/>
      <c r="DC1571" s="57"/>
      <c r="DD1571" s="57"/>
      <c r="DE1571" s="57"/>
      <c r="DF1571" s="57"/>
      <c r="DG1571" s="57"/>
      <c r="DH1571" s="57"/>
      <c r="DI1571" s="57"/>
      <c r="DJ1571" s="57"/>
      <c r="DK1571" s="57"/>
      <c r="DL1571" s="57"/>
      <c r="DM1571" s="57"/>
      <c r="DN1571" s="59"/>
      <c r="DO1571" s="57"/>
      <c r="DP1571" s="57"/>
      <c r="DQ1571" s="57"/>
      <c r="DR1571" s="57"/>
      <c r="DS1571" s="57"/>
      <c r="DT1571" s="57"/>
      <c r="DU1571" s="57"/>
      <c r="DV1571" s="60"/>
      <c r="DW1571" s="61"/>
      <c r="DX1571" s="62"/>
      <c r="DZ1571" s="57"/>
      <c r="EC1571" s="57"/>
      <c r="EF1571" s="57"/>
      <c r="EI1571" s="57"/>
      <c r="EL1571" s="57"/>
      <c r="EO1571" s="57"/>
    </row>
    <row r="1572" spans="1:145" ht="15.5" x14ac:dyDescent="0.35">
      <c r="A1572" s="56" t="s">
        <v>506</v>
      </c>
      <c r="B1572" s="57">
        <f t="shared" ref="B1572:M1572" si="1518">SUM(B1573:B1578)</f>
        <v>747.66499999999996</v>
      </c>
      <c r="C1572" s="57">
        <f t="shared" si="1518"/>
        <v>426.16300000000001</v>
      </c>
      <c r="D1572" s="57">
        <f t="shared" si="1518"/>
        <v>387.18333727499999</v>
      </c>
      <c r="E1572" s="57">
        <f t="shared" si="1518"/>
        <v>474.36400000000003</v>
      </c>
      <c r="F1572" s="57">
        <f t="shared" si="1518"/>
        <v>432.71799999999996</v>
      </c>
      <c r="G1572" s="57">
        <f t="shared" si="1518"/>
        <v>308.80680000000007</v>
      </c>
      <c r="H1572" s="57">
        <f t="shared" si="1518"/>
        <v>268.23099999999999</v>
      </c>
      <c r="I1572" s="57">
        <f t="shared" si="1518"/>
        <v>355.13319999999999</v>
      </c>
      <c r="J1572" s="57">
        <f t="shared" si="1518"/>
        <v>345.22652999999997</v>
      </c>
      <c r="K1572" s="57">
        <f t="shared" si="1518"/>
        <v>413.637</v>
      </c>
      <c r="L1572" s="57">
        <f t="shared" si="1518"/>
        <v>642.952</v>
      </c>
      <c r="M1572" s="57">
        <f t="shared" si="1518"/>
        <v>700.21524899999997</v>
      </c>
      <c r="N1572" s="57">
        <f t="shared" ref="N1572:Z1572" si="1519">SUM(N1573:N1578)</f>
        <v>506.35700000000008</v>
      </c>
      <c r="O1572" s="57">
        <f t="shared" si="1519"/>
        <v>656.40480000000014</v>
      </c>
      <c r="P1572" s="57">
        <f t="shared" si="1519"/>
        <v>838.91790000000003</v>
      </c>
      <c r="Q1572" s="57">
        <f t="shared" si="1519"/>
        <v>862.12563799999998</v>
      </c>
      <c r="R1572" s="57">
        <f t="shared" si="1519"/>
        <v>816.51008999999999</v>
      </c>
      <c r="S1572" s="57">
        <f t="shared" si="1519"/>
        <v>1129.6156860000001</v>
      </c>
      <c r="T1572" s="57">
        <f t="shared" si="1519"/>
        <v>1202.6329840000001</v>
      </c>
      <c r="U1572" s="57">
        <f t="shared" si="1519"/>
        <v>1858.9019999999998</v>
      </c>
      <c r="V1572" s="57">
        <f t="shared" si="1519"/>
        <v>2336.066518306</v>
      </c>
      <c r="W1572" s="57">
        <f t="shared" si="1519"/>
        <v>2881.2500090030003</v>
      </c>
      <c r="X1572" s="58">
        <f t="shared" si="1519"/>
        <v>4423.4740000000002</v>
      </c>
      <c r="Y1572" s="58">
        <f t="shared" si="1519"/>
        <v>4722.5780000000004</v>
      </c>
      <c r="Z1572" s="57">
        <f t="shared" si="1519"/>
        <v>5756.9749999999995</v>
      </c>
      <c r="AA1572" s="57">
        <f>SUM(AA1573:AA1578)</f>
        <v>7354.3879045000003</v>
      </c>
      <c r="AB1572" s="57">
        <v>6638.721579760735</v>
      </c>
      <c r="AC1572" s="57">
        <v>6045.7021343750766</v>
      </c>
      <c r="AD1572" s="57">
        <v>6189.7250669682562</v>
      </c>
      <c r="AE1572" s="57">
        <f>SUM(AE1573:AE1578)</f>
        <v>6692.61</v>
      </c>
      <c r="AF1572" s="57">
        <v>7250.9639999999999</v>
      </c>
      <c r="AG1572" s="57">
        <v>6851.2045210000006</v>
      </c>
      <c r="AH1572" s="57">
        <v>7373.0308087142266</v>
      </c>
      <c r="AI1572" s="57">
        <v>7181.3920188671555</v>
      </c>
      <c r="AJ1572" s="58">
        <f>SUM(AJ1573:AJ1578)</f>
        <v>7360.9047448571555</v>
      </c>
      <c r="AK1572" s="58">
        <v>5782.6644999999999</v>
      </c>
      <c r="AL1572" s="58">
        <v>4986.0589999999993</v>
      </c>
      <c r="AM1572" s="58">
        <v>5080.4794999999995</v>
      </c>
      <c r="AN1572" s="58">
        <v>5080.4794999999995</v>
      </c>
      <c r="AO1572" s="58">
        <f>SUM(AO1573:AO1578)</f>
        <v>5692.875</v>
      </c>
      <c r="AP1572" s="58">
        <v>5498.3559382231797</v>
      </c>
      <c r="AQ1572" s="58">
        <v>5157.7424282824786</v>
      </c>
      <c r="AR1572" s="58">
        <v>5013.4208363716798</v>
      </c>
      <c r="AS1572" s="58">
        <f>SUM(AS1573:AS1578)</f>
        <v>4297.1052745550005</v>
      </c>
      <c r="AT1572" s="58">
        <v>4256.9548763283328</v>
      </c>
      <c r="AU1572" s="58">
        <v>3233.6586988327626</v>
      </c>
      <c r="AV1572" s="58">
        <v>2872.8923872052064</v>
      </c>
      <c r="AW1572" s="58">
        <v>2728.4066729194919</v>
      </c>
      <c r="AX1572" s="58">
        <f>SUM(AX1573:AX1578)</f>
        <v>3265.8791346821999</v>
      </c>
      <c r="AY1572" s="58"/>
      <c r="AZ1572" s="58">
        <v>3156.5735702340075</v>
      </c>
      <c r="BA1572" s="58">
        <v>3158.9377232037555</v>
      </c>
      <c r="BB1572" s="58">
        <v>2757.4977961205277</v>
      </c>
      <c r="BC1572" s="58">
        <v>2757.5633731486078</v>
      </c>
      <c r="BD1572" s="58">
        <v>2748.6124852290936</v>
      </c>
      <c r="BE1572" s="58">
        <v>2748.6435229826025</v>
      </c>
      <c r="BF1572" s="58">
        <f>SUM(BF1573:BF1578)</f>
        <v>3012.052391226207</v>
      </c>
      <c r="BG1572" s="58">
        <v>2945.4797981408828</v>
      </c>
      <c r="BH1572" s="58">
        <v>2890.6705255815295</v>
      </c>
      <c r="BI1572" s="58">
        <v>2979.2135818348243</v>
      </c>
      <c r="BJ1572" s="58">
        <v>2955.2183400336307</v>
      </c>
      <c r="BK1572" s="58">
        <v>2672.4774488641788</v>
      </c>
      <c r="BL1572" s="58">
        <v>2650.9584369747263</v>
      </c>
      <c r="BM1572" s="58">
        <v>2734.5176064180055</v>
      </c>
      <c r="BN1572" s="58">
        <v>2702.7755989365364</v>
      </c>
      <c r="BO1572" s="58">
        <f>SUM(BO1573:BO1578)</f>
        <v>2970.5618229870397</v>
      </c>
      <c r="BP1572" s="58">
        <v>3144.9985732112737</v>
      </c>
      <c r="BQ1572" s="58">
        <v>2888.1502398779403</v>
      </c>
      <c r="BR1572" s="58">
        <v>3104.554709189083</v>
      </c>
      <c r="BS1572" s="58">
        <v>3082.9747091890831</v>
      </c>
      <c r="BT1572" s="58">
        <v>2613.0402231772023</v>
      </c>
      <c r="BU1572" s="58">
        <v>2613.0402231772023</v>
      </c>
      <c r="BV1572" s="58">
        <v>2489.6402231772022</v>
      </c>
      <c r="BW1572" s="58">
        <v>2636.5810865176959</v>
      </c>
      <c r="BX1572" s="58">
        <v>2636.5810865176959</v>
      </c>
      <c r="BY1572" s="58">
        <v>2516.6690865176961</v>
      </c>
      <c r="BZ1572" s="57">
        <v>2587.7213606441596</v>
      </c>
      <c r="CA1572" s="58">
        <f>SUM(CA1573:CA1578)</f>
        <v>2389.6677084652742</v>
      </c>
      <c r="CB1572" s="58">
        <v>3045.0983951500652</v>
      </c>
      <c r="CC1572" s="58">
        <v>3028.898395150065</v>
      </c>
      <c r="CD1572" s="58">
        <v>2971.8067387389551</v>
      </c>
      <c r="CE1572" s="58">
        <v>2791.7456760611885</v>
      </c>
      <c r="CF1572" s="58">
        <v>2791.8876992302148</v>
      </c>
      <c r="CG1572" s="58">
        <v>2788.4474845912619</v>
      </c>
      <c r="CH1572" s="58">
        <v>2720.378862153028</v>
      </c>
      <c r="CI1572" s="58">
        <v>2730.5208853220543</v>
      </c>
      <c r="CJ1572" s="57">
        <v>2732.8475819280598</v>
      </c>
      <c r="CK1572" s="57">
        <v>2764.9896050970851</v>
      </c>
      <c r="CL1572" s="58">
        <f>SUM(CL1573:CL1578)</f>
        <v>2225.3608736362894</v>
      </c>
      <c r="CM1572" s="58">
        <v>2982.8927749241725</v>
      </c>
      <c r="CN1572" s="58">
        <v>2885.0605494744364</v>
      </c>
      <c r="CO1572" s="58">
        <v>2885.0605494744364</v>
      </c>
      <c r="CP1572" s="58">
        <v>2860.1388974921811</v>
      </c>
      <c r="CQ1572" s="58">
        <v>2834.6862768779692</v>
      </c>
      <c r="CR1572" s="58">
        <v>2848.2991595574827</v>
      </c>
      <c r="CS1572" s="58">
        <v>2842.9437269607984</v>
      </c>
      <c r="CT1572" s="58">
        <v>2810.5386110424247</v>
      </c>
      <c r="CU1572" s="58">
        <v>2821.6680943594829</v>
      </c>
      <c r="CV1572" s="58">
        <v>2844.9337654819574</v>
      </c>
      <c r="CW1572" s="58">
        <v>2849.9066846885626</v>
      </c>
      <c r="CX1572" s="58">
        <v>2848.0438806974853</v>
      </c>
      <c r="CY1572" s="58">
        <v>2857.9181023775577</v>
      </c>
      <c r="CZ1572" s="58">
        <v>2878.0427801230217</v>
      </c>
      <c r="DA1572" s="58">
        <f t="shared" ref="DA1572" si="1520">SUM(DA1573:DA1578)</f>
        <v>2621.3090815402807</v>
      </c>
      <c r="DB1572" s="57">
        <v>2711.004103930055</v>
      </c>
      <c r="DC1572" s="57">
        <v>2714.6151425172675</v>
      </c>
      <c r="DD1572" s="57">
        <v>2707.5790621315182</v>
      </c>
      <c r="DE1572" s="57">
        <v>2748.8768898571543</v>
      </c>
      <c r="DF1572" s="57">
        <v>2751.5549313243446</v>
      </c>
      <c r="DG1572" s="57">
        <v>2745.9005072053988</v>
      </c>
      <c r="DH1572" s="57">
        <v>2777.0802253836414</v>
      </c>
      <c r="DI1572" s="57">
        <v>2773.0968364946734</v>
      </c>
      <c r="DJ1572" s="57">
        <v>2772.7838171497119</v>
      </c>
      <c r="DK1572" s="57">
        <v>2771.7784192949216</v>
      </c>
      <c r="DL1572" s="57">
        <v>2773.0892050373041</v>
      </c>
      <c r="DM1572" s="57">
        <v>2767.5117633002351</v>
      </c>
      <c r="DN1572" s="59">
        <f>SUM(DN1573:DN1578)</f>
        <v>2879.4446081725223</v>
      </c>
      <c r="DO1572" s="57">
        <v>2767.5117633002351</v>
      </c>
      <c r="DP1572" s="57">
        <v>3866.1241992929577</v>
      </c>
      <c r="DQ1572" s="57">
        <v>3806.8895845232273</v>
      </c>
      <c r="DR1572" s="57">
        <v>3574.0041895320437</v>
      </c>
      <c r="DS1572" s="57">
        <v>3804.8770883919296</v>
      </c>
      <c r="DT1572" s="57">
        <v>3748.1855443930322</v>
      </c>
      <c r="DU1572" s="57">
        <v>3624.0371636014988</v>
      </c>
      <c r="DV1572" s="60">
        <f>SUM(DV1573:DV1578)</f>
        <v>3632.9806418616517</v>
      </c>
      <c r="DW1572" s="61">
        <f>SUM(DW1573:DW1578)</f>
        <v>3598.5604591646334</v>
      </c>
      <c r="DX1572" s="62">
        <f>SUM(DX1573:DX1578)</f>
        <v>3705.4604203213776</v>
      </c>
      <c r="DZ1572" s="57">
        <f>SUM(DZ1573:DZ1578)</f>
        <v>3485.2261801228292</v>
      </c>
      <c r="EC1572" s="57">
        <f>SUM(EC1573:EC1578)</f>
        <v>3759.2443578058815</v>
      </c>
      <c r="EF1572" s="57">
        <f>SUM(EF1573:EF1578)</f>
        <v>3981.0622358208498</v>
      </c>
      <c r="EI1572" s="57">
        <f>SUM(EI1573:EI1578)</f>
        <v>4049.7437106599068</v>
      </c>
      <c r="EL1572" s="57">
        <f>SUM(EL1573:EL1578)</f>
        <v>4157.9648770475987</v>
      </c>
      <c r="EO1572" s="57">
        <f>SUM(EO1573:EO1578)</f>
        <v>4195.6505148334763</v>
      </c>
    </row>
    <row r="1573" spans="1:145" ht="15.5" x14ac:dyDescent="0.35">
      <c r="A1573" s="56" t="s">
        <v>482</v>
      </c>
      <c r="B1573" s="57">
        <f>([2]CAMEROUN!C2021+[2]CAMEROUN!D2021)/2</f>
        <v>489</v>
      </c>
      <c r="C1573" s="57">
        <f>([2]CAMEROUN!D2021+[2]CAMEROUN!E2021)/2</f>
        <v>227.5</v>
      </c>
      <c r="D1573" s="57">
        <f>([2]CAMEROUN!E2021+[2]CAMEROUN!F2021)/2</f>
        <v>181.65</v>
      </c>
      <c r="E1573" s="57">
        <f>([2]CAMEROUN!F2021+[2]CAMEROUN!G2021)/2</f>
        <v>275.2</v>
      </c>
      <c r="F1573" s="57">
        <f>([2]CAMEROUN!G2021+[2]CAMEROUN!H2021)/2</f>
        <v>241.04999999999998</v>
      </c>
      <c r="G1573" s="57">
        <f>([2]CAMEROUN!H2021+[2]CAMEROUN!I2021)/2</f>
        <v>105.11500000000001</v>
      </c>
      <c r="H1573" s="57">
        <f>([2]CAMEROUN!I2021+[2]CAMEROUN!J2021)/2</f>
        <v>101.11500000000001</v>
      </c>
      <c r="I1573" s="57">
        <f>([2]CAMEROUN!J2021+[2]CAMEROUN!K2021)/2</f>
        <v>82.254999999999995</v>
      </c>
      <c r="J1573" s="57">
        <f>([2]CAMEROUN!K2021+[2]CAMEROUN!L2021)/2</f>
        <v>49.91</v>
      </c>
      <c r="K1573" s="57">
        <f>([2]CAMEROUN!L2021+[2]CAMEROUN!M2021)/2</f>
        <v>67.905000000000001</v>
      </c>
      <c r="L1573" s="57">
        <f>([2]CAMEROUN!M2021+[2]CAMEROUN!N2021)/2</f>
        <v>94.1</v>
      </c>
      <c r="M1573" s="57">
        <f>([2]CAMEROUN!N2021+[2]CAMEROUN!O2021)/2</f>
        <v>106.44999999999999</v>
      </c>
      <c r="N1573" s="57">
        <f>([2]CAMEROUN!O2021+[2]CAMEROUN!P2021)/2</f>
        <v>127.6</v>
      </c>
      <c r="O1573" s="57">
        <f>([2]CAMEROUN!P2021+[2]CAMEROUN!Q2021)/2</f>
        <v>187.5</v>
      </c>
      <c r="P1573" s="57">
        <f>[2]CAMEROUN!AH2021</f>
        <v>236.3</v>
      </c>
      <c r="Q1573" s="57">
        <f>[2]CAMEROUN!AI2021</f>
        <v>153.29999999999998</v>
      </c>
      <c r="R1573" s="57">
        <f>[2]CAMEROUN!AJ2021</f>
        <v>165.3</v>
      </c>
      <c r="S1573" s="57">
        <f>[2]CAMEROUN!AK2021</f>
        <v>184.3</v>
      </c>
      <c r="T1573" s="57">
        <f>[2]CAMEROUN!AL2021</f>
        <v>171.4</v>
      </c>
      <c r="U1573" s="57">
        <f>[2]CAMEROUN!AM2021</f>
        <v>227</v>
      </c>
      <c r="V1573" s="57">
        <f>[2]CAMEROUN!AN2021</f>
        <v>368.09999999999997</v>
      </c>
      <c r="W1573" s="57">
        <f>[2]CAMEROUN!AO2021</f>
        <v>392.7</v>
      </c>
      <c r="X1573" s="58">
        <f>[2]CAMEROUN!AP2021</f>
        <v>632.29999999999995</v>
      </c>
      <c r="Y1573" s="58">
        <f>[2]CAMEROUN!AQ2021</f>
        <v>562.79999999999995</v>
      </c>
      <c r="Z1573" s="57">
        <f>[2]CAMEROUN!AR2021</f>
        <v>618.11799999999994</v>
      </c>
      <c r="AA1573" s="57">
        <f>[2]CAMEROUN!AS2021</f>
        <v>740.92390449999994</v>
      </c>
      <c r="AB1573" s="57">
        <v>1055.049</v>
      </c>
      <c r="AC1573" s="57">
        <v>957</v>
      </c>
      <c r="AD1573" s="57">
        <v>957</v>
      </c>
      <c r="AE1573" s="57">
        <f>[2]CAMEROUN!AT2021</f>
        <v>1065.9000000000001</v>
      </c>
      <c r="AF1573" s="57">
        <v>1000</v>
      </c>
      <c r="AG1573" s="57">
        <v>1000</v>
      </c>
      <c r="AH1573" s="57">
        <v>1033.5666666666666</v>
      </c>
      <c r="AI1573" s="57">
        <v>905.76666666666665</v>
      </c>
      <c r="AJ1573" s="58">
        <f>[2]CAMEROUN!AU2021</f>
        <v>1166.184</v>
      </c>
      <c r="AK1573" s="58">
        <v>1115.3699999999999</v>
      </c>
      <c r="AL1573" s="58">
        <v>1115.3699999999999</v>
      </c>
      <c r="AM1573" s="58">
        <v>1088.6849999999999</v>
      </c>
      <c r="AN1573" s="58">
        <v>1088.6849999999999</v>
      </c>
      <c r="AO1573" s="58">
        <f>[2]CAMEROUN!AV2021</f>
        <v>1088.171</v>
      </c>
      <c r="AP1573" s="58">
        <v>1525.8</v>
      </c>
      <c r="AQ1573" s="58">
        <v>1525.8</v>
      </c>
      <c r="AR1573" s="58">
        <v>1211.9333333333334</v>
      </c>
      <c r="AS1573" s="58">
        <f>[2]CAMEROUN!AZ2021</f>
        <v>1608</v>
      </c>
      <c r="AT1573" s="58">
        <v>1586.9</v>
      </c>
      <c r="AU1573" s="58">
        <v>1287.0999999999999</v>
      </c>
      <c r="AV1573" s="58">
        <v>1285</v>
      </c>
      <c r="AW1573" s="58">
        <v>1275</v>
      </c>
      <c r="AX1573" s="58">
        <f>[2]CAMEROUN!BE2021</f>
        <v>1637.9</v>
      </c>
      <c r="AY1573" s="58"/>
      <c r="AZ1573" s="58">
        <v>1328.5191111111112</v>
      </c>
      <c r="BA1573" s="58">
        <v>1328.5191111111112</v>
      </c>
      <c r="BB1573" s="58">
        <v>1291.5191111111112</v>
      </c>
      <c r="BC1573" s="58">
        <v>1291.5191107777778</v>
      </c>
      <c r="BD1573" s="58">
        <v>1295.5191111111112</v>
      </c>
      <c r="BE1573" s="58">
        <v>1295.5191111111112</v>
      </c>
      <c r="BF1573" s="58">
        <f>[2]CAMEROUN!BL2021</f>
        <v>1463.788</v>
      </c>
      <c r="BG1573" s="58">
        <v>1377.3777777777777</v>
      </c>
      <c r="BH1573" s="58">
        <v>1326.8777777777777</v>
      </c>
      <c r="BI1573" s="58">
        <v>1451.3777777777777</v>
      </c>
      <c r="BJ1573" s="58">
        <v>1428.3777777777777</v>
      </c>
      <c r="BK1573" s="58">
        <v>1341.3777777777777</v>
      </c>
      <c r="BL1573" s="58">
        <v>1318.3777777777777</v>
      </c>
      <c r="BM1573" s="58">
        <v>1402</v>
      </c>
      <c r="BN1573" s="58">
        <v>1379</v>
      </c>
      <c r="BO1573" s="58">
        <f>[2]CAMEROUN!BU2021</f>
        <v>1526.4</v>
      </c>
      <c r="BP1573" s="58">
        <v>1501.7666666666667</v>
      </c>
      <c r="BQ1573" s="58">
        <v>1385.0333333333333</v>
      </c>
      <c r="BR1573" s="58">
        <v>1385.0333333333333</v>
      </c>
      <c r="BS1573" s="58">
        <v>1385.0333333333333</v>
      </c>
      <c r="BT1573" s="58">
        <v>1254.2996666666668</v>
      </c>
      <c r="BU1573" s="58">
        <v>1254.2996666666668</v>
      </c>
      <c r="BV1573" s="58">
        <v>1254.2996666666668</v>
      </c>
      <c r="BW1573" s="58">
        <v>1254.2996666666668</v>
      </c>
      <c r="BX1573" s="58">
        <v>1254.2996666666668</v>
      </c>
      <c r="BY1573" s="58">
        <v>1254.2996666666668</v>
      </c>
      <c r="BZ1573" s="57">
        <v>1254.2996666666668</v>
      </c>
      <c r="CA1573" s="58">
        <f>[2]CAMEROUN!CG2021</f>
        <v>1116.5999999999999</v>
      </c>
      <c r="CB1573" s="58">
        <v>1375.2</v>
      </c>
      <c r="CC1573" s="58">
        <v>1359</v>
      </c>
      <c r="CD1573" s="58">
        <v>1327</v>
      </c>
      <c r="CE1573" s="58">
        <v>1352</v>
      </c>
      <c r="CF1573" s="58">
        <v>1352</v>
      </c>
      <c r="CG1573" s="58">
        <v>1362.6</v>
      </c>
      <c r="CH1573" s="58">
        <v>1409.8</v>
      </c>
      <c r="CI1573" s="58">
        <v>1409.8</v>
      </c>
      <c r="CJ1573" s="57">
        <v>1409.8</v>
      </c>
      <c r="CK1573" s="57">
        <v>1409.8</v>
      </c>
      <c r="CL1573" s="58">
        <f>[2]CAMEROUN!CR2021</f>
        <v>1203.6999999999998</v>
      </c>
      <c r="CM1573" s="58">
        <v>1479.1333333333332</v>
      </c>
      <c r="CN1573" s="58">
        <v>1479.1333333333332</v>
      </c>
      <c r="CO1573" s="58">
        <v>1479.1333333333332</v>
      </c>
      <c r="CP1573" s="58">
        <v>1479.1333333333332</v>
      </c>
      <c r="CQ1573" s="58">
        <v>1479.1333333333332</v>
      </c>
      <c r="CR1573" s="58">
        <v>1479.1333333333332</v>
      </c>
      <c r="CS1573" s="58">
        <v>1395.1333333333332</v>
      </c>
      <c r="CT1573" s="58">
        <v>1395.1333333333332</v>
      </c>
      <c r="CU1573" s="58">
        <v>1395.1333333333332</v>
      </c>
      <c r="CV1573" s="58">
        <v>1426.1666666666667</v>
      </c>
      <c r="CW1573" s="58">
        <v>1426.1666666666667</v>
      </c>
      <c r="CX1573" s="58">
        <v>1426.1666666666667</v>
      </c>
      <c r="CY1573" s="58">
        <v>1426.1666666666667</v>
      </c>
      <c r="CZ1573" s="58">
        <v>1426.1666666666667</v>
      </c>
      <c r="DA1573" s="58">
        <f>[2]CAMEROUN!DD2021</f>
        <v>1276.6039171171099</v>
      </c>
      <c r="DB1573" s="57">
        <v>1140.088888888889</v>
      </c>
      <c r="DC1573" s="57">
        <v>1139.6888888888889</v>
      </c>
      <c r="DD1573" s="57">
        <v>1139.6888888888889</v>
      </c>
      <c r="DE1573" s="57">
        <v>1140.0866666666666</v>
      </c>
      <c r="DF1573" s="57">
        <v>1139.6866666666665</v>
      </c>
      <c r="DG1573" s="57">
        <v>1140.0866666666666</v>
      </c>
      <c r="DH1573" s="57">
        <v>1140.0866666666666</v>
      </c>
      <c r="DI1573" s="57">
        <v>1139.6866666666665</v>
      </c>
      <c r="DJ1573" s="57">
        <v>1140.0866666666666</v>
      </c>
      <c r="DK1573" s="57">
        <v>1140.0866666666666</v>
      </c>
      <c r="DL1573" s="57">
        <v>1139.6866666666665</v>
      </c>
      <c r="DM1573" s="57">
        <v>1140.0866666666666</v>
      </c>
      <c r="DN1573" s="59">
        <f>[2]CAMEROUN!DQ2021</f>
        <v>1122.4000000000001</v>
      </c>
      <c r="DO1573" s="57">
        <v>1140.0866666666666</v>
      </c>
      <c r="DP1573" s="57">
        <v>1486.5228842718357</v>
      </c>
      <c r="DQ1573" s="57">
        <v>1486.5228842718357</v>
      </c>
      <c r="DR1573" s="57">
        <v>1486.5228842718357</v>
      </c>
      <c r="DS1573" s="57">
        <v>1486.5228843449236</v>
      </c>
      <c r="DT1573" s="57">
        <v>1486.5228843449236</v>
      </c>
      <c r="DU1573" s="57">
        <v>1464.1000043449235</v>
      </c>
      <c r="DV1573" s="60">
        <f>[2]CAMEROUN!EA2021</f>
        <v>1457</v>
      </c>
      <c r="DW1573" s="61">
        <f>[2]CAMEROUN!EB2021</f>
        <v>1457</v>
      </c>
      <c r="DX1573" s="62">
        <f>[2]CAMEROUN!EC2021</f>
        <v>1588.1000043449235</v>
      </c>
      <c r="DZ1573" s="57">
        <f>[2]CAMEROUN!EE2021</f>
        <v>1555.9155555555553</v>
      </c>
      <c r="EC1573" s="57">
        <f>[2]CAMEROUN!EH2021</f>
        <v>1797.9155555555553</v>
      </c>
      <c r="EF1573" s="57">
        <f>[2]CAMEROUN!EK2021</f>
        <v>2080.9155555555553</v>
      </c>
      <c r="EI1573" s="57">
        <f>[2]CAMEROUN!EN2021</f>
        <v>2142.7113333333332</v>
      </c>
      <c r="EL1573" s="57">
        <f>[2]CAMEROUN!EQ2021</f>
        <v>2270.9969000000001</v>
      </c>
      <c r="EO1573" s="57">
        <f>[2]CAMEROUN!ET2021</f>
        <v>2325.896745</v>
      </c>
    </row>
    <row r="1574" spans="1:145" ht="15.5" x14ac:dyDescent="0.35">
      <c r="A1574" s="56" t="s">
        <v>488</v>
      </c>
      <c r="B1574" s="57">
        <f>[7]RCA!D1950</f>
        <v>36.799999999999997</v>
      </c>
      <c r="C1574" s="57">
        <f>[7]RCA!E1950</f>
        <v>31.3</v>
      </c>
      <c r="D1574" s="57">
        <f>[7]RCA!F1950</f>
        <v>30.199999999999996</v>
      </c>
      <c r="E1574" s="57">
        <f>[7]RCA!G1950</f>
        <v>33.24</v>
      </c>
      <c r="F1574" s="57">
        <f>[7]RCA!H1950</f>
        <v>45.25</v>
      </c>
      <c r="G1574" s="57">
        <f>[7]RCA!I1950</f>
        <v>36.813800000000001</v>
      </c>
      <c r="H1574" s="57">
        <f>[7]RCA!J1950</f>
        <v>31.999999999999996</v>
      </c>
      <c r="I1574" s="57">
        <f>[7]RCA!K1950</f>
        <v>48.9</v>
      </c>
      <c r="J1574" s="57">
        <f>[7]RCA!L1950</f>
        <v>57.9</v>
      </c>
      <c r="K1574" s="57">
        <f>[7]RCA!M1950</f>
        <v>13.200000000000001</v>
      </c>
      <c r="L1574" s="57">
        <f>[7]RCA!N1950</f>
        <v>40.372</v>
      </c>
      <c r="M1574" s="57">
        <f>[7]RCA!O1950</f>
        <v>72.186249000000004</v>
      </c>
      <c r="N1574" s="57">
        <f>[7]RCA!P1950</f>
        <v>75.432999999999993</v>
      </c>
      <c r="O1574" s="57">
        <f>[7]RCA!Q1950</f>
        <v>50.652000000000008</v>
      </c>
      <c r="P1574" s="57">
        <f>[7]RCA!R1950</f>
        <v>32.780999999999999</v>
      </c>
      <c r="Q1574" s="57">
        <f>[7]RCA!S1950</f>
        <v>46.034890000000004</v>
      </c>
      <c r="R1574" s="57">
        <f>[7]RCA!T1950</f>
        <v>19.45684</v>
      </c>
      <c r="S1574" s="57">
        <f>[7]RCA!U1950</f>
        <v>18.194685999999997</v>
      </c>
      <c r="T1574" s="57">
        <f>[7]RCA!V1950</f>
        <v>38.299999999999997</v>
      </c>
      <c r="U1574" s="57">
        <f>[7]RCA!W1950</f>
        <v>36.588999999999999</v>
      </c>
      <c r="V1574" s="57">
        <f>[7]RCA!X1950</f>
        <v>29.4</v>
      </c>
      <c r="W1574" s="57">
        <f>[7]RCA!Y1950</f>
        <v>40.1</v>
      </c>
      <c r="X1574" s="58">
        <f>[7]RCA!Z1950</f>
        <v>40.199999999999996</v>
      </c>
      <c r="Y1574" s="58">
        <f>[7]RCA!AA1950</f>
        <v>56.2</v>
      </c>
      <c r="Z1574" s="57">
        <f>[7]RCA!AB1950</f>
        <v>41</v>
      </c>
      <c r="AA1574" s="57">
        <f>[7]RCA!AC1950</f>
        <v>54.376000000000005</v>
      </c>
      <c r="AB1574" s="57">
        <v>64.493579760734974</v>
      </c>
      <c r="AC1574" s="57">
        <v>37.96313437507699</v>
      </c>
      <c r="AD1574" s="57">
        <v>35.398066968257005</v>
      </c>
      <c r="AE1574" s="57">
        <f>[7]RCA!AD1950</f>
        <v>12.7</v>
      </c>
      <c r="AF1574" s="57">
        <v>28.9</v>
      </c>
      <c r="AG1574" s="57">
        <v>35.180520999999999</v>
      </c>
      <c r="AH1574" s="57">
        <v>26.5</v>
      </c>
      <c r="AI1574" s="57">
        <v>26.5</v>
      </c>
      <c r="AJ1574" s="58">
        <f>[7]RCA!AE1950</f>
        <v>18.100000000000001</v>
      </c>
      <c r="AK1574" s="58">
        <v>101.5</v>
      </c>
      <c r="AL1574" s="58">
        <v>101.5</v>
      </c>
      <c r="AM1574" s="58">
        <v>65.7</v>
      </c>
      <c r="AN1574" s="58">
        <v>65.7</v>
      </c>
      <c r="AO1574" s="58">
        <f>[7]RCA!AF1950</f>
        <v>45.340999999999994</v>
      </c>
      <c r="AP1574" s="58">
        <v>97.18</v>
      </c>
      <c r="AQ1574" s="58">
        <v>97.18</v>
      </c>
      <c r="AR1574" s="58">
        <v>64.612742999999995</v>
      </c>
      <c r="AS1574" s="58">
        <f>[7]RCA!AJ1950</f>
        <v>31.753</v>
      </c>
      <c r="AT1574" s="58">
        <v>76.897999999999996</v>
      </c>
      <c r="AU1574" s="58">
        <v>51.8</v>
      </c>
      <c r="AV1574" s="58">
        <v>51.8</v>
      </c>
      <c r="AW1574" s="58">
        <v>51.8</v>
      </c>
      <c r="AX1574" s="58">
        <f>[7]RCA!AO1950</f>
        <v>53.8</v>
      </c>
      <c r="AY1574" s="58"/>
      <c r="AZ1574" s="58">
        <v>60.964999999999996</v>
      </c>
      <c r="BA1574" s="58">
        <v>60.964999999999996</v>
      </c>
      <c r="BB1574" s="58">
        <v>76.2</v>
      </c>
      <c r="BC1574" s="58">
        <v>76.2</v>
      </c>
      <c r="BD1574" s="58">
        <v>82.138799999999989</v>
      </c>
      <c r="BE1574" s="58">
        <v>82.138799999999989</v>
      </c>
      <c r="BF1574" s="58">
        <f>[7]RCA!AV1950</f>
        <v>76.2</v>
      </c>
      <c r="BG1574" s="58">
        <v>80.58</v>
      </c>
      <c r="BH1574" s="58">
        <v>76.298000000000002</v>
      </c>
      <c r="BI1574" s="58">
        <v>98.7</v>
      </c>
      <c r="BJ1574" s="58">
        <v>98.5</v>
      </c>
      <c r="BK1574" s="58">
        <v>80.647272000000001</v>
      </c>
      <c r="BL1574" s="58">
        <v>92.532272000000006</v>
      </c>
      <c r="BM1574" s="58">
        <v>85.832272000000003</v>
      </c>
      <c r="BN1574" s="58">
        <v>87.132272</v>
      </c>
      <c r="BO1574" s="58">
        <f>[7]RCA!BE1950</f>
        <v>75.05</v>
      </c>
      <c r="BP1574" s="58">
        <v>117.3861</v>
      </c>
      <c r="BQ1574" s="58">
        <v>117.3861</v>
      </c>
      <c r="BR1574" s="58">
        <v>117.3861</v>
      </c>
      <c r="BS1574" s="58">
        <v>117.3861</v>
      </c>
      <c r="BT1574" s="58">
        <v>123.3861</v>
      </c>
      <c r="BU1574" s="58">
        <v>123.3861</v>
      </c>
      <c r="BV1574" s="58">
        <v>123.3861</v>
      </c>
      <c r="BW1574" s="58">
        <v>135.34355833333333</v>
      </c>
      <c r="BX1574" s="58">
        <v>135.34355833333333</v>
      </c>
      <c r="BY1574" s="58">
        <v>135.34355833333333</v>
      </c>
      <c r="BZ1574" s="57">
        <v>119.4</v>
      </c>
      <c r="CA1574" s="58">
        <f>[7]RCA!BQ1950</f>
        <v>155.69999999999999</v>
      </c>
      <c r="CB1574" s="58">
        <v>111.1</v>
      </c>
      <c r="CC1574" s="58">
        <v>111.1</v>
      </c>
      <c r="CD1574" s="58">
        <v>111.1</v>
      </c>
      <c r="CE1574" s="58">
        <v>108.8</v>
      </c>
      <c r="CF1574" s="58">
        <v>108.8</v>
      </c>
      <c r="CG1574" s="58">
        <v>108.8</v>
      </c>
      <c r="CH1574" s="58">
        <v>102.60000000000001</v>
      </c>
      <c r="CI1574" s="58">
        <v>102.60000000000001</v>
      </c>
      <c r="CJ1574" s="57">
        <v>102.60000000000001</v>
      </c>
      <c r="CK1574" s="57">
        <v>102.60000000000001</v>
      </c>
      <c r="CL1574" s="58">
        <f>[7]RCA!CB1950</f>
        <v>106.3</v>
      </c>
      <c r="CM1574" s="58">
        <v>101.10000000000001</v>
      </c>
      <c r="CN1574" s="58">
        <v>115.74799999999999</v>
      </c>
      <c r="CO1574" s="58">
        <v>115.74799999999999</v>
      </c>
      <c r="CP1574" s="58">
        <v>115.74799999999999</v>
      </c>
      <c r="CQ1574" s="58">
        <v>115.74799999999999</v>
      </c>
      <c r="CR1574" s="58">
        <v>114.50799999999998</v>
      </c>
      <c r="CS1574" s="58">
        <v>91.947999999999993</v>
      </c>
      <c r="CT1574" s="58">
        <v>91.947999999999993</v>
      </c>
      <c r="CU1574" s="58">
        <v>115.74799999999999</v>
      </c>
      <c r="CV1574" s="58">
        <v>91.947999999999993</v>
      </c>
      <c r="CW1574" s="58">
        <v>91.947999999999993</v>
      </c>
      <c r="CX1574" s="58">
        <v>91.947999999999993</v>
      </c>
      <c r="CY1574" s="58">
        <v>91.947999999999993</v>
      </c>
      <c r="CZ1574" s="58">
        <v>115.74799999999999</v>
      </c>
      <c r="DA1574" s="58">
        <f>[7]RCA!CN1950</f>
        <v>91.300000000000011</v>
      </c>
      <c r="DB1574" s="57">
        <v>93.22</v>
      </c>
      <c r="DC1574" s="57">
        <v>97.22</v>
      </c>
      <c r="DD1574" s="57">
        <v>100.22</v>
      </c>
      <c r="DE1574" s="57">
        <v>93.22</v>
      </c>
      <c r="DF1574" s="57">
        <v>97.22</v>
      </c>
      <c r="DG1574" s="57">
        <v>100.22</v>
      </c>
      <c r="DH1574" s="57">
        <v>89.72</v>
      </c>
      <c r="DI1574" s="57">
        <v>93.699999999999989</v>
      </c>
      <c r="DJ1574" s="57">
        <v>94.72</v>
      </c>
      <c r="DK1574" s="57">
        <v>84.42</v>
      </c>
      <c r="DL1574" s="57">
        <v>93.7</v>
      </c>
      <c r="DM1574" s="57">
        <v>89.42</v>
      </c>
      <c r="DN1574" s="59">
        <f>[7]RCA!DA1950</f>
        <v>96.4</v>
      </c>
      <c r="DO1574" s="57">
        <v>89.42</v>
      </c>
      <c r="DP1574" s="57">
        <v>101.833772731</v>
      </c>
      <c r="DQ1574" s="57">
        <v>107.19344498</v>
      </c>
      <c r="DR1574" s="57">
        <v>112.55311722899999</v>
      </c>
      <c r="DS1574" s="57">
        <v>101.829594156</v>
      </c>
      <c r="DT1574" s="57">
        <v>107.18904648</v>
      </c>
      <c r="DU1574" s="57">
        <v>101.25152016333334</v>
      </c>
      <c r="DV1574" s="60">
        <f>[7]RCA!DN1950</f>
        <v>108.231818534</v>
      </c>
      <c r="DW1574" s="61">
        <f>[7]RCA!DM1950</f>
        <v>103.07792241333334</v>
      </c>
      <c r="DX1574" s="62">
        <f>[7]RCA!DN1950</f>
        <v>108.231818534</v>
      </c>
      <c r="DZ1574" s="57">
        <f>[7]RCA!DP1950</f>
        <v>114.42500000000001</v>
      </c>
      <c r="EC1574" s="57">
        <f>[7]RCA!DS1950</f>
        <v>111.02500000000001</v>
      </c>
      <c r="EF1574" s="57">
        <f>[7]RCA!DV1950</f>
        <v>110.825</v>
      </c>
      <c r="EI1574" s="57">
        <f>[7]RCA!DY1950</f>
        <v>110.625</v>
      </c>
      <c r="EL1574" s="57">
        <f>[7]RCA!EB1950</f>
        <v>110.42500000000001</v>
      </c>
      <c r="EO1574" s="57">
        <f>[7]RCA!EE1950</f>
        <v>110.22500000000001</v>
      </c>
    </row>
    <row r="1575" spans="1:145" ht="15.5" x14ac:dyDescent="0.35">
      <c r="A1575" s="56" t="s">
        <v>483</v>
      </c>
      <c r="B1575" s="57">
        <f>[3]CONGO!D1910</f>
        <v>30.4</v>
      </c>
      <c r="C1575" s="57">
        <f>[3]CONGO!E1910</f>
        <v>36.9</v>
      </c>
      <c r="D1575" s="57">
        <f>[3]CONGO!F1910</f>
        <v>31.4</v>
      </c>
      <c r="E1575" s="57">
        <f>[3]CONGO!G1910</f>
        <v>32.400000000000006</v>
      </c>
      <c r="F1575" s="57">
        <f>[3]CONGO!H1910</f>
        <v>23.9</v>
      </c>
      <c r="G1575" s="57">
        <f>[3]CONGO!I1910</f>
        <v>31.977</v>
      </c>
      <c r="H1575" s="57">
        <f>[3]CONGO!J1910</f>
        <v>20.55</v>
      </c>
      <c r="I1575" s="57">
        <f>[3]CONGO!K1910</f>
        <v>27.299999999999997</v>
      </c>
      <c r="J1575" s="57">
        <f>[3]CONGO!L1910</f>
        <v>32.168530000000004</v>
      </c>
      <c r="K1575" s="57">
        <f>[3]CONGO!M1910</f>
        <v>104.00000000000001</v>
      </c>
      <c r="L1575" s="57">
        <f>[3]CONGO!N1910</f>
        <v>56.1</v>
      </c>
      <c r="M1575" s="57">
        <f>[3]CONGO!O1910</f>
        <v>51</v>
      </c>
      <c r="N1575" s="57">
        <f>[3]CONGO!P1910</f>
        <v>80</v>
      </c>
      <c r="O1575" s="57">
        <f>[3]CONGO!Q1910</f>
        <v>159.36279999999999</v>
      </c>
      <c r="P1575" s="57">
        <f>[3]CONGO!R1910</f>
        <v>205.3629</v>
      </c>
      <c r="Q1575" s="57">
        <f>[3]CONGO!S1910+[3]CONGO!S1913</f>
        <v>183.35999999999999</v>
      </c>
      <c r="R1575" s="57">
        <f>[3]CONGO!T1910+[3]CONGO!T1913</f>
        <v>135.60000000000002</v>
      </c>
      <c r="S1575" s="57">
        <f>[3]CONGO!U1910+[3]CONGO!U1913</f>
        <v>135.39999999999998</v>
      </c>
      <c r="T1575" s="57">
        <f>[3]CONGO!V1910+[3]CONGO!V1913</f>
        <v>169.20000000000002</v>
      </c>
      <c r="U1575" s="57">
        <f>[3]CONGO!W1910+[3]CONGO!W1913</f>
        <v>371</v>
      </c>
      <c r="V1575" s="57">
        <f>[3]CONGO!X1910+[3]CONGO!X1913</f>
        <v>429.62851830599999</v>
      </c>
      <c r="W1575" s="57">
        <f>[3]CONGO!Y1910+[3]CONGO!Y1913</f>
        <v>454.03989899999999</v>
      </c>
      <c r="X1575" s="58">
        <f>[3]CONGO!Z1910+[3]CONGO!Z1913</f>
        <v>485.91399999999999</v>
      </c>
      <c r="Y1575" s="58">
        <f>[3]CONGO!AA1910+[3]CONGO!AA1913</f>
        <v>656</v>
      </c>
      <c r="Z1575" s="57">
        <f>[3]CONGO!AB1910+[3]CONGO!AB1913</f>
        <v>1083.9000000000001</v>
      </c>
      <c r="AA1575" s="57">
        <f>[3]CONGO!AC1910+[3]CONGO!AC1913*0</f>
        <v>1512.2</v>
      </c>
      <c r="AB1575" s="57">
        <v>1793.44</v>
      </c>
      <c r="AC1575" s="57">
        <v>1325</v>
      </c>
      <c r="AD1575" s="57">
        <v>1325</v>
      </c>
      <c r="AE1575" s="57">
        <f>[3]CONGO!AH1910+[3]CONGO!AH1913*0</f>
        <v>1585.71</v>
      </c>
      <c r="AF1575" s="57">
        <v>1997.9110000000001</v>
      </c>
      <c r="AG1575" s="57">
        <v>1997.9110000000001</v>
      </c>
      <c r="AH1575" s="57">
        <v>2494.8511420475597</v>
      </c>
      <c r="AI1575" s="57">
        <v>2431.0123522004887</v>
      </c>
      <c r="AJ1575" s="58">
        <f>[3]CONGO!AM1910+[3]CONGO!AM1913*0</f>
        <v>2193</v>
      </c>
      <c r="AK1575" s="58">
        <v>2062.3944999999999</v>
      </c>
      <c r="AL1575" s="58">
        <v>1745.5659999999998</v>
      </c>
      <c r="AM1575" s="58">
        <v>1745.5659999999998</v>
      </c>
      <c r="AN1575" s="58">
        <v>1745.5659999999998</v>
      </c>
      <c r="AO1575" s="58">
        <f>[3]CONGO!AR1910+[3]CONGO!AR1913*0</f>
        <v>1192.104</v>
      </c>
      <c r="AP1575" s="58">
        <v>1510.547</v>
      </c>
      <c r="AQ1575" s="58">
        <v>1310.509</v>
      </c>
      <c r="AR1575" s="58">
        <v>1306.6559999999999</v>
      </c>
      <c r="AS1575" s="58">
        <f>[3]CONGO!AV1910+[3]CONGO!AV1913*0</f>
        <v>893</v>
      </c>
      <c r="AT1575" s="58">
        <v>983.84500360105994</v>
      </c>
      <c r="AU1575" s="58">
        <v>438</v>
      </c>
      <c r="AV1575" s="58">
        <v>535.63571428571436</v>
      </c>
      <c r="AW1575" s="58">
        <v>411.15</v>
      </c>
      <c r="AX1575" s="58">
        <f>[3]CONGO!BA1910+[3]CONGO!BA1913*0</f>
        <v>410.1</v>
      </c>
      <c r="AY1575" s="58"/>
      <c r="AZ1575" s="58">
        <v>263.80945912289644</v>
      </c>
      <c r="BA1575" s="58">
        <v>263.48561209264454</v>
      </c>
      <c r="BB1575" s="58">
        <v>263.97922573441656</v>
      </c>
      <c r="BC1575" s="58">
        <v>264.04480309582982</v>
      </c>
      <c r="BD1575" s="58">
        <v>190.55511484298228</v>
      </c>
      <c r="BE1575" s="58">
        <v>190.5861525964915</v>
      </c>
      <c r="BF1575" s="58">
        <f>[3]CONGO!BI1910+[3]CONGO!BI1913*0</f>
        <v>141.5</v>
      </c>
      <c r="BG1575" s="58">
        <v>293.04402036310489</v>
      </c>
      <c r="BH1575" s="58">
        <v>293.01674780375185</v>
      </c>
      <c r="BI1575" s="58">
        <v>295.47080405704639</v>
      </c>
      <c r="BJ1575" s="58">
        <v>294.67556225585309</v>
      </c>
      <c r="BK1575" s="58">
        <v>275.26970231540122</v>
      </c>
      <c r="BL1575" s="58">
        <v>264.86569042594869</v>
      </c>
      <c r="BM1575" s="58">
        <v>271.5026376470056</v>
      </c>
      <c r="BN1575" s="58">
        <v>261.46063016553671</v>
      </c>
      <c r="BO1575" s="58">
        <f>[3]CONGO!BR1910+[3]CONGO!BR1913*0</f>
        <v>249.64</v>
      </c>
      <c r="BP1575" s="58">
        <v>326.78280654460707</v>
      </c>
      <c r="BQ1575" s="58">
        <v>326.78280654460707</v>
      </c>
      <c r="BR1575" s="58">
        <v>465.84035585575009</v>
      </c>
      <c r="BS1575" s="58">
        <v>465.84035585575009</v>
      </c>
      <c r="BT1575" s="58">
        <v>192.3544565105355</v>
      </c>
      <c r="BU1575" s="58">
        <v>192.3544565105355</v>
      </c>
      <c r="BV1575" s="58">
        <v>192.3544565105355</v>
      </c>
      <c r="BW1575" s="58">
        <v>186.11386151769608</v>
      </c>
      <c r="BX1575" s="58">
        <v>186.11386151769608</v>
      </c>
      <c r="BY1575" s="58">
        <v>186.11386151769608</v>
      </c>
      <c r="BZ1575" s="57">
        <v>153.19769397749283</v>
      </c>
      <c r="CA1575" s="58">
        <f>[3]CONGO!CD1910+[3]CONGO!CD1913*0</f>
        <v>214.3</v>
      </c>
      <c r="CB1575" s="58">
        <v>348.6273951500649</v>
      </c>
      <c r="CC1575" s="58">
        <v>348.6273951500649</v>
      </c>
      <c r="CD1575" s="58">
        <v>344.51103873895522</v>
      </c>
      <c r="CE1575" s="58">
        <v>267.00081838545185</v>
      </c>
      <c r="CF1575" s="58">
        <v>267.00081838545185</v>
      </c>
      <c r="CG1575" s="58">
        <v>266.96060374649892</v>
      </c>
      <c r="CH1575" s="58">
        <v>273.63400447729111</v>
      </c>
      <c r="CI1575" s="58">
        <v>273.63400447729111</v>
      </c>
      <c r="CJ1575" s="57">
        <v>353.36693745848055</v>
      </c>
      <c r="CK1575" s="57">
        <v>375.36693745848049</v>
      </c>
      <c r="CL1575" s="58">
        <f>[3]CONGO!CO1910+[3]CONGO!CO1913*0</f>
        <v>222.8</v>
      </c>
      <c r="CM1575" s="58">
        <v>442.65351691928282</v>
      </c>
      <c r="CN1575" s="58">
        <v>328.18221614110325</v>
      </c>
      <c r="CO1575" s="58">
        <v>328.18221614110325</v>
      </c>
      <c r="CP1575" s="58">
        <v>303.26056415884779</v>
      </c>
      <c r="CQ1575" s="58">
        <v>277.80794354463592</v>
      </c>
      <c r="CR1575" s="58">
        <v>292.66082622414945</v>
      </c>
      <c r="CS1575" s="58">
        <v>363.86539362746498</v>
      </c>
      <c r="CT1575" s="58">
        <v>331.46027770909132</v>
      </c>
      <c r="CU1575" s="58">
        <v>320.78976102614973</v>
      </c>
      <c r="CV1575" s="58">
        <v>327.92409881529079</v>
      </c>
      <c r="CW1575" s="58">
        <v>332.89701802189597</v>
      </c>
      <c r="CX1575" s="58">
        <v>331.03421403081859</v>
      </c>
      <c r="CY1575" s="58">
        <v>340.90843571089079</v>
      </c>
      <c r="CZ1575" s="58">
        <v>339.233113456355</v>
      </c>
      <c r="DA1575" s="58">
        <f>[3]CONGO!DA1910+[3]CONGO!DA1913*0</f>
        <v>316.5</v>
      </c>
      <c r="DB1575" s="57">
        <v>421.68521504116563</v>
      </c>
      <c r="DC1575" s="57">
        <v>421.69625362837866</v>
      </c>
      <c r="DD1575" s="57">
        <v>421.66017324262947</v>
      </c>
      <c r="DE1575" s="57">
        <v>459.56022319048736</v>
      </c>
      <c r="DF1575" s="57">
        <v>458.63826465767829</v>
      </c>
      <c r="DG1575" s="57">
        <v>459.58384053873226</v>
      </c>
      <c r="DH1575" s="57">
        <v>443.59881931727261</v>
      </c>
      <c r="DI1575" s="57">
        <v>436.03543042830461</v>
      </c>
      <c r="DJ1575" s="57">
        <v>434.30241108334315</v>
      </c>
      <c r="DK1575" s="57">
        <v>443.59701322855278</v>
      </c>
      <c r="DL1575" s="57">
        <v>436.02779897093524</v>
      </c>
      <c r="DM1575" s="57">
        <v>434.33035723386638</v>
      </c>
      <c r="DN1575" s="275">
        <f>[3]CONGO!DN1910+[3]CONGO!DN1913*0</f>
        <v>299.14</v>
      </c>
      <c r="DO1575" s="57">
        <v>434.33035723386638</v>
      </c>
      <c r="DP1575" s="57">
        <v>461.34387657205775</v>
      </c>
      <c r="DQ1575" s="57">
        <v>461.2595150528972</v>
      </c>
      <c r="DR1575" s="57">
        <v>461.12282745737741</v>
      </c>
      <c r="DS1575" s="57">
        <v>458.48966292761958</v>
      </c>
      <c r="DT1575" s="57">
        <v>459.03249587866776</v>
      </c>
      <c r="DU1575" s="57">
        <v>392.86554207734639</v>
      </c>
      <c r="DV1575" s="60">
        <f>[3]CONGO!DX1910+[3]CONGO!DX1913*0</f>
        <v>392.14877589526975</v>
      </c>
      <c r="DW1575" s="61">
        <f>[3]CONGO!DY1910+[3]CONGO!DY1913*0</f>
        <v>390.38343487425959</v>
      </c>
      <c r="DX1575" s="62">
        <f>[3]CONGO!DZ1910+[3]CONGO!DZ1913*0</f>
        <v>408.9772660611211</v>
      </c>
      <c r="DZ1575" s="57">
        <f>[3]CONGO!EB1910+[3]CONGO!EB1913*0</f>
        <v>409.79445332905277</v>
      </c>
      <c r="EC1575" s="57">
        <f>[3]CONGO!EE1910+[3]CONGO!EE1913*0</f>
        <v>487.3443922195097</v>
      </c>
      <c r="EF1575" s="57">
        <f>[3]CONGO!EH1910+[3]CONGO!EH1913*0</f>
        <v>516.22718191658407</v>
      </c>
      <c r="EI1575" s="57">
        <f>[3]CONGO!EK1910+[3]CONGO!EK1913*0</f>
        <v>549.8523047129629</v>
      </c>
      <c r="EL1575" s="57">
        <f>[3]CONGO!EN1910+[3]CONGO!EN1913*0</f>
        <v>581.31771602747881</v>
      </c>
      <c r="EO1575" s="57">
        <f>[3]CONGO!EQ1910+[3]CONGO!EQ1913*0</f>
        <v>614.30350881335687</v>
      </c>
    </row>
    <row r="1576" spans="1:145" ht="15.5" x14ac:dyDescent="0.35">
      <c r="A1576" s="56" t="s">
        <v>484</v>
      </c>
      <c r="B1576" s="57">
        <f>[4]GABON!D2257</f>
        <v>121.2</v>
      </c>
      <c r="C1576" s="57">
        <f>[4]GABON!E2257</f>
        <v>66.199999999999989</v>
      </c>
      <c r="D1576" s="57">
        <f>[4]GABON!F2257</f>
        <v>68.599999999999994</v>
      </c>
      <c r="E1576" s="57">
        <f>[4]GABON!G2257</f>
        <v>62.7</v>
      </c>
      <c r="F1576" s="57">
        <f>[4]GABON!H2257</f>
        <v>79.8</v>
      </c>
      <c r="G1576" s="57">
        <f>[4]GABON!I2257</f>
        <v>78.957999999999998</v>
      </c>
      <c r="H1576" s="57">
        <f>[4]GABON!J2257</f>
        <v>77.668999999999997</v>
      </c>
      <c r="I1576" s="57">
        <f>[4]GABON!K2257</f>
        <v>131.22300000000001</v>
      </c>
      <c r="J1576" s="57">
        <f>[4]GABON!L2257</f>
        <v>136</v>
      </c>
      <c r="K1576" s="57">
        <f>[4]GABON!M2257</f>
        <v>145.69200000000001</v>
      </c>
      <c r="L1576" s="57">
        <f>[4]GABON!N2257</f>
        <v>349.6</v>
      </c>
      <c r="M1576" s="57">
        <f>[4]GABON!O2257</f>
        <v>362.79999999999995</v>
      </c>
      <c r="N1576" s="57">
        <f>[4]GABON!P2257</f>
        <v>118.93600000000001</v>
      </c>
      <c r="O1576" s="57">
        <f>[4]GABON!Q2257</f>
        <v>111.27300000000001</v>
      </c>
      <c r="P1576" s="57">
        <f>[4]GABON!R2257</f>
        <v>163.57799999999997</v>
      </c>
      <c r="Q1576" s="57">
        <f>[4]GABON!S2257</f>
        <v>203.17774799999998</v>
      </c>
      <c r="R1576" s="57">
        <f>[4]GABON!T2257</f>
        <v>130.95325</v>
      </c>
      <c r="S1576" s="57">
        <f>[4]GABON!U2257</f>
        <v>156.33499999999998</v>
      </c>
      <c r="T1576" s="57">
        <f>[4]GABON!V2257</f>
        <v>160</v>
      </c>
      <c r="U1576" s="57">
        <f>[4]GABON!W2257</f>
        <v>238.8</v>
      </c>
      <c r="V1576" s="57">
        <f>[4]GABON!X2257</f>
        <v>246.88300000000001</v>
      </c>
      <c r="W1576" s="57">
        <f>[4]GABON!Y2257</f>
        <v>298.5</v>
      </c>
      <c r="X1576" s="58">
        <f>[4]GABON!Z2257</f>
        <v>432.1</v>
      </c>
      <c r="Y1576" s="58">
        <f>[4]GABON!AA2257</f>
        <v>854.27</v>
      </c>
      <c r="Z1576" s="57">
        <f>[4]GABON!AB2257</f>
        <v>1096.9000000000001</v>
      </c>
      <c r="AA1576" s="57">
        <f>[4]GABON!AC2257</f>
        <v>955.6</v>
      </c>
      <c r="AB1576" s="57">
        <v>1216.932</v>
      </c>
      <c r="AC1576" s="57">
        <v>1216.932</v>
      </c>
      <c r="AD1576" s="57">
        <v>1216.932</v>
      </c>
      <c r="AE1576" s="57">
        <f>[4]GABON!AD2257</f>
        <v>926.2829999999999</v>
      </c>
      <c r="AF1576" s="57">
        <v>1322.2329999999999</v>
      </c>
      <c r="AG1576" s="57">
        <v>900</v>
      </c>
      <c r="AH1576" s="57">
        <v>900</v>
      </c>
      <c r="AI1576" s="57">
        <v>900</v>
      </c>
      <c r="AJ1576" s="58">
        <f>[4]GABON!AE2257</f>
        <v>642.81099999999992</v>
      </c>
      <c r="AK1576" s="58">
        <v>589.20000000000005</v>
      </c>
      <c r="AL1576" s="58">
        <v>602.21199999999999</v>
      </c>
      <c r="AM1576" s="58">
        <v>602.21199999999999</v>
      </c>
      <c r="AN1576" s="58">
        <v>602.21199999999999</v>
      </c>
      <c r="AO1576" s="58">
        <f>[4]GABON!AF2257</f>
        <v>428.20000000000005</v>
      </c>
      <c r="AP1576" s="58">
        <v>562.80600000000004</v>
      </c>
      <c r="AQ1576" s="58">
        <v>562.80600000000004</v>
      </c>
      <c r="AR1576" s="58">
        <v>562.80600000000004</v>
      </c>
      <c r="AS1576" s="58">
        <f>[4]GABON!AJ2257</f>
        <v>420.3</v>
      </c>
      <c r="AT1576" s="58">
        <v>392.14699999999999</v>
      </c>
      <c r="AU1576" s="58">
        <v>421.6</v>
      </c>
      <c r="AV1576" s="58">
        <v>366.6</v>
      </c>
      <c r="AW1576" s="58">
        <v>366.6</v>
      </c>
      <c r="AX1576" s="58">
        <f>[4]GABON!AO2257</f>
        <v>298.56436295719942</v>
      </c>
      <c r="AY1576" s="58"/>
      <c r="AZ1576" s="58">
        <v>432.96099999999996</v>
      </c>
      <c r="BA1576" s="58">
        <v>432.96099999999996</v>
      </c>
      <c r="BB1576" s="58">
        <v>303.39999999999998</v>
      </c>
      <c r="BC1576" s="58">
        <v>303.39999999999998</v>
      </c>
      <c r="BD1576" s="58">
        <v>404</v>
      </c>
      <c r="BE1576" s="58">
        <v>404</v>
      </c>
      <c r="BF1576" s="58">
        <f>[4]GABON!AV2257</f>
        <v>430.9</v>
      </c>
      <c r="BG1576" s="58">
        <v>423.94799999999998</v>
      </c>
      <c r="BH1576" s="58">
        <v>423.94799999999998</v>
      </c>
      <c r="BI1576" s="58">
        <v>398</v>
      </c>
      <c r="BJ1576" s="58">
        <v>398</v>
      </c>
      <c r="BK1576" s="58">
        <v>322.29949999999997</v>
      </c>
      <c r="BL1576" s="58">
        <v>322.29949999999997</v>
      </c>
      <c r="BM1576" s="58">
        <v>322.29949999999997</v>
      </c>
      <c r="BN1576" s="58">
        <v>322.29949999999997</v>
      </c>
      <c r="BO1576" s="58">
        <f>[4]GABON!BE2257</f>
        <v>487.4718229870395</v>
      </c>
      <c r="BP1576" s="58">
        <v>564.06299999999999</v>
      </c>
      <c r="BQ1576" s="58">
        <v>423.94799999999998</v>
      </c>
      <c r="BR1576" s="58">
        <v>523.00492000000008</v>
      </c>
      <c r="BS1576" s="58">
        <v>523.00492000000008</v>
      </c>
      <c r="BT1576" s="58">
        <v>380</v>
      </c>
      <c r="BU1576" s="58">
        <v>380</v>
      </c>
      <c r="BV1576" s="58">
        <v>318.60000000000002</v>
      </c>
      <c r="BW1576" s="58">
        <v>380</v>
      </c>
      <c r="BX1576" s="58">
        <v>380</v>
      </c>
      <c r="BY1576" s="58">
        <v>354</v>
      </c>
      <c r="BZ1576" s="57">
        <v>380</v>
      </c>
      <c r="CA1576" s="58">
        <f>[4]GABON!BQ2257</f>
        <v>241.46843631503441</v>
      </c>
      <c r="CB1576" s="58">
        <v>483.41800000000001</v>
      </c>
      <c r="CC1576" s="58">
        <v>483.41800000000001</v>
      </c>
      <c r="CD1576" s="58">
        <v>483.41800000000001</v>
      </c>
      <c r="CE1576" s="58">
        <v>373.94485767573701</v>
      </c>
      <c r="CF1576" s="58">
        <v>374.08688084476302</v>
      </c>
      <c r="CG1576" s="58">
        <v>374.08688084476302</v>
      </c>
      <c r="CH1576" s="58">
        <v>373.94485767573701</v>
      </c>
      <c r="CI1576" s="58">
        <v>374.08688084476302</v>
      </c>
      <c r="CJ1576" s="57">
        <v>306.68064446957897</v>
      </c>
      <c r="CK1576" s="57">
        <v>306.82266763860503</v>
      </c>
      <c r="CL1576" s="58">
        <f>[4]GABON!CB2257</f>
        <v>272.76093682734682</v>
      </c>
      <c r="CM1576" s="58">
        <v>426.6</v>
      </c>
      <c r="CN1576" s="58">
        <v>342.99700000000001</v>
      </c>
      <c r="CO1576" s="58">
        <v>342.99700000000001</v>
      </c>
      <c r="CP1576" s="58">
        <v>342.99700000000001</v>
      </c>
      <c r="CQ1576" s="58">
        <v>342.99700000000001</v>
      </c>
      <c r="CR1576" s="58">
        <v>342.99700000000001</v>
      </c>
      <c r="CS1576" s="58">
        <v>342.99700000000001</v>
      </c>
      <c r="CT1576" s="58">
        <v>342.99700000000001</v>
      </c>
      <c r="CU1576" s="58">
        <v>342.99700000000001</v>
      </c>
      <c r="CV1576" s="58">
        <v>349.89499999999998</v>
      </c>
      <c r="CW1576" s="58">
        <v>349.89499999999998</v>
      </c>
      <c r="CX1576" s="58">
        <v>349.89499999999998</v>
      </c>
      <c r="CY1576" s="58">
        <v>349.89499999999998</v>
      </c>
      <c r="CZ1576" s="58">
        <v>349.89499999999998</v>
      </c>
      <c r="DA1576" s="58">
        <f>[4]GABON!CN2257</f>
        <v>340.63341577166864</v>
      </c>
      <c r="DB1576" s="57">
        <v>363.01</v>
      </c>
      <c r="DC1576" s="57">
        <v>363.01</v>
      </c>
      <c r="DD1576" s="57">
        <v>363.01</v>
      </c>
      <c r="DE1576" s="57">
        <v>363.01</v>
      </c>
      <c r="DF1576" s="57">
        <v>363.01</v>
      </c>
      <c r="DG1576" s="57">
        <v>363.01</v>
      </c>
      <c r="DH1576" s="57">
        <v>363.01</v>
      </c>
      <c r="DI1576" s="57">
        <v>363.01</v>
      </c>
      <c r="DJ1576" s="57">
        <v>363.01</v>
      </c>
      <c r="DK1576" s="57">
        <v>363.01</v>
      </c>
      <c r="DL1576" s="57">
        <v>363.01</v>
      </c>
      <c r="DM1576" s="57">
        <v>363.01</v>
      </c>
      <c r="DN1576" s="59">
        <f>[4]GABON!DA2257</f>
        <v>267.16534829989496</v>
      </c>
      <c r="DO1576" s="57">
        <v>363.01</v>
      </c>
      <c r="DP1576" s="57">
        <v>497.80200000000002</v>
      </c>
      <c r="DQ1576" s="57">
        <v>497.80200000000002</v>
      </c>
      <c r="DR1576" s="57">
        <v>497.80200000000002</v>
      </c>
      <c r="DS1576" s="57">
        <v>494.00200000000007</v>
      </c>
      <c r="DT1576" s="57">
        <v>494.00200000000007</v>
      </c>
      <c r="DU1576" s="57">
        <v>494.00200000000007</v>
      </c>
      <c r="DV1576" s="60">
        <f>[4]GABON!DK2257</f>
        <v>494.00200000000007</v>
      </c>
      <c r="DW1576" s="61">
        <f>[4]GABON!DL2257</f>
        <v>494.00200000000007</v>
      </c>
      <c r="DX1576" s="62">
        <f>[4]GABON!DM2257</f>
        <v>494.00200000000007</v>
      </c>
      <c r="DZ1576" s="57">
        <f>[4]GABON!DO2257</f>
        <v>487</v>
      </c>
      <c r="EC1576" s="57">
        <f>[4]GABON!DR2257</f>
        <v>518</v>
      </c>
      <c r="EF1576" s="57">
        <f>[4]GABON!DU2257</f>
        <v>547.70000000000005</v>
      </c>
      <c r="EI1576" s="57">
        <f>[4]GABON!DX2257</f>
        <v>625</v>
      </c>
      <c r="EL1576" s="57">
        <f>[4]GABON!EA2257</f>
        <v>675</v>
      </c>
      <c r="EO1576" s="57">
        <f>[4]GABON!ED2257</f>
        <v>725</v>
      </c>
    </row>
    <row r="1577" spans="1:145" ht="15.5" x14ac:dyDescent="0.35">
      <c r="A1577" s="56" t="s">
        <v>485</v>
      </c>
      <c r="B1577" s="57">
        <f>[5]GUINEE!D1795</f>
        <v>14.664999999999999</v>
      </c>
      <c r="C1577" s="57">
        <f>[5]GUINEE!E1795</f>
        <v>11.157999999999999</v>
      </c>
      <c r="D1577" s="57">
        <f>[5]GUINEE!F1795</f>
        <v>12.555999999999999</v>
      </c>
      <c r="E1577" s="57">
        <f>[5]GUINEE!G1795</f>
        <v>12.693000000000001</v>
      </c>
      <c r="F1577" s="57">
        <f>[5]GUINEE!H1795</f>
        <v>16.846</v>
      </c>
      <c r="G1577" s="57">
        <f>[5]GUINEE!I1795</f>
        <v>10.081</v>
      </c>
      <c r="H1577" s="57">
        <f>[5]GUINEE!J1795</f>
        <v>11.92</v>
      </c>
      <c r="I1577" s="57">
        <f>[5]GUINEE!K1795</f>
        <v>6.2259999999999991</v>
      </c>
      <c r="J1577" s="57">
        <f>[5]GUINEE!L1795</f>
        <v>3.6280000000000001</v>
      </c>
      <c r="K1577" s="57">
        <f>[5]GUINEE!M1795</f>
        <v>8.2409999999999997</v>
      </c>
      <c r="L1577" s="57">
        <f>[5]GUINEE!N1795</f>
        <v>17.359000000000002</v>
      </c>
      <c r="M1577" s="57">
        <f>[5]GUINEE!O1795</f>
        <v>29.41</v>
      </c>
      <c r="N1577" s="57">
        <f>[5]GUINEE!P1795</f>
        <v>30.805</v>
      </c>
      <c r="O1577" s="57">
        <f>[5]GUINEE!Q1795</f>
        <v>45.637000000000008</v>
      </c>
      <c r="P1577" s="57">
        <f>[5]GUINEE!R1795</f>
        <v>93.661000000000001</v>
      </c>
      <c r="Q1577" s="57">
        <f>[5]GUINEE!S1795</f>
        <v>126.634</v>
      </c>
      <c r="R1577" s="57">
        <f>[5]GUINEE!T1795</f>
        <v>169.74100000000001</v>
      </c>
      <c r="S1577" s="57">
        <f>[5]GUINEE!U1795</f>
        <v>363.03500000000003</v>
      </c>
      <c r="T1577" s="57">
        <f>[5]GUINEE!V1795</f>
        <v>446.00299999999999</v>
      </c>
      <c r="U1577" s="57">
        <f>[5]GUINEE!W1795</f>
        <v>759.83699999999999</v>
      </c>
      <c r="V1577" s="57">
        <f>[5]GUINEE!X1795</f>
        <v>1018.846</v>
      </c>
      <c r="W1577" s="57">
        <f>[5]GUINEE!Y1795</f>
        <v>1391.5101100029999</v>
      </c>
      <c r="X1577" s="58">
        <f>[5]GUINEE!Z1795</f>
        <v>2482.2600000000002</v>
      </c>
      <c r="Y1577" s="58">
        <f>[5]GUINEE!AA1795</f>
        <v>2062.9279999999999</v>
      </c>
      <c r="Z1577" s="57">
        <f>[5]GUINEE!AB1795</f>
        <v>2266.4369999999999</v>
      </c>
      <c r="AA1577" s="57">
        <f>[5]GUINEE!AC1795</f>
        <v>3208.0680000000002</v>
      </c>
      <c r="AB1577" s="57">
        <v>1773.92</v>
      </c>
      <c r="AC1577" s="57">
        <v>1773.92</v>
      </c>
      <c r="AD1577" s="57">
        <v>1966.33</v>
      </c>
      <c r="AE1577" s="57">
        <f>[5]GUINEE!AD1795</f>
        <v>2457.2719999999999</v>
      </c>
      <c r="AF1577" s="57">
        <v>2207.92</v>
      </c>
      <c r="AG1577" s="57">
        <v>2207.92</v>
      </c>
      <c r="AH1577" s="57">
        <v>2207.92</v>
      </c>
      <c r="AI1577" s="57">
        <v>2207.92</v>
      </c>
      <c r="AJ1577" s="58">
        <f>[5]GUINEE!AE1795</f>
        <v>2638.335744857156</v>
      </c>
      <c r="AK1577" s="58">
        <v>1282.7</v>
      </c>
      <c r="AL1577" s="58">
        <v>1002.5069999999999</v>
      </c>
      <c r="AM1577" s="58">
        <v>1179.4124999999999</v>
      </c>
      <c r="AN1577" s="58">
        <v>1179.4124999999999</v>
      </c>
      <c r="AO1577" s="58">
        <f>[5]GUINEE!AF1795</f>
        <v>2562.0590000000002</v>
      </c>
      <c r="AP1577" s="58">
        <v>1200.9999382231792</v>
      </c>
      <c r="AQ1577" s="58">
        <v>1200.9934282824786</v>
      </c>
      <c r="AR1577" s="58">
        <v>1252.9414267050133</v>
      </c>
      <c r="AS1577" s="58">
        <f>[5]GUINEE!AJ1795</f>
        <v>1164.0522745550002</v>
      </c>
      <c r="AT1577" s="58">
        <v>959</v>
      </c>
      <c r="AU1577" s="58">
        <v>805.1686988327624</v>
      </c>
      <c r="AV1577" s="58">
        <v>399.86667291949186</v>
      </c>
      <c r="AW1577" s="58">
        <v>399.86667291949186</v>
      </c>
      <c r="AX1577" s="58">
        <f>[5]GUINEE!AO1795</f>
        <v>655.51477172499995</v>
      </c>
      <c r="AY1577" s="58"/>
      <c r="AZ1577" s="58">
        <v>796</v>
      </c>
      <c r="BA1577" s="58">
        <v>796</v>
      </c>
      <c r="BB1577" s="58">
        <v>548</v>
      </c>
      <c r="BC1577" s="58">
        <v>548</v>
      </c>
      <c r="BD1577" s="58">
        <v>502</v>
      </c>
      <c r="BE1577" s="58">
        <v>502</v>
      </c>
      <c r="BF1577" s="58">
        <f>[5]GUINEE!AV1795</f>
        <v>677.66439122620704</v>
      </c>
      <c r="BG1577" s="58">
        <v>457.53</v>
      </c>
      <c r="BH1577" s="58">
        <v>457.53</v>
      </c>
      <c r="BI1577" s="58">
        <v>412.66499999999996</v>
      </c>
      <c r="BJ1577" s="58">
        <v>412.66499999999996</v>
      </c>
      <c r="BK1577" s="58">
        <v>329.88319677099997</v>
      </c>
      <c r="BL1577" s="58">
        <v>329.88319677099997</v>
      </c>
      <c r="BM1577" s="58">
        <v>329.88319677099997</v>
      </c>
      <c r="BN1577" s="58">
        <v>329.88319677099997</v>
      </c>
      <c r="BO1577" s="58">
        <f>[5]GUINEE!BE1795</f>
        <v>347</v>
      </c>
      <c r="BP1577" s="58">
        <v>320</v>
      </c>
      <c r="BQ1577" s="58">
        <v>320</v>
      </c>
      <c r="BR1577" s="58">
        <v>320</v>
      </c>
      <c r="BS1577" s="58">
        <v>320</v>
      </c>
      <c r="BT1577" s="58">
        <v>320</v>
      </c>
      <c r="BU1577" s="58">
        <v>320</v>
      </c>
      <c r="BV1577" s="58">
        <v>320</v>
      </c>
      <c r="BW1577" s="58">
        <v>279</v>
      </c>
      <c r="BX1577" s="58">
        <v>279</v>
      </c>
      <c r="BY1577" s="58">
        <v>259</v>
      </c>
      <c r="BZ1577" s="57">
        <v>279</v>
      </c>
      <c r="CA1577" s="58">
        <f>[5]GUINEE!BQ1795</f>
        <v>237.5992721502397</v>
      </c>
      <c r="CB1577" s="58">
        <v>272</v>
      </c>
      <c r="CC1577" s="58">
        <v>272</v>
      </c>
      <c r="CD1577" s="58">
        <v>272</v>
      </c>
      <c r="CE1577" s="58">
        <v>305</v>
      </c>
      <c r="CF1577" s="58">
        <v>305</v>
      </c>
      <c r="CG1577" s="58">
        <v>305</v>
      </c>
      <c r="CH1577" s="58">
        <v>171</v>
      </c>
      <c r="CI1577" s="58">
        <v>171</v>
      </c>
      <c r="CJ1577" s="57">
        <v>171</v>
      </c>
      <c r="CK1577" s="57">
        <v>171</v>
      </c>
      <c r="CL1577" s="58">
        <f>[5]GUINEE!CD1795</f>
        <v>157.79993680894302</v>
      </c>
      <c r="CM1577" s="58">
        <v>231.00592467155653</v>
      </c>
      <c r="CN1577" s="58">
        <v>260</v>
      </c>
      <c r="CO1577" s="58">
        <v>260</v>
      </c>
      <c r="CP1577" s="58">
        <v>260</v>
      </c>
      <c r="CQ1577" s="58">
        <v>260</v>
      </c>
      <c r="CR1577" s="58">
        <v>260</v>
      </c>
      <c r="CS1577" s="58">
        <v>260</v>
      </c>
      <c r="CT1577" s="58">
        <v>260</v>
      </c>
      <c r="CU1577" s="58">
        <v>260</v>
      </c>
      <c r="CV1577" s="58">
        <v>260</v>
      </c>
      <c r="CW1577" s="58">
        <v>260</v>
      </c>
      <c r="CX1577" s="58">
        <v>260</v>
      </c>
      <c r="CY1577" s="58">
        <v>260</v>
      </c>
      <c r="CZ1577" s="58">
        <v>260</v>
      </c>
      <c r="DA1577" s="58">
        <f>[5]GUINEE!CP1795</f>
        <v>395.25574865150219</v>
      </c>
      <c r="DB1577" s="57">
        <v>290</v>
      </c>
      <c r="DC1577" s="57">
        <v>290</v>
      </c>
      <c r="DD1577" s="57">
        <v>290</v>
      </c>
      <c r="DE1577" s="57">
        <v>290</v>
      </c>
      <c r="DF1577" s="57">
        <v>290</v>
      </c>
      <c r="DG1577" s="57">
        <v>290</v>
      </c>
      <c r="DH1577" s="57">
        <v>358.71000000000004</v>
      </c>
      <c r="DI1577" s="57">
        <v>358.71000000000004</v>
      </c>
      <c r="DJ1577" s="57">
        <v>358.71000000000004</v>
      </c>
      <c r="DK1577" s="57">
        <v>358.71000000000004</v>
      </c>
      <c r="DL1577" s="57">
        <v>358.71000000000004</v>
      </c>
      <c r="DM1577" s="57">
        <v>358.71000000000004</v>
      </c>
      <c r="DN1577" s="59">
        <f>[5]GUINEE!DC1795</f>
        <v>494.95525987262727</v>
      </c>
      <c r="DO1577" s="57">
        <v>358.71000000000004</v>
      </c>
      <c r="DP1577" s="57">
        <v>542.00366571806387</v>
      </c>
      <c r="DQ1577" s="57">
        <v>477.49374021849417</v>
      </c>
      <c r="DR1577" s="57">
        <v>389.38536057383033</v>
      </c>
      <c r="DS1577" s="57">
        <v>508.48334696338651</v>
      </c>
      <c r="DT1577" s="57">
        <v>477.49211768944099</v>
      </c>
      <c r="DU1577" s="57">
        <v>467.46937376764549</v>
      </c>
      <c r="DV1577" s="60">
        <f>[5]GUINEE!DN1795</f>
        <v>463.90452005119329</v>
      </c>
      <c r="DW1577" s="61">
        <f>[5]GUINEE!DO1795</f>
        <v>449.74837862879002</v>
      </c>
      <c r="DX1577" s="62">
        <f>[5]GUINEE!DP1795</f>
        <v>420.14541226602097</v>
      </c>
      <c r="DZ1577" s="57">
        <f>[5]GUINEE!DR1795</f>
        <v>442.43994509897135</v>
      </c>
      <c r="EC1577" s="57">
        <f>[5]GUINEE!DU1795</f>
        <v>323.30818389156656</v>
      </c>
      <c r="EF1577" s="57">
        <f>[5]GUINEE!DX1795</f>
        <v>203.74327220946054</v>
      </c>
      <c r="EI1577" s="57">
        <f>[5]GUINEE!EA1795</f>
        <v>99.903846474360662</v>
      </c>
      <c r="EL1577" s="57">
        <f>[5]GUINEE!ED1795</f>
        <v>-1.4259651191302964</v>
      </c>
      <c r="EO1577" s="57">
        <f>[5]GUINEE!EG1795</f>
        <v>-101.4259651191303</v>
      </c>
    </row>
    <row r="1578" spans="1:145" ht="15.5" x14ac:dyDescent="0.35">
      <c r="A1578" s="56" t="s">
        <v>486</v>
      </c>
      <c r="B1578" s="57">
        <f>[6]TCHAD!D1961</f>
        <v>55.599999999999994</v>
      </c>
      <c r="C1578" s="57">
        <f>[6]TCHAD!E1961</f>
        <v>53.105000000000004</v>
      </c>
      <c r="D1578" s="57">
        <f>[6]TCHAD!F1961</f>
        <v>62.777337275000001</v>
      </c>
      <c r="E1578" s="57">
        <f>[6]TCHAD!G1961</f>
        <v>58.131</v>
      </c>
      <c r="F1578" s="57">
        <f>[6]TCHAD!H1961</f>
        <v>25.872</v>
      </c>
      <c r="G1578" s="57">
        <f>[6]TCHAD!I1961</f>
        <v>45.861999999999995</v>
      </c>
      <c r="H1578" s="57">
        <f>[6]TCHAD!J1961</f>
        <v>24.976999999999997</v>
      </c>
      <c r="I1578" s="57">
        <f>[6]TCHAD!K1961</f>
        <v>59.229199999999999</v>
      </c>
      <c r="J1578" s="57">
        <f>[6]TCHAD!L1961</f>
        <v>65.61999999999999</v>
      </c>
      <c r="K1578" s="57">
        <f>[6]TCHAD!M1961</f>
        <v>74.599000000000004</v>
      </c>
      <c r="L1578" s="57">
        <f>[6]TCHAD!N1961</f>
        <v>85.420999999999992</v>
      </c>
      <c r="M1578" s="57">
        <f>[6]TCHAD!O1961</f>
        <v>78.369</v>
      </c>
      <c r="N1578" s="57">
        <f>[6]TCHAD!P1961</f>
        <v>73.582999999999998</v>
      </c>
      <c r="O1578" s="57">
        <f>[6]TCHAD!Q1961</f>
        <v>101.98</v>
      </c>
      <c r="P1578" s="57">
        <f>[6]TCHAD!R1961</f>
        <v>107.235</v>
      </c>
      <c r="Q1578" s="57">
        <f>[6]TCHAD!S1961</f>
        <v>149.619</v>
      </c>
      <c r="R1578" s="57">
        <f>[6]TCHAD!T1961</f>
        <v>195.459</v>
      </c>
      <c r="S1578" s="57">
        <f>[6]TCHAD!U1961</f>
        <v>272.351</v>
      </c>
      <c r="T1578" s="57">
        <f>[6]TCHAD!V1961</f>
        <v>217.729984</v>
      </c>
      <c r="U1578" s="57">
        <f>[6]TCHAD!W1961</f>
        <v>225.67599999999999</v>
      </c>
      <c r="V1578" s="57">
        <f>[6]TCHAD!X1961</f>
        <v>243.209</v>
      </c>
      <c r="W1578" s="57">
        <f>[6]TCHAD!Y1961</f>
        <v>304.39999999999998</v>
      </c>
      <c r="X1578" s="58">
        <f>[6]TCHAD!Z1961</f>
        <v>350.7</v>
      </c>
      <c r="Y1578" s="58">
        <f>[6]TCHAD!AA1961</f>
        <v>530.38</v>
      </c>
      <c r="Z1578" s="57">
        <f>[6]TCHAD!AB1961</f>
        <v>650.62</v>
      </c>
      <c r="AA1578" s="57">
        <f>[6]TCHAD!AC1961</f>
        <v>883.22</v>
      </c>
      <c r="AB1578" s="57">
        <v>734.88699999999994</v>
      </c>
      <c r="AC1578" s="57">
        <v>734.88699999999994</v>
      </c>
      <c r="AD1578" s="57">
        <v>689.06500000000005</v>
      </c>
      <c r="AE1578" s="57">
        <f>[6]TCHAD!AH1961</f>
        <v>644.745</v>
      </c>
      <c r="AF1578" s="57">
        <v>694</v>
      </c>
      <c r="AG1578" s="57">
        <v>710.19299999999998</v>
      </c>
      <c r="AH1578" s="57">
        <v>710.19299999999998</v>
      </c>
      <c r="AI1578" s="57">
        <v>710.19299999999998</v>
      </c>
      <c r="AJ1578" s="58">
        <f>[6]TCHAD!AM1961</f>
        <v>702.47399999999993</v>
      </c>
      <c r="AK1578" s="58">
        <v>631.5</v>
      </c>
      <c r="AL1578" s="58">
        <v>418.904</v>
      </c>
      <c r="AM1578" s="58">
        <v>398.904</v>
      </c>
      <c r="AN1578" s="58">
        <v>398.904</v>
      </c>
      <c r="AO1578" s="58">
        <f>[6]TCHAD!AR1961</f>
        <v>377</v>
      </c>
      <c r="AP1578" s="58">
        <v>601.02300000000002</v>
      </c>
      <c r="AQ1578" s="58">
        <v>500.49400000000003</v>
      </c>
      <c r="AR1578" s="58">
        <v>214.47133333333335</v>
      </c>
      <c r="AS1578" s="58">
        <f>[6]TCHAD!AV1961</f>
        <v>180</v>
      </c>
      <c r="AT1578" s="58">
        <v>258.16527272727274</v>
      </c>
      <c r="AU1578" s="58">
        <v>229.99</v>
      </c>
      <c r="AV1578" s="58">
        <v>233.99</v>
      </c>
      <c r="AW1578" s="58">
        <v>223.99</v>
      </c>
      <c r="AX1578" s="58">
        <f>[6]TCHAD!BA1961</f>
        <v>210</v>
      </c>
      <c r="AY1578" s="58"/>
      <c r="AZ1578" s="58">
        <v>274.31900000000002</v>
      </c>
      <c r="BA1578" s="58">
        <v>277.00700000000001</v>
      </c>
      <c r="BB1578" s="58">
        <v>274.39945927500003</v>
      </c>
      <c r="BC1578" s="58">
        <v>274.39945927500003</v>
      </c>
      <c r="BD1578" s="58">
        <v>274.39945927500003</v>
      </c>
      <c r="BE1578" s="58">
        <v>274.39945927500003</v>
      </c>
      <c r="BF1578" s="58">
        <f>[6]TCHAD!BH1961</f>
        <v>222</v>
      </c>
      <c r="BG1578" s="58">
        <v>313</v>
      </c>
      <c r="BH1578" s="58">
        <v>313</v>
      </c>
      <c r="BI1578" s="58">
        <v>323</v>
      </c>
      <c r="BJ1578" s="58">
        <v>323</v>
      </c>
      <c r="BK1578" s="58">
        <v>323</v>
      </c>
      <c r="BL1578" s="58">
        <v>323</v>
      </c>
      <c r="BM1578" s="58">
        <v>323</v>
      </c>
      <c r="BN1578" s="58">
        <v>323</v>
      </c>
      <c r="BO1578" s="58">
        <f>[6]TCHAD!BQ1961</f>
        <v>285</v>
      </c>
      <c r="BP1578" s="58">
        <v>315</v>
      </c>
      <c r="BQ1578" s="58">
        <v>315</v>
      </c>
      <c r="BR1578" s="58">
        <v>293.28999999999996</v>
      </c>
      <c r="BS1578" s="58">
        <v>271.71000000000004</v>
      </c>
      <c r="BT1578" s="58">
        <v>343</v>
      </c>
      <c r="BU1578" s="58">
        <v>343</v>
      </c>
      <c r="BV1578" s="58">
        <v>281</v>
      </c>
      <c r="BW1578" s="58">
        <v>401.82400000000001</v>
      </c>
      <c r="BX1578" s="58">
        <v>401.82400000000001</v>
      </c>
      <c r="BY1578" s="58">
        <v>327.91200000000003</v>
      </c>
      <c r="BZ1578" s="57">
        <v>401.82400000000001</v>
      </c>
      <c r="CA1578" s="58">
        <f>[6]TCHAD!CC1961</f>
        <v>424</v>
      </c>
      <c r="CB1578" s="58">
        <v>454.75299999999999</v>
      </c>
      <c r="CC1578" s="58">
        <v>454.75299999999999</v>
      </c>
      <c r="CD1578" s="58">
        <v>433.77769999999998</v>
      </c>
      <c r="CE1578" s="58">
        <v>385</v>
      </c>
      <c r="CF1578" s="58">
        <v>385</v>
      </c>
      <c r="CG1578" s="58">
        <v>371</v>
      </c>
      <c r="CH1578" s="58">
        <v>389.4</v>
      </c>
      <c r="CI1578" s="58">
        <v>399.4</v>
      </c>
      <c r="CJ1578" s="57">
        <v>389.4</v>
      </c>
      <c r="CK1578" s="57">
        <v>399.4</v>
      </c>
      <c r="CL1578" s="58">
        <f>[6]TCHAD!CN1961</f>
        <v>262</v>
      </c>
      <c r="CM1578" s="58">
        <v>302.39999999999998</v>
      </c>
      <c r="CN1578" s="58">
        <v>359</v>
      </c>
      <c r="CO1578" s="58">
        <v>359</v>
      </c>
      <c r="CP1578" s="58">
        <v>359</v>
      </c>
      <c r="CQ1578" s="58">
        <v>359</v>
      </c>
      <c r="CR1578" s="58">
        <v>359</v>
      </c>
      <c r="CS1578" s="58">
        <v>389</v>
      </c>
      <c r="CT1578" s="58">
        <v>389</v>
      </c>
      <c r="CU1578" s="58">
        <v>387</v>
      </c>
      <c r="CV1578" s="58">
        <v>389</v>
      </c>
      <c r="CW1578" s="58">
        <v>389</v>
      </c>
      <c r="CX1578" s="58">
        <v>389</v>
      </c>
      <c r="CY1578" s="58">
        <v>389</v>
      </c>
      <c r="CZ1578" s="58">
        <v>387</v>
      </c>
      <c r="DA1578" s="58">
        <f>[6]TCHAD!CZ1961</f>
        <v>201.01600000000002</v>
      </c>
      <c r="DB1578" s="57">
        <v>403</v>
      </c>
      <c r="DC1578" s="57">
        <v>403</v>
      </c>
      <c r="DD1578" s="57">
        <v>393</v>
      </c>
      <c r="DE1578" s="57">
        <v>403</v>
      </c>
      <c r="DF1578" s="57">
        <v>403</v>
      </c>
      <c r="DG1578" s="57">
        <v>393</v>
      </c>
      <c r="DH1578" s="57">
        <v>381.95473939970225</v>
      </c>
      <c r="DI1578" s="57">
        <v>381.95473939970225</v>
      </c>
      <c r="DJ1578" s="57">
        <v>381.95473939970225</v>
      </c>
      <c r="DK1578" s="57">
        <v>381.95473939970225</v>
      </c>
      <c r="DL1578" s="57">
        <v>381.95473939970225</v>
      </c>
      <c r="DM1578" s="57">
        <v>381.95473939970225</v>
      </c>
      <c r="DN1578" s="59">
        <f>[6]TCHAD!DM1961</f>
        <v>599.38400000000001</v>
      </c>
      <c r="DO1578" s="57">
        <v>381.95473939970225</v>
      </c>
      <c r="DP1578" s="57">
        <v>776.61800000000005</v>
      </c>
      <c r="DQ1578" s="57">
        <v>776.61800000000005</v>
      </c>
      <c r="DR1578" s="57">
        <v>626.61800000000005</v>
      </c>
      <c r="DS1578" s="57">
        <v>755.54960000000005</v>
      </c>
      <c r="DT1578" s="57">
        <v>723.947</v>
      </c>
      <c r="DU1578" s="57">
        <v>704.34872324825005</v>
      </c>
      <c r="DV1578" s="60">
        <f>[6]TCHAD!DW1961</f>
        <v>717.69352738118846</v>
      </c>
      <c r="DW1578" s="61">
        <f>[6]TCHAD!DX1961</f>
        <v>704.34872324825005</v>
      </c>
      <c r="DX1578" s="62">
        <f>[6]TCHAD!DY1961</f>
        <v>686.00391911531176</v>
      </c>
      <c r="DZ1578" s="57">
        <f>[6]TCHAD!EA1961</f>
        <v>475.65122613924996</v>
      </c>
      <c r="EC1578" s="57">
        <f>[6]TCHAD!ED1961</f>
        <v>521.65122613924996</v>
      </c>
      <c r="EF1578" s="57">
        <f>[6]TCHAD!EG1961</f>
        <v>521.65122613924996</v>
      </c>
      <c r="EI1578" s="57">
        <f>[6]TCHAD!EJ1961</f>
        <v>521.65122613924996</v>
      </c>
      <c r="EL1578" s="57">
        <f>[6]TCHAD!EM1961</f>
        <v>521.65122613924996</v>
      </c>
      <c r="EO1578" s="57">
        <f>[6]TCHAD!EP1961</f>
        <v>521.65122613924996</v>
      </c>
    </row>
    <row r="1579" spans="1:145" ht="15.5" x14ac:dyDescent="0.35">
      <c r="A1579" s="27"/>
      <c r="B1579" s="57"/>
      <c r="C1579" s="57"/>
      <c r="D1579" s="57"/>
      <c r="E1579" s="57"/>
      <c r="F1579" s="57"/>
      <c r="G1579" s="57"/>
      <c r="H1579" s="57"/>
      <c r="I1579" s="57"/>
      <c r="J1579" s="57"/>
      <c r="K1579" s="57"/>
      <c r="L1579" s="57"/>
      <c r="M1579" s="57"/>
      <c r="N1579" s="57"/>
      <c r="O1579" s="57"/>
      <c r="P1579" s="57"/>
      <c r="Q1579" s="57"/>
      <c r="R1579" s="57"/>
      <c r="S1579" s="57"/>
      <c r="T1579" s="57"/>
      <c r="U1579" s="57"/>
      <c r="V1579" s="57"/>
      <c r="W1579" s="57"/>
      <c r="X1579" s="58"/>
      <c r="Y1579" s="58"/>
      <c r="Z1579" s="57"/>
      <c r="AA1579" s="57"/>
      <c r="AB1579" s="57"/>
      <c r="AC1579" s="57"/>
      <c r="AD1579" s="57"/>
      <c r="AE1579" s="57"/>
      <c r="AF1579" s="57"/>
      <c r="AG1579" s="57"/>
      <c r="AH1579" s="57"/>
      <c r="AI1579" s="57"/>
      <c r="AJ1579" s="58"/>
      <c r="AK1579" s="58"/>
      <c r="AL1579" s="58"/>
      <c r="AM1579" s="58"/>
      <c r="AN1579" s="58"/>
      <c r="AO1579" s="58"/>
      <c r="AP1579" s="58"/>
      <c r="AQ1579" s="58"/>
      <c r="AR1579" s="58"/>
      <c r="AS1579" s="58"/>
      <c r="AT1579" s="58"/>
      <c r="AU1579" s="58"/>
      <c r="AV1579" s="58"/>
      <c r="AW1579" s="58"/>
      <c r="AX1579" s="58"/>
      <c r="AY1579" s="58"/>
      <c r="AZ1579" s="58"/>
      <c r="BA1579" s="58"/>
      <c r="BB1579" s="58"/>
      <c r="BC1579" s="58"/>
      <c r="BD1579" s="58"/>
      <c r="BE1579" s="58"/>
      <c r="BF1579" s="58"/>
      <c r="BG1579" s="58"/>
      <c r="BH1579" s="58"/>
      <c r="BI1579" s="58"/>
      <c r="BJ1579" s="58"/>
      <c r="BK1579" s="58"/>
      <c r="BL1579" s="58"/>
      <c r="BM1579" s="58"/>
      <c r="BN1579" s="58"/>
      <c r="BO1579" s="58"/>
      <c r="BP1579" s="58"/>
      <c r="BQ1579" s="58"/>
      <c r="BR1579" s="58"/>
      <c r="BS1579" s="58"/>
      <c r="BT1579" s="58"/>
      <c r="BU1579" s="58"/>
      <c r="BV1579" s="58"/>
      <c r="BW1579" s="58"/>
      <c r="BX1579" s="58"/>
      <c r="BY1579" s="58"/>
      <c r="BZ1579" s="57"/>
      <c r="CA1579" s="58"/>
      <c r="CB1579" s="58"/>
      <c r="CC1579" s="58"/>
      <c r="CD1579" s="58"/>
      <c r="CE1579" s="58"/>
      <c r="CF1579" s="58"/>
      <c r="CG1579" s="58"/>
      <c r="CH1579" s="58"/>
      <c r="CI1579" s="58"/>
      <c r="CJ1579" s="57"/>
      <c r="CK1579" s="57"/>
      <c r="CL1579" s="58"/>
      <c r="CM1579" s="58"/>
      <c r="CN1579" s="58"/>
      <c r="CO1579" s="58"/>
      <c r="CP1579" s="58"/>
      <c r="CQ1579" s="58"/>
      <c r="CR1579" s="58"/>
      <c r="CS1579" s="58"/>
      <c r="CT1579" s="58"/>
      <c r="CU1579" s="58"/>
      <c r="CV1579" s="58"/>
      <c r="CW1579" s="58"/>
      <c r="CX1579" s="58"/>
      <c r="CY1579" s="58"/>
      <c r="CZ1579" s="58"/>
      <c r="DA1579" s="58"/>
      <c r="DB1579" s="57"/>
      <c r="DC1579" s="57"/>
      <c r="DD1579" s="57"/>
      <c r="DE1579" s="57"/>
      <c r="DF1579" s="57"/>
      <c r="DG1579" s="57"/>
      <c r="DH1579" s="57"/>
      <c r="DI1579" s="57"/>
      <c r="DJ1579" s="57"/>
      <c r="DK1579" s="57"/>
      <c r="DL1579" s="57"/>
      <c r="DM1579" s="57"/>
      <c r="DN1579" s="59"/>
      <c r="DO1579" s="57"/>
      <c r="DP1579" s="57"/>
      <c r="DQ1579" s="57"/>
      <c r="DR1579" s="57"/>
      <c r="DS1579" s="57"/>
      <c r="DT1579" s="57"/>
      <c r="DU1579" s="57"/>
      <c r="DV1579" s="60"/>
      <c r="DW1579" s="61"/>
      <c r="DX1579" s="62"/>
      <c r="DZ1579" s="57"/>
      <c r="EC1579" s="57"/>
      <c r="EF1579" s="57"/>
      <c r="EI1579" s="57"/>
      <c r="EL1579" s="57"/>
      <c r="EO1579" s="57"/>
    </row>
    <row r="1580" spans="1:145" ht="15.5" x14ac:dyDescent="0.35">
      <c r="A1580" s="56" t="s">
        <v>507</v>
      </c>
      <c r="B1580" s="57">
        <f t="shared" ref="B1580:M1580" si="1521">SUM(B1581:B1586)</f>
        <v>1811.105</v>
      </c>
      <c r="C1580" s="57">
        <f t="shared" si="1521"/>
        <v>1523.2721000000001</v>
      </c>
      <c r="D1580" s="57">
        <f t="shared" si="1521"/>
        <v>1524.2563372749999</v>
      </c>
      <c r="E1580" s="57">
        <f t="shared" si="1521"/>
        <v>1712.4865</v>
      </c>
      <c r="F1580" s="57">
        <f t="shared" si="1521"/>
        <v>1738.8176000000001</v>
      </c>
      <c r="G1580" s="57">
        <f t="shared" si="1521"/>
        <v>1621.3933</v>
      </c>
      <c r="H1580" s="57">
        <f t="shared" si="1521"/>
        <v>1560.8181422424</v>
      </c>
      <c r="I1580" s="57">
        <f t="shared" si="1521"/>
        <v>1866.6757526853332</v>
      </c>
      <c r="J1580" s="57">
        <f t="shared" si="1521"/>
        <v>1980.423900778</v>
      </c>
      <c r="K1580" s="57">
        <f t="shared" si="1521"/>
        <v>2090.4831716489998</v>
      </c>
      <c r="L1580" s="57">
        <f t="shared" si="1521"/>
        <v>2649.4325399430004</v>
      </c>
      <c r="M1580" s="57">
        <f t="shared" si="1521"/>
        <v>2971.5558624880005</v>
      </c>
      <c r="N1580" s="57">
        <f t="shared" ref="N1580:Z1580" si="1522">SUM(N1581:N1586)</f>
        <v>2529.6521600000005</v>
      </c>
      <c r="O1580" s="57">
        <f t="shared" si="1522"/>
        <v>2772.566350781</v>
      </c>
      <c r="P1580" s="57">
        <f t="shared" si="1522"/>
        <v>3333.3667107790006</v>
      </c>
      <c r="Q1580" s="57">
        <f t="shared" si="1522"/>
        <v>3419.2830747739999</v>
      </c>
      <c r="R1580" s="57">
        <f t="shared" si="1522"/>
        <v>3180.4459825679996</v>
      </c>
      <c r="S1580" s="57">
        <f t="shared" si="1522"/>
        <v>3620.0975307829999</v>
      </c>
      <c r="T1580" s="57">
        <f t="shared" si="1522"/>
        <v>4052.8106044760002</v>
      </c>
      <c r="U1580" s="57">
        <f t="shared" si="1522"/>
        <v>5218.3685472099996</v>
      </c>
      <c r="V1580" s="57">
        <f t="shared" si="1522"/>
        <v>5996.6196783590003</v>
      </c>
      <c r="W1580" s="57">
        <f t="shared" si="1522"/>
        <v>7099.8106216313599</v>
      </c>
      <c r="X1580" s="58">
        <f t="shared" si="1522"/>
        <v>8379.9164092626652</v>
      </c>
      <c r="Y1580" s="58">
        <f t="shared" si="1522"/>
        <v>9275.3780999999999</v>
      </c>
      <c r="Z1580" s="57">
        <f t="shared" si="1522"/>
        <v>10836.976936999999</v>
      </c>
      <c r="AA1580" s="57">
        <f>SUM(AA1581:AA1586)</f>
        <v>13360.051504500001</v>
      </c>
      <c r="AB1580" s="57">
        <v>12597.817387760733</v>
      </c>
      <c r="AC1580" s="57">
        <v>12056.363341375078</v>
      </c>
      <c r="AD1580" s="57">
        <v>12238.323232968258</v>
      </c>
      <c r="AE1580" s="57">
        <f>SUM(AE1581:AE1586)</f>
        <v>13343.321</v>
      </c>
      <c r="AF1580" s="57">
        <v>13695.34722</v>
      </c>
      <c r="AG1580" s="57">
        <v>13262.320220999998</v>
      </c>
      <c r="AH1580" s="57">
        <v>13710.5039078809</v>
      </c>
      <c r="AI1580" s="57">
        <v>13650.6251180338</v>
      </c>
      <c r="AJ1580" s="58">
        <f>SUM(AJ1581:AJ1586)</f>
        <v>14904.448152485611</v>
      </c>
      <c r="AK1580" s="58">
        <v>12158.9052042</v>
      </c>
      <c r="AL1580" s="58">
        <v>11341.656211884501</v>
      </c>
      <c r="AM1580" s="58">
        <v>11361.955441686145</v>
      </c>
      <c r="AN1580" s="58">
        <v>11362.665941686144</v>
      </c>
      <c r="AO1580" s="58">
        <f>SUM(AO1581:AO1586)</f>
        <v>12772.454332458419</v>
      </c>
      <c r="AP1580" s="58">
        <v>12127.767271887298</v>
      </c>
      <c r="AQ1580" s="58">
        <v>11792.753431666539</v>
      </c>
      <c r="AR1580" s="58">
        <v>11067.693192131226</v>
      </c>
      <c r="AS1580" s="58">
        <f>SUM(AS1581:AS1586)</f>
        <v>11239.749238785302</v>
      </c>
      <c r="AT1580" s="58">
        <v>10611.949699844999</v>
      </c>
      <c r="AU1580" s="58">
        <v>9622.7961956022282</v>
      </c>
      <c r="AV1580" s="58">
        <v>9003.5916103948293</v>
      </c>
      <c r="AW1580" s="58">
        <v>8952.9692684015463</v>
      </c>
      <c r="AX1580" s="58">
        <f>SUM(AX1581:AX1586)</f>
        <v>10041.954312650574</v>
      </c>
      <c r="AY1580" s="58"/>
      <c r="AZ1580" s="58">
        <v>9710.1672750717789</v>
      </c>
      <c r="BA1580" s="58">
        <v>9818.6517302848661</v>
      </c>
      <c r="BB1580" s="58">
        <v>9189.287835313351</v>
      </c>
      <c r="BC1580" s="58">
        <v>9189.2996123414323</v>
      </c>
      <c r="BD1580" s="58">
        <v>9280.116677143893</v>
      </c>
      <c r="BE1580" s="58">
        <v>9280.1477148974027</v>
      </c>
      <c r="BF1580" s="58">
        <f>SUM(BF1581:BF1586)</f>
        <v>9649.2312833759061</v>
      </c>
      <c r="BG1580" s="58">
        <v>9977.0326402023984</v>
      </c>
      <c r="BH1580" s="58">
        <v>9935.8045353265861</v>
      </c>
      <c r="BI1580" s="58">
        <v>9813.7980378510038</v>
      </c>
      <c r="BJ1580" s="58">
        <v>9774.4827346130951</v>
      </c>
      <c r="BK1580" s="58">
        <v>9319.2550074391293</v>
      </c>
      <c r="BL1580" s="58">
        <v>9275.2886521313703</v>
      </c>
      <c r="BM1580" s="58">
        <v>9401.359776067955</v>
      </c>
      <c r="BN1580" s="58">
        <v>9349.7940461681792</v>
      </c>
      <c r="BO1580" s="58">
        <f>SUM(BO1581:BO1586)</f>
        <v>10202.228035558686</v>
      </c>
      <c r="BP1580" s="58">
        <v>10511.597228367587</v>
      </c>
      <c r="BQ1580" s="58">
        <v>10507.055607336668</v>
      </c>
      <c r="BR1580" s="58">
        <v>10681.633235340874</v>
      </c>
      <c r="BS1580" s="58">
        <v>10690.203918620873</v>
      </c>
      <c r="BT1580" s="58">
        <v>9220.639285893516</v>
      </c>
      <c r="BU1580" s="58">
        <v>9210.6333471467915</v>
      </c>
      <c r="BV1580" s="58">
        <v>9041.7282095223709</v>
      </c>
      <c r="BW1580" s="58">
        <v>9594.6405749642945</v>
      </c>
      <c r="BX1580" s="58">
        <v>9594.7101049642952</v>
      </c>
      <c r="BY1580" s="58">
        <v>9435.8269470995765</v>
      </c>
      <c r="BZ1580" s="57">
        <v>9573.4159704954855</v>
      </c>
      <c r="CA1580" s="58">
        <f>SUM(CA1581:CA1586)</f>
        <v>9652.6901455052539</v>
      </c>
      <c r="CB1580" s="58">
        <v>10225.402629939324</v>
      </c>
      <c r="CC1580" s="58">
        <v>10163.650634003325</v>
      </c>
      <c r="CD1580" s="58">
        <v>10213.728269312936</v>
      </c>
      <c r="CE1580" s="58">
        <v>10098.875102084154</v>
      </c>
      <c r="CF1580" s="58">
        <v>10089.07327045318</v>
      </c>
      <c r="CG1580" s="58">
        <v>10063.346329559701</v>
      </c>
      <c r="CH1580" s="58">
        <v>9944.6742929003176</v>
      </c>
      <c r="CI1580" s="58">
        <v>9944.4888623693441</v>
      </c>
      <c r="CJ1580" s="57">
        <v>10129.313231070293</v>
      </c>
      <c r="CK1580" s="57">
        <v>10151.709534255986</v>
      </c>
      <c r="CL1580" s="58">
        <f>SUM(CL1581:CL1586)</f>
        <v>10013.135065534867</v>
      </c>
      <c r="CM1580" s="58">
        <v>10652.286692634074</v>
      </c>
      <c r="CN1580" s="58">
        <v>10537.037402066275</v>
      </c>
      <c r="CO1580" s="58">
        <v>10545.837618222742</v>
      </c>
      <c r="CP1580" s="58">
        <v>10531.567497893066</v>
      </c>
      <c r="CQ1580" s="58">
        <v>10493.972156114576</v>
      </c>
      <c r="CR1580" s="58">
        <v>10459.740517476206</v>
      </c>
      <c r="CS1580" s="58">
        <v>10962.446754307233</v>
      </c>
      <c r="CT1580" s="58">
        <v>10760.463890289011</v>
      </c>
      <c r="CU1580" s="58">
        <v>10730.974432895253</v>
      </c>
      <c r="CV1580" s="58">
        <v>11522.981688514919</v>
      </c>
      <c r="CW1580" s="58">
        <v>11412.655142262827</v>
      </c>
      <c r="CX1580" s="58">
        <v>11550.649286633197</v>
      </c>
      <c r="CY1580" s="58">
        <v>11464.503579284728</v>
      </c>
      <c r="CZ1580" s="58">
        <v>11350.045136548912</v>
      </c>
      <c r="DA1580" s="58">
        <f t="shared" ref="DA1580" si="1523">SUM(DA1581:DA1586)</f>
        <v>11865.498136543243</v>
      </c>
      <c r="DB1580" s="57">
        <v>11907.639929410794</v>
      </c>
      <c r="DC1580" s="57">
        <v>11753.99872882467</v>
      </c>
      <c r="DD1580" s="57">
        <v>11718.931667909175</v>
      </c>
      <c r="DE1580" s="57">
        <v>11757.358757150134</v>
      </c>
      <c r="DF1580" s="57">
        <v>11554.715486577717</v>
      </c>
      <c r="DG1580" s="57">
        <v>11303.06757071165</v>
      </c>
      <c r="DH1580" s="57">
        <v>11743.014755620448</v>
      </c>
      <c r="DI1580" s="57">
        <v>11576.637544573134</v>
      </c>
      <c r="DJ1580" s="57">
        <v>11286.145750844362</v>
      </c>
      <c r="DK1580" s="57">
        <v>11789.335333849758</v>
      </c>
      <c r="DL1580" s="57">
        <v>11603.934626536777</v>
      </c>
      <c r="DM1580" s="57">
        <v>11376.913516706853</v>
      </c>
      <c r="DN1580" s="59">
        <f t="shared" ref="DN1580" si="1524">SUM(DN1581:DN1586)</f>
        <v>13139.664871225757</v>
      </c>
      <c r="DO1580" s="57">
        <v>11376.913516706853</v>
      </c>
      <c r="DP1580" s="57">
        <v>13833.246773460975</v>
      </c>
      <c r="DQ1580" s="57">
        <v>13777.854579614092</v>
      </c>
      <c r="DR1580" s="57">
        <v>13546.680796153496</v>
      </c>
      <c r="DS1580" s="57">
        <v>14084.430238586985</v>
      </c>
      <c r="DT1580" s="57">
        <v>13980.365199488488</v>
      </c>
      <c r="DU1580" s="57">
        <v>13946.369811222961</v>
      </c>
      <c r="DV1580" s="60">
        <f>SUM(DV1581:DV1586)</f>
        <v>13759.953116478695</v>
      </c>
      <c r="DW1580" s="61">
        <f>SUM(DW1581:DW1586)</f>
        <v>13573.120220419871</v>
      </c>
      <c r="DX1580" s="62">
        <f>SUM(DX1581:DX1586)</f>
        <v>13730.581850425915</v>
      </c>
      <c r="DZ1580" s="57">
        <f>SUM(DZ1581:DZ1586)</f>
        <v>13558.402725493546</v>
      </c>
      <c r="EC1580" s="57">
        <f>SUM(EC1581:EC1586)</f>
        <v>14259.419911260253</v>
      </c>
      <c r="EF1580" s="57">
        <f>SUM(EF1581:EF1586)</f>
        <v>14723.252967872748</v>
      </c>
      <c r="EI1580" s="57">
        <f>SUM(EI1581:EI1586)</f>
        <v>14998.739662199865</v>
      </c>
      <c r="EL1580" s="57">
        <f>SUM(EL1581:EL1586)</f>
        <v>15329.793865029047</v>
      </c>
      <c r="EO1580" s="57">
        <f>SUM(EO1581:EO1586)</f>
        <v>15565.33400761345</v>
      </c>
    </row>
    <row r="1581" spans="1:145" ht="15.5" x14ac:dyDescent="0.35">
      <c r="A1581" s="56" t="s">
        <v>482</v>
      </c>
      <c r="B1581" s="57">
        <f t="shared" ref="B1581:AA1586" si="1525">B1565+B1573</f>
        <v>1021</v>
      </c>
      <c r="C1581" s="57">
        <f t="shared" si="1525"/>
        <v>771.8</v>
      </c>
      <c r="D1581" s="57">
        <f t="shared" si="1525"/>
        <v>744.5</v>
      </c>
      <c r="E1581" s="57">
        <f t="shared" si="1525"/>
        <v>854.55</v>
      </c>
      <c r="F1581" s="57">
        <f t="shared" si="1525"/>
        <v>838.55</v>
      </c>
      <c r="G1581" s="57">
        <f t="shared" si="1525"/>
        <v>678.68000000000006</v>
      </c>
      <c r="H1581" s="57">
        <f t="shared" si="1525"/>
        <v>645.48</v>
      </c>
      <c r="I1581" s="57">
        <f t="shared" si="1525"/>
        <v>664.10500000000002</v>
      </c>
      <c r="J1581" s="57">
        <f t="shared" si="1525"/>
        <v>701.62</v>
      </c>
      <c r="K1581" s="57">
        <f t="shared" si="1525"/>
        <v>769.46500000000003</v>
      </c>
      <c r="L1581" s="57">
        <f t="shared" si="1525"/>
        <v>844.55000000000007</v>
      </c>
      <c r="M1581" s="57">
        <f t="shared" si="1525"/>
        <v>916.90000000000009</v>
      </c>
      <c r="N1581" s="57">
        <f t="shared" si="1525"/>
        <v>913.45</v>
      </c>
      <c r="O1581" s="57">
        <f t="shared" si="1525"/>
        <v>992.70849999999996</v>
      </c>
      <c r="P1581" s="57">
        <f t="shared" si="1525"/>
        <v>1179.73</v>
      </c>
      <c r="Q1581" s="57">
        <f t="shared" si="1525"/>
        <v>1094.6110000000001</v>
      </c>
      <c r="R1581" s="57">
        <f t="shared" si="1525"/>
        <v>1095.771</v>
      </c>
      <c r="S1581" s="57">
        <f t="shared" si="1525"/>
        <v>1140</v>
      </c>
      <c r="T1581" s="57">
        <f t="shared" si="1525"/>
        <v>1170.3</v>
      </c>
      <c r="U1581" s="57">
        <f t="shared" si="1525"/>
        <v>1349.902</v>
      </c>
      <c r="V1581" s="57">
        <f t="shared" si="1525"/>
        <v>1536.2759999999998</v>
      </c>
      <c r="W1581" s="57">
        <f t="shared" si="1525"/>
        <v>1754.3</v>
      </c>
      <c r="X1581" s="58">
        <f t="shared" si="1525"/>
        <v>1952.3106666666665</v>
      </c>
      <c r="Y1581" s="58">
        <f t="shared" si="1525"/>
        <v>2172.8000000000002</v>
      </c>
      <c r="Z1581" s="57">
        <f t="shared" si="1525"/>
        <v>2380.6219999999998</v>
      </c>
      <c r="AA1581" s="57">
        <f t="shared" si="1525"/>
        <v>2549.1701045</v>
      </c>
      <c r="AB1581" s="57">
        <v>3040.616</v>
      </c>
      <c r="AC1581" s="57">
        <v>2970.9</v>
      </c>
      <c r="AD1581" s="57">
        <v>2824.9</v>
      </c>
      <c r="AE1581" s="57">
        <f t="shared" ref="AE1581:AE1586" si="1526">AE1565+AE1573</f>
        <v>3199.4</v>
      </c>
      <c r="AF1581" s="57">
        <v>3048</v>
      </c>
      <c r="AG1581" s="57">
        <v>3048.5</v>
      </c>
      <c r="AH1581" s="57">
        <v>2993.7254166666667</v>
      </c>
      <c r="AI1581" s="57">
        <v>2993.7254166666662</v>
      </c>
      <c r="AJ1581" s="58">
        <f t="shared" ref="AJ1581:AJ1586" si="1527">AJ1565+AJ1573</f>
        <v>3371.7089999999998</v>
      </c>
      <c r="AK1581" s="58">
        <v>3320.37</v>
      </c>
      <c r="AL1581" s="58">
        <v>3320.37</v>
      </c>
      <c r="AM1581" s="58">
        <v>3274.585</v>
      </c>
      <c r="AN1581" s="58">
        <v>3274.585</v>
      </c>
      <c r="AO1581" s="58">
        <f t="shared" ref="AO1581:AO1586" si="1528">AO1565+AO1573</f>
        <v>3415.8710000000001</v>
      </c>
      <c r="AP1581" s="58">
        <v>3749.5</v>
      </c>
      <c r="AQ1581" s="58">
        <v>3749.5</v>
      </c>
      <c r="AR1581" s="58">
        <v>3423.0999999999995</v>
      </c>
      <c r="AS1581" s="58">
        <f t="shared" ref="AS1581:AS1586" si="1529">AS1565+AS1573</f>
        <v>4015</v>
      </c>
      <c r="AT1581" s="58">
        <v>3844.5</v>
      </c>
      <c r="AU1581" s="58">
        <v>3672.9</v>
      </c>
      <c r="AV1581" s="58">
        <v>3528.4887499999995</v>
      </c>
      <c r="AW1581" s="58">
        <v>3518.4887499999995</v>
      </c>
      <c r="AX1581" s="58">
        <f t="shared" ref="AX1581:AX1586" si="1530">AX1565+AX1573</f>
        <v>4111.7</v>
      </c>
      <c r="AY1581" s="58"/>
      <c r="AZ1581" s="58">
        <v>3690.5421111111109</v>
      </c>
      <c r="BA1581" s="58">
        <v>3805.2857111111111</v>
      </c>
      <c r="BB1581" s="58">
        <v>3629.1351111111112</v>
      </c>
      <c r="BC1581" s="58">
        <v>3629.0983107777779</v>
      </c>
      <c r="BD1581" s="58">
        <v>3772.9581111111111</v>
      </c>
      <c r="BE1581" s="58">
        <v>3772.9581111111111</v>
      </c>
      <c r="BF1581" s="58">
        <f t="shared" ref="BF1581:BF1586" si="1531">BF1565+BF1573</f>
        <v>4024.7060000000001</v>
      </c>
      <c r="BG1581" s="58">
        <v>4040.8777777777777</v>
      </c>
      <c r="BH1581" s="58">
        <v>3990.3777777777777</v>
      </c>
      <c r="BI1581" s="58">
        <v>4110.3777777777777</v>
      </c>
      <c r="BJ1581" s="58">
        <v>4087.3777777777777</v>
      </c>
      <c r="BK1581" s="58">
        <v>3881.959456702778</v>
      </c>
      <c r="BL1581" s="58">
        <v>3858.959456702778</v>
      </c>
      <c r="BM1581" s="58">
        <v>4012.4</v>
      </c>
      <c r="BN1581" s="58">
        <v>3989.4</v>
      </c>
      <c r="BO1581" s="58">
        <f t="shared" ref="BO1581:BO1586" si="1532">BO1565+BO1573</f>
        <v>4359.5</v>
      </c>
      <c r="BP1581" s="58">
        <v>4237.1466666666665</v>
      </c>
      <c r="BQ1581" s="58">
        <v>4333.5998547263334</v>
      </c>
      <c r="BR1581" s="58">
        <v>4333.5998547263334</v>
      </c>
      <c r="BS1581" s="58">
        <v>4333.5998547263334</v>
      </c>
      <c r="BT1581" s="58">
        <v>3697.6270666666669</v>
      </c>
      <c r="BU1581" s="58">
        <v>3697.6270666666669</v>
      </c>
      <c r="BV1581" s="58">
        <v>3661.4678446666667</v>
      </c>
      <c r="BW1581" s="58">
        <v>3768.8243519926664</v>
      </c>
      <c r="BX1581" s="58">
        <v>3768.8243519926664</v>
      </c>
      <c r="BY1581" s="58">
        <v>3768.8243519926664</v>
      </c>
      <c r="BZ1581" s="57">
        <v>3954.5576934926667</v>
      </c>
      <c r="CA1581" s="58">
        <f t="shared" ref="CA1581:CA1586" si="1533">CA1565+CA1573</f>
        <v>3965.2999999999997</v>
      </c>
      <c r="CB1581" s="58">
        <v>4057.5607408727001</v>
      </c>
      <c r="CC1581" s="58">
        <v>3993.2607408727004</v>
      </c>
      <c r="CD1581" s="58">
        <v>3943.4607408727002</v>
      </c>
      <c r="CE1581" s="58">
        <v>4089.7429889999999</v>
      </c>
      <c r="CF1581" s="58">
        <v>4089.7429889999999</v>
      </c>
      <c r="CG1581" s="58">
        <v>4100.3429889999998</v>
      </c>
      <c r="CH1581" s="58">
        <v>4135.7512666666671</v>
      </c>
      <c r="CI1581" s="58">
        <v>4135.7512666666671</v>
      </c>
      <c r="CJ1581" s="57">
        <v>4150.4791285714291</v>
      </c>
      <c r="CK1581" s="57">
        <v>4150.4791285714291</v>
      </c>
      <c r="CL1581" s="58">
        <f t="shared" ref="CL1581:CL1586" si="1534">CL1565+CL1573</f>
        <v>4359.2999999999993</v>
      </c>
      <c r="CM1581" s="58">
        <v>4516.7950838576189</v>
      </c>
      <c r="CN1581" s="58">
        <v>4367.1597923433328</v>
      </c>
      <c r="CO1581" s="58">
        <v>4364.117130343333</v>
      </c>
      <c r="CP1581" s="58">
        <v>4364.1065678913328</v>
      </c>
      <c r="CQ1581" s="58">
        <v>4364.117130343333</v>
      </c>
      <c r="CR1581" s="58">
        <v>4364.1435364733334</v>
      </c>
      <c r="CS1581" s="58">
        <v>4633.0688533333341</v>
      </c>
      <c r="CT1581" s="58">
        <v>4633.0688533333341</v>
      </c>
      <c r="CU1581" s="58">
        <v>4633.0688533333341</v>
      </c>
      <c r="CV1581" s="58">
        <v>4788.4653786319996</v>
      </c>
      <c r="CW1581" s="58">
        <v>4788.4653786319996</v>
      </c>
      <c r="CX1581" s="58">
        <v>4802.1442452986666</v>
      </c>
      <c r="CY1581" s="58">
        <v>4802.1442452986666</v>
      </c>
      <c r="CZ1581" s="58">
        <v>4724.435247984884</v>
      </c>
      <c r="DA1581" s="58">
        <f t="shared" ref="DA1581:DA1586" si="1535">DA1565+DA1573</f>
        <v>4724.8539895951089</v>
      </c>
      <c r="DB1581" s="57">
        <v>4774.5765434959721</v>
      </c>
      <c r="DC1581" s="57">
        <v>4645.0738888888891</v>
      </c>
      <c r="DD1581" s="57">
        <v>4645.0738888888891</v>
      </c>
      <c r="DE1581" s="57">
        <v>4745.9741206644558</v>
      </c>
      <c r="DF1581" s="57">
        <v>4645.0716666666667</v>
      </c>
      <c r="DG1581" s="57">
        <v>4495.4716666666664</v>
      </c>
      <c r="DH1581" s="57">
        <v>4739.4196913016949</v>
      </c>
      <c r="DI1581" s="57">
        <v>4645.0716666666667</v>
      </c>
      <c r="DJ1581" s="57">
        <v>4495.4716666666664</v>
      </c>
      <c r="DK1581" s="57">
        <v>4742.8134846450575</v>
      </c>
      <c r="DL1581" s="57">
        <v>4645.0716666666667</v>
      </c>
      <c r="DM1581" s="57">
        <v>4495.4716666666664</v>
      </c>
      <c r="DN1581" s="59">
        <f t="shared" ref="DN1581" si="1536">DN1565+DN1573</f>
        <v>5466.8899999999994</v>
      </c>
      <c r="DO1581" s="57">
        <v>4495.4716666666664</v>
      </c>
      <c r="DP1581" s="57">
        <v>5287.7999999999993</v>
      </c>
      <c r="DQ1581" s="57">
        <v>5287.7999999999993</v>
      </c>
      <c r="DR1581" s="57">
        <v>5287.7999999999993</v>
      </c>
      <c r="DS1581" s="57">
        <v>5287.8000001</v>
      </c>
      <c r="DT1581" s="57">
        <v>5287.8000001</v>
      </c>
      <c r="DU1581" s="57">
        <v>5320.2000200999992</v>
      </c>
      <c r="DV1581" s="60">
        <f t="shared" ref="DV1581:DX1586" si="1537">DV1565+DV1573</f>
        <v>5153.4000157550763</v>
      </c>
      <c r="DW1581" s="61">
        <f t="shared" si="1537"/>
        <v>5075.0000157550767</v>
      </c>
      <c r="DX1581" s="62">
        <f t="shared" si="1537"/>
        <v>5409.4530200999998</v>
      </c>
      <c r="DZ1581" s="57">
        <f t="shared" ref="DZ1581:DZ1586" si="1538">DZ1565+DZ1573</f>
        <v>5133.4629504181921</v>
      </c>
      <c r="EC1581" s="57">
        <f t="shared" ref="EC1581:EC1586" si="1539">EC1565+EC1573</f>
        <v>5502.9444932936549</v>
      </c>
      <c r="EF1581" s="57">
        <f t="shared" ref="EF1581:EF1586" si="1540">EF1565+EF1573</f>
        <v>5843.4306262015962</v>
      </c>
      <c r="EI1581" s="57">
        <f t="shared" ref="EI1581:EI1586" si="1541">EI1565+EI1573</f>
        <v>5991.6615554462624</v>
      </c>
      <c r="EL1581" s="57">
        <f t="shared" ref="EL1581:EL1586" si="1542">EL1565+EL1573</f>
        <v>6222.8329514728885</v>
      </c>
      <c r="EO1581" s="57">
        <f t="shared" ref="EO1581:EO1586" si="1543">EO1565+EO1573</f>
        <v>6356.0881007504322</v>
      </c>
    </row>
    <row r="1582" spans="1:145" ht="15.5" x14ac:dyDescent="0.35">
      <c r="A1582" s="56" t="s">
        <v>488</v>
      </c>
      <c r="B1582" s="57">
        <f t="shared" si="1525"/>
        <v>80.47</v>
      </c>
      <c r="C1582" s="57">
        <f t="shared" si="1525"/>
        <v>75.69</v>
      </c>
      <c r="D1582" s="57">
        <f t="shared" si="1525"/>
        <v>76.88</v>
      </c>
      <c r="E1582" s="57">
        <f t="shared" si="1525"/>
        <v>82.44</v>
      </c>
      <c r="F1582" s="57">
        <f t="shared" si="1525"/>
        <v>95.210000000000008</v>
      </c>
      <c r="G1582" s="57">
        <f t="shared" si="1525"/>
        <v>89.253799999999998</v>
      </c>
      <c r="H1582" s="57">
        <f t="shared" si="1525"/>
        <v>78.337640499000003</v>
      </c>
      <c r="I1582" s="57">
        <f t="shared" si="1525"/>
        <v>105.50333333333333</v>
      </c>
      <c r="J1582" s="57">
        <f t="shared" si="1525"/>
        <v>115.4</v>
      </c>
      <c r="K1582" s="57">
        <f t="shared" si="1525"/>
        <v>60.702000000000005</v>
      </c>
      <c r="L1582" s="57">
        <f t="shared" si="1525"/>
        <v>91.560340341</v>
      </c>
      <c r="M1582" s="57">
        <f t="shared" si="1525"/>
        <v>122.434563733</v>
      </c>
      <c r="N1582" s="57">
        <f t="shared" si="1525"/>
        <v>130.262</v>
      </c>
      <c r="O1582" s="57">
        <f t="shared" si="1525"/>
        <v>108.35629575600001</v>
      </c>
      <c r="P1582" s="57">
        <f t="shared" si="1525"/>
        <v>93.63467138</v>
      </c>
      <c r="Q1582" s="57">
        <f t="shared" si="1525"/>
        <v>114.602171274</v>
      </c>
      <c r="R1582" s="57">
        <f t="shared" si="1525"/>
        <v>85.472235182000006</v>
      </c>
      <c r="S1582" s="57">
        <f t="shared" si="1525"/>
        <v>94.046173953999983</v>
      </c>
      <c r="T1582" s="57">
        <f t="shared" si="1525"/>
        <v>122.762341476</v>
      </c>
      <c r="U1582" s="57">
        <f t="shared" si="1525"/>
        <v>109.88756021</v>
      </c>
      <c r="V1582" s="57">
        <f t="shared" si="1525"/>
        <v>109.59223027900001</v>
      </c>
      <c r="W1582" s="57">
        <f t="shared" si="1525"/>
        <v>138.19999999999999</v>
      </c>
      <c r="X1582" s="58">
        <f t="shared" si="1525"/>
        <v>136.80000000000001</v>
      </c>
      <c r="Y1582" s="58">
        <f t="shared" si="1525"/>
        <v>168.09309999999999</v>
      </c>
      <c r="Z1582" s="57">
        <f t="shared" si="1525"/>
        <v>164.29097999999999</v>
      </c>
      <c r="AA1582" s="57">
        <f t="shared" si="1525"/>
        <v>162.9434</v>
      </c>
      <c r="AB1582" s="57">
        <v>190.78291076073498</v>
      </c>
      <c r="AC1582" s="57">
        <v>165.122021375077</v>
      </c>
      <c r="AD1582" s="57">
        <v>158.21391296825701</v>
      </c>
      <c r="AE1582" s="57">
        <f>AE1566+AE1574</f>
        <v>111.90000000000002</v>
      </c>
      <c r="AF1582" s="57">
        <v>144.47322</v>
      </c>
      <c r="AG1582" s="57">
        <v>149.576911</v>
      </c>
      <c r="AH1582" s="57">
        <v>121.0331</v>
      </c>
      <c r="AI1582" s="57">
        <v>121.0331</v>
      </c>
      <c r="AJ1582" s="58">
        <f>AJ1566+AJ1574</f>
        <v>107.17418000000001</v>
      </c>
      <c r="AK1582" s="58">
        <v>204.05002999999999</v>
      </c>
      <c r="AL1582" s="58">
        <v>203.95533</v>
      </c>
      <c r="AM1582" s="58">
        <v>161.82499999999999</v>
      </c>
      <c r="AN1582" s="58">
        <v>161.82499999999999</v>
      </c>
      <c r="AO1582" s="58">
        <f>AO1566+AO1574</f>
        <v>141.7647</v>
      </c>
      <c r="AP1582" s="58">
        <v>207.77094450000001</v>
      </c>
      <c r="AQ1582" s="58">
        <v>202.35730999999998</v>
      </c>
      <c r="AR1582" s="58">
        <v>188.45350299999998</v>
      </c>
      <c r="AS1582" s="58">
        <f>AS1566+AS1574</f>
        <v>130.84100000000001</v>
      </c>
      <c r="AT1582" s="58">
        <v>224.50147999999999</v>
      </c>
      <c r="AU1582" s="58">
        <v>166.81053600000001</v>
      </c>
      <c r="AV1582" s="58">
        <v>166.73576</v>
      </c>
      <c r="AW1582" s="58">
        <v>166.73576</v>
      </c>
      <c r="AX1582" s="58">
        <f t="shared" si="1530"/>
        <v>166.8</v>
      </c>
      <c r="AY1582" s="58"/>
      <c r="AZ1582" s="58">
        <v>186.4308</v>
      </c>
      <c r="BA1582" s="58">
        <v>186.8484</v>
      </c>
      <c r="BB1582" s="58">
        <v>191.91</v>
      </c>
      <c r="BC1582" s="58">
        <v>191.89300000000003</v>
      </c>
      <c r="BD1582" s="58">
        <v>197.14754999999997</v>
      </c>
      <c r="BE1582" s="58">
        <v>197.14754999999997</v>
      </c>
      <c r="BF1582" s="58">
        <f t="shared" si="1531"/>
        <v>205.93200000000002</v>
      </c>
      <c r="BG1582" s="58">
        <v>219.10412499999995</v>
      </c>
      <c r="BH1582" s="58">
        <v>215.55035999999998</v>
      </c>
      <c r="BI1582" s="58">
        <v>245.15008</v>
      </c>
      <c r="BJ1582" s="58">
        <v>244.96780000000001</v>
      </c>
      <c r="BK1582" s="58">
        <v>231.49327199999999</v>
      </c>
      <c r="BL1582" s="58">
        <v>244.20161600000003</v>
      </c>
      <c r="BM1582" s="58">
        <v>226.632272</v>
      </c>
      <c r="BN1582" s="58">
        <v>228.12325200000001</v>
      </c>
      <c r="BO1582" s="58">
        <f t="shared" si="1532"/>
        <v>225.90199999999999</v>
      </c>
      <c r="BP1582" s="58">
        <v>275.80785700000001</v>
      </c>
      <c r="BQ1582" s="58">
        <v>275.80785700000001</v>
      </c>
      <c r="BR1582" s="58">
        <v>283.17004499999996</v>
      </c>
      <c r="BS1582" s="58">
        <v>270.669285</v>
      </c>
      <c r="BT1582" s="58">
        <v>296.63805000000002</v>
      </c>
      <c r="BU1582" s="58">
        <v>296.63240500000001</v>
      </c>
      <c r="BV1582" s="58">
        <v>288.46776</v>
      </c>
      <c r="BW1582" s="58">
        <v>307.61027333333334</v>
      </c>
      <c r="BX1582" s="58">
        <v>307.67980333333333</v>
      </c>
      <c r="BY1582" s="58">
        <v>300.44933333333336</v>
      </c>
      <c r="BZ1582" s="57">
        <v>297.64519199999995</v>
      </c>
      <c r="CA1582" s="58">
        <f t="shared" si="1533"/>
        <v>335.5616</v>
      </c>
      <c r="CB1582" s="58">
        <v>281.83136635200003</v>
      </c>
      <c r="CC1582" s="58">
        <v>284.37937041600003</v>
      </c>
      <c r="CD1582" s="58">
        <v>294.60071120000003</v>
      </c>
      <c r="CE1582" s="58">
        <v>287.85697440000001</v>
      </c>
      <c r="CF1582" s="58">
        <v>287.91311960000002</v>
      </c>
      <c r="CG1582" s="58">
        <v>288.19733739999998</v>
      </c>
      <c r="CH1582" s="58">
        <v>277.43338090000003</v>
      </c>
      <c r="CI1582" s="58">
        <v>277.10592720000005</v>
      </c>
      <c r="CJ1582" s="57">
        <v>280.41542120000003</v>
      </c>
      <c r="CK1582" s="57">
        <v>280.66970121666668</v>
      </c>
      <c r="CL1582" s="58">
        <f t="shared" si="1534"/>
        <v>281.90000000000003</v>
      </c>
      <c r="CM1582" s="58">
        <v>287.77679225316666</v>
      </c>
      <c r="CN1582" s="58">
        <v>293.52403082429998</v>
      </c>
      <c r="CO1582" s="58">
        <v>295.31426783329994</v>
      </c>
      <c r="CP1582" s="58">
        <v>293.24549260480001</v>
      </c>
      <c r="CQ1582" s="58">
        <v>293.82307832159995</v>
      </c>
      <c r="CR1582" s="58">
        <v>294.1365212064</v>
      </c>
      <c r="CS1582" s="58">
        <v>225.77307152392535</v>
      </c>
      <c r="CT1582" s="58">
        <v>236.20922937299997</v>
      </c>
      <c r="CU1582" s="58">
        <v>276.03578695176532</v>
      </c>
      <c r="CV1582" s="58">
        <v>236.49518129432357</v>
      </c>
      <c r="CW1582" s="58">
        <v>243.15425167116666</v>
      </c>
      <c r="CX1582" s="58">
        <v>235.77328722989512</v>
      </c>
      <c r="CY1582" s="58">
        <v>242.59254297311111</v>
      </c>
      <c r="CZ1582" s="58">
        <v>277.07950734013332</v>
      </c>
      <c r="DA1582" s="58">
        <f>DA1566+DA1574</f>
        <v>270.60000000000002</v>
      </c>
      <c r="DB1582" s="57">
        <v>279.83623399999999</v>
      </c>
      <c r="DC1582" s="57">
        <v>283.83623399999999</v>
      </c>
      <c r="DD1582" s="57">
        <v>286.83623399999999</v>
      </c>
      <c r="DE1582" s="57">
        <v>273.84507299999996</v>
      </c>
      <c r="DF1582" s="57">
        <v>277.84507299999996</v>
      </c>
      <c r="DG1582" s="57">
        <v>280.19932299999994</v>
      </c>
      <c r="DH1582" s="57">
        <v>274.76024789999997</v>
      </c>
      <c r="DI1582" s="57">
        <v>278.74024789999999</v>
      </c>
      <c r="DJ1582" s="57">
        <v>279.04274789999999</v>
      </c>
      <c r="DK1582" s="57">
        <v>270.654393965</v>
      </c>
      <c r="DL1582" s="57">
        <v>282.01659000000001</v>
      </c>
      <c r="DM1582" s="57">
        <v>274.86135269499999</v>
      </c>
      <c r="DN1582" s="59">
        <f>DN1566+DN1574</f>
        <v>289.46659</v>
      </c>
      <c r="DO1582" s="57">
        <v>274.86135269499999</v>
      </c>
      <c r="DP1582" s="57">
        <v>304.58310148099997</v>
      </c>
      <c r="DQ1582" s="57">
        <v>320.04536997999998</v>
      </c>
      <c r="DR1582" s="57">
        <v>335.50763847900004</v>
      </c>
      <c r="DS1582" s="57">
        <v>303.08374071849994</v>
      </c>
      <c r="DT1582" s="57">
        <v>321.62499022999998</v>
      </c>
      <c r="DU1582" s="57">
        <v>320.77449203833334</v>
      </c>
      <c r="DV1582" s="60">
        <f>DV1566+DV1574</f>
        <v>348.15406853400003</v>
      </c>
      <c r="DW1582" s="61">
        <f>DW1566+DW1574</f>
        <v>332.08958908</v>
      </c>
      <c r="DX1582" s="62">
        <f>DX1566+DX1574</f>
        <v>348.15406853400003</v>
      </c>
      <c r="DZ1582" s="57">
        <f>DZ1566+DZ1574</f>
        <v>342.62318266666671</v>
      </c>
      <c r="EC1582" s="57">
        <f>EC1566+EC1574</f>
        <v>343.2025590413333</v>
      </c>
      <c r="EF1582" s="57">
        <f>EF1566+EF1574</f>
        <v>344.94379998599464</v>
      </c>
      <c r="EI1582" s="57">
        <f>EI1566+EI1574</f>
        <v>348.88628878563054</v>
      </c>
      <c r="EL1582" s="57">
        <f>EL1566+EL1574</f>
        <v>353.59996616041383</v>
      </c>
      <c r="EO1582" s="57">
        <f>EO1566+EO1574</f>
        <v>358.68221514522617</v>
      </c>
    </row>
    <row r="1583" spans="1:145" ht="15.5" x14ac:dyDescent="0.35">
      <c r="A1583" s="56" t="s">
        <v>483</v>
      </c>
      <c r="B1583" s="57">
        <f t="shared" si="1525"/>
        <v>220.50000000000003</v>
      </c>
      <c r="C1583" s="57">
        <f t="shared" si="1525"/>
        <v>230.70000000000002</v>
      </c>
      <c r="D1583" s="57">
        <f t="shared" si="1525"/>
        <v>231.20000000000002</v>
      </c>
      <c r="E1583" s="57">
        <f t="shared" si="1525"/>
        <v>259.5</v>
      </c>
      <c r="F1583" s="57">
        <f t="shared" si="1525"/>
        <v>292.52599999999995</v>
      </c>
      <c r="G1583" s="57">
        <f t="shared" si="1525"/>
        <v>314.01549999999997</v>
      </c>
      <c r="H1583" s="57">
        <f t="shared" si="1525"/>
        <v>294.8303000784</v>
      </c>
      <c r="I1583" s="57">
        <f t="shared" si="1525"/>
        <v>360.493300078</v>
      </c>
      <c r="J1583" s="57">
        <f t="shared" si="1525"/>
        <v>347.79079877800007</v>
      </c>
      <c r="K1583" s="57">
        <f t="shared" si="1525"/>
        <v>427.94253747799996</v>
      </c>
      <c r="L1583" s="57">
        <f t="shared" si="1525"/>
        <v>518.50723747799998</v>
      </c>
      <c r="M1583" s="57">
        <f t="shared" si="1525"/>
        <v>416.1</v>
      </c>
      <c r="N1583" s="57">
        <f t="shared" si="1525"/>
        <v>456.75</v>
      </c>
      <c r="O1583" s="57">
        <f t="shared" si="1525"/>
        <v>583.43880000000001</v>
      </c>
      <c r="P1583" s="57">
        <f t="shared" si="1525"/>
        <v>647.89758379399996</v>
      </c>
      <c r="Q1583" s="57">
        <f t="shared" si="1525"/>
        <v>746.49444149999999</v>
      </c>
      <c r="R1583" s="57">
        <f t="shared" si="1525"/>
        <v>606.09773796400009</v>
      </c>
      <c r="S1583" s="57">
        <f t="shared" si="1525"/>
        <v>636.86555299999998</v>
      </c>
      <c r="T1583" s="57">
        <f t="shared" si="1525"/>
        <v>736.41600000000005</v>
      </c>
      <c r="U1583" s="57">
        <f t="shared" si="1525"/>
        <v>1112.616</v>
      </c>
      <c r="V1583" s="57">
        <f t="shared" si="1525"/>
        <v>1239.8497500799999</v>
      </c>
      <c r="W1583" s="57">
        <f t="shared" si="1525"/>
        <v>1237.7618309999998</v>
      </c>
      <c r="X1583" s="58">
        <f t="shared" si="1525"/>
        <v>1131.3119999999999</v>
      </c>
      <c r="Y1583" s="58">
        <f t="shared" si="1525"/>
        <v>1353.4079999999999</v>
      </c>
      <c r="Z1583" s="57">
        <f t="shared" si="1525"/>
        <v>1774.5790000000002</v>
      </c>
      <c r="AA1583" s="57">
        <f t="shared" si="1525"/>
        <v>2535.2910000000002</v>
      </c>
      <c r="AB1583" s="57">
        <v>2819.9917</v>
      </c>
      <c r="AC1583" s="57">
        <v>2296.4179999999997</v>
      </c>
      <c r="AD1583" s="57">
        <v>2296.4179999999997</v>
      </c>
      <c r="AE1583" s="57">
        <f t="shared" si="1526"/>
        <v>2713.491</v>
      </c>
      <c r="AF1583" s="57">
        <v>3151.4719999999998</v>
      </c>
      <c r="AG1583" s="57">
        <v>3151.4768999999997</v>
      </c>
      <c r="AH1583" s="57">
        <v>3648.0358820475594</v>
      </c>
      <c r="AI1583" s="57">
        <v>3584.1970922004884</v>
      </c>
      <c r="AJ1583" s="58">
        <f t="shared" si="1527"/>
        <v>4304.1637671232875</v>
      </c>
      <c r="AK1583" s="58">
        <v>3082.819857</v>
      </c>
      <c r="AL1583" s="58">
        <v>2728.1358864999997</v>
      </c>
      <c r="AM1583" s="58">
        <v>2729.08</v>
      </c>
      <c r="AN1583" s="58">
        <v>2729.7905000000001</v>
      </c>
      <c r="AO1583" s="58">
        <f t="shared" si="1528"/>
        <v>2902.6040000000003</v>
      </c>
      <c r="AP1583" s="58">
        <v>2621.884</v>
      </c>
      <c r="AQ1583" s="58">
        <v>2430.2935190000003</v>
      </c>
      <c r="AR1583" s="58">
        <v>2409.8445190000002</v>
      </c>
      <c r="AS1583" s="58">
        <f t="shared" si="1529"/>
        <v>2513.1</v>
      </c>
      <c r="AT1583" s="58">
        <v>2104.1550864035976</v>
      </c>
      <c r="AU1583" s="58">
        <v>1475.15015845678</v>
      </c>
      <c r="AV1583" s="58">
        <v>1551.68590855503</v>
      </c>
      <c r="AW1583" s="58">
        <v>1555.5235665613509</v>
      </c>
      <c r="AX1583" s="58">
        <f t="shared" si="1530"/>
        <v>1857.5680000000002</v>
      </c>
      <c r="AY1583" s="58"/>
      <c r="AZ1583" s="58">
        <v>1383.3951877606678</v>
      </c>
      <c r="BA1583" s="58">
        <v>1383.0788229737539</v>
      </c>
      <c r="BB1583" s="58">
        <v>1601.7536257344166</v>
      </c>
      <c r="BC1583" s="58">
        <v>1601.8192030958298</v>
      </c>
      <c r="BD1583" s="58">
        <v>1547.5647148429823</v>
      </c>
      <c r="BE1583" s="58">
        <v>1547.5957525964916</v>
      </c>
      <c r="BF1583" s="58">
        <f t="shared" si="1531"/>
        <v>1461.7</v>
      </c>
      <c r="BG1583" s="58">
        <v>1547.8616708936988</v>
      </c>
      <c r="BH1583" s="58">
        <v>1547.7884426445194</v>
      </c>
      <c r="BI1583" s="58">
        <v>1522.0866040570463</v>
      </c>
      <c r="BJ1583" s="58">
        <v>1522.0649622558531</v>
      </c>
      <c r="BK1583" s="58">
        <v>1513.6507023154013</v>
      </c>
      <c r="BL1583" s="58">
        <v>1480.1439904259487</v>
      </c>
      <c r="BM1583" s="58">
        <v>1489.1970876470054</v>
      </c>
      <c r="BN1583" s="58">
        <v>1466.2872051655368</v>
      </c>
      <c r="BO1583" s="58">
        <f t="shared" si="1532"/>
        <v>1604.3000000000002</v>
      </c>
      <c r="BP1583" s="58">
        <v>1760.1082065446071</v>
      </c>
      <c r="BQ1583" s="58">
        <v>1760.1082065446071</v>
      </c>
      <c r="BR1583" s="58">
        <v>1831.4627558557499</v>
      </c>
      <c r="BS1583" s="58">
        <v>1831.4691558557502</v>
      </c>
      <c r="BT1583" s="58">
        <v>1122.7400565105356</v>
      </c>
      <c r="BU1583" s="58">
        <v>1112.7400565105356</v>
      </c>
      <c r="BV1583" s="58">
        <v>1107.7400565105356</v>
      </c>
      <c r="BW1583" s="58">
        <v>1323.4775015176961</v>
      </c>
      <c r="BX1583" s="58">
        <v>1323.4775015176961</v>
      </c>
      <c r="BY1583" s="58">
        <v>1308.4775015176961</v>
      </c>
      <c r="BZ1583" s="57">
        <v>1347.7027606441595</v>
      </c>
      <c r="CA1583" s="58">
        <f t="shared" si="1533"/>
        <v>1437.8800092336103</v>
      </c>
      <c r="CB1583" s="58">
        <v>1644.4924861934628</v>
      </c>
      <c r="CC1583" s="58">
        <v>1644.4924861934628</v>
      </c>
      <c r="CD1583" s="58">
        <v>1689.3441800131934</v>
      </c>
      <c r="CE1583" s="58">
        <v>1518.9446478868365</v>
      </c>
      <c r="CF1583" s="58">
        <v>1518.9446478868365</v>
      </c>
      <c r="CG1583" s="58">
        <v>1540.7094933125193</v>
      </c>
      <c r="CH1583" s="58">
        <v>1522.5214139879095</v>
      </c>
      <c r="CI1583" s="58">
        <v>1522.5214139879095</v>
      </c>
      <c r="CJ1583" s="57">
        <v>1660.7928669136977</v>
      </c>
      <c r="CK1583" s="57">
        <v>1682.7928669136977</v>
      </c>
      <c r="CL1583" s="58">
        <f t="shared" si="1534"/>
        <v>1508.6</v>
      </c>
      <c r="CM1583" s="58">
        <v>1734.861372399246</v>
      </c>
      <c r="CN1583" s="58">
        <v>1734.9642161411034</v>
      </c>
      <c r="CO1583" s="58">
        <v>1734.9392161411033</v>
      </c>
      <c r="CP1583" s="58">
        <v>1706.3830121523113</v>
      </c>
      <c r="CQ1583" s="58">
        <v>1684.564943544636</v>
      </c>
      <c r="CR1583" s="58">
        <v>1705.0638689079078</v>
      </c>
      <c r="CS1583" s="58">
        <v>1764.2002296225628</v>
      </c>
      <c r="CT1583" s="58">
        <v>1724.3862777090912</v>
      </c>
      <c r="CU1583" s="58">
        <v>1711.0731680389686</v>
      </c>
      <c r="CV1583" s="58">
        <v>2065.2444348103882</v>
      </c>
      <c r="CW1583" s="58">
        <v>2061.8085180218959</v>
      </c>
      <c r="CX1583" s="58">
        <v>2095.5420912759164</v>
      </c>
      <c r="CY1583" s="58">
        <v>2096.927717460891</v>
      </c>
      <c r="CZ1583" s="58">
        <v>2109.1162389691744</v>
      </c>
      <c r="DA1583" s="58">
        <f t="shared" si="1535"/>
        <v>1979.8000000000002</v>
      </c>
      <c r="DB1583" s="57">
        <v>2107.4292771822816</v>
      </c>
      <c r="DC1583" s="57">
        <v>2107.4057740271305</v>
      </c>
      <c r="DD1583" s="57">
        <v>2107.3952210123762</v>
      </c>
      <c r="DE1583" s="57">
        <v>2002.9689314278248</v>
      </c>
      <c r="DF1583" s="57">
        <v>1915.9200471180877</v>
      </c>
      <c r="DG1583" s="57">
        <v>1856.463200332867</v>
      </c>
      <c r="DH1583" s="57">
        <v>2022.1042511114074</v>
      </c>
      <c r="DI1583" s="57">
        <v>1956.5197127804518</v>
      </c>
      <c r="DJ1583" s="57">
        <v>1835.2199269524226</v>
      </c>
      <c r="DK1583" s="57">
        <v>1974.2156750153877</v>
      </c>
      <c r="DL1583" s="57">
        <v>1943.8662483157825</v>
      </c>
      <c r="DM1583" s="57">
        <v>1835.247873102946</v>
      </c>
      <c r="DN1583" s="59">
        <f t="shared" ref="DN1583" si="1544">DN1567+DN1575</f>
        <v>1778.7669999999998</v>
      </c>
      <c r="DO1583" s="57">
        <v>1835.247873102946</v>
      </c>
      <c r="DP1583" s="57">
        <v>2069.8508202120574</v>
      </c>
      <c r="DQ1583" s="57">
        <v>2069.6665986928974</v>
      </c>
      <c r="DR1583" s="57">
        <v>2069.4699390973774</v>
      </c>
      <c r="DS1583" s="57">
        <v>2063.0768275676196</v>
      </c>
      <c r="DT1583" s="57">
        <v>2069.678300518668</v>
      </c>
      <c r="DU1583" s="57">
        <v>2085.1741723973464</v>
      </c>
      <c r="DV1583" s="60">
        <f t="shared" ref="DV1583:DV1586" si="1545">DV1567+DV1575</f>
        <v>2176.6135732348562</v>
      </c>
      <c r="DW1583" s="61">
        <f t="shared" si="1537"/>
        <v>2146.6846571942597</v>
      </c>
      <c r="DX1583" s="62">
        <f t="shared" si="1537"/>
        <v>2010.686808381121</v>
      </c>
      <c r="DZ1583" s="57">
        <f t="shared" si="1538"/>
        <v>2188.9786942804712</v>
      </c>
      <c r="EC1583" s="57">
        <f t="shared" si="1539"/>
        <v>2409.8365022309076</v>
      </c>
      <c r="EF1583" s="57">
        <f t="shared" si="1540"/>
        <v>2433.1960158490656</v>
      </c>
      <c r="EI1583" s="57">
        <f t="shared" si="1541"/>
        <v>2484.1515048598749</v>
      </c>
      <c r="EL1583" s="57">
        <f t="shared" si="1542"/>
        <v>2531.2839513967019</v>
      </c>
      <c r="EO1583" s="57">
        <f t="shared" si="1543"/>
        <v>2578.4592849538226</v>
      </c>
    </row>
    <row r="1584" spans="1:145" ht="15.5" x14ac:dyDescent="0.35">
      <c r="A1584" s="56" t="s">
        <v>484</v>
      </c>
      <c r="B1584" s="57">
        <f t="shared" si="1525"/>
        <v>384.9</v>
      </c>
      <c r="C1584" s="57">
        <f t="shared" si="1525"/>
        <v>341.9</v>
      </c>
      <c r="D1584" s="57">
        <f t="shared" si="1525"/>
        <v>347.19999999999993</v>
      </c>
      <c r="E1584" s="57">
        <f t="shared" si="1525"/>
        <v>389.89299999999997</v>
      </c>
      <c r="F1584" s="57">
        <f t="shared" si="1525"/>
        <v>407.14400000000001</v>
      </c>
      <c r="G1584" s="57">
        <f t="shared" si="1525"/>
        <v>420.87599999999998</v>
      </c>
      <c r="H1584" s="57">
        <f t="shared" si="1525"/>
        <v>440.08699999999999</v>
      </c>
      <c r="I1584" s="57">
        <f t="shared" si="1525"/>
        <v>592.46199999999999</v>
      </c>
      <c r="J1584" s="57">
        <f t="shared" si="1525"/>
        <v>651</v>
      </c>
      <c r="K1584" s="57">
        <f t="shared" si="1525"/>
        <v>647.79199999999992</v>
      </c>
      <c r="L1584" s="57">
        <f t="shared" si="1525"/>
        <v>980.17</v>
      </c>
      <c r="M1584" s="57">
        <f t="shared" si="1525"/>
        <v>1281.5999999999999</v>
      </c>
      <c r="N1584" s="57">
        <f t="shared" si="1525"/>
        <v>794.15716000000009</v>
      </c>
      <c r="O1584" s="57">
        <f t="shared" si="1525"/>
        <v>785.98749799999996</v>
      </c>
      <c r="P1584" s="57">
        <f t="shared" si="1525"/>
        <v>1038.6947290000001</v>
      </c>
      <c r="Q1584" s="57">
        <f t="shared" si="1525"/>
        <v>948.8657649999999</v>
      </c>
      <c r="R1584" s="57">
        <f t="shared" si="1525"/>
        <v>806.35246600000005</v>
      </c>
      <c r="S1584" s="57">
        <f t="shared" si="1525"/>
        <v>850.05276499999991</v>
      </c>
      <c r="T1584" s="57">
        <f t="shared" si="1525"/>
        <v>1002.8584800000001</v>
      </c>
      <c r="U1584" s="57">
        <f t="shared" si="1525"/>
        <v>1122.069227</v>
      </c>
      <c r="V1584" s="57">
        <f t="shared" si="1525"/>
        <v>1165.8274570000001</v>
      </c>
      <c r="W1584" s="57">
        <f t="shared" si="1525"/>
        <v>1327.024457</v>
      </c>
      <c r="X1584" s="58">
        <f t="shared" si="1525"/>
        <v>1347.1999999999998</v>
      </c>
      <c r="Y1584" s="58">
        <f t="shared" si="1525"/>
        <v>1833.77</v>
      </c>
      <c r="Z1584" s="57">
        <f t="shared" si="1525"/>
        <v>2364.9244570000001</v>
      </c>
      <c r="AA1584" s="57">
        <f t="shared" si="1525"/>
        <v>2458.3000000000002</v>
      </c>
      <c r="AB1584" s="57">
        <v>2631.4127770000005</v>
      </c>
      <c r="AC1584" s="57">
        <v>2631.3873199999998</v>
      </c>
      <c r="AD1584" s="57">
        <v>2631.3873199999998</v>
      </c>
      <c r="AE1584" s="57">
        <f t="shared" si="1526"/>
        <v>2468.0299999999997</v>
      </c>
      <c r="AF1584" s="57">
        <v>2820.6959999999999</v>
      </c>
      <c r="AG1584" s="57">
        <v>2394.1304100000002</v>
      </c>
      <c r="AH1584" s="57">
        <v>2394.1304100000002</v>
      </c>
      <c r="AI1584" s="57">
        <v>2394.1304100000002</v>
      </c>
      <c r="AJ1584" s="58">
        <f t="shared" si="1527"/>
        <v>2119.9250000000002</v>
      </c>
      <c r="AK1584" s="58">
        <v>2099.8620000000001</v>
      </c>
      <c r="AL1584" s="58">
        <v>2106.9290000000001</v>
      </c>
      <c r="AM1584" s="58">
        <v>2106.9290000000001</v>
      </c>
      <c r="AN1584" s="58">
        <v>2106.9290000000001</v>
      </c>
      <c r="AO1584" s="58">
        <f t="shared" si="1528"/>
        <v>1877.5000000000002</v>
      </c>
      <c r="AP1584" s="58">
        <v>2152.1710000000003</v>
      </c>
      <c r="AQ1584" s="58">
        <v>2152.1710000000003</v>
      </c>
      <c r="AR1584" s="58">
        <v>2181.5710000000004</v>
      </c>
      <c r="AS1584" s="58">
        <f t="shared" si="1529"/>
        <v>1833</v>
      </c>
      <c r="AT1584" s="58">
        <v>1739.9061299999998</v>
      </c>
      <c r="AU1584" s="58">
        <v>1779.0686299999998</v>
      </c>
      <c r="AV1584" s="58">
        <v>1770.5</v>
      </c>
      <c r="AW1584" s="58">
        <v>1770.5</v>
      </c>
      <c r="AX1584" s="58">
        <f t="shared" si="1530"/>
        <v>1648.9735908783739</v>
      </c>
      <c r="AY1584" s="58"/>
      <c r="AZ1584" s="58">
        <v>1908.8287932000001</v>
      </c>
      <c r="BA1584" s="58">
        <v>1908.8332132</v>
      </c>
      <c r="BB1584" s="58">
        <v>1634.0113114999999</v>
      </c>
      <c r="BC1584" s="58">
        <v>1634.0113114999999</v>
      </c>
      <c r="BD1584" s="58">
        <v>1679</v>
      </c>
      <c r="BE1584" s="58">
        <v>1679</v>
      </c>
      <c r="BF1584" s="58">
        <f t="shared" si="1531"/>
        <v>1700.96189214885</v>
      </c>
      <c r="BG1584" s="58">
        <v>1919.3685763494123</v>
      </c>
      <c r="BH1584" s="58">
        <v>1918.2674647227796</v>
      </c>
      <c r="BI1584" s="58">
        <v>1706.57561601618</v>
      </c>
      <c r="BJ1584" s="58">
        <v>1706.2953211795639</v>
      </c>
      <c r="BK1584" s="58">
        <v>1621.5070131714738</v>
      </c>
      <c r="BL1584" s="58">
        <v>1621.3668657531657</v>
      </c>
      <c r="BM1584" s="58">
        <v>1621.5070131714738</v>
      </c>
      <c r="BN1584" s="58">
        <v>1621.3668657531657</v>
      </c>
      <c r="BO1584" s="58">
        <f t="shared" si="1532"/>
        <v>1969.4</v>
      </c>
      <c r="BP1584" s="58">
        <v>2020.36338544</v>
      </c>
      <c r="BQ1584" s="58">
        <v>1919.3685763494123</v>
      </c>
      <c r="BR1584" s="58">
        <v>1893.1403503224749</v>
      </c>
      <c r="BS1584" s="58">
        <v>1893.1403503224749</v>
      </c>
      <c r="BT1584" s="58">
        <v>1787.463</v>
      </c>
      <c r="BU1584" s="58">
        <v>1787.4627062532754</v>
      </c>
      <c r="BV1584" s="58">
        <v>1769.8814356288535</v>
      </c>
      <c r="BW1584" s="58">
        <v>1837.9774481205984</v>
      </c>
      <c r="BX1584" s="58">
        <v>1837.9774481205984</v>
      </c>
      <c r="BY1584" s="58">
        <v>1860.2367602558802</v>
      </c>
      <c r="BZ1584" s="57">
        <v>1748.9393243586594</v>
      </c>
      <c r="CA1584" s="58">
        <f t="shared" si="1533"/>
        <v>1868.3348701114519</v>
      </c>
      <c r="CB1584" s="58">
        <v>1908.5819999999999</v>
      </c>
      <c r="CC1584" s="58">
        <v>1908.5819999999999</v>
      </c>
      <c r="CD1584" s="58">
        <v>1908.5819999999999</v>
      </c>
      <c r="CE1584" s="58">
        <v>1980.3873962143168</v>
      </c>
      <c r="CF1584" s="58">
        <v>1980.5294193833429</v>
      </c>
      <c r="CG1584" s="58">
        <v>1980.5294193833429</v>
      </c>
      <c r="CH1584" s="58">
        <v>1929.9924857242386</v>
      </c>
      <c r="CI1584" s="58">
        <v>1930.1345088932646</v>
      </c>
      <c r="CJ1584" s="57">
        <v>1940.8840687636643</v>
      </c>
      <c r="CK1584" s="57">
        <v>1941.0260919326904</v>
      </c>
      <c r="CL1584" s="58">
        <f t="shared" si="1534"/>
        <v>1860.0204335990177</v>
      </c>
      <c r="CM1584" s="58">
        <v>2134.8414923268019</v>
      </c>
      <c r="CN1584" s="58">
        <v>1844.7033627575386</v>
      </c>
      <c r="CO1584" s="58">
        <v>1854.7810039050066</v>
      </c>
      <c r="CP1584" s="58">
        <v>1856.04070904844</v>
      </c>
      <c r="CQ1584" s="58">
        <v>1854.7810039050066</v>
      </c>
      <c r="CR1584" s="58">
        <v>1852.2615936181394</v>
      </c>
      <c r="CS1584" s="58">
        <v>1917.0779926600862</v>
      </c>
      <c r="CT1584" s="58">
        <v>1844.7295298735864</v>
      </c>
      <c r="CU1584" s="58">
        <v>1913.7935775411074</v>
      </c>
      <c r="CV1584" s="58">
        <v>1968.524772340799</v>
      </c>
      <c r="CW1584" s="58">
        <v>1962.9722259021212</v>
      </c>
      <c r="CX1584" s="58">
        <v>1965.2403572218202</v>
      </c>
      <c r="CY1584" s="58">
        <v>1961.4942390985807</v>
      </c>
      <c r="CZ1584" s="58">
        <v>1967.2110062932074</v>
      </c>
      <c r="DA1584" s="58">
        <f t="shared" si="1535"/>
        <v>2505.9769137124758</v>
      </c>
      <c r="DB1584" s="57">
        <v>2129.0550824262418</v>
      </c>
      <c r="DC1584" s="57">
        <v>2124.5468319086503</v>
      </c>
      <c r="DD1584" s="57">
        <v>2122.8835317016146</v>
      </c>
      <c r="DE1584" s="57">
        <v>2117.827839751556</v>
      </c>
      <c r="DF1584" s="57">
        <v>2122.7426997929633</v>
      </c>
      <c r="DG1584" s="57">
        <v>2114.1905884058197</v>
      </c>
      <c r="DH1584" s="57">
        <v>2122.8932780333489</v>
      </c>
      <c r="DI1584" s="57">
        <v>2125.6921778263131</v>
      </c>
      <c r="DJ1584" s="57">
        <v>2127.1908776192759</v>
      </c>
      <c r="DK1584" s="57">
        <v>2124.1114929503146</v>
      </c>
      <c r="DL1584" s="57">
        <v>2051.9103927432784</v>
      </c>
      <c r="DM1584" s="57">
        <v>2128.4090925362416</v>
      </c>
      <c r="DN1584" s="59">
        <f>DN1568+DN1576</f>
        <v>2501.0453013497231</v>
      </c>
      <c r="DO1584" s="57">
        <v>2128.4090925362416</v>
      </c>
      <c r="DP1584" s="57">
        <v>2764.3163342444805</v>
      </c>
      <c r="DQ1584" s="57">
        <v>2760.0403417877301</v>
      </c>
      <c r="DR1584" s="57">
        <v>2754.5322908739167</v>
      </c>
      <c r="DS1584" s="57">
        <v>3003.765763318363</v>
      </c>
      <c r="DT1584" s="57">
        <v>2942.9569006347215</v>
      </c>
      <c r="DU1584" s="57">
        <v>2924.4787202963103</v>
      </c>
      <c r="DV1584" s="60">
        <f t="shared" si="1545"/>
        <v>2761.5543015675535</v>
      </c>
      <c r="DW1584" s="61">
        <f t="shared" si="1537"/>
        <v>2732.3676925996251</v>
      </c>
      <c r="DX1584" s="62">
        <f t="shared" si="1537"/>
        <v>2731.1299648742174</v>
      </c>
      <c r="DZ1584" s="57">
        <f t="shared" si="1538"/>
        <v>2759.7446399134956</v>
      </c>
      <c r="EC1584" s="57">
        <f t="shared" si="1539"/>
        <v>2896.1279704130561</v>
      </c>
      <c r="EF1584" s="57">
        <f t="shared" si="1540"/>
        <v>3039.007672033541</v>
      </c>
      <c r="EI1584" s="57">
        <f t="shared" si="1541"/>
        <v>3141.821194916336</v>
      </c>
      <c r="EL1584" s="57">
        <f t="shared" si="1542"/>
        <v>3220.4322538814004</v>
      </c>
      <c r="EO1584" s="57">
        <f t="shared" si="1543"/>
        <v>3303.2336538791715</v>
      </c>
    </row>
    <row r="1585" spans="1:145" ht="15.5" x14ac:dyDescent="0.35">
      <c r="A1585" s="56" t="s">
        <v>485</v>
      </c>
      <c r="B1585" s="57">
        <f t="shared" si="1525"/>
        <v>20.651</v>
      </c>
      <c r="C1585" s="57">
        <f t="shared" si="1525"/>
        <v>19.085999999999999</v>
      </c>
      <c r="D1585" s="57">
        <f t="shared" si="1525"/>
        <v>19.489999999999998</v>
      </c>
      <c r="E1585" s="57">
        <f t="shared" si="1525"/>
        <v>20.417999999999999</v>
      </c>
      <c r="F1585" s="57">
        <f t="shared" si="1525"/>
        <v>24.731000000000002</v>
      </c>
      <c r="G1585" s="57">
        <f t="shared" si="1525"/>
        <v>19.420999999999999</v>
      </c>
      <c r="H1585" s="57">
        <f t="shared" si="1525"/>
        <v>24.059677000000001</v>
      </c>
      <c r="I1585" s="57">
        <f t="shared" si="1525"/>
        <v>18.934171999999997</v>
      </c>
      <c r="J1585" s="57">
        <f t="shared" si="1525"/>
        <v>34.124102000000001</v>
      </c>
      <c r="K1585" s="57">
        <f t="shared" si="1525"/>
        <v>32.786634171000003</v>
      </c>
      <c r="L1585" s="57">
        <f t="shared" si="1525"/>
        <v>55.736041124000003</v>
      </c>
      <c r="M1585" s="57">
        <f t="shared" si="1525"/>
        <v>80.728150755000001</v>
      </c>
      <c r="N1585" s="57">
        <f t="shared" si="1525"/>
        <v>76.426999999999992</v>
      </c>
      <c r="O1585" s="57">
        <f t="shared" si="1525"/>
        <v>101.71325702500002</v>
      </c>
      <c r="P1585" s="57">
        <f t="shared" si="1525"/>
        <v>155.247757605</v>
      </c>
      <c r="Q1585" s="57">
        <f t="shared" si="1525"/>
        <v>227.23599999999999</v>
      </c>
      <c r="R1585" s="57">
        <f t="shared" si="1525"/>
        <v>257.52354342199999</v>
      </c>
      <c r="S1585" s="57">
        <f t="shared" si="1525"/>
        <v>486.85403882900005</v>
      </c>
      <c r="T1585" s="57">
        <f t="shared" si="1525"/>
        <v>615.45375200000001</v>
      </c>
      <c r="U1585" s="57">
        <f t="shared" si="1525"/>
        <v>957.46445999999992</v>
      </c>
      <c r="V1585" s="57">
        <f t="shared" si="1525"/>
        <v>1236.509</v>
      </c>
      <c r="W1585" s="57">
        <f t="shared" si="1525"/>
        <v>1759.22433363136</v>
      </c>
      <c r="X1585" s="58">
        <f t="shared" si="1525"/>
        <v>2827.4937425960002</v>
      </c>
      <c r="Y1585" s="58">
        <f t="shared" si="1525"/>
        <v>2516.8429999999998</v>
      </c>
      <c r="Z1585" s="57">
        <f t="shared" si="1525"/>
        <v>2767.018</v>
      </c>
      <c r="AA1585" s="57">
        <f t="shared" si="1525"/>
        <v>4023.5</v>
      </c>
      <c r="AB1585" s="57">
        <v>2366.5070000000001</v>
      </c>
      <c r="AC1585" s="57">
        <v>2450.5070000000001</v>
      </c>
      <c r="AD1585" s="57">
        <v>2662.9169999999999</v>
      </c>
      <c r="AE1585" s="57">
        <f t="shared" si="1526"/>
        <v>3329.127</v>
      </c>
      <c r="AF1585" s="57">
        <v>2963.4350000000004</v>
      </c>
      <c r="AG1585" s="57">
        <v>2949.085</v>
      </c>
      <c r="AH1585" s="57">
        <v>2983.9880991666669</v>
      </c>
      <c r="AI1585" s="57">
        <v>2983.9880991666669</v>
      </c>
      <c r="AJ1585" s="58">
        <f t="shared" si="1527"/>
        <v>3415.5579438023237</v>
      </c>
      <c r="AK1585" s="58">
        <v>2095.1640000000002</v>
      </c>
      <c r="AL1585" s="58">
        <v>1772.576</v>
      </c>
      <c r="AM1585" s="58">
        <v>1949.4814999999999</v>
      </c>
      <c r="AN1585" s="58">
        <v>1949.4814999999999</v>
      </c>
      <c r="AO1585" s="58">
        <f t="shared" si="1528"/>
        <v>3247.1416324584188</v>
      </c>
      <c r="AP1585" s="58">
        <v>2086.4229512115826</v>
      </c>
      <c r="AQ1585" s="58">
        <v>2074.2366721909884</v>
      </c>
      <c r="AR1585" s="58">
        <v>2075.3639606962538</v>
      </c>
      <c r="AS1585" s="58">
        <f t="shared" si="1529"/>
        <v>1877.8052387853006</v>
      </c>
      <c r="AT1585" s="58">
        <v>1772.6010000000001</v>
      </c>
      <c r="AU1585" s="58">
        <v>1618.7565334848134</v>
      </c>
      <c r="AV1585" s="58">
        <v>1071.7311918401961</v>
      </c>
      <c r="AW1585" s="58">
        <v>1071.7311918401961</v>
      </c>
      <c r="AX1585" s="58">
        <f t="shared" si="1530"/>
        <v>1387.9127217721998</v>
      </c>
      <c r="AY1585" s="58"/>
      <c r="AZ1585" s="58">
        <v>1590.2283829999999</v>
      </c>
      <c r="BA1585" s="58">
        <v>1590.2283829999999</v>
      </c>
      <c r="BB1585" s="58">
        <v>1237.05312</v>
      </c>
      <c r="BC1585" s="58">
        <v>1237.05312</v>
      </c>
      <c r="BD1585" s="58">
        <v>1195.0468419148001</v>
      </c>
      <c r="BE1585" s="58">
        <v>1195.0468419148001</v>
      </c>
      <c r="BF1585" s="58">
        <f t="shared" si="1531"/>
        <v>1438.9313912270572</v>
      </c>
      <c r="BG1585" s="58">
        <v>1269.8180533999</v>
      </c>
      <c r="BH1585" s="58">
        <v>1269.8180533999</v>
      </c>
      <c r="BI1585" s="58">
        <v>1240.78414</v>
      </c>
      <c r="BJ1585" s="58">
        <v>1224.9530533999</v>
      </c>
      <c r="BK1585" s="58">
        <v>1091.9308323923333</v>
      </c>
      <c r="BL1585" s="58">
        <v>1091.9029923923333</v>
      </c>
      <c r="BM1585" s="58">
        <v>1071.9096723923333</v>
      </c>
      <c r="BN1585" s="58">
        <v>1071.9029923923333</v>
      </c>
      <c r="BO1585" s="58">
        <f t="shared" si="1532"/>
        <v>1118.3620355586856</v>
      </c>
      <c r="BP1585" s="58">
        <v>1121.1711127163137</v>
      </c>
      <c r="BQ1585" s="58">
        <v>1121.1711127163137</v>
      </c>
      <c r="BR1585" s="58">
        <v>1221.1711127163137</v>
      </c>
      <c r="BS1585" s="58">
        <v>1221.1711127163137</v>
      </c>
      <c r="BT1585" s="58">
        <v>1221.1711127163137</v>
      </c>
      <c r="BU1585" s="58">
        <v>1221.1711127163137</v>
      </c>
      <c r="BV1585" s="58">
        <v>1221.1711127163137</v>
      </c>
      <c r="BW1585" s="58">
        <v>1160.048</v>
      </c>
      <c r="BX1585" s="58">
        <v>1160.048</v>
      </c>
      <c r="BY1585" s="58">
        <v>1105.048</v>
      </c>
      <c r="BZ1585" s="57">
        <v>1015.966</v>
      </c>
      <c r="CA1585" s="58">
        <f t="shared" si="1533"/>
        <v>926.94066616019109</v>
      </c>
      <c r="CB1585" s="58">
        <v>1086.085</v>
      </c>
      <c r="CC1585" s="58">
        <v>1086.085</v>
      </c>
      <c r="CD1585" s="58">
        <v>1116.085</v>
      </c>
      <c r="CE1585" s="58">
        <v>1062.5410945830001</v>
      </c>
      <c r="CF1585" s="58">
        <v>1062.5410945830001</v>
      </c>
      <c r="CG1585" s="58">
        <v>1062.5410945830001</v>
      </c>
      <c r="CH1585" s="58">
        <v>903.48092118480304</v>
      </c>
      <c r="CI1585" s="58">
        <v>903.48092118480304</v>
      </c>
      <c r="CJ1585" s="57">
        <v>903.48092118480304</v>
      </c>
      <c r="CK1585" s="57">
        <v>903.48092118480304</v>
      </c>
      <c r="CL1585" s="58">
        <f t="shared" si="1534"/>
        <v>864.31463193585012</v>
      </c>
      <c r="CM1585" s="58">
        <v>957.43981392953833</v>
      </c>
      <c r="CN1585" s="58">
        <v>1086.163</v>
      </c>
      <c r="CO1585" s="58">
        <v>1086.163</v>
      </c>
      <c r="CP1585" s="58">
        <v>1101.2687161961819</v>
      </c>
      <c r="CQ1585" s="58">
        <v>1086.163</v>
      </c>
      <c r="CR1585" s="58">
        <v>1099.1172842704254</v>
      </c>
      <c r="CS1585" s="58">
        <v>1184.4196071673268</v>
      </c>
      <c r="CT1585" s="58">
        <v>1084.163</v>
      </c>
      <c r="CU1585" s="58">
        <v>1025.104739030078</v>
      </c>
      <c r="CV1585" s="58">
        <v>1192.3088159908198</v>
      </c>
      <c r="CW1585" s="58">
        <v>1084.163</v>
      </c>
      <c r="CX1585" s="58">
        <v>1174.9161337424732</v>
      </c>
      <c r="CY1585" s="58">
        <v>1084.163</v>
      </c>
      <c r="CZ1585" s="58">
        <v>1009.28458891898</v>
      </c>
      <c r="DA1585" s="58">
        <f t="shared" si="1535"/>
        <v>1254.9142332356578</v>
      </c>
      <c r="DB1585" s="57">
        <v>1244.136</v>
      </c>
      <c r="DC1585" s="57">
        <v>1239.136</v>
      </c>
      <c r="DD1585" s="57">
        <v>1229.136</v>
      </c>
      <c r="DE1585" s="57">
        <v>1244.136</v>
      </c>
      <c r="DF1585" s="57">
        <v>1239.136</v>
      </c>
      <c r="DG1585" s="57">
        <v>1229.136</v>
      </c>
      <c r="DH1585" s="57">
        <v>1232.275755568</v>
      </c>
      <c r="DI1585" s="57">
        <v>1237.6590000000001</v>
      </c>
      <c r="DJ1585" s="57">
        <v>1232.6590000000001</v>
      </c>
      <c r="DK1585" s="57">
        <v>1232.275755568</v>
      </c>
      <c r="DL1585" s="57">
        <v>1237.6590000000001</v>
      </c>
      <c r="DM1585" s="57">
        <v>1232.6590000000001</v>
      </c>
      <c r="DN1585" s="59">
        <f t="shared" ref="DN1585:DN1586" si="1546">DN1569+DN1577</f>
        <v>1445.0029798760359</v>
      </c>
      <c r="DO1585" s="57">
        <v>1232.6590000000001</v>
      </c>
      <c r="DP1585" s="57">
        <v>1445.1056422611175</v>
      </c>
      <c r="DQ1585" s="57">
        <v>1379.0143488911481</v>
      </c>
      <c r="DR1585" s="57">
        <v>1288.5339174408846</v>
      </c>
      <c r="DS1585" s="57">
        <v>1471.947196620185</v>
      </c>
      <c r="DT1585" s="57">
        <v>1434.97563374278</v>
      </c>
      <c r="DU1585" s="57">
        <v>1424.9528898209846</v>
      </c>
      <c r="DV1585" s="60">
        <f t="shared" si="1545"/>
        <v>1426.4997506217831</v>
      </c>
      <c r="DW1585" s="61">
        <f t="shared" si="1537"/>
        <v>1406.3632755959206</v>
      </c>
      <c r="DX1585" s="62">
        <f t="shared" si="1537"/>
        <v>1374.2044519745261</v>
      </c>
      <c r="DZ1585" s="57">
        <f t="shared" si="1538"/>
        <v>1407.8779122607489</v>
      </c>
      <c r="EC1585" s="57">
        <f t="shared" si="1539"/>
        <v>1301.1883387487044</v>
      </c>
      <c r="EF1585" s="57">
        <f t="shared" si="1540"/>
        <v>1192.5970033281615</v>
      </c>
      <c r="EI1585" s="57">
        <f t="shared" si="1541"/>
        <v>1098.1812135040561</v>
      </c>
      <c r="EL1585" s="57">
        <f t="shared" si="1542"/>
        <v>1004.6509951385003</v>
      </c>
      <c r="EO1585" s="57">
        <f t="shared" si="1543"/>
        <v>910.76044695801409</v>
      </c>
    </row>
    <row r="1586" spans="1:145" ht="15.5" x14ac:dyDescent="0.35">
      <c r="A1586" s="56" t="s">
        <v>486</v>
      </c>
      <c r="B1586" s="57">
        <f t="shared" si="1525"/>
        <v>83.583999999999989</v>
      </c>
      <c r="C1586" s="57">
        <f t="shared" si="1525"/>
        <v>84.096100000000007</v>
      </c>
      <c r="D1586" s="57">
        <f t="shared" si="1525"/>
        <v>104.986337275</v>
      </c>
      <c r="E1586" s="57">
        <f t="shared" si="1525"/>
        <v>105.68549999999999</v>
      </c>
      <c r="F1586" s="57">
        <f t="shared" si="1525"/>
        <v>80.656599999999997</v>
      </c>
      <c r="G1586" s="57">
        <f t="shared" si="1525"/>
        <v>99.146999999999991</v>
      </c>
      <c r="H1586" s="57">
        <f t="shared" si="1525"/>
        <v>78.023524664999997</v>
      </c>
      <c r="I1586" s="57">
        <f t="shared" si="1525"/>
        <v>125.17794727399999</v>
      </c>
      <c r="J1586" s="57">
        <f t="shared" si="1525"/>
        <v>130.48899999999998</v>
      </c>
      <c r="K1586" s="57">
        <f t="shared" si="1525"/>
        <v>151.79500000000002</v>
      </c>
      <c r="L1586" s="57">
        <f t="shared" si="1525"/>
        <v>158.90892099999999</v>
      </c>
      <c r="M1586" s="57">
        <f t="shared" si="1525"/>
        <v>153.793148</v>
      </c>
      <c r="N1586" s="57">
        <f t="shared" si="1525"/>
        <v>158.60599999999999</v>
      </c>
      <c r="O1586" s="57">
        <f t="shared" si="1525"/>
        <v>200.36199999999999</v>
      </c>
      <c r="P1586" s="57">
        <f t="shared" si="1525"/>
        <v>218.161969</v>
      </c>
      <c r="Q1586" s="57">
        <f t="shared" si="1525"/>
        <v>287.47369700000002</v>
      </c>
      <c r="R1586" s="57">
        <f t="shared" si="1525"/>
        <v>329.22899999999998</v>
      </c>
      <c r="S1586" s="57">
        <f t="shared" si="1525"/>
        <v>412.279</v>
      </c>
      <c r="T1586" s="57">
        <f t="shared" si="1525"/>
        <v>405.02003100000002</v>
      </c>
      <c r="U1586" s="57">
        <f t="shared" si="1525"/>
        <v>566.42930000000001</v>
      </c>
      <c r="V1586" s="57">
        <f t="shared" si="1525"/>
        <v>708.56524100000001</v>
      </c>
      <c r="W1586" s="57">
        <f t="shared" si="1525"/>
        <v>883.3</v>
      </c>
      <c r="X1586" s="58">
        <f t="shared" si="1525"/>
        <v>984.8</v>
      </c>
      <c r="Y1586" s="58">
        <f t="shared" si="1525"/>
        <v>1230.4639999999999</v>
      </c>
      <c r="Z1586" s="57">
        <f t="shared" si="1525"/>
        <v>1385.5425</v>
      </c>
      <c r="AA1586" s="57">
        <f t="shared" si="1525"/>
        <v>1630.8470000000002</v>
      </c>
      <c r="AB1586" s="57">
        <v>1548.5070000000001</v>
      </c>
      <c r="AC1586" s="57">
        <v>1542.029</v>
      </c>
      <c r="AD1586" s="57">
        <v>1664.4870000000001</v>
      </c>
      <c r="AE1586" s="57">
        <f t="shared" si="1526"/>
        <v>1521.373</v>
      </c>
      <c r="AF1586" s="57">
        <v>1567.2710000000002</v>
      </c>
      <c r="AG1586" s="57">
        <v>1569.5509999999999</v>
      </c>
      <c r="AH1586" s="57">
        <v>1569.5509999999999</v>
      </c>
      <c r="AI1586" s="57">
        <v>1569.5509999999999</v>
      </c>
      <c r="AJ1586" s="58">
        <f t="shared" si="1527"/>
        <v>1585.9182615599998</v>
      </c>
      <c r="AK1586" s="58">
        <v>1356.6393171999998</v>
      </c>
      <c r="AL1586" s="58">
        <v>1209.6899953845009</v>
      </c>
      <c r="AM1586" s="58">
        <v>1140.0549416861454</v>
      </c>
      <c r="AN1586" s="58">
        <v>1140.0549416861454</v>
      </c>
      <c r="AO1586" s="58">
        <f t="shared" si="1528"/>
        <v>1187.5730000000001</v>
      </c>
      <c r="AP1586" s="58">
        <v>1310.0183761757162</v>
      </c>
      <c r="AQ1586" s="58">
        <v>1184.1949304755483</v>
      </c>
      <c r="AR1586" s="58">
        <v>789.36020943497306</v>
      </c>
      <c r="AS1586" s="58">
        <f t="shared" si="1529"/>
        <v>870.00299999999993</v>
      </c>
      <c r="AT1586" s="58">
        <v>926.32600344102013</v>
      </c>
      <c r="AU1586" s="58">
        <v>910.11433766063806</v>
      </c>
      <c r="AV1586" s="58">
        <v>914.45</v>
      </c>
      <c r="AW1586" s="58">
        <v>869.99</v>
      </c>
      <c r="AX1586" s="58">
        <f t="shared" si="1530"/>
        <v>869</v>
      </c>
      <c r="AY1586" s="58"/>
      <c r="AZ1586" s="58">
        <v>950.74199999999996</v>
      </c>
      <c r="BA1586" s="58">
        <v>944.3771999999999</v>
      </c>
      <c r="BB1586" s="58">
        <v>895.42466696782401</v>
      </c>
      <c r="BC1586" s="58">
        <v>895.42466696782401</v>
      </c>
      <c r="BD1586" s="58">
        <v>888.39945927500003</v>
      </c>
      <c r="BE1586" s="58">
        <v>888.39945927500003</v>
      </c>
      <c r="BF1586" s="58">
        <f t="shared" si="1531"/>
        <v>817</v>
      </c>
      <c r="BG1586" s="58">
        <v>980.00243678160905</v>
      </c>
      <c r="BH1586" s="58">
        <v>994.00243678160905</v>
      </c>
      <c r="BI1586" s="58">
        <v>988.82381999999973</v>
      </c>
      <c r="BJ1586" s="58">
        <v>988.82381999999973</v>
      </c>
      <c r="BK1586" s="58">
        <v>978.71373085714276</v>
      </c>
      <c r="BL1586" s="58">
        <v>978.71373085714276</v>
      </c>
      <c r="BM1586" s="58">
        <v>979.71373085714276</v>
      </c>
      <c r="BN1586" s="58">
        <v>972.71373085714276</v>
      </c>
      <c r="BO1586" s="58">
        <f t="shared" si="1532"/>
        <v>924.76400000000001</v>
      </c>
      <c r="BP1586" s="58">
        <v>1097</v>
      </c>
      <c r="BQ1586" s="58">
        <v>1097</v>
      </c>
      <c r="BR1586" s="58">
        <v>1119.08911672</v>
      </c>
      <c r="BS1586" s="58">
        <v>1140.15416</v>
      </c>
      <c r="BT1586" s="58">
        <v>1095</v>
      </c>
      <c r="BU1586" s="58">
        <v>1095</v>
      </c>
      <c r="BV1586" s="58">
        <v>993</v>
      </c>
      <c r="BW1586" s="58">
        <v>1196.703</v>
      </c>
      <c r="BX1586" s="58">
        <v>1196.703</v>
      </c>
      <c r="BY1586" s="58">
        <v>1092.7909999999999</v>
      </c>
      <c r="BZ1586" s="57">
        <v>1208.605</v>
      </c>
      <c r="CA1586" s="58">
        <f t="shared" si="1533"/>
        <v>1118.673</v>
      </c>
      <c r="CB1586" s="58">
        <v>1246.8510365211598</v>
      </c>
      <c r="CC1586" s="58">
        <v>1246.8510365211598</v>
      </c>
      <c r="CD1586" s="58">
        <v>1261.655637227045</v>
      </c>
      <c r="CE1586" s="58">
        <v>1159.402</v>
      </c>
      <c r="CF1586" s="58">
        <v>1149.402</v>
      </c>
      <c r="CG1586" s="58">
        <v>1091.0259958808383</v>
      </c>
      <c r="CH1586" s="58">
        <v>1175.4948244366999</v>
      </c>
      <c r="CI1586" s="58">
        <v>1175.4948244366999</v>
      </c>
      <c r="CJ1586" s="57">
        <v>1193.2608244367</v>
      </c>
      <c r="CK1586" s="57">
        <v>1193.2608244367</v>
      </c>
      <c r="CL1586" s="58">
        <f t="shared" si="1534"/>
        <v>1139</v>
      </c>
      <c r="CM1586" s="58">
        <v>1020.5721378677016</v>
      </c>
      <c r="CN1586" s="58">
        <v>1210.5229999999999</v>
      </c>
      <c r="CO1586" s="58">
        <v>1210.5229999999999</v>
      </c>
      <c r="CP1586" s="58">
        <v>1210.5229999999999</v>
      </c>
      <c r="CQ1586" s="58">
        <v>1210.5229999999999</v>
      </c>
      <c r="CR1586" s="58">
        <v>1145.017713</v>
      </c>
      <c r="CS1586" s="58">
        <v>1237.9069999999999</v>
      </c>
      <c r="CT1586" s="58">
        <v>1237.9069999999999</v>
      </c>
      <c r="CU1586" s="58">
        <v>1171.898308</v>
      </c>
      <c r="CV1586" s="58">
        <v>1271.9431054465888</v>
      </c>
      <c r="CW1586" s="58">
        <v>1272.0917680356433</v>
      </c>
      <c r="CX1586" s="58">
        <v>1277.0331718644243</v>
      </c>
      <c r="CY1586" s="58">
        <v>1277.1818344534786</v>
      </c>
      <c r="CZ1586" s="58">
        <v>1262.9185470425332</v>
      </c>
      <c r="DA1586" s="58">
        <f t="shared" si="1535"/>
        <v>1129.3530000000001</v>
      </c>
      <c r="DB1586" s="57">
        <v>1372.6067923062956</v>
      </c>
      <c r="DC1586" s="57">
        <v>1354</v>
      </c>
      <c r="DD1586" s="57">
        <v>1327.6067923062956</v>
      </c>
      <c r="DE1586" s="57">
        <v>1372.6067923062956</v>
      </c>
      <c r="DF1586" s="57">
        <v>1354</v>
      </c>
      <c r="DG1586" s="57">
        <v>1327.6067923062956</v>
      </c>
      <c r="DH1586" s="57">
        <v>1351.5615317059978</v>
      </c>
      <c r="DI1586" s="57">
        <v>1332.9547393997022</v>
      </c>
      <c r="DJ1586" s="57">
        <v>1316.5615317059978</v>
      </c>
      <c r="DK1586" s="57">
        <v>1445.264531705998</v>
      </c>
      <c r="DL1586" s="57">
        <v>1443.4107288110492</v>
      </c>
      <c r="DM1586" s="57">
        <v>1410.264531705998</v>
      </c>
      <c r="DN1586" s="59">
        <f t="shared" si="1546"/>
        <v>1658.4930000000002</v>
      </c>
      <c r="DO1586" s="57">
        <v>1410.264531705998</v>
      </c>
      <c r="DP1586" s="57">
        <v>1961.5908752623177</v>
      </c>
      <c r="DQ1586" s="57">
        <v>1961.2879202623176</v>
      </c>
      <c r="DR1586" s="57">
        <v>1810.837010262318</v>
      </c>
      <c r="DS1586" s="57">
        <v>1954.7567102623177</v>
      </c>
      <c r="DT1586" s="57">
        <v>1923.3293742623177</v>
      </c>
      <c r="DU1586" s="57">
        <v>1870.7895165699886</v>
      </c>
      <c r="DV1586" s="60">
        <f t="shared" si="1545"/>
        <v>1893.7314067654268</v>
      </c>
      <c r="DW1586" s="61">
        <f t="shared" si="1537"/>
        <v>1880.6149901949884</v>
      </c>
      <c r="DX1586" s="62">
        <f t="shared" si="1537"/>
        <v>1856.9535365620504</v>
      </c>
      <c r="DZ1586" s="57">
        <f t="shared" si="1538"/>
        <v>1725.7153459539741</v>
      </c>
      <c r="EC1586" s="57">
        <f t="shared" si="1539"/>
        <v>1806.1200475325968</v>
      </c>
      <c r="EF1586" s="57">
        <f t="shared" si="1540"/>
        <v>1870.0778504743885</v>
      </c>
      <c r="EI1586" s="57">
        <f t="shared" si="1541"/>
        <v>1934.0379046877053</v>
      </c>
      <c r="EL1586" s="57">
        <f t="shared" si="1542"/>
        <v>1996.9937469791444</v>
      </c>
      <c r="EO1586" s="57">
        <f t="shared" si="1543"/>
        <v>2058.110305926783</v>
      </c>
    </row>
    <row r="1587" spans="1:145" ht="15.5" x14ac:dyDescent="0.35">
      <c r="A1587" s="27"/>
      <c r="B1587" s="57"/>
      <c r="C1587" s="57"/>
      <c r="D1587" s="57"/>
      <c r="E1587" s="57"/>
      <c r="F1587" s="57"/>
      <c r="G1587" s="57"/>
      <c r="H1587" s="57"/>
      <c r="I1587" s="57"/>
      <c r="J1587" s="57"/>
      <c r="K1587" s="57"/>
      <c r="L1587" s="57"/>
      <c r="M1587" s="57"/>
      <c r="N1587" s="57"/>
      <c r="O1587" s="57"/>
      <c r="P1587" s="57"/>
      <c r="Q1587" s="57"/>
      <c r="R1587" s="57"/>
      <c r="S1587" s="57"/>
      <c r="T1587" s="57"/>
      <c r="U1587" s="57"/>
      <c r="V1587" s="57"/>
      <c r="W1587" s="57"/>
      <c r="X1587" s="58"/>
      <c r="Y1587" s="58"/>
      <c r="Z1587" s="57"/>
      <c r="AA1587" s="57"/>
      <c r="AB1587" s="57"/>
      <c r="AC1587" s="57"/>
      <c r="AD1587" s="57"/>
      <c r="AE1587" s="57"/>
      <c r="AF1587" s="57"/>
      <c r="AG1587" s="57"/>
      <c r="AH1587" s="57"/>
      <c r="AI1587" s="57"/>
      <c r="AJ1587" s="58"/>
      <c r="AK1587" s="58"/>
      <c r="AL1587" s="58"/>
      <c r="AM1587" s="58"/>
      <c r="AN1587" s="58"/>
      <c r="AO1587" s="58"/>
      <c r="AP1587" s="58"/>
      <c r="AQ1587" s="58"/>
      <c r="AR1587" s="58"/>
      <c r="AS1587" s="58"/>
      <c r="AT1587" s="58"/>
      <c r="AU1587" s="58"/>
      <c r="AV1587" s="58"/>
      <c r="AW1587" s="58"/>
      <c r="AX1587" s="58"/>
      <c r="AY1587" s="58"/>
      <c r="AZ1587" s="58"/>
      <c r="BA1587" s="58"/>
      <c r="BB1587" s="58"/>
      <c r="BC1587" s="58"/>
      <c r="BD1587" s="58"/>
      <c r="BE1587" s="58"/>
      <c r="BF1587" s="58"/>
      <c r="BG1587" s="58"/>
      <c r="BH1587" s="58"/>
      <c r="BI1587" s="58"/>
      <c r="BJ1587" s="58"/>
      <c r="BK1587" s="58"/>
      <c r="BL1587" s="58"/>
      <c r="BM1587" s="58"/>
      <c r="BN1587" s="58"/>
      <c r="BO1587" s="58"/>
      <c r="BP1587" s="58"/>
      <c r="BQ1587" s="58"/>
      <c r="BR1587" s="58"/>
      <c r="BS1587" s="58"/>
      <c r="BT1587" s="58"/>
      <c r="BU1587" s="58"/>
      <c r="BV1587" s="58"/>
      <c r="BW1587" s="58"/>
      <c r="BX1587" s="58"/>
      <c r="BY1587" s="58"/>
      <c r="BZ1587" s="57"/>
      <c r="CA1587" s="58"/>
      <c r="CB1587" s="58"/>
      <c r="CC1587" s="58"/>
      <c r="CD1587" s="58"/>
      <c r="CE1587" s="58"/>
      <c r="CF1587" s="58"/>
      <c r="CG1587" s="58"/>
      <c r="CH1587" s="58"/>
      <c r="CI1587" s="58"/>
      <c r="CJ1587" s="57"/>
      <c r="CK1587" s="57"/>
      <c r="CL1587" s="58"/>
      <c r="CM1587" s="58"/>
      <c r="CN1587" s="58"/>
      <c r="CO1587" s="58"/>
      <c r="CP1587" s="58"/>
      <c r="CQ1587" s="58"/>
      <c r="CR1587" s="58"/>
      <c r="CS1587" s="58"/>
      <c r="CT1587" s="58"/>
      <c r="CU1587" s="58"/>
      <c r="CV1587" s="58"/>
      <c r="CW1587" s="58"/>
      <c r="CX1587" s="58"/>
      <c r="CY1587" s="58"/>
      <c r="CZ1587" s="58"/>
      <c r="DA1587" s="58"/>
      <c r="DB1587" s="57"/>
      <c r="DC1587" s="57"/>
      <c r="DD1587" s="57"/>
      <c r="DE1587" s="57"/>
      <c r="DF1587" s="57"/>
      <c r="DG1587" s="57"/>
      <c r="DH1587" s="57"/>
      <c r="DI1587" s="57"/>
      <c r="DJ1587" s="57"/>
      <c r="DK1587" s="57"/>
      <c r="DL1587" s="57"/>
      <c r="DM1587" s="57"/>
      <c r="DN1587" s="59"/>
      <c r="DO1587" s="57"/>
      <c r="DP1587" s="57"/>
      <c r="DQ1587" s="57"/>
      <c r="DR1587" s="57"/>
      <c r="DS1587" s="57"/>
      <c r="DT1587" s="57"/>
      <c r="DU1587" s="57"/>
      <c r="DV1587" s="60"/>
      <c r="DW1587" s="61"/>
      <c r="DX1587" s="62"/>
      <c r="DZ1587" s="57"/>
      <c r="EC1587" s="57"/>
      <c r="EF1587" s="57"/>
      <c r="EI1587" s="57"/>
      <c r="EL1587" s="57"/>
      <c r="EO1587" s="57"/>
    </row>
    <row r="1588" spans="1:145" ht="15.5" x14ac:dyDescent="0.35">
      <c r="A1588" s="27"/>
      <c r="B1588" s="57"/>
      <c r="C1588" s="57"/>
      <c r="D1588" s="57"/>
      <c r="E1588" s="205"/>
      <c r="F1588" s="205"/>
      <c r="G1588" s="205"/>
      <c r="H1588" s="205"/>
      <c r="I1588" s="205"/>
      <c r="L1588" s="57"/>
      <c r="N1588" s="57"/>
      <c r="O1588" s="57"/>
      <c r="P1588" s="57"/>
      <c r="Q1588" s="57"/>
      <c r="S1588" s="57"/>
      <c r="T1588" s="57"/>
      <c r="U1588" s="57"/>
      <c r="W1588" s="57"/>
      <c r="Y1588" s="205" t="s">
        <v>496</v>
      </c>
      <c r="Z1588" s="57"/>
      <c r="AA1588" s="57"/>
      <c r="AB1588" s="57"/>
      <c r="AC1588" s="57"/>
      <c r="AD1588" s="57"/>
      <c r="AE1588" s="57"/>
      <c r="AF1588" s="57"/>
      <c r="AG1588" s="57"/>
      <c r="AH1588" s="57"/>
      <c r="AI1588" s="57"/>
      <c r="AJ1588" s="58"/>
      <c r="AK1588" s="58"/>
      <c r="AL1588" s="58"/>
      <c r="AM1588" s="58"/>
      <c r="AN1588" s="58"/>
      <c r="AO1588" s="58"/>
      <c r="AP1588" s="58"/>
      <c r="AQ1588" s="58"/>
      <c r="AR1588" s="58"/>
      <c r="AS1588" s="58"/>
      <c r="AT1588" s="58"/>
      <c r="AU1588" s="58"/>
      <c r="AV1588" s="58"/>
      <c r="AW1588" s="58"/>
      <c r="AX1588" s="58"/>
      <c r="AY1588" s="58"/>
      <c r="AZ1588" s="58"/>
      <c r="BA1588" s="58"/>
      <c r="BB1588" s="58"/>
      <c r="BC1588" s="58"/>
      <c r="BD1588" s="58"/>
      <c r="BE1588" s="58"/>
      <c r="BF1588" s="58"/>
      <c r="BG1588" s="58"/>
      <c r="BH1588" s="58"/>
      <c r="BI1588" s="58"/>
      <c r="BJ1588" s="58"/>
      <c r="BK1588" s="58"/>
      <c r="BL1588" s="58"/>
      <c r="BM1588" s="58"/>
      <c r="BN1588" s="58"/>
      <c r="BO1588" s="58"/>
      <c r="BP1588" s="58"/>
      <c r="BQ1588" s="58"/>
      <c r="BR1588" s="58"/>
      <c r="BS1588" s="58"/>
      <c r="BT1588" s="58"/>
      <c r="BU1588" s="58"/>
      <c r="BV1588" s="58"/>
      <c r="BW1588" s="58"/>
      <c r="BX1588" s="58"/>
      <c r="BY1588" s="58"/>
      <c r="BZ1588" s="57"/>
      <c r="CA1588" s="58"/>
      <c r="CB1588" s="58"/>
      <c r="CC1588" s="58"/>
      <c r="CD1588" s="58"/>
      <c r="CE1588" s="58"/>
      <c r="CF1588" s="58"/>
      <c r="CG1588" s="58"/>
      <c r="CH1588" s="58"/>
      <c r="CI1588" s="58"/>
      <c r="CJ1588" s="57"/>
      <c r="CK1588" s="57"/>
      <c r="CL1588" s="58"/>
      <c r="CM1588" s="58"/>
      <c r="CN1588" s="58"/>
      <c r="CO1588" s="58"/>
      <c r="CP1588" s="58"/>
      <c r="CQ1588" s="58"/>
      <c r="CR1588" s="58"/>
      <c r="CS1588" s="58"/>
      <c r="CT1588" s="58"/>
      <c r="CU1588" s="58"/>
      <c r="CV1588" s="58"/>
      <c r="CW1588" s="58"/>
      <c r="CX1588" s="58"/>
      <c r="CY1588" s="58"/>
      <c r="CZ1588" s="58"/>
      <c r="DA1588" s="58"/>
      <c r="DB1588" s="57"/>
      <c r="DC1588" s="57"/>
      <c r="DD1588" s="57"/>
      <c r="DE1588" s="57"/>
      <c r="DF1588" s="57"/>
      <c r="DG1588" s="57"/>
      <c r="DH1588" s="57"/>
      <c r="DI1588" s="57"/>
      <c r="DJ1588" s="57"/>
      <c r="DK1588" s="57"/>
      <c r="DL1588" s="57"/>
      <c r="DM1588" s="57"/>
      <c r="DN1588" s="59"/>
      <c r="DO1588" s="57"/>
      <c r="DP1588" s="57"/>
      <c r="DQ1588" s="57"/>
      <c r="DR1588" s="57"/>
      <c r="DS1588" s="57"/>
      <c r="DT1588" s="57"/>
      <c r="DU1588" s="57"/>
      <c r="DV1588" s="60"/>
      <c r="DW1588" s="61"/>
      <c r="DX1588" s="62"/>
      <c r="DZ1588" s="57"/>
      <c r="EC1588" s="57"/>
      <c r="EF1588" s="57"/>
      <c r="EI1588" s="57"/>
      <c r="EL1588" s="57"/>
      <c r="EO1588" s="57"/>
    </row>
    <row r="1589" spans="1:145" ht="15.5" x14ac:dyDescent="0.35">
      <c r="A1589" s="27"/>
      <c r="B1589" s="57"/>
      <c r="C1589" s="57"/>
      <c r="D1589" s="57"/>
      <c r="E1589" s="57"/>
      <c r="F1589" s="57"/>
      <c r="G1589" s="57"/>
      <c r="H1589" s="57"/>
      <c r="I1589" s="57"/>
      <c r="J1589" s="57"/>
      <c r="K1589" s="57"/>
      <c r="L1589" s="57"/>
      <c r="M1589" s="57"/>
      <c r="N1589" s="57"/>
      <c r="O1589" s="57"/>
      <c r="P1589" s="57"/>
      <c r="Q1589" s="57"/>
      <c r="R1589" s="57"/>
      <c r="S1589" s="57"/>
      <c r="T1589" s="57"/>
      <c r="U1589" s="57"/>
      <c r="V1589" s="57"/>
      <c r="W1589" s="57"/>
      <c r="X1589" s="58"/>
      <c r="Y1589" s="58"/>
      <c r="Z1589" s="57"/>
      <c r="AA1589" s="57"/>
      <c r="AB1589" s="57"/>
      <c r="AC1589" s="57"/>
      <c r="AD1589" s="57"/>
      <c r="AE1589" s="57"/>
      <c r="AF1589" s="57"/>
      <c r="AG1589" s="57"/>
      <c r="AH1589" s="57"/>
      <c r="AI1589" s="57"/>
      <c r="AJ1589" s="58"/>
      <c r="AK1589" s="58"/>
      <c r="AL1589" s="58"/>
      <c r="AM1589" s="58"/>
      <c r="AN1589" s="58"/>
      <c r="AO1589" s="58"/>
      <c r="AP1589" s="58"/>
      <c r="AQ1589" s="58"/>
      <c r="AR1589" s="58"/>
      <c r="AS1589" s="58"/>
      <c r="AT1589" s="58"/>
      <c r="AU1589" s="58"/>
      <c r="AV1589" s="58"/>
      <c r="AW1589" s="58"/>
      <c r="AX1589" s="58"/>
      <c r="AY1589" s="58"/>
      <c r="AZ1589" s="58"/>
      <c r="BA1589" s="58"/>
      <c r="BB1589" s="58"/>
      <c r="BC1589" s="58"/>
      <c r="BD1589" s="58"/>
      <c r="BE1589" s="58"/>
      <c r="BF1589" s="58"/>
      <c r="BG1589" s="58"/>
      <c r="BH1589" s="58"/>
      <c r="BI1589" s="58"/>
      <c r="BJ1589" s="58"/>
      <c r="BK1589" s="58"/>
      <c r="BL1589" s="58"/>
      <c r="BM1589" s="58"/>
      <c r="BN1589" s="58"/>
      <c r="BO1589" s="58"/>
      <c r="BP1589" s="58"/>
      <c r="BQ1589" s="58"/>
      <c r="BR1589" s="58"/>
      <c r="BS1589" s="58"/>
      <c r="BT1589" s="58"/>
      <c r="BU1589" s="58"/>
      <c r="BV1589" s="58"/>
      <c r="BW1589" s="58"/>
      <c r="BX1589" s="58"/>
      <c r="BY1589" s="58"/>
      <c r="BZ1589" s="57"/>
      <c r="CA1589" s="58"/>
      <c r="CB1589" s="58"/>
      <c r="CC1589" s="58"/>
      <c r="CD1589" s="58"/>
      <c r="CE1589" s="58"/>
      <c r="CF1589" s="58"/>
      <c r="CG1589" s="58"/>
      <c r="CH1589" s="58"/>
      <c r="CI1589" s="58"/>
      <c r="CJ1589" s="57"/>
      <c r="CK1589" s="57"/>
      <c r="CL1589" s="58"/>
      <c r="CM1589" s="58"/>
      <c r="CN1589" s="58"/>
      <c r="CO1589" s="58"/>
      <c r="CP1589" s="58"/>
      <c r="CQ1589" s="58"/>
      <c r="CR1589" s="58"/>
      <c r="CS1589" s="58"/>
      <c r="CT1589" s="58"/>
      <c r="CU1589" s="58"/>
      <c r="CV1589" s="58"/>
      <c r="CW1589" s="58"/>
      <c r="CX1589" s="58"/>
      <c r="CY1589" s="58"/>
      <c r="CZ1589" s="58"/>
      <c r="DA1589" s="58"/>
      <c r="DB1589" s="57"/>
      <c r="DC1589" s="57"/>
      <c r="DD1589" s="57"/>
      <c r="DE1589" s="57"/>
      <c r="DF1589" s="57"/>
      <c r="DG1589" s="57"/>
      <c r="DH1589" s="57"/>
      <c r="DI1589" s="57"/>
      <c r="DJ1589" s="57"/>
      <c r="DK1589" s="57"/>
      <c r="DL1589" s="57"/>
      <c r="DM1589" s="57"/>
      <c r="DN1589" s="59"/>
      <c r="DO1589" s="57"/>
      <c r="DP1589" s="57"/>
      <c r="DQ1589" s="57"/>
      <c r="DR1589" s="57"/>
      <c r="DS1589" s="57"/>
      <c r="DT1589" s="57"/>
      <c r="DU1589" s="57"/>
      <c r="DV1589" s="60"/>
      <c r="DW1589" s="61"/>
      <c r="DX1589" s="62"/>
      <c r="DZ1589" s="57"/>
      <c r="EC1589" s="57"/>
      <c r="EF1589" s="57"/>
      <c r="EI1589" s="57"/>
      <c r="EL1589" s="57"/>
      <c r="EO1589" s="57"/>
    </row>
    <row r="1590" spans="1:145" ht="15.5" x14ac:dyDescent="0.35">
      <c r="A1590" s="56" t="s">
        <v>505</v>
      </c>
      <c r="B1590" s="57">
        <f t="shared" ref="B1590:AA1591" si="1547">B1564*100/B2629</f>
        <v>14.398551619329016</v>
      </c>
      <c r="C1590" s="57">
        <f t="shared" si="1547"/>
        <v>14.849454477103791</v>
      </c>
      <c r="D1590" s="57">
        <f t="shared" si="1547"/>
        <v>15.261528901566995</v>
      </c>
      <c r="E1590" s="57">
        <f t="shared" si="1547"/>
        <v>16.582175831580798</v>
      </c>
      <c r="F1590" s="57">
        <f t="shared" si="1547"/>
        <v>17.410424403699754</v>
      </c>
      <c r="G1590" s="57">
        <f t="shared" si="1547"/>
        <v>17.856568603948901</v>
      </c>
      <c r="H1590" s="57">
        <f t="shared" si="1547"/>
        <v>17.459435671055093</v>
      </c>
      <c r="I1590" s="57">
        <f t="shared" si="1547"/>
        <v>15.518599535736881</v>
      </c>
      <c r="J1590" s="57">
        <f t="shared" si="1547"/>
        <v>15.065507201307526</v>
      </c>
      <c r="K1590" s="57">
        <f t="shared" si="1547"/>
        <v>13.907430584090157</v>
      </c>
      <c r="L1590" s="57">
        <f t="shared" si="1547"/>
        <v>15.385369248334847</v>
      </c>
      <c r="M1590" s="57">
        <f t="shared" si="1547"/>
        <v>17.538463525418621</v>
      </c>
      <c r="N1590" s="57">
        <f t="shared" si="1547"/>
        <v>14.442712815599201</v>
      </c>
      <c r="O1590" s="57">
        <f t="shared" si="1547"/>
        <v>12.692484931973452</v>
      </c>
      <c r="P1590" s="57">
        <f t="shared" si="1547"/>
        <v>13.602739388182041</v>
      </c>
      <c r="Q1590" s="57">
        <f t="shared" si="1547"/>
        <v>13.192944884524897</v>
      </c>
      <c r="R1590" s="57">
        <f t="shared" si="1547"/>
        <v>11.728745149779161</v>
      </c>
      <c r="S1590" s="57">
        <f t="shared" si="1547"/>
        <v>10.978783366886208</v>
      </c>
      <c r="T1590" s="57">
        <f t="shared" si="1547"/>
        <v>10.700376436262026</v>
      </c>
      <c r="U1590" s="57">
        <f t="shared" si="1547"/>
        <v>11.316655013766432</v>
      </c>
      <c r="V1590" s="57">
        <f t="shared" si="1547"/>
        <v>11.510374129745957</v>
      </c>
      <c r="W1590" s="57">
        <f t="shared" si="1547"/>
        <v>11.205912147371503</v>
      </c>
      <c r="X1590" s="58">
        <f t="shared" si="1547"/>
        <v>11.442623838834425</v>
      </c>
      <c r="Y1590" s="58">
        <f t="shared" si="1547"/>
        <v>10.999161234690975</v>
      </c>
      <c r="Z1590" s="57">
        <f t="shared" si="1547"/>
        <v>10.865076024848507</v>
      </c>
      <c r="AA1590" s="57">
        <f t="shared" si="1547"/>
        <v>11.592747898146843</v>
      </c>
      <c r="AB1590" s="57">
        <v>12.581884374066648</v>
      </c>
      <c r="AC1590" s="57">
        <v>13.025250057756466</v>
      </c>
      <c r="AD1590" s="57">
        <v>12.904440273250099</v>
      </c>
      <c r="AE1590" s="57">
        <f>AE1564*100/AE2629</f>
        <v>12.812476239159142</v>
      </c>
      <c r="AF1590" s="57">
        <v>12.890166610238404</v>
      </c>
      <c r="AG1590" s="57">
        <v>12.803242394911251</v>
      </c>
      <c r="AH1590" s="57">
        <v>12.5279550950681</v>
      </c>
      <c r="AI1590" s="57">
        <v>13.198806043250643</v>
      </c>
      <c r="AJ1590" s="58">
        <f>AJ1564*100/AJ2629</f>
        <v>14.176116708491284</v>
      </c>
      <c r="AK1590" s="58">
        <v>14.616318435155881</v>
      </c>
      <c r="AL1590" s="58">
        <v>13.8760362686041</v>
      </c>
      <c r="AM1590" s="58">
        <v>14.0521065850371</v>
      </c>
      <c r="AN1590" s="58">
        <v>14.094314054868768</v>
      </c>
      <c r="AO1590" s="58">
        <f>AO1564*100/AO2629</f>
        <v>14.703008600958766</v>
      </c>
      <c r="AP1590" s="58">
        <v>15.45908391092858</v>
      </c>
      <c r="AQ1590" s="58">
        <v>15.974473172090208</v>
      </c>
      <c r="AR1590" s="58">
        <v>15.064429212096359</v>
      </c>
      <c r="AS1590" s="58">
        <f>AS1564*100/AS2629</f>
        <v>14.956932564473163</v>
      </c>
      <c r="AT1590" s="58">
        <v>12.862220411823216</v>
      </c>
      <c r="AU1590" s="58">
        <v>13.33204442440495</v>
      </c>
      <c r="AV1590" s="58">
        <v>12.825603163548788</v>
      </c>
      <c r="AW1590" s="58">
        <v>13.074380400272178</v>
      </c>
      <c r="AX1590" s="58">
        <f>AX1564*100/AX2629</f>
        <v>13.869191640611955</v>
      </c>
      <c r="AY1590" s="58"/>
      <c r="AZ1590" s="58">
        <v>12.766943736286748</v>
      </c>
      <c r="BA1590" s="58">
        <v>13.344103859116169</v>
      </c>
      <c r="BB1590" s="58">
        <v>12.571918738300997</v>
      </c>
      <c r="BC1590" s="58">
        <v>12.97486213403357</v>
      </c>
      <c r="BD1590" s="58">
        <v>12.454215479568829</v>
      </c>
      <c r="BE1590" s="58">
        <v>12.803768840138735</v>
      </c>
      <c r="BF1590" s="58">
        <f>BF1564*100/BF2629</f>
        <v>12.601351650823585</v>
      </c>
      <c r="BG1590" s="58">
        <v>13.086397082888309</v>
      </c>
      <c r="BH1590" s="58">
        <v>13.779001755516143</v>
      </c>
      <c r="BI1590" s="58">
        <v>12.299722684960807</v>
      </c>
      <c r="BJ1590" s="58">
        <v>12.967664924259905</v>
      </c>
      <c r="BK1590" s="58">
        <v>11.97697625583046</v>
      </c>
      <c r="BL1590" s="58">
        <v>12.550707770723166</v>
      </c>
      <c r="BM1590" s="58">
        <v>12.130246097982804</v>
      </c>
      <c r="BN1590" s="58">
        <v>12.720065887491732</v>
      </c>
      <c r="BO1590" s="58">
        <f>BO1564*100/BO2629</f>
        <v>13.284606518433685</v>
      </c>
      <c r="BP1590" s="58">
        <v>13.027140712444739</v>
      </c>
      <c r="BQ1590" s="58">
        <v>14.446986864897754</v>
      </c>
      <c r="BR1590" s="58">
        <v>16.110203823653396</v>
      </c>
      <c r="BS1590" s="58">
        <v>17.48873515421193</v>
      </c>
      <c r="BT1590" s="58">
        <v>13.438352859979087</v>
      </c>
      <c r="BU1590" s="58">
        <v>14.203911122703602</v>
      </c>
      <c r="BV1590" s="58">
        <v>15.53246146942722</v>
      </c>
      <c r="BW1590" s="58">
        <v>13.769593969587511</v>
      </c>
      <c r="BX1590" s="58">
        <v>14.217277816423632</v>
      </c>
      <c r="BY1590" s="58">
        <v>14.894783308691633</v>
      </c>
      <c r="BZ1590" s="57">
        <v>13.779936701377794</v>
      </c>
      <c r="CA1590" s="58">
        <f>CA1564*100/CA2629</f>
        <v>14.221250618816178</v>
      </c>
      <c r="CB1590" s="58">
        <v>12.843382073112052</v>
      </c>
      <c r="CC1590" s="58">
        <v>12.885030881057615</v>
      </c>
      <c r="CD1590" s="58">
        <v>13.796451091737532</v>
      </c>
      <c r="CE1590" s="58">
        <v>13.119850619756848</v>
      </c>
      <c r="CF1590" s="58">
        <v>13.236303154368542</v>
      </c>
      <c r="CG1590" s="58">
        <v>13.914365075100886</v>
      </c>
      <c r="CH1590" s="58">
        <v>12.545901871885976</v>
      </c>
      <c r="CI1590" s="58">
        <v>12.840001032880837</v>
      </c>
      <c r="CJ1590" s="57">
        <v>12.73694039782194</v>
      </c>
      <c r="CK1590" s="57">
        <v>12.976550764980596</v>
      </c>
      <c r="CL1590" s="58">
        <f>CL1564*100/CL2629</f>
        <v>13.749036403233614</v>
      </c>
      <c r="CM1590" s="58">
        <v>12.84696532667115</v>
      </c>
      <c r="CN1590" s="58">
        <v>12.209391452207013</v>
      </c>
      <c r="CO1590" s="58">
        <v>12.160277175601619</v>
      </c>
      <c r="CP1590" s="58">
        <v>11.345739050321223</v>
      </c>
      <c r="CQ1590" s="58">
        <v>12.112136462111218</v>
      </c>
      <c r="CR1590" s="58">
        <v>12.704704720578569</v>
      </c>
      <c r="CS1590" s="58">
        <v>11.540805031380227</v>
      </c>
      <c r="CT1590" s="58">
        <v>11.737467764687336</v>
      </c>
      <c r="CU1590" s="58">
        <v>12.743867628448664</v>
      </c>
      <c r="CV1590" s="58">
        <v>12.282169707051612</v>
      </c>
      <c r="CW1590" s="58">
        <v>12.466756239281832</v>
      </c>
      <c r="CX1590" s="58">
        <v>12.416398523929436</v>
      </c>
      <c r="CY1590" s="58">
        <v>12.39950770443634</v>
      </c>
      <c r="CZ1590" s="58">
        <v>12.568974094758703</v>
      </c>
      <c r="DA1590" s="58">
        <f t="shared" ref="DA1590:DA1591" si="1548">DA1564*100/DA2629</f>
        <v>14.093492609428685</v>
      </c>
      <c r="DB1590" s="57">
        <v>12.742514627384583</v>
      </c>
      <c r="DC1590" s="57">
        <v>12.943986913257293</v>
      </c>
      <c r="DD1590" s="57">
        <v>13.333681588262998</v>
      </c>
      <c r="DE1590" s="57">
        <v>12.840872871545258</v>
      </c>
      <c r="DF1590" s="57">
        <v>12.977471624091969</v>
      </c>
      <c r="DG1590" s="57">
        <v>13.14063037343341</v>
      </c>
      <c r="DH1590" s="57">
        <v>13.46087040521409</v>
      </c>
      <c r="DI1590" s="57">
        <v>13.660556789399511</v>
      </c>
      <c r="DJ1590" s="57">
        <v>13.712237655854603</v>
      </c>
      <c r="DK1590" s="57">
        <v>13.548500340184242</v>
      </c>
      <c r="DL1590" s="57">
        <v>13.642596376294934</v>
      </c>
      <c r="DM1590" s="57">
        <v>13.817107703458523</v>
      </c>
      <c r="DN1590" s="59">
        <f>DN1564*100/DN2629</f>
        <v>15.535054933531764</v>
      </c>
      <c r="DO1590" s="57">
        <v>13.817107703458523</v>
      </c>
      <c r="DP1590" s="57">
        <v>14.13349311780077</v>
      </c>
      <c r="DQ1590" s="57">
        <v>14.436128121856513</v>
      </c>
      <c r="DR1590" s="57">
        <v>14.972014563769845</v>
      </c>
      <c r="DS1590" s="57">
        <v>14.76149354504812</v>
      </c>
      <c r="DT1590" s="57">
        <v>14.985201888534139</v>
      </c>
      <c r="DU1590" s="57">
        <v>14.584580560993189</v>
      </c>
      <c r="DV1590" s="60">
        <f t="shared" ref="DV1590:DX1591" si="1549">DV1564*100/DV2629</f>
        <v>14.152140425407998</v>
      </c>
      <c r="DW1590" s="61">
        <f t="shared" si="1549"/>
        <v>14.158651988994441</v>
      </c>
      <c r="DX1590" s="62">
        <f t="shared" si="1549"/>
        <v>14.680703552914583</v>
      </c>
      <c r="DZ1590" s="57">
        <f>DZ1564*100/DZ2629</f>
        <v>13.761018653377638</v>
      </c>
      <c r="EC1590" s="57">
        <f>EC1564*100/EC2629</f>
        <v>13.795989204162236</v>
      </c>
      <c r="EF1590" s="57">
        <f>EF1564*100/EF2629</f>
        <v>13.574118354824471</v>
      </c>
      <c r="EI1590" s="57">
        <f>EI1564*100/EI2629</f>
        <v>13.098640608802926</v>
      </c>
      <c r="EL1590" s="57">
        <f>EL1564*100/EL2629</f>
        <v>12.639717071125036</v>
      </c>
      <c r="EO1590" s="57">
        <f>EO1564*100/EO2629</f>
        <v>12.123305584682464</v>
      </c>
    </row>
    <row r="1591" spans="1:145" ht="15.5" x14ac:dyDescent="0.35">
      <c r="A1591" s="56" t="s">
        <v>482</v>
      </c>
      <c r="B1591" s="57">
        <f t="shared" si="1547"/>
        <v>14.062095252192576</v>
      </c>
      <c r="C1591" s="57">
        <f t="shared" si="1547"/>
        <v>15.209369843644993</v>
      </c>
      <c r="D1591" s="57">
        <f t="shared" si="1547"/>
        <v>16.440560880607674</v>
      </c>
      <c r="E1591" s="57">
        <f t="shared" si="1547"/>
        <v>17.415116898615221</v>
      </c>
      <c r="F1591" s="57">
        <f t="shared" si="1547"/>
        <v>18.402834190463942</v>
      </c>
      <c r="G1591" s="57">
        <f t="shared" si="1547"/>
        <v>18.208701725424216</v>
      </c>
      <c r="H1591" s="57">
        <f t="shared" si="1547"/>
        <v>16.64322686568077</v>
      </c>
      <c r="I1591" s="57">
        <f t="shared" si="1547"/>
        <v>15.368462757527734</v>
      </c>
      <c r="J1591" s="57">
        <f t="shared" si="1547"/>
        <v>14.928645057839882</v>
      </c>
      <c r="K1591" s="57">
        <f t="shared" si="1547"/>
        <v>14.505530859092319</v>
      </c>
      <c r="L1591" s="57">
        <f t="shared" si="1547"/>
        <v>14.24950156650527</v>
      </c>
      <c r="M1591" s="57">
        <f t="shared" si="1547"/>
        <v>14.545046661880832</v>
      </c>
      <c r="N1591" s="57">
        <f t="shared" si="1547"/>
        <v>13.074344302754735</v>
      </c>
      <c r="O1591" s="57">
        <f t="shared" si="1547"/>
        <v>12.179747755406433</v>
      </c>
      <c r="P1591" s="57">
        <f t="shared" si="1547"/>
        <v>12.409335041193337</v>
      </c>
      <c r="Q1591" s="57">
        <f t="shared" si="1547"/>
        <v>11.663364442079532</v>
      </c>
      <c r="R1591" s="57">
        <f t="shared" si="1547"/>
        <v>11.003947703802149</v>
      </c>
      <c r="S1591" s="57">
        <f t="shared" si="1547"/>
        <v>10.378458015095745</v>
      </c>
      <c r="T1591" s="57">
        <f t="shared" si="1547"/>
        <v>10.553694416399397</v>
      </c>
      <c r="U1591" s="57">
        <f t="shared" si="1547"/>
        <v>11.09468006641581</v>
      </c>
      <c r="V1591" s="57">
        <f t="shared" si="1547"/>
        <v>10.898252987775178</v>
      </c>
      <c r="W1591" s="57">
        <f t="shared" si="1547"/>
        <v>11.513185709308974</v>
      </c>
      <c r="X1591" s="58">
        <f t="shared" si="1547"/>
        <v>10.744628190572564</v>
      </c>
      <c r="Y1591" s="58">
        <f t="shared" si="1547"/>
        <v>12.433937947081155</v>
      </c>
      <c r="Z1591" s="57">
        <f t="shared" si="1547"/>
        <v>12.731967800077713</v>
      </c>
      <c r="AA1591" s="57">
        <f t="shared" si="1547"/>
        <v>12.169725441802512</v>
      </c>
      <c r="AB1591" s="57">
        <v>12.996834729993815</v>
      </c>
      <c r="AC1591" s="57">
        <v>13.459179434752132</v>
      </c>
      <c r="AD1591" s="57">
        <v>12.603878828290071</v>
      </c>
      <c r="AE1591" s="57">
        <f>AE1565*100/AE2630</f>
        <v>13.350024566297837</v>
      </c>
      <c r="AF1591" s="57">
        <v>13.566701967835895</v>
      </c>
      <c r="AG1591" s="57">
        <v>13.219363031221215</v>
      </c>
      <c r="AH1591" s="57">
        <v>12.392979403010349</v>
      </c>
      <c r="AI1591" s="57">
        <v>13.503774316443211</v>
      </c>
      <c r="AJ1591" s="58">
        <f>AJ1565*100/AJ2630</f>
        <v>12.766161021285933</v>
      </c>
      <c r="AK1591" s="58">
        <v>13.714381141559224</v>
      </c>
      <c r="AL1591" s="58">
        <v>13.250365093768499</v>
      </c>
      <c r="AM1591" s="58">
        <v>13.024429379320262</v>
      </c>
      <c r="AN1591" s="58">
        <v>13.03294348317478</v>
      </c>
      <c r="AO1591" s="58">
        <f>AO1565*100/AO2630</f>
        <v>12.72989152111129</v>
      </c>
      <c r="AP1591" s="58">
        <v>12.501272579068001</v>
      </c>
      <c r="AQ1591" s="58">
        <v>12.492513105093099</v>
      </c>
      <c r="AR1591" s="58">
        <v>12.350572314233499</v>
      </c>
      <c r="AS1591" s="58">
        <f>AS1565*100/AS2630</f>
        <v>12.468421017189016</v>
      </c>
      <c r="AT1591" s="58">
        <v>11.598375875608276</v>
      </c>
      <c r="AU1591" s="58">
        <v>12.606242376600923</v>
      </c>
      <c r="AV1591" s="58">
        <v>11.331063430861192</v>
      </c>
      <c r="AW1591" s="58">
        <v>11.242933257117812</v>
      </c>
      <c r="AX1591" s="58">
        <f>AX1565*100/AX2630</f>
        <v>12.169185622828836</v>
      </c>
      <c r="AY1591" s="58"/>
      <c r="AZ1591" s="58">
        <v>10.899333281453995</v>
      </c>
      <c r="BA1591" s="58">
        <v>11.513216779697499</v>
      </c>
      <c r="BB1591" s="58">
        <v>11.033765679354849</v>
      </c>
      <c r="BC1591" s="58">
        <v>11.15872077958605</v>
      </c>
      <c r="BD1591" s="58">
        <v>11.478653521749266</v>
      </c>
      <c r="BE1591" s="58">
        <v>11.478653521749266</v>
      </c>
      <c r="BF1591" s="58">
        <f>BF1565*100/BF2630</f>
        <v>11.915351172168226</v>
      </c>
      <c r="BG1591" s="58">
        <v>11.858103145862369</v>
      </c>
      <c r="BH1591" s="58">
        <v>11.920964429541645</v>
      </c>
      <c r="BI1591" s="58">
        <v>11.784220332356096</v>
      </c>
      <c r="BJ1591" s="58">
        <v>12.021231933586554</v>
      </c>
      <c r="BK1591" s="58">
        <v>11.299397493102436</v>
      </c>
      <c r="BL1591" s="58">
        <v>11.43923666980443</v>
      </c>
      <c r="BM1591" s="58">
        <v>11.491640297656527</v>
      </c>
      <c r="BN1591" s="58">
        <v>11.682247700248693</v>
      </c>
      <c r="BO1591" s="58">
        <f>BO1565*100/BO2630</f>
        <v>12.396062487951129</v>
      </c>
      <c r="BP1591" s="58">
        <v>11.377261663612718</v>
      </c>
      <c r="BQ1591" s="58">
        <v>14.121588862579094</v>
      </c>
      <c r="BR1591" s="58">
        <v>14.283135149398358</v>
      </c>
      <c r="BS1591" s="58">
        <v>14.283135149398358</v>
      </c>
      <c r="BT1591" s="58">
        <v>11.233801254868441</v>
      </c>
      <c r="BU1591" s="58">
        <v>11.476624109499623</v>
      </c>
      <c r="BV1591" s="58">
        <v>12.136860343933819</v>
      </c>
      <c r="BW1591" s="58">
        <v>11.358841504237679</v>
      </c>
      <c r="BX1591" s="58">
        <v>11.484590420590894</v>
      </c>
      <c r="BY1591" s="58">
        <v>12.143412704999784</v>
      </c>
      <c r="BZ1591" s="57">
        <v>12.059972616882099</v>
      </c>
      <c r="CA1591" s="58">
        <f>CA1565*100/CA2630</f>
        <v>12.339653342593047</v>
      </c>
      <c r="CB1591" s="58">
        <v>11.116901679157646</v>
      </c>
      <c r="CC1591" s="58">
        <v>11.022209778969755</v>
      </c>
      <c r="CD1591" s="58">
        <v>11.200210815030044</v>
      </c>
      <c r="CE1591" s="58">
        <v>11.343035159568476</v>
      </c>
      <c r="CF1591" s="58">
        <v>11.438174538669273</v>
      </c>
      <c r="CG1591" s="58">
        <v>11.688250095413206</v>
      </c>
      <c r="CH1591" s="58">
        <v>11.269200867334298</v>
      </c>
      <c r="CI1591" s="58">
        <v>11.402377967142218</v>
      </c>
      <c r="CJ1591" s="57">
        <v>11.296715102989111</v>
      </c>
      <c r="CK1591" s="57">
        <v>11.366917982193913</v>
      </c>
      <c r="CL1591" s="58">
        <f>CL1565*100/CL2630</f>
        <v>13.437887065887606</v>
      </c>
      <c r="CM1591" s="58">
        <v>11.853171445103541</v>
      </c>
      <c r="CN1591" s="58">
        <v>11.123709672351248</v>
      </c>
      <c r="CO1591" s="58">
        <v>11.044043640220805</v>
      </c>
      <c r="CP1591" s="58">
        <v>10.927704799789002</v>
      </c>
      <c r="CQ1591" s="58">
        <v>11.045979434892365</v>
      </c>
      <c r="CR1591" s="58">
        <v>11.190250277810781</v>
      </c>
      <c r="CS1591" s="58">
        <v>11.82374173257112</v>
      </c>
      <c r="CT1591" s="58">
        <v>11.965862348829896</v>
      </c>
      <c r="CU1591" s="58">
        <v>12.185737500387985</v>
      </c>
      <c r="CV1591" s="58">
        <v>11.705678990001472</v>
      </c>
      <c r="CW1591" s="58">
        <v>11.837540517018688</v>
      </c>
      <c r="CX1591" s="58">
        <v>11.715521186759045</v>
      </c>
      <c r="CY1591" s="58">
        <v>11.797250086067296</v>
      </c>
      <c r="CZ1591" s="58">
        <v>11.709533086456197</v>
      </c>
      <c r="DA1591" s="58">
        <f t="shared" si="1548"/>
        <v>13.25002398335187</v>
      </c>
      <c r="DB1591" s="57">
        <v>11.920783262878397</v>
      </c>
      <c r="DC1591" s="57">
        <v>11.682989439657531</v>
      </c>
      <c r="DD1591" s="57">
        <v>11.682989439657531</v>
      </c>
      <c r="DE1591" s="57">
        <v>12.08759116596341</v>
      </c>
      <c r="DF1591" s="57">
        <v>11.877084583100732</v>
      </c>
      <c r="DG1591" s="57">
        <v>11.588900441139469</v>
      </c>
      <c r="DH1591" s="57">
        <v>13.676393551981134</v>
      </c>
      <c r="DI1591" s="57">
        <v>13.426974179870703</v>
      </c>
      <c r="DJ1591" s="57">
        <v>13.031427970800365</v>
      </c>
      <c r="DK1591" s="57">
        <v>13.534239328347866</v>
      </c>
      <c r="DL1591" s="57">
        <v>13.27218872892302</v>
      </c>
      <c r="DM1591" s="57">
        <v>12.939299069681214</v>
      </c>
      <c r="DN1591" s="59">
        <f>DN1565*100/DN2630</f>
        <v>15.44875833461057</v>
      </c>
      <c r="DO1591" s="57">
        <v>12.939299069681214</v>
      </c>
      <c r="DP1591" s="57">
        <v>13.388664003979036</v>
      </c>
      <c r="DQ1591" s="57">
        <v>13.51636590599959</v>
      </c>
      <c r="DR1591" s="57">
        <v>13.675746682933337</v>
      </c>
      <c r="DS1591" s="57">
        <v>13.430259709472116</v>
      </c>
      <c r="DT1591" s="57">
        <v>13.575715197679781</v>
      </c>
      <c r="DU1591" s="57">
        <v>12.754045836801126</v>
      </c>
      <c r="DV1591" s="60">
        <f t="shared" si="1549"/>
        <v>12.002149400749149</v>
      </c>
      <c r="DW1591" s="61">
        <f t="shared" si="1549"/>
        <v>11.920684301628336</v>
      </c>
      <c r="DX1591" s="62">
        <f t="shared" si="1549"/>
        <v>12.937867548173291</v>
      </c>
      <c r="DZ1591" s="57">
        <f>DZ1565*100/DZ2630</f>
        <v>11.154382188322181</v>
      </c>
      <c r="EC1591" s="57">
        <f>EC1565*100/EC2630</f>
        <v>11.105185270798412</v>
      </c>
      <c r="EF1591" s="57">
        <f>EF1565*100/EF2630</f>
        <v>10.756428355883854</v>
      </c>
      <c r="EI1591" s="57">
        <f>EI1565*100/EI2630</f>
        <v>10.347516686532682</v>
      </c>
      <c r="EL1591" s="57">
        <f>EL1565*100/EL2630</f>
        <v>9.9805166988372349</v>
      </c>
      <c r="EO1591" s="57">
        <f>EO1565*100/EO2630</f>
        <v>9.5128579895499978</v>
      </c>
    </row>
    <row r="1592" spans="1:145" ht="15.5" x14ac:dyDescent="0.35">
      <c r="A1592" s="56" t="s">
        <v>488</v>
      </c>
      <c r="B1592" s="57">
        <f t="shared" ref="B1592:AA1592" si="1550">B1570*100/B2631</f>
        <v>4.9033465781750429</v>
      </c>
      <c r="C1592" s="57">
        <f t="shared" si="1550"/>
        <v>4.3943341410959427</v>
      </c>
      <c r="D1592" s="57">
        <f t="shared" si="1550"/>
        <v>6.832784351159213</v>
      </c>
      <c r="E1592" s="57">
        <f t="shared" si="1550"/>
        <v>8.8521858373145328</v>
      </c>
      <c r="F1592" s="57">
        <f t="shared" si="1550"/>
        <v>10.17732036078468</v>
      </c>
      <c r="G1592" s="57">
        <f t="shared" si="1550"/>
        <v>10.837326704779935</v>
      </c>
      <c r="H1592" s="57">
        <f t="shared" si="1550"/>
        <v>11.215942247345726</v>
      </c>
      <c r="I1592" s="57">
        <f t="shared" si="1550"/>
        <v>8.6709774982816761</v>
      </c>
      <c r="J1592" s="57">
        <f t="shared" si="1550"/>
        <v>6.7688774904838764</v>
      </c>
      <c r="K1592" s="57">
        <f t="shared" si="1550"/>
        <v>10.281073782367441</v>
      </c>
      <c r="L1592" s="57">
        <f t="shared" si="1550"/>
        <v>9.5665996976516681</v>
      </c>
      <c r="M1592" s="57">
        <f t="shared" si="1550"/>
        <v>8.9355965324215916</v>
      </c>
      <c r="N1592" s="57">
        <f t="shared" si="1550"/>
        <v>9.7793965750049949</v>
      </c>
      <c r="O1592" s="57">
        <f t="shared" si="1550"/>
        <v>11.143301572472271</v>
      </c>
      <c r="P1592" s="57">
        <f t="shared" si="1550"/>
        <v>10.707827245884641</v>
      </c>
      <c r="Q1592" s="57">
        <f t="shared" si="1550"/>
        <v>17.446752955135295</v>
      </c>
      <c r="R1592" s="57">
        <f t="shared" si="1550"/>
        <v>19.383725580876398</v>
      </c>
      <c r="S1592" s="57">
        <f t="shared" si="1550"/>
        <v>19.425714347434543</v>
      </c>
      <c r="T1592" s="57">
        <f t="shared" si="1550"/>
        <v>25.132519289864597</v>
      </c>
      <c r="U1592" s="57">
        <f t="shared" si="1550"/>
        <v>42.385150725484941</v>
      </c>
      <c r="V1592" s="57">
        <f t="shared" si="1550"/>
        <v>55.324535064953587</v>
      </c>
      <c r="W1592" s="57">
        <f t="shared" si="1550"/>
        <v>63.583453144959073</v>
      </c>
      <c r="X1592" s="58">
        <f t="shared" si="1550"/>
        <v>65.2181067927214</v>
      </c>
      <c r="Y1592" s="58">
        <f t="shared" si="1550"/>
        <v>66.036876226841514</v>
      </c>
      <c r="Z1592" s="57">
        <f t="shared" si="1550"/>
        <v>63.982304197855875</v>
      </c>
      <c r="AA1592" s="57">
        <f t="shared" si="1550"/>
        <v>58.337215317881864</v>
      </c>
      <c r="AB1592" s="57">
        <v>9.6081331815206088</v>
      </c>
      <c r="AC1592" s="57">
        <v>11.559966433559529</v>
      </c>
      <c r="AD1592" s="57">
        <v>11.294030376487983</v>
      </c>
      <c r="AE1592" s="57">
        <f>AE1570*100/AE2631</f>
        <v>104.92833836452994</v>
      </c>
      <c r="AF1592" s="57">
        <v>13.816743907233624</v>
      </c>
      <c r="AG1592" s="57">
        <v>14.552740563355149</v>
      </c>
      <c r="AH1592" s="57">
        <v>11.677113477459098</v>
      </c>
      <c r="AI1592" s="57">
        <v>11.681009872096208</v>
      </c>
      <c r="AJ1592" s="58">
        <f>AJ1570*100/AJ2631</f>
        <v>94.427744756444426</v>
      </c>
      <c r="AK1592" s="58">
        <v>10.6527828506236</v>
      </c>
      <c r="AL1592" s="58">
        <v>10.616499626477607</v>
      </c>
      <c r="AM1592" s="58">
        <v>10.061090915737577</v>
      </c>
      <c r="AN1592" s="58">
        <v>10.377798680845251</v>
      </c>
      <c r="AO1592" s="58">
        <f>AO1570*100/AO2631</f>
        <v>80.847823289855981</v>
      </c>
      <c r="AP1592" s="58">
        <v>10.881672147164064</v>
      </c>
      <c r="AQ1592" s="58">
        <v>10.531900412769328</v>
      </c>
      <c r="AR1592" s="58">
        <v>12.375623324765</v>
      </c>
      <c r="AS1592" s="58">
        <f>AS1570*100/AS2631</f>
        <v>63.799551925674756</v>
      </c>
      <c r="AT1592" s="58">
        <v>13.602119978089041</v>
      </c>
      <c r="AU1592" s="58">
        <v>11.142959685197681</v>
      </c>
      <c r="AV1592" s="58">
        <v>10.658829452623058</v>
      </c>
      <c r="AW1592" s="58">
        <v>10.658829452623058</v>
      </c>
      <c r="AX1592" s="58">
        <f>AX1570*100/AX2631</f>
        <v>54.764967706120707</v>
      </c>
      <c r="AY1592" s="58"/>
      <c r="AZ1592" s="58">
        <v>56.929046939024644</v>
      </c>
      <c r="BA1592" s="58">
        <v>57.820461347655161</v>
      </c>
      <c r="BB1592" s="58">
        <v>51.81152168090378</v>
      </c>
      <c r="BC1592" s="58">
        <v>53.362696948213994</v>
      </c>
      <c r="BD1592" s="58">
        <v>51.130545048895456</v>
      </c>
      <c r="BE1592" s="58">
        <v>52.872656067279138</v>
      </c>
      <c r="BF1592" s="58">
        <f>BF1570*100/BF2631</f>
        <v>48.231446092239594</v>
      </c>
      <c r="BG1592" s="58">
        <v>52.341165241552829</v>
      </c>
      <c r="BH1592" s="58">
        <v>54.50085587477696</v>
      </c>
      <c r="BI1592" s="58">
        <v>48.5039278333822</v>
      </c>
      <c r="BJ1592" s="58">
        <v>50.588430720116925</v>
      </c>
      <c r="BK1592" s="58">
        <v>50.553695031414385</v>
      </c>
      <c r="BL1592" s="58">
        <v>52.080796680964326</v>
      </c>
      <c r="BM1592" s="58">
        <v>50.537433976047517</v>
      </c>
      <c r="BN1592" s="58">
        <v>51.605564574161647</v>
      </c>
      <c r="BO1592" s="58">
        <f>BO1570*100/BO2631</f>
        <v>48.630541137662412</v>
      </c>
      <c r="BP1592" s="58">
        <v>56.223544473780251</v>
      </c>
      <c r="BQ1592" s="58">
        <v>56.223544473780251</v>
      </c>
      <c r="BR1592" s="58">
        <v>61.71755581189344</v>
      </c>
      <c r="BS1592" s="58">
        <v>68.061814039725263</v>
      </c>
      <c r="BT1592" s="58">
        <v>55.917661672519074</v>
      </c>
      <c r="BU1592" s="58">
        <v>54.814763100153023</v>
      </c>
      <c r="BV1592" s="58">
        <v>54.673363769210575</v>
      </c>
      <c r="BW1592" s="58">
        <v>59.601670145732861</v>
      </c>
      <c r="BX1592" s="58">
        <v>59.572658281018306</v>
      </c>
      <c r="BY1592" s="58">
        <v>59.427162768563839</v>
      </c>
      <c r="BZ1592" s="57">
        <v>59.937077936843181</v>
      </c>
      <c r="CA1592" s="58">
        <f>CA1570*100/CA2631</f>
        <v>50.59776338452609</v>
      </c>
      <c r="CB1592" s="58">
        <v>57.697907130132705</v>
      </c>
      <c r="CC1592" s="58">
        <v>58.21024670306479</v>
      </c>
      <c r="CD1592" s="58">
        <v>62.064491101557465</v>
      </c>
      <c r="CE1592" s="58">
        <v>55.671407293357078</v>
      </c>
      <c r="CF1592" s="58">
        <v>55.555288919791671</v>
      </c>
      <c r="CG1592" s="58">
        <v>53.773964464852519</v>
      </c>
      <c r="CH1592" s="58">
        <v>56.388607233953508</v>
      </c>
      <c r="CI1592" s="58">
        <v>56.019690492205108</v>
      </c>
      <c r="CJ1592" s="57">
        <v>55.866778853584904</v>
      </c>
      <c r="CK1592" s="57">
        <v>55.246743756458152</v>
      </c>
      <c r="CL1592" s="58">
        <f>CL1570*100/CL2631</f>
        <v>62.759362177049262</v>
      </c>
      <c r="CM1592" s="58">
        <v>47.46655703598644</v>
      </c>
      <c r="CN1592" s="58">
        <v>57.534239563222791</v>
      </c>
      <c r="CO1592" s="58">
        <v>57.065297549618961</v>
      </c>
      <c r="CP1592" s="58">
        <v>57.589206323589977</v>
      </c>
      <c r="CQ1592" s="58">
        <v>57.7556970097244</v>
      </c>
      <c r="CR1592" s="58">
        <v>54.372458235143768</v>
      </c>
      <c r="CS1592" s="58">
        <v>61.30506151143004</v>
      </c>
      <c r="CT1592" s="58">
        <v>59.0438125561381</v>
      </c>
      <c r="CU1592" s="58">
        <v>53.392681102679589</v>
      </c>
      <c r="CV1592" s="58">
        <v>61.19202578050205</v>
      </c>
      <c r="CW1592" s="58">
        <v>59.305700330723113</v>
      </c>
      <c r="CX1592" s="58">
        <v>62.175333727693463</v>
      </c>
      <c r="CY1592" s="58">
        <v>60.073461351471529</v>
      </c>
      <c r="CZ1592" s="58">
        <v>57.600338650775072</v>
      </c>
      <c r="DA1592" s="58">
        <f t="shared" ref="DA1592" si="1551">DA1570*100/DA2631</f>
        <v>63.474955318404014</v>
      </c>
      <c r="DB1592" s="57">
        <v>60.03341527860497</v>
      </c>
      <c r="DC1592" s="57">
        <v>58.357207190415295</v>
      </c>
      <c r="DD1592" s="57">
        <v>57.06813965878122</v>
      </c>
      <c r="DE1592" s="57">
        <v>66.007265303941622</v>
      </c>
      <c r="DF1592" s="57">
        <v>63.871325414263275</v>
      </c>
      <c r="DG1592" s="57">
        <v>62.64644498544677</v>
      </c>
      <c r="DH1592" s="57">
        <v>67.939839463830779</v>
      </c>
      <c r="DI1592" s="57">
        <v>65.310335430628285</v>
      </c>
      <c r="DJ1592" s="57">
        <v>64.234027581041147</v>
      </c>
      <c r="DK1592" s="57">
        <v>72.870268610881581</v>
      </c>
      <c r="DL1592" s="57">
        <v>72.556484252065815</v>
      </c>
      <c r="DM1592" s="57">
        <v>70.027810751709978</v>
      </c>
      <c r="DN1592" s="59">
        <f t="shared" ref="DN1592" si="1552">DN1570*100/DN2631</f>
        <v>67.60466993574579</v>
      </c>
      <c r="DO1592" s="57">
        <v>70.027810751709978</v>
      </c>
      <c r="DP1592" s="57">
        <v>74.122009034115322</v>
      </c>
      <c r="DQ1592" s="57">
        <v>73.042235197256517</v>
      </c>
      <c r="DR1592" s="57">
        <v>71.724864874150811</v>
      </c>
      <c r="DS1592" s="57">
        <v>76.261596745637036</v>
      </c>
      <c r="DT1592" s="57">
        <v>74.7748258646929</v>
      </c>
      <c r="DU1592" s="57">
        <v>74.119065864790244</v>
      </c>
      <c r="DV1592" s="60">
        <f>DV1570*100/DV2631</f>
        <v>72.366780803879124</v>
      </c>
      <c r="DW1592" s="61">
        <f>DW1570*100/DW2631</f>
        <v>74.392522925481771</v>
      </c>
      <c r="DX1592" s="62">
        <f>DX1570*100/DX2631</f>
        <v>72.053677677901106</v>
      </c>
      <c r="DZ1592" s="57">
        <f>DZ1570*100/DZ2631</f>
        <v>76.330610295812519</v>
      </c>
      <c r="EC1592" s="57">
        <f>EC1570*100/EC2631</f>
        <v>75.901587465575417</v>
      </c>
      <c r="EF1592" s="57">
        <f>EF1570*100/EF2631</f>
        <v>76.943972056019462</v>
      </c>
      <c r="EI1592" s="57">
        <f>EI1570*100/EI2631</f>
        <v>77.129244790522776</v>
      </c>
      <c r="EL1592" s="57">
        <f>EL1570*100/EL2631</f>
        <v>76.822050005343101</v>
      </c>
      <c r="EO1592" s="57">
        <f>EO1570*100/EO2631</f>
        <v>76.109992192682995</v>
      </c>
    </row>
    <row r="1593" spans="1:145" ht="15.5" x14ac:dyDescent="0.35">
      <c r="A1593" s="56" t="s">
        <v>483</v>
      </c>
      <c r="B1593" s="57">
        <f t="shared" ref="B1593:AA1596" si="1553">B1567*100/B2632</f>
        <v>19.471603626171532</v>
      </c>
      <c r="C1593" s="57">
        <f t="shared" si="1553"/>
        <v>20.077050370032175</v>
      </c>
      <c r="D1593" s="57">
        <f t="shared" si="1553"/>
        <v>18.934910435144591</v>
      </c>
      <c r="E1593" s="57">
        <f t="shared" si="1553"/>
        <v>21.019922653620881</v>
      </c>
      <c r="F1593" s="57">
        <f t="shared" si="1553"/>
        <v>24.032262344643296</v>
      </c>
      <c r="G1593" s="57">
        <f t="shared" si="1553"/>
        <v>25.210386003938495</v>
      </c>
      <c r="H1593" s="57">
        <f t="shared" si="1553"/>
        <v>24.844364383916453</v>
      </c>
      <c r="I1593" s="57">
        <f t="shared" si="1553"/>
        <v>24.441298192424473</v>
      </c>
      <c r="J1593" s="57">
        <f t="shared" si="1553"/>
        <v>21.832557051762365</v>
      </c>
      <c r="K1593" s="57">
        <f t="shared" si="1553"/>
        <v>19.921620234921711</v>
      </c>
      <c r="L1593" s="57">
        <f t="shared" si="1553"/>
        <v>28.071843122459395</v>
      </c>
      <c r="M1593" s="57">
        <f t="shared" si="1553"/>
        <v>24.555320810499317</v>
      </c>
      <c r="N1593" s="57">
        <f t="shared" si="1553"/>
        <v>21.823818656329824</v>
      </c>
      <c r="O1593" s="57">
        <f t="shared" si="1553"/>
        <v>16.971824165069513</v>
      </c>
      <c r="P1593" s="57">
        <f t="shared" si="1553"/>
        <v>18.791753674111146</v>
      </c>
      <c r="Q1593" s="57">
        <f t="shared" si="1553"/>
        <v>22.797090182626931</v>
      </c>
      <c r="R1593" s="57">
        <f t="shared" si="1553"/>
        <v>19.50791065840469</v>
      </c>
      <c r="S1593" s="57">
        <f t="shared" si="1553"/>
        <v>17.87152307192509</v>
      </c>
      <c r="T1593" s="57">
        <f t="shared" si="1553"/>
        <v>16.177195759937415</v>
      </c>
      <c r="U1593" s="57">
        <f t="shared" si="1553"/>
        <v>17.585594540805598</v>
      </c>
      <c r="V1593" s="57">
        <f t="shared" si="1553"/>
        <v>19.274011400771414</v>
      </c>
      <c r="W1593" s="57">
        <f t="shared" si="1553"/>
        <v>15.083651238481885</v>
      </c>
      <c r="X1593" s="58">
        <f t="shared" si="1553"/>
        <v>14.113831684320973</v>
      </c>
      <c r="Y1593" s="58">
        <f t="shared" si="1553"/>
        <v>10.719868708415373</v>
      </c>
      <c r="Z1593" s="57">
        <f t="shared" si="1553"/>
        <v>9.3618284517889663</v>
      </c>
      <c r="AA1593" s="57">
        <f t="shared" si="1553"/>
        <v>11.325862692716269</v>
      </c>
      <c r="AB1593" s="57">
        <v>14.680412127625001</v>
      </c>
      <c r="AC1593" s="57">
        <v>14.2001618502408</v>
      </c>
      <c r="AD1593" s="57">
        <v>14.331173509512199</v>
      </c>
      <c r="AE1593" s="57">
        <f>AE1567*100/AE2632</f>
        <v>12.714935163538675</v>
      </c>
      <c r="AF1593" s="57">
        <v>15.576621337470259</v>
      </c>
      <c r="AG1593" s="57">
        <v>15.66930229885539</v>
      </c>
      <c r="AH1593" s="57">
        <v>15.401003751031126</v>
      </c>
      <c r="AI1593" s="57">
        <v>16.073992002343502</v>
      </c>
      <c r="AJ1593" s="58">
        <f>AJ1567*100/AJ2632</f>
        <v>23.869649407620024</v>
      </c>
      <c r="AK1593" s="58">
        <v>18.533278249755753</v>
      </c>
      <c r="AL1593" s="58">
        <v>16.618550052341373</v>
      </c>
      <c r="AM1593" s="58">
        <v>17.567571538756031</v>
      </c>
      <c r="AN1593" s="58">
        <v>17.669744195706716</v>
      </c>
      <c r="AO1593" s="58">
        <f>AO1567*100/AO2632</f>
        <v>24.332390059328777</v>
      </c>
      <c r="AP1593" s="58">
        <v>22.432167123654288</v>
      </c>
      <c r="AQ1593" s="58">
        <v>24.686250862677799</v>
      </c>
      <c r="AR1593" s="58">
        <v>22.795052319544993</v>
      </c>
      <c r="AS1593" s="58">
        <f>AS1567*100/AS2632</f>
        <v>26.751956177669342</v>
      </c>
      <c r="AT1593" s="58">
        <v>19.53668051693715</v>
      </c>
      <c r="AU1593" s="58">
        <v>19.875159048450602</v>
      </c>
      <c r="AV1593" s="58">
        <v>19.999952277618515</v>
      </c>
      <c r="AW1593" s="58">
        <v>22.105567497620633</v>
      </c>
      <c r="AX1593" s="58">
        <f>AX1567*100/AX2632</f>
        <v>22.468154673633201</v>
      </c>
      <c r="AY1593" s="58"/>
      <c r="AZ1593" s="58">
        <v>18.877867880201347</v>
      </c>
      <c r="BA1593" s="58">
        <v>20.252488577130251</v>
      </c>
      <c r="BB1593" s="58">
        <v>22.680523284937728</v>
      </c>
      <c r="BC1593" s="58">
        <v>24.570392098045549</v>
      </c>
      <c r="BD1593" s="58">
        <v>21.160259453141389</v>
      </c>
      <c r="BE1593" s="58">
        <v>22.906975209663791</v>
      </c>
      <c r="BF1593" s="58">
        <f>BF1567*100/BF2632</f>
        <v>17.387061919234515</v>
      </c>
      <c r="BG1593" s="58">
        <v>20.10744592058813</v>
      </c>
      <c r="BH1593" s="58">
        <v>23.273187372165964</v>
      </c>
      <c r="BI1593" s="58">
        <v>15.178353506301949</v>
      </c>
      <c r="BJ1593" s="58">
        <v>17.232971630283931</v>
      </c>
      <c r="BK1593" s="58">
        <v>14.307233921169384</v>
      </c>
      <c r="BL1593" s="58">
        <v>15.716520304051198</v>
      </c>
      <c r="BM1593" s="58">
        <v>15.131098597380523</v>
      </c>
      <c r="BN1593" s="58">
        <v>16.746102937038437</v>
      </c>
      <c r="BO1593" s="58">
        <f>BO1567*100/BO2632</f>
        <v>17.909697050574195</v>
      </c>
      <c r="BP1593" s="58">
        <v>17.696657977326982</v>
      </c>
      <c r="BQ1593" s="58">
        <v>17.696657977326982</v>
      </c>
      <c r="BR1593" s="58">
        <v>21.958488997288903</v>
      </c>
      <c r="BS1593" s="58">
        <v>29.154967671085988</v>
      </c>
      <c r="BT1593" s="58">
        <v>16.177448288332826</v>
      </c>
      <c r="BU1593" s="58">
        <v>18.733228691218223</v>
      </c>
      <c r="BV1593" s="58">
        <v>22.925598586663998</v>
      </c>
      <c r="BW1593" s="58">
        <v>18.908889704966356</v>
      </c>
      <c r="BX1593" s="58">
        <v>20.744644751769524</v>
      </c>
      <c r="BY1593" s="58">
        <v>22.144791493055056</v>
      </c>
      <c r="BZ1593" s="57">
        <v>19.706310649942793</v>
      </c>
      <c r="CA1593" s="58">
        <f>CA1567*100/CA2632</f>
        <v>20.277994303815959</v>
      </c>
      <c r="CB1593" s="58">
        <v>18.054486181165938</v>
      </c>
      <c r="CC1593" s="58">
        <v>18.30057825285061</v>
      </c>
      <c r="CD1593" s="58">
        <v>20.971953554849261</v>
      </c>
      <c r="CE1593" s="58">
        <v>17.208753797000966</v>
      </c>
      <c r="CF1593" s="58">
        <v>17.571879386205659</v>
      </c>
      <c r="CG1593" s="58">
        <v>19.748468008502059</v>
      </c>
      <c r="CH1593" s="58">
        <v>15.732105544581946</v>
      </c>
      <c r="CI1593" s="58">
        <v>16.562764794076706</v>
      </c>
      <c r="CJ1593" s="57">
        <v>16.348323042003717</v>
      </c>
      <c r="CK1593" s="57">
        <v>16.889383262049293</v>
      </c>
      <c r="CL1593" s="58">
        <f>CL1567*100/CL2632</f>
        <v>15.733324485132341</v>
      </c>
      <c r="CM1593" s="58">
        <v>16.140620659980751</v>
      </c>
      <c r="CN1593" s="58">
        <v>15.514305583221617</v>
      </c>
      <c r="CO1593" s="58">
        <v>15.477019522804451</v>
      </c>
      <c r="CP1593" s="58">
        <v>13.233707380789996</v>
      </c>
      <c r="CQ1593" s="58">
        <v>15.344824540505316</v>
      </c>
      <c r="CR1593" s="58">
        <v>17.189594964167078</v>
      </c>
      <c r="CS1593" s="58">
        <v>12.710822430837519</v>
      </c>
      <c r="CT1593" s="58">
        <v>13.58040737356607</v>
      </c>
      <c r="CU1593" s="58">
        <v>16.113714028621057</v>
      </c>
      <c r="CV1593" s="58">
        <v>16.662296584846391</v>
      </c>
      <c r="CW1593" s="58">
        <v>17.284400121401912</v>
      </c>
      <c r="CX1593" s="58">
        <v>16.709680258010586</v>
      </c>
      <c r="CY1593" s="58">
        <v>17.015140366671108</v>
      </c>
      <c r="CZ1593" s="58">
        <v>17.634991433502034</v>
      </c>
      <c r="DA1593" s="58">
        <f t="shared" ref="DA1593:DA1596" si="1554">DA1567*100/DA2632</f>
        <v>17.148156453490294</v>
      </c>
      <c r="DB1593" s="57">
        <v>15.676340485804262</v>
      </c>
      <c r="DC1593" s="57">
        <v>16.659649701094473</v>
      </c>
      <c r="DD1593" s="57">
        <v>18.054310393295602</v>
      </c>
      <c r="DE1593" s="57">
        <v>14.826814309936607</v>
      </c>
      <c r="DF1593" s="57">
        <v>15.055833753193321</v>
      </c>
      <c r="DG1593" s="57">
        <v>15.633801321136207</v>
      </c>
      <c r="DH1593" s="57">
        <v>15.450670843562746</v>
      </c>
      <c r="DI1593" s="57">
        <v>15.861002208087271</v>
      </c>
      <c r="DJ1593" s="57">
        <v>15.812381434344491</v>
      </c>
      <c r="DK1593" s="57">
        <v>14.905923542127161</v>
      </c>
      <c r="DL1593" s="57">
        <v>15.372563637414384</v>
      </c>
      <c r="DM1593" s="57">
        <v>15.810859182134733</v>
      </c>
      <c r="DN1593" s="59">
        <f>DN1567*100/DN2632</f>
        <v>16.639153754469731</v>
      </c>
      <c r="DO1593" s="57">
        <v>15.810859182134733</v>
      </c>
      <c r="DP1593" s="57">
        <v>14.97338289944641</v>
      </c>
      <c r="DQ1593" s="57">
        <v>15.491834620548584</v>
      </c>
      <c r="DR1593" s="57">
        <v>16.574105959866149</v>
      </c>
      <c r="DS1593" s="57">
        <v>16.476207243060415</v>
      </c>
      <c r="DT1593" s="57">
        <v>17.022862330404159</v>
      </c>
      <c r="DU1593" s="57">
        <v>17.51593392300164</v>
      </c>
      <c r="DV1593" s="60">
        <f t="shared" ref="DV1593:DX1596" si="1555">DV1567*100/DV2632</f>
        <v>18.561785991345094</v>
      </c>
      <c r="DW1593" s="61">
        <f t="shared" si="1555"/>
        <v>18.523555382295676</v>
      </c>
      <c r="DX1593" s="62">
        <f t="shared" si="1555"/>
        <v>17.760593681770086</v>
      </c>
      <c r="DZ1593" s="57">
        <f>DZ1567*100/DZ2632</f>
        <v>18.426861260217134</v>
      </c>
      <c r="EC1593" s="57">
        <f>EC1567*100/EC2632</f>
        <v>18.657120867408281</v>
      </c>
      <c r="EF1593" s="57">
        <f>EF1567*100/EF2632</f>
        <v>17.329517410111709</v>
      </c>
      <c r="EI1593" s="57">
        <f>EI1567*100/EI2632</f>
        <v>16.32034211552525</v>
      </c>
      <c r="EL1593" s="57">
        <f>EL1567*100/EL2632</f>
        <v>15.345209495833455</v>
      </c>
      <c r="EO1593" s="57">
        <f>EO1567*100/EO2632</f>
        <v>14.350027038421837</v>
      </c>
    </row>
    <row r="1594" spans="1:145" ht="15.5" x14ac:dyDescent="0.35">
      <c r="A1594" s="56" t="s">
        <v>484</v>
      </c>
      <c r="B1594" s="57">
        <f t="shared" si="1553"/>
        <v>19.920561707077194</v>
      </c>
      <c r="C1594" s="57">
        <f t="shared" si="1553"/>
        <v>21.164194537014374</v>
      </c>
      <c r="D1594" s="57">
        <f t="shared" si="1553"/>
        <v>18.275006165372631</v>
      </c>
      <c r="E1594" s="57">
        <f t="shared" si="1553"/>
        <v>19.463546973568675</v>
      </c>
      <c r="F1594" s="57">
        <f t="shared" si="1553"/>
        <v>18.997996422358195</v>
      </c>
      <c r="G1594" s="57">
        <f t="shared" si="1553"/>
        <v>20.420998814459438</v>
      </c>
      <c r="H1594" s="57">
        <f t="shared" si="1553"/>
        <v>21.56247242933155</v>
      </c>
      <c r="I1594" s="57">
        <f t="shared" si="1553"/>
        <v>18.054808371787999</v>
      </c>
      <c r="J1594" s="57">
        <f t="shared" si="1553"/>
        <v>18.949780507392564</v>
      </c>
      <c r="K1594" s="57">
        <f t="shared" si="1553"/>
        <v>15.7006136705296</v>
      </c>
      <c r="L1594" s="57">
        <f t="shared" si="1553"/>
        <v>18.472251553817486</v>
      </c>
      <c r="M1594" s="57">
        <f t="shared" si="1553"/>
        <v>31.635137305962477</v>
      </c>
      <c r="N1594" s="57">
        <f t="shared" si="1553"/>
        <v>21.42003136759223</v>
      </c>
      <c r="O1594" s="57">
        <f t="shared" si="1553"/>
        <v>17.03086440804519</v>
      </c>
      <c r="P1594" s="57">
        <f t="shared" si="1553"/>
        <v>23.899475981176931</v>
      </c>
      <c r="Q1594" s="57">
        <f t="shared" si="1553"/>
        <v>19.758181809259465</v>
      </c>
      <c r="R1594" s="57">
        <f t="shared" si="1553"/>
        <v>17.176396259327021</v>
      </c>
      <c r="S1594" s="57">
        <f t="shared" si="1553"/>
        <v>16.360326961912929</v>
      </c>
      <c r="T1594" s="57">
        <f t="shared" si="1553"/>
        <v>16.794233679524528</v>
      </c>
      <c r="U1594" s="57">
        <f t="shared" si="1553"/>
        <v>16.379299012457057</v>
      </c>
      <c r="V1594" s="57">
        <f t="shared" si="1553"/>
        <v>15.672223049959729</v>
      </c>
      <c r="W1594" s="57">
        <f t="shared" si="1553"/>
        <v>14.885601877449018</v>
      </c>
      <c r="X1594" s="58">
        <f t="shared" si="1553"/>
        <v>16.591075411512847</v>
      </c>
      <c r="Y1594" s="58">
        <f t="shared" si="1553"/>
        <v>13.289430855093526</v>
      </c>
      <c r="Z1594" s="57">
        <f t="shared" si="1553"/>
        <v>14.301597539109823</v>
      </c>
      <c r="AA1594" s="57">
        <f t="shared" si="1553"/>
        <v>16.523267026513569</v>
      </c>
      <c r="AB1594" s="57">
        <v>14.984517718900703</v>
      </c>
      <c r="AC1594" s="57">
        <v>15.079955208907844</v>
      </c>
      <c r="AD1594" s="57">
        <v>15.353490559022489</v>
      </c>
      <c r="AE1594" s="57">
        <f>AE1568*100/AE2633</f>
        <v>16.042135972720427</v>
      </c>
      <c r="AF1594" s="57">
        <v>15.244169965644293</v>
      </c>
      <c r="AG1594" s="57">
        <v>15.272029458702651</v>
      </c>
      <c r="AH1594" s="57">
        <v>15.171673637625275</v>
      </c>
      <c r="AI1594" s="57">
        <v>15.613269842836011</v>
      </c>
      <c r="AJ1594" s="58">
        <f>AJ1568*100/AJ2633</f>
        <v>15.690834481585265</v>
      </c>
      <c r="AK1594" s="58">
        <v>17.966129437627856</v>
      </c>
      <c r="AL1594" s="58">
        <v>16.974802726722562</v>
      </c>
      <c r="AM1594" s="58">
        <v>17.243704554073336</v>
      </c>
      <c r="AN1594" s="58">
        <v>17.34544126061737</v>
      </c>
      <c r="AO1594" s="58">
        <f>AO1568*100/AO2633</f>
        <v>17.872703046283949</v>
      </c>
      <c r="AP1594" s="58">
        <v>19.942345520782769</v>
      </c>
      <c r="AQ1594" s="58">
        <v>20.591022972339555</v>
      </c>
      <c r="AR1594" s="58">
        <v>19.929433419866033</v>
      </c>
      <c r="AS1594" s="58">
        <f>AS1568*100/AS2633</f>
        <v>17.876300238829039</v>
      </c>
      <c r="AT1594" s="58">
        <v>14.718677965064062</v>
      </c>
      <c r="AU1594" s="58">
        <v>15.599916756736533</v>
      </c>
      <c r="AV1594" s="58">
        <v>16.883941045134009</v>
      </c>
      <c r="AW1594" s="58">
        <v>16.883941045134009</v>
      </c>
      <c r="AX1594" s="58">
        <f>AX1568*100/AX2633</f>
        <v>16.021833892626624</v>
      </c>
      <c r="AY1594" s="58"/>
      <c r="AZ1594" s="58">
        <v>16.08437353847242</v>
      </c>
      <c r="BA1594" s="58">
        <v>16.714701206054961</v>
      </c>
      <c r="BB1594" s="58">
        <v>14.798353458762952</v>
      </c>
      <c r="BC1594" s="58">
        <v>15.382404214534837</v>
      </c>
      <c r="BD1594" s="58">
        <v>14.144013396159453</v>
      </c>
      <c r="BE1594" s="58">
        <v>14.654663548828966</v>
      </c>
      <c r="BF1594" s="58">
        <f>BF1568*100/BF2633</f>
        <v>14.18055770504907</v>
      </c>
      <c r="BG1594" s="58">
        <v>16.927097686616825</v>
      </c>
      <c r="BH1594" s="58">
        <v>17.982919324126303</v>
      </c>
      <c r="BI1594" s="58">
        <v>14.42877639622076</v>
      </c>
      <c r="BJ1594" s="58">
        <v>15.37943175795375</v>
      </c>
      <c r="BK1594" s="58">
        <v>13.982789791240405</v>
      </c>
      <c r="BL1594" s="58">
        <v>14.938489528044236</v>
      </c>
      <c r="BM1594" s="58">
        <v>13.950741059017547</v>
      </c>
      <c r="BN1594" s="58">
        <v>14.901911922045747</v>
      </c>
      <c r="BO1594" s="58">
        <f>BO1568*100/BO2633</f>
        <v>15.624082690182242</v>
      </c>
      <c r="BP1594" s="58">
        <v>15.35710387654262</v>
      </c>
      <c r="BQ1594" s="58">
        <v>16.927097686616825</v>
      </c>
      <c r="BR1594" s="58">
        <v>20.202876181930545</v>
      </c>
      <c r="BS1594" s="58">
        <v>20.202876181930545</v>
      </c>
      <c r="BT1594" s="58">
        <v>17.102019833389015</v>
      </c>
      <c r="BU1594" s="58">
        <v>18.522927650488548</v>
      </c>
      <c r="BV1594" s="58">
        <v>21.416738781369848</v>
      </c>
      <c r="BW1594" s="58">
        <v>17.109329607347149</v>
      </c>
      <c r="BX1594" s="58">
        <v>17.764736496358015</v>
      </c>
      <c r="BY1594" s="58">
        <v>19.242847914525846</v>
      </c>
      <c r="BZ1594" s="57">
        <v>16.143677160837441</v>
      </c>
      <c r="CA1594" s="58">
        <f>CA1568*100/CA2633</f>
        <v>19.428702040808044</v>
      </c>
      <c r="CB1594" s="58">
        <v>14.736920394192586</v>
      </c>
      <c r="CC1594" s="58">
        <v>14.872070712433313</v>
      </c>
      <c r="CD1594" s="58">
        <v>16.042412031531438</v>
      </c>
      <c r="CE1594" s="58">
        <v>17.041090944572002</v>
      </c>
      <c r="CF1594" s="58">
        <v>17.110139271130102</v>
      </c>
      <c r="CG1594" s="58">
        <v>18.381505635550756</v>
      </c>
      <c r="CH1594" s="58">
        <v>15.635460240585179</v>
      </c>
      <c r="CI1594" s="58">
        <v>16.048871160517162</v>
      </c>
      <c r="CJ1594" s="57">
        <v>15.855957387841226</v>
      </c>
      <c r="CK1594" s="57">
        <v>16.274425825762105</v>
      </c>
      <c r="CL1594" s="58">
        <f>CL1568*100/CL2633</f>
        <v>16.085005575168786</v>
      </c>
      <c r="CM1594" s="58">
        <v>16.263249364573795</v>
      </c>
      <c r="CN1594" s="58">
        <v>13.145157685201823</v>
      </c>
      <c r="CO1594" s="58">
        <v>13.20637554396008</v>
      </c>
      <c r="CP1594" s="58">
        <v>11.972521493933513</v>
      </c>
      <c r="CQ1594" s="58">
        <v>13.201499591477312</v>
      </c>
      <c r="CR1594" s="58">
        <v>14.269589074851174</v>
      </c>
      <c r="CS1594" s="58">
        <v>11.940014690157039</v>
      </c>
      <c r="CT1594" s="58">
        <v>12.03294119899914</v>
      </c>
      <c r="CU1594" s="58">
        <v>14.446673375350501</v>
      </c>
      <c r="CV1594" s="58">
        <v>12.59457928311636</v>
      </c>
      <c r="CW1594" s="58">
        <v>13.157393235679955</v>
      </c>
      <c r="CX1594" s="58">
        <v>12.925317737530587</v>
      </c>
      <c r="CY1594" s="58">
        <v>13.021735447520722</v>
      </c>
      <c r="CZ1594" s="58">
        <v>13.725858598720565</v>
      </c>
      <c r="DA1594" s="58">
        <f t="shared" si="1554"/>
        <v>17.821687998060007</v>
      </c>
      <c r="DB1594" s="57">
        <v>14.084236766052427</v>
      </c>
      <c r="DC1594" s="57">
        <v>14.696118208913523</v>
      </c>
      <c r="DD1594" s="57">
        <v>15.449090194371569</v>
      </c>
      <c r="DE1594" s="57">
        <v>14.584211241763901</v>
      </c>
      <c r="DF1594" s="57">
        <v>15.423867874926298</v>
      </c>
      <c r="DG1594" s="57">
        <v>16.200127833982602</v>
      </c>
      <c r="DH1594" s="57">
        <v>14.518737836638651</v>
      </c>
      <c r="DI1594" s="57">
        <v>15.365842689342982</v>
      </c>
      <c r="DJ1594" s="57">
        <v>16.241749730310143</v>
      </c>
      <c r="DK1594" s="57">
        <v>14.653658963831516</v>
      </c>
      <c r="DL1594" s="57">
        <v>14.734893547290294</v>
      </c>
      <c r="DM1594" s="57">
        <v>16.248216599757264</v>
      </c>
      <c r="DN1594" s="59">
        <f>DN1568*100/DN2633</f>
        <v>19.161606914511498</v>
      </c>
      <c r="DO1594" s="57">
        <v>16.248216599757264</v>
      </c>
      <c r="DP1594" s="57">
        <v>18.270684499902043</v>
      </c>
      <c r="DQ1594" s="57">
        <v>18.751630887695597</v>
      </c>
      <c r="DR1594" s="57">
        <v>19.622473602354393</v>
      </c>
      <c r="DS1594" s="57">
        <v>19.782178982161756</v>
      </c>
      <c r="DT1594" s="57">
        <v>19.892112597375721</v>
      </c>
      <c r="DU1594" s="57">
        <v>19.534670234785992</v>
      </c>
      <c r="DV1594" s="60">
        <f t="shared" si="1555"/>
        <v>17.991089405958544</v>
      </c>
      <c r="DW1594" s="61">
        <f t="shared" si="1555"/>
        <v>18.116965751233863</v>
      </c>
      <c r="DX1594" s="62">
        <f t="shared" si="1555"/>
        <v>18.886088333470866</v>
      </c>
      <c r="DZ1594" s="57">
        <f>DZ1568*100/DZ2633</f>
        <v>18.170074702287625</v>
      </c>
      <c r="EC1594" s="57">
        <f>EC1568*100/EC2633</f>
        <v>18.771964786608827</v>
      </c>
      <c r="EF1594" s="57">
        <f>EF1568*100/EF2633</f>
        <v>19.877551172879492</v>
      </c>
      <c r="EI1594" s="57">
        <f>EI1568*100/EI2633</f>
        <v>19.381660340108457</v>
      </c>
      <c r="EL1594" s="57">
        <f>EL1568*100/EL2633</f>
        <v>18.911428759608608</v>
      </c>
      <c r="EO1594" s="57">
        <f>EO1568*100/EO2633</f>
        <v>18.372114552581895</v>
      </c>
    </row>
    <row r="1595" spans="1:145" ht="15.5" x14ac:dyDescent="0.35">
      <c r="A1595" s="56" t="s">
        <v>485</v>
      </c>
      <c r="B1595" s="57">
        <f t="shared" si="1553"/>
        <v>5.8731199880282325</v>
      </c>
      <c r="C1595" s="57">
        <f t="shared" si="1553"/>
        <v>6.7640042713464821</v>
      </c>
      <c r="D1595" s="57">
        <f t="shared" si="1553"/>
        <v>6.5930457600062509</v>
      </c>
      <c r="E1595" s="57">
        <f t="shared" si="1553"/>
        <v>7.1868539306115107</v>
      </c>
      <c r="F1595" s="57">
        <f t="shared" si="1553"/>
        <v>6.5580104087188591</v>
      </c>
      <c r="G1595" s="57">
        <f t="shared" si="1553"/>
        <v>5.914571015852963</v>
      </c>
      <c r="H1595" s="57">
        <f t="shared" si="1553"/>
        <v>6.9824355932999609</v>
      </c>
      <c r="I1595" s="57">
        <f t="shared" si="1553"/>
        <v>6.4498504163452655</v>
      </c>
      <c r="J1595" s="57">
        <f t="shared" si="1553"/>
        <v>13.969304437327995</v>
      </c>
      <c r="K1595" s="57">
        <f t="shared" si="1553"/>
        <v>7.3005642795490484</v>
      </c>
      <c r="L1595" s="57">
        <f t="shared" si="1553"/>
        <v>7.9038259495092431</v>
      </c>
      <c r="M1595" s="57">
        <f t="shared" si="1553"/>
        <v>10.527724858871055</v>
      </c>
      <c r="N1595" s="57">
        <f t="shared" si="1553"/>
        <v>6.4654003766018899</v>
      </c>
      <c r="O1595" s="57">
        <f t="shared" si="1553"/>
        <v>5.0128902645816096</v>
      </c>
      <c r="P1595" s="57">
        <f t="shared" si="1553"/>
        <v>3.6200090325490994</v>
      </c>
      <c r="Q1595" s="57">
        <f t="shared" si="1553"/>
        <v>4.884982922133994</v>
      </c>
      <c r="R1595" s="57">
        <f t="shared" si="1553"/>
        <v>3.7970509147385276</v>
      </c>
      <c r="S1595" s="57">
        <f t="shared" si="1553"/>
        <v>3.8653793128463398</v>
      </c>
      <c r="T1595" s="57">
        <f t="shared" si="1553"/>
        <v>3.8711456565561106</v>
      </c>
      <c r="U1595" s="57">
        <f t="shared" si="1553"/>
        <v>3.7614211970977482</v>
      </c>
      <c r="V1595" s="57">
        <f t="shared" si="1553"/>
        <v>3.5390527865320909</v>
      </c>
      <c r="W1595" s="57">
        <f t="shared" si="1553"/>
        <v>4.5058422667319054</v>
      </c>
      <c r="X1595" s="58">
        <f t="shared" si="1553"/>
        <v>5.0917759730570609</v>
      </c>
      <c r="Y1595" s="58">
        <f t="shared" si="1553"/>
        <v>5.621814905228228</v>
      </c>
      <c r="Z1595" s="57">
        <f t="shared" si="1553"/>
        <v>5.3218131097726582</v>
      </c>
      <c r="AA1595" s="57">
        <f t="shared" si="1553"/>
        <v>7.8262958967312173</v>
      </c>
      <c r="AB1595" s="57">
        <v>7.0277683327890594</v>
      </c>
      <c r="AC1595" s="57">
        <v>8.0162612161034037</v>
      </c>
      <c r="AD1595" s="57">
        <v>8.0917273062024897</v>
      </c>
      <c r="AE1595" s="57">
        <f>AE1569*100/AE2634</f>
        <v>8.9059146290807298</v>
      </c>
      <c r="AF1595" s="57">
        <v>8.9200900977358391</v>
      </c>
      <c r="AG1595" s="57">
        <v>8.5829402547006008</v>
      </c>
      <c r="AH1595" s="57">
        <v>8.7250238471373098</v>
      </c>
      <c r="AI1595" s="57">
        <v>9.2883256866843702</v>
      </c>
      <c r="AJ1595" s="58">
        <f>AJ1569*100/AJ2634</f>
        <v>8.0086514748687438</v>
      </c>
      <c r="AK1595" s="58">
        <v>16.779888964405437</v>
      </c>
      <c r="AL1595" s="58">
        <v>13.843574370633569</v>
      </c>
      <c r="AM1595" s="58">
        <v>14.907898517137793</v>
      </c>
      <c r="AN1595" s="58">
        <v>15.0510274190051</v>
      </c>
      <c r="AO1595" s="58">
        <f>AO1569*100/AO2634</f>
        <v>9.8945943838766031</v>
      </c>
      <c r="AP1595" s="58">
        <v>23.231086971834465</v>
      </c>
      <c r="AQ1595" s="58">
        <v>25.977874182568073</v>
      </c>
      <c r="AR1595" s="58">
        <v>20.397768721209371</v>
      </c>
      <c r="AS1595" s="58">
        <f>AS1569*100/AS2634</f>
        <v>12.082276325236549</v>
      </c>
      <c r="AT1595" s="58">
        <v>12.5076691995534</v>
      </c>
      <c r="AU1595" s="58">
        <v>12.498616016905544</v>
      </c>
      <c r="AV1595" s="58">
        <v>10.905399741503288</v>
      </c>
      <c r="AW1595" s="58">
        <v>10.905399741503288</v>
      </c>
      <c r="AX1595" s="58">
        <f>AX1569*100/AX2634</f>
        <v>11.323257188864815</v>
      </c>
      <c r="AY1595" s="58"/>
      <c r="AZ1595" s="58">
        <v>12.449840102332558</v>
      </c>
      <c r="BA1595" s="58">
        <v>13.102228382169468</v>
      </c>
      <c r="BB1595" s="58">
        <v>10.537756777448916</v>
      </c>
      <c r="BC1595" s="58">
        <v>11.097637481151111</v>
      </c>
      <c r="BD1595" s="58">
        <v>10.005097539829942</v>
      </c>
      <c r="BE1595" s="58">
        <v>10.547663738776764</v>
      </c>
      <c r="BF1595" s="58">
        <f>BF1569*100/BF2634</f>
        <v>10.848085243357222</v>
      </c>
      <c r="BG1595" s="58">
        <v>11.962601025393193</v>
      </c>
      <c r="BH1595" s="58">
        <v>13.333407310854067</v>
      </c>
      <c r="BI1595" s="58">
        <v>12.543242367590176</v>
      </c>
      <c r="BJ1595" s="58">
        <v>13.657425980103827</v>
      </c>
      <c r="BK1595" s="58">
        <v>11.231871068262013</v>
      </c>
      <c r="BL1595" s="58">
        <v>12.388485932022284</v>
      </c>
      <c r="BM1595" s="58">
        <v>10.874990739757523</v>
      </c>
      <c r="BN1595" s="58">
        <v>11.975180077724387</v>
      </c>
      <c r="BO1595" s="58">
        <f>BO1569*100/BO2634</f>
        <v>11.48380301122212</v>
      </c>
      <c r="BP1595" s="58">
        <v>11.990400901368737</v>
      </c>
      <c r="BQ1595" s="58">
        <v>11.990400901368737</v>
      </c>
      <c r="BR1595" s="58">
        <v>15.775494636811644</v>
      </c>
      <c r="BS1595" s="58">
        <v>19.733465879274377</v>
      </c>
      <c r="BT1595" s="58">
        <v>15.584030391536572</v>
      </c>
      <c r="BU1595" s="58">
        <v>17.010881091025123</v>
      </c>
      <c r="BV1595" s="58">
        <v>19.386208772268635</v>
      </c>
      <c r="BW1595" s="58">
        <v>14.566519278635722</v>
      </c>
      <c r="BX1595" s="58">
        <v>15.208941115309896</v>
      </c>
      <c r="BY1595" s="58">
        <v>15.236879113435128</v>
      </c>
      <c r="BZ1595" s="57">
        <v>12.296927279058334</v>
      </c>
      <c r="CA1595" s="58">
        <f>CA1569*100/CA2634</f>
        <v>11.921359911751221</v>
      </c>
      <c r="CB1595" s="58">
        <v>12.491681081792279</v>
      </c>
      <c r="CC1595" s="58">
        <v>12.708439066838121</v>
      </c>
      <c r="CD1595" s="58">
        <v>14.704979178172978</v>
      </c>
      <c r="CE1595" s="58">
        <v>11.4444463090691</v>
      </c>
      <c r="CF1595" s="58">
        <v>11.713952197033255</v>
      </c>
      <c r="CG1595" s="58">
        <v>13.07326609174156</v>
      </c>
      <c r="CH1595" s="58">
        <v>10.240809637315614</v>
      </c>
      <c r="CI1595" s="58">
        <v>10.789927624787728</v>
      </c>
      <c r="CJ1595" s="57">
        <v>10.280045897372162</v>
      </c>
      <c r="CK1595" s="57">
        <v>10.832105971224468</v>
      </c>
      <c r="CL1595" s="58">
        <f>CL1569*100/CL2634</f>
        <v>10.183673198639804</v>
      </c>
      <c r="CM1595" s="58">
        <v>10.596364995319101</v>
      </c>
      <c r="CN1595" s="58">
        <v>11.076382853837655</v>
      </c>
      <c r="CO1595" s="58">
        <v>11.053432253026118</v>
      </c>
      <c r="CP1595" s="58">
        <v>9.8048959926431163</v>
      </c>
      <c r="CQ1595" s="58">
        <v>10.908373042805461</v>
      </c>
      <c r="CR1595" s="58">
        <v>12.234933709476143</v>
      </c>
      <c r="CS1595" s="58">
        <v>9.8733615436388202</v>
      </c>
      <c r="CT1595" s="58">
        <v>9.3683382233983945</v>
      </c>
      <c r="CU1595" s="58">
        <v>10.343415368446527</v>
      </c>
      <c r="CV1595" s="58">
        <v>10.076275526358868</v>
      </c>
      <c r="CW1595" s="58">
        <v>9.3724422982353452</v>
      </c>
      <c r="CX1595" s="58">
        <v>10.267646599958809</v>
      </c>
      <c r="CY1595" s="58">
        <v>9.3305129568380103</v>
      </c>
      <c r="CZ1595" s="58">
        <v>9.0087192774888027</v>
      </c>
      <c r="DA1595" s="58">
        <f t="shared" si="1554"/>
        <v>10.13876156346951</v>
      </c>
      <c r="DB1595" s="57">
        <v>11.417481127707251</v>
      </c>
      <c r="DC1595" s="57">
        <v>12.03463885572345</v>
      </c>
      <c r="DD1595" s="57">
        <v>12.85507727498325</v>
      </c>
      <c r="DE1595" s="57">
        <v>12.000420626097489</v>
      </c>
      <c r="DF1595" s="57">
        <v>12.694177155257554</v>
      </c>
      <c r="DG1595" s="57">
        <v>13.528556361314518</v>
      </c>
      <c r="DH1595" s="57">
        <v>10.895241098892948</v>
      </c>
      <c r="DI1595" s="57">
        <v>11.620278624572288</v>
      </c>
      <c r="DJ1595" s="57">
        <v>12.149397623674551</v>
      </c>
      <c r="DK1595" s="57">
        <v>11.273158986615087</v>
      </c>
      <c r="DL1595" s="57">
        <v>11.897138540746738</v>
      </c>
      <c r="DM1595" s="57">
        <v>12.148442425407934</v>
      </c>
      <c r="DN1595" s="59">
        <f>DN1569*100/DN2634</f>
        <v>12.547740104375972</v>
      </c>
      <c r="DO1595" s="57">
        <v>12.148442425407934</v>
      </c>
      <c r="DP1595" s="57">
        <v>10.898052746305849</v>
      </c>
      <c r="DQ1595" s="57">
        <v>11.364854345932319</v>
      </c>
      <c r="DR1595" s="57">
        <v>12.243571307697321</v>
      </c>
      <c r="DS1595" s="57">
        <v>11.562706383799405</v>
      </c>
      <c r="DT1595" s="57">
        <v>11.855623513422241</v>
      </c>
      <c r="DU1595" s="57">
        <v>11.984234846552077</v>
      </c>
      <c r="DV1595" s="60">
        <f t="shared" si="1555"/>
        <v>12.182912641196774</v>
      </c>
      <c r="DW1595" s="61">
        <f t="shared" si="1555"/>
        <v>12.34344560547045</v>
      </c>
      <c r="DX1595" s="62">
        <f t="shared" si="1555"/>
        <v>12.664114218657595</v>
      </c>
      <c r="DZ1595" s="57">
        <f>DZ1569*100/DZ2634</f>
        <v>12.002960349593897</v>
      </c>
      <c r="EC1595" s="57">
        <f>EC1569*100/EC2634</f>
        <v>11.801730148078612</v>
      </c>
      <c r="EF1595" s="57">
        <f>EF1569*100/EF2634</f>
        <v>11.569491478313116</v>
      </c>
      <c r="EI1595" s="57">
        <f>EI1569*100/EI2634</f>
        <v>11.167532956974705</v>
      </c>
      <c r="EL1595" s="57">
        <f>EL1569*100/EL2634</f>
        <v>10.738150566413006</v>
      </c>
      <c r="EO1595" s="57">
        <f>EO1569*100/EO2634</f>
        <v>10.383267343105569</v>
      </c>
    </row>
    <row r="1596" spans="1:145" ht="15.5" x14ac:dyDescent="0.35">
      <c r="A1596" s="56" t="s">
        <v>486</v>
      </c>
      <c r="B1596" s="57">
        <f t="shared" si="1553"/>
        <v>4.4430522904752454</v>
      </c>
      <c r="C1596" s="57">
        <f t="shared" si="1553"/>
        <v>4.3098060447715554</v>
      </c>
      <c r="D1596" s="57">
        <f t="shared" si="1553"/>
        <v>5.8263929952691385</v>
      </c>
      <c r="E1596" s="57">
        <f t="shared" si="1553"/>
        <v>6.4812358330637263</v>
      </c>
      <c r="F1596" s="57">
        <f t="shared" si="1553"/>
        <v>7.2496136240165638</v>
      </c>
      <c r="G1596" s="57">
        <f t="shared" si="1553"/>
        <v>7.0288399907893764</v>
      </c>
      <c r="H1596" s="57">
        <f t="shared" si="1553"/>
        <v>7.5673618812078614</v>
      </c>
      <c r="I1596" s="57">
        <f t="shared" si="1553"/>
        <v>6.1137184803868267</v>
      </c>
      <c r="J1596" s="57">
        <f t="shared" si="1553"/>
        <v>5.6486120795217643</v>
      </c>
      <c r="K1596" s="57">
        <f t="shared" si="1553"/>
        <v>5.8947341955585122</v>
      </c>
      <c r="L1596" s="57">
        <f t="shared" si="1553"/>
        <v>5.0319442883799157</v>
      </c>
      <c r="M1596" s="57">
        <f t="shared" si="1553"/>
        <v>4.554958394976544</v>
      </c>
      <c r="N1596" s="57">
        <f t="shared" si="1553"/>
        <v>5.503729144910972</v>
      </c>
      <c r="O1596" s="57">
        <f t="shared" si="1553"/>
        <v>6.1505377583564371</v>
      </c>
      <c r="P1596" s="57">
        <f t="shared" si="1553"/>
        <v>5.5983261337389045</v>
      </c>
      <c r="Q1596" s="57">
        <f t="shared" si="1553"/>
        <v>6.2145248975504463</v>
      </c>
      <c r="R1596" s="57">
        <f t="shared" si="1553"/>
        <v>5.6842921656041128</v>
      </c>
      <c r="S1596" s="57">
        <f t="shared" si="1553"/>
        <v>5.5832678212784819</v>
      </c>
      <c r="T1596" s="57">
        <f t="shared" si="1553"/>
        <v>5.3149840854165884</v>
      </c>
      <c r="U1596" s="57">
        <f t="shared" si="1553"/>
        <v>8.7436065802603977</v>
      </c>
      <c r="V1596" s="57">
        <f t="shared" si="1553"/>
        <v>11.562791963725099</v>
      </c>
      <c r="W1596" s="57">
        <f t="shared" si="1553"/>
        <v>12.468887014523272</v>
      </c>
      <c r="X1596" s="58">
        <f t="shared" si="1553"/>
        <v>14.249025140619517</v>
      </c>
      <c r="Y1596" s="58">
        <f t="shared" si="1553"/>
        <v>12.885219536876109</v>
      </c>
      <c r="Z1596" s="57">
        <f t="shared" si="1553"/>
        <v>12.021458405750847</v>
      </c>
      <c r="AA1596" s="57">
        <f t="shared" si="1553"/>
        <v>10.502710399801954</v>
      </c>
      <c r="AB1596" s="57">
        <v>13.774740093950401</v>
      </c>
      <c r="AC1596" s="57">
        <v>14.885248216314922</v>
      </c>
      <c r="AD1596" s="57">
        <v>15.324397802934334</v>
      </c>
      <c r="AE1596" s="57">
        <f>AE1570*100/AE2635</f>
        <v>12.85109782779991</v>
      </c>
      <c r="AF1596" s="57">
        <v>10.449532353730905</v>
      </c>
      <c r="AG1596" s="57">
        <v>10.727026606198224</v>
      </c>
      <c r="AH1596" s="57">
        <v>11.118532512426395</v>
      </c>
      <c r="AI1596" s="57">
        <v>11.288049499769315</v>
      </c>
      <c r="AJ1596" s="58">
        <f>AJ1570*100/AJ2635</f>
        <v>12.552613529506605</v>
      </c>
      <c r="AK1596" s="58">
        <v>9.264278714875589</v>
      </c>
      <c r="AL1596" s="58">
        <v>10.071139077483204</v>
      </c>
      <c r="AM1596" s="58">
        <v>9.9181590055738127</v>
      </c>
      <c r="AN1596" s="58">
        <v>9.8654136024912784</v>
      </c>
      <c r="AO1596" s="58">
        <f>AO1570*100/AO2635</f>
        <v>11.920010513149194</v>
      </c>
      <c r="AP1596" s="58">
        <v>9.7295609635022604</v>
      </c>
      <c r="AQ1596" s="58">
        <v>10.164732456403982</v>
      </c>
      <c r="AR1596" s="58">
        <v>8.2829708168544158</v>
      </c>
      <c r="AS1596" s="58">
        <f>AS1570*100/AS2635</f>
        <v>11.191912506163476</v>
      </c>
      <c r="AT1596" s="58">
        <v>8.9786058486085949</v>
      </c>
      <c r="AU1596" s="58">
        <v>9.0250193147832416</v>
      </c>
      <c r="AV1596" s="58">
        <v>9.2370998821313979</v>
      </c>
      <c r="AW1596" s="58">
        <v>9.3309717715857001</v>
      </c>
      <c r="AX1596" s="58">
        <f>AX1570*100/AX2635</f>
        <v>11.008355625065324</v>
      </c>
      <c r="AY1596" s="58"/>
      <c r="AZ1596" s="58">
        <v>9.680917266285233</v>
      </c>
      <c r="BA1596" s="58">
        <v>9.7837509827165192</v>
      </c>
      <c r="BB1596" s="58">
        <v>8.4533813691885626</v>
      </c>
      <c r="BC1596" s="58">
        <v>8.6800454327699246</v>
      </c>
      <c r="BD1596" s="58">
        <v>8.4041625536931512</v>
      </c>
      <c r="BE1596" s="58">
        <v>8.680725115932173</v>
      </c>
      <c r="BF1596" s="58">
        <f>BF1570*100/BF2635</f>
        <v>9.3300298498898613</v>
      </c>
      <c r="BG1596" s="58">
        <v>8.2034737457251978</v>
      </c>
      <c r="BH1596" s="58">
        <v>8.7942762918697799</v>
      </c>
      <c r="BI1596" s="58">
        <v>8.4522054268669358</v>
      </c>
      <c r="BJ1596" s="58">
        <v>8.7902014162152557</v>
      </c>
      <c r="BK1596" s="58">
        <v>9.3898610650974828</v>
      </c>
      <c r="BL1596" s="58">
        <v>9.7395218475132772</v>
      </c>
      <c r="BM1596" s="58">
        <v>9.7122627256010752</v>
      </c>
      <c r="BN1596" s="58">
        <v>9.9288248527568665</v>
      </c>
      <c r="BO1596" s="58">
        <f>BO1570*100/BO2635</f>
        <v>9.8419959194573838</v>
      </c>
      <c r="BP1596" s="58">
        <v>11.415060916135921</v>
      </c>
      <c r="BQ1596" s="58">
        <v>11.415060916135921</v>
      </c>
      <c r="BR1596" s="58">
        <v>13.030150451136075</v>
      </c>
      <c r="BS1596" s="58">
        <v>15.660080444103611</v>
      </c>
      <c r="BT1596" s="58">
        <v>11.914755566939666</v>
      </c>
      <c r="BU1596" s="58">
        <v>12.578588246028213</v>
      </c>
      <c r="BV1596" s="58">
        <v>12.647388624735495</v>
      </c>
      <c r="BW1596" s="58">
        <v>12.273656127306401</v>
      </c>
      <c r="BX1596" s="58">
        <v>12.759922056413883</v>
      </c>
      <c r="BY1596" s="58">
        <v>12.72437654125671</v>
      </c>
      <c r="BZ1596" s="57">
        <v>12.558796665860664</v>
      </c>
      <c r="CA1596" s="58">
        <f>CA1570*100/CA2635</f>
        <v>10.815414259916393</v>
      </c>
      <c r="CB1596" s="58">
        <v>11.251564502172473</v>
      </c>
      <c r="CC1596" s="58">
        <v>11.247561413436488</v>
      </c>
      <c r="CD1596" s="58">
        <v>12.246558664827562</v>
      </c>
      <c r="CE1596" s="58">
        <v>11.309936599418448</v>
      </c>
      <c r="CF1596" s="58">
        <v>11.177942510334979</v>
      </c>
      <c r="CG1596" s="58">
        <v>11.013860575399805</v>
      </c>
      <c r="CH1596" s="58">
        <v>11.30034862140119</v>
      </c>
      <c r="CI1596" s="58">
        <v>11.302284740951494</v>
      </c>
      <c r="CJ1596" s="57">
        <v>11.579502769011787</v>
      </c>
      <c r="CK1596" s="57">
        <v>11.621668512131805</v>
      </c>
      <c r="CL1596" s="58">
        <f>CL1570*100/CL2635</f>
        <v>12.927589058574281</v>
      </c>
      <c r="CM1596" s="58">
        <v>9.9849517629400122</v>
      </c>
      <c r="CN1596" s="58">
        <v>11.69739035768659</v>
      </c>
      <c r="CO1596" s="58">
        <v>11.549709571500632</v>
      </c>
      <c r="CP1596" s="58">
        <v>10.757609824552182</v>
      </c>
      <c r="CQ1596" s="58">
        <v>11.427921136317432</v>
      </c>
      <c r="CR1596" s="58">
        <v>11.178432129013299</v>
      </c>
      <c r="CS1596" s="58">
        <v>10.582101926805189</v>
      </c>
      <c r="CT1596" s="58">
        <v>11.025819806555798</v>
      </c>
      <c r="CU1596" s="58">
        <v>11.017636000799</v>
      </c>
      <c r="CV1596" s="58">
        <v>11.094853256557263</v>
      </c>
      <c r="CW1596" s="58">
        <v>11.415563731055311</v>
      </c>
      <c r="CX1596" s="58">
        <v>11.273658503102997</v>
      </c>
      <c r="CY1596" s="58">
        <v>11.407397588942397</v>
      </c>
      <c r="CZ1596" s="58">
        <v>11.5563965910665</v>
      </c>
      <c r="DA1596" s="58">
        <f t="shared" si="1554"/>
        <v>11.937987145497853</v>
      </c>
      <c r="DB1596" s="57">
        <v>11.515952861923317</v>
      </c>
      <c r="DC1596" s="57">
        <v>11.584575372551589</v>
      </c>
      <c r="DD1596" s="57">
        <v>11.819286530803163</v>
      </c>
      <c r="DE1596" s="57">
        <v>11.458706053779112</v>
      </c>
      <c r="DF1596" s="57">
        <v>11.504800303633639</v>
      </c>
      <c r="DG1596" s="57">
        <v>11.700054010963553</v>
      </c>
      <c r="DH1596" s="57">
        <v>11.398239645710195</v>
      </c>
      <c r="DI1596" s="57">
        <v>11.51312257289071</v>
      </c>
      <c r="DJ1596" s="57">
        <v>11.730280810256358</v>
      </c>
      <c r="DK1596" s="57">
        <v>12.59353944880306</v>
      </c>
      <c r="DL1596" s="57">
        <v>12.949234575729626</v>
      </c>
      <c r="DM1596" s="57">
        <v>12.869999768515305</v>
      </c>
      <c r="DN1596" s="59">
        <f>DN1570*100/DN2635</f>
        <v>12.861017029896814</v>
      </c>
      <c r="DO1596" s="57">
        <v>12.869999768515305</v>
      </c>
      <c r="DP1596" s="57">
        <v>13.026831613945282</v>
      </c>
      <c r="DQ1596" s="57">
        <v>13.243830100767877</v>
      </c>
      <c r="DR1596" s="57">
        <v>13.748552567547634</v>
      </c>
      <c r="DS1596" s="57">
        <v>13.32010166710954</v>
      </c>
      <c r="DT1596" s="57">
        <v>13.585669907778351</v>
      </c>
      <c r="DU1596" s="57">
        <v>13.143492677118605</v>
      </c>
      <c r="DV1596" s="60">
        <f t="shared" si="1555"/>
        <v>13.043363376668182</v>
      </c>
      <c r="DW1596" s="61">
        <f t="shared" si="1555"/>
        <v>13.171730627654883</v>
      </c>
      <c r="DX1596" s="62">
        <f t="shared" si="1555"/>
        <v>13.414203457634438</v>
      </c>
      <c r="DZ1596" s="57">
        <f>DZ1570*100/DZ2635</f>
        <v>13.465880021136295</v>
      </c>
      <c r="EC1596" s="57">
        <f>EC1570*100/EC2635</f>
        <v>13.111821261670986</v>
      </c>
      <c r="EF1596" s="57">
        <f>EF1570*100/EF2635</f>
        <v>13.138238758216476</v>
      </c>
      <c r="EI1596" s="57">
        <f>EI1570*100/EI2635</f>
        <v>13.097067733700595</v>
      </c>
      <c r="EL1596" s="57">
        <f>EL1570*100/EL2635</f>
        <v>13.016434019012214</v>
      </c>
      <c r="EO1596" s="57">
        <f>EO1570*100/EO2635</f>
        <v>12.878837998701652</v>
      </c>
    </row>
    <row r="1597" spans="1:145" ht="15.5" x14ac:dyDescent="0.35">
      <c r="A1597" s="27"/>
      <c r="B1597" s="57"/>
      <c r="C1597" s="57"/>
      <c r="D1597" s="57"/>
      <c r="E1597" s="57"/>
      <c r="F1597" s="57"/>
      <c r="G1597" s="57"/>
      <c r="H1597" s="57"/>
      <c r="I1597" s="57"/>
      <c r="J1597" s="57"/>
      <c r="K1597" s="57"/>
      <c r="L1597" s="57"/>
      <c r="M1597" s="57"/>
      <c r="N1597" s="57"/>
      <c r="O1597" s="57"/>
      <c r="P1597" s="57"/>
      <c r="Q1597" s="57"/>
      <c r="R1597" s="57"/>
      <c r="S1597" s="57"/>
      <c r="T1597" s="57"/>
      <c r="U1597" s="57"/>
      <c r="V1597" s="57"/>
      <c r="W1597" s="57"/>
      <c r="X1597" s="58"/>
      <c r="Y1597" s="58"/>
      <c r="Z1597" s="57"/>
      <c r="AA1597" s="57"/>
      <c r="AB1597" s="57"/>
      <c r="AC1597" s="57"/>
      <c r="AD1597" s="57"/>
      <c r="AE1597" s="57"/>
      <c r="AF1597" s="57"/>
      <c r="AG1597" s="57"/>
      <c r="AH1597" s="57"/>
      <c r="AI1597" s="57"/>
      <c r="AJ1597" s="58"/>
      <c r="AK1597" s="58"/>
      <c r="AL1597" s="58"/>
      <c r="AM1597" s="58"/>
      <c r="AN1597" s="58"/>
      <c r="AO1597" s="58"/>
      <c r="AP1597" s="58"/>
      <c r="AQ1597" s="58"/>
      <c r="AR1597" s="58"/>
      <c r="AS1597" s="58"/>
      <c r="AT1597" s="58"/>
      <c r="AU1597" s="58"/>
      <c r="AV1597" s="58"/>
      <c r="AW1597" s="58"/>
      <c r="AX1597" s="58"/>
      <c r="AY1597" s="58"/>
      <c r="AZ1597" s="58"/>
      <c r="BA1597" s="58"/>
      <c r="BB1597" s="58"/>
      <c r="BC1597" s="58"/>
      <c r="BD1597" s="58"/>
      <c r="BE1597" s="58"/>
      <c r="BF1597" s="58"/>
      <c r="BG1597" s="58"/>
      <c r="BH1597" s="58"/>
      <c r="BI1597" s="58"/>
      <c r="BJ1597" s="58"/>
      <c r="BK1597" s="58"/>
      <c r="BL1597" s="58"/>
      <c r="BM1597" s="58"/>
      <c r="BN1597" s="58"/>
      <c r="BO1597" s="58"/>
      <c r="BP1597" s="58"/>
      <c r="BQ1597" s="58"/>
      <c r="BR1597" s="58"/>
      <c r="BS1597" s="58"/>
      <c r="BT1597" s="58"/>
      <c r="BU1597" s="58"/>
      <c r="BV1597" s="58"/>
      <c r="BW1597" s="58"/>
      <c r="BX1597" s="58"/>
      <c r="BY1597" s="58"/>
      <c r="BZ1597" s="57"/>
      <c r="CA1597" s="58"/>
      <c r="CB1597" s="58"/>
      <c r="CC1597" s="58"/>
      <c r="CD1597" s="58"/>
      <c r="CE1597" s="58"/>
      <c r="CF1597" s="58"/>
      <c r="CG1597" s="58"/>
      <c r="CH1597" s="58"/>
      <c r="CI1597" s="58"/>
      <c r="CJ1597" s="57"/>
      <c r="CK1597" s="57"/>
      <c r="CL1597" s="58"/>
      <c r="CM1597" s="58"/>
      <c r="CN1597" s="58"/>
      <c r="CO1597" s="58"/>
      <c r="CP1597" s="58"/>
      <c r="CQ1597" s="58"/>
      <c r="CR1597" s="58"/>
      <c r="CS1597" s="58"/>
      <c r="CT1597" s="58"/>
      <c r="CU1597" s="58"/>
      <c r="CV1597" s="58"/>
      <c r="CW1597" s="58"/>
      <c r="CX1597" s="58"/>
      <c r="CY1597" s="58"/>
      <c r="CZ1597" s="58"/>
      <c r="DA1597" s="58"/>
      <c r="DB1597" s="57"/>
      <c r="DC1597" s="57"/>
      <c r="DD1597" s="57"/>
      <c r="DE1597" s="57"/>
      <c r="DF1597" s="57"/>
      <c r="DG1597" s="57"/>
      <c r="DH1597" s="57"/>
      <c r="DI1597" s="57"/>
      <c r="DJ1597" s="57"/>
      <c r="DK1597" s="57"/>
      <c r="DL1597" s="57"/>
      <c r="DM1597" s="57"/>
      <c r="DN1597" s="59"/>
      <c r="DO1597" s="57"/>
      <c r="DP1597" s="57"/>
      <c r="DQ1597" s="57"/>
      <c r="DR1597" s="57"/>
      <c r="DS1597" s="57"/>
      <c r="DT1597" s="57"/>
      <c r="DU1597" s="57"/>
      <c r="DV1597" s="60"/>
      <c r="DW1597" s="61"/>
      <c r="DX1597" s="62"/>
      <c r="DZ1597" s="57"/>
      <c r="EC1597" s="57"/>
      <c r="EF1597" s="57"/>
      <c r="EI1597" s="57"/>
      <c r="EL1597" s="57"/>
      <c r="EO1597" s="57"/>
    </row>
    <row r="1598" spans="1:145" ht="15.5" x14ac:dyDescent="0.35">
      <c r="A1598" s="56" t="s">
        <v>506</v>
      </c>
      <c r="B1598" s="57">
        <f t="shared" ref="B1598:AA1604" si="1556">B1572*100/B2629</f>
        <v>10.123084608878385</v>
      </c>
      <c r="C1598" s="57">
        <f t="shared" si="1556"/>
        <v>5.7681483713205752</v>
      </c>
      <c r="D1598" s="57">
        <f t="shared" si="1556"/>
        <v>5.1966845506203869</v>
      </c>
      <c r="E1598" s="57">
        <f t="shared" si="1556"/>
        <v>6.3531575075745694</v>
      </c>
      <c r="F1598" s="57">
        <f t="shared" si="1556"/>
        <v>5.7681696151810691</v>
      </c>
      <c r="G1598" s="57">
        <f t="shared" si="1556"/>
        <v>4.201041081533238</v>
      </c>
      <c r="H1598" s="57">
        <f t="shared" si="1556"/>
        <v>3.6230918105516339</v>
      </c>
      <c r="I1598" s="57">
        <f t="shared" si="1556"/>
        <v>3.6460567404165203</v>
      </c>
      <c r="J1598" s="57">
        <f t="shared" si="1556"/>
        <v>3.1806636108538089</v>
      </c>
      <c r="K1598" s="57">
        <f t="shared" si="1556"/>
        <v>3.4306234893652783</v>
      </c>
      <c r="L1598" s="57">
        <f t="shared" si="1556"/>
        <v>4.9300522641681841</v>
      </c>
      <c r="M1598" s="57">
        <f t="shared" si="1556"/>
        <v>5.406806681305925</v>
      </c>
      <c r="N1598" s="57">
        <f t="shared" si="1556"/>
        <v>3.6144843707175012</v>
      </c>
      <c r="O1598" s="57">
        <f t="shared" si="1556"/>
        <v>3.9370378080067763</v>
      </c>
      <c r="P1598" s="57">
        <f t="shared" si="1556"/>
        <v>4.5747908365444472</v>
      </c>
      <c r="Q1598" s="57">
        <f t="shared" si="1556"/>
        <v>4.4478982256246153</v>
      </c>
      <c r="R1598" s="57">
        <f t="shared" si="1556"/>
        <v>4.0511414831262265</v>
      </c>
      <c r="S1598" s="57">
        <f t="shared" si="1556"/>
        <v>4.979681313641998</v>
      </c>
      <c r="T1598" s="57">
        <f t="shared" si="1556"/>
        <v>4.5150258534820491</v>
      </c>
      <c r="U1598" s="57">
        <f t="shared" si="1556"/>
        <v>6.2618729321389051</v>
      </c>
      <c r="V1598" s="57">
        <f t="shared" si="1556"/>
        <v>7.3456110161464707</v>
      </c>
      <c r="W1598" s="57">
        <f t="shared" si="1556"/>
        <v>7.6535665693291186</v>
      </c>
      <c r="X1598" s="58">
        <f t="shared" si="1556"/>
        <v>12.793349127075309</v>
      </c>
      <c r="Y1598" s="58">
        <f t="shared" si="1556"/>
        <v>11.409329582777955</v>
      </c>
      <c r="Z1598" s="57">
        <f t="shared" si="1556"/>
        <v>12.312981731871384</v>
      </c>
      <c r="AA1598" s="57">
        <f t="shared" si="1556"/>
        <v>14.19619389305271</v>
      </c>
      <c r="AB1598" s="57">
        <v>14.016829062562818</v>
      </c>
      <c r="AC1598" s="57">
        <v>13.1011850056535</v>
      </c>
      <c r="AD1598" s="57">
        <v>13.205528825421778</v>
      </c>
      <c r="AE1598" s="57">
        <f t="shared" ref="AE1598:AE1604" si="1557">AE1572*100/AE2629</f>
        <v>12.893193916102938</v>
      </c>
      <c r="AF1598" s="57">
        <v>14.503503415931357</v>
      </c>
      <c r="AG1598" s="57">
        <v>13.682116543221152</v>
      </c>
      <c r="AH1598" s="57">
        <v>14.574743357183401</v>
      </c>
      <c r="AI1598" s="57">
        <v>14.660848096844818</v>
      </c>
      <c r="AJ1598" s="58">
        <f t="shared" ref="AJ1598:AJ1604" si="1558">AJ1572*100/AJ2629</f>
        <v>13.832895113675447</v>
      </c>
      <c r="AK1598" s="58">
        <v>13.255657942775001</v>
      </c>
      <c r="AL1598" s="58">
        <v>10.8859535098054</v>
      </c>
      <c r="AM1598" s="58">
        <v>11.365392480656389</v>
      </c>
      <c r="AN1598" s="58">
        <v>11.398240769674381</v>
      </c>
      <c r="AO1598" s="58">
        <f t="shared" ref="AO1598:AO1604" si="1559">AO1572*100/AO2629</f>
        <v>11.823073965062422</v>
      </c>
      <c r="AP1598" s="58">
        <v>12.821582723267946</v>
      </c>
      <c r="AQ1598" s="58">
        <v>12.417796750249099</v>
      </c>
      <c r="AR1598" s="58">
        <v>10.767836834947579</v>
      </c>
      <c r="AS1598" s="58">
        <f t="shared" ref="AS1598:AS1604" si="1560">AS1572*100/AS2629</f>
        <v>9.2574981729005561</v>
      </c>
      <c r="AT1598" s="58">
        <v>8.6158830059006668</v>
      </c>
      <c r="AU1598" s="58">
        <v>6.7475901791126303</v>
      </c>
      <c r="AV1598" s="58">
        <v>6.0101754055231797</v>
      </c>
      <c r="AW1598" s="58">
        <v>5.7308808741488511</v>
      </c>
      <c r="AX1598" s="58">
        <f t="shared" ref="AX1598:AX1604" si="1561">AX1572*100/AX2629</f>
        <v>6.6845633208520434</v>
      </c>
      <c r="AY1598" s="58"/>
      <c r="AZ1598" s="58">
        <v>6.149266949655213</v>
      </c>
      <c r="BA1598" s="58">
        <v>6.3295800717704136</v>
      </c>
      <c r="BB1598" s="58">
        <v>5.3899517867691467</v>
      </c>
      <c r="BC1598" s="58">
        <v>5.5628843071080256</v>
      </c>
      <c r="BD1598" s="58">
        <v>5.2410304204123612</v>
      </c>
      <c r="BE1598" s="58">
        <v>5.3881916413340756</v>
      </c>
      <c r="BF1598" s="58">
        <f t="shared" ref="BF1598:BF1604" si="1562">BF1572*100/BF2629</f>
        <v>5.7186843972879613</v>
      </c>
      <c r="BG1598" s="58">
        <v>5.4818215981430978</v>
      </c>
      <c r="BH1598" s="58">
        <v>5.6536262037757918</v>
      </c>
      <c r="BI1598" s="58">
        <v>5.3614819030557879</v>
      </c>
      <c r="BJ1598" s="58">
        <v>5.6197089589377915</v>
      </c>
      <c r="BK1598" s="58">
        <v>4.8155965303811215</v>
      </c>
      <c r="BL1598" s="58">
        <v>5.0226065993324109</v>
      </c>
      <c r="BM1598" s="58">
        <v>4.9754247484846239</v>
      </c>
      <c r="BN1598" s="58">
        <v>5.1721661329067139</v>
      </c>
      <c r="BO1598" s="58">
        <f t="shared" ref="BO1598:BO1604" si="1563">BO1572*100/BO2629</f>
        <v>5.4569367275913825</v>
      </c>
      <c r="BP1598" s="58">
        <v>5.5616358202144838</v>
      </c>
      <c r="BQ1598" s="58">
        <v>5.4765175004772679</v>
      </c>
      <c r="BR1598" s="58">
        <v>6.600830250616462</v>
      </c>
      <c r="BS1598" s="58">
        <v>7.0876434364948908</v>
      </c>
      <c r="BT1598" s="58">
        <v>5.3143291872098493</v>
      </c>
      <c r="BU1598" s="58">
        <v>5.6255956365686375</v>
      </c>
      <c r="BV1598" s="58">
        <v>5.9019721529726885</v>
      </c>
      <c r="BW1598" s="58">
        <v>5.2176402184436697</v>
      </c>
      <c r="BX1598" s="58">
        <v>5.387224883754552</v>
      </c>
      <c r="BY1598" s="58">
        <v>5.4176016010439172</v>
      </c>
      <c r="BZ1598" s="57">
        <v>5.104522676985253</v>
      </c>
      <c r="CA1598" s="58">
        <f t="shared" ref="CA1598:CA1604" si="1564">CA1572*100/CA2629</f>
        <v>4.6790525118667965</v>
      </c>
      <c r="CB1598" s="58">
        <v>5.4467555775205234</v>
      </c>
      <c r="CC1598" s="58">
        <v>5.4700497018754461</v>
      </c>
      <c r="CD1598" s="58">
        <v>5.6615341870265175</v>
      </c>
      <c r="CE1598" s="58">
        <v>5.0125410544712272</v>
      </c>
      <c r="CF1598" s="58">
        <v>5.0641814709626889</v>
      </c>
      <c r="CG1598" s="58">
        <v>5.3333355033774206</v>
      </c>
      <c r="CH1598" s="58">
        <v>4.7242816391015596</v>
      </c>
      <c r="CI1598" s="58">
        <v>4.8600009175793497</v>
      </c>
      <c r="CJ1598" s="57">
        <v>4.7060472418182853</v>
      </c>
      <c r="CK1598" s="57">
        <v>4.8573694846003859</v>
      </c>
      <c r="CL1598" s="58">
        <f t="shared" ref="CL1598:CL1604" si="1565">CL1572*100/CL2629</f>
        <v>3.928794917267366</v>
      </c>
      <c r="CM1598" s="58">
        <v>4.9966295203769526</v>
      </c>
      <c r="CN1598" s="58">
        <v>4.6033638483788248</v>
      </c>
      <c r="CO1598" s="58">
        <v>4.5795792822535279</v>
      </c>
      <c r="CP1598" s="58">
        <v>4.2300321451110126</v>
      </c>
      <c r="CQ1598" s="58">
        <v>4.4826773088461866</v>
      </c>
      <c r="CR1598" s="58">
        <v>4.7542637558919409</v>
      </c>
      <c r="CS1598" s="58">
        <v>4.040870378092924</v>
      </c>
      <c r="CT1598" s="58">
        <v>4.1495492334546693</v>
      </c>
      <c r="CU1598" s="58">
        <v>4.5464119287850515</v>
      </c>
      <c r="CV1598" s="58">
        <v>4.0264768785418994</v>
      </c>
      <c r="CW1598" s="58">
        <v>4.1492626016923957</v>
      </c>
      <c r="CX1598" s="58">
        <v>4.0634322926165494</v>
      </c>
      <c r="CY1598" s="58">
        <v>4.1174026127040841</v>
      </c>
      <c r="CZ1598" s="58">
        <v>4.2698341696678215</v>
      </c>
      <c r="DA1598" s="58">
        <f t="shared" ref="DA1598:DA1604" si="1566">DA1572*100/DA2629</f>
        <v>3.996391673504605</v>
      </c>
      <c r="DB1598" s="57">
        <v>3.7562658894805798</v>
      </c>
      <c r="DC1598" s="57">
        <v>3.8872056422629893</v>
      </c>
      <c r="DD1598" s="57">
        <v>4.0062794864294302</v>
      </c>
      <c r="DE1598" s="57">
        <v>3.9183049044412819</v>
      </c>
      <c r="DF1598" s="57">
        <v>4.056296124473473</v>
      </c>
      <c r="DG1598" s="57">
        <v>4.2166833181616905</v>
      </c>
      <c r="DH1598" s="57">
        <v>4.1693274574674604</v>
      </c>
      <c r="DI1598" s="57">
        <v>4.3030467028655446</v>
      </c>
      <c r="DJ1598" s="57">
        <v>4.4660465472027768</v>
      </c>
      <c r="DK1598" s="57">
        <v>4.1644806029579087</v>
      </c>
      <c r="DL1598" s="57">
        <v>4.2840900201558112</v>
      </c>
      <c r="DM1598" s="57">
        <v>4.4415406783609717</v>
      </c>
      <c r="DN1598" s="59">
        <f t="shared" ref="DN1598:DN1604" si="1567">DN1572*100/DN2629</f>
        <v>4.3597826381078608</v>
      </c>
      <c r="DO1598" s="57">
        <v>4.4415406783609717</v>
      </c>
      <c r="DP1598" s="57">
        <v>5.4822080652330234</v>
      </c>
      <c r="DQ1598" s="57">
        <v>5.5116777378113344</v>
      </c>
      <c r="DR1598" s="57">
        <v>5.36566509547895</v>
      </c>
      <c r="DS1598" s="57">
        <v>5.4638239385856195</v>
      </c>
      <c r="DT1598" s="57">
        <v>5.4892817553730548</v>
      </c>
      <c r="DU1598" s="57">
        <v>5.1204571459686976</v>
      </c>
      <c r="DV1598" s="60">
        <f t="shared" ref="DV1598:DX1604" si="1568">DV1572*100/DV2629</f>
        <v>5.0769815297991361</v>
      </c>
      <c r="DW1598" s="61">
        <f t="shared" si="1568"/>
        <v>5.1080715763094737</v>
      </c>
      <c r="DX1598" s="62">
        <f t="shared" si="1568"/>
        <v>5.426245092098517</v>
      </c>
      <c r="DZ1598" s="57">
        <f t="shared" ref="DZ1598:DZ1604" si="1569">DZ1572*100/DZ2629</f>
        <v>4.7611855366469484</v>
      </c>
      <c r="EC1598" s="57">
        <f t="shared" ref="EC1598:EC1604" si="1570">EC1572*100/EC2629</f>
        <v>4.9392026173348977</v>
      </c>
      <c r="EF1598" s="57">
        <f t="shared" ref="EF1598:EF1604" si="1571">EF1572*100/EF2629</f>
        <v>5.0305762869872366</v>
      </c>
      <c r="EI1598" s="57">
        <f t="shared" ref="EI1598:EI1604" si="1572">EI1572*100/EI2629</f>
        <v>4.8448403541726819</v>
      </c>
      <c r="EL1598" s="57">
        <f t="shared" ref="EL1598:EL1604" si="1573">EL1572*100/EL2629</f>
        <v>4.7042878739099532</v>
      </c>
      <c r="EO1598" s="57">
        <f t="shared" ref="EO1598:EO1604" si="1574">EO1572*100/EO2629</f>
        <v>4.4737527962108317</v>
      </c>
    </row>
    <row r="1599" spans="1:145" ht="15.5" x14ac:dyDescent="0.35">
      <c r="A1599" s="56" t="s">
        <v>482</v>
      </c>
      <c r="B1599" s="57">
        <f t="shared" si="1556"/>
        <v>12.92549732767325</v>
      </c>
      <c r="C1599" s="57">
        <f t="shared" si="1556"/>
        <v>6.3570303866052473</v>
      </c>
      <c r="D1599" s="57">
        <f t="shared" si="1556"/>
        <v>5.3059036758681426</v>
      </c>
      <c r="E1599" s="57">
        <f t="shared" si="1556"/>
        <v>8.2724435496658479</v>
      </c>
      <c r="F1599" s="57">
        <f t="shared" si="1556"/>
        <v>7.4242731072993022</v>
      </c>
      <c r="G1599" s="57">
        <f t="shared" si="1556"/>
        <v>3.337037095826918</v>
      </c>
      <c r="H1599" s="57">
        <f t="shared" si="1556"/>
        <v>3.0914549695945017</v>
      </c>
      <c r="I1599" s="57">
        <f t="shared" si="1556"/>
        <v>2.172609614368727</v>
      </c>
      <c r="J1599" s="57">
        <f t="shared" si="1556"/>
        <v>1.1432825564082008</v>
      </c>
      <c r="K1599" s="57">
        <f t="shared" si="1556"/>
        <v>1.4040111650987284</v>
      </c>
      <c r="L1599" s="57">
        <f t="shared" si="1556"/>
        <v>1.7867654039684799</v>
      </c>
      <c r="M1599" s="57">
        <f t="shared" si="1556"/>
        <v>1.9104450825556349</v>
      </c>
      <c r="N1599" s="57">
        <f t="shared" si="1556"/>
        <v>2.1229068308602201</v>
      </c>
      <c r="O1599" s="57">
        <f t="shared" si="1556"/>
        <v>2.8361631852355091</v>
      </c>
      <c r="P1599" s="57">
        <f t="shared" si="1556"/>
        <v>3.1081541505294359</v>
      </c>
      <c r="Q1599" s="57">
        <f t="shared" si="1556"/>
        <v>1.8994718737705092</v>
      </c>
      <c r="R1599" s="57">
        <f t="shared" si="1556"/>
        <v>1.954872914296625</v>
      </c>
      <c r="S1599" s="57">
        <f t="shared" si="1556"/>
        <v>2.0014123806447062</v>
      </c>
      <c r="T1599" s="57">
        <f t="shared" si="1556"/>
        <v>1.8108952076993261</v>
      </c>
      <c r="U1599" s="57">
        <f t="shared" si="1556"/>
        <v>2.2428425410911981</v>
      </c>
      <c r="V1599" s="57">
        <f t="shared" si="1556"/>
        <v>3.4341117475449279</v>
      </c>
      <c r="W1599" s="57">
        <f t="shared" si="1556"/>
        <v>3.3205258725364524</v>
      </c>
      <c r="X1599" s="58">
        <f t="shared" si="1556"/>
        <v>5.1467981103933242</v>
      </c>
      <c r="Y1599" s="58">
        <f t="shared" si="1556"/>
        <v>4.3464722215014122</v>
      </c>
      <c r="Z1599" s="57">
        <f t="shared" si="1556"/>
        <v>4.4651577940523461</v>
      </c>
      <c r="AA1599" s="57">
        <f t="shared" si="1556"/>
        <v>4.9865115110062472</v>
      </c>
      <c r="AB1599" s="57">
        <v>6.9059857889687137</v>
      </c>
      <c r="AC1599" s="57">
        <v>6.3957667804050802</v>
      </c>
      <c r="AD1599" s="57">
        <v>6.4574720481147807</v>
      </c>
      <c r="AE1599" s="57">
        <f t="shared" si="1557"/>
        <v>6.6696935482619475</v>
      </c>
      <c r="AF1599" s="57">
        <v>6.62436619523237</v>
      </c>
      <c r="AG1599" s="57">
        <v>6.4531916188534124</v>
      </c>
      <c r="AH1599" s="57">
        <v>6.5350597114331004</v>
      </c>
      <c r="AI1599" s="57">
        <v>5.8580030137203218</v>
      </c>
      <c r="AJ1599" s="58">
        <f t="shared" si="1558"/>
        <v>6.7501808977215463</v>
      </c>
      <c r="AK1599" s="58">
        <v>6.9372377749936103</v>
      </c>
      <c r="AL1599" s="58">
        <v>6.7004978632601082</v>
      </c>
      <c r="AM1599" s="58">
        <v>6.486802186204895</v>
      </c>
      <c r="AN1599" s="58">
        <v>6.4910426259115859</v>
      </c>
      <c r="AO1599" s="58">
        <f t="shared" si="1559"/>
        <v>5.9510670560721728</v>
      </c>
      <c r="AP1599" s="58">
        <v>8.5503483838386138</v>
      </c>
      <c r="AQ1599" s="58">
        <v>8.5717841863293884</v>
      </c>
      <c r="AR1599" s="58">
        <v>6.7671165478390165</v>
      </c>
      <c r="AS1599" s="58">
        <f t="shared" si="1560"/>
        <v>8.3295475677772899</v>
      </c>
      <c r="AT1599" s="58">
        <v>8.1526677343208593</v>
      </c>
      <c r="AU1599" s="58">
        <v>6.8008611630996079</v>
      </c>
      <c r="AV1599" s="58">
        <v>6.4900777900743361</v>
      </c>
      <c r="AW1599" s="58">
        <v>6.3894859748350488</v>
      </c>
      <c r="AX1599" s="58">
        <f t="shared" si="1561"/>
        <v>8.0572031415762595</v>
      </c>
      <c r="AY1599" s="58"/>
      <c r="AZ1599" s="58">
        <v>6.130326657607065</v>
      </c>
      <c r="BA1599" s="58">
        <v>6.1756035155647089</v>
      </c>
      <c r="BB1599" s="58">
        <v>6.0960907362067429</v>
      </c>
      <c r="BC1599" s="58">
        <v>6.1652247498901795</v>
      </c>
      <c r="BD1599" s="58">
        <v>6.0024949180379554</v>
      </c>
      <c r="BE1599" s="58">
        <v>6.0024949180379554</v>
      </c>
      <c r="BF1599" s="58">
        <f t="shared" si="1562"/>
        <v>6.8106624505766211</v>
      </c>
      <c r="BG1599" s="58">
        <v>6.1321898853792325</v>
      </c>
      <c r="BH1599" s="58">
        <v>5.9386757241367194</v>
      </c>
      <c r="BI1599" s="58">
        <v>6.4322510413007503</v>
      </c>
      <c r="BJ1599" s="58">
        <v>6.4576384187467548</v>
      </c>
      <c r="BK1599" s="58">
        <v>5.9658623949216381</v>
      </c>
      <c r="BL1599" s="58">
        <v>5.9361348408180969</v>
      </c>
      <c r="BM1599" s="58">
        <v>6.1719582046101946</v>
      </c>
      <c r="BN1599" s="58">
        <v>6.1713988578926404</v>
      </c>
      <c r="BO1599" s="58">
        <f t="shared" si="1563"/>
        <v>6.6786734607350962</v>
      </c>
      <c r="BP1599" s="58">
        <v>6.2462956972552712</v>
      </c>
      <c r="BQ1599" s="58">
        <v>6.6333491723498721</v>
      </c>
      <c r="BR1599" s="58">
        <v>6.709232483951471</v>
      </c>
      <c r="BS1599" s="58">
        <v>6.709232483951471</v>
      </c>
      <c r="BT1599" s="58">
        <v>5.7669525456887465</v>
      </c>
      <c r="BU1599" s="58">
        <v>5.8916074018586322</v>
      </c>
      <c r="BV1599" s="58">
        <v>6.3241363951663514</v>
      </c>
      <c r="BW1599" s="58">
        <v>5.666037480414591</v>
      </c>
      <c r="BX1599" s="58">
        <v>5.7287637780667788</v>
      </c>
      <c r="BY1599" s="58">
        <v>6.0573986793461465</v>
      </c>
      <c r="BZ1599" s="57">
        <v>5.6019904331679973</v>
      </c>
      <c r="CA1599" s="58">
        <f t="shared" si="1564"/>
        <v>4.8367525265346982</v>
      </c>
      <c r="CB1599" s="58">
        <v>5.6994433881416295</v>
      </c>
      <c r="CC1599" s="58">
        <v>5.68629477606589</v>
      </c>
      <c r="CD1599" s="58">
        <v>5.680452039417009</v>
      </c>
      <c r="CE1599" s="58">
        <v>5.6016154903343187</v>
      </c>
      <c r="CF1599" s="58">
        <v>5.6485988781326242</v>
      </c>
      <c r="CG1599" s="58">
        <v>5.8173501471836051</v>
      </c>
      <c r="CH1599" s="58">
        <v>5.8281743980680698</v>
      </c>
      <c r="CI1599" s="58">
        <v>5.8970505653000655</v>
      </c>
      <c r="CJ1599" s="57">
        <v>5.8110082228033333</v>
      </c>
      <c r="CK1599" s="57">
        <v>5.8471204469857083</v>
      </c>
      <c r="CL1599" s="58">
        <f t="shared" si="1565"/>
        <v>5.125866605783024</v>
      </c>
      <c r="CM1599" s="58">
        <v>5.7716831003785964</v>
      </c>
      <c r="CN1599" s="58">
        <v>5.6971257016590124</v>
      </c>
      <c r="CO1599" s="58">
        <v>5.6622893688237843</v>
      </c>
      <c r="CP1599" s="58">
        <v>5.6026628713839521</v>
      </c>
      <c r="CQ1599" s="58">
        <v>5.6632818521882182</v>
      </c>
      <c r="CR1599" s="58">
        <v>5.7371971080856898</v>
      </c>
      <c r="CS1599" s="58">
        <v>5.0945104107058885</v>
      </c>
      <c r="CT1599" s="58">
        <v>5.1557460986532799</v>
      </c>
      <c r="CU1599" s="58">
        <v>5.2504839806202463</v>
      </c>
      <c r="CV1599" s="58">
        <v>4.9651296973796546</v>
      </c>
      <c r="CW1599" s="58">
        <v>5.0210606334914543</v>
      </c>
      <c r="CX1599" s="58">
        <v>4.9491696582751965</v>
      </c>
      <c r="CY1599" s="58">
        <v>4.9836956671665282</v>
      </c>
      <c r="CZ1599" s="58">
        <v>5.063185534593396</v>
      </c>
      <c r="DA1599" s="58">
        <f t="shared" si="1566"/>
        <v>4.9053961178885963</v>
      </c>
      <c r="DB1599" s="57">
        <v>3.7393860803551315</v>
      </c>
      <c r="DC1599" s="57">
        <v>3.7984339105073808</v>
      </c>
      <c r="DD1599" s="57">
        <v>3.7984339105073808</v>
      </c>
      <c r="DE1599" s="57">
        <v>3.8217780494380116</v>
      </c>
      <c r="DF1599" s="57">
        <v>3.8615315973087485</v>
      </c>
      <c r="DG1599" s="57">
        <v>3.9376557009912601</v>
      </c>
      <c r="DH1599" s="57">
        <v>4.3319897964375542</v>
      </c>
      <c r="DI1599" s="57">
        <v>4.3654387311169076</v>
      </c>
      <c r="DJ1599" s="57">
        <v>4.42779510462631</v>
      </c>
      <c r="DK1599" s="57">
        <v>4.2829241797421158</v>
      </c>
      <c r="DL1599" s="57">
        <v>4.3151141834169939</v>
      </c>
      <c r="DM1599" s="57">
        <v>4.3964917126815415</v>
      </c>
      <c r="DN1599" s="59">
        <f t="shared" si="1567"/>
        <v>3.9911903019150481</v>
      </c>
      <c r="DO1599" s="57">
        <v>4.3964917126815415</v>
      </c>
      <c r="DP1599" s="57">
        <v>5.2357549386211826</v>
      </c>
      <c r="DQ1599" s="57">
        <v>5.2856938917517367</v>
      </c>
      <c r="DR1599" s="57">
        <v>5.3480211478322639</v>
      </c>
      <c r="DS1599" s="57">
        <v>5.2520213057027361</v>
      </c>
      <c r="DT1599" s="57">
        <v>5.3089029550247711</v>
      </c>
      <c r="DU1599" s="57">
        <v>4.8425088791218549</v>
      </c>
      <c r="DV1599" s="60">
        <f t="shared" si="1568"/>
        <v>4.7308547782589905</v>
      </c>
      <c r="DW1599" s="61">
        <f t="shared" si="1568"/>
        <v>4.8005630049306935</v>
      </c>
      <c r="DX1599" s="62">
        <f t="shared" si="1568"/>
        <v>5.3767938802712676</v>
      </c>
      <c r="DZ1599" s="57">
        <f t="shared" si="1569"/>
        <v>4.8511661325142743</v>
      </c>
      <c r="EC1599" s="57">
        <f t="shared" si="1570"/>
        <v>5.3889418088821062</v>
      </c>
      <c r="EF1599" s="57">
        <f t="shared" si="1571"/>
        <v>5.9490045003684928</v>
      </c>
      <c r="EI1599" s="57">
        <f t="shared" si="1572"/>
        <v>5.7604645413984858</v>
      </c>
      <c r="EL1599" s="57">
        <f t="shared" si="1573"/>
        <v>5.7354916014316579</v>
      </c>
      <c r="EO1599" s="57">
        <f t="shared" si="1574"/>
        <v>5.4900433950788603</v>
      </c>
    </row>
    <row r="1600" spans="1:145" ht="15.5" x14ac:dyDescent="0.35">
      <c r="A1600" s="56" t="s">
        <v>488</v>
      </c>
      <c r="B1600" s="57">
        <f t="shared" si="1556"/>
        <v>6.4480829787321889</v>
      </c>
      <c r="C1600" s="57">
        <f t="shared" si="1556"/>
        <v>4.4381341293565892</v>
      </c>
      <c r="D1600" s="57">
        <f t="shared" si="1556"/>
        <v>4.8887698691039407</v>
      </c>
      <c r="E1600" s="57">
        <f t="shared" si="1556"/>
        <v>6.1875670490139756</v>
      </c>
      <c r="F1600" s="57">
        <f t="shared" si="1556"/>
        <v>8.4060802912772346</v>
      </c>
      <c r="G1600" s="57">
        <f t="shared" si="1556"/>
        <v>7.4873449909810939</v>
      </c>
      <c r="H1600" s="57">
        <f t="shared" si="1556"/>
        <v>6.7659503460718033</v>
      </c>
      <c r="I1600" s="57">
        <f t="shared" si="1556"/>
        <v>6.4293988467183265</v>
      </c>
      <c r="J1600" s="57">
        <f t="shared" si="1556"/>
        <v>6.0416841125809935</v>
      </c>
      <c r="K1600" s="57">
        <f t="shared" si="1556"/>
        <v>1.7579948951662034</v>
      </c>
      <c r="L1600" s="57">
        <f t="shared" si="1556"/>
        <v>5.2555951745266158</v>
      </c>
      <c r="M1600" s="57">
        <f t="shared" si="1556"/>
        <v>8.5519984428981761</v>
      </c>
      <c r="N1600" s="57">
        <f t="shared" si="1556"/>
        <v>8.6763490095897762</v>
      </c>
      <c r="O1600" s="57">
        <f t="shared" si="1556"/>
        <v>5.7371319067397044</v>
      </c>
      <c r="P1600" s="57">
        <f t="shared" si="1556"/>
        <v>3.1643637981972117</v>
      </c>
      <c r="Q1600" s="57">
        <f t="shared" si="1556"/>
        <v>5.8261297628968585</v>
      </c>
      <c r="R1600" s="57">
        <f t="shared" si="1556"/>
        <v>2.8193619438664812</v>
      </c>
      <c r="S1600" s="57">
        <f t="shared" si="1556"/>
        <v>2.5259045571813101</v>
      </c>
      <c r="T1600" s="57">
        <f t="shared" si="1556"/>
        <v>5.1394908817648703</v>
      </c>
      <c r="U1600" s="57">
        <f t="shared" si="1556"/>
        <v>4.5511819838421772</v>
      </c>
      <c r="V1600" s="57">
        <f t="shared" si="1556"/>
        <v>3.4952605930767686</v>
      </c>
      <c r="W1600" s="57">
        <f t="shared" si="1556"/>
        <v>4.4043815358660545</v>
      </c>
      <c r="X1600" s="58">
        <f t="shared" si="1556"/>
        <v>4.1346284388383534</v>
      </c>
      <c r="Y1600" s="58">
        <f t="shared" si="1556"/>
        <v>5.3011816352730436</v>
      </c>
      <c r="Z1600" s="57">
        <f t="shared" si="1556"/>
        <v>3.5694572857846798</v>
      </c>
      <c r="AA1600" s="57">
        <f t="shared" si="1556"/>
        <v>4.242950589164308</v>
      </c>
      <c r="AB1600" s="57">
        <v>4.9066924243518528</v>
      </c>
      <c r="AC1600" s="57">
        <v>3.4512142205884504</v>
      </c>
      <c r="AD1600" s="57">
        <v>3.2551731444202279</v>
      </c>
      <c r="AE1600" s="57">
        <f t="shared" si="1557"/>
        <v>1.5201315691827439</v>
      </c>
      <c r="AF1600" s="57">
        <v>3.4549863620573324</v>
      </c>
      <c r="AG1600" s="57">
        <v>4.4754296442105179</v>
      </c>
      <c r="AH1600" s="57">
        <v>3.2733879154779233</v>
      </c>
      <c r="AI1600" s="57">
        <v>3.2744801726649126</v>
      </c>
      <c r="AJ1600" s="58">
        <f t="shared" si="1558"/>
        <v>1.9346349899580688</v>
      </c>
      <c r="AK1600" s="58">
        <v>10.54370690025435</v>
      </c>
      <c r="AL1600" s="58">
        <v>10.517507601483272</v>
      </c>
      <c r="AM1600" s="58">
        <v>6.876605182459909</v>
      </c>
      <c r="AN1600" s="58">
        <v>7.0930702037090558</v>
      </c>
      <c r="AO1600" s="58">
        <f t="shared" si="1559"/>
        <v>4.5223825069245578</v>
      </c>
      <c r="AP1600" s="58">
        <v>9.5620930270778519</v>
      </c>
      <c r="AQ1600" s="58">
        <v>9.731092020825816</v>
      </c>
      <c r="AR1600" s="58">
        <v>6.4568641967945215</v>
      </c>
      <c r="AS1600" s="58">
        <f t="shared" si="1560"/>
        <v>2.9359686440435055</v>
      </c>
      <c r="AT1600" s="58">
        <v>7.0883108888126722</v>
      </c>
      <c r="AU1600" s="58">
        <v>5.0187168216765805</v>
      </c>
      <c r="AV1600" s="58">
        <v>4.8037909667615573</v>
      </c>
      <c r="AW1600" s="58">
        <v>4.8037909667615573</v>
      </c>
      <c r="AX1600" s="58">
        <f t="shared" si="1561"/>
        <v>4.4709488051430863</v>
      </c>
      <c r="AY1600" s="58"/>
      <c r="AZ1600" s="58">
        <v>5.1309304187433566</v>
      </c>
      <c r="BA1600" s="58">
        <v>5.2819625839748277</v>
      </c>
      <c r="BB1600" s="58">
        <v>6.3572909813955176</v>
      </c>
      <c r="BC1600" s="58">
        <v>6.5476207037721066</v>
      </c>
      <c r="BD1600" s="58">
        <v>6.8400677746941589</v>
      </c>
      <c r="BE1600" s="58">
        <v>7.0731213716270798</v>
      </c>
      <c r="BF1600" s="58">
        <f t="shared" si="1562"/>
        <v>6.176867549964129</v>
      </c>
      <c r="BG1600" s="58">
        <v>6.3232918840823915</v>
      </c>
      <c r="BH1600" s="58">
        <v>6.106154804945672</v>
      </c>
      <c r="BI1600" s="58">
        <v>7.1900967393368793</v>
      </c>
      <c r="BJ1600" s="58">
        <v>7.4839023120733641</v>
      </c>
      <c r="BK1600" s="58">
        <v>6.2176791516537033</v>
      </c>
      <c r="BL1600" s="58">
        <v>7.3494792280163717</v>
      </c>
      <c r="BM1600" s="58">
        <v>6.6052262582549179</v>
      </c>
      <c r="BN1600" s="58">
        <v>6.9207558277356105</v>
      </c>
      <c r="BO1600" s="58">
        <f t="shared" si="1563"/>
        <v>5.704794443547252</v>
      </c>
      <c r="BP1600" s="58">
        <v>8.43972201272841</v>
      </c>
      <c r="BQ1600" s="58">
        <v>8.43972201272841</v>
      </c>
      <c r="BR1600" s="58">
        <v>8.7730575531082344</v>
      </c>
      <c r="BS1600" s="58">
        <v>9.1997980722774315</v>
      </c>
      <c r="BT1600" s="58">
        <v>9.174816748526073</v>
      </c>
      <c r="BU1600" s="58">
        <v>8.9938561720103607</v>
      </c>
      <c r="BV1600" s="58">
        <v>9.4746251816912821</v>
      </c>
      <c r="BW1600" s="58">
        <v>10.148339709733291</v>
      </c>
      <c r="BX1600" s="58">
        <v>10.143399877375971</v>
      </c>
      <c r="BY1600" s="58">
        <v>10.515498099374692</v>
      </c>
      <c r="BZ1600" s="57">
        <v>8.8704209762737065</v>
      </c>
      <c r="CA1600" s="58">
        <f t="shared" si="1564"/>
        <v>11.34069088473384</v>
      </c>
      <c r="CB1600" s="58">
        <v>8.0927324480074034</v>
      </c>
      <c r="CC1600" s="58">
        <v>8.1645934095655814</v>
      </c>
      <c r="CD1600" s="58">
        <v>8.3289633064493476</v>
      </c>
      <c r="CE1600" s="58">
        <v>7.8215824772111242</v>
      </c>
      <c r="CF1600" s="58">
        <v>7.9073778384584719</v>
      </c>
      <c r="CG1600" s="58">
        <v>8.1255501429759605</v>
      </c>
      <c r="CH1600" s="58">
        <v>7.3597623624470305</v>
      </c>
      <c r="CI1600" s="58">
        <v>7.4058221541059046</v>
      </c>
      <c r="CJ1600" s="57">
        <v>7.1305023657477307</v>
      </c>
      <c r="CK1600" s="57">
        <v>7.1401884750197544</v>
      </c>
      <c r="CL1600" s="58">
        <f t="shared" si="1565"/>
        <v>7.6069785626229605</v>
      </c>
      <c r="CM1600" s="58">
        <v>6.6820594441137375</v>
      </c>
      <c r="CN1600" s="58">
        <v>7.8206615217250874</v>
      </c>
      <c r="CO1600" s="58">
        <v>7.7569179702407283</v>
      </c>
      <c r="CP1600" s="58">
        <v>7.8281331843566093</v>
      </c>
      <c r="CQ1600" s="58">
        <v>7.8507643569012</v>
      </c>
      <c r="CR1600" s="58">
        <v>7.9210447100825601</v>
      </c>
      <c r="CS1600" s="58">
        <v>6.6401594000909041</v>
      </c>
      <c r="CT1600" s="58">
        <v>6.3952358466967354</v>
      </c>
      <c r="CU1600" s="58">
        <v>7.8737538217154057</v>
      </c>
      <c r="CV1600" s="58">
        <v>6.3724200933872757</v>
      </c>
      <c r="CW1600" s="58">
        <v>6.174942097058743</v>
      </c>
      <c r="CX1600" s="58">
        <v>6.4377072464436669</v>
      </c>
      <c r="CY1600" s="58">
        <v>6.2190357988394789</v>
      </c>
      <c r="CZ1600" s="58">
        <v>7.6115798902316962</v>
      </c>
      <c r="DA1600" s="58">
        <f t="shared" si="1566"/>
        <v>6.2426289381660824</v>
      </c>
      <c r="DB1600" s="57">
        <v>5.7717365603021662</v>
      </c>
      <c r="DC1600" s="57">
        <v>5.9658124953230018</v>
      </c>
      <c r="DD1600" s="57">
        <v>6.1195456781237096</v>
      </c>
      <c r="DE1600" s="57">
        <v>6.3460748423569875</v>
      </c>
      <c r="DF1600" s="57">
        <v>6.5295165686379351</v>
      </c>
      <c r="DG1600" s="57">
        <v>6.7177199739244644</v>
      </c>
      <c r="DH1600" s="57">
        <v>6.2866333497892102</v>
      </c>
      <c r="DI1600" s="57">
        <v>6.4348879388537004</v>
      </c>
      <c r="DJ1600" s="57">
        <v>6.5099538571320892</v>
      </c>
      <c r="DK1600" s="57">
        <v>5.7854334838652264</v>
      </c>
      <c r="DL1600" s="57">
        <v>6.4049217699443615</v>
      </c>
      <c r="DM1600" s="57">
        <v>6.089494512518189</v>
      </c>
      <c r="DN1600" s="59">
        <f t="shared" si="1567"/>
        <v>6.1533705990657177</v>
      </c>
      <c r="DO1600" s="57">
        <v>6.089494512518189</v>
      </c>
      <c r="DP1600" s="57">
        <v>6.3698705514033787</v>
      </c>
      <c r="DQ1600" s="57">
        <v>6.6091395467352143</v>
      </c>
      <c r="DR1600" s="57">
        <v>6.8170305107889213</v>
      </c>
      <c r="DS1600" s="57">
        <v>6.475684958704143</v>
      </c>
      <c r="DT1600" s="57">
        <v>6.6826413803805806</v>
      </c>
      <c r="DU1600" s="57">
        <v>6.4338182742432899</v>
      </c>
      <c r="DV1600" s="60">
        <f t="shared" si="1568"/>
        <v>6.6599796019803037</v>
      </c>
      <c r="DW1600" s="61">
        <f t="shared" si="1568"/>
        <v>6.5191248969075053</v>
      </c>
      <c r="DX1600" s="62">
        <f t="shared" si="1568"/>
        <v>6.6599796019803037</v>
      </c>
      <c r="DZ1600" s="57">
        <f t="shared" si="1569"/>
        <v>6.9869456651494497</v>
      </c>
      <c r="EC1600" s="57">
        <f t="shared" si="1570"/>
        <v>6.5606681984107826</v>
      </c>
      <c r="EF1600" s="57">
        <f t="shared" si="1571"/>
        <v>6.3239004252922362</v>
      </c>
      <c r="EI1600" s="57">
        <f t="shared" si="1572"/>
        <v>6.0411379082961636</v>
      </c>
      <c r="EL1600" s="57">
        <f t="shared" si="1573"/>
        <v>5.7499019732791963</v>
      </c>
      <c r="EO1600" s="57">
        <f t="shared" si="1574"/>
        <v>5.4601023872360956</v>
      </c>
    </row>
    <row r="1601" spans="1:145" ht="15.5" x14ac:dyDescent="0.35">
      <c r="A1601" s="56" t="s">
        <v>483</v>
      </c>
      <c r="B1601" s="57">
        <f t="shared" si="1556"/>
        <v>3.1138177287512594</v>
      </c>
      <c r="C1601" s="57">
        <f t="shared" si="1556"/>
        <v>3.8227201168946712</v>
      </c>
      <c r="D1601" s="57">
        <f t="shared" si="1556"/>
        <v>2.9757566950127137</v>
      </c>
      <c r="E1601" s="57">
        <f t="shared" si="1556"/>
        <v>2.99887932178475</v>
      </c>
      <c r="F1601" s="57">
        <f t="shared" si="1556"/>
        <v>2.1381812260800324</v>
      </c>
      <c r="G1601" s="57">
        <f t="shared" si="1556"/>
        <v>2.8583066256838738</v>
      </c>
      <c r="H1601" s="57">
        <f t="shared" si="1556"/>
        <v>1.8614231060107036</v>
      </c>
      <c r="I1601" s="57">
        <f t="shared" si="1556"/>
        <v>2.0025836068642029</v>
      </c>
      <c r="J1601" s="57">
        <f t="shared" si="1556"/>
        <v>2.2251955453444974</v>
      </c>
      <c r="K1601" s="57">
        <f t="shared" si="1556"/>
        <v>6.3957284540705457</v>
      </c>
      <c r="L1601" s="57">
        <f t="shared" si="1556"/>
        <v>3.4057217784029556</v>
      </c>
      <c r="M1601" s="57">
        <f t="shared" si="1556"/>
        <v>3.4300776810064781</v>
      </c>
      <c r="N1601" s="57">
        <f t="shared" si="1556"/>
        <v>4.63412207699107</v>
      </c>
      <c r="O1601" s="57">
        <f t="shared" si="1556"/>
        <v>6.3778129864768092</v>
      </c>
      <c r="P1601" s="57">
        <f t="shared" si="1556"/>
        <v>8.7205120229571556</v>
      </c>
      <c r="Q1601" s="57">
        <f t="shared" si="1556"/>
        <v>7.4228712503397372</v>
      </c>
      <c r="R1601" s="57">
        <f t="shared" si="1556"/>
        <v>5.6222856601322881</v>
      </c>
      <c r="S1601" s="57">
        <f t="shared" si="1556"/>
        <v>4.8254644999287848</v>
      </c>
      <c r="T1601" s="57">
        <f t="shared" si="1556"/>
        <v>4.8256422995497497</v>
      </c>
      <c r="U1601" s="57">
        <f t="shared" si="1556"/>
        <v>8.797350076911604</v>
      </c>
      <c r="V1601" s="57">
        <f t="shared" si="1556"/>
        <v>10.220251747532766</v>
      </c>
      <c r="W1601" s="57">
        <f t="shared" si="1556"/>
        <v>8.7385323866010438</v>
      </c>
      <c r="X1601" s="58">
        <f t="shared" si="1556"/>
        <v>10.626169292522041</v>
      </c>
      <c r="Y1601" s="58">
        <f t="shared" si="1556"/>
        <v>10.083385726462105</v>
      </c>
      <c r="Z1601" s="57">
        <f t="shared" si="1556"/>
        <v>14.691753852215083</v>
      </c>
      <c r="AA1601" s="57">
        <f t="shared" si="1556"/>
        <v>16.740416604119812</v>
      </c>
      <c r="AB1601" s="57">
        <v>25.647454800539663</v>
      </c>
      <c r="AC1601" s="57">
        <v>19.368813884722137</v>
      </c>
      <c r="AD1601" s="57">
        <v>19.547511830235457</v>
      </c>
      <c r="AE1601" s="57">
        <f t="shared" si="1557"/>
        <v>17.877761585072733</v>
      </c>
      <c r="AF1601" s="57">
        <v>26.977943180262287</v>
      </c>
      <c r="AG1601" s="57">
        <v>27.138350777768402</v>
      </c>
      <c r="AH1601" s="57">
        <v>33.319216309555713</v>
      </c>
      <c r="AI1601" s="57">
        <v>33.885353969277219</v>
      </c>
      <c r="AJ1601" s="58">
        <f t="shared" si="1558"/>
        <v>24.794922102248169</v>
      </c>
      <c r="AK1601" s="58">
        <v>37.457841347297965</v>
      </c>
      <c r="AL1601" s="58">
        <v>29.523371659594734</v>
      </c>
      <c r="AM1601" s="58">
        <v>31.179378819844153</v>
      </c>
      <c r="AN1601" s="58">
        <v>31.338078554966867</v>
      </c>
      <c r="AO1601" s="58">
        <f t="shared" si="1559"/>
        <v>16.958047073537607</v>
      </c>
      <c r="AP1601" s="58">
        <v>30.49015982742824</v>
      </c>
      <c r="AQ1601" s="58">
        <v>28.888955985017599</v>
      </c>
      <c r="AR1601" s="58">
        <v>26.999276524964795</v>
      </c>
      <c r="AS1601" s="58">
        <f t="shared" si="1560"/>
        <v>14.745692776161176</v>
      </c>
      <c r="AT1601" s="58">
        <v>17.156902478305572</v>
      </c>
      <c r="AU1601" s="58">
        <v>8.3935321866039718</v>
      </c>
      <c r="AV1601" s="58">
        <v>10.543504077195999</v>
      </c>
      <c r="AW1601" s="58">
        <v>7.9420779562016142</v>
      </c>
      <c r="AX1601" s="58">
        <f t="shared" si="1561"/>
        <v>6.3657298342049522</v>
      </c>
      <c r="AY1601" s="58"/>
      <c r="AZ1601" s="58">
        <v>4.4482168604711543</v>
      </c>
      <c r="BA1601" s="58">
        <v>4.7662305355932668</v>
      </c>
      <c r="BB1601" s="58">
        <v>4.4754832922571</v>
      </c>
      <c r="BC1601" s="58">
        <v>4.8496101760623986</v>
      </c>
      <c r="BD1601" s="58">
        <v>2.9713833050264777</v>
      </c>
      <c r="BE1601" s="58">
        <v>3.2171859895707668</v>
      </c>
      <c r="BF1601" s="58">
        <f t="shared" si="1562"/>
        <v>1.8635579924039416</v>
      </c>
      <c r="BG1601" s="58">
        <v>4.6957952729715728</v>
      </c>
      <c r="BH1601" s="58">
        <v>5.4348003727361842</v>
      </c>
      <c r="BI1601" s="58">
        <v>3.6562062177652743</v>
      </c>
      <c r="BJ1601" s="58">
        <v>4.1373467984105803</v>
      </c>
      <c r="BK1601" s="58">
        <v>3.1802393790256045</v>
      </c>
      <c r="BL1601" s="58">
        <v>3.4253610892467687</v>
      </c>
      <c r="BM1601" s="58">
        <v>3.3736978760851866</v>
      </c>
      <c r="BN1601" s="58">
        <v>3.6340886876063596</v>
      </c>
      <c r="BO1601" s="58">
        <f t="shared" si="1563"/>
        <v>3.3004420088474906</v>
      </c>
      <c r="BP1601" s="58">
        <v>4.0346480710457797</v>
      </c>
      <c r="BQ1601" s="58">
        <v>4.0346480710457797</v>
      </c>
      <c r="BR1601" s="58">
        <v>7.4904675908594029</v>
      </c>
      <c r="BS1601" s="58">
        <v>9.9452797970148161</v>
      </c>
      <c r="BT1601" s="58">
        <v>3.3446393336585962</v>
      </c>
      <c r="BU1601" s="58">
        <v>3.9151199492765318</v>
      </c>
      <c r="BV1601" s="58">
        <v>4.8174682410521354</v>
      </c>
      <c r="BW1601" s="58">
        <v>3.0941788151443785</v>
      </c>
      <c r="BX1601" s="58">
        <v>3.3945747910181425</v>
      </c>
      <c r="BY1601" s="58">
        <v>3.6721188306462804</v>
      </c>
      <c r="BZ1601" s="57">
        <v>2.5273742511615502</v>
      </c>
      <c r="CA1601" s="58">
        <f t="shared" si="1564"/>
        <v>3.551524335568061</v>
      </c>
      <c r="CB1601" s="58">
        <v>4.857209698460756</v>
      </c>
      <c r="CC1601" s="58">
        <v>4.9234160022739344</v>
      </c>
      <c r="CD1601" s="58">
        <v>5.3724653875799362</v>
      </c>
      <c r="CE1601" s="58">
        <v>3.6700938483981145</v>
      </c>
      <c r="CF1601" s="58">
        <v>3.747537282528036</v>
      </c>
      <c r="CG1601" s="58">
        <v>4.1390127880028027</v>
      </c>
      <c r="CH1601" s="58">
        <v>3.4469392566862544</v>
      </c>
      <c r="CI1601" s="58">
        <v>3.6289385426622576</v>
      </c>
      <c r="CJ1601" s="57">
        <v>4.4185729499352417</v>
      </c>
      <c r="CK1601" s="57">
        <v>4.8490059190424795</v>
      </c>
      <c r="CL1601" s="58">
        <f t="shared" si="1565"/>
        <v>2.7262285699856008</v>
      </c>
      <c r="CM1601" s="58">
        <v>5.5290659858639906</v>
      </c>
      <c r="CN1601" s="58">
        <v>3.6192666583677937</v>
      </c>
      <c r="CO1601" s="58">
        <v>3.6106325159591068</v>
      </c>
      <c r="CP1601" s="58">
        <v>2.8602361625321082</v>
      </c>
      <c r="CQ1601" s="58">
        <v>3.030313088650737</v>
      </c>
      <c r="CR1601" s="58">
        <v>3.5618169266419586</v>
      </c>
      <c r="CS1601" s="58">
        <v>3.3028017930003815</v>
      </c>
      <c r="CT1601" s="58">
        <v>3.2315899045927785</v>
      </c>
      <c r="CU1601" s="58">
        <v>3.7180293215118581</v>
      </c>
      <c r="CV1601" s="58">
        <v>3.1450553352610204</v>
      </c>
      <c r="CW1601" s="58">
        <v>3.328062343683869</v>
      </c>
      <c r="CX1601" s="58">
        <v>3.1348547332942704</v>
      </c>
      <c r="CY1601" s="58">
        <v>3.3032694720882323</v>
      </c>
      <c r="CZ1601" s="58">
        <v>3.3800949698470428</v>
      </c>
      <c r="DA1601" s="58">
        <f t="shared" si="1566"/>
        <v>3.2630262234892551</v>
      </c>
      <c r="DB1601" s="57">
        <v>3.9214025173066451</v>
      </c>
      <c r="DC1601" s="57">
        <v>4.167569667667804</v>
      </c>
      <c r="DD1601" s="57">
        <v>4.5160024751725123</v>
      </c>
      <c r="DE1601" s="57">
        <v>4.4147827189987474</v>
      </c>
      <c r="DF1601" s="57">
        <v>4.7383982621951706</v>
      </c>
      <c r="DG1601" s="57">
        <v>5.1436384989224697</v>
      </c>
      <c r="DH1601" s="57">
        <v>4.342018219141683</v>
      </c>
      <c r="DI1601" s="57">
        <v>4.5485237862037122</v>
      </c>
      <c r="DJ1601" s="57">
        <v>4.9020412009375454</v>
      </c>
      <c r="DK1601" s="57">
        <v>4.3199676887394727</v>
      </c>
      <c r="DL1601" s="57">
        <v>4.4453469735267799</v>
      </c>
      <c r="DM1601" s="57">
        <v>4.9018846855453928</v>
      </c>
      <c r="DN1601" s="59">
        <f t="shared" si="1567"/>
        <v>3.3639805532827367</v>
      </c>
      <c r="DO1601" s="57">
        <v>4.9018846855453928</v>
      </c>
      <c r="DP1601" s="57">
        <v>4.2945904209751538</v>
      </c>
      <c r="DQ1601" s="57">
        <v>4.4427534528026946</v>
      </c>
      <c r="DR1601" s="57">
        <v>4.751896246450519</v>
      </c>
      <c r="DS1601" s="57">
        <v>4.70785936200057</v>
      </c>
      <c r="DT1601" s="57">
        <v>4.8514992930248342</v>
      </c>
      <c r="DU1601" s="57">
        <v>4.0662836272068228</v>
      </c>
      <c r="DV1601" s="60">
        <f t="shared" si="1568"/>
        <v>4.0790839168068738</v>
      </c>
      <c r="DW1601" s="61">
        <f t="shared" si="1568"/>
        <v>4.1173399439259839</v>
      </c>
      <c r="DX1601" s="62">
        <f t="shared" si="1568"/>
        <v>4.5349539699137074</v>
      </c>
      <c r="DZ1601" s="57">
        <f t="shared" si="1569"/>
        <v>4.2442066217172449</v>
      </c>
      <c r="EC1601" s="57">
        <f t="shared" si="1570"/>
        <v>4.7295087362616597</v>
      </c>
      <c r="EF1601" s="57">
        <f t="shared" si="1571"/>
        <v>4.6667258112092176</v>
      </c>
      <c r="EI1601" s="57">
        <f t="shared" si="1572"/>
        <v>4.6392914422153639</v>
      </c>
      <c r="EL1601" s="57">
        <f t="shared" si="1573"/>
        <v>4.5746649220272335</v>
      </c>
      <c r="EO1601" s="57">
        <f t="shared" si="1574"/>
        <v>4.4880717040635876</v>
      </c>
    </row>
    <row r="1602" spans="1:145" ht="15.5" x14ac:dyDescent="0.35">
      <c r="A1602" s="56" t="s">
        <v>484</v>
      </c>
      <c r="B1602" s="57">
        <f t="shared" si="1556"/>
        <v>9.1557530485314977</v>
      </c>
      <c r="C1602" s="57">
        <f t="shared" si="1556"/>
        <v>5.0818631786374731</v>
      </c>
      <c r="D1602" s="57">
        <f t="shared" si="1556"/>
        <v>4.4998758899661251</v>
      </c>
      <c r="E1602" s="57">
        <f t="shared" si="1556"/>
        <v>3.7297998283666094</v>
      </c>
      <c r="F1602" s="57">
        <f t="shared" si="1556"/>
        <v>4.631336192214258</v>
      </c>
      <c r="G1602" s="57">
        <f t="shared" si="1556"/>
        <v>4.7157541410282242</v>
      </c>
      <c r="H1602" s="57">
        <f t="shared" si="1556"/>
        <v>4.62100577541334</v>
      </c>
      <c r="I1602" s="57">
        <f t="shared" si="1556"/>
        <v>5.1366127299971103</v>
      </c>
      <c r="J1602" s="57">
        <f t="shared" si="1556"/>
        <v>5.0042138815638619</v>
      </c>
      <c r="K1602" s="57">
        <f t="shared" si="1556"/>
        <v>4.5557733656379176</v>
      </c>
      <c r="L1602" s="57">
        <f t="shared" si="1556"/>
        <v>10.241367561435835</v>
      </c>
      <c r="M1602" s="57">
        <f t="shared" si="1556"/>
        <v>12.491540938836728</v>
      </c>
      <c r="N1602" s="57">
        <f t="shared" si="1556"/>
        <v>3.7730050562040285</v>
      </c>
      <c r="O1602" s="57">
        <f t="shared" si="1556"/>
        <v>2.8087070618666519</v>
      </c>
      <c r="P1602" s="57">
        <f t="shared" si="1556"/>
        <v>4.4673223039814145</v>
      </c>
      <c r="Q1602" s="57">
        <f t="shared" si="1556"/>
        <v>5.3835153483228142</v>
      </c>
      <c r="R1602" s="57">
        <f t="shared" si="1556"/>
        <v>3.3303339123904401</v>
      </c>
      <c r="S1602" s="57">
        <f t="shared" si="1556"/>
        <v>3.6869341461806986</v>
      </c>
      <c r="T1602" s="57">
        <f t="shared" si="1556"/>
        <v>3.1880528611682522</v>
      </c>
      <c r="U1602" s="57">
        <f t="shared" si="1556"/>
        <v>4.4282948897242012</v>
      </c>
      <c r="V1602" s="57">
        <f t="shared" si="1556"/>
        <v>4.210488907974562</v>
      </c>
      <c r="W1602" s="57">
        <f t="shared" si="1556"/>
        <v>4.3201229977349307</v>
      </c>
      <c r="X1602" s="58">
        <f t="shared" si="1556"/>
        <v>7.8341205172273005</v>
      </c>
      <c r="Y1602" s="58">
        <f t="shared" si="1556"/>
        <v>11.59036457027131</v>
      </c>
      <c r="Z1602" s="57">
        <f t="shared" si="1556"/>
        <v>12.371545559747487</v>
      </c>
      <c r="AA1602" s="57">
        <f t="shared" si="1556"/>
        <v>10.507509130589183</v>
      </c>
      <c r="AB1602" s="57">
        <v>12.8917550376081</v>
      </c>
      <c r="AC1602" s="57">
        <v>12.974096666614143</v>
      </c>
      <c r="AD1602" s="57">
        <v>13.20943384268395</v>
      </c>
      <c r="AE1602" s="57">
        <f t="shared" si="1557"/>
        <v>9.638129884617511</v>
      </c>
      <c r="AF1602" s="57">
        <v>13.4513502035324</v>
      </c>
      <c r="AG1602" s="57">
        <v>9.1992147545088674</v>
      </c>
      <c r="AH1602" s="57">
        <v>9.1387647172396047</v>
      </c>
      <c r="AI1602" s="57">
        <v>9.4047633088147968</v>
      </c>
      <c r="AJ1602" s="58">
        <f t="shared" si="1558"/>
        <v>6.8283429741660457</v>
      </c>
      <c r="AK1602" s="58">
        <v>7.0072878411255024</v>
      </c>
      <c r="AL1602" s="58">
        <v>6.7935896913938292</v>
      </c>
      <c r="AM1602" s="58">
        <v>6.9012085374974914</v>
      </c>
      <c r="AN1602" s="58">
        <v>6.9419252074901188</v>
      </c>
      <c r="AO1602" s="58">
        <f t="shared" si="1559"/>
        <v>5.2805433274123974</v>
      </c>
      <c r="AP1602" s="58">
        <v>7.0617332791206975</v>
      </c>
      <c r="AQ1602" s="58">
        <v>7.2914348025598494</v>
      </c>
      <c r="AR1602" s="58">
        <v>6.9289888929530363</v>
      </c>
      <c r="AS1602" s="58">
        <f t="shared" si="1560"/>
        <v>5.3184745454660192</v>
      </c>
      <c r="AT1602" s="58">
        <v>4.2825793418783791</v>
      </c>
      <c r="AU1602" s="58">
        <v>4.8449921856684988</v>
      </c>
      <c r="AV1602" s="58">
        <v>4.408898630348407</v>
      </c>
      <c r="AW1602" s="58">
        <v>4.408898630348407</v>
      </c>
      <c r="AX1602" s="58">
        <f t="shared" si="1561"/>
        <v>3.542295572818285</v>
      </c>
      <c r="AY1602" s="58"/>
      <c r="AZ1602" s="58">
        <v>4.7185164441398273</v>
      </c>
      <c r="BA1602" s="58">
        <v>4.9034148648844287</v>
      </c>
      <c r="BB1602" s="58">
        <v>3.3742539241811333</v>
      </c>
      <c r="BC1602" s="58">
        <v>3.5074265477487403</v>
      </c>
      <c r="BD1602" s="58">
        <v>4.4817109114105245</v>
      </c>
      <c r="BE1602" s="58">
        <v>4.6435169205701188</v>
      </c>
      <c r="BF1602" s="58">
        <f t="shared" si="1562"/>
        <v>4.8111059412760584</v>
      </c>
      <c r="BG1602" s="58">
        <v>4.7987899347782363</v>
      </c>
      <c r="BH1602" s="58">
        <v>5.101869353645232</v>
      </c>
      <c r="BI1602" s="58">
        <v>4.3884762450172818</v>
      </c>
      <c r="BJ1602" s="58">
        <v>4.6786178476483915</v>
      </c>
      <c r="BK1602" s="58">
        <v>3.4687654686669633</v>
      </c>
      <c r="BL1602" s="58">
        <v>3.7062494467732803</v>
      </c>
      <c r="BM1602" s="58">
        <v>3.4608150140503282</v>
      </c>
      <c r="BN1602" s="58">
        <v>3.6971745177624387</v>
      </c>
      <c r="BO1602" s="58">
        <f t="shared" si="1563"/>
        <v>5.1394529030652034</v>
      </c>
      <c r="BP1602" s="58">
        <v>5.9482055834909691</v>
      </c>
      <c r="BQ1602" s="58">
        <v>4.7987899347782363</v>
      </c>
      <c r="BR1602" s="58">
        <v>7.7117950586925783</v>
      </c>
      <c r="BS1602" s="58">
        <v>7.7117950586925783</v>
      </c>
      <c r="BT1602" s="58">
        <v>4.6173629691777522</v>
      </c>
      <c r="BU1602" s="58">
        <v>5.0009939701514332</v>
      </c>
      <c r="BV1602" s="58">
        <v>4.7016194159389935</v>
      </c>
      <c r="BW1602" s="58">
        <v>4.4592906832493986</v>
      </c>
      <c r="BX1602" s="58">
        <v>4.6301126792584393</v>
      </c>
      <c r="BY1602" s="58">
        <v>4.5225082413902378</v>
      </c>
      <c r="BZ1602" s="57">
        <v>4.4812777396048968</v>
      </c>
      <c r="CA1602" s="58">
        <f t="shared" si="1564"/>
        <v>2.8837144856918906</v>
      </c>
      <c r="CB1602" s="58">
        <v>4.9987879171237779</v>
      </c>
      <c r="CC1602" s="58">
        <v>5.0446311299352837</v>
      </c>
      <c r="CD1602" s="58">
        <v>5.4416128525972205</v>
      </c>
      <c r="CE1602" s="58">
        <v>3.9667950611569469</v>
      </c>
      <c r="CF1602" s="58">
        <v>3.9843806903790036</v>
      </c>
      <c r="CG1602" s="58">
        <v>4.2804395074654433</v>
      </c>
      <c r="CH1602" s="58">
        <v>3.7574685047995375</v>
      </c>
      <c r="CI1602" s="58">
        <v>3.8582830276517761</v>
      </c>
      <c r="CJ1602" s="57">
        <v>2.9755874685465429</v>
      </c>
      <c r="CK1602" s="57">
        <v>3.0555331557354202</v>
      </c>
      <c r="CL1602" s="58">
        <f t="shared" si="1565"/>
        <v>2.7641108454412113</v>
      </c>
      <c r="CM1602" s="58">
        <v>4.061429376403356</v>
      </c>
      <c r="CN1602" s="58">
        <v>3.0024176246226251</v>
      </c>
      <c r="CO1602" s="58">
        <v>2.9962925793308659</v>
      </c>
      <c r="CP1602" s="58">
        <v>2.7140914239928566</v>
      </c>
      <c r="CQ1602" s="58">
        <v>2.995186312119801</v>
      </c>
      <c r="CR1602" s="58">
        <v>3.2429212641723661</v>
      </c>
      <c r="CS1602" s="58">
        <v>2.601765244467424</v>
      </c>
      <c r="CT1602" s="58">
        <v>2.7483341076593284</v>
      </c>
      <c r="CU1602" s="58">
        <v>3.1545559104042682</v>
      </c>
      <c r="CV1602" s="58">
        <v>2.7225375398186857</v>
      </c>
      <c r="CW1602" s="58">
        <v>2.8539898972435078</v>
      </c>
      <c r="CX1602" s="58">
        <v>2.7997134046625001</v>
      </c>
      <c r="CY1602" s="58">
        <v>2.8271545517474399</v>
      </c>
      <c r="CZ1602" s="58">
        <v>2.9694934544094624</v>
      </c>
      <c r="DA1602" s="58">
        <f t="shared" si="1566"/>
        <v>2.8035563241440422</v>
      </c>
      <c r="DB1602" s="57">
        <v>2.8950103478789435</v>
      </c>
      <c r="DC1602" s="57">
        <v>3.0285133835307456</v>
      </c>
      <c r="DD1602" s="57">
        <v>3.1866916175711237</v>
      </c>
      <c r="DE1602" s="57">
        <v>3.0169595971410108</v>
      </c>
      <c r="DF1602" s="57">
        <v>3.1817436125019061</v>
      </c>
      <c r="DG1602" s="57">
        <v>3.3581964327092013</v>
      </c>
      <c r="DH1602" s="57">
        <v>2.994770782735015</v>
      </c>
      <c r="DI1602" s="57">
        <v>3.1644698203830277</v>
      </c>
      <c r="DJ1602" s="57">
        <v>3.3420142143000091</v>
      </c>
      <c r="DK1602" s="57">
        <v>3.0205100397416755</v>
      </c>
      <c r="DL1602" s="57">
        <v>3.1670983851887304</v>
      </c>
      <c r="DM1602" s="57">
        <v>3.3410378043211777</v>
      </c>
      <c r="DN1602" s="59">
        <f t="shared" si="1567"/>
        <v>2.2916707669594949</v>
      </c>
      <c r="DO1602" s="57">
        <v>3.3410378043211777</v>
      </c>
      <c r="DP1602" s="57">
        <v>4.0128505467634836</v>
      </c>
      <c r="DQ1602" s="57">
        <v>4.1262669749377485</v>
      </c>
      <c r="DR1602" s="57">
        <v>4.3284333283870318</v>
      </c>
      <c r="DS1602" s="57">
        <v>3.8937672638260343</v>
      </c>
      <c r="DT1602" s="57">
        <v>4.0126273476011747</v>
      </c>
      <c r="DU1602" s="57">
        <v>3.9704828623695909</v>
      </c>
      <c r="DV1602" s="60">
        <f t="shared" si="1568"/>
        <v>3.919483639948826</v>
      </c>
      <c r="DW1602" s="61">
        <f t="shared" si="1568"/>
        <v>3.9983713763262538</v>
      </c>
      <c r="DX1602" s="62">
        <f t="shared" si="1568"/>
        <v>4.1704209841370616</v>
      </c>
      <c r="DZ1602" s="57">
        <f t="shared" si="1569"/>
        <v>3.8934538551374054</v>
      </c>
      <c r="EC1602" s="57">
        <f t="shared" si="1570"/>
        <v>4.0888791017307762</v>
      </c>
      <c r="EF1602" s="57">
        <f t="shared" si="1571"/>
        <v>4.369967988939556</v>
      </c>
      <c r="EI1602" s="57">
        <f t="shared" si="1572"/>
        <v>4.8130307139162749</v>
      </c>
      <c r="EL1602" s="57">
        <f t="shared" si="1573"/>
        <v>5.014949580084398</v>
      </c>
      <c r="EO1602" s="57">
        <f t="shared" si="1574"/>
        <v>5.1662435755506984</v>
      </c>
    </row>
    <row r="1603" spans="1:145" ht="15.5" x14ac:dyDescent="0.35">
      <c r="A1603" s="56" t="s">
        <v>485</v>
      </c>
      <c r="B1603" s="57">
        <f t="shared" si="1556"/>
        <v>14.388457170804214</v>
      </c>
      <c r="C1603" s="57">
        <f t="shared" si="1556"/>
        <v>9.5197729136836582</v>
      </c>
      <c r="D1603" s="57">
        <f t="shared" si="1556"/>
        <v>11.938604349962285</v>
      </c>
      <c r="E1603" s="57">
        <f t="shared" si="1556"/>
        <v>11.80876853608439</v>
      </c>
      <c r="F1603" s="57">
        <f t="shared" si="1556"/>
        <v>14.010937646832957</v>
      </c>
      <c r="G1603" s="57">
        <f t="shared" si="1556"/>
        <v>6.3838105364896904</v>
      </c>
      <c r="H1603" s="57">
        <f t="shared" si="1556"/>
        <v>6.8560829313774594</v>
      </c>
      <c r="I1603" s="57">
        <f t="shared" si="1556"/>
        <v>3.1599169961002747</v>
      </c>
      <c r="J1603" s="57">
        <f t="shared" si="1556"/>
        <v>1.6618726058374926</v>
      </c>
      <c r="K1603" s="57">
        <f t="shared" si="1556"/>
        <v>2.4511059607840879</v>
      </c>
      <c r="L1603" s="57">
        <f t="shared" si="1556"/>
        <v>3.5751196715300719</v>
      </c>
      <c r="M1603" s="57">
        <f t="shared" si="1556"/>
        <v>6.0333504528947</v>
      </c>
      <c r="N1603" s="57">
        <f t="shared" si="1556"/>
        <v>4.3655836789536018</v>
      </c>
      <c r="O1603" s="57">
        <f t="shared" si="1556"/>
        <v>4.0796815825763639</v>
      </c>
      <c r="P1603" s="57">
        <f t="shared" si="1556"/>
        <v>5.5053014508764253</v>
      </c>
      <c r="Q1603" s="57">
        <f t="shared" si="1556"/>
        <v>6.1490321003709294</v>
      </c>
      <c r="R1603" s="57">
        <f t="shared" si="1556"/>
        <v>7.3421798252100388</v>
      </c>
      <c r="S1603" s="57">
        <f t="shared" si="1556"/>
        <v>11.333216540124745</v>
      </c>
      <c r="T1603" s="57">
        <f t="shared" si="1556"/>
        <v>10.189052310968764</v>
      </c>
      <c r="U1603" s="57">
        <f t="shared" si="1556"/>
        <v>14.461892077847693</v>
      </c>
      <c r="V1603" s="57">
        <f t="shared" si="1556"/>
        <v>16.565745098372599</v>
      </c>
      <c r="W1603" s="57">
        <f t="shared" si="1556"/>
        <v>17.051081153099872</v>
      </c>
      <c r="X1603" s="58">
        <f t="shared" si="1556"/>
        <v>36.610302723714888</v>
      </c>
      <c r="Y1603" s="58">
        <f t="shared" si="1556"/>
        <v>25.549716089604125</v>
      </c>
      <c r="Z1603" s="57">
        <f t="shared" si="1556"/>
        <v>24.095109760605801</v>
      </c>
      <c r="AA1603" s="57">
        <f t="shared" si="1556"/>
        <v>30.790169413065378</v>
      </c>
      <c r="AB1603" s="57">
        <v>21.03775277031249</v>
      </c>
      <c r="AC1603" s="57">
        <v>21.017557382081169</v>
      </c>
      <c r="AD1603" s="57">
        <v>22.841376818696215</v>
      </c>
      <c r="AE1603" s="57">
        <f t="shared" si="1557"/>
        <v>25.100796178757324</v>
      </c>
      <c r="AF1603" s="57">
        <v>26.068106296490356</v>
      </c>
      <c r="AG1603" s="57">
        <v>25.568457019905885</v>
      </c>
      <c r="AH1603" s="57">
        <v>24.82162519662397</v>
      </c>
      <c r="AI1603" s="57">
        <v>26.425361475578352</v>
      </c>
      <c r="AJ1603" s="58">
        <f t="shared" si="1558"/>
        <v>27.185934064834726</v>
      </c>
      <c r="AK1603" s="58">
        <v>26.491713570869418</v>
      </c>
      <c r="AL1603" s="58">
        <v>18.022125564826979</v>
      </c>
      <c r="AM1603" s="58">
        <v>22.832449897143992</v>
      </c>
      <c r="AN1603" s="58">
        <v>23.051661443088026</v>
      </c>
      <c r="AO1603" s="58">
        <f t="shared" si="1559"/>
        <v>37.003615901909704</v>
      </c>
      <c r="AP1603" s="58">
        <v>31.51096550321526</v>
      </c>
      <c r="AQ1603" s="58">
        <v>35.728025084588403</v>
      </c>
      <c r="AR1603" s="58">
        <v>31.075521872097884</v>
      </c>
      <c r="AS1603" s="58">
        <f t="shared" si="1560"/>
        <v>19.704858603789415</v>
      </c>
      <c r="AT1603" s="58">
        <v>14.695771959930898</v>
      </c>
      <c r="AU1603" s="58">
        <v>12.369278358059569</v>
      </c>
      <c r="AV1603" s="58">
        <v>6.4904542339832538</v>
      </c>
      <c r="AW1603" s="58">
        <v>6.4904542339832538</v>
      </c>
      <c r="AX1603" s="58">
        <f t="shared" si="1561"/>
        <v>10.134602849262249</v>
      </c>
      <c r="AY1603" s="58"/>
      <c r="AZ1603" s="58">
        <v>12.477610890741381</v>
      </c>
      <c r="BA1603" s="58">
        <v>13.131454397049541</v>
      </c>
      <c r="BB1603" s="58">
        <v>8.3806176134025865</v>
      </c>
      <c r="BC1603" s="58">
        <v>8.8258875305155122</v>
      </c>
      <c r="BD1603" s="58">
        <v>7.2470699832033576</v>
      </c>
      <c r="BE1603" s="58">
        <v>7.6400711707115292</v>
      </c>
      <c r="BF1603" s="58">
        <f t="shared" si="1562"/>
        <v>9.6567447195287102</v>
      </c>
      <c r="BG1603" s="58">
        <v>6.7380639469451795</v>
      </c>
      <c r="BH1603" s="58">
        <v>7.5101853602317323</v>
      </c>
      <c r="BI1603" s="58">
        <v>6.25049810057717</v>
      </c>
      <c r="BJ1603" s="58">
        <v>6.9383535415667348</v>
      </c>
      <c r="BK1603" s="58">
        <v>4.8621705002692535</v>
      </c>
      <c r="BL1603" s="58">
        <v>5.3630540386104126</v>
      </c>
      <c r="BM1603" s="58">
        <v>4.8347017632790967</v>
      </c>
      <c r="BN1603" s="58">
        <v>5.3238615859839964</v>
      </c>
      <c r="BO1603" s="58">
        <f t="shared" si="1563"/>
        <v>5.1660302960177304</v>
      </c>
      <c r="BP1603" s="58">
        <v>4.7891495680980851</v>
      </c>
      <c r="BQ1603" s="58">
        <v>4.7891495680980851</v>
      </c>
      <c r="BR1603" s="58">
        <v>5.6017755258083524</v>
      </c>
      <c r="BS1603" s="58">
        <v>7.0072253673711069</v>
      </c>
      <c r="BT1603" s="58">
        <v>5.5337878177876778</v>
      </c>
      <c r="BU1603" s="58">
        <v>6.040453219500427</v>
      </c>
      <c r="BV1603" s="58">
        <v>6.88391662758373</v>
      </c>
      <c r="BW1603" s="58">
        <v>4.6127553535555004</v>
      </c>
      <c r="BX1603" s="58">
        <v>4.8161900045984565</v>
      </c>
      <c r="BY1603" s="58">
        <v>4.6644536602884212</v>
      </c>
      <c r="BZ1603" s="57">
        <v>4.6553609133355875</v>
      </c>
      <c r="CA1603" s="58">
        <f t="shared" si="1564"/>
        <v>4.1090038443741648</v>
      </c>
      <c r="CB1603" s="58">
        <v>4.1736885635375911</v>
      </c>
      <c r="CC1603" s="58">
        <v>4.2461111876277897</v>
      </c>
      <c r="CD1603" s="58">
        <v>4.7385681968795206</v>
      </c>
      <c r="CE1603" s="58">
        <v>4.6077449120928611</v>
      </c>
      <c r="CF1603" s="58">
        <v>4.7162529473887087</v>
      </c>
      <c r="CG1603" s="58">
        <v>5.2635377624973216</v>
      </c>
      <c r="CH1603" s="58">
        <v>2.3907495708535351</v>
      </c>
      <c r="CI1603" s="58">
        <v>2.518942910969272</v>
      </c>
      <c r="CJ1603" s="57">
        <v>2.3999094005168349</v>
      </c>
      <c r="CK1603" s="57">
        <v>2.5287895800524969</v>
      </c>
      <c r="CL1603" s="58">
        <f t="shared" si="1565"/>
        <v>2.2745216742301944</v>
      </c>
      <c r="CM1603" s="58">
        <v>3.3696433083557533</v>
      </c>
      <c r="CN1603" s="58">
        <v>3.485824882012134</v>
      </c>
      <c r="CO1603" s="58">
        <v>3.478602147260033</v>
      </c>
      <c r="CP1603" s="58">
        <v>3.0302719083788272</v>
      </c>
      <c r="CQ1603" s="58">
        <v>3.4329508718369377</v>
      </c>
      <c r="CR1603" s="58">
        <v>3.7909870575834992</v>
      </c>
      <c r="CS1603" s="58">
        <v>2.7769575433523164</v>
      </c>
      <c r="CT1603" s="58">
        <v>2.9554444182565613</v>
      </c>
      <c r="CU1603" s="58">
        <v>3.5149279028192959</v>
      </c>
      <c r="CV1603" s="58">
        <v>2.810047048701406</v>
      </c>
      <c r="CW1603" s="58">
        <v>2.9567391372109517</v>
      </c>
      <c r="CX1603" s="58">
        <v>2.917850082137381</v>
      </c>
      <c r="CY1603" s="58">
        <v>2.9435116218246664</v>
      </c>
      <c r="CZ1603" s="58">
        <v>3.1260045205605547</v>
      </c>
      <c r="DA1603" s="58">
        <f t="shared" si="1566"/>
        <v>4.6616230329032646</v>
      </c>
      <c r="DB1603" s="57">
        <v>3.4702280671047974</v>
      </c>
      <c r="DC1603" s="57">
        <v>3.6770760651369256</v>
      </c>
      <c r="DD1603" s="57">
        <v>3.9695767276998679</v>
      </c>
      <c r="DE1603" s="57">
        <v>3.6474066396910625</v>
      </c>
      <c r="DF1603" s="57">
        <v>3.8785920827201701</v>
      </c>
      <c r="DG1603" s="57">
        <v>4.1775433427972208</v>
      </c>
      <c r="DH1603" s="57">
        <v>4.473884089060614</v>
      </c>
      <c r="DI1603" s="57">
        <v>4.742379984982434</v>
      </c>
      <c r="DJ1603" s="57">
        <v>4.9866873485618699</v>
      </c>
      <c r="DK1603" s="57">
        <v>4.6290675135947694</v>
      </c>
      <c r="DL1603" s="57">
        <v>4.855369954287748</v>
      </c>
      <c r="DM1603" s="57">
        <v>4.9862952900204469</v>
      </c>
      <c r="DN1603" s="59">
        <f t="shared" si="1567"/>
        <v>6.5371136979869959</v>
      </c>
      <c r="DO1603" s="57">
        <v>4.9862952900204469</v>
      </c>
      <c r="DP1603" s="57">
        <v>6.5405510021104343</v>
      </c>
      <c r="DQ1603" s="57">
        <v>6.0194373334044</v>
      </c>
      <c r="DR1603" s="57">
        <v>5.3022021688725562</v>
      </c>
      <c r="DS1603" s="57">
        <v>6.102401915841047</v>
      </c>
      <c r="DT1603" s="57">
        <v>5.9123386283313923</v>
      </c>
      <c r="DU1603" s="57">
        <v>5.8510278922546037</v>
      </c>
      <c r="DV1603" s="60">
        <f t="shared" si="1568"/>
        <v>5.8713237528611977</v>
      </c>
      <c r="DW1603" s="61">
        <f t="shared" si="1568"/>
        <v>5.8032178521925593</v>
      </c>
      <c r="DX1603" s="62">
        <f t="shared" si="1568"/>
        <v>5.5769813690015813</v>
      </c>
      <c r="DZ1603" s="57">
        <f t="shared" si="1569"/>
        <v>5.5007046529480048</v>
      </c>
      <c r="EC1603" s="57">
        <f t="shared" si="1570"/>
        <v>3.9019054860675433</v>
      </c>
      <c r="EF1603" s="57">
        <f t="shared" si="1571"/>
        <v>2.3837762627686612</v>
      </c>
      <c r="EI1603" s="57">
        <f t="shared" si="1572"/>
        <v>1.1176047207707318</v>
      </c>
      <c r="EL1603" s="57">
        <f t="shared" si="1573"/>
        <v>-1.5219738406247879E-2</v>
      </c>
      <c r="EO1603" s="57">
        <f t="shared" si="1574"/>
        <v>-1.0404535160704815</v>
      </c>
    </row>
    <row r="1604" spans="1:145" ht="15.5" x14ac:dyDescent="0.35">
      <c r="A1604" s="56" t="s">
        <v>486</v>
      </c>
      <c r="B1604" s="57">
        <f t="shared" si="1556"/>
        <v>8.827676792110621</v>
      </c>
      <c r="C1604" s="57">
        <f t="shared" si="1556"/>
        <v>7.3850960439478905</v>
      </c>
      <c r="D1604" s="57">
        <f t="shared" si="1556"/>
        <v>8.6655793352296477</v>
      </c>
      <c r="E1604" s="57">
        <f t="shared" si="1556"/>
        <v>7.9227143637684652</v>
      </c>
      <c r="F1604" s="57">
        <f t="shared" si="1556"/>
        <v>3.4236264147325439</v>
      </c>
      <c r="G1604" s="57">
        <f t="shared" si="1556"/>
        <v>6.0496698819101509</v>
      </c>
      <c r="H1604" s="57">
        <f t="shared" si="1556"/>
        <v>3.5630985988350186</v>
      </c>
      <c r="I1604" s="57">
        <f t="shared" si="1556"/>
        <v>5.4907889775987897</v>
      </c>
      <c r="J1604" s="57">
        <f t="shared" si="1556"/>
        <v>5.7140070705301165</v>
      </c>
      <c r="K1604" s="57">
        <f t="shared" si="1556"/>
        <v>5.6964256730202276</v>
      </c>
      <c r="L1604" s="57">
        <f t="shared" si="1556"/>
        <v>5.8490389605347621</v>
      </c>
      <c r="M1604" s="57">
        <f t="shared" si="1556"/>
        <v>4.7328016811793052</v>
      </c>
      <c r="N1604" s="57">
        <f t="shared" si="1556"/>
        <v>4.7631923323098926</v>
      </c>
      <c r="O1604" s="57">
        <f t="shared" si="1556"/>
        <v>6.375473568307104</v>
      </c>
      <c r="P1604" s="57">
        <f t="shared" si="1556"/>
        <v>5.4119977167274032</v>
      </c>
      <c r="Q1604" s="57">
        <f t="shared" si="1556"/>
        <v>6.7448626770156421</v>
      </c>
      <c r="R1604" s="57">
        <f t="shared" si="1556"/>
        <v>8.3056444822965876</v>
      </c>
      <c r="S1604" s="57">
        <f t="shared" si="1556"/>
        <v>10.867078600373162</v>
      </c>
      <c r="T1604" s="57">
        <f t="shared" si="1556"/>
        <v>6.1788195283970886</v>
      </c>
      <c r="U1604" s="57">
        <f t="shared" si="1556"/>
        <v>5.7907646341410217</v>
      </c>
      <c r="V1604" s="57">
        <f t="shared" si="1556"/>
        <v>6.0430586783633968</v>
      </c>
      <c r="W1604" s="57">
        <f t="shared" si="1556"/>
        <v>6.5564505220606035</v>
      </c>
      <c r="X1604" s="58">
        <f t="shared" si="1556"/>
        <v>7.8806704255090132</v>
      </c>
      <c r="Y1604" s="58">
        <f t="shared" si="1556"/>
        <v>9.7617753554835573</v>
      </c>
      <c r="Z1604" s="57">
        <f t="shared" si="1556"/>
        <v>10.642484436045457</v>
      </c>
      <c r="AA1604" s="57">
        <f t="shared" si="1556"/>
        <v>12.407529261668024</v>
      </c>
      <c r="AB1604" s="57">
        <v>12.442136843026091</v>
      </c>
      <c r="AC1604" s="57">
        <v>13.55272728459555</v>
      </c>
      <c r="AD1604" s="57">
        <v>10.825577208714737</v>
      </c>
      <c r="AE1604" s="57">
        <f t="shared" si="1557"/>
        <v>9.4517641108712631</v>
      </c>
      <c r="AF1604" s="57">
        <v>8.3043814045001465</v>
      </c>
      <c r="AG1604" s="57">
        <v>8.8650588073139893</v>
      </c>
      <c r="AH1604" s="57">
        <v>9.1886081942538951</v>
      </c>
      <c r="AI1604" s="57">
        <v>9.3287008887910137</v>
      </c>
      <c r="AJ1604" s="58">
        <f t="shared" si="1558"/>
        <v>9.9812574717004328</v>
      </c>
      <c r="AK1604" s="58">
        <v>8.0679558667901379</v>
      </c>
      <c r="AL1604" s="58">
        <v>5.3349964070402063</v>
      </c>
      <c r="AM1604" s="58">
        <v>5.3381748270581397</v>
      </c>
      <c r="AN1604" s="58">
        <v>5.3097860723688894</v>
      </c>
      <c r="AO1604" s="58">
        <f t="shared" si="1559"/>
        <v>5.5440336199913469</v>
      </c>
      <c r="AP1604" s="58">
        <v>8.2478533929023747</v>
      </c>
      <c r="AQ1604" s="58">
        <v>6.5078627740654102</v>
      </c>
      <c r="AR1604" s="58">
        <v>3.0900924837825179</v>
      </c>
      <c r="AS1604" s="58">
        <f t="shared" si="1560"/>
        <v>2.9196166554484924</v>
      </c>
      <c r="AT1604" s="58">
        <v>3.5091715945961299</v>
      </c>
      <c r="AU1604" s="58">
        <v>3.0518893050445328</v>
      </c>
      <c r="AV1604" s="58">
        <v>3.1763645202068096</v>
      </c>
      <c r="AW1604" s="58">
        <v>3.2353627973954815</v>
      </c>
      <c r="AX1604" s="58">
        <f t="shared" si="1561"/>
        <v>3.5079737196718028</v>
      </c>
      <c r="AY1604" s="58"/>
      <c r="AZ1604" s="58">
        <v>3.9260337740882538</v>
      </c>
      <c r="BA1604" s="58">
        <v>4.0609657255738352</v>
      </c>
      <c r="BB1604" s="58">
        <v>3.7351193607233411</v>
      </c>
      <c r="BC1604" s="58">
        <v>3.8352706842338105</v>
      </c>
      <c r="BD1604" s="58">
        <v>3.7558593817469124</v>
      </c>
      <c r="BE1604" s="58">
        <v>3.879456478707981</v>
      </c>
      <c r="BF1604" s="58">
        <f t="shared" si="1562"/>
        <v>3.4811203809673095</v>
      </c>
      <c r="BG1604" s="58">
        <v>3.8495920566669586</v>
      </c>
      <c r="BH1604" s="58">
        <v>4.0419950512423446</v>
      </c>
      <c r="BI1604" s="58">
        <v>4.1002773870091058</v>
      </c>
      <c r="BJ1604" s="58">
        <v>4.2642437415914749</v>
      </c>
      <c r="BK1604" s="58">
        <v>4.6253799200786538</v>
      </c>
      <c r="BL1604" s="58">
        <v>4.7976203771645025</v>
      </c>
      <c r="BM1604" s="58">
        <v>4.7769076737205651</v>
      </c>
      <c r="BN1604" s="58">
        <v>4.9360360957888023</v>
      </c>
      <c r="BO1604" s="58">
        <f t="shared" si="1563"/>
        <v>4.384380548210518</v>
      </c>
      <c r="BP1604" s="58">
        <v>4.5981383485713749</v>
      </c>
      <c r="BQ1604" s="58">
        <v>4.5981383485713749</v>
      </c>
      <c r="BR1604" s="58">
        <v>4.627775385608067</v>
      </c>
      <c r="BS1604" s="58">
        <v>4.8995671264199565</v>
      </c>
      <c r="BT1604" s="58">
        <v>5.4345228184312573</v>
      </c>
      <c r="BU1604" s="58">
        <v>5.7373082026431872</v>
      </c>
      <c r="BV1604" s="58">
        <v>4.991455342065553</v>
      </c>
      <c r="BW1604" s="58">
        <v>6.2045287392153616</v>
      </c>
      <c r="BX1604" s="58">
        <v>6.4503439144781183</v>
      </c>
      <c r="BY1604" s="58">
        <v>5.4550795098264837</v>
      </c>
      <c r="BZ1604" s="57">
        <v>6.2550133325683124</v>
      </c>
      <c r="CA1604" s="58">
        <f t="shared" si="1564"/>
        <v>6.6012867150508949</v>
      </c>
      <c r="CB1604" s="58">
        <v>6.4596583707347097</v>
      </c>
      <c r="CC1604" s="58">
        <v>6.4573601493933834</v>
      </c>
      <c r="CD1604" s="58">
        <v>6.4167479427430125</v>
      </c>
      <c r="CE1604" s="58">
        <v>5.6228232762520003</v>
      </c>
      <c r="CF1604" s="58">
        <v>5.629901369278163</v>
      </c>
      <c r="CG1604" s="58">
        <v>5.6749927042211539</v>
      </c>
      <c r="CH1604" s="58">
        <v>5.5977416672687452</v>
      </c>
      <c r="CI1604" s="58">
        <v>5.816470337645204</v>
      </c>
      <c r="CJ1604" s="57">
        <v>5.6092525486770439</v>
      </c>
      <c r="CK1604" s="57">
        <v>5.8469876089918538</v>
      </c>
      <c r="CL1604" s="58">
        <f t="shared" si="1565"/>
        <v>3.8620619536447678</v>
      </c>
      <c r="CM1604" s="58">
        <v>4.2043533213053834</v>
      </c>
      <c r="CN1604" s="58">
        <v>4.9315909710125112</v>
      </c>
      <c r="CO1604" s="58">
        <v>4.8693291152073721</v>
      </c>
      <c r="CP1604" s="58">
        <v>4.5353818123694056</v>
      </c>
      <c r="CQ1604" s="58">
        <v>4.8179834108273747</v>
      </c>
      <c r="CR1604" s="58">
        <v>5.1055555974675277</v>
      </c>
      <c r="CS1604" s="58">
        <v>4.8491031992046461</v>
      </c>
      <c r="CT1604" s="58">
        <v>5.0524308372415421</v>
      </c>
      <c r="CU1604" s="58">
        <v>5.4323280976026922</v>
      </c>
      <c r="CV1604" s="58">
        <v>4.8880815651398208</v>
      </c>
      <c r="CW1604" s="58">
        <v>5.0285309546688959</v>
      </c>
      <c r="CX1604" s="58">
        <v>4.9383888988063518</v>
      </c>
      <c r="CY1604" s="58">
        <v>4.9961364778745869</v>
      </c>
      <c r="CZ1604" s="58">
        <v>5.1058691425625975</v>
      </c>
      <c r="DA1604" s="58">
        <f t="shared" si="1566"/>
        <v>2.5849733707041693</v>
      </c>
      <c r="DB1604" s="57">
        <v>4.7864031483486587</v>
      </c>
      <c r="DC1604" s="57">
        <v>4.9091313092936808</v>
      </c>
      <c r="DD1604" s="57">
        <v>4.969982718768172</v>
      </c>
      <c r="DE1604" s="57">
        <v>4.7626095199776772</v>
      </c>
      <c r="DF1604" s="57">
        <v>4.8753254704146753</v>
      </c>
      <c r="DG1604" s="57">
        <v>4.9198457192484746</v>
      </c>
      <c r="DH1604" s="57">
        <v>4.4900795745635627</v>
      </c>
      <c r="DI1604" s="57">
        <v>4.6240712218772879</v>
      </c>
      <c r="DJ1604" s="57">
        <v>4.79392658693458</v>
      </c>
      <c r="DK1604" s="57">
        <v>4.5237635476433509</v>
      </c>
      <c r="DL1604" s="57">
        <v>4.6596576467964015</v>
      </c>
      <c r="DM1604" s="57">
        <v>4.7804245806435617</v>
      </c>
      <c r="DN1604" s="59">
        <f t="shared" si="1567"/>
        <v>7.2784650413202714</v>
      </c>
      <c r="DO1604" s="57">
        <v>4.7804245806435617</v>
      </c>
      <c r="DP1604" s="57">
        <v>8.5376400806806494</v>
      </c>
      <c r="DQ1604" s="57">
        <v>8.6820781631061301</v>
      </c>
      <c r="DR1604" s="57">
        <v>7.2749132028063146</v>
      </c>
      <c r="DS1604" s="57">
        <v>8.3922096528784955</v>
      </c>
      <c r="DT1604" s="57">
        <v>8.2003080783771196</v>
      </c>
      <c r="DU1604" s="57">
        <v>7.9366242497296611</v>
      </c>
      <c r="DV1604" s="60">
        <f t="shared" si="1568"/>
        <v>7.9598945193984703</v>
      </c>
      <c r="DW1604" s="61">
        <f t="shared" si="1568"/>
        <v>7.887237703959995</v>
      </c>
      <c r="DX1604" s="62">
        <f t="shared" si="1568"/>
        <v>7.8587464453106231</v>
      </c>
      <c r="DZ1604" s="57">
        <f t="shared" si="1569"/>
        <v>5.1237870454571732</v>
      </c>
      <c r="EC1604" s="57">
        <f t="shared" si="1570"/>
        <v>5.3250009063277872</v>
      </c>
      <c r="EF1604" s="57">
        <f t="shared" si="1571"/>
        <v>5.0826483501933959</v>
      </c>
      <c r="EI1604" s="57">
        <f t="shared" si="1572"/>
        <v>4.8372740594914427</v>
      </c>
      <c r="EL1604" s="57">
        <f t="shared" si="1573"/>
        <v>4.6023473668425696</v>
      </c>
      <c r="EO1604" s="57">
        <f t="shared" si="1574"/>
        <v>4.3725613793766023</v>
      </c>
    </row>
    <row r="1605" spans="1:145" ht="15.5" x14ac:dyDescent="0.35">
      <c r="A1605" s="27"/>
      <c r="B1605" s="57"/>
      <c r="C1605" s="57"/>
      <c r="D1605" s="57"/>
      <c r="E1605" s="57"/>
      <c r="F1605" s="57"/>
      <c r="G1605" s="57"/>
      <c r="H1605" s="57"/>
      <c r="I1605" s="57"/>
      <c r="J1605" s="57"/>
      <c r="K1605" s="57"/>
      <c r="L1605" s="57"/>
      <c r="M1605" s="57"/>
      <c r="N1605" s="57"/>
      <c r="O1605" s="57"/>
      <c r="P1605" s="57"/>
      <c r="Q1605" s="57"/>
      <c r="R1605" s="57"/>
      <c r="S1605" s="57"/>
      <c r="T1605" s="57"/>
      <c r="U1605" s="57"/>
      <c r="V1605" s="57"/>
      <c r="W1605" s="57"/>
      <c r="X1605" s="58"/>
      <c r="Y1605" s="58"/>
      <c r="Z1605" s="57"/>
      <c r="AA1605" s="57"/>
      <c r="AB1605" s="57"/>
      <c r="AC1605" s="57"/>
      <c r="AD1605" s="57"/>
      <c r="AE1605" s="57"/>
      <c r="AF1605" s="57"/>
      <c r="AG1605" s="57"/>
      <c r="AH1605" s="57"/>
      <c r="AI1605" s="57"/>
      <c r="AJ1605" s="58"/>
      <c r="AK1605" s="58"/>
      <c r="AL1605" s="58"/>
      <c r="AM1605" s="58"/>
      <c r="AN1605" s="58"/>
      <c r="AO1605" s="58"/>
      <c r="AP1605" s="58"/>
      <c r="AQ1605" s="58"/>
      <c r="AR1605" s="58"/>
      <c r="AS1605" s="58"/>
      <c r="AT1605" s="58"/>
      <c r="AU1605" s="58"/>
      <c r="AV1605" s="58"/>
      <c r="AW1605" s="58"/>
      <c r="AX1605" s="58"/>
      <c r="AY1605" s="58"/>
      <c r="AZ1605" s="58"/>
      <c r="BA1605" s="58"/>
      <c r="BB1605" s="58"/>
      <c r="BC1605" s="58"/>
      <c r="BD1605" s="58"/>
      <c r="BE1605" s="58"/>
      <c r="BF1605" s="58"/>
      <c r="BG1605" s="58"/>
      <c r="BH1605" s="58"/>
      <c r="BI1605" s="58"/>
      <c r="BJ1605" s="58"/>
      <c r="BK1605" s="58"/>
      <c r="BL1605" s="58"/>
      <c r="BM1605" s="58"/>
      <c r="BN1605" s="58"/>
      <c r="BO1605" s="58"/>
      <c r="BP1605" s="58"/>
      <c r="BQ1605" s="58"/>
      <c r="BR1605" s="58"/>
      <c r="BS1605" s="58"/>
      <c r="BT1605" s="58"/>
      <c r="BU1605" s="58"/>
      <c r="BV1605" s="58"/>
      <c r="BW1605" s="58"/>
      <c r="BX1605" s="58"/>
      <c r="BY1605" s="58"/>
      <c r="BZ1605" s="57"/>
      <c r="CA1605" s="58"/>
      <c r="CB1605" s="58"/>
      <c r="CC1605" s="58"/>
      <c r="CD1605" s="58"/>
      <c r="CE1605" s="58"/>
      <c r="CF1605" s="58"/>
      <c r="CG1605" s="58"/>
      <c r="CH1605" s="58"/>
      <c r="CI1605" s="58"/>
      <c r="CJ1605" s="57"/>
      <c r="CK1605" s="57"/>
      <c r="CL1605" s="58"/>
      <c r="CM1605" s="58"/>
      <c r="CN1605" s="58"/>
      <c r="CO1605" s="58"/>
      <c r="CP1605" s="58"/>
      <c r="CQ1605" s="58"/>
      <c r="CR1605" s="58"/>
      <c r="CS1605" s="58"/>
      <c r="CT1605" s="58"/>
      <c r="CU1605" s="58"/>
      <c r="CV1605" s="58"/>
      <c r="CW1605" s="58"/>
      <c r="CX1605" s="58"/>
      <c r="CY1605" s="58"/>
      <c r="CZ1605" s="58"/>
      <c r="DA1605" s="58"/>
      <c r="DB1605" s="57"/>
      <c r="DC1605" s="57"/>
      <c r="DD1605" s="57"/>
      <c r="DE1605" s="57"/>
      <c r="DF1605" s="57"/>
      <c r="DG1605" s="57"/>
      <c r="DH1605" s="57"/>
      <c r="DI1605" s="57"/>
      <c r="DJ1605" s="57"/>
      <c r="DK1605" s="57"/>
      <c r="DL1605" s="57"/>
      <c r="DM1605" s="57"/>
      <c r="DN1605" s="59"/>
      <c r="DO1605" s="57"/>
      <c r="DP1605" s="57"/>
      <c r="DQ1605" s="57"/>
      <c r="DR1605" s="57"/>
      <c r="DS1605" s="57"/>
      <c r="DT1605" s="57"/>
      <c r="DU1605" s="57"/>
      <c r="DV1605" s="60"/>
      <c r="DW1605" s="61"/>
      <c r="DX1605" s="62"/>
      <c r="DZ1605" s="57"/>
      <c r="EC1605" s="57"/>
      <c r="EF1605" s="57"/>
      <c r="EI1605" s="57"/>
      <c r="EL1605" s="57"/>
      <c r="EO1605" s="57"/>
    </row>
    <row r="1606" spans="1:145" ht="15.5" x14ac:dyDescent="0.35">
      <c r="A1606" s="56" t="s">
        <v>507</v>
      </c>
      <c r="B1606" s="57">
        <f t="shared" ref="B1606:AA1612" si="1575">B1580*100/B2629</f>
        <v>24.521636228207402</v>
      </c>
      <c r="C1606" s="57">
        <f t="shared" si="1575"/>
        <v>20.617602848424365</v>
      </c>
      <c r="D1606" s="57">
        <f t="shared" si="1575"/>
        <v>20.458213452187383</v>
      </c>
      <c r="E1606" s="57">
        <f t="shared" si="1575"/>
        <v>22.93533333915537</v>
      </c>
      <c r="F1606" s="57">
        <f t="shared" si="1575"/>
        <v>23.178594018880823</v>
      </c>
      <c r="G1606" s="57">
        <f t="shared" si="1575"/>
        <v>22.057609685482134</v>
      </c>
      <c r="H1606" s="57">
        <f t="shared" si="1575"/>
        <v>21.082527481606729</v>
      </c>
      <c r="I1606" s="57">
        <f t="shared" si="1575"/>
        <v>19.164656276153398</v>
      </c>
      <c r="J1606" s="57">
        <f t="shared" si="1575"/>
        <v>18.246170812161335</v>
      </c>
      <c r="K1606" s="57">
        <f t="shared" si="1575"/>
        <v>17.338054073455435</v>
      </c>
      <c r="L1606" s="57">
        <f t="shared" si="1575"/>
        <v>20.315421512503036</v>
      </c>
      <c r="M1606" s="57">
        <f t="shared" si="1575"/>
        <v>22.945270206724544</v>
      </c>
      <c r="N1606" s="57">
        <f t="shared" si="1575"/>
        <v>18.057197186316703</v>
      </c>
      <c r="O1606" s="57">
        <f t="shared" si="1575"/>
        <v>16.629522739980228</v>
      </c>
      <c r="P1606" s="57">
        <f t="shared" si="1575"/>
        <v>18.177530224726489</v>
      </c>
      <c r="Q1606" s="57">
        <f t="shared" si="1575"/>
        <v>17.640843110149511</v>
      </c>
      <c r="R1606" s="57">
        <f t="shared" si="1575"/>
        <v>15.779886632905388</v>
      </c>
      <c r="S1606" s="57">
        <f t="shared" si="1575"/>
        <v>15.958464680528207</v>
      </c>
      <c r="T1606" s="57">
        <f t="shared" si="1575"/>
        <v>15.215402289744075</v>
      </c>
      <c r="U1606" s="57">
        <f t="shared" si="1575"/>
        <v>17.578527945905336</v>
      </c>
      <c r="V1606" s="57">
        <f t="shared" si="1575"/>
        <v>18.855985145892429</v>
      </c>
      <c r="W1606" s="57">
        <f t="shared" si="1575"/>
        <v>18.859478716700622</v>
      </c>
      <c r="X1606" s="58">
        <f t="shared" si="1575"/>
        <v>24.235972965909731</v>
      </c>
      <c r="Y1606" s="58">
        <f t="shared" si="1575"/>
        <v>22.408490817468927</v>
      </c>
      <c r="Z1606" s="57">
        <f t="shared" si="1575"/>
        <v>23.178057756719891</v>
      </c>
      <c r="AA1606" s="57">
        <f t="shared" si="1575"/>
        <v>25.788941791199552</v>
      </c>
      <c r="AB1606" s="57">
        <v>26.598713436629467</v>
      </c>
      <c r="AC1606" s="57">
        <v>26.12643506341</v>
      </c>
      <c r="AD1606" s="57">
        <v>26.109969098667921</v>
      </c>
      <c r="AE1606" s="57">
        <f t="shared" ref="AE1606:AE1612" si="1576">AE1580*100/AE2629</f>
        <v>25.705670155262084</v>
      </c>
      <c r="AF1606" s="57">
        <v>27.393670026169765</v>
      </c>
      <c r="AG1606" s="57">
        <v>26.485358938132396</v>
      </c>
      <c r="AH1606" s="57">
        <v>27.103098052251532</v>
      </c>
      <c r="AI1606" s="57">
        <v>27.859654140095454</v>
      </c>
      <c r="AJ1606" s="58">
        <f t="shared" ref="AJ1606:AJ1612" si="1577">AJ1580*100/AJ2629</f>
        <v>28.00901182216673</v>
      </c>
      <c r="AK1606" s="58">
        <v>27.871976377930483</v>
      </c>
      <c r="AL1606" s="58">
        <v>24.761989738409543</v>
      </c>
      <c r="AM1606" s="58">
        <v>25.41749906529348</v>
      </c>
      <c r="AN1606" s="58">
        <v>25.492554824543145</v>
      </c>
      <c r="AO1606" s="58">
        <f t="shared" ref="AO1606:AO1612" si="1578">AO1580*100/AO2629</f>
        <v>26.526082566021188</v>
      </c>
      <c r="AP1606" s="58">
        <v>28.280666634196528</v>
      </c>
      <c r="AQ1606" s="58">
        <v>28.392269918339359</v>
      </c>
      <c r="AR1606" s="58">
        <v>25.832266047043937</v>
      </c>
      <c r="AS1606" s="58">
        <f t="shared" ref="AS1606:AS1612" si="1579">AS1580*100/AS2629</f>
        <v>24.214430737373725</v>
      </c>
      <c r="AT1606" s="58">
        <v>21.478103417723883</v>
      </c>
      <c r="AU1606" s="58">
        <v>20.079635003517598</v>
      </c>
      <c r="AV1606" s="58">
        <v>18.835778569071973</v>
      </c>
      <c r="AW1606" s="58">
        <v>18.805261274421031</v>
      </c>
      <c r="AX1606" s="58">
        <f t="shared" ref="AX1606:AX1612" si="1580">AX1580*100/AX2629</f>
        <v>20.553754961464001</v>
      </c>
      <c r="AY1606" s="58"/>
      <c r="AZ1606" s="58">
        <v>18.916210685941962</v>
      </c>
      <c r="BA1606" s="58">
        <v>19.673683930886586</v>
      </c>
      <c r="BB1606" s="58">
        <v>17.96187052507014</v>
      </c>
      <c r="BC1606" s="58">
        <v>18.537746441141596</v>
      </c>
      <c r="BD1606" s="58">
        <v>17.695245899981188</v>
      </c>
      <c r="BE1606" s="58">
        <v>18.191960481472808</v>
      </c>
      <c r="BF1606" s="58">
        <f t="shared" ref="BF1606:BF1612" si="1581">BF1580*100/BF2629</f>
        <v>18.320036048111543</v>
      </c>
      <c r="BG1606" s="58">
        <v>18.568218681031407</v>
      </c>
      <c r="BH1606" s="58">
        <v>19.432627959291935</v>
      </c>
      <c r="BI1606" s="58">
        <v>17.661204588016595</v>
      </c>
      <c r="BJ1606" s="58">
        <v>18.587373883197699</v>
      </c>
      <c r="BK1606" s="58">
        <v>16.792572786211583</v>
      </c>
      <c r="BL1606" s="58">
        <v>17.573314370055581</v>
      </c>
      <c r="BM1606" s="58">
        <v>17.105670846467429</v>
      </c>
      <c r="BN1606" s="58">
        <v>17.892232020398446</v>
      </c>
      <c r="BO1606" s="58">
        <f t="shared" ref="BO1606:BO1612" si="1582">BO1580*100/BO2629</f>
        <v>18.741543246025071</v>
      </c>
      <c r="BP1606" s="58">
        <v>18.588776532659221</v>
      </c>
      <c r="BQ1606" s="58">
        <v>19.923504365375027</v>
      </c>
      <c r="BR1606" s="58">
        <v>22.711034074269865</v>
      </c>
      <c r="BS1606" s="58">
        <v>24.576378590706831</v>
      </c>
      <c r="BT1606" s="58">
        <v>18.752682047188937</v>
      </c>
      <c r="BU1606" s="58">
        <v>19.829506759272238</v>
      </c>
      <c r="BV1606" s="58">
        <v>21.434433622399911</v>
      </c>
      <c r="BW1606" s="58">
        <v>18.987234188031181</v>
      </c>
      <c r="BX1606" s="58">
        <v>19.604502700178188</v>
      </c>
      <c r="BY1606" s="58">
        <v>20.312384909735552</v>
      </c>
      <c r="BZ1606" s="57">
        <v>18.884459378363047</v>
      </c>
      <c r="CA1606" s="58">
        <f t="shared" ref="CA1606:CA1612" si="1583">CA1580*100/CA2629</f>
        <v>18.900303130682975</v>
      </c>
      <c r="CB1606" s="58">
        <v>18.290137650632577</v>
      </c>
      <c r="CC1606" s="58">
        <v>18.355080582933063</v>
      </c>
      <c r="CD1606" s="58">
        <v>19.457985278764045</v>
      </c>
      <c r="CE1606" s="58">
        <v>18.132391674228074</v>
      </c>
      <c r="CF1606" s="58">
        <v>18.300484625331229</v>
      </c>
      <c r="CG1606" s="58">
        <v>19.247700578478309</v>
      </c>
      <c r="CH1606" s="58">
        <v>17.270183510987533</v>
      </c>
      <c r="CI1606" s="58">
        <v>17.700001950460187</v>
      </c>
      <c r="CJ1606" s="57">
        <v>17.442987639640222</v>
      </c>
      <c r="CK1606" s="57">
        <v>17.833920249580981</v>
      </c>
      <c r="CL1606" s="58">
        <f t="shared" ref="CL1606:CL1612" si="1584">CL1580*100/CL2629</f>
        <v>17.677831320500982</v>
      </c>
      <c r="CM1606" s="58">
        <v>17.843594847048106</v>
      </c>
      <c r="CN1606" s="58">
        <v>16.812755300585835</v>
      </c>
      <c r="CO1606" s="58">
        <v>16.739856457855144</v>
      </c>
      <c r="CP1606" s="58">
        <v>15.575771195432237</v>
      </c>
      <c r="CQ1606" s="58">
        <v>16.594813770957405</v>
      </c>
      <c r="CR1606" s="58">
        <v>17.45896847647051</v>
      </c>
      <c r="CS1606" s="58">
        <v>15.581675409473146</v>
      </c>
      <c r="CT1606" s="58">
        <v>15.887016998142002</v>
      </c>
      <c r="CU1606" s="58">
        <v>17.290279557233717</v>
      </c>
      <c r="CV1606" s="58">
        <v>16.308646585593511</v>
      </c>
      <c r="CW1606" s="58">
        <v>16.616018840974228</v>
      </c>
      <c r="CX1606" s="58">
        <v>16.479830816545988</v>
      </c>
      <c r="CY1606" s="58">
        <v>16.516910317140425</v>
      </c>
      <c r="CZ1606" s="58">
        <v>16.838808264426522</v>
      </c>
      <c r="DA1606" s="58">
        <f t="shared" ref="DA1606:DA1612" si="1585">DA1580*100/DA2629</f>
        <v>18.089884282933291</v>
      </c>
      <c r="DB1606" s="57">
        <v>16.498780516865171</v>
      </c>
      <c r="DC1606" s="57">
        <v>16.831192555520282</v>
      </c>
      <c r="DD1606" s="57">
        <v>17.339961074692429</v>
      </c>
      <c r="DE1606" s="57">
        <v>16.75917777598654</v>
      </c>
      <c r="DF1606" s="57">
        <v>17.033767748565438</v>
      </c>
      <c r="DG1606" s="57">
        <v>17.357313691595099</v>
      </c>
      <c r="DH1606" s="57">
        <v>17.630197862681548</v>
      </c>
      <c r="DI1606" s="57">
        <v>17.963603492265054</v>
      </c>
      <c r="DJ1606" s="57">
        <v>18.17828420305738</v>
      </c>
      <c r="DK1606" s="57">
        <v>17.712980943142149</v>
      </c>
      <c r="DL1606" s="57">
        <v>17.926686396450744</v>
      </c>
      <c r="DM1606" s="57">
        <v>18.258648381819494</v>
      </c>
      <c r="DN1606" s="59">
        <f t="shared" ref="DN1606:DN1612" si="1586">DN1580*100/DN2629</f>
        <v>19.89483757163962</v>
      </c>
      <c r="DO1606" s="57">
        <v>18.258648381819494</v>
      </c>
      <c r="DP1606" s="57">
        <v>19.615701183033796</v>
      </c>
      <c r="DQ1606" s="57">
        <v>19.947805859667845</v>
      </c>
      <c r="DR1606" s="57">
        <v>20.337679659248792</v>
      </c>
      <c r="DS1606" s="57">
        <v>20.225317483633741</v>
      </c>
      <c r="DT1606" s="57">
        <v>20.474483643907195</v>
      </c>
      <c r="DU1606" s="57">
        <v>19.705037706961882</v>
      </c>
      <c r="DV1606" s="60">
        <f t="shared" ref="DV1606:DX1612" si="1587">DV1580*100/DV2629</f>
        <v>19.229121955207134</v>
      </c>
      <c r="DW1606" s="61">
        <f t="shared" si="1587"/>
        <v>19.266723565303916</v>
      </c>
      <c r="DX1606" s="62">
        <f t="shared" si="1587"/>
        <v>20.106948645013102</v>
      </c>
      <c r="DZ1606" s="57">
        <f t="shared" ref="DZ1606:DZ1612" si="1588">DZ1580*100/DZ2629</f>
        <v>18.522204190024585</v>
      </c>
      <c r="EC1606" s="57">
        <f t="shared" ref="EC1606:EC1612" si="1589">EC1580*100/EC2629</f>
        <v>18.735191821497136</v>
      </c>
      <c r="EF1606" s="57">
        <f t="shared" ref="EF1606:EF1612" si="1590">EF1580*100/EF2629</f>
        <v>18.604694641811708</v>
      </c>
      <c r="EI1606" s="57">
        <f t="shared" ref="EI1606:EI1612" si="1591">EI1580*100/EI2629</f>
        <v>17.94348096297561</v>
      </c>
      <c r="EL1606" s="57">
        <f t="shared" ref="EL1606:EL1612" si="1592">EL1580*100/EL2629</f>
        <v>17.344004945034989</v>
      </c>
      <c r="EO1606" s="57">
        <f t="shared" ref="EO1606:EO1612" si="1593">EO1580*100/EO2629</f>
        <v>16.597058380893294</v>
      </c>
    </row>
    <row r="1607" spans="1:145" ht="15.5" x14ac:dyDescent="0.35">
      <c r="A1607" s="56" t="s">
        <v>482</v>
      </c>
      <c r="B1607" s="57">
        <f t="shared" si="1575"/>
        <v>26.987592579865826</v>
      </c>
      <c r="C1607" s="57">
        <f t="shared" si="1575"/>
        <v>21.566400230250242</v>
      </c>
      <c r="D1607" s="57">
        <f t="shared" si="1575"/>
        <v>21.746464556475818</v>
      </c>
      <c r="E1607" s="57">
        <f t="shared" si="1575"/>
        <v>25.687560448281072</v>
      </c>
      <c r="F1607" s="57">
        <f t="shared" si="1575"/>
        <v>25.827107297763245</v>
      </c>
      <c r="G1607" s="57">
        <f t="shared" si="1575"/>
        <v>21.545738821251131</v>
      </c>
      <c r="H1607" s="57">
        <f t="shared" si="1575"/>
        <v>19.734681835275271</v>
      </c>
      <c r="I1607" s="57">
        <f t="shared" si="1575"/>
        <v>17.541072371896462</v>
      </c>
      <c r="J1607" s="57">
        <f t="shared" si="1575"/>
        <v>16.071927614248082</v>
      </c>
      <c r="K1607" s="57">
        <f t="shared" si="1575"/>
        <v>15.909542024191047</v>
      </c>
      <c r="L1607" s="57">
        <f t="shared" si="1575"/>
        <v>16.036266970473751</v>
      </c>
      <c r="M1607" s="57">
        <f t="shared" si="1575"/>
        <v>16.455491744436472</v>
      </c>
      <c r="N1607" s="57">
        <f t="shared" si="1575"/>
        <v>15.197251133614955</v>
      </c>
      <c r="O1607" s="57">
        <f t="shared" si="1575"/>
        <v>15.015910940641941</v>
      </c>
      <c r="P1607" s="57">
        <f t="shared" si="1575"/>
        <v>15.517489191722772</v>
      </c>
      <c r="Q1607" s="57">
        <f t="shared" si="1575"/>
        <v>13.56283631585004</v>
      </c>
      <c r="R1607" s="57">
        <f t="shared" si="1575"/>
        <v>12.958820618098772</v>
      </c>
      <c r="S1607" s="57">
        <f t="shared" si="1575"/>
        <v>12.379870395740452</v>
      </c>
      <c r="T1607" s="57">
        <f t="shared" si="1575"/>
        <v>12.364589624098725</v>
      </c>
      <c r="U1607" s="57">
        <f t="shared" si="1575"/>
        <v>13.337522607507008</v>
      </c>
      <c r="V1607" s="57">
        <f t="shared" si="1575"/>
        <v>14.332364735320105</v>
      </c>
      <c r="W1607" s="57">
        <f t="shared" si="1575"/>
        <v>14.833711581845426</v>
      </c>
      <c r="X1607" s="58">
        <f t="shared" si="1575"/>
        <v>15.891426300965888</v>
      </c>
      <c r="Y1607" s="58">
        <f t="shared" si="1575"/>
        <v>16.78041016858257</v>
      </c>
      <c r="Z1607" s="57">
        <f t="shared" si="1575"/>
        <v>17.19712559413006</v>
      </c>
      <c r="AA1607" s="57">
        <f t="shared" si="1575"/>
        <v>17.156236952808761</v>
      </c>
      <c r="AB1607" s="57">
        <v>19.902820518962525</v>
      </c>
      <c r="AC1607" s="57">
        <v>19.854950215157199</v>
      </c>
      <c r="AD1607" s="57">
        <v>19.061350876404852</v>
      </c>
      <c r="AE1607" s="57">
        <f t="shared" si="1576"/>
        <v>20.019718114559783</v>
      </c>
      <c r="AF1607" s="57">
        <v>20.191068163068266</v>
      </c>
      <c r="AG1607" s="57">
        <v>19.672555050075001</v>
      </c>
      <c r="AH1607" s="57">
        <v>18.927639114443451</v>
      </c>
      <c r="AI1607" s="57">
        <v>19.361777330163534</v>
      </c>
      <c r="AJ1607" s="58">
        <f t="shared" si="1577"/>
        <v>19.516341919007477</v>
      </c>
      <c r="AK1607" s="58">
        <v>20.651618916552835</v>
      </c>
      <c r="AL1607" s="58">
        <v>19.9508625570286</v>
      </c>
      <c r="AM1607" s="58">
        <v>19.511231565525158</v>
      </c>
      <c r="AN1607" s="58">
        <v>19.523986109086366</v>
      </c>
      <c r="AO1607" s="58">
        <f t="shared" si="1578"/>
        <v>18.680958577183464</v>
      </c>
      <c r="AP1607" s="58">
        <v>21.011620962906594</v>
      </c>
      <c r="AQ1607" s="58">
        <v>21.064297291022442</v>
      </c>
      <c r="AR1607" s="58">
        <v>19.1136888620725</v>
      </c>
      <c r="AS1607" s="58">
        <f t="shared" si="1579"/>
        <v>20.797968584966306</v>
      </c>
      <c r="AT1607" s="58">
        <v>19.751043609929134</v>
      </c>
      <c r="AU1607" s="58">
        <v>19.407103539700529</v>
      </c>
      <c r="AV1607" s="58">
        <v>17.821141220935527</v>
      </c>
      <c r="AW1607" s="58">
        <v>17.632419231952859</v>
      </c>
      <c r="AX1607" s="58">
        <f t="shared" si="1580"/>
        <v>20.226388764405097</v>
      </c>
      <c r="AY1607" s="58"/>
      <c r="AZ1607" s="58">
        <v>17.029659939061062</v>
      </c>
      <c r="BA1607" s="58">
        <v>17.688820295262207</v>
      </c>
      <c r="BB1607" s="58">
        <v>17.129856415561594</v>
      </c>
      <c r="BC1607" s="58">
        <v>17.32394552947623</v>
      </c>
      <c r="BD1607" s="58">
        <v>17.481148439787219</v>
      </c>
      <c r="BE1607" s="58">
        <v>17.481148439787219</v>
      </c>
      <c r="BF1607" s="58">
        <f t="shared" si="1581"/>
        <v>18.726013622744848</v>
      </c>
      <c r="BG1607" s="58">
        <v>17.990293031241603</v>
      </c>
      <c r="BH1607" s="58">
        <v>17.859640153678363</v>
      </c>
      <c r="BI1607" s="58">
        <v>18.216471373656844</v>
      </c>
      <c r="BJ1607" s="58">
        <v>18.478870352333306</v>
      </c>
      <c r="BK1607" s="58">
        <v>17.265259888024076</v>
      </c>
      <c r="BL1607" s="58">
        <v>17.375371510622525</v>
      </c>
      <c r="BM1607" s="58">
        <v>17.663598502266723</v>
      </c>
      <c r="BN1607" s="58">
        <v>17.853646558141335</v>
      </c>
      <c r="BO1607" s="58">
        <f t="shared" si="1582"/>
        <v>19.074735948686222</v>
      </c>
      <c r="BP1607" s="58">
        <v>17.623557360867988</v>
      </c>
      <c r="BQ1607" s="58">
        <v>20.754938034928966</v>
      </c>
      <c r="BR1607" s="58">
        <v>20.992367633349826</v>
      </c>
      <c r="BS1607" s="58">
        <v>20.992367633349826</v>
      </c>
      <c r="BT1607" s="58">
        <v>17.000753800557188</v>
      </c>
      <c r="BU1607" s="58">
        <v>17.368231511358253</v>
      </c>
      <c r="BV1607" s="58">
        <v>18.460996739100171</v>
      </c>
      <c r="BW1607" s="58">
        <v>17.024878984652268</v>
      </c>
      <c r="BX1607" s="58">
        <v>17.213354198657676</v>
      </c>
      <c r="BY1607" s="58">
        <v>18.200811384345929</v>
      </c>
      <c r="BZ1607" s="57">
        <v>17.661963050050097</v>
      </c>
      <c r="CA1607" s="58">
        <f t="shared" si="1583"/>
        <v>17.176405869127745</v>
      </c>
      <c r="CB1607" s="58">
        <v>16.816345067299277</v>
      </c>
      <c r="CC1607" s="58">
        <v>16.708504555035645</v>
      </c>
      <c r="CD1607" s="58">
        <v>16.880662854447053</v>
      </c>
      <c r="CE1607" s="58">
        <v>16.944650649902794</v>
      </c>
      <c r="CF1607" s="58">
        <v>17.086773416801897</v>
      </c>
      <c r="CG1607" s="58">
        <v>17.50560024259681</v>
      </c>
      <c r="CH1607" s="58">
        <v>17.097375265402366</v>
      </c>
      <c r="CI1607" s="58">
        <v>17.299428532442285</v>
      </c>
      <c r="CJ1607" s="57">
        <v>17.107723325792445</v>
      </c>
      <c r="CK1607" s="57">
        <v>17.21403842917962</v>
      </c>
      <c r="CL1607" s="58">
        <f t="shared" si="1584"/>
        <v>18.563753671670629</v>
      </c>
      <c r="CM1607" s="58">
        <v>17.624854545482137</v>
      </c>
      <c r="CN1607" s="58">
        <v>16.820835374010258</v>
      </c>
      <c r="CO1607" s="58">
        <v>16.706333009044588</v>
      </c>
      <c r="CP1607" s="58">
        <v>16.530367671172954</v>
      </c>
      <c r="CQ1607" s="58">
        <v>16.709261287080583</v>
      </c>
      <c r="CR1607" s="58">
        <v>16.927447385896471</v>
      </c>
      <c r="CS1607" s="58">
        <v>16.918252143277009</v>
      </c>
      <c r="CT1607" s="58">
        <v>17.12160844748318</v>
      </c>
      <c r="CU1607" s="58">
        <v>17.436221481008236</v>
      </c>
      <c r="CV1607" s="58">
        <v>16.670808687381125</v>
      </c>
      <c r="CW1607" s="58">
        <v>16.858601150510143</v>
      </c>
      <c r="CX1607" s="58">
        <v>16.66469084503424</v>
      </c>
      <c r="CY1607" s="58">
        <v>16.780945753233823</v>
      </c>
      <c r="CZ1607" s="58">
        <v>16.772718621049592</v>
      </c>
      <c r="DA1607" s="58">
        <f t="shared" si="1585"/>
        <v>18.155420101240466</v>
      </c>
      <c r="DB1607" s="57">
        <v>15.66016934323353</v>
      </c>
      <c r="DC1607" s="57">
        <v>15.481423350164913</v>
      </c>
      <c r="DD1607" s="57">
        <v>15.481423350164913</v>
      </c>
      <c r="DE1607" s="57">
        <v>15.909369215401421</v>
      </c>
      <c r="DF1607" s="57">
        <v>15.738616180409482</v>
      </c>
      <c r="DG1607" s="57">
        <v>15.526556142130728</v>
      </c>
      <c r="DH1607" s="57">
        <v>18.008383348418686</v>
      </c>
      <c r="DI1607" s="57">
        <v>17.792412910987611</v>
      </c>
      <c r="DJ1607" s="57">
        <v>17.459223075426674</v>
      </c>
      <c r="DK1607" s="57">
        <v>17.817163508089983</v>
      </c>
      <c r="DL1607" s="57">
        <v>17.587302912340014</v>
      </c>
      <c r="DM1607" s="57">
        <v>17.335790782362754</v>
      </c>
      <c r="DN1607" s="59">
        <f t="shared" si="1586"/>
        <v>19.439948636525617</v>
      </c>
      <c r="DO1607" s="57">
        <v>17.335790782362754</v>
      </c>
      <c r="DP1607" s="57">
        <v>18.624418942600215</v>
      </c>
      <c r="DQ1607" s="57">
        <v>18.802059797751323</v>
      </c>
      <c r="DR1607" s="57">
        <v>19.023767830765596</v>
      </c>
      <c r="DS1607" s="57">
        <v>18.682281015174851</v>
      </c>
      <c r="DT1607" s="57">
        <v>18.884618152704551</v>
      </c>
      <c r="DU1607" s="57">
        <v>17.596554715922981</v>
      </c>
      <c r="DV1607" s="60">
        <f t="shared" si="1587"/>
        <v>16.733004179008141</v>
      </c>
      <c r="DW1607" s="61">
        <f t="shared" si="1587"/>
        <v>16.721247306559032</v>
      </c>
      <c r="DX1607" s="62">
        <f t="shared" si="1587"/>
        <v>18.314661428444559</v>
      </c>
      <c r="DZ1607" s="57">
        <f t="shared" si="1588"/>
        <v>16.005548320836454</v>
      </c>
      <c r="EC1607" s="57">
        <f t="shared" si="1589"/>
        <v>16.494127079680521</v>
      </c>
      <c r="EF1607" s="57">
        <f t="shared" si="1590"/>
        <v>16.705432856252344</v>
      </c>
      <c r="EI1607" s="57">
        <f t="shared" si="1591"/>
        <v>16.107981227931166</v>
      </c>
      <c r="EL1607" s="57">
        <f t="shared" si="1592"/>
        <v>15.716008300268893</v>
      </c>
      <c r="EO1607" s="57">
        <f t="shared" si="1593"/>
        <v>15.002901384628856</v>
      </c>
    </row>
    <row r="1608" spans="1:145" ht="15.5" x14ac:dyDescent="0.35">
      <c r="A1608" s="56" t="s">
        <v>488</v>
      </c>
      <c r="B1608" s="57">
        <f t="shared" si="1575"/>
        <v>14.099924926591829</v>
      </c>
      <c r="C1608" s="57">
        <f t="shared" si="1575"/>
        <v>10.73234416137381</v>
      </c>
      <c r="D1608" s="57">
        <f t="shared" si="1575"/>
        <v>12.445318792606324</v>
      </c>
      <c r="E1608" s="57">
        <f t="shared" si="1575"/>
        <v>15.346059793041881</v>
      </c>
      <c r="F1608" s="57">
        <f t="shared" si="1575"/>
        <v>17.687136011768075</v>
      </c>
      <c r="G1608" s="57">
        <f t="shared" si="1575"/>
        <v>18.152812052980899</v>
      </c>
      <c r="H1608" s="57">
        <f t="shared" si="1575"/>
        <v>16.563393307645551</v>
      </c>
      <c r="I1608" s="57">
        <f t="shared" si="1575"/>
        <v>13.871636189330724</v>
      </c>
      <c r="J1608" s="57">
        <f t="shared" si="1575"/>
        <v>12.041629474816006</v>
      </c>
      <c r="K1608" s="57">
        <f t="shared" si="1575"/>
        <v>8.084379251998401</v>
      </c>
      <c r="L1608" s="57">
        <f t="shared" si="1575"/>
        <v>11.919253018779704</v>
      </c>
      <c r="M1608" s="57">
        <f t="shared" si="1575"/>
        <v>14.504981390590519</v>
      </c>
      <c r="N1608" s="57">
        <f t="shared" si="1575"/>
        <v>14.982813552254102</v>
      </c>
      <c r="O1608" s="57">
        <f t="shared" si="1575"/>
        <v>12.273046704530355</v>
      </c>
      <c r="P1608" s="57">
        <f t="shared" si="1575"/>
        <v>9.0385944410165813</v>
      </c>
      <c r="Q1608" s="57">
        <f t="shared" si="1575"/>
        <v>14.503936491475372</v>
      </c>
      <c r="R1608" s="57">
        <f t="shared" si="1575"/>
        <v>12.385216054063074</v>
      </c>
      <c r="S1608" s="57">
        <f t="shared" si="1575"/>
        <v>13.056101071261953</v>
      </c>
      <c r="T1608" s="57">
        <f t="shared" si="1575"/>
        <v>16.473523097650325</v>
      </c>
      <c r="U1608" s="57">
        <f t="shared" si="1575"/>
        <v>13.668542028372588</v>
      </c>
      <c r="V1608" s="57">
        <f t="shared" si="1575"/>
        <v>13.029027340189911</v>
      </c>
      <c r="W1608" s="57">
        <f t="shared" si="1575"/>
        <v>15.179190230840115</v>
      </c>
      <c r="X1608" s="58">
        <f t="shared" si="1575"/>
        <v>14.070078866494701</v>
      </c>
      <c r="Y1608" s="58">
        <f t="shared" si="1575"/>
        <v>15.855730511318773</v>
      </c>
      <c r="Z1608" s="57">
        <f t="shared" si="1575"/>
        <v>14.303161842675733</v>
      </c>
      <c r="AA1608" s="57">
        <f t="shared" si="1575"/>
        <v>12.714447458997268</v>
      </c>
      <c r="AB1608" s="57">
        <v>14.4748256058725</v>
      </c>
      <c r="AC1608" s="57">
        <v>15.011180654147978</v>
      </c>
      <c r="AD1608" s="57">
        <v>14.549203520908211</v>
      </c>
      <c r="AE1608" s="57">
        <f t="shared" si="1576"/>
        <v>13.393915164688902</v>
      </c>
      <c r="AF1608" s="57">
        <v>17.271730269290956</v>
      </c>
      <c r="AG1608" s="57">
        <v>19.028170207565669</v>
      </c>
      <c r="AH1608" s="57">
        <v>14.950501392937021</v>
      </c>
      <c r="AI1608" s="57">
        <v>14.95549004476112</v>
      </c>
      <c r="AJ1608" s="58">
        <f t="shared" si="1577"/>
        <v>11.4554098700588</v>
      </c>
      <c r="AK1608" s="58">
        <v>21.196489750877902</v>
      </c>
      <c r="AL1608" s="58">
        <v>21.134007227960879</v>
      </c>
      <c r="AM1608" s="58">
        <v>16.937696098197485</v>
      </c>
      <c r="AN1608" s="58">
        <v>17.470868884554303</v>
      </c>
      <c r="AO1608" s="58">
        <f t="shared" si="1578"/>
        <v>14.13983369090686</v>
      </c>
      <c r="AP1608" s="58">
        <v>20.443765174241914</v>
      </c>
      <c r="AQ1608" s="58">
        <v>20.262992433595144</v>
      </c>
      <c r="AR1608" s="58">
        <v>18.832487521559159</v>
      </c>
      <c r="AS1608" s="58">
        <f t="shared" si="1579"/>
        <v>12.097914318498923</v>
      </c>
      <c r="AT1608" s="58">
        <v>20.690430866901714</v>
      </c>
      <c r="AU1608" s="58">
        <v>16.161676506874265</v>
      </c>
      <c r="AV1608" s="58">
        <v>15.502620419385</v>
      </c>
      <c r="AW1608" s="58">
        <v>15.502620419385</v>
      </c>
      <c r="AX1608" s="58">
        <f t="shared" si="1580"/>
        <v>13.86160335869641</v>
      </c>
      <c r="AY1608" s="58"/>
      <c r="AZ1608" s="58">
        <v>15.69037091299367</v>
      </c>
      <c r="BA1608" s="58">
        <v>16.188407408768345</v>
      </c>
      <c r="BB1608" s="58">
        <v>16.010862365349265</v>
      </c>
      <c r="BC1608" s="58">
        <v>16.488747765209201</v>
      </c>
      <c r="BD1608" s="58">
        <v>16.417364310349132</v>
      </c>
      <c r="BE1608" s="58">
        <v>16.976733885434392</v>
      </c>
      <c r="BF1608" s="58">
        <f t="shared" si="1581"/>
        <v>16.693106145658966</v>
      </c>
      <c r="BG1608" s="58">
        <v>17.193588177978079</v>
      </c>
      <c r="BH1608" s="58">
        <v>17.250568382156402</v>
      </c>
      <c r="BI1608" s="58">
        <v>17.858690890133488</v>
      </c>
      <c r="BJ1608" s="58">
        <v>18.612335886330207</v>
      </c>
      <c r="BK1608" s="58">
        <v>17.847483930547583</v>
      </c>
      <c r="BL1608" s="58">
        <v>19.395986561748213</v>
      </c>
      <c r="BM1608" s="58">
        <v>17.440496436845699</v>
      </c>
      <c r="BN1608" s="58">
        <v>18.119409599706056</v>
      </c>
      <c r="BO1608" s="58">
        <f t="shared" si="1582"/>
        <v>17.171545294952846</v>
      </c>
      <c r="BP1608" s="58">
        <v>19.829789404421387</v>
      </c>
      <c r="BQ1608" s="58">
        <v>19.829789404421387</v>
      </c>
      <c r="BR1608" s="58">
        <v>21.163213549996534</v>
      </c>
      <c r="BS1608" s="58">
        <v>21.212926968079788</v>
      </c>
      <c r="BT1608" s="58">
        <v>22.057587924329518</v>
      </c>
      <c r="BU1608" s="58">
        <v>21.622121021148466</v>
      </c>
      <c r="BV1608" s="58">
        <v>22.150987047990633</v>
      </c>
      <c r="BW1608" s="58">
        <v>23.065254013066216</v>
      </c>
      <c r="BX1608" s="58">
        <v>23.059237675102228</v>
      </c>
      <c r="BY1608" s="58">
        <v>23.34336729823475</v>
      </c>
      <c r="BZ1608" s="57">
        <v>22.112547358490907</v>
      </c>
      <c r="CA1608" s="58">
        <f t="shared" si="1583"/>
        <v>24.441235570884416</v>
      </c>
      <c r="CB1608" s="58">
        <v>20.529125502638099</v>
      </c>
      <c r="CC1608" s="58">
        <v>20.898667268360782</v>
      </c>
      <c r="CD1608" s="58">
        <v>22.08567519026716</v>
      </c>
      <c r="CE1608" s="58">
        <v>20.69390686498209</v>
      </c>
      <c r="CF1608" s="58">
        <v>20.924979975427242</v>
      </c>
      <c r="CG1608" s="58">
        <v>21.523547023123722</v>
      </c>
      <c r="CH1608" s="58">
        <v>19.901011255694456</v>
      </c>
      <c r="CI1608" s="58">
        <v>20.001922170485557</v>
      </c>
      <c r="CJ1608" s="57">
        <v>19.488331620455618</v>
      </c>
      <c r="CK1608" s="57">
        <v>19.532500642441338</v>
      </c>
      <c r="CL1608" s="58">
        <f t="shared" si="1584"/>
        <v>20.173163281311503</v>
      </c>
      <c r="CM1608" s="58">
        <v>19.020194188645199</v>
      </c>
      <c r="CN1608" s="58">
        <v>19.832326204938759</v>
      </c>
      <c r="CO1608" s="58">
        <v>19.790653411070668</v>
      </c>
      <c r="CP1608" s="58">
        <v>19.832435738178074</v>
      </c>
      <c r="CQ1608" s="58">
        <v>19.92894694095973</v>
      </c>
      <c r="CR1608" s="58">
        <v>20.346775206483755</v>
      </c>
      <c r="CS1608" s="58">
        <v>16.304532813840311</v>
      </c>
      <c r="CT1608" s="58">
        <v>16.429000424226967</v>
      </c>
      <c r="CU1608" s="58">
        <v>18.777325158462194</v>
      </c>
      <c r="CV1608" s="58">
        <v>16.390205825784292</v>
      </c>
      <c r="CW1608" s="58">
        <v>16.329484325087044</v>
      </c>
      <c r="CX1608" s="58">
        <v>16.507584718729497</v>
      </c>
      <c r="CY1608" s="58">
        <v>16.408097068791957</v>
      </c>
      <c r="CZ1608" s="58">
        <v>18.220727840355465</v>
      </c>
      <c r="DA1608" s="58">
        <f t="shared" si="1585"/>
        <v>18.502249623962122</v>
      </c>
      <c r="DB1608" s="57">
        <v>17.326121247318948</v>
      </c>
      <c r="DC1608" s="57">
        <v>17.417339553822501</v>
      </c>
      <c r="DD1608" s="57">
        <v>17.514542367830582</v>
      </c>
      <c r="DE1608" s="57">
        <v>18.642365677630472</v>
      </c>
      <c r="DF1608" s="57">
        <v>18.660707752190046</v>
      </c>
      <c r="DG1608" s="57">
        <v>18.781686178379687</v>
      </c>
      <c r="DH1608" s="57">
        <v>19.25230648288554</v>
      </c>
      <c r="DI1608" s="57">
        <v>19.142606822676633</v>
      </c>
      <c r="DJ1608" s="57">
        <v>19.178161032478275</v>
      </c>
      <c r="DK1608" s="57">
        <v>18.548365238099521</v>
      </c>
      <c r="DL1608" s="57">
        <v>19.277419389290003</v>
      </c>
      <c r="DM1608" s="57">
        <v>18.71803510332732</v>
      </c>
      <c r="DN1608" s="59">
        <f t="shared" si="1586"/>
        <v>18.477128675495958</v>
      </c>
      <c r="DO1608" s="57">
        <v>18.71803510332732</v>
      </c>
      <c r="DP1608" s="57">
        <v>19.052175683444077</v>
      </c>
      <c r="DQ1608" s="57">
        <v>19.732778547036869</v>
      </c>
      <c r="DR1608" s="57">
        <v>20.320768224132134</v>
      </c>
      <c r="DS1608" s="57">
        <v>19.274110215855472</v>
      </c>
      <c r="DT1608" s="57">
        <v>20.051530816411624</v>
      </c>
      <c r="DU1608" s="57">
        <v>20.382951144418595</v>
      </c>
      <c r="DV1608" s="60">
        <f t="shared" si="1587"/>
        <v>21.423450388154532</v>
      </c>
      <c r="DW1608" s="61">
        <f t="shared" si="1587"/>
        <v>21.002882649244899</v>
      </c>
      <c r="DX1608" s="62">
        <f t="shared" si="1587"/>
        <v>21.423450388154532</v>
      </c>
      <c r="DZ1608" s="57">
        <f t="shared" si="1588"/>
        <v>20.921036145183084</v>
      </c>
      <c r="EC1608" s="57">
        <f t="shared" si="1589"/>
        <v>20.280460389242734</v>
      </c>
      <c r="EF1608" s="57">
        <f t="shared" si="1590"/>
        <v>19.683196421686006</v>
      </c>
      <c r="EI1608" s="57">
        <f t="shared" si="1591"/>
        <v>19.052385851910827</v>
      </c>
      <c r="EL1608" s="57">
        <f t="shared" si="1592"/>
        <v>18.412181509415625</v>
      </c>
      <c r="EO1608" s="57">
        <f t="shared" si="1593"/>
        <v>17.767671754806805</v>
      </c>
    </row>
    <row r="1609" spans="1:145" ht="15.5" x14ac:dyDescent="0.35">
      <c r="A1609" s="56" t="s">
        <v>483</v>
      </c>
      <c r="B1609" s="57">
        <f t="shared" si="1575"/>
        <v>22.58542135492279</v>
      </c>
      <c r="C1609" s="57">
        <f t="shared" si="1575"/>
        <v>23.899770486926847</v>
      </c>
      <c r="D1609" s="57">
        <f t="shared" si="1575"/>
        <v>21.910667130157307</v>
      </c>
      <c r="E1609" s="57">
        <f t="shared" si="1575"/>
        <v>24.018801975405633</v>
      </c>
      <c r="F1609" s="57">
        <f t="shared" si="1575"/>
        <v>26.170443570723325</v>
      </c>
      <c r="G1609" s="57">
        <f t="shared" si="1575"/>
        <v>28.068692629622369</v>
      </c>
      <c r="H1609" s="57">
        <f t="shared" si="1575"/>
        <v>26.705787489927157</v>
      </c>
      <c r="I1609" s="57">
        <f t="shared" si="1575"/>
        <v>26.443881799288675</v>
      </c>
      <c r="J1609" s="57">
        <f t="shared" si="1575"/>
        <v>24.057752597106866</v>
      </c>
      <c r="K1609" s="57">
        <f t="shared" si="1575"/>
        <v>26.317348688992254</v>
      </c>
      <c r="L1609" s="57">
        <f t="shared" si="1575"/>
        <v>31.477564900862344</v>
      </c>
      <c r="M1609" s="57">
        <f t="shared" si="1575"/>
        <v>27.985398491505794</v>
      </c>
      <c r="N1609" s="57">
        <f t="shared" si="1575"/>
        <v>26.457940733320893</v>
      </c>
      <c r="O1609" s="57">
        <f t="shared" si="1575"/>
        <v>23.349637151546322</v>
      </c>
      <c r="P1609" s="57">
        <f t="shared" si="1575"/>
        <v>27.512265697068297</v>
      </c>
      <c r="Q1609" s="57">
        <f t="shared" si="1575"/>
        <v>30.21996143296667</v>
      </c>
      <c r="R1609" s="57">
        <f t="shared" si="1575"/>
        <v>25.130196318536978</v>
      </c>
      <c r="S1609" s="57">
        <f t="shared" si="1575"/>
        <v>22.696987571853874</v>
      </c>
      <c r="T1609" s="57">
        <f t="shared" si="1575"/>
        <v>21.002838059487168</v>
      </c>
      <c r="U1609" s="57">
        <f t="shared" si="1575"/>
        <v>26.3829446177172</v>
      </c>
      <c r="V1609" s="57">
        <f t="shared" si="1575"/>
        <v>29.494263148304181</v>
      </c>
      <c r="W1609" s="57">
        <f t="shared" si="1575"/>
        <v>23.822183625082925</v>
      </c>
      <c r="X1609" s="58">
        <f t="shared" si="1575"/>
        <v>24.74000097684301</v>
      </c>
      <c r="Y1609" s="58">
        <f t="shared" si="1575"/>
        <v>20.803254434877473</v>
      </c>
      <c r="Z1609" s="57">
        <f t="shared" si="1575"/>
        <v>24.053582304004049</v>
      </c>
      <c r="AA1609" s="57">
        <f t="shared" si="1575"/>
        <v>28.066279296836086</v>
      </c>
      <c r="AB1609" s="57">
        <v>40.327866928164312</v>
      </c>
      <c r="AC1609" s="57">
        <v>33.56897573096289</v>
      </c>
      <c r="AD1609" s="57">
        <v>33.878685299747659</v>
      </c>
      <c r="AE1609" s="57">
        <f t="shared" si="1576"/>
        <v>30.592696748611409</v>
      </c>
      <c r="AF1609" s="57">
        <v>42.554564517732544</v>
      </c>
      <c r="AG1609" s="57">
        <v>42.807649076623761</v>
      </c>
      <c r="AH1609" s="57">
        <v>48.720220060586833</v>
      </c>
      <c r="AI1609" s="57">
        <v>49.959345971620721</v>
      </c>
      <c r="AJ1609" s="58">
        <f t="shared" si="1577"/>
        <v>48.664571509868189</v>
      </c>
      <c r="AK1609" s="58">
        <v>55.991119597053725</v>
      </c>
      <c r="AL1609" s="58">
        <v>50.141921711936099</v>
      </c>
      <c r="AM1609" s="58">
        <v>48.7509503586002</v>
      </c>
      <c r="AN1609" s="58">
        <v>49.007822750673583</v>
      </c>
      <c r="AO1609" s="58">
        <f t="shared" si="1578"/>
        <v>41.290437132866387</v>
      </c>
      <c r="AP1609" s="58">
        <v>52.922326951082532</v>
      </c>
      <c r="AQ1609" s="58">
        <v>53.575202847295429</v>
      </c>
      <c r="AR1609" s="58">
        <v>49.794328844509792</v>
      </c>
      <c r="AS1609" s="58">
        <f t="shared" si="1579"/>
        <v>41.49764895383052</v>
      </c>
      <c r="AT1609" s="58">
        <v>36.693582995242721</v>
      </c>
      <c r="AU1609" s="58">
        <v>28.268691235050589</v>
      </c>
      <c r="AV1609" s="58">
        <v>30.543416354815001</v>
      </c>
      <c r="AW1609" s="58">
        <v>30.047645453822252</v>
      </c>
      <c r="AX1609" s="58">
        <f t="shared" si="1580"/>
        <v>28.833884507838153</v>
      </c>
      <c r="AY1609" s="58"/>
      <c r="AZ1609" s="58">
        <v>23.326084740672499</v>
      </c>
      <c r="BA1609" s="58">
        <v>25.018719112723513</v>
      </c>
      <c r="BB1609" s="58">
        <v>27.156006577194827</v>
      </c>
      <c r="BC1609" s="58">
        <v>29.420002274107947</v>
      </c>
      <c r="BD1609" s="58">
        <v>24.131642758167867</v>
      </c>
      <c r="BE1609" s="58">
        <v>26.124161199234557</v>
      </c>
      <c r="BF1609" s="58">
        <f t="shared" si="1581"/>
        <v>19.250619911638456</v>
      </c>
      <c r="BG1609" s="58">
        <v>24.8032411935597</v>
      </c>
      <c r="BH1609" s="58">
        <v>28.707987744902152</v>
      </c>
      <c r="BI1609" s="58">
        <v>18.834559724067223</v>
      </c>
      <c r="BJ1609" s="58">
        <v>21.370318428694514</v>
      </c>
      <c r="BK1609" s="58">
        <v>17.487473300194988</v>
      </c>
      <c r="BL1609" s="58">
        <v>19.141881393297968</v>
      </c>
      <c r="BM1609" s="58">
        <v>18.50479647346571</v>
      </c>
      <c r="BN1609" s="58">
        <v>20.380191624644798</v>
      </c>
      <c r="BO1609" s="58">
        <f t="shared" si="1582"/>
        <v>21.210139059421689</v>
      </c>
      <c r="BP1609" s="58">
        <v>21.731306048372762</v>
      </c>
      <c r="BQ1609" s="58">
        <v>21.731306048372762</v>
      </c>
      <c r="BR1609" s="58">
        <v>29.448956588148306</v>
      </c>
      <c r="BS1609" s="58">
        <v>39.100247468100804</v>
      </c>
      <c r="BT1609" s="58">
        <v>19.522087621991425</v>
      </c>
      <c r="BU1609" s="58">
        <v>22.648348640494753</v>
      </c>
      <c r="BV1609" s="58">
        <v>27.743066827716135</v>
      </c>
      <c r="BW1609" s="58">
        <v>22.003068520110734</v>
      </c>
      <c r="BX1609" s="58">
        <v>24.139219542787664</v>
      </c>
      <c r="BY1609" s="58">
        <v>25.816910323701336</v>
      </c>
      <c r="BZ1609" s="57">
        <v>22.233684901104347</v>
      </c>
      <c r="CA1609" s="58">
        <f t="shared" si="1583"/>
        <v>23.829518639384016</v>
      </c>
      <c r="CB1609" s="58">
        <v>22.911695879626688</v>
      </c>
      <c r="CC1609" s="58">
        <v>23.223994255124541</v>
      </c>
      <c r="CD1609" s="58">
        <v>26.344418942429193</v>
      </c>
      <c r="CE1609" s="58">
        <v>20.87884764539908</v>
      </c>
      <c r="CF1609" s="58">
        <v>21.319416668733695</v>
      </c>
      <c r="CG1609" s="58">
        <v>23.88748079650486</v>
      </c>
      <c r="CH1609" s="58">
        <v>19.179044801268198</v>
      </c>
      <c r="CI1609" s="58">
        <v>20.191703336738961</v>
      </c>
      <c r="CJ1609" s="57">
        <v>20.766895991938963</v>
      </c>
      <c r="CK1609" s="57">
        <v>21.738389181091776</v>
      </c>
      <c r="CL1609" s="58">
        <f t="shared" si="1584"/>
        <v>18.459553055117944</v>
      </c>
      <c r="CM1609" s="58">
        <v>21.669686645844742</v>
      </c>
      <c r="CN1609" s="58">
        <v>19.133572241589412</v>
      </c>
      <c r="CO1609" s="58">
        <v>19.087652038763558</v>
      </c>
      <c r="CP1609" s="58">
        <v>16.093943543322105</v>
      </c>
      <c r="CQ1609" s="58">
        <v>18.375137629156054</v>
      </c>
      <c r="CR1609" s="58">
        <v>20.751411890809035</v>
      </c>
      <c r="CS1609" s="58">
        <v>16.013624223837901</v>
      </c>
      <c r="CT1609" s="58">
        <v>16.811997278158849</v>
      </c>
      <c r="CU1609" s="58">
        <v>19.831743350132914</v>
      </c>
      <c r="CV1609" s="58">
        <v>19.807351920107411</v>
      </c>
      <c r="CW1609" s="58">
        <v>20.61246246508578</v>
      </c>
      <c r="CX1609" s="58">
        <v>19.844534991304855</v>
      </c>
      <c r="CY1609" s="58">
        <v>20.318409838759344</v>
      </c>
      <c r="CZ1609" s="58">
        <v>21.015086403349077</v>
      </c>
      <c r="DA1609" s="58">
        <f t="shared" si="1585"/>
        <v>20.41118267697955</v>
      </c>
      <c r="DB1609" s="57">
        <v>19.597743003110907</v>
      </c>
      <c r="DC1609" s="57">
        <v>20.827219368762275</v>
      </c>
      <c r="DD1609" s="57">
        <v>22.570312868468115</v>
      </c>
      <c r="DE1609" s="57">
        <v>19.241597028935349</v>
      </c>
      <c r="DF1609" s="57">
        <v>19.794232015388491</v>
      </c>
      <c r="DG1609" s="57">
        <v>20.777439820058678</v>
      </c>
      <c r="DH1609" s="57">
        <v>19.792689062704426</v>
      </c>
      <c r="DI1609" s="57">
        <v>20.409525994290981</v>
      </c>
      <c r="DJ1609" s="57">
        <v>20.714422635282034</v>
      </c>
      <c r="DK1609" s="57">
        <v>19.225891230866633</v>
      </c>
      <c r="DL1609" s="57">
        <v>19.817910610941166</v>
      </c>
      <c r="DM1609" s="57">
        <v>20.712743867680128</v>
      </c>
      <c r="DN1609" s="59">
        <f t="shared" si="1586"/>
        <v>20.003134307752465</v>
      </c>
      <c r="DO1609" s="57">
        <v>20.712743867680128</v>
      </c>
      <c r="DP1609" s="57">
        <v>19.267973320421561</v>
      </c>
      <c r="DQ1609" s="57">
        <v>19.934588073351279</v>
      </c>
      <c r="DR1609" s="57">
        <v>21.326002206316666</v>
      </c>
      <c r="DS1609" s="57">
        <v>21.184066605060984</v>
      </c>
      <c r="DT1609" s="57">
        <v>21.874361623428996</v>
      </c>
      <c r="DU1609" s="57">
        <v>21.582217550208465</v>
      </c>
      <c r="DV1609" s="60">
        <f t="shared" si="1587"/>
        <v>22.64086990815197</v>
      </c>
      <c r="DW1609" s="61">
        <f t="shared" si="1587"/>
        <v>22.64089532622166</v>
      </c>
      <c r="DX1609" s="62">
        <f t="shared" si="1587"/>
        <v>22.295547651683794</v>
      </c>
      <c r="DZ1609" s="57">
        <f t="shared" si="1588"/>
        <v>22.67106788193438</v>
      </c>
      <c r="EC1609" s="57">
        <f t="shared" si="1589"/>
        <v>23.386629603669938</v>
      </c>
      <c r="EF1609" s="57">
        <f t="shared" si="1590"/>
        <v>21.996243221320924</v>
      </c>
      <c r="EI1609" s="57">
        <f t="shared" si="1591"/>
        <v>20.959633557740617</v>
      </c>
      <c r="EL1609" s="57">
        <f t="shared" si="1592"/>
        <v>19.91987441786069</v>
      </c>
      <c r="EO1609" s="57">
        <f t="shared" si="1593"/>
        <v>18.838098742485425</v>
      </c>
    </row>
    <row r="1610" spans="1:145" ht="15.5" x14ac:dyDescent="0.35">
      <c r="A1610" s="56" t="s">
        <v>484</v>
      </c>
      <c r="B1610" s="57">
        <f t="shared" si="1575"/>
        <v>29.076314755608689</v>
      </c>
      <c r="C1610" s="57">
        <f t="shared" si="1575"/>
        <v>26.246057715651848</v>
      </c>
      <c r="D1610" s="57">
        <f t="shared" si="1575"/>
        <v>22.774882055338754</v>
      </c>
      <c r="E1610" s="57">
        <f t="shared" si="1575"/>
        <v>23.193346801935281</v>
      </c>
      <c r="F1610" s="57">
        <f t="shared" si="1575"/>
        <v>23.629332614572455</v>
      </c>
      <c r="G1610" s="57">
        <f t="shared" si="1575"/>
        <v>25.136752955487662</v>
      </c>
      <c r="H1610" s="57">
        <f t="shared" si="1575"/>
        <v>26.183478204744887</v>
      </c>
      <c r="I1610" s="57">
        <f t="shared" si="1575"/>
        <v>23.19142110178511</v>
      </c>
      <c r="J1610" s="57">
        <f t="shared" si="1575"/>
        <v>23.953994388956428</v>
      </c>
      <c r="K1610" s="57">
        <f t="shared" si="1575"/>
        <v>20.256387036167514</v>
      </c>
      <c r="L1610" s="57">
        <f t="shared" si="1575"/>
        <v>28.713619115253323</v>
      </c>
      <c r="M1610" s="57">
        <f t="shared" si="1575"/>
        <v>44.126678244799201</v>
      </c>
      <c r="N1610" s="57">
        <f t="shared" si="1575"/>
        <v>25.193036423796261</v>
      </c>
      <c r="O1610" s="57">
        <f t="shared" si="1575"/>
        <v>19.839571469911842</v>
      </c>
      <c r="P1610" s="57">
        <f t="shared" si="1575"/>
        <v>28.366798285158346</v>
      </c>
      <c r="Q1610" s="57">
        <f t="shared" si="1575"/>
        <v>25.141697157582279</v>
      </c>
      <c r="R1610" s="57">
        <f t="shared" si="1575"/>
        <v>20.506730171717457</v>
      </c>
      <c r="S1610" s="57">
        <f t="shared" si="1575"/>
        <v>20.047261108093629</v>
      </c>
      <c r="T1610" s="57">
        <f t="shared" si="1575"/>
        <v>19.98228654069278</v>
      </c>
      <c r="U1610" s="57">
        <f t="shared" si="1575"/>
        <v>20.807593902181257</v>
      </c>
      <c r="V1610" s="57">
        <f t="shared" si="1575"/>
        <v>19.882711957934291</v>
      </c>
      <c r="W1610" s="57">
        <f t="shared" si="1575"/>
        <v>19.20572487518395</v>
      </c>
      <c r="X1610" s="58">
        <f t="shared" si="1575"/>
        <v>24.425195928740145</v>
      </c>
      <c r="Y1610" s="58">
        <f t="shared" si="1575"/>
        <v>24.87979542536484</v>
      </c>
      <c r="Z1610" s="57">
        <f t="shared" si="1575"/>
        <v>26.673143098857309</v>
      </c>
      <c r="AA1610" s="57">
        <f t="shared" si="1575"/>
        <v>27.030776157102753</v>
      </c>
      <c r="AB1610" s="57">
        <v>27.87627235650881</v>
      </c>
      <c r="AC1610" s="57">
        <v>28.054051875521981</v>
      </c>
      <c r="AD1610" s="57">
        <v>28.562924401706436</v>
      </c>
      <c r="AE1610" s="57">
        <f t="shared" si="1576"/>
        <v>25.68026585733794</v>
      </c>
      <c r="AF1610" s="57">
        <v>28.69551616917667</v>
      </c>
      <c r="AG1610" s="57">
        <v>24.47124421321152</v>
      </c>
      <c r="AH1610" s="57">
        <v>24.310438354864878</v>
      </c>
      <c r="AI1610" s="57">
        <v>25.018033151650808</v>
      </c>
      <c r="AJ1610" s="58">
        <f t="shared" si="1577"/>
        <v>22.519177455751315</v>
      </c>
      <c r="AK1610" s="58">
        <v>24.973417278753359</v>
      </c>
      <c r="AL1610" s="58">
        <v>23.768392418116395</v>
      </c>
      <c r="AM1610" s="58">
        <v>24.144913091570835</v>
      </c>
      <c r="AN1610" s="58">
        <v>24.2873665081075</v>
      </c>
      <c r="AO1610" s="58">
        <f t="shared" si="1578"/>
        <v>23.153246373696348</v>
      </c>
      <c r="AP1610" s="58">
        <v>27.004078799903468</v>
      </c>
      <c r="AQ1610" s="58">
        <v>27.882457774899404</v>
      </c>
      <c r="AR1610" s="58">
        <v>26.858422312819069</v>
      </c>
      <c r="AS1610" s="58">
        <f t="shared" si="1579"/>
        <v>23.19477478429506</v>
      </c>
      <c r="AT1610" s="58">
        <v>19.001257306942438</v>
      </c>
      <c r="AU1610" s="58">
        <v>20.444908942405032</v>
      </c>
      <c r="AV1610" s="58">
        <v>21.292839675482416</v>
      </c>
      <c r="AW1610" s="58">
        <v>21.292839675482416</v>
      </c>
      <c r="AX1610" s="58">
        <f t="shared" si="1580"/>
        <v>19.56412946544491</v>
      </c>
      <c r="AY1610" s="58"/>
      <c r="AZ1610" s="58">
        <v>20.80288998261225</v>
      </c>
      <c r="BA1610" s="58">
        <v>21.61811607093939</v>
      </c>
      <c r="BB1610" s="58">
        <v>18.172607382944086</v>
      </c>
      <c r="BC1610" s="58">
        <v>18.889830762283577</v>
      </c>
      <c r="BD1610" s="58">
        <v>18.625724307569978</v>
      </c>
      <c r="BE1610" s="58">
        <v>19.298180469399085</v>
      </c>
      <c r="BF1610" s="58">
        <f t="shared" si="1581"/>
        <v>18.991663646325129</v>
      </c>
      <c r="BG1610" s="58">
        <v>21.725887621395064</v>
      </c>
      <c r="BH1610" s="58">
        <v>23.084788677771535</v>
      </c>
      <c r="BI1610" s="58">
        <v>18.817252641238042</v>
      </c>
      <c r="BJ1610" s="58">
        <v>20.05804960560214</v>
      </c>
      <c r="BK1610" s="58">
        <v>17.451555259907369</v>
      </c>
      <c r="BL1610" s="58">
        <v>18.644738974817514</v>
      </c>
      <c r="BM1610" s="58">
        <v>17.411556073067878</v>
      </c>
      <c r="BN1610" s="58">
        <v>18.599086439808183</v>
      </c>
      <c r="BO1610" s="58">
        <f t="shared" si="1582"/>
        <v>20.763535593247443</v>
      </c>
      <c r="BP1610" s="58">
        <v>21.305309460033587</v>
      </c>
      <c r="BQ1610" s="58">
        <v>21.725887621395064</v>
      </c>
      <c r="BR1610" s="58">
        <v>27.914671240623122</v>
      </c>
      <c r="BS1610" s="58">
        <v>27.914671240623122</v>
      </c>
      <c r="BT1610" s="58">
        <v>21.71938280256677</v>
      </c>
      <c r="BU1610" s="58">
        <v>23.523921620639982</v>
      </c>
      <c r="BV1610" s="58">
        <v>26.11835819730884</v>
      </c>
      <c r="BW1610" s="58">
        <v>21.568620290596549</v>
      </c>
      <c r="BX1610" s="58">
        <v>22.394849175616454</v>
      </c>
      <c r="BY1610" s="58">
        <v>23.765356155916084</v>
      </c>
      <c r="BZ1610" s="57">
        <v>20.624954900442336</v>
      </c>
      <c r="CA1610" s="58">
        <f t="shared" si="1583"/>
        <v>22.312416526499934</v>
      </c>
      <c r="CB1610" s="58">
        <v>19.735708311316362</v>
      </c>
      <c r="CC1610" s="58">
        <v>19.916701842368596</v>
      </c>
      <c r="CD1610" s="58">
        <v>21.484024884128655</v>
      </c>
      <c r="CE1610" s="58">
        <v>21.007886005728945</v>
      </c>
      <c r="CF1610" s="58">
        <v>21.094519961509103</v>
      </c>
      <c r="CG1610" s="58">
        <v>22.661945143016201</v>
      </c>
      <c r="CH1610" s="58">
        <v>19.392928745384715</v>
      </c>
      <c r="CI1610" s="58">
        <v>19.907154188168942</v>
      </c>
      <c r="CJ1610" s="57">
        <v>18.831544856387769</v>
      </c>
      <c r="CK1610" s="57">
        <v>19.329958981497526</v>
      </c>
      <c r="CL1610" s="58">
        <f t="shared" si="1584"/>
        <v>18.849116420609995</v>
      </c>
      <c r="CM1610" s="58">
        <v>20.324678740977152</v>
      </c>
      <c r="CN1610" s="58">
        <v>16.14757530982445</v>
      </c>
      <c r="CO1610" s="58">
        <v>16.202668123290945</v>
      </c>
      <c r="CP1610" s="58">
        <v>14.686612917926372</v>
      </c>
      <c r="CQ1610" s="58">
        <v>16.19668590359711</v>
      </c>
      <c r="CR1610" s="58">
        <v>17.512510339023539</v>
      </c>
      <c r="CS1610" s="58">
        <v>14.541779934624465</v>
      </c>
      <c r="CT1610" s="58">
        <v>14.781275306658468</v>
      </c>
      <c r="CU1610" s="58">
        <v>17.601229285754769</v>
      </c>
      <c r="CV1610" s="58">
        <v>15.317116822935045</v>
      </c>
      <c r="CW1610" s="58">
        <v>16.011383132923463</v>
      </c>
      <c r="CX1610" s="58">
        <v>15.725031142193087</v>
      </c>
      <c r="CY1610" s="58">
        <v>15.848889999268163</v>
      </c>
      <c r="CZ1610" s="58">
        <v>16.695352053130026</v>
      </c>
      <c r="DA1610" s="58">
        <f t="shared" si="1585"/>
        <v>20.62524432220405</v>
      </c>
      <c r="DB1610" s="57">
        <v>16.979247113931372</v>
      </c>
      <c r="DC1610" s="57">
        <v>17.724631592444265</v>
      </c>
      <c r="DD1610" s="57">
        <v>18.635781811942696</v>
      </c>
      <c r="DE1610" s="57">
        <v>17.60117083890491</v>
      </c>
      <c r="DF1610" s="57">
        <v>18.605611487428202</v>
      </c>
      <c r="DG1610" s="57">
        <v>19.558324266691802</v>
      </c>
      <c r="DH1610" s="57">
        <v>17.513508619373663</v>
      </c>
      <c r="DI1610" s="57">
        <v>18.530312509726013</v>
      </c>
      <c r="DJ1610" s="57">
        <v>19.583763944610151</v>
      </c>
      <c r="DK1610" s="57">
        <v>17.674169003573194</v>
      </c>
      <c r="DL1610" s="57">
        <v>17.901991932479024</v>
      </c>
      <c r="DM1610" s="57">
        <v>19.589254404078439</v>
      </c>
      <c r="DN1610" s="59">
        <f t="shared" si="1586"/>
        <v>21.45327768147099</v>
      </c>
      <c r="DO1610" s="57">
        <v>19.589254404078439</v>
      </c>
      <c r="DP1610" s="57">
        <v>22.283535046665524</v>
      </c>
      <c r="DQ1610" s="57">
        <v>22.877897862633347</v>
      </c>
      <c r="DR1610" s="57">
        <v>23.950906930741429</v>
      </c>
      <c r="DS1610" s="57">
        <v>23.675946245987788</v>
      </c>
      <c r="DT1610" s="57">
        <v>23.904739944976892</v>
      </c>
      <c r="DU1610" s="57">
        <v>23.505153097155581</v>
      </c>
      <c r="DV1610" s="60">
        <f t="shared" si="1587"/>
        <v>21.910573045907366</v>
      </c>
      <c r="DW1610" s="61">
        <f t="shared" si="1587"/>
        <v>22.115337127560114</v>
      </c>
      <c r="DX1610" s="62">
        <f t="shared" si="1587"/>
        <v>23.056509317607926</v>
      </c>
      <c r="DZ1610" s="57">
        <f t="shared" si="1588"/>
        <v>22.06352855742503</v>
      </c>
      <c r="EC1610" s="57">
        <f t="shared" si="1589"/>
        <v>22.860843888339605</v>
      </c>
      <c r="EF1610" s="57">
        <f t="shared" si="1590"/>
        <v>24.247519161819046</v>
      </c>
      <c r="EI1610" s="57">
        <f t="shared" si="1591"/>
        <v>24.19469105402473</v>
      </c>
      <c r="EL1610" s="57">
        <f t="shared" si="1592"/>
        <v>23.926378339693002</v>
      </c>
      <c r="EO1610" s="57">
        <f t="shared" si="1593"/>
        <v>23.538358128132593</v>
      </c>
    </row>
    <row r="1611" spans="1:145" ht="15.5" x14ac:dyDescent="0.35">
      <c r="A1611" s="56" t="s">
        <v>485</v>
      </c>
      <c r="B1611" s="57">
        <f t="shared" si="1575"/>
        <v>20.261577158832448</v>
      </c>
      <c r="C1611" s="57">
        <f t="shared" si="1575"/>
        <v>16.283777185030139</v>
      </c>
      <c r="D1611" s="57">
        <f t="shared" si="1575"/>
        <v>18.531650109968535</v>
      </c>
      <c r="E1611" s="57">
        <f t="shared" si="1575"/>
        <v>18.995622466695899</v>
      </c>
      <c r="F1611" s="57">
        <f t="shared" si="1575"/>
        <v>20.568948055551818</v>
      </c>
      <c r="G1611" s="57">
        <f t="shared" si="1575"/>
        <v>12.298381552342653</v>
      </c>
      <c r="H1611" s="57">
        <f t="shared" si="1575"/>
        <v>13.83851852467742</v>
      </c>
      <c r="I1611" s="57">
        <f t="shared" si="1575"/>
        <v>9.6097674124455388</v>
      </c>
      <c r="J1611" s="57">
        <f t="shared" si="1575"/>
        <v>15.63117704316549</v>
      </c>
      <c r="K1611" s="57">
        <f t="shared" si="1575"/>
        <v>9.7516702403331372</v>
      </c>
      <c r="L1611" s="57">
        <f t="shared" si="1575"/>
        <v>11.478945621039315</v>
      </c>
      <c r="M1611" s="57">
        <f t="shared" si="1575"/>
        <v>16.561075311765755</v>
      </c>
      <c r="N1611" s="57">
        <f t="shared" si="1575"/>
        <v>10.830984055555492</v>
      </c>
      <c r="O1611" s="57">
        <f t="shared" si="1575"/>
        <v>9.0925718471579753</v>
      </c>
      <c r="P1611" s="57">
        <f t="shared" si="1575"/>
        <v>9.1253104834255243</v>
      </c>
      <c r="Q1611" s="57">
        <f t="shared" si="1575"/>
        <v>11.034015022504924</v>
      </c>
      <c r="R1611" s="57">
        <f t="shared" si="1575"/>
        <v>11.139230739948566</v>
      </c>
      <c r="S1611" s="57">
        <f t="shared" si="1575"/>
        <v>15.198595852971087</v>
      </c>
      <c r="T1611" s="57">
        <f t="shared" si="1575"/>
        <v>14.060197967524877</v>
      </c>
      <c r="U1611" s="57">
        <f t="shared" si="1575"/>
        <v>18.22331327494544</v>
      </c>
      <c r="V1611" s="57">
        <f t="shared" si="1575"/>
        <v>20.104797884904688</v>
      </c>
      <c r="W1611" s="57">
        <f t="shared" si="1575"/>
        <v>21.556923419831779</v>
      </c>
      <c r="X1611" s="58">
        <f t="shared" si="1575"/>
        <v>41.702078696771949</v>
      </c>
      <c r="Y1611" s="58">
        <f t="shared" si="1575"/>
        <v>31.171530994832356</v>
      </c>
      <c r="Z1611" s="57">
        <f t="shared" si="1575"/>
        <v>29.41692287037846</v>
      </c>
      <c r="AA1611" s="57">
        <f t="shared" si="1575"/>
        <v>38.616465309796595</v>
      </c>
      <c r="AB1611" s="57">
        <v>28.065521103101553</v>
      </c>
      <c r="AC1611" s="57">
        <v>29.033818598185</v>
      </c>
      <c r="AD1611" s="57">
        <v>30.933104124898708</v>
      </c>
      <c r="AE1611" s="57">
        <f t="shared" si="1576"/>
        <v>34.006710807838061</v>
      </c>
      <c r="AF1611" s="57">
        <v>34.9881963942262</v>
      </c>
      <c r="AG1611" s="57">
        <v>34.151397275006502</v>
      </c>
      <c r="AH1611" s="57">
        <v>33.550249043761298</v>
      </c>
      <c r="AI1611" s="57">
        <v>35.713687162262723</v>
      </c>
      <c r="AJ1611" s="58">
        <f t="shared" si="1577"/>
        <v>35.194585539703468</v>
      </c>
      <c r="AK1611" s="58">
        <v>43.271602535274859</v>
      </c>
      <c r="AL1611" s="58">
        <v>31.865699935500601</v>
      </c>
      <c r="AM1611" s="58">
        <v>37.74034841428179</v>
      </c>
      <c r="AN1611" s="58">
        <v>38.102688862093132</v>
      </c>
      <c r="AO1611" s="58">
        <f t="shared" si="1578"/>
        <v>46.898210285786305</v>
      </c>
      <c r="AP1611" s="58">
        <v>54.742052475049732</v>
      </c>
      <c r="AQ1611" s="58">
        <v>61.705898867156506</v>
      </c>
      <c r="AR1611" s="58">
        <v>51.473290593307254</v>
      </c>
      <c r="AS1611" s="58">
        <f t="shared" si="1579"/>
        <v>31.787134929025967</v>
      </c>
      <c r="AT1611" s="58">
        <v>27.163441159484329</v>
      </c>
      <c r="AU1611" s="58">
        <v>24.867894374965115</v>
      </c>
      <c r="AV1611" s="58">
        <v>17.395853975486546</v>
      </c>
      <c r="AW1611" s="58">
        <v>17.395853975486546</v>
      </c>
      <c r="AX1611" s="58">
        <f t="shared" si="1580"/>
        <v>21.457860038127063</v>
      </c>
      <c r="AY1611" s="58"/>
      <c r="AZ1611" s="58">
        <v>24.92745099307394</v>
      </c>
      <c r="BA1611" s="58">
        <v>26.233682779219013</v>
      </c>
      <c r="BB1611" s="58">
        <v>18.918374390851501</v>
      </c>
      <c r="BC1611" s="58">
        <v>19.923525011666623</v>
      </c>
      <c r="BD1611" s="58">
        <v>17.2521675230333</v>
      </c>
      <c r="BE1611" s="58">
        <v>18.187734909488292</v>
      </c>
      <c r="BF1611" s="58">
        <f t="shared" si="1581"/>
        <v>20.504829962885935</v>
      </c>
      <c r="BG1611" s="58">
        <v>18.70066497233837</v>
      </c>
      <c r="BH1611" s="58">
        <v>20.843592671085798</v>
      </c>
      <c r="BI1611" s="58">
        <v>18.793740468167346</v>
      </c>
      <c r="BJ1611" s="58">
        <v>20.595779521670558</v>
      </c>
      <c r="BK1611" s="58">
        <v>16.094041568531264</v>
      </c>
      <c r="BL1611" s="58">
        <v>17.751539970632695</v>
      </c>
      <c r="BM1611" s="58">
        <v>15.709692503036621</v>
      </c>
      <c r="BN1611" s="58">
        <v>17.299041663708383</v>
      </c>
      <c r="BO1611" s="58">
        <f t="shared" si="1582"/>
        <v>16.649833307239852</v>
      </c>
      <c r="BP1611" s="58">
        <v>16.779550469466823</v>
      </c>
      <c r="BQ1611" s="58">
        <v>16.779550469466823</v>
      </c>
      <c r="BR1611" s="58">
        <v>21.377270162619993</v>
      </c>
      <c r="BS1611" s="58">
        <v>26.740691246645483</v>
      </c>
      <c r="BT1611" s="58">
        <v>21.117818209324248</v>
      </c>
      <c r="BU1611" s="58">
        <v>23.051334310525551</v>
      </c>
      <c r="BV1611" s="58">
        <v>26.270125399852365</v>
      </c>
      <c r="BW1611" s="58">
        <v>19.17927463219122</v>
      </c>
      <c r="BX1611" s="58">
        <v>20.025131119908352</v>
      </c>
      <c r="BY1611" s="58">
        <v>19.901332773723549</v>
      </c>
      <c r="BZ1611" s="57">
        <v>16.952288192393922</v>
      </c>
      <c r="CA1611" s="58">
        <f t="shared" si="1583"/>
        <v>16.030363756125386</v>
      </c>
      <c r="CB1611" s="58">
        <v>16.665369645329871</v>
      </c>
      <c r="CC1611" s="58">
        <v>16.954550254465911</v>
      </c>
      <c r="CD1611" s="58">
        <v>19.4435473750525</v>
      </c>
      <c r="CE1611" s="58">
        <v>16.052191221161962</v>
      </c>
      <c r="CF1611" s="58">
        <v>16.430205144421965</v>
      </c>
      <c r="CG1611" s="58">
        <v>18.33680385423888</v>
      </c>
      <c r="CH1611" s="58">
        <v>12.631559208169149</v>
      </c>
      <c r="CI1611" s="58">
        <v>13.308870535757</v>
      </c>
      <c r="CJ1611" s="57">
        <v>12.679955297888997</v>
      </c>
      <c r="CK1611" s="57">
        <v>13.360895551276966</v>
      </c>
      <c r="CL1611" s="58">
        <f t="shared" si="1584"/>
        <v>12.458194872869999</v>
      </c>
      <c r="CM1611" s="58">
        <v>13.966008303674855</v>
      </c>
      <c r="CN1611" s="58">
        <v>14.562207735849791</v>
      </c>
      <c r="CO1611" s="58">
        <v>14.532034400286152</v>
      </c>
      <c r="CP1611" s="58">
        <v>12.835167901021943</v>
      </c>
      <c r="CQ1611" s="58">
        <v>14.341323914642398</v>
      </c>
      <c r="CR1611" s="58">
        <v>16.025920767059642</v>
      </c>
      <c r="CS1611" s="58">
        <v>12.650319086991137</v>
      </c>
      <c r="CT1611" s="58">
        <v>12.323782641654956</v>
      </c>
      <c r="CU1611" s="58">
        <v>13.858343271265824</v>
      </c>
      <c r="CV1611" s="58">
        <v>12.886322575060273</v>
      </c>
      <c r="CW1611" s="58">
        <v>12.329181435446296</v>
      </c>
      <c r="CX1611" s="58">
        <v>13.18549668209619</v>
      </c>
      <c r="CY1611" s="58">
        <v>12.274024578662676</v>
      </c>
      <c r="CZ1611" s="58">
        <v>12.134723798049357</v>
      </c>
      <c r="DA1611" s="58">
        <f t="shared" si="1585"/>
        <v>14.800384596372773</v>
      </c>
      <c r="DB1611" s="57">
        <v>14.887709194812048</v>
      </c>
      <c r="DC1611" s="57">
        <v>15.711714920860375</v>
      </c>
      <c r="DD1611" s="57">
        <v>16.824654002683118</v>
      </c>
      <c r="DE1611" s="57">
        <v>15.64782726578855</v>
      </c>
      <c r="DF1611" s="57">
        <v>16.572769237977724</v>
      </c>
      <c r="DG1611" s="57">
        <v>17.70609970411174</v>
      </c>
      <c r="DH1611" s="57">
        <v>15.369125187953561</v>
      </c>
      <c r="DI1611" s="57">
        <v>16.362658609554721</v>
      </c>
      <c r="DJ1611" s="57">
        <v>17.136084972236421</v>
      </c>
      <c r="DK1611" s="57">
        <v>15.902226500209856</v>
      </c>
      <c r="DL1611" s="57">
        <v>16.752508495034487</v>
      </c>
      <c r="DM1611" s="57">
        <v>17.134737715428379</v>
      </c>
      <c r="DN1611" s="59">
        <f t="shared" si="1586"/>
        <v>19.084853802362968</v>
      </c>
      <c r="DO1611" s="57">
        <v>17.134737715428379</v>
      </c>
      <c r="DP1611" s="57">
        <v>17.438603748416284</v>
      </c>
      <c r="DQ1611" s="57">
        <v>17.384291679336719</v>
      </c>
      <c r="DR1611" s="57">
        <v>17.545773476569874</v>
      </c>
      <c r="DS1611" s="57">
        <v>17.665108299640451</v>
      </c>
      <c r="DT1611" s="57">
        <v>17.767962141753632</v>
      </c>
      <c r="DU1611" s="57">
        <v>17.83526273880668</v>
      </c>
      <c r="DV1611" s="60">
        <f t="shared" si="1587"/>
        <v>18.05423639405797</v>
      </c>
      <c r="DW1611" s="61">
        <f t="shared" si="1587"/>
        <v>18.146663457663006</v>
      </c>
      <c r="DX1611" s="62">
        <f t="shared" si="1587"/>
        <v>18.241095587659178</v>
      </c>
      <c r="DZ1611" s="57">
        <f t="shared" si="1588"/>
        <v>17.503665002541901</v>
      </c>
      <c r="EC1611" s="57">
        <f t="shared" si="1589"/>
        <v>15.703635634146154</v>
      </c>
      <c r="EF1611" s="57">
        <f t="shared" si="1590"/>
        <v>13.953267741081778</v>
      </c>
      <c r="EI1611" s="57">
        <f t="shared" si="1591"/>
        <v>12.285137677745439</v>
      </c>
      <c r="EL1611" s="57">
        <f t="shared" si="1592"/>
        <v>10.722930828006758</v>
      </c>
      <c r="EO1611" s="57">
        <f t="shared" si="1593"/>
        <v>9.3428138270350871</v>
      </c>
    </row>
    <row r="1612" spans="1:145" ht="15.5" x14ac:dyDescent="0.35">
      <c r="A1612" s="56" t="s">
        <v>486</v>
      </c>
      <c r="B1612" s="57">
        <f t="shared" si="1575"/>
        <v>13.270729082585868</v>
      </c>
      <c r="C1612" s="57">
        <f t="shared" si="1575"/>
        <v>11.694902088719447</v>
      </c>
      <c r="D1612" s="57">
        <f t="shared" si="1575"/>
        <v>14.491972330498786</v>
      </c>
      <c r="E1612" s="57">
        <f t="shared" si="1575"/>
        <v>14.40395019683219</v>
      </c>
      <c r="F1612" s="57">
        <f t="shared" si="1575"/>
        <v>10.673240038749107</v>
      </c>
      <c r="G1612" s="57">
        <f t="shared" si="1575"/>
        <v>13.078509872699525</v>
      </c>
      <c r="H1612" s="57">
        <f t="shared" si="1575"/>
        <v>11.130460480042881</v>
      </c>
      <c r="I1612" s="57">
        <f t="shared" si="1575"/>
        <v>11.604507457985617</v>
      </c>
      <c r="J1612" s="57">
        <f t="shared" si="1575"/>
        <v>11.362619150051879</v>
      </c>
      <c r="K1612" s="57">
        <f t="shared" si="1575"/>
        <v>11.591159868578742</v>
      </c>
      <c r="L1612" s="57">
        <f t="shared" si="1575"/>
        <v>10.880983248914678</v>
      </c>
      <c r="M1612" s="57">
        <f t="shared" si="1575"/>
        <v>9.2877600761558483</v>
      </c>
      <c r="N1612" s="57">
        <f t="shared" si="1575"/>
        <v>10.266921477220864</v>
      </c>
      <c r="O1612" s="57">
        <f t="shared" si="1575"/>
        <v>12.526011326663543</v>
      </c>
      <c r="P1612" s="57">
        <f t="shared" si="1575"/>
        <v>11.010323850466307</v>
      </c>
      <c r="Q1612" s="57">
        <f t="shared" si="1575"/>
        <v>12.95938757456609</v>
      </c>
      <c r="R1612" s="57">
        <f t="shared" si="1575"/>
        <v>13.9899366479007</v>
      </c>
      <c r="S1612" s="57">
        <f t="shared" si="1575"/>
        <v>16.450346421651645</v>
      </c>
      <c r="T1612" s="57">
        <f t="shared" si="1575"/>
        <v>11.493803613813677</v>
      </c>
      <c r="U1612" s="57">
        <f t="shared" si="1575"/>
        <v>14.534371214401421</v>
      </c>
      <c r="V1612" s="57">
        <f t="shared" si="1575"/>
        <v>17.605850642088495</v>
      </c>
      <c r="W1612" s="57">
        <f t="shared" si="1575"/>
        <v>19.025337536583876</v>
      </c>
      <c r="X1612" s="58">
        <f t="shared" si="1575"/>
        <v>22.129695566128532</v>
      </c>
      <c r="Y1612" s="58">
        <f t="shared" si="1575"/>
        <v>22.646994892359668</v>
      </c>
      <c r="Z1612" s="57">
        <f t="shared" si="1575"/>
        <v>22.663942841796306</v>
      </c>
      <c r="AA1612" s="57">
        <f t="shared" si="1575"/>
        <v>22.910239661469976</v>
      </c>
      <c r="AB1612" s="57">
        <v>26.217276936976443</v>
      </c>
      <c r="AC1612" s="57">
        <v>28.437975500910468</v>
      </c>
      <c r="AD1612" s="57">
        <v>26.149975011649072</v>
      </c>
      <c r="AE1612" s="57">
        <f t="shared" si="1576"/>
        <v>22.302861938671178</v>
      </c>
      <c r="AF1612" s="57">
        <v>18.75391375823105</v>
      </c>
      <c r="AG1612" s="57">
        <v>19.592085413512212</v>
      </c>
      <c r="AH1612" s="57">
        <v>20.30714070668029</v>
      </c>
      <c r="AI1612" s="57">
        <v>20.61675038856033</v>
      </c>
      <c r="AJ1612" s="58">
        <f t="shared" si="1577"/>
        <v>22.533871001207032</v>
      </c>
      <c r="AK1612" s="58">
        <v>17.332234581665727</v>
      </c>
      <c r="AL1612" s="58">
        <v>15.406135484523412</v>
      </c>
      <c r="AM1612" s="58">
        <v>15.256333832631952</v>
      </c>
      <c r="AN1612" s="58">
        <v>15.175199674860169</v>
      </c>
      <c r="AO1612" s="58">
        <f t="shared" si="1578"/>
        <v>17.46404413314054</v>
      </c>
      <c r="AP1612" s="58">
        <v>17.977414356364999</v>
      </c>
      <c r="AQ1612" s="58">
        <v>16.632595230509398</v>
      </c>
      <c r="AR1612" s="58">
        <v>11.373063300636934</v>
      </c>
      <c r="AS1612" s="58">
        <f t="shared" si="1579"/>
        <v>14.111529161611969</v>
      </c>
      <c r="AT1612" s="58">
        <v>12.447777443204721</v>
      </c>
      <c r="AU1612" s="58">
        <v>12.076908619827776</v>
      </c>
      <c r="AV1612" s="58">
        <v>12.4135044023382</v>
      </c>
      <c r="AW1612" s="58">
        <v>12.566334568981182</v>
      </c>
      <c r="AX1612" s="58">
        <f t="shared" si="1580"/>
        <v>14.516329344737127</v>
      </c>
      <c r="AY1612" s="58"/>
      <c r="AZ1612" s="58">
        <v>13.606951040373486</v>
      </c>
      <c r="BA1612" s="58">
        <v>13.844716708290353</v>
      </c>
      <c r="BB1612" s="58">
        <v>12.188500729911903</v>
      </c>
      <c r="BC1612" s="58">
        <v>12.515316117003735</v>
      </c>
      <c r="BD1612" s="58">
        <v>12.160021935440064</v>
      </c>
      <c r="BE1612" s="58">
        <v>12.560181594640154</v>
      </c>
      <c r="BF1612" s="58">
        <f t="shared" si="1581"/>
        <v>12.811150230857171</v>
      </c>
      <c r="BG1612" s="58">
        <v>12.053065802392156</v>
      </c>
      <c r="BH1612" s="58">
        <v>12.836271343112125</v>
      </c>
      <c r="BI1612" s="58">
        <v>12.552482813876042</v>
      </c>
      <c r="BJ1612" s="58">
        <v>13.054445157806729</v>
      </c>
      <c r="BK1612" s="58">
        <v>14.015240985176137</v>
      </c>
      <c r="BL1612" s="58">
        <v>14.53714222467778</v>
      </c>
      <c r="BM1612" s="58">
        <v>14.489170399321642</v>
      </c>
      <c r="BN1612" s="58">
        <v>14.864860948545667</v>
      </c>
      <c r="BO1612" s="58">
        <f t="shared" si="1582"/>
        <v>14.226376467667901</v>
      </c>
      <c r="BP1612" s="58">
        <v>16.013199264707296</v>
      </c>
      <c r="BQ1612" s="58">
        <v>16.013199264707296</v>
      </c>
      <c r="BR1612" s="58">
        <v>17.657925836744145</v>
      </c>
      <c r="BS1612" s="58">
        <v>20.559647570523566</v>
      </c>
      <c r="BT1612" s="58">
        <v>17.349278385370923</v>
      </c>
      <c r="BU1612" s="58">
        <v>18.315896448671399</v>
      </c>
      <c r="BV1612" s="58">
        <v>17.638843966801048</v>
      </c>
      <c r="BW1612" s="58">
        <v>18.478184866521765</v>
      </c>
      <c r="BX1612" s="58">
        <v>19.210265970892003</v>
      </c>
      <c r="BY1612" s="58">
        <v>18.179456051083193</v>
      </c>
      <c r="BZ1612" s="57">
        <v>18.813809998428976</v>
      </c>
      <c r="CA1612" s="58">
        <f t="shared" si="1583"/>
        <v>17.416700974967288</v>
      </c>
      <c r="CB1612" s="58">
        <v>17.711222872907182</v>
      </c>
      <c r="CC1612" s="58">
        <v>17.70492156282987</v>
      </c>
      <c r="CD1612" s="58">
        <v>18.663306607570572</v>
      </c>
      <c r="CE1612" s="58">
        <v>16.932759875670449</v>
      </c>
      <c r="CF1612" s="58">
        <v>16.807843879613142</v>
      </c>
      <c r="CG1612" s="58">
        <v>16.688853279620961</v>
      </c>
      <c r="CH1612" s="58">
        <v>16.898090288669934</v>
      </c>
      <c r="CI1612" s="58">
        <v>17.118755078596699</v>
      </c>
      <c r="CJ1612" s="57">
        <v>17.18875531768883</v>
      </c>
      <c r="CK1612" s="57">
        <v>17.468656121123658</v>
      </c>
      <c r="CL1612" s="58">
        <f t="shared" si="1584"/>
        <v>16.789651012219046</v>
      </c>
      <c r="CM1612" s="58">
        <v>14.189305084245394</v>
      </c>
      <c r="CN1612" s="58">
        <v>16.628981328699101</v>
      </c>
      <c r="CO1612" s="58">
        <v>16.419038686708003</v>
      </c>
      <c r="CP1612" s="58">
        <v>15.292991636921588</v>
      </c>
      <c r="CQ1612" s="58">
        <v>16.245904547144807</v>
      </c>
      <c r="CR1612" s="58">
        <v>16.283987726480827</v>
      </c>
      <c r="CS1612" s="58">
        <v>15.431205126009834</v>
      </c>
      <c r="CT1612" s="58">
        <v>16.078250643797343</v>
      </c>
      <c r="CU1612" s="58">
        <v>16.449964098401693</v>
      </c>
      <c r="CV1612" s="58">
        <v>15.982934821697084</v>
      </c>
      <c r="CW1612" s="58">
        <v>16.444094685724206</v>
      </c>
      <c r="CX1612" s="58">
        <v>16.212047401909349</v>
      </c>
      <c r="CY1612" s="58">
        <v>16.403534066816981</v>
      </c>
      <c r="CZ1612" s="58">
        <v>16.662265733629095</v>
      </c>
      <c r="DA1612" s="58">
        <f t="shared" si="1585"/>
        <v>14.522960516202021</v>
      </c>
      <c r="DB1612" s="57">
        <v>16.302356010271975</v>
      </c>
      <c r="DC1612" s="57">
        <v>16.493706681845268</v>
      </c>
      <c r="DD1612" s="57">
        <v>16.789269249571333</v>
      </c>
      <c r="DE1612" s="57">
        <v>16.22131557375679</v>
      </c>
      <c r="DF1612" s="57">
        <v>16.380125774048313</v>
      </c>
      <c r="DG1612" s="57">
        <v>16.61989973021203</v>
      </c>
      <c r="DH1612" s="57">
        <v>15.888319220273758</v>
      </c>
      <c r="DI1612" s="57">
        <v>16.137193794767999</v>
      </c>
      <c r="DJ1612" s="57">
        <v>16.524207397190938</v>
      </c>
      <c r="DK1612" s="57">
        <v>17.117302996446412</v>
      </c>
      <c r="DL1612" s="57">
        <v>17.608892222526027</v>
      </c>
      <c r="DM1612" s="57">
        <v>17.650424349158865</v>
      </c>
      <c r="DN1612" s="59">
        <f t="shared" si="1586"/>
        <v>20.139482071217085</v>
      </c>
      <c r="DO1612" s="57">
        <v>17.650424349158865</v>
      </c>
      <c r="DP1612" s="57">
        <v>21.564471694625929</v>
      </c>
      <c r="DQ1612" s="57">
        <v>21.925908263874007</v>
      </c>
      <c r="DR1612" s="57">
        <v>21.023465770353951</v>
      </c>
      <c r="DS1612" s="57">
        <v>21.712311319988036</v>
      </c>
      <c r="DT1612" s="57">
        <v>21.785977986155473</v>
      </c>
      <c r="DU1612" s="57">
        <v>21.08011692684827</v>
      </c>
      <c r="DV1612" s="60">
        <f t="shared" si="1587"/>
        <v>21.003257896066653</v>
      </c>
      <c r="DW1612" s="61">
        <f t="shared" si="1587"/>
        <v>21.058968331614878</v>
      </c>
      <c r="DX1612" s="62">
        <f t="shared" si="1587"/>
        <v>21.272949902945065</v>
      </c>
      <c r="DZ1612" s="57">
        <f t="shared" si="1588"/>
        <v>18.589667066593471</v>
      </c>
      <c r="EC1612" s="57">
        <f t="shared" si="1589"/>
        <v>18.436822167998773</v>
      </c>
      <c r="EF1612" s="57">
        <f t="shared" si="1590"/>
        <v>18.220887108409872</v>
      </c>
      <c r="EI1612" s="57">
        <f t="shared" si="1591"/>
        <v>17.934341793192036</v>
      </c>
      <c r="EL1612" s="57">
        <f t="shared" si="1592"/>
        <v>17.618781385854785</v>
      </c>
      <c r="EO1612" s="57">
        <f t="shared" si="1593"/>
        <v>17.251399378078254</v>
      </c>
    </row>
    <row r="1613" spans="1:145" ht="15.5" x14ac:dyDescent="0.35">
      <c r="A1613" s="150" t="s">
        <v>1</v>
      </c>
      <c r="B1613" s="276" t="s">
        <v>1</v>
      </c>
      <c r="C1613" s="276" t="s">
        <v>1</v>
      </c>
      <c r="D1613" s="276" t="s">
        <v>1</v>
      </c>
      <c r="E1613" s="276" t="s">
        <v>1</v>
      </c>
      <c r="F1613" s="276" t="s">
        <v>1</v>
      </c>
      <c r="G1613" s="276" t="s">
        <v>1</v>
      </c>
      <c r="H1613" s="276" t="s">
        <v>1</v>
      </c>
      <c r="I1613" s="276" t="s">
        <v>1</v>
      </c>
      <c r="J1613" s="276" t="s">
        <v>1</v>
      </c>
      <c r="K1613" s="276" t="s">
        <v>1</v>
      </c>
      <c r="L1613" s="276" t="s">
        <v>1</v>
      </c>
      <c r="M1613" s="276" t="s">
        <v>1</v>
      </c>
      <c r="N1613" s="276" t="s">
        <v>1</v>
      </c>
      <c r="O1613" s="276" t="s">
        <v>1</v>
      </c>
      <c r="P1613" s="276" t="s">
        <v>1</v>
      </c>
      <c r="Q1613" s="276" t="s">
        <v>1</v>
      </c>
      <c r="R1613" s="276" t="s">
        <v>1</v>
      </c>
      <c r="S1613" s="276" t="s">
        <v>1</v>
      </c>
      <c r="T1613" s="276" t="s">
        <v>1</v>
      </c>
      <c r="U1613" s="276" t="s">
        <v>1</v>
      </c>
      <c r="V1613" s="109" t="s">
        <v>1</v>
      </c>
      <c r="W1613" s="109" t="s">
        <v>1</v>
      </c>
      <c r="X1613" s="110" t="s">
        <v>1</v>
      </c>
      <c r="Y1613" s="110" t="s">
        <v>1</v>
      </c>
      <c r="Z1613" s="109" t="s">
        <v>1</v>
      </c>
      <c r="AA1613" s="109" t="s">
        <v>1</v>
      </c>
      <c r="AB1613" s="109" t="s">
        <v>1</v>
      </c>
      <c r="AC1613" s="109" t="s">
        <v>1</v>
      </c>
      <c r="AD1613" s="109" t="s">
        <v>1</v>
      </c>
      <c r="AE1613" s="109" t="s">
        <v>1</v>
      </c>
      <c r="AF1613" s="109" t="s">
        <v>1</v>
      </c>
      <c r="AG1613" s="109" t="s">
        <v>1</v>
      </c>
      <c r="AH1613" s="109" t="s">
        <v>1</v>
      </c>
      <c r="AI1613" s="109" t="s">
        <v>1</v>
      </c>
      <c r="AJ1613" s="110" t="s">
        <v>1</v>
      </c>
      <c r="AK1613" s="110" t="s">
        <v>1</v>
      </c>
      <c r="AL1613" s="110" t="s">
        <v>1</v>
      </c>
      <c r="AM1613" s="110" t="s">
        <v>1</v>
      </c>
      <c r="AN1613" s="110" t="s">
        <v>1</v>
      </c>
      <c r="AO1613" s="110" t="s">
        <v>1</v>
      </c>
      <c r="AP1613" s="110" t="s">
        <v>1</v>
      </c>
      <c r="AQ1613" s="110" t="s">
        <v>1</v>
      </c>
      <c r="AR1613" s="110" t="s">
        <v>1</v>
      </c>
      <c r="AS1613" s="110" t="s">
        <v>1</v>
      </c>
      <c r="AT1613" s="110" t="s">
        <v>1</v>
      </c>
      <c r="AU1613" s="110" t="s">
        <v>1</v>
      </c>
      <c r="AV1613" s="110" t="s">
        <v>1</v>
      </c>
      <c r="AW1613" s="110" t="s">
        <v>1</v>
      </c>
      <c r="AX1613" s="110" t="s">
        <v>1</v>
      </c>
      <c r="AY1613" s="110"/>
      <c r="AZ1613" s="110" t="s">
        <v>1</v>
      </c>
      <c r="BA1613" s="110" t="s">
        <v>1</v>
      </c>
      <c r="BB1613" s="110" t="s">
        <v>1</v>
      </c>
      <c r="BC1613" s="110" t="s">
        <v>1</v>
      </c>
      <c r="BD1613" s="110" t="s">
        <v>1</v>
      </c>
      <c r="BE1613" s="110" t="s">
        <v>1</v>
      </c>
      <c r="BF1613" s="110" t="s">
        <v>1</v>
      </c>
      <c r="BG1613" s="110" t="s">
        <v>1</v>
      </c>
      <c r="BH1613" s="110" t="s">
        <v>1</v>
      </c>
      <c r="BI1613" s="110" t="s">
        <v>1</v>
      </c>
      <c r="BJ1613" s="110" t="s">
        <v>1</v>
      </c>
      <c r="BK1613" s="110" t="s">
        <v>1</v>
      </c>
      <c r="BL1613" s="110" t="s">
        <v>1</v>
      </c>
      <c r="BM1613" s="110" t="s">
        <v>1</v>
      </c>
      <c r="BN1613" s="110" t="s">
        <v>1</v>
      </c>
      <c r="BO1613" s="110" t="s">
        <v>1</v>
      </c>
      <c r="BP1613" s="110" t="s">
        <v>1</v>
      </c>
      <c r="BQ1613" s="110" t="s">
        <v>1</v>
      </c>
      <c r="BR1613" s="110" t="s">
        <v>1</v>
      </c>
      <c r="BS1613" s="110" t="s">
        <v>1</v>
      </c>
      <c r="BT1613" s="110" t="s">
        <v>1</v>
      </c>
      <c r="BU1613" s="110" t="s">
        <v>1</v>
      </c>
      <c r="BV1613" s="110" t="s">
        <v>1</v>
      </c>
      <c r="BW1613" s="110" t="s">
        <v>1</v>
      </c>
      <c r="BX1613" s="110" t="s">
        <v>1</v>
      </c>
      <c r="BY1613" s="110" t="s">
        <v>1</v>
      </c>
      <c r="BZ1613" s="109" t="s">
        <v>1</v>
      </c>
      <c r="CA1613" s="110" t="s">
        <v>1</v>
      </c>
      <c r="CB1613" s="110" t="s">
        <v>1</v>
      </c>
      <c r="CC1613" s="110" t="s">
        <v>1</v>
      </c>
      <c r="CD1613" s="110" t="s">
        <v>1</v>
      </c>
      <c r="CE1613" s="110" t="s">
        <v>1</v>
      </c>
      <c r="CF1613" s="110" t="s">
        <v>1</v>
      </c>
      <c r="CG1613" s="110" t="s">
        <v>1</v>
      </c>
      <c r="CH1613" s="110" t="s">
        <v>1</v>
      </c>
      <c r="CI1613" s="110" t="s">
        <v>1</v>
      </c>
      <c r="CJ1613" s="109" t="s">
        <v>1</v>
      </c>
      <c r="CK1613" s="109" t="s">
        <v>1</v>
      </c>
      <c r="CL1613" s="110" t="s">
        <v>1</v>
      </c>
      <c r="CM1613" s="110" t="s">
        <v>1</v>
      </c>
      <c r="CN1613" s="110" t="s">
        <v>1</v>
      </c>
      <c r="CO1613" s="110" t="s">
        <v>1</v>
      </c>
      <c r="CP1613" s="110" t="s">
        <v>1</v>
      </c>
      <c r="CQ1613" s="110" t="s">
        <v>1</v>
      </c>
      <c r="CR1613" s="110" t="s">
        <v>1</v>
      </c>
      <c r="CS1613" s="110" t="s">
        <v>1</v>
      </c>
      <c r="CT1613" s="110" t="s">
        <v>1</v>
      </c>
      <c r="CU1613" s="110" t="s">
        <v>1</v>
      </c>
      <c r="CV1613" s="110" t="s">
        <v>1</v>
      </c>
      <c r="CW1613" s="110" t="s">
        <v>1</v>
      </c>
      <c r="CX1613" s="110" t="s">
        <v>1</v>
      </c>
      <c r="CY1613" s="110" t="s">
        <v>1</v>
      </c>
      <c r="CZ1613" s="110" t="s">
        <v>1</v>
      </c>
      <c r="DA1613" s="110" t="s">
        <v>1</v>
      </c>
      <c r="DB1613" s="109" t="s">
        <v>1</v>
      </c>
      <c r="DC1613" s="109" t="s">
        <v>1</v>
      </c>
      <c r="DD1613" s="109" t="s">
        <v>1</v>
      </c>
      <c r="DE1613" s="109" t="s">
        <v>1</v>
      </c>
      <c r="DF1613" s="109" t="s">
        <v>1</v>
      </c>
      <c r="DG1613" s="109" t="s">
        <v>1</v>
      </c>
      <c r="DH1613" s="109" t="s">
        <v>1</v>
      </c>
      <c r="DI1613" s="109" t="s">
        <v>1</v>
      </c>
      <c r="DJ1613" s="109" t="s">
        <v>1</v>
      </c>
      <c r="DK1613" s="109" t="s">
        <v>1</v>
      </c>
      <c r="DL1613" s="109" t="s">
        <v>1</v>
      </c>
      <c r="DM1613" s="109" t="s">
        <v>1</v>
      </c>
      <c r="DN1613" s="111" t="s">
        <v>1</v>
      </c>
      <c r="DO1613" s="109" t="s">
        <v>1</v>
      </c>
      <c r="DP1613" s="109" t="s">
        <v>1</v>
      </c>
      <c r="DQ1613" s="109" t="s">
        <v>1</v>
      </c>
      <c r="DR1613" s="109" t="s">
        <v>1</v>
      </c>
      <c r="DS1613" s="109" t="s">
        <v>1</v>
      </c>
      <c r="DT1613" s="109" t="s">
        <v>1</v>
      </c>
      <c r="DU1613" s="109" t="s">
        <v>1</v>
      </c>
      <c r="DV1613" s="112" t="s">
        <v>1</v>
      </c>
      <c r="DW1613" s="113" t="s">
        <v>1</v>
      </c>
      <c r="DX1613" s="114" t="s">
        <v>1</v>
      </c>
      <c r="DZ1613" s="109" t="s">
        <v>1</v>
      </c>
      <c r="EC1613" s="109" t="s">
        <v>1</v>
      </c>
      <c r="EF1613" s="109" t="s">
        <v>1</v>
      </c>
      <c r="EI1613" s="109" t="s">
        <v>1</v>
      </c>
      <c r="EL1613" s="109" t="s">
        <v>1</v>
      </c>
      <c r="EO1613" s="109" t="s">
        <v>1</v>
      </c>
    </row>
    <row r="1614" spans="1:145" ht="15.5" x14ac:dyDescent="0.35">
      <c r="A1614" s="56" t="s">
        <v>108</v>
      </c>
      <c r="B1614" s="27"/>
      <c r="C1614" s="27"/>
      <c r="D1614" s="27"/>
      <c r="E1614" s="27"/>
      <c r="F1614" s="27"/>
      <c r="G1614" s="27"/>
      <c r="H1614" s="277"/>
      <c r="I1614" s="27"/>
      <c r="J1614" s="277"/>
      <c r="K1614" s="277"/>
      <c r="L1614" s="277"/>
      <c r="M1614" s="277"/>
      <c r="N1614" s="277"/>
      <c r="O1614" s="277"/>
      <c r="P1614" s="277"/>
      <c r="Q1614" s="277"/>
      <c r="R1614" s="277"/>
    </row>
    <row r="1615" spans="1:145" ht="15.5" x14ac:dyDescent="0.35">
      <c r="A1615" s="116"/>
      <c r="B1615" s="27"/>
      <c r="C1615" s="27"/>
      <c r="D1615" s="27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</row>
    <row r="1616" spans="1:145" ht="15.5" x14ac:dyDescent="0.35">
      <c r="A1616" s="27"/>
      <c r="B1616" s="27"/>
      <c r="C1616" s="27"/>
      <c r="D1616" s="27"/>
      <c r="E1616" s="27"/>
      <c r="F1616" s="27"/>
      <c r="G1616" s="27"/>
      <c r="H1616" s="5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</row>
    <row r="1617" spans="1:48" ht="15.5" x14ac:dyDescent="0.35">
      <c r="A1617" s="27"/>
      <c r="B1617" s="27"/>
      <c r="C1617" s="27"/>
      <c r="D1617" s="27"/>
      <c r="E1617" s="27"/>
      <c r="F1617" s="27"/>
      <c r="G1617" s="27"/>
      <c r="H1617" s="5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</row>
    <row r="1618" spans="1:48" ht="15.5" x14ac:dyDescent="0.35">
      <c r="A1618" s="27"/>
      <c r="B1618" s="27"/>
      <c r="C1618" s="27"/>
      <c r="D1618" s="27"/>
      <c r="E1618" s="27"/>
      <c r="F1618" s="27"/>
      <c r="G1618" s="27"/>
      <c r="H1618" s="5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AV1618" s="38">
        <f>AQ1626</f>
        <v>0</v>
      </c>
    </row>
    <row r="1619" spans="1:48" ht="15.5" x14ac:dyDescent="0.35">
      <c r="A1619" s="27"/>
      <c r="B1619" s="27"/>
      <c r="C1619" s="27"/>
      <c r="D1619" s="27"/>
      <c r="E1619" s="27"/>
      <c r="F1619" s="27"/>
      <c r="G1619" s="27"/>
      <c r="H1619" s="5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</row>
    <row r="1620" spans="1:48" ht="15.5" x14ac:dyDescent="0.35">
      <c r="A1620" s="27"/>
      <c r="B1620" s="27"/>
      <c r="C1620" s="27"/>
      <c r="D1620" s="27"/>
      <c r="E1620" s="27"/>
      <c r="F1620" s="27"/>
      <c r="G1620" s="27"/>
      <c r="H1620" s="5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</row>
    <row r="1621" spans="1:48" ht="15.5" x14ac:dyDescent="0.35">
      <c r="A1621" s="27"/>
      <c r="B1621" s="27"/>
      <c r="C1621" s="27"/>
      <c r="D1621" s="27"/>
      <c r="E1621" s="27"/>
      <c r="F1621" s="27"/>
      <c r="G1621" s="27"/>
      <c r="H1621" s="5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</row>
    <row r="1622" spans="1:48" ht="15.5" x14ac:dyDescent="0.35">
      <c r="A1622" s="27"/>
      <c r="B1622" s="27"/>
      <c r="C1622" s="27"/>
      <c r="D1622" s="27"/>
      <c r="E1622" s="27"/>
      <c r="F1622" s="27"/>
      <c r="G1622" s="27"/>
      <c r="H1622" s="5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</row>
    <row r="1623" spans="1:48" ht="15.5" x14ac:dyDescent="0.35">
      <c r="A1623" s="27"/>
      <c r="B1623" s="27"/>
      <c r="C1623" s="27"/>
      <c r="D1623" s="27"/>
      <c r="E1623" s="27"/>
      <c r="F1623" s="27"/>
      <c r="G1623" s="27"/>
      <c r="H1623" s="5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</row>
    <row r="1624" spans="1:48" ht="15.5" x14ac:dyDescent="0.35">
      <c r="A1624" s="27"/>
      <c r="B1624" s="27"/>
      <c r="C1624" s="27"/>
      <c r="D1624" s="27"/>
      <c r="E1624" s="27"/>
      <c r="F1624" s="27"/>
      <c r="G1624" s="27"/>
      <c r="H1624" s="5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</row>
    <row r="1625" spans="1:48" ht="15.5" x14ac:dyDescent="0.35">
      <c r="A1625" s="27"/>
      <c r="B1625" s="27"/>
      <c r="C1625" s="27"/>
      <c r="D1625" s="27"/>
      <c r="E1625" s="27"/>
      <c r="F1625" s="27"/>
      <c r="G1625" s="27"/>
      <c r="H1625" s="5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</row>
    <row r="1626" spans="1:48" ht="15.5" x14ac:dyDescent="0.35">
      <c r="A1626" s="27"/>
      <c r="B1626" s="27"/>
      <c r="C1626" s="27"/>
      <c r="D1626" s="27"/>
      <c r="E1626" s="27"/>
      <c r="F1626" s="27"/>
      <c r="G1626" s="27"/>
      <c r="H1626" s="5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</row>
    <row r="1627" spans="1:48" ht="15.5" x14ac:dyDescent="0.35">
      <c r="A1627" s="27"/>
      <c r="B1627" s="27"/>
      <c r="C1627" s="27"/>
      <c r="D1627" s="27"/>
      <c r="E1627" s="27"/>
      <c r="F1627" s="27"/>
      <c r="G1627" s="27"/>
      <c r="H1627" s="5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</row>
    <row r="1628" spans="1:48" ht="15.5" x14ac:dyDescent="0.35">
      <c r="A1628" s="27"/>
      <c r="B1628" s="27"/>
      <c r="C1628" s="27"/>
      <c r="D1628" s="27"/>
      <c r="E1628" s="27"/>
      <c r="F1628" s="27"/>
      <c r="G1628" s="27"/>
      <c r="H1628" s="5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</row>
    <row r="1629" spans="1:48" ht="18" customHeight="1" x14ac:dyDescent="0.35">
      <c r="A1629" s="27"/>
      <c r="B1629" s="27"/>
      <c r="C1629" s="27"/>
      <c r="D1629" s="27"/>
      <c r="E1629" s="27"/>
      <c r="F1629" s="27"/>
      <c r="G1629" s="27"/>
      <c r="H1629" s="5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</row>
    <row r="1630" spans="1:48" ht="15.5" x14ac:dyDescent="0.35">
      <c r="A1630" s="27"/>
      <c r="B1630" s="27"/>
      <c r="C1630" s="27"/>
      <c r="D1630" s="27"/>
      <c r="E1630" s="56"/>
      <c r="F1630" s="56"/>
      <c r="G1630" s="56"/>
      <c r="I1630" s="56"/>
      <c r="L1630" s="27"/>
      <c r="N1630" s="27"/>
      <c r="O1630" s="27"/>
      <c r="P1630" s="27"/>
      <c r="Q1630" s="27"/>
      <c r="Y1630" s="56" t="s">
        <v>508</v>
      </c>
    </row>
    <row r="1631" spans="1:48" ht="15.5" x14ac:dyDescent="0.35">
      <c r="A1631" s="27"/>
      <c r="B1631" s="27"/>
      <c r="C1631" s="27"/>
      <c r="D1631" s="27"/>
      <c r="E1631" s="56"/>
      <c r="F1631" s="56"/>
      <c r="G1631" s="56"/>
      <c r="I1631" s="56"/>
      <c r="L1631" s="27"/>
      <c r="N1631" s="27"/>
      <c r="O1631" s="27"/>
      <c r="P1631" s="27"/>
      <c r="Q1631" s="27"/>
      <c r="Y1631" s="56" t="s">
        <v>397</v>
      </c>
    </row>
    <row r="1632" spans="1:48" ht="15.5" x14ac:dyDescent="0.35">
      <c r="A1632" s="27"/>
      <c r="B1632" s="27"/>
      <c r="C1632" s="27"/>
      <c r="D1632" s="117"/>
      <c r="E1632" s="117"/>
      <c r="F1632" s="117"/>
      <c r="G1632" s="117"/>
      <c r="I1632" s="118"/>
      <c r="L1632" s="27"/>
      <c r="N1632" s="27"/>
      <c r="O1632" s="27"/>
      <c r="P1632" s="27"/>
      <c r="Q1632" s="27"/>
      <c r="Y1632" s="118">
        <f ca="1">NOW()</f>
        <v>45628.398694444448</v>
      </c>
    </row>
    <row r="1633" spans="1:145" ht="15.5" x14ac:dyDescent="0.35">
      <c r="A1633" s="27"/>
      <c r="B1633" s="27"/>
      <c r="C1633" s="27"/>
      <c r="D1633" s="119"/>
      <c r="E1633" s="119"/>
      <c r="F1633" s="119"/>
      <c r="G1633" s="119"/>
      <c r="I1633" s="119"/>
      <c r="L1633" s="27"/>
      <c r="N1633" s="27"/>
      <c r="O1633" s="27"/>
      <c r="P1633" s="27"/>
      <c r="Q1633" s="27"/>
      <c r="Y1633" s="119">
        <f ca="1">NOW()</f>
        <v>45628.398694444448</v>
      </c>
    </row>
    <row r="1634" spans="1:145" ht="15.5" x14ac:dyDescent="0.35">
      <c r="A1634" s="12" t="s">
        <v>1</v>
      </c>
      <c r="B1634" s="12" t="s">
        <v>1</v>
      </c>
      <c r="C1634" s="12" t="s">
        <v>1</v>
      </c>
      <c r="D1634" s="12" t="s">
        <v>1</v>
      </c>
      <c r="E1634" s="12" t="s">
        <v>1</v>
      </c>
      <c r="F1634" s="12" t="s">
        <v>1</v>
      </c>
      <c r="G1634" s="12" t="s">
        <v>1</v>
      </c>
      <c r="H1634" s="12" t="s">
        <v>1</v>
      </c>
      <c r="I1634" s="12" t="s">
        <v>1</v>
      </c>
      <c r="J1634" s="12" t="s">
        <v>1</v>
      </c>
      <c r="K1634" s="12" t="s">
        <v>1</v>
      </c>
      <c r="L1634" s="12" t="s">
        <v>1</v>
      </c>
      <c r="M1634" s="12" t="s">
        <v>1</v>
      </c>
      <c r="N1634" s="12" t="s">
        <v>1</v>
      </c>
      <c r="O1634" s="12" t="s">
        <v>1</v>
      </c>
      <c r="P1634" s="12" t="s">
        <v>1</v>
      </c>
      <c r="Q1634" s="12" t="str">
        <f>+Q$4</f>
        <v>-</v>
      </c>
      <c r="R1634" s="12" t="str">
        <f>+R$4</f>
        <v>-</v>
      </c>
      <c r="S1634" s="12" t="str">
        <f>+S$4</f>
        <v>-</v>
      </c>
      <c r="T1634" s="12" t="str">
        <f>+T$4</f>
        <v>-</v>
      </c>
      <c r="U1634" s="12" t="s">
        <v>1</v>
      </c>
      <c r="V1634" s="12" t="s">
        <v>1</v>
      </c>
      <c r="W1634" s="12" t="s">
        <v>1</v>
      </c>
      <c r="X1634" s="13" t="s">
        <v>1</v>
      </c>
      <c r="Y1634" s="13" t="s">
        <v>1</v>
      </c>
      <c r="Z1634" s="12" t="s">
        <v>1</v>
      </c>
      <c r="AA1634" s="12" t="s">
        <v>1</v>
      </c>
      <c r="AB1634" s="12" t="s">
        <v>1</v>
      </c>
      <c r="AC1634" s="12" t="s">
        <v>1</v>
      </c>
      <c r="AD1634" s="12" t="s">
        <v>1</v>
      </c>
      <c r="AE1634" s="12" t="s">
        <v>1</v>
      </c>
      <c r="AF1634" s="12" t="s">
        <v>1</v>
      </c>
      <c r="AG1634" s="12" t="s">
        <v>1</v>
      </c>
      <c r="AH1634" s="12" t="s">
        <v>1</v>
      </c>
      <c r="AI1634" s="12" t="s">
        <v>1</v>
      </c>
      <c r="AJ1634" s="13" t="s">
        <v>1</v>
      </c>
      <c r="AK1634" s="13" t="s">
        <v>1</v>
      </c>
      <c r="AL1634" s="13" t="s">
        <v>1</v>
      </c>
      <c r="AM1634" s="13" t="s">
        <v>1</v>
      </c>
      <c r="AN1634" s="13" t="s">
        <v>1</v>
      </c>
      <c r="AO1634" s="13" t="s">
        <v>1</v>
      </c>
      <c r="AP1634" s="13" t="s">
        <v>1</v>
      </c>
      <c r="AQ1634" s="13" t="s">
        <v>1</v>
      </c>
      <c r="AR1634" s="13" t="s">
        <v>1</v>
      </c>
      <c r="AS1634" s="13" t="s">
        <v>1</v>
      </c>
      <c r="AT1634" s="13" t="s">
        <v>1</v>
      </c>
      <c r="AU1634" s="13" t="s">
        <v>1</v>
      </c>
      <c r="AV1634" s="13" t="s">
        <v>1</v>
      </c>
      <c r="AW1634" s="13" t="s">
        <v>1</v>
      </c>
      <c r="AX1634" s="13" t="s">
        <v>1</v>
      </c>
      <c r="AY1634" s="13"/>
      <c r="AZ1634" s="13" t="s">
        <v>1</v>
      </c>
      <c r="BA1634" s="13" t="s">
        <v>1</v>
      </c>
      <c r="BB1634" s="13" t="s">
        <v>1</v>
      </c>
      <c r="BC1634" s="13" t="s">
        <v>1</v>
      </c>
      <c r="BD1634" s="13" t="s">
        <v>1</v>
      </c>
      <c r="BE1634" s="13" t="s">
        <v>1</v>
      </c>
      <c r="BF1634" s="13" t="s">
        <v>1</v>
      </c>
      <c r="BG1634" s="13" t="s">
        <v>1</v>
      </c>
      <c r="BH1634" s="13" t="s">
        <v>1</v>
      </c>
      <c r="BI1634" s="13" t="s">
        <v>1</v>
      </c>
      <c r="BJ1634" s="13" t="s">
        <v>1</v>
      </c>
      <c r="BK1634" s="13" t="s">
        <v>1</v>
      </c>
      <c r="BL1634" s="13" t="s">
        <v>1</v>
      </c>
      <c r="BM1634" s="13" t="s">
        <v>1</v>
      </c>
      <c r="BN1634" s="13" t="s">
        <v>1</v>
      </c>
      <c r="BO1634" s="13" t="s">
        <v>1</v>
      </c>
      <c r="BP1634" s="13" t="s">
        <v>1</v>
      </c>
      <c r="BQ1634" s="13" t="s">
        <v>1</v>
      </c>
      <c r="BR1634" s="13" t="s">
        <v>1</v>
      </c>
      <c r="BS1634" s="13" t="s">
        <v>1</v>
      </c>
      <c r="BT1634" s="13" t="s">
        <v>1</v>
      </c>
      <c r="BU1634" s="13" t="s">
        <v>1</v>
      </c>
      <c r="BV1634" s="13" t="s">
        <v>1</v>
      </c>
      <c r="BW1634" s="13" t="s">
        <v>1</v>
      </c>
      <c r="BX1634" s="13" t="s">
        <v>1</v>
      </c>
      <c r="BY1634" s="13" t="s">
        <v>1</v>
      </c>
      <c r="BZ1634" s="12" t="s">
        <v>1</v>
      </c>
      <c r="CA1634" s="13" t="s">
        <v>1</v>
      </c>
      <c r="CB1634" s="13" t="s">
        <v>1</v>
      </c>
      <c r="CC1634" s="13" t="s">
        <v>1</v>
      </c>
      <c r="CD1634" s="13" t="s">
        <v>1</v>
      </c>
      <c r="CE1634" s="13" t="s">
        <v>1</v>
      </c>
      <c r="CF1634" s="13" t="s">
        <v>1</v>
      </c>
      <c r="CG1634" s="13" t="s">
        <v>1</v>
      </c>
      <c r="CH1634" s="13" t="s">
        <v>1</v>
      </c>
      <c r="CI1634" s="13" t="s">
        <v>1</v>
      </c>
      <c r="CJ1634" s="12" t="s">
        <v>1</v>
      </c>
      <c r="CK1634" s="12" t="s">
        <v>1</v>
      </c>
      <c r="CL1634" s="13" t="s">
        <v>1</v>
      </c>
      <c r="CM1634" s="13" t="s">
        <v>1</v>
      </c>
      <c r="CN1634" s="13" t="s">
        <v>1</v>
      </c>
      <c r="CO1634" s="13" t="s">
        <v>1</v>
      </c>
      <c r="CP1634" s="13" t="s">
        <v>1</v>
      </c>
      <c r="CQ1634" s="13" t="s">
        <v>1</v>
      </c>
      <c r="CR1634" s="13" t="s">
        <v>1</v>
      </c>
      <c r="CS1634" s="13" t="s">
        <v>1</v>
      </c>
      <c r="CT1634" s="13" t="s">
        <v>1</v>
      </c>
      <c r="CU1634" s="13" t="s">
        <v>1</v>
      </c>
      <c r="CV1634" s="13" t="s">
        <v>1</v>
      </c>
      <c r="CW1634" s="13" t="s">
        <v>1</v>
      </c>
      <c r="CX1634" s="13" t="s">
        <v>1</v>
      </c>
      <c r="CY1634" s="13" t="s">
        <v>1</v>
      </c>
      <c r="CZ1634" s="13" t="s">
        <v>1</v>
      </c>
      <c r="DA1634" s="13" t="s">
        <v>1</v>
      </c>
      <c r="DB1634" s="12" t="s">
        <v>1</v>
      </c>
      <c r="DC1634" s="12" t="s">
        <v>1</v>
      </c>
      <c r="DD1634" s="12" t="s">
        <v>1</v>
      </c>
      <c r="DE1634" s="12" t="s">
        <v>1</v>
      </c>
      <c r="DF1634" s="12" t="s">
        <v>1</v>
      </c>
      <c r="DG1634" s="12" t="s">
        <v>1</v>
      </c>
      <c r="DH1634" s="12" t="s">
        <v>1</v>
      </c>
      <c r="DI1634" s="12" t="s">
        <v>1</v>
      </c>
      <c r="DJ1634" s="12" t="s">
        <v>1</v>
      </c>
      <c r="DK1634" s="12" t="s">
        <v>1</v>
      </c>
      <c r="DL1634" s="12" t="s">
        <v>1</v>
      </c>
      <c r="DM1634" s="12" t="s">
        <v>1</v>
      </c>
      <c r="DN1634" s="23" t="s">
        <v>1</v>
      </c>
      <c r="DO1634" s="12" t="s">
        <v>1</v>
      </c>
      <c r="DP1634" s="12" t="s">
        <v>1</v>
      </c>
      <c r="DQ1634" s="12" t="s">
        <v>1</v>
      </c>
      <c r="DR1634" s="12" t="s">
        <v>1</v>
      </c>
      <c r="DS1634" s="12" t="s">
        <v>1</v>
      </c>
      <c r="DT1634" s="12" t="s">
        <v>1</v>
      </c>
      <c r="DU1634" s="12" t="s">
        <v>1</v>
      </c>
      <c r="DV1634" s="24" t="s">
        <v>1</v>
      </c>
      <c r="DW1634" s="25" t="s">
        <v>1</v>
      </c>
      <c r="DX1634" s="26" t="s">
        <v>1</v>
      </c>
      <c r="DZ1634" s="12" t="s">
        <v>1</v>
      </c>
      <c r="EC1634" s="12" t="s">
        <v>1</v>
      </c>
      <c r="EF1634" s="12" t="s">
        <v>1</v>
      </c>
      <c r="EI1634" s="12" t="s">
        <v>1</v>
      </c>
      <c r="EL1634" s="12" t="s">
        <v>1</v>
      </c>
      <c r="EO1634" s="12" t="s">
        <v>1</v>
      </c>
    </row>
    <row r="1635" spans="1:145" ht="15.5" x14ac:dyDescent="0.35">
      <c r="A1635" s="14"/>
      <c r="B1635" s="14" t="s">
        <v>2</v>
      </c>
      <c r="C1635" s="14" t="s">
        <v>3</v>
      </c>
      <c r="D1635" s="14" t="s">
        <v>4</v>
      </c>
      <c r="E1635" s="14" t="s">
        <v>5</v>
      </c>
      <c r="F1635" s="14" t="s">
        <v>6</v>
      </c>
      <c r="G1635" s="14" t="s">
        <v>7</v>
      </c>
      <c r="H1635" s="14" t="s">
        <v>8</v>
      </c>
      <c r="I1635" s="14" t="s">
        <v>9</v>
      </c>
      <c r="J1635" s="14" t="s">
        <v>10</v>
      </c>
      <c r="K1635" s="15">
        <v>1996</v>
      </c>
      <c r="L1635" s="15">
        <v>1997</v>
      </c>
      <c r="M1635" s="16">
        <v>1998</v>
      </c>
      <c r="N1635" s="16">
        <v>1999</v>
      </c>
      <c r="O1635" s="16">
        <v>2000</v>
      </c>
      <c r="P1635" s="16">
        <v>2001</v>
      </c>
      <c r="Q1635" s="16">
        <v>2002</v>
      </c>
      <c r="R1635" s="16">
        <v>2003</v>
      </c>
      <c r="S1635" s="16">
        <v>2004</v>
      </c>
      <c r="T1635" s="16">
        <v>2005</v>
      </c>
      <c r="U1635" s="16">
        <v>2006</v>
      </c>
      <c r="V1635" s="16">
        <v>2007</v>
      </c>
      <c r="W1635" s="16">
        <v>2008</v>
      </c>
      <c r="X1635" s="17">
        <v>2009</v>
      </c>
      <c r="Y1635" s="17">
        <v>2010</v>
      </c>
      <c r="Z1635" s="16">
        <v>2011</v>
      </c>
      <c r="AA1635" s="16">
        <v>2012</v>
      </c>
      <c r="AB1635" s="16">
        <v>2013</v>
      </c>
      <c r="AC1635" s="16">
        <v>2013</v>
      </c>
      <c r="AD1635" s="16">
        <v>2013</v>
      </c>
      <c r="AE1635" s="16">
        <v>2013</v>
      </c>
      <c r="AF1635" s="16">
        <v>2014</v>
      </c>
      <c r="AG1635" s="16">
        <v>2014</v>
      </c>
      <c r="AH1635" s="16">
        <v>2014</v>
      </c>
      <c r="AI1635" s="16">
        <v>2014</v>
      </c>
      <c r="AJ1635" s="17">
        <v>2014</v>
      </c>
      <c r="AK1635" s="17">
        <v>2015</v>
      </c>
      <c r="AL1635" s="17">
        <v>2015</v>
      </c>
      <c r="AM1635" s="17">
        <v>2015</v>
      </c>
      <c r="AN1635" s="17">
        <v>2015</v>
      </c>
      <c r="AO1635" s="17">
        <f>+AO$5</f>
        <v>2015</v>
      </c>
      <c r="AP1635" s="17">
        <v>2016</v>
      </c>
      <c r="AQ1635" s="17">
        <v>2016</v>
      </c>
      <c r="AR1635" s="17">
        <v>2016</v>
      </c>
      <c r="AS1635" s="17">
        <f>+AS$5</f>
        <v>2016</v>
      </c>
      <c r="AT1635" s="17">
        <v>2017</v>
      </c>
      <c r="AU1635" s="17">
        <v>2017</v>
      </c>
      <c r="AV1635" s="17">
        <v>2017</v>
      </c>
      <c r="AW1635" s="17">
        <v>2017</v>
      </c>
      <c r="AX1635" s="17">
        <f>+AX$5</f>
        <v>2017</v>
      </c>
      <c r="AY1635" s="17"/>
      <c r="AZ1635" s="17">
        <v>2018</v>
      </c>
      <c r="BA1635" s="17">
        <v>2018</v>
      </c>
      <c r="BB1635" s="17">
        <v>2018</v>
      </c>
      <c r="BC1635" s="17">
        <v>2018</v>
      </c>
      <c r="BD1635" s="17">
        <v>2018</v>
      </c>
      <c r="BE1635" s="17">
        <v>2018</v>
      </c>
      <c r="BF1635" s="17">
        <f>+BF$5</f>
        <v>2018</v>
      </c>
      <c r="BG1635" s="17">
        <v>2019</v>
      </c>
      <c r="BH1635" s="17">
        <v>2019</v>
      </c>
      <c r="BI1635" s="17">
        <v>2019</v>
      </c>
      <c r="BJ1635" s="17">
        <v>2019</v>
      </c>
      <c r="BK1635" s="17">
        <v>2019</v>
      </c>
      <c r="BL1635" s="17">
        <v>2019</v>
      </c>
      <c r="BM1635" s="17">
        <v>2019</v>
      </c>
      <c r="BN1635" s="17">
        <v>2019</v>
      </c>
      <c r="BO1635" s="17">
        <f>+BO$5</f>
        <v>2019</v>
      </c>
      <c r="BP1635" s="17">
        <v>2020</v>
      </c>
      <c r="BQ1635" s="17">
        <v>2020</v>
      </c>
      <c r="BR1635" s="17">
        <v>2020</v>
      </c>
      <c r="BS1635" s="17">
        <v>2020</v>
      </c>
      <c r="BT1635" s="17">
        <v>2020</v>
      </c>
      <c r="BU1635" s="17">
        <v>2020</v>
      </c>
      <c r="BV1635" s="17">
        <v>2020</v>
      </c>
      <c r="BW1635" s="17">
        <v>2020</v>
      </c>
      <c r="BX1635" s="17">
        <v>2020</v>
      </c>
      <c r="BY1635" s="17">
        <v>2020</v>
      </c>
      <c r="BZ1635" s="16">
        <v>2020</v>
      </c>
      <c r="CA1635" s="17">
        <f>+CA$5</f>
        <v>2020</v>
      </c>
      <c r="CB1635" s="17">
        <v>2021</v>
      </c>
      <c r="CC1635" s="17">
        <v>2021</v>
      </c>
      <c r="CD1635" s="17">
        <v>2021</v>
      </c>
      <c r="CE1635" s="17">
        <v>2021</v>
      </c>
      <c r="CF1635" s="17">
        <v>2021</v>
      </c>
      <c r="CG1635" s="17">
        <v>2021</v>
      </c>
      <c r="CH1635" s="17">
        <v>2021</v>
      </c>
      <c r="CI1635" s="17">
        <v>2021</v>
      </c>
      <c r="CJ1635" s="16">
        <v>2021</v>
      </c>
      <c r="CK1635" s="16">
        <v>2021</v>
      </c>
      <c r="CL1635" s="17">
        <f>+CL$5</f>
        <v>2021</v>
      </c>
      <c r="CM1635" s="17">
        <v>2022</v>
      </c>
      <c r="CN1635" s="17">
        <v>2022</v>
      </c>
      <c r="CO1635" s="17">
        <v>2022</v>
      </c>
      <c r="CP1635" s="17">
        <v>2022</v>
      </c>
      <c r="CQ1635" s="17">
        <v>2022</v>
      </c>
      <c r="CR1635" s="17">
        <v>2022</v>
      </c>
      <c r="CS1635" s="17">
        <v>2022</v>
      </c>
      <c r="CT1635" s="17">
        <v>2022</v>
      </c>
      <c r="CU1635" s="17">
        <v>2022</v>
      </c>
      <c r="CV1635" s="17">
        <v>2022</v>
      </c>
      <c r="CW1635" s="17">
        <v>2022</v>
      </c>
      <c r="CX1635" s="17">
        <v>2022</v>
      </c>
      <c r="CY1635" s="17">
        <v>2022</v>
      </c>
      <c r="CZ1635" s="17">
        <v>2022</v>
      </c>
      <c r="DA1635" s="17">
        <f t="shared" ref="DA1635:DN1635" si="1594">+DA$5</f>
        <v>2022</v>
      </c>
      <c r="DB1635" s="16">
        <v>2023</v>
      </c>
      <c r="DC1635" s="16">
        <v>2023</v>
      </c>
      <c r="DD1635" s="16">
        <v>2023</v>
      </c>
      <c r="DE1635" s="16">
        <v>2023</v>
      </c>
      <c r="DF1635" s="16">
        <v>2023</v>
      </c>
      <c r="DG1635" s="16">
        <v>2023</v>
      </c>
      <c r="DH1635" s="16">
        <v>2023</v>
      </c>
      <c r="DI1635" s="16">
        <v>2023</v>
      </c>
      <c r="DJ1635" s="16">
        <v>2023</v>
      </c>
      <c r="DK1635" s="16">
        <v>2023</v>
      </c>
      <c r="DL1635" s="16">
        <v>2023</v>
      </c>
      <c r="DM1635" s="16">
        <v>2023</v>
      </c>
      <c r="DN1635" s="19">
        <f t="shared" si="1594"/>
        <v>2023</v>
      </c>
      <c r="DO1635" s="16">
        <v>2023</v>
      </c>
      <c r="DP1635" s="16">
        <v>2024</v>
      </c>
      <c r="DQ1635" s="16">
        <v>2024</v>
      </c>
      <c r="DR1635" s="16">
        <v>2024</v>
      </c>
      <c r="DS1635" s="16">
        <v>2024</v>
      </c>
      <c r="DT1635" s="16">
        <v>2024</v>
      </c>
      <c r="DU1635" s="16">
        <v>2024</v>
      </c>
      <c r="DV1635" s="20">
        <f>+DV$5</f>
        <v>2024</v>
      </c>
      <c r="DW1635" s="21">
        <f>+DW$5</f>
        <v>2024</v>
      </c>
      <c r="DX1635" s="22">
        <f>+DX$5</f>
        <v>2024</v>
      </c>
      <c r="DZ1635" s="16">
        <f>+DZ$5</f>
        <v>2025</v>
      </c>
      <c r="EC1635" s="16">
        <f>+EC$5</f>
        <v>2026</v>
      </c>
      <c r="EF1635" s="16">
        <f>+EF$5</f>
        <v>2027</v>
      </c>
      <c r="EI1635" s="16">
        <f>+EI$5</f>
        <v>2028</v>
      </c>
      <c r="EL1635" s="16">
        <f>+EL$5</f>
        <v>2029</v>
      </c>
      <c r="EO1635" s="16">
        <f>+EO$5</f>
        <v>2030</v>
      </c>
    </row>
    <row r="1636" spans="1:145" ht="15.5" x14ac:dyDescent="0.35">
      <c r="A1636" s="12" t="s">
        <v>1</v>
      </c>
      <c r="B1636" s="12" t="s">
        <v>1</v>
      </c>
      <c r="C1636" s="12" t="s">
        <v>1</v>
      </c>
      <c r="D1636" s="12" t="s">
        <v>1</v>
      </c>
      <c r="E1636" s="12" t="s">
        <v>1</v>
      </c>
      <c r="F1636" s="12" t="s">
        <v>1</v>
      </c>
      <c r="G1636" s="12" t="s">
        <v>1</v>
      </c>
      <c r="H1636" s="12" t="s">
        <v>1</v>
      </c>
      <c r="I1636" s="12" t="s">
        <v>1</v>
      </c>
      <c r="J1636" s="12" t="s">
        <v>1</v>
      </c>
      <c r="K1636" s="12" t="s">
        <v>1</v>
      </c>
      <c r="L1636" s="12" t="s">
        <v>1</v>
      </c>
      <c r="M1636" s="12" t="s">
        <v>1</v>
      </c>
      <c r="N1636" s="12" t="s">
        <v>1</v>
      </c>
      <c r="O1636" s="12" t="s">
        <v>1</v>
      </c>
      <c r="P1636" s="12" t="s">
        <v>1</v>
      </c>
      <c r="Q1636" s="12" t="str">
        <f>+Q$6</f>
        <v>-</v>
      </c>
      <c r="R1636" s="12" t="str">
        <f>+R$6</f>
        <v>-</v>
      </c>
      <c r="S1636" s="12" t="str">
        <f>+S$6</f>
        <v>-</v>
      </c>
      <c r="T1636" s="12" t="str">
        <f>+T$6</f>
        <v>-</v>
      </c>
      <c r="U1636" s="12" t="s">
        <v>1</v>
      </c>
      <c r="V1636" s="12" t="s">
        <v>1</v>
      </c>
      <c r="W1636" s="12" t="s">
        <v>1</v>
      </c>
      <c r="X1636" s="13" t="s">
        <v>1</v>
      </c>
      <c r="Y1636" s="13" t="s">
        <v>1</v>
      </c>
      <c r="Z1636" s="12" t="s">
        <v>1</v>
      </c>
      <c r="AA1636" s="12" t="s">
        <v>1</v>
      </c>
      <c r="AB1636" s="12" t="s">
        <v>1</v>
      </c>
      <c r="AC1636" s="12" t="s">
        <v>1</v>
      </c>
      <c r="AD1636" s="12" t="s">
        <v>1</v>
      </c>
      <c r="AE1636" s="12" t="s">
        <v>1</v>
      </c>
      <c r="AF1636" s="12" t="s">
        <v>1</v>
      </c>
      <c r="AG1636" s="12" t="s">
        <v>1</v>
      </c>
      <c r="AH1636" s="12" t="s">
        <v>1</v>
      </c>
      <c r="AI1636" s="12" t="s">
        <v>1</v>
      </c>
      <c r="AJ1636" s="13" t="s">
        <v>1</v>
      </c>
      <c r="AK1636" s="13" t="s">
        <v>1</v>
      </c>
      <c r="AL1636" s="13" t="s">
        <v>1</v>
      </c>
      <c r="AM1636" s="13" t="s">
        <v>1</v>
      </c>
      <c r="AN1636" s="13" t="s">
        <v>1</v>
      </c>
      <c r="AO1636" s="13" t="s">
        <v>1</v>
      </c>
      <c r="AP1636" s="13" t="s">
        <v>1</v>
      </c>
      <c r="AQ1636" s="13" t="s">
        <v>1</v>
      </c>
      <c r="AR1636" s="13" t="s">
        <v>1</v>
      </c>
      <c r="AS1636" s="13" t="s">
        <v>1</v>
      </c>
      <c r="AT1636" s="13" t="s">
        <v>1</v>
      </c>
      <c r="AU1636" s="13" t="s">
        <v>1</v>
      </c>
      <c r="AV1636" s="13" t="s">
        <v>1</v>
      </c>
      <c r="AW1636" s="13" t="s">
        <v>1</v>
      </c>
      <c r="AX1636" s="13" t="s">
        <v>1</v>
      </c>
      <c r="AY1636" s="13"/>
      <c r="AZ1636" s="13" t="s">
        <v>1</v>
      </c>
      <c r="BA1636" s="13" t="s">
        <v>1</v>
      </c>
      <c r="BB1636" s="13" t="s">
        <v>1</v>
      </c>
      <c r="BC1636" s="13" t="s">
        <v>1</v>
      </c>
      <c r="BD1636" s="13" t="s">
        <v>1</v>
      </c>
      <c r="BE1636" s="13" t="s">
        <v>1</v>
      </c>
      <c r="BF1636" s="13" t="s">
        <v>1</v>
      </c>
      <c r="BG1636" s="13" t="s">
        <v>1</v>
      </c>
      <c r="BH1636" s="13" t="s">
        <v>1</v>
      </c>
      <c r="BI1636" s="13" t="s">
        <v>1</v>
      </c>
      <c r="BJ1636" s="13" t="s">
        <v>1</v>
      </c>
      <c r="BK1636" s="13" t="s">
        <v>1</v>
      </c>
      <c r="BL1636" s="13" t="s">
        <v>1</v>
      </c>
      <c r="BM1636" s="13" t="s">
        <v>1</v>
      </c>
      <c r="BN1636" s="13" t="s">
        <v>1</v>
      </c>
      <c r="BO1636" s="13" t="s">
        <v>1</v>
      </c>
      <c r="BP1636" s="13" t="s">
        <v>1</v>
      </c>
      <c r="BQ1636" s="13" t="s">
        <v>1</v>
      </c>
      <c r="BR1636" s="13" t="s">
        <v>1</v>
      </c>
      <c r="BS1636" s="13" t="s">
        <v>1</v>
      </c>
      <c r="BT1636" s="13" t="s">
        <v>1</v>
      </c>
      <c r="BU1636" s="13" t="s">
        <v>1</v>
      </c>
      <c r="BV1636" s="13" t="s">
        <v>1</v>
      </c>
      <c r="BW1636" s="13" t="s">
        <v>1</v>
      </c>
      <c r="BX1636" s="13" t="s">
        <v>1</v>
      </c>
      <c r="BY1636" s="13" t="s">
        <v>1</v>
      </c>
      <c r="BZ1636" s="12" t="s">
        <v>1</v>
      </c>
      <c r="CA1636" s="13" t="s">
        <v>1</v>
      </c>
      <c r="CB1636" s="13" t="s">
        <v>1</v>
      </c>
      <c r="CC1636" s="13" t="s">
        <v>1</v>
      </c>
      <c r="CD1636" s="13" t="s">
        <v>1</v>
      </c>
      <c r="CE1636" s="13" t="s">
        <v>1</v>
      </c>
      <c r="CF1636" s="13" t="s">
        <v>1</v>
      </c>
      <c r="CG1636" s="13" t="s">
        <v>1</v>
      </c>
      <c r="CH1636" s="13" t="s">
        <v>1</v>
      </c>
      <c r="CI1636" s="13" t="s">
        <v>1</v>
      </c>
      <c r="CJ1636" s="12" t="s">
        <v>1</v>
      </c>
      <c r="CK1636" s="12" t="s">
        <v>1</v>
      </c>
      <c r="CL1636" s="13" t="s">
        <v>1</v>
      </c>
      <c r="CM1636" s="13" t="s">
        <v>1</v>
      </c>
      <c r="CN1636" s="13" t="s">
        <v>1</v>
      </c>
      <c r="CO1636" s="13" t="s">
        <v>1</v>
      </c>
      <c r="CP1636" s="13" t="s">
        <v>1</v>
      </c>
      <c r="CQ1636" s="13" t="s">
        <v>1</v>
      </c>
      <c r="CR1636" s="13" t="s">
        <v>1</v>
      </c>
      <c r="CS1636" s="13" t="s">
        <v>1</v>
      </c>
      <c r="CT1636" s="13" t="s">
        <v>1</v>
      </c>
      <c r="CU1636" s="13" t="s">
        <v>1</v>
      </c>
      <c r="CV1636" s="13" t="s">
        <v>1</v>
      </c>
      <c r="CW1636" s="13" t="s">
        <v>1</v>
      </c>
      <c r="CX1636" s="13" t="s">
        <v>1</v>
      </c>
      <c r="CY1636" s="13" t="s">
        <v>1</v>
      </c>
      <c r="CZ1636" s="13" t="s">
        <v>1</v>
      </c>
      <c r="DA1636" s="13" t="s">
        <v>1</v>
      </c>
      <c r="DB1636" s="12" t="s">
        <v>1</v>
      </c>
      <c r="DC1636" s="12" t="s">
        <v>1</v>
      </c>
      <c r="DD1636" s="12" t="s">
        <v>1</v>
      </c>
      <c r="DE1636" s="12" t="s">
        <v>1</v>
      </c>
      <c r="DF1636" s="12" t="s">
        <v>1</v>
      </c>
      <c r="DG1636" s="12" t="s">
        <v>1</v>
      </c>
      <c r="DH1636" s="12" t="s">
        <v>1</v>
      </c>
      <c r="DI1636" s="12" t="s">
        <v>1</v>
      </c>
      <c r="DJ1636" s="12" t="s">
        <v>1</v>
      </c>
      <c r="DK1636" s="12" t="s">
        <v>1</v>
      </c>
      <c r="DL1636" s="12" t="s">
        <v>1</v>
      </c>
      <c r="DM1636" s="12" t="s">
        <v>1</v>
      </c>
      <c r="DN1636" s="23" t="s">
        <v>1</v>
      </c>
      <c r="DO1636" s="12" t="s">
        <v>1</v>
      </c>
      <c r="DP1636" s="12" t="s">
        <v>1</v>
      </c>
      <c r="DQ1636" s="12" t="s">
        <v>1</v>
      </c>
      <c r="DR1636" s="12" t="s">
        <v>1</v>
      </c>
      <c r="DS1636" s="12" t="s">
        <v>1</v>
      </c>
      <c r="DT1636" s="12" t="s">
        <v>1</v>
      </c>
      <c r="DU1636" s="12" t="s">
        <v>1</v>
      </c>
      <c r="DV1636" s="24" t="s">
        <v>1</v>
      </c>
      <c r="DW1636" s="25" t="s">
        <v>1</v>
      </c>
      <c r="DX1636" s="26" t="s">
        <v>1</v>
      </c>
      <c r="DZ1636" s="12" t="s">
        <v>1</v>
      </c>
      <c r="EC1636" s="12" t="s">
        <v>1</v>
      </c>
      <c r="EF1636" s="12" t="s">
        <v>1</v>
      </c>
      <c r="EI1636" s="12" t="s">
        <v>1</v>
      </c>
      <c r="EL1636" s="12" t="s">
        <v>1</v>
      </c>
      <c r="EO1636" s="12" t="s">
        <v>1</v>
      </c>
    </row>
    <row r="1637" spans="1:145" ht="15.5" x14ac:dyDescent="0.35">
      <c r="A1637" s="27"/>
      <c r="B1637" s="63"/>
      <c r="C1637" s="63"/>
      <c r="D1637" s="63"/>
      <c r="E1637" s="115"/>
      <c r="F1637" s="27"/>
      <c r="G1637" s="27"/>
      <c r="H1637" s="27"/>
      <c r="I1637" s="27"/>
      <c r="J1637" s="27"/>
      <c r="K1637" s="14"/>
      <c r="L1637" s="14"/>
      <c r="M1637" s="14"/>
      <c r="N1637" s="14"/>
      <c r="O1637" s="28"/>
      <c r="P1637" s="28"/>
      <c r="Q1637" s="28"/>
      <c r="R1637" s="28"/>
      <c r="S1637" s="28"/>
      <c r="T1637" s="28"/>
      <c r="U1637" s="28" t="str">
        <f>+U$7</f>
        <v/>
      </c>
      <c r="V1637" s="14"/>
      <c r="W1637" s="14"/>
      <c r="X1637" s="30"/>
      <c r="Y1637" s="30"/>
      <c r="Z1637" s="14"/>
      <c r="AA1637" s="14"/>
      <c r="AB1637" s="14" t="s">
        <v>12</v>
      </c>
      <c r="AC1637" s="14" t="s">
        <v>13</v>
      </c>
      <c r="AD1637" s="14" t="str">
        <f>+$AD$7</f>
        <v>Maj old</v>
      </c>
      <c r="AE1637" s="14"/>
      <c r="AF1637" s="14" t="s">
        <v>12</v>
      </c>
      <c r="AG1637" s="14" t="s">
        <v>13</v>
      </c>
      <c r="AH1637" s="14" t="s">
        <v>15</v>
      </c>
      <c r="AI1637" s="14" t="s">
        <v>16</v>
      </c>
      <c r="AJ1637" s="30"/>
      <c r="AK1637" s="30" t="s">
        <v>12</v>
      </c>
      <c r="AL1637" s="30" t="s">
        <v>13</v>
      </c>
      <c r="AM1637" s="30" t="s">
        <v>15</v>
      </c>
      <c r="AN1637" s="30" t="s">
        <v>17</v>
      </c>
      <c r="AO1637" s="30" t="str">
        <f>+AO$7</f>
        <v>Estim.</v>
      </c>
      <c r="AP1637" s="30" t="s">
        <v>12</v>
      </c>
      <c r="AQ1637" s="30" t="s">
        <v>13</v>
      </c>
      <c r="AR1637" s="30" t="s">
        <v>15</v>
      </c>
      <c r="AS1637" s="30" t="str">
        <f>+AS$7</f>
        <v>Estim.</v>
      </c>
      <c r="AT1637" s="30" t="s">
        <v>12</v>
      </c>
      <c r="AU1637" s="30" t="s">
        <v>13</v>
      </c>
      <c r="AV1637" s="30" t="s">
        <v>19</v>
      </c>
      <c r="AW1637" s="30" t="s">
        <v>20</v>
      </c>
      <c r="AX1637" s="30" t="str">
        <f>+AX$7</f>
        <v>Estim</v>
      </c>
      <c r="AY1637" s="30"/>
      <c r="AZ1637" s="30" t="s">
        <v>12</v>
      </c>
      <c r="BA1637" s="30" t="s">
        <v>22</v>
      </c>
      <c r="BB1637" s="30" t="s">
        <v>23</v>
      </c>
      <c r="BC1637" s="30" t="s">
        <v>24</v>
      </c>
      <c r="BD1637" s="30" t="s">
        <v>25</v>
      </c>
      <c r="BE1637" s="30" t="s">
        <v>26</v>
      </c>
      <c r="BF1637" s="30" t="str">
        <f>+BF$7</f>
        <v>Estim</v>
      </c>
      <c r="BG1637" s="30" t="s">
        <v>12</v>
      </c>
      <c r="BH1637" s="30" t="s">
        <v>27</v>
      </c>
      <c r="BI1637" s="30" t="s">
        <v>23</v>
      </c>
      <c r="BJ1637" s="30" t="s">
        <v>26</v>
      </c>
      <c r="BK1637" s="30" t="s">
        <v>28</v>
      </c>
      <c r="BL1637" s="30" t="s">
        <v>29</v>
      </c>
      <c r="BM1637" s="30" t="s">
        <v>30</v>
      </c>
      <c r="BN1637" s="30" t="s">
        <v>31</v>
      </c>
      <c r="BO1637" s="30" t="str">
        <f>+BO$7</f>
        <v>Estim</v>
      </c>
      <c r="BP1637" s="30" t="s">
        <v>12</v>
      </c>
      <c r="BQ1637" s="30" t="s">
        <v>12</v>
      </c>
      <c r="BR1637" s="30" t="s">
        <v>27</v>
      </c>
      <c r="BS1637" s="30" t="s">
        <v>29</v>
      </c>
      <c r="BT1637" s="30" t="s">
        <v>23</v>
      </c>
      <c r="BU1637" s="30" t="s">
        <v>29</v>
      </c>
      <c r="BV1637" s="30" t="s">
        <v>31</v>
      </c>
      <c r="BW1637" s="30" t="s">
        <v>32</v>
      </c>
      <c r="BX1637" s="30" t="s">
        <v>32</v>
      </c>
      <c r="BY1637" s="30" t="s">
        <v>32</v>
      </c>
      <c r="BZ1637" s="14" t="s">
        <v>33</v>
      </c>
      <c r="CA1637" s="30" t="str">
        <f>+CA$7</f>
        <v>Estim</v>
      </c>
      <c r="CB1637" s="30" t="s">
        <v>12</v>
      </c>
      <c r="CC1637" s="30" t="s">
        <v>12</v>
      </c>
      <c r="CD1637" s="30" t="s">
        <v>12</v>
      </c>
      <c r="CE1637" s="30" t="s">
        <v>12</v>
      </c>
      <c r="CF1637" s="30" t="s">
        <v>12</v>
      </c>
      <c r="CG1637" s="30" t="s">
        <v>12</v>
      </c>
      <c r="CH1637" s="30" t="s">
        <v>34</v>
      </c>
      <c r="CI1637" s="30" t="s">
        <v>34</v>
      </c>
      <c r="CJ1637" s="14" t="s">
        <v>25</v>
      </c>
      <c r="CK1637" s="14" t="s">
        <v>25</v>
      </c>
      <c r="CL1637" s="30" t="str">
        <f>+CL$7</f>
        <v>Estim.</v>
      </c>
      <c r="CM1637" s="30" t="s">
        <v>12</v>
      </c>
      <c r="CN1637" s="30" t="s">
        <v>36</v>
      </c>
      <c r="CO1637" s="30" t="s">
        <v>36</v>
      </c>
      <c r="CP1637" s="30" t="s">
        <v>101</v>
      </c>
      <c r="CQ1637" s="30" t="s">
        <v>36</v>
      </c>
      <c r="CR1637" s="30" t="s">
        <v>102</v>
      </c>
      <c r="CS1637" s="30" t="s">
        <v>103</v>
      </c>
      <c r="CT1637" s="30" t="s">
        <v>104</v>
      </c>
      <c r="CU1637" s="30" t="s">
        <v>105</v>
      </c>
      <c r="CV1637" s="30" t="s">
        <v>37</v>
      </c>
      <c r="CW1637" s="30" t="s">
        <v>37</v>
      </c>
      <c r="CX1637" s="30" t="s">
        <v>38</v>
      </c>
      <c r="CY1637" s="30" t="s">
        <v>38</v>
      </c>
      <c r="CZ1637" s="30" t="s">
        <v>37</v>
      </c>
      <c r="DA1637" s="30" t="str">
        <f t="shared" ref="DA1637:DN1637" si="1595">+DA$7</f>
        <v>Estim.</v>
      </c>
      <c r="DB1637" s="14" t="s">
        <v>39</v>
      </c>
      <c r="DC1637" s="14" t="s">
        <v>40</v>
      </c>
      <c r="DD1637" s="14" t="s">
        <v>41</v>
      </c>
      <c r="DE1637" s="14" t="s">
        <v>42</v>
      </c>
      <c r="DF1637" s="14" t="s">
        <v>43</v>
      </c>
      <c r="DG1637" s="14" t="s">
        <v>44</v>
      </c>
      <c r="DH1637" s="14" t="s">
        <v>45</v>
      </c>
      <c r="DI1637" s="14" t="s">
        <v>46</v>
      </c>
      <c r="DJ1637" s="14" t="s">
        <v>47</v>
      </c>
      <c r="DK1637" s="14" t="s">
        <v>45</v>
      </c>
      <c r="DL1637" s="14" t="s">
        <v>46</v>
      </c>
      <c r="DM1637" s="14" t="s">
        <v>47</v>
      </c>
      <c r="DN1637" s="34" t="str">
        <f t="shared" si="1595"/>
        <v>Estim.</v>
      </c>
      <c r="DO1637" s="14" t="s">
        <v>47</v>
      </c>
      <c r="DP1637" s="14" t="s">
        <v>12</v>
      </c>
      <c r="DQ1637" s="14" t="s">
        <v>12</v>
      </c>
      <c r="DR1637" s="14" t="s">
        <v>12</v>
      </c>
      <c r="DS1637" s="14" t="s">
        <v>23</v>
      </c>
      <c r="DT1637" s="14" t="s">
        <v>23</v>
      </c>
      <c r="DU1637" s="14" t="s">
        <v>23</v>
      </c>
      <c r="DV1637" s="121" t="str">
        <f>+DV$7</f>
        <v>MAJ nov</v>
      </c>
      <c r="DW1637" s="122" t="str">
        <f>+DW$7</f>
        <v>MAJ nov</v>
      </c>
      <c r="DX1637" s="123" t="str">
        <f>+DX$7</f>
        <v>Prév.Rév.</v>
      </c>
      <c r="DZ1637" s="14" t="str">
        <f>+DZ$7</f>
        <v>Prév.</v>
      </c>
      <c r="EC1637" s="14" t="str">
        <f>+EC$7</f>
        <v>Prév.</v>
      </c>
      <c r="EF1637" s="14" t="str">
        <f>+EF$7</f>
        <v>Prév.</v>
      </c>
      <c r="EI1637" s="14" t="str">
        <f>+EI$7</f>
        <v>Prév.</v>
      </c>
      <c r="EL1637" s="14" t="str">
        <f>+EL$7</f>
        <v>Prév.</v>
      </c>
      <c r="EO1637" s="14" t="str">
        <f>+EO$7</f>
        <v>Prév.</v>
      </c>
    </row>
    <row r="1638" spans="1:145" ht="15.5" x14ac:dyDescent="0.35">
      <c r="A1638" s="27"/>
      <c r="B1638" s="27"/>
      <c r="C1638" s="27"/>
      <c r="D1638" s="27"/>
      <c r="E1638" s="27"/>
      <c r="F1638" s="27"/>
      <c r="G1638" s="27"/>
      <c r="H1638" s="27"/>
      <c r="J1638" s="102"/>
      <c r="K1638" s="27"/>
      <c r="L1638" s="27"/>
      <c r="M1638" s="27"/>
      <c r="N1638" s="27"/>
      <c r="O1638" s="27"/>
      <c r="P1638" s="27"/>
      <c r="Q1638" s="27"/>
      <c r="R1638" s="27"/>
      <c r="AJ1638" s="38">
        <v>12515.983899992283</v>
      </c>
      <c r="BM1638" s="39"/>
      <c r="BP1638" s="76"/>
      <c r="BQ1638" s="39"/>
      <c r="BT1638" s="76"/>
      <c r="BW1638" s="39"/>
      <c r="BZ1638" s="124"/>
      <c r="CB1638" s="39"/>
      <c r="CC1638" s="39"/>
      <c r="CD1638" s="39"/>
      <c r="CE1638" s="39"/>
      <c r="CF1638" s="39"/>
      <c r="CG1638" s="39"/>
      <c r="CH1638" s="39"/>
      <c r="CI1638" s="39"/>
      <c r="CJ1638" s="124"/>
      <c r="CK1638" s="124"/>
      <c r="CM1638" s="39"/>
      <c r="CN1638" s="76"/>
      <c r="CO1638" s="76"/>
      <c r="CP1638" s="76"/>
      <c r="CQ1638" s="76"/>
      <c r="CR1638" s="76"/>
      <c r="CS1638" s="76"/>
      <c r="CT1638" s="76"/>
      <c r="CU1638" s="76"/>
      <c r="CV1638" s="76"/>
      <c r="CW1638" s="76"/>
    </row>
    <row r="1639" spans="1:145" ht="15.5" x14ac:dyDescent="0.35">
      <c r="A1639" s="27"/>
      <c r="B1639" s="63"/>
      <c r="C1639" s="63"/>
      <c r="D1639" s="63"/>
      <c r="E1639" s="63"/>
      <c r="F1639" s="63"/>
      <c r="G1639" s="63"/>
      <c r="H1639" s="63"/>
      <c r="I1639" s="63"/>
      <c r="J1639" s="27"/>
      <c r="K1639" s="27"/>
      <c r="L1639" s="27"/>
      <c r="M1639" s="27"/>
      <c r="N1639" s="27"/>
      <c r="O1639" s="27"/>
      <c r="P1639" s="27"/>
      <c r="Q1639" s="27"/>
      <c r="R1639" s="102"/>
      <c r="AF1639">
        <f>[2]CAMEROUN!AP2095+[7]RCA!AA2029+[3]CONGO!AI1977+[4]GABON!AA2323+[5]GUINEE!AA1870+[6]TCHAD!AI2035</f>
        <v>11358.498949209066</v>
      </c>
      <c r="AG1639">
        <f>[2]CAMEROUN!AQ2095+[7]RCA!AB2029+[3]CONGO!AJ1977+[4]GABON!AB2323+[5]GUINEE!AB1870+[6]TCHAD!AJ2035</f>
        <v>12317.284775090458</v>
      </c>
      <c r="AH1639">
        <f>[2]CAMEROUN!AR2095+[7]RCA!AC2029+[3]CONGO!AK1977+[4]GABON!AC2323+[5]GUINEE!AC1870+[6]TCHAD!AK2035</f>
        <v>12469.04231777518</v>
      </c>
      <c r="AI1639">
        <f>[2]CAMEROUN!AS2095+[7]RCA!AD2029+[3]CONGO!AL1977+[4]GABON!AD2323+[5]GUINEE!AD1870+[6]TCHAD!AL2035</f>
        <v>11869.902887011869</v>
      </c>
      <c r="AJ1639" s="38">
        <f>[2]CAMEROUN!AT2095+[7]RCA!AE2029+[3]CONGO!AM1977+[4]GABON!AE2323+[5]GUINEE!AE1870+[6]TCHAD!AM2035</f>
        <v>12383.283899992282</v>
      </c>
      <c r="BK1639" s="38">
        <v>13.704084154187058</v>
      </c>
      <c r="BM1639" s="42">
        <v>41.284975581831077</v>
      </c>
      <c r="BP1639" s="42">
        <v>956.75336935623818</v>
      </c>
      <c r="BQ1639" s="103">
        <v>-300.58849258541159</v>
      </c>
      <c r="BT1639" s="103">
        <v>-2431.1546012869676</v>
      </c>
      <c r="BW1639" s="103"/>
      <c r="BZ1639" s="102"/>
      <c r="CA1639" s="278"/>
      <c r="CB1639" s="103"/>
      <c r="CC1639" s="103"/>
      <c r="CD1639" s="103"/>
      <c r="CE1639" s="103"/>
      <c r="CF1639" s="103"/>
      <c r="CG1639" s="103"/>
      <c r="CH1639" s="103"/>
      <c r="CI1639" s="177" t="e">
        <f>CI1642/CA1642-1</f>
        <v>#VALUE!</v>
      </c>
      <c r="CJ1639" s="102"/>
      <c r="CK1639" s="75">
        <v>8.8861280258608621E-2</v>
      </c>
      <c r="CL1639" s="39">
        <f>CL1641/CA1641-1</f>
        <v>0.27077943774392965</v>
      </c>
      <c r="CM1639" s="82"/>
      <c r="CN1639" s="176"/>
      <c r="CO1639" s="176"/>
      <c r="CP1639" s="176"/>
      <c r="CQ1639" s="176"/>
      <c r="CR1639" s="176"/>
      <c r="CS1639" s="176"/>
      <c r="CT1639" s="176"/>
      <c r="CU1639" s="176"/>
      <c r="CV1639" s="176"/>
      <c r="CW1639" s="176"/>
      <c r="DA1639" s="39">
        <f>DA1641/CL1641-1</f>
        <v>1.0746204520294258</v>
      </c>
      <c r="DN1639" s="279">
        <f>DN1641/DA1641-1</f>
        <v>-0.17920724562262735</v>
      </c>
    </row>
    <row r="1640" spans="1:145" ht="15.5" x14ac:dyDescent="0.35">
      <c r="A1640" s="56" t="s">
        <v>509</v>
      </c>
      <c r="B1640" s="102" t="e">
        <f t="shared" ref="B1640:Z1640" si="1596">B1641+B1642</f>
        <v>#VALUE!</v>
      </c>
      <c r="C1640" s="102" t="e">
        <f t="shared" si="1596"/>
        <v>#VALUE!</v>
      </c>
      <c r="D1640" s="102" t="e">
        <f t="shared" si="1596"/>
        <v>#VALUE!</v>
      </c>
      <c r="E1640" s="102">
        <f t="shared" si="1596"/>
        <v>1152.2419399999999</v>
      </c>
      <c r="F1640" s="102">
        <f t="shared" si="1596"/>
        <v>1198.9628</v>
      </c>
      <c r="G1640" s="102">
        <f t="shared" si="1596"/>
        <v>1089.5143880000001</v>
      </c>
      <c r="H1640" s="102" t="e">
        <f t="shared" si="1596"/>
        <v>#VALUE!</v>
      </c>
      <c r="I1640" s="102" t="e">
        <f t="shared" si="1596"/>
        <v>#VALUE!</v>
      </c>
      <c r="J1640" s="102" t="e">
        <f t="shared" si="1596"/>
        <v>#VALUE!</v>
      </c>
      <c r="K1640" s="102" t="e">
        <f t="shared" si="1596"/>
        <v>#VALUE!</v>
      </c>
      <c r="L1640" s="102" t="e">
        <f t="shared" si="1596"/>
        <v>#VALUE!</v>
      </c>
      <c r="M1640" s="102" t="e">
        <f t="shared" si="1596"/>
        <v>#VALUE!</v>
      </c>
      <c r="N1640" s="102" t="e">
        <f t="shared" si="1596"/>
        <v>#VALUE!</v>
      </c>
      <c r="O1640" s="102" t="e">
        <f t="shared" si="1596"/>
        <v>#VALUE!</v>
      </c>
      <c r="P1640" s="102" t="e">
        <f t="shared" si="1596"/>
        <v>#VALUE!</v>
      </c>
      <c r="Q1640" s="102" t="e">
        <f t="shared" si="1596"/>
        <v>#VALUE!</v>
      </c>
      <c r="R1640" s="102" t="e">
        <f t="shared" si="1596"/>
        <v>#VALUE!</v>
      </c>
      <c r="S1640" s="102" t="e">
        <f t="shared" si="1596"/>
        <v>#VALUE!</v>
      </c>
      <c r="T1640" s="102" t="e">
        <f t="shared" si="1596"/>
        <v>#VALUE!</v>
      </c>
      <c r="U1640" s="102" t="e">
        <f t="shared" si="1596"/>
        <v>#VALUE!</v>
      </c>
      <c r="V1640" s="102" t="e">
        <f t="shared" si="1596"/>
        <v>#VALUE!</v>
      </c>
      <c r="W1640" s="102" t="e">
        <f t="shared" si="1596"/>
        <v>#VALUE!</v>
      </c>
      <c r="X1640" s="103" t="e">
        <f t="shared" si="1596"/>
        <v>#VALUE!</v>
      </c>
      <c r="Y1640" s="103" t="e">
        <f t="shared" si="1596"/>
        <v>#VALUE!</v>
      </c>
      <c r="Z1640" s="102" t="e">
        <f t="shared" si="1596"/>
        <v>#VALUE!</v>
      </c>
      <c r="AA1640" s="102" t="e">
        <f>AA1641+AA1642</f>
        <v>#VALUE!</v>
      </c>
      <c r="AB1640" s="102">
        <v>12490.783389896522</v>
      </c>
      <c r="AC1640" s="102">
        <v>12977.520470737993</v>
      </c>
      <c r="AD1640" s="102">
        <v>12745.113922133947</v>
      </c>
      <c r="AE1640" s="102" t="e">
        <f>AE1641+AE1642</f>
        <v>#VALUE!</v>
      </c>
      <c r="AF1640" s="102">
        <v>13626.092848433327</v>
      </c>
      <c r="AG1640" s="102">
        <v>13106.483302025683</v>
      </c>
      <c r="AH1640" s="102">
        <v>12817.116692350759</v>
      </c>
      <c r="AI1640" s="102">
        <v>12254.083708211629</v>
      </c>
      <c r="AJ1640" s="103" t="e">
        <f>AJ1641+AJ1642</f>
        <v>#VALUE!</v>
      </c>
      <c r="AK1640" s="103">
        <v>9390.6144213445386</v>
      </c>
      <c r="AL1640" s="103">
        <v>9654.7488363102129</v>
      </c>
      <c r="AM1640" s="103">
        <v>9479.9674420043048</v>
      </c>
      <c r="AN1640" s="103">
        <v>9508.7375034973302</v>
      </c>
      <c r="AO1640" s="103" t="e">
        <f>AO1641+AO1642</f>
        <v>#VALUE!</v>
      </c>
      <c r="AP1640" s="103">
        <v>9076.9439983989778</v>
      </c>
      <c r="AQ1640" s="103">
        <v>8517.9569086725387</v>
      </c>
      <c r="AR1640" s="103">
        <v>8673.1557456277478</v>
      </c>
      <c r="AS1640" s="103" t="e">
        <f>AS1641+AS1642</f>
        <v>#VALUE!</v>
      </c>
      <c r="AT1640" s="103">
        <v>9028.8086140521009</v>
      </c>
      <c r="AU1640" s="103">
        <v>7928.0454437827675</v>
      </c>
      <c r="AV1640" s="103">
        <v>7541.8411548508448</v>
      </c>
      <c r="AW1640" s="103">
        <v>7475.8358663271283</v>
      </c>
      <c r="AX1640" s="103" t="e">
        <f>AX1641+AX1642</f>
        <v>#VALUE!</v>
      </c>
      <c r="AY1640" s="103"/>
      <c r="AZ1640" s="103">
        <v>8439.2027270929048</v>
      </c>
      <c r="BA1640" s="103">
        <v>8041.1561151317346</v>
      </c>
      <c r="BB1640" s="103">
        <v>9030.0187106159919</v>
      </c>
      <c r="BC1640" s="103">
        <v>8474.8385498368752</v>
      </c>
      <c r="BD1640" s="103">
        <v>9333.513165844266</v>
      </c>
      <c r="BE1640" s="103">
        <v>8626.6154269965791</v>
      </c>
      <c r="BF1640" s="103" t="e">
        <f>BF1641+BF1642</f>
        <v>#VALUE!</v>
      </c>
      <c r="BG1640" s="103">
        <v>10112.098791185101</v>
      </c>
      <c r="BH1640" s="103">
        <v>9343.9160331615112</v>
      </c>
      <c r="BI1640" s="103">
        <v>9617.4595208091796</v>
      </c>
      <c r="BJ1640" s="103">
        <v>8972.358198979593</v>
      </c>
      <c r="BK1640" s="103">
        <v>9358.7575214713288</v>
      </c>
      <c r="BL1640" s="103">
        <v>8484.4451422658021</v>
      </c>
      <c r="BM1640" s="103">
        <v>9528.5750860491135</v>
      </c>
      <c r="BN1640" s="103">
        <v>8639.3758090045667</v>
      </c>
      <c r="BO1640" s="103" t="e">
        <f>BO1641+BO1642</f>
        <v>#VALUE!</v>
      </c>
      <c r="BP1640" s="103">
        <v>10606.361534001415</v>
      </c>
      <c r="BQ1640" s="103">
        <v>9244.9513025857887</v>
      </c>
      <c r="BR1640" s="103">
        <v>6643.079648000451</v>
      </c>
      <c r="BS1640" s="103">
        <v>5418.6953716503776</v>
      </c>
      <c r="BT1640" s="103">
        <v>7116.0116275386554</v>
      </c>
      <c r="BU1640" s="103">
        <v>6432.8619706425197</v>
      </c>
      <c r="BV1640" s="103">
        <v>5082.157587391579</v>
      </c>
      <c r="BW1640" s="103">
        <v>7817.2399501005821</v>
      </c>
      <c r="BX1640" s="103">
        <v>7492.8158616266956</v>
      </c>
      <c r="BY1640" s="103">
        <v>6785.8317840753862</v>
      </c>
      <c r="BZ1640" s="102">
        <v>7750.4190253922443</v>
      </c>
      <c r="CA1640" s="103" t="e">
        <f>CA1641+CA1642</f>
        <v>#VALUE!</v>
      </c>
      <c r="CB1640" s="103">
        <v>9493.6091862443227</v>
      </c>
      <c r="CC1640" s="103">
        <v>9430.5768627146153</v>
      </c>
      <c r="CD1640" s="103">
        <v>8119.9241885727788</v>
      </c>
      <c r="CE1640" s="103">
        <v>8650.0393400479225</v>
      </c>
      <c r="CF1640" s="103">
        <v>8514.572231183407</v>
      </c>
      <c r="CG1640" s="103">
        <v>7341.5167756297524</v>
      </c>
      <c r="CH1640" s="103">
        <v>9024.1475456599728</v>
      </c>
      <c r="CI1640" s="103">
        <v>8590.3247173502587</v>
      </c>
      <c r="CJ1640" s="102">
        <v>8872.6266449531249</v>
      </c>
      <c r="CK1640" s="102">
        <v>8606.5963227167776</v>
      </c>
      <c r="CL1640" s="103" t="e">
        <f>CL1641+CL1642</f>
        <v>#VALUE!</v>
      </c>
      <c r="CM1640" s="103">
        <v>9575.815293812002</v>
      </c>
      <c r="CN1640" s="103">
        <v>10248.412537209881</v>
      </c>
      <c r="CO1640" s="103">
        <v>10305.744328305966</v>
      </c>
      <c r="CP1640" s="103">
        <v>11688.667962446232</v>
      </c>
      <c r="CQ1640" s="103">
        <v>10322.121349091763</v>
      </c>
      <c r="CR1640" s="103">
        <v>9213.1838291343192</v>
      </c>
      <c r="CS1640" s="103">
        <v>12875.643500304077</v>
      </c>
      <c r="CT1640" s="103">
        <v>11565.127736246293</v>
      </c>
      <c r="CU1640" s="103">
        <v>10355.320859721473</v>
      </c>
      <c r="CV1640" s="103">
        <v>11856.913513638672</v>
      </c>
      <c r="CW1640" s="103">
        <v>11289.3432440419</v>
      </c>
      <c r="CX1640" s="103">
        <v>11711.802806133706</v>
      </c>
      <c r="CY1640" s="103">
        <v>11462.467901312961</v>
      </c>
      <c r="CZ1640" s="103">
        <v>10998.13198637104</v>
      </c>
      <c r="DA1640" s="103" t="e">
        <f t="shared" ref="DA1640" si="1597">DA1641+DA1642</f>
        <v>#VALUE!</v>
      </c>
      <c r="DB1640" s="102">
        <v>13653.611307027399</v>
      </c>
      <c r="DC1640" s="102">
        <v>12896.257845201275</v>
      </c>
      <c r="DD1640" s="102">
        <v>12158.486819034342</v>
      </c>
      <c r="DE1640" s="102">
        <v>12949.395915493704</v>
      </c>
      <c r="DF1640" s="102">
        <v>12223.488821583358</v>
      </c>
      <c r="DG1640" s="102">
        <v>11314.050108172567</v>
      </c>
      <c r="DH1640" s="102">
        <v>13297.903677485025</v>
      </c>
      <c r="DI1640" s="102">
        <v>12676.823272640957</v>
      </c>
      <c r="DJ1640" s="102">
        <v>11894.928751701871</v>
      </c>
      <c r="DK1640" s="102">
        <v>13170.697274362286</v>
      </c>
      <c r="DL1640" s="102">
        <v>12675.277250033598</v>
      </c>
      <c r="DM1640" s="102">
        <v>11927.315196162173</v>
      </c>
      <c r="DN1640" s="104" t="e">
        <f>DN1641+DN1642</f>
        <v>#VALUE!</v>
      </c>
      <c r="DO1640" s="102">
        <v>11927.315196162173</v>
      </c>
      <c r="DP1640" s="102">
        <v>14120.804755956404</v>
      </c>
      <c r="DQ1640" s="102">
        <v>13608.453692207935</v>
      </c>
      <c r="DR1640" s="102">
        <v>12739.613313242226</v>
      </c>
      <c r="DS1640" s="102">
        <v>14256.856141195944</v>
      </c>
      <c r="DT1640" s="102">
        <v>13716.744632433278</v>
      </c>
      <c r="DU1640" s="102">
        <v>13734.396380069127</v>
      </c>
      <c r="DV1640" s="105" t="e">
        <f>DV1641+DV1642</f>
        <v>#VALUE!</v>
      </c>
      <c r="DW1640" s="106" t="e">
        <f>DW1641+DW1642</f>
        <v>#VALUE!</v>
      </c>
      <c r="DX1640" s="107" t="e">
        <f>DX1641+DX1642</f>
        <v>#VALUE!</v>
      </c>
      <c r="DZ1640" s="102" t="e">
        <f>DZ1641+DZ1642</f>
        <v>#VALUE!</v>
      </c>
      <c r="EC1640" s="102" t="e">
        <f>EC1641+EC1642</f>
        <v>#VALUE!</v>
      </c>
      <c r="EF1640" s="102" t="e">
        <f>EF1641+EF1642</f>
        <v>#VALUE!</v>
      </c>
      <c r="EI1640" s="102" t="e">
        <f>EI1641+EI1642</f>
        <v>#VALUE!</v>
      </c>
      <c r="EL1640" s="102" t="e">
        <f>EL1641+EL1642</f>
        <v>#VALUE!</v>
      </c>
      <c r="EO1640" s="102" t="e">
        <f>EO1641+EO1642</f>
        <v>#VALUE!</v>
      </c>
    </row>
    <row r="1641" spans="1:145" ht="15.5" x14ac:dyDescent="0.35">
      <c r="A1641" s="56" t="s">
        <v>510</v>
      </c>
      <c r="B1641" s="102">
        <f t="shared" ref="B1641:AA1641" si="1598">B1333</f>
        <v>341.1</v>
      </c>
      <c r="C1641" s="102">
        <f t="shared" si="1598"/>
        <v>311.39999999999998</v>
      </c>
      <c r="D1641" s="102">
        <f t="shared" si="1598"/>
        <v>317.60000000000002</v>
      </c>
      <c r="E1641" s="102">
        <f t="shared" si="1598"/>
        <v>432.16</v>
      </c>
      <c r="F1641" s="102">
        <f t="shared" si="1598"/>
        <v>464.89100000000002</v>
      </c>
      <c r="G1641" s="102">
        <f t="shared" si="1598"/>
        <v>384.84899999999993</v>
      </c>
      <c r="H1641" s="102">
        <f t="shared" si="1598"/>
        <v>296.78199999999998</v>
      </c>
      <c r="I1641" s="102">
        <f t="shared" si="1598"/>
        <v>551.57400000000007</v>
      </c>
      <c r="J1641" s="102">
        <f t="shared" si="1598"/>
        <v>700.71</v>
      </c>
      <c r="K1641" s="102">
        <f t="shared" si="1598"/>
        <v>847.24800000000005</v>
      </c>
      <c r="L1641" s="102">
        <f t="shared" si="1598"/>
        <v>1185.7559999999999</v>
      </c>
      <c r="M1641" s="102">
        <f t="shared" si="1598"/>
        <v>869.23700000000008</v>
      </c>
      <c r="N1641" s="102">
        <f t="shared" si="1598"/>
        <v>936.04200000000003</v>
      </c>
      <c r="O1641" s="102">
        <f t="shared" si="1598"/>
        <v>1797.8362899999997</v>
      </c>
      <c r="P1641" s="102">
        <f t="shared" si="1598"/>
        <v>1824.875</v>
      </c>
      <c r="Q1641" s="102">
        <f t="shared" si="1598"/>
        <v>1737.488163</v>
      </c>
      <c r="R1641" s="102">
        <f t="shared" si="1598"/>
        <v>1750.962</v>
      </c>
      <c r="S1641" s="102">
        <f t="shared" si="1598"/>
        <v>2275.0230000000001</v>
      </c>
      <c r="T1641" s="102">
        <f t="shared" si="1598"/>
        <v>3850.3586679999999</v>
      </c>
      <c r="U1641" s="102">
        <f t="shared" si="1598"/>
        <v>5527.5640000000003</v>
      </c>
      <c r="V1641" s="102">
        <f t="shared" si="1598"/>
        <v>5536.2494843329996</v>
      </c>
      <c r="W1641" s="102">
        <f t="shared" si="1598"/>
        <v>7946.0226546268223</v>
      </c>
      <c r="X1641" s="103">
        <f t="shared" si="1598"/>
        <v>4747.9030000000002</v>
      </c>
      <c r="Y1641" s="103">
        <f t="shared" si="1598"/>
        <v>6288.770339444658</v>
      </c>
      <c r="Z1641" s="102">
        <f t="shared" si="1598"/>
        <v>7938.4469999999992</v>
      </c>
      <c r="AA1641" s="102">
        <f t="shared" si="1598"/>
        <v>8387.5450887546704</v>
      </c>
      <c r="AB1641" s="102">
        <v>7704.7002066531049</v>
      </c>
      <c r="AC1641" s="102">
        <v>8154.7615161719641</v>
      </c>
      <c r="AD1641" s="102">
        <v>7988.1902419455128</v>
      </c>
      <c r="AE1641" s="102">
        <f>AE1333</f>
        <v>7567.1800642580001</v>
      </c>
      <c r="AF1641" s="102">
        <v>8426.9814937431438</v>
      </c>
      <c r="AG1641" s="102">
        <v>7622.6851364822915</v>
      </c>
      <c r="AH1641" s="102">
        <v>7530.3261704535089</v>
      </c>
      <c r="AI1641" s="102">
        <v>7007.7849278241301</v>
      </c>
      <c r="AJ1641" s="103">
        <f>AJ1333</f>
        <v>6945.6770051307731</v>
      </c>
      <c r="AK1641" s="103">
        <v>3897.6782502134301</v>
      </c>
      <c r="AL1641" s="103">
        <v>4298.3185650230143</v>
      </c>
      <c r="AM1641" s="103">
        <v>4148.3144775831388</v>
      </c>
      <c r="AN1641" s="103">
        <v>4138.0430726068416</v>
      </c>
      <c r="AO1641" s="103">
        <f>AO1333</f>
        <v>3775.6104360126469</v>
      </c>
      <c r="AP1641" s="103">
        <v>2771.1379515840431</v>
      </c>
      <c r="AQ1641" s="103">
        <v>2270.5364134941328</v>
      </c>
      <c r="AR1641" s="103">
        <v>2794.1658966589221</v>
      </c>
      <c r="AS1641" s="103">
        <f>AS1333</f>
        <v>2531.3381923025981</v>
      </c>
      <c r="AT1641" s="103">
        <v>3056.3210624792587</v>
      </c>
      <c r="AU1641" s="103">
        <v>2505.6324758061064</v>
      </c>
      <c r="AV1641" s="103">
        <v>2523.244309213846</v>
      </c>
      <c r="AW1641" s="103">
        <v>2433.6532103887839</v>
      </c>
      <c r="AX1641" s="103">
        <f>AX1333</f>
        <v>2794.2890052654625</v>
      </c>
      <c r="AY1641" s="103"/>
      <c r="AZ1641" s="103">
        <v>2720.3367647703958</v>
      </c>
      <c r="BA1641" s="103">
        <v>2247.3818537812585</v>
      </c>
      <c r="BB1641" s="103">
        <v>3570.8542243229954</v>
      </c>
      <c r="BC1641" s="103">
        <v>3141.1724842114504</v>
      </c>
      <c r="BD1641" s="103">
        <v>4074.0966148193811</v>
      </c>
      <c r="BE1641" s="103">
        <v>3627.7144900470807</v>
      </c>
      <c r="BF1641" s="103">
        <f>BF1333</f>
        <v>3884.9289148194298</v>
      </c>
      <c r="BG1641" s="103">
        <v>3678.8083228073115</v>
      </c>
      <c r="BH1641" s="103">
        <v>2957.5722557103813</v>
      </c>
      <c r="BI1641" s="103">
        <v>3559.392712390917</v>
      </c>
      <c r="BJ1641" s="103">
        <v>2935.6340196147121</v>
      </c>
      <c r="BK1641" s="103">
        <v>3828.8019989736167</v>
      </c>
      <c r="BL1641" s="103">
        <v>3116.6029889099573</v>
      </c>
      <c r="BM1641" s="103">
        <v>3856.3828904012607</v>
      </c>
      <c r="BN1641" s="103">
        <v>3144.0638537137852</v>
      </c>
      <c r="BO1641" s="103">
        <f>BO1333</f>
        <v>3936.4910131430556</v>
      </c>
      <c r="BP1641" s="103">
        <v>3931.763320416394</v>
      </c>
      <c r="BQ1641" s="103">
        <v>3305.9492925574978</v>
      </c>
      <c r="BR1641" s="103">
        <v>1660.5758825204348</v>
      </c>
      <c r="BS1641" s="103">
        <v>565.8094599699042</v>
      </c>
      <c r="BT1641" s="103">
        <v>2126.6262577202815</v>
      </c>
      <c r="BU1641" s="103">
        <v>1553.0412008055648</v>
      </c>
      <c r="BV1641" s="103">
        <v>672.96399703877</v>
      </c>
      <c r="BW1641" s="103">
        <v>2691.4442757790553</v>
      </c>
      <c r="BX1641" s="103">
        <v>2414.7006169144865</v>
      </c>
      <c r="BY1641" s="103">
        <v>2024.5259478611788</v>
      </c>
      <c r="BZ1641" s="102">
        <v>2513.5347010790251</v>
      </c>
      <c r="CA1641" s="103">
        <f>CA1333</f>
        <v>2699.0293940511751</v>
      </c>
      <c r="CB1641" s="103">
        <v>3317.6633026852674</v>
      </c>
      <c r="CC1641" s="103">
        <v>3317.6633026852674</v>
      </c>
      <c r="CD1641" s="103">
        <v>2551.4903681219957</v>
      </c>
      <c r="CE1641" s="103">
        <v>2923.8769249367888</v>
      </c>
      <c r="CF1641" s="103">
        <v>2916.8361749367887</v>
      </c>
      <c r="CG1641" s="103">
        <v>2176.4985686750961</v>
      </c>
      <c r="CH1641" s="103">
        <v>3265.0735096063622</v>
      </c>
      <c r="CI1641" s="103">
        <v>3050.5144564444213</v>
      </c>
      <c r="CJ1641" s="102">
        <v>3036.9615277760477</v>
      </c>
      <c r="CK1641" s="102">
        <v>2836.7788980348769</v>
      </c>
      <c r="CL1641" s="103">
        <f>CL1333</f>
        <v>3429.8710558266916</v>
      </c>
      <c r="CM1641" s="103">
        <v>2858.0260095691037</v>
      </c>
      <c r="CN1641" s="103">
        <v>3937.6151020788457</v>
      </c>
      <c r="CO1641" s="103">
        <v>3937.6151020788457</v>
      </c>
      <c r="CP1641" s="103">
        <v>5136.7073166467762</v>
      </c>
      <c r="CQ1641" s="103">
        <v>3986.496427882018</v>
      </c>
      <c r="CR1641" s="103">
        <v>3033.3825996089008</v>
      </c>
      <c r="CS1641" s="103">
        <v>6355.7006783304068</v>
      </c>
      <c r="CT1641" s="103">
        <v>5261.1426270639431</v>
      </c>
      <c r="CU1641" s="103">
        <v>4250.5724976553511</v>
      </c>
      <c r="CV1641" s="103">
        <v>5303.3330135047345</v>
      </c>
      <c r="CW1641" s="103">
        <v>4795.5745153294811</v>
      </c>
      <c r="CX1641" s="103">
        <v>5153.1024156811282</v>
      </c>
      <c r="CY1641" s="103">
        <v>4927.1983611835412</v>
      </c>
      <c r="CZ1641" s="103">
        <v>4717.0946286191211</v>
      </c>
      <c r="DA1641" s="103">
        <f t="shared" ref="DA1641" si="1599">DA1333</f>
        <v>7115.6806402418151</v>
      </c>
      <c r="DB1641" s="102">
        <v>6185.9342381316783</v>
      </c>
      <c r="DC1641" s="102">
        <v>5514.3287830654008</v>
      </c>
      <c r="DD1641" s="102">
        <v>4835.877367794471</v>
      </c>
      <c r="DE1641" s="102">
        <v>5698.2515096506395</v>
      </c>
      <c r="DF1641" s="102">
        <v>5065.9343701723255</v>
      </c>
      <c r="DG1641" s="102">
        <v>4374.1217808998535</v>
      </c>
      <c r="DH1641" s="102">
        <v>5841.7680932929788</v>
      </c>
      <c r="DI1641" s="102">
        <v>5335.2957880313443</v>
      </c>
      <c r="DJ1641" s="102">
        <v>4815.5260374872196</v>
      </c>
      <c r="DK1641" s="102">
        <v>5735.5978243964228</v>
      </c>
      <c r="DL1641" s="102">
        <v>5305.5267765455328</v>
      </c>
      <c r="DM1641" s="102">
        <v>4814.2147682712639</v>
      </c>
      <c r="DN1641" s="104">
        <f>DN1333</f>
        <v>5840.4991119738261</v>
      </c>
      <c r="DO1641" s="102">
        <v>4814.2147682712639</v>
      </c>
      <c r="DP1641" s="102">
        <v>5666.3694069054809</v>
      </c>
      <c r="DQ1641" s="102">
        <v>5155.1061155558364</v>
      </c>
      <c r="DR1641" s="102">
        <v>4310.8198873621241</v>
      </c>
      <c r="DS1641" s="102">
        <v>6043.1514415974489</v>
      </c>
      <c r="DT1641" s="102">
        <v>5582.4619091064487</v>
      </c>
      <c r="DU1641" s="102">
        <v>5588.6685997751993</v>
      </c>
      <c r="DV1641" s="105">
        <f>DV1333</f>
        <v>5744.0333501953628</v>
      </c>
      <c r="DW1641" s="106">
        <f>DW1333</f>
        <v>5483.486260281973</v>
      </c>
      <c r="DX1641" s="107">
        <f>DX1333</f>
        <v>5178.1110767632936</v>
      </c>
      <c r="DZ1641" s="102">
        <f>DZ1333</f>
        <v>5239.0969546006518</v>
      </c>
      <c r="EC1641" s="102">
        <f>EC1333</f>
        <v>5007.2408450151725</v>
      </c>
      <c r="ED1641" s="89"/>
      <c r="EE1641" s="89"/>
      <c r="EF1641" s="102">
        <f>EF1333</f>
        <v>4710.9599092784374</v>
      </c>
      <c r="EI1641" s="102">
        <f>EI1333</f>
        <v>4832.2760607058935</v>
      </c>
      <c r="EL1641" s="102">
        <f>EL1333</f>
        <v>4888.9606846311608</v>
      </c>
      <c r="EO1641" s="102">
        <f>EO1333</f>
        <v>4877.9844191656903</v>
      </c>
    </row>
    <row r="1642" spans="1:145" ht="15.5" x14ac:dyDescent="0.35">
      <c r="A1642" s="56" t="s">
        <v>511</v>
      </c>
      <c r="B1642" s="102" t="e">
        <f>B1340</f>
        <v>#VALUE!</v>
      </c>
      <c r="C1642" s="102" t="e">
        <f>C1340</f>
        <v>#VALUE!</v>
      </c>
      <c r="D1642" s="102" t="e">
        <f>D1340</f>
        <v>#VALUE!</v>
      </c>
      <c r="E1642" s="102">
        <f>E1340</f>
        <v>720.08193999999992</v>
      </c>
      <c r="F1642" s="102">
        <f t="shared" ref="F1642:Z1642" si="1600">F1643+F1644</f>
        <v>734.07180000000005</v>
      </c>
      <c r="G1642" s="102">
        <f t="shared" si="1600"/>
        <v>704.66538800000012</v>
      </c>
      <c r="H1642" s="102" t="e">
        <f t="shared" si="1600"/>
        <v>#VALUE!</v>
      </c>
      <c r="I1642" s="102" t="e">
        <f t="shared" si="1600"/>
        <v>#VALUE!</v>
      </c>
      <c r="J1642" s="102" t="e">
        <f t="shared" si="1600"/>
        <v>#VALUE!</v>
      </c>
      <c r="K1642" s="102" t="e">
        <f t="shared" si="1600"/>
        <v>#VALUE!</v>
      </c>
      <c r="L1642" s="102" t="e">
        <f t="shared" si="1600"/>
        <v>#VALUE!</v>
      </c>
      <c r="M1642" s="102" t="e">
        <f t="shared" si="1600"/>
        <v>#VALUE!</v>
      </c>
      <c r="N1642" s="102" t="e">
        <f t="shared" si="1600"/>
        <v>#VALUE!</v>
      </c>
      <c r="O1642" s="102" t="e">
        <f t="shared" si="1600"/>
        <v>#VALUE!</v>
      </c>
      <c r="P1642" s="102" t="e">
        <f t="shared" si="1600"/>
        <v>#VALUE!</v>
      </c>
      <c r="Q1642" s="102" t="e">
        <f t="shared" si="1600"/>
        <v>#VALUE!</v>
      </c>
      <c r="R1642" s="102" t="e">
        <f t="shared" si="1600"/>
        <v>#VALUE!</v>
      </c>
      <c r="S1642" s="102" t="e">
        <f t="shared" si="1600"/>
        <v>#VALUE!</v>
      </c>
      <c r="T1642" s="102" t="e">
        <f t="shared" si="1600"/>
        <v>#VALUE!</v>
      </c>
      <c r="U1642" s="102" t="e">
        <f t="shared" si="1600"/>
        <v>#VALUE!</v>
      </c>
      <c r="V1642" s="102" t="e">
        <f t="shared" si="1600"/>
        <v>#VALUE!</v>
      </c>
      <c r="W1642" s="102" t="e">
        <f t="shared" si="1600"/>
        <v>#VALUE!</v>
      </c>
      <c r="X1642" s="103" t="e">
        <f t="shared" si="1600"/>
        <v>#VALUE!</v>
      </c>
      <c r="Y1642" s="103" t="e">
        <f t="shared" si="1600"/>
        <v>#VALUE!</v>
      </c>
      <c r="Z1642" s="102" t="e">
        <f t="shared" si="1600"/>
        <v>#VALUE!</v>
      </c>
      <c r="AA1642" s="102" t="e">
        <f>AA1643+AA1644</f>
        <v>#VALUE!</v>
      </c>
      <c r="AB1642" s="102">
        <v>4786.083183243416</v>
      </c>
      <c r="AC1642" s="102">
        <v>4822.7589545660294</v>
      </c>
      <c r="AD1642" s="102">
        <v>4756.9236801884335</v>
      </c>
      <c r="AE1642" s="102" t="e">
        <f>AE1643+AE1644</f>
        <v>#VALUE!</v>
      </c>
      <c r="AF1642" s="102">
        <v>5199.11135509018</v>
      </c>
      <c r="AG1642" s="102">
        <v>5483.7981655433914</v>
      </c>
      <c r="AH1642" s="102">
        <v>5286.7905218972501</v>
      </c>
      <c r="AI1642" s="102">
        <v>5250.2987803875003</v>
      </c>
      <c r="AJ1642" s="103" t="e">
        <f>AJ1643+AJ1644</f>
        <v>#VALUE!</v>
      </c>
      <c r="AK1642" s="103">
        <v>5492.9361751311044</v>
      </c>
      <c r="AL1642" s="103">
        <v>5356.4302712871995</v>
      </c>
      <c r="AM1642" s="103">
        <v>5331.652964421166</v>
      </c>
      <c r="AN1642" s="103">
        <v>5330.6944308904895</v>
      </c>
      <c r="AO1642" s="103" t="e">
        <f>AO1643+AO1644</f>
        <v>#VALUE!</v>
      </c>
      <c r="AP1642" s="103">
        <v>6305.8060508149301</v>
      </c>
      <c r="AQ1642" s="103">
        <v>6247.4204951784068</v>
      </c>
      <c r="AR1642" s="103">
        <v>5878.9898489688267</v>
      </c>
      <c r="AS1642" s="103" t="e">
        <f>AS1643+AS1644</f>
        <v>#VALUE!</v>
      </c>
      <c r="AT1642" s="103">
        <v>5972.4875515728418</v>
      </c>
      <c r="AU1642" s="103">
        <v>5422.4129679766611</v>
      </c>
      <c r="AV1642" s="103">
        <v>5018.5968456369992</v>
      </c>
      <c r="AW1642" s="103">
        <v>5042.1826559383444</v>
      </c>
      <c r="AX1642" s="103" t="e">
        <f>AX1643+AX1644</f>
        <v>#VALUE!</v>
      </c>
      <c r="AY1642" s="103"/>
      <c r="AZ1642" s="103">
        <v>5718.8659623225094</v>
      </c>
      <c r="BA1642" s="103">
        <v>5793.7742613504761</v>
      </c>
      <c r="BB1642" s="103">
        <v>5459.164486292997</v>
      </c>
      <c r="BC1642" s="103">
        <v>5333.6660656254253</v>
      </c>
      <c r="BD1642" s="103">
        <v>5259.416551024884</v>
      </c>
      <c r="BE1642" s="103">
        <v>4998.9009369494988</v>
      </c>
      <c r="BF1642" s="103" t="e">
        <f>BF1643+BF1644</f>
        <v>#VALUE!</v>
      </c>
      <c r="BG1642" s="103">
        <v>6433.2904683777897</v>
      </c>
      <c r="BH1642" s="103">
        <v>6386.3437774511303</v>
      </c>
      <c r="BI1642" s="103">
        <v>6058.0668084182626</v>
      </c>
      <c r="BJ1642" s="103">
        <v>6036.72417936488</v>
      </c>
      <c r="BK1642" s="103">
        <v>5529.9555224977121</v>
      </c>
      <c r="BL1642" s="103">
        <v>5367.8421533558449</v>
      </c>
      <c r="BM1642" s="103">
        <v>5672.1921956478536</v>
      </c>
      <c r="BN1642" s="103">
        <v>5495.311955290781</v>
      </c>
      <c r="BO1642" s="103" t="e">
        <f>BO1643+BO1644</f>
        <v>#VALUE!</v>
      </c>
      <c r="BP1642" s="103">
        <v>6674.5982135850209</v>
      </c>
      <c r="BQ1642" s="103">
        <v>5939.0020100282918</v>
      </c>
      <c r="BR1642" s="103">
        <v>4982.5037654800162</v>
      </c>
      <c r="BS1642" s="103">
        <v>4852.8859116804733</v>
      </c>
      <c r="BT1642" s="103">
        <v>4989.3853698183739</v>
      </c>
      <c r="BU1642" s="103">
        <v>4879.8207698369552</v>
      </c>
      <c r="BV1642" s="103">
        <v>4409.1935903528092</v>
      </c>
      <c r="BW1642" s="103">
        <v>5125.7956743215273</v>
      </c>
      <c r="BX1642" s="103">
        <v>5078.1152447122095</v>
      </c>
      <c r="BY1642" s="103">
        <v>4761.3058362142074</v>
      </c>
      <c r="BZ1642" s="102">
        <v>5236.8843243132187</v>
      </c>
      <c r="CA1642" s="103" t="e">
        <f>CA1643+CA1644</f>
        <v>#VALUE!</v>
      </c>
      <c r="CB1642" s="103">
        <v>6175.9458835590549</v>
      </c>
      <c r="CC1642" s="103">
        <v>6112.9135600293475</v>
      </c>
      <c r="CD1642" s="103">
        <v>5568.4338204507831</v>
      </c>
      <c r="CE1642" s="103">
        <v>5726.1624151111328</v>
      </c>
      <c r="CF1642" s="103">
        <v>5597.7360562466192</v>
      </c>
      <c r="CG1642" s="103">
        <v>5165.0182069546563</v>
      </c>
      <c r="CH1642" s="103">
        <v>5759.0740360536101</v>
      </c>
      <c r="CI1642" s="103">
        <v>5539.8102609058369</v>
      </c>
      <c r="CJ1642" s="102">
        <v>5835.6651171770764</v>
      </c>
      <c r="CK1642" s="102">
        <v>5769.8174246819008</v>
      </c>
      <c r="CL1642" s="103" t="e">
        <f>CL1643+CL1644</f>
        <v>#VALUE!</v>
      </c>
      <c r="CM1642" s="103">
        <v>6717.7892842428982</v>
      </c>
      <c r="CN1642" s="103">
        <v>6310.7974351310349</v>
      </c>
      <c r="CO1642" s="103">
        <v>6368.129226227119</v>
      </c>
      <c r="CP1642" s="103">
        <v>6551.960645799456</v>
      </c>
      <c r="CQ1642" s="103">
        <v>6335.6249212097455</v>
      </c>
      <c r="CR1642" s="103">
        <v>6179.8012295254193</v>
      </c>
      <c r="CS1642" s="103">
        <v>6519.9428219736701</v>
      </c>
      <c r="CT1642" s="103">
        <v>6303.9851091823502</v>
      </c>
      <c r="CU1642" s="103">
        <v>6104.7483620661224</v>
      </c>
      <c r="CV1642" s="103">
        <v>6553.5805001339377</v>
      </c>
      <c r="CW1642" s="103">
        <v>6493.768728712419</v>
      </c>
      <c r="CX1642" s="103">
        <v>6558.7003904525773</v>
      </c>
      <c r="CY1642" s="103">
        <v>6535.2695401294186</v>
      </c>
      <c r="CZ1642" s="103">
        <v>6281.0373577519185</v>
      </c>
      <c r="DA1642" s="103" t="e">
        <f t="shared" ref="DA1642" si="1601">DA1643+DA1644</f>
        <v>#VALUE!</v>
      </c>
      <c r="DB1642" s="102">
        <v>7467.6770688957204</v>
      </c>
      <c r="DC1642" s="102">
        <v>7381.929062135875</v>
      </c>
      <c r="DD1642" s="102">
        <v>7322.6094512398713</v>
      </c>
      <c r="DE1642" s="102">
        <v>7251.1444058430643</v>
      </c>
      <c r="DF1642" s="102">
        <v>7157.5544514110325</v>
      </c>
      <c r="DG1642" s="102">
        <v>6939.9283272727125</v>
      </c>
      <c r="DH1642" s="102">
        <v>7456.1355841920467</v>
      </c>
      <c r="DI1642" s="102">
        <v>7341.5274846096127</v>
      </c>
      <c r="DJ1642" s="102">
        <v>7079.4027142146506</v>
      </c>
      <c r="DK1642" s="102">
        <v>7435.0994499658646</v>
      </c>
      <c r="DL1642" s="102">
        <v>7369.7504734880649</v>
      </c>
      <c r="DM1642" s="102">
        <v>7113.1004278909095</v>
      </c>
      <c r="DN1642" s="104" t="e">
        <f>DN1643+DN1644</f>
        <v>#VALUE!</v>
      </c>
      <c r="DO1642" s="102">
        <v>7113.1004278909095</v>
      </c>
      <c r="DP1642" s="102">
        <v>8454.4353490509238</v>
      </c>
      <c r="DQ1642" s="102">
        <v>8453.3475766520987</v>
      </c>
      <c r="DR1642" s="102">
        <v>8428.7934258801015</v>
      </c>
      <c r="DS1642" s="102">
        <v>8213.7046995984947</v>
      </c>
      <c r="DT1642" s="102">
        <v>8134.282723326829</v>
      </c>
      <c r="DU1642" s="102">
        <v>8145.7277802939288</v>
      </c>
      <c r="DV1642" s="105" t="e">
        <f>DV1643+DV1644</f>
        <v>#VALUE!</v>
      </c>
      <c r="DW1642" s="106" t="e">
        <f>DW1643+DW1644</f>
        <v>#VALUE!</v>
      </c>
      <c r="DX1642" s="107" t="e">
        <f>DX1643+DX1644</f>
        <v>#VALUE!</v>
      </c>
      <c r="DZ1642" s="102" t="e">
        <f>DZ1643+DZ1644</f>
        <v>#VALUE!</v>
      </c>
      <c r="EC1642" s="102" t="e">
        <f>EC1643+EC1644</f>
        <v>#VALUE!</v>
      </c>
      <c r="ED1642" s="89"/>
      <c r="EE1642" s="89"/>
      <c r="EF1642" s="102" t="e">
        <f>EF1643+EF1644</f>
        <v>#VALUE!</v>
      </c>
      <c r="EI1642" s="102" t="e">
        <f>EI1643+EI1644</f>
        <v>#VALUE!</v>
      </c>
      <c r="EL1642" s="102" t="e">
        <f>EL1643+EL1644</f>
        <v>#VALUE!</v>
      </c>
      <c r="EO1642" s="102" t="e">
        <f>EO1643+EO1644</f>
        <v>#VALUE!</v>
      </c>
    </row>
    <row r="1643" spans="1:145" ht="15.5" x14ac:dyDescent="0.35">
      <c r="A1643" s="56" t="s">
        <v>512</v>
      </c>
      <c r="B1643" s="102">
        <f t="shared" ref="B1643:AA1643" si="1602">B1348</f>
        <v>56.488</v>
      </c>
      <c r="C1643" s="102">
        <f t="shared" si="1602"/>
        <v>64.421999999999997</v>
      </c>
      <c r="D1643" s="102">
        <f t="shared" si="1602"/>
        <v>217.33599999999998</v>
      </c>
      <c r="E1643" s="102">
        <f t="shared" si="1602"/>
        <v>361.29667999999998</v>
      </c>
      <c r="F1643" s="102">
        <f t="shared" si="1602"/>
        <v>604.57640000000004</v>
      </c>
      <c r="G1643" s="102">
        <f t="shared" si="1602"/>
        <v>581.33368800000005</v>
      </c>
      <c r="H1643" s="102">
        <f t="shared" si="1602"/>
        <v>574.21799999999996</v>
      </c>
      <c r="I1643" s="102">
        <f t="shared" si="1602"/>
        <v>659.68470000000002</v>
      </c>
      <c r="J1643" s="102" t="e">
        <f t="shared" si="1602"/>
        <v>#VALUE!</v>
      </c>
      <c r="K1643" s="102" t="e">
        <f t="shared" si="1602"/>
        <v>#VALUE!</v>
      </c>
      <c r="L1643" s="102" t="e">
        <f t="shared" si="1602"/>
        <v>#VALUE!</v>
      </c>
      <c r="M1643" s="102" t="e">
        <f t="shared" si="1602"/>
        <v>#VALUE!</v>
      </c>
      <c r="N1643" s="102" t="e">
        <f t="shared" si="1602"/>
        <v>#VALUE!</v>
      </c>
      <c r="O1643" s="102" t="e">
        <f t="shared" si="1602"/>
        <v>#VALUE!</v>
      </c>
      <c r="P1643" s="102" t="e">
        <f t="shared" si="1602"/>
        <v>#VALUE!</v>
      </c>
      <c r="Q1643" s="102" t="e">
        <f t="shared" si="1602"/>
        <v>#VALUE!</v>
      </c>
      <c r="R1643" s="102" t="e">
        <f t="shared" si="1602"/>
        <v>#VALUE!</v>
      </c>
      <c r="S1643" s="102" t="e">
        <f t="shared" si="1602"/>
        <v>#VALUE!</v>
      </c>
      <c r="T1643" s="102" t="e">
        <f t="shared" si="1602"/>
        <v>#VALUE!</v>
      </c>
      <c r="U1643" s="102" t="e">
        <f t="shared" si="1602"/>
        <v>#VALUE!</v>
      </c>
      <c r="V1643" s="102" t="e">
        <f t="shared" si="1602"/>
        <v>#VALUE!</v>
      </c>
      <c r="W1643" s="102" t="e">
        <f t="shared" si="1602"/>
        <v>#VALUE!</v>
      </c>
      <c r="X1643" s="103" t="e">
        <f t="shared" si="1602"/>
        <v>#VALUE!</v>
      </c>
      <c r="Y1643" s="103" t="e">
        <f t="shared" si="1602"/>
        <v>#VALUE!</v>
      </c>
      <c r="Z1643" s="102">
        <f t="shared" si="1602"/>
        <v>3631.5880797066925</v>
      </c>
      <c r="AA1643" s="102" t="e">
        <f t="shared" si="1602"/>
        <v>#VALUE!</v>
      </c>
      <c r="AB1643" s="102">
        <v>4396.5804079656427</v>
      </c>
      <c r="AC1643" s="102">
        <v>4491.71343414079</v>
      </c>
      <c r="AD1643" s="102">
        <v>4456.5716710127745</v>
      </c>
      <c r="AE1643" s="102" t="e">
        <f>AE1348</f>
        <v>#VALUE!</v>
      </c>
      <c r="AF1643" s="102">
        <v>4822.2931386159471</v>
      </c>
      <c r="AG1643" s="102">
        <v>4818.7821971671447</v>
      </c>
      <c r="AH1643" s="102">
        <v>4924.3691809618813</v>
      </c>
      <c r="AI1643" s="102">
        <v>4883.8786873828749</v>
      </c>
      <c r="AJ1643" s="103">
        <f>AJ1348</f>
        <v>4821.5679965659974</v>
      </c>
      <c r="AK1643" s="103">
        <v>5088.4952563278848</v>
      </c>
      <c r="AL1643" s="103">
        <v>4918.1403408868428</v>
      </c>
      <c r="AM1643" s="103">
        <v>4875.2801814208096</v>
      </c>
      <c r="AN1643" s="103">
        <v>4874.3216478901331</v>
      </c>
      <c r="AO1643" s="103">
        <f>AO1348</f>
        <v>4909.6124622797242</v>
      </c>
      <c r="AP1643" s="103">
        <v>5708.153871893277</v>
      </c>
      <c r="AQ1643" s="103">
        <v>5681.7031702187442</v>
      </c>
      <c r="AR1643" s="103">
        <v>5344.2578105999291</v>
      </c>
      <c r="AS1643" s="103">
        <f>AS1348</f>
        <v>4552.765502190975</v>
      </c>
      <c r="AT1643" s="103">
        <v>5486.2573763209284</v>
      </c>
      <c r="AU1643" s="103">
        <v>4745.966402055893</v>
      </c>
      <c r="AV1643" s="103">
        <v>4555.9840289282911</v>
      </c>
      <c r="AW1643" s="103">
        <v>4581.81868197113</v>
      </c>
      <c r="AX1643" s="103">
        <f>AX1348</f>
        <v>4622.702676506</v>
      </c>
      <c r="AY1643" s="103"/>
      <c r="AZ1643" s="103">
        <v>5307.4365804474428</v>
      </c>
      <c r="BA1643" s="103">
        <v>5328.2459566697789</v>
      </c>
      <c r="BB1643" s="103">
        <v>5027.2251242781549</v>
      </c>
      <c r="BC1643" s="103">
        <v>4904.2135350414173</v>
      </c>
      <c r="BD1643" s="103">
        <v>4856.0745604995382</v>
      </c>
      <c r="BE1643" s="103">
        <v>4637.2829664063838</v>
      </c>
      <c r="BF1643" s="103">
        <f>BF1348</f>
        <v>4839.1668535870213</v>
      </c>
      <c r="BG1643" s="103">
        <v>5911.0563092281354</v>
      </c>
      <c r="BH1643" s="103">
        <v>5892.1915975270758</v>
      </c>
      <c r="BI1643" s="103">
        <v>5422.7026098162114</v>
      </c>
      <c r="BJ1643" s="103">
        <v>5402.149354313422</v>
      </c>
      <c r="BK1643" s="103">
        <v>5050.0550531816007</v>
      </c>
      <c r="BL1643" s="103">
        <v>4931.3962379117047</v>
      </c>
      <c r="BM1643" s="103">
        <v>5172.0731235368812</v>
      </c>
      <c r="BN1643" s="103">
        <v>5038.6474370517799</v>
      </c>
      <c r="BO1643" s="103">
        <f>BO1348</f>
        <v>5407.8749047412603</v>
      </c>
      <c r="BP1643" s="103">
        <v>6212.5418304387176</v>
      </c>
      <c r="BQ1643" s="103">
        <v>5526.4793261170116</v>
      </c>
      <c r="BR1643" s="103">
        <v>4636.5156701711385</v>
      </c>
      <c r="BS1643" s="103">
        <v>4511.0874351361717</v>
      </c>
      <c r="BT1643" s="103">
        <v>4626.2135793609077</v>
      </c>
      <c r="BU1643" s="103">
        <v>4522.3830187197764</v>
      </c>
      <c r="BV1643" s="103">
        <v>4075.7543489481527</v>
      </c>
      <c r="BW1643" s="103">
        <v>4786.949385226897</v>
      </c>
      <c r="BX1643" s="103">
        <v>4740.9853583188715</v>
      </c>
      <c r="BY1643" s="103">
        <v>4427.8787952004286</v>
      </c>
      <c r="BZ1643" s="102">
        <v>4873.6724210026268</v>
      </c>
      <c r="CA1643" s="103">
        <f>CA1348</f>
        <v>4829.3706073990579</v>
      </c>
      <c r="CB1643" s="103">
        <v>5638.9464166113385</v>
      </c>
      <c r="CC1643" s="103">
        <v>5584.3396050509664</v>
      </c>
      <c r="CD1643" s="103">
        <v>5064.6382114412763</v>
      </c>
      <c r="CE1643" s="103">
        <v>5202.5044179833521</v>
      </c>
      <c r="CF1643" s="103">
        <v>5083.1274837209794</v>
      </c>
      <c r="CG1643" s="103">
        <v>4663.1151425697735</v>
      </c>
      <c r="CH1643" s="103">
        <v>5191.6707106537488</v>
      </c>
      <c r="CI1643" s="103">
        <v>4981.2369926362189</v>
      </c>
      <c r="CJ1643" s="102">
        <v>5234.5654396939099</v>
      </c>
      <c r="CK1643" s="102">
        <v>5200.1429733435125</v>
      </c>
      <c r="CL1643" s="103">
        <f>CL1348</f>
        <v>5109.9654603624858</v>
      </c>
      <c r="CM1643" s="103">
        <v>6068.1869085262306</v>
      </c>
      <c r="CN1643" s="103">
        <v>5838.7115137241071</v>
      </c>
      <c r="CO1643" s="103">
        <v>5900.3458536713224</v>
      </c>
      <c r="CP1643" s="103">
        <v>6087.0146877878306</v>
      </c>
      <c r="CQ1643" s="103">
        <v>5877.0222689769653</v>
      </c>
      <c r="CR1643" s="103">
        <v>5720.11965079109</v>
      </c>
      <c r="CS1643" s="103">
        <v>5868.4545688124217</v>
      </c>
      <c r="CT1643" s="103">
        <v>5672.8621928903021</v>
      </c>
      <c r="CU1643" s="103">
        <v>5492.1368304129883</v>
      </c>
      <c r="CV1643" s="103">
        <v>5950.5848856947232</v>
      </c>
      <c r="CW1643" s="103">
        <v>5901.6118688862907</v>
      </c>
      <c r="CX1643" s="103">
        <v>5948.6940579670782</v>
      </c>
      <c r="CY1643" s="103">
        <v>5935.1178163346285</v>
      </c>
      <c r="CZ1643" s="103">
        <v>5703.8296025495583</v>
      </c>
      <c r="DA1643" s="103">
        <f t="shared" ref="DA1643" si="1603">DA1348</f>
        <v>5766.9049976517435</v>
      </c>
      <c r="DB1643" s="102">
        <v>6772.5643397051317</v>
      </c>
      <c r="DC1643" s="102">
        <v>6691.2931683039924</v>
      </c>
      <c r="DD1643" s="102">
        <v>6642.2593110952948</v>
      </c>
      <c r="DE1643" s="102">
        <v>6648.2994985403102</v>
      </c>
      <c r="DF1643" s="102">
        <v>6566.3019695333751</v>
      </c>
      <c r="DG1643" s="102">
        <v>6358.3202058217412</v>
      </c>
      <c r="DH1643" s="102">
        <v>6865.1705114567612</v>
      </c>
      <c r="DI1643" s="102">
        <v>6765.3386341332889</v>
      </c>
      <c r="DJ1643" s="102">
        <v>6513.3037671769507</v>
      </c>
      <c r="DK1643" s="102">
        <v>6840.3853550739068</v>
      </c>
      <c r="DL1643" s="102">
        <v>6787.5439935833219</v>
      </c>
      <c r="DM1643" s="102">
        <v>6540.6216149321426</v>
      </c>
      <c r="DN1643" s="104">
        <f>DN1348</f>
        <v>6561.7587732228631</v>
      </c>
      <c r="DO1643" s="102">
        <v>6540.6216149321426</v>
      </c>
      <c r="DP1643" s="102">
        <v>7604.7187689756365</v>
      </c>
      <c r="DQ1643" s="102">
        <v>7602.8666984263482</v>
      </c>
      <c r="DR1643" s="102">
        <v>7586.5256543610531</v>
      </c>
      <c r="DS1643" s="102">
        <v>7643.6539553658504</v>
      </c>
      <c r="DT1643" s="102">
        <v>7564.3917600191244</v>
      </c>
      <c r="DU1643" s="102">
        <v>7550.6803161362031</v>
      </c>
      <c r="DV1643" s="105">
        <f>DV1348</f>
        <v>7748.1950690946678</v>
      </c>
      <c r="DW1643" s="106">
        <f>DW1348</f>
        <v>7702.8074883126246</v>
      </c>
      <c r="DX1643" s="107">
        <f>DX1348</f>
        <v>7363.7141147323846</v>
      </c>
      <c r="DZ1643" s="102">
        <f>DZ1348</f>
        <v>8203.9883167627559</v>
      </c>
      <c r="EC1643" s="102">
        <f>EC1348</f>
        <v>8810.3744652478563</v>
      </c>
      <c r="EF1643" s="102">
        <f>EF1348</f>
        <v>9547.4337811669284</v>
      </c>
      <c r="EI1643" s="102">
        <f>EI1348</f>
        <v>10206.123992617044</v>
      </c>
      <c r="EL1643" s="102">
        <f>EL1348</f>
        <v>10905.648628598163</v>
      </c>
      <c r="EO1643" s="102">
        <f>EO1348</f>
        <v>11601.894091043054</v>
      </c>
    </row>
    <row r="1644" spans="1:145" ht="15.5" x14ac:dyDescent="0.35">
      <c r="A1644" s="56" t="s">
        <v>513</v>
      </c>
      <c r="B1644" s="102" t="e">
        <f t="shared" ref="B1644:AA1644" si="1604">B1356</f>
        <v>#VALUE!</v>
      </c>
      <c r="C1644" s="102" t="e">
        <f t="shared" si="1604"/>
        <v>#VALUE!</v>
      </c>
      <c r="D1644" s="102" t="e">
        <f t="shared" si="1604"/>
        <v>#VALUE!</v>
      </c>
      <c r="E1644" s="102">
        <f t="shared" si="1604"/>
        <v>358.78525999999999</v>
      </c>
      <c r="F1644" s="102">
        <f t="shared" si="1604"/>
        <v>129.49540000000002</v>
      </c>
      <c r="G1644" s="102">
        <f t="shared" si="1604"/>
        <v>123.33170000000001</v>
      </c>
      <c r="H1644" s="102" t="e">
        <f t="shared" si="1604"/>
        <v>#VALUE!</v>
      </c>
      <c r="I1644" s="102" t="e">
        <f t="shared" si="1604"/>
        <v>#VALUE!</v>
      </c>
      <c r="J1644" s="102" t="e">
        <f t="shared" si="1604"/>
        <v>#VALUE!</v>
      </c>
      <c r="K1644" s="102" t="e">
        <f t="shared" si="1604"/>
        <v>#VALUE!</v>
      </c>
      <c r="L1644" s="102" t="e">
        <f t="shared" si="1604"/>
        <v>#VALUE!</v>
      </c>
      <c r="M1644" s="102" t="e">
        <f t="shared" si="1604"/>
        <v>#VALUE!</v>
      </c>
      <c r="N1644" s="102" t="e">
        <f t="shared" si="1604"/>
        <v>#VALUE!</v>
      </c>
      <c r="O1644" s="102" t="e">
        <f t="shared" si="1604"/>
        <v>#VALUE!</v>
      </c>
      <c r="P1644" s="102" t="e">
        <f t="shared" si="1604"/>
        <v>#VALUE!</v>
      </c>
      <c r="Q1644" s="102" t="e">
        <f t="shared" si="1604"/>
        <v>#VALUE!</v>
      </c>
      <c r="R1644" s="102" t="e">
        <f t="shared" si="1604"/>
        <v>#VALUE!</v>
      </c>
      <c r="S1644" s="102" t="e">
        <f t="shared" si="1604"/>
        <v>#VALUE!</v>
      </c>
      <c r="T1644" s="102" t="e">
        <f t="shared" si="1604"/>
        <v>#VALUE!</v>
      </c>
      <c r="U1644" s="102" t="e">
        <f t="shared" si="1604"/>
        <v>#VALUE!</v>
      </c>
      <c r="V1644" s="102" t="e">
        <f t="shared" si="1604"/>
        <v>#VALUE!</v>
      </c>
      <c r="W1644" s="102" t="e">
        <f t="shared" si="1604"/>
        <v>#VALUE!</v>
      </c>
      <c r="X1644" s="103" t="e">
        <f t="shared" si="1604"/>
        <v>#VALUE!</v>
      </c>
      <c r="Y1644" s="103" t="e">
        <f t="shared" si="1604"/>
        <v>#VALUE!</v>
      </c>
      <c r="Z1644" s="102" t="e">
        <f t="shared" si="1604"/>
        <v>#VALUE!</v>
      </c>
      <c r="AA1644" s="102" t="e">
        <f t="shared" si="1604"/>
        <v>#VALUE!</v>
      </c>
      <c r="AB1644" s="102">
        <v>389.5027752777732</v>
      </c>
      <c r="AC1644" s="102">
        <v>331.04552042523972</v>
      </c>
      <c r="AD1644" s="102">
        <v>300.35200917565936</v>
      </c>
      <c r="AE1644" s="102" t="e">
        <f>AE1356</f>
        <v>#VALUE!</v>
      </c>
      <c r="AF1644" s="102">
        <v>376.81821607423711</v>
      </c>
      <c r="AG1644" s="102">
        <v>665.01596837624652</v>
      </c>
      <c r="AH1644" s="102">
        <v>362.4213409353689</v>
      </c>
      <c r="AI1644" s="102">
        <v>362.42009300502298</v>
      </c>
      <c r="AJ1644" s="103" t="e">
        <f>AJ1356</f>
        <v>#VALUE!</v>
      </c>
      <c r="AK1644" s="103">
        <v>404.44091880321963</v>
      </c>
      <c r="AL1644" s="103">
        <v>438.2899304003563</v>
      </c>
      <c r="AM1644" s="103">
        <v>456.37278300035632</v>
      </c>
      <c r="AN1644" s="103">
        <v>456.37278300035655</v>
      </c>
      <c r="AO1644" s="103" t="e">
        <f>AO1356</f>
        <v>#VALUE!</v>
      </c>
      <c r="AP1644" s="103">
        <v>597.65217492165755</v>
      </c>
      <c r="AQ1644" s="103">
        <v>565.71732495966262</v>
      </c>
      <c r="AR1644" s="103">
        <v>534.73203836889775</v>
      </c>
      <c r="AS1644" s="103" t="e">
        <f>AS1356</f>
        <v>#VALUE!</v>
      </c>
      <c r="AT1644" s="103">
        <v>486.23017525191307</v>
      </c>
      <c r="AU1644" s="103">
        <v>676.45056592076799</v>
      </c>
      <c r="AV1644" s="103">
        <v>502.61281670870801</v>
      </c>
      <c r="AW1644" s="103">
        <v>500.36397396721401</v>
      </c>
      <c r="AX1644" s="103" t="e">
        <f>AX1356</f>
        <v>#VALUE!</v>
      </c>
      <c r="AY1644" s="103"/>
      <c r="AZ1644" s="103">
        <v>411.42938187506627</v>
      </c>
      <c r="BA1644" s="103">
        <v>465.52830468069737</v>
      </c>
      <c r="BB1644" s="103">
        <v>431.93936201484206</v>
      </c>
      <c r="BC1644" s="103">
        <v>429.45253058400777</v>
      </c>
      <c r="BD1644" s="103">
        <v>403.34199052534632</v>
      </c>
      <c r="BE1644" s="103">
        <v>361.61797054311489</v>
      </c>
      <c r="BF1644" s="103" t="e">
        <f>BF1356</f>
        <v>#VALUE!</v>
      </c>
      <c r="BG1644" s="103">
        <v>522.23415914965426</v>
      </c>
      <c r="BH1644" s="103">
        <v>494.15217992405451</v>
      </c>
      <c r="BI1644" s="103">
        <v>635.36419860205092</v>
      </c>
      <c r="BJ1644" s="103">
        <v>634.57482505145776</v>
      </c>
      <c r="BK1644" s="103">
        <v>479.90046931611153</v>
      </c>
      <c r="BL1644" s="103">
        <v>436.44591544414016</v>
      </c>
      <c r="BM1644" s="103">
        <v>500.11907211097275</v>
      </c>
      <c r="BN1644" s="103">
        <v>456.66451823900115</v>
      </c>
      <c r="BO1644" s="103" t="e">
        <f>BO1356</f>
        <v>#VALUE!</v>
      </c>
      <c r="BP1644" s="103">
        <v>462.05638314630312</v>
      </c>
      <c r="BQ1644" s="103">
        <v>412.52268391127984</v>
      </c>
      <c r="BR1644" s="103">
        <v>345.98809530887786</v>
      </c>
      <c r="BS1644" s="103">
        <v>341.79847654430182</v>
      </c>
      <c r="BT1644" s="103">
        <v>363.1717904574661</v>
      </c>
      <c r="BU1644" s="103">
        <v>357.43775111717883</v>
      </c>
      <c r="BV1644" s="103">
        <v>333.4392414046568</v>
      </c>
      <c r="BW1644" s="103">
        <v>338.84628909463004</v>
      </c>
      <c r="BX1644" s="103">
        <v>337.1298863933381</v>
      </c>
      <c r="BY1644" s="103">
        <v>333.42704101377899</v>
      </c>
      <c r="BZ1644" s="102">
        <v>363.21190331059171</v>
      </c>
      <c r="CA1644" s="103" t="e">
        <f>CA1356</f>
        <v>#VALUE!</v>
      </c>
      <c r="CB1644" s="103">
        <v>536.99946694771666</v>
      </c>
      <c r="CC1644" s="103">
        <v>528.57395497838115</v>
      </c>
      <c r="CD1644" s="103">
        <v>503.79560900950668</v>
      </c>
      <c r="CE1644" s="103">
        <v>523.65799712778062</v>
      </c>
      <c r="CF1644" s="103">
        <v>514.60857252563983</v>
      </c>
      <c r="CG1644" s="103">
        <v>501.90306438488267</v>
      </c>
      <c r="CH1644" s="103">
        <v>567.40332539986173</v>
      </c>
      <c r="CI1644" s="103">
        <v>558.57326826961753</v>
      </c>
      <c r="CJ1644" s="102">
        <v>601.0996774831666</v>
      </c>
      <c r="CK1644" s="102">
        <v>569.67445133838851</v>
      </c>
      <c r="CL1644" s="103" t="e">
        <f>CL1356</f>
        <v>#VALUE!</v>
      </c>
      <c r="CM1644" s="103">
        <v>649.60237571666789</v>
      </c>
      <c r="CN1644" s="103">
        <v>472.0859214069277</v>
      </c>
      <c r="CO1644" s="103">
        <v>467.78337255579652</v>
      </c>
      <c r="CP1644" s="103">
        <v>464.94595801162529</v>
      </c>
      <c r="CQ1644" s="103">
        <v>458.60265223278031</v>
      </c>
      <c r="CR1644" s="103">
        <v>459.68157873432932</v>
      </c>
      <c r="CS1644" s="103">
        <v>651.48825316124817</v>
      </c>
      <c r="CT1644" s="103">
        <v>631.12291629204833</v>
      </c>
      <c r="CU1644" s="103">
        <v>612.61153165313362</v>
      </c>
      <c r="CV1644" s="103">
        <v>602.99561443921414</v>
      </c>
      <c r="CW1644" s="103">
        <v>592.15685982612877</v>
      </c>
      <c r="CX1644" s="103">
        <v>610.00633248549923</v>
      </c>
      <c r="CY1644" s="103">
        <v>600.15172379478986</v>
      </c>
      <c r="CZ1644" s="103">
        <v>577.20775520236043</v>
      </c>
      <c r="DA1644" s="103" t="e">
        <f t="shared" ref="DA1644" si="1605">DA1356</f>
        <v>#VALUE!</v>
      </c>
      <c r="DB1644" s="102">
        <v>695.11272919058911</v>
      </c>
      <c r="DC1644" s="102">
        <v>690.63589383188253</v>
      </c>
      <c r="DD1644" s="102">
        <v>680.35014014457624</v>
      </c>
      <c r="DE1644" s="102">
        <v>602.84490730275445</v>
      </c>
      <c r="DF1644" s="102">
        <v>591.25248187765749</v>
      </c>
      <c r="DG1644" s="102">
        <v>581.60812145097123</v>
      </c>
      <c r="DH1644" s="102">
        <v>590.96507273528528</v>
      </c>
      <c r="DI1644" s="102">
        <v>576.18885047632386</v>
      </c>
      <c r="DJ1644" s="102">
        <v>566.09894703769976</v>
      </c>
      <c r="DK1644" s="102">
        <v>594.7140948919573</v>
      </c>
      <c r="DL1644" s="102">
        <v>582.20647990474265</v>
      </c>
      <c r="DM1644" s="102">
        <v>572.47881295876653</v>
      </c>
      <c r="DN1644" s="104" t="e">
        <f>DN1356</f>
        <v>#VALUE!</v>
      </c>
      <c r="DO1644" s="102">
        <v>572.47881295876653</v>
      </c>
      <c r="DP1644" s="102">
        <v>849.71658007528777</v>
      </c>
      <c r="DQ1644" s="102">
        <v>850.4808782257503</v>
      </c>
      <c r="DR1644" s="102">
        <v>842.26777151904889</v>
      </c>
      <c r="DS1644" s="102">
        <v>570.05074423264409</v>
      </c>
      <c r="DT1644" s="102">
        <v>569.89096330770474</v>
      </c>
      <c r="DU1644" s="102">
        <v>595.04746415772536</v>
      </c>
      <c r="DV1644" s="105" t="e">
        <f>DV1356</f>
        <v>#VALUE!</v>
      </c>
      <c r="DW1644" s="106" t="e">
        <f>DW1356</f>
        <v>#VALUE!</v>
      </c>
      <c r="DX1644" s="107" t="e">
        <f>DX1356</f>
        <v>#VALUE!</v>
      </c>
      <c r="DZ1644" s="102" t="e">
        <f>DZ1356</f>
        <v>#VALUE!</v>
      </c>
      <c r="EC1644" s="102" t="e">
        <f>EC1356</f>
        <v>#VALUE!</v>
      </c>
      <c r="EF1644" s="102" t="e">
        <f>EF1356</f>
        <v>#VALUE!</v>
      </c>
      <c r="EI1644" s="102" t="e">
        <f>EI1356</f>
        <v>#VALUE!</v>
      </c>
      <c r="EL1644" s="102" t="e">
        <f>EL1356</f>
        <v>#VALUE!</v>
      </c>
      <c r="EO1644" s="102" t="e">
        <f>EO1356</f>
        <v>#VALUE!</v>
      </c>
    </row>
    <row r="1645" spans="1:145" ht="15.5" x14ac:dyDescent="0.35">
      <c r="A1645" s="27"/>
      <c r="B1645" s="102"/>
      <c r="C1645" s="102"/>
      <c r="D1645" s="102"/>
      <c r="E1645" s="102"/>
      <c r="F1645" s="102"/>
      <c r="G1645" s="102"/>
      <c r="H1645" s="102"/>
      <c r="I1645" s="102"/>
      <c r="J1645" s="102"/>
      <c r="K1645" s="102"/>
      <c r="L1645" s="102"/>
      <c r="M1645" s="102"/>
      <c r="N1645" s="102"/>
      <c r="O1645" s="102"/>
      <c r="P1645" s="102"/>
      <c r="Q1645" s="102"/>
      <c r="R1645" s="102"/>
      <c r="S1645" s="102"/>
      <c r="T1645" s="102"/>
      <c r="U1645" s="102"/>
      <c r="V1645" s="102"/>
      <c r="W1645" s="102"/>
      <c r="X1645" s="103"/>
      <c r="Y1645" s="103"/>
      <c r="Z1645" s="102"/>
      <c r="AA1645" s="102"/>
      <c r="AB1645" s="102"/>
      <c r="AC1645" s="102"/>
      <c r="AD1645" s="102"/>
      <c r="AE1645" s="102"/>
      <c r="AF1645" s="102"/>
      <c r="AG1645" s="102"/>
      <c r="AH1645" s="102"/>
      <c r="AI1645" s="102"/>
      <c r="AJ1645" s="103"/>
      <c r="AK1645" s="103"/>
      <c r="AL1645" s="103"/>
      <c r="AM1645" s="103"/>
      <c r="AN1645" s="103"/>
      <c r="AO1645" s="103"/>
      <c r="AP1645" s="103"/>
      <c r="AQ1645" s="103"/>
      <c r="AR1645" s="103"/>
      <c r="AS1645" s="103"/>
      <c r="AT1645" s="103"/>
      <c r="AU1645" s="103"/>
      <c r="AV1645" s="103"/>
      <c r="AW1645" s="103"/>
      <c r="AX1645" s="103"/>
      <c r="AY1645" s="103"/>
      <c r="AZ1645" s="103"/>
      <c r="BA1645" s="103"/>
      <c r="BB1645" s="103"/>
      <c r="BC1645" s="103"/>
      <c r="BD1645" s="103"/>
      <c r="BE1645" s="103"/>
      <c r="BF1645" s="103"/>
      <c r="BG1645" s="103"/>
      <c r="BH1645" s="103"/>
      <c r="BI1645" s="103"/>
      <c r="BJ1645" s="103"/>
      <c r="BK1645" s="103"/>
      <c r="BL1645" s="103"/>
      <c r="BM1645" s="103"/>
      <c r="BN1645" s="103"/>
      <c r="BO1645" s="103"/>
      <c r="BP1645" s="103">
        <v>662.71902542419411</v>
      </c>
      <c r="BQ1645" s="103">
        <v>647.95914921863005</v>
      </c>
      <c r="BR1645" s="103"/>
      <c r="BS1645" s="103"/>
      <c r="BT1645" s="103">
        <v>-631.23693153496788</v>
      </c>
      <c r="BU1645" s="103"/>
      <c r="BV1645" s="103"/>
      <c r="BW1645" s="103"/>
      <c r="BX1645" s="103"/>
      <c r="BY1645" s="103"/>
      <c r="BZ1645" s="102"/>
      <c r="CA1645" s="103"/>
      <c r="CB1645" s="103"/>
      <c r="CC1645" s="103"/>
      <c r="CD1645" s="103"/>
      <c r="CE1645" s="103"/>
      <c r="CF1645" s="103"/>
      <c r="CG1645" s="103"/>
      <c r="CH1645" s="103"/>
      <c r="CI1645" s="103"/>
      <c r="CJ1645" s="102"/>
      <c r="CK1645" s="102"/>
      <c r="CL1645" s="103"/>
      <c r="CM1645" s="103"/>
      <c r="CN1645" s="103"/>
      <c r="CO1645" s="103"/>
      <c r="CP1645" s="103"/>
      <c r="CQ1645" s="103"/>
      <c r="CR1645" s="103"/>
      <c r="CS1645" s="103"/>
      <c r="CT1645" s="103"/>
      <c r="CU1645" s="103"/>
      <c r="CV1645" s="103"/>
      <c r="CW1645" s="103"/>
      <c r="CX1645" s="103"/>
      <c r="CY1645" s="103"/>
      <c r="CZ1645" s="103"/>
      <c r="DA1645" s="103"/>
      <c r="DB1645" s="102"/>
      <c r="DC1645" s="102"/>
      <c r="DD1645" s="102"/>
      <c r="DE1645" s="102">
        <v>0</v>
      </c>
      <c r="DF1645" s="187">
        <v>0</v>
      </c>
      <c r="DG1645" s="102">
        <v>0</v>
      </c>
      <c r="DH1645" s="102">
        <v>0</v>
      </c>
      <c r="DI1645" s="102">
        <v>0</v>
      </c>
      <c r="DJ1645" s="102">
        <v>0</v>
      </c>
      <c r="DK1645" s="102">
        <v>0</v>
      </c>
      <c r="DL1645" s="102">
        <v>0</v>
      </c>
      <c r="DM1645" s="102">
        <v>0</v>
      </c>
      <c r="DN1645" s="279" t="e">
        <f>DN1646/DA1646-1</f>
        <v>#VALUE!</v>
      </c>
      <c r="DO1645" s="102">
        <v>0</v>
      </c>
      <c r="DP1645" s="102">
        <v>0</v>
      </c>
      <c r="DQ1645" s="102">
        <v>0</v>
      </c>
      <c r="DR1645" s="102">
        <v>0</v>
      </c>
      <c r="DS1645" s="102">
        <v>0</v>
      </c>
      <c r="DT1645" s="102">
        <v>0</v>
      </c>
      <c r="DU1645" s="102">
        <v>0</v>
      </c>
      <c r="DV1645" s="105" t="e">
        <f t="shared" ref="DV1645:EC1645" si="1606">DV1646-DV1580</f>
        <v>#VALUE!</v>
      </c>
      <c r="DW1645" s="184" t="e">
        <f t="shared" si="1606"/>
        <v>#VALUE!</v>
      </c>
      <c r="DX1645" s="107" t="e">
        <f t="shared" si="1606"/>
        <v>#VALUE!</v>
      </c>
      <c r="DY1645">
        <f t="shared" si="1606"/>
        <v>0</v>
      </c>
      <c r="DZ1645" s="102" t="e">
        <f t="shared" si="1606"/>
        <v>#VALUE!</v>
      </c>
      <c r="EA1645">
        <f t="shared" si="1606"/>
        <v>0</v>
      </c>
      <c r="EB1645">
        <f t="shared" si="1606"/>
        <v>0</v>
      </c>
      <c r="EC1645" s="102" t="e">
        <f t="shared" si="1606"/>
        <v>#VALUE!</v>
      </c>
      <c r="EF1645" s="102" t="e">
        <f t="shared" ref="EF1645" si="1607">EF1646-EF1580</f>
        <v>#VALUE!</v>
      </c>
      <c r="EI1645" s="102" t="e">
        <f t="shared" ref="EI1645" si="1608">EI1646-EI1580</f>
        <v>#VALUE!</v>
      </c>
      <c r="EL1645" s="102" t="e">
        <f t="shared" ref="EL1645" si="1609">EL1646-EL1580</f>
        <v>#VALUE!</v>
      </c>
      <c r="EO1645" s="102" t="e">
        <f t="shared" ref="EO1645" si="1610">EO1646-EO1580</f>
        <v>#VALUE!</v>
      </c>
    </row>
    <row r="1646" spans="1:145" ht="15.5" x14ac:dyDescent="0.35">
      <c r="A1646" s="56" t="s">
        <v>514</v>
      </c>
      <c r="B1646" s="102" t="e">
        <f t="shared" ref="B1646:Z1646" si="1611">B1648+B1656</f>
        <v>#VALUE!</v>
      </c>
      <c r="C1646" s="102" t="e">
        <f t="shared" si="1611"/>
        <v>#VALUE!</v>
      </c>
      <c r="D1646" s="102" t="e">
        <f t="shared" si="1611"/>
        <v>#VALUE!</v>
      </c>
      <c r="E1646" s="102" t="e">
        <f t="shared" si="1611"/>
        <v>#VALUE!</v>
      </c>
      <c r="F1646" s="102">
        <f t="shared" si="1611"/>
        <v>1731.9175999999998</v>
      </c>
      <c r="G1646" s="102">
        <f t="shared" si="1611"/>
        <v>1622.6932999999999</v>
      </c>
      <c r="H1646" s="102" t="e">
        <f t="shared" si="1611"/>
        <v>#VALUE!</v>
      </c>
      <c r="I1646" s="102" t="e">
        <f t="shared" si="1611"/>
        <v>#VALUE!</v>
      </c>
      <c r="J1646" s="102" t="e">
        <f t="shared" si="1611"/>
        <v>#VALUE!</v>
      </c>
      <c r="K1646" s="102" t="e">
        <f t="shared" si="1611"/>
        <v>#VALUE!</v>
      </c>
      <c r="L1646" s="102" t="e">
        <f t="shared" si="1611"/>
        <v>#VALUE!</v>
      </c>
      <c r="M1646" s="102" t="e">
        <f t="shared" si="1611"/>
        <v>#VALUE!</v>
      </c>
      <c r="N1646" s="102" t="e">
        <f t="shared" si="1611"/>
        <v>#VALUE!</v>
      </c>
      <c r="O1646" s="102" t="e">
        <f t="shared" si="1611"/>
        <v>#VALUE!</v>
      </c>
      <c r="P1646" s="102" t="e">
        <f t="shared" si="1611"/>
        <v>#VALUE!</v>
      </c>
      <c r="Q1646" s="102" t="e">
        <f t="shared" si="1611"/>
        <v>#VALUE!</v>
      </c>
      <c r="R1646" s="102" t="e">
        <f t="shared" si="1611"/>
        <v>#VALUE!</v>
      </c>
      <c r="S1646" s="102" t="e">
        <f t="shared" si="1611"/>
        <v>#VALUE!</v>
      </c>
      <c r="T1646" s="102" t="e">
        <f t="shared" si="1611"/>
        <v>#VALUE!</v>
      </c>
      <c r="U1646" s="102" t="e">
        <f t="shared" si="1611"/>
        <v>#VALUE!</v>
      </c>
      <c r="V1646" s="102" t="e">
        <f t="shared" si="1611"/>
        <v>#VALUE!</v>
      </c>
      <c r="W1646" s="102" t="e">
        <f t="shared" si="1611"/>
        <v>#VALUE!</v>
      </c>
      <c r="X1646" s="103" t="e">
        <f t="shared" si="1611"/>
        <v>#VALUE!</v>
      </c>
      <c r="Y1646" s="103" t="e">
        <f t="shared" si="1611"/>
        <v>#VALUE!</v>
      </c>
      <c r="Z1646" s="102" t="e">
        <f t="shared" si="1611"/>
        <v>#VALUE!</v>
      </c>
      <c r="AA1646" s="102" t="e">
        <f>AA1648+AA1656</f>
        <v>#VALUE!</v>
      </c>
      <c r="AB1646" s="102">
        <v>12597.817387760735</v>
      </c>
      <c r="AC1646" s="102">
        <v>12056.363341375076</v>
      </c>
      <c r="AD1646" s="102">
        <v>12238.323232968256</v>
      </c>
      <c r="AE1646" s="102" t="e">
        <f>AE1648+AE1656</f>
        <v>#VALUE!</v>
      </c>
      <c r="AF1646" s="102">
        <v>13695.34722</v>
      </c>
      <c r="AG1646" s="102">
        <v>13262.320221</v>
      </c>
      <c r="AH1646" s="102">
        <v>13710.5039078809</v>
      </c>
      <c r="AI1646" s="102">
        <v>13650.6251180338</v>
      </c>
      <c r="AJ1646" s="103" t="e">
        <f>AJ1648+AJ1656</f>
        <v>#VALUE!</v>
      </c>
      <c r="AK1646" s="103">
        <v>12158.9052042</v>
      </c>
      <c r="AL1646" s="103">
        <v>11341.656211884499</v>
      </c>
      <c r="AM1646" s="103">
        <v>11361.955441686145</v>
      </c>
      <c r="AN1646" s="103">
        <v>11362.665941686144</v>
      </c>
      <c r="AO1646" s="103" t="e">
        <f>AO1648+AO1656</f>
        <v>#VALUE!</v>
      </c>
      <c r="AP1646" s="103">
        <v>12127.7672718873</v>
      </c>
      <c r="AQ1646" s="103">
        <v>11792.753431666535</v>
      </c>
      <c r="AR1646" s="103">
        <v>11067.693192131224</v>
      </c>
      <c r="AS1646" s="103" t="e">
        <f>AS1648+AS1656</f>
        <v>#VALUE!</v>
      </c>
      <c r="AT1646" s="103">
        <v>10611.949699844999</v>
      </c>
      <c r="AU1646" s="103">
        <v>9622.7961956022264</v>
      </c>
      <c r="AV1646" s="103">
        <v>9003.5916103948275</v>
      </c>
      <c r="AW1646" s="103">
        <v>8952.9692684015463</v>
      </c>
      <c r="AX1646" s="103" t="e">
        <f>AX1648+AX1656</f>
        <v>#VALUE!</v>
      </c>
      <c r="AY1646" s="103"/>
      <c r="AZ1646" s="103">
        <v>9710.1672750717808</v>
      </c>
      <c r="BA1646" s="103">
        <v>9818.6517302848661</v>
      </c>
      <c r="BB1646" s="103">
        <v>9189.2878353133528</v>
      </c>
      <c r="BC1646" s="103">
        <v>9189.2996123414305</v>
      </c>
      <c r="BD1646" s="103">
        <v>9280.1166771438948</v>
      </c>
      <c r="BE1646" s="103">
        <v>9280.1477148974027</v>
      </c>
      <c r="BF1646" s="103" t="e">
        <f>BF1648+BF1656</f>
        <v>#VALUE!</v>
      </c>
      <c r="BG1646" s="103">
        <v>9977.0326402023966</v>
      </c>
      <c r="BH1646" s="103">
        <v>9935.8045353265843</v>
      </c>
      <c r="BI1646" s="103">
        <v>9813.7980378510038</v>
      </c>
      <c r="BJ1646" s="103">
        <v>9774.4827346130951</v>
      </c>
      <c r="BK1646" s="103">
        <v>9319.2550074391293</v>
      </c>
      <c r="BL1646" s="103">
        <v>9275.2886521313667</v>
      </c>
      <c r="BM1646" s="103">
        <v>9401.359776067955</v>
      </c>
      <c r="BN1646" s="103">
        <v>9349.7940461681792</v>
      </c>
      <c r="BO1646" s="103" t="e">
        <f>BO1648+BO1656</f>
        <v>#VALUE!</v>
      </c>
      <c r="BP1646" s="103">
        <v>10624.817228367587</v>
      </c>
      <c r="BQ1646" s="103">
        <v>10620.275607336665</v>
      </c>
      <c r="BR1646" s="103">
        <v>10794.853235340874</v>
      </c>
      <c r="BS1646" s="103">
        <v>10803.423918620872</v>
      </c>
      <c r="BT1646" s="103">
        <v>9333.8592858935153</v>
      </c>
      <c r="BU1646" s="103">
        <v>9323.8533471467908</v>
      </c>
      <c r="BV1646" s="103">
        <v>9154.9482095223702</v>
      </c>
      <c r="BW1646" s="103">
        <v>9594.6405749642945</v>
      </c>
      <c r="BX1646" s="103">
        <v>9594.7101049642952</v>
      </c>
      <c r="BY1646" s="103">
        <v>9435.8269470995765</v>
      </c>
      <c r="BZ1646" s="102">
        <v>9573.4159704954855</v>
      </c>
      <c r="CA1646" s="103" t="e">
        <f>CA1648+CA1656</f>
        <v>#VALUE!</v>
      </c>
      <c r="CB1646" s="103">
        <v>10225.402629939323</v>
      </c>
      <c r="CC1646" s="103">
        <v>10163.650634003323</v>
      </c>
      <c r="CD1646" s="103">
        <v>10213.728269312938</v>
      </c>
      <c r="CE1646" s="103">
        <v>10098.875102084154</v>
      </c>
      <c r="CF1646" s="103">
        <v>10089.07327045318</v>
      </c>
      <c r="CG1646" s="103">
        <v>10063.346329559699</v>
      </c>
      <c r="CH1646" s="103">
        <v>9944.6742929003158</v>
      </c>
      <c r="CI1646" s="103">
        <v>9944.4888623693441</v>
      </c>
      <c r="CJ1646" s="102">
        <v>10129.313231070295</v>
      </c>
      <c r="CK1646" s="102">
        <v>10151.709534255988</v>
      </c>
      <c r="CL1646" s="103" t="e">
        <f>CL1648+CL1656</f>
        <v>#VALUE!</v>
      </c>
      <c r="CM1646" s="103">
        <v>10652.286692634074</v>
      </c>
      <c r="CN1646" s="103">
        <v>10537.037402066275</v>
      </c>
      <c r="CO1646" s="103">
        <v>10545.837618222744</v>
      </c>
      <c r="CP1646" s="103">
        <v>10531.567497893066</v>
      </c>
      <c r="CQ1646" s="103">
        <v>10493.972156114576</v>
      </c>
      <c r="CR1646" s="103">
        <v>10459.740517476206</v>
      </c>
      <c r="CS1646" s="103">
        <v>10962.446754307233</v>
      </c>
      <c r="CT1646" s="103">
        <v>10760.463890289011</v>
      </c>
      <c r="CU1646" s="103">
        <v>10730.974432895253</v>
      </c>
      <c r="CV1646" s="103">
        <v>11522.981688514919</v>
      </c>
      <c r="CW1646" s="103">
        <v>11412.655142262825</v>
      </c>
      <c r="CX1646" s="103">
        <v>11550.649286633196</v>
      </c>
      <c r="CY1646" s="103">
        <v>11464.503579284727</v>
      </c>
      <c r="CZ1646" s="103">
        <v>11350.045136548912</v>
      </c>
      <c r="DA1646" s="103" t="e">
        <f t="shared" ref="DA1646" si="1612">DA1648+DA1656</f>
        <v>#VALUE!</v>
      </c>
      <c r="DB1646" s="102">
        <v>11907.639929410789</v>
      </c>
      <c r="DC1646" s="102">
        <v>12061.309839935782</v>
      </c>
      <c r="DD1646" s="102">
        <v>11718.931667909175</v>
      </c>
      <c r="DE1646" s="102">
        <v>11757.358757150134</v>
      </c>
      <c r="DF1646" s="102">
        <v>11554.715486577717</v>
      </c>
      <c r="DG1646" s="102">
        <v>11303.06757071165</v>
      </c>
      <c r="DH1646" s="102">
        <v>11743.01475562045</v>
      </c>
      <c r="DI1646" s="102">
        <v>11576.637544573132</v>
      </c>
      <c r="DJ1646" s="102">
        <v>11286.145750844364</v>
      </c>
      <c r="DK1646" s="102">
        <v>11789.335333849758</v>
      </c>
      <c r="DL1646" s="102">
        <v>11603.934626536777</v>
      </c>
      <c r="DM1646" s="102">
        <v>11376.913516706853</v>
      </c>
      <c r="DN1646" s="104" t="e">
        <f>DN1648+DN1656</f>
        <v>#VALUE!</v>
      </c>
      <c r="DO1646" s="102">
        <v>11376.913516706853</v>
      </c>
      <c r="DP1646" s="102">
        <v>13833.246773460975</v>
      </c>
      <c r="DQ1646" s="102">
        <v>13777.854579614092</v>
      </c>
      <c r="DR1646" s="102">
        <v>13546.680796153498</v>
      </c>
      <c r="DS1646" s="102">
        <v>14084.430238586987</v>
      </c>
      <c r="DT1646" s="102">
        <v>13980.365199488488</v>
      </c>
      <c r="DU1646" s="102">
        <v>13946.369811222963</v>
      </c>
      <c r="DV1646" s="105" t="e">
        <f>DV1648+DV1656</f>
        <v>#VALUE!</v>
      </c>
      <c r="DW1646" s="106" t="e">
        <f>DW1648+DW1656</f>
        <v>#VALUE!</v>
      </c>
      <c r="DX1646" s="107" t="e">
        <f>DX1648+DX1656</f>
        <v>#VALUE!</v>
      </c>
      <c r="DZ1646" s="102" t="e">
        <f>DZ1648+DZ1656</f>
        <v>#VALUE!</v>
      </c>
      <c r="EC1646" s="102" t="e">
        <f>EC1648+EC1656</f>
        <v>#VALUE!</v>
      </c>
      <c r="EF1646" s="102" t="e">
        <f>EF1648+EF1656</f>
        <v>#VALUE!</v>
      </c>
      <c r="EI1646" s="102" t="e">
        <f>EI1648+EI1656</f>
        <v>#VALUE!</v>
      </c>
      <c r="EL1646" s="102" t="e">
        <f>EL1648+EL1656</f>
        <v>#VALUE!</v>
      </c>
      <c r="EO1646" s="102" t="e">
        <f>EO1648+EO1656</f>
        <v>#VALUE!</v>
      </c>
    </row>
    <row r="1647" spans="1:145" ht="15.5" x14ac:dyDescent="0.35">
      <c r="A1647" s="27"/>
      <c r="B1647" s="102"/>
      <c r="C1647" s="102"/>
      <c r="D1647" s="102"/>
      <c r="E1647" s="102"/>
      <c r="F1647" s="102"/>
      <c r="G1647" s="102"/>
      <c r="H1647" s="102"/>
      <c r="I1647" s="102"/>
      <c r="J1647" s="102"/>
      <c r="K1647" s="102"/>
      <c r="L1647" s="102"/>
      <c r="M1647" s="102"/>
      <c r="N1647" s="102"/>
      <c r="O1647" s="102"/>
      <c r="P1647" s="102"/>
      <c r="Q1647" s="102"/>
      <c r="R1647" s="102"/>
      <c r="S1647" s="102"/>
      <c r="T1647" s="102"/>
      <c r="U1647" s="102"/>
      <c r="V1647" s="102"/>
      <c r="W1647" s="102"/>
      <c r="X1647" s="103"/>
      <c r="Y1647" s="103"/>
      <c r="Z1647" s="102"/>
      <c r="AA1647" s="102"/>
      <c r="AB1647" s="102"/>
      <c r="AC1647" s="102"/>
      <c r="AD1647" s="102"/>
      <c r="AE1647" s="102"/>
      <c r="AF1647" s="102"/>
      <c r="AG1647" s="102"/>
      <c r="AH1647" s="102"/>
      <c r="AI1647" s="102"/>
      <c r="AJ1647" s="103"/>
      <c r="AK1647" s="103"/>
      <c r="AL1647" s="103"/>
      <c r="AM1647" s="103"/>
      <c r="AN1647" s="103"/>
      <c r="AO1647" s="103"/>
      <c r="AP1647" s="103"/>
      <c r="AQ1647" s="103"/>
      <c r="AR1647" s="103"/>
      <c r="AS1647" s="103"/>
      <c r="AT1647" s="103"/>
      <c r="AU1647" s="103"/>
      <c r="AV1647" s="103"/>
      <c r="AW1647" s="103"/>
      <c r="AX1647" s="103"/>
      <c r="AY1647" s="103"/>
      <c r="AZ1647" s="103"/>
      <c r="BA1647" s="103"/>
      <c r="BB1647" s="103"/>
      <c r="BC1647" s="103"/>
      <c r="BD1647" s="103"/>
      <c r="BE1647" s="103"/>
      <c r="BF1647" s="103"/>
      <c r="BG1647" s="103"/>
      <c r="BH1647" s="103"/>
      <c r="BI1647" s="103"/>
      <c r="BJ1647" s="103"/>
      <c r="BK1647" s="103"/>
      <c r="BL1647" s="103"/>
      <c r="BM1647" s="103"/>
      <c r="BN1647" s="103"/>
      <c r="BO1647" s="103"/>
      <c r="BP1647" s="103">
        <v>445.43081218410225</v>
      </c>
      <c r="BQ1647" s="103">
        <v>650.5095179262762</v>
      </c>
      <c r="BR1647" s="103"/>
      <c r="BS1647" s="103"/>
      <c r="BT1647" s="103">
        <v>-360.79678681613586</v>
      </c>
      <c r="BU1647" s="103"/>
      <c r="BV1647" s="103"/>
      <c r="BW1647" s="103"/>
      <c r="BX1647" s="103"/>
      <c r="BY1647" s="103"/>
      <c r="BZ1647" s="102"/>
      <c r="CA1647" s="103"/>
      <c r="CB1647" s="103"/>
      <c r="CC1647" s="103"/>
      <c r="CD1647" s="103"/>
      <c r="CE1647" s="103"/>
      <c r="CF1647" s="103"/>
      <c r="CG1647" s="103"/>
      <c r="CH1647" s="103"/>
      <c r="CI1647" s="103"/>
      <c r="CJ1647" s="102"/>
      <c r="CK1647" s="102"/>
      <c r="CL1647" s="103"/>
      <c r="CM1647" s="103"/>
      <c r="CN1647" s="103"/>
      <c r="CO1647" s="103"/>
      <c r="CP1647" s="103"/>
      <c r="CQ1647" s="103"/>
      <c r="CR1647" s="103"/>
      <c r="CS1647" s="103"/>
      <c r="CT1647" s="103"/>
      <c r="CU1647" s="103"/>
      <c r="CV1647" s="103"/>
      <c r="CW1647" s="103"/>
      <c r="CX1647" s="103"/>
      <c r="CY1647" s="103"/>
      <c r="CZ1647" s="103"/>
      <c r="DA1647" s="103"/>
      <c r="DB1647" s="102"/>
      <c r="DC1647" s="102"/>
      <c r="DD1647" s="102"/>
      <c r="DE1647" s="102"/>
      <c r="DF1647" s="102"/>
      <c r="DG1647" s="102"/>
      <c r="DH1647" s="102"/>
      <c r="DI1647" s="102"/>
      <c r="DJ1647" s="102"/>
      <c r="DK1647" s="102"/>
      <c r="DL1647" s="102"/>
      <c r="DM1647" s="102"/>
      <c r="DN1647" s="104" t="e">
        <f>+DN1648-DN1564</f>
        <v>#VALUE!</v>
      </c>
      <c r="DO1647" s="102"/>
      <c r="DP1647" s="102"/>
      <c r="DQ1647" s="102"/>
      <c r="DR1647" s="102"/>
      <c r="DS1647" s="102"/>
      <c r="DT1647" s="102"/>
      <c r="DU1647" s="102"/>
      <c r="DV1647" s="105"/>
      <c r="DW1647" s="106"/>
      <c r="DX1647" s="107"/>
      <c r="DZ1647" s="102"/>
      <c r="EC1647" s="102"/>
      <c r="EF1647" s="102"/>
      <c r="EI1647" s="102"/>
      <c r="EL1647" s="102"/>
      <c r="EO1647" s="102"/>
    </row>
    <row r="1648" spans="1:145" ht="15.5" x14ac:dyDescent="0.35">
      <c r="A1648" s="56" t="s">
        <v>515</v>
      </c>
      <c r="B1648" s="102" t="e">
        <f t="shared" ref="B1648:Z1648" si="1613">B1649+B1650+B1651+B1652</f>
        <v>#VALUE!</v>
      </c>
      <c r="C1648" s="102" t="e">
        <f t="shared" si="1613"/>
        <v>#VALUE!</v>
      </c>
      <c r="D1648" s="102" t="e">
        <f t="shared" si="1613"/>
        <v>#VALUE!</v>
      </c>
      <c r="E1648" s="102" t="e">
        <f t="shared" si="1613"/>
        <v>#VALUE!</v>
      </c>
      <c r="F1648" s="102">
        <f t="shared" si="1613"/>
        <v>1299.1995999999999</v>
      </c>
      <c r="G1648" s="102">
        <f t="shared" si="1613"/>
        <v>1313.8865000000001</v>
      </c>
      <c r="H1648" s="102" t="e">
        <f t="shared" si="1613"/>
        <v>#VALUE!</v>
      </c>
      <c r="I1648" s="102" t="e">
        <f t="shared" si="1613"/>
        <v>#VALUE!</v>
      </c>
      <c r="J1648" s="102" t="e">
        <f t="shared" si="1613"/>
        <v>#VALUE!</v>
      </c>
      <c r="K1648" s="102" t="e">
        <f t="shared" si="1613"/>
        <v>#VALUE!</v>
      </c>
      <c r="L1648" s="102" t="e">
        <f t="shared" si="1613"/>
        <v>#VALUE!</v>
      </c>
      <c r="M1648" s="102" t="e">
        <f t="shared" si="1613"/>
        <v>#VALUE!</v>
      </c>
      <c r="N1648" s="102" t="e">
        <f t="shared" si="1613"/>
        <v>#VALUE!</v>
      </c>
      <c r="O1648" s="102" t="e">
        <f t="shared" si="1613"/>
        <v>#VALUE!</v>
      </c>
      <c r="P1648" s="102" t="e">
        <f t="shared" si="1613"/>
        <v>#VALUE!</v>
      </c>
      <c r="Q1648" s="102" t="e">
        <f t="shared" si="1613"/>
        <v>#VALUE!</v>
      </c>
      <c r="R1648" s="102" t="e">
        <f t="shared" si="1613"/>
        <v>#VALUE!</v>
      </c>
      <c r="S1648" s="102" t="e">
        <f t="shared" si="1613"/>
        <v>#VALUE!</v>
      </c>
      <c r="T1648" s="102" t="e">
        <f t="shared" si="1613"/>
        <v>#VALUE!</v>
      </c>
      <c r="U1648" s="102" t="e">
        <f t="shared" si="1613"/>
        <v>#VALUE!</v>
      </c>
      <c r="V1648" s="102" t="e">
        <f t="shared" si="1613"/>
        <v>#VALUE!</v>
      </c>
      <c r="W1648" s="102" t="e">
        <f t="shared" si="1613"/>
        <v>#VALUE!</v>
      </c>
      <c r="X1648" s="103" t="e">
        <f t="shared" si="1613"/>
        <v>#VALUE!</v>
      </c>
      <c r="Y1648" s="103" t="e">
        <f t="shared" si="1613"/>
        <v>#VALUE!</v>
      </c>
      <c r="Z1648" s="102" t="e">
        <f t="shared" si="1613"/>
        <v>#VALUE!</v>
      </c>
      <c r="AA1648" s="102" t="e">
        <f>AA1649+AA1650+AA1651+AA1652</f>
        <v>#VALUE!</v>
      </c>
      <c r="AB1648" s="102">
        <v>5959.095808</v>
      </c>
      <c r="AC1648" s="102">
        <v>6010.6612069999992</v>
      </c>
      <c r="AD1648" s="102">
        <v>6048.5981659999989</v>
      </c>
      <c r="AE1648" s="102" t="e">
        <f>AE1649+AE1650+AE1651+AE1652</f>
        <v>#VALUE!</v>
      </c>
      <c r="AF1648" s="102">
        <v>6444.3832199999997</v>
      </c>
      <c r="AG1648" s="102">
        <v>6411.1157000000003</v>
      </c>
      <c r="AH1648" s="102">
        <v>6337.4330991666666</v>
      </c>
      <c r="AI1648" s="102">
        <v>6505.2330991666704</v>
      </c>
      <c r="AJ1648" s="103" t="e">
        <f>AJ1649+AJ1650+AJ1651+AJ1652</f>
        <v>#VALUE!</v>
      </c>
      <c r="AK1648" s="103">
        <v>6376.2407042000004</v>
      </c>
      <c r="AL1648" s="103">
        <v>6355.5972118845002</v>
      </c>
      <c r="AM1648" s="103">
        <v>6281.4759416861452</v>
      </c>
      <c r="AN1648" s="103">
        <v>6282.1864416861454</v>
      </c>
      <c r="AO1648" s="103" t="e">
        <f>AO1649+AO1650+AO1651+AO1652</f>
        <v>#VALUE!</v>
      </c>
      <c r="AP1648" s="103">
        <v>6629.4113336641194</v>
      </c>
      <c r="AQ1648" s="103">
        <v>6635.0110033840574</v>
      </c>
      <c r="AR1648" s="103">
        <v>6454.2723557595455</v>
      </c>
      <c r="AS1648" s="103" t="e">
        <f>AS1649+AS1650+AS1651+AS1652</f>
        <v>#VALUE!</v>
      </c>
      <c r="AT1648" s="103">
        <v>6354.9948235162856</v>
      </c>
      <c r="AU1648" s="103">
        <v>6389.1374967695001</v>
      </c>
      <c r="AV1648" s="103">
        <v>6130.6992231896211</v>
      </c>
      <c r="AW1648" s="103">
        <v>6224.5625954820553</v>
      </c>
      <c r="AX1648" s="103" t="e">
        <f>AX1649+AX1650+AX1651+AX1652</f>
        <v>#VALUE!</v>
      </c>
      <c r="AY1648" s="103"/>
      <c r="AZ1648" s="103">
        <v>6553.5937048377727</v>
      </c>
      <c r="BA1648" s="103">
        <v>6659.7140070811092</v>
      </c>
      <c r="BB1648" s="103">
        <v>6431.7900391928242</v>
      </c>
      <c r="BC1648" s="103">
        <v>6431.7362391928236</v>
      </c>
      <c r="BD1648" s="103">
        <v>6531.5041919148007</v>
      </c>
      <c r="BE1648" s="103">
        <v>6531.5041919148007</v>
      </c>
      <c r="BF1648" s="103" t="e">
        <f>BF1649+BF1650+BF1651+BF1652</f>
        <v>#VALUE!</v>
      </c>
      <c r="BG1648" s="103">
        <v>7031.5528420615137</v>
      </c>
      <c r="BH1648" s="103">
        <v>7045.1340097450548</v>
      </c>
      <c r="BI1648" s="103">
        <v>6834.5844560161795</v>
      </c>
      <c r="BJ1648" s="103">
        <v>6819.2643945794634</v>
      </c>
      <c r="BK1648" s="103">
        <v>6646.7775585749496</v>
      </c>
      <c r="BL1648" s="103">
        <v>6624.3302151566413</v>
      </c>
      <c r="BM1648" s="103">
        <v>6666.8421696499499</v>
      </c>
      <c r="BN1648" s="103">
        <v>6647.0184472316423</v>
      </c>
      <c r="BO1648" s="103" t="e">
        <f>BO1649+BO1650+BO1651+BO1652</f>
        <v>#VALUE!</v>
      </c>
      <c r="BP1648" s="103">
        <v>7479.8186551563131</v>
      </c>
      <c r="BQ1648" s="103">
        <v>7732.125367458726</v>
      </c>
      <c r="BR1648" s="103">
        <v>7690.2985261517897</v>
      </c>
      <c r="BS1648" s="103">
        <v>7720.4492094317884</v>
      </c>
      <c r="BT1648" s="103">
        <v>6720.819062716314</v>
      </c>
      <c r="BU1648" s="103">
        <v>6710.8131239695886</v>
      </c>
      <c r="BV1648" s="103">
        <v>6665.3079863451676</v>
      </c>
      <c r="BW1648" s="103">
        <v>6958.0594884465982</v>
      </c>
      <c r="BX1648" s="103">
        <v>6958.1290184465988</v>
      </c>
      <c r="BY1648" s="103">
        <v>6919.1578605818804</v>
      </c>
      <c r="BZ1648" s="102">
        <v>6985.6946098513263</v>
      </c>
      <c r="CA1648" s="103" t="e">
        <f>CA1649+CA1650+CA1651+CA1652</f>
        <v>#VALUE!</v>
      </c>
      <c r="CB1648" s="103">
        <v>7180.304234789257</v>
      </c>
      <c r="CC1648" s="103">
        <v>7134.7522388532579</v>
      </c>
      <c r="CD1648" s="103">
        <v>7241.9215305739826</v>
      </c>
      <c r="CE1648" s="103">
        <v>7307.1294260229652</v>
      </c>
      <c r="CF1648" s="103">
        <v>7297.1855712229644</v>
      </c>
      <c r="CG1648" s="103">
        <v>7274.8988449684384</v>
      </c>
      <c r="CH1648" s="103">
        <v>7224.2954307472883</v>
      </c>
      <c r="CI1648" s="103">
        <v>7213.9679770472894</v>
      </c>
      <c r="CJ1648" s="102">
        <v>7396.4656491422347</v>
      </c>
      <c r="CK1648" s="102">
        <v>7386.7199291589013</v>
      </c>
      <c r="CL1648" s="103" t="e">
        <f>CL1649+CL1650+CL1651+CL1652</f>
        <v>#VALUE!</v>
      </c>
      <c r="CM1648" s="103">
        <v>7669.393917709901</v>
      </c>
      <c r="CN1648" s="103">
        <v>7651.976852591838</v>
      </c>
      <c r="CO1648" s="103">
        <v>7660.7770687483062</v>
      </c>
      <c r="CP1648" s="103">
        <v>7671.4286004008854</v>
      </c>
      <c r="CQ1648" s="103">
        <v>7659.2858792366069</v>
      </c>
      <c r="CR1648" s="103">
        <v>7611.441357918723</v>
      </c>
      <c r="CS1648" s="103">
        <v>8119.5030273464354</v>
      </c>
      <c r="CT1648" s="103">
        <v>7949.9252792465868</v>
      </c>
      <c r="CU1648" s="103">
        <v>7909.30633853577</v>
      </c>
      <c r="CV1648" s="103">
        <v>8678.047923032962</v>
      </c>
      <c r="CW1648" s="103">
        <v>8562.7484575742637</v>
      </c>
      <c r="CX1648" s="103">
        <v>8702.6054059357102</v>
      </c>
      <c r="CY1648" s="103">
        <v>8606.5854769071702</v>
      </c>
      <c r="CZ1648" s="103">
        <v>8472.00235642589</v>
      </c>
      <c r="DA1648" s="103" t="e">
        <f t="shared" ref="DA1648" si="1614">DA1649+DA1650+DA1651+DA1652</f>
        <v>#VALUE!</v>
      </c>
      <c r="DB1648" s="102">
        <v>9196.6358254807346</v>
      </c>
      <c r="DC1648" s="102">
        <v>9039.3835863074037</v>
      </c>
      <c r="DD1648" s="102">
        <v>9011.3526057776562</v>
      </c>
      <c r="DE1648" s="102">
        <v>9008.4818672929796</v>
      </c>
      <c r="DF1648" s="102">
        <v>8803.1605552533729</v>
      </c>
      <c r="DG1648" s="102">
        <v>8557.167063506251</v>
      </c>
      <c r="DH1648" s="102">
        <v>8965.9345302368092</v>
      </c>
      <c r="DI1648" s="102">
        <v>8803.5407080784589</v>
      </c>
      <c r="DJ1648" s="102">
        <v>8513.3619336946504</v>
      </c>
      <c r="DK1648" s="102">
        <v>9017.5569145548361</v>
      </c>
      <c r="DL1648" s="102">
        <v>8830.8454214994726</v>
      </c>
      <c r="DM1648" s="102">
        <v>8609.401753406617</v>
      </c>
      <c r="DN1648" s="104" t="e">
        <f>DN1649+DN1650+DN1651+DN1652</f>
        <v>#VALUE!</v>
      </c>
      <c r="DO1648" s="102">
        <v>8609.401753406617</v>
      </c>
      <c r="DP1648" s="102">
        <v>9967.1225741680173</v>
      </c>
      <c r="DQ1648" s="102">
        <v>9970.9649950908642</v>
      </c>
      <c r="DR1648" s="102">
        <v>9972.6766066214532</v>
      </c>
      <c r="DS1648" s="102">
        <v>10279.553150195057</v>
      </c>
      <c r="DT1648" s="102">
        <v>10232.179655095455</v>
      </c>
      <c r="DU1648" s="102">
        <v>10322.332647621464</v>
      </c>
      <c r="DV1648" s="105" t="e">
        <f>DV1649+DV1650+DV1651+DV1652</f>
        <v>#VALUE!</v>
      </c>
      <c r="DW1648" s="106" t="e">
        <f>DW1649+DW1650+DW1651+DW1652</f>
        <v>#VALUE!</v>
      </c>
      <c r="DX1648" s="107" t="e">
        <f>DX1649+DX1650+DX1651+DX1652</f>
        <v>#VALUE!</v>
      </c>
      <c r="DZ1648" s="102" t="e">
        <f>DZ1649+DZ1650+DZ1651+DZ1652</f>
        <v>#VALUE!</v>
      </c>
      <c r="EC1648" s="102" t="e">
        <f>EC1649+EC1650+EC1651+EC1652</f>
        <v>#VALUE!</v>
      </c>
      <c r="EF1648" s="102" t="e">
        <f>EF1649+EF1650+EF1651+EF1652</f>
        <v>#VALUE!</v>
      </c>
      <c r="EI1648" s="102" t="e">
        <f>EI1649+EI1650+EI1651+EI1652</f>
        <v>#VALUE!</v>
      </c>
      <c r="EL1648" s="102" t="e">
        <f>EL1649+EL1650+EL1651+EL1652</f>
        <v>#VALUE!</v>
      </c>
      <c r="EO1648" s="102" t="e">
        <f>EO1649+EO1650+EO1651+EO1652</f>
        <v>#VALUE!</v>
      </c>
    </row>
    <row r="1649" spans="1:145" ht="15.5" x14ac:dyDescent="0.35">
      <c r="A1649" s="56" t="s">
        <v>516</v>
      </c>
      <c r="B1649" s="102">
        <f t="shared" ref="B1649:AA1649" si="1615">B1489</f>
        <v>500.17899999999997</v>
      </c>
      <c r="C1649" s="102">
        <f t="shared" si="1615"/>
        <v>513.96399999999994</v>
      </c>
      <c r="D1649" s="102">
        <f t="shared" si="1615"/>
        <v>524.68799999999999</v>
      </c>
      <c r="E1649" s="102">
        <f t="shared" si="1615"/>
        <v>541.8877</v>
      </c>
      <c r="F1649" s="102">
        <f t="shared" si="1615"/>
        <v>603.47899999999993</v>
      </c>
      <c r="G1649" s="102">
        <f t="shared" si="1615"/>
        <v>621.78129999999999</v>
      </c>
      <c r="H1649" s="102">
        <f t="shared" si="1615"/>
        <v>585.5856</v>
      </c>
      <c r="I1649" s="102">
        <f t="shared" si="1615"/>
        <v>562.30999999999983</v>
      </c>
      <c r="J1649" s="102">
        <f t="shared" si="1615"/>
        <v>549.77699999999993</v>
      </c>
      <c r="K1649" s="102">
        <f t="shared" si="1615"/>
        <v>563.91300000000001</v>
      </c>
      <c r="L1649" s="102">
        <f t="shared" si="1615"/>
        <v>632.48799999999994</v>
      </c>
      <c r="M1649" s="102">
        <f t="shared" si="1615"/>
        <v>650.89</v>
      </c>
      <c r="N1649" s="102">
        <f t="shared" si="1615"/>
        <v>681.17499999999995</v>
      </c>
      <c r="O1649" s="102">
        <f t="shared" si="1615"/>
        <v>729.96460000000002</v>
      </c>
      <c r="P1649" s="102">
        <f t="shared" si="1615"/>
        <v>793.8972490000001</v>
      </c>
      <c r="Q1649" s="102">
        <f t="shared" si="1615"/>
        <v>856.93530900000019</v>
      </c>
      <c r="R1649" s="102">
        <f t="shared" si="1615"/>
        <v>910.90416500000015</v>
      </c>
      <c r="S1649" s="102">
        <f t="shared" si="1615"/>
        <v>946.9674940000001</v>
      </c>
      <c r="T1649" s="102">
        <f t="shared" si="1615"/>
        <v>946.93700000000001</v>
      </c>
      <c r="U1649" s="102">
        <f t="shared" si="1615"/>
        <v>1001.913</v>
      </c>
      <c r="V1649" s="102">
        <f t="shared" si="1615"/>
        <v>1127.7814595730001</v>
      </c>
      <c r="W1649" s="102">
        <f t="shared" si="1615"/>
        <v>1328.9825682119999</v>
      </c>
      <c r="X1649" s="103">
        <f t="shared" si="1615"/>
        <v>1488.1312973713332</v>
      </c>
      <c r="Y1649" s="103">
        <f t="shared" si="1615"/>
        <v>1562.7069999999999</v>
      </c>
      <c r="Z1649" s="102">
        <f t="shared" si="1615"/>
        <v>1714.444</v>
      </c>
      <c r="AA1649" s="102">
        <f t="shared" si="1615"/>
        <v>1903.432</v>
      </c>
      <c r="AB1649" s="102">
        <v>2064.99775</v>
      </c>
      <c r="AC1649" s="102">
        <v>2061.14075</v>
      </c>
      <c r="AD1649" s="102">
        <v>2053.8849999999998</v>
      </c>
      <c r="AE1649" s="102">
        <f>AE1489</f>
        <v>2133.8319999999999</v>
      </c>
      <c r="AF1649" s="102">
        <v>2199.52502</v>
      </c>
      <c r="AG1649" s="102">
        <v>2218.2517000000003</v>
      </c>
      <c r="AH1649" s="102">
        <v>2223.5316666666668</v>
      </c>
      <c r="AI1649" s="102">
        <v>2223.5316666666668</v>
      </c>
      <c r="AJ1649" s="103">
        <f>AJ1489</f>
        <v>2473.8913519488897</v>
      </c>
      <c r="AK1649" s="103">
        <v>2474.1210000000001</v>
      </c>
      <c r="AL1649" s="103">
        <v>2470.6669999999999</v>
      </c>
      <c r="AM1649" s="103">
        <v>2508.9670000000001</v>
      </c>
      <c r="AN1649" s="103">
        <v>2508.9670000000001</v>
      </c>
      <c r="AO1649" s="103">
        <f>AO1489</f>
        <v>2542.0826324584191</v>
      </c>
      <c r="AP1649" s="103">
        <v>2592.7060149238541</v>
      </c>
      <c r="AQ1649" s="103">
        <v>2604.7853957762118</v>
      </c>
      <c r="AR1649" s="103">
        <v>2581.384520671038</v>
      </c>
      <c r="AS1649" s="103">
        <f>AS1489</f>
        <v>2619.1421349493335</v>
      </c>
      <c r="AT1649" s="103">
        <v>2600.7692320908982</v>
      </c>
      <c r="AU1649" s="103">
        <v>2588.2205770397004</v>
      </c>
      <c r="AV1649" s="103">
        <v>2597.5644599371512</v>
      </c>
      <c r="AW1649" s="103">
        <v>2615.2532819447847</v>
      </c>
      <c r="AX1649" s="103">
        <f>AX1489</f>
        <v>2666.2863818389997</v>
      </c>
      <c r="AY1649" s="103"/>
      <c r="AZ1649" s="103">
        <v>2563.8389903600837</v>
      </c>
      <c r="BA1649" s="103">
        <v>2621.492753061385</v>
      </c>
      <c r="BB1649" s="103">
        <v>2552.4622499999996</v>
      </c>
      <c r="BC1649" s="103">
        <v>2552.4994499999998</v>
      </c>
      <c r="BD1649" s="103">
        <v>2518.7545093999001</v>
      </c>
      <c r="BE1649" s="103">
        <v>2518.7545093999001</v>
      </c>
      <c r="BF1649" s="103">
        <f>BF1489</f>
        <v>2628.1514450120003</v>
      </c>
      <c r="BG1649" s="103">
        <v>2590.822073616986</v>
      </c>
      <c r="BH1649" s="103">
        <v>2591.516837927159</v>
      </c>
      <c r="BI1649" s="103">
        <v>2571.2104151410658</v>
      </c>
      <c r="BJ1649" s="103">
        <v>2557.7436485409658</v>
      </c>
      <c r="BK1649" s="103">
        <v>2494.2103408915714</v>
      </c>
      <c r="BL1649" s="103">
        <v>2481.9722848915717</v>
      </c>
      <c r="BM1649" s="103">
        <v>2537.6557408915714</v>
      </c>
      <c r="BN1649" s="103">
        <v>2525.433620891572</v>
      </c>
      <c r="BO1649" s="103">
        <f>BO1489</f>
        <v>2660.8097751780001</v>
      </c>
      <c r="BP1649" s="103">
        <v>2802.8115652116153</v>
      </c>
      <c r="BQ1649" s="103">
        <v>2818.0718133934333</v>
      </c>
      <c r="BR1649" s="103">
        <v>2795.1394108442109</v>
      </c>
      <c r="BS1649" s="103">
        <v>2791.1812428442108</v>
      </c>
      <c r="BT1649" s="103">
        <v>2713.6799292856153</v>
      </c>
      <c r="BU1649" s="103">
        <v>2713.636293285615</v>
      </c>
      <c r="BV1649" s="103">
        <v>2713.6916572856148</v>
      </c>
      <c r="BW1649" s="103">
        <v>2731.3034388260003</v>
      </c>
      <c r="BX1649" s="103">
        <v>2731.3335428259998</v>
      </c>
      <c r="BY1649" s="103">
        <v>2735.063646826</v>
      </c>
      <c r="BZ1649" s="102">
        <v>2708.7883854926667</v>
      </c>
      <c r="CA1649" s="103">
        <f>CA1489</f>
        <v>2772.6429020179999</v>
      </c>
      <c r="CB1649" s="103">
        <v>2832.697656327</v>
      </c>
      <c r="CC1649" s="103">
        <v>2833.7259551910001</v>
      </c>
      <c r="CD1649" s="103">
        <v>2823.9740043204547</v>
      </c>
      <c r="CE1649" s="103">
        <v>2832.4868173933742</v>
      </c>
      <c r="CF1649" s="103">
        <v>2832.5208573933742</v>
      </c>
      <c r="CG1649" s="103">
        <v>2822.6212873933741</v>
      </c>
      <c r="CH1649" s="103">
        <v>2808.4089838281971</v>
      </c>
      <c r="CI1649" s="103">
        <v>2808.2260038281975</v>
      </c>
      <c r="CJ1649" s="102">
        <v>2815.430638833554</v>
      </c>
      <c r="CK1649" s="102">
        <v>2815.5143255002208</v>
      </c>
      <c r="CL1649" s="103">
        <f>CL1489</f>
        <v>2852.9161685449999</v>
      </c>
      <c r="CM1649" s="103">
        <v>2874.4694437079047</v>
      </c>
      <c r="CN1649" s="103">
        <v>2924.7514070404677</v>
      </c>
      <c r="CO1649" s="103">
        <v>2927.9232332404672</v>
      </c>
      <c r="CP1649" s="103">
        <v>2931.8746418738424</v>
      </c>
      <c r="CQ1649" s="103">
        <v>2927.9232332404672</v>
      </c>
      <c r="CR1649" s="103">
        <v>2925.9488596652477</v>
      </c>
      <c r="CS1649" s="103">
        <v>2983.0053537839467</v>
      </c>
      <c r="CT1649" s="103">
        <v>2964.8805016755291</v>
      </c>
      <c r="CU1649" s="103">
        <v>2962.5598808323543</v>
      </c>
      <c r="CV1649" s="103">
        <v>3067.0981988318404</v>
      </c>
      <c r="CW1649" s="103">
        <v>3046.9177993160843</v>
      </c>
      <c r="CX1649" s="103">
        <v>3062.1403238937696</v>
      </c>
      <c r="CY1649" s="103">
        <v>3040.5147691271959</v>
      </c>
      <c r="CZ1649" s="103">
        <v>3066.7865727786534</v>
      </c>
      <c r="DA1649" s="103">
        <f t="shared" ref="DA1649" si="1616">DA1489</f>
        <v>3168.3744703309999</v>
      </c>
      <c r="DB1649" s="102">
        <v>3280.8532303179431</v>
      </c>
      <c r="DC1649" s="102">
        <v>3243.4585138874404</v>
      </c>
      <c r="DD1649" s="102">
        <v>3238.4557288874407</v>
      </c>
      <c r="DE1649" s="102">
        <v>3258.6350034822331</v>
      </c>
      <c r="DF1649" s="102">
        <v>3237.1906243874405</v>
      </c>
      <c r="DG1649" s="102">
        <v>3182.4640788874403</v>
      </c>
      <c r="DH1649" s="102">
        <v>3232.9159722457343</v>
      </c>
      <c r="DI1649" s="102">
        <v>3235.0912548874403</v>
      </c>
      <c r="DJ1649" s="102">
        <v>3179.6430988874404</v>
      </c>
      <c r="DK1649" s="102">
        <v>3261.8993557702324</v>
      </c>
      <c r="DL1649" s="102">
        <v>3257.1708973213408</v>
      </c>
      <c r="DM1649" s="102">
        <v>3205.1590868874405</v>
      </c>
      <c r="DN1649" s="104">
        <f>DN1489</f>
        <v>3511.3076677173026</v>
      </c>
      <c r="DO1649" s="102">
        <v>3205.1590868874405</v>
      </c>
      <c r="DP1649" s="102">
        <v>3582.061828143791</v>
      </c>
      <c r="DQ1649" s="102">
        <v>3586.9366456897988</v>
      </c>
      <c r="DR1649" s="102">
        <v>3591.4851094420269</v>
      </c>
      <c r="DS1649" s="102">
        <v>3674.9117810240023</v>
      </c>
      <c r="DT1649" s="102">
        <v>3675.8033023436556</v>
      </c>
      <c r="DU1649" s="102">
        <v>3718.6984479548046</v>
      </c>
      <c r="DV1649" s="105">
        <f>DV1489</f>
        <v>3807.0688145218701</v>
      </c>
      <c r="DW1649" s="106">
        <f>DW1489</f>
        <v>3779.6227979326636</v>
      </c>
      <c r="DX1649" s="107">
        <f>DX1489</f>
        <v>3779.084633365228</v>
      </c>
      <c r="DZ1649" s="102">
        <f>DZ1489</f>
        <v>3920.6266625695898</v>
      </c>
      <c r="EC1649" s="102">
        <f>EC1489</f>
        <v>4027.0038531835316</v>
      </c>
      <c r="EF1649" s="102">
        <f>EF1489</f>
        <v>4080.7524434495717</v>
      </c>
      <c r="EI1649" s="102">
        <f>EI1489</f>
        <v>4143.0515357208324</v>
      </c>
      <c r="EL1649" s="102">
        <f>EL1489</f>
        <v>4208.1726327041106</v>
      </c>
      <c r="EO1649" s="102">
        <f>EO1489</f>
        <v>4273.6869717454229</v>
      </c>
    </row>
    <row r="1650" spans="1:145" ht="15.5" x14ac:dyDescent="0.35">
      <c r="A1650" s="56" t="s">
        <v>517</v>
      </c>
      <c r="B1650" s="102" t="e">
        <f>[6]TCHAD!D2045+[6]TCHAD!D2054+[6]TCHAD!D2058+[4]GABON!D2332+[7]RCA!D2036+[7]RCA!D2044+[7]RCA!D2052+[5]GUINEE!D1881+[3]CONGO!D1984+([2]CAMEROUN!C2102+[2]CAMEROUN!D2102)/2</f>
        <v>#VALUE!</v>
      </c>
      <c r="C1650" s="102" t="e">
        <f>[6]TCHAD!E2045+[6]TCHAD!E2054+[6]TCHAD!E2058+[4]GABON!E2332+[7]RCA!E2036+[7]RCA!E2044+[7]RCA!E2052+[5]GUINEE!E1881+[3]CONGO!E1984+([2]CAMEROUN!D2102+[2]CAMEROUN!E2102)/2</f>
        <v>#VALUE!</v>
      </c>
      <c r="D1650" s="102" t="e">
        <f>[6]TCHAD!F2045+[6]TCHAD!F2054+[6]TCHAD!F2058+[4]GABON!F2332+[7]RCA!F2036+[7]RCA!F2044+[7]RCA!F2052+[5]GUINEE!F1881+[3]CONGO!F1984+([2]CAMEROUN!E2102+[2]CAMEROUN!F2102)/2</f>
        <v>#VALUE!</v>
      </c>
      <c r="E1650" s="102">
        <f>[6]TCHAD!G2045+[6]TCHAD!G2054+[6]TCHAD!G2058+[4]GABON!G2332+[7]RCA!G2036+[7]RCA!G2044+[7]RCA!G2052+[5]GUINEE!G1881+[3]CONGO!G1984+([2]CAMEROUN!F2102+[2]CAMEROUN!G2102)/2</f>
        <v>282.96980000000002</v>
      </c>
      <c r="F1650" s="102">
        <f>[6]TCHAD!H2045+[6]TCHAD!H2054+[6]TCHAD!H2058+[4]GABON!H2332+[7]RCA!H2036+[7]RCA!H2044+[7]RCA!H2052+[5]GUINEE!H1881+[3]CONGO!H1984+([2]CAMEROUN!G2102+[2]CAMEROUN!H2102)/2</f>
        <v>247.20159999999998</v>
      </c>
      <c r="G1650" s="102">
        <f>[6]TCHAD!I2045+[6]TCHAD!I2054+[6]TCHAD!I2058+[4]GABON!I2332+[7]RCA!I2036+[7]RCA!I2044+[7]RCA!I2052+[5]GUINEE!I1881+[3]CONGO!I1984+([2]CAMEROUN!H2102+[2]CAMEROUN!I2102)/2</f>
        <v>232.5197</v>
      </c>
      <c r="H1650" s="102" t="e">
        <f>[6]TCHAD!J2045+[6]TCHAD!J2054+[6]TCHAD!J2058+[4]GABON!J2332+[7]RCA!J2036+[7]RCA!J2044+[7]RCA!J2052+[5]GUINEE!J1881+[3]CONGO!J1984+([2]CAMEROUN!I2102+[2]CAMEROUN!J2102)/2</f>
        <v>#VALUE!</v>
      </c>
      <c r="I1650" s="102" t="e">
        <f>[6]TCHAD!K2045+[6]TCHAD!K2054+[6]TCHAD!K2058+[4]GABON!K2332+[7]RCA!K2036+[7]RCA!K2044+[7]RCA!K2052+[5]GUINEE!K1881+[3]CONGO!K1984+([2]CAMEROUN!J2102+[2]CAMEROUN!K2102)/2</f>
        <v>#VALUE!</v>
      </c>
      <c r="J1650" s="102" t="e">
        <f>[6]TCHAD!L2045+[6]TCHAD!L2054+[6]TCHAD!L2058+[4]GABON!L2332+[7]RCA!L2036+[7]RCA!L2044+[7]RCA!L2052+[5]GUINEE!L1881+[3]CONGO!L1984+([2]CAMEROUN!K2102+[2]CAMEROUN!L2102)/2</f>
        <v>#VALUE!</v>
      </c>
      <c r="K1650" s="102" t="e">
        <f>[6]TCHAD!M2045+[6]TCHAD!M2054+[6]TCHAD!M2058+[4]GABON!M2332+[7]RCA!M2036+[7]RCA!M2044+[7]RCA!M2052+[5]GUINEE!M1881+[3]CONGO!M1984+([2]CAMEROUN!L2102+[2]CAMEROUN!M2102)/2</f>
        <v>#VALUE!</v>
      </c>
      <c r="L1650" s="102" t="e">
        <f>[6]TCHAD!N2045+[6]TCHAD!N2054+[6]TCHAD!N2058+[4]GABON!N2332+[7]RCA!N2036+[7]RCA!N2044+[7]RCA!N2052+[5]GUINEE!N1881+[3]CONGO!N1984+([2]CAMEROUN!M2102+[2]CAMEROUN!N2102)/2</f>
        <v>#VALUE!</v>
      </c>
      <c r="M1650" s="102" t="e">
        <f>[6]TCHAD!O2045+[6]TCHAD!O2054+[6]TCHAD!O2058+[4]GABON!O2332+[7]RCA!O2036+[7]RCA!O2044+[7]RCA!O2052+[5]GUINEE!O1881+[3]CONGO!O1984+([2]CAMEROUN!N2102+[2]CAMEROUN!O2102)/2</f>
        <v>#VALUE!</v>
      </c>
      <c r="N1650" s="102" t="e">
        <f>[6]TCHAD!P2045+[6]TCHAD!P2054+[6]TCHAD!P2058+[4]GABON!P2332+[7]RCA!P2036+[7]RCA!P2044+[7]RCA!P2052+[5]GUINEE!P1881+[3]CONGO!P1984+([2]CAMEROUN!O2102+[2]CAMEROUN!P2102)/2</f>
        <v>#VALUE!</v>
      </c>
      <c r="O1650" s="102" t="e">
        <f>[6]TCHAD!Q2045+[6]TCHAD!Q2054+[6]TCHAD!Q2058+[4]GABON!Q2332+[7]RCA!Q2036+[7]RCA!Q2044+[7]RCA!Q2052+[5]GUINEE!Q1881+[3]CONGO!Q1984+([2]CAMEROUN!P2102+[2]CAMEROUN!Q2102)/2</f>
        <v>#VALUE!</v>
      </c>
      <c r="P1650" s="102" t="e">
        <f>[6]TCHAD!R2045+[6]TCHAD!R2054+[6]TCHAD!R2058+[4]GABON!R2332+[7]RCA!R2036+[7]RCA!R2044+[7]RCA!R2052+[5]GUINEE!R1881+[3]CONGO!R1984+[2]CAMEROUN!AH2102</f>
        <v>#VALUE!</v>
      </c>
      <c r="Q1650" s="102" t="e">
        <f>[6]TCHAD!S2045+[6]TCHAD!S2054+[6]TCHAD!S2058+[4]GABON!S2332+[7]RCA!S2036+[7]RCA!S2044+[7]RCA!S2052+[5]GUINEE!S1881+[3]CONGO!S1984+[2]CAMEROUN!AI2102</f>
        <v>#VALUE!</v>
      </c>
      <c r="R1650" s="102" t="e">
        <f>[6]TCHAD!T2045+[6]TCHAD!T2054+[6]TCHAD!T2058+[4]GABON!T2332+[7]RCA!T2036+[7]RCA!T2044+[7]RCA!T2052+[5]GUINEE!T1881+[3]CONGO!T1984+[2]CAMEROUN!AJ2102</f>
        <v>#VALUE!</v>
      </c>
      <c r="S1650" s="102" t="e">
        <f>[6]TCHAD!U2045+[6]TCHAD!U2054+[6]TCHAD!U2058+[4]GABON!U2332+[7]RCA!U2036+[7]RCA!U2044+[7]RCA!U2052+[5]GUINEE!U1881+[3]CONGO!U1984+[2]CAMEROUN!AK2102</f>
        <v>#VALUE!</v>
      </c>
      <c r="T1650" s="102" t="e">
        <f>[6]TCHAD!V2045+[6]TCHAD!V2054+[6]TCHAD!V2058+[4]GABON!V2332+[7]RCA!V2036+[7]RCA!V2044+[7]RCA!V2052+[5]GUINEE!V1881+[3]CONGO!V1984+[2]CAMEROUN!AL2102</f>
        <v>#VALUE!</v>
      </c>
      <c r="U1650" s="102" t="e">
        <f>[6]TCHAD!W2045+[6]TCHAD!W2054+[6]TCHAD!W2058+[4]GABON!W2332+[7]RCA!W2036+[7]RCA!W2044+[7]RCA!W2052+[5]GUINEE!W1881+[3]CONGO!W1984+[2]CAMEROUN!AM2102</f>
        <v>#VALUE!</v>
      </c>
      <c r="V1650" s="102" t="e">
        <f>[6]TCHAD!X2045+[6]TCHAD!X2054+[6]TCHAD!X2058+[4]GABON!X2332+[7]RCA!X2036+[7]RCA!X2044+[7]RCA!X2052+[5]GUINEE!X1881+[3]CONGO!X1984+[2]CAMEROUN!AN2102</f>
        <v>#VALUE!</v>
      </c>
      <c r="W1650" s="102" t="e">
        <f>[6]TCHAD!Y2045+[6]TCHAD!Y2054+[6]TCHAD!Y2058+[4]GABON!Y2332+[7]RCA!Y2036+[7]RCA!Y2044+[7]RCA!Y2052+[5]GUINEE!Y1881+[3]CONGO!Y1984+[2]CAMEROUN!AO2102</f>
        <v>#VALUE!</v>
      </c>
      <c r="X1650" s="103" t="e">
        <f>[6]TCHAD!Z2045+[6]TCHAD!Z2054+[6]TCHAD!Z2058+[4]GABON!Z2332+[7]RCA!Z2036+[7]RCA!Z2044+[7]RCA!Z2052+[5]GUINEE!Z1881+[3]CONGO!Z1984+[2]CAMEROUN!AP2102</f>
        <v>#VALUE!</v>
      </c>
      <c r="Y1650" s="103" t="e">
        <f>[6]TCHAD!AA2045+[6]TCHAD!AA2054+[6]TCHAD!AA2058+[4]GABON!AA2332+[7]RCA!AA2036+[7]RCA!AA2044+[7]RCA!AA2052+[5]GUINEE!AA1881+[3]CONGO!AA1984+[2]CAMEROUN!AQ2102</f>
        <v>#VALUE!</v>
      </c>
      <c r="Z1650" s="102" t="e">
        <f>[6]TCHAD!AB2045+[6]TCHAD!AB2054+[6]TCHAD!AB2058+[4]GABON!AB2332+[7]RCA!AB2036+[7]RCA!AB2044+[7]RCA!AB2052+[5]GUINEE!AB1881+[3]CONGO!AB1984+[2]CAMEROUN!AR2102</f>
        <v>#VALUE!</v>
      </c>
      <c r="AA1650" s="102" t="e">
        <f>[6]TCHAD!AC2045+[6]TCHAD!AC2054+[6]TCHAD!AC2058+[4]GABON!AC2332+[7]RCA!AC2036+[7]RCA!AC2044+[7]RCA!AC2052+[5]GUINEE!AC1881+[3]CONGO!AC1984+[2]CAMEROUN!AS2102</f>
        <v>#VALUE!</v>
      </c>
      <c r="AB1650" s="102">
        <v>1725.9822199999999</v>
      </c>
      <c r="AC1650" s="102">
        <v>1795.8962199999999</v>
      </c>
      <c r="AD1650" s="102">
        <v>1892.895</v>
      </c>
      <c r="AE1650" s="102" t="e">
        <f>[6]TCHAD!AH2045+[6]TCHAD!AH2054+[6]TCHAD!AH2058+[4]GABON!AD2332+[7]RCA!AD2036+[7]RCA!AD2044+[7]RCA!AD2052+[5]GUINEE!AD1881+[3]CONGO!AH1984+[2]CAMEROUN!AT2102</f>
        <v>#VALUE!</v>
      </c>
      <c r="AF1650" s="102">
        <v>1934.6921000000002</v>
      </c>
      <c r="AG1650" s="102">
        <v>1941.712</v>
      </c>
      <c r="AH1650" s="102">
        <v>1917.2676233333332</v>
      </c>
      <c r="AI1650" s="102">
        <v>2045.0676233333331</v>
      </c>
      <c r="AJ1650" s="103" t="e">
        <f>[6]TCHAD!AM2045+[6]TCHAD!AM2054+[6]TCHAD!AM2058+[4]GABON!AE2332+[7]RCA!AE2036+[7]RCA!AE2044+[7]RCA!AE2052+[5]GUINEE!AE1881+[3]CONGO!AM1984+[2]CAMEROUN!AU2102</f>
        <v>#VALUE!</v>
      </c>
      <c r="AK1650" s="103">
        <v>1931.9712939999999</v>
      </c>
      <c r="AL1650" s="103">
        <v>1819.9749999999999</v>
      </c>
      <c r="AM1650" s="103">
        <v>1894.9749999999999</v>
      </c>
      <c r="AN1650" s="103">
        <v>1894.9749999999999</v>
      </c>
      <c r="AO1650" s="103" t="e">
        <f>[6]TCHAD!AR2045+[6]TCHAD!AR2054+[6]TCHAD!AR2058+[4]GABON!AF2332+[7]RCA!AF2036+[7]RCA!AF2044+[7]RCA!AF2052+[5]GUINEE!AF1881+[3]CONGO!AR1984+[2]CAMEROUN!AV2102</f>
        <v>#VALUE!</v>
      </c>
      <c r="AP1650" s="103">
        <v>1947.5328562517179</v>
      </c>
      <c r="AQ1650" s="103">
        <v>1943.6327809502434</v>
      </c>
      <c r="AR1650" s="103">
        <v>1833.1987668787854</v>
      </c>
      <c r="AS1650" s="103" t="e">
        <f>[6]TCHAD!AV2045+[6]TCHAD!AV2054+[6]TCHAD!AV2058+[4]GABON!AJ2332+[7]RCA!AJ2036+[7]RCA!AJ2044+[7]RCA!AJ2052+[5]GUINEE!AJ1881+[3]CONGO!AV1984+[2]CAMEROUN!AZ2102</f>
        <v>#VALUE!</v>
      </c>
      <c r="AT1650" s="103">
        <v>1754.7657164901736</v>
      </c>
      <c r="AU1650" s="103">
        <v>1686.1807844349617</v>
      </c>
      <c r="AV1650" s="103">
        <v>1499.5025657835481</v>
      </c>
      <c r="AW1650" s="103">
        <v>1508.0594525910233</v>
      </c>
      <c r="AX1650" s="103" t="e">
        <f>[6]TCHAD!BA2045+[6]TCHAD!BA2054+[6]TCHAD!BA2058+[4]GABON!AO2332+[7]RCA!AO2036+[7]RCA!AO2044+[7]RCA!AO2052+[5]GUINEE!AO1881+[3]CONGO!BA1984+[2]CAMEROUN!BE2102</f>
        <v>#VALUE!</v>
      </c>
      <c r="AY1650" s="103"/>
      <c r="AZ1650" s="103">
        <v>1922.201900873245</v>
      </c>
      <c r="BA1650" s="103">
        <v>1860.3747854485728</v>
      </c>
      <c r="BB1650" s="103">
        <v>1644.039319192824</v>
      </c>
      <c r="BC1650" s="103">
        <v>1644.052819192824</v>
      </c>
      <c r="BD1650" s="103">
        <v>1729.6529291815668</v>
      </c>
      <c r="BE1650" s="103">
        <v>1729.6529291815668</v>
      </c>
      <c r="BF1650" s="103" t="e">
        <f>[6]TCHAD!BH2045+[6]TCHAD!BH2054+[6]TCHAD!BH2058+[4]GABON!AV2332+[7]RCA!AV2036+[7]RCA!AV2044+[7]RCA!AV2052+[5]GUINEE!AV1881+[3]CONGO!BI1984+[2]CAMEROUN!BL2102</f>
        <v>#VALUE!</v>
      </c>
      <c r="BG1650" s="103">
        <v>2111.2361792691704</v>
      </c>
      <c r="BH1650" s="103">
        <v>2111.368289918229</v>
      </c>
      <c r="BI1650" s="103">
        <v>1884.8049177717537</v>
      </c>
      <c r="BJ1650" s="103">
        <v>1884.6228492000575</v>
      </c>
      <c r="BK1650" s="103">
        <v>1774.0824348226186</v>
      </c>
      <c r="BL1650" s="103">
        <v>1779.4591005367704</v>
      </c>
      <c r="BM1650" s="103">
        <v>1778.9263058976185</v>
      </c>
      <c r="BN1650" s="103">
        <v>1771.4599966117703</v>
      </c>
      <c r="BO1650" s="103" t="e">
        <f>[6]TCHAD!BQ2045+[6]TCHAD!BQ2054+[6]TCHAD!BQ2058+[4]GABON!BE2332+[7]RCA!BE2036+[7]RCA!BE2044+[7]RCA!BE2052+[5]GUINEE!BE1881+[3]CONGO!BR1984+[2]CAMEROUN!BU2102</f>
        <v>#VALUE!</v>
      </c>
      <c r="BP1650" s="103">
        <v>1937.7554265324468</v>
      </c>
      <c r="BQ1650" s="103">
        <v>2075.9120594193678</v>
      </c>
      <c r="BR1650" s="103">
        <v>2006.1719155115616</v>
      </c>
      <c r="BS1650" s="103">
        <v>2012.7686467915614</v>
      </c>
      <c r="BT1650" s="103">
        <v>1771.3167210652023</v>
      </c>
      <c r="BU1650" s="103">
        <v>1761.3168033184779</v>
      </c>
      <c r="BV1650" s="103">
        <v>1752.683091197081</v>
      </c>
      <c r="BW1650" s="103">
        <v>1752.5533029944768</v>
      </c>
      <c r="BX1650" s="103">
        <v>1752.5248389944768</v>
      </c>
      <c r="BY1650" s="103">
        <v>1724.4757562439245</v>
      </c>
      <c r="BZ1650" s="102">
        <v>1745.2083953992046</v>
      </c>
      <c r="CA1650" s="103" t="e">
        <f>[6]TCHAD!CC2045+[6]TCHAD!CC2054+[6]TCHAD!CC2058+[4]GABON!BQ2332+[7]RCA!BQ2036+[7]RCA!BQ2044+[7]RCA!BQ2052+[5]GUINEE!BQ1881+[3]CONGO!CD1984+[2]CAMEROUN!CG2102</f>
        <v>#VALUE!</v>
      </c>
      <c r="CB1650" s="103">
        <v>1715.5772336263899</v>
      </c>
      <c r="CC1650" s="103">
        <v>1716.2870040263902</v>
      </c>
      <c r="CD1650" s="103">
        <v>1731.6637274584486</v>
      </c>
      <c r="CE1650" s="103">
        <v>1810.3814074291722</v>
      </c>
      <c r="CF1650" s="103">
        <v>1810.3929778291722</v>
      </c>
      <c r="CG1650" s="103">
        <v>1809.1829223077555</v>
      </c>
      <c r="CH1650" s="103">
        <v>1784.5255948380486</v>
      </c>
      <c r="CI1650" s="103">
        <v>1784.4534874380486</v>
      </c>
      <c r="CJ1650" s="102">
        <v>1943.4721724980373</v>
      </c>
      <c r="CK1650" s="102">
        <v>1943.5579391980373</v>
      </c>
      <c r="CL1650" s="103" t="e">
        <f>[6]TCHAD!CN2045+[6]TCHAD!CN2054+[6]TCHAD!CN2058+[4]GABON!CB2332+[7]RCA!CB2036+[7]RCA!CB2044+[7]RCA!CB2052+[5]GUINEE!CD1881+[3]CONGO!CO1984+[2]CAMEROUN!CR2102</f>
        <v>#VALUE!</v>
      </c>
      <c r="CM1650" s="103">
        <v>1997.895076779751</v>
      </c>
      <c r="CN1650" s="103">
        <v>1974.0225338432294</v>
      </c>
      <c r="CO1650" s="103">
        <v>1983.0362994547563</v>
      </c>
      <c r="CP1650" s="103">
        <v>1988.714319179948</v>
      </c>
      <c r="CQ1650" s="103">
        <v>1982.2603660713564</v>
      </c>
      <c r="CR1650" s="103">
        <v>1969.9662023170843</v>
      </c>
      <c r="CS1650" s="103">
        <v>1969.9777208511912</v>
      </c>
      <c r="CT1650" s="103">
        <v>1844.2213501196395</v>
      </c>
      <c r="CU1650" s="103">
        <v>1869.4983213471958</v>
      </c>
      <c r="CV1650" s="103">
        <v>2099.3740484871742</v>
      </c>
      <c r="CW1650" s="103">
        <v>2024.2783041855532</v>
      </c>
      <c r="CX1650" s="103">
        <v>2119.8041905891214</v>
      </c>
      <c r="CY1650" s="103">
        <v>2043.3240067320226</v>
      </c>
      <c r="CZ1650" s="103">
        <v>2018.6557472191703</v>
      </c>
      <c r="DA1650" s="103" t="e">
        <f>[6]TCHAD!CZ2045+[6]TCHAD!CZ2054+[6]TCHAD!CZ2058+[4]GABON!CN2332+[7]RCA!CN2036+[7]RCA!CN2044+[7]RCA!CN2052+[5]GUINEE!CP1881+[3]CONGO!DA1984+[2]CAMEROUN!DD2102</f>
        <v>#VALUE!</v>
      </c>
      <c r="DB1650" s="102">
        <v>2291.8759850146935</v>
      </c>
      <c r="DC1650" s="102">
        <v>2243.09638284227</v>
      </c>
      <c r="DD1650" s="102">
        <v>2232.7776753108719</v>
      </c>
      <c r="DE1650" s="102">
        <v>2229.7830063551487</v>
      </c>
      <c r="DF1650" s="102">
        <v>2141.87897596326</v>
      </c>
      <c r="DG1650" s="102">
        <v>2048.8319741427267</v>
      </c>
      <c r="DH1650" s="102">
        <v>2167.4939408024611</v>
      </c>
      <c r="DI1650" s="102">
        <v>2081.2366819827553</v>
      </c>
      <c r="DJ1650" s="102">
        <v>1990.4861547300152</v>
      </c>
      <c r="DK1650" s="102">
        <v>2189.9595712550458</v>
      </c>
      <c r="DL1650" s="102">
        <v>2159.157948858202</v>
      </c>
      <c r="DM1650" s="102">
        <v>2060.8693023534152</v>
      </c>
      <c r="DN1650" s="104" t="e">
        <f>[6]TCHAD!DM2045+[6]TCHAD!DM2054+[6]TCHAD!DM2058+[4]GABON!DA2332+[7]RCA!DA2036+[7]RCA!DA2044+[7]RCA!DA2052+[5]GUINEE!DC1881+[3]CONGO!DN1984+[2]CAMEROUN!DQ2102</f>
        <v>#VALUE!</v>
      </c>
      <c r="DO1650" s="102">
        <v>2060.8693023534152</v>
      </c>
      <c r="DP1650" s="102">
        <v>2814.9401369996694</v>
      </c>
      <c r="DQ1650" s="102">
        <v>2812.6268247077664</v>
      </c>
      <c r="DR1650" s="102">
        <v>2809.0004448469413</v>
      </c>
      <c r="DS1650" s="102">
        <v>2751.603119213165</v>
      </c>
      <c r="DT1650" s="102">
        <v>2707.2901400362816</v>
      </c>
      <c r="DU1650" s="102">
        <v>2612.0350753607731</v>
      </c>
      <c r="DV1650" s="105" t="e">
        <f>[6]TCHAD!DW2045+[6]TCHAD!DW2054+[6]TCHAD!DW2058+[4]GABON!DK2332+[7]RCA!DN2036+[7]RCA!DN2044+[7]RCA!DN2052+[5]GUINEE!DN1881+[3]CONGO!DX1984+[2]CAMEROUN!EA2102</f>
        <v>#VALUE!</v>
      </c>
      <c r="DW1650" s="106" t="e">
        <f>[6]TCHAD!DX2045+[6]TCHAD!DX2054+[6]TCHAD!DX2058+[4]GABON!DL2332+[7]RCA!DM2036+[7]RCA!DM2044+[7]RCA!DM2052+[5]GUINEE!DO1881+[3]CONGO!DY1984+[2]CAMEROUN!EB2102</f>
        <v>#VALUE!</v>
      </c>
      <c r="DX1650" s="107" t="e">
        <f>[6]TCHAD!DY2045+[6]TCHAD!DY2054+[6]TCHAD!DY2058+[4]GABON!DM2332+[7]RCA!DN2036+[7]RCA!DN2044+[7]RCA!DN2052+[5]GUINEE!DP1881+[3]CONGO!DZ1984+[2]CAMEROUN!EC2102</f>
        <v>#VALUE!</v>
      </c>
      <c r="DZ1650" s="102" t="e">
        <f>[6]TCHAD!EA2045+[6]TCHAD!EA2054+[6]TCHAD!EA2058+[4]GABON!DO2332+[7]RCA!DP2036+[7]RCA!DP2044+[7]RCA!DP2052+[5]GUINEE!DR1881+[3]CONGO!EB1984+[2]CAMEROUN!EE2102</f>
        <v>#VALUE!</v>
      </c>
      <c r="EC1650" s="102" t="e">
        <f>[6]TCHAD!ED2045+[6]TCHAD!ED2054+[6]TCHAD!ED2058+[4]GABON!DR2332+[7]RCA!DS2036+[7]RCA!DS2044+[7]RCA!DS2052+[5]GUINEE!DU1881+[3]CONGO!EE1984+[2]CAMEROUN!EH2102</f>
        <v>#VALUE!</v>
      </c>
      <c r="EF1650" s="102" t="e">
        <f>[6]TCHAD!EG2045+[6]TCHAD!EG2054+[6]TCHAD!EG2058+[4]GABON!DU2332+[7]RCA!DV2036+[7]RCA!DV2044+[7]RCA!DV2052+[5]GUINEE!DX1881+[3]CONGO!EH1984+[2]CAMEROUN!EK2102</f>
        <v>#VALUE!</v>
      </c>
      <c r="EI1650" s="102" t="e">
        <f>[6]TCHAD!EJ2045+[6]TCHAD!EJ2054+[6]TCHAD!EJ2058+[4]GABON!DX2332+[7]RCA!DY2036+[7]RCA!DY2044+[7]RCA!DY2052+[5]GUINEE!EA1881+[3]CONGO!EK1984+[2]CAMEROUN!EN2102</f>
        <v>#VALUE!</v>
      </c>
      <c r="EL1650" s="102" t="e">
        <f>[6]TCHAD!EM2045+[6]TCHAD!EM2054+[6]TCHAD!EM2058+[4]GABON!EA2332+[7]RCA!EB2036+[7]RCA!EB2044+[7]RCA!EB2052+[5]GUINEE!ED1881+[3]CONGO!EN1984+[2]CAMEROUN!EQ2102</f>
        <v>#VALUE!</v>
      </c>
      <c r="EO1650" s="102" t="e">
        <f>[6]TCHAD!EP2045+[6]TCHAD!EP2054+[6]TCHAD!EP2058+[4]GABON!ED2332+[7]RCA!EE2036+[7]RCA!EE2044+[7]RCA!EE2052+[5]GUINEE!EG1881+[3]CONGO!EQ1984+[2]CAMEROUN!ET2102</f>
        <v>#VALUE!</v>
      </c>
    </row>
    <row r="1651" spans="1:145" ht="15.5" x14ac:dyDescent="0.35">
      <c r="A1651" s="56" t="s">
        <v>518</v>
      </c>
      <c r="B1651" s="102" t="e">
        <f>[6]TCHAD!D2052+[4]GABON!D2340+[7]RCA!D2043+[5]GUINEE!D1888+[3]CONGO!D1992+([2]CAMEROUN!C2108+[2]CAMEROUN!D2108)/2</f>
        <v>#VALUE!</v>
      </c>
      <c r="C1651" s="102" t="e">
        <f>[6]TCHAD!E2052+[4]GABON!E2340+[7]RCA!E2043+[5]GUINEE!E1888+[3]CONGO!E1992+([2]CAMEROUN!D2108+[2]CAMEROUN!E2108)/2</f>
        <v>#VALUE!</v>
      </c>
      <c r="D1651" s="102">
        <f>[6]TCHAD!F2052+[4]GABON!F2340+[7]RCA!F2043+[5]GUINEE!F1888+[3]CONGO!F1992+([2]CAMEROUN!E2108+[2]CAMEROUN!F2108)/2</f>
        <v>117.099</v>
      </c>
      <c r="E1651" s="102">
        <f>[6]TCHAD!G2052+[4]GABON!G2340+[7]RCA!G2043+[5]GUINEE!G1888+[3]CONGO!G1992+([2]CAMEROUN!F2108+[2]CAMEROUN!G2108)/2</f>
        <v>117.16900000000001</v>
      </c>
      <c r="F1651" s="102">
        <f>[6]TCHAD!H2052+[4]GABON!H2340+[7]RCA!H2043+[5]GUINEE!H1888+[3]CONGO!H1992+([2]CAMEROUN!G2108+[2]CAMEROUN!H2108)/2</f>
        <v>125.947</v>
      </c>
      <c r="G1651" s="102">
        <f>[6]TCHAD!I2052+[4]GABON!I2340+[7]RCA!I2043+[5]GUINEE!I1888+[3]CONGO!I1992+([2]CAMEROUN!H2108+[2]CAMEROUN!I2108)/2</f>
        <v>112.881</v>
      </c>
      <c r="H1651" s="102">
        <f>[6]TCHAD!J2052+[4]GABON!J2340+[7]RCA!J2043+[5]GUINEE!J1888+[3]CONGO!J1992+([2]CAMEROUN!I2108+[2]CAMEROUN!J2108)/2</f>
        <v>115.095</v>
      </c>
      <c r="I1651" s="102">
        <f>[6]TCHAD!K2052+[4]GABON!K2340+[7]RCA!K2043+[5]GUINEE!K1888+[3]CONGO!K1992+([2]CAMEROUN!J2108+[2]CAMEROUN!K2108)/2</f>
        <v>129.87</v>
      </c>
      <c r="J1651" s="102">
        <f>[6]TCHAD!L2052+[4]GABON!L2340+[7]RCA!L2043+[5]GUINEE!L1888+[3]CONGO!L1992+([2]CAMEROUN!K2108+[2]CAMEROUN!L2108)/2</f>
        <v>134.541</v>
      </c>
      <c r="K1651" s="102">
        <f>[6]TCHAD!M2052+[4]GABON!M2340+[7]RCA!M2043+[5]GUINEE!M1888+[3]CONGO!M1992+([2]CAMEROUN!L2108+[2]CAMEROUN!M2108)/2</f>
        <v>138.77799999999999</v>
      </c>
      <c r="L1651" s="102">
        <f>[6]TCHAD!N2052+[4]GABON!N2340+[7]RCA!N2043+[5]GUINEE!N1888+[3]CONGO!N1992+([2]CAMEROUN!M2108+[2]CAMEROUN!N2108)/2</f>
        <v>222.94599999999997</v>
      </c>
      <c r="M1651" s="102">
        <f>[6]TCHAD!O2052+[4]GABON!O2340+[7]RCA!O2043+[5]GUINEE!O1888+[3]CONGO!O1992+([2]CAMEROUN!N2108+[2]CAMEROUN!O2108)/2</f>
        <v>453.895644</v>
      </c>
      <c r="N1651" s="102">
        <f>[6]TCHAD!P2052+[4]GABON!P2340+[7]RCA!P2043+[5]GUINEE!P1888+[3]CONGO!P1992+([2]CAMEROUN!O2108+[2]CAMEROUN!P2108)/2</f>
        <v>291.11199999999997</v>
      </c>
      <c r="O1651" s="102">
        <f>[6]TCHAD!Q2052+[4]GABON!Q2340+[7]RCA!Q2043+[5]GUINEE!Q1888+[3]CONGO!Q1992+([2]CAMEROUN!P2108+[2]CAMEROUN!Q2108)/2</f>
        <v>299.71199999999999</v>
      </c>
      <c r="P1651" s="102">
        <f>[6]TCHAD!R2052+[4]GABON!R2340+[7]RCA!R2043+[5]GUINEE!R1888+[3]CONGO!R1992+[2]CAMEROUN!AH2108</f>
        <v>412.3359999999999</v>
      </c>
      <c r="Q1651" s="102">
        <f>[6]TCHAD!S2052+[4]GABON!S2340+[7]RCA!S2043+[5]GUINEE!S1888+[3]CONGO!S1992+[2]CAMEROUN!AI2108</f>
        <v>490.94581999999991</v>
      </c>
      <c r="R1651" s="102">
        <f>[6]TCHAD!T2052+[4]GABON!T2340+[7]RCA!T2043+[5]GUINEE!T1888+[3]CONGO!T1992+[2]CAMEROUN!AJ2108</f>
        <v>460.79076699999996</v>
      </c>
      <c r="S1651" s="102">
        <f>[6]TCHAD!U2052+[4]GABON!U2340+[7]RCA!U2043+[5]GUINEE!U1888+[3]CONGO!U1992+[2]CAMEROUN!AK2108</f>
        <v>498.78757600000006</v>
      </c>
      <c r="T1651" s="102">
        <f>[6]TCHAD!V2052+[4]GABON!V2340+[7]RCA!V2043+[5]GUINEE!V1888+[3]CONGO!V1992+[2]CAMEROUN!AL2108</f>
        <v>749.41499999999996</v>
      </c>
      <c r="U1651" s="102">
        <f>[6]TCHAD!W2052+[4]GABON!W2340+[7]RCA!W2043+[5]GUINEE!W1888+[3]CONGO!W1992+[2]CAMEROUN!AM2108</f>
        <v>1035.848</v>
      </c>
      <c r="V1651" s="102">
        <f>[6]TCHAD!X2052+[4]GABON!X2340+[7]RCA!X2043+[5]GUINEE!X1888+[3]CONGO!X1992+[2]CAMEROUN!AN2108</f>
        <v>1189.4531987089999</v>
      </c>
      <c r="W1651" s="102">
        <f>[6]TCHAD!Y2052+[4]GABON!Y2340+[7]RCA!Y2043+[5]GUINEE!Y1888+[3]CONGO!Y1992+[2]CAMEROUN!AO2108</f>
        <v>1425.0305026163601</v>
      </c>
      <c r="X1651" s="103">
        <f>[6]TCHAD!Z2052+[4]GABON!Z2340+[7]RCA!Z2043+[5]GUINEE!Z1888+[3]CONGO!Z1992+[2]CAMEROUN!AP2108</f>
        <v>1123.392374433</v>
      </c>
      <c r="Y1651" s="103">
        <f>[6]TCHAD!AA2052+[4]GABON!AA2340+[7]RCA!AA2043+[5]GUINEE!AA1888+[3]CONGO!AA1992+[2]CAMEROUN!AQ2108</f>
        <v>1391.953</v>
      </c>
      <c r="Z1651" s="102">
        <f>[6]TCHAD!AB2052+[4]GABON!AB2340+[7]RCA!AB2043+[5]GUINEE!AB1888+[3]CONGO!AB1992+[2]CAMEROUN!AR2108</f>
        <v>1804.5709999999999</v>
      </c>
      <c r="AA1651" s="102">
        <f>[6]TCHAD!AC2052+[4]GABON!AC2340+[7]RCA!AC2043+[5]GUINEE!AC1888+[3]CONGO!AC1992+[2]CAMEROUN!AS2108</f>
        <v>2067.4269999999997</v>
      </c>
      <c r="AB1651" s="102">
        <v>1872.6430810000002</v>
      </c>
      <c r="AC1651" s="102">
        <v>1839.6150809999999</v>
      </c>
      <c r="AD1651" s="102">
        <v>1788.1350809999999</v>
      </c>
      <c r="AE1651" s="102">
        <f>[6]TCHAD!AH2052+[4]GABON!AD2340+[7]RCA!AD2043+[5]GUINEE!AD1888+[3]CONGO!AH1992+[2]CAMEROUN!AT2108</f>
        <v>2044.6</v>
      </c>
      <c r="AF1651" s="102">
        <v>2034.3590999999999</v>
      </c>
      <c r="AG1651" s="102">
        <v>1976.6375</v>
      </c>
      <c r="AH1651" s="102">
        <v>1875.6213</v>
      </c>
      <c r="AI1651" s="102">
        <v>1875.6213</v>
      </c>
      <c r="AJ1651" s="103">
        <f>[6]TCHAD!AM2052+[4]GABON!AE2340+[7]RCA!AE2043+[5]GUINEE!AE1888+[3]CONGO!AM1992+[2]CAMEROUN!AU2108</f>
        <v>2171.6687000000002</v>
      </c>
      <c r="AK1651" s="103">
        <v>1648.3682059999999</v>
      </c>
      <c r="AL1651" s="103">
        <v>1737.6870000000001</v>
      </c>
      <c r="AM1651" s="103">
        <v>1570.5120000000002</v>
      </c>
      <c r="AN1651" s="103">
        <v>1570.5120000000002</v>
      </c>
      <c r="AO1651" s="103">
        <f>[6]TCHAD!AR2052+[4]GABON!AF2340+[7]RCA!AF2043+[5]GUINEE!AF1888+[3]CONGO!AR1992+[2]CAMEROUN!AV2108</f>
        <v>1810.4630000000002</v>
      </c>
      <c r="AP1651" s="103">
        <v>1500.013061570947</v>
      </c>
      <c r="AQ1651" s="103">
        <v>1497.8969722219144</v>
      </c>
      <c r="AR1651" s="103">
        <v>1401.2216481479431</v>
      </c>
      <c r="AS1651" s="103">
        <f>[6]TCHAD!AV2052+[4]GABON!AJ2340+[7]RCA!AJ2043+[5]GUINEE!AJ1888+[3]CONGO!AV1992+[2]CAMEROUN!AZ2108</f>
        <v>1563.6043231799999</v>
      </c>
      <c r="AT1651" s="103">
        <v>1327.4436617831823</v>
      </c>
      <c r="AU1651" s="103">
        <v>1337.0861352948036</v>
      </c>
      <c r="AV1651" s="103">
        <v>1226.66919750892</v>
      </c>
      <c r="AW1651" s="103">
        <v>1339.28686095025</v>
      </c>
      <c r="AX1651" s="103">
        <f>[6]TCHAD!BA2052+[4]GABON!AO2340+[7]RCA!AO2043+[5]GUINEE!AO1888+[3]CONGO!BA1992+[2]CAMEROUN!BE2108</f>
        <v>1372.7715836112002</v>
      </c>
      <c r="AY1651" s="103"/>
      <c r="AZ1651" s="103">
        <v>1334.5712734924434</v>
      </c>
      <c r="BA1651" s="103">
        <v>1444.8649284591522</v>
      </c>
      <c r="BB1651" s="103">
        <v>1568.4463500000002</v>
      </c>
      <c r="BC1651" s="103">
        <v>1568.34185</v>
      </c>
      <c r="BD1651" s="103">
        <v>1619.5546333333332</v>
      </c>
      <c r="BE1651" s="103">
        <v>1619.5546333333332</v>
      </c>
      <c r="BF1651" s="103">
        <f>[6]TCHAD!BH2052+[4]GABON!AV2340+[7]RCA!AV2043+[5]GUINEE!AV1888+[3]CONGO!BI1992+[2]CAMEROUN!BL2108</f>
        <v>1615.4911603415999</v>
      </c>
      <c r="BG1651" s="103">
        <v>1639.625529175358</v>
      </c>
      <c r="BH1651" s="103">
        <v>1638.703821899667</v>
      </c>
      <c r="BI1651" s="103">
        <v>1682.8860631033599</v>
      </c>
      <c r="BJ1651" s="103">
        <v>1681.2238368384401</v>
      </c>
      <c r="BK1651" s="103">
        <v>1668.0798828607599</v>
      </c>
      <c r="BL1651" s="103">
        <v>1652.5217697283001</v>
      </c>
      <c r="BM1651" s="103">
        <v>1677.87938286076</v>
      </c>
      <c r="BN1651" s="103">
        <v>1677.7507697282999</v>
      </c>
      <c r="BO1651" s="103">
        <f>[6]TCHAD!BQ2052+[4]GABON!BE2340+[7]RCA!BE2043+[5]GUINEE!BE1888+[3]CONGO!BR1992+[2]CAMEROUN!BU2108</f>
        <v>1966.130817800298</v>
      </c>
      <c r="BP1651" s="103">
        <v>2014.4092854400001</v>
      </c>
      <c r="BQ1651" s="103">
        <v>2102.4811166736727</v>
      </c>
      <c r="BR1651" s="103">
        <v>2168.8068218237645</v>
      </c>
      <c r="BS1651" s="103">
        <v>2196.3189418237644</v>
      </c>
      <c r="BT1651" s="103">
        <v>1516.345699532294</v>
      </c>
      <c r="BU1651" s="103">
        <v>1516.3833145322938</v>
      </c>
      <c r="BV1651" s="103">
        <v>1479.456525029269</v>
      </c>
      <c r="BW1651" s="103">
        <v>1748.7237466261215</v>
      </c>
      <c r="BX1651" s="103">
        <v>1748.7916366261213</v>
      </c>
      <c r="BY1651" s="103">
        <v>1734.1394575119557</v>
      </c>
      <c r="BZ1651" s="102">
        <v>1799.1538289594546</v>
      </c>
      <c r="CA1651" s="103">
        <f>[6]TCHAD!CC2052+[4]GABON!BQ2340+[7]RCA!BQ2043+[5]GUINEE!BQ1888+[3]CONGO!CD1992+[2]CAMEROUN!CG2108</f>
        <v>1828.2723586812276</v>
      </c>
      <c r="CB1651" s="103">
        <v>1871.6423448358676</v>
      </c>
      <c r="CC1651" s="103">
        <v>1824.3522796358675</v>
      </c>
      <c r="CD1651" s="103">
        <v>1925.8967987950798</v>
      </c>
      <c r="CE1651" s="103">
        <v>1860.6055616610856</v>
      </c>
      <c r="CF1651" s="103">
        <v>1850.6160964610856</v>
      </c>
      <c r="CG1651" s="103">
        <v>1839.4389957279761</v>
      </c>
      <c r="CH1651" s="103">
        <v>1816.2778520810436</v>
      </c>
      <c r="CI1651" s="103">
        <v>1806.2054857810438</v>
      </c>
      <c r="CJ1651" s="102">
        <v>1811.6508378106435</v>
      </c>
      <c r="CK1651" s="102">
        <v>1801.7356644606432</v>
      </c>
      <c r="CL1651" s="103">
        <f>[6]TCHAD!CN2052+[4]GABON!CB2340+[7]RCA!CB2043+[5]GUINEE!CD1888+[3]CONGO!CO1992+[2]CAMEROUN!CR2108</f>
        <v>1860.57095563231</v>
      </c>
      <c r="CM1651" s="103">
        <v>1931.533397222245</v>
      </c>
      <c r="CN1651" s="103">
        <v>1876.1652217081414</v>
      </c>
      <c r="CO1651" s="103">
        <v>1872.7798460530821</v>
      </c>
      <c r="CP1651" s="103">
        <v>1873.8019493470943</v>
      </c>
      <c r="CQ1651" s="103">
        <v>1872.0645899247825</v>
      </c>
      <c r="CR1651" s="103">
        <v>1838.4886059363912</v>
      </c>
      <c r="CS1651" s="103">
        <v>2270.535602711298</v>
      </c>
      <c r="CT1651" s="103">
        <v>2244.8390774514182</v>
      </c>
      <c r="CU1651" s="103">
        <v>2181.26378635622</v>
      </c>
      <c r="CV1651" s="103">
        <v>2516.881720267359</v>
      </c>
      <c r="CW1651" s="103">
        <v>2496.7097360369835</v>
      </c>
      <c r="CX1651" s="103">
        <v>2525.3913695883948</v>
      </c>
      <c r="CY1651" s="103">
        <v>2527.3285165944735</v>
      </c>
      <c r="CZ1651" s="103">
        <v>2390.9931893855332</v>
      </c>
      <c r="DA1651" s="103">
        <f>[6]TCHAD!CZ2052+[4]GABON!CN2340+[7]RCA!CN2043+[5]GUINEE!CP1888+[3]CONGO!DA1992+[2]CAMEROUN!DD2108</f>
        <v>2979.4905430899594</v>
      </c>
      <c r="DB1651" s="102">
        <v>2533.7310201480987</v>
      </c>
      <c r="DC1651" s="102">
        <v>2462.653099577692</v>
      </c>
      <c r="DD1651" s="102">
        <v>2449.9436115793442</v>
      </c>
      <c r="DE1651" s="102">
        <v>2429.8882674555971</v>
      </c>
      <c r="DF1651" s="102">
        <v>2333.9153649026721</v>
      </c>
      <c r="DG1651" s="102">
        <v>2235.6954204760832</v>
      </c>
      <c r="DH1651" s="102">
        <v>2467.7289571886131</v>
      </c>
      <c r="DI1651" s="102">
        <v>2389.417111208264</v>
      </c>
      <c r="DJ1651" s="102">
        <v>2245.4370200771959</v>
      </c>
      <c r="DK1651" s="102">
        <v>2467.9023275295576</v>
      </c>
      <c r="DL1651" s="102">
        <v>2316.7209153199301</v>
      </c>
      <c r="DM1651" s="102">
        <v>2245.577704165762</v>
      </c>
      <c r="DN1651" s="104">
        <f>[6]TCHAD!DM2052+[4]GABON!DA2340+[7]RCA!DA2043+[5]GUINEE!DC1888+[3]CONGO!DN1992+[2]CAMEROUN!DQ2108</f>
        <v>2895.6412356999581</v>
      </c>
      <c r="DO1651" s="102">
        <v>2245.577704165762</v>
      </c>
      <c r="DP1651" s="102">
        <v>2453.415665024555</v>
      </c>
      <c r="DQ1651" s="102">
        <v>2454.5499806933008</v>
      </c>
      <c r="DR1651" s="102">
        <v>2455.1929083324853</v>
      </c>
      <c r="DS1651" s="102">
        <v>2736.3333059578881</v>
      </c>
      <c r="DT1651" s="102">
        <v>2732.2346687155182</v>
      </c>
      <c r="DU1651" s="102">
        <v>2758.3433099097315</v>
      </c>
      <c r="DV1651" s="105">
        <f>[6]TCHAD!DW2052+[4]GABON!DK2340+[7]RCA!DN2043+[5]GUINEE!DN1888+[3]CONGO!DX1992+[2]CAMEROUN!EA2108</f>
        <v>2514.2633696052653</v>
      </c>
      <c r="DW1651" s="106">
        <f>[6]TCHAD!DX2052+[4]GABON!DL2340+[7]RCA!DM2043+[5]GUINEE!DO1888+[3]CONGO!DY1992+[2]CAMEROUN!EB2108</f>
        <v>2535.2036862308582</v>
      </c>
      <c r="DX1651" s="107">
        <f>[6]TCHAD!DY2052+[4]GABON!DM2340+[7]RCA!DN2043+[5]GUINEE!DP1888+[3]CONGO!DZ1992+[2]CAMEROUN!EC2108</f>
        <v>2680.9843661480945</v>
      </c>
      <c r="DZ1651" s="102">
        <f>[6]TCHAD!EA2052+[4]GABON!DO2340+[7]RCA!DP2043+[5]GUINEE!DR1888+[3]CONGO!EB1992+[2]CAMEROUN!EE2108</f>
        <v>2417.4579033203609</v>
      </c>
      <c r="EC1651" s="102">
        <f>[6]TCHAD!ED2052+[4]GABON!DR2340+[7]RCA!DS2043+[5]GUINEE!DU1888+[3]CONGO!EE1992+[2]CAMEROUN!EH2108</f>
        <v>2507.9639583071389</v>
      </c>
      <c r="EF1651" s="102">
        <f>[6]TCHAD!EG2052+[4]GABON!DU2340+[7]RCA!DV2043+[5]GUINEE!DX1888+[3]CONGO!EH1992+[2]CAMEROUN!EK2108</f>
        <v>2588.3544699149634</v>
      </c>
      <c r="EI1651" s="102">
        <f>[6]TCHAD!EJ2052+[4]GABON!DX2340+[7]RCA!DY2043+[5]GUINEE!EA1888+[3]CONGO!EK1992+[2]CAMEROUN!EN2108</f>
        <v>2665.5844746705461</v>
      </c>
      <c r="EL1651" s="102">
        <f>[6]TCHAD!EM2052+[4]GABON!EA2340+[7]RCA!EB2043+[5]GUINEE!ED1888+[3]CONGO!EN1992+[2]CAMEROUN!EQ2108</f>
        <v>2744.9353250211075</v>
      </c>
      <c r="EO1651" s="102">
        <f>[6]TCHAD!EP2052+[4]GABON!ED2340+[7]RCA!EE2043+[5]GUINEE!EG1888+[3]CONGO!EQ1992+[2]CAMEROUN!ET2108</f>
        <v>2826.2053897083056</v>
      </c>
    </row>
    <row r="1652" spans="1:145" ht="15.5" x14ac:dyDescent="0.35">
      <c r="A1652" s="56" t="s">
        <v>519</v>
      </c>
      <c r="B1652" s="102" t="e">
        <f>B1653+B1654</f>
        <v>#VALUE!</v>
      </c>
      <c r="C1652" s="102" t="e">
        <f t="shared" ref="C1652:Z1652" si="1617">C1653+C1654</f>
        <v>#VALUE!</v>
      </c>
      <c r="D1652" s="102" t="e">
        <f t="shared" si="1617"/>
        <v>#VALUE!</v>
      </c>
      <c r="E1652" s="102" t="e">
        <f t="shared" si="1617"/>
        <v>#VALUE!</v>
      </c>
      <c r="F1652" s="102">
        <f t="shared" si="1617"/>
        <v>322.572</v>
      </c>
      <c r="G1652" s="102">
        <f t="shared" si="1617"/>
        <v>346.70450000000005</v>
      </c>
      <c r="H1652" s="102">
        <f t="shared" si="1617"/>
        <v>385.58134224239996</v>
      </c>
      <c r="I1652" s="102">
        <f t="shared" si="1617"/>
        <v>549.60655268533333</v>
      </c>
      <c r="J1652" s="102">
        <f t="shared" si="1617"/>
        <v>671.88637077800001</v>
      </c>
      <c r="K1652" s="102">
        <f t="shared" si="1617"/>
        <v>660.82417164900005</v>
      </c>
      <c r="L1652" s="102">
        <f t="shared" si="1617"/>
        <v>701.65853994299994</v>
      </c>
      <c r="M1652" s="102">
        <f t="shared" si="1617"/>
        <v>686.61422082299987</v>
      </c>
      <c r="N1652" s="102">
        <f t="shared" si="1617"/>
        <v>589.61116000000004</v>
      </c>
      <c r="O1652" s="102">
        <f t="shared" si="1617"/>
        <v>572.65895078100004</v>
      </c>
      <c r="P1652" s="102">
        <f t="shared" si="1617"/>
        <v>703.43756177900002</v>
      </c>
      <c r="Q1652" s="102">
        <f t="shared" si="1617"/>
        <v>554.63241277399993</v>
      </c>
      <c r="R1652" s="102">
        <f t="shared" si="1617"/>
        <v>476.16171956800002</v>
      </c>
      <c r="S1652" s="102">
        <f t="shared" si="1617"/>
        <v>479.79768778300001</v>
      </c>
      <c r="T1652" s="102">
        <f t="shared" si="1617"/>
        <v>436.764620476</v>
      </c>
      <c r="U1652" s="102">
        <f t="shared" si="1617"/>
        <v>448.49354720999997</v>
      </c>
      <c r="V1652" s="102">
        <f t="shared" si="1617"/>
        <v>294.80447815400004</v>
      </c>
      <c r="W1652" s="102">
        <f t="shared" si="1617"/>
        <v>331.86595246000002</v>
      </c>
      <c r="X1652" s="103">
        <f t="shared" si="1617"/>
        <v>219.83133333333336</v>
      </c>
      <c r="Y1652" s="103">
        <f t="shared" si="1617"/>
        <v>233.97810000000001</v>
      </c>
      <c r="Z1652" s="102">
        <f t="shared" si="1617"/>
        <v>204.44493699999998</v>
      </c>
      <c r="AA1652" s="102">
        <f>AA1653+AA1654</f>
        <v>216.97739999999999</v>
      </c>
      <c r="AB1652" s="102">
        <v>295.47276099999999</v>
      </c>
      <c r="AC1652" s="102">
        <v>314.00915999999995</v>
      </c>
      <c r="AD1652" s="102">
        <v>313.68308500000001</v>
      </c>
      <c r="AE1652" s="102">
        <f>AE1653+AE1654</f>
        <v>310.197</v>
      </c>
      <c r="AF1652" s="102">
        <v>275.80700000000002</v>
      </c>
      <c r="AG1652" s="102">
        <v>274.47449999999998</v>
      </c>
      <c r="AH1652" s="102">
        <v>321.01250916666669</v>
      </c>
      <c r="AI1652" s="102">
        <v>321.01250916666669</v>
      </c>
      <c r="AJ1652" s="103">
        <f>AJ1653+AJ1654</f>
        <v>312.87165097756525</v>
      </c>
      <c r="AK1652" s="103">
        <v>321.78020420000001</v>
      </c>
      <c r="AL1652" s="103">
        <v>327.26821188450077</v>
      </c>
      <c r="AM1652" s="103">
        <v>347.0219416861454</v>
      </c>
      <c r="AN1652" s="103">
        <v>347.73244168614542</v>
      </c>
      <c r="AO1652" s="103">
        <f>AO1653+AO1654</f>
        <v>433.36270000000002</v>
      </c>
      <c r="AP1652" s="103">
        <v>589.15940091760058</v>
      </c>
      <c r="AQ1652" s="103">
        <v>588.69585443568781</v>
      </c>
      <c r="AR1652" s="103">
        <v>638.50742006177904</v>
      </c>
      <c r="AS1652" s="103">
        <f>AS1653+AS1654</f>
        <v>639.87599999999998</v>
      </c>
      <c r="AT1652" s="103">
        <v>672.01621315203113</v>
      </c>
      <c r="AU1652" s="103">
        <v>777.65000000000009</v>
      </c>
      <c r="AV1652" s="103">
        <v>806.96299999999997</v>
      </c>
      <c r="AW1652" s="103">
        <v>761.96299999999997</v>
      </c>
      <c r="AX1652" s="103">
        <f>AX1653+AX1654</f>
        <v>653.8208119551748</v>
      </c>
      <c r="AY1652" s="103"/>
      <c r="AZ1652" s="103">
        <v>732.98154011199995</v>
      </c>
      <c r="BA1652" s="103">
        <v>732.98154011199995</v>
      </c>
      <c r="BB1652" s="103">
        <v>666.84212000000002</v>
      </c>
      <c r="BC1652" s="103">
        <v>666.84212000000002</v>
      </c>
      <c r="BD1652" s="103">
        <v>663.54212000000007</v>
      </c>
      <c r="BE1652" s="103">
        <v>663.54212000000007</v>
      </c>
      <c r="BF1652" s="103">
        <f>BF1653+BF1654</f>
        <v>690.39455300500003</v>
      </c>
      <c r="BG1652" s="103">
        <v>689.86905999999999</v>
      </c>
      <c r="BH1652" s="103">
        <v>703.54506000000003</v>
      </c>
      <c r="BI1652" s="103">
        <v>695.68305999999995</v>
      </c>
      <c r="BJ1652" s="103">
        <v>695.67406000000005</v>
      </c>
      <c r="BK1652" s="103">
        <v>710.4049</v>
      </c>
      <c r="BL1652" s="103">
        <v>710.37706000000003</v>
      </c>
      <c r="BM1652" s="103">
        <v>672.38074000000006</v>
      </c>
      <c r="BN1652" s="103">
        <v>672.37405999999999</v>
      </c>
      <c r="BO1652" s="103">
        <f>BO1653+BO1654</f>
        <v>813.78851416723978</v>
      </c>
      <c r="BP1652" s="103">
        <v>724.84237797225182</v>
      </c>
      <c r="BQ1652" s="103">
        <v>735.66037797225181</v>
      </c>
      <c r="BR1652" s="103">
        <v>720.18037797225179</v>
      </c>
      <c r="BS1652" s="103">
        <v>720.18037797225179</v>
      </c>
      <c r="BT1652" s="103">
        <v>719.47671283320255</v>
      </c>
      <c r="BU1652" s="103">
        <v>719.47671283320255</v>
      </c>
      <c r="BV1652" s="103">
        <v>719.47671283320255</v>
      </c>
      <c r="BW1652" s="103">
        <v>725.47900000000004</v>
      </c>
      <c r="BX1652" s="103">
        <v>725.47900000000004</v>
      </c>
      <c r="BY1652" s="103">
        <v>725.47900000000004</v>
      </c>
      <c r="BZ1652" s="102">
        <v>732.54399999999998</v>
      </c>
      <c r="CA1652" s="103">
        <f>CA1653+CA1654</f>
        <v>735.01067386246882</v>
      </c>
      <c r="CB1652" s="103">
        <v>760.38699999999994</v>
      </c>
      <c r="CC1652" s="103">
        <v>760.38699999999994</v>
      </c>
      <c r="CD1652" s="103">
        <v>760.38699999999994</v>
      </c>
      <c r="CE1652" s="103">
        <v>803.65563953933292</v>
      </c>
      <c r="CF1652" s="103">
        <v>803.65563953933292</v>
      </c>
      <c r="CG1652" s="103">
        <v>803.65563953933292</v>
      </c>
      <c r="CH1652" s="103">
        <v>815.08299999999997</v>
      </c>
      <c r="CI1652" s="103">
        <v>815.08299999999997</v>
      </c>
      <c r="CJ1652" s="102">
        <v>825.91200000000003</v>
      </c>
      <c r="CK1652" s="102">
        <v>825.91200000000003</v>
      </c>
      <c r="CL1652" s="103">
        <f>CL1653+CL1654</f>
        <v>908.04962811484461</v>
      </c>
      <c r="CM1652" s="103">
        <v>865.49600000000009</v>
      </c>
      <c r="CN1652" s="103">
        <v>877.03769</v>
      </c>
      <c r="CO1652" s="103">
        <v>877.03769</v>
      </c>
      <c r="CP1652" s="103">
        <v>877.03769</v>
      </c>
      <c r="CQ1652" s="103">
        <v>877.03769</v>
      </c>
      <c r="CR1652" s="103">
        <v>877.03769</v>
      </c>
      <c r="CS1652" s="103">
        <v>895.98435000000006</v>
      </c>
      <c r="CT1652" s="103">
        <v>895.98435000000006</v>
      </c>
      <c r="CU1652" s="103">
        <v>895.98435000000006</v>
      </c>
      <c r="CV1652" s="103">
        <v>994.69395544658869</v>
      </c>
      <c r="CW1652" s="103">
        <v>994.84261803564334</v>
      </c>
      <c r="CX1652" s="103">
        <v>995.26952186442406</v>
      </c>
      <c r="CY1652" s="103">
        <v>995.41818445347872</v>
      </c>
      <c r="CZ1652" s="103">
        <v>995.56684704253325</v>
      </c>
      <c r="DA1652" s="103">
        <f t="shared" ref="DA1652" si="1618">DA1653+DA1654</f>
        <v>895.30151202484717</v>
      </c>
      <c r="DB1652" s="102">
        <v>1090.1755900000001</v>
      </c>
      <c r="DC1652" s="102">
        <v>1090.1755900000001</v>
      </c>
      <c r="DD1652" s="102">
        <v>1090.1755900000001</v>
      </c>
      <c r="DE1652" s="102">
        <v>1090.1755900000001</v>
      </c>
      <c r="DF1652" s="102">
        <v>1090.1755900000001</v>
      </c>
      <c r="DG1652" s="102">
        <v>1090.1755900000001</v>
      </c>
      <c r="DH1652" s="102">
        <v>1097.7956600000002</v>
      </c>
      <c r="DI1652" s="102">
        <v>1097.7956600000002</v>
      </c>
      <c r="DJ1652" s="102">
        <v>1097.7956600000002</v>
      </c>
      <c r="DK1652" s="102">
        <v>1097.7956600000002</v>
      </c>
      <c r="DL1652" s="102">
        <v>1097.7956600000002</v>
      </c>
      <c r="DM1652" s="102">
        <v>1097.7956600000002</v>
      </c>
      <c r="DN1652" s="104">
        <f>DN1653+DN1654</f>
        <v>1080.3879163312322</v>
      </c>
      <c r="DO1652" s="102">
        <v>1097.7956600000002</v>
      </c>
      <c r="DP1652" s="102">
        <v>1116.7049440000001</v>
      </c>
      <c r="DQ1652" s="102">
        <v>1116.8515439999999</v>
      </c>
      <c r="DR1652" s="102">
        <v>1116.9981439999999</v>
      </c>
      <c r="DS1652" s="102">
        <v>1116.7049440000001</v>
      </c>
      <c r="DT1652" s="102">
        <v>1116.8515439999999</v>
      </c>
      <c r="DU1652" s="102">
        <v>1233.2558143961551</v>
      </c>
      <c r="DV1652" s="105">
        <f>DV1653+DV1654</f>
        <v>1280.2915728830769</v>
      </c>
      <c r="DW1652" s="106">
        <f>DW1653+DW1654</f>
        <v>1236.4374728830769</v>
      </c>
      <c r="DX1652" s="107">
        <f>DX1653+DX1654</f>
        <v>1126.7629143961549</v>
      </c>
      <c r="DZ1652" s="102">
        <f>DZ1653+DZ1654</f>
        <v>1328.4</v>
      </c>
      <c r="EC1652" s="102">
        <f>EC1653+EC1654</f>
        <v>1437.1000000000001</v>
      </c>
      <c r="EF1652" s="102">
        <f>EF1653+EF1654</f>
        <v>1508.8279116149999</v>
      </c>
      <c r="EI1652" s="102">
        <f>EI1653+EI1654</f>
        <v>1530.8279116149999</v>
      </c>
      <c r="EL1652" s="102">
        <f>EL1653+EL1654</f>
        <v>1560.8279116149999</v>
      </c>
      <c r="EO1652" s="102">
        <f>EO1653+EO1654</f>
        <v>1560.8279116149999</v>
      </c>
    </row>
    <row r="1653" spans="1:145" ht="15.5" x14ac:dyDescent="0.35">
      <c r="A1653" s="56" t="s">
        <v>520</v>
      </c>
      <c r="B1653" s="102">
        <f>[6]TCHAD!D2047+[4]GABON!D2335+[7]RCA!D2038+[5]GUINEE!D1883+[3]CONGO!D1987+([2]CAMEROUN!C2104+[2]CAMEROUN!D2104)/2</f>
        <v>147.06900000000002</v>
      </c>
      <c r="C1653" s="102">
        <f>[6]TCHAD!E2047+[4]GABON!E2335+[7]RCA!E2038+[5]GUINEE!E1883+[3]CONGO!E1987+([2]CAMEROUN!D2104+[2]CAMEROUN!E2104)/2</f>
        <v>170.8588</v>
      </c>
      <c r="D1653" s="102">
        <f>[6]TCHAD!F2047+[4]GABON!F2335+[7]RCA!F2038+[5]GUINEE!F1883+[3]CONGO!F1987+([2]CAMEROUN!E2104+[2]CAMEROUN!F2104)/2</f>
        <v>193.309</v>
      </c>
      <c r="E1653" s="102">
        <f>[6]TCHAD!G2047+[4]GABON!G2335+[7]RCA!G2038+[5]GUINEE!G1883+[3]CONGO!G1987+([2]CAMEROUN!F2104+[2]CAMEROUN!G2104)/2</f>
        <v>253.76599999999999</v>
      </c>
      <c r="F1653" s="102">
        <f>[6]TCHAD!H2047+[4]GABON!H2335+[7]RCA!H2038+[5]GUINEE!H1883+[3]CONGO!H1987+([2]CAMEROUN!G2104+[2]CAMEROUN!H2104)/2</f>
        <v>265.303</v>
      </c>
      <c r="G1653" s="102">
        <f>[6]TCHAD!I2047+[4]GABON!I2335+[7]RCA!I2038+[5]GUINEE!I1883+[3]CONGO!I1987+([2]CAMEROUN!H2104+[2]CAMEROUN!I2104)/2</f>
        <v>280.85000000000002</v>
      </c>
      <c r="H1653" s="102">
        <f>[6]TCHAD!J2047+[4]GABON!J2335+[7]RCA!J2038+[5]GUINEE!J1883+[3]CONGO!J1987+([2]CAMEROUN!I2104+[2]CAMEROUN!J2104)/2</f>
        <v>318.75329999999997</v>
      </c>
      <c r="I1653" s="102">
        <f>[6]TCHAD!K2047+[4]GABON!K2335+[7]RCA!K2038+[5]GUINEE!K1883+[3]CONGO!K1987+([2]CAMEROUN!J2104+[2]CAMEROUN!K2104)/2</f>
        <v>466.87040000000002</v>
      </c>
      <c r="J1653" s="102">
        <f>[6]TCHAD!L2047+[4]GABON!L2335+[7]RCA!L2038+[5]GUINEE!L1883+[3]CONGO!L1987+([2]CAMEROUN!K2104+[2]CAMEROUN!L2104)/2</f>
        <v>569.00800000000004</v>
      </c>
      <c r="K1653" s="102">
        <f>[6]TCHAD!M2047+[4]GABON!M2335+[7]RCA!M2038+[5]GUINEE!M1883+[3]CONGO!M1987+([2]CAMEROUN!L2104+[2]CAMEROUN!M2104)/2</f>
        <v>585.33100000000002</v>
      </c>
      <c r="L1653" s="102">
        <f>[6]TCHAD!N2047+[4]GABON!N2335+[7]RCA!N2038+[5]GUINEE!N1883+[3]CONGO!N1987+([2]CAMEROUN!M2104+[2]CAMEROUN!N2104)/2</f>
        <v>626.39599999999996</v>
      </c>
      <c r="M1653" s="102">
        <f>[6]TCHAD!O2047+[4]GABON!O2335+[7]RCA!O2038+[5]GUINEE!O1883+[3]CONGO!O1987+([2]CAMEROUN!N2104+[2]CAMEROUN!O2104)/2</f>
        <v>617.84904699999993</v>
      </c>
      <c r="N1653" s="102">
        <f>[6]TCHAD!P2047+[4]GABON!P2335+[7]RCA!P2038+[5]GUINEE!P1883+[3]CONGO!P1987+([2]CAMEROUN!O2104+[2]CAMEROUN!P2104)/2</f>
        <v>525.28800000000001</v>
      </c>
      <c r="O1653" s="102">
        <f>[6]TCHAD!Q2047+[4]GABON!Q2335+[7]RCA!Q2038+[5]GUINEE!Q1883+[3]CONGO!Q1987+([2]CAMEROUN!P2104+[2]CAMEROUN!Q2104)/2</f>
        <v>511.03884100000005</v>
      </c>
      <c r="P1653" s="102">
        <f>[6]TCHAD!R2047+[4]GABON!R2335+[7]RCA!R2038+[5]GUINEE!R1883+[3]CONGO!R1987+[2]CAMEROUN!AH2104</f>
        <v>635.39999699999998</v>
      </c>
      <c r="Q1653" s="102">
        <f>[6]TCHAD!S2047+[4]GABON!S2335+[7]RCA!S2038+[5]GUINEE!S1883+[3]CONGO!S1987+[2]CAMEROUN!AI2104</f>
        <v>475.97636</v>
      </c>
      <c r="R1653" s="102">
        <f>[6]TCHAD!T2047+[4]GABON!T2335+[7]RCA!T2038+[5]GUINEE!T1883+[3]CONGO!T1987+[2]CAMEROUN!AJ2104</f>
        <v>394.08120842200003</v>
      </c>
      <c r="S1653" s="102">
        <f>[6]TCHAD!U2047+[4]GABON!U2335+[7]RCA!U2038+[5]GUINEE!U1883+[3]CONGO!U1987+[2]CAMEROUN!AK2104</f>
        <v>406.6354</v>
      </c>
      <c r="T1653" s="102">
        <f>[6]TCHAD!V2047+[4]GABON!V2335+[7]RCA!V2038+[5]GUINEE!V1883+[3]CONGO!V1987+[2]CAMEROUN!AL2104</f>
        <v>351.68150700000001</v>
      </c>
      <c r="U1653" s="102">
        <f>[6]TCHAD!W2047+[4]GABON!W2335+[7]RCA!W2038+[5]GUINEE!W1883+[3]CONGO!W1987+[2]CAMEROUN!AM2104</f>
        <v>370.26578999999998</v>
      </c>
      <c r="V1653" s="102">
        <f>[6]TCHAD!X2047+[4]GABON!X2335+[7]RCA!X2038+[5]GUINEE!X1883+[3]CONGO!X1987+[2]CAMEROUN!AN2104</f>
        <v>228.54507000000001</v>
      </c>
      <c r="W1653" s="102">
        <f>[6]TCHAD!Y2047+[4]GABON!Y2335+[7]RCA!Y2038+[5]GUINEE!Y1883+[3]CONGO!Y1987+[2]CAMEROUN!AO2104</f>
        <v>272.55975000000001</v>
      </c>
      <c r="X1653" s="103">
        <f>[6]TCHAD!Z2047+[4]GABON!Z2335+[7]RCA!Z2038+[5]GUINEE!Z1883+[3]CONGO!Z1987+[2]CAMEROUN!AP2104</f>
        <v>174.09800000000001</v>
      </c>
      <c r="Y1653" s="103">
        <f>[6]TCHAD!AA2047+[4]GABON!AA2335+[7]RCA!AA2038+[5]GUINEE!AA1883+[3]CONGO!AA1987+[2]CAMEROUN!AQ2104</f>
        <v>181.33366000000001</v>
      </c>
      <c r="Z1653" s="102">
        <f>[6]TCHAD!AB2047+[4]GABON!AB2335+[7]RCA!AB2038+[5]GUINEE!AB1883+[3]CONGO!AB1987+[2]CAMEROUN!AR2104</f>
        <v>150.05498</v>
      </c>
      <c r="AA1653" s="102">
        <f>[6]TCHAD!AC2047+[4]GABON!AC2335+[7]RCA!AC2038+[5]GUINEE!AC1883+[3]CONGO!AC1987+[2]CAMEROUN!AS2104</f>
        <v>169.1354</v>
      </c>
      <c r="AB1653" s="102">
        <v>233.16638</v>
      </c>
      <c r="AC1653" s="102">
        <v>240.73755999999997</v>
      </c>
      <c r="AD1653" s="102">
        <v>240.76955999999998</v>
      </c>
      <c r="AE1653" s="102">
        <f>[6]TCHAD!AH2047+[4]GABON!AD2335+[7]RCA!AD2038+[5]GUINEE!AD1883+[3]CONGO!AH1987+[2]CAMEROUN!AT2104</f>
        <v>242.21095</v>
      </c>
      <c r="AF1653" s="102">
        <v>210.136</v>
      </c>
      <c r="AG1653" s="102">
        <v>197.98349999999999</v>
      </c>
      <c r="AH1653" s="102">
        <v>209.57841000000002</v>
      </c>
      <c r="AI1653" s="102">
        <v>209.57841000000002</v>
      </c>
      <c r="AJ1653" s="103">
        <f>[6]TCHAD!AM2047+[4]GABON!AE2335+[7]RCA!AE2038+[5]GUINEE!AE1883+[3]CONGO!AM1987+[2]CAMEROUN!AU2104</f>
        <v>219.36815000000001</v>
      </c>
      <c r="AK1653" s="103">
        <v>206.07103000000001</v>
      </c>
      <c r="AL1653" s="103">
        <v>229.87132538450078</v>
      </c>
      <c r="AM1653" s="103">
        <v>254.10294168614541</v>
      </c>
      <c r="AN1653" s="103">
        <v>254.10294168614541</v>
      </c>
      <c r="AO1653" s="103">
        <f>[6]TCHAD!AR2047+[4]GABON!AF2335+[7]RCA!AF2038+[5]GUINEE!AF1883+[3]CONGO!AR1987+[2]CAMEROUN!AV2104</f>
        <v>330.32560999999998</v>
      </c>
      <c r="AP1653" s="103">
        <v>452.11940091760056</v>
      </c>
      <c r="AQ1653" s="103">
        <v>451.65433543568776</v>
      </c>
      <c r="AR1653" s="103">
        <v>472.02590106177928</v>
      </c>
      <c r="AS1653" s="103">
        <f>[6]TCHAD!AV2047+[4]GABON!AJ2335+[7]RCA!AJ2038+[5]GUINEE!AJ1883+[3]CONGO!AV1987+[2]CAMEROUN!AZ2104</f>
        <v>504.21859999999998</v>
      </c>
      <c r="AT1653" s="103">
        <v>530.90475106853114</v>
      </c>
      <c r="AU1653" s="103">
        <v>548.1</v>
      </c>
      <c r="AV1653" s="103">
        <v>613.41300000000001</v>
      </c>
      <c r="AW1653" s="103">
        <v>588.41300000000001</v>
      </c>
      <c r="AX1653" s="103">
        <f>[6]TCHAD!BA2047+[4]GABON!AO2335+[7]RCA!AO2038+[5]GUINEE!AO1883+[3]CONGO!BA1987+[2]CAMEROUN!BE2104</f>
        <v>455.45529059917476</v>
      </c>
      <c r="AY1653" s="103"/>
      <c r="AZ1653" s="103">
        <v>547.42662011199991</v>
      </c>
      <c r="BA1653" s="103">
        <v>547.42662011199991</v>
      </c>
      <c r="BB1653" s="103">
        <v>447.60118</v>
      </c>
      <c r="BC1653" s="103">
        <v>447.60118</v>
      </c>
      <c r="BD1653" s="103">
        <v>460.60118</v>
      </c>
      <c r="BE1653" s="103">
        <v>460.60118</v>
      </c>
      <c r="BF1653" s="103">
        <f>[6]TCHAD!BH2047+[4]GABON!AV2335+[7]RCA!AV2038+[5]GUINEE!AV1883+[3]CONGO!BI1987+[2]CAMEROUN!BL2104</f>
        <v>469.95867909100002</v>
      </c>
      <c r="BG1653" s="103">
        <v>497.74099999999999</v>
      </c>
      <c r="BH1653" s="103">
        <v>506.589</v>
      </c>
      <c r="BI1653" s="103">
        <v>497.7</v>
      </c>
      <c r="BJ1653" s="103">
        <v>497.7</v>
      </c>
      <c r="BK1653" s="103">
        <v>507.7</v>
      </c>
      <c r="BL1653" s="103">
        <v>507.7</v>
      </c>
      <c r="BM1653" s="103">
        <v>471.7</v>
      </c>
      <c r="BN1653" s="103">
        <v>471.7</v>
      </c>
      <c r="BO1653" s="103">
        <f>[6]TCHAD!BQ2047+[4]GABON!BE2335+[7]RCA!BE2038+[5]GUINEE!BE1883+[3]CONGO!BR1987+[2]CAMEROUN!BU2104</f>
        <v>604.86356473759326</v>
      </c>
      <c r="BP1653" s="103">
        <v>504.52711364132176</v>
      </c>
      <c r="BQ1653" s="103">
        <v>511.30511364132178</v>
      </c>
      <c r="BR1653" s="103">
        <v>504.52711364132176</v>
      </c>
      <c r="BS1653" s="103">
        <v>504.52711364132176</v>
      </c>
      <c r="BT1653" s="103">
        <v>494.10411364132176</v>
      </c>
      <c r="BU1653" s="103">
        <v>494.10411364132176</v>
      </c>
      <c r="BV1653" s="103">
        <v>494.10411364132176</v>
      </c>
      <c r="BW1653" s="103">
        <v>490.83500000000004</v>
      </c>
      <c r="BX1653" s="103">
        <v>490.83500000000004</v>
      </c>
      <c r="BY1653" s="103">
        <v>490.83500000000004</v>
      </c>
      <c r="BZ1653" s="102">
        <v>497.9</v>
      </c>
      <c r="CA1653" s="103">
        <f>[6]TCHAD!CC2047+[4]GABON!BQ2335+[7]RCA!BQ2038+[5]GUINEE!BQ1883+[3]CONGO!CD1987+[2]CAMEROUN!CG2104</f>
        <v>456.69294229301488</v>
      </c>
      <c r="CB1653" s="103">
        <v>466.98700000000002</v>
      </c>
      <c r="CC1653" s="103">
        <v>466.98700000000002</v>
      </c>
      <c r="CD1653" s="103">
        <v>466.98700000000002</v>
      </c>
      <c r="CE1653" s="103">
        <v>533.893187169062</v>
      </c>
      <c r="CF1653" s="103">
        <v>533.893187169062</v>
      </c>
      <c r="CG1653" s="103">
        <v>533.893187169062</v>
      </c>
      <c r="CH1653" s="103">
        <v>524</v>
      </c>
      <c r="CI1653" s="103">
        <v>524</v>
      </c>
      <c r="CJ1653" s="102">
        <v>524</v>
      </c>
      <c r="CK1653" s="102">
        <v>524</v>
      </c>
      <c r="CL1653" s="103">
        <f>[6]TCHAD!CN2047+[4]GABON!CB2335+[7]RCA!CB2038+[5]GUINEE!CD1883+[3]CONGO!CO1987+[2]CAMEROUN!CR2104</f>
        <v>534.5876161765716</v>
      </c>
      <c r="CM1653" s="103">
        <v>476.29599999999999</v>
      </c>
      <c r="CN1653" s="103">
        <v>484.20835</v>
      </c>
      <c r="CO1653" s="103">
        <v>484.20835</v>
      </c>
      <c r="CP1653" s="103">
        <v>484.20835</v>
      </c>
      <c r="CQ1653" s="103">
        <v>484.20835</v>
      </c>
      <c r="CR1653" s="103">
        <v>484.20835</v>
      </c>
      <c r="CS1653" s="103">
        <v>500.59235000000001</v>
      </c>
      <c r="CT1653" s="103">
        <v>500.59235000000001</v>
      </c>
      <c r="CU1653" s="103">
        <v>500.59235000000001</v>
      </c>
      <c r="CV1653" s="103">
        <v>515.46495544658865</v>
      </c>
      <c r="CW1653" s="103">
        <v>515.6136180356433</v>
      </c>
      <c r="CX1653" s="103">
        <v>513.34052186442409</v>
      </c>
      <c r="CY1653" s="103">
        <v>513.48918445347874</v>
      </c>
      <c r="CZ1653" s="103">
        <v>516.33784704253321</v>
      </c>
      <c r="DA1653" s="103">
        <f>[6]TCHAD!CZ2047+[4]GABON!CN2335+[7]RCA!CN2038+[5]GUINEE!CP1883+[3]CONGO!DA1987+[2]CAMEROUN!DD2104</f>
        <v>499.26936497293053</v>
      </c>
      <c r="DB1653" s="102">
        <v>531.53300000000002</v>
      </c>
      <c r="DC1653" s="102">
        <v>531.53300000000002</v>
      </c>
      <c r="DD1653" s="102">
        <v>531.53300000000002</v>
      </c>
      <c r="DE1653" s="102">
        <v>529.53300000000002</v>
      </c>
      <c r="DF1653" s="102">
        <v>529.53300000000002</v>
      </c>
      <c r="DG1653" s="102">
        <v>529.53300000000002</v>
      </c>
      <c r="DH1653" s="102">
        <v>538.31635000000006</v>
      </c>
      <c r="DI1653" s="102">
        <v>538.31635000000006</v>
      </c>
      <c r="DJ1653" s="102">
        <v>538.31635000000006</v>
      </c>
      <c r="DK1653" s="102">
        <v>538.31635000000006</v>
      </c>
      <c r="DL1653" s="102">
        <v>538.31635000000006</v>
      </c>
      <c r="DM1653" s="102">
        <v>538.31635000000006</v>
      </c>
      <c r="DN1653" s="104">
        <f>[6]TCHAD!DM2047+[4]GABON!DA2335+[7]RCA!DA2038+[5]GUINEE!DC1883+[3]CONGO!DN1987+[2]CAMEROUN!DQ2104</f>
        <v>594.23735947379078</v>
      </c>
      <c r="DO1653" s="102">
        <v>538.31635000000006</v>
      </c>
      <c r="DP1653" s="102">
        <v>493.45394400000004</v>
      </c>
      <c r="DQ1653" s="102">
        <v>493.60054399999996</v>
      </c>
      <c r="DR1653" s="102">
        <v>493.74714399999999</v>
      </c>
      <c r="DS1653" s="102">
        <v>493.45394400000004</v>
      </c>
      <c r="DT1653" s="102">
        <v>493.60054399999996</v>
      </c>
      <c r="DU1653" s="102">
        <v>525.46304168915503</v>
      </c>
      <c r="DV1653" s="105">
        <f>[6]TCHAD!DW2047+[4]GABON!DK2335+[7]RCA!DN2038+[5]GUINEE!DN1883+[3]CONGO!DX1987+[2]CAMEROUN!EA2104</f>
        <v>563.12622114407691</v>
      </c>
      <c r="DW1653" s="106">
        <f>[6]TCHAD!DX2047+[4]GABON!DL2335+[7]RCA!DM2038+[5]GUINEE!DO1883+[3]CONGO!DY1987+[2]CAMEROUN!EB2104</f>
        <v>563.00112114407693</v>
      </c>
      <c r="DX1653" s="107">
        <f>[6]TCHAD!DY2047+[4]GABON!DM2335+[7]RCA!DN2038+[5]GUINEE!DP1883+[3]CONGO!DZ1987+[2]CAMEROUN!EC2104</f>
        <v>497.38814168915502</v>
      </c>
      <c r="DZ1653" s="102">
        <f>[6]TCHAD!EA2047+[4]GABON!DO2335+[7]RCA!DP2038+[5]GUINEE!DR1883+[3]CONGO!EB1987+[2]CAMEROUN!EE2104</f>
        <v>611.24358048827423</v>
      </c>
      <c r="EC1653" s="102">
        <f>[6]TCHAD!ED2047+[4]GABON!DR2335+[7]RCA!DS2038+[5]GUINEE!DU1883+[3]CONGO!EE1987+[2]CAMEROUN!EH2104</f>
        <v>635.22124698825633</v>
      </c>
      <c r="EF1653" s="102">
        <f>[6]TCHAD!EG2047+[4]GABON!DU2335+[7]RCA!DV2038+[5]GUINEE!DX1883+[3]CONGO!EH1987+[2]CAMEROUN!EK2104</f>
        <v>651.95071267881735</v>
      </c>
      <c r="EI1653" s="102">
        <f>[6]TCHAD!EJ2047+[4]GABON!DX2335+[7]RCA!DY2038+[5]GUINEE!EA1883+[3]CONGO!EK1987+[2]CAMEROUN!EN2104</f>
        <v>659.95071267881735</v>
      </c>
      <c r="EL1653" s="102">
        <f>[6]TCHAD!EM2047+[4]GABON!EA2335+[7]RCA!EB2038+[5]GUINEE!ED1883+[3]CONGO!EN1987+[2]CAMEROUN!EQ2104</f>
        <v>675.95071267881735</v>
      </c>
      <c r="EO1653" s="102">
        <f>[6]TCHAD!EP2047+[4]GABON!ED2335+[7]RCA!EE2038+[5]GUINEE!EG1883+[3]CONGO!EQ1987+[2]CAMEROUN!ET2104</f>
        <v>675.95071267881735</v>
      </c>
    </row>
    <row r="1654" spans="1:145" ht="15.5" x14ac:dyDescent="0.35">
      <c r="A1654" s="56" t="s">
        <v>521</v>
      </c>
      <c r="B1654" s="102" t="e">
        <f>[6]TCHAD!D2048+[4]GABON!D2336+[7]RCA!D2039+[5]GUINEE!D1884+[3]CONGO!D1988+([2]CAMEROUN!C2105+[2]CAMEROUN!D2105)/2</f>
        <v>#VALUE!</v>
      </c>
      <c r="C1654" s="102" t="e">
        <f>[6]TCHAD!E2048+[4]GABON!E2336+[7]RCA!E2039+[5]GUINEE!E1884+[3]CONGO!E1988+([2]CAMEROUN!D2105+[2]CAMEROUN!E2105)/2</f>
        <v>#VALUE!</v>
      </c>
      <c r="D1654" s="102" t="e">
        <f>[6]TCHAD!F2048+[4]GABON!F2336+[7]RCA!F2039+[5]GUINEE!F1884+[3]CONGO!F1988+([2]CAMEROUN!E2105+[2]CAMEROUN!F2105)/2</f>
        <v>#VALUE!</v>
      </c>
      <c r="E1654" s="102" t="e">
        <f>[6]TCHAD!G2048+[4]GABON!G2336+[7]RCA!G2039+[5]GUINEE!G1884+[3]CONGO!G1988+([2]CAMEROUN!F2105+[2]CAMEROUN!G2105)/2</f>
        <v>#VALUE!</v>
      </c>
      <c r="F1654" s="102">
        <f>[6]TCHAD!H2048+[4]GABON!H2336+[7]RCA!H2039+[5]GUINEE!H1884+[3]CONGO!H1988+([2]CAMEROUN!G2105+[2]CAMEROUN!H2105)/2</f>
        <v>57.269000000000005</v>
      </c>
      <c r="G1654" s="102">
        <f>[6]TCHAD!I2048+[4]GABON!I2336+[7]RCA!I2039+[5]GUINEE!I1884+[3]CONGO!I1988+([2]CAMEROUN!H2105+[2]CAMEROUN!I2105)/2</f>
        <v>65.854500000000002</v>
      </c>
      <c r="H1654" s="102">
        <f>[6]TCHAD!J2048+[4]GABON!J2336+[7]RCA!J2039+[5]GUINEE!J1884+[3]CONGO!J1988+([2]CAMEROUN!I2105+[2]CAMEROUN!J2105)/2</f>
        <v>66.828042242400002</v>
      </c>
      <c r="I1654" s="102">
        <f>[6]TCHAD!K2048+[4]GABON!K2336+[7]RCA!K2039+[5]GUINEE!K1884+[3]CONGO!K1988+([2]CAMEROUN!J2105+[2]CAMEROUN!K2105)/2</f>
        <v>82.736152685333337</v>
      </c>
      <c r="J1654" s="102">
        <f>[6]TCHAD!L2048+[4]GABON!L2336+[7]RCA!L2039+[5]GUINEE!L1884+[3]CONGO!L1988+([2]CAMEROUN!K2105+[2]CAMEROUN!L2105)/2</f>
        <v>102.878370778</v>
      </c>
      <c r="K1654" s="102">
        <f>[6]TCHAD!M2048+[4]GABON!M2336+[7]RCA!M2039+[5]GUINEE!M1884+[3]CONGO!M1988+([2]CAMEROUN!L2105+[2]CAMEROUN!M2105)/2</f>
        <v>75.493171649000004</v>
      </c>
      <c r="L1654" s="102">
        <f>[6]TCHAD!N2048+[4]GABON!N2336+[7]RCA!N2039+[5]GUINEE!N1884+[3]CONGO!N1988+([2]CAMEROUN!M2105+[2]CAMEROUN!N2105)/2</f>
        <v>75.262539942999993</v>
      </c>
      <c r="M1654" s="102">
        <f>[6]TCHAD!O2048+[4]GABON!O2336+[7]RCA!O2039+[5]GUINEE!O1884+[3]CONGO!O1988+([2]CAMEROUN!N2105+[2]CAMEROUN!O2105)/2</f>
        <v>68.765173822999998</v>
      </c>
      <c r="N1654" s="102">
        <f>[6]TCHAD!P2048+[4]GABON!P2336+[7]RCA!P2039+[5]GUINEE!P1884+[3]CONGO!P1988+([2]CAMEROUN!O2105+[2]CAMEROUN!P2105)/2</f>
        <v>64.323160000000001</v>
      </c>
      <c r="O1654" s="102">
        <f>[6]TCHAD!Q2048+[4]GABON!Q2336+[7]RCA!Q2039+[5]GUINEE!Q1884+[3]CONGO!Q1988+([2]CAMEROUN!P2105+[2]CAMEROUN!Q2105)/2</f>
        <v>61.620109780999996</v>
      </c>
      <c r="P1654" s="102">
        <f>[6]TCHAD!R2048+[4]GABON!R2336+[7]RCA!R2039+[5]GUINEE!R1884+[3]CONGO!R1988+[2]CAMEROUN!AH2105</f>
        <v>68.037564778999993</v>
      </c>
      <c r="Q1654" s="102">
        <f>[6]TCHAD!S2048+[4]GABON!S2336+[7]RCA!S2039+[5]GUINEE!S1884+[3]CONGO!S1988+[2]CAMEROUN!AI2105</f>
        <v>78.656052773999988</v>
      </c>
      <c r="R1654" s="102">
        <f>[6]TCHAD!T2048+[4]GABON!T2336+[7]RCA!T2039+[5]GUINEE!T1884+[3]CONGO!T1988+[2]CAMEROUN!AJ2105</f>
        <v>82.080511146000006</v>
      </c>
      <c r="S1654" s="102">
        <f>[6]TCHAD!U2048+[4]GABON!U2336+[7]RCA!U2039+[5]GUINEE!U1884+[3]CONGO!U1988+[2]CAMEROUN!AK2105</f>
        <v>73.162287782999996</v>
      </c>
      <c r="T1654" s="102">
        <f>[6]TCHAD!V2048+[4]GABON!V2336+[7]RCA!V2039+[5]GUINEE!V1884+[3]CONGO!V1988+[2]CAMEROUN!AL2105</f>
        <v>85.083113476000008</v>
      </c>
      <c r="U1654" s="102">
        <f>[6]TCHAD!W2048+[4]GABON!W2336+[7]RCA!W2039+[5]GUINEE!W1884+[3]CONGO!W1988+[2]CAMEROUN!AM2105</f>
        <v>78.227757209999993</v>
      </c>
      <c r="V1654" s="102">
        <f>[6]TCHAD!X2048+[4]GABON!X2336+[7]RCA!X2039+[5]GUINEE!X1884+[3]CONGO!X1988+[2]CAMEROUN!AN2105</f>
        <v>66.259408154000013</v>
      </c>
      <c r="W1654" s="102">
        <f>[6]TCHAD!Y2048+[4]GABON!Y2336+[7]RCA!Y2039+[5]GUINEE!Y1884+[3]CONGO!Y1988+[2]CAMEROUN!AO2105</f>
        <v>59.306202460000002</v>
      </c>
      <c r="X1654" s="103">
        <f>[6]TCHAD!Z2048+[4]GABON!Z2336+[7]RCA!Z2039+[5]GUINEE!Z1884+[3]CONGO!Z1988+[2]CAMEROUN!AP2105</f>
        <v>45.733333333333334</v>
      </c>
      <c r="Y1654" s="103">
        <f>[6]TCHAD!AA2048+[4]GABON!AA2336+[7]RCA!AA2039+[5]GUINEE!AA1884+[3]CONGO!AA1988+[2]CAMEROUN!AQ2105</f>
        <v>52.644440000000003</v>
      </c>
      <c r="Z1654" s="102">
        <f>[6]TCHAD!AB2048+[4]GABON!AB2336+[7]RCA!AB2039+[5]GUINEE!AB1884+[3]CONGO!AB1988+[2]CAMEROUN!AR2105</f>
        <v>54.389956999999995</v>
      </c>
      <c r="AA1654" s="102">
        <f>[6]TCHAD!AC2048+[4]GABON!AC2336+[7]RCA!AC2039+[5]GUINEE!AC1884+[3]CONGO!AC1988+[2]CAMEROUN!AS2105</f>
        <v>47.841999999999999</v>
      </c>
      <c r="AB1654" s="102">
        <v>62.306380999999995</v>
      </c>
      <c r="AC1654" s="102">
        <v>73.271599999999992</v>
      </c>
      <c r="AD1654" s="102">
        <v>72.913524999999993</v>
      </c>
      <c r="AE1654" s="102">
        <f>[6]TCHAD!AH2048+[4]GABON!AD2336+[7]RCA!AD2039+[5]GUINEE!AD1884+[3]CONGO!AH1988+[2]CAMEROUN!AT2105</f>
        <v>67.986049999999992</v>
      </c>
      <c r="AF1654" s="102">
        <v>65.671000000000006</v>
      </c>
      <c r="AG1654" s="102">
        <v>76.530999999999992</v>
      </c>
      <c r="AH1654" s="102">
        <v>111.43409916666666</v>
      </c>
      <c r="AI1654" s="102">
        <v>111.43409916666666</v>
      </c>
      <c r="AJ1654" s="103">
        <f>[6]TCHAD!AM2048+[4]GABON!AE2336+[7]RCA!AE2039+[5]GUINEE!AE1884+[3]CONGO!AM1988+[2]CAMEROUN!AU2105</f>
        <v>93.503500977565238</v>
      </c>
      <c r="AK1654" s="103">
        <v>115.70917419999999</v>
      </c>
      <c r="AL1654" s="103">
        <v>97.396886499999994</v>
      </c>
      <c r="AM1654" s="103">
        <v>92.918999999999997</v>
      </c>
      <c r="AN1654" s="103">
        <v>93.629500000000007</v>
      </c>
      <c r="AO1654" s="103">
        <f>[6]TCHAD!AR2048+[4]GABON!AF2336+[7]RCA!AF2039+[5]GUINEE!AF1884+[3]CONGO!AR1988+[2]CAMEROUN!AV2105</f>
        <v>103.03709000000001</v>
      </c>
      <c r="AP1654" s="103">
        <v>137.04</v>
      </c>
      <c r="AQ1654" s="103">
        <v>137.04151899999999</v>
      </c>
      <c r="AR1654" s="103">
        <v>166.441519</v>
      </c>
      <c r="AS1654" s="103">
        <f>[6]TCHAD!AV2048+[4]GABON!AJ2336+[7]RCA!AJ2039+[5]GUINEE!AJ1884+[3]CONGO!AV1988+[2]CAMEROUN!AZ2105</f>
        <v>135.6574</v>
      </c>
      <c r="AT1654" s="103">
        <v>141.1115020835</v>
      </c>
      <c r="AU1654" s="103">
        <v>229.55</v>
      </c>
      <c r="AV1654" s="103">
        <v>193.55</v>
      </c>
      <c r="AW1654" s="103">
        <v>173.55</v>
      </c>
      <c r="AX1654" s="103">
        <f>[6]TCHAD!BA2048+[4]GABON!AO2336+[7]RCA!AO2039+[5]GUINEE!AO1884+[3]CONGO!BA1988+[2]CAMEROUN!BE2105</f>
        <v>198.36552135599999</v>
      </c>
      <c r="AY1654" s="103"/>
      <c r="AZ1654" s="103">
        <v>185.55491999999998</v>
      </c>
      <c r="BA1654" s="103">
        <v>185.55491999999998</v>
      </c>
      <c r="BB1654" s="103">
        <v>219.24093999999999</v>
      </c>
      <c r="BC1654" s="103">
        <v>219.24093999999999</v>
      </c>
      <c r="BD1654" s="103">
        <v>202.94094000000001</v>
      </c>
      <c r="BE1654" s="103">
        <v>202.94094000000001</v>
      </c>
      <c r="BF1654" s="103">
        <f>[6]TCHAD!BH2048+[4]GABON!AV2336+[7]RCA!AV2039+[5]GUINEE!AV1884+[3]CONGO!BI1988+[2]CAMEROUN!BL2105</f>
        <v>220.43587391400007</v>
      </c>
      <c r="BG1654" s="103">
        <v>192.12806</v>
      </c>
      <c r="BH1654" s="103">
        <v>196.95606000000001</v>
      </c>
      <c r="BI1654" s="103">
        <v>197.98305999999999</v>
      </c>
      <c r="BJ1654" s="103">
        <v>197.97406000000001</v>
      </c>
      <c r="BK1654" s="103">
        <v>202.70490000000001</v>
      </c>
      <c r="BL1654" s="103">
        <v>202.67706000000001</v>
      </c>
      <c r="BM1654" s="103">
        <v>200.68074000000001</v>
      </c>
      <c r="BN1654" s="103">
        <v>200.67406</v>
      </c>
      <c r="BO1654" s="103">
        <f>[6]TCHAD!BQ2048+[4]GABON!BE2336+[7]RCA!BE2039+[5]GUINEE!BE1884+[3]CONGO!BR1988+[2]CAMEROUN!BU2105</f>
        <v>208.92494942964652</v>
      </c>
      <c r="BP1654" s="103">
        <v>220.31526433093001</v>
      </c>
      <c r="BQ1654" s="103">
        <v>224.35526433093003</v>
      </c>
      <c r="BR1654" s="103">
        <v>215.65326433092997</v>
      </c>
      <c r="BS1654" s="103">
        <v>215.65326433092997</v>
      </c>
      <c r="BT1654" s="103">
        <v>225.37259919188074</v>
      </c>
      <c r="BU1654" s="103">
        <v>225.37259919188074</v>
      </c>
      <c r="BV1654" s="103">
        <v>225.37259919188074</v>
      </c>
      <c r="BW1654" s="103">
        <v>234.64400000000001</v>
      </c>
      <c r="BX1654" s="103">
        <v>234.64400000000001</v>
      </c>
      <c r="BY1654" s="103">
        <v>234.64400000000001</v>
      </c>
      <c r="BZ1654" s="102">
        <v>234.64400000000001</v>
      </c>
      <c r="CA1654" s="103">
        <f>[6]TCHAD!CC2048+[4]GABON!BQ2336+[7]RCA!BQ2039+[5]GUINEE!BQ1884+[3]CONGO!CD1988+[2]CAMEROUN!CG2105</f>
        <v>278.317731569454</v>
      </c>
      <c r="CB1654" s="103">
        <v>293.39999999999998</v>
      </c>
      <c r="CC1654" s="103">
        <v>293.39999999999998</v>
      </c>
      <c r="CD1654" s="103">
        <v>293.39999999999998</v>
      </c>
      <c r="CE1654" s="103">
        <v>269.76245237027098</v>
      </c>
      <c r="CF1654" s="103">
        <v>269.76245237027098</v>
      </c>
      <c r="CG1654" s="103">
        <v>269.76245237027098</v>
      </c>
      <c r="CH1654" s="103">
        <v>291.08299999999997</v>
      </c>
      <c r="CI1654" s="103">
        <v>291.08299999999997</v>
      </c>
      <c r="CJ1654" s="102">
        <v>301.91200000000003</v>
      </c>
      <c r="CK1654" s="102">
        <v>301.91200000000003</v>
      </c>
      <c r="CL1654" s="103">
        <f>[6]TCHAD!CN2048+[4]GABON!CB2336+[7]RCA!CB2039+[5]GUINEE!CD1884+[3]CONGO!CO1988+[2]CAMEROUN!CR2105</f>
        <v>373.46201193827295</v>
      </c>
      <c r="CM1654" s="103">
        <v>389.20000000000005</v>
      </c>
      <c r="CN1654" s="103">
        <v>392.82934</v>
      </c>
      <c r="CO1654" s="103">
        <v>392.82934</v>
      </c>
      <c r="CP1654" s="103">
        <v>392.82934</v>
      </c>
      <c r="CQ1654" s="103">
        <v>392.82934</v>
      </c>
      <c r="CR1654" s="103">
        <v>392.82934</v>
      </c>
      <c r="CS1654" s="103">
        <v>395.39200000000005</v>
      </c>
      <c r="CT1654" s="103">
        <v>395.39200000000005</v>
      </c>
      <c r="CU1654" s="103">
        <v>395.39200000000005</v>
      </c>
      <c r="CV1654" s="103">
        <v>479.22900000000004</v>
      </c>
      <c r="CW1654" s="103">
        <v>479.22900000000004</v>
      </c>
      <c r="CX1654" s="103">
        <v>481.92899999999997</v>
      </c>
      <c r="CY1654" s="103">
        <v>481.92899999999997</v>
      </c>
      <c r="CZ1654" s="103">
        <v>479.22900000000004</v>
      </c>
      <c r="DA1654" s="103">
        <f>[6]TCHAD!CZ2048+[4]GABON!CN2336+[7]RCA!CN2039+[5]GUINEE!CP1884+[3]CONGO!DA1988+[2]CAMEROUN!DD2105</f>
        <v>396.0321470519167</v>
      </c>
      <c r="DB1654" s="102">
        <v>558.64259000000004</v>
      </c>
      <c r="DC1654" s="102">
        <v>558.64259000000004</v>
      </c>
      <c r="DD1654" s="102">
        <v>558.64259000000004</v>
      </c>
      <c r="DE1654" s="102">
        <v>560.64259000000004</v>
      </c>
      <c r="DF1654" s="102">
        <v>560.64259000000004</v>
      </c>
      <c r="DG1654" s="102">
        <v>560.64259000000004</v>
      </c>
      <c r="DH1654" s="102">
        <v>559.47931000000005</v>
      </c>
      <c r="DI1654" s="102">
        <v>559.47931000000005</v>
      </c>
      <c r="DJ1654" s="102">
        <v>559.47931000000005</v>
      </c>
      <c r="DK1654" s="102">
        <v>559.47931000000005</v>
      </c>
      <c r="DL1654" s="102">
        <v>559.47931000000005</v>
      </c>
      <c r="DM1654" s="102">
        <v>559.47931000000005</v>
      </c>
      <c r="DN1654" s="104">
        <f>[6]TCHAD!DM2048+[4]GABON!DA2336+[7]RCA!DA2039+[5]GUINEE!DC1884+[3]CONGO!DN1988+[2]CAMEROUN!DQ2105</f>
        <v>486.15055685744153</v>
      </c>
      <c r="DO1654" s="102">
        <v>559.47931000000005</v>
      </c>
      <c r="DP1654" s="102">
        <v>623.25099999999998</v>
      </c>
      <c r="DQ1654" s="102">
        <v>623.25099999999998</v>
      </c>
      <c r="DR1654" s="102">
        <v>623.25099999999998</v>
      </c>
      <c r="DS1654" s="102">
        <v>623.25099999999998</v>
      </c>
      <c r="DT1654" s="102">
        <v>623.25099999999998</v>
      </c>
      <c r="DU1654" s="102">
        <v>707.79277270700004</v>
      </c>
      <c r="DV1654" s="105">
        <f>[6]TCHAD!DW2048+[4]GABON!DK2336+[7]RCA!DN2039+[5]GUINEE!DN1884+[3]CONGO!DX1988+[2]CAMEROUN!EA2105</f>
        <v>717.16535173900002</v>
      </c>
      <c r="DW1654" s="106">
        <f>[6]TCHAD!DX2048+[4]GABON!DL2336+[7]RCA!DM2039+[5]GUINEE!DO1884+[3]CONGO!DY1988+[2]CAMEROUN!EB2105</f>
        <v>673.43635173899997</v>
      </c>
      <c r="DX1654" s="107">
        <f>[6]TCHAD!DY2048+[4]GABON!DM2336+[7]RCA!DN2039+[5]GUINEE!DP1884+[3]CONGO!DZ1988+[2]CAMEROUN!EC2105</f>
        <v>629.37477270699992</v>
      </c>
      <c r="DZ1654" s="102">
        <f>[6]TCHAD!EA2048+[4]GABON!DO2336+[7]RCA!DP2039+[5]GUINEE!DR1884+[3]CONGO!EB1988+[2]CAMEROUN!EE2105</f>
        <v>717.15641951172574</v>
      </c>
      <c r="EC1654" s="102">
        <f>[6]TCHAD!ED2048+[4]GABON!DR2336+[7]RCA!DS2039+[5]GUINEE!DU1884+[3]CONGO!EE1988+[2]CAMEROUN!EH2105</f>
        <v>801.87875301174381</v>
      </c>
      <c r="EF1654" s="102">
        <f>[6]TCHAD!EG2048+[4]GABON!DU2336+[7]RCA!DV2039+[5]GUINEE!DX1884+[3]CONGO!EH1988+[2]CAMEROUN!EK2105</f>
        <v>856.87719893618259</v>
      </c>
      <c r="EI1654" s="102">
        <f>[6]TCHAD!EJ2048+[4]GABON!DX2336+[7]RCA!DY2039+[5]GUINEE!EA1884+[3]CONGO!EK1988+[2]CAMEROUN!EN2105</f>
        <v>870.87719893618259</v>
      </c>
      <c r="EL1654" s="102">
        <f>[6]TCHAD!EM2048+[4]GABON!EA2336+[7]RCA!EB2039+[5]GUINEE!ED1884+[3]CONGO!EN1988+[2]CAMEROUN!EQ2105</f>
        <v>884.87719893618259</v>
      </c>
      <c r="EO1654" s="102">
        <f>[6]TCHAD!EP2048+[4]GABON!ED2336+[7]RCA!EE2039+[5]GUINEE!EG1884+[3]CONGO!EQ1988+[2]CAMEROUN!ET2105</f>
        <v>884.87719893618259</v>
      </c>
    </row>
    <row r="1655" spans="1:145" ht="15.5" x14ac:dyDescent="0.35">
      <c r="A1655" s="27"/>
      <c r="B1655" s="102"/>
      <c r="C1655" s="102"/>
      <c r="D1655" s="102"/>
      <c r="E1655" s="102"/>
      <c r="F1655" s="102"/>
      <c r="G1655" s="102"/>
      <c r="H1655" s="102"/>
      <c r="I1655" s="102"/>
      <c r="J1655" s="102"/>
      <c r="K1655" s="102"/>
      <c r="L1655" s="102"/>
      <c r="M1655" s="102"/>
      <c r="N1655" s="102"/>
      <c r="O1655" s="102"/>
      <c r="P1655" s="102"/>
      <c r="Q1655" s="102"/>
      <c r="R1655" s="102"/>
      <c r="S1655" s="102"/>
      <c r="T1655" s="102"/>
      <c r="U1655" s="102"/>
      <c r="V1655" s="102"/>
      <c r="W1655" s="102"/>
      <c r="X1655" s="103"/>
      <c r="Y1655" s="103"/>
      <c r="Z1655" s="102"/>
      <c r="AA1655" s="102"/>
      <c r="AB1655" s="102"/>
      <c r="AC1655" s="102"/>
      <c r="AD1655" s="102"/>
      <c r="AE1655" s="102"/>
      <c r="AF1655" s="102"/>
      <c r="AG1655" s="102"/>
      <c r="AH1655" s="102"/>
      <c r="AI1655" s="102"/>
      <c r="AJ1655" s="103"/>
      <c r="AK1655" s="103"/>
      <c r="AL1655" s="103"/>
      <c r="AM1655" s="103"/>
      <c r="AN1655" s="103"/>
      <c r="AO1655" s="103"/>
      <c r="AP1655" s="103"/>
      <c r="AQ1655" s="103"/>
      <c r="AR1655" s="103"/>
      <c r="AS1655" s="103"/>
      <c r="AT1655" s="103"/>
      <c r="AU1655" s="103"/>
      <c r="AV1655" s="103"/>
      <c r="AW1655" s="103"/>
      <c r="AX1655" s="103"/>
      <c r="AY1655" s="103"/>
      <c r="AZ1655" s="103"/>
      <c r="BA1655" s="103"/>
      <c r="BB1655" s="103"/>
      <c r="BC1655" s="103"/>
      <c r="BD1655" s="103"/>
      <c r="BE1655" s="103"/>
      <c r="BF1655" s="103"/>
      <c r="BG1655" s="103"/>
      <c r="BH1655" s="103"/>
      <c r="BI1655" s="103"/>
      <c r="BJ1655" s="103"/>
      <c r="BK1655" s="103"/>
      <c r="BL1655" s="103"/>
      <c r="BM1655" s="103"/>
      <c r="BN1655" s="103"/>
      <c r="BO1655" s="103"/>
      <c r="BP1655" s="103">
        <v>217.28821324009232</v>
      </c>
      <c r="BQ1655" s="103">
        <v>-2.5503687076443384</v>
      </c>
      <c r="BR1655" s="103"/>
      <c r="BS1655" s="103"/>
      <c r="BT1655" s="103">
        <v>-270.44014471883111</v>
      </c>
      <c r="BU1655" s="103"/>
      <c r="BV1655" s="103"/>
      <c r="BW1655" s="103">
        <v>-351.24633646934308</v>
      </c>
      <c r="BX1655" s="103"/>
      <c r="BY1655" s="103"/>
      <c r="BZ1655" s="102">
        <v>-382.84046234288007</v>
      </c>
      <c r="CA1655" s="103"/>
      <c r="CB1655" s="103"/>
      <c r="CC1655" s="103"/>
      <c r="CD1655" s="103"/>
      <c r="CE1655" s="103"/>
      <c r="CF1655" s="103"/>
      <c r="CG1655" s="103"/>
      <c r="CH1655" s="103"/>
      <c r="CI1655" s="103"/>
      <c r="CJ1655" s="102"/>
      <c r="CK1655" s="102"/>
      <c r="CL1655" s="103"/>
      <c r="CM1655" s="103"/>
      <c r="CN1655" s="103"/>
      <c r="CO1655" s="103"/>
      <c r="CP1655" s="103"/>
      <c r="CQ1655" s="103"/>
      <c r="CR1655" s="103"/>
      <c r="CS1655" s="103"/>
      <c r="CT1655" s="103"/>
      <c r="CU1655" s="103"/>
      <c r="CV1655" s="103"/>
      <c r="CW1655" s="103"/>
      <c r="CX1655" s="103"/>
      <c r="CY1655" s="103"/>
      <c r="CZ1655" s="103"/>
      <c r="DA1655" s="103"/>
      <c r="DB1655" s="102"/>
      <c r="DC1655" s="102"/>
      <c r="DD1655" s="102"/>
      <c r="DE1655" s="102"/>
      <c r="DF1655" s="102"/>
      <c r="DG1655" s="102"/>
      <c r="DH1655" s="102"/>
      <c r="DI1655" s="102"/>
      <c r="DJ1655" s="102"/>
      <c r="DK1655" s="102"/>
      <c r="DL1655" s="102"/>
      <c r="DM1655" s="102"/>
      <c r="DN1655" s="104">
        <f>+DN1656-DN1572</f>
        <v>0</v>
      </c>
      <c r="DO1655" s="102"/>
      <c r="DP1655" s="102"/>
      <c r="DQ1655" s="102"/>
      <c r="DR1655" s="102"/>
      <c r="DS1655" s="102"/>
      <c r="DT1655" s="102"/>
      <c r="DU1655" s="102"/>
      <c r="DV1655" s="105"/>
      <c r="DW1655" s="106"/>
      <c r="DX1655" s="107"/>
      <c r="DZ1655" s="102"/>
      <c r="EC1655" s="102"/>
      <c r="EF1655" s="102"/>
      <c r="EI1655" s="102"/>
      <c r="EL1655" s="102"/>
      <c r="EO1655" s="102"/>
    </row>
    <row r="1656" spans="1:145" ht="15.5" x14ac:dyDescent="0.35">
      <c r="A1656" s="56" t="s">
        <v>522</v>
      </c>
      <c r="B1656" s="102" t="e">
        <f>B1657+B1658</f>
        <v>#VALUE!</v>
      </c>
      <c r="C1656" s="102" t="e">
        <f t="shared" ref="C1656:Z1656" si="1619">C1657+C1658</f>
        <v>#VALUE!</v>
      </c>
      <c r="D1656" s="102">
        <f t="shared" si="1619"/>
        <v>387.18333727500004</v>
      </c>
      <c r="E1656" s="102">
        <f t="shared" si="1619"/>
        <v>474.36399999999998</v>
      </c>
      <c r="F1656" s="102">
        <f t="shared" si="1619"/>
        <v>432.71799999999996</v>
      </c>
      <c r="G1656" s="102">
        <f t="shared" si="1619"/>
        <v>308.80679999999995</v>
      </c>
      <c r="H1656" s="102">
        <f t="shared" si="1619"/>
        <v>268.23099999999999</v>
      </c>
      <c r="I1656" s="102">
        <f t="shared" si="1619"/>
        <v>355.13319999999999</v>
      </c>
      <c r="J1656" s="102">
        <f t="shared" si="1619"/>
        <v>345.22653000000003</v>
      </c>
      <c r="K1656" s="102">
        <f t="shared" si="1619"/>
        <v>413.637</v>
      </c>
      <c r="L1656" s="102">
        <f t="shared" si="1619"/>
        <v>642.952</v>
      </c>
      <c r="M1656" s="102">
        <f t="shared" si="1619"/>
        <v>700.21524899999997</v>
      </c>
      <c r="N1656" s="102">
        <f t="shared" si="1619"/>
        <v>506.35700000000003</v>
      </c>
      <c r="O1656" s="102">
        <f t="shared" si="1619"/>
        <v>656.40480000000002</v>
      </c>
      <c r="P1656" s="102">
        <f t="shared" si="1619"/>
        <v>838.91790000000003</v>
      </c>
      <c r="Q1656" s="102">
        <f t="shared" si="1619"/>
        <v>862.12563799999998</v>
      </c>
      <c r="R1656" s="102">
        <f t="shared" si="1619"/>
        <v>816.51008999999999</v>
      </c>
      <c r="S1656" s="102">
        <f t="shared" si="1619"/>
        <v>1129.6156860000001</v>
      </c>
      <c r="T1656" s="102">
        <f t="shared" si="1619"/>
        <v>1202.6329839999999</v>
      </c>
      <c r="U1656" s="102">
        <f t="shared" si="1619"/>
        <v>1858.902</v>
      </c>
      <c r="V1656" s="102">
        <f t="shared" si="1619"/>
        <v>2336.066518306</v>
      </c>
      <c r="W1656" s="102">
        <f t="shared" si="1619"/>
        <v>2881.2500090029998</v>
      </c>
      <c r="X1656" s="103">
        <f t="shared" si="1619"/>
        <v>4423.4740000000002</v>
      </c>
      <c r="Y1656" s="103">
        <f t="shared" si="1619"/>
        <v>4722.5780000000004</v>
      </c>
      <c r="Z1656" s="102">
        <f t="shared" si="1619"/>
        <v>5756.9749999999985</v>
      </c>
      <c r="AA1656" s="102">
        <f>AA1657+AA1658</f>
        <v>7354.3879045000012</v>
      </c>
      <c r="AB1656" s="102">
        <v>6638.721579760735</v>
      </c>
      <c r="AC1656" s="102">
        <v>6045.7021343750766</v>
      </c>
      <c r="AD1656" s="102">
        <v>6189.7250669682571</v>
      </c>
      <c r="AE1656" s="102">
        <f>AE1657+AE1658</f>
        <v>6692.6099999999988</v>
      </c>
      <c r="AF1656" s="102">
        <v>7250.9639999999999</v>
      </c>
      <c r="AG1656" s="102">
        <v>6851.2045209999997</v>
      </c>
      <c r="AH1656" s="102">
        <v>7373.0308087142266</v>
      </c>
      <c r="AI1656" s="102">
        <v>7181.3920188671555</v>
      </c>
      <c r="AJ1656" s="103">
        <f>AJ1657+AJ1658</f>
        <v>7360.9047448571564</v>
      </c>
      <c r="AK1656" s="103">
        <v>5782.6644999999999</v>
      </c>
      <c r="AL1656" s="103">
        <v>4986.0589999999993</v>
      </c>
      <c r="AM1656" s="103">
        <v>5080.4794999999995</v>
      </c>
      <c r="AN1656" s="103">
        <v>5080.4794999999995</v>
      </c>
      <c r="AO1656" s="103">
        <f>AO1657+AO1658</f>
        <v>5692.8750000000009</v>
      </c>
      <c r="AP1656" s="103">
        <v>5498.3559382231797</v>
      </c>
      <c r="AQ1656" s="103">
        <v>5157.7424282824777</v>
      </c>
      <c r="AR1656" s="103">
        <v>5013.4208363716798</v>
      </c>
      <c r="AS1656" s="103">
        <f>AS1657+AS1658</f>
        <v>4282.1052745550005</v>
      </c>
      <c r="AT1656" s="103">
        <v>4256.9548763283328</v>
      </c>
      <c r="AU1656" s="103">
        <v>3233.6586988327626</v>
      </c>
      <c r="AV1656" s="103">
        <v>2872.8923872052064</v>
      </c>
      <c r="AW1656" s="103">
        <v>2728.4066729194919</v>
      </c>
      <c r="AX1656" s="103">
        <f>AX1657+AX1658</f>
        <v>3265.8791346821995</v>
      </c>
      <c r="AY1656" s="103"/>
      <c r="AZ1656" s="103">
        <v>3156.5735702340075</v>
      </c>
      <c r="BA1656" s="103">
        <v>3158.9377232037559</v>
      </c>
      <c r="BB1656" s="103">
        <v>2757.4977961205277</v>
      </c>
      <c r="BC1656" s="103">
        <v>2757.5633731486078</v>
      </c>
      <c r="BD1656" s="103">
        <v>2748.6124852290932</v>
      </c>
      <c r="BE1656" s="103">
        <v>2748.6435229826025</v>
      </c>
      <c r="BF1656" s="103">
        <f>BF1657+BF1658</f>
        <v>3012.052391226207</v>
      </c>
      <c r="BG1656" s="103">
        <v>2945.4797981408828</v>
      </c>
      <c r="BH1656" s="103">
        <v>2890.6705255815295</v>
      </c>
      <c r="BI1656" s="103">
        <v>2979.2135818348243</v>
      </c>
      <c r="BJ1656" s="103">
        <v>2955.2183400336307</v>
      </c>
      <c r="BK1656" s="103">
        <v>2672.4774488641788</v>
      </c>
      <c r="BL1656" s="103">
        <v>2650.9584369747263</v>
      </c>
      <c r="BM1656" s="103">
        <v>2734.5176064180055</v>
      </c>
      <c r="BN1656" s="103">
        <v>2702.7755989365369</v>
      </c>
      <c r="BO1656" s="103">
        <f>BO1657+BO1658</f>
        <v>2970.5618229870397</v>
      </c>
      <c r="BP1656" s="103">
        <v>3144.9985732112737</v>
      </c>
      <c r="BQ1656" s="103">
        <v>2888.1502398779403</v>
      </c>
      <c r="BR1656" s="103">
        <v>3104.5547091890835</v>
      </c>
      <c r="BS1656" s="103">
        <v>3082.9747091890836</v>
      </c>
      <c r="BT1656" s="103">
        <v>2613.0402231772023</v>
      </c>
      <c r="BU1656" s="103">
        <v>2613.0402231772023</v>
      </c>
      <c r="BV1656" s="103">
        <v>2489.6402231772022</v>
      </c>
      <c r="BW1656" s="103">
        <v>2636.5810865176963</v>
      </c>
      <c r="BX1656" s="103">
        <v>2636.5810865176963</v>
      </c>
      <c r="BY1656" s="103">
        <v>2516.6690865176961</v>
      </c>
      <c r="BZ1656" s="102">
        <v>2587.7213606441596</v>
      </c>
      <c r="CA1656" s="103">
        <f>CA1657+CA1658</f>
        <v>2389.6677084652742</v>
      </c>
      <c r="CB1656" s="103">
        <v>3045.0983951500648</v>
      </c>
      <c r="CC1656" s="103">
        <v>3028.898395150065</v>
      </c>
      <c r="CD1656" s="103">
        <v>2971.8067387389556</v>
      </c>
      <c r="CE1656" s="103">
        <v>2791.7456760611885</v>
      </c>
      <c r="CF1656" s="103">
        <v>2791.8876992302148</v>
      </c>
      <c r="CG1656" s="103">
        <v>2788.4474845912619</v>
      </c>
      <c r="CH1656" s="103">
        <v>2720.3788621530284</v>
      </c>
      <c r="CI1656" s="103">
        <v>2730.5208853220543</v>
      </c>
      <c r="CJ1656" s="102">
        <v>2732.8475819280598</v>
      </c>
      <c r="CK1656" s="102">
        <v>2764.9896050970856</v>
      </c>
      <c r="CL1656" s="103">
        <f>CL1657+CL1658</f>
        <v>2225.3608736362899</v>
      </c>
      <c r="CM1656" s="103">
        <v>2982.892774924173</v>
      </c>
      <c r="CN1656" s="103">
        <v>2885.0605494744368</v>
      </c>
      <c r="CO1656" s="103">
        <v>2885.0605494744368</v>
      </c>
      <c r="CP1656" s="103">
        <v>2860.1388974921811</v>
      </c>
      <c r="CQ1656" s="103">
        <v>2834.6862768779692</v>
      </c>
      <c r="CR1656" s="103">
        <v>2848.2991595574827</v>
      </c>
      <c r="CS1656" s="103">
        <v>2842.9437269607984</v>
      </c>
      <c r="CT1656" s="103">
        <v>2810.5386110424247</v>
      </c>
      <c r="CU1656" s="103">
        <v>2821.6680943594829</v>
      </c>
      <c r="CV1656" s="103">
        <v>2844.9337654819574</v>
      </c>
      <c r="CW1656" s="103">
        <v>2849.9066846885626</v>
      </c>
      <c r="CX1656" s="103">
        <v>2848.0438806974853</v>
      </c>
      <c r="CY1656" s="103">
        <v>2857.9181023775573</v>
      </c>
      <c r="CZ1656" s="103">
        <v>2878.0427801230217</v>
      </c>
      <c r="DA1656" s="103">
        <f t="shared" ref="DA1656" si="1620">DA1657+DA1658</f>
        <v>2621.3090815402807</v>
      </c>
      <c r="DB1656" s="102">
        <v>2711.0041039300545</v>
      </c>
      <c r="DC1656" s="102">
        <v>3021.9262536283786</v>
      </c>
      <c r="DD1656" s="102">
        <v>2707.5790621315182</v>
      </c>
      <c r="DE1656" s="102">
        <v>2748.8768898571543</v>
      </c>
      <c r="DF1656" s="102">
        <v>2751.554931324345</v>
      </c>
      <c r="DG1656" s="102">
        <v>2745.9005072053988</v>
      </c>
      <c r="DH1656" s="102">
        <v>2777.0802253836418</v>
      </c>
      <c r="DI1656" s="102">
        <v>2773.0968364946739</v>
      </c>
      <c r="DJ1656" s="102">
        <v>2772.7838171497124</v>
      </c>
      <c r="DK1656" s="102">
        <v>2771.7784192949221</v>
      </c>
      <c r="DL1656" s="102">
        <v>2773.0892050373041</v>
      </c>
      <c r="DM1656" s="102">
        <v>2767.5117633002355</v>
      </c>
      <c r="DN1656" s="104">
        <f>DN1657+DN1658</f>
        <v>2879.4446081725218</v>
      </c>
      <c r="DO1656" s="102">
        <v>2767.5117633002355</v>
      </c>
      <c r="DP1656" s="102">
        <v>3866.1241992929572</v>
      </c>
      <c r="DQ1656" s="102">
        <v>3806.8895845232273</v>
      </c>
      <c r="DR1656" s="102">
        <v>3574.0041895320437</v>
      </c>
      <c r="DS1656" s="102">
        <v>3804.8770883919301</v>
      </c>
      <c r="DT1656" s="102">
        <v>3748.1855443930326</v>
      </c>
      <c r="DU1656" s="102">
        <v>3624.0371636014993</v>
      </c>
      <c r="DV1656" s="105">
        <f>DV1657+DV1658</f>
        <v>3632.9806418616517</v>
      </c>
      <c r="DW1656" s="106">
        <f>DW1657+DW1658</f>
        <v>3598.5604591646334</v>
      </c>
      <c r="DX1656" s="107">
        <f>DX1657+DX1658</f>
        <v>3705.4604203213776</v>
      </c>
      <c r="DZ1656" s="102">
        <f>DZ1657+DZ1658</f>
        <v>3485.2261801228296</v>
      </c>
      <c r="EC1656" s="102">
        <f>EC1657+EC1658</f>
        <v>3759.2443578058819</v>
      </c>
      <c r="EF1656" s="102">
        <f>EF1657+EF1658</f>
        <v>3981.0622358208502</v>
      </c>
      <c r="EI1656" s="102">
        <f>EI1657+EI1658</f>
        <v>4049.7437106599073</v>
      </c>
      <c r="EL1656" s="102">
        <f>EL1657+EL1658</f>
        <v>4157.9648770475987</v>
      </c>
      <c r="EO1656" s="102">
        <f>EO1657+EO1658</f>
        <v>4195.6505148334772</v>
      </c>
    </row>
    <row r="1657" spans="1:145" ht="15.5" x14ac:dyDescent="0.35">
      <c r="A1657" s="56" t="s">
        <v>523</v>
      </c>
      <c r="B1657" s="102" t="e">
        <f>([2]CAMEROUN!C2022+[2]CAMEROUN!D2022)/2+[3]CONGO!D1911+[7]RCA!D1951+[4]GABON!D2258+[5]GUINEE!D1796+[6]TCHAD!D1962</f>
        <v>#VALUE!</v>
      </c>
      <c r="C1657" s="102">
        <f>([2]CAMEROUN!D2022+[2]CAMEROUN!E2022)/2+[3]CONGO!E1911+[7]RCA!E1951+[4]GABON!E2258+[5]GUINEE!E1796+[6]TCHAD!E1962</f>
        <v>169.88099999999997</v>
      </c>
      <c r="D1657" s="102">
        <f>([2]CAMEROUN!E2022+[2]CAMEROUN!F2022)/2+[3]CONGO!F1911+[7]RCA!F1951+[4]GABON!F2258+[5]GUINEE!F1796+[6]TCHAD!F1962</f>
        <v>109.26833727500001</v>
      </c>
      <c r="E1657" s="102">
        <f>([2]CAMEROUN!F2022+[2]CAMEROUN!G2022)/2+[3]CONGO!G1911+[7]RCA!G1951+[4]GABON!G2258+[5]GUINEE!G1796+[6]TCHAD!G1962</f>
        <v>223.16599999999994</v>
      </c>
      <c r="F1657" s="102">
        <f>([2]CAMEROUN!G2022+[2]CAMEROUN!H2022)/2+[3]CONGO!H1911+[7]RCA!H1951+[4]GABON!H2258+[5]GUINEE!H1796+[6]TCHAD!H1962</f>
        <v>253.29699999999997</v>
      </c>
      <c r="G1657" s="102">
        <f>([2]CAMEROUN!H2022+[2]CAMEROUN!I2022)/2+[3]CONGO!I1911+[7]RCA!I1951+[4]GABON!I2258+[5]GUINEE!I1796+[6]TCHAD!I1962</f>
        <v>156.26079999999996</v>
      </c>
      <c r="H1657" s="102">
        <f>([2]CAMEROUN!I2022+[2]CAMEROUN!J2022)/2+[3]CONGO!J1911+[7]RCA!J1951+[4]GABON!J2258+[5]GUINEE!J1796+[6]TCHAD!J1962</f>
        <v>157.113</v>
      </c>
      <c r="I1657" s="102">
        <f>([2]CAMEROUN!J2022+[2]CAMEROUN!K2022)/2+[3]CONGO!K1911+[7]RCA!K1951+[4]GABON!K2258+[5]GUINEE!K1796+[6]TCHAD!K1962</f>
        <v>167.0352</v>
      </c>
      <c r="J1657" s="102">
        <f>([2]CAMEROUN!K2022+[2]CAMEROUN!L2022)/2+[3]CONGO!L1911+[7]RCA!L1951+[4]GABON!L2258+[5]GUINEE!L1796+[6]TCHAD!L1962</f>
        <v>152.54453000000001</v>
      </c>
      <c r="K1657" s="102">
        <f>([2]CAMEROUN!L2022+[2]CAMEROUN!M2022)/2+[3]CONGO!M1911+[7]RCA!M1951+[4]GABON!M2258+[5]GUINEE!M1796+[6]TCHAD!M1962</f>
        <v>227.78299999999999</v>
      </c>
      <c r="L1657" s="102">
        <f>([2]CAMEROUN!M2022+[2]CAMEROUN!N2022)/2+[3]CONGO!N1911+[7]RCA!N1951+[4]GABON!N2258+[5]GUINEE!N1796+[6]TCHAD!N1962</f>
        <v>419.99200000000002</v>
      </c>
      <c r="M1657" s="102">
        <f>([2]CAMEROUN!N2022+[2]CAMEROUN!O2022)/2+[3]CONGO!O1911+[7]RCA!O1951+[4]GABON!O2258+[5]GUINEE!O1796+[6]TCHAD!O1962</f>
        <v>494.11824899999999</v>
      </c>
      <c r="N1657" s="102">
        <f>([2]CAMEROUN!O2022+[2]CAMEROUN!P2022)/2+[3]CONGO!P1911+[7]RCA!P1951+[4]GABON!P2258+[5]GUINEE!P1796+[6]TCHAD!P1962</f>
        <v>315.18400000000003</v>
      </c>
      <c r="O1657" s="102">
        <f>([2]CAMEROUN!P2022+[2]CAMEROUN!Q2022)/2+[3]CONGO!Q1911+[7]RCA!Q1951+[4]GABON!Q2258+[5]GUINEE!Q1796+[6]TCHAD!Q1962</f>
        <v>415.541</v>
      </c>
      <c r="P1657" s="102">
        <f>[2]CAMEROUN!AH2022+[3]CONGO!R1911+[7]RCA!R1951+[4]GABON!R2258+[5]GUINEE!R1796+[6]TCHAD!R1962</f>
        <v>599.24990000000003</v>
      </c>
      <c r="Q1657" s="102">
        <f>[2]CAMEROUN!AI2022+[3]CONGO!S1911+[3]CONGO!S1913+[7]RCA!S1951+[4]GABON!S2258+[5]GUINEE!S1796+[6]TCHAD!S1962</f>
        <v>625.96399999999994</v>
      </c>
      <c r="R1657" s="102">
        <f>[2]CAMEROUN!AJ2022+[3]CONGO!T1911+[3]CONGO!T1913+[7]RCA!T1951+[4]GABON!T2258+[5]GUINEE!T1796+[6]TCHAD!T1962</f>
        <v>564.91282228299997</v>
      </c>
      <c r="S1657" s="102">
        <f>[2]CAMEROUN!AK2022+[3]CONGO!U1911+[3]CONGO!U1913+[7]RCA!U1951+[4]GABON!U2258+[5]GUINEE!U1796+[6]TCHAD!U1962</f>
        <v>808.84868600000004</v>
      </c>
      <c r="T1657" s="102">
        <f>[2]CAMEROUN!AL2022+[3]CONGO!V1911+[3]CONGO!V1913+[7]RCA!V1951+[4]GABON!V2258+[5]GUINEE!V1796+[6]TCHAD!V1962</f>
        <v>969.38599999999997</v>
      </c>
      <c r="U1657" s="102">
        <f>[2]CAMEROUN!AM2022+[3]CONGO!W1911+[3]CONGO!W1913+[7]RCA!W1951+[4]GABON!W2258+[5]GUINEE!W1796+[6]TCHAD!W1962</f>
        <v>1591.518</v>
      </c>
      <c r="V1657" s="102">
        <f>[2]CAMEROUN!AN2022+[3]CONGO!X1911+[3]CONGO!X1913+[7]RCA!X1951+[4]GABON!X2258+[5]GUINEE!X1796+[6]TCHAD!X1962</f>
        <v>2015.374518306</v>
      </c>
      <c r="W1657" s="102">
        <f>[2]CAMEROUN!AO2022+[3]CONGO!Y1911+[3]CONGO!Y1913+[7]RCA!Y1951+[4]GABON!Y2258+[5]GUINEE!Y1796+[6]TCHAD!Y1962</f>
        <v>2605.610009003</v>
      </c>
      <c r="X1657" s="103">
        <f>[2]CAMEROUN!AP2022+[3]CONGO!Z1911+[3]CONGO!Z1913+[7]RCA!Z1951+[4]GABON!Z2258+[5]GUINEE!Z1796+[6]TCHAD!Z1962</f>
        <v>4017.56</v>
      </c>
      <c r="Y1657" s="103">
        <f>[2]CAMEROUN!AQ2022+[3]CONGO!AA1911+[3]CONGO!AA1913+[7]RCA!AA1951+[4]GABON!AA2258+[5]GUINEE!AA1796+[6]TCHAD!AA1962</f>
        <v>4069.9780000000001</v>
      </c>
      <c r="Z1657" s="102">
        <f>[2]CAMEROUN!AR2022+[3]CONGO!AB1911+[3]CONGO!AB1913+[7]RCA!AB1951+[4]GABON!AB2258+[5]GUINEE!AB1796+[6]TCHAD!AB1962</f>
        <v>4926.325499999999</v>
      </c>
      <c r="AA1657" s="102">
        <f>[2]CAMEROUN!AS2022+[3]CONGO!AC1911+[3]CONGO!AC1913+[7]RCA!AC1951+[4]GABON!AC2258+[5]GUINEE!AC1796+[6]TCHAD!AC1962</f>
        <v>6393.9374000000007</v>
      </c>
      <c r="AB1657" s="102">
        <v>5104.7502940000004</v>
      </c>
      <c r="AC1657" s="102">
        <v>4949.1499764</v>
      </c>
      <c r="AD1657" s="102">
        <v>5095.7389764</v>
      </c>
      <c r="AE1657" s="102">
        <f>[2]CAMEROUN!AT2022+[3]CONGO!AH1911+[3]CONGO!AH1913+[7]RCA!AD1951+[4]GABON!AD2258+[5]GUINEE!AD1796+[6]TCHAD!AH1962</f>
        <v>5236.0749999999989</v>
      </c>
      <c r="AF1657" s="102">
        <v>5725.6729999999998</v>
      </c>
      <c r="AG1657" s="102">
        <v>5319.634</v>
      </c>
      <c r="AH1657" s="102">
        <v>5814.1741420475601</v>
      </c>
      <c r="AI1657" s="102">
        <v>5622.5353522004889</v>
      </c>
      <c r="AJ1657" s="103">
        <f>[2]CAMEROUN!AU2022+[3]CONGO!AM1911+[3]CONGO!AM1913+[7]RCA!AE1951+[4]GABON!AE2258+[5]GUINEE!AE1796+[6]TCHAD!AM1962</f>
        <v>5939.7187448571567</v>
      </c>
      <c r="AK1657" s="103">
        <v>4206.9184999999998</v>
      </c>
      <c r="AL1657" s="103">
        <v>3443.4740000000002</v>
      </c>
      <c r="AM1657" s="103">
        <v>3484.2344999999996</v>
      </c>
      <c r="AN1657" s="103">
        <v>3484.2344999999996</v>
      </c>
      <c r="AO1657" s="103">
        <f>[2]CAMEROUN!AV2022+[3]CONGO!AR1911+[3]CONGO!AR1913+[7]RCA!AF1951+[4]GABON!AF2258+[5]GUINEE!AF1796+[6]TCHAD!AR1962</f>
        <v>4669.3060000000005</v>
      </c>
      <c r="AP1657" s="103">
        <v>3768.8179382231792</v>
      </c>
      <c r="AQ1657" s="103">
        <v>3458.7674282824782</v>
      </c>
      <c r="AR1657" s="103">
        <v>3102.175503038347</v>
      </c>
      <c r="AS1657" s="103">
        <f>[2]CAMEROUN!AZ2022+[3]CONGO!AV1911+[3]CONGO!AV1913+[7]RCA!AJ1951+[4]GABON!AJ2258+[5]GUINEE!AJ1796+[6]TCHAD!AV1962</f>
        <v>3084.0052745550001</v>
      </c>
      <c r="AT1657" s="103">
        <v>2449.1578763283323</v>
      </c>
      <c r="AU1657" s="103">
        <v>2056.5686988327625</v>
      </c>
      <c r="AV1657" s="103">
        <v>1437.5666729194918</v>
      </c>
      <c r="AW1657" s="103">
        <v>1453.366672919492</v>
      </c>
      <c r="AX1657" s="103">
        <f>[2]CAMEROUN!BE2022+[3]CONGO!BA1911+[3]CONGO!BA1913+[7]RCA!AO1951+[4]GABON!AO2258+[5]GUINEE!AO1796+[6]TCHAD!BA1962</f>
        <v>1959.169295318</v>
      </c>
      <c r="AY1657" s="103"/>
      <c r="AZ1657" s="103">
        <v>1902.7885702340075</v>
      </c>
      <c r="BA1657" s="103">
        <v>1905.1527232037556</v>
      </c>
      <c r="BB1657" s="103">
        <v>1611.5983368455277</v>
      </c>
      <c r="BC1657" s="103">
        <v>1611.6639138736075</v>
      </c>
      <c r="BD1657" s="103">
        <v>1648.8742259540934</v>
      </c>
      <c r="BE1657" s="103">
        <v>1648.9052637076024</v>
      </c>
      <c r="BF1657" s="103">
        <f>[2]CAMEROUN!BL2022+[3]CONGO!BI1911+[3]CONGO!BI1913+[7]RCA!AV1951+[4]GABON!AV2258+[5]GUINEE!AV1796+[6]TCHAD!BH1962</f>
        <v>1840.4921141136031</v>
      </c>
      <c r="BG1657" s="103">
        <v>1738.3827981408826</v>
      </c>
      <c r="BH1657" s="103">
        <v>1683.5735255815296</v>
      </c>
      <c r="BI1657" s="103">
        <v>1596.414581834824</v>
      </c>
      <c r="BJ1657" s="103">
        <v>1572.4193400336308</v>
      </c>
      <c r="BK1657" s="103">
        <v>1301.563448864179</v>
      </c>
      <c r="BL1657" s="103">
        <v>1268.1594369747265</v>
      </c>
      <c r="BM1657" s="103">
        <v>1358.4186064180055</v>
      </c>
      <c r="BN1657" s="103">
        <v>1325.3765989365368</v>
      </c>
      <c r="BO1657" s="103">
        <f>[2]CAMEROUN!BU2022+[3]CONGO!BR1911+[3]CONGO!BR1913+[7]RCA!BE1951+[4]GABON!BE2258+[5]GUINEE!BE1796+[6]TCHAD!BQ1962</f>
        <v>1712.0260187805995</v>
      </c>
      <c r="BP1657" s="103">
        <v>1654.4825732112738</v>
      </c>
      <c r="BQ1657" s="103">
        <v>1607.2152398779406</v>
      </c>
      <c r="BR1657" s="103">
        <v>1714.0387091890834</v>
      </c>
      <c r="BS1657" s="103">
        <v>1692.4587091890835</v>
      </c>
      <c r="BT1657" s="103">
        <v>1248.9622231772023</v>
      </c>
      <c r="BU1657" s="103">
        <v>1248.9622231772023</v>
      </c>
      <c r="BV1657" s="103">
        <v>1125.5622231772022</v>
      </c>
      <c r="BW1657" s="103">
        <v>1258.5620865176961</v>
      </c>
      <c r="BX1657" s="103">
        <v>1258.5620865176961</v>
      </c>
      <c r="BY1657" s="103">
        <v>1138.6500865176961</v>
      </c>
      <c r="BZ1657" s="102">
        <v>1289.8213606441595</v>
      </c>
      <c r="CA1657" s="103">
        <f>[2]CAMEROUN!CG2022+[3]CONGO!CD1911+[3]CONGO!CD1913+[7]RCA!BQ1951+[4]GABON!BQ2258+[5]GUINEE!BQ1796+[6]TCHAD!CC1962</f>
        <v>1311.6960285352397</v>
      </c>
      <c r="CB1657" s="103">
        <v>1614.3023951500647</v>
      </c>
      <c r="CC1657" s="103">
        <v>1614.3023951500647</v>
      </c>
      <c r="CD1657" s="103">
        <v>1571.0107387389553</v>
      </c>
      <c r="CE1657" s="103">
        <v>1406.1456760611889</v>
      </c>
      <c r="CF1657" s="103">
        <v>1406.1456760611889</v>
      </c>
      <c r="CG1657" s="103">
        <v>1402.7054614222359</v>
      </c>
      <c r="CH1657" s="103">
        <v>1340.3288621530282</v>
      </c>
      <c r="CI1657" s="103">
        <v>1350.3288621530282</v>
      </c>
      <c r="CJ1657" s="102">
        <v>1362.7975819280596</v>
      </c>
      <c r="CK1657" s="102">
        <v>1372.7975819280596</v>
      </c>
      <c r="CL1657" s="103">
        <f>[2]CAMEROUN!CR2022+[3]CONGO!CO1911+[3]CONGO!CO1913+[7]RCA!CB1951+[4]GABON!CB2258+[5]GUINEE!CD1796+[6]TCHAD!CN1962</f>
        <v>1314.199002408943</v>
      </c>
      <c r="CM1657" s="103">
        <v>1483.5927749241728</v>
      </c>
      <c r="CN1657" s="103">
        <v>1497.3115494744366</v>
      </c>
      <c r="CO1657" s="103">
        <v>1497.3115494744366</v>
      </c>
      <c r="CP1657" s="103">
        <v>1472.389897492181</v>
      </c>
      <c r="CQ1657" s="103">
        <v>1446.9372768779692</v>
      </c>
      <c r="CR1657" s="103">
        <v>1460.5501595574826</v>
      </c>
      <c r="CS1657" s="103">
        <v>1395.1957269607983</v>
      </c>
      <c r="CT1657" s="103">
        <v>1362.7906110424246</v>
      </c>
      <c r="CU1657" s="103">
        <v>1285.9200943594831</v>
      </c>
      <c r="CV1657" s="103">
        <v>1590.9857654819575</v>
      </c>
      <c r="CW1657" s="103">
        <v>1595.9586846885627</v>
      </c>
      <c r="CX1657" s="103">
        <v>1594.0958806974854</v>
      </c>
      <c r="CY1657" s="103">
        <v>1603.9701023775574</v>
      </c>
      <c r="CZ1657" s="103">
        <v>1626.0947801230218</v>
      </c>
      <c r="DA1657" s="103">
        <f>[2]CAMEROUN!DD2022+[3]CONGO!DA1911+[3]CONGO!DA1913+[7]RCA!CN1951+[4]GABON!CN2258+[5]GUINEE!CP1796+[6]TCHAD!CZ1962</f>
        <v>1489.2380271566035</v>
      </c>
      <c r="DB1657" s="102">
        <v>1295.0081039300544</v>
      </c>
      <c r="DC1657" s="102">
        <v>1606.3302536283786</v>
      </c>
      <c r="DD1657" s="102">
        <v>1291.9830621315184</v>
      </c>
      <c r="DE1657" s="102">
        <v>1332.880889857154</v>
      </c>
      <c r="DF1657" s="102">
        <v>1335.958931324345</v>
      </c>
      <c r="DG1657" s="102">
        <v>1329.9045072053989</v>
      </c>
      <c r="DH1657" s="102">
        <v>1387.8842253836415</v>
      </c>
      <c r="DI1657" s="102">
        <v>1384.3008364946736</v>
      </c>
      <c r="DJ1657" s="102">
        <v>1383.587817149712</v>
      </c>
      <c r="DK1657" s="102">
        <v>1382.5824192949217</v>
      </c>
      <c r="DL1657" s="102">
        <v>1384.2932050373042</v>
      </c>
      <c r="DM1657" s="102">
        <v>1378.3157633002352</v>
      </c>
      <c r="DN1657" s="104">
        <f>[2]CAMEROUN!DQ2022+[3]CONGO!DN1911+[3]CONGO!DN1913+[7]RCA!DA1951+[4]GABON!DA2258+[5]GUINEE!DC1796+[6]TCHAD!DM1962</f>
        <v>1903.0708008188271</v>
      </c>
      <c r="DO1657" s="102">
        <v>1378.3157633002352</v>
      </c>
      <c r="DP1657" s="102">
        <v>2373.9055408619574</v>
      </c>
      <c r="DQ1657" s="102">
        <v>2310.2717335432271</v>
      </c>
      <c r="DR1657" s="102">
        <v>2072.9871460030436</v>
      </c>
      <c r="DS1657" s="102">
        <v>2333.72682996093</v>
      </c>
      <c r="DT1657" s="102">
        <v>2304.2386934130327</v>
      </c>
      <c r="DU1657" s="102">
        <v>2176.2079133993657</v>
      </c>
      <c r="DV1657" s="105">
        <f>[2]CAMEROUN!EA2022+[3]CONGO!DX1911+[3]CONGO!DX1913+[7]RCA!DN1951+[4]GABON!DK2258+[5]GUINEE!DN1796+[6]TCHAD!DW1962</f>
        <v>2175.4235072898737</v>
      </c>
      <c r="DW1657" s="106">
        <f>[2]CAMEROUN!EB2022+[3]CONGO!DY1911+[3]CONGO!DY1913+[7]RCA!DM1951+[4]GABON!DL2258+[5]GUINEE!DO1796+[6]TCHAD!DX1962</f>
        <v>2151.0312089624995</v>
      </c>
      <c r="DX1657" s="107">
        <f>[2]CAMEROUN!EC2022+[3]CONGO!DZ1911+[3]CONGO!DZ1913+[7]RCA!DN1951+[4]GABON!DM2258+[5]GUINEE!DP1796+[6]TCHAD!DY1962</f>
        <v>2135.1037622475556</v>
      </c>
      <c r="DZ1657" s="102">
        <f>[2]CAMEROUN!EE2022+[3]CONGO!EB1911+[3]CONGO!EB1913+[7]RCA!DP1951+[4]GABON!DO2258+[5]GUINEE!DR1796+[6]TCHAD!EA1962</f>
        <v>2007.2973494430296</v>
      </c>
      <c r="EC1657" s="102">
        <f>[2]CAMEROUN!EH2022+[3]CONGO!EE1911+[3]CONGO!EE1913+[7]RCA!DS1951+[4]GABON!DR2258+[5]GUINEE!DU1796+[6]TCHAD!ED1962</f>
        <v>2045.2155271260817</v>
      </c>
      <c r="EF1657" s="102">
        <f>[2]CAMEROUN!EK2022+[3]CONGO!EH1911+[3]CONGO!EH1913+[7]RCA!DV1951+[4]GABON!DU2258+[5]GUINEE!DX1796+[6]TCHAD!EG1962</f>
        <v>2261.7334051410498</v>
      </c>
      <c r="EI1657" s="102">
        <f>[2]CAMEROUN!EN2022+[3]CONGO!EK1911+[3]CONGO!EK1913+[7]RCA!DY1951+[4]GABON!DX2258+[5]GUINEE!EA1796+[6]TCHAD!EJ1962</f>
        <v>2318.4148799801069</v>
      </c>
      <c r="EL1657" s="102">
        <f>[2]CAMEROUN!EQ2022+[3]CONGO!EN1911+[3]CONGO!EN1913+[7]RCA!EB1951+[4]GABON!EA2258+[5]GUINEE!ED1796+[6]TCHAD!EM1962</f>
        <v>2350.6360463677984</v>
      </c>
      <c r="EO1657" s="102">
        <f>[2]CAMEROUN!ET2022+[3]CONGO!EQ1911+[3]CONGO!EQ1913+[7]RCA!EE1951+[4]GABON!ED2258+[5]GUINEE!EG1796+[6]TCHAD!EP1962</f>
        <v>2388.3216841536769</v>
      </c>
    </row>
    <row r="1658" spans="1:145" ht="15.5" x14ac:dyDescent="0.35">
      <c r="A1658" s="56" t="s">
        <v>524</v>
      </c>
      <c r="B1658" s="102" t="e">
        <f>([2]CAMEROUN!C2023+[2]CAMEROUN!D2023)/2+[3]CONGO!D1912+[7]RCA!D1952+[4]GABON!D2259+[5]GUINEE!D1797+[6]TCHAD!D1963</f>
        <v>#VALUE!</v>
      </c>
      <c r="C1658" s="102" t="e">
        <f>([2]CAMEROUN!D2023+[2]CAMEROUN!E2023)/2+[3]CONGO!E1912+[7]RCA!E1952+[4]GABON!E2259+[5]GUINEE!E1797+[6]TCHAD!E1963</f>
        <v>#VALUE!</v>
      </c>
      <c r="D1658" s="102">
        <f>([2]CAMEROUN!E2023+[2]CAMEROUN!F2023)/2+[3]CONGO!F1912+[7]RCA!F1952+[4]GABON!F2259+[5]GUINEE!F1797+[6]TCHAD!F1963</f>
        <v>277.91500000000002</v>
      </c>
      <c r="E1658" s="102">
        <f>([2]CAMEROUN!F2023+[2]CAMEROUN!G2023)/2+[3]CONGO!G1912+[7]RCA!G1952+[4]GABON!G2259+[5]GUINEE!G1797+[6]TCHAD!G1963</f>
        <v>251.19800000000004</v>
      </c>
      <c r="F1658" s="102">
        <f>([2]CAMEROUN!G2023+[2]CAMEROUN!H2023)/2+[3]CONGO!H1912+[7]RCA!H1952+[4]GABON!H2259+[5]GUINEE!H1797+[6]TCHAD!H1963</f>
        <v>179.42099999999996</v>
      </c>
      <c r="G1658" s="102">
        <f>([2]CAMEROUN!H2023+[2]CAMEROUN!I2023)/2+[3]CONGO!I1912+[7]RCA!I1952+[4]GABON!I2259+[5]GUINEE!I1797+[6]TCHAD!I1963</f>
        <v>152.54600000000002</v>
      </c>
      <c r="H1658" s="102">
        <f>([2]CAMEROUN!I2023+[2]CAMEROUN!J2023)/2+[3]CONGO!J1912+[7]RCA!J1952+[4]GABON!J2259+[5]GUINEE!J1797+[6]TCHAD!J1963</f>
        <v>111.11799999999999</v>
      </c>
      <c r="I1658" s="102">
        <f>([2]CAMEROUN!J2023+[2]CAMEROUN!K2023)/2+[3]CONGO!K1912+[7]RCA!K1952+[4]GABON!K2259+[5]GUINEE!K1797+[6]TCHAD!K1963</f>
        <v>188.09800000000001</v>
      </c>
      <c r="J1658" s="102">
        <f>([2]CAMEROUN!K2023+[2]CAMEROUN!L2023)/2+[3]CONGO!L1912+[7]RCA!L1952+[4]GABON!L2259+[5]GUINEE!L1797+[6]TCHAD!L1963</f>
        <v>192.68200000000002</v>
      </c>
      <c r="K1658" s="102">
        <f>([2]CAMEROUN!L2023+[2]CAMEROUN!M2023)/2+[3]CONGO!M1912+[7]RCA!M1952+[4]GABON!M2259+[5]GUINEE!M1797+[6]TCHAD!M1963</f>
        <v>185.85400000000001</v>
      </c>
      <c r="L1658" s="102">
        <f>([2]CAMEROUN!M2023+[2]CAMEROUN!N2023)/2+[3]CONGO!N1912+[7]RCA!N1952+[4]GABON!N2259+[5]GUINEE!N1797+[6]TCHAD!N1963</f>
        <v>222.96000000000004</v>
      </c>
      <c r="M1658" s="102">
        <f>([2]CAMEROUN!N2023+[2]CAMEROUN!O2023)/2+[3]CONGO!O1912+[7]RCA!O1952+[4]GABON!O2259+[5]GUINEE!O1797+[6]TCHAD!O1963</f>
        <v>206.09700000000001</v>
      </c>
      <c r="N1658" s="102">
        <f>([2]CAMEROUN!O2023+[2]CAMEROUN!P2023)/2+[3]CONGO!P1912+[7]RCA!P1952+[4]GABON!P2259+[5]GUINEE!P1797+[6]TCHAD!P1963</f>
        <v>191.173</v>
      </c>
      <c r="O1658" s="102">
        <f>([2]CAMEROUN!P2023+[2]CAMEROUN!Q2023)/2+[3]CONGO!Q1912+[7]RCA!Q1952+[4]GABON!Q2259+[5]GUINEE!Q1797+[6]TCHAD!Q1963</f>
        <v>240.86380000000003</v>
      </c>
      <c r="P1658" s="102">
        <f>[2]CAMEROUN!AH2023+[3]CONGO!R1912+[7]RCA!R1952+[4]GABON!R2259+[5]GUINEE!R1797+[6]TCHAD!R1963</f>
        <v>239.66799999999998</v>
      </c>
      <c r="Q1658" s="102">
        <f>[2]CAMEROUN!AI2023+[3]CONGO!S1912+[7]RCA!S1952+[4]GABON!S2259+[5]GUINEE!S1797+[6]TCHAD!S1963</f>
        <v>236.16163799999998</v>
      </c>
      <c r="R1658" s="102">
        <f>[2]CAMEROUN!AJ2023+[3]CONGO!T1912+[7]RCA!T1952+[4]GABON!T2259+[5]GUINEE!T1797+[6]TCHAD!T1963</f>
        <v>251.59726771699999</v>
      </c>
      <c r="S1658" s="102">
        <f>[2]CAMEROUN!AK2023+[3]CONGO!U1912+[7]RCA!U1952+[4]GABON!U2259+[5]GUINEE!U1797+[6]TCHAD!U1963</f>
        <v>320.76699999999994</v>
      </c>
      <c r="T1658" s="102">
        <f>[2]CAMEROUN!AL2023+[3]CONGO!V1912+[7]RCA!V1952+[4]GABON!V2259+[5]GUINEE!V1797+[6]TCHAD!V1963</f>
        <v>233.246984</v>
      </c>
      <c r="U1658" s="102">
        <f>[2]CAMEROUN!AM2023+[3]CONGO!W1912+[7]RCA!W1952+[4]GABON!W2259+[5]GUINEE!W1797+[6]TCHAD!W1963</f>
        <v>267.38400000000001</v>
      </c>
      <c r="V1658" s="102">
        <f>[2]CAMEROUN!AN2023+[3]CONGO!X1912+[7]RCA!X1952+[4]GABON!X2259+[5]GUINEE!X1797+[6]TCHAD!X1963</f>
        <v>320.69200000000001</v>
      </c>
      <c r="W1658" s="102">
        <f>[2]CAMEROUN!AO2023+[3]CONGO!Y1912+[7]RCA!Y1952+[4]GABON!Y2259+[5]GUINEE!Y1797+[6]TCHAD!Y1963</f>
        <v>275.64</v>
      </c>
      <c r="X1658" s="103">
        <f>[2]CAMEROUN!AP2023+[3]CONGO!Z1912+[7]RCA!Z1952+[4]GABON!Z2259+[5]GUINEE!Z1797+[6]TCHAD!Z1963</f>
        <v>405.91399999999999</v>
      </c>
      <c r="Y1658" s="103">
        <f>[2]CAMEROUN!AQ2023+[3]CONGO!AA1912+[7]RCA!AA1952+[4]GABON!AA2259+[5]GUINEE!AA1797+[6]TCHAD!AA1963</f>
        <v>652.6</v>
      </c>
      <c r="Z1658" s="102">
        <f>[2]CAMEROUN!AR2023+[3]CONGO!AB1912+[7]RCA!AB1952+[4]GABON!AB2259+[5]GUINEE!AB1797+[6]TCHAD!AB1963</f>
        <v>830.64949999999999</v>
      </c>
      <c r="AA1658" s="102">
        <f>[2]CAMEROUN!AS2023+[3]CONGO!AC1912+[7]RCA!AC1952+[4]GABON!AC2259+[5]GUINEE!AC1797+[6]TCHAD!AC1963</f>
        <v>960.45050450000008</v>
      </c>
      <c r="AB1658" s="102">
        <v>1533.9712857607351</v>
      </c>
      <c r="AC1658" s="102">
        <v>1096.5521579750771</v>
      </c>
      <c r="AD1658" s="102">
        <v>1093.9860905682572</v>
      </c>
      <c r="AE1658" s="102">
        <f>[2]CAMEROUN!AT2023+[3]CONGO!AH1912+[7]RCA!AD1952+[4]GABON!AD2259+[5]GUINEE!AD1797+[6]TCHAD!AH1963</f>
        <v>1456.5350000000001</v>
      </c>
      <c r="AF1658" s="102">
        <v>1525.2909999999999</v>
      </c>
      <c r="AG1658" s="102">
        <v>1531.5705209999999</v>
      </c>
      <c r="AH1658" s="102">
        <v>1558.8566666666666</v>
      </c>
      <c r="AI1658" s="102">
        <v>1558.8566666666666</v>
      </c>
      <c r="AJ1658" s="103">
        <f>[2]CAMEROUN!AU2023+[3]CONGO!AM1912+[7]RCA!AE1952+[4]GABON!AE2259+[5]GUINEE!AE1797+[6]TCHAD!AM1963</f>
        <v>1421.1859999999999</v>
      </c>
      <c r="AK1658" s="103">
        <v>1575.75</v>
      </c>
      <c r="AL1658" s="103">
        <v>1542.5450000000001</v>
      </c>
      <c r="AM1658" s="103">
        <v>1596.2450000000001</v>
      </c>
      <c r="AN1658" s="103">
        <v>1596.2450000000001</v>
      </c>
      <c r="AO1658" s="103">
        <f>[2]CAMEROUN!AV2023+[3]CONGO!AR1912+[7]RCA!AF1952+[4]GABON!AF2259+[5]GUINEE!AF1797+[6]TCHAD!AR1963</f>
        <v>1023.5690000000001</v>
      </c>
      <c r="AP1658" s="103">
        <v>1729.538</v>
      </c>
      <c r="AQ1658" s="103">
        <v>1698.9749999999999</v>
      </c>
      <c r="AR1658" s="103">
        <v>1511.2453333333331</v>
      </c>
      <c r="AS1658" s="103">
        <f>[2]CAMEROUN!AZ2023+[3]CONGO!AV1912+[7]RCA!AJ1952+[4]GABON!AJ2259+[5]GUINEE!AJ1797+[6]TCHAD!AV1963</f>
        <v>1198.0999999999999</v>
      </c>
      <c r="AT1658" s="103">
        <v>1807.797</v>
      </c>
      <c r="AU1658" s="103">
        <v>1177.0900000000001</v>
      </c>
      <c r="AV1658" s="103">
        <v>1435.3257142857144</v>
      </c>
      <c r="AW1658" s="103">
        <v>1275.0400000000002</v>
      </c>
      <c r="AX1658" s="103">
        <f>[2]CAMEROUN!BE2023+[3]CONGO!BA1912+[7]RCA!AO1952+[4]GABON!AO2259+[5]GUINEE!AO1797+[6]TCHAD!BA1963</f>
        <v>1306.7098393641995</v>
      </c>
      <c r="AY1658" s="103"/>
      <c r="AZ1658" s="103">
        <v>1253.7850000000001</v>
      </c>
      <c r="BA1658" s="103">
        <v>1253.7850000000001</v>
      </c>
      <c r="BB1658" s="103">
        <v>1145.899459275</v>
      </c>
      <c r="BC1658" s="103">
        <v>1145.899459275</v>
      </c>
      <c r="BD1658" s="103">
        <v>1099.738259275</v>
      </c>
      <c r="BE1658" s="103">
        <v>1099.738259275</v>
      </c>
      <c r="BF1658" s="103">
        <f>[2]CAMEROUN!BL2023+[3]CONGO!BI1912+[7]RCA!AV1952+[4]GABON!AV2259+[5]GUINEE!AV1797+[6]TCHAD!BH1963</f>
        <v>1171.5602771126041</v>
      </c>
      <c r="BG1658" s="103">
        <v>1207.097</v>
      </c>
      <c r="BH1658" s="103">
        <v>1207.097</v>
      </c>
      <c r="BI1658" s="103">
        <v>1382.799</v>
      </c>
      <c r="BJ1658" s="103">
        <v>1382.799</v>
      </c>
      <c r="BK1658" s="103">
        <v>1370.914</v>
      </c>
      <c r="BL1658" s="103">
        <v>1382.799</v>
      </c>
      <c r="BM1658" s="103">
        <v>1376.0989999999999</v>
      </c>
      <c r="BN1658" s="103">
        <v>1377.3989999999999</v>
      </c>
      <c r="BO1658" s="103">
        <f>[2]CAMEROUN!BU2023+[3]CONGO!BR1912+[7]RCA!BE1952+[4]GABON!BE2259+[5]GUINEE!BE1797+[6]TCHAD!BQ1963</f>
        <v>1258.5358042064399</v>
      </c>
      <c r="BP1658" s="103">
        <v>1490.5160000000001</v>
      </c>
      <c r="BQ1658" s="103">
        <v>1280.9349999999999</v>
      </c>
      <c r="BR1658" s="103">
        <v>1390.5160000000001</v>
      </c>
      <c r="BS1658" s="103">
        <v>1390.5160000000001</v>
      </c>
      <c r="BT1658" s="103">
        <v>1364.078</v>
      </c>
      <c r="BU1658" s="103">
        <v>1364.078</v>
      </c>
      <c r="BV1658" s="103">
        <v>1364.078</v>
      </c>
      <c r="BW1658" s="103">
        <v>1378.019</v>
      </c>
      <c r="BX1658" s="103">
        <v>1378.019</v>
      </c>
      <c r="BY1658" s="103">
        <v>1378.019</v>
      </c>
      <c r="BZ1658" s="102">
        <v>1297.9000000000001</v>
      </c>
      <c r="CA1658" s="103">
        <f>[2]CAMEROUN!CG2023+[3]CONGO!CD1912+[7]RCA!BQ1952+[4]GABON!BQ2259+[5]GUINEE!BQ1797+[6]TCHAD!CC1963</f>
        <v>1077.9716799300345</v>
      </c>
      <c r="CB1658" s="103">
        <v>1430.796</v>
      </c>
      <c r="CC1658" s="103">
        <v>1414.596</v>
      </c>
      <c r="CD1658" s="103">
        <v>1400.796</v>
      </c>
      <c r="CE1658" s="103">
        <v>1385.6</v>
      </c>
      <c r="CF1658" s="103">
        <v>1385.742023169026</v>
      </c>
      <c r="CG1658" s="103">
        <v>1385.742023169026</v>
      </c>
      <c r="CH1658" s="103">
        <v>1380.0500000000002</v>
      </c>
      <c r="CI1658" s="103">
        <v>1380.192023169026</v>
      </c>
      <c r="CJ1658" s="102">
        <v>1370.0500000000002</v>
      </c>
      <c r="CK1658" s="102">
        <v>1392.192023169026</v>
      </c>
      <c r="CL1658" s="103">
        <f>[2]CAMEROUN!CR2023+[3]CONGO!CO1912+[7]RCA!CB1952+[4]GABON!CB2259+[5]GUINEE!CD1797+[6]TCHAD!CN1963</f>
        <v>911.16187122734686</v>
      </c>
      <c r="CM1658" s="103">
        <v>1499.3</v>
      </c>
      <c r="CN1658" s="103">
        <v>1387.749</v>
      </c>
      <c r="CO1658" s="103">
        <v>1387.749</v>
      </c>
      <c r="CP1658" s="103">
        <v>1387.749</v>
      </c>
      <c r="CQ1658" s="103">
        <v>1387.749</v>
      </c>
      <c r="CR1658" s="103">
        <v>1387.749</v>
      </c>
      <c r="CS1658" s="103">
        <v>1447.748</v>
      </c>
      <c r="CT1658" s="103">
        <v>1447.748</v>
      </c>
      <c r="CU1658" s="103">
        <v>1535.748</v>
      </c>
      <c r="CV1658" s="103">
        <v>1253.9479999999999</v>
      </c>
      <c r="CW1658" s="103">
        <v>1253.9479999999999</v>
      </c>
      <c r="CX1658" s="103">
        <v>1253.9479999999999</v>
      </c>
      <c r="CY1658" s="103">
        <v>1253.9479999999999</v>
      </c>
      <c r="CZ1658" s="103">
        <v>1251.9479999999999</v>
      </c>
      <c r="DA1658" s="103">
        <f>[2]CAMEROUN!DD2023+[3]CONGO!DA1912+[7]RCA!CN1952+[4]GABON!CN2259+[5]GUINEE!CP1797+[6]TCHAD!CZ1963</f>
        <v>1132.0710543836772</v>
      </c>
      <c r="DB1658" s="102">
        <v>1415.9960000000001</v>
      </c>
      <c r="DC1658" s="102">
        <v>1415.596</v>
      </c>
      <c r="DD1658" s="102">
        <v>1415.596</v>
      </c>
      <c r="DE1658" s="102">
        <v>1415.9960000000001</v>
      </c>
      <c r="DF1658" s="102">
        <v>1415.596</v>
      </c>
      <c r="DG1658" s="102">
        <v>1415.9960000000001</v>
      </c>
      <c r="DH1658" s="102">
        <v>1389.1960000000001</v>
      </c>
      <c r="DI1658" s="102">
        <v>1388.796</v>
      </c>
      <c r="DJ1658" s="102">
        <v>1389.1960000000001</v>
      </c>
      <c r="DK1658" s="102">
        <v>1389.1960000000001</v>
      </c>
      <c r="DL1658" s="102">
        <v>1388.796</v>
      </c>
      <c r="DM1658" s="102">
        <v>1389.1960000000001</v>
      </c>
      <c r="DN1658" s="104">
        <f>[2]CAMEROUN!DQ2023+[3]CONGO!DN1912+[7]RCA!DA1952+[4]GABON!DA2259+[5]GUINEE!DC1797+[6]TCHAD!DM1963</f>
        <v>976.37380735369493</v>
      </c>
      <c r="DO1658" s="102">
        <v>1389.1960000000001</v>
      </c>
      <c r="DP1658" s="102">
        <v>1492.218658431</v>
      </c>
      <c r="DQ1658" s="102">
        <v>1496.61785098</v>
      </c>
      <c r="DR1658" s="102">
        <v>1501.0170435289999</v>
      </c>
      <c r="DS1658" s="102">
        <v>1471.1502584310001</v>
      </c>
      <c r="DT1658" s="102">
        <v>1443.9468509799999</v>
      </c>
      <c r="DU1658" s="102">
        <v>1447.8292502021336</v>
      </c>
      <c r="DV1658" s="105">
        <f>[2]CAMEROUN!EA2023+[3]CONGO!DX1912+[7]RCA!DN1952+[4]GABON!DK2259+[5]GUINEE!DN1797+[6]TCHAD!DW1963</f>
        <v>1457.5571345717781</v>
      </c>
      <c r="DW1658" s="106">
        <f>[2]CAMEROUN!EB2023+[3]CONGO!DY1912+[7]RCA!DM1952+[4]GABON!DL2259+[5]GUINEE!DO1797+[6]TCHAD!DX1963</f>
        <v>1447.5292502021337</v>
      </c>
      <c r="DX1658" s="107">
        <f>[2]CAMEROUN!EC2023+[3]CONGO!DZ1912+[7]RCA!DN1952+[4]GABON!DM2259+[5]GUINEE!DP1797+[6]TCHAD!DY1963</f>
        <v>1570.356658073822</v>
      </c>
      <c r="DZ1658" s="103">
        <f>[2]CAMEROUN!EE2023+[3]CONGO!EB1912+[7]RCA!DP1952+[4]GABON!DO2259+[5]GUINEE!DR1797+[6]TCHAD!EA1963</f>
        <v>1477.9288306798003</v>
      </c>
      <c r="EC1658" s="103">
        <f>[2]CAMEROUN!EH2023+[3]CONGO!EE1912+[7]RCA!DS1952+[4]GABON!DR2259+[5]GUINEE!DU1797+[6]TCHAD!ED1963</f>
        <v>1714.0288306798002</v>
      </c>
      <c r="EF1658" s="103">
        <f>[2]CAMEROUN!EK2023+[3]CONGO!EH1912+[7]RCA!DV1952+[4]GABON!DU2259+[5]GUINEE!DX1797+[6]TCHAD!EG1963</f>
        <v>1719.3288306798001</v>
      </c>
      <c r="EI1658" s="103">
        <f>[2]CAMEROUN!EN2023+[3]CONGO!EK1912+[7]RCA!DY1952+[4]GABON!DX2259+[5]GUINEE!EA1797+[6]TCHAD!EJ1963</f>
        <v>1731.3288306798001</v>
      </c>
      <c r="EL1658" s="103">
        <f>[2]CAMEROUN!EQ2023+[3]CONGO!EN1912+[7]RCA!EB1952+[4]GABON!EA2259+[5]GUINEE!ED1797+[6]TCHAD!EM1963</f>
        <v>1807.3288306798001</v>
      </c>
      <c r="EO1658" s="103">
        <f>[2]CAMEROUN!ET2023+[3]CONGO!EQ1912+[7]RCA!EE1952+[4]GABON!ED2259+[5]GUINEE!EG1797+[6]TCHAD!EP1963</f>
        <v>1807.3288306798001</v>
      </c>
    </row>
    <row r="1659" spans="1:145" ht="15.5" x14ac:dyDescent="0.35">
      <c r="A1659" s="27"/>
      <c r="B1659" s="102"/>
      <c r="C1659" s="102"/>
      <c r="D1659" s="102"/>
      <c r="E1659" s="102"/>
      <c r="F1659" s="102"/>
      <c r="G1659" s="102"/>
      <c r="H1659" s="102"/>
      <c r="I1659" s="102"/>
      <c r="J1659" s="102"/>
      <c r="K1659" s="102"/>
      <c r="L1659" s="102"/>
      <c r="M1659" s="102"/>
      <c r="N1659" s="102"/>
      <c r="O1659" s="102"/>
      <c r="P1659" s="102"/>
      <c r="Q1659" s="102"/>
      <c r="R1659" s="102"/>
      <c r="S1659" s="102"/>
      <c r="T1659" s="102"/>
      <c r="U1659" s="102"/>
      <c r="V1659" s="102"/>
      <c r="W1659" s="102"/>
      <c r="X1659" s="103"/>
      <c r="Y1659" s="103"/>
      <c r="Z1659" s="102"/>
      <c r="AA1659" s="102"/>
      <c r="AB1659" s="102"/>
      <c r="AC1659" s="102"/>
      <c r="AD1659" s="102"/>
      <c r="AE1659" s="102"/>
      <c r="AF1659" s="102"/>
      <c r="AG1659" s="102"/>
      <c r="AH1659" s="102"/>
      <c r="AI1659" s="102"/>
      <c r="AJ1659" s="103"/>
      <c r="AK1659" s="103"/>
      <c r="AL1659" s="103"/>
      <c r="AM1659" s="103"/>
      <c r="AN1659" s="103"/>
      <c r="AO1659" s="103"/>
      <c r="AP1659" s="103"/>
      <c r="AQ1659" s="103"/>
      <c r="AR1659" s="103"/>
      <c r="AS1659" s="103"/>
      <c r="AT1659" s="103"/>
      <c r="AU1659" s="103"/>
      <c r="AV1659" s="103"/>
      <c r="AW1659" s="103"/>
      <c r="AX1659" s="103"/>
      <c r="AY1659" s="103"/>
      <c r="AZ1659" s="103"/>
      <c r="BA1659" s="103"/>
      <c r="BB1659" s="103"/>
      <c r="BC1659" s="103"/>
      <c r="BD1659" s="103"/>
      <c r="BE1659" s="103"/>
      <c r="BF1659" s="103"/>
      <c r="BG1659" s="103"/>
      <c r="BH1659" s="103"/>
      <c r="BI1659" s="103"/>
      <c r="BJ1659" s="103"/>
      <c r="BK1659" s="103"/>
      <c r="BL1659" s="103"/>
      <c r="BM1659" s="103"/>
      <c r="BN1659" s="103"/>
      <c r="BO1659" s="103"/>
      <c r="BP1659" s="103"/>
      <c r="BQ1659" s="103"/>
      <c r="BR1659" s="103"/>
      <c r="BS1659" s="103"/>
      <c r="BT1659" s="103"/>
      <c r="BU1659" s="103"/>
      <c r="BV1659" s="103"/>
      <c r="BW1659" s="103"/>
      <c r="BX1659" s="103"/>
      <c r="BY1659" s="103"/>
      <c r="BZ1659" s="102"/>
      <c r="CA1659" s="103"/>
      <c r="CB1659" s="103"/>
      <c r="CC1659" s="103"/>
      <c r="CD1659" s="103"/>
      <c r="CE1659" s="103"/>
      <c r="CF1659" s="103"/>
      <c r="CG1659" s="103"/>
      <c r="CH1659" s="103"/>
      <c r="CI1659" s="103"/>
      <c r="CJ1659" s="102"/>
      <c r="CK1659" s="102"/>
      <c r="CL1659" s="103"/>
      <c r="CM1659" s="103"/>
      <c r="CN1659" s="103"/>
      <c r="CO1659" s="103"/>
      <c r="CP1659" s="103"/>
      <c r="CQ1659" s="103"/>
      <c r="CR1659" s="103"/>
      <c r="CS1659" s="103"/>
      <c r="CT1659" s="103"/>
      <c r="CU1659" s="103"/>
      <c r="CV1659" s="103"/>
      <c r="CW1659" s="103"/>
      <c r="CX1659" s="103"/>
      <c r="CY1659" s="103"/>
      <c r="CZ1659" s="103"/>
      <c r="DA1659" s="103"/>
      <c r="DB1659" s="102"/>
      <c r="DC1659" s="102"/>
      <c r="DD1659" s="102"/>
      <c r="DE1659" s="102"/>
      <c r="DF1659" s="102"/>
      <c r="DG1659" s="102"/>
      <c r="DH1659" s="102"/>
      <c r="DI1659" s="102"/>
      <c r="DJ1659" s="102"/>
      <c r="DK1659" s="102"/>
      <c r="DL1659" s="102"/>
      <c r="DM1659" s="102"/>
      <c r="DN1659" s="104"/>
      <c r="DO1659" s="102"/>
      <c r="DP1659" s="102"/>
      <c r="DQ1659" s="102"/>
      <c r="DR1659" s="102"/>
      <c r="DS1659" s="102"/>
      <c r="DT1659" s="102"/>
      <c r="DU1659" s="102"/>
      <c r="DV1659" s="105"/>
      <c r="DW1659" s="106"/>
      <c r="DX1659" s="107"/>
      <c r="DZ1659" s="102"/>
      <c r="EC1659" s="102"/>
      <c r="EF1659" s="102"/>
      <c r="EI1659" s="102"/>
      <c r="EL1659" s="102"/>
      <c r="EO1659" s="102"/>
    </row>
    <row r="1660" spans="1:145" ht="15.5" x14ac:dyDescent="0.35">
      <c r="A1660" s="56" t="s">
        <v>525</v>
      </c>
      <c r="B1660" s="102" t="e">
        <f t="shared" ref="B1660:Z1660" si="1621">B1640-B1646+B1652+B1658</f>
        <v>#VALUE!</v>
      </c>
      <c r="C1660" s="102" t="e">
        <f t="shared" si="1621"/>
        <v>#VALUE!</v>
      </c>
      <c r="D1660" s="102" t="e">
        <f t="shared" si="1621"/>
        <v>#VALUE!</v>
      </c>
      <c r="E1660" s="102" t="e">
        <f t="shared" si="1621"/>
        <v>#VALUE!</v>
      </c>
      <c r="F1660" s="102">
        <f t="shared" si="1621"/>
        <v>-30.961799999999783</v>
      </c>
      <c r="G1660" s="102">
        <f t="shared" si="1621"/>
        <v>-33.928411999999781</v>
      </c>
      <c r="H1660" s="102" t="e">
        <f t="shared" si="1621"/>
        <v>#VALUE!</v>
      </c>
      <c r="I1660" s="102" t="e">
        <f t="shared" si="1621"/>
        <v>#VALUE!</v>
      </c>
      <c r="J1660" s="102" t="e">
        <f t="shared" si="1621"/>
        <v>#VALUE!</v>
      </c>
      <c r="K1660" s="102" t="e">
        <f t="shared" si="1621"/>
        <v>#VALUE!</v>
      </c>
      <c r="L1660" s="102" t="e">
        <f t="shared" si="1621"/>
        <v>#VALUE!</v>
      </c>
      <c r="M1660" s="102" t="e">
        <f t="shared" si="1621"/>
        <v>#VALUE!</v>
      </c>
      <c r="N1660" s="102" t="e">
        <f t="shared" si="1621"/>
        <v>#VALUE!</v>
      </c>
      <c r="O1660" s="102" t="e">
        <f t="shared" si="1621"/>
        <v>#VALUE!</v>
      </c>
      <c r="P1660" s="102" t="e">
        <f t="shared" si="1621"/>
        <v>#VALUE!</v>
      </c>
      <c r="Q1660" s="102" t="e">
        <f t="shared" si="1621"/>
        <v>#VALUE!</v>
      </c>
      <c r="R1660" s="102" t="e">
        <f t="shared" si="1621"/>
        <v>#VALUE!</v>
      </c>
      <c r="S1660" s="102" t="e">
        <f t="shared" si="1621"/>
        <v>#VALUE!</v>
      </c>
      <c r="T1660" s="102" t="e">
        <f t="shared" si="1621"/>
        <v>#VALUE!</v>
      </c>
      <c r="U1660" s="102" t="e">
        <f t="shared" si="1621"/>
        <v>#VALUE!</v>
      </c>
      <c r="V1660" s="102" t="e">
        <f t="shared" si="1621"/>
        <v>#VALUE!</v>
      </c>
      <c r="W1660" s="102" t="e">
        <f t="shared" si="1621"/>
        <v>#VALUE!</v>
      </c>
      <c r="X1660" s="103" t="e">
        <f t="shared" si="1621"/>
        <v>#VALUE!</v>
      </c>
      <c r="Y1660" s="103" t="e">
        <f>Y1640-Y1646+Y1652+Y1658</f>
        <v>#VALUE!</v>
      </c>
      <c r="Z1660" s="102" t="e">
        <f t="shared" si="1621"/>
        <v>#VALUE!</v>
      </c>
      <c r="AA1660" s="102" t="e">
        <f>AA1640-AA1646+AA1652+AA1658</f>
        <v>#VALUE!</v>
      </c>
      <c r="AB1660" s="102">
        <v>1722.4100488965219</v>
      </c>
      <c r="AC1660" s="102">
        <v>2331.7184473379939</v>
      </c>
      <c r="AD1660" s="102">
        <v>1914.4598647339485</v>
      </c>
      <c r="AE1660" s="102" t="e">
        <f>AE1640-AE1646+AE1652+AE1658</f>
        <v>#VALUE!</v>
      </c>
      <c r="AF1660" s="102">
        <v>1731.8436284333275</v>
      </c>
      <c r="AG1660" s="102">
        <v>1650.2481020256828</v>
      </c>
      <c r="AH1660" s="102">
        <v>986.52196030319806</v>
      </c>
      <c r="AI1660" s="102">
        <v>487.3277660111396</v>
      </c>
      <c r="AJ1660" s="103" t="e">
        <f>AJ1640-AJ1646+AJ1652+AJ1658</f>
        <v>#VALUE!</v>
      </c>
      <c r="AK1660" s="103">
        <v>-870.76457865550196</v>
      </c>
      <c r="AL1660" s="103">
        <v>182.90583631021423</v>
      </c>
      <c r="AM1660" s="103">
        <v>61.278942004305691</v>
      </c>
      <c r="AN1660" s="103">
        <v>50.049003497331796</v>
      </c>
      <c r="AO1660" s="103" t="e">
        <f>AO1640-AO1646+AO1652+AO1658</f>
        <v>#VALUE!</v>
      </c>
      <c r="AP1660" s="103">
        <v>-732.12587257072164</v>
      </c>
      <c r="AQ1660" s="103">
        <v>-987.12566855830892</v>
      </c>
      <c r="AR1660" s="103">
        <v>-244.825093108364</v>
      </c>
      <c r="AS1660" s="103" t="e">
        <f>AS1640-AS1646+AS1652+AS1658</f>
        <v>#VALUE!</v>
      </c>
      <c r="AT1660" s="103">
        <v>896.67212735951273</v>
      </c>
      <c r="AU1660" s="103">
        <v>259.98924818054138</v>
      </c>
      <c r="AV1660" s="103">
        <v>780.53825874173162</v>
      </c>
      <c r="AW1660" s="103">
        <v>559.86959792558218</v>
      </c>
      <c r="AX1660" s="103" t="e">
        <f>AX1640-AX1646+AX1652+AX1658</f>
        <v>#VALUE!</v>
      </c>
      <c r="AY1660" s="103"/>
      <c r="AZ1660" s="103">
        <v>715.80199213312403</v>
      </c>
      <c r="BA1660" s="103">
        <v>209.27092495886859</v>
      </c>
      <c r="BB1660" s="103">
        <v>1653.4724545776392</v>
      </c>
      <c r="BC1660" s="103">
        <v>1098.2805167704448</v>
      </c>
      <c r="BD1660" s="103">
        <v>1816.6768679753714</v>
      </c>
      <c r="BE1660" s="103">
        <v>1109.7480913741765</v>
      </c>
      <c r="BF1660" s="103" t="e">
        <f>BF1640-BF1646+BF1652+BF1658</f>
        <v>#VALUE!</v>
      </c>
      <c r="BG1660" s="103">
        <v>2032.0322109827041</v>
      </c>
      <c r="BH1660" s="103">
        <v>1318.7535578349271</v>
      </c>
      <c r="BI1660" s="103">
        <v>1882.1435429581757</v>
      </c>
      <c r="BJ1660" s="103">
        <v>1276.3485243664979</v>
      </c>
      <c r="BK1660" s="103">
        <v>2120.8214140321998</v>
      </c>
      <c r="BL1660" s="103">
        <v>1302.3325501344355</v>
      </c>
      <c r="BM1660" s="103">
        <v>2175.6950499811583</v>
      </c>
      <c r="BN1660" s="103">
        <v>1339.3548228363875</v>
      </c>
      <c r="BO1660" s="103" t="e">
        <f>BO1640-BO1646+BO1652+BO1658</f>
        <v>#VALUE!</v>
      </c>
      <c r="BP1660" s="103">
        <v>2196.9026836060802</v>
      </c>
      <c r="BQ1660" s="103">
        <v>641.27107322137499</v>
      </c>
      <c r="BR1660" s="103">
        <v>-2041.0772093681708</v>
      </c>
      <c r="BS1660" s="103">
        <v>-3274.0321689982425</v>
      </c>
      <c r="BT1660" s="103">
        <v>-134.29294552165743</v>
      </c>
      <c r="BU1660" s="103">
        <v>-807.4366636710688</v>
      </c>
      <c r="BV1660" s="103">
        <v>-1989.2359092975889</v>
      </c>
      <c r="BW1660" s="103">
        <v>326.09737513628761</v>
      </c>
      <c r="BX1660" s="103">
        <v>1.6037566624004285</v>
      </c>
      <c r="BY1660" s="103">
        <v>-546.49716302419029</v>
      </c>
      <c r="BZ1660" s="102">
        <v>207.4470548967588</v>
      </c>
      <c r="CA1660" s="103" t="e">
        <f>CA1640-CA1646+CA1652+CA1658</f>
        <v>#VALUE!</v>
      </c>
      <c r="CB1660" s="103">
        <v>1459.389556305</v>
      </c>
      <c r="CC1660" s="103">
        <v>1441.9092287112924</v>
      </c>
      <c r="CD1660" s="103">
        <v>67.378919259840586</v>
      </c>
      <c r="CE1660" s="103">
        <v>740.41987750310159</v>
      </c>
      <c r="CF1660" s="103">
        <v>614.89662343858572</v>
      </c>
      <c r="CG1660" s="103">
        <v>-532.4318912215881</v>
      </c>
      <c r="CH1660" s="103">
        <v>1274.6062527596573</v>
      </c>
      <c r="CI1660" s="103">
        <v>841.1108781499405</v>
      </c>
      <c r="CJ1660" s="102">
        <v>939.27541388283021</v>
      </c>
      <c r="CK1660" s="102">
        <v>672.99081162981588</v>
      </c>
      <c r="CL1660" s="103" t="e">
        <f>CL1640-CL1646+CL1652+CL1658</f>
        <v>#VALUE!</v>
      </c>
      <c r="CM1660" s="103">
        <v>1288.3246011779281</v>
      </c>
      <c r="CN1660" s="103">
        <v>1976.1618251436057</v>
      </c>
      <c r="CO1660" s="103">
        <v>2024.6934000832216</v>
      </c>
      <c r="CP1660" s="103">
        <v>3421.8871545531665</v>
      </c>
      <c r="CQ1660" s="103">
        <v>2092.9358829771872</v>
      </c>
      <c r="CR1660" s="103">
        <v>1018.2300016581131</v>
      </c>
      <c r="CS1660" s="103">
        <v>4256.9290959968439</v>
      </c>
      <c r="CT1660" s="103">
        <v>3148.3961959572825</v>
      </c>
      <c r="CU1660" s="103">
        <v>2056.0787768262198</v>
      </c>
      <c r="CV1660" s="103">
        <v>2582.5737805703411</v>
      </c>
      <c r="CW1660" s="103">
        <v>2125.4787198147178</v>
      </c>
      <c r="CX1660" s="103">
        <v>2410.3710413649346</v>
      </c>
      <c r="CY1660" s="103">
        <v>2247.3305064817127</v>
      </c>
      <c r="CZ1660" s="103">
        <v>1895.6016968646611</v>
      </c>
      <c r="DA1660" s="103" t="e">
        <f t="shared" ref="DA1660" si="1622">DA1640-DA1646+DA1652+DA1658</f>
        <v>#VALUE!</v>
      </c>
      <c r="DB1660" s="102">
        <v>4252.1429676166099</v>
      </c>
      <c r="DC1660" s="102">
        <v>3340.7195952654929</v>
      </c>
      <c r="DD1660" s="102">
        <v>2945.3267411251672</v>
      </c>
      <c r="DE1660" s="102">
        <v>3698.2087483435698</v>
      </c>
      <c r="DF1660" s="102">
        <v>3174.5449250056408</v>
      </c>
      <c r="DG1660" s="102">
        <v>2517.1541274609172</v>
      </c>
      <c r="DH1660" s="102">
        <v>4041.8805818645751</v>
      </c>
      <c r="DI1660" s="102">
        <v>3586.7773880678251</v>
      </c>
      <c r="DJ1660" s="102">
        <v>3095.774660857508</v>
      </c>
      <c r="DK1660" s="102">
        <v>3868.3536005125288</v>
      </c>
      <c r="DL1660" s="102">
        <v>3557.9342834968211</v>
      </c>
      <c r="DM1660" s="102">
        <v>3037.3933394553214</v>
      </c>
      <c r="DN1660" s="104" t="e">
        <f t="shared" ref="DN1660" si="1623">DN1640-DN1646+DN1652+DN1658</f>
        <v>#VALUE!</v>
      </c>
      <c r="DO1660" s="102">
        <v>3037.3933394553214</v>
      </c>
      <c r="DP1660" s="102">
        <v>2896.4815849264296</v>
      </c>
      <c r="DQ1660" s="102">
        <v>2444.0685075738434</v>
      </c>
      <c r="DR1660" s="102">
        <v>1810.9477046177276</v>
      </c>
      <c r="DS1660" s="102">
        <v>2760.2811050399569</v>
      </c>
      <c r="DT1660" s="102">
        <v>2297.1778279247901</v>
      </c>
      <c r="DU1660" s="102">
        <v>2469.1116334444528</v>
      </c>
      <c r="DV1660" s="105" t="e">
        <f>DV1640-DV1646+DV1652+DV1658</f>
        <v>#VALUE!</v>
      </c>
      <c r="DW1660" s="106" t="e">
        <f>DW1640-DW1646+DW1652+DW1658</f>
        <v>#VALUE!</v>
      </c>
      <c r="DX1660" s="107" t="e">
        <f>DX1640-DX1646+DX1652+DX1658</f>
        <v>#VALUE!</v>
      </c>
      <c r="DZ1660" s="102" t="e">
        <f>DZ1640-DZ1646+DZ1652+DZ1658</f>
        <v>#VALUE!</v>
      </c>
      <c r="EC1660" s="102" t="e">
        <f>EC1640-EC1646+EC1652+EC1658</f>
        <v>#VALUE!</v>
      </c>
      <c r="EF1660" s="102" t="e">
        <f>EF1640-EF1646+EF1652+EF1658</f>
        <v>#VALUE!</v>
      </c>
      <c r="EI1660" s="102" t="e">
        <f>EI1640-EI1646+EI1652+EI1658</f>
        <v>#VALUE!</v>
      </c>
      <c r="EL1660" s="102" t="e">
        <f>EL1640-EL1646+EL1652+EL1658</f>
        <v>#VALUE!</v>
      </c>
      <c r="EO1660" s="102" t="e">
        <f>EO1640-EO1646+EO1652+EO1658</f>
        <v>#VALUE!</v>
      </c>
    </row>
    <row r="1661" spans="1:145" ht="15.5" x14ac:dyDescent="0.35">
      <c r="A1661" s="56" t="s">
        <v>526</v>
      </c>
      <c r="B1661" s="102" t="e">
        <f t="shared" ref="B1661:AA1661" si="1624">B1660*100/B2629</f>
        <v>#VALUE!</v>
      </c>
      <c r="C1661" s="102" t="e">
        <f t="shared" si="1624"/>
        <v>#VALUE!</v>
      </c>
      <c r="D1661" s="102" t="e">
        <f t="shared" si="1624"/>
        <v>#VALUE!</v>
      </c>
      <c r="E1661" s="102" t="e">
        <f t="shared" si="1624"/>
        <v>#VALUE!</v>
      </c>
      <c r="F1661" s="102">
        <f t="shared" si="1624"/>
        <v>-0.41272356128312665</v>
      </c>
      <c r="G1661" s="102">
        <f t="shared" si="1624"/>
        <v>-0.46156578366533491</v>
      </c>
      <c r="H1661" s="102" t="e">
        <f t="shared" si="1624"/>
        <v>#VALUE!</v>
      </c>
      <c r="I1661" s="102" t="e">
        <f t="shared" si="1624"/>
        <v>#VALUE!</v>
      </c>
      <c r="J1661" s="102" t="e">
        <f t="shared" si="1624"/>
        <v>#VALUE!</v>
      </c>
      <c r="K1661" s="102" t="e">
        <f t="shared" si="1624"/>
        <v>#VALUE!</v>
      </c>
      <c r="L1661" s="102" t="e">
        <f t="shared" si="1624"/>
        <v>#VALUE!</v>
      </c>
      <c r="M1661" s="102" t="e">
        <f t="shared" si="1624"/>
        <v>#VALUE!</v>
      </c>
      <c r="N1661" s="102" t="e">
        <f t="shared" si="1624"/>
        <v>#VALUE!</v>
      </c>
      <c r="O1661" s="102" t="e">
        <f t="shared" si="1624"/>
        <v>#VALUE!</v>
      </c>
      <c r="P1661" s="102" t="e">
        <f t="shared" si="1624"/>
        <v>#VALUE!</v>
      </c>
      <c r="Q1661" s="102" t="e">
        <f t="shared" si="1624"/>
        <v>#VALUE!</v>
      </c>
      <c r="R1661" s="102" t="e">
        <f t="shared" si="1624"/>
        <v>#VALUE!</v>
      </c>
      <c r="S1661" s="102" t="e">
        <f t="shared" si="1624"/>
        <v>#VALUE!</v>
      </c>
      <c r="T1661" s="102" t="e">
        <f t="shared" si="1624"/>
        <v>#VALUE!</v>
      </c>
      <c r="U1661" s="102" t="e">
        <f t="shared" si="1624"/>
        <v>#VALUE!</v>
      </c>
      <c r="V1661" s="102" t="e">
        <f t="shared" si="1624"/>
        <v>#VALUE!</v>
      </c>
      <c r="W1661" s="102" t="e">
        <f t="shared" si="1624"/>
        <v>#VALUE!</v>
      </c>
      <c r="X1661" s="103" t="e">
        <f t="shared" si="1624"/>
        <v>#VALUE!</v>
      </c>
      <c r="Y1661" s="103" t="e">
        <f t="shared" si="1624"/>
        <v>#VALUE!</v>
      </c>
      <c r="Z1661" s="102" t="e">
        <f t="shared" si="1624"/>
        <v>#VALUE!</v>
      </c>
      <c r="AA1661" s="102" t="e">
        <f t="shared" si="1624"/>
        <v>#VALUE!</v>
      </c>
      <c r="AB1661" s="102">
        <v>3.6366530725774373</v>
      </c>
      <c r="AC1661" s="102">
        <v>5.0528909873494099</v>
      </c>
      <c r="AD1661" s="102">
        <v>4.0844229194884356</v>
      </c>
      <c r="AE1661" s="102" t="e">
        <f>AE1660*100/AE2629</f>
        <v>#VALUE!</v>
      </c>
      <c r="AF1661" s="102">
        <v>3.5040635342889201</v>
      </c>
      <c r="AG1661" s="102">
        <v>3.2956083544049988</v>
      </c>
      <c r="AH1661" s="102">
        <v>1.9501748154143674</v>
      </c>
      <c r="AI1661" s="102">
        <v>0.9948820969658051</v>
      </c>
      <c r="AJ1661" s="103" t="e">
        <f>AJ1660*100/AJ2629</f>
        <v>#VALUE!</v>
      </c>
      <c r="AK1661" s="103">
        <v>-1.9960620927153998</v>
      </c>
      <c r="AL1661" s="103">
        <v>0.39933430860502112</v>
      </c>
      <c r="AM1661" s="103">
        <v>0.13708533351592403</v>
      </c>
      <c r="AN1661" s="103">
        <v>0.11228676193750274</v>
      </c>
      <c r="AO1661" s="103" t="e">
        <f>AO1660*100/AO2629</f>
        <v>#VALUE!</v>
      </c>
      <c r="AP1661" s="103">
        <v>-1.7072398630569001</v>
      </c>
      <c r="AQ1661" s="103">
        <v>-2.3766068363449198</v>
      </c>
      <c r="AR1661" s="103">
        <v>-0.57142680931538459</v>
      </c>
      <c r="AS1661" s="103" t="e">
        <f>AS1660*100/AS2629</f>
        <v>#VALUE!</v>
      </c>
      <c r="AT1661" s="103">
        <v>1.8148235930198655</v>
      </c>
      <c r="AU1661" s="103">
        <v>0.54251269570630267</v>
      </c>
      <c r="AV1661" s="103">
        <v>1.6329090037107474</v>
      </c>
      <c r="AW1661" s="103">
        <v>1.1759779077713031</v>
      </c>
      <c r="AX1661" s="103" t="e">
        <f>AX1660*100/AX2629</f>
        <v>#VALUE!</v>
      </c>
      <c r="AY1661" s="103"/>
      <c r="AZ1661" s="103">
        <v>1.3944416104311708</v>
      </c>
      <c r="BA1661" s="103">
        <v>0.41931724911538504</v>
      </c>
      <c r="BB1661" s="103">
        <v>3.2319651618444203</v>
      </c>
      <c r="BC1661" s="103">
        <v>2.2155818832800938</v>
      </c>
      <c r="BD1661" s="103">
        <v>3.4640236775046112</v>
      </c>
      <c r="BE1661" s="103">
        <v>2.1754495771937279</v>
      </c>
      <c r="BF1661" s="103" t="e">
        <f>BF1660*100/BF2629</f>
        <v>#VALUE!</v>
      </c>
      <c r="BG1661" s="103">
        <v>3.7818076597633716</v>
      </c>
      <c r="BH1661" s="103">
        <v>2.5792422916818558</v>
      </c>
      <c r="BI1661" s="103">
        <v>3.3871618356105619</v>
      </c>
      <c r="BJ1661" s="103">
        <v>2.4271327569751788</v>
      </c>
      <c r="BK1661" s="103">
        <v>3.8215552566447473</v>
      </c>
      <c r="BL1661" s="103">
        <v>2.4674487421595832</v>
      </c>
      <c r="BM1661" s="103">
        <v>3.9586532452470187</v>
      </c>
      <c r="BN1661" s="103">
        <v>2.5630561624669661</v>
      </c>
      <c r="BO1661" s="103" t="e">
        <f>BO1660*100/BO2629</f>
        <v>#VALUE!</v>
      </c>
      <c r="BP1661" s="103">
        <v>3.8850169163011894</v>
      </c>
      <c r="BQ1661" s="103">
        <v>1.2159797667572592</v>
      </c>
      <c r="BR1661" s="103">
        <v>-4.339689729919554</v>
      </c>
      <c r="BS1661" s="103">
        <v>-7.5268773838164886</v>
      </c>
      <c r="BT1661" s="103">
        <v>-0.27312129131880131</v>
      </c>
      <c r="BU1661" s="103">
        <v>-1.7383246272537261</v>
      </c>
      <c r="BV1661" s="103">
        <v>-4.7157074476347098</v>
      </c>
      <c r="BW1661" s="103">
        <v>0.6453276890820886</v>
      </c>
      <c r="BX1661" s="103">
        <v>3.2768944006125295E-3</v>
      </c>
      <c r="BY1661" s="103">
        <v>-1.1764375067134969</v>
      </c>
      <c r="BZ1661" s="102">
        <v>0.40920873943348907</v>
      </c>
      <c r="CA1661" s="103" t="e">
        <f>CA1660*100/CA2629</f>
        <v>#VALUE!</v>
      </c>
      <c r="CB1661" s="103">
        <v>2.6104043856972741</v>
      </c>
      <c r="CC1661" s="103">
        <v>2.604021039224357</v>
      </c>
      <c r="CD1661" s="103">
        <v>0.12836233591567858</v>
      </c>
      <c r="CE1661" s="103">
        <v>1.3294137303965179</v>
      </c>
      <c r="CF1661" s="103">
        <v>1.1153557816218009</v>
      </c>
      <c r="CG1661" s="103">
        <v>-1.0183580376801402</v>
      </c>
      <c r="CH1661" s="103">
        <v>2.213514816179218</v>
      </c>
      <c r="CI1661" s="103">
        <v>1.4970768623557125</v>
      </c>
      <c r="CJ1661" s="102">
        <v>1.6174610322367338</v>
      </c>
      <c r="CK1661" s="102">
        <v>1.1822702789916397</v>
      </c>
      <c r="CL1661" s="103" t="e">
        <f>CL1660*100/CL2629</f>
        <v>#VALUE!</v>
      </c>
      <c r="CM1661" s="103">
        <v>2.1580664206869256</v>
      </c>
      <c r="CN1661" s="103">
        <v>3.1531372560168847</v>
      </c>
      <c r="CO1661" s="103">
        <v>3.2138819234229499</v>
      </c>
      <c r="CP1661" s="103">
        <v>5.0608355675991854</v>
      </c>
      <c r="CQ1661" s="103">
        <v>3.3096982435124263</v>
      </c>
      <c r="CR1661" s="103">
        <v>1.6995876208442426</v>
      </c>
      <c r="CS1661" s="103">
        <v>6.0506645005051594</v>
      </c>
      <c r="CT1661" s="103">
        <v>4.6483705899704972</v>
      </c>
      <c r="CU1661" s="103">
        <v>3.3128563547820269</v>
      </c>
      <c r="CV1661" s="103">
        <v>3.6551549075636878</v>
      </c>
      <c r="CW1661" s="103">
        <v>3.0945467127756134</v>
      </c>
      <c r="CX1661" s="103">
        <v>3.438984768827162</v>
      </c>
      <c r="CY1661" s="103">
        <v>3.2377290627395903</v>
      </c>
      <c r="CZ1661" s="103">
        <v>2.8122948530344849</v>
      </c>
      <c r="DA1661" s="103" t="e">
        <f t="shared" ref="DA1661" si="1625">DA1660*100/DA2629</f>
        <v>#VALUE!</v>
      </c>
      <c r="DB1661" s="102">
        <v>5.8916102573576516</v>
      </c>
      <c r="DC1661" s="102">
        <v>4.7837587938497066</v>
      </c>
      <c r="DD1661" s="102">
        <v>4.3580637288990225</v>
      </c>
      <c r="DE1661" s="102">
        <v>5.2715018012448258</v>
      </c>
      <c r="DF1661" s="102">
        <v>4.6798608778162984</v>
      </c>
      <c r="DG1661" s="102">
        <v>3.8654138380667642</v>
      </c>
      <c r="DH1661" s="102">
        <v>6.0682163719071189</v>
      </c>
      <c r="DI1661" s="102">
        <v>5.5656443044186457</v>
      </c>
      <c r="DJ1661" s="102">
        <v>4.9862790057873498</v>
      </c>
      <c r="DK1661" s="102">
        <v>5.8120387338951707</v>
      </c>
      <c r="DL1661" s="102">
        <v>5.4965814762146827</v>
      </c>
      <c r="DM1661" s="102">
        <v>4.874669821560552</v>
      </c>
      <c r="DN1661" s="104" t="e">
        <f t="shared" ref="DN1661" si="1626">DN1660*100/DN2629</f>
        <v>#VALUE!</v>
      </c>
      <c r="DO1661" s="102">
        <v>4.874669821560552</v>
      </c>
      <c r="DP1661" s="102">
        <v>4.1072438150296877</v>
      </c>
      <c r="DQ1661" s="102">
        <v>3.5385628303079915</v>
      </c>
      <c r="DR1661" s="102">
        <v>2.7187821762674926</v>
      </c>
      <c r="DS1661" s="102">
        <v>3.9637784949623476</v>
      </c>
      <c r="DT1661" s="102">
        <v>3.364256168838367</v>
      </c>
      <c r="DU1661" s="102">
        <v>3.4886453247904168</v>
      </c>
      <c r="DV1661" s="105" t="e">
        <f>DV1660*100/DV2629</f>
        <v>#VALUE!</v>
      </c>
      <c r="DW1661" s="106" t="e">
        <f>DW1660*100/DW2629</f>
        <v>#VALUE!</v>
      </c>
      <c r="DX1661" s="107" t="e">
        <f>DX1660*100/DX2629</f>
        <v>#VALUE!</v>
      </c>
      <c r="DZ1661" s="102" t="e">
        <f>DZ1660*100/DZ2629</f>
        <v>#VALUE!</v>
      </c>
      <c r="EC1661" s="102" t="e">
        <f>EC1660*100/EC2629</f>
        <v>#VALUE!</v>
      </c>
      <c r="EF1661" s="102" t="e">
        <f>EF1660*100/EF2629</f>
        <v>#VALUE!</v>
      </c>
      <c r="EI1661" s="102" t="e">
        <f>EI1660*100/EI2629</f>
        <v>#VALUE!</v>
      </c>
      <c r="EL1661" s="102" t="e">
        <f>EL1660*100/EL2629</f>
        <v>#VALUE!</v>
      </c>
      <c r="EO1661" s="102" t="e">
        <f>EO1660*100/EO2629</f>
        <v>#VALUE!</v>
      </c>
    </row>
    <row r="1662" spans="1:145" ht="15.5" x14ac:dyDescent="0.35">
      <c r="A1662" s="56" t="s">
        <v>527</v>
      </c>
      <c r="B1662" s="102" t="e">
        <f t="shared" ref="B1662:H1662" si="1627">B1640-B1646+B1658</f>
        <v>#VALUE!</v>
      </c>
      <c r="C1662" s="102" t="e">
        <f t="shared" si="1627"/>
        <v>#VALUE!</v>
      </c>
      <c r="D1662" s="102" t="e">
        <f t="shared" si="1627"/>
        <v>#VALUE!</v>
      </c>
      <c r="E1662" s="102" t="e">
        <f t="shared" si="1627"/>
        <v>#VALUE!</v>
      </c>
      <c r="F1662" s="102">
        <f t="shared" si="1627"/>
        <v>-353.53379999999981</v>
      </c>
      <c r="G1662" s="102">
        <f t="shared" si="1627"/>
        <v>-380.63291199999981</v>
      </c>
      <c r="H1662" s="102" t="e">
        <f t="shared" si="1627"/>
        <v>#VALUE!</v>
      </c>
      <c r="I1662" s="102" t="e">
        <f>I1640-I1646+I1658</f>
        <v>#VALUE!</v>
      </c>
      <c r="J1662" s="102" t="e">
        <f t="shared" ref="J1662:Y1662" si="1628">J1640-J1646+J1658</f>
        <v>#VALUE!</v>
      </c>
      <c r="K1662" s="102" t="e">
        <f t="shared" si="1628"/>
        <v>#VALUE!</v>
      </c>
      <c r="L1662" s="102" t="e">
        <f t="shared" si="1628"/>
        <v>#VALUE!</v>
      </c>
      <c r="M1662" s="102" t="e">
        <f t="shared" si="1628"/>
        <v>#VALUE!</v>
      </c>
      <c r="N1662" s="102" t="e">
        <f t="shared" si="1628"/>
        <v>#VALUE!</v>
      </c>
      <c r="O1662" s="102" t="e">
        <f t="shared" si="1628"/>
        <v>#VALUE!</v>
      </c>
      <c r="P1662" s="102" t="e">
        <f t="shared" si="1628"/>
        <v>#VALUE!</v>
      </c>
      <c r="Q1662" s="102" t="e">
        <f t="shared" si="1628"/>
        <v>#VALUE!</v>
      </c>
      <c r="R1662" s="102" t="e">
        <f t="shared" si="1628"/>
        <v>#VALUE!</v>
      </c>
      <c r="S1662" s="102" t="e">
        <f t="shared" si="1628"/>
        <v>#VALUE!</v>
      </c>
      <c r="T1662" s="102" t="e">
        <f t="shared" si="1628"/>
        <v>#VALUE!</v>
      </c>
      <c r="U1662" s="102" t="e">
        <f t="shared" si="1628"/>
        <v>#VALUE!</v>
      </c>
      <c r="V1662" s="102" t="e">
        <f t="shared" si="1628"/>
        <v>#VALUE!</v>
      </c>
      <c r="W1662" s="102" t="e">
        <f t="shared" si="1628"/>
        <v>#VALUE!</v>
      </c>
      <c r="X1662" s="103" t="e">
        <f t="shared" si="1628"/>
        <v>#VALUE!</v>
      </c>
      <c r="Y1662" s="103" t="e">
        <f t="shared" si="1628"/>
        <v>#VALUE!</v>
      </c>
      <c r="Z1662" s="102" t="e">
        <f>Z1640-Z1646+Z1658</f>
        <v>#VALUE!</v>
      </c>
      <c r="AA1662" s="102" t="e">
        <f>AA1640-AA1646+AA1658</f>
        <v>#VALUE!</v>
      </c>
      <c r="AB1662" s="102">
        <v>1426.9372878965219</v>
      </c>
      <c r="AC1662" s="102">
        <v>2017.7092873379938</v>
      </c>
      <c r="AD1662" s="102">
        <v>1600.7767797339484</v>
      </c>
      <c r="AE1662" s="102" t="e">
        <f>AE1640-AE1646+AE1658</f>
        <v>#VALUE!</v>
      </c>
      <c r="AF1662" s="102">
        <v>1456.0366284333275</v>
      </c>
      <c r="AG1662" s="102">
        <v>1375.7336020256828</v>
      </c>
      <c r="AH1662" s="102">
        <v>665.50945113653142</v>
      </c>
      <c r="AI1662" s="102">
        <v>166.31525684447297</v>
      </c>
      <c r="AJ1662" s="103" t="e">
        <f>AJ1640-AJ1646+AJ1658</f>
        <v>#VALUE!</v>
      </c>
      <c r="AK1662" s="103">
        <v>-1192.5447828555</v>
      </c>
      <c r="AL1662" s="103">
        <v>-144.36237557428649</v>
      </c>
      <c r="AM1662" s="103">
        <v>-285.74299968183982</v>
      </c>
      <c r="AN1662" s="103">
        <v>-297.68343818881362</v>
      </c>
      <c r="AO1662" s="103" t="e">
        <f>AO1640-AO1646+AO1658</f>
        <v>#VALUE!</v>
      </c>
      <c r="AP1662" s="103">
        <v>-1321.2852734883222</v>
      </c>
      <c r="AQ1662" s="103">
        <v>-1575.8215229939965</v>
      </c>
      <c r="AR1662" s="103">
        <v>-883.29211317014347</v>
      </c>
      <c r="AS1662" s="103" t="e">
        <f>AS1640-AS1646+AS1658</f>
        <v>#VALUE!</v>
      </c>
      <c r="AT1662" s="103">
        <v>224.6559142074816</v>
      </c>
      <c r="AU1662" s="103">
        <v>-517.66075181945871</v>
      </c>
      <c r="AV1662" s="103">
        <v>-26.424741258268341</v>
      </c>
      <c r="AW1662" s="103">
        <v>-202.09340207441778</v>
      </c>
      <c r="AX1662" s="103" t="e">
        <f>AX1640-AX1646+AX1658</f>
        <v>#VALUE!</v>
      </c>
      <c r="AY1662" s="103"/>
      <c r="AZ1662" s="103">
        <v>-17.179547978875917</v>
      </c>
      <c r="BA1662" s="103">
        <v>-523.71061515313136</v>
      </c>
      <c r="BB1662" s="103">
        <v>986.63033457763913</v>
      </c>
      <c r="BC1662" s="103">
        <v>431.4383967704448</v>
      </c>
      <c r="BD1662" s="103">
        <v>1153.1347479753713</v>
      </c>
      <c r="BE1662" s="103">
        <v>446.20597137417644</v>
      </c>
      <c r="BF1662" s="103" t="e">
        <f>BF1640-BF1646+BF1658</f>
        <v>#VALUE!</v>
      </c>
      <c r="BG1662" s="103">
        <v>1342.1631509827041</v>
      </c>
      <c r="BH1662" s="103">
        <v>615.2084978349269</v>
      </c>
      <c r="BI1662" s="103">
        <v>1186.4604829581758</v>
      </c>
      <c r="BJ1662" s="103">
        <v>580.67446436649789</v>
      </c>
      <c r="BK1662" s="103">
        <v>1410.4165140321995</v>
      </c>
      <c r="BL1662" s="103">
        <v>591.95549013443542</v>
      </c>
      <c r="BM1662" s="103">
        <v>1503.3143099811584</v>
      </c>
      <c r="BN1662" s="103">
        <v>666.98076283638738</v>
      </c>
      <c r="BO1662" s="103" t="e">
        <f>BO1640-BO1646+BO1658</f>
        <v>#VALUE!</v>
      </c>
      <c r="BP1662" s="103">
        <v>1472.0603056338282</v>
      </c>
      <c r="BQ1662" s="103">
        <v>-94.389304750876818</v>
      </c>
      <c r="BR1662" s="103">
        <v>-2761.2575873404226</v>
      </c>
      <c r="BS1662" s="103">
        <v>-3994.2125469704947</v>
      </c>
      <c r="BT1662" s="103">
        <v>-853.76965835485998</v>
      </c>
      <c r="BU1662" s="103">
        <v>-1526.9133765042711</v>
      </c>
      <c r="BV1662" s="103">
        <v>-2708.7126221307913</v>
      </c>
      <c r="BW1662" s="103">
        <v>-399.38162486371243</v>
      </c>
      <c r="BX1662" s="103">
        <v>-723.87524333759961</v>
      </c>
      <c r="BY1662" s="103">
        <v>-1271.9761630241903</v>
      </c>
      <c r="BZ1662" s="102">
        <v>-525.09694510324107</v>
      </c>
      <c r="CA1662" s="103" t="e">
        <f>CA1640-CA1646+CA1658</f>
        <v>#VALUE!</v>
      </c>
      <c r="CB1662" s="103">
        <v>699.0025563050001</v>
      </c>
      <c r="CC1662" s="103">
        <v>681.52222871129243</v>
      </c>
      <c r="CD1662" s="103">
        <v>-693.00808074015936</v>
      </c>
      <c r="CE1662" s="103">
        <v>-63.235762036231336</v>
      </c>
      <c r="CF1662" s="103">
        <v>-188.7590161007472</v>
      </c>
      <c r="CG1662" s="103">
        <v>-1336.087530760921</v>
      </c>
      <c r="CH1662" s="103">
        <v>459.52325275965723</v>
      </c>
      <c r="CI1662" s="103">
        <v>26.027878149940534</v>
      </c>
      <c r="CJ1662" s="102">
        <v>113.36341388283017</v>
      </c>
      <c r="CK1662" s="102">
        <v>-152.92118837018415</v>
      </c>
      <c r="CL1662" s="103" t="e">
        <f>CL1640-CL1646+CL1658</f>
        <v>#VALUE!</v>
      </c>
      <c r="CM1662" s="103">
        <v>422.82860117792802</v>
      </c>
      <c r="CN1662" s="103">
        <v>1099.1241351436058</v>
      </c>
      <c r="CO1662" s="103">
        <v>1147.6557100832217</v>
      </c>
      <c r="CP1662" s="103">
        <v>2544.8494645531664</v>
      </c>
      <c r="CQ1662" s="103">
        <v>1215.8981929771874</v>
      </c>
      <c r="CR1662" s="103">
        <v>141.19231165811311</v>
      </c>
      <c r="CS1662" s="103">
        <v>3360.9447459968437</v>
      </c>
      <c r="CT1662" s="103">
        <v>2252.4118459572824</v>
      </c>
      <c r="CU1662" s="103">
        <v>1160.0944268262197</v>
      </c>
      <c r="CV1662" s="103">
        <v>1587.8798251237527</v>
      </c>
      <c r="CW1662" s="103">
        <v>1130.6361017790746</v>
      </c>
      <c r="CX1662" s="103">
        <v>1415.1015195005107</v>
      </c>
      <c r="CY1662" s="103">
        <v>1251.912322028234</v>
      </c>
      <c r="CZ1662" s="103">
        <v>900.03484982212785</v>
      </c>
      <c r="DA1662" s="103" t="e">
        <f t="shared" ref="DA1662" si="1629">DA1640-DA1646+DA1658</f>
        <v>#VALUE!</v>
      </c>
      <c r="DB1662" s="102">
        <v>3161.9673776166101</v>
      </c>
      <c r="DC1662" s="102">
        <v>2250.5440052654926</v>
      </c>
      <c r="DD1662" s="102">
        <v>1855.151151125167</v>
      </c>
      <c r="DE1662" s="102">
        <v>2608.03315834357</v>
      </c>
      <c r="DF1662" s="102">
        <v>2084.3693350056406</v>
      </c>
      <c r="DG1662" s="102">
        <v>1426.9785374609173</v>
      </c>
      <c r="DH1662" s="102">
        <v>2944.0849218645744</v>
      </c>
      <c r="DI1662" s="102">
        <v>2488.9817280678253</v>
      </c>
      <c r="DJ1662" s="102">
        <v>1997.9790008575076</v>
      </c>
      <c r="DK1662" s="102">
        <v>2770.5579405125281</v>
      </c>
      <c r="DL1662" s="102">
        <v>2460.1386234968213</v>
      </c>
      <c r="DM1662" s="102">
        <v>1939.597679455321</v>
      </c>
      <c r="DN1662" s="104" t="e">
        <f t="shared" ref="DN1662" si="1630">DN1640-DN1646+DN1658</f>
        <v>#VALUE!</v>
      </c>
      <c r="DO1662" s="102">
        <v>1939.597679455321</v>
      </c>
      <c r="DP1662" s="102">
        <v>1779.7766409264293</v>
      </c>
      <c r="DQ1662" s="102">
        <v>1327.2169635738435</v>
      </c>
      <c r="DR1662" s="102">
        <v>693.94956061772768</v>
      </c>
      <c r="DS1662" s="102">
        <v>1643.5761610399568</v>
      </c>
      <c r="DT1662" s="102">
        <v>1180.32628392479</v>
      </c>
      <c r="DU1662" s="102">
        <v>1235.8558190482977</v>
      </c>
      <c r="DV1662" s="105" t="e">
        <f>DV1640-DV1646+DV1658</f>
        <v>#VALUE!</v>
      </c>
      <c r="DW1662" s="106" t="e">
        <f>DW1640-DW1646+DW1658</f>
        <v>#VALUE!</v>
      </c>
      <c r="DX1662" s="107" t="e">
        <f>DX1640-DX1646+DX1658</f>
        <v>#VALUE!</v>
      </c>
      <c r="DZ1662" s="102" t="e">
        <f>DZ1640-DZ1646+DZ1658</f>
        <v>#VALUE!</v>
      </c>
      <c r="EC1662" s="102" t="e">
        <f>EC1640-EC1646+EC1658</f>
        <v>#VALUE!</v>
      </c>
      <c r="EF1662" s="102" t="e">
        <f>EF1640-EF1646+EF1658</f>
        <v>#VALUE!</v>
      </c>
      <c r="EI1662" s="102" t="e">
        <f>EI1640-EI1646+EI1658</f>
        <v>#VALUE!</v>
      </c>
      <c r="EL1662" s="102" t="e">
        <f>EL1640-EL1646+EL1658</f>
        <v>#VALUE!</v>
      </c>
      <c r="EO1662" s="102" t="e">
        <f>EO1640-EO1646+EO1658</f>
        <v>#VALUE!</v>
      </c>
    </row>
    <row r="1663" spans="1:145" ht="15.5" x14ac:dyDescent="0.35">
      <c r="A1663" s="56" t="s">
        <v>528</v>
      </c>
      <c r="B1663" s="102" t="e">
        <f t="shared" ref="B1663:AA1663" si="1631">B1662*100/B2629</f>
        <v>#VALUE!</v>
      </c>
      <c r="C1663" s="102" t="e">
        <f t="shared" si="1631"/>
        <v>#VALUE!</v>
      </c>
      <c r="D1663" s="102" t="e">
        <f t="shared" si="1631"/>
        <v>#VALUE!</v>
      </c>
      <c r="E1663" s="102" t="e">
        <f t="shared" si="1631"/>
        <v>#VALUE!</v>
      </c>
      <c r="F1663" s="102">
        <f t="shared" si="1631"/>
        <v>-4.7126371519084032</v>
      </c>
      <c r="G1663" s="102">
        <f t="shared" si="1631"/>
        <v>-5.1781712717972033</v>
      </c>
      <c r="H1663" s="102" t="e">
        <f t="shared" si="1631"/>
        <v>#VALUE!</v>
      </c>
      <c r="I1663" s="102" t="e">
        <f t="shared" si="1631"/>
        <v>#VALUE!</v>
      </c>
      <c r="J1663" s="102" t="e">
        <f t="shared" si="1631"/>
        <v>#VALUE!</v>
      </c>
      <c r="K1663" s="102" t="e">
        <f t="shared" si="1631"/>
        <v>#VALUE!</v>
      </c>
      <c r="L1663" s="102" t="e">
        <f t="shared" si="1631"/>
        <v>#VALUE!</v>
      </c>
      <c r="M1663" s="102" t="e">
        <f t="shared" si="1631"/>
        <v>#VALUE!</v>
      </c>
      <c r="N1663" s="102" t="e">
        <f t="shared" si="1631"/>
        <v>#VALUE!</v>
      </c>
      <c r="O1663" s="102" t="e">
        <f t="shared" si="1631"/>
        <v>#VALUE!</v>
      </c>
      <c r="P1663" s="102" t="e">
        <f t="shared" si="1631"/>
        <v>#VALUE!</v>
      </c>
      <c r="Q1663" s="102" t="e">
        <f t="shared" si="1631"/>
        <v>#VALUE!</v>
      </c>
      <c r="R1663" s="102" t="e">
        <f t="shared" si="1631"/>
        <v>#VALUE!</v>
      </c>
      <c r="S1663" s="102" t="e">
        <f t="shared" si="1631"/>
        <v>#VALUE!</v>
      </c>
      <c r="T1663" s="102" t="e">
        <f t="shared" si="1631"/>
        <v>#VALUE!</v>
      </c>
      <c r="U1663" s="102" t="e">
        <f t="shared" si="1631"/>
        <v>#VALUE!</v>
      </c>
      <c r="V1663" s="102" t="e">
        <f t="shared" si="1631"/>
        <v>#VALUE!</v>
      </c>
      <c r="W1663" s="102" t="e">
        <f t="shared" si="1631"/>
        <v>#VALUE!</v>
      </c>
      <c r="X1663" s="103" t="e">
        <f t="shared" si="1631"/>
        <v>#VALUE!</v>
      </c>
      <c r="Y1663" s="103" t="e">
        <f t="shared" si="1631"/>
        <v>#VALUE!</v>
      </c>
      <c r="Z1663" s="102" t="e">
        <f t="shared" si="1631"/>
        <v>#VALUE!</v>
      </c>
      <c r="AA1663" s="102" t="e">
        <f t="shared" si="1631"/>
        <v>#VALUE!</v>
      </c>
      <c r="AB1663" s="102">
        <v>3.012799348058123</v>
      </c>
      <c r="AC1663" s="102">
        <v>4.3724254504430604</v>
      </c>
      <c r="AD1663" s="102">
        <v>3.4151927071288313</v>
      </c>
      <c r="AE1663" s="102" t="e">
        <f>AE1662*100/AE2629</f>
        <v>#VALUE!</v>
      </c>
      <c r="AF1663" s="102">
        <v>2.9123896097407105</v>
      </c>
      <c r="AG1663" s="102">
        <v>2.7473924355411632</v>
      </c>
      <c r="AH1663" s="102">
        <v>1.315591363650757</v>
      </c>
      <c r="AI1663" s="102">
        <v>0.33953343730275665</v>
      </c>
      <c r="AJ1663" s="103" t="e">
        <f>AJ1662*100/AJ2629</f>
        <v>#VALUE!</v>
      </c>
      <c r="AK1663" s="103">
        <v>-2.7336819770492329</v>
      </c>
      <c r="AL1663" s="103">
        <v>-0.31518321449711301</v>
      </c>
      <c r="AM1663" s="103">
        <v>-0.63922732883504696</v>
      </c>
      <c r="AN1663" s="103">
        <v>-0.66786363405670257</v>
      </c>
      <c r="AO1663" s="103" t="e">
        <f>AO1662*100/AO2629</f>
        <v>#VALUE!</v>
      </c>
      <c r="AP1663" s="103">
        <v>-3.081097081637969</v>
      </c>
      <c r="AQ1663" s="103">
        <v>-3.7939528103617275</v>
      </c>
      <c r="AR1663" s="103">
        <v>-2.0616253512420499</v>
      </c>
      <c r="AS1663" s="103" t="e">
        <f>AS1662*100/AS2629</f>
        <v>#VALUE!</v>
      </c>
      <c r="AT1663" s="103">
        <v>0.45509334997151801</v>
      </c>
      <c r="AU1663" s="103">
        <v>-1.0801890151084517</v>
      </c>
      <c r="AV1663" s="103">
        <v>-5.5281336229324997E-2</v>
      </c>
      <c r="AW1663" s="103">
        <v>-0.42448701809568151</v>
      </c>
      <c r="AX1663" s="103" t="e">
        <f>AX1662*100/AX2629</f>
        <v>#VALUE!</v>
      </c>
      <c r="AY1663" s="103"/>
      <c r="AZ1663" s="103">
        <v>-3.3467183401870187E-2</v>
      </c>
      <c r="BA1663" s="103">
        <v>-1.0493617043155845</v>
      </c>
      <c r="BB1663" s="103">
        <v>1.9285201033411623</v>
      </c>
      <c r="BC1663" s="103">
        <v>0.87034876886175294</v>
      </c>
      <c r="BD1663" s="103">
        <v>2.1987873246780127</v>
      </c>
      <c r="BE1663" s="103">
        <v>0.87470174475837514</v>
      </c>
      <c r="BF1663" s="103" t="e">
        <f>BF1662*100/BF2629</f>
        <v>#VALUE!</v>
      </c>
      <c r="BG1663" s="103">
        <v>2.497894894384495</v>
      </c>
      <c r="BH1663" s="103">
        <v>1.2032360150921622</v>
      </c>
      <c r="BI1663" s="103">
        <v>2.1351897852699073</v>
      </c>
      <c r="BJ1663" s="103">
        <v>1.1042234833957056</v>
      </c>
      <c r="BK1663" s="103">
        <v>2.5414608734125492</v>
      </c>
      <c r="BL1663" s="103">
        <v>1.1215413677527273</v>
      </c>
      <c r="BM1663" s="103">
        <v>2.7352638743580964</v>
      </c>
      <c r="BN1663" s="103">
        <v>1.2763676400660189</v>
      </c>
      <c r="BO1663" s="103" t="e">
        <f>BO1662*100/BO2629</f>
        <v>#VALUE!</v>
      </c>
      <c r="BP1663" s="103">
        <v>2.6032009664695615</v>
      </c>
      <c r="BQ1663" s="103">
        <v>-0.17898122895016205</v>
      </c>
      <c r="BR1663" s="103">
        <v>-5.8709200898642617</v>
      </c>
      <c r="BS1663" s="103">
        <v>-9.1825451107729812</v>
      </c>
      <c r="BT1663" s="103">
        <v>-1.7363732001923051</v>
      </c>
      <c r="BU1663" s="103">
        <v>-3.2872809044769911</v>
      </c>
      <c r="BV1663" s="103">
        <v>-6.4213079132453004</v>
      </c>
      <c r="BW1663" s="103">
        <v>-0.79035294573418091</v>
      </c>
      <c r="BX1663" s="103">
        <v>-1.4790664863612286</v>
      </c>
      <c r="BY1663" s="103">
        <v>-2.7381669422517052</v>
      </c>
      <c r="BZ1663" s="102">
        <v>-1.0358028900097467</v>
      </c>
      <c r="CA1663" s="103" t="e">
        <f>CA1662*100/CA2629</f>
        <v>#VALUE!</v>
      </c>
      <c r="CB1663" s="103">
        <v>1.2503031357933299</v>
      </c>
      <c r="CC1663" s="103">
        <v>1.2307974641714567</v>
      </c>
      <c r="CD1663" s="103">
        <v>-1.3202369083599708</v>
      </c>
      <c r="CE1663" s="103">
        <v>-0.11353894304748816</v>
      </c>
      <c r="CF1663" s="103">
        <v>-0.34238838191024562</v>
      </c>
      <c r="CG1663" s="103">
        <v>-2.5554732885606457</v>
      </c>
      <c r="CH1663" s="103">
        <v>0.79802019342060082</v>
      </c>
      <c r="CI1663" s="103">
        <v>4.6326513146752527E-2</v>
      </c>
      <c r="CJ1663" s="102">
        <v>0.19521527097022034</v>
      </c>
      <c r="CK1663" s="102">
        <v>-0.26864285947725247</v>
      </c>
      <c r="CL1663" s="103" t="e">
        <f>CL1662*100/CL2629</f>
        <v>#VALUE!</v>
      </c>
      <c r="CM1663" s="103">
        <v>0.70827818165841883</v>
      </c>
      <c r="CN1663" s="103">
        <v>1.7537477019407519</v>
      </c>
      <c r="CO1663" s="103">
        <v>1.8217227066567163</v>
      </c>
      <c r="CP1663" s="103">
        <v>3.7637315617668778</v>
      </c>
      <c r="CQ1663" s="103">
        <v>1.9227804092412297</v>
      </c>
      <c r="CR1663" s="103">
        <v>0.23567239686685698</v>
      </c>
      <c r="CS1663" s="103">
        <v>4.7771406580123852</v>
      </c>
      <c r="CT1663" s="103">
        <v>3.3255169710512025</v>
      </c>
      <c r="CU1663" s="103">
        <v>1.8692018211436872</v>
      </c>
      <c r="CV1663" s="103">
        <v>2.2473498256226772</v>
      </c>
      <c r="CW1663" s="103">
        <v>1.6461262112334236</v>
      </c>
      <c r="CX1663" s="103">
        <v>2.0189889806967818</v>
      </c>
      <c r="CY1663" s="103">
        <v>1.8036300834888352</v>
      </c>
      <c r="CZ1663" s="103">
        <v>1.3352822905217896</v>
      </c>
      <c r="DA1663" s="103" t="e">
        <f t="shared" ref="DA1663" si="1632">DA1662*100/DA2629</f>
        <v>#VALUE!</v>
      </c>
      <c r="DB1663" s="102">
        <v>4.3811037345807238</v>
      </c>
      <c r="DC1663" s="102">
        <v>3.2226768422564791</v>
      </c>
      <c r="DD1663" s="102">
        <v>2.7449813395763676</v>
      </c>
      <c r="DE1663" s="102">
        <v>3.7175433912626517</v>
      </c>
      <c r="DF1663" s="102">
        <v>3.0727423099219613</v>
      </c>
      <c r="DG1663" s="102">
        <v>2.1913090363241357</v>
      </c>
      <c r="DH1663" s="102">
        <v>4.4200574364574559</v>
      </c>
      <c r="DI1663" s="102">
        <v>3.8621819755825944</v>
      </c>
      <c r="DJ1663" s="102">
        <v>3.2180897634262045</v>
      </c>
      <c r="DK1663" s="102">
        <v>4.1626468848727196</v>
      </c>
      <c r="DL1663" s="102">
        <v>3.8006189292352057</v>
      </c>
      <c r="DM1663" s="102">
        <v>3.1128330174402841</v>
      </c>
      <c r="DN1663" s="104" t="e">
        <f t="shared" ref="DN1663" si="1633">DN1662*100/DN2629</f>
        <v>#VALUE!</v>
      </c>
      <c r="DO1663" s="102">
        <v>3.1128330174402841</v>
      </c>
      <c r="DP1663" s="102">
        <v>2.5237435095811467</v>
      </c>
      <c r="DQ1663" s="102">
        <v>1.9215666829726716</v>
      </c>
      <c r="DR1663" s="102">
        <v>1.0418289229585447</v>
      </c>
      <c r="DS1663" s="102">
        <v>2.3601841964819186</v>
      </c>
      <c r="DT1663" s="102">
        <v>1.7286080048592778</v>
      </c>
      <c r="DU1663" s="102">
        <v>1.7461594554245858</v>
      </c>
      <c r="DV1663" s="105" t="e">
        <f>DV1662*100/DV2629</f>
        <v>#VALUE!</v>
      </c>
      <c r="DW1663" s="106" t="e">
        <f>DW1662*100/DW2629</f>
        <v>#VALUE!</v>
      </c>
      <c r="DX1663" s="107" t="e">
        <f>DX1662*100/DX2629</f>
        <v>#VALUE!</v>
      </c>
      <c r="DZ1663" s="102" t="e">
        <f>DZ1662*100/DZ2629</f>
        <v>#VALUE!</v>
      </c>
      <c r="EC1663" s="102" t="e">
        <f>EC1662*100/EC2629</f>
        <v>#VALUE!</v>
      </c>
      <c r="EF1663" s="102" t="e">
        <f>EF1662*100/EF2629</f>
        <v>#VALUE!</v>
      </c>
      <c r="EI1663" s="102" t="e">
        <f>EI1662*100/EI2629</f>
        <v>#VALUE!</v>
      </c>
      <c r="EL1663" s="102" t="e">
        <f>EL1662*100/EL2629</f>
        <v>#VALUE!</v>
      </c>
      <c r="EO1663" s="102" t="e">
        <f>EO1662*100/EO2629</f>
        <v>#VALUE!</v>
      </c>
    </row>
    <row r="1664" spans="1:145" ht="15.5" x14ac:dyDescent="0.35">
      <c r="A1664" s="56" t="s">
        <v>529</v>
      </c>
      <c r="B1664" s="102"/>
      <c r="C1664" s="102"/>
      <c r="D1664" s="102"/>
      <c r="E1664" s="102"/>
      <c r="F1664" s="102"/>
      <c r="G1664" s="102"/>
      <c r="H1664" s="102"/>
      <c r="I1664" s="102"/>
      <c r="J1664" s="102"/>
      <c r="K1664" s="102"/>
      <c r="L1664" s="102"/>
      <c r="M1664" s="102"/>
      <c r="N1664" s="102"/>
      <c r="O1664" s="102"/>
      <c r="P1664" s="102"/>
      <c r="Q1664" s="102"/>
      <c r="R1664" s="102"/>
      <c r="S1664" s="102"/>
      <c r="T1664" s="102"/>
      <c r="U1664" s="102"/>
      <c r="V1664" s="102"/>
      <c r="W1664" s="102"/>
      <c r="X1664" s="103"/>
      <c r="Y1664" s="103" t="e">
        <f>Y1660-Y1658</f>
        <v>#VALUE!</v>
      </c>
      <c r="Z1664" s="103" t="e">
        <f t="shared" ref="Z1664:AY1664" si="1634">Z1660-Z1658</f>
        <v>#VALUE!</v>
      </c>
      <c r="AA1664" s="103" t="e">
        <f t="shared" si="1634"/>
        <v>#VALUE!</v>
      </c>
      <c r="AB1664" s="103">
        <f t="shared" si="1634"/>
        <v>188.43876313578676</v>
      </c>
      <c r="AC1664" s="103">
        <f t="shared" si="1634"/>
        <v>1235.1662893629168</v>
      </c>
      <c r="AD1664" s="103">
        <f t="shared" si="1634"/>
        <v>820.47377416569134</v>
      </c>
      <c r="AE1664" s="103" t="e">
        <f t="shared" si="1634"/>
        <v>#VALUE!</v>
      </c>
      <c r="AF1664" s="103">
        <f t="shared" si="1634"/>
        <v>206.55262843332753</v>
      </c>
      <c r="AG1664" s="103">
        <f t="shared" si="1634"/>
        <v>118.67758102568291</v>
      </c>
      <c r="AH1664" s="103">
        <f t="shared" si="1634"/>
        <v>-572.33470636346851</v>
      </c>
      <c r="AI1664" s="103">
        <f t="shared" si="1634"/>
        <v>-1071.528900655527</v>
      </c>
      <c r="AJ1664" s="103" t="e">
        <f t="shared" si="1634"/>
        <v>#VALUE!</v>
      </c>
      <c r="AK1664" s="103">
        <f t="shared" si="1634"/>
        <v>-2446.5145786555022</v>
      </c>
      <c r="AL1664" s="103">
        <f t="shared" si="1634"/>
        <v>-1359.6391636897858</v>
      </c>
      <c r="AM1664" s="103">
        <f t="shared" si="1634"/>
        <v>-1534.9660579956944</v>
      </c>
      <c r="AN1664" s="103">
        <f t="shared" si="1634"/>
        <v>-1546.1959965026683</v>
      </c>
      <c r="AO1664" s="103" t="e">
        <f t="shared" si="1634"/>
        <v>#VALUE!</v>
      </c>
      <c r="AP1664" s="103">
        <f t="shared" si="1634"/>
        <v>-2461.6638725707217</v>
      </c>
      <c r="AQ1664" s="103">
        <f t="shared" si="1634"/>
        <v>-2686.1006685583088</v>
      </c>
      <c r="AR1664" s="103">
        <f t="shared" si="1634"/>
        <v>-1756.070426441697</v>
      </c>
      <c r="AS1664" s="103" t="e">
        <f t="shared" si="1634"/>
        <v>#VALUE!</v>
      </c>
      <c r="AT1664" s="103">
        <f t="shared" si="1634"/>
        <v>-911.1248726404873</v>
      </c>
      <c r="AU1664" s="103">
        <f t="shared" si="1634"/>
        <v>-917.10075181945876</v>
      </c>
      <c r="AV1664" s="103">
        <f t="shared" si="1634"/>
        <v>-654.78745554398279</v>
      </c>
      <c r="AW1664" s="103">
        <f t="shared" si="1634"/>
        <v>-715.17040207441801</v>
      </c>
      <c r="AX1664" s="103" t="e">
        <f t="shared" si="1634"/>
        <v>#VALUE!</v>
      </c>
      <c r="AY1664" s="103">
        <f t="shared" si="1634"/>
        <v>0</v>
      </c>
      <c r="AZ1664" s="103">
        <v>-537.98300786687605</v>
      </c>
      <c r="BA1664" s="103">
        <v>-1044.5140750411315</v>
      </c>
      <c r="BB1664" s="103">
        <v>507.57299530263913</v>
      </c>
      <c r="BC1664" s="103">
        <v>-47.618942504555207</v>
      </c>
      <c r="BD1664" s="103">
        <v>716.93860870037133</v>
      </c>
      <c r="BE1664" s="103">
        <v>10.009832099176492</v>
      </c>
      <c r="BF1664" s="103" t="e">
        <f>BF1660-BF1658</f>
        <v>#VALUE!</v>
      </c>
      <c r="BG1664" s="103">
        <v>824.93521098270412</v>
      </c>
      <c r="BH1664" s="103">
        <v>111.65655783492707</v>
      </c>
      <c r="BI1664" s="103">
        <v>499.34454295817568</v>
      </c>
      <c r="BJ1664" s="103">
        <v>-106.45047563350204</v>
      </c>
      <c r="BK1664" s="103">
        <v>749.90741403219977</v>
      </c>
      <c r="BL1664" s="103">
        <v>-80.466449865564527</v>
      </c>
      <c r="BM1664" s="103">
        <v>799.59604998115833</v>
      </c>
      <c r="BN1664" s="103">
        <v>-38.044177163612403</v>
      </c>
      <c r="BO1664" s="103" t="e">
        <f>BO1660-BO1658</f>
        <v>#VALUE!</v>
      </c>
      <c r="BP1664" s="103">
        <v>706.38668360608017</v>
      </c>
      <c r="BQ1664" s="103">
        <v>-639.66392677862495</v>
      </c>
      <c r="BR1664" s="103">
        <v>-3431.5932093681708</v>
      </c>
      <c r="BS1664" s="103">
        <v>-4664.5481689982425</v>
      </c>
      <c r="BT1664" s="103">
        <v>-1498.3709455216574</v>
      </c>
      <c r="BU1664" s="103">
        <v>-2171.5146636710688</v>
      </c>
      <c r="BV1664" s="103">
        <v>-3353.3139092975889</v>
      </c>
      <c r="BW1664" s="103">
        <v>-1051.9216248637124</v>
      </c>
      <c r="BX1664" s="103">
        <v>-1376.4152433375996</v>
      </c>
      <c r="BY1664" s="103">
        <v>-1924.5161630241903</v>
      </c>
      <c r="BZ1664" s="102">
        <v>-1090.4529451032413</v>
      </c>
      <c r="CA1664" s="103" t="e">
        <f>CA1660-CA1658</f>
        <v>#VALUE!</v>
      </c>
      <c r="CB1664" s="103">
        <v>28.593556304999993</v>
      </c>
      <c r="CC1664" s="103">
        <v>27.313228711292368</v>
      </c>
      <c r="CD1664" s="103">
        <v>-1333.4170807401595</v>
      </c>
      <c r="CE1664" s="103">
        <v>-645.18012249689832</v>
      </c>
      <c r="CF1664" s="103">
        <v>-770.84539973044025</v>
      </c>
      <c r="CG1664" s="103">
        <v>-1918.1739143906141</v>
      </c>
      <c r="CH1664" s="103">
        <v>-105.44374724034287</v>
      </c>
      <c r="CI1664" s="103">
        <v>-539.08114501908551</v>
      </c>
      <c r="CJ1664" s="102">
        <v>-430.77458611716997</v>
      </c>
      <c r="CK1664" s="102">
        <v>-719.20121153921014</v>
      </c>
      <c r="CL1664" s="103" t="e">
        <f>CL1660-CL1658</f>
        <v>#VALUE!</v>
      </c>
      <c r="CM1664" s="103">
        <v>-210.97539882207184</v>
      </c>
      <c r="CN1664" s="103">
        <v>588.41282514360569</v>
      </c>
      <c r="CO1664" s="103">
        <v>636.94440008322158</v>
      </c>
      <c r="CP1664" s="103">
        <v>2034.1381545531665</v>
      </c>
      <c r="CQ1664" s="103">
        <v>705.18688297718722</v>
      </c>
      <c r="CR1664" s="103">
        <v>-369.51899834188691</v>
      </c>
      <c r="CS1664" s="103">
        <v>2809.1810959968439</v>
      </c>
      <c r="CT1664" s="103">
        <v>1700.6481959572825</v>
      </c>
      <c r="CU1664" s="103">
        <v>520.33077682621979</v>
      </c>
      <c r="CV1664" s="103">
        <v>1328.6257805703412</v>
      </c>
      <c r="CW1664" s="103">
        <v>871.53071981471794</v>
      </c>
      <c r="CX1664" s="103">
        <v>1156.4230413649348</v>
      </c>
      <c r="CY1664" s="103">
        <v>993.38250648171288</v>
      </c>
      <c r="CZ1664" s="103">
        <v>643.65369686466124</v>
      </c>
      <c r="DA1664" s="103" t="e">
        <f t="shared" ref="DA1664" si="1635">DA1660-DA1658</f>
        <v>#VALUE!</v>
      </c>
      <c r="DB1664" s="102">
        <v>2836.1469676166098</v>
      </c>
      <c r="DC1664" s="102">
        <v>1925.1235952654929</v>
      </c>
      <c r="DD1664" s="102">
        <v>1529.7307411251672</v>
      </c>
      <c r="DE1664" s="102">
        <v>2282.2127483435697</v>
      </c>
      <c r="DF1664" s="102">
        <v>1758.9489250056408</v>
      </c>
      <c r="DG1664" s="102">
        <v>1101.1581274609171</v>
      </c>
      <c r="DH1664" s="102">
        <v>2652.6845818645752</v>
      </c>
      <c r="DI1664" s="102">
        <v>2197.9813880678248</v>
      </c>
      <c r="DJ1664" s="102">
        <v>1706.5786608575079</v>
      </c>
      <c r="DK1664" s="102">
        <v>2479.1576005125289</v>
      </c>
      <c r="DL1664" s="102">
        <v>2169.1382834968208</v>
      </c>
      <c r="DM1664" s="102">
        <v>1648.1973394553213</v>
      </c>
      <c r="DN1664" s="104" t="e">
        <f t="shared" ref="DN1664" si="1636">DN1660-DN1658</f>
        <v>#VALUE!</v>
      </c>
      <c r="DO1664" s="102">
        <v>1648.1973394553213</v>
      </c>
      <c r="DP1664" s="102">
        <v>1404.2629264954296</v>
      </c>
      <c r="DQ1664" s="102">
        <v>947.45065659384341</v>
      </c>
      <c r="DR1664" s="102">
        <v>309.93066108872767</v>
      </c>
      <c r="DS1664" s="102">
        <v>1289.1308466089567</v>
      </c>
      <c r="DT1664" s="102">
        <v>853.2309769447902</v>
      </c>
      <c r="DU1664" s="102">
        <v>1021.2823832423192</v>
      </c>
      <c r="DV1664" s="105" t="e">
        <f>DV1660-DV1658</f>
        <v>#VALUE!</v>
      </c>
      <c r="DW1664" s="106" t="e">
        <f>DW1660-DW1658</f>
        <v>#VALUE!</v>
      </c>
      <c r="DX1664" s="107" t="e">
        <f>DX1660-DX1658</f>
        <v>#VALUE!</v>
      </c>
      <c r="DZ1664" s="103" t="e">
        <f>DZ1660-DZ1658</f>
        <v>#VALUE!</v>
      </c>
      <c r="EC1664" s="103" t="e">
        <f>EC1660-EC1658</f>
        <v>#VALUE!</v>
      </c>
      <c r="EF1664" s="103" t="e">
        <f>EF1660-EF1658</f>
        <v>#VALUE!</v>
      </c>
      <c r="EI1664" s="103" t="e">
        <f>EI1660-EI1658</f>
        <v>#VALUE!</v>
      </c>
      <c r="EL1664" s="103" t="e">
        <f>EL1660-EL1658</f>
        <v>#VALUE!</v>
      </c>
      <c r="EO1664" s="103" t="e">
        <f>EO1660-EO1658</f>
        <v>#VALUE!</v>
      </c>
    </row>
    <row r="1665" spans="1:145" ht="15.5" x14ac:dyDescent="0.35">
      <c r="A1665" s="56" t="s">
        <v>530</v>
      </c>
      <c r="B1665" s="102"/>
      <c r="C1665" s="102"/>
      <c r="D1665" s="102"/>
      <c r="E1665" s="102"/>
      <c r="F1665" s="102"/>
      <c r="G1665" s="102"/>
      <c r="H1665" s="102"/>
      <c r="I1665" s="102"/>
      <c r="J1665" s="102"/>
      <c r="K1665" s="102"/>
      <c r="L1665" s="102"/>
      <c r="M1665" s="102"/>
      <c r="N1665" s="102"/>
      <c r="O1665" s="102"/>
      <c r="P1665" s="102"/>
      <c r="Q1665" s="102"/>
      <c r="R1665" s="102"/>
      <c r="S1665" s="102"/>
      <c r="T1665" s="102"/>
      <c r="U1665" s="102"/>
      <c r="V1665" s="102"/>
      <c r="W1665" s="102"/>
      <c r="X1665" s="103"/>
      <c r="Y1665" s="103" t="e">
        <f t="shared" ref="Y1665:AY1665" si="1637">Y1664*100/Y$2629</f>
        <v>#VALUE!</v>
      </c>
      <c r="Z1665" s="103" t="e">
        <f t="shared" si="1637"/>
        <v>#VALUE!</v>
      </c>
      <c r="AA1665" s="103" t="e">
        <f t="shared" si="1637"/>
        <v>#VALUE!</v>
      </c>
      <c r="AB1665" s="103">
        <f t="shared" si="1637"/>
        <v>0.39786484489537549</v>
      </c>
      <c r="AC1665" s="103">
        <f t="shared" si="1637"/>
        <v>2.4629326942182783</v>
      </c>
      <c r="AD1665" s="103">
        <f t="shared" si="1637"/>
        <v>1.6128128628084835</v>
      </c>
      <c r="AE1665" s="103" t="e">
        <f t="shared" si="1637"/>
        <v>#VALUE!</v>
      </c>
      <c r="AF1665" s="103">
        <f t="shared" si="1637"/>
        <v>0.41315013452726645</v>
      </c>
      <c r="AG1665" s="103">
        <f t="shared" si="1637"/>
        <v>0.2370036523773138</v>
      </c>
      <c r="AH1665" s="103">
        <f t="shared" si="1637"/>
        <v>-1.1314018088300586</v>
      </c>
      <c r="AI1665" s="103">
        <f t="shared" si="1637"/>
        <v>-2.187529879014706</v>
      </c>
      <c r="AJ1665" s="103" t="e">
        <f t="shared" si="1637"/>
        <v>#VALUE!</v>
      </c>
      <c r="AK1665" s="103">
        <f t="shared" si="1637"/>
        <v>-5.6081691072806779</v>
      </c>
      <c r="AL1665" s="103">
        <f t="shared" si="1637"/>
        <v>-2.9684704235654245</v>
      </c>
      <c r="AM1665" s="103">
        <f t="shared" si="1637"/>
        <v>-3.4338277899964065</v>
      </c>
      <c r="AN1665" s="103">
        <f t="shared" si="1637"/>
        <v>-3.4689470246349821</v>
      </c>
      <c r="AO1665" s="103" t="e">
        <f t="shared" si="1637"/>
        <v>#VALUE!</v>
      </c>
      <c r="AP1665" s="103">
        <f t="shared" si="1637"/>
        <v>-5.7403389910848848</v>
      </c>
      <c r="AQ1665" s="103">
        <f t="shared" si="1637"/>
        <v>-6.4670643417973768</v>
      </c>
      <c r="AR1665" s="103">
        <f t="shared" si="1637"/>
        <v>-4.0987112369034273</v>
      </c>
      <c r="AS1665" s="103" t="e">
        <f t="shared" si="1637"/>
        <v>#VALUE!</v>
      </c>
      <c r="AT1665" s="103">
        <f t="shared" si="1637"/>
        <v>-1.8440752919625527</v>
      </c>
      <c r="AU1665" s="103">
        <f t="shared" si="1637"/>
        <v>-1.9136899105856531</v>
      </c>
      <c r="AV1665" s="103">
        <f t="shared" si="1637"/>
        <v>-1.3698346233511216</v>
      </c>
      <c r="AW1665" s="103">
        <f t="shared" si="1637"/>
        <v>-1.5021794293663799</v>
      </c>
      <c r="AX1665" s="103" t="e">
        <f t="shared" si="1637"/>
        <v>#VALUE!</v>
      </c>
      <c r="AY1665" s="103" t="e">
        <f t="shared" si="1637"/>
        <v>#DIV/0!</v>
      </c>
      <c r="AZ1665" s="103">
        <v>-1.0480354904278797</v>
      </c>
      <c r="BA1665" s="103">
        <v>-2.0928983263902139</v>
      </c>
      <c r="BB1665" s="103">
        <v>0.99212916028298004</v>
      </c>
      <c r="BC1665" s="103">
        <v>-9.6062585744749768E-2</v>
      </c>
      <c r="BD1665" s="103">
        <v>1.3670523138344757</v>
      </c>
      <c r="BE1665" s="103">
        <v>1.9622367614049337E-2</v>
      </c>
      <c r="BF1665" s="103" t="e">
        <f>BF1664*100/BF$2629</f>
        <v>#VALUE!</v>
      </c>
      <c r="BG1665" s="103">
        <v>1.5352838812501766</v>
      </c>
      <c r="BH1665" s="103">
        <v>0.21837993490176699</v>
      </c>
      <c r="BI1665" s="103">
        <v>0.89863538041844049</v>
      </c>
      <c r="BJ1665" s="103">
        <v>-0.20242859334514435</v>
      </c>
      <c r="BK1665" s="103">
        <v>1.351274841497857</v>
      </c>
      <c r="BL1665" s="103">
        <v>-0.1524547938898855</v>
      </c>
      <c r="BM1665" s="103">
        <v>1.4548562300456682</v>
      </c>
      <c r="BN1665" s="103">
        <v>-7.2803234111393722E-2</v>
      </c>
      <c r="BO1665" s="103" t="e">
        <f>BO1664*100/BO$2629</f>
        <v>#VALUE!</v>
      </c>
      <c r="BP1665" s="103">
        <v>1.2491787805342742</v>
      </c>
      <c r="BQ1665" s="103">
        <v>-1.2129322917685887</v>
      </c>
      <c r="BR1665" s="103">
        <v>-7.2961717173681384</v>
      </c>
      <c r="BS1665" s="103">
        <v>-10.72362160989333</v>
      </c>
      <c r="BT1665" s="103">
        <v>-3.047345532006748</v>
      </c>
      <c r="BU1665" s="103">
        <v>-4.675038412473894</v>
      </c>
      <c r="BV1665" s="103">
        <v>-7.9494077612521368</v>
      </c>
      <c r="BW1665" s="103">
        <v>-2.0816915529757529</v>
      </c>
      <c r="BX1665" s="103">
        <v>-2.812376409435958</v>
      </c>
      <c r="BY1665" s="103">
        <v>-4.1428815182299239</v>
      </c>
      <c r="BZ1665" s="102">
        <v>-2.1510205353327723</v>
      </c>
      <c r="CA1665" s="103" t="e">
        <f>CA1664*100/CA$2629</f>
        <v>#VALUE!</v>
      </c>
      <c r="CB1665" s="103">
        <v>5.1145182215936481E-2</v>
      </c>
      <c r="CC1665" s="103">
        <v>4.9326421384319342E-2</v>
      </c>
      <c r="CD1665" s="103">
        <v>-2.5402682784745632</v>
      </c>
      <c r="CE1665" s="103">
        <v>-1.1584120571137571</v>
      </c>
      <c r="CF1665" s="103">
        <v>-1.3982299472031268</v>
      </c>
      <c r="CG1665" s="103">
        <v>-3.6688031945387287</v>
      </c>
      <c r="CH1665" s="103">
        <v>-0.18311639087335166</v>
      </c>
      <c r="CI1665" s="103">
        <v>-0.95950002562733405</v>
      </c>
      <c r="CJ1665" s="102">
        <v>-0.74180703170129703</v>
      </c>
      <c r="CK1665" s="102">
        <v>-1.2634499644332386</v>
      </c>
      <c r="CL1665" s="103" t="e">
        <f>CL1664*100/CL$2629</f>
        <v>#VALUE!</v>
      </c>
      <c r="CM1665" s="103">
        <v>-0.35340388856400073</v>
      </c>
      <c r="CN1665" s="103">
        <v>0.93886359774388695</v>
      </c>
      <c r="CO1665" s="103">
        <v>1.0110489289730484</v>
      </c>
      <c r="CP1665" s="103">
        <v>3.0084097625123154</v>
      </c>
      <c r="CQ1665" s="103">
        <v>1.1151587618716552</v>
      </c>
      <c r="CR1665" s="103">
        <v>-0.61678590713879422</v>
      </c>
      <c r="CS1665" s="103">
        <v>3.9928812413207457</v>
      </c>
      <c r="CT1665" s="103">
        <v>2.5108793703044716</v>
      </c>
      <c r="CU1665" s="103">
        <v>0.83838281880339893</v>
      </c>
      <c r="CV1665" s="103">
        <v>1.8804237380179842</v>
      </c>
      <c r="CW1665" s="103">
        <v>1.2688870977361286</v>
      </c>
      <c r="CX1665" s="103">
        <v>1.6499207621258012</v>
      </c>
      <c r="CY1665" s="103">
        <v>1.4311661779949736</v>
      </c>
      <c r="CZ1665" s="103">
        <v>0.95491789325948417</v>
      </c>
      <c r="DA1665" s="103" t="e">
        <f t="shared" ref="DA1665" si="1638">DA1664*100/DA$2629</f>
        <v>#VALUE!</v>
      </c>
      <c r="DB1665" s="102">
        <v>3.9296591608136184</v>
      </c>
      <c r="DC1665" s="102">
        <v>2.7566895890186149</v>
      </c>
      <c r="DD1665" s="102">
        <v>2.2634718127512827</v>
      </c>
      <c r="DE1665" s="102">
        <v>3.2531123666573944</v>
      </c>
      <c r="DF1665" s="102">
        <v>2.5930130001849969</v>
      </c>
      <c r="DG1665" s="102">
        <v>1.6909699002343679</v>
      </c>
      <c r="DH1665" s="102">
        <v>3.9825679366683344</v>
      </c>
      <c r="DI1665" s="102">
        <v>3.4106333541674907</v>
      </c>
      <c r="DJ1665" s="102">
        <v>2.7487392593366002</v>
      </c>
      <c r="DK1665" s="102">
        <v>3.7248301188651283</v>
      </c>
      <c r="DL1665" s="102">
        <v>3.3510583272208976</v>
      </c>
      <c r="DM1665" s="102">
        <v>2.6451687130057424</v>
      </c>
      <c r="DN1665" s="104" t="e">
        <f t="shared" ref="DN1665" si="1639">DN1664*100/DN$2629</f>
        <v>#VALUE!</v>
      </c>
      <c r="DO1665" s="102">
        <v>2.6451687130057424</v>
      </c>
      <c r="DP1665" s="102">
        <v>1.9912607936260502</v>
      </c>
      <c r="DQ1665" s="102">
        <v>1.3717347392614287</v>
      </c>
      <c r="DR1665" s="102">
        <v>0.46529999463717536</v>
      </c>
      <c r="DS1665" s="102">
        <v>1.8511988208922727</v>
      </c>
      <c r="DT1665" s="102">
        <v>1.2495713404232269</v>
      </c>
      <c r="DU1665" s="102">
        <v>1.4429853892911422</v>
      </c>
      <c r="DV1665" s="105" t="e">
        <f>DV1664*100/DV$2629</f>
        <v>#VALUE!</v>
      </c>
      <c r="DW1665" s="106" t="e">
        <f>DW1664*100/DW$2629</f>
        <v>#VALUE!</v>
      </c>
      <c r="DX1665" s="107" t="e">
        <f>DX1664*100/DX$2629</f>
        <v>#VALUE!</v>
      </c>
      <c r="DZ1665" s="103" t="e">
        <f>DZ1664*100/DZ$2629</f>
        <v>#VALUE!</v>
      </c>
      <c r="EC1665" s="103" t="e">
        <f>EC1664*100/EC$2629</f>
        <v>#VALUE!</v>
      </c>
      <c r="EF1665" s="103" t="e">
        <f>EF1664*100/EF$2629</f>
        <v>#VALUE!</v>
      </c>
      <c r="EI1665" s="103" t="e">
        <f>EI1664*100/EI$2629</f>
        <v>#VALUE!</v>
      </c>
      <c r="EL1665" s="103" t="e">
        <f>EL1664*100/EL$2629</f>
        <v>#VALUE!</v>
      </c>
      <c r="EO1665" s="103" t="e">
        <f>EO1664*100/EO$2629</f>
        <v>#VALUE!</v>
      </c>
    </row>
    <row r="1666" spans="1:145" ht="15.5" x14ac:dyDescent="0.35">
      <c r="A1666" s="56" t="s">
        <v>531</v>
      </c>
      <c r="B1666" s="102"/>
      <c r="C1666" s="102"/>
      <c r="D1666" s="102"/>
      <c r="E1666" s="102"/>
      <c r="F1666" s="102"/>
      <c r="G1666" s="102"/>
      <c r="H1666" s="102"/>
      <c r="I1666" s="102"/>
      <c r="J1666" s="102"/>
      <c r="K1666" s="102"/>
      <c r="L1666" s="102"/>
      <c r="M1666" s="102"/>
      <c r="N1666" s="102"/>
      <c r="O1666" s="102"/>
      <c r="P1666" s="102"/>
      <c r="Q1666" s="102"/>
      <c r="R1666" s="102"/>
      <c r="S1666" s="102"/>
      <c r="T1666" s="102"/>
      <c r="U1666" s="102"/>
      <c r="V1666" s="102"/>
      <c r="W1666" s="102"/>
      <c r="X1666" s="103"/>
      <c r="Y1666" s="103" t="e">
        <f>Y1664-Y1641</f>
        <v>#VALUE!</v>
      </c>
      <c r="Z1666" s="103" t="e">
        <f t="shared" ref="Z1666:AY1666" si="1640">Z1664-Z1641</f>
        <v>#VALUE!</v>
      </c>
      <c r="AA1666" s="103" t="e">
        <f t="shared" si="1640"/>
        <v>#VALUE!</v>
      </c>
      <c r="AB1666" s="103">
        <f t="shared" si="1640"/>
        <v>-7516.2614435173182</v>
      </c>
      <c r="AC1666" s="103">
        <f t="shared" si="1640"/>
        <v>-6919.5952268090477</v>
      </c>
      <c r="AD1666" s="103">
        <f t="shared" si="1640"/>
        <v>-7167.716467779821</v>
      </c>
      <c r="AE1666" s="103" t="e">
        <f t="shared" si="1640"/>
        <v>#VALUE!</v>
      </c>
      <c r="AF1666" s="103">
        <f t="shared" si="1640"/>
        <v>-8220.4288653098156</v>
      </c>
      <c r="AG1666" s="103">
        <f t="shared" si="1640"/>
        <v>-7504.0075554566083</v>
      </c>
      <c r="AH1666" s="103">
        <f t="shared" si="1640"/>
        <v>-8102.6608768169772</v>
      </c>
      <c r="AI1666" s="103">
        <f t="shared" si="1640"/>
        <v>-8079.3138284796569</v>
      </c>
      <c r="AJ1666" s="103" t="e">
        <f t="shared" si="1640"/>
        <v>#VALUE!</v>
      </c>
      <c r="AK1666" s="103">
        <f t="shared" si="1640"/>
        <v>-6344.1928288689323</v>
      </c>
      <c r="AL1666" s="103">
        <f t="shared" si="1640"/>
        <v>-5657.9577287128004</v>
      </c>
      <c r="AM1666" s="103">
        <f t="shared" si="1640"/>
        <v>-5683.2805355788332</v>
      </c>
      <c r="AN1666" s="103">
        <f t="shared" si="1640"/>
        <v>-5684.2390691095097</v>
      </c>
      <c r="AO1666" s="103" t="e">
        <f t="shared" si="1640"/>
        <v>#VALUE!</v>
      </c>
      <c r="AP1666" s="103">
        <f t="shared" si="1640"/>
        <v>-5232.8018241547652</v>
      </c>
      <c r="AQ1666" s="103">
        <f t="shared" si="1640"/>
        <v>-4956.6370820524417</v>
      </c>
      <c r="AR1666" s="103">
        <f t="shared" si="1640"/>
        <v>-4550.2363231006193</v>
      </c>
      <c r="AS1666" s="103" t="e">
        <f t="shared" si="1640"/>
        <v>#VALUE!</v>
      </c>
      <c r="AT1666" s="103">
        <f t="shared" si="1640"/>
        <v>-3967.4459351197461</v>
      </c>
      <c r="AU1666" s="103">
        <f t="shared" si="1640"/>
        <v>-3422.7332276255652</v>
      </c>
      <c r="AV1666" s="103">
        <f t="shared" si="1640"/>
        <v>-3178.0317647578286</v>
      </c>
      <c r="AW1666" s="103">
        <f t="shared" si="1640"/>
        <v>-3148.8236124632022</v>
      </c>
      <c r="AX1666" s="103" t="e">
        <f t="shared" si="1640"/>
        <v>#VALUE!</v>
      </c>
      <c r="AY1666" s="103">
        <f t="shared" si="1640"/>
        <v>0</v>
      </c>
      <c r="AZ1666" s="103">
        <v>-3258.3197726372719</v>
      </c>
      <c r="BA1666" s="103">
        <v>-3291.89592882239</v>
      </c>
      <c r="BB1666" s="103">
        <v>-3063.2812290203565</v>
      </c>
      <c r="BC1666" s="103">
        <v>-3188.7914267160058</v>
      </c>
      <c r="BD1666" s="103">
        <v>-3357.1580061190098</v>
      </c>
      <c r="BE1666" s="103">
        <v>-3617.7046579479043</v>
      </c>
      <c r="BF1666" s="103" t="e">
        <f>BF1664-BF1641</f>
        <v>#VALUE!</v>
      </c>
      <c r="BG1666" s="103">
        <v>-2853.8731118246073</v>
      </c>
      <c r="BH1666" s="103">
        <v>-2845.9156978754545</v>
      </c>
      <c r="BI1666" s="103">
        <v>-3060.0481694327414</v>
      </c>
      <c r="BJ1666" s="103">
        <v>-3042.0844952482139</v>
      </c>
      <c r="BK1666" s="103">
        <v>-3078.8945849414167</v>
      </c>
      <c r="BL1666" s="103">
        <v>-3197.069438775522</v>
      </c>
      <c r="BM1666" s="103">
        <v>-3056.7868404201026</v>
      </c>
      <c r="BN1666" s="103">
        <v>-3182.1080308773976</v>
      </c>
      <c r="BO1666" s="103" t="e">
        <f>BO1664-BO1641</f>
        <v>#VALUE!</v>
      </c>
      <c r="BP1666" s="103">
        <v>-3225.3766368103138</v>
      </c>
      <c r="BQ1666" s="103">
        <v>-3945.6132193361227</v>
      </c>
      <c r="BR1666" s="103">
        <v>-5092.1690918886052</v>
      </c>
      <c r="BS1666" s="103">
        <v>-5230.3576289681469</v>
      </c>
      <c r="BT1666" s="103">
        <v>-3624.9972032419391</v>
      </c>
      <c r="BU1666" s="103">
        <v>-3724.5558644766334</v>
      </c>
      <c r="BV1666" s="103">
        <v>-4026.2779063363587</v>
      </c>
      <c r="BW1666" s="103">
        <v>-3743.3659006427679</v>
      </c>
      <c r="BX1666" s="103">
        <v>-3791.1158602520863</v>
      </c>
      <c r="BY1666" s="103">
        <v>-3949.0421108853689</v>
      </c>
      <c r="BZ1666" s="102">
        <v>-3603.9876461822664</v>
      </c>
      <c r="CA1666" s="103" t="e">
        <f>CA1664-CA1641</f>
        <v>#VALUE!</v>
      </c>
      <c r="CB1666" s="103">
        <v>-3289.0697463802671</v>
      </c>
      <c r="CC1666" s="103">
        <v>-3290.3500739739748</v>
      </c>
      <c r="CD1666" s="103">
        <v>-3884.9074488621554</v>
      </c>
      <c r="CE1666" s="103">
        <v>-3569.0570474336873</v>
      </c>
      <c r="CF1666" s="103">
        <v>-3687.6815746672291</v>
      </c>
      <c r="CG1666" s="103">
        <v>-4094.6724830657104</v>
      </c>
      <c r="CH1666" s="103">
        <v>-3370.5172568467051</v>
      </c>
      <c r="CI1666" s="103">
        <v>-3589.5956014635067</v>
      </c>
      <c r="CJ1666" s="102">
        <v>-3467.7361138932174</v>
      </c>
      <c r="CK1666" s="102">
        <v>-3555.9801095740868</v>
      </c>
      <c r="CL1666" s="103" t="e">
        <f>CL1664-CL1641</f>
        <v>#VALUE!</v>
      </c>
      <c r="CM1666" s="103">
        <v>-3069.0014083911756</v>
      </c>
      <c r="CN1666" s="103">
        <v>-3349.2022769352398</v>
      </c>
      <c r="CO1666" s="103">
        <v>-3300.6707019956239</v>
      </c>
      <c r="CP1666" s="103">
        <v>-3102.5691620936095</v>
      </c>
      <c r="CQ1666" s="103">
        <v>-3281.3095449048305</v>
      </c>
      <c r="CR1666" s="103">
        <v>-3402.9015979507876</v>
      </c>
      <c r="CS1666" s="103">
        <v>-3546.519582333563</v>
      </c>
      <c r="CT1666" s="103">
        <v>-3560.4944311066606</v>
      </c>
      <c r="CU1666" s="103">
        <v>-3730.2417208291313</v>
      </c>
      <c r="CV1666" s="103">
        <v>-3974.7072329343932</v>
      </c>
      <c r="CW1666" s="103">
        <v>-3924.0437955147631</v>
      </c>
      <c r="CX1666" s="103">
        <v>-3996.6793743161934</v>
      </c>
      <c r="CY1666" s="103">
        <v>-3933.8158547018284</v>
      </c>
      <c r="CZ1666" s="103">
        <v>-4073.4409317544596</v>
      </c>
      <c r="DA1666" s="103" t="e">
        <f t="shared" ref="DA1666" si="1641">DA1664-DA1641</f>
        <v>#VALUE!</v>
      </c>
      <c r="DB1666" s="102">
        <v>-3349.7872705150685</v>
      </c>
      <c r="DC1666" s="102">
        <v>-3589.2051877999079</v>
      </c>
      <c r="DD1666" s="102">
        <v>-3306.1466266693037</v>
      </c>
      <c r="DE1666" s="102">
        <v>-3416.0387613070698</v>
      </c>
      <c r="DF1666" s="102">
        <v>-3306.9854451666847</v>
      </c>
      <c r="DG1666" s="102">
        <v>-3272.9636534389365</v>
      </c>
      <c r="DH1666" s="102">
        <v>-3189.0835114284037</v>
      </c>
      <c r="DI1666" s="102">
        <v>-3137.3143999635195</v>
      </c>
      <c r="DJ1666" s="102">
        <v>-3108.9473766297115</v>
      </c>
      <c r="DK1666" s="102">
        <v>-3256.4402238838939</v>
      </c>
      <c r="DL1666" s="102">
        <v>-3136.388493048712</v>
      </c>
      <c r="DM1666" s="102">
        <v>-3166.0174288159424</v>
      </c>
      <c r="DN1666" s="104" t="e">
        <f t="shared" ref="DN1666" si="1642">DN1664-DN1641</f>
        <v>#VALUE!</v>
      </c>
      <c r="DO1666" s="102">
        <v>-3166.0174288159424</v>
      </c>
      <c r="DP1666" s="102">
        <v>-4262.1064804100515</v>
      </c>
      <c r="DQ1666" s="102">
        <v>-4207.6554589619927</v>
      </c>
      <c r="DR1666" s="102">
        <v>-4000.8892262733962</v>
      </c>
      <c r="DS1666" s="102">
        <v>-4754.0205949884921</v>
      </c>
      <c r="DT1666" s="102">
        <v>-4729.2309321616585</v>
      </c>
      <c r="DU1666" s="102">
        <v>-4567.3862165328801</v>
      </c>
      <c r="DV1666" s="105" t="e">
        <f>DV1664-DV1641</f>
        <v>#VALUE!</v>
      </c>
      <c r="DW1666" s="106" t="e">
        <f>DW1664-DW1641</f>
        <v>#VALUE!</v>
      </c>
      <c r="DX1666" s="107" t="e">
        <f>DX1664-DX1641</f>
        <v>#VALUE!</v>
      </c>
      <c r="DZ1666" s="103" t="e">
        <f>DZ1664-DZ1641</f>
        <v>#VALUE!</v>
      </c>
      <c r="EC1666" s="103" t="e">
        <f>EC1664-EC1641</f>
        <v>#VALUE!</v>
      </c>
      <c r="EF1666" s="103" t="e">
        <f>EF1664-EF1641</f>
        <v>#VALUE!</v>
      </c>
      <c r="EI1666" s="103" t="e">
        <f>EI1664-EI1641</f>
        <v>#VALUE!</v>
      </c>
      <c r="EL1666" s="103" t="e">
        <f>EL1664-EL1641</f>
        <v>#VALUE!</v>
      </c>
      <c r="EO1666" s="103" t="e">
        <f>EO1664-EO1641</f>
        <v>#VALUE!</v>
      </c>
    </row>
    <row r="1667" spans="1:145" ht="15.5" x14ac:dyDescent="0.35">
      <c r="A1667" s="56" t="s">
        <v>532</v>
      </c>
      <c r="B1667" s="102"/>
      <c r="C1667" s="102"/>
      <c r="D1667" s="102"/>
      <c r="E1667" s="102"/>
      <c r="F1667" s="102"/>
      <c r="G1667" s="102"/>
      <c r="H1667" s="102"/>
      <c r="I1667" s="102"/>
      <c r="J1667" s="102"/>
      <c r="K1667" s="102"/>
      <c r="L1667" s="102"/>
      <c r="M1667" s="102"/>
      <c r="N1667" s="102"/>
      <c r="O1667" s="102"/>
      <c r="P1667" s="102"/>
      <c r="Q1667" s="102"/>
      <c r="R1667" s="102"/>
      <c r="S1667" s="102"/>
      <c r="T1667" s="102"/>
      <c r="U1667" s="102"/>
      <c r="V1667" s="102"/>
      <c r="W1667" s="102"/>
      <c r="X1667" s="103"/>
      <c r="Y1667" s="103" t="e">
        <f>Y1666*100/Y$748</f>
        <v>#VALUE!</v>
      </c>
      <c r="Z1667" s="103" t="e">
        <f t="shared" ref="Z1667:AY1667" si="1643">Z1666*100/Z$748</f>
        <v>#VALUE!</v>
      </c>
      <c r="AA1667" s="103" t="e">
        <f t="shared" si="1643"/>
        <v>#VALUE!</v>
      </c>
      <c r="AB1667" s="103">
        <f t="shared" si="1643"/>
        <v>-26.156489818644992</v>
      </c>
      <c r="AC1667" s="103">
        <f t="shared" si="1643"/>
        <v>-24.899502619745249</v>
      </c>
      <c r="AD1667" s="103">
        <f t="shared" si="1643"/>
        <v>-24.946203306518427</v>
      </c>
      <c r="AE1667" s="103" t="e">
        <f t="shared" si="1643"/>
        <v>#VALUE!</v>
      </c>
      <c r="AF1667" s="103">
        <f t="shared" si="1643"/>
        <v>-25.858929614438136</v>
      </c>
      <c r="AG1667" s="103">
        <f t="shared" si="1643"/>
        <v>-23.693125215384203</v>
      </c>
      <c r="AH1667" s="103">
        <f t="shared" si="1643"/>
        <v>-25.392186537584575</v>
      </c>
      <c r="AI1667" s="103">
        <f t="shared" si="1643"/>
        <v>-25.560471151559337</v>
      </c>
      <c r="AJ1667" s="103" t="e">
        <f t="shared" si="1643"/>
        <v>#VALUE!</v>
      </c>
      <c r="AK1667" s="103">
        <f t="shared" si="1643"/>
        <v>-18.756744493535098</v>
      </c>
      <c r="AL1667" s="103">
        <f t="shared" si="1643"/>
        <v>-16.582472115089463</v>
      </c>
      <c r="AM1667" s="103">
        <f t="shared" si="1643"/>
        <v>-16.590460367796503</v>
      </c>
      <c r="AN1667" s="103">
        <f t="shared" si="1643"/>
        <v>-16.636415726017518</v>
      </c>
      <c r="AO1667" s="103" t="e">
        <f t="shared" si="1643"/>
        <v>#VALUE!</v>
      </c>
      <c r="AP1667" s="103">
        <f t="shared" si="1643"/>
        <v>-14.642477562891305</v>
      </c>
      <c r="AQ1667" s="103">
        <f t="shared" si="1643"/>
        <v>-14.048799937674636</v>
      </c>
      <c r="AR1667" s="103">
        <f t="shared" si="1643"/>
        <v>-13.04593250742287</v>
      </c>
      <c r="AS1667" s="103" t="e">
        <f t="shared" si="1643"/>
        <v>#VALUE!</v>
      </c>
      <c r="AT1667" s="103">
        <f t="shared" si="1643"/>
        <v>-10.280122824355646</v>
      </c>
      <c r="AU1667" s="103">
        <f t="shared" si="1643"/>
        <v>-9.128560500634471</v>
      </c>
      <c r="AV1667" s="103">
        <f t="shared" si="1643"/>
        <v>-8.2541066511875538</v>
      </c>
      <c r="AW1667" s="103">
        <f t="shared" si="1643"/>
        <v>-8.2383777393955331</v>
      </c>
      <c r="AX1667" s="103" t="e">
        <f t="shared" si="1643"/>
        <v>#VALUE!</v>
      </c>
      <c r="AY1667" s="103" t="e">
        <f t="shared" si="1643"/>
        <v>#DIV/0!</v>
      </c>
      <c r="AZ1667" s="103">
        <v>-8.1103941748093131</v>
      </c>
      <c r="BA1667" s="103">
        <v>-8.1857112981880249</v>
      </c>
      <c r="BB1667" s="103">
        <v>-7.8087384909322788</v>
      </c>
      <c r="BC1667" s="103">
        <v>-8.1469623425811566</v>
      </c>
      <c r="BD1667" s="103">
        <v>-8.5697931421286029</v>
      </c>
      <c r="BE1667" s="103">
        <v>-9.2192871035616939</v>
      </c>
      <c r="BF1667" s="103" t="e">
        <f>BF1666*100/BF$748</f>
        <v>#VALUE!</v>
      </c>
      <c r="BG1667" s="103">
        <v>-6.8620223683790256</v>
      </c>
      <c r="BH1667" s="103">
        <v>-6.8398491358824733</v>
      </c>
      <c r="BI1667" s="103">
        <v>-6.9883051269443666</v>
      </c>
      <c r="BJ1667" s="103">
        <v>-6.9929714659378028</v>
      </c>
      <c r="BK1667" s="103">
        <v>-7.1460506395811763</v>
      </c>
      <c r="BL1667" s="103">
        <v>-7.4550463634022828</v>
      </c>
      <c r="BM1667" s="103">
        <v>-7.1098304658819975</v>
      </c>
      <c r="BN1667" s="103">
        <v>-7.4421060168214748</v>
      </c>
      <c r="BO1667" s="103" t="e">
        <f>BO1666*100/BO$748</f>
        <v>#VALUE!</v>
      </c>
      <c r="BP1667" s="103">
        <v>-7.1045206489051527</v>
      </c>
      <c r="BQ1667" s="103">
        <v>-8.8901312836578033</v>
      </c>
      <c r="BR1667" s="103">
        <v>-12.092068883809622</v>
      </c>
      <c r="BS1667" s="103">
        <v>-12.438993582976433</v>
      </c>
      <c r="BT1667" s="103">
        <v>-8.5559116415343581</v>
      </c>
      <c r="BU1667" s="103">
        <v>-8.7975008652175344</v>
      </c>
      <c r="BV1667" s="103">
        <v>-9.9893544425038456</v>
      </c>
      <c r="BW1667" s="103">
        <v>-8.5258351452825867</v>
      </c>
      <c r="BX1667" s="103">
        <v>-8.7758375034561578</v>
      </c>
      <c r="BY1667" s="103">
        <v>-9.424618864010025</v>
      </c>
      <c r="BZ1667" s="102">
        <v>-8.1113081509118885</v>
      </c>
      <c r="CA1667" s="103" t="e">
        <f>CA1666*100/CA$748</f>
        <v>#VALUE!</v>
      </c>
      <c r="CB1667" s="103">
        <v>-6.9297053735600107</v>
      </c>
      <c r="CC1667" s="103">
        <v>-7.0127787354405182</v>
      </c>
      <c r="CD1667" s="103">
        <v>-8.4739053107523183</v>
      </c>
      <c r="CE1667" s="103">
        <v>-7.535595307746771</v>
      </c>
      <c r="CF1667" s="103">
        <v>-7.8710036535595647</v>
      </c>
      <c r="CG1667" s="103">
        <v>-8.9508857110876079</v>
      </c>
      <c r="CH1667" s="103">
        <v>-7.0950464542444633</v>
      </c>
      <c r="CI1667" s="103">
        <v>-7.6406497672017268</v>
      </c>
      <c r="CJ1667" s="102">
        <v>-7.2945527150328537</v>
      </c>
      <c r="CK1667" s="102">
        <v>-7.5420051960920986</v>
      </c>
      <c r="CL1667" s="103" t="e">
        <f>CL1666*100/CL$748</f>
        <v>#VALUE!</v>
      </c>
      <c r="CM1667" s="103">
        <v>-6.1321940519941309</v>
      </c>
      <c r="CN1667" s="103">
        <v>-6.6525242715956567</v>
      </c>
      <c r="CO1667" s="103">
        <v>-6.5140103664507079</v>
      </c>
      <c r="CP1667" s="103">
        <v>-6.0685713071034604</v>
      </c>
      <c r="CQ1667" s="103">
        <v>-6.4686910591164137</v>
      </c>
      <c r="CR1667" s="103">
        <v>-6.7985098575913661</v>
      </c>
      <c r="CS1667" s="103">
        <v>-6.7999215239605331</v>
      </c>
      <c r="CT1667" s="103">
        <v>-6.8932813243653825</v>
      </c>
      <c r="CU1667" s="103">
        <v>-7.3313414727261925</v>
      </c>
      <c r="CV1667" s="103">
        <v>-7.5496203387957959</v>
      </c>
      <c r="CW1667" s="103">
        <v>-7.5149170885850296</v>
      </c>
      <c r="CX1667" s="103">
        <v>-7.5773701923216992</v>
      </c>
      <c r="CY1667" s="103">
        <v>-7.4969504101755255</v>
      </c>
      <c r="CZ1667" s="103">
        <v>-7.8260086247889307</v>
      </c>
      <c r="DA1667" s="103" t="e">
        <f t="shared" ref="DA1667" si="1644">DA1666*100/DA$748</f>
        <v>#VALUE!</v>
      </c>
      <c r="DB1667" s="102">
        <v>-5.8108332437529002</v>
      </c>
      <c r="DC1667" s="102">
        <v>-6.2874387740111626</v>
      </c>
      <c r="DD1667" s="102">
        <v>-5.8321079637850364</v>
      </c>
      <c r="DE1667" s="102">
        <v>-6.0202830324467147</v>
      </c>
      <c r="DF1667" s="102">
        <v>-5.8771537578448179</v>
      </c>
      <c r="DG1667" s="102">
        <v>-5.9089250670643167</v>
      </c>
      <c r="DH1667" s="102">
        <v>-5.9517964080258885</v>
      </c>
      <c r="DI1667" s="102">
        <v>-5.9075856173074675</v>
      </c>
      <c r="DJ1667" s="102">
        <v>-5.9410591476513037</v>
      </c>
      <c r="DK1667" s="102">
        <v>-6.0471186844105791</v>
      </c>
      <c r="DL1667" s="102">
        <v>-5.8592177568655117</v>
      </c>
      <c r="DM1667" s="102">
        <v>-6.0248775423978618</v>
      </c>
      <c r="DN1667" s="104" t="e">
        <f t="shared" ref="DN1667" si="1645">DN1666*100/DN$748</f>
        <v>#VALUE!</v>
      </c>
      <c r="DO1667" s="102">
        <v>-6.0248775423978618</v>
      </c>
      <c r="DP1667" s="102">
        <v>-7.3014741759795578</v>
      </c>
      <c r="DQ1667" s="102">
        <v>-7.2597772733875718</v>
      </c>
      <c r="DR1667" s="102">
        <v>-6.9866081550130321</v>
      </c>
      <c r="DS1667" s="102">
        <v>-8.2270742609436738</v>
      </c>
      <c r="DT1667" s="102">
        <v>-8.2527497800793821</v>
      </c>
      <c r="DU1667" s="102">
        <v>-7.6844762313848207</v>
      </c>
      <c r="DV1667" s="105" t="e">
        <f>DV1666*100/DV$748</f>
        <v>#VALUE!</v>
      </c>
      <c r="DW1667" s="106" t="e">
        <f>DW1666*100/DW$748</f>
        <v>#VALUE!</v>
      </c>
      <c r="DX1667" s="107" t="e">
        <f>DX1666*100/DX$748</f>
        <v>#VALUE!</v>
      </c>
      <c r="DZ1667" s="103" t="e">
        <f>DZ1666*100/DZ$748</f>
        <v>#VALUE!</v>
      </c>
      <c r="EC1667" s="103" t="e">
        <f>EC1666*100/EC$748</f>
        <v>#VALUE!</v>
      </c>
      <c r="EF1667" s="103" t="e">
        <f>EF1666*100/EF$748</f>
        <v>#VALUE!</v>
      </c>
      <c r="EI1667" s="103" t="e">
        <f>EI1666*100/EI$748</f>
        <v>#VALUE!</v>
      </c>
      <c r="EL1667" s="103" t="e">
        <f>EL1666*100/EL$748</f>
        <v>#VALUE!</v>
      </c>
      <c r="EO1667" s="103" t="e">
        <f>EO1666*100/EO$748</f>
        <v>#VALUE!</v>
      </c>
    </row>
    <row r="1668" spans="1:145" ht="15.5" x14ac:dyDescent="0.35">
      <c r="A1668" s="27"/>
      <c r="B1668" s="102"/>
      <c r="C1668" s="102"/>
      <c r="D1668" s="102"/>
      <c r="E1668" s="102"/>
      <c r="F1668" s="102"/>
      <c r="G1668" s="102"/>
      <c r="H1668" s="102"/>
      <c r="I1668" s="102"/>
      <c r="J1668" s="102"/>
      <c r="K1668" s="102"/>
      <c r="L1668" s="102"/>
      <c r="M1668" s="102"/>
      <c r="N1668" s="102"/>
      <c r="O1668" s="102"/>
      <c r="P1668" s="102"/>
      <c r="Q1668" s="102"/>
      <c r="R1668" s="102"/>
      <c r="S1668" s="102"/>
      <c r="T1668" s="102"/>
      <c r="U1668" s="102"/>
      <c r="V1668" s="102"/>
      <c r="W1668" s="102"/>
      <c r="X1668" s="103"/>
      <c r="Y1668" s="103"/>
      <c r="Z1668" s="102"/>
      <c r="AA1668" s="102"/>
      <c r="AB1668" s="102"/>
      <c r="AC1668" s="102"/>
      <c r="AD1668" s="102"/>
      <c r="AE1668" s="102"/>
      <c r="AF1668" s="102"/>
      <c r="AG1668" s="102"/>
      <c r="AH1668" s="102"/>
      <c r="AI1668" s="102"/>
      <c r="AJ1668" s="103"/>
      <c r="AK1668" s="103"/>
      <c r="AL1668" s="103"/>
      <c r="AM1668" s="103"/>
      <c r="AN1668" s="103"/>
      <c r="AO1668" s="103"/>
      <c r="AP1668" s="103"/>
      <c r="AQ1668" s="103"/>
      <c r="AR1668" s="103"/>
      <c r="AS1668" s="103"/>
      <c r="AT1668" s="103"/>
      <c r="AU1668" s="103"/>
      <c r="AV1668" s="103"/>
      <c r="AW1668" s="103"/>
      <c r="AX1668" s="103"/>
      <c r="AY1668" s="103"/>
      <c r="AZ1668" s="103"/>
      <c r="BA1668" s="103"/>
      <c r="BB1668" s="103"/>
      <c r="BC1668" s="103"/>
      <c r="BD1668" s="103"/>
      <c r="BE1668" s="103"/>
      <c r="BF1668" s="103"/>
      <c r="BG1668" s="103"/>
      <c r="BH1668" s="103"/>
      <c r="BI1668" s="103"/>
      <c r="BJ1668" s="103"/>
      <c r="BK1668" s="103"/>
      <c r="BL1668" s="103"/>
      <c r="BM1668" s="103"/>
      <c r="BN1668" s="103"/>
      <c r="BO1668" s="103"/>
      <c r="BP1668" s="103"/>
      <c r="BQ1668" s="103"/>
      <c r="BR1668" s="103"/>
      <c r="BS1668" s="103"/>
      <c r="BT1668" s="103"/>
      <c r="BU1668" s="103"/>
      <c r="BV1668" s="103"/>
      <c r="BW1668" s="103"/>
      <c r="BX1668" s="103"/>
      <c r="BY1668" s="103"/>
      <c r="BZ1668" s="102"/>
      <c r="CA1668" s="103"/>
      <c r="CB1668" s="103"/>
      <c r="CC1668" s="103"/>
      <c r="CD1668" s="103"/>
      <c r="CE1668" s="103"/>
      <c r="CF1668" s="103"/>
      <c r="CG1668" s="103"/>
      <c r="CH1668" s="103"/>
      <c r="CI1668" s="103"/>
      <c r="CJ1668" s="102"/>
      <c r="CK1668" s="102"/>
      <c r="CL1668" s="103"/>
      <c r="CM1668" s="103"/>
      <c r="CN1668" s="103"/>
      <c r="CO1668" s="103"/>
      <c r="CP1668" s="103"/>
      <c r="CQ1668" s="103"/>
      <c r="CR1668" s="103"/>
      <c r="CS1668" s="103"/>
      <c r="CT1668" s="103"/>
      <c r="CU1668" s="103"/>
      <c r="CV1668" s="103"/>
      <c r="CW1668" s="103"/>
      <c r="CX1668" s="103"/>
      <c r="CY1668" s="103"/>
      <c r="CZ1668" s="103"/>
      <c r="DA1668" s="103"/>
      <c r="DB1668" s="102"/>
      <c r="DC1668" s="102"/>
      <c r="DD1668" s="102"/>
      <c r="DE1668" s="102"/>
      <c r="DF1668" s="102"/>
      <c r="DG1668" s="102"/>
      <c r="DH1668" s="102"/>
      <c r="DI1668" s="102"/>
      <c r="DJ1668" s="102"/>
      <c r="DK1668" s="102"/>
      <c r="DL1668" s="102"/>
      <c r="DM1668" s="102"/>
      <c r="DN1668" s="104"/>
      <c r="DO1668" s="102"/>
      <c r="DP1668" s="102"/>
      <c r="DQ1668" s="102"/>
      <c r="DR1668" s="102"/>
      <c r="DS1668" s="102"/>
      <c r="DT1668" s="102"/>
      <c r="DU1668" s="102"/>
      <c r="DV1668" s="105"/>
      <c r="DW1668" s="106"/>
      <c r="DX1668" s="107"/>
      <c r="DZ1668" s="102"/>
      <c r="EC1668" s="102"/>
      <c r="EF1668" s="102"/>
      <c r="EI1668" s="102"/>
      <c r="EL1668" s="102"/>
      <c r="EO1668" s="102"/>
    </row>
    <row r="1669" spans="1:145" ht="15.5" x14ac:dyDescent="0.35">
      <c r="A1669" s="126" t="s">
        <v>533</v>
      </c>
      <c r="B1669" s="102" t="e">
        <f t="shared" ref="B1669:Z1669" si="1646">B1640-B1646</f>
        <v>#VALUE!</v>
      </c>
      <c r="C1669" s="102" t="e">
        <f t="shared" si="1646"/>
        <v>#VALUE!</v>
      </c>
      <c r="D1669" s="102" t="e">
        <f t="shared" si="1646"/>
        <v>#VALUE!</v>
      </c>
      <c r="E1669" s="102" t="e">
        <f t="shared" si="1646"/>
        <v>#VALUE!</v>
      </c>
      <c r="F1669" s="102">
        <f t="shared" si="1646"/>
        <v>-532.95479999999975</v>
      </c>
      <c r="G1669" s="102">
        <f t="shared" si="1646"/>
        <v>-533.17891199999985</v>
      </c>
      <c r="H1669" s="102" t="e">
        <f t="shared" si="1646"/>
        <v>#VALUE!</v>
      </c>
      <c r="I1669" s="102" t="e">
        <f t="shared" si="1646"/>
        <v>#VALUE!</v>
      </c>
      <c r="J1669" s="102" t="e">
        <f t="shared" si="1646"/>
        <v>#VALUE!</v>
      </c>
      <c r="K1669" s="102" t="e">
        <f t="shared" si="1646"/>
        <v>#VALUE!</v>
      </c>
      <c r="L1669" s="102" t="e">
        <f t="shared" si="1646"/>
        <v>#VALUE!</v>
      </c>
      <c r="M1669" s="102" t="e">
        <f t="shared" si="1646"/>
        <v>#VALUE!</v>
      </c>
      <c r="N1669" s="102" t="e">
        <f t="shared" si="1646"/>
        <v>#VALUE!</v>
      </c>
      <c r="O1669" s="102" t="e">
        <f t="shared" si="1646"/>
        <v>#VALUE!</v>
      </c>
      <c r="P1669" s="102" t="e">
        <f t="shared" si="1646"/>
        <v>#VALUE!</v>
      </c>
      <c r="Q1669" s="102" t="e">
        <f t="shared" si="1646"/>
        <v>#VALUE!</v>
      </c>
      <c r="R1669" s="102" t="e">
        <f t="shared" si="1646"/>
        <v>#VALUE!</v>
      </c>
      <c r="S1669" s="102" t="e">
        <f t="shared" si="1646"/>
        <v>#VALUE!</v>
      </c>
      <c r="T1669" s="102" t="e">
        <f t="shared" si="1646"/>
        <v>#VALUE!</v>
      </c>
      <c r="U1669" s="102" t="e">
        <f t="shared" si="1646"/>
        <v>#VALUE!</v>
      </c>
      <c r="V1669" s="102" t="e">
        <f t="shared" si="1646"/>
        <v>#VALUE!</v>
      </c>
      <c r="W1669" s="102" t="e">
        <f t="shared" si="1646"/>
        <v>#VALUE!</v>
      </c>
      <c r="X1669" s="103" t="e">
        <f t="shared" si="1646"/>
        <v>#VALUE!</v>
      </c>
      <c r="Y1669" s="103" t="e">
        <f t="shared" si="1646"/>
        <v>#VALUE!</v>
      </c>
      <c r="Z1669" s="102" t="e">
        <f t="shared" si="1646"/>
        <v>#VALUE!</v>
      </c>
      <c r="AA1669" s="102" t="e">
        <f>AA1640-AA1646</f>
        <v>#VALUE!</v>
      </c>
      <c r="AB1669" s="102">
        <v>-107.03399786421323</v>
      </c>
      <c r="AC1669" s="102">
        <v>921.15712936291675</v>
      </c>
      <c r="AD1669" s="102">
        <v>506.79068916569122</v>
      </c>
      <c r="AE1669" s="102" t="e">
        <f>AE1640-AE1646</f>
        <v>#VALUE!</v>
      </c>
      <c r="AF1669" s="102">
        <v>-69.254371566672489</v>
      </c>
      <c r="AG1669" s="102">
        <v>-155.83691897431709</v>
      </c>
      <c r="AH1669" s="102">
        <v>-893.34721553013514</v>
      </c>
      <c r="AI1669" s="102">
        <v>-1392.5414098221936</v>
      </c>
      <c r="AJ1669" s="103" t="e">
        <f>AJ1640-AJ1646</f>
        <v>#VALUE!</v>
      </c>
      <c r="AK1669" s="103">
        <v>-2768.2907828554999</v>
      </c>
      <c r="AL1669" s="103">
        <v>-1686.9073755742866</v>
      </c>
      <c r="AM1669" s="103">
        <v>-1881.9879996818399</v>
      </c>
      <c r="AN1669" s="103">
        <v>-1893.9284381888137</v>
      </c>
      <c r="AO1669" s="103" t="e">
        <f>AO1640-AO1646</f>
        <v>#VALUE!</v>
      </c>
      <c r="AP1669" s="103">
        <v>-3050.8232734883222</v>
      </c>
      <c r="AQ1669" s="103">
        <v>-3274.7965229939964</v>
      </c>
      <c r="AR1669" s="103">
        <v>-2394.5374505034802</v>
      </c>
      <c r="AS1669" s="103" t="e">
        <f>AS1640-AS1646</f>
        <v>#VALUE!</v>
      </c>
      <c r="AT1669" s="103">
        <v>-1583.1410857925184</v>
      </c>
      <c r="AU1669" s="103">
        <v>-1694.7507518195</v>
      </c>
      <c r="AV1669" s="103">
        <v>-1501.75045554398</v>
      </c>
      <c r="AW1669" s="103">
        <v>-1477.133402074418</v>
      </c>
      <c r="AX1669" s="103" t="e">
        <f>AX1640-AX1646</f>
        <v>#VALUE!</v>
      </c>
      <c r="AY1669" s="103"/>
      <c r="AZ1669" s="103">
        <v>-1270.964547978876</v>
      </c>
      <c r="BA1669" s="103">
        <v>-1777.4956151531314</v>
      </c>
      <c r="BB1669" s="103">
        <v>-159.26912469736089</v>
      </c>
      <c r="BC1669" s="103">
        <v>-714.46106250455523</v>
      </c>
      <c r="BD1669" s="103">
        <v>53.396488700371265</v>
      </c>
      <c r="BE1669" s="103">
        <v>-653.53228790082358</v>
      </c>
      <c r="BF1669" s="103" t="e">
        <f>BF1640-BF1646</f>
        <v>#VALUE!</v>
      </c>
      <c r="BG1669" s="103">
        <v>135.06615098270413</v>
      </c>
      <c r="BH1669" s="103">
        <v>-591.88850216507308</v>
      </c>
      <c r="BI1669" s="103">
        <v>-196.33851704182416</v>
      </c>
      <c r="BJ1669" s="103">
        <v>-802.12453563350209</v>
      </c>
      <c r="BK1669" s="103">
        <v>39.502514032199542</v>
      </c>
      <c r="BL1669" s="103">
        <v>-790.84350986556456</v>
      </c>
      <c r="BM1669" s="103">
        <v>127.2153099811585</v>
      </c>
      <c r="BN1669" s="103">
        <v>-710.4182371636125</v>
      </c>
      <c r="BO1669" s="103" t="e">
        <f>BO1640-BO1646</f>
        <v>#VALUE!</v>
      </c>
      <c r="BP1669" s="103">
        <v>-18.455694366171883</v>
      </c>
      <c r="BQ1669" s="103">
        <v>-1375.3243047508768</v>
      </c>
      <c r="BR1669" s="103">
        <v>-4151.7735873404226</v>
      </c>
      <c r="BS1669" s="103">
        <v>-5384.7285469704948</v>
      </c>
      <c r="BT1669" s="103">
        <v>-2217.84765835486</v>
      </c>
      <c r="BU1669" s="103">
        <v>-2890.9913765042711</v>
      </c>
      <c r="BV1669" s="103">
        <v>-4072.7906221307912</v>
      </c>
      <c r="BW1669" s="103">
        <v>-1777.4006248637124</v>
      </c>
      <c r="BX1669" s="103">
        <v>-2101.8942433375996</v>
      </c>
      <c r="BY1669" s="103">
        <v>-2649.9951630241903</v>
      </c>
      <c r="BZ1669" s="102">
        <v>-1822.9969451032412</v>
      </c>
      <c r="CA1669" s="103" t="e">
        <f>CA1640-CA1646</f>
        <v>#VALUE!</v>
      </c>
      <c r="CB1669" s="103">
        <v>-731.79344369499995</v>
      </c>
      <c r="CC1669" s="103">
        <v>-733.07377128870758</v>
      </c>
      <c r="CD1669" s="103">
        <v>-2093.8040807401594</v>
      </c>
      <c r="CE1669" s="103">
        <v>-1448.8357620362312</v>
      </c>
      <c r="CF1669" s="103">
        <v>-1574.5010392697732</v>
      </c>
      <c r="CG1669" s="103">
        <v>-2721.829553929947</v>
      </c>
      <c r="CH1669" s="103">
        <v>-920.52674724034296</v>
      </c>
      <c r="CI1669" s="103">
        <v>-1354.1641450190855</v>
      </c>
      <c r="CJ1669" s="102">
        <v>-1256.68658611717</v>
      </c>
      <c r="CK1669" s="102">
        <v>-1545.1132115392102</v>
      </c>
      <c r="CL1669" s="103" t="e">
        <f>CL1640-CL1646</f>
        <v>#VALUE!</v>
      </c>
      <c r="CM1669" s="103">
        <v>-1076.4713988220719</v>
      </c>
      <c r="CN1669" s="103">
        <v>-288.6248648563942</v>
      </c>
      <c r="CO1669" s="103">
        <v>-240.0932899167783</v>
      </c>
      <c r="CP1669" s="103">
        <v>1157.1004645531666</v>
      </c>
      <c r="CQ1669" s="103">
        <v>-171.85080702281266</v>
      </c>
      <c r="CR1669" s="103">
        <v>-1246.5566883418869</v>
      </c>
      <c r="CS1669" s="103">
        <v>1913.1967459968437</v>
      </c>
      <c r="CT1669" s="103">
        <v>804.66384595728232</v>
      </c>
      <c r="CU1669" s="103">
        <v>-375.65357317378039</v>
      </c>
      <c r="CV1669" s="103">
        <v>333.93182512375279</v>
      </c>
      <c r="CW1669" s="103">
        <v>-123.31189822092529</v>
      </c>
      <c r="CX1669" s="103">
        <v>161.15351950051081</v>
      </c>
      <c r="CY1669" s="103">
        <v>-2.0356779717658355</v>
      </c>
      <c r="CZ1669" s="103">
        <v>-351.91315017787201</v>
      </c>
      <c r="DA1669" s="103" t="e">
        <f t="shared" ref="DA1669" si="1647">DA1640-DA1646</f>
        <v>#VALUE!</v>
      </c>
      <c r="DB1669" s="102">
        <v>1745.97137761661</v>
      </c>
      <c r="DC1669" s="102">
        <v>834.94800526549261</v>
      </c>
      <c r="DD1669" s="102">
        <v>439.55515112516696</v>
      </c>
      <c r="DE1669" s="102">
        <v>1192.0371583435699</v>
      </c>
      <c r="DF1669" s="102">
        <v>668.77333500564055</v>
      </c>
      <c r="DG1669" s="102">
        <v>10.982537460917229</v>
      </c>
      <c r="DH1669" s="102">
        <v>1554.8889218645745</v>
      </c>
      <c r="DI1669" s="102">
        <v>1100.185728067825</v>
      </c>
      <c r="DJ1669" s="102">
        <v>608.78300085750743</v>
      </c>
      <c r="DK1669" s="102">
        <v>1381.3619405125282</v>
      </c>
      <c r="DL1669" s="102">
        <v>1071.342623496821</v>
      </c>
      <c r="DM1669" s="102">
        <v>550.40167945532085</v>
      </c>
      <c r="DN1669" s="104" t="e">
        <f>DN1640-DN1646</f>
        <v>#VALUE!</v>
      </c>
      <c r="DO1669" s="102">
        <v>550.40167945532085</v>
      </c>
      <c r="DP1669" s="102">
        <v>287.55798249542931</v>
      </c>
      <c r="DQ1669" s="102">
        <v>-169.40088740615647</v>
      </c>
      <c r="DR1669" s="102">
        <v>-807.06748291127224</v>
      </c>
      <c r="DS1669" s="102">
        <v>172.42590260895668</v>
      </c>
      <c r="DT1669" s="102">
        <v>-263.6205670552099</v>
      </c>
      <c r="DU1669" s="102">
        <v>-211.97343115383592</v>
      </c>
      <c r="DV1669" s="105" t="e">
        <f>DV1640-DV1646</f>
        <v>#VALUE!</v>
      </c>
      <c r="DW1669" s="106" t="e">
        <f>DW1640-DW1646</f>
        <v>#VALUE!</v>
      </c>
      <c r="DX1669" s="107" t="e">
        <f>DX1640-DX1646</f>
        <v>#VALUE!</v>
      </c>
      <c r="DZ1669" s="102" t="e">
        <f>DZ1640-DZ1646</f>
        <v>#VALUE!</v>
      </c>
      <c r="EC1669" s="102" t="e">
        <f>EC1640-EC1646</f>
        <v>#VALUE!</v>
      </c>
      <c r="EF1669" s="102" t="e">
        <f>EF1640-EF1646</f>
        <v>#VALUE!</v>
      </c>
      <c r="EI1669" s="102" t="e">
        <f>EI1640-EI1646</f>
        <v>#VALUE!</v>
      </c>
      <c r="EL1669" s="102" t="e">
        <f>EL1640-EL1646</f>
        <v>#VALUE!</v>
      </c>
      <c r="EO1669" s="102" t="e">
        <f>EO1640-EO1646</f>
        <v>#VALUE!</v>
      </c>
    </row>
    <row r="1670" spans="1:145" ht="15.5" x14ac:dyDescent="0.35">
      <c r="A1670" s="126" t="s">
        <v>534</v>
      </c>
      <c r="B1670" s="102" t="e">
        <f>B1669+B1682</f>
        <v>#VALUE!</v>
      </c>
      <c r="C1670" s="102" t="e">
        <f t="shared" ref="C1670:AA1670" si="1648">C1669+C1682</f>
        <v>#VALUE!</v>
      </c>
      <c r="D1670" s="102" t="e">
        <f t="shared" si="1648"/>
        <v>#VALUE!</v>
      </c>
      <c r="E1670" s="102" t="e">
        <f t="shared" si="1648"/>
        <v>#VALUE!</v>
      </c>
      <c r="F1670" s="102" t="e">
        <f t="shared" si="1648"/>
        <v>#VALUE!</v>
      </c>
      <c r="G1670" s="102" t="e">
        <f t="shared" si="1648"/>
        <v>#VALUE!</v>
      </c>
      <c r="H1670" s="102" t="e">
        <f t="shared" si="1648"/>
        <v>#VALUE!</v>
      </c>
      <c r="I1670" s="102" t="e">
        <f t="shared" si="1648"/>
        <v>#VALUE!</v>
      </c>
      <c r="J1670" s="102" t="e">
        <f t="shared" si="1648"/>
        <v>#VALUE!</v>
      </c>
      <c r="K1670" s="102" t="e">
        <f t="shared" si="1648"/>
        <v>#VALUE!</v>
      </c>
      <c r="L1670" s="102" t="e">
        <f t="shared" si="1648"/>
        <v>#VALUE!</v>
      </c>
      <c r="M1670" s="102" t="e">
        <f t="shared" si="1648"/>
        <v>#VALUE!</v>
      </c>
      <c r="N1670" s="102" t="e">
        <f t="shared" si="1648"/>
        <v>#VALUE!</v>
      </c>
      <c r="O1670" s="102" t="e">
        <f t="shared" si="1648"/>
        <v>#VALUE!</v>
      </c>
      <c r="P1670" s="102" t="e">
        <f t="shared" si="1648"/>
        <v>#VALUE!</v>
      </c>
      <c r="Q1670" s="102" t="e">
        <f t="shared" si="1648"/>
        <v>#VALUE!</v>
      </c>
      <c r="R1670" s="102" t="e">
        <f t="shared" si="1648"/>
        <v>#VALUE!</v>
      </c>
      <c r="S1670" s="102" t="e">
        <f t="shared" si="1648"/>
        <v>#VALUE!</v>
      </c>
      <c r="T1670" s="102" t="e">
        <f t="shared" si="1648"/>
        <v>#VALUE!</v>
      </c>
      <c r="U1670" s="102" t="e">
        <f t="shared" si="1648"/>
        <v>#VALUE!</v>
      </c>
      <c r="V1670" s="102" t="e">
        <f t="shared" si="1648"/>
        <v>#VALUE!</v>
      </c>
      <c r="W1670" s="102" t="e">
        <f t="shared" si="1648"/>
        <v>#VALUE!</v>
      </c>
      <c r="X1670" s="103" t="e">
        <f t="shared" si="1648"/>
        <v>#VALUE!</v>
      </c>
      <c r="Y1670" s="103" t="e">
        <f t="shared" si="1648"/>
        <v>#VALUE!</v>
      </c>
      <c r="Z1670" s="102" t="e">
        <f t="shared" si="1648"/>
        <v>#VALUE!</v>
      </c>
      <c r="AA1670" s="102" t="e">
        <f t="shared" si="1648"/>
        <v>#VALUE!</v>
      </c>
      <c r="AB1670" s="102">
        <v>290.23615308288174</v>
      </c>
      <c r="AC1670" s="102">
        <v>1210.7282199311737</v>
      </c>
      <c r="AD1670" s="102">
        <v>790.27277973394825</v>
      </c>
      <c r="AE1670" s="102" t="e">
        <f>AE1669+AE1682</f>
        <v>#VALUE!</v>
      </c>
      <c r="AF1670" s="102">
        <v>399.63962843332752</v>
      </c>
      <c r="AG1670" s="102">
        <v>329.33660202568291</v>
      </c>
      <c r="AH1670" s="102">
        <v>-430.45421553013512</v>
      </c>
      <c r="AI1670" s="102">
        <v>-929.64840982219357</v>
      </c>
      <c r="AJ1670" s="103" t="e">
        <f>AJ1669+AJ1682</f>
        <v>#VALUE!</v>
      </c>
      <c r="AK1670" s="103">
        <v>-2306.3357828554999</v>
      </c>
      <c r="AL1670" s="103">
        <v>-1238.3653755742866</v>
      </c>
      <c r="AM1670" s="103">
        <v>-1490.1839996818399</v>
      </c>
      <c r="AN1670" s="103">
        <v>-1502.1244381888137</v>
      </c>
      <c r="AO1670" s="103" t="e">
        <f>AO1669+AO1682</f>
        <v>#VALUE!</v>
      </c>
      <c r="AP1670" s="103">
        <v>-2524.4982734883224</v>
      </c>
      <c r="AQ1670" s="103">
        <v>-2752.5556052159436</v>
      </c>
      <c r="AR1670" s="103">
        <v>-1963.7585441701431</v>
      </c>
      <c r="AS1670" s="103" t="e">
        <f>AS1669+AS1682</f>
        <v>#VALUE!</v>
      </c>
      <c r="AT1670" s="103">
        <v>-1135.7740857925185</v>
      </c>
      <c r="AU1670" s="103">
        <v>-1241.7607518195</v>
      </c>
      <c r="AV1670" s="103">
        <v>-1044.7104555439828</v>
      </c>
      <c r="AW1670" s="103">
        <v>-1122.6934020744179</v>
      </c>
      <c r="AX1670" s="103" t="e">
        <f>AX1669+AX1682</f>
        <v>#VALUE!</v>
      </c>
      <c r="AY1670" s="103"/>
      <c r="AZ1670" s="103">
        <v>-846.59554797887597</v>
      </c>
      <c r="BA1670" s="103">
        <v>-1341.3266151531313</v>
      </c>
      <c r="BB1670" s="103">
        <v>267.83087530263913</v>
      </c>
      <c r="BC1670" s="103">
        <v>-287.36106250455521</v>
      </c>
      <c r="BD1670" s="103">
        <v>435.43528870037125</v>
      </c>
      <c r="BE1670" s="103">
        <v>-271.4934879008236</v>
      </c>
      <c r="BF1670" s="103" t="e">
        <f>BF1669+BF1682</f>
        <v>#VALUE!</v>
      </c>
      <c r="BG1670" s="103">
        <v>509.64557859385229</v>
      </c>
      <c r="BH1670" s="103">
        <v>-217.30907455392486</v>
      </c>
      <c r="BI1670" s="103">
        <v>248.56148295817582</v>
      </c>
      <c r="BJ1670" s="103">
        <v>-357.22453563350211</v>
      </c>
      <c r="BK1670" s="103">
        <v>471.21751403219957</v>
      </c>
      <c r="BL1670" s="103">
        <v>-348.5435098655646</v>
      </c>
      <c r="BM1670" s="103">
        <v>563.11530998115848</v>
      </c>
      <c r="BN1670" s="103">
        <v>-274.51823716361253</v>
      </c>
      <c r="BO1670" s="103" t="e">
        <f>BO1669+BO1682</f>
        <v>#VALUE!</v>
      </c>
      <c r="BP1670" s="103">
        <v>517.97130563382802</v>
      </c>
      <c r="BQ1670" s="103">
        <v>-855.89730475087674</v>
      </c>
      <c r="BR1670" s="103">
        <v>-3347.3465873404225</v>
      </c>
      <c r="BS1670" s="103">
        <v>-4616.3015469704951</v>
      </c>
      <c r="BT1670" s="103">
        <v>-1694.4206583548601</v>
      </c>
      <c r="BU1670" s="103">
        <v>-2070.564376504271</v>
      </c>
      <c r="BV1670" s="103">
        <v>-3252.3636221307911</v>
      </c>
      <c r="BW1670" s="103">
        <v>-1138.8906248637124</v>
      </c>
      <c r="BX1670" s="103">
        <v>-1463.3842433375996</v>
      </c>
      <c r="BY1670" s="103">
        <v>-2011.4851630241903</v>
      </c>
      <c r="BZ1670" s="102">
        <v>-1263.3969451032413</v>
      </c>
      <c r="CA1670" s="103" t="e">
        <f>CA1669+CA1682</f>
        <v>#VALUE!</v>
      </c>
      <c r="CB1670" s="103">
        <v>-199.94344369499993</v>
      </c>
      <c r="CC1670" s="103">
        <v>-201.22377128870755</v>
      </c>
      <c r="CD1670" s="103">
        <v>-1561.9540807401595</v>
      </c>
      <c r="CE1670" s="103">
        <v>-1012.2357620362313</v>
      </c>
      <c r="CF1670" s="103">
        <v>-1137.9010392697733</v>
      </c>
      <c r="CG1670" s="103">
        <v>-2285.2295539299471</v>
      </c>
      <c r="CH1670" s="103">
        <v>-546.976747240343</v>
      </c>
      <c r="CI1670" s="103">
        <v>-980.61414501908553</v>
      </c>
      <c r="CJ1670" s="102">
        <v>-874.33658611716999</v>
      </c>
      <c r="CK1670" s="102">
        <v>-1140.7632115392103</v>
      </c>
      <c r="CL1670" s="103" t="e">
        <f>CL1669+CL1682</f>
        <v>#VALUE!</v>
      </c>
      <c r="CM1670" s="103">
        <v>-555.47139882207193</v>
      </c>
      <c r="CN1670" s="103">
        <v>322.35213514360589</v>
      </c>
      <c r="CO1670" s="103">
        <v>370.88371008322179</v>
      </c>
      <c r="CP1670" s="103">
        <v>1684.0774645531667</v>
      </c>
      <c r="CQ1670" s="103">
        <v>355.12619297718743</v>
      </c>
      <c r="CR1670" s="103">
        <v>-719.57968834188682</v>
      </c>
      <c r="CS1670" s="103">
        <v>2397.9667459968437</v>
      </c>
      <c r="CT1670" s="103">
        <v>1289.4338459572823</v>
      </c>
      <c r="CU1670" s="103">
        <v>137.11642682621959</v>
      </c>
      <c r="CV1670" s="103">
        <v>804.70182512375277</v>
      </c>
      <c r="CW1670" s="103">
        <v>347.45810177907475</v>
      </c>
      <c r="CX1670" s="103">
        <v>631.92351950051079</v>
      </c>
      <c r="CY1670" s="103">
        <v>468.7343220282342</v>
      </c>
      <c r="CZ1670" s="103">
        <v>146.85684982212803</v>
      </c>
      <c r="DA1670" s="103" t="e">
        <f t="shared" ref="DA1670" si="1649">DA1669+DA1682</f>
        <v>#VALUE!</v>
      </c>
      <c r="DB1670" s="102">
        <v>2237.9743776166101</v>
      </c>
      <c r="DC1670" s="102">
        <v>1326.9510052654928</v>
      </c>
      <c r="DD1670" s="102">
        <v>931.558151125167</v>
      </c>
      <c r="DE1670" s="102">
        <v>1684.0401583435701</v>
      </c>
      <c r="DF1670" s="102">
        <v>1160.7763350056407</v>
      </c>
      <c r="DG1670" s="102">
        <v>502.98553746091727</v>
      </c>
      <c r="DH1670" s="102">
        <v>2046.5919218645745</v>
      </c>
      <c r="DI1670" s="102">
        <v>1591.888728067825</v>
      </c>
      <c r="DJ1670" s="102">
        <v>1100.4860008575074</v>
      </c>
      <c r="DK1670" s="102">
        <v>1872.0649405125282</v>
      </c>
      <c r="DL1670" s="102">
        <v>1562.045623496821</v>
      </c>
      <c r="DM1670" s="102">
        <v>1042.1046794553208</v>
      </c>
      <c r="DN1670" s="104" t="e">
        <f t="shared" ref="DN1670" si="1650">DN1669+DN1682</f>
        <v>#VALUE!</v>
      </c>
      <c r="DO1670" s="102">
        <v>1042.1046794553208</v>
      </c>
      <c r="DP1670" s="102">
        <v>864.09693002887138</v>
      </c>
      <c r="DQ1670" s="102">
        <v>412.66977155528559</v>
      </c>
      <c r="DR1670" s="102">
        <v>-219.46511252183018</v>
      </c>
      <c r="DS1670" s="102">
        <v>826.51247572964076</v>
      </c>
      <c r="DT1670" s="102">
        <v>368.49020816202687</v>
      </c>
      <c r="DU1670" s="102">
        <v>517.20018336747762</v>
      </c>
      <c r="DV1670" s="105" t="e">
        <f>DV1669+DV1682</f>
        <v>#VALUE!</v>
      </c>
      <c r="DW1670" s="106" t="e">
        <f>DW1669+DW1682</f>
        <v>#VALUE!</v>
      </c>
      <c r="DX1670" s="107" t="e">
        <f>DX1669+DX1682</f>
        <v>#VALUE!</v>
      </c>
      <c r="DZ1670" s="102" t="e">
        <f>DZ1669+DZ1682</f>
        <v>#VALUE!</v>
      </c>
      <c r="EC1670" s="102" t="e">
        <f>EC1669+EC1682</f>
        <v>#VALUE!</v>
      </c>
      <c r="EF1670" s="102" t="e">
        <f>EF1669+EF1682</f>
        <v>#VALUE!</v>
      </c>
      <c r="EI1670" s="102" t="e">
        <f>EI1669+EI1682</f>
        <v>#VALUE!</v>
      </c>
      <c r="EL1670" s="102" t="e">
        <f>EL1669+EL1682</f>
        <v>#VALUE!</v>
      </c>
      <c r="EO1670" s="102" t="e">
        <f>EO1669+EO1682</f>
        <v>#VALUE!</v>
      </c>
    </row>
    <row r="1671" spans="1:145" ht="15.5" x14ac:dyDescent="0.35">
      <c r="A1671" s="126" t="s">
        <v>535</v>
      </c>
      <c r="B1671" s="63"/>
      <c r="C1671" s="63"/>
      <c r="D1671" s="63"/>
      <c r="E1671" s="63">
        <f t="shared" ref="E1671:AD1671" si="1651">20%*E1641+80%*(E1641-AVERAGE(B1641,C1641,D1641))</f>
        <v>173.4666666666667</v>
      </c>
      <c r="F1671" s="63">
        <f t="shared" si="1651"/>
        <v>181.91500000000002</v>
      </c>
      <c r="G1671" s="63">
        <f t="shared" si="1651"/>
        <v>60.942066666666605</v>
      </c>
      <c r="H1671" s="63">
        <f t="shared" si="1651"/>
        <v>-45.058000000000028</v>
      </c>
      <c r="I1671" s="63">
        <f t="shared" si="1651"/>
        <v>245.83480000000009</v>
      </c>
      <c r="J1671" s="63">
        <f t="shared" si="1651"/>
        <v>371.85533333333342</v>
      </c>
      <c r="K1671" s="63">
        <f t="shared" si="1651"/>
        <v>434.16373333333343</v>
      </c>
      <c r="L1671" s="63">
        <f t="shared" si="1651"/>
        <v>625.88079999999991</v>
      </c>
      <c r="M1671" s="63">
        <f t="shared" si="1651"/>
        <v>140.24660000000011</v>
      </c>
      <c r="N1671" s="63">
        <f t="shared" si="1651"/>
        <v>162.11106666666666</v>
      </c>
      <c r="O1671" s="63">
        <f t="shared" si="1651"/>
        <v>1000.2269566666664</v>
      </c>
      <c r="P1671" s="63">
        <f t="shared" si="1651"/>
        <v>864.04425600000013</v>
      </c>
      <c r="Q1671" s="63">
        <f t="shared" si="1651"/>
        <v>521.82061900000008</v>
      </c>
      <c r="R1671" s="63">
        <f t="shared" si="1651"/>
        <v>321.57547920000025</v>
      </c>
      <c r="S1671" s="63">
        <f t="shared" si="1651"/>
        <v>858.13628986666708</v>
      </c>
      <c r="T1671" s="63">
        <f t="shared" si="1651"/>
        <v>2313.4324911999997</v>
      </c>
      <c r="U1671" s="63">
        <f t="shared" si="1651"/>
        <v>3427.2056885333341</v>
      </c>
      <c r="V1671" s="63">
        <f t="shared" si="1651"/>
        <v>2428.7973061996663</v>
      </c>
      <c r="W1671" s="63">
        <f t="shared" si="1651"/>
        <v>3968.9100806713559</v>
      </c>
      <c r="X1671" s="63">
        <f t="shared" si="1651"/>
        <v>-321.38663705595206</v>
      </c>
      <c r="Y1671" s="63">
        <f t="shared" si="1651"/>
        <v>1427.3903023887055</v>
      </c>
      <c r="Z1671" s="63">
        <f t="shared" si="1651"/>
        <v>2876.3947349142713</v>
      </c>
      <c r="AA1671" s="63">
        <f t="shared" si="1651"/>
        <v>3327.5129982360959</v>
      </c>
      <c r="AB1671" s="63">
        <f t="shared" si="1651"/>
        <v>1674.0968924666181</v>
      </c>
      <c r="AC1671" s="63">
        <f t="shared" si="1651"/>
        <v>1746.5769040632242</v>
      </c>
      <c r="AD1671" s="63">
        <f t="shared" si="1651"/>
        <v>1522.3217588575822</v>
      </c>
      <c r="AE1671" s="63">
        <f>20%*AE1641+80%*(AE1641-AVERAGE(Y1641,Z1641,AA1641))</f>
        <v>1536.5767500715131</v>
      </c>
      <c r="AF1671" s="102"/>
      <c r="AG1671" s="102"/>
      <c r="AH1671" s="102"/>
      <c r="AI1671" s="102"/>
      <c r="AJ1671" s="2">
        <f>20%*AJ1641+80%*(AJ1641-AVERAGE(Z1641,AA1641,AE1641))</f>
        <v>574.16443099406206</v>
      </c>
      <c r="AK1671" s="103"/>
      <c r="AL1671" s="103"/>
      <c r="AM1671" s="103"/>
      <c r="AN1671" s="103"/>
      <c r="AO1671" s="2">
        <f>20%*AO1641+80%*(AO1641-AVERAGE(AA1641,AE1641,AJ1641))</f>
        <v>-2331.1634728256049</v>
      </c>
      <c r="AP1671" s="103"/>
      <c r="AQ1671" s="103"/>
      <c r="AR1671" s="103"/>
      <c r="AS1671" s="2">
        <f>20%*AS1641+80%*(AS1641-AVERAGE(AE1641,AJ1641,AO1641))</f>
        <v>-2345.5864758044477</v>
      </c>
      <c r="AT1671" s="280" t="s">
        <v>536</v>
      </c>
      <c r="AU1671" s="2">
        <v>-862.18306419822829</v>
      </c>
      <c r="AV1671" s="2">
        <v>-768.40823160672403</v>
      </c>
      <c r="AW1671" s="2">
        <v>-857.99933043178612</v>
      </c>
      <c r="AX1671" s="2">
        <f>20%*AX1641+80%*(AX1641-AVERAGE(AJ1641,AO1641,AS1641))</f>
        <v>-739.74449698680951</v>
      </c>
      <c r="AY1671" s="103"/>
      <c r="AZ1671" s="2">
        <v>469.86360407500206</v>
      </c>
      <c r="BA1671" s="2">
        <v>-3.0913069141352025</v>
      </c>
      <c r="BB1671" s="2">
        <v>1105.3263000792697</v>
      </c>
      <c r="BC1671" s="2">
        <v>675.64455996772483</v>
      </c>
      <c r="BD1671" s="2">
        <v>1608.5686905756556</v>
      </c>
      <c r="BE1671" s="2">
        <v>1600.3687026619505</v>
      </c>
      <c r="BF1671" s="2">
        <f>20%*BF1641+80%*(BF1641-AVERAGE(AO1641,AS1641,AX1641))</f>
        <v>1457.932212531241</v>
      </c>
      <c r="BG1671" s="2">
        <v>1257.5360636396006</v>
      </c>
      <c r="BH1671" s="2">
        <v>536.29999654267044</v>
      </c>
      <c r="BI1671" s="2">
        <v>1103.5110824209196</v>
      </c>
      <c r="BJ1671" s="2">
        <v>479.7523896447147</v>
      </c>
      <c r="BK1671" s="2">
        <v>1417.8507575347021</v>
      </c>
      <c r="BL1671" s="2">
        <v>705.65174747104254</v>
      </c>
      <c r="BM1671" s="2">
        <v>1445.4316489623461</v>
      </c>
      <c r="BN1671" s="2">
        <v>733.11261227487034</v>
      </c>
      <c r="BO1671" s="2">
        <f>20%*BO1641+80%*(BO1641-AVERAGE(AX1641,AS1641,BF1641))</f>
        <v>1480.3427165063915</v>
      </c>
      <c r="BP1671" s="2">
        <v>1068.3726444452059</v>
      </c>
      <c r="BQ1671" s="2">
        <v>472.74250300165329</v>
      </c>
      <c r="BR1671" s="2">
        <v>-1172.6309070354098</v>
      </c>
      <c r="BS1671" s="2">
        <v>-2278.3306629192734</v>
      </c>
      <c r="BT1671" s="2">
        <v>-439.56482527446576</v>
      </c>
      <c r="BU1671" s="2">
        <v>-1013.1498821891826</v>
      </c>
      <c r="BV1671" s="2">
        <v>-1927.5912314736836</v>
      </c>
      <c r="BW1671" s="2">
        <v>-139.41143974839747</v>
      </c>
      <c r="BX1671" s="2">
        <v>-416.15509861296619</v>
      </c>
      <c r="BY1671" s="2">
        <v>-806.32976766627417</v>
      </c>
      <c r="BZ1671" s="63">
        <v>-84.669453405036506</v>
      </c>
      <c r="CA1671" s="2">
        <f>20%*CA1641+80%*(CA1641-AVERAGE(BJ1641,BE1641,BO1641))</f>
        <v>-100.92781203011793</v>
      </c>
      <c r="CB1671" s="2">
        <v>794.73904686676917</v>
      </c>
      <c r="CC1671" s="2">
        <v>514.83462441300412</v>
      </c>
      <c r="CD1671" s="2">
        <v>-195.112100886593</v>
      </c>
      <c r="CE1671" s="2">
        <v>533.86334031837441</v>
      </c>
      <c r="CF1671" s="2">
        <v>805.10337788011498</v>
      </c>
      <c r="CG1671" s="2">
        <v>523.03913570555142</v>
      </c>
      <c r="CH1671" s="2">
        <v>957.21813607434285</v>
      </c>
      <c r="CI1671" s="2">
        <v>1085.5348341066356</v>
      </c>
      <c r="CJ1671" s="63">
        <v>729.10615424402818</v>
      </c>
      <c r="CK1671" s="63">
        <v>871.79927569709128</v>
      </c>
      <c r="CL1671" s="2">
        <f>20%*CL1641+80%*(CL1641-AVERAGE(BF1641,BO1641,CA1641))</f>
        <v>624.41790328971547</v>
      </c>
      <c r="CM1671" s="2">
        <v>332.07952817467503</v>
      </c>
      <c r="CN1671" s="2">
        <v>1310.9044274482658</v>
      </c>
      <c r="CO1671" s="2">
        <v>1310.9044274482658</v>
      </c>
      <c r="CP1671" s="2">
        <v>2770.7758026565753</v>
      </c>
      <c r="CQ1671" s="2">
        <v>1359.7857532514381</v>
      </c>
      <c r="CR1671" s="2">
        <v>242.96360073633963</v>
      </c>
      <c r="CS1671" s="2">
        <v>3697.537621524827</v>
      </c>
      <c r="CT1671" s="2">
        <v>2602.9795702583638</v>
      </c>
      <c r="CU1671" s="2">
        <v>1592.4094408497715</v>
      </c>
      <c r="CV1671" s="2">
        <v>2645.1701115452984</v>
      </c>
      <c r="CW1671" s="2">
        <v>2137.411613370045</v>
      </c>
      <c r="CX1671" s="2">
        <v>2464.8115137237578</v>
      </c>
      <c r="CY1671" s="2">
        <v>2238.9074592261709</v>
      </c>
      <c r="CZ1671" s="2">
        <v>2028.8037266617507</v>
      </c>
      <c r="DA1671" s="2">
        <f>20%*DA1641+80%*(DA1641-AVERAGE(BO1641,CA1641,CL1641))</f>
        <v>4431.576250102903</v>
      </c>
      <c r="DB1671" s="63">
        <v>3591.8490534915468</v>
      </c>
      <c r="DC1671" s="63">
        <v>2212.266669279099</v>
      </c>
      <c r="DD1671" s="63">
        <v>2241.7921831543395</v>
      </c>
      <c r="DE1671" s="63">
        <v>2823.3431117163227</v>
      </c>
      <c r="DF1671" s="63">
        <v>1510.7411819564868</v>
      </c>
      <c r="DG1671" s="63">
        <v>1499.2133829655372</v>
      </c>
      <c r="DH1671" s="63">
        <v>2720.6550715584167</v>
      </c>
      <c r="DI1671" s="63">
        <v>2121.2290803266642</v>
      </c>
      <c r="DJ1671" s="63">
        <v>1694.4130157526574</v>
      </c>
      <c r="DK1671" s="63">
        <v>2614.4848026618602</v>
      </c>
      <c r="DL1671" s="63">
        <v>2091.4600688408527</v>
      </c>
      <c r="DM1671" s="63">
        <v>1693.1017465367015</v>
      </c>
      <c r="DN1671" s="6">
        <f>20%*DN1641+80%*(DN1641-AVERAGE(CA1641,CL1641,DA1641))</f>
        <v>2308.6108212752442</v>
      </c>
      <c r="DO1671" s="63">
        <v>1693.1017465367015</v>
      </c>
      <c r="DP1671" s="63">
        <v>1437.4282116500722</v>
      </c>
      <c r="DQ1671" s="63">
        <v>926.16492030042753</v>
      </c>
      <c r="DR1671" s="63">
        <v>81.878692106715334</v>
      </c>
      <c r="DS1671" s="63">
        <v>1713.5457423179776</v>
      </c>
      <c r="DT1671" s="63">
        <v>1252.8562098269774</v>
      </c>
      <c r="DU1671" s="63">
        <v>1259.0629004957279</v>
      </c>
      <c r="DV1671" s="64">
        <f>20%*DV1641+80%*(DV1641-AVERAGE(CL1641,DA1641,DN1641))</f>
        <v>1374.4198013840742</v>
      </c>
      <c r="DW1671" s="65">
        <f>20%*DW1641+80%*(DW1641-AVERAGE(CL1641,DA1641,DN1641))</f>
        <v>1113.8727114706846</v>
      </c>
      <c r="DX1671" s="66">
        <f>20%*DX1641+80%*(DX1641-AVERAGE(CL1641,DA1641,DN1641))</f>
        <v>808.49752795200493</v>
      </c>
      <c r="DZ1671" s="63">
        <f>20%*DZ1641+80%*(DZ1641-AVERAGE(DA1641,DN1641,DW1641))</f>
        <v>321.85268460128782</v>
      </c>
      <c r="EC1671" s="63">
        <f>20%*EC1641+80%*(EC1641-AVERAGE(DN1641,DW1641,DZ1641))</f>
        <v>590.41889118678478</v>
      </c>
      <c r="EF1671" s="63">
        <f>20%*EF1641+80%*(EF1641-AVERAGE(DW1641,DZ1641,EC1641))</f>
        <v>516.34015997235838</v>
      </c>
      <c r="EI1671" s="63">
        <f>20%*EI1641+80%*(EI1641-AVERAGE(DZ1641,EC1641,EF1641))</f>
        <v>843.66333833409044</v>
      </c>
      <c r="EL1671" s="63">
        <f>20%*EL1641+80%*(EL1641-AVERAGE(EC1641,EF1641,EI1641))</f>
        <v>1008.8335339646268</v>
      </c>
      <c r="EO1671" s="63">
        <f>20%*EO1641+80%*(EO1641-AVERAGE(EF1641,EI1641,EL1641))</f>
        <v>1029.3986446015592</v>
      </c>
    </row>
    <row r="1672" spans="1:145" ht="15.5" x14ac:dyDescent="0.35">
      <c r="A1672" s="126" t="s">
        <v>537</v>
      </c>
      <c r="B1672" s="63"/>
      <c r="C1672" s="63"/>
      <c r="D1672" s="63"/>
      <c r="E1672" s="63" t="e">
        <f t="shared" ref="E1672:U1672" si="1652">E1670-E1671</f>
        <v>#VALUE!</v>
      </c>
      <c r="F1672" s="63" t="e">
        <f t="shared" si="1652"/>
        <v>#VALUE!</v>
      </c>
      <c r="G1672" s="63" t="e">
        <f t="shared" si="1652"/>
        <v>#VALUE!</v>
      </c>
      <c r="H1672" s="63" t="e">
        <f t="shared" si="1652"/>
        <v>#VALUE!</v>
      </c>
      <c r="I1672" s="63" t="e">
        <f t="shared" si="1652"/>
        <v>#VALUE!</v>
      </c>
      <c r="J1672" s="63" t="e">
        <f t="shared" si="1652"/>
        <v>#VALUE!</v>
      </c>
      <c r="K1672" s="63" t="e">
        <f t="shared" si="1652"/>
        <v>#VALUE!</v>
      </c>
      <c r="L1672" s="63" t="e">
        <f t="shared" si="1652"/>
        <v>#VALUE!</v>
      </c>
      <c r="M1672" s="63" t="e">
        <f t="shared" si="1652"/>
        <v>#VALUE!</v>
      </c>
      <c r="N1672" s="63" t="e">
        <f t="shared" si="1652"/>
        <v>#VALUE!</v>
      </c>
      <c r="O1672" s="63" t="e">
        <f t="shared" si="1652"/>
        <v>#VALUE!</v>
      </c>
      <c r="P1672" s="63" t="e">
        <f t="shared" si="1652"/>
        <v>#VALUE!</v>
      </c>
      <c r="Q1672" s="63" t="e">
        <f t="shared" si="1652"/>
        <v>#VALUE!</v>
      </c>
      <c r="R1672" s="63" t="e">
        <f t="shared" si="1652"/>
        <v>#VALUE!</v>
      </c>
      <c r="S1672" s="63" t="e">
        <f t="shared" si="1652"/>
        <v>#VALUE!</v>
      </c>
      <c r="T1672" s="63" t="e">
        <f t="shared" si="1652"/>
        <v>#VALUE!</v>
      </c>
      <c r="U1672" s="63" t="e">
        <f t="shared" si="1652"/>
        <v>#VALUE!</v>
      </c>
      <c r="V1672" s="63"/>
      <c r="W1672" s="63"/>
      <c r="X1672" s="2" t="e">
        <f>((X1670/X2565)-(20%*(X1641/X2565)+80%*(X1641/X2565-AVERAGE(W1641/W2565,V1641/V2565,U1641/U2565))))*100</f>
        <v>#VALUE!</v>
      </c>
      <c r="Y1672" s="2" t="e">
        <f>((Y1670/Y2565)-(20%*(Y1641/Y2565)+80%*(Y1641/Y2565-AVERAGE(X1641/X2565,W1641/W2565,V1641/V2565))))*100</f>
        <v>#VALUE!</v>
      </c>
      <c r="Z1672" s="2" t="e">
        <f>((Z1670/Z2565)-(20%*(Z1641/Z2565)+80%*(Z1641/Z2565-AVERAGE(Y1641/Y2565,X1641/X2565,W1641/W2565))))*100</f>
        <v>#VALUE!</v>
      </c>
      <c r="AA1672" s="2" t="e">
        <f>((AA1670/AA2565)-(20%*(AA1641/AA2565)+80%*(AA1641/AA2565-AVERAGE(Z1641/Z2565,Y1641/Y2565,X1641/X2565))))*100</f>
        <v>#VALUE!</v>
      </c>
      <c r="AB1672" s="63">
        <f t="shared" ref="AB1672:AY1672" si="1653">AB1670-AB1671</f>
        <v>-1383.8607393837365</v>
      </c>
      <c r="AC1672" s="63">
        <f t="shared" si="1653"/>
        <v>-535.84868413205049</v>
      </c>
      <c r="AD1672" s="63">
        <f t="shared" si="1653"/>
        <v>-732.0489791236339</v>
      </c>
      <c r="AE1672" s="2" t="e">
        <f>((AE1670/AE2565)-(20%*(AE1641/AE2565)+80%*(AE1641/AE2565-AVERAGE(Z1641/Z2565,AA1641/AA2565,Y1641/Y2565))))*100</f>
        <v>#VALUE!</v>
      </c>
      <c r="AF1672" s="102">
        <f t="shared" si="1653"/>
        <v>399.63962843332752</v>
      </c>
      <c r="AG1672" s="102">
        <f t="shared" si="1653"/>
        <v>329.33660202568291</v>
      </c>
      <c r="AH1672" s="102">
        <f t="shared" si="1653"/>
        <v>-430.45421553013512</v>
      </c>
      <c r="AI1672" s="102">
        <f t="shared" si="1653"/>
        <v>-929.64840982219357</v>
      </c>
      <c r="AJ1672" s="2" t="e">
        <f>((AJ1670/AJ2565)-(20%*(AJ1641/AJ2565)+80%*(AJ1641/AJ2565-AVERAGE(AE1641/AE2565,Z1641/Z2565,AA1641/AA2565))))*100</f>
        <v>#VALUE!</v>
      </c>
      <c r="AK1672" s="103">
        <f t="shared" si="1653"/>
        <v>-2306.3357828554999</v>
      </c>
      <c r="AL1672" s="103">
        <f t="shared" si="1653"/>
        <v>-1238.3653755742866</v>
      </c>
      <c r="AM1672" s="103">
        <f t="shared" si="1653"/>
        <v>-1490.1839996818399</v>
      </c>
      <c r="AN1672" s="103">
        <f t="shared" si="1653"/>
        <v>-1502.1244381888137</v>
      </c>
      <c r="AO1672" s="2" t="e">
        <f>((AO1670/AO2565)-(20%*(AO1641/AO2565)+80%*(AO1641/AO2565-AVERAGE(AJ1641/AJ2565,AE1641/AE2565,AA1641/AA2565))))*100</f>
        <v>#VALUE!</v>
      </c>
      <c r="AP1672" s="103">
        <f t="shared" si="1653"/>
        <v>-2524.4982734883224</v>
      </c>
      <c r="AQ1672" s="103">
        <f t="shared" si="1653"/>
        <v>-2752.5556052159436</v>
      </c>
      <c r="AR1672" s="103">
        <f t="shared" si="1653"/>
        <v>-1963.7585441701431</v>
      </c>
      <c r="AS1672" s="2" t="e">
        <f>((AS1670/AS2565)-(20%*(AS1641/AS2565)+80%*(AS1641/AS2565-AVERAGE(AO1641/AO2565,AJ1641/AJ2565,AE1641/AE2565))))*100</f>
        <v>#VALUE!</v>
      </c>
      <c r="AT1672" s="280" t="e">
        <f t="shared" si="1653"/>
        <v>#VALUE!</v>
      </c>
      <c r="AU1672" s="2">
        <f t="shared" si="1653"/>
        <v>-379.57768762127171</v>
      </c>
      <c r="AV1672" s="2">
        <f t="shared" si="1653"/>
        <v>-276.30222393725876</v>
      </c>
      <c r="AW1672" s="2">
        <f>((AW1670/AW2565)-(20%*(AW1641/AW2565)+80%*(AW1641/AW2565-AVERAGE(AS1641/AS2565,AO1641/AO2565,AJ1641/AJ2565))))*100</f>
        <v>-0.44399359132578986</v>
      </c>
      <c r="AX1672" s="2" t="e">
        <f>((AX1670/AX2565)-(20%*(AX1641/AX2565)+80%*(AX1641/AX2565-AVERAGE(AS1641/AS2565,AO1641/AO2565,AJ1641/AJ2565))))*100</f>
        <v>#VALUE!</v>
      </c>
      <c r="AY1672" s="103">
        <f t="shared" si="1653"/>
        <v>0</v>
      </c>
      <c r="AZ1672" s="2">
        <v>-2.1773800114650128</v>
      </c>
      <c r="BA1672" s="2">
        <v>-1338.2353082389961</v>
      </c>
      <c r="BB1672" s="2">
        <v>-1.2153250551921131</v>
      </c>
      <c r="BC1672" s="2">
        <v>-1.6755050428255684</v>
      </c>
      <c r="BD1672" s="2">
        <v>-1.7148257271898708</v>
      </c>
      <c r="BE1672" s="2">
        <v>-2.4203118236872005</v>
      </c>
      <c r="BF1672" s="2" t="e">
        <f>((BF1670/BF2565)-(20%*(BF1641/BF2565)+80%*(BF1641/BF2565-AVERAGE(AO1641/AO2565,AS1641/AS2565,AX1641/AX2565))))*100</f>
        <v>#VALUE!</v>
      </c>
      <c r="BG1672" s="2">
        <v>-1.0066896050277807</v>
      </c>
      <c r="BH1672" s="2">
        <v>-1.3180633861002429</v>
      </c>
      <c r="BI1672" s="2">
        <v>-1.1714190523877881</v>
      </c>
      <c r="BJ1672" s="2">
        <v>-1.474921214186204</v>
      </c>
      <c r="BK1672" s="2">
        <v>-1.3349979188661998</v>
      </c>
      <c r="BL1672" s="2">
        <v>-1.8500900315755491</v>
      </c>
      <c r="BM1672" s="2">
        <v>-1.2769559774640136</v>
      </c>
      <c r="BN1672" s="2">
        <v>-1.8268609110766023</v>
      </c>
      <c r="BO1672" s="2" t="e">
        <f>((BO1670/BO2565)-(20%*(BO1641/BO2565)+80%*(BO1641/BO2565-AVERAGE(AX1641/AX2565,AS1641/AS2565,BF1641/BF2565))))*100</f>
        <v>#VALUE!</v>
      </c>
      <c r="BP1672" s="2">
        <v>-0.60827009285796241</v>
      </c>
      <c r="BQ1672" s="2">
        <v>-2.5196400645200621</v>
      </c>
      <c r="BR1672" s="2">
        <v>-5.2756618690542929</v>
      </c>
      <c r="BS1672" s="2">
        <v>-6.5215982244769872</v>
      </c>
      <c r="BT1672" s="2">
        <v>-2.8919514485022826</v>
      </c>
      <c r="BU1672" s="2">
        <v>-2.9220461144267391</v>
      </c>
      <c r="BV1672" s="2">
        <v>-4.4729714434943757</v>
      </c>
      <c r="BW1672" s="2">
        <v>-2.2211130831994206</v>
      </c>
      <c r="BX1672" s="2">
        <v>-2.5650455483895476</v>
      </c>
      <c r="BY1672" s="2">
        <v>-3.3293735735998657</v>
      </c>
      <c r="BZ1672" s="63">
        <v>-2.6347873740742243</v>
      </c>
      <c r="CA1672" s="2" t="e">
        <f>((CA1670/CA2565)-(20%*(CA1641/CA2565)+80%*(CA1641/CA2565-AVERAGE(BO1641/BO2565,BF1641/BF2565,AX1641/AX2565))))*100</f>
        <v>#VALUE!</v>
      </c>
      <c r="CB1672" s="2">
        <v>-1.0253213747715599</v>
      </c>
      <c r="CC1672" s="2">
        <v>-1.0883384378034544</v>
      </c>
      <c r="CD1672" s="2">
        <v>-2.5698390842658512</v>
      </c>
      <c r="CE1672" s="2">
        <v>-3.0067799438424734</v>
      </c>
      <c r="CF1672" s="2">
        <v>-3.2943971428628287</v>
      </c>
      <c r="CG1672" s="2">
        <v>-4.4732861934217567</v>
      </c>
      <c r="CH1672" s="2">
        <v>-2.7435373492442663</v>
      </c>
      <c r="CI1672" s="2">
        <v>-3.2983576387452036</v>
      </c>
      <c r="CJ1672" s="63">
        <v>-2.8681450793755627</v>
      </c>
      <c r="CK1672" s="63">
        <v>-3.1202796192054469</v>
      </c>
      <c r="CL1672" s="2" t="e">
        <f>((CL1670/CL2565)-(20%*(CL1641/CL2565)+80%*(CL1641/CL2565-AVERAGE(CA1641/CA2565,BO1641/BO2565,BF1641/BF2565))))*100</f>
        <v>#VALUE!</v>
      </c>
      <c r="CM1672" s="2">
        <v>-1.082185568910945</v>
      </c>
      <c r="CN1672" s="2">
        <v>-0.96267352624611335</v>
      </c>
      <c r="CO1672" s="2">
        <v>-0.85583290680671942</v>
      </c>
      <c r="CP1672" s="2">
        <v>-0.68235529640680448</v>
      </c>
      <c r="CQ1672" s="2">
        <v>-0.94202654578489364</v>
      </c>
      <c r="CR1672" s="2">
        <v>-1.3303621439955688</v>
      </c>
      <c r="CS1672" s="2">
        <v>-0.77611614632513981</v>
      </c>
      <c r="CT1672" s="2">
        <v>-1.0146480016092356</v>
      </c>
      <c r="CU1672" s="2">
        <v>-1.778523142055759</v>
      </c>
      <c r="CV1672" s="2">
        <v>-1.5292591997471987</v>
      </c>
      <c r="CW1672" s="2">
        <v>-1.638422824477324</v>
      </c>
      <c r="CX1672" s="2">
        <v>-1.5648970875959938</v>
      </c>
      <c r="CY1672" s="2">
        <v>-1.5376369660375353</v>
      </c>
      <c r="CZ1672" s="2">
        <v>-1.89468479327543</v>
      </c>
      <c r="DA1672" s="2" t="e">
        <f>((DA1670/DA2565)-(20%*(DA1641/DA2565)+80%*(DA1641/DA2565-AVERAGE(CL1641/CL2565,BO1641/BO2565,CA1641/CA2565))))*100</f>
        <v>#VALUE!</v>
      </c>
      <c r="DB1672" s="63">
        <v>-9.3848596323261452E-2</v>
      </c>
      <c r="DC1672" s="63">
        <v>-0.61983794860411312</v>
      </c>
      <c r="DD1672" s="63">
        <v>-0.40074360736802089</v>
      </c>
      <c r="DE1672" s="63">
        <v>-6.5872841810615812E-2</v>
      </c>
      <c r="DF1672" s="63">
        <v>-0.10085298667757078</v>
      </c>
      <c r="DG1672" s="63">
        <v>-0.28856200010622357</v>
      </c>
      <c r="DH1672" s="63">
        <v>-0.41612547619995011</v>
      </c>
      <c r="DI1672" s="63">
        <v>-0.52698343823762883</v>
      </c>
      <c r="DJ1672" s="63">
        <v>-0.7020077406317895</v>
      </c>
      <c r="DK1672" s="63">
        <v>2.9206181120301419E-2</v>
      </c>
      <c r="DL1672" s="63">
        <v>5.0772868871763396E-2</v>
      </c>
      <c r="DM1672" s="63">
        <v>-0.77228827632212682</v>
      </c>
      <c r="DN1672" s="6" t="e">
        <f>((DN1670/DN2565)-(20%*(DN1641/DN2565)+80%*(DN1641/DN2565-AVERAGE(CA1641/CA2565,CL1641/CL2565,DA1641/DA2565))))*100</f>
        <v>#VALUE!</v>
      </c>
      <c r="DO1672" s="63">
        <v>-0.77228827632212682</v>
      </c>
      <c r="DP1672" s="63">
        <v>-5.3001398805276045E-2</v>
      </c>
      <c r="DQ1672" s="63">
        <v>-0.10950225153416628</v>
      </c>
      <c r="DR1672" s="63">
        <v>-4.4657282617312222E-2</v>
      </c>
      <c r="DS1672" s="63">
        <v>-0.57313322201476469</v>
      </c>
      <c r="DT1672" s="63">
        <v>-0.71796226329403812</v>
      </c>
      <c r="DU1672" s="63">
        <v>-0.36515035674707558</v>
      </c>
      <c r="DV1672" s="64" t="e">
        <f>((DV1670/DV2565)-(20%*(DV1641/DV2565)+80%*(DV1641/DV2565-AVERAGE(CL1641/CL2565,DA1641/DA2565,DN1641/DN2565))))*100</f>
        <v>#VALUE!</v>
      </c>
      <c r="DW1672" s="65" t="e">
        <f>((DW1670/DW2565)-(20%*(DW1641/DW2565)+80%*(DW1641/DW2565-AVERAGE(CL1641/CL2565,DA1641/DA2565,DN1641/DN2565))))*100</f>
        <v>#VALUE!</v>
      </c>
      <c r="DX1672" s="66" t="e">
        <f>((DX1670/DX2565)-(20%*(DX1641/DX2565)+80%*(DX1641/DX2565-AVERAGE(CL1641/CL2565,DA1641/DA2565,DN1641/DN2565))))*100</f>
        <v>#VALUE!</v>
      </c>
      <c r="DZ1672" s="2" t="e">
        <f>((DZ1670/DZ2565)-(20%*(DZ1641/DZ2565)+80%*(DZ1641/DZ2565-AVERAGE(DA1641/DA2565,DN1641/DN2565,DW1641/DW2565))))*100</f>
        <v>#VALUE!</v>
      </c>
      <c r="EC1672" s="2" t="e">
        <f>((EC1670/EC2565)-(20%*(EC1641/EC2565)+80%*(EC1641/EC2565-AVERAGE(DN1641/DN2565,DW1641/DW2565,DZ1641/DZ2565))))*100</f>
        <v>#VALUE!</v>
      </c>
      <c r="EF1672" s="2" t="e">
        <f>((EF1670/EF2565)-(20%*(EF1641/EF2565)+80%*(EF1641/EF2565-AVERAGE(DW1641/DW2565,DZ1641/DZ2565,EC1641/EC2565))))*100</f>
        <v>#VALUE!</v>
      </c>
      <c r="EI1672" s="2" t="e">
        <f>((EI1670/EI2565)-(20%*(EI1641/EI2565)+80%*(EI1641/EI2565-AVERAGE(DZ1641/DZ2565,EC1641/EC2565,EF1641/EF2565))))*100</f>
        <v>#VALUE!</v>
      </c>
      <c r="EL1672" s="2" t="e">
        <f>((EL1670/EL2565)-(20%*(EL1641/EL2565)+80%*(EL1641/EL2565-AVERAGE(EC1641/EC2565,EF1641/EF2565,EI1641/EI2565))))*100</f>
        <v>#VALUE!</v>
      </c>
      <c r="EO1672" s="2" t="e">
        <f>((EO1670/EO2565)-(20%*(EO1641/EO2565)+80%*(EO1641/EO2565-AVERAGE(EF1641/EF2565,EI1641/EI2565,EL1641/EL2565))))*100</f>
        <v>#VALUE!</v>
      </c>
    </row>
    <row r="1673" spans="1:145" ht="15.5" x14ac:dyDescent="0.35">
      <c r="A1673" s="27"/>
      <c r="B1673" s="102"/>
      <c r="C1673" s="102"/>
      <c r="D1673" s="102"/>
      <c r="E1673" s="102"/>
      <c r="F1673" s="102"/>
      <c r="G1673" s="102"/>
      <c r="H1673" s="102"/>
      <c r="I1673" s="102"/>
      <c r="J1673" s="102"/>
      <c r="K1673" s="102"/>
      <c r="L1673" s="102"/>
      <c r="M1673" s="102"/>
      <c r="N1673" s="102"/>
      <c r="O1673" s="102"/>
      <c r="P1673" s="102"/>
      <c r="Q1673" s="102"/>
      <c r="R1673" s="102"/>
      <c r="S1673" s="102"/>
      <c r="T1673" s="102"/>
      <c r="U1673" s="102"/>
      <c r="V1673" s="102"/>
      <c r="W1673" s="102"/>
      <c r="X1673" s="103"/>
      <c r="Y1673" s="103"/>
      <c r="Z1673" s="102"/>
      <c r="AA1673" s="102"/>
      <c r="AB1673" s="102"/>
      <c r="AC1673" s="102"/>
      <c r="AD1673" s="102"/>
      <c r="AE1673" s="102"/>
      <c r="AF1673" s="102"/>
      <c r="AG1673" s="102"/>
      <c r="AH1673" s="102"/>
      <c r="AI1673" s="102"/>
      <c r="AJ1673" s="103"/>
      <c r="AK1673" s="103"/>
      <c r="AL1673" s="103"/>
      <c r="AM1673" s="103"/>
      <c r="AN1673" s="103"/>
      <c r="AO1673" s="103"/>
      <c r="AP1673" s="103"/>
      <c r="AQ1673" s="103"/>
      <c r="AR1673" s="103"/>
      <c r="AS1673" s="103"/>
      <c r="AT1673" s="103"/>
      <c r="AU1673" s="103"/>
      <c r="AV1673" s="103"/>
      <c r="AW1673" s="103"/>
      <c r="AX1673" s="103"/>
      <c r="AY1673" s="103"/>
      <c r="AZ1673" s="103"/>
      <c r="BA1673" s="103"/>
      <c r="BB1673" s="103"/>
      <c r="BC1673" s="103"/>
      <c r="BD1673" s="103"/>
      <c r="BE1673" s="103"/>
      <c r="BF1673" s="103"/>
      <c r="BG1673" s="103"/>
      <c r="BH1673" s="103"/>
      <c r="BI1673" s="103"/>
      <c r="BJ1673" s="103"/>
      <c r="BK1673" s="103"/>
      <c r="BL1673" s="103"/>
      <c r="BM1673" s="103"/>
      <c r="BN1673" s="103"/>
      <c r="BO1673" s="103"/>
      <c r="BP1673" s="103"/>
      <c r="BQ1673" s="103"/>
      <c r="BR1673" s="103"/>
      <c r="BS1673" s="103"/>
      <c r="BT1673" s="103"/>
      <c r="BU1673" s="103"/>
      <c r="BV1673" s="103"/>
      <c r="BW1673" s="103"/>
      <c r="BX1673" s="103"/>
      <c r="BY1673" s="103"/>
      <c r="BZ1673" s="102"/>
      <c r="CA1673" s="103"/>
      <c r="CB1673" s="103"/>
      <c r="CC1673" s="103"/>
      <c r="CD1673" s="103"/>
      <c r="CE1673" s="103"/>
      <c r="CF1673" s="103"/>
      <c r="CG1673" s="103"/>
      <c r="CH1673" s="103"/>
      <c r="CI1673" s="103"/>
      <c r="CJ1673" s="102"/>
      <c r="CK1673" s="102"/>
      <c r="CL1673" s="103"/>
      <c r="CM1673" s="103"/>
      <c r="CN1673" s="103"/>
      <c r="CO1673" s="103"/>
      <c r="CP1673" s="103"/>
      <c r="CQ1673" s="103"/>
      <c r="CR1673" s="103"/>
      <c r="CS1673" s="103"/>
      <c r="CT1673" s="103"/>
      <c r="CU1673" s="103"/>
      <c r="CV1673" s="103"/>
      <c r="CW1673" s="103"/>
      <c r="CX1673" s="103"/>
      <c r="CY1673" s="103"/>
      <c r="CZ1673" s="103"/>
      <c r="DA1673" s="103"/>
      <c r="DB1673" s="102"/>
      <c r="DC1673" s="102"/>
      <c r="DD1673" s="102"/>
      <c r="DE1673" s="102"/>
      <c r="DF1673" s="102"/>
      <c r="DG1673" s="102"/>
      <c r="DH1673" s="102"/>
      <c r="DI1673" s="102"/>
      <c r="DJ1673" s="102"/>
      <c r="DK1673" s="102"/>
      <c r="DL1673" s="102"/>
      <c r="DM1673" s="102"/>
      <c r="DN1673" s="104"/>
      <c r="DO1673" s="102"/>
      <c r="DP1673" s="102"/>
      <c r="DQ1673" s="102"/>
      <c r="DR1673" s="102"/>
      <c r="DS1673" s="102"/>
      <c r="DT1673" s="102"/>
      <c r="DU1673" s="102"/>
      <c r="DV1673" s="105"/>
      <c r="DW1673" s="106"/>
      <c r="DX1673" s="107"/>
      <c r="DZ1673" s="102"/>
      <c r="EC1673" s="102"/>
      <c r="EF1673" s="102"/>
      <c r="EI1673" s="102"/>
      <c r="EL1673" s="102"/>
      <c r="EO1673" s="102"/>
    </row>
    <row r="1674" spans="1:145" ht="15.5" x14ac:dyDescent="0.35">
      <c r="A1674" s="56" t="s">
        <v>538</v>
      </c>
      <c r="B1674" s="102" t="e">
        <f t="shared" ref="B1674:Z1674" si="1654">B1675+B1676</f>
        <v>#VALUE!</v>
      </c>
      <c r="C1674" s="102" t="e">
        <f t="shared" si="1654"/>
        <v>#VALUE!</v>
      </c>
      <c r="D1674" s="102">
        <f t="shared" si="1654"/>
        <v>62.181999999999988</v>
      </c>
      <c r="E1674" s="102">
        <f t="shared" si="1654"/>
        <v>50.888999999999996</v>
      </c>
      <c r="F1674" s="102">
        <f t="shared" si="1654"/>
        <v>38.382999999999981</v>
      </c>
      <c r="G1674" s="102">
        <f t="shared" si="1654"/>
        <v>366.51799999999997</v>
      </c>
      <c r="H1674" s="102">
        <f t="shared" si="1654"/>
        <v>239.83120000000002</v>
      </c>
      <c r="I1674" s="102">
        <f t="shared" si="1654"/>
        <v>-1258.5181230000003</v>
      </c>
      <c r="J1674" s="102">
        <f t="shared" si="1654"/>
        <v>-127.49300000000004</v>
      </c>
      <c r="K1674" s="102">
        <f t="shared" si="1654"/>
        <v>-567.94600000000003</v>
      </c>
      <c r="L1674" s="102">
        <f t="shared" si="1654"/>
        <v>-155.90150000000006</v>
      </c>
      <c r="M1674" s="102">
        <f t="shared" si="1654"/>
        <v>67.148574999999994</v>
      </c>
      <c r="N1674" s="102" t="e">
        <f t="shared" si="1654"/>
        <v>#VALUE!</v>
      </c>
      <c r="O1674" s="102">
        <f t="shared" si="1654"/>
        <v>-446.43409499999996</v>
      </c>
      <c r="P1674" s="102">
        <f t="shared" si="1654"/>
        <v>-226.33399790600004</v>
      </c>
      <c r="Q1674" s="102">
        <f t="shared" si="1654"/>
        <v>297.73656802099993</v>
      </c>
      <c r="R1674" s="102">
        <f t="shared" si="1654"/>
        <v>-369.65152032499981</v>
      </c>
      <c r="S1674" s="102">
        <f t="shared" si="1654"/>
        <v>-1988.221259808</v>
      </c>
      <c r="T1674" s="102">
        <f t="shared" si="1654"/>
        <v>-214.76989528100003</v>
      </c>
      <c r="U1674" s="102">
        <f t="shared" si="1654"/>
        <v>-309.82999035399979</v>
      </c>
      <c r="V1674" s="102">
        <f t="shared" si="1654"/>
        <v>-1520.9155468637009</v>
      </c>
      <c r="W1674" s="102">
        <f t="shared" si="1654"/>
        <v>-1872.2525040000003</v>
      </c>
      <c r="X1674" s="103">
        <f t="shared" si="1654"/>
        <v>-394.40046123629924</v>
      </c>
      <c r="Y1674" s="103">
        <f t="shared" si="1654"/>
        <v>-371.638280237</v>
      </c>
      <c r="Z1674" s="102">
        <f t="shared" si="1654"/>
        <v>-357.44499999999999</v>
      </c>
      <c r="AA1674" s="102">
        <f>AA1675+AA1676</f>
        <v>-305.88497999999998</v>
      </c>
      <c r="AB1674" s="102">
        <v>-127.74079999999998</v>
      </c>
      <c r="AC1674" s="102">
        <v>-187.29999999999998</v>
      </c>
      <c r="AD1674" s="102">
        <v>-178.16162999999997</v>
      </c>
      <c r="AE1674" s="102">
        <f>AE1675+AE1676</f>
        <v>-527.11804837500006</v>
      </c>
      <c r="AF1674" s="102">
        <v>-91.7</v>
      </c>
      <c r="AG1674" s="102">
        <v>-91.7</v>
      </c>
      <c r="AH1674" s="102">
        <v>-83.5</v>
      </c>
      <c r="AI1674" s="102">
        <v>-83.5</v>
      </c>
      <c r="AJ1674" s="103">
        <f>AJ1675+AJ1676</f>
        <v>93.378090000000043</v>
      </c>
      <c r="AK1674" s="103">
        <v>-369.99740200000002</v>
      </c>
      <c r="AL1674" s="103">
        <v>-158.285402</v>
      </c>
      <c r="AM1674" s="103">
        <v>-493.78540199999998</v>
      </c>
      <c r="AN1674" s="103">
        <v>-493.78540199999998</v>
      </c>
      <c r="AO1674" s="103">
        <f>AO1675+AO1676</f>
        <v>671.81009800000004</v>
      </c>
      <c r="AP1674" s="103">
        <v>-150.69999999999999</v>
      </c>
      <c r="AQ1674" s="103">
        <v>-156.1</v>
      </c>
      <c r="AR1674" s="103">
        <v>-306.89999999999998</v>
      </c>
      <c r="AS1674" s="103">
        <f>AS1675+AS1676</f>
        <v>295.55311300000005</v>
      </c>
      <c r="AT1674" s="103">
        <v>-96.000000000000014</v>
      </c>
      <c r="AU1674" s="103">
        <v>-582.73800000000006</v>
      </c>
      <c r="AV1674" s="103">
        <v>-135.23800000000003</v>
      </c>
      <c r="AW1674" s="103">
        <v>-143.23800000000003</v>
      </c>
      <c r="AX1674" s="103">
        <f>AX1675+AX1676</f>
        <v>464.23871999999977</v>
      </c>
      <c r="AY1674" s="103"/>
      <c r="AZ1674" s="103">
        <v>-853.96766000000002</v>
      </c>
      <c r="BA1674" s="103">
        <v>-719.85264000000006</v>
      </c>
      <c r="BB1674" s="103">
        <v>-777.61019999999996</v>
      </c>
      <c r="BC1674" s="103">
        <v>-827.61019999999996</v>
      </c>
      <c r="BD1674" s="103">
        <v>-451.95618000000007</v>
      </c>
      <c r="BE1674" s="103">
        <v>-451.97518000000008</v>
      </c>
      <c r="BF1674" s="103">
        <f>BF1675+BF1676</f>
        <v>165.54800000000017</v>
      </c>
      <c r="BG1674" s="103">
        <v>-784</v>
      </c>
      <c r="BH1674" s="103">
        <v>-788.90000000000009</v>
      </c>
      <c r="BI1674" s="103">
        <v>-1788.6260310755201</v>
      </c>
      <c r="BJ1674" s="103">
        <v>-1604.572326665673</v>
      </c>
      <c r="BK1674" s="103">
        <v>-1103.6260310755201</v>
      </c>
      <c r="BL1674" s="103">
        <v>-1000.62603107552</v>
      </c>
      <c r="BM1674" s="103">
        <v>-1103.6260310755201</v>
      </c>
      <c r="BN1674" s="103">
        <v>-1000.62603107552</v>
      </c>
      <c r="BO1674" s="103">
        <f>BO1675+BO1676</f>
        <v>-746.93201514099997</v>
      </c>
      <c r="BP1674" s="103">
        <v>-648</v>
      </c>
      <c r="BQ1674" s="103">
        <v>-674</v>
      </c>
      <c r="BR1674" s="103">
        <v>-644</v>
      </c>
      <c r="BS1674" s="103">
        <v>-663.6</v>
      </c>
      <c r="BT1674" s="103">
        <v>-574</v>
      </c>
      <c r="BU1674" s="103">
        <v>-570</v>
      </c>
      <c r="BV1674" s="103">
        <v>-518</v>
      </c>
      <c r="BW1674" s="103">
        <v>-1646.4</v>
      </c>
      <c r="BX1674" s="103">
        <v>-1642.4</v>
      </c>
      <c r="BY1674" s="103">
        <v>-1570.4</v>
      </c>
      <c r="BZ1674" s="102">
        <v>-1674.4</v>
      </c>
      <c r="CA1674" s="103">
        <f>CA1675+CA1676</f>
        <v>150.50856128299955</v>
      </c>
      <c r="CB1674" s="103">
        <v>-964.89824999999996</v>
      </c>
      <c r="CC1674" s="103">
        <v>-964.89824999999996</v>
      </c>
      <c r="CD1674" s="103">
        <v>-964.89824999999996</v>
      </c>
      <c r="CE1674" s="103">
        <v>-764.89824999999996</v>
      </c>
      <c r="CF1674" s="103">
        <v>-764.89824999999996</v>
      </c>
      <c r="CG1674" s="103">
        <v>-764.89824999999996</v>
      </c>
      <c r="CH1674" s="103">
        <v>-814.95100000000002</v>
      </c>
      <c r="CI1674" s="103">
        <v>-757.45100000000002</v>
      </c>
      <c r="CJ1674" s="102">
        <v>-834.95100000000002</v>
      </c>
      <c r="CK1674" s="102">
        <v>-834.95100000000002</v>
      </c>
      <c r="CL1674" s="103">
        <f>CL1675+CL1676</f>
        <v>1575.824365147</v>
      </c>
      <c r="CM1674" s="103">
        <v>-657.8</v>
      </c>
      <c r="CN1674" s="103">
        <v>-743.91499999999996</v>
      </c>
      <c r="CO1674" s="103">
        <v>-743.91499999999996</v>
      </c>
      <c r="CP1674" s="103">
        <v>-743.91499999999996</v>
      </c>
      <c r="CQ1674" s="103">
        <v>-743.91499999999996</v>
      </c>
      <c r="CR1674" s="103">
        <v>-743.91499999999996</v>
      </c>
      <c r="CS1674" s="103">
        <v>-1337.415</v>
      </c>
      <c r="CT1674" s="103">
        <v>-1337.415</v>
      </c>
      <c r="CU1674" s="103">
        <v>-1136.415</v>
      </c>
      <c r="CV1674" s="103">
        <v>-1299.3150000000001</v>
      </c>
      <c r="CW1674" s="103">
        <v>-1299.3150000000001</v>
      </c>
      <c r="CX1674" s="103">
        <v>-1284.5</v>
      </c>
      <c r="CY1674" s="103">
        <v>-1284.5</v>
      </c>
      <c r="CZ1674" s="103">
        <v>-1083.5</v>
      </c>
      <c r="DA1674" s="103">
        <f t="shared" ref="DA1674" si="1655">DA1675+DA1676</f>
        <v>-787.04586198477978</v>
      </c>
      <c r="DB1674" s="102">
        <v>-904</v>
      </c>
      <c r="DC1674" s="102">
        <v>-904</v>
      </c>
      <c r="DD1674" s="102">
        <v>-904</v>
      </c>
      <c r="DE1674" s="102">
        <v>-904</v>
      </c>
      <c r="DF1674" s="102">
        <v>-904</v>
      </c>
      <c r="DG1674" s="102">
        <v>-904</v>
      </c>
      <c r="DH1674" s="102">
        <v>-904</v>
      </c>
      <c r="DI1674" s="102">
        <v>-904</v>
      </c>
      <c r="DJ1674" s="102">
        <v>-854</v>
      </c>
      <c r="DK1674" s="102">
        <v>-904</v>
      </c>
      <c r="DL1674" s="102">
        <v>-904</v>
      </c>
      <c r="DM1674" s="102">
        <v>-854</v>
      </c>
      <c r="DN1674" s="104">
        <f t="shared" ref="DN1674" si="1656">DN1675+DN1676</f>
        <v>289.53474744425381</v>
      </c>
      <c r="DO1674" s="102">
        <v>-854</v>
      </c>
      <c r="DP1674" s="102">
        <v>-474.75</v>
      </c>
      <c r="DQ1674" s="102">
        <v>-474.75</v>
      </c>
      <c r="DR1674" s="102">
        <v>-474.75</v>
      </c>
      <c r="DS1674" s="102">
        <v>-487.95</v>
      </c>
      <c r="DT1674" s="102">
        <v>-487.95</v>
      </c>
      <c r="DU1674" s="102">
        <v>485.3</v>
      </c>
      <c r="DV1674" s="105">
        <f>DV1675+DV1676</f>
        <v>330.02936730580683</v>
      </c>
      <c r="DW1674" s="106">
        <f>DW1675+DW1676</f>
        <v>445.70004762380586</v>
      </c>
      <c r="DX1674" s="107">
        <f>DX1675+DX1676</f>
        <v>-347.32209999999998</v>
      </c>
      <c r="DZ1674" s="102">
        <f>DZ1675+DZ1676</f>
        <v>345.8</v>
      </c>
      <c r="EC1674" s="102">
        <f>EC1675+EC1676</f>
        <v>234.3</v>
      </c>
      <c r="EF1674" s="102">
        <f>EF1675+EF1676</f>
        <v>206.3</v>
      </c>
      <c r="EI1674" s="102">
        <f>EI1675+EI1676</f>
        <v>206.29999999999998</v>
      </c>
      <c r="EL1674" s="102">
        <f>EL1675+EL1676</f>
        <v>206.3</v>
      </c>
      <c r="EO1674" s="102">
        <f>EO1675+EO1676</f>
        <v>206.3</v>
      </c>
    </row>
    <row r="1675" spans="1:145" ht="15.5" x14ac:dyDescent="0.35">
      <c r="A1675" s="56" t="s">
        <v>539</v>
      </c>
      <c r="B1675" s="102">
        <f>([2]CAMEROUN!C2129+[2]CAMEROUN!D2129)/2+[3]CONGO!D2012+[7]RCA!D2065+[4]GABON!D2360+[5]GUINEE!D1910+[6]TCHAD!D2076</f>
        <v>77.981999999999999</v>
      </c>
      <c r="C1675" s="102">
        <f>([2]CAMEROUN!D2129+[2]CAMEROUN!E2129)/2+[3]CONGO!E2012+[7]RCA!E2065+[4]GABON!E2360+[5]GUINEE!E1910+[6]TCHAD!E2076</f>
        <v>-50.387900000000002</v>
      </c>
      <c r="D1675" s="102">
        <f>([2]CAMEROUN!E2129+[2]CAMEROUN!F2129)/2+[3]CONGO!F2012+[7]RCA!F2065+[4]GABON!F2360+[5]GUINEE!F1910+[6]TCHAD!F2076</f>
        <v>-44.560999999999993</v>
      </c>
      <c r="E1675" s="102">
        <f>([2]CAMEROUN!F2129+[2]CAMEROUN!G2129)/2+[3]CONGO!G2012+[7]RCA!G2065+[4]GABON!G2360+[5]GUINEE!G1910+[6]TCHAD!G2076</f>
        <v>-7.7439999999999989</v>
      </c>
      <c r="F1675" s="102">
        <f>([2]CAMEROUN!G2129+[2]CAMEROUN!H2129)/2+[3]CONGO!H2012+[7]RCA!H2065+[4]GABON!H2360+[5]GUINEE!H1910+[6]TCHAD!H2076</f>
        <v>7.7569999999999961</v>
      </c>
      <c r="G1675" s="102">
        <f>([2]CAMEROUN!H2129+[2]CAMEROUN!I2129)/2+[3]CONGO!I2012+[7]RCA!I2065+[4]GABON!I2360+[5]GUINEE!I1910+[6]TCHAD!I2076</f>
        <v>77.201000000000008</v>
      </c>
      <c r="H1675" s="102">
        <f>([2]CAMEROUN!I2129+[2]CAMEROUN!J2129)/2+[3]CONGO!J2012+[7]RCA!J2065+[4]GABON!J2360+[5]GUINEE!J1910+[6]TCHAD!J2076</f>
        <v>103.2479</v>
      </c>
      <c r="I1675" s="102">
        <f>([2]CAMEROUN!J2129+[2]CAMEROUN!K2129)/2+[3]CONGO!K2012+[7]RCA!K2065+[4]GABON!K2360+[5]GUINEE!K1910+[6]TCHAD!K2076</f>
        <v>-185.39800000000002</v>
      </c>
      <c r="J1675" s="102">
        <f>([2]CAMEROUN!K2129+[2]CAMEROUN!L2129)/2+[3]CONGO!L2012+[7]RCA!L2065+[4]GABON!L2360+[5]GUINEE!L1910+[6]TCHAD!L2076</f>
        <v>-244.62800000000001</v>
      </c>
      <c r="K1675" s="102">
        <f>([2]CAMEROUN!L2129+[2]CAMEROUN!M2129)/2+[3]CONGO!M2012+[7]RCA!M2065+[4]GABON!M2360+[5]GUINEE!M1910+[6]TCHAD!M2076</f>
        <v>-332.20100000000002</v>
      </c>
      <c r="L1675" s="102">
        <f>([2]CAMEROUN!M2129+[2]CAMEROUN!N2129)/2+[3]CONGO!N2012+[7]RCA!N2065+[4]GABON!N2360+[5]GUINEE!N1910+[6]TCHAD!N2076</f>
        <v>-197.17050000000003</v>
      </c>
      <c r="M1675" s="102">
        <f>([2]CAMEROUN!N2129+[2]CAMEROUN!O2129)/2+[3]CONGO!O2012+[7]RCA!O2065+[4]GABON!O2360+[5]GUINEE!O1910+[6]TCHAD!O2076</f>
        <v>-154.78100000000001</v>
      </c>
      <c r="N1675" s="102">
        <f>([2]CAMEROUN!O2129+[2]CAMEROUN!P2129)/2+[3]CONGO!P2012+[7]RCA!P2065+[4]GABON!P2360+[5]GUINEE!P1910+[6]TCHAD!P2076</f>
        <v>-134.71549999999999</v>
      </c>
      <c r="O1675" s="102">
        <f>([2]CAMEROUN!P2129+[2]CAMEROUN!Q2129)/2+[3]CONGO!Q2012+[7]RCA!Q2065+[4]GABON!Q2360+[5]GUINEE!Q1910+[6]TCHAD!Q2076</f>
        <v>-271.286</v>
      </c>
      <c r="P1675" s="102">
        <f>[2]CAMEROUN!AH2129+[3]CONGO!R2012+[7]RCA!R2065+[4]GABON!R2360+[5]GUINEE!R1910+[6]TCHAD!R2076</f>
        <v>-305.25000000000006</v>
      </c>
      <c r="Q1675" s="102">
        <f>[2]CAMEROUN!AI2129+[3]CONGO!S2012+[7]RCA!S2065+[4]GABON!S2360+[5]GUINEE!S1910+[6]TCHAD!S2076</f>
        <v>-131.29600000000002</v>
      </c>
      <c r="R1675" s="102">
        <f>[2]CAMEROUN!AJ2129+[3]CONGO!T2012+[7]RCA!T2065+[4]GABON!T2360+[5]GUINEE!T1910+[6]TCHAD!T2076</f>
        <v>-108.355</v>
      </c>
      <c r="S1675" s="102">
        <f>[2]CAMEROUN!AK2129+[3]CONGO!U2012+[7]RCA!U2065+[4]GABON!U2360+[5]GUINEE!U1910+[6]TCHAD!U2076</f>
        <v>-82.339999999999989</v>
      </c>
      <c r="T1675" s="102">
        <f>[2]CAMEROUN!AL2129+[3]CONGO!V2012+[7]RCA!V2065+[4]GABON!V2360+[5]GUINEE!V1910+[6]TCHAD!V2076</f>
        <v>-144.36500000000001</v>
      </c>
      <c r="U1675" s="102">
        <f>[2]CAMEROUN!AM2129+[3]CONGO!W2012+[7]RCA!W2065+[4]GABON!W2360+[5]GUINEE!W1910+[6]TCHAD!W2076</f>
        <v>-309.39999999999998</v>
      </c>
      <c r="V1675" s="102">
        <f>[2]CAMEROUN!AN2129+[3]CONGO!X2012+[7]RCA!X2065+[4]GABON!X2360+[5]GUINEE!X1910+[6]TCHAD!X2076</f>
        <v>-236</v>
      </c>
      <c r="W1675" s="102">
        <f>[2]CAMEROUN!AO2129+[3]CONGO!Y2012+[7]RCA!Y2065+[4]GABON!Y2360+[5]GUINEE!Y1910+[6]TCHAD!Y2076</f>
        <v>-382.25299999999999</v>
      </c>
      <c r="X1675" s="103">
        <f>[2]CAMEROUN!AP2129+[3]CONGO!Z2012+[7]RCA!Z2065+[4]GABON!Z2360+[5]GUINEE!Z1910+[6]TCHAD!Z2076</f>
        <v>-292.82074399999999</v>
      </c>
      <c r="Y1675" s="103">
        <f>[2]CAMEROUN!AQ2129+[3]CONGO!AA2012+[7]RCA!AA2065+[4]GABON!AA2360+[5]GUINEE!AA1910+[6]TCHAD!AA2076</f>
        <v>-301.2</v>
      </c>
      <c r="Z1675" s="102">
        <f>[2]CAMEROUN!AR2129+[3]CONGO!AB2012+[7]RCA!AB2065+[4]GABON!AB2360+[5]GUINEE!AB1910+[6]TCHAD!AB2076</f>
        <v>-334.56599999999997</v>
      </c>
      <c r="AA1675" s="102">
        <f>[2]CAMEROUN!AS2129+[3]CONGO!AC2012+[7]RCA!AC2065+[4]GABON!AC2360+[5]GUINEE!AC1910+[6]TCHAD!AC2076</f>
        <v>-252.21600000000001</v>
      </c>
      <c r="AB1675" s="102">
        <v>-127.74079999999998</v>
      </c>
      <c r="AC1675" s="102">
        <v>-187.29999999999998</v>
      </c>
      <c r="AD1675" s="102">
        <v>-184.5</v>
      </c>
      <c r="AE1675" s="102">
        <f>[2]CAMEROUN!AT2129+[3]CONGO!AH2012+[7]RCA!AD2065+[4]GABON!AD2360+[5]GUINEE!AD1910+[6]TCHAD!AH2076</f>
        <v>-563.11</v>
      </c>
      <c r="AF1675" s="102">
        <v>-91.7</v>
      </c>
      <c r="AG1675" s="102">
        <v>-91.7</v>
      </c>
      <c r="AH1675" s="102">
        <v>-83.5</v>
      </c>
      <c r="AI1675" s="102">
        <v>-83.5</v>
      </c>
      <c r="AJ1675" s="103">
        <f>[2]CAMEROUN!AU2129+[3]CONGO!AM2012+[7]RCA!AE2065+[4]GABON!AE2360+[5]GUINEE!AE1910+[6]TCHAD!AM2076</f>
        <v>85.078000000000031</v>
      </c>
      <c r="AK1675" s="103">
        <v>-348.5</v>
      </c>
      <c r="AL1675" s="103">
        <v>-117.20799999999998</v>
      </c>
      <c r="AM1675" s="103">
        <v>-452.70799999999997</v>
      </c>
      <c r="AN1675" s="103">
        <v>-452.70799999999997</v>
      </c>
      <c r="AO1675" s="103">
        <f>[2]CAMEROUN!AV2129+[3]CONGO!AR2012+[7]RCA!AF2065+[4]GABON!AF2360+[5]GUINEE!AF1910+[6]TCHAD!AR2076</f>
        <v>675.36900000000003</v>
      </c>
      <c r="AP1675" s="103">
        <v>-150.69999999999999</v>
      </c>
      <c r="AQ1675" s="103">
        <v>-150.9</v>
      </c>
      <c r="AR1675" s="103">
        <v>-301.7</v>
      </c>
      <c r="AS1675" s="103">
        <f>[2]CAMEROUN!AZ2129+[3]CONGO!AV2012+[7]RCA!AJ2065+[4]GABON!AJ2360+[5]GUINEE!AJ1910+[6]TCHAD!AV2076</f>
        <v>59</v>
      </c>
      <c r="AT1675" s="103">
        <v>-96.000000000000014</v>
      </c>
      <c r="AU1675" s="103">
        <v>-356</v>
      </c>
      <c r="AV1675" s="103">
        <v>-274.5</v>
      </c>
      <c r="AW1675" s="103">
        <v>-279.5</v>
      </c>
      <c r="AX1675" s="103">
        <f>[2]CAMEROUN!BE2129+[3]CONGO!BA2012+[7]RCA!AO2065+[4]GABON!AO2360+[5]GUINEE!AO1910+[6]TCHAD!BA2076</f>
        <v>466.86789999999985</v>
      </c>
      <c r="AY1675" s="103"/>
      <c r="AZ1675" s="103">
        <v>-641.98502000000008</v>
      </c>
      <c r="BA1675" s="103">
        <v>-360.87000000000006</v>
      </c>
      <c r="BB1675" s="103">
        <v>-667.38501999999994</v>
      </c>
      <c r="BC1675" s="103">
        <v>-717.38501999999994</v>
      </c>
      <c r="BD1675" s="103">
        <v>-545.95000000000005</v>
      </c>
      <c r="BE1675" s="103">
        <v>-545.95000000000005</v>
      </c>
      <c r="BF1675" s="103">
        <f>[2]CAMEROUN!BL2129+[3]CONGO!BI2012+[7]RCA!AV2065+[4]GABON!AV2360+[5]GUINEE!AV1910+[6]TCHAD!BH2076</f>
        <v>49.124000000000194</v>
      </c>
      <c r="BG1675" s="103">
        <v>-684</v>
      </c>
      <c r="BH1675" s="103">
        <v>-687.90000000000009</v>
      </c>
      <c r="BI1675" s="103">
        <v>-1629.6260310755201</v>
      </c>
      <c r="BJ1675" s="103">
        <v>-1531.572326665673</v>
      </c>
      <c r="BK1675" s="103">
        <v>-944.62603107552002</v>
      </c>
      <c r="BL1675" s="103">
        <v>-944.62603107552002</v>
      </c>
      <c r="BM1675" s="103">
        <v>-944.62603107552002</v>
      </c>
      <c r="BN1675" s="103">
        <v>-944.62603107552002</v>
      </c>
      <c r="BO1675" s="103">
        <f>[2]CAMEROUN!BU2129+[3]CONGO!BR2012+[7]RCA!BE2065+[4]GABON!BE2360+[5]GUINEE!BE1910+[6]TCHAD!BQ2076</f>
        <v>-1106.632015141</v>
      </c>
      <c r="BP1675" s="103">
        <v>-484</v>
      </c>
      <c r="BQ1675" s="103">
        <v>-510.00000000000006</v>
      </c>
      <c r="BR1675" s="103">
        <v>-480</v>
      </c>
      <c r="BS1675" s="103">
        <v>-499.6</v>
      </c>
      <c r="BT1675" s="103">
        <v>-484</v>
      </c>
      <c r="BU1675" s="103">
        <v>-480</v>
      </c>
      <c r="BV1675" s="103">
        <v>-428</v>
      </c>
      <c r="BW1675" s="103">
        <v>-1556.4</v>
      </c>
      <c r="BX1675" s="103">
        <v>-1552.4</v>
      </c>
      <c r="BY1675" s="103">
        <v>-1480.4</v>
      </c>
      <c r="BZ1675" s="102">
        <v>-1628.4</v>
      </c>
      <c r="CA1675" s="103">
        <f>[2]CAMEROUN!CG2129+[3]CONGO!CD2012+[7]RCA!BQ2065+[4]GABON!BQ2360+[5]GUINEE!BQ1910+[6]TCHAD!CC2076</f>
        <v>116.669872871</v>
      </c>
      <c r="CB1675" s="103">
        <v>-784.85199999999998</v>
      </c>
      <c r="CC1675" s="103">
        <v>-784.85199999999998</v>
      </c>
      <c r="CD1675" s="103">
        <v>-784.85199999999998</v>
      </c>
      <c r="CE1675" s="103">
        <v>-554.85199999999998</v>
      </c>
      <c r="CF1675" s="103">
        <v>-554.85199999999998</v>
      </c>
      <c r="CG1675" s="103">
        <v>-554.85199999999998</v>
      </c>
      <c r="CH1675" s="103">
        <v>-547.95100000000002</v>
      </c>
      <c r="CI1675" s="103">
        <v>-490.45100000000002</v>
      </c>
      <c r="CJ1675" s="102">
        <v>-567.95100000000002</v>
      </c>
      <c r="CK1675" s="102">
        <v>-567.95100000000002</v>
      </c>
      <c r="CL1675" s="103">
        <f>[2]CAMEROUN!CR2129+[3]CONGO!CO2012+[7]RCA!CB2065+[4]GABON!CB2360+[5]GUINEE!CD1910+[6]TCHAD!CN2076</f>
        <v>1478.456365147</v>
      </c>
      <c r="CM1675" s="103">
        <v>-454.3</v>
      </c>
      <c r="CN1675" s="103">
        <v>-540.41499999999996</v>
      </c>
      <c r="CO1675" s="103">
        <v>-540.41499999999996</v>
      </c>
      <c r="CP1675" s="103">
        <v>-540.41499999999996</v>
      </c>
      <c r="CQ1675" s="103">
        <v>-540.41499999999996</v>
      </c>
      <c r="CR1675" s="103">
        <v>-540.41499999999996</v>
      </c>
      <c r="CS1675" s="103">
        <v>-1095.915</v>
      </c>
      <c r="CT1675" s="103">
        <v>-1095.915</v>
      </c>
      <c r="CU1675" s="103">
        <v>-894.91499999999996</v>
      </c>
      <c r="CV1675" s="103">
        <v>-1057.8150000000001</v>
      </c>
      <c r="CW1675" s="103">
        <v>-1057.8150000000001</v>
      </c>
      <c r="CX1675" s="103">
        <v>-1043</v>
      </c>
      <c r="CY1675" s="103">
        <v>-1043</v>
      </c>
      <c r="CZ1675" s="103">
        <v>-842</v>
      </c>
      <c r="DA1675" s="103">
        <f>[2]CAMEROUN!DD2129+[3]CONGO!DA2012+[7]RCA!CN2065+[4]GABON!CN2360+[5]GUINEE!CP1910+[6]TCHAD!CZ2076</f>
        <v>-607.38032251717982</v>
      </c>
      <c r="DB1675" s="102">
        <v>-904</v>
      </c>
      <c r="DC1675" s="102">
        <v>-904</v>
      </c>
      <c r="DD1675" s="102">
        <v>-904</v>
      </c>
      <c r="DE1675" s="102">
        <v>-904</v>
      </c>
      <c r="DF1675" s="102">
        <v>-904</v>
      </c>
      <c r="DG1675" s="102">
        <v>-904</v>
      </c>
      <c r="DH1675" s="102">
        <v>-904</v>
      </c>
      <c r="DI1675" s="102">
        <v>-904</v>
      </c>
      <c r="DJ1675" s="102">
        <v>-874</v>
      </c>
      <c r="DK1675" s="102">
        <v>-904</v>
      </c>
      <c r="DL1675" s="102">
        <v>-904</v>
      </c>
      <c r="DM1675" s="102">
        <v>-874</v>
      </c>
      <c r="DN1675" s="104">
        <f>[2]CAMEROUN!DQ2129+[3]CONGO!DN2012+[7]RCA!DA2065+[4]GABON!DA2360+[5]GUINEE!DC1910+[6]TCHAD!DM2076</f>
        <v>325.78612632800025</v>
      </c>
      <c r="DO1675" s="102">
        <v>-874</v>
      </c>
      <c r="DP1675" s="102">
        <v>-474.75</v>
      </c>
      <c r="DQ1675" s="102">
        <v>-474.75</v>
      </c>
      <c r="DR1675" s="102">
        <v>-474.75</v>
      </c>
      <c r="DS1675" s="102">
        <v>-487.95</v>
      </c>
      <c r="DT1675" s="102">
        <v>-487.95</v>
      </c>
      <c r="DU1675" s="102">
        <v>351.8</v>
      </c>
      <c r="DV1675" s="105">
        <f>[2]CAMEROUN!EA2129+[3]CONGO!DX2012+[7]RCA!DN2065+[4]GABON!DK2360+[5]GUINEE!DN1910+[6]TCHAD!DW2076</f>
        <v>265.42790000000002</v>
      </c>
      <c r="DW1675" s="106">
        <f>[2]CAMEROUN!EB2129+[3]CONGO!DY2012+[7]RCA!DM2065+[4]GABON!DL2360+[5]GUINEE!DO1910+[6]TCHAD!DX2076</f>
        <v>351.8</v>
      </c>
      <c r="DX1675" s="107">
        <f>[2]CAMEROUN!EC2129+[3]CONGO!DZ2012+[7]RCA!DN2065+[4]GABON!DM2360+[5]GUINEE!DP1910+[6]TCHAD!DY2076</f>
        <v>-347.32209999999998</v>
      </c>
      <c r="DZ1675" s="102">
        <f>[2]CAMEROUN!EE2129+[3]CONGO!EB2012+[7]RCA!DP2065+[4]GABON!DO2360+[5]GUINEE!DR1910+[6]TCHAD!EA2076</f>
        <v>256.8</v>
      </c>
      <c r="EC1675" s="102">
        <f>[2]CAMEROUN!EH2129+[3]CONGO!EE2012+[7]RCA!DS2065+[4]GABON!DR2360+[5]GUINEE!DU1910+[6]TCHAD!ED2076</f>
        <v>189.8</v>
      </c>
      <c r="EF1675" s="102">
        <f>[2]CAMEROUN!EK2129+[3]CONGO!EH2012+[7]RCA!DV2065+[4]GABON!DU2360+[5]GUINEE!DX1910+[6]TCHAD!EG2076</f>
        <v>161.80000000000001</v>
      </c>
      <c r="EI1675" s="102">
        <f>[2]CAMEROUN!EN2129+[3]CONGO!EK2012+[7]RCA!DY2065+[4]GABON!DX2360+[5]GUINEE!EA1910+[6]TCHAD!EJ2076</f>
        <v>161.79999999999998</v>
      </c>
      <c r="EL1675" s="102">
        <f>[2]CAMEROUN!EQ2129+[3]CONGO!EN2012+[7]RCA!EB2065+[4]GABON!EA2360+[5]GUINEE!ED1910+[6]TCHAD!EM2076</f>
        <v>161.80000000000001</v>
      </c>
      <c r="EO1675" s="102">
        <f>[2]CAMEROUN!ET2129+[3]CONGO!EQ2012+[7]RCA!EE2065+[4]GABON!ED2360+[5]GUINEE!EG1910+[6]TCHAD!EP2076</f>
        <v>161.80000000000001</v>
      </c>
    </row>
    <row r="1676" spans="1:145" ht="15.5" x14ac:dyDescent="0.35">
      <c r="A1676" s="56" t="s">
        <v>540</v>
      </c>
      <c r="B1676" s="102" t="e">
        <f>([2]CAMEROUN!C2130+[2]CAMEROUN!D2130)/2+[3]CONGO!D2013+[7]RCA!D2066+[4]GABON!D2361+[5]GUINEE!D1911+[6]TCHAD!D2077</f>
        <v>#VALUE!</v>
      </c>
      <c r="C1676" s="102" t="e">
        <f>([2]CAMEROUN!D2130+[2]CAMEROUN!E2130)/2+[3]CONGO!E2013+[7]RCA!E2066+[4]GABON!E2361+[5]GUINEE!E1911+[6]TCHAD!E2077</f>
        <v>#VALUE!</v>
      </c>
      <c r="D1676" s="102">
        <f>([2]CAMEROUN!E2130+[2]CAMEROUN!F2130)/2+[3]CONGO!F2013+[7]RCA!F2066+[4]GABON!F2361+[5]GUINEE!F1911+[6]TCHAD!F2077</f>
        <v>106.74299999999998</v>
      </c>
      <c r="E1676" s="102">
        <f>([2]CAMEROUN!F2130+[2]CAMEROUN!G2130)/2+[3]CONGO!G2013+[7]RCA!G2066+[4]GABON!G2361+[5]GUINEE!G1911+[6]TCHAD!G2077</f>
        <v>58.632999999999996</v>
      </c>
      <c r="F1676" s="102">
        <f>([2]CAMEROUN!G2130+[2]CAMEROUN!H2130)/2+[3]CONGO!H2013+[7]RCA!H2066+[4]GABON!H2361+[5]GUINEE!H1911+[6]TCHAD!H2077</f>
        <v>30.625999999999987</v>
      </c>
      <c r="G1676" s="102">
        <f>([2]CAMEROUN!H2130+[2]CAMEROUN!I2130)/2+[3]CONGO!I2013+[7]RCA!I2066+[4]GABON!I2361+[5]GUINEE!I1911+[6]TCHAD!I2077</f>
        <v>289.31699999999995</v>
      </c>
      <c r="H1676" s="102">
        <f>([2]CAMEROUN!I2130+[2]CAMEROUN!J2130)/2+[3]CONGO!J2013+[7]RCA!J2066+[4]GABON!J2361+[5]GUINEE!J1911+[6]TCHAD!J2077</f>
        <v>136.58330000000004</v>
      </c>
      <c r="I1676" s="102">
        <f>([2]CAMEROUN!J2130+[2]CAMEROUN!K2130)/2+[3]CONGO!K2013+[7]RCA!K2066+[4]GABON!K2361+[5]GUINEE!K1911+[6]TCHAD!K2077</f>
        <v>-1073.1201230000004</v>
      </c>
      <c r="J1676" s="102">
        <f>([2]CAMEROUN!K2130+[2]CAMEROUN!L2130)/2+[3]CONGO!L2013+[7]RCA!L2066+[4]GABON!L2361+[5]GUINEE!L1911+[6]TCHAD!L2077</f>
        <v>117.13499999999998</v>
      </c>
      <c r="K1676" s="102">
        <f>([2]CAMEROUN!L2130+[2]CAMEROUN!M2130)/2+[3]CONGO!M2013+[7]RCA!M2066+[4]GABON!M2361+[5]GUINEE!M1911+[6]TCHAD!M2077</f>
        <v>-235.745</v>
      </c>
      <c r="L1676" s="102">
        <f>([2]CAMEROUN!M2130+[2]CAMEROUN!N2130)/2+[3]CONGO!N2013+[7]RCA!N2066+[4]GABON!N2361+[5]GUINEE!N1911+[6]TCHAD!N2077</f>
        <v>41.268999999999984</v>
      </c>
      <c r="M1676" s="102">
        <f>([2]CAMEROUN!N2130+[2]CAMEROUN!O2130)/2+[3]CONGO!O2013+[7]RCA!O2066+[4]GABON!O2361+[5]GUINEE!O1911+[6]TCHAD!O2077</f>
        <v>221.929575</v>
      </c>
      <c r="N1676" s="102" t="e">
        <f>([2]CAMEROUN!O2130+[2]CAMEROUN!P2130)/2+[3]CONGO!P2013+[7]RCA!P2066+[4]GABON!P2361+[5]GUINEE!P1911+[6]TCHAD!P2077</f>
        <v>#VALUE!</v>
      </c>
      <c r="O1676" s="102">
        <f>([2]CAMEROUN!P2130+[2]CAMEROUN!Q2130)/2+[3]CONGO!Q2013+[7]RCA!Q2066+[4]GABON!Q2361+[5]GUINEE!Q1911+[6]TCHAD!Q2077</f>
        <v>-175.14809499999996</v>
      </c>
      <c r="P1676" s="102">
        <f>[2]CAMEROUN!AH2130+[3]CONGO!R2013+[7]RCA!R2066+[4]GABON!R2361+[5]GUINEE!R1911+[6]TCHAD!R2077</f>
        <v>78.916002094000021</v>
      </c>
      <c r="Q1676" s="102">
        <f>[2]CAMEROUN!AI2130+[3]CONGO!S2013+[7]RCA!S2066+[4]GABON!S2361+[5]GUINEE!S1911+[6]TCHAD!S2077</f>
        <v>429.03256802099997</v>
      </c>
      <c r="R1676" s="102">
        <f>[2]CAMEROUN!AJ2130+[3]CONGO!T2013+[7]RCA!T2066+[4]GABON!T2361+[5]GUINEE!T1911+[6]TCHAD!T2077</f>
        <v>-261.29652032499979</v>
      </c>
      <c r="S1676" s="102">
        <f>[2]CAMEROUN!AK2130+[3]CONGO!U2013+[7]RCA!U2066+[4]GABON!U2361+[5]GUINEE!U1911+[6]TCHAD!U2077</f>
        <v>-1905.8812598080001</v>
      </c>
      <c r="T1676" s="102">
        <f>[2]CAMEROUN!AL2130+[3]CONGO!V2013+[7]RCA!V2066+[4]GABON!V2361+[5]GUINEE!V1911+[6]TCHAD!V2077</f>
        <v>-70.404895281000023</v>
      </c>
      <c r="U1676" s="102">
        <f>[2]CAMEROUN!AM2130+[3]CONGO!W2013+[7]RCA!W2066+[4]GABON!W2361+[5]GUINEE!W1911+[6]TCHAD!W2077</f>
        <v>-0.42999035399983754</v>
      </c>
      <c r="V1676" s="102">
        <f>[2]CAMEROUN!AN2130+[3]CONGO!X2013+[7]RCA!X2066+[4]GABON!X2361+[5]GUINEE!X1911+[6]TCHAD!X2077</f>
        <v>-1284.9155468637009</v>
      </c>
      <c r="W1676" s="102">
        <f>[2]CAMEROUN!AO2130+[3]CONGO!Y2013+[7]RCA!Y2066+[4]GABON!Y2361+[5]GUINEE!Y1911+[6]TCHAD!Y2077</f>
        <v>-1489.9995040000003</v>
      </c>
      <c r="X1676" s="103">
        <f>[2]CAMEROUN!AP2130+[3]CONGO!Z2013+[7]RCA!Z2066+[4]GABON!Z2361+[5]GUINEE!Z1911+[6]TCHAD!Z2077</f>
        <v>-101.57971723629926</v>
      </c>
      <c r="Y1676" s="103">
        <f>[2]CAMEROUN!AQ2130+[3]CONGO!AA2013+[7]RCA!AA2066+[4]GABON!AA2361+[5]GUINEE!AA1911+[6]TCHAD!AA2077</f>
        <v>-70.438280237000001</v>
      </c>
      <c r="Z1676" s="102">
        <f>[2]CAMEROUN!AR2130+[3]CONGO!AB2013+[7]RCA!AB2066+[4]GABON!AB2361+[5]GUINEE!AB1911+[6]TCHAD!AB2077</f>
        <v>-22.879000000000005</v>
      </c>
      <c r="AA1676" s="102">
        <f>[2]CAMEROUN!AS2130+[3]CONGO!AC2013+[7]RCA!AC2066+[4]GABON!AC2361+[5]GUINEE!AC1911+[6]TCHAD!AC2077</f>
        <v>-53.668979999999991</v>
      </c>
      <c r="AB1676" s="102">
        <v>0</v>
      </c>
      <c r="AC1676" s="102">
        <v>0</v>
      </c>
      <c r="AD1676" s="102">
        <v>6.2983699999999994</v>
      </c>
      <c r="AE1676" s="102">
        <f>[2]CAMEROUN!AT2130+[3]CONGO!AH2013+[7]RCA!AD2066+[4]GABON!AD2361+[5]GUINEE!AD1911+[6]TCHAD!AH2077</f>
        <v>35.991951624999999</v>
      </c>
      <c r="AF1676" s="102">
        <v>0</v>
      </c>
      <c r="AG1676" s="102">
        <v>0</v>
      </c>
      <c r="AH1676" s="102">
        <v>0</v>
      </c>
      <c r="AI1676" s="102">
        <v>0</v>
      </c>
      <c r="AJ1676" s="103">
        <f>[2]CAMEROUN!AU2130+[3]CONGO!AM2013+[7]RCA!AE2066+[4]GABON!AE2361+[5]GUINEE!AE1911+[6]TCHAD!AM2077</f>
        <v>8.3000900000000115</v>
      </c>
      <c r="AK1676" s="103">
        <v>-21.497402000000001</v>
      </c>
      <c r="AL1676" s="103">
        <v>-41.077402000000014</v>
      </c>
      <c r="AM1676" s="103">
        <v>-41.077402000000014</v>
      </c>
      <c r="AN1676" s="103">
        <v>-41.077402000000014</v>
      </c>
      <c r="AO1676" s="103">
        <f>[2]CAMEROUN!AV2130+[3]CONGO!AR2013+[7]RCA!AF2066+[4]GABON!AF2361+[5]GUINEE!AF1911+[6]TCHAD!AR2077</f>
        <v>-3.5589020000000104</v>
      </c>
      <c r="AP1676" s="103">
        <v>0</v>
      </c>
      <c r="AQ1676" s="103">
        <v>-5.2</v>
      </c>
      <c r="AR1676" s="103">
        <v>-5.2</v>
      </c>
      <c r="AS1676" s="103">
        <f>[2]CAMEROUN!AZ2130+[3]CONGO!AV2013+[7]RCA!AJ2066+[4]GABON!AJ2361+[5]GUINEE!AJ1911+[6]TCHAD!AV2077</f>
        <v>236.55311300000005</v>
      </c>
      <c r="AT1676" s="103">
        <v>0</v>
      </c>
      <c r="AU1676" s="103">
        <v>-226.738</v>
      </c>
      <c r="AV1676" s="103">
        <v>139.26199999999997</v>
      </c>
      <c r="AW1676" s="103">
        <v>136.26199999999997</v>
      </c>
      <c r="AX1676" s="103">
        <f>[2]CAMEROUN!BE2130+[3]CONGO!BA2013+[7]RCA!AO2066+[4]GABON!AO2361+[5]GUINEE!AO1911+[6]TCHAD!BA2077</f>
        <v>-2.6291800000000549</v>
      </c>
      <c r="AY1676" s="103"/>
      <c r="AZ1676" s="103">
        <v>-211.98264</v>
      </c>
      <c r="BA1676" s="103">
        <v>-358.98264</v>
      </c>
      <c r="BB1676" s="103">
        <v>-110.22518000000001</v>
      </c>
      <c r="BC1676" s="103">
        <v>-110.22518000000001</v>
      </c>
      <c r="BD1676" s="103">
        <v>93.993819999999971</v>
      </c>
      <c r="BE1676" s="103">
        <v>93.974819999999966</v>
      </c>
      <c r="BF1676" s="103">
        <f>[2]CAMEROUN!BL2130+[3]CONGO!BI2013+[7]RCA!AV2066+[4]GABON!AV2361+[5]GUINEE!AV1911+[6]TCHAD!BH2077</f>
        <v>116.42399999999996</v>
      </c>
      <c r="BG1676" s="103">
        <v>-100</v>
      </c>
      <c r="BH1676" s="103">
        <v>-101</v>
      </c>
      <c r="BI1676" s="103">
        <v>-159</v>
      </c>
      <c r="BJ1676" s="103">
        <v>-73</v>
      </c>
      <c r="BK1676" s="103">
        <v>-159</v>
      </c>
      <c r="BL1676" s="103">
        <v>-56</v>
      </c>
      <c r="BM1676" s="103">
        <v>-159</v>
      </c>
      <c r="BN1676" s="103">
        <v>-56</v>
      </c>
      <c r="BO1676" s="103">
        <f>[2]CAMEROUN!BU2130+[3]CONGO!BR2013+[7]RCA!BE2066+[4]GABON!BE2361+[5]GUINEE!BE1911+[6]TCHAD!BQ2077</f>
        <v>359.7</v>
      </c>
      <c r="BP1676" s="103">
        <v>-164</v>
      </c>
      <c r="BQ1676" s="103">
        <v>-164</v>
      </c>
      <c r="BR1676" s="103">
        <v>-164</v>
      </c>
      <c r="BS1676" s="103">
        <v>-164</v>
      </c>
      <c r="BT1676" s="103">
        <v>-90</v>
      </c>
      <c r="BU1676" s="103">
        <v>-90</v>
      </c>
      <c r="BV1676" s="103">
        <v>-90</v>
      </c>
      <c r="BW1676" s="103">
        <v>-90</v>
      </c>
      <c r="BX1676" s="103">
        <v>-90</v>
      </c>
      <c r="BY1676" s="103">
        <v>-90</v>
      </c>
      <c r="BZ1676" s="102">
        <v>-46</v>
      </c>
      <c r="CA1676" s="103">
        <f>[2]CAMEROUN!CG2130+[3]CONGO!CD2013+[7]RCA!BQ2066+[4]GABON!BQ2361+[5]GUINEE!BQ1911+[6]TCHAD!CC2077</f>
        <v>33.838688411999563</v>
      </c>
      <c r="CB1676" s="103">
        <v>-180.04624999999999</v>
      </c>
      <c r="CC1676" s="103">
        <v>-180.04624999999999</v>
      </c>
      <c r="CD1676" s="103">
        <v>-180.04624999999999</v>
      </c>
      <c r="CE1676" s="103">
        <v>-210.04624999999999</v>
      </c>
      <c r="CF1676" s="103">
        <v>-210.04624999999999</v>
      </c>
      <c r="CG1676" s="103">
        <v>-210.04624999999999</v>
      </c>
      <c r="CH1676" s="103">
        <v>-267</v>
      </c>
      <c r="CI1676" s="103">
        <v>-267</v>
      </c>
      <c r="CJ1676" s="102">
        <v>-267</v>
      </c>
      <c r="CK1676" s="102">
        <v>-267</v>
      </c>
      <c r="CL1676" s="103">
        <f>[2]CAMEROUN!CR2130+[3]CONGO!CO2013+[7]RCA!CB2066+[4]GABON!CB2361+[5]GUINEE!CD1911+[6]TCHAD!CN2077</f>
        <v>97.368000000000023</v>
      </c>
      <c r="CM1676" s="103">
        <v>-203.5</v>
      </c>
      <c r="CN1676" s="103">
        <v>-203.5</v>
      </c>
      <c r="CO1676" s="103">
        <v>-203.5</v>
      </c>
      <c r="CP1676" s="103">
        <v>-203.5</v>
      </c>
      <c r="CQ1676" s="103">
        <v>-203.5</v>
      </c>
      <c r="CR1676" s="103">
        <v>-203.5</v>
      </c>
      <c r="CS1676" s="103">
        <v>-241.5</v>
      </c>
      <c r="CT1676" s="103">
        <v>-241.5</v>
      </c>
      <c r="CU1676" s="103">
        <v>-241.5</v>
      </c>
      <c r="CV1676" s="103">
        <v>-241.5</v>
      </c>
      <c r="CW1676" s="103">
        <v>-241.5</v>
      </c>
      <c r="CX1676" s="103">
        <v>-241.5</v>
      </c>
      <c r="CY1676" s="103">
        <v>-241.5</v>
      </c>
      <c r="CZ1676" s="103">
        <v>-241.5</v>
      </c>
      <c r="DA1676" s="103">
        <f>[2]CAMEROUN!DD2130+[3]CONGO!DA2013+[7]RCA!CN2066+[4]GABON!CN2361+[5]GUINEE!CP1911+[6]TCHAD!CZ2077</f>
        <v>-179.6655394675999</v>
      </c>
      <c r="DB1676" s="102">
        <v>0</v>
      </c>
      <c r="DC1676" s="102">
        <v>0</v>
      </c>
      <c r="DD1676" s="102">
        <v>0</v>
      </c>
      <c r="DE1676" s="102">
        <v>0</v>
      </c>
      <c r="DF1676" s="102">
        <v>0</v>
      </c>
      <c r="DG1676" s="102">
        <v>0</v>
      </c>
      <c r="DH1676" s="102">
        <v>0</v>
      </c>
      <c r="DI1676" s="102">
        <v>0</v>
      </c>
      <c r="DJ1676" s="102">
        <v>20</v>
      </c>
      <c r="DK1676" s="102">
        <v>0</v>
      </c>
      <c r="DL1676" s="102">
        <v>0</v>
      </c>
      <c r="DM1676" s="102">
        <v>20</v>
      </c>
      <c r="DN1676" s="104">
        <f>[2]CAMEROUN!DQ2130+[3]CONGO!DN2013+[7]RCA!DA2066+[4]GABON!DA2361+[5]GUINEE!DC1911+[6]TCHAD!DM2077</f>
        <v>-36.251378883746426</v>
      </c>
      <c r="DO1676" s="102">
        <v>20</v>
      </c>
      <c r="DP1676" s="102">
        <v>0</v>
      </c>
      <c r="DQ1676" s="102">
        <v>0</v>
      </c>
      <c r="DR1676" s="102">
        <v>0</v>
      </c>
      <c r="DS1676" s="102">
        <v>0</v>
      </c>
      <c r="DT1676" s="102">
        <v>0</v>
      </c>
      <c r="DU1676" s="102">
        <v>133.5</v>
      </c>
      <c r="DV1676" s="105">
        <f>[2]CAMEROUN!EA2130+[3]CONGO!DX2013+[7]RCA!DN2066+[4]GABON!DK2361+[5]GUINEE!DN1911+[6]TCHAD!DW2077</f>
        <v>64.601467305806807</v>
      </c>
      <c r="DW1676" s="106">
        <f>[2]CAMEROUN!EB2130+[3]CONGO!DY2013+[7]RCA!DM2066+[4]GABON!DL2361+[5]GUINEE!DO1911+[6]TCHAD!DX2077</f>
        <v>93.900047623805818</v>
      </c>
      <c r="DX1676" s="107">
        <f>[2]CAMEROUN!EC2130+[3]CONGO!DZ2013+[7]RCA!DN2066+[4]GABON!DM2361+[5]GUINEE!DP1911+[6]TCHAD!DY2077</f>
        <v>0</v>
      </c>
      <c r="DZ1676" s="102">
        <f>[2]CAMEROUN!EE2130+[3]CONGO!EB2013+[7]RCA!DP2066+[4]GABON!DO2361+[5]GUINEE!DR1911+[6]TCHAD!EA2077</f>
        <v>89</v>
      </c>
      <c r="EC1676" s="102">
        <f>[2]CAMEROUN!EH2130+[3]CONGO!EE2013+[7]RCA!DS2066+[4]GABON!DR2361+[5]GUINEE!DU1911+[6]TCHAD!ED2077</f>
        <v>44.5</v>
      </c>
      <c r="EF1676" s="102">
        <f>[2]CAMEROUN!EK2130+[3]CONGO!EH2013+[7]RCA!DV2066+[4]GABON!DU2361+[5]GUINEE!DX1911+[6]TCHAD!EG2077</f>
        <v>44.5</v>
      </c>
      <c r="EI1676" s="102">
        <f>[2]CAMEROUN!EN2130+[3]CONGO!EK2013+[7]RCA!DY2066+[4]GABON!DX2361+[5]GUINEE!EA1911+[6]TCHAD!EJ2077</f>
        <v>44.5</v>
      </c>
      <c r="EL1676" s="102">
        <f>[2]CAMEROUN!EQ2130+[3]CONGO!EN2013+[7]RCA!EB2066+[4]GABON!EA2361+[5]GUINEE!ED1911+[6]TCHAD!EM2077</f>
        <v>44.5</v>
      </c>
      <c r="EO1676" s="102">
        <f>[2]CAMEROUN!ET2130+[3]CONGO!EQ2013+[7]RCA!EE2066+[4]GABON!ED2361+[5]GUINEE!EG1911+[6]TCHAD!EP2077</f>
        <v>44.5</v>
      </c>
    </row>
    <row r="1677" spans="1:145" ht="15.5" x14ac:dyDescent="0.35">
      <c r="A1677" s="27"/>
      <c r="B1677" s="102"/>
      <c r="C1677" s="102"/>
      <c r="D1677" s="102"/>
      <c r="E1677" s="102"/>
      <c r="F1677" s="102"/>
      <c r="G1677" s="102"/>
      <c r="H1677" s="102"/>
      <c r="I1677" s="102"/>
      <c r="J1677" s="102"/>
      <c r="K1677" s="102"/>
      <c r="L1677" s="102"/>
      <c r="M1677" s="102"/>
      <c r="N1677" s="102"/>
      <c r="O1677" s="102"/>
      <c r="P1677" s="102"/>
      <c r="Q1677" s="102"/>
      <c r="R1677" s="102"/>
      <c r="S1677" s="102"/>
      <c r="T1677" s="102"/>
      <c r="U1677" s="102"/>
      <c r="V1677" s="102"/>
      <c r="W1677" s="102"/>
      <c r="X1677" s="103"/>
      <c r="Y1677" s="103"/>
      <c r="Z1677" s="102"/>
      <c r="AA1677" s="102"/>
      <c r="AB1677" s="102"/>
      <c r="AC1677" s="102"/>
      <c r="AD1677" s="102"/>
      <c r="AE1677" s="102"/>
      <c r="AF1677" s="102"/>
      <c r="AG1677" s="102"/>
      <c r="AH1677" s="102"/>
      <c r="AI1677" s="102"/>
      <c r="AJ1677" s="103"/>
      <c r="AK1677" s="103"/>
      <c r="AL1677" s="103"/>
      <c r="AM1677" s="103"/>
      <c r="AN1677" s="103"/>
      <c r="AO1677" s="103"/>
      <c r="AP1677" s="103"/>
      <c r="AQ1677" s="103"/>
      <c r="AR1677" s="103"/>
      <c r="AS1677" s="181"/>
      <c r="AT1677" s="103"/>
      <c r="AU1677" s="103"/>
      <c r="AV1677" s="103"/>
      <c r="AW1677" s="103"/>
      <c r="AX1677" s="103"/>
      <c r="AY1677" s="103"/>
      <c r="AZ1677" s="103"/>
      <c r="BA1677" s="103"/>
      <c r="BB1677" s="103"/>
      <c r="BC1677" s="103"/>
      <c r="BD1677" s="103"/>
      <c r="BE1677" s="103"/>
      <c r="BF1677" s="103"/>
      <c r="BG1677" s="103"/>
      <c r="BH1677" s="103"/>
      <c r="BI1677" s="103"/>
      <c r="BJ1677" s="103"/>
      <c r="BK1677" s="103"/>
      <c r="BL1677" s="103"/>
      <c r="BM1677" s="103"/>
      <c r="BN1677" s="103"/>
      <c r="BO1677" s="103"/>
      <c r="BP1677" s="103"/>
      <c r="BQ1677" s="103"/>
      <c r="BR1677" s="103"/>
      <c r="BS1677" s="103"/>
      <c r="BT1677" s="103"/>
      <c r="BU1677" s="103"/>
      <c r="BV1677" s="103"/>
      <c r="BW1677" s="103"/>
      <c r="BX1677" s="103"/>
      <c r="BY1677" s="103"/>
      <c r="BZ1677" s="102">
        <v>-36</v>
      </c>
      <c r="CA1677" s="103"/>
      <c r="CB1677" s="103"/>
      <c r="CC1677" s="103"/>
      <c r="CD1677" s="103"/>
      <c r="CE1677" s="103"/>
      <c r="CF1677" s="103"/>
      <c r="CG1677" s="103"/>
      <c r="CH1677" s="103"/>
      <c r="CI1677" s="103"/>
      <c r="CJ1677" s="102"/>
      <c r="CK1677" s="102"/>
      <c r="CL1677" s="103"/>
      <c r="CM1677" s="103"/>
      <c r="CN1677" s="103"/>
      <c r="CO1677" s="103"/>
      <c r="CP1677" s="103"/>
      <c r="CQ1677" s="103"/>
      <c r="CR1677" s="103"/>
      <c r="CS1677" s="103"/>
      <c r="CT1677" s="103"/>
      <c r="CU1677" s="103"/>
      <c r="CV1677" s="103"/>
      <c r="CW1677" s="103"/>
      <c r="CX1677" s="103"/>
      <c r="CY1677" s="103"/>
      <c r="CZ1677" s="103"/>
      <c r="DA1677" s="103"/>
      <c r="DB1677" s="102"/>
      <c r="DC1677" s="102"/>
      <c r="DD1677" s="102"/>
      <c r="DE1677" s="102"/>
      <c r="DF1677" s="102"/>
      <c r="DG1677" s="102"/>
      <c r="DH1677" s="102"/>
      <c r="DI1677" s="102"/>
      <c r="DJ1677" s="102"/>
      <c r="DK1677" s="102"/>
      <c r="DL1677" s="102"/>
      <c r="DM1677" s="102"/>
      <c r="DN1677" s="104"/>
      <c r="DO1677" s="102"/>
      <c r="DP1677" s="102"/>
      <c r="DQ1677" s="102"/>
      <c r="DR1677" s="102"/>
      <c r="DS1677" s="102"/>
      <c r="DT1677" s="102"/>
      <c r="DU1677" s="102"/>
      <c r="DV1677" s="105"/>
      <c r="DW1677" s="106"/>
      <c r="DX1677" s="107"/>
      <c r="DZ1677" s="102"/>
      <c r="EC1677" s="102"/>
      <c r="EF1677" s="102"/>
      <c r="EI1677" s="102"/>
      <c r="EL1677" s="102"/>
      <c r="EO1677" s="102"/>
    </row>
    <row r="1678" spans="1:145" ht="15.5" x14ac:dyDescent="0.35">
      <c r="A1678" s="56" t="s">
        <v>541</v>
      </c>
      <c r="B1678" s="102" t="e">
        <f t="shared" ref="B1678:Z1678" si="1657">B1669+B1674</f>
        <v>#VALUE!</v>
      </c>
      <c r="C1678" s="102" t="e">
        <f t="shared" si="1657"/>
        <v>#VALUE!</v>
      </c>
      <c r="D1678" s="102" t="e">
        <f t="shared" si="1657"/>
        <v>#VALUE!</v>
      </c>
      <c r="E1678" s="102" t="e">
        <f t="shared" si="1657"/>
        <v>#VALUE!</v>
      </c>
      <c r="F1678" s="102">
        <f t="shared" si="1657"/>
        <v>-494.57179999999977</v>
      </c>
      <c r="G1678" s="102">
        <f t="shared" si="1657"/>
        <v>-166.66091199999988</v>
      </c>
      <c r="H1678" s="102" t="e">
        <f t="shared" si="1657"/>
        <v>#VALUE!</v>
      </c>
      <c r="I1678" s="102" t="e">
        <f t="shared" si="1657"/>
        <v>#VALUE!</v>
      </c>
      <c r="J1678" s="102" t="e">
        <f t="shared" si="1657"/>
        <v>#VALUE!</v>
      </c>
      <c r="K1678" s="102" t="e">
        <f t="shared" si="1657"/>
        <v>#VALUE!</v>
      </c>
      <c r="L1678" s="102" t="e">
        <f t="shared" si="1657"/>
        <v>#VALUE!</v>
      </c>
      <c r="M1678" s="102" t="e">
        <f t="shared" si="1657"/>
        <v>#VALUE!</v>
      </c>
      <c r="N1678" s="102" t="e">
        <f t="shared" si="1657"/>
        <v>#VALUE!</v>
      </c>
      <c r="O1678" s="102" t="e">
        <f t="shared" si="1657"/>
        <v>#VALUE!</v>
      </c>
      <c r="P1678" s="102" t="e">
        <f t="shared" si="1657"/>
        <v>#VALUE!</v>
      </c>
      <c r="Q1678" s="102" t="e">
        <f t="shared" si="1657"/>
        <v>#VALUE!</v>
      </c>
      <c r="R1678" s="102" t="e">
        <f t="shared" si="1657"/>
        <v>#VALUE!</v>
      </c>
      <c r="S1678" s="102" t="e">
        <f t="shared" si="1657"/>
        <v>#VALUE!</v>
      </c>
      <c r="T1678" s="102" t="e">
        <f t="shared" si="1657"/>
        <v>#VALUE!</v>
      </c>
      <c r="U1678" s="102" t="e">
        <f t="shared" si="1657"/>
        <v>#VALUE!</v>
      </c>
      <c r="V1678" s="102" t="e">
        <f t="shared" si="1657"/>
        <v>#VALUE!</v>
      </c>
      <c r="W1678" s="102" t="e">
        <f t="shared" si="1657"/>
        <v>#VALUE!</v>
      </c>
      <c r="X1678" s="103" t="e">
        <f t="shared" si="1657"/>
        <v>#VALUE!</v>
      </c>
      <c r="Y1678" s="103" t="e">
        <f t="shared" si="1657"/>
        <v>#VALUE!</v>
      </c>
      <c r="Z1678" s="102" t="e">
        <f t="shared" si="1657"/>
        <v>#VALUE!</v>
      </c>
      <c r="AA1678" s="102" t="e">
        <f>AA1669+AA1674</f>
        <v>#VALUE!</v>
      </c>
      <c r="AB1678" s="102">
        <v>-234.77479786421321</v>
      </c>
      <c r="AC1678" s="102">
        <v>733.85712936291679</v>
      </c>
      <c r="AD1678" s="102">
        <v>328.62905916569127</v>
      </c>
      <c r="AE1678" s="102" t="e">
        <f>AE1669+AE1674</f>
        <v>#VALUE!</v>
      </c>
      <c r="AF1678" s="102">
        <v>-160.95437156667248</v>
      </c>
      <c r="AG1678" s="102">
        <v>-247.53691897431708</v>
      </c>
      <c r="AH1678" s="102">
        <v>-976.84721553013514</v>
      </c>
      <c r="AI1678" s="102">
        <v>-1476.0414098221936</v>
      </c>
      <c r="AJ1678" s="103" t="e">
        <f>AJ1669+AJ1674</f>
        <v>#VALUE!</v>
      </c>
      <c r="AK1678" s="103">
        <v>-3138.2881848554998</v>
      </c>
      <c r="AL1678" s="103">
        <v>-1845.1927775742865</v>
      </c>
      <c r="AM1678" s="103">
        <v>-2375.7734016818399</v>
      </c>
      <c r="AN1678" s="103">
        <v>-2387.7138401888137</v>
      </c>
      <c r="AO1678" s="103" t="e">
        <f>AO1669+AO1674</f>
        <v>#VALUE!</v>
      </c>
      <c r="AP1678" s="103">
        <v>-3201.523273488322</v>
      </c>
      <c r="AQ1678" s="103">
        <v>-3430.8965229939963</v>
      </c>
      <c r="AR1678" s="103">
        <v>-2701.4374505034798</v>
      </c>
      <c r="AS1678" s="103" t="e">
        <f>AS1669+AS1674</f>
        <v>#VALUE!</v>
      </c>
      <c r="AT1678" s="103">
        <v>-1679.1410857925184</v>
      </c>
      <c r="AU1678" s="103">
        <v>-2277.4887518195001</v>
      </c>
      <c r="AV1678" s="103">
        <v>-1596.9884555439828</v>
      </c>
      <c r="AW1678" s="103">
        <v>-1620.371402074418</v>
      </c>
      <c r="AX1678" s="103" t="e">
        <f>AX1669+AX1674</f>
        <v>#VALUE!</v>
      </c>
      <c r="AY1678" s="103"/>
      <c r="AZ1678" s="103">
        <v>-2124.9322079788762</v>
      </c>
      <c r="BA1678" s="103">
        <v>-2497.3482551531315</v>
      </c>
      <c r="BB1678" s="103">
        <v>-936.87932469736086</v>
      </c>
      <c r="BC1678" s="103">
        <v>-1542.0712625045553</v>
      </c>
      <c r="BD1678" s="103">
        <v>-398.55969129962881</v>
      </c>
      <c r="BE1678" s="103">
        <v>-1105.5074679008237</v>
      </c>
      <c r="BF1678" s="103" t="e">
        <f>BF1669+BF1674</f>
        <v>#VALUE!</v>
      </c>
      <c r="BG1678" s="103">
        <v>-648.93384901729587</v>
      </c>
      <c r="BH1678" s="103">
        <v>-1380.7885021650732</v>
      </c>
      <c r="BI1678" s="103">
        <v>-1984.9645481173443</v>
      </c>
      <c r="BJ1678" s="103">
        <v>-2406.6968622991753</v>
      </c>
      <c r="BK1678" s="103">
        <v>-1064.1235170433206</v>
      </c>
      <c r="BL1678" s="103">
        <v>-1791.4695409410847</v>
      </c>
      <c r="BM1678" s="103">
        <v>-976.41072109436163</v>
      </c>
      <c r="BN1678" s="103">
        <v>-1711.0442682391326</v>
      </c>
      <c r="BO1678" s="103" t="e">
        <f>BO1669+BO1674</f>
        <v>#VALUE!</v>
      </c>
      <c r="BP1678" s="103">
        <v>-666.45569436617188</v>
      </c>
      <c r="BQ1678" s="103">
        <v>-2049.3243047508768</v>
      </c>
      <c r="BR1678" s="103">
        <v>-4795.7735873404226</v>
      </c>
      <c r="BS1678" s="103">
        <v>-6048.3285469704952</v>
      </c>
      <c r="BT1678" s="103">
        <v>-2791.84765835486</v>
      </c>
      <c r="BU1678" s="103">
        <v>-3460.9913765042711</v>
      </c>
      <c r="BV1678" s="103">
        <v>-4590.7906221307912</v>
      </c>
      <c r="BW1678" s="103">
        <v>-3423.8006248637125</v>
      </c>
      <c r="BX1678" s="103">
        <v>-3744.2942433375997</v>
      </c>
      <c r="BY1678" s="103">
        <v>-4220.39516302419</v>
      </c>
      <c r="BZ1678" s="102">
        <v>-3497.3969451032413</v>
      </c>
      <c r="CA1678" s="103" t="e">
        <f>CA1669+CA1674</f>
        <v>#VALUE!</v>
      </c>
      <c r="CB1678" s="103">
        <v>-1696.6916936949999</v>
      </c>
      <c r="CC1678" s="103">
        <v>-1697.9720212887075</v>
      </c>
      <c r="CD1678" s="103">
        <v>-3058.7023307401596</v>
      </c>
      <c r="CE1678" s="103">
        <v>-2213.7340120362314</v>
      </c>
      <c r="CF1678" s="103">
        <v>-2339.3992892697734</v>
      </c>
      <c r="CG1678" s="103">
        <v>-3486.7278039299472</v>
      </c>
      <c r="CH1678" s="103">
        <v>-1735.477747240343</v>
      </c>
      <c r="CI1678" s="103">
        <v>-2111.6151450190855</v>
      </c>
      <c r="CJ1678" s="102">
        <v>-2091.63758611717</v>
      </c>
      <c r="CK1678" s="102">
        <v>-2380.0642115392102</v>
      </c>
      <c r="CL1678" s="103" t="e">
        <f>CL1669+CL1674</f>
        <v>#VALUE!</v>
      </c>
      <c r="CM1678" s="103">
        <v>-1734.2713988220719</v>
      </c>
      <c r="CN1678" s="103">
        <v>-1032.5398648563942</v>
      </c>
      <c r="CO1678" s="103">
        <v>-984.00828991677827</v>
      </c>
      <c r="CP1678" s="103">
        <v>413.18546455316664</v>
      </c>
      <c r="CQ1678" s="103">
        <v>-915.76580702281262</v>
      </c>
      <c r="CR1678" s="103">
        <v>-1990.4716883418869</v>
      </c>
      <c r="CS1678" s="103">
        <v>575.78174599684371</v>
      </c>
      <c r="CT1678" s="103">
        <v>-532.75115404271764</v>
      </c>
      <c r="CU1678" s="103">
        <v>-1512.0685731737804</v>
      </c>
      <c r="CV1678" s="103">
        <v>-965.38317487624727</v>
      </c>
      <c r="CW1678" s="103">
        <v>-1422.6268982209253</v>
      </c>
      <c r="CX1678" s="103">
        <v>-1123.3464804994892</v>
      </c>
      <c r="CY1678" s="103">
        <v>-1286.5356779717658</v>
      </c>
      <c r="CZ1678" s="103">
        <v>-1435.413150177872</v>
      </c>
      <c r="DA1678" s="103" t="e">
        <f t="shared" ref="DA1678" si="1658">DA1669+DA1674</f>
        <v>#VALUE!</v>
      </c>
      <c r="DB1678" s="102">
        <v>841.97137761660997</v>
      </c>
      <c r="DC1678" s="102">
        <v>-69.051994734507389</v>
      </c>
      <c r="DD1678" s="102">
        <v>-464.44484887483304</v>
      </c>
      <c r="DE1678" s="102">
        <v>288.0371583435699</v>
      </c>
      <c r="DF1678" s="102">
        <v>-235.22666499435945</v>
      </c>
      <c r="DG1678" s="102">
        <v>-893.01746253908277</v>
      </c>
      <c r="DH1678" s="102">
        <v>650.88892186457451</v>
      </c>
      <c r="DI1678" s="102">
        <v>196.18572806782504</v>
      </c>
      <c r="DJ1678" s="102">
        <v>-245.21699914249257</v>
      </c>
      <c r="DK1678" s="102">
        <v>477.36194051252824</v>
      </c>
      <c r="DL1678" s="102">
        <v>167.34262349682103</v>
      </c>
      <c r="DM1678" s="102">
        <v>-303.59832054467915</v>
      </c>
      <c r="DN1678" s="104" t="e">
        <f t="shared" ref="DN1678" si="1659">DN1669+DN1674</f>
        <v>#VALUE!</v>
      </c>
      <c r="DO1678" s="102">
        <v>-303.59832054467915</v>
      </c>
      <c r="DP1678" s="102">
        <v>-187.19201750457069</v>
      </c>
      <c r="DQ1678" s="102">
        <v>-644.15088740615647</v>
      </c>
      <c r="DR1678" s="102">
        <v>-1281.8174829112722</v>
      </c>
      <c r="DS1678" s="102">
        <v>-315.52409739104331</v>
      </c>
      <c r="DT1678" s="102">
        <v>-751.57056705520995</v>
      </c>
      <c r="DU1678" s="102">
        <v>273.32656884616409</v>
      </c>
      <c r="DV1678" s="105" t="e">
        <f>DV1669+DV1674</f>
        <v>#VALUE!</v>
      </c>
      <c r="DW1678" s="106" t="e">
        <f>DW1669+DW1674</f>
        <v>#VALUE!</v>
      </c>
      <c r="DX1678" s="107" t="e">
        <f>DX1669+DX1674</f>
        <v>#VALUE!</v>
      </c>
      <c r="DZ1678" s="102" t="e">
        <f>DZ1669+DZ1674</f>
        <v>#VALUE!</v>
      </c>
      <c r="EC1678" s="102" t="e">
        <f>EC1669+EC1674</f>
        <v>#VALUE!</v>
      </c>
      <c r="EF1678" s="102" t="e">
        <f>EF1669+EF1674</f>
        <v>#VALUE!</v>
      </c>
      <c r="EI1678" s="102" t="e">
        <f>EI1669+EI1674</f>
        <v>#VALUE!</v>
      </c>
      <c r="EL1678" s="102" t="e">
        <f>EL1669+EL1674</f>
        <v>#VALUE!</v>
      </c>
      <c r="EO1678" s="102" t="e">
        <f>EO1669+EO1674</f>
        <v>#VALUE!</v>
      </c>
    </row>
    <row r="1679" spans="1:145" ht="15.5" x14ac:dyDescent="0.35">
      <c r="A1679" s="27"/>
      <c r="B1679" s="102"/>
      <c r="C1679" s="102"/>
      <c r="D1679" s="102"/>
      <c r="E1679" s="102"/>
      <c r="F1679" s="102"/>
      <c r="G1679" s="102"/>
      <c r="H1679" s="102"/>
      <c r="I1679" s="102"/>
      <c r="J1679" s="102"/>
      <c r="K1679" s="102"/>
      <c r="L1679" s="102"/>
      <c r="M1679" s="102"/>
      <c r="N1679" s="102"/>
      <c r="O1679" s="102"/>
      <c r="P1679" s="102"/>
      <c r="Q1679" s="102"/>
      <c r="R1679" s="102">
        <f>+[2]CAMEROUN!AJ2154+[7]RCA!T2088+[3]CONGO!T2036+[4]GABON!T2384+[5]GUINEE!T1934+[6]TCHAD!T2102</f>
        <v>-426.77276357499937</v>
      </c>
      <c r="S1679" s="102"/>
      <c r="T1679" s="102"/>
      <c r="U1679" s="102"/>
      <c r="V1679" s="102"/>
      <c r="W1679" s="102"/>
      <c r="X1679" s="102"/>
      <c r="Y1679" s="102"/>
      <c r="Z1679" s="102"/>
      <c r="AA1679" s="102"/>
      <c r="AB1679" s="102"/>
      <c r="AC1679" s="102"/>
      <c r="AD1679" s="102"/>
      <c r="AE1679" s="102"/>
      <c r="AF1679" s="102"/>
      <c r="AG1679" s="102"/>
      <c r="AH1679" s="102"/>
      <c r="AI1679" s="102"/>
      <c r="AJ1679" s="103"/>
      <c r="AK1679" s="103"/>
      <c r="AL1679" s="103"/>
      <c r="AM1679" s="103"/>
      <c r="AN1679" s="103"/>
      <c r="AO1679" s="103"/>
      <c r="AP1679" s="103"/>
      <c r="AQ1679" s="103"/>
      <c r="AR1679" s="103"/>
      <c r="AS1679" s="181"/>
      <c r="AT1679" s="103"/>
      <c r="AU1679" s="103"/>
      <c r="AV1679" s="103"/>
      <c r="AW1679" s="103"/>
      <c r="AX1679" s="103"/>
      <c r="AY1679" s="103"/>
      <c r="AZ1679" s="103"/>
      <c r="BA1679" s="103"/>
      <c r="BB1679" s="103"/>
      <c r="BC1679" s="103"/>
      <c r="BD1679" s="103"/>
      <c r="BE1679" s="103"/>
      <c r="BF1679" s="103"/>
      <c r="BG1679" s="103"/>
      <c r="BH1679" s="103"/>
      <c r="BI1679" s="103"/>
      <c r="BJ1679" s="103"/>
      <c r="BK1679" s="103"/>
      <c r="BL1679" s="103"/>
      <c r="BM1679" s="103"/>
      <c r="BN1679" s="103"/>
      <c r="BO1679" s="103"/>
      <c r="BP1679" s="103"/>
      <c r="BQ1679" s="103"/>
      <c r="BR1679" s="103"/>
      <c r="BS1679" s="103"/>
      <c r="BT1679" s="103"/>
      <c r="BU1679" s="103"/>
      <c r="BV1679" s="103"/>
      <c r="BW1679" s="103"/>
      <c r="BX1679" s="103"/>
      <c r="BY1679" s="103"/>
      <c r="BZ1679" s="102">
        <v>-140.23333333333312</v>
      </c>
      <c r="CA1679" s="103"/>
      <c r="CB1679" s="103"/>
      <c r="CC1679" s="103"/>
      <c r="CD1679" s="103"/>
      <c r="CE1679" s="103"/>
      <c r="CF1679" s="103"/>
      <c r="CG1679" s="103"/>
      <c r="CH1679" s="103"/>
      <c r="CI1679" s="103"/>
      <c r="CJ1679" s="102"/>
      <c r="CK1679" s="102"/>
      <c r="CL1679" s="103"/>
      <c r="CM1679" s="103"/>
      <c r="CN1679" s="103"/>
      <c r="CO1679" s="103"/>
      <c r="CP1679" s="103"/>
      <c r="CQ1679" s="103"/>
      <c r="CR1679" s="103"/>
      <c r="CS1679" s="103"/>
      <c r="CT1679" s="103"/>
      <c r="CU1679" s="103"/>
      <c r="CV1679" s="103"/>
      <c r="CW1679" s="103"/>
      <c r="CX1679" s="103"/>
      <c r="CY1679" s="103"/>
      <c r="CZ1679" s="103"/>
      <c r="DA1679" s="103"/>
      <c r="DB1679" s="102"/>
      <c r="DC1679" s="102"/>
      <c r="DD1679" s="102"/>
      <c r="DE1679" s="102"/>
      <c r="DF1679" s="102"/>
      <c r="DG1679" s="102"/>
      <c r="DH1679" s="102"/>
      <c r="DI1679" s="102"/>
      <c r="DJ1679" s="102"/>
      <c r="DK1679" s="102"/>
      <c r="DL1679" s="102"/>
      <c r="DM1679" s="102"/>
      <c r="DN1679" s="104"/>
      <c r="DO1679" s="102"/>
      <c r="DP1679" s="102"/>
      <c r="DQ1679" s="102"/>
      <c r="DR1679" s="102"/>
      <c r="DS1679" s="102"/>
      <c r="DT1679" s="102"/>
      <c r="DU1679" s="102"/>
      <c r="DV1679" s="105"/>
      <c r="DW1679" s="106"/>
      <c r="DX1679" s="107"/>
      <c r="DZ1679" s="102"/>
      <c r="EC1679" s="102"/>
      <c r="EF1679" s="102"/>
      <c r="EI1679" s="102"/>
      <c r="EL1679" s="102"/>
      <c r="EO1679" s="102"/>
    </row>
    <row r="1680" spans="1:145" ht="15.5" x14ac:dyDescent="0.35">
      <c r="A1680" s="56" t="s">
        <v>542</v>
      </c>
      <c r="B1680" s="102" t="e">
        <f t="shared" ref="B1680:Z1680" si="1660">-B1678</f>
        <v>#VALUE!</v>
      </c>
      <c r="C1680" s="102" t="e">
        <f t="shared" si="1660"/>
        <v>#VALUE!</v>
      </c>
      <c r="D1680" s="102" t="e">
        <f t="shared" si="1660"/>
        <v>#VALUE!</v>
      </c>
      <c r="E1680" s="102" t="e">
        <f t="shared" si="1660"/>
        <v>#VALUE!</v>
      </c>
      <c r="F1680" s="102">
        <f t="shared" si="1660"/>
        <v>494.57179999999977</v>
      </c>
      <c r="G1680" s="102">
        <f t="shared" si="1660"/>
        <v>166.66091199999988</v>
      </c>
      <c r="H1680" s="102" t="e">
        <f t="shared" si="1660"/>
        <v>#VALUE!</v>
      </c>
      <c r="I1680" s="102" t="e">
        <f t="shared" si="1660"/>
        <v>#VALUE!</v>
      </c>
      <c r="J1680" s="102" t="e">
        <f t="shared" si="1660"/>
        <v>#VALUE!</v>
      </c>
      <c r="K1680" s="102" t="e">
        <f t="shared" si="1660"/>
        <v>#VALUE!</v>
      </c>
      <c r="L1680" s="102" t="e">
        <f t="shared" si="1660"/>
        <v>#VALUE!</v>
      </c>
      <c r="M1680" s="102" t="e">
        <f t="shared" si="1660"/>
        <v>#VALUE!</v>
      </c>
      <c r="N1680" s="102" t="e">
        <f t="shared" si="1660"/>
        <v>#VALUE!</v>
      </c>
      <c r="O1680" s="102" t="e">
        <f t="shared" si="1660"/>
        <v>#VALUE!</v>
      </c>
      <c r="P1680" s="102" t="e">
        <f t="shared" si="1660"/>
        <v>#VALUE!</v>
      </c>
      <c r="Q1680" s="102" t="e">
        <f t="shared" si="1660"/>
        <v>#VALUE!</v>
      </c>
      <c r="R1680" s="102" t="e">
        <f t="shared" si="1660"/>
        <v>#VALUE!</v>
      </c>
      <c r="S1680" s="102" t="e">
        <f t="shared" si="1660"/>
        <v>#VALUE!</v>
      </c>
      <c r="T1680" s="102" t="e">
        <f t="shared" si="1660"/>
        <v>#VALUE!</v>
      </c>
      <c r="U1680" s="102" t="e">
        <f t="shared" si="1660"/>
        <v>#VALUE!</v>
      </c>
      <c r="V1680" s="102" t="e">
        <f t="shared" si="1660"/>
        <v>#VALUE!</v>
      </c>
      <c r="W1680" s="102" t="e">
        <f t="shared" si="1660"/>
        <v>#VALUE!</v>
      </c>
      <c r="X1680" s="103" t="e">
        <f t="shared" si="1660"/>
        <v>#VALUE!</v>
      </c>
      <c r="Y1680" s="103" t="e">
        <f t="shared" si="1660"/>
        <v>#VALUE!</v>
      </c>
      <c r="Z1680" s="102" t="e">
        <f t="shared" si="1660"/>
        <v>#VALUE!</v>
      </c>
      <c r="AA1680" s="102" t="e">
        <f>-AA1678</f>
        <v>#VALUE!</v>
      </c>
      <c r="AB1680" s="102">
        <v>234.77479786421321</v>
      </c>
      <c r="AC1680" s="102">
        <v>-733.85712936291679</v>
      </c>
      <c r="AD1680" s="102">
        <v>-328.62905916569127</v>
      </c>
      <c r="AE1680" s="102" t="e">
        <f>-AE1678</f>
        <v>#VALUE!</v>
      </c>
      <c r="AF1680" s="102">
        <v>160.95437156667248</v>
      </c>
      <c r="AG1680" s="102">
        <v>247.53691897431708</v>
      </c>
      <c r="AH1680" s="102">
        <v>976.84721553013514</v>
      </c>
      <c r="AI1680" s="102">
        <v>1476.0414098221936</v>
      </c>
      <c r="AJ1680" s="103" t="e">
        <f>-AJ1678</f>
        <v>#VALUE!</v>
      </c>
      <c r="AK1680" s="103">
        <v>3138.2881848554998</v>
      </c>
      <c r="AL1680" s="103">
        <v>1845.1927775742865</v>
      </c>
      <c r="AM1680" s="103">
        <v>2375.7734016818399</v>
      </c>
      <c r="AN1680" s="103">
        <v>2387.7138401888137</v>
      </c>
      <c r="AO1680" s="103" t="e">
        <f>-AO1678</f>
        <v>#VALUE!</v>
      </c>
      <c r="AP1680" s="103">
        <v>3201.523273488322</v>
      </c>
      <c r="AQ1680" s="103">
        <v>3430.8965229939963</v>
      </c>
      <c r="AR1680" s="103">
        <v>2701.4374505034798</v>
      </c>
      <c r="AS1680" s="103" t="e">
        <f>-AS1678</f>
        <v>#VALUE!</v>
      </c>
      <c r="AT1680" s="103">
        <v>1679.1410857925184</v>
      </c>
      <c r="AU1680" s="103">
        <v>2277.4887518195001</v>
      </c>
      <c r="AV1680" s="103">
        <v>1596.9884555439828</v>
      </c>
      <c r="AW1680" s="103">
        <v>1620.371402074418</v>
      </c>
      <c r="AX1680" s="103" t="e">
        <f>-AX1678</f>
        <v>#VALUE!</v>
      </c>
      <c r="AY1680" s="103"/>
      <c r="AZ1680" s="103">
        <v>2124.9322079788762</v>
      </c>
      <c r="BA1680" s="103">
        <v>2497.3482551531315</v>
      </c>
      <c r="BB1680" s="103">
        <v>936.87932469736086</v>
      </c>
      <c r="BC1680" s="103">
        <v>1542.0712625045553</v>
      </c>
      <c r="BD1680" s="103">
        <v>398.55969129962881</v>
      </c>
      <c r="BE1680" s="103">
        <v>1105.5074679008237</v>
      </c>
      <c r="BF1680" s="103" t="e">
        <f>-BF1678</f>
        <v>#VALUE!</v>
      </c>
      <c r="BG1680" s="103">
        <v>648.93384901729587</v>
      </c>
      <c r="BH1680" s="103">
        <v>1380.7885021650732</v>
      </c>
      <c r="BI1680" s="103">
        <v>1984.9645481173443</v>
      </c>
      <c r="BJ1680" s="103">
        <v>2406.6968622991753</v>
      </c>
      <c r="BK1680" s="103">
        <v>1064.1235170433206</v>
      </c>
      <c r="BL1680" s="103">
        <v>1791.4695409410847</v>
      </c>
      <c r="BM1680" s="103">
        <v>976.41072109436163</v>
      </c>
      <c r="BN1680" s="103">
        <v>1711.0442682391326</v>
      </c>
      <c r="BO1680" s="103" t="e">
        <f>-BO1678</f>
        <v>#VALUE!</v>
      </c>
      <c r="BP1680" s="103">
        <v>666.45569436617188</v>
      </c>
      <c r="BQ1680" s="103">
        <v>2049.3243047508768</v>
      </c>
      <c r="BR1680" s="103">
        <v>4795.7735873404226</v>
      </c>
      <c r="BS1680" s="103">
        <v>6048.3285469704952</v>
      </c>
      <c r="BT1680" s="103">
        <v>2791.84765835486</v>
      </c>
      <c r="BU1680" s="103">
        <v>3460.9913765042711</v>
      </c>
      <c r="BV1680" s="103">
        <v>4590.7906221307912</v>
      </c>
      <c r="BW1680" s="103">
        <v>3423.8006248637125</v>
      </c>
      <c r="BX1680" s="103">
        <v>3744.2942433375997</v>
      </c>
      <c r="BY1680" s="103">
        <v>4220.39516302419</v>
      </c>
      <c r="BZ1680" s="102">
        <v>3497.3969451032413</v>
      </c>
      <c r="CA1680" s="103" t="e">
        <f>-CA1678</f>
        <v>#VALUE!</v>
      </c>
      <c r="CB1680" s="103">
        <v>1696.6916936949999</v>
      </c>
      <c r="CC1680" s="103">
        <v>1697.9720212887075</v>
      </c>
      <c r="CD1680" s="103">
        <v>3058.7023307401596</v>
      </c>
      <c r="CE1680" s="103">
        <v>2213.7340120362314</v>
      </c>
      <c r="CF1680" s="103">
        <v>2339.3992892697734</v>
      </c>
      <c r="CG1680" s="103">
        <v>3486.7278039299472</v>
      </c>
      <c r="CH1680" s="103">
        <v>1735.477747240343</v>
      </c>
      <c r="CI1680" s="103">
        <v>2111.6151450190855</v>
      </c>
      <c r="CJ1680" s="102">
        <v>2091.63758611717</v>
      </c>
      <c r="CK1680" s="102">
        <v>2380.0642115392102</v>
      </c>
      <c r="CL1680" s="103" t="e">
        <f>-CL1678</f>
        <v>#VALUE!</v>
      </c>
      <c r="CM1680" s="103">
        <v>1734.2713988220719</v>
      </c>
      <c r="CN1680" s="103">
        <v>1032.5398648563942</v>
      </c>
      <c r="CO1680" s="103">
        <v>984.00828991677827</v>
      </c>
      <c r="CP1680" s="103">
        <v>-413.18546455316664</v>
      </c>
      <c r="CQ1680" s="103">
        <v>915.76580702281262</v>
      </c>
      <c r="CR1680" s="103">
        <v>1990.4716883418869</v>
      </c>
      <c r="CS1680" s="103">
        <v>-575.78174599684371</v>
      </c>
      <c r="CT1680" s="103">
        <v>532.75115404271764</v>
      </c>
      <c r="CU1680" s="103">
        <v>1512.0685731737804</v>
      </c>
      <c r="CV1680" s="103">
        <v>965.38317487624727</v>
      </c>
      <c r="CW1680" s="103">
        <v>1422.6268982209253</v>
      </c>
      <c r="CX1680" s="103">
        <v>1123.3464804994892</v>
      </c>
      <c r="CY1680" s="103">
        <v>1286.5356779717658</v>
      </c>
      <c r="CZ1680" s="103">
        <v>1435.413150177872</v>
      </c>
      <c r="DA1680" s="103" t="e">
        <f t="shared" ref="DA1680" si="1661">-DA1678</f>
        <v>#VALUE!</v>
      </c>
      <c r="DB1680" s="102">
        <v>-841.97137761660997</v>
      </c>
      <c r="DC1680" s="102">
        <v>69.051994734507389</v>
      </c>
      <c r="DD1680" s="102">
        <v>464.44484887483304</v>
      </c>
      <c r="DE1680" s="102">
        <v>-288.0371583435699</v>
      </c>
      <c r="DF1680" s="102">
        <v>235.22666499435945</v>
      </c>
      <c r="DG1680" s="102">
        <v>893.01746253908277</v>
      </c>
      <c r="DH1680" s="102">
        <v>-650.88892186457451</v>
      </c>
      <c r="DI1680" s="102">
        <v>-196.18572806782504</v>
      </c>
      <c r="DJ1680" s="102">
        <v>245.21699914249257</v>
      </c>
      <c r="DK1680" s="102">
        <v>-477.36194051252824</v>
      </c>
      <c r="DL1680" s="102">
        <v>-167.34262349682103</v>
      </c>
      <c r="DM1680" s="102">
        <v>303.59832054467915</v>
      </c>
      <c r="DN1680" s="104" t="e">
        <f>-DN1678</f>
        <v>#VALUE!</v>
      </c>
      <c r="DO1680" s="102">
        <v>303.59832054467915</v>
      </c>
      <c r="DP1680" s="102">
        <v>187.19201750457069</v>
      </c>
      <c r="DQ1680" s="102">
        <v>644.15088740615647</v>
      </c>
      <c r="DR1680" s="102">
        <v>1281.8174829112722</v>
      </c>
      <c r="DS1680" s="102">
        <v>315.52409739104331</v>
      </c>
      <c r="DT1680" s="102">
        <v>751.57056705520995</v>
      </c>
      <c r="DU1680" s="102">
        <v>-273.32656884616409</v>
      </c>
      <c r="DV1680" s="105" t="e">
        <f>-DV1678</f>
        <v>#VALUE!</v>
      </c>
      <c r="DW1680" s="106" t="e">
        <f>-DW1678</f>
        <v>#VALUE!</v>
      </c>
      <c r="DX1680" s="107" t="e">
        <f>-DX1678</f>
        <v>#VALUE!</v>
      </c>
      <c r="DZ1680" s="102" t="e">
        <f>-DZ1678</f>
        <v>#VALUE!</v>
      </c>
      <c r="EC1680" s="102" t="e">
        <f>-EC1678</f>
        <v>#VALUE!</v>
      </c>
      <c r="EF1680" s="102" t="e">
        <f>-EF1678</f>
        <v>#VALUE!</v>
      </c>
      <c r="EI1680" s="102" t="e">
        <f>-EI1678</f>
        <v>#VALUE!</v>
      </c>
      <c r="EL1680" s="102" t="e">
        <f>-EL1678</f>
        <v>#VALUE!</v>
      </c>
      <c r="EO1680" s="102" t="e">
        <f>-EO1678</f>
        <v>#VALUE!</v>
      </c>
    </row>
    <row r="1681" spans="1:146" ht="15.5" x14ac:dyDescent="0.35">
      <c r="A1681" s="56" t="s">
        <v>543</v>
      </c>
      <c r="B1681" s="102" t="e">
        <f t="shared" ref="B1681:M1681" si="1662">B1682+B1685+B1689+B1690</f>
        <v>#REF!</v>
      </c>
      <c r="C1681" s="102" t="e">
        <f t="shared" si="1662"/>
        <v>#REF!</v>
      </c>
      <c r="D1681" s="102" t="e">
        <f t="shared" si="1662"/>
        <v>#REF!</v>
      </c>
      <c r="E1681" s="102" t="e">
        <f t="shared" si="1662"/>
        <v>#VALUE!</v>
      </c>
      <c r="F1681" s="102" t="e">
        <f t="shared" si="1662"/>
        <v>#VALUE!</v>
      </c>
      <c r="G1681" s="102" t="e">
        <f t="shared" si="1662"/>
        <v>#VALUE!</v>
      </c>
      <c r="H1681" s="102" t="e">
        <f t="shared" si="1662"/>
        <v>#VALUE!</v>
      </c>
      <c r="I1681" s="102" t="e">
        <f t="shared" si="1662"/>
        <v>#VALUE!</v>
      </c>
      <c r="J1681" s="102" t="e">
        <f t="shared" si="1662"/>
        <v>#VALUE!</v>
      </c>
      <c r="K1681" s="102" t="e">
        <f t="shared" si="1662"/>
        <v>#VALUE!</v>
      </c>
      <c r="L1681" s="102" t="e">
        <f t="shared" si="1662"/>
        <v>#VALUE!</v>
      </c>
      <c r="M1681" s="102" t="e">
        <f t="shared" si="1662"/>
        <v>#VALUE!</v>
      </c>
      <c r="N1681" s="102" t="e">
        <f>N1682+N1685+N1689+N1690</f>
        <v>#VALUE!</v>
      </c>
      <c r="O1681" s="102" t="e">
        <f>O1682+O1685+O1689+O1690+O1691</f>
        <v>#VALUE!</v>
      </c>
      <c r="P1681" s="102" t="e">
        <f>P1682+P1685+P1689+P1690+P1691</f>
        <v>#VALUE!</v>
      </c>
      <c r="Q1681" s="102" t="e">
        <f>Q1682+Q1685+Q1689+Q1690</f>
        <v>#VALUE!</v>
      </c>
      <c r="R1681" s="102" t="e">
        <f t="shared" ref="R1681:Z1681" si="1663">R1682+R1685+R1689+R1690+R1691</f>
        <v>#VALUE!</v>
      </c>
      <c r="S1681" s="102" t="e">
        <f t="shared" si="1663"/>
        <v>#VALUE!</v>
      </c>
      <c r="T1681" s="102" t="e">
        <f t="shared" si="1663"/>
        <v>#VALUE!</v>
      </c>
      <c r="U1681" s="102" t="e">
        <f t="shared" si="1663"/>
        <v>#VALUE!</v>
      </c>
      <c r="V1681" s="102" t="e">
        <f t="shared" si="1663"/>
        <v>#VALUE!</v>
      </c>
      <c r="W1681" s="102" t="e">
        <f t="shared" si="1663"/>
        <v>#VALUE!</v>
      </c>
      <c r="X1681" s="103" t="e">
        <f t="shared" si="1663"/>
        <v>#VALUE!</v>
      </c>
      <c r="Y1681" s="103" t="e">
        <f>Y1682+Y1685+Y1689+Y1690+Y1691</f>
        <v>#VALUE!</v>
      </c>
      <c r="Z1681" s="102" t="e">
        <f t="shared" si="1663"/>
        <v>#VALUE!</v>
      </c>
      <c r="AA1681" s="102" t="e">
        <f>AA1682+AA1685+AA1689+AA1690+AA1691</f>
        <v>#VALUE!</v>
      </c>
      <c r="AB1681" s="102">
        <v>1128.3805357607348</v>
      </c>
      <c r="AC1681" s="102">
        <v>708.39040797507687</v>
      </c>
      <c r="AD1681" s="102">
        <v>773.59634056825701</v>
      </c>
      <c r="AE1681" s="102" t="e">
        <f>AE1682+AE1685+AE1689+AE1690+AE1691</f>
        <v>#VALUE!</v>
      </c>
      <c r="AF1681" s="102">
        <v>937.55649000000005</v>
      </c>
      <c r="AG1681" s="102">
        <v>785.71943713050905</v>
      </c>
      <c r="AH1681" s="102">
        <v>648.44957635880996</v>
      </c>
      <c r="AI1681" s="102">
        <v>648.44957635880996</v>
      </c>
      <c r="AJ1681" s="103" t="e">
        <f>AJ1682+AJ1685+AJ1689+AJ1690+AJ1691</f>
        <v>#VALUE!</v>
      </c>
      <c r="AK1681" s="103">
        <v>1349.5068537392699</v>
      </c>
      <c r="AL1681" s="103">
        <v>1383.2123641033286</v>
      </c>
      <c r="AM1681" s="103">
        <v>1502.54138875903</v>
      </c>
      <c r="AN1681" s="103">
        <v>1897.12502593613</v>
      </c>
      <c r="AO1681" s="103" t="e">
        <f>AO1682+AO1685+AO1689+AO1690+AO1691</f>
        <v>#VALUE!</v>
      </c>
      <c r="AP1681" s="103">
        <v>1279.6633745443203</v>
      </c>
      <c r="AQ1681" s="103">
        <v>1276.3812366085751</v>
      </c>
      <c r="AR1681" s="103">
        <v>1107.5562981739768</v>
      </c>
      <c r="AS1681" s="103" t="e">
        <f>AS1682+AS1685+AS1689+AS1690+AS1691</f>
        <v>#VALUE!</v>
      </c>
      <c r="AT1681" s="103">
        <v>1273.6299562577915</v>
      </c>
      <c r="AU1681" s="103">
        <v>1308.8309999999999</v>
      </c>
      <c r="AV1681" s="103">
        <v>1476.7054897959183</v>
      </c>
      <c r="AW1681" s="103">
        <v>1543.5528747285475</v>
      </c>
      <c r="AX1681" s="103" t="e">
        <f>AX1682+AX1685+AX1689+AX1690+AX1691</f>
        <v>#VALUE!</v>
      </c>
      <c r="AY1681" s="103"/>
      <c r="AZ1681" s="103">
        <v>2304.273671354712</v>
      </c>
      <c r="BA1681" s="103">
        <v>2265.8306833929955</v>
      </c>
      <c r="BB1681" s="103">
        <v>1702.0419992750003</v>
      </c>
      <c r="BC1681" s="103">
        <v>1702.0419992750003</v>
      </c>
      <c r="BD1681" s="103">
        <v>816.21109681323026</v>
      </c>
      <c r="BE1681" s="103">
        <v>816.21109681323026</v>
      </c>
      <c r="BF1681" s="103" t="e">
        <f>BF1682+BF1685+BF1689+BF1690+BF1691</f>
        <v>#VALUE!</v>
      </c>
      <c r="BG1681" s="103">
        <v>1121.5964276111483</v>
      </c>
      <c r="BH1681" s="103">
        <v>1121.8964276111481</v>
      </c>
      <c r="BI1681" s="103">
        <v>1265.6779999999999</v>
      </c>
      <c r="BJ1681" s="103">
        <v>960.97800000000007</v>
      </c>
      <c r="BK1681" s="103">
        <v>1034.4140000000002</v>
      </c>
      <c r="BL1681" s="103">
        <v>1035.4031793867498</v>
      </c>
      <c r="BM1681" s="103">
        <v>1070.5990000000002</v>
      </c>
      <c r="BN1681" s="103">
        <v>1006.1990000000001</v>
      </c>
      <c r="BO1681" s="103" t="e">
        <f>BO1682+BO1685+BO1689+BO1690+BO1691</f>
        <v>#VALUE!</v>
      </c>
      <c r="BP1681" s="103">
        <v>1678.1321790986274</v>
      </c>
      <c r="BQ1681" s="103">
        <v>1700.8930000000003</v>
      </c>
      <c r="BR1681" s="103">
        <v>2844.6451360875499</v>
      </c>
      <c r="BS1681" s="103">
        <v>2808.6451360875499</v>
      </c>
      <c r="BT1681" s="103">
        <v>1483.1899999999996</v>
      </c>
      <c r="BU1681" s="103">
        <v>1780.19</v>
      </c>
      <c r="BV1681" s="103">
        <v>1780.19</v>
      </c>
      <c r="BW1681" s="103">
        <v>1817.9219250000001</v>
      </c>
      <c r="BX1681" s="103">
        <v>1817.9219250000001</v>
      </c>
      <c r="BY1681" s="103">
        <v>1817.9219250000001</v>
      </c>
      <c r="BZ1681" s="102">
        <v>1478.4816837311048</v>
      </c>
      <c r="CA1681" s="103" t="e">
        <f>CA1682+CA1685+CA1689+CA1690+CA1691</f>
        <v>#VALUE!</v>
      </c>
      <c r="CB1681" s="103">
        <v>1556.0992499999998</v>
      </c>
      <c r="CC1681" s="103">
        <v>1539.8992499999999</v>
      </c>
      <c r="CD1681" s="103">
        <v>1844.3992499999999</v>
      </c>
      <c r="CE1681" s="103">
        <v>1215.2462499999997</v>
      </c>
      <c r="CF1681" s="103">
        <v>1215.3882731690255</v>
      </c>
      <c r="CG1681" s="103">
        <v>1655.3882731690255</v>
      </c>
      <c r="CH1681" s="103">
        <v>1073.9500000000003</v>
      </c>
      <c r="CI1681" s="103">
        <v>1074.0920231690261</v>
      </c>
      <c r="CJ1681" s="102">
        <v>1114.9450000000002</v>
      </c>
      <c r="CK1681" s="102">
        <v>1137.1070231690264</v>
      </c>
      <c r="CL1681" s="103" t="e">
        <f>CL1682+CL1685+CL1689+CL1690+CL1691</f>
        <v>#VALUE!</v>
      </c>
      <c r="CM1681" s="103">
        <v>1759.711530778651</v>
      </c>
      <c r="CN1681" s="103">
        <v>1444.7330537705686</v>
      </c>
      <c r="CO1681" s="103">
        <v>1444.7330537705686</v>
      </c>
      <c r="CP1681" s="103">
        <v>1056.8109999999999</v>
      </c>
      <c r="CQ1681" s="103">
        <v>1056.8109999999999</v>
      </c>
      <c r="CR1681" s="103">
        <v>1056.8109999999999</v>
      </c>
      <c r="CS1681" s="103">
        <v>510.81</v>
      </c>
      <c r="CT1681" s="103">
        <v>510.81</v>
      </c>
      <c r="CU1681" s="103">
        <v>726.80999999999972</v>
      </c>
      <c r="CV1681" s="103">
        <v>539.21195040177031</v>
      </c>
      <c r="CW1681" s="103">
        <v>538.01415468424489</v>
      </c>
      <c r="CX1681" s="103">
        <v>460.64652954949662</v>
      </c>
      <c r="CY1681" s="103">
        <v>459.4487338319712</v>
      </c>
      <c r="CZ1681" s="103">
        <v>629.6789381144456</v>
      </c>
      <c r="DA1681" s="103" t="e">
        <f t="shared" ref="DA1681" si="1664">DA1682+DA1685+DA1689+DA1690+DA1691</f>
        <v>#VALUE!</v>
      </c>
      <c r="DB1681" s="102">
        <v>542.41766000000007</v>
      </c>
      <c r="DC1681" s="102">
        <v>582.41766000000007</v>
      </c>
      <c r="DD1681" s="102">
        <v>541.41766000000007</v>
      </c>
      <c r="DE1681" s="102">
        <v>300.31766000000016</v>
      </c>
      <c r="DF1681" s="102">
        <v>299.91766000000007</v>
      </c>
      <c r="DG1681" s="102">
        <v>475.31766000000016</v>
      </c>
      <c r="DH1681" s="102">
        <v>47.465000000000146</v>
      </c>
      <c r="DI1681" s="102">
        <v>47.065000000000509</v>
      </c>
      <c r="DJ1681" s="102">
        <v>197.46500000000015</v>
      </c>
      <c r="DK1681" s="102">
        <v>-20.534999999999854</v>
      </c>
      <c r="DL1681" s="102">
        <v>-20.934999999999491</v>
      </c>
      <c r="DM1681" s="102">
        <v>197.46500000000015</v>
      </c>
      <c r="DN1681" s="104" t="e">
        <f t="shared" ref="DN1681" si="1665">DN1682+DN1685+DN1689+DN1690+DN1691</f>
        <v>#VALUE!</v>
      </c>
      <c r="DO1681" s="102">
        <v>197.46500000000015</v>
      </c>
      <c r="DP1681" s="102">
        <v>544.93323659753833</v>
      </c>
      <c r="DQ1681" s="102">
        <v>550.47595172499996</v>
      </c>
      <c r="DR1681" s="102">
        <v>666.01866685246205</v>
      </c>
      <c r="DS1681" s="102">
        <v>563.235008882491</v>
      </c>
      <c r="DT1681" s="102">
        <v>535.51512738248539</v>
      </c>
      <c r="DU1681" s="102">
        <v>182.90622208756258</v>
      </c>
      <c r="DV1681" s="105" t="e">
        <f>DV1682+DV1685+DV1689+DV1690+DV1691</f>
        <v>#VALUE!</v>
      </c>
      <c r="DW1681" s="106" t="e">
        <f>DW1682+DW1685+DW1689+DW1690+DW1691</f>
        <v>#VALUE!</v>
      </c>
      <c r="DX1681" s="107" t="e">
        <f>DX1682+DX1685+DX1689+DX1690+DX1691</f>
        <v>#VALUE!</v>
      </c>
      <c r="DZ1681" s="102" t="e">
        <f>DZ1682+DZ1685+DZ1689+DZ1690+DZ1691</f>
        <v>#VALUE!</v>
      </c>
      <c r="EC1681" s="102" t="e">
        <f>EC1682+EC1685+EC1689+EC1690+EC1691</f>
        <v>#VALUE!</v>
      </c>
      <c r="EF1681" s="102" t="e">
        <f>EF1682+EF1685+EF1689+EF1690+EF1691</f>
        <v>#VALUE!</v>
      </c>
      <c r="EI1681" s="102" t="e">
        <f>EI1682+EI1685+EI1689+EI1690+EI1691</f>
        <v>#VALUE!</v>
      </c>
      <c r="EL1681" s="102" t="e">
        <f>EL1682+EL1685+EL1689+EL1690+EL1691</f>
        <v>#VALUE!</v>
      </c>
      <c r="EO1681" s="102" t="e">
        <f>EO1682+EO1685+EO1689+EO1690+EO1691</f>
        <v>#VALUE!</v>
      </c>
    </row>
    <row r="1682" spans="1:146" ht="15.5" x14ac:dyDescent="0.35">
      <c r="A1682" s="56" t="s">
        <v>544</v>
      </c>
      <c r="B1682" s="102" t="e">
        <f t="shared" ref="B1682:Z1682" si="1666">B1683+B1684</f>
        <v>#REF!</v>
      </c>
      <c r="C1682" s="102" t="e">
        <f t="shared" si="1666"/>
        <v>#REF!</v>
      </c>
      <c r="D1682" s="102" t="e">
        <f t="shared" si="1666"/>
        <v>#REF!</v>
      </c>
      <c r="E1682" s="102">
        <f t="shared" si="1666"/>
        <v>88.948000000000008</v>
      </c>
      <c r="F1682" s="102" t="e">
        <f t="shared" si="1666"/>
        <v>#VALUE!</v>
      </c>
      <c r="G1682" s="102" t="e">
        <f t="shared" si="1666"/>
        <v>#VALUE!</v>
      </c>
      <c r="H1682" s="102" t="e">
        <f t="shared" si="1666"/>
        <v>#VALUE!</v>
      </c>
      <c r="I1682" s="102" t="e">
        <f t="shared" si="1666"/>
        <v>#VALUE!</v>
      </c>
      <c r="J1682" s="102" t="e">
        <f t="shared" si="1666"/>
        <v>#VALUE!</v>
      </c>
      <c r="K1682" s="102" t="e">
        <f t="shared" si="1666"/>
        <v>#VALUE!</v>
      </c>
      <c r="L1682" s="102" t="e">
        <f t="shared" si="1666"/>
        <v>#VALUE!</v>
      </c>
      <c r="M1682" s="102" t="e">
        <f t="shared" si="1666"/>
        <v>#VALUE!</v>
      </c>
      <c r="N1682" s="102" t="e">
        <f t="shared" si="1666"/>
        <v>#VALUE!</v>
      </c>
      <c r="O1682" s="102" t="e">
        <f t="shared" si="1666"/>
        <v>#VALUE!</v>
      </c>
      <c r="P1682" s="102" t="e">
        <f t="shared" si="1666"/>
        <v>#VALUE!</v>
      </c>
      <c r="Q1682" s="102" t="e">
        <f t="shared" si="1666"/>
        <v>#VALUE!</v>
      </c>
      <c r="R1682" s="102" t="e">
        <f t="shared" si="1666"/>
        <v>#VALUE!</v>
      </c>
      <c r="S1682" s="102" t="e">
        <f t="shared" si="1666"/>
        <v>#VALUE!</v>
      </c>
      <c r="T1682" s="102" t="e">
        <f t="shared" si="1666"/>
        <v>#VALUE!</v>
      </c>
      <c r="U1682" s="102" t="e">
        <f t="shared" si="1666"/>
        <v>#VALUE!</v>
      </c>
      <c r="V1682" s="102" t="e">
        <f t="shared" si="1666"/>
        <v>#VALUE!</v>
      </c>
      <c r="W1682" s="102" t="e">
        <f t="shared" si="1666"/>
        <v>#VALUE!</v>
      </c>
      <c r="X1682" s="103" t="e">
        <f t="shared" si="1666"/>
        <v>#VALUE!</v>
      </c>
      <c r="Y1682" s="103" t="e">
        <f t="shared" si="1666"/>
        <v>#VALUE!</v>
      </c>
      <c r="Z1682" s="102" t="e">
        <f t="shared" si="1666"/>
        <v>#VALUE!</v>
      </c>
      <c r="AA1682" s="102" t="e">
        <f>AA1683+AA1684</f>
        <v>#VALUE!</v>
      </c>
      <c r="AB1682" s="102">
        <v>397.27015094709498</v>
      </c>
      <c r="AC1682" s="102">
        <v>289.57109056825703</v>
      </c>
      <c r="AD1682" s="102">
        <v>283.48209056825698</v>
      </c>
      <c r="AE1682" s="102" t="e">
        <f>AE1683+AE1684</f>
        <v>#VALUE!</v>
      </c>
      <c r="AF1682" s="102">
        <v>508.89400000000001</v>
      </c>
      <c r="AG1682" s="102">
        <v>485.17352099999999</v>
      </c>
      <c r="AH1682" s="102">
        <v>502.89299999999997</v>
      </c>
      <c r="AI1682" s="102">
        <v>502.89299999999997</v>
      </c>
      <c r="AJ1682" s="103" t="e">
        <f>AJ1683+AJ1684</f>
        <v>#VALUE!</v>
      </c>
      <c r="AK1682" s="103">
        <v>501.95499999999998</v>
      </c>
      <c r="AL1682" s="103">
        <v>448.54200000000003</v>
      </c>
      <c r="AM1682" s="103">
        <v>391.80399999999997</v>
      </c>
      <c r="AN1682" s="103">
        <v>391.80399999999997</v>
      </c>
      <c r="AO1682" s="103" t="e">
        <f>AO1683+AO1684</f>
        <v>#VALUE!</v>
      </c>
      <c r="AP1682" s="103">
        <v>526.32500000000005</v>
      </c>
      <c r="AQ1682" s="103">
        <v>522.2409177780529</v>
      </c>
      <c r="AR1682" s="103">
        <v>430.77890233333335</v>
      </c>
      <c r="AS1682" s="103" t="e">
        <f>AS1683+AS1684</f>
        <v>#VALUE!</v>
      </c>
      <c r="AT1682" s="103">
        <v>447.36700000000002</v>
      </c>
      <c r="AU1682" s="103">
        <v>452.98999999999995</v>
      </c>
      <c r="AV1682" s="103">
        <v>417.03999999999996</v>
      </c>
      <c r="AW1682" s="103">
        <v>354.44000000000005</v>
      </c>
      <c r="AX1682" s="103" t="e">
        <f>AX1683+AX1684</f>
        <v>#VALUE!</v>
      </c>
      <c r="AY1682" s="103"/>
      <c r="AZ1682" s="103">
        <v>424.36900000000003</v>
      </c>
      <c r="BA1682" s="103">
        <v>436.16900000000004</v>
      </c>
      <c r="BB1682" s="103">
        <v>427.1</v>
      </c>
      <c r="BC1682" s="103">
        <v>427.1</v>
      </c>
      <c r="BD1682" s="103">
        <v>382.03879999999998</v>
      </c>
      <c r="BE1682" s="103">
        <v>382.03879999999998</v>
      </c>
      <c r="BF1682" s="103" t="e">
        <f>BF1683+BF1684</f>
        <v>#VALUE!</v>
      </c>
      <c r="BG1682" s="103">
        <v>374.57942761114816</v>
      </c>
      <c r="BH1682" s="103">
        <v>374.57942761114822</v>
      </c>
      <c r="BI1682" s="103">
        <v>444.9</v>
      </c>
      <c r="BJ1682" s="103">
        <v>444.9</v>
      </c>
      <c r="BK1682" s="103">
        <v>431.71500000000003</v>
      </c>
      <c r="BL1682" s="103">
        <v>442.29999999999995</v>
      </c>
      <c r="BM1682" s="103">
        <v>435.9</v>
      </c>
      <c r="BN1682" s="103">
        <v>435.9</v>
      </c>
      <c r="BO1682" s="103" t="e">
        <f>BO1683+BO1684</f>
        <v>#VALUE!</v>
      </c>
      <c r="BP1682" s="103">
        <v>536.42699999999991</v>
      </c>
      <c r="BQ1682" s="103">
        <v>519.42700000000002</v>
      </c>
      <c r="BR1682" s="103">
        <v>804.42700000000002</v>
      </c>
      <c r="BS1682" s="103">
        <v>768.42700000000002</v>
      </c>
      <c r="BT1682" s="103">
        <v>523.42699999999991</v>
      </c>
      <c r="BU1682" s="103">
        <v>820.42700000000002</v>
      </c>
      <c r="BV1682" s="103">
        <v>820.42700000000002</v>
      </c>
      <c r="BW1682" s="103">
        <v>638.51</v>
      </c>
      <c r="BX1682" s="103">
        <v>638.51</v>
      </c>
      <c r="BY1682" s="103">
        <v>638.51</v>
      </c>
      <c r="BZ1682" s="102">
        <v>559.59999999999991</v>
      </c>
      <c r="CA1682" s="103" t="e">
        <f>CA1683+CA1684</f>
        <v>#VALUE!</v>
      </c>
      <c r="CB1682" s="103">
        <v>531.85</v>
      </c>
      <c r="CC1682" s="103">
        <v>531.85</v>
      </c>
      <c r="CD1682" s="103">
        <v>531.85</v>
      </c>
      <c r="CE1682" s="103">
        <v>436.59999999999997</v>
      </c>
      <c r="CF1682" s="103">
        <v>436.59999999999997</v>
      </c>
      <c r="CG1682" s="103">
        <v>436.59999999999997</v>
      </c>
      <c r="CH1682" s="103">
        <v>373.55</v>
      </c>
      <c r="CI1682" s="103">
        <v>373.55</v>
      </c>
      <c r="CJ1682" s="102">
        <v>382.35</v>
      </c>
      <c r="CK1682" s="102">
        <v>404.35</v>
      </c>
      <c r="CL1682" s="103" t="e">
        <f>CL1683+CL1684</f>
        <v>#VALUE!</v>
      </c>
      <c r="CM1682" s="103">
        <v>521</v>
      </c>
      <c r="CN1682" s="103">
        <v>610.97700000000009</v>
      </c>
      <c r="CO1682" s="103">
        <v>610.97700000000009</v>
      </c>
      <c r="CP1682" s="103">
        <v>526.97700000000009</v>
      </c>
      <c r="CQ1682" s="103">
        <v>526.97700000000009</v>
      </c>
      <c r="CR1682" s="103">
        <v>526.97700000000009</v>
      </c>
      <c r="CS1682" s="103">
        <v>484.77000000000004</v>
      </c>
      <c r="CT1682" s="103">
        <v>484.77000000000004</v>
      </c>
      <c r="CU1682" s="103">
        <v>512.77</v>
      </c>
      <c r="CV1682" s="103">
        <v>470.77000000000004</v>
      </c>
      <c r="CW1682" s="103">
        <v>470.77000000000004</v>
      </c>
      <c r="CX1682" s="103">
        <v>470.77000000000004</v>
      </c>
      <c r="CY1682" s="103">
        <v>470.77000000000004</v>
      </c>
      <c r="CZ1682" s="103">
        <v>498.77000000000004</v>
      </c>
      <c r="DA1682" s="103" t="e">
        <f t="shared" ref="DA1682" si="1667">DA1683+DA1684</f>
        <v>#VALUE!</v>
      </c>
      <c r="DB1682" s="102">
        <v>492.00300000000004</v>
      </c>
      <c r="DC1682" s="102">
        <v>492.00300000000004</v>
      </c>
      <c r="DD1682" s="102">
        <v>492.00300000000004</v>
      </c>
      <c r="DE1682" s="102">
        <v>492.00300000000004</v>
      </c>
      <c r="DF1682" s="102">
        <v>492.00300000000004</v>
      </c>
      <c r="DG1682" s="102">
        <v>492.00300000000004</v>
      </c>
      <c r="DH1682" s="102">
        <v>491.70300000000003</v>
      </c>
      <c r="DI1682" s="102">
        <v>491.70300000000003</v>
      </c>
      <c r="DJ1682" s="102">
        <v>491.70300000000003</v>
      </c>
      <c r="DK1682" s="102">
        <v>490.70300000000003</v>
      </c>
      <c r="DL1682" s="102">
        <v>490.70300000000003</v>
      </c>
      <c r="DM1682" s="102">
        <v>491.70300000000003</v>
      </c>
      <c r="DN1682" s="104" t="e">
        <f t="shared" ref="DN1682" si="1668">DN1683+DN1684</f>
        <v>#VALUE!</v>
      </c>
      <c r="DO1682" s="102">
        <v>491.70300000000003</v>
      </c>
      <c r="DP1682" s="102">
        <v>576.53894753344207</v>
      </c>
      <c r="DQ1682" s="102">
        <v>582.07065896144206</v>
      </c>
      <c r="DR1682" s="102">
        <v>587.60237038944206</v>
      </c>
      <c r="DS1682" s="102">
        <v>654.08657312068408</v>
      </c>
      <c r="DT1682" s="102">
        <v>632.11077521723678</v>
      </c>
      <c r="DU1682" s="102">
        <v>729.17361452131354</v>
      </c>
      <c r="DV1682" s="105" t="e">
        <f>DV1683+DV1684</f>
        <v>#VALUE!</v>
      </c>
      <c r="DW1682" s="106" t="e">
        <f>DW1683+DW1684</f>
        <v>#VALUE!</v>
      </c>
      <c r="DX1682" s="107" t="e">
        <f>DX1683+DX1684</f>
        <v>#VALUE!</v>
      </c>
      <c r="DZ1682" s="102" t="e">
        <f>DZ1683+DZ1684</f>
        <v>#VALUE!</v>
      </c>
      <c r="EC1682" s="102" t="e">
        <f>EC1683+EC1684</f>
        <v>#VALUE!</v>
      </c>
      <c r="EF1682" s="102" t="e">
        <f>EF1683+EF1684</f>
        <v>#VALUE!</v>
      </c>
      <c r="EI1682" s="102" t="e">
        <f>EI1683+EI1684</f>
        <v>#VALUE!</v>
      </c>
      <c r="EL1682" s="102" t="e">
        <f>EL1683+EL1684</f>
        <v>#VALUE!</v>
      </c>
      <c r="EO1682" s="102" t="e">
        <f>EO1683+EO1684</f>
        <v>#VALUE!</v>
      </c>
    </row>
    <row r="1683" spans="1:146" ht="15.5" x14ac:dyDescent="0.35">
      <c r="A1683" s="56" t="s">
        <v>545</v>
      </c>
      <c r="B1683" s="102" t="e">
        <f>([2]CAMEROUN!C2137+[2]CAMEROUN!D2137)/2+[3]CONGO!D2020+[7]RCA!D2073+[4]GABON!D2368+[5]GUINEE!D1918+[6]TCHAD!D2084+[6]TCHAD!D2095</f>
        <v>#REF!</v>
      </c>
      <c r="C1683" s="102" t="e">
        <f>([2]CAMEROUN!D2137+[2]CAMEROUN!E2137)/2+[3]CONGO!E2020+[7]RCA!E2073+[4]GABON!E2368+[5]GUINEE!E1918+[6]TCHAD!E2084+[6]TCHAD!E2095</f>
        <v>#REF!</v>
      </c>
      <c r="D1683" s="102" t="e">
        <f>([2]CAMEROUN!E2137+[2]CAMEROUN!F2137)/2+[3]CONGO!F2020+[7]RCA!F2073+[4]GABON!F2368+[5]GUINEE!F1918+[6]TCHAD!F2084+[6]TCHAD!F2095</f>
        <v>#REF!</v>
      </c>
      <c r="E1683" s="102">
        <f>([2]CAMEROUN!F2137+[2]CAMEROUN!G2137)/2+[3]CONGO!G2020+[7]RCA!G2073+[4]GABON!G2368+[5]GUINEE!G1918+[6]TCHAD!G2084+[6]TCHAD!G2095</f>
        <v>25.226999999999997</v>
      </c>
      <c r="F1683" s="102">
        <f>([2]CAMEROUN!G2137+[2]CAMEROUN!H2137)/2+[3]CONGO!H2020+[7]RCA!H2073+[4]GABON!H2368+[5]GUINEE!H1918+[6]TCHAD!H2084+[6]TCHAD!H2095</f>
        <v>25.327500000000001</v>
      </c>
      <c r="G1683" s="102" t="e">
        <f>([2]CAMEROUN!H2137+[2]CAMEROUN!I2137)/2+[3]CONGO!I2020+[7]RCA!I2073+[4]GABON!I2368+[5]GUINEE!I1918+[6]TCHAD!I2084+[6]TCHAD!I2095</f>
        <v>#VALUE!</v>
      </c>
      <c r="H1683" s="102" t="e">
        <f>([2]CAMEROUN!I2137+[2]CAMEROUN!J2137)/2+[3]CONGO!J2020+[7]RCA!J2073+[4]GABON!J2368+[5]GUINEE!J1918+[6]TCHAD!J2084+[6]TCHAD!J2095</f>
        <v>#VALUE!</v>
      </c>
      <c r="I1683" s="102" t="e">
        <f>([2]CAMEROUN!J2137+[2]CAMEROUN!K2137)/2+[3]CONGO!K2020+[7]RCA!K2073+[4]GABON!K2368+[5]GUINEE!K1918+[6]TCHAD!K2084+[6]TCHAD!K2095</f>
        <v>#VALUE!</v>
      </c>
      <c r="J1683" s="102" t="e">
        <f>([2]CAMEROUN!K2137+[2]CAMEROUN!L2137)/2+[3]CONGO!L2020+[7]RCA!L2073+[4]GABON!L2331+[5]GUINEE!L1918+[6]TCHAD!L2084+[6]TCHAD!L2095</f>
        <v>#VALUE!</v>
      </c>
      <c r="K1683" s="102" t="e">
        <f>([2]CAMEROUN!L2137+[2]CAMEROUN!M2137)/2+[3]CONGO!M2020+[7]RCA!M2073+[4]GABON!M2331+[5]GUINEE!M1918+[6]TCHAD!M2084+[6]TCHAD!M2095</f>
        <v>#VALUE!</v>
      </c>
      <c r="L1683" s="102" t="e">
        <f>([2]CAMEROUN!M2137+[2]CAMEROUN!N2137)/2+[3]CONGO!N2020+[7]RCA!N2073+[4]GABON!N2331+[5]GUINEE!N1918+[6]TCHAD!N2084+[6]TCHAD!N2095</f>
        <v>#VALUE!</v>
      </c>
      <c r="M1683" s="102" t="e">
        <f>([2]CAMEROUN!N2137+[2]CAMEROUN!O2137)/2+[3]CONGO!O2020+[7]RCA!O2073+[4]GABON!O2331+[5]GUINEE!O1918+[6]TCHAD!O2084+[6]TCHAD!O2095</f>
        <v>#VALUE!</v>
      </c>
      <c r="N1683" s="102" t="e">
        <f>([2]CAMEROUN!O2137+[2]CAMEROUN!P2137)/2+[3]CONGO!P2020+[7]RCA!P2073+[4]GABON!P2331+[5]GUINEE!P1918+[6]TCHAD!P2084+[6]TCHAD!P2095</f>
        <v>#VALUE!</v>
      </c>
      <c r="O1683" s="102" t="e">
        <f>([2]CAMEROUN!P2137+[2]CAMEROUN!Q2137)/2+[3]CONGO!Q2020+[7]RCA!Q2073+[4]GABON!Q2331+[5]GUINEE!Q1918+[6]TCHAD!Q2084+[6]TCHAD!Q2095</f>
        <v>#VALUE!</v>
      </c>
      <c r="P1683" s="102" t="e">
        <f>[2]CAMEROUN!AH2137+[3]CONGO!R2020+[7]RCA!R2073+[4]GABON!R2331+[5]GUINEE!R1918+[6]TCHAD!R2084+[6]TCHAD!R2095</f>
        <v>#VALUE!</v>
      </c>
      <c r="Q1683" s="102" t="e">
        <f>[2]CAMEROUN!AI2137+[3]CONGO!S2020+[7]RCA!S2073+[4]GABON!S2368+[5]GUINEE!S1918+[6]TCHAD!S2084+[6]TCHAD!S2095</f>
        <v>#VALUE!</v>
      </c>
      <c r="R1683" s="102" t="e">
        <f>[2]CAMEROUN!AJ2137+[3]CONGO!T2020+[7]RCA!T2073+[4]GABON!T2368+[5]GUINEE!T1918+[6]TCHAD!T2084+[6]TCHAD!T2095</f>
        <v>#VALUE!</v>
      </c>
      <c r="S1683" s="102" t="e">
        <f>[2]CAMEROUN!AK2137+[3]CONGO!U2020+[7]RCA!U2073+[4]GABON!U2368+[5]GUINEE!U1918+[6]TCHAD!U2084+[6]TCHAD!U2095</f>
        <v>#VALUE!</v>
      </c>
      <c r="T1683" s="102" t="e">
        <f>[2]CAMEROUN!AL2137+[3]CONGO!V2020+[7]RCA!V2073+[4]GABON!V2368+[5]GUINEE!V1918+[6]TCHAD!V2084+[6]TCHAD!V2095</f>
        <v>#VALUE!</v>
      </c>
      <c r="U1683" s="102" t="e">
        <f>[2]CAMEROUN!AM2137+[3]CONGO!W2020+[7]RCA!W2073+[4]GABON!W2368+[5]GUINEE!W1918+[6]TCHAD!W2084+[6]TCHAD!W2095</f>
        <v>#VALUE!</v>
      </c>
      <c r="V1683" s="102" t="e">
        <f>[2]CAMEROUN!AN2137+[3]CONGO!X2020+[7]RCA!X2073+[4]GABON!X2368+[5]GUINEE!X1918+[6]TCHAD!X2084+[6]TCHAD!X2095</f>
        <v>#VALUE!</v>
      </c>
      <c r="W1683" s="102" t="e">
        <f>[2]CAMEROUN!AO2137+[3]CONGO!Y2020+[7]RCA!Y2073+[4]GABON!Y2368+[5]GUINEE!Y1918+[6]TCHAD!Y2084+[6]TCHAD!Y2095</f>
        <v>#VALUE!</v>
      </c>
      <c r="X1683" s="103" t="e">
        <f>[2]CAMEROUN!AP2137+[3]CONGO!Z2020+[7]RCA!Z2073+[4]GABON!Z2368+[5]GUINEE!Z1918+[6]TCHAD!Z2084+[6]TCHAD!Z2095</f>
        <v>#VALUE!</v>
      </c>
      <c r="Y1683" s="103" t="e">
        <f>[2]CAMEROUN!AQ2137+[3]CONGO!AA2020+[7]RCA!AA2073+[4]GABON!AA2368+[5]GUINEE!AA1918+[6]TCHAD!AA2084+[6]TCHAD!AA2095</f>
        <v>#VALUE!</v>
      </c>
      <c r="Z1683" s="102" t="e">
        <f>[2]CAMEROUN!AR2137+[3]CONGO!AB2020+[7]RCA!AB2073+[4]GABON!AB2368+[5]GUINEE!AB1918+[6]TCHAD!AB2084+[6]TCHAD!AB2095</f>
        <v>#VALUE!</v>
      </c>
      <c r="AA1683" s="102" t="e">
        <f>[2]CAMEROUN!AS2137+[3]CONGO!AC2020+[7]RCA!AC2073+[4]GABON!AC2368+[5]GUINEE!AC1918+[6]TCHAD!AC2084+[6]TCHAD!AC2095</f>
        <v>#VALUE!</v>
      </c>
      <c r="AB1683" s="102">
        <v>56.9</v>
      </c>
      <c r="AC1683" s="102">
        <v>52.924999999999997</v>
      </c>
      <c r="AD1683" s="102">
        <v>50.837000000000003</v>
      </c>
      <c r="AE1683" s="102" t="e">
        <f>[2]CAMEROUN!AT2137+[3]CONGO!AH2020+[7]RCA!AD2073+[4]GABON!AD2368+[5]GUINEE!AD1918+[6]TCHAD!AH2084+[6]TCHAD!AH2095-AE1705</f>
        <v>#VALUE!</v>
      </c>
      <c r="AF1683" s="102">
        <v>104</v>
      </c>
      <c r="AG1683" s="102">
        <v>114</v>
      </c>
      <c r="AH1683" s="102">
        <v>98</v>
      </c>
      <c r="AI1683" s="102">
        <v>98</v>
      </c>
      <c r="AJ1683" s="103" t="e">
        <f>[2]CAMEROUN!AU2137+[3]CONGO!AM2020+[7]RCA!AE2073+[4]GABON!AE2368+[5]GUINEE!AE1918+[6]TCHAD!AM2084+[6]TCHAD!AM2095</f>
        <v>#VALUE!</v>
      </c>
      <c r="AK1683" s="103">
        <v>57.5</v>
      </c>
      <c r="AL1683" s="103">
        <v>77.599999999999994</v>
      </c>
      <c r="AM1683" s="103">
        <v>56.061999999999998</v>
      </c>
      <c r="AN1683" s="103">
        <v>56.061999999999998</v>
      </c>
      <c r="AO1683" s="103" t="e">
        <f>[2]CAMEROUN!AV2137+[3]CONGO!AR2020+[7]RCA!AF2073+[4]GABON!AF2368+[5]GUINEE!AF1918+[6]TCHAD!AR2084+[6]TCHAD!AR2095</f>
        <v>#VALUE!</v>
      </c>
      <c r="AP1683" s="103">
        <v>84.2</v>
      </c>
      <c r="AQ1683" s="103">
        <v>114.419</v>
      </c>
      <c r="AR1683" s="103">
        <v>123.53500000000001</v>
      </c>
      <c r="AS1683" s="103" t="e">
        <f>[2]CAMEROUN!AZ2137+[3]CONGO!AV2020+[7]RCA!AJ2073+[4]GABON!AJ2368+[5]GUINEE!AJ1918+[6]TCHAD!AV2084+[6]TCHAD!AV2095</f>
        <v>#VALUE!</v>
      </c>
      <c r="AT1683" s="103">
        <v>135.05200000000002</v>
      </c>
      <c r="AU1683" s="103">
        <v>257.89999999999998</v>
      </c>
      <c r="AV1683" s="103">
        <v>227.4</v>
      </c>
      <c r="AW1683" s="103">
        <v>150.4</v>
      </c>
      <c r="AX1683" s="103" t="e">
        <f>[2]CAMEROUN!BE2137+[3]CONGO!BA2020+[7]RCA!AO2073+[4]GABON!AO2368+[5]GUINEE!AO1918+[6]TCHAD!BA2084+[6]TCHAD!BA2095</f>
        <v>#VALUE!</v>
      </c>
      <c r="AY1683" s="103"/>
      <c r="AZ1683" s="103">
        <v>244.8</v>
      </c>
      <c r="BA1683" s="103">
        <v>256.60000000000002</v>
      </c>
      <c r="BB1683" s="103">
        <v>233.2</v>
      </c>
      <c r="BC1683" s="103">
        <v>233.2</v>
      </c>
      <c r="BD1683" s="103">
        <v>198.2</v>
      </c>
      <c r="BE1683" s="103">
        <v>198.2</v>
      </c>
      <c r="BF1683" s="103" t="e">
        <f>[2]CAMEROUN!BL2137+[3]CONGO!BI2020+[7]RCA!AV2073+[4]GABON!AV2368+[5]GUINEE!AV1918+[6]TCHAD!BH2084+[6]TCHAD!BH2095</f>
        <v>#VALUE!</v>
      </c>
      <c r="BG1683" s="103">
        <v>159.91642761114818</v>
      </c>
      <c r="BH1683" s="103">
        <v>159.91642761114821</v>
      </c>
      <c r="BI1683" s="103">
        <v>213.2</v>
      </c>
      <c r="BJ1683" s="103">
        <v>213.2</v>
      </c>
      <c r="BK1683" s="103">
        <v>210.6</v>
      </c>
      <c r="BL1683" s="103">
        <v>210.6</v>
      </c>
      <c r="BM1683" s="103">
        <v>210.6</v>
      </c>
      <c r="BN1683" s="103">
        <v>210.6</v>
      </c>
      <c r="BO1683" s="103" t="e">
        <f>[2]CAMEROUN!BU2137+[3]CONGO!BR2020+[7]RCA!BE2073+[4]GABON!BE2368+[5]GUINEE!BE1918+[6]TCHAD!BQ2084+[6]TCHAD!BQ2095</f>
        <v>#VALUE!</v>
      </c>
      <c r="BP1683" s="103">
        <v>268.64999999999998</v>
      </c>
      <c r="BQ1683" s="103">
        <v>251.65</v>
      </c>
      <c r="BR1683" s="103">
        <v>15.650000000000006</v>
      </c>
      <c r="BS1683" s="103">
        <v>-20.349999999999994</v>
      </c>
      <c r="BT1683" s="103">
        <v>269.64999999999998</v>
      </c>
      <c r="BU1683" s="103">
        <v>252.65</v>
      </c>
      <c r="BV1683" s="103">
        <v>252.65</v>
      </c>
      <c r="BW1683" s="103">
        <v>334.95</v>
      </c>
      <c r="BX1683" s="103">
        <v>334.95</v>
      </c>
      <c r="BY1683" s="103">
        <v>334.95</v>
      </c>
      <c r="BZ1683" s="102">
        <v>294.02</v>
      </c>
      <c r="CA1683" s="103" t="e">
        <f>[2]CAMEROUN!CG2137+[3]CONGO!CD2020+[7]RCA!BQ2073+[4]GABON!BQ2368+[5]GUINEE!BQ1918+[6]TCHAD!CC2084+[6]TCHAD!CC2095</f>
        <v>#VALUE!</v>
      </c>
      <c r="CB1683" s="103">
        <v>266.75</v>
      </c>
      <c r="CC1683" s="103">
        <v>266.75</v>
      </c>
      <c r="CD1683" s="103">
        <v>266.75</v>
      </c>
      <c r="CE1683" s="103">
        <v>165.2</v>
      </c>
      <c r="CF1683" s="103">
        <v>165.2</v>
      </c>
      <c r="CG1683" s="103">
        <v>165.2</v>
      </c>
      <c r="CH1683" s="103">
        <v>122.5</v>
      </c>
      <c r="CI1683" s="103">
        <v>122.5</v>
      </c>
      <c r="CJ1683" s="102">
        <v>131.30000000000001</v>
      </c>
      <c r="CK1683" s="102">
        <v>131.30000000000001</v>
      </c>
      <c r="CL1683" s="103" t="e">
        <f>[2]CAMEROUN!CR2137+[3]CONGO!CO2020+[7]RCA!CB2073+[4]GABON!CB2368+[5]GUINEE!CD1918+[6]TCHAD!CN2084+[6]TCHAD!CN2095</f>
        <v>#VALUE!</v>
      </c>
      <c r="CM1683" s="103">
        <v>237.10000000000002</v>
      </c>
      <c r="CN1683" s="103">
        <v>314.00700000000001</v>
      </c>
      <c r="CO1683" s="103">
        <v>314.00700000000001</v>
      </c>
      <c r="CP1683" s="103">
        <v>230.00700000000001</v>
      </c>
      <c r="CQ1683" s="103">
        <v>230.00700000000001</v>
      </c>
      <c r="CR1683" s="103">
        <v>230.00700000000001</v>
      </c>
      <c r="CS1683" s="103">
        <v>185.8</v>
      </c>
      <c r="CT1683" s="103">
        <v>185.8</v>
      </c>
      <c r="CU1683" s="103">
        <v>213.8</v>
      </c>
      <c r="CV1683" s="103">
        <v>185.8</v>
      </c>
      <c r="CW1683" s="103">
        <v>185.8</v>
      </c>
      <c r="CX1683" s="103">
        <v>185.8</v>
      </c>
      <c r="CY1683" s="103">
        <v>185.8</v>
      </c>
      <c r="CZ1683" s="103">
        <v>213.8</v>
      </c>
      <c r="DA1683" s="103" t="e">
        <f>[2]CAMEROUN!DD2137+[3]CONGO!DA2020+[7]RCA!CN2073+[4]GABON!CN2368+[5]GUINEE!CP1918+[6]TCHAD!CZ2084+[6]TCHAD!CZ2095</f>
        <v>#VALUE!</v>
      </c>
      <c r="DB1683" s="102">
        <v>182.21100000000001</v>
      </c>
      <c r="DC1683" s="102">
        <v>182.21100000000001</v>
      </c>
      <c r="DD1683" s="102">
        <v>182.21100000000001</v>
      </c>
      <c r="DE1683" s="102">
        <v>182.21100000000001</v>
      </c>
      <c r="DF1683" s="102">
        <v>182.21100000000001</v>
      </c>
      <c r="DG1683" s="102">
        <v>182.21100000000001</v>
      </c>
      <c r="DH1683" s="102">
        <v>186.21100000000001</v>
      </c>
      <c r="DI1683" s="102">
        <v>186.21100000000001</v>
      </c>
      <c r="DJ1683" s="102">
        <v>186.21100000000001</v>
      </c>
      <c r="DK1683" s="102">
        <v>185.21100000000001</v>
      </c>
      <c r="DL1683" s="102">
        <v>185.21100000000001</v>
      </c>
      <c r="DM1683" s="102">
        <v>186.21100000000001</v>
      </c>
      <c r="DN1683" s="104" t="e">
        <f>[2]CAMEROUN!DQ2137+[3]CONGO!DN2020+[7]RCA!DA2073+[4]GABON!DA2368+[5]GUINEE!DC1918+[6]TCHAD!DM2084+[6]TCHAD!DM2095</f>
        <v>#VALUE!</v>
      </c>
      <c r="DO1683" s="102">
        <v>186.21100000000001</v>
      </c>
      <c r="DP1683" s="102">
        <v>293.40961982499999</v>
      </c>
      <c r="DQ1683" s="102">
        <v>295.06961982500002</v>
      </c>
      <c r="DR1683" s="102">
        <v>296.72961982499999</v>
      </c>
      <c r="DS1683" s="102">
        <v>330.839</v>
      </c>
      <c r="DT1683" s="102">
        <v>330.839</v>
      </c>
      <c r="DU1683" s="102">
        <v>326.75566666666668</v>
      </c>
      <c r="DV1683" s="105" t="e">
        <f>[2]CAMEROUN!EA2137+[3]CONGO!DX2020+[7]RCA!DN2073+[4]GABON!DK2368+[5]GUINEE!DN1918+[6]TCHAD!DW2084+[6]TCHAD!DW2095</f>
        <v>#VALUE!</v>
      </c>
      <c r="DW1683" s="106" t="e">
        <f>[2]CAMEROUN!EB2137+[3]CONGO!DY2020+[7]RCA!DM2073+[4]GABON!DL2368+[5]GUINEE!DO1918+[6]TCHAD!DX2084+[6]TCHAD!DX2095</f>
        <v>#VALUE!</v>
      </c>
      <c r="DX1683" s="107" t="e">
        <f>[2]CAMEROUN!EC2137+[3]CONGO!DZ2020+[7]RCA!DN2073+[4]GABON!DM2368+[5]GUINEE!DP1918+[6]TCHAD!DY2084+[6]TCHAD!DY2095</f>
        <v>#VALUE!</v>
      </c>
      <c r="DZ1683" s="102" t="e">
        <f>[2]CAMEROUN!EE2137+[3]CONGO!EB2020+[7]RCA!DP2073+[4]GABON!DO2368+[5]GUINEE!DR1918+[6]TCHAD!EA2084+[6]TCHAD!EA2095</f>
        <v>#VALUE!</v>
      </c>
      <c r="EC1683" s="102" t="e">
        <f>[2]CAMEROUN!EH2137+[3]CONGO!EE2020+[7]RCA!DS2073+[4]GABON!DR2368+[5]GUINEE!DU1918+[6]TCHAD!ED2084+[6]TCHAD!ED2095</f>
        <v>#VALUE!</v>
      </c>
      <c r="EF1683" s="102" t="e">
        <f>[2]CAMEROUN!EK2137+[3]CONGO!EH2020+[7]RCA!DV2073+[4]GABON!DU2368+[5]GUINEE!DX1918+[6]TCHAD!EG2084+[6]TCHAD!EG2095</f>
        <v>#VALUE!</v>
      </c>
      <c r="EI1683" s="102" t="e">
        <f>[2]CAMEROUN!EN2137+[3]CONGO!EK2020+[7]RCA!DY2073+[4]GABON!DX2368+[5]GUINEE!EA1918+[6]TCHAD!EJ2084+[6]TCHAD!EJ2095</f>
        <v>#VALUE!</v>
      </c>
      <c r="EL1683" s="102" t="e">
        <f>[2]CAMEROUN!EQ2137+[3]CONGO!EN2020+[7]RCA!EB2073+[4]GABON!EA2368+[5]GUINEE!ED1918+[6]TCHAD!EM2084+[6]TCHAD!EM2095</f>
        <v>#VALUE!</v>
      </c>
      <c r="EO1683" s="102" t="e">
        <f>[2]CAMEROUN!ET2137+[3]CONGO!EQ2020+[7]RCA!EE2073+[4]GABON!ED2368+[5]GUINEE!EG1918+[6]TCHAD!EP2084+[6]TCHAD!EP2095</f>
        <v>#VALUE!</v>
      </c>
    </row>
    <row r="1684" spans="1:146" ht="15.5" x14ac:dyDescent="0.35">
      <c r="A1684" s="56" t="s">
        <v>546</v>
      </c>
      <c r="B1684" s="102" t="e">
        <f>([2]CAMEROUN!C2139+[2]CAMEROUN!D2139)/2+[3]CONGO!D2021+[7]RCA!D2074+[5]GUINEE!D1919+[6]TCHAD!D2086</f>
        <v>#VALUE!</v>
      </c>
      <c r="C1684" s="102" t="e">
        <f>([2]CAMEROUN!D2139+[2]CAMEROUN!E2139)/2+[3]CONGO!E2021+[7]RCA!E2074+[5]GUINEE!E1919+[6]TCHAD!E2086</f>
        <v>#VALUE!</v>
      </c>
      <c r="D1684" s="102" t="e">
        <f>([2]CAMEROUN!E2139+[2]CAMEROUN!F2139)/2+[3]CONGO!F2021+[7]RCA!F2074+[5]GUINEE!F1919+[6]TCHAD!F2086</f>
        <v>#VALUE!</v>
      </c>
      <c r="E1684" s="102">
        <f>([2]CAMEROUN!F2139+[2]CAMEROUN!G2139)/2+[3]CONGO!G2021+[7]RCA!G2074+[5]GUINEE!G1919+[6]TCHAD!G2086</f>
        <v>63.721000000000004</v>
      </c>
      <c r="F1684" s="102" t="e">
        <f>([2]CAMEROUN!G2139+[2]CAMEROUN!H2139)/2+[3]CONGO!H2021+[7]RCA!H2074+[5]GUINEE!H1919+[6]TCHAD!H2086</f>
        <v>#VALUE!</v>
      </c>
      <c r="G1684" s="102" t="e">
        <f>([2]CAMEROUN!H2139+[2]CAMEROUN!I2139)/2+[3]CONGO!I2021+[7]RCA!I2074+[5]GUINEE!I1919+[6]TCHAD!I2086</f>
        <v>#VALUE!</v>
      </c>
      <c r="H1684" s="102" t="e">
        <f>([2]CAMEROUN!I2139+[2]CAMEROUN!J2139)/2+[3]CONGO!J2021+[7]RCA!J2074+[5]GUINEE!J1919+[6]TCHAD!J2086</f>
        <v>#VALUE!</v>
      </c>
      <c r="I1684" s="102" t="e">
        <f>([2]CAMEROUN!J2139+[2]CAMEROUN!K2139)/2+[3]CONGO!K2021+[7]RCA!K2074+[5]GUINEE!K1919+[6]TCHAD!K2086</f>
        <v>#VALUE!</v>
      </c>
      <c r="J1684" s="102" t="e">
        <f>([2]CAMEROUN!K2139+[2]CAMEROUN!L2139)/2+[3]CONGO!L2021+[7]RCA!L2074+[5]GUINEE!L1919+[6]TCHAD!L2086</f>
        <v>#VALUE!</v>
      </c>
      <c r="K1684" s="102" t="e">
        <f>([2]CAMEROUN!L2139+[2]CAMEROUN!M2139)/2+[3]CONGO!M2021+[7]RCA!M2074+[5]GUINEE!M1919+[6]TCHAD!M2086</f>
        <v>#VALUE!</v>
      </c>
      <c r="L1684" s="102" t="e">
        <f>([2]CAMEROUN!M2139+[2]CAMEROUN!N2139)/2+[3]CONGO!N2021+[7]RCA!N2074+[5]GUINEE!N1919+[6]TCHAD!N2086</f>
        <v>#VALUE!</v>
      </c>
      <c r="M1684" s="102" t="e">
        <f>([2]CAMEROUN!N2139+[2]CAMEROUN!O2139)/2+[3]CONGO!O2021+[7]RCA!O2074+[5]GUINEE!O1919+[6]TCHAD!O2086</f>
        <v>#VALUE!</v>
      </c>
      <c r="N1684" s="102" t="e">
        <f>([2]CAMEROUN!O2139+[2]CAMEROUN!P2139)/2+[3]CONGO!P2021+[7]RCA!P2074+[5]GUINEE!P1919+[6]TCHAD!P2086</f>
        <v>#VALUE!</v>
      </c>
      <c r="O1684" s="102" t="e">
        <f>([2]CAMEROUN!P2139+[2]CAMEROUN!Q2139)/2+[3]CONGO!Q2021+[7]RCA!Q2074+[5]GUINEE!Q1919+[6]TCHAD!Q2086</f>
        <v>#VALUE!</v>
      </c>
      <c r="P1684" s="102">
        <f>[2]CAMEROUN!AH2139+[3]CONGO!R2021+[7]RCA!R2074+[5]GUINEE!R1919+[6]TCHAD!R2086</f>
        <v>100.626</v>
      </c>
      <c r="Q1684" s="102" t="e">
        <f>[2]CAMEROUN!AI2139+[3]CONGO!S2021+[7]RCA!S2074+[5]GUINEE!S1919+[6]TCHAD!S2086+[4]GABON!S2369</f>
        <v>#VALUE!</v>
      </c>
      <c r="R1684" s="102" t="e">
        <f>[2]CAMEROUN!AJ2139+[3]CONGO!T2021+[7]RCA!T2074+[5]GUINEE!T1919+[6]TCHAD!T2086+[4]GABON!T2369</f>
        <v>#VALUE!</v>
      </c>
      <c r="S1684" s="102" t="e">
        <f>[2]CAMEROUN!AK2139+[3]CONGO!U2021+[7]RCA!U2074+[5]GUINEE!U1919+[6]TCHAD!U2086+[4]GABON!U2369</f>
        <v>#VALUE!</v>
      </c>
      <c r="T1684" s="102" t="e">
        <f>[2]CAMEROUN!AL2139+[3]CONGO!V2021+[7]RCA!V2074+[5]GUINEE!V1919+[6]TCHAD!V2086+[4]GABON!V2369</f>
        <v>#VALUE!</v>
      </c>
      <c r="U1684" s="102" t="e">
        <f>[2]CAMEROUN!AM2139+[3]CONGO!W2021+[7]RCA!W2074+[5]GUINEE!W1919+[6]TCHAD!W2086+[4]GABON!W2369</f>
        <v>#VALUE!</v>
      </c>
      <c r="V1684" s="102" t="e">
        <f>[2]CAMEROUN!AN2139+[3]CONGO!X2021+[7]RCA!X2074+[5]GUINEE!X1919+[6]TCHAD!X2086+[4]GABON!X2369</f>
        <v>#VALUE!</v>
      </c>
      <c r="W1684" s="102" t="e">
        <f>[2]CAMEROUN!AO2139+[3]CONGO!Y2021+[7]RCA!Y2074+[5]GUINEE!Y1919+[6]TCHAD!Y2086+[4]GABON!Y2369</f>
        <v>#VALUE!</v>
      </c>
      <c r="X1684" s="103" t="e">
        <f>[2]CAMEROUN!AP2139+[3]CONGO!Z2021+[7]RCA!Z2074+[5]GUINEE!Z1919+[6]TCHAD!Z2086+[4]GABON!Z2369</f>
        <v>#VALUE!</v>
      </c>
      <c r="Y1684" s="103" t="e">
        <f>[2]CAMEROUN!AQ2139+[3]CONGO!AA2021+[7]RCA!AA2074+[5]GUINEE!AA1919+[6]TCHAD!AA2086+[4]GABON!AA2369</f>
        <v>#VALUE!</v>
      </c>
      <c r="Z1684" s="102" t="e">
        <f>[2]CAMEROUN!AR2139+[3]CONGO!AB2021+[7]RCA!AB2074+[5]GUINEE!AB1919+[6]TCHAD!AB2086+[4]GABON!AB2369</f>
        <v>#VALUE!</v>
      </c>
      <c r="AA1684" s="102" t="e">
        <f>[2]CAMEROUN!AS2139+[3]CONGO!AC2021+[7]RCA!AC2074+[5]GUINEE!AC1919+[6]TCHAD!AC2086+[4]GABON!AC2369</f>
        <v>#VALUE!</v>
      </c>
      <c r="AB1684" s="102">
        <v>340.370150947095</v>
      </c>
      <c r="AC1684" s="102">
        <v>236.65009056825701</v>
      </c>
      <c r="AD1684" s="102">
        <v>236.64509056825699</v>
      </c>
      <c r="AE1684" s="102" t="e">
        <f>[2]CAMEROUN!AT2139+[3]CONGO!AH2021+[7]RCA!AD2074+[5]GUINEE!AD1919+[6]TCHAD!AH2086+[4]GABON!AD2369</f>
        <v>#VALUE!</v>
      </c>
      <c r="AF1684" s="102">
        <v>364.89400000000001</v>
      </c>
      <c r="AG1684" s="102">
        <v>371.17352099999999</v>
      </c>
      <c r="AH1684" s="102">
        <v>364.89300000000003</v>
      </c>
      <c r="AI1684" s="102">
        <v>364.89300000000003</v>
      </c>
      <c r="AJ1684" s="103" t="e">
        <f>[2]CAMEROUN!AU2139+[3]CONGO!AM2021+[7]RCA!AE2074+[5]GUINEE!AE1919+[6]TCHAD!AM2086+[4]GABON!AE2369</f>
        <v>#VALUE!</v>
      </c>
      <c r="AK1684" s="103">
        <v>404.45500000000004</v>
      </c>
      <c r="AL1684" s="103">
        <v>370.94200000000001</v>
      </c>
      <c r="AM1684" s="103">
        <v>335.74199999999996</v>
      </c>
      <c r="AN1684" s="103">
        <v>335.74199999999996</v>
      </c>
      <c r="AO1684" s="103" t="e">
        <f>[2]CAMEROUN!AV2139+[3]CONGO!AR2021+[7]RCA!AF2074+[5]GUINEE!AF1919+[6]TCHAD!AR2086+[4]GABON!AF2369</f>
        <v>#VALUE!</v>
      </c>
      <c r="AP1684" s="103">
        <v>442.125</v>
      </c>
      <c r="AQ1684" s="103">
        <v>407.82191777805286</v>
      </c>
      <c r="AR1684" s="103">
        <v>307.24390233333332</v>
      </c>
      <c r="AS1684" s="103" t="e">
        <f>[2]CAMEROUN!AZ2139+[3]CONGO!AV2021+[7]RCA!AJ2074+[5]GUINEE!AJ1919+[6]TCHAD!AV2086+[4]GABON!AJ2369</f>
        <v>#VALUE!</v>
      </c>
      <c r="AT1684" s="103">
        <v>312.315</v>
      </c>
      <c r="AU1684" s="103">
        <v>195.08999999999997</v>
      </c>
      <c r="AV1684" s="103">
        <v>189.64</v>
      </c>
      <c r="AW1684" s="103">
        <v>204.04000000000002</v>
      </c>
      <c r="AX1684" s="103" t="e">
        <f>[2]CAMEROUN!BE2139+[3]CONGO!BA2021+[7]RCA!AO2074+[5]GUINEE!AO1919+[6]TCHAD!BA2086+[4]GABON!AO2369</f>
        <v>#VALUE!</v>
      </c>
      <c r="AY1684" s="103"/>
      <c r="AZ1684" s="103">
        <v>179.56900000000002</v>
      </c>
      <c r="BA1684" s="103">
        <v>179.56900000000002</v>
      </c>
      <c r="BB1684" s="103">
        <v>193.9</v>
      </c>
      <c r="BC1684" s="103">
        <v>193.9</v>
      </c>
      <c r="BD1684" s="103">
        <v>183.83879999999999</v>
      </c>
      <c r="BE1684" s="103">
        <v>183.83879999999999</v>
      </c>
      <c r="BF1684" s="103" t="e">
        <f>[2]CAMEROUN!BL2139+[3]CONGO!BI2021+[7]RCA!AV2074+[5]GUINEE!AV1919+[6]TCHAD!BH2086+[4]GABON!AV2369</f>
        <v>#VALUE!</v>
      </c>
      <c r="BG1684" s="103">
        <v>214.66300000000001</v>
      </c>
      <c r="BH1684" s="103">
        <v>214.66300000000001</v>
      </c>
      <c r="BI1684" s="103">
        <v>231.7</v>
      </c>
      <c r="BJ1684" s="103">
        <v>231.7</v>
      </c>
      <c r="BK1684" s="103">
        <v>221.11500000000001</v>
      </c>
      <c r="BL1684" s="103">
        <v>231.7</v>
      </c>
      <c r="BM1684" s="103">
        <v>225.3</v>
      </c>
      <c r="BN1684" s="103">
        <v>225.3</v>
      </c>
      <c r="BO1684" s="103" t="e">
        <f>[2]CAMEROUN!BU2139+[3]CONGO!BR2021+[7]RCA!BE2074+[5]GUINEE!BE1919+[6]TCHAD!BQ2086+[4]GABON!BE2369</f>
        <v>#VALUE!</v>
      </c>
      <c r="BP1684" s="103">
        <v>267.77699999999999</v>
      </c>
      <c r="BQ1684" s="103">
        <v>267.77699999999999</v>
      </c>
      <c r="BR1684" s="103">
        <v>788.77700000000004</v>
      </c>
      <c r="BS1684" s="103">
        <v>788.77700000000004</v>
      </c>
      <c r="BT1684" s="103">
        <v>253.77699999999999</v>
      </c>
      <c r="BU1684" s="103">
        <v>567.77700000000004</v>
      </c>
      <c r="BV1684" s="103">
        <v>567.77700000000004</v>
      </c>
      <c r="BW1684" s="103">
        <v>303.56</v>
      </c>
      <c r="BX1684" s="103">
        <v>303.56</v>
      </c>
      <c r="BY1684" s="103">
        <v>303.56</v>
      </c>
      <c r="BZ1684" s="102">
        <v>265.58</v>
      </c>
      <c r="CA1684" s="103" t="e">
        <f>[2]CAMEROUN!CG2139+[3]CONGO!CD2021+[7]RCA!BQ2074+[5]GUINEE!BQ1919+[6]TCHAD!CC2086+[4]GABON!BQ2369</f>
        <v>#VALUE!</v>
      </c>
      <c r="CB1684" s="103">
        <v>265.10000000000002</v>
      </c>
      <c r="CC1684" s="103">
        <v>265.10000000000002</v>
      </c>
      <c r="CD1684" s="103">
        <v>265.10000000000002</v>
      </c>
      <c r="CE1684" s="103">
        <v>271.39999999999998</v>
      </c>
      <c r="CF1684" s="103">
        <v>271.39999999999998</v>
      </c>
      <c r="CG1684" s="103">
        <v>271.39999999999998</v>
      </c>
      <c r="CH1684" s="103">
        <v>251.05</v>
      </c>
      <c r="CI1684" s="103">
        <v>251.05</v>
      </c>
      <c r="CJ1684" s="102">
        <v>251.05</v>
      </c>
      <c r="CK1684" s="102">
        <v>273.05</v>
      </c>
      <c r="CL1684" s="103">
        <f>[2]CAMEROUN!CR2139+[3]CONGO!CO2021+[7]RCA!CB2074+[5]GUINEE!CD1919+[6]TCHAD!CN2086+[4]GABON!CB2369</f>
        <v>233.5</v>
      </c>
      <c r="CM1684" s="103">
        <v>283.89999999999998</v>
      </c>
      <c r="CN1684" s="103">
        <v>296.97000000000003</v>
      </c>
      <c r="CO1684" s="103">
        <v>296.97000000000003</v>
      </c>
      <c r="CP1684" s="103">
        <v>296.97000000000003</v>
      </c>
      <c r="CQ1684" s="103">
        <v>296.97000000000003</v>
      </c>
      <c r="CR1684" s="103">
        <v>296.97000000000003</v>
      </c>
      <c r="CS1684" s="103">
        <v>298.97000000000003</v>
      </c>
      <c r="CT1684" s="103">
        <v>298.97000000000003</v>
      </c>
      <c r="CU1684" s="103">
        <v>298.97000000000003</v>
      </c>
      <c r="CV1684" s="103">
        <v>284.97000000000003</v>
      </c>
      <c r="CW1684" s="103">
        <v>284.97000000000003</v>
      </c>
      <c r="CX1684" s="103">
        <v>284.97000000000003</v>
      </c>
      <c r="CY1684" s="103">
        <v>284.97000000000003</v>
      </c>
      <c r="CZ1684" s="103">
        <v>284.97000000000003</v>
      </c>
      <c r="DA1684" s="103" t="e">
        <f>[2]CAMEROUN!DD2139+[3]CONGO!DA2021+[7]RCA!CN2074+[5]GUINEE!CP1919+[6]TCHAD!CZ2086+[4]GABON!CN2369</f>
        <v>#VALUE!</v>
      </c>
      <c r="DB1684" s="102">
        <v>309.79200000000003</v>
      </c>
      <c r="DC1684" s="102">
        <v>309.79200000000003</v>
      </c>
      <c r="DD1684" s="102">
        <v>309.79200000000003</v>
      </c>
      <c r="DE1684" s="102">
        <v>309.79200000000003</v>
      </c>
      <c r="DF1684" s="102">
        <v>309.79200000000003</v>
      </c>
      <c r="DG1684" s="102">
        <v>309.79200000000003</v>
      </c>
      <c r="DH1684" s="102">
        <v>305.49200000000002</v>
      </c>
      <c r="DI1684" s="102">
        <v>305.49200000000002</v>
      </c>
      <c r="DJ1684" s="102">
        <v>305.49200000000002</v>
      </c>
      <c r="DK1684" s="102">
        <v>305.49200000000002</v>
      </c>
      <c r="DL1684" s="102">
        <v>305.49200000000002</v>
      </c>
      <c r="DM1684" s="102">
        <v>305.49200000000002</v>
      </c>
      <c r="DN1684" s="104" t="e">
        <f>[2]CAMEROUN!DQ2139+[3]CONGO!DN2021+[7]RCA!DA2074+[5]GUINEE!DC1919+[6]TCHAD!DM2086+[4]GABON!DA2369</f>
        <v>#VALUE!</v>
      </c>
      <c r="DO1684" s="102">
        <v>305.49200000000002</v>
      </c>
      <c r="DP1684" s="102">
        <v>283.12932770844202</v>
      </c>
      <c r="DQ1684" s="102">
        <v>287.00103913644205</v>
      </c>
      <c r="DR1684" s="102">
        <v>290.87275056444207</v>
      </c>
      <c r="DS1684" s="102">
        <v>323.24757312068414</v>
      </c>
      <c r="DT1684" s="102">
        <v>301.27177521723672</v>
      </c>
      <c r="DU1684" s="102">
        <v>402.41794785464685</v>
      </c>
      <c r="DV1684" s="105" t="e">
        <f>[2]CAMEROUN!EA2139+[3]CONGO!DX2021+[7]RCA!DN2074+[5]GUINEE!DN1919+[6]TCHAD!DW2086+[4]GABON!DK2369</f>
        <v>#VALUE!</v>
      </c>
      <c r="DW1684" s="106" t="e">
        <f>[2]CAMEROUN!EB2139+[3]CONGO!DY2021+[7]RCA!DM2074+[5]GUINEE!DO1919+[6]TCHAD!DX2086+[4]GABON!DL2369</f>
        <v>#VALUE!</v>
      </c>
      <c r="DX1684" s="107" t="e">
        <f>[2]CAMEROUN!EC2139+[3]CONGO!DZ2021+[7]RCA!DN2074+[5]GUINEE!DP1919+[6]TCHAD!DY2086+[4]GABON!DM2369</f>
        <v>#VALUE!</v>
      </c>
      <c r="DZ1684" s="102" t="e">
        <f>[2]CAMEROUN!EE2139+[3]CONGO!EB2021+[7]RCA!DP2074+[5]GUINEE!DR1919+[6]TCHAD!EA2086+[4]GABON!DO2369</f>
        <v>#VALUE!</v>
      </c>
      <c r="EC1684" s="102" t="e">
        <f>[2]CAMEROUN!EH2139+[3]CONGO!EE2021+[7]RCA!DS2074+[5]GUINEE!DU1919+[6]TCHAD!ED2086+[4]GABON!DR2369</f>
        <v>#VALUE!</v>
      </c>
      <c r="EF1684" s="102" t="e">
        <f>[2]CAMEROUN!EK2139+[3]CONGO!EH2021+[7]RCA!DV2074+[5]GUINEE!DX1919+[6]TCHAD!EG2086+[4]GABON!DU2369</f>
        <v>#VALUE!</v>
      </c>
      <c r="EI1684" s="102" t="e">
        <f>[2]CAMEROUN!EN2139+[3]CONGO!EK2021+[7]RCA!DY2074+[5]GUINEE!EA1919+[6]TCHAD!EJ2086+[4]GABON!DX2369</f>
        <v>#VALUE!</v>
      </c>
      <c r="EL1684" s="102" t="e">
        <f>[2]CAMEROUN!EQ2139+[3]CONGO!EN2021+[7]RCA!EB2074+[5]GUINEE!ED1919+[6]TCHAD!EM2086+[4]GABON!EA2369</f>
        <v>#VALUE!</v>
      </c>
      <c r="EO1684" s="102" t="e">
        <f>[2]CAMEROUN!ET2139+[3]CONGO!EQ2021+[7]RCA!EE2074+[5]GUINEE!EG1919+[6]TCHAD!EP2086+[4]GABON!ED2369</f>
        <v>#VALUE!</v>
      </c>
    </row>
    <row r="1685" spans="1:146" ht="15.5" x14ac:dyDescent="0.35">
      <c r="A1685" s="56" t="s">
        <v>547</v>
      </c>
      <c r="B1685" s="102" t="e">
        <f>B1687+B1688</f>
        <v>#VALUE!</v>
      </c>
      <c r="C1685" s="102" t="e">
        <f t="shared" ref="C1685:Z1685" si="1669">C1687+C1688</f>
        <v>#VALUE!</v>
      </c>
      <c r="D1685" s="102">
        <f t="shared" si="1669"/>
        <v>292.21499999999997</v>
      </c>
      <c r="E1685" s="102">
        <f t="shared" si="1669"/>
        <v>289.64700000000005</v>
      </c>
      <c r="F1685" s="102">
        <f t="shared" si="1669"/>
        <v>247.875</v>
      </c>
      <c r="G1685" s="102" t="e">
        <f t="shared" si="1669"/>
        <v>#VALUE!</v>
      </c>
      <c r="H1685" s="102" t="e">
        <f t="shared" si="1669"/>
        <v>#VALUE!</v>
      </c>
      <c r="I1685" s="102" t="e">
        <f t="shared" si="1669"/>
        <v>#VALUE!</v>
      </c>
      <c r="J1685" s="102" t="e">
        <f t="shared" si="1669"/>
        <v>#VALUE!</v>
      </c>
      <c r="K1685" s="102" t="e">
        <f t="shared" si="1669"/>
        <v>#VALUE!</v>
      </c>
      <c r="L1685" s="102" t="e">
        <f t="shared" si="1669"/>
        <v>#VALUE!</v>
      </c>
      <c r="M1685" s="102" t="e">
        <f t="shared" si="1669"/>
        <v>#VALUE!</v>
      </c>
      <c r="N1685" s="102" t="e">
        <f t="shared" si="1669"/>
        <v>#VALUE!</v>
      </c>
      <c r="O1685" s="102" t="e">
        <f t="shared" si="1669"/>
        <v>#VALUE!</v>
      </c>
      <c r="P1685" s="102" t="e">
        <f t="shared" si="1669"/>
        <v>#VALUE!</v>
      </c>
      <c r="Q1685" s="102" t="e">
        <f t="shared" si="1669"/>
        <v>#VALUE!</v>
      </c>
      <c r="R1685" s="102" t="e">
        <f t="shared" si="1669"/>
        <v>#VALUE!</v>
      </c>
      <c r="S1685" s="102" t="e">
        <f t="shared" si="1669"/>
        <v>#VALUE!</v>
      </c>
      <c r="T1685" s="102" t="e">
        <f t="shared" si="1669"/>
        <v>#VALUE!</v>
      </c>
      <c r="U1685" s="102" t="e">
        <f t="shared" si="1669"/>
        <v>#VALUE!</v>
      </c>
      <c r="V1685" s="102" t="e">
        <f t="shared" si="1669"/>
        <v>#VALUE!</v>
      </c>
      <c r="W1685" s="102" t="e">
        <f t="shared" si="1669"/>
        <v>#VALUE!</v>
      </c>
      <c r="X1685" s="103" t="e">
        <f t="shared" si="1669"/>
        <v>#VALUE!</v>
      </c>
      <c r="Y1685" s="103" t="e">
        <f>Y1687+Y1688</f>
        <v>#VALUE!</v>
      </c>
      <c r="Z1685" s="102" t="e">
        <f t="shared" si="1669"/>
        <v>#VALUE!</v>
      </c>
      <c r="AA1685" s="102" t="e">
        <f>AA1687+AA1688</f>
        <v>#VALUE!</v>
      </c>
      <c r="AB1685" s="102">
        <v>1401.84713481364</v>
      </c>
      <c r="AC1685" s="102">
        <v>1068.1520674068199</v>
      </c>
      <c r="AD1685" s="102">
        <v>1115.587</v>
      </c>
      <c r="AE1685" s="102" t="e">
        <f>AE1687+AE1688</f>
        <v>#VALUE!</v>
      </c>
      <c r="AF1685" s="102">
        <v>1310.3969999999999</v>
      </c>
      <c r="AG1685" s="102">
        <v>1310.3969999999999</v>
      </c>
      <c r="AH1685" s="102">
        <v>1193.9636666666665</v>
      </c>
      <c r="AI1685" s="102">
        <v>1193.9636666666665</v>
      </c>
      <c r="AJ1685" s="103" t="e">
        <f>AJ1687+AJ1688</f>
        <v>#VALUE!</v>
      </c>
      <c r="AK1685" s="103">
        <v>1671.2910000000002</v>
      </c>
      <c r="AL1685" s="103">
        <v>1841.5690000000002</v>
      </c>
      <c r="AM1685" s="103">
        <v>1971.0690000000002</v>
      </c>
      <c r="AN1685" s="103">
        <v>2405.6522371770998</v>
      </c>
      <c r="AO1685" s="103" t="e">
        <f>AO1687+AO1688</f>
        <v>#VALUE!</v>
      </c>
      <c r="AP1685" s="103">
        <v>1772.413</v>
      </c>
      <c r="AQ1685" s="103">
        <v>1776.1530822219472</v>
      </c>
      <c r="AR1685" s="103">
        <v>1604.0014309999999</v>
      </c>
      <c r="AS1685" s="103" t="e">
        <f>AS1687+AS1688</f>
        <v>#VALUE!</v>
      </c>
      <c r="AT1685" s="103">
        <v>2055.482</v>
      </c>
      <c r="AU1685" s="103">
        <v>1874.7749999999999</v>
      </c>
      <c r="AV1685" s="103">
        <v>2245.7994897959184</v>
      </c>
      <c r="AW1685" s="103">
        <v>2251.2508747285501</v>
      </c>
      <c r="AX1685" s="103" t="e">
        <f>AX1687+AX1688</f>
        <v>#VALUE!</v>
      </c>
      <c r="AY1685" s="103"/>
      <c r="AZ1685" s="103">
        <v>2959.963042471426</v>
      </c>
      <c r="BA1685" s="103">
        <v>3001.7200545097094</v>
      </c>
      <c r="BB1685" s="103">
        <v>2002.9994592750002</v>
      </c>
      <c r="BC1685" s="103">
        <v>2002.9994592750002</v>
      </c>
      <c r="BD1685" s="103">
        <v>1488.6994592750002</v>
      </c>
      <c r="BE1685" s="103">
        <v>1488.6994592750002</v>
      </c>
      <c r="BF1685" s="103" t="e">
        <f>BF1687+BF1688</f>
        <v>#VALUE!</v>
      </c>
      <c r="BG1685" s="103">
        <v>2074.672</v>
      </c>
      <c r="BH1685" s="103">
        <v>2074.9719999999998</v>
      </c>
      <c r="BI1685" s="103">
        <v>1981.5989999999999</v>
      </c>
      <c r="BJ1685" s="103">
        <v>1762.8989999999999</v>
      </c>
      <c r="BK1685" s="103">
        <v>2035.299</v>
      </c>
      <c r="BL1685" s="103">
        <v>2086.8989999999999</v>
      </c>
      <c r="BM1685" s="103">
        <v>1978.299</v>
      </c>
      <c r="BN1685" s="103">
        <v>2016.8989999999999</v>
      </c>
      <c r="BO1685" s="103" t="e">
        <f>BO1687+BO1688</f>
        <v>#VALUE!</v>
      </c>
      <c r="BP1685" s="103">
        <v>2268.7131790986277</v>
      </c>
      <c r="BQ1685" s="103">
        <v>2358.7460000000001</v>
      </c>
      <c r="BR1685" s="103">
        <v>3161.22613608755</v>
      </c>
      <c r="BS1685" s="103">
        <v>3161.22613608755</v>
      </c>
      <c r="BT1685" s="103">
        <v>2367.6639999999998</v>
      </c>
      <c r="BU1685" s="103">
        <v>2367.6639999999998</v>
      </c>
      <c r="BV1685" s="103">
        <v>2367.6639999999998</v>
      </c>
      <c r="BW1685" s="103">
        <v>2347.1599249999999</v>
      </c>
      <c r="BX1685" s="103">
        <v>2347.1599249999999</v>
      </c>
      <c r="BY1685" s="103">
        <v>2347.1599249999999</v>
      </c>
      <c r="BZ1685" s="102">
        <v>1652.4896837311048</v>
      </c>
      <c r="CA1685" s="103" t="e">
        <f>CA1687+CA1688</f>
        <v>#VALUE!</v>
      </c>
      <c r="CB1685" s="103">
        <v>2025.6959999999999</v>
      </c>
      <c r="CC1685" s="103">
        <v>2009.4960000000001</v>
      </c>
      <c r="CD1685" s="103">
        <v>2313.9960000000001</v>
      </c>
      <c r="CE1685" s="103">
        <v>2461.7999999999997</v>
      </c>
      <c r="CF1685" s="103">
        <v>2461.9420231690256</v>
      </c>
      <c r="CG1685" s="103">
        <v>2901.9420231690256</v>
      </c>
      <c r="CH1685" s="103">
        <v>2456.6</v>
      </c>
      <c r="CI1685" s="103">
        <v>2456.7420231690257</v>
      </c>
      <c r="CJ1685" s="102">
        <v>2396</v>
      </c>
      <c r="CK1685" s="102">
        <v>2396.1420231690263</v>
      </c>
      <c r="CL1685" s="103" t="e">
        <f>CL1687+CL1688</f>
        <v>#VALUE!</v>
      </c>
      <c r="CM1685" s="103">
        <v>2156.913530778651</v>
      </c>
      <c r="CN1685" s="103">
        <v>1940.4940537705688</v>
      </c>
      <c r="CO1685" s="103">
        <v>1940.4940537705688</v>
      </c>
      <c r="CP1685" s="103">
        <v>1636.5720000000001</v>
      </c>
      <c r="CQ1685" s="103">
        <v>1636.5720000000001</v>
      </c>
      <c r="CR1685" s="103">
        <v>1636.5720000000001</v>
      </c>
      <c r="CS1685" s="103">
        <v>1562.778</v>
      </c>
      <c r="CT1685" s="103">
        <v>1562.778</v>
      </c>
      <c r="CU1685" s="103">
        <v>1750.778</v>
      </c>
      <c r="CV1685" s="103">
        <v>1591.9059999999999</v>
      </c>
      <c r="CW1685" s="103">
        <v>1591.9059999999999</v>
      </c>
      <c r="CX1685" s="103">
        <v>1517.9780000000001</v>
      </c>
      <c r="CY1685" s="103">
        <v>1517.9780000000001</v>
      </c>
      <c r="CZ1685" s="103">
        <v>1661.4059999999999</v>
      </c>
      <c r="DA1685" s="103" t="e">
        <f t="shared" ref="DA1685" si="1670">DA1687+DA1688</f>
        <v>#VALUE!</v>
      </c>
      <c r="DB1685" s="102">
        <v>2258.83</v>
      </c>
      <c r="DC1685" s="102">
        <v>2298.83</v>
      </c>
      <c r="DD1685" s="102">
        <v>2257.83</v>
      </c>
      <c r="DE1685" s="102">
        <v>1986.73</v>
      </c>
      <c r="DF1685" s="102">
        <v>1986.3300000000002</v>
      </c>
      <c r="DG1685" s="102">
        <v>2161.73</v>
      </c>
      <c r="DH1685" s="102">
        <v>1769.23</v>
      </c>
      <c r="DI1685" s="102">
        <v>1768.8300000000002</v>
      </c>
      <c r="DJ1685" s="102">
        <v>1919.23</v>
      </c>
      <c r="DK1685" s="102">
        <v>1702.23</v>
      </c>
      <c r="DL1685" s="102">
        <v>1701.8300000000002</v>
      </c>
      <c r="DM1685" s="102">
        <v>1919.23</v>
      </c>
      <c r="DN1685" s="104" t="e">
        <f t="shared" ref="DN1685" si="1671">DN1687+DN1688</f>
        <v>#VALUE!</v>
      </c>
      <c r="DO1685" s="102">
        <v>1919.23</v>
      </c>
      <c r="DP1685" s="102">
        <v>2380.394950722558</v>
      </c>
      <c r="DQ1685" s="102">
        <v>2380.9224318435581</v>
      </c>
      <c r="DR1685" s="102">
        <v>2491.4499129645583</v>
      </c>
      <c r="DS1685" s="102">
        <v>2320.4433053103157</v>
      </c>
      <c r="DT1685" s="102">
        <v>2315.2156957627631</v>
      </c>
      <c r="DU1685" s="102">
        <v>1865.2452556808198</v>
      </c>
      <c r="DV1685" s="105" t="e">
        <f>DV1687+DV1688+DV1686</f>
        <v>#VALUE!</v>
      </c>
      <c r="DW1685" s="106" t="e">
        <f t="shared" ref="DW1685:EF1685" si="1672">DW1687+DW1688+DW1686</f>
        <v>#VALUE!</v>
      </c>
      <c r="DX1685" s="107" t="e">
        <f t="shared" si="1672"/>
        <v>#VALUE!</v>
      </c>
      <c r="DY1685">
        <f t="shared" si="1672"/>
        <v>1089</v>
      </c>
      <c r="DZ1685" s="102" t="e">
        <f t="shared" si="1672"/>
        <v>#VALUE!</v>
      </c>
      <c r="EA1685">
        <f t="shared" si="1672"/>
        <v>0</v>
      </c>
      <c r="EB1685">
        <f t="shared" si="1672"/>
        <v>0</v>
      </c>
      <c r="EC1685" s="102" t="e">
        <f t="shared" si="1672"/>
        <v>#VALUE!</v>
      </c>
      <c r="ED1685">
        <f t="shared" si="1672"/>
        <v>0</v>
      </c>
      <c r="EE1685">
        <f t="shared" si="1672"/>
        <v>0</v>
      </c>
      <c r="EF1685" s="102" t="e">
        <f t="shared" si="1672"/>
        <v>#VALUE!</v>
      </c>
      <c r="EI1685" s="102" t="e">
        <f t="shared" ref="EI1685" si="1673">EI1687+EI1688+EI1686</f>
        <v>#VALUE!</v>
      </c>
      <c r="EL1685" s="102" t="e">
        <f t="shared" ref="EL1685" si="1674">EL1687+EL1688+EL1686</f>
        <v>#VALUE!</v>
      </c>
      <c r="EO1685" s="102" t="e">
        <f t="shared" ref="EO1685" si="1675">EO1687+EO1688+EO1686</f>
        <v>#VALUE!</v>
      </c>
    </row>
    <row r="1686" spans="1:146" ht="15.5" x14ac:dyDescent="0.35">
      <c r="A1686" s="281" t="s">
        <v>548</v>
      </c>
      <c r="B1686" s="102"/>
      <c r="C1686" s="102"/>
      <c r="D1686" s="102"/>
      <c r="E1686" s="102"/>
      <c r="F1686" s="102"/>
      <c r="G1686" s="102"/>
      <c r="H1686" s="102"/>
      <c r="I1686" s="102"/>
      <c r="J1686" s="102"/>
      <c r="K1686" s="102"/>
      <c r="L1686" s="102"/>
      <c r="M1686" s="102"/>
      <c r="N1686" s="102"/>
      <c r="O1686" s="102"/>
      <c r="P1686" s="102"/>
      <c r="Q1686" s="102"/>
      <c r="R1686" s="102"/>
      <c r="S1686" s="102"/>
      <c r="T1686" s="102"/>
      <c r="U1686" s="102"/>
      <c r="V1686" s="102"/>
      <c r="W1686" s="102"/>
      <c r="X1686" s="103"/>
      <c r="Y1686" s="103"/>
      <c r="Z1686" s="102"/>
      <c r="AA1686" s="102"/>
      <c r="AB1686" s="102"/>
      <c r="AC1686" s="102"/>
      <c r="AD1686" s="102"/>
      <c r="AE1686" s="102"/>
      <c r="AF1686" s="102"/>
      <c r="AG1686" s="102"/>
      <c r="AH1686" s="102"/>
      <c r="AI1686" s="102"/>
      <c r="AJ1686" s="103"/>
      <c r="AK1686" s="103"/>
      <c r="AL1686" s="103"/>
      <c r="AM1686" s="103"/>
      <c r="AN1686" s="103"/>
      <c r="AO1686" s="103"/>
      <c r="AP1686" s="103"/>
      <c r="AQ1686" s="103"/>
      <c r="AR1686" s="103"/>
      <c r="AS1686" s="103"/>
      <c r="AT1686" s="103"/>
      <c r="AU1686" s="103"/>
      <c r="AV1686" s="103"/>
      <c r="AW1686" s="103"/>
      <c r="AX1686" s="103"/>
      <c r="AY1686" s="103"/>
      <c r="AZ1686" s="103"/>
      <c r="BA1686" s="103"/>
      <c r="BB1686" s="103"/>
      <c r="BC1686" s="103"/>
      <c r="BD1686" s="103"/>
      <c r="BE1686" s="103"/>
      <c r="BF1686" s="103"/>
      <c r="BG1686" s="103"/>
      <c r="BH1686" s="103"/>
      <c r="BI1686" s="103"/>
      <c r="BJ1686" s="103"/>
      <c r="BK1686" s="103"/>
      <c r="BL1686" s="103"/>
      <c r="BM1686" s="103"/>
      <c r="BN1686" s="103"/>
      <c r="BO1686" s="103"/>
      <c r="BP1686" s="103"/>
      <c r="BQ1686" s="103"/>
      <c r="BR1686" s="103"/>
      <c r="BS1686" s="103"/>
      <c r="BT1686" s="103"/>
      <c r="BU1686" s="103"/>
      <c r="BV1686" s="103"/>
      <c r="BW1686" s="103"/>
      <c r="BX1686" s="103"/>
      <c r="BY1686" s="103"/>
      <c r="BZ1686" s="102"/>
      <c r="CA1686" s="103"/>
      <c r="CB1686" s="103"/>
      <c r="CC1686" s="103"/>
      <c r="CD1686" s="103"/>
      <c r="CE1686" s="103"/>
      <c r="CF1686" s="103"/>
      <c r="CG1686" s="103"/>
      <c r="CH1686" s="103"/>
      <c r="CI1686" s="103"/>
      <c r="CJ1686" s="102"/>
      <c r="CK1686" s="102"/>
      <c r="CL1686" s="103"/>
      <c r="CM1686" s="103"/>
      <c r="CN1686" s="103"/>
      <c r="CO1686" s="103"/>
      <c r="CP1686" s="103"/>
      <c r="CQ1686" s="103"/>
      <c r="CR1686" s="103"/>
      <c r="CS1686" s="103"/>
      <c r="CT1686" s="103"/>
      <c r="CU1686" s="103"/>
      <c r="CV1686" s="103"/>
      <c r="CW1686" s="103"/>
      <c r="CX1686" s="103"/>
      <c r="CY1686" s="103"/>
      <c r="CZ1686" s="103"/>
      <c r="DA1686" s="103"/>
      <c r="DB1686" s="102"/>
      <c r="DC1686" s="102"/>
      <c r="DD1686" s="102"/>
      <c r="DE1686" s="102"/>
      <c r="DF1686" s="102"/>
      <c r="DG1686" s="102"/>
      <c r="DH1686" s="102"/>
      <c r="DI1686" s="102"/>
      <c r="DJ1686" s="102"/>
      <c r="DK1686" s="102"/>
      <c r="DL1686" s="102"/>
      <c r="DM1686" s="102"/>
      <c r="DN1686" s="104"/>
      <c r="DO1686" s="102"/>
      <c r="DP1686" s="102"/>
      <c r="DQ1686" s="102"/>
      <c r="DR1686" s="102"/>
      <c r="DS1686" s="102"/>
      <c r="DT1686" s="102"/>
      <c r="DU1686" s="102"/>
      <c r="DV1686" s="105"/>
      <c r="DW1686" s="282"/>
      <c r="DX1686" s="107"/>
      <c r="DZ1686" s="102"/>
      <c r="EC1686" s="102"/>
      <c r="EF1686" s="102"/>
      <c r="EI1686" s="102"/>
      <c r="EL1686" s="102"/>
      <c r="EO1686" s="102"/>
    </row>
    <row r="1687" spans="1:146" ht="15.5" x14ac:dyDescent="0.35">
      <c r="A1687" s="56" t="s">
        <v>549</v>
      </c>
      <c r="B1687" s="102" t="e">
        <f>([2]CAMEROUN!C2141+[2]CAMEROUN!D2141)/2+[3]CONGO!D2023+[3]CONGO!D2027+[7]RCA!D2078+[4]GABON!D2371+[5]GUINEE!D1921+[5]GUINEE!D1928+[5]GUINEE!D1929+[6]TCHAD!D2088</f>
        <v>#VALUE!</v>
      </c>
      <c r="C1687" s="102">
        <f>([2]CAMEROUN!D2141+[2]CAMEROUN!E2141)/2+[3]CONGO!E2023+[3]CONGO!E2027+[7]RCA!E2078+[4]GABON!E2371+[5]GUINEE!E1921+[5]GUINEE!E1928+[5]GUINEE!E1929+[6]TCHAD!E2088</f>
        <v>156.4957</v>
      </c>
      <c r="D1687" s="102">
        <f>([2]CAMEROUN!E2141+[2]CAMEROUN!F2141)/2+[3]CONGO!F2023+[3]CONGO!F2027+[7]RCA!F2078+[4]GABON!F2371+[5]GUINEE!F1921+[5]GUINEE!F1928+[5]GUINEE!F1929+[6]TCHAD!F2088</f>
        <v>84.921999999999997</v>
      </c>
      <c r="E1687" s="102">
        <f>([2]CAMEROUN!F2141+[2]CAMEROUN!G2141)/2+[3]CONGO!G2023+[3]CONGO!G2027+[7]RCA!G2078+[4]GABON!G2371+[5]GUINEE!G1921+[5]GUINEE!G1928+[5]GUINEE!G1929+[6]TCHAD!G2088</f>
        <v>102.17000000000002</v>
      </c>
      <c r="F1687" s="102">
        <f>([2]CAMEROUN!G2141+[2]CAMEROUN!H2141)/2+[3]CONGO!H2023+[3]CONGO!H2027+[7]RCA!H2078+[4]GABON!H2371+[5]GUINEE!H1921+[5]GUINEE!H1928+[5]GUINEE!H1929+[6]TCHAD!H2088</f>
        <v>99.983999999999995</v>
      </c>
      <c r="G1687" s="102" t="e">
        <f>([2]CAMEROUN!H2141+[2]CAMEROUN!I2141)/2+[3]CONGO!I2023+[3]CONGO!I2027+[7]RCA!I2078+[4]GABON!I2371+[5]GUINEE!I1921+[5]GUINEE!I1928+[5]GUINEE!I1929+[6]TCHAD!I2088</f>
        <v>#VALUE!</v>
      </c>
      <c r="H1687" s="102" t="e">
        <f>([2]CAMEROUN!I2141+[2]CAMEROUN!J2141)/2+[3]CONGO!J2023+[3]CONGO!J2027+[7]RCA!J2078+[4]GABON!J2371+[5]GUINEE!J1921+[5]GUINEE!J1928+[5]GUINEE!J1929+[6]TCHAD!J2088</f>
        <v>#VALUE!</v>
      </c>
      <c r="I1687" s="102" t="e">
        <f>([2]CAMEROUN!J2141+[2]CAMEROUN!K2141)/2+[3]CONGO!K2023+[3]CONGO!K2027+[7]RCA!K2078+[4]GABON!K2371+[5]GUINEE!K1921+[5]GUINEE!K1928+[5]GUINEE!K1929+[6]TCHAD!K2088</f>
        <v>#VALUE!</v>
      </c>
      <c r="J1687" s="102" t="e">
        <f>([2]CAMEROUN!K2141+[2]CAMEROUN!L2141)/2+[3]CONGO!L2023+[3]CONGO!L2027+[7]RCA!L2078+[4]GABON!L2371+[5]GUINEE!L1921+[5]GUINEE!L1928+[5]GUINEE!L1929+[6]TCHAD!L2088</f>
        <v>#VALUE!</v>
      </c>
      <c r="K1687" s="102" t="e">
        <f>([2]CAMEROUN!L2141+[2]CAMEROUN!M2141)/2+[3]CONGO!M2023+[3]CONGO!M2027+[7]RCA!M2078+[4]GABON!M2371+[5]GUINEE!M1921+[5]GUINEE!M1928+[5]GUINEE!M1929+[6]TCHAD!M2088</f>
        <v>#VALUE!</v>
      </c>
      <c r="L1687" s="102" t="e">
        <f>([2]CAMEROUN!M2141+[2]CAMEROUN!N2141)/2+[3]CONGO!N2023+[3]CONGO!N2027+[7]RCA!N2078+[4]GABON!N2371+[5]GUINEE!N1921+[5]GUINEE!N1928+[5]GUINEE!N1929+[6]TCHAD!N2088</f>
        <v>#VALUE!</v>
      </c>
      <c r="M1687" s="102" t="e">
        <f>([2]CAMEROUN!N2141+[2]CAMEROUN!O2141)/2+[3]CONGO!O2023+[3]CONGO!O2027+[7]RCA!O2078+[4]GABON!O2371+[5]GUINEE!O1921+[5]GUINEE!O1928+[5]GUINEE!O1929+[6]TCHAD!O2088</f>
        <v>#VALUE!</v>
      </c>
      <c r="N1687" s="102" t="e">
        <f>([2]CAMEROUN!O2141+[2]CAMEROUN!P2141)/2+[3]CONGO!P2023+[3]CONGO!P2027+[7]RCA!P2078+[4]GABON!P2371+[5]GUINEE!P1921+[5]GUINEE!P1928+[5]GUINEE!P1929+[6]TCHAD!P2088</f>
        <v>#VALUE!</v>
      </c>
      <c r="O1687" s="102" t="e">
        <f>([2]CAMEROUN!P2141+[2]CAMEROUN!Q2141)/2+[3]CONGO!Q2023+[3]CONGO!Q2027+[7]RCA!Q2078+[4]GABON!Q2371+[5]GUINEE!Q1921+[5]GUINEE!Q1928+[5]GUINEE!Q1929+[6]TCHAD!Q2088</f>
        <v>#VALUE!</v>
      </c>
      <c r="P1687" s="102" t="e">
        <f>[2]CAMEROUN!AH2141+[3]CONGO!R2023+[3]CONGO!R2027+[7]RCA!R2078+[4]GABON!R2371+[5]GUINEE!R1921+[5]GUINEE!R1928+[5]GUINEE!R1929+[6]TCHAD!R2088</f>
        <v>#VALUE!</v>
      </c>
      <c r="Q1687" s="102" t="e">
        <f>[2]CAMEROUN!AI2141+[3]CONGO!S2023+[3]CONGO!S2027+[7]RCA!S2078+[4]GABON!S2371+[5]GUINEE!S1921+[5]GUINEE!S1928+[5]GUINEE!S1929+[6]TCHAD!S2088</f>
        <v>#VALUE!</v>
      </c>
      <c r="R1687" s="102" t="e">
        <f>[2]CAMEROUN!AJ2141+[3]CONGO!T2023+[3]CONGO!T2027+[7]RCA!T2078+[4]GABON!T2371+[5]GUINEE!T1921+[5]GUINEE!T1928+[5]GUINEE!T1929+[6]TCHAD!T2088</f>
        <v>#VALUE!</v>
      </c>
      <c r="S1687" s="102" t="e">
        <f>[2]CAMEROUN!AK2141+[3]CONGO!U2023+[3]CONGO!U2027+[7]RCA!U2078+[4]GABON!U2371+[5]GUINEE!U1921+[5]GUINEE!U1928+[5]GUINEE!U1929+[6]TCHAD!U2088</f>
        <v>#VALUE!</v>
      </c>
      <c r="T1687" s="102" t="e">
        <f>[2]CAMEROUN!AL2141+[3]CONGO!V2023+[3]CONGO!V2027+[7]RCA!V2078+[4]GABON!V2371+[5]GUINEE!V1921+[5]GUINEE!V1928+[5]GUINEE!V1929+[6]TCHAD!V2088</f>
        <v>#VALUE!</v>
      </c>
      <c r="U1687" s="102" t="e">
        <f>[2]CAMEROUN!AM2141+[3]CONGO!W2023+[3]CONGO!W2027+[7]RCA!W2078+[4]GABON!W2371+[5]GUINEE!W1921+[5]GUINEE!W1928+[5]GUINEE!W1929+[6]TCHAD!W2088</f>
        <v>#VALUE!</v>
      </c>
      <c r="V1687" s="102" t="e">
        <f>[2]CAMEROUN!AN2141+[3]CONGO!X2023+[3]CONGO!X2027+[7]RCA!X2078+[4]GABON!X2371+[5]GUINEE!X1921+[5]GUINEE!X1928+[5]GUINEE!X1929+[6]TCHAD!X2088</f>
        <v>#VALUE!</v>
      </c>
      <c r="W1687" s="102" t="e">
        <f>[2]CAMEROUN!AO2141+[3]CONGO!Y2023+[3]CONGO!Y2027+[7]RCA!Y2078+[4]GABON!Y2371+[5]GUINEE!Y1921+[5]GUINEE!Y1928+[5]GUINEE!Y1929+[6]TCHAD!Y2088</f>
        <v>#VALUE!</v>
      </c>
      <c r="X1687" s="103" t="e">
        <f>[2]CAMEROUN!AP2141+[3]CONGO!Z2023+[3]CONGO!Z2027+[7]RCA!Z2078+[4]GABON!Z2371+[5]GUINEE!Z1921+[5]GUINEE!Z1928+[5]GUINEE!Z1929+[6]TCHAD!Z2088</f>
        <v>#VALUE!</v>
      </c>
      <c r="Y1687" s="103" t="e">
        <f>[2]CAMEROUN!AQ2141+[3]CONGO!AA2023+[3]CONGO!AA2027+[7]RCA!AA2078+[4]GABON!AA2371+[5]GUINEE!AA1921+[5]GUINEE!AA1928+[5]GUINEE!AA1929+[6]TCHAD!AA2088</f>
        <v>#VALUE!</v>
      </c>
      <c r="Z1687" s="102" t="e">
        <f>[2]CAMEROUN!AR2141+[3]CONGO!AB2023+[3]CONGO!AB2027+[7]RCA!AB2078+[4]GABON!AB2371+[5]GUINEE!AB1921+[5]GUINEE!AB1928+[5]GUINEE!AB1929+[6]TCHAD!AB2088</f>
        <v>#VALUE!</v>
      </c>
      <c r="AA1687" s="102" t="e">
        <f>[2]CAMEROUN!AS2141+[3]CONGO!AC2023+[3]CONGO!AC2027+[3]CONGO!AC2028+[7]RCA!AC2078+[4]GABON!AC2371+[5]GUINEE!AC1921+[5]GUINEE!AC1928+[5]GUINEE!AC1929+[6]TCHAD!AC2088</f>
        <v>#VALUE!</v>
      </c>
      <c r="AB1687" s="102">
        <v>208.25</v>
      </c>
      <c r="AC1687" s="102">
        <v>208.25</v>
      </c>
      <c r="AD1687" s="102">
        <v>258.25</v>
      </c>
      <c r="AE1687" s="102" t="e">
        <f>[2]CAMEROUN!AT2141+[3]CONGO!AH2023+[3]CONGO!AH2027+[7]RCA!AD2078-[7]RCA!AD2078+[4]GABON!AD2371+[5]GUINEE!AD1921+[5]GUINEE!AD1924+[5]GUINEE!AD1928+[5]GUINEE!AD1929+[6]TCHAD!AH2088</f>
        <v>#VALUE!</v>
      </c>
      <c r="AF1687" s="102">
        <v>150</v>
      </c>
      <c r="AG1687" s="102">
        <v>150</v>
      </c>
      <c r="AH1687" s="102">
        <v>0</v>
      </c>
      <c r="AI1687" s="102">
        <v>0</v>
      </c>
      <c r="AJ1687" s="103" t="e">
        <f>[2]CAMEROUN!AU2141+[3]CONGO!AM2023+[3]CONGO!AM2027+[7]RCA!AE2078+[4]GABON!AE2371+[5]GUINEE!AE1921+[5]GUINEE!AE1928+[5]GUINEE!AE1929+[6]TCHAD!AM2088</f>
        <v>#VALUE!</v>
      </c>
      <c r="AK1687" s="103">
        <v>500</v>
      </c>
      <c r="AL1687" s="103">
        <v>669.96600000000012</v>
      </c>
      <c r="AM1687" s="103">
        <v>710.56600000000003</v>
      </c>
      <c r="AN1687" s="103">
        <v>1145.1492371770998</v>
      </c>
      <c r="AO1687" s="103" t="e">
        <f>[2]CAMEROUN!AV2141+[3]CONGO!AR2023+[3]CONGO!AR2027+[7]RCA!AF2078+[4]GABON!AF2371+[5]GUINEE!AF1921+[5]GUINEE!AF1928+[5]GUINEE!AF1929+[6]TCHAD!AR2088</f>
        <v>#VALUE!</v>
      </c>
      <c r="AP1687" s="103">
        <v>485</v>
      </c>
      <c r="AQ1687" s="103">
        <v>485</v>
      </c>
      <c r="AR1687" s="103">
        <v>400</v>
      </c>
      <c r="AS1687" s="103" t="e">
        <f>[2]CAMEROUN!AZ2141+[3]CONGO!AV2023+[3]CONGO!AV2027+[7]RCA!AJ2078+[4]GABON!AJ2371+[5]GUINEE!AJ1921+[5]GUINEE!AJ1928+[5]GUINEE!AJ1929+[6]TCHAD!AV2088-[6]TCHAD!AV2089</f>
        <v>#VALUE!</v>
      </c>
      <c r="AT1687" s="103">
        <v>560</v>
      </c>
      <c r="AU1687" s="103">
        <v>892.77499999999986</v>
      </c>
      <c r="AV1687" s="103">
        <v>1000.1137755102041</v>
      </c>
      <c r="AW1687" s="103">
        <v>1180.2508747285499</v>
      </c>
      <c r="AX1687" s="103" t="e">
        <f>[2]CAMEROUN!BE2141+[3]CONGO!BA2023+[3]CONGO!BA2027+[7]RCA!AO2078+[4]GABON!AO2371+[5]GUINEE!AO1921+[5]GUINEE!AO1928+[5]GUINEE!AO1929+[6]TCHAD!BA2088</f>
        <v>#VALUE!</v>
      </c>
      <c r="AY1687" s="103"/>
      <c r="AZ1687" s="103">
        <v>1885.7470424714261</v>
      </c>
      <c r="BA1687" s="103">
        <v>1927.5040545097092</v>
      </c>
      <c r="BB1687" s="103">
        <v>1051</v>
      </c>
      <c r="BC1687" s="103">
        <v>1051</v>
      </c>
      <c r="BD1687" s="103">
        <v>572.79999999999995</v>
      </c>
      <c r="BE1687" s="103">
        <v>572.79999999999995</v>
      </c>
      <c r="BF1687" s="103" t="e">
        <f>[2]CAMEROUN!BL2141+[3]CONGO!BI2023+[3]CONGO!BI2027+[7]RCA!AV2078+[4]GABON!AV2371+[5]GUINEE!AV1921+[5]GUINEE!AV1928+[5]GUINEE!AV1929+[6]TCHAD!BH2088</f>
        <v>#VALUE!</v>
      </c>
      <c r="BG1687" s="103">
        <v>1082.2380000000001</v>
      </c>
      <c r="BH1687" s="103">
        <v>1082.538</v>
      </c>
      <c r="BI1687" s="103">
        <v>830.5</v>
      </c>
      <c r="BJ1687" s="103">
        <v>611.79999999999995</v>
      </c>
      <c r="BK1687" s="103">
        <v>885.5</v>
      </c>
      <c r="BL1687" s="103">
        <v>935.8</v>
      </c>
      <c r="BM1687" s="103">
        <v>827.5</v>
      </c>
      <c r="BN1687" s="103">
        <v>864.8</v>
      </c>
      <c r="BO1687" s="103" t="e">
        <f>[2]CAMEROUN!BU2141+[3]CONGO!BR2023+[3]CONGO!BR2027+[7]RCA!BE2078+[4]GABON!BE2371+[5]GUINEE!BE1921+[5]GUINEE!BE1928+[5]GUINEE!BE1929+[6]TCHAD!BQ2088</f>
        <v>#VALUE!</v>
      </c>
      <c r="BP1687" s="103">
        <v>1045.9741790986275</v>
      </c>
      <c r="BQ1687" s="103">
        <v>1345.5880000000002</v>
      </c>
      <c r="BR1687" s="103">
        <v>2038.48713608755</v>
      </c>
      <c r="BS1687" s="103">
        <v>2038.48713608755</v>
      </c>
      <c r="BT1687" s="103">
        <v>1257.3630000000001</v>
      </c>
      <c r="BU1687" s="103">
        <v>1257.3630000000001</v>
      </c>
      <c r="BV1687" s="103">
        <v>1257.3630000000001</v>
      </c>
      <c r="BW1687" s="103">
        <v>1272.7009250000001</v>
      </c>
      <c r="BX1687" s="103">
        <v>1272.7009250000001</v>
      </c>
      <c r="BY1687" s="103">
        <v>1272.7009250000001</v>
      </c>
      <c r="BZ1687" s="102">
        <v>620.16968373110456</v>
      </c>
      <c r="CA1687" s="103" t="e">
        <f>[2]CAMEROUN!CG2141+[3]CONGO!CD2023+[3]CONGO!CD2027+[7]RCA!BQ2078+[4]GABON!BQ2371+[5]GUINEE!BQ1921+[5]GUINEE!BQ1928+[5]GUINEE!BQ1929+[6]TCHAD!CC2088</f>
        <v>#VALUE!</v>
      </c>
      <c r="CB1687" s="103">
        <v>860</v>
      </c>
      <c r="CC1687" s="103">
        <v>860</v>
      </c>
      <c r="CD1687" s="103">
        <v>1178.3</v>
      </c>
      <c r="CE1687" s="103">
        <v>1347.6</v>
      </c>
      <c r="CF1687" s="103">
        <v>1347.6</v>
      </c>
      <c r="CG1687" s="103">
        <v>1787.6</v>
      </c>
      <c r="CH1687" s="103">
        <v>1327.6</v>
      </c>
      <c r="CI1687" s="103">
        <v>1327.6</v>
      </c>
      <c r="CJ1687" s="102">
        <v>1277</v>
      </c>
      <c r="CK1687" s="102">
        <v>1277</v>
      </c>
      <c r="CL1687" s="103" t="e">
        <f>[2]CAMEROUN!CR2141+[3]CONGO!CO2023+[3]CONGO!CO2027+[7]RCA!CB2078+[4]GABON!CB2371+[5]GUINEE!CD1921+[5]GUINEE!CD1928+[5]GUINEE!CD1929+[6]TCHAD!CN2088</f>
        <v>#VALUE!</v>
      </c>
      <c r="CM1687" s="103">
        <v>941.51353077865087</v>
      </c>
      <c r="CN1687" s="103">
        <v>849.71505377056883</v>
      </c>
      <c r="CO1687" s="103">
        <v>849.71505377056883</v>
      </c>
      <c r="CP1687" s="103">
        <v>545.79300000000001</v>
      </c>
      <c r="CQ1687" s="103">
        <v>545.79300000000001</v>
      </c>
      <c r="CR1687" s="103">
        <v>545.79300000000001</v>
      </c>
      <c r="CS1687" s="103">
        <v>414</v>
      </c>
      <c r="CT1687" s="103">
        <v>414</v>
      </c>
      <c r="CU1687" s="103">
        <v>514</v>
      </c>
      <c r="CV1687" s="103">
        <v>622.928</v>
      </c>
      <c r="CW1687" s="103">
        <v>622.928</v>
      </c>
      <c r="CX1687" s="103">
        <v>549</v>
      </c>
      <c r="CY1687" s="103">
        <v>549</v>
      </c>
      <c r="CZ1687" s="103">
        <v>694.428</v>
      </c>
      <c r="DA1687" s="103" t="e">
        <f>[2]CAMEROUN!DD2141+[3]CONGO!DA2023+[3]CONGO!DA2027+[7]RCA!CN2078+[4]GABON!CN2371+[5]GUINEE!CP1921+[5]GUINEE!CP1928+[5]GUINEE!CP1929+[6]TCHAD!CZ2088</f>
        <v>#VALUE!</v>
      </c>
      <c r="DB1687" s="102">
        <v>1152.626</v>
      </c>
      <c r="DC1687" s="102">
        <v>1193.0260000000001</v>
      </c>
      <c r="DD1687" s="102">
        <v>1152.0260000000001</v>
      </c>
      <c r="DE1687" s="102">
        <v>880.52600000000007</v>
      </c>
      <c r="DF1687" s="102">
        <v>880.52600000000007</v>
      </c>
      <c r="DG1687" s="102">
        <v>1055.5260000000001</v>
      </c>
      <c r="DH1687" s="102">
        <v>685.52600000000007</v>
      </c>
      <c r="DI1687" s="102">
        <v>685.52600000000007</v>
      </c>
      <c r="DJ1687" s="102">
        <v>835.52600000000007</v>
      </c>
      <c r="DK1687" s="102">
        <v>618.52600000000007</v>
      </c>
      <c r="DL1687" s="102">
        <v>618.52600000000007</v>
      </c>
      <c r="DM1687" s="102">
        <v>835.52600000000007</v>
      </c>
      <c r="DN1687" s="104" t="e">
        <f>[2]CAMEROUN!DQ2141+[3]CONGO!DN2023+[3]CONGO!DN2027+[7]RCA!DA2078+[4]GABON!DA2371+[5]GUINEE!DC1921+[5]GUINEE!DC1928+[5]GUINEE!DC1929+[6]TCHAD!DM2088</f>
        <v>#VALUE!</v>
      </c>
      <c r="DO1687" s="102">
        <v>835.52600000000007</v>
      </c>
      <c r="DP1687" s="102">
        <v>1171.3056200000001</v>
      </c>
      <c r="DQ1687" s="102">
        <v>1171.3056200000001</v>
      </c>
      <c r="DR1687" s="102">
        <v>1281.3056200000001</v>
      </c>
      <c r="DS1687" s="102">
        <v>1172.54062</v>
      </c>
      <c r="DT1687" s="102">
        <v>1172.54062</v>
      </c>
      <c r="DU1687" s="102">
        <v>819.83395333333328</v>
      </c>
      <c r="DV1687" s="105" t="e">
        <f>[2]CAMEROUN!EA2141+[3]CONGO!DX2023+[3]CONGO!DX2027+[7]RCA!DN2078+[4]GABON!DK2371+[5]GUINEE!DN1921+[5]GUINEE!DN1928+[5]GUINEE!DN1929+[6]TCHAD!DW2088</f>
        <v>#VALUE!</v>
      </c>
      <c r="DW1687" s="106" t="e">
        <f>[2]CAMEROUN!EB2141+[3]CONGO!DY2023+[3]CONGO!DY2027+[7]RCA!DM2078+[4]GABON!DL2371+[5]GUINEE!DO1921+[5]GUINEE!DO1928+[5]GUINEE!DO1929+[6]TCHAD!DX2088</f>
        <v>#VALUE!</v>
      </c>
      <c r="DX1687" s="107" t="e">
        <f>[2]CAMEROUN!EC2141+[3]CONGO!DZ2023+[3]CONGO!DZ2027+[7]RCA!DN2078+[4]GABON!DM2371+[5]GUINEE!DP1921+[5]GUINEE!DP1928+[5]GUINEE!DP1929+[6]TCHAD!DY2088</f>
        <v>#VALUE!</v>
      </c>
      <c r="DY1687">
        <f>501+276+312</f>
        <v>1089</v>
      </c>
      <c r="DZ1687" s="102" t="e">
        <f>[2]CAMEROUN!EE2141+[3]CONGO!EB2023+[3]CONGO!EB2027+[7]RCA!DP2078+[4]GABON!DO2371+[5]GUINEE!DR1921+[5]GUINEE!DR1928+[5]GUINEE!DR1929+[6]TCHAD!EA2088</f>
        <v>#VALUE!</v>
      </c>
      <c r="EC1687" s="102" t="e">
        <f>[2]CAMEROUN!EH2141+[3]CONGO!EE2023+[3]CONGO!EE2027+[7]RCA!DS2078+[4]GABON!DR2371+[5]GUINEE!DU1921+[5]GUINEE!DU1928+[5]GUINEE!DU1929+[6]TCHAD!ED2088</f>
        <v>#VALUE!</v>
      </c>
      <c r="EF1687" s="102" t="e">
        <f>[2]CAMEROUN!EK2141+[3]CONGO!EH2023+[3]CONGO!EH2027+[7]RCA!DV2078+[4]GABON!DU2371+[5]GUINEE!DX1921+[5]GUINEE!DX1928+[5]GUINEE!DX1929+[6]TCHAD!EG2088</f>
        <v>#VALUE!</v>
      </c>
      <c r="EI1687" s="102" t="e">
        <f>[2]CAMEROUN!EN2141+[3]CONGO!EK2023+[3]CONGO!EK2027+[7]RCA!DY2078+[4]GABON!DX2371+[5]GUINEE!EA1921+[5]GUINEE!EA1928+[5]GUINEE!EA1929+[6]TCHAD!EJ2088</f>
        <v>#VALUE!</v>
      </c>
      <c r="EL1687" s="102" t="e">
        <f>[2]CAMEROUN!EQ2141+[3]CONGO!EN2023+[3]CONGO!EN2027+[7]RCA!EB2078+[4]GABON!EA2371+[5]GUINEE!ED1921+[5]GUINEE!ED1928+[5]GUINEE!ED1929+[6]TCHAD!EM2088</f>
        <v>#VALUE!</v>
      </c>
      <c r="EO1687" s="102" t="e">
        <f>[2]CAMEROUN!ET2141+[3]CONGO!EQ2023+[3]CONGO!EQ2027+[7]RCA!EE2078+[4]GABON!ED2371+[5]GUINEE!EG1921+[5]GUINEE!EG1928+[5]GUINEE!EG1929+[6]TCHAD!EP2088</f>
        <v>#VALUE!</v>
      </c>
    </row>
    <row r="1688" spans="1:146" ht="15.5" x14ac:dyDescent="0.35">
      <c r="A1688" s="56" t="s">
        <v>550</v>
      </c>
      <c r="B1688" s="102" t="e">
        <f>([2]CAMEROUN!C2142+[2]CAMEROUN!D2142)/2+[3]CONGO!D2024+[7]RCA!D2079+[4]GABON!D2372+[5]GUINEE!D1922+[6]TCHAD!D2090</f>
        <v>#VALUE!</v>
      </c>
      <c r="C1688" s="102" t="e">
        <f>([2]CAMEROUN!D2142+[2]CAMEROUN!E2142)/2+[3]CONGO!E2024+[7]RCA!E2079+[4]GABON!E2372+[5]GUINEE!E1922+[6]TCHAD!E2090</f>
        <v>#VALUE!</v>
      </c>
      <c r="D1688" s="102">
        <f>([2]CAMEROUN!E2142+[2]CAMEROUN!F2142)/2+[3]CONGO!F2024+[7]RCA!F2079+[4]GABON!F2372+[5]GUINEE!F1922+[6]TCHAD!F2090</f>
        <v>207.29299999999998</v>
      </c>
      <c r="E1688" s="102">
        <f>([2]CAMEROUN!F2142+[2]CAMEROUN!G2142)/2+[3]CONGO!G2024+[7]RCA!G2079+[4]GABON!G2372+[5]GUINEE!G1922+[6]TCHAD!G2090</f>
        <v>187.477</v>
      </c>
      <c r="F1688" s="102">
        <f>([2]CAMEROUN!G2142+[2]CAMEROUN!H2142)/2+[3]CONGO!H2024+[7]RCA!H2079+[4]GABON!H2372+[5]GUINEE!H1922+[6]TCHAD!H2090</f>
        <v>147.89099999999999</v>
      </c>
      <c r="G1688" s="102">
        <f>([2]CAMEROUN!H2142+[2]CAMEROUN!I2142)/2+[3]CONGO!I2024+[7]RCA!I2079+[4]GABON!I2372+[5]GUINEE!I1922+[6]TCHAD!I2090</f>
        <v>107.63</v>
      </c>
      <c r="H1688" s="102">
        <f>([2]CAMEROUN!I2142+[2]CAMEROUN!J2142)/2+[3]CONGO!J2024+[7]RCA!J2079+[4]GABON!J2372+[5]GUINEE!J1922+[6]TCHAD!J2090</f>
        <v>65.962000000000003</v>
      </c>
      <c r="I1688" s="102">
        <f>([2]CAMEROUN!J2142+[2]CAMEROUN!K2142)/2+[3]CONGO!K2024+[7]RCA!K2079+[4]GABON!K2372+[5]GUINEE!K1922+[6]TCHAD!K2090</f>
        <v>107.23499999999999</v>
      </c>
      <c r="J1688" s="102">
        <f>([2]CAMEROUN!K2142+[2]CAMEROUN!L2142)/2+[3]CONGO!L2024+[7]RCA!L2079+[4]GABON!L2372+[5]GUINEE!L1922+[6]TCHAD!L2090</f>
        <v>110.44799999999999</v>
      </c>
      <c r="K1688" s="102">
        <f>([2]CAMEROUN!L2142+[2]CAMEROUN!M2142)/2+[3]CONGO!M2024+[7]RCA!M2079+[4]GABON!M2372+[5]GUINEE!M1922+[6]TCHAD!M2090</f>
        <v>137.494</v>
      </c>
      <c r="L1688" s="102">
        <f>([2]CAMEROUN!M2142+[2]CAMEROUN!N2142)/2+[3]CONGO!N2024+[7]RCA!N2079+[4]GABON!N2372+[5]GUINEE!N1922+[6]TCHAD!N2090</f>
        <v>136.51399999999998</v>
      </c>
      <c r="M1688" s="102" t="e">
        <f>([2]CAMEROUN!N2142+[2]CAMEROUN!O2142)/2+[3]CONGO!O2024+[7]RCA!O2079+[4]GABON!O2372+[5]GUINEE!O1922+[6]TCHAD!O2090</f>
        <v>#VALUE!</v>
      </c>
      <c r="N1688" s="102" t="e">
        <f>([2]CAMEROUN!O2142+[2]CAMEROUN!P2142)/2+[3]CONGO!P2024+[7]RCA!P2079+[4]GABON!P2372+[5]GUINEE!P1922+[6]TCHAD!P2090</f>
        <v>#VALUE!</v>
      </c>
      <c r="O1688" s="102">
        <f>([2]CAMEROUN!P2142+[2]CAMEROUN!Q2142)/2+[3]CONGO!Q2024+[7]RCA!Q2079+[4]GABON!Q2372+[5]GUINEE!Q1922+[6]TCHAD!Q2090</f>
        <v>134.1388</v>
      </c>
      <c r="P1688" s="102" t="e">
        <f>[2]CAMEROUN!AH2142+[3]CONGO!R2024+[7]RCA!R2079+[4]GABON!R2372+[5]GUINEE!R1922+[6]TCHAD!R2090</f>
        <v>#VALUE!</v>
      </c>
      <c r="Q1688" s="102" t="e">
        <f>[2]CAMEROUN!AI2142+[3]CONGO!S2024+[7]RCA!S2079+[4]GABON!S2372+[5]GUINEE!S1922+[6]TCHAD!S2090</f>
        <v>#VALUE!</v>
      </c>
      <c r="R1688" s="102">
        <f>[2]CAMEROUN!AJ2142+[3]CONGO!T2024+[7]RCA!T2079+[4]GABON!T2372+[5]GUINEE!T1922+[6]TCHAD!T2090</f>
        <v>116.71642771699999</v>
      </c>
      <c r="S1688" s="102">
        <f>[2]CAMEROUN!AK2142+[3]CONGO!U2024+[7]RCA!U2079+[4]GABON!U2372+[5]GUINEE!U1922+[6]TCHAD!U2090</f>
        <v>182.346</v>
      </c>
      <c r="T1688" s="102">
        <f>[2]CAMEROUN!AL2142+[3]CONGO!V2024+[7]RCA!V2079+[4]GABON!V2372+[5]GUINEE!V1922+[6]TCHAD!V2090</f>
        <v>124.56414000000001</v>
      </c>
      <c r="U1688" s="102">
        <f>[2]CAMEROUN!AM2142+[3]CONGO!W2024+[7]RCA!W2079+[4]GABON!W2372+[5]GUINEE!W1922+[6]TCHAD!W2090</f>
        <v>164.91899999999998</v>
      </c>
      <c r="V1688" s="102">
        <f>[2]CAMEROUN!AN2142+[3]CONGO!X2024+[7]RCA!X2079+[4]GABON!X2372+[5]GUINEE!X1922+[6]TCHAD!X2090</f>
        <v>146.37300000000002</v>
      </c>
      <c r="W1688" s="102">
        <f>[2]CAMEROUN!AO2142+[3]CONGO!Y2024+[7]RCA!Y2079+[4]GABON!Y2372+[5]GUINEE!Y1922+[6]TCHAD!Y2090</f>
        <v>162.94</v>
      </c>
      <c r="X1688" s="103">
        <f>[2]CAMEROUN!AP2142+[3]CONGO!Z2024+[7]RCA!Z2079+[4]GABON!Z2372+[5]GUINEE!Z1922+[6]TCHAD!Z2090</f>
        <v>252.114</v>
      </c>
      <c r="Y1688" s="103">
        <f>[2]CAMEROUN!AQ2142+[3]CONGO!AA2024+[7]RCA!AA2079+[4]GABON!AA2372+[5]GUINEE!AA1922+[6]TCHAD!AA2090</f>
        <v>463.84</v>
      </c>
      <c r="Z1688" s="102">
        <f>[2]CAMEROUN!AR2142+[3]CONGO!AB2024+[7]RCA!AB2079+[4]GABON!AB2372+[5]GUINEE!AB1922+[6]TCHAD!AB2090</f>
        <v>628.97199999999998</v>
      </c>
      <c r="AA1688" s="102">
        <f>[2]CAMEROUN!AS2142+[3]CONGO!AC2024+[7]RCA!AC2079+[4]GABON!AC2372+[5]GUINEE!AC1922+[6]TCHAD!AC2090</f>
        <v>736.19945000000018</v>
      </c>
      <c r="AB1688" s="102">
        <v>1193.6011348136399</v>
      </c>
      <c r="AC1688" s="102">
        <v>859.90606740681983</v>
      </c>
      <c r="AD1688" s="102">
        <v>857.34099999999989</v>
      </c>
      <c r="AE1688" s="102">
        <f>[2]CAMEROUN!AT2142+[3]CONGO!AH2024+[7]RCA!AD2079+[4]GABON!AD2372+[5]GUINEE!AD1922+[6]TCHAD!AH2090</f>
        <v>1297.5330000000001</v>
      </c>
      <c r="AF1688" s="102">
        <v>1160.3969999999999</v>
      </c>
      <c r="AG1688" s="102">
        <v>1160.3969999999999</v>
      </c>
      <c r="AH1688" s="102">
        <v>1193.9636666666665</v>
      </c>
      <c r="AI1688" s="102">
        <v>1193.9636666666665</v>
      </c>
      <c r="AJ1688" s="103">
        <f>[2]CAMEROUN!AU2142+[3]CONGO!AM2024+[7]RCA!AE2079+[4]GABON!AE2372+[5]GUINEE!AE1922+[6]TCHAD!AM2090</f>
        <v>1185.2929999999999</v>
      </c>
      <c r="AK1688" s="103">
        <v>1171.2910000000002</v>
      </c>
      <c r="AL1688" s="103">
        <v>1171.6030000000001</v>
      </c>
      <c r="AM1688" s="103">
        <v>1260.5030000000002</v>
      </c>
      <c r="AN1688" s="103">
        <v>1260.5030000000002</v>
      </c>
      <c r="AO1688" s="103">
        <f>[2]CAMEROUN!AV2142+[3]CONGO!AR2024+[7]RCA!AF2079+[4]GABON!AF2372+[5]GUINEE!AF1922+[6]TCHAD!AR2090</f>
        <v>821.3</v>
      </c>
      <c r="AP1688" s="103">
        <v>1287.413</v>
      </c>
      <c r="AQ1688" s="103">
        <v>1291.1530822219472</v>
      </c>
      <c r="AR1688" s="103">
        <v>1204.0014309999999</v>
      </c>
      <c r="AS1688" s="103">
        <f>[2]CAMEROUN!AZ2142+[3]CONGO!AV2024+[7]RCA!AJ2079+[4]GABON!AJ2372+[5]GUINEE!AJ1922+[6]TCHAD!AV2090</f>
        <v>1017.3</v>
      </c>
      <c r="AT1688" s="103">
        <v>1495.4820000000002</v>
      </c>
      <c r="AU1688" s="103">
        <v>982</v>
      </c>
      <c r="AV1688" s="103">
        <v>1245.6857142857143</v>
      </c>
      <c r="AW1688" s="103">
        <v>1071</v>
      </c>
      <c r="AX1688" s="103">
        <f>[2]CAMEROUN!BE2142+[3]CONGO!BA2024+[7]RCA!AO2079+[4]GABON!AO2372+[5]GUINEE!AO1922+[6]TCHAD!BA2090</f>
        <v>1101.9098393641993</v>
      </c>
      <c r="AY1688" s="103"/>
      <c r="AZ1688" s="103">
        <v>1074.2160000000001</v>
      </c>
      <c r="BA1688" s="103">
        <v>1074.2160000000001</v>
      </c>
      <c r="BB1688" s="103">
        <v>951.99945927500016</v>
      </c>
      <c r="BC1688" s="103">
        <v>951.99945927500016</v>
      </c>
      <c r="BD1688" s="103">
        <v>915.89945927500014</v>
      </c>
      <c r="BE1688" s="103">
        <v>915.89945927500014</v>
      </c>
      <c r="BF1688" s="103">
        <f>[2]CAMEROUN!BL2142+[3]CONGO!BI2024+[7]RCA!AV2079+[4]GABON!AV2372+[5]GUINEE!AV1922+[6]TCHAD!BH2090</f>
        <v>1054.9852771126039</v>
      </c>
      <c r="BG1688" s="103">
        <v>992.43399999999997</v>
      </c>
      <c r="BH1688" s="103">
        <v>992.43399999999997</v>
      </c>
      <c r="BI1688" s="103">
        <v>1151.0989999999999</v>
      </c>
      <c r="BJ1688" s="103">
        <v>1151.0989999999999</v>
      </c>
      <c r="BK1688" s="103">
        <v>1149.799</v>
      </c>
      <c r="BL1688" s="103">
        <v>1151.0989999999999</v>
      </c>
      <c r="BM1688" s="103">
        <v>1150.799</v>
      </c>
      <c r="BN1688" s="103">
        <v>1152.0989999999999</v>
      </c>
      <c r="BO1688" s="103">
        <f>[2]CAMEROUN!BU2142+[3]CONGO!BR2024+[7]RCA!BE2079+[4]GABON!BE2372+[5]GUINEE!BE1922+[6]TCHAD!BQ2090</f>
        <v>1030.93580420644</v>
      </c>
      <c r="BP1688" s="103">
        <v>1222.739</v>
      </c>
      <c r="BQ1688" s="103">
        <v>1013.1579999999999</v>
      </c>
      <c r="BR1688" s="103">
        <v>1122.739</v>
      </c>
      <c r="BS1688" s="103">
        <v>1122.739</v>
      </c>
      <c r="BT1688" s="103">
        <v>1110.3009999999999</v>
      </c>
      <c r="BU1688" s="103">
        <v>1110.3009999999999</v>
      </c>
      <c r="BV1688" s="103">
        <v>1110.3009999999999</v>
      </c>
      <c r="BW1688" s="103">
        <v>1074.4589999999998</v>
      </c>
      <c r="BX1688" s="103">
        <v>1074.4589999999998</v>
      </c>
      <c r="BY1688" s="103">
        <v>1074.4589999999998</v>
      </c>
      <c r="BZ1688" s="102">
        <v>1032.3200000000002</v>
      </c>
      <c r="CA1688" s="103">
        <f>[2]CAMEROUN!CG2142+[3]CONGO!CD2024+[7]RCA!BQ2079+[4]GABON!BQ2372+[5]GUINEE!BQ1922+[6]TCHAD!CC2090</f>
        <v>780.77167993003434</v>
      </c>
      <c r="CB1688" s="103">
        <v>1165.6959999999999</v>
      </c>
      <c r="CC1688" s="103">
        <v>1149.4960000000001</v>
      </c>
      <c r="CD1688" s="103">
        <v>1135.6959999999999</v>
      </c>
      <c r="CE1688" s="103">
        <v>1114.1999999999998</v>
      </c>
      <c r="CF1688" s="103">
        <v>1114.3420231690259</v>
      </c>
      <c r="CG1688" s="103">
        <v>1114.3420231690259</v>
      </c>
      <c r="CH1688" s="103">
        <v>1129</v>
      </c>
      <c r="CI1688" s="103">
        <v>1129.1420231690261</v>
      </c>
      <c r="CJ1688" s="102">
        <v>1119</v>
      </c>
      <c r="CK1688" s="102">
        <v>1119.1420231690261</v>
      </c>
      <c r="CL1688" s="103">
        <f>[2]CAMEROUN!CR2142+[3]CONGO!CO2024+[7]RCA!CB2079+[4]GABON!CB2372+[5]GUINEE!CD1922+[6]TCHAD!CN2090</f>
        <v>677.66187122734675</v>
      </c>
      <c r="CM1688" s="103">
        <v>1215.3999999999999</v>
      </c>
      <c r="CN1688" s="103">
        <v>1090.779</v>
      </c>
      <c r="CO1688" s="103">
        <v>1090.779</v>
      </c>
      <c r="CP1688" s="103">
        <v>1090.779</v>
      </c>
      <c r="CQ1688" s="103">
        <v>1090.779</v>
      </c>
      <c r="CR1688" s="103">
        <v>1090.779</v>
      </c>
      <c r="CS1688" s="103">
        <v>1148.778</v>
      </c>
      <c r="CT1688" s="103">
        <v>1148.778</v>
      </c>
      <c r="CU1688" s="103">
        <v>1236.778</v>
      </c>
      <c r="CV1688" s="103">
        <v>968.97800000000007</v>
      </c>
      <c r="CW1688" s="103">
        <v>968.97800000000007</v>
      </c>
      <c r="CX1688" s="103">
        <v>968.97800000000007</v>
      </c>
      <c r="CY1688" s="103">
        <v>968.97800000000007</v>
      </c>
      <c r="CZ1688" s="103">
        <v>966.97800000000007</v>
      </c>
      <c r="DA1688" s="103">
        <f>[2]CAMEROUN!DD2142+[3]CONGO!DA2024+[7]RCA!CN2079+[4]GABON!CN2372+[5]GUINEE!CP1922+[6]TCHAD!CZ2090</f>
        <v>872.53693411656729</v>
      </c>
      <c r="DB1688" s="102">
        <v>1106.204</v>
      </c>
      <c r="DC1688" s="102">
        <v>1105.8040000000001</v>
      </c>
      <c r="DD1688" s="102">
        <v>1105.8040000000001</v>
      </c>
      <c r="DE1688" s="102">
        <v>1106.204</v>
      </c>
      <c r="DF1688" s="102">
        <v>1105.8040000000001</v>
      </c>
      <c r="DG1688" s="102">
        <v>1106.204</v>
      </c>
      <c r="DH1688" s="102">
        <v>1083.704</v>
      </c>
      <c r="DI1688" s="102">
        <v>1083.3040000000001</v>
      </c>
      <c r="DJ1688" s="102">
        <v>1083.704</v>
      </c>
      <c r="DK1688" s="102">
        <v>1083.704</v>
      </c>
      <c r="DL1688" s="102">
        <v>1083.3040000000001</v>
      </c>
      <c r="DM1688" s="102">
        <v>1083.704</v>
      </c>
      <c r="DN1688" s="104">
        <f>[2]CAMEROUN!DQ2142+[3]CONGO!DN2024+[7]RCA!DA2079+[4]GABON!DA2372+[5]GUINEE!DC1922+[6]TCHAD!DM2090</f>
        <v>692.70480735369506</v>
      </c>
      <c r="DO1688" s="102">
        <v>1083.704</v>
      </c>
      <c r="DP1688" s="102">
        <v>1209.0893307225581</v>
      </c>
      <c r="DQ1688" s="102">
        <v>1209.616811843558</v>
      </c>
      <c r="DR1688" s="102">
        <v>1210.144292964558</v>
      </c>
      <c r="DS1688" s="102">
        <v>1147.902685310316</v>
      </c>
      <c r="DT1688" s="102">
        <v>1142.6750757627633</v>
      </c>
      <c r="DU1688" s="102">
        <v>1045.4113023474865</v>
      </c>
      <c r="DV1688" s="105">
        <f>[2]CAMEROUN!EA2142+[3]CONGO!DX2024+[7]RCA!DN2079+[4]GABON!DK2372+[5]GUINEE!DN1922+[6]TCHAD!DW2090</f>
        <v>1046.8327287602385</v>
      </c>
      <c r="DW1688" s="106">
        <f>[2]CAMEROUN!EB2142+[3]CONGO!DY2024+[7]RCA!DM2079+[4]GABON!DL2372+[5]GUINEE!DO1922+[6]TCHAD!DX2090</f>
        <v>1045.2113023474867</v>
      </c>
      <c r="DX1688" s="107">
        <f>[2]CAMEROUN!EC2142+[3]CONGO!DZ2024+[7]RCA!DN2079+[4]GABON!DM2372+[5]GUINEE!DP1922+[6]TCHAD!DY2090</f>
        <v>1168.8448381767348</v>
      </c>
      <c r="DZ1688" s="102">
        <f>[2]CAMEROUN!EE2142+[3]CONGO!EB2024+[7]RCA!DP2079+[4]GABON!DO2372+[5]GUINEE!DR1922+[6]TCHAD!EA2090</f>
        <v>1158.3288306797999</v>
      </c>
      <c r="EC1688" s="102">
        <f>[2]CAMEROUN!EH2142+[3]CONGO!EE2024+[7]RCA!DS2079+[4]GABON!DR2372+[5]GUINEE!DU1922+[6]TCHAD!ED2090</f>
        <v>1383.4288306798001</v>
      </c>
      <c r="EF1688" s="102">
        <f>[2]CAMEROUN!EK2142+[3]CONGO!EH2024+[7]RCA!DV2079+[4]GABON!DU2372+[5]GUINEE!DX1922+[6]TCHAD!EG2090</f>
        <v>1458.7288306798</v>
      </c>
      <c r="EI1688" s="102">
        <f>[2]CAMEROUN!EN2142+[3]CONGO!EK2024+[7]RCA!DY2079+[4]GABON!DX2372+[5]GUINEE!EA1922+[6]TCHAD!EJ2090</f>
        <v>1489.7288306798</v>
      </c>
      <c r="EL1688" s="102">
        <f>[2]CAMEROUN!EQ2142+[3]CONGO!EN2024+[7]RCA!EB2079+[4]GABON!EA2372+[5]GUINEE!ED1922+[6]TCHAD!EM2090</f>
        <v>1565.7288306798</v>
      </c>
      <c r="EO1688" s="102">
        <f>[2]CAMEROUN!ET2142+[3]CONGO!EQ2024+[7]RCA!EE2079+[4]GABON!ED2372+[5]GUINEE!EG1922+[6]TCHAD!EP2090</f>
        <v>1565.7288306798</v>
      </c>
    </row>
    <row r="1689" spans="1:146" ht="15.5" x14ac:dyDescent="0.35">
      <c r="A1689" s="56" t="s">
        <v>551</v>
      </c>
      <c r="B1689" s="102">
        <f>([2]CAMEROUN!C2143+[2]CAMEROUN!D2143)/2+[3]CONGO!D2025+[7]RCA!D2080+[4]GABON!D2373+[5]GUINEE!D1923+[6]TCHAD!D2093</f>
        <v>-227.52599999999998</v>
      </c>
      <c r="C1689" s="102">
        <f>([2]CAMEROUN!D2143+[2]CAMEROUN!E2143)/2+[3]CONGO!E2025+[7]RCA!E2080+[4]GABON!E2373+[5]GUINEE!E1923+[6]TCHAD!E2093</f>
        <v>-248.05789999999999</v>
      </c>
      <c r="D1689" s="102">
        <f>([2]CAMEROUN!E2143+[2]CAMEROUN!F2143)/2+[3]CONGO!F2025+[7]RCA!F2080+[4]GABON!F2373+[5]GUINEE!F1923+[6]TCHAD!F2093</f>
        <v>-260.23</v>
      </c>
      <c r="E1689" s="102">
        <f>([2]CAMEROUN!F2143+[2]CAMEROUN!G2143)/2+[3]CONGO!G2025+[7]RCA!G2080+[4]GABON!G2373+[5]GUINEE!G1923+[6]TCHAD!G2093</f>
        <v>-303.23800000000006</v>
      </c>
      <c r="F1689" s="102">
        <f>([2]CAMEROUN!G2143+[2]CAMEROUN!H2143)/2+[3]CONGO!H2025+[7]RCA!H2080+[4]GABON!H2373+[5]GUINEE!H1923+[6]TCHAD!H2093</f>
        <v>-304.77999999999997</v>
      </c>
      <c r="G1689" s="102">
        <f>([2]CAMEROUN!H2143+[2]CAMEROUN!I2143)/2+[3]CONGO!I2025+[7]RCA!I2080+[4]GABON!I2373+[5]GUINEE!I1923+[6]TCHAD!I2093</f>
        <v>-306.56499999999994</v>
      </c>
      <c r="H1689" s="102">
        <f>([2]CAMEROUN!I2143+[2]CAMEROUN!J2143)/2+[3]CONGO!J2025+[7]RCA!J2080+[4]GABON!J2373+[5]GUINEE!J1923+[6]TCHAD!J2093</f>
        <v>-359.90790000000004</v>
      </c>
      <c r="I1689" s="102">
        <f>([2]CAMEROUN!J2143+[2]CAMEROUN!K2143)/2+[3]CONGO!K2025+[7]RCA!K2080+[4]GABON!K2373+[5]GUINEE!K1923+[6]TCHAD!K2093</f>
        <v>-630.65280000000007</v>
      </c>
      <c r="J1689" s="102">
        <f>([2]CAMEROUN!K2143+[2]CAMEROUN!L2143)/2+[3]CONGO!L2025+[7]RCA!L2080+[4]GABON!L2373+[5]GUINEE!L1923+[6]TCHAD!L2093</f>
        <v>-784.80499999999984</v>
      </c>
      <c r="K1689" s="102">
        <f>([2]CAMEROUN!L2143+[2]CAMEROUN!M2143)/2+[3]CONGO!M2025+[7]RCA!M2080+[4]GABON!M2373+[5]GUINEE!M1923+[6]TCHAD!M2093</f>
        <v>-724.30799999999999</v>
      </c>
      <c r="L1689" s="102">
        <f>([2]CAMEROUN!M2143+[2]CAMEROUN!N2143)/2+[3]CONGO!N2025+[7]RCA!N2080+[4]GABON!N2373+[5]GUINEE!N1923+[6]TCHAD!N2093</f>
        <v>-750.70899999999995</v>
      </c>
      <c r="M1689" s="102">
        <f>([2]CAMEROUN!N2143+[2]CAMEROUN!O2143)/2+[3]CONGO!O2025+[7]RCA!O2080+[4]GABON!O2373+[5]GUINEE!O1923+[6]TCHAD!O2093</f>
        <v>-814.66689899999994</v>
      </c>
      <c r="N1689" s="102">
        <f>([2]CAMEROUN!O2143+[2]CAMEROUN!P2143)/2+[3]CONGO!P2025+[7]RCA!P2080+[4]GABON!P2373+[5]GUINEE!P1923+[6]TCHAD!P2093</f>
        <v>-719.91099999999994</v>
      </c>
      <c r="O1689" s="102">
        <f>([2]CAMEROUN!P2143+[2]CAMEROUN!Q2143)/2+[3]CONGO!Q2025+[7]RCA!Q2080+[4]GABON!Q2373+[5]GUINEE!Q1923+[6]TCHAD!Q2093</f>
        <v>-777.06691000000012</v>
      </c>
      <c r="P1689" s="102">
        <f>[2]CAMEROUN!AH2143+[3]CONGO!R2025+[7]RCA!R2080+[4]GABON!R2373+[5]GUINEE!R1923+[6]TCHAD!R2093</f>
        <v>-861.26091499999995</v>
      </c>
      <c r="Q1689" s="102">
        <f>[2]CAMEROUN!AI2143+[3]CONGO!S2025+[7]RCA!S2080+[4]GABON!S2373+[5]GUINEE!S1923+[6]TCHAD!S2093</f>
        <v>-829.54737000000011</v>
      </c>
      <c r="R1689" s="102">
        <f>[2]CAMEROUN!AJ2143+[3]CONGO!T2025+[7]RCA!T2080+[4]GABON!T2373+[5]GUINEE!T1923+[6]TCHAD!T2093</f>
        <v>-725.89601333400003</v>
      </c>
      <c r="S1689" s="102">
        <f>[2]CAMEROUN!AK2143+[3]CONGO!U2025+[7]RCA!U2080+[4]GABON!U2373+[5]GUINEE!U1923+[6]TCHAD!U2093</f>
        <v>-775.73042799999996</v>
      </c>
      <c r="T1689" s="102">
        <f>[2]CAMEROUN!AL2143+[3]CONGO!V2025+[7]RCA!V2080+[4]GABON!V2373+[5]GUINEE!V1923+[6]TCHAD!V2093</f>
        <v>-827.50313999999992</v>
      </c>
      <c r="U1689" s="102">
        <f>[2]CAMEROUN!AM2143+[3]CONGO!W2025+[7]RCA!W2080+[4]GABON!W2373+[5]GUINEE!W1923+[6]TCHAD!W2093</f>
        <v>-2851.6961000000001</v>
      </c>
      <c r="V1689" s="102">
        <f>[2]CAMEROUN!AN2143+[3]CONGO!X2025+[7]RCA!X2080+[4]GABON!X2373+[5]GUINEE!X1923+[6]TCHAD!X2093</f>
        <v>-667.48080999999991</v>
      </c>
      <c r="W1689" s="102">
        <f>[2]CAMEROUN!AO2143+[3]CONGO!Y2025+[7]RCA!Y2080+[4]GABON!Y2373+[5]GUINEE!Y1923+[6]TCHAD!Y2093</f>
        <v>-1233.4594599999998</v>
      </c>
      <c r="X1689" s="103">
        <f>[2]CAMEROUN!AP2143+[3]CONGO!Z2025+[7]RCA!Z2080+[4]GABON!Z2373+[5]GUINEE!Z1923+[6]TCHAD!Z2093</f>
        <v>-669.55200000000002</v>
      </c>
      <c r="Y1689" s="103">
        <f>[2]CAMEROUN!AQ2143+[3]CONGO!AA2025+[7]RCA!AA2080+[4]GABON!AA2373+[5]GUINEE!AA1923+[6]TCHAD!AA2093</f>
        <v>-1712.1986199999999</v>
      </c>
      <c r="Z1689" s="102">
        <f>[2]CAMEROUN!AR2143+[3]CONGO!AB2025+[7]RCA!AB2080+[4]GABON!AB2373+[5]GUINEE!AB1923+[6]TCHAD!AB2093</f>
        <v>-345.54367400000001</v>
      </c>
      <c r="AA1689" s="102">
        <f>[2]CAMEROUN!AS2143+[3]CONGO!AC2025+[7]RCA!AC2080+[4]GABON!AC2373+[5]GUINEE!AC1923+[6]TCHAD!AC2093</f>
        <v>-414.58661999999998</v>
      </c>
      <c r="AB1689" s="102">
        <v>-670.73674999999992</v>
      </c>
      <c r="AC1689" s="102">
        <v>-649.33275000000003</v>
      </c>
      <c r="AD1689" s="102">
        <v>-657.62750490196083</v>
      </c>
      <c r="AE1689" s="102">
        <f>[2]CAMEROUN!AT2143+[3]CONGO!AH2025+[7]RCA!AD2080+[4]GABON!AD2373+[5]GUINEE!AD1923+[6]TCHAD!AH2093</f>
        <v>-972.40849000000003</v>
      </c>
      <c r="AF1689" s="102">
        <v>-849.40150999999992</v>
      </c>
      <c r="AG1689" s="102">
        <v>-993.55881000000011</v>
      </c>
      <c r="AH1689" s="102">
        <v>-992.10881000000006</v>
      </c>
      <c r="AI1689" s="102">
        <v>-992.10881000000006</v>
      </c>
      <c r="AJ1689" s="103">
        <f>[2]CAMEROUN!AU2143+[3]CONGO!AM2025+[7]RCA!AE2080+[4]GABON!AE2373+[5]GUINEE!AE1923+[6]TCHAD!AM2093</f>
        <v>-854.59303999999997</v>
      </c>
      <c r="AK1689" s="103">
        <v>-780.44077000000004</v>
      </c>
      <c r="AL1689" s="103">
        <v>-1117.2577855341317</v>
      </c>
      <c r="AM1689" s="103">
        <v>-1141.158703136316</v>
      </c>
      <c r="AN1689" s="103">
        <v>-1141.158703136316</v>
      </c>
      <c r="AO1689" s="103" t="e">
        <f>[2]CAMEROUN!AV2143+[3]CONGO!AR2025+[7]RCA!AF2080+[4]GABON!AF2373+[5]GUINEE!AF1923+[6]TCHAD!AR2093+[3]CONGO!AR2028</f>
        <v>#VALUE!</v>
      </c>
      <c r="AP1689" s="103">
        <v>-1016.73994</v>
      </c>
      <c r="AQ1689" s="103">
        <v>-1019.74494</v>
      </c>
      <c r="AR1689" s="103">
        <v>-924.96693666006809</v>
      </c>
      <c r="AS1689" s="103">
        <f>[2]CAMEROUN!AZ2143+[3]CONGO!AV2025+[7]RCA!AJ2080+[4]GABON!AJ2373+[5]GUINEE!AJ1923+[6]TCHAD!AV2093+[3]CONGO!AV2028</f>
        <v>-833.07640504593314</v>
      </c>
      <c r="AT1689" s="103">
        <v>-1286.4507699999999</v>
      </c>
      <c r="AU1689" s="103">
        <v>-1199.434</v>
      </c>
      <c r="AV1689" s="103">
        <v>-1474.634</v>
      </c>
      <c r="AW1689" s="103">
        <v>-1357.634</v>
      </c>
      <c r="AX1689" s="103">
        <f>[2]CAMEROUN!BE2143+[3]CONGO!BA2025+[7]RCA!AO2080+[4]GABON!AO2373+[5]GUINEE!AO1923+[6]TCHAD!BA2093+[3]CONGO!BA2028</f>
        <v>-952.70176817919366</v>
      </c>
      <c r="AY1689" s="103"/>
      <c r="AZ1689" s="103">
        <v>-1319.0583711167139</v>
      </c>
      <c r="BA1689" s="103">
        <v>-1319.0583711167139</v>
      </c>
      <c r="BB1689" s="103">
        <v>-1035.05746</v>
      </c>
      <c r="BC1689" s="103">
        <v>-1035.05746</v>
      </c>
      <c r="BD1689" s="103">
        <v>-1178.38916246177</v>
      </c>
      <c r="BE1689" s="103">
        <v>-1178.38916246177</v>
      </c>
      <c r="BF1689" s="103">
        <f>[2]CAMEROUN!BL2143+[3]CONGO!BI2025+[7]RCA!AV2080+[4]GABON!AV2373+[5]GUINEE!AV1923+[6]TCHAD!BH2093+[3]CONGO!BI2028</f>
        <v>-896.47212550824611</v>
      </c>
      <c r="BG1689" s="103">
        <v>-1354.655</v>
      </c>
      <c r="BH1689" s="103">
        <v>-1354.655</v>
      </c>
      <c r="BI1689" s="103">
        <v>-1273.8209999999999</v>
      </c>
      <c r="BJ1689" s="103">
        <v>-1273.8209999999999</v>
      </c>
      <c r="BK1689" s="103">
        <v>-1562.6</v>
      </c>
      <c r="BL1689" s="103">
        <v>-1520.7958206132498</v>
      </c>
      <c r="BM1689" s="103">
        <v>-1473.6</v>
      </c>
      <c r="BN1689" s="103">
        <v>-1473.6</v>
      </c>
      <c r="BO1689" s="103">
        <f>[2]CAMEROUN!BU2143+[3]CONGO!BR2025+[7]RCA!BE2080+[4]GABON!BE2373+[5]GUINEE!BE1923+[6]TCHAD!BQ2093+[3]CONGO!BR2028</f>
        <v>-1253.8000373781995</v>
      </c>
      <c r="BP1689" s="103">
        <v>-1331.008</v>
      </c>
      <c r="BQ1689" s="103">
        <v>-1381.28</v>
      </c>
      <c r="BR1689" s="103">
        <v>-1340.008</v>
      </c>
      <c r="BS1689" s="103">
        <v>-1340.008</v>
      </c>
      <c r="BT1689" s="103">
        <v>-2014.4009999999998</v>
      </c>
      <c r="BU1689" s="103">
        <v>-2014.4009999999998</v>
      </c>
      <c r="BV1689" s="103">
        <v>-2014.4009999999998</v>
      </c>
      <c r="BW1689" s="103">
        <v>-1867.248</v>
      </c>
      <c r="BX1689" s="103">
        <v>-1867.248</v>
      </c>
      <c r="BY1689" s="103">
        <v>-1867.248</v>
      </c>
      <c r="BZ1689" s="102">
        <v>-2371.808</v>
      </c>
      <c r="CA1689" s="103">
        <f>[2]CAMEROUN!CG2143+[3]CONGO!CD2025+[7]RCA!BQ2080+[4]GABON!BQ2373+[5]GUINEE!BQ1923+[6]TCHAD!CC2093+[3]CONGO!CD2028</f>
        <v>-1722.675934291482</v>
      </c>
      <c r="CB1689" s="103">
        <v>-1390.9930000000002</v>
      </c>
      <c r="CC1689" s="103">
        <v>-1390.9930000000002</v>
      </c>
      <c r="CD1689" s="103">
        <v>-1390.9930000000002</v>
      </c>
      <c r="CE1689" s="103">
        <v>-2173.6</v>
      </c>
      <c r="CF1689" s="103">
        <v>-2173.6</v>
      </c>
      <c r="CG1689" s="103">
        <v>-2173.6</v>
      </c>
      <c r="CH1689" s="103">
        <v>-2193.6</v>
      </c>
      <c r="CI1689" s="103">
        <v>-2193.6</v>
      </c>
      <c r="CJ1689" s="102">
        <v>-2100.8049999999998</v>
      </c>
      <c r="CK1689" s="102">
        <v>-2100.7849999999999</v>
      </c>
      <c r="CL1689" s="103">
        <f>[2]CAMEROUN!CR2143+[3]CONGO!CO2025+[7]RCA!CB2080+[4]GABON!CB2373+[5]GUINEE!CD1923+[6]TCHAD!CN2093+[3]CONGO!CO2028</f>
        <v>-1788.538027177427</v>
      </c>
      <c r="CM1689" s="103">
        <v>-1386.502</v>
      </c>
      <c r="CN1689" s="103">
        <v>-1525.038</v>
      </c>
      <c r="CO1689" s="103">
        <v>-1525.038</v>
      </c>
      <c r="CP1689" s="103">
        <v>-1525.038</v>
      </c>
      <c r="CQ1689" s="103">
        <v>-1525.038</v>
      </c>
      <c r="CR1689" s="103">
        <v>-1525.038</v>
      </c>
      <c r="CS1689" s="103">
        <v>-1957.038</v>
      </c>
      <c r="CT1689" s="103">
        <v>-1957.038</v>
      </c>
      <c r="CU1689" s="103">
        <v>-1957.038</v>
      </c>
      <c r="CV1689" s="103">
        <v>-1943.7640495982296</v>
      </c>
      <c r="CW1689" s="103">
        <v>-1944.961845315755</v>
      </c>
      <c r="CX1689" s="103">
        <v>-1948.4014704505034</v>
      </c>
      <c r="CY1689" s="103">
        <v>-1949.5992661680289</v>
      </c>
      <c r="CZ1689" s="103">
        <v>-1950.7970618855543</v>
      </c>
      <c r="DA1689" s="103">
        <f>[2]CAMEROUN!DD2143+[3]CONGO!DA2025+[7]RCA!CN2080+[4]GABON!CN2373+[5]GUINEE!CP1923+[6]TCHAD!CZ2093+[3]CONGO!DA2028</f>
        <v>-1903.3309999999999</v>
      </c>
      <c r="DB1689" s="102">
        <v>-2398.41534</v>
      </c>
      <c r="DC1689" s="102">
        <v>-2398.41534</v>
      </c>
      <c r="DD1689" s="102">
        <v>-2398.41534</v>
      </c>
      <c r="DE1689" s="102">
        <v>-2368.41534</v>
      </c>
      <c r="DF1689" s="102">
        <v>-2368.41534</v>
      </c>
      <c r="DG1689" s="102">
        <v>-2368.41534</v>
      </c>
      <c r="DH1689" s="102">
        <v>-2375.4679999999998</v>
      </c>
      <c r="DI1689" s="102">
        <v>-2375.4679999999998</v>
      </c>
      <c r="DJ1689" s="102">
        <v>-2375.4679999999998</v>
      </c>
      <c r="DK1689" s="102">
        <v>-2375.4679999999998</v>
      </c>
      <c r="DL1689" s="102">
        <v>-2375.4679999999998</v>
      </c>
      <c r="DM1689" s="102">
        <v>-2375.4679999999998</v>
      </c>
      <c r="DN1689" s="104">
        <f>[2]CAMEROUN!DQ2143+[3]CONGO!DN2025+[7]RCA!DA2080+[4]GABON!DA2373+[5]GUINEE!DC1923+[6]TCHAD!DM2093+[3]CONGO!DN2028</f>
        <v>-2046.4653937756252</v>
      </c>
      <c r="DO1689" s="102">
        <v>-2375.4679999999998</v>
      </c>
      <c r="DP1689" s="102">
        <v>-2604.0006616584619</v>
      </c>
      <c r="DQ1689" s="102">
        <v>-2604.5171390800001</v>
      </c>
      <c r="DR1689" s="102">
        <v>-2605.0336165015383</v>
      </c>
      <c r="DS1689" s="102">
        <v>-2603.2948695485088</v>
      </c>
      <c r="DT1689" s="102">
        <v>-2603.8113435975142</v>
      </c>
      <c r="DU1689" s="102">
        <v>-2603.5126481145708</v>
      </c>
      <c r="DV1689" s="105">
        <f>[2]CAMEROUN!EA2143+[3]CONGO!DX2025+[7]RCA!DN2080+[4]GABON!DK2373+[5]GUINEE!DN1923+[6]TCHAD!DW2093+[3]CONGO!DX2028</f>
        <v>-2449.902196946718</v>
      </c>
      <c r="DW1689" s="106">
        <f>[2]CAMEROUN!EB2143+[3]CONGO!DY2025+[7]RCA!DM2080+[4]GABON!DL2373+[5]GUINEE!DO1923+[6]TCHAD!DX2093+[3]CONGO!DY2028</f>
        <v>-2450.0386709957234</v>
      </c>
      <c r="DX1689" s="107">
        <f>[2]CAMEROUN!EC2143+[3]CONGO!DZ2025+[7]RCA!DN2080+[4]GABON!DM2373+[5]GUINEE!DP1923+[6]TCHAD!DY2093+[3]CONGO!DZ2028</f>
        <v>-2526.2987940303478</v>
      </c>
      <c r="DZ1689" s="102">
        <f>[2]CAMEROUN!EE2143+[3]CONGO!EB2025+[7]RCA!DP2080+[4]GABON!DO2373+[5]GUINEE!DR1923+[6]TCHAD!EA2093+[3]CONGO!EB2028</f>
        <v>-1807.3729341683168</v>
      </c>
      <c r="EB1689" s="186">
        <f>CY1689-CQ1689</f>
        <v>-424.56126616802885</v>
      </c>
      <c r="EC1689" s="102">
        <f>[2]CAMEROUN!EH2143+[3]CONGO!EE2025+[7]RCA!DS2080+[4]GABON!DR2373+[5]GUINEE!DU1923+[6]TCHAD!ED2093+[3]CONGO!EE2028</f>
        <v>-1395.2729341683169</v>
      </c>
      <c r="ED1689" s="186"/>
      <c r="EE1689" s="186"/>
      <c r="EF1689" s="102">
        <f>[2]CAMEROUN!EK2143+[3]CONGO!EH2025+[7]RCA!DV2080+[4]GABON!DU2373+[5]GUINEE!DX1923+[6]TCHAD!EG2093+[3]CONGO!EH2028</f>
        <v>-1367.2148700203168</v>
      </c>
      <c r="EI1689" s="102">
        <f>[2]CAMEROUN!EN2143+[3]CONGO!EK2025+[7]RCA!DY2080+[4]GABON!DX2373+[5]GUINEE!EA1923+[6]TCHAD!EJ2093+[3]CONGO!EK2028</f>
        <v>-1367.2148700203168</v>
      </c>
      <c r="EL1689" s="102">
        <f>[2]CAMEROUN!EQ2143+[3]CONGO!EN2025+[7]RCA!EB2080+[4]GABON!EA2373+[5]GUINEE!ED1923+[6]TCHAD!EM2093+[3]CONGO!EN2028</f>
        <v>-1320.2148700203168</v>
      </c>
      <c r="EO1689" s="102">
        <f>[2]CAMEROUN!ET2143+[3]CONGO!EQ2025+[7]RCA!EE2080+[4]GABON!ED2373+[5]GUINEE!EG1923+[6]TCHAD!EP2093+[3]CONGO!EQ2028</f>
        <v>-1376.3831868519999</v>
      </c>
      <c r="EP1689" s="186"/>
    </row>
    <row r="1690" spans="1:146" ht="15.5" x14ac:dyDescent="0.35">
      <c r="A1690" s="56" t="s">
        <v>552</v>
      </c>
      <c r="B1690" s="102" t="e">
        <f>([2]CAMEROUN!C2144+[2]CAMEROUN!D2144)/2+([2]CAMEROUN!C2145+[2]CAMEROUN!D2145)/2+([2]CAMEROUN!C2146+[2]CAMEROUN!D2146)/2+[3]CONGO!D2026+[7]RCA!D2081+[4]GABON!D2374+[4]GABON!D2375+[5]GUINEE!D1924+[6]TCHAD!D2094</f>
        <v>#VALUE!</v>
      </c>
      <c r="C1690" s="102" t="e">
        <f>([2]CAMEROUN!D2144+[2]CAMEROUN!E2144)/2+([2]CAMEROUN!D2145+[2]CAMEROUN!E2145)/2+([2]CAMEROUN!D2146+[2]CAMEROUN!E2146)/2+[3]CONGO!E2026+[7]RCA!E2081+[4]GABON!E2374+[4]GABON!E2375+[5]GUINEE!E1924+[6]TCHAD!E2094</f>
        <v>#VALUE!</v>
      </c>
      <c r="D1690" s="102" t="e">
        <f>([2]CAMEROUN!E2144+[2]CAMEROUN!F2144)/2+([2]CAMEROUN!E2145+[2]CAMEROUN!F2145)/2+([2]CAMEROUN!E2146+[2]CAMEROUN!F2146)/2+[3]CONGO!F2026+[7]RCA!F2081+[4]GABON!F2374+[4]GABON!F2375+[5]GUINEE!F1924+[6]TCHAD!F2094</f>
        <v>#VALUE!</v>
      </c>
      <c r="E1690" s="102" t="e">
        <f>([2]CAMEROUN!F2144+[2]CAMEROUN!G2144)/2+([2]CAMEROUN!F2145+[2]CAMEROUN!G2145)/2+([2]CAMEROUN!F2146+[2]CAMEROUN!G2146)/2+[3]CONGO!G2026+[7]RCA!G2081+[4]GABON!G2374+[4]GABON!G2375+[5]GUINEE!G1924+[6]TCHAD!G2094</f>
        <v>#VALUE!</v>
      </c>
      <c r="F1690" s="102" t="e">
        <f>([2]CAMEROUN!G2144+[2]CAMEROUN!H2144)/2+([2]CAMEROUN!G2145+[2]CAMEROUN!H2145)/2+([2]CAMEROUN!G2146+[2]CAMEROUN!H2146)/2+[3]CONGO!H2026+[7]RCA!H2081+[4]GABON!H2374+[4]GABON!H2375+[5]GUINEE!H1924+[6]TCHAD!H2094</f>
        <v>#VALUE!</v>
      </c>
      <c r="G1690" s="102" t="e">
        <f>([2]CAMEROUN!H2144+[2]CAMEROUN!I2144)/2+([2]CAMEROUN!H2145+[2]CAMEROUN!I2145)/2+([2]CAMEROUN!H2146+[2]CAMEROUN!I2146)/2+[3]CONGO!I2026+[7]RCA!I2081+[4]GABON!I2374+[4]GABON!I2375+[5]GUINEE!I1924+[6]TCHAD!I2094</f>
        <v>#VALUE!</v>
      </c>
      <c r="H1690" s="102" t="e">
        <f>([2]CAMEROUN!I2144+[2]CAMEROUN!J2144)/2+([2]CAMEROUN!I2145+[2]CAMEROUN!J2145)/2+([2]CAMEROUN!I2146+[2]CAMEROUN!J2146)/2+[3]CONGO!J2026+[7]RCA!J2081+[4]GABON!J2374+[4]GABON!J2375+[5]GUINEE!J1924+[6]TCHAD!J2094</f>
        <v>#VALUE!</v>
      </c>
      <c r="I1690" s="102" t="e">
        <f>([2]CAMEROUN!J2144+[2]CAMEROUN!K2144)/2+([2]CAMEROUN!J2145+[2]CAMEROUN!K2145)/2+([2]CAMEROUN!J2146+[2]CAMEROUN!K2146)/2+[3]CONGO!K2026+[7]RCA!K2081+[4]GABON!K2374+[4]GABON!K2375+[5]GUINEE!K1924+[6]TCHAD!K2094</f>
        <v>#VALUE!</v>
      </c>
      <c r="J1690" s="102" t="e">
        <f>([2]CAMEROUN!K2144+[2]CAMEROUN!L2144)/2+([2]CAMEROUN!K2145+[2]CAMEROUN!L2145)/2+([2]CAMEROUN!K2146+[2]CAMEROUN!L2146)/2+[3]CONGO!L2026+[7]RCA!L2081+[4]GABON!L2374+[4]GABON!L2375+[5]GUINEE!L1924+[6]TCHAD!L2094</f>
        <v>#VALUE!</v>
      </c>
      <c r="K1690" s="102" t="e">
        <f>([2]CAMEROUN!L2144+[2]CAMEROUN!M2144)/2+([2]CAMEROUN!L2145+[2]CAMEROUN!M2145)/2+([2]CAMEROUN!L2146+[2]CAMEROUN!M2146)/2+[3]CONGO!M2026+[7]RCA!M2081+[4]GABON!M2374+[4]GABON!M2375+[5]GUINEE!M1924+[6]TCHAD!M2094</f>
        <v>#VALUE!</v>
      </c>
      <c r="L1690" s="102" t="e">
        <f>([2]CAMEROUN!M2144+[2]CAMEROUN!N2144)/2+([2]CAMEROUN!M2145+[2]CAMEROUN!N2145)/2+([2]CAMEROUN!M2146+[2]CAMEROUN!N2146)/2+[3]CONGO!N2026+[7]RCA!N2081+[4]GABON!N2374+[4]GABON!N2375+[5]GUINEE!N1924+[6]TCHAD!N2094</f>
        <v>#VALUE!</v>
      </c>
      <c r="M1690" s="102" t="e">
        <f>([2]CAMEROUN!N2144+[2]CAMEROUN!O2144)/2+([2]CAMEROUN!N2145+[2]CAMEROUN!O2145)/2+([2]CAMEROUN!N2146+[2]CAMEROUN!O2146)/2+[3]CONGO!O2026+[7]RCA!O2081+[4]GABON!O2374+[4]GABON!O2375+[5]GUINEE!O1924+[6]TCHAD!O2094</f>
        <v>#VALUE!</v>
      </c>
      <c r="N1690" s="102" t="e">
        <f>([2]CAMEROUN!O2144+[2]CAMEROUN!P2144)/2+([2]CAMEROUN!O2145+[2]CAMEROUN!P2145)/2+([2]CAMEROUN!O2146+[2]CAMEROUN!P2146)/2+[3]CONGO!P2026+[7]RCA!P2081+[4]GABON!P2374+[4]GABON!P2375+[5]GUINEE!P1924+[6]TCHAD!P2094</f>
        <v>#VALUE!</v>
      </c>
      <c r="O1690" s="102" t="e">
        <f>([2]CAMEROUN!P2144+[2]CAMEROUN!Q2144)/2+([2]CAMEROUN!P2145+[2]CAMEROUN!Q2145)/2+([2]CAMEROUN!P2146+[2]CAMEROUN!Q2146)/2+[3]CONGO!Q2026+[7]RCA!Q2081+[4]GABON!Q2374+[4]GABON!Q2375+[5]GUINEE!Q1924+[6]TCHAD!Q2094</f>
        <v>#VALUE!</v>
      </c>
      <c r="P1690" s="102" t="e">
        <f>[2]CAMEROUN!AH2144+[2]CAMEROUN!AH2145+[2]CAMEROUN!AH2146+[3]CONGO!R2026+[7]RCA!R2081+[4]GABON!R2374+[4]GABON!R2375+[5]GUINEE!R1924+[6]TCHAD!R2094</f>
        <v>#VALUE!</v>
      </c>
      <c r="Q1690" s="102" t="e">
        <f>[2]CAMEROUN!AI2144+[2]CAMEROUN!AI2145+[2]CAMEROUN!AI2146+[3]CONGO!S2026+[7]RCA!S2081+[4]GABON!S2374+[4]GABON!S2375+[5]GUINEE!S1924+[6]TCHAD!S2094</f>
        <v>#VALUE!</v>
      </c>
      <c r="R1690" s="102" t="e">
        <f>[2]CAMEROUN!AJ2144+[2]CAMEROUN!AJ2145+[2]CAMEROUN!AJ2146+[3]CONGO!T2026+[7]RCA!T2081+[4]GABON!T2374+[4]GABON!T2375+[5]GUINEE!T1924+[6]TCHAD!T2094</f>
        <v>#VALUE!</v>
      </c>
      <c r="S1690" s="102" t="e">
        <f>[2]CAMEROUN!AK2144+[2]CAMEROUN!AK2145+[2]CAMEROUN!AK2146+[3]CONGO!U2026+[7]RCA!U2081+[4]GABON!U2374+[4]GABON!U2375+[5]GUINEE!U1924+[6]TCHAD!U2094</f>
        <v>#VALUE!</v>
      </c>
      <c r="T1690" s="102" t="e">
        <f>[2]CAMEROUN!AL2144+[2]CAMEROUN!AL2145+[2]CAMEROUN!AL2146+[3]CONGO!V2026+[7]RCA!V2081+[4]GABON!V2374+[4]GABON!V2375+[5]GUINEE!V1924+[6]TCHAD!V2094</f>
        <v>#VALUE!</v>
      </c>
      <c r="U1690" s="102" t="e">
        <f>[2]CAMEROUN!AM2144+[2]CAMEROUN!AM2145+[2]CAMEROUN!AM2146+[3]CONGO!W2026+[7]RCA!W2081+[4]GABON!W2374+[4]GABON!W2375+[5]GUINEE!W1924+[6]TCHAD!W2094</f>
        <v>#VALUE!</v>
      </c>
      <c r="V1690" s="102" t="e">
        <f>[2]CAMEROUN!AN2144+[2]CAMEROUN!AN2145+[2]CAMEROUN!AN2146+[3]CONGO!X2026+[7]RCA!X2081+[4]GABON!X2374+[4]GABON!X2375+[5]GUINEE!X1924+[6]TCHAD!X2094</f>
        <v>#VALUE!</v>
      </c>
      <c r="W1690" s="102" t="e">
        <f>[2]CAMEROUN!AO2144+[2]CAMEROUN!AO2145+[2]CAMEROUN!AO2146+[3]CONGO!Y2026+[7]RCA!Y2081+[4]GABON!Y2374+[4]GABON!Y2375+[5]GUINEE!Y1924+[6]TCHAD!Y2094</f>
        <v>#VALUE!</v>
      </c>
      <c r="X1690" s="103" t="e">
        <f>[2]CAMEROUN!AP2144+[2]CAMEROUN!AP2145+[2]CAMEROUN!AP2146+[3]CONGO!Z2026+[7]RCA!Z2081+[4]GABON!Z2374+[4]GABON!Z2375+[5]GUINEE!Z1924+[6]TCHAD!Z2094</f>
        <v>#VALUE!</v>
      </c>
      <c r="Y1690" s="103" t="e">
        <f>[2]CAMEROUN!AQ2144+[2]CAMEROUN!AQ2145+[2]CAMEROUN!AQ2146+[3]CONGO!AA2026+[7]RCA!AA2081+[4]GABON!AA2374+[4]GABON!AA2375+[5]GUINEE!AA1924+[6]TCHAD!AA2094</f>
        <v>#VALUE!</v>
      </c>
      <c r="Z1690" s="102" t="e">
        <f>[2]CAMEROUN!AR2144+[2]CAMEROUN!AR2145+[2]CAMEROUN!AR2146+[3]CONGO!AB2026+[7]RCA!AB2081+[4]GABON!AB2374+[4]GABON!AB2375+[5]GUINEE!AB1924+[6]TCHAD!AB2094</f>
        <v>#VALUE!</v>
      </c>
      <c r="AA1690" s="102" t="e">
        <f>[2]CAMEROUN!AS2144+[2]CAMEROUN!AS2145+[2]CAMEROUN!AS2146+[3]CONGO!AC2026+[7]RCA!AC2081+[4]GABON!AC2374+[4]GABON!AC2375+[5]GUINEE!AC1924+[6]TCHAD!AC2094</f>
        <v>#VALUE!</v>
      </c>
      <c r="AB1690" s="102">
        <v>0</v>
      </c>
      <c r="AC1690" s="102">
        <v>0</v>
      </c>
      <c r="AD1690" s="102">
        <v>32.154754901960786</v>
      </c>
      <c r="AE1690" s="102" t="e">
        <f>[2]CAMEROUN!AT2144+[2]CAMEROUN!AT2145+[2]CAMEROUN!AT2146+[3]CONGO!AH2026+[7]RCA!AD2081+[4]GABON!AD2374+[4]GABON!AD2375+[5]GUINEE!AD1924+[6]TCHAD!AH2094</f>
        <v>#VALUE!</v>
      </c>
      <c r="AF1690" s="102">
        <v>7.6669999999999998</v>
      </c>
      <c r="AG1690" s="102">
        <v>7.6669999999999998</v>
      </c>
      <c r="AH1690" s="102">
        <v>7.6669999999999998</v>
      </c>
      <c r="AI1690" s="102">
        <v>7.6669999999999998</v>
      </c>
      <c r="AJ1690" s="103" t="e">
        <f>[2]CAMEROUN!AU2144+[2]CAMEROUN!AU2145+[2]CAMEROUN!AU2146+[3]CONGO!AM2026+[7]RCA!AE2081+[4]GABON!AE2374+[4]GABON!AE2375+[5]GUINEE!AE1924+[6]TCHAD!AM2094</f>
        <v>#VALUE!</v>
      </c>
      <c r="AK1690" s="103">
        <v>24</v>
      </c>
      <c r="AL1690" s="103">
        <v>264.15914963749998</v>
      </c>
      <c r="AM1690" s="103">
        <v>294.62709189535002</v>
      </c>
      <c r="AN1690" s="103">
        <v>294.62709189535002</v>
      </c>
      <c r="AO1690" s="103" t="e">
        <f>[2]CAMEROUN!AV2144+[2]CAMEROUN!AV2145+[2]CAMEROUN!AV2146+[3]CONGO!AR2026+[7]RCA!AF2081+[4]GABON!AF2374+[4]GABON!AF2375+[5]GUINEE!AF1924+[6]TCHAD!AR2094</f>
        <v>#VALUE!</v>
      </c>
      <c r="AP1690" s="103">
        <v>28.064864748487469</v>
      </c>
      <c r="AQ1690" s="103">
        <v>27.261127017755069</v>
      </c>
      <c r="AR1690" s="103">
        <v>27.132204876860516</v>
      </c>
      <c r="AS1690" s="103" t="e">
        <f>[2]CAMEROUN!AZ2144+[2]CAMEROUN!AZ2145+[2]CAMEROUN!AZ2146+[3]CONGO!AV2026+[7]RCA!AJ2081+[4]GABON!AJ2374+[4]GABON!AJ2375+[5]GUINEE!AJ1924+[6]TCHAD!AV2094</f>
        <v>#VALUE!</v>
      </c>
      <c r="AT1690" s="103">
        <v>28.731726257791308</v>
      </c>
      <c r="AU1690" s="103">
        <v>152</v>
      </c>
      <c r="AV1690" s="103">
        <v>260</v>
      </c>
      <c r="AW1690" s="103">
        <v>267</v>
      </c>
      <c r="AX1690" s="103" t="e">
        <f>[2]CAMEROUN!BE2144+[2]CAMEROUN!BE2145+[2]CAMEROUN!BE2146+[3]CONGO!BA2026+[7]RCA!AO2081+[4]GABON!AO2374+[4]GABON!AO2375+[5]GUINEE!AO1924+[6]TCHAD!BA2094</f>
        <v>#VALUE!</v>
      </c>
      <c r="AY1690" s="103"/>
      <c r="AZ1690" s="103">
        <v>239</v>
      </c>
      <c r="BA1690" s="103">
        <v>147</v>
      </c>
      <c r="BB1690" s="103">
        <v>307</v>
      </c>
      <c r="BC1690" s="103">
        <v>307</v>
      </c>
      <c r="BD1690" s="103">
        <v>27.861999999999998</v>
      </c>
      <c r="BE1690" s="103">
        <v>27.861999999999998</v>
      </c>
      <c r="BF1690" s="103" t="e">
        <f>[2]CAMEROUN!BL2144+[2]CAMEROUN!BL2145+[2]CAMEROUN!BL2146+[3]CONGO!BI2026+[7]RCA!AV2081+[4]GABON!AV2374+[4]GABON!AV2375+[5]GUINEE!AV1924+[6]TCHAD!BH2094</f>
        <v>#VALUE!</v>
      </c>
      <c r="BG1690" s="103">
        <v>27</v>
      </c>
      <c r="BH1690" s="103">
        <v>27</v>
      </c>
      <c r="BI1690" s="103">
        <v>113</v>
      </c>
      <c r="BJ1690" s="103">
        <v>27</v>
      </c>
      <c r="BK1690" s="103">
        <v>130</v>
      </c>
      <c r="BL1690" s="103">
        <v>27</v>
      </c>
      <c r="BM1690" s="103">
        <v>130</v>
      </c>
      <c r="BN1690" s="103">
        <v>27</v>
      </c>
      <c r="BO1690" s="103" t="e">
        <f>[2]CAMEROUN!BU2144+[2]CAMEROUN!BU2145+[2]CAMEROUN!BU2146+[3]CONGO!BR2026+[7]RCA!BE2081+[4]GABON!BE2374+[4]GABON!BE2375+[5]GUINEE!BE1924+[6]TCHAD!BQ2094</f>
        <v>#VALUE!</v>
      </c>
      <c r="BP1690" s="103">
        <v>204</v>
      </c>
      <c r="BQ1690" s="103">
        <v>204</v>
      </c>
      <c r="BR1690" s="103">
        <v>204</v>
      </c>
      <c r="BS1690" s="103">
        <v>204</v>
      </c>
      <c r="BT1690" s="103">
        <v>591.5</v>
      </c>
      <c r="BU1690" s="103">
        <v>591.5</v>
      </c>
      <c r="BV1690" s="103">
        <v>591.5</v>
      </c>
      <c r="BW1690" s="103">
        <v>591.5</v>
      </c>
      <c r="BX1690" s="103">
        <v>591.5</v>
      </c>
      <c r="BY1690" s="103">
        <v>591.5</v>
      </c>
      <c r="BZ1690" s="102">
        <v>1530.2</v>
      </c>
      <c r="CA1690" s="103" t="e">
        <f>[2]CAMEROUN!CG2144+[2]CAMEROUN!CG2145+[2]CAMEROUN!CG2146+[3]CONGO!CD2026+[7]RCA!BQ2081+[4]GABON!BQ2374+[4]GABON!BQ2375+[5]GUINEE!BQ1924+[6]TCHAD!CC2094</f>
        <v>#VALUE!</v>
      </c>
      <c r="CB1690" s="103">
        <v>239.54624999999999</v>
      </c>
      <c r="CC1690" s="103">
        <v>239.54624999999999</v>
      </c>
      <c r="CD1690" s="103">
        <v>239.54624999999999</v>
      </c>
      <c r="CE1690" s="103">
        <v>340.44624999999996</v>
      </c>
      <c r="CF1690" s="103">
        <v>340.44624999999996</v>
      </c>
      <c r="CG1690" s="103">
        <v>340.44624999999996</v>
      </c>
      <c r="CH1690" s="103">
        <v>287.39999999999998</v>
      </c>
      <c r="CI1690" s="103">
        <v>287.39999999999998</v>
      </c>
      <c r="CJ1690" s="102">
        <v>287.39999999999998</v>
      </c>
      <c r="CK1690" s="102">
        <v>287.39999999999998</v>
      </c>
      <c r="CL1690" s="103" t="e">
        <f>[2]CAMEROUN!CR2144+[2]CAMEROUN!CR2145+[2]CAMEROUN!CR2146+[3]CONGO!CO2026+[7]RCA!CB2081+[4]GABON!CB2374+[4]GABON!CB2375+[5]GUINEE!CD1924+[6]TCHAD!CN2094</f>
        <v>#VALUE!</v>
      </c>
      <c r="CM1690" s="103">
        <v>318.3</v>
      </c>
      <c r="CN1690" s="103">
        <v>268.3</v>
      </c>
      <c r="CO1690" s="103">
        <v>268.3</v>
      </c>
      <c r="CP1690" s="103">
        <v>268.3</v>
      </c>
      <c r="CQ1690" s="103">
        <v>268.3</v>
      </c>
      <c r="CR1690" s="103">
        <v>268.3</v>
      </c>
      <c r="CS1690" s="103">
        <v>270.3</v>
      </c>
      <c r="CT1690" s="103">
        <v>270.3</v>
      </c>
      <c r="CU1690" s="103">
        <v>270.3</v>
      </c>
      <c r="CV1690" s="103">
        <v>270.3</v>
      </c>
      <c r="CW1690" s="103">
        <v>270.3</v>
      </c>
      <c r="CX1690" s="103">
        <v>270.3</v>
      </c>
      <c r="CY1690" s="103">
        <v>270.3</v>
      </c>
      <c r="CZ1690" s="103">
        <v>270.3</v>
      </c>
      <c r="DA1690" s="103" t="e">
        <f>[2]CAMEROUN!DD2144+[2]CAMEROUN!DD2145+[2]CAMEROUN!DD2146+[3]CONGO!DA2026+[7]RCA!CN2081+[4]GABON!CN2374+[4]GABON!CN2375+[5]GUINEE!CP1924+[6]TCHAD!CZ2094</f>
        <v>#VALUE!</v>
      </c>
      <c r="DB1690" s="102">
        <v>90</v>
      </c>
      <c r="DC1690" s="102">
        <v>90</v>
      </c>
      <c r="DD1690" s="102">
        <v>90</v>
      </c>
      <c r="DE1690" s="102">
        <v>90</v>
      </c>
      <c r="DF1690" s="102">
        <v>90</v>
      </c>
      <c r="DG1690" s="102">
        <v>90</v>
      </c>
      <c r="DH1690" s="102">
        <v>62</v>
      </c>
      <c r="DI1690" s="102">
        <v>62</v>
      </c>
      <c r="DJ1690" s="102">
        <v>62</v>
      </c>
      <c r="DK1690" s="102">
        <v>62</v>
      </c>
      <c r="DL1690" s="102">
        <v>62</v>
      </c>
      <c r="DM1690" s="102">
        <v>62</v>
      </c>
      <c r="DN1690" s="104" t="e">
        <f>[2]CAMEROUN!DQ2144+[2]CAMEROUN!DQ2145+[2]CAMEROUN!DQ2146+[3]CONGO!DN2026+[7]RCA!DA2081+[4]GABON!DA2374+[4]GABON!DA2375+[5]GUINEE!DC1924+[6]TCHAD!DM2094</f>
        <v>#VALUE!</v>
      </c>
      <c r="DO1690" s="102">
        <v>62</v>
      </c>
      <c r="DP1690" s="102">
        <v>92</v>
      </c>
      <c r="DQ1690" s="102">
        <v>92</v>
      </c>
      <c r="DR1690" s="102">
        <v>92</v>
      </c>
      <c r="DS1690" s="102">
        <v>92</v>
      </c>
      <c r="DT1690" s="102">
        <v>92</v>
      </c>
      <c r="DU1690" s="102">
        <v>92</v>
      </c>
      <c r="DV1690" s="105" t="e">
        <f>[2]CAMEROUN!EA2144+[2]CAMEROUN!EA2145+[2]CAMEROUN!EA2146+[3]CONGO!DX2026+[7]RCA!DN2081+[4]GABON!DK2374+[4]GABON!DK2375+[5]GUINEE!DN1924+[6]TCHAD!DW2094</f>
        <v>#VALUE!</v>
      </c>
      <c r="DW1690" s="106" t="e">
        <f>[2]CAMEROUN!EB2144+[2]CAMEROUN!EB2145+[2]CAMEROUN!EB2146+[3]CONGO!DY2026+[7]RCA!DM2081+[4]GABON!DL2374+[4]GABON!DL2375+[5]GUINEE!DO1924+[6]TCHAD!DX2094</f>
        <v>#VALUE!</v>
      </c>
      <c r="DX1690" s="107" t="e">
        <f>[2]CAMEROUN!EC2144+[2]CAMEROUN!EC2145+[2]CAMEROUN!EC2146+[3]CONGO!DZ2026+[7]RCA!DN2081+[4]GABON!DM2374+[4]GABON!DM2375+[5]GUINEE!DP1924+[6]TCHAD!DY2094</f>
        <v>#VALUE!</v>
      </c>
      <c r="DZ1690" s="102" t="e">
        <f>[2]CAMEROUN!EE2144+[2]CAMEROUN!EE2145+[2]CAMEROUN!EE2146+[3]CONGO!EB2026+[7]RCA!DP2081+[4]GABON!DO2374+[4]GABON!DO2375+[5]GUINEE!DR1924+[6]TCHAD!EA2094</f>
        <v>#VALUE!</v>
      </c>
      <c r="EC1690" s="102" t="e">
        <f>[2]CAMEROUN!EH2144+[2]CAMEROUN!EH2145+[2]CAMEROUN!EH2146+[3]CONGO!EE2026+[7]RCA!DS2081+[4]GABON!DR2374+[4]GABON!DR2375+[5]GUINEE!DU1924+[6]TCHAD!ED2094</f>
        <v>#VALUE!</v>
      </c>
      <c r="EF1690" s="102" t="e">
        <f>[2]CAMEROUN!EK2144+[2]CAMEROUN!EK2145+[2]CAMEROUN!EK2146+[3]CONGO!EH2026+[7]RCA!DV2081+[4]GABON!DU2374+[4]GABON!DU2375+[5]GUINEE!DX1924+[6]TCHAD!EG2094</f>
        <v>#VALUE!</v>
      </c>
      <c r="EI1690" s="102" t="e">
        <f>[2]CAMEROUN!EN2144+[2]CAMEROUN!EN2145+[2]CAMEROUN!EN2146+[3]CONGO!EK2026+[7]RCA!DY2081+[4]GABON!DX2374+[4]GABON!DX2375+[5]GUINEE!EA1924+[6]TCHAD!EJ2094</f>
        <v>#VALUE!</v>
      </c>
      <c r="EL1690" s="102" t="e">
        <f>[2]CAMEROUN!EQ2144+[2]CAMEROUN!EQ2145+[2]CAMEROUN!EQ2146+[3]CONGO!EN2026+[7]RCA!EB2081+[4]GABON!EA2374+[4]GABON!EA2375+[5]GUINEE!ED1924+[6]TCHAD!EM2094</f>
        <v>#VALUE!</v>
      </c>
      <c r="EO1690" s="102" t="e">
        <f>[2]CAMEROUN!ET2144+[2]CAMEROUN!ET2145+[2]CAMEROUN!ET2146+[3]CONGO!EQ2026+[7]RCA!EE2081+[4]GABON!ED2374+[4]GABON!ED2375+[5]GUINEE!EG1924+[6]TCHAD!EP2094</f>
        <v>#VALUE!</v>
      </c>
    </row>
    <row r="1691" spans="1:146" ht="15.5" x14ac:dyDescent="0.35">
      <c r="A1691" s="56" t="s">
        <v>553</v>
      </c>
      <c r="B1691" s="102"/>
      <c r="C1691" s="102"/>
      <c r="D1691" s="102"/>
      <c r="E1691" s="102"/>
      <c r="F1691" s="102"/>
      <c r="G1691" s="102"/>
      <c r="H1691" s="102"/>
      <c r="I1691" s="190" t="s">
        <v>85</v>
      </c>
      <c r="J1691" s="190" t="s">
        <v>85</v>
      </c>
      <c r="K1691" s="190" t="s">
        <v>85</v>
      </c>
      <c r="L1691" s="190" t="s">
        <v>85</v>
      </c>
      <c r="M1691" s="190" t="s">
        <v>85</v>
      </c>
      <c r="N1691" s="190" t="s">
        <v>85</v>
      </c>
      <c r="O1691" s="190">
        <f>+[4]GABON!Q2376</f>
        <v>-5.9530000000000003</v>
      </c>
      <c r="P1691" s="190">
        <f>+[4]GABON!R2376</f>
        <v>5.9530000000000003</v>
      </c>
      <c r="Q1691" s="190" t="s">
        <v>85</v>
      </c>
      <c r="R1691" s="190" t="e">
        <f>+[6]TCHAD!T2091+[6]TCHAD!T2092</f>
        <v>#VALUE!</v>
      </c>
      <c r="S1691" s="190">
        <f>+[6]TCHAD!U2091+[6]TCHAD!U2092</f>
        <v>-1</v>
      </c>
      <c r="T1691" s="190" t="e">
        <f>+[6]TCHAD!V2091+[6]TCHAD!V2092</f>
        <v>#VALUE!</v>
      </c>
      <c r="U1691" s="190" t="e">
        <f>+[6]TCHAD!W2091+[6]TCHAD!W2092</f>
        <v>#VALUE!</v>
      </c>
      <c r="V1691" s="190" t="e">
        <f>+[6]TCHAD!X2091+[6]TCHAD!X2092</f>
        <v>#VALUE!</v>
      </c>
      <c r="W1691" s="190" t="e">
        <f>+[6]TCHAD!Y2091+[6]TCHAD!Y2092+[4]GABON!Y2376</f>
        <v>#VALUE!</v>
      </c>
      <c r="X1691" s="190" t="e">
        <f>+[6]TCHAD!Z2091+[6]TCHAD!Z2092+[4]GABON!Z2376</f>
        <v>#VALUE!</v>
      </c>
      <c r="Y1691" s="190" t="e">
        <f>+[6]TCHAD!AA2091+[6]TCHAD!AA2092+[4]GABON!AA2376</f>
        <v>#VALUE!</v>
      </c>
      <c r="Z1691" s="190" t="e">
        <f>+[6]TCHAD!AB2091+[6]TCHAD!AB2092+[4]GABON!AB2376</f>
        <v>#VALUE!</v>
      </c>
      <c r="AA1691" s="190" t="e">
        <f>+[6]TCHAD!AC2091+[6]TCHAD!AC2092+[4]GABON!AC2376</f>
        <v>#VALUE!</v>
      </c>
      <c r="AB1691" s="190">
        <v>0</v>
      </c>
      <c r="AC1691" s="190">
        <v>0</v>
      </c>
      <c r="AD1691" s="190">
        <v>0</v>
      </c>
      <c r="AE1691" s="190" t="e">
        <f>+[6]TCHAD!AH2091+[6]TCHAD!AH2092+[4]GABON!AD2376+[5]GUINEE!AD1927</f>
        <v>#VALUE!</v>
      </c>
      <c r="AF1691" s="190">
        <v>0</v>
      </c>
      <c r="AG1691" s="190">
        <v>-23.959273869530278</v>
      </c>
      <c r="AH1691" s="190">
        <v>-23.965280307856517</v>
      </c>
      <c r="AI1691" s="190">
        <v>-23.965280307856517</v>
      </c>
      <c r="AJ1691" s="189" t="e">
        <f>+[6]TCHAD!AM2091+[6]TCHAD!AM2092+[4]GABON!AE2376+[3]CONGO!AM2029</f>
        <v>#VALUE!</v>
      </c>
      <c r="AK1691" s="189">
        <v>-27.338376260731849</v>
      </c>
      <c r="AL1691" s="189">
        <v>-53.8</v>
      </c>
      <c r="AM1691" s="189">
        <v>-53.8</v>
      </c>
      <c r="AN1691" s="189">
        <v>-53.8</v>
      </c>
      <c r="AO1691" s="189" t="e">
        <f>+[6]TCHAD!AR2091+[6]TCHAD!AR2092+[4]GABON!AF2376+[3]CONGO!AR2029</f>
        <v>#VALUE!</v>
      </c>
      <c r="AP1691" s="189">
        <v>-30.399550204167543</v>
      </c>
      <c r="AQ1691" s="189">
        <v>-29.528950409180098</v>
      </c>
      <c r="AR1691" s="189">
        <v>-29.389303376148739</v>
      </c>
      <c r="AS1691" s="189" t="e">
        <f>+[6]TCHAD!AV2091+[6]TCHAD!AV2092+[4]GABON!AJ2376+[3]CONGO!AV2029</f>
        <v>#VALUE!</v>
      </c>
      <c r="AT1691" s="189">
        <v>28.5</v>
      </c>
      <c r="AU1691" s="189">
        <v>28.5</v>
      </c>
      <c r="AV1691" s="189">
        <v>28.5</v>
      </c>
      <c r="AW1691" s="189">
        <v>28.5</v>
      </c>
      <c r="AX1691" s="189" t="e">
        <f>+[6]TCHAD!BA2091+[6]TCHAD!BA2092+[4]GABON!AO2376+[3]CONGO!BA2029</f>
        <v>#VALUE!</v>
      </c>
      <c r="AY1691" s="189"/>
      <c r="AZ1691" s="189">
        <v>0</v>
      </c>
      <c r="BA1691" s="189">
        <v>0</v>
      </c>
      <c r="BB1691" s="189">
        <v>0</v>
      </c>
      <c r="BC1691" s="189">
        <v>0</v>
      </c>
      <c r="BD1691" s="189">
        <v>96</v>
      </c>
      <c r="BE1691" s="189">
        <v>96</v>
      </c>
      <c r="BF1691" s="189" t="e">
        <f>+[6]TCHAD!BH2091+[6]TCHAD!BH2092+[4]GABON!AV2376+[3]CONGO!BI2029</f>
        <v>#VALUE!</v>
      </c>
      <c r="BG1691" s="189">
        <v>0</v>
      </c>
      <c r="BH1691" s="189">
        <v>0</v>
      </c>
      <c r="BI1691" s="189">
        <v>0</v>
      </c>
      <c r="BJ1691" s="189">
        <v>0</v>
      </c>
      <c r="BK1691" s="189">
        <v>0</v>
      </c>
      <c r="BL1691" s="189">
        <v>0</v>
      </c>
      <c r="BM1691" s="189">
        <v>0</v>
      </c>
      <c r="BN1691" s="189">
        <v>0</v>
      </c>
      <c r="BO1691" s="189" t="e">
        <f>+[6]TCHAD!BQ2091+[6]TCHAD!BQ2092+[4]GABON!BE2376+[3]CONGO!BR2029</f>
        <v>#VALUE!</v>
      </c>
      <c r="BP1691" s="189">
        <v>0</v>
      </c>
      <c r="BQ1691" s="189">
        <v>0</v>
      </c>
      <c r="BR1691" s="189">
        <v>15</v>
      </c>
      <c r="BS1691" s="189">
        <v>15</v>
      </c>
      <c r="BT1691" s="189">
        <v>15</v>
      </c>
      <c r="BU1691" s="189">
        <v>15</v>
      </c>
      <c r="BV1691" s="189">
        <v>15</v>
      </c>
      <c r="BW1691" s="189">
        <v>108</v>
      </c>
      <c r="BX1691" s="189">
        <v>108</v>
      </c>
      <c r="BY1691" s="189">
        <v>108</v>
      </c>
      <c r="BZ1691" s="190">
        <v>108</v>
      </c>
      <c r="CA1691" s="189" t="e">
        <f>+[6]TCHAD!CC2091+[6]TCHAD!CC2092+[4]GABON!BQ2376+[3]CONGO!CD2029</f>
        <v>#VALUE!</v>
      </c>
      <c r="CB1691" s="189">
        <v>150</v>
      </c>
      <c r="CC1691" s="189">
        <v>150</v>
      </c>
      <c r="CD1691" s="189">
        <v>150</v>
      </c>
      <c r="CE1691" s="189">
        <v>150</v>
      </c>
      <c r="CF1691" s="189">
        <v>150</v>
      </c>
      <c r="CG1691" s="189">
        <v>150</v>
      </c>
      <c r="CH1691" s="189">
        <v>150</v>
      </c>
      <c r="CI1691" s="189">
        <v>150</v>
      </c>
      <c r="CJ1691" s="190">
        <v>150</v>
      </c>
      <c r="CK1691" s="190">
        <v>150</v>
      </c>
      <c r="CL1691" s="189" t="e">
        <f>+[6]TCHAD!CN2091+[6]TCHAD!CN2092+[4]GABON!CB2376+[3]CONGO!CO2029</f>
        <v>#VALUE!</v>
      </c>
      <c r="CM1691" s="189">
        <v>150</v>
      </c>
      <c r="CN1691" s="189">
        <v>150</v>
      </c>
      <c r="CO1691" s="189">
        <v>150</v>
      </c>
      <c r="CP1691" s="189">
        <v>150</v>
      </c>
      <c r="CQ1691" s="189">
        <v>150</v>
      </c>
      <c r="CR1691" s="189">
        <v>150</v>
      </c>
      <c r="CS1691" s="189">
        <v>150</v>
      </c>
      <c r="CT1691" s="189">
        <v>150</v>
      </c>
      <c r="CU1691" s="189">
        <v>150</v>
      </c>
      <c r="CV1691" s="189">
        <v>150</v>
      </c>
      <c r="CW1691" s="189">
        <v>150</v>
      </c>
      <c r="CX1691" s="189">
        <v>150</v>
      </c>
      <c r="CY1691" s="189">
        <v>150</v>
      </c>
      <c r="CZ1691" s="189">
        <v>150</v>
      </c>
      <c r="DA1691" s="189" t="e">
        <f>+[6]TCHAD!CZ2091+[6]TCHAD!CZ2092+[4]GABON!CN2376+[3]CONGO!DA2029</f>
        <v>#VALUE!</v>
      </c>
      <c r="DB1691" s="190">
        <v>100</v>
      </c>
      <c r="DC1691" s="190">
        <v>100</v>
      </c>
      <c r="DD1691" s="190">
        <v>100</v>
      </c>
      <c r="DE1691" s="190">
        <v>100</v>
      </c>
      <c r="DF1691" s="190">
        <v>100</v>
      </c>
      <c r="DG1691" s="190">
        <v>100</v>
      </c>
      <c r="DH1691" s="190">
        <v>100</v>
      </c>
      <c r="DI1691" s="190">
        <v>100</v>
      </c>
      <c r="DJ1691" s="190">
        <v>100</v>
      </c>
      <c r="DK1691" s="190">
        <v>100</v>
      </c>
      <c r="DL1691" s="190">
        <v>100</v>
      </c>
      <c r="DM1691" s="190">
        <v>100</v>
      </c>
      <c r="DN1691" s="283" t="e">
        <f>+[6]TCHAD!DM2091+[6]TCHAD!DM2092+[4]GABON!DA2376+[3]CONGO!DN2029</f>
        <v>#VALUE!</v>
      </c>
      <c r="DO1691" s="190">
        <v>100</v>
      </c>
      <c r="DP1691" s="190">
        <v>100</v>
      </c>
      <c r="DQ1691" s="190">
        <v>100</v>
      </c>
      <c r="DR1691" s="190">
        <v>100</v>
      </c>
      <c r="DS1691" s="190">
        <v>100</v>
      </c>
      <c r="DT1691" s="190">
        <v>100</v>
      </c>
      <c r="DU1691" s="190">
        <v>100</v>
      </c>
      <c r="DV1691" s="191" t="e">
        <f>+[6]TCHAD!DW2091+[6]TCHAD!DW2092+[4]GABON!DK2376+[3]CONGO!DX2029</f>
        <v>#VALUE!</v>
      </c>
      <c r="DW1691" s="192" t="e">
        <f>+[6]TCHAD!DX2091+[6]TCHAD!DX2092+[4]GABON!DL2376+[3]CONGO!DY2029</f>
        <v>#VALUE!</v>
      </c>
      <c r="DX1691" s="193" t="e">
        <f>+[6]TCHAD!DY2091+[6]TCHAD!DY2092+[4]GABON!DM2376+[3]CONGO!DZ2029</f>
        <v>#VALUE!</v>
      </c>
      <c r="DZ1691" s="190" t="e">
        <f>+[6]TCHAD!EA2091+[6]TCHAD!EA2092+[4]GABON!DO2376+[3]CONGO!EB2029</f>
        <v>#VALUE!</v>
      </c>
      <c r="EC1691" s="190" t="e">
        <f>+[6]TCHAD!ED2091+[6]TCHAD!ED2092+[4]GABON!DR2376+[3]CONGO!EE2029</f>
        <v>#VALUE!</v>
      </c>
      <c r="EF1691" s="190" t="e">
        <f>+[6]TCHAD!EG2091+[6]TCHAD!EG2092+[4]GABON!DU2376+[3]CONGO!EH2029</f>
        <v>#VALUE!</v>
      </c>
      <c r="EI1691" s="190" t="e">
        <f>+[6]TCHAD!EJ2091+[6]TCHAD!EJ2092+[4]GABON!DX2376+[3]CONGO!EK2029</f>
        <v>#VALUE!</v>
      </c>
      <c r="EL1691" s="190" t="e">
        <f>+[6]TCHAD!EM2091+[6]TCHAD!EM2092+[4]GABON!EA2376+[3]CONGO!EN2029</f>
        <v>#VALUE!</v>
      </c>
      <c r="EO1691" s="190" t="e">
        <f>+[6]TCHAD!EP2091+[6]TCHAD!EP2092+[4]GABON!ED2376+[3]CONGO!EQ2029</f>
        <v>#VALUE!</v>
      </c>
    </row>
    <row r="1692" spans="1:146" ht="15.5" x14ac:dyDescent="0.35">
      <c r="A1692" s="56" t="s">
        <v>554</v>
      </c>
      <c r="B1692" s="102" t="e">
        <f t="shared" ref="B1692:M1692" si="1676">B1680-B1681</f>
        <v>#VALUE!</v>
      </c>
      <c r="C1692" s="102" t="e">
        <f t="shared" si="1676"/>
        <v>#VALUE!</v>
      </c>
      <c r="D1692" s="102" t="e">
        <f t="shared" si="1676"/>
        <v>#VALUE!</v>
      </c>
      <c r="E1692" s="102" t="e">
        <f t="shared" si="1676"/>
        <v>#VALUE!</v>
      </c>
      <c r="F1692" s="102" t="e">
        <f t="shared" si="1676"/>
        <v>#VALUE!</v>
      </c>
      <c r="G1692" s="102" t="e">
        <f t="shared" si="1676"/>
        <v>#VALUE!</v>
      </c>
      <c r="H1692" s="102" t="e">
        <f t="shared" si="1676"/>
        <v>#VALUE!</v>
      </c>
      <c r="I1692" s="102" t="e">
        <f t="shared" si="1676"/>
        <v>#VALUE!</v>
      </c>
      <c r="J1692" s="102" t="e">
        <f t="shared" si="1676"/>
        <v>#VALUE!</v>
      </c>
      <c r="K1692" s="102" t="e">
        <f t="shared" si="1676"/>
        <v>#VALUE!</v>
      </c>
      <c r="L1692" s="102" t="e">
        <f t="shared" si="1676"/>
        <v>#VALUE!</v>
      </c>
      <c r="M1692" s="102" t="e">
        <f t="shared" si="1676"/>
        <v>#VALUE!</v>
      </c>
      <c r="N1692" s="102" t="e">
        <f>N1680-N1681</f>
        <v>#VALUE!</v>
      </c>
      <c r="O1692" s="102" t="e">
        <f t="shared" ref="O1692:Z1692" si="1677">O1693+O1699</f>
        <v>#VALUE!</v>
      </c>
      <c r="P1692" s="102" t="e">
        <f t="shared" si="1677"/>
        <v>#VALUE!</v>
      </c>
      <c r="Q1692" s="102">
        <f>Q1693+Q1699</f>
        <v>-466.57151807200012</v>
      </c>
      <c r="R1692" s="102" t="e">
        <f t="shared" si="1677"/>
        <v>#VALUE!</v>
      </c>
      <c r="S1692" s="102" t="e">
        <f t="shared" si="1677"/>
        <v>#VALUE!</v>
      </c>
      <c r="T1692" s="102" t="e">
        <f t="shared" si="1677"/>
        <v>#VALUE!</v>
      </c>
      <c r="U1692" s="102" t="e">
        <f t="shared" si="1677"/>
        <v>#VALUE!</v>
      </c>
      <c r="V1692" s="102">
        <f t="shared" si="1677"/>
        <v>-2210.5162498229993</v>
      </c>
      <c r="W1692" s="102">
        <f t="shared" si="1677"/>
        <v>-2352.3755426213347</v>
      </c>
      <c r="X1692" s="103">
        <f t="shared" si="1677"/>
        <v>74.834984400072699</v>
      </c>
      <c r="Y1692" s="103">
        <f t="shared" si="1677"/>
        <v>-683.85567733036737</v>
      </c>
      <c r="Z1692" s="102">
        <f t="shared" si="1677"/>
        <v>-1549.2375034707979</v>
      </c>
      <c r="AA1692" s="102">
        <f>AA1693+AA1699</f>
        <v>22.710085314496041</v>
      </c>
      <c r="AB1692" s="102">
        <v>-898.07694826827549</v>
      </c>
      <c r="AC1692" s="102">
        <v>-1505.76302448617</v>
      </c>
      <c r="AD1692" s="102">
        <v>-1262.6773800805738</v>
      </c>
      <c r="AE1692" s="102">
        <f>AE1693+AE1699</f>
        <v>-141.23559125300051</v>
      </c>
      <c r="AF1692" s="102">
        <v>-809.42871106877351</v>
      </c>
      <c r="AG1692" s="102">
        <v>-541.98344014065106</v>
      </c>
      <c r="AH1692" s="102">
        <v>-19.038035601450133</v>
      </c>
      <c r="AI1692" s="102">
        <v>423.48221927555494</v>
      </c>
      <c r="AJ1692" s="103">
        <f>AJ1693+AJ1699</f>
        <v>-319.35560342803058</v>
      </c>
      <c r="AK1692" s="103">
        <v>863.09267208397273</v>
      </c>
      <c r="AL1692" s="103">
        <v>352.7298021416409</v>
      </c>
      <c r="AM1692" s="103">
        <v>818.65959045154341</v>
      </c>
      <c r="AN1692" s="103">
        <v>490.5892142526834</v>
      </c>
      <c r="AO1692" s="103">
        <f>AO1693+AO1699</f>
        <v>483.86611748506198</v>
      </c>
      <c r="AP1692" s="103">
        <v>1202.2350862009771</v>
      </c>
      <c r="AQ1692" s="103">
        <v>1481.2790115657804</v>
      </c>
      <c r="AR1692" s="103">
        <v>1307.96790503034</v>
      </c>
      <c r="AS1692" s="103">
        <f>AS1693+AS1699</f>
        <v>2305.4852394299041</v>
      </c>
      <c r="AT1692" s="103">
        <v>334.50037612924899</v>
      </c>
      <c r="AU1692" s="103">
        <v>968.65775181950096</v>
      </c>
      <c r="AV1692" s="103">
        <v>120.24421782181099</v>
      </c>
      <c r="AW1692" s="103">
        <v>76.818527345871132</v>
      </c>
      <c r="AX1692" s="103">
        <f>AX1693+AX1699</f>
        <v>-106.00920299089378</v>
      </c>
      <c r="AY1692" s="103"/>
      <c r="AZ1692" s="103">
        <v>-182.09556849654098</v>
      </c>
      <c r="BA1692" s="103">
        <v>313.50432061838035</v>
      </c>
      <c r="BB1692" s="103">
        <v>-765.17638873010401</v>
      </c>
      <c r="BC1692" s="103">
        <v>-159.97379105399386</v>
      </c>
      <c r="BD1692" s="103">
        <v>-417.65140551360332</v>
      </c>
      <c r="BE1692" s="103">
        <v>289.29637108759255</v>
      </c>
      <c r="BF1692" s="103">
        <f>BF1693+BF1699</f>
        <v>-1061.0436286016509</v>
      </c>
      <c r="BG1692" s="103">
        <v>-478.61433359068758</v>
      </c>
      <c r="BH1692" s="103">
        <v>252.94223519755337</v>
      </c>
      <c r="BI1692" s="103">
        <v>719.25058732956279</v>
      </c>
      <c r="BJ1692" s="103">
        <v>1445.6840555744614</v>
      </c>
      <c r="BK1692" s="103">
        <v>29.709517043320602</v>
      </c>
      <c r="BL1692" s="103">
        <v>756.06636155433614</v>
      </c>
      <c r="BM1692" s="103">
        <v>-94.188278905638526</v>
      </c>
      <c r="BN1692" s="103">
        <v>704.84526823913268</v>
      </c>
      <c r="BO1692" s="103">
        <f>BO1693+BO1699</f>
        <v>246.79499798532004</v>
      </c>
      <c r="BP1692" s="103">
        <v>-1080.8968807244539</v>
      </c>
      <c r="BQ1692" s="103">
        <v>316.59221490265872</v>
      </c>
      <c r="BR1692" s="103">
        <v>2402.9084512528698</v>
      </c>
      <c r="BS1692" s="103">
        <v>3691.4634108829446</v>
      </c>
      <c r="BT1692" s="103">
        <v>1239.4376583548606</v>
      </c>
      <c r="BU1692" s="103">
        <v>1925.5813765042717</v>
      </c>
      <c r="BV1692" s="103">
        <v>3055.3806221307937</v>
      </c>
      <c r="BW1692" s="103">
        <v>1649.8786998637111</v>
      </c>
      <c r="BX1692" s="103">
        <v>1970.3723183375973</v>
      </c>
      <c r="BY1692" s="103">
        <v>2215.4767974744527</v>
      </c>
      <c r="BZ1692" s="102">
        <v>2018.9152613721367</v>
      </c>
      <c r="CA1692" s="103">
        <f>CA1693+CA1699</f>
        <v>801.85536325657915</v>
      </c>
      <c r="CB1692" s="103">
        <v>140.59244369500124</v>
      </c>
      <c r="CC1692" s="103">
        <v>158.07277128870783</v>
      </c>
      <c r="CD1692" s="103">
        <v>1214.3030807401594</v>
      </c>
      <c r="CE1692" s="103">
        <v>998.48776203623186</v>
      </c>
      <c r="CF1692" s="103">
        <v>1124.0110161007451</v>
      </c>
      <c r="CG1692" s="103">
        <v>1831.3395307609221</v>
      </c>
      <c r="CH1692" s="103">
        <v>661.53183261570564</v>
      </c>
      <c r="CI1692" s="103">
        <v>1037.5231218500605</v>
      </c>
      <c r="CJ1692" s="102">
        <v>976.68932961679957</v>
      </c>
      <c r="CK1692" s="102">
        <v>1242.9539403129324</v>
      </c>
      <c r="CL1692" s="103">
        <f>CL1693+CL1699</f>
        <v>-1174.0600107661185</v>
      </c>
      <c r="CM1692" s="103">
        <v>-25.440131956580331</v>
      </c>
      <c r="CN1692" s="103">
        <v>-412.19318891417424</v>
      </c>
      <c r="CO1692" s="103">
        <v>-460.72476385379127</v>
      </c>
      <c r="CP1692" s="103">
        <v>-1469.9964645531643</v>
      </c>
      <c r="CQ1692" s="103">
        <v>-141.04519297718889</v>
      </c>
      <c r="CR1692" s="103">
        <v>933.66068834188536</v>
      </c>
      <c r="CS1692" s="103">
        <v>-1086.5917459968418</v>
      </c>
      <c r="CT1692" s="103">
        <v>21.941154042717244</v>
      </c>
      <c r="CU1692" s="103">
        <v>785.25857317377836</v>
      </c>
      <c r="CV1692" s="103">
        <v>426.17122447447559</v>
      </c>
      <c r="CW1692" s="103">
        <v>884.61274353668091</v>
      </c>
      <c r="CX1692" s="103">
        <v>662.72775651037887</v>
      </c>
      <c r="CY1692" s="103">
        <v>827.11464861912032</v>
      </c>
      <c r="CZ1692" s="103">
        <v>976.23305856273305</v>
      </c>
      <c r="DA1692" s="103">
        <f t="shared" ref="DA1692" si="1678">DA1693+DA1699</f>
        <v>-798.14215798048053</v>
      </c>
      <c r="DB1692" s="102">
        <v>-1284.3890376166078</v>
      </c>
      <c r="DC1692" s="102">
        <v>-720.67677637660825</v>
      </c>
      <c r="DD1692" s="102">
        <v>23.027188874833428</v>
      </c>
      <c r="DE1692" s="102">
        <v>-588.35481834357165</v>
      </c>
      <c r="DF1692" s="102">
        <v>-64.690995005641525</v>
      </c>
      <c r="DG1692" s="102">
        <v>417.69980253908238</v>
      </c>
      <c r="DH1692" s="102">
        <v>-698.35392186457739</v>
      </c>
      <c r="DI1692" s="102">
        <v>-243.25072806782293</v>
      </c>
      <c r="DJ1692" s="102">
        <v>47.751999142491627</v>
      </c>
      <c r="DK1692" s="102">
        <v>-456.82694051252963</v>
      </c>
      <c r="DL1692" s="102">
        <v>-146.40762349682018</v>
      </c>
      <c r="DM1692" s="102">
        <v>47.860651801691461</v>
      </c>
      <c r="DN1692" s="104">
        <f t="shared" ref="DN1692" si="1679">DN1693+DN1699</f>
        <v>-105.57283978960299</v>
      </c>
      <c r="DO1692" s="102">
        <v>47.860651801691461</v>
      </c>
      <c r="DP1692" s="102">
        <v>-357.74121909297151</v>
      </c>
      <c r="DQ1692" s="102">
        <v>93.674935681157649</v>
      </c>
      <c r="DR1692" s="102">
        <v>615.79881605880769</v>
      </c>
      <c r="DS1692" s="102">
        <v>-247.71114643739497</v>
      </c>
      <c r="DT1692" s="102">
        <v>216.05539523542666</v>
      </c>
      <c r="DU1692" s="102">
        <v>-456.2327909337273</v>
      </c>
      <c r="DV1692" s="105">
        <f>DV1693+DV1699</f>
        <v>-1174.6723902641788</v>
      </c>
      <c r="DW1692" s="106">
        <f>DW1693+DW1699</f>
        <v>-1154.3209197563851</v>
      </c>
      <c r="DX1692" s="107">
        <f>DX1693+DX1699</f>
        <v>688.74896267141048</v>
      </c>
      <c r="DZ1692" s="102">
        <f>DZ1693+DZ1699</f>
        <v>-1317.8928463719226</v>
      </c>
      <c r="EC1692" s="102">
        <f>EC1693+EC1699</f>
        <v>-1498.6616192830679</v>
      </c>
      <c r="EF1692" s="102">
        <f>EF1693+EF1699</f>
        <v>-1443.1804057702107</v>
      </c>
      <c r="EI1692" s="102">
        <f>EI1693+EI1699</f>
        <v>-2011.9906976349553</v>
      </c>
      <c r="EL1692" s="102">
        <f>EL1693+EL1699</f>
        <v>-2615.1501070805912</v>
      </c>
      <c r="EO1692" s="102">
        <f>EO1693+EO1699</f>
        <v>-3131.5756558511298</v>
      </c>
    </row>
    <row r="1693" spans="1:146" ht="15.5" x14ac:dyDescent="0.35">
      <c r="A1693" s="56" t="s">
        <v>555</v>
      </c>
      <c r="B1693" s="102" t="e">
        <f>SUM(B1694:B1698)</f>
        <v>#VALUE!</v>
      </c>
      <c r="C1693" s="102" t="e">
        <f t="shared" ref="C1693:Z1693" si="1680">SUM(C1694:C1698)</f>
        <v>#VALUE!</v>
      </c>
      <c r="D1693" s="102" t="e">
        <f t="shared" si="1680"/>
        <v>#VALUE!</v>
      </c>
      <c r="E1693" s="102" t="e">
        <f t="shared" si="1680"/>
        <v>#VALUE!</v>
      </c>
      <c r="F1693" s="102" t="e">
        <f t="shared" si="1680"/>
        <v>#VALUE!</v>
      </c>
      <c r="G1693" s="102" t="e">
        <f t="shared" si="1680"/>
        <v>#VALUE!</v>
      </c>
      <c r="H1693" s="102" t="e">
        <f t="shared" si="1680"/>
        <v>#VALUE!</v>
      </c>
      <c r="I1693" s="102" t="e">
        <f t="shared" si="1680"/>
        <v>#VALUE!</v>
      </c>
      <c r="J1693" s="102" t="e">
        <f t="shared" si="1680"/>
        <v>#VALUE!</v>
      </c>
      <c r="K1693" s="102" t="e">
        <f t="shared" si="1680"/>
        <v>#VALUE!</v>
      </c>
      <c r="L1693" s="102" t="e">
        <f t="shared" si="1680"/>
        <v>#VALUE!</v>
      </c>
      <c r="M1693" s="102" t="e">
        <f t="shared" si="1680"/>
        <v>#VALUE!</v>
      </c>
      <c r="N1693" s="102" t="e">
        <f t="shared" si="1680"/>
        <v>#VALUE!</v>
      </c>
      <c r="O1693" s="102" t="e">
        <f t="shared" si="1680"/>
        <v>#VALUE!</v>
      </c>
      <c r="P1693" s="102" t="e">
        <f t="shared" si="1680"/>
        <v>#VALUE!</v>
      </c>
      <c r="Q1693" s="102">
        <f t="shared" si="1680"/>
        <v>-48.867999999999959</v>
      </c>
      <c r="R1693" s="102" t="e">
        <f t="shared" si="1680"/>
        <v>#VALUE!</v>
      </c>
      <c r="S1693" s="102" t="e">
        <f t="shared" si="1680"/>
        <v>#VALUE!</v>
      </c>
      <c r="T1693" s="102" t="e">
        <f t="shared" si="1680"/>
        <v>#VALUE!</v>
      </c>
      <c r="U1693" s="102" t="e">
        <f t="shared" si="1680"/>
        <v>#VALUE!</v>
      </c>
      <c r="V1693" s="102">
        <f t="shared" si="1680"/>
        <v>-973.34669999999983</v>
      </c>
      <c r="W1693" s="102">
        <f t="shared" si="1680"/>
        <v>-1175.4614032659999</v>
      </c>
      <c r="X1693" s="103">
        <f t="shared" si="1680"/>
        <v>1392.5525002599998</v>
      </c>
      <c r="Y1693" s="103">
        <f t="shared" si="1680"/>
        <v>566.20373204090015</v>
      </c>
      <c r="Z1693" s="102">
        <f t="shared" si="1680"/>
        <v>-803.94153655790035</v>
      </c>
      <c r="AA1693" s="102">
        <f>SUM(AA1694:AA1698)</f>
        <v>382.62240752300022</v>
      </c>
      <c r="AB1693" s="102">
        <v>-361.7327027032801</v>
      </c>
      <c r="AC1693" s="102">
        <v>-553.7122844861666</v>
      </c>
      <c r="AD1693" s="102">
        <v>-351.6657500805739</v>
      </c>
      <c r="AE1693" s="102">
        <f>SUM(AE1694:AE1698)</f>
        <v>-222.46600000000024</v>
      </c>
      <c r="AF1693" s="102">
        <v>-264.03627620192674</v>
      </c>
      <c r="AG1693" s="102">
        <v>108.40899472619574</v>
      </c>
      <c r="AH1693" s="102">
        <v>764.11696439854995</v>
      </c>
      <c r="AI1693" s="102">
        <v>1206.637219275555</v>
      </c>
      <c r="AJ1693" s="103">
        <f>SUM(AJ1694:AJ1698)</f>
        <v>1017.5800000000003</v>
      </c>
      <c r="AK1693" s="103">
        <v>2024.6166851375594</v>
      </c>
      <c r="AL1693" s="103">
        <v>1408.0568151952277</v>
      </c>
      <c r="AM1693" s="103">
        <v>1887.5866035051301</v>
      </c>
      <c r="AN1693" s="103">
        <v>1559.5162273062701</v>
      </c>
      <c r="AO1693" s="103">
        <f>SUM(AO1694:AO1698)</f>
        <v>1685.8799999999999</v>
      </c>
      <c r="AP1693" s="103">
        <v>997.11108620097696</v>
      </c>
      <c r="AQ1693" s="103">
        <v>1476.1550115657803</v>
      </c>
      <c r="AR1693" s="103">
        <v>1407.5439050303401</v>
      </c>
      <c r="AS1693" s="103">
        <f>SUM(AS1694:AS1698)</f>
        <v>2212.1630000000005</v>
      </c>
      <c r="AT1693" s="103">
        <v>24.922376129249301</v>
      </c>
      <c r="AU1693" s="103">
        <v>1232.8827518195001</v>
      </c>
      <c r="AV1693" s="103">
        <v>419.573217821811</v>
      </c>
      <c r="AW1693" s="103">
        <v>376.14752734587114</v>
      </c>
      <c r="AX1693" s="103">
        <f>SUM(AX1694:AX1698)</f>
        <v>-332.19412725328243</v>
      </c>
      <c r="AY1693" s="103"/>
      <c r="AZ1693" s="103">
        <v>133.07696150345907</v>
      </c>
      <c r="BA1693" s="103">
        <v>664.25085061838035</v>
      </c>
      <c r="BB1693" s="103">
        <v>387.66761126989581</v>
      </c>
      <c r="BC1693" s="103">
        <v>1114.687738946006</v>
      </c>
      <c r="BD1693" s="103">
        <v>328.74859448639666</v>
      </c>
      <c r="BE1693" s="103">
        <v>1035.6963710875925</v>
      </c>
      <c r="BF1693" s="103">
        <f>SUM(BF1694:BF1698)</f>
        <v>1066.0029999999999</v>
      </c>
      <c r="BG1693" s="103">
        <v>1.169666409312434</v>
      </c>
      <c r="BH1693" s="103">
        <v>769.37223519755332</v>
      </c>
      <c r="BI1693" s="103">
        <v>128.77658732956272</v>
      </c>
      <c r="BJ1693" s="103">
        <v>855.21005557446131</v>
      </c>
      <c r="BK1693" s="103">
        <v>610.70851704332051</v>
      </c>
      <c r="BL1693" s="103">
        <v>1337.0653615543361</v>
      </c>
      <c r="BM1693" s="103">
        <v>478.57972109436139</v>
      </c>
      <c r="BN1693" s="103">
        <v>1273.6132682391326</v>
      </c>
      <c r="BO1693" s="103">
        <f>SUM(BO1694:BO1698)</f>
        <v>905.6066240914148</v>
      </c>
      <c r="BP1693" s="103">
        <v>282.34411927554601</v>
      </c>
      <c r="BQ1693" s="103">
        <v>1401.8522149026587</v>
      </c>
      <c r="BR1693" s="103">
        <v>3085.4104512528697</v>
      </c>
      <c r="BS1693" s="103">
        <v>4373.9654108829445</v>
      </c>
      <c r="BT1693" s="103">
        <v>1665.2376583548605</v>
      </c>
      <c r="BU1693" s="103">
        <v>2260.0833765042717</v>
      </c>
      <c r="BV1693" s="103">
        <v>3389.8826221307936</v>
      </c>
      <c r="BW1693" s="103">
        <v>812.67869986371113</v>
      </c>
      <c r="BX1693" s="103">
        <v>1133.1743183375972</v>
      </c>
      <c r="BY1693" s="103">
        <v>1378.2787974744526</v>
      </c>
      <c r="BZ1693" s="102">
        <v>1341.6652613721367</v>
      </c>
      <c r="CA1693" s="103">
        <f>SUM(CA1694:CA1698)</f>
        <v>1516.4716888738703</v>
      </c>
      <c r="CB1693" s="103">
        <v>422.56244369500121</v>
      </c>
      <c r="CC1693" s="103">
        <v>440.0427712887078</v>
      </c>
      <c r="CD1693" s="103">
        <v>1496.2730807401595</v>
      </c>
      <c r="CE1693" s="103">
        <v>1298.1577620362318</v>
      </c>
      <c r="CF1693" s="103">
        <v>1423.6810161007452</v>
      </c>
      <c r="CG1693" s="103">
        <v>2031.0095307609222</v>
      </c>
      <c r="CH1693" s="103">
        <v>882.36683261570556</v>
      </c>
      <c r="CI1693" s="103">
        <v>1258.3581218500606</v>
      </c>
      <c r="CJ1693" s="102">
        <v>1393.1243296167995</v>
      </c>
      <c r="CK1693" s="102">
        <v>1659.3889403129324</v>
      </c>
      <c r="CL1693" s="103">
        <f>SUM(CL1694:CL1698)</f>
        <v>1241.9426230080771</v>
      </c>
      <c r="CM1693" s="103">
        <v>873.25886804341974</v>
      </c>
      <c r="CN1693" s="103">
        <v>325.59581108582574</v>
      </c>
      <c r="CO1693" s="103">
        <v>277.06423614620871</v>
      </c>
      <c r="CP1693" s="103">
        <v>-632.2074645531643</v>
      </c>
      <c r="CQ1693" s="103">
        <v>596.7438070228111</v>
      </c>
      <c r="CR1693" s="103">
        <v>1671.4496883418853</v>
      </c>
      <c r="CS1693" s="103">
        <v>122.38138733649151</v>
      </c>
      <c r="CT1693" s="103">
        <v>1130.9142873760507</v>
      </c>
      <c r="CU1693" s="103">
        <v>1844.2317065071118</v>
      </c>
      <c r="CV1693" s="103">
        <v>1425.8110244744757</v>
      </c>
      <c r="CW1693" s="103">
        <v>1734.2525435366811</v>
      </c>
      <c r="CX1693" s="103">
        <v>1662.367556510379</v>
      </c>
      <c r="CY1693" s="103">
        <v>1676.7544486191205</v>
      </c>
      <c r="CZ1693" s="103">
        <v>1825.8728585627332</v>
      </c>
      <c r="DA1693" s="103">
        <f t="shared" ref="DA1693" si="1681">SUM(DA1694:DA1698)</f>
        <v>-551.70776395094003</v>
      </c>
      <c r="DB1693" s="102">
        <v>-468.13193181660768</v>
      </c>
      <c r="DC1693" s="102">
        <v>95.580329423391817</v>
      </c>
      <c r="DD1693" s="102">
        <v>839.28429467483352</v>
      </c>
      <c r="DE1693" s="102">
        <v>338.5874849564284</v>
      </c>
      <c r="DF1693" s="102">
        <v>862.25130829435852</v>
      </c>
      <c r="DG1693" s="102">
        <v>1344.6421058390824</v>
      </c>
      <c r="DH1693" s="102">
        <v>228.58838143542266</v>
      </c>
      <c r="DI1693" s="102">
        <v>683.69157523217712</v>
      </c>
      <c r="DJ1693" s="102">
        <v>974.69430244249168</v>
      </c>
      <c r="DK1693" s="102">
        <v>410.11536278747042</v>
      </c>
      <c r="DL1693" s="102">
        <v>700.53467980317987</v>
      </c>
      <c r="DM1693" s="102">
        <v>974.80295510169151</v>
      </c>
      <c r="DN1693" s="104">
        <f t="shared" ref="DN1693" si="1682">SUM(DN1694:DN1698)</f>
        <v>876.80905176301167</v>
      </c>
      <c r="DO1693" s="102">
        <v>974.80295510169151</v>
      </c>
      <c r="DP1693" s="102">
        <v>1154.2710446332285</v>
      </c>
      <c r="DQ1693" s="102">
        <v>1605.6871994073576</v>
      </c>
      <c r="DR1693" s="102">
        <v>2127.8110797850077</v>
      </c>
      <c r="DS1693" s="102">
        <v>1264.301117288805</v>
      </c>
      <c r="DT1693" s="102">
        <v>1728.0676589616266</v>
      </c>
      <c r="DU1693" s="102">
        <v>1639.7794727924729</v>
      </c>
      <c r="DV1693" s="105">
        <f>SUM(DV1694:DV1698)</f>
        <v>820.46122828202112</v>
      </c>
      <c r="DW1693" s="106">
        <f>SUM(DW1694:DW1698)</f>
        <v>850.81269878981482</v>
      </c>
      <c r="DX1693" s="107">
        <f>SUM(DX1694:DX1698)</f>
        <v>2079.8825812176106</v>
      </c>
      <c r="DZ1693" s="102">
        <f>SUM(DZ1694:DZ1698)</f>
        <v>-175.27334845192263</v>
      </c>
      <c r="EC1693" s="102">
        <f>SUM(EC1694:EC1698)</f>
        <v>-343.07169765758783</v>
      </c>
      <c r="EF1693" s="102">
        <f>SUM(EF1694:EF1698)</f>
        <v>-337.62011959183985</v>
      </c>
      <c r="EI1693" s="102">
        <f>SUM(EI1694:EI1698)</f>
        <v>-956.46010617458739</v>
      </c>
      <c r="EL1693" s="102">
        <f>SUM(EL1694:EL1698)</f>
        <v>-1609.6492697276628</v>
      </c>
      <c r="EO1693" s="102">
        <f>SUM(EO1694:EO1698)</f>
        <v>-2176.1046321138556</v>
      </c>
    </row>
    <row r="1694" spans="1:146" ht="15.5" x14ac:dyDescent="0.35">
      <c r="A1694" s="56" t="s">
        <v>556</v>
      </c>
      <c r="B1694" s="102" t="e">
        <f>([2]CAMEROUN!C2150+[2]CAMEROUN!D2150)/2+[3]CONGO!D2032+[7]RCA!D2084+[4]GABON!D2379+[5]GUINEE!D1932+[6]TCHAD!D2098</f>
        <v>#VALUE!</v>
      </c>
      <c r="C1694" s="102">
        <f>([2]CAMEROUN!D2150+[2]CAMEROUN!E2150)/2+[3]CONGO!E2032+[7]RCA!E2084+[4]GABON!E2379+[5]GUINEE!E1932+[6]TCHAD!E2098</f>
        <v>11.265000000000001</v>
      </c>
      <c r="D1694" s="102">
        <f>([2]CAMEROUN!E2150+[2]CAMEROUN!F2150)/2+[3]CONGO!F2032+[7]RCA!F2084+[4]GABON!F2379+[5]GUINEE!F1932+[6]TCHAD!F2098</f>
        <v>58.412000000000006</v>
      </c>
      <c r="E1694" s="102">
        <f>([2]CAMEROUN!F2150+[2]CAMEROUN!G2150)/2+[3]CONGO!G2032+[7]RCA!G2084+[4]GABON!G2379+[5]GUINEE!G1932+[6]TCHAD!G2098</f>
        <v>-26.438000000000002</v>
      </c>
      <c r="F1694" s="102">
        <f>([2]CAMEROUN!G2150+[2]CAMEROUN!H2150)/2+[3]CONGO!H2032+[7]RCA!H2084+[4]GABON!H2379+[5]GUINEE!H1932+[6]TCHAD!H2098</f>
        <v>38.753000000000007</v>
      </c>
      <c r="G1694" s="102">
        <f>([2]CAMEROUN!H2150+[2]CAMEROUN!I2150)/2+[3]CONGO!I2032+[7]RCA!I2084+[4]GABON!I2379+[5]GUINEE!I1932+[6]TCHAD!I2098</f>
        <v>48.246500000000005</v>
      </c>
      <c r="H1694" s="102">
        <f>([2]CAMEROUN!I2150+[2]CAMEROUN!J2150)/2+[3]CONGO!J2032+[7]RCA!J2084+[4]GABON!J2379+[5]GUINEE!J1932+[6]TCHAD!J2098</f>
        <v>11.458500000000004</v>
      </c>
      <c r="I1694" s="102">
        <f>([2]CAMEROUN!J2150+[2]CAMEROUN!K2150)/2+[3]CONGO!K2032+[7]RCA!K2084+[4]GABON!K2379+[5]GUINEE!K1932+[6]TCHAD!K2098</f>
        <v>-52.632499999999979</v>
      </c>
      <c r="J1694" s="102">
        <f>([2]CAMEROUN!K2150+[2]CAMEROUN!L2150)/2+[3]CONGO!L2032+[7]RCA!L2084+[4]GABON!L2379+[5]GUINEE!L1932+[6]TCHAD!L2098</f>
        <v>10.123000000000003</v>
      </c>
      <c r="K1694" s="102">
        <f>([2]CAMEROUN!L2150+[2]CAMEROUN!M2150)/2+[3]CONGO!M2032+[7]RCA!M2084+[4]GABON!M2379+[5]GUINEE!M1932+[6]TCHAD!M2098</f>
        <v>-10.213500000000003</v>
      </c>
      <c r="L1694" s="102">
        <f>([2]CAMEROUN!M2150+[2]CAMEROUN!N2150)/2+[3]CONGO!N2032+[7]RCA!N2084+[4]GABON!N2379+[5]GUINEE!N1932+[6]TCHAD!N2098</f>
        <v>12.955999999999964</v>
      </c>
      <c r="M1694" s="102">
        <f>([2]CAMEROUN!N2150+[2]CAMEROUN!O2150)/2+[3]CONGO!O2032+[7]RCA!O2084+[4]GABON!O2379+[5]GUINEE!O1932+[6]TCHAD!O2098</f>
        <v>163.53846999999999</v>
      </c>
      <c r="N1694" s="102">
        <f>([2]CAMEROUN!O2150+[2]CAMEROUN!P2150)/2+[3]CONGO!P2032+[7]RCA!P2084+[4]GABON!P2379+[5]GUINEE!P1932+[6]TCHAD!P2098</f>
        <v>-33.56099999999995</v>
      </c>
      <c r="O1694" s="102">
        <f>([2]CAMEROUN!P2150+[2]CAMEROUN!Q2150)/2+[3]CONGO!Q2032+[7]RCA!Q2084+[4]GABON!Q2379+[5]GUINEE!Q1932+[6]TCHAD!Q2098</f>
        <v>-134.08847000000003</v>
      </c>
      <c r="P1694" s="102">
        <f>[2]CAMEROUN!AH2150+[3]CONGO!R2032+[7]RCA!R2084+[4]GABON!R2379+[5]GUINEE!R1932+[6]TCHAD!R2098</f>
        <v>175.49899999999994</v>
      </c>
      <c r="Q1694" s="102">
        <f>[2]CAMEROUN!AI2150+[3]CONGO!S2032+[7]RCA!S2084+[4]GABON!S2379+[5]GUINEE!S1932+[6]TCHAD!S2098</f>
        <v>-25.456999999999951</v>
      </c>
      <c r="R1694" s="102">
        <f>[2]CAMEROUN!AJ2150+[3]CONGO!T2032+[7]RCA!T2084+[4]GABON!T2379+[5]GUINEE!T1932+[6]TCHAD!T2098</f>
        <v>93.038604623999944</v>
      </c>
      <c r="S1694" s="102">
        <f>[2]CAMEROUN!AK2150+[3]CONGO!U2032+[7]RCA!U2084+[4]GABON!U2379+[5]GUINEE!U1932+[6]TCHAD!U2098</f>
        <v>-305.16395462399998</v>
      </c>
      <c r="T1694" s="102">
        <f>[2]CAMEROUN!AL2150+[3]CONGO!V2032+[7]RCA!V2084+[4]GABON!V2379+[5]GUINEE!V1932+[6]TCHAD!V2098</f>
        <v>-927.29705400000012</v>
      </c>
      <c r="U1694" s="102">
        <f>[2]CAMEROUN!AM2150+[3]CONGO!W2032+[7]RCA!W2084+[4]GABON!W2379+[5]GUINEE!W1932+[6]TCHAD!W2098</f>
        <v>-1055.3555960000001</v>
      </c>
      <c r="V1694" s="102">
        <f>[2]CAMEROUN!AN2150+[3]CONGO!X2032+[7]RCA!X2084+[4]GABON!X2379+[5]GUINEE!X1932+[6]TCHAD!X2098</f>
        <v>-434.60817359799978</v>
      </c>
      <c r="W1694" s="102">
        <f>[2]CAMEROUN!AO2150+[3]CONGO!Y2032+[7]RCA!Y2084+[4]GABON!Y2379+[5]GUINEE!Y1932+[6]TCHAD!Y2098</f>
        <v>-1291.3909296679999</v>
      </c>
      <c r="X1694" s="103">
        <f>[2]CAMEROUN!AP2150+[3]CONGO!Z2032+[7]RCA!Z2084+[4]GABON!Z2379+[5]GUINEE!Z1932+[6]TCHAD!Z2098</f>
        <v>1287.8725115619998</v>
      </c>
      <c r="Y1694" s="103">
        <f>[2]CAMEROUN!AQ2150+[3]CONGO!AA2032+[7]RCA!AA2084+[4]GABON!AA2379+[5]GUINEE!AA1932+[6]TCHAD!AA2098</f>
        <v>462.5602942870002</v>
      </c>
      <c r="Z1694" s="102">
        <f>[2]CAMEROUN!AR2150+[3]CONGO!AB2032+[7]RCA!AB2084+[4]GABON!AB2379+[5]GUINEE!AB1932+[6]TCHAD!AB2098</f>
        <v>-270.79811010600031</v>
      </c>
      <c r="AA1694" s="102">
        <f>[2]CAMEROUN!AS2150+[3]CONGO!AC2032+[7]RCA!AC2084+[4]GABON!AC2379+[5]GUINEE!AC1932+[6]TCHAD!AC2098</f>
        <v>415.08009752300029</v>
      </c>
      <c r="AB1694" s="102">
        <v>-384.08455269489451</v>
      </c>
      <c r="AC1694" s="102">
        <v>-584.81888376305085</v>
      </c>
      <c r="AD1694" s="102">
        <v>-735.07339866867915</v>
      </c>
      <c r="AE1694" s="102">
        <f>[2]CAMEROUN!AT2150+[3]CONGO!AH2032+[7]RCA!AD2084+[4]GABON!AD2379+[5]GUINEE!AD1932+[6]TCHAD!AH2098</f>
        <v>-905.87069000000031</v>
      </c>
      <c r="AF1694" s="102">
        <v>-242.525061803493</v>
      </c>
      <c r="AG1694" s="102">
        <v>153.37249328200321</v>
      </c>
      <c r="AH1694" s="102">
        <v>712.804196679131</v>
      </c>
      <c r="AI1694" s="102">
        <v>1155.324451556136</v>
      </c>
      <c r="AJ1694" s="103">
        <f>[2]CAMEROUN!AU2150+[3]CONGO!AM2032+[7]RCA!AE2084+[4]GABON!AE2379+[5]GUINEE!AE1932+[6]TCHAD!AM2098</f>
        <v>1253.5590000000002</v>
      </c>
      <c r="AK1694" s="103">
        <v>1810.5919059196872</v>
      </c>
      <c r="AL1694" s="103">
        <v>1035.1805405200557</v>
      </c>
      <c r="AM1694" s="103">
        <v>1685.1295409122006</v>
      </c>
      <c r="AN1694" s="103">
        <v>1158.6901647133407</v>
      </c>
      <c r="AO1694" s="103">
        <f>[2]CAMEROUN!AV2150+[3]CONGO!AR2032+[7]RCA!AF2084+[4]GABON!AF2379+[5]GUINEE!AF1932+[6]TCHAD!AR2098</f>
        <v>1366.3789999999999</v>
      </c>
      <c r="AP1694" s="103">
        <v>982.50758938705496</v>
      </c>
      <c r="AQ1694" s="103">
        <v>1296.5253552738745</v>
      </c>
      <c r="AR1694" s="103">
        <v>990.25045273616797</v>
      </c>
      <c r="AS1694" s="103">
        <f>[2]CAMEROUN!AZ2150+[3]CONGO!AV2032+[7]RCA!AJ2084+[4]GABON!AJ2379+[5]GUINEE!AJ1932+[6]TCHAD!AV2098</f>
        <v>1588.1440000000002</v>
      </c>
      <c r="AT1694" s="103">
        <v>-282.23666241727943</v>
      </c>
      <c r="AU1694" s="103">
        <v>607.27905051258745</v>
      </c>
      <c r="AV1694" s="103">
        <v>104.6953603011379</v>
      </c>
      <c r="AW1694" s="103">
        <v>185.65136725361998</v>
      </c>
      <c r="AX1694" s="103">
        <f>[2]CAMEROUN!BE2150+[3]CONGO!BA2032+[7]RCA!AO2084+[4]GABON!AO2379+[5]GUINEE!AO1932+[6]TCHAD!BA2098</f>
        <v>-1867.0146072532825</v>
      </c>
      <c r="AY1694" s="103"/>
      <c r="AZ1694" s="103">
        <v>-1173.0328821062353</v>
      </c>
      <c r="BA1694" s="103">
        <v>-1228.9386312912484</v>
      </c>
      <c r="BB1694" s="103">
        <v>-503.25049872193119</v>
      </c>
      <c r="BC1694" s="103">
        <v>-541.2755482171458</v>
      </c>
      <c r="BD1694" s="103">
        <v>-1124.6992107337855</v>
      </c>
      <c r="BE1694" s="103">
        <v>-572.01990785395105</v>
      </c>
      <c r="BF1694" s="103">
        <f>[2]CAMEROUN!BL2150+[3]CONGO!BI2032+[7]RCA!AV2084+[4]GABON!AV2379+[5]GUINEE!AV1932+[6]TCHAD!BH2098</f>
        <v>-982.71925999999996</v>
      </c>
      <c r="BG1694" s="103">
        <v>-369.92192518333837</v>
      </c>
      <c r="BH1694" s="103">
        <v>421.72346150605722</v>
      </c>
      <c r="BI1694" s="103">
        <v>-215.10040965494153</v>
      </c>
      <c r="BJ1694" s="103">
        <v>555.81346291430884</v>
      </c>
      <c r="BK1694" s="103">
        <v>-167.03596320069101</v>
      </c>
      <c r="BL1694" s="103">
        <v>526.97729549777523</v>
      </c>
      <c r="BM1694" s="103">
        <v>-381.84524666242271</v>
      </c>
      <c r="BN1694" s="103">
        <v>390.89197334864241</v>
      </c>
      <c r="BO1694" s="103">
        <f>[2]CAMEROUN!BU2150+[3]CONGO!BR2032+[7]RCA!BE2084+[4]GABON!BE2379+[5]GUINEE!BE1932+[6]TCHAD!BQ2098</f>
        <v>93.654433712680472</v>
      </c>
      <c r="BP1694" s="103">
        <v>-212.3130509235192</v>
      </c>
      <c r="BQ1694" s="103">
        <v>-18.84939401605638</v>
      </c>
      <c r="BR1694" s="103">
        <v>234.68871636422273</v>
      </c>
      <c r="BS1694" s="103">
        <v>238.99544320806143</v>
      </c>
      <c r="BT1694" s="103">
        <v>263.02203699613295</v>
      </c>
      <c r="BU1694" s="103">
        <v>423.36534272333483</v>
      </c>
      <c r="BV1694" s="103">
        <v>728.23653985267845</v>
      </c>
      <c r="BW1694" s="103">
        <v>-753.57316081429769</v>
      </c>
      <c r="BX1694" s="103">
        <v>-582.86962671937545</v>
      </c>
      <c r="BY1694" s="103">
        <v>-415.69694017493669</v>
      </c>
      <c r="BZ1694" s="102">
        <v>-196.07570036544868</v>
      </c>
      <c r="CA1694" s="103">
        <f>[2]CAMEROUN!CG2150+[3]CONGO!CD2032+[7]RCA!BQ2084+[4]GABON!BQ2379+[5]GUINEE!BQ1932+[6]TCHAD!CC2098</f>
        <v>381.74500000000018</v>
      </c>
      <c r="CB1694" s="103">
        <v>-702.6669750893559</v>
      </c>
      <c r="CC1694" s="103">
        <v>-685.9068829791338</v>
      </c>
      <c r="CD1694" s="103">
        <v>258.54742928215529</v>
      </c>
      <c r="CE1694" s="103">
        <v>-25.188539058923567</v>
      </c>
      <c r="CF1694" s="103">
        <v>83.700655837779522</v>
      </c>
      <c r="CG1694" s="103">
        <v>392.51285655628214</v>
      </c>
      <c r="CH1694" s="103">
        <v>-327.57559458059347</v>
      </c>
      <c r="CI1694" s="103">
        <v>-13.913809953906863</v>
      </c>
      <c r="CJ1694" s="102">
        <v>215.81788578632043</v>
      </c>
      <c r="CK1694" s="102">
        <v>489.95174767473475</v>
      </c>
      <c r="CL1694" s="103">
        <f>[2]CAMEROUN!CR2150+[3]CONGO!CO2032+[7]RCA!CB2084+[4]GABON!CB2379+[5]GUINEE!CD1932+[6]TCHAD!CN2098</f>
        <v>327.2506230080773</v>
      </c>
      <c r="CM1694" s="103">
        <v>-65.275668505833494</v>
      </c>
      <c r="CN1694" s="103">
        <v>-1100.4757039295341</v>
      </c>
      <c r="CO1694" s="103">
        <v>-1148.7051318746935</v>
      </c>
      <c r="CP1694" s="103">
        <v>-1821.8189472929635</v>
      </c>
      <c r="CQ1694" s="103">
        <v>-885.17065822255756</v>
      </c>
      <c r="CR1694" s="103">
        <v>264.21111115695714</v>
      </c>
      <c r="CS1694" s="103">
        <v>-921.70105829554461</v>
      </c>
      <c r="CT1694" s="103">
        <v>-306.13255339074283</v>
      </c>
      <c r="CU1694" s="103">
        <v>544.30419182093272</v>
      </c>
      <c r="CV1694" s="103">
        <v>-47.64086490789532</v>
      </c>
      <c r="CW1694" s="103">
        <v>132.28324471045954</v>
      </c>
      <c r="CX1694" s="103">
        <v>263.91146694193333</v>
      </c>
      <c r="CY1694" s="103">
        <v>99.317170438399501</v>
      </c>
      <c r="CZ1694" s="103">
        <v>272.83360180704187</v>
      </c>
      <c r="DA1694" s="103">
        <f>[2]CAMEROUN!DD2150+[3]CONGO!DA2032+[7]RCA!CN2084+[4]GABON!CN2379+[5]GUINEE!CP1932+[6]TCHAD!CZ2098</f>
        <v>-1081.5647639509405</v>
      </c>
      <c r="DB1694" s="102">
        <v>-682.46408164342006</v>
      </c>
      <c r="DC1694" s="102">
        <v>-161.06158808063498</v>
      </c>
      <c r="DD1694" s="102">
        <v>90.406311746223764</v>
      </c>
      <c r="DE1694" s="102">
        <v>-386.77216877214289</v>
      </c>
      <c r="DF1694" s="102">
        <v>79.691654565787275</v>
      </c>
      <c r="DG1694" s="102">
        <v>390.0824521105111</v>
      </c>
      <c r="DH1694" s="102">
        <v>-153.89010899314877</v>
      </c>
      <c r="DI1694" s="102">
        <v>236.21308480360574</v>
      </c>
      <c r="DJ1694" s="102">
        <v>412.2158120139203</v>
      </c>
      <c r="DK1694" s="102">
        <v>-14.377637212529663</v>
      </c>
      <c r="DL1694" s="102">
        <v>254.04167980317968</v>
      </c>
      <c r="DM1694" s="102">
        <v>412.32446467312013</v>
      </c>
      <c r="DN1694" s="104">
        <f>[2]CAMEROUN!DQ2150+[3]CONGO!DN2032+[7]RCA!DA2084+[4]GABON!DA2379+[5]GUINEE!DC1932+[6]TCHAD!DM2098</f>
        <v>305.34803507195932</v>
      </c>
      <c r="DO1694" s="102">
        <v>412.32446467312013</v>
      </c>
      <c r="DP1694" s="102">
        <v>348.22727729530527</v>
      </c>
      <c r="DQ1694" s="102">
        <v>721.60127880003051</v>
      </c>
      <c r="DR1694" s="102">
        <v>1220.7748242295504</v>
      </c>
      <c r="DS1694" s="102">
        <v>101.74072661788703</v>
      </c>
      <c r="DT1694" s="102">
        <v>533.66216904147257</v>
      </c>
      <c r="DU1694" s="102">
        <v>456.52694029392143</v>
      </c>
      <c r="DV1694" s="105">
        <f>[2]CAMEROUN!EA2150+[3]CONGO!DX2032+[7]RCA!DN2084+[4]GABON!DK2379+[5]GUINEE!DN1932+[6]TCHAD!DW2098</f>
        <v>255.23987526338865</v>
      </c>
      <c r="DW1694" s="106">
        <f>[2]CAMEROUN!EB2150+[3]CONGO!DY2032+[7]RCA!DM2084+[4]GABON!DL2379+[5]GUINEE!DO1932+[6]TCHAD!DX2098</f>
        <v>281.93058214637927</v>
      </c>
      <c r="DX1694" s="107">
        <f>[2]CAMEROUN!EC2150+[3]CONGO!DZ2032+[7]RCA!DN2084+[4]GABON!DM2379+[5]GUINEE!DP1932+[6]TCHAD!DY2098</f>
        <v>377.34084331549229</v>
      </c>
      <c r="DZ1694" s="102">
        <f>[2]CAMEROUN!EE2150+[3]CONGO!EB2032+[7]RCA!DP2084+[4]GABON!DO2379+[5]GUINEE!DR1932+[6]TCHAD!EA2098</f>
        <v>-353.4867220393229</v>
      </c>
      <c r="EC1694" s="102">
        <f>[2]CAMEROUN!EH2150+[3]CONGO!EE2032+[7]RCA!DS2084+[4]GABON!DR2379+[5]GUINEE!DU1932+[6]TCHAD!ED2098</f>
        <v>-402.34132931110719</v>
      </c>
      <c r="EF1694" s="102">
        <f>[2]CAMEROUN!EK2150+[3]CONGO!EH2032+[7]RCA!DV2084+[4]GABON!DU2379+[5]GUINEE!DX1932+[6]TCHAD!EG2098</f>
        <v>-316.81359700315556</v>
      </c>
      <c r="EI1694" s="102">
        <f>[2]CAMEROUN!EN2150+[3]CONGO!EK2032+[7]RCA!DY2084+[4]GABON!DX2379+[5]GUINEE!EA1932+[6]TCHAD!EJ2098</f>
        <v>-794.59127070795228</v>
      </c>
      <c r="EL1694" s="102">
        <f>[2]CAMEROUN!EQ2150+[3]CONGO!EN2032+[7]RCA!EB2084+[4]GABON!EA2379+[5]GUINEE!ED1932+[6]TCHAD!EM2098</f>
        <v>-1308.5523852312028</v>
      </c>
      <c r="EO1694" s="102">
        <f>[2]CAMEROUN!ET2150+[3]CONGO!EQ2032+[7]RCA!EE2084+[4]GABON!ED2379+[5]GUINEE!EG1932+[6]TCHAD!EP2098</f>
        <v>-1939.4572933043701</v>
      </c>
    </row>
    <row r="1695" spans="1:146" ht="15.5" x14ac:dyDescent="0.35">
      <c r="A1695" s="56" t="s">
        <v>557</v>
      </c>
      <c r="B1695" s="102" t="e">
        <f>([2]CAMEROUN!C2151+[2]CAMEROUN!D2151)/2+[3]CONGO!D2033+[7]RCA!D2085+[4]GABON!D2380+[5]GUINEE!D1933+[6]TCHAD!D2099</f>
        <v>#VALUE!</v>
      </c>
      <c r="C1695" s="102" t="e">
        <f>([2]CAMEROUN!D2151+[2]CAMEROUN!E2151)/2+[3]CONGO!E2033+[7]RCA!E2085+[4]GABON!E2380+[5]GUINEE!E1933+[6]TCHAD!E2099</f>
        <v>#VALUE!</v>
      </c>
      <c r="D1695" s="102" t="e">
        <f>([2]CAMEROUN!E2151+[2]CAMEROUN!F2151)/2+[3]CONGO!F2033+[7]RCA!F2085+[4]GABON!F2380+[5]GUINEE!F1933+[6]TCHAD!F2099</f>
        <v>#VALUE!</v>
      </c>
      <c r="E1695" s="102" t="e">
        <f>([2]CAMEROUN!F2151+[2]CAMEROUN!G2151)/2+[3]CONGO!G2033+[7]RCA!G2085+[4]GABON!G2380+[5]GUINEE!G1933+[6]TCHAD!G2099</f>
        <v>#VALUE!</v>
      </c>
      <c r="F1695" s="102" t="e">
        <f>([2]CAMEROUN!G2151+[2]CAMEROUN!H2151)/2+[3]CONGO!H2033+[7]RCA!H2085+[4]GABON!H2380+[5]GUINEE!H1933+[6]TCHAD!H2099</f>
        <v>#VALUE!</v>
      </c>
      <c r="G1695" s="102" t="e">
        <f>([2]CAMEROUN!H2151+[2]CAMEROUN!I2151)/2+[3]CONGO!I2033+[7]RCA!I2085+[4]GABON!I2380+[5]GUINEE!I1933+[6]TCHAD!I2099</f>
        <v>#VALUE!</v>
      </c>
      <c r="H1695" s="102">
        <f>([2]CAMEROUN!I2151+[2]CAMEROUN!J2151)/2+[3]CONGO!J2033+[7]RCA!J2085+[4]GABON!J2380+[5]GUINEE!J1933+[6]TCHAD!J2099</f>
        <v>3.6377999999999915</v>
      </c>
      <c r="I1695" s="102">
        <f>([2]CAMEROUN!J2151+[2]CAMEROUN!K2151)/2+[3]CONGO!K2033+[7]RCA!K2085+[4]GABON!K2380+[5]GUINEE!K1933+[6]TCHAD!K2099</f>
        <v>1.4404999999999877</v>
      </c>
      <c r="J1695" s="102">
        <f>([2]CAMEROUN!K2151+[2]CAMEROUN!L2151)/2+[3]CONGO!L2033+[7]RCA!L2085+[4]GABON!L2380+[5]GUINEE!L1933+[6]TCHAD!L2099</f>
        <v>6.6894791370000002</v>
      </c>
      <c r="K1695" s="102">
        <f>([2]CAMEROUN!L2151+[2]CAMEROUN!M2151)/2+[3]CONGO!M2033+[7]RCA!M2085+[4]GABON!M2380+[5]GUINEE!M1933+[6]TCHAD!M2099</f>
        <v>-6.743578655999996</v>
      </c>
      <c r="L1695" s="102">
        <f>([2]CAMEROUN!M2151+[2]CAMEROUN!N2151)/2+[3]CONGO!N2033+[7]RCA!N2085+[4]GABON!N2380+[5]GUINEE!N1933+[6]TCHAD!N2099</f>
        <v>-19.722098359000004</v>
      </c>
      <c r="M1695" s="102">
        <f>([2]CAMEROUN!N2151+[2]CAMEROUN!O2151)/2+[3]CONGO!O2033+[7]RCA!O2085+[4]GABON!O2380+[5]GUINEE!O1933+[6]TCHAD!O2099</f>
        <v>-22.249104899000002</v>
      </c>
      <c r="N1695" s="102" t="e">
        <f>([2]CAMEROUN!O2151+[2]CAMEROUN!P2151)/2+[3]CONGO!P2033+[7]RCA!P2085+[4]GABON!P2380+[5]GUINEE!P1933+[6]TCHAD!P2099</f>
        <v>#VALUE!</v>
      </c>
      <c r="O1695" s="102">
        <f>([2]CAMEROUN!P2151+[2]CAMEROUN!Q2151)/2+[3]CONGO!Q2033+[7]RCA!Q2085+[4]GABON!Q2380+[5]GUINEE!Q1933+[6]TCHAD!Q2099</f>
        <v>-20.432602829</v>
      </c>
      <c r="P1695" s="102">
        <f>[2]CAMEROUN!AH2151+[3]CONGO!R2033+[7]RCA!R2085+[4]GABON!R2380+[5]GUINEE!R1933+[6]TCHAD!R2099</f>
        <v>-7.7079999999999904</v>
      </c>
      <c r="Q1695" s="102">
        <f>[2]CAMEROUN!AI2151+[3]CONGO!S2033+[7]RCA!S2085+[4]GABON!S2380+[5]GUINEE!S1933+[6]TCHAD!S2099</f>
        <v>-21.134</v>
      </c>
      <c r="R1695" s="102">
        <f>[2]CAMEROUN!AJ2151+[3]CONGO!T2033+[7]RCA!T2085+[4]GABON!T2380+[5]GUINEE!T1933+[6]TCHAD!T2099</f>
        <v>-27.786294893000001</v>
      </c>
      <c r="S1695" s="102">
        <f>[2]CAMEROUN!AK2151+[3]CONGO!U2033+[7]RCA!U2085+[4]GABON!U2380+[5]GUINEE!U1933+[6]TCHAD!U2099</f>
        <v>-24.071845107000005</v>
      </c>
      <c r="T1695" s="102">
        <f>[2]CAMEROUN!AL2151+[3]CONGO!V2033+[7]RCA!V2085+[4]GABON!V2380+[5]GUINEE!V1933+[6]TCHAD!V2099</f>
        <v>-9.2669999999999959</v>
      </c>
      <c r="U1695" s="102">
        <f>[2]CAMEROUN!AM2151+[3]CONGO!W2033+[7]RCA!W2085+[4]GABON!W2380+[5]GUINEE!W1933+[6]TCHAD!W2099</f>
        <v>-20.829860000000007</v>
      </c>
      <c r="V1695" s="102">
        <f>[2]CAMEROUN!AN2151+[3]CONGO!X2033+[7]RCA!X2085+[4]GABON!X2380+[5]GUINEE!X1933+[6]TCHAD!X2099</f>
        <v>23.562300000000004</v>
      </c>
      <c r="W1695" s="102">
        <f>[2]CAMEROUN!AO2151+[3]CONGO!Y2033+[7]RCA!Y2085+[4]GABON!Y2380+[5]GUINEE!Y1933+[6]TCHAD!Y2099</f>
        <v>-0.94230000000000502</v>
      </c>
      <c r="X1695" s="103">
        <f>[2]CAMEROUN!AP2151+[3]CONGO!Z2033+[7]RCA!Z2085+[4]GABON!Z2380+[5]GUINEE!Z1933+[6]TCHAD!Z2099</f>
        <v>1.0085552220000003</v>
      </c>
      <c r="Y1695" s="103">
        <f>[2]CAMEROUN!AQ2151+[3]CONGO!AA2033+[7]RCA!AA2085+[4]GABON!AA2380+[5]GUINEE!AA1933+[6]TCHAD!AA2099</f>
        <v>1.9741151050000012</v>
      </c>
      <c r="Z1695" s="102">
        <f>[2]CAMEROUN!AR2151+[3]CONGO!AB2033+[7]RCA!AB2085+[4]GABON!AB2380+[5]GUINEE!AB1933+[6]TCHAD!AB2099</f>
        <v>1.302329673000002</v>
      </c>
      <c r="AA1695" s="102">
        <f>[2]CAMEROUN!AS2151+[3]CONGO!AC2033+[7]RCA!AC2085+[4]GABON!AC2380+[5]GUINEE!AC1933+[6]TCHAD!AC2099</f>
        <v>1.415000000000002</v>
      </c>
      <c r="AB1695" s="102">
        <v>-1.2999999999999972</v>
      </c>
      <c r="AC1695" s="102">
        <v>1.4850000000000043</v>
      </c>
      <c r="AD1695" s="102">
        <v>1.4940000000000042</v>
      </c>
      <c r="AE1695" s="102">
        <f>[2]CAMEROUN!AT2151+[3]CONGO!AH2033+[7]RCA!AD2085+[4]GABON!AD2380+[5]GUINEE!AD1933+[6]TCHAD!AH2099</f>
        <v>2.5519999999999956</v>
      </c>
      <c r="AF1695" s="102">
        <v>-4.2970000000000015</v>
      </c>
      <c r="AG1695" s="102">
        <v>-4.2970000000000015</v>
      </c>
      <c r="AH1695" s="102">
        <v>1.3129999999999971</v>
      </c>
      <c r="AI1695" s="102">
        <v>1.3129999999999971</v>
      </c>
      <c r="AJ1695" s="103">
        <f>[2]CAMEROUN!AU2151+[3]CONGO!AM2033+[7]RCA!AE2085+[4]GABON!AE2380+[5]GUINEE!AE1933+[6]TCHAD!AM2099</f>
        <v>0.67000000000000337</v>
      </c>
      <c r="AK1695" s="103">
        <v>-6.0822000000000003</v>
      </c>
      <c r="AL1695" s="103">
        <v>4.980999999999999</v>
      </c>
      <c r="AM1695" s="103">
        <v>5.2769999999999975</v>
      </c>
      <c r="AN1695" s="103">
        <v>5.3199999999999994</v>
      </c>
      <c r="AO1695" s="103">
        <f>[2]CAMEROUN!AV2151+[3]CONGO!AR2033+[7]RCA!AF2085+[4]GABON!AF2380+[5]GUINEE!AF1933+[6]TCHAD!AR2099</f>
        <v>0.218</v>
      </c>
      <c r="AP1695" s="103">
        <v>-6.3271999999999977</v>
      </c>
      <c r="AQ1695" s="103">
        <v>-0.224</v>
      </c>
      <c r="AR1695" s="103">
        <v>-7.0087890410000036</v>
      </c>
      <c r="AS1695" s="103">
        <f>[2]CAMEROUN!AZ2151+[3]CONGO!AV2033+[7]RCA!AJ2085+[4]GABON!AJ2380+[5]GUINEE!AJ1933+[6]TCHAD!AV2099</f>
        <v>1.5849999999999995</v>
      </c>
      <c r="AT1695" s="103">
        <v>-4</v>
      </c>
      <c r="AU1695" s="103">
        <v>0</v>
      </c>
      <c r="AV1695" s="103">
        <v>-85.669000000000011</v>
      </c>
      <c r="AW1695" s="103">
        <v>-85.669000000000011</v>
      </c>
      <c r="AX1695" s="103">
        <f>[2]CAMEROUN!BE2151+[3]CONGO!BA2033+[7]RCA!AO2085+[4]GABON!AO2380+[5]GUINEE!AO1933+[6]TCHAD!BA2099</f>
        <v>1143.9480000000001</v>
      </c>
      <c r="AY1695" s="103"/>
      <c r="AZ1695" s="103">
        <v>941.85400000000004</v>
      </c>
      <c r="BA1695" s="103">
        <v>1542.211</v>
      </c>
      <c r="BB1695" s="103">
        <v>490.80100000000004</v>
      </c>
      <c r="BC1695" s="103">
        <v>1091.1579999999999</v>
      </c>
      <c r="BD1695" s="103">
        <v>942.84899999999993</v>
      </c>
      <c r="BE1695" s="103">
        <v>942.84899999999993</v>
      </c>
      <c r="BF1695" s="103">
        <f>[2]CAMEROUN!BL2151+[3]CONGO!BI2033+[7]RCA!AV2085+[4]GABON!AV2380+[5]GUINEE!AV1933+[6]TCHAD!BH2099</f>
        <v>1533.125</v>
      </c>
      <c r="BG1695" s="103">
        <v>0</v>
      </c>
      <c r="BH1695" s="103">
        <v>0</v>
      </c>
      <c r="BI1695" s="103">
        <v>0.42900000000003047</v>
      </c>
      <c r="BJ1695" s="103">
        <v>-2.1000000000015007E-2</v>
      </c>
      <c r="BK1695" s="103">
        <v>3.0180000000000859</v>
      </c>
      <c r="BL1695" s="103">
        <v>1.6260000000000332</v>
      </c>
      <c r="BM1695" s="103">
        <v>1.468000000000103</v>
      </c>
      <c r="BN1695" s="103">
        <v>0.1759999999999593</v>
      </c>
      <c r="BO1695" s="103">
        <f>[2]CAMEROUN!BU2151+[3]CONGO!BR2033+[7]RCA!BE2085+[4]GABON!BE2380+[5]GUINEE!BE1933+[6]TCHAD!BQ2099</f>
        <v>0.47800000000003706</v>
      </c>
      <c r="BP1695" s="103">
        <v>0</v>
      </c>
      <c r="BQ1695" s="103">
        <v>0</v>
      </c>
      <c r="BR1695" s="103">
        <v>0</v>
      </c>
      <c r="BS1695" s="103">
        <v>-0.50800000000000978</v>
      </c>
      <c r="BT1695" s="103">
        <v>0</v>
      </c>
      <c r="BU1695" s="103">
        <v>-0.50800000000000978</v>
      </c>
      <c r="BV1695" s="103">
        <v>0.33200000000002206</v>
      </c>
      <c r="BW1695" s="103">
        <v>-0.11694785300005606</v>
      </c>
      <c r="BX1695" s="103">
        <v>0.95705214700001306</v>
      </c>
      <c r="BY1695" s="103">
        <v>-5.8947853000063333E-2</v>
      </c>
      <c r="BZ1695" s="102">
        <v>-0.33294785300006424</v>
      </c>
      <c r="CA1695" s="103">
        <f>[2]CAMEROUN!CG2151+[3]CONGO!CD2033+[7]RCA!BQ2085+[4]GABON!BQ2380+[5]GUINEE!BQ1933+[6]TCHAD!CC2099</f>
        <v>-1.0949999999999278</v>
      </c>
      <c r="CB1695" s="103">
        <v>0</v>
      </c>
      <c r="CC1695" s="103">
        <v>0</v>
      </c>
      <c r="CD1695" s="103">
        <v>0</v>
      </c>
      <c r="CE1695" s="103">
        <v>90.015999999999849</v>
      </c>
      <c r="CF1695" s="103">
        <v>90.015999999999849</v>
      </c>
      <c r="CG1695" s="103">
        <v>90.015999999999849</v>
      </c>
      <c r="CH1695" s="103">
        <v>5.015999999999849</v>
      </c>
      <c r="CI1695" s="103">
        <v>5.015999999999849</v>
      </c>
      <c r="CJ1695" s="102">
        <v>4.8389999999998565</v>
      </c>
      <c r="CK1695" s="102">
        <v>4.8389999999998565</v>
      </c>
      <c r="CL1695" s="103">
        <f>[2]CAMEROUN!CR2151+[3]CONGO!CO2033+[7]RCA!CB2085+[4]GABON!CB2380+[5]GUINEE!CD1933+[6]TCHAD!CN2099</f>
        <v>-0.35700000000005616</v>
      </c>
      <c r="CM1695" s="103">
        <v>-292.52184285714281</v>
      </c>
      <c r="CN1695" s="103">
        <v>-45.621428571428552</v>
      </c>
      <c r="CO1695" s="103">
        <v>-45.621428571428552</v>
      </c>
      <c r="CP1695" s="103">
        <v>-45.621428571428552</v>
      </c>
      <c r="CQ1695" s="103">
        <v>-45.621428571428552</v>
      </c>
      <c r="CR1695" s="103">
        <v>-45.621428571428552</v>
      </c>
      <c r="CS1695" s="103">
        <v>-8.3050000000000495</v>
      </c>
      <c r="CT1695" s="103">
        <v>-8.3050000000000495</v>
      </c>
      <c r="CU1695" s="103">
        <v>-8.3050000000000495</v>
      </c>
      <c r="CV1695" s="103">
        <v>-11.129000000000005</v>
      </c>
      <c r="CW1695" s="103">
        <v>-11.129000000000005</v>
      </c>
      <c r="CX1695" s="103">
        <v>-11.129000000000005</v>
      </c>
      <c r="CY1695" s="103">
        <v>-11.129000000000005</v>
      </c>
      <c r="CZ1695" s="103">
        <v>-11.129000000000005</v>
      </c>
      <c r="DA1695" s="103">
        <f>[2]CAMEROUN!DD2151+[3]CONGO!DA2033+[7]RCA!CN2085+[4]GABON!CN2380+[5]GUINEE!CP1933+[6]TCHAD!CZ2099</f>
        <v>4.9590000000000032</v>
      </c>
      <c r="DB1695" s="102">
        <v>-96.257509571428599</v>
      </c>
      <c r="DC1695" s="102">
        <v>-96.257509571428599</v>
      </c>
      <c r="DD1695" s="102">
        <v>-96.257509571428599</v>
      </c>
      <c r="DE1695" s="102">
        <v>-96.257509571428599</v>
      </c>
      <c r="DF1695" s="102">
        <v>-96.257509571428599</v>
      </c>
      <c r="DG1695" s="102">
        <v>-96.257509571428599</v>
      </c>
      <c r="DH1695" s="102">
        <v>-96.257509571428599</v>
      </c>
      <c r="DI1695" s="102">
        <v>-96.257509571428599</v>
      </c>
      <c r="DJ1695" s="102">
        <v>-96.257509571428599</v>
      </c>
      <c r="DK1695" s="102">
        <v>5</v>
      </c>
      <c r="DL1695" s="102">
        <v>5</v>
      </c>
      <c r="DM1695" s="102">
        <v>-96.257509571428599</v>
      </c>
      <c r="DN1695" s="104">
        <f>[2]CAMEROUN!DQ2151+[3]CONGO!DN2033+[7]RCA!DA2085+[4]GABON!DA2380+[5]GUINEE!DC1933+[6]TCHAD!DM2099</f>
        <v>1.9055199993545102E-4</v>
      </c>
      <c r="DO1695" s="102">
        <v>-96.257509571428599</v>
      </c>
      <c r="DP1695" s="102">
        <v>-143.46270012342853</v>
      </c>
      <c r="DQ1695" s="102">
        <v>-101.05770012342849</v>
      </c>
      <c r="DR1695" s="102">
        <v>-143.46270012342853</v>
      </c>
      <c r="DS1695" s="102">
        <v>-139.05750957142857</v>
      </c>
      <c r="DT1695" s="102">
        <v>-139.05750957142857</v>
      </c>
      <c r="DU1695" s="102">
        <v>-41.911780691999965</v>
      </c>
      <c r="DV1695" s="105">
        <f>[2]CAMEROUN!EA2151+[3]CONGO!DX2033+[7]RCA!DN2085+[4]GABON!DK2380+[5]GUINEE!DN1933+[6]TCHAD!DW2099</f>
        <v>-41.911780691999965</v>
      </c>
      <c r="DW1695" s="106">
        <f>[2]CAMEROUN!EB2151+[3]CONGO!DY2033+[7]RCA!DM2085+[4]GABON!DL2380+[5]GUINEE!DO1933+[6]TCHAD!DX2099</f>
        <v>-41.911780691999965</v>
      </c>
      <c r="DX1695" s="107">
        <f>[2]CAMEROUN!EC2151+[3]CONGO!DZ2033+[7]RCA!DN2085+[4]GABON!DM2380+[5]GUINEE!DP1933+[6]TCHAD!DY2099</f>
        <v>-124.23320926342852</v>
      </c>
      <c r="DZ1695" s="102">
        <f>[2]CAMEROUN!EE2151+[3]CONGO!EB2033+[7]RCA!DP2085+[4]GABON!DO2380+[5]GUINEE!DR1933+[6]TCHAD!EA2099</f>
        <v>-123.82948466067198</v>
      </c>
      <c r="EC1695" s="102">
        <f>[2]CAMEROUN!EH2151+[3]CONGO!EE2033+[7]RCA!DS2085+[4]GABON!DR2380+[5]GUINEE!DU1933+[6]TCHAD!ED2099</f>
        <v>-183.86800150828429</v>
      </c>
      <c r="EF1695" s="102">
        <f>[2]CAMEROUN!EK2151+[3]CONGO!EH2033+[7]RCA!DV2085+[4]GABON!DU2380+[5]GUINEE!DX1933+[6]TCHAD!EG2099</f>
        <v>-243.72423328670993</v>
      </c>
      <c r="EI1695" s="102">
        <f>[2]CAMEROUN!EN2151+[3]CONGO!EK2033+[7]RCA!DY2085+[4]GABON!DX2380+[5]GUINEE!EA1933+[6]TCHAD!EJ2099</f>
        <v>-303.73359136667659</v>
      </c>
      <c r="EL1695" s="102">
        <f>[2]CAMEROUN!EQ2151+[3]CONGO!EN2033+[7]RCA!EB2085+[4]GABON!EA2380+[5]GUINEE!ED1933+[6]TCHAD!EM2099</f>
        <v>-363.88513815521691</v>
      </c>
      <c r="EO1695" s="102">
        <f>[2]CAMEROUN!ET2151+[3]CONGO!EQ2033+[7]RCA!EE2085+[4]GABON!ED2380+[5]GUINEE!EG1933+[6]TCHAD!EP2099</f>
        <v>-424.16871731600446</v>
      </c>
    </row>
    <row r="1696" spans="1:146" ht="15.5" x14ac:dyDescent="0.35">
      <c r="A1696" s="56" t="s">
        <v>558</v>
      </c>
      <c r="B1696" s="102" t="e">
        <f>([2]CAMEROUN!C2152+[2]CAMEROUN!D2152)/2+[3]CONGO!D2034+[7]RCA!D2086+[4]GABON!D2381+[5]GUINEE!D1934+[6]TCHAD!D2100</f>
        <v>#VALUE!</v>
      </c>
      <c r="C1696" s="102" t="e">
        <f>([2]CAMEROUN!D2152+[2]CAMEROUN!E2152)/2+[3]CONGO!E2034+[7]RCA!E2086+[4]GABON!E2381+[5]GUINEE!E1934+[6]TCHAD!E2100</f>
        <v>#VALUE!</v>
      </c>
      <c r="D1696" s="102">
        <f>([2]CAMEROUN!E2152+[2]CAMEROUN!F2152)/2+[3]CONGO!F2034+[7]RCA!F2086+[4]GABON!F2381+[5]GUINEE!F1934+[6]TCHAD!F2100</f>
        <v>32.112000000000002</v>
      </c>
      <c r="E1696" s="102">
        <f>([2]CAMEROUN!F2152+[2]CAMEROUN!G2152)/2+[3]CONGO!G2034+[7]RCA!G2086+[4]GABON!G2381+[5]GUINEE!G1934+[6]TCHAD!G2100</f>
        <v>-2.8929999999999998</v>
      </c>
      <c r="F1696" s="102">
        <f>([2]CAMEROUN!G2152+[2]CAMEROUN!H2152)/2+[3]CONGO!H2034+[7]RCA!H2086+[4]GABON!H2381+[5]GUINEE!H1934+[6]TCHAD!H2100</f>
        <v>-4.1959999999999997</v>
      </c>
      <c r="G1696" s="102">
        <f>([2]CAMEROUN!H2152+[2]CAMEROUN!I2152)/2+[3]CONGO!I2034+[7]RCA!I2086+[4]GABON!I2381+[5]GUINEE!I1934+[6]TCHAD!I2100</f>
        <v>-6.8785000000000007</v>
      </c>
      <c r="H1696" s="102">
        <f>([2]CAMEROUN!I2152+[2]CAMEROUN!J2152)/2+[3]CONGO!J2034+[7]RCA!J2086+[4]GABON!J2381+[5]GUINEE!J1934+[6]TCHAD!J2100</f>
        <v>-9.4290000000000003</v>
      </c>
      <c r="I1696" s="102">
        <f>([2]CAMEROUN!J2152+[2]CAMEROUN!K2152)/2+[3]CONGO!K2034+[7]RCA!K2086+[4]GABON!K2381+[5]GUINEE!K1934+[6]TCHAD!K2100</f>
        <v>49.408000000000001</v>
      </c>
      <c r="J1696" s="102">
        <f>([2]CAMEROUN!K2152+[2]CAMEROUN!L2152)/2+[3]CONGO!L2034+[7]RCA!L2086+[4]GABON!L2381+[5]GUINEE!L1934+[6]TCHAD!L2100</f>
        <v>-2.4000000000002686E-2</v>
      </c>
      <c r="K1696" s="102">
        <f>([2]CAMEROUN!L2152+[2]CAMEROUN!M2152)/2+[3]CONGO!M2034+[7]RCA!M2086+[4]GABON!M2381+[5]GUINEE!M1934+[6]TCHAD!M2100</f>
        <v>45.636499999999998</v>
      </c>
      <c r="L1696" s="102">
        <f>([2]CAMEROUN!M2152+[2]CAMEROUN!N2152)/2+[3]CONGO!N2034+[7]RCA!N2086+[4]GABON!N2381+[5]GUINEE!N1934+[6]TCHAD!N2100</f>
        <v>16.592499999999994</v>
      </c>
      <c r="M1696" s="102">
        <f>([2]CAMEROUN!N2152+[2]CAMEROUN!O2152)/2+[3]CONGO!O2034+[7]RCA!O2086+[4]GABON!O2381+[5]GUINEE!O1934+[6]TCHAD!O2100</f>
        <v>28.625000000000007</v>
      </c>
      <c r="N1696" s="102">
        <f>([2]CAMEROUN!O2152+[2]CAMEROUN!P2152)/2+[3]CONGO!P2034+[7]RCA!P2086+[4]GABON!P2381+[5]GUINEE!P1934+[6]TCHAD!P2100</f>
        <v>39.393000000000001</v>
      </c>
      <c r="O1696" s="102">
        <f>([2]CAMEROUN!P2152+[2]CAMEROUN!Q2152)/2+[3]CONGO!Q2034+[7]RCA!Q2086+[4]GABON!Q2381+[5]GUINEE!Q1934+[6]TCHAD!Q2100</f>
        <v>55.51250000000001</v>
      </c>
      <c r="P1696" s="102">
        <f>[2]CAMEROUN!AH2152+[3]CONGO!R2034+[7]RCA!R2086+[4]GABON!R2381+[5]GUINEE!R1934+[6]TCHAD!R2100</f>
        <v>19.151999999999994</v>
      </c>
      <c r="Q1696" s="102">
        <f>[2]CAMEROUN!AI2152+[3]CONGO!S2034+[7]RCA!S2086+[4]GABON!S2381+[5]GUINEE!S1934+[6]TCHAD!S2100</f>
        <v>-12.507999999999999</v>
      </c>
      <c r="R1696" s="102">
        <f>[2]CAMEROUN!AJ2152+[3]CONGO!T2034+[7]RCA!T2086+[4]GABON!T2381+[5]GUINEE!T1934+[6]TCHAD!T2100</f>
        <v>-44.698000000000008</v>
      </c>
      <c r="S1696" s="102">
        <f>[2]CAMEROUN!AK2152+[3]CONGO!U2034+[7]RCA!U2086+[4]GABON!U2381+[5]GUINEE!U1934+[6]TCHAD!U2100</f>
        <v>-9.8170000000000108</v>
      </c>
      <c r="T1696" s="102">
        <f>[2]CAMEROUN!AL2152+[3]CONGO!V2034+[7]RCA!V2086+[4]GABON!V2381+[5]GUINEE!V1934+[6]TCHAD!V2100</f>
        <v>-21.619000000000007</v>
      </c>
      <c r="U1696" s="102">
        <f>[2]CAMEROUN!AM2152+[3]CONGO!W2034+[7]RCA!W2086+[4]GABON!W2381+[5]GUINEE!W1934+[6]TCHAD!W2100</f>
        <v>-163.28099999999998</v>
      </c>
      <c r="V1696" s="102">
        <f>[2]CAMEROUN!AN2152+[3]CONGO!X2034+[7]RCA!X2086+[4]GABON!X2381+[5]GUINEE!X1934+[6]TCHAD!X2100</f>
        <v>-22.733000000000004</v>
      </c>
      <c r="W1696" s="102">
        <f>[2]CAMEROUN!AO2152+[3]CONGO!Y2034+[7]RCA!Y2086+[4]GABON!Y2381+[5]GUINEE!Y1934+[6]TCHAD!Y2100</f>
        <v>-3.4810000000000016</v>
      </c>
      <c r="X1696" s="103">
        <f>[2]CAMEROUN!AP2152+[3]CONGO!Z2034+[7]RCA!Z2086+[4]GABON!Z2381+[5]GUINEE!Z1934+[6]TCHAD!Z2100</f>
        <v>69.966000000000037</v>
      </c>
      <c r="Y1696" s="103">
        <f>[2]CAMEROUN!AQ2152+[3]CONGO!AA2034+[7]RCA!AA2086+[4]GABON!AA2381+[5]GUINEE!AA1934+[6]TCHAD!AA2100</f>
        <v>2.5977561249000107</v>
      </c>
      <c r="Z1696" s="102">
        <f>[2]CAMEROUN!AR2152+[3]CONGO!AB2034+[7]RCA!AB2086+[4]GABON!AB2381+[5]GUINEE!AB1934+[6]TCHAD!AB2100</f>
        <v>1.7492438750999844</v>
      </c>
      <c r="AA1696" s="102">
        <f>[2]CAMEROUN!AS2152+[3]CONGO!AC2034+[7]RCA!AC2086+[4]GABON!AC2381+[5]GUINEE!AC1934+[6]TCHAD!AC2100</f>
        <v>-1.86500000000001</v>
      </c>
      <c r="AB1696" s="102">
        <v>7.1819576675652579</v>
      </c>
      <c r="AC1696" s="102">
        <v>-9.230400723115725</v>
      </c>
      <c r="AD1696" s="102">
        <v>-5.7943474118948597</v>
      </c>
      <c r="AE1696" s="102">
        <f>[2]CAMEROUN!AT2152+[3]CONGO!AH2034+[7]RCA!AD2086+[4]GABON!AD2381+[5]GUINEE!AD1934+[6]TCHAD!AH2100</f>
        <v>-12.797999999999986</v>
      </c>
      <c r="AF1696" s="102">
        <v>2.4975117187018601</v>
      </c>
      <c r="AG1696" s="102">
        <v>20.523501444192618</v>
      </c>
      <c r="AH1696" s="102">
        <v>21.106767719418947</v>
      </c>
      <c r="AI1696" s="102">
        <v>21.106767719418947</v>
      </c>
      <c r="AJ1696" s="103">
        <f>[2]CAMEROUN!AU2152+[3]CONGO!AM2034+[7]RCA!AE2086+[4]GABON!AE2381+[5]GUINEE!AE1934+[6]TCHAD!AM2100</f>
        <v>17.485999999999997</v>
      </c>
      <c r="AK1696" s="103">
        <v>19.13085167238712</v>
      </c>
      <c r="AL1696" s="103">
        <v>25.158637175172125</v>
      </c>
      <c r="AM1696" s="103">
        <v>21.539062592929589</v>
      </c>
      <c r="AN1696" s="103">
        <v>15.634062592929595</v>
      </c>
      <c r="AO1696" s="103">
        <f>[2]CAMEROUN!AV2152+[3]CONGO!AR2034+[7]RCA!AF2086+[4]GABON!AF2381+[5]GUINEE!AF1934+[6]TCHAD!AR2100</f>
        <v>18.238000000000007</v>
      </c>
      <c r="AP1696" s="103">
        <v>-3.9049975155556282</v>
      </c>
      <c r="AQ1696" s="103">
        <v>-3.79586415637025</v>
      </c>
      <c r="AR1696" s="103">
        <v>-0.88512472007213816</v>
      </c>
      <c r="AS1696" s="103">
        <f>[2]CAMEROUN!AZ2152+[3]CONGO!AV2034+[7]RCA!AJ2086+[4]GABON!AJ2381+[5]GUINEE!AJ1934+[6]TCHAD!AV2100</f>
        <v>22.231999999999989</v>
      </c>
      <c r="AT1696" s="103">
        <v>11.106391944167502</v>
      </c>
      <c r="AU1696" s="103">
        <v>509.39543895692702</v>
      </c>
      <c r="AV1696" s="103">
        <v>505.27307510355701</v>
      </c>
      <c r="AW1696" s="103">
        <v>450.47307510355654</v>
      </c>
      <c r="AX1696" s="103">
        <f>[2]CAMEROUN!BE2152+[3]CONGO!BA2034+[7]RCA!AO2086+[4]GABON!AO2381+[5]GUINEE!AO1934+[6]TCHAD!BA2100</f>
        <v>401.93900000000002</v>
      </c>
      <c r="AY1696" s="103"/>
      <c r="AZ1696" s="103">
        <v>448.2567205711868</v>
      </c>
      <c r="BA1696" s="103">
        <v>448.47384194902833</v>
      </c>
      <c r="BB1696" s="103">
        <v>361.01753494037706</v>
      </c>
      <c r="BC1696" s="103">
        <v>360.87171646639649</v>
      </c>
      <c r="BD1696" s="103">
        <v>292.59486122754413</v>
      </c>
      <c r="BE1696" s="103">
        <v>291.59486122754413</v>
      </c>
      <c r="BF1696" s="103">
        <f>[2]CAMEROUN!BL2152+[3]CONGO!BI2034+[7]RCA!AV2086+[4]GABON!AV2381+[5]GUINEE!AV1934+[6]TCHAD!BH2100</f>
        <v>279.92500000000007</v>
      </c>
      <c r="BG1696" s="103">
        <v>329.3802268817019</v>
      </c>
      <c r="BH1696" s="103">
        <v>367.38598568888847</v>
      </c>
      <c r="BI1696" s="103">
        <v>268.30742612224503</v>
      </c>
      <c r="BJ1696" s="103">
        <v>214.24342612224498</v>
      </c>
      <c r="BK1696" s="103">
        <v>212.30957853416447</v>
      </c>
      <c r="BL1696" s="103">
        <v>212.54557853416446</v>
      </c>
      <c r="BM1696" s="103">
        <v>285.12171382967995</v>
      </c>
      <c r="BN1696" s="103">
        <v>285.35771382967994</v>
      </c>
      <c r="BO1696" s="103">
        <f>[2]CAMEROUN!BU2152+[3]CONGO!BR2034+[7]RCA!BE2086+[4]GABON!BE2381+[5]GUINEE!BE1934+[6]TCHAD!BQ2100</f>
        <v>250.93662037873409</v>
      </c>
      <c r="BP1696" s="103">
        <v>357.07535768580101</v>
      </c>
      <c r="BQ1696" s="103">
        <v>530.62965506708349</v>
      </c>
      <c r="BR1696" s="103">
        <v>668.01325170348957</v>
      </c>
      <c r="BS1696" s="103">
        <v>693.26615223262183</v>
      </c>
      <c r="BT1696" s="103">
        <v>836.53627063442855</v>
      </c>
      <c r="BU1696" s="103">
        <v>861.56627063442852</v>
      </c>
      <c r="BV1696" s="103">
        <v>930.96846122959278</v>
      </c>
      <c r="BW1696" s="103">
        <v>728.48139885162902</v>
      </c>
      <c r="BX1696" s="103">
        <v>728.48139885162902</v>
      </c>
      <c r="BY1696" s="103">
        <v>623.59350549915621</v>
      </c>
      <c r="BZ1696" s="102">
        <v>603.68354976121668</v>
      </c>
      <c r="CA1696" s="103">
        <f>[2]CAMEROUN!CG2152+[3]CONGO!CD2034+[7]RCA!BQ2086+[4]GABON!BQ2381+[5]GUINEE!BQ1934+[6]TCHAD!CC2100</f>
        <v>509.39900000000006</v>
      </c>
      <c r="CB1696" s="103">
        <v>430.00576500881914</v>
      </c>
      <c r="CC1696" s="103">
        <v>429.64612486705977</v>
      </c>
      <c r="CD1696" s="103">
        <v>429.90498071411787</v>
      </c>
      <c r="CE1696" s="103">
        <v>466.28431575923742</v>
      </c>
      <c r="CF1696" s="103">
        <v>466.28431575923742</v>
      </c>
      <c r="CG1696" s="103">
        <v>466.28431575923742</v>
      </c>
      <c r="CH1696" s="103">
        <v>504.083022140472</v>
      </c>
      <c r="CI1696" s="103">
        <v>504.083022140472</v>
      </c>
      <c r="CJ1696" s="102">
        <v>440.55942314513612</v>
      </c>
      <c r="CK1696" s="102">
        <v>440.55942314513612</v>
      </c>
      <c r="CL1696" s="103">
        <f>[2]CAMEROUN!CR2152+[3]CONGO!CO2034+[7]RCA!CB2086+[4]GABON!CB2381+[5]GUINEE!CD1934+[6]TCHAD!CN2100</f>
        <v>350.52499999999998</v>
      </c>
      <c r="CM1696" s="103">
        <v>547.61097665102329</v>
      </c>
      <c r="CN1696" s="103">
        <v>590.77642667396788</v>
      </c>
      <c r="CO1696" s="103">
        <v>590.77642667396788</v>
      </c>
      <c r="CP1696" s="103">
        <v>596.93628473786919</v>
      </c>
      <c r="CQ1696" s="103">
        <v>596.97642667396781</v>
      </c>
      <c r="CR1696" s="103">
        <v>597.01656861006654</v>
      </c>
      <c r="CS1696" s="103">
        <v>502</v>
      </c>
      <c r="CT1696" s="103">
        <v>502</v>
      </c>
      <c r="CU1696" s="103">
        <v>502</v>
      </c>
      <c r="CV1696" s="103">
        <v>634.41</v>
      </c>
      <c r="CW1696" s="103">
        <v>556.41</v>
      </c>
      <c r="CX1696" s="103">
        <v>559.11</v>
      </c>
      <c r="CY1696" s="103">
        <v>531.71</v>
      </c>
      <c r="CZ1696" s="103">
        <v>635.41</v>
      </c>
      <c r="DA1696" s="103">
        <f>[2]CAMEROUN!DD2152+[3]CONGO!DA2034+[7]RCA!CN2086+[4]GABON!CN2381+[5]GUINEE!CP1934+[6]TCHAD!CZ2100</f>
        <v>433.46900000000005</v>
      </c>
      <c r="DB1696" s="102">
        <v>113.85900000000001</v>
      </c>
      <c r="DC1696" s="102">
        <v>153.85900000000001</v>
      </c>
      <c r="DD1696" s="102">
        <v>153.85900000000001</v>
      </c>
      <c r="DE1696" s="102">
        <v>396.00000000000006</v>
      </c>
      <c r="DF1696" s="102">
        <v>440.20000000000005</v>
      </c>
      <c r="DG1696" s="102">
        <v>435.20000000000005</v>
      </c>
      <c r="DH1696" s="102">
        <v>438.00000000000006</v>
      </c>
      <c r="DI1696" s="102">
        <v>438.00000000000006</v>
      </c>
      <c r="DJ1696" s="102">
        <v>438.00000000000006</v>
      </c>
      <c r="DK1696" s="102">
        <v>174.71199999999993</v>
      </c>
      <c r="DL1696" s="102">
        <v>174.71199999999993</v>
      </c>
      <c r="DM1696" s="102">
        <v>438.00000000000006</v>
      </c>
      <c r="DN1696" s="104">
        <f>[2]CAMEROUN!DQ2152+[3]CONGO!DN2034+[7]RCA!DA2086+[4]GABON!DA2381+[5]GUINEE!DC1934+[6]TCHAD!DM2100</f>
        <v>236.76589013905215</v>
      </c>
      <c r="DO1696" s="102">
        <v>438.00000000000006</v>
      </c>
      <c r="DP1696" s="102">
        <v>197.2</v>
      </c>
      <c r="DQ1696" s="102">
        <v>197.2</v>
      </c>
      <c r="DR1696" s="102">
        <v>197.2</v>
      </c>
      <c r="DS1696" s="102">
        <v>-9.2019999999999413</v>
      </c>
      <c r="DT1696" s="102">
        <v>-9.2019999999999413</v>
      </c>
      <c r="DU1696" s="102">
        <v>-26.122328088256324</v>
      </c>
      <c r="DV1696" s="105">
        <f>[2]CAMEROUN!EA2152+[3]CONGO!DX2034+[7]RCA!DN2086+[4]GABON!DK2381+[5]GUINEE!DN1934+[6]TCHAD!DW2100</f>
        <v>-30.122328088256324</v>
      </c>
      <c r="DW1696" s="106">
        <f>[2]CAMEROUN!EB2152+[3]CONGO!DY2034+[7]RCA!DM2086+[4]GABON!DL2381+[5]GUINEE!DO1934+[6]TCHAD!DX2100</f>
        <v>-30.122328088256324</v>
      </c>
      <c r="DX1696" s="107">
        <f>[2]CAMEROUN!EC2152+[3]CONGO!DZ2034+[7]RCA!DN2086+[4]GABON!DM2381+[5]GUINEE!DP1934+[6]TCHAD!DY2100</f>
        <v>-26.122328088256324</v>
      </c>
      <c r="DZ1696" s="102">
        <f>[2]CAMEROUN!EE2152+[3]CONGO!EB2034+[7]RCA!DP2086+[4]GABON!DO2381+[5]GUINEE!DR1934+[6]TCHAD!EA2100</f>
        <v>-58.821293781304405</v>
      </c>
      <c r="EC1696" s="102">
        <f>[2]CAMEROUN!EH2152+[3]CONGO!EE2034+[7]RCA!DS2086+[4]GABON!DR2381+[5]GUINEE!DU1934+[6]TCHAD!ED2100</f>
        <v>-83.956726516142965</v>
      </c>
      <c r="EF1696" s="102">
        <f>[2]CAMEROUN!EK2152+[3]CONGO!EH2034+[7]RCA!DV2086+[4]GABON!DU2381+[5]GUINEE!DX1934+[6]TCHAD!EG2100</f>
        <v>-93.892798530834568</v>
      </c>
      <c r="EI1696" s="102">
        <f>[2]CAMEROUN!EN2152+[3]CONGO!EK2034+[7]RCA!DY2086+[4]GABON!DX2381+[5]GUINEE!EA1934+[6]TCHAD!EJ2100</f>
        <v>-103.82950349587588</v>
      </c>
      <c r="EL1696" s="102">
        <f>[2]CAMEROUN!EQ2152+[3]CONGO!EN2034+[7]RCA!EB2086+[4]GABON!EA2381+[5]GUINEE!ED1934+[6]TCHAD!EM2100</f>
        <v>-113.76683514443152</v>
      </c>
      <c r="EO1696" s="102">
        <f>[2]CAMEROUN!ET2152+[3]CONGO!EQ2034+[7]RCA!EE2086+[4]GABON!ED2381+[5]GUINEE!EG1934+[6]TCHAD!EP2100</f>
        <v>-117.5</v>
      </c>
    </row>
    <row r="1697" spans="1:146" ht="15.5" x14ac:dyDescent="0.35">
      <c r="A1697" s="126" t="s">
        <v>559</v>
      </c>
      <c r="B1697" s="102">
        <f>+[4]GABON!D2382+[5]GUINEE!D1935</f>
        <v>0</v>
      </c>
      <c r="C1697" s="102">
        <f>+[4]GABON!E2382+[5]GUINEE!E1935</f>
        <v>0</v>
      </c>
      <c r="D1697" s="102">
        <f>+[4]GABON!F2382+[5]GUINEE!F1935</f>
        <v>0</v>
      </c>
      <c r="E1697" s="102">
        <f>+[4]GABON!G2382+[5]GUINEE!G1935</f>
        <v>0</v>
      </c>
      <c r="F1697" s="102">
        <f>+[4]GABON!H2382+[5]GUINEE!H1935</f>
        <v>0</v>
      </c>
      <c r="G1697" s="102">
        <f>+[4]GABON!I2382+[5]GUINEE!I1935</f>
        <v>0</v>
      </c>
      <c r="H1697" s="102" t="e">
        <f>+[4]GABON!J2382+[5]GUINEE!J1935</f>
        <v>#VALUE!</v>
      </c>
      <c r="I1697" s="102" t="e">
        <f>+[4]GABON!K2382+[5]GUINEE!K1935</f>
        <v>#VALUE!</v>
      </c>
      <c r="J1697" s="102" t="e">
        <f>+[4]GABON!L2382+[5]GUINEE!L1935</f>
        <v>#VALUE!</v>
      </c>
      <c r="K1697" s="102" t="e">
        <f>+[4]GABON!M2382+[5]GUINEE!M1935</f>
        <v>#VALUE!</v>
      </c>
      <c r="L1697" s="102" t="e">
        <f>+[4]GABON!N2382+[5]GUINEE!N1935</f>
        <v>#VALUE!</v>
      </c>
      <c r="M1697" s="102" t="e">
        <f>+[4]GABON!O2382+[5]GUINEE!O1935</f>
        <v>#VALUE!</v>
      </c>
      <c r="N1697" s="102" t="e">
        <f>+[4]GABON!P2382+[5]GUINEE!P1935</f>
        <v>#VALUE!</v>
      </c>
      <c r="O1697" s="102" t="e">
        <f>+[4]GABON!Q2382+[5]GUINEE!Q1935</f>
        <v>#VALUE!</v>
      </c>
      <c r="P1697" s="102" t="e">
        <f>+[4]GABON!R2382+[5]GUINEE!R1935</f>
        <v>#VALUE!</v>
      </c>
      <c r="Q1697" s="102">
        <f>+[4]GABON!S2382+[5]GUINEE!S1935</f>
        <v>-0.41900000000000004</v>
      </c>
      <c r="R1697" s="102" t="e">
        <f>+[4]GABON!T2382+[5]GUINEE!T1935</f>
        <v>#VALUE!</v>
      </c>
      <c r="S1697" s="102" t="e">
        <f>+[4]GABON!U2382+[5]GUINEE!U1935</f>
        <v>#VALUE!</v>
      </c>
      <c r="T1697" s="102" t="e">
        <f>+[4]GABON!V2382+[5]GUINEE!V1935</f>
        <v>#VALUE!</v>
      </c>
      <c r="U1697" s="102" t="e">
        <f>+[4]GABON!W2382+[5]GUINEE!W1935</f>
        <v>#VALUE!</v>
      </c>
      <c r="V1697" s="102">
        <f>+[4]GABON!X2382+[5]GUINEE!X1935</f>
        <v>-6.222826401999999</v>
      </c>
      <c r="W1697" s="102">
        <f>+[4]GABON!Y2382+[5]GUINEE!Y1935</f>
        <v>-194.09917359799999</v>
      </c>
      <c r="X1697" s="103">
        <f>+[4]GABON!Z2382+[5]GUINEE!Z1935</f>
        <v>-3.4263665239999952</v>
      </c>
      <c r="Y1697" s="103">
        <f>+[4]GABON!AA2382+[5]GUINEE!AA1935</f>
        <v>-32.237633476000028</v>
      </c>
      <c r="Z1697" s="102">
        <f>+[4]GABON!AB2382+[5]GUINEE!AB1935</f>
        <v>-566.351</v>
      </c>
      <c r="AA1697" s="102">
        <f>+[4]GABON!AC2382+[5]GUINEE!AC1935</f>
        <v>11.807309999999916</v>
      </c>
      <c r="AB1697" s="102">
        <v>-133.41800000000006</v>
      </c>
      <c r="AC1697" s="102">
        <v>-122.54000000000002</v>
      </c>
      <c r="AD1697" s="102">
        <v>375.96499999999997</v>
      </c>
      <c r="AE1697" s="102">
        <f>+[4]GABON!AD2382+[5]GUINEE!AD1935</f>
        <v>528.2736900000001</v>
      </c>
      <c r="AF1697" s="102">
        <v>-8.5061700000000098</v>
      </c>
      <c r="AG1697" s="102">
        <v>104.47799999999997</v>
      </c>
      <c r="AH1697" s="102">
        <v>169.78899999999999</v>
      </c>
      <c r="AI1697" s="102">
        <v>169.78899999999999</v>
      </c>
      <c r="AJ1697" s="103">
        <f>+[4]GABON!AE2382+[5]GUINEE!AE1935</f>
        <v>112.24499999999999</v>
      </c>
      <c r="AK1697" s="103">
        <v>9.1065499999999986</v>
      </c>
      <c r="AL1697" s="103">
        <v>-0.96936250000000257</v>
      </c>
      <c r="AM1697" s="103">
        <v>-0.65200000000000102</v>
      </c>
      <c r="AN1697" s="103">
        <v>-0.65200000000000102</v>
      </c>
      <c r="AO1697" s="103">
        <f>+[4]GABON!AF2382+[5]GUINEE!AF1935</f>
        <v>-0.4380000000000166</v>
      </c>
      <c r="AP1697" s="103">
        <v>-3.0972000000000008</v>
      </c>
      <c r="AQ1697" s="103">
        <v>82.15</v>
      </c>
      <c r="AR1697" s="103">
        <v>139.00300000000001</v>
      </c>
      <c r="AS1697" s="103">
        <f>+[4]GABON!AJ2382+[5]GUINEE!AJ1935</f>
        <v>-21.49199999999999</v>
      </c>
      <c r="AT1697" s="103">
        <v>-4.8516199999999969</v>
      </c>
      <c r="AU1697" s="103">
        <v>-31.061853278102248</v>
      </c>
      <c r="AV1697" s="103">
        <v>14.392260000000007</v>
      </c>
      <c r="AW1697" s="103">
        <v>18.966260000000005</v>
      </c>
      <c r="AX1697" s="103">
        <f>+[4]GABON!AO2382+[5]GUINEE!AO1935</f>
        <v>59.278944999999986</v>
      </c>
      <c r="AY1697" s="103"/>
      <c r="AZ1697" s="103">
        <v>-2.4625673999999975</v>
      </c>
      <c r="BA1697" s="103">
        <v>-2.4625673999999975</v>
      </c>
      <c r="BB1697" s="103">
        <v>-2.4625673999999975</v>
      </c>
      <c r="BC1697" s="103">
        <v>-2.4625673999999975</v>
      </c>
      <c r="BD1697" s="103">
        <v>120.86674000000001</v>
      </c>
      <c r="BE1697" s="103">
        <v>282.25287149664695</v>
      </c>
      <c r="BF1697" s="103">
        <f>+[4]GABON!AV2382+[5]GUINEE!AV1935</f>
        <v>25.45926</v>
      </c>
      <c r="BG1697" s="103">
        <v>-0.46325999999999823</v>
      </c>
      <c r="BH1697" s="103">
        <v>3.6740000000001771E-2</v>
      </c>
      <c r="BI1697" s="103">
        <v>46.326000000000001</v>
      </c>
      <c r="BJ1697" s="103">
        <v>46.826000000000001</v>
      </c>
      <c r="BK1697" s="103">
        <v>46.326000000000001</v>
      </c>
      <c r="BL1697" s="103">
        <v>46.826000000000001</v>
      </c>
      <c r="BM1697" s="103">
        <v>46.326000000000001</v>
      </c>
      <c r="BN1697" s="103">
        <v>46.826000000000001</v>
      </c>
      <c r="BO1697" s="103">
        <f>+[4]GABON!BE2382+[5]GUINEE!BE1935</f>
        <v>-9.0239999999999991</v>
      </c>
      <c r="BP1697" s="103">
        <v>-145.01137972805736</v>
      </c>
      <c r="BQ1697" s="103">
        <v>0</v>
      </c>
      <c r="BR1697" s="103">
        <v>11.449331478109745</v>
      </c>
      <c r="BS1697" s="103">
        <v>11.449331478109745</v>
      </c>
      <c r="BT1697" s="103">
        <v>-143.12135147494655</v>
      </c>
      <c r="BU1697" s="103">
        <v>13.33096282381911</v>
      </c>
      <c r="BV1697" s="103">
        <v>13.345302307984131</v>
      </c>
      <c r="BW1697" s="103">
        <v>5.6419999999999995</v>
      </c>
      <c r="BX1697" s="103">
        <v>13.33096282381911</v>
      </c>
      <c r="BY1697" s="103">
        <v>13.345302307984131</v>
      </c>
      <c r="BZ1697" s="102">
        <v>51.968000000000004</v>
      </c>
      <c r="CA1697" s="103">
        <f>+[4]GABON!BQ2382+[5]GUINEE!BQ1935</f>
        <v>59.656962823819114</v>
      </c>
      <c r="CB1697" s="103">
        <v>-1.5667454649506105</v>
      </c>
      <c r="CC1697" s="103">
        <v>-1.5667454649506105</v>
      </c>
      <c r="CD1697" s="103">
        <v>-1.5667454649506105</v>
      </c>
      <c r="CE1697" s="103">
        <v>-1.5667454649506105</v>
      </c>
      <c r="CF1697" s="103">
        <v>-1.5667454649506034</v>
      </c>
      <c r="CG1697" s="103">
        <v>-1.5667454649506105</v>
      </c>
      <c r="CH1697" s="103">
        <v>-1.5667454649506105</v>
      </c>
      <c r="CI1697" s="103">
        <v>-1.5667454649506034</v>
      </c>
      <c r="CJ1697" s="102">
        <v>-1.5667454649506105</v>
      </c>
      <c r="CK1697" s="102">
        <v>-1.5667454649506034</v>
      </c>
      <c r="CL1697" s="103">
        <f>+[4]GABON!CB2382+[5]GUINEE!CD1935</f>
        <v>19.614999999999998</v>
      </c>
      <c r="CM1697" s="103">
        <v>-14.229068098234116</v>
      </c>
      <c r="CN1697" s="103">
        <v>-35.410813563184718</v>
      </c>
      <c r="CO1697" s="103">
        <v>-35.410813563184718</v>
      </c>
      <c r="CP1697" s="103">
        <v>-35.410813563184718</v>
      </c>
      <c r="CQ1697" s="103">
        <v>-35.410813563184718</v>
      </c>
      <c r="CR1697" s="103">
        <v>-35.410813563184718</v>
      </c>
      <c r="CS1697" s="103">
        <v>-35.410813563184718</v>
      </c>
      <c r="CT1697" s="103">
        <v>-35.410813563184718</v>
      </c>
      <c r="CU1697" s="103">
        <v>-35.410813563184718</v>
      </c>
      <c r="CV1697" s="103">
        <v>-10</v>
      </c>
      <c r="CW1697" s="103">
        <v>-10</v>
      </c>
      <c r="CX1697" s="103">
        <v>-10</v>
      </c>
      <c r="CY1697" s="103">
        <v>-10</v>
      </c>
      <c r="CZ1697" s="103">
        <v>-10</v>
      </c>
      <c r="DA1697" s="103">
        <f>+[4]GABON!CN2382+[5]GUINEE!CP1935</f>
        <v>-20.030999999999999</v>
      </c>
      <c r="DB1697" s="102">
        <v>-10</v>
      </c>
      <c r="DC1697" s="102">
        <v>-10</v>
      </c>
      <c r="DD1697" s="102">
        <v>-10</v>
      </c>
      <c r="DE1697" s="102">
        <v>-10</v>
      </c>
      <c r="DF1697" s="102">
        <v>-10</v>
      </c>
      <c r="DG1697" s="102">
        <v>-10</v>
      </c>
      <c r="DH1697" s="102">
        <v>-10</v>
      </c>
      <c r="DI1697" s="102">
        <v>-10</v>
      </c>
      <c r="DJ1697" s="102">
        <v>-10</v>
      </c>
      <c r="DK1697" s="102">
        <v>-4.4410000000000025</v>
      </c>
      <c r="DL1697" s="102">
        <v>-4.4410000000000025</v>
      </c>
      <c r="DM1697" s="102">
        <v>-10</v>
      </c>
      <c r="DN1697" s="104">
        <f>+[4]GABON!DA2382+[5]GUINEE!DC1935</f>
        <v>-28.542000000000002</v>
      </c>
      <c r="DO1697" s="102">
        <v>-10</v>
      </c>
      <c r="DP1697" s="102">
        <v>29.743644929460196</v>
      </c>
      <c r="DQ1697" s="102">
        <v>29.743644929460196</v>
      </c>
      <c r="DR1697" s="102">
        <v>29.743644929460196</v>
      </c>
      <c r="DS1697" s="102">
        <v>29.743644929460196</v>
      </c>
      <c r="DT1697" s="102">
        <v>29.743644929460196</v>
      </c>
      <c r="DU1697" s="102">
        <v>29.743644929460196</v>
      </c>
      <c r="DV1697" s="105">
        <f>+[4]GABON!DK2382+[5]GUINEE!DN1935</f>
        <v>29.743644929460196</v>
      </c>
      <c r="DW1697" s="106">
        <f>+[4]GABON!DL2382+[5]GUINEE!DO1935</f>
        <v>29.743644929460196</v>
      </c>
      <c r="DX1697" s="107">
        <f>+[4]GABON!DM2382+[5]GUINEE!DP1935</f>
        <v>29.743644929460196</v>
      </c>
      <c r="DZ1697" s="102">
        <f>+[4]GABON!DO2382+[5]GUINEE!DR1935</f>
        <v>-10</v>
      </c>
      <c r="EC1697" s="102">
        <f>+[4]GABON!DR2382+[5]GUINEE!DU1935</f>
        <v>-10</v>
      </c>
      <c r="EF1697" s="102">
        <f>+[4]GABON!DU2382+[5]GUINEE!DX1935</f>
        <v>-10</v>
      </c>
      <c r="EI1697" s="102">
        <f>+[4]GABON!DX2382+[5]GUINEE!EA1935</f>
        <v>-10</v>
      </c>
      <c r="EL1697" s="102">
        <f>+[4]GABON!EA2382+[5]GUINEE!ED1935</f>
        <v>-10</v>
      </c>
      <c r="EO1697" s="102">
        <f>+[4]GABON!ED2382+[5]GUINEE!EG1935</f>
        <v>-10</v>
      </c>
    </row>
    <row r="1698" spans="1:146" ht="15.5" x14ac:dyDescent="0.35">
      <c r="A1698" s="56" t="s">
        <v>560</v>
      </c>
      <c r="B1698" s="102" t="e">
        <f>([2]CAMEROUN!C2153+[2]CAMEROUN!D2153)/2+[3]CONGO!D2035+[7]RCA!D2087+[4]GABON!D2383+[5]GUINEE!D1936+[6]TCHAD!D2101</f>
        <v>#VALUE!</v>
      </c>
      <c r="C1698" s="102" t="e">
        <f>([2]CAMEROUN!D2153+[2]CAMEROUN!E2153)/2+[3]CONGO!E2035+[7]RCA!E2087+[4]GABON!E2383+[5]GUINEE!E1936+[6]TCHAD!E2101</f>
        <v>#VALUE!</v>
      </c>
      <c r="D1698" s="102" t="e">
        <f>([2]CAMEROUN!E2153+[2]CAMEROUN!F2153)/2+[3]CONGO!F2035+[7]RCA!F2087+[4]GABON!F2383+[5]GUINEE!F1936+[6]TCHAD!F2101</f>
        <v>#VALUE!</v>
      </c>
      <c r="E1698" s="102">
        <f>([2]CAMEROUN!F2153+[2]CAMEROUN!G2153)/2+[3]CONGO!G2035+[7]RCA!G2087+[4]GABON!G2383+[5]GUINEE!G1936+[6]TCHAD!G2101</f>
        <v>29.858000000000001</v>
      </c>
      <c r="F1698" s="102">
        <f>([2]CAMEROUN!G2153+[2]CAMEROUN!H2153)/2+[3]CONGO!H2035+[7]RCA!H2087+[4]GABON!H2383+[5]GUINEE!H1936+[6]TCHAD!H2101</f>
        <v>10.16</v>
      </c>
      <c r="G1698" s="102">
        <f>([2]CAMEROUN!H2153+[2]CAMEROUN!I2153)/2+[3]CONGO!I2035+[7]RCA!I2087+[4]GABON!I2383+[5]GUINEE!I1936+[6]TCHAD!I2101</f>
        <v>6.6965000000000057</v>
      </c>
      <c r="H1698" s="102">
        <f>([2]CAMEROUN!I2153+[2]CAMEROUN!J2153)/2+[3]CONGO!J2035+[7]RCA!J2087+[4]GABON!J2383+[5]GUINEE!J1936+[6]TCHAD!J2101</f>
        <v>43.96200000000001</v>
      </c>
      <c r="I1698" s="102">
        <f>([2]CAMEROUN!J2153+[2]CAMEROUN!K2153)/2+[3]CONGO!K2035+[7]RCA!K2087+[4]GABON!K2383+[5]GUINEE!K1936+[6]TCHAD!K2101</f>
        <v>27.677500000000002</v>
      </c>
      <c r="J1698" s="102">
        <f>([2]CAMEROUN!K2153+[2]CAMEROUN!L2153)/2+[3]CONGO!L2035+[7]RCA!L2087+[4]GABON!L2383+[5]GUINEE!L1936+[6]TCHAD!L2101</f>
        <v>-17.799499999999977</v>
      </c>
      <c r="K1698" s="102">
        <f>([2]CAMEROUN!L2153+[2]CAMEROUN!M2153)/2+[3]CONGO!M2035+[7]RCA!M2087+[4]GABON!M2383+[5]GUINEE!M1936+[6]TCHAD!M2101</f>
        <v>-41.865999999999978</v>
      </c>
      <c r="L1698" s="102">
        <f>([2]CAMEROUN!M2153+[2]CAMEROUN!N2153)/2+[3]CONGO!N2035+[7]RCA!N2087+[4]GABON!N2383+[5]GUINEE!N1936+[6]TCHAD!N2101</f>
        <v>-16.198500000000035</v>
      </c>
      <c r="M1698" s="102">
        <f>([2]CAMEROUN!N2153+[2]CAMEROUN!O2153)/2+[3]CONGO!O2035+[7]RCA!O2087+[4]GABON!O2383+[5]GUINEE!O1936+[6]TCHAD!O2101</f>
        <v>-23.622999999999951</v>
      </c>
      <c r="N1698" s="102">
        <f>([2]CAMEROUN!O2153+[2]CAMEROUN!P2153)/2+[3]CONGO!P2035+[7]RCA!P2087+[4]GABON!P2383+[5]GUINEE!P1936+[6]TCHAD!P2101</f>
        <v>-28.587499999999995</v>
      </c>
      <c r="O1698" s="102">
        <f>([2]CAMEROUN!P2153+[2]CAMEROUN!Q2153)/2+[3]CONGO!Q2035+[7]RCA!Q2087+[4]GABON!Q2383+[5]GUINEE!Q1936+[6]TCHAD!Q2101</f>
        <v>-117.39400000000005</v>
      </c>
      <c r="P1698" s="102">
        <f>[2]CAMEROUN!AH2153+[3]CONGO!R2035+[7]RCA!R2087+[4]GABON!R2383+[5]GUINEE!R1936+[6]TCHAD!R2101</f>
        <v>55.53</v>
      </c>
      <c r="Q1698" s="102">
        <f>[2]CAMEROUN!AI2153+[3]CONGO!S2035+[7]RCA!S2087+[4]GABON!S2383+[5]GUINEE!S1936+[6]TCHAD!S2101</f>
        <v>10.649999999999986</v>
      </c>
      <c r="R1698" s="102">
        <f>[2]CAMEROUN!AJ2153+[3]CONGO!T2035+[7]RCA!T2087+[4]GABON!T2383+[5]GUINEE!T1936+[6]TCHAD!T2101</f>
        <v>6.3000000000000043</v>
      </c>
      <c r="S1698" s="102">
        <f>[2]CAMEROUN!AK2153+[3]CONGO!U2035+[7]RCA!U2087+[4]GABON!U2383+[5]GUINEE!U1936+[6]TCHAD!U2101</f>
        <v>-13.179000000000002</v>
      </c>
      <c r="T1698" s="102">
        <f>[2]CAMEROUN!AL2153+[3]CONGO!V2035+[7]RCA!V2087+[4]GABON!V2383+[5]GUINEE!V1936+[6]TCHAD!V2101</f>
        <v>-161.04399999999998</v>
      </c>
      <c r="U1698" s="102">
        <f>[2]CAMEROUN!AM2153+[3]CONGO!W2035+[7]RCA!W2087+[4]GABON!W2383+[5]GUINEE!W1936+[6]TCHAD!W2101</f>
        <v>64.148999999999972</v>
      </c>
      <c r="V1698" s="102">
        <f>[2]CAMEROUN!AN2153+[3]CONGO!X2035+[7]RCA!X2087+[4]GABON!X2383+[5]GUINEE!X1936+[6]TCHAD!X2101</f>
        <v>-533.34500000000003</v>
      </c>
      <c r="W1698" s="102">
        <f>[2]CAMEROUN!AO2153+[3]CONGO!Y2035+[7]RCA!Y2087+[4]GABON!Y2383+[5]GUINEE!Y1936+[6]TCHAD!Y2101</f>
        <v>314.45200000000006</v>
      </c>
      <c r="X1698" s="103">
        <f>[2]CAMEROUN!AP2153+[3]CONGO!Z2035+[7]RCA!Z2087+[4]GABON!Z2383+[5]GUINEE!Z1936+[6]TCHAD!Z2101</f>
        <v>37.131799999999984</v>
      </c>
      <c r="Y1698" s="103">
        <f>[2]CAMEROUN!AQ2153+[3]CONGO!AA2035+[7]RCA!AA2087+[4]GABON!AA2383+[5]GUINEE!AA1936+[6]TCHAD!AA2101</f>
        <v>131.30919999999998</v>
      </c>
      <c r="Z1698" s="102">
        <f>[2]CAMEROUN!AR2153+[3]CONGO!AB2035+[7]RCA!AB2087+[4]GABON!AB2383+[5]GUINEE!AB1936+[6]TCHAD!AB2101</f>
        <v>30.156000000000013</v>
      </c>
      <c r="AA1698" s="102">
        <f>[2]CAMEROUN!AS2153+[3]CONGO!AC2035+[7]RCA!AC2087+[4]GABON!AC2383+[5]GUINEE!AC1936+[6]TCHAD!AC2101</f>
        <v>-43.814999999999991</v>
      </c>
      <c r="AB1698" s="102">
        <v>149.88789232404923</v>
      </c>
      <c r="AC1698" s="102">
        <v>161.39199999999997</v>
      </c>
      <c r="AD1698" s="102">
        <v>11.743000000000045</v>
      </c>
      <c r="AE1698" s="102">
        <f>[2]CAMEROUN!AT2153+[3]CONGO!AH2035+[7]RCA!AD2087+[4]GABON!AD2383+[5]GUINEE!AD1936+[6]TCHAD!AH2101</f>
        <v>165.37699999999995</v>
      </c>
      <c r="AF1698" s="102">
        <v>-11.245956117135258</v>
      </c>
      <c r="AG1698" s="102">
        <v>-165.66800000000003</v>
      </c>
      <c r="AH1698" s="102">
        <v>-140.89599999999999</v>
      </c>
      <c r="AI1698" s="102">
        <v>-140.89599999999999</v>
      </c>
      <c r="AJ1698" s="103">
        <f>[2]CAMEROUN!AU2153+[3]CONGO!AM2035+[7]RCA!AE2087+[4]GABON!AE2383+[5]GUINEE!AE1936+[6]TCHAD!AM2101</f>
        <v>-366.38</v>
      </c>
      <c r="AK1698" s="103">
        <v>191.86957754548527</v>
      </c>
      <c r="AL1698" s="103">
        <v>343.7059999999999</v>
      </c>
      <c r="AM1698" s="103">
        <v>176.29299999999984</v>
      </c>
      <c r="AN1698" s="103">
        <v>380.52399999999994</v>
      </c>
      <c r="AO1698" s="103">
        <f>[2]CAMEROUN!AV2153+[3]CONGO!AR2035+[7]RCA!AF2087+[4]GABON!AF2383+[5]GUINEE!AF1936+[6]TCHAD!AR2101</f>
        <v>301.48299999999995</v>
      </c>
      <c r="AP1698" s="103">
        <v>27.972894329477857</v>
      </c>
      <c r="AQ1698" s="103">
        <v>101.50352044827599</v>
      </c>
      <c r="AR1698" s="103">
        <v>286.188365655241</v>
      </c>
      <c r="AS1698" s="103">
        <f>[2]CAMEROUN!AZ2153+[3]CONGO!AV2035+[7]RCA!AJ2087+[4]GABON!AJ2383+[5]GUINEE!AJ1936+[6]TCHAD!AV2101</f>
        <v>621.69400000000007</v>
      </c>
      <c r="AT1698" s="103">
        <v>304.90426660236119</v>
      </c>
      <c r="AU1698" s="103">
        <v>187.27011562804859</v>
      </c>
      <c r="AV1698" s="103">
        <v>-79.118477582883514</v>
      </c>
      <c r="AW1698" s="103">
        <v>-193.27417501130537</v>
      </c>
      <c r="AX1698" s="103">
        <f>[2]CAMEROUN!BE2153+[3]CONGO!BA2035+[7]RCA!AO2087+[4]GABON!AO2383+[5]GUINEE!AO1936+[6]TCHAD!BA2101</f>
        <v>-70.345464999999962</v>
      </c>
      <c r="AY1698" s="103"/>
      <c r="AZ1698" s="103">
        <v>-81.53830956149244</v>
      </c>
      <c r="BA1698" s="103">
        <v>-95.032792639399673</v>
      </c>
      <c r="BB1698" s="103">
        <v>41.562142451449944</v>
      </c>
      <c r="BC1698" s="103">
        <v>206.39613809675541</v>
      </c>
      <c r="BD1698" s="103">
        <v>97.137203992638177</v>
      </c>
      <c r="BE1698" s="103">
        <v>91.01954621735257</v>
      </c>
      <c r="BF1698" s="103">
        <f>[2]CAMEROUN!BL2153+[3]CONGO!BI2035+[7]RCA!AV2087+[4]GABON!AV2383+[5]GUINEE!AV1936+[6]TCHAD!BH2101</f>
        <v>210.21299999999982</v>
      </c>
      <c r="BG1698" s="103">
        <v>42.174624710948905</v>
      </c>
      <c r="BH1698" s="103">
        <v>-19.773951997392331</v>
      </c>
      <c r="BI1698" s="103">
        <v>28.814570862259181</v>
      </c>
      <c r="BJ1698" s="103">
        <v>38.348166537907545</v>
      </c>
      <c r="BK1698" s="103">
        <v>516.090901709847</v>
      </c>
      <c r="BL1698" s="103">
        <v>549.09048752239653</v>
      </c>
      <c r="BM1698" s="103">
        <v>527.50925392710406</v>
      </c>
      <c r="BN1698" s="103">
        <v>550.36158106081018</v>
      </c>
      <c r="BO1698" s="103">
        <f>[2]CAMEROUN!BU2153+[3]CONGO!BR2035+[7]RCA!BE2087+[4]GABON!BE2383+[5]GUINEE!BE1936+[6]TCHAD!BQ2101</f>
        <v>569.56157000000019</v>
      </c>
      <c r="BP1698" s="103">
        <v>282.59319224132156</v>
      </c>
      <c r="BQ1698" s="103">
        <v>890.07195385163163</v>
      </c>
      <c r="BR1698" s="103">
        <v>2171.2591517070477</v>
      </c>
      <c r="BS1698" s="103">
        <v>3430.7624839641512</v>
      </c>
      <c r="BT1698" s="103">
        <v>708.80070219924551</v>
      </c>
      <c r="BU1698" s="103">
        <v>962.32880032268929</v>
      </c>
      <c r="BV1698" s="103">
        <v>1717.0003187405382</v>
      </c>
      <c r="BW1698" s="103">
        <v>832.2454096793798</v>
      </c>
      <c r="BX1698" s="103">
        <v>973.2745312345246</v>
      </c>
      <c r="BY1698" s="103">
        <v>1157.0958776952491</v>
      </c>
      <c r="BZ1698" s="102">
        <v>882.4223598293687</v>
      </c>
      <c r="CA1698" s="103">
        <f>[2]CAMEROUN!CG2153+[3]CONGO!CD2035+[7]RCA!BQ2087+[4]GABON!BQ2383+[5]GUINEE!BQ1936+[6]TCHAD!CC2101</f>
        <v>566.76572605005094</v>
      </c>
      <c r="CB1698" s="103">
        <v>696.79039924048857</v>
      </c>
      <c r="CC1698" s="103">
        <v>697.87027486573243</v>
      </c>
      <c r="CD1698" s="103">
        <v>809.38741620883684</v>
      </c>
      <c r="CE1698" s="103">
        <v>768.6127308008688</v>
      </c>
      <c r="CF1698" s="103">
        <v>785.24678996867897</v>
      </c>
      <c r="CG1698" s="103">
        <v>1083.7631039103535</v>
      </c>
      <c r="CH1698" s="103">
        <v>702.41015052077785</v>
      </c>
      <c r="CI1698" s="103">
        <v>764.7396551284462</v>
      </c>
      <c r="CJ1698" s="102">
        <v>733.4747661502937</v>
      </c>
      <c r="CK1698" s="102">
        <v>725.60551495801212</v>
      </c>
      <c r="CL1698" s="103">
        <f>[2]CAMEROUN!CR2153+[3]CONGO!CO2035+[7]RCA!CB2087+[4]GABON!CB2383+[5]GUINEE!CD1936+[6]TCHAD!CN2101</f>
        <v>544.90899999999976</v>
      </c>
      <c r="CM1698" s="103">
        <v>697.67447085360686</v>
      </c>
      <c r="CN1698" s="103">
        <v>916.32733047600527</v>
      </c>
      <c r="CO1698" s="103">
        <v>916.02518348154763</v>
      </c>
      <c r="CP1698" s="103">
        <v>673.70744013654325</v>
      </c>
      <c r="CQ1698" s="103">
        <v>965.97028070601414</v>
      </c>
      <c r="CR1698" s="103">
        <v>891.25425070947495</v>
      </c>
      <c r="CS1698" s="103">
        <v>585.79825919522091</v>
      </c>
      <c r="CT1698" s="103">
        <v>978.7626543299782</v>
      </c>
      <c r="CU1698" s="103">
        <v>841.643328249364</v>
      </c>
      <c r="CV1698" s="103">
        <v>860.17088938237112</v>
      </c>
      <c r="CW1698" s="103">
        <v>1066.6882988262216</v>
      </c>
      <c r="CX1698" s="103">
        <v>860.47508956844581</v>
      </c>
      <c r="CY1698" s="103">
        <v>1066.8562781807209</v>
      </c>
      <c r="CZ1698" s="103">
        <v>938.75825675569126</v>
      </c>
      <c r="DA1698" s="103">
        <f>[2]CAMEROUN!DD2153+[3]CONGO!DA2035+[7]RCA!CN2087+[4]GABON!CN2383+[5]GUINEE!CP1936+[6]TCHAD!CZ2101</f>
        <v>111.46000000000021</v>
      </c>
      <c r="DB1698" s="102">
        <v>206.73065939824096</v>
      </c>
      <c r="DC1698" s="102">
        <v>209.0404270754554</v>
      </c>
      <c r="DD1698" s="102">
        <v>701.27649250003833</v>
      </c>
      <c r="DE1698" s="102">
        <v>435.61716329999985</v>
      </c>
      <c r="DF1698" s="102">
        <v>448.61716329999985</v>
      </c>
      <c r="DG1698" s="102">
        <v>625.6171632999999</v>
      </c>
      <c r="DH1698" s="102">
        <v>50.73599999999999</v>
      </c>
      <c r="DI1698" s="102">
        <v>115.73599999999999</v>
      </c>
      <c r="DJ1698" s="102">
        <v>230.73600000000002</v>
      </c>
      <c r="DK1698" s="102">
        <v>249.22200000000018</v>
      </c>
      <c r="DL1698" s="102">
        <v>271.22200000000021</v>
      </c>
      <c r="DM1698" s="102">
        <v>230.73600000000002</v>
      </c>
      <c r="DN1698" s="104">
        <f>[2]CAMEROUN!DQ2153+[3]CONGO!DN2035+[7]RCA!DA2087+[4]GABON!DA2383+[5]GUINEE!DC1936+[6]TCHAD!DM2101</f>
        <v>363.23693600000036</v>
      </c>
      <c r="DO1698" s="102">
        <v>230.73600000000002</v>
      </c>
      <c r="DP1698" s="102">
        <v>722.5628225318917</v>
      </c>
      <c r="DQ1698" s="102">
        <v>758.1999758012953</v>
      </c>
      <c r="DR1698" s="102">
        <v>823.55531074942519</v>
      </c>
      <c r="DS1698" s="102">
        <v>1281.0762553128864</v>
      </c>
      <c r="DT1698" s="102">
        <v>1312.9213545621224</v>
      </c>
      <c r="DU1698" s="102">
        <v>1221.5429963493475</v>
      </c>
      <c r="DV1698" s="105">
        <f>[2]CAMEROUN!EA2153+[3]CONGO!DX2035+[7]RCA!DN2087+[4]GABON!DK2383+[5]GUINEE!DN1936+[6]TCHAD!DW2101</f>
        <v>607.51181686942857</v>
      </c>
      <c r="DW1698" s="106">
        <f>[2]CAMEROUN!EB2153+[3]CONGO!DY2035+[7]RCA!DM2087+[4]GABON!DL2383+[5]GUINEE!DO1936+[6]TCHAD!DX2101</f>
        <v>611.17258049423162</v>
      </c>
      <c r="DX1698" s="107">
        <f>[2]CAMEROUN!EC2153+[3]CONGO!DZ2035+[7]RCA!DN2087+[4]GABON!DM2383+[5]GUINEE!DP1936+[6]TCHAD!DY2101</f>
        <v>1823.1536303243429</v>
      </c>
      <c r="DZ1698" s="102">
        <f>[2]CAMEROUN!EE2153+[3]CONGO!EB2035+[7]RCA!DP2087+[4]GABON!DO2383+[5]GUINEE!DR1936+[6]TCHAD!EA2101</f>
        <v>370.86415202937667</v>
      </c>
      <c r="EC1698" s="102">
        <f>[2]CAMEROUN!EH2153+[3]CONGO!EE2035+[7]RCA!DS2087+[4]GABON!DR2383+[5]GUINEE!DU1936+[6]TCHAD!ED2101</f>
        <v>337.0943596779465</v>
      </c>
      <c r="EF1698" s="102">
        <f>[2]CAMEROUN!EK2153+[3]CONGO!EH2035+[7]RCA!DV2087+[4]GABON!DU2383+[5]GUINEE!DX1936+[6]TCHAD!EG2101</f>
        <v>326.81050922886027</v>
      </c>
      <c r="EI1698" s="102">
        <f>[2]CAMEROUN!EN2153+[3]CONGO!EK2035+[7]RCA!DY2087+[4]GABON!DX2383+[5]GUINEE!EA1936+[6]TCHAD!EJ2101</f>
        <v>255.69425939591761</v>
      </c>
      <c r="EL1698" s="102">
        <f>[2]CAMEROUN!EQ2153+[3]CONGO!EN2035+[7]RCA!EB2087+[4]GABON!EA2383+[5]GUINEE!ED1936+[6]TCHAD!EM2101</f>
        <v>186.55508880318854</v>
      </c>
      <c r="EO1698" s="102">
        <f>[2]CAMEROUN!ET2153+[3]CONGO!EQ2035+[7]RCA!EE2087+[4]GABON!ED2383+[5]GUINEE!EG1936+[6]TCHAD!EP2101</f>
        <v>315.02137850651866</v>
      </c>
    </row>
    <row r="1699" spans="1:146" ht="15.5" x14ac:dyDescent="0.35">
      <c r="A1699" s="56" t="s">
        <v>561</v>
      </c>
      <c r="B1699" s="102">
        <f>([2]CAMEROUN!C2154+[2]CAMEROUN!D2154)/2+[3]CONGO!D2036+[7]RCA!D2088+[4]GABON!D2384+[5]GUINEE!D1937+[6]TCHAD!D2102</f>
        <v>157.07800000000006</v>
      </c>
      <c r="C1699" s="102">
        <f>([2]CAMEROUN!D2154+[2]CAMEROUN!E2154)/2+[3]CONGO!E2036+[7]RCA!E2088+[4]GABON!E2384+[5]GUINEE!E1937+[6]TCHAD!E2102</f>
        <v>78.747300000000052</v>
      </c>
      <c r="D1699" s="102">
        <f>([2]CAMEROUN!E2154+[2]CAMEROUN!F2154)/2+[3]CONGO!F2036+[7]RCA!F2088+[4]GABON!F2384+[5]GUINEE!F1937+[6]TCHAD!F2102</f>
        <v>-54.815662724999953</v>
      </c>
      <c r="E1699" s="102">
        <f>([2]CAMEROUN!F2154+[2]CAMEROUN!G2154)/2+[3]CONGO!G2036+[7]RCA!G2088+[4]GABON!G2384+[5]GUINEE!G1937+[6]TCHAD!G2102</f>
        <v>-54.309440000000023</v>
      </c>
      <c r="F1699" s="102">
        <f>([2]CAMEROUN!G2154+[2]CAMEROUN!H2154)/2+[3]CONGO!H2036+[7]RCA!H2088+[4]GABON!H2384+[5]GUINEE!H1937+[6]TCHAD!H2102</f>
        <v>16.903299999999952</v>
      </c>
      <c r="G1699" s="102">
        <f>([2]CAMEROUN!H2154+[2]CAMEROUN!I2154)/2+[3]CONGO!I2036+[7]RCA!I2088+[4]GABON!I2384+[5]GUINEE!I1937+[6]TCHAD!I2102</f>
        <v>-72.918587999999986</v>
      </c>
      <c r="H1699" s="102">
        <f>([2]CAMEROUN!I2154+[2]CAMEROUN!J2154)/2+[3]CONGO!J2036+[7]RCA!J2088+[4]GABON!J2384+[5]GUINEE!J1937+[6]TCHAD!J2102</f>
        <v>37.155042242399922</v>
      </c>
      <c r="I1699" s="102">
        <f>([2]CAMEROUN!J2154+[2]CAMEROUN!K2154)/2+[3]CONGO!K2036+[7]RCA!K2088+[4]GABON!K2384+[5]GUINEE!K1937+[6]TCHAD!K2102</f>
        <v>8.2260756853334147</v>
      </c>
      <c r="J1699" s="102">
        <f>([2]CAMEROUN!K2154+[2]CAMEROUN!L2154)/2+[3]CONGO!L2036+[7]RCA!L2088+[4]GABON!L2384+[5]GUINEE!L1937+[6]TCHAD!L2102</f>
        <v>21.143421641000185</v>
      </c>
      <c r="K1699" s="102">
        <f>([2]CAMEROUN!L2154+[2]CAMEROUN!M2154)/2+[3]CONGO!M2036+[7]RCA!M2088+[4]GABON!M2384+[5]GUINEE!M1937+[6]TCHAD!M2102</f>
        <v>97.786281022488794</v>
      </c>
      <c r="L1699" s="102">
        <f>([2]CAMEROUN!M2154+[2]CAMEROUN!N2154)/2+[3]CONGO!N2036+[7]RCA!N2088+[4]GABON!N2384+[5]GUINEE!N1937+[6]TCHAD!N2102</f>
        <v>183.05383830200034</v>
      </c>
      <c r="M1699" s="102">
        <f>([2]CAMEROUN!N2154+[2]CAMEROUN!O2154)/2+[3]CONGO!O2036+[7]RCA!O2088+[4]GABON!O2384+[5]GUINEE!O1937+[6]TCHAD!O2102</f>
        <v>268.33375234999977</v>
      </c>
      <c r="N1699" s="102">
        <f>([2]CAMEROUN!O2154+[2]CAMEROUN!P2154)/2+[3]CONGO!P2036+[7]RCA!P2088+[4]GABON!P2384+[5]GUINEE!P1937+[6]TCHAD!P2102</f>
        <v>-212.91021560599998</v>
      </c>
      <c r="O1699" s="102">
        <f>([2]CAMEROUN!P2154+[2]CAMEROUN!Q2154)/2+[3]CONGO!Q2036+[7]RCA!Q2088+[4]GABON!Q2384+[5]GUINEE!Q1937+[6]TCHAD!Q2102</f>
        <v>-366.69115938999983</v>
      </c>
      <c r="P1699" s="102">
        <f>[2]CAMEROUN!AH2154+[3]CONGO!R2036+[7]RCA!R2088+[4]GABON!R2384+[5]GUINEE!R1937+[6]TCHAD!R2102</f>
        <v>-183.35321631500022</v>
      </c>
      <c r="Q1699" s="102">
        <f>[2]CAMEROUN!AI2154+[3]CONGO!S2036+[7]RCA!S2088+[4]GABON!S2384+[5]GUINEE!S1937+[6]TCHAD!S2102</f>
        <v>-417.70351807200018</v>
      </c>
      <c r="R1699" s="102">
        <f>[2]CAMEROUN!AJ2154+[3]CONGO!T2036+[7]RCA!T2088+[4]GABON!T2384+[5]GUINEE!T1937+[6]TCHAD!T2102</f>
        <v>-651.19764121099934</v>
      </c>
      <c r="S1699" s="102">
        <f>[2]CAMEROUN!AK2154+[3]CONGO!U2036+[7]RCA!U2088+[4]GABON!U2384+[5]GUINEE!U1937+[6]TCHAD!U2102</f>
        <v>-357.9147674517526</v>
      </c>
      <c r="T1699" s="102">
        <f>[2]CAMEROUN!AL2154+[3]CONGO!V2036+[7]RCA!V2088+[4]GABON!V2384+[5]GUINEE!V1937+[6]TCHAD!V2102</f>
        <v>-554.12565834339716</v>
      </c>
      <c r="U1699" s="102">
        <f>[2]CAMEROUN!AM2154+[3]CONGO!W2036+[7]RCA!W2088+[4]GABON!W2384+[5]GUINEE!W1937+[6]TCHAD!W2102</f>
        <v>-1388.8905168870351</v>
      </c>
      <c r="V1699" s="102">
        <f>[2]CAMEROUN!AN2154+[3]CONGO!X2036+[7]RCA!X2088+[4]GABON!X2384+[5]GUINEE!X1937+[6]TCHAD!X2102</f>
        <v>-1237.1695498229994</v>
      </c>
      <c r="W1699" s="102">
        <f>[2]CAMEROUN!AO2154+[3]CONGO!Y2036+[7]RCA!Y2088+[4]GABON!Y2384+[5]GUINEE!Y1937+[6]TCHAD!Y2102</f>
        <v>-1176.914139355335</v>
      </c>
      <c r="X1699" s="103">
        <f>[2]CAMEROUN!AP2154+[3]CONGO!Z2036+[7]RCA!Z2088+[4]GABON!Z2384+[5]GUINEE!Z1937+[6]TCHAD!Z2102</f>
        <v>-1317.7175158599271</v>
      </c>
      <c r="Y1699" s="103">
        <f>[2]CAMEROUN!AQ2154+[3]CONGO!AA2036+[7]RCA!AA2088+[4]GABON!AA2384+[5]GUINEE!AA1937+[6]TCHAD!AA2102</f>
        <v>-1250.0594093712675</v>
      </c>
      <c r="Z1699" s="102">
        <f>[2]CAMEROUN!AR2154+[3]CONGO!AB2036+[7]RCA!AB2088+[4]GABON!AB2384+[5]GUINEE!AB1937+[6]TCHAD!AB2102</f>
        <v>-745.29596691289748</v>
      </c>
      <c r="AA1699" s="102">
        <f>[2]CAMEROUN!AS2154+[3]CONGO!AC2036+[7]RCA!AC2088+[4]GABON!AC2384+[5]GUINEE!AC1937+[6]TCHAD!AC2102</f>
        <v>-359.91232220850418</v>
      </c>
      <c r="AB1699" s="102">
        <v>-536.34424556499539</v>
      </c>
      <c r="AC1699" s="102">
        <v>-912.05074000000013</v>
      </c>
      <c r="AD1699" s="102">
        <v>-911.01162999999997</v>
      </c>
      <c r="AE1699" s="102">
        <f>[2]CAMEROUN!AT2154+[3]CONGO!AH2036+[7]RCA!AD2088+[4]GABON!AD2384+[5]GUINEE!AD1937+[6]TCHAD!AH2102+AE1705</f>
        <v>81.230408746999743</v>
      </c>
      <c r="AF1699" s="102">
        <v>-545.39243486684677</v>
      </c>
      <c r="AG1699" s="102">
        <v>-650.39243486684677</v>
      </c>
      <c r="AH1699" s="102">
        <v>-783.15500000000009</v>
      </c>
      <c r="AI1699" s="102">
        <v>-783.15500000000009</v>
      </c>
      <c r="AJ1699" s="103">
        <f>[2]CAMEROUN!AU2154+[3]CONGO!AM2036+[7]RCA!AE2088+[4]GABON!AE2384+[5]GUINEE!AE1937+[6]TCHAD!AM2102</f>
        <v>-1336.9356034280308</v>
      </c>
      <c r="AK1699" s="103">
        <v>-1161.5240130535867</v>
      </c>
      <c r="AL1699" s="103">
        <v>-1055.3270130535868</v>
      </c>
      <c r="AM1699" s="103">
        <v>-1068.9270130535867</v>
      </c>
      <c r="AN1699" s="103">
        <v>-1068.9270130535867</v>
      </c>
      <c r="AO1699" s="103">
        <f>[2]CAMEROUN!AV2154+[3]CONGO!AR2036+[7]RCA!AF2088+[4]GABON!AF2384+[5]GUINEE!AF1937+[6]TCHAD!AR2102</f>
        <v>-1202.0138825149379</v>
      </c>
      <c r="AP1699" s="103">
        <v>205.12400000000002</v>
      </c>
      <c r="AQ1699" s="103">
        <v>5.1239999999999952</v>
      </c>
      <c r="AR1699" s="103">
        <v>-99.575999999999993</v>
      </c>
      <c r="AS1699" s="103">
        <f>[2]CAMEROUN!AZ2154+[3]CONGO!AV2036+[7]RCA!AJ2088+[4]GABON!AJ2384+[5]GUINEE!AJ1937+[6]TCHAD!AV2102</f>
        <v>93.322239429903533</v>
      </c>
      <c r="AT1699" s="103">
        <v>309.53800000000001</v>
      </c>
      <c r="AU1699" s="103">
        <v>-264.22500000000002</v>
      </c>
      <c r="AV1699" s="103">
        <v>-299.32900000000001</v>
      </c>
      <c r="AW1699" s="103">
        <v>-299.32900000000001</v>
      </c>
      <c r="AX1699" s="103">
        <f>[2]CAMEROUN!BE2154+[3]CONGO!BA2036+[7]RCA!AO2088+[4]GABON!AO2384+[5]GUINEE!AO1937+[6]TCHAD!BA2102</f>
        <v>226.18492426238865</v>
      </c>
      <c r="AY1699" s="103"/>
      <c r="AZ1699" s="103">
        <v>-315.17253000000005</v>
      </c>
      <c r="BA1699" s="103">
        <v>-350.74653000000001</v>
      </c>
      <c r="BB1699" s="103">
        <v>-1152.8439999999998</v>
      </c>
      <c r="BC1699" s="103">
        <v>-1274.6615299999999</v>
      </c>
      <c r="BD1699" s="103">
        <v>-746.4</v>
      </c>
      <c r="BE1699" s="103">
        <v>-746.4</v>
      </c>
      <c r="BF1699" s="103">
        <f>[2]CAMEROUN!BL2154+[3]CONGO!BI2036+[7]RCA!AV2088+[4]GABON!AV2384+[5]GUINEE!AV1937+[6]TCHAD!BH2102</f>
        <v>-2127.0466286016508</v>
      </c>
      <c r="BG1699" s="103">
        <v>-479.78399999999999</v>
      </c>
      <c r="BH1699" s="103">
        <v>-516.42999999999995</v>
      </c>
      <c r="BI1699" s="103">
        <v>590.47400000000005</v>
      </c>
      <c r="BJ1699" s="103">
        <v>590.47400000000005</v>
      </c>
      <c r="BK1699" s="103">
        <v>-580.99899999999991</v>
      </c>
      <c r="BL1699" s="103">
        <v>-580.99899999999991</v>
      </c>
      <c r="BM1699" s="103">
        <v>-572.76799999999992</v>
      </c>
      <c r="BN1699" s="103">
        <v>-568.76799999999992</v>
      </c>
      <c r="BO1699" s="103">
        <f>[2]CAMEROUN!BU2154+[3]CONGO!BR2036+[7]RCA!BE2088+[4]GABON!BE2384+[5]GUINEE!BE1937+[6]TCHAD!BQ2102</f>
        <v>-658.81162610609476</v>
      </c>
      <c r="BP1699" s="103">
        <v>-1363.241</v>
      </c>
      <c r="BQ1699" s="103">
        <v>-1085.26</v>
      </c>
      <c r="BR1699" s="103">
        <v>-682.50199999999995</v>
      </c>
      <c r="BS1699" s="103">
        <v>-682.50199999999995</v>
      </c>
      <c r="BT1699" s="103">
        <v>-425.8</v>
      </c>
      <c r="BU1699" s="103">
        <v>-334.50200000000001</v>
      </c>
      <c r="BV1699" s="103">
        <v>-334.50200000000001</v>
      </c>
      <c r="BW1699" s="103">
        <v>837.2</v>
      </c>
      <c r="BX1699" s="103">
        <v>837.19799999999998</v>
      </c>
      <c r="BY1699" s="103">
        <v>837.19799999999998</v>
      </c>
      <c r="BZ1699" s="102">
        <v>677.25</v>
      </c>
      <c r="CA1699" s="103">
        <f>[2]CAMEROUN!CG2154+[3]CONGO!CD2036+[7]RCA!BQ2088+[4]GABON!BQ2384+[5]GUINEE!BQ1937+[6]TCHAD!CC2102</f>
        <v>-714.61632561729118</v>
      </c>
      <c r="CB1699" s="103">
        <v>-281.96999999999997</v>
      </c>
      <c r="CC1699" s="103">
        <v>-281.96999999999997</v>
      </c>
      <c r="CD1699" s="103">
        <v>-281.96999999999997</v>
      </c>
      <c r="CE1699" s="103">
        <v>-299.66999999999996</v>
      </c>
      <c r="CF1699" s="103">
        <v>-299.66999999999996</v>
      </c>
      <c r="CG1699" s="103">
        <v>-199.67</v>
      </c>
      <c r="CH1699" s="103">
        <v>-220.83499999999995</v>
      </c>
      <c r="CI1699" s="103">
        <v>-220.83499999999995</v>
      </c>
      <c r="CJ1699" s="102">
        <v>-416.43499999999995</v>
      </c>
      <c r="CK1699" s="102">
        <v>-416.43499999999995</v>
      </c>
      <c r="CL1699" s="103">
        <f>[2]CAMEROUN!CR2154+[3]CONGO!CO2036+[7]RCA!CB2088+[4]GABON!CB2384+[5]GUINEE!CD1937+[6]TCHAD!CN2102</f>
        <v>-2416.0026337741956</v>
      </c>
      <c r="CM1699" s="103">
        <v>-898.69900000000007</v>
      </c>
      <c r="CN1699" s="103">
        <v>-737.78899999999999</v>
      </c>
      <c r="CO1699" s="103">
        <v>-737.78899999999999</v>
      </c>
      <c r="CP1699" s="103">
        <v>-837.78899999999999</v>
      </c>
      <c r="CQ1699" s="103">
        <v>-737.78899999999999</v>
      </c>
      <c r="CR1699" s="103">
        <v>-737.78899999999999</v>
      </c>
      <c r="CS1699" s="103">
        <v>-1208.9731333333334</v>
      </c>
      <c r="CT1699" s="103">
        <v>-1108.9731333333334</v>
      </c>
      <c r="CU1699" s="103">
        <v>-1058.9731333333334</v>
      </c>
      <c r="CV1699" s="103">
        <v>-999.63980000000015</v>
      </c>
      <c r="CW1699" s="103">
        <v>-849.63980000000015</v>
      </c>
      <c r="CX1699" s="103">
        <v>-999.63980000000015</v>
      </c>
      <c r="CY1699" s="103">
        <v>-849.63980000000015</v>
      </c>
      <c r="CZ1699" s="103">
        <v>-849.63980000000015</v>
      </c>
      <c r="DA1699" s="103">
        <f>[2]CAMEROUN!DD2154+[3]CONGO!DA2036+[7]RCA!CN2088+[4]GABON!CN2384+[5]GUINEE!CP1937+[6]TCHAD!CZ2102</f>
        <v>-246.43439402954044</v>
      </c>
      <c r="DB1699" s="102">
        <v>-816.25710580000009</v>
      </c>
      <c r="DC1699" s="102">
        <v>-816.25710580000009</v>
      </c>
      <c r="DD1699" s="102">
        <v>-816.25710580000009</v>
      </c>
      <c r="DE1699" s="102">
        <v>-926.94230330000005</v>
      </c>
      <c r="DF1699" s="102">
        <v>-926.94230330000005</v>
      </c>
      <c r="DG1699" s="102">
        <v>-926.94230330000005</v>
      </c>
      <c r="DH1699" s="102">
        <v>-926.94230330000005</v>
      </c>
      <c r="DI1699" s="102">
        <v>-926.94230330000005</v>
      </c>
      <c r="DJ1699" s="102">
        <v>-926.94230330000005</v>
      </c>
      <c r="DK1699" s="102">
        <v>-866.94230330000005</v>
      </c>
      <c r="DL1699" s="102">
        <v>-846.94230330000005</v>
      </c>
      <c r="DM1699" s="102">
        <v>-926.94230330000005</v>
      </c>
      <c r="DN1699" s="104">
        <f>[2]CAMEROUN!DQ2154+[3]CONGO!DN2036+[7]RCA!DA2088+[4]GABON!DA2384+[5]GUINEE!DC1937+[6]TCHAD!DM2102</f>
        <v>-982.38189155261466</v>
      </c>
      <c r="DO1699" s="102">
        <v>-926.94230330000005</v>
      </c>
      <c r="DP1699" s="102">
        <v>-1512.0122637262</v>
      </c>
      <c r="DQ1699" s="102">
        <v>-1512.0122637262</v>
      </c>
      <c r="DR1699" s="102">
        <v>-1512.0122637262</v>
      </c>
      <c r="DS1699" s="102">
        <v>-1512.0122637262</v>
      </c>
      <c r="DT1699" s="102">
        <v>-1512.0122637262</v>
      </c>
      <c r="DU1699" s="102">
        <v>-2096.0122637262002</v>
      </c>
      <c r="DV1699" s="105">
        <f>[2]CAMEROUN!EA2154+[3]CONGO!DX2036+[7]RCA!DN2088+[4]GABON!DK2384+[5]GUINEE!DN1937+[6]TCHAD!DW2102</f>
        <v>-1995.1336185461998</v>
      </c>
      <c r="DW1699" s="106">
        <f>[2]CAMEROUN!EB2154+[3]CONGO!DY2036+[7]RCA!DM2088+[4]GABON!DL2384+[5]GUINEE!DO1937+[6]TCHAD!DX2102</f>
        <v>-2005.1336185461998</v>
      </c>
      <c r="DX1699" s="107">
        <f>[2]CAMEROUN!EC2154+[3]CONGO!DZ2036+[7]RCA!DN2088+[4]GABON!DM2384+[5]GUINEE!DP1937+[6]TCHAD!DY2102</f>
        <v>-1391.1336185462001</v>
      </c>
      <c r="DZ1699" s="284">
        <f>[2]CAMEROUN!EE2154+[3]CONGO!EB2036+[7]RCA!DP2088+[4]GABON!DO2384+[5]GUINEE!DR1937+[6]TCHAD!EA2102</f>
        <v>-1142.61949792</v>
      </c>
      <c r="EC1699" s="284">
        <f>[2]CAMEROUN!EH2154+[3]CONGO!EE2036+[7]RCA!DS2088+[4]GABON!DR2384+[5]GUINEE!DU1937+[6]TCHAD!ED2102</f>
        <v>-1155.58992162548</v>
      </c>
      <c r="EF1699" s="284">
        <f>[2]CAMEROUN!EK2154+[3]CONGO!EH2036+[7]RCA!DV2088+[4]GABON!DU2384+[5]GUINEE!DX1937+[6]TCHAD!EG2102</f>
        <v>-1105.5602861783709</v>
      </c>
      <c r="EI1699" s="284">
        <f>[2]CAMEROUN!EN2154+[3]CONGO!EK2036+[7]RCA!DY2088+[4]GABON!DX2384+[5]GUINEE!EA1937+[6]TCHAD!EJ2102</f>
        <v>-1055.5305914603678</v>
      </c>
      <c r="EL1699" s="284">
        <f>[2]CAMEROUN!EQ2154+[3]CONGO!EN2036+[7]RCA!EB2088+[4]GABON!EA2384+[5]GUINEE!ED1937+[6]TCHAD!EM2102</f>
        <v>-1005.5008373529284</v>
      </c>
      <c r="EO1699" s="284">
        <f>[2]CAMEROUN!ET2154+[3]CONGO!EQ2036+[7]RCA!EE2088+[4]GABON!ED2384+[5]GUINEE!EG1937+[6]TCHAD!EP2102</f>
        <v>-955.47102373727432</v>
      </c>
    </row>
    <row r="1700" spans="1:146" ht="15.5" x14ac:dyDescent="0.35">
      <c r="A1700" s="56" t="s">
        <v>562</v>
      </c>
      <c r="B1700" s="102" t="e">
        <f>([2]CAMEROUN!C2165+[2]CAMEROUN!D2165)/2+[3]CONGO!D2046+[7]RCA!D2090+[4]GABON!D2385+[5]GUINEE!D1940+[6]TCHAD!D2103</f>
        <v>#VALUE!</v>
      </c>
      <c r="C1700" s="102" t="e">
        <f>([2]CAMEROUN!D2165+[2]CAMEROUN!E2165)/2+[3]CONGO!E2046+[7]RCA!E2090+[4]GABON!E2385+[5]GUINEE!E1940+[6]TCHAD!E2103</f>
        <v>#VALUE!</v>
      </c>
      <c r="D1700" s="102" t="e">
        <f>([2]CAMEROUN!E2165+[2]CAMEROUN!F2165)/2+[3]CONGO!F2046+[7]RCA!F2090+[4]GABON!F2385+[5]GUINEE!F1940+[6]TCHAD!F2103</f>
        <v>#VALUE!</v>
      </c>
      <c r="E1700" s="102" t="e">
        <f>([2]CAMEROUN!F2165+[2]CAMEROUN!G2165)/2+[3]CONGO!G2046+[7]RCA!G2090+[4]GABON!G2385+[5]GUINEE!G1940+[6]TCHAD!G2103</f>
        <v>#VALUE!</v>
      </c>
      <c r="F1700" s="102" t="e">
        <f>([2]CAMEROUN!G2165+[2]CAMEROUN!H2165)/2+[3]CONGO!H2046+[7]RCA!H2090+[4]GABON!H2385+[5]GUINEE!H1940+[6]TCHAD!H2103</f>
        <v>#VALUE!</v>
      </c>
      <c r="G1700" s="102" t="e">
        <f>([2]CAMEROUN!H2165+[2]CAMEROUN!I2165)/2+[3]CONGO!I2046+[7]RCA!I2090+[4]GABON!I2385+[5]GUINEE!I1940+[6]TCHAD!I2103</f>
        <v>#VALUE!</v>
      </c>
      <c r="H1700" s="102" t="e">
        <f>([2]CAMEROUN!I2165+[2]CAMEROUN!J2165)/2+[3]CONGO!J2046+[7]RCA!J2090+[4]GABON!J2385+[5]GUINEE!J1940+[6]TCHAD!J2103</f>
        <v>#VALUE!</v>
      </c>
      <c r="I1700" s="102" t="e">
        <f>([2]CAMEROUN!J2165+[2]CAMEROUN!K2165)/2+[3]CONGO!K2046+[7]RCA!K2090+[4]GABON!K2385+[5]GUINEE!K1940+[6]TCHAD!K2103</f>
        <v>#VALUE!</v>
      </c>
      <c r="J1700" s="102" t="e">
        <f>([2]CAMEROUN!K2165+[2]CAMEROUN!L2165)/2+[3]CONGO!L2046+[7]RCA!L2090+[4]GABON!L2385+[5]GUINEE!L1940+[6]TCHAD!L2103</f>
        <v>#VALUE!</v>
      </c>
      <c r="K1700" s="102" t="e">
        <f>([2]CAMEROUN!L2165+[2]CAMEROUN!M2165)/2+[3]CONGO!M2046+[7]RCA!M2090+[4]GABON!M2385+[5]GUINEE!M1940+[6]TCHAD!M2103</f>
        <v>#VALUE!</v>
      </c>
      <c r="L1700" s="102" t="e">
        <f>([2]CAMEROUN!M2165+[2]CAMEROUN!N2165)/2+[3]CONGO!N2046+[7]RCA!N2090+[4]GABON!N2385+[5]GUINEE!N1940+[6]TCHAD!N2103</f>
        <v>#VALUE!</v>
      </c>
      <c r="M1700" s="102" t="e">
        <f>([2]CAMEROUN!N2165+[2]CAMEROUN!O2165)/2+[3]CONGO!O2046+[7]RCA!O2090+[4]GABON!O2385+[5]GUINEE!O1940+[6]TCHAD!O2103</f>
        <v>#VALUE!</v>
      </c>
      <c r="N1700" s="102" t="e">
        <f>([2]CAMEROUN!O2165+[2]CAMEROUN!P2165)/2+[3]CONGO!P2046+[7]RCA!P2090+[4]GABON!P2385+[5]GUINEE!P1940+[6]TCHAD!P2103</f>
        <v>#VALUE!</v>
      </c>
      <c r="O1700" s="102" t="e">
        <f>([2]CAMEROUN!P2165+[2]CAMEROUN!Q2165)/2+[3]CONGO!Q2046+[7]RCA!Q2090+[4]GABON!Q2385+[5]GUINEE!Q1940+[6]TCHAD!Q2103</f>
        <v>#VALUE!</v>
      </c>
      <c r="P1700" s="102" t="e">
        <f>[2]CAMEROUN!AH2165+[3]CONGO!R2046+[7]RCA!R2090+[4]GABON!R2385+[5]GUINEE!R1940+[6]TCHAD!R2103</f>
        <v>#VALUE!</v>
      </c>
      <c r="Q1700" s="102" t="e">
        <f>[2]CAMEROUN!AI2165+[3]CONGO!S2046+[7]RCA!S2090+[4]GABON!S2385+[5]GUINEE!S1940+[6]TCHAD!S2103</f>
        <v>#VALUE!</v>
      </c>
      <c r="R1700" s="102">
        <f>[2]CAMEROUN!AJ2165+[3]CONGO!T2046+[7]RCA!T2090+[4]GABON!T2385+[5]GUINEE!T1940+[6]TCHAD!T2103</f>
        <v>0</v>
      </c>
      <c r="S1700" s="102">
        <f>[2]CAMEROUN!AK2165+[3]CONGO!U2046+[7]RCA!U2090+[4]GABON!U2385+[5]GUINEE!U1940+[6]TCHAD!U2103</f>
        <v>0</v>
      </c>
      <c r="T1700" s="102">
        <f>[2]CAMEROUN!AL2165+[3]CONGO!V2046+[7]RCA!V2090+[4]GABON!V2385+[5]GUINEE!V1940+[6]TCHAD!V2103</f>
        <v>0</v>
      </c>
      <c r="U1700" s="102">
        <f>[2]CAMEROUN!AM2165+[3]CONGO!W2046+[7]RCA!W2090+[4]GABON!W2385+[5]GUINEE!W1940+[6]TCHAD!W2103</f>
        <v>0</v>
      </c>
      <c r="V1700" s="102">
        <f>[2]CAMEROUN!AN2165+[3]CONGO!X2046+[7]RCA!X2090+[4]GABON!X2385+[5]GUINEE!X1940+[6]TCHAD!X2103</f>
        <v>0</v>
      </c>
      <c r="W1700" s="102">
        <f>[2]CAMEROUN!AO2165+[3]CONGO!Y2046+[7]RCA!Y2090+[4]GABON!Y2385+[5]GUINEE!Y1940+[6]TCHAD!Y2103</f>
        <v>0</v>
      </c>
      <c r="X1700" s="103">
        <f>[2]CAMEROUN!AP2165+[3]CONGO!Z2046+[7]RCA!Z2090+[4]GABON!Z2385+[5]GUINEE!Z1940+[6]TCHAD!Z2103</f>
        <v>0</v>
      </c>
      <c r="Y1700" s="103">
        <f>[2]CAMEROUN!AQ2165+[3]CONGO!AA2046+[7]RCA!AA2090+[4]GABON!AA2385+[5]GUINEE!AA1940+[6]TCHAD!AA2103</f>
        <v>0</v>
      </c>
      <c r="Z1700" s="102">
        <f>[2]CAMEROUN!AR2165+[3]CONGO!AB2046+[7]RCA!AB2090+[4]GABON!AB2385+[5]GUINEE!AB1940+[6]TCHAD!AB2103</f>
        <v>0</v>
      </c>
      <c r="AA1700" s="102">
        <f>[2]CAMEROUN!AS2165+[3]CONGO!AC2046+[7]RCA!AC2090+[4]GABON!AC2385+[5]GUINEE!AC1940+[6]TCHAD!AC2103</f>
        <v>0</v>
      </c>
      <c r="AB1700" s="102">
        <v>4.4712103717535374</v>
      </c>
      <c r="AC1700" s="102">
        <v>23.515487148171829</v>
      </c>
      <c r="AD1700" s="102">
        <v>160.451980350627</v>
      </c>
      <c r="AE1700" s="102">
        <f>[2]CAMEROUN!AT2165+[3]CONGO!AH2046+[7]RCA!AD2090+[4]GABON!AD2385+[5]GUINEE!AD1940+[6]TCHAD!AH2103</f>
        <v>0</v>
      </c>
      <c r="AF1700" s="102">
        <v>32.826592635444413</v>
      </c>
      <c r="AG1700" s="102">
        <v>3.8009219844973794</v>
      </c>
      <c r="AH1700" s="102">
        <v>347.43567477277327</v>
      </c>
      <c r="AI1700" s="102">
        <v>404.10961418782665</v>
      </c>
      <c r="AJ1700" s="103">
        <f>[2]CAMEROUN!AU2165+[3]CONGO!AM2046+[7]RCA!AE2090+[4]GABON!AE2385+[5]GUINEE!AE1940+[6]TCHAD!AM2103</f>
        <v>0</v>
      </c>
      <c r="AK1700" s="103">
        <v>925.72865903221987</v>
      </c>
      <c r="AL1700" s="103">
        <v>109.25061132931839</v>
      </c>
      <c r="AM1700" s="103">
        <v>94.572422471266378</v>
      </c>
      <c r="AN1700" s="103">
        <v>0</v>
      </c>
      <c r="AO1700" s="103">
        <f>[2]CAMEROUN!AV2165+[3]CONGO!AR2046+[7]RCA!AF2090+[4]GABON!AF2385+[5]GUINEE!AF1940+[6]TCHAD!AR2103</f>
        <v>0</v>
      </c>
      <c r="AP1700" s="103">
        <v>719.62481274302286</v>
      </c>
      <c r="AQ1700" s="103">
        <v>673.23627481964172</v>
      </c>
      <c r="AR1700" s="103">
        <v>285.91324369916356</v>
      </c>
      <c r="AS1700" s="103">
        <f>[2]CAMEROUN!AZ2165+[3]CONGO!AV2046+[7]RCA!AJ2090+[4]GABON!AJ2385+[5]GUINEE!AJ1940+[6]TCHAD!AV2103</f>
        <v>0</v>
      </c>
      <c r="AT1700" s="103">
        <v>71.050753405477437</v>
      </c>
      <c r="AU1700" s="103">
        <v>0</v>
      </c>
      <c r="AV1700" s="103">
        <v>3.8747926254472986E-2</v>
      </c>
      <c r="AW1700" s="103">
        <v>2.8421709430404007E-14</v>
      </c>
      <c r="AX1700" s="103">
        <f>[2]CAMEROUN!BE2165+[3]CONGO!BA2046+[7]RCA!AO2090+[4]GABON!AO2385+[5]GUINEE!AO1940+[6]TCHAD!BA2103</f>
        <v>0</v>
      </c>
      <c r="AY1700" s="103"/>
      <c r="AZ1700" s="103">
        <v>2.7541051207020439</v>
      </c>
      <c r="BA1700" s="103">
        <v>-70.186748858246162</v>
      </c>
      <c r="BB1700" s="103">
        <v>1.3714152463293772E-2</v>
      </c>
      <c r="BC1700" s="103">
        <v>3.0542835496163434E-3</v>
      </c>
      <c r="BD1700" s="103">
        <v>-1.7763568394002505E-13</v>
      </c>
      <c r="BE1700" s="103">
        <v>-5.6843418860808015E-14</v>
      </c>
      <c r="BF1700" s="103">
        <f>[2]CAMEROUN!BL2165+[3]CONGO!BI2046+[7]RCA!AV2090+[4]GABON!AV2385+[5]GUINEE!AV1940+[6]TCHAD!BH2103</f>
        <v>0</v>
      </c>
      <c r="BG1700" s="103">
        <v>5.9517549968372379</v>
      </c>
      <c r="BH1700" s="103">
        <v>5.9498393563729337</v>
      </c>
      <c r="BI1700" s="103">
        <v>3.5960787782464365E-2</v>
      </c>
      <c r="BJ1700" s="103">
        <v>3.4806724714400161E-2</v>
      </c>
      <c r="BK1700" s="103">
        <v>2.8421709430404007E-14</v>
      </c>
      <c r="BL1700" s="103">
        <v>-8.5265128291212022E-14</v>
      </c>
      <c r="BM1700" s="103">
        <v>-3.3750779948604759E-14</v>
      </c>
      <c r="BN1700" s="103">
        <v>-1.0658141036401503E-14</v>
      </c>
      <c r="BO1700" s="103">
        <f>[2]CAMEROUN!BU2165+[3]CONGO!BR2046+[7]RCA!BE2090+[4]GABON!BE2385+[5]GUINEE!BE1940+[6]TCHAD!BQ2103</f>
        <v>0</v>
      </c>
      <c r="BP1700" s="103">
        <v>3.9599199999429402E-4</v>
      </c>
      <c r="BQ1700" s="103">
        <v>-37.380910151780881</v>
      </c>
      <c r="BR1700" s="103">
        <v>0</v>
      </c>
      <c r="BS1700" s="103">
        <v>0</v>
      </c>
      <c r="BT1700" s="103">
        <v>0</v>
      </c>
      <c r="BU1700" s="103">
        <v>-1.4210854715202004E-14</v>
      </c>
      <c r="BV1700" s="103">
        <v>-3.4248159863636829E-12</v>
      </c>
      <c r="BW1700" s="103">
        <v>1.1368683772161603E-13</v>
      </c>
      <c r="BX1700" s="103">
        <v>-2.8421709430404007E-13</v>
      </c>
      <c r="BY1700" s="103">
        <v>230.99644054973683</v>
      </c>
      <c r="BZ1700" s="102">
        <v>0</v>
      </c>
      <c r="CA1700" s="103">
        <f>[2]CAMEROUN!CG2165+[3]CONGO!CD2046+[7]RCA!BQ2090+[4]GABON!BQ2385+[5]GUINEE!BQ1940+[6]TCHAD!CC2103</f>
        <v>0</v>
      </c>
      <c r="CB1700" s="103">
        <v>-1.1546319456101628E-14</v>
      </c>
      <c r="CC1700" s="103">
        <v>0</v>
      </c>
      <c r="CD1700" s="103">
        <v>5.6843418860808015E-14</v>
      </c>
      <c r="CE1700" s="103">
        <v>0</v>
      </c>
      <c r="CF1700" s="103">
        <v>0</v>
      </c>
      <c r="CG1700" s="103">
        <v>0</v>
      </c>
      <c r="CH1700" s="103">
        <v>-4.0853753600629261E-3</v>
      </c>
      <c r="CI1700" s="103">
        <v>0</v>
      </c>
      <c r="CJ1700" s="102">
        <v>3.2565003703552975E-3</v>
      </c>
      <c r="CK1700" s="102">
        <v>3.2480572501185634E-3</v>
      </c>
      <c r="CL1700" s="103">
        <f>[2]CAMEROUN!CR2165+[3]CONGO!CO2046+[7]RCA!CB2090+[4]GABON!CB2385+[5]GUINEE!CD1940+[6]TCHAD!CN2103</f>
        <v>0</v>
      </c>
      <c r="CM1700" s="103">
        <v>5.6843418860808015E-14</v>
      </c>
      <c r="CN1700" s="103">
        <v>5.6843418860808015E-14</v>
      </c>
      <c r="CO1700" s="103">
        <v>5.6843418860808015E-14</v>
      </c>
      <c r="CP1700" s="103">
        <v>0</v>
      </c>
      <c r="CQ1700" s="103">
        <v>-4.4408920985006262E-15</v>
      </c>
      <c r="CR1700" s="103">
        <v>1.1368683772161603E-13</v>
      </c>
      <c r="CS1700" s="103">
        <v>0</v>
      </c>
      <c r="CT1700" s="103">
        <v>0</v>
      </c>
      <c r="CU1700" s="103">
        <v>0</v>
      </c>
      <c r="CV1700" s="103">
        <v>0</v>
      </c>
      <c r="CW1700" s="103">
        <v>0</v>
      </c>
      <c r="CX1700" s="103">
        <v>-2.7805560385559147E-2</v>
      </c>
      <c r="CY1700" s="103">
        <v>-2.7704479323801934E-2</v>
      </c>
      <c r="CZ1700" s="103">
        <v>-170.49884649930544</v>
      </c>
      <c r="DA1700" s="103">
        <f>[2]CAMEROUN!DD2165+[3]CONGO!DA2046+[7]RCA!CN2090+[4]GABON!CN2385+[5]GUINEE!CP1940+[6]TCHAD!CZ2103</f>
        <v>0</v>
      </c>
      <c r="DB1700" s="102">
        <v>0</v>
      </c>
      <c r="DC1700" s="102">
        <v>6.3948846218409017E-14</v>
      </c>
      <c r="DD1700" s="102">
        <v>0</v>
      </c>
      <c r="DE1700" s="102">
        <v>1.4210854715202004E-14</v>
      </c>
      <c r="DF1700" s="102">
        <v>9.9475983006414026E-14</v>
      </c>
      <c r="DG1700" s="102">
        <v>1.2789769243681803E-13</v>
      </c>
      <c r="DH1700" s="102">
        <v>5.6843418860808015E-14</v>
      </c>
      <c r="DI1700" s="102">
        <v>0</v>
      </c>
      <c r="DJ1700" s="102">
        <v>0</v>
      </c>
      <c r="DK1700" s="102">
        <v>0</v>
      </c>
      <c r="DL1700" s="102">
        <v>7.1054273576010019E-14</v>
      </c>
      <c r="DM1700" s="102">
        <v>58.272668742987094</v>
      </c>
      <c r="DN1700" s="104">
        <f>[2]CAMEROUN!DQ2165+[3]CONGO!DN2046+[7]RCA!DA2090+[4]GABON!DA2385+[5]GUINEE!DC1940+[6]TCHAD!DM2103</f>
        <v>0</v>
      </c>
      <c r="DO1700" s="102">
        <v>58.272668742987094</v>
      </c>
      <c r="DP1700" s="102">
        <v>0</v>
      </c>
      <c r="DQ1700" s="102">
        <v>0</v>
      </c>
      <c r="DR1700" s="102">
        <v>0</v>
      </c>
      <c r="DS1700" s="102">
        <v>2.3494594455542028E-4</v>
      </c>
      <c r="DT1700" s="102">
        <v>4.44372968360085E-5</v>
      </c>
      <c r="DU1700" s="102">
        <v>0</v>
      </c>
      <c r="DV1700" s="105">
        <f>[2]CAMEROUN!EA2165+[3]CONGO!DX2046+[7]RCA!DN2090+[4]GABON!DK2385+[5]GUINEE!DN1940+[6]TCHAD!DW2103</f>
        <v>0</v>
      </c>
      <c r="DW1700" s="106">
        <f>[2]CAMEROUN!EB2165+[3]CONGO!DY2046+[7]RCA!DM2090+[4]GABON!DL2385+[5]GUINEE!DO1940+[6]TCHAD!DX2103</f>
        <v>0</v>
      </c>
      <c r="DX1700" s="107">
        <f>[2]CAMEROUN!EC2165+[3]CONGO!DZ2046+[7]RCA!DN2090+[4]GABON!DM2385+[5]GUINEE!DP1940+[6]TCHAD!DY2103</f>
        <v>-785.46030896543084</v>
      </c>
      <c r="DZ1700" s="102">
        <f>[2]CAMEROUN!EE2165+[3]CONGO!EB2046+[7]RCA!DP2090+[4]GABON!DO2385+[5]GUINEE!DR1940+[6]TCHAD!EA2103</f>
        <v>0</v>
      </c>
      <c r="EC1700" s="102">
        <f>[2]CAMEROUN!EH2165+[3]CONGO!EE2046+[7]RCA!DS2090+[4]GABON!DR2385+[5]GUINEE!DU1940+[6]TCHAD!ED2103</f>
        <v>0</v>
      </c>
      <c r="EF1700" s="102">
        <f>[2]CAMEROUN!EK2165+[3]CONGO!EH2046+[7]RCA!DV2090+[4]GABON!DU2385+[5]GUINEE!DX1940+[6]TCHAD!EG2103</f>
        <v>0</v>
      </c>
      <c r="EI1700" s="102">
        <f>[2]CAMEROUN!EN2165+[3]CONGO!EK2046+[7]RCA!DY2090+[4]GABON!DX2385+[5]GUINEE!EA1940+[6]TCHAD!EJ2103</f>
        <v>0</v>
      </c>
      <c r="EL1700" s="102">
        <f>[2]CAMEROUN!EQ2165+[3]CONGO!EN2046+[7]RCA!EB2090+[4]GABON!EA2385+[5]GUINEE!ED1940+[6]TCHAD!EM2103</f>
        <v>0</v>
      </c>
      <c r="EO1700" s="102">
        <f>[2]CAMEROUN!ET2165+[3]CONGO!EQ2046+[7]RCA!EE2090+[4]GABON!ED2385+[5]GUINEE!EG1940+[6]TCHAD!EP2103</f>
        <v>0</v>
      </c>
    </row>
    <row r="1701" spans="1:146" ht="15.5" x14ac:dyDescent="0.35">
      <c r="A1701" s="12" t="s">
        <v>1</v>
      </c>
      <c r="B1701" s="285" t="s">
        <v>1</v>
      </c>
      <c r="C1701" s="285" t="s">
        <v>1</v>
      </c>
      <c r="D1701" s="285" t="s">
        <v>1</v>
      </c>
      <c r="E1701" s="285" t="s">
        <v>1</v>
      </c>
      <c r="F1701" s="285" t="s">
        <v>1</v>
      </c>
      <c r="G1701" s="285" t="s">
        <v>1</v>
      </c>
      <c r="H1701" s="285" t="s">
        <v>1</v>
      </c>
      <c r="I1701" s="285" t="s">
        <v>1</v>
      </c>
      <c r="J1701" s="285" t="s">
        <v>1</v>
      </c>
      <c r="K1701" s="285" t="s">
        <v>1</v>
      </c>
      <c r="L1701" s="285" t="s">
        <v>1</v>
      </c>
      <c r="M1701" s="285" t="s">
        <v>1</v>
      </c>
      <c r="N1701" s="285" t="s">
        <v>1</v>
      </c>
      <c r="O1701" s="285" t="s">
        <v>1</v>
      </c>
      <c r="P1701" s="285" t="s">
        <v>1</v>
      </c>
      <c r="Q1701" s="285" t="s">
        <v>1</v>
      </c>
      <c r="R1701" s="285" t="s">
        <v>1</v>
      </c>
      <c r="S1701" s="285" t="s">
        <v>1</v>
      </c>
      <c r="T1701" s="285" t="s">
        <v>1</v>
      </c>
      <c r="U1701" s="285" t="s">
        <v>1</v>
      </c>
      <c r="V1701" s="109" t="s">
        <v>1</v>
      </c>
      <c r="W1701" s="109" t="s">
        <v>1</v>
      </c>
      <c r="X1701" s="110" t="s">
        <v>1</v>
      </c>
      <c r="Y1701" s="110" t="s">
        <v>1</v>
      </c>
      <c r="Z1701" s="109" t="s">
        <v>1</v>
      </c>
      <c r="AA1701" s="109" t="s">
        <v>1</v>
      </c>
      <c r="AB1701" s="109" t="s">
        <v>1</v>
      </c>
      <c r="AC1701" s="109" t="s">
        <v>1</v>
      </c>
      <c r="AD1701" s="109" t="s">
        <v>1</v>
      </c>
      <c r="AE1701" s="109" t="s">
        <v>1</v>
      </c>
      <c r="AF1701" s="109" t="s">
        <v>1</v>
      </c>
      <c r="AG1701" s="109" t="s">
        <v>1</v>
      </c>
      <c r="AH1701" s="109" t="s">
        <v>1</v>
      </c>
      <c r="AI1701" s="109" t="s">
        <v>1</v>
      </c>
      <c r="AJ1701" s="110" t="s">
        <v>1</v>
      </c>
      <c r="AK1701" s="110" t="s">
        <v>1</v>
      </c>
      <c r="AL1701" s="110" t="s">
        <v>1</v>
      </c>
      <c r="AM1701" s="110" t="s">
        <v>1</v>
      </c>
      <c r="AN1701" s="110" t="s">
        <v>1</v>
      </c>
      <c r="AO1701" s="110" t="s">
        <v>1</v>
      </c>
      <c r="AP1701" s="110" t="s">
        <v>1</v>
      </c>
      <c r="AQ1701" s="110" t="s">
        <v>1</v>
      </c>
      <c r="AR1701" s="110" t="s">
        <v>1</v>
      </c>
      <c r="AS1701" s="110" t="s">
        <v>1</v>
      </c>
      <c r="AT1701" s="110" t="s">
        <v>1</v>
      </c>
      <c r="AU1701" s="110" t="s">
        <v>1</v>
      </c>
      <c r="AV1701" s="110" t="s">
        <v>1</v>
      </c>
      <c r="AW1701" s="110" t="s">
        <v>1</v>
      </c>
      <c r="AX1701" s="110" t="s">
        <v>1</v>
      </c>
      <c r="AY1701" s="110"/>
      <c r="AZ1701" s="110" t="s">
        <v>1</v>
      </c>
      <c r="BA1701" s="110" t="s">
        <v>1</v>
      </c>
      <c r="BB1701" s="110" t="s">
        <v>1</v>
      </c>
      <c r="BC1701" s="110" t="s">
        <v>1</v>
      </c>
      <c r="BD1701" s="110" t="s">
        <v>1</v>
      </c>
      <c r="BE1701" s="110" t="s">
        <v>1</v>
      </c>
      <c r="BF1701" s="110" t="s">
        <v>1</v>
      </c>
      <c r="BG1701" s="110" t="s">
        <v>1</v>
      </c>
      <c r="BH1701" s="110" t="s">
        <v>1</v>
      </c>
      <c r="BI1701" s="110" t="s">
        <v>1</v>
      </c>
      <c r="BJ1701" s="110" t="s">
        <v>1</v>
      </c>
      <c r="BK1701" s="110" t="s">
        <v>1</v>
      </c>
      <c r="BL1701" s="110" t="s">
        <v>1</v>
      </c>
      <c r="BM1701" s="110" t="s">
        <v>1</v>
      </c>
      <c r="BN1701" s="110" t="s">
        <v>1</v>
      </c>
      <c r="BO1701" s="110" t="s">
        <v>1</v>
      </c>
      <c r="BP1701" s="110" t="s">
        <v>1</v>
      </c>
      <c r="BQ1701" s="110" t="s">
        <v>1</v>
      </c>
      <c r="BR1701" s="110" t="s">
        <v>1</v>
      </c>
      <c r="BS1701" s="110" t="s">
        <v>1</v>
      </c>
      <c r="BT1701" s="110" t="s">
        <v>1</v>
      </c>
      <c r="BU1701" s="110" t="s">
        <v>1</v>
      </c>
      <c r="BV1701" s="110" t="s">
        <v>1</v>
      </c>
      <c r="BW1701" s="110" t="s">
        <v>1</v>
      </c>
      <c r="BX1701" s="110" t="s">
        <v>1</v>
      </c>
      <c r="BY1701" s="110" t="s">
        <v>1</v>
      </c>
      <c r="BZ1701" s="109" t="s">
        <v>1</v>
      </c>
      <c r="CA1701" s="110" t="s">
        <v>1</v>
      </c>
      <c r="CB1701" s="110" t="s">
        <v>1</v>
      </c>
      <c r="CC1701" s="110" t="s">
        <v>1</v>
      </c>
      <c r="CD1701" s="110" t="s">
        <v>1</v>
      </c>
      <c r="CE1701" s="110" t="s">
        <v>1</v>
      </c>
      <c r="CF1701" s="110" t="s">
        <v>1</v>
      </c>
      <c r="CG1701" s="110" t="s">
        <v>1</v>
      </c>
      <c r="CH1701" s="110" t="s">
        <v>1</v>
      </c>
      <c r="CI1701" s="110" t="s">
        <v>1</v>
      </c>
      <c r="CJ1701" s="109" t="s">
        <v>1</v>
      </c>
      <c r="CK1701" s="109" t="s">
        <v>1</v>
      </c>
      <c r="CL1701" s="110" t="s">
        <v>1</v>
      </c>
      <c r="CM1701" s="110" t="s">
        <v>1</v>
      </c>
      <c r="CN1701" s="110" t="s">
        <v>1</v>
      </c>
      <c r="CO1701" s="110" t="s">
        <v>1</v>
      </c>
      <c r="CP1701" s="110" t="s">
        <v>1</v>
      </c>
      <c r="CQ1701" s="110" t="s">
        <v>1</v>
      </c>
      <c r="CR1701" s="110" t="s">
        <v>1</v>
      </c>
      <c r="CS1701" s="110" t="s">
        <v>1</v>
      </c>
      <c r="CT1701" s="110" t="s">
        <v>1</v>
      </c>
      <c r="CU1701" s="110" t="s">
        <v>1</v>
      </c>
      <c r="CV1701" s="110" t="s">
        <v>1</v>
      </c>
      <c r="CW1701" s="110" t="s">
        <v>1</v>
      </c>
      <c r="CX1701" s="110" t="s">
        <v>1</v>
      </c>
      <c r="CY1701" s="110" t="s">
        <v>1</v>
      </c>
      <c r="CZ1701" s="110" t="s">
        <v>1</v>
      </c>
      <c r="DA1701" s="110" t="s">
        <v>1</v>
      </c>
      <c r="DB1701" s="109" t="s">
        <v>1</v>
      </c>
      <c r="DC1701" s="109" t="s">
        <v>1</v>
      </c>
      <c r="DD1701" s="109" t="s">
        <v>1</v>
      </c>
      <c r="DE1701" s="109" t="s">
        <v>1</v>
      </c>
      <c r="DF1701" s="109" t="s">
        <v>1</v>
      </c>
      <c r="DG1701" s="109" t="s">
        <v>1</v>
      </c>
      <c r="DH1701" s="109" t="s">
        <v>1</v>
      </c>
      <c r="DI1701" s="109" t="s">
        <v>1</v>
      </c>
      <c r="DJ1701" s="109" t="s">
        <v>1</v>
      </c>
      <c r="DK1701" s="109" t="s">
        <v>1</v>
      </c>
      <c r="DL1701" s="109" t="s">
        <v>1</v>
      </c>
      <c r="DM1701" s="109" t="s">
        <v>1</v>
      </c>
      <c r="DN1701" s="111" t="s">
        <v>1</v>
      </c>
      <c r="DO1701" s="109" t="s">
        <v>1</v>
      </c>
      <c r="DP1701" s="109" t="s">
        <v>1</v>
      </c>
      <c r="DQ1701" s="109" t="s">
        <v>1</v>
      </c>
      <c r="DR1701" s="109" t="s">
        <v>1</v>
      </c>
      <c r="DS1701" s="109" t="s">
        <v>1</v>
      </c>
      <c r="DT1701" s="109" t="s">
        <v>1</v>
      </c>
      <c r="DU1701" s="109" t="s">
        <v>1</v>
      </c>
      <c r="DV1701" s="112" t="s">
        <v>1</v>
      </c>
      <c r="DW1701" s="113" t="s">
        <v>1</v>
      </c>
      <c r="DX1701" s="114" t="s">
        <v>1</v>
      </c>
      <c r="DZ1701" s="109" t="s">
        <v>1</v>
      </c>
      <c r="EC1701" s="109" t="s">
        <v>1</v>
      </c>
      <c r="EF1701" s="109" t="s">
        <v>1</v>
      </c>
      <c r="EI1701" s="109" t="s">
        <v>1</v>
      </c>
      <c r="EL1701" s="109" t="s">
        <v>1</v>
      </c>
      <c r="EO1701" s="109" t="s">
        <v>1</v>
      </c>
    </row>
    <row r="1702" spans="1:146" ht="15.5" x14ac:dyDescent="0.35">
      <c r="A1702" s="56" t="s">
        <v>108</v>
      </c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102"/>
      <c r="R1702" s="27"/>
      <c r="W1702" s="286"/>
      <c r="X1702" s="287"/>
      <c r="Y1702" s="287"/>
      <c r="AA1702" s="288">
        <f t="shared" ref="AA1702:BO1702" si="1683">AA1699+AA1689</f>
        <v>-774.4989422085041</v>
      </c>
      <c r="AB1702" s="288">
        <f t="shared" si="1683"/>
        <v>-1207.0809955649952</v>
      </c>
      <c r="AC1702" s="288">
        <f t="shared" si="1683"/>
        <v>-1561.3834900000002</v>
      </c>
      <c r="AD1702" s="288">
        <f t="shared" si="1683"/>
        <v>-1568.6391349019609</v>
      </c>
      <c r="AE1702" s="288">
        <f t="shared" si="1683"/>
        <v>-891.1780812530003</v>
      </c>
      <c r="AF1702" s="288">
        <f t="shared" si="1683"/>
        <v>-1394.7939448668467</v>
      </c>
      <c r="AG1702" s="288">
        <f t="shared" si="1683"/>
        <v>-1643.951244866847</v>
      </c>
      <c r="AH1702" s="288">
        <f t="shared" si="1683"/>
        <v>-1775.2638100000001</v>
      </c>
      <c r="AI1702" s="288">
        <f t="shared" si="1683"/>
        <v>-1775.2638100000001</v>
      </c>
      <c r="AJ1702" s="288">
        <f t="shared" si="1683"/>
        <v>-2191.5286434280306</v>
      </c>
      <c r="AK1702" s="288">
        <f t="shared" si="1683"/>
        <v>-1941.9647830535869</v>
      </c>
      <c r="AL1702" s="288">
        <f t="shared" si="1683"/>
        <v>-2172.5847985877185</v>
      </c>
      <c r="AM1702" s="288">
        <f t="shared" si="1683"/>
        <v>-2210.085716189903</v>
      </c>
      <c r="AN1702" s="288">
        <f t="shared" si="1683"/>
        <v>-2210.085716189903</v>
      </c>
      <c r="AO1702" s="288" t="e">
        <f t="shared" si="1683"/>
        <v>#VALUE!</v>
      </c>
      <c r="AP1702" s="288">
        <f t="shared" si="1683"/>
        <v>-811.61594000000002</v>
      </c>
      <c r="AQ1702" s="288">
        <f t="shared" si="1683"/>
        <v>-1014.62094</v>
      </c>
      <c r="AR1702" s="288">
        <f t="shared" si="1683"/>
        <v>-1024.5429366600681</v>
      </c>
      <c r="AS1702" s="288">
        <f t="shared" si="1683"/>
        <v>-739.75416561602958</v>
      </c>
      <c r="AT1702" s="288">
        <f t="shared" si="1683"/>
        <v>-976.91276999999991</v>
      </c>
      <c r="AU1702" s="288">
        <f t="shared" si="1683"/>
        <v>-1463.6590000000001</v>
      </c>
      <c r="AV1702" s="288">
        <f t="shared" si="1683"/>
        <v>-1773.963</v>
      </c>
      <c r="AW1702" s="288">
        <f t="shared" si="1683"/>
        <v>-1656.963</v>
      </c>
      <c r="AX1702" s="288">
        <f t="shared" si="1683"/>
        <v>-726.51684391680499</v>
      </c>
      <c r="AY1702" s="288">
        <f t="shared" si="1683"/>
        <v>0</v>
      </c>
      <c r="AZ1702" s="288">
        <f t="shared" si="1683"/>
        <v>-1634.230901116714</v>
      </c>
      <c r="BA1702" s="288">
        <f t="shared" si="1683"/>
        <v>-1669.8049011167141</v>
      </c>
      <c r="BB1702" s="288">
        <f t="shared" si="1683"/>
        <v>-2187.90146</v>
      </c>
      <c r="BC1702" s="288">
        <f t="shared" si="1683"/>
        <v>-2309.7189899999998</v>
      </c>
      <c r="BD1702" s="288">
        <f t="shared" si="1683"/>
        <v>-1924.78916246177</v>
      </c>
      <c r="BE1702" s="288">
        <f t="shared" si="1683"/>
        <v>-1924.78916246177</v>
      </c>
      <c r="BF1702" s="288">
        <f t="shared" si="1683"/>
        <v>-3023.5187541098967</v>
      </c>
      <c r="BG1702" s="288">
        <f t="shared" si="1683"/>
        <v>-1834.4389999999999</v>
      </c>
      <c r="BH1702" s="288">
        <f t="shared" si="1683"/>
        <v>-1871.085</v>
      </c>
      <c r="BI1702" s="288">
        <f t="shared" si="1683"/>
        <v>-683.34699999999987</v>
      </c>
      <c r="BJ1702" s="288">
        <f t="shared" si="1683"/>
        <v>-683.34699999999987</v>
      </c>
      <c r="BK1702" s="288">
        <f t="shared" si="1683"/>
        <v>-2143.5989999999997</v>
      </c>
      <c r="BL1702" s="288">
        <f t="shared" si="1683"/>
        <v>-2101.7948206132496</v>
      </c>
      <c r="BM1702" s="288">
        <f t="shared" si="1683"/>
        <v>-2046.3679999999999</v>
      </c>
      <c r="BN1702" s="288">
        <f t="shared" si="1683"/>
        <v>-2042.3679999999999</v>
      </c>
      <c r="BO1702" s="288">
        <f t="shared" si="1683"/>
        <v>-1912.6116634842942</v>
      </c>
      <c r="CA1702" s="288">
        <f t="shared" ref="CA1702:DA1702" si="1684">CA1699+CA1689</f>
        <v>-2437.2922599087733</v>
      </c>
      <c r="CB1702" s="288">
        <f t="shared" si="1684"/>
        <v>-1672.9630000000002</v>
      </c>
      <c r="CC1702" s="288">
        <f t="shared" si="1684"/>
        <v>-1672.9630000000002</v>
      </c>
      <c r="CD1702" s="288">
        <f t="shared" si="1684"/>
        <v>-1672.9630000000002</v>
      </c>
      <c r="CE1702" s="288">
        <f t="shared" si="1684"/>
        <v>-2473.27</v>
      </c>
      <c r="CF1702" s="288">
        <f t="shared" si="1684"/>
        <v>-2473.27</v>
      </c>
      <c r="CG1702" s="288">
        <f t="shared" si="1684"/>
        <v>-2373.27</v>
      </c>
      <c r="CH1702" s="288">
        <f t="shared" si="1684"/>
        <v>-2414.4349999999999</v>
      </c>
      <c r="CI1702" s="288">
        <f t="shared" si="1684"/>
        <v>-2414.4349999999999</v>
      </c>
      <c r="CJ1702" s="289">
        <f t="shared" si="1684"/>
        <v>-2517.2399999999998</v>
      </c>
      <c r="CK1702" s="289">
        <f t="shared" si="1684"/>
        <v>-2517.2199999999998</v>
      </c>
      <c r="CL1702" s="288">
        <f t="shared" si="1684"/>
        <v>-4204.5406609516231</v>
      </c>
      <c r="CM1702" s="288">
        <f t="shared" si="1684"/>
        <v>-2285.201</v>
      </c>
      <c r="CN1702" s="288">
        <f t="shared" si="1684"/>
        <v>-2262.8270000000002</v>
      </c>
      <c r="CO1702" s="288">
        <f t="shared" si="1684"/>
        <v>-2262.8270000000002</v>
      </c>
      <c r="CP1702" s="288">
        <f t="shared" si="1684"/>
        <v>-2362.8270000000002</v>
      </c>
      <c r="CQ1702" s="288">
        <f t="shared" si="1684"/>
        <v>-2262.8270000000002</v>
      </c>
      <c r="CR1702" s="288">
        <f t="shared" si="1684"/>
        <v>-2262.8270000000002</v>
      </c>
      <c r="CS1702" s="288">
        <f t="shared" si="1684"/>
        <v>-3166.0111333333334</v>
      </c>
      <c r="CT1702" s="288">
        <f t="shared" si="1684"/>
        <v>-3066.0111333333334</v>
      </c>
      <c r="CU1702" s="288">
        <f t="shared" si="1684"/>
        <v>-3016.0111333333334</v>
      </c>
      <c r="CV1702" s="288">
        <f t="shared" si="1684"/>
        <v>-2943.4038495982295</v>
      </c>
      <c r="CW1702" s="288">
        <f t="shared" si="1684"/>
        <v>-2794.6016453157554</v>
      </c>
      <c r="CX1702" s="288">
        <f t="shared" si="1684"/>
        <v>-2948.0412704505034</v>
      </c>
      <c r="CY1702" s="288">
        <f t="shared" si="1684"/>
        <v>-2799.2390661680292</v>
      </c>
      <c r="CZ1702" s="288">
        <f t="shared" si="1684"/>
        <v>-2800.4368618855542</v>
      </c>
      <c r="DA1702" s="288">
        <f t="shared" si="1684"/>
        <v>-2149.7653940295404</v>
      </c>
      <c r="DB1702" s="289"/>
      <c r="DC1702" s="289"/>
      <c r="DD1702" s="289"/>
      <c r="DE1702" s="289"/>
      <c r="DF1702" s="289"/>
      <c r="DG1702" s="289"/>
      <c r="DH1702" s="289"/>
      <c r="DI1702" s="289"/>
      <c r="DJ1702" s="289"/>
      <c r="DK1702" s="289"/>
      <c r="DL1702" s="289"/>
      <c r="DM1702" s="289"/>
      <c r="DN1702" s="290">
        <f>DN1699+DN1689</f>
        <v>-3028.8472853282401</v>
      </c>
      <c r="DO1702" s="289"/>
      <c r="DP1702" s="289"/>
      <c r="DQ1702" s="289"/>
      <c r="DR1702" s="289"/>
      <c r="DS1702" s="289"/>
      <c r="DT1702" s="289"/>
      <c r="DU1702" s="289"/>
      <c r="DV1702" s="291">
        <f>DV1699+DV1689</f>
        <v>-4445.0358154929181</v>
      </c>
      <c r="DW1702" s="292">
        <f>DW1699+DW1689</f>
        <v>-4455.1722895419234</v>
      </c>
    </row>
    <row r="1703" spans="1:146" ht="15.5" x14ac:dyDescent="0.35">
      <c r="A1703" s="116"/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AJ1703" s="103" t="e">
        <f>AJ1680-AJ1681-AJ1692</f>
        <v>#VALUE!</v>
      </c>
    </row>
    <row r="1704" spans="1:146" ht="15.5" x14ac:dyDescent="0.35">
      <c r="A1704" s="14" t="s">
        <v>563</v>
      </c>
      <c r="B1704" s="102" t="e">
        <f t="shared" ref="B1704:I1704" si="1685">(B1669+B1674+B1681+B1693)+B1699</f>
        <v>#VALUE!</v>
      </c>
      <c r="C1704" s="102" t="e">
        <f t="shared" si="1685"/>
        <v>#VALUE!</v>
      </c>
      <c r="D1704" s="102" t="e">
        <f t="shared" si="1685"/>
        <v>#VALUE!</v>
      </c>
      <c r="E1704" s="102" t="e">
        <f t="shared" si="1685"/>
        <v>#VALUE!</v>
      </c>
      <c r="F1704" s="102" t="e">
        <f t="shared" si="1685"/>
        <v>#VALUE!</v>
      </c>
      <c r="G1704" s="102" t="e">
        <f t="shared" si="1685"/>
        <v>#VALUE!</v>
      </c>
      <c r="H1704" s="102" t="e">
        <f t="shared" si="1685"/>
        <v>#VALUE!</v>
      </c>
      <c r="I1704" s="102" t="e">
        <f t="shared" si="1685"/>
        <v>#VALUE!</v>
      </c>
      <c r="J1704" s="102" t="e">
        <f>(J1669+J1674+J1681+J1693)+J1699</f>
        <v>#VALUE!</v>
      </c>
      <c r="K1704" s="102" t="e">
        <f>(K1669+K1674+K1681+K1693)+K1699</f>
        <v>#VALUE!</v>
      </c>
      <c r="L1704" s="102" t="e">
        <f t="shared" ref="L1704:R1704" si="1686">(L1669+L1674+L1681+L1693)+L1699</f>
        <v>#VALUE!</v>
      </c>
      <c r="M1704" s="102" t="e">
        <f t="shared" si="1686"/>
        <v>#VALUE!</v>
      </c>
      <c r="N1704" s="102" t="e">
        <f t="shared" si="1686"/>
        <v>#VALUE!</v>
      </c>
      <c r="O1704" s="102" t="e">
        <f t="shared" si="1686"/>
        <v>#VALUE!</v>
      </c>
      <c r="P1704" s="102" t="e">
        <f t="shared" si="1686"/>
        <v>#VALUE!</v>
      </c>
      <c r="Q1704" s="102" t="e">
        <f t="shared" si="1686"/>
        <v>#VALUE!</v>
      </c>
      <c r="R1704" s="102" t="e">
        <f t="shared" si="1686"/>
        <v>#VALUE!</v>
      </c>
      <c r="S1704" s="102" t="e">
        <f>(S1669+S1674+S1681+S1693)+S1699</f>
        <v>#VALUE!</v>
      </c>
      <c r="T1704" s="102" t="e">
        <f>(T1669+T1674+T1681+T1693)+T1699</f>
        <v>#VALUE!</v>
      </c>
      <c r="U1704" s="102" t="e">
        <f t="shared" ref="U1704:Z1704" si="1687">(U1669+U1674+U1681+U1693+U1699)+U1700</f>
        <v>#VALUE!</v>
      </c>
      <c r="V1704" s="102" t="e">
        <f t="shared" si="1687"/>
        <v>#VALUE!</v>
      </c>
      <c r="W1704" s="102" t="e">
        <f t="shared" si="1687"/>
        <v>#VALUE!</v>
      </c>
      <c r="X1704" s="103" t="e">
        <f t="shared" si="1687"/>
        <v>#VALUE!</v>
      </c>
      <c r="Y1704" s="103" t="e">
        <f t="shared" si="1687"/>
        <v>#VALUE!</v>
      </c>
      <c r="Z1704" s="102" t="e">
        <f t="shared" si="1687"/>
        <v>#VALUE!</v>
      </c>
      <c r="AA1704" s="102" t="e">
        <f>(AA1669+AA1674+AA1681+AA1693+AA1699)+AA1700</f>
        <v>#VALUE!</v>
      </c>
      <c r="AB1704" s="102">
        <v>-4.1744385725905886E-13</v>
      </c>
      <c r="AC1704" s="102">
        <v>-1.2363443602225743E-12</v>
      </c>
      <c r="AD1704" s="102">
        <v>1.7905676941154525E-12</v>
      </c>
      <c r="AE1704" s="102" t="e">
        <f>(AE1669+AE1674+AE1681+AE1693+AE1699)+AE1700</f>
        <v>#VALUE!</v>
      </c>
      <c r="AF1704" s="102">
        <v>-1.50371803566581E-12</v>
      </c>
      <c r="AG1704" s="102">
        <v>-1.3207213100940862E-12</v>
      </c>
      <c r="AH1704" s="102">
        <v>-2.0503630789890901E-12</v>
      </c>
      <c r="AI1704" s="102">
        <v>-2.0503630789890901E-12</v>
      </c>
      <c r="AJ1704" s="103" t="e">
        <f>(AJ1669+AJ1674+AJ1681+AJ1693+AJ1699)+AJ1700</f>
        <v>#VALUE!</v>
      </c>
      <c r="AK1704" s="103">
        <v>-9.0949470177292824E-13</v>
      </c>
      <c r="AL1704" s="103">
        <v>1.3358203432289883E-12</v>
      </c>
      <c r="AM1704" s="103">
        <v>3.694822225952521E-13</v>
      </c>
      <c r="AN1704" s="103">
        <v>0</v>
      </c>
      <c r="AO1704" s="103" t="e">
        <f>(AO1669+AO1674+AO1681+AO1693+AO1699)+AO1700</f>
        <v>#VALUE!</v>
      </c>
      <c r="AP1704" s="103">
        <v>-1.9326762412674725E-12</v>
      </c>
      <c r="AQ1704" s="103">
        <v>1.1368683772161603E-12</v>
      </c>
      <c r="AR1704" s="103">
        <v>9.0949470177292824E-13</v>
      </c>
      <c r="AS1704" s="103" t="e">
        <f>(AS1669+AS1674+AS1681+AS1693+AS1699)+AS1700</f>
        <v>#VALUE!</v>
      </c>
      <c r="AT1704" s="103">
        <v>-1.8474111129762605E-13</v>
      </c>
      <c r="AU1704" s="103">
        <v>1.9326762412674725E-12</v>
      </c>
      <c r="AV1704" s="103">
        <v>9.6633812063373625E-13</v>
      </c>
      <c r="AW1704" s="103">
        <v>6.5369931689929217E-13</v>
      </c>
      <c r="AX1704" s="103" t="e">
        <f>(AX1669+AX1674+AX1681+AX1693+AX1699)+AX1700</f>
        <v>#VALUE!</v>
      </c>
      <c r="AY1704" s="103"/>
      <c r="AZ1704" s="103">
        <v>-3.2320812692887557E-12</v>
      </c>
      <c r="BA1704" s="103">
        <v>11.799999999998207</v>
      </c>
      <c r="BB1704" s="103">
        <v>-1.1510792319313623E-12</v>
      </c>
      <c r="BC1704" s="103">
        <v>7.531752999057062E-13</v>
      </c>
      <c r="BD1704" s="103">
        <v>-2.1103119252074976E-12</v>
      </c>
      <c r="BE1704" s="103">
        <v>-9.6633812063373625E-13</v>
      </c>
      <c r="BF1704" s="103" t="e">
        <f>(BF1669+BF1674+BF1681+BF1693+BF1699)+BF1700</f>
        <v>#VALUE!</v>
      </c>
      <c r="BG1704" s="103">
        <v>2.1174173525650986E-12</v>
      </c>
      <c r="BH1704" s="103">
        <v>1.1937117960769683E-12</v>
      </c>
      <c r="BI1704" s="103">
        <v>8.4554585555451922E-13</v>
      </c>
      <c r="BJ1704" s="103">
        <v>4.8316906031686813E-13</v>
      </c>
      <c r="BK1704" s="103">
        <v>2.5579538487363607E-13</v>
      </c>
      <c r="BL1704" s="103">
        <v>1.1652900866465643E-12</v>
      </c>
      <c r="BM1704" s="103">
        <v>-3.3750779948604759E-14</v>
      </c>
      <c r="BN1704" s="103">
        <v>1.0302869668521453E-13</v>
      </c>
      <c r="BO1704" s="103" t="e">
        <f>(BO1669+BO1674+BO1681+BO1693+BO1699)+BO1700</f>
        <v>#VALUE!</v>
      </c>
      <c r="BP1704" s="103">
        <v>-69.219999999998436</v>
      </c>
      <c r="BQ1704" s="103">
        <v>-69.219999999998663</v>
      </c>
      <c r="BR1704" s="103">
        <v>451.77999999999702</v>
      </c>
      <c r="BS1704" s="103">
        <v>451.77999999999929</v>
      </c>
      <c r="BT1704" s="103">
        <v>-69.219999999999857</v>
      </c>
      <c r="BU1704" s="103">
        <v>244.7800000000006</v>
      </c>
      <c r="BV1704" s="103">
        <v>244.77999999999901</v>
      </c>
      <c r="BW1704" s="181">
        <v>43.999999999998863</v>
      </c>
      <c r="BX1704" s="181">
        <v>43.999999999997328</v>
      </c>
      <c r="BY1704" s="181">
        <v>43.999999999999574</v>
      </c>
      <c r="BZ1704" s="187">
        <v>2.2737367544323206E-13</v>
      </c>
      <c r="CA1704" s="103" t="e">
        <f>(CA1669+CA1674+CA1681+CA1693+CA1699)+CA1700</f>
        <v>#VALUE!</v>
      </c>
      <c r="CB1704" s="103">
        <v>1.0684786388992507E-12</v>
      </c>
      <c r="CC1704" s="103">
        <v>2.2737367544323206E-13</v>
      </c>
      <c r="CD1704" s="103">
        <v>-1.1368683772161603E-13</v>
      </c>
      <c r="CE1704" s="103">
        <v>1.1368683772161603E-13</v>
      </c>
      <c r="CF1704" s="103">
        <v>-2.6147972675971687E-12</v>
      </c>
      <c r="CG1704" s="103">
        <v>5.4001247917767614E-13</v>
      </c>
      <c r="CH1704" s="103">
        <v>2.8421709430404007E-12</v>
      </c>
      <c r="CI1704" s="103">
        <v>1.2221335055073723E-12</v>
      </c>
      <c r="CJ1704" s="102">
        <v>5.6843418860808015E-14</v>
      </c>
      <c r="CK1704" s="102">
        <v>-1.1937117960769683E-12</v>
      </c>
      <c r="CL1704" s="103" t="e">
        <f>(CL1669+CL1674+CL1681+CL1693+CL1699)+CL1700</f>
        <v>#VALUE!</v>
      </c>
      <c r="CM1704" s="103">
        <v>-1.1937117960769683E-12</v>
      </c>
      <c r="CN1704" s="103">
        <v>2.8421709430404007E-13</v>
      </c>
      <c r="CO1704" s="103">
        <v>-8.5265128291212022E-13</v>
      </c>
      <c r="CP1704" s="103">
        <v>2.2737367544323206E-12</v>
      </c>
      <c r="CQ1704" s="103">
        <v>-1.596056620201125E-12</v>
      </c>
      <c r="CR1704" s="103">
        <v>-1.4779288903810084E-12</v>
      </c>
      <c r="CS1704" s="103">
        <v>1.8189894035458565E-12</v>
      </c>
      <c r="CT1704" s="103">
        <v>-4.5474735088646412E-13</v>
      </c>
      <c r="CU1704" s="103">
        <v>-2.2737367544323206E-12</v>
      </c>
      <c r="CV1704" s="103">
        <v>-1.3642420526593924E-12</v>
      </c>
      <c r="CW1704" s="103">
        <v>4.5474735088646412E-13</v>
      </c>
      <c r="CX1704" s="103">
        <v>6.8212102632969618E-13</v>
      </c>
      <c r="CY1704" s="103">
        <v>1.8189894035458565E-12</v>
      </c>
      <c r="CZ1704" s="103">
        <v>1.1937117960769683E-12</v>
      </c>
      <c r="DA1704" s="103" t="e">
        <f t="shared" ref="DA1704" si="1688">(DA1669+DA1674+DA1681+DA1693+DA1699)+DA1700</f>
        <v>#VALUE!</v>
      </c>
      <c r="DB1704" s="102">
        <v>100.00000000000227</v>
      </c>
      <c r="DC1704" s="102">
        <v>-207.31111111111551</v>
      </c>
      <c r="DD1704" s="102">
        <v>100.00000000000045</v>
      </c>
      <c r="DE1704" s="102">
        <v>-1.5774048733874224E-12</v>
      </c>
      <c r="DF1704" s="102">
        <v>-8.1001871876651421E-13</v>
      </c>
      <c r="DG1704" s="102">
        <v>-9.9475983006414026E-14</v>
      </c>
      <c r="DH1704" s="102">
        <v>-2.6716406864579767E-12</v>
      </c>
      <c r="DI1704" s="102">
        <v>2.6147972675971687E-12</v>
      </c>
      <c r="DJ1704" s="102">
        <v>-7.9580786405131221E-13</v>
      </c>
      <c r="DK1704" s="102">
        <v>-1.2505552149377763E-12</v>
      </c>
      <c r="DL1704" s="102">
        <v>1.4352963262354024E-12</v>
      </c>
      <c r="DM1704" s="102">
        <v>-4.5474735088646412E-13</v>
      </c>
      <c r="DN1704" s="104" t="e">
        <f>(DN1669+DN1674+DN1681+DN1693+DN1699)+DN1700</f>
        <v>#VALUE!</v>
      </c>
      <c r="DO1704" s="102">
        <v>-4.5474735088646412E-13</v>
      </c>
      <c r="DP1704" s="102">
        <v>-3.865352482534945E-12</v>
      </c>
      <c r="DQ1704" s="102">
        <v>1.1368683772161603E-12</v>
      </c>
      <c r="DR1704" s="102">
        <v>-2.5011104298755527E-12</v>
      </c>
      <c r="DS1704" s="102">
        <v>-2.7853275241795927E-12</v>
      </c>
      <c r="DT1704" s="102">
        <v>-1.0658141036401503E-12</v>
      </c>
      <c r="DU1704" s="102">
        <v>-4.5474735088646412E-13</v>
      </c>
      <c r="DV1704" s="105" t="e">
        <f>(DV1669+DV1674+DV1681+DV1693+DV1699)+DV1700</f>
        <v>#VALUE!</v>
      </c>
      <c r="DW1704" s="106" t="e">
        <f>(DW1669+DW1674+DW1681+DW1693+DW1699)+DW1700</f>
        <v>#VALUE!</v>
      </c>
      <c r="DX1704" s="107" t="e">
        <f>(DX1669+DX1674+DX1681+DX1693+DX1699)+DX1700</f>
        <v>#VALUE!</v>
      </c>
      <c r="DZ1704" s="187" t="e">
        <f>(DZ1669+DZ1674+DZ1681+DZ1693+DZ1699)+DZ1700</f>
        <v>#VALUE!</v>
      </c>
      <c r="EC1704" s="187" t="e">
        <f>(EC1669+EC1674+EC1681+EC1693+EC1699)+EC1700</f>
        <v>#VALUE!</v>
      </c>
      <c r="EF1704" s="187" t="e">
        <f>(EF1669+EF1674+EF1681+EF1693+EF1699)+EF1700</f>
        <v>#VALUE!</v>
      </c>
      <c r="EI1704" s="187" t="e">
        <f>(EI1669+EI1674+EI1681+EI1693+EI1699)+EI1700</f>
        <v>#VALUE!</v>
      </c>
      <c r="EL1704" s="187" t="e">
        <f>(EL1669+EL1674+EL1681+EL1693+EL1699)+EL1700</f>
        <v>#VALUE!</v>
      </c>
      <c r="EO1704" s="187" t="e">
        <f>(EO1669+EO1674+EO1681+EO1693+EO1699)+EO1700</f>
        <v>#VALUE!</v>
      </c>
      <c r="EP1704">
        <v>1</v>
      </c>
    </row>
    <row r="1705" spans="1:146" ht="15.5" x14ac:dyDescent="0.35">
      <c r="A1705" s="56" t="s">
        <v>564</v>
      </c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AA1705" s="102" t="e">
        <f>+[2]CAMEROUN!AS2172+[7]RCA!AC2100+[3]CONGO!AC2052+[4]GABON!AC2399+[5]GUINEE!AC1947+[6]TCHAD!AC2113</f>
        <v>#VALUE!</v>
      </c>
      <c r="AB1705" s="102" t="e">
        <f>+[2]CAMEROUN!#REF!+[7]RCA!#REF!+[3]CONGO!AD2052+[4]GABON!#REF!+[5]GUINEE!#REF!+[6]TCHAD!AD2113</f>
        <v>#REF!</v>
      </c>
      <c r="AC1705" s="102" t="e">
        <f>+[2]CAMEROUN!#REF!+[7]RCA!#REF!+[3]CONGO!AE2052+[4]GABON!#REF!+[5]GUINEE!#REF!+[6]TCHAD!AE2113</f>
        <v>#REF!</v>
      </c>
      <c r="AD1705" s="102" t="e">
        <f>+[2]CAMEROUN!#REF!+[7]RCA!#REF!+[3]CONGO!AF2052+[4]GABON!#REF!+[5]GUINEE!#REF!+[6]TCHAD!AF2113</f>
        <v>#REF!</v>
      </c>
      <c r="AE1705" s="102">
        <f>+[2]CAMEROUN!AT2172+[7]RCA!AD2100+[3]CONGO!AH2052+[4]GABON!AD2399+[5]GUINEE!AD1947+[6]TCHAD!AH2113</f>
        <v>-8.3000000000000007</v>
      </c>
      <c r="AF1705" s="102" t="e">
        <f>+[2]CAMEROUN!#REF!+[7]RCA!#REF!+[3]CONGO!AI2052+[4]GABON!#REF!+[5]GUINEE!#REF!+[6]TCHAD!AI2113</f>
        <v>#REF!</v>
      </c>
      <c r="AG1705" s="102">
        <v>-5</v>
      </c>
      <c r="AH1705" s="102">
        <v>-5</v>
      </c>
      <c r="AI1705" s="102">
        <v>-5</v>
      </c>
      <c r="AJ1705" s="103" t="e">
        <f>+[2]CAMEROUN!AU2172+[7]RCA!AE2100+[3]CONGO!AM2052+[4]GABON!AE2399+[5]GUINEE!AE1947+[6]TCHAD!AM2113</f>
        <v>#REF!</v>
      </c>
      <c r="AK1705" s="103">
        <v>0</v>
      </c>
      <c r="AL1705" s="103">
        <v>0</v>
      </c>
      <c r="AM1705" s="103">
        <v>0</v>
      </c>
      <c r="AN1705" s="103">
        <v>0</v>
      </c>
      <c r="AO1705" s="103" t="e">
        <f>+[2]CAMEROUN!AV2172+[7]RCA!AF2100+[3]CONGO!AR2052+[4]GABON!AF2399+[5]GUINEE!AF1947+[6]TCHAD!AR2113</f>
        <v>#VALUE!</v>
      </c>
      <c r="AP1705" s="103">
        <v>0</v>
      </c>
      <c r="AQ1705" s="103">
        <v>0</v>
      </c>
      <c r="AR1705" s="103">
        <v>0</v>
      </c>
      <c r="AS1705" s="103" t="e">
        <f>+[2]CAMEROUN!AZ2172+[7]RCA!AJ2100+[3]CONGO!AV2052+[4]GABON!AJ2399+[5]GUINEE!AJ1947+[6]TCHAD!AV2113</f>
        <v>#VALUE!</v>
      </c>
      <c r="AT1705" s="103">
        <v>0</v>
      </c>
      <c r="AU1705" s="103">
        <v>0</v>
      </c>
      <c r="AV1705" s="103">
        <v>0</v>
      </c>
      <c r="AW1705" s="103">
        <v>0</v>
      </c>
      <c r="AX1705" s="103" t="e">
        <f>+[2]CAMEROUN!BE2172+[7]RCA!AO2100+[3]CONGO!BA2052+[4]GABON!AO2399+[5]GUINEE!AO1950+[6]TCHAD!BA2113</f>
        <v>#VALUE!</v>
      </c>
      <c r="AY1705" s="103"/>
      <c r="AZ1705" s="103">
        <v>0</v>
      </c>
      <c r="BA1705" s="103">
        <v>0</v>
      </c>
      <c r="BB1705" s="103">
        <v>0</v>
      </c>
      <c r="BC1705" s="103">
        <v>0</v>
      </c>
      <c r="BD1705" s="103">
        <v>0</v>
      </c>
      <c r="BE1705" s="103">
        <v>0</v>
      </c>
      <c r="BF1705" s="103" t="e">
        <f>+[2]CAMEROUN!BL2172+[7]RCA!AV2100+[3]CONGO!BI2052+[4]GABON!AV2399+[5]GUINEE!AV1947+[6]TCHAD!BH2113</f>
        <v>#VALUE!</v>
      </c>
      <c r="BG1705" s="103">
        <v>0</v>
      </c>
      <c r="BH1705" s="103">
        <v>0</v>
      </c>
      <c r="BI1705" s="103">
        <v>0</v>
      </c>
      <c r="BJ1705" s="103">
        <v>0</v>
      </c>
      <c r="BK1705" s="103">
        <v>0</v>
      </c>
      <c r="BL1705" s="103">
        <v>0</v>
      </c>
      <c r="BM1705" s="103">
        <v>0</v>
      </c>
      <c r="BN1705" s="103">
        <v>0</v>
      </c>
      <c r="BO1705" s="103" t="e">
        <f>+[2]CAMEROUN!BU2172+[7]RCA!BE2100+[3]CONGO!BR2052+[4]GABON!BE2399+[5]GUINEE!BE1947+[6]TCHAD!BQ2113</f>
        <v>#VALUE!</v>
      </c>
      <c r="BP1705" s="103">
        <v>0</v>
      </c>
      <c r="BQ1705" s="103">
        <v>0</v>
      </c>
      <c r="BR1705" s="103">
        <v>0</v>
      </c>
      <c r="BS1705" s="103">
        <v>0</v>
      </c>
      <c r="BT1705" s="103">
        <v>0</v>
      </c>
      <c r="BU1705" s="103">
        <v>0</v>
      </c>
      <c r="BV1705" s="103">
        <v>0</v>
      </c>
      <c r="BW1705" s="103">
        <v>0</v>
      </c>
      <c r="BX1705" s="103">
        <v>0</v>
      </c>
      <c r="BY1705" s="103">
        <v>0</v>
      </c>
      <c r="BZ1705" s="102">
        <v>0</v>
      </c>
      <c r="CA1705" s="103" t="e">
        <f>+[2]CAMEROUN!CG2172+[7]RCA!BQ2100+[3]CONGO!CD2052+[4]GABON!BQ2399+[5]GUINEE!BQ1947+[6]TCHAD!CC2113</f>
        <v>#VALUE!</v>
      </c>
      <c r="CB1705" s="103">
        <v>0</v>
      </c>
      <c r="CC1705" s="103">
        <v>0</v>
      </c>
      <c r="CD1705" s="103">
        <v>0</v>
      </c>
      <c r="CE1705" s="103">
        <v>0</v>
      </c>
      <c r="CF1705" s="103">
        <v>0</v>
      </c>
      <c r="CG1705" s="103">
        <v>0</v>
      </c>
      <c r="CH1705" s="103">
        <v>0</v>
      </c>
      <c r="CI1705" s="103">
        <v>0</v>
      </c>
      <c r="CJ1705" s="102">
        <v>0</v>
      </c>
      <c r="CK1705" s="102">
        <v>0</v>
      </c>
      <c r="CL1705" s="103" t="e">
        <f>+[2]CAMEROUN!CR2172+[7]RCA!CB2100+[3]CONGO!CO2052+[4]GABON!CB2399+[5]GUINEE!CD1947+[6]TCHAD!CN2113</f>
        <v>#VALUE!</v>
      </c>
      <c r="CM1705" s="103">
        <v>0</v>
      </c>
      <c r="CN1705" s="103">
        <v>0</v>
      </c>
      <c r="CO1705" s="103">
        <v>0</v>
      </c>
      <c r="CP1705" s="103">
        <v>0</v>
      </c>
      <c r="CQ1705" s="103">
        <v>0</v>
      </c>
      <c r="CR1705" s="103">
        <v>0</v>
      </c>
      <c r="CS1705" s="103">
        <v>136.03276313956584</v>
      </c>
      <c r="CT1705" s="103">
        <v>123.41294781083268</v>
      </c>
      <c r="CU1705" s="103">
        <v>92.69719865288171</v>
      </c>
      <c r="CV1705" s="103">
        <v>109.38403000992483</v>
      </c>
      <c r="CW1705" s="103">
        <v>105.79929910490718</v>
      </c>
      <c r="CX1705" s="103">
        <v>115.90671612629512</v>
      </c>
      <c r="CY1705" s="103">
        <v>116.04679315275126</v>
      </c>
      <c r="CZ1705" s="103">
        <v>106.78402357483057</v>
      </c>
      <c r="DA1705" s="103" t="e">
        <f>+[2]CAMEROUN!DD2172+[7]RCA!CN2100+[3]CONGO!DA2052+[4]GABON!CN2399+[5]GUINEE!CP1947+[6]TCHAD!CZ2113</f>
        <v>#VALUE!</v>
      </c>
      <c r="DB1705" s="102">
        <v>185.18598148970634</v>
      </c>
      <c r="DC1705" s="102">
        <v>181.11098148970632</v>
      </c>
      <c r="DD1705" s="102">
        <v>174.59098148970634</v>
      </c>
      <c r="DE1705" s="102">
        <v>181.25141860592296</v>
      </c>
      <c r="DF1705" s="102">
        <v>177.17641860592298</v>
      </c>
      <c r="DG1705" s="102">
        <v>170.65641860592297</v>
      </c>
      <c r="DH1705" s="102">
        <v>162.66327979180537</v>
      </c>
      <c r="DI1705" s="102">
        <v>158.58827979180538</v>
      </c>
      <c r="DJ1705" s="102">
        <v>152.06827979180537</v>
      </c>
      <c r="DK1705" s="102">
        <v>162.67518944040683</v>
      </c>
      <c r="DL1705" s="102">
        <v>158.60018944040684</v>
      </c>
      <c r="DM1705" s="102">
        <v>152.08018944040683</v>
      </c>
      <c r="DN1705" s="104" t="e">
        <f>+[2]CAMEROUN!DQ2172+[7]RCA!DA2100+[3]CONGO!DN2052+[4]GABON!DA2399+[5]GUINEE!DC1947+[6]TCHAD!DM2113</f>
        <v>#VALUE!</v>
      </c>
      <c r="DO1705" s="102">
        <v>152.08018944040683</v>
      </c>
      <c r="DP1705" s="102">
        <v>142.65627614229075</v>
      </c>
      <c r="DQ1705" s="102">
        <v>131.93343585373626</v>
      </c>
      <c r="DR1705" s="102">
        <v>113.45058571999064</v>
      </c>
      <c r="DS1705" s="102">
        <v>147.71658460269614</v>
      </c>
      <c r="DT1705" s="102">
        <v>136.07250501639319</v>
      </c>
      <c r="DU1705" s="102">
        <v>130.09531037489526</v>
      </c>
      <c r="DV1705" s="105" t="e">
        <f>+[2]CAMEROUN!EA2172+[7]RCA!DN2100+[3]CONGO!DX2052+[4]GABON!DK2399+[5]GUINEE!DN1947+[6]TCHAD!DW2113</f>
        <v>#VALUE!</v>
      </c>
      <c r="DW1705" s="106" t="e">
        <f>+[2]CAMEROUN!EB2172+[7]RCA!DM2100+[3]CONGO!DY2052+[4]GABON!DL2399+[5]GUINEE!DO1947+[6]TCHAD!DX2113</f>
        <v>#VALUE!</v>
      </c>
      <c r="DX1705" s="107" t="e">
        <f>+[2]CAMEROUN!EC2172+[7]RCA!DN2100+[3]CONGO!DZ2052+[4]GABON!DM2399+[5]GUINEE!DP1947+[6]TCHAD!DY2113</f>
        <v>#VALUE!</v>
      </c>
      <c r="DZ1705" s="102" t="e">
        <f>+[2]CAMEROUN!EE2172+[7]RCA!DP2100+[3]CONGO!EB2052+[4]GABON!DO2399+[5]GUINEE!DR1947+[6]TCHAD!EA2113</f>
        <v>#VALUE!</v>
      </c>
      <c r="EC1705" s="102" t="e">
        <f>+[2]CAMEROUN!EH2172+[7]RCA!DS2100+[3]CONGO!EE2052+[4]GABON!DR2399+[5]GUINEE!DU1947+[6]TCHAD!ED2113</f>
        <v>#VALUE!</v>
      </c>
      <c r="EF1705" s="102" t="e">
        <f>+[2]CAMEROUN!EK2172+[7]RCA!DV2100+[3]CONGO!EH2052+[4]GABON!DU2399+[5]GUINEE!DX1947+[6]TCHAD!EG2113</f>
        <v>#VALUE!</v>
      </c>
      <c r="EI1705" s="102" t="e">
        <f>+[2]CAMEROUN!EN2172+[7]RCA!DY2100+[3]CONGO!EK2052+[4]GABON!DX2399+[5]GUINEE!EA1947+[6]TCHAD!EJ2113</f>
        <v>#VALUE!</v>
      </c>
      <c r="EL1705" s="102" t="e">
        <f>+[2]CAMEROUN!EQ2172+[7]RCA!EB2100+[3]CONGO!EN2052+[4]GABON!EA2399+[5]GUINEE!ED1947+[6]TCHAD!EM2113</f>
        <v>#VALUE!</v>
      </c>
      <c r="EO1705" s="102" t="e">
        <f>+[2]CAMEROUN!ET2172+[7]RCA!EE2100+[3]CONGO!EQ2052+[4]GABON!ED2399+[5]GUINEE!EG1947+[6]TCHAD!EP2113</f>
        <v>#VALUE!</v>
      </c>
    </row>
    <row r="1706" spans="1:146" ht="15.5" x14ac:dyDescent="0.35">
      <c r="A1706" s="56" t="s">
        <v>565</v>
      </c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AA1706" s="102" t="e">
        <f>+[2]CAMEROUN!AS2173+[7]RCA!AC2101+[3]CONGO!AC2053+[4]GABON!AC2400+[5]GUINEE!AC1948+[6]TCHAD!AC2114</f>
        <v>#REF!</v>
      </c>
      <c r="AB1706" s="102" t="e">
        <f>+[2]CAMEROUN!#REF!+[7]RCA!#REF!+[3]CONGO!AD2053+[4]GABON!#REF!+[5]GUINEE!#REF!+[6]TCHAD!AD2114</f>
        <v>#REF!</v>
      </c>
      <c r="AC1706" s="102" t="e">
        <f>+[2]CAMEROUN!#REF!+[7]RCA!#REF!+[3]CONGO!AE2053+[4]GABON!#REF!+[5]GUINEE!#REF!+[6]TCHAD!AE2114</f>
        <v>#REF!</v>
      </c>
      <c r="AD1706" s="102" t="e">
        <f>+[2]CAMEROUN!#REF!+[7]RCA!#REF!+[3]CONGO!AF2053+[4]GABON!#REF!+[5]GUINEE!#REF!+[6]TCHAD!AF2114</f>
        <v>#REF!</v>
      </c>
      <c r="AE1706" s="102">
        <f>+[2]CAMEROUN!AT2173+[7]RCA!AD2101+[3]CONGO!AH2053+[4]GABON!AD2400+[5]GUINEE!AD1948+[6]TCHAD!AH2114</f>
        <v>525.90972817197598</v>
      </c>
      <c r="AF1706" s="102" t="e">
        <f>+[2]CAMEROUN!#REF!+[7]RCA!#REF!+[3]CONGO!AI2053+[4]GABON!#REF!+[5]GUINEE!#REF!+[6]TCHAD!AI2114</f>
        <v>#REF!</v>
      </c>
      <c r="AG1706" s="102">
        <v>0</v>
      </c>
      <c r="AH1706" s="102">
        <v>0</v>
      </c>
      <c r="AI1706" s="102">
        <v>0</v>
      </c>
      <c r="AJ1706" s="103" t="e">
        <f>+[2]CAMEROUN!AU2173+[7]RCA!AE2101+[3]CONGO!AM2053+[4]GABON!AE2400+[5]GUINEE!AE1948+[6]TCHAD!AM2114</f>
        <v>#REF!</v>
      </c>
      <c r="AK1706" s="103">
        <v>1.5</v>
      </c>
      <c r="AL1706" s="103">
        <v>1.5</v>
      </c>
      <c r="AM1706" s="103">
        <v>1.5</v>
      </c>
      <c r="AN1706" s="103">
        <v>1.5</v>
      </c>
      <c r="AO1706" s="103" t="e">
        <f>+[2]CAMEROUN!AV2173+[7]RCA!AF2101+[3]CONGO!AR2053+[4]GABON!AF2400+[5]GUINEE!AF1948+[6]TCHAD!AR2114</f>
        <v>#REF!</v>
      </c>
      <c r="AP1706" s="103">
        <v>3</v>
      </c>
      <c r="AQ1706" s="103">
        <v>0</v>
      </c>
      <c r="AR1706" s="103">
        <v>30</v>
      </c>
      <c r="AS1706" s="103" t="e">
        <f>+[2]CAMEROUN!AZ2173+[7]RCA!AJ2101+[3]CONGO!AV2053+[4]GABON!AJ2400+[5]GUINEE!AJ1948+[6]TCHAD!AV2114</f>
        <v>#REF!</v>
      </c>
      <c r="AT1706" s="103">
        <v>513.90972817197598</v>
      </c>
      <c r="AU1706" s="103">
        <v>513.90972817197598</v>
      </c>
      <c r="AV1706" s="103">
        <v>513.90972817197598</v>
      </c>
      <c r="AW1706" s="103">
        <v>513.90972817197598</v>
      </c>
      <c r="AX1706" s="103" t="e">
        <f>+[2]CAMEROUN!BE2173+[7]RCA!AO2101+[3]CONGO!BA2053+[4]GABON!AO2400+[5]GUINEE!AO1948+[6]TCHAD!BA2114</f>
        <v>#REF!</v>
      </c>
      <c r="AY1706" s="103"/>
      <c r="AZ1706" s="103">
        <v>513.90972817197598</v>
      </c>
      <c r="BA1706" s="103">
        <v>513.90972817197598</v>
      </c>
      <c r="BB1706" s="103">
        <v>513.90972817197598</v>
      </c>
      <c r="BC1706" s="103">
        <v>513.90972817197598</v>
      </c>
      <c r="BD1706" s="103">
        <v>513.90972817197598</v>
      </c>
      <c r="BE1706" s="103">
        <v>513.90972817197598</v>
      </c>
      <c r="BF1706" s="103" t="e">
        <f>+[2]CAMEROUN!BL2173+[7]RCA!AV2101+[3]CONGO!BI2053+[4]GABON!AV2400+[5]GUINEE!AV1948+[6]TCHAD!BH2114</f>
        <v>#REF!</v>
      </c>
      <c r="BG1706" s="103">
        <v>513.90972817197598</v>
      </c>
      <c r="BH1706" s="103">
        <v>513.90972817197598</v>
      </c>
      <c r="BI1706" s="103">
        <v>510.90972817197598</v>
      </c>
      <c r="BJ1706" s="103">
        <v>510.90972817197598</v>
      </c>
      <c r="BK1706" s="103">
        <v>510.90972817197598</v>
      </c>
      <c r="BL1706" s="103">
        <v>510.90972817197598</v>
      </c>
      <c r="BM1706" s="103">
        <v>510.90972817197598</v>
      </c>
      <c r="BN1706" s="103">
        <v>510.90972817197598</v>
      </c>
      <c r="BO1706" s="103" t="e">
        <f>+[2]CAMEROUN!BU2173+[7]RCA!BE2101+[3]CONGO!BR2053+[4]GABON!BE2400+[5]GUINEE!BE1948+[6]TCHAD!BQ2114</f>
        <v>#REF!</v>
      </c>
      <c r="BP1706" s="103">
        <v>510.90972817197598</v>
      </c>
      <c r="BQ1706" s="103">
        <v>510.90972817197598</v>
      </c>
      <c r="BR1706" s="103">
        <v>510.90972817197598</v>
      </c>
      <c r="BS1706" s="103">
        <v>510.90972817197598</v>
      </c>
      <c r="BT1706" s="103">
        <v>510.90972817197598</v>
      </c>
      <c r="BU1706" s="103">
        <v>510.90972817197598</v>
      </c>
      <c r="BV1706" s="103">
        <v>510.90972817197598</v>
      </c>
      <c r="BW1706" s="103">
        <v>510.90972817197598</v>
      </c>
      <c r="BX1706" s="103">
        <v>510.90972817197598</v>
      </c>
      <c r="BY1706" s="103">
        <v>510.90972817197598</v>
      </c>
      <c r="BZ1706" s="102">
        <v>510.90972817197598</v>
      </c>
      <c r="CA1706" s="103" t="e">
        <f>+[2]CAMEROUN!CG2173+[7]RCA!BQ2101+[3]CONGO!CD2053+[4]GABON!BQ2400+[5]GUINEE!BQ1948+[6]TCHAD!CC2114</f>
        <v>#VALUE!</v>
      </c>
      <c r="CB1706" s="103">
        <v>510.90972817197598</v>
      </c>
      <c r="CC1706" s="103">
        <v>510.90972817197598</v>
      </c>
      <c r="CD1706" s="103">
        <v>510.90972817197598</v>
      </c>
      <c r="CE1706" s="103">
        <v>510.90972817197598</v>
      </c>
      <c r="CF1706" s="103">
        <v>510.90972817197598</v>
      </c>
      <c r="CG1706" s="103">
        <v>510.90972817197598</v>
      </c>
      <c r="CH1706" s="103">
        <v>510.90972817197598</v>
      </c>
      <c r="CI1706" s="103">
        <v>510.90972817197598</v>
      </c>
      <c r="CJ1706" s="102">
        <v>510.90972817197598</v>
      </c>
      <c r="CK1706" s="102">
        <v>510.90972817197598</v>
      </c>
      <c r="CL1706" s="103" t="e">
        <f>+[2]CAMEROUN!CR2173+[7]RCA!CB2101+[3]CONGO!CO2053+[4]GABON!CB2400+[5]GUINEE!CD1948+[6]TCHAD!CN2114</f>
        <v>#VALUE!</v>
      </c>
      <c r="CM1706" s="103">
        <v>510.90972817197598</v>
      </c>
      <c r="CN1706" s="103">
        <v>510.90972817197598</v>
      </c>
      <c r="CO1706" s="103">
        <v>510.90972817197598</v>
      </c>
      <c r="CP1706" s="103">
        <v>510.90972817197598</v>
      </c>
      <c r="CQ1706" s="103">
        <v>510.90972817197598</v>
      </c>
      <c r="CR1706" s="103">
        <v>510.90972817197598</v>
      </c>
      <c r="CS1706" s="103">
        <v>1267.0840003822714</v>
      </c>
      <c r="CT1706" s="103">
        <v>1135.2588352619209</v>
      </c>
      <c r="CU1706" s="103">
        <v>998.13402827983396</v>
      </c>
      <c r="CV1706" s="103">
        <v>1208.7740332399985</v>
      </c>
      <c r="CW1706" s="103">
        <v>1106.6786525541384</v>
      </c>
      <c r="CX1706" s="103">
        <v>1159.9192128423601</v>
      </c>
      <c r="CY1706" s="103">
        <v>1109.7429216477065</v>
      </c>
      <c r="CZ1706" s="103">
        <v>1114.2573431830469</v>
      </c>
      <c r="DA1706" s="103" t="e">
        <f>+[2]CAMEROUN!DD2173+[7]RCA!CN2101+[3]CONGO!DA2053+[4]GABON!CN2400+[5]GUINEE!CP1948+[6]TCHAD!CZ2114</f>
        <v>#VALUE!</v>
      </c>
      <c r="DB1706" s="102">
        <v>1205.8673674132147</v>
      </c>
      <c r="DC1706" s="102">
        <v>1122.7181146322459</v>
      </c>
      <c r="DD1706" s="102">
        <v>1071.9434222706598</v>
      </c>
      <c r="DE1706" s="102">
        <v>1178.0863779601395</v>
      </c>
      <c r="DF1706" s="102">
        <v>1097.7100659285966</v>
      </c>
      <c r="DG1706" s="102">
        <v>1020.1781475835915</v>
      </c>
      <c r="DH1706" s="102">
        <v>1202.3667113959384</v>
      </c>
      <c r="DI1706" s="102">
        <v>1119.4046314069428</v>
      </c>
      <c r="DJ1706" s="102">
        <v>1040.0789489865697</v>
      </c>
      <c r="DK1706" s="102">
        <v>1189.1179456729603</v>
      </c>
      <c r="DL1706" s="102">
        <v>1115.3120454456512</v>
      </c>
      <c r="DM1706" s="102">
        <v>1039.5236976559395</v>
      </c>
      <c r="DN1706" s="104" t="e">
        <f>+[2]CAMEROUN!DQ2173+[7]RCA!DA2101+[3]CONGO!DN2053+[4]GABON!DA2400+[5]GUINEE!DC1948+[6]TCHAD!DM2114</f>
        <v>#VALUE!</v>
      </c>
      <c r="DO1706" s="102">
        <v>1039.5236976559395</v>
      </c>
      <c r="DP1706" s="102">
        <v>1306.4363668348421</v>
      </c>
      <c r="DQ1706" s="102">
        <v>1237.7492776345284</v>
      </c>
      <c r="DR1706" s="102">
        <v>1125.6920452278382</v>
      </c>
      <c r="DS1706" s="102">
        <v>1346.05750071175</v>
      </c>
      <c r="DT1706" s="102">
        <v>1278.2928813774515</v>
      </c>
      <c r="DU1706" s="102">
        <v>1286.5178071146183</v>
      </c>
      <c r="DV1706" s="105" t="e">
        <f>+[2]CAMEROUN!EA2173+[7]RCA!DN2101+[3]CONGO!DX2053+[4]GABON!DK2400+[5]GUINEE!DN1948+[6]TCHAD!DW2114</f>
        <v>#VALUE!</v>
      </c>
      <c r="DW1706" s="106" t="e">
        <f>+[2]CAMEROUN!EB2173+[7]RCA!DM2101+[3]CONGO!DY2053+[4]GABON!DL2400+[5]GUINEE!DO1948+[6]TCHAD!DX2114</f>
        <v>#VALUE!</v>
      </c>
      <c r="DX1706" s="107" t="e">
        <f>+[2]CAMEROUN!EC2173+[7]RCA!DN2101+[3]CONGO!DZ2053+[4]GABON!DM2400+[5]GUINEE!DP1948+[6]TCHAD!DY2114</f>
        <v>#VALUE!</v>
      </c>
      <c r="DZ1706" s="102" t="e">
        <f>+[2]CAMEROUN!EE2173+[7]RCA!DP2101+[3]CONGO!EB2053+[4]GABON!DO2400+[5]GUINEE!DR1948+[6]TCHAD!EA2114</f>
        <v>#VALUE!</v>
      </c>
      <c r="EC1706" s="102" t="e">
        <f>+[2]CAMEROUN!EH2173+[7]RCA!DS2101+[3]CONGO!EE2053+[4]GABON!DR2400+[5]GUINEE!DU1948+[6]TCHAD!ED2114</f>
        <v>#VALUE!</v>
      </c>
      <c r="EF1706" s="102" t="e">
        <f>+[2]CAMEROUN!EK2173+[7]RCA!DV2101+[3]CONGO!EH2053+[4]GABON!DU2400+[5]GUINEE!DX1948+[6]TCHAD!EG2114</f>
        <v>#VALUE!</v>
      </c>
      <c r="EI1706" s="102" t="e">
        <f>+[2]CAMEROUN!EN2173+[7]RCA!DY2101+[3]CONGO!EK2053+[4]GABON!DX2400+[5]GUINEE!EA1948+[6]TCHAD!EJ2114</f>
        <v>#VALUE!</v>
      </c>
      <c r="EL1706" s="102" t="e">
        <f>+[2]CAMEROUN!EQ2173+[7]RCA!EB2101+[3]CONGO!EN2053+[4]GABON!EA2400+[5]GUINEE!ED1948+[6]TCHAD!EM2114</f>
        <v>#VALUE!</v>
      </c>
      <c r="EO1706" s="102" t="e">
        <f>+[2]CAMEROUN!ET2173+[7]RCA!EE2101+[3]CONGO!EQ2053+[4]GABON!ED2400+[5]GUINEE!EG1948+[6]TCHAD!EP2114</f>
        <v>#VALUE!</v>
      </c>
    </row>
    <row r="1707" spans="1:146" ht="15.5" x14ac:dyDescent="0.35">
      <c r="A1707" s="27"/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BD1707" s="38">
        <v>736.29</v>
      </c>
    </row>
    <row r="1708" spans="1:146" ht="15.5" x14ac:dyDescent="0.35">
      <c r="A1708" s="27"/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BD1708" s="38">
        <v>597</v>
      </c>
    </row>
    <row r="1709" spans="1:146" ht="15.5" x14ac:dyDescent="0.35">
      <c r="A1709" s="27"/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AA1709" t="e">
        <f>AA1706+AA1704</f>
        <v>#REF!</v>
      </c>
      <c r="BD1709" s="38">
        <v>-139.28999999999996</v>
      </c>
    </row>
    <row r="1710" spans="1:146" ht="15.5" x14ac:dyDescent="0.35">
      <c r="A1710" s="27"/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AA1710">
        <f>AJ571</f>
        <v>588.50304357933135</v>
      </c>
      <c r="BD1710" s="38">
        <v>-24.200000000000045</v>
      </c>
      <c r="BG1710" s="42"/>
      <c r="BI1710" s="42"/>
      <c r="BM1710" s="42"/>
      <c r="BP1710" s="42"/>
      <c r="BT1710" s="42"/>
      <c r="BW1710" s="42"/>
      <c r="BZ1710" s="186"/>
      <c r="CE1710" s="42"/>
      <c r="CF1710" s="42"/>
      <c r="CG1710" s="42"/>
      <c r="CH1710" s="42"/>
      <c r="CI1710" s="42"/>
      <c r="CJ1710" s="186"/>
      <c r="CK1710" s="186"/>
      <c r="CM1710" s="42"/>
      <c r="CN1710" s="42"/>
      <c r="CO1710" s="42"/>
      <c r="CP1710" s="42"/>
      <c r="CQ1710" s="42"/>
      <c r="CR1710" s="42"/>
      <c r="CS1710" s="42"/>
      <c r="CT1710" s="42"/>
      <c r="CU1710" s="42"/>
      <c r="CV1710" s="42"/>
      <c r="CW1710" s="42"/>
    </row>
    <row r="1711" spans="1:146" ht="15.5" x14ac:dyDescent="0.35">
      <c r="A1711" s="27"/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Y1711"/>
      <c r="BB1711" s="38" t="s">
        <v>566</v>
      </c>
      <c r="BD1711" s="38">
        <v>-65.466299999999976</v>
      </c>
    </row>
    <row r="1712" spans="1:146" ht="15.5" x14ac:dyDescent="0.35">
      <c r="A1712" s="27"/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BB1712" s="38" t="s">
        <v>567</v>
      </c>
      <c r="BD1712" s="38">
        <v>-13.823699999999988</v>
      </c>
    </row>
    <row r="1713" spans="1:145" ht="15.5" x14ac:dyDescent="0.35">
      <c r="A1713" s="27"/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BB1713" s="38" t="s">
        <v>568</v>
      </c>
      <c r="BD1713" s="38">
        <v>-60</v>
      </c>
    </row>
    <row r="1714" spans="1:145" ht="18" customHeight="1" x14ac:dyDescent="0.35">
      <c r="A1714" s="27"/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AJ1714" s="38" t="e">
        <f>AJ1680-AJ1681-AJ1692</f>
        <v>#VALUE!</v>
      </c>
    </row>
    <row r="1715" spans="1:145" ht="18" customHeight="1" x14ac:dyDescent="0.35">
      <c r="A1715" s="27"/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</row>
    <row r="1716" spans="1:145" ht="15.5" hidden="1" x14ac:dyDescent="0.35">
      <c r="A1716" s="27"/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</row>
    <row r="1717" spans="1:145" ht="15.5" hidden="1" x14ac:dyDescent="0.35">
      <c r="A1717" s="27"/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</row>
    <row r="1718" spans="1:145" ht="15.5" hidden="1" x14ac:dyDescent="0.35">
      <c r="A1718" s="27"/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</row>
    <row r="1719" spans="1:145" ht="15.5" x14ac:dyDescent="0.35">
      <c r="A1719" s="27"/>
      <c r="B1719" s="27"/>
      <c r="C1719" s="27"/>
      <c r="D1719" s="27"/>
      <c r="F1719" s="27"/>
      <c r="G1719" s="27"/>
      <c r="H1719" s="27"/>
      <c r="I1719" s="126"/>
      <c r="L1719" s="27"/>
      <c r="N1719" s="27"/>
      <c r="O1719" s="27"/>
      <c r="P1719" s="27"/>
      <c r="Q1719" s="27"/>
      <c r="BD1719" s="38">
        <v>-174</v>
      </c>
    </row>
    <row r="1720" spans="1:145" ht="15.5" x14ac:dyDescent="0.35">
      <c r="A1720" s="27"/>
      <c r="B1720" s="27"/>
      <c r="C1720" s="27"/>
      <c r="D1720" s="27"/>
      <c r="F1720" s="27"/>
      <c r="G1720" s="27"/>
      <c r="H1720" s="27"/>
      <c r="I1720" s="126"/>
      <c r="L1720" s="27"/>
      <c r="N1720" s="27"/>
      <c r="O1720" s="27"/>
      <c r="P1720" s="27"/>
      <c r="Q1720" s="27"/>
      <c r="Y1720" s="126" t="s">
        <v>569</v>
      </c>
      <c r="BD1720" s="38">
        <v>771</v>
      </c>
    </row>
    <row r="1721" spans="1:145" ht="15.5" x14ac:dyDescent="0.35">
      <c r="A1721" s="27"/>
      <c r="B1721" s="115"/>
      <c r="C1721" s="27"/>
      <c r="D1721" s="117"/>
      <c r="F1721" s="27"/>
      <c r="G1721" s="56"/>
      <c r="H1721" s="27"/>
      <c r="I1721" s="117"/>
      <c r="L1721" s="27"/>
      <c r="N1721" s="27"/>
      <c r="O1721" s="27"/>
      <c r="P1721" s="27"/>
      <c r="Q1721" s="27"/>
      <c r="Y1721" s="118">
        <f ca="1">NOW()</f>
        <v>45628.398694444448</v>
      </c>
      <c r="BB1721" s="129">
        <v>0</v>
      </c>
      <c r="BD1721" s="129">
        <v>3.4884692264113073</v>
      </c>
      <c r="BG1721" s="129"/>
      <c r="BI1721" s="129"/>
      <c r="BM1721" s="129"/>
      <c r="BP1721" s="129"/>
      <c r="BQ1721" s="129"/>
      <c r="BT1721" s="129"/>
      <c r="BW1721" s="129"/>
      <c r="BZ1721" s="128"/>
      <c r="CB1721" s="129"/>
      <c r="CC1721" s="129"/>
      <c r="CD1721" s="129"/>
      <c r="CE1721" s="129"/>
      <c r="CF1721" s="129"/>
      <c r="CG1721" s="129"/>
      <c r="CH1721" s="129"/>
      <c r="CI1721" s="129"/>
      <c r="CJ1721" s="128"/>
      <c r="CK1721" s="128"/>
      <c r="CM1721" s="129"/>
      <c r="CN1721" s="129"/>
      <c r="CO1721" s="129"/>
      <c r="CP1721" s="129"/>
      <c r="CQ1721" s="129"/>
      <c r="CR1721" s="129"/>
      <c r="CS1721" s="129"/>
      <c r="CT1721" s="129"/>
      <c r="CU1721" s="129"/>
      <c r="CV1721" s="129"/>
      <c r="CW1721" s="129"/>
    </row>
    <row r="1722" spans="1:145" ht="15.5" x14ac:dyDescent="0.35">
      <c r="A1722" s="27"/>
      <c r="B1722" s="27"/>
      <c r="C1722" s="27"/>
      <c r="D1722" s="119"/>
      <c r="F1722" s="27"/>
      <c r="G1722" s="27"/>
      <c r="H1722" s="27"/>
      <c r="I1722" s="119"/>
      <c r="L1722" s="27"/>
      <c r="N1722" s="27"/>
      <c r="O1722" s="27"/>
      <c r="P1722" s="27"/>
      <c r="Q1722" s="27"/>
      <c r="Y1722" s="119">
        <f ca="1">NOW()</f>
        <v>45628.398694444448</v>
      </c>
    </row>
    <row r="1723" spans="1:145" ht="8.15" customHeight="1" x14ac:dyDescent="0.35">
      <c r="A1723" s="12" t="s">
        <v>1</v>
      </c>
      <c r="B1723" s="12" t="s">
        <v>1</v>
      </c>
      <c r="C1723" s="12" t="s">
        <v>1</v>
      </c>
      <c r="D1723" s="12" t="s">
        <v>1</v>
      </c>
      <c r="E1723" s="12" t="s">
        <v>1</v>
      </c>
      <c r="F1723" s="12" t="s">
        <v>1</v>
      </c>
      <c r="G1723" s="12" t="s">
        <v>1</v>
      </c>
      <c r="H1723" s="12" t="s">
        <v>1</v>
      </c>
      <c r="I1723" s="12" t="s">
        <v>1</v>
      </c>
      <c r="J1723" s="12" t="s">
        <v>1</v>
      </c>
      <c r="K1723" s="12" t="s">
        <v>1</v>
      </c>
      <c r="L1723" s="12" t="s">
        <v>1</v>
      </c>
      <c r="M1723" s="12" t="s">
        <v>1</v>
      </c>
      <c r="N1723" s="12" t="s">
        <v>1</v>
      </c>
      <c r="O1723" s="12" t="s">
        <v>1</v>
      </c>
      <c r="P1723" s="12" t="s">
        <v>1</v>
      </c>
      <c r="Q1723" s="12" t="str">
        <f>+Q$4</f>
        <v>-</v>
      </c>
      <c r="R1723" s="12" t="str">
        <f>+R$4</f>
        <v>-</v>
      </c>
      <c r="S1723" s="12" t="str">
        <f>+S$4</f>
        <v>-</v>
      </c>
      <c r="T1723" s="12" t="str">
        <f>+T$4</f>
        <v>-</v>
      </c>
      <c r="U1723" s="12" t="s">
        <v>1</v>
      </c>
      <c r="V1723" s="12" t="s">
        <v>1</v>
      </c>
      <c r="W1723" s="12" t="s">
        <v>1</v>
      </c>
      <c r="X1723" s="13" t="s">
        <v>1</v>
      </c>
      <c r="Y1723" s="13" t="s">
        <v>1</v>
      </c>
      <c r="Z1723" s="12" t="s">
        <v>1</v>
      </c>
      <c r="AA1723" s="12" t="s">
        <v>1</v>
      </c>
      <c r="AB1723" s="12" t="s">
        <v>1</v>
      </c>
      <c r="AC1723" s="12" t="s">
        <v>1</v>
      </c>
      <c r="AD1723" s="12" t="s">
        <v>1</v>
      </c>
      <c r="AE1723" s="12" t="s">
        <v>1</v>
      </c>
      <c r="AF1723" s="12" t="s">
        <v>1</v>
      </c>
      <c r="AG1723" s="12" t="s">
        <v>1</v>
      </c>
      <c r="AH1723" s="12" t="s">
        <v>1</v>
      </c>
      <c r="AI1723" s="12" t="s">
        <v>1</v>
      </c>
      <c r="AJ1723" s="13" t="s">
        <v>1</v>
      </c>
      <c r="AK1723" s="13" t="s">
        <v>1</v>
      </c>
      <c r="AL1723" s="13" t="s">
        <v>1</v>
      </c>
      <c r="AM1723" s="13" t="s">
        <v>1</v>
      </c>
      <c r="AN1723" s="13" t="s">
        <v>1</v>
      </c>
      <c r="AO1723" s="13" t="s">
        <v>1</v>
      </c>
      <c r="AP1723" s="13" t="s">
        <v>1</v>
      </c>
      <c r="AQ1723" s="13" t="s">
        <v>1</v>
      </c>
      <c r="AR1723" s="13" t="s">
        <v>1</v>
      </c>
      <c r="AS1723" s="13" t="s">
        <v>1</v>
      </c>
      <c r="AT1723" s="13" t="s">
        <v>1</v>
      </c>
      <c r="AU1723" s="13" t="s">
        <v>1</v>
      </c>
      <c r="AV1723" s="13" t="s">
        <v>1</v>
      </c>
      <c r="AW1723" s="13" t="s">
        <v>1</v>
      </c>
      <c r="AX1723" s="13" t="s">
        <v>1</v>
      </c>
      <c r="AY1723" s="13"/>
      <c r="AZ1723" s="13" t="s">
        <v>1</v>
      </c>
      <c r="BA1723" s="13" t="s">
        <v>1</v>
      </c>
      <c r="BB1723" s="13" t="s">
        <v>1</v>
      </c>
      <c r="BC1723" s="13" t="s">
        <v>1</v>
      </c>
      <c r="BD1723" s="13" t="s">
        <v>1</v>
      </c>
      <c r="BE1723" s="13" t="s">
        <v>1</v>
      </c>
      <c r="BF1723" s="13" t="s">
        <v>1</v>
      </c>
      <c r="BG1723" s="13" t="s">
        <v>1</v>
      </c>
      <c r="BH1723" s="13" t="s">
        <v>1</v>
      </c>
      <c r="BI1723" s="13" t="s">
        <v>1</v>
      </c>
      <c r="BJ1723" s="13" t="s">
        <v>1</v>
      </c>
      <c r="BK1723" s="13" t="s">
        <v>1</v>
      </c>
      <c r="BL1723" s="13" t="s">
        <v>1</v>
      </c>
      <c r="BM1723" s="13" t="s">
        <v>1</v>
      </c>
      <c r="BN1723" s="13" t="s">
        <v>1</v>
      </c>
      <c r="BO1723" s="13" t="s">
        <v>1</v>
      </c>
      <c r="BP1723" s="13" t="s">
        <v>1</v>
      </c>
      <c r="BQ1723" s="13" t="s">
        <v>1</v>
      </c>
      <c r="BR1723" s="13" t="s">
        <v>1</v>
      </c>
      <c r="BS1723" s="13" t="s">
        <v>1</v>
      </c>
      <c r="BT1723" s="13" t="s">
        <v>1</v>
      </c>
      <c r="BU1723" s="13" t="s">
        <v>1</v>
      </c>
      <c r="BV1723" s="13" t="s">
        <v>1</v>
      </c>
      <c r="BW1723" s="13" t="s">
        <v>1</v>
      </c>
      <c r="BX1723" s="13" t="s">
        <v>1</v>
      </c>
      <c r="BY1723" s="13" t="s">
        <v>1</v>
      </c>
      <c r="BZ1723" s="12" t="s">
        <v>1</v>
      </c>
      <c r="CA1723" s="13" t="s">
        <v>1</v>
      </c>
      <c r="CB1723" s="13" t="s">
        <v>1</v>
      </c>
      <c r="CC1723" s="13" t="s">
        <v>1</v>
      </c>
      <c r="CD1723" s="13" t="s">
        <v>1</v>
      </c>
      <c r="CE1723" s="13" t="s">
        <v>1</v>
      </c>
      <c r="CF1723" s="13" t="s">
        <v>1</v>
      </c>
      <c r="CG1723" s="13" t="s">
        <v>1</v>
      </c>
      <c r="CH1723" s="13" t="s">
        <v>1</v>
      </c>
      <c r="CI1723" s="13" t="s">
        <v>1</v>
      </c>
      <c r="CJ1723" s="12" t="s">
        <v>1</v>
      </c>
      <c r="CK1723" s="12" t="s">
        <v>1</v>
      </c>
      <c r="CL1723" s="13" t="s">
        <v>1</v>
      </c>
      <c r="CM1723" s="13" t="s">
        <v>1</v>
      </c>
      <c r="CN1723" s="13" t="s">
        <v>1</v>
      </c>
      <c r="CO1723" s="13" t="s">
        <v>1</v>
      </c>
      <c r="CP1723" s="13" t="s">
        <v>1</v>
      </c>
      <c r="CQ1723" s="13" t="s">
        <v>1</v>
      </c>
      <c r="CR1723" s="13" t="s">
        <v>1</v>
      </c>
      <c r="CS1723" s="13" t="s">
        <v>1</v>
      </c>
      <c r="CT1723" s="13" t="s">
        <v>1</v>
      </c>
      <c r="CU1723" s="13" t="s">
        <v>1</v>
      </c>
      <c r="CV1723" s="13" t="s">
        <v>1</v>
      </c>
      <c r="CW1723" s="13" t="s">
        <v>1</v>
      </c>
      <c r="CX1723" s="13" t="s">
        <v>1</v>
      </c>
      <c r="CY1723" s="13" t="s">
        <v>1</v>
      </c>
      <c r="CZ1723" s="13" t="s">
        <v>1</v>
      </c>
      <c r="DA1723" s="13" t="s">
        <v>1</v>
      </c>
      <c r="DB1723" s="12" t="s">
        <v>1</v>
      </c>
      <c r="DC1723" s="12" t="s">
        <v>1</v>
      </c>
      <c r="DD1723" s="12" t="s">
        <v>1</v>
      </c>
      <c r="DE1723" s="12" t="s">
        <v>1</v>
      </c>
      <c r="DF1723" s="12" t="s">
        <v>1</v>
      </c>
      <c r="DG1723" s="12" t="s">
        <v>1</v>
      </c>
      <c r="DH1723" s="12" t="s">
        <v>1</v>
      </c>
      <c r="DI1723" s="12" t="s">
        <v>1</v>
      </c>
      <c r="DJ1723" s="12" t="s">
        <v>1</v>
      </c>
      <c r="DK1723" s="12" t="s">
        <v>1</v>
      </c>
      <c r="DL1723" s="12" t="s">
        <v>1</v>
      </c>
      <c r="DM1723" s="12" t="s">
        <v>1</v>
      </c>
      <c r="DN1723" s="23" t="s">
        <v>1</v>
      </c>
      <c r="DO1723" s="12" t="s">
        <v>1</v>
      </c>
      <c r="DP1723" s="12" t="s">
        <v>1</v>
      </c>
      <c r="DQ1723" s="12" t="s">
        <v>1</v>
      </c>
      <c r="DR1723" s="12" t="s">
        <v>1</v>
      </c>
      <c r="DS1723" s="12" t="s">
        <v>1</v>
      </c>
      <c r="DT1723" s="12" t="s">
        <v>1</v>
      </c>
      <c r="DU1723" s="12" t="s">
        <v>1</v>
      </c>
      <c r="DV1723" s="24" t="s">
        <v>1</v>
      </c>
      <c r="DW1723" s="25" t="s">
        <v>1</v>
      </c>
      <c r="DX1723" s="26" t="s">
        <v>1</v>
      </c>
      <c r="DZ1723" s="12" t="s">
        <v>1</v>
      </c>
      <c r="EC1723" s="12" t="s">
        <v>1</v>
      </c>
      <c r="EF1723" s="12" t="s">
        <v>1</v>
      </c>
      <c r="EI1723" s="12" t="s">
        <v>1</v>
      </c>
      <c r="EL1723" s="12" t="s">
        <v>1</v>
      </c>
      <c r="EO1723" s="12" t="s">
        <v>1</v>
      </c>
    </row>
    <row r="1724" spans="1:145" ht="15.5" x14ac:dyDescent="0.35">
      <c r="A1724" s="14"/>
      <c r="B1724" s="14" t="s">
        <v>2</v>
      </c>
      <c r="C1724" s="14" t="s">
        <v>3</v>
      </c>
      <c r="D1724" s="14" t="s">
        <v>4</v>
      </c>
      <c r="E1724" s="14" t="s">
        <v>5</v>
      </c>
      <c r="F1724" s="14" t="s">
        <v>6</v>
      </c>
      <c r="G1724" s="14" t="s">
        <v>7</v>
      </c>
      <c r="H1724" s="14" t="s">
        <v>8</v>
      </c>
      <c r="I1724" s="14" t="s">
        <v>9</v>
      </c>
      <c r="J1724" s="14" t="s">
        <v>10</v>
      </c>
      <c r="K1724" s="120" t="s">
        <v>570</v>
      </c>
      <c r="L1724" s="15">
        <v>1997</v>
      </c>
      <c r="M1724" s="16">
        <v>1998</v>
      </c>
      <c r="N1724" s="16">
        <v>1999</v>
      </c>
      <c r="O1724" s="120">
        <f t="shared" ref="O1724:T1724" si="1689">+O$5</f>
        <v>2000</v>
      </c>
      <c r="P1724" s="120">
        <f t="shared" si="1689"/>
        <v>2001</v>
      </c>
      <c r="Q1724" s="120">
        <f t="shared" si="1689"/>
        <v>2002</v>
      </c>
      <c r="R1724" s="120">
        <f t="shared" si="1689"/>
        <v>2003</v>
      </c>
      <c r="S1724" s="120">
        <f t="shared" si="1689"/>
        <v>2004</v>
      </c>
      <c r="T1724" s="120">
        <f t="shared" si="1689"/>
        <v>2005</v>
      </c>
      <c r="U1724" s="16">
        <v>2006</v>
      </c>
      <c r="V1724" s="16">
        <v>2007</v>
      </c>
      <c r="W1724" s="16">
        <v>2008</v>
      </c>
      <c r="X1724" s="17">
        <v>2009</v>
      </c>
      <c r="Y1724" s="17">
        <v>2010</v>
      </c>
      <c r="Z1724" s="16">
        <v>2011</v>
      </c>
      <c r="AA1724" s="16">
        <v>2012</v>
      </c>
      <c r="AB1724" s="16">
        <v>2013</v>
      </c>
      <c r="AC1724" s="16">
        <v>2013</v>
      </c>
      <c r="AD1724" s="16">
        <v>2013</v>
      </c>
      <c r="AE1724" s="16">
        <v>2013</v>
      </c>
      <c r="AF1724" s="16">
        <v>2014</v>
      </c>
      <c r="AG1724" s="16">
        <v>2014</v>
      </c>
      <c r="AH1724" s="16">
        <v>2014</v>
      </c>
      <c r="AI1724" s="16">
        <v>2014</v>
      </c>
      <c r="AJ1724" s="17">
        <v>2014</v>
      </c>
      <c r="AK1724" s="17">
        <v>2015</v>
      </c>
      <c r="AL1724" s="17">
        <v>2015</v>
      </c>
      <c r="AM1724" s="17">
        <v>2015</v>
      </c>
      <c r="AN1724" s="17">
        <v>2015</v>
      </c>
      <c r="AO1724" s="17">
        <f>+AO$5</f>
        <v>2015</v>
      </c>
      <c r="AP1724" s="17">
        <v>2016</v>
      </c>
      <c r="AQ1724" s="17">
        <v>2016</v>
      </c>
      <c r="AR1724" s="17">
        <v>2016</v>
      </c>
      <c r="AS1724" s="17">
        <f>+AS$5</f>
        <v>2016</v>
      </c>
      <c r="AT1724" s="17">
        <v>2017</v>
      </c>
      <c r="AU1724" s="17">
        <v>2017</v>
      </c>
      <c r="AV1724" s="17">
        <v>2017</v>
      </c>
      <c r="AW1724" s="17">
        <v>2017</v>
      </c>
      <c r="AX1724" s="17">
        <f>+AX$5</f>
        <v>2017</v>
      </c>
      <c r="AY1724" s="17"/>
      <c r="AZ1724" s="17">
        <v>2018</v>
      </c>
      <c r="BA1724" s="17">
        <v>2018</v>
      </c>
      <c r="BB1724" s="17">
        <v>2018</v>
      </c>
      <c r="BC1724" s="17">
        <v>2018</v>
      </c>
      <c r="BD1724" s="17">
        <v>2018</v>
      </c>
      <c r="BE1724" s="17">
        <v>2018</v>
      </c>
      <c r="BF1724" s="17">
        <f>+BF$5</f>
        <v>2018</v>
      </c>
      <c r="BG1724" s="17">
        <v>2019</v>
      </c>
      <c r="BH1724" s="17">
        <v>2019</v>
      </c>
      <c r="BI1724" s="17">
        <v>2019</v>
      </c>
      <c r="BJ1724" s="17">
        <v>2019</v>
      </c>
      <c r="BK1724" s="17">
        <v>2019</v>
      </c>
      <c r="BL1724" s="17">
        <v>2019</v>
      </c>
      <c r="BM1724" s="17">
        <v>2019</v>
      </c>
      <c r="BN1724" s="17">
        <v>2019</v>
      </c>
      <c r="BO1724" s="17">
        <f>+BO$5</f>
        <v>2019</v>
      </c>
      <c r="BP1724" s="17">
        <v>2020</v>
      </c>
      <c r="BQ1724" s="17">
        <v>2020</v>
      </c>
      <c r="BR1724" s="17">
        <v>2020</v>
      </c>
      <c r="BS1724" s="17">
        <v>2020</v>
      </c>
      <c r="BT1724" s="17">
        <v>2020</v>
      </c>
      <c r="BU1724" s="17">
        <v>2020</v>
      </c>
      <c r="BV1724" s="17">
        <v>2020</v>
      </c>
      <c r="BW1724" s="17">
        <v>2020</v>
      </c>
      <c r="BX1724" s="17">
        <v>2020</v>
      </c>
      <c r="BY1724" s="17">
        <v>2020</v>
      </c>
      <c r="BZ1724" s="16">
        <v>2020</v>
      </c>
      <c r="CA1724" s="17">
        <f>+CA$5</f>
        <v>2020</v>
      </c>
      <c r="CB1724" s="17">
        <v>2021</v>
      </c>
      <c r="CC1724" s="17">
        <v>2021</v>
      </c>
      <c r="CD1724" s="17">
        <v>2021</v>
      </c>
      <c r="CE1724" s="17">
        <v>2021</v>
      </c>
      <c r="CF1724" s="17">
        <v>2021</v>
      </c>
      <c r="CG1724" s="17">
        <v>2021</v>
      </c>
      <c r="CH1724" s="17">
        <v>2021</v>
      </c>
      <c r="CI1724" s="17">
        <v>2021</v>
      </c>
      <c r="CJ1724" s="16">
        <v>2021</v>
      </c>
      <c r="CK1724" s="16">
        <v>2021</v>
      </c>
      <c r="CL1724" s="17">
        <f>+CL$5</f>
        <v>2021</v>
      </c>
      <c r="CM1724" s="17">
        <v>2022</v>
      </c>
      <c r="CN1724" s="17">
        <v>2022</v>
      </c>
      <c r="CO1724" s="17">
        <v>2022</v>
      </c>
      <c r="CP1724" s="17">
        <v>2022</v>
      </c>
      <c r="CQ1724" s="17">
        <v>2022</v>
      </c>
      <c r="CR1724" s="17">
        <v>2022</v>
      </c>
      <c r="CS1724" s="17">
        <v>2022</v>
      </c>
      <c r="CT1724" s="17">
        <v>2022</v>
      </c>
      <c r="CU1724" s="17">
        <v>2022</v>
      </c>
      <c r="CV1724" s="17">
        <v>2022</v>
      </c>
      <c r="CW1724" s="17">
        <v>2022</v>
      </c>
      <c r="CX1724" s="17">
        <v>2022</v>
      </c>
      <c r="CY1724" s="17">
        <v>2022</v>
      </c>
      <c r="CZ1724" s="17">
        <v>2022</v>
      </c>
      <c r="DA1724" s="17">
        <f t="shared" ref="DA1724:DN1724" si="1690">+DA$5</f>
        <v>2022</v>
      </c>
      <c r="DB1724" s="16">
        <v>2023</v>
      </c>
      <c r="DC1724" s="16">
        <v>2023</v>
      </c>
      <c r="DD1724" s="16">
        <v>2023</v>
      </c>
      <c r="DE1724" s="16">
        <v>2023</v>
      </c>
      <c r="DF1724" s="16">
        <v>2023</v>
      </c>
      <c r="DG1724" s="16">
        <v>2023</v>
      </c>
      <c r="DH1724" s="16">
        <v>2023</v>
      </c>
      <c r="DI1724" s="16">
        <v>2023</v>
      </c>
      <c r="DJ1724" s="16">
        <v>2023</v>
      </c>
      <c r="DK1724" s="16">
        <v>2023</v>
      </c>
      <c r="DL1724" s="16">
        <v>2023</v>
      </c>
      <c r="DM1724" s="16">
        <v>2023</v>
      </c>
      <c r="DN1724" s="19">
        <f t="shared" si="1690"/>
        <v>2023</v>
      </c>
      <c r="DO1724" s="16">
        <v>2023</v>
      </c>
      <c r="DP1724" s="16">
        <v>2024</v>
      </c>
      <c r="DQ1724" s="16">
        <v>2024</v>
      </c>
      <c r="DR1724" s="16">
        <v>2024</v>
      </c>
      <c r="DS1724" s="16">
        <v>2024</v>
      </c>
      <c r="DT1724" s="16">
        <v>2024</v>
      </c>
      <c r="DU1724" s="16">
        <v>2024</v>
      </c>
      <c r="DV1724" s="20">
        <f>+DV$5</f>
        <v>2024</v>
      </c>
      <c r="DW1724" s="21">
        <f>+DW$5</f>
        <v>2024</v>
      </c>
      <c r="DX1724" s="22">
        <f>+DX$5</f>
        <v>2024</v>
      </c>
      <c r="DZ1724" s="16">
        <f>+DZ$5</f>
        <v>2025</v>
      </c>
      <c r="EC1724" s="16">
        <f>+EC$5</f>
        <v>2026</v>
      </c>
      <c r="EF1724" s="16">
        <f>+EF$5</f>
        <v>2027</v>
      </c>
      <c r="EI1724" s="16">
        <f>+EI$5</f>
        <v>2028</v>
      </c>
      <c r="EL1724" s="16">
        <f>+EL$5</f>
        <v>2029</v>
      </c>
      <c r="EO1724" s="16">
        <f>+EO$5</f>
        <v>2030</v>
      </c>
    </row>
    <row r="1725" spans="1:145" ht="15.5" x14ac:dyDescent="0.35">
      <c r="A1725" s="12" t="s">
        <v>1</v>
      </c>
      <c r="B1725" s="12" t="s">
        <v>1</v>
      </c>
      <c r="C1725" s="12" t="s">
        <v>1</v>
      </c>
      <c r="D1725" s="12" t="s">
        <v>1</v>
      </c>
      <c r="E1725" s="12" t="s">
        <v>1</v>
      </c>
      <c r="F1725" s="12" t="s">
        <v>1</v>
      </c>
      <c r="G1725" s="12" t="s">
        <v>1</v>
      </c>
      <c r="H1725" s="12" t="s">
        <v>1</v>
      </c>
      <c r="I1725" s="12" t="s">
        <v>1</v>
      </c>
      <c r="J1725" s="12" t="s">
        <v>1</v>
      </c>
      <c r="K1725" s="12" t="s">
        <v>1</v>
      </c>
      <c r="L1725" s="12" t="s">
        <v>1</v>
      </c>
      <c r="M1725" s="12" t="s">
        <v>1</v>
      </c>
      <c r="N1725" s="12" t="s">
        <v>1</v>
      </c>
      <c r="O1725" s="12" t="s">
        <v>1</v>
      </c>
      <c r="P1725" s="12" t="s">
        <v>1</v>
      </c>
      <c r="Q1725" s="12" t="str">
        <f>+Q$6</f>
        <v>-</v>
      </c>
      <c r="R1725" s="12" t="str">
        <f>+R$6</f>
        <v>-</v>
      </c>
      <c r="S1725" s="12" t="str">
        <f>+S$6</f>
        <v>-</v>
      </c>
      <c r="T1725" s="12" t="str">
        <f>+T$6</f>
        <v>-</v>
      </c>
      <c r="U1725" s="12" t="s">
        <v>1</v>
      </c>
      <c r="V1725" s="12" t="s">
        <v>1</v>
      </c>
      <c r="W1725" s="12" t="s">
        <v>1</v>
      </c>
      <c r="X1725" s="13" t="s">
        <v>1</v>
      </c>
      <c r="Y1725" s="13" t="s">
        <v>1</v>
      </c>
      <c r="Z1725" s="12" t="s">
        <v>1</v>
      </c>
      <c r="AA1725" s="12" t="s">
        <v>1</v>
      </c>
      <c r="AB1725" s="12" t="s">
        <v>1</v>
      </c>
      <c r="AC1725" s="12" t="s">
        <v>1</v>
      </c>
      <c r="AD1725" s="12" t="s">
        <v>1</v>
      </c>
      <c r="AE1725" s="12" t="s">
        <v>1</v>
      </c>
      <c r="AF1725" s="12" t="s">
        <v>1</v>
      </c>
      <c r="AG1725" s="12" t="s">
        <v>1</v>
      </c>
      <c r="AH1725" s="12" t="s">
        <v>1</v>
      </c>
      <c r="AI1725" s="12" t="s">
        <v>1</v>
      </c>
      <c r="AJ1725" s="13" t="s">
        <v>1</v>
      </c>
      <c r="AK1725" s="13" t="s">
        <v>1</v>
      </c>
      <c r="AL1725" s="13" t="s">
        <v>1</v>
      </c>
      <c r="AM1725" s="13" t="s">
        <v>1</v>
      </c>
      <c r="AN1725" s="13" t="s">
        <v>1</v>
      </c>
      <c r="AO1725" s="13" t="s">
        <v>1</v>
      </c>
      <c r="AP1725" s="13" t="s">
        <v>1</v>
      </c>
      <c r="AQ1725" s="13" t="s">
        <v>1</v>
      </c>
      <c r="AR1725" s="13" t="s">
        <v>1</v>
      </c>
      <c r="AS1725" s="13" t="s">
        <v>1</v>
      </c>
      <c r="AT1725" s="13" t="s">
        <v>1</v>
      </c>
      <c r="AU1725" s="13" t="s">
        <v>1</v>
      </c>
      <c r="AV1725" s="13" t="s">
        <v>1</v>
      </c>
      <c r="AW1725" s="13" t="s">
        <v>1</v>
      </c>
      <c r="AX1725" s="13" t="s">
        <v>1</v>
      </c>
      <c r="AY1725" s="13"/>
      <c r="AZ1725" s="13" t="s">
        <v>1</v>
      </c>
      <c r="BA1725" s="13" t="s">
        <v>1</v>
      </c>
      <c r="BB1725" s="13" t="s">
        <v>1</v>
      </c>
      <c r="BC1725" s="13" t="s">
        <v>1</v>
      </c>
      <c r="BD1725" s="13" t="s">
        <v>1</v>
      </c>
      <c r="BE1725" s="13" t="s">
        <v>1</v>
      </c>
      <c r="BF1725" s="13" t="s">
        <v>1</v>
      </c>
      <c r="BG1725" s="13" t="s">
        <v>1</v>
      </c>
      <c r="BH1725" s="13" t="s">
        <v>1</v>
      </c>
      <c r="BI1725" s="13" t="s">
        <v>1</v>
      </c>
      <c r="BJ1725" s="13" t="s">
        <v>1</v>
      </c>
      <c r="BK1725" s="13" t="s">
        <v>1</v>
      </c>
      <c r="BL1725" s="13" t="s">
        <v>1</v>
      </c>
      <c r="BM1725" s="13" t="s">
        <v>1</v>
      </c>
      <c r="BN1725" s="13" t="s">
        <v>1</v>
      </c>
      <c r="BO1725" s="13" t="s">
        <v>1</v>
      </c>
      <c r="BP1725" s="13" t="s">
        <v>1</v>
      </c>
      <c r="BQ1725" s="13" t="s">
        <v>1</v>
      </c>
      <c r="BR1725" s="13" t="s">
        <v>1</v>
      </c>
      <c r="BS1725" s="13" t="s">
        <v>1</v>
      </c>
      <c r="BT1725" s="13" t="s">
        <v>1</v>
      </c>
      <c r="BU1725" s="13" t="s">
        <v>1</v>
      </c>
      <c r="BV1725" s="13" t="s">
        <v>1</v>
      </c>
      <c r="BW1725" s="13" t="s">
        <v>1</v>
      </c>
      <c r="BX1725" s="13" t="s">
        <v>1</v>
      </c>
      <c r="BY1725" s="13" t="s">
        <v>1</v>
      </c>
      <c r="BZ1725" s="12" t="s">
        <v>1</v>
      </c>
      <c r="CA1725" s="13" t="s">
        <v>1</v>
      </c>
      <c r="CB1725" s="13" t="s">
        <v>1</v>
      </c>
      <c r="CC1725" s="13" t="s">
        <v>1</v>
      </c>
      <c r="CD1725" s="13" t="s">
        <v>1</v>
      </c>
      <c r="CE1725" s="13" t="s">
        <v>1</v>
      </c>
      <c r="CF1725" s="13" t="s">
        <v>1</v>
      </c>
      <c r="CG1725" s="13" t="s">
        <v>1</v>
      </c>
      <c r="CH1725" s="13" t="s">
        <v>1</v>
      </c>
      <c r="CI1725" s="13" t="s">
        <v>1</v>
      </c>
      <c r="CJ1725" s="12" t="s">
        <v>1</v>
      </c>
      <c r="CK1725" s="12" t="s">
        <v>1</v>
      </c>
      <c r="CL1725" s="13" t="s">
        <v>1</v>
      </c>
      <c r="CM1725" s="13" t="s">
        <v>1</v>
      </c>
      <c r="CN1725" s="13" t="s">
        <v>1</v>
      </c>
      <c r="CO1725" s="13" t="s">
        <v>1</v>
      </c>
      <c r="CP1725" s="13" t="s">
        <v>1</v>
      </c>
      <c r="CQ1725" s="13" t="s">
        <v>1</v>
      </c>
      <c r="CR1725" s="13" t="s">
        <v>1</v>
      </c>
      <c r="CS1725" s="13" t="s">
        <v>1</v>
      </c>
      <c r="CT1725" s="13" t="s">
        <v>1</v>
      </c>
      <c r="CU1725" s="13" t="s">
        <v>1</v>
      </c>
      <c r="CV1725" s="13" t="s">
        <v>1</v>
      </c>
      <c r="CW1725" s="13" t="s">
        <v>1</v>
      </c>
      <c r="CX1725" s="13" t="s">
        <v>1</v>
      </c>
      <c r="CY1725" s="13" t="s">
        <v>1</v>
      </c>
      <c r="CZ1725" s="13" t="s">
        <v>1</v>
      </c>
      <c r="DA1725" s="13" t="s">
        <v>1</v>
      </c>
      <c r="DB1725" s="12" t="s">
        <v>1</v>
      </c>
      <c r="DC1725" s="12" t="s">
        <v>1</v>
      </c>
      <c r="DD1725" s="12" t="s">
        <v>1</v>
      </c>
      <c r="DE1725" s="12" t="s">
        <v>1</v>
      </c>
      <c r="DF1725" s="12" t="s">
        <v>1</v>
      </c>
      <c r="DG1725" s="12" t="s">
        <v>1</v>
      </c>
      <c r="DH1725" s="12" t="s">
        <v>1</v>
      </c>
      <c r="DI1725" s="12" t="s">
        <v>1</v>
      </c>
      <c r="DJ1725" s="12" t="s">
        <v>1</v>
      </c>
      <c r="DK1725" s="12" t="s">
        <v>1</v>
      </c>
      <c r="DL1725" s="12" t="s">
        <v>1</v>
      </c>
      <c r="DM1725" s="12" t="s">
        <v>1</v>
      </c>
      <c r="DN1725" s="23" t="s">
        <v>1</v>
      </c>
      <c r="DO1725" s="12" t="s">
        <v>1</v>
      </c>
      <c r="DP1725" s="12" t="s">
        <v>1</v>
      </c>
      <c r="DQ1725" s="12" t="s">
        <v>1</v>
      </c>
      <c r="DR1725" s="12" t="s">
        <v>1</v>
      </c>
      <c r="DS1725" s="12" t="s">
        <v>1</v>
      </c>
      <c r="DT1725" s="12" t="s">
        <v>1</v>
      </c>
      <c r="DU1725" s="12" t="s">
        <v>1</v>
      </c>
      <c r="DV1725" s="24" t="s">
        <v>1</v>
      </c>
      <c r="DW1725" s="25" t="s">
        <v>1</v>
      </c>
      <c r="DX1725" s="26" t="s">
        <v>1</v>
      </c>
      <c r="DZ1725" s="12" t="s">
        <v>1</v>
      </c>
      <c r="EC1725" s="12" t="s">
        <v>1</v>
      </c>
      <c r="EF1725" s="12" t="s">
        <v>1</v>
      </c>
      <c r="EI1725" s="12" t="s">
        <v>1</v>
      </c>
      <c r="EL1725" s="12" t="s">
        <v>1</v>
      </c>
      <c r="EO1725" s="12" t="s">
        <v>1</v>
      </c>
    </row>
    <row r="1726" spans="1:145" ht="15.5" x14ac:dyDescent="0.35">
      <c r="A1726" s="27"/>
      <c r="B1726" s="27"/>
      <c r="C1726" s="27"/>
      <c r="D1726" s="27"/>
      <c r="E1726" s="27"/>
      <c r="F1726" s="27"/>
      <c r="G1726" s="27"/>
      <c r="H1726" s="27"/>
      <c r="I1726" s="27"/>
      <c r="J1726" s="27"/>
      <c r="K1726" s="14"/>
      <c r="L1726" s="14"/>
      <c r="M1726" s="14"/>
      <c r="N1726" s="14"/>
      <c r="O1726" s="28"/>
      <c r="P1726" s="28"/>
      <c r="Q1726" s="28"/>
      <c r="R1726" s="28"/>
      <c r="S1726" s="28"/>
      <c r="T1726" s="28"/>
      <c r="U1726" s="28" t="str">
        <f>+U$7</f>
        <v/>
      </c>
      <c r="V1726" s="14"/>
      <c r="W1726" s="14"/>
      <c r="X1726" s="30"/>
      <c r="Y1726" s="30"/>
      <c r="Z1726" s="14"/>
      <c r="AA1726" s="14"/>
      <c r="AB1726" s="14" t="s">
        <v>12</v>
      </c>
      <c r="AC1726" s="14" t="s">
        <v>13</v>
      </c>
      <c r="AD1726" s="14" t="str">
        <f>+$AD$7</f>
        <v>Maj old</v>
      </c>
      <c r="AE1726" s="14"/>
      <c r="AF1726" s="14" t="s">
        <v>12</v>
      </c>
      <c r="AG1726" s="14" t="s">
        <v>13</v>
      </c>
      <c r="AH1726" s="14" t="s">
        <v>15</v>
      </c>
      <c r="AI1726" s="14" t="s">
        <v>16</v>
      </c>
      <c r="AJ1726" s="30"/>
      <c r="AK1726" s="30" t="s">
        <v>12</v>
      </c>
      <c r="AL1726" s="30" t="s">
        <v>13</v>
      </c>
      <c r="AM1726" s="30" t="s">
        <v>15</v>
      </c>
      <c r="AN1726" s="30" t="s">
        <v>17</v>
      </c>
      <c r="AO1726" s="30" t="str">
        <f>+AO$7</f>
        <v>Estim.</v>
      </c>
      <c r="AP1726" s="30" t="s">
        <v>12</v>
      </c>
      <c r="AQ1726" s="30" t="s">
        <v>13</v>
      </c>
      <c r="AR1726" s="30" t="s">
        <v>15</v>
      </c>
      <c r="AS1726" s="30" t="str">
        <f>+AS$7</f>
        <v>Estim.</v>
      </c>
      <c r="AT1726" s="30" t="s">
        <v>12</v>
      </c>
      <c r="AU1726" s="30" t="s">
        <v>13</v>
      </c>
      <c r="AV1726" s="30" t="s">
        <v>19</v>
      </c>
      <c r="AW1726" s="30" t="s">
        <v>20</v>
      </c>
      <c r="AX1726" s="30" t="str">
        <f>+AX$7</f>
        <v>Estim</v>
      </c>
      <c r="AY1726" s="30"/>
      <c r="AZ1726" s="30" t="s">
        <v>12</v>
      </c>
      <c r="BA1726" s="30" t="s">
        <v>22</v>
      </c>
      <c r="BB1726" s="30" t="s">
        <v>23</v>
      </c>
      <c r="BC1726" s="30" t="s">
        <v>24</v>
      </c>
      <c r="BD1726" s="30" t="s">
        <v>25</v>
      </c>
      <c r="BE1726" s="30" t="s">
        <v>26</v>
      </c>
      <c r="BF1726" s="30" t="str">
        <f>+BF$7</f>
        <v>Estim</v>
      </c>
      <c r="BG1726" s="30" t="s">
        <v>12</v>
      </c>
      <c r="BH1726" s="30" t="s">
        <v>27</v>
      </c>
      <c r="BI1726" s="30" t="s">
        <v>23</v>
      </c>
      <c r="BJ1726" s="30" t="s">
        <v>26</v>
      </c>
      <c r="BK1726" s="30" t="s">
        <v>28</v>
      </c>
      <c r="BL1726" s="30" t="s">
        <v>29</v>
      </c>
      <c r="BM1726" s="30" t="s">
        <v>30</v>
      </c>
      <c r="BN1726" s="30" t="s">
        <v>31</v>
      </c>
      <c r="BO1726" s="30" t="str">
        <f>+BO$7</f>
        <v>Estim</v>
      </c>
      <c r="BP1726" s="30" t="s">
        <v>12</v>
      </c>
      <c r="BQ1726" s="30" t="s">
        <v>12</v>
      </c>
      <c r="BR1726" s="30" t="s">
        <v>27</v>
      </c>
      <c r="BS1726" s="30" t="s">
        <v>29</v>
      </c>
      <c r="BT1726" s="30" t="s">
        <v>23</v>
      </c>
      <c r="BU1726" s="30" t="s">
        <v>29</v>
      </c>
      <c r="BV1726" s="30" t="s">
        <v>31</v>
      </c>
      <c r="BW1726" s="30" t="s">
        <v>32</v>
      </c>
      <c r="BX1726" s="30" t="s">
        <v>32</v>
      </c>
      <c r="BY1726" s="30" t="s">
        <v>32</v>
      </c>
      <c r="BZ1726" s="14" t="s">
        <v>33</v>
      </c>
      <c r="CA1726" s="30" t="str">
        <f>+CA$7</f>
        <v>Estim</v>
      </c>
      <c r="CB1726" s="30" t="s">
        <v>12</v>
      </c>
      <c r="CC1726" s="30" t="s">
        <v>12</v>
      </c>
      <c r="CD1726" s="30" t="s">
        <v>12</v>
      </c>
      <c r="CE1726" s="30" t="s">
        <v>12</v>
      </c>
      <c r="CF1726" s="30" t="s">
        <v>12</v>
      </c>
      <c r="CG1726" s="30" t="s">
        <v>12</v>
      </c>
      <c r="CH1726" s="30" t="s">
        <v>34</v>
      </c>
      <c r="CI1726" s="30" t="s">
        <v>34</v>
      </c>
      <c r="CJ1726" s="14" t="s">
        <v>25</v>
      </c>
      <c r="CK1726" s="14" t="s">
        <v>25</v>
      </c>
      <c r="CL1726" s="30" t="str">
        <f>+CL$7</f>
        <v>Estim.</v>
      </c>
      <c r="CM1726" s="30" t="s">
        <v>12</v>
      </c>
      <c r="CN1726" s="30" t="s">
        <v>36</v>
      </c>
      <c r="CO1726" s="30" t="s">
        <v>36</v>
      </c>
      <c r="CP1726" s="30" t="s">
        <v>101</v>
      </c>
      <c r="CQ1726" s="30" t="s">
        <v>36</v>
      </c>
      <c r="CR1726" s="30" t="s">
        <v>102</v>
      </c>
      <c r="CS1726" s="30" t="s">
        <v>103</v>
      </c>
      <c r="CT1726" s="30" t="s">
        <v>104</v>
      </c>
      <c r="CU1726" s="30" t="s">
        <v>105</v>
      </c>
      <c r="CV1726" s="30" t="s">
        <v>37</v>
      </c>
      <c r="CW1726" s="30" t="s">
        <v>37</v>
      </c>
      <c r="CX1726" s="30" t="s">
        <v>38</v>
      </c>
      <c r="CY1726" s="30" t="s">
        <v>38</v>
      </c>
      <c r="CZ1726" s="30" t="s">
        <v>37</v>
      </c>
      <c r="DA1726" s="30" t="str">
        <f t="shared" ref="DA1726:DN1726" si="1691">+DA$7</f>
        <v>Estim.</v>
      </c>
      <c r="DB1726" s="14" t="s">
        <v>39</v>
      </c>
      <c r="DC1726" s="14" t="s">
        <v>40</v>
      </c>
      <c r="DD1726" s="14" t="s">
        <v>41</v>
      </c>
      <c r="DE1726" s="14" t="s">
        <v>42</v>
      </c>
      <c r="DF1726" s="14" t="s">
        <v>43</v>
      </c>
      <c r="DG1726" s="14" t="s">
        <v>44</v>
      </c>
      <c r="DH1726" s="14" t="s">
        <v>45</v>
      </c>
      <c r="DI1726" s="14" t="s">
        <v>46</v>
      </c>
      <c r="DJ1726" s="14" t="s">
        <v>47</v>
      </c>
      <c r="DK1726" s="14" t="s">
        <v>45</v>
      </c>
      <c r="DL1726" s="14" t="s">
        <v>46</v>
      </c>
      <c r="DM1726" s="14" t="s">
        <v>47</v>
      </c>
      <c r="DN1726" s="34" t="str">
        <f t="shared" si="1691"/>
        <v>Estim.</v>
      </c>
      <c r="DO1726" s="14" t="s">
        <v>47</v>
      </c>
      <c r="DP1726" s="14" t="s">
        <v>12</v>
      </c>
      <c r="DQ1726" s="14" t="s">
        <v>12</v>
      </c>
      <c r="DR1726" s="14" t="s">
        <v>12</v>
      </c>
      <c r="DS1726" s="14" t="s">
        <v>23</v>
      </c>
      <c r="DT1726" s="14" t="s">
        <v>23</v>
      </c>
      <c r="DU1726" s="14" t="s">
        <v>23</v>
      </c>
      <c r="DV1726" s="121" t="str">
        <f>+DV$7</f>
        <v>MAJ nov</v>
      </c>
      <c r="DW1726" s="122" t="str">
        <f>+DW$7</f>
        <v>MAJ nov</v>
      </c>
      <c r="DX1726" s="123" t="str">
        <f>+DX$7</f>
        <v>Prév.Rév.</v>
      </c>
      <c r="DZ1726" s="14" t="str">
        <f>+DZ$7</f>
        <v>Prév.</v>
      </c>
      <c r="EC1726" s="14" t="str">
        <f>+EC$7</f>
        <v>Prév.</v>
      </c>
      <c r="EF1726" s="14" t="str">
        <f>+EF$7</f>
        <v>Prév.</v>
      </c>
      <c r="EI1726" s="14" t="str">
        <f>+EI$7</f>
        <v>Prév.</v>
      </c>
      <c r="EL1726" s="14" t="str">
        <f>+EL$7</f>
        <v>Prév.</v>
      </c>
      <c r="EO1726" s="14" t="str">
        <f>+EO$7</f>
        <v>Prév.</v>
      </c>
    </row>
    <row r="1727" spans="1:145" ht="15" customHeight="1" x14ac:dyDescent="0.35">
      <c r="A1727" s="27"/>
      <c r="B1727" s="27"/>
      <c r="C1727" s="27"/>
      <c r="D1727" s="27"/>
      <c r="E1727" s="27"/>
      <c r="F1727" s="27"/>
      <c r="G1727" s="27"/>
      <c r="H1727" s="27"/>
      <c r="I1727" s="27"/>
      <c r="J1727" s="27"/>
      <c r="K1727" s="28"/>
      <c r="L1727" s="28"/>
      <c r="M1727" s="28"/>
      <c r="N1727" s="28"/>
      <c r="O1727" s="28"/>
      <c r="P1727" s="28"/>
      <c r="Q1727" s="28"/>
      <c r="R1727" s="28"/>
      <c r="AS1727" s="293"/>
      <c r="AT1727" s="129"/>
      <c r="AU1727" s="129"/>
      <c r="AV1727" s="129"/>
      <c r="AW1727" s="129"/>
      <c r="AX1727" s="152"/>
      <c r="AZ1727" s="293"/>
      <c r="BA1727" s="129"/>
      <c r="BB1727" s="129"/>
      <c r="BC1727" s="129"/>
      <c r="BD1727" s="294">
        <v>3.4884692264113073</v>
      </c>
      <c r="BE1727" s="129">
        <v>-157.71419165091811</v>
      </c>
      <c r="BF1727" s="152"/>
      <c r="BG1727" s="295"/>
      <c r="BH1727" s="152"/>
      <c r="BI1727" s="1"/>
      <c r="BJ1727" s="152"/>
      <c r="BK1727" s="152"/>
      <c r="BL1727" s="152"/>
      <c r="BM1727" s="1"/>
      <c r="BN1727" s="152"/>
      <c r="BO1727" s="129"/>
      <c r="BP1727" s="1"/>
      <c r="BQ1727" s="296"/>
      <c r="BR1727" s="129"/>
      <c r="BS1727" s="129"/>
      <c r="BT1727" s="1"/>
      <c r="BU1727" s="152"/>
      <c r="BV1727" s="152"/>
      <c r="BW1727" s="1"/>
      <c r="BX1727" s="152"/>
      <c r="BY1727" s="152"/>
      <c r="BZ1727" s="297"/>
      <c r="CA1727" s="129"/>
      <c r="CB1727" s="296"/>
      <c r="CC1727" s="296"/>
      <c r="CD1727" s="296"/>
      <c r="CE1727" s="1"/>
      <c r="CF1727" s="1"/>
      <c r="CG1727" s="1"/>
      <c r="CH1727" s="1"/>
      <c r="CI1727" s="1"/>
      <c r="CJ1727" s="297"/>
      <c r="CK1727" s="297">
        <v>-470.54948098203204</v>
      </c>
      <c r="CL1727" s="129">
        <f>CL1728-CA1728</f>
        <v>-478.48547187015402</v>
      </c>
      <c r="CM1727" s="1"/>
      <c r="CN1727" s="1"/>
      <c r="CO1727" s="1"/>
      <c r="CP1727" s="1"/>
      <c r="CQ1727" s="1"/>
      <c r="CR1727" s="1"/>
      <c r="CS1727" s="1">
        <v>1417.3447477125574</v>
      </c>
      <c r="CT1727" s="1">
        <v>-543.01555441609662</v>
      </c>
      <c r="CU1727" s="1"/>
      <c r="CV1727" s="1">
        <v>1753.4228254628679</v>
      </c>
      <c r="CW1727" s="1">
        <v>-678.10048794144996</v>
      </c>
      <c r="CX1727" s="42">
        <v>1720.1327499022755</v>
      </c>
      <c r="CY1727" s="42">
        <v>-690.65106216880713</v>
      </c>
      <c r="DA1727" s="129">
        <f>DA1728-CL1728</f>
        <v>1715.0554543380631</v>
      </c>
      <c r="DB1727" s="186">
        <v>1351.8175618999348</v>
      </c>
      <c r="DC1727" s="186">
        <v>702.79195573587185</v>
      </c>
      <c r="DD1727">
        <v>-387.30299557634044</v>
      </c>
      <c r="DE1727" s="186">
        <v>1174.9597517969269</v>
      </c>
      <c r="DF1727" s="186">
        <v>594.92425116442746</v>
      </c>
      <c r="DG1727">
        <v>53.088854794010331</v>
      </c>
      <c r="DH1727">
        <v>1128.6006151242464</v>
      </c>
      <c r="DI1727">
        <v>696.24611155540606</v>
      </c>
      <c r="DJ1727">
        <v>426.17555889235382</v>
      </c>
      <c r="DK1727">
        <v>-130.6492692451493</v>
      </c>
      <c r="DL1727">
        <v>-429.62658319551883</v>
      </c>
      <c r="DM1727">
        <v>2064.3077770710297</v>
      </c>
      <c r="DN1727" s="130">
        <f>DN1728-DA1728</f>
        <v>53.015530052392023</v>
      </c>
      <c r="DO1727">
        <v>2064.3077770710297</v>
      </c>
      <c r="DU1727">
        <v>-0.21463098310143613</v>
      </c>
      <c r="DV1727" s="298"/>
      <c r="DW1727" s="125">
        <f>DW1728/DN1728-1</f>
        <v>-4.1924912706214679E-2</v>
      </c>
      <c r="DZ1727" s="129">
        <f>DW1728/655.957</f>
        <v>4.729743051756035</v>
      </c>
      <c r="EA1727" s="186">
        <f>CX1727+CY1727</f>
        <v>1029.4816877334683</v>
      </c>
    </row>
    <row r="1728" spans="1:145" ht="15.5" x14ac:dyDescent="0.35">
      <c r="A1728" s="56" t="s">
        <v>571</v>
      </c>
      <c r="B1728" s="128">
        <f t="shared" ref="B1728:P1728" si="1692">B1729+B1732</f>
        <v>0</v>
      </c>
      <c r="C1728" s="128">
        <f t="shared" si="1692"/>
        <v>0</v>
      </c>
      <c r="D1728" s="128">
        <f t="shared" si="1692"/>
        <v>0</v>
      </c>
      <c r="E1728" s="128" t="e">
        <f t="shared" si="1692"/>
        <v>#REF!</v>
      </c>
      <c r="F1728" s="128" t="e">
        <f t="shared" si="1692"/>
        <v>#REF!</v>
      </c>
      <c r="G1728" s="128" t="e">
        <f t="shared" si="1692"/>
        <v>#REF!</v>
      </c>
      <c r="H1728" s="128" t="e">
        <f t="shared" si="1692"/>
        <v>#REF!</v>
      </c>
      <c r="I1728" s="128" t="e">
        <f t="shared" si="1692"/>
        <v>#REF!</v>
      </c>
      <c r="J1728" s="128" t="e">
        <f t="shared" si="1692"/>
        <v>#REF!</v>
      </c>
      <c r="K1728" s="128" t="e">
        <f t="shared" si="1692"/>
        <v>#REF!</v>
      </c>
      <c r="L1728" s="128" t="e">
        <f t="shared" si="1692"/>
        <v>#REF!</v>
      </c>
      <c r="M1728" s="128" t="e">
        <f t="shared" si="1692"/>
        <v>#REF!</v>
      </c>
      <c r="N1728" s="128" t="e">
        <f t="shared" si="1692"/>
        <v>#REF!</v>
      </c>
      <c r="O1728" s="128" t="e">
        <f t="shared" si="1692"/>
        <v>#REF!</v>
      </c>
      <c r="P1728" s="128" t="e">
        <f t="shared" si="1692"/>
        <v>#REF!</v>
      </c>
      <c r="Q1728" s="128">
        <f>Q1729+Q1732</f>
        <v>675.048</v>
      </c>
      <c r="R1728" s="128">
        <f>R1729+R1732</f>
        <v>672.78899999999999</v>
      </c>
      <c r="S1728" s="128">
        <f>S1729+S1732</f>
        <v>1220.5490000000002</v>
      </c>
      <c r="T1728" s="128">
        <f>T1729+T1732</f>
        <v>2605.7260000000001</v>
      </c>
      <c r="U1728" s="128">
        <f t="shared" ref="U1728:AA1728" si="1693">U1729+U1732</f>
        <v>4364.1519999999991</v>
      </c>
      <c r="V1728" s="128">
        <f t="shared" si="1693"/>
        <v>5316.0410000000002</v>
      </c>
      <c r="W1728" s="128">
        <f t="shared" si="1693"/>
        <v>7252.1089999999995</v>
      </c>
      <c r="X1728" s="129">
        <f t="shared" si="1693"/>
        <v>6100.3086845469988</v>
      </c>
      <c r="Y1728" s="129">
        <f t="shared" si="1693"/>
        <v>6093.3815307897248</v>
      </c>
      <c r="Z1728" s="129">
        <f t="shared" si="1693"/>
        <v>7470.9870641230009</v>
      </c>
      <c r="AA1728" s="129">
        <f t="shared" si="1693"/>
        <v>8092.1569999999992</v>
      </c>
      <c r="AB1728" s="128">
        <v>9504.4255078796505</v>
      </c>
      <c r="AC1728" s="128">
        <v>9238.9933502830227</v>
      </c>
      <c r="AD1728" s="128">
        <v>8685.293610321125</v>
      </c>
      <c r="AE1728" s="128">
        <f>AE1729+AE1732</f>
        <v>7993.3419999999987</v>
      </c>
      <c r="AF1728" s="128">
        <v>9288.8800557961313</v>
      </c>
      <c r="AG1728" s="128">
        <v>7652.4736268712995</v>
      </c>
      <c r="AH1728" s="128">
        <v>7990.7800679004195</v>
      </c>
      <c r="AI1728" s="128">
        <v>7455.2453829727983</v>
      </c>
      <c r="AJ1728" s="129">
        <f>AJ1729+AJ1732</f>
        <v>7719.838999999999</v>
      </c>
      <c r="AK1728" s="129">
        <v>6006.1167186137982</v>
      </c>
      <c r="AL1728" s="129">
        <v>5807.6090399248214</v>
      </c>
      <c r="AM1728" s="129">
        <v>4996.0419614083621</v>
      </c>
      <c r="AN1728" s="129">
        <v>5573.6632009101249</v>
      </c>
      <c r="AO1728" s="129">
        <f>AO1729+AO1732</f>
        <v>5547.7669999999998</v>
      </c>
      <c r="AP1728" s="129">
        <v>3968.0666991587177</v>
      </c>
      <c r="AQ1728" s="129">
        <v>3633.0336928606175</v>
      </c>
      <c r="AR1728" s="129">
        <v>3508.0397181878761</v>
      </c>
      <c r="AS1728" s="293">
        <f>AS1729+AS1732</f>
        <v>2253.7559999999999</v>
      </c>
      <c r="AT1728" s="129">
        <v>2735.4717844964048</v>
      </c>
      <c r="AU1728" s="129">
        <v>1594.2669497703305</v>
      </c>
      <c r="AV1728" s="129">
        <v>1860.2682111502568</v>
      </c>
      <c r="AW1728" s="129">
        <v>1805.7994958301965</v>
      </c>
      <c r="AX1728" s="129">
        <f>AX1729+AX1732</f>
        <v>2124.8429999999998</v>
      </c>
      <c r="AY1728" s="129"/>
      <c r="AZ1728" s="129">
        <v>2573.1385104479623</v>
      </c>
      <c r="BA1728" s="129">
        <v>1724.3588758159285</v>
      </c>
      <c r="BB1728" s="129">
        <v>2319.5644738748711</v>
      </c>
      <c r="BC1728" s="129">
        <v>1565.7038049090218</v>
      </c>
      <c r="BD1728" s="129">
        <v>2288.2858083490819</v>
      </c>
      <c r="BE1728" s="129">
        <v>1463.6839629729416</v>
      </c>
      <c r="BF1728" s="129">
        <f>BF1729+BF1732</f>
        <v>2378.8434824273809</v>
      </c>
      <c r="BG1728" s="129">
        <v>2679.0674384329322</v>
      </c>
      <c r="BH1728" s="129">
        <v>1690.9364554147494</v>
      </c>
      <c r="BI1728" s="129">
        <v>3109.4884695921455</v>
      </c>
      <c r="BJ1728" s="129">
        <v>2116.4243123770334</v>
      </c>
      <c r="BK1728" s="129">
        <v>3133.8346416910144</v>
      </c>
      <c r="BL1728" s="129">
        <v>2250.7640228597174</v>
      </c>
      <c r="BM1728" s="129">
        <v>3207.4583434486794</v>
      </c>
      <c r="BN1728" s="129">
        <v>2201.7481073238464</v>
      </c>
      <c r="BO1728" s="129">
        <f>BO1729+BO1732</f>
        <v>2716.9671052457165</v>
      </c>
      <c r="BP1728" s="129">
        <v>3140.2981430537275</v>
      </c>
      <c r="BQ1728" s="129">
        <v>2825.9605780996994</v>
      </c>
      <c r="BR1728" s="129">
        <v>1510.5733543379988</v>
      </c>
      <c r="BS1728" s="129">
        <v>-546.01607211554165</v>
      </c>
      <c r="BT1728" s="129">
        <v>1330.8991474764348</v>
      </c>
      <c r="BU1728" s="129">
        <v>39.847073151524455</v>
      </c>
      <c r="BV1728" s="129">
        <v>-919.78303501986784</v>
      </c>
      <c r="BW1728" s="129">
        <v>2728.602463273271</v>
      </c>
      <c r="BX1728" s="129">
        <v>1852.4183227690614</v>
      </c>
      <c r="BY1728" s="129">
        <v>1429.4472502323451</v>
      </c>
      <c r="BZ1728" s="128">
        <v>2197.5420571038881</v>
      </c>
      <c r="CA1728" s="129">
        <f>CA1729+CA1732</f>
        <v>1948.68683601158</v>
      </c>
      <c r="CB1728" s="129">
        <v>2439.3235758846249</v>
      </c>
      <c r="CC1728" s="129">
        <v>2277.0537345396619</v>
      </c>
      <c r="CD1728" s="129">
        <v>1193.4798477106729</v>
      </c>
      <c r="CE1728" s="129">
        <v>1465.6035441891922</v>
      </c>
      <c r="CF1728" s="129">
        <v>1267.1498761454454</v>
      </c>
      <c r="CG1728" s="129">
        <v>778.72317872214899</v>
      </c>
      <c r="CH1728" s="129">
        <v>1986.5350816681462</v>
      </c>
      <c r="CI1728" s="129">
        <v>1726.7604385581217</v>
      </c>
      <c r="CJ1728" s="128">
        <v>2064.5148209390009</v>
      </c>
      <c r="CK1728" s="128">
        <v>1706.595355029548</v>
      </c>
      <c r="CL1728" s="129">
        <f>CL1729+CL1732</f>
        <v>1470.201364141426</v>
      </c>
      <c r="CM1728" s="129">
        <v>2457.4098103739616</v>
      </c>
      <c r="CN1728" s="129">
        <v>2165.4753560459058</v>
      </c>
      <c r="CO1728" s="129">
        <v>2241.276878003122</v>
      </c>
      <c r="CP1728" s="129">
        <v>3312.3181450321999</v>
      </c>
      <c r="CQ1728" s="129">
        <v>2155.506410285604</v>
      </c>
      <c r="CR1728" s="129">
        <v>1133.5373820341115</v>
      </c>
      <c r="CS1728" s="129">
        <v>3311.166796736341</v>
      </c>
      <c r="CT1728" s="129">
        <v>2460.6475574378869</v>
      </c>
      <c r="CU1728" s="129">
        <v>1682.0882901609361</v>
      </c>
      <c r="CV1728" s="129">
        <v>2881.3936440568391</v>
      </c>
      <c r="CW1728" s="129">
        <v>2661.6407016628441</v>
      </c>
      <c r="CX1728" s="129">
        <v>2558.5810210971672</v>
      </c>
      <c r="CY1728" s="129">
        <v>2615.8000518748945</v>
      </c>
      <c r="CZ1728" s="129">
        <v>2563.343737629586</v>
      </c>
      <c r="DA1728" s="129">
        <f t="shared" ref="DA1728" si="1694">DA1729+DA1732</f>
        <v>3185.2568184794891</v>
      </c>
      <c r="DB1728" s="128">
        <v>4520.3360203794236</v>
      </c>
      <c r="DC1728" s="128">
        <v>3871.3104142153607</v>
      </c>
      <c r="DD1728" s="128">
        <v>2781.2154629031484</v>
      </c>
      <c r="DE1728" s="128">
        <v>4360.216570276416</v>
      </c>
      <c r="DF1728" s="128">
        <v>3780.1810696439165</v>
      </c>
      <c r="DG1728" s="128">
        <v>3238.3456732734994</v>
      </c>
      <c r="DH1728" s="128">
        <v>4313.8574336037354</v>
      </c>
      <c r="DI1728" s="128">
        <v>3881.5029300348951</v>
      </c>
      <c r="DJ1728" s="128">
        <v>3611.4323773718429</v>
      </c>
      <c r="DK1728" s="128">
        <v>3054.6075492343398</v>
      </c>
      <c r="DL1728" s="128">
        <v>2755.6302352839703</v>
      </c>
      <c r="DM1728" s="128">
        <v>5249.5645955505188</v>
      </c>
      <c r="DN1728" s="130">
        <f t="shared" ref="DN1728" si="1695">DN1729+DN1732</f>
        <v>3238.2723485318811</v>
      </c>
      <c r="DO1728" s="128">
        <v>5249.5645955505188</v>
      </c>
      <c r="DP1728" s="128">
        <v>3298.3021372379635</v>
      </c>
      <c r="DQ1728" s="128">
        <v>2822.5755279399709</v>
      </c>
      <c r="DR1728" s="128">
        <v>2245.6724578508979</v>
      </c>
      <c r="DS1728" s="128">
        <v>4161.6891905432076</v>
      </c>
      <c r="DT1728" s="128">
        <v>3669.8865648472747</v>
      </c>
      <c r="DU1728" s="128">
        <v>2543.3472115095583</v>
      </c>
      <c r="DV1728" s="131">
        <f>DV1729+DV1732</f>
        <v>3215.3338955922945</v>
      </c>
      <c r="DW1728" s="132">
        <f>DW1729+DW1732</f>
        <v>3102.5080630007333</v>
      </c>
      <c r="DX1728" s="133">
        <f>DX1729+DX1732</f>
        <v>5548.5546821492226</v>
      </c>
      <c r="DZ1728" s="129">
        <f>DZ1729+DZ1732</f>
        <v>4171.9458831150678</v>
      </c>
      <c r="EC1728" s="129">
        <f>EC1729+EC1732</f>
        <v>5597.077041487365</v>
      </c>
      <c r="EF1728" s="129">
        <f>EF1729+EF1732</f>
        <v>6267.0935005190386</v>
      </c>
      <c r="EI1728" s="129">
        <f>EI1729+EI1732</f>
        <v>7937.0591084913531</v>
      </c>
      <c r="EL1728" s="129">
        <f>EL1729+EL1732</f>
        <v>10131.974238467357</v>
      </c>
      <c r="EO1728" s="129">
        <f>EO1729+EO1732</f>
        <v>12850.707593619522</v>
      </c>
    </row>
    <row r="1729" spans="1:145" ht="15.5" x14ac:dyDescent="0.35">
      <c r="A1729" s="56" t="s">
        <v>572</v>
      </c>
      <c r="B1729" s="128"/>
      <c r="C1729" s="128"/>
      <c r="D1729" s="128"/>
      <c r="E1729" s="128" t="e">
        <f>[2]MONCAM!G1034+[3]MCONGO!C16+[7]MRCA!B15+[4]MGABON!C16+[5]MGUINEE!B19+[6]MTCHAD!A16+E1785+E1791</f>
        <v>#REF!</v>
      </c>
      <c r="F1729" s="128" t="e">
        <f>[2]MONCAM!H1034+[3]MCONGO!D16+[7]MRCA!C15+[4]MGABON!D16+[5]MGUINEE!C19+[6]MTCHAD!B16+F1785+F1791</f>
        <v>#REF!</v>
      </c>
      <c r="G1729" s="128" t="e">
        <f>[2]MONCAM!I1034+[3]MCONGO!E16+[7]MRCA!D15+[4]MGABON!E16+[5]MGUINEE!D19+[6]MTCHAD!C16+G1785+G1791</f>
        <v>#REF!</v>
      </c>
      <c r="H1729" s="128" t="e">
        <f>[2]MONCAM!J1034+[3]MCONGO!F16+[7]MRCA!E15+[4]MGABON!F16+[5]MGUINEE!E19+[6]MTCHAD!D16+H1785+H1791</f>
        <v>#REF!</v>
      </c>
      <c r="I1729" s="128" t="e">
        <f>[2]MONCAM!K1034+[3]MCONGO!G16+[7]MRCA!F15+[4]MGABON!G16+[5]MGUINEE!F19+[6]MTCHAD!E16+I1785+I1791</f>
        <v>#REF!</v>
      </c>
      <c r="J1729" s="128" t="e">
        <f>[2]MONCAM!L1034+[3]MCONGO!H16+[7]MRCA!G15+[4]MGABON!H16+[5]MGUINEE!G19+[6]MTCHAD!F16+J1785+J1791</f>
        <v>#REF!</v>
      </c>
      <c r="K1729" s="128" t="e">
        <f>[2]MONCAM!M1034+[3]MCONGO!I16+[7]MRCA!H15+[4]MGABON!I16+[5]MGUINEE!H19+[6]MTCHAD!G16+K1785+K1791</f>
        <v>#REF!</v>
      </c>
      <c r="L1729" s="128" t="e">
        <f>[2]MONCAM!N1034+[3]MCONGO!J16+[7]MRCA!I15+[4]MGABON!J16+[5]MGUINEE!I19+[6]MTCHAD!H16+L1785+L1791</f>
        <v>#REF!</v>
      </c>
      <c r="M1729" s="128" t="e">
        <f>[2]MONCAM!O1034+[3]MCONGO!K16+[7]MRCA!J15+[4]MGABON!K16+[5]MGUINEE!J19+[6]MTCHAD!I16+M1785+M1791</f>
        <v>#REF!</v>
      </c>
      <c r="N1729" s="128" t="e">
        <f>[2]MONCAM!P1034+[3]MCONGO!L16+[7]MRCA!K15+[4]MGABON!L16+[5]MGUINEE!K19+[6]MTCHAD!J16+N1785+N1791</f>
        <v>#REF!</v>
      </c>
      <c r="O1729" s="128" t="e">
        <f>[2]MONCAM!Q1034+[3]MCONGO!M16+[7]MRCA!L15+[4]MGABON!M16+[5]MGUINEE!L19+[6]MTCHAD!K16+O1785+O1791</f>
        <v>#REF!</v>
      </c>
      <c r="P1729" s="128" t="e">
        <f>[2]MONCAM!R1034+[3]MCONGO!N16+[7]MRCA!M15+[4]MGABON!N16+[5]MGUINEE!M19+[6]MTCHAD!L16+P1785+P1791</f>
        <v>#REF!</v>
      </c>
      <c r="Q1729" s="128">
        <f>+[2]MONCAM!AD9+[3]MCONGO!V12+[7]MRCA!U11+[4]MGABON!V12+[5]MGUINEE!U12+[6]MTCHAD!T12+Q1785+Q1791</f>
        <v>1026.905</v>
      </c>
      <c r="R1729" s="128">
        <f>+[2]MONCAM!AH9+[3]MCONGO!Z12+[7]MRCA!Y11+[4]MGABON!Z12+[5]MGUINEE!Y12+[6]MTCHAD!X12+R1785+R1791</f>
        <v>987.28499999999997</v>
      </c>
      <c r="S1729" s="128">
        <f>+[2]MONCAM!AL9+[3]MCONGO!AD12+[7]MRCA!AC11+[4]MGABON!AD12+[5]MGUINEE!AC12+[6]MTCHAD!AB12+S1785+S1791</f>
        <v>1521.6750000000002</v>
      </c>
      <c r="T1729" s="128">
        <f>+[2]MONCAM!AP9+[3]MCONGO!AH12+[7]MRCA!AG11+[4]MGABON!AH12+[5]MGUINEE!AG12+[6]MTCHAD!AF12+T1785+T1791</f>
        <v>2885.0770000000002</v>
      </c>
      <c r="U1729" s="128">
        <f>+[2]MONCAM!AT9+[3]MCONGO!AL12+[7]MRCA!AK11+[4]MGABON!AL12+[5]MGUINEE!AK12+[6]MTCHAD!AJ12+U1785+U1791</f>
        <v>4479.1579999999994</v>
      </c>
      <c r="V1729" s="128">
        <f>+[2]MONCAM!AX9+[3]MCONGO!AP12+[7]MRCA!AO11+[4]MGABON!AP12+[5]MGUINEE!AO12+[6]MTCHAD!AN12+V1785+V1791</f>
        <v>5426</v>
      </c>
      <c r="W1729" s="128">
        <f>+[2]MONCAM!BB9+[3]MCONGO!AT12+[7]MRCA!AS11+[4]MGABON!AT12+[5]MGUINEE!AS12+[6]MTCHAD!AR12+W1785+W1791+8.9849</f>
        <v>7373.8329999999996</v>
      </c>
      <c r="X1729" s="129">
        <f>+[2]MONCAM!BF9+[3]MCONGO!AX12+[7]MRCA!AW11+[4]MGABON!AW12+[5]MGUINEE!AW12+[6]MTCHAD!AV12+X1785+X1791</f>
        <v>6556.1493707289992</v>
      </c>
      <c r="Y1729" s="129">
        <f>+[2]MONCAM!BJ9+[3]MCONGO!BA12+[7]MRCA!BA11+[4]MGABON!BA12+[5]MGUINEE!AZ12+[6]MTCHAD!AZ12+Y1785+Y1791</f>
        <v>6748.2475175504833</v>
      </c>
      <c r="Z1729" s="129">
        <f>+[2]MONCAM!BM9+[3]MCONGO!BE12+[7]MRCA!BE11+[4]MGABON!BE12+[5]MGUINEE!BB12+[6]MTCHAD!BD12+Z1785+Z1791</f>
        <v>8112.4870641230009</v>
      </c>
      <c r="AA1729" s="129">
        <f>+[2]MONCAM!BQ9+[3]MCONGO!BI12+[7]MRCA!BI11+[4]MGABON!BI12+[5]MGUINEE!BF12+[6]MTCHAD!BH12+AA1785+AA1791</f>
        <v>8870.5929999999989</v>
      </c>
      <c r="AB1729" s="128">
        <v>10092.495585205925</v>
      </c>
      <c r="AC1729" s="128">
        <v>9718.2007271764669</v>
      </c>
      <c r="AD1729" s="128">
        <v>9184.7249579991367</v>
      </c>
      <c r="AE1729" s="128">
        <f>+[2]MONCAM!BY9+[3]MCONGO!BT12+[7]MRCA!BT11+[4]MGABON!BT12+[5]MGUINEE!BQ12+[6]MTCHAD!BS12+AE1785+AE1791</f>
        <v>8777.5359999999982</v>
      </c>
      <c r="AF1729" s="128">
        <v>9804.6918295247306</v>
      </c>
      <c r="AG1729" s="128">
        <v>8025.557402690265</v>
      </c>
      <c r="AH1729" s="128">
        <v>8538.2459099088628</v>
      </c>
      <c r="AI1729" s="128">
        <v>8002.7112249812426</v>
      </c>
      <c r="AJ1729" s="129">
        <f>+[2]MONCAM!CC9+[3]MCONGO!CF12+[7]MRCA!CF11+[4]MGABON!CF12+[5]MGUINEE!CC12+[6]MTCHAD!CE12+AJ1785+AJ1791</f>
        <v>8416.976999999999</v>
      </c>
      <c r="AK1729" s="129">
        <v>6587.8444354434941</v>
      </c>
      <c r="AL1729" s="129">
        <v>6411.1879504035796</v>
      </c>
      <c r="AM1729" s="129">
        <v>5640.7077555957048</v>
      </c>
      <c r="AN1729" s="129">
        <v>6133.9099950974669</v>
      </c>
      <c r="AO1729" s="129">
        <f>+[2]MONCAM!CK9+[3]MCONGO!CR12+[7]MRCA!CR11+[4]MGABON!CR12+[5]MGUINEE!CO12+[6]MTCHAD!CQ12+AO1785+AO1791</f>
        <v>6238.2789999999995</v>
      </c>
      <c r="AP1729" s="129">
        <v>4386.320643599508</v>
      </c>
      <c r="AQ1729" s="129">
        <v>4355.3015565139076</v>
      </c>
      <c r="AR1729" s="129">
        <v>4197.1776919065451</v>
      </c>
      <c r="AS1729" s="129">
        <f>+[2]MONCAM!CV9+[3]MCONGO!DC12+[7]MRCA!DC11+[4]MGABON!DC12+[5]MGUINEE!CZ12+[6]MTCHAD!DB12-[6]MTCHAD!DB64+AS1785+AS1791+'[6]Saisie Monnaie'!H15/1000+'[5]Saisie Monnaie'!H164/1000-'[3]Saisie Monnaie'!B18/1000-13.006</f>
        <v>3093.2460000000001</v>
      </c>
      <c r="AT1729" s="129">
        <v>3637.1493495717759</v>
      </c>
      <c r="AU1729" s="129">
        <v>3653.0563870682704</v>
      </c>
      <c r="AV1729" s="129">
        <v>3174.7901128235362</v>
      </c>
      <c r="AW1729" s="129">
        <v>3100.6716877435329</v>
      </c>
      <c r="AX1729" s="129">
        <f>+[2]MONCAM!DH9+[3]MCONGO!DO12+[7]MRCA!DO11+[4]MGABON!DO12+[5]MGUINEE!DL12+[6]MTCHAD!DN12+AX1785+AX1791-[3]MCONGO!DO81-3.034+0.082</f>
        <v>3211.1829999999995</v>
      </c>
      <c r="AY1729" s="129"/>
      <c r="AZ1729" s="129">
        <v>3927.4415515495843</v>
      </c>
      <c r="BA1729" s="129">
        <v>3091.7904683106003</v>
      </c>
      <c r="BB1729" s="129">
        <v>3595.8467155451094</v>
      </c>
      <c r="BC1729" s="129">
        <v>2910.4961703096628</v>
      </c>
      <c r="BD1729" s="129">
        <v>3612.861124675494</v>
      </c>
      <c r="BE1729" s="129">
        <v>3108.4302309972022</v>
      </c>
      <c r="BF1729" s="129">
        <f>[1]MCEMAC!C91</f>
        <v>3776.5454824273811</v>
      </c>
      <c r="BG1729" s="129">
        <f>[1]MCEMAC!I91</f>
        <v>4392.372564554259</v>
      </c>
      <c r="BH1729" s="129">
        <f>[1]MCEMAC!J91</f>
        <v>3802.8883634194963</v>
      </c>
      <c r="BI1729" s="129">
        <v>4850.4985802829433</v>
      </c>
      <c r="BJ1729" s="129">
        <v>4030.7664598143215</v>
      </c>
      <c r="BK1729" s="129">
        <v>4762.0299629042183</v>
      </c>
      <c r="BL1729" s="129">
        <v>4159.8261957922196</v>
      </c>
      <c r="BM1729" s="129">
        <v>4896.1129806814506</v>
      </c>
      <c r="BN1729" s="129">
        <v>4170.6669743723251</v>
      </c>
      <c r="BO1729" s="129">
        <f>[1]MCEMAC!Q91</f>
        <v>4348.3451052457167</v>
      </c>
      <c r="BP1729" s="129">
        <v>5309.4794378439447</v>
      </c>
      <c r="BQ1729" s="129">
        <v>4899.6911998434625</v>
      </c>
      <c r="BR1729" s="129">
        <v>3761.6324575891913</v>
      </c>
      <c r="BS1729" s="129">
        <v>2479.3320307005533</v>
      </c>
      <c r="BT1729" s="129">
        <v>3885.4251431049975</v>
      </c>
      <c r="BU1729" s="129">
        <v>2964.5198919858549</v>
      </c>
      <c r="BV1729" s="129">
        <v>2301.2155977989769</v>
      </c>
      <c r="BW1729" s="129">
        <v>4976.1213323078382</v>
      </c>
      <c r="BX1729" s="129">
        <v>4262.1909549483398</v>
      </c>
      <c r="BY1729" s="129">
        <v>3949.2065528803837</v>
      </c>
      <c r="BZ1729" s="128">
        <v>4664.5026908326226</v>
      </c>
      <c r="CA1729" s="129">
        <f>[1]MCEMAC!AI91</f>
        <v>4394.05083601158</v>
      </c>
      <c r="CB1729" s="129">
        <v>4871.1247472044579</v>
      </c>
      <c r="CC1729" s="129">
        <v>4733.6368989647799</v>
      </c>
      <c r="CD1729" s="129">
        <v>3894.2645278119649</v>
      </c>
      <c r="CE1729" s="129">
        <v>4908.0370812122164</v>
      </c>
      <c r="CF1729" s="129">
        <v>4724.079536792784</v>
      </c>
      <c r="CG1729" s="129">
        <v>4319.0015565454896</v>
      </c>
      <c r="CH1729" s="129">
        <v>5317.2598980911616</v>
      </c>
      <c r="CI1729" s="129">
        <v>5112.4854034434948</v>
      </c>
      <c r="CJ1729" s="128">
        <v>5305.6625122139358</v>
      </c>
      <c r="CK1729" s="128">
        <v>4988.1616925656672</v>
      </c>
      <c r="CL1729" s="129">
        <f>[1]MCEMAC!AY91</f>
        <v>4709.8163641414258</v>
      </c>
      <c r="CM1729" s="129">
        <v>6256.9397000077615</v>
      </c>
      <c r="CN1729" s="129">
        <v>6004.1059802783493</v>
      </c>
      <c r="CO1729" s="129">
        <v>6079.9075022355655</v>
      </c>
      <c r="CP1729" s="129">
        <v>7137.8296807143297</v>
      </c>
      <c r="CQ1729" s="129">
        <v>6000.3370345180474</v>
      </c>
      <c r="CR1729" s="129">
        <v>5128.237604978307</v>
      </c>
      <c r="CS1729" s="129">
        <v>6960.0723823608323</v>
      </c>
      <c r="CT1729" s="129">
        <v>6128.5871118539835</v>
      </c>
      <c r="CU1729" s="129">
        <v>5369.0618133686376</v>
      </c>
      <c r="CV1729" s="129">
        <v>6752.7967110174832</v>
      </c>
      <c r="CW1729" s="129">
        <v>6464.665189604294</v>
      </c>
      <c r="CX1729" s="129">
        <v>6391.934662285169</v>
      </c>
      <c r="CY1729" s="129">
        <v>6431.3751140437016</v>
      </c>
      <c r="CZ1729" s="129">
        <v>6413.2402207791984</v>
      </c>
      <c r="DA1729" s="129">
        <f>[1]MCEMAC!BR91</f>
        <v>6853.2358184794894</v>
      </c>
      <c r="DB1729" s="128">
        <v>8279.6434095206096</v>
      </c>
      <c r="DC1729" s="128">
        <v>7677.1944672948648</v>
      </c>
      <c r="DD1729" s="128">
        <v>6593.674714216646</v>
      </c>
      <c r="DE1729" s="128">
        <v>8295.8373945300173</v>
      </c>
      <c r="DF1729" s="128">
        <v>7764.1912263065897</v>
      </c>
      <c r="DG1729" s="128">
        <v>7230.7467168198082</v>
      </c>
      <c r="DH1729" s="128">
        <v>8282.5925494461044</v>
      </c>
      <c r="DI1729" s="128">
        <v>7850.8154043189534</v>
      </c>
      <c r="DJ1729" s="128">
        <v>7597.7140230551067</v>
      </c>
      <c r="DK1729" s="128">
        <v>6761.2849361098133</v>
      </c>
      <c r="DL1729" s="128">
        <v>6463.7422519688071</v>
      </c>
      <c r="DM1729" s="128">
        <v>9053.3612254377094</v>
      </c>
      <c r="DN1729" s="130">
        <f>[1]MCEMAC!CN91</f>
        <v>6885.8850775170667</v>
      </c>
      <c r="DO1729" s="128">
        <v>9053.3612254377094</v>
      </c>
      <c r="DP1729" s="128">
        <v>7160.4922032732766</v>
      </c>
      <c r="DQ1729" s="128">
        <v>6699.0210656171557</v>
      </c>
      <c r="DR1729" s="128">
        <v>6112.3969645692141</v>
      </c>
      <c r="DS1729" s="128">
        <v>7773.3059048012619</v>
      </c>
      <c r="DT1729" s="128">
        <v>7284.7558069448633</v>
      </c>
      <c r="DU1729" s="128">
        <v>6539.0140117676438</v>
      </c>
      <c r="DV1729" s="131">
        <f>[1]MCEMAC!DD91</f>
        <v>6818.3951309793756</v>
      </c>
      <c r="DW1729" s="132">
        <f>[1]MCEMAC!DE91</f>
        <v>6708.8278927194906</v>
      </c>
      <c r="DX1729" s="133">
        <f>[1]MCEMAC!DF91</f>
        <v>9162.133106199657</v>
      </c>
      <c r="DZ1729" s="128">
        <f>[1]MCEMAC!DJ91</f>
        <v>8070.8981578395878</v>
      </c>
      <c r="EC1729" s="128">
        <f>[1]MCEMAC!DN91</f>
        <v>9306.5120938713626</v>
      </c>
      <c r="EF1729" s="128">
        <f>[1]MCEMAC!DR91</f>
        <v>9736.0981682599449</v>
      </c>
      <c r="EI1729" s="128">
        <f>[1]MCEMAC!DV91</f>
        <v>11310.660708759458</v>
      </c>
      <c r="EL1729" s="128">
        <f>[1]MCEMAC!DZ91</f>
        <v>13410.352999653482</v>
      </c>
      <c r="EO1729" s="128">
        <f>[1]MCEMAC!ED91</f>
        <v>16051.886354805647</v>
      </c>
    </row>
    <row r="1730" spans="1:145" ht="15.5" x14ac:dyDescent="0.35">
      <c r="A1730" s="56" t="s">
        <v>573</v>
      </c>
      <c r="B1730" s="299"/>
      <c r="C1730" s="299"/>
      <c r="D1730" s="299"/>
      <c r="E1730" s="299" t="e">
        <f t="shared" ref="E1730:AA1730" si="1696">E1729/(E692/12)</f>
        <v>#REF!</v>
      </c>
      <c r="F1730" s="299" t="e">
        <f t="shared" si="1696"/>
        <v>#REF!</v>
      </c>
      <c r="G1730" s="299" t="e">
        <f t="shared" si="1696"/>
        <v>#REF!</v>
      </c>
      <c r="H1730" s="299" t="e">
        <f t="shared" si="1696"/>
        <v>#REF!</v>
      </c>
      <c r="I1730" s="299" t="e">
        <f t="shared" si="1696"/>
        <v>#REF!</v>
      </c>
      <c r="J1730" s="299" t="e">
        <f t="shared" si="1696"/>
        <v>#REF!</v>
      </c>
      <c r="K1730" s="299" t="e">
        <f t="shared" si="1696"/>
        <v>#REF!</v>
      </c>
      <c r="L1730" s="299" t="e">
        <f t="shared" si="1696"/>
        <v>#REF!</v>
      </c>
      <c r="M1730" s="299" t="e">
        <f t="shared" si="1696"/>
        <v>#REF!</v>
      </c>
      <c r="N1730" s="299" t="e">
        <f t="shared" si="1696"/>
        <v>#REF!</v>
      </c>
      <c r="O1730" s="299" t="e">
        <f t="shared" si="1696"/>
        <v>#REF!</v>
      </c>
      <c r="P1730" s="299" t="e">
        <f t="shared" si="1696"/>
        <v>#REF!</v>
      </c>
      <c r="Q1730" s="299">
        <f t="shared" si="1696"/>
        <v>2.4867440793842093</v>
      </c>
      <c r="R1730" s="299">
        <f t="shared" si="1696"/>
        <v>3.1176343424269168</v>
      </c>
      <c r="S1730" s="299">
        <f t="shared" si="1696"/>
        <v>4.6465741169490675</v>
      </c>
      <c r="T1730" s="299">
        <f t="shared" si="1696"/>
        <v>7.3150332433730521</v>
      </c>
      <c r="U1730" s="299">
        <f t="shared" si="1696"/>
        <v>8.7605080084829492</v>
      </c>
      <c r="V1730" s="299">
        <f t="shared" si="1696"/>
        <v>7.8223825037879777</v>
      </c>
      <c r="W1730" s="299">
        <f t="shared" si="1696"/>
        <v>9.0516467496694837</v>
      </c>
      <c r="X1730" s="300">
        <f t="shared" si="1696"/>
        <v>7.994870014976911</v>
      </c>
      <c r="Y1730" s="300">
        <f t="shared" si="1696"/>
        <v>6.8096657515242915</v>
      </c>
      <c r="Z1730" s="300">
        <f t="shared" si="1696"/>
        <v>8.289089686496057</v>
      </c>
      <c r="AA1730" s="300">
        <f t="shared" si="1696"/>
        <v>8.5794975458864648</v>
      </c>
      <c r="AB1730" s="299">
        <v>8.7693808022956983</v>
      </c>
      <c r="AC1730" s="299">
        <v>8.7260818990385385</v>
      </c>
      <c r="AD1730" s="299">
        <v>7.8908018176229424</v>
      </c>
      <c r="AE1730" s="299">
        <f>AE1729/(AE692/12)</f>
        <v>8.1132045557511265</v>
      </c>
      <c r="AF1730" s="299">
        <v>7.8885054084448898</v>
      </c>
      <c r="AG1730" s="299">
        <v>6.2325550625814197</v>
      </c>
      <c r="AH1730" s="299">
        <v>6.5392428563573493</v>
      </c>
      <c r="AI1730" s="299">
        <v>6.2225736893211341</v>
      </c>
      <c r="AJ1730" s="300">
        <f>AJ1729/(AJ692/12)</f>
        <v>7.2990493571710093</v>
      </c>
      <c r="AK1730" s="300">
        <v>5.4766630875016604</v>
      </c>
      <c r="AL1730" s="300">
        <v>5.3849167881808686</v>
      </c>
      <c r="AM1730" s="300">
        <v>4.8928556850444398</v>
      </c>
      <c r="AN1730" s="300">
        <v>5.3310821280695002</v>
      </c>
      <c r="AO1730" s="300">
        <f>AO1729/(AO692/12)</f>
        <v>5.5484133793564894</v>
      </c>
      <c r="AP1730" s="300">
        <v>4.0808855252413512</v>
      </c>
      <c r="AQ1730" s="300">
        <v>4.3211433882778101</v>
      </c>
      <c r="AR1730" s="300">
        <v>4.1725041773578617</v>
      </c>
      <c r="AS1730" s="300">
        <f>AS1729/(AS692/12)</f>
        <v>2.7037883457766019</v>
      </c>
      <c r="AT1730" s="300">
        <v>3.5621734402840692</v>
      </c>
      <c r="AU1730" s="300">
        <v>3.9624879778275237</v>
      </c>
      <c r="AV1730" s="300">
        <v>3.823683790032824</v>
      </c>
      <c r="AW1730" s="300">
        <v>3.7906900840142845</v>
      </c>
      <c r="AX1730" s="129">
        <f>AX1729/(AX692/12)</f>
        <v>3.6059414429717704</v>
      </c>
      <c r="AY1730" s="300"/>
      <c r="AZ1730" s="300">
        <v>4.1860656862586758</v>
      </c>
      <c r="BA1730" s="300">
        <v>3.3335341568589136</v>
      </c>
      <c r="BB1730" s="300">
        <v>3.7557811567685517</v>
      </c>
      <c r="BC1730" s="300">
        <v>3.1051954050746287</v>
      </c>
      <c r="BD1730" s="300">
        <v>3.9134264384125959</v>
      </c>
      <c r="BE1730" s="300">
        <v>3.3783823021471342</v>
      </c>
      <c r="BF1730" s="129">
        <f>BF1729/(BF692/12)</f>
        <v>4.0918657281314177</v>
      </c>
      <c r="BG1730" s="300">
        <v>4.547863391750484</v>
      </c>
      <c r="BH1730" s="300">
        <v>3.9982282101104158</v>
      </c>
      <c r="BI1730" s="300">
        <v>4.9022334035059956</v>
      </c>
      <c r="BJ1730" s="300">
        <v>4.2992339928902705</v>
      </c>
      <c r="BK1730" s="300">
        <v>5.1198862186688272</v>
      </c>
      <c r="BL1730" s="300">
        <v>4.6118432632265094</v>
      </c>
      <c r="BM1730" s="300">
        <v>5.2397727430880998</v>
      </c>
      <c r="BN1730" s="300">
        <v>4.6282737316892186</v>
      </c>
      <c r="BO1730" s="129">
        <f>BO1729/(BO692/12)</f>
        <v>4.58979110212079</v>
      </c>
      <c r="BP1730" s="300">
        <v>6.0069830606388566</v>
      </c>
      <c r="BQ1730" s="300">
        <v>5.7479369637844293</v>
      </c>
      <c r="BR1730" s="300">
        <v>4.8214863607495611</v>
      </c>
      <c r="BS1730" s="300">
        <v>3.3578332550992642</v>
      </c>
      <c r="BT1730" s="300">
        <v>4.9811299847428323</v>
      </c>
      <c r="BU1730" s="300">
        <v>4.3149888311039986</v>
      </c>
      <c r="BV1730" s="300">
        <v>3.7817621268459081</v>
      </c>
      <c r="BW1730" s="300">
        <v>6.1205444280185501</v>
      </c>
      <c r="BX1730" s="300">
        <v>5.36341734217255</v>
      </c>
      <c r="BY1730" s="300">
        <v>5.2463302574091211</v>
      </c>
      <c r="BZ1730" s="299">
        <v>5.6747774274509304</v>
      </c>
      <c r="CA1730" s="129">
        <f>CA1729/(CA692/12)</f>
        <v>6.0245587665098324</v>
      </c>
      <c r="CB1730" s="300">
        <v>5.1217983195848733</v>
      </c>
      <c r="CC1730" s="300">
        <v>5.0091599777267932</v>
      </c>
      <c r="CD1730" s="300">
        <v>4.4014459628005174</v>
      </c>
      <c r="CE1730" s="300">
        <v>5.1380682958699939</v>
      </c>
      <c r="CF1730" s="300">
        <v>4.9707319982285902</v>
      </c>
      <c r="CG1730" s="300">
        <v>4.8143137368298579</v>
      </c>
      <c r="CH1730" s="300">
        <v>5.2731379850370885</v>
      </c>
      <c r="CI1730" s="300">
        <v>5.2446861499126047</v>
      </c>
      <c r="CJ1730" s="299">
        <v>5.0812747988461133</v>
      </c>
      <c r="CK1730" s="299">
        <v>4.9176563901558543</v>
      </c>
      <c r="CL1730" s="129">
        <f>CL1729/(CL692/12)</f>
        <v>5.6942033985674838</v>
      </c>
      <c r="CM1730" s="300">
        <v>5.7727754171458665</v>
      </c>
      <c r="CN1730" s="300">
        <v>5.3311999777830241</v>
      </c>
      <c r="CO1730" s="300">
        <v>5.3867908319017195</v>
      </c>
      <c r="CP1730" s="300">
        <v>5.8515507379668161</v>
      </c>
      <c r="CQ1730" s="300">
        <v>5.3292095549890233</v>
      </c>
      <c r="CR1730" s="300">
        <v>4.8498107167784674</v>
      </c>
      <c r="CS1730" s="300">
        <v>5.6246710929007149</v>
      </c>
      <c r="CT1730" s="300">
        <v>5.1876766437762383</v>
      </c>
      <c r="CU1730" s="300">
        <v>4.9450262602663555</v>
      </c>
      <c r="CV1730" s="300">
        <v>5.625522856483526</v>
      </c>
      <c r="CW1730" s="300">
        <v>5.5661245127688517</v>
      </c>
      <c r="CX1730" s="300">
        <v>5.4555556226925468</v>
      </c>
      <c r="CY1730" s="300">
        <v>5.5101360141412288</v>
      </c>
      <c r="CZ1730" s="300">
        <v>5.5933327495278098</v>
      </c>
      <c r="DA1730" s="129">
        <f t="shared" ref="DA1730" si="1697">DA1729/(DA692/12)</f>
        <v>6.7917456291400207</v>
      </c>
      <c r="DB1730" s="299">
        <v>6.5153264904702182</v>
      </c>
      <c r="DC1730" s="299">
        <v>6.2599581272681171</v>
      </c>
      <c r="DD1730" s="299">
        <v>5.4232022921743157</v>
      </c>
      <c r="DE1730" s="299">
        <v>6.599595807609643</v>
      </c>
      <c r="DF1730" s="299">
        <v>6.4461576888604739</v>
      </c>
      <c r="DG1730" s="299">
        <v>6.1388064927124155</v>
      </c>
      <c r="DH1730" s="299">
        <v>6.7234823670416368</v>
      </c>
      <c r="DI1730" s="299">
        <v>6.6231339611648927</v>
      </c>
      <c r="DJ1730" s="299">
        <v>6.5599214966066262</v>
      </c>
      <c r="DK1730" s="299">
        <v>5.2107313494855649</v>
      </c>
      <c r="DL1730" s="299">
        <v>5.1450275911317567</v>
      </c>
      <c r="DM1730" s="299">
        <v>7.7580921362196174</v>
      </c>
      <c r="DN1730" s="130">
        <f t="shared" ref="DN1730" si="1698">DN1729/(DN692/12)</f>
        <v>6.4265595335969001</v>
      </c>
      <c r="DO1730" s="299">
        <v>7.7580921362196174</v>
      </c>
      <c r="DP1730" s="299">
        <v>5.7657812806785662</v>
      </c>
      <c r="DQ1730" s="299">
        <v>5.5032622616507325</v>
      </c>
      <c r="DR1730" s="299">
        <v>5.3657301516875062</v>
      </c>
      <c r="DS1730" s="299">
        <v>6.40314216748473</v>
      </c>
      <c r="DT1730" s="299">
        <v>6.1070713733390987</v>
      </c>
      <c r="DU1730" s="299">
        <v>5.896654302472645</v>
      </c>
      <c r="DV1730" s="301">
        <f>DV1729/(DV692/12)</f>
        <v>5.9841050993222655</v>
      </c>
      <c r="DW1730" s="302">
        <f>DW1729/(DW692/12)</f>
        <v>5.9409884990883377</v>
      </c>
      <c r="DX1730" s="303">
        <f>DX1729/(DX692/12)</f>
        <v>8.9308527609168387</v>
      </c>
      <c r="DZ1730" s="299">
        <f>DZ1729/(DZ692/12)</f>
        <v>6.8758175631735776</v>
      </c>
      <c r="EC1730" s="299">
        <f>EC1729/(EC692/12)</f>
        <v>7.6494376069077568</v>
      </c>
      <c r="EF1730" s="299">
        <f>EF1729/(EF692/12)</f>
        <v>7.7947226877341897</v>
      </c>
      <c r="EI1730" s="299">
        <f>EI1729/(EI692/12)</f>
        <v>8.7493853024728541</v>
      </c>
      <c r="EL1730" s="299">
        <f>EL1729/(EL692/12)</f>
        <v>9.8438861884958619</v>
      </c>
      <c r="EO1730" s="299">
        <f>EO1729/(EO692/12)</f>
        <v>11.46887228252778</v>
      </c>
    </row>
    <row r="1731" spans="1:145" s="38" customFormat="1" ht="15.5" x14ac:dyDescent="0.35">
      <c r="A1731" s="223" t="s">
        <v>574</v>
      </c>
      <c r="B1731" s="129"/>
      <c r="C1731" s="129"/>
      <c r="D1731" s="129"/>
      <c r="E1731" s="129"/>
      <c r="F1731" s="129"/>
      <c r="G1731" s="129"/>
      <c r="H1731" s="129"/>
      <c r="I1731" s="129"/>
      <c r="J1731" s="129"/>
      <c r="K1731" s="129"/>
      <c r="L1731" s="129"/>
      <c r="M1731" s="129"/>
      <c r="N1731" s="129"/>
      <c r="O1731" s="129"/>
      <c r="P1731" s="129"/>
      <c r="Q1731" s="129"/>
      <c r="R1731" s="129"/>
      <c r="S1731" s="129"/>
      <c r="T1731" s="129"/>
      <c r="U1731" s="129"/>
      <c r="V1731" s="129"/>
      <c r="W1731" s="129"/>
      <c r="X1731" s="129"/>
      <c r="Y1731" s="129"/>
      <c r="Z1731" s="129"/>
      <c r="AA1731" s="129"/>
      <c r="AB1731" s="129"/>
      <c r="AC1731" s="129"/>
      <c r="AD1731" s="129"/>
      <c r="AE1731" s="129"/>
      <c r="AF1731" s="129"/>
      <c r="AG1731" s="129"/>
      <c r="AH1731" s="129"/>
      <c r="AI1731" s="129"/>
      <c r="AJ1731" s="129"/>
      <c r="AK1731" s="129"/>
      <c r="AL1731" s="129"/>
      <c r="AM1731" s="129"/>
      <c r="AN1731" s="129"/>
      <c r="AO1731" s="129"/>
      <c r="AP1731" s="129"/>
      <c r="AQ1731" s="129"/>
      <c r="AR1731" s="129"/>
      <c r="AS1731" s="129"/>
      <c r="AT1731" s="129"/>
      <c r="AU1731" s="129">
        <v>2791.5810874575614</v>
      </c>
      <c r="AV1731" s="129">
        <v>3008.5405395700027</v>
      </c>
      <c r="AW1731" s="129">
        <v>2947.0390797810605</v>
      </c>
      <c r="AX1731" s="129">
        <f>AX1729+AX1784+AX1783</f>
        <v>3037.0519999999997</v>
      </c>
      <c r="AY1731" s="129"/>
      <c r="AZ1731" s="129">
        <v>3866.7007483326538</v>
      </c>
      <c r="BA1731" s="129">
        <v>2940.8431941097838</v>
      </c>
      <c r="BB1731" s="129">
        <v>3595.8467155451094</v>
      </c>
      <c r="BC1731" s="129">
        <v>2841.9253630588214</v>
      </c>
      <c r="BD1731" s="129">
        <v>3560.7112630020997</v>
      </c>
      <c r="BE1731" s="129">
        <v>2737.8750067861588</v>
      </c>
      <c r="BF1731" s="129">
        <f>BF1729+BF1783</f>
        <v>3744.203482427381</v>
      </c>
      <c r="BG1731" s="129">
        <v>4378.7533235873943</v>
      </c>
      <c r="BH1731" s="129">
        <v>3415.9068309046274</v>
      </c>
      <c r="BI1731" s="129">
        <v>4850.4985802829433</v>
      </c>
      <c r="BJ1731" s="129">
        <v>3762.9316560555362</v>
      </c>
      <c r="BK1731" s="129">
        <v>4762.0299629042183</v>
      </c>
      <c r="BL1731" s="129">
        <v>4011.7488203207758</v>
      </c>
      <c r="BM1731" s="129">
        <v>4896.1129806814506</v>
      </c>
      <c r="BN1731" s="129">
        <v>3993.208779845203</v>
      </c>
      <c r="BO1731" s="129">
        <f>BO1729+BO1783</f>
        <v>4249.744105245717</v>
      </c>
      <c r="BP1731" s="129">
        <v>5309.4794378439447</v>
      </c>
      <c r="BQ1731" s="129">
        <v>4899.6911998434625</v>
      </c>
      <c r="BR1731" s="129">
        <v>3640.198507574748</v>
      </c>
      <c r="BS1731" s="129">
        <v>1973.8662928891929</v>
      </c>
      <c r="BT1731" s="129">
        <v>3885.4251431049975</v>
      </c>
      <c r="BU1731" s="129">
        <v>2625.9812401472236</v>
      </c>
      <c r="BV1731" s="129">
        <v>1779.2622166946694</v>
      </c>
      <c r="BW1731" s="129">
        <v>4976.1213323078382</v>
      </c>
      <c r="BX1731" s="129">
        <v>4202.3862130769649</v>
      </c>
      <c r="BY1731" s="129">
        <v>3936.5977106593846</v>
      </c>
      <c r="BZ1731" s="128">
        <v>4664.5026908326226</v>
      </c>
      <c r="CA1731" s="129">
        <f>CA1729+CA1783</f>
        <v>4149.2058360115798</v>
      </c>
      <c r="CB1731" s="129">
        <v>4871.1247472044579</v>
      </c>
      <c r="CC1731" s="129">
        <v>4733.6368989647799</v>
      </c>
      <c r="CD1731" s="129">
        <v>3894.2645278119649</v>
      </c>
      <c r="CE1731" s="129">
        <v>4908.0370812122164</v>
      </c>
      <c r="CF1731" s="129">
        <v>4724.079536792784</v>
      </c>
      <c r="CG1731" s="129">
        <v>4319.0015565454896</v>
      </c>
      <c r="CH1731" s="129">
        <v>5317.2598980911616</v>
      </c>
      <c r="CI1731" s="129">
        <v>5112.4854034434948</v>
      </c>
      <c r="CJ1731" s="128">
        <v>5305.6625122139358</v>
      </c>
      <c r="CK1731" s="128">
        <v>4988.1616925656672</v>
      </c>
      <c r="CL1731" s="129">
        <f>CL1729</f>
        <v>4709.8163641414258</v>
      </c>
      <c r="CM1731" s="129">
        <v>6256.9397000077615</v>
      </c>
      <c r="CN1731" s="129">
        <v>6004.1059802783493</v>
      </c>
      <c r="CO1731" s="129">
        <v>6079.9075022355655</v>
      </c>
      <c r="CP1731" s="129">
        <v>7137.8296807143297</v>
      </c>
      <c r="CQ1731" s="129">
        <v>6000.3370345180474</v>
      </c>
      <c r="CR1731" s="129">
        <v>5128.237604978307</v>
      </c>
      <c r="CS1731" s="129">
        <v>6960.0723823608323</v>
      </c>
      <c r="CT1731" s="129">
        <v>6128.5871118539835</v>
      </c>
      <c r="CU1731" s="129">
        <v>5369.0618133686376</v>
      </c>
      <c r="CV1731" s="129">
        <v>6752.7967110174832</v>
      </c>
      <c r="CW1731" s="129">
        <v>6464.665189604294</v>
      </c>
      <c r="CX1731" s="129">
        <v>6391.934662285169</v>
      </c>
      <c r="CY1731" s="129">
        <v>6431.3751140437016</v>
      </c>
      <c r="CZ1731" s="129">
        <v>6413.2402207791984</v>
      </c>
      <c r="DA1731" s="129">
        <f t="shared" ref="DA1731" si="1699">DA1729</f>
        <v>6853.2358184794894</v>
      </c>
      <c r="DB1731" s="128">
        <v>8279.6434095206096</v>
      </c>
      <c r="DC1731" s="128">
        <v>7677.1944672948648</v>
      </c>
      <c r="DD1731" s="128">
        <v>6593.674714216646</v>
      </c>
      <c r="DE1731" s="128">
        <v>8295.8373945300173</v>
      </c>
      <c r="DF1731" s="128">
        <v>7764.1912263065897</v>
      </c>
      <c r="DG1731" s="128">
        <v>7230.7467168198082</v>
      </c>
      <c r="DH1731" s="128">
        <v>8282.5925494461044</v>
      </c>
      <c r="DI1731" s="128">
        <v>7850.8154043189534</v>
      </c>
      <c r="DJ1731" s="128">
        <v>7597.7140230551067</v>
      </c>
      <c r="DK1731" s="128">
        <v>6761.2849361098133</v>
      </c>
      <c r="DL1731" s="128">
        <v>6463.7422519688071</v>
      </c>
      <c r="DM1731" s="128">
        <v>9053.3612254377094</v>
      </c>
      <c r="DN1731" s="130">
        <f t="shared" ref="DN1731" si="1700">DN1729</f>
        <v>6885.8850775170667</v>
      </c>
      <c r="DO1731" s="128">
        <v>9053.3612254377094</v>
      </c>
      <c r="DP1731" s="128">
        <v>7160.4922032732766</v>
      </c>
      <c r="DQ1731" s="128">
        <v>6699.0210656171557</v>
      </c>
      <c r="DR1731" s="128">
        <v>6112.3969645692141</v>
      </c>
      <c r="DS1731" s="128">
        <v>7773.3059048012619</v>
      </c>
      <c r="DT1731" s="128">
        <v>7284.7558069448633</v>
      </c>
      <c r="DU1731" s="128">
        <v>6539.0140117676438</v>
      </c>
      <c r="DV1731" s="131">
        <f>DV1729</f>
        <v>6818.3951309793756</v>
      </c>
      <c r="DW1731" s="132">
        <f>DW1729</f>
        <v>6708.8278927194906</v>
      </c>
      <c r="DX1731" s="133">
        <f>DX1729</f>
        <v>9162.133106199657</v>
      </c>
      <c r="DZ1731" s="129">
        <f>DZ1729</f>
        <v>8070.8981578395878</v>
      </c>
      <c r="EC1731" s="129">
        <f>EC1729</f>
        <v>9306.5120938713626</v>
      </c>
      <c r="EF1731" s="129">
        <f>EF1729</f>
        <v>9736.0981682599449</v>
      </c>
      <c r="EI1731" s="129">
        <f>EI1729</f>
        <v>11310.660708759458</v>
      </c>
      <c r="EL1731" s="129">
        <f>EL1729</f>
        <v>13410.352999653482</v>
      </c>
      <c r="EO1731" s="129">
        <f>EO1729</f>
        <v>16051.886354805647</v>
      </c>
    </row>
    <row r="1732" spans="1:145" ht="15.5" x14ac:dyDescent="0.35">
      <c r="A1732" s="56" t="s">
        <v>575</v>
      </c>
      <c r="B1732" s="128"/>
      <c r="C1732" s="128"/>
      <c r="D1732" s="128"/>
      <c r="E1732" s="128" t="e">
        <f>[2]MONCAM!G736-[3]MCONGO!C59-[7]MRCA!B57-[4]MGABON!C57-[5]MGUINEE!B55-[6]MTCHAD!A61</f>
        <v>#VALUE!</v>
      </c>
      <c r="F1732" s="128">
        <f>[2]MONCAM!H736-[3]MCONGO!D59-[7]MRCA!C57-[4]MGABON!D57-[5]MGUINEE!C55-[6]MTCHAD!B61</f>
        <v>-234.13499999999996</v>
      </c>
      <c r="G1732" s="128">
        <f>[2]MONCAM!I736-[3]MCONGO!E59-[7]MRCA!D57-[4]MGABON!E57-[5]MGUINEE!D55-[6]MTCHAD!C61</f>
        <v>-247.54300000000003</v>
      </c>
      <c r="H1732" s="128">
        <f>[2]MONCAM!J736-[3]MCONGO!F59-[7]MRCA!E57-[4]MGABON!F57-[5]MGUINEE!E55-[6]MTCHAD!D61</f>
        <v>-266.04999999999995</v>
      </c>
      <c r="I1732" s="128">
        <f>[2]MONCAM!K736-[3]MCONGO!G59-[7]MRCA!F57-[4]MGABON!G57-[5]MGUINEE!F55-[6]MTCHAD!E61</f>
        <v>-448.38099999999997</v>
      </c>
      <c r="J1732" s="128">
        <f>[2]MONCAM!L736-[3]MCONGO!H59-[7]MRCA!G57-[4]MGABON!H57-[5]MGUINEE!G55-[6]MTCHAD!F61</f>
        <v>-472.42500000000007</v>
      </c>
      <c r="K1732" s="128">
        <f>[2]MONCAM!M736-[3]MCONGO!I59-[7]MRCA!H57-[4]MGABON!I57-[5]MGUINEE!H55-[6]MTCHAD!G61</f>
        <v>-405.64799999999991</v>
      </c>
      <c r="L1732" s="128">
        <f>[2]MONCAM!N736-[3]MCONGO!J59-[7]MRCA!I57-[4]MGABON!J57-[5]MGUINEE!I55-[6]MTCHAD!H61</f>
        <v>-356.63099999999997</v>
      </c>
      <c r="M1732" s="128">
        <f>[2]MONCAM!O736-[3]MCONGO!K59-[7]MRCA!J57-[4]MGABON!K57-[5]MGUINEE!J55-[6]MTCHAD!I61</f>
        <v>-353.12299999999999</v>
      </c>
      <c r="N1732" s="128">
        <f>[2]MONCAM!P736-[3]MCONGO!L59-[7]MRCA!K57-[4]MGABON!L57-[5]MGUINEE!K55-[6]MTCHAD!J61</f>
        <v>-376.35399999999998</v>
      </c>
      <c r="O1732" s="128">
        <f>[2]MONCAM!Q736-[3]MCONGO!M59-[7]MRCA!L57-[4]MGABON!M57-[5]MGUINEE!L55-[6]MTCHAD!K61</f>
        <v>-391.85599999999994</v>
      </c>
      <c r="P1732" s="128">
        <f>[2]MONCAM!R736-[3]MCONGO!N59-[7]MRCA!M57-[4]MGABON!N57-[5]MGUINEE!M55-[6]MTCHAD!L61</f>
        <v>-308.08600000000001</v>
      </c>
      <c r="Q1732" s="128">
        <f>+[2]MONCAM!AD87-[3]MCONGO!V59-[7]MRCA!U57-[4]MGABON!V57-[5]MGUINEE!U55-[6]MTCHAD!T61</f>
        <v>-351.85699999999997</v>
      </c>
      <c r="R1732" s="128">
        <f>+[2]MONCAM!AH87-[3]MCONGO!Z59-[7]MRCA!Y57-[4]MGABON!Z57-[5]MGUINEE!Y55-[6]MTCHAD!X61</f>
        <v>-314.49599999999992</v>
      </c>
      <c r="S1732" s="128">
        <f>+[2]MONCAM!AL87-[3]MCONGO!AD59-[7]MRCA!AC57-[4]MGABON!AD57-[5]MGUINEE!AC55-[6]MTCHAD!AB61</f>
        <v>-301.12599999999998</v>
      </c>
      <c r="T1732" s="128">
        <f>+[2]MONCAM!AP87-[3]MCONGO!AH59-[7]MRCA!AG57-[4]MGABON!AH57-[5]MGUINEE!AG55-[6]MTCHAD!AF61</f>
        <v>-279.35100000000006</v>
      </c>
      <c r="U1732" s="128">
        <f>+[2]MONCAM!AT87-[3]MCONGO!AL59-[7]MRCA!AK57-[4]MGABON!AL57-[5]MGUINEE!AK55-[6]MTCHAD!AJ61</f>
        <v>-115.006</v>
      </c>
      <c r="V1732" s="128">
        <f>+[2]MONCAM!AX87-[3]MCONGO!AP59-[7]MRCA!AO57-[4]MGABON!AP57-[5]MGUINEE!AO55-[6]MTCHAD!AN61-0.426</f>
        <v>-109.959</v>
      </c>
      <c r="W1732" s="128">
        <f>+[2]MONCAM!BB87-[3]MCONGO!AT59-[7]MRCA!AS57-[4]MGABON!AT57-[5]MGUINEE!AS55-[6]MTCHAD!AR61-14.8</f>
        <v>-121.724</v>
      </c>
      <c r="X1732" s="129">
        <f>+[2]MONCAM!BF87+[3]MCONGO!AX95+[7]MRCA!AW90+[4]MGABON!AW91+[5]MGUINEE!AW93+[6]MTCHAD!AV97-X1804</f>
        <v>-455.84068618200001</v>
      </c>
      <c r="Y1732" s="129">
        <f>+[2]MONCAM!BJ87+[3]MCONGO!BA95+[7]MRCA!BA90+[4]MGABON!BA91+[5]MGUINEE!AZ93+[6]MTCHAD!AZ97-Y1804</f>
        <v>-654.86598676075869</v>
      </c>
      <c r="Z1732" s="129">
        <f>+[2]MONCAM!BM87+[3]MCONGO!BE95+[7]MRCA!BE90+[4]MGABON!BE91+[5]MGUINEE!BB93+[6]MTCHAD!BD97-Z1804</f>
        <v>-641.5</v>
      </c>
      <c r="AA1732" s="129">
        <f>+[2]MONCAM!BQ87+[3]MCONGO!BI95+[7]MRCA!BI90+[4]MGABON!BI91+[5]MGUINEE!BF93+[6]MTCHAD!BH97-AA1804</f>
        <v>-778.43600000000004</v>
      </c>
      <c r="AB1732" s="128">
        <v>-628.07011732627348</v>
      </c>
      <c r="AC1732" s="128">
        <v>-479.20737689344389</v>
      </c>
      <c r="AD1732" s="128">
        <v>-499.43134767801257</v>
      </c>
      <c r="AE1732" s="128">
        <f>+[2]MONCAM!BY87+[3]MCONGO!BT95+[7]MRCA!BT90+[4]MGABON!BT91+[5]MGUINEE!BQ93+[6]MTCHAD!BS97-AE1804</f>
        <v>-784.19399999999996</v>
      </c>
      <c r="AF1732" s="128">
        <v>-515.80977372860332</v>
      </c>
      <c r="AG1732" s="128">
        <v>-373.08377581896514</v>
      </c>
      <c r="AH1732" s="128">
        <v>-547.50584200844401</v>
      </c>
      <c r="AI1732" s="128">
        <v>-547.50584200844401</v>
      </c>
      <c r="AJ1732" s="129">
        <f>+[2]MONCAM!CC87+[3]MCONGO!CF95+[7]MRCA!CF90+[4]MGABON!CF91+[5]MGUINEE!CC93+[6]MTCHAD!CE97-AJ1804</f>
        <v>-697.13799999999992</v>
      </c>
      <c r="AK1732" s="129">
        <v>-581.72771682969596</v>
      </c>
      <c r="AL1732" s="129">
        <v>-603.57890647875968</v>
      </c>
      <c r="AM1732" s="129">
        <v>-644.6657941873425</v>
      </c>
      <c r="AN1732" s="129">
        <v>-560.25079418734197</v>
      </c>
      <c r="AO1732" s="129">
        <f>+[2]MONCAM!CK87+[3]MCONGO!CR95+[7]MRCA!CR90+[4]MGABON!CR91+[5]MGUINEE!CO93+[6]MTCHAD!CQ97-AO1804</f>
        <v>-690.51200000000017</v>
      </c>
      <c r="AP1732" s="129">
        <v>-418.25394444079041</v>
      </c>
      <c r="AQ1732" s="129">
        <v>-722.26786365329019</v>
      </c>
      <c r="AR1732" s="129">
        <v>-689.13797371866883</v>
      </c>
      <c r="AS1732" s="129">
        <f>+[2]MONCAM!CV87+[3]MCONGO!DC95+[7]MRCA!DC90+[4]MGABON!DC91+[5]MGUINEE!CZ93+[6]MTCHAD!DB97-AS1804+[5]MGUINEE!CZ59</f>
        <v>-839.49000000000012</v>
      </c>
      <c r="AT1732" s="129">
        <v>-901.67756507537115</v>
      </c>
      <c r="AU1732" s="129">
        <v>-2058.7894372979399</v>
      </c>
      <c r="AV1732" s="129">
        <v>-1314.5219016732794</v>
      </c>
      <c r="AW1732" s="129">
        <v>-1294.8721919133363</v>
      </c>
      <c r="AX1732" s="293">
        <f>+[2]MONCAM!DH87+[3]MCONGO!DO95+[7]MRCA!DO90+[4]MGABON!DO91+[5]MGUINEE!DL93+[6]MTCHAD!DN97-AX1804</f>
        <v>-1086.3399999999999</v>
      </c>
      <c r="AY1732" s="129"/>
      <c r="AZ1732" s="129">
        <v>-1354.3030411016221</v>
      </c>
      <c r="BA1732" s="129">
        <v>-1367.4315924946718</v>
      </c>
      <c r="BB1732" s="129">
        <v>-1276.2822416702384</v>
      </c>
      <c r="BC1732" s="129">
        <v>-1344.7923654006411</v>
      </c>
      <c r="BD1732" s="129">
        <v>-1324.5753163264121</v>
      </c>
      <c r="BE1732" s="129">
        <v>-1644.7462680242606</v>
      </c>
      <c r="BF1732" s="293">
        <f>[1]MCEMAC!C92</f>
        <v>-1397.7020000000002</v>
      </c>
      <c r="BG1732" s="129">
        <f>[1]MCEMAC!I92</f>
        <v>-1731.7928220384624</v>
      </c>
      <c r="BH1732" s="129">
        <f>[1]MCEMAC!J92</f>
        <v>-2051.7932113975712</v>
      </c>
      <c r="BI1732" s="129">
        <v>-1741.0101106907978</v>
      </c>
      <c r="BJ1732" s="129">
        <v>-1914.3421474372881</v>
      </c>
      <c r="BK1732" s="129">
        <v>-1628.1953212132037</v>
      </c>
      <c r="BL1732" s="129">
        <v>-1909.0621729325019</v>
      </c>
      <c r="BM1732" s="129">
        <v>-1688.6546372327714</v>
      </c>
      <c r="BN1732" s="129">
        <v>-1968.9188670484787</v>
      </c>
      <c r="BO1732" s="129">
        <f>[1]MCEMAC!Q92</f>
        <v>-1631.3780000000002</v>
      </c>
      <c r="BP1732" s="129">
        <v>-2169.1812947902172</v>
      </c>
      <c r="BQ1732" s="129">
        <v>-2073.7306217437631</v>
      </c>
      <c r="BR1732" s="129">
        <v>-2251.0591032511925</v>
      </c>
      <c r="BS1732" s="129">
        <v>-3025.348102816095</v>
      </c>
      <c r="BT1732" s="129">
        <v>-2554.5259956285627</v>
      </c>
      <c r="BU1732" s="129">
        <v>-2924.6728188343304</v>
      </c>
      <c r="BV1732" s="129">
        <v>-3220.9986328188447</v>
      </c>
      <c r="BW1732" s="129">
        <v>-2247.5188690345672</v>
      </c>
      <c r="BX1732" s="129">
        <v>-2409.7726321792784</v>
      </c>
      <c r="BY1732" s="129">
        <v>-2519.7593026480386</v>
      </c>
      <c r="BZ1732" s="128">
        <v>-2466.9606337287346</v>
      </c>
      <c r="CA1732" s="129">
        <f>[1]MCEMAC!AI92</f>
        <v>-2445.364</v>
      </c>
      <c r="CB1732" s="129">
        <v>-2431.801171319833</v>
      </c>
      <c r="CC1732" s="129">
        <v>-2456.583164425118</v>
      </c>
      <c r="CD1732" s="129">
        <v>-2700.784680101292</v>
      </c>
      <c r="CE1732" s="129">
        <v>-3442.4335370230242</v>
      </c>
      <c r="CF1732" s="129">
        <v>-3456.9296606473386</v>
      </c>
      <c r="CG1732" s="129">
        <v>-3540.2783778233406</v>
      </c>
      <c r="CH1732" s="129">
        <v>-3330.7248164230155</v>
      </c>
      <c r="CI1732" s="129">
        <v>-3385.7249648853731</v>
      </c>
      <c r="CJ1732" s="128">
        <v>-3241.1476912749349</v>
      </c>
      <c r="CK1732" s="128">
        <v>-3281.5663375361191</v>
      </c>
      <c r="CL1732" s="129">
        <f>[1]MCEMAC!AY92</f>
        <v>-3239.6149999999998</v>
      </c>
      <c r="CM1732" s="129">
        <v>-3799.5298896337999</v>
      </c>
      <c r="CN1732" s="129">
        <v>-3838.6306242324436</v>
      </c>
      <c r="CO1732" s="129">
        <v>-3838.6306242324436</v>
      </c>
      <c r="CP1732" s="129">
        <v>-3825.5115356821298</v>
      </c>
      <c r="CQ1732" s="129">
        <v>-3844.8306242324434</v>
      </c>
      <c r="CR1732" s="129">
        <v>-3994.7002229441955</v>
      </c>
      <c r="CS1732" s="129">
        <v>-3648.9055856244913</v>
      </c>
      <c r="CT1732" s="129">
        <v>-3667.9395544160966</v>
      </c>
      <c r="CU1732" s="129">
        <v>-3686.9735232077014</v>
      </c>
      <c r="CV1732" s="129">
        <v>-3871.4030669606441</v>
      </c>
      <c r="CW1732" s="129">
        <v>-3803.0244879414499</v>
      </c>
      <c r="CX1732" s="129">
        <v>-3833.3536411880018</v>
      </c>
      <c r="CY1732" s="129">
        <v>-3815.5750621688071</v>
      </c>
      <c r="CZ1732" s="129">
        <v>-3849.8964831496123</v>
      </c>
      <c r="DA1732" s="129">
        <f>[1]MCEMAC!BR92</f>
        <v>-3667.9790000000003</v>
      </c>
      <c r="DB1732" s="128">
        <v>-3759.3073891411855</v>
      </c>
      <c r="DC1732" s="128">
        <v>-3805.8840530795042</v>
      </c>
      <c r="DD1732" s="128">
        <v>-3812.4592513134976</v>
      </c>
      <c r="DE1732" s="128">
        <v>-3935.6208242536013</v>
      </c>
      <c r="DF1732" s="128">
        <v>-3984.0101566626731</v>
      </c>
      <c r="DG1732" s="128">
        <v>-3992.4010435463088</v>
      </c>
      <c r="DH1732" s="128">
        <v>-3968.7351158423689</v>
      </c>
      <c r="DI1732" s="128">
        <v>-3969.3124742840582</v>
      </c>
      <c r="DJ1732" s="128">
        <v>-3986.2816456832638</v>
      </c>
      <c r="DK1732" s="128">
        <v>-3706.6773868754735</v>
      </c>
      <c r="DL1732" s="128">
        <v>-3708.1120166848368</v>
      </c>
      <c r="DM1732" s="128">
        <v>-3803.7966298871911</v>
      </c>
      <c r="DN1732" s="130">
        <f>[1]MCEMAC!CN92</f>
        <v>-3647.6127289851856</v>
      </c>
      <c r="DO1732" s="128">
        <v>-3803.7966298871911</v>
      </c>
      <c r="DP1732" s="128">
        <v>-3862.1900660353131</v>
      </c>
      <c r="DQ1732" s="128">
        <v>-3876.4455376771848</v>
      </c>
      <c r="DR1732" s="128">
        <v>-3866.7245067183162</v>
      </c>
      <c r="DS1732" s="128">
        <v>-3611.6167142580543</v>
      </c>
      <c r="DT1732" s="128">
        <v>-3614.8692420975885</v>
      </c>
      <c r="DU1732" s="128">
        <v>-3995.6668002580855</v>
      </c>
      <c r="DV1732" s="131">
        <f>[1]MCEMAC!DD92</f>
        <v>-3603.0612353870811</v>
      </c>
      <c r="DW1732" s="132">
        <f>[1]MCEMAC!DE92</f>
        <v>-3606.3198297187573</v>
      </c>
      <c r="DX1732" s="133">
        <f>[1]MCEMAC!DF92</f>
        <v>-3613.578424050434</v>
      </c>
      <c r="DZ1732" s="128">
        <f>[1]MCEMAC!DJ92</f>
        <v>-3898.9522747245201</v>
      </c>
      <c r="EC1732" s="128">
        <f>[1]MCEMAC!DN92</f>
        <v>-3709.4350523839976</v>
      </c>
      <c r="EF1732" s="128">
        <f>[1]MCEMAC!DR92</f>
        <v>-3469.0046677409064</v>
      </c>
      <c r="EI1732" s="128">
        <f>[1]MCEMAC!DV92</f>
        <v>-3373.6016002681054</v>
      </c>
      <c r="EL1732" s="128">
        <f>[1]MCEMAC!DZ92</f>
        <v>-3278.3787611861244</v>
      </c>
      <c r="EO1732" s="128">
        <f>[1]MCEMAC!ED92</f>
        <v>-3201.1787611861246</v>
      </c>
    </row>
    <row r="1733" spans="1:145" ht="15.75" customHeight="1" x14ac:dyDescent="0.35">
      <c r="A1733" s="27"/>
      <c r="B1733" s="128"/>
      <c r="C1733" s="128"/>
      <c r="D1733" s="128"/>
      <c r="E1733" s="128"/>
      <c r="F1733" s="128"/>
      <c r="G1733" s="128"/>
      <c r="H1733" s="128"/>
      <c r="I1733" s="128"/>
      <c r="J1733" s="128"/>
      <c r="K1733" s="128"/>
      <c r="L1733" s="128"/>
      <c r="M1733" s="128"/>
      <c r="N1733" s="128"/>
      <c r="O1733" s="128"/>
      <c r="P1733" s="128"/>
      <c r="Q1733" s="128"/>
      <c r="R1733" s="128"/>
      <c r="S1733" s="128"/>
      <c r="T1733" s="128"/>
      <c r="U1733" s="128"/>
      <c r="V1733" s="304"/>
      <c r="W1733" s="305"/>
      <c r="X1733" s="129"/>
      <c r="Y1733" s="129"/>
      <c r="Z1733" s="129"/>
      <c r="AA1733" s="129"/>
      <c r="AB1733" s="128"/>
      <c r="AC1733" s="128"/>
      <c r="AD1733" s="128"/>
      <c r="AE1733" s="128"/>
      <c r="AF1733" s="128"/>
      <c r="AG1733" s="128"/>
      <c r="AH1733" s="128"/>
      <c r="AI1733" s="128"/>
      <c r="AJ1733" s="129"/>
      <c r="AK1733" s="129"/>
      <c r="AL1733" s="129"/>
      <c r="AM1733" s="129"/>
      <c r="AN1733" s="129"/>
      <c r="AO1733" s="129"/>
      <c r="AP1733" s="129"/>
      <c r="AQ1733" s="129"/>
      <c r="AR1733" s="129"/>
      <c r="AS1733" s="129"/>
      <c r="AT1733" s="129"/>
      <c r="AU1733" s="129"/>
      <c r="AV1733" s="129"/>
      <c r="AW1733" s="129"/>
      <c r="AX1733" s="129">
        <f>AX2561</f>
        <v>2.4551984517037275</v>
      </c>
      <c r="AY1733" s="129"/>
      <c r="AZ1733" s="129">
        <f>AZ2561</f>
        <v>3.102301754969726</v>
      </c>
      <c r="BA1733" s="129">
        <f>BA2561</f>
        <v>2.374801087273978</v>
      </c>
      <c r="BB1733" s="129">
        <v>2.6341611727215555</v>
      </c>
      <c r="BC1733" s="129">
        <v>2.1074357661943282</v>
      </c>
      <c r="BD1733" s="129">
        <v>2.6423952827828296</v>
      </c>
      <c r="BE1733" s="129">
        <v>2.2467468022707959</v>
      </c>
      <c r="BF1733" s="129">
        <f>BF2561</f>
        <v>3.1132390645958758</v>
      </c>
      <c r="BG1733" s="129">
        <v>3.1332828605405929</v>
      </c>
      <c r="BH1733" s="129">
        <v>2.7075192940404316</v>
      </c>
      <c r="BI1733" s="129">
        <v>3.2782759403157002</v>
      </c>
      <c r="BJ1733" s="129">
        <v>2.7953585455155627</v>
      </c>
      <c r="BK1733" s="129">
        <v>3.3434490711389357</v>
      </c>
      <c r="BL1733" s="129">
        <v>2.7794183004400912</v>
      </c>
      <c r="BM1733" s="129">
        <v>3.4319505650616424</v>
      </c>
      <c r="BN1733" s="129">
        <v>2.9490883140910178</v>
      </c>
      <c r="BO1733" s="129">
        <f>BO2561</f>
        <v>3.4554835778636201</v>
      </c>
      <c r="BP1733" s="129">
        <v>3.9756533022548024</v>
      </c>
      <c r="BQ1733" s="129">
        <v>3.8418768300421959</v>
      </c>
      <c r="BR1733" s="129">
        <v>3.3770079723028985</v>
      </c>
      <c r="BS1733" s="129">
        <v>2.4007252795313923</v>
      </c>
      <c r="BT1733" s="129">
        <v>3.4762818196087779</v>
      </c>
      <c r="BU1733" s="129">
        <v>2.9619314384751756</v>
      </c>
      <c r="BV1733" s="129">
        <v>2.5453895450905741</v>
      </c>
      <c r="BW1733" s="129">
        <v>4.3259396563539028</v>
      </c>
      <c r="BX1733" s="129">
        <v>3.813318630461056</v>
      </c>
      <c r="BY1733" s="129">
        <v>3.7062261320057344</v>
      </c>
      <c r="BZ1733" s="128">
        <v>3.9835438105183334</v>
      </c>
      <c r="CA1733" s="129">
        <f>CA2561</f>
        <v>4.4678409297055222</v>
      </c>
      <c r="CB1733" s="129">
        <v>3.8362480313192604</v>
      </c>
      <c r="CC1733" s="129">
        <v>3.7253118416221662</v>
      </c>
      <c r="CD1733" s="129">
        <v>3.2545543058212023</v>
      </c>
      <c r="CE1733" s="129">
        <v>3.8449431714420266</v>
      </c>
      <c r="CF1733" s="129">
        <v>2.8912427002262029</v>
      </c>
      <c r="CG1733" s="129">
        <v>3.5779872533180934</v>
      </c>
      <c r="CH1733" s="129">
        <v>3.9443220481935137</v>
      </c>
      <c r="CI1733" s="129">
        <v>3.9105198033910158</v>
      </c>
      <c r="CJ1733" s="128">
        <v>3.8488914888453247</v>
      </c>
      <c r="CK1733" s="128">
        <v>3.7169831319528526</v>
      </c>
      <c r="CL1733" s="129">
        <f>CL2561</f>
        <v>4.2015226076988039</v>
      </c>
      <c r="CM1733" s="129">
        <v>4.3325704317592351</v>
      </c>
      <c r="CN1733" s="129">
        <v>4.0226758974218768</v>
      </c>
      <c r="CO1733" s="129">
        <v>4.0654241394991821</v>
      </c>
      <c r="CP1733" s="129">
        <v>4.04571981891372</v>
      </c>
      <c r="CQ1733" s="129">
        <v>3.6605409954360617</v>
      </c>
      <c r="CR1733" s="129">
        <v>3.3196855657259383</v>
      </c>
      <c r="CS1733" s="129">
        <v>3.9201180315929913</v>
      </c>
      <c r="CT1733" s="129">
        <v>3.5894750161787354</v>
      </c>
      <c r="CU1733" s="129">
        <v>3.422925505653815</v>
      </c>
      <c r="CV1733" s="129">
        <v>3.9776693507095535</v>
      </c>
      <c r="CW1733" s="129">
        <v>3.9150479880612639</v>
      </c>
      <c r="CX1733" s="129">
        <v>3.8582829067091819</v>
      </c>
      <c r="CY1733" s="129">
        <v>3.8713149159094424</v>
      </c>
      <c r="CZ1733" s="129">
        <v>3.9262792888575797</v>
      </c>
      <c r="DA1733" s="129">
        <f t="shared" ref="DA1733" si="1701">DA2561</f>
        <v>5.0185494150655394</v>
      </c>
      <c r="DB1733" s="128">
        <v>5.0697639691247511</v>
      </c>
      <c r="DC1733" s="128">
        <v>4.9227377925903246</v>
      </c>
      <c r="DD1733" s="128">
        <v>4.2800502856379143</v>
      </c>
      <c r="DE1733" s="128">
        <v>5.1328775676548863</v>
      </c>
      <c r="DF1733" s="128">
        <v>5.0650671592632461</v>
      </c>
      <c r="DG1733" s="128">
        <v>4.8433367730046353</v>
      </c>
      <c r="DH1733" s="128">
        <v>5.2550478678281332</v>
      </c>
      <c r="DI1733" s="128">
        <v>5.2335081540078825</v>
      </c>
      <c r="DJ1733" s="128">
        <v>5.2028990874266956</v>
      </c>
      <c r="DK1733" s="128">
        <v>4.1262701763984273</v>
      </c>
      <c r="DL1733" s="128">
        <v>4.1193747478734553</v>
      </c>
      <c r="DM1733" s="128">
        <v>6.1615236800390285</v>
      </c>
      <c r="DN1733" s="130">
        <f t="shared" ref="DN1733" si="1702">DN2561</f>
        <v>4.8769693476378704</v>
      </c>
      <c r="DO1733" s="128">
        <v>6.1615236800390285</v>
      </c>
      <c r="DP1733" s="128">
        <v>4.5151423472820813</v>
      </c>
      <c r="DQ1733" s="128">
        <v>4.3326516741067085</v>
      </c>
      <c r="DR1733" s="128">
        <v>4.2539270875299122</v>
      </c>
      <c r="DS1733" s="128">
        <v>4.9985573815561839</v>
      </c>
      <c r="DT1733" s="128">
        <v>4.7863584017155008</v>
      </c>
      <c r="DU1733" s="128">
        <v>4.4847266634004006</v>
      </c>
      <c r="DV1733" s="131">
        <f>DV2561</f>
        <v>4.5624199739966445</v>
      </c>
      <c r="DW1733" s="132">
        <f>DW2561</f>
        <v>4.5371227471895397</v>
      </c>
      <c r="DX1733" s="133">
        <f>DX2561</f>
        <v>6.7643191897952626</v>
      </c>
      <c r="DZ1733" s="128">
        <f>DZ2561</f>
        <v>5.2338364645441207</v>
      </c>
      <c r="EC1733" s="128">
        <f>EC2561</f>
        <v>5.8353375260697709</v>
      </c>
      <c r="EF1733" s="128">
        <f>EF2561</f>
        <v>5.929421234762688</v>
      </c>
      <c r="EI1733" s="128">
        <f>EI2561</f>
        <v>6.6370684329855392</v>
      </c>
      <c r="EL1733" s="128">
        <f>EL2561</f>
        <v>7.4823287657228095</v>
      </c>
      <c r="EO1733" s="128">
        <f>EO2561</f>
        <v>8.6721552094779515</v>
      </c>
    </row>
    <row r="1734" spans="1:145" ht="15.5" x14ac:dyDescent="0.35">
      <c r="A1734" s="56" t="s">
        <v>576</v>
      </c>
      <c r="B1734" s="128">
        <f t="shared" ref="B1734:AA1734" si="1703">B1749-B1728</f>
        <v>179.37606298003072</v>
      </c>
      <c r="C1734" s="128">
        <f t="shared" si="1703"/>
        <v>167.93005686546465</v>
      </c>
      <c r="D1734" s="128">
        <f t="shared" si="1703"/>
        <v>188.48998330550918</v>
      </c>
      <c r="E1734" s="128" t="e">
        <f t="shared" si="1703"/>
        <v>#VALUE!</v>
      </c>
      <c r="F1734" s="128" t="e">
        <f t="shared" si="1703"/>
        <v>#REF!</v>
      </c>
      <c r="G1734" s="128" t="e">
        <f t="shared" si="1703"/>
        <v>#REF!</v>
      </c>
      <c r="H1734" s="128" t="e">
        <f t="shared" si="1703"/>
        <v>#REF!</v>
      </c>
      <c r="I1734" s="128" t="e">
        <f t="shared" si="1703"/>
        <v>#REF!</v>
      </c>
      <c r="J1734" s="128" t="e">
        <f t="shared" si="1703"/>
        <v>#REF!</v>
      </c>
      <c r="K1734" s="128" t="e">
        <f t="shared" si="1703"/>
        <v>#REF!</v>
      </c>
      <c r="L1734" s="128" t="e">
        <f t="shared" si="1703"/>
        <v>#REF!</v>
      </c>
      <c r="M1734" s="128" t="e">
        <f t="shared" si="1703"/>
        <v>#REF!</v>
      </c>
      <c r="N1734" s="128" t="e">
        <f t="shared" si="1703"/>
        <v>#VALUE!</v>
      </c>
      <c r="O1734" s="128" t="e">
        <f t="shared" si="1703"/>
        <v>#VALUE!</v>
      </c>
      <c r="P1734" s="128" t="e">
        <f t="shared" si="1703"/>
        <v>#VALUE!</v>
      </c>
      <c r="Q1734" s="128">
        <f t="shared" si="1703"/>
        <v>571.47399999999993</v>
      </c>
      <c r="R1734" s="128">
        <f t="shared" si="1703"/>
        <v>645.10100000000011</v>
      </c>
      <c r="S1734" s="128">
        <f t="shared" si="1703"/>
        <v>304.95799999999986</v>
      </c>
      <c r="T1734" s="128">
        <f t="shared" si="1703"/>
        <v>-701.62000000000012</v>
      </c>
      <c r="U1734" s="128">
        <f t="shared" si="1703"/>
        <v>-2008.177999999999</v>
      </c>
      <c r="V1734" s="128">
        <f t="shared" si="1703"/>
        <v>-2612.4502289540001</v>
      </c>
      <c r="W1734" s="128">
        <f t="shared" si="1703"/>
        <v>-4132.5773162629994</v>
      </c>
      <c r="X1734" s="129">
        <f t="shared" si="1703"/>
        <v>-2769.1767242379992</v>
      </c>
      <c r="Y1734" s="129">
        <f t="shared" si="1703"/>
        <v>-2226.0386933287245</v>
      </c>
      <c r="Z1734" s="129">
        <f t="shared" si="1703"/>
        <v>-2874.4360432130006</v>
      </c>
      <c r="AA1734" s="129">
        <f t="shared" si="1703"/>
        <v>-2277.6329999999989</v>
      </c>
      <c r="AB1734" s="128">
        <v>-4340.2865132905072</v>
      </c>
      <c r="AC1734" s="128">
        <v>-3268.9892418776262</v>
      </c>
      <c r="AD1734" s="128">
        <v>-2910.2426813865131</v>
      </c>
      <c r="AE1734" s="128">
        <f>AE1749-AE1728</f>
        <v>-2669.8559999999979</v>
      </c>
      <c r="AF1734" s="128">
        <v>-3719.7052035169363</v>
      </c>
      <c r="AG1734" s="128">
        <v>-2397.8290674172658</v>
      </c>
      <c r="AH1734" s="128">
        <v>-2365.1198332154072</v>
      </c>
      <c r="AI1734" s="128">
        <v>-1829.6307311604942</v>
      </c>
      <c r="AJ1734" s="129">
        <f>AJ1749-AJ1728</f>
        <v>-1394.1036078489997</v>
      </c>
      <c r="AK1734" s="129">
        <v>581.35806497713384</v>
      </c>
      <c r="AL1734" s="129">
        <v>-45.895605950725439</v>
      </c>
      <c r="AM1734" s="129">
        <v>418.27626757789585</v>
      </c>
      <c r="AN1734" s="129">
        <v>-33.767130283008555</v>
      </c>
      <c r="AO1734" s="129">
        <f>AO1749-AO1728</f>
        <v>-94.178999999999178</v>
      </c>
      <c r="AP1734" s="129">
        <v>1327.8282562859322</v>
      </c>
      <c r="AQ1734" s="129">
        <v>1698.8314970051197</v>
      </c>
      <c r="AR1734" s="129">
        <v>1605.7964790537471</v>
      </c>
      <c r="AS1734" s="129">
        <f>AS1749-AS1728</f>
        <v>1861.9649999999997</v>
      </c>
      <c r="AT1734" s="129">
        <v>1643.8499717651571</v>
      </c>
      <c r="AU1734" s="129">
        <v>2727.9850141509</v>
      </c>
      <c r="AV1734" s="129">
        <v>2062.6301268426596</v>
      </c>
      <c r="AW1734" s="129">
        <v>2111.7641337947398</v>
      </c>
      <c r="AX1734" s="129" t="e">
        <f>AX1749-AX1728</f>
        <v>#VALUE!</v>
      </c>
      <c r="AY1734" s="129"/>
      <c r="AZ1734" s="129">
        <v>1890.4842307868885</v>
      </c>
      <c r="BA1734" s="129">
        <v>2697.3204573306102</v>
      </c>
      <c r="BB1734" s="129">
        <v>2235.1346584883836</v>
      </c>
      <c r="BC1734" s="129">
        <v>2713.7251628303957</v>
      </c>
      <c r="BD1734" s="129">
        <v>2123.8781828331075</v>
      </c>
      <c r="BE1734" s="129">
        <v>2878.644671188847</v>
      </c>
      <c r="BF1734" s="129" t="e">
        <f>BF1749-BF1728</f>
        <v>#VALUE!</v>
      </c>
      <c r="BG1734" s="129">
        <v>2122.4048915150343</v>
      </c>
      <c r="BH1734" s="129">
        <v>3088.8849847735828</v>
      </c>
      <c r="BI1734" s="129">
        <v>2337.0721293807874</v>
      </c>
      <c r="BJ1734" s="129">
        <v>3042.5305177672185</v>
      </c>
      <c r="BK1734" s="129">
        <v>2272.9917731579253</v>
      </c>
      <c r="BL1734" s="129">
        <v>2945.3107095854884</v>
      </c>
      <c r="BM1734" s="129">
        <v>2229.0391704715985</v>
      </c>
      <c r="BN1734" s="129">
        <v>2977.3702965004136</v>
      </c>
      <c r="BO1734" s="129" t="e">
        <f>BO1749-BO1728</f>
        <v>#VALUE!</v>
      </c>
      <c r="BP1734" s="129">
        <v>2344.4431065890085</v>
      </c>
      <c r="BQ1734" s="129">
        <v>2378.7177347898573</v>
      </c>
      <c r="BR1734" s="129">
        <v>3408.6715675672699</v>
      </c>
      <c r="BS1734" s="129">
        <v>4622.3572671992915</v>
      </c>
      <c r="BT1734" s="129">
        <v>3388.5577413845399</v>
      </c>
      <c r="BU1734" s="129">
        <v>4196.8312038635486</v>
      </c>
      <c r="BV1734" s="129">
        <v>4921.9589310722222</v>
      </c>
      <c r="BW1734" s="129">
        <v>2379.2814798681352</v>
      </c>
      <c r="BX1734" s="129">
        <v>2851.6409767868749</v>
      </c>
      <c r="BY1734" s="129">
        <v>3201.645175484794</v>
      </c>
      <c r="BZ1734" s="128">
        <v>2930.1197209591551</v>
      </c>
      <c r="CA1734" s="129" t="e">
        <f>CA1749-CA1728</f>
        <v>#VALUE!</v>
      </c>
      <c r="CB1734" s="129">
        <v>3363.4623935571071</v>
      </c>
      <c r="CC1734" s="129">
        <v>3458.4917552296533</v>
      </c>
      <c r="CD1734" s="129">
        <v>4380.259326889407</v>
      </c>
      <c r="CE1734" s="129">
        <v>4421.1350459987825</v>
      </c>
      <c r="CF1734" s="129">
        <v>4545.7112408954854</v>
      </c>
      <c r="CG1734" s="129">
        <v>4898.8364416139902</v>
      </c>
      <c r="CH1734" s="129">
        <v>4115.9166968583468</v>
      </c>
      <c r="CI1734" s="129">
        <v>4425.2654814850357</v>
      </c>
      <c r="CJ1734" s="128">
        <v>4216.2971295452135</v>
      </c>
      <c r="CK1734" s="128">
        <v>4490.171842997649</v>
      </c>
      <c r="CL1734" s="129" t="e">
        <f>CL1749-CL1728</f>
        <v>#VALUE!</v>
      </c>
      <c r="CM1734" s="129">
        <v>4250.0434619466287</v>
      </c>
      <c r="CN1734" s="129">
        <v>4389.1493450576354</v>
      </c>
      <c r="CO1734" s="129">
        <v>4353.9630690102676</v>
      </c>
      <c r="CP1734" s="129">
        <v>3300.743875008865</v>
      </c>
      <c r="CQ1734" s="129">
        <v>4440.432306015372</v>
      </c>
      <c r="CR1734" s="129">
        <v>5391.8542173309852</v>
      </c>
      <c r="CS1734" s="129">
        <v>3384.7220995632724</v>
      </c>
      <c r="CT1734" s="129">
        <v>4203.2906044680694</v>
      </c>
      <c r="CU1734" s="129">
        <v>4905.7273496797479</v>
      </c>
      <c r="CV1734" s="129">
        <v>4143.6768543015551</v>
      </c>
      <c r="CW1734" s="129">
        <v>4292.6010952195411</v>
      </c>
      <c r="CX1734" s="129">
        <v>4469.5271915674111</v>
      </c>
      <c r="CY1734" s="129">
        <v>4354.5330317143253</v>
      </c>
      <c r="CZ1734" s="129">
        <v>4256.1249866199532</v>
      </c>
      <c r="DA1734" s="129" t="e">
        <f t="shared" ref="DA1734" si="1704">DA1749-DA1728</f>
        <v>#VALUE!</v>
      </c>
      <c r="DB1734" s="128">
        <v>3229.4500768725675</v>
      </c>
      <c r="DC1734" s="128">
        <v>3790.740343868446</v>
      </c>
      <c r="DD1734" s="128">
        <v>4702.1185449967334</v>
      </c>
      <c r="DE1734" s="128">
        <v>3850.3434188203155</v>
      </c>
      <c r="DF1734" s="128">
        <v>4360.9625563737463</v>
      </c>
      <c r="DG1734" s="128">
        <v>4766.2788317845389</v>
      </c>
      <c r="DH1734" s="128">
        <v>4290.566316693953</v>
      </c>
      <c r="DI1734" s="128">
        <v>4680.6695104907076</v>
      </c>
      <c r="DJ1734" s="128">
        <v>4858.4252377010198</v>
      </c>
      <c r="DK1734" s="128">
        <v>4607.609094724201</v>
      </c>
      <c r="DL1734" s="128">
        <v>4872.0284117399069</v>
      </c>
      <c r="DM1734" s="128">
        <v>3465.0526881868882</v>
      </c>
      <c r="DN1734" s="130">
        <f t="shared" ref="DN1734" si="1705">DN1749-DN1728</f>
        <v>4763.2757546031189</v>
      </c>
      <c r="DO1734" s="128">
        <v>3465.0526881868882</v>
      </c>
      <c r="DP1734" s="128">
        <v>5317.8273535844537</v>
      </c>
      <c r="DQ1734" s="128">
        <v>5733.6063550891831</v>
      </c>
      <c r="DR1734" s="128">
        <v>6190.3749005187019</v>
      </c>
      <c r="DS1734" s="128">
        <v>4575.6665281397145</v>
      </c>
      <c r="DT1734" s="128">
        <v>5007.5879705633015</v>
      </c>
      <c r="DU1734" s="128">
        <v>5884.5864412995297</v>
      </c>
      <c r="DV1734" s="131">
        <f>DV1749-DV1728</f>
        <v>5313.6239135946917</v>
      </c>
      <c r="DW1734" s="132">
        <f>DW1749-DW1728</f>
        <v>5351.217148432147</v>
      </c>
      <c r="DX1734" s="133">
        <f>DX1749-DX1728</f>
        <v>2542.9810213061864</v>
      </c>
      <c r="DZ1734" s="128">
        <f>DZ1749-DZ1728</f>
        <v>4707.9328635978509</v>
      </c>
      <c r="EC1734" s="128">
        <f>EC1749-EC1728</f>
        <v>3649.4639843683171</v>
      </c>
      <c r="EF1734" s="128">
        <f>EF1749-EF1728</f>
        <v>3402.3385632194259</v>
      </c>
      <c r="EI1734" s="128">
        <f>EI1749-EI1728</f>
        <v>2218.9145949301956</v>
      </c>
      <c r="EL1734" s="128">
        <f>EL1749-EL1728</f>
        <v>540.41429049549697</v>
      </c>
      <c r="EO1734" s="128">
        <f>EO1749-EO1728</f>
        <v>-1605.3119928865563</v>
      </c>
    </row>
    <row r="1735" spans="1:145" ht="15" customHeight="1" x14ac:dyDescent="0.35">
      <c r="A1735" s="27"/>
      <c r="B1735" s="128"/>
      <c r="C1735" s="128"/>
      <c r="D1735" s="128"/>
      <c r="E1735" s="128"/>
      <c r="F1735" s="128"/>
      <c r="G1735" s="128"/>
      <c r="H1735" s="128"/>
      <c r="I1735" s="128"/>
      <c r="J1735" s="128"/>
      <c r="K1735" s="128"/>
      <c r="L1735" s="128"/>
      <c r="M1735" s="128"/>
      <c r="N1735" s="128"/>
      <c r="O1735" s="128"/>
      <c r="P1735" s="128"/>
      <c r="Q1735" s="128"/>
      <c r="R1735" s="128"/>
      <c r="S1735" s="128"/>
      <c r="T1735" s="128"/>
      <c r="U1735" s="128"/>
      <c r="V1735" s="128"/>
      <c r="W1735" s="128"/>
      <c r="X1735" s="129"/>
      <c r="Y1735" s="129"/>
      <c r="Z1735" s="129"/>
      <c r="AA1735" s="129"/>
      <c r="AB1735" s="128"/>
      <c r="AC1735" s="128"/>
      <c r="AD1735" s="128"/>
      <c r="AE1735" s="304"/>
      <c r="AF1735" s="128"/>
      <c r="AG1735" s="128"/>
      <c r="AH1735" s="128"/>
      <c r="AI1735" s="128"/>
      <c r="AJ1735" s="129"/>
      <c r="AK1735" s="129"/>
      <c r="AL1735" s="129"/>
      <c r="AM1735" s="129"/>
      <c r="AN1735" s="129"/>
      <c r="AO1735" s="293"/>
      <c r="AP1735" s="129"/>
      <c r="AQ1735" s="129"/>
      <c r="AR1735" s="129"/>
      <c r="AS1735" s="129"/>
      <c r="AT1735" s="129"/>
      <c r="AU1735" s="129"/>
      <c r="AV1735" s="129"/>
      <c r="AW1735" s="129"/>
      <c r="AX1735" s="129"/>
      <c r="AY1735" s="129"/>
      <c r="AZ1735" s="129"/>
      <c r="BA1735" s="129"/>
      <c r="BB1735" s="129"/>
      <c r="BC1735" s="129"/>
      <c r="BD1735" s="152">
        <f>BF1729-BF1735</f>
        <v>3776.5454824273811</v>
      </c>
      <c r="BE1735" s="152"/>
      <c r="BF1735" s="129"/>
      <c r="BG1735" s="129"/>
      <c r="BH1735" s="129"/>
      <c r="BI1735" s="129"/>
      <c r="BJ1735" s="129"/>
      <c r="BK1735" s="129"/>
      <c r="BL1735" s="129"/>
      <c r="BM1735" s="129"/>
      <c r="BN1735" s="129"/>
      <c r="BO1735" s="129"/>
      <c r="BP1735" s="129"/>
      <c r="BQ1735" s="129"/>
      <c r="BR1735" s="129"/>
      <c r="BS1735" s="129"/>
      <c r="BT1735" s="129"/>
      <c r="BU1735" s="129"/>
      <c r="BV1735" s="129"/>
      <c r="BW1735" s="129"/>
      <c r="BX1735" s="129"/>
      <c r="BY1735" s="129"/>
      <c r="BZ1735" s="128"/>
      <c r="CA1735" s="129"/>
      <c r="CB1735" s="129"/>
      <c r="CC1735" s="129"/>
      <c r="CD1735" s="129"/>
      <c r="CE1735" s="129"/>
      <c r="CF1735" s="129"/>
      <c r="CG1735" s="129"/>
      <c r="CH1735" s="129"/>
      <c r="CI1735" s="129"/>
      <c r="CJ1735" s="128"/>
      <c r="CK1735" s="128"/>
      <c r="CL1735" s="129"/>
      <c r="CM1735" s="129"/>
      <c r="CN1735" s="129"/>
      <c r="CO1735" s="129"/>
      <c r="CP1735" s="129"/>
      <c r="CQ1735" s="129"/>
      <c r="CR1735" s="129"/>
      <c r="CS1735" s="129"/>
      <c r="CT1735" s="129"/>
      <c r="CU1735" s="129"/>
      <c r="CV1735" s="129"/>
      <c r="CW1735" s="129"/>
      <c r="CX1735" s="129"/>
      <c r="CY1735" s="129"/>
      <c r="CZ1735" s="129"/>
      <c r="DA1735" s="129"/>
      <c r="DB1735" s="128"/>
      <c r="DC1735" s="128"/>
      <c r="DD1735" s="128"/>
      <c r="DE1735" s="128"/>
      <c r="DF1735" s="128"/>
      <c r="DG1735" s="128"/>
      <c r="DH1735" s="128"/>
      <c r="DI1735" s="128"/>
      <c r="DJ1735" s="128"/>
      <c r="DK1735" s="128"/>
      <c r="DL1735" s="128"/>
      <c r="DM1735" s="128"/>
      <c r="DN1735" s="130"/>
      <c r="DO1735" s="128"/>
      <c r="DP1735" s="128"/>
      <c r="DQ1735" s="128"/>
      <c r="DR1735" s="128"/>
      <c r="DS1735" s="128"/>
      <c r="DT1735" s="128"/>
      <c r="DU1735" s="128"/>
      <c r="DV1735" s="131"/>
      <c r="DW1735" s="132"/>
      <c r="DX1735" s="133"/>
      <c r="DZ1735" s="128"/>
      <c r="EC1735" s="128"/>
      <c r="EF1735" s="128"/>
      <c r="EI1735" s="128"/>
      <c r="EL1735" s="128"/>
      <c r="EO1735" s="128"/>
    </row>
    <row r="1736" spans="1:145" ht="15.5" x14ac:dyDescent="0.35">
      <c r="A1736" s="56" t="s">
        <v>577</v>
      </c>
      <c r="B1736" s="128"/>
      <c r="C1736" s="128"/>
      <c r="D1736" s="128"/>
      <c r="E1736" s="128" t="e">
        <f t="shared" ref="E1736:AA1736" si="1706">E1737+E1741</f>
        <v>#VALUE!</v>
      </c>
      <c r="F1736" s="128">
        <f t="shared" si="1706"/>
        <v>396.76799999999997</v>
      </c>
      <c r="G1736" s="128">
        <f t="shared" si="1706"/>
        <v>496.95069999999993</v>
      </c>
      <c r="H1736" s="128">
        <f t="shared" si="1706"/>
        <v>503.16899999999993</v>
      </c>
      <c r="I1736" s="128">
        <f t="shared" si="1706"/>
        <v>528.69799999999987</v>
      </c>
      <c r="J1736" s="128">
        <f t="shared" si="1706"/>
        <v>511.42100000000005</v>
      </c>
      <c r="K1736" s="128">
        <f t="shared" si="1706"/>
        <v>528.67147913700012</v>
      </c>
      <c r="L1736" s="128">
        <f t="shared" si="1706"/>
        <v>553.41482765199987</v>
      </c>
      <c r="M1736" s="128">
        <f t="shared" si="1706"/>
        <v>563.815729293</v>
      </c>
      <c r="N1736" s="128">
        <f t="shared" si="1706"/>
        <v>746.21616722299996</v>
      </c>
      <c r="O1736" s="128" t="e">
        <f t="shared" si="1706"/>
        <v>#VALUE!</v>
      </c>
      <c r="P1736" s="128" t="e">
        <f t="shared" si="1706"/>
        <v>#VALUE!</v>
      </c>
      <c r="Q1736" s="128" t="e">
        <f t="shared" si="1706"/>
        <v>#VALUE!</v>
      </c>
      <c r="R1736" s="128" t="e">
        <f t="shared" si="1706"/>
        <v>#VALUE!</v>
      </c>
      <c r="S1736" s="128" t="e">
        <f t="shared" si="1706"/>
        <v>#VALUE!</v>
      </c>
      <c r="T1736" s="128" t="e">
        <f t="shared" si="1706"/>
        <v>#VALUE!</v>
      </c>
      <c r="U1736" s="128" t="e">
        <f t="shared" si="1706"/>
        <v>#VALUE!</v>
      </c>
      <c r="V1736" s="128" t="e">
        <f t="shared" si="1706"/>
        <v>#VALUE!</v>
      </c>
      <c r="W1736" s="128" t="e">
        <f t="shared" si="1706"/>
        <v>#VALUE!</v>
      </c>
      <c r="X1736" s="129" t="e">
        <f t="shared" si="1706"/>
        <v>#VALUE!</v>
      </c>
      <c r="Y1736" s="129" t="e">
        <f t="shared" si="1706"/>
        <v>#VALUE!</v>
      </c>
      <c r="Z1736" s="129" t="e">
        <f t="shared" si="1706"/>
        <v>#VALUE!</v>
      </c>
      <c r="AA1736" s="129" t="e">
        <f t="shared" si="1706"/>
        <v>#VALUE!</v>
      </c>
      <c r="AB1736" s="128">
        <v>-5019.4962087500799</v>
      </c>
      <c r="AC1736" s="128">
        <v>-3119.752284486166</v>
      </c>
      <c r="AD1736" s="128">
        <v>-2772.8297500805743</v>
      </c>
      <c r="AE1736" s="128" t="e">
        <f>AE1737+AE1741</f>
        <v>#VALUE!</v>
      </c>
      <c r="AF1736" s="128">
        <v>-3357.2647228619799</v>
      </c>
      <c r="AG1736" s="128">
        <v>-2706.707802168884</v>
      </c>
      <c r="AH1736" s="128">
        <v>-1919.0350356014503</v>
      </c>
      <c r="AI1736" s="128">
        <v>-1476.4747807244501</v>
      </c>
      <c r="AJ1736" s="129" t="e">
        <f>AJ1737+AJ1741</f>
        <v>#VALUE!</v>
      </c>
      <c r="AK1736" s="129">
        <v>386.64923759207386</v>
      </c>
      <c r="AL1736" s="129">
        <v>-371.20918480477235</v>
      </c>
      <c r="AM1736" s="129">
        <v>102.6066035051299</v>
      </c>
      <c r="AN1736" s="129">
        <v>-262.58077269372961</v>
      </c>
      <c r="AO1736" s="129">
        <f>AO1737+AO1741</f>
        <v>-58.695999999999913</v>
      </c>
      <c r="AP1736" s="129">
        <v>515.80526749501303</v>
      </c>
      <c r="AQ1736" s="129">
        <v>1375.1233110595042</v>
      </c>
      <c r="AR1736" s="129">
        <v>1124.0952082320957</v>
      </c>
      <c r="AS1736" s="129">
        <f>AS1737+AS1741</f>
        <v>1645.8880000000004</v>
      </c>
      <c r="AT1736" s="129">
        <v>1364.7927095268881</v>
      </c>
      <c r="AU1736" s="129">
        <v>2607.457236191412</v>
      </c>
      <c r="AV1736" s="129">
        <v>2030.4552954050901</v>
      </c>
      <c r="AW1736" s="129">
        <v>2101.0733023571765</v>
      </c>
      <c r="AX1736" s="129">
        <f>AX1737+AX1741</f>
        <v>1606.5959999999998</v>
      </c>
      <c r="AY1736" s="129"/>
      <c r="AZ1736" s="129">
        <v>2067.3604710649511</v>
      </c>
      <c r="BA1736" s="129">
        <v>2428.9298661733437</v>
      </c>
      <c r="BB1736" s="129">
        <v>2301.1056688184453</v>
      </c>
      <c r="BC1736" s="129">
        <v>2680.192823764814</v>
      </c>
      <c r="BD1736" s="129">
        <v>2182.9925904937581</v>
      </c>
      <c r="BE1736" s="129">
        <v>2859.6310323542975</v>
      </c>
      <c r="BF1736" s="129">
        <f>BF1737+BF1741</f>
        <v>2323.2460000000001</v>
      </c>
      <c r="BG1736" s="129">
        <f>BG1737+BG1741</f>
        <v>1834.8397267929363</v>
      </c>
      <c r="BH1736" s="129">
        <f>BH1737+BH1741</f>
        <v>2664.9408722895187</v>
      </c>
      <c r="BI1736" s="129">
        <v>2259.5590610519866</v>
      </c>
      <c r="BJ1736" s="129">
        <v>3028.2894236212369</v>
      </c>
      <c r="BK1736" s="129">
        <v>2244.2758445456257</v>
      </c>
      <c r="BL1736" s="129">
        <v>2946.4835932440915</v>
      </c>
      <c r="BM1736" s="129">
        <v>2128.3676963794092</v>
      </c>
      <c r="BN1736" s="129">
        <v>2909.487406390474</v>
      </c>
      <c r="BO1736" s="129">
        <f>BO1737+BO1741</f>
        <v>2619.3450000000003</v>
      </c>
      <c r="BP1736" s="129">
        <v>2337.368180115579</v>
      </c>
      <c r="BQ1736" s="129">
        <v>2786.9197484360398</v>
      </c>
      <c r="BR1736" s="129">
        <v>3083.2333162920186</v>
      </c>
      <c r="BS1736" s="129">
        <v>3404.3080447685834</v>
      </c>
      <c r="BT1736" s="129">
        <v>3427.9954015965459</v>
      </c>
      <c r="BU1736" s="129">
        <v>3892.5060216225133</v>
      </c>
      <c r="BV1736" s="129">
        <v>4267.6337488311865</v>
      </c>
      <c r="BW1736" s="129">
        <v>2451.9917356252622</v>
      </c>
      <c r="BX1736" s="129">
        <v>2631.3082325440027</v>
      </c>
      <c r="BY1736" s="129">
        <v>2804.9304312419199</v>
      </c>
      <c r="BZ1736" s="128">
        <v>2918.033565216756</v>
      </c>
      <c r="CA1736" s="129">
        <f>CA1737+CA1741</f>
        <v>3592.6150000000002</v>
      </c>
      <c r="CB1736" s="129">
        <v>3073.7656095130988</v>
      </c>
      <c r="CC1736" s="129">
        <v>3090.1660614815614</v>
      </c>
      <c r="CD1736" s="129">
        <v>4034.8792295899088</v>
      </c>
      <c r="CE1736" s="129">
        <v>3828.1135962939493</v>
      </c>
      <c r="CF1736" s="129">
        <v>3932.6897911906526</v>
      </c>
      <c r="CG1736" s="129">
        <v>4245.8149919091557</v>
      </c>
      <c r="CH1736" s="129">
        <v>3552.5432471535141</v>
      </c>
      <c r="CI1736" s="129">
        <v>3861.8920317802008</v>
      </c>
      <c r="CJ1736" s="128">
        <v>3871.9232634665059</v>
      </c>
      <c r="CK1736" s="128">
        <v>4145.7981253549206</v>
      </c>
      <c r="CL1736" s="129">
        <f>CL1737+CL1741</f>
        <v>4542.8710000000001</v>
      </c>
      <c r="CM1736" s="129">
        <v>4275.6708474307288</v>
      </c>
      <c r="CN1736" s="129">
        <v>3276.288140609819</v>
      </c>
      <c r="CO1736" s="129">
        <v>3228.0587126646601</v>
      </c>
      <c r="CP1736" s="129">
        <v>2561.1047553102912</v>
      </c>
      <c r="CQ1736" s="129">
        <v>3497.7931863167955</v>
      </c>
      <c r="CR1736" s="129">
        <v>4647.2150976324101</v>
      </c>
      <c r="CS1736" s="129">
        <v>4043.5457881412694</v>
      </c>
      <c r="CT1736" s="129">
        <v>4659.1142930460719</v>
      </c>
      <c r="CU1736" s="129">
        <v>5509.5510382577468</v>
      </c>
      <c r="CV1736" s="129">
        <v>5414.0711350921047</v>
      </c>
      <c r="CW1736" s="129">
        <v>5515.9952447104588</v>
      </c>
      <c r="CX1736" s="129">
        <v>5650.3234669419326</v>
      </c>
      <c r="CY1736" s="129">
        <v>5458.3291704383992</v>
      </c>
      <c r="CZ1736" s="129">
        <v>5656.5456018070408</v>
      </c>
      <c r="DA1736" s="129">
        <f t="shared" ref="DA1736" si="1707">DA1737+DA1741</f>
        <v>4299.2629000000006</v>
      </c>
      <c r="DB1736" s="128">
        <v>3489.199308785152</v>
      </c>
      <c r="DC1736" s="128">
        <v>4050.6018023479364</v>
      </c>
      <c r="DD1736" s="128">
        <v>4511.8767514328829</v>
      </c>
      <c r="DE1736" s="128">
        <v>4236.0416340094298</v>
      </c>
      <c r="DF1736" s="128">
        <v>4746.7054573473588</v>
      </c>
      <c r="DG1736" s="128">
        <v>5052.0962548920825</v>
      </c>
      <c r="DH1736" s="128">
        <v>4495.1157250344222</v>
      </c>
      <c r="DI1736" s="128">
        <v>4885.2189188311768</v>
      </c>
      <c r="DJ1736" s="128">
        <v>5061.2216460414911</v>
      </c>
      <c r="DK1736" s="128">
        <v>4577.7907701234708</v>
      </c>
      <c r="DL1736" s="128">
        <v>4846.2100871391794</v>
      </c>
      <c r="DM1736" s="128">
        <v>5610.7567260366905</v>
      </c>
      <c r="DN1736" s="130">
        <f t="shared" ref="DN1736" si="1708">DN1737+DN1741</f>
        <v>4962.6714743730518</v>
      </c>
      <c r="DO1736" s="128">
        <v>5610.7567260366905</v>
      </c>
      <c r="DP1736" s="128">
        <v>5394.9582264743885</v>
      </c>
      <c r="DQ1736" s="128">
        <v>5810.7372279791143</v>
      </c>
      <c r="DR1736" s="128">
        <v>6267.505773408634</v>
      </c>
      <c r="DS1736" s="128">
        <v>4967.1265219059696</v>
      </c>
      <c r="DT1736" s="128">
        <v>5399.0479643295557</v>
      </c>
      <c r="DU1736" s="128">
        <v>5484.5418567091374</v>
      </c>
      <c r="DV1736" s="131">
        <f>DV1737+DV1741</f>
        <v>5271.6664032900444</v>
      </c>
      <c r="DW1736" s="132">
        <f>DW1737+DW1741</f>
        <v>5305.9454985615948</v>
      </c>
      <c r="DX1736" s="133">
        <f>DX1737+DX1741</f>
        <v>5323.0343311592806</v>
      </c>
      <c r="DZ1736" s="128">
        <f>DZ1737+DZ1741</f>
        <v>4759.5843133802964</v>
      </c>
      <c r="EC1736" s="128">
        <f>EC1737+EC1741</f>
        <v>4079.1923344977613</v>
      </c>
      <c r="EF1736" s="128">
        <f>EF1737+EF1741</f>
        <v>3467.1162558332917</v>
      </c>
      <c r="EI1736" s="128">
        <f>EI1737+EI1741</f>
        <v>2368.6260452584229</v>
      </c>
      <c r="EL1736" s="128">
        <f>EL1737+EL1741</f>
        <v>800.15061480333225</v>
      </c>
      <c r="EO1736" s="128">
        <f>EO1737+EO1741</f>
        <v>-1340.5583639716124</v>
      </c>
    </row>
    <row r="1737" spans="1:145" ht="15.5" x14ac:dyDescent="0.35">
      <c r="A1737" s="56" t="s">
        <v>578</v>
      </c>
      <c r="B1737" s="128"/>
      <c r="C1737" s="128"/>
      <c r="D1737" s="128"/>
      <c r="E1737" s="128" t="e">
        <f>E1738+E1739+E1740</f>
        <v>#VALUE!</v>
      </c>
      <c r="F1737" s="128">
        <f>F1738+F1739+F1740</f>
        <v>467.89099999999996</v>
      </c>
      <c r="G1737" s="128">
        <f>G1738+G1739+G1740</f>
        <v>534.08269999999993</v>
      </c>
      <c r="H1737" s="128">
        <f>H1738+H1739+H1740</f>
        <v>528.48299999999995</v>
      </c>
      <c r="I1737" s="128">
        <f t="shared" ref="I1737:P1737" si="1709">I1738+I1739+I1740</f>
        <v>584.00399999999991</v>
      </c>
      <c r="J1737" s="128">
        <f t="shared" si="1709"/>
        <v>619.61</v>
      </c>
      <c r="K1737" s="128">
        <f t="shared" si="1709"/>
        <v>627.35147913700007</v>
      </c>
      <c r="L1737" s="128">
        <f t="shared" si="1709"/>
        <v>669.17782765199991</v>
      </c>
      <c r="M1737" s="128">
        <f t="shared" si="1709"/>
        <v>668.29472929300005</v>
      </c>
      <c r="N1737" s="128">
        <f t="shared" si="1709"/>
        <v>842.07716722299995</v>
      </c>
      <c r="O1737" s="128" t="e">
        <f t="shared" si="1709"/>
        <v>#VALUE!</v>
      </c>
      <c r="P1737" s="128" t="e">
        <f t="shared" si="1709"/>
        <v>#VALUE!</v>
      </c>
      <c r="Q1737" s="128" t="e">
        <f>Q1738+Q1739+Q1740</f>
        <v>#VALUE!</v>
      </c>
      <c r="R1737" s="128" t="e">
        <f>R1738+R1739+R1740</f>
        <v>#VALUE!</v>
      </c>
      <c r="S1737" s="128" t="e">
        <f>S1738+S1739+S1740</f>
        <v>#VALUE!</v>
      </c>
      <c r="T1737" s="128" t="e">
        <f>T1738+T1739+T1740</f>
        <v>#VALUE!</v>
      </c>
      <c r="U1737" s="128" t="e">
        <f t="shared" ref="U1737:AA1737" si="1710">U1738+U1739+U1740</f>
        <v>#VALUE!</v>
      </c>
      <c r="V1737" s="128" t="e">
        <f t="shared" si="1710"/>
        <v>#VALUE!</v>
      </c>
      <c r="W1737" s="128" t="e">
        <f t="shared" si="1710"/>
        <v>#VALUE!</v>
      </c>
      <c r="X1737" s="129" t="e">
        <f t="shared" si="1710"/>
        <v>#VALUE!</v>
      </c>
      <c r="Y1737" s="129" t="e">
        <f t="shared" si="1710"/>
        <v>#VALUE!</v>
      </c>
      <c r="Z1737" s="129" t="e">
        <f t="shared" si="1710"/>
        <v>#VALUE!</v>
      </c>
      <c r="AA1737" s="129" t="e">
        <f t="shared" si="1710"/>
        <v>#VALUE!</v>
      </c>
      <c r="AB1737" s="128">
        <v>684.96950503524101</v>
      </c>
      <c r="AC1737" s="128">
        <v>702.56759927688415</v>
      </c>
      <c r="AD1737" s="128">
        <v>687.06164858810519</v>
      </c>
      <c r="AE1737" s="128" t="e">
        <f>AE1738+AE1739+AE1740</f>
        <v>#VALUE!</v>
      </c>
      <c r="AF1737" s="128">
        <v>645.44525171870191</v>
      </c>
      <c r="AG1737" s="128">
        <v>342.25</v>
      </c>
      <c r="AH1737" s="128">
        <v>1064.4805077194189</v>
      </c>
      <c r="AI1737" s="128">
        <v>1064.4805077194189</v>
      </c>
      <c r="AJ1737" s="129" t="e">
        <f>AJ1738+AJ1739+AJ1740</f>
        <v>#VALUE!</v>
      </c>
      <c r="AK1737" s="129">
        <v>1957.4798226723869</v>
      </c>
      <c r="AL1737" s="129">
        <v>2003.5481326751722</v>
      </c>
      <c r="AM1737" s="129">
        <v>2686.9976855929294</v>
      </c>
      <c r="AN1737" s="129">
        <v>2852.3836855929299</v>
      </c>
      <c r="AO1737" s="129">
        <f>AO1738+AO1739+AO1740</f>
        <v>2387.88</v>
      </c>
      <c r="AP1737" s="129">
        <v>2390.9160005640611</v>
      </c>
      <c r="AQ1737" s="129">
        <v>2930.5444306148288</v>
      </c>
      <c r="AR1737" s="129">
        <v>2525.1925781345294</v>
      </c>
      <c r="AS1737" s="129">
        <f>AS1738+AS1739+AS1740</f>
        <v>2642.1290000000004</v>
      </c>
      <c r="AT1737" s="129">
        <v>2642.5355180861675</v>
      </c>
      <c r="AU1737" s="129">
        <v>3012.474876348927</v>
      </c>
      <c r="AV1737" s="129">
        <v>3324.1516106035569</v>
      </c>
      <c r="AW1737" s="129">
        <v>3314.5851106035566</v>
      </c>
      <c r="AX1737" s="129">
        <f>AX1738+AX1739+AX1740</f>
        <v>2918.4589999999998</v>
      </c>
      <c r="AY1737" s="129"/>
      <c r="AZ1737" s="129">
        <v>3613.3097205711865</v>
      </c>
      <c r="BA1737" s="129">
        <v>3613.5268419490285</v>
      </c>
      <c r="BB1737" s="129">
        <v>3630.2245349403765</v>
      </c>
      <c r="BC1737" s="129">
        <v>3630.1267164663959</v>
      </c>
      <c r="BD1737" s="129">
        <v>3557.6728612275438</v>
      </c>
      <c r="BE1737" s="129">
        <v>3556.7208612275435</v>
      </c>
      <c r="BF1737" s="129">
        <f>BF1738+BF1739+BF1740</f>
        <v>3680.7710000000002</v>
      </c>
      <c r="BG1737" s="129">
        <f>BG1738+BG1739+BG1740</f>
        <v>3556.8964880419308</v>
      </c>
      <c r="BH1737" s="129">
        <f>BH1738+BH1739+BH1740</f>
        <v>3594.9022468491175</v>
      </c>
      <c r="BI1737" s="129">
        <v>3784.5537361119277</v>
      </c>
      <c r="BJ1737" s="129">
        <v>3782.0397361119276</v>
      </c>
      <c r="BK1737" s="129">
        <v>3731.1580731513163</v>
      </c>
      <c r="BL1737" s="129">
        <v>3730.0020731513159</v>
      </c>
      <c r="BM1737" s="129">
        <v>3828.7202084468317</v>
      </c>
      <c r="BN1737" s="129">
        <v>3827.6642084468313</v>
      </c>
      <c r="BO1737" s="129">
        <f>BO1738+BO1739+BO1740</f>
        <v>3903.2910000000002</v>
      </c>
      <c r="BP1737" s="129">
        <v>4014.8182391814453</v>
      </c>
      <c r="BQ1737" s="129">
        <v>4002.318135317214</v>
      </c>
      <c r="BR1737" s="129">
        <v>4129.8392995180093</v>
      </c>
      <c r="BS1737" s="129">
        <v>4325.7418984967017</v>
      </c>
      <c r="BT1737" s="129">
        <v>4628.2271451503057</v>
      </c>
      <c r="BU1737" s="129">
        <v>4627.6951451503055</v>
      </c>
      <c r="BV1737" s="129">
        <v>4697.9373357454697</v>
      </c>
      <c r="BW1737" s="129">
        <v>4520.055325514506</v>
      </c>
      <c r="BX1737" s="129">
        <v>4521.1293255145056</v>
      </c>
      <c r="BY1737" s="129">
        <v>4523.225432162033</v>
      </c>
      <c r="BZ1737" s="128">
        <v>4441.7565507224353</v>
      </c>
      <c r="CA1737" s="129">
        <f>CA1738+CA1739+CA1740</f>
        <v>4512.3490000000002</v>
      </c>
      <c r="CB1737" s="129">
        <v>4723.1977650088193</v>
      </c>
      <c r="CC1737" s="129">
        <v>4722.8381248670603</v>
      </c>
      <c r="CD1737" s="129">
        <v>4723.0969807141182</v>
      </c>
      <c r="CE1737" s="129">
        <v>5134.722151990889</v>
      </c>
      <c r="CF1737" s="129">
        <v>5134.722151990889</v>
      </c>
      <c r="CG1737" s="129">
        <v>5134.722151990889</v>
      </c>
      <c r="CH1737" s="129">
        <v>5398.4810221404723</v>
      </c>
      <c r="CI1737" s="129">
        <v>5340.9810221404723</v>
      </c>
      <c r="CJ1737" s="128">
        <v>5455.7234231451357</v>
      </c>
      <c r="CK1737" s="128">
        <v>5455.7234231451357</v>
      </c>
      <c r="CL1737" s="129">
        <f>CL1738+CL1739+CL1740</f>
        <v>5649.4859999999999</v>
      </c>
      <c r="CM1737" s="129">
        <v>6245.5152985714958</v>
      </c>
      <c r="CN1737" s="129">
        <v>5655.4559981025386</v>
      </c>
      <c r="CO1737" s="129">
        <v>5655.4559981025386</v>
      </c>
      <c r="CP1737" s="129">
        <v>5661.6158561664397</v>
      </c>
      <c r="CQ1737" s="129">
        <v>5661.6559981025384</v>
      </c>
      <c r="CR1737" s="129">
        <v>5661.6961400386372</v>
      </c>
      <c r="CS1737" s="129">
        <v>6271.2409999999991</v>
      </c>
      <c r="CT1737" s="129">
        <v>6271.2409999999991</v>
      </c>
      <c r="CU1737" s="129">
        <v>6271.2409999999991</v>
      </c>
      <c r="CV1737" s="129">
        <v>6524.3010000000004</v>
      </c>
      <c r="CW1737" s="129">
        <v>6508.4829999999993</v>
      </c>
      <c r="CX1737" s="129">
        <v>6445.4699999999993</v>
      </c>
      <c r="CY1737" s="129">
        <v>6481.8629999999994</v>
      </c>
      <c r="CZ1737" s="129">
        <v>6526.5629999999992</v>
      </c>
      <c r="DA1737" s="129">
        <f t="shared" ref="DA1737" si="1711">DA1738+DA1739+DA1740</f>
        <v>6334.4350000000004</v>
      </c>
      <c r="DB1737" s="128">
        <v>6183.1064628710492</v>
      </c>
      <c r="DC1737" s="128">
        <v>6223.9171691843749</v>
      </c>
      <c r="DD1737" s="128">
        <v>6224.7278754977015</v>
      </c>
      <c r="DE1737" s="128">
        <v>6608.387520513239</v>
      </c>
      <c r="DF1737" s="128">
        <v>6653.238873797116</v>
      </c>
      <c r="DG1737" s="128">
        <v>6649.202227080993</v>
      </c>
      <c r="DH1737" s="128">
        <v>6639.5299092064324</v>
      </c>
      <c r="DI1737" s="128">
        <v>6640.340615519759</v>
      </c>
      <c r="DJ1737" s="128">
        <v>6641.1513218330847</v>
      </c>
      <c r="DK1737" s="128">
        <v>6647.1314273360003</v>
      </c>
      <c r="DL1737" s="128">
        <v>6652.491427336</v>
      </c>
      <c r="DM1737" s="128">
        <v>7361.726401828284</v>
      </c>
      <c r="DN1737" s="130">
        <f t="shared" ref="DN1737" si="1712">DN1738+DN1739+DN1740</f>
        <v>6510.4089519530517</v>
      </c>
      <c r="DO1737" s="128">
        <v>7361.726401828284</v>
      </c>
      <c r="DP1737" s="128">
        <v>6566.1585937176214</v>
      </c>
      <c r="DQ1737" s="128">
        <v>6608.8412726268607</v>
      </c>
      <c r="DR1737" s="128">
        <v>6566.7139515361005</v>
      </c>
      <c r="DS1737" s="128">
        <v>6361.126843403641</v>
      </c>
      <c r="DT1737" s="128">
        <v>6361.4013498444747</v>
      </c>
      <c r="DU1737" s="128">
        <v>6490.232789280908</v>
      </c>
      <c r="DV1737" s="131">
        <f>DV1738+DV1739+DV1740</f>
        <v>6485.4978013653208</v>
      </c>
      <c r="DW1737" s="132">
        <f>DW1738+DW1739+DW1740</f>
        <v>6485.7728198052046</v>
      </c>
      <c r="DX1737" s="133">
        <f>DX1738+DX1739+DX1740</f>
        <v>6407.7264096736617</v>
      </c>
      <c r="DZ1737" s="128">
        <f>DZ1738+DZ1739+DZ1740</f>
        <v>6302.3024612104728</v>
      </c>
      <c r="EC1737" s="128">
        <f>EC1738+EC1739+EC1740</f>
        <v>6033.6662676882661</v>
      </c>
      <c r="EF1737" s="128">
        <f>EF1738+EF1739+EF1740</f>
        <v>5767.2458046848024</v>
      </c>
      <c r="EI1737" s="128">
        <f>EI1738+EI1739+EI1740</f>
        <v>5502.8872334005482</v>
      </c>
      <c r="EL1737" s="128">
        <f>EL1738+EL1739+EL1740</f>
        <v>5240.447659683372</v>
      </c>
      <c r="EO1737" s="128">
        <f>EO1738+EO1739+EO1740</f>
        <v>4986.7789423673676</v>
      </c>
    </row>
    <row r="1738" spans="1:145" ht="15.5" x14ac:dyDescent="0.35">
      <c r="A1738" s="56" t="s">
        <v>579</v>
      </c>
      <c r="B1738" s="128"/>
      <c r="C1738" s="128"/>
      <c r="D1738" s="128"/>
      <c r="E1738" s="128" t="e">
        <f>[2]MONCAM!G749+[3]MCONGO!C101+[7]MRCA!B96+[4]MGABON!C99+[5]MGUINEE!B101+[6]MTCHAD!A104</f>
        <v>#VALUE!</v>
      </c>
      <c r="F1738" s="128">
        <f>[2]MONCAM!H749+[3]MCONGO!D101+[7]MRCA!C96+[4]MGABON!D99+[5]MGUINEE!C101+[6]MTCHAD!B104</f>
        <v>191.28199999999998</v>
      </c>
      <c r="G1738" s="128">
        <f>[2]MONCAM!I749+[3]MCONGO!E101+[7]MRCA!D96+[4]MGABON!E99+[5]MGUINEE!D101+[6]MTCHAD!C104</f>
        <v>218.90199999999999</v>
      </c>
      <c r="H1738" s="128">
        <f>[2]MONCAM!J749+[3]MCONGO!F101+[7]MRCA!E96+[4]MGABON!F99+[5]MGUINEE!E101+[6]MTCHAD!D104</f>
        <v>231.667</v>
      </c>
      <c r="I1738" s="128">
        <f>[2]MONCAM!K749+[3]MCONGO!G101+[7]MRCA!F96+[4]MGABON!G99+[5]MGUINEE!F101+[6]MTCHAD!E104</f>
        <v>231.667</v>
      </c>
      <c r="J1738" s="128">
        <f>[2]MONCAM!L749+[3]MCONGO!H101+[7]MRCA!G96+[4]MGABON!H99+[5]MGUINEE!G101+[6]MTCHAD!F104</f>
        <v>221.56699999999998</v>
      </c>
      <c r="K1738" s="128">
        <f>[2]MONCAM!M749+[3]MCONGO!I101+[7]MRCA!H96+[4]MGABON!I99+[5]MGUINEE!H101+[6]MTCHAD!G104</f>
        <v>227.81100000000001</v>
      </c>
      <c r="L1738" s="128">
        <f>[2]MONCAM!N749+[3]MCONGO!J101+[7]MRCA!I96+[4]MGABON!J99+[5]MGUINEE!I101+[6]MTCHAD!H104</f>
        <v>229.45099999999999</v>
      </c>
      <c r="M1738" s="128">
        <f>[2]MONCAM!O749+[3]MCONGO!K101+[7]MRCA!J96+[4]MGABON!K99+[5]MGUINEE!J101+[6]MTCHAD!I104</f>
        <v>221.916</v>
      </c>
      <c r="N1738" s="128">
        <f>[2]MONCAM!P749+[3]MCONGO!L101+[7]MRCA!K96+[4]MGABON!L99+[5]MGUINEE!K101+[6]MTCHAD!J104</f>
        <v>406.25496999999996</v>
      </c>
      <c r="O1738" s="128">
        <f>[2]MONCAM!Q749+[3]MCONGO!M101+[7]MRCA!L96+[4]MGABON!M99+[5]MGUINEE!L101+[6]MTCHAD!K104</f>
        <v>398.92896999999999</v>
      </c>
      <c r="P1738" s="128">
        <f>[2]MONCAM!R749+[3]MCONGO!N101+[7]MRCA!M96+[4]MGABON!N99+[5]MGUINEE!M101+[6]MTCHAD!L104</f>
        <v>304.64700000000005</v>
      </c>
      <c r="Q1738" s="128" t="e">
        <f>+[2]MONCAM!AD100+[3]MCONGO!V101+[7]MRCA!U96+[4]MGABON!V99+[5]MGUINEE!U101+[6]MTCHAD!T104</f>
        <v>#VALUE!</v>
      </c>
      <c r="R1738" s="128" t="e">
        <f>+[2]MONCAM!AH100+[3]MCONGO!Z101+[7]MRCA!Y96+[4]MGABON!Z99+[5]MGUINEE!Y101+[6]MTCHAD!X104</f>
        <v>#VALUE!</v>
      </c>
      <c r="S1738" s="128" t="e">
        <f>+[2]MONCAM!AL100+[3]MCONGO!AD101+[7]MRCA!AC96+[4]MGABON!AD99+[5]MGUINEE!AC101+[6]MTCHAD!AB104</f>
        <v>#VALUE!</v>
      </c>
      <c r="T1738" s="128" t="e">
        <f>+[2]MONCAM!AP100+[3]MCONGO!AH101+[7]MRCA!AG96+[4]MGABON!AH99+[5]MGUINEE!AG101+[6]MTCHAD!AF104</f>
        <v>#VALUE!</v>
      </c>
      <c r="U1738" s="128" t="e">
        <f>+[2]MONCAM!AT100+[3]MCONGO!AL101+[7]MRCA!AK96+[4]MGABON!AL99+[5]MGUINEE!AK101+[6]MTCHAD!AJ104</f>
        <v>#VALUE!</v>
      </c>
      <c r="V1738" s="128" t="e">
        <f>+[2]MONCAM!AX100+[3]MCONGO!AP101+[7]MRCA!AO96+[4]MGABON!AP99+[5]MGUINEE!AO101+[6]MTCHAD!AN104</f>
        <v>#VALUE!</v>
      </c>
      <c r="W1738" s="128" t="e">
        <f>+[2]MONCAM!BB100+[3]MCONGO!AT101+[7]MRCA!AS96+[4]MGABON!AT99+[5]MGUINEE!AS101+[6]MTCHAD!AR104</f>
        <v>#VALUE!</v>
      </c>
      <c r="X1738" s="129" t="e">
        <f>+[2]MONCAM!BF100+[3]MCONGO!AX101+[7]MRCA!AW96+[4]MGABON!AW99+[5]MGUINEE!AW101+[6]MTCHAD!AV104</f>
        <v>#VALUE!</v>
      </c>
      <c r="Y1738" s="129" t="e">
        <f>+[2]MONCAM!BJ100+[3]MCONGO!BA101+[7]MRCA!BA96+[4]MGABON!BA99+[5]MGUINEE!AZ101+[6]MTCHAD!AZ104</f>
        <v>#VALUE!</v>
      </c>
      <c r="Z1738" s="129" t="e">
        <f>+[2]MONCAM!BM100+[2]MONCAM!BM101+[3]MCONGO!BE101+[7]MRCA!BE96+[4]MGABON!BE99+[4]MGABON!BE100+[5]MGUINEE!BB101+[5]MGUINEE!BB102+[6]MTCHAD!BD104</f>
        <v>#VALUE!</v>
      </c>
      <c r="AA1738" s="129" t="e">
        <f>+[2]MONCAM!BQ100+[2]MONCAM!BQ101+[3]MCONGO!BI101+[7]MRCA!BI96+[4]MGABON!BI99+[4]MGABON!BI100+[5]MGUINEE!BF101+[6]MTCHAD!BH104</f>
        <v>#VALUE!</v>
      </c>
      <c r="AB1738" s="128">
        <v>452.65899999999999</v>
      </c>
      <c r="AC1738" s="128">
        <v>478.12199999999996</v>
      </c>
      <c r="AD1738" s="128">
        <v>459.16200000000003</v>
      </c>
      <c r="AE1738" s="128" t="e">
        <f>+[2]MONCAM!BY100+[2]MONCAM!BY101+[3]MCONGO!BT101+[7]MRCA!BT96+[4]MGABON!BT99+[4]MGABON!BT100+[5]MGUINEE!BQ101+[6]MTCHAD!BS104</f>
        <v>#VALUE!</v>
      </c>
      <c r="AF1738" s="128">
        <v>429.76274000000001</v>
      </c>
      <c r="AG1738" s="128">
        <v>257.697</v>
      </c>
      <c r="AH1738" s="128">
        <v>820.36874</v>
      </c>
      <c r="AI1738" s="128">
        <v>820.36874</v>
      </c>
      <c r="AJ1738" s="129">
        <f>+[2]MONCAM!CC100+[2]MONCAM!CC101+[3]MCONGO!CF101+[7]MRCA!CF96+[4]MGABON!CF99+[4]MGABON!CF100+[5]MGUINEE!CC101+[6]MTCHAD!CE104</f>
        <v>1193.4450000000002</v>
      </c>
      <c r="AK1738" s="129">
        <v>1704.5771709999999</v>
      </c>
      <c r="AL1738" s="129">
        <v>1733.7354955000001</v>
      </c>
      <c r="AM1738" s="129">
        <v>2420.2226229999997</v>
      </c>
      <c r="AN1738" s="129">
        <v>2591.4176230000003</v>
      </c>
      <c r="AO1738" s="129">
        <f>+[2]MONCAM!CK100+[2]MONCAM!CK101+[3]MCONGO!CR101+[7]MRCA!CR96+[4]MGABON!CR99+[4]MGABON!CR100+[5]MGUINEE!CO101+[6]MTCHAD!CQ104</f>
        <v>2129.3519999999999</v>
      </c>
      <c r="AP1738" s="129">
        <v>2237.6040025000002</v>
      </c>
      <c r="AQ1738" s="129">
        <v>2669.4755057301991</v>
      </c>
      <c r="AR1738" s="129">
        <v>2267.9977028550002</v>
      </c>
      <c r="AS1738" s="129">
        <f>+[2]MONCAM!CV100+[2]MONCAM!CV101+[3]MCONGO!DC101+[7]MRCA!DC96+[4]MGABON!DC99+[4]MGABON!DC100+[5]MGUINEE!CZ101+[6]MTCHAD!DB104</f>
        <v>2360.0010000000002</v>
      </c>
      <c r="AT1738" s="129">
        <v>2356.9261261420002</v>
      </c>
      <c r="AU1738" s="129">
        <v>2351.274437392</v>
      </c>
      <c r="AV1738" s="129">
        <v>2752.5245355000002</v>
      </c>
      <c r="AW1738" s="129">
        <v>2757.7580355</v>
      </c>
      <c r="AX1738" s="129">
        <f>+[2]MONCAM!DH100+[2]MONCAM!DH101+[3]MCONGO!DO101+[7]MRCA!DO96+[4]MGABON!DO99+[4]MGABON!DO100+[5]MGUINEE!DL101+[6]MTCHAD!DN104</f>
        <v>489.85199999999998</v>
      </c>
      <c r="AY1738" s="129"/>
      <c r="AZ1738" s="129">
        <v>0.80499999999999994</v>
      </c>
      <c r="BA1738" s="129">
        <v>0.80499999999999994</v>
      </c>
      <c r="BB1738" s="129">
        <v>0.80499999999999994</v>
      </c>
      <c r="BC1738" s="129">
        <v>0.80499999999999994</v>
      </c>
      <c r="BD1738" s="129">
        <v>0.85</v>
      </c>
      <c r="BE1738" s="129">
        <v>0.85</v>
      </c>
      <c r="BF1738" s="129">
        <f>[1]MCEMAC!C29+[1]MCEMAC!C31</f>
        <v>1.577</v>
      </c>
      <c r="BG1738" s="129">
        <f>[1]MCEMAC!I29+[1]MCEMAC!I31</f>
        <v>1.0250000000000001</v>
      </c>
      <c r="BH1738" s="129">
        <f>[1]MCEMAC!J29+[1]MCEMAC!J31</f>
        <v>1.0250000000000001</v>
      </c>
      <c r="BI1738" s="129">
        <v>0.625</v>
      </c>
      <c r="BJ1738" s="129">
        <v>0.625</v>
      </c>
      <c r="BK1738" s="129">
        <v>0.625</v>
      </c>
      <c r="BL1738" s="129">
        <v>0.625</v>
      </c>
      <c r="BM1738" s="129">
        <v>0.625</v>
      </c>
      <c r="BN1738" s="129">
        <v>0.625</v>
      </c>
      <c r="BO1738" s="129">
        <f>[1]MCEMAC!Q29+[1]MCEMAC!Q31</f>
        <v>0</v>
      </c>
      <c r="BP1738" s="129">
        <v>0</v>
      </c>
      <c r="BQ1738" s="129">
        <v>0</v>
      </c>
      <c r="BR1738" s="129">
        <v>0</v>
      </c>
      <c r="BS1738" s="129">
        <v>0</v>
      </c>
      <c r="BT1738" s="129">
        <v>0</v>
      </c>
      <c r="BU1738" s="129">
        <v>0</v>
      </c>
      <c r="BV1738" s="129">
        <v>0</v>
      </c>
      <c r="BW1738" s="129">
        <v>0</v>
      </c>
      <c r="BX1738" s="129">
        <v>0</v>
      </c>
      <c r="BY1738" s="129">
        <v>0</v>
      </c>
      <c r="BZ1738" s="128">
        <v>0</v>
      </c>
      <c r="CA1738" s="129">
        <f>[1]MCEMAC!AI29+[1]MCEMAC!AI31</f>
        <v>106.85600000000001</v>
      </c>
      <c r="CB1738" s="129">
        <v>0</v>
      </c>
      <c r="CC1738" s="129">
        <v>0</v>
      </c>
      <c r="CD1738" s="129">
        <v>0</v>
      </c>
      <c r="CE1738" s="129">
        <v>370.22983623165123</v>
      </c>
      <c r="CF1738" s="129">
        <v>370.22983623165123</v>
      </c>
      <c r="CG1738" s="129">
        <v>370.22983623165123</v>
      </c>
      <c r="CH1738" s="129">
        <v>596.19000000000005</v>
      </c>
      <c r="CI1738" s="129">
        <v>538.68999999999994</v>
      </c>
      <c r="CJ1738" s="128">
        <v>711.73300000000006</v>
      </c>
      <c r="CK1738" s="128">
        <v>711.73300000000006</v>
      </c>
      <c r="CL1738" s="129">
        <f>[1]MCEMAC!AY29+[1]MCEMAC!AY31</f>
        <v>951.77700000000004</v>
      </c>
      <c r="CM1738" s="129">
        <v>1157.7387416324793</v>
      </c>
      <c r="CN1738" s="129">
        <v>574.60799999999995</v>
      </c>
      <c r="CO1738" s="129">
        <v>574.60799999999995</v>
      </c>
      <c r="CP1738" s="129">
        <v>574.60799999999995</v>
      </c>
      <c r="CQ1738" s="129">
        <v>574.60799999999995</v>
      </c>
      <c r="CR1738" s="129">
        <v>574.60799999999995</v>
      </c>
      <c r="CS1738" s="129">
        <v>1241.8529999999998</v>
      </c>
      <c r="CT1738" s="129">
        <v>1241.8529999999998</v>
      </c>
      <c r="CU1738" s="129">
        <v>1241.8529999999998</v>
      </c>
      <c r="CV1738" s="129">
        <v>1365.3270000000002</v>
      </c>
      <c r="CW1738" s="129">
        <v>1427.509</v>
      </c>
      <c r="CX1738" s="129">
        <v>1361.7959999999998</v>
      </c>
      <c r="CY1738" s="129">
        <v>1425.5889999999999</v>
      </c>
      <c r="CZ1738" s="129">
        <v>1445.5889999999999</v>
      </c>
      <c r="DA1738" s="129">
        <f>[1]MCEMAC!BR29+[1]MCEMAC!BR31</f>
        <v>1085.8110000000001</v>
      </c>
      <c r="DB1738" s="128">
        <v>1240.6729724424777</v>
      </c>
      <c r="DC1738" s="128">
        <v>1241.4836787558033</v>
      </c>
      <c r="DD1738" s="128">
        <v>1242.2943850691295</v>
      </c>
      <c r="DE1738" s="128">
        <v>1061.6210300846669</v>
      </c>
      <c r="DF1738" s="128">
        <v>1062.2723833685443</v>
      </c>
      <c r="DG1738" s="128">
        <v>1063.2357366524216</v>
      </c>
      <c r="DH1738" s="128">
        <v>1052.5444187778621</v>
      </c>
      <c r="DI1738" s="128">
        <v>1053.3551250911878</v>
      </c>
      <c r="DJ1738" s="128">
        <v>1054.1658314045137</v>
      </c>
      <c r="DK1738" s="128">
        <v>1220.395427336</v>
      </c>
      <c r="DL1738" s="128">
        <v>1225.7554273360001</v>
      </c>
      <c r="DM1738" s="128">
        <v>1774.7409113997137</v>
      </c>
      <c r="DN1738" s="130">
        <f>[1]MCEMAC!CN29+[1]MCEMAC!CN31</f>
        <v>1133.4598712619991</v>
      </c>
      <c r="DO1738" s="128">
        <v>1774.7409113997137</v>
      </c>
      <c r="DP1738" s="128">
        <v>1134.6722131499976</v>
      </c>
      <c r="DQ1738" s="128">
        <v>1134.9498920592368</v>
      </c>
      <c r="DR1738" s="128">
        <v>1135.2275709684761</v>
      </c>
      <c r="DS1738" s="128">
        <v>1134.0620793470173</v>
      </c>
      <c r="DT1738" s="128">
        <v>1134.3365857878509</v>
      </c>
      <c r="DU1738" s="128">
        <v>1182.9426244331119</v>
      </c>
      <c r="DV1738" s="131">
        <f>[1]MCEMAC!DD29+[1]MCEMAC!DD31</f>
        <v>1182.2076365175249</v>
      </c>
      <c r="DW1738" s="132">
        <f>[1]MCEMAC!DE29+[1]MCEMAC!DE31</f>
        <v>1182.4826549574093</v>
      </c>
      <c r="DX1738" s="133">
        <f>[1]MCEMAC!DF29+[1]MCEMAC!DF31</f>
        <v>1182.7576733972937</v>
      </c>
      <c r="DZ1738" s="128">
        <f>[1]MCEMAC!DJ29+[1]MCEMAC!DJ31</f>
        <v>1181.6630748046528</v>
      </c>
      <c r="EC1738" s="128">
        <f>[1]MCEMAC!DN29+[1]MCEMAC!DN31</f>
        <v>1180.851609306874</v>
      </c>
      <c r="EF1738" s="128">
        <f>[1]MCEMAC!DR29+[1]MCEMAC!DR31</f>
        <v>1180.0481781209546</v>
      </c>
      <c r="EI1738" s="128">
        <f>[1]MCEMAC!DV29+[1]MCEMAC!DV31</f>
        <v>1179.2527016992522</v>
      </c>
      <c r="EL1738" s="128">
        <f>[1]MCEMAC!DZ29+[1]MCEMAC!DZ31</f>
        <v>1178.4651012817249</v>
      </c>
      <c r="EO1738" s="128">
        <f>[1]MCEMAC!ED29+[1]MCEMAC!ED31</f>
        <v>1178.4651012817249</v>
      </c>
    </row>
    <row r="1739" spans="1:145" ht="15.5" x14ac:dyDescent="0.35">
      <c r="A1739" s="56" t="s">
        <v>580</v>
      </c>
      <c r="B1739" s="128"/>
      <c r="C1739" s="128"/>
      <c r="D1739" s="128"/>
      <c r="E1739" s="128" t="e">
        <f>[2]MONCAM!G751+[3]MCONGO!C102+[7]MRCA!B97+[5]MGUINEE!B102+[5]MGUINEE!B103+[6]MTCHAD!A105</f>
        <v>#VALUE!</v>
      </c>
      <c r="F1739" s="128">
        <f>[2]MONCAM!H751+[3]MCONGO!D102+[7]MRCA!C97+[5]MGUINEE!C102+[5]MGUINEE!C103+[6]MTCHAD!B105</f>
        <v>205.49199999999999</v>
      </c>
      <c r="G1739" s="128">
        <f>[2]MONCAM!I751+[3]MCONGO!E102+[7]MRCA!D97+[5]MGUINEE!D102+[5]MGUINEE!D103+[6]MTCHAD!C105</f>
        <v>254.25970000000001</v>
      </c>
      <c r="H1739" s="128">
        <f>[2]MONCAM!J751+[3]MCONGO!F102+[7]MRCA!E97+[5]MGUINEE!E102+[5]MGUINEE!E103+[6]MTCHAD!D105</f>
        <v>255.77599999999998</v>
      </c>
      <c r="I1739" s="128">
        <f>[2]MONCAM!K751+[3]MCONGO!G102+[7]MRCA!F97+[5]MGUINEE!F102+[5]MGUINEE!F103+[6]MTCHAD!E105</f>
        <v>258.65199999999999</v>
      </c>
      <c r="J1739" s="128">
        <f>[2]MONCAM!L751+[3]MCONGO!H102+[7]MRCA!G97+[5]MGUINEE!G102+[5]MGUINEE!G103+[6]MTCHAD!F105</f>
        <v>258.654</v>
      </c>
      <c r="K1739" s="128">
        <f>[2]MONCAM!M751+[3]MCONGO!I102+[7]MRCA!H97+[5]MGUINEE!H102+[5]MGUINEE!H103+[6]MTCHAD!G105</f>
        <v>255.02847913699998</v>
      </c>
      <c r="L1739" s="128">
        <f>[2]MONCAM!N751+[3]MCONGO!J102+[7]MRCA!I97+[5]MGUINEE!I102+[5]MGUINEE!I103+[6]MTCHAD!H105</f>
        <v>239.45182765199996</v>
      </c>
      <c r="M1739" s="128">
        <f>[2]MONCAM!O751+[3]MCONGO!K102+[7]MRCA!J97+[5]MGUINEE!J102+[5]MGUINEE!J103+[6]MTCHAD!I105</f>
        <v>218.13372929300002</v>
      </c>
      <c r="N1739" s="128">
        <f>[2]MONCAM!P751+[3]MCONGO!L102+[7]MRCA!K97+[5]MGUINEE!K102+[5]MGUINEE!K103+[6]MTCHAD!J105</f>
        <v>214.26819722300002</v>
      </c>
      <c r="O1739" s="128" t="e">
        <f>[2]MONCAM!Q751+[3]MCONGO!M102+[7]MRCA!L97+[5]MGUINEE!L102+[5]MGUINEE!L103+[6]MTCHAD!K105</f>
        <v>#VALUE!</v>
      </c>
      <c r="P1739" s="128" t="e">
        <f>[2]MONCAM!R751+[3]MCONGO!N102+[7]MRCA!M97+[5]MGUINEE!M102+[5]MGUINEE!M103+[6]MTCHAD!L105</f>
        <v>#VALUE!</v>
      </c>
      <c r="Q1739" s="128" t="e">
        <f>+[2]MONCAM!AD102+[3]MCONGO!V102+[7]MRCA!U97+[5]MGUINEE!U102+[5]MGUINEE!U103+[4]MGABON!V30+[6]MTCHAD!T105</f>
        <v>#VALUE!</v>
      </c>
      <c r="R1739" s="128" t="e">
        <f>+[2]MONCAM!AH102+[3]MCONGO!Z102+[7]MRCA!Y97+[5]MGUINEE!Y102+[5]MGUINEE!Y103+[4]MGABON!Z30+[6]MTCHAD!X105</f>
        <v>#VALUE!</v>
      </c>
      <c r="S1739" s="128" t="e">
        <f>+[2]MONCAM!AL102+[3]MCONGO!AD102+[7]MRCA!AC97+[5]MGUINEE!AC102+[5]MGUINEE!AC103+[4]MGABON!AD30+[6]MTCHAD!AB105</f>
        <v>#VALUE!</v>
      </c>
      <c r="T1739" s="128" t="e">
        <f>+[2]MONCAM!AP102+[3]MCONGO!AH102+[7]MRCA!AG97+[5]MGUINEE!AG102+[5]MGUINEE!AG103+[4]MGABON!AH30+[6]MTCHAD!AF105</f>
        <v>#VALUE!</v>
      </c>
      <c r="U1739" s="128" t="e">
        <f>+[2]MONCAM!AT102+[3]MCONGO!AL102+[7]MRCA!AK97+[5]MGUINEE!AK102+[5]MGUINEE!AK103+[4]MGABON!AL30+[6]MTCHAD!AJ105</f>
        <v>#VALUE!</v>
      </c>
      <c r="V1739" s="128" t="e">
        <f>+[2]MONCAM!AX102+[3]MCONGO!AP102+[7]MRCA!AO97+[5]MGUINEE!AO102+[5]MGUINEE!AO103+[4]MGABON!AP30+[6]MTCHAD!AN105</f>
        <v>#VALUE!</v>
      </c>
      <c r="W1739" s="128" t="e">
        <f>+[2]MONCAM!BB102+[3]MCONGO!AT102+[7]MRCA!AS97+[5]MGUINEE!AS102+[5]MGUINEE!AS103+[4]MGABON!AT30+[6]MTCHAD!AR105</f>
        <v>#VALUE!</v>
      </c>
      <c r="X1739" s="129" t="e">
        <f>+[2]MONCAM!BF102+[3]MCONGO!AX102+[7]MRCA!AW97+[5]MGUINEE!AW102+[5]MGUINEE!AW103+[4]MGABON!AW30+[6]MTCHAD!AV105</f>
        <v>#VALUE!</v>
      </c>
      <c r="Y1739" s="129" t="e">
        <f>+[2]MONCAM!BJ102+[3]MCONGO!BA102+[7]MRCA!BA97+[5]MGUINEE!AZ102+[5]MGUINEE!AZ103+[4]MGABON!BA30+[6]MTCHAD!AZ105</f>
        <v>#VALUE!</v>
      </c>
      <c r="Z1739" s="129" t="e">
        <f>+[2]MONCAM!BM102+[3]MCONGO!BE102+[7]MRCA!BE97+[5]MGUINEE!BB102+[5]MGUINEE!BB103+[4]MGABON!BE30+[6]MTCHAD!BD105</f>
        <v>#VALUE!</v>
      </c>
      <c r="AA1739" s="129" t="e">
        <f>+[2]MONCAM!BQ102+[3]MCONGO!BI102+[7]MRCA!BI97+[5]MGUINEE!BF102+[5]MGUINEE!BF103+[4]MGABON!BI30+[6]MTCHAD!BH105</f>
        <v>#VALUE!</v>
      </c>
      <c r="AB1739" s="128">
        <v>79.421999999999997</v>
      </c>
      <c r="AC1739" s="128">
        <v>82.809000000000012</v>
      </c>
      <c r="AD1739" s="128">
        <v>82.827000000000012</v>
      </c>
      <c r="AE1739" s="128" t="e">
        <f>+[2]MONCAM!BY102+[3]MCONGO!BT102+[7]MRCA!BT97+[5]MGUINEE!BQ102+[5]MGUINEE!BQ103+[4]MGABON!BT30+[6]MTCHAD!BS105</f>
        <v>#VALUE!</v>
      </c>
      <c r="AF1739" s="128">
        <v>75.116</v>
      </c>
      <c r="AG1739" s="128">
        <v>0</v>
      </c>
      <c r="AH1739" s="128">
        <v>84.936000000000007</v>
      </c>
      <c r="AI1739" s="128">
        <v>84.936000000000007</v>
      </c>
      <c r="AJ1739" s="129" t="e">
        <f>+[2]MONCAM!CC102+[3]MCONGO!CF102+[7]MRCA!CF97+[5]MGUINEE!CC102+[5]MGUINEE!CC103+[4]MGABON!CF30+[6]MTCHAD!CE105</f>
        <v>#VALUE!</v>
      </c>
      <c r="AK1739" s="129">
        <v>78.216800000000006</v>
      </c>
      <c r="AL1739" s="129">
        <v>89.09899999999999</v>
      </c>
      <c r="AM1739" s="129">
        <v>89.680999999999997</v>
      </c>
      <c r="AN1739" s="129">
        <v>89.777000000000015</v>
      </c>
      <c r="AO1739" s="129">
        <f>+[2]MONCAM!CK102+[3]MCONGO!CR102+[7]MRCA!CR97+[5]MGUINEE!CO102+[5]MGUINEE!CO103+[4]MGABON!CR30+[6]MTCHAD!CQ105</f>
        <v>84.734999999999999</v>
      </c>
      <c r="AP1739" s="129">
        <v>47.7498</v>
      </c>
      <c r="AQ1739" s="129">
        <v>91.071789041000017</v>
      </c>
      <c r="AR1739" s="129">
        <v>84.287000000000006</v>
      </c>
      <c r="AS1739" s="129">
        <f>+[2]MONCAM!CV102+[3]MCONGO!DC102+[7]MRCA!DC97+[5]MGUINEE!CZ102+[5]MGUINEE!CZ103+[4]MGABON!DC30+[6]MTCHAD!DB105</f>
        <v>86.103000000000009</v>
      </c>
      <c r="AT1739" s="129">
        <v>81.885999999999996</v>
      </c>
      <c r="AU1739" s="129">
        <v>85.885999999999996</v>
      </c>
      <c r="AV1739" s="129">
        <v>0.65700000000000003</v>
      </c>
      <c r="AW1739" s="129">
        <v>0.65700000000000003</v>
      </c>
      <c r="AX1739" s="129">
        <f>+[2]MONCAM!DH102+[3]MCONGO!DO102+[7]MRCA!DO97+[5]MGUINEE!DL102+[5]MGUINEE!DL103+[4]MGABON!DO30+[6]MTCHAD!DN105</f>
        <v>1830.6429999999998</v>
      </c>
      <c r="AY1739" s="129"/>
      <c r="AZ1739" s="129">
        <v>2769.5120000000002</v>
      </c>
      <c r="BA1739" s="129">
        <v>2769.5120000000002</v>
      </c>
      <c r="BB1739" s="129">
        <v>2773.944</v>
      </c>
      <c r="BC1739" s="129">
        <v>2773.9919999999997</v>
      </c>
      <c r="BD1739" s="129">
        <v>2773.4919999999997</v>
      </c>
      <c r="BE1739" s="129">
        <v>2773.5399999999995</v>
      </c>
      <c r="BF1739" s="129">
        <f>[1]MCEMAC!C30</f>
        <v>2771.3049999999998</v>
      </c>
      <c r="BG1739" s="129">
        <f>[1]MCEMAC!I30</f>
        <v>2771.38</v>
      </c>
      <c r="BH1739" s="129">
        <f>[1]MCEMAC!J30</f>
        <v>2771.38</v>
      </c>
      <c r="BI1739" s="129">
        <v>2771.7340000000004</v>
      </c>
      <c r="BJ1739" s="129">
        <v>2771.2840000000001</v>
      </c>
      <c r="BK1739" s="129">
        <v>2774.3230000000003</v>
      </c>
      <c r="BL1739" s="129">
        <v>2772.931</v>
      </c>
      <c r="BM1739" s="129">
        <v>2772.7730000000001</v>
      </c>
      <c r="BN1739" s="129">
        <v>2771.4809999999998</v>
      </c>
      <c r="BO1739" s="129">
        <f>[1]MCEMAC!Q30</f>
        <v>2771.7830000000004</v>
      </c>
      <c r="BP1739" s="129">
        <v>2771.7829478530002</v>
      </c>
      <c r="BQ1739" s="129">
        <v>2774.5349999999999</v>
      </c>
      <c r="BR1739" s="129">
        <v>2771.2469478530002</v>
      </c>
      <c r="BS1739" s="129">
        <v>2771.4509478530003</v>
      </c>
      <c r="BT1739" s="129">
        <v>2771.7829478530002</v>
      </c>
      <c r="BU1739" s="129">
        <v>2771.4509478530003</v>
      </c>
      <c r="BV1739" s="129">
        <v>2772.2909478530005</v>
      </c>
      <c r="BW1739" s="129">
        <v>2771.6660000000002</v>
      </c>
      <c r="BX1739" s="129">
        <v>2772.7400000000002</v>
      </c>
      <c r="BY1739" s="129">
        <v>2771.7240000000002</v>
      </c>
      <c r="BZ1739" s="128">
        <v>2771.4500000000003</v>
      </c>
      <c r="CA1739" s="129">
        <f>[1]MCEMAC!AI30</f>
        <v>2770.4520000000002</v>
      </c>
      <c r="CB1739" s="129">
        <v>2768.8520000000003</v>
      </c>
      <c r="CC1739" s="129">
        <v>2768.8520000000003</v>
      </c>
      <c r="CD1739" s="129">
        <v>2768.8520000000003</v>
      </c>
      <c r="CE1739" s="129">
        <v>2773.8680000000004</v>
      </c>
      <c r="CF1739" s="129">
        <v>2773.8680000000004</v>
      </c>
      <c r="CG1739" s="129">
        <v>2773.8680000000004</v>
      </c>
      <c r="CH1739" s="129">
        <v>2773.8680000000004</v>
      </c>
      <c r="CI1739" s="129">
        <v>2773.8680000000004</v>
      </c>
      <c r="CJ1739" s="128">
        <v>2775.2909999999997</v>
      </c>
      <c r="CK1739" s="128">
        <v>2775.2909999999997</v>
      </c>
      <c r="CL1739" s="129">
        <f>[1]MCEMAC!AY30</f>
        <v>2770.0549999999998</v>
      </c>
      <c r="CM1739" s="129">
        <v>2567.7691571428572</v>
      </c>
      <c r="CN1739" s="129">
        <v>2724.4335714285712</v>
      </c>
      <c r="CO1739" s="129">
        <v>2724.4335714285712</v>
      </c>
      <c r="CP1739" s="129">
        <v>2724.4335714285712</v>
      </c>
      <c r="CQ1739" s="129">
        <v>2724.4335714285712</v>
      </c>
      <c r="CR1739" s="129">
        <v>2724.4335714285712</v>
      </c>
      <c r="CS1739" s="129">
        <v>2761.7499999999995</v>
      </c>
      <c r="CT1739" s="129">
        <v>2761.7499999999995</v>
      </c>
      <c r="CU1739" s="129">
        <v>2761.7499999999995</v>
      </c>
      <c r="CV1739" s="129">
        <v>2758.9259999999999</v>
      </c>
      <c r="CW1739" s="129">
        <v>2758.9259999999999</v>
      </c>
      <c r="CX1739" s="129">
        <v>2758.9259999999999</v>
      </c>
      <c r="CY1739" s="129">
        <v>2758.9259999999999</v>
      </c>
      <c r="CZ1739" s="129">
        <v>2758.9259999999999</v>
      </c>
      <c r="DA1739" s="129">
        <f>[1]MCEMAC!BR30</f>
        <v>2770.0149999999999</v>
      </c>
      <c r="DB1739" s="128">
        <v>2674.4584904285716</v>
      </c>
      <c r="DC1739" s="128">
        <v>2674.4584904285716</v>
      </c>
      <c r="DD1739" s="128">
        <v>2674.4584904285716</v>
      </c>
      <c r="DE1739" s="128">
        <v>2672.1574904285712</v>
      </c>
      <c r="DF1739" s="128">
        <v>2672.1574904285712</v>
      </c>
      <c r="DG1739" s="128">
        <v>2672.1574904285712</v>
      </c>
      <c r="DH1739" s="128">
        <v>2672.1574904285712</v>
      </c>
      <c r="DI1739" s="128">
        <v>2672.1574904285712</v>
      </c>
      <c r="DJ1739" s="128">
        <v>2672.1574904285712</v>
      </c>
      <c r="DK1739" s="128">
        <v>2773.415</v>
      </c>
      <c r="DL1739" s="128">
        <v>2773.415</v>
      </c>
      <c r="DM1739" s="128">
        <v>2672.1574904285712</v>
      </c>
      <c r="DN1739" s="130">
        <f>[1]MCEMAC!CN30</f>
        <v>2768.4151905519998</v>
      </c>
      <c r="DO1739" s="128">
        <v>2672.1574904285712</v>
      </c>
      <c r="DP1739" s="128">
        <v>2624.9524904285718</v>
      </c>
      <c r="DQ1739" s="128">
        <v>2667.3574904285715</v>
      </c>
      <c r="DR1739" s="128">
        <v>2624.9524904285718</v>
      </c>
      <c r="DS1739" s="128">
        <v>2629.3578739175714</v>
      </c>
      <c r="DT1739" s="128">
        <v>2629.3578739175714</v>
      </c>
      <c r="DU1739" s="128">
        <v>2726.503602797</v>
      </c>
      <c r="DV1739" s="131">
        <f>[1]MCEMAC!DD30</f>
        <v>2726.503602797</v>
      </c>
      <c r="DW1739" s="132">
        <f>[1]MCEMAC!DE30</f>
        <v>2726.503602797</v>
      </c>
      <c r="DX1739" s="133">
        <f>[1]MCEMAC!DF30</f>
        <v>2644.1821742255715</v>
      </c>
      <c r="DZ1739" s="128">
        <f>[1]MCEMAC!DJ30</f>
        <v>2602.6741181363282</v>
      </c>
      <c r="EC1739" s="128">
        <f>[1]MCEMAC!DN30</f>
        <v>2418.8061166280436</v>
      </c>
      <c r="EF1739" s="128">
        <f>[1]MCEMAC!DR30</f>
        <v>2237.0818833413341</v>
      </c>
      <c r="EI1739" s="128">
        <f>[1]MCEMAC!DV30</f>
        <v>2057.3482919746575</v>
      </c>
      <c r="EL1739" s="128">
        <f>[1]MCEMAC!DZ30</f>
        <v>1879.4631538194403</v>
      </c>
      <c r="EO1739" s="128">
        <f>[1]MCEMAC!ED30</f>
        <v>1703.2944365034359</v>
      </c>
    </row>
    <row r="1740" spans="1:145" ht="15.5" x14ac:dyDescent="0.35">
      <c r="A1740" s="56" t="s">
        <v>581</v>
      </c>
      <c r="B1740" s="128"/>
      <c r="C1740" s="128"/>
      <c r="D1740" s="128"/>
      <c r="E1740" s="128" t="e">
        <f>[2]MONCAM!G752+[3]MCONGO!C103+[7]MRCA!B98+[4]MGABON!C101+[5]MGUINEE!B104+[6]MTCHAD!A106</f>
        <v>#VALUE!</v>
      </c>
      <c r="F1740" s="128">
        <f>[2]MONCAM!H752+[3]MCONGO!D103+[7]MRCA!C98+[4]MGABON!D101+[5]MGUINEE!C104+[6]MTCHAD!B106</f>
        <v>71.11699999999999</v>
      </c>
      <c r="G1740" s="128">
        <f>[2]MONCAM!I752+[3]MCONGO!E103+[7]MRCA!D98+[4]MGABON!E101+[5]MGUINEE!D104+[6]MTCHAD!C106</f>
        <v>60.920999999999992</v>
      </c>
      <c r="H1740" s="128">
        <f>[2]MONCAM!J752+[3]MCONGO!F103+[7]MRCA!E98+[4]MGABON!F101+[5]MGUINEE!E104+[6]MTCHAD!D106</f>
        <v>41.04</v>
      </c>
      <c r="I1740" s="128">
        <f>[2]MONCAM!K752+[3]MCONGO!G103+[7]MRCA!F98+[4]MGABON!G101+[5]MGUINEE!F104+[6]MTCHAD!E106</f>
        <v>93.684999999999988</v>
      </c>
      <c r="J1740" s="128">
        <f>[2]MONCAM!L752+[3]MCONGO!H103+[7]MRCA!G98+[4]MGABON!H101+[5]MGUINEE!G104+[6]MTCHAD!F106</f>
        <v>139.38900000000001</v>
      </c>
      <c r="K1740" s="128">
        <f>[2]MONCAM!M752+[3]MCONGO!I103+[7]MRCA!H98+[4]MGABON!I101+[5]MGUINEE!H104+[6]MTCHAD!G106</f>
        <v>144.512</v>
      </c>
      <c r="L1740" s="128">
        <f>[2]MONCAM!N752+[3]MCONGO!J103+[7]MRCA!I98+[4]MGABON!J101+[5]MGUINEE!I104+[6]MTCHAD!H106</f>
        <v>200.27500000000001</v>
      </c>
      <c r="M1740" s="128">
        <f>[2]MONCAM!O752+[3]MCONGO!K103+[7]MRCA!J98+[4]MGABON!K101+[5]MGUINEE!J104+[6]MTCHAD!I106</f>
        <v>228.245</v>
      </c>
      <c r="N1740" s="128">
        <f>[2]MONCAM!P752+[3]MCONGO!L103+[7]MRCA!K98+[4]MGABON!L101+[5]MGUINEE!K104+[6]MTCHAD!J106</f>
        <v>221.554</v>
      </c>
      <c r="O1740" s="128">
        <f>[2]MONCAM!Q752+[3]MCONGO!M103+[7]MRCA!L98+[4]MGABON!M101+[5]MGUINEE!L104+[6]MTCHAD!K106</f>
        <v>260.858</v>
      </c>
      <c r="P1740" s="128">
        <f>[2]MONCAM!R752+[3]MCONGO!N103+[7]MRCA!M98+[4]MGABON!N101+[5]MGUINEE!M104+[6]MTCHAD!L106</f>
        <v>301.04499999999996</v>
      </c>
      <c r="Q1740" s="128">
        <f>+[2]MONCAM!AD103+[3]MCONGO!V103+[7]MRCA!U98+[4]MGABON!V101+[5]MGUINEE!U104+[6]MTCHAD!T106</f>
        <v>344.048</v>
      </c>
      <c r="R1740" s="128">
        <f>+[2]MONCAM!AH103+[3]MCONGO!Z103+[7]MRCA!Y98+[4]MGABON!Z101+[5]MGUINEE!Y104+[6]MTCHAD!X106</f>
        <v>299.35000000000002</v>
      </c>
      <c r="S1740" s="128">
        <f>+[2]MONCAM!AL103+[3]MCONGO!AD103+[7]MRCA!AC98+[4]MGABON!AD101+[5]MGUINEE!AC104+[6]MTCHAD!AB106</f>
        <v>289.53300000000002</v>
      </c>
      <c r="T1740" s="128">
        <f>+[2]MONCAM!AP103+[3]MCONGO!AH103+[7]MRCA!AG98+[4]MGABON!AH101+[5]MGUINEE!AG104+[6]MTCHAD!AF106</f>
        <v>267.91399999999999</v>
      </c>
      <c r="U1740" s="128">
        <f>+[2]MONCAM!AT103+[3]MCONGO!AL103+[7]MRCA!AK98+[4]MGABON!AL101+[5]MGUINEE!AK104+[6]MTCHAD!AJ106</f>
        <v>104.63300000000001</v>
      </c>
      <c r="V1740" s="128">
        <f>+[2]MONCAM!AX103+[3]MCONGO!AP103+[7]MRCA!AO98+[4]MGABON!AP101+[5]MGUINEE!AO104+[6]MTCHAD!AN106</f>
        <v>81.899999999999991</v>
      </c>
      <c r="W1740" s="128">
        <f>+[2]MONCAM!BB103+[3]MCONGO!AT103+[7]MRCA!AS98+[4]MGABON!AT101+[5]MGUINEE!AS104+[6]MTCHAD!AR106</f>
        <v>78.418999999999997</v>
      </c>
      <c r="X1740" s="129">
        <f>+[2]MONCAM!BF103+[3]MCONGO!AX103+[7]MRCA!AW98+[4]MGABON!AW101+[5]MGUINEE!AW104+[6]MTCHAD!AV106</f>
        <v>148.38500000000002</v>
      </c>
      <c r="Y1740" s="129">
        <f>+[2]MONCAM!BJ103+[3]MCONGO!BA103+[7]MRCA!BA98+[4]MGABON!BA101+[5]MGUINEE!AZ104+[6]MTCHAD!AZ106</f>
        <v>150.98275612490002</v>
      </c>
      <c r="Z1740" s="129">
        <f>+[2]MONCAM!BM103+[3]MCONGO!BE103+[7]MRCA!BE98+[4]MGABON!BE101+[5]MGUINEE!BB104+[6]MTCHAD!BD106</f>
        <v>152.732</v>
      </c>
      <c r="AA1740" s="129">
        <f>+[2]MONCAM!BQ103+[3]MCONGO!BI103+[7]MRCA!BI98+[4]MGABON!BI101+[5]MGUINEE!BF104+[6]MTCHAD!BH106</f>
        <v>150.86700000000002</v>
      </c>
      <c r="AB1740" s="128">
        <v>152.888505035241</v>
      </c>
      <c r="AC1740" s="128">
        <v>141.63659927688425</v>
      </c>
      <c r="AD1740" s="128">
        <v>145.07264858810515</v>
      </c>
      <c r="AE1740" s="128">
        <f>+[2]MONCAM!BY103+[3]MCONGO!BT103+[7]MRCA!BT98+[4]MGABON!BT101+[5]MGUINEE!BQ104+[6]MTCHAD!BS106</f>
        <v>138.06900000000002</v>
      </c>
      <c r="AF1740" s="128">
        <v>140.56651171870186</v>
      </c>
      <c r="AG1740" s="128">
        <v>84.552999999999997</v>
      </c>
      <c r="AH1740" s="128">
        <v>159.17576771941896</v>
      </c>
      <c r="AI1740" s="128">
        <v>159.17576771941896</v>
      </c>
      <c r="AJ1740" s="129">
        <f>+[2]MONCAM!CC103+[3]MCONGO!CF103+[7]MRCA!CF98+[4]MGABON!CF101+[5]MGUINEE!CC104+[6]MTCHAD!CE106</f>
        <v>155.55500000000001</v>
      </c>
      <c r="AK1740" s="129">
        <v>174.68585167238712</v>
      </c>
      <c r="AL1740" s="129">
        <v>180.71363717517215</v>
      </c>
      <c r="AM1740" s="129">
        <v>177.09406259292962</v>
      </c>
      <c r="AN1740" s="129">
        <v>171.18906259292959</v>
      </c>
      <c r="AO1740" s="129">
        <f>+[2]MONCAM!CK103+[3]MCONGO!CR103+[7]MRCA!CR98+[4]MGABON!CR101+[5]MGUINEE!CO104+[6]MTCHAD!CQ106</f>
        <v>173.79300000000003</v>
      </c>
      <c r="AP1740" s="129">
        <v>105.56219806406088</v>
      </c>
      <c r="AQ1740" s="129">
        <v>169.99713584362976</v>
      </c>
      <c r="AR1740" s="129">
        <v>172.90787527992788</v>
      </c>
      <c r="AS1740" s="129">
        <f>+[2]MONCAM!CV103+[3]MCONGO!DC103+[7]MRCA!DC98+[4]MGABON!DC101+[5]MGUINEE!CZ104+[6]MTCHAD!DB106</f>
        <v>196.02499999999998</v>
      </c>
      <c r="AT1740" s="129">
        <v>203.7233919441675</v>
      </c>
      <c r="AU1740" s="129">
        <v>575.31443895692723</v>
      </c>
      <c r="AV1740" s="129">
        <v>570.97007510355661</v>
      </c>
      <c r="AW1740" s="129">
        <v>556.17007510355654</v>
      </c>
      <c r="AX1740" s="129">
        <f>+[2]MONCAM!DH103+[3]MCONGO!DO103+[7]MRCA!DO98+[4]MGABON!DO101+[5]MGUINEE!DL104+[6]MTCHAD!DN106</f>
        <v>597.96399999999994</v>
      </c>
      <c r="AY1740" s="129"/>
      <c r="AZ1740" s="129">
        <v>842.99272057118674</v>
      </c>
      <c r="BA1740" s="129">
        <v>843.20984194902826</v>
      </c>
      <c r="BB1740" s="129">
        <v>855.47553494037697</v>
      </c>
      <c r="BC1740" s="129">
        <v>855.32971646639635</v>
      </c>
      <c r="BD1740" s="129">
        <v>783.33086122754412</v>
      </c>
      <c r="BE1740" s="129">
        <v>782.33086122754412</v>
      </c>
      <c r="BF1740" s="129">
        <f>[1]MCEMAC!C32</f>
        <v>907.88900000000012</v>
      </c>
      <c r="BG1740" s="129">
        <f>[1]MCEMAC!I32</f>
        <v>784.49148804193055</v>
      </c>
      <c r="BH1740" s="129">
        <f>[1]MCEMAC!J32</f>
        <v>822.49724684911712</v>
      </c>
      <c r="BI1740" s="129">
        <v>1012.1947361119271</v>
      </c>
      <c r="BJ1740" s="129">
        <v>1010.1307361119273</v>
      </c>
      <c r="BK1740" s="129">
        <v>956.21007315131601</v>
      </c>
      <c r="BL1740" s="129">
        <v>956.44607315131589</v>
      </c>
      <c r="BM1740" s="129">
        <v>1055.3222084468314</v>
      </c>
      <c r="BN1740" s="129">
        <v>1055.5582084468313</v>
      </c>
      <c r="BO1740" s="129">
        <f>[1]MCEMAC!Q32</f>
        <v>1131.508</v>
      </c>
      <c r="BP1740" s="129">
        <v>1243.0352913284451</v>
      </c>
      <c r="BQ1740" s="129">
        <v>1227.7831353172141</v>
      </c>
      <c r="BR1740" s="129">
        <v>1358.5923516650096</v>
      </c>
      <c r="BS1740" s="129">
        <v>1554.2909506437011</v>
      </c>
      <c r="BT1740" s="129">
        <v>1856.4441972973052</v>
      </c>
      <c r="BU1740" s="129">
        <v>1856.2441972973052</v>
      </c>
      <c r="BV1740" s="129">
        <v>1925.6463878924694</v>
      </c>
      <c r="BW1740" s="129">
        <v>1748.3893255145056</v>
      </c>
      <c r="BX1740" s="129">
        <v>1748.3893255145056</v>
      </c>
      <c r="BY1740" s="129">
        <v>1751.5014321620329</v>
      </c>
      <c r="BZ1740" s="128">
        <v>1670.3065507224353</v>
      </c>
      <c r="CA1740" s="129">
        <f>[1]MCEMAC!AI32</f>
        <v>1635.0409999999997</v>
      </c>
      <c r="CB1740" s="129">
        <v>1954.3457650088192</v>
      </c>
      <c r="CC1740" s="129">
        <v>1953.9861248670597</v>
      </c>
      <c r="CD1740" s="129">
        <v>1954.2449807141177</v>
      </c>
      <c r="CE1740" s="129">
        <v>1990.6243157592373</v>
      </c>
      <c r="CF1740" s="129">
        <v>1990.6243157592373</v>
      </c>
      <c r="CG1740" s="129">
        <v>1990.6243157592373</v>
      </c>
      <c r="CH1740" s="129">
        <v>2028.4230221404719</v>
      </c>
      <c r="CI1740" s="129">
        <v>2028.4230221404719</v>
      </c>
      <c r="CJ1740" s="128">
        <v>1968.6994231451361</v>
      </c>
      <c r="CK1740" s="128">
        <v>1968.6994231451361</v>
      </c>
      <c r="CL1740" s="129">
        <f>[1]MCEMAC!AY32</f>
        <v>1927.654</v>
      </c>
      <c r="CM1740" s="129">
        <v>2520.007399796159</v>
      </c>
      <c r="CN1740" s="129">
        <v>2356.4144266739677</v>
      </c>
      <c r="CO1740" s="129">
        <v>2356.4144266739677</v>
      </c>
      <c r="CP1740" s="129">
        <v>2362.5742847378692</v>
      </c>
      <c r="CQ1740" s="129">
        <v>2362.6144266739675</v>
      </c>
      <c r="CR1740" s="129">
        <v>2362.6545686100662</v>
      </c>
      <c r="CS1740" s="129">
        <v>2267.6379999999999</v>
      </c>
      <c r="CT1740" s="129">
        <v>2267.6379999999999</v>
      </c>
      <c r="CU1740" s="129">
        <v>2267.6379999999999</v>
      </c>
      <c r="CV1740" s="129">
        <v>2400.0479999999998</v>
      </c>
      <c r="CW1740" s="129">
        <v>2322.0479999999998</v>
      </c>
      <c r="CX1740" s="129">
        <v>2324.748</v>
      </c>
      <c r="CY1740" s="129">
        <v>2297.348</v>
      </c>
      <c r="CZ1740" s="129">
        <v>2322.0479999999998</v>
      </c>
      <c r="DA1740" s="129">
        <f>[1]MCEMAC!BR32</f>
        <v>2478.6090000000004</v>
      </c>
      <c r="DB1740" s="128">
        <v>2267.9749999999999</v>
      </c>
      <c r="DC1740" s="128">
        <v>2307.9749999999999</v>
      </c>
      <c r="DD1740" s="128">
        <v>2307.9749999999999</v>
      </c>
      <c r="DE1740" s="128">
        <v>2874.6090000000004</v>
      </c>
      <c r="DF1740" s="128">
        <v>2918.8090000000002</v>
      </c>
      <c r="DG1740" s="128">
        <v>2913.8090000000002</v>
      </c>
      <c r="DH1740" s="128">
        <v>2914.8279999999995</v>
      </c>
      <c r="DI1740" s="128">
        <v>2914.8279999999995</v>
      </c>
      <c r="DJ1740" s="128">
        <v>2914.8279999999995</v>
      </c>
      <c r="DK1740" s="128">
        <v>2653.3209999999999</v>
      </c>
      <c r="DL1740" s="128">
        <v>2653.3209999999999</v>
      </c>
      <c r="DM1740" s="128">
        <v>2914.8279999999995</v>
      </c>
      <c r="DN1740" s="130">
        <f>[1]MCEMAC!CN32</f>
        <v>2608.5338901390523</v>
      </c>
      <c r="DO1740" s="128">
        <v>2914.8279999999995</v>
      </c>
      <c r="DP1740" s="128">
        <v>2806.5338901390523</v>
      </c>
      <c r="DQ1740" s="128">
        <v>2806.5338901390523</v>
      </c>
      <c r="DR1740" s="128">
        <v>2806.5338901390523</v>
      </c>
      <c r="DS1740" s="128">
        <v>2597.7068901390526</v>
      </c>
      <c r="DT1740" s="128">
        <v>2597.7068901390526</v>
      </c>
      <c r="DU1740" s="128">
        <v>2580.786562050796</v>
      </c>
      <c r="DV1740" s="131">
        <f>[1]MCEMAC!DD32</f>
        <v>2576.786562050796</v>
      </c>
      <c r="DW1740" s="132">
        <f>[1]MCEMAC!DE32</f>
        <v>2576.786562050796</v>
      </c>
      <c r="DX1740" s="133">
        <f>[1]MCEMAC!DF32</f>
        <v>2580.786562050796</v>
      </c>
      <c r="DZ1740" s="128">
        <f>[1]MCEMAC!DJ32</f>
        <v>2517.9652682694918</v>
      </c>
      <c r="EC1740" s="128">
        <f>[1]MCEMAC!DN32</f>
        <v>2434.0085417533487</v>
      </c>
      <c r="EF1740" s="128">
        <f>[1]MCEMAC!DR32</f>
        <v>2350.1157432225141</v>
      </c>
      <c r="EI1740" s="128">
        <f>[1]MCEMAC!DV32</f>
        <v>2266.2862397266381</v>
      </c>
      <c r="EL1740" s="128">
        <f>[1]MCEMAC!DZ32</f>
        <v>2182.5194045822068</v>
      </c>
      <c r="EO1740" s="128">
        <f>[1]MCEMAC!ED32</f>
        <v>2105.0194045822068</v>
      </c>
    </row>
    <row r="1741" spans="1:145" ht="15.5" x14ac:dyDescent="0.35">
      <c r="A1741" s="56" t="s">
        <v>582</v>
      </c>
      <c r="B1741" s="128"/>
      <c r="C1741" s="128"/>
      <c r="D1741" s="128"/>
      <c r="E1741" s="128" t="e">
        <f>-[2]MONCAM!G754+[3]MCONGO!C104+[7]MRCA!B99+[4]MGABON!C102+[5]MGUINEE!B105+[6]MTCHAD!A107</f>
        <v>#VALUE!</v>
      </c>
      <c r="F1741" s="128">
        <f>-[2]MONCAM!H754+[3]MCONGO!D104+[7]MRCA!C99+[4]MGABON!D102+[5]MGUINEE!C105+[6]MTCHAD!B107</f>
        <v>-71.123000000000005</v>
      </c>
      <c r="G1741" s="128">
        <f>-[2]MONCAM!I754+[3]MCONGO!E104+[7]MRCA!D99+[4]MGABON!E102+[5]MGUINEE!D105+[6]MTCHAD!C107</f>
        <v>-37.132000000000005</v>
      </c>
      <c r="H1741" s="128">
        <f>-[2]MONCAM!J754+[3]MCONGO!F104+[7]MRCA!E99+[4]MGABON!F102+[5]MGUINEE!E105+[6]MTCHAD!D107</f>
        <v>-25.314000000000007</v>
      </c>
      <c r="I1741" s="128">
        <f>-[2]MONCAM!K754+[3]MCONGO!G104+[7]MRCA!F99+[4]MGABON!G102+[5]MGUINEE!F105+[6]MTCHAD!E107</f>
        <v>-55.306000000000004</v>
      </c>
      <c r="J1741" s="128">
        <f>-[2]MONCAM!L754+[3]MCONGO!H104+[7]MRCA!G99+[4]MGABON!H102+[5]MGUINEE!G105+[6]MTCHAD!F107</f>
        <v>-108.18899999999999</v>
      </c>
      <c r="K1741" s="128">
        <f>-[2]MONCAM!M754+[3]MCONGO!I104+[7]MRCA!H99+[4]MGABON!I102+[5]MGUINEE!H105+[6]MTCHAD!G107</f>
        <v>-98.679999999999993</v>
      </c>
      <c r="L1741" s="128">
        <f>-[2]MONCAM!N754+[3]MCONGO!J104+[7]MRCA!I99+[4]MGABON!J102+[5]MGUINEE!I105+[6]MTCHAD!H107</f>
        <v>-115.76299999999999</v>
      </c>
      <c r="M1741" s="128">
        <f>-[2]MONCAM!O754+[3]MCONGO!K104+[7]MRCA!J99+[4]MGABON!K102+[5]MGUINEE!J105+[6]MTCHAD!I107</f>
        <v>-104.479</v>
      </c>
      <c r="N1741" s="128">
        <f>-[2]MONCAM!P754+[3]MCONGO!L104+[7]MRCA!K99+[4]MGABON!L102+[5]MGUINEE!K105+[6]MTCHAD!J107</f>
        <v>-95.861000000000004</v>
      </c>
      <c r="O1741" s="128">
        <f>-[2]MONCAM!Q754+[3]MCONGO!M104+[7]MRCA!L99+[4]MGABON!M102+[5]MGUINEE!L105+[6]MTCHAD!K107</f>
        <v>-81.819000000000003</v>
      </c>
      <c r="P1741" s="128">
        <f>-[2]MONCAM!R754+[3]MCONGO!N104+[7]MRCA!M99+[4]MGABON!N102+[5]MGUINEE!M105+[6]MTCHAD!L107</f>
        <v>-104.52999999999999</v>
      </c>
      <c r="Q1741" s="128">
        <f>-[2]MONCAM!AD106-[2]MONCAM!AD107+[3]MCONGO!V104+[7]MRCA!U99+[4]MGABON!V102+[5]MGUINEE!U105+[6]MTCHAD!T107</f>
        <v>-337.84499999999997</v>
      </c>
      <c r="R1741" s="128">
        <f>-[2]MONCAM!AH106-[2]MONCAM!AH107+[3]MCONGO!Z104+[7]MRCA!Y99+[4]MGABON!Z102+[5]MGUINEE!Y105+[6]MTCHAD!X107</f>
        <v>-269.63099999999997</v>
      </c>
      <c r="S1741" s="128">
        <f>-[2]MONCAM!AL106-[2]MONCAM!AL107+[3]MCONGO!AD104+[7]MRCA!AC99+[4]MGABON!AD102+[5]MGUINEE!AC105+[6]MTCHAD!AB107</f>
        <v>-582.40599999999995</v>
      </c>
      <c r="T1741" s="128">
        <f>-[2]MONCAM!AP106-[2]MONCAM!AP107+[3]MCONGO!AH104+[7]MRCA!AG99+[4]MGABON!AH102+[5]MGUINEE!AG105+[6]MTCHAD!AF107</f>
        <v>-1427.944</v>
      </c>
      <c r="U1741" s="128">
        <f>-[2]MONCAM!AT106-[2]MONCAM!AT107+[3]MCONGO!AL104+[7]MRCA!AK99+[4]MGABON!AL102+[5]MGUINEE!AK105+[6]MTCHAD!AJ107</f>
        <v>-2369.2010000000005</v>
      </c>
      <c r="V1741" s="128">
        <f>-[2]MONCAM!AX106-[2]MONCAM!AX107+[3]MCONGO!AP104+[7]MRCA!AO99+[4]MGABON!AP102+[5]MGUINEE!AO105+[6]MTCHAD!AN107</f>
        <v>-2772.3290000000002</v>
      </c>
      <c r="W1741" s="128">
        <f>-[2]MONCAM!BB106-[2]MONCAM!BB107+[3]MCONGO!AT104+[7]MRCA!AS99+[4]MGABON!AT102+[5]MGUINEE!AS105+[6]MTCHAD!AR107</f>
        <v>-3925.0141032659999</v>
      </c>
      <c r="X1741" s="129">
        <f>-[2]MONCAM!BF106-[2]MONCAM!BF107+[3]MCONGO!AX104+[7]MRCA!AW99+[4]MGABON!AW102+[5]MGUINEE!AW105+[6]MTCHAD!AV107</f>
        <v>-2890.0763280910001</v>
      </c>
      <c r="Y1741" s="129">
        <f>-[2]MONCAM!BJ106-[2]MONCAM!BJ107+[3]MCONGO!BA104+[7]MRCA!BA99+[4]MGABON!BA102+[5]MGUINEE!AZ105+[6]MTCHAD!AZ107</f>
        <v>-2689.1800905719997</v>
      </c>
      <c r="Z1741" s="129">
        <f>-[2]MONCAM!BM106-[2]MONCAM!BM107+[3]MCONGO!BE104+[7]MRCA!BE99+[4]MGABON!BE102+[5]MGUINEE!BB105+[6]MTCHAD!BD107</f>
        <v>-3489.6889999999999</v>
      </c>
      <c r="AA1741" s="129">
        <f>-[2]MONCAM!BQ106-[2]MONCAM!BQ107+[3]MCONGO!BI104+[7]MRCA!BI99+[4]MGABON!BI102+[5]MGUINEE!BF105+[6]MTCHAD!BH107+1.553</f>
        <v>-3083.0770000000002</v>
      </c>
      <c r="AB1741" s="128">
        <v>-5304.5056737853201</v>
      </c>
      <c r="AC1741" s="128">
        <v>-3822.3198837630503</v>
      </c>
      <c r="AD1741" s="128">
        <v>-3459.8913986686794</v>
      </c>
      <c r="AE1741" s="128">
        <f>-[2]MONCAM!BY106-[2]MONCAM!BY107+[3]MCONGO!BT104+[7]MRCA!BT99+[4]MGABON!BT102+[5]MGUINEE!BQ105+[6]MTCHAD!BS107-6.302</f>
        <v>-3498.7459999999996</v>
      </c>
      <c r="AF1741" s="128">
        <v>-4002.7099745806818</v>
      </c>
      <c r="AG1741" s="128">
        <v>-3048.957802168884</v>
      </c>
      <c r="AH1741" s="128">
        <v>-2983.5155433208693</v>
      </c>
      <c r="AI1741" s="128">
        <v>-2540.9952884438644</v>
      </c>
      <c r="AJ1741" s="129">
        <f>-[2]MONCAM!CC106-[2]MONCAM!CC107+[3]MCONGO!CF104+[7]MRCA!CF99+[4]MGABON!CF102+[5]MGUINEE!CC105+[6]MTCHAD!CE107</f>
        <v>-2869.9850000000001</v>
      </c>
      <c r="AK1741" s="129">
        <v>-1570.8305850803131</v>
      </c>
      <c r="AL1741" s="129">
        <v>-2374.7573174799445</v>
      </c>
      <c r="AM1741" s="129">
        <v>-2584.3910820877995</v>
      </c>
      <c r="AN1741" s="129">
        <v>-3114.9644582866595</v>
      </c>
      <c r="AO1741" s="129">
        <f>-[2]MONCAM!CK106-[2]MONCAM!CK107+[3]MCONGO!CR104+[7]MRCA!CR99+[4]MGABON!CR102+[5]MGUINEE!CO105+[6]MTCHAD!CQ107</f>
        <v>-2446.576</v>
      </c>
      <c r="AP1741" s="129">
        <v>-1875.1107330694481</v>
      </c>
      <c r="AQ1741" s="129">
        <v>-1555.4211195553246</v>
      </c>
      <c r="AR1741" s="129">
        <v>-1401.0973699024337</v>
      </c>
      <c r="AS1741" s="129">
        <f>-[2]MONCAM!CV106-[2]MONCAM!CV107+[3]MCONGO!DC104+[7]MRCA!DC99+[4]MGABON!DC102+[5]MGUINEE!CZ105+[6]MTCHAD!DB107-'[1]Saisie Monnaie'!C94/1000</f>
        <v>-996.24099999999999</v>
      </c>
      <c r="AT1741" s="129">
        <v>-1277.7428085592794</v>
      </c>
      <c r="AU1741" s="129">
        <v>-405.01764015751479</v>
      </c>
      <c r="AV1741" s="129">
        <v>-1293.6963151988621</v>
      </c>
      <c r="AW1741" s="129">
        <v>-1213.51180825038</v>
      </c>
      <c r="AX1741" s="129">
        <f>-[2]MONCAM!DH106-[2]MONCAM!DH107+[3]MCONGO!DO104+[7]MRCA!DO99+[4]MGABON!DO102+[5]MGUINEE!DL105+[6]MTCHAD!DN107</f>
        <v>-1311.8630000000001</v>
      </c>
      <c r="AY1741" s="129"/>
      <c r="AZ1741" s="129">
        <v>-1545.9492495062354</v>
      </c>
      <c r="BA1741" s="129">
        <v>-1184.5969757756845</v>
      </c>
      <c r="BB1741" s="129">
        <v>-1329.1188661219314</v>
      </c>
      <c r="BC1741" s="129">
        <v>-949.93389270158184</v>
      </c>
      <c r="BD1741" s="129">
        <v>-1374.6802707337856</v>
      </c>
      <c r="BE1741" s="129">
        <v>-697.08982887324589</v>
      </c>
      <c r="BF1741" s="129">
        <f>[1]MCEMAC!C103</f>
        <v>-1357.5249999999999</v>
      </c>
      <c r="BG1741" s="129">
        <f>[1]MCEMAC!I103</f>
        <v>-1722.0567612489945</v>
      </c>
      <c r="BH1741" s="129">
        <f>[1]MCEMAC!J103</f>
        <v>-929.96137455959911</v>
      </c>
      <c r="BI1741" s="129">
        <v>-1524.9946750599408</v>
      </c>
      <c r="BJ1741" s="129">
        <v>-753.7503124906907</v>
      </c>
      <c r="BK1741" s="129">
        <v>-1486.8822286056909</v>
      </c>
      <c r="BL1741" s="129">
        <v>-783.51847990722445</v>
      </c>
      <c r="BM1741" s="129">
        <v>-1700.3525120674226</v>
      </c>
      <c r="BN1741" s="129">
        <v>-918.17680205635736</v>
      </c>
      <c r="BO1741" s="129">
        <f>[1]MCEMAC!Q103</f>
        <v>-1283.9460000000001</v>
      </c>
      <c r="BP1741" s="129">
        <v>-1677.4500590658661</v>
      </c>
      <c r="BQ1741" s="129">
        <v>-1215.3983868811742</v>
      </c>
      <c r="BR1741" s="129">
        <v>-1046.6059832259905</v>
      </c>
      <c r="BS1741" s="129">
        <v>-921.43385372811838</v>
      </c>
      <c r="BT1741" s="129">
        <v>-1200.2317435537598</v>
      </c>
      <c r="BU1741" s="129">
        <v>-735.18912352779216</v>
      </c>
      <c r="BV1741" s="129">
        <v>-430.30358691428353</v>
      </c>
      <c r="BW1741" s="129">
        <v>-2068.0635898892438</v>
      </c>
      <c r="BX1741" s="129">
        <v>-1889.8210929705026</v>
      </c>
      <c r="BY1741" s="129">
        <v>-1718.2950009201131</v>
      </c>
      <c r="BZ1741" s="128">
        <v>-1523.7229855056794</v>
      </c>
      <c r="CA1741" s="129">
        <f>[1]MCEMAC!AI103</f>
        <v>-919.73400000000004</v>
      </c>
      <c r="CB1741" s="129">
        <v>-1649.4321554957205</v>
      </c>
      <c r="CC1741" s="129">
        <v>-1632.6720633854989</v>
      </c>
      <c r="CD1741" s="129">
        <v>-688.21775112420937</v>
      </c>
      <c r="CE1741" s="129">
        <v>-1306.6085556969397</v>
      </c>
      <c r="CF1741" s="129">
        <v>-1202.0323608002361</v>
      </c>
      <c r="CG1741" s="129">
        <v>-888.90716008173354</v>
      </c>
      <c r="CH1741" s="129">
        <v>-1845.9377749869582</v>
      </c>
      <c r="CI1741" s="129">
        <v>-1479.0889903602715</v>
      </c>
      <c r="CJ1741" s="128">
        <v>-1583.8001596786298</v>
      </c>
      <c r="CK1741" s="128">
        <v>-1309.9252977902156</v>
      </c>
      <c r="CL1741" s="129">
        <f>[1]MCEMAC!AY103</f>
        <v>-1106.615</v>
      </c>
      <c r="CM1741" s="129">
        <v>-1969.8444511407665</v>
      </c>
      <c r="CN1741" s="129">
        <v>-2379.1678574927196</v>
      </c>
      <c r="CO1741" s="129">
        <v>-2427.3972854378785</v>
      </c>
      <c r="CP1741" s="129">
        <v>-3100.5111008561485</v>
      </c>
      <c r="CQ1741" s="129">
        <v>-2163.8628117857429</v>
      </c>
      <c r="CR1741" s="129">
        <v>-1014.4810424062274</v>
      </c>
      <c r="CS1741" s="129">
        <v>-2227.6952118587296</v>
      </c>
      <c r="CT1741" s="129">
        <v>-1612.1267069539274</v>
      </c>
      <c r="CU1741" s="129">
        <v>-761.68996174225208</v>
      </c>
      <c r="CV1741" s="129">
        <v>-1110.2298649078955</v>
      </c>
      <c r="CW1741" s="129">
        <v>-992.48775528954036</v>
      </c>
      <c r="CX1741" s="129">
        <v>-795.14653305806644</v>
      </c>
      <c r="CY1741" s="129">
        <v>-1023.5338295616006</v>
      </c>
      <c r="CZ1741" s="129">
        <v>-870.01739819295824</v>
      </c>
      <c r="DA1741" s="129">
        <f>[1]MCEMAC!BR103</f>
        <v>-2035.1720999999998</v>
      </c>
      <c r="DB1741" s="128">
        <v>-2693.9071540858972</v>
      </c>
      <c r="DC1741" s="128">
        <v>-2173.3153668364384</v>
      </c>
      <c r="DD1741" s="128">
        <v>-1712.851124064819</v>
      </c>
      <c r="DE1741" s="128">
        <v>-2372.3458865038092</v>
      </c>
      <c r="DF1741" s="128">
        <v>-1906.5334164497569</v>
      </c>
      <c r="DG1741" s="128">
        <v>-1597.1059721889103</v>
      </c>
      <c r="DH1741" s="128">
        <v>-2144.4141841720107</v>
      </c>
      <c r="DI1741" s="128">
        <v>-1755.121696688582</v>
      </c>
      <c r="DJ1741" s="128">
        <v>-1579.9296757915934</v>
      </c>
      <c r="DK1741" s="128">
        <v>-2069.3406572125295</v>
      </c>
      <c r="DL1741" s="128">
        <v>-1806.2813401968203</v>
      </c>
      <c r="DM1741" s="128">
        <v>-1750.9696757915933</v>
      </c>
      <c r="DN1741" s="130">
        <f>[1]MCEMAC!CN103</f>
        <v>-1547.7374775799999</v>
      </c>
      <c r="DO1741" s="128">
        <v>-1750.9696757915933</v>
      </c>
      <c r="DP1741" s="128">
        <v>-1171.2003672432329</v>
      </c>
      <c r="DQ1741" s="128">
        <v>-798.10404464774672</v>
      </c>
      <c r="DR1741" s="128">
        <v>-299.20817812746645</v>
      </c>
      <c r="DS1741" s="128">
        <v>-1394.0003214976709</v>
      </c>
      <c r="DT1741" s="128">
        <v>-962.35338551491873</v>
      </c>
      <c r="DU1741" s="128">
        <v>-1005.6909325717705</v>
      </c>
      <c r="DV1741" s="131">
        <f>[1]MCEMAC!DD103</f>
        <v>-1213.8313980752764</v>
      </c>
      <c r="DW1741" s="132">
        <f>[1]MCEMAC!DE103</f>
        <v>-1179.8273212436097</v>
      </c>
      <c r="DX1741" s="133">
        <f>[1]MCEMAC!DF103</f>
        <v>-1084.6920785143811</v>
      </c>
      <c r="DZ1741" s="128">
        <f>[1]MCEMAC!DJ103</f>
        <v>-1542.7181478301766</v>
      </c>
      <c r="EC1741" s="128">
        <f>[1]MCEMAC!DN103</f>
        <v>-1954.4739331905046</v>
      </c>
      <c r="EF1741" s="128">
        <f>[1]MCEMAC!DR103</f>
        <v>-2300.1295488515107</v>
      </c>
      <c r="EI1741" s="128">
        <f>[1]MCEMAC!DV103</f>
        <v>-3134.2611881421253</v>
      </c>
      <c r="EL1741" s="128">
        <f>[1]MCEMAC!DZ103</f>
        <v>-4440.2970448800397</v>
      </c>
      <c r="EO1741" s="128">
        <f>[1]MCEMAC!ED103</f>
        <v>-6327.3373063389799</v>
      </c>
    </row>
    <row r="1742" spans="1:145" ht="15.5" x14ac:dyDescent="0.35">
      <c r="A1742" s="56" t="s">
        <v>583</v>
      </c>
      <c r="B1742" s="128"/>
      <c r="C1742" s="128"/>
      <c r="D1742" s="128"/>
      <c r="E1742" s="128" t="e">
        <f>[2]MONCAM!G743+[3]MCONGO!C105+[7]MRCA!B100+[4]MGABON!C103+[5]MGUINEE!B106+[6]MTCHAD!A108</f>
        <v>#VALUE!</v>
      </c>
      <c r="F1742" s="128">
        <f>[2]MONCAM!H743+[3]MCONGO!D105+[7]MRCA!C100+[4]MGABON!D103+[5]MGUINEE!C106+[6]MTCHAD!B108</f>
        <v>119.643</v>
      </c>
      <c r="G1742" s="128">
        <f>[2]MONCAM!I743+[3]MCONGO!E105+[7]MRCA!D100+[4]MGABON!E103+[5]MGUINEE!D106+[6]MTCHAD!C108</f>
        <v>89.371000000000009</v>
      </c>
      <c r="H1742" s="128">
        <f>[2]MONCAM!J743+[3]MCONGO!F105+[7]MRCA!E100+[4]MGABON!F103+[5]MGUINEE!E106+[6]MTCHAD!D108</f>
        <v>82.925000000000011</v>
      </c>
      <c r="I1742" s="128">
        <f>[2]MONCAM!K743+[3]MCONGO!G105+[7]MRCA!F100+[4]MGABON!G103+[5]MGUINEE!F106+[6]MTCHAD!E108</f>
        <v>57.943999999999996</v>
      </c>
      <c r="J1742" s="128">
        <f>[2]MONCAM!L743+[3]MCONGO!H105+[7]MRCA!G100+[4]MGABON!H103+[5]MGUINEE!G106+[6]MTCHAD!F108</f>
        <v>23.602</v>
      </c>
      <c r="K1742" s="128">
        <f>[2]MONCAM!M743+[3]MCONGO!I105+[7]MRCA!H100+[4]MGABON!I103+[5]MGUINEE!H106+[6]MTCHAD!G108</f>
        <v>15.531000000000001</v>
      </c>
      <c r="L1742" s="128">
        <f>[2]MONCAM!N743+[3]MCONGO!J105+[7]MRCA!I100+[4]MGABON!J103+[5]MGUINEE!I106+[6]MTCHAD!H108</f>
        <v>16.661999999999999</v>
      </c>
      <c r="M1742" s="128">
        <f>[2]MONCAM!O743+[3]MCONGO!K105+[7]MRCA!J100+[4]MGABON!K103+[5]MGUINEE!J106+[6]MTCHAD!I108</f>
        <v>24.212999999999997</v>
      </c>
      <c r="N1742" s="128" t="e">
        <f>[2]MONCAM!P743+[3]MCONGO!L105+[7]MRCA!K100+[4]MGABON!L103+[5]MGUINEE!K106+[6]MTCHAD!J108</f>
        <v>#VALUE!</v>
      </c>
      <c r="O1742" s="128" t="e">
        <f>[2]MONCAM!Q743+[3]MCONGO!M105+[7]MRCA!L100+[4]MGABON!M103+[5]MGUINEE!L106+[6]MTCHAD!K108</f>
        <v>#VALUE!</v>
      </c>
      <c r="P1742" s="128" t="e">
        <f>[2]MONCAM!R743+[3]MCONGO!N105+[7]MRCA!M100+[4]MGABON!N103+[5]MGUINEE!M106+[6]MTCHAD!L108</f>
        <v>#VALUE!</v>
      </c>
      <c r="Q1742" s="128" t="e">
        <f>+[2]MONCAM!AD94+[3]MCONGO!V105+[7]MRCA!U100+[4]MGABON!V103+[5]MGUINEE!U106+[6]MTCHAD!T108</f>
        <v>#VALUE!</v>
      </c>
      <c r="R1742" s="128" t="e">
        <f>+[2]MONCAM!AH94+[3]MCONGO!Z105+[7]MRCA!Y100+[4]MGABON!Z103+[5]MGUINEE!Y106+[6]MTCHAD!X108</f>
        <v>#VALUE!</v>
      </c>
      <c r="S1742" s="128" t="e">
        <f>+[2]MONCAM!AL94+[3]MCONGO!AD105+[7]MRCA!AC100+[4]MGABON!AD103+[5]MGUINEE!AC106+[6]MTCHAD!AB108</f>
        <v>#VALUE!</v>
      </c>
      <c r="T1742" s="128" t="e">
        <f>+[2]MONCAM!AP94+[3]MCONGO!AH105+[7]MRCA!AG100+[4]MGABON!AH103+[5]MGUINEE!AG106+[6]MTCHAD!AF108</f>
        <v>#VALUE!</v>
      </c>
      <c r="U1742" s="128" t="e">
        <f>+[2]MONCAM!AT94+[3]MCONGO!AL105+[7]MRCA!AK100+[4]MGABON!AL103+[5]MGUINEE!AK106+[6]MTCHAD!AJ108</f>
        <v>#VALUE!</v>
      </c>
      <c r="V1742" s="128">
        <f>+[2]MONCAM!AX94+[3]MCONGO!AP105+[7]MRCA!AO100+[4]MGABON!AP103+[5]MGUINEE!AO106+[6]MTCHAD!AN108</f>
        <v>5.9139999999999997</v>
      </c>
      <c r="W1742" s="128">
        <f>+[2]MONCAM!BB94+[3]MCONGO!AT105+[7]MRCA!AS100+[4]MGABON!AT103+[5]MGUINEE!AS106+[6]MTCHAD!AR108</f>
        <v>6</v>
      </c>
      <c r="X1742" s="129">
        <f>+[2]MONCAM!BF94+[3]MCONGO!AX105+[7]MRCA!AW100+[4]MGABON!AW103+[5]MGUINEE!AW106+[6]MTCHAD!AV108</f>
        <v>5</v>
      </c>
      <c r="Y1742" s="129">
        <f>+[2]MONCAM!BJ94+[3]MCONGO!BA105+[7]MRCA!BA100+[4]MGABON!BA103+[5]MGUINEE!AZ106+[6]MTCHAD!AZ108</f>
        <v>2.248201624865942E-13</v>
      </c>
      <c r="Z1742" s="129">
        <f>+[2]MONCAM!BM94+[3]MCONGO!BE105+[7]MRCA!BE100+[4]MGABON!BE103+[5]MGUINEE!BB106+[6]MTCHAD!BD108</f>
        <v>2.4500000000000002</v>
      </c>
      <c r="AA1742" s="129">
        <f>+[2]MONCAM!BQ94+[3]MCONGO!BI105+[7]MRCA!BI100+[4]MGABON!BI103+[5]MGUINEE!BF106+[6]MTCHAD!BH108</f>
        <v>4.9000000000000004</v>
      </c>
      <c r="AB1742" s="128">
        <v>7.9862692604123708</v>
      </c>
      <c r="AC1742" s="128">
        <v>1.3145040611561853E-13</v>
      </c>
      <c r="AD1742" s="128">
        <v>4.5480000000001422</v>
      </c>
      <c r="AE1742" s="128">
        <f>+[2]MONCAM!BY94+[3]MCONGO!BT105+[7]MRCA!BT100+[4]MGABON!BT103+[5]MGUINEE!BQ106+[6]MTCHAD!BS108</f>
        <v>7.4</v>
      </c>
      <c r="AF1742" s="128">
        <v>3.7829363448784838</v>
      </c>
      <c r="AG1742" s="128">
        <v>14.999999999998945</v>
      </c>
      <c r="AH1742" s="128">
        <v>79.999999999999403</v>
      </c>
      <c r="AI1742" s="128">
        <v>155.7000000000001</v>
      </c>
      <c r="AJ1742" s="129">
        <f>+[2]MONCAM!CC94+[3]MCONGO!CF105+[7]MRCA!CF100+[4]MGABON!CF103+[5]MGUINEE!CC106+[6]MTCHAD!CE108</f>
        <v>80.031000000000006</v>
      </c>
      <c r="AK1742" s="129">
        <v>434.71087281248765</v>
      </c>
      <c r="AL1742" s="129">
        <v>444.60800000000324</v>
      </c>
      <c r="AM1742" s="129">
        <v>509.60799999999898</v>
      </c>
      <c r="AN1742" s="129">
        <v>449.60799999999807</v>
      </c>
      <c r="AO1742" s="129">
        <f>+[2]MONCAM!CK94+[3]MCONGO!CR105+[7]MRCA!CR100+[4]MGABON!CR103+[5]MGUINEE!CO106+[6]MTCHAD!CQ108</f>
        <v>276.62400000000002</v>
      </c>
      <c r="AP1742" s="129">
        <v>739.55900000000111</v>
      </c>
      <c r="AQ1742" s="129">
        <v>524.99999999999989</v>
      </c>
      <c r="AR1742" s="129">
        <v>691.80688666111564</v>
      </c>
      <c r="AS1742" s="129">
        <f>+[2]MONCAM!CV94+[3]MCONGO!DC105+[7]MRCA!DC100+[4]MGABON!DC103+[5]MGUINEE!CZ106+[6]MTCHAD!DB108</f>
        <v>628.11300000000006</v>
      </c>
      <c r="AT1742" s="129">
        <v>844.53228638612563</v>
      </c>
      <c r="AU1742" s="129">
        <v>761.70000000000027</v>
      </c>
      <c r="AV1742" s="129">
        <v>761.7000000000005</v>
      </c>
      <c r="AW1742" s="129">
        <v>761.69999999999936</v>
      </c>
      <c r="AX1742" s="129">
        <f>+[2]MONCAM!DH94+[3]MCONGO!DO105+[7]MRCA!DO100+[4]MGABON!DO103+[5]MGUINEE!DL106+[6]MTCHAD!DN108</f>
        <v>442.245</v>
      </c>
      <c r="AY1742" s="129"/>
      <c r="AZ1742" s="129">
        <v>443.8047767008801</v>
      </c>
      <c r="BA1742" s="129">
        <v>753.31775339637909</v>
      </c>
      <c r="BB1742" s="129">
        <v>460.50000000000068</v>
      </c>
      <c r="BC1742" s="129">
        <v>460.50161264880478</v>
      </c>
      <c r="BD1742" s="129">
        <v>405.50406497427372</v>
      </c>
      <c r="BE1742" s="129">
        <v>405.49999999999886</v>
      </c>
      <c r="BF1742" s="129">
        <f>[1]MCEMAC!C104</f>
        <v>431.61200000000002</v>
      </c>
      <c r="BG1742" s="129">
        <f>[1]MCEMAC!I104</f>
        <v>393.30000000000047</v>
      </c>
      <c r="BH1742" s="129">
        <f>[1]MCEMAC!J104</f>
        <v>393.30000000000081</v>
      </c>
      <c r="BI1742" s="129">
        <v>294.9293550818644</v>
      </c>
      <c r="BJ1742" s="129">
        <v>294.92938089904527</v>
      </c>
      <c r="BK1742" s="129">
        <v>200.17900000000006</v>
      </c>
      <c r="BL1742" s="129">
        <v>200.17899999999909</v>
      </c>
      <c r="BM1742" s="129">
        <v>226.49999999999977</v>
      </c>
      <c r="BN1742" s="129">
        <v>226.50000000000102</v>
      </c>
      <c r="BO1742" s="129">
        <f>[1]MCEMAC!Q104</f>
        <v>273.93299999999999</v>
      </c>
      <c r="BP1742" s="129">
        <v>267.0998392742822</v>
      </c>
      <c r="BQ1742" s="129">
        <v>195.85178947861829</v>
      </c>
      <c r="BR1742" s="129">
        <v>634.75020706188263</v>
      </c>
      <c r="BS1742" s="129">
        <v>1479.9999999999968</v>
      </c>
      <c r="BT1742" s="129">
        <v>450.00000000000097</v>
      </c>
      <c r="BU1742" s="129">
        <v>780.00000000000114</v>
      </c>
      <c r="BV1742" s="129">
        <v>1130.0000000000023</v>
      </c>
      <c r="BW1742" s="129">
        <v>440.00000000000057</v>
      </c>
      <c r="BX1742" s="129">
        <v>719.99999999999932</v>
      </c>
      <c r="BY1742" s="129">
        <v>1005.0000000000018</v>
      </c>
      <c r="BZ1742" s="128">
        <v>339.95365288901206</v>
      </c>
      <c r="CA1742" s="129">
        <f>[1]MCEMAC!AI104</f>
        <v>386.45400000000001</v>
      </c>
      <c r="CB1742" s="129">
        <v>491.96233433917467</v>
      </c>
      <c r="CC1742" s="129">
        <v>570.59124404325905</v>
      </c>
      <c r="CD1742" s="129">
        <v>547.6456475946635</v>
      </c>
      <c r="CE1742" s="129">
        <v>573.7999999999987</v>
      </c>
      <c r="CF1742" s="129">
        <v>593.79999999999973</v>
      </c>
      <c r="CG1742" s="129">
        <v>633.79999999999893</v>
      </c>
      <c r="CH1742" s="129">
        <v>633.7999999999995</v>
      </c>
      <c r="CI1742" s="129">
        <v>633.80000000000064</v>
      </c>
      <c r="CJ1742" s="128">
        <v>645.05725156280744</v>
      </c>
      <c r="CK1742" s="128">
        <v>645.05710312682822</v>
      </c>
      <c r="CL1742" s="129">
        <f>[1]MCEMAC!AY104</f>
        <v>668.60199999999998</v>
      </c>
      <c r="CM1742" s="129">
        <v>310.00000000000028</v>
      </c>
      <c r="CN1742" s="129">
        <v>725.00326462551584</v>
      </c>
      <c r="CO1742" s="129">
        <v>754.99999999999932</v>
      </c>
      <c r="CP1742" s="129">
        <v>554.99999999999909</v>
      </c>
      <c r="CQ1742" s="129">
        <v>755</v>
      </c>
      <c r="CR1742" s="129">
        <v>555.00000000000091</v>
      </c>
      <c r="CS1742" s="129">
        <v>567.5</v>
      </c>
      <c r="CT1742" s="129">
        <v>767.50000000000034</v>
      </c>
      <c r="CU1742" s="129">
        <v>617.5</v>
      </c>
      <c r="CV1742" s="129">
        <v>540.00000000000045</v>
      </c>
      <c r="CW1742" s="129">
        <v>637.00000000000125</v>
      </c>
      <c r="CX1742" s="129">
        <v>514.99999999999704</v>
      </c>
      <c r="CY1742" s="129">
        <v>641.99999999999739</v>
      </c>
      <c r="CZ1742" s="129">
        <v>245.37547902553297</v>
      </c>
      <c r="DA1742" s="129">
        <f>[1]MCEMAC!BR104</f>
        <v>359.16999999999996</v>
      </c>
      <c r="DB1742" s="128">
        <v>425.00000000000108</v>
      </c>
      <c r="DC1742" s="128">
        <v>425.00000000000057</v>
      </c>
      <c r="DD1742" s="128">
        <v>874.99999999999966</v>
      </c>
      <c r="DE1742" s="128">
        <v>597.0192079184294</v>
      </c>
      <c r="DF1742" s="128">
        <v>596.97452213393149</v>
      </c>
      <c r="DG1742" s="128">
        <v>696.99999999999977</v>
      </c>
      <c r="DH1742" s="128">
        <v>745.00000000000034</v>
      </c>
      <c r="DI1742" s="128">
        <v>745.00000000000023</v>
      </c>
      <c r="DJ1742" s="128">
        <v>744.99999999999886</v>
      </c>
      <c r="DK1742" s="128">
        <v>969.4540000000045</v>
      </c>
      <c r="DL1742" s="128">
        <v>965.45400000000075</v>
      </c>
      <c r="DM1742" s="128">
        <v>-541.27600771452728</v>
      </c>
      <c r="DN1742" s="130">
        <f>[1]MCEMAC!CN104</f>
        <v>911.7911890690001</v>
      </c>
      <c r="DO1742" s="128">
        <v>-541.27600771452728</v>
      </c>
      <c r="DP1742" s="128">
        <v>1059.453999999997</v>
      </c>
      <c r="DQ1742" s="128">
        <v>1059.4540000000009</v>
      </c>
      <c r="DR1742" s="128">
        <v>1059.4540000000002</v>
      </c>
      <c r="DS1742" s="128">
        <v>1109.4540000000036</v>
      </c>
      <c r="DT1742" s="128">
        <v>1109.4540000000027</v>
      </c>
      <c r="DU1742" s="128">
        <v>999.29052962944149</v>
      </c>
      <c r="DV1742" s="131">
        <f>[1]MCEMAC!DD104</f>
        <v>841.13986043409113</v>
      </c>
      <c r="DW1742" s="132">
        <f>[1]MCEMAC!DE104</f>
        <v>844.453999999997</v>
      </c>
      <c r="DX1742" s="133">
        <f>[1]MCEMAC!DF104</f>
        <v>-2142.4920967366875</v>
      </c>
      <c r="DZ1742" s="128">
        <f>[1]MCEMAC!DJ104</f>
        <v>779.45399999999984</v>
      </c>
      <c r="EC1742" s="128">
        <f>[1]MCEMAC!DN104</f>
        <v>779.45399999999859</v>
      </c>
      <c r="EF1742" s="128">
        <f>[1]MCEMAC!DR104</f>
        <v>749.40465751557542</v>
      </c>
      <c r="EI1742" s="128">
        <f>[1]MCEMAC!DV104</f>
        <v>669.47089980121768</v>
      </c>
      <c r="EL1742" s="128">
        <f>[1]MCEMAC!DZ104</f>
        <v>564.44602582160576</v>
      </c>
      <c r="EO1742" s="128">
        <f>[1]MCEMAC!ED104</f>
        <v>564.42872121450137</v>
      </c>
    </row>
    <row r="1743" spans="1:145" ht="15.5" x14ac:dyDescent="0.35">
      <c r="A1743" s="56" t="s">
        <v>584</v>
      </c>
      <c r="B1743" s="128"/>
      <c r="C1743" s="128"/>
      <c r="D1743" s="128"/>
      <c r="E1743" s="128" t="e">
        <f>+[3]MCONGO!C106+[7]MRCA!B101+[4]MGABON!C104+[5]MGUINEE!B107+[6]MTCHAD!A109</f>
        <v>#VALUE!</v>
      </c>
      <c r="F1743" s="128">
        <f>+[3]MCONGO!D106+[7]MRCA!C101+[4]MGABON!D104+[5]MGUINEE!C107+[6]MTCHAD!B109</f>
        <v>28.435000000000002</v>
      </c>
      <c r="G1743" s="128">
        <f>+[3]MCONGO!E106+[7]MRCA!D101+[4]MGABON!E104+[5]MGUINEE!D107+[6]MTCHAD!C109</f>
        <v>9.0350000000000001</v>
      </c>
      <c r="H1743" s="128">
        <f>+[3]MCONGO!F106+[7]MRCA!E101+[4]MGABON!F104+[5]MGUINEE!E107+[6]MTCHAD!D109</f>
        <v>5.9039999999999999</v>
      </c>
      <c r="I1743" s="128">
        <f>+[3]MCONGO!G106+[7]MRCA!F101+[4]MGABON!G104+[5]MGUINEE!F107+[6]MTCHAD!E109</f>
        <v>5.9039999999999999</v>
      </c>
      <c r="J1743" s="128">
        <f>+[3]MCONGO!H106+[7]MRCA!G101+[4]MGABON!H104+[5]MGUINEE!G107+[6]MTCHAD!F109</f>
        <v>5.8960000000000008</v>
      </c>
      <c r="K1743" s="128">
        <f>+[3]MCONGO!I106+[7]MRCA!H101+[4]MGABON!I104+[5]MGUINEE!H107+[6]MTCHAD!G109</f>
        <v>1.238</v>
      </c>
      <c r="L1743" s="128">
        <f>+[3]MCONGO!J106+[7]MRCA!I101+[4]MGABON!J104+[5]MGUINEE!I107+[6]MTCHAD!H109</f>
        <v>0.748</v>
      </c>
      <c r="M1743" s="128">
        <f>+[3]MCONGO!K106+[7]MRCA!J101+[4]MGABON!K104+[5]MGUINEE!J107+[6]MTCHAD!I109</f>
        <v>1.5</v>
      </c>
      <c r="N1743" s="128" t="e">
        <f>+[3]MCONGO!L106+[7]MRCA!K101+[4]MGABON!L104+[5]MGUINEE!K107+[6]MTCHAD!J109</f>
        <v>#VALUE!</v>
      </c>
      <c r="O1743" s="128" t="e">
        <f>+[3]MCONGO!M106+[7]MRCA!L101+[4]MGABON!M104+[5]MGUINEE!L107+[6]MTCHAD!K109</f>
        <v>#VALUE!</v>
      </c>
      <c r="P1743" s="128" t="e">
        <f>+[3]MCONGO!N106+[7]MRCA!M101+[4]MGABON!N104+[5]MGUINEE!M107+[6]MTCHAD!L109</f>
        <v>#VALUE!</v>
      </c>
      <c r="Q1743" s="128" t="e">
        <f>+[3]MCONGO!V106+[7]MRCA!U101+[4]MGABON!V104+[5]MGUINEE!U107+[6]MTCHAD!T109</f>
        <v>#VALUE!</v>
      </c>
      <c r="R1743" s="128" t="e">
        <f>+[3]MCONGO!Z106+[7]MRCA!Y101+[4]MGABON!Z104+[5]MGUINEE!Y107+[6]MTCHAD!X109</f>
        <v>#VALUE!</v>
      </c>
      <c r="S1743" s="128" t="e">
        <f>+[3]MCONGO!AD106+[7]MRCA!AC101+[4]MGABON!AD104+[5]MGUINEE!AC107+[6]MTCHAD!AB109</f>
        <v>#VALUE!</v>
      </c>
      <c r="T1743" s="128" t="e">
        <f>+[3]MCONGO!AH106+[7]MRCA!AG101+[4]MGABON!AH104+[5]MGUINEE!AG107+[6]MTCHAD!AF109</f>
        <v>#VALUE!</v>
      </c>
      <c r="U1743" s="128" t="e">
        <f>+[3]MCONGO!AL106+[7]MRCA!AK101+[4]MGABON!AL104+[5]MGUINEE!AK107+[6]MTCHAD!AJ109</f>
        <v>#VALUE!</v>
      </c>
      <c r="V1743" s="128" t="e">
        <f>+[3]MCONGO!AP106+[7]MRCA!AO101+[4]MGABON!AP104+[5]MGUINEE!AO107+[6]MTCHAD!AN109</f>
        <v>#VALUE!</v>
      </c>
      <c r="W1743" s="128" t="e">
        <f>+[3]MCONGO!AT106+[7]MRCA!AS101+[4]MGABON!AT104+[5]MGUINEE!AS107+[6]MTCHAD!AR109</f>
        <v>#VALUE!</v>
      </c>
      <c r="X1743" s="129" t="e">
        <f>+[3]MCONGO!AX106+[7]MRCA!AW101+[4]MGABON!AW104+[5]MGUINEE!AW107+[6]MTCHAD!AV109</f>
        <v>#VALUE!</v>
      </c>
      <c r="Y1743" s="129" t="e">
        <f>+[3]MCONGO!BA106+[7]MRCA!BA101+[4]MGABON!BA104+[5]MGUINEE!AZ107+[6]MTCHAD!AZ109</f>
        <v>#VALUE!</v>
      </c>
      <c r="Z1743" s="129" t="e">
        <f>+[3]MCONGO!BE106+[7]MRCA!BE101+[4]MGABON!BE104+[5]MGUINEE!BB107+[6]MTCHAD!BD109</f>
        <v>#VALUE!</v>
      </c>
      <c r="AA1743" s="129" t="e">
        <f>+[3]MCONGO!BI106+[7]MRCA!BI101+[4]MGABON!BI104+[5]MGUINEE!BF107+[6]MTCHAD!BH109</f>
        <v>#VALUE!</v>
      </c>
      <c r="AB1743" s="128">
        <v>0</v>
      </c>
      <c r="AC1743" s="128">
        <v>0</v>
      </c>
      <c r="AD1743" s="128">
        <v>0</v>
      </c>
      <c r="AE1743" s="128" t="e">
        <f>+[3]MCONGO!BT106+[7]MRCA!BT101+[4]MGABON!BT104+[5]MGUINEE!BQ107+[6]MTCHAD!BS109</f>
        <v>#VALUE!</v>
      </c>
      <c r="AF1743" s="128">
        <v>0</v>
      </c>
      <c r="AG1743" s="128">
        <v>0</v>
      </c>
      <c r="AH1743" s="128">
        <v>0</v>
      </c>
      <c r="AI1743" s="128">
        <v>0</v>
      </c>
      <c r="AJ1743" s="129" t="e">
        <f>+[3]MCONGO!CF106+[7]MRCA!CF101+[4]MGABON!CF104+[5]MGUINEE!CC107+[6]MTCHAD!CE109</f>
        <v>#VALUE!</v>
      </c>
      <c r="AK1743" s="129">
        <v>0</v>
      </c>
      <c r="AL1743" s="129">
        <v>0</v>
      </c>
      <c r="AM1743" s="129">
        <v>0</v>
      </c>
      <c r="AN1743" s="129">
        <v>0</v>
      </c>
      <c r="AO1743" s="129" t="e">
        <f>+[3]MCONGO!CR106+[7]MRCA!CR101+[4]MGABON!CR104+[5]MGUINEE!CO107+[6]MTCHAD!CQ109</f>
        <v>#VALUE!</v>
      </c>
      <c r="AP1743" s="129">
        <v>0</v>
      </c>
      <c r="AQ1743" s="129">
        <v>0</v>
      </c>
      <c r="AR1743" s="129">
        <v>0</v>
      </c>
      <c r="AS1743" s="129" t="e">
        <f>+[3]MCONGO!DC106+[7]MRCA!DC101+[4]MGABON!DC104+[5]MGUINEE!CZ107+[6]MTCHAD!DB109</f>
        <v>#VALUE!</v>
      </c>
      <c r="AT1743" s="129">
        <v>0</v>
      </c>
      <c r="AU1743" s="129">
        <v>0</v>
      </c>
      <c r="AV1743" s="129">
        <v>0</v>
      </c>
      <c r="AW1743" s="129">
        <v>0</v>
      </c>
      <c r="AX1743" s="129" t="e">
        <f>[2]MONCAM!DH23+[3]MCONGO!DO106+[7]MRCA!DO101+[4]MGABON!DO104+[5]MGUINEE!DL107+[6]MTCHAD!DN109</f>
        <v>#VALUE!</v>
      </c>
      <c r="AY1743" s="129"/>
      <c r="AZ1743" s="129">
        <v>0.36899999999999999</v>
      </c>
      <c r="BA1743" s="129">
        <v>0.36899999999999999</v>
      </c>
      <c r="BB1743" s="129">
        <v>0.36899999999999999</v>
      </c>
      <c r="BC1743" s="129">
        <v>0.36899999999999999</v>
      </c>
      <c r="BD1743" s="129">
        <v>0.45</v>
      </c>
      <c r="BE1743" s="129">
        <v>0.45</v>
      </c>
      <c r="BF1743" s="129">
        <f>[1]MCEMAC!C105</f>
        <v>0.38500000000000001</v>
      </c>
      <c r="BG1743" s="129">
        <f>[1]MCEMAC!I105</f>
        <v>0.38500000000000001</v>
      </c>
      <c r="BH1743" s="129">
        <f>[1]MCEMAC!J105</f>
        <v>0.36899999999999999</v>
      </c>
      <c r="BI1743" s="129">
        <v>0.24099999999999999</v>
      </c>
      <c r="BJ1743" s="129">
        <v>0.24099999999999999</v>
      </c>
      <c r="BK1743" s="129">
        <v>0.32900000000000001</v>
      </c>
      <c r="BL1743" s="129">
        <v>0.32900000000000001</v>
      </c>
      <c r="BM1743" s="129">
        <v>0.313</v>
      </c>
      <c r="BN1743" s="129">
        <v>0.313</v>
      </c>
      <c r="BO1743" s="129">
        <f>[1]MCEMAC!Q105</f>
        <v>0</v>
      </c>
      <c r="BP1743" s="129">
        <v>-16.810182499999648</v>
      </c>
      <c r="BQ1743" s="129">
        <v>0.60499999999999998</v>
      </c>
      <c r="BR1743" s="129">
        <v>-16.810182499999648</v>
      </c>
      <c r="BS1743" s="129">
        <v>-16.710182499999647</v>
      </c>
      <c r="BT1743" s="129">
        <v>-16.810182499999648</v>
      </c>
      <c r="BU1743" s="129">
        <v>-16.710182499999647</v>
      </c>
      <c r="BV1743" s="129">
        <v>-16.710182499999647</v>
      </c>
      <c r="BW1743" s="129">
        <v>0.96800000000000008</v>
      </c>
      <c r="BX1743" s="129">
        <v>1.0680000000000001</v>
      </c>
      <c r="BY1743" s="129">
        <v>1.0680000000000001</v>
      </c>
      <c r="BZ1743" s="128">
        <v>1.0149999999999999</v>
      </c>
      <c r="CA1743" s="129">
        <f>[1]MCEMAC!AI105</f>
        <v>1.1439999999999999</v>
      </c>
      <c r="CB1743" s="129">
        <v>1.0439999999999998</v>
      </c>
      <c r="CC1743" s="129">
        <v>1.0439999999999998</v>
      </c>
      <c r="CD1743" s="129">
        <v>1.0439999999999998</v>
      </c>
      <c r="CE1743" s="129">
        <v>1.0439999999999998</v>
      </c>
      <c r="CF1743" s="129">
        <v>1.0439999999999998</v>
      </c>
      <c r="CG1743" s="129">
        <v>1.0439999999999998</v>
      </c>
      <c r="CH1743" s="129">
        <v>1.0439999999999998</v>
      </c>
      <c r="CI1743" s="129">
        <v>1.0439999999999998</v>
      </c>
      <c r="CJ1743" s="128">
        <v>1.0439999999999998</v>
      </c>
      <c r="CK1743" s="128">
        <v>1.0439999999999998</v>
      </c>
      <c r="CL1743" s="129">
        <f>[1]MCEMAC!AY105</f>
        <v>1.173</v>
      </c>
      <c r="CM1743" s="129">
        <v>0.94399999999999984</v>
      </c>
      <c r="CN1743" s="129">
        <v>2.266</v>
      </c>
      <c r="CO1743" s="129">
        <v>2.266</v>
      </c>
      <c r="CP1743" s="129">
        <v>2.266</v>
      </c>
      <c r="CQ1743" s="129">
        <v>2.266</v>
      </c>
      <c r="CR1743" s="129">
        <v>2.266</v>
      </c>
      <c r="CS1743" s="129">
        <v>1.073</v>
      </c>
      <c r="CT1743" s="129">
        <v>1.073</v>
      </c>
      <c r="CU1743" s="129">
        <v>1.073</v>
      </c>
      <c r="CV1743" s="129">
        <v>0.86699999999999999</v>
      </c>
      <c r="CW1743" s="129">
        <v>0.86699999999999999</v>
      </c>
      <c r="CX1743" s="129">
        <v>0.86699999999999999</v>
      </c>
      <c r="CY1743" s="129">
        <v>0.86699999999999999</v>
      </c>
      <c r="CZ1743" s="129">
        <v>0.86699999999999999</v>
      </c>
      <c r="DA1743" s="129">
        <f>[1]MCEMAC!BR105</f>
        <v>1.2909999999999999</v>
      </c>
      <c r="DB1743" s="128">
        <v>2.7650000000000001</v>
      </c>
      <c r="DC1743" s="128">
        <v>2.7650000000000001</v>
      </c>
      <c r="DD1743" s="128">
        <v>2.7650000000000001</v>
      </c>
      <c r="DE1743" s="128">
        <v>1.67</v>
      </c>
      <c r="DF1743" s="128">
        <v>1.67</v>
      </c>
      <c r="DG1743" s="128">
        <v>1.67</v>
      </c>
      <c r="DH1743" s="128">
        <v>1.669</v>
      </c>
      <c r="DI1743" s="128">
        <v>1.669</v>
      </c>
      <c r="DJ1743" s="128">
        <v>1.669</v>
      </c>
      <c r="DK1743" s="128">
        <v>0.41599999999999998</v>
      </c>
      <c r="DL1743" s="128">
        <v>0.41599999999999998</v>
      </c>
      <c r="DM1743" s="128">
        <v>1.669</v>
      </c>
      <c r="DN1743" s="130">
        <f>[1]MCEMAC!CN105</f>
        <v>0.67400000000000004</v>
      </c>
      <c r="DO1743" s="128">
        <v>1.669</v>
      </c>
      <c r="DP1743" s="128">
        <v>0.67400000000000004</v>
      </c>
      <c r="DQ1743" s="128">
        <v>0.67400000000000004</v>
      </c>
      <c r="DR1743" s="128">
        <v>0.67400000000000004</v>
      </c>
      <c r="DS1743" s="128">
        <v>0.67400000000000004</v>
      </c>
      <c r="DT1743" s="128">
        <v>0.67400000000000004</v>
      </c>
      <c r="DU1743" s="128">
        <v>0.2</v>
      </c>
      <c r="DV1743" s="131">
        <f>[1]MCEMAC!DD105</f>
        <v>0.2</v>
      </c>
      <c r="DW1743" s="132">
        <f>[1]MCEMAC!DE105</f>
        <v>0.2</v>
      </c>
      <c r="DX1743" s="133">
        <f>[1]MCEMAC!DF105</f>
        <v>0.2</v>
      </c>
      <c r="DZ1743" s="128">
        <f>[1]MCEMAC!DJ105</f>
        <v>0.2</v>
      </c>
      <c r="EC1743" s="128">
        <f>[1]MCEMAC!DN105</f>
        <v>0.2</v>
      </c>
      <c r="EF1743" s="128">
        <f>[1]MCEMAC!DR105</f>
        <v>0.2</v>
      </c>
      <c r="EI1743" s="128">
        <f>[1]MCEMAC!DV105</f>
        <v>0.2</v>
      </c>
      <c r="EL1743" s="128">
        <f>[1]MCEMAC!DZ105</f>
        <v>0.2</v>
      </c>
      <c r="EO1743" s="128">
        <f>[1]MCEMAC!ED105</f>
        <v>0.2</v>
      </c>
    </row>
    <row r="1744" spans="1:145" ht="8.15" customHeight="1" x14ac:dyDescent="0.35">
      <c r="A1744" s="56"/>
      <c r="B1744" s="128"/>
      <c r="C1744" s="128"/>
      <c r="D1744" s="128"/>
      <c r="E1744" s="128"/>
      <c r="F1744" s="128"/>
      <c r="G1744" s="128"/>
      <c r="H1744" s="128"/>
      <c r="I1744" s="128"/>
      <c r="J1744" s="128"/>
      <c r="K1744" s="128"/>
      <c r="L1744" s="128"/>
      <c r="M1744" s="128"/>
      <c r="N1744" s="128"/>
      <c r="O1744" s="128"/>
      <c r="P1744" s="128"/>
      <c r="Q1744" s="128"/>
      <c r="R1744" s="128"/>
      <c r="S1744" s="128"/>
      <c r="T1744" s="128"/>
      <c r="U1744" s="128"/>
      <c r="V1744" s="128"/>
      <c r="W1744" s="128"/>
      <c r="X1744" s="129"/>
      <c r="Y1744" s="129"/>
      <c r="Z1744" s="129"/>
      <c r="AA1744" s="293"/>
      <c r="AB1744" s="128"/>
      <c r="AC1744" s="128"/>
      <c r="AD1744" s="128"/>
      <c r="AE1744" s="128"/>
      <c r="AF1744" s="128"/>
      <c r="AG1744" s="128"/>
      <c r="AH1744" s="128"/>
      <c r="AI1744" s="128"/>
      <c r="AJ1744" s="129"/>
      <c r="AK1744" s="129"/>
      <c r="AL1744" s="129"/>
      <c r="AM1744" s="129"/>
      <c r="AN1744" s="129"/>
      <c r="AO1744" s="129"/>
      <c r="AP1744" s="129"/>
      <c r="AQ1744" s="129"/>
      <c r="AR1744" s="129"/>
      <c r="AS1744" s="129"/>
      <c r="AT1744" s="129"/>
      <c r="AU1744" s="129"/>
      <c r="AV1744" s="129"/>
      <c r="AW1744" s="129"/>
      <c r="AX1744" s="129"/>
      <c r="AY1744" s="129"/>
      <c r="AZ1744" s="129"/>
      <c r="BA1744" s="129"/>
      <c r="BB1744" s="129"/>
      <c r="BC1744" s="129"/>
      <c r="BD1744" s="129"/>
      <c r="BE1744" s="129"/>
      <c r="BF1744" s="129"/>
      <c r="BG1744" s="129"/>
      <c r="BH1744" s="129"/>
      <c r="BI1744" s="129"/>
      <c r="BJ1744" s="129"/>
      <c r="BK1744" s="129"/>
      <c r="BL1744" s="129"/>
      <c r="BM1744" s="129"/>
      <c r="BN1744" s="129"/>
      <c r="BO1744" s="129"/>
      <c r="BP1744" s="129"/>
      <c r="BQ1744" s="129"/>
      <c r="BR1744" s="129"/>
      <c r="BS1744" s="129"/>
      <c r="BT1744" s="129"/>
      <c r="BU1744" s="129"/>
      <c r="BV1744" s="129"/>
      <c r="BW1744" s="129"/>
      <c r="BX1744" s="129"/>
      <c r="BY1744" s="129"/>
      <c r="BZ1744" s="128"/>
      <c r="CA1744" s="129"/>
      <c r="CB1744" s="129"/>
      <c r="CC1744" s="129"/>
      <c r="CD1744" s="129"/>
      <c r="CE1744" s="129"/>
      <c r="CF1744" s="129"/>
      <c r="CG1744" s="129"/>
      <c r="CH1744" s="129"/>
      <c r="CI1744" s="129"/>
      <c r="CJ1744" s="128"/>
      <c r="CK1744" s="128"/>
      <c r="CL1744" s="129"/>
      <c r="CM1744" s="129"/>
      <c r="CN1744" s="129"/>
      <c r="CO1744" s="129"/>
      <c r="CP1744" s="129"/>
      <c r="CQ1744" s="129"/>
      <c r="CR1744" s="129"/>
      <c r="CS1744" s="129"/>
      <c r="CT1744" s="129"/>
      <c r="CU1744" s="129"/>
      <c r="CV1744" s="129"/>
      <c r="CW1744" s="129"/>
      <c r="CX1744" s="129"/>
      <c r="CY1744" s="129"/>
      <c r="CZ1744" s="129"/>
      <c r="DA1744" s="129"/>
      <c r="DB1744" s="128"/>
      <c r="DC1744" s="128"/>
      <c r="DD1744" s="128"/>
      <c r="DE1744" s="128"/>
      <c r="DF1744" s="128"/>
      <c r="DG1744" s="128"/>
      <c r="DH1744" s="128"/>
      <c r="DI1744" s="128"/>
      <c r="DJ1744" s="128"/>
      <c r="DK1744" s="128"/>
      <c r="DL1744" s="128"/>
      <c r="DM1744" s="128"/>
      <c r="DN1744" s="130"/>
      <c r="DO1744" s="128"/>
      <c r="DP1744" s="128"/>
      <c r="DQ1744" s="128"/>
      <c r="DR1744" s="128"/>
      <c r="DS1744" s="128"/>
      <c r="DT1744" s="128"/>
      <c r="DU1744" s="128"/>
      <c r="DV1744" s="131"/>
      <c r="DW1744" s="132"/>
      <c r="DX1744" s="133"/>
      <c r="DZ1744" s="128"/>
      <c r="EC1744" s="128"/>
      <c r="EF1744" s="128"/>
      <c r="EI1744" s="128"/>
      <c r="EL1744" s="128"/>
      <c r="EO1744" s="128"/>
    </row>
    <row r="1745" spans="1:145" ht="15.5" x14ac:dyDescent="0.35">
      <c r="A1745" s="56" t="s">
        <v>585</v>
      </c>
      <c r="B1745" s="128"/>
      <c r="C1745" s="128"/>
      <c r="D1745" s="128"/>
      <c r="E1745" s="128">
        <v>4.0999999999999996</v>
      </c>
      <c r="F1745" s="128">
        <v>3.57</v>
      </c>
      <c r="G1745" s="128">
        <v>3.375</v>
      </c>
      <c r="H1745" s="128">
        <v>2.8130000000000002</v>
      </c>
      <c r="I1745" s="128">
        <v>3.8130000000000002</v>
      </c>
      <c r="J1745" s="128">
        <v>4.8129999999999997</v>
      </c>
      <c r="K1745" s="128">
        <v>5.8129999999999997</v>
      </c>
      <c r="L1745" s="128">
        <v>6.8129999999999997</v>
      </c>
      <c r="M1745" s="128">
        <v>7.8129999999999997</v>
      </c>
      <c r="N1745" s="128">
        <v>8.8130000000000006</v>
      </c>
      <c r="O1745" s="128">
        <v>9.8130000000000006</v>
      </c>
      <c r="P1745" s="128">
        <v>10.813000000000001</v>
      </c>
      <c r="Q1745" s="134" t="s">
        <v>85</v>
      </c>
      <c r="R1745" s="134" t="s">
        <v>85</v>
      </c>
      <c r="S1745" s="134" t="s">
        <v>85</v>
      </c>
      <c r="T1745" s="134" t="s">
        <v>85</v>
      </c>
      <c r="U1745" s="134" t="s">
        <v>85</v>
      </c>
      <c r="V1745" s="134" t="s">
        <v>85</v>
      </c>
      <c r="W1745" s="134" t="s">
        <v>85</v>
      </c>
      <c r="X1745" s="135" t="s">
        <v>85</v>
      </c>
      <c r="Y1745" s="135" t="s">
        <v>85</v>
      </c>
      <c r="Z1745" s="135" t="s">
        <v>85</v>
      </c>
      <c r="AA1745" s="135" t="s">
        <v>85</v>
      </c>
      <c r="AB1745" s="134" t="s">
        <v>85</v>
      </c>
      <c r="AC1745" s="134" t="s">
        <v>85</v>
      </c>
      <c r="AD1745" s="134" t="s">
        <v>85</v>
      </c>
      <c r="AE1745" s="134" t="s">
        <v>85</v>
      </c>
      <c r="AF1745" s="134" t="s">
        <v>85</v>
      </c>
      <c r="AG1745" s="134" t="s">
        <v>85</v>
      </c>
      <c r="AH1745" s="134" t="s">
        <v>85</v>
      </c>
      <c r="AI1745" s="134" t="s">
        <v>85</v>
      </c>
      <c r="AJ1745" s="135" t="s">
        <v>85</v>
      </c>
      <c r="AK1745" s="135" t="s">
        <v>85</v>
      </c>
      <c r="AL1745" s="135" t="s">
        <v>85</v>
      </c>
      <c r="AM1745" s="135" t="s">
        <v>85</v>
      </c>
      <c r="AN1745" s="135" t="s">
        <v>85</v>
      </c>
      <c r="AO1745" s="135" t="s">
        <v>85</v>
      </c>
      <c r="AP1745" s="135" t="s">
        <v>85</v>
      </c>
      <c r="AQ1745" s="135" t="s">
        <v>85</v>
      </c>
      <c r="AR1745" s="135" t="s">
        <v>85</v>
      </c>
      <c r="AS1745" s="135" t="s">
        <v>85</v>
      </c>
      <c r="AT1745" s="135" t="s">
        <v>85</v>
      </c>
      <c r="AU1745" s="135" t="s">
        <v>85</v>
      </c>
      <c r="AV1745" s="135" t="s">
        <v>85</v>
      </c>
      <c r="AW1745" s="135" t="s">
        <v>85</v>
      </c>
      <c r="AX1745" s="135" t="s">
        <v>85</v>
      </c>
      <c r="AY1745" s="135"/>
      <c r="AZ1745" s="135" t="s">
        <v>85</v>
      </c>
      <c r="BA1745" s="135" t="s">
        <v>85</v>
      </c>
      <c r="BB1745" s="135" t="s">
        <v>85</v>
      </c>
      <c r="BC1745" s="135" t="s">
        <v>85</v>
      </c>
      <c r="BD1745" s="135" t="s">
        <v>85</v>
      </c>
      <c r="BE1745" s="135" t="s">
        <v>85</v>
      </c>
      <c r="BF1745" s="135" t="s">
        <v>85</v>
      </c>
      <c r="BG1745" s="135" t="s">
        <v>85</v>
      </c>
      <c r="BH1745" s="135" t="s">
        <v>85</v>
      </c>
      <c r="BI1745" s="135" t="s">
        <v>85</v>
      </c>
      <c r="BJ1745" s="135" t="s">
        <v>85</v>
      </c>
      <c r="BK1745" s="135" t="s">
        <v>85</v>
      </c>
      <c r="BL1745" s="135" t="s">
        <v>85</v>
      </c>
      <c r="BM1745" s="135" t="s">
        <v>85</v>
      </c>
      <c r="BN1745" s="135" t="s">
        <v>85</v>
      </c>
      <c r="BO1745" s="135" t="s">
        <v>85</v>
      </c>
      <c r="BP1745" s="135" t="s">
        <v>85</v>
      </c>
      <c r="BQ1745" s="135" t="s">
        <v>85</v>
      </c>
      <c r="BR1745" s="135" t="s">
        <v>85</v>
      </c>
      <c r="BS1745" s="135" t="s">
        <v>85</v>
      </c>
      <c r="BT1745" s="135" t="s">
        <v>85</v>
      </c>
      <c r="BU1745" s="135" t="s">
        <v>85</v>
      </c>
      <c r="BV1745" s="135" t="s">
        <v>85</v>
      </c>
      <c r="BW1745" s="135" t="s">
        <v>85</v>
      </c>
      <c r="BX1745" s="135" t="s">
        <v>85</v>
      </c>
      <c r="BY1745" s="135" t="s">
        <v>85</v>
      </c>
      <c r="BZ1745" s="134" t="s">
        <v>85</v>
      </c>
      <c r="CA1745" s="135" t="s">
        <v>85</v>
      </c>
      <c r="CB1745" s="135" t="s">
        <v>85</v>
      </c>
      <c r="CC1745" s="135" t="s">
        <v>85</v>
      </c>
      <c r="CD1745" s="135" t="s">
        <v>85</v>
      </c>
      <c r="CE1745" s="135" t="s">
        <v>85</v>
      </c>
      <c r="CF1745" s="135" t="s">
        <v>85</v>
      </c>
      <c r="CG1745" s="135" t="s">
        <v>85</v>
      </c>
      <c r="CH1745" s="135" t="s">
        <v>85</v>
      </c>
      <c r="CI1745" s="135" t="s">
        <v>85</v>
      </c>
      <c r="CJ1745" s="134" t="s">
        <v>85</v>
      </c>
      <c r="CK1745" s="134" t="s">
        <v>85</v>
      </c>
      <c r="CL1745" s="135" t="s">
        <v>85</v>
      </c>
      <c r="CM1745" s="135" t="s">
        <v>85</v>
      </c>
      <c r="CN1745" s="135" t="s">
        <v>85</v>
      </c>
      <c r="CO1745" s="135" t="s">
        <v>85</v>
      </c>
      <c r="CP1745" s="135" t="s">
        <v>85</v>
      </c>
      <c r="CQ1745" s="135" t="s">
        <v>85</v>
      </c>
      <c r="CR1745" s="135" t="s">
        <v>85</v>
      </c>
      <c r="CS1745" s="135" t="s">
        <v>85</v>
      </c>
      <c r="CT1745" s="135" t="s">
        <v>85</v>
      </c>
      <c r="CU1745" s="135" t="s">
        <v>85</v>
      </c>
      <c r="CV1745" s="135" t="s">
        <v>85</v>
      </c>
      <c r="CW1745" s="135" t="s">
        <v>85</v>
      </c>
      <c r="CX1745" s="135" t="s">
        <v>85</v>
      </c>
      <c r="CY1745" s="135" t="s">
        <v>85</v>
      </c>
      <c r="CZ1745" s="135" t="s">
        <v>85</v>
      </c>
      <c r="DA1745" s="135" t="s">
        <v>85</v>
      </c>
      <c r="DB1745" s="134" t="s">
        <v>85</v>
      </c>
      <c r="DC1745" s="134" t="s">
        <v>85</v>
      </c>
      <c r="DD1745" s="134" t="s">
        <v>85</v>
      </c>
      <c r="DE1745" s="134" t="s">
        <v>85</v>
      </c>
      <c r="DF1745" s="134" t="s">
        <v>85</v>
      </c>
      <c r="DG1745" s="134" t="s">
        <v>85</v>
      </c>
      <c r="DH1745" s="134" t="s">
        <v>85</v>
      </c>
      <c r="DI1745" s="134" t="s">
        <v>85</v>
      </c>
      <c r="DJ1745" s="134" t="s">
        <v>85</v>
      </c>
      <c r="DK1745" s="134" t="s">
        <v>85</v>
      </c>
      <c r="DL1745" s="134" t="s">
        <v>85</v>
      </c>
      <c r="DM1745" s="134" t="s">
        <v>85</v>
      </c>
      <c r="DN1745" s="136" t="s">
        <v>85</v>
      </c>
      <c r="DO1745" s="134" t="s">
        <v>85</v>
      </c>
      <c r="DP1745" s="134" t="s">
        <v>85</v>
      </c>
      <c r="DQ1745" s="134" t="s">
        <v>85</v>
      </c>
      <c r="DR1745" s="134" t="s">
        <v>85</v>
      </c>
      <c r="DS1745" s="134" t="s">
        <v>85</v>
      </c>
      <c r="DT1745" s="134" t="s">
        <v>85</v>
      </c>
      <c r="DU1745" s="134" t="s">
        <v>85</v>
      </c>
      <c r="DV1745" s="137" t="s">
        <v>85</v>
      </c>
      <c r="DW1745" s="138" t="s">
        <v>85</v>
      </c>
      <c r="DX1745" s="139" t="s">
        <v>85</v>
      </c>
      <c r="DZ1745" s="134" t="s">
        <v>85</v>
      </c>
      <c r="EC1745" s="134" t="s">
        <v>85</v>
      </c>
      <c r="EF1745" s="134" t="s">
        <v>85</v>
      </c>
      <c r="EI1745" s="134" t="s">
        <v>85</v>
      </c>
      <c r="EL1745" s="134" t="s">
        <v>85</v>
      </c>
      <c r="EO1745" s="134" t="s">
        <v>85</v>
      </c>
    </row>
    <row r="1746" spans="1:145" ht="8.15" customHeight="1" x14ac:dyDescent="0.35">
      <c r="A1746" s="56"/>
      <c r="B1746" s="128"/>
      <c r="C1746" s="128"/>
      <c r="D1746" s="128"/>
      <c r="E1746" s="128"/>
      <c r="F1746" s="128"/>
      <c r="G1746" s="128"/>
      <c r="H1746" s="128"/>
      <c r="I1746" s="128"/>
      <c r="J1746" s="128"/>
      <c r="K1746" s="128"/>
      <c r="L1746" s="128"/>
      <c r="M1746" s="128"/>
      <c r="N1746" s="128"/>
      <c r="O1746" s="128"/>
      <c r="P1746" s="128"/>
      <c r="Q1746" s="128"/>
      <c r="R1746" s="128"/>
      <c r="S1746" s="128"/>
      <c r="T1746" s="128"/>
      <c r="U1746" s="128"/>
      <c r="V1746" s="128"/>
      <c r="W1746" s="128"/>
      <c r="X1746" s="129"/>
      <c r="Y1746" s="129"/>
      <c r="Z1746" s="129"/>
      <c r="AA1746" s="293"/>
      <c r="AB1746" s="128"/>
      <c r="AC1746" s="128"/>
      <c r="AD1746" s="128"/>
      <c r="AE1746" s="128"/>
      <c r="AF1746" s="128"/>
      <c r="AG1746" s="128"/>
      <c r="AH1746" s="128"/>
      <c r="AI1746" s="128"/>
      <c r="AJ1746" s="129"/>
      <c r="AK1746" s="129"/>
      <c r="AL1746" s="129"/>
      <c r="AM1746" s="129"/>
      <c r="AN1746" s="129"/>
      <c r="AO1746" s="129"/>
      <c r="AP1746" s="129"/>
      <c r="AQ1746" s="129"/>
      <c r="AR1746" s="129"/>
      <c r="AS1746" s="129"/>
      <c r="AT1746" s="129"/>
      <c r="AU1746" s="129"/>
      <c r="AV1746" s="129"/>
      <c r="AW1746" s="129"/>
      <c r="AX1746" s="129"/>
      <c r="AY1746" s="129"/>
      <c r="AZ1746" s="129"/>
      <c r="BA1746" s="129"/>
      <c r="BB1746" s="129"/>
      <c r="BC1746" s="129"/>
      <c r="BD1746" s="129"/>
      <c r="BE1746" s="129"/>
      <c r="BF1746" s="129"/>
      <c r="BG1746" s="129"/>
      <c r="BH1746" s="129"/>
      <c r="BI1746" s="129"/>
      <c r="BJ1746" s="129"/>
      <c r="BK1746" s="129"/>
      <c r="BL1746" s="129"/>
      <c r="BM1746" s="129"/>
      <c r="BN1746" s="129"/>
      <c r="BO1746" s="129"/>
      <c r="BP1746" s="129"/>
      <c r="BQ1746" s="129"/>
      <c r="BR1746" s="129"/>
      <c r="BS1746" s="129"/>
      <c r="BT1746" s="129"/>
      <c r="BU1746" s="129"/>
      <c r="BV1746" s="129"/>
      <c r="BW1746" s="129"/>
      <c r="BX1746" s="129"/>
      <c r="BY1746" s="129"/>
      <c r="BZ1746" s="128"/>
      <c r="CA1746" s="129"/>
      <c r="CB1746" s="129"/>
      <c r="CC1746" s="129"/>
      <c r="CD1746" s="129"/>
      <c r="CE1746" s="129"/>
      <c r="CF1746" s="129"/>
      <c r="CG1746" s="129"/>
      <c r="CH1746" s="129"/>
      <c r="CI1746" s="129"/>
      <c r="CJ1746" s="128"/>
      <c r="CK1746" s="128"/>
      <c r="CL1746" s="129"/>
      <c r="CM1746" s="129"/>
      <c r="CN1746" s="129"/>
      <c r="CO1746" s="129"/>
      <c r="CP1746" s="129"/>
      <c r="CQ1746" s="129"/>
      <c r="CR1746" s="129"/>
      <c r="CS1746" s="129"/>
      <c r="CT1746" s="129"/>
      <c r="CU1746" s="129"/>
      <c r="CV1746" s="129"/>
      <c r="CW1746" s="129"/>
      <c r="CX1746" s="129"/>
      <c r="CY1746" s="129"/>
      <c r="CZ1746" s="129"/>
      <c r="DA1746" s="129"/>
      <c r="DB1746" s="128"/>
      <c r="DC1746" s="128"/>
      <c r="DD1746" s="128"/>
      <c r="DE1746" s="128"/>
      <c r="DF1746" s="128"/>
      <c r="DG1746" s="128"/>
      <c r="DH1746" s="128"/>
      <c r="DI1746" s="128"/>
      <c r="DJ1746" s="128"/>
      <c r="DK1746" s="128"/>
      <c r="DL1746" s="128"/>
      <c r="DM1746" s="128"/>
      <c r="DN1746" s="130"/>
      <c r="DO1746" s="128"/>
      <c r="DP1746" s="128"/>
      <c r="DQ1746" s="128"/>
      <c r="DR1746" s="128"/>
      <c r="DS1746" s="128"/>
      <c r="DT1746" s="128"/>
      <c r="DU1746" s="128"/>
      <c r="DV1746" s="131"/>
      <c r="DW1746" s="132"/>
      <c r="DX1746" s="133"/>
      <c r="DZ1746" s="128"/>
      <c r="EC1746" s="128"/>
      <c r="EF1746" s="128"/>
      <c r="EI1746" s="128"/>
      <c r="EL1746" s="128"/>
      <c r="EO1746" s="128"/>
    </row>
    <row r="1747" spans="1:145" ht="15.5" x14ac:dyDescent="0.35">
      <c r="A1747" s="56" t="s">
        <v>586</v>
      </c>
      <c r="B1747" s="128">
        <f>B1734-B1736-B1742-B1743</f>
        <v>179.37606298003072</v>
      </c>
      <c r="C1747" s="128">
        <f>C1734-C1736-C1742-C1743</f>
        <v>167.93005686546465</v>
      </c>
      <c r="D1747" s="128">
        <f>D1734-D1736-D1742-D1743</f>
        <v>188.48998330550918</v>
      </c>
      <c r="E1747" s="128" t="e">
        <f>E1734-E1736-E1742-E1743</f>
        <v>#VALUE!</v>
      </c>
      <c r="F1747" s="128" t="e">
        <f>F1734-F1736-F1742-F1743</f>
        <v>#REF!</v>
      </c>
      <c r="G1747" s="128" t="e">
        <f t="shared" ref="G1747:AA1747" si="1713">G1734-G1736-G1742-G1743-G1745</f>
        <v>#REF!</v>
      </c>
      <c r="H1747" s="128" t="e">
        <f t="shared" si="1713"/>
        <v>#REF!</v>
      </c>
      <c r="I1747" s="128" t="e">
        <f t="shared" si="1713"/>
        <v>#REF!</v>
      </c>
      <c r="J1747" s="128" t="e">
        <f t="shared" si="1713"/>
        <v>#REF!</v>
      </c>
      <c r="K1747" s="128" t="e">
        <f t="shared" si="1713"/>
        <v>#REF!</v>
      </c>
      <c r="L1747" s="128" t="e">
        <f t="shared" si="1713"/>
        <v>#REF!</v>
      </c>
      <c r="M1747" s="128" t="e">
        <f t="shared" si="1713"/>
        <v>#REF!</v>
      </c>
      <c r="N1747" s="128" t="e">
        <f t="shared" si="1713"/>
        <v>#VALUE!</v>
      </c>
      <c r="O1747" s="128" t="e">
        <f t="shared" si="1713"/>
        <v>#VALUE!</v>
      </c>
      <c r="P1747" s="128" t="e">
        <f t="shared" si="1713"/>
        <v>#VALUE!</v>
      </c>
      <c r="Q1747" s="128" t="e">
        <f t="shared" si="1713"/>
        <v>#VALUE!</v>
      </c>
      <c r="R1747" s="128" t="e">
        <f t="shared" si="1713"/>
        <v>#VALUE!</v>
      </c>
      <c r="S1747" s="128" t="e">
        <f t="shared" si="1713"/>
        <v>#VALUE!</v>
      </c>
      <c r="T1747" s="128" t="e">
        <f t="shared" si="1713"/>
        <v>#VALUE!</v>
      </c>
      <c r="U1747" s="128" t="e">
        <f t="shared" si="1713"/>
        <v>#VALUE!</v>
      </c>
      <c r="V1747" s="128" t="e">
        <f t="shared" si="1713"/>
        <v>#VALUE!</v>
      </c>
      <c r="W1747" s="128" t="e">
        <f t="shared" si="1713"/>
        <v>#VALUE!</v>
      </c>
      <c r="X1747" s="129" t="e">
        <f t="shared" si="1713"/>
        <v>#VALUE!</v>
      </c>
      <c r="Y1747" s="129" t="e">
        <f t="shared" si="1713"/>
        <v>#VALUE!</v>
      </c>
      <c r="Z1747" s="129" t="e">
        <f t="shared" si="1713"/>
        <v>#VALUE!</v>
      </c>
      <c r="AA1747" s="129" t="e">
        <f t="shared" si="1713"/>
        <v>#VALUE!</v>
      </c>
      <c r="AB1747" s="128">
        <v>271.22342619916213</v>
      </c>
      <c r="AC1747" s="128">
        <v>-149.2369573915</v>
      </c>
      <c r="AD1747" s="128">
        <v>-141.960931305939</v>
      </c>
      <c r="AE1747" s="128" t="e">
        <f>AE1734-AE1736-AE1742-AE1743-AE1745</f>
        <v>#VALUE!</v>
      </c>
      <c r="AF1747" s="128">
        <v>-366.22341699983491</v>
      </c>
      <c r="AG1747" s="128">
        <v>293.87873475161922</v>
      </c>
      <c r="AH1747" s="128">
        <v>-526.08479761395631</v>
      </c>
      <c r="AI1747" s="128">
        <v>-508.81595043604881</v>
      </c>
      <c r="AJ1747" s="129" t="e">
        <f>AJ1734-AJ1736-AJ1742-AJ1743-AJ1745</f>
        <v>#VALUE!</v>
      </c>
      <c r="AK1747" s="129">
        <v>-240.00204542742767</v>
      </c>
      <c r="AL1747" s="129">
        <v>-119.29442114595633</v>
      </c>
      <c r="AM1747" s="129">
        <v>-153.93833592723297</v>
      </c>
      <c r="AN1747" s="129">
        <v>-220.79435758927701</v>
      </c>
      <c r="AO1747" s="129" t="e">
        <f>AO1734-AO1736-AO1742-AO1743-AO1745</f>
        <v>#VALUE!</v>
      </c>
      <c r="AP1747" s="129">
        <v>72.503988791318093</v>
      </c>
      <c r="AQ1747" s="129">
        <v>-201.29181405438442</v>
      </c>
      <c r="AR1747" s="129">
        <v>-210.105615839504</v>
      </c>
      <c r="AS1747" s="129" t="e">
        <f>AS1734-AS1736-AS1742-AS1743-AS1745</f>
        <v>#VALUE!</v>
      </c>
      <c r="AT1747" s="129">
        <v>-565.47502414785663</v>
      </c>
      <c r="AU1747" s="129">
        <v>-641.17222204451218</v>
      </c>
      <c r="AV1747" s="129">
        <v>-729.52516856203579</v>
      </c>
      <c r="AW1747" s="129">
        <v>-751.00916856203548</v>
      </c>
      <c r="AX1747" s="129" t="e">
        <f>AX1734-AX1736-AX1742-AX1743-AX1745</f>
        <v>#VALUE!</v>
      </c>
      <c r="AY1747" s="129"/>
      <c r="AZ1747" s="129">
        <v>-621.05001697894272</v>
      </c>
      <c r="BA1747" s="129">
        <v>-485.29616223911262</v>
      </c>
      <c r="BB1747" s="129">
        <v>-526.84001033006246</v>
      </c>
      <c r="BC1747" s="129">
        <v>-427.3382735832231</v>
      </c>
      <c r="BD1747" s="129">
        <v>-465.06847263492432</v>
      </c>
      <c r="BE1747" s="129">
        <v>-386.93636116544934</v>
      </c>
      <c r="BF1747" s="129" t="e">
        <f>BF1734-BF1736-BF1742-BF1743-BF1745</f>
        <v>#VALUE!</v>
      </c>
      <c r="BG1747" s="129" t="e">
        <f>BG1734-BG1736-BG1742-BG1743-BG1745</f>
        <v>#VALUE!</v>
      </c>
      <c r="BH1747" s="129" t="e">
        <f>BH1734-BH1736-BH1742-BH1743-BH1745</f>
        <v>#VALUE!</v>
      </c>
      <c r="BI1747" s="129">
        <v>-217.65728675306369</v>
      </c>
      <c r="BJ1747" s="129">
        <v>-280.92928675306365</v>
      </c>
      <c r="BK1747" s="129">
        <v>-171.79207138770042</v>
      </c>
      <c r="BL1747" s="129">
        <v>-201.68088365860214</v>
      </c>
      <c r="BM1747" s="129">
        <v>-126.14152590781045</v>
      </c>
      <c r="BN1747" s="129">
        <v>-158.93010989006143</v>
      </c>
      <c r="BO1747" s="129" t="e">
        <f>BO1734-BO1736-BO1742-BO1743-BO1745</f>
        <v>#VALUE!</v>
      </c>
      <c r="BP1747" s="129">
        <v>-243.21473030085303</v>
      </c>
      <c r="BQ1747" s="129">
        <v>-604.65880312480067</v>
      </c>
      <c r="BR1747" s="129">
        <v>-292.50177328663165</v>
      </c>
      <c r="BS1747" s="129">
        <v>-245.24059506928904</v>
      </c>
      <c r="BT1747" s="129">
        <v>-472.62747771200731</v>
      </c>
      <c r="BU1747" s="129">
        <v>-458.96463525896627</v>
      </c>
      <c r="BV1747" s="129">
        <v>-458.96463525896695</v>
      </c>
      <c r="BW1747" s="129">
        <v>-513.67825575712754</v>
      </c>
      <c r="BX1747" s="129">
        <v>-500.73525575712711</v>
      </c>
      <c r="BY1747" s="129">
        <v>-609.35325575712773</v>
      </c>
      <c r="BZ1747" s="128">
        <v>-328.88249714661293</v>
      </c>
      <c r="CA1747" s="129" t="e">
        <f>CA1734-CA1736-CA1742-CA1743-CA1745</f>
        <v>#VALUE!</v>
      </c>
      <c r="CB1747" s="129">
        <v>-203.3095502951663</v>
      </c>
      <c r="CC1747" s="129">
        <v>-203.30955029516716</v>
      </c>
      <c r="CD1747" s="129">
        <v>-203.30955029516534</v>
      </c>
      <c r="CE1747" s="129">
        <v>18.177449704834526</v>
      </c>
      <c r="CF1747" s="129">
        <v>18.177449704833048</v>
      </c>
      <c r="CG1747" s="129">
        <v>18.177449704835663</v>
      </c>
      <c r="CH1747" s="129">
        <v>-71.470550295166859</v>
      </c>
      <c r="CI1747" s="129">
        <v>-71.470550295165722</v>
      </c>
      <c r="CJ1747" s="128">
        <v>-301.72738548409984</v>
      </c>
      <c r="CK1747" s="128">
        <v>-301.72738548409973</v>
      </c>
      <c r="CL1747" s="129" t="e">
        <f>CL1734-CL1736-CL1742-CL1743-CL1745</f>
        <v>#VALUE!</v>
      </c>
      <c r="CM1747" s="129">
        <v>-336.57138548410046</v>
      </c>
      <c r="CN1747" s="129">
        <v>385.5919398223005</v>
      </c>
      <c r="CO1747" s="129">
        <v>368.6383563456082</v>
      </c>
      <c r="CP1747" s="129">
        <v>182.37311969857464</v>
      </c>
      <c r="CQ1747" s="129">
        <v>185.37311969857646</v>
      </c>
      <c r="CR1747" s="129">
        <v>187.37311969857419</v>
      </c>
      <c r="CS1747" s="129">
        <v>-1227.3966885779971</v>
      </c>
      <c r="CT1747" s="129">
        <v>-1224.396688578003</v>
      </c>
      <c r="CU1747" s="129">
        <v>-1222.3966885779989</v>
      </c>
      <c r="CV1747" s="129">
        <v>-1811.26128079055</v>
      </c>
      <c r="CW1747" s="129">
        <v>-1861.261149490919</v>
      </c>
      <c r="CX1747" s="129">
        <v>-1696.6632753745184</v>
      </c>
      <c r="CY1747" s="129">
        <v>-1746.6631387240711</v>
      </c>
      <c r="CZ1747" s="129">
        <v>-1646.6630942126205</v>
      </c>
      <c r="DA1747" s="129" t="e">
        <f t="shared" ref="DA1747" si="1714">DA1734-DA1736-DA1742-DA1743-DA1745</f>
        <v>#VALUE!</v>
      </c>
      <c r="DB1747" s="128">
        <v>-687.51423191258561</v>
      </c>
      <c r="DC1747" s="128">
        <v>-687.62645847949102</v>
      </c>
      <c r="DD1747" s="128">
        <v>-687.52320643614917</v>
      </c>
      <c r="DE1747" s="128">
        <v>-984.38742310754367</v>
      </c>
      <c r="DF1747" s="128">
        <v>-984.3874231075439</v>
      </c>
      <c r="DG1747" s="128">
        <v>-984.48742310754335</v>
      </c>
      <c r="DH1747" s="128">
        <v>-951.21840834046952</v>
      </c>
      <c r="DI1747" s="128">
        <v>-951.21840834046941</v>
      </c>
      <c r="DJ1747" s="128">
        <v>-949.46540834047016</v>
      </c>
      <c r="DK1747" s="128">
        <v>-940.05167539927436</v>
      </c>
      <c r="DL1747" s="128">
        <v>-940.05167539927334</v>
      </c>
      <c r="DM1747" s="128">
        <v>-1606.0970301352752</v>
      </c>
      <c r="DN1747" s="130" t="e">
        <f t="shared" ref="DN1747" si="1715">DN1734-DN1736-DN1742-DN1743-DN1745</f>
        <v>#VALUE!</v>
      </c>
      <c r="DO1747" s="128">
        <v>-1606.0970301352752</v>
      </c>
      <c r="DP1747" s="128">
        <v>-1137.2588728899318</v>
      </c>
      <c r="DQ1747" s="128">
        <v>-1137.258872889932</v>
      </c>
      <c r="DR1747" s="128">
        <v>-1137.2588728899323</v>
      </c>
      <c r="DS1747" s="128">
        <v>-1501.5879937662587</v>
      </c>
      <c r="DT1747" s="128">
        <v>-1501.5879937662569</v>
      </c>
      <c r="DU1747" s="128">
        <v>-599.44594503904921</v>
      </c>
      <c r="DV1747" s="131" t="e">
        <f>DV1734-DV1736-DV1742-DV1743-DV1745</f>
        <v>#VALUE!</v>
      </c>
      <c r="DW1747" s="132" t="e">
        <f>DW1734-DW1736-DW1742-DW1743-DW1745</f>
        <v>#VALUE!</v>
      </c>
      <c r="DX1747" s="133" t="e">
        <f>DX1734-DX1736-DX1742-DX1743-DX1745</f>
        <v>#VALUE!</v>
      </c>
      <c r="DZ1747" s="128" t="e">
        <f>DZ1734-DZ1736-DZ1742-DZ1743-DZ1745</f>
        <v>#VALUE!</v>
      </c>
      <c r="EC1747" s="128" t="e">
        <f>EC1734-EC1736-EC1742-EC1743-EC1745</f>
        <v>#VALUE!</v>
      </c>
      <c r="EF1747" s="128" t="e">
        <f>EF1734-EF1736-EF1742-EF1743-EF1745</f>
        <v>#VALUE!</v>
      </c>
      <c r="EI1747" s="128" t="e">
        <f>EI1734-EI1736-EI1742-EI1743-EI1745</f>
        <v>#VALUE!</v>
      </c>
      <c r="EL1747" s="128" t="e">
        <f>EL1734-EL1736-EL1742-EL1743-EL1745</f>
        <v>#VALUE!</v>
      </c>
      <c r="EO1747" s="128" t="e">
        <f>EO1734-EO1736-EO1742-EO1743-EO1745</f>
        <v>#VALUE!</v>
      </c>
    </row>
    <row r="1748" spans="1:145" ht="15.5" x14ac:dyDescent="0.35">
      <c r="A1748" s="27"/>
      <c r="B1748" s="128"/>
      <c r="C1748" s="128"/>
      <c r="D1748" s="128"/>
      <c r="E1748" s="128"/>
      <c r="F1748" s="128"/>
      <c r="G1748" s="128"/>
      <c r="H1748" s="128"/>
      <c r="I1748" s="128"/>
      <c r="J1748" s="128"/>
      <c r="K1748" s="128"/>
      <c r="L1748" s="128"/>
      <c r="M1748" s="128"/>
      <c r="N1748" s="128"/>
      <c r="O1748" s="128"/>
      <c r="P1748" s="128"/>
      <c r="Q1748" s="128"/>
      <c r="R1748" s="128"/>
      <c r="S1748" s="128"/>
      <c r="T1748" s="128"/>
      <c r="U1748" s="128"/>
      <c r="V1748" s="128"/>
      <c r="W1748" s="128"/>
      <c r="X1748" s="129"/>
      <c r="Y1748" s="129"/>
      <c r="Z1748" s="129"/>
      <c r="AA1748" s="304"/>
      <c r="AB1748" s="128"/>
      <c r="AC1748" s="128"/>
      <c r="AD1748" s="128"/>
      <c r="AE1748" s="304"/>
      <c r="AF1748" s="128"/>
      <c r="AG1748" s="128"/>
      <c r="AH1748" s="128"/>
      <c r="AI1748" s="128"/>
      <c r="AJ1748" s="129"/>
      <c r="AK1748" s="129"/>
      <c r="AL1748" s="129"/>
      <c r="AM1748" s="129"/>
      <c r="AN1748" s="129"/>
      <c r="AO1748" s="129"/>
      <c r="AP1748" s="129"/>
      <c r="AQ1748" s="129"/>
      <c r="AR1748" s="129"/>
      <c r="AS1748" s="129"/>
      <c r="AT1748" s="129"/>
      <c r="AU1748" s="129"/>
      <c r="AV1748" s="129"/>
      <c r="AW1748" s="129"/>
      <c r="AX1748" s="129"/>
      <c r="AY1748" s="129"/>
      <c r="AZ1748" s="129"/>
      <c r="BA1748" s="129"/>
      <c r="BB1748" s="129"/>
      <c r="BC1748" s="129"/>
      <c r="BD1748" s="129"/>
      <c r="BE1748" s="129"/>
      <c r="BF1748" s="129"/>
      <c r="BG1748" s="129"/>
      <c r="BH1748" s="129"/>
      <c r="BI1748" s="129"/>
      <c r="BJ1748" s="129"/>
      <c r="BK1748" s="129"/>
      <c r="BL1748" s="129"/>
      <c r="BM1748" s="129"/>
      <c r="BN1748" s="129"/>
      <c r="BO1748" s="129"/>
      <c r="BP1748" s="129"/>
      <c r="BQ1748" s="129"/>
      <c r="BR1748" s="129"/>
      <c r="BS1748" s="129"/>
      <c r="BT1748" s="129"/>
      <c r="BU1748" s="129"/>
      <c r="BV1748" s="129"/>
      <c r="BW1748" s="129"/>
      <c r="BX1748" s="129"/>
      <c r="BY1748" s="129"/>
      <c r="BZ1748" s="128"/>
      <c r="CA1748" s="129"/>
      <c r="CB1748" s="129"/>
      <c r="CC1748" s="129"/>
      <c r="CD1748" s="129"/>
      <c r="CE1748" s="129"/>
      <c r="CF1748" s="129"/>
      <c r="CG1748" s="129"/>
      <c r="CH1748" s="129"/>
      <c r="CI1748" s="129"/>
      <c r="CJ1748" s="128"/>
      <c r="CK1748" s="128"/>
      <c r="CL1748" s="129"/>
      <c r="CM1748" s="129"/>
      <c r="CN1748" s="129"/>
      <c r="CO1748" s="129"/>
      <c r="CP1748" s="129"/>
      <c r="CQ1748" s="129"/>
      <c r="CR1748" s="129"/>
      <c r="CS1748" s="129"/>
      <c r="CT1748" s="129"/>
      <c r="CU1748" s="129"/>
      <c r="CV1748" s="129"/>
      <c r="CW1748" s="129"/>
      <c r="CX1748" s="129"/>
      <c r="CY1748" s="129"/>
      <c r="CZ1748" s="129"/>
      <c r="DA1748" s="129"/>
      <c r="DB1748" s="128"/>
      <c r="DC1748" s="128"/>
      <c r="DD1748" s="128"/>
      <c r="DE1748" s="128"/>
      <c r="DF1748" s="128"/>
      <c r="DG1748" s="128"/>
      <c r="DH1748" s="128"/>
      <c r="DI1748" s="128"/>
      <c r="DJ1748" s="128"/>
      <c r="DK1748" s="128"/>
      <c r="DL1748" s="128"/>
      <c r="DM1748" s="128"/>
      <c r="DN1748" s="130"/>
      <c r="DO1748" s="128"/>
      <c r="DP1748" s="128"/>
      <c r="DQ1748" s="128"/>
      <c r="DR1748" s="128"/>
      <c r="DS1748" s="128"/>
      <c r="DT1748" s="128"/>
      <c r="DU1748" s="128"/>
      <c r="DV1748" s="131"/>
      <c r="DW1748" s="132"/>
      <c r="DX1748" s="133"/>
      <c r="DZ1748" s="128"/>
      <c r="EC1748" s="128"/>
      <c r="EF1748" s="128"/>
      <c r="EI1748" s="128"/>
      <c r="EL1748" s="128"/>
      <c r="EO1748" s="128"/>
    </row>
    <row r="1749" spans="1:145" ht="15.5" x14ac:dyDescent="0.35">
      <c r="A1749" s="56" t="s">
        <v>587</v>
      </c>
      <c r="B1749" s="128">
        <f t="shared" ref="B1749:P1749" si="1716">B1750+B1751+B1752</f>
        <v>179.37606298003072</v>
      </c>
      <c r="C1749" s="128">
        <f t="shared" si="1716"/>
        <v>167.93005686546465</v>
      </c>
      <c r="D1749" s="128">
        <f t="shared" si="1716"/>
        <v>188.48998330550918</v>
      </c>
      <c r="E1749" s="128" t="e">
        <f t="shared" si="1716"/>
        <v>#VALUE!</v>
      </c>
      <c r="F1749" s="128">
        <f t="shared" si="1716"/>
        <v>274.54983479715605</v>
      </c>
      <c r="G1749" s="128">
        <f t="shared" si="1716"/>
        <v>238.71232796601799</v>
      </c>
      <c r="H1749" s="128">
        <f t="shared" si="1716"/>
        <v>213.2238844391313</v>
      </c>
      <c r="I1749" s="128">
        <f t="shared" si="1716"/>
        <v>323.73270278364629</v>
      </c>
      <c r="J1749" s="128">
        <f t="shared" si="1716"/>
        <v>527.98249522148592</v>
      </c>
      <c r="K1749" s="128">
        <f t="shared" si="1716"/>
        <v>556.85578743728172</v>
      </c>
      <c r="L1749" s="128">
        <f t="shared" si="1716"/>
        <v>535.47027377635197</v>
      </c>
      <c r="M1749" s="128">
        <f t="shared" si="1716"/>
        <v>525.99651013558866</v>
      </c>
      <c r="N1749" s="128" t="e">
        <f t="shared" si="1716"/>
        <v>#VALUE!</v>
      </c>
      <c r="O1749" s="128" t="e">
        <f t="shared" si="1716"/>
        <v>#VALUE!</v>
      </c>
      <c r="P1749" s="128" t="e">
        <f t="shared" si="1716"/>
        <v>#VALUE!</v>
      </c>
      <c r="Q1749" s="128">
        <f>Q1750+Q1751+Q1752</f>
        <v>1246.5219999999999</v>
      </c>
      <c r="R1749" s="128">
        <f>R1750+R1751+R1752+R1753</f>
        <v>1317.89</v>
      </c>
      <c r="S1749" s="128">
        <f t="shared" ref="S1749:AE1749" si="1717">S1750+S1751+S1752+S1753</f>
        <v>1525.5070000000001</v>
      </c>
      <c r="T1749" s="128">
        <f t="shared" si="1717"/>
        <v>1904.106</v>
      </c>
      <c r="U1749" s="128">
        <f t="shared" si="1717"/>
        <v>2355.9740000000002</v>
      </c>
      <c r="V1749" s="128">
        <f t="shared" si="1717"/>
        <v>2703.5907710460001</v>
      </c>
      <c r="W1749" s="128">
        <f t="shared" si="1717"/>
        <v>3119.5316837370001</v>
      </c>
      <c r="X1749" s="128">
        <f t="shared" si="1717"/>
        <v>3331.1319603089996</v>
      </c>
      <c r="Y1749" s="128">
        <f t="shared" si="1717"/>
        <v>3867.3428374610003</v>
      </c>
      <c r="Z1749" s="128">
        <f t="shared" si="1717"/>
        <v>4596.5510209100003</v>
      </c>
      <c r="AA1749" s="128">
        <f t="shared" si="1717"/>
        <v>5814.5240000000003</v>
      </c>
      <c r="AB1749" s="128">
        <f t="shared" si="1717"/>
        <v>5124.1389545891443</v>
      </c>
      <c r="AC1749" s="128">
        <f t="shared" si="1717"/>
        <v>5970.0041084053964</v>
      </c>
      <c r="AD1749" s="128">
        <f t="shared" si="1717"/>
        <v>5775.0509289346119</v>
      </c>
      <c r="AE1749" s="128">
        <f t="shared" si="1717"/>
        <v>5323.4860000000008</v>
      </c>
      <c r="AF1749" s="128">
        <v>5569.174852279195</v>
      </c>
      <c r="AG1749" s="128">
        <v>5254.6445594540337</v>
      </c>
      <c r="AH1749" s="128">
        <v>5625.6602350850098</v>
      </c>
      <c r="AI1749" s="128">
        <v>5625.6150518123004</v>
      </c>
      <c r="AJ1749" s="129">
        <f>AJ1750+AJ1751+AJ1752+AJ1753</f>
        <v>6325.7353921509994</v>
      </c>
      <c r="AK1749" s="129">
        <v>6587.474783590932</v>
      </c>
      <c r="AL1749" s="129">
        <v>5761.713433974096</v>
      </c>
      <c r="AM1749" s="129">
        <v>5414.318228986258</v>
      </c>
      <c r="AN1749" s="129">
        <v>5539.8960706271164</v>
      </c>
      <c r="AO1749" s="129">
        <f>AO1750+AO1751+AO1752+AO1753</f>
        <v>5453.5880000000006</v>
      </c>
      <c r="AP1749" s="129">
        <v>5295.8949554450501</v>
      </c>
      <c r="AQ1749" s="129">
        <v>5331.8651898657372</v>
      </c>
      <c r="AR1749" s="129">
        <v>5113.8361972416233</v>
      </c>
      <c r="AS1749" s="129">
        <f>AS1750+AS1751+AS1752+AS1753</f>
        <v>4115.7209999999995</v>
      </c>
      <c r="AT1749" s="129">
        <v>4379.3217562615619</v>
      </c>
      <c r="AU1749" s="129">
        <v>4322.2519639172306</v>
      </c>
      <c r="AV1749" s="129">
        <v>3922.8983379929164</v>
      </c>
      <c r="AW1749" s="129">
        <v>3917.5636296253369</v>
      </c>
      <c r="AX1749" s="129" t="e">
        <f>AX1750+AX1751+AX1752+AX1753+AX1754</f>
        <v>#VALUE!</v>
      </c>
      <c r="AY1749" s="129">
        <f>AY1750+AY1751+AY1752+AY1753+AY1754</f>
        <v>0</v>
      </c>
      <c r="AZ1749" s="129">
        <v>4463.6227412348508</v>
      </c>
      <c r="BA1749" s="129">
        <v>4421.6793331465387</v>
      </c>
      <c r="BB1749" s="129">
        <v>4554.6991323632546</v>
      </c>
      <c r="BC1749" s="129">
        <v>4279.4289677394172</v>
      </c>
      <c r="BD1749" s="293">
        <v>4412.1639911821894</v>
      </c>
      <c r="BE1749" s="129">
        <v>4342.3286341617886</v>
      </c>
      <c r="BF1749" s="129" t="e">
        <f>BF1750+BF1751+BF1752+BF1753+BF1754</f>
        <v>#VALUE!</v>
      </c>
      <c r="BG1749" s="293">
        <f>BG1750+BG1751+BG1752+BG1753+BG1754</f>
        <v>4860.1402747527973</v>
      </c>
      <c r="BH1749" s="129">
        <f>BH1750+BH1751+BH1752+BH1753+BH1754</f>
        <v>4837.4198151586907</v>
      </c>
      <c r="BI1749" s="129">
        <v>5446.5605989729329</v>
      </c>
      <c r="BJ1749" s="129">
        <v>5158.9548301442519</v>
      </c>
      <c r="BK1749" s="129">
        <v>5406.8264148489397</v>
      </c>
      <c r="BL1749" s="129">
        <v>5196.0747324452059</v>
      </c>
      <c r="BM1749" s="129">
        <v>5436.4975139202779</v>
      </c>
      <c r="BN1749" s="129">
        <v>5179.11840382426</v>
      </c>
      <c r="BO1749" s="129" t="e">
        <f>BO1750+BO1751+BO1752+BO1753+BO1754</f>
        <v>#VALUE!</v>
      </c>
      <c r="BP1749" s="129">
        <v>5484.741249642736</v>
      </c>
      <c r="BQ1749" s="129">
        <v>5204.6783128895568</v>
      </c>
      <c r="BR1749" s="129">
        <v>4919.2449219052687</v>
      </c>
      <c r="BS1749" s="129">
        <v>4076.3411950837494</v>
      </c>
      <c r="BT1749" s="129">
        <v>4719.4568888609747</v>
      </c>
      <c r="BU1749" s="129">
        <v>4236.678277015073</v>
      </c>
      <c r="BV1749" s="129">
        <v>4002.1758960523548</v>
      </c>
      <c r="BW1749" s="129">
        <v>5107.8839431414062</v>
      </c>
      <c r="BX1749" s="129">
        <v>4704.0592995559364</v>
      </c>
      <c r="BY1749" s="129">
        <v>4631.0924257171391</v>
      </c>
      <c r="BZ1749" s="128">
        <v>5127.6617780630431</v>
      </c>
      <c r="CA1749" s="129" t="e">
        <f>CA1750+CA1751+CA1752+CA1753+CA1754</f>
        <v>#VALUE!</v>
      </c>
      <c r="CB1749" s="129">
        <v>5802.785969441732</v>
      </c>
      <c r="CC1749" s="129">
        <v>5735.5454897693153</v>
      </c>
      <c r="CD1749" s="129">
        <v>5573.7391746000794</v>
      </c>
      <c r="CE1749" s="129">
        <v>5886.7385901879743</v>
      </c>
      <c r="CF1749" s="129">
        <v>5812.8611170409313</v>
      </c>
      <c r="CG1749" s="129">
        <v>5677.5596203361392</v>
      </c>
      <c r="CH1749" s="129">
        <v>6102.4517785264934</v>
      </c>
      <c r="CI1749" s="129">
        <v>6152.0259200431574</v>
      </c>
      <c r="CJ1749" s="128">
        <v>6280.8119504842143</v>
      </c>
      <c r="CK1749" s="128">
        <v>6196.7671980271971</v>
      </c>
      <c r="CL1749" s="129" t="e">
        <f>CL1750+CL1751+CL1752+CL1753+CL1754</f>
        <v>#VALUE!</v>
      </c>
      <c r="CM1749" s="129">
        <v>6707.4532723205903</v>
      </c>
      <c r="CN1749" s="129">
        <v>6554.6247011035412</v>
      </c>
      <c r="CO1749" s="129">
        <v>6595.2399470133896</v>
      </c>
      <c r="CP1749" s="129">
        <v>6613.0620200410649</v>
      </c>
      <c r="CQ1749" s="129">
        <v>6595.938716300976</v>
      </c>
      <c r="CR1749" s="129">
        <v>6525.3915993650971</v>
      </c>
      <c r="CS1749" s="129">
        <v>6695.8888962996134</v>
      </c>
      <c r="CT1749" s="129">
        <v>6663.9381619059568</v>
      </c>
      <c r="CU1749" s="129">
        <v>6587.8156398406836</v>
      </c>
      <c r="CV1749" s="129">
        <v>7025.0704983583946</v>
      </c>
      <c r="CW1749" s="129">
        <v>6954.2417968823856</v>
      </c>
      <c r="CX1749" s="129">
        <v>7028.1082126645788</v>
      </c>
      <c r="CY1749" s="129">
        <v>6970.3330835892193</v>
      </c>
      <c r="CZ1749" s="129">
        <v>6819.4687242495393</v>
      </c>
      <c r="DA1749" s="129" t="e">
        <f t="shared" ref="DA1749" si="1718">DA1750+DA1751+DA1752+DA1753+DA1754</f>
        <v>#VALUE!</v>
      </c>
      <c r="DB1749" s="128">
        <v>7749.7860972519911</v>
      </c>
      <c r="DC1749" s="128">
        <v>7662.0507580838066</v>
      </c>
      <c r="DD1749" s="128">
        <v>7483.3340078998817</v>
      </c>
      <c r="DE1749" s="128">
        <v>8210.5599890967314</v>
      </c>
      <c r="DF1749" s="128">
        <v>8141.1436260176633</v>
      </c>
      <c r="DG1749" s="128">
        <v>8004.6245050580383</v>
      </c>
      <c r="DH1749" s="128">
        <v>8604.4237502976885</v>
      </c>
      <c r="DI1749" s="128">
        <v>8562.1724405256027</v>
      </c>
      <c r="DJ1749" s="128">
        <v>8469.8576150728622</v>
      </c>
      <c r="DK1749" s="128">
        <v>7662.2166439585408</v>
      </c>
      <c r="DL1749" s="128">
        <v>7627.6586470238772</v>
      </c>
      <c r="DM1749" s="128">
        <v>8714.617283737407</v>
      </c>
      <c r="DN1749" s="130">
        <f t="shared" ref="DN1749" si="1719">DN1750+DN1751+DN1752+DN1753+DN1754</f>
        <v>8001.548103135</v>
      </c>
      <c r="DO1749" s="128">
        <v>8714.617283737407</v>
      </c>
      <c r="DP1749" s="128">
        <v>8616.1294908224172</v>
      </c>
      <c r="DQ1749" s="128">
        <v>8556.1818830291541</v>
      </c>
      <c r="DR1749" s="128">
        <v>8436.0473583696003</v>
      </c>
      <c r="DS1749" s="128">
        <v>8737.3557186829221</v>
      </c>
      <c r="DT1749" s="128">
        <v>8677.4745354105762</v>
      </c>
      <c r="DU1749" s="128">
        <v>8427.933652809088</v>
      </c>
      <c r="DV1749" s="131">
        <f>DV1750+DV1751+DV1752+DV1753+DV1754</f>
        <v>8528.9578091869862</v>
      </c>
      <c r="DW1749" s="132">
        <f>DW1750+DW1751+DW1752+DW1753+DW1754</f>
        <v>8453.7252114328803</v>
      </c>
      <c r="DX1749" s="133">
        <f>DX1750+DX1751+DX1752+DX1753+DX1754</f>
        <v>8091.535703455409</v>
      </c>
      <c r="DZ1749" s="129">
        <f>DZ1750+DZ1751+DZ1752+DZ1753+DZ1754</f>
        <v>8879.8787467129187</v>
      </c>
      <c r="EC1749" s="129">
        <f>EC1750+EC1751+EC1752+EC1753+EC1754</f>
        <v>9246.5410258556822</v>
      </c>
      <c r="EF1749" s="129">
        <f>EF1750+EF1751+EF1752+EF1753+EF1754</f>
        <v>9669.4320637384644</v>
      </c>
      <c r="EI1749" s="129">
        <f>EI1750+EI1751+EI1752+EI1753+EI1754</f>
        <v>10155.973703421549</v>
      </c>
      <c r="EL1749" s="129">
        <f>EL1750+EL1751+EL1752+EL1753+EL1754</f>
        <v>10672.388528962854</v>
      </c>
      <c r="EO1749" s="129">
        <f>EO1750+EO1751+EO1752+EO1753+EO1754</f>
        <v>11245.395600732965</v>
      </c>
    </row>
    <row r="1750" spans="1:145" ht="15.5" x14ac:dyDescent="0.35">
      <c r="A1750" s="56" t="s">
        <v>588</v>
      </c>
      <c r="B1750" s="128">
        <f t="shared" ref="B1750:P1750" si="1720">+B1849</f>
        <v>179.37606298003072</v>
      </c>
      <c r="C1750" s="128">
        <f t="shared" si="1720"/>
        <v>167.93005686546465</v>
      </c>
      <c r="D1750" s="128">
        <f t="shared" si="1720"/>
        <v>188.48998330550918</v>
      </c>
      <c r="E1750" s="128">
        <f t="shared" si="1720"/>
        <v>203.05383303730014</v>
      </c>
      <c r="F1750" s="128">
        <f t="shared" si="1720"/>
        <v>215.31383479715601</v>
      </c>
      <c r="G1750" s="128">
        <f t="shared" si="1720"/>
        <v>208.778327966018</v>
      </c>
      <c r="H1750" s="128">
        <f t="shared" si="1720"/>
        <v>179.20788443913128</v>
      </c>
      <c r="I1750" s="128">
        <f t="shared" si="1720"/>
        <v>259.53370278364633</v>
      </c>
      <c r="J1750" s="128">
        <f t="shared" si="1720"/>
        <v>405.07909522148594</v>
      </c>
      <c r="K1750" s="128">
        <f t="shared" si="1720"/>
        <v>422.92072768728178</v>
      </c>
      <c r="L1750" s="128">
        <f t="shared" si="1720"/>
        <v>405.68368377635198</v>
      </c>
      <c r="M1750" s="128">
        <f t="shared" si="1720"/>
        <v>374.73151013558862</v>
      </c>
      <c r="N1750" s="128">
        <f t="shared" si="1720"/>
        <v>367.87132051433292</v>
      </c>
      <c r="O1750" s="128">
        <f t="shared" si="1720"/>
        <v>449.28262367317348</v>
      </c>
      <c r="P1750" s="128">
        <f t="shared" si="1720"/>
        <v>762.28300000000002</v>
      </c>
      <c r="Q1750" s="128">
        <f>+Q1849</f>
        <v>815.23699999999997</v>
      </c>
      <c r="R1750" s="128">
        <f>+R1849</f>
        <v>769.38100000000009</v>
      </c>
      <c r="S1750" s="128">
        <f>+S1849</f>
        <v>851.67600000000004</v>
      </c>
      <c r="T1750" s="128">
        <f>+T1849</f>
        <v>964.72500000000002</v>
      </c>
      <c r="U1750" s="128">
        <f t="shared" ref="U1750:AA1750" si="1721">+U1849</f>
        <v>1115.289</v>
      </c>
      <c r="V1750" s="128">
        <f t="shared" si="1721"/>
        <v>1188.954</v>
      </c>
      <c r="W1750" s="128">
        <f t="shared" si="1721"/>
        <v>1479.837</v>
      </c>
      <c r="X1750" s="129">
        <f t="shared" si="1721"/>
        <v>1523.8488382099999</v>
      </c>
      <c r="Y1750" s="129">
        <f t="shared" si="1721"/>
        <v>1731.0163843120004</v>
      </c>
      <c r="Z1750" s="129">
        <f t="shared" si="1721"/>
        <v>1968.5669374249999</v>
      </c>
      <c r="AA1750" s="293">
        <f t="shared" si="1721"/>
        <v>2148.797</v>
      </c>
      <c r="AB1750" s="128">
        <v>2365.191704518098</v>
      </c>
      <c r="AC1750" s="128">
        <v>2218.8545026857582</v>
      </c>
      <c r="AD1750" s="128">
        <v>2266.247801090808</v>
      </c>
      <c r="AE1750" s="128">
        <f>+AE1849</f>
        <v>2324.2809999999999</v>
      </c>
      <c r="AF1750" s="128">
        <v>2481.4587412942415</v>
      </c>
      <c r="AG1750" s="128">
        <v>2504.5458731765411</v>
      </c>
      <c r="AH1750" s="128">
        <v>2509.0369922365799</v>
      </c>
      <c r="AI1750" s="128">
        <v>2508.9914093638799</v>
      </c>
      <c r="AJ1750" s="129">
        <f>+AJ1849</f>
        <v>2556.4133921509997</v>
      </c>
      <c r="AK1750" s="129">
        <v>2737.2837725538666</v>
      </c>
      <c r="AL1750" s="129">
        <v>2563.8135000000007</v>
      </c>
      <c r="AM1750" s="129">
        <v>2440.7606000000005</v>
      </c>
      <c r="AN1750" s="129">
        <v>2417.0477000000001</v>
      </c>
      <c r="AO1750" s="129">
        <f>+AO1849</f>
        <v>2555.7599999999998</v>
      </c>
      <c r="AP1750" s="129">
        <v>2683.9764981395756</v>
      </c>
      <c r="AQ1750" s="129">
        <v>2506.311638840536</v>
      </c>
      <c r="AR1750" s="129">
        <v>2447.9699684828406</v>
      </c>
      <c r="AS1750" s="129">
        <f>+AS1849</f>
        <v>2432.0619999999999</v>
      </c>
      <c r="AT1750" s="129">
        <v>2531.5570049399898</v>
      </c>
      <c r="AU1750" s="129">
        <v>2580.8248732875786</v>
      </c>
      <c r="AV1750" s="129">
        <v>2351.0659222719969</v>
      </c>
      <c r="AW1750" s="129">
        <v>2296.820388736875</v>
      </c>
      <c r="AX1750" s="129">
        <f>+AX1849</f>
        <v>2435.6</v>
      </c>
      <c r="AY1750" s="129"/>
      <c r="AZ1750" s="129">
        <v>2710.539098577638</v>
      </c>
      <c r="BA1750" s="129">
        <v>2683.0539906691606</v>
      </c>
      <c r="BB1750" s="129">
        <v>2786.872473630332</v>
      </c>
      <c r="BC1750" s="129">
        <v>2591.9240790991917</v>
      </c>
      <c r="BD1750" s="129">
        <v>2602.1641593030804</v>
      </c>
      <c r="BE1750" s="129">
        <v>2591.6952019151372</v>
      </c>
      <c r="BF1750" s="129">
        <f>[1]MCEMAC!C110</f>
        <v>2571.0159999999996</v>
      </c>
      <c r="BG1750" s="129">
        <f>[1]MCEMAC!I110</f>
        <v>2685.9216374364341</v>
      </c>
      <c r="BH1750" s="129">
        <f>[1]MCEMAC!J110</f>
        <v>2697.8820401043986</v>
      </c>
      <c r="BI1750" s="129">
        <v>2936.8534890909682</v>
      </c>
      <c r="BJ1750" s="129">
        <v>2753.3773031535702</v>
      </c>
      <c r="BK1750" s="129">
        <v>2776.2485282992729</v>
      </c>
      <c r="BL1750" s="129">
        <v>2711.3245602443312</v>
      </c>
      <c r="BM1750" s="129">
        <v>2759.5134689844822</v>
      </c>
      <c r="BN1750" s="129">
        <v>2694.1696926208137</v>
      </c>
      <c r="BO1750" s="129">
        <f>[1]MCEMAC!Q110</f>
        <v>2784.5749999999998</v>
      </c>
      <c r="BP1750" s="129">
        <v>2937.4666810130134</v>
      </c>
      <c r="BQ1750" s="129">
        <v>2742.446507760646</v>
      </c>
      <c r="BR1750" s="129">
        <v>2719.2240607551221</v>
      </c>
      <c r="BS1750" s="129">
        <v>2574.8937497727566</v>
      </c>
      <c r="BT1750" s="129">
        <v>2782.8939848876557</v>
      </c>
      <c r="BU1750" s="129">
        <v>2748.5939467675294</v>
      </c>
      <c r="BV1750" s="129">
        <v>2614.7742396104636</v>
      </c>
      <c r="BW1750" s="129">
        <v>2926.0772102236861</v>
      </c>
      <c r="BX1750" s="129">
        <v>2827.3875150898293</v>
      </c>
      <c r="BY1750" s="129">
        <v>2771.5301453583193</v>
      </c>
      <c r="BZ1750" s="128">
        <v>3009.1315341129052</v>
      </c>
      <c r="CA1750" s="129">
        <f>[1]MCEMAC!AI110</f>
        <v>3157.5230000000001</v>
      </c>
      <c r="CB1750" s="129">
        <v>3362.6415973711528</v>
      </c>
      <c r="CC1750" s="129">
        <v>3322.8697214618624</v>
      </c>
      <c r="CD1750" s="129">
        <v>3239.5500848545871</v>
      </c>
      <c r="CE1750" s="129">
        <v>3384.5224425314636</v>
      </c>
      <c r="CF1750" s="129">
        <v>3341.6727273874058</v>
      </c>
      <c r="CG1750" s="129">
        <v>3256.4947135728421</v>
      </c>
      <c r="CH1750" s="129">
        <v>3398.2105339196833</v>
      </c>
      <c r="CI1750" s="129">
        <v>3462.6588995931124</v>
      </c>
      <c r="CJ1750" s="128">
        <v>3578.809694116972</v>
      </c>
      <c r="CK1750" s="128">
        <v>3503.1055146827025</v>
      </c>
      <c r="CL1750" s="129">
        <f>[1]MCEMAC!AY110</f>
        <v>3663.07</v>
      </c>
      <c r="CM1750" s="129">
        <v>3786.7939629945322</v>
      </c>
      <c r="CN1750" s="129">
        <v>4030.3542060721488</v>
      </c>
      <c r="CO1750" s="129">
        <v>4059.2056373842597</v>
      </c>
      <c r="CP1750" s="129">
        <v>4047.6744751709321</v>
      </c>
      <c r="CQ1750" s="129">
        <v>4059.7561549464644</v>
      </c>
      <c r="CR1750" s="129">
        <v>4013.3095025075731</v>
      </c>
      <c r="CS1750" s="129">
        <v>3916.2292528021717</v>
      </c>
      <c r="CT1750" s="129">
        <v>3927.5346755472265</v>
      </c>
      <c r="CU1750" s="129">
        <v>3896.1919997233908</v>
      </c>
      <c r="CV1750" s="129">
        <v>4156.1054729625139</v>
      </c>
      <c r="CW1750" s="129">
        <v>4140.5454168863998</v>
      </c>
      <c r="CX1750" s="129">
        <v>4158.6017762500023</v>
      </c>
      <c r="CY1750" s="129">
        <v>4149.4710506046849</v>
      </c>
      <c r="CZ1750" s="129">
        <v>4063.2029412918696</v>
      </c>
      <c r="DA1750" s="129">
        <f>[1]MCEMAC!BR110</f>
        <v>3868.6359999999995</v>
      </c>
      <c r="DB1750" s="128">
        <v>4160.379565764234</v>
      </c>
      <c r="DC1750" s="128">
        <v>4113.8069089011924</v>
      </c>
      <c r="DD1750" s="128">
        <v>3991.8289340274437</v>
      </c>
      <c r="DE1750" s="128">
        <v>4485.9756828763047</v>
      </c>
      <c r="DF1750" s="128">
        <v>4448.4770171555147</v>
      </c>
      <c r="DG1750" s="128">
        <v>4331.044999734404</v>
      </c>
      <c r="DH1750" s="128">
        <v>4231.2870088422133</v>
      </c>
      <c r="DI1750" s="128">
        <v>4192.8547655302482</v>
      </c>
      <c r="DJ1750" s="128">
        <v>4121.5409593438098</v>
      </c>
      <c r="DK1750" s="128">
        <v>3931.7439921119981</v>
      </c>
      <c r="DL1750" s="128">
        <v>3910.9359521235497</v>
      </c>
      <c r="DM1750" s="128">
        <v>4142.3343687649249</v>
      </c>
      <c r="DN1750" s="130">
        <f>[1]MCEMAC!CN110</f>
        <v>4183.1575666950002</v>
      </c>
      <c r="DO1750" s="128">
        <v>4142.3343687649249</v>
      </c>
      <c r="DP1750" s="128">
        <v>4464.0295660194042</v>
      </c>
      <c r="DQ1750" s="128">
        <v>4431.8667921810929</v>
      </c>
      <c r="DR1750" s="128">
        <v>4370.8305135429518</v>
      </c>
      <c r="DS1750" s="128">
        <v>4501.9531706904099</v>
      </c>
      <c r="DT1750" s="128">
        <v>4465.9940860074494</v>
      </c>
      <c r="DU1750" s="128">
        <v>4299.5781597338682</v>
      </c>
      <c r="DV1750" s="131">
        <f>[1]MCEMAC!DD110</f>
        <v>4444.2222233985576</v>
      </c>
      <c r="DW1750" s="132">
        <f>[1]MCEMAC!DE110</f>
        <v>4403.9489954860328</v>
      </c>
      <c r="DX1750" s="133">
        <f>[1]MCEMAC!DF110</f>
        <v>4120.6810253493441</v>
      </c>
      <c r="DZ1750" s="128">
        <f>[1]MCEMAC!DJ110</f>
        <v>4588.9988865491296</v>
      </c>
      <c r="EC1750" s="128">
        <f>[1]MCEMAC!DN110</f>
        <v>4734.6716894580895</v>
      </c>
      <c r="EF1750" s="128">
        <f>[1]MCEMAC!DR110</f>
        <v>4840.7242910924615</v>
      </c>
      <c r="EI1750" s="128">
        <f>[1]MCEMAC!DV110</f>
        <v>4974.3516748704824</v>
      </c>
      <c r="EL1750" s="128">
        <f>[1]MCEMAC!DZ110</f>
        <v>5118.7065040399202</v>
      </c>
      <c r="EO1750" s="128">
        <f>[1]MCEMAC!ED110</f>
        <v>5285.3607599160359</v>
      </c>
    </row>
    <row r="1751" spans="1:145" s="517" customFormat="1" ht="15.5" x14ac:dyDescent="0.35">
      <c r="A1751" s="281" t="s">
        <v>589</v>
      </c>
      <c r="B1751" s="224"/>
      <c r="C1751" s="224"/>
      <c r="D1751" s="224"/>
      <c r="E1751" s="224" t="e">
        <f>-[2]MONCAM!G744+[3]MCONGO!C111+[7]MRCA!B106+[4]MGABON!C111+[5]MGUINEE!B113+[6]MTCHAD!A115</f>
        <v>#VALUE!</v>
      </c>
      <c r="F1751" s="224">
        <f>-[2]MONCAM!H744+[3]MCONGO!D111+[7]MRCA!C106+[4]MGABON!D111+[5]MGUINEE!C113+[6]MTCHAD!B115</f>
        <v>58.939000000000007</v>
      </c>
      <c r="G1751" s="224">
        <f>-[2]MONCAM!I744+[3]MCONGO!E111+[7]MRCA!D106+[4]MGABON!E111+[5]MGUINEE!D113+[6]MTCHAD!C115</f>
        <v>29.619999999999997</v>
      </c>
      <c r="H1751" s="224">
        <f>-[2]MONCAM!J744+[3]MCONGO!F111+[7]MRCA!E106+[4]MGABON!F111+[5]MGUINEE!E113+[6]MTCHAD!D115</f>
        <v>33.467000000000006</v>
      </c>
      <c r="I1751" s="224">
        <f>-[2]MONCAM!K744+[3]MCONGO!G111+[7]MRCA!F106+[4]MGABON!G111+[5]MGUINEE!F113+[6]MTCHAD!E115</f>
        <v>63.65</v>
      </c>
      <c r="J1751" s="224">
        <f>-[2]MONCAM!L744+[3]MCONGO!H111+[7]MRCA!G106+[4]MGABON!H111+[5]MGUINEE!G113+[6]MTCHAD!F115</f>
        <v>121.41600000000001</v>
      </c>
      <c r="K1751" s="224">
        <f>-[2]MONCAM!M744+[3]MCONGO!I111+[7]MRCA!H106+[4]MGABON!I111+[5]MGUINEE!H113+[6]MTCHAD!G115</f>
        <v>131.01499999999999</v>
      </c>
      <c r="L1751" s="224">
        <f>-[2]MONCAM!N744+[3]MCONGO!J111+[7]MRCA!I106+[4]MGABON!J111+[5]MGUINEE!I113+[6]MTCHAD!H115</f>
        <v>127.977598</v>
      </c>
      <c r="M1751" s="224">
        <f>-[2]MONCAM!O744+[3]MCONGO!K111+[7]MRCA!J106+[4]MGABON!K111+[5]MGUINEE!J113+[6]MTCHAD!I115</f>
        <v>148.404</v>
      </c>
      <c r="N1751" s="224">
        <f>-[2]MONCAM!P744+[3]MCONGO!L111+[7]MRCA!K106+[4]MGABON!L111+[5]MGUINEE!K113+[6]MTCHAD!J115</f>
        <v>93.822999999999922</v>
      </c>
      <c r="O1751" s="224">
        <f>-[2]MONCAM!Q744+[3]MCONGO!M111+[7]MRCA!L106+[4]MGABON!M111+[5]MGUINEE!L113+[6]MTCHAD!K115</f>
        <v>146.59800000000001</v>
      </c>
      <c r="P1751" s="224">
        <f>-[2]MONCAM!R744+[3]MCONGO!N111+[7]MRCA!M106+[4]MGABON!N111+[5]MGUINEE!M113+[6]MTCHAD!L115</f>
        <v>312.13600000000002</v>
      </c>
      <c r="Q1751" s="224">
        <f>-[2]MONCAM!AD95+[3]MCONGO!V111+[7]MRCA!U106+[4]MGABON!V111+[5]MGUINEE!U113+[6]MTCHAD!T115</f>
        <v>423.93799999999999</v>
      </c>
      <c r="R1751" s="224">
        <f>-[2]MONCAM!AH95+[3]MCONGO!Z111+[7]MRCA!Y106+[4]MGABON!Z111+[5]MGUINEE!Y113+[6]MTCHAD!X115</f>
        <v>489.14</v>
      </c>
      <c r="S1751" s="224">
        <f>-[2]MONCAM!AL95+[3]MCONGO!AD111+[7]MRCA!AC106+[4]MGABON!AD111+[5]MGUINEE!AC113+[6]MTCHAD!AB115</f>
        <v>616.31799999999998</v>
      </c>
      <c r="T1751" s="224">
        <f>-[2]MONCAM!AP95+[3]MCONGO!AH111+[7]MRCA!AG106+[4]MGABON!AH111+[5]MGUINEE!AG113+[6]MTCHAD!AF115</f>
        <v>901.14300000000003</v>
      </c>
      <c r="U1751" s="224">
        <f>-[2]MONCAM!AT95+[3]MCONGO!AL111+[7]MRCA!AK106+[4]MGABON!AL111+[5]MGUINEE!AK113+[6]MTCHAD!AJ115</f>
        <v>1164.6600000000001</v>
      </c>
      <c r="V1751" s="224">
        <f>-[2]MONCAM!AX95+[3]MCONGO!AP111+[7]MRCA!AO106+[4]MGABON!AP111+[5]MGUINEE!AO113+[6]MTCHAD!AN115</f>
        <v>1433.3910000000001</v>
      </c>
      <c r="W1751" s="224">
        <f>-[2]MONCAM!BB95+[3]MCONGO!AT111+[7]MRCA!AS106+[4]MGABON!AT111+[5]MGUINEE!AS113+[6]MTCHAD!AR115</f>
        <v>1561.448683737</v>
      </c>
      <c r="X1751" s="152">
        <f>-[2]MONCAM!BF95+[3]MCONGO!AX111+[7]MRCA!AW106+[4]MGABON!AW111+[5]MGUINEE!AW113+[6]MTCHAD!AV115</f>
        <v>1739.213122099</v>
      </c>
      <c r="Y1751" s="152">
        <f>-[2]MONCAM!BJ95+[3]MCONGO!BA111+[7]MRCA!BA106+[4]MGABON!BA111+[5]MGUINEE!AZ113+[6]MTCHAD!AZ115</f>
        <v>2081.6120875199999</v>
      </c>
      <c r="Z1751" s="152">
        <f>-[2]MONCAM!BM95+[3]MCONGO!BE111+[7]MRCA!BE106+[4]MGABON!BE111+[5]MGUINEE!BB113+[6]MTCHAD!BD115</f>
        <v>2575.473</v>
      </c>
      <c r="AA1751" s="152">
        <f>-[2]MONCAM!BQ95+[3]MCONGO!BI111+[7]MRCA!BI106+[4]MGABON!BI111+[5]MGUINEE!BF113+[6]MTCHAD!BH115-5.681</f>
        <v>3583.9659999999999</v>
      </c>
      <c r="AB1751" s="224">
        <v>2754.2191665860469</v>
      </c>
      <c r="AC1751" s="224">
        <v>3741.7216057196383</v>
      </c>
      <c r="AD1751" s="224">
        <v>3505.0111278438035</v>
      </c>
      <c r="AE1751" s="224">
        <f>-[2]MONCAM!BY95+[3]MCONGO!BT111+[7]MRCA!BT106+[4]MGABON!BT111+[5]MGUINEE!BQ113+[6]MTCHAD!BS115-3.935</f>
        <v>2940.0970000000002</v>
      </c>
      <c r="AF1751" s="224">
        <v>3031.5041109849544</v>
      </c>
      <c r="AG1751" s="224">
        <v>2684.8716862774927</v>
      </c>
      <c r="AH1751" s="224">
        <v>3097.2992424484264</v>
      </c>
      <c r="AI1751" s="224">
        <v>3097.2992424484264</v>
      </c>
      <c r="AJ1751" s="152">
        <f>-[2]MONCAM!CC95+[3]MCONGO!CF111+[7]MRCA!CF106+[4]MGABON!CF111+[5]MGUINEE!CC113+[6]MTCHAD!CE115</f>
        <v>3718.8029999999994</v>
      </c>
      <c r="AK1751" s="152">
        <v>3793.77251338509</v>
      </c>
      <c r="AL1751" s="152">
        <v>3136.806933974096</v>
      </c>
      <c r="AM1751" s="152">
        <v>2909.0836289862568</v>
      </c>
      <c r="AN1751" s="152">
        <v>3069.284370627116</v>
      </c>
      <c r="AO1751" s="152">
        <f>-[2]MONCAM!CK95+[3]MCONGO!CR111+[7]MRCA!CR106+[4]MGABON!CR111+[5]MGUINEE!CO113+[6]MTCHAD!CQ115</f>
        <v>2848.8310000000001</v>
      </c>
      <c r="AP1751" s="152">
        <v>2559.2128206995772</v>
      </c>
      <c r="AQ1751" s="152">
        <v>2763.3769232642012</v>
      </c>
      <c r="AR1751" s="152">
        <v>2614.5834048927836</v>
      </c>
      <c r="AS1751" s="152">
        <f>-[2]MONCAM!CV95+[3]MCONGO!DC111+[7]MRCA!DC106+[4]MGABON!DC111+[5]MGUINEE!CZ113+[6]MTCHAD!DB115</f>
        <v>1643.9730000000002</v>
      </c>
      <c r="AT1751" s="152">
        <v>1805.8700698888215</v>
      </c>
      <c r="AU1751" s="152">
        <v>1705.6371763559398</v>
      </c>
      <c r="AV1751" s="152">
        <v>1535.1021352835637</v>
      </c>
      <c r="AW1751" s="152">
        <v>1585.5036005277861</v>
      </c>
      <c r="AX1751" s="152">
        <f>[2]MONCAM!DH41+[3]MCONGO!DO46+[7]MRCA!DO44+[4]MGABON!DO43+[5]MGUINEE!DL41+[6]MTCHAD!DN45</f>
        <v>1716.9010000000001</v>
      </c>
      <c r="AY1751" s="152"/>
      <c r="AZ1751" s="152">
        <v>1710.3424568406872</v>
      </c>
      <c r="BA1751" s="152">
        <v>1695.8849359988978</v>
      </c>
      <c r="BB1751" s="152">
        <v>1725.0876128992977</v>
      </c>
      <c r="BC1751" s="152">
        <v>1644.767014279375</v>
      </c>
      <c r="BD1751" s="152">
        <v>1759.1709831956339</v>
      </c>
      <c r="BE1751" s="152">
        <v>1699.8043260177492</v>
      </c>
      <c r="BF1751" s="152">
        <f>[1]MCEMAC!C43</f>
        <v>2050.2330000000002</v>
      </c>
      <c r="BG1751" s="152">
        <f>[1]MCEMAC!I43</f>
        <v>2097.413672659889</v>
      </c>
      <c r="BH1751" s="152">
        <f>[1]MCEMAC!J43</f>
        <v>2054.6332609164315</v>
      </c>
      <c r="BI1751" s="152">
        <v>2432.565370698399</v>
      </c>
      <c r="BJ1751" s="152">
        <v>2331.4362400672226</v>
      </c>
      <c r="BK1751" s="152">
        <v>2557.7000865540344</v>
      </c>
      <c r="BL1751" s="152">
        <v>2414.8728179289883</v>
      </c>
      <c r="BM1751" s="152">
        <v>2604.2382449401634</v>
      </c>
      <c r="BN1751" s="152">
        <v>2415.2031064409684</v>
      </c>
      <c r="BO1751" s="152">
        <f>[1]MCEMAC!Q43</f>
        <v>2222.357</v>
      </c>
      <c r="BP1751" s="152">
        <v>2467.9833759936218</v>
      </c>
      <c r="BQ1751" s="152">
        <v>2374.1107898747755</v>
      </c>
      <c r="BR1751" s="152">
        <v>2093.2055948756588</v>
      </c>
      <c r="BS1751" s="152">
        <v>1426.1038839345501</v>
      </c>
      <c r="BT1751" s="152">
        <v>1857.3010125230469</v>
      </c>
      <c r="BU1751" s="152">
        <v>1412.7375195878319</v>
      </c>
      <c r="BV1751" s="152">
        <v>1312.069141630571</v>
      </c>
      <c r="BW1751" s="152">
        <v>2101.9173263426478</v>
      </c>
      <c r="BX1751" s="152">
        <v>1800.6895902002782</v>
      </c>
      <c r="BY1751" s="152">
        <v>1783.5910454375844</v>
      </c>
      <c r="BZ1751" s="224">
        <v>2037.6032439501384</v>
      </c>
      <c r="CA1751" s="152">
        <f>[1]MCEMAC!AI43</f>
        <v>2199.9829999999997</v>
      </c>
      <c r="CB1751" s="152">
        <v>2352.9893720705791</v>
      </c>
      <c r="CC1751" s="152">
        <v>2325.5207683074532</v>
      </c>
      <c r="CD1751" s="152">
        <v>2247.0340897454926</v>
      </c>
      <c r="CE1751" s="152">
        <v>2415.0611476565109</v>
      </c>
      <c r="CF1751" s="152">
        <v>2384.0333896535258</v>
      </c>
      <c r="CG1751" s="152">
        <v>2333.9099067632978</v>
      </c>
      <c r="CH1751" s="152">
        <v>2612.078244606811</v>
      </c>
      <c r="CI1751" s="152">
        <v>2597.2040204500454</v>
      </c>
      <c r="CJ1751" s="224">
        <v>2610.963256367243</v>
      </c>
      <c r="CK1751" s="224">
        <v>2602.6226833444953</v>
      </c>
      <c r="CL1751" s="152">
        <f>[1]MCEMAC!AY43</f>
        <v>2221.9900000000002</v>
      </c>
      <c r="CM1751" s="152">
        <v>2826.1203093260592</v>
      </c>
      <c r="CN1751" s="152">
        <v>2422.8534950313929</v>
      </c>
      <c r="CO1751" s="152">
        <v>2434.6173096291304</v>
      </c>
      <c r="CP1751" s="152">
        <v>2463.9705448701334</v>
      </c>
      <c r="CQ1751" s="152">
        <v>2434.7655613545121</v>
      </c>
      <c r="CR1751" s="152">
        <v>2410.6650968575245</v>
      </c>
      <c r="CS1751" s="152">
        <v>2532.4256434974423</v>
      </c>
      <c r="CT1751" s="152">
        <v>2489.1694863587309</v>
      </c>
      <c r="CU1751" s="152">
        <v>2444.3896401172938</v>
      </c>
      <c r="CV1751" s="152">
        <v>2596.0470253958802</v>
      </c>
      <c r="CW1751" s="152">
        <v>2540.7783799959857</v>
      </c>
      <c r="CX1751" s="152">
        <v>2596.5884364145754</v>
      </c>
      <c r="CY1751" s="152">
        <v>2547.9440329845338</v>
      </c>
      <c r="CZ1751" s="152">
        <v>2483.3477829576696</v>
      </c>
      <c r="DA1751" s="152">
        <f>[1]MCEMAC!BR43</f>
        <v>3026.8449999999998</v>
      </c>
      <c r="DB1751" s="224">
        <v>3247.4385314877577</v>
      </c>
      <c r="DC1751" s="224">
        <v>3206.2758491826144</v>
      </c>
      <c r="DD1751" s="224">
        <v>3149.5370738724382</v>
      </c>
      <c r="DE1751" s="224">
        <v>3404.4635251704258</v>
      </c>
      <c r="DF1751" s="224">
        <v>3372.5458278121487</v>
      </c>
      <c r="DG1751" s="224">
        <v>3353.4587242736338</v>
      </c>
      <c r="DH1751" s="224">
        <v>4013.4303213474745</v>
      </c>
      <c r="DI1751" s="224">
        <v>4009.6112548873534</v>
      </c>
      <c r="DJ1751" s="224">
        <v>3988.6102356210508</v>
      </c>
      <c r="DK1751" s="224">
        <v>3369.2116425855438</v>
      </c>
      <c r="DL1751" s="224">
        <v>3355.4616856393291</v>
      </c>
      <c r="DM1751" s="224">
        <v>4001.7514856034823</v>
      </c>
      <c r="DN1751" s="225">
        <f>[1]MCEMAC!CN43</f>
        <v>3469.1711471020003</v>
      </c>
      <c r="DO1751" s="224">
        <v>4001.7514856034823</v>
      </c>
      <c r="DP1751" s="224">
        <v>3802.8805354650121</v>
      </c>
      <c r="DQ1751" s="224">
        <v>3772.0957015100603</v>
      </c>
      <c r="DR1751" s="224">
        <v>3715.9974554886476</v>
      </c>
      <c r="DS1751" s="224">
        <v>3886.1831586545122</v>
      </c>
      <c r="DT1751" s="224">
        <v>3859.2610600651265</v>
      </c>
      <c r="DU1751" s="224">
        <v>3736.372729943218</v>
      </c>
      <c r="DV1751" s="521">
        <f>[1]MCEMAC!DD43</f>
        <v>3695.7528226564268</v>
      </c>
      <c r="DW1751" s="226">
        <f>[1]MCEMAC!DE43</f>
        <v>3657.7934528148453</v>
      </c>
      <c r="DX1751" s="522">
        <f>[1]MCEMAC!DF43</f>
        <v>3581.871914974065</v>
      </c>
      <c r="DZ1751" s="224">
        <f>[1]MCEMAC!DJ43</f>
        <v>3895.3970970317873</v>
      </c>
      <c r="EC1751" s="224">
        <f>[1]MCEMAC!DN43</f>
        <v>4112.8865732655895</v>
      </c>
      <c r="EF1751" s="224">
        <f>[1]MCEMAC!DR43</f>
        <v>4426.2250095140025</v>
      </c>
      <c r="EI1751" s="224">
        <f>[1]MCEMAC!DV43</f>
        <v>4775.6392654190649</v>
      </c>
      <c r="EL1751" s="224">
        <f>[1]MCEMAC!DZ43</f>
        <v>5144.1992617909309</v>
      </c>
      <c r="EO1751" s="224">
        <f>[1]MCEMAC!ED43</f>
        <v>5547.0520776849271</v>
      </c>
    </row>
    <row r="1752" spans="1:145" s="517" customFormat="1" ht="15.5" x14ac:dyDescent="0.35">
      <c r="A1752" s="390" t="s">
        <v>590</v>
      </c>
      <c r="B1752" s="224"/>
      <c r="C1752" s="224"/>
      <c r="D1752" s="224"/>
      <c r="E1752" s="224" t="e">
        <f>+[2]MONCAM!G745+[7]MRCA!B109+[5]MGUINEE!B116+[6]MTCHAD!A118</f>
        <v>#VALUE!</v>
      </c>
      <c r="F1752" s="224">
        <f>+[2]MONCAM!H745+[7]MRCA!C109+[5]MGUINEE!C116+[6]MTCHAD!B118</f>
        <v>0.29699999999999999</v>
      </c>
      <c r="G1752" s="224">
        <f>+[2]MONCAM!I745+[7]MRCA!D109+[5]MGUINEE!D116+[6]MTCHAD!C118</f>
        <v>0.314</v>
      </c>
      <c r="H1752" s="224">
        <f>+[2]MONCAM!J745+[7]MRCA!E109+[5]MGUINEE!E116+[6]MTCHAD!D118</f>
        <v>0.54899999999999993</v>
      </c>
      <c r="I1752" s="224">
        <f>+[2]MONCAM!K745+[7]MRCA!F109+[5]MGUINEE!F116+[6]MTCHAD!E118</f>
        <v>0.54899999999999993</v>
      </c>
      <c r="J1752" s="224">
        <f>+[2]MONCAM!L745+[7]MRCA!G109+[5]MGUINEE!G116+[6]MTCHAD!F118</f>
        <v>1.4874000000000001</v>
      </c>
      <c r="K1752" s="224">
        <f>+[2]MONCAM!M745+[7]MRCA!H109+[5]MGUINEE!H116+[6]MTCHAD!G118</f>
        <v>2.9200597500000001</v>
      </c>
      <c r="L1752" s="224">
        <f>+[2]MONCAM!N745+[7]MRCA!I109+[5]MGUINEE!I116+[6]MTCHAD!H118</f>
        <v>1.8089919999999999</v>
      </c>
      <c r="M1752" s="224">
        <f>+[2]MONCAM!O745+[7]MRCA!J109+[5]MGUINEE!J116+[6]MTCHAD!I118</f>
        <v>2.8609999999999998</v>
      </c>
      <c r="N1752" s="224" t="e">
        <f>+[2]MONCAM!P745+[7]MRCA!K109+[5]MGUINEE!K116+[6]MTCHAD!J118</f>
        <v>#VALUE!</v>
      </c>
      <c r="O1752" s="224" t="e">
        <f>+[2]MONCAM!Q745+[7]MRCA!L109+[5]MGUINEE!L116+[6]MTCHAD!K118</f>
        <v>#VALUE!</v>
      </c>
      <c r="P1752" s="224" t="e">
        <f>+[2]MONCAM!R745+[7]MRCA!M109+[5]MGUINEE!M116+[6]MTCHAD!L118</f>
        <v>#VALUE!</v>
      </c>
      <c r="Q1752" s="224">
        <f>-[2]MONCAM!AD96+[7]MRCA!U109+[5]MGUINEE!U116+[6]MTCHAD!T118</f>
        <v>7.3469999999999986</v>
      </c>
      <c r="R1752" s="224">
        <f>-[2]MONCAM!AH96+[7]MRCA!Y109+[5]MGUINEE!Y116+[6]MTCHAD!X118</f>
        <v>11.119</v>
      </c>
      <c r="S1752" s="224">
        <f>-[2]MONCAM!AL96+[7]MRCA!AC109+[5]MGUINEE!AC116+[6]MTCHAD!AB118</f>
        <v>13.702999999999999</v>
      </c>
      <c r="T1752" s="224">
        <f>-[2]MONCAM!AP96+[7]MRCA!AG109+[5]MGUINEE!AG116+[6]MTCHAD!AF118</f>
        <v>9.2889999999999997</v>
      </c>
      <c r="U1752" s="224">
        <f>-[2]MONCAM!AT96+[7]MRCA!AK109+[5]MGUINEE!AK116+[6]MTCHAD!AJ118</f>
        <v>38.204999999999998</v>
      </c>
      <c r="V1752" s="224">
        <f>-[2]MONCAM!AX96+[7]MRCA!AO109+[5]MGUINEE!AO116+[6]MTCHAD!AN118</f>
        <v>38.670999999999999</v>
      </c>
      <c r="W1752" s="224">
        <f>-[2]MONCAM!BB96+[7]MRCA!AS109+[5]MGUINEE!AS116+[6]MTCHAD!AR118</f>
        <v>26.478000000000002</v>
      </c>
      <c r="X1752" s="152">
        <f>-[2]MONCAM!BF96+[7]MRCA!AW109+[5]MGUINEE!AW116+[6]MTCHAD!AV118</f>
        <v>11.238</v>
      </c>
      <c r="Y1752" s="152">
        <f>-[2]MONCAM!BJ96+[7]MRCA!BA109+[5]MGUINEE!AZ116+[6]MTCHAD!AZ118</f>
        <v>10.904365628999999</v>
      </c>
      <c r="Z1752" s="152">
        <f>-[2]MONCAM!BM96+[7]MRCA!BE109+[5]MGUINEE!BB116+[6]MTCHAD!BD118</f>
        <v>4.9930834849999997</v>
      </c>
      <c r="AA1752" s="152">
        <f>-[2]MONCAM!BQ96+[7]MRCA!BI109+[5]MGUINEE!BF116+[6]MTCHAD!BH118+7.388</f>
        <v>19.317</v>
      </c>
      <c r="AB1752" s="224">
        <v>4.728083485</v>
      </c>
      <c r="AC1752" s="224">
        <v>9.4280000000000008</v>
      </c>
      <c r="AD1752" s="224">
        <v>3.7919999999999998</v>
      </c>
      <c r="AE1752" s="224">
        <f>-[2]MONCAM!BY96+[7]MRCA!BT109+[5]MGUINEE!BQ116+[6]MTCHAD!BS118+5.896</f>
        <v>8.3719999999999999</v>
      </c>
      <c r="AF1752" s="224">
        <v>2.476</v>
      </c>
      <c r="AG1752" s="224">
        <v>5.798</v>
      </c>
      <c r="AH1752" s="224">
        <v>5.6260000000000003</v>
      </c>
      <c r="AI1752" s="224">
        <v>5.6260000000000003</v>
      </c>
      <c r="AJ1752" s="152">
        <f>-[2]MONCAM!CC96+[7]MRCA!CF109+[5]MGUINEE!CC116+[6]MTCHAD!CE118</f>
        <v>5.6170000000000009</v>
      </c>
      <c r="AK1752" s="152">
        <v>5.7000000000000011</v>
      </c>
      <c r="AL1752" s="152">
        <v>7.7770000000000001</v>
      </c>
      <c r="AM1752" s="152">
        <v>6.819</v>
      </c>
      <c r="AN1752" s="152">
        <v>8.3190000000000008</v>
      </c>
      <c r="AO1752" s="152">
        <f>-[2]MONCAM!CK96+[7]MRCA!CR109+[5]MGUINEE!CO116+[6]MTCHAD!CQ118</f>
        <v>7.330000000000001</v>
      </c>
      <c r="AP1752" s="152">
        <v>7.3470000000000013</v>
      </c>
      <c r="AQ1752" s="152">
        <v>13.965027761</v>
      </c>
      <c r="AR1752" s="152">
        <v>8.092823865999998</v>
      </c>
      <c r="AS1752" s="152">
        <f>-[2]MONCAM!CV96+[7]MRCA!DC109+[5]MGUINEE!CZ116+[6]MTCHAD!DB118</f>
        <v>6.6310000000000002</v>
      </c>
      <c r="AT1752" s="152">
        <v>6.6310000000000002</v>
      </c>
      <c r="AU1752" s="152">
        <v>6.6310000000000002</v>
      </c>
      <c r="AV1752" s="152">
        <v>6.6310000000000002</v>
      </c>
      <c r="AW1752" s="152">
        <v>4.8930000000000007</v>
      </c>
      <c r="AX1752" s="152" t="e">
        <f>[2]MONCAM!DH45+[3]MCONGO!DO50+[7]MRCA!DO48+[4]MGABON!DO48+[5]MGUINEE!DL45+[6]MTCHAD!DN49</f>
        <v>#VALUE!</v>
      </c>
      <c r="AY1752" s="152"/>
      <c r="AZ1752" s="152">
        <v>39.076185816525339</v>
      </c>
      <c r="BA1752" s="152">
        <v>39.075406478480637</v>
      </c>
      <c r="BB1752" s="152">
        <v>39.074045833624972</v>
      </c>
      <c r="BC1752" s="152">
        <v>39.072874360851024</v>
      </c>
      <c r="BD1752" s="152">
        <v>47.463848683475561</v>
      </c>
      <c r="BE1752" s="152">
        <v>47.464106228901592</v>
      </c>
      <c r="BF1752" s="152">
        <f>[1]MCEMAC!C47</f>
        <v>64.296000000000006</v>
      </c>
      <c r="BG1752" s="152">
        <f>[1]MCEMAC!I47</f>
        <v>67.298964656473913</v>
      </c>
      <c r="BH1752" s="152">
        <f>[1]MCEMAC!J47</f>
        <v>75.69851413786111</v>
      </c>
      <c r="BI1752" s="152">
        <v>69.558739183566118</v>
      </c>
      <c r="BJ1752" s="152">
        <v>66.558286923459747</v>
      </c>
      <c r="BK1752" s="152">
        <v>64.247799995633173</v>
      </c>
      <c r="BL1752" s="152">
        <v>61.247354271887282</v>
      </c>
      <c r="BM1752" s="152">
        <v>65.350799995633167</v>
      </c>
      <c r="BN1752" s="152">
        <v>62.350604762477403</v>
      </c>
      <c r="BO1752" s="152">
        <f>[1]MCEMAC!Q47</f>
        <v>67.14800000000001</v>
      </c>
      <c r="BP1752" s="152">
        <v>70.182716050100865</v>
      </c>
      <c r="BQ1752" s="152">
        <v>74.36926525413628</v>
      </c>
      <c r="BR1752" s="152">
        <v>70.177789688488929</v>
      </c>
      <c r="BS1752" s="152">
        <v>67.135084790442619</v>
      </c>
      <c r="BT1752" s="152">
        <v>70.153414864272548</v>
      </c>
      <c r="BU1752" s="152">
        <v>67.138334073711775</v>
      </c>
      <c r="BV1752" s="152">
        <v>67.12403822531985</v>
      </c>
      <c r="BW1752" s="152">
        <v>70.242406575072991</v>
      </c>
      <c r="BX1752" s="152">
        <v>67.235194265829648</v>
      </c>
      <c r="BY1752" s="152">
        <v>67.224234921235407</v>
      </c>
      <c r="BZ1752" s="224">
        <v>70.933000000000007</v>
      </c>
      <c r="CA1752" s="152">
        <f>[1]MCEMAC!AI47</f>
        <v>158.506</v>
      </c>
      <c r="CB1752" s="152">
        <v>41.098000000000006</v>
      </c>
      <c r="CC1752" s="152">
        <v>41.098000000000006</v>
      </c>
      <c r="CD1752" s="152">
        <v>41.098000000000006</v>
      </c>
      <c r="CE1752" s="152">
        <v>41.098000000000006</v>
      </c>
      <c r="CF1752" s="152">
        <v>41.098000000000006</v>
      </c>
      <c r="CG1752" s="152">
        <v>41.098000000000006</v>
      </c>
      <c r="CH1752" s="152">
        <v>41.123000000000005</v>
      </c>
      <c r="CI1752" s="152">
        <v>41.123000000000005</v>
      </c>
      <c r="CJ1752" s="224">
        <v>40.949000000000005</v>
      </c>
      <c r="CK1752" s="224">
        <v>40.949000000000005</v>
      </c>
      <c r="CL1752" s="152">
        <f>[1]MCEMAC!AY47</f>
        <v>178.45828652700101</v>
      </c>
      <c r="CM1752" s="152">
        <v>43.949000000000005</v>
      </c>
      <c r="CN1752" s="152">
        <v>42.972000000000001</v>
      </c>
      <c r="CO1752" s="152">
        <v>42.972000000000001</v>
      </c>
      <c r="CP1752" s="152">
        <v>42.972000000000001</v>
      </c>
      <c r="CQ1752" s="152">
        <v>42.972000000000001</v>
      </c>
      <c r="CR1752" s="152">
        <v>42.972000000000001</v>
      </c>
      <c r="CS1752" s="152">
        <v>184.87200000000001</v>
      </c>
      <c r="CT1752" s="152">
        <v>184.87200000000001</v>
      </c>
      <c r="CU1752" s="152">
        <v>184.87200000000001</v>
      </c>
      <c r="CV1752" s="152">
        <v>207.286000000001</v>
      </c>
      <c r="CW1752" s="152">
        <v>207.286000000001</v>
      </c>
      <c r="CX1752" s="152">
        <v>207.286000000001</v>
      </c>
      <c r="CY1752" s="152">
        <v>207.286000000001</v>
      </c>
      <c r="CZ1752" s="152">
        <v>207.286000000001</v>
      </c>
      <c r="DA1752" s="152">
        <f>[1]MCEMAC!BR47</f>
        <v>201.99376243600099</v>
      </c>
      <c r="DB1752" s="224">
        <v>236.77699999999999</v>
      </c>
      <c r="DC1752" s="224">
        <v>236.77699999999999</v>
      </c>
      <c r="DD1752" s="224">
        <v>236.77699999999999</v>
      </c>
      <c r="DE1752" s="224">
        <v>207.257781050001</v>
      </c>
      <c r="DF1752" s="224">
        <v>207.257781050001</v>
      </c>
      <c r="DG1752" s="224">
        <v>207.257781050001</v>
      </c>
      <c r="DH1752" s="224">
        <v>248.15942010800001</v>
      </c>
      <c r="DI1752" s="224">
        <v>248.15942010800001</v>
      </c>
      <c r="DJ1752" s="224">
        <v>248.15942010800001</v>
      </c>
      <c r="DK1752" s="224">
        <v>240.95500926099919</v>
      </c>
      <c r="DL1752" s="224">
        <v>240.95500926099919</v>
      </c>
      <c r="DM1752" s="224">
        <v>458.9844293689992</v>
      </c>
      <c r="DN1752" s="225">
        <f>[1]MCEMAC!CN47</f>
        <v>204.49679987300107</v>
      </c>
      <c r="DO1752" s="224">
        <v>458.9844293689992</v>
      </c>
      <c r="DP1752" s="224">
        <v>204.49679987300107</v>
      </c>
      <c r="DQ1752" s="224">
        <v>207.49679987300107</v>
      </c>
      <c r="DR1752" s="224">
        <v>204.49679987300107</v>
      </c>
      <c r="DS1752" s="224">
        <v>204.49679987300107</v>
      </c>
      <c r="DT1752" s="224">
        <v>207.49679987300107</v>
      </c>
      <c r="DU1752" s="224">
        <v>245.36222866200038</v>
      </c>
      <c r="DV1752" s="521">
        <f>[1]MCEMAC!DD47</f>
        <v>242.36222866200038</v>
      </c>
      <c r="DW1752" s="226">
        <f>[1]MCEMAC!DE47</f>
        <v>245.36222866200038</v>
      </c>
      <c r="DX1752" s="522">
        <f>[1]MCEMAC!DF47</f>
        <v>242.36222866200038</v>
      </c>
      <c r="DZ1752" s="224">
        <f>[1]MCEMAC!DJ47</f>
        <v>248.36222866200038</v>
      </c>
      <c r="EC1752" s="224">
        <f>[1]MCEMAC!DN47</f>
        <v>251.36222866200038</v>
      </c>
      <c r="EF1752" s="224">
        <f>[1]MCEMAC!DR47</f>
        <v>254.36222866200038</v>
      </c>
      <c r="EI1752" s="224">
        <f>[1]MCEMAC!DV47</f>
        <v>257.36222866200035</v>
      </c>
      <c r="EL1752" s="224">
        <f>[1]MCEMAC!DZ47</f>
        <v>260.36222866200035</v>
      </c>
      <c r="EO1752" s="224">
        <f>[1]MCEMAC!ED47</f>
        <v>263.36222866200035</v>
      </c>
    </row>
    <row r="1753" spans="1:145" s="517" customFormat="1" ht="15.5" x14ac:dyDescent="0.35">
      <c r="A1753" s="390" t="s">
        <v>591</v>
      </c>
      <c r="B1753" s="224"/>
      <c r="C1753" s="224"/>
      <c r="D1753" s="224"/>
      <c r="E1753" s="224"/>
      <c r="F1753" s="224"/>
      <c r="G1753" s="224"/>
      <c r="H1753" s="224"/>
      <c r="I1753" s="224"/>
      <c r="J1753" s="224"/>
      <c r="K1753" s="224"/>
      <c r="L1753" s="224"/>
      <c r="M1753" s="224"/>
      <c r="N1753" s="224"/>
      <c r="O1753" s="224"/>
      <c r="P1753" s="224"/>
      <c r="Q1753" s="224"/>
      <c r="R1753" s="152">
        <f>+[3]MCONGO!AZ50</f>
        <v>48.25</v>
      </c>
      <c r="S1753" s="152">
        <f>+[3]MCONGO!BA50</f>
        <v>43.81</v>
      </c>
      <c r="T1753" s="152">
        <f>+[3]MCONGO!AH50</f>
        <v>28.949000000000002</v>
      </c>
      <c r="U1753" s="152">
        <f>+[3]MCONGO!AL50</f>
        <v>37.82</v>
      </c>
      <c r="V1753" s="152">
        <f>+[3]MCONGO!AP50</f>
        <v>42.574771046000002</v>
      </c>
      <c r="W1753" s="152">
        <f>+[3]MCONGO!AT50</f>
        <v>51.768000000000001</v>
      </c>
      <c r="X1753" s="152">
        <f>+[3]MCONGO!AX50</f>
        <v>56.831999999999994</v>
      </c>
      <c r="Y1753" s="152">
        <f>+[3]MCONGO!BA50</f>
        <v>43.81</v>
      </c>
      <c r="Z1753" s="152">
        <f>+[3]MCONGO!BE50</f>
        <v>47.518000000000001</v>
      </c>
      <c r="AA1753" s="152">
        <f>+[3]MCONGO!BI50+0.01</f>
        <v>62.443999999999996</v>
      </c>
      <c r="AB1753" s="224"/>
      <c r="AC1753" s="224"/>
      <c r="AD1753" s="224"/>
      <c r="AE1753" s="224">
        <f>+[3]MCONGO!BT50</f>
        <v>50.735999999999997</v>
      </c>
      <c r="AF1753" s="224">
        <v>53.735999999999997</v>
      </c>
      <c r="AG1753" s="224">
        <v>59.429000000000002</v>
      </c>
      <c r="AH1753" s="224">
        <v>53.698</v>
      </c>
      <c r="AI1753" s="224">
        <v>53.698</v>
      </c>
      <c r="AJ1753" s="152">
        <f>+[3]MCONGO!CF50</f>
        <v>44.902000000000001</v>
      </c>
      <c r="AK1753" s="152">
        <v>50.71849765237252</v>
      </c>
      <c r="AL1753" s="152">
        <v>53.316000000000003</v>
      </c>
      <c r="AM1753" s="152">
        <v>57.655000000000001</v>
      </c>
      <c r="AN1753" s="152">
        <v>45.244999999999997</v>
      </c>
      <c r="AO1753" s="152">
        <f>+[3]MCONGO!CR50</f>
        <v>41.667000000000002</v>
      </c>
      <c r="AP1753" s="152">
        <v>45.358636605496869</v>
      </c>
      <c r="AQ1753" s="152">
        <v>48.212000000000003</v>
      </c>
      <c r="AR1753" s="152">
        <v>43.19</v>
      </c>
      <c r="AS1753" s="152">
        <f>+[3]MCONGO!DC50</f>
        <v>33.055</v>
      </c>
      <c r="AT1753" s="152">
        <v>35.263681432750637</v>
      </c>
      <c r="AU1753" s="152">
        <v>29.158914273711645</v>
      </c>
      <c r="AV1753" s="152">
        <v>30.099280437355787</v>
      </c>
      <c r="AW1753" s="152">
        <v>30.350640360675602</v>
      </c>
      <c r="AX1753" s="152" t="e">
        <f>[2]MONCAM!DH46+[5]MGUINEE!DL46</f>
        <v>#VALUE!</v>
      </c>
      <c r="AY1753" s="152"/>
      <c r="AZ1753" s="152">
        <v>0.29699999999999999</v>
      </c>
      <c r="BA1753" s="152">
        <v>0.29699999999999999</v>
      </c>
      <c r="BB1753" s="152">
        <v>0.29699999999999999</v>
      </c>
      <c r="BC1753" s="152">
        <v>0.29699999999999999</v>
      </c>
      <c r="BD1753" s="152">
        <v>0.29699999999999999</v>
      </c>
      <c r="BE1753" s="152">
        <v>0.29699999999999999</v>
      </c>
      <c r="BF1753" s="152" t="e">
        <f>AX1753</f>
        <v>#VALUE!</v>
      </c>
      <c r="BG1753" s="152">
        <f>AY1753</f>
        <v>0</v>
      </c>
      <c r="BH1753" s="152">
        <f>AZ1753</f>
        <v>0.29699999999999999</v>
      </c>
      <c r="BI1753" s="152">
        <v>0.29699999999999999</v>
      </c>
      <c r="BJ1753" s="152">
        <v>0.29699999999999999</v>
      </c>
      <c r="BK1753" s="152">
        <v>0.29699999999999999</v>
      </c>
      <c r="BL1753" s="152">
        <v>0.29699999999999999</v>
      </c>
      <c r="BM1753" s="152">
        <v>0.29699999999999999</v>
      </c>
      <c r="BN1753" s="152">
        <v>0.29699999999999999</v>
      </c>
      <c r="BO1753" s="152" t="e">
        <f>BF1753</f>
        <v>#VALUE!</v>
      </c>
      <c r="BP1753" s="152">
        <v>0.29699999999999999</v>
      </c>
      <c r="BQ1753" s="152">
        <v>0.29699999999999999</v>
      </c>
      <c r="BR1753" s="152">
        <v>0.29699999999999999</v>
      </c>
      <c r="BS1753" s="152">
        <v>0.29699999999999999</v>
      </c>
      <c r="BT1753" s="152">
        <v>0</v>
      </c>
      <c r="BU1753" s="152">
        <v>0.29699999999999999</v>
      </c>
      <c r="BV1753" s="152">
        <v>0.29699999999999999</v>
      </c>
      <c r="BW1753" s="152">
        <v>0.29699999999999999</v>
      </c>
      <c r="BX1753" s="152">
        <v>0.29699999999999999</v>
      </c>
      <c r="BY1753" s="152">
        <v>0.29699999999999999</v>
      </c>
      <c r="BZ1753" s="224">
        <v>0.29699999999999999</v>
      </c>
      <c r="CA1753" s="152" t="e">
        <f>BO1753</f>
        <v>#VALUE!</v>
      </c>
      <c r="CB1753" s="152">
        <v>0</v>
      </c>
      <c r="CC1753" s="152">
        <v>0.29699999999999999</v>
      </c>
      <c r="CD1753" s="152">
        <v>0.29699999999999999</v>
      </c>
      <c r="CE1753" s="152">
        <v>0.29699999999999999</v>
      </c>
      <c r="CF1753" s="152">
        <v>0.29699999999999999</v>
      </c>
      <c r="CG1753" s="152">
        <v>0.29699999999999999</v>
      </c>
      <c r="CH1753" s="152">
        <v>0.29699999999999999</v>
      </c>
      <c r="CI1753" s="152">
        <v>0.29699999999999999</v>
      </c>
      <c r="CJ1753" s="224">
        <v>0.29699999999999999</v>
      </c>
      <c r="CK1753" s="224">
        <v>0.29699999999999999</v>
      </c>
      <c r="CL1753" s="152" t="e">
        <f>BO1753</f>
        <v>#VALUE!</v>
      </c>
      <c r="CM1753" s="152">
        <v>0.29699999999999999</v>
      </c>
      <c r="CN1753" s="152">
        <v>0.29699999999999999</v>
      </c>
      <c r="CO1753" s="152">
        <v>0.29699999999999999</v>
      </c>
      <c r="CP1753" s="152">
        <v>0.29699999999999999</v>
      </c>
      <c r="CQ1753" s="152">
        <v>0.29699999999999999</v>
      </c>
      <c r="CR1753" s="152">
        <v>0.29699999999999999</v>
      </c>
      <c r="CS1753" s="152">
        <v>0.29699999999999999</v>
      </c>
      <c r="CT1753" s="152">
        <v>0.29699999999999999</v>
      </c>
      <c r="CU1753" s="152">
        <v>0.29699999999999999</v>
      </c>
      <c r="CV1753" s="152">
        <v>0.29699999999999999</v>
      </c>
      <c r="CW1753" s="152">
        <v>0.29699999999999999</v>
      </c>
      <c r="CX1753" s="152">
        <v>0.29699999999999999</v>
      </c>
      <c r="CY1753" s="152">
        <v>0.29699999999999999</v>
      </c>
      <c r="CZ1753" s="152">
        <v>0.29699999999999999</v>
      </c>
      <c r="DA1753" s="152" t="e">
        <f>BO1753</f>
        <v>#VALUE!</v>
      </c>
      <c r="DB1753" s="224">
        <v>0.29699999999999999</v>
      </c>
      <c r="DC1753" s="224">
        <v>0.29699999999999999</v>
      </c>
      <c r="DD1753" s="224">
        <v>0.29699999999999999</v>
      </c>
      <c r="DE1753" s="224">
        <v>0.29699999999999999</v>
      </c>
      <c r="DF1753" s="224">
        <v>0.29699999999999999</v>
      </c>
      <c r="DG1753" s="224">
        <v>0.29699999999999999</v>
      </c>
      <c r="DH1753" s="224">
        <v>0.29699999999999999</v>
      </c>
      <c r="DI1753" s="224">
        <v>0.29699999999999999</v>
      </c>
      <c r="DJ1753" s="224">
        <v>0.29699999999999999</v>
      </c>
      <c r="DK1753" s="224">
        <v>0.29699999999999999</v>
      </c>
      <c r="DL1753" s="224">
        <v>0.29699999999999999</v>
      </c>
      <c r="DM1753" s="224">
        <v>0.29699999999999999</v>
      </c>
      <c r="DN1753" s="225">
        <f>BV1753</f>
        <v>0.29699999999999999</v>
      </c>
      <c r="DO1753" s="224">
        <v>0.29699999999999999</v>
      </c>
      <c r="DP1753" s="224">
        <v>0.29699999999999999</v>
      </c>
      <c r="DQ1753" s="224">
        <v>0.29699999999999999</v>
      </c>
      <c r="DR1753" s="224">
        <v>0</v>
      </c>
      <c r="DS1753" s="224">
        <v>0.29699999999999999</v>
      </c>
      <c r="DT1753" s="224">
        <v>0.29699999999999999</v>
      </c>
      <c r="DU1753" s="224">
        <v>0.29699999999999999</v>
      </c>
      <c r="DV1753" s="521">
        <f>BR1753</f>
        <v>0.29699999999999999</v>
      </c>
      <c r="DW1753" s="226">
        <f>BS1753</f>
        <v>0.29699999999999999</v>
      </c>
      <c r="DX1753" s="522">
        <f>BT1753</f>
        <v>0</v>
      </c>
      <c r="DZ1753" s="224">
        <f>BV1753</f>
        <v>0.29699999999999999</v>
      </c>
      <c r="EC1753" s="224">
        <f>BY1753</f>
        <v>0.29699999999999999</v>
      </c>
      <c r="EF1753" s="224">
        <f>CB1753</f>
        <v>0</v>
      </c>
      <c r="EI1753" s="224">
        <f>CE1753</f>
        <v>0.29699999999999999</v>
      </c>
      <c r="EL1753" s="224">
        <f>CH1753</f>
        <v>0.29699999999999999</v>
      </c>
      <c r="EO1753" s="224">
        <f>CK1753</f>
        <v>0.29699999999999999</v>
      </c>
    </row>
    <row r="1754" spans="1:145" s="517" customFormat="1" ht="15.5" x14ac:dyDescent="0.35">
      <c r="A1754" s="281" t="s">
        <v>592</v>
      </c>
      <c r="B1754" s="224"/>
      <c r="C1754" s="224"/>
      <c r="D1754" s="224"/>
      <c r="E1754" s="224"/>
      <c r="F1754" s="224"/>
      <c r="G1754" s="224"/>
      <c r="H1754" s="224"/>
      <c r="I1754" s="224"/>
      <c r="J1754" s="224"/>
      <c r="K1754" s="224"/>
      <c r="L1754" s="224"/>
      <c r="M1754" s="224"/>
      <c r="N1754" s="224"/>
      <c r="O1754" s="224"/>
      <c r="P1754" s="224"/>
      <c r="Q1754" s="224"/>
      <c r="R1754" s="152"/>
      <c r="S1754" s="152"/>
      <c r="T1754" s="152"/>
      <c r="U1754" s="152"/>
      <c r="V1754" s="152"/>
      <c r="W1754" s="152"/>
      <c r="X1754" s="152"/>
      <c r="Y1754" s="152"/>
      <c r="Z1754" s="152"/>
      <c r="AA1754" s="152"/>
      <c r="AB1754" s="224"/>
      <c r="AC1754" s="224"/>
      <c r="AD1754" s="224"/>
      <c r="AE1754" s="224"/>
      <c r="AF1754" s="224"/>
      <c r="AG1754" s="224"/>
      <c r="AH1754" s="224"/>
      <c r="AI1754" s="224"/>
      <c r="AJ1754" s="152"/>
      <c r="AK1754" s="152"/>
      <c r="AL1754" s="152"/>
      <c r="AM1754" s="152"/>
      <c r="AN1754" s="152"/>
      <c r="AO1754" s="152"/>
      <c r="AP1754" s="152"/>
      <c r="AQ1754" s="152"/>
      <c r="AR1754" s="152"/>
      <c r="AS1754" s="152"/>
      <c r="AT1754" s="152"/>
      <c r="AU1754" s="152"/>
      <c r="AV1754" s="152"/>
      <c r="AW1754" s="152"/>
      <c r="AX1754" s="152">
        <f>[2]MONCAM!DH47+[3]MCONGO!DO51+[7]MRCA!DO49+[6]MTCHAD!DN50</f>
        <v>3.0560000000000005</v>
      </c>
      <c r="AY1754" s="152"/>
      <c r="AZ1754" s="152">
        <v>3.3680000000000003</v>
      </c>
      <c r="BA1754" s="152">
        <v>3.3680000000000003</v>
      </c>
      <c r="BB1754" s="152">
        <v>3.3680000000000003</v>
      </c>
      <c r="BC1754" s="152">
        <v>3.3680000000000003</v>
      </c>
      <c r="BD1754" s="152">
        <v>3.0680000000000005</v>
      </c>
      <c r="BE1754" s="152">
        <v>3.0680000000000005</v>
      </c>
      <c r="BF1754" s="152">
        <f>[1]MCEMAC!C48-[1]ZBEAC1!BF1753</f>
        <v>8.76</v>
      </c>
      <c r="BG1754" s="152">
        <f>[1]MCEMAC!I48-[1]ZBEAC1!BG1753</f>
        <v>9.5060000000000002</v>
      </c>
      <c r="BH1754" s="152">
        <f>[1]MCEMAC!J48-[1]ZBEAC1!BH1753</f>
        <v>8.9089999999999989</v>
      </c>
      <c r="BI1754" s="152">
        <v>7.2860000000000005</v>
      </c>
      <c r="BJ1754" s="152">
        <v>7.2860000000000005</v>
      </c>
      <c r="BK1754" s="152">
        <v>8.3329999999999984</v>
      </c>
      <c r="BL1754" s="152">
        <v>8.3329999999999984</v>
      </c>
      <c r="BM1754" s="152">
        <v>7.0979999999999999</v>
      </c>
      <c r="BN1754" s="152">
        <v>7.0979999999999999</v>
      </c>
      <c r="BO1754" s="152">
        <f>[1]MCEMAC!Q48-[1]ZBEAC1!BO1753</f>
        <v>8.3109999999999982</v>
      </c>
      <c r="BP1754" s="152">
        <v>8.8114765859999977</v>
      </c>
      <c r="BQ1754" s="152">
        <v>13.454749999999997</v>
      </c>
      <c r="BR1754" s="152">
        <v>36.340476585999994</v>
      </c>
      <c r="BS1754" s="152">
        <v>7.911476586</v>
      </c>
      <c r="BT1754" s="152">
        <v>9.1084765859999983</v>
      </c>
      <c r="BU1754" s="152">
        <v>7.911476586</v>
      </c>
      <c r="BV1754" s="152">
        <v>7.911476586</v>
      </c>
      <c r="BW1754" s="152">
        <v>9.3499999999999979</v>
      </c>
      <c r="BX1754" s="152">
        <v>8.4499999999999993</v>
      </c>
      <c r="BY1754" s="152">
        <v>8.4499999999999993</v>
      </c>
      <c r="BZ1754" s="224">
        <v>9.6969999999999992</v>
      </c>
      <c r="CA1754" s="152">
        <f>[1]MCEMAC!AI48-[1]ZBEAC1!CA1753</f>
        <v>45.93</v>
      </c>
      <c r="CB1754" s="152">
        <v>46.056999999999995</v>
      </c>
      <c r="CC1754" s="152">
        <v>45.76</v>
      </c>
      <c r="CD1754" s="152">
        <v>45.76</v>
      </c>
      <c r="CE1754" s="152">
        <v>45.76</v>
      </c>
      <c r="CF1754" s="152">
        <v>45.76</v>
      </c>
      <c r="CG1754" s="152">
        <v>45.76</v>
      </c>
      <c r="CH1754" s="152">
        <v>50.742999999999995</v>
      </c>
      <c r="CI1754" s="152">
        <v>50.742999999999995</v>
      </c>
      <c r="CJ1754" s="224">
        <v>49.792999999999999</v>
      </c>
      <c r="CK1754" s="224">
        <v>49.792999999999999</v>
      </c>
      <c r="CL1754" s="152">
        <f>[1]MCEMAC!AY48-[1]ZBEAC1!CL1753</f>
        <v>57.648000000000003</v>
      </c>
      <c r="CM1754" s="152">
        <v>50.292999999999999</v>
      </c>
      <c r="CN1754" s="152">
        <v>58.148000000000003</v>
      </c>
      <c r="CO1754" s="152">
        <v>58.148000000000003</v>
      </c>
      <c r="CP1754" s="152">
        <v>58.148000000000003</v>
      </c>
      <c r="CQ1754" s="152">
        <v>58.148000000000003</v>
      </c>
      <c r="CR1754" s="152">
        <v>58.148000000000003</v>
      </c>
      <c r="CS1754" s="152">
        <v>62.065000000000005</v>
      </c>
      <c r="CT1754" s="152">
        <v>62.065000000000005</v>
      </c>
      <c r="CU1754" s="152">
        <v>62.065000000000005</v>
      </c>
      <c r="CV1754" s="152">
        <v>65.335000000000008</v>
      </c>
      <c r="CW1754" s="152">
        <v>65.335000000000008</v>
      </c>
      <c r="CX1754" s="152">
        <v>65.335000000000008</v>
      </c>
      <c r="CY1754" s="152">
        <v>65.335000000000008</v>
      </c>
      <c r="CZ1754" s="152">
        <v>65.335000000000008</v>
      </c>
      <c r="DA1754" s="152">
        <f>[1]MCEMAC!BR48-[1]ZBEAC1!DA1753</f>
        <v>104.265</v>
      </c>
      <c r="DB1754" s="224">
        <v>104.89400000000001</v>
      </c>
      <c r="DC1754" s="224">
        <v>104.89400000000001</v>
      </c>
      <c r="DD1754" s="224">
        <v>104.89400000000001</v>
      </c>
      <c r="DE1754" s="224">
        <v>112.566</v>
      </c>
      <c r="DF1754" s="224">
        <v>112.566</v>
      </c>
      <c r="DG1754" s="224">
        <v>112.566</v>
      </c>
      <c r="DH1754" s="224">
        <v>111.25</v>
      </c>
      <c r="DI1754" s="224">
        <v>111.25</v>
      </c>
      <c r="DJ1754" s="224">
        <v>111.25</v>
      </c>
      <c r="DK1754" s="224">
        <v>120.009</v>
      </c>
      <c r="DL1754" s="224">
        <v>120.009</v>
      </c>
      <c r="DM1754" s="224">
        <v>111.25</v>
      </c>
      <c r="DN1754" s="225">
        <f>[1]MCEMAC!CN48-[1]ZBEAC1!DN1753</f>
        <v>144.425589465</v>
      </c>
      <c r="DO1754" s="224">
        <v>111.25</v>
      </c>
      <c r="DP1754" s="224">
        <v>144.425589465</v>
      </c>
      <c r="DQ1754" s="224">
        <v>144.425589465</v>
      </c>
      <c r="DR1754" s="224">
        <v>144.722589465</v>
      </c>
      <c r="DS1754" s="224">
        <v>144.425589465</v>
      </c>
      <c r="DT1754" s="224">
        <v>144.425589465</v>
      </c>
      <c r="DU1754" s="224">
        <v>146.32353447</v>
      </c>
      <c r="DV1754" s="521">
        <f>[1]MCEMAC!DD48-[1]ZBEAC1!DV1753</f>
        <v>146.32353447</v>
      </c>
      <c r="DW1754" s="226">
        <f>[1]MCEMAC!DE48-[1]ZBEAC1!DW1753</f>
        <v>146.32353447</v>
      </c>
      <c r="DX1754" s="522">
        <f>[1]MCEMAC!DF48-[1]ZBEAC1!DX1753</f>
        <v>146.62053447</v>
      </c>
      <c r="DZ1754" s="152">
        <f>[1]MCEMAC!DJ48-[1]ZBEAC1!DZ1753</f>
        <v>146.82353447</v>
      </c>
      <c r="EC1754" s="152">
        <f>[1]MCEMAC!DN48-[1]ZBEAC1!EC1753</f>
        <v>147.32353447</v>
      </c>
      <c r="EF1754" s="152">
        <f>[1]MCEMAC!DR48-[1]ZBEAC1!EF1753</f>
        <v>148.12053447</v>
      </c>
      <c r="EI1754" s="152">
        <f>[1]MCEMAC!DV48-[1]ZBEAC1!EI1753</f>
        <v>148.32353447</v>
      </c>
      <c r="EL1754" s="152">
        <f>[1]MCEMAC!DZ48-[1]ZBEAC1!EL1753</f>
        <v>148.82353447</v>
      </c>
      <c r="EO1754" s="152">
        <f>[1]MCEMAC!ED48-[1]ZBEAC1!EO1753</f>
        <v>149.32353447</v>
      </c>
    </row>
    <row r="1755" spans="1:145" ht="15.5" x14ac:dyDescent="0.35">
      <c r="A1755" s="126"/>
      <c r="B1755" s="128"/>
      <c r="C1755" s="128"/>
      <c r="D1755" s="128"/>
      <c r="E1755" s="128"/>
      <c r="F1755" s="128"/>
      <c r="G1755" s="128"/>
      <c r="H1755" s="128"/>
      <c r="I1755" s="128"/>
      <c r="J1755" s="128"/>
      <c r="K1755" s="128"/>
      <c r="L1755" s="128"/>
      <c r="M1755" s="128"/>
      <c r="N1755" s="128"/>
      <c r="O1755" s="128"/>
      <c r="P1755" s="128"/>
      <c r="Q1755" s="128"/>
      <c r="R1755" s="128"/>
      <c r="S1755" s="128"/>
      <c r="T1755" s="128"/>
      <c r="U1755" s="128"/>
      <c r="V1755" s="128"/>
      <c r="W1755" s="128"/>
      <c r="X1755" s="129"/>
      <c r="Y1755" s="129"/>
      <c r="Z1755" s="128"/>
      <c r="AA1755" s="304"/>
      <c r="AB1755" s="128"/>
      <c r="AC1755" s="128"/>
      <c r="AD1755" s="128"/>
      <c r="AE1755" s="128"/>
      <c r="AF1755" s="128"/>
      <c r="AG1755" s="128"/>
      <c r="AH1755" s="128"/>
      <c r="AI1755" s="128"/>
      <c r="AJ1755" s="129"/>
      <c r="AK1755" s="129"/>
      <c r="AL1755" s="129"/>
      <c r="AM1755" s="129"/>
      <c r="AN1755" s="129"/>
      <c r="AO1755" s="129"/>
      <c r="AP1755" s="129"/>
      <c r="AQ1755" s="129"/>
      <c r="AR1755" s="129"/>
      <c r="AS1755" s="129"/>
      <c r="AT1755" s="129"/>
      <c r="AU1755" s="129"/>
      <c r="AV1755" s="129"/>
      <c r="AW1755" s="129"/>
      <c r="AX1755" s="129"/>
      <c r="AY1755" s="129"/>
      <c r="AZ1755" s="129"/>
      <c r="BA1755" s="129"/>
      <c r="BB1755" s="129"/>
      <c r="BC1755" s="129"/>
      <c r="BD1755" s="129"/>
      <c r="BE1755" s="129"/>
      <c r="BF1755" s="129"/>
      <c r="BG1755" s="129"/>
      <c r="BH1755" s="129"/>
      <c r="BI1755" s="129"/>
      <c r="BJ1755" s="129"/>
      <c r="BK1755" s="129"/>
      <c r="BL1755" s="129"/>
      <c r="BM1755" s="129"/>
      <c r="BN1755" s="129"/>
      <c r="BO1755" s="129"/>
      <c r="BP1755" s="129"/>
      <c r="BQ1755" s="129"/>
      <c r="BR1755" s="129"/>
      <c r="BS1755" s="129"/>
      <c r="BT1755" s="129"/>
      <c r="BU1755" s="129"/>
      <c r="BV1755" s="129"/>
      <c r="BW1755" s="129"/>
      <c r="BX1755" s="129"/>
      <c r="BY1755" s="129"/>
      <c r="BZ1755" s="128"/>
      <c r="CA1755" s="129"/>
      <c r="CB1755" s="129"/>
      <c r="CC1755" s="129"/>
      <c r="CD1755" s="129"/>
      <c r="CE1755" s="129"/>
      <c r="CF1755" s="129"/>
      <c r="CG1755" s="129"/>
      <c r="CH1755" s="129"/>
      <c r="CI1755" s="129"/>
      <c r="CJ1755" s="128"/>
      <c r="CK1755" s="128"/>
      <c r="CL1755" s="129"/>
      <c r="CM1755" s="129"/>
      <c r="CN1755" s="129"/>
      <c r="CO1755" s="129"/>
      <c r="CP1755" s="129"/>
      <c r="CQ1755" s="129"/>
      <c r="CR1755" s="129"/>
      <c r="CS1755" s="129"/>
      <c r="CT1755" s="129"/>
      <c r="CU1755" s="129"/>
      <c r="CV1755" s="129"/>
      <c r="CW1755" s="129"/>
      <c r="CX1755" s="129"/>
      <c r="CY1755" s="129"/>
      <c r="CZ1755" s="129"/>
      <c r="DA1755" s="129"/>
      <c r="DB1755" s="128"/>
      <c r="DC1755" s="128"/>
      <c r="DD1755" s="128"/>
      <c r="DE1755" s="128"/>
      <c r="DF1755" s="128"/>
      <c r="DG1755" s="128"/>
      <c r="DH1755" s="128"/>
      <c r="DI1755" s="128"/>
      <c r="DJ1755" s="128"/>
      <c r="DK1755" s="128"/>
      <c r="DL1755" s="128"/>
      <c r="DM1755" s="128"/>
      <c r="DN1755" s="130"/>
      <c r="DO1755" s="128"/>
      <c r="DP1755" s="128"/>
      <c r="DQ1755" s="128"/>
      <c r="DR1755" s="128"/>
      <c r="DS1755" s="128"/>
      <c r="DT1755" s="128"/>
      <c r="DU1755" s="128"/>
      <c r="DV1755" s="131"/>
      <c r="DW1755" s="132"/>
      <c r="DX1755" s="133"/>
      <c r="DZ1755" s="128"/>
      <c r="EC1755" s="128"/>
      <c r="EF1755" s="128"/>
      <c r="EI1755" s="128"/>
      <c r="EL1755" s="128"/>
      <c r="EO1755" s="128"/>
    </row>
    <row r="1756" spans="1:145" ht="15.5" x14ac:dyDescent="0.35">
      <c r="A1756" s="306" t="s">
        <v>593</v>
      </c>
      <c r="B1756" s="128"/>
      <c r="C1756" s="128"/>
      <c r="D1756" s="128"/>
      <c r="E1756" s="128"/>
      <c r="F1756" s="128"/>
      <c r="G1756" s="128"/>
      <c r="H1756" s="128"/>
      <c r="I1756" s="128"/>
      <c r="J1756" s="128"/>
      <c r="K1756" s="128"/>
      <c r="L1756" s="128"/>
      <c r="M1756" s="128"/>
      <c r="N1756" s="128"/>
      <c r="O1756" s="128"/>
      <c r="P1756" s="128"/>
      <c r="Q1756" s="128"/>
      <c r="R1756" s="128"/>
      <c r="S1756" s="128"/>
      <c r="T1756" s="128"/>
      <c r="U1756" s="128"/>
      <c r="V1756" s="128"/>
      <c r="W1756" s="128"/>
      <c r="X1756" s="129"/>
      <c r="Y1756" s="129"/>
      <c r="Z1756" s="128"/>
      <c r="AA1756" s="304"/>
      <c r="AB1756" s="128"/>
      <c r="AC1756" s="128"/>
      <c r="AD1756" s="128"/>
      <c r="AE1756" s="304"/>
      <c r="AF1756" s="128"/>
      <c r="AG1756" s="128"/>
      <c r="AH1756" s="128"/>
      <c r="AI1756" s="128"/>
      <c r="AJ1756" s="129"/>
      <c r="AK1756" s="129"/>
      <c r="AL1756" s="129"/>
      <c r="AM1756" s="129"/>
      <c r="AN1756" s="129"/>
      <c r="AO1756" s="129"/>
      <c r="AP1756" s="129"/>
      <c r="AQ1756" s="129"/>
      <c r="AR1756" s="129"/>
      <c r="AS1756" s="129"/>
      <c r="AT1756" s="129"/>
      <c r="AU1756" s="129"/>
      <c r="AV1756" s="129"/>
      <c r="AW1756" s="129"/>
      <c r="AX1756" s="129"/>
      <c r="AY1756" s="129"/>
      <c r="AZ1756" s="129"/>
      <c r="BA1756" s="129"/>
      <c r="BB1756" s="129"/>
      <c r="BC1756" s="129"/>
      <c r="BD1756" s="129"/>
      <c r="BE1756" s="129"/>
      <c r="BF1756" s="129"/>
      <c r="BG1756" s="129"/>
      <c r="BH1756" s="129"/>
      <c r="BI1756" s="129"/>
      <c r="BJ1756" s="129"/>
      <c r="BK1756" s="129"/>
      <c r="BL1756" s="129"/>
      <c r="BM1756" s="129"/>
      <c r="BN1756" s="129"/>
      <c r="BO1756" s="129"/>
      <c r="BP1756" s="129"/>
      <c r="BQ1756" s="129"/>
      <c r="BR1756" s="129"/>
      <c r="BS1756" s="129"/>
      <c r="BT1756" s="129"/>
      <c r="BU1756" s="129"/>
      <c r="BV1756" s="129"/>
      <c r="BW1756" s="129"/>
      <c r="BX1756" s="129"/>
      <c r="BY1756" s="129"/>
      <c r="BZ1756" s="128"/>
      <c r="CA1756" s="129"/>
      <c r="CB1756" s="129"/>
      <c r="CC1756" s="129"/>
      <c r="CD1756" s="129"/>
      <c r="CE1756" s="129"/>
      <c r="CF1756" s="129"/>
      <c r="CG1756" s="129"/>
      <c r="CH1756" s="129"/>
      <c r="CI1756" s="129"/>
      <c r="CJ1756" s="128"/>
      <c r="CK1756" s="128"/>
      <c r="CL1756" s="129"/>
      <c r="CM1756" s="129"/>
      <c r="CN1756" s="129"/>
      <c r="CO1756" s="129"/>
      <c r="CP1756" s="129"/>
      <c r="CQ1756" s="129"/>
      <c r="CR1756" s="129"/>
      <c r="CS1756" s="129"/>
      <c r="CT1756" s="129"/>
      <c r="CU1756" s="129"/>
      <c r="CV1756" s="129"/>
      <c r="CW1756" s="129"/>
      <c r="CX1756" s="129"/>
      <c r="CY1756" s="129"/>
      <c r="CZ1756" s="129"/>
      <c r="DA1756" s="129"/>
      <c r="DB1756" s="128"/>
      <c r="DC1756" s="128"/>
      <c r="DD1756" s="128"/>
      <c r="DE1756" s="128"/>
      <c r="DF1756" s="128"/>
      <c r="DG1756" s="128"/>
      <c r="DH1756" s="128"/>
      <c r="DI1756" s="128"/>
      <c r="DJ1756" s="128"/>
      <c r="DK1756" s="128"/>
      <c r="DL1756" s="128"/>
      <c r="DM1756" s="128"/>
      <c r="DN1756" s="130"/>
      <c r="DO1756" s="128"/>
      <c r="DP1756" s="128"/>
      <c r="DQ1756" s="128"/>
      <c r="DR1756" s="128"/>
      <c r="DS1756" s="128"/>
      <c r="DT1756" s="128"/>
      <c r="DU1756" s="128"/>
      <c r="DV1756" s="131"/>
      <c r="DW1756" s="132"/>
      <c r="DX1756" s="133"/>
      <c r="DZ1756" s="128"/>
      <c r="EC1756" s="128"/>
      <c r="EF1756" s="128"/>
      <c r="EI1756" s="128"/>
      <c r="EL1756" s="128"/>
      <c r="EO1756" s="128"/>
    </row>
    <row r="1757" spans="1:145" ht="15.5" x14ac:dyDescent="0.35">
      <c r="A1757" s="306"/>
      <c r="B1757" s="128"/>
      <c r="C1757" s="128"/>
      <c r="D1757" s="128"/>
      <c r="E1757" s="128"/>
      <c r="F1757" s="128"/>
      <c r="G1757" s="128"/>
      <c r="H1757" s="128"/>
      <c r="I1757" s="128"/>
      <c r="J1757" s="128"/>
      <c r="K1757" s="128"/>
      <c r="L1757" s="128"/>
      <c r="M1757" s="128"/>
      <c r="N1757" s="128"/>
      <c r="O1757" s="128"/>
      <c r="P1757" s="128"/>
      <c r="Q1757" s="128"/>
      <c r="S1757" s="128"/>
      <c r="T1757" s="128"/>
      <c r="U1757" s="128"/>
      <c r="W1757" s="128"/>
      <c r="Y1757" s="273" t="s">
        <v>594</v>
      </c>
      <c r="Z1757" s="128"/>
      <c r="AA1757" s="128"/>
      <c r="AB1757" s="128"/>
      <c r="AC1757" s="128"/>
      <c r="AD1757" s="128"/>
      <c r="AE1757" s="128"/>
      <c r="AF1757" s="128"/>
      <c r="AG1757" s="128"/>
      <c r="AH1757" s="128"/>
      <c r="AI1757" s="128"/>
      <c r="AJ1757" s="129"/>
      <c r="AK1757" s="129"/>
      <c r="AL1757" s="129"/>
      <c r="AM1757" s="129"/>
      <c r="AN1757" s="129"/>
      <c r="AO1757" s="129"/>
      <c r="AP1757" s="129"/>
      <c r="AQ1757" s="129"/>
      <c r="AR1757" s="129"/>
      <c r="AS1757" s="129"/>
      <c r="AT1757" s="129"/>
      <c r="AU1757" s="129"/>
      <c r="AV1757" s="129"/>
      <c r="AW1757" s="129"/>
      <c r="AX1757" s="129"/>
      <c r="AY1757" s="129"/>
      <c r="AZ1757" s="129"/>
      <c r="BA1757" s="129"/>
      <c r="BB1757" s="129"/>
      <c r="BC1757" s="129"/>
      <c r="BD1757" s="129"/>
      <c r="BE1757" s="129"/>
      <c r="BF1757" s="129"/>
      <c r="BG1757" s="129"/>
      <c r="BH1757" s="129"/>
      <c r="BI1757" s="129"/>
      <c r="BJ1757" s="129"/>
      <c r="BK1757" s="129"/>
      <c r="BL1757" s="129"/>
      <c r="BM1757" s="129"/>
      <c r="BN1757" s="129"/>
      <c r="BO1757" s="129"/>
      <c r="BP1757" s="129"/>
      <c r="BQ1757" s="129"/>
      <c r="BR1757" s="129"/>
      <c r="BS1757" s="129"/>
      <c r="BT1757" s="129"/>
      <c r="BU1757" s="129"/>
      <c r="BV1757" s="129"/>
      <c r="BW1757" s="129"/>
      <c r="BX1757" s="129"/>
      <c r="BY1757" s="129"/>
      <c r="BZ1757" s="128"/>
      <c r="CA1757" s="129"/>
      <c r="CB1757" s="129"/>
      <c r="CC1757" s="129"/>
      <c r="CD1757" s="129"/>
      <c r="CE1757" s="129"/>
      <c r="CF1757" s="129"/>
      <c r="CG1757" s="129"/>
      <c r="CH1757" s="129"/>
      <c r="CI1757" s="129"/>
      <c r="CJ1757" s="128"/>
      <c r="CK1757" s="128"/>
      <c r="CL1757" s="129"/>
      <c r="CM1757" s="129"/>
      <c r="CN1757" s="129"/>
      <c r="CO1757" s="129"/>
      <c r="CP1757" s="129"/>
      <c r="CQ1757" s="129"/>
      <c r="CR1757" s="129"/>
      <c r="CS1757" s="129"/>
      <c r="CT1757" s="129"/>
      <c r="CU1757" s="129"/>
      <c r="CV1757" s="129"/>
      <c r="CW1757" s="129"/>
      <c r="CX1757" s="129"/>
      <c r="CY1757" s="129"/>
      <c r="CZ1757" s="129"/>
      <c r="DA1757" s="129"/>
      <c r="DB1757" s="128"/>
      <c r="DC1757" s="128"/>
      <c r="DD1757" s="128"/>
      <c r="DE1757" s="128"/>
      <c r="DF1757" s="128"/>
      <c r="DG1757" s="128"/>
      <c r="DH1757" s="128"/>
      <c r="DI1757" s="128"/>
      <c r="DJ1757" s="128"/>
      <c r="DK1757" s="128"/>
      <c r="DL1757" s="128"/>
      <c r="DM1757" s="128"/>
      <c r="DN1757" s="130"/>
      <c r="DO1757" s="128"/>
      <c r="DP1757" s="128"/>
      <c r="DQ1757" s="128"/>
      <c r="DR1757" s="128"/>
      <c r="DS1757" s="128"/>
      <c r="DT1757" s="128"/>
      <c r="DU1757" s="128"/>
      <c r="DV1757" s="131"/>
      <c r="DW1757" s="132"/>
      <c r="DX1757" s="133"/>
      <c r="DZ1757" s="128"/>
      <c r="EC1757" s="128"/>
      <c r="EF1757" s="128"/>
      <c r="EI1757" s="128"/>
      <c r="EL1757" s="128"/>
      <c r="EO1757" s="128"/>
    </row>
    <row r="1758" spans="1:145" s="307" customFormat="1" ht="15.5" x14ac:dyDescent="0.35">
      <c r="B1758" s="128"/>
      <c r="C1758" s="128"/>
      <c r="D1758" s="128"/>
      <c r="E1758" s="128"/>
      <c r="F1758" s="128"/>
      <c r="G1758" s="128"/>
      <c r="H1758" s="128"/>
      <c r="I1758" s="128"/>
      <c r="J1758" s="128"/>
      <c r="K1758" s="128"/>
      <c r="L1758" s="128"/>
      <c r="M1758" s="128"/>
      <c r="N1758" s="128"/>
      <c r="O1758" s="128"/>
      <c r="P1758" s="128"/>
      <c r="Q1758" s="128"/>
      <c r="R1758" s="128"/>
      <c r="S1758" s="128"/>
      <c r="T1758" s="128"/>
      <c r="U1758" s="128"/>
      <c r="V1758" s="128"/>
      <c r="W1758" s="128"/>
      <c r="X1758" s="129"/>
      <c r="Y1758" s="129"/>
      <c r="Z1758" s="128"/>
      <c r="AA1758" s="128"/>
      <c r="AB1758" s="128"/>
      <c r="AC1758" s="128"/>
      <c r="AD1758" s="128"/>
      <c r="AE1758" s="128"/>
      <c r="AF1758" s="128"/>
      <c r="AG1758" s="128"/>
      <c r="AH1758" s="128"/>
      <c r="AI1758" s="128"/>
      <c r="AJ1758" s="129"/>
      <c r="AK1758" s="129"/>
      <c r="AL1758" s="129"/>
      <c r="AM1758" s="129"/>
      <c r="AN1758" s="129"/>
      <c r="AO1758" s="129"/>
      <c r="AP1758" s="129"/>
      <c r="AQ1758" s="129"/>
      <c r="AR1758" s="129"/>
      <c r="AS1758" s="129"/>
      <c r="AT1758" s="129"/>
      <c r="AU1758" s="129"/>
      <c r="AV1758" s="129"/>
      <c r="AW1758" s="129"/>
      <c r="AX1758" s="129"/>
      <c r="AY1758" s="129"/>
      <c r="AZ1758" s="129"/>
      <c r="BA1758" s="129"/>
      <c r="BB1758" s="129"/>
      <c r="BC1758" s="129"/>
      <c r="BD1758" s="129"/>
      <c r="BE1758" s="129"/>
      <c r="BF1758" s="129"/>
      <c r="BG1758" s="129"/>
      <c r="BH1758" s="129"/>
      <c r="BI1758" s="129"/>
      <c r="BJ1758" s="129"/>
      <c r="BK1758" s="129"/>
      <c r="BL1758" s="129"/>
      <c r="BM1758" s="129"/>
      <c r="BN1758" s="129"/>
      <c r="BO1758" s="129"/>
      <c r="BP1758" s="129"/>
      <c r="BQ1758" s="129"/>
      <c r="BR1758" s="129"/>
      <c r="BS1758" s="129"/>
      <c r="BT1758" s="129"/>
      <c r="BU1758" s="129"/>
      <c r="BV1758" s="129"/>
      <c r="BW1758" s="129"/>
      <c r="BX1758" s="129"/>
      <c r="BY1758" s="129"/>
      <c r="BZ1758" s="128"/>
      <c r="CA1758" s="129"/>
      <c r="CB1758" s="129"/>
      <c r="CC1758" s="129"/>
      <c r="CD1758" s="129"/>
      <c r="CE1758" s="129"/>
      <c r="CF1758" s="129"/>
      <c r="CG1758" s="129"/>
      <c r="CH1758" s="129"/>
      <c r="CI1758" s="129"/>
      <c r="CJ1758" s="128"/>
      <c r="CK1758" s="128"/>
      <c r="CL1758" s="129"/>
      <c r="CM1758" s="129"/>
      <c r="CN1758" s="129"/>
      <c r="CO1758" s="129"/>
      <c r="CP1758" s="129"/>
      <c r="CQ1758" s="129"/>
      <c r="CR1758" s="129"/>
      <c r="CS1758" s="129"/>
      <c r="CT1758" s="129"/>
      <c r="CU1758" s="129"/>
      <c r="CV1758" s="129"/>
      <c r="CW1758" s="129"/>
      <c r="CX1758" s="129"/>
      <c r="CY1758" s="129"/>
      <c r="CZ1758" s="129"/>
      <c r="DA1758" s="129"/>
      <c r="DB1758" s="128"/>
      <c r="DC1758" s="128"/>
      <c r="DD1758" s="128"/>
      <c r="DE1758" s="128"/>
      <c r="DF1758" s="128"/>
      <c r="DG1758" s="128"/>
      <c r="DH1758" s="128"/>
      <c r="DI1758" s="128"/>
      <c r="DJ1758" s="128"/>
      <c r="DK1758" s="128"/>
      <c r="DL1758" s="128"/>
      <c r="DM1758" s="128"/>
      <c r="DN1758" s="130"/>
      <c r="DO1758" s="128"/>
      <c r="DP1758" s="128"/>
      <c r="DQ1758" s="128"/>
      <c r="DR1758" s="128"/>
      <c r="DS1758" s="128"/>
      <c r="DT1758" s="128"/>
      <c r="DU1758" s="128"/>
      <c r="DV1758" s="131"/>
      <c r="DW1758" s="132"/>
      <c r="DX1758" s="133"/>
      <c r="DZ1758" s="128"/>
      <c r="EC1758" s="128"/>
      <c r="EF1758" s="128"/>
      <c r="EI1758" s="128"/>
      <c r="EL1758" s="128"/>
      <c r="EO1758" s="128"/>
    </row>
    <row r="1759" spans="1:145" s="307" customFormat="1" ht="15.5" x14ac:dyDescent="0.35">
      <c r="A1759" s="56" t="s">
        <v>595</v>
      </c>
      <c r="B1759" s="128" t="e">
        <f t="shared" ref="B1759:X1759" si="1722">B1763-B1760</f>
        <v>#VALUE!</v>
      </c>
      <c r="C1759" s="128">
        <f t="shared" si="1722"/>
        <v>0</v>
      </c>
      <c r="D1759" s="128">
        <f t="shared" si="1722"/>
        <v>0</v>
      </c>
      <c r="E1759" s="128" t="e">
        <f t="shared" si="1722"/>
        <v>#VALUE!</v>
      </c>
      <c r="F1759" s="128" t="e">
        <f t="shared" si="1722"/>
        <v>#VALUE!</v>
      </c>
      <c r="G1759" s="128" t="e">
        <f t="shared" si="1722"/>
        <v>#REF!</v>
      </c>
      <c r="H1759" s="128" t="e">
        <f t="shared" si="1722"/>
        <v>#REF!</v>
      </c>
      <c r="I1759" s="128" t="e">
        <f t="shared" si="1722"/>
        <v>#REF!</v>
      </c>
      <c r="J1759" s="128" t="e">
        <f t="shared" si="1722"/>
        <v>#REF!</v>
      </c>
      <c r="K1759" s="128" t="e">
        <f t="shared" si="1722"/>
        <v>#REF!</v>
      </c>
      <c r="L1759" s="128" t="e">
        <f t="shared" si="1722"/>
        <v>#REF!</v>
      </c>
      <c r="M1759" s="128" t="e">
        <f t="shared" si="1722"/>
        <v>#REF!</v>
      </c>
      <c r="N1759" s="128" t="e">
        <f t="shared" si="1722"/>
        <v>#VALUE!</v>
      </c>
      <c r="O1759" s="128" t="e">
        <f t="shared" si="1722"/>
        <v>#VALUE!</v>
      </c>
      <c r="P1759" s="128" t="e">
        <f t="shared" si="1722"/>
        <v>#VALUE!</v>
      </c>
      <c r="Q1759" s="128" t="e">
        <f t="shared" si="1722"/>
        <v>#VALUE!</v>
      </c>
      <c r="R1759" s="128">
        <f t="shared" si="1722"/>
        <v>-0.18122423832070478</v>
      </c>
      <c r="S1759" s="128">
        <f t="shared" si="1722"/>
        <v>41.563408175189139</v>
      </c>
      <c r="T1759" s="128">
        <f t="shared" si="1722"/>
        <v>90.801091047107604</v>
      </c>
      <c r="U1759" s="128">
        <f t="shared" si="1722"/>
        <v>92.349165435117527</v>
      </c>
      <c r="V1759" s="128">
        <f t="shared" si="1722"/>
        <v>40.403204789187015</v>
      </c>
      <c r="W1759" s="128">
        <f t="shared" si="1722"/>
        <v>71.610985683715299</v>
      </c>
      <c r="X1759" s="129">
        <f t="shared" si="1722"/>
        <v>-36.922218852838107</v>
      </c>
      <c r="Y1759" s="129">
        <f>(Y1728-X1728)*100/X$1749</f>
        <v>-0.20795194665994127</v>
      </c>
      <c r="Z1759" s="129">
        <f>(Z1728-Y1728)*100/Y$1749</f>
        <v>35.621500116025551</v>
      </c>
      <c r="AA1759" s="129">
        <f>(AA1728-Z1728)*100/Z$1749</f>
        <v>13.513826628949776</v>
      </c>
      <c r="AB1759" s="128">
        <v>19.356388200308253</v>
      </c>
      <c r="AC1759" s="128">
        <v>15.227271102971009</v>
      </c>
      <c r="AD1759" s="128">
        <v>7.9565083659539653</v>
      </c>
      <c r="AE1759" s="129">
        <f>(AE1728-AA1728)*100/AA$1749</f>
        <v>-1.6994512362490981</v>
      </c>
      <c r="AF1759" s="128">
        <v>21.89685585340381</v>
      </c>
      <c r="AG1759" s="128">
        <v>-8.8436294024009534</v>
      </c>
      <c r="AH1759" s="128">
        <v>-2.4716250201641312</v>
      </c>
      <c r="AI1759" s="128">
        <v>-12.5026548491079</v>
      </c>
      <c r="AJ1759" s="129">
        <f>(AJ1728-AE1728)*100/AE$1749</f>
        <v>-5.1376673104803823</v>
      </c>
      <c r="AK1759" s="129">
        <v>-29.550277815339001</v>
      </c>
      <c r="AL1759" s="129">
        <v>-32.640963510772842</v>
      </c>
      <c r="AM1759" s="129">
        <v>-45.508944288197398</v>
      </c>
      <c r="AN1759" s="129">
        <v>-36.33881277706503</v>
      </c>
      <c r="AO1759" s="129">
        <f>(AO1728-AJ1728)*100/AJ$1749</f>
        <v>-34.33706700244079</v>
      </c>
      <c r="AP1759" s="129">
        <v>-32.318383142135829</v>
      </c>
      <c r="AQ1759" s="129">
        <v>-37.019301259471348</v>
      </c>
      <c r="AR1759" s="129">
        <v>-39.222319622474743</v>
      </c>
      <c r="AS1759" s="129">
        <f>(AS1728-AO1728)*100/AO$1749</f>
        <v>-60.400804021132501</v>
      </c>
      <c r="AT1759" s="129">
        <v>14.6065018934171</v>
      </c>
      <c r="AU1759" s="129">
        <v>-12.740562993536152</v>
      </c>
      <c r="AV1759" s="129">
        <v>-9.7725877857426084</v>
      </c>
      <c r="AW1759" s="129">
        <v>-11.0976382108552</v>
      </c>
      <c r="AX1759" s="129">
        <f>(AX1728-AS1728)*100/AS$1749</f>
        <v>-3.1322093990336084</v>
      </c>
      <c r="AY1759" s="129"/>
      <c r="AZ1759" s="129">
        <v>10.540131032451544</v>
      </c>
      <c r="BA1759" s="129">
        <v>-9.7090688003605266</v>
      </c>
      <c r="BB1759" s="129">
        <v>4.5285643639616389</v>
      </c>
      <c r="BC1759" s="129">
        <v>-13.456168903825406</v>
      </c>
      <c r="BD1759" s="129">
        <v>3.7823019134133156</v>
      </c>
      <c r="BE1759" s="129">
        <v>-15.88982007007751</v>
      </c>
      <c r="BF1759" s="129" t="e">
        <f>(BF1728-AX1728)*100/AX$1749</f>
        <v>#VALUE!</v>
      </c>
      <c r="BG1759" s="129">
        <v>6.5168195021298381</v>
      </c>
      <c r="BH1759" s="129">
        <v>-14.532655609274501</v>
      </c>
      <c r="BI1759" s="129">
        <v>15.526500192799888</v>
      </c>
      <c r="BJ1759" s="129">
        <v>-5.5765093570255413</v>
      </c>
      <c r="BK1759" s="129">
        <v>16.043866063445073</v>
      </c>
      <c r="BL1759" s="129">
        <v>-2.7217369109158298</v>
      </c>
      <c r="BM1759" s="129">
        <v>17.608399099903217</v>
      </c>
      <c r="BN1759" s="129">
        <v>-3.7633446722388082</v>
      </c>
      <c r="BO1759" s="129" t="e">
        <f>(BO1728-BF1728)*100/BF$1749</f>
        <v>#VALUE!</v>
      </c>
      <c r="BP1759" s="129">
        <v>9.8377299402548744</v>
      </c>
      <c r="BQ1759" s="129">
        <v>3.6346097227590475</v>
      </c>
      <c r="BR1759" s="129">
        <v>-22.41442019936888</v>
      </c>
      <c r="BS1759" s="129">
        <v>-63.002062719893622</v>
      </c>
      <c r="BT1759" s="129">
        <v>-25.972565440727401</v>
      </c>
      <c r="BU1759" s="129">
        <v>-51.539678688900125</v>
      </c>
      <c r="BV1759" s="129">
        <v>-70.543537743000272</v>
      </c>
      <c r="BW1759" s="129">
        <v>1.7065961306678989</v>
      </c>
      <c r="BX1759" s="129">
        <v>-15.644755989065716</v>
      </c>
      <c r="BY1759" s="129">
        <v>-24.020986140666697</v>
      </c>
      <c r="BZ1759" s="128">
        <v>-9.2803514898777415</v>
      </c>
      <c r="CA1759" s="129" t="e">
        <f>(CA1728-BO1728)*100/BO$1749</f>
        <v>#VALUE!</v>
      </c>
      <c r="CB1759" s="129">
        <v>8.4289043093672618</v>
      </c>
      <c r="CC1759" s="129">
        <v>5.4484370449480561</v>
      </c>
      <c r="CD1759" s="129">
        <v>-14.453945748461473</v>
      </c>
      <c r="CE1759" s="129">
        <v>-9.3943695266582843</v>
      </c>
      <c r="CF1759" s="129">
        <v>-13.015774931599399</v>
      </c>
      <c r="CG1759" s="129">
        <v>-21.928641594141329</v>
      </c>
      <c r="CH1759" s="129">
        <v>1.423690989908005</v>
      </c>
      <c r="CI1759" s="129">
        <v>-3.341696138549052</v>
      </c>
      <c r="CJ1759" s="128">
        <v>-2.0697084450006553</v>
      </c>
      <c r="CK1759" s="128">
        <v>-8.6468978446962144</v>
      </c>
      <c r="CL1759" s="129" t="e">
        <f>CL1763-CL1760</f>
        <v>#VALUE!</v>
      </c>
      <c r="CM1759" s="129">
        <v>12.116177591458712</v>
      </c>
      <c r="CN1759" s="129">
        <v>10.951691822678784</v>
      </c>
      <c r="CO1759" s="129">
        <v>12.217958503397991</v>
      </c>
      <c r="CP1759" s="129">
        <v>29.846219640176667</v>
      </c>
      <c r="CQ1759" s="129">
        <v>10.521651632158994</v>
      </c>
      <c r="CR1759" s="129">
        <v>-6.5503657025024804</v>
      </c>
      <c r="CS1759" s="129">
        <v>28.181951355718603</v>
      </c>
      <c r="CT1759" s="129">
        <v>14.285488700764235</v>
      </c>
      <c r="CU1759" s="129">
        <v>1.5647655442757689</v>
      </c>
      <c r="CV1759" s="129">
        <v>21.159974320561894</v>
      </c>
      <c r="CW1759" s="129">
        <v>17.569475227545031</v>
      </c>
      <c r="CX1759" s="129">
        <v>15.885603851050636</v>
      </c>
      <c r="CY1759" s="129">
        <v>16.820494077650597</v>
      </c>
      <c r="CZ1759" s="129">
        <v>15.963420917815025</v>
      </c>
      <c r="DA1759" s="129" t="e">
        <f t="shared" ref="DA1759" si="1723">DA1763-DA1760</f>
        <v>#VALUE!</v>
      </c>
      <c r="DB1759" s="128">
        <v>18.877689465343451</v>
      </c>
      <c r="DC1759" s="128">
        <v>9.814259462997903</v>
      </c>
      <c r="DD1759" s="128">
        <v>-5.4085594724864592</v>
      </c>
      <c r="DE1759" s="128">
        <v>16.31427040091241</v>
      </c>
      <c r="DF1759" s="128">
        <v>8.2605000611410659</v>
      </c>
      <c r="DG1759" s="128">
        <v>0.73713668154137224</v>
      </c>
      <c r="DH1759" s="128">
        <v>15.670575593431309</v>
      </c>
      <c r="DI1759" s="128">
        <v>9.6673501472090422</v>
      </c>
      <c r="DJ1759" s="128">
        <v>5.9174310399965915</v>
      </c>
      <c r="DK1759" s="128">
        <v>-1.8140600160024567</v>
      </c>
      <c r="DL1759" s="128">
        <v>-5.9653483780635819</v>
      </c>
      <c r="DM1759" s="128">
        <v>28.662833100740841</v>
      </c>
      <c r="DN1759" s="130" t="e">
        <f t="shared" ref="DN1759" si="1724">DN1763-DN1760</f>
        <v>#VALUE!</v>
      </c>
      <c r="DO1759" s="128">
        <v>28.662833100740841</v>
      </c>
      <c r="DP1759" s="128">
        <v>0.74873158553666741</v>
      </c>
      <c r="DQ1759" s="128">
        <v>-5.1967005129294206</v>
      </c>
      <c r="DR1759" s="128">
        <v>-12.406593681765617</v>
      </c>
      <c r="DS1759" s="128">
        <v>11.538751676648488</v>
      </c>
      <c r="DT1759" s="128">
        <v>5.3924082521398624</v>
      </c>
      <c r="DU1759" s="128">
        <v>-8.6866091932009883</v>
      </c>
      <c r="DV1759" s="131">
        <f>DV1763-DV1760</f>
        <v>-0.28667518640048328</v>
      </c>
      <c r="DW1759" s="132">
        <f>DW1763-DW1760</f>
        <v>-1.6967252309331915</v>
      </c>
      <c r="DX1759" s="133">
        <f>DX1763-DX1760</f>
        <v>28.872941883735908</v>
      </c>
      <c r="DZ1759" s="128">
        <f>DZ1763-DZ1760</f>
        <v>12.650491864438873</v>
      </c>
      <c r="EC1759" s="128">
        <f>EC1763-EC1760</f>
        <v>16.048993449373853</v>
      </c>
      <c r="EF1759" s="128">
        <f>EF1763-EF1760</f>
        <v>7.2461308197101708</v>
      </c>
      <c r="EI1759" s="128">
        <f>EI1763-EI1760</f>
        <v>17.270565602657129</v>
      </c>
      <c r="EL1759" s="128">
        <f>EL1763-EL1760</f>
        <v>21.612059996143323</v>
      </c>
      <c r="EO1759" s="128">
        <f>EO1763-EO1760</f>
        <v>25.474460077742048</v>
      </c>
    </row>
    <row r="1760" spans="1:145" s="307" customFormat="1" ht="15.5" x14ac:dyDescent="0.35">
      <c r="A1760" s="56" t="s">
        <v>596</v>
      </c>
      <c r="B1760" s="128" t="e">
        <f t="shared" ref="B1760:AA1760" si="1725">(B1734-A1734)*100/A$1749</f>
        <v>#VALUE!</v>
      </c>
      <c r="C1760" s="128">
        <f t="shared" si="1725"/>
        <v>-6.381010890979538</v>
      </c>
      <c r="D1760" s="128">
        <f t="shared" si="1725"/>
        <v>12.243148620211509</v>
      </c>
      <c r="E1760" s="128" t="e">
        <f t="shared" si="1725"/>
        <v>#VALUE!</v>
      </c>
      <c r="F1760" s="128" t="e">
        <f t="shared" si="1725"/>
        <v>#REF!</v>
      </c>
      <c r="G1760" s="128" t="e">
        <f t="shared" si="1725"/>
        <v>#REF!</v>
      </c>
      <c r="H1760" s="128" t="e">
        <f t="shared" si="1725"/>
        <v>#REF!</v>
      </c>
      <c r="I1760" s="128" t="e">
        <f t="shared" si="1725"/>
        <v>#REF!</v>
      </c>
      <c r="J1760" s="128" t="e">
        <f t="shared" si="1725"/>
        <v>#REF!</v>
      </c>
      <c r="K1760" s="128" t="e">
        <f t="shared" si="1725"/>
        <v>#REF!</v>
      </c>
      <c r="L1760" s="128" t="e">
        <f t="shared" si="1725"/>
        <v>#REF!</v>
      </c>
      <c r="M1760" s="128" t="e">
        <f t="shared" si="1725"/>
        <v>#REF!</v>
      </c>
      <c r="N1760" s="128" t="e">
        <f t="shared" si="1725"/>
        <v>#VALUE!</v>
      </c>
      <c r="O1760" s="128" t="e">
        <f t="shared" si="1725"/>
        <v>#VALUE!</v>
      </c>
      <c r="P1760" s="128" t="e">
        <f t="shared" si="1725"/>
        <v>#VALUE!</v>
      </c>
      <c r="Q1760" s="128" t="e">
        <f t="shared" si="1725"/>
        <v>#VALUE!</v>
      </c>
      <c r="R1760" s="128">
        <f t="shared" si="1725"/>
        <v>5.9065945085606337</v>
      </c>
      <c r="S1760" s="128">
        <f t="shared" si="1725"/>
        <v>-25.809665450075517</v>
      </c>
      <c r="T1760" s="128">
        <f t="shared" si="1725"/>
        <v>-65.983178051624805</v>
      </c>
      <c r="U1760" s="128">
        <f t="shared" si="1725"/>
        <v>-68.617923581985394</v>
      </c>
      <c r="V1760" s="128">
        <f t="shared" si="1725"/>
        <v>-25.648510083472953</v>
      </c>
      <c r="W1760" s="128">
        <f t="shared" si="1725"/>
        <v>-56.226227119456873</v>
      </c>
      <c r="X1760" s="129">
        <f t="shared" si="1725"/>
        <v>43.705297148696793</v>
      </c>
      <c r="Y1760" s="129">
        <f t="shared" si="1725"/>
        <v>16.304908883252182</v>
      </c>
      <c r="Z1760" s="128">
        <f t="shared" si="1725"/>
        <v>-16.765965085990768</v>
      </c>
      <c r="AA1760" s="128">
        <f t="shared" si="1725"/>
        <v>12.983714104294874</v>
      </c>
      <c r="AB1760" s="128">
        <v>-30.580015235169235</v>
      </c>
      <c r="AC1760" s="128">
        <v>-11.418216662709346</v>
      </c>
      <c r="AD1760" s="128">
        <v>-7.5373855056875696</v>
      </c>
      <c r="AE1760" s="128">
        <f>(AE1734-AA1734)*100/AA$1749</f>
        <v>-6.7455736703468592</v>
      </c>
      <c r="AF1760" s="128">
        <v>-17.281668506631522</v>
      </c>
      <c r="AG1760" s="128">
        <v>7.55050472523327</v>
      </c>
      <c r="AH1760" s="128">
        <v>7.424937651702054</v>
      </c>
      <c r="AI1760" s="128">
        <v>17.41511707850805</v>
      </c>
      <c r="AJ1760" s="129">
        <f>(AJ1734-AE1734)*100/AE$1749</f>
        <v>23.964605000388808</v>
      </c>
      <c r="AK1760" s="129">
        <v>33.822560186476522</v>
      </c>
      <c r="AL1760" s="129">
        <v>23.713101763543889</v>
      </c>
      <c r="AM1760" s="129">
        <v>31.050003454936896</v>
      </c>
      <c r="AN1760" s="129">
        <v>23.904809703458525</v>
      </c>
      <c r="AO1760" s="129">
        <f>(AO1734-AJ1734)*100/AJ$1749</f>
        <v>20.549778440969135</v>
      </c>
      <c r="AP1760" s="129">
        <v>29.425963926200652</v>
      </c>
      <c r="AQ1760" s="129">
        <v>30.993406436033926</v>
      </c>
      <c r="AR1760" s="129">
        <v>29.353664572589359</v>
      </c>
      <c r="AS1760" s="129">
        <f>(AS1734-AO1734)*100/AO$1749</f>
        <v>35.868936193933216</v>
      </c>
      <c r="AT1760" s="129">
        <v>-7.9639479872818342</v>
      </c>
      <c r="AU1760" s="129">
        <v>17.799529769352869</v>
      </c>
      <c r="AV1760" s="129">
        <v>5.20421454409502</v>
      </c>
      <c r="AW1760" s="129">
        <v>6.3994884993794328</v>
      </c>
      <c r="AX1760" s="129" t="e">
        <f>(AX1734-AS1734)*100/AS$1749</f>
        <v>#VALUE!</v>
      </c>
      <c r="AY1760" s="129"/>
      <c r="AZ1760" s="129">
        <v>-4.0521980311692234</v>
      </c>
      <c r="BA1760" s="129">
        <v>15.196364631056612</v>
      </c>
      <c r="BB1760" s="129">
        <v>4.1321635168890607</v>
      </c>
      <c r="BC1760" s="129">
        <v>15.549820544804238</v>
      </c>
      <c r="BD1760" s="129">
        <v>1.4765314646634431</v>
      </c>
      <c r="BE1760" s="129">
        <v>19.482625570858776</v>
      </c>
      <c r="BF1760" s="129" t="e">
        <f>(BF1734-AX1734)*100/AX$1749</f>
        <v>#VALUE!</v>
      </c>
      <c r="BG1760" s="129">
        <v>-4.2343548853144215</v>
      </c>
      <c r="BH1760" s="129">
        <v>16.353906203893029</v>
      </c>
      <c r="BI1760" s="129">
        <v>0.21508558364789032</v>
      </c>
      <c r="BJ1760" s="129">
        <v>15.206357797995377</v>
      </c>
      <c r="BK1760" s="129">
        <v>-1.1466475526275621</v>
      </c>
      <c r="BL1760" s="129">
        <v>13.140398085740015</v>
      </c>
      <c r="BM1760" s="129">
        <v>-2.0806578957561994</v>
      </c>
      <c r="BN1760" s="129">
        <v>13.821677098695643</v>
      </c>
      <c r="BO1760" s="129" t="e">
        <f>(BO1734-BF1734)*100/BF$1749</f>
        <v>#VALUE!</v>
      </c>
      <c r="BP1760" s="129">
        <v>-1.4618856417525121</v>
      </c>
      <c r="BQ1760" s="129">
        <v>-0.56471618996929629</v>
      </c>
      <c r="BR1760" s="129">
        <v>19.83178586187794</v>
      </c>
      <c r="BS1760" s="129">
        <v>43.54860057065256</v>
      </c>
      <c r="BT1760" s="129">
        <v>19.43346538968721</v>
      </c>
      <c r="BU1760" s="129">
        <v>35.439960837594938</v>
      </c>
      <c r="BV1760" s="129">
        <v>49.79989494840801</v>
      </c>
      <c r="BW1760" s="129">
        <v>-0.55355216758316073</v>
      </c>
      <c r="BX1760" s="129">
        <v>8.8007325988824352</v>
      </c>
      <c r="BY1760" s="129">
        <v>15.731976631099228</v>
      </c>
      <c r="BZ1760" s="128">
        <v>10.825062183763842</v>
      </c>
      <c r="CA1760" s="129" t="e">
        <f>(CA1734-BO1734)*100/BO$1749</f>
        <v>#VALUE!</v>
      </c>
      <c r="CB1760" s="129">
        <v>-1.847092920365085</v>
      </c>
      <c r="CC1760" s="129">
        <v>-0.10165520207973969</v>
      </c>
      <c r="CD1760" s="129">
        <v>16.828774075254117</v>
      </c>
      <c r="CE1760" s="129">
        <v>16.816253728279051</v>
      </c>
      <c r="CF1760" s="129">
        <v>19.089534489340473</v>
      </c>
      <c r="CG1760" s="129">
        <v>25.533403847406539</v>
      </c>
      <c r="CH1760" s="129">
        <v>10.521589000730792</v>
      </c>
      <c r="CI1760" s="129">
        <v>16.196379653179072</v>
      </c>
      <c r="CJ1760" s="128">
        <v>17.486984443777068</v>
      </c>
      <c r="CK1760" s="128">
        <v>22.519753079556494</v>
      </c>
      <c r="CL1760" s="129" t="e">
        <f>(CL1734-CA1734)*100/CA$1749</f>
        <v>#VALUE!</v>
      </c>
      <c r="CM1760" s="129">
        <v>-3.8741675305643706</v>
      </c>
      <c r="CN1760" s="129">
        <v>-1.4564910757711484</v>
      </c>
      <c r="CO1760" s="129">
        <v>-2.0442788645508769</v>
      </c>
      <c r="CP1760" s="129">
        <v>-19.374858649430667</v>
      </c>
      <c r="CQ1760" s="129">
        <v>-0.33633584454172472</v>
      </c>
      <c r="CR1760" s="129">
        <v>15.557190195427271</v>
      </c>
      <c r="CS1760" s="129">
        <v>-18.77917045460422</v>
      </c>
      <c r="CT1760" s="129">
        <v>-5.4047444177351167</v>
      </c>
      <c r="CU1760" s="129">
        <v>6.0722281729771339</v>
      </c>
      <c r="CV1760" s="129">
        <v>-6.3787614824097085</v>
      </c>
      <c r="CW1760" s="129">
        <v>-3.9455182861226343</v>
      </c>
      <c r="CX1760" s="129">
        <v>-1.0547584102930925</v>
      </c>
      <c r="CY1760" s="129">
        <v>-2.9336248416443369</v>
      </c>
      <c r="CZ1760" s="129">
        <v>-4.5414940824730348</v>
      </c>
      <c r="DA1760" s="129" t="e">
        <f>(DA1734-CL1734)*100/CL$1749</f>
        <v>#VALUE!</v>
      </c>
      <c r="DB1760" s="128">
        <v>-10.65446505247078</v>
      </c>
      <c r="DC1760" s="128">
        <v>-2.8162303239799233</v>
      </c>
      <c r="DD1760" s="128">
        <v>9.910867733691763</v>
      </c>
      <c r="DE1760" s="128">
        <v>-2.310964670498306</v>
      </c>
      <c r="DF1760" s="128">
        <v>4.7789621709847996</v>
      </c>
      <c r="DG1760" s="128">
        <v>10.406762872097845</v>
      </c>
      <c r="DH1760" s="128">
        <v>3.8015131242517657</v>
      </c>
      <c r="DI1760" s="128">
        <v>9.2180807795494175</v>
      </c>
      <c r="DJ1760" s="128">
        <v>11.686212130078493</v>
      </c>
      <c r="DK1760" s="128">
        <v>8.203639751595059</v>
      </c>
      <c r="DL1760" s="128">
        <v>11.875091671902521</v>
      </c>
      <c r="DM1760" s="128">
        <v>-7.6607114621698811</v>
      </c>
      <c r="DN1760" s="130" t="e">
        <f>(DN1734-DA1734)*100/DA$1749</f>
        <v>#VALUE!</v>
      </c>
      <c r="DO1760" s="128">
        <v>-7.6607114621698811</v>
      </c>
      <c r="DP1760" s="128">
        <v>6.9320494304097924</v>
      </c>
      <c r="DQ1760" s="128">
        <v>12.128281411341428</v>
      </c>
      <c r="DR1760" s="128">
        <v>17.836783560451266</v>
      </c>
      <c r="DS1760" s="128">
        <v>-2.3429359911859056</v>
      </c>
      <c r="DT1760" s="128">
        <v>3.0550374616558078</v>
      </c>
      <c r="DU1760" s="128">
        <v>14.015397374915855</v>
      </c>
      <c r="DV1760" s="131">
        <f>(DV1734-DN1734)*100/DN$1749</f>
        <v>6.878021001660251</v>
      </c>
      <c r="DW1760" s="132">
        <f>(DW1734-DN1734)*100/DN$1749</f>
        <v>7.3478455200272199</v>
      </c>
      <c r="DX1760" s="133">
        <f>(DX1734-DN1734)*100/DN$1749</f>
        <v>-27.74831450962624</v>
      </c>
      <c r="DZ1760" s="128">
        <f>(DZ1734-DW1734)*100/DW$1749</f>
        <v>-7.6094771091484459</v>
      </c>
      <c r="EC1760" s="128">
        <f>(EC1734-DZ1734)*100/DZ$1749</f>
        <v>-11.9198573473917</v>
      </c>
      <c r="EF1760" s="128">
        <f>(EF1734-EC1734)*100/EC$1749</f>
        <v>-2.67262558461446</v>
      </c>
      <c r="EI1760" s="128">
        <f>(EI1734-EF1734)*100/EF$1749</f>
        <v>-12.238815687295769</v>
      </c>
      <c r="EL1760" s="128">
        <f>(EL1734-EI1734)*100/EI$1749</f>
        <v>-16.527221844511192</v>
      </c>
      <c r="EO1760" s="128">
        <f>(EO1734-EL1734)*100/EL$1749</f>
        <v>-20.105398876352336</v>
      </c>
    </row>
    <row r="1761" spans="1:145" s="307" customFormat="1" ht="15.5" x14ac:dyDescent="0.35">
      <c r="A1761" s="56" t="s">
        <v>597</v>
      </c>
      <c r="B1761" s="128" t="e">
        <f t="shared" ref="B1761:AA1761" si="1726">(B1736-A1736)*100/A$1749</f>
        <v>#VALUE!</v>
      </c>
      <c r="C1761" s="128">
        <f t="shared" si="1726"/>
        <v>0</v>
      </c>
      <c r="D1761" s="128">
        <f t="shared" si="1726"/>
        <v>0</v>
      </c>
      <c r="E1761" s="128" t="e">
        <f t="shared" si="1726"/>
        <v>#VALUE!</v>
      </c>
      <c r="F1761" s="128" t="e">
        <f t="shared" si="1726"/>
        <v>#VALUE!</v>
      </c>
      <c r="G1761" s="128">
        <f t="shared" si="1726"/>
        <v>36.489805238461464</v>
      </c>
      <c r="H1761" s="128">
        <f t="shared" si="1726"/>
        <v>2.6049345892538942</v>
      </c>
      <c r="I1761" s="128">
        <f t="shared" si="1726"/>
        <v>11.972861327028149</v>
      </c>
      <c r="J1761" s="128">
        <f t="shared" si="1726"/>
        <v>-5.3368102299958871</v>
      </c>
      <c r="K1761" s="128">
        <f t="shared" si="1726"/>
        <v>3.2672445191130026</v>
      </c>
      <c r="L1761" s="128">
        <f t="shared" si="1726"/>
        <v>4.4434033143251792</v>
      </c>
      <c r="M1761" s="128">
        <f t="shared" si="1726"/>
        <v>1.9423863751854582</v>
      </c>
      <c r="N1761" s="128">
        <f t="shared" si="1726"/>
        <v>34.677119413393392</v>
      </c>
      <c r="O1761" s="128" t="e">
        <f t="shared" si="1726"/>
        <v>#VALUE!</v>
      </c>
      <c r="P1761" s="128" t="e">
        <f t="shared" si="1726"/>
        <v>#VALUE!</v>
      </c>
      <c r="Q1761" s="128" t="e">
        <f t="shared" si="1726"/>
        <v>#VALUE!</v>
      </c>
      <c r="R1761" s="128" t="e">
        <f t="shared" si="1726"/>
        <v>#VALUE!</v>
      </c>
      <c r="S1761" s="128" t="e">
        <f t="shared" si="1726"/>
        <v>#VALUE!</v>
      </c>
      <c r="T1761" s="128" t="e">
        <f t="shared" si="1726"/>
        <v>#VALUE!</v>
      </c>
      <c r="U1761" s="128" t="e">
        <f t="shared" si="1726"/>
        <v>#VALUE!</v>
      </c>
      <c r="V1761" s="128" t="e">
        <f t="shared" si="1726"/>
        <v>#VALUE!</v>
      </c>
      <c r="W1761" s="128" t="e">
        <f t="shared" si="1726"/>
        <v>#VALUE!</v>
      </c>
      <c r="X1761" s="129" t="e">
        <f t="shared" si="1726"/>
        <v>#VALUE!</v>
      </c>
      <c r="Y1761" s="129" t="e">
        <f t="shared" si="1726"/>
        <v>#VALUE!</v>
      </c>
      <c r="Z1761" s="128" t="e">
        <f t="shared" si="1726"/>
        <v>#VALUE!</v>
      </c>
      <c r="AA1761" s="128" t="e">
        <f t="shared" si="1726"/>
        <v>#VALUE!</v>
      </c>
      <c r="AB1761" s="128">
        <v>-38.506871961508899</v>
      </c>
      <c r="AC1761" s="128">
        <v>-12.97790144277349</v>
      </c>
      <c r="AD1761" s="128">
        <v>-6.9454599893482634</v>
      </c>
      <c r="AE1761" s="128" t="e">
        <f>(AE1736-AA1736)*100/AA$1749</f>
        <v>#VALUE!</v>
      </c>
      <c r="AF1761" s="128">
        <v>-10.476550945413967</v>
      </c>
      <c r="AG1761" s="128">
        <v>1.7439549541619079</v>
      </c>
      <c r="AH1761" s="128">
        <v>16.426986988222342</v>
      </c>
      <c r="AI1761" s="128">
        <v>24.68272315400495</v>
      </c>
      <c r="AJ1761" s="129" t="e">
        <f>(AJ1736-AE1736)*100/AE$1749</f>
        <v>#VALUE!</v>
      </c>
      <c r="AK1761" s="129">
        <v>28.995253018239261</v>
      </c>
      <c r="AL1761" s="129">
        <v>16.828410976038203</v>
      </c>
      <c r="AM1761" s="129">
        <v>24.317748561774703</v>
      </c>
      <c r="AN1761" s="129">
        <v>18.545438710812618</v>
      </c>
      <c r="AO1761" s="129" t="e">
        <f>(AO1736-AJ1736)*100/AJ$1749</f>
        <v>#VALUE!</v>
      </c>
      <c r="AP1761" s="129">
        <v>10.987663232712645</v>
      </c>
      <c r="AQ1761" s="129">
        <v>25.196605720624497</v>
      </c>
      <c r="AR1761" s="129">
        <v>20.772236293165307</v>
      </c>
      <c r="AS1761" s="129">
        <f>(AS1736-AO1736)*100/AO$1749</f>
        <v>31.256193170441186</v>
      </c>
      <c r="AT1761" s="129">
        <v>-6.8022232435135797</v>
      </c>
      <c r="AU1761" s="129">
        <v>23.121791201798001</v>
      </c>
      <c r="AV1761" s="129">
        <v>9.8226403694925803</v>
      </c>
      <c r="AW1761" s="129">
        <v>11.540551643572641</v>
      </c>
      <c r="AX1761" s="129">
        <f>(AX1736-AS1736)*100/AS$1749</f>
        <v>-0.95468084449846335</v>
      </c>
      <c r="AY1761" s="129"/>
      <c r="AZ1761" s="129">
        <v>2.8181720189077701</v>
      </c>
      <c r="BA1761" s="129">
        <v>11.444075181809255</v>
      </c>
      <c r="BB1761" s="129">
        <v>8.2453692399078538</v>
      </c>
      <c r="BC1761" s="129">
        <v>17.289190794237477</v>
      </c>
      <c r="BD1761" s="129">
        <v>5.5138260520186053</v>
      </c>
      <c r="BE1761" s="129">
        <v>21.656057653414003</v>
      </c>
      <c r="BF1761" s="129" t="e">
        <f>(BF1736-AX1736)*100/AX$1749</f>
        <v>#VALUE!</v>
      </c>
      <c r="BG1761" s="129">
        <v>-0.88367250807967634</v>
      </c>
      <c r="BH1761" s="129">
        <v>16.799401600888945</v>
      </c>
      <c r="BI1761" s="129">
        <v>0.97665402389026534</v>
      </c>
      <c r="BJ1761" s="129">
        <v>17.312480933637062</v>
      </c>
      <c r="BK1761" s="129">
        <v>0.65187957548982567</v>
      </c>
      <c r="BL1761" s="129">
        <v>15.574074399540047</v>
      </c>
      <c r="BM1761" s="129">
        <v>-1.8112148176395062</v>
      </c>
      <c r="BN1761" s="129">
        <v>14.78789066830112</v>
      </c>
      <c r="BO1761" s="129" t="e">
        <f>(BO1736-BF1736)*100/BF$1749</f>
        <v>#VALUE!</v>
      </c>
      <c r="BP1761" s="129">
        <v>-2.6630041580687758</v>
      </c>
      <c r="BQ1761" s="129">
        <v>6.2338398724460999</v>
      </c>
      <c r="BR1761" s="129">
        <v>12.101831332283492</v>
      </c>
      <c r="BS1761" s="129">
        <v>18.419213467973492</v>
      </c>
      <c r="BT1761" s="129">
        <v>18.929264132208441</v>
      </c>
      <c r="BU1761" s="129">
        <v>28.128115102950957</v>
      </c>
      <c r="BV1761" s="129">
        <v>35.55688832969232</v>
      </c>
      <c r="BW1761" s="129">
        <v>-0.39884567433655294</v>
      </c>
      <c r="BX1761" s="129">
        <v>3.1522157236975583</v>
      </c>
      <c r="BY1761" s="129">
        <v>6.5905111300447832</v>
      </c>
      <c r="BZ1761" s="128">
        <v>8.8303283245370849</v>
      </c>
      <c r="CA1761" s="129" t="e">
        <f>(CA1736-BO1736)*100/BO$1749</f>
        <v>#VALUE!</v>
      </c>
      <c r="CB1761" s="129">
        <v>-5.1374105760112059</v>
      </c>
      <c r="CC1761" s="129">
        <v>-4.8361777048348022</v>
      </c>
      <c r="CD1761" s="129">
        <v>12.515701415000731</v>
      </c>
      <c r="CE1761" s="129">
        <v>8.0121925930525872</v>
      </c>
      <c r="CF1761" s="129">
        <v>9.9205110492456736</v>
      </c>
      <c r="CG1761" s="129">
        <v>15.634455797575024</v>
      </c>
      <c r="CH1761" s="129">
        <v>3.2007384530996172</v>
      </c>
      <c r="CI1761" s="129">
        <v>8.8755291055478533</v>
      </c>
      <c r="CJ1761" s="128">
        <v>8.3127415495615704</v>
      </c>
      <c r="CK1761" s="128">
        <v>13.345512913025969</v>
      </c>
      <c r="CL1761" s="129" t="e">
        <f>(CL1736-CA1736)*100/CA$1749</f>
        <v>#VALUE!</v>
      </c>
      <c r="CM1761" s="129">
        <v>2.0958304022149097</v>
      </c>
      <c r="CN1761" s="129">
        <v>-9.8718684022888539</v>
      </c>
      <c r="CO1761" s="129">
        <v>-10.677542431783571</v>
      </c>
      <c r="CP1761" s="129">
        <v>-21.819354953694642</v>
      </c>
      <c r="CQ1761" s="129">
        <v>-6.1719520586387073</v>
      </c>
      <c r="CR1761" s="129">
        <v>13.029168770231426</v>
      </c>
      <c r="CS1761" s="129">
        <v>-7.5143803789773038</v>
      </c>
      <c r="CT1761" s="129">
        <v>2.5432695185506926</v>
      </c>
      <c r="CU1761" s="129">
        <v>16.438384319225925</v>
      </c>
      <c r="CV1761" s="129">
        <v>14.878357399982528</v>
      </c>
      <c r="CW1761" s="129">
        <v>16.543674911340918</v>
      </c>
      <c r="CX1761" s="129">
        <v>18.738436696254585</v>
      </c>
      <c r="CY1761" s="129">
        <v>15.601480531069761</v>
      </c>
      <c r="CZ1761" s="129">
        <v>18.840098905399184</v>
      </c>
      <c r="DA1761" s="129" t="e">
        <f>(DA1736-CL1736)*100/CL$1749</f>
        <v>#VALUE!</v>
      </c>
      <c r="DB1761" s="128">
        <v>-9.4496521360272006</v>
      </c>
      <c r="DC1761" s="128">
        <v>-1.6098502002892094</v>
      </c>
      <c r="DD1761" s="128">
        <v>4.8317033735001393</v>
      </c>
      <c r="DE1761" s="128">
        <v>-0.87782481645077037</v>
      </c>
      <c r="DF1761" s="128">
        <v>6.2127224854100325</v>
      </c>
      <c r="DG1761" s="128">
        <v>10.453061817438504</v>
      </c>
      <c r="DH1761" s="128">
        <v>2.7194088491180759</v>
      </c>
      <c r="DI1761" s="128">
        <v>8.1359765044157282</v>
      </c>
      <c r="DJ1761" s="128">
        <v>10.579767518206438</v>
      </c>
      <c r="DK1761" s="128">
        <v>3.8673486308234497</v>
      </c>
      <c r="DL1761" s="128">
        <v>7.594340395371443</v>
      </c>
      <c r="DM1761" s="128">
        <v>18.210040705111496</v>
      </c>
      <c r="DN1761" s="130" t="e">
        <f>(DN1736-DA1736)*100/DA$1749</f>
        <v>#VALUE!</v>
      </c>
      <c r="DO1761" s="128">
        <v>18.210040705111496</v>
      </c>
      <c r="DP1761" s="128">
        <v>5.4025389403328985</v>
      </c>
      <c r="DQ1761" s="128">
        <v>10.598770921264487</v>
      </c>
      <c r="DR1761" s="128">
        <v>16.307273070374336</v>
      </c>
      <c r="DS1761" s="128">
        <v>5.5677319882291326E-2</v>
      </c>
      <c r="DT1761" s="128">
        <v>5.4536507727239929</v>
      </c>
      <c r="DU1761" s="128">
        <v>6.5221176653504989</v>
      </c>
      <c r="DV1761" s="131">
        <f>(DV1736-DN1736)*100/DN$1749</f>
        <v>3.8616893247936446</v>
      </c>
      <c r="DW1761" s="132">
        <f>(DW1736-DN1736)*100/DN$1749</f>
        <v>4.290095113644929</v>
      </c>
      <c r="DX1761" s="133">
        <f>(DX1736-DN1736)*100/DN$1749</f>
        <v>4.5036641927458883</v>
      </c>
      <c r="DZ1761" s="128">
        <f>(DZ1736-DW1736)*100/DW$1749</f>
        <v>-6.4629636227398963</v>
      </c>
      <c r="EC1761" s="128">
        <f>(EC1736-DZ1736)*100/DZ$1749</f>
        <v>-7.6621764585963197</v>
      </c>
      <c r="EF1761" s="128">
        <f>(EF1736-EC1736)*100/EC$1749</f>
        <v>-6.6195140101898549</v>
      </c>
      <c r="EI1761" s="128">
        <f>(EI1736-EF1736)*100/EF$1749</f>
        <v>-11.360441888767589</v>
      </c>
      <c r="EL1761" s="128">
        <f>(EL1736-EI1736)*100/EI$1749</f>
        <v>-15.443870536280249</v>
      </c>
      <c r="EO1761" s="128">
        <f>(EO1736-EL1736)*100/EL$1749</f>
        <v>-20.058386864060122</v>
      </c>
    </row>
    <row r="1762" spans="1:145" s="307" customFormat="1" ht="15.5" x14ac:dyDescent="0.35">
      <c r="A1762" s="56" t="s">
        <v>598</v>
      </c>
      <c r="B1762" s="128" t="e">
        <f t="shared" ref="B1762:AA1762" si="1727">((B1742+B1743)-(A1742+A1743))*100/A$1749</f>
        <v>#VALUE!</v>
      </c>
      <c r="C1762" s="128">
        <f t="shared" si="1727"/>
        <v>0</v>
      </c>
      <c r="D1762" s="128">
        <f t="shared" si="1727"/>
        <v>0</v>
      </c>
      <c r="E1762" s="128" t="e">
        <f t="shared" si="1727"/>
        <v>#VALUE!</v>
      </c>
      <c r="F1762" s="128" t="e">
        <f t="shared" si="1727"/>
        <v>#VALUE!</v>
      </c>
      <c r="G1762" s="128">
        <f t="shared" si="1727"/>
        <v>-18.092161678661672</v>
      </c>
      <c r="H1762" s="128">
        <f t="shared" si="1727"/>
        <v>-4.0119419393217663</v>
      </c>
      <c r="I1762" s="128">
        <f t="shared" si="1727"/>
        <v>-11.715854471796426</v>
      </c>
      <c r="J1762" s="128">
        <f t="shared" si="1727"/>
        <v>-10.61060551023677</v>
      </c>
      <c r="K1762" s="128">
        <f t="shared" si="1727"/>
        <v>-2.410875382271954</v>
      </c>
      <c r="L1762" s="128">
        <f t="shared" si="1727"/>
        <v>0.11511059316631303</v>
      </c>
      <c r="M1762" s="128">
        <f t="shared" si="1727"/>
        <v>1.5505996143247875</v>
      </c>
      <c r="N1762" s="128" t="e">
        <f t="shared" si="1727"/>
        <v>#VALUE!</v>
      </c>
      <c r="O1762" s="128" t="e">
        <f t="shared" si="1727"/>
        <v>#VALUE!</v>
      </c>
      <c r="P1762" s="128" t="e">
        <f t="shared" si="1727"/>
        <v>#VALUE!</v>
      </c>
      <c r="Q1762" s="128" t="e">
        <f t="shared" si="1727"/>
        <v>#VALUE!</v>
      </c>
      <c r="R1762" s="128" t="e">
        <f t="shared" si="1727"/>
        <v>#VALUE!</v>
      </c>
      <c r="S1762" s="128" t="e">
        <f t="shared" si="1727"/>
        <v>#VALUE!</v>
      </c>
      <c r="T1762" s="128" t="e">
        <f t="shared" si="1727"/>
        <v>#VALUE!</v>
      </c>
      <c r="U1762" s="128" t="e">
        <f t="shared" si="1727"/>
        <v>#VALUE!</v>
      </c>
      <c r="V1762" s="128" t="e">
        <f t="shared" si="1727"/>
        <v>#VALUE!</v>
      </c>
      <c r="W1762" s="128" t="e">
        <f t="shared" si="1727"/>
        <v>#VALUE!</v>
      </c>
      <c r="X1762" s="129" t="e">
        <f t="shared" si="1727"/>
        <v>#VALUE!</v>
      </c>
      <c r="Y1762" s="129" t="e">
        <f t="shared" si="1727"/>
        <v>#VALUE!</v>
      </c>
      <c r="Z1762" s="128" t="e">
        <f t="shared" si="1727"/>
        <v>#VALUE!</v>
      </c>
      <c r="AA1762" s="128" t="e">
        <f t="shared" si="1727"/>
        <v>#VALUE!</v>
      </c>
      <c r="AB1762" s="128">
        <v>-4.8644299760856664E-2</v>
      </c>
      <c r="AC1762" s="128">
        <v>-8.5203352882303809E-2</v>
      </c>
      <c r="AD1762" s="128">
        <v>-6.1207306560325846E-3</v>
      </c>
      <c r="AE1762" s="128" t="e">
        <f>((AE1742+AE1743)-(AA1742+AA1743))*100/AA$1749</f>
        <v>#VALUE!</v>
      </c>
      <c r="AF1762" s="128">
        <v>-6.7945396214503906E-2</v>
      </c>
      <c r="AG1762" s="128">
        <v>0.14276359513294379</v>
      </c>
      <c r="AH1762" s="128">
        <v>1.3544384444106448</v>
      </c>
      <c r="AI1762" s="128">
        <v>2.7667110372741099</v>
      </c>
      <c r="AJ1762" s="129" t="e">
        <f>((AJ1742+AJ1743)-(AE1742+AE1743))*100/AE$1749</f>
        <v>#VALUE!</v>
      </c>
      <c r="AK1762" s="129">
        <v>5.614396985758658</v>
      </c>
      <c r="AL1762" s="129">
        <v>5.7626619803754169</v>
      </c>
      <c r="AM1762" s="129">
        <v>6.1578228092520586</v>
      </c>
      <c r="AN1762" s="129">
        <v>5.8416941501506798</v>
      </c>
      <c r="AO1762" s="129" t="e">
        <f>((AO1742+AO1743)-(AJ1742+AJ1743))*100/AJ$1749</f>
        <v>#VALUE!</v>
      </c>
      <c r="AP1762" s="129">
        <v>8.4885554355744812</v>
      </c>
      <c r="AQ1762" s="129">
        <v>4.377626124474773</v>
      </c>
      <c r="AR1762" s="129">
        <v>7.3175969138827801</v>
      </c>
      <c r="AS1762" s="129" t="e">
        <f>((AS1742+AS1743)-(AO1742+AO1743))*100/AO$1749</f>
        <v>#VALUE!</v>
      </c>
      <c r="AT1762" s="129">
        <v>5.2701075743039789</v>
      </c>
      <c r="AU1762" s="129">
        <v>3.2470370334360745</v>
      </c>
      <c r="AV1762" s="129">
        <v>3.24975039294134</v>
      </c>
      <c r="AW1762" s="129">
        <v>3.2497503929413099</v>
      </c>
      <c r="AX1762" s="129" t="e">
        <f>((AX1742+AX1743)-(AS1742+AS1743))*100/AS$1749</f>
        <v>#VALUE!</v>
      </c>
      <c r="AY1762" s="129"/>
      <c r="AZ1762" s="129">
        <v>9.4205333456118992E-2</v>
      </c>
      <c r="BA1762" s="129">
        <v>7.4782068578008074</v>
      </c>
      <c r="BB1762" s="129">
        <v>0.43550661192318757</v>
      </c>
      <c r="BC1762" s="129">
        <v>0.43554508462748204</v>
      </c>
      <c r="BD1762" s="129">
        <v>-0.87457809823839538</v>
      </c>
      <c r="BE1762" s="129">
        <v>-0.87467507433691261</v>
      </c>
      <c r="BF1762" s="129" t="e">
        <f>((BF1742+BF1743)-(AX1742+AX1743))*100/AX$1749</f>
        <v>#VALUE!</v>
      </c>
      <c r="BG1762" s="129">
        <v>-0.68657486716584992</v>
      </c>
      <c r="BH1762" s="129">
        <v>-0.82860300253607377</v>
      </c>
      <c r="BI1762" s="129">
        <v>-2.9158021986966625</v>
      </c>
      <c r="BJ1762" s="129">
        <v>-2.9158016500712685</v>
      </c>
      <c r="BK1762" s="129">
        <v>-4.9274150122168532</v>
      </c>
      <c r="BL1762" s="129">
        <v>-4.9274150122168736</v>
      </c>
      <c r="BM1762" s="129">
        <v>-4.3684232671468459</v>
      </c>
      <c r="BN1762" s="129">
        <v>-4.3684232671468193</v>
      </c>
      <c r="BO1762" s="129" t="e">
        <f>((BO1742+BO1743)-(BF1742+BF1743))*100/BF$1749</f>
        <v>#VALUE!</v>
      </c>
      <c r="BP1762" s="129">
        <v>-0.13699591523225074</v>
      </c>
      <c r="BQ1762" s="129">
        <v>-1.2033689042920248</v>
      </c>
      <c r="BR1762" s="129">
        <v>7.1433971308540434</v>
      </c>
      <c r="BS1762" s="129">
        <v>23.8313027828023</v>
      </c>
      <c r="BT1762" s="129">
        <v>3.484730249392721</v>
      </c>
      <c r="BU1762" s="129">
        <v>10.021805128912925</v>
      </c>
      <c r="BV1762" s="129">
        <v>16.95296601298465</v>
      </c>
      <c r="BW1762" s="129">
        <v>3.6387640616589096</v>
      </c>
      <c r="BX1762" s="129">
        <v>9.1856731005974108</v>
      </c>
      <c r="BY1762" s="129">
        <v>14.829618391912993</v>
      </c>
      <c r="BZ1762" s="128">
        <v>1.6584453098635021</v>
      </c>
      <c r="CA1762" s="129" t="e">
        <f>((CA1742+CA1743)-(BO1742+BO1743))*100/BO$1749</f>
        <v>#VALUE!</v>
      </c>
      <c r="CB1762" s="129">
        <v>2.1369189527592565</v>
      </c>
      <c r="CC1762" s="129">
        <v>3.5811237998682146</v>
      </c>
      <c r="CD1762" s="129">
        <v>3.1596739573665014</v>
      </c>
      <c r="CE1762" s="129">
        <v>3.6164297270556167</v>
      </c>
      <c r="CF1762" s="129">
        <v>3.9813920319239773</v>
      </c>
      <c r="CG1762" s="129">
        <v>4.7113166416606456</v>
      </c>
      <c r="CH1762" s="129">
        <v>4.5347506393451287</v>
      </c>
      <c r="CI1762" s="129">
        <v>4.53475063934515</v>
      </c>
      <c r="CJ1762" s="128">
        <v>4.7494914681790394</v>
      </c>
      <c r="CK1762" s="128">
        <v>4.7494887404940656</v>
      </c>
      <c r="CL1762" s="129" t="e">
        <f>((CL1742+CL1743)-(CA1742+CA1743))*100/CA$1749</f>
        <v>#VALUE!</v>
      </c>
      <c r="CM1762" s="129">
        <v>-5.4077003743116006</v>
      </c>
      <c r="CN1762" s="129">
        <v>0.9691133124807092</v>
      </c>
      <c r="CO1762" s="129">
        <v>1.4702096698401097</v>
      </c>
      <c r="CP1762" s="129">
        <v>-1.871363629453846</v>
      </c>
      <c r="CQ1762" s="129">
        <v>1.4696412078200227</v>
      </c>
      <c r="CR1762" s="129">
        <v>-1.8713636294538156</v>
      </c>
      <c r="CS1762" s="129">
        <v>-1.6535191076532405</v>
      </c>
      <c r="CT1762" s="129">
        <v>1.6142406355400625</v>
      </c>
      <c r="CU1762" s="129">
        <v>-0.83657917185491604</v>
      </c>
      <c r="CV1762" s="129">
        <v>-2.1062018648778005</v>
      </c>
      <c r="CW1762" s="129">
        <v>-0.52133838942903854</v>
      </c>
      <c r="CX1762" s="129">
        <v>-2.5146718327770188</v>
      </c>
      <c r="CY1762" s="129">
        <v>-0.43964439584926923</v>
      </c>
      <c r="CZ1762" s="129">
        <v>-6.9200126098676717</v>
      </c>
      <c r="DA1762" s="129" t="e">
        <f>((DA1742+DA1743)-(CL1742+CL1743))*100/CL$1749</f>
        <v>#VALUE!</v>
      </c>
      <c r="DB1762" s="128">
        <v>-0.45008139309336459</v>
      </c>
      <c r="DC1762" s="128">
        <v>-0.4500813930933717</v>
      </c>
      <c r="DD1762" s="128">
        <v>5.8340212098238071</v>
      </c>
      <c r="DE1762" s="128">
        <v>1.9115593610475239</v>
      </c>
      <c r="DF1762" s="128">
        <v>1.9109389006698292</v>
      </c>
      <c r="DG1762" s="128">
        <v>3.2997887658604075</v>
      </c>
      <c r="DH1762" s="128">
        <v>3.9662530117852719</v>
      </c>
      <c r="DI1762" s="128">
        <v>3.9662530117852701</v>
      </c>
      <c r="DJ1762" s="128">
        <v>3.966253011785251</v>
      </c>
      <c r="DK1762" s="128">
        <v>8.4616202346887146</v>
      </c>
      <c r="DL1762" s="128">
        <v>8.4060803904481691</v>
      </c>
      <c r="DM1762" s="128">
        <v>-12.497409238578927</v>
      </c>
      <c r="DN1762" s="130" t="e">
        <f>((DN1742+DN1743)-(DA1742+DA1743))*100/DA$1749</f>
        <v>#VALUE!</v>
      </c>
      <c r="DO1762" s="128">
        <v>-12.497409238578927</v>
      </c>
      <c r="DP1762" s="128">
        <v>1.8454280225240753</v>
      </c>
      <c r="DQ1762" s="128">
        <v>1.8454280225241237</v>
      </c>
      <c r="DR1762" s="128">
        <v>1.8454280225241151</v>
      </c>
      <c r="DS1762" s="128">
        <v>2.4703071003667323</v>
      </c>
      <c r="DT1762" s="128">
        <v>2.4703071003667207</v>
      </c>
      <c r="DU1762" s="128">
        <v>1.0876062911668933</v>
      </c>
      <c r="DV1762" s="131">
        <f>((DV1742+DV1743)-(DN1742+DN1743))*100/DN$1749</f>
        <v>-0.88889459537263849</v>
      </c>
      <c r="DW1762" s="132">
        <f>((DW1742+DW1743)-(DN1742+DN1743))*100/DN$1749</f>
        <v>-0.84747586585694168</v>
      </c>
      <c r="DX1762" s="133">
        <f>((DX1742+DX1743)-(DN1742+DN1743))*100/DN$1749</f>
        <v>-38.177078315742882</v>
      </c>
      <c r="DZ1762" s="128">
        <f>((DZ1742+DZ1743)-(DW1742+DW1743))*100/DW$1749</f>
        <v>-0.76889180064772722</v>
      </c>
      <c r="EC1762" s="128">
        <f>((EC1742+EC1743)-(DZ1742+DZ1743))*100/DZ$1749</f>
        <v>-1.4083021295765966E-14</v>
      </c>
      <c r="EF1762" s="128">
        <f>((EF1742+EF1743)-(EC1742+EC1743))*100/EC$1749</f>
        <v>-0.32497928036438223</v>
      </c>
      <c r="EI1762" s="128">
        <f>((EI1742+EI1743)-(EF1742+EF1743))*100/EF$1749</f>
        <v>-0.82666445337693584</v>
      </c>
      <c r="EL1762" s="128">
        <f>((EL1742+EL1743)-(EI1742+EI1743))*100/EI$1749</f>
        <v>-1.0341191996610728</v>
      </c>
      <c r="EO1762" s="128">
        <f>((EO1742+EO1743)-(EL1742+EL1743))*100/EL$1749</f>
        <v>-1.621437137284807E-4</v>
      </c>
    </row>
    <row r="1763" spans="1:145" s="307" customFormat="1" ht="15.5" x14ac:dyDescent="0.35">
      <c r="A1763" s="56" t="s">
        <v>599</v>
      </c>
      <c r="B1763" s="128" t="e">
        <f t="shared" ref="B1763:AA1764" si="1728">(B1749-A1749)*100/A$1749</f>
        <v>#VALUE!</v>
      </c>
      <c r="C1763" s="128">
        <f t="shared" si="1728"/>
        <v>-6.381010890979538</v>
      </c>
      <c r="D1763" s="128">
        <f t="shared" si="1728"/>
        <v>12.243148620211509</v>
      </c>
      <c r="E1763" s="128" t="e">
        <f t="shared" si="1728"/>
        <v>#VALUE!</v>
      </c>
      <c r="F1763" s="128" t="e">
        <f t="shared" si="1728"/>
        <v>#VALUE!</v>
      </c>
      <c r="G1763" s="128">
        <f t="shared" si="1728"/>
        <v>-13.053188270033257</v>
      </c>
      <c r="H1763" s="128">
        <f t="shared" si="1728"/>
        <v>-10.677472648381661</v>
      </c>
      <c r="I1763" s="128">
        <f t="shared" si="1728"/>
        <v>51.827598317702432</v>
      </c>
      <c r="J1763" s="128">
        <f t="shared" si="1728"/>
        <v>63.092109842959474</v>
      </c>
      <c r="K1763" s="128">
        <f t="shared" si="1728"/>
        <v>5.4686078567213867</v>
      </c>
      <c r="L1763" s="128">
        <f t="shared" si="1728"/>
        <v>-3.8404043099468339</v>
      </c>
      <c r="M1763" s="128">
        <f t="shared" si="1728"/>
        <v>-1.7692417496774402</v>
      </c>
      <c r="N1763" s="128" t="e">
        <f t="shared" si="1728"/>
        <v>#VALUE!</v>
      </c>
      <c r="O1763" s="128" t="e">
        <f t="shared" si="1728"/>
        <v>#VALUE!</v>
      </c>
      <c r="P1763" s="128" t="e">
        <f t="shared" si="1728"/>
        <v>#VALUE!</v>
      </c>
      <c r="Q1763" s="128" t="e">
        <f t="shared" si="1728"/>
        <v>#VALUE!</v>
      </c>
      <c r="R1763" s="128">
        <f t="shared" si="1728"/>
        <v>5.7253702702399289</v>
      </c>
      <c r="S1763" s="128">
        <f t="shared" si="1728"/>
        <v>15.753742725113625</v>
      </c>
      <c r="T1763" s="128">
        <f t="shared" si="1728"/>
        <v>24.817912995482807</v>
      </c>
      <c r="U1763" s="128">
        <f t="shared" si="1728"/>
        <v>23.731241853132136</v>
      </c>
      <c r="V1763" s="128">
        <f t="shared" si="1728"/>
        <v>14.754694705714066</v>
      </c>
      <c r="W1763" s="128">
        <f t="shared" si="1728"/>
        <v>15.384758564258428</v>
      </c>
      <c r="X1763" s="129">
        <f t="shared" si="1728"/>
        <v>6.7830782958586875</v>
      </c>
      <c r="Y1763" s="129">
        <f t="shared" si="1728"/>
        <v>16.096956936592242</v>
      </c>
      <c r="Z1763" s="128">
        <f>(Z1749-Y1749)*100/Y$1749</f>
        <v>18.855535030034783</v>
      </c>
      <c r="AA1763" s="128">
        <f t="shared" si="1728"/>
        <v>26.497540733244652</v>
      </c>
      <c r="AB1763" s="128">
        <v>-11.22362703486098</v>
      </c>
      <c r="AC1763" s="128">
        <v>3.8090544402616642</v>
      </c>
      <c r="AD1763" s="128">
        <v>0.41912290026639715</v>
      </c>
      <c r="AE1763" s="128">
        <f>(AE1749-AA1749)*100/AA$1749</f>
        <v>-8.4450249065959575</v>
      </c>
      <c r="AF1763" s="128">
        <v>4.61518735077229</v>
      </c>
      <c r="AG1763" s="128">
        <v>-1.2931650771676899</v>
      </c>
      <c r="AH1763" s="128">
        <v>4.9533126315379228</v>
      </c>
      <c r="AI1763" s="128">
        <v>4.9525022294001504</v>
      </c>
      <c r="AJ1763" s="129">
        <f>(AJ1749-AE1749)*100/AE$1749</f>
        <v>18.826937689908426</v>
      </c>
      <c r="AK1763" s="129">
        <v>4.2762823711374889</v>
      </c>
      <c r="AL1763" s="129">
        <v>-8.9278617472289525</v>
      </c>
      <c r="AM1763" s="129">
        <v>-14.418940833260491</v>
      </c>
      <c r="AN1763" s="129">
        <v>-12.434003073606501</v>
      </c>
      <c r="AO1763" s="129">
        <f>(AO1749-AJ1749)*100/AJ$1749</f>
        <v>-13.787288561471652</v>
      </c>
      <c r="AP1763" s="129">
        <v>-2.8924192159351771</v>
      </c>
      <c r="AQ1763" s="129">
        <v>-6.0258948234374206</v>
      </c>
      <c r="AR1763" s="129">
        <v>-9.8686550498853833</v>
      </c>
      <c r="AS1763" s="129">
        <f>(AS1749-AO1749)*100/AO$1749</f>
        <v>-24.531867827199282</v>
      </c>
      <c r="AT1763" s="129">
        <v>6.6425139061352318</v>
      </c>
      <c r="AU1763" s="129">
        <v>5.0589667758167165</v>
      </c>
      <c r="AV1763" s="129">
        <v>-4.5683732416475875</v>
      </c>
      <c r="AW1763" s="129">
        <v>-4.6981497114757538</v>
      </c>
      <c r="AX1763" s="129" t="e">
        <f>(AX1749-AS1749)*100/AS$1749</f>
        <v>#VALUE!</v>
      </c>
      <c r="AY1763" s="129"/>
      <c r="AZ1763" s="129">
        <v>6.4879330012823218</v>
      </c>
      <c r="BA1763" s="129">
        <v>5.4872958306960866</v>
      </c>
      <c r="BB1763" s="129">
        <v>8.6607278808507022</v>
      </c>
      <c r="BC1763" s="129">
        <v>2.0936516409788255</v>
      </c>
      <c r="BD1763" s="129">
        <v>5.2588333780767584</v>
      </c>
      <c r="BE1763" s="129">
        <v>3.592805500781266</v>
      </c>
      <c r="BF1763" s="129" t="e">
        <f>(BF1749-AX1749)*100/AX$1749</f>
        <v>#VALUE!</v>
      </c>
      <c r="BG1763" s="129">
        <v>2.2824646168154166</v>
      </c>
      <c r="BH1763" s="129">
        <v>1.8212505946185329</v>
      </c>
      <c r="BI1763" s="129">
        <v>15.74158577644778</v>
      </c>
      <c r="BJ1763" s="129">
        <v>9.6298484409698357</v>
      </c>
      <c r="BK1763" s="129">
        <v>14.897218510817511</v>
      </c>
      <c r="BL1763" s="129">
        <v>10.418661174824186</v>
      </c>
      <c r="BM1763" s="129">
        <v>15.527741204147016</v>
      </c>
      <c r="BN1763" s="129">
        <v>10.058332426456834</v>
      </c>
      <c r="BO1763" s="129" t="e">
        <f>(BO1749-BF1749)*100/BF$1749</f>
        <v>#VALUE!</v>
      </c>
      <c r="BP1763" s="129">
        <v>8.3758442985023631</v>
      </c>
      <c r="BQ1763" s="129">
        <v>3.0698935327897514</v>
      </c>
      <c r="BR1763" s="129">
        <v>-2.5826343374909424</v>
      </c>
      <c r="BS1763" s="129">
        <v>-19.453462149241069</v>
      </c>
      <c r="BT1763" s="129">
        <v>-6.5391000510401884</v>
      </c>
      <c r="BU1763" s="129">
        <v>-16.09971785130519</v>
      </c>
      <c r="BV1763" s="129">
        <v>-20.743642794592258</v>
      </c>
      <c r="BW1763" s="129">
        <v>1.1530439630847382</v>
      </c>
      <c r="BX1763" s="129">
        <v>-6.8440233901832812</v>
      </c>
      <c r="BY1763" s="129">
        <v>-8.289009509567471</v>
      </c>
      <c r="BZ1763" s="128">
        <v>1.5447106938861013</v>
      </c>
      <c r="CA1763" s="129" t="e">
        <f>(CA1749-BO1749)*100/BO$1749</f>
        <v>#VALUE!</v>
      </c>
      <c r="CB1763" s="129">
        <v>6.5818113890021772</v>
      </c>
      <c r="CC1763" s="129">
        <v>5.3467818428683165</v>
      </c>
      <c r="CD1763" s="129">
        <v>2.3748283267926436</v>
      </c>
      <c r="CE1763" s="129">
        <v>7.4218842016207667</v>
      </c>
      <c r="CF1763" s="129">
        <v>6.0737595577410737</v>
      </c>
      <c r="CG1763" s="129">
        <v>3.6047622532652119</v>
      </c>
      <c r="CH1763" s="129">
        <v>11.945279990638797</v>
      </c>
      <c r="CI1763" s="129">
        <v>12.85468351463002</v>
      </c>
      <c r="CJ1763" s="128">
        <v>15.417275998776413</v>
      </c>
      <c r="CK1763" s="128">
        <v>13.87285523486028</v>
      </c>
      <c r="CL1763" s="129" t="e">
        <f>(CL1749-CA1749)*100/CA$1749</f>
        <v>#VALUE!</v>
      </c>
      <c r="CM1763" s="129">
        <v>8.2420100608943407</v>
      </c>
      <c r="CN1763" s="129">
        <v>9.4952007469076349</v>
      </c>
      <c r="CO1763" s="129">
        <v>10.173679638847114</v>
      </c>
      <c r="CP1763" s="129">
        <v>10.471360990746</v>
      </c>
      <c r="CQ1763" s="129">
        <v>10.185315787617268</v>
      </c>
      <c r="CR1763" s="129">
        <v>9.0068244929247907</v>
      </c>
      <c r="CS1763" s="129">
        <v>9.4027809011143813</v>
      </c>
      <c r="CT1763" s="129">
        <v>8.8807442830291183</v>
      </c>
      <c r="CU1763" s="129">
        <v>7.6369937172529028</v>
      </c>
      <c r="CV1763" s="129">
        <v>14.781212838152186</v>
      </c>
      <c r="CW1763" s="129">
        <v>13.623956941422398</v>
      </c>
      <c r="CX1763" s="129">
        <v>14.830845440757543</v>
      </c>
      <c r="CY1763" s="129">
        <v>13.886869236006261</v>
      </c>
      <c r="CZ1763" s="129">
        <v>11.42192683534199</v>
      </c>
      <c r="DA1763" s="129" t="e">
        <f>(DA1749-CL1749)*100/CL$1749</f>
        <v>#VALUE!</v>
      </c>
      <c r="DB1763" s="128">
        <v>8.2232244128726695</v>
      </c>
      <c r="DC1763" s="128">
        <v>6.9980291390179792</v>
      </c>
      <c r="DD1763" s="128">
        <v>4.5023082612053038</v>
      </c>
      <c r="DE1763" s="128">
        <v>14.003305730414104</v>
      </c>
      <c r="DF1763" s="128">
        <v>13.039462232125866</v>
      </c>
      <c r="DG1763" s="128">
        <v>11.143899553639217</v>
      </c>
      <c r="DH1763" s="128">
        <v>19.472088717683075</v>
      </c>
      <c r="DI1763" s="128">
        <v>18.88543092675846</v>
      </c>
      <c r="DJ1763" s="128">
        <v>17.603643170075085</v>
      </c>
      <c r="DK1763" s="128">
        <v>6.3895797355926023</v>
      </c>
      <c r="DL1763" s="128">
        <v>5.9097432938389387</v>
      </c>
      <c r="DM1763" s="128">
        <v>21.002121638570959</v>
      </c>
      <c r="DN1763" s="130" t="e">
        <f>(DN1749-DA1749)*100/DA$1749</f>
        <v>#VALUE!</v>
      </c>
      <c r="DO1763" s="128">
        <v>21.002121638570959</v>
      </c>
      <c r="DP1763" s="128">
        <v>7.6807810159464598</v>
      </c>
      <c r="DQ1763" s="128">
        <v>6.9315808984120073</v>
      </c>
      <c r="DR1763" s="128">
        <v>5.4301898786856491</v>
      </c>
      <c r="DS1763" s="128">
        <v>9.1958156854625823</v>
      </c>
      <c r="DT1763" s="128">
        <v>8.4474457137956698</v>
      </c>
      <c r="DU1763" s="128">
        <v>5.3287881817148666</v>
      </c>
      <c r="DV1763" s="131">
        <f>(DV1749-DN1749)*100/DN$1749</f>
        <v>6.5913458152597677</v>
      </c>
      <c r="DW1763" s="132">
        <f>(DW1749-DN1749)*100/DN$1749</f>
        <v>5.6511202890940284</v>
      </c>
      <c r="DX1763" s="133">
        <f>(DX1749-DN1749)*100/DN$1749</f>
        <v>1.1246273741096668</v>
      </c>
      <c r="DZ1763" s="128">
        <f>(DZ1749-DW1749)*100/DW$1749</f>
        <v>5.0410147552904272</v>
      </c>
      <c r="EC1763" s="128">
        <f>(EC1749-DZ1749)*100/DZ$1749</f>
        <v>4.1291361019821533</v>
      </c>
      <c r="EF1763" s="128">
        <f>(EF1749-EC1749)*100/EC$1749</f>
        <v>4.5735052350957108</v>
      </c>
      <c r="EI1763" s="128">
        <f>(EI1749-EF1749)*100/EF$1749</f>
        <v>5.0317499153613578</v>
      </c>
      <c r="EL1763" s="128">
        <f>(EL1749-EI1749)*100/EI$1749</f>
        <v>5.0848381516321313</v>
      </c>
      <c r="EO1763" s="128">
        <f>(EO1749-EL1749)*100/EL$1749</f>
        <v>5.3690612013897132</v>
      </c>
    </row>
    <row r="1764" spans="1:145" s="307" customFormat="1" ht="15.5" x14ac:dyDescent="0.35">
      <c r="A1764" s="56" t="s">
        <v>600</v>
      </c>
      <c r="B1764" s="128" t="e">
        <f t="shared" si="1728"/>
        <v>#VALUE!</v>
      </c>
      <c r="C1764" s="128">
        <f t="shared" si="1728"/>
        <v>-6.381010890979538</v>
      </c>
      <c r="D1764" s="128">
        <f t="shared" si="1728"/>
        <v>12.243148620211509</v>
      </c>
      <c r="E1764" s="128">
        <f t="shared" si="1728"/>
        <v>7.7265908120886762</v>
      </c>
      <c r="F1764" s="128" t="e">
        <f t="shared" si="1728"/>
        <v>#VALUE!</v>
      </c>
      <c r="G1764" s="128">
        <f t="shared" si="1728"/>
        <v>-2.380444641668277</v>
      </c>
      <c r="H1764" s="128">
        <f t="shared" si="1728"/>
        <v>-12.387480688092587</v>
      </c>
      <c r="I1764" s="128">
        <f t="shared" si="1728"/>
        <v>37.672054683651325</v>
      </c>
      <c r="J1764" s="128">
        <f t="shared" si="1728"/>
        <v>44.958507801761698</v>
      </c>
      <c r="K1764" s="128">
        <f t="shared" si="1728"/>
        <v>3.3792090887996897</v>
      </c>
      <c r="L1764" s="128">
        <f t="shared" si="1728"/>
        <v>-3.0954233214054896</v>
      </c>
      <c r="M1764" s="128">
        <f t="shared" si="1728"/>
        <v>-5.7803719751754228</v>
      </c>
      <c r="N1764" s="128">
        <f t="shared" si="1728"/>
        <v>-1.3042272123606515</v>
      </c>
      <c r="O1764" s="128" t="e">
        <f t="shared" si="1728"/>
        <v>#VALUE!</v>
      </c>
      <c r="P1764" s="128" t="e">
        <f t="shared" si="1728"/>
        <v>#VALUE!</v>
      </c>
      <c r="Q1764" s="128" t="e">
        <f t="shared" si="1728"/>
        <v>#VALUE!</v>
      </c>
      <c r="R1764" s="128">
        <f t="shared" si="1728"/>
        <v>-3.678715658448056</v>
      </c>
      <c r="S1764" s="128">
        <f t="shared" si="1728"/>
        <v>6.2444513578523217</v>
      </c>
      <c r="T1764" s="128">
        <f t="shared" si="1728"/>
        <v>7.4105854643734821</v>
      </c>
      <c r="U1764" s="128">
        <f t="shared" si="1728"/>
        <v>7.9073328900806974</v>
      </c>
      <c r="V1764" s="128">
        <f t="shared" si="1728"/>
        <v>3.1267322984039705</v>
      </c>
      <c r="W1764" s="128">
        <f t="shared" si="1728"/>
        <v>10.759135706305857</v>
      </c>
      <c r="X1764" s="129">
        <f t="shared" si="1728"/>
        <v>1.4108476102181009</v>
      </c>
      <c r="Y1764" s="129">
        <f t="shared" si="1728"/>
        <v>6.2191335729246617</v>
      </c>
      <c r="Z1764" s="128">
        <f t="shared" si="1728"/>
        <v>6.1424746420712193</v>
      </c>
      <c r="AA1764" s="128">
        <f t="shared" si="1728"/>
        <v>3.9209847069057266</v>
      </c>
      <c r="AB1764" s="128">
        <v>3.2750854598448376</v>
      </c>
      <c r="AC1764" s="128">
        <v>1.2157388674757861</v>
      </c>
      <c r="AD1764" s="128">
        <v>2.0398343630394375</v>
      </c>
      <c r="AE1764" s="128">
        <f>(AE1750-AA1750)*100/AA$1749</f>
        <v>3.0180286468849373</v>
      </c>
      <c r="AF1764" s="128">
        <v>2.9525341344795692</v>
      </c>
      <c r="AG1764" s="128">
        <v>3.3862186014303539</v>
      </c>
      <c r="AH1764" s="128">
        <v>2.0164900499441636</v>
      </c>
      <c r="AI1764" s="128">
        <v>2.0156396478063958</v>
      </c>
      <c r="AJ1764" s="129">
        <f>(AJ1750-AE1750)*100/AE$1749</f>
        <v>4.3605335329331139</v>
      </c>
      <c r="AK1764" s="129">
        <v>2.9958990977493478</v>
      </c>
      <c r="AL1764" s="129">
        <v>0.10401423337694232</v>
      </c>
      <c r="AM1764" s="129">
        <v>-1.8410132050103738</v>
      </c>
      <c r="AN1764" s="129">
        <v>-2.2158295737732021</v>
      </c>
      <c r="AO1764" s="129">
        <f>(AO1750-AJ1750)*100/AJ$1749</f>
        <v>-1.032910974762976E-2</v>
      </c>
      <c r="AP1764" s="129">
        <v>2.351027362832828</v>
      </c>
      <c r="AQ1764" s="129">
        <v>-1.3501339704087576</v>
      </c>
      <c r="AR1764" s="129">
        <v>-2.3784057048087925</v>
      </c>
      <c r="AS1764" s="129">
        <f>(AS1750-AO1750)*100/AO$1749</f>
        <v>-2.2681948104623939</v>
      </c>
      <c r="AT1764" s="129">
        <v>2.7291563158702226</v>
      </c>
      <c r="AU1764" s="129">
        <v>3.7375154745590899</v>
      </c>
      <c r="AV1764" s="129">
        <v>-1.8479884819337644</v>
      </c>
      <c r="AW1764" s="129">
        <v>-3.1676096047895848</v>
      </c>
      <c r="AX1764" s="129">
        <f>(AX1750-AS1750)*100/AS$1749</f>
        <v>8.5963066981459904E-2</v>
      </c>
      <c r="AY1764" s="129"/>
      <c r="AZ1764" s="129">
        <v>6.560561746932323</v>
      </c>
      <c r="BA1764" s="129">
        <v>5.9048539286050836</v>
      </c>
      <c r="BB1764" s="129">
        <v>8.3816348527038649</v>
      </c>
      <c r="BC1764" s="129">
        <v>3.7307822204322321</v>
      </c>
      <c r="BD1764" s="129">
        <v>3.9736394943345674</v>
      </c>
      <c r="BE1764" s="129">
        <v>3.7238867100903801</v>
      </c>
      <c r="BF1764" s="129" t="e">
        <f>(BF1750-AX1750)*100/AX$1749</f>
        <v>#VALUE!</v>
      </c>
      <c r="BG1764" s="129">
        <v>2.3186359491528266</v>
      </c>
      <c r="BH1764" s="129">
        <v>2.573322142499884</v>
      </c>
      <c r="BI1764" s="129">
        <v>7.7743201060430707</v>
      </c>
      <c r="BJ1764" s="129">
        <v>3.8753779522344258</v>
      </c>
      <c r="BK1764" s="129">
        <v>4.3614006116560384</v>
      </c>
      <c r="BL1764" s="129">
        <v>2.9817403873678163</v>
      </c>
      <c r="BM1764" s="129">
        <v>4.0057739243256805</v>
      </c>
      <c r="BN1764" s="129">
        <v>2.6171926059834747</v>
      </c>
      <c r="BO1764" s="129" t="e">
        <f>(BO1750-BF1750)*100/BF$1749</f>
        <v>#VALUE!</v>
      </c>
      <c r="BP1764" s="129">
        <v>3.673628140280595</v>
      </c>
      <c r="BQ1764" s="129">
        <v>-0.18027522534327997</v>
      </c>
      <c r="BR1764" s="129">
        <v>-0.64015670053503848</v>
      </c>
      <c r="BS1764" s="129">
        <v>-3.4906382771197171</v>
      </c>
      <c r="BT1764" s="129">
        <v>0.6207189784341911</v>
      </c>
      <c r="BU1764" s="129">
        <v>-5.8535543109775531E-2</v>
      </c>
      <c r="BV1764" s="129">
        <v>-2.7086095995811599</v>
      </c>
      <c r="BW1764" s="129">
        <v>3.4562217518751002</v>
      </c>
      <c r="BX1764" s="129">
        <v>1.5018384530958158</v>
      </c>
      <c r="BY1764" s="129">
        <v>0.39567726403817738</v>
      </c>
      <c r="BZ1764" s="128">
        <v>5.1009728404293231</v>
      </c>
      <c r="CA1764" s="129" t="e">
        <f>(CA1750-BO1750)*100/BO$1749</f>
        <v>#VALUE!</v>
      </c>
      <c r="CB1764" s="129">
        <v>4.5313468681948246</v>
      </c>
      <c r="CC1764" s="129">
        <v>3.8008428311557663</v>
      </c>
      <c r="CD1764" s="129">
        <v>2.2704817527630778</v>
      </c>
      <c r="CE1764" s="129">
        <v>4.2520379044642445</v>
      </c>
      <c r="CF1764" s="129">
        <v>3.4701113643678823</v>
      </c>
      <c r="CG1764" s="129">
        <v>1.9157731520743524</v>
      </c>
      <c r="CH1764" s="129">
        <v>4.4328027470916114</v>
      </c>
      <c r="CI1764" s="129">
        <v>5.6150636812358821</v>
      </c>
      <c r="CJ1764" s="128">
        <v>7.7416548131230032</v>
      </c>
      <c r="CK1764" s="128">
        <v>6.3505018474061501</v>
      </c>
      <c r="CL1764" s="129" t="e">
        <f>(CL1750-CA1750)*100/CA$1749</f>
        <v>#VALUE!</v>
      </c>
      <c r="CM1764" s="129">
        <v>4.5785416421372531</v>
      </c>
      <c r="CN1764" s="129">
        <v>5.9152544831229745</v>
      </c>
      <c r="CO1764" s="129">
        <v>6.3972185020275703</v>
      </c>
      <c r="CP1764" s="129">
        <v>6.2045546109948093</v>
      </c>
      <c r="CQ1764" s="129">
        <v>6.4063793638570461</v>
      </c>
      <c r="CR1764" s="129">
        <v>5.6304869114894789</v>
      </c>
      <c r="CS1764" s="129">
        <v>4.1536698788555171</v>
      </c>
      <c r="CT1764" s="129">
        <v>4.3383869054858772</v>
      </c>
      <c r="CU1764" s="129">
        <v>3.8262852339804376</v>
      </c>
      <c r="CV1764" s="129">
        <v>8.0729591568022112</v>
      </c>
      <c r="CW1764" s="129">
        <v>7.8187265325654325</v>
      </c>
      <c r="CX1764" s="129">
        <v>8.1137457537504911</v>
      </c>
      <c r="CY1764" s="129">
        <v>7.9645606653009358</v>
      </c>
      <c r="CZ1764" s="129">
        <v>6.5550433916318518</v>
      </c>
      <c r="DA1764" s="129" t="e">
        <f>(DA1750-CL1750)*100/CL$1749</f>
        <v>#VALUE!</v>
      </c>
      <c r="DB1764" s="128">
        <v>4.9381395141192428</v>
      </c>
      <c r="DC1764" s="128">
        <v>4.2877676158574447</v>
      </c>
      <c r="DD1764" s="128">
        <v>2.5843851505181279</v>
      </c>
      <c r="DE1764" s="128">
        <v>8.5717374576063357</v>
      </c>
      <c r="DF1764" s="128">
        <v>8.0510699442665867</v>
      </c>
      <c r="DG1764" s="128">
        <v>6.4205309551627492</v>
      </c>
      <c r="DH1764" s="128">
        <v>5.0353951361885514</v>
      </c>
      <c r="DI1764" s="128">
        <v>4.5017649343487331</v>
      </c>
      <c r="DJ1764" s="128">
        <v>3.5115755124008605</v>
      </c>
      <c r="DK1764" s="128">
        <v>0.8762520130576652</v>
      </c>
      <c r="DL1764" s="128">
        <v>0.58733318808057178</v>
      </c>
      <c r="DM1764" s="128">
        <v>3.8002911925202425</v>
      </c>
      <c r="DN1764" s="130" t="e">
        <f>(DN1750-DA1750)*100/DA$1749</f>
        <v>#VALUE!</v>
      </c>
      <c r="DO1764" s="128">
        <v>3.8002911925202425</v>
      </c>
      <c r="DP1764" s="128">
        <v>3.5102207185926755</v>
      </c>
      <c r="DQ1764" s="128">
        <v>3.1082638294538105</v>
      </c>
      <c r="DR1764" s="128">
        <v>2.34545795924693</v>
      </c>
      <c r="DS1764" s="128">
        <v>3.9841740608983631</v>
      </c>
      <c r="DT1764" s="128">
        <v>3.5347724673633345</v>
      </c>
      <c r="DU1764" s="128">
        <v>1.4549758564002695</v>
      </c>
      <c r="DV1764" s="131">
        <f>(DV1750-DN1750)*100/DN$1749</f>
        <v>3.2626768387641443</v>
      </c>
      <c r="DW1764" s="132">
        <f>(DW1750-DN1750)*100/DN$1749</f>
        <v>2.7593588883696976</v>
      </c>
      <c r="DX1764" s="133">
        <f>(DX1750-DN1750)*100/DN$1749</f>
        <v>-0.78080567085734232</v>
      </c>
      <c r="DZ1764" s="128">
        <f>(DZ1750-DW1750)*100/DW$1749</f>
        <v>2.1889745222950223</v>
      </c>
      <c r="EC1764" s="128">
        <f>(EC1750-DZ1750)*100/DZ$1749</f>
        <v>1.6404818924231814</v>
      </c>
      <c r="EF1764" s="128">
        <f>(EF1750-EC1750)*100/EC$1749</f>
        <v>1.146943503931058</v>
      </c>
      <c r="EI1764" s="128">
        <f>(EI1750-EF1750)*100/EF$1749</f>
        <v>1.381956901886096</v>
      </c>
      <c r="EL1764" s="128">
        <f>(EL1750-EI1750)*100/EI$1749</f>
        <v>1.4213785244521131</v>
      </c>
      <c r="EO1764" s="128">
        <f>(EO1750-EL1750)*100/EL$1749</f>
        <v>1.5615459971668706</v>
      </c>
    </row>
    <row r="1765" spans="1:145" s="307" customFormat="1" ht="15.5" x14ac:dyDescent="0.35">
      <c r="A1765" s="56" t="s">
        <v>601</v>
      </c>
      <c r="B1765" s="128" t="e">
        <f t="shared" ref="B1765:AA1765" si="1729">((B1751+B1752)-(A1751+A1752))*100/A$1749</f>
        <v>#VALUE!</v>
      </c>
      <c r="C1765" s="128">
        <f t="shared" si="1729"/>
        <v>0</v>
      </c>
      <c r="D1765" s="128">
        <f t="shared" si="1729"/>
        <v>0</v>
      </c>
      <c r="E1765" s="128" t="e">
        <f t="shared" si="1729"/>
        <v>#VALUE!</v>
      </c>
      <c r="F1765" s="128" t="e">
        <f t="shared" si="1729"/>
        <v>#VALUE!</v>
      </c>
      <c r="G1765" s="128">
        <f t="shared" si="1729"/>
        <v>-10.672743628364964</v>
      </c>
      <c r="H1765" s="128">
        <f t="shared" si="1729"/>
        <v>1.7100080397109205</v>
      </c>
      <c r="I1765" s="128">
        <f t="shared" si="1729"/>
        <v>14.155543634051131</v>
      </c>
      <c r="J1765" s="128">
        <f t="shared" si="1729"/>
        <v>18.133602041197772</v>
      </c>
      <c r="K1765" s="128">
        <f t="shared" si="1729"/>
        <v>2.0893987679217028</v>
      </c>
      <c r="L1765" s="128">
        <f t="shared" si="1729"/>
        <v>-0.74498098854135431</v>
      </c>
      <c r="M1765" s="128">
        <f t="shared" si="1729"/>
        <v>4.0111302254979719</v>
      </c>
      <c r="N1765" s="128" t="e">
        <f t="shared" si="1729"/>
        <v>#VALUE!</v>
      </c>
      <c r="O1765" s="128" t="e">
        <f t="shared" si="1729"/>
        <v>#VALUE!</v>
      </c>
      <c r="P1765" s="128" t="e">
        <f t="shared" si="1729"/>
        <v>#VALUE!</v>
      </c>
      <c r="Q1765" s="128" t="e">
        <f t="shared" si="1729"/>
        <v>#VALUE!</v>
      </c>
      <c r="R1765" s="128">
        <f t="shared" si="1729"/>
        <v>5.5333158981550312</v>
      </c>
      <c r="S1765" s="128">
        <f t="shared" si="1729"/>
        <v>9.8461935366381059</v>
      </c>
      <c r="T1765" s="128">
        <f t="shared" si="1729"/>
        <v>18.381495463475424</v>
      </c>
      <c r="U1765" s="128">
        <f t="shared" si="1729"/>
        <v>15.358021034543244</v>
      </c>
      <c r="V1765" s="128">
        <f t="shared" si="1729"/>
        <v>11.426144770697814</v>
      </c>
      <c r="W1765" s="128">
        <f t="shared" si="1729"/>
        <v>4.2855851180529339</v>
      </c>
      <c r="X1765" s="129">
        <f t="shared" si="1729"/>
        <v>5.209898627069113</v>
      </c>
      <c r="Y1765" s="129">
        <f t="shared" si="1729"/>
        <v>10.268741530679847</v>
      </c>
      <c r="Z1765" s="128">
        <f t="shared" si="1729"/>
        <v>12.617180602905904</v>
      </c>
      <c r="AA1765" s="128">
        <f t="shared" si="1729"/>
        <v>22.251834296239533</v>
      </c>
      <c r="AB1765" s="128">
        <v>-14.498712494705819</v>
      </c>
      <c r="AC1765" s="128">
        <v>2.5933155727858859</v>
      </c>
      <c r="AD1765" s="128">
        <v>-1.6207115027730401</v>
      </c>
      <c r="AE1765" s="128">
        <f>((AE1751+AE1752)-(AA1751+AA1752))*100/AA$1749</f>
        <v>-11.261695712323139</v>
      </c>
      <c r="AF1765" s="128">
        <v>1.606299161582363</v>
      </c>
      <c r="AG1765" s="128">
        <v>-4.8426785328731503</v>
      </c>
      <c r="AH1765" s="128">
        <v>2.8815629855559504</v>
      </c>
      <c r="AI1765" s="128">
        <v>2.8815629855559504</v>
      </c>
      <c r="AJ1765" s="129">
        <f>((AJ1751+AJ1752)-(AE1751+AE1752))*100/AE$1749</f>
        <v>14.575994000923446</v>
      </c>
      <c r="AK1765" s="129">
        <v>1.1883111559933868</v>
      </c>
      <c r="AL1765" s="129">
        <v>-9.1648713091726215</v>
      </c>
      <c r="AM1765" s="129">
        <v>-12.779507070276708</v>
      </c>
      <c r="AN1765" s="129">
        <v>-10.223595106405485</v>
      </c>
      <c r="AO1765" s="129">
        <f>((AO1751+AO1752)-(AJ1751+AJ1752))*100/AJ$1749</f>
        <v>-13.725819152621197</v>
      </c>
      <c r="AP1765" s="129">
        <v>-5.3111378571845291</v>
      </c>
      <c r="AQ1765" s="129">
        <v>-4.7911164549575442</v>
      </c>
      <c r="AR1765" s="129">
        <v>-7.5170922147080041</v>
      </c>
      <c r="AS1765" s="129">
        <f>((AS1751+AS1752)-(AO1751+AO1752))*100/AO$1749</f>
        <v>-22.105758630831659</v>
      </c>
      <c r="AT1765" s="129">
        <v>3.8595731566207863</v>
      </c>
      <c r="AU1765" s="129">
        <v>1.4161516036505</v>
      </c>
      <c r="AV1765" s="129">
        <v>-2.6484815132358919</v>
      </c>
      <c r="AW1765" s="129">
        <v>-1.5050543395929701</v>
      </c>
      <c r="AX1765" s="129" t="e">
        <f>((AX1751+AX1752)-(AS1751+AS1752))*100/AS$1749</f>
        <v>#VALUE!</v>
      </c>
      <c r="AY1765" s="129"/>
      <c r="AZ1765" s="129">
        <v>-8.4557165587639468E-2</v>
      </c>
      <c r="BA1765" s="129">
        <v>-0.42948651784662378</v>
      </c>
      <c r="BB1765" s="129">
        <v>0.2671646082092029</v>
      </c>
      <c r="BC1765" s="129">
        <v>-1.6490589993910285</v>
      </c>
      <c r="BD1765" s="129">
        <v>1.2804225817874992</v>
      </c>
      <c r="BE1765" s="129">
        <v>-0.13585251126383313</v>
      </c>
      <c r="BF1765" s="129" t="e">
        <f>((BF1751+BF1752)-(AX1751+AX1752))*100/AX$1749</f>
        <v>#VALUE!</v>
      </c>
      <c r="BG1765" s="129">
        <v>-4.6822488648231485E-2</v>
      </c>
      <c r="BH1765" s="129">
        <v>-0.75633201040567</v>
      </c>
      <c r="BI1765" s="129">
        <v>7.998588758495691</v>
      </c>
      <c r="BJ1765" s="129">
        <v>5.7857935768264017</v>
      </c>
      <c r="BK1765" s="129">
        <v>10.544891819524342</v>
      </c>
      <c r="BL1765" s="129">
        <v>7.4459947078192359</v>
      </c>
      <c r="BM1765" s="129">
        <v>11.557285442919865</v>
      </c>
      <c r="BN1765" s="129">
        <v>7.4764579835718576</v>
      </c>
      <c r="BO1765" s="129" t="e">
        <f>((BO1751+BO1752)-(BF1751+BF1752))*100/BF$1749</f>
        <v>#VALUE!</v>
      </c>
      <c r="BP1765" s="129">
        <v>4.6923363991441933</v>
      </c>
      <c r="BQ1765" s="129">
        <v>3.1483148852667497</v>
      </c>
      <c r="BR1765" s="129">
        <v>-2.4975448038691686</v>
      </c>
      <c r="BS1765" s="129">
        <v>-15.954920064859312</v>
      </c>
      <c r="BT1765" s="129">
        <v>-7.1697206878801962</v>
      </c>
      <c r="BU1765" s="129">
        <v>-16.033260981470768</v>
      </c>
      <c r="BV1765" s="129">
        <v>-18.027111868286461</v>
      </c>
      <c r="BW1765" s="129">
        <v>-2.3237439969741005</v>
      </c>
      <c r="BX1765" s="129">
        <v>-8.3486050663323592</v>
      </c>
      <c r="BY1765" s="129">
        <v>-8.6874299966589295</v>
      </c>
      <c r="BZ1765" s="128">
        <v>-3.583700105660593</v>
      </c>
      <c r="CA1765" s="129" t="e">
        <f>((CA1751+CA1752)-(BO1751+BO1752))*100/BO$1749</f>
        <v>#VALUE!</v>
      </c>
      <c r="CB1765" s="129">
        <v>2.041280844901471</v>
      </c>
      <c r="CC1765" s="129">
        <v>1.5367553358066768</v>
      </c>
      <c r="CD1765" s="129">
        <v>9.5162898123692358E-2</v>
      </c>
      <c r="CE1765" s="129">
        <v>3.1607222395348127</v>
      </c>
      <c r="CF1765" s="129">
        <v>2.5945241357514832</v>
      </c>
      <c r="CG1765" s="129">
        <v>1.6798650435691593</v>
      </c>
      <c r="CH1765" s="129">
        <v>7.4184993326671549</v>
      </c>
      <c r="CI1765" s="129">
        <v>7.1456419225140975</v>
      </c>
      <c r="CJ1765" s="128">
        <v>7.6046340361099753</v>
      </c>
      <c r="CK1765" s="128">
        <v>7.4513662379106957</v>
      </c>
      <c r="CL1765" s="129" t="e">
        <f>((CL1751+CL1752)-(CA1751+CA1752))*100/CA$1749</f>
        <v>#VALUE!</v>
      </c>
      <c r="CM1765" s="129">
        <v>3.655399632761398</v>
      </c>
      <c r="CN1765" s="129">
        <v>3.5715937489008955</v>
      </c>
      <c r="CO1765" s="129">
        <v>3.76810862193578</v>
      </c>
      <c r="CP1765" s="129">
        <v>4.258453867658007</v>
      </c>
      <c r="CQ1765" s="129">
        <v>3.7705839116670381</v>
      </c>
      <c r="CR1765" s="129">
        <v>3.3679850693421267</v>
      </c>
      <c r="CS1765" s="129">
        <v>5.176942548330441</v>
      </c>
      <c r="CT1765" s="129">
        <v>4.4701889036148179</v>
      </c>
      <c r="CU1765" s="129">
        <v>3.7385400093440495</v>
      </c>
      <c r="CV1765" s="129">
        <v>6.5826573356203424</v>
      </c>
      <c r="CW1765" s="129">
        <v>5.6796340631273399</v>
      </c>
      <c r="CX1765" s="129">
        <v>6.5915033412774111</v>
      </c>
      <c r="CY1765" s="129">
        <v>5.7967122249756917</v>
      </c>
      <c r="CZ1765" s="129">
        <v>4.7412870979805115</v>
      </c>
      <c r="DA1765" s="129" t="e">
        <f>((DA1751+DA1752)-(CL1751+CL1752))*100/CL$1749</f>
        <v>#VALUE!</v>
      </c>
      <c r="DB1765" s="128">
        <v>3.2781025625279772</v>
      </c>
      <c r="DC1765" s="128">
        <v>2.7032791869350774</v>
      </c>
      <c r="DD1765" s="128">
        <v>1.9109407744617184</v>
      </c>
      <c r="DE1765" s="128">
        <v>5.3163092110476935</v>
      </c>
      <c r="DF1765" s="128">
        <v>4.873133226099216</v>
      </c>
      <c r="DG1765" s="128">
        <v>4.6081095367163973</v>
      </c>
      <c r="DH1765" s="128">
        <v>14.339707128489563</v>
      </c>
      <c r="DI1765" s="128">
        <v>14.286679539404751</v>
      </c>
      <c r="DJ1765" s="128">
        <v>13.995081204669248</v>
      </c>
      <c r="DK1765" s="128">
        <v>5.2947228956043668</v>
      </c>
      <c r="DL1765" s="128">
        <v>5.1038052788278039</v>
      </c>
      <c r="DM1765" s="128">
        <v>17.104843993045751</v>
      </c>
      <c r="DN1765" s="130" t="e">
        <f>((DN1751+DN1752)-(DA1751+DA1752))*100/DA$1749</f>
        <v>#VALUE!</v>
      </c>
      <c r="DO1765" s="128">
        <v>17.104843993045751</v>
      </c>
      <c r="DP1765" s="128">
        <v>4.1705602973537674</v>
      </c>
      <c r="DQ1765" s="128">
        <v>3.8233170689581808</v>
      </c>
      <c r="DR1765" s="128">
        <v>3.0847319194387013</v>
      </c>
      <c r="DS1765" s="128">
        <v>5.211641624564213</v>
      </c>
      <c r="DT1765" s="128">
        <v>4.9126732464323224</v>
      </c>
      <c r="DU1765" s="128">
        <v>3.8500926028241502</v>
      </c>
      <c r="DV1765" s="131">
        <f>((DV1751+DV1752)-(DN1751+DN1752))*100/DN$1749</f>
        <v>3.3049492540051766</v>
      </c>
      <c r="DW1765" s="132">
        <f>((DW1751+DW1752)-(DN1751+DN1752))*100/DN$1749</f>
        <v>2.8680416782338769</v>
      </c>
      <c r="DX1765" s="133">
        <f>((DX1751+DX1752)-(DN1751+DN1752))*100/DN$1749</f>
        <v>1.8817133224765843</v>
      </c>
      <c r="DZ1765" s="128">
        <f>((DZ1751+DZ1752)-(DW1751+DW1752))*100/DW$1749</f>
        <v>2.8461256806827402</v>
      </c>
      <c r="EC1765" s="128">
        <f>((EC1751+EC1752)-(DZ1751+DZ1752))*100/DZ$1749</f>
        <v>2.4830235020429838</v>
      </c>
      <c r="EF1765" s="128">
        <f>((EF1751+EF1752)-(EC1751+EC1752))*100/EC$1749</f>
        <v>3.4211543036888088</v>
      </c>
      <c r="EI1765" s="128">
        <f>((EI1751+EI1752)-(EF1751+EF1752))*100/EF$1749</f>
        <v>3.6446220789601322</v>
      </c>
      <c r="EL1765" s="128">
        <f>((EL1751+EL1752)-(EI1751+EI1752))*100/EI$1749</f>
        <v>3.6585364163230101</v>
      </c>
      <c r="EO1765" s="128">
        <f>((EO1751+EO1752)-(EL1751+EL1752))*100/EL$1749</f>
        <v>3.8028302173650066</v>
      </c>
    </row>
    <row r="1766" spans="1:145" s="307" customFormat="1" ht="15.5" x14ac:dyDescent="0.35">
      <c r="A1766" s="126"/>
      <c r="B1766" s="128"/>
      <c r="C1766" s="128"/>
      <c r="D1766" s="128"/>
      <c r="E1766" s="128"/>
      <c r="F1766" s="128"/>
      <c r="G1766" s="128"/>
      <c r="H1766" s="128"/>
      <c r="I1766" s="128"/>
      <c r="J1766" s="128"/>
      <c r="K1766" s="128"/>
      <c r="L1766" s="128"/>
      <c r="M1766" s="128"/>
      <c r="N1766" s="128"/>
      <c r="O1766" s="128"/>
      <c r="P1766" s="128"/>
      <c r="Q1766" s="128"/>
      <c r="S1766" s="128"/>
      <c r="T1766" s="128"/>
      <c r="U1766" s="128"/>
      <c r="W1766" s="128"/>
      <c r="Y1766" s="273" t="s">
        <v>602</v>
      </c>
      <c r="Z1766" s="128"/>
      <c r="AA1766" s="128"/>
      <c r="AB1766" s="128"/>
      <c r="AC1766" s="128"/>
      <c r="AD1766" s="128"/>
      <c r="AE1766" s="128"/>
      <c r="AF1766" s="128"/>
      <c r="AG1766" s="128"/>
      <c r="AH1766" s="128"/>
      <c r="AI1766" s="128"/>
      <c r="AJ1766" s="129"/>
      <c r="AK1766" s="129"/>
      <c r="AL1766" s="129"/>
      <c r="AM1766" s="129"/>
      <c r="AN1766" s="129"/>
      <c r="AO1766" s="129"/>
      <c r="AP1766" s="129"/>
      <c r="AQ1766" s="129"/>
      <c r="AR1766" s="129"/>
      <c r="AS1766" s="129"/>
      <c r="AT1766" s="129"/>
      <c r="AU1766" s="129"/>
      <c r="AV1766" s="129"/>
      <c r="AW1766" s="129"/>
      <c r="AX1766" s="129"/>
      <c r="AY1766" s="129"/>
      <c r="AZ1766" s="129"/>
      <c r="BA1766" s="129"/>
      <c r="BB1766" s="129"/>
      <c r="BC1766" s="129"/>
      <c r="BD1766" s="129"/>
      <c r="BE1766" s="129"/>
      <c r="BF1766" s="129"/>
      <c r="BG1766" s="129"/>
      <c r="BH1766" s="129"/>
      <c r="BI1766" s="129"/>
      <c r="BJ1766" s="129"/>
      <c r="BK1766" s="129"/>
      <c r="BL1766" s="129"/>
      <c r="BM1766" s="129"/>
      <c r="BN1766" s="129"/>
      <c r="BO1766" s="129"/>
      <c r="BP1766" s="129"/>
      <c r="BQ1766" s="129"/>
      <c r="BR1766" s="129"/>
      <c r="BS1766" s="129"/>
      <c r="BT1766" s="129"/>
      <c r="BU1766" s="129"/>
      <c r="BV1766" s="129"/>
      <c r="BW1766" s="129"/>
      <c r="BX1766" s="129"/>
      <c r="BY1766" s="129"/>
      <c r="BZ1766" s="128"/>
      <c r="CA1766" s="129"/>
      <c r="CB1766" s="129"/>
      <c r="CC1766" s="129"/>
      <c r="CD1766" s="129"/>
      <c r="CE1766" s="129"/>
      <c r="CF1766" s="129"/>
      <c r="CG1766" s="129"/>
      <c r="CH1766" s="129"/>
      <c r="CI1766" s="129"/>
      <c r="CJ1766" s="128"/>
      <c r="CK1766" s="128"/>
      <c r="CL1766" s="129"/>
      <c r="CM1766" s="129"/>
      <c r="CN1766" s="129"/>
      <c r="CO1766" s="129"/>
      <c r="CP1766" s="129"/>
      <c r="CQ1766" s="129"/>
      <c r="CR1766" s="129"/>
      <c r="CS1766" s="129"/>
      <c r="CT1766" s="129"/>
      <c r="CU1766" s="129"/>
      <c r="CV1766" s="129"/>
      <c r="CW1766" s="129"/>
      <c r="CX1766" s="129"/>
      <c r="CY1766" s="129"/>
      <c r="CZ1766" s="129"/>
      <c r="DA1766" s="129"/>
      <c r="DB1766" s="128"/>
      <c r="DC1766" s="128"/>
      <c r="DD1766" s="128"/>
      <c r="DE1766" s="128"/>
      <c r="DF1766" s="128"/>
      <c r="DG1766" s="128"/>
      <c r="DH1766" s="128"/>
      <c r="DI1766" s="128"/>
      <c r="DJ1766" s="128"/>
      <c r="DK1766" s="128"/>
      <c r="DL1766" s="128"/>
      <c r="DM1766" s="128"/>
      <c r="DN1766" s="130"/>
      <c r="DO1766" s="128"/>
      <c r="DP1766" s="128"/>
      <c r="DQ1766" s="128"/>
      <c r="DR1766" s="128"/>
      <c r="DS1766" s="128"/>
      <c r="DT1766" s="128"/>
      <c r="DU1766" s="128"/>
      <c r="DV1766" s="131"/>
      <c r="DW1766" s="132"/>
      <c r="DX1766" s="133"/>
      <c r="DZ1766" s="128"/>
      <c r="EC1766" s="128"/>
      <c r="EF1766" s="128"/>
      <c r="EI1766" s="128"/>
      <c r="EL1766" s="128"/>
      <c r="EO1766" s="128"/>
    </row>
    <row r="1767" spans="1:145" ht="15.5" x14ac:dyDescent="0.35">
      <c r="A1767" s="56" t="s">
        <v>603</v>
      </c>
      <c r="B1767" s="128"/>
      <c r="C1767" s="128"/>
      <c r="D1767" s="128"/>
      <c r="E1767" s="128"/>
      <c r="F1767" s="128"/>
      <c r="G1767" s="128"/>
      <c r="H1767" s="128"/>
      <c r="I1767" s="128"/>
      <c r="J1767" s="128"/>
      <c r="K1767" s="128"/>
      <c r="L1767" s="128"/>
      <c r="M1767" s="128"/>
      <c r="N1767" s="128"/>
      <c r="O1767" s="128"/>
      <c r="P1767" s="128"/>
      <c r="Q1767" s="128"/>
      <c r="R1767" s="128"/>
      <c r="S1767" s="128"/>
      <c r="T1767" s="128"/>
      <c r="U1767" s="128"/>
      <c r="V1767" s="128"/>
      <c r="W1767" s="128"/>
      <c r="X1767" s="129"/>
      <c r="Y1767" s="129"/>
      <c r="Z1767" s="128"/>
      <c r="AA1767" s="128"/>
      <c r="AB1767" s="128"/>
      <c r="AC1767" s="128"/>
      <c r="AD1767" s="128"/>
      <c r="AE1767" s="128"/>
      <c r="AF1767" s="128"/>
      <c r="AG1767" s="128"/>
      <c r="AH1767" s="128"/>
      <c r="AI1767" s="128"/>
      <c r="AJ1767" s="129"/>
      <c r="AK1767" s="129"/>
      <c r="AL1767" s="129"/>
      <c r="AM1767" s="129"/>
      <c r="AN1767" s="129"/>
      <c r="AO1767" s="129"/>
      <c r="AP1767" s="129"/>
      <c r="AQ1767" s="129"/>
      <c r="AR1767" s="129"/>
      <c r="AS1767" s="129"/>
      <c r="AT1767" s="129"/>
      <c r="AU1767" s="129"/>
      <c r="AV1767" s="129"/>
      <c r="AW1767" s="129"/>
      <c r="AX1767" s="129"/>
      <c r="AY1767" s="129"/>
      <c r="AZ1767" s="129"/>
      <c r="BA1767" s="129"/>
      <c r="BB1767" s="129"/>
      <c r="BC1767" s="129"/>
      <c r="BD1767" s="129"/>
      <c r="BE1767" s="129"/>
      <c r="BF1767" s="129"/>
      <c r="BG1767" s="129"/>
      <c r="BH1767" s="129"/>
      <c r="BI1767" s="129"/>
      <c r="BJ1767" s="129"/>
      <c r="BK1767" s="129"/>
      <c r="BL1767" s="129"/>
      <c r="BM1767" s="129"/>
      <c r="BN1767" s="129"/>
      <c r="BO1767" s="129"/>
      <c r="BP1767" s="129"/>
      <c r="BQ1767" s="129"/>
      <c r="BR1767" s="129"/>
      <c r="BS1767" s="129"/>
      <c r="BT1767" s="129"/>
      <c r="BU1767" s="129"/>
      <c r="BV1767" s="129"/>
      <c r="BW1767" s="129"/>
      <c r="BX1767" s="129"/>
      <c r="BY1767" s="129"/>
      <c r="BZ1767" s="128"/>
      <c r="CA1767" s="129"/>
      <c r="CB1767" s="129"/>
      <c r="CC1767" s="129"/>
      <c r="CD1767" s="129"/>
      <c r="CE1767" s="129"/>
      <c r="CF1767" s="129"/>
      <c r="CG1767" s="129"/>
      <c r="CH1767" s="129"/>
      <c r="CI1767" s="129"/>
      <c r="CJ1767" s="128"/>
      <c r="CK1767" s="128"/>
      <c r="CL1767" s="129"/>
      <c r="CM1767" s="129"/>
      <c r="CN1767" s="129"/>
      <c r="CO1767" s="129"/>
      <c r="CP1767" s="129"/>
      <c r="CQ1767" s="129"/>
      <c r="CR1767" s="129"/>
      <c r="CS1767" s="129"/>
      <c r="CT1767" s="129"/>
      <c r="CU1767" s="129"/>
      <c r="CV1767" s="129"/>
      <c r="CW1767" s="129"/>
      <c r="CX1767" s="129"/>
      <c r="CY1767" s="129"/>
      <c r="CZ1767" s="129"/>
      <c r="DA1767" s="129"/>
      <c r="DB1767" s="128"/>
      <c r="DC1767" s="128"/>
      <c r="DD1767" s="128"/>
      <c r="DE1767" s="128"/>
      <c r="DF1767" s="128"/>
      <c r="DG1767" s="128"/>
      <c r="DH1767" s="128"/>
      <c r="DI1767" s="128"/>
      <c r="DJ1767" s="128"/>
      <c r="DK1767" s="128"/>
      <c r="DL1767" s="128"/>
      <c r="DM1767" s="128"/>
      <c r="DN1767" s="130"/>
      <c r="DO1767" s="128"/>
      <c r="DP1767" s="128"/>
      <c r="DQ1767" s="128"/>
      <c r="DR1767" s="128"/>
      <c r="DS1767" s="128"/>
      <c r="DT1767" s="128"/>
      <c r="DU1767" s="128"/>
      <c r="DV1767" s="131"/>
      <c r="DW1767" s="132"/>
      <c r="DX1767" s="133"/>
      <c r="DZ1767" s="128"/>
      <c r="EC1767" s="128"/>
      <c r="EF1767" s="128"/>
      <c r="EI1767" s="128"/>
      <c r="EL1767" s="128"/>
      <c r="EO1767" s="128"/>
    </row>
    <row r="1768" spans="1:145" ht="15.5" x14ac:dyDescent="0.35">
      <c r="A1768" s="56" t="s">
        <v>482</v>
      </c>
      <c r="B1768" s="102">
        <f>[2]CAMEROUN!C2336</f>
        <v>6.35</v>
      </c>
      <c r="C1768" s="102">
        <f>[2]CAMEROUN!D2336</f>
        <v>12.3</v>
      </c>
      <c r="D1768" s="102">
        <f>[2]CAMEROUN!E2336</f>
        <v>6.52</v>
      </c>
      <c r="E1768" s="102">
        <f>[2]CAMEROUN!F2336</f>
        <v>3.12</v>
      </c>
      <c r="F1768" s="102">
        <f>[2]CAMEROUN!G2336</f>
        <v>3.73</v>
      </c>
      <c r="G1768" s="102">
        <f>[2]CAMEROUN!H2336</f>
        <v>4.87</v>
      </c>
      <c r="H1768" s="102">
        <f>[2]CAMEROUN!I2336</f>
        <v>3.99</v>
      </c>
      <c r="I1768" s="102">
        <f>[2]CAMEROUN!J2336</f>
        <v>3.1</v>
      </c>
      <c r="J1768" s="102">
        <f>[2]CAMEROUN!K2336</f>
        <v>3.23</v>
      </c>
      <c r="K1768" s="102">
        <f>[2]CAMEROUN!L2336</f>
        <v>3.3</v>
      </c>
      <c r="L1768" s="102">
        <f>[2]CAMEROUN!M2336</f>
        <v>3.3</v>
      </c>
      <c r="M1768" s="102">
        <f>[2]CAMEROUN!N2336</f>
        <v>3.31</v>
      </c>
      <c r="N1768" s="102">
        <f>[2]CAMEROUN!O2336</f>
        <v>6.1</v>
      </c>
      <c r="O1768" s="102">
        <f>[2]CAMEROUN!P2336</f>
        <v>27.97</v>
      </c>
      <c r="P1768" s="102">
        <f>[2]CAMEROUN!Q2336</f>
        <v>38.190000000000005</v>
      </c>
      <c r="Q1768" s="102">
        <f>+[2]CAMEROUN!AI2477</f>
        <v>48.97</v>
      </c>
      <c r="R1768" s="102">
        <f>+[2]CAMEROUN!AJ2477</f>
        <v>46.44</v>
      </c>
      <c r="S1768" s="102">
        <f>+[2]CAMEROUN!AK2477</f>
        <v>51.859999999999992</v>
      </c>
      <c r="T1768" s="102">
        <f>+[2]CAMEROUN!AL2477</f>
        <v>67.42</v>
      </c>
      <c r="U1768" s="102">
        <f>+[2]CAMEROUN!AM2477</f>
        <v>77.45</v>
      </c>
      <c r="V1768" s="102">
        <f>+[2]CAMEROUN!AN2477</f>
        <v>88.5</v>
      </c>
      <c r="W1768" s="102">
        <f>+[2]CAMEROUN!AO2477</f>
        <v>92.190000000000012</v>
      </c>
      <c r="X1768" s="103">
        <f>+[2]CAMEROUN!AP2477</f>
        <v>100.14</v>
      </c>
      <c r="Y1768" s="103">
        <f>+[2]CAMEROUN!AQ2477</f>
        <v>95.320000000000007</v>
      </c>
      <c r="Z1768" s="102">
        <f>+[2]CAMEROUN!AR2477</f>
        <v>94.07</v>
      </c>
      <c r="AA1768" s="308">
        <f>+[2]CAMEROUN!AS2477</f>
        <v>93.97</v>
      </c>
      <c r="AB1768" s="102">
        <v>93.654488921970909</v>
      </c>
      <c r="AC1768" s="102">
        <v>94.291277444985184</v>
      </c>
      <c r="AD1768" s="102">
        <v>94.705626328253658</v>
      </c>
      <c r="AE1768" s="102">
        <f>+[2]CAMEROUN!AT2477</f>
        <v>93.899999999999991</v>
      </c>
      <c r="AF1768" s="102">
        <v>94.410129410706389</v>
      </c>
      <c r="AG1768" s="102">
        <v>93.568334473649855</v>
      </c>
      <c r="AH1768" s="102">
        <v>94.445057057640113</v>
      </c>
      <c r="AI1768" s="102">
        <v>91.616229214583058</v>
      </c>
      <c r="AJ1768" s="103">
        <f>+[2]CAMEROUN!AU2477</f>
        <v>93.08</v>
      </c>
      <c r="AK1768" s="103">
        <v>71.757160623550689</v>
      </c>
      <c r="AL1768" s="103">
        <v>71.238180957583197</v>
      </c>
      <c r="AM1768" s="103">
        <v>64.717348044901627</v>
      </c>
      <c r="AN1768" s="103">
        <v>68.710798664203182</v>
      </c>
      <c r="AO1768" s="103">
        <f>+[2]CAMEROUN!AV2477</f>
        <v>86.83</v>
      </c>
      <c r="AP1768" s="103">
        <v>71.177122163919577</v>
      </c>
      <c r="AQ1768" s="103">
        <v>73.12724261651357</v>
      </c>
      <c r="AR1768" s="103">
        <v>83.582311190592151</v>
      </c>
      <c r="AS1768" s="103">
        <f>+[2]CAMEROUN!AZ2477</f>
        <v>73.61999999999999</v>
      </c>
      <c r="AT1768" s="103">
        <v>73.987968289619332</v>
      </c>
      <c r="AU1768" s="103">
        <v>77.476626138601432</v>
      </c>
      <c r="AV1768" s="103">
        <v>61.914887506963296</v>
      </c>
      <c r="AW1768" s="103">
        <v>61.809207909633145</v>
      </c>
      <c r="AX1768" s="103">
        <f>+[2]CAMEROUN!BE2477</f>
        <v>70.97</v>
      </c>
      <c r="AY1768" s="103"/>
      <c r="AZ1768" s="103">
        <v>71.696271683305312</v>
      </c>
      <c r="BA1768" s="103">
        <v>61.043845761629115</v>
      </c>
      <c r="BB1768" s="103">
        <v>71.34630554331622</v>
      </c>
      <c r="BC1768" s="103">
        <v>72.32414676426508</v>
      </c>
      <c r="BD1768" s="103">
        <v>72.762937491246902</v>
      </c>
      <c r="BE1768" s="103">
        <v>72.762937491246902</v>
      </c>
      <c r="BF1768" s="103">
        <f>+[2]CAMEROUN!BL2477</f>
        <v>75.81</v>
      </c>
      <c r="BG1768" s="103">
        <v>75.261316624614437</v>
      </c>
      <c r="BH1768" s="103">
        <v>71.785314388487109</v>
      </c>
      <c r="BI1768" s="103">
        <v>79.492376443647245</v>
      </c>
      <c r="BJ1768" s="103">
        <v>78.606328450100051</v>
      </c>
      <c r="BK1768" s="103">
        <v>78.157096914690769</v>
      </c>
      <c r="BL1768" s="103">
        <v>77.886876528271216</v>
      </c>
      <c r="BM1768" s="103">
        <v>78.301359058587124</v>
      </c>
      <c r="BN1768" s="103">
        <v>77.888806652010487</v>
      </c>
      <c r="BO1768" s="103">
        <f>+[2]CAMEROUN!BU2477</f>
        <v>78.680000000000007</v>
      </c>
      <c r="BP1768" s="103">
        <v>81.120130521483645</v>
      </c>
      <c r="BQ1768" s="103">
        <v>66.636106301363938</v>
      </c>
      <c r="BR1768" s="103">
        <v>62.313732082682947</v>
      </c>
      <c r="BS1768" s="103">
        <v>68.328856859750672</v>
      </c>
      <c r="BT1768" s="103">
        <v>75.372577469559943</v>
      </c>
      <c r="BU1768" s="103">
        <v>71.584268468544494</v>
      </c>
      <c r="BV1768" s="103">
        <v>62.616291400430832</v>
      </c>
      <c r="BW1768" s="103">
        <v>78.406559846373554</v>
      </c>
      <c r="BX1768" s="103">
        <v>76.543230853514814</v>
      </c>
      <c r="BY1768" s="103">
        <v>70.353888360214668</v>
      </c>
      <c r="BZ1768" s="102">
        <v>76.932629265416125</v>
      </c>
      <c r="CA1768" s="103">
        <f>+[2]CAMEROUN!CG2477</f>
        <v>80.123908493297051</v>
      </c>
      <c r="CB1768" s="103">
        <v>74.205204808519994</v>
      </c>
      <c r="CC1768" s="103">
        <v>72.699523919683216</v>
      </c>
      <c r="CD1768" s="103">
        <v>74.704152189172589</v>
      </c>
      <c r="CE1768" s="103">
        <v>81.402440947145408</v>
      </c>
      <c r="CF1768" s="103">
        <v>81.205870913540494</v>
      </c>
      <c r="CG1768" s="103">
        <v>80.110119648970482</v>
      </c>
      <c r="CH1768" s="103">
        <v>79.336225389905664</v>
      </c>
      <c r="CI1768" s="103">
        <v>80.350183028722668</v>
      </c>
      <c r="CJ1768" s="102">
        <v>83.19205648965297</v>
      </c>
      <c r="CK1768" s="102">
        <v>82.640954981954835</v>
      </c>
      <c r="CL1768" s="103">
        <f>+[2]CAMEROUN!CR2477</f>
        <v>87.553867471903885</v>
      </c>
      <c r="CM1768" s="103">
        <v>86.492435938274411</v>
      </c>
      <c r="CN1768" s="103">
        <v>87.315511503879435</v>
      </c>
      <c r="CO1768" s="103">
        <v>87.568269670774015</v>
      </c>
      <c r="CP1768" s="103">
        <v>87.848096676797425</v>
      </c>
      <c r="CQ1768" s="103">
        <v>86.987235412307243</v>
      </c>
      <c r="CR1768" s="103">
        <v>86.304968947320347</v>
      </c>
      <c r="CS1768" s="103">
        <v>85.159752035683624</v>
      </c>
      <c r="CT1768" s="103">
        <v>84.178872943829518</v>
      </c>
      <c r="CU1768" s="103">
        <v>82.923021076791898</v>
      </c>
      <c r="CV1768" s="103">
        <v>80.90871383289165</v>
      </c>
      <c r="CW1768" s="103">
        <v>80.399072554276756</v>
      </c>
      <c r="CX1768" s="103">
        <v>80.852729774244096</v>
      </c>
      <c r="CY1768" s="103">
        <v>80.860911003346672</v>
      </c>
      <c r="CZ1768" s="103">
        <v>80.492567184801061</v>
      </c>
      <c r="DA1768" s="103">
        <f>+[2]CAMEROUN!DD2477</f>
        <v>91.544512627890967</v>
      </c>
      <c r="DB1768" s="102">
        <v>87.250670675854707</v>
      </c>
      <c r="DC1768" s="102">
        <v>87.08558689618792</v>
      </c>
      <c r="DD1768" s="102">
        <v>87.08558689618792</v>
      </c>
      <c r="DE1768" s="102">
        <v>92.87607491164141</v>
      </c>
      <c r="DF1768" s="102">
        <v>92.712234215934501</v>
      </c>
      <c r="DG1768" s="102">
        <v>92.700406693732404</v>
      </c>
      <c r="DH1768" s="102">
        <v>87.64675090763842</v>
      </c>
      <c r="DI1768" s="102">
        <v>87.474696003616558</v>
      </c>
      <c r="DJ1768" s="102">
        <v>87.287651547657134</v>
      </c>
      <c r="DK1768" s="102">
        <v>82.222942484368218</v>
      </c>
      <c r="DL1768" s="102">
        <v>81.9560445002043</v>
      </c>
      <c r="DM1768" s="102">
        <v>98.290607586985161</v>
      </c>
      <c r="DN1768" s="104">
        <f>+[2]CAMEROUN!DQ2477</f>
        <v>84.514990425072412</v>
      </c>
      <c r="DO1768" s="102">
        <v>98.290607586985161</v>
      </c>
      <c r="DP1768" s="102">
        <v>83.219060987212274</v>
      </c>
      <c r="DQ1768" s="102">
        <v>82.796624693508278</v>
      </c>
      <c r="DR1768" s="102">
        <v>81.937103751215872</v>
      </c>
      <c r="DS1768" s="102">
        <v>78.629418458942183</v>
      </c>
      <c r="DT1768" s="102">
        <v>77.95988415677526</v>
      </c>
      <c r="DU1768" s="102">
        <v>81.589424317439978</v>
      </c>
      <c r="DV1768" s="105">
        <f>+[2]CAMEROUN!EA2477</f>
        <v>82.3427879419459</v>
      </c>
      <c r="DW1768" s="106">
        <f>+[2]CAMEROUN!EB2477</f>
        <v>82.630952792694046</v>
      </c>
      <c r="DX1768" s="107">
        <f>+[2]CAMEROUN!EC2477</f>
        <v>71.788023566019177</v>
      </c>
      <c r="DZ1768" s="102">
        <f>+[2]CAMEROUN!EE2477</f>
        <v>86.427132011385396</v>
      </c>
      <c r="EC1768" s="102">
        <f>+[2]CAMEROUN!EH2477</f>
        <v>88.294892228465457</v>
      </c>
      <c r="EF1768" s="102">
        <f>+[2]CAMEROUN!EK2477</f>
        <v>89.838000338081315</v>
      </c>
      <c r="EI1768" s="102">
        <f>+[2]CAMEROUN!EN2477</f>
        <v>91.647296808989736</v>
      </c>
      <c r="EL1768" s="102">
        <f>+[2]CAMEROUN!EQ2477</f>
        <v>93.288517581924893</v>
      </c>
      <c r="EO1768" s="102">
        <f>+[2]CAMEROUN!ET2477</f>
        <v>94.671844445655367</v>
      </c>
    </row>
    <row r="1769" spans="1:145" ht="15.5" x14ac:dyDescent="0.35">
      <c r="A1769" s="56" t="s">
        <v>488</v>
      </c>
      <c r="B1769" s="102">
        <f>[7]RCA!D2214</f>
        <v>61.8</v>
      </c>
      <c r="C1769" s="102">
        <f>[7]RCA!E2214</f>
        <v>71.8</v>
      </c>
      <c r="D1769" s="102">
        <f>[7]RCA!F2214</f>
        <v>73.7</v>
      </c>
      <c r="E1769" s="102">
        <f>[7]RCA!G2214</f>
        <v>68.042884595934055</v>
      </c>
      <c r="F1769" s="102">
        <f>[7]RCA!H2214</f>
        <v>62.210743371310741</v>
      </c>
      <c r="G1769" s="102">
        <f>[7]RCA!I2214</f>
        <v>62.989145672287414</v>
      </c>
      <c r="H1769" s="102">
        <f>[7]RCA!J2214</f>
        <v>65.16705489691617</v>
      </c>
      <c r="I1769" s="102">
        <f>[7]RCA!K2214</f>
        <v>111.70509536009109</v>
      </c>
      <c r="J1769" s="102">
        <f>[7]RCA!L2214</f>
        <v>110.13601125610396</v>
      </c>
      <c r="K1769" s="102">
        <f>[7]RCA!M2214</f>
        <v>107.5</v>
      </c>
      <c r="L1769" s="102">
        <f>[7]RCA!N2214</f>
        <v>107.57000000000001</v>
      </c>
      <c r="M1769" s="102">
        <f>[7]RCA!O2214</f>
        <v>103.08999999999999</v>
      </c>
      <c r="N1769" s="102">
        <f>[7]RCA!P2214</f>
        <v>100.85</v>
      </c>
      <c r="O1769" s="102">
        <f>[7]RCA!Q2214</f>
        <v>98.56</v>
      </c>
      <c r="P1769" s="102">
        <f>[7]RCA!R2214</f>
        <v>98.25</v>
      </c>
      <c r="Q1769" s="102">
        <f>[7]RCA!S2214</f>
        <v>97.99</v>
      </c>
      <c r="R1769" s="102">
        <f>[7]RCA!T2214*100</f>
        <v>95.84</v>
      </c>
      <c r="S1769" s="102">
        <f>[7]RCA!U2214*100</f>
        <v>85.56</v>
      </c>
      <c r="T1769" s="102">
        <f>[7]RCA!V2214*100</f>
        <v>80.75</v>
      </c>
      <c r="U1769" s="102">
        <f>[7]RCA!W2214*100</f>
        <v>74.63</v>
      </c>
      <c r="V1769" s="102">
        <f>[7]RCA!X2214*100</f>
        <v>60.74</v>
      </c>
      <c r="W1769" s="102">
        <f>[7]RCA!Y2214*100</f>
        <v>66.55</v>
      </c>
      <c r="X1769" s="103">
        <f>[7]RCA!Z2214*100</f>
        <v>74.680000000000007</v>
      </c>
      <c r="Y1769" s="103">
        <f>[7]RCA!AA2214*100</f>
        <v>71.14</v>
      </c>
      <c r="Z1769" s="102">
        <f>[7]RCA!AB2214*100</f>
        <v>70.05</v>
      </c>
      <c r="AA1769" s="102">
        <f>[7]RCA!AC2214*100</f>
        <v>70.22</v>
      </c>
      <c r="AB1769" s="102">
        <v>74.113329397181872</v>
      </c>
      <c r="AC1769" s="102">
        <v>69.622948762391246</v>
      </c>
      <c r="AD1769" s="102">
        <v>70.616793310885001</v>
      </c>
      <c r="AE1769" s="102">
        <f>[7]RCA!AD2214*100</f>
        <v>72.150000000000006</v>
      </c>
      <c r="AF1769" s="102">
        <v>69.994429882163189</v>
      </c>
      <c r="AG1769" s="102">
        <v>74.423618886079595</v>
      </c>
      <c r="AH1769" s="102">
        <v>74.272727191707048</v>
      </c>
      <c r="AI1769" s="102">
        <v>73.869575003254397</v>
      </c>
      <c r="AJ1769" s="103">
        <f>[7]RCA!AE2214*100</f>
        <v>78.72</v>
      </c>
      <c r="AK1769" s="103">
        <v>77.195062513214395</v>
      </c>
      <c r="AL1769" s="103">
        <v>71.505562426255239</v>
      </c>
      <c r="AM1769" s="103">
        <v>69.52597547015192</v>
      </c>
      <c r="AN1769" s="103">
        <v>71.415818010576444</v>
      </c>
      <c r="AO1769" s="103">
        <f>[7]RCA!AF2214*100</f>
        <v>76.84</v>
      </c>
      <c r="AP1769" s="103">
        <v>61.007055308433692</v>
      </c>
      <c r="AQ1769" s="103">
        <v>74.748961777182473</v>
      </c>
      <c r="AR1769" s="103">
        <v>69.060707495977184</v>
      </c>
      <c r="AS1769" s="103">
        <f>[7]RCA!AJ2214*100</f>
        <v>80.2</v>
      </c>
      <c r="AT1769" s="103">
        <v>53.136832266835</v>
      </c>
      <c r="AU1769" s="103">
        <v>79.318238012978767</v>
      </c>
      <c r="AV1769" s="103">
        <v>81.650384139764427</v>
      </c>
      <c r="AW1769" s="103">
        <v>74.783994488155173</v>
      </c>
      <c r="AX1769" s="103">
        <f>[7]RCA!AO2214*100</f>
        <v>83.240000000000009</v>
      </c>
      <c r="AY1769" s="103"/>
      <c r="AZ1769" s="103">
        <v>84.158751162411122</v>
      </c>
      <c r="BA1769" s="103">
        <v>82.223991955013091</v>
      </c>
      <c r="BB1769" s="103">
        <v>84.548346486659838</v>
      </c>
      <c r="BC1769" s="103">
        <v>81.909440254576253</v>
      </c>
      <c r="BD1769" s="103">
        <v>84.907122671040938</v>
      </c>
      <c r="BE1769" s="103">
        <v>81.91552751859443</v>
      </c>
      <c r="BF1769" s="103">
        <f>[7]RCA!AV2214*100</f>
        <v>81.36</v>
      </c>
      <c r="BG1769" s="103">
        <v>79.807609414611278</v>
      </c>
      <c r="BH1769" s="103">
        <v>78.788838481084596</v>
      </c>
      <c r="BI1769" s="103">
        <v>81.28170587327574</v>
      </c>
      <c r="BJ1769" s="103">
        <v>79.837182238033506</v>
      </c>
      <c r="BK1769" s="103">
        <v>78.93366375262562</v>
      </c>
      <c r="BL1769" s="103">
        <v>77.959035490037337</v>
      </c>
      <c r="BM1769" s="103">
        <v>79.299779715137234</v>
      </c>
      <c r="BN1769" s="103">
        <v>78.388368133045532</v>
      </c>
      <c r="BO1769" s="103">
        <f>[7]RCA!BE2214*100</f>
        <v>81.260000000000005</v>
      </c>
      <c r="BP1769" s="103">
        <v>81.900003878895262</v>
      </c>
      <c r="BQ1769" s="103">
        <v>81.900003878895262</v>
      </c>
      <c r="BR1769" s="103">
        <v>75.417441413111391</v>
      </c>
      <c r="BS1769" s="103">
        <v>68.495106390456087</v>
      </c>
      <c r="BT1769" s="103">
        <v>76.075498092133714</v>
      </c>
      <c r="BU1769" s="103">
        <v>69.748155744628036</v>
      </c>
      <c r="BV1769" s="103">
        <v>65.90883360577314</v>
      </c>
      <c r="BW1769" s="103">
        <v>80.295121754052332</v>
      </c>
      <c r="BX1769" s="103">
        <v>75.625523569619233</v>
      </c>
      <c r="BY1769" s="103">
        <v>76.006711889332692</v>
      </c>
      <c r="BZ1769" s="102">
        <v>85.561804166819996</v>
      </c>
      <c r="CA1769" s="103">
        <f>[7]RCA!BQ2214*100</f>
        <v>84.180429775217718</v>
      </c>
      <c r="CB1769" s="103">
        <v>85.789399774723023</v>
      </c>
      <c r="CC1769" s="103">
        <v>85.189774295704552</v>
      </c>
      <c r="CD1769" s="103">
        <v>82.735863434525385</v>
      </c>
      <c r="CE1769" s="103">
        <v>104.63498724933402</v>
      </c>
      <c r="CF1769" s="103">
        <v>104.71795210992892</v>
      </c>
      <c r="CG1769" s="103">
        <v>104.95152521844568</v>
      </c>
      <c r="CH1769" s="103">
        <v>105.01928040671469</v>
      </c>
      <c r="CI1769" s="103">
        <v>105.05525347056053</v>
      </c>
      <c r="CJ1769" s="102">
        <v>97.926648876279728</v>
      </c>
      <c r="CK1769" s="102">
        <v>97.922840882406177</v>
      </c>
      <c r="CL1769" s="103">
        <f>[7]RCA!CB2214*100</f>
        <v>97.448369895881783</v>
      </c>
      <c r="CM1769" s="103">
        <v>93.086120803300659</v>
      </c>
      <c r="CN1769" s="103">
        <v>92.217718195271814</v>
      </c>
      <c r="CO1769" s="103">
        <v>92.23393491892601</v>
      </c>
      <c r="CP1769" s="103">
        <v>92.131472305983891</v>
      </c>
      <c r="CQ1769" s="103">
        <v>92.666335814554785</v>
      </c>
      <c r="CR1769" s="103">
        <v>93.660118394625471</v>
      </c>
      <c r="CS1769" s="103">
        <v>83.944302625627728</v>
      </c>
      <c r="CT1769" s="103">
        <v>85.100223198871305</v>
      </c>
      <c r="CU1769" s="103">
        <v>86.362914415357025</v>
      </c>
      <c r="CV1769" s="103">
        <v>85.34654473592127</v>
      </c>
      <c r="CW1769" s="103">
        <v>87.647980997257903</v>
      </c>
      <c r="CX1769" s="103">
        <v>86.575149638994816</v>
      </c>
      <c r="CY1769" s="103">
        <v>88.838729744151408</v>
      </c>
      <c r="CZ1769" s="103">
        <v>89.099382363667473</v>
      </c>
      <c r="DA1769" s="103">
        <f>[7]RCA!CN2214*100</f>
        <v>81.621765721530423</v>
      </c>
      <c r="DB1769" s="102">
        <v>84.260559526453392</v>
      </c>
      <c r="DC1769" s="102">
        <v>84.316475911824512</v>
      </c>
      <c r="DD1769" s="102">
        <v>84.342006099687467</v>
      </c>
      <c r="DE1769" s="102">
        <v>83.845017928399585</v>
      </c>
      <c r="DF1769" s="102">
        <v>84.292469478656145</v>
      </c>
      <c r="DG1769" s="102">
        <v>84.597714803464939</v>
      </c>
      <c r="DH1769" s="102">
        <v>83.680744147030069</v>
      </c>
      <c r="DI1769" s="102">
        <v>84.490242616194237</v>
      </c>
      <c r="DJ1769" s="102">
        <v>85.012755445619845</v>
      </c>
      <c r="DK1769" s="102">
        <v>77.952641251574235</v>
      </c>
      <c r="DL1769" s="102">
        <v>80.546486450626958</v>
      </c>
      <c r="DM1769" s="102">
        <v>86.167583800707831</v>
      </c>
      <c r="DN1769" s="104">
        <f>[7]RCA!DA2214*100</f>
        <v>86.98491527833994</v>
      </c>
      <c r="DO1769" s="102">
        <v>86.167583800707831</v>
      </c>
      <c r="DP1769" s="102">
        <v>78.53835261941704</v>
      </c>
      <c r="DQ1769" s="102">
        <v>78.364253375328147</v>
      </c>
      <c r="DR1769" s="102">
        <v>78.256594773695781</v>
      </c>
      <c r="DS1769" s="102">
        <v>84.149660846569532</v>
      </c>
      <c r="DT1769" s="102">
        <v>84.241510628199975</v>
      </c>
      <c r="DU1769" s="102">
        <v>85.53893581612013</v>
      </c>
      <c r="DV1769" s="105">
        <f>[7]RCA!DN2214*100</f>
        <v>83.964447754996883</v>
      </c>
      <c r="DW1769" s="106">
        <f>[7]RCA!DM2214*100</f>
        <v>84.070127841723419</v>
      </c>
      <c r="DX1769" s="107">
        <f>[7]RCA!DN2214*100</f>
        <v>83.964447754996883</v>
      </c>
      <c r="DZ1769" s="102">
        <f>[7]RCA!DP2214*100</f>
        <v>83.753190314110782</v>
      </c>
      <c r="EC1769" s="102">
        <f>[7]RCA!DS2214*100</f>
        <v>86.387074967992731</v>
      </c>
      <c r="EF1769" s="102">
        <f>[7]RCA!DV2214*100</f>
        <v>89.592020341132027</v>
      </c>
      <c r="EI1769" s="102">
        <f>[7]RCA!DY2214*100</f>
        <v>92.586965170452629</v>
      </c>
      <c r="EL1769" s="102">
        <f>[7]RCA!EB2214*100</f>
        <v>95.190557562323235</v>
      </c>
      <c r="EO1769" s="102">
        <f>[7]RCA!EE2214*100</f>
        <v>96.782795419293919</v>
      </c>
    </row>
    <row r="1770" spans="1:145" ht="15.5" x14ac:dyDescent="0.35">
      <c r="A1770" s="56" t="s">
        <v>483</v>
      </c>
      <c r="B1770" s="190">
        <f>[3]CONGO!D2242</f>
        <v>5.2282977806280684</v>
      </c>
      <c r="C1770" s="190">
        <f>[3]CONGO!E2242</f>
        <v>5.4767537708884202</v>
      </c>
      <c r="D1770" s="190">
        <f>[3]CONGO!F2242</f>
        <v>5.3885331047350107</v>
      </c>
      <c r="E1770" s="190">
        <f>[3]CONGO!G2242</f>
        <v>4.4276502238468805</v>
      </c>
      <c r="F1770" s="190">
        <f>[3]CONGO!H2242</f>
        <v>4.8339862320769793</v>
      </c>
      <c r="G1770" s="190">
        <f>[3]CONGO!I2242</f>
        <v>7.0507277266914317</v>
      </c>
      <c r="H1770" s="190">
        <f>[3]CONGO!J2242</f>
        <v>7.5514158904794657</v>
      </c>
      <c r="I1770" s="190">
        <f>[3]CONGO!K2242</f>
        <v>28.304048248791254</v>
      </c>
      <c r="J1770" s="190">
        <f>[3]CONGO!L2242</f>
        <v>29.827357683338086</v>
      </c>
      <c r="K1770" s="190">
        <f>[3]CONGO!M2242</f>
        <v>39.69</v>
      </c>
      <c r="L1770" s="190">
        <f>[3]CONGO!N2242</f>
        <v>28.860000000000003</v>
      </c>
      <c r="M1770" s="190">
        <f>[3]CONGO!O2242</f>
        <v>5.37</v>
      </c>
      <c r="N1770" s="190">
        <f>[3]CONGO!P2242</f>
        <v>24.84</v>
      </c>
      <c r="O1770" s="190">
        <f>[3]CONGO!Q2242</f>
        <v>59.4</v>
      </c>
      <c r="P1770" s="190">
        <f>[3]CONGO!R2242</f>
        <v>32.22</v>
      </c>
      <c r="Q1770" s="190">
        <f>[3]CONGO!S2242</f>
        <v>19.63</v>
      </c>
      <c r="R1770" s="190">
        <f>[3]CONGO!T2242</f>
        <v>16.39</v>
      </c>
      <c r="S1770" s="190">
        <f>[3]CONGO!U2242</f>
        <v>29.29</v>
      </c>
      <c r="T1770" s="190">
        <f>[3]CONGO!V2242</f>
        <v>71.7</v>
      </c>
      <c r="U1770" s="190">
        <f>[3]CONGO!W2242</f>
        <v>87.91</v>
      </c>
      <c r="V1770" s="190">
        <f>[3]CONGO!X2242</f>
        <v>85.9</v>
      </c>
      <c r="W1770" s="190">
        <f>[3]CONGO!Y2242</f>
        <v>99.516600776983239</v>
      </c>
      <c r="X1770" s="189">
        <f>[3]CONGO!Z2242</f>
        <v>100.42999999999999</v>
      </c>
      <c r="Y1770" s="189">
        <f>[3]CONGO!AA2242</f>
        <v>100.58832647187302</v>
      </c>
      <c r="Z1770" s="190">
        <f>[3]CONGO!AB2242</f>
        <v>101.22</v>
      </c>
      <c r="AA1770" s="190">
        <f>[3]CONGO!AC2242</f>
        <v>101.23</v>
      </c>
      <c r="AB1770" s="190">
        <v>100.80260953664467</v>
      </c>
      <c r="AC1770" s="190">
        <v>102.72995431074001</v>
      </c>
      <c r="AD1770" s="190">
        <v>102.31695167540735</v>
      </c>
      <c r="AE1770" s="190">
        <f>[3]CONGO!AH2242</f>
        <v>101.08999999999999</v>
      </c>
      <c r="AF1770" s="190">
        <v>102.32144119648568</v>
      </c>
      <c r="AG1770" s="190">
        <v>102.37455377076394</v>
      </c>
      <c r="AH1770" s="190">
        <v>102.76500973045501</v>
      </c>
      <c r="AI1770" s="190">
        <v>102.85508999140751</v>
      </c>
      <c r="AJ1770" s="189">
        <f>[3]CONGO!AM2242</f>
        <v>88.92</v>
      </c>
      <c r="AK1770" s="189">
        <v>78.071043106956964</v>
      </c>
      <c r="AL1770" s="189">
        <v>78.876482905684057</v>
      </c>
      <c r="AM1770" s="189">
        <v>72.243015808004245</v>
      </c>
      <c r="AN1770" s="189">
        <v>69.674232115823145</v>
      </c>
      <c r="AO1770" s="189">
        <f>[3]CONGO!AR2242</f>
        <v>71.17</v>
      </c>
      <c r="AP1770" s="189">
        <v>55.861649358858948</v>
      </c>
      <c r="AQ1770" s="189">
        <v>66.070767657427098</v>
      </c>
      <c r="AR1770" s="189">
        <v>61.526516174040601</v>
      </c>
      <c r="AS1770" s="189">
        <f>[3]CONGO!AV2242</f>
        <v>43.87</v>
      </c>
      <c r="AT1770" s="189">
        <v>45.6285455018538</v>
      </c>
      <c r="AU1770" s="189">
        <v>14.239356008426773</v>
      </c>
      <c r="AV1770" s="189">
        <v>20.8148838855032</v>
      </c>
      <c r="AW1770" s="189">
        <v>20.930926771215418</v>
      </c>
      <c r="AX1770" s="189">
        <f>[3]CONGO!BA2242</f>
        <v>27.57</v>
      </c>
      <c r="AY1770" s="189"/>
      <c r="AZ1770" s="189">
        <v>40.689224136189075</v>
      </c>
      <c r="BA1770" s="189">
        <v>31.952683252597573</v>
      </c>
      <c r="BB1770" s="189">
        <v>29.836896792995223</v>
      </c>
      <c r="BC1770" s="189">
        <v>12.611970587715177</v>
      </c>
      <c r="BD1770" s="189">
        <v>32.012364395452494</v>
      </c>
      <c r="BE1770" s="189">
        <v>18.692972454234287</v>
      </c>
      <c r="BF1770" s="189">
        <f>[3]CONGO!BI2242</f>
        <v>32.57</v>
      </c>
      <c r="BG1770" s="189">
        <v>52.22546417062852</v>
      </c>
      <c r="BH1770" s="189">
        <v>48.136061590910643</v>
      </c>
      <c r="BI1770" s="189">
        <v>57.008012692469109</v>
      </c>
      <c r="BJ1770" s="189">
        <v>16.848084676248934</v>
      </c>
      <c r="BK1770" s="189">
        <v>53.160930832458519</v>
      </c>
      <c r="BL1770" s="189">
        <v>37.655173067011368</v>
      </c>
      <c r="BM1770" s="189">
        <v>47.74717502037803</v>
      </c>
      <c r="BN1770" s="189">
        <v>23.047760701071436</v>
      </c>
      <c r="BO1770" s="189">
        <f>[3]CONGO!BR2242</f>
        <v>54.31</v>
      </c>
      <c r="BP1770" s="189">
        <v>60.663080243661497</v>
      </c>
      <c r="BQ1770" s="189">
        <v>60.663080243661497</v>
      </c>
      <c r="BR1770" s="189">
        <v>14.726349687956397</v>
      </c>
      <c r="BS1770" s="189">
        <v>10.545892468451552</v>
      </c>
      <c r="BT1770" s="189">
        <v>41.329049468290044</v>
      </c>
      <c r="BU1770" s="189">
        <v>24.48600803354848</v>
      </c>
      <c r="BV1770" s="189">
        <v>20.043688680189771</v>
      </c>
      <c r="BW1770" s="189">
        <v>52.344372734930012</v>
      </c>
      <c r="BX1770" s="189">
        <v>44.490256241583197</v>
      </c>
      <c r="BY1770" s="189">
        <v>32.438459099431057</v>
      </c>
      <c r="BZ1770" s="190">
        <v>38.299739427569875</v>
      </c>
      <c r="CA1770" s="189">
        <f>[3]CONGO!CD2242</f>
        <v>58.992316400510639</v>
      </c>
      <c r="CB1770" s="189">
        <v>68.783790818910148</v>
      </c>
      <c r="CC1770" s="189">
        <v>66.471886241603414</v>
      </c>
      <c r="CD1770" s="189">
        <v>45.903270436351796</v>
      </c>
      <c r="CE1770" s="189">
        <v>60.335453867814259</v>
      </c>
      <c r="CF1770" s="189">
        <v>56.947951859663334</v>
      </c>
      <c r="CG1770" s="189">
        <v>51.338726756370633</v>
      </c>
      <c r="CH1770" s="189">
        <v>56.62439580990938</v>
      </c>
      <c r="CI1770" s="189">
        <v>53.418839467931114</v>
      </c>
      <c r="CJ1770" s="190">
        <v>54.018107781176063</v>
      </c>
      <c r="CK1770" s="190">
        <v>53.377277312644935</v>
      </c>
      <c r="CL1770" s="189">
        <f>[3]CONGO!CO2242</f>
        <v>43.592560621517705</v>
      </c>
      <c r="CM1770" s="189">
        <v>59.625208765469004</v>
      </c>
      <c r="CN1770" s="189">
        <v>44.767468302510409</v>
      </c>
      <c r="CO1770" s="189">
        <v>44.8476454756142</v>
      </c>
      <c r="CP1770" s="189">
        <v>63.72059734035259</v>
      </c>
      <c r="CQ1770" s="189">
        <v>48.225156975460429</v>
      </c>
      <c r="CR1770" s="189">
        <v>42.317840367432815</v>
      </c>
      <c r="CS1770" s="189">
        <v>61.825485561327923</v>
      </c>
      <c r="CT1770" s="189">
        <v>33.942154111896862</v>
      </c>
      <c r="CU1770" s="189">
        <v>43.409586560129277</v>
      </c>
      <c r="CV1770" s="189">
        <v>48.490595765440979</v>
      </c>
      <c r="CW1770" s="189">
        <v>43.235430038032597</v>
      </c>
      <c r="CX1770" s="189">
        <v>44.165472441957981</v>
      </c>
      <c r="CY1770" s="189">
        <v>40.861487816247148</v>
      </c>
      <c r="CZ1770" s="189">
        <v>62.698130933099449</v>
      </c>
      <c r="DA1770" s="189">
        <f>[3]CONGO!DA2242</f>
        <v>51.604825585378101</v>
      </c>
      <c r="DB1770" s="190">
        <v>61.028140687322143</v>
      </c>
      <c r="DC1770" s="190">
        <v>48.87359460589574</v>
      </c>
      <c r="DD1770" s="190">
        <v>13.596075842546679</v>
      </c>
      <c r="DE1770" s="190">
        <v>50.886855242363502</v>
      </c>
      <c r="DF1770" s="190">
        <v>42.066449209927988</v>
      </c>
      <c r="DG1770" s="190">
        <v>37.70228314006458</v>
      </c>
      <c r="DH1770" s="190">
        <v>53.65415801694936</v>
      </c>
      <c r="DI1770" s="190">
        <v>45.51471374961438</v>
      </c>
      <c r="DJ1770" s="190">
        <v>45.285834722068145</v>
      </c>
      <c r="DK1770" s="190">
        <v>48.097762888724539</v>
      </c>
      <c r="DL1770" s="190">
        <v>38.667828847557246</v>
      </c>
      <c r="DM1770" s="190">
        <v>64.518536031354969</v>
      </c>
      <c r="DN1770" s="283">
        <f>[3]CONGO!DN2242</f>
        <v>40.21157167159808</v>
      </c>
      <c r="DO1770" s="190">
        <v>64.518536031354969</v>
      </c>
      <c r="DP1770" s="190">
        <v>51.053004979887632</v>
      </c>
      <c r="DQ1770" s="190">
        <v>47.443942833514299</v>
      </c>
      <c r="DR1770" s="190">
        <v>39.443544519197985</v>
      </c>
      <c r="DS1770" s="190">
        <v>50.456496715755719</v>
      </c>
      <c r="DT1770" s="190">
        <v>45.179709826982673</v>
      </c>
      <c r="DU1770" s="190">
        <v>42.525081567778315</v>
      </c>
      <c r="DV1770" s="191">
        <f>[3]CONGO!DX2242</f>
        <v>48.85433104688218</v>
      </c>
      <c r="DW1770" s="192">
        <f>[3]CONGO!DY2242</f>
        <v>50.067297816725507</v>
      </c>
      <c r="DX1770" s="193">
        <f>[3]CONGO!DZ2242</f>
        <v>55.905364160931647</v>
      </c>
      <c r="DZ1770" s="190">
        <f>[3]CONGO!EB2242</f>
        <v>52.785765952939521</v>
      </c>
      <c r="EC1770" s="190">
        <f>[3]CONGO!EE2242</f>
        <v>55.76412848778498</v>
      </c>
      <c r="EF1770" s="190">
        <f>[3]CONGO!EH2242</f>
        <v>63.813264324277611</v>
      </c>
      <c r="EI1770" s="190">
        <f>[3]CONGO!EK2242</f>
        <v>72.000827470864124</v>
      </c>
      <c r="EL1770" s="190">
        <f>[3]CONGO!EN2242</f>
        <v>78.333861029901101</v>
      </c>
      <c r="EO1770" s="190">
        <f>[3]CONGO!EQ2242</f>
        <v>84.127390087148086</v>
      </c>
    </row>
    <row r="1771" spans="1:145" ht="15.5" x14ac:dyDescent="0.35">
      <c r="A1771" s="56" t="s">
        <v>484</v>
      </c>
      <c r="B1771" s="102">
        <f>[4]GABON!D2511</f>
        <v>9.8000000000000007</v>
      </c>
      <c r="C1771" s="102">
        <f>[4]GABON!E2511</f>
        <v>24</v>
      </c>
      <c r="D1771" s="102">
        <f>[4]GABON!F2511</f>
        <v>12.895106837235945</v>
      </c>
      <c r="E1771" s="102">
        <f>[4]GABON!G2511</f>
        <v>67.635626161906373</v>
      </c>
      <c r="F1771" s="102">
        <f>[4]GABON!H2511</f>
        <v>69.278406642016193</v>
      </c>
      <c r="G1771" s="102">
        <f>[4]GABON!I2511</f>
        <v>34.664006893376929</v>
      </c>
      <c r="H1771" s="102">
        <f>[4]GABON!J2511</f>
        <v>11.082503718960981</v>
      </c>
      <c r="I1771" s="102">
        <f>[4]GABON!K2511</f>
        <v>60.846930982820034</v>
      </c>
      <c r="J1771" s="102">
        <f>[4]GABON!L2511</f>
        <v>53.071267184927052</v>
      </c>
      <c r="K1771" s="102">
        <f>[4]GABON!M2511</f>
        <v>65.319999999999993</v>
      </c>
      <c r="L1771" s="102">
        <f>[4]GABON!N2511</f>
        <v>83.58</v>
      </c>
      <c r="M1771" s="102">
        <f>[4]GABON!O2511</f>
        <v>10.199999999999999</v>
      </c>
      <c r="N1771" s="102">
        <f>[4]GABON!P2511</f>
        <v>15.83</v>
      </c>
      <c r="O1771" s="102">
        <f>[4]GABON!Q2511</f>
        <v>56.989999999999995</v>
      </c>
      <c r="P1771" s="102">
        <f>[4]GABON!R2511</f>
        <v>16.97</v>
      </c>
      <c r="Q1771" s="102">
        <f>[4]GABON!S2511</f>
        <v>37.68</v>
      </c>
      <c r="R1771" s="102">
        <f>[4]GABON!T2511</f>
        <v>43.96</v>
      </c>
      <c r="S1771" s="102">
        <f>[4]GABON!U2511</f>
        <v>61.77</v>
      </c>
      <c r="T1771" s="102">
        <f>[4]GABON!V2511</f>
        <v>74.83</v>
      </c>
      <c r="U1771" s="102">
        <f>[4]GABON!W2511</f>
        <v>90.649999999999991</v>
      </c>
      <c r="V1771" s="102">
        <f>[4]GABON!X2511</f>
        <v>84.7</v>
      </c>
      <c r="W1771" s="102">
        <f>[4]GABON!Y2511</f>
        <v>99.48</v>
      </c>
      <c r="X1771" s="103">
        <f>[4]GABON!Z2511</f>
        <v>99.050000000000011</v>
      </c>
      <c r="Y1771" s="103">
        <f>[4]GABON!AA2511</f>
        <v>85.41</v>
      </c>
      <c r="Z1771" s="102">
        <f>[4]GABON!AB2511</f>
        <v>88.990000000000009</v>
      </c>
      <c r="AA1771" s="102">
        <f>[4]GABON!AC2511</f>
        <v>89.51</v>
      </c>
      <c r="AB1771" s="102">
        <v>91.000987084909411</v>
      </c>
      <c r="AC1771" s="102">
        <v>91.089250766141078</v>
      </c>
      <c r="AD1771" s="102">
        <v>90.620625252409795</v>
      </c>
      <c r="AE1771" s="102">
        <f>[4]GABON!AD2511</f>
        <v>90.02</v>
      </c>
      <c r="AF1771" s="102">
        <v>90.455004707032501</v>
      </c>
      <c r="AG1771" s="102">
        <v>90.923880557923553</v>
      </c>
      <c r="AH1771" s="102">
        <v>91.880795127857311</v>
      </c>
      <c r="AI1771" s="102">
        <v>90.875718219838546</v>
      </c>
      <c r="AJ1771" s="103">
        <f>[4]GABON!AE2511</f>
        <v>89.09</v>
      </c>
      <c r="AK1771" s="103">
        <v>89.261414143305757</v>
      </c>
      <c r="AL1771" s="103">
        <v>88.769111677017293</v>
      </c>
      <c r="AM1771" s="103">
        <v>76.108880942385952</v>
      </c>
      <c r="AN1771" s="103">
        <v>80.458055300261449</v>
      </c>
      <c r="AO1771" s="103">
        <f>[4]GABON!AF2511</f>
        <v>75.5</v>
      </c>
      <c r="AP1771" s="103">
        <v>73.269667837943842</v>
      </c>
      <c r="AQ1771" s="103">
        <v>72.592008650607681</v>
      </c>
      <c r="AR1771" s="103">
        <v>71.507448957172997</v>
      </c>
      <c r="AS1771" s="103">
        <f>[4]GABON!AJ2511</f>
        <v>55.7</v>
      </c>
      <c r="AT1771" s="103">
        <v>69.793058668371671</v>
      </c>
      <c r="AU1771" s="103">
        <v>60.400112854081257</v>
      </c>
      <c r="AV1771" s="103">
        <v>50.16432632789293</v>
      </c>
      <c r="AW1771" s="103">
        <v>49.970220186217048</v>
      </c>
      <c r="AX1771" s="103">
        <f>[4]GABON!AO2511</f>
        <v>58.84</v>
      </c>
      <c r="AY1771" s="103"/>
      <c r="AZ1771" s="103">
        <v>64.95110608495645</v>
      </c>
      <c r="BA1771" s="103">
        <v>61.891691584722722</v>
      </c>
      <c r="BB1771" s="103">
        <v>64.067801846973126</v>
      </c>
      <c r="BC1771" s="103">
        <v>29.860341948551905</v>
      </c>
      <c r="BD1771" s="103">
        <v>62.257309816647336</v>
      </c>
      <c r="BE1771" s="103">
        <v>52.062129120225755</v>
      </c>
      <c r="BF1771" s="103">
        <f>[4]GABON!AV2511</f>
        <v>71.586790674514972</v>
      </c>
      <c r="BG1771" s="103">
        <v>77.008098005273624</v>
      </c>
      <c r="BH1771" s="103">
        <v>74.320314195403029</v>
      </c>
      <c r="BI1771" s="103">
        <v>73.416249691545659</v>
      </c>
      <c r="BJ1771" s="103">
        <v>71.616630577074488</v>
      </c>
      <c r="BK1771" s="103">
        <v>76.353637557819638</v>
      </c>
      <c r="BL1771" s="103">
        <v>74.388935072452512</v>
      </c>
      <c r="BM1771" s="103">
        <v>73.942555768026935</v>
      </c>
      <c r="BN1771" s="103">
        <v>71.532849430927953</v>
      </c>
      <c r="BO1771" s="103">
        <f>[4]GABON!BE2511</f>
        <v>73.88</v>
      </c>
      <c r="BP1771" s="103">
        <v>79.878550962025457</v>
      </c>
      <c r="BQ1771" s="103">
        <v>73.926602426967989</v>
      </c>
      <c r="BR1771" s="103">
        <v>35.256491937463423</v>
      </c>
      <c r="BS1771" s="103">
        <v>35.256491937463423</v>
      </c>
      <c r="BT1771" s="103">
        <v>70.341728076015485</v>
      </c>
      <c r="BU1771" s="103">
        <v>53.538188864398663</v>
      </c>
      <c r="BV1771" s="103">
        <v>45.289512027745211</v>
      </c>
      <c r="BW1771" s="103">
        <v>74.85180390706185</v>
      </c>
      <c r="BX1771" s="103">
        <v>68.017864221411514</v>
      </c>
      <c r="BY1771" s="103">
        <v>63.741535018316931</v>
      </c>
      <c r="BZ1771" s="102">
        <v>82.243845711521473</v>
      </c>
      <c r="CA1771" s="103">
        <f>[4]GABON!BQ2511</f>
        <v>67.399418659865134</v>
      </c>
      <c r="CB1771" s="103">
        <v>76.323243153127692</v>
      </c>
      <c r="CC1771" s="103">
        <v>75.865372461572463</v>
      </c>
      <c r="CD1771" s="103">
        <v>69.745528157426236</v>
      </c>
      <c r="CE1771" s="103">
        <v>72.428774759244035</v>
      </c>
      <c r="CF1771" s="103">
        <v>71.267357351454436</v>
      </c>
      <c r="CG1771" s="103">
        <v>68.414324756377169</v>
      </c>
      <c r="CH1771" s="103">
        <v>82.175018516599621</v>
      </c>
      <c r="CI1771" s="103">
        <v>82.061596437702178</v>
      </c>
      <c r="CJ1771" s="102">
        <v>73.716353071653586</v>
      </c>
      <c r="CK1771" s="102">
        <v>72.418005185569839</v>
      </c>
      <c r="CL1771" s="103">
        <f>[4]GABON!CB2511</f>
        <v>70.698058290786662</v>
      </c>
      <c r="CM1771" s="103">
        <v>71.74515127920364</v>
      </c>
      <c r="CN1771" s="103">
        <v>84.805046480623176</v>
      </c>
      <c r="CO1771" s="103">
        <v>84.756189502908754</v>
      </c>
      <c r="CP1771" s="103">
        <v>79.827699431653542</v>
      </c>
      <c r="CQ1771" s="103">
        <v>78.20291489027403</v>
      </c>
      <c r="CR1771" s="103">
        <v>76.628660266348945</v>
      </c>
      <c r="CS1771" s="103">
        <v>68.31760201258362</v>
      </c>
      <c r="CT1771" s="103">
        <v>69.034974953508154</v>
      </c>
      <c r="CU1771" s="103">
        <v>64.183374041408371</v>
      </c>
      <c r="CV1771" s="103">
        <v>84.187325683510338</v>
      </c>
      <c r="CW1771" s="103">
        <v>73.492223966806463</v>
      </c>
      <c r="CX1771" s="103">
        <v>75.189325492979151</v>
      </c>
      <c r="CY1771" s="103">
        <v>65.15015026784107</v>
      </c>
      <c r="CZ1771" s="103">
        <v>77.661401673289504</v>
      </c>
      <c r="DA1771" s="103">
        <f>[4]GABON!CN2511</f>
        <v>67.997505230611353</v>
      </c>
      <c r="DB1771" s="102">
        <v>73.202414435657218</v>
      </c>
      <c r="DC1771" s="102">
        <v>70.682463628022944</v>
      </c>
      <c r="DD1771" s="102">
        <v>61.748972195048289</v>
      </c>
      <c r="DE1771" s="102">
        <v>66.153032060983648</v>
      </c>
      <c r="DF1771" s="102">
        <v>62.097448728399605</v>
      </c>
      <c r="DG1771" s="102">
        <v>53.537712306363893</v>
      </c>
      <c r="DH1771" s="102">
        <v>69.536678075214581</v>
      </c>
      <c r="DI1771" s="102">
        <v>66.54085371635135</v>
      </c>
      <c r="DJ1771" s="102">
        <v>66.401559716226217</v>
      </c>
      <c r="DK1771" s="102">
        <v>61.947801408382496</v>
      </c>
      <c r="DL1771" s="102">
        <v>61.218987556500139</v>
      </c>
      <c r="DM1771" s="102">
        <v>63.911194583933316</v>
      </c>
      <c r="DN1771" s="104">
        <f>[4]GABON!DA2511</f>
        <v>58.214164813075811</v>
      </c>
      <c r="DO1771" s="102">
        <v>63.911194583933316</v>
      </c>
      <c r="DP1771" s="102">
        <v>56.954784969180885</v>
      </c>
      <c r="DQ1771" s="102">
        <v>54.912314483674542</v>
      </c>
      <c r="DR1771" s="102">
        <v>53.279657885142328</v>
      </c>
      <c r="DS1771" s="102">
        <v>53.294505985918541</v>
      </c>
      <c r="DT1771" s="102">
        <v>51.935270485658833</v>
      </c>
      <c r="DU1771" s="102">
        <v>61.31693612405995</v>
      </c>
      <c r="DV1771" s="105">
        <f>[4]GABON!DK2511</f>
        <v>65.707791196739123</v>
      </c>
      <c r="DW1771" s="106">
        <f>[4]GABON!DL2511</f>
        <v>64.390259201221596</v>
      </c>
      <c r="DX1771" s="107">
        <f>[4]GABON!DM2511</f>
        <v>168.73068342133251</v>
      </c>
      <c r="DZ1771" s="102">
        <f>[4]GABON!DO2511</f>
        <v>70.247839273257611</v>
      </c>
      <c r="EC1771" s="102">
        <f>[4]GABON!DR2511</f>
        <v>73.95465718030168</v>
      </c>
      <c r="EF1771" s="102">
        <f>[4]GABON!DU2511</f>
        <v>76.094285116709088</v>
      </c>
      <c r="EI1771" s="102">
        <f>[4]GABON!DX2511</f>
        <v>81.031258806514458</v>
      </c>
      <c r="EL1771" s="102">
        <f>[4]GABON!EA2511</f>
        <v>87.63911423213419</v>
      </c>
      <c r="EO1771" s="102">
        <f>[4]GABON!ED2511</f>
        <v>90.308001678080601</v>
      </c>
    </row>
    <row r="1772" spans="1:145" ht="15.5" x14ac:dyDescent="0.35">
      <c r="A1772" s="56" t="s">
        <v>485</v>
      </c>
      <c r="B1772" s="102">
        <f>[5]GUINEE!D2090*100</f>
        <v>0</v>
      </c>
      <c r="C1772" s="102">
        <f>[5]GUINEE!E2090*100</f>
        <v>0</v>
      </c>
      <c r="D1772" s="102">
        <f>[5]GUINEE!F2090*100</f>
        <v>0</v>
      </c>
      <c r="E1772" s="102">
        <f>[5]GUINEE!G2090*100</f>
        <v>0.24803034724248615</v>
      </c>
      <c r="F1772" s="102">
        <f>[5]GUINEE!H2090*100</f>
        <v>48.241134751773053</v>
      </c>
      <c r="G1772" s="102">
        <f>[5]GUINEE!I2090*100</f>
        <v>39.658154440940073</v>
      </c>
      <c r="H1772" s="102">
        <f>[5]GUINEE!J2090*100</f>
        <v>25.966166964654104</v>
      </c>
      <c r="I1772" s="102">
        <f>[5]GUINEE!K2090*100</f>
        <v>16.5</v>
      </c>
      <c r="J1772" s="102">
        <f>[5]GUINEE!L2090*100</f>
        <v>14.21815889029004</v>
      </c>
      <c r="K1772" s="102">
        <f>[5]GUINEE!M2090*100</f>
        <v>16.07</v>
      </c>
      <c r="L1772" s="102">
        <f>[5]GUINEE!N2090*100</f>
        <v>31.95</v>
      </c>
      <c r="M1772" s="102">
        <f>[5]GUINEE!O2090*100</f>
        <v>18.099999999999998</v>
      </c>
      <c r="N1772" s="102">
        <f>[5]GUINEE!P2090*100</f>
        <v>25.03</v>
      </c>
      <c r="O1772" s="102">
        <f>[5]GUINEE!Q2090*100</f>
        <v>59.97</v>
      </c>
      <c r="P1772" s="102">
        <f>[5]GUINEE!R2090*100</f>
        <v>96.740000000000009</v>
      </c>
      <c r="Q1772" s="102">
        <f>[5]GUINEE!S2090*100</f>
        <v>99.06</v>
      </c>
      <c r="R1772" s="102">
        <f>[5]GUINEE!T2090*100</f>
        <v>100</v>
      </c>
      <c r="S1772" s="102">
        <f>[5]GUINEE!U2090*100</f>
        <v>100.16000000000001</v>
      </c>
      <c r="T1772" s="102">
        <f>[5]GUINEE!V2090*100</f>
        <v>100.2</v>
      </c>
      <c r="U1772" s="102">
        <f>[5]GUINEE!W2090*100</f>
        <v>100.15</v>
      </c>
      <c r="V1772" s="102">
        <f>[5]GUINEE!X2090*100</f>
        <v>97.71</v>
      </c>
      <c r="W1772" s="102">
        <f>[5]GUINEE!Y2090*100</f>
        <v>97.92</v>
      </c>
      <c r="X1772" s="103">
        <f>[5]GUINEE!Z2090*100</f>
        <v>99.79</v>
      </c>
      <c r="Y1772" s="103">
        <f>[5]GUINEE!AA2090*100</f>
        <v>122.42999999999999</v>
      </c>
      <c r="Z1772" s="102">
        <f>[5]GUINEE!AB2090*100</f>
        <v>101.83</v>
      </c>
      <c r="AA1772" s="102">
        <f>[5]GUINEE!AC2090*100</f>
        <v>100.88</v>
      </c>
      <c r="AB1772" s="102">
        <v>101.54184828454706</v>
      </c>
      <c r="AC1772" s="102">
        <v>101.21081556811704</v>
      </c>
      <c r="AD1772" s="102">
        <v>101.16561199616616</v>
      </c>
      <c r="AE1772" s="102">
        <f>[5]GUINEE!AD2090*100</f>
        <v>100.69</v>
      </c>
      <c r="AF1772" s="102">
        <v>101.01538596700273</v>
      </c>
      <c r="AG1772" s="102">
        <v>101.08765458169853</v>
      </c>
      <c r="AH1772" s="102">
        <v>91.619568926498602</v>
      </c>
      <c r="AI1772" s="102">
        <v>89.974526093125618</v>
      </c>
      <c r="AJ1772" s="103">
        <f>[5]GUINEE!AE2090*100</f>
        <v>80.569999999999993</v>
      </c>
      <c r="AK1772" s="103">
        <v>67.950822224830205</v>
      </c>
      <c r="AL1772" s="103">
        <v>67.972212095239612</v>
      </c>
      <c r="AM1772" s="103">
        <v>65.673506409659694</v>
      </c>
      <c r="AN1772" s="103">
        <v>69.665598735158127</v>
      </c>
      <c r="AO1772" s="103">
        <f>[5]GUINEE!AF2090*100</f>
        <v>55.87</v>
      </c>
      <c r="AP1772" s="103">
        <v>25.090348815110879</v>
      </c>
      <c r="AQ1772" s="103">
        <v>41.095123165190891</v>
      </c>
      <c r="AR1772" s="103">
        <v>41.650162323966399</v>
      </c>
      <c r="AS1772" s="103">
        <f>[5]GUINEE!AJ2090*100</f>
        <v>8.3800000000000008</v>
      </c>
      <c r="AT1772" s="103">
        <v>18.750910360280098</v>
      </c>
      <c r="AU1772" s="103">
        <v>5.6647445075189093</v>
      </c>
      <c r="AV1772" s="103">
        <v>7.3086283669306269</v>
      </c>
      <c r="AW1772" s="103">
        <v>6.8966558668779081</v>
      </c>
      <c r="AX1772" s="103">
        <f>[5]GUINEE!AO2090*100</f>
        <v>7.12</v>
      </c>
      <c r="AY1772" s="103"/>
      <c r="AZ1772" s="103">
        <v>9.7153275380658073</v>
      </c>
      <c r="BA1772" s="103">
        <v>8.8477595192608209</v>
      </c>
      <c r="BB1772" s="103">
        <v>11.637710044120778</v>
      </c>
      <c r="BC1772" s="103">
        <v>9.4185232758998545</v>
      </c>
      <c r="BD1772" s="103">
        <v>8.2656917861579604</v>
      </c>
      <c r="BE1772" s="103">
        <v>6.8828703128596205</v>
      </c>
      <c r="BF1772" s="103">
        <f>[5]GUINEE!AV2090*100</f>
        <v>7.1099999999999994</v>
      </c>
      <c r="BG1772" s="103">
        <v>19.226032216597329</v>
      </c>
      <c r="BH1772" s="103">
        <v>7.0128146058179723</v>
      </c>
      <c r="BI1772" s="103">
        <v>7.9329692290256162</v>
      </c>
      <c r="BJ1772" s="103">
        <v>6.7784640188009977</v>
      </c>
      <c r="BK1772" s="103">
        <v>25.419505231686436</v>
      </c>
      <c r="BL1772" s="103">
        <v>7.5212190106571635</v>
      </c>
      <c r="BM1772" s="103">
        <v>28.028503527194417</v>
      </c>
      <c r="BN1772" s="103">
        <v>6.5828604006124349</v>
      </c>
      <c r="BO1772" s="103">
        <f>[5]GUINEE!BE2090*100</f>
        <v>7.28</v>
      </c>
      <c r="BP1772" s="103">
        <v>7.2837849183472025</v>
      </c>
      <c r="BQ1772" s="103">
        <v>7.2837849183472025</v>
      </c>
      <c r="BR1772" s="103">
        <v>7.2754090042084485</v>
      </c>
      <c r="BS1772" s="103">
        <v>5.2059746579220825</v>
      </c>
      <c r="BT1772" s="103">
        <v>7.2721970866912313</v>
      </c>
      <c r="BU1772" s="103">
        <v>5.2059746579221651</v>
      </c>
      <c r="BV1772" s="103">
        <v>4.6280053860067794</v>
      </c>
      <c r="BW1772" s="103">
        <v>12.975420843611616</v>
      </c>
      <c r="BX1772" s="103">
        <v>5.2799067555027479</v>
      </c>
      <c r="BY1772" s="103">
        <v>4.6941359672903982</v>
      </c>
      <c r="BZ1772" s="102">
        <v>7.9042272891783405</v>
      </c>
      <c r="CA1772" s="103">
        <f>[5]GUINEE!BQ2090*100</f>
        <v>7.6663610418792052</v>
      </c>
      <c r="CB1772" s="103">
        <v>8.0822330187594833</v>
      </c>
      <c r="CC1772" s="103">
        <v>7.9735786354782165</v>
      </c>
      <c r="CD1772" s="103">
        <v>7.6533099472861039</v>
      </c>
      <c r="CE1772" s="103">
        <v>7.14488512677217</v>
      </c>
      <c r="CF1772" s="103">
        <v>6.5424563273035581</v>
      </c>
      <c r="CG1772" s="103">
        <v>6.018080509052953</v>
      </c>
      <c r="CH1772" s="103">
        <v>5.7056783359896306</v>
      </c>
      <c r="CI1772" s="103">
        <v>5.5826099740567825</v>
      </c>
      <c r="CJ1772" s="102">
        <v>14.721021598827702</v>
      </c>
      <c r="CK1772" s="102">
        <v>6.4271748115624501</v>
      </c>
      <c r="CL1772" s="103">
        <f>[5]GUINEE!CD2090*100</f>
        <v>6.9407395654631454</v>
      </c>
      <c r="CM1772" s="103">
        <v>36.061367542996486</v>
      </c>
      <c r="CN1772" s="103">
        <v>27.754809917264538</v>
      </c>
      <c r="CO1772" s="103">
        <v>27.843828111124996</v>
      </c>
      <c r="CP1772" s="103">
        <v>28.198059359373318</v>
      </c>
      <c r="CQ1772" s="103">
        <v>11.658757188162232</v>
      </c>
      <c r="CR1772" s="103">
        <v>7.3338444027542788</v>
      </c>
      <c r="CS1772" s="103">
        <v>24.78052305279234</v>
      </c>
      <c r="CT1772" s="103">
        <v>29.968696236007702</v>
      </c>
      <c r="CU1772" s="103">
        <v>9.5801846373545931</v>
      </c>
      <c r="CV1772" s="103">
        <v>33.899306904931677</v>
      </c>
      <c r="CW1772" s="103">
        <v>32.937845975359281</v>
      </c>
      <c r="CX1772" s="103">
        <v>30.252728341862611</v>
      </c>
      <c r="CY1772" s="103">
        <v>30.385352147243722</v>
      </c>
      <c r="CZ1772" s="103">
        <v>29.230822921083462</v>
      </c>
      <c r="DA1772" s="103">
        <f>[5]GUINEE!CP2090*100</f>
        <v>57.022023884581429</v>
      </c>
      <c r="DB1772" s="102">
        <v>59.599777581443483</v>
      </c>
      <c r="DC1772" s="102">
        <v>55.995252369649521</v>
      </c>
      <c r="DD1772" s="102">
        <v>49.34994726178391</v>
      </c>
      <c r="DE1772" s="102">
        <v>55.129968539543754</v>
      </c>
      <c r="DF1772" s="102">
        <v>52.422037103935928</v>
      </c>
      <c r="DG1772" s="102">
        <v>45.551553274905253</v>
      </c>
      <c r="DH1772" s="102">
        <v>61.939075157736333</v>
      </c>
      <c r="DI1772" s="102">
        <v>61.441308878725295</v>
      </c>
      <c r="DJ1772" s="102">
        <v>60.394191368816387</v>
      </c>
      <c r="DK1772" s="102">
        <v>59.495832587539979</v>
      </c>
      <c r="DL1772" s="102">
        <v>59.443861284899747</v>
      </c>
      <c r="DM1772" s="102">
        <v>56.134548227895365</v>
      </c>
      <c r="DN1772" s="104">
        <f>[5]GUINEE!DC2090*100</f>
        <v>64.221183743408972</v>
      </c>
      <c r="DO1772" s="102">
        <v>56.134548227895365</v>
      </c>
      <c r="DP1772" s="102">
        <v>59.31747632538513</v>
      </c>
      <c r="DQ1772" s="102">
        <v>55.326481312760755</v>
      </c>
      <c r="DR1772" s="102">
        <v>47.264083765845157</v>
      </c>
      <c r="DS1772" s="102">
        <v>76.043253542230417</v>
      </c>
      <c r="DT1772" s="102">
        <v>74.037042289527449</v>
      </c>
      <c r="DU1772" s="102">
        <v>18.108610675620039</v>
      </c>
      <c r="DV1772" s="105">
        <f>[5]GUINEE!DN2090*100</f>
        <v>37.802597182779408</v>
      </c>
      <c r="DW1772" s="106">
        <f>[5]GUINEE!DO2090*100</f>
        <v>34.132607443285259</v>
      </c>
      <c r="DX1772" s="107">
        <f>[5]GUINEE!DP2090*100</f>
        <v>-1.2493870157512936</v>
      </c>
      <c r="DZ1772" s="102">
        <f>[5]GUINEE!DR2090*100</f>
        <v>51.10500017605851</v>
      </c>
      <c r="EC1772" s="102">
        <f>[5]GUINEE!DU2090*100</f>
        <v>52.716272217477126</v>
      </c>
      <c r="EF1772" s="102">
        <f>[5]GUINEE!DX2090*100</f>
        <v>53.956475088450738</v>
      </c>
      <c r="EI1772" s="102">
        <f>[5]GUINEE!EA2090*100</f>
        <v>61.80725761107324</v>
      </c>
      <c r="EL1772" s="102">
        <f>[5]GUINEE!ED2090*100</f>
        <v>68.802149654009597</v>
      </c>
      <c r="EO1772" s="102">
        <f>[5]GUINEE!EG2090*100</f>
        <v>74.839607560773374</v>
      </c>
    </row>
    <row r="1773" spans="1:145" ht="15.5" x14ac:dyDescent="0.35">
      <c r="A1773" s="56" t="s">
        <v>486</v>
      </c>
      <c r="B1773" s="102">
        <f>[6]TCHAD!D2220</f>
        <v>29.2</v>
      </c>
      <c r="C1773" s="102">
        <f>[6]TCHAD!E2220</f>
        <v>40.799999999999997</v>
      </c>
      <c r="D1773" s="102">
        <f>[6]TCHAD!F2220</f>
        <v>70.099999999999994</v>
      </c>
      <c r="E1773" s="102">
        <f>[6]TCHAD!G2220</f>
        <v>61.7</v>
      </c>
      <c r="F1773" s="102">
        <f>[6]TCHAD!H2220</f>
        <v>59.816813754790623</v>
      </c>
      <c r="G1773" s="102">
        <f>[6]TCHAD!I2220</f>
        <v>47.265810746552546</v>
      </c>
      <c r="H1773" s="102">
        <f>[6]TCHAD!J2220</f>
        <v>36.84735462621483</v>
      </c>
      <c r="I1773" s="102">
        <f>[6]TCHAD!K2220</f>
        <v>76.934152589194525</v>
      </c>
      <c r="J1773" s="102">
        <f>[6]TCHAD!L2220</f>
        <v>84.256300268096524</v>
      </c>
      <c r="K1773" s="102">
        <f>[6]TCHAD!M2220</f>
        <v>80.63</v>
      </c>
      <c r="L1773" s="102">
        <f>[6]TCHAD!N2220</f>
        <v>79.25</v>
      </c>
      <c r="M1773" s="102">
        <f>[6]TCHAD!O2220</f>
        <v>70.11</v>
      </c>
      <c r="N1773" s="102">
        <f>[6]TCHAD!P2220</f>
        <v>74.72</v>
      </c>
      <c r="O1773" s="102">
        <f>[6]TCHAD!Q2220</f>
        <v>75.52</v>
      </c>
      <c r="P1773" s="102">
        <f>[6]TCHAD!R2220</f>
        <v>78.48</v>
      </c>
      <c r="Q1773" s="102">
        <f>[6]TCHAD!S2220</f>
        <v>84.54</v>
      </c>
      <c r="R1773" s="102">
        <f>[6]TCHAD!T2220</f>
        <v>73.240000000000009</v>
      </c>
      <c r="S1773" s="102">
        <f>[6]TCHAD!U2220</f>
        <v>71.38</v>
      </c>
      <c r="T1773" s="102">
        <f>[6]TCHAD!V2220</f>
        <v>63.460000000000008</v>
      </c>
      <c r="U1773" s="102">
        <f>[6]TCHAD!W2220</f>
        <v>90.85</v>
      </c>
      <c r="V1773" s="102">
        <f>[6]TCHAD!X2220</f>
        <v>90.2</v>
      </c>
      <c r="W1773" s="102">
        <f>[6]TCHAD!Y2220</f>
        <v>92.65</v>
      </c>
      <c r="X1773" s="103">
        <f>[6]TCHAD!Z2220</f>
        <v>70.22</v>
      </c>
      <c r="Y1773" s="103">
        <f>[6]TCHAD!AA2220</f>
        <v>58.019449933263566</v>
      </c>
      <c r="Z1773" s="102">
        <f>[6]TCHAD!AB2220</f>
        <v>69.599999999999994</v>
      </c>
      <c r="AA1773" s="102">
        <f>[6]TCHAD!AC2220</f>
        <v>72.17</v>
      </c>
      <c r="AB1773" s="102">
        <v>72.055279574426649</v>
      </c>
      <c r="AC1773" s="102">
        <v>68.238633268439017</v>
      </c>
      <c r="AD1773" s="102">
        <v>70.424211266007504</v>
      </c>
      <c r="AE1773" s="102">
        <f>[6]TCHAD!AH2220</f>
        <v>72.95</v>
      </c>
      <c r="AF1773" s="102">
        <v>77.741992426567663</v>
      </c>
      <c r="AG1773" s="102">
        <v>72.77819590138499</v>
      </c>
      <c r="AH1773" s="102">
        <v>66.536633719370371</v>
      </c>
      <c r="AI1773" s="102">
        <v>65.139010474369272</v>
      </c>
      <c r="AJ1773" s="103">
        <f>[6]TCHAD!AM2220</f>
        <v>73.180000000000007</v>
      </c>
      <c r="AK1773" s="103">
        <v>67.186432141591041</v>
      </c>
      <c r="AL1773" s="103">
        <v>57.255064283716429</v>
      </c>
      <c r="AM1773" s="103">
        <v>40.124393800524125</v>
      </c>
      <c r="AN1773" s="103">
        <v>26.309854420924328</v>
      </c>
      <c r="AO1773" s="103">
        <f>[6]TCHAD!AR2220</f>
        <v>32.5</v>
      </c>
      <c r="AP1773" s="103">
        <v>16.504092109559402</v>
      </c>
      <c r="AQ1773" s="103">
        <v>12.31080881508643</v>
      </c>
      <c r="AR1773" s="103">
        <v>12.499510192555448</v>
      </c>
      <c r="AS1773" s="103">
        <f>[6]TCHAD!AV2220</f>
        <v>5.3100000000000005</v>
      </c>
      <c r="AT1773" s="103">
        <v>11.102275449789483</v>
      </c>
      <c r="AU1773" s="103">
        <v>5.6988437184810792</v>
      </c>
      <c r="AV1773" s="103">
        <v>5.4058927919152184</v>
      </c>
      <c r="AW1773" s="103">
        <v>5.4244862830169778</v>
      </c>
      <c r="AX1773" s="103">
        <f>[6]TCHAD!BA2220</f>
        <v>5.17</v>
      </c>
      <c r="AY1773" s="103"/>
      <c r="AZ1773" s="103">
        <v>5.692078727481551</v>
      </c>
      <c r="BA1773" s="103">
        <v>-2.0681940707554922</v>
      </c>
      <c r="BB1773" s="103">
        <v>8.5322576149825373</v>
      </c>
      <c r="BC1773" s="103">
        <v>5.8810558603640475</v>
      </c>
      <c r="BD1773" s="103">
        <v>7.7908537247526555</v>
      </c>
      <c r="BE1773" s="103">
        <v>7.791001922263197</v>
      </c>
      <c r="BF1773" s="103">
        <f>[6]TCHAD!BH2220</f>
        <v>16.79</v>
      </c>
      <c r="BG1773" s="103">
        <v>17.778842306781552</v>
      </c>
      <c r="BH1773" s="103">
        <v>8.0990258245964224</v>
      </c>
      <c r="BI1773" s="103">
        <v>17.103889649219461</v>
      </c>
      <c r="BJ1773" s="103">
        <v>11.699805883650322</v>
      </c>
      <c r="BK1773" s="103">
        <v>31.355307004166644</v>
      </c>
      <c r="BL1773" s="103">
        <v>26.08562936217913</v>
      </c>
      <c r="BM1773" s="103">
        <v>31.782474564641678</v>
      </c>
      <c r="BN1773" s="103">
        <v>22.160728589741982</v>
      </c>
      <c r="BO1773" s="103">
        <f>[6]TCHAD!BQ2220</f>
        <v>29.4</v>
      </c>
      <c r="BP1773" s="103">
        <v>40.288494527205096</v>
      </c>
      <c r="BQ1773" s="103">
        <v>40.288494527205096</v>
      </c>
      <c r="BR1773" s="103">
        <v>16.900846686486791</v>
      </c>
      <c r="BS1773" s="103">
        <v>6.2136647229331912</v>
      </c>
      <c r="BT1773" s="103">
        <v>39.683293605310901</v>
      </c>
      <c r="BU1773" s="103">
        <v>14.210222855725608</v>
      </c>
      <c r="BV1773" s="103">
        <v>6.7064097489037477</v>
      </c>
      <c r="BW1773" s="103">
        <v>41.662497602103308</v>
      </c>
      <c r="BX1773" s="103">
        <v>20.966820661337294</v>
      </c>
      <c r="BY1773" s="103">
        <v>39.042978208515613</v>
      </c>
      <c r="BZ1773" s="102">
        <v>36.327763828492685</v>
      </c>
      <c r="CA1773" s="103">
        <f>[6]TCHAD!CC2220</f>
        <v>33.118980613727587</v>
      </c>
      <c r="CB1773" s="103">
        <v>42.756590756698984</v>
      </c>
      <c r="CC1773" s="103">
        <v>42.384254262893236</v>
      </c>
      <c r="CD1773" s="103">
        <v>41.287547906716718</v>
      </c>
      <c r="CE1773" s="103">
        <v>41.564795526471613</v>
      </c>
      <c r="CF1773" s="103">
        <v>39.712590946219336</v>
      </c>
      <c r="CG1773" s="103">
        <v>38.887259830176326</v>
      </c>
      <c r="CH1773" s="103">
        <v>31.671623333300719</v>
      </c>
      <c r="CI1773" s="103">
        <v>26.736619160268997</v>
      </c>
      <c r="CJ1773" s="102">
        <v>27.595067697685799</v>
      </c>
      <c r="CK1773" s="102">
        <v>22.875626348960296</v>
      </c>
      <c r="CL1773" s="103">
        <f>[6]TCHAD!CN2220</f>
        <v>18.320395313984939</v>
      </c>
      <c r="CM1773" s="103">
        <v>37.871750237507932</v>
      </c>
      <c r="CN1773" s="103">
        <v>34.856655735854865</v>
      </c>
      <c r="CO1773" s="103">
        <v>32.675706080247089</v>
      </c>
      <c r="CP1773" s="103">
        <v>36.336335751327184</v>
      </c>
      <c r="CQ1773" s="103">
        <v>30.721396837863757</v>
      </c>
      <c r="CR1773" s="103">
        <v>30.721396837863757</v>
      </c>
      <c r="CS1773" s="103">
        <v>30.985007188198761</v>
      </c>
      <c r="CT1773" s="103">
        <v>24.177836574711073</v>
      </c>
      <c r="CU1773" s="103">
        <v>24.177836574711073</v>
      </c>
      <c r="CV1773" s="103">
        <v>32.084503901979915</v>
      </c>
      <c r="CW1773" s="103">
        <v>29.906222833735452</v>
      </c>
      <c r="CX1773" s="103">
        <v>37.769152956114354</v>
      </c>
      <c r="CY1773" s="103">
        <v>41.159815735375091</v>
      </c>
      <c r="CZ1773" s="103">
        <v>41.159815735375091</v>
      </c>
      <c r="DA1773" s="103">
        <f>[6]TCHAD!CZ2220</f>
        <v>52.518107686964065</v>
      </c>
      <c r="DB1773" s="102">
        <v>60.661942175778258</v>
      </c>
      <c r="DC1773" s="102">
        <v>61.310940184456712</v>
      </c>
      <c r="DD1773" s="102">
        <v>58.77191175496008</v>
      </c>
      <c r="DE1773" s="102">
        <v>65.832644325524512</v>
      </c>
      <c r="DF1773" s="102">
        <v>65.804738497914855</v>
      </c>
      <c r="DG1773" s="102">
        <v>64.974441743779607</v>
      </c>
      <c r="DH1773" s="102">
        <v>60.240162658261539</v>
      </c>
      <c r="DI1773" s="102">
        <v>58.855295984627531</v>
      </c>
      <c r="DJ1773" s="102">
        <v>57.061175315794252</v>
      </c>
      <c r="DK1773" s="102">
        <v>51.244801926018127</v>
      </c>
      <c r="DL1773" s="102">
        <v>48.922969937389659</v>
      </c>
      <c r="DM1773" s="102">
        <v>112.49476393757254</v>
      </c>
      <c r="DN1773" s="104">
        <f>[6]TCHAD!DM2220</f>
        <v>50.966246784693361</v>
      </c>
      <c r="DO1773" s="102">
        <v>112.49476393757254</v>
      </c>
      <c r="DP1773" s="102">
        <v>58.243979950228962</v>
      </c>
      <c r="DQ1773" s="102">
        <v>54.225844484342609</v>
      </c>
      <c r="DR1773" s="102">
        <v>55.203353527154555</v>
      </c>
      <c r="DS1773" s="102">
        <v>56.498056981813974</v>
      </c>
      <c r="DT1773" s="102">
        <v>53.831124792248595</v>
      </c>
      <c r="DU1773" s="102">
        <v>55.944237703098707</v>
      </c>
      <c r="DV1773" s="105">
        <f>[6]TCHAD!DW2220</f>
        <v>61.649974944462251</v>
      </c>
      <c r="DW1773" s="106">
        <f>[6]TCHAD!DX2220</f>
        <v>60.409968434649528</v>
      </c>
      <c r="DX1773" s="107">
        <f>[6]TCHAD!DY2220</f>
        <v>159.60130486072649</v>
      </c>
      <c r="DZ1773" s="102">
        <f>[6]TCHAD!EA2220</f>
        <v>63.351086040005313</v>
      </c>
      <c r="EC1773" s="102">
        <f>[6]TCHAD!ED2220</f>
        <v>64.99496441830992</v>
      </c>
      <c r="EF1773" s="102">
        <f>[6]TCHAD!EG2220</f>
        <v>65.757403360942817</v>
      </c>
      <c r="EI1773" s="102">
        <f>[6]TCHAD!EJ2220</f>
        <v>65.950637851632678</v>
      </c>
      <c r="EL1773" s="102">
        <f>[6]TCHAD!EM2220</f>
        <v>66.926366474359625</v>
      </c>
      <c r="EO1773" s="102">
        <f>[6]TCHAD!EP2220</f>
        <v>68.931947936481279</v>
      </c>
    </row>
    <row r="1774" spans="1:145" ht="15.5" x14ac:dyDescent="0.35">
      <c r="A1774" s="56" t="s">
        <v>604</v>
      </c>
      <c r="B1774" s="128">
        <v>14.76</v>
      </c>
      <c r="C1774" s="128">
        <v>21.09</v>
      </c>
      <c r="D1774" s="128">
        <v>18.05</v>
      </c>
      <c r="E1774" s="128">
        <v>28.56</v>
      </c>
      <c r="F1774" s="128">
        <v>30.23</v>
      </c>
      <c r="G1774" s="128">
        <v>13.86</v>
      </c>
      <c r="H1774" s="128">
        <v>14.77</v>
      </c>
      <c r="I1774" s="128">
        <v>15.77</v>
      </c>
      <c r="J1774" s="128">
        <v>36.93</v>
      </c>
      <c r="K1774" s="128">
        <v>50.93</v>
      </c>
      <c r="L1774" s="128">
        <v>60</v>
      </c>
      <c r="M1774" s="129">
        <f t="shared" ref="M1774:Y1774" si="1730">(M1785+M1791+M1797+M1800)*100/(M1798+M1801)</f>
        <v>88.266498188060282</v>
      </c>
      <c r="N1774" s="129">
        <f t="shared" si="1730"/>
        <v>42.472597849923154</v>
      </c>
      <c r="O1774" s="129">
        <f t="shared" si="1730"/>
        <v>70.720760506757571</v>
      </c>
      <c r="P1774" s="129">
        <f t="shared" si="1730"/>
        <v>82.07107950085971</v>
      </c>
      <c r="Q1774" s="129">
        <f t="shared" si="1730"/>
        <v>66.023408060847061</v>
      </c>
      <c r="R1774" s="129">
        <f t="shared" si="1730"/>
        <v>64.710225109461263</v>
      </c>
      <c r="S1774" s="129">
        <f t="shared" si="1730"/>
        <v>73.241273007525606</v>
      </c>
      <c r="T1774" s="129">
        <f t="shared" si="1730"/>
        <v>86.332575087884933</v>
      </c>
      <c r="U1774" s="129">
        <f t="shared" si="1730"/>
        <v>94.593458282957911</v>
      </c>
      <c r="V1774" s="129">
        <f t="shared" si="1730"/>
        <v>97.270035111006194</v>
      </c>
      <c r="W1774" s="129">
        <f t="shared" si="1730"/>
        <v>101.72849070031059</v>
      </c>
      <c r="X1774" s="129">
        <f t="shared" si="1730"/>
        <v>102.9120163966453</v>
      </c>
      <c r="Y1774" s="129">
        <f t="shared" si="1730"/>
        <v>100.26564366967004</v>
      </c>
      <c r="Z1774" s="128">
        <f>(Z1785+Z1791+Z1797+Z1800)*100/(Z1798+Z1801)</f>
        <v>99.763123946643901</v>
      </c>
      <c r="AA1774" s="128">
        <f>(AA1785+AA1791+AA1797+AA1800)*100/(AA1798+AA1801)</f>
        <v>99.253106046549405</v>
      </c>
      <c r="AB1774" s="128">
        <v>97.676334387723415</v>
      </c>
      <c r="AC1774" s="128">
        <v>98.205506757668672</v>
      </c>
      <c r="AD1774" s="128">
        <v>98.091869107830234</v>
      </c>
      <c r="AE1774" s="128">
        <f>(AE1785+AE1791+AE1797+AE1800)*100/(AE1798+AE1801)</f>
        <v>98.40040924328251</v>
      </c>
      <c r="AF1774" s="128">
        <v>99.51056748224444</v>
      </c>
      <c r="AG1774" s="128">
        <v>98.826139808448076</v>
      </c>
      <c r="AH1774" s="128">
        <v>96.920085555187711</v>
      </c>
      <c r="AI1774" s="128">
        <f>(AI1785+AI1791+AI1797+AI1800)*100/(AI1798+AI1801)</f>
        <v>95.6611121988592</v>
      </c>
      <c r="AJ1774" s="129">
        <f>(AJ1785+AJ1791+AJ1797+AJ1800)*100/(AJ1798+AJ1801)</f>
        <v>90.881791343473907</v>
      </c>
      <c r="AK1774" s="129">
        <v>79.236474743420501</v>
      </c>
      <c r="AL1774" s="129">
        <v>78.420555271061119</v>
      </c>
      <c r="AM1774" s="129">
        <v>70.083867537616698</v>
      </c>
      <c r="AN1774" s="129">
        <v>71.115211778670357</v>
      </c>
      <c r="AO1774" s="129">
        <f>(AO1785+AO1791+AO1797+AO1800)*100/(AO1798+AO1801)</f>
        <v>78.047926369955007</v>
      </c>
      <c r="AP1774" s="129">
        <v>59.382059761698038</v>
      </c>
      <c r="AQ1774" s="129">
        <v>62.655552970225017</v>
      </c>
      <c r="AR1774" s="129">
        <v>63.301852724335241</v>
      </c>
      <c r="AS1774" s="129">
        <f>(AS1785+AS1791+AS1797+AS1800)*100/(AS1798+AS1801)</f>
        <v>66.247075102531738</v>
      </c>
      <c r="AT1774" s="129">
        <v>63.680021054500358</v>
      </c>
      <c r="AU1774" s="129">
        <v>60.649638892186864</v>
      </c>
      <c r="AV1774" s="129">
        <v>59.110548207482523</v>
      </c>
      <c r="AW1774" s="129">
        <v>58.81729138237408</v>
      </c>
      <c r="AX1774" s="129">
        <f>(AX1785+AX1791+AX1797+AX1800)*100/(AX1798+AX1801)</f>
        <v>59.05017336661637</v>
      </c>
      <c r="AY1774" s="129"/>
      <c r="AZ1774" s="129">
        <v>63.68236927633076</v>
      </c>
      <c r="BA1774" s="129">
        <v>54.121807267219715</v>
      </c>
      <c r="BB1774" s="129">
        <v>60.715408518274941</v>
      </c>
      <c r="BC1774" s="129">
        <v>52.956449320475365</v>
      </c>
      <c r="BD1774" s="129">
        <v>60.693905657610344</v>
      </c>
      <c r="BE1774" s="129">
        <v>55.37977270885446</v>
      </c>
      <c r="BF1774" s="129">
        <f>(BF1785+BF1791+BF1797+BF1800)*100/(BF1798+BF1801)</f>
        <v>63.02171895281186</v>
      </c>
      <c r="BG1774" s="129">
        <v>66.300235916324127</v>
      </c>
      <c r="BH1774" s="129">
        <v>62.688135313882199</v>
      </c>
      <c r="BI1774" s="129">
        <v>68.550360317733634</v>
      </c>
      <c r="BJ1774" s="129">
        <v>64.699756973459117</v>
      </c>
      <c r="BK1774" s="129">
        <v>68.548672945455621</v>
      </c>
      <c r="BL1774" s="129">
        <v>66.014091535490365</v>
      </c>
      <c r="BM1774" s="129">
        <v>68.241208117550968</v>
      </c>
      <c r="BN1774" s="129">
        <v>65.16139585402523</v>
      </c>
      <c r="BO1774" s="129">
        <f>(BO1785+BO1791+BO1797+BO1800)*100/(BO1798+BO1801)</f>
        <v>69.572625622716131</v>
      </c>
      <c r="BP1774" s="129">
        <v>71.583658493875376</v>
      </c>
      <c r="BQ1774" s="129">
        <v>73.203283819086067</v>
      </c>
      <c r="BR1774" s="129">
        <v>61.188170892133762</v>
      </c>
      <c r="BS1774" s="129">
        <v>44.043486041485139</v>
      </c>
      <c r="BT1774" s="129">
        <v>64.709036818246304</v>
      </c>
      <c r="BU1774" s="129">
        <v>55.167137953888492</v>
      </c>
      <c r="BV1774" s="129">
        <v>46.017020076542416</v>
      </c>
      <c r="BW1774" s="129">
        <v>70.147518109841243</v>
      </c>
      <c r="BX1774" s="129">
        <v>64.1145055157249</v>
      </c>
      <c r="BY1774" s="129">
        <v>60.647307672450715</v>
      </c>
      <c r="BZ1774" s="128">
        <v>68.014007494123234</v>
      </c>
      <c r="CA1774" s="129">
        <f>(CA1785+CA1791+CA1797+CA1800)*100/(CA1798+CA1801)</f>
        <v>71.035788020578622</v>
      </c>
      <c r="CB1774" s="129">
        <v>65.803606194656624</v>
      </c>
      <c r="CC1774" s="129">
        <v>64.956559140228833</v>
      </c>
      <c r="CD1774" s="129">
        <v>60.806861603085771</v>
      </c>
      <c r="CE1774" s="129">
        <v>67.344350143035882</v>
      </c>
      <c r="CF1774" s="129">
        <v>66.832198355999111</v>
      </c>
      <c r="CG1774" s="129">
        <v>64.543346528476576</v>
      </c>
      <c r="CH1774" s="129">
        <v>67.856903687055052</v>
      </c>
      <c r="CI1774" s="129">
        <v>67.516366242723521</v>
      </c>
      <c r="CJ1774" s="128">
        <v>68.638124431811988</v>
      </c>
      <c r="CK1774" s="128">
        <v>67.34598521761761</v>
      </c>
      <c r="CL1774" s="129">
        <f>[1]MCEMAC!AY68*100</f>
        <v>66.267457779740113</v>
      </c>
      <c r="CM1774" s="129">
        <v>73.089280233264304</v>
      </c>
      <c r="CN1774" s="129">
        <v>67.023917982900826</v>
      </c>
      <c r="CO1774" s="129">
        <v>67.197801880399226</v>
      </c>
      <c r="CP1774" s="129">
        <v>73.111173039568868</v>
      </c>
      <c r="CQ1774" s="129">
        <v>68.266041798672802</v>
      </c>
      <c r="CR1774" s="129">
        <v>66.659858921796882</v>
      </c>
      <c r="CS1774" s="129">
        <v>78.258042691698066</v>
      </c>
      <c r="CT1774" s="129">
        <v>74.439195347740366</v>
      </c>
      <c r="CU1774" s="129">
        <v>73.517995984380519</v>
      </c>
      <c r="CV1774" s="129">
        <v>83.069651023343241</v>
      </c>
      <c r="CW1774" s="129">
        <v>81.462869359217208</v>
      </c>
      <c r="CX1774" s="129">
        <v>81.808483367142429</v>
      </c>
      <c r="CY1774" s="129">
        <v>80.591831102585942</v>
      </c>
      <c r="CZ1774" s="129">
        <v>83.457992584844774</v>
      </c>
      <c r="DA1774" s="129">
        <f>[1]MCEMAC!BR68*100</f>
        <v>76.003514301026627</v>
      </c>
      <c r="DB1774" s="128">
        <v>78.320115241686892</v>
      </c>
      <c r="DC1774" s="128">
        <v>77.087252895022544</v>
      </c>
      <c r="DD1774" s="128">
        <v>70.921254417919783</v>
      </c>
      <c r="DE1774" s="128">
        <v>80.827178922223538</v>
      </c>
      <c r="DF1774" s="128">
        <v>79.834626004763479</v>
      </c>
      <c r="DG1774" s="128">
        <v>77.973255268051204</v>
      </c>
      <c r="DH1774" s="128">
        <v>79.35873139437291</v>
      </c>
      <c r="DI1774" s="128">
        <v>78.488219193314379</v>
      </c>
      <c r="DJ1774" s="128">
        <v>78.056469629056465</v>
      </c>
      <c r="DK1774" s="128">
        <v>71.986554036691146</v>
      </c>
      <c r="DL1774" s="128">
        <v>71.098028732196667</v>
      </c>
      <c r="DM1774" s="128">
        <v>90.521668374452702</v>
      </c>
      <c r="DN1774" s="130">
        <f>[1]MCEMAC!CN68*100</f>
        <v>74.760401387292745</v>
      </c>
      <c r="DO1774" s="128">
        <v>90.521668374452702</v>
      </c>
      <c r="DP1774" s="128">
        <v>75.754854513582728</v>
      </c>
      <c r="DQ1774" s="128">
        <v>74.222042999248373</v>
      </c>
      <c r="DR1774" s="128">
        <v>72.857435108411252</v>
      </c>
      <c r="DS1774" s="128">
        <v>79.418402630115452</v>
      </c>
      <c r="DT1774" s="128">
        <v>78.390287436380419</v>
      </c>
      <c r="DU1774" s="128">
        <v>69.167371409243955</v>
      </c>
      <c r="DV1774" s="131">
        <f>[1]MCEMAC!DD68*100</f>
        <v>72.550206472362646</v>
      </c>
      <c r="DW1774" s="132">
        <f>[1]MCEMAC!DE68*100</f>
        <v>72.233322195049283</v>
      </c>
      <c r="DX1774" s="133">
        <f>[1]MCEMAC!DF68*100</f>
        <v>102.7908944031016</v>
      </c>
      <c r="DZ1774" s="128">
        <f>[1]MCEMAC!DJ68*100</f>
        <v>77.172084438633775</v>
      </c>
      <c r="EC1774" s="128">
        <f>[1]MCEMAC!DN68*100</f>
        <v>83.371444699003931</v>
      </c>
      <c r="EF1774" s="128">
        <f>[1]MCEMAC!DR68*100</f>
        <v>82.617796491692204</v>
      </c>
      <c r="EI1774" s="128">
        <f>[1]MCEMAC!DV68*100</f>
        <v>86.23743036873627</v>
      </c>
      <c r="EL1774" s="128">
        <f>[1]MCEMAC!DZ68*100</f>
        <v>89.716139429540647</v>
      </c>
      <c r="EO1774" s="128">
        <f>[1]MCEMAC!ED68*100</f>
        <v>92.178648755553297</v>
      </c>
    </row>
    <row r="1775" spans="1:145" ht="15.5" x14ac:dyDescent="0.35">
      <c r="A1775" s="56" t="s">
        <v>605</v>
      </c>
      <c r="B1775" s="128"/>
      <c r="C1775" s="128"/>
      <c r="D1775" s="128"/>
      <c r="E1775" s="128"/>
      <c r="F1775" s="128"/>
      <c r="G1775" s="128"/>
      <c r="H1775" s="128"/>
      <c r="I1775" s="128"/>
      <c r="J1775" s="128"/>
      <c r="K1775" s="128"/>
      <c r="L1775" s="128"/>
      <c r="M1775" s="129"/>
      <c r="N1775" s="129"/>
      <c r="O1775" s="129"/>
      <c r="P1775" s="129"/>
      <c r="Q1775" s="129"/>
      <c r="R1775" s="129"/>
      <c r="S1775" s="129"/>
      <c r="T1775" s="129"/>
      <c r="U1775" s="129"/>
      <c r="V1775" s="128">
        <v>97.270035111006194</v>
      </c>
      <c r="W1775" s="128">
        <v>101.72849070031059</v>
      </c>
      <c r="X1775" s="128">
        <v>102.9120163966453</v>
      </c>
      <c r="Y1775" s="128">
        <v>100.26564366967004</v>
      </c>
      <c r="Z1775" s="128">
        <v>99.763123950643902</v>
      </c>
      <c r="AA1775" s="128">
        <v>98.42</v>
      </c>
      <c r="AB1775" s="128">
        <v>97.676334387723415</v>
      </c>
      <c r="AC1775" s="128">
        <v>98.205506757668672</v>
      </c>
      <c r="AD1775" s="128">
        <v>98.091869107830234</v>
      </c>
      <c r="AE1775" s="128">
        <v>97.470409243282504</v>
      </c>
      <c r="AF1775" s="128">
        <v>99.51056748224444</v>
      </c>
      <c r="AG1775" s="128">
        <v>98.826139808448076</v>
      </c>
      <c r="AH1775" s="128">
        <v>96.920085555187711</v>
      </c>
      <c r="AI1775" s="134" t="s">
        <v>85</v>
      </c>
      <c r="AJ1775" s="129">
        <v>89.77</v>
      </c>
      <c r="AK1775" s="135" t="s">
        <v>85</v>
      </c>
      <c r="AL1775" s="135" t="s">
        <v>85</v>
      </c>
      <c r="AM1775" s="135" t="s">
        <v>85</v>
      </c>
      <c r="AN1775" s="135" t="s">
        <v>85</v>
      </c>
      <c r="AO1775" s="135">
        <v>77.11</v>
      </c>
      <c r="AP1775" s="135" t="s">
        <v>85</v>
      </c>
      <c r="AQ1775" s="135" t="s">
        <v>85</v>
      </c>
      <c r="AR1775" s="135" t="s">
        <v>85</v>
      </c>
      <c r="AS1775" s="135">
        <v>59.1</v>
      </c>
      <c r="AT1775" s="135" t="s">
        <v>85</v>
      </c>
      <c r="AU1775" s="135" t="s">
        <v>85</v>
      </c>
      <c r="AV1775" s="135" t="s">
        <v>85</v>
      </c>
      <c r="AW1775" s="135" t="s">
        <v>85</v>
      </c>
      <c r="AX1775" s="135">
        <v>57.51</v>
      </c>
      <c r="AY1775" s="135"/>
      <c r="AZ1775" s="135" t="s">
        <v>85</v>
      </c>
      <c r="BA1775" s="135" t="s">
        <v>85</v>
      </c>
      <c r="BB1775" s="135" t="s">
        <v>85</v>
      </c>
      <c r="BC1775" s="135" t="s">
        <v>85</v>
      </c>
      <c r="BD1775" s="135" t="s">
        <v>85</v>
      </c>
      <c r="BE1775" s="135" t="s">
        <v>85</v>
      </c>
      <c r="BF1775" s="135">
        <v>61.37</v>
      </c>
      <c r="BG1775" s="135" t="s">
        <v>85</v>
      </c>
      <c r="BH1775" s="135" t="s">
        <v>85</v>
      </c>
      <c r="BI1775" s="135" t="s">
        <v>85</v>
      </c>
      <c r="BJ1775" s="135" t="s">
        <v>85</v>
      </c>
      <c r="BK1775" s="135" t="s">
        <v>85</v>
      </c>
      <c r="BL1775" s="135" t="s">
        <v>85</v>
      </c>
      <c r="BM1775" s="135" t="s">
        <v>85</v>
      </c>
      <c r="BN1775" s="135" t="s">
        <v>85</v>
      </c>
      <c r="BO1775" s="135">
        <v>67.069999999999993</v>
      </c>
      <c r="BP1775" s="135" t="s">
        <v>85</v>
      </c>
      <c r="BQ1775" s="135" t="s">
        <v>85</v>
      </c>
      <c r="BR1775" s="135" t="s">
        <v>85</v>
      </c>
      <c r="BS1775" s="135" t="s">
        <v>85</v>
      </c>
      <c r="BT1775" s="135" t="s">
        <v>85</v>
      </c>
      <c r="BU1775" s="135" t="s">
        <v>85</v>
      </c>
      <c r="BV1775" s="135" t="s">
        <v>85</v>
      </c>
      <c r="BW1775" s="135" t="s">
        <v>85</v>
      </c>
      <c r="BX1775" s="135" t="s">
        <v>85</v>
      </c>
      <c r="BY1775" s="135" t="s">
        <v>85</v>
      </c>
      <c r="BZ1775" s="134" t="s">
        <v>85</v>
      </c>
      <c r="CA1775" s="135">
        <f>[1]MCEMAC!AI69*100</f>
        <v>63.62</v>
      </c>
      <c r="CB1775" s="135" t="s">
        <v>85</v>
      </c>
      <c r="CC1775" s="135" t="s">
        <v>85</v>
      </c>
      <c r="CD1775" s="135" t="s">
        <v>85</v>
      </c>
      <c r="CE1775" s="135" t="s">
        <v>85</v>
      </c>
      <c r="CF1775" s="135" t="s">
        <v>85</v>
      </c>
      <c r="CG1775" s="135" t="s">
        <v>85</v>
      </c>
      <c r="CH1775" s="135" t="s">
        <v>85</v>
      </c>
      <c r="CI1775" s="135" t="s">
        <v>85</v>
      </c>
      <c r="CJ1775" s="134" t="s">
        <v>85</v>
      </c>
      <c r="CK1775" s="134" t="s">
        <v>85</v>
      </c>
      <c r="CL1775" s="135">
        <f>[1]MCEMAC!AY69*100</f>
        <v>63.959999999999994</v>
      </c>
      <c r="CM1775" s="135" t="s">
        <v>85</v>
      </c>
      <c r="CN1775" s="135" t="s">
        <v>85</v>
      </c>
      <c r="CO1775" s="135" t="s">
        <v>85</v>
      </c>
      <c r="CP1775" s="135" t="s">
        <v>85</v>
      </c>
      <c r="CQ1775" s="135" t="s">
        <v>85</v>
      </c>
      <c r="CR1775" s="135" t="s">
        <v>85</v>
      </c>
      <c r="CS1775" s="135" t="s">
        <v>85</v>
      </c>
      <c r="CT1775" s="135" t="s">
        <v>85</v>
      </c>
      <c r="CU1775" s="135" t="s">
        <v>85</v>
      </c>
      <c r="CV1775" s="135" t="s">
        <v>85</v>
      </c>
      <c r="CW1775" s="135" t="s">
        <v>85</v>
      </c>
      <c r="CX1775" s="135" t="s">
        <v>85</v>
      </c>
      <c r="CY1775" s="135" t="s">
        <v>85</v>
      </c>
      <c r="CZ1775" s="135" t="s">
        <v>85</v>
      </c>
      <c r="DA1775" s="135">
        <f>[1]MCEMAC!BR69*100</f>
        <v>73.070000000000007</v>
      </c>
      <c r="DB1775" s="134" t="s">
        <v>85</v>
      </c>
      <c r="DC1775" s="134" t="s">
        <v>85</v>
      </c>
      <c r="DD1775" s="134" t="s">
        <v>85</v>
      </c>
      <c r="DE1775" s="134" t="s">
        <v>85</v>
      </c>
      <c r="DF1775" s="134" t="s">
        <v>85</v>
      </c>
      <c r="DG1775" s="134" t="s">
        <v>85</v>
      </c>
      <c r="DH1775" s="134" t="s">
        <v>85</v>
      </c>
      <c r="DI1775" s="134" t="s">
        <v>85</v>
      </c>
      <c r="DJ1775" s="134" t="s">
        <v>85</v>
      </c>
      <c r="DK1775" s="134" t="s">
        <v>85</v>
      </c>
      <c r="DL1775" s="134" t="s">
        <v>85</v>
      </c>
      <c r="DM1775" s="134" t="s">
        <v>85</v>
      </c>
      <c r="DN1775" s="136" t="s">
        <v>85</v>
      </c>
      <c r="DO1775" s="134" t="s">
        <v>85</v>
      </c>
      <c r="DP1775" s="134" t="s">
        <v>85</v>
      </c>
      <c r="DQ1775" s="134" t="s">
        <v>85</v>
      </c>
      <c r="DR1775" s="134" t="s">
        <v>85</v>
      </c>
      <c r="DS1775" s="134" t="s">
        <v>85</v>
      </c>
      <c r="DT1775" s="134" t="s">
        <v>85</v>
      </c>
      <c r="DU1775" s="134" t="s">
        <v>85</v>
      </c>
      <c r="DV1775" s="137" t="s">
        <v>85</v>
      </c>
      <c r="DW1775" s="138" t="s">
        <v>85</v>
      </c>
      <c r="DX1775" s="139" t="s">
        <v>85</v>
      </c>
      <c r="DZ1775" s="134" t="s">
        <v>85</v>
      </c>
      <c r="EC1775" s="134" t="s">
        <v>85</v>
      </c>
      <c r="EF1775" s="134" t="s">
        <v>85</v>
      </c>
      <c r="EI1775" s="134" t="s">
        <v>85</v>
      </c>
      <c r="EL1775" s="134" t="s">
        <v>85</v>
      </c>
      <c r="EO1775" s="134" t="s">
        <v>85</v>
      </c>
    </row>
    <row r="1776" spans="1:145" ht="15.5" x14ac:dyDescent="0.35">
      <c r="A1776" s="56" t="s">
        <v>606</v>
      </c>
      <c r="B1776" s="128"/>
      <c r="C1776" s="128"/>
      <c r="D1776" s="128"/>
      <c r="E1776" s="128"/>
      <c r="F1776" s="128"/>
      <c r="G1776" s="128"/>
      <c r="H1776" s="128"/>
      <c r="I1776" s="128"/>
      <c r="J1776" s="128"/>
      <c r="K1776" s="128"/>
      <c r="L1776" s="128"/>
      <c r="M1776" s="129"/>
      <c r="N1776" s="129"/>
      <c r="O1776" s="129"/>
      <c r="P1776" s="129"/>
      <c r="Q1776" s="129"/>
      <c r="R1776" s="129"/>
      <c r="S1776" s="129"/>
      <c r="T1776" s="129"/>
      <c r="U1776" s="129"/>
      <c r="V1776" s="128">
        <f>+V1774-V1775</f>
        <v>0</v>
      </c>
      <c r="W1776" s="128">
        <f t="shared" ref="W1776:AJ1776" si="1731">+W1774-W1775</f>
        <v>0</v>
      </c>
      <c r="X1776" s="128">
        <f t="shared" si="1731"/>
        <v>0</v>
      </c>
      <c r="Y1776" s="128">
        <f t="shared" si="1731"/>
        <v>0</v>
      </c>
      <c r="Z1776" s="128">
        <f t="shared" si="1731"/>
        <v>-4.000000330961484E-9</v>
      </c>
      <c r="AA1776" s="128">
        <f t="shared" si="1731"/>
        <v>0.83310604654940335</v>
      </c>
      <c r="AB1776" s="128">
        <f t="shared" si="1731"/>
        <v>0</v>
      </c>
      <c r="AC1776" s="128">
        <f t="shared" si="1731"/>
        <v>0</v>
      </c>
      <c r="AD1776" s="128">
        <f t="shared" si="1731"/>
        <v>0</v>
      </c>
      <c r="AE1776" s="128">
        <f t="shared" si="1731"/>
        <v>0.93000000000000682</v>
      </c>
      <c r="AF1776" s="128">
        <f t="shared" si="1731"/>
        <v>0</v>
      </c>
      <c r="AG1776" s="128">
        <f t="shared" si="1731"/>
        <v>0</v>
      </c>
      <c r="AH1776" s="128">
        <f t="shared" si="1731"/>
        <v>0</v>
      </c>
      <c r="AI1776" s="128" t="e">
        <f t="shared" si="1731"/>
        <v>#VALUE!</v>
      </c>
      <c r="AJ1776" s="129">
        <f t="shared" si="1731"/>
        <v>1.1117913434739108</v>
      </c>
      <c r="AK1776" s="129">
        <v>79.236474743420501</v>
      </c>
      <c r="AL1776" s="129">
        <v>78.420555271061119</v>
      </c>
      <c r="AM1776" s="129">
        <v>70.083867537616698</v>
      </c>
      <c r="AN1776" s="129">
        <v>71.115211778670357</v>
      </c>
      <c r="AO1776" s="129">
        <f>+AO1774-AO1775</f>
        <v>0.937926369955008</v>
      </c>
      <c r="AP1776" s="129">
        <v>59.382059761698038</v>
      </c>
      <c r="AQ1776" s="129">
        <v>62.655552970225017</v>
      </c>
      <c r="AR1776" s="129">
        <v>63.301852724335241</v>
      </c>
      <c r="AS1776" s="129">
        <f>+AS1774-AS1775</f>
        <v>7.1470751025317369</v>
      </c>
      <c r="AT1776" s="129">
        <v>63.680021054500358</v>
      </c>
      <c r="AU1776" s="129">
        <v>60.649638892186864</v>
      </c>
      <c r="AV1776" s="129">
        <v>59.110548207482523</v>
      </c>
      <c r="AW1776" s="129">
        <v>58.81729138237408</v>
      </c>
      <c r="AX1776" s="129">
        <f>+AX1774-AX1775</f>
        <v>1.5401733666163722</v>
      </c>
      <c r="AY1776" s="129"/>
      <c r="AZ1776" s="129">
        <v>63.68236927633076</v>
      </c>
      <c r="BA1776" s="129">
        <v>54.121807267219715</v>
      </c>
      <c r="BB1776" s="129">
        <v>60.715408518274941</v>
      </c>
      <c r="BC1776" s="129">
        <v>52.956449320475365</v>
      </c>
      <c r="BD1776" s="129">
        <v>60.693905657610344</v>
      </c>
      <c r="BE1776" s="129">
        <v>55.37977270885446</v>
      </c>
      <c r="BF1776" s="129">
        <f>+BF1774-BF1775</f>
        <v>1.6517189528118621</v>
      </c>
      <c r="BG1776" s="129">
        <v>66.300235916324127</v>
      </c>
      <c r="BH1776" s="129">
        <v>62.688135313882199</v>
      </c>
      <c r="BI1776" s="129">
        <v>68.550360317733634</v>
      </c>
      <c r="BJ1776" s="129">
        <v>64.699756973459117</v>
      </c>
      <c r="BK1776" s="129">
        <v>68.548672945455621</v>
      </c>
      <c r="BL1776" s="129">
        <v>66.014091535490365</v>
      </c>
      <c r="BM1776" s="129">
        <v>68.241208117550968</v>
      </c>
      <c r="BN1776" s="129">
        <v>65.16139585402523</v>
      </c>
      <c r="BO1776" s="129">
        <f>+BO1774-BO1775</f>
        <v>2.5026256227161383</v>
      </c>
      <c r="BP1776" s="129">
        <v>71.583658493875376</v>
      </c>
      <c r="BQ1776" s="129">
        <v>73.203283819086067</v>
      </c>
      <c r="BR1776" s="129">
        <v>61.188170892133762</v>
      </c>
      <c r="BS1776" s="129">
        <v>44.043486041485139</v>
      </c>
      <c r="BT1776" s="129">
        <v>64.709036818246304</v>
      </c>
      <c r="BU1776" s="129">
        <v>55.167137953888492</v>
      </c>
      <c r="BV1776" s="129">
        <v>46.017020076542416</v>
      </c>
      <c r="BW1776" s="129">
        <v>70.147518109841243</v>
      </c>
      <c r="BX1776" s="129">
        <v>64.1145055157249</v>
      </c>
      <c r="BY1776" s="129">
        <v>60.647307672450715</v>
      </c>
      <c r="BZ1776" s="128">
        <v>68.014007494123234</v>
      </c>
      <c r="CA1776" s="129">
        <f>+CA1774-CA1775</f>
        <v>7.4157880205786242</v>
      </c>
      <c r="CB1776" s="129">
        <v>65.803606194656624</v>
      </c>
      <c r="CC1776" s="129">
        <v>64.956559140228833</v>
      </c>
      <c r="CD1776" s="129">
        <v>60.806861603085771</v>
      </c>
      <c r="CE1776" s="129">
        <v>67.344350143035882</v>
      </c>
      <c r="CF1776" s="129">
        <v>66.832198355999111</v>
      </c>
      <c r="CG1776" s="129">
        <v>64.543346528476576</v>
      </c>
      <c r="CH1776" s="129">
        <v>67.856903687055052</v>
      </c>
      <c r="CI1776" s="129">
        <v>67.516366242723521</v>
      </c>
      <c r="CJ1776" s="128">
        <v>68.638124431811988</v>
      </c>
      <c r="CK1776" s="128">
        <v>67.34598521761761</v>
      </c>
      <c r="CL1776" s="129">
        <f>+CL1774-CL1775</f>
        <v>2.307457779740119</v>
      </c>
      <c r="CM1776" s="129">
        <v>73.089280233264304</v>
      </c>
      <c r="CN1776" s="129">
        <v>67.023917982900826</v>
      </c>
      <c r="CO1776" s="129">
        <v>67.197801880399226</v>
      </c>
      <c r="CP1776" s="129">
        <v>73.111173039568868</v>
      </c>
      <c r="CQ1776" s="129">
        <v>68.266041798672802</v>
      </c>
      <c r="CR1776" s="129">
        <v>66.659858921796882</v>
      </c>
      <c r="CS1776" s="129">
        <v>78.258042691698066</v>
      </c>
      <c r="CT1776" s="129">
        <v>74.439195347740366</v>
      </c>
      <c r="CU1776" s="129">
        <v>73.517995984380519</v>
      </c>
      <c r="CV1776" s="129">
        <v>83.069651023343241</v>
      </c>
      <c r="CW1776" s="129">
        <v>81.462869359217208</v>
      </c>
      <c r="CX1776" s="129">
        <v>81.808483367142429</v>
      </c>
      <c r="CY1776" s="129">
        <v>80.591831102585942</v>
      </c>
      <c r="CZ1776" s="129">
        <v>83.457992584844774</v>
      </c>
      <c r="DA1776" s="129">
        <f t="shared" ref="DA1776" si="1732">+DA1774-DA1775</f>
        <v>2.9335143010266194</v>
      </c>
      <c r="DB1776" s="128">
        <v>78.320115241686892</v>
      </c>
      <c r="DC1776" s="128">
        <v>77.087252895022544</v>
      </c>
      <c r="DD1776" s="128">
        <v>70.921254417919783</v>
      </c>
      <c r="DE1776" s="128">
        <v>80.827178922223538</v>
      </c>
      <c r="DF1776" s="128">
        <v>79.834626004763479</v>
      </c>
      <c r="DG1776" s="128">
        <v>77.973255268051204</v>
      </c>
      <c r="DH1776" s="128">
        <v>79.35873139437291</v>
      </c>
      <c r="DI1776" s="128">
        <v>78.488219193314379</v>
      </c>
      <c r="DJ1776" s="128">
        <v>78.056469629056465</v>
      </c>
      <c r="DK1776" s="128">
        <v>71.986554036691146</v>
      </c>
      <c r="DL1776" s="128">
        <v>71.098028732196667</v>
      </c>
      <c r="DM1776" s="128">
        <v>90.521668374452702</v>
      </c>
      <c r="DN1776" s="130" t="e">
        <f t="shared" ref="DN1776" si="1733">+DN1774-DN1775</f>
        <v>#VALUE!</v>
      </c>
      <c r="DO1776" s="128">
        <v>90.521668374452702</v>
      </c>
      <c r="DP1776" s="128">
        <v>75.754854513582728</v>
      </c>
      <c r="DQ1776" s="128">
        <v>74.222042999248373</v>
      </c>
      <c r="DR1776" s="128">
        <v>72.857435108411252</v>
      </c>
      <c r="DS1776" s="128">
        <v>79.418402630115452</v>
      </c>
      <c r="DT1776" s="128">
        <v>78.390287436380419</v>
      </c>
      <c r="DU1776" s="128">
        <v>69.167371409243955</v>
      </c>
      <c r="DV1776" s="131" t="e">
        <f>+DV1774-DV1775</f>
        <v>#VALUE!</v>
      </c>
      <c r="DW1776" s="132" t="e">
        <f>+DW1774-DW1775</f>
        <v>#VALUE!</v>
      </c>
      <c r="DX1776" s="133" t="e">
        <f>+DX1774-DX1775</f>
        <v>#VALUE!</v>
      </c>
      <c r="DZ1776" s="128" t="e">
        <f>+DZ1774-DZ1775</f>
        <v>#VALUE!</v>
      </c>
      <c r="EC1776" s="128" t="e">
        <f>+EC1774-EC1775</f>
        <v>#VALUE!</v>
      </c>
      <c r="EF1776" s="128" t="e">
        <f>+EF1774-EF1775</f>
        <v>#VALUE!</v>
      </c>
      <c r="EI1776" s="128" t="e">
        <f>+EI1774-EI1775</f>
        <v>#VALUE!</v>
      </c>
      <c r="EL1776" s="128" t="e">
        <f>+EL1774-EL1775</f>
        <v>#VALUE!</v>
      </c>
      <c r="EO1776" s="128" t="e">
        <f>+EO1774-EO1775</f>
        <v>#VALUE!</v>
      </c>
    </row>
    <row r="1777" spans="1:145" ht="15.5" x14ac:dyDescent="0.35">
      <c r="A1777" s="56"/>
      <c r="B1777" s="102"/>
      <c r="C1777" s="128"/>
      <c r="D1777" s="128"/>
      <c r="E1777" s="128"/>
      <c r="F1777" s="128"/>
      <c r="G1777" s="128"/>
      <c r="H1777" s="128"/>
      <c r="I1777" s="128"/>
      <c r="L1777" s="134"/>
      <c r="N1777" s="134"/>
      <c r="O1777" s="134"/>
      <c r="P1777" s="134"/>
      <c r="Q1777" s="128"/>
      <c r="S1777" s="102"/>
      <c r="T1777" s="128"/>
      <c r="U1777" s="128"/>
      <c r="W1777" s="128"/>
      <c r="Y1777" s="273" t="s">
        <v>607</v>
      </c>
      <c r="Z1777" s="128"/>
      <c r="AA1777" s="128"/>
      <c r="AB1777" s="128"/>
      <c r="AC1777" s="128"/>
      <c r="AD1777" s="128"/>
      <c r="AE1777" s="128"/>
      <c r="AF1777" s="128"/>
      <c r="AG1777" s="128"/>
      <c r="AH1777" s="128"/>
      <c r="AI1777" s="128"/>
      <c r="AJ1777" s="129"/>
      <c r="AK1777" s="129"/>
      <c r="AL1777" s="129"/>
      <c r="AM1777" s="129"/>
      <c r="AN1777" s="129"/>
      <c r="AO1777" s="129"/>
      <c r="AP1777" s="129"/>
      <c r="AQ1777" s="129"/>
      <c r="AR1777" s="129"/>
      <c r="AS1777" s="129"/>
      <c r="AT1777" s="129"/>
      <c r="AU1777" s="129"/>
      <c r="AV1777" s="129"/>
      <c r="AW1777" s="129"/>
      <c r="AX1777" s="129"/>
      <c r="AY1777" s="129"/>
      <c r="AZ1777" s="129"/>
      <c r="BA1777" s="129"/>
      <c r="BB1777" s="129"/>
      <c r="BC1777" s="129"/>
      <c r="BD1777" s="129"/>
      <c r="BE1777" s="129"/>
      <c r="BF1777" s="129"/>
      <c r="BG1777" s="129"/>
      <c r="BH1777" s="129"/>
      <c r="BI1777" s="129"/>
      <c r="BJ1777" s="129"/>
      <c r="BK1777" s="129"/>
      <c r="BL1777" s="129"/>
      <c r="BM1777" s="129"/>
      <c r="BN1777" s="129"/>
      <c r="BO1777" s="129"/>
      <c r="BP1777" s="129"/>
      <c r="BQ1777" s="129"/>
      <c r="BR1777" s="129"/>
      <c r="BS1777" s="129"/>
      <c r="BT1777" s="129"/>
      <c r="BU1777" s="129"/>
      <c r="BV1777" s="129"/>
      <c r="BW1777" s="129"/>
      <c r="BX1777" s="129"/>
      <c r="BY1777" s="129"/>
      <c r="BZ1777" s="128"/>
      <c r="CA1777" s="129"/>
      <c r="CB1777" s="129"/>
      <c r="CC1777" s="129"/>
      <c r="CD1777" s="129"/>
      <c r="CE1777" s="129"/>
      <c r="CF1777" s="129"/>
      <c r="CG1777" s="129"/>
      <c r="CH1777" s="129"/>
      <c r="CI1777" s="129"/>
      <c r="CJ1777" s="128"/>
      <c r="CK1777" s="128"/>
      <c r="CL1777" s="129"/>
      <c r="CM1777" s="129"/>
      <c r="CN1777" s="129"/>
      <c r="CO1777" s="129"/>
      <c r="CP1777" s="129"/>
      <c r="CQ1777" s="129"/>
      <c r="CR1777" s="129"/>
      <c r="CS1777" s="129"/>
      <c r="CT1777" s="129"/>
      <c r="CU1777" s="129"/>
      <c r="CV1777" s="129"/>
      <c r="CW1777" s="129"/>
      <c r="CX1777" s="129"/>
      <c r="CY1777" s="129"/>
      <c r="CZ1777" s="129"/>
      <c r="DA1777" s="129"/>
      <c r="DB1777" s="128"/>
      <c r="DC1777" s="128"/>
      <c r="DD1777" s="128"/>
      <c r="DE1777" s="128"/>
      <c r="DF1777" s="128"/>
      <c r="DG1777" s="128"/>
      <c r="DH1777" s="128"/>
      <c r="DI1777" s="128"/>
      <c r="DJ1777" s="128"/>
      <c r="DK1777" s="128"/>
      <c r="DL1777" s="128"/>
      <c r="DM1777" s="128"/>
      <c r="DN1777" s="130"/>
      <c r="DO1777" s="128"/>
      <c r="DP1777" s="128"/>
      <c r="DQ1777" s="128"/>
      <c r="DR1777" s="128"/>
      <c r="DS1777" s="128"/>
      <c r="DT1777" s="128"/>
      <c r="DU1777" s="128"/>
      <c r="DV1777" s="131"/>
      <c r="DW1777" s="132"/>
      <c r="DX1777" s="133"/>
      <c r="DZ1777" s="128"/>
      <c r="EC1777" s="128"/>
      <c r="EF1777" s="128"/>
      <c r="EI1777" s="128"/>
      <c r="EL1777" s="128"/>
      <c r="EO1777" s="128"/>
    </row>
    <row r="1778" spans="1:145" ht="15.5" x14ac:dyDescent="0.35">
      <c r="A1778" s="126" t="s">
        <v>608</v>
      </c>
      <c r="B1778" s="102"/>
      <c r="C1778" s="128"/>
      <c r="D1778" s="128"/>
      <c r="E1778" s="128"/>
      <c r="F1778" s="128"/>
      <c r="G1778" s="128"/>
      <c r="H1778" s="128"/>
      <c r="I1778" s="128"/>
      <c r="J1778" s="128"/>
      <c r="K1778" s="128"/>
      <c r="L1778" s="128"/>
      <c r="M1778" s="128"/>
      <c r="N1778" s="128"/>
      <c r="O1778" s="128"/>
      <c r="P1778" s="128"/>
      <c r="Q1778" s="128"/>
      <c r="R1778" s="128"/>
      <c r="S1778" s="128"/>
      <c r="T1778" s="128"/>
      <c r="U1778" s="128"/>
      <c r="V1778" s="128"/>
      <c r="W1778" s="128"/>
      <c r="X1778" s="129"/>
      <c r="Y1778" s="129"/>
      <c r="Z1778" s="128"/>
      <c r="AA1778" s="128"/>
      <c r="AB1778" s="128"/>
      <c r="AC1778" s="128"/>
      <c r="AD1778" s="128"/>
      <c r="AE1778" s="128"/>
      <c r="AF1778" s="128"/>
      <c r="AG1778" s="128"/>
      <c r="AH1778" s="128"/>
      <c r="AI1778" s="128"/>
      <c r="AJ1778" s="129"/>
      <c r="AK1778" s="129"/>
      <c r="AL1778" s="129"/>
      <c r="AM1778" s="129"/>
      <c r="AN1778" s="129"/>
      <c r="AO1778" s="129"/>
      <c r="AP1778" s="129"/>
      <c r="AQ1778" s="129"/>
      <c r="AR1778" s="129"/>
      <c r="AS1778" s="129"/>
      <c r="AT1778" s="129"/>
      <c r="AU1778" s="129"/>
      <c r="AV1778" s="129"/>
      <c r="AW1778" s="129"/>
      <c r="AX1778" s="129"/>
      <c r="AY1778" s="129"/>
      <c r="AZ1778" s="129"/>
      <c r="BA1778" s="129"/>
      <c r="BB1778" s="129"/>
      <c r="BC1778" s="129"/>
      <c r="BD1778" s="129"/>
      <c r="BE1778" s="129"/>
      <c r="BF1778" s="129"/>
      <c r="BG1778" s="129"/>
      <c r="BH1778" s="129"/>
      <c r="BI1778" s="129"/>
      <c r="BJ1778" s="129"/>
      <c r="BK1778" s="129"/>
      <c r="BL1778" s="129"/>
      <c r="BM1778" s="129"/>
      <c r="BN1778" s="129"/>
      <c r="BO1778" s="129"/>
      <c r="BP1778" s="129"/>
      <c r="BQ1778" s="129"/>
      <c r="BR1778" s="129"/>
      <c r="BS1778" s="129"/>
      <c r="BT1778" s="129"/>
      <c r="BU1778" s="129"/>
      <c r="BV1778" s="129"/>
      <c r="BW1778" s="129"/>
      <c r="BX1778" s="129"/>
      <c r="BY1778" s="129"/>
      <c r="BZ1778" s="128"/>
      <c r="CA1778" s="129"/>
      <c r="CB1778" s="129"/>
      <c r="CC1778" s="129"/>
      <c r="CD1778" s="129"/>
      <c r="CE1778" s="129"/>
      <c r="CF1778" s="129"/>
      <c r="CG1778" s="129"/>
      <c r="CH1778" s="129"/>
      <c r="CI1778" s="129"/>
      <c r="CJ1778" s="128"/>
      <c r="CK1778" s="128"/>
      <c r="CL1778" s="129"/>
      <c r="CM1778" s="129"/>
      <c r="CN1778" s="129"/>
      <c r="CO1778" s="129"/>
      <c r="CP1778" s="129"/>
      <c r="CQ1778" s="129"/>
      <c r="CR1778" s="129"/>
      <c r="CS1778" s="129"/>
      <c r="CT1778" s="129"/>
      <c r="CU1778" s="129"/>
      <c r="CV1778" s="129"/>
      <c r="CW1778" s="129"/>
      <c r="CX1778" s="129"/>
      <c r="CY1778" s="129"/>
      <c r="CZ1778" s="129"/>
      <c r="DA1778" s="129"/>
      <c r="DB1778" s="128"/>
      <c r="DC1778" s="128"/>
      <c r="DD1778" s="128"/>
      <c r="DE1778" s="128"/>
      <c r="DF1778" s="128"/>
      <c r="DG1778" s="128"/>
      <c r="DH1778" s="128"/>
      <c r="DI1778" s="128"/>
      <c r="DJ1778" s="128"/>
      <c r="DK1778" s="128"/>
      <c r="DL1778" s="128"/>
      <c r="DM1778" s="128"/>
      <c r="DN1778" s="130"/>
      <c r="DO1778" s="128"/>
      <c r="DP1778" s="128"/>
      <c r="DQ1778" s="128"/>
      <c r="DR1778" s="128"/>
      <c r="DS1778" s="128"/>
      <c r="DT1778" s="128"/>
      <c r="DU1778" s="128"/>
      <c r="DV1778" s="131"/>
      <c r="DW1778" s="132"/>
      <c r="DX1778" s="133"/>
      <c r="DZ1778" s="128"/>
      <c r="EC1778" s="128"/>
      <c r="EF1778" s="128"/>
      <c r="EI1778" s="128"/>
      <c r="EL1778" s="128"/>
      <c r="EO1778" s="128"/>
    </row>
    <row r="1779" spans="1:145" ht="15.5" x14ac:dyDescent="0.35">
      <c r="A1779" s="126" t="s">
        <v>609</v>
      </c>
      <c r="B1779" s="128">
        <f>+[2]CAMEROUN!C2495</f>
        <v>0</v>
      </c>
      <c r="C1779" s="128">
        <f>+[2]CAMEROUN!D2495</f>
        <v>0</v>
      </c>
      <c r="D1779" s="128">
        <f>+[2]CAMEROUN!E2495</f>
        <v>0</v>
      </c>
      <c r="E1779" s="128">
        <f>+[2]CAMEROUN!F2495</f>
        <v>0</v>
      </c>
      <c r="F1779" s="128">
        <f>+[2]CAMEROUN!G2495</f>
        <v>0</v>
      </c>
      <c r="G1779" s="128">
        <f>+[2]CAMEROUN!H2495</f>
        <v>-5.0578765367877532</v>
      </c>
      <c r="H1779" s="128">
        <f>+[2]CAMEROUN!I2495</f>
        <v>-78.259383190968464</v>
      </c>
      <c r="I1779" s="128">
        <f>+[2]CAMEROUN!J2495</f>
        <v>-41.867682112468017</v>
      </c>
      <c r="J1779" s="128">
        <f>+[2]CAMEROUN!K2495</f>
        <v>-45.567486544729107</v>
      </c>
      <c r="K1779" s="128">
        <v>-257.03199999999998</v>
      </c>
      <c r="L1779" s="128">
        <v>-152.59100000000001</v>
      </c>
      <c r="M1779" s="128">
        <v>-107.89400000000001</v>
      </c>
      <c r="N1779" s="128">
        <f>+[2]CAMEROUN!O2495</f>
        <v>9.5773381301110572</v>
      </c>
      <c r="O1779" s="128">
        <f>+[2]CAMEROUN!AG2495</f>
        <v>-7.061030653193753</v>
      </c>
      <c r="P1779" s="128">
        <f>+[2]CAMEROUN!AH2323</f>
        <v>244.19399999999999</v>
      </c>
      <c r="Q1779" s="128">
        <f>+[2]CAMEROUN!AI2323</f>
        <v>392.03300000000002</v>
      </c>
      <c r="R1779" s="128">
        <f>+[2]CAMEROUN!AJ2323</f>
        <v>329.887</v>
      </c>
      <c r="S1779" s="128">
        <f>+[2]CAMEROUN!AK2323</f>
        <v>396.75400000000002</v>
      </c>
      <c r="T1779" s="128">
        <f>+[2]CAMEROUN!AL2323</f>
        <v>525.101</v>
      </c>
      <c r="U1779" s="128">
        <f>+[2]CAMEROUN!AM2323</f>
        <v>850.11699999999996</v>
      </c>
      <c r="V1779" s="128">
        <f>+[2]CAMEROUN!AN2323</f>
        <v>1290.1220000000001</v>
      </c>
      <c r="W1779" s="128">
        <f>+[2]CAMEROUN!AO2323</f>
        <v>1448.944</v>
      </c>
      <c r="X1779" s="129">
        <f>+[2]CAMEROUN!AP2323</f>
        <v>1668.35</v>
      </c>
      <c r="Y1779" s="129">
        <f>+[2]CAMEROUN!AQ2323</f>
        <v>1311.4028007542677</v>
      </c>
      <c r="Z1779" s="128">
        <f>+[2]CAMEROUN!AR2323</f>
        <v>1605.692</v>
      </c>
      <c r="AA1779" s="128">
        <f>+[2]CAMEROUN!AS2323</f>
        <v>1666.4289999999999</v>
      </c>
      <c r="AB1779" s="128">
        <v>1663.9830133954656</v>
      </c>
      <c r="AC1779" s="128">
        <v>1653.2555883252232</v>
      </c>
      <c r="AD1779" s="128">
        <v>1915.6437175747083</v>
      </c>
      <c r="AE1779" s="128">
        <f>+[2]CAMEROUN!AT2323</f>
        <v>1638.6419999999998</v>
      </c>
      <c r="AF1779" s="128">
        <v>1773.6718859215218</v>
      </c>
      <c r="AG1779" s="128">
        <v>1620.918340768028</v>
      </c>
      <c r="AH1779" s="128">
        <v>1692.2595714997578</v>
      </c>
      <c r="AI1779" s="128">
        <v>1554.9811547745044</v>
      </c>
      <c r="AJ1779" s="129">
        <f>+[2]CAMEROUN!AU2323</f>
        <v>1686.5230000000001</v>
      </c>
      <c r="AK1779" s="129">
        <v>1320.3578288328547</v>
      </c>
      <c r="AL1779" s="129">
        <v>1260.7925327090013</v>
      </c>
      <c r="AM1779" s="129">
        <v>1096.5196809427425</v>
      </c>
      <c r="AN1779" s="129">
        <v>1442.2276807708736</v>
      </c>
      <c r="AO1779" s="129">
        <f>+[2]CAMEROUN!AV2323</f>
        <v>2103.8409999999999</v>
      </c>
      <c r="AP1779" s="129">
        <v>1858.1644583277491</v>
      </c>
      <c r="AQ1779" s="129">
        <v>1712.4762254536506</v>
      </c>
      <c r="AR1779" s="129">
        <v>1568.3228307013769</v>
      </c>
      <c r="AS1779" s="129">
        <f>+[2]CAMEROUN!AZ2323</f>
        <v>1365.8050000000001</v>
      </c>
      <c r="AT1779" s="129">
        <v>1362.7701135421698</v>
      </c>
      <c r="AU1779" s="129">
        <v>1821.3155333022078</v>
      </c>
      <c r="AV1779" s="129">
        <v>1380.5855651281761</v>
      </c>
      <c r="AW1779" s="129">
        <v>1326.8593510032965</v>
      </c>
      <c r="AX1779" s="129">
        <f>+[2]CAMEROUN!BE2323</f>
        <v>1731.884</v>
      </c>
      <c r="AY1779" s="129"/>
      <c r="AZ1779" s="129">
        <v>1876.7027345394356</v>
      </c>
      <c r="BA1779" s="129">
        <v>1510.9612040410784</v>
      </c>
      <c r="BB1779" s="129">
        <v>1804.3895778275755</v>
      </c>
      <c r="BC1779" s="129">
        <v>1898.3295603920246</v>
      </c>
      <c r="BD1779" s="129">
        <v>1834.0843825957529</v>
      </c>
      <c r="BE1779" s="129">
        <v>1834.0843825957529</v>
      </c>
      <c r="BF1779" s="129">
        <f>+[2]CAMEROUN!BL2323</f>
        <v>1967.4650000000001</v>
      </c>
      <c r="BG1779" s="129">
        <v>1884.7418325472324</v>
      </c>
      <c r="BH1779" s="129">
        <v>1711.5336026323487</v>
      </c>
      <c r="BI1779" s="129">
        <v>2490.6586730081453</v>
      </c>
      <c r="BJ1779" s="129">
        <v>2363.4583689924125</v>
      </c>
      <c r="BK1779" s="129">
        <v>2233.1881219499123</v>
      </c>
      <c r="BL1779" s="129">
        <v>2196.8396043150765</v>
      </c>
      <c r="BM1779" s="129">
        <v>2325.5835261137768</v>
      </c>
      <c r="BN1779" s="129">
        <v>2267.9634088827829</v>
      </c>
      <c r="BO1779" s="129">
        <f>+[2]CAMEROUN!BU2323</f>
        <v>2135.7139999999999</v>
      </c>
      <c r="BP1779" s="129">
        <v>2480.4274881447805</v>
      </c>
      <c r="BQ1779" s="129">
        <v>1563.8743252175864</v>
      </c>
      <c r="BR1779" s="129">
        <v>1275.6715639834374</v>
      </c>
      <c r="BS1779" s="129">
        <v>1374.5608138699081</v>
      </c>
      <c r="BT1779" s="129">
        <v>1846.917299411276</v>
      </c>
      <c r="BU1779" s="129">
        <v>1755.7360882759458</v>
      </c>
      <c r="BV1779" s="129">
        <v>1267.2673799710972</v>
      </c>
      <c r="BW1779" s="129">
        <v>2368.3427337941384</v>
      </c>
      <c r="BX1779" s="129">
        <v>2284.0439473541019</v>
      </c>
      <c r="BY1779" s="129">
        <v>1936.6999809259005</v>
      </c>
      <c r="BZ1779" s="128">
        <v>2149.4210171149552</v>
      </c>
      <c r="CA1779" s="129">
        <f>+[2]CAMEROUN!CG2323</f>
        <v>2091.3579999999997</v>
      </c>
      <c r="CB1779" s="129">
        <v>2179.7670270819881</v>
      </c>
      <c r="CC1779" s="129">
        <v>2136.6325367472336</v>
      </c>
      <c r="CD1779" s="129">
        <v>2094.9107845678991</v>
      </c>
      <c r="CE1779" s="129">
        <v>2586.5418027181704</v>
      </c>
      <c r="CF1779" s="129">
        <v>2551.9323717863913</v>
      </c>
      <c r="CG1779" s="129">
        <v>2371.5421872469315</v>
      </c>
      <c r="CH1779" s="129">
        <v>2653.9911242304629</v>
      </c>
      <c r="CI1779" s="129">
        <v>2598.4514832462496</v>
      </c>
      <c r="CJ1779" s="128">
        <v>2475.8745746477575</v>
      </c>
      <c r="CK1779" s="128">
        <v>2377.3054621476363</v>
      </c>
      <c r="CL1779" s="129">
        <f>+[2]CAMEROUN!CR2323</f>
        <v>2307.933</v>
      </c>
      <c r="CM1779" s="129">
        <v>3004.9818379949133</v>
      </c>
      <c r="CN1779" s="129">
        <v>3078.0822453768701</v>
      </c>
      <c r="CO1779" s="129">
        <v>3155.2298931754272</v>
      </c>
      <c r="CP1779" s="129">
        <v>3290.7389717177757</v>
      </c>
      <c r="CQ1779" s="129">
        <v>2982.358704756643</v>
      </c>
      <c r="CR1779" s="129">
        <v>2757.6831723875557</v>
      </c>
      <c r="CS1779" s="129">
        <v>3008.4041895380528</v>
      </c>
      <c r="CT1779" s="129">
        <v>2738.5885454296222</v>
      </c>
      <c r="CU1779" s="129">
        <v>2448.0615944905508</v>
      </c>
      <c r="CV1779" s="129">
        <v>2394.1946436794674</v>
      </c>
      <c r="CW1779" s="129">
        <v>2298.4035700741811</v>
      </c>
      <c r="CX1779" s="129">
        <v>2331.472802982295</v>
      </c>
      <c r="CY1779" s="129">
        <v>2318.9799475341706</v>
      </c>
      <c r="CZ1779" s="129">
        <v>2231.9963272910022</v>
      </c>
      <c r="DA1779" s="129">
        <f>+[2]CAMEROUN!DD2323</f>
        <v>3047.4339999999997</v>
      </c>
      <c r="DB1779" s="128">
        <v>3587.524050941885</v>
      </c>
      <c r="DC1779" s="128">
        <v>3512.8222398801704</v>
      </c>
      <c r="DD1779" s="128">
        <v>3512.8222398801704</v>
      </c>
      <c r="DE1779" s="128">
        <v>3747.2805959628286</v>
      </c>
      <c r="DF1779" s="128">
        <v>3675.3421507914782</v>
      </c>
      <c r="DG1779" s="128">
        <v>3573.0587093234039</v>
      </c>
      <c r="DH1779" s="128">
        <v>3693.6736435584544</v>
      </c>
      <c r="DI1779" s="128">
        <v>3671.1640416256409</v>
      </c>
      <c r="DJ1779" s="128">
        <v>3531.4150429155634</v>
      </c>
      <c r="DK1779" s="128">
        <v>2974.231242603591</v>
      </c>
      <c r="DL1779" s="128">
        <v>2936.7513841297487</v>
      </c>
      <c r="DM1779" s="128">
        <v>4015.8870480728879</v>
      </c>
      <c r="DN1779" s="130">
        <f>+[2]CAMEROUN!DQ2323</f>
        <v>2867.9533693379999</v>
      </c>
      <c r="DO1779" s="128">
        <v>4015.8870480728879</v>
      </c>
      <c r="DP1779" s="128">
        <v>2929.4256950885479</v>
      </c>
      <c r="DQ1779" s="128">
        <v>2835.0759541848997</v>
      </c>
      <c r="DR1779" s="128">
        <v>2662.4017543929745</v>
      </c>
      <c r="DS1779" s="128">
        <v>2914.2378761828309</v>
      </c>
      <c r="DT1779" s="128">
        <v>2794.5782786834229</v>
      </c>
      <c r="DU1779" s="128">
        <v>2792.8919627880668</v>
      </c>
      <c r="DV1779" s="131">
        <f>+[2]CAMEROUN!EA2323</f>
        <v>2841.2426989022474</v>
      </c>
      <c r="DW1779" s="132">
        <f>+[2]CAMEROUN!EB2323</f>
        <v>2894.3710468672871</v>
      </c>
      <c r="DX1779" s="133">
        <f>+[2]CAMEROUN!EC2323</f>
        <v>2154.1307931794554</v>
      </c>
      <c r="DZ1779" s="128">
        <f>+[2]CAMEROUN!EE2323</f>
        <v>3501.7284053871399</v>
      </c>
      <c r="EC1779" s="128">
        <f>+[2]CAMEROUN!EH2323</f>
        <v>4068.9758536571903</v>
      </c>
      <c r="EF1779" s="128">
        <f>+[2]CAMEROUN!EK2323</f>
        <v>4672.4657936806061</v>
      </c>
      <c r="EI1779" s="128">
        <f>+[2]CAMEROUN!EN2323</f>
        <v>5681.1086003594601</v>
      </c>
      <c r="EL1779" s="128">
        <f>+[2]CAMEROUN!EQ2323</f>
        <v>7044.3922211482959</v>
      </c>
      <c r="EO1779" s="128">
        <f>+[2]CAMEROUN!ET2323</f>
        <v>8746.3512601725233</v>
      </c>
    </row>
    <row r="1780" spans="1:145" ht="15.5" x14ac:dyDescent="0.35">
      <c r="A1780" s="56" t="s">
        <v>488</v>
      </c>
      <c r="B1780" s="128">
        <f>[7]RCA!D2174</f>
        <v>21.215</v>
      </c>
      <c r="C1780" s="128">
        <f>[7]RCA!E2174</f>
        <v>28.617999999999999</v>
      </c>
      <c r="D1780" s="128">
        <f>[7]RCA!F2174</f>
        <v>32.35</v>
      </c>
      <c r="E1780" s="128">
        <f>[7]RCA!G2174</f>
        <v>28.602</v>
      </c>
      <c r="F1780" s="128">
        <f>[7]RCA!H2174</f>
        <v>25.841000000000001</v>
      </c>
      <c r="G1780" s="128">
        <f>[7]RCA!I2174</f>
        <v>26.15</v>
      </c>
      <c r="H1780" s="128">
        <f>[7]RCA!J2174</f>
        <v>32.125</v>
      </c>
      <c r="I1780" s="128">
        <f>[7]RCA!K2174</f>
        <v>111.71599999999999</v>
      </c>
      <c r="J1780" s="128">
        <f>[7]RCA!L2174</f>
        <v>113.706</v>
      </c>
      <c r="K1780" s="128">
        <f>[7]RCA!M2174</f>
        <v>121.265</v>
      </c>
      <c r="L1780" s="128">
        <f>[7]RCA!N2174</f>
        <v>106.84399999999999</v>
      </c>
      <c r="M1780" s="128">
        <f>[7]RCA!O2174</f>
        <v>81.784999999999997</v>
      </c>
      <c r="N1780" s="128">
        <f>[7]RCA!P2174</f>
        <v>88.811000000000007</v>
      </c>
      <c r="O1780" s="128">
        <f>[7]RCA!Q2174</f>
        <v>93.430999999999997</v>
      </c>
      <c r="P1780" s="128">
        <f>[7]RCA!R2174</f>
        <v>87.599000000000004</v>
      </c>
      <c r="Q1780" s="128">
        <f>[7]RCA!S2174</f>
        <v>76.882000000000005</v>
      </c>
      <c r="R1780" s="128">
        <f>[7]RCA!T2174</f>
        <v>67.864000000000004</v>
      </c>
      <c r="S1780" s="128">
        <f>[7]RCA!U2174</f>
        <v>69.620999999999995</v>
      </c>
      <c r="T1780" s="128">
        <f>[7]RCA!V2174</f>
        <v>77.040999999999997</v>
      </c>
      <c r="U1780" s="128">
        <f>[7]RCA!W2174</f>
        <v>61.603000000000002</v>
      </c>
      <c r="V1780" s="128">
        <f>[7]RCA!X2174</f>
        <v>35.756</v>
      </c>
      <c r="W1780" s="128">
        <f>[7]RCA!Y2174</f>
        <v>57.118000000000002</v>
      </c>
      <c r="X1780" s="129">
        <f>[7]RCA!Z2174</f>
        <v>95.687999999999988</v>
      </c>
      <c r="Y1780" s="129">
        <f>[7]RCA!AA2174</f>
        <v>86.331999999999994</v>
      </c>
      <c r="Z1780" s="128">
        <f>[7]RCA!AB2174</f>
        <v>75.706999999999994</v>
      </c>
      <c r="AA1780" s="128">
        <f>[7]RCA!AC2174</f>
        <v>75.969000000000008</v>
      </c>
      <c r="AB1780" s="128">
        <v>86.332900900002869</v>
      </c>
      <c r="AC1780" s="128">
        <v>76.382625825086706</v>
      </c>
      <c r="AD1780" s="128">
        <v>77.828955807057639</v>
      </c>
      <c r="AE1780" s="128">
        <f>[7]RCA!AD2174</f>
        <v>89.736999999999995</v>
      </c>
      <c r="AF1780" s="128">
        <v>84.662890250406349</v>
      </c>
      <c r="AG1780" s="128">
        <v>99.481701714447397</v>
      </c>
      <c r="AH1780" s="128">
        <v>113.50623227264801</v>
      </c>
      <c r="AI1780" s="128">
        <v>112.72064939994003</v>
      </c>
      <c r="AJ1780" s="129">
        <f>[7]RCA!AE2174</f>
        <v>138.21800000000002</v>
      </c>
      <c r="AK1780" s="129">
        <v>151.22803339627606</v>
      </c>
      <c r="AL1780" s="129">
        <v>127.72877942086903</v>
      </c>
      <c r="AM1780" s="129">
        <v>102.83614275241671</v>
      </c>
      <c r="AN1780" s="129">
        <v>100.56918700241677</v>
      </c>
      <c r="AO1780" s="129">
        <f>[7]RCA!AF2174</f>
        <v>113.31700000000001</v>
      </c>
      <c r="AP1780" s="129">
        <v>91.550168547248902</v>
      </c>
      <c r="AQ1780" s="129">
        <v>117.50601070957499</v>
      </c>
      <c r="AR1780" s="129">
        <v>103.89500949980894</v>
      </c>
      <c r="AS1780" s="129">
        <f>[7]RCA!AJ2174</f>
        <v>121.676</v>
      </c>
      <c r="AT1780" s="129">
        <v>54.764833524050303</v>
      </c>
      <c r="AU1780" s="129">
        <v>142.52502585041515</v>
      </c>
      <c r="AV1780" s="129">
        <v>139.58809359943095</v>
      </c>
      <c r="AW1780" s="129">
        <v>131.62886016580143</v>
      </c>
      <c r="AX1780" s="129">
        <f>[7]RCA!AO2174</f>
        <v>195.041</v>
      </c>
      <c r="AY1780" s="129"/>
      <c r="AZ1780" s="129">
        <v>223.24107540514166</v>
      </c>
      <c r="BA1780" s="129">
        <v>168.43933740890034</v>
      </c>
      <c r="BB1780" s="129">
        <v>225.38707502830044</v>
      </c>
      <c r="BC1780" s="129">
        <v>158.90038876281477</v>
      </c>
      <c r="BD1780" s="129">
        <v>227.6613965357424</v>
      </c>
      <c r="BE1780" s="129">
        <v>171.95768885053087</v>
      </c>
      <c r="BF1780" s="129">
        <f>[7]RCA!AV2174</f>
        <v>203.02</v>
      </c>
      <c r="BG1780" s="129">
        <v>223.90923944659968</v>
      </c>
      <c r="BH1780" s="129">
        <v>208.93719818916938</v>
      </c>
      <c r="BI1780" s="129">
        <v>229.39432598443994</v>
      </c>
      <c r="BJ1780" s="129">
        <v>206.69800152565176</v>
      </c>
      <c r="BK1780" s="129">
        <v>209.55938566507712</v>
      </c>
      <c r="BL1780" s="129">
        <v>196.36464031602011</v>
      </c>
      <c r="BM1780" s="129">
        <v>219.2506188612484</v>
      </c>
      <c r="BN1780" s="129">
        <v>205.81800855451425</v>
      </c>
      <c r="BO1780" s="129">
        <f>[7]RCA!BE2174</f>
        <v>202.07399999999998</v>
      </c>
      <c r="BP1780" s="129">
        <v>255.06588859450613</v>
      </c>
      <c r="BQ1780" s="129">
        <v>255.06588859450613</v>
      </c>
      <c r="BR1780" s="129">
        <v>224.74362958158494</v>
      </c>
      <c r="BS1780" s="129">
        <v>160.46807742064607</v>
      </c>
      <c r="BT1780" s="129">
        <v>199.58821558586683</v>
      </c>
      <c r="BU1780" s="129">
        <v>158.49742555915839</v>
      </c>
      <c r="BV1780" s="129">
        <v>134.14500150901591</v>
      </c>
      <c r="BW1780" s="129">
        <v>226.80424316086999</v>
      </c>
      <c r="BX1780" s="129">
        <v>197.31928852830774</v>
      </c>
      <c r="BY1780" s="129">
        <v>168.05742634744632</v>
      </c>
      <c r="BZ1780" s="128">
        <v>247.69192399687404</v>
      </c>
      <c r="CA1780" s="129">
        <f>[7]RCA!BQ2174</f>
        <v>227.18300000000002</v>
      </c>
      <c r="CB1780" s="129">
        <v>280.07974290460822</v>
      </c>
      <c r="CC1780" s="129">
        <v>270.95125199632969</v>
      </c>
      <c r="CD1780" s="129">
        <v>239.03457019786381</v>
      </c>
      <c r="CE1780" s="129">
        <v>309.24165189668884</v>
      </c>
      <c r="CF1780" s="129">
        <v>303.4524968767771</v>
      </c>
      <c r="CG1780" s="129">
        <v>288.19605072910667</v>
      </c>
      <c r="CH1780" s="129">
        <v>338.95746867435554</v>
      </c>
      <c r="CI1780" s="129">
        <v>336.42203173591889</v>
      </c>
      <c r="CJ1780" s="128">
        <v>510.54399492261541</v>
      </c>
      <c r="CK1780" s="128">
        <v>509.5222626029821</v>
      </c>
      <c r="CL1780" s="129">
        <f>[7]RCA!CB2174</f>
        <v>227.24699999999999</v>
      </c>
      <c r="CM1780" s="129">
        <v>543.88447004228556</v>
      </c>
      <c r="CN1780" s="129">
        <v>238.00807081043001</v>
      </c>
      <c r="CO1780" s="129">
        <v>238.74051709476828</v>
      </c>
      <c r="CP1780" s="129">
        <v>261.77830352936292</v>
      </c>
      <c r="CQ1780" s="129">
        <v>259.46507059230976</v>
      </c>
      <c r="CR1780" s="129">
        <v>282.96895325691503</v>
      </c>
      <c r="CS1780" s="129">
        <v>176.17681713782602</v>
      </c>
      <c r="CT1780" s="129">
        <v>187.05734990859364</v>
      </c>
      <c r="CU1780" s="129">
        <v>201.96183826665705</v>
      </c>
      <c r="CV1780" s="129">
        <v>242.25866460341962</v>
      </c>
      <c r="CW1780" s="129">
        <v>271.33221061381272</v>
      </c>
      <c r="CX1780" s="129">
        <v>243.45793104024455</v>
      </c>
      <c r="CY1780" s="129">
        <v>273.71630295757217</v>
      </c>
      <c r="CZ1780" s="129">
        <v>283.57242903484445</v>
      </c>
      <c r="DA1780" s="129">
        <f>[7]RCA!CN2174</f>
        <v>226.84100000000001</v>
      </c>
      <c r="DB1780" s="128">
        <v>297.3585780656615</v>
      </c>
      <c r="DC1780" s="128">
        <v>298.5897476612472</v>
      </c>
      <c r="DD1780" s="128">
        <v>298.95904620549254</v>
      </c>
      <c r="DE1780" s="128">
        <v>276.74400052483128</v>
      </c>
      <c r="DF1780" s="128">
        <v>280.90081432478297</v>
      </c>
      <c r="DG1780" s="128">
        <v>282.83120681422912</v>
      </c>
      <c r="DH1780" s="128">
        <v>236.38215605598003</v>
      </c>
      <c r="DI1780" s="128">
        <v>247.94239493719903</v>
      </c>
      <c r="DJ1780" s="128">
        <v>253.29287029885145</v>
      </c>
      <c r="DK1780" s="128">
        <v>228.03887420802084</v>
      </c>
      <c r="DL1780" s="128">
        <v>250.32055588598377</v>
      </c>
      <c r="DM1780" s="128">
        <v>259.612113365921</v>
      </c>
      <c r="DN1780" s="130">
        <f>[7]RCA!DA2174</f>
        <v>273.98599999999999</v>
      </c>
      <c r="DO1780" s="128">
        <v>259.612113365921</v>
      </c>
      <c r="DP1780" s="128">
        <v>304.03576421187495</v>
      </c>
      <c r="DQ1780" s="128">
        <v>305.7599152885536</v>
      </c>
      <c r="DR1780" s="128">
        <v>308.72398867247108</v>
      </c>
      <c r="DS1780" s="128">
        <v>269.51760269062521</v>
      </c>
      <c r="DT1780" s="128">
        <v>273.83743075406522</v>
      </c>
      <c r="DU1780" s="128">
        <v>278.70766615058926</v>
      </c>
      <c r="DV1780" s="131">
        <f>[7]RCA!DN2174</f>
        <v>275.59007354765544</v>
      </c>
      <c r="DW1780" s="132">
        <f>[7]RCA!DM2174</f>
        <v>275.75624546688562</v>
      </c>
      <c r="DX1780" s="133">
        <f>[7]RCA!DN2174</f>
        <v>275.59007354765544</v>
      </c>
      <c r="DZ1780" s="128">
        <f>[7]RCA!DP2174</f>
        <v>316.83643201948752</v>
      </c>
      <c r="EC1780" s="128">
        <f>[7]RCA!DS2174</f>
        <v>360.71544015775419</v>
      </c>
      <c r="EF1780" s="128">
        <f>[7]RCA!DV2174</f>
        <v>407.51253151303149</v>
      </c>
      <c r="EI1780" s="128">
        <f>[7]RCA!DY2174</f>
        <v>472.39921968414143</v>
      </c>
      <c r="EL1780" s="128">
        <f>[7]RCA!EB2174</f>
        <v>554.89192107119266</v>
      </c>
      <c r="EO1780" s="128">
        <f>[7]RCA!EE2174</f>
        <v>652.57435524647781</v>
      </c>
    </row>
    <row r="1781" spans="1:145" ht="15.5" x14ac:dyDescent="0.35">
      <c r="A1781" s="56" t="s">
        <v>483</v>
      </c>
      <c r="B1781" s="128">
        <f>[3]CONGO!D2195</f>
        <v>-24.77</v>
      </c>
      <c r="C1781" s="128">
        <f>[3]CONGO!E2195</f>
        <v>-29.782</v>
      </c>
      <c r="D1781" s="128">
        <f>[3]CONGO!F2195</f>
        <v>-35.087000000000003</v>
      </c>
      <c r="E1781" s="128">
        <f>[3]CONGO!G2195</f>
        <v>-2.5209999999999999</v>
      </c>
      <c r="F1781" s="128">
        <f>[3]CONGO!H2195</f>
        <v>-11.961</v>
      </c>
      <c r="G1781" s="128">
        <f>[3]CONGO!I2195</f>
        <v>-6.516</v>
      </c>
      <c r="H1781" s="128">
        <f>[3]CONGO!J2195</f>
        <v>-6.6120000000000001</v>
      </c>
      <c r="I1781" s="128">
        <f>[3]CONGO!K2195</f>
        <v>26.056000000000001</v>
      </c>
      <c r="J1781" s="128">
        <f>[3]CONGO!L2195</f>
        <v>28.62</v>
      </c>
      <c r="K1781" s="128">
        <f>[3]CONGO!M2195</f>
        <v>46.857999999999997</v>
      </c>
      <c r="L1781" s="128">
        <f>[3]CONGO!N2195</f>
        <v>35.436999999999998</v>
      </c>
      <c r="M1781" s="128">
        <f>[3]CONGO!O2195</f>
        <v>-10.766999999999999</v>
      </c>
      <c r="N1781" s="128">
        <f>[3]CONGO!P2195</f>
        <v>24.925000000000001</v>
      </c>
      <c r="O1781" s="128">
        <f>[3]CONGO!Q2195</f>
        <v>155.49299999999999</v>
      </c>
      <c r="P1781" s="128">
        <f>[3]CONGO!R2195</f>
        <v>49.889000000000003</v>
      </c>
      <c r="Q1781" s="128">
        <f>[3]CONGO!S2195</f>
        <v>17.003</v>
      </c>
      <c r="R1781" s="128">
        <f>[3]CONGO!T2195</f>
        <v>17.259</v>
      </c>
      <c r="S1781" s="128">
        <f>[3]CONGO!U2195</f>
        <v>53.171999999999997</v>
      </c>
      <c r="T1781" s="128">
        <f>[3]CONGO!V2195</f>
        <v>405.13600000000002</v>
      </c>
      <c r="U1781" s="128">
        <f>[3]CONGO!W2195</f>
        <v>916.35</v>
      </c>
      <c r="V1781" s="128">
        <f>[3]CONGO!X2195</f>
        <v>968.16099999999994</v>
      </c>
      <c r="W1781" s="128">
        <f>[3]CONGO!Y2195</f>
        <v>1824.0629999999999</v>
      </c>
      <c r="X1781" s="129">
        <f>[3]CONGO!Z2195</f>
        <v>1739.51</v>
      </c>
      <c r="Y1781" s="129">
        <f>[3]CONGO!AA2195</f>
        <v>2128.5630000000001</v>
      </c>
      <c r="Z1781" s="128">
        <f>[3]CONGO!AB2195</f>
        <v>2803.5910000000003</v>
      </c>
      <c r="AA1781" s="128">
        <f>[3]CONGO!AC2195</f>
        <v>2703.4720000000002</v>
      </c>
      <c r="AB1781" s="128">
        <v>3219.6062293327354</v>
      </c>
      <c r="AC1781" s="128">
        <v>3295.4867558406008</v>
      </c>
      <c r="AD1781" s="128">
        <v>2924.5230805211054</v>
      </c>
      <c r="AE1781" s="128">
        <f>[3]CONGO!AH2195</f>
        <v>2441.875</v>
      </c>
      <c r="AF1781" s="128">
        <v>2914.9059875249573</v>
      </c>
      <c r="AG1781" s="128">
        <v>2550.70760841635</v>
      </c>
      <c r="AH1781" s="128">
        <v>2633.9729685801271</v>
      </c>
      <c r="AI1781" s="128">
        <v>2550.1883852196866</v>
      </c>
      <c r="AJ1781" s="129">
        <f>[3]CONGO!AM2195</f>
        <v>2600.4589999999998</v>
      </c>
      <c r="AK1781" s="129">
        <v>1521.1613727739957</v>
      </c>
      <c r="AL1781" s="129">
        <v>1523.2198943372864</v>
      </c>
      <c r="AM1781" s="129">
        <v>1393.398943094332</v>
      </c>
      <c r="AN1781" s="129">
        <v>1250.6325293811628</v>
      </c>
      <c r="AO1781" s="129">
        <f>[3]CONGO!AR2195</f>
        <v>1263.9169999999999</v>
      </c>
      <c r="AP1781" s="129">
        <v>697.28539124279155</v>
      </c>
      <c r="AQ1781" s="129">
        <v>681.685828213062</v>
      </c>
      <c r="AR1781" s="129">
        <v>651.70208188153788</v>
      </c>
      <c r="AS1781" s="129">
        <f>[3]CONGO!AV2195</f>
        <v>381.97300000000001</v>
      </c>
      <c r="AT1781" s="129">
        <v>241.79655330374078</v>
      </c>
      <c r="AU1781" s="129">
        <v>-212.21345070621501</v>
      </c>
      <c r="AV1781" s="129">
        <v>-4.2581322319496762</v>
      </c>
      <c r="AW1781" s="129">
        <v>-2.3323319143337198</v>
      </c>
      <c r="AX1781" s="129">
        <f>[3]CONGO!BA2195</f>
        <v>151.67699999999999</v>
      </c>
      <c r="AY1781" s="129"/>
      <c r="AZ1781" s="129">
        <v>299.66432910501896</v>
      </c>
      <c r="BA1781" s="129">
        <v>161.30548143284176</v>
      </c>
      <c r="BB1781" s="129">
        <v>147.66866334104327</v>
      </c>
      <c r="BC1781" s="129">
        <v>-5.1862197835632315</v>
      </c>
      <c r="BD1781" s="129">
        <v>180.58124950762908</v>
      </c>
      <c r="BE1781" s="129">
        <v>47.347617513782311</v>
      </c>
      <c r="BF1781" s="129">
        <f>[3]CONGO!BI2195</f>
        <v>184.49100000000001</v>
      </c>
      <c r="BG1781" s="129">
        <v>453.78959841634276</v>
      </c>
      <c r="BH1781" s="129">
        <v>368.63678787568472</v>
      </c>
      <c r="BI1781" s="129">
        <v>580.11844753645505</v>
      </c>
      <c r="BJ1781" s="129">
        <v>25.613524221006443</v>
      </c>
      <c r="BK1781" s="129">
        <v>471.01226885584629</v>
      </c>
      <c r="BL1781" s="129">
        <v>186.19211427110417</v>
      </c>
      <c r="BM1781" s="129">
        <v>360.28055778443183</v>
      </c>
      <c r="BN1781" s="129">
        <v>76.127817911241308</v>
      </c>
      <c r="BO1781" s="129">
        <f>[3]CONGO!BR2195</f>
        <v>516.64400000000001</v>
      </c>
      <c r="BP1781" s="129">
        <v>579.10756347001848</v>
      </c>
      <c r="BQ1781" s="129">
        <v>579.10756347001848</v>
      </c>
      <c r="BR1781" s="129">
        <v>26.493234363958123</v>
      </c>
      <c r="BS1781" s="129">
        <v>-198.14024505110166</v>
      </c>
      <c r="BT1781" s="129">
        <v>189.93605196553764</v>
      </c>
      <c r="BU1781" s="129">
        <v>-176.71352837077399</v>
      </c>
      <c r="BV1781" s="129">
        <v>-278.82802295663669</v>
      </c>
      <c r="BW1781" s="129">
        <v>498.68232267762704</v>
      </c>
      <c r="BX1781" s="129">
        <v>378.61470985100487</v>
      </c>
      <c r="BY1781" s="129">
        <v>255.17422399456387</v>
      </c>
      <c r="BZ1781" s="128">
        <v>190.82407264311394</v>
      </c>
      <c r="CA1781" s="129">
        <f>[3]CONGO!CD2195</f>
        <v>500.49600000000004</v>
      </c>
      <c r="CB1781" s="129">
        <v>834.20135056873801</v>
      </c>
      <c r="CC1781" s="129">
        <v>780.66568399518883</v>
      </c>
      <c r="CD1781" s="129">
        <v>302.69795951586343</v>
      </c>
      <c r="CE1781" s="129">
        <v>540.46851482624061</v>
      </c>
      <c r="CF1781" s="129">
        <v>481.02741124052983</v>
      </c>
      <c r="CG1781" s="129">
        <v>404.12033427579917</v>
      </c>
      <c r="CH1781" s="129">
        <v>516.06341361131854</v>
      </c>
      <c r="CI1781" s="129">
        <v>438.30999145599793</v>
      </c>
      <c r="CJ1781" s="128">
        <v>521.38891150826475</v>
      </c>
      <c r="CK1781" s="128">
        <v>503.89845973200175</v>
      </c>
      <c r="CL1781" s="129">
        <f>[3]CONGO!CO2195</f>
        <v>456.74700000000001</v>
      </c>
      <c r="CM1781" s="129">
        <v>679.75555403940666</v>
      </c>
      <c r="CN1781" s="129">
        <v>686.53116337136316</v>
      </c>
      <c r="CO1781" s="129">
        <v>688.97709465172875</v>
      </c>
      <c r="CP1781" s="129">
        <v>1217.6913871059148</v>
      </c>
      <c r="CQ1781" s="129">
        <v>799.01342126743361</v>
      </c>
      <c r="CR1781" s="129">
        <v>467.97716725709921</v>
      </c>
      <c r="CS1781" s="129">
        <v>925.73923573054049</v>
      </c>
      <c r="CT1781" s="129">
        <v>349.43350013334066</v>
      </c>
      <c r="CU1781" s="129">
        <v>401.34663917833711</v>
      </c>
      <c r="CV1781" s="129">
        <v>529.5955310512702</v>
      </c>
      <c r="CW1781" s="129">
        <v>413.59054260022174</v>
      </c>
      <c r="CX1781" s="129">
        <v>447.60673552566533</v>
      </c>
      <c r="CY1781" s="129">
        <v>380.32297903864662</v>
      </c>
      <c r="CZ1781" s="129">
        <v>619.96091366150722</v>
      </c>
      <c r="DA1781" s="129">
        <f>[3]CONGO!DA2195</f>
        <v>486.72700000000003</v>
      </c>
      <c r="DB1781" s="128">
        <v>655.60731975926501</v>
      </c>
      <c r="DC1781" s="128">
        <v>373.31780188842242</v>
      </c>
      <c r="DD1781" s="128">
        <v>57.350149523698434</v>
      </c>
      <c r="DE1781" s="128">
        <v>632.55850115819192</v>
      </c>
      <c r="DF1781" s="128">
        <v>422.6098374304101</v>
      </c>
      <c r="DG1781" s="128">
        <v>340.79720479988066</v>
      </c>
      <c r="DH1781" s="128">
        <v>624.12453954162163</v>
      </c>
      <c r="DI1781" s="128">
        <v>430.10957765788174</v>
      </c>
      <c r="DJ1781" s="128">
        <v>426.00671027019979</v>
      </c>
      <c r="DK1781" s="128">
        <v>581.92788788268228</v>
      </c>
      <c r="DL1781" s="128">
        <v>383.32373473460757</v>
      </c>
      <c r="DM1781" s="128">
        <v>638.73586312113832</v>
      </c>
      <c r="DN1781" s="130">
        <f>[3]CONGO!DN2195</f>
        <v>398.46800000000002</v>
      </c>
      <c r="DO1781" s="128">
        <v>638.73586312113832</v>
      </c>
      <c r="DP1781" s="128">
        <v>646.30439247411562</v>
      </c>
      <c r="DQ1781" s="128">
        <v>538.51226601302074</v>
      </c>
      <c r="DR1781" s="128">
        <v>376.07933036037127</v>
      </c>
      <c r="DS1781" s="128">
        <v>605.31594956453341</v>
      </c>
      <c r="DT1781" s="128">
        <v>475.93778240756296</v>
      </c>
      <c r="DU1781" s="128">
        <v>493.79805998702329</v>
      </c>
      <c r="DV1781" s="131">
        <f>[3]CONGO!DX2195</f>
        <v>543.2375809319318</v>
      </c>
      <c r="DW1781" s="132">
        <f>[3]CONGO!DY2195</f>
        <v>573.47976239721868</v>
      </c>
      <c r="DX1781" s="133">
        <f>[3]CONGO!DZ2195</f>
        <v>651.64855348478159</v>
      </c>
      <c r="DZ1781" s="128">
        <f>[3]CONGO!EB2195</f>
        <v>550.23179980286989</v>
      </c>
      <c r="EC1781" s="128">
        <f>[3]CONGO!EE2195</f>
        <v>556.65769508745313</v>
      </c>
      <c r="EF1781" s="128">
        <f>[3]CONGO!EH2195</f>
        <v>665.35209412428549</v>
      </c>
      <c r="EI1781" s="128">
        <f>[3]CONGO!EK2195</f>
        <v>795.2396843073501</v>
      </c>
      <c r="EL1781" s="128">
        <f>[3]CONGO!EN2195</f>
        <v>940.904859265038</v>
      </c>
      <c r="EO1781" s="128">
        <f>[3]CONGO!EQ2195</f>
        <v>1110.4952987177805</v>
      </c>
    </row>
    <row r="1782" spans="1:145" ht="15.5" x14ac:dyDescent="0.35">
      <c r="A1782" s="56" t="s">
        <v>484</v>
      </c>
      <c r="B1782" s="128">
        <f>[4]GABON!D2469</f>
        <v>-18.942</v>
      </c>
      <c r="C1782" s="128">
        <f>[4]GABON!E2469</f>
        <v>-13.54</v>
      </c>
      <c r="D1782" s="128">
        <f>[4]GABON!F2469</f>
        <v>8.34</v>
      </c>
      <c r="E1782" s="128">
        <f>[4]GABON!G2469</f>
        <v>68.891999999999996</v>
      </c>
      <c r="F1782" s="128">
        <f>[4]GABON!H2469</f>
        <v>82.759</v>
      </c>
      <c r="G1782" s="128">
        <f>[4]GABON!I2469</f>
        <v>18.443999999999999</v>
      </c>
      <c r="H1782" s="128">
        <f>[4]GABON!J2469</f>
        <v>-2.0459999999999998</v>
      </c>
      <c r="I1782" s="128">
        <f>[4]GABON!K2469</f>
        <v>92.716999999999999</v>
      </c>
      <c r="J1782" s="128">
        <f>[4]GABON!L2469</f>
        <v>71.659000000000006</v>
      </c>
      <c r="K1782" s="128">
        <f>[4]GABON!M2469</f>
        <v>129.63399999999999</v>
      </c>
      <c r="L1782" s="128">
        <f>[4]GABON!N2469</f>
        <v>168.95400000000001</v>
      </c>
      <c r="M1782" s="128">
        <f>[4]GABON!O2469</f>
        <v>8.1229999999999993</v>
      </c>
      <c r="N1782" s="128">
        <f>[4]GABON!P2469</f>
        <v>11.138</v>
      </c>
      <c r="O1782" s="128">
        <f>[4]GABON!Q2469</f>
        <v>132.86099999999999</v>
      </c>
      <c r="P1782" s="128">
        <f>[4]GABON!R2469</f>
        <v>6.1059999999999999</v>
      </c>
      <c r="Q1782" s="128">
        <f>[4]GABON!S2469</f>
        <v>86.495000000000005</v>
      </c>
      <c r="R1782" s="128">
        <f>[4]GABON!T2469</f>
        <v>100.768</v>
      </c>
      <c r="S1782" s="128">
        <f>[4]GABON!U2469</f>
        <v>208.96899999999999</v>
      </c>
      <c r="T1782" s="128">
        <f>[4]GABON!V2469</f>
        <v>370.06299999999999</v>
      </c>
      <c r="U1782" s="128">
        <f>[4]GABON!W2469</f>
        <v>552.62300000000005</v>
      </c>
      <c r="V1782" s="128">
        <f>[4]GABON!X2469</f>
        <v>545.14</v>
      </c>
      <c r="W1782" s="128">
        <f>[4]GABON!Y2469</f>
        <v>904.41099999999994</v>
      </c>
      <c r="X1782" s="129">
        <f>[4]GABON!Z2469</f>
        <v>905.35400000000004</v>
      </c>
      <c r="Y1782" s="129">
        <f>[4]GABON!AA2469</f>
        <v>551.76800000000003</v>
      </c>
      <c r="Z1782" s="128">
        <f>[4]GABON!AB2469</f>
        <v>790.45100000000002</v>
      </c>
      <c r="AA1782" s="128">
        <f>[4]GABON!AC2469</f>
        <v>1065.521</v>
      </c>
      <c r="AB1782" s="128">
        <v>1004.2178269806633</v>
      </c>
      <c r="AC1782" s="128">
        <v>1044.3976185230315</v>
      </c>
      <c r="AD1782" s="128">
        <v>906.5198272256813</v>
      </c>
      <c r="AE1782" s="128">
        <f>[4]GABON!AD2469</f>
        <v>1329.682</v>
      </c>
      <c r="AF1782" s="128">
        <v>1394.8677421751004</v>
      </c>
      <c r="AG1782" s="128">
        <v>1390.2656564268891</v>
      </c>
      <c r="AH1782" s="128">
        <v>1582.593936459612</v>
      </c>
      <c r="AI1782" s="128">
        <v>1475.6255970409757</v>
      </c>
      <c r="AJ1782" s="129">
        <f>[4]GABON!AE2469</f>
        <v>1231.489</v>
      </c>
      <c r="AK1782" s="129">
        <v>1425.8717805759563</v>
      </c>
      <c r="AL1782" s="129">
        <v>1503.238129841</v>
      </c>
      <c r="AM1782" s="129">
        <v>1065.5060413197</v>
      </c>
      <c r="AN1782" s="129">
        <v>1232.5309539376869</v>
      </c>
      <c r="AO1782" s="129">
        <f>[4]GABON!AF2469</f>
        <v>1006.28</v>
      </c>
      <c r="AP1782" s="129">
        <v>948.48203586950865</v>
      </c>
      <c r="AQ1782" s="129">
        <v>749.88794813105756</v>
      </c>
      <c r="AR1782" s="129">
        <v>731.16853162534767</v>
      </c>
      <c r="AS1782" s="129">
        <f>[4]GABON!AJ2469</f>
        <v>341.43399999999997</v>
      </c>
      <c r="AT1782" s="129">
        <v>650.38353517929738</v>
      </c>
      <c r="AU1782" s="129">
        <v>375.88242769003818</v>
      </c>
      <c r="AV1782" s="129">
        <v>271.55731024599879</v>
      </c>
      <c r="AW1782" s="129">
        <v>267.80144828814662</v>
      </c>
      <c r="AX1782" s="129">
        <f>[4]GABON!AO2469</f>
        <v>420.66299999999995</v>
      </c>
      <c r="AY1782" s="129"/>
      <c r="AZ1782" s="129">
        <v>543.77939891935137</v>
      </c>
      <c r="BA1782" s="129">
        <v>456.22855943785794</v>
      </c>
      <c r="BB1782" s="129">
        <v>498.2834058195989</v>
      </c>
      <c r="BC1782" s="129">
        <v>76.232948282119963</v>
      </c>
      <c r="BD1782" s="129">
        <v>513.25053112614899</v>
      </c>
      <c r="BE1782" s="129">
        <v>241.55645041166625</v>
      </c>
      <c r="BF1782" s="129">
        <f>[4]GABON!AV2469</f>
        <v>646.24900000000002</v>
      </c>
      <c r="BG1782" s="129">
        <v>893.88747375335322</v>
      </c>
      <c r="BH1782" s="129">
        <v>754.0390905499645</v>
      </c>
      <c r="BI1782" s="129">
        <v>733.26035912686962</v>
      </c>
      <c r="BJ1782" s="129">
        <v>656.04656694714708</v>
      </c>
      <c r="BK1782" s="129">
        <v>803.45738157169069</v>
      </c>
      <c r="BL1782" s="129">
        <v>706.57529681266533</v>
      </c>
      <c r="BM1782" s="129">
        <v>909.04713495421186</v>
      </c>
      <c r="BN1782" s="129">
        <v>787.27775185642781</v>
      </c>
      <c r="BO1782" s="129">
        <f>[4]GABON!BE2469</f>
        <v>689.97299999999996</v>
      </c>
      <c r="BP1782" s="129">
        <v>950.29852551190595</v>
      </c>
      <c r="BQ1782" s="129">
        <v>895.01047375335327</v>
      </c>
      <c r="BR1782" s="129">
        <v>205.34751118186651</v>
      </c>
      <c r="BS1782" s="129">
        <v>205.34751118186651</v>
      </c>
      <c r="BT1782" s="129">
        <v>576.16032644718746</v>
      </c>
      <c r="BU1782" s="129">
        <v>228.54006076849899</v>
      </c>
      <c r="BV1782" s="129">
        <v>148.49676099407941</v>
      </c>
      <c r="BW1782" s="129">
        <v>771.98217834017134</v>
      </c>
      <c r="BX1782" s="129">
        <v>566.61562154379101</v>
      </c>
      <c r="BY1782" s="129">
        <v>509.69195388844923</v>
      </c>
      <c r="BZ1782" s="128">
        <v>1186.8942230948446</v>
      </c>
      <c r="CA1782" s="129">
        <f>[4]GABON!BQ2469</f>
        <v>632.07099999999991</v>
      </c>
      <c r="CB1782" s="129">
        <v>859.93651421908623</v>
      </c>
      <c r="CC1782" s="129">
        <v>836.96220697394381</v>
      </c>
      <c r="CD1782" s="129">
        <v>596.65179313774127</v>
      </c>
      <c r="CE1782" s="129">
        <v>786.55158433306724</v>
      </c>
      <c r="CF1782" s="129">
        <v>739.22037865110576</v>
      </c>
      <c r="CG1782" s="129">
        <v>638.33374229709966</v>
      </c>
      <c r="CH1782" s="129">
        <v>1162.265453514837</v>
      </c>
      <c r="CI1782" s="129">
        <v>1152.9241843525604</v>
      </c>
      <c r="CJ1782" s="128">
        <v>987.97857693702906</v>
      </c>
      <c r="CK1782" s="128">
        <v>921.0579134336042</v>
      </c>
      <c r="CL1782" s="129">
        <f>[4]GABON!CB2469</f>
        <v>471.23500000000001</v>
      </c>
      <c r="CM1782" s="129">
        <v>881.60462895637147</v>
      </c>
      <c r="CN1782" s="129">
        <v>658.31513315694838</v>
      </c>
      <c r="CO1782" s="129">
        <v>655.42743149936405</v>
      </c>
      <c r="CP1782" s="129">
        <v>736.5340421788294</v>
      </c>
      <c r="CQ1782" s="129">
        <v>652.07449854657466</v>
      </c>
      <c r="CR1782" s="129">
        <v>580.98048056568393</v>
      </c>
      <c r="CS1782" s="129">
        <v>570.38859754070143</v>
      </c>
      <c r="CT1782" s="129">
        <v>583.60783803629613</v>
      </c>
      <c r="CU1782" s="129">
        <v>454.76621354474491</v>
      </c>
      <c r="CV1782" s="129">
        <v>690.0088095522417</v>
      </c>
      <c r="CW1782" s="129">
        <v>619.95243289607492</v>
      </c>
      <c r="CX1782" s="129">
        <v>534.79191740673184</v>
      </c>
      <c r="CY1782" s="129">
        <v>504.47933677448617</v>
      </c>
      <c r="CZ1782" s="129">
        <v>636.32987776895357</v>
      </c>
      <c r="DA1782" s="129">
        <f>[4]GABON!CN2469</f>
        <v>705.19900000000007</v>
      </c>
      <c r="DB1782" s="128">
        <v>842.86338712434667</v>
      </c>
      <c r="DC1782" s="128">
        <v>732.07486644849917</v>
      </c>
      <c r="DD1782" s="128">
        <v>600.89925423770319</v>
      </c>
      <c r="DE1782" s="128">
        <v>798.10997133299713</v>
      </c>
      <c r="DF1782" s="128">
        <v>637.03625832444538</v>
      </c>
      <c r="DG1782" s="128">
        <v>509.02274978707192</v>
      </c>
      <c r="DH1782" s="128">
        <v>995.68716570159222</v>
      </c>
      <c r="DI1782" s="128">
        <v>840.44405739345245</v>
      </c>
      <c r="DJ1782" s="128">
        <v>829.37743777683738</v>
      </c>
      <c r="DK1782" s="128">
        <v>660.02573307736873</v>
      </c>
      <c r="DL1782" s="128">
        <v>643.03319008472499</v>
      </c>
      <c r="DM1782" s="128">
        <v>791.76797234266928</v>
      </c>
      <c r="DN1782" s="130">
        <f>[4]GABON!DA2469</f>
        <v>741.98599999999999</v>
      </c>
      <c r="DO1782" s="128">
        <v>791.76797234266928</v>
      </c>
      <c r="DP1782" s="128">
        <v>684.77808869426076</v>
      </c>
      <c r="DQ1782" s="128">
        <v>624.27811300772589</v>
      </c>
      <c r="DR1782" s="128">
        <v>579.57330146147285</v>
      </c>
      <c r="DS1782" s="128">
        <v>671.90942750893134</v>
      </c>
      <c r="DT1782" s="128">
        <v>631.93610849425875</v>
      </c>
      <c r="DU1782" s="128">
        <v>771.5321293767887</v>
      </c>
      <c r="DV1782" s="131">
        <f>[4]GABON!DK2469</f>
        <v>949.83377739265802</v>
      </c>
      <c r="DW1782" s="132">
        <f>[4]GABON!DL2469</f>
        <v>891.36725042325077</v>
      </c>
      <c r="DX1782" s="133">
        <f>[4]GABON!DM2469</f>
        <v>2297.732370368783</v>
      </c>
      <c r="DZ1782" s="128">
        <f>[4]GABON!DO2469</f>
        <v>1109.9221632152576</v>
      </c>
      <c r="EC1782" s="128">
        <f>[4]GABON!DR2469</f>
        <v>1265.8201615662617</v>
      </c>
      <c r="EF1782" s="128">
        <f>[4]GABON!DU2469</f>
        <v>1341.2357854509924</v>
      </c>
      <c r="EI1782" s="128">
        <f>[4]GABON!DX2469</f>
        <v>1527.15873710852</v>
      </c>
      <c r="EL1782" s="128">
        <f>[4]GABON!EA2469</f>
        <v>1788.5682355120725</v>
      </c>
      <c r="EO1782" s="128">
        <f>[4]GABON!ED2469</f>
        <v>2146.4050392914828</v>
      </c>
    </row>
    <row r="1783" spans="1:145" ht="15.5" x14ac:dyDescent="0.35">
      <c r="A1783" s="56" t="s">
        <v>485</v>
      </c>
      <c r="B1783" s="128">
        <f>[5]GUINEE!D2096</f>
        <v>-2.21</v>
      </c>
      <c r="C1783" s="128">
        <f>[5]GUINEE!E2096</f>
        <v>-3.07</v>
      </c>
      <c r="D1783" s="128">
        <f>[5]GUINEE!F2096</f>
        <v>-0.76400000000000001</v>
      </c>
      <c r="E1783" s="128">
        <f>[5]GUINEE!G2096</f>
        <v>-4.6349999999999998</v>
      </c>
      <c r="F1783" s="128">
        <f>[5]GUINEE!H2096</f>
        <v>-4.2240000000000002</v>
      </c>
      <c r="G1783" s="128">
        <f>[5]GUINEE!I2096</f>
        <v>-6.34</v>
      </c>
      <c r="H1783" s="128">
        <f>[5]GUINEE!J2096</f>
        <v>-3.1850000000000001</v>
      </c>
      <c r="I1783" s="128">
        <f>[5]GUINEE!K2096</f>
        <v>-4.8739999999999997</v>
      </c>
      <c r="J1783" s="128">
        <f>[5]GUINEE!L2096</f>
        <v>-1.262</v>
      </c>
      <c r="K1783" s="128">
        <f>[5]GUINEE!M2096</f>
        <v>2.4E-2</v>
      </c>
      <c r="L1783" s="128">
        <f>[5]GUINEE!N2096</f>
        <v>2.9470000000000001</v>
      </c>
      <c r="M1783" s="128">
        <f>[5]GUINEE!O2096</f>
        <v>0.439</v>
      </c>
      <c r="N1783" s="128">
        <f>[5]GUINEE!P2096</f>
        <v>2.0979999999999999</v>
      </c>
      <c r="O1783" s="128">
        <f>[5]GUINEE!Q2096</f>
        <v>15.87</v>
      </c>
      <c r="P1783" s="128">
        <f>[5]GUINEE!R2096</f>
        <v>51.808999999999997</v>
      </c>
      <c r="Q1783" s="128">
        <f>[5]GUINEE!S2096</f>
        <v>54.823999999999998</v>
      </c>
      <c r="R1783" s="128">
        <f>[5]GUINEE!T2096</f>
        <v>123.309</v>
      </c>
      <c r="S1783" s="128">
        <f>[5]GUINEE!U2096</f>
        <v>454.57400000000001</v>
      </c>
      <c r="T1783" s="128">
        <f>[5]GUINEE!V2096</f>
        <v>1168.0550000000001</v>
      </c>
      <c r="U1783" s="128">
        <f>[5]GUINEE!W2096</f>
        <v>1526.2639999999999</v>
      </c>
      <c r="V1783" s="128">
        <f>[5]GUINEE!X2096</f>
        <v>1711.3989999999999</v>
      </c>
      <c r="W1783" s="128">
        <f>[5]GUINEE!Y2096</f>
        <v>2086.2919999999999</v>
      </c>
      <c r="X1783" s="129">
        <f>[5]GUINEE!Z2096</f>
        <v>1472.5323074989999</v>
      </c>
      <c r="Y1783" s="129">
        <f>[5]GUINEE!AA2096</f>
        <v>1127.32</v>
      </c>
      <c r="Z1783" s="134">
        <f>[5]GUINEE!AB2096</f>
        <v>1509.8879999999999</v>
      </c>
      <c r="AA1783" s="134">
        <f>[5]GUINEE!AC2096</f>
        <v>2151.3090000000002</v>
      </c>
      <c r="AB1783" s="134">
        <v>2242.9669354559542</v>
      </c>
      <c r="AC1783" s="134">
        <v>2300.0120324537565</v>
      </c>
      <c r="AD1783" s="134">
        <v>2091.6394076971146</v>
      </c>
      <c r="AE1783" s="134">
        <f>[5]GUINEE!AD2096</f>
        <v>2148.297</v>
      </c>
      <c r="AF1783" s="128">
        <v>2030.1935916374284</v>
      </c>
      <c r="AG1783" s="128">
        <v>1886.1764559622143</v>
      </c>
      <c r="AH1783" s="128">
        <v>1504.4502583788101</v>
      </c>
      <c r="AI1783" s="128">
        <v>1284.9613430061311</v>
      </c>
      <c r="AJ1783" s="129">
        <f>[5]GUINEE!AE2096</f>
        <v>1533.8330000000001</v>
      </c>
      <c r="AK1783" s="129">
        <v>1027.6725091158423</v>
      </c>
      <c r="AL1783" s="129">
        <v>1040.3129343061244</v>
      </c>
      <c r="AM1783" s="129">
        <v>1094.0323174210503</v>
      </c>
      <c r="AN1783" s="129">
        <v>1316.7644490861721</v>
      </c>
      <c r="AO1783" s="129">
        <f>[5]GUINEE!AF2096</f>
        <v>670.13499999999999</v>
      </c>
      <c r="AP1783" s="129">
        <v>206.1952919547432</v>
      </c>
      <c r="AQ1783" s="129">
        <v>437.04536185807524</v>
      </c>
      <c r="AR1783" s="129">
        <v>443.24550986470098</v>
      </c>
      <c r="AS1783" s="129">
        <f>[5]GUINEE!AJ2096</f>
        <v>-17.786999999999999</v>
      </c>
      <c r="AT1783" s="129">
        <v>116.55594706484941</v>
      </c>
      <c r="AU1783" s="129">
        <v>-482.45093653041215</v>
      </c>
      <c r="AV1783" s="129">
        <v>3.37321624743787</v>
      </c>
      <c r="AW1783" s="129">
        <v>1.8568589853679995</v>
      </c>
      <c r="AX1783" s="129">
        <f>[5]GUINEE!AO2096</f>
        <v>-55.71</v>
      </c>
      <c r="AY1783" s="129"/>
      <c r="AZ1783" s="129">
        <v>14.589125586164066</v>
      </c>
      <c r="BA1783" s="129">
        <v>9.3673579617387155</v>
      </c>
      <c r="BB1783" s="129">
        <v>36.360109807950877</v>
      </c>
      <c r="BC1783" s="129">
        <v>17.233586072114207</v>
      </c>
      <c r="BD1783" s="129">
        <v>-46.007959357605301</v>
      </c>
      <c r="BE1783" s="129">
        <v>-302.0249148200586</v>
      </c>
      <c r="BF1783" s="129">
        <f>[5]GUINEE!AV2096</f>
        <v>-32.341999999999999</v>
      </c>
      <c r="BG1783" s="129">
        <v>108.46069984595488</v>
      </c>
      <c r="BH1783" s="129">
        <v>-268.31663425132234</v>
      </c>
      <c r="BI1783" s="129">
        <v>-67.227716797763435</v>
      </c>
      <c r="BJ1783" s="129">
        <v>-301.68906118195372</v>
      </c>
      <c r="BK1783" s="129">
        <v>144.1763250339302</v>
      </c>
      <c r="BL1783" s="129">
        <v>-278.93799763698007</v>
      </c>
      <c r="BM1783" s="129">
        <v>186.72582135160121</v>
      </c>
      <c r="BN1783" s="129">
        <v>-278.50334856138949</v>
      </c>
      <c r="BO1783" s="129">
        <f>[5]GUINEE!BE2096</f>
        <v>-98.600999999999999</v>
      </c>
      <c r="BP1783" s="129">
        <v>-152.04864783806232</v>
      </c>
      <c r="BQ1783" s="129">
        <v>-152.04864783806232</v>
      </c>
      <c r="BR1783" s="129">
        <v>-197.65839775102927</v>
      </c>
      <c r="BS1783" s="129">
        <v>-404.39574152171525</v>
      </c>
      <c r="BT1783" s="129">
        <v>-190.37418998446546</v>
      </c>
      <c r="BU1783" s="129">
        <v>-384.92386727909354</v>
      </c>
      <c r="BV1783" s="129">
        <v>-489.64584126935455</v>
      </c>
      <c r="BW1783" s="129">
        <v>46.026528940780764</v>
      </c>
      <c r="BX1783" s="129">
        <v>-163.39671543281759</v>
      </c>
      <c r="BY1783" s="129">
        <v>-289.74709872261332</v>
      </c>
      <c r="BZ1783" s="128">
        <v>-308.33544033153839</v>
      </c>
      <c r="CA1783" s="129">
        <f>[5]GUINEE!BQ2096</f>
        <v>-244.845</v>
      </c>
      <c r="CB1783" s="129">
        <v>-55.879653592067115</v>
      </c>
      <c r="CC1783" s="129">
        <v>-81.889615019070746</v>
      </c>
      <c r="CD1783" s="129">
        <v>-326.26125151838801</v>
      </c>
      <c r="CE1783" s="129">
        <v>-193.89723385559003</v>
      </c>
      <c r="CF1783" s="129">
        <v>-208.33130146575368</v>
      </c>
      <c r="CG1783" s="129">
        <v>-290.61730400651948</v>
      </c>
      <c r="CH1783" s="129">
        <v>-9.3429672366583674</v>
      </c>
      <c r="CI1783" s="129">
        <v>-64.343115699016209</v>
      </c>
      <c r="CJ1783" s="128">
        <v>63.719547333284865</v>
      </c>
      <c r="CK1783" s="128">
        <v>-40.418646261183717</v>
      </c>
      <c r="CL1783" s="129">
        <f>[5]GUINEE!CD2096</f>
        <v>-38.167999999999999</v>
      </c>
      <c r="CM1783" s="129">
        <v>313.87211071855035</v>
      </c>
      <c r="CN1783" s="129">
        <v>220.65185453104681</v>
      </c>
      <c r="CO1783" s="129">
        <v>221.88642570347912</v>
      </c>
      <c r="CP1783" s="129">
        <v>226.76181114228592</v>
      </c>
      <c r="CQ1783" s="129">
        <v>38.318249293210712</v>
      </c>
      <c r="CR1783" s="129">
        <v>-130.55051016143796</v>
      </c>
      <c r="CS1783" s="129">
        <v>180.83494419570201</v>
      </c>
      <c r="CT1783" s="129">
        <v>252.05717081405643</v>
      </c>
      <c r="CU1783" s="129">
        <v>24.568591261763693</v>
      </c>
      <c r="CV1783" s="129">
        <v>295.48063773729018</v>
      </c>
      <c r="CW1783" s="129">
        <v>279.04086803682122</v>
      </c>
      <c r="CX1783" s="129">
        <v>235.66718028865819</v>
      </c>
      <c r="CY1783" s="129">
        <v>250.12754548450778</v>
      </c>
      <c r="CZ1783" s="129">
        <v>215.00191807707466</v>
      </c>
      <c r="DA1783" s="129">
        <f>[5]GUINEE!CP2096</f>
        <v>771.06200000000001</v>
      </c>
      <c r="DB1783" s="128">
        <v>828.77433773654286</v>
      </c>
      <c r="DC1783" s="128">
        <v>691.7834177117245</v>
      </c>
      <c r="DD1783" s="128">
        <v>491.79487662420161</v>
      </c>
      <c r="DE1783" s="128">
        <v>654.02429205933674</v>
      </c>
      <c r="DF1783" s="128">
        <v>564.77581965729564</v>
      </c>
      <c r="DG1783" s="128">
        <v>380.26770260907892</v>
      </c>
      <c r="DH1783" s="128">
        <v>740.42975089814695</v>
      </c>
      <c r="DI1783" s="128">
        <v>717.69531704181122</v>
      </c>
      <c r="DJ1783" s="128">
        <v>673.86918167172564</v>
      </c>
      <c r="DK1783" s="128">
        <v>530.47004952601958</v>
      </c>
      <c r="DL1783" s="128">
        <v>526.0043437676394</v>
      </c>
      <c r="DM1783" s="128">
        <v>608.15102301659363</v>
      </c>
      <c r="DN1783" s="130">
        <f>[5]GUINEE!DC2096</f>
        <v>662.06899999999996</v>
      </c>
      <c r="DO1783" s="128">
        <v>608.15102301659363</v>
      </c>
      <c r="DP1783" s="128">
        <v>489.24596574373993</v>
      </c>
      <c r="DQ1783" s="128">
        <v>372.46482637332895</v>
      </c>
      <c r="DR1783" s="128">
        <v>191.14365767531575</v>
      </c>
      <c r="DS1783" s="128">
        <v>819.12978723823642</v>
      </c>
      <c r="DT1783" s="128">
        <v>706.07009183820912</v>
      </c>
      <c r="DU1783" s="128">
        <v>-378.29366136350359</v>
      </c>
      <c r="DV1783" s="131">
        <f>[5]GUINEE!DN2096</f>
        <v>156.70946355043083</v>
      </c>
      <c r="DW1783" s="132">
        <f>[5]GUINEE!DO2096</f>
        <v>91.9536023056109</v>
      </c>
      <c r="DX1783" s="133">
        <f>[5]GUINEE!DP2096</f>
        <v>-296.10112555944158</v>
      </c>
      <c r="DZ1783" s="128">
        <f>[5]GUINEE!DR2096</f>
        <v>112.33253357818649</v>
      </c>
      <c r="EC1783" s="128">
        <f>[5]GUINEE!DU2096</f>
        <v>255.73658381080276</v>
      </c>
      <c r="EF1783" s="128">
        <f>[5]GUINEE!DX2096</f>
        <v>407.21949216193912</v>
      </c>
      <c r="EI1783" s="128">
        <f>[5]GUINEE!EA2096</f>
        <v>616.8996210467219</v>
      </c>
      <c r="EL1783" s="128">
        <f>[5]GUINEE!ED2096</f>
        <v>839.70694553537112</v>
      </c>
      <c r="EO1783" s="128">
        <f>[5]GUINEE!EG2096</f>
        <v>1063.3019889574211</v>
      </c>
    </row>
    <row r="1784" spans="1:145" ht="15.5" x14ac:dyDescent="0.35">
      <c r="A1784" s="56" t="s">
        <v>486</v>
      </c>
      <c r="B1784" s="128">
        <f>[6]TCHAD!D2176</f>
        <v>11.207000000000001</v>
      </c>
      <c r="C1784" s="128">
        <f>[6]TCHAD!E2176</f>
        <v>15.595000000000001</v>
      </c>
      <c r="D1784" s="128">
        <f>[6]TCHAD!F2176</f>
        <v>30.446000000000002</v>
      </c>
      <c r="E1784" s="128">
        <f>[6]TCHAD!G2176</f>
        <v>32.180999999999997</v>
      </c>
      <c r="F1784" s="128">
        <f>[6]TCHAD!H2176</f>
        <v>30.225000000000001</v>
      </c>
      <c r="G1784" s="128">
        <f>[6]TCHAD!I2176</f>
        <v>19.917999999999999</v>
      </c>
      <c r="H1784" s="128">
        <f>[6]TCHAD!J2176</f>
        <v>11.032999999999999</v>
      </c>
      <c r="I1784" s="128">
        <f>[6]TCHAD!K2176</f>
        <v>40.186999999999998</v>
      </c>
      <c r="J1784" s="128">
        <f>[6]TCHAD!L2176</f>
        <v>72.495000000000005</v>
      </c>
      <c r="K1784" s="128">
        <f>[6]TCHAD!M2176</f>
        <v>85.515000000000001</v>
      </c>
      <c r="L1784" s="128">
        <f>[6]TCHAD!N2176</f>
        <v>81.093000000000004</v>
      </c>
      <c r="M1784" s="128">
        <f>[6]TCHAD!O2176</f>
        <v>67.257000000000005</v>
      </c>
      <c r="N1784" s="128">
        <f>[6]TCHAD!P2176</f>
        <v>61.445</v>
      </c>
      <c r="O1784" s="128">
        <f>[6]TCHAD!Q2176</f>
        <v>76.950999999999993</v>
      </c>
      <c r="P1784" s="128">
        <f>[6]TCHAD!R2176</f>
        <v>89.34</v>
      </c>
      <c r="Q1784" s="128">
        <f>[6]TCHAD!S2176</f>
        <v>136.124</v>
      </c>
      <c r="R1784" s="128">
        <f>[6]TCHAD!T2176</f>
        <v>96.352000000000004</v>
      </c>
      <c r="S1784" s="128">
        <f>[6]TCHAD!U2176</f>
        <v>106.042</v>
      </c>
      <c r="T1784" s="128">
        <f>[6]TCHAD!V2176</f>
        <v>124.78</v>
      </c>
      <c r="U1784" s="128">
        <f>[6]TCHAD!W2176</f>
        <v>310.68599999999998</v>
      </c>
      <c r="V1784" s="128">
        <f>[6]TCHAD!X2176</f>
        <v>424.89100000000002</v>
      </c>
      <c r="W1784" s="128">
        <f>[6]TCHAD!Y2176</f>
        <v>633.14400000000001</v>
      </c>
      <c r="X1784" s="129">
        <f>[6]TCHAD!Z2176</f>
        <v>309.34537702200004</v>
      </c>
      <c r="Y1784" s="129">
        <f>[6]TCHAD!AA2176</f>
        <v>309.50299999999999</v>
      </c>
      <c r="Z1784" s="128">
        <f>[6]TCHAD!AB2176</f>
        <v>478.96000000000004</v>
      </c>
      <c r="AA1784" s="128">
        <f>[6]TCHAD!AC2176</f>
        <v>571.26499999999999</v>
      </c>
      <c r="AB1784" s="128">
        <v>386.084775139199</v>
      </c>
      <c r="AC1784" s="128">
        <v>473.22699403520767</v>
      </c>
      <c r="AD1784" s="128">
        <v>477.66515575664823</v>
      </c>
      <c r="AE1784" s="128">
        <f>[6]TCHAD!AH2176</f>
        <v>559.31099999999992</v>
      </c>
      <c r="AF1784" s="128">
        <v>603.70439041624263</v>
      </c>
      <c r="AG1784" s="128">
        <v>537.41552002443666</v>
      </c>
      <c r="AH1784" s="128">
        <v>454.7498847658286</v>
      </c>
      <c r="AI1784" s="128">
        <v>444.74988476582837</v>
      </c>
      <c r="AJ1784" s="129">
        <f>[6]TCHAD!AM2176</f>
        <v>577.39599999999996</v>
      </c>
      <c r="AK1784" s="129">
        <v>531.49292922491202</v>
      </c>
      <c r="AL1784" s="129">
        <v>373.74822307711872</v>
      </c>
      <c r="AM1784" s="129">
        <v>226.75044382034699</v>
      </c>
      <c r="AN1784" s="129">
        <v>150.44803400613299</v>
      </c>
      <c r="AO1784" s="129">
        <f>[6]TCHAD!AR2176</f>
        <v>217.79300000000001</v>
      </c>
      <c r="AP1784" s="129">
        <v>101.37726509368484</v>
      </c>
      <c r="AQ1784" s="129">
        <v>49.999995655065398</v>
      </c>
      <c r="AR1784" s="129">
        <v>66.628154812308011</v>
      </c>
      <c r="AS1784" s="129">
        <f>[6]TCHAD!AV2176</f>
        <v>-194.18599999999998</v>
      </c>
      <c r="AT1784" s="129">
        <v>28.725964739898899</v>
      </c>
      <c r="AU1784" s="129">
        <v>-166.81091637408187</v>
      </c>
      <c r="AV1784" s="129">
        <v>-166.24957325353373</v>
      </c>
      <c r="AW1784" s="129">
        <v>-153.63260796247252</v>
      </c>
      <c r="AX1784" s="129">
        <f>[6]TCHAD!BA2176</f>
        <v>-118.42099999999999</v>
      </c>
      <c r="AY1784" s="129"/>
      <c r="AZ1784" s="129">
        <v>-60.740803216930395</v>
      </c>
      <c r="BA1784" s="129">
        <v>-150.94727420081668</v>
      </c>
      <c r="BB1784" s="129">
        <v>19.106584907292962</v>
      </c>
      <c r="BC1784" s="129">
        <v>-68.570807250841369</v>
      </c>
      <c r="BD1784" s="129">
        <v>-6.14190231578901</v>
      </c>
      <c r="BE1784" s="129">
        <v>-68.530309390984698</v>
      </c>
      <c r="BF1784" s="129">
        <f>[6]TCHAD!BH2176</f>
        <v>75.275999999999996</v>
      </c>
      <c r="BG1784" s="129">
        <v>76.413211070185838</v>
      </c>
      <c r="BH1784" s="129">
        <v>-26.399264772370739</v>
      </c>
      <c r="BI1784" s="129">
        <v>74.342774492283198</v>
      </c>
      <c r="BJ1784" s="129">
        <v>33.854257423168278</v>
      </c>
      <c r="BK1784" s="129">
        <v>189.66877022338392</v>
      </c>
      <c r="BL1784" s="129">
        <v>130.8606221655366</v>
      </c>
      <c r="BM1784" s="129">
        <v>197.90175538682661</v>
      </c>
      <c r="BN1784" s="129">
        <v>101.04515403426731</v>
      </c>
      <c r="BO1784" s="129">
        <f>[6]TCHAD!BQ2176</f>
        <v>173.56399999999999</v>
      </c>
      <c r="BP1784" s="129">
        <v>290.08563469825611</v>
      </c>
      <c r="BQ1784" s="129">
        <v>290.08563469825611</v>
      </c>
      <c r="BR1784" s="129">
        <v>76.2244477365862</v>
      </c>
      <c r="BS1784" s="129">
        <v>-101.06999628964515</v>
      </c>
      <c r="BT1784" s="129">
        <v>282.9229322250377</v>
      </c>
      <c r="BU1784" s="129">
        <v>46.385215440462048</v>
      </c>
      <c r="BV1784" s="129">
        <v>-32.307539834952813</v>
      </c>
      <c r="BW1784" s="129">
        <v>317.67070575557915</v>
      </c>
      <c r="BX1784" s="129">
        <v>103.59197356144237</v>
      </c>
      <c r="BY1784" s="129">
        <v>277.13825650161397</v>
      </c>
      <c r="BZ1784" s="128">
        <v>224.51191166669196</v>
      </c>
      <c r="CA1784" s="129">
        <f>[6]TCHAD!CC2176</f>
        <v>197.44200000000001</v>
      </c>
      <c r="CB1784" s="129">
        <v>320.89182777852812</v>
      </c>
      <c r="CC1784" s="129">
        <v>315.28603167146719</v>
      </c>
      <c r="CD1784" s="129">
        <v>300.04546178057194</v>
      </c>
      <c r="CE1784" s="129">
        <v>307.56770141667522</v>
      </c>
      <c r="CF1784" s="129">
        <v>281.43650815490628</v>
      </c>
      <c r="CG1784" s="129">
        <v>269.58171022837013</v>
      </c>
      <c r="CH1784" s="129">
        <v>234.71093036563948</v>
      </c>
      <c r="CI1784" s="129">
        <v>176.08290725766224</v>
      </c>
      <c r="CJ1784" s="128">
        <v>231.7061609194912</v>
      </c>
      <c r="CK1784" s="128">
        <v>171.24466506045519</v>
      </c>
      <c r="CL1784" s="129">
        <f>[6]TCHAD!CN2176</f>
        <v>119.85299999999999</v>
      </c>
      <c r="CM1784" s="129">
        <v>328.7196928531468</v>
      </c>
      <c r="CN1784" s="129">
        <v>311.69562101467284</v>
      </c>
      <c r="CO1784" s="129">
        <v>293.4874368316523</v>
      </c>
      <c r="CP1784" s="129">
        <v>353.49482670663593</v>
      </c>
      <c r="CQ1784" s="129">
        <v>264.18144626325471</v>
      </c>
      <c r="CR1784" s="129">
        <v>264.18144626325471</v>
      </c>
      <c r="CS1784" s="129">
        <v>269.39204069244261</v>
      </c>
      <c r="CT1784" s="129">
        <v>178.4574963559561</v>
      </c>
      <c r="CU1784" s="129">
        <v>178.4574963559561</v>
      </c>
      <c r="CV1784" s="129">
        <v>306.74215684672208</v>
      </c>
      <c r="CW1784" s="129">
        <v>271.58812740476941</v>
      </c>
      <c r="CX1784" s="129">
        <v>390.03637740092222</v>
      </c>
      <c r="CY1784" s="129">
        <v>456.35428304441172</v>
      </c>
      <c r="CZ1784" s="129">
        <v>456.35428304441172</v>
      </c>
      <c r="DA1784" s="129">
        <f>[6]TCHAD!CZ2176</f>
        <v>613.95600000000002</v>
      </c>
      <c r="DB1784" s="128">
        <v>812.93769014230281</v>
      </c>
      <c r="DC1784" s="128">
        <v>836.54087964481744</v>
      </c>
      <c r="DD1784" s="128">
        <v>747.92876528178488</v>
      </c>
      <c r="DE1784" s="128">
        <v>980.11432756065017</v>
      </c>
      <c r="DF1784" s="128">
        <v>976.36875701014867</v>
      </c>
      <c r="DG1784" s="128">
        <v>937.30967188126579</v>
      </c>
      <c r="DH1784" s="128">
        <v>797.7848781044014</v>
      </c>
      <c r="DI1784" s="128">
        <v>748.79831812605892</v>
      </c>
      <c r="DJ1784" s="128">
        <v>690.64280063401577</v>
      </c>
      <c r="DK1784" s="128">
        <v>635.17807667727334</v>
      </c>
      <c r="DL1784" s="128">
        <v>572.87815740219264</v>
      </c>
      <c r="DM1784" s="128">
        <v>1411.1602283577693</v>
      </c>
      <c r="DN1784" s="130">
        <f>[6]TCHAD!DM2176</f>
        <v>615.81299999999999</v>
      </c>
      <c r="DO1784" s="128">
        <v>1411.1602283577693</v>
      </c>
      <c r="DP1784" s="128">
        <v>783.79131934559098</v>
      </c>
      <c r="DQ1784" s="128">
        <v>708.15514406514285</v>
      </c>
      <c r="DR1784" s="128">
        <v>685.68002054202611</v>
      </c>
      <c r="DS1784" s="128">
        <v>783.07825350975713</v>
      </c>
      <c r="DT1784" s="128">
        <v>697.61382158569279</v>
      </c>
      <c r="DU1784" s="128">
        <v>749.78811962666657</v>
      </c>
      <c r="DV1784" s="131">
        <f>[6]TCHAD!DW2176</f>
        <v>923.46838562768835</v>
      </c>
      <c r="DW1784" s="132">
        <f>[6]TCHAD!DX2176</f>
        <v>872.42757489621658</v>
      </c>
      <c r="DX1784" s="133">
        <f>[6]TCHAD!DY2176</f>
        <v>2377.5617866359485</v>
      </c>
      <c r="DZ1784" s="128">
        <f>[6]TCHAD!EA2176</f>
        <v>974.95481227136111</v>
      </c>
      <c r="EC1784" s="128">
        <f>[6]TCHAD!ED2176</f>
        <v>1030.2558761221924</v>
      </c>
      <c r="EF1784" s="128">
        <f>[6]TCHAD!EG2176</f>
        <v>1045.9839474625435</v>
      </c>
      <c r="EI1784" s="128">
        <f>[6]TCHAD!EJ2176</f>
        <v>1034.1729091298441</v>
      </c>
      <c r="EL1784" s="128">
        <f>[6]TCHAD!EM2176</f>
        <v>1060.5716188209199</v>
      </c>
      <c r="EO1784" s="128">
        <f>[6]TCHAD!EP2176</f>
        <v>1140.7284662005418</v>
      </c>
    </row>
    <row r="1785" spans="1:145" ht="15.5" x14ac:dyDescent="0.35">
      <c r="A1785" s="126" t="s">
        <v>610</v>
      </c>
      <c r="B1785" s="128">
        <v>80.652000000000001</v>
      </c>
      <c r="C1785" s="128">
        <v>96.233000000000004</v>
      </c>
      <c r="D1785" s="128">
        <v>77.722999999999999</v>
      </c>
      <c r="E1785" s="128">
        <v>100.63500000000001</v>
      </c>
      <c r="F1785" s="128">
        <v>108.623</v>
      </c>
      <c r="G1785" s="128">
        <v>100.88200000000001</v>
      </c>
      <c r="H1785" s="128">
        <v>101.5</v>
      </c>
      <c r="I1785" s="128">
        <v>102.5</v>
      </c>
      <c r="J1785" s="128">
        <v>202.15</v>
      </c>
      <c r="K1785" s="128">
        <v>161.75800000000001</v>
      </c>
      <c r="L1785" s="128">
        <v>142.815</v>
      </c>
      <c r="M1785" s="128">
        <v>141.56299999999999</v>
      </c>
      <c r="N1785" s="128">
        <v>145.19999999999999</v>
      </c>
      <c r="O1785" s="128">
        <v>169.65100000000001</v>
      </c>
      <c r="P1785" s="128">
        <v>151.45400000000001</v>
      </c>
      <c r="Q1785" s="128">
        <v>107.069</v>
      </c>
      <c r="R1785" s="128">
        <v>78.647000000000006</v>
      </c>
      <c r="S1785" s="128">
        <v>16.486999999999998</v>
      </c>
      <c r="T1785" s="128">
        <v>-22.99</v>
      </c>
      <c r="U1785" s="128">
        <v>-51.707000000000001</v>
      </c>
      <c r="V1785" s="128">
        <v>-81.7</v>
      </c>
      <c r="W1785" s="128">
        <v>386.12700000000001</v>
      </c>
      <c r="X1785" s="129">
        <v>293.93599999999998</v>
      </c>
      <c r="Y1785" s="129">
        <f>162.425</f>
        <v>162.42500000000001</v>
      </c>
      <c r="Z1785" s="128">
        <f>117.293064123</f>
        <v>117.29306412299999</v>
      </c>
      <c r="AA1785" s="128">
        <f>272.565+2.306</f>
        <v>274.87099999999998</v>
      </c>
      <c r="AB1785" s="128">
        <v>140.73690311165657</v>
      </c>
      <c r="AC1785" s="128">
        <v>142.77992039315779</v>
      </c>
      <c r="AD1785" s="128">
        <v>135.53107323447932</v>
      </c>
      <c r="AE1785" s="128">
        <f>271.176+2.303</f>
        <v>273.47899999999998</v>
      </c>
      <c r="AF1785" s="128">
        <v>293.288861607596</v>
      </c>
      <c r="AG1785" s="128">
        <v>269.26134111678044</v>
      </c>
      <c r="AH1785" s="128">
        <v>264.61405795208509</v>
      </c>
      <c r="AI1785" s="128">
        <v>247.34521077417727</v>
      </c>
      <c r="AJ1785" s="129">
        <f>323.797+2.022-61.059</f>
        <v>264.76</v>
      </c>
      <c r="AK1785" s="129">
        <v>203.74556261491225</v>
      </c>
      <c r="AL1785" s="129">
        <v>197.31245271218017</v>
      </c>
      <c r="AM1785" s="129">
        <v>169.70318624511992</v>
      </c>
      <c r="AN1785" s="129">
        <v>187.22816091302153</v>
      </c>
      <c r="AO1785" s="129">
        <f>441.003+0.48-2.941-34.823</f>
        <v>403.71900000000005</v>
      </c>
      <c r="AP1785" s="129">
        <v>133.03076562730394</v>
      </c>
      <c r="AQ1785" s="129">
        <v>127.7651864530595</v>
      </c>
      <c r="AR1785" s="129">
        <v>121.50742772850039</v>
      </c>
      <c r="AS1785" s="129">
        <f>777.508+13.066</f>
        <v>790.57400000000007</v>
      </c>
      <c r="AT1785" s="129">
        <v>574.73783531740708</v>
      </c>
      <c r="AU1785" s="129">
        <v>792.42213669723787</v>
      </c>
      <c r="AV1785" s="129">
        <v>927.93976913918743</v>
      </c>
      <c r="AW1785" s="129">
        <v>927.93976913918743</v>
      </c>
      <c r="AX1785" s="129">
        <f>AS1785*('[1]Données communes'!AZ12/'[1]Données communes'!AV12)*0+441.609</f>
        <v>441.60899999999998</v>
      </c>
      <c r="AY1785" s="129"/>
      <c r="AZ1785" s="129">
        <v>549.11043364968782</v>
      </c>
      <c r="BA1785" s="129">
        <v>408.50237689064022</v>
      </c>
      <c r="BB1785" s="129">
        <v>442.64094190403989</v>
      </c>
      <c r="BC1785" s="129">
        <v>343.64041472130293</v>
      </c>
      <c r="BD1785" s="129">
        <v>427.37815186594173</v>
      </c>
      <c r="BE1785" s="129">
        <v>364.72803074170889</v>
      </c>
      <c r="BF1785" s="129">
        <f>350.488629564+0.334150238000002-74.6381502380004</f>
        <v>276.18462956399958</v>
      </c>
      <c r="BG1785" s="129">
        <v>320.73027419316259</v>
      </c>
      <c r="BH1785" s="129">
        <v>242.09174454140953</v>
      </c>
      <c r="BI1785" s="129">
        <v>366.42904524420419</v>
      </c>
      <c r="BJ1785" s="129">
        <v>270.61127785903278</v>
      </c>
      <c r="BK1785" s="129">
        <v>367.3826647491486</v>
      </c>
      <c r="BL1785" s="129">
        <v>284.5693031347289</v>
      </c>
      <c r="BM1785" s="129">
        <v>380.77974302799618</v>
      </c>
      <c r="BN1785" s="129">
        <v>286.54943102714088</v>
      </c>
      <c r="BO1785" s="129">
        <f>350.488629564+0.334150238000002-74.6381502380004</f>
        <v>276.18462956399958</v>
      </c>
      <c r="BP1785" s="129">
        <v>336.1135498641404</v>
      </c>
      <c r="BQ1785" s="129">
        <v>261.92465250206453</v>
      </c>
      <c r="BR1785" s="129">
        <v>122.96772910201295</v>
      </c>
      <c r="BS1785" s="129">
        <v>79.145495258041052</v>
      </c>
      <c r="BT1785" s="129">
        <v>221.77483221817633</v>
      </c>
      <c r="BU1785" s="129">
        <v>124.24253659826256</v>
      </c>
      <c r="BV1785" s="129">
        <v>57.187285388175091</v>
      </c>
      <c r="BW1785" s="129">
        <v>322.87433691282894</v>
      </c>
      <c r="BX1785" s="129">
        <v>257.01559764429766</v>
      </c>
      <c r="BY1785" s="129">
        <v>218.1002105309023</v>
      </c>
      <c r="BZ1785" s="128">
        <v>281.76597975803031</v>
      </c>
      <c r="CA1785" s="129">
        <f>350.488629564+0.334150238000002-74.6381502380004</f>
        <v>276.18462956399958</v>
      </c>
      <c r="CB1785" s="129">
        <v>349.90032930650818</v>
      </c>
      <c r="CC1785" s="129">
        <v>337.20059998321182</v>
      </c>
      <c r="CD1785" s="129">
        <v>253.93956091874611</v>
      </c>
      <c r="CE1785" s="129">
        <v>343.36609725932817</v>
      </c>
      <c r="CF1785" s="129">
        <v>328.50097160323406</v>
      </c>
      <c r="CG1785" s="129">
        <v>291.47745619880732</v>
      </c>
      <c r="CH1785" s="129">
        <v>391.47262608773661</v>
      </c>
      <c r="CI1785" s="129">
        <v>370.78247992439907</v>
      </c>
      <c r="CJ1785" s="128">
        <v>388.77019213754602</v>
      </c>
      <c r="CK1785" s="128">
        <v>360.48383434591022</v>
      </c>
      <c r="CL1785" s="129">
        <f>CA1785*(SUM(CL1779:CL1784)/SUM(CA1779:CA1784))</f>
        <v>287.6372234244904</v>
      </c>
      <c r="CM1785" s="129">
        <v>466.79720764413838</v>
      </c>
      <c r="CN1785" s="129">
        <v>421.39528605947601</v>
      </c>
      <c r="CO1785" s="129">
        <v>426.30153490448981</v>
      </c>
      <c r="CP1785" s="129">
        <v>493.91344388886569</v>
      </c>
      <c r="CQ1785" s="129">
        <v>405.33942996400361</v>
      </c>
      <c r="CR1785" s="129">
        <v>342.68368467065636</v>
      </c>
      <c r="CS1785" s="129">
        <v>416.33620131556114</v>
      </c>
      <c r="CT1785" s="129">
        <v>348.03593086472506</v>
      </c>
      <c r="CU1785" s="129">
        <v>300.97015928430915</v>
      </c>
      <c r="CV1785" s="129">
        <v>361.75536151702306</v>
      </c>
      <c r="CW1785" s="129">
        <v>337.05784538490275</v>
      </c>
      <c r="CX1785" s="129">
        <v>339.42113205188235</v>
      </c>
      <c r="CY1785" s="129">
        <v>339.49801038874057</v>
      </c>
      <c r="CZ1785" s="129">
        <v>360.53297676406805</v>
      </c>
      <c r="DA1785" s="129">
        <f>CL1785*(SUM(DA1779:DA1784)/SUM(CL1779:CL1784))</f>
        <v>474.7816723284879</v>
      </c>
      <c r="DB1785" s="128">
        <v>570.03032729208394</v>
      </c>
      <c r="DC1785" s="128">
        <v>522.97292287121945</v>
      </c>
      <c r="DD1785" s="128">
        <v>463.30289640749066</v>
      </c>
      <c r="DE1785" s="128">
        <v>575.20447687364526</v>
      </c>
      <c r="DF1785" s="128">
        <v>532.05313216693924</v>
      </c>
      <c r="DG1785" s="128">
        <v>488.74369446742571</v>
      </c>
      <c r="DH1785" s="128">
        <v>575.14365623912238</v>
      </c>
      <c r="DI1785" s="128">
        <v>540.09596772594614</v>
      </c>
      <c r="DJ1785" s="128">
        <v>519.68463638203048</v>
      </c>
      <c r="DK1785" s="128">
        <v>455.19819803814579</v>
      </c>
      <c r="DL1785" s="128">
        <v>431.05343933998012</v>
      </c>
      <c r="DM1785" s="128">
        <v>626.85016883832918</v>
      </c>
      <c r="DN1785" s="130">
        <f>DA1785*(SUM(DN1779:DN1784)/SUM(DA1779:DA1784))</f>
        <v>451.17382180725019</v>
      </c>
      <c r="DO1785" s="128">
        <v>626.85016883832918</v>
      </c>
      <c r="DP1785" s="128">
        <v>473.67507123282741</v>
      </c>
      <c r="DQ1785" s="128">
        <v>436.89040250470748</v>
      </c>
      <c r="DR1785" s="128">
        <v>389.77556915466243</v>
      </c>
      <c r="DS1785" s="128">
        <v>491.98140832129695</v>
      </c>
      <c r="DT1785" s="128">
        <v>452.77217557797212</v>
      </c>
      <c r="DU1785" s="128">
        <v>382.05262049837501</v>
      </c>
      <c r="DV1785" s="131">
        <f>DN1785*(SUM(DV1779:DV1784)/SUM(DN1779:DN1784))</f>
        <v>461.70663551100984</v>
      </c>
      <c r="DW1785" s="132">
        <f>DN1785*(SUM(DW1779:DW1784)/SUM(DN1779:DN1784))</f>
        <v>454.34487409801136</v>
      </c>
      <c r="DX1785" s="133">
        <f>DO1785*(SUM(DX1779:DX1784)/SUM(DO1779:DO1784))</f>
        <v>605.36758533716147</v>
      </c>
      <c r="DZ1785" s="128">
        <f>DW1785*(SUM(DZ1779:DZ1784)/SUM(DW1779:DW1784))</f>
        <v>532.78118263002011</v>
      </c>
      <c r="EC1785" s="128">
        <f>DZ1785*(SUM(EC1779:EC1784)/SUM(DZ1779:DZ1784))</f>
        <v>611.66416359888512</v>
      </c>
      <c r="EF1785" s="128">
        <f>EC1785*(SUM(EF1779:EF1784)/SUM(EC1779:EC1784))</f>
        <v>692.93699536201837</v>
      </c>
      <c r="EI1785" s="128">
        <f>EF1785*(SUM(EI1779:EI1784)/SUM(EF1779:EF1784))</f>
        <v>821.72687722548972</v>
      </c>
      <c r="EL1785" s="128">
        <f>EI1785*(SUM(EL1779:EL1784)/SUM(EI1779:EI1784))</f>
        <v>992.29272887090258</v>
      </c>
      <c r="EO1785" s="128">
        <f>EL1785*(SUM(EO1779:EO1784)/SUM(EL1779:EL1784))</f>
        <v>1205.7637009022849</v>
      </c>
    </row>
    <row r="1786" spans="1:145" ht="15.5" x14ac:dyDescent="0.35">
      <c r="A1786" s="56" t="s">
        <v>611</v>
      </c>
      <c r="B1786" s="128">
        <f t="shared" ref="B1786:G1786" si="1734">SUM(B1779:B1785)</f>
        <v>67.152000000000001</v>
      </c>
      <c r="C1786" s="128">
        <f t="shared" si="1734"/>
        <v>94.054000000000002</v>
      </c>
      <c r="D1786" s="128">
        <f t="shared" si="1734"/>
        <v>113.008</v>
      </c>
      <c r="E1786" s="128">
        <f t="shared" si="1734"/>
        <v>223.154</v>
      </c>
      <c r="F1786" s="128">
        <f t="shared" si="1734"/>
        <v>231.26299999999998</v>
      </c>
      <c r="G1786" s="128">
        <f t="shared" si="1734"/>
        <v>147.48012346321224</v>
      </c>
      <c r="H1786" s="128">
        <f t="shared" ref="H1786:Z1786" si="1735">SUM(H1779:H1785)</f>
        <v>54.555616809031534</v>
      </c>
      <c r="I1786" s="128">
        <f>SUM(I1779:I1785)</f>
        <v>326.43431788753196</v>
      </c>
      <c r="J1786" s="309">
        <f t="shared" si="1735"/>
        <v>441.8005134552709</v>
      </c>
      <c r="K1786" s="309">
        <f t="shared" si="1735"/>
        <v>288.02199999999999</v>
      </c>
      <c r="L1786" s="309">
        <f t="shared" si="1735"/>
        <v>385.49900000000002</v>
      </c>
      <c r="M1786" s="128">
        <f t="shared" si="1735"/>
        <v>180.50599999999997</v>
      </c>
      <c r="N1786" s="128">
        <f t="shared" si="1735"/>
        <v>343.19433813011108</v>
      </c>
      <c r="O1786" s="128">
        <f t="shared" si="1735"/>
        <v>637.19596934680635</v>
      </c>
      <c r="P1786" s="128">
        <f t="shared" si="1735"/>
        <v>680.39100000000008</v>
      </c>
      <c r="Q1786" s="128">
        <f t="shared" si="1735"/>
        <v>870.43</v>
      </c>
      <c r="R1786" s="128">
        <f t="shared" si="1735"/>
        <v>814.08600000000001</v>
      </c>
      <c r="S1786" s="128">
        <f t="shared" si="1735"/>
        <v>1305.6190000000001</v>
      </c>
      <c r="T1786" s="128">
        <f t="shared" si="1735"/>
        <v>2647.1860000000001</v>
      </c>
      <c r="U1786" s="128">
        <f t="shared" si="1735"/>
        <v>4165.9359999999997</v>
      </c>
      <c r="V1786" s="128">
        <f t="shared" si="1735"/>
        <v>4893.7689999999993</v>
      </c>
      <c r="W1786" s="128">
        <f t="shared" si="1735"/>
        <v>7340.0990000000002</v>
      </c>
      <c r="X1786" s="129">
        <f t="shared" si="1735"/>
        <v>6484.7156845210002</v>
      </c>
      <c r="Y1786" s="129">
        <f t="shared" si="1735"/>
        <v>5677.3138007542675</v>
      </c>
      <c r="Z1786" s="128">
        <f t="shared" si="1735"/>
        <v>7381.5820641229993</v>
      </c>
      <c r="AA1786" s="128">
        <f>SUM(AA1779:AA1785)</f>
        <v>8508.8359999999993</v>
      </c>
      <c r="AB1786" s="128">
        <v>7079.945570920213</v>
      </c>
      <c r="AC1786" s="128">
        <v>7332.2859470704416</v>
      </c>
      <c r="AD1786" s="128">
        <v>6613.707500242087</v>
      </c>
      <c r="AE1786" s="128">
        <f>SUM(AE1779:AE1785)</f>
        <v>8481.0229999999992</v>
      </c>
      <c r="AF1786" s="128">
        <v>9095.2953495332513</v>
      </c>
      <c r="AG1786" s="128">
        <v>8350.226624429155</v>
      </c>
      <c r="AH1786" s="128">
        <v>8206.1069099088654</v>
      </c>
      <c r="AI1786" s="128">
        <v>7670.5722249812425</v>
      </c>
      <c r="AJ1786" s="129">
        <f>SUM(AJ1779:AJ1785)</f>
        <v>8032.6780000000008</v>
      </c>
      <c r="AK1786" s="129">
        <v>6181.5300165347489</v>
      </c>
      <c r="AL1786" s="129">
        <v>5986.3529504035796</v>
      </c>
      <c r="AM1786" s="129">
        <v>4748.7027555957002</v>
      </c>
      <c r="AN1786" s="129">
        <v>5680.400995097466</v>
      </c>
      <c r="AO1786" s="129">
        <f>SUM(AO1779:AO1785)</f>
        <v>5779.0019999999995</v>
      </c>
      <c r="AP1786" s="129">
        <v>4036.0813766630299</v>
      </c>
      <c r="AQ1786" s="129">
        <v>3876.326556473145</v>
      </c>
      <c r="AR1786" s="129">
        <v>3686.5095501135802</v>
      </c>
      <c r="AS1786" s="129">
        <f>SUM(AS1779:AS1785)</f>
        <v>2789.4890000000005</v>
      </c>
      <c r="AT1786" s="129">
        <v>3029.7347826714094</v>
      </c>
      <c r="AU1786" s="129">
        <v>2270.66982392919</v>
      </c>
      <c r="AV1786" s="129">
        <v>2552.5362488787478</v>
      </c>
      <c r="AW1786" s="129">
        <v>2500.1213477049937</v>
      </c>
      <c r="AX1786" s="129">
        <f>SUM(AX1779:AX1785)</f>
        <v>2766.7429999999999</v>
      </c>
      <c r="AY1786" s="129"/>
      <c r="AZ1786" s="129">
        <v>3446.3462939878691</v>
      </c>
      <c r="BA1786" s="129">
        <v>2563.8570429722413</v>
      </c>
      <c r="BB1786" s="129">
        <v>3173.8363586358018</v>
      </c>
      <c r="BC1786" s="129">
        <v>2420.5798711959719</v>
      </c>
      <c r="BD1786" s="129">
        <v>3050.8058499578206</v>
      </c>
      <c r="BE1786" s="129">
        <v>2289.1189459023981</v>
      </c>
      <c r="BF1786" s="129">
        <f>SUM(BF1779:BF1785)</f>
        <v>3320.3436295639995</v>
      </c>
      <c r="BG1786" s="129">
        <v>3961.9323292728313</v>
      </c>
      <c r="BH1786" s="129">
        <v>2990.5225247648832</v>
      </c>
      <c r="BI1786" s="129">
        <v>4406.9759085946343</v>
      </c>
      <c r="BJ1786" s="129">
        <v>3254.5929357864652</v>
      </c>
      <c r="BK1786" s="129">
        <v>4418.4449180489892</v>
      </c>
      <c r="BL1786" s="129">
        <v>3422.4635833781513</v>
      </c>
      <c r="BM1786" s="129">
        <v>4579.5691574800921</v>
      </c>
      <c r="BN1786" s="129">
        <v>3446.2782237049855</v>
      </c>
      <c r="BO1786" s="129">
        <f>SUM(BO1779:BO1785)</f>
        <v>3895.5526295639993</v>
      </c>
      <c r="BP1786" s="129">
        <v>4739.050002445545</v>
      </c>
      <c r="BQ1786" s="129">
        <v>3693.0198903977225</v>
      </c>
      <c r="BR1786" s="129">
        <v>1733.7897181984169</v>
      </c>
      <c r="BS1786" s="129">
        <v>1115.9159148679998</v>
      </c>
      <c r="BT1786" s="129">
        <v>3126.9254678686166</v>
      </c>
      <c r="BU1786" s="129">
        <v>1751.7639309924602</v>
      </c>
      <c r="BV1786" s="129">
        <v>806.31502380142331</v>
      </c>
      <c r="BW1786" s="129">
        <v>4552.3830495819957</v>
      </c>
      <c r="BX1786" s="129">
        <v>3623.8044230501282</v>
      </c>
      <c r="BY1786" s="129">
        <v>3075.1149534662623</v>
      </c>
      <c r="BZ1786" s="128">
        <v>3972.7736879429717</v>
      </c>
      <c r="CA1786" s="129">
        <f>SUM(CA1779:CA1785)</f>
        <v>3679.8896295639997</v>
      </c>
      <c r="CB1786" s="129">
        <v>4768.897138267389</v>
      </c>
      <c r="CC1786" s="129">
        <v>4595.8086963483038</v>
      </c>
      <c r="CD1786" s="129">
        <v>3461.0188786002973</v>
      </c>
      <c r="CE1786" s="129">
        <v>4679.8401185945804</v>
      </c>
      <c r="CF1786" s="129">
        <v>4477.2388368471902</v>
      </c>
      <c r="CG1786" s="129">
        <v>3972.634176969595</v>
      </c>
      <c r="CH1786" s="129">
        <v>5288.1180492476924</v>
      </c>
      <c r="CI1786" s="129">
        <v>5008.6299622737724</v>
      </c>
      <c r="CJ1786" s="128">
        <v>5179.9819584059896</v>
      </c>
      <c r="CK1786" s="128">
        <v>4803.0939510614071</v>
      </c>
      <c r="CL1786" s="129">
        <f>SUM(CL1779:CL1785)</f>
        <v>3832.4842234244902</v>
      </c>
      <c r="CM1786" s="129">
        <v>6219.6155022488128</v>
      </c>
      <c r="CN1786" s="129">
        <v>5614.6793743208073</v>
      </c>
      <c r="CO1786" s="129">
        <v>5680.0503338609096</v>
      </c>
      <c r="CP1786" s="129">
        <v>6580.9127862696705</v>
      </c>
      <c r="CQ1786" s="129">
        <v>5400.7508206834309</v>
      </c>
      <c r="CR1786" s="129">
        <v>4565.924394239727</v>
      </c>
      <c r="CS1786" s="129">
        <v>5547.2720261508257</v>
      </c>
      <c r="CT1786" s="129">
        <v>4637.2378315425894</v>
      </c>
      <c r="CU1786" s="129">
        <v>4010.1325323823194</v>
      </c>
      <c r="CV1786" s="129">
        <v>4820.035804987433</v>
      </c>
      <c r="CW1786" s="129">
        <v>4490.9655970107842</v>
      </c>
      <c r="CX1786" s="129">
        <v>4522.4540766964001</v>
      </c>
      <c r="CY1786" s="129">
        <v>4523.478405222535</v>
      </c>
      <c r="CZ1786" s="129">
        <v>4803.7487256418617</v>
      </c>
      <c r="DA1786" s="129">
        <f t="shared" ref="DA1786" si="1736">SUM(DA1779:DA1785)</f>
        <v>6326.0006723284869</v>
      </c>
      <c r="DB1786" s="128">
        <v>7595.095691062088</v>
      </c>
      <c r="DC1786" s="128">
        <v>6968.1018761061005</v>
      </c>
      <c r="DD1786" s="128">
        <v>6173.0572281605419</v>
      </c>
      <c r="DE1786" s="128">
        <v>7664.0361654724802</v>
      </c>
      <c r="DF1786" s="128">
        <v>7089.0867697055</v>
      </c>
      <c r="DG1786" s="128">
        <v>6512.0309396823559</v>
      </c>
      <c r="DH1786" s="128">
        <v>7663.2257900993191</v>
      </c>
      <c r="DI1786" s="128">
        <v>7196.2496745079898</v>
      </c>
      <c r="DJ1786" s="128">
        <v>6924.2886799492244</v>
      </c>
      <c r="DK1786" s="128">
        <v>6065.070062013102</v>
      </c>
      <c r="DL1786" s="128">
        <v>5743.3648053448769</v>
      </c>
      <c r="DM1786" s="128">
        <v>8352.1644171153075</v>
      </c>
      <c r="DN1786" s="130">
        <f t="shared" ref="DN1786" si="1737">SUM(DN1779:DN1785)</f>
        <v>6011.4491911452506</v>
      </c>
      <c r="DO1786" s="128">
        <v>8352.1644171153075</v>
      </c>
      <c r="DP1786" s="128">
        <v>6311.2562967909571</v>
      </c>
      <c r="DQ1786" s="128">
        <v>5821.1366214373793</v>
      </c>
      <c r="DR1786" s="128">
        <v>5193.3776222592942</v>
      </c>
      <c r="DS1786" s="128">
        <v>6555.1703050162105</v>
      </c>
      <c r="DT1786" s="128">
        <v>6032.7456893411836</v>
      </c>
      <c r="DU1786" s="128">
        <v>5090.4768970640062</v>
      </c>
      <c r="DV1786" s="131">
        <f>SUM(DV1779:DV1785)</f>
        <v>6151.7886154636226</v>
      </c>
      <c r="DW1786" s="132">
        <f>SUM(DW1779:DW1785)</f>
        <v>6053.7003564544802</v>
      </c>
      <c r="DX1786" s="133">
        <f>SUM(DX1779:DX1785)</f>
        <v>8065.9300369943439</v>
      </c>
      <c r="DZ1786" s="128">
        <f>SUM(DZ1779:DZ1785)</f>
        <v>7098.7873289043227</v>
      </c>
      <c r="EC1786" s="128">
        <f>SUM(EC1779:EC1785)</f>
        <v>8149.8257740005402</v>
      </c>
      <c r="EF1786" s="128">
        <f>SUM(EF1779:EF1785)</f>
        <v>9232.7066397554172</v>
      </c>
      <c r="EI1786" s="128">
        <f>SUM(EI1779:EI1785)</f>
        <v>10948.705648861527</v>
      </c>
      <c r="EL1786" s="128">
        <f>SUM(EL1779:EL1785)</f>
        <v>13221.328530223793</v>
      </c>
      <c r="EO1786" s="128">
        <f>SUM(EO1779:EO1785)</f>
        <v>16065.620109488513</v>
      </c>
    </row>
    <row r="1787" spans="1:145" ht="8.15" customHeight="1" x14ac:dyDescent="0.35">
      <c r="A1787" s="12" t="s">
        <v>1</v>
      </c>
      <c r="B1787" s="12" t="s">
        <v>1</v>
      </c>
      <c r="C1787" s="12" t="s">
        <v>1</v>
      </c>
      <c r="D1787" s="12" t="s">
        <v>1</v>
      </c>
      <c r="E1787" s="12" t="s">
        <v>1</v>
      </c>
      <c r="F1787" s="12" t="s">
        <v>1</v>
      </c>
      <c r="G1787" s="12" t="s">
        <v>1</v>
      </c>
      <c r="H1787" s="12" t="s">
        <v>1</v>
      </c>
      <c r="I1787" s="12" t="s">
        <v>1</v>
      </c>
      <c r="J1787" s="12" t="s">
        <v>1</v>
      </c>
      <c r="K1787" s="12" t="s">
        <v>1</v>
      </c>
      <c r="L1787" s="12" t="s">
        <v>1</v>
      </c>
      <c r="M1787" s="12" t="s">
        <v>1</v>
      </c>
      <c r="N1787" s="12" t="s">
        <v>1</v>
      </c>
      <c r="O1787" s="12" t="s">
        <v>1</v>
      </c>
      <c r="P1787" s="12" t="s">
        <v>1</v>
      </c>
      <c r="Q1787" s="12" t="s">
        <v>1</v>
      </c>
      <c r="R1787" s="12" t="s">
        <v>1</v>
      </c>
      <c r="S1787" s="12" t="s">
        <v>1</v>
      </c>
      <c r="T1787" s="12" t="s">
        <v>1</v>
      </c>
      <c r="U1787" s="12" t="s">
        <v>1</v>
      </c>
      <c r="V1787" s="109" t="s">
        <v>1</v>
      </c>
      <c r="W1787" s="109" t="s">
        <v>1</v>
      </c>
      <c r="X1787" s="110" t="s">
        <v>1</v>
      </c>
      <c r="Y1787" s="110" t="s">
        <v>1</v>
      </c>
      <c r="Z1787" s="109" t="s">
        <v>1</v>
      </c>
      <c r="AA1787" s="109" t="s">
        <v>1</v>
      </c>
      <c r="AB1787" s="109" t="s">
        <v>1</v>
      </c>
      <c r="AC1787" s="109" t="s">
        <v>1</v>
      </c>
      <c r="AD1787" s="109" t="s">
        <v>1</v>
      </c>
      <c r="AE1787" s="109" t="s">
        <v>1</v>
      </c>
      <c r="AF1787" s="109" t="s">
        <v>1</v>
      </c>
      <c r="AG1787" s="109" t="s">
        <v>1</v>
      </c>
      <c r="AH1787" s="109" t="s">
        <v>1</v>
      </c>
      <c r="AI1787" s="109" t="s">
        <v>1</v>
      </c>
      <c r="AJ1787" s="110" t="s">
        <v>1</v>
      </c>
      <c r="AK1787" s="110" t="s">
        <v>1</v>
      </c>
      <c r="AL1787" s="110" t="s">
        <v>1</v>
      </c>
      <c r="AM1787" s="110" t="s">
        <v>1</v>
      </c>
      <c r="AN1787" s="110" t="s">
        <v>1</v>
      </c>
      <c r="AO1787" s="110" t="s">
        <v>1</v>
      </c>
      <c r="AP1787" s="110" t="s">
        <v>1</v>
      </c>
      <c r="AQ1787" s="110" t="s">
        <v>1</v>
      </c>
      <c r="AR1787" s="110" t="s">
        <v>1</v>
      </c>
      <c r="AS1787" s="110" t="s">
        <v>1</v>
      </c>
      <c r="AT1787" s="110" t="s">
        <v>1</v>
      </c>
      <c r="AU1787" s="110" t="s">
        <v>1</v>
      </c>
      <c r="AV1787" s="110" t="s">
        <v>1</v>
      </c>
      <c r="AW1787" s="110" t="s">
        <v>1</v>
      </c>
      <c r="AX1787" s="110" t="s">
        <v>1</v>
      </c>
      <c r="AY1787" s="110"/>
      <c r="AZ1787" s="110" t="s">
        <v>1</v>
      </c>
      <c r="BA1787" s="110" t="s">
        <v>1</v>
      </c>
      <c r="BB1787" s="110" t="s">
        <v>1</v>
      </c>
      <c r="BC1787" s="110" t="s">
        <v>1</v>
      </c>
      <c r="BD1787" s="110" t="s">
        <v>1</v>
      </c>
      <c r="BE1787" s="110" t="s">
        <v>1</v>
      </c>
      <c r="BF1787" s="110" t="s">
        <v>1</v>
      </c>
      <c r="BG1787" s="110" t="s">
        <v>1</v>
      </c>
      <c r="BH1787" s="110" t="s">
        <v>1</v>
      </c>
      <c r="BI1787" s="110" t="s">
        <v>1</v>
      </c>
      <c r="BJ1787" s="110" t="s">
        <v>1</v>
      </c>
      <c r="BK1787" s="110" t="s">
        <v>1</v>
      </c>
      <c r="BL1787" s="110" t="s">
        <v>1</v>
      </c>
      <c r="BM1787" s="110" t="s">
        <v>1</v>
      </c>
      <c r="BN1787" s="110" t="s">
        <v>1</v>
      </c>
      <c r="BO1787" s="110" t="s">
        <v>1</v>
      </c>
      <c r="BP1787" s="110" t="s">
        <v>1</v>
      </c>
      <c r="BQ1787" s="110" t="s">
        <v>1</v>
      </c>
      <c r="BR1787" s="110" t="s">
        <v>1</v>
      </c>
      <c r="BS1787" s="110" t="s">
        <v>1</v>
      </c>
      <c r="BT1787" s="110" t="s">
        <v>1</v>
      </c>
      <c r="BU1787" s="110" t="s">
        <v>1</v>
      </c>
      <c r="BV1787" s="110" t="s">
        <v>1</v>
      </c>
      <c r="BW1787" s="110" t="s">
        <v>1</v>
      </c>
      <c r="BX1787" s="110" t="s">
        <v>1</v>
      </c>
      <c r="BY1787" s="110" t="s">
        <v>1</v>
      </c>
      <c r="BZ1787" s="109" t="s">
        <v>1</v>
      </c>
      <c r="CA1787" s="110" t="s">
        <v>1</v>
      </c>
      <c r="CB1787" s="110" t="s">
        <v>1</v>
      </c>
      <c r="CC1787" s="110" t="s">
        <v>1</v>
      </c>
      <c r="CD1787" s="110" t="s">
        <v>1</v>
      </c>
      <c r="CE1787" s="110" t="s">
        <v>1</v>
      </c>
      <c r="CF1787" s="110" t="s">
        <v>1</v>
      </c>
      <c r="CG1787" s="110" t="s">
        <v>1</v>
      </c>
      <c r="CH1787" s="110" t="s">
        <v>1</v>
      </c>
      <c r="CI1787" s="110" t="s">
        <v>1</v>
      </c>
      <c r="CJ1787" s="109" t="s">
        <v>1</v>
      </c>
      <c r="CK1787" s="109" t="s">
        <v>1</v>
      </c>
      <c r="CL1787" s="110" t="s">
        <v>1</v>
      </c>
      <c r="CM1787" s="110" t="s">
        <v>1</v>
      </c>
      <c r="CN1787" s="110" t="s">
        <v>1</v>
      </c>
      <c r="CO1787" s="110" t="s">
        <v>1</v>
      </c>
      <c r="CP1787" s="110" t="s">
        <v>1</v>
      </c>
      <c r="CQ1787" s="110" t="s">
        <v>1</v>
      </c>
      <c r="CR1787" s="110" t="s">
        <v>1</v>
      </c>
      <c r="CS1787" s="110" t="s">
        <v>1</v>
      </c>
      <c r="CT1787" s="110" t="s">
        <v>1</v>
      </c>
      <c r="CU1787" s="110" t="s">
        <v>1</v>
      </c>
      <c r="CV1787" s="110" t="s">
        <v>1</v>
      </c>
      <c r="CW1787" s="110" t="s">
        <v>1</v>
      </c>
      <c r="CX1787" s="110" t="s">
        <v>1</v>
      </c>
      <c r="CY1787" s="110" t="s">
        <v>1</v>
      </c>
      <c r="CZ1787" s="110" t="s">
        <v>1</v>
      </c>
      <c r="DA1787" s="110" t="s">
        <v>1</v>
      </c>
      <c r="DB1787" s="109" t="s">
        <v>1</v>
      </c>
      <c r="DC1787" s="109" t="s">
        <v>1</v>
      </c>
      <c r="DD1787" s="109" t="s">
        <v>1</v>
      </c>
      <c r="DE1787" s="109" t="s">
        <v>1</v>
      </c>
      <c r="DF1787" s="109" t="s">
        <v>1</v>
      </c>
      <c r="DG1787" s="109" t="s">
        <v>1</v>
      </c>
      <c r="DH1787" s="109" t="s">
        <v>1</v>
      </c>
      <c r="DI1787" s="109" t="s">
        <v>1</v>
      </c>
      <c r="DJ1787" s="109" t="s">
        <v>1</v>
      </c>
      <c r="DK1787" s="109" t="s">
        <v>1</v>
      </c>
      <c r="DL1787" s="109" t="s">
        <v>1</v>
      </c>
      <c r="DM1787" s="109" t="s">
        <v>1</v>
      </c>
      <c r="DN1787" s="111" t="s">
        <v>1</v>
      </c>
      <c r="DO1787" s="109" t="s">
        <v>1</v>
      </c>
      <c r="DP1787" s="109" t="s">
        <v>1</v>
      </c>
      <c r="DQ1787" s="109" t="s">
        <v>1</v>
      </c>
      <c r="DR1787" s="109" t="s">
        <v>1</v>
      </c>
      <c r="DS1787" s="109" t="s">
        <v>1</v>
      </c>
      <c r="DT1787" s="109" t="s">
        <v>1</v>
      </c>
      <c r="DU1787" s="109" t="s">
        <v>1</v>
      </c>
      <c r="DV1787" s="112" t="s">
        <v>1</v>
      </c>
      <c r="DW1787" s="113" t="s">
        <v>1</v>
      </c>
      <c r="DX1787" s="114" t="s">
        <v>1</v>
      </c>
      <c r="DZ1787" s="109" t="s">
        <v>1</v>
      </c>
      <c r="EC1787" s="109" t="s">
        <v>1</v>
      </c>
      <c r="EF1787" s="109" t="s">
        <v>1</v>
      </c>
      <c r="EI1787" s="109" t="s">
        <v>1</v>
      </c>
      <c r="EL1787" s="109" t="s">
        <v>1</v>
      </c>
      <c r="EO1787" s="109" t="s">
        <v>1</v>
      </c>
    </row>
    <row r="1788" spans="1:145" ht="15.5" x14ac:dyDescent="0.35">
      <c r="A1788" s="56" t="s">
        <v>612</v>
      </c>
      <c r="B1788" s="27"/>
      <c r="C1788" s="27"/>
      <c r="D1788" s="27"/>
      <c r="E1788" s="27"/>
      <c r="F1788" s="27"/>
      <c r="G1788" s="27"/>
      <c r="H1788" s="57"/>
      <c r="I1788" s="310"/>
      <c r="J1788" s="310"/>
      <c r="K1788" s="310"/>
      <c r="L1788" s="310"/>
      <c r="M1788" s="310"/>
      <c r="N1788" s="310"/>
      <c r="O1788" s="310"/>
      <c r="P1788" s="310"/>
      <c r="Q1788" s="310"/>
      <c r="R1788" s="310"/>
      <c r="S1788" s="310"/>
      <c r="T1788" s="310"/>
      <c r="U1788" s="310"/>
      <c r="V1788" s="310"/>
      <c r="W1788" s="310"/>
      <c r="X1788" s="311"/>
      <c r="Y1788" s="311"/>
      <c r="Z1788" s="310"/>
      <c r="AA1788" s="57"/>
      <c r="AB1788" s="310"/>
      <c r="AC1788" s="310"/>
      <c r="AD1788" s="310"/>
      <c r="AE1788" s="310"/>
      <c r="AF1788" s="310"/>
      <c r="AG1788" s="310"/>
      <c r="AH1788" s="310"/>
      <c r="AI1788" s="310"/>
      <c r="AJ1788" s="311"/>
      <c r="AK1788" s="311"/>
      <c r="AL1788" s="311"/>
      <c r="AM1788" s="311"/>
      <c r="AN1788" s="311"/>
      <c r="AO1788" s="311"/>
      <c r="AP1788" s="311"/>
      <c r="AQ1788" s="311"/>
      <c r="AR1788" s="311"/>
      <c r="AS1788" s="311"/>
      <c r="AT1788" s="311"/>
      <c r="AU1788" s="311"/>
      <c r="AV1788" s="311"/>
      <c r="AW1788" s="312"/>
      <c r="AX1788" s="58"/>
      <c r="AY1788" s="58"/>
      <c r="AZ1788" s="58"/>
      <c r="BA1788" s="58"/>
      <c r="BB1788" s="58"/>
      <c r="BC1788" s="58"/>
      <c r="BD1788" s="58"/>
      <c r="BE1788" s="58"/>
      <c r="BF1788" s="58"/>
      <c r="BG1788" s="312"/>
      <c r="BH1788" s="312"/>
      <c r="BI1788" s="312"/>
      <c r="BJ1788" s="312"/>
      <c r="BK1788" s="312"/>
      <c r="BL1788" s="312"/>
      <c r="BM1788" s="312"/>
      <c r="BN1788" s="312"/>
      <c r="BO1788" s="58"/>
      <c r="BP1788" s="312"/>
      <c r="BQ1788" s="58"/>
      <c r="BR1788" s="58"/>
      <c r="BS1788" s="58"/>
      <c r="BT1788" s="312"/>
      <c r="BU1788" s="312"/>
      <c r="BV1788" s="312"/>
      <c r="BW1788" s="312"/>
      <c r="BX1788" s="312"/>
      <c r="BY1788" s="312"/>
      <c r="BZ1788" s="313"/>
      <c r="CA1788" s="58"/>
      <c r="CB1788" s="58"/>
      <c r="CC1788" s="58"/>
      <c r="CD1788" s="58"/>
      <c r="CE1788" s="312"/>
      <c r="CF1788" s="312"/>
      <c r="CG1788" s="312"/>
      <c r="CH1788" s="312"/>
      <c r="CI1788" s="312"/>
      <c r="CJ1788" s="313"/>
      <c r="CK1788" s="313"/>
      <c r="CL1788" s="58"/>
      <c r="CM1788" s="312"/>
      <c r="CN1788" s="312"/>
      <c r="CO1788" s="312"/>
      <c r="CP1788" s="312"/>
      <c r="CQ1788" s="312"/>
      <c r="CR1788" s="312"/>
      <c r="CS1788" s="312"/>
      <c r="CT1788" s="312"/>
      <c r="CU1788" s="312"/>
      <c r="CV1788" s="312"/>
      <c r="CW1788" s="312"/>
      <c r="CX1788" s="312"/>
      <c r="CY1788" s="312"/>
      <c r="CZ1788" s="312"/>
      <c r="DA1788" s="58"/>
      <c r="DB1788" s="313"/>
      <c r="DC1788" s="313"/>
      <c r="DD1788" s="313"/>
      <c r="DE1788" s="313"/>
      <c r="DF1788" s="313"/>
      <c r="DG1788" s="313"/>
      <c r="DH1788" s="313"/>
      <c r="DI1788" s="313"/>
      <c r="DJ1788" s="313"/>
      <c r="DK1788" s="313"/>
      <c r="DL1788" s="313"/>
      <c r="DM1788" s="313"/>
      <c r="DN1788" s="59"/>
      <c r="DO1788" s="313"/>
      <c r="DP1788" s="313"/>
      <c r="DQ1788" s="313"/>
      <c r="DR1788" s="313"/>
      <c r="DS1788" s="313"/>
      <c r="DT1788" s="313"/>
      <c r="DU1788" s="313"/>
      <c r="DV1788" s="314"/>
      <c r="DW1788" s="315"/>
      <c r="DX1788" s="316"/>
      <c r="DZ1788" s="312"/>
      <c r="EC1788" s="312"/>
      <c r="EF1788" s="312"/>
      <c r="EI1788" s="312"/>
      <c r="EL1788" s="312"/>
      <c r="EO1788" s="312"/>
    </row>
    <row r="1789" spans="1:145" ht="3" customHeight="1" x14ac:dyDescent="0.35">
      <c r="A1789" s="116"/>
      <c r="B1789" s="27"/>
      <c r="C1789" s="27"/>
      <c r="D1789" s="27"/>
      <c r="E1789" s="27"/>
      <c r="F1789" s="27"/>
      <c r="G1789" s="27"/>
      <c r="H1789" s="57"/>
      <c r="I1789" s="310"/>
      <c r="J1789" s="310"/>
      <c r="K1789" s="310"/>
      <c r="L1789" s="310"/>
      <c r="M1789" s="310"/>
      <c r="N1789" s="310"/>
      <c r="O1789" s="310"/>
      <c r="P1789" s="310"/>
      <c r="Q1789" s="310"/>
      <c r="R1789" s="310"/>
      <c r="S1789" s="310"/>
      <c r="T1789" s="310"/>
      <c r="U1789" s="172"/>
      <c r="V1789" s="172"/>
      <c r="W1789" s="172"/>
      <c r="X1789" s="317"/>
      <c r="Y1789" s="317"/>
      <c r="Z1789" s="310"/>
      <c r="AA1789" s="310"/>
      <c r="AB1789" s="310"/>
      <c r="AC1789" s="310"/>
      <c r="AD1789" s="310"/>
      <c r="AE1789" s="310"/>
      <c r="AF1789" s="310"/>
      <c r="AG1789" s="310"/>
      <c r="AH1789" s="310"/>
      <c r="AI1789" s="310"/>
      <c r="AJ1789" s="311"/>
      <c r="AK1789" s="311"/>
      <c r="AL1789" s="311"/>
      <c r="AM1789" s="311"/>
      <c r="AN1789" s="311"/>
      <c r="AO1789" s="311"/>
      <c r="AP1789" s="311"/>
      <c r="AQ1789" s="311"/>
      <c r="AR1789" s="311"/>
      <c r="AS1789" s="311"/>
      <c r="AT1789" s="311"/>
      <c r="AU1789" s="311"/>
      <c r="AV1789" s="311"/>
      <c r="AW1789" s="311"/>
      <c r="AX1789" s="311"/>
      <c r="AY1789" s="311"/>
      <c r="AZ1789" s="311"/>
      <c r="BA1789" s="311"/>
      <c r="BB1789" s="311"/>
      <c r="BC1789" s="311"/>
      <c r="BD1789" s="311"/>
      <c r="BE1789" s="311"/>
      <c r="BF1789" s="311"/>
      <c r="BG1789" s="311"/>
      <c r="BH1789" s="311"/>
      <c r="BI1789" s="311"/>
      <c r="BJ1789" s="311"/>
      <c r="BK1789" s="311"/>
      <c r="BL1789" s="311"/>
      <c r="BM1789" s="311"/>
      <c r="BN1789" s="311"/>
      <c r="BO1789" s="311"/>
      <c r="BP1789" s="311"/>
      <c r="BQ1789" s="311"/>
      <c r="BR1789" s="311"/>
      <c r="BS1789" s="311"/>
      <c r="BT1789" s="311"/>
      <c r="BU1789" s="311"/>
      <c r="BV1789" s="311"/>
      <c r="BW1789" s="311"/>
      <c r="BX1789" s="311"/>
      <c r="BY1789" s="311"/>
      <c r="BZ1789" s="310"/>
      <c r="CA1789" s="311"/>
      <c r="CB1789" s="311"/>
      <c r="CC1789" s="311"/>
      <c r="CD1789" s="311"/>
      <c r="CE1789" s="311"/>
      <c r="CF1789" s="311"/>
      <c r="CG1789" s="311"/>
      <c r="CH1789" s="311"/>
      <c r="CI1789" s="311"/>
      <c r="CJ1789" s="310"/>
      <c r="CK1789" s="310"/>
      <c r="CL1789" s="311"/>
      <c r="CM1789" s="311"/>
      <c r="CN1789" s="311"/>
      <c r="CO1789" s="311"/>
      <c r="CP1789" s="311"/>
      <c r="CQ1789" s="311"/>
      <c r="CR1789" s="311"/>
      <c r="CS1789" s="311"/>
      <c r="CT1789" s="311"/>
      <c r="CU1789" s="311"/>
      <c r="CV1789" s="311"/>
      <c r="CW1789" s="311"/>
      <c r="CX1789" s="311"/>
      <c r="CY1789" s="311"/>
      <c r="CZ1789" s="311"/>
      <c r="DA1789" s="311"/>
      <c r="DB1789" s="310"/>
      <c r="DC1789" s="310"/>
      <c r="DD1789" s="310"/>
      <c r="DE1789" s="310"/>
      <c r="DF1789" s="310"/>
      <c r="DG1789" s="310"/>
      <c r="DH1789" s="310"/>
      <c r="DI1789" s="310"/>
      <c r="DJ1789" s="310"/>
      <c r="DK1789" s="310"/>
      <c r="DL1789" s="310"/>
      <c r="DM1789" s="310"/>
      <c r="DN1789" s="318"/>
      <c r="DO1789" s="310"/>
      <c r="DP1789" s="310"/>
      <c r="DQ1789" s="310"/>
      <c r="DR1789" s="310"/>
      <c r="DS1789" s="310"/>
      <c r="DT1789" s="310"/>
      <c r="DU1789" s="310"/>
      <c r="DV1789" s="319"/>
      <c r="DW1789" s="320"/>
      <c r="DX1789" s="321"/>
      <c r="DZ1789" s="310"/>
      <c r="EC1789" s="310"/>
      <c r="EF1789" s="310"/>
      <c r="EI1789" s="310"/>
      <c r="EL1789" s="310"/>
      <c r="EO1789" s="310"/>
    </row>
    <row r="1790" spans="1:145" ht="15.5" x14ac:dyDescent="0.35">
      <c r="A1790" s="322" t="s">
        <v>613</v>
      </c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  <c r="V1790" s="27"/>
      <c r="W1790" s="27"/>
      <c r="X1790" s="160"/>
      <c r="Y1790" s="160"/>
      <c r="Z1790" s="27"/>
      <c r="AA1790" s="27"/>
      <c r="AB1790" s="27"/>
      <c r="AC1790" s="27"/>
      <c r="AD1790" s="27"/>
      <c r="AE1790" s="27"/>
      <c r="AF1790" s="27"/>
      <c r="AG1790" s="27"/>
      <c r="AH1790" s="27"/>
      <c r="AI1790" s="27"/>
      <c r="AJ1790" s="160"/>
      <c r="AK1790" s="160"/>
      <c r="AL1790" s="160"/>
      <c r="AM1790" s="160"/>
      <c r="AN1790" s="160"/>
      <c r="AO1790" s="160"/>
      <c r="AP1790" s="160"/>
      <c r="AQ1790" s="160"/>
      <c r="AR1790" s="160"/>
      <c r="AS1790" s="160"/>
      <c r="AT1790" s="160"/>
      <c r="AU1790" s="160"/>
      <c r="AV1790" s="160"/>
      <c r="AW1790" s="160"/>
      <c r="AX1790" s="160"/>
      <c r="AY1790" s="160"/>
      <c r="AZ1790" s="160"/>
      <c r="BA1790" s="160"/>
      <c r="BB1790" s="160"/>
      <c r="BC1790" s="160"/>
      <c r="BD1790" s="160"/>
      <c r="BE1790" s="160"/>
      <c r="BF1790" s="160"/>
      <c r="BG1790" s="160"/>
      <c r="BH1790" s="160"/>
      <c r="BI1790" s="160"/>
      <c r="BJ1790" s="160"/>
      <c r="BK1790" s="160"/>
      <c r="BL1790" s="160"/>
      <c r="BM1790" s="160"/>
      <c r="BN1790" s="160"/>
      <c r="BO1790" s="293"/>
      <c r="BP1790" s="160"/>
      <c r="BQ1790" s="160"/>
      <c r="BR1790" s="160"/>
      <c r="BS1790" s="160"/>
      <c r="BT1790" s="160"/>
      <c r="BU1790" s="160"/>
      <c r="BV1790" s="160"/>
      <c r="BW1790" s="160"/>
      <c r="BX1790" s="160"/>
      <c r="BY1790" s="160"/>
      <c r="BZ1790" s="27"/>
      <c r="CA1790" s="293"/>
      <c r="CB1790" s="160"/>
      <c r="CC1790" s="160"/>
      <c r="CD1790" s="160"/>
      <c r="CE1790" s="160"/>
      <c r="CF1790" s="160"/>
      <c r="CG1790" s="160"/>
      <c r="CH1790" s="160"/>
      <c r="CI1790" s="160"/>
      <c r="CJ1790" s="27"/>
      <c r="CK1790" s="27"/>
      <c r="CL1790" s="293"/>
      <c r="CM1790" s="160"/>
      <c r="CN1790" s="160"/>
      <c r="CO1790" s="160"/>
      <c r="CP1790" s="160"/>
      <c r="CQ1790" s="160"/>
      <c r="CR1790" s="160"/>
      <c r="CS1790" s="160"/>
      <c r="CT1790" s="160"/>
      <c r="CU1790" s="160"/>
      <c r="CV1790" s="160"/>
      <c r="CW1790" s="160"/>
      <c r="CX1790" s="160"/>
      <c r="CY1790" s="160"/>
      <c r="CZ1790" s="160"/>
      <c r="DA1790" s="293"/>
      <c r="DB1790" s="27"/>
      <c r="DC1790" s="27"/>
      <c r="DD1790" s="27"/>
      <c r="DE1790" s="27"/>
      <c r="DF1790" s="27"/>
      <c r="DG1790" s="27"/>
      <c r="DH1790" s="27"/>
      <c r="DI1790" s="27"/>
      <c r="DJ1790" s="27"/>
      <c r="DK1790" s="27"/>
      <c r="DL1790" s="27"/>
      <c r="DM1790" s="27"/>
      <c r="DN1790" s="323"/>
      <c r="DO1790" s="27"/>
      <c r="DP1790" s="27"/>
      <c r="DQ1790" s="27"/>
      <c r="DR1790" s="27"/>
      <c r="DS1790" s="27"/>
      <c r="DT1790" s="27"/>
      <c r="DU1790" s="27"/>
      <c r="DV1790" s="162"/>
      <c r="DW1790" s="163"/>
      <c r="DX1790" s="164"/>
      <c r="DZ1790" s="27"/>
      <c r="EC1790" s="27"/>
      <c r="EF1790" s="27"/>
      <c r="EI1790" s="27"/>
      <c r="EL1790" s="27"/>
      <c r="EO1790" s="27"/>
    </row>
    <row r="1791" spans="1:145" ht="15.5" x14ac:dyDescent="0.35">
      <c r="A1791" s="322" t="s">
        <v>614</v>
      </c>
      <c r="B1791" s="190">
        <f t="shared" ref="B1791:T1791" si="1738">SUM(B1792:B1794)</f>
        <v>0</v>
      </c>
      <c r="C1791" s="190">
        <f t="shared" si="1738"/>
        <v>115.20469900000001</v>
      </c>
      <c r="D1791" s="190">
        <f t="shared" si="1738"/>
        <v>74.674999999999983</v>
      </c>
      <c r="E1791" s="190">
        <f t="shared" si="1738"/>
        <v>35.212000000000003</v>
      </c>
      <c r="F1791" s="190">
        <f t="shared" si="1738"/>
        <v>38.145000000000003</v>
      </c>
      <c r="G1791" s="190">
        <f t="shared" si="1738"/>
        <v>42.326999999999998</v>
      </c>
      <c r="H1791" s="102">
        <f t="shared" si="1738"/>
        <v>20.433</v>
      </c>
      <c r="I1791" s="102">
        <f t="shared" si="1738"/>
        <v>35.867000000000004</v>
      </c>
      <c r="J1791" s="102">
        <f t="shared" si="1738"/>
        <v>38.480999999999995</v>
      </c>
      <c r="K1791" s="102">
        <f t="shared" si="1738"/>
        <v>103.51899999999999</v>
      </c>
      <c r="L1791" s="102">
        <f t="shared" si="1738"/>
        <v>123.70399999999999</v>
      </c>
      <c r="M1791" s="102">
        <f t="shared" si="1738"/>
        <v>115.096</v>
      </c>
      <c r="N1791" s="102">
        <f t="shared" si="1738"/>
        <v>33.200000000000003</v>
      </c>
      <c r="O1791" s="102">
        <f t="shared" si="1738"/>
        <v>116.345</v>
      </c>
      <c r="P1791" s="102">
        <f t="shared" si="1738"/>
        <v>348.77352000000002</v>
      </c>
      <c r="Q1791" s="102">
        <f t="shared" si="1738"/>
        <v>133.63499999999999</v>
      </c>
      <c r="R1791" s="102">
        <f t="shared" si="1738"/>
        <v>150.39400000000001</v>
      </c>
      <c r="S1791" s="102">
        <f t="shared" si="1738"/>
        <v>185.30999999999997</v>
      </c>
      <c r="T1791" s="102">
        <f t="shared" si="1738"/>
        <v>207.904</v>
      </c>
      <c r="U1791" s="102">
        <f>SUM(U1792:U1794)</f>
        <v>279.31599999999997</v>
      </c>
      <c r="V1791" s="102">
        <f>SUM(V1792:V1794)</f>
        <v>492.11300000000028</v>
      </c>
      <c r="W1791" s="102">
        <f>SUM(W1792:W1794)</f>
        <v>8.6910999999999987</v>
      </c>
      <c r="X1791" s="103">
        <f>SUM(X1792:X1795)</f>
        <v>53.475999999999999</v>
      </c>
      <c r="Y1791" s="103">
        <f>SUM(Y1792:Y1795)</f>
        <v>168.797</v>
      </c>
      <c r="Z1791" s="102">
        <f>SUM(Z1792:Z1795)</f>
        <v>246.15700000000001</v>
      </c>
      <c r="AA1791" s="102">
        <f>SUM(AA1792:AA1795)</f>
        <v>78.335000000000008</v>
      </c>
      <c r="AB1791" s="102">
        <v>80.634</v>
      </c>
      <c r="AC1791" s="102">
        <v>86.992000000000004</v>
      </c>
      <c r="AD1791" s="102">
        <v>86.992000000000004</v>
      </c>
      <c r="AE1791" s="102">
        <f>SUM(AE1792:AE1795)</f>
        <v>50.526999999999994</v>
      </c>
      <c r="AF1791" s="102">
        <v>59.602999999999994</v>
      </c>
      <c r="AG1791" s="102">
        <v>59.602999999999994</v>
      </c>
      <c r="AH1791" s="102">
        <v>59.602999999999994</v>
      </c>
      <c r="AI1791" s="102">
        <v>59.602999999999994</v>
      </c>
      <c r="AJ1791" s="103">
        <f>SUM(AJ1792:AJ1795)</f>
        <v>68.899000000000001</v>
      </c>
      <c r="AK1791" s="103">
        <v>67.834999999999994</v>
      </c>
      <c r="AL1791" s="103">
        <v>67.834999999999994</v>
      </c>
      <c r="AM1791" s="103">
        <v>67.834999999999994</v>
      </c>
      <c r="AN1791" s="103">
        <v>67.834999999999994</v>
      </c>
      <c r="AO1791" s="103">
        <f>SUM(AO1792:AO1795)</f>
        <v>82.082999999999998</v>
      </c>
      <c r="AP1791" s="103">
        <v>80.521000000000001</v>
      </c>
      <c r="AQ1791" s="103">
        <v>80.521000000000001</v>
      </c>
      <c r="AR1791" s="103">
        <v>80.521000000000001</v>
      </c>
      <c r="AS1791" s="103">
        <f>SUM(AS1792:AS1795)</f>
        <v>103.273</v>
      </c>
      <c r="AT1791" s="103">
        <v>90.069000000000003</v>
      </c>
      <c r="AU1791" s="103">
        <v>90.069000000000003</v>
      </c>
      <c r="AV1791" s="103">
        <v>90.069000000000003</v>
      </c>
      <c r="AW1791" s="103">
        <v>90.069000000000003</v>
      </c>
      <c r="AX1791" s="103">
        <f>SUM(AX1792:AX1795)</f>
        <v>11.652999999999992</v>
      </c>
      <c r="AY1791" s="103"/>
      <c r="AZ1791" s="103">
        <v>89.027999999999992</v>
      </c>
      <c r="BA1791" s="103">
        <v>89.027999999999992</v>
      </c>
      <c r="BB1791" s="103">
        <v>89.027999999999992</v>
      </c>
      <c r="BC1791" s="103">
        <v>89.027999999999992</v>
      </c>
      <c r="BD1791" s="103">
        <v>89.027999999999992</v>
      </c>
      <c r="BE1791" s="103">
        <v>89.027999999999992</v>
      </c>
      <c r="BF1791" s="103">
        <f>SUM(BF1792:BF1795)</f>
        <v>102.79270262538122</v>
      </c>
      <c r="BG1791" s="103">
        <v>94.145592012381215</v>
      </c>
      <c r="BH1791" s="103">
        <v>94.145592012381215</v>
      </c>
      <c r="BI1791" s="103">
        <v>93.69738932838122</v>
      </c>
      <c r="BJ1791" s="103">
        <v>93.69738932838122</v>
      </c>
      <c r="BK1791" s="103">
        <v>93.69738932838122</v>
      </c>
      <c r="BL1791" s="103">
        <v>93.69738932838122</v>
      </c>
      <c r="BM1791" s="103">
        <v>93.69738932838122</v>
      </c>
      <c r="BN1791" s="103">
        <v>93.69738932838122</v>
      </c>
      <c r="BO1791" s="103">
        <f>SUM(BO1792:BO1795)</f>
        <v>87.06023168417569</v>
      </c>
      <c r="BP1791" s="103">
        <v>102.35614982117569</v>
      </c>
      <c r="BQ1791" s="103">
        <v>102.35614982117569</v>
      </c>
      <c r="BR1791" s="103">
        <v>102.35614982117569</v>
      </c>
      <c r="BS1791" s="103">
        <v>102.35614982117569</v>
      </c>
      <c r="BT1791" s="103">
        <v>102.35614982117569</v>
      </c>
      <c r="BU1791" s="103">
        <v>102.35614982117569</v>
      </c>
      <c r="BV1791" s="103">
        <v>102.35614982117569</v>
      </c>
      <c r="BW1791" s="103">
        <v>102.35614982117569</v>
      </c>
      <c r="BX1791" s="103">
        <v>102.35614982117569</v>
      </c>
      <c r="BY1791" s="103">
        <v>102.35614982117569</v>
      </c>
      <c r="BZ1791" s="102">
        <v>102.35614982117569</v>
      </c>
      <c r="CA1791" s="103">
        <f>SUM(CA1792:CA1795)</f>
        <v>229.66606535502643</v>
      </c>
      <c r="CB1791" s="103">
        <v>149.61400626402641</v>
      </c>
      <c r="CC1791" s="103">
        <v>149.61400626402641</v>
      </c>
      <c r="CD1791" s="103">
        <v>149.61400626402641</v>
      </c>
      <c r="CE1791" s="103">
        <v>149.61400626402641</v>
      </c>
      <c r="CF1791" s="103">
        <v>149.61400626402641</v>
      </c>
      <c r="CG1791" s="103">
        <v>149.61400626402641</v>
      </c>
      <c r="CH1791" s="103">
        <v>149.61400626402641</v>
      </c>
      <c r="CI1791" s="103">
        <v>149.61400626402641</v>
      </c>
      <c r="CJ1791" s="102">
        <v>149.61400626402641</v>
      </c>
      <c r="CK1791" s="102">
        <v>149.61400626402641</v>
      </c>
      <c r="CL1791" s="103">
        <f>SUM(CL1792:CL1795)</f>
        <v>149.61400626402641</v>
      </c>
      <c r="CM1791" s="103">
        <v>149.61400626402641</v>
      </c>
      <c r="CN1791" s="103">
        <v>149.61400626402641</v>
      </c>
      <c r="CO1791" s="103">
        <v>149.61400626402641</v>
      </c>
      <c r="CP1791" s="103">
        <v>149.61400626402641</v>
      </c>
      <c r="CQ1791" s="103">
        <v>149.61400626402641</v>
      </c>
      <c r="CR1791" s="103">
        <v>149.61400626402641</v>
      </c>
      <c r="CS1791" s="103">
        <v>149.61400626402641</v>
      </c>
      <c r="CT1791" s="103">
        <v>149.61400626402641</v>
      </c>
      <c r="CU1791" s="103">
        <v>149.61400626402641</v>
      </c>
      <c r="CV1791" s="103">
        <v>149.61400626402641</v>
      </c>
      <c r="CW1791" s="103">
        <v>149.61400626402641</v>
      </c>
      <c r="CX1791" s="103">
        <v>149.61400626402641</v>
      </c>
      <c r="CY1791" s="103">
        <v>149.61400626402641</v>
      </c>
      <c r="CZ1791" s="103">
        <v>149.61400626402641</v>
      </c>
      <c r="DA1791" s="103">
        <f t="shared" ref="DA1791" si="1739">SUM(DA1792:DA1795)</f>
        <v>149.61400626402641</v>
      </c>
      <c r="DB1791" s="102">
        <v>149.61400626402641</v>
      </c>
      <c r="DC1791" s="102">
        <v>149.61400626402641</v>
      </c>
      <c r="DD1791" s="102">
        <v>149.61400626402641</v>
      </c>
      <c r="DE1791" s="102">
        <v>149.61400626402641</v>
      </c>
      <c r="DF1791" s="102">
        <v>149.61400626402641</v>
      </c>
      <c r="DG1791" s="102">
        <v>149.61400626402641</v>
      </c>
      <c r="DH1791" s="102">
        <v>149.61400626402641</v>
      </c>
      <c r="DI1791" s="102">
        <v>149.61400626402641</v>
      </c>
      <c r="DJ1791" s="102">
        <v>149.61400626402641</v>
      </c>
      <c r="DK1791" s="102">
        <v>149.61400626402641</v>
      </c>
      <c r="DL1791" s="102">
        <v>149.61400626402641</v>
      </c>
      <c r="DM1791" s="102">
        <v>149.61400626402641</v>
      </c>
      <c r="DN1791" s="104">
        <f t="shared" ref="DN1791" si="1740">SUM(DN1792:DN1795)</f>
        <v>149.61400626402641</v>
      </c>
      <c r="DO1791" s="102">
        <v>149.61400626402641</v>
      </c>
      <c r="DP1791" s="102">
        <v>149.61400626402641</v>
      </c>
      <c r="DQ1791" s="102">
        <v>149.61400626402641</v>
      </c>
      <c r="DR1791" s="102">
        <v>149.61400626402641</v>
      </c>
      <c r="DS1791" s="102">
        <v>149.61400626402641</v>
      </c>
      <c r="DT1791" s="102">
        <v>149.61400626402641</v>
      </c>
      <c r="DU1791" s="102">
        <v>149.61400626402641</v>
      </c>
      <c r="DV1791" s="105">
        <f>SUM(DV1792:DV1795)</f>
        <v>149.61400626402641</v>
      </c>
      <c r="DW1791" s="106">
        <f>SUM(DW1792:DW1795)</f>
        <v>149.61400626402641</v>
      </c>
      <c r="DX1791" s="107">
        <f>SUM(DX1792:DX1795)</f>
        <v>149.61400626402641</v>
      </c>
      <c r="DZ1791" s="102">
        <f>SUM(DZ1792:DZ1795)</f>
        <v>149.61400626402641</v>
      </c>
      <c r="EC1791" s="102">
        <f>SUM(EC1792:EC1795)</f>
        <v>149.61400626402641</v>
      </c>
      <c r="EF1791" s="102">
        <f>SUM(EF1792:EF1795)</f>
        <v>149.61400626402641</v>
      </c>
      <c r="EI1791" s="102">
        <f>SUM(EI1792:EI1795)</f>
        <v>149.61400626402641</v>
      </c>
      <c r="EL1791" s="102">
        <f>SUM(EL1792:EL1795)</f>
        <v>149.61400626402641</v>
      </c>
      <c r="EO1791" s="102">
        <f>SUM(EO1792:EO1795)</f>
        <v>149.61400626402641</v>
      </c>
    </row>
    <row r="1792" spans="1:145" ht="15.5" x14ac:dyDescent="0.35">
      <c r="A1792" s="126" t="s">
        <v>615</v>
      </c>
      <c r="B1792" s="190"/>
      <c r="C1792" s="190">
        <f>4.589+0.182544+71.155</f>
        <v>75.926544000000007</v>
      </c>
      <c r="D1792" s="190">
        <f>4.026+0.195+42.775</f>
        <v>46.995999999999995</v>
      </c>
      <c r="E1792" s="190">
        <f>3.528+0.349+5.861</f>
        <v>9.7379999999999995</v>
      </c>
      <c r="F1792" s="190">
        <f>2.27+0.186+6.14</f>
        <v>8.5960000000000001</v>
      </c>
      <c r="G1792" s="324">
        <f>3.099+8.259+3.208</f>
        <v>14.566000000000001</v>
      </c>
      <c r="H1792" s="102">
        <v>2.6970000000000001</v>
      </c>
      <c r="I1792" s="102">
        <v>3.9670000000000001</v>
      </c>
      <c r="J1792" s="102">
        <v>8.7729999999999997</v>
      </c>
      <c r="K1792" s="102">
        <f>72.83+0.35+0.968</f>
        <v>74.147999999999996</v>
      </c>
      <c r="L1792" s="102">
        <f>0.261+95.408+1.728</f>
        <v>97.396999999999991</v>
      </c>
      <c r="M1792" s="102">
        <f>0.189+0.754+89.436</f>
        <v>90.379000000000005</v>
      </c>
      <c r="N1792" s="215">
        <f>97.4-72.5</f>
        <v>24.900000000000006</v>
      </c>
      <c r="O1792" s="128">
        <v>87.058000000000007</v>
      </c>
      <c r="P1792" s="325">
        <f>109.733+0.538+0.03852+120</f>
        <v>230.30952000000002</v>
      </c>
      <c r="Q1792" s="128">
        <f>0.206+0.915+122.405-15</f>
        <v>108.526</v>
      </c>
      <c r="R1792" s="128">
        <f>0.405+1.108+118.908-1.5</f>
        <v>118.92100000000001</v>
      </c>
      <c r="S1792" s="128">
        <f>118.428</f>
        <v>118.428</v>
      </c>
      <c r="T1792" s="128">
        <f>97.114</f>
        <v>97.114000000000004</v>
      </c>
      <c r="U1792" s="128">
        <f>231.5+0.694+11.347-19.5</f>
        <v>224.041</v>
      </c>
      <c r="V1792" s="102">
        <f>5385.882-V1786-V1793-V1794</f>
        <v>453.47900000000027</v>
      </c>
      <c r="W1792" s="128">
        <f>27.964*0+0.899+7.002*0+0.0711</f>
        <v>0.97009999999999996</v>
      </c>
      <c r="X1792" s="129">
        <v>0</v>
      </c>
      <c r="Y1792" s="129">
        <v>0</v>
      </c>
      <c r="Z1792" s="128">
        <v>0</v>
      </c>
      <c r="AA1792" s="128">
        <v>0</v>
      </c>
      <c r="AB1792" s="128">
        <v>0</v>
      </c>
      <c r="AC1792" s="128">
        <v>0</v>
      </c>
      <c r="AD1792" s="128">
        <v>0</v>
      </c>
      <c r="AE1792" s="128">
        <v>0</v>
      </c>
      <c r="AF1792" s="128">
        <v>0</v>
      </c>
      <c r="AG1792" s="128">
        <v>0</v>
      </c>
      <c r="AH1792" s="128">
        <v>0</v>
      </c>
      <c r="AI1792" s="128">
        <v>0</v>
      </c>
      <c r="AJ1792" s="129">
        <v>0</v>
      </c>
      <c r="AK1792" s="129">
        <v>0</v>
      </c>
      <c r="AL1792" s="129">
        <v>0</v>
      </c>
      <c r="AM1792" s="129">
        <v>0</v>
      </c>
      <c r="AN1792" s="129">
        <v>0</v>
      </c>
      <c r="AO1792" s="129">
        <v>0</v>
      </c>
      <c r="AP1792" s="129">
        <v>0</v>
      </c>
      <c r="AQ1792" s="129">
        <v>0</v>
      </c>
      <c r="AR1792" s="129">
        <v>0</v>
      </c>
      <c r="AS1792" s="129">
        <f>'[1]Saisie Monnaie'!C15/1000</f>
        <v>0.48</v>
      </c>
      <c r="AT1792" s="129">
        <v>0.48</v>
      </c>
      <c r="AU1792" s="129">
        <v>0.48</v>
      </c>
      <c r="AV1792" s="129">
        <v>0.48</v>
      </c>
      <c r="AW1792" s="129">
        <v>0.48</v>
      </c>
      <c r="AX1792" s="129">
        <v>0.47799999999999998</v>
      </c>
      <c r="AY1792" s="129"/>
      <c r="AZ1792" s="129">
        <v>0.47799999999999998</v>
      </c>
      <c r="BA1792" s="129">
        <v>0.47799999999999998</v>
      </c>
      <c r="BB1792" s="129">
        <v>0.47799999999999998</v>
      </c>
      <c r="BC1792" s="129">
        <v>0.47799999999999998</v>
      </c>
      <c r="BD1792" s="129">
        <v>0.47799999999999998</v>
      </c>
      <c r="BE1792" s="129">
        <v>0.47799999999999998</v>
      </c>
      <c r="BF1792" s="129">
        <f>'[1]Situation SCX'!C11/1000</f>
        <v>1.5324828210000001</v>
      </c>
      <c r="BG1792" s="129">
        <v>1.9806855050000012</v>
      </c>
      <c r="BH1792" s="129">
        <v>1.9806855050000012</v>
      </c>
      <c r="BI1792" s="129">
        <v>1.5324828210000001</v>
      </c>
      <c r="BJ1792" s="129">
        <v>1.5324828210000001</v>
      </c>
      <c r="BK1792" s="129">
        <v>1.5324828210000001</v>
      </c>
      <c r="BL1792" s="129">
        <v>1.5324828210000001</v>
      </c>
      <c r="BM1792" s="129">
        <v>1.5324828210000001</v>
      </c>
      <c r="BN1792" s="129">
        <v>1.5324828210000001</v>
      </c>
      <c r="BO1792" s="129">
        <f>'[1]Situation SCX'!L11/1000</f>
        <v>1.6766261000000001E-2</v>
      </c>
      <c r="BP1792" s="129">
        <v>1.6766261000000001E-2</v>
      </c>
      <c r="BQ1792" s="129">
        <v>1.6766261000000001E-2</v>
      </c>
      <c r="BR1792" s="129">
        <v>1.6766261000000001E-2</v>
      </c>
      <c r="BS1792" s="129">
        <v>1.6766261000000001E-2</v>
      </c>
      <c r="BT1792" s="129">
        <v>1.6766261000000001E-2</v>
      </c>
      <c r="BU1792" s="129">
        <v>1.6766261000000001E-2</v>
      </c>
      <c r="BV1792" s="129">
        <v>1.6766261000000001E-2</v>
      </c>
      <c r="BW1792" s="129">
        <v>1.6766261000000001E-2</v>
      </c>
      <c r="BX1792" s="129">
        <v>1.6766261000000001E-2</v>
      </c>
      <c r="BY1792" s="129">
        <v>1.6766261000000001E-2</v>
      </c>
      <c r="BZ1792" s="128">
        <v>1.6766261000000001E-2</v>
      </c>
      <c r="CA1792" s="129">
        <f>'[1]Situation SCX'!X11/1000</f>
        <v>16.662337651999998</v>
      </c>
      <c r="CB1792" s="129">
        <v>16.662337651999998</v>
      </c>
      <c r="CC1792" s="129">
        <v>16.662337651999998</v>
      </c>
      <c r="CD1792" s="129">
        <v>16.662337651999998</v>
      </c>
      <c r="CE1792" s="129">
        <v>16.662337651999998</v>
      </c>
      <c r="CF1792" s="129">
        <v>16.662337651999998</v>
      </c>
      <c r="CG1792" s="129">
        <v>16.662337651999998</v>
      </c>
      <c r="CH1792" s="129">
        <v>16.662337651999998</v>
      </c>
      <c r="CI1792" s="129">
        <v>16.662337651999998</v>
      </c>
      <c r="CJ1792" s="128">
        <v>16.662337651999998</v>
      </c>
      <c r="CK1792" s="128">
        <v>16.662337651999998</v>
      </c>
      <c r="CL1792" s="129">
        <f>+CA1792</f>
        <v>16.662337651999998</v>
      </c>
      <c r="CM1792" s="129">
        <v>16.662337651999998</v>
      </c>
      <c r="CN1792" s="129">
        <v>16.662337651999998</v>
      </c>
      <c r="CO1792" s="129">
        <v>16.662337651999998</v>
      </c>
      <c r="CP1792" s="129">
        <v>16.662337651999998</v>
      </c>
      <c r="CQ1792" s="129">
        <v>16.662337651999998</v>
      </c>
      <c r="CR1792" s="129">
        <v>16.662337651999998</v>
      </c>
      <c r="CS1792" s="129">
        <v>16.662337651999998</v>
      </c>
      <c r="CT1792" s="129">
        <v>16.662337651999998</v>
      </c>
      <c r="CU1792" s="129">
        <v>16.662337651999998</v>
      </c>
      <c r="CV1792" s="129">
        <v>16.662337651999998</v>
      </c>
      <c r="CW1792" s="129">
        <v>16.662337651999998</v>
      </c>
      <c r="CX1792" s="129">
        <v>16.662337651999998</v>
      </c>
      <c r="CY1792" s="129">
        <v>16.662337651999998</v>
      </c>
      <c r="CZ1792" s="129">
        <v>16.662337651999998</v>
      </c>
      <c r="DA1792" s="129">
        <f>+CL1792</f>
        <v>16.662337651999998</v>
      </c>
      <c r="DB1792" s="128">
        <v>16.662337651999998</v>
      </c>
      <c r="DC1792" s="128">
        <v>16.662337651999998</v>
      </c>
      <c r="DD1792" s="128">
        <v>16.662337651999998</v>
      </c>
      <c r="DE1792" s="128">
        <v>16.662337651999998</v>
      </c>
      <c r="DF1792" s="128">
        <v>16.662337651999998</v>
      </c>
      <c r="DG1792" s="128">
        <v>16.662337651999998</v>
      </c>
      <c r="DH1792" s="128">
        <v>16.662337651999998</v>
      </c>
      <c r="DI1792" s="128">
        <v>16.662337651999998</v>
      </c>
      <c r="DJ1792" s="128">
        <v>16.662337651999998</v>
      </c>
      <c r="DK1792" s="128">
        <v>16.662337651999998</v>
      </c>
      <c r="DL1792" s="128">
        <v>16.662337651999998</v>
      </c>
      <c r="DM1792" s="128">
        <v>16.662337651999998</v>
      </c>
      <c r="DN1792" s="130">
        <f>+DA1792</f>
        <v>16.662337651999998</v>
      </c>
      <c r="DO1792" s="128">
        <v>16.662337651999998</v>
      </c>
      <c r="DP1792" s="128">
        <v>16.662337651999998</v>
      </c>
      <c r="DQ1792" s="128">
        <v>16.662337651999998</v>
      </c>
      <c r="DR1792" s="128">
        <v>16.662337651999998</v>
      </c>
      <c r="DS1792" s="128">
        <v>16.662337651999998</v>
      </c>
      <c r="DT1792" s="128">
        <v>16.662337651999998</v>
      </c>
      <c r="DU1792" s="128">
        <v>16.662337651999998</v>
      </c>
      <c r="DV1792" s="131">
        <f>+DN1792</f>
        <v>16.662337651999998</v>
      </c>
      <c r="DW1792" s="132">
        <f t="shared" ref="DW1792:DX1794" si="1741">+DN1792</f>
        <v>16.662337651999998</v>
      </c>
      <c r="DX1792" s="133">
        <f t="shared" si="1741"/>
        <v>16.662337651999998</v>
      </c>
      <c r="DZ1792" s="128">
        <f>+DW1792</f>
        <v>16.662337651999998</v>
      </c>
      <c r="EC1792" s="128">
        <f>+DZ1792</f>
        <v>16.662337651999998</v>
      </c>
      <c r="EF1792" s="128">
        <f>+EC1792</f>
        <v>16.662337651999998</v>
      </c>
      <c r="EI1792" s="128">
        <f>+EF1792</f>
        <v>16.662337651999998</v>
      </c>
      <c r="EL1792" s="128">
        <f>+EI1792</f>
        <v>16.662337651999998</v>
      </c>
      <c r="EO1792" s="128">
        <f>+EL1792</f>
        <v>16.662337651999998</v>
      </c>
    </row>
    <row r="1793" spans="1:145" ht="15.5" x14ac:dyDescent="0.35">
      <c r="A1793" s="126" t="s">
        <v>616</v>
      </c>
      <c r="B1793" s="190"/>
      <c r="C1793" s="190">
        <v>28.305595</v>
      </c>
      <c r="D1793" s="190">
        <v>26.436</v>
      </c>
      <c r="E1793" s="190">
        <v>22.539000000000001</v>
      </c>
      <c r="F1793" s="190">
        <v>20.85</v>
      </c>
      <c r="G1793" s="324">
        <v>20.879000000000001</v>
      </c>
      <c r="H1793" s="102">
        <v>17.506</v>
      </c>
      <c r="I1793" s="102">
        <v>31.2</v>
      </c>
      <c r="J1793" s="102">
        <v>28.731999999999999</v>
      </c>
      <c r="K1793" s="102">
        <v>29.35</v>
      </c>
      <c r="L1793" s="102">
        <v>26.259</v>
      </c>
      <c r="M1793" s="102">
        <v>24.562999999999999</v>
      </c>
      <c r="N1793" s="215">
        <f>26.3-18</f>
        <v>8.3000000000000007</v>
      </c>
      <c r="O1793" s="128">
        <v>29.213999999999999</v>
      </c>
      <c r="P1793" s="325">
        <f>32.488+82</f>
        <v>114.488</v>
      </c>
      <c r="Q1793" s="128">
        <f>32.711-8</f>
        <v>24.710999999999999</v>
      </c>
      <c r="R1793" s="128">
        <f>33.114-2.35</f>
        <v>30.763999999999996</v>
      </c>
      <c r="S1793" s="128">
        <f>37.717-5+33.5</f>
        <v>66.216999999999999</v>
      </c>
      <c r="T1793" s="128">
        <f>133.765-23</f>
        <v>110.76499999999999</v>
      </c>
      <c r="U1793" s="128">
        <v>47.436</v>
      </c>
      <c r="V1793" s="128">
        <v>38.341000000000001</v>
      </c>
      <c r="W1793" s="128">
        <v>7.0019999999999998</v>
      </c>
      <c r="X1793" s="129">
        <v>0</v>
      </c>
      <c r="Y1793" s="129">
        <v>0</v>
      </c>
      <c r="Z1793" s="128">
        <v>79.215000000000003</v>
      </c>
      <c r="AA1793" s="128">
        <v>85.572000000000003</v>
      </c>
      <c r="AB1793" s="128">
        <v>79.213999999999999</v>
      </c>
      <c r="AC1793" s="128">
        <v>85.572000000000003</v>
      </c>
      <c r="AD1793" s="128">
        <v>85.572000000000003</v>
      </c>
      <c r="AE1793" s="128">
        <v>58.680999999999997</v>
      </c>
      <c r="AF1793" s="128">
        <v>58.680999999999997</v>
      </c>
      <c r="AG1793" s="128">
        <v>58.680999999999997</v>
      </c>
      <c r="AH1793" s="128">
        <v>58.680999999999997</v>
      </c>
      <c r="AI1793" s="128">
        <v>58.680999999999997</v>
      </c>
      <c r="AJ1793" s="129">
        <v>66.641999999999996</v>
      </c>
      <c r="AK1793" s="129">
        <v>66.641999999999996</v>
      </c>
      <c r="AL1793" s="129">
        <v>66.641999999999996</v>
      </c>
      <c r="AM1793" s="129">
        <v>66.641999999999996</v>
      </c>
      <c r="AN1793" s="129">
        <v>66.641999999999996</v>
      </c>
      <c r="AO1793" s="129">
        <v>80.454999999999998</v>
      </c>
      <c r="AP1793" s="129">
        <v>80.454999999999998</v>
      </c>
      <c r="AQ1793" s="129">
        <v>80.454999999999998</v>
      </c>
      <c r="AR1793" s="129">
        <v>80.454999999999998</v>
      </c>
      <c r="AS1793" s="129">
        <f>'[1]Saisie Monnaie'!C10/1000</f>
        <v>89.581000000000003</v>
      </c>
      <c r="AT1793" s="129">
        <v>89.581000000000003</v>
      </c>
      <c r="AU1793" s="129">
        <v>89.581000000000003</v>
      </c>
      <c r="AV1793" s="129">
        <v>89.581000000000003</v>
      </c>
      <c r="AW1793" s="129">
        <v>89.581000000000003</v>
      </c>
      <c r="AX1793" s="129">
        <v>88.542000000000002</v>
      </c>
      <c r="AY1793" s="129"/>
      <c r="AZ1793" s="129">
        <v>88.542000000000002</v>
      </c>
      <c r="BA1793" s="129">
        <v>88.542000000000002</v>
      </c>
      <c r="BB1793" s="129">
        <v>88.542000000000002</v>
      </c>
      <c r="BC1793" s="129">
        <v>88.542000000000002</v>
      </c>
      <c r="BD1793" s="129">
        <v>88.542000000000002</v>
      </c>
      <c r="BE1793" s="129">
        <v>88.542000000000002</v>
      </c>
      <c r="BF1793" s="129">
        <f>'[1]Situation SCX'!C10/1000</f>
        <v>92.084746197999991</v>
      </c>
      <c r="BG1793" s="129">
        <v>92.084746197999991</v>
      </c>
      <c r="BH1793" s="129">
        <v>92.084746197999991</v>
      </c>
      <c r="BI1793" s="129">
        <v>92.084746197999991</v>
      </c>
      <c r="BJ1793" s="129">
        <v>92.084746197999991</v>
      </c>
      <c r="BK1793" s="129">
        <v>92.084746197999991</v>
      </c>
      <c r="BL1793" s="129">
        <v>92.084746197999991</v>
      </c>
      <c r="BM1793" s="129">
        <v>92.084746197999991</v>
      </c>
      <c r="BN1793" s="129">
        <v>92.084746197999991</v>
      </c>
      <c r="BO1793" s="129">
        <f>'[1]Situation SCX'!L10/1000</f>
        <v>102.274975439</v>
      </c>
      <c r="BP1793" s="129">
        <v>102.274975439</v>
      </c>
      <c r="BQ1793" s="129">
        <v>102.274975439</v>
      </c>
      <c r="BR1793" s="129">
        <v>102.274975439</v>
      </c>
      <c r="BS1793" s="129">
        <v>102.274975439</v>
      </c>
      <c r="BT1793" s="129">
        <v>102.274975439</v>
      </c>
      <c r="BU1793" s="129">
        <v>102.274975439</v>
      </c>
      <c r="BV1793" s="129">
        <v>102.274975439</v>
      </c>
      <c r="BW1793" s="129">
        <v>102.274975439</v>
      </c>
      <c r="BX1793" s="129">
        <v>102.274975439</v>
      </c>
      <c r="BY1793" s="129">
        <v>102.274975439</v>
      </c>
      <c r="BZ1793" s="128">
        <v>102.274975439</v>
      </c>
      <c r="CA1793" s="129">
        <f>'[1]Situation SCX'!X10/1000</f>
        <v>132.76256142599999</v>
      </c>
      <c r="CB1793" s="129">
        <v>132.76256142599999</v>
      </c>
      <c r="CC1793" s="129">
        <v>132.76256142599999</v>
      </c>
      <c r="CD1793" s="129">
        <v>132.76256142599999</v>
      </c>
      <c r="CE1793" s="129">
        <v>132.76256142599999</v>
      </c>
      <c r="CF1793" s="129">
        <v>132.76256142599999</v>
      </c>
      <c r="CG1793" s="129">
        <v>132.76256142599999</v>
      </c>
      <c r="CH1793" s="129">
        <v>132.76256142599999</v>
      </c>
      <c r="CI1793" s="129">
        <v>132.76256142599999</v>
      </c>
      <c r="CJ1793" s="128">
        <v>132.76256142599999</v>
      </c>
      <c r="CK1793" s="128">
        <v>132.76256142599999</v>
      </c>
      <c r="CL1793" s="129">
        <f>+CA1793</f>
        <v>132.76256142599999</v>
      </c>
      <c r="CM1793" s="129">
        <v>132.76256142599999</v>
      </c>
      <c r="CN1793" s="129">
        <v>132.76256142599999</v>
      </c>
      <c r="CO1793" s="129">
        <v>132.76256142599999</v>
      </c>
      <c r="CP1793" s="129">
        <v>132.76256142599999</v>
      </c>
      <c r="CQ1793" s="129">
        <v>132.76256142599999</v>
      </c>
      <c r="CR1793" s="129">
        <v>132.76256142599999</v>
      </c>
      <c r="CS1793" s="129">
        <v>132.76256142599999</v>
      </c>
      <c r="CT1793" s="129">
        <v>132.76256142599999</v>
      </c>
      <c r="CU1793" s="129">
        <v>132.76256142599999</v>
      </c>
      <c r="CV1793" s="129">
        <v>132.76256142599999</v>
      </c>
      <c r="CW1793" s="129">
        <v>132.76256142599999</v>
      </c>
      <c r="CX1793" s="129">
        <v>132.76256142599999</v>
      </c>
      <c r="CY1793" s="129">
        <v>132.76256142599999</v>
      </c>
      <c r="CZ1793" s="129">
        <v>132.76256142599999</v>
      </c>
      <c r="DA1793" s="129">
        <f>+CL1793</f>
        <v>132.76256142599999</v>
      </c>
      <c r="DB1793" s="128">
        <v>132.76256142599999</v>
      </c>
      <c r="DC1793" s="128">
        <v>132.76256142599999</v>
      </c>
      <c r="DD1793" s="128">
        <v>132.76256142599999</v>
      </c>
      <c r="DE1793" s="128">
        <v>132.76256142599999</v>
      </c>
      <c r="DF1793" s="128">
        <v>132.76256142599999</v>
      </c>
      <c r="DG1793" s="128">
        <v>132.76256142599999</v>
      </c>
      <c r="DH1793" s="128">
        <v>132.76256142599999</v>
      </c>
      <c r="DI1793" s="128">
        <v>132.76256142599999</v>
      </c>
      <c r="DJ1793" s="128">
        <v>132.76256142599999</v>
      </c>
      <c r="DK1793" s="128">
        <v>132.76256142599999</v>
      </c>
      <c r="DL1793" s="128">
        <v>132.76256142599999</v>
      </c>
      <c r="DM1793" s="128">
        <v>132.76256142599999</v>
      </c>
      <c r="DN1793" s="130">
        <f>+DA1793</f>
        <v>132.76256142599999</v>
      </c>
      <c r="DO1793" s="128">
        <v>132.76256142599999</v>
      </c>
      <c r="DP1793" s="128">
        <v>132.76256142599999</v>
      </c>
      <c r="DQ1793" s="128">
        <v>132.76256142599999</v>
      </c>
      <c r="DR1793" s="128">
        <v>132.76256142599999</v>
      </c>
      <c r="DS1793" s="128">
        <v>132.76256142599999</v>
      </c>
      <c r="DT1793" s="128">
        <v>132.76256142599999</v>
      </c>
      <c r="DU1793" s="128">
        <v>132.76256142599999</v>
      </c>
      <c r="DV1793" s="131">
        <f>+DN1793</f>
        <v>132.76256142599999</v>
      </c>
      <c r="DW1793" s="132">
        <f t="shared" si="1741"/>
        <v>132.76256142599999</v>
      </c>
      <c r="DX1793" s="133">
        <f t="shared" si="1741"/>
        <v>132.76256142599999</v>
      </c>
      <c r="DZ1793" s="128">
        <f>+DW1793</f>
        <v>132.76256142599999</v>
      </c>
      <c r="EC1793" s="128">
        <f>+DZ1793</f>
        <v>132.76256142599999</v>
      </c>
      <c r="EF1793" s="128">
        <f>+EC1793</f>
        <v>132.76256142599999</v>
      </c>
      <c r="EI1793" s="128">
        <f>+EF1793</f>
        <v>132.76256142599999</v>
      </c>
      <c r="EL1793" s="128">
        <f>+EI1793</f>
        <v>132.76256142599999</v>
      </c>
      <c r="EO1793" s="128">
        <f>+EL1793</f>
        <v>132.76256142599999</v>
      </c>
    </row>
    <row r="1794" spans="1:145" ht="15.5" x14ac:dyDescent="0.35">
      <c r="A1794" s="126" t="s">
        <v>617</v>
      </c>
      <c r="B1794" s="190"/>
      <c r="C1794" s="190">
        <v>10.97256</v>
      </c>
      <c r="D1794" s="190">
        <v>1.2430000000000001</v>
      </c>
      <c r="E1794" s="190">
        <v>2.9350000000000001</v>
      </c>
      <c r="F1794" s="190">
        <v>8.6989999999999998</v>
      </c>
      <c r="G1794" s="324">
        <v>6.8819999999999997</v>
      </c>
      <c r="H1794" s="102">
        <v>0.23</v>
      </c>
      <c r="I1794" s="102">
        <v>0.7</v>
      </c>
      <c r="J1794" s="102">
        <v>0.97599999999999998</v>
      </c>
      <c r="K1794" s="102">
        <v>2.1000000000000001E-2</v>
      </c>
      <c r="L1794" s="102">
        <v>4.8000000000000001E-2</v>
      </c>
      <c r="M1794" s="102">
        <v>0.154</v>
      </c>
      <c r="N1794" s="102">
        <v>0</v>
      </c>
      <c r="O1794" s="128">
        <v>7.2999999999999995E-2</v>
      </c>
      <c r="P1794" s="128">
        <v>3.976</v>
      </c>
      <c r="Q1794" s="128">
        <v>0.39800000000000002</v>
      </c>
      <c r="R1794" s="128">
        <v>0.70899999999999996</v>
      </c>
      <c r="S1794" s="128">
        <f>15.665-15</f>
        <v>0.66499999999999915</v>
      </c>
      <c r="T1794" s="128">
        <v>2.5000000000000001E-2</v>
      </c>
      <c r="U1794" s="128">
        <v>7.8390000000000004</v>
      </c>
      <c r="V1794" s="128">
        <v>0.29299999999999998</v>
      </c>
      <c r="W1794" s="128">
        <v>0.71899999999999997</v>
      </c>
      <c r="X1794" s="129">
        <v>59.917999999999999</v>
      </c>
      <c r="Y1794" s="129">
        <v>162.95699999999999</v>
      </c>
      <c r="Z1794" s="128">
        <v>163.00700000000001</v>
      </c>
      <c r="AA1794" s="128">
        <v>1.42</v>
      </c>
      <c r="AB1794" s="128">
        <v>1.42</v>
      </c>
      <c r="AC1794" s="128">
        <v>1.42</v>
      </c>
      <c r="AD1794" s="128">
        <v>1.42</v>
      </c>
      <c r="AE1794" s="128">
        <v>0.92200000000000004</v>
      </c>
      <c r="AF1794" s="128">
        <v>0.92200000000000004</v>
      </c>
      <c r="AG1794" s="128">
        <v>0.92200000000000004</v>
      </c>
      <c r="AH1794" s="128">
        <v>0.92200000000000004</v>
      </c>
      <c r="AI1794" s="128">
        <v>0.92200000000000004</v>
      </c>
      <c r="AJ1794" s="129">
        <v>1.1930000000000001</v>
      </c>
      <c r="AK1794" s="129">
        <v>1.1930000000000001</v>
      </c>
      <c r="AL1794" s="129">
        <v>1.1930000000000001</v>
      </c>
      <c r="AM1794" s="129">
        <v>1.1930000000000001</v>
      </c>
      <c r="AN1794" s="129">
        <v>1.1930000000000001</v>
      </c>
      <c r="AO1794" s="129">
        <v>6.6000000000000003E-2</v>
      </c>
      <c r="AP1794" s="129">
        <v>6.6000000000000003E-2</v>
      </c>
      <c r="AQ1794" s="129">
        <v>6.6000000000000003E-2</v>
      </c>
      <c r="AR1794" s="129">
        <v>6.6000000000000003E-2</v>
      </c>
      <c r="AS1794" s="129">
        <f>'[1]Saisie Monnaie'!C16/1000</f>
        <v>8.0000000000000002E-3</v>
      </c>
      <c r="AT1794" s="129">
        <v>8.0000000000000002E-3</v>
      </c>
      <c r="AU1794" s="129">
        <v>8.0000000000000002E-3</v>
      </c>
      <c r="AV1794" s="129">
        <v>8.0000000000000002E-3</v>
      </c>
      <c r="AW1794" s="129">
        <v>8.0000000000000002E-3</v>
      </c>
      <c r="AX1794" s="129">
        <f>+AS1794</f>
        <v>8.0000000000000002E-3</v>
      </c>
      <c r="AY1794" s="129"/>
      <c r="AZ1794" s="129">
        <v>8.0000000000000002E-3</v>
      </c>
      <c r="BA1794" s="129">
        <v>8.0000000000000002E-3</v>
      </c>
      <c r="BB1794" s="129">
        <v>8.0000000000000002E-3</v>
      </c>
      <c r="BC1794" s="129">
        <v>8.0000000000000002E-3</v>
      </c>
      <c r="BD1794" s="129">
        <v>8.0000000000000002E-3</v>
      </c>
      <c r="BE1794" s="129">
        <v>8.0000000000000002E-3</v>
      </c>
      <c r="BF1794" s="129">
        <f>'[1]Situation SCX'!C16/1000</f>
        <v>8.0160309381222983E-2</v>
      </c>
      <c r="BG1794" s="129">
        <v>8.0160309381222983E-2</v>
      </c>
      <c r="BH1794" s="129">
        <v>8.0160309381222983E-2</v>
      </c>
      <c r="BI1794" s="129">
        <v>8.0160309381222983E-2</v>
      </c>
      <c r="BJ1794" s="129">
        <v>8.0160309381222983E-2</v>
      </c>
      <c r="BK1794" s="129">
        <v>8.0160309381222983E-2</v>
      </c>
      <c r="BL1794" s="129">
        <v>8.0160309381222983E-2</v>
      </c>
      <c r="BM1794" s="129">
        <v>8.0160309381222983E-2</v>
      </c>
      <c r="BN1794" s="129">
        <v>8.0160309381222983E-2</v>
      </c>
      <c r="BO1794" s="129">
        <f>'[1]Situation SCX'!L16/1000</f>
        <v>6.4408121175694472E-2</v>
      </c>
      <c r="BP1794" s="129">
        <v>6.4408121175694472E-2</v>
      </c>
      <c r="BQ1794" s="129">
        <v>6.4408121175694472E-2</v>
      </c>
      <c r="BR1794" s="129">
        <v>6.4408121175694472E-2</v>
      </c>
      <c r="BS1794" s="129">
        <v>6.4408121175694472E-2</v>
      </c>
      <c r="BT1794" s="129">
        <v>6.4408121175694472E-2</v>
      </c>
      <c r="BU1794" s="129">
        <v>6.4408121175694472E-2</v>
      </c>
      <c r="BV1794" s="129">
        <v>6.4408121175694472E-2</v>
      </c>
      <c r="BW1794" s="129">
        <v>6.4408121175694472E-2</v>
      </c>
      <c r="BX1794" s="129">
        <v>6.4408121175694472E-2</v>
      </c>
      <c r="BY1794" s="129">
        <v>6.4408121175694472E-2</v>
      </c>
      <c r="BZ1794" s="128">
        <v>6.4408121175694472E-2</v>
      </c>
      <c r="CA1794" s="129">
        <f>'[1]Situation SCX'!X16/1000</f>
        <v>0.18910718602643709</v>
      </c>
      <c r="CB1794" s="129">
        <v>0.18910718602643709</v>
      </c>
      <c r="CC1794" s="129">
        <v>0.18910718602643709</v>
      </c>
      <c r="CD1794" s="129">
        <v>0.18910718602643709</v>
      </c>
      <c r="CE1794" s="129">
        <v>0.18910718602643709</v>
      </c>
      <c r="CF1794" s="129">
        <v>0.18910718602643709</v>
      </c>
      <c r="CG1794" s="129">
        <v>0.18910718602643709</v>
      </c>
      <c r="CH1794" s="129">
        <v>0.18910718602643709</v>
      </c>
      <c r="CI1794" s="129">
        <v>0.18910718602643709</v>
      </c>
      <c r="CJ1794" s="128">
        <v>0.18910718602643709</v>
      </c>
      <c r="CK1794" s="128">
        <v>0.18910718602643709</v>
      </c>
      <c r="CL1794" s="129">
        <f>+CA1794</f>
        <v>0.18910718602643709</v>
      </c>
      <c r="CM1794" s="129">
        <v>0.18910718602643709</v>
      </c>
      <c r="CN1794" s="129">
        <v>0.18910718602643709</v>
      </c>
      <c r="CO1794" s="129">
        <v>0.18910718602643709</v>
      </c>
      <c r="CP1794" s="129">
        <v>0.18910718602643709</v>
      </c>
      <c r="CQ1794" s="129">
        <v>0.18910718602643709</v>
      </c>
      <c r="CR1794" s="129">
        <v>0.18910718602643709</v>
      </c>
      <c r="CS1794" s="129">
        <v>0.18910718602643709</v>
      </c>
      <c r="CT1794" s="129">
        <v>0.18910718602643709</v>
      </c>
      <c r="CU1794" s="129">
        <v>0.18910718602643709</v>
      </c>
      <c r="CV1794" s="129">
        <v>0.18910718602643709</v>
      </c>
      <c r="CW1794" s="129">
        <v>0.18910718602643709</v>
      </c>
      <c r="CX1794" s="129">
        <v>0.18910718602643709</v>
      </c>
      <c r="CY1794" s="129">
        <v>0.18910718602643709</v>
      </c>
      <c r="CZ1794" s="129">
        <v>0.18910718602643709</v>
      </c>
      <c r="DA1794" s="129">
        <f>+CL1794</f>
        <v>0.18910718602643709</v>
      </c>
      <c r="DB1794" s="128">
        <v>0.18910718602643709</v>
      </c>
      <c r="DC1794" s="128">
        <v>0.18910718602643709</v>
      </c>
      <c r="DD1794" s="128">
        <v>0.18910718602643709</v>
      </c>
      <c r="DE1794" s="128">
        <v>0.18910718602643709</v>
      </c>
      <c r="DF1794" s="128">
        <v>0.18910718602643709</v>
      </c>
      <c r="DG1794" s="128">
        <v>0.18910718602643709</v>
      </c>
      <c r="DH1794" s="128">
        <v>0.18910718602643709</v>
      </c>
      <c r="DI1794" s="128">
        <v>0.18910718602643709</v>
      </c>
      <c r="DJ1794" s="128">
        <v>0.18910718602643709</v>
      </c>
      <c r="DK1794" s="128">
        <v>0.18910718602643709</v>
      </c>
      <c r="DL1794" s="128">
        <v>0.18910718602643709</v>
      </c>
      <c r="DM1794" s="128">
        <v>0.18910718602643709</v>
      </c>
      <c r="DN1794" s="130">
        <f>+DA1794</f>
        <v>0.18910718602643709</v>
      </c>
      <c r="DO1794" s="128">
        <v>0.18910718602643709</v>
      </c>
      <c r="DP1794" s="128">
        <v>0.18910718602643709</v>
      </c>
      <c r="DQ1794" s="128">
        <v>0.18910718602643709</v>
      </c>
      <c r="DR1794" s="128">
        <v>0.18910718602643709</v>
      </c>
      <c r="DS1794" s="128">
        <v>0.18910718602643709</v>
      </c>
      <c r="DT1794" s="128">
        <v>0.18910718602643709</v>
      </c>
      <c r="DU1794" s="128">
        <v>0.18910718602643709</v>
      </c>
      <c r="DV1794" s="131">
        <f>+DN1794</f>
        <v>0.18910718602643709</v>
      </c>
      <c r="DW1794" s="132">
        <f t="shared" si="1741"/>
        <v>0.18910718602643709</v>
      </c>
      <c r="DX1794" s="133">
        <f t="shared" si="1741"/>
        <v>0.18910718602643709</v>
      </c>
      <c r="DZ1794" s="128">
        <f>+DW1794</f>
        <v>0.18910718602643709</v>
      </c>
      <c r="EC1794" s="128">
        <f>+DZ1794</f>
        <v>0.18910718602643709</v>
      </c>
      <c r="EF1794" s="128">
        <f>+EC1794</f>
        <v>0.18910718602643709</v>
      </c>
      <c r="EI1794" s="128">
        <f>+EF1794</f>
        <v>0.18910718602643709</v>
      </c>
      <c r="EL1794" s="128">
        <f>+EI1794</f>
        <v>0.18910718602643709</v>
      </c>
      <c r="EO1794" s="128">
        <f>+EL1794</f>
        <v>0.18910718602643709</v>
      </c>
    </row>
    <row r="1795" spans="1:145" ht="15.5" x14ac:dyDescent="0.35">
      <c r="A1795" s="56" t="s">
        <v>618</v>
      </c>
      <c r="B1795" s="190"/>
      <c r="C1795" s="190"/>
      <c r="D1795" s="190"/>
      <c r="E1795" s="190"/>
      <c r="F1795" s="190"/>
      <c r="G1795" s="324"/>
      <c r="H1795" s="102"/>
      <c r="I1795" s="102"/>
      <c r="J1795" s="102"/>
      <c r="K1795" s="102"/>
      <c r="L1795" s="102"/>
      <c r="M1795" s="102"/>
      <c r="N1795" s="102"/>
      <c r="O1795" s="128"/>
      <c r="P1795" s="128"/>
      <c r="Q1795" s="128"/>
      <c r="R1795" s="128"/>
      <c r="S1795" s="128"/>
      <c r="T1795" s="128"/>
      <c r="U1795" s="128"/>
      <c r="V1795" s="128"/>
      <c r="W1795" s="128"/>
      <c r="X1795" s="129">
        <f>0.127-6.569</f>
        <v>-6.4420000000000002</v>
      </c>
      <c r="Y1795" s="129">
        <f>1.68+4.16</f>
        <v>5.84</v>
      </c>
      <c r="Z1795" s="128">
        <f>2.082+0.898+0.955</f>
        <v>3.9350000000000001</v>
      </c>
      <c r="AA1795" s="128">
        <f>0.563-9.22</f>
        <v>-8.657</v>
      </c>
      <c r="AB1795" s="128">
        <v>0</v>
      </c>
      <c r="AC1795" s="128">
        <v>0</v>
      </c>
      <c r="AD1795" s="128">
        <v>0</v>
      </c>
      <c r="AE1795" s="128">
        <f>0.151-9.227</f>
        <v>-9.0760000000000005</v>
      </c>
      <c r="AF1795" s="128">
        <v>0</v>
      </c>
      <c r="AG1795" s="128">
        <v>0</v>
      </c>
      <c r="AH1795" s="128">
        <v>0</v>
      </c>
      <c r="AI1795" s="128">
        <v>0</v>
      </c>
      <c r="AJ1795" s="129">
        <f>1.064</f>
        <v>1.0640000000000001</v>
      </c>
      <c r="AK1795" s="129">
        <v>0</v>
      </c>
      <c r="AL1795" s="129">
        <v>0</v>
      </c>
      <c r="AM1795" s="129">
        <v>0</v>
      </c>
      <c r="AN1795" s="129">
        <v>0</v>
      </c>
      <c r="AO1795" s="129">
        <v>1.5620000000000001</v>
      </c>
      <c r="AP1795" s="129">
        <v>0</v>
      </c>
      <c r="AQ1795" s="129">
        <v>0</v>
      </c>
      <c r="AR1795" s="129">
        <v>0</v>
      </c>
      <c r="AS1795" s="129">
        <f>(('[1]Saisie Monnaie'!C11+'[1]Saisie Monnaie'!C14)/1000)*0+13.204</f>
        <v>13.204000000000001</v>
      </c>
      <c r="AT1795" s="129">
        <v>0</v>
      </c>
      <c r="AU1795" s="129">
        <v>0</v>
      </c>
      <c r="AV1795" s="129">
        <v>0</v>
      </c>
      <c r="AW1795" s="129">
        <v>0</v>
      </c>
      <c r="AX1795" s="129">
        <v>-77.375</v>
      </c>
      <c r="AY1795" s="129"/>
      <c r="AZ1795" s="129">
        <v>0</v>
      </c>
      <c r="BA1795" s="129">
        <v>0</v>
      </c>
      <c r="BB1795" s="129">
        <v>0</v>
      </c>
      <c r="BC1795" s="129">
        <v>0</v>
      </c>
      <c r="BD1795" s="129">
        <v>0</v>
      </c>
      <c r="BE1795" s="129">
        <v>0</v>
      </c>
      <c r="BF1795" s="129">
        <f>('[1]Situation SCX'!C14)/1000</f>
        <v>9.0953132970000006</v>
      </c>
      <c r="BG1795" s="129">
        <v>0</v>
      </c>
      <c r="BH1795" s="129">
        <v>0</v>
      </c>
      <c r="BI1795" s="129">
        <v>0</v>
      </c>
      <c r="BJ1795" s="129">
        <v>0</v>
      </c>
      <c r="BK1795" s="129">
        <v>0</v>
      </c>
      <c r="BL1795" s="129">
        <v>0</v>
      </c>
      <c r="BM1795" s="129">
        <v>0</v>
      </c>
      <c r="BN1795" s="129">
        <v>0</v>
      </c>
      <c r="BO1795" s="129">
        <f>('[1]Situation SCX'!L14)/1000</f>
        <v>-15.295918137000001</v>
      </c>
      <c r="BP1795" s="129">
        <v>0</v>
      </c>
      <c r="BQ1795" s="129">
        <v>0</v>
      </c>
      <c r="BR1795" s="129">
        <v>0</v>
      </c>
      <c r="BS1795" s="129">
        <v>0</v>
      </c>
      <c r="BT1795" s="129">
        <v>0</v>
      </c>
      <c r="BU1795" s="129">
        <v>0</v>
      </c>
      <c r="BV1795" s="129">
        <v>0</v>
      </c>
      <c r="BW1795" s="129">
        <v>0</v>
      </c>
      <c r="BX1795" s="129">
        <v>0</v>
      </c>
      <c r="BY1795" s="129">
        <v>0</v>
      </c>
      <c r="BZ1795" s="128">
        <v>0</v>
      </c>
      <c r="CA1795" s="129">
        <f>('[1]Situation SCX'!X14)/1000</f>
        <v>80.052059091000004</v>
      </c>
      <c r="CB1795" s="129">
        <v>0</v>
      </c>
      <c r="CC1795" s="129">
        <v>0</v>
      </c>
      <c r="CD1795" s="129">
        <v>0</v>
      </c>
      <c r="CE1795" s="129">
        <v>0</v>
      </c>
      <c r="CF1795" s="129">
        <v>0</v>
      </c>
      <c r="CG1795" s="129">
        <v>0</v>
      </c>
      <c r="CH1795" s="129">
        <v>0</v>
      </c>
      <c r="CI1795" s="129">
        <v>0</v>
      </c>
      <c r="CJ1795" s="128">
        <v>0</v>
      </c>
      <c r="CK1795" s="128">
        <v>0</v>
      </c>
      <c r="CL1795" s="129">
        <v>0</v>
      </c>
      <c r="CM1795" s="129">
        <v>0</v>
      </c>
      <c r="CN1795" s="129">
        <v>0</v>
      </c>
      <c r="CO1795" s="129">
        <v>0</v>
      </c>
      <c r="CP1795" s="129">
        <v>0</v>
      </c>
      <c r="CQ1795" s="129">
        <v>0</v>
      </c>
      <c r="CR1795" s="129">
        <v>0</v>
      </c>
      <c r="CS1795" s="129">
        <v>0</v>
      </c>
      <c r="CT1795" s="129">
        <v>0</v>
      </c>
      <c r="CU1795" s="129">
        <v>0</v>
      </c>
      <c r="CV1795" s="129">
        <v>0</v>
      </c>
      <c r="CW1795" s="129">
        <v>0</v>
      </c>
      <c r="CX1795" s="129">
        <v>0</v>
      </c>
      <c r="CY1795" s="129">
        <v>0</v>
      </c>
      <c r="CZ1795" s="129">
        <v>0</v>
      </c>
      <c r="DA1795" s="129">
        <v>0</v>
      </c>
      <c r="DB1795" s="128">
        <v>0</v>
      </c>
      <c r="DC1795" s="128">
        <v>0</v>
      </c>
      <c r="DD1795" s="128">
        <v>0</v>
      </c>
      <c r="DE1795" s="128">
        <v>0</v>
      </c>
      <c r="DF1795" s="128">
        <v>0</v>
      </c>
      <c r="DG1795" s="128">
        <v>0</v>
      </c>
      <c r="DH1795" s="128">
        <v>0</v>
      </c>
      <c r="DI1795" s="128">
        <v>0</v>
      </c>
      <c r="DJ1795" s="128">
        <v>0</v>
      </c>
      <c r="DK1795" s="128">
        <v>0</v>
      </c>
      <c r="DL1795" s="128">
        <v>0</v>
      </c>
      <c r="DM1795" s="128">
        <v>0</v>
      </c>
      <c r="DN1795" s="130">
        <v>0</v>
      </c>
      <c r="DO1795" s="128">
        <v>0</v>
      </c>
      <c r="DP1795" s="128">
        <v>0</v>
      </c>
      <c r="DQ1795" s="128">
        <v>0</v>
      </c>
      <c r="DR1795" s="128">
        <v>0</v>
      </c>
      <c r="DS1795" s="128">
        <v>0</v>
      </c>
      <c r="DT1795" s="128">
        <v>0</v>
      </c>
      <c r="DU1795" s="128">
        <v>0</v>
      </c>
      <c r="DV1795" s="131">
        <v>0</v>
      </c>
      <c r="DW1795" s="132">
        <v>0</v>
      </c>
      <c r="DX1795" s="133">
        <v>0</v>
      </c>
      <c r="DZ1795" s="128">
        <v>0</v>
      </c>
      <c r="EC1795" s="128">
        <v>0</v>
      </c>
      <c r="EF1795" s="128">
        <v>0</v>
      </c>
      <c r="EI1795" s="128">
        <v>0</v>
      </c>
      <c r="EL1795" s="128">
        <v>0</v>
      </c>
      <c r="EO1795" s="128">
        <v>0</v>
      </c>
    </row>
    <row r="1796" spans="1:145" ht="15.5" x14ac:dyDescent="0.35">
      <c r="A1796" s="322" t="s">
        <v>619</v>
      </c>
      <c r="B1796" s="190"/>
      <c r="C1796" s="190"/>
      <c r="D1796" s="190"/>
      <c r="E1796" s="190"/>
      <c r="F1796" s="190"/>
      <c r="G1796" s="324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  <c r="V1796" s="27"/>
      <c r="W1796" s="27"/>
      <c r="X1796" s="160"/>
      <c r="Y1796" s="160"/>
      <c r="Z1796" s="27"/>
      <c r="AA1796" s="27"/>
      <c r="AB1796" s="27"/>
      <c r="AC1796" s="27"/>
      <c r="AD1796" s="27"/>
      <c r="AE1796" s="27"/>
      <c r="AF1796" s="27"/>
      <c r="AG1796" s="27"/>
      <c r="AH1796" s="27"/>
      <c r="AI1796" s="27"/>
      <c r="AJ1796" s="160"/>
      <c r="AK1796" s="160"/>
      <c r="AL1796" s="160"/>
      <c r="AM1796" s="160"/>
      <c r="AN1796" s="160"/>
      <c r="AO1796" s="160"/>
      <c r="AP1796" s="160"/>
      <c r="AQ1796" s="160"/>
      <c r="AR1796" s="160"/>
      <c r="AS1796" s="160"/>
      <c r="AT1796" s="160"/>
      <c r="AU1796" s="160"/>
      <c r="AV1796" s="160"/>
      <c r="AW1796" s="160"/>
      <c r="AX1796" s="160"/>
      <c r="AY1796" s="160"/>
      <c r="AZ1796" s="160"/>
      <c r="BA1796" s="160"/>
      <c r="BB1796" s="160"/>
      <c r="BC1796" s="160"/>
      <c r="BD1796" s="160"/>
      <c r="BE1796" s="160"/>
      <c r="BF1796" s="160"/>
      <c r="BG1796" s="160"/>
      <c r="BH1796" s="160"/>
      <c r="BI1796" s="160"/>
      <c r="BJ1796" s="160"/>
      <c r="BK1796" s="160"/>
      <c r="BL1796" s="160"/>
      <c r="BM1796" s="160"/>
      <c r="BN1796" s="160"/>
      <c r="BO1796" s="160"/>
      <c r="BP1796" s="160"/>
      <c r="BQ1796" s="160"/>
      <c r="BR1796" s="160"/>
      <c r="BS1796" s="160"/>
      <c r="BT1796" s="160"/>
      <c r="BU1796" s="160"/>
      <c r="BV1796" s="160"/>
      <c r="BW1796" s="160"/>
      <c r="BX1796" s="160"/>
      <c r="BY1796" s="160"/>
      <c r="BZ1796" s="27"/>
      <c r="CA1796" s="160"/>
      <c r="CB1796" s="160"/>
      <c r="CC1796" s="160"/>
      <c r="CD1796" s="160"/>
      <c r="CE1796" s="160"/>
      <c r="CF1796" s="160"/>
      <c r="CG1796" s="160"/>
      <c r="CH1796" s="160"/>
      <c r="CI1796" s="160"/>
      <c r="CJ1796" s="27"/>
      <c r="CK1796" s="27"/>
      <c r="CL1796" s="160"/>
      <c r="CM1796" s="160"/>
      <c r="CN1796" s="160"/>
      <c r="CO1796" s="160"/>
      <c r="CP1796" s="160"/>
      <c r="CQ1796" s="160"/>
      <c r="CR1796" s="160"/>
      <c r="CS1796" s="160"/>
      <c r="CT1796" s="160"/>
      <c r="CU1796" s="160"/>
      <c r="CV1796" s="160"/>
      <c r="CW1796" s="160"/>
      <c r="CX1796" s="160"/>
      <c r="CY1796" s="160"/>
      <c r="CZ1796" s="160"/>
      <c r="DA1796" s="160"/>
      <c r="DB1796" s="27"/>
      <c r="DC1796" s="27"/>
      <c r="DD1796" s="27"/>
      <c r="DE1796" s="27"/>
      <c r="DF1796" s="27"/>
      <c r="DG1796" s="27"/>
      <c r="DH1796" s="27"/>
      <c r="DI1796" s="27"/>
      <c r="DJ1796" s="27"/>
      <c r="DK1796" s="27"/>
      <c r="DL1796" s="27"/>
      <c r="DM1796" s="27"/>
      <c r="DN1796" s="161"/>
      <c r="DO1796" s="27"/>
      <c r="DP1796" s="27"/>
      <c r="DQ1796" s="27"/>
      <c r="DR1796" s="27"/>
      <c r="DS1796" s="27"/>
      <c r="DT1796" s="27"/>
      <c r="DU1796" s="27"/>
      <c r="DV1796" s="162"/>
      <c r="DW1796" s="163"/>
      <c r="DX1796" s="164"/>
      <c r="DZ1796" s="27"/>
      <c r="EC1796" s="27"/>
      <c r="EF1796" s="27"/>
      <c r="EI1796" s="27"/>
      <c r="EL1796" s="27"/>
      <c r="EO1796" s="27"/>
    </row>
    <row r="1797" spans="1:145" ht="15.5" x14ac:dyDescent="0.35">
      <c r="A1797" s="126" t="s">
        <v>620</v>
      </c>
      <c r="B1797" s="27"/>
      <c r="C1797" s="27"/>
      <c r="D1797" s="27"/>
      <c r="E1797" s="27"/>
      <c r="F1797" s="27"/>
      <c r="G1797" s="126"/>
      <c r="H1797" s="27"/>
      <c r="I1797" s="27"/>
      <c r="J1797" s="27"/>
      <c r="K1797" s="27"/>
      <c r="L1797" s="27"/>
      <c r="M1797" s="27"/>
      <c r="N1797" s="102">
        <v>27.12</v>
      </c>
      <c r="O1797" s="102">
        <f>+[2]MONCAM!V72</f>
        <v>176.227</v>
      </c>
      <c r="P1797" s="102">
        <f>+[2]CAMEROUN!AH2334</f>
        <v>292.553</v>
      </c>
      <c r="Q1797" s="102">
        <f>+[2]CAMEROUN!AI2334</f>
        <v>439.10300000000001</v>
      </c>
      <c r="R1797" s="102">
        <f>+[2]CAMEROUN!AJ2334</f>
        <v>372.96900000000005</v>
      </c>
      <c r="S1797" s="102">
        <f>+[2]CAMEROUN!AK2334</f>
        <v>434.71300000000002</v>
      </c>
      <c r="T1797" s="102">
        <f>+[2]CAMEROUN!AL2334</f>
        <v>568.74099999999999</v>
      </c>
      <c r="U1797" s="102">
        <f>+[2]CAMEROUN!AM2334</f>
        <v>898.94700000000012</v>
      </c>
      <c r="V1797" s="102">
        <f>+[2]CAMEROUN!AN2334</f>
        <v>1336.097</v>
      </c>
      <c r="W1797" s="102">
        <f>+[2]CAMEROUN!AO2334</f>
        <v>1486.7930000000001</v>
      </c>
      <c r="X1797" s="103">
        <f>+[2]CAMEROUN!AP2334</f>
        <v>1703.6310000000001</v>
      </c>
      <c r="Y1797" s="103">
        <f>+[2]CAMEROUN!AQ2334</f>
        <v>1831.426919261484</v>
      </c>
      <c r="Z1797" s="102">
        <f>+[2]CAMEROUN!AR2334</f>
        <v>1677.57</v>
      </c>
      <c r="AA1797" s="102">
        <f>+[2]CAMEROUN!AS2334</f>
        <v>1738.0139999999999</v>
      </c>
      <c r="AB1797" s="102">
        <v>1735.5790133954654</v>
      </c>
      <c r="AC1797" s="102">
        <v>1724.2965883252234</v>
      </c>
      <c r="AD1797" s="102">
        <v>1979.8397175747084</v>
      </c>
      <c r="AE1797" s="102">
        <f>+[2]CAMEROUN!AT2334</f>
        <v>1699.463</v>
      </c>
      <c r="AF1797" s="102">
        <v>1834.492885921522</v>
      </c>
      <c r="AG1797" s="102">
        <v>1688.0893407680278</v>
      </c>
      <c r="AH1797" s="102">
        <v>1760.6915714997579</v>
      </c>
      <c r="AI1797" s="102">
        <v>1623.4131547745044</v>
      </c>
      <c r="AJ1797" s="103">
        <f>+[2]CAMEROUN!AU2334</f>
        <v>1764.173</v>
      </c>
      <c r="AK1797" s="103">
        <v>1403.0078288328548</v>
      </c>
      <c r="AL1797" s="103">
        <v>1343.6655327090016</v>
      </c>
      <c r="AM1797" s="103">
        <v>1213.4136809427428</v>
      </c>
      <c r="AN1797" s="103">
        <v>1533.3896807708736</v>
      </c>
      <c r="AO1797" s="103">
        <f>+[2]CAMEROUN!AV2334</f>
        <v>2184.942</v>
      </c>
      <c r="AP1797" s="103">
        <v>1950.065458327749</v>
      </c>
      <c r="AQ1797" s="103">
        <v>1818.3773074944131</v>
      </c>
      <c r="AR1797" s="103">
        <v>1716.0985764943412</v>
      </c>
      <c r="AS1797" s="103">
        <f>+[2]CAMEROUN!AZ2334</f>
        <v>1460.4669999999999</v>
      </c>
      <c r="AT1797" s="103">
        <v>1457.4321135421699</v>
      </c>
      <c r="AU1797" s="103">
        <v>1917.7785333022077</v>
      </c>
      <c r="AV1797" s="103">
        <v>1509.71856512818</v>
      </c>
      <c r="AW1797" s="103">
        <v>1417.9343510032963</v>
      </c>
      <c r="AX1797" s="103">
        <f>+[2]CAMEROUN!BE2334</f>
        <v>1819.9390000000001</v>
      </c>
      <c r="AY1797" s="103"/>
      <c r="AZ1797" s="103">
        <v>1969.2577345394354</v>
      </c>
      <c r="BA1797" s="103">
        <v>1603.5162040410783</v>
      </c>
      <c r="BB1797" s="103">
        <v>1896.9445778275754</v>
      </c>
      <c r="BC1797" s="103">
        <v>1990.8845603920245</v>
      </c>
      <c r="BD1797" s="103">
        <v>1919.476382595753</v>
      </c>
      <c r="BE1797" s="103">
        <v>1919.476382595753</v>
      </c>
      <c r="BF1797" s="103">
        <f>+[2]CAMEROUN!BL2334</f>
        <v>2055.239</v>
      </c>
      <c r="BG1797" s="103">
        <v>1975.0158325472323</v>
      </c>
      <c r="BH1797" s="103">
        <v>1802.9616026323486</v>
      </c>
      <c r="BI1797" s="103">
        <v>2580.3550467754212</v>
      </c>
      <c r="BJ1797" s="103">
        <v>2453.1547427596884</v>
      </c>
      <c r="BK1797" s="103">
        <v>2324.8080662940592</v>
      </c>
      <c r="BL1797" s="103">
        <v>2288.4595486592234</v>
      </c>
      <c r="BM1797" s="103">
        <v>2418.1124604811321</v>
      </c>
      <c r="BN1797" s="103">
        <v>2360.4923432501382</v>
      </c>
      <c r="BO1797" s="103">
        <f>+[2]CAMEROUN!BU2334</f>
        <v>2241.5369999999998</v>
      </c>
      <c r="BP1797" s="103">
        <v>2594.0195943970366</v>
      </c>
      <c r="BQ1797" s="103">
        <v>1674.4358620046969</v>
      </c>
      <c r="BR1797" s="103">
        <v>1386.2331007705479</v>
      </c>
      <c r="BS1797" s="103">
        <v>1485.1223506570186</v>
      </c>
      <c r="BT1797" s="103">
        <v>1955.2405387510732</v>
      </c>
      <c r="BU1797" s="103">
        <v>1861.5716620874396</v>
      </c>
      <c r="BV1797" s="103">
        <v>1369.1206693626054</v>
      </c>
      <c r="BW1797" s="103">
        <v>2476.6439547217615</v>
      </c>
      <c r="BX1797" s="103">
        <v>2389.2099473541016</v>
      </c>
      <c r="BY1797" s="103">
        <v>2036.1458817089506</v>
      </c>
      <c r="BZ1797" s="102">
        <v>2253.8560171149556</v>
      </c>
      <c r="CA1797" s="103">
        <f>+[2]CAMEROUN!CG2334</f>
        <v>2198.4389999999999</v>
      </c>
      <c r="CB1797" s="103">
        <v>2286.8480270819882</v>
      </c>
      <c r="CC1797" s="103">
        <v>2243.7135367472338</v>
      </c>
      <c r="CD1797" s="103">
        <v>2201.9917845678992</v>
      </c>
      <c r="CE1797" s="103">
        <v>2693.6228027181705</v>
      </c>
      <c r="CF1797" s="103">
        <v>2659.0133717863914</v>
      </c>
      <c r="CG1797" s="103">
        <v>2478.6231872469316</v>
      </c>
      <c r="CH1797" s="103">
        <v>2761.072124230463</v>
      </c>
      <c r="CI1797" s="103">
        <v>2705.5324832462497</v>
      </c>
      <c r="CJ1797" s="102">
        <v>2582.9555746477577</v>
      </c>
      <c r="CK1797" s="102">
        <v>2484.3864621476364</v>
      </c>
      <c r="CL1797" s="103">
        <f>+[2]CAMEROUN!CR2334</f>
        <v>2574.1590000000001</v>
      </c>
      <c r="CM1797" s="103">
        <v>3081.7248379949133</v>
      </c>
      <c r="CN1797" s="103">
        <v>3313.1452453768702</v>
      </c>
      <c r="CO1797" s="103">
        <v>3390.2928931754273</v>
      </c>
      <c r="CP1797" s="103">
        <v>3525.8019717177758</v>
      </c>
      <c r="CQ1797" s="103">
        <v>3217.4217047566431</v>
      </c>
      <c r="CR1797" s="103">
        <v>2992.7461723875558</v>
      </c>
      <c r="CS1797" s="103">
        <v>3243.4671895380529</v>
      </c>
      <c r="CT1797" s="103">
        <v>2973.6515454296223</v>
      </c>
      <c r="CU1797" s="103">
        <v>2683.1245944905509</v>
      </c>
      <c r="CV1797" s="103">
        <v>2563.4336436794674</v>
      </c>
      <c r="CW1797" s="103">
        <v>2467.6425700741811</v>
      </c>
      <c r="CX1797" s="103">
        <v>2500.711802982295</v>
      </c>
      <c r="CY1797" s="103">
        <v>2488.2189475341706</v>
      </c>
      <c r="CZ1797" s="103">
        <v>2401.2353272910022</v>
      </c>
      <c r="DA1797" s="103">
        <f>+[2]CAMEROUN!DD2334</f>
        <v>3243.9209999999998</v>
      </c>
      <c r="DB1797" s="102">
        <v>3750.7390509418847</v>
      </c>
      <c r="DC1797" s="102">
        <v>3676.0372398801701</v>
      </c>
      <c r="DD1797" s="102">
        <v>3676.0372398801701</v>
      </c>
      <c r="DE1797" s="102">
        <v>3852.4775959628287</v>
      </c>
      <c r="DF1797" s="102">
        <v>3780.4391507914784</v>
      </c>
      <c r="DG1797" s="102">
        <v>3678.1557093234042</v>
      </c>
      <c r="DH1797" s="102">
        <v>3789.1006435584545</v>
      </c>
      <c r="DI1797" s="102">
        <v>3766.4910416256412</v>
      </c>
      <c r="DJ1797" s="102">
        <v>3626.7420429155636</v>
      </c>
      <c r="DK1797" s="102">
        <v>3050.242242603591</v>
      </c>
      <c r="DL1797" s="102">
        <v>3012.6623841297487</v>
      </c>
      <c r="DM1797" s="102">
        <v>4111.2140480728876</v>
      </c>
      <c r="DN1797" s="104">
        <f>+[2]CAMEROUN!DQ2334</f>
        <v>2981.7360547510939</v>
      </c>
      <c r="DO1797" s="102">
        <v>4111.2140480728876</v>
      </c>
      <c r="DP1797" s="102">
        <v>3006.2980871766417</v>
      </c>
      <c r="DQ1797" s="102">
        <v>2911.9483462729936</v>
      </c>
      <c r="DR1797" s="102">
        <v>2739.2741464810683</v>
      </c>
      <c r="DS1797" s="102">
        <v>2991.1102682709247</v>
      </c>
      <c r="DT1797" s="102">
        <v>2871.4506707715168</v>
      </c>
      <c r="DU1797" s="102">
        <v>2862.6999871820863</v>
      </c>
      <c r="DV1797" s="105">
        <f>+[2]CAMEROUN!EA2334</f>
        <v>2911.0507232962668</v>
      </c>
      <c r="DW1797" s="106">
        <f>+[2]CAMEROUN!EB2334</f>
        <v>2964.1790712613065</v>
      </c>
      <c r="DX1797" s="107">
        <f>+[2]CAMEROUN!EC2334</f>
        <v>2223.9388175734748</v>
      </c>
      <c r="DZ1797" s="102">
        <f>+[2]CAMEROUN!EE2334</f>
        <v>3571.5364297811593</v>
      </c>
      <c r="EC1797" s="102">
        <f>+[2]CAMEROUN!EH2334</f>
        <v>4138.7838780512093</v>
      </c>
      <c r="EF1797" s="102">
        <f>+[2]CAMEROUN!EK2334</f>
        <v>4742.2738180746255</v>
      </c>
      <c r="EI1797" s="102">
        <f>+[2]CAMEROUN!EN2334</f>
        <v>5750.9166247534795</v>
      </c>
      <c r="EL1797" s="102">
        <f>+[2]CAMEROUN!EQ2334</f>
        <v>7114.2002455423153</v>
      </c>
      <c r="EO1797" s="102">
        <f>+[2]CAMEROUN!ET2334</f>
        <v>8816.1592845665418</v>
      </c>
    </row>
    <row r="1798" spans="1:145" ht="15.5" x14ac:dyDescent="0.35">
      <c r="A1798" s="126" t="s">
        <v>621</v>
      </c>
      <c r="B1798" s="27"/>
      <c r="C1798" s="27"/>
      <c r="D1798" s="27"/>
      <c r="E1798" s="27"/>
      <c r="F1798" s="27"/>
      <c r="G1798" s="126"/>
      <c r="H1798" s="27"/>
      <c r="I1798" s="27"/>
      <c r="J1798" s="27"/>
      <c r="K1798" s="27"/>
      <c r="L1798" s="27"/>
      <c r="M1798" s="27"/>
      <c r="N1798" s="27">
        <v>493.9</v>
      </c>
      <c r="O1798" s="102">
        <f>+[2]MONCAM!V73</f>
        <v>629.64800000000014</v>
      </c>
      <c r="P1798" s="215">
        <f>+[2]CAMEROUN!AH2335-30</f>
        <v>730.86800000000005</v>
      </c>
      <c r="Q1798" s="102">
        <f>+[2]CAMEROUN!AI2335</f>
        <v>892.19100000000014</v>
      </c>
      <c r="R1798" s="102">
        <f>+[2]CAMEROUN!AJ2335</f>
        <v>803.87300000000005</v>
      </c>
      <c r="S1798" s="102">
        <f>+[2]CAMEROUN!AK2335</f>
        <v>838.40499999999997</v>
      </c>
      <c r="T1798" s="102">
        <f>+[2]CAMEROUN!AL2335</f>
        <v>846.48699999999974</v>
      </c>
      <c r="U1798" s="102">
        <f>+[2]CAMEROUN!AM2335</f>
        <v>1153.944</v>
      </c>
      <c r="V1798" s="102">
        <f>+[2]CAMEROUN!AN2335</f>
        <v>1510.0649999999998</v>
      </c>
      <c r="W1798" s="102">
        <f>+[2]CAMEROUN!AO2335</f>
        <v>1605.5490000000004</v>
      </c>
      <c r="X1798" s="103">
        <f>+[2]CAMEROUN!AP2335</f>
        <v>1699.309</v>
      </c>
      <c r="Y1798" s="103">
        <f>+[2]CAMEROUN!AQ2335</f>
        <v>1955.4454422201284</v>
      </c>
      <c r="Z1798" s="102">
        <f>+[2]CAMEROUN!AR2335</f>
        <v>1770.2598861654908</v>
      </c>
      <c r="AA1798" s="102">
        <f>+[2]CAMEROUN!AS2335</f>
        <v>1849.5260000000001</v>
      </c>
      <c r="AB1798" s="102">
        <v>1853.1722647501485</v>
      </c>
      <c r="AC1798" s="102">
        <v>1828.691513200969</v>
      </c>
      <c r="AD1798" s="102">
        <v>2090.5196389415146</v>
      </c>
      <c r="AE1798" s="102">
        <f>+[2]CAMEROUN!AT2335</f>
        <v>1809.0720000000003</v>
      </c>
      <c r="AF1798" s="102">
        <v>1943.1102333744764</v>
      </c>
      <c r="AG1798" s="102">
        <v>1804.1250007680301</v>
      </c>
      <c r="AH1798" s="102">
        <v>1864.2495714997581</v>
      </c>
      <c r="AI1798" s="102">
        <v>1771.9711547745046</v>
      </c>
      <c r="AJ1798" s="103">
        <f>+[2]CAMEROUN!AU2335</f>
        <v>1894.5603921509999</v>
      </c>
      <c r="AK1798" s="103">
        <v>1955.21647824564</v>
      </c>
      <c r="AL1798" s="103">
        <v>1886.1592402381104</v>
      </c>
      <c r="AM1798" s="103">
        <v>1874.9434542664862</v>
      </c>
      <c r="AN1798" s="103">
        <v>2231.6574840950202</v>
      </c>
      <c r="AO1798" s="103">
        <f>+[2]CAMEROUN!AV2335</f>
        <v>2514.2190000000001</v>
      </c>
      <c r="AP1798" s="103">
        <v>2739.7363071757595</v>
      </c>
      <c r="AQ1798" s="103">
        <v>2486.59356271665</v>
      </c>
      <c r="AR1798" s="103">
        <v>2053.1839237863783</v>
      </c>
      <c r="AS1798" s="103">
        <f>+[2]CAMEROUN!AZ2335</f>
        <v>1973.5650000000003</v>
      </c>
      <c r="AT1798" s="103">
        <v>1969.8231310220349</v>
      </c>
      <c r="AU1798" s="103">
        <v>2475.2994920963738</v>
      </c>
      <c r="AV1798" s="103">
        <v>2373.7724887449608</v>
      </c>
      <c r="AW1798" s="103">
        <v>2294.0503510032963</v>
      </c>
      <c r="AX1798" s="103">
        <f>+[2]CAMEROUN!BE2335</f>
        <v>2455.893</v>
      </c>
      <c r="AY1798" s="103"/>
      <c r="AZ1798" s="103">
        <v>2746.66686050006</v>
      </c>
      <c r="BA1798" s="103">
        <v>2626.8269700809301</v>
      </c>
      <c r="BB1798" s="103">
        <v>2658.7845907114142</v>
      </c>
      <c r="BC1798" s="103">
        <v>2752.7245732758629</v>
      </c>
      <c r="BD1798" s="103">
        <v>2637.9863825957527</v>
      </c>
      <c r="BE1798" s="103">
        <v>2637.9863825957527</v>
      </c>
      <c r="BF1798" s="103">
        <f>+[2]CAMEROUN!BL2335</f>
        <v>2603.944</v>
      </c>
      <c r="BG1798" s="103">
        <v>2624.2111102017279</v>
      </c>
      <c r="BH1798" s="103">
        <v>2511.6022935765072</v>
      </c>
      <c r="BI1798" s="103">
        <v>3246.0408937511825</v>
      </c>
      <c r="BJ1798" s="103">
        <v>3120.8107427596892</v>
      </c>
      <c r="BK1798" s="103">
        <v>2974.5322665088365</v>
      </c>
      <c r="BL1798" s="103">
        <v>2938.1837488740007</v>
      </c>
      <c r="BM1798" s="103">
        <v>3088.2126307307603</v>
      </c>
      <c r="BN1798" s="103">
        <v>3030.5925134997669</v>
      </c>
      <c r="BO1798" s="103">
        <f>+[2]CAMEROUN!BU2335</f>
        <v>2736.82</v>
      </c>
      <c r="BP1798" s="103">
        <v>3197.7507650952844</v>
      </c>
      <c r="BQ1798" s="103">
        <v>2512.805676898357</v>
      </c>
      <c r="BR1798" s="103">
        <v>2224.602915664208</v>
      </c>
      <c r="BS1798" s="103">
        <v>2173.4921655506791</v>
      </c>
      <c r="BT1798" s="103">
        <v>2594.1006721452759</v>
      </c>
      <c r="BU1798" s="103">
        <v>2600.5317954816428</v>
      </c>
      <c r="BV1798" s="103">
        <v>2186.5246866938933</v>
      </c>
      <c r="BW1798" s="103">
        <v>3158.7203412244985</v>
      </c>
      <c r="BX1798" s="103">
        <v>3121.3863338568376</v>
      </c>
      <c r="BY1798" s="103">
        <v>2894.1483252266084</v>
      </c>
      <c r="BZ1798" s="102">
        <v>2929.6490171149553</v>
      </c>
      <c r="CA1798" s="103">
        <f>+[2]CAMEROUN!CG2335</f>
        <v>2743.799</v>
      </c>
      <c r="CB1798" s="103">
        <v>3081.789253170311</v>
      </c>
      <c r="CC1798" s="103">
        <v>3086.2836725396405</v>
      </c>
      <c r="CD1798" s="103">
        <v>2947.6163239117113</v>
      </c>
      <c r="CE1798" s="103">
        <v>3309.0196944673189</v>
      </c>
      <c r="CF1798" s="103">
        <v>3274.4102635355398</v>
      </c>
      <c r="CG1798" s="103">
        <v>3094.0200789960813</v>
      </c>
      <c r="CH1798" s="103">
        <v>3480.2161442152096</v>
      </c>
      <c r="CI1798" s="103">
        <v>3367.1765032309968</v>
      </c>
      <c r="CJ1798" s="102">
        <v>3104.8103432435441</v>
      </c>
      <c r="CK1798" s="102">
        <v>3006.2412307434224</v>
      </c>
      <c r="CL1798" s="103">
        <f>+[2]CAMEROUN!CR2335</f>
        <v>2940.0860000000002</v>
      </c>
      <c r="CM1798" s="103">
        <v>3562.9992433028424</v>
      </c>
      <c r="CN1798" s="103">
        <v>3794.4520833845963</v>
      </c>
      <c r="CO1798" s="103">
        <v>3871.5997311831552</v>
      </c>
      <c r="CP1798" s="103">
        <v>4013.5211861101325</v>
      </c>
      <c r="CQ1798" s="103">
        <v>3698.7285427643692</v>
      </c>
      <c r="CR1798" s="103">
        <v>3467.6406340106523</v>
      </c>
      <c r="CS1798" s="103">
        <v>3808.6855727092488</v>
      </c>
      <c r="CT1798" s="103">
        <v>3532.539034365388</v>
      </c>
      <c r="CU1798" s="103">
        <v>3235.6811891908883</v>
      </c>
      <c r="CV1798" s="103">
        <v>3168.303538941389</v>
      </c>
      <c r="CW1798" s="103">
        <v>3069.2425816333839</v>
      </c>
      <c r="CX1798" s="103">
        <v>3092.9219210838628</v>
      </c>
      <c r="CY1798" s="103">
        <v>3077.159181933021</v>
      </c>
      <c r="CZ1798" s="103">
        <v>2983.1764736463929</v>
      </c>
      <c r="DA1798" s="103">
        <f>+[2]CAMEROUN!DD2335</f>
        <v>3543.545000000001</v>
      </c>
      <c r="DB1798" s="102">
        <v>4298.8082749257819</v>
      </c>
      <c r="DC1798" s="102">
        <v>4221.1775460183353</v>
      </c>
      <c r="DD1798" s="102">
        <v>4221.1775460183353</v>
      </c>
      <c r="DE1798" s="102">
        <v>4147.976321811534</v>
      </c>
      <c r="DF1798" s="102">
        <v>4077.6054883830338</v>
      </c>
      <c r="DG1798" s="102">
        <v>3967.7881041832461</v>
      </c>
      <c r="DH1798" s="102">
        <v>4323.1501502564361</v>
      </c>
      <c r="DI1798" s="102">
        <v>4305.806380247288</v>
      </c>
      <c r="DJ1798" s="102">
        <v>4154.9314005033602</v>
      </c>
      <c r="DK1798" s="102">
        <v>3709.7215818851128</v>
      </c>
      <c r="DL1798" s="102">
        <v>3675.9489827772727</v>
      </c>
      <c r="DM1798" s="102">
        <v>4182.7130272183413</v>
      </c>
      <c r="DN1798" s="104">
        <f>+[2]CAMEROUN!DQ2335</f>
        <v>3528.055839271</v>
      </c>
      <c r="DO1798" s="102">
        <v>4182.7130272183413</v>
      </c>
      <c r="DP1798" s="102">
        <v>3612.5114264850936</v>
      </c>
      <c r="DQ1798" s="102">
        <v>3516.9891973885096</v>
      </c>
      <c r="DR1798" s="102">
        <v>3343.1425094036476</v>
      </c>
      <c r="DS1798" s="102">
        <v>3804.0600158231982</v>
      </c>
      <c r="DT1798" s="102">
        <v>3683.2413257530061</v>
      </c>
      <c r="DU1798" s="102">
        <v>3508.6655055245633</v>
      </c>
      <c r="DV1798" s="105">
        <f>+[2]CAMEROUN!EA2335</f>
        <v>3535.2831693634703</v>
      </c>
      <c r="DW1798" s="106">
        <f>+[2]CAMEROUN!EB2335</f>
        <v>3587.2502628620173</v>
      </c>
      <c r="DX1798" s="107">
        <f>+[2]CAMEROUN!EC2335</f>
        <v>3097.9245661057244</v>
      </c>
      <c r="DZ1798" s="102">
        <f>+[2]CAMEROUN!EE2335</f>
        <v>4132.4250228628043</v>
      </c>
      <c r="EC1798" s="102">
        <f>+[2]CAMEROUN!EH2335</f>
        <v>4687.455608804632</v>
      </c>
      <c r="EF1798" s="102">
        <f>+[2]CAMEROUN!EK2335</f>
        <v>5278.6947619363127</v>
      </c>
      <c r="EI1798" s="102">
        <f>+[2]CAMEROUN!EN2335</f>
        <v>6275.0531930466814</v>
      </c>
      <c r="EL1798" s="102">
        <f>+[2]CAMEROUN!EQ2335</f>
        <v>7626.0191821514445</v>
      </c>
      <c r="EO1798" s="102">
        <f>+[2]CAMEROUN!ET2335</f>
        <v>9312.3349779324253</v>
      </c>
    </row>
    <row r="1799" spans="1:145" ht="15.5" x14ac:dyDescent="0.35">
      <c r="A1799" s="322" t="s">
        <v>622</v>
      </c>
      <c r="B1799" s="27"/>
      <c r="C1799" s="27"/>
      <c r="D1799" s="27"/>
      <c r="E1799" s="27"/>
      <c r="F1799" s="27"/>
      <c r="G1799" s="126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  <c r="V1799" s="27"/>
      <c r="W1799" s="27"/>
      <c r="X1799" s="160"/>
      <c r="Y1799" s="160"/>
      <c r="Z1799" s="27"/>
      <c r="AA1799" s="27"/>
      <c r="AB1799" s="27"/>
      <c r="AC1799" s="27"/>
      <c r="AD1799" s="27"/>
      <c r="AE1799" s="27"/>
      <c r="AF1799" s="27"/>
      <c r="AG1799" s="27"/>
      <c r="AH1799" s="27"/>
      <c r="AI1799" s="27"/>
      <c r="AJ1799" s="160"/>
      <c r="AK1799" s="160"/>
      <c r="AL1799" s="160"/>
      <c r="AM1799" s="160"/>
      <c r="AN1799" s="160"/>
      <c r="AO1799" s="160"/>
      <c r="AP1799" s="160"/>
      <c r="AQ1799" s="160"/>
      <c r="AR1799" s="160"/>
      <c r="AS1799" s="160"/>
      <c r="AT1799" s="160"/>
      <c r="AU1799" s="160"/>
      <c r="AV1799" s="160"/>
      <c r="AW1799" s="160"/>
      <c r="AX1799" s="160"/>
      <c r="AY1799" s="160"/>
      <c r="AZ1799" s="160"/>
      <c r="BA1799" s="160"/>
      <c r="BB1799" s="160"/>
      <c r="BC1799" s="160"/>
      <c r="BD1799" s="160"/>
      <c r="BE1799" s="160"/>
      <c r="BF1799" s="160"/>
      <c r="BG1799" s="160"/>
      <c r="BH1799" s="160"/>
      <c r="BI1799" s="160"/>
      <c r="BJ1799" s="160"/>
      <c r="BK1799" s="160"/>
      <c r="BL1799" s="160"/>
      <c r="BM1799" s="160"/>
      <c r="BN1799" s="160"/>
      <c r="BO1799" s="160"/>
      <c r="BP1799" s="160"/>
      <c r="BQ1799" s="160"/>
      <c r="BR1799" s="160"/>
      <c r="BS1799" s="160"/>
      <c r="BT1799" s="160"/>
      <c r="BU1799" s="160"/>
      <c r="BV1799" s="160"/>
      <c r="BW1799" s="160"/>
      <c r="BX1799" s="160"/>
      <c r="BY1799" s="160"/>
      <c r="BZ1799" s="27"/>
      <c r="CA1799" s="160"/>
      <c r="CB1799" s="160"/>
      <c r="CC1799" s="160"/>
      <c r="CD1799" s="160"/>
      <c r="CE1799" s="160"/>
      <c r="CF1799" s="160"/>
      <c r="CG1799" s="160"/>
      <c r="CH1799" s="160"/>
      <c r="CI1799" s="160"/>
      <c r="CJ1799" s="27"/>
      <c r="CK1799" s="27"/>
      <c r="CL1799" s="160"/>
      <c r="CM1799" s="160"/>
      <c r="CN1799" s="160"/>
      <c r="CO1799" s="160"/>
      <c r="CP1799" s="160"/>
      <c r="CQ1799" s="160"/>
      <c r="CR1799" s="160"/>
      <c r="CS1799" s="160"/>
      <c r="CT1799" s="160"/>
      <c r="CU1799" s="160"/>
      <c r="CV1799" s="160"/>
      <c r="CW1799" s="160"/>
      <c r="CX1799" s="160"/>
      <c r="CY1799" s="160"/>
      <c r="CZ1799" s="160"/>
      <c r="DA1799" s="160"/>
      <c r="DB1799" s="27"/>
      <c r="DC1799" s="27"/>
      <c r="DD1799" s="27"/>
      <c r="DE1799" s="27"/>
      <c r="DF1799" s="27"/>
      <c r="DG1799" s="27"/>
      <c r="DH1799" s="27"/>
      <c r="DI1799" s="27"/>
      <c r="DJ1799" s="27"/>
      <c r="DK1799" s="27"/>
      <c r="DL1799" s="27"/>
      <c r="DM1799" s="27"/>
      <c r="DN1799" s="161"/>
      <c r="DO1799" s="27"/>
      <c r="DP1799" s="27"/>
      <c r="DQ1799" s="27"/>
      <c r="DR1799" s="27"/>
      <c r="DS1799" s="27"/>
      <c r="DT1799" s="27"/>
      <c r="DU1799" s="27"/>
      <c r="DV1799" s="162"/>
      <c r="DW1799" s="163"/>
      <c r="DX1799" s="164"/>
      <c r="DZ1799" s="27"/>
      <c r="EC1799" s="27"/>
      <c r="EF1799" s="27"/>
      <c r="EI1799" s="27"/>
      <c r="EL1799" s="27"/>
      <c r="EO1799" s="27"/>
    </row>
    <row r="1800" spans="1:145" ht="15.5" x14ac:dyDescent="0.35">
      <c r="A1800" s="126" t="s">
        <v>620</v>
      </c>
      <c r="B1800" s="308" t="e">
        <f>[3]CONGO!D2205+[7]RCA!D2183+[4]GABON!D2475+[5]GUINEE!D2106+[6]TCHAD!D2186</f>
        <v>#REF!</v>
      </c>
      <c r="C1800" s="308" t="e">
        <f>[3]CONGO!E2205+[7]RCA!E2183+[4]GABON!E2475+[5]GUINEE!E2106+[6]TCHAD!E2186</f>
        <v>#REF!</v>
      </c>
      <c r="D1800" s="308" t="e">
        <f>[3]CONGO!F2205+[7]RCA!F2183+[4]GABON!F2475+[5]GUINEE!F2106+[6]TCHAD!F2186</f>
        <v>#REF!</v>
      </c>
      <c r="E1800" s="308" t="e">
        <f>[3]CONGO!G2205+[7]RCA!G2183+[4]GABON!G2475+[5]GUINEE!G2106+[6]TCHAD!G2186</f>
        <v>#REF!</v>
      </c>
      <c r="F1800" s="308" t="e">
        <f>[3]CONGO!H2205+[7]RCA!H2183+[4]GABON!H2475+[5]GUINEE!H2106+[6]TCHAD!H2186</f>
        <v>#REF!</v>
      </c>
      <c r="G1800" s="308" t="e">
        <f>[3]CONGO!I2205+[7]RCA!I2183+[4]GABON!I2475+[5]GUINEE!I2106+[6]TCHAD!I2186</f>
        <v>#REF!</v>
      </c>
      <c r="H1800" s="308" t="e">
        <f>[3]CONGO!J2205+[7]RCA!J2183+[4]GABON!J2475+[5]GUINEE!J2106+[6]TCHAD!J2186</f>
        <v>#REF!</v>
      </c>
      <c r="I1800" s="102">
        <f>[3]CONGO!K2205+[7]RCA!K2183+[4]GABON!K2475+[5]GUINEE!K2106+[6]TCHAD!K2186</f>
        <v>304.34199999999998</v>
      </c>
      <c r="J1800" s="102">
        <f>[3]CONGO!L2205+[7]RCA!L2183+[4]GABON!L2475+[5]GUINEE!L2106+[6]TCHAD!L2186</f>
        <v>319.435</v>
      </c>
      <c r="K1800" s="102">
        <f>[3]CONGO!M2205+[7]RCA!M2183+[4]GABON!M2475+[5]GUINEE!M2106+[6]TCHAD!M2186</f>
        <v>416.01295700000003</v>
      </c>
      <c r="L1800" s="102">
        <f>[3]CONGO!N2205+[7]RCA!N2183+[4]GABON!N2475+[5]GUINEE!N2106+[6]TCHAD!N2186</f>
        <v>425.44799999999998</v>
      </c>
      <c r="M1800" s="102">
        <f>[3]CONGO!O2205+[7]RCA!O2183+[4]GABON!O2475+[5]GUINEE!O2106+[6]TCHAD!O2186</f>
        <v>187.61099999999999</v>
      </c>
      <c r="N1800" s="102">
        <f>[3]CONGO!P2205+[7]RCA!P2183+[4]GABON!P2475+[5]GUINEE!P2106+[6]TCHAD!P2186</f>
        <v>242.46099999999996</v>
      </c>
      <c r="O1800" s="102">
        <f>[3]CONGO!Q2205+[7]RCA!Q2183+[4]GABON!Q2475+[5]GUINEE!Q2106+[6]TCHAD!Q2186</f>
        <v>530.63</v>
      </c>
      <c r="P1800" s="102">
        <f>[3]CONGO!R2205+[7]RCA!R2183+[4]GABON!R2475+[5]GUINEE!R2106+[6]TCHAD!R2186</f>
        <v>375.22800000000001</v>
      </c>
      <c r="Q1800" s="102">
        <f>[3]CONGO!S2205+[7]RCA!S2183+[4]GABON!S2475+[5]GUINEE!S2106+[6]TCHAD!S2186</f>
        <v>460.82000000000005</v>
      </c>
      <c r="R1800" s="102">
        <f>[3]CONGO!T2205+[7]RCA!T2183+[4]GABON!T2475+[5]GUINEE!T2106+[6]TCHAD!T2186</f>
        <v>485.74300000000005</v>
      </c>
      <c r="S1800" s="102">
        <f>[3]CONGO!U2205+[7]RCA!U2183+[4]GABON!U2475+[5]GUINEE!U2106+[6]TCHAD!U2186</f>
        <v>979.04599999999994</v>
      </c>
      <c r="T1800" s="102">
        <f>[3]CONGO!V2205+[7]RCA!V2183+[4]GABON!V2475+[5]GUINEE!V2106+[6]TCHAD!V2186</f>
        <v>2226.0180000000005</v>
      </c>
      <c r="U1800" s="102">
        <f>[3]CONGO!W2205+[7]RCA!W2183+[4]GABON!W2475+[5]GUINEE!W2106+[6]TCHAD!W2186</f>
        <v>3449.7270000000003</v>
      </c>
      <c r="V1800" s="102">
        <f>[3]CONGO!X2205+[7]RCA!X2183+[4]GABON!X2475+[5]GUINEE!X2106+[6]TCHAD!X2186</f>
        <v>3766.2339999999995</v>
      </c>
      <c r="W1800" s="102">
        <f>[3]CONGO!Y2205+[7]RCA!Y2183+[4]GABON!Y2475+[5]GUINEE!Y2106+[6]TCHAD!Y2186</f>
        <v>5572.6710000000003</v>
      </c>
      <c r="X1800" s="103">
        <f>[3]CONGO!Z2205+[7]RCA!Z2183+[4]GABON!Z2475+[5]GUINEE!Z2106+[6]TCHAD!Z2186+X1795</f>
        <v>4586.6001756269998</v>
      </c>
      <c r="Y1800" s="103">
        <f>[3]CONGO!AA2205+[7]RCA!AA2183+[4]GABON!AA2475+[5]GUINEE!AA2106+[6]TCHAD!AA2186</f>
        <v>4678.4379999999992</v>
      </c>
      <c r="Z1800" s="102">
        <f>[3]CONGO!AB2205+[7]RCA!AB2183+[4]GABON!AB2475+[5]GUINEE!AB2106+[6]TCHAD!AB2186</f>
        <v>6173.2430000000004</v>
      </c>
      <c r="AA1800" s="102">
        <f>[3]CONGO!AC2205+[7]RCA!AC2183+[4]GABON!AC2475+[5]GUINEE!AC2106+[6]TCHAD!AC2186</f>
        <v>6879.3720000000003</v>
      </c>
      <c r="AB1800" s="102">
        <v>7715.2595027984489</v>
      </c>
      <c r="AC1800" s="102">
        <v>7864.6582184580866</v>
      </c>
      <c r="AD1800" s="102">
        <v>7080.9881671899502</v>
      </c>
      <c r="AE1800" s="102">
        <f>[3]CONGO!AH2205+[7]RCA!AD2183+[4]GABON!AD2475+[5]GUINEE!AD2106+[6]TCHAD!AH2186</f>
        <v>6849.9049999999988</v>
      </c>
      <c r="AF1800" s="102">
        <v>7314.3928904998938</v>
      </c>
      <c r="AG1800" s="102">
        <v>6761.2019425443459</v>
      </c>
      <c r="AH1800" s="102">
        <v>6550.4212804570216</v>
      </c>
      <c r="AI1800" s="102">
        <v>6169.4338594325609</v>
      </c>
      <c r="AJ1800" s="103">
        <f>[3]CONGO!AM2205+[7]RCA!AE2183+[4]GABON!AE2475+[5]GUINEE!AE2106+[6]TCHAD!AM2186</f>
        <v>6421.5019999999995</v>
      </c>
      <c r="AK1800" s="103">
        <v>5015.6130439957269</v>
      </c>
      <c r="AL1800" s="103">
        <v>4912.3539609824002</v>
      </c>
      <c r="AM1800" s="103">
        <v>4298.2648884078417</v>
      </c>
      <c r="AN1800" s="103">
        <v>4453.9661534135712</v>
      </c>
      <c r="AO1800" s="103">
        <f>[3]CONGO!AR2205+[7]RCA!AF2183+[4]GABON!AF2475+[5]GUINEE!AF2106+[6]TCHAD!AR2186</f>
        <v>3676.712</v>
      </c>
      <c r="AP1800" s="103">
        <v>2444.6626847381394</v>
      </c>
      <c r="AQ1800" s="103">
        <v>2513.7260625664344</v>
      </c>
      <c r="AR1800" s="103">
        <v>2507.0326876836998</v>
      </c>
      <c r="AS1800" s="103">
        <f>[3]CONGO!AV2205+[7]RCA!AJ2183+[4]GABON!AJ2475+[5]GUINEE!AJ2106+[6]TCHAD!AV2186</f>
        <v>1364.7120000000002</v>
      </c>
      <c r="AT1800" s="103">
        <v>1705.6134502668999</v>
      </c>
      <c r="AU1800" s="103">
        <v>1043.0343349437085</v>
      </c>
      <c r="AV1800" s="103">
        <v>874.09620805951295</v>
      </c>
      <c r="AW1800" s="103">
        <v>851.82099710438877</v>
      </c>
      <c r="AX1800" s="103">
        <f>[3]CONGO!BA2205+[7]RCA!AO2183+[4]GABON!AO2475+[5]GUINEE!AO2106+[6]TCHAD!BA2186</f>
        <v>1194.0250000000001</v>
      </c>
      <c r="AY1800" s="103"/>
      <c r="AZ1800" s="103">
        <v>1509.0458476473589</v>
      </c>
      <c r="BA1800" s="103">
        <v>1180.7043676932847</v>
      </c>
      <c r="BB1800" s="103">
        <v>1358.0098322550073</v>
      </c>
      <c r="BC1800" s="103">
        <v>677.71983163784853</v>
      </c>
      <c r="BD1800" s="103">
        <v>1371.8595902137995</v>
      </c>
      <c r="BE1800" s="103">
        <v>914.04074357941795</v>
      </c>
      <c r="BF1800" s="103">
        <f>[3]CONGO!BI2205+[7]RCA!AV2183+[4]GABON!AV2475+[5]GUINEE!AV2106+[6]TCHAD!BH2186</f>
        <v>1538.4969999999998</v>
      </c>
      <c r="BG1800" s="103">
        <v>2185.4836248346182</v>
      </c>
      <c r="BH1800" s="103">
        <v>1766.9107907421808</v>
      </c>
      <c r="BI1800" s="103">
        <v>2039.4460593671417</v>
      </c>
      <c r="BJ1800" s="103">
        <v>1346.9142429142523</v>
      </c>
      <c r="BK1800" s="103">
        <v>2264.3282988369428</v>
      </c>
      <c r="BL1800" s="103">
        <v>1668.5842370888774</v>
      </c>
      <c r="BM1800" s="103">
        <v>2302.5584176037983</v>
      </c>
      <c r="BN1800" s="103">
        <v>1601.9439445434136</v>
      </c>
      <c r="BO1800" s="103">
        <f>[3]CONGO!BR2205+[7]RCA!BE2183+[4]GABON!BE2475+[5]GUINEE!BE2106+[6]TCHAD!BQ2186</f>
        <v>2004.2069999999999</v>
      </c>
      <c r="BP1800" s="103">
        <v>2500.510632555191</v>
      </c>
      <c r="BQ1800" s="103">
        <v>2441.1539254356912</v>
      </c>
      <c r="BR1800" s="103">
        <v>961.15054601038128</v>
      </c>
      <c r="BS1800" s="103">
        <v>782.46046915181796</v>
      </c>
      <c r="BT1800" s="103">
        <v>1765.4814799916294</v>
      </c>
      <c r="BU1800" s="103">
        <v>941.44510553611997</v>
      </c>
      <c r="BV1800" s="103">
        <v>770.59180407407587</v>
      </c>
      <c r="BW1800" s="103">
        <v>2284.3657673032931</v>
      </c>
      <c r="BX1800" s="103">
        <v>1661.0693973114548</v>
      </c>
      <c r="BY1800" s="103">
        <v>1602.2740608886497</v>
      </c>
      <c r="BZ1800" s="102">
        <v>2306.8860232462066</v>
      </c>
      <c r="CA1800" s="103">
        <f>[3]CONGO!CD2205+[7]RCA!BQ2183+[4]GABON!BQ2475+[5]GUINEE!BQ2106+[6]TCHAD!CC2186</f>
        <v>2115.8898744795492</v>
      </c>
      <c r="CB1800" s="103">
        <v>2759.8771416198888</v>
      </c>
      <c r="CC1800" s="103">
        <v>2665.5237837149652</v>
      </c>
      <c r="CD1800" s="103">
        <v>1867.8731647414861</v>
      </c>
      <c r="CE1800" s="103">
        <v>2390.0146999914655</v>
      </c>
      <c r="CF1800" s="103">
        <v>2240.6665865038108</v>
      </c>
      <c r="CG1800" s="103">
        <v>2015.9787907959783</v>
      </c>
      <c r="CH1800" s="103">
        <v>2731.7881953581191</v>
      </c>
      <c r="CI1800" s="103">
        <v>2582.5533416946651</v>
      </c>
      <c r="CJ1800" s="102">
        <v>2781.1025520820781</v>
      </c>
      <c r="CK1800" s="102">
        <v>2562.1708449339312</v>
      </c>
      <c r="CL1800" s="103">
        <f>[3]CONGO!CO2205+[7]RCA!CB2183+[4]GABON!CB2475+[5]GUINEE!CD2106+[6]TCHAD!CN2186</f>
        <v>1709.4969999999998</v>
      </c>
      <c r="CM1800" s="103">
        <v>3204.5034579977478</v>
      </c>
      <c r="CN1800" s="103">
        <v>2958.7424176457785</v>
      </c>
      <c r="CO1800" s="103">
        <v>2940.4427083277455</v>
      </c>
      <c r="CP1800" s="103">
        <v>3589.4075901481269</v>
      </c>
      <c r="CQ1800" s="103">
        <v>2760.4781923819796</v>
      </c>
      <c r="CR1800" s="103">
        <v>2304.3531223646182</v>
      </c>
      <c r="CS1800" s="103">
        <v>2823.3915042447802</v>
      </c>
      <c r="CT1800" s="103">
        <v>2261.9048593153598</v>
      </c>
      <c r="CU1800" s="103">
        <v>1899.405357365428</v>
      </c>
      <c r="CV1800" s="103">
        <v>2817.8197865474663</v>
      </c>
      <c r="CW1800" s="103">
        <v>2575.662451508194</v>
      </c>
      <c r="CX1800" s="103">
        <v>2519.6795839283545</v>
      </c>
      <c r="CY1800" s="103">
        <v>2521.796009254459</v>
      </c>
      <c r="CZ1800" s="103">
        <v>2942.6753210684756</v>
      </c>
      <c r="DA1800" s="103">
        <f>[3]CONGO!DA2205+[7]RCA!CN2183+[4]GABON!CN2475+[5]GUINEE!CP2106+[6]TCHAD!CZ2186</f>
        <v>3231.1562373223278</v>
      </c>
      <c r="DB1800" s="102">
        <v>4044.361108135141</v>
      </c>
      <c r="DC1800" s="102">
        <v>3516.5017504042034</v>
      </c>
      <c r="DD1800" s="102">
        <v>2754.3643599735174</v>
      </c>
      <c r="DE1800" s="102">
        <v>3917.1697053486464</v>
      </c>
      <c r="DF1800" s="102">
        <v>3457.5619822965691</v>
      </c>
      <c r="DG1800" s="102">
        <v>3026.4009142778605</v>
      </c>
      <c r="DH1800" s="102">
        <v>4035.1488170991788</v>
      </c>
      <c r="DI1800" s="102">
        <v>3625.9812739048425</v>
      </c>
      <c r="DJ1800" s="102">
        <v>3514.4818913510721</v>
      </c>
      <c r="DK1800" s="102">
        <v>3324.5332644119494</v>
      </c>
      <c r="DL1800" s="102">
        <v>3064.5704387447868</v>
      </c>
      <c r="DM1800" s="102">
        <v>4350.741713086547</v>
      </c>
      <c r="DN1800" s="104">
        <f>[3]CONGO!DN2205+[7]RCA!DA2183+[4]GABON!DA2475+[5]GUINEE!DC2106+[6]TCHAD!DM2186</f>
        <v>3409.278522649</v>
      </c>
      <c r="DO1800" s="102">
        <v>4350.741713086547</v>
      </c>
      <c r="DP1800" s="102">
        <v>3598.8701292796618</v>
      </c>
      <c r="DQ1800" s="102">
        <v>3231.7487325271891</v>
      </c>
      <c r="DR1800" s="102">
        <v>2817.7988312711736</v>
      </c>
      <c r="DS1800" s="102">
        <v>3819.887611821363</v>
      </c>
      <c r="DT1800" s="102">
        <v>3450.9971114643722</v>
      </c>
      <c r="DU1800" s="102">
        <v>2978.4132890100909</v>
      </c>
      <c r="DV1800" s="105">
        <f>[3]CONGO!DX2205+[7]RCA!DN2183+[4]GABON!DK2475+[5]GUINEE!DN2106+[6]TCHAD!DW2186</f>
        <v>3559.4618011524162</v>
      </c>
      <c r="DW1800" s="106">
        <f>[3]CONGO!DY2205+[7]RCA!DM2183+[4]GABON!DL2475+[5]GUINEE!DO2106+[6]TCHAD!DX2186</f>
        <v>3408.6204590013649</v>
      </c>
      <c r="DX1800" s="107">
        <f>[3]CONGO!DZ2205+[7]RCA!DN2183+[4]GABON!DM2475+[5]GUINEE!DP2106+[6]TCHAD!DY2186</f>
        <v>6202.1659261693621</v>
      </c>
      <c r="DZ1800" s="102">
        <f>[3]CONGO!EB2205+[7]RCA!DP2183+[4]GABON!DO2475+[5]GUINEE!DR2106+[6]TCHAD!EA2186</f>
        <v>4162.974365601609</v>
      </c>
      <c r="EC1800" s="102">
        <f>[3]CONGO!EE2205+[7]RCA!DS2183+[4]GABON!DR2475+[5]GUINEE!DU2106+[6]TCHAD!ED2186</f>
        <v>4432.0578533633325</v>
      </c>
      <c r="EF1800" s="102">
        <f>[3]CONGO!EH2205+[7]RCA!DV2183+[4]GABON!DU2475+[5]GUINEE!DX2106+[6]TCHAD!EG2186</f>
        <v>4658.0139877285028</v>
      </c>
      <c r="EI1800" s="102">
        <f>[3]CONGO!EK2205+[7]RCA!DY2183+[4]GABON!DX2475+[5]GUINEE!EA2106+[6]TCHAD!EJ2186</f>
        <v>5224.0337215491618</v>
      </c>
      <c r="EL1800" s="102">
        <f>[3]CONGO!EN2205+[7]RCA!EB2183+[4]GABON!EA2475+[5]GUINEE!ED2106+[6]TCHAD!EM2186</f>
        <v>5961.31239165435</v>
      </c>
      <c r="EO1800" s="102">
        <f>[3]CONGO!EQ2205+[7]RCA!EE2183+[4]GABON!ED2475+[5]GUINEE!EG2106+[6]TCHAD!EP2186</f>
        <v>6900.9666985167842</v>
      </c>
    </row>
    <row r="1801" spans="1:145" ht="15.5" x14ac:dyDescent="0.35">
      <c r="A1801" s="126" t="s">
        <v>621</v>
      </c>
      <c r="B1801" s="308" t="e">
        <f>[3]CONGO!D2206+[7]RCA!D2184+[4]GABON!D2476+[5]GUINEE!D2107+[6]TCHAD!D2187</f>
        <v>#REF!</v>
      </c>
      <c r="C1801" s="308" t="e">
        <f>[3]CONGO!E2206+[7]RCA!E2184+[4]GABON!E2476+[5]GUINEE!E2107+[6]TCHAD!E2187</f>
        <v>#REF!</v>
      </c>
      <c r="D1801" s="308" t="e">
        <f>[3]CONGO!F2206+[7]RCA!F2184+[4]GABON!F2476+[5]GUINEE!F2107+[6]TCHAD!F2187</f>
        <v>#REF!</v>
      </c>
      <c r="E1801" s="308" t="e">
        <f>[3]CONGO!G2206+[7]RCA!G2184+[4]GABON!G2476+[5]GUINEE!G2107+[6]TCHAD!G2187</f>
        <v>#REF!</v>
      </c>
      <c r="F1801" s="308" t="e">
        <f>[3]CONGO!H2206+[7]RCA!H2184+[4]GABON!H2476+[5]GUINEE!H2107+[6]TCHAD!H2187</f>
        <v>#REF!</v>
      </c>
      <c r="G1801" s="308" t="e">
        <f>[3]CONGO!I2206+[7]RCA!I2184+[4]GABON!I2476+[5]GUINEE!I2107+[6]TCHAD!I2187</f>
        <v>#REF!</v>
      </c>
      <c r="H1801" s="308" t="e">
        <f>[3]CONGO!J2206+[7]RCA!J2184+[4]GABON!J2476+[5]GUINEE!J2107+[6]TCHAD!J2187</f>
        <v>#REF!</v>
      </c>
      <c r="I1801" s="102">
        <f>[3]CONGO!K2206+[7]RCA!K2184+[4]GABON!K2476+[5]GUINEE!K2107+[6]TCHAD!K2187</f>
        <v>465.98239999999998</v>
      </c>
      <c r="J1801" s="102">
        <f>[3]CONGO!L2206+[7]RCA!L2184+[4]GABON!L2476+[5]GUINEE!L2107+[6]TCHAD!L2187</f>
        <v>490.26605974999995</v>
      </c>
      <c r="K1801" s="102">
        <f>[3]CONGO!M2206+[7]RCA!M2184+[4]GABON!M2476+[5]GUINEE!M2107+[6]TCHAD!M2187</f>
        <v>574.63959</v>
      </c>
      <c r="L1801" s="102">
        <f>[3]CONGO!N2206+[7]RCA!N2184+[4]GABON!N2476+[5]GUINEE!N2107+[6]TCHAD!N2187</f>
        <v>565.90699999999993</v>
      </c>
      <c r="M1801" s="102">
        <f>[3]CONGO!O2206+[7]RCA!O2184+[4]GABON!O2476+[5]GUINEE!O2107+[6]TCHAD!O2187</f>
        <v>503.32799999999992</v>
      </c>
      <c r="N1801" s="102">
        <f>[3]CONGO!P2206+[7]RCA!P2184+[4]GABON!P2476+[5]GUINEE!P2107+[6]TCHAD!P2187</f>
        <v>560.85299999999995</v>
      </c>
      <c r="O1801" s="102">
        <f>[3]CONGO!Q2206+[7]RCA!Q2184+[4]GABON!Q2476+[5]GUINEE!Q2107+[6]TCHAD!Q2187</f>
        <v>774.25799999999992</v>
      </c>
      <c r="P1801" s="215">
        <f>[3]CONGO!R2206+[7]RCA!R2184+[4]GABON!R2476+[5]GUINEE!R2107+[6]TCHAD!R2187-50</f>
        <v>692.29899999999998</v>
      </c>
      <c r="Q1801" s="102">
        <f>[3]CONGO!S2206+[7]RCA!S2184+[4]GABON!S2476+[5]GUINEE!S2107+[6]TCHAD!S2187</f>
        <v>835.41899999999987</v>
      </c>
      <c r="R1801" s="102">
        <f>[3]CONGO!T2206+[7]RCA!T2184+[4]GABON!T2476+[5]GUINEE!T2107+[6]TCHAD!T2187</f>
        <v>877.08699999999999</v>
      </c>
      <c r="S1801" s="102">
        <f>[3]CONGO!U2206+[7]RCA!U2184+[4]GABON!U2476+[5]GUINEE!U2107+[6]TCHAD!U2187</f>
        <v>1367.395</v>
      </c>
      <c r="T1801" s="102">
        <f>[3]CONGO!V2206+[7]RCA!V2184+[4]GABON!V2476+[5]GUINEE!V2107+[6]TCHAD!V2187</f>
        <v>2604.902</v>
      </c>
      <c r="U1801" s="102">
        <f>[3]CONGO!W2206+[7]RCA!W2184+[4]GABON!W2476+[5]GUINEE!W2107+[6]TCHAD!W2187</f>
        <v>3683.8990000000008</v>
      </c>
      <c r="V1801" s="102">
        <f>[3]CONGO!X2206+[7]RCA!X2184+[4]GABON!X2476+[5]GUINEE!X2107+[6]TCHAD!X2187</f>
        <v>4157.3987710460005</v>
      </c>
      <c r="W1801" s="102">
        <f>[3]CONGO!Y2206+[7]RCA!Y2184+[4]GABON!Y2476+[5]GUINEE!Y2107+[6]TCHAD!Y2187</f>
        <v>5722.0757870029993</v>
      </c>
      <c r="X1801" s="103">
        <f>[3]CONGO!Z2206+[7]RCA!Z2184+[4]GABON!Z2476+[5]GUINEE!Z2107+[6]TCHAD!Z2187+X1795</f>
        <v>4750.5142646069999</v>
      </c>
      <c r="Y1801" s="103">
        <f>[3]CONGO!AA2206+[7]RCA!AA2184+[4]GABON!AA2476+[5]GUINEE!AA2107+[6]TCHAD!AA2187</f>
        <v>4867.516709999999</v>
      </c>
      <c r="Z1801" s="102">
        <f>[3]CONGO!AB2206+[7]RCA!AB2184+[4]GABON!AB2476+[5]GUINEE!AB2107+[6]TCHAD!AB2187</f>
        <v>6463.5069999999996</v>
      </c>
      <c r="AA1801" s="102">
        <f>[3]CONGO!AC2206+[7]RCA!AC2184+[4]GABON!AC2476+[5]GUINEE!AC2107+[6]TCHAD!AC2187</f>
        <v>7188.5709999999999</v>
      </c>
      <c r="AB1801" s="102">
        <v>8049.1336314887621</v>
      </c>
      <c r="AC1801" s="102">
        <v>8169.4512094928814</v>
      </c>
      <c r="AD1801" s="102">
        <v>7373.4155907910872</v>
      </c>
      <c r="AE1801" s="102">
        <f>[3]CONGO!AH2206+[7]RCA!AD2184+[4]GABON!AD2476+[5]GUINEE!AD2107+[6]TCHAD!AH2187</f>
        <v>7208.5470000000005</v>
      </c>
      <c r="AF1801" s="102">
        <v>7605.4009232164099</v>
      </c>
      <c r="AG1801" s="102">
        <v>7078.2982495502802</v>
      </c>
      <c r="AH1801" s="102">
        <v>7045.4927800913201</v>
      </c>
      <c r="AI1801" s="102">
        <v>6695.2053590668611</v>
      </c>
      <c r="AJ1801" s="103">
        <f>[3]CONGO!AM2206+[7]RCA!AE2184+[4]GABON!AE2476+[5]GUINEE!AE2107+[6]TCHAD!AM2187</f>
        <v>7479.5219999999999</v>
      </c>
      <c r="AK1801" s="103">
        <v>6488.1190226509061</v>
      </c>
      <c r="AL1801" s="103">
        <v>6429.475511215931</v>
      </c>
      <c r="AM1801" s="103">
        <v>6328.3948568075702</v>
      </c>
      <c r="AN1801" s="103">
        <v>6550.2380448191598</v>
      </c>
      <c r="AO1801" s="103">
        <f>[3]CONGO!AR2206+[7]RCA!AF2184+[4]GABON!AF2476+[5]GUINEE!AF2107+[6]TCHAD!AR2187</f>
        <v>5618.5480000000007</v>
      </c>
      <c r="AP1801" s="103">
        <v>5020.6545030897569</v>
      </c>
      <c r="AQ1801" s="103">
        <v>4759.9940760064119</v>
      </c>
      <c r="AR1801" s="103">
        <v>4874.1957707750798</v>
      </c>
      <c r="AS1801" s="103">
        <f>[3]CONGO!AV2206+[7]RCA!AJ2184+[4]GABON!AJ2476+[5]GUINEE!AJ2107+[6]TCHAD!AV2187</f>
        <v>3640.3069999999993</v>
      </c>
      <c r="AT1801" s="103">
        <v>4041.2496226292569</v>
      </c>
      <c r="AU1801" s="103">
        <v>3861.5956240891642</v>
      </c>
      <c r="AV1801" s="103">
        <v>3313.5771371232004</v>
      </c>
      <c r="AW1801" s="103">
        <v>3295.741426168076</v>
      </c>
      <c r="AX1801" s="103">
        <f>[3]CONGO!BA2206+[7]RCA!AO2184+[4]GABON!AO2476+[5]GUINEE!AO2107+[6]TCHAD!BA2187</f>
        <v>3415.768</v>
      </c>
      <c r="AY1801" s="103"/>
      <c r="AZ1801" s="103">
        <v>3717.3545988372998</v>
      </c>
      <c r="BA1801" s="103">
        <v>3436.811911048379</v>
      </c>
      <c r="BB1801" s="103">
        <v>3577.8914761997949</v>
      </c>
      <c r="BC1801" s="103">
        <v>3103.5457139997661</v>
      </c>
      <c r="BD1801" s="103">
        <v>3635.6947776774546</v>
      </c>
      <c r="BE1801" s="103">
        <v>3297.8869446548129</v>
      </c>
      <c r="BF1801" s="103">
        <f>[3]CONGO!BI2206+[7]RCA!AV2184+[4]GABON!AV2476+[5]GUINEE!AV2107+[6]TCHAD!BH2187</f>
        <v>3699.777</v>
      </c>
      <c r="BG1801" s="103">
        <v>4276.7829214965304</v>
      </c>
      <c r="BH1801" s="103">
        <v>3719.416878345357</v>
      </c>
      <c r="BI1801" s="103">
        <v>4077.0248316744546</v>
      </c>
      <c r="BJ1801" s="103">
        <v>3622.427633980154</v>
      </c>
      <c r="BK1801" s="103">
        <v>4222.4005892567957</v>
      </c>
      <c r="BL1801" s="103">
        <v>3483.8316994606803</v>
      </c>
      <c r="BM1801" s="103">
        <v>4337.8351298519419</v>
      </c>
      <c r="BN1801" s="103">
        <v>3597.5368694220174</v>
      </c>
      <c r="BO1801" s="103">
        <f>[3]CONGO!BR2206+[7]RCA!BE2184+[4]GABON!BE2476+[5]GUINEE!BE2107+[6]TCHAD!BQ2187</f>
        <v>3887.8960000000002</v>
      </c>
      <c r="BP1801" s="103">
        <v>4408.8270611113794</v>
      </c>
      <c r="BQ1801" s="103">
        <v>4440.7735841201693</v>
      </c>
      <c r="BR1801" s="103">
        <v>3692.5449749678228</v>
      </c>
      <c r="BS1801" s="103">
        <v>3820.1267357836509</v>
      </c>
      <c r="BT1801" s="103">
        <v>3817.1553265812677</v>
      </c>
      <c r="BU1801" s="103">
        <v>3234.0661770384345</v>
      </c>
      <c r="BV1801" s="103">
        <v>3347.8293766610341</v>
      </c>
      <c r="BW1801" s="103">
        <v>4338.5990611574953</v>
      </c>
      <c r="BX1801" s="103">
        <v>3957.1626434537629</v>
      </c>
      <c r="BY1801" s="103">
        <v>4066.3580694846005</v>
      </c>
      <c r="BZ1801" s="102">
        <v>4290.419056138222</v>
      </c>
      <c r="CA1801" s="103">
        <f>[3]CONGO!CD2206+[7]RCA!BQ2184+[4]GABON!BQ2476+[5]GUINEE!BQ2107+[6]TCHAD!CC2187</f>
        <v>4041.7659999999996</v>
      </c>
      <c r="CB1801" s="103">
        <v>4712.367390417794</v>
      </c>
      <c r="CC1801" s="103">
        <v>4649.8823606928299</v>
      </c>
      <c r="CD1801" s="103">
        <v>3926.6607183895512</v>
      </c>
      <c r="CE1801" s="103">
        <v>4363.6345503317716</v>
      </c>
      <c r="CF1801" s="103">
        <v>4234.2243808299672</v>
      </c>
      <c r="CG1801" s="103">
        <v>4048.373870486897</v>
      </c>
      <c r="CH1801" s="103">
        <v>4791.2842415934865</v>
      </c>
      <c r="CI1801" s="103">
        <v>4642.0493879300338</v>
      </c>
      <c r="CJ1801" s="102">
        <v>5074.7337669193003</v>
      </c>
      <c r="CK1801" s="102">
        <v>4855.8019113351747</v>
      </c>
      <c r="CL1801" s="103">
        <f>[3]CONGO!CO2206+[7]RCA!CB2184+[4]GABON!CB2476+[5]GUINEE!CD2107+[6]TCHAD!CN2187</f>
        <v>4337.1139999999996</v>
      </c>
      <c r="CM1801" s="103">
        <v>5429.2304801585151</v>
      </c>
      <c r="CN1801" s="103">
        <v>5450.5194752116631</v>
      </c>
      <c r="CO1801" s="103">
        <v>5462.2165012681135</v>
      </c>
      <c r="CP1801" s="103">
        <v>6011.2309347870796</v>
      </c>
      <c r="CQ1801" s="103">
        <v>5372.2519853223494</v>
      </c>
      <c r="CR1801" s="103">
        <v>4707.9889553881922</v>
      </c>
      <c r="CS1801" s="103">
        <v>5284.9695354490932</v>
      </c>
      <c r="CT1801" s="103">
        <v>4913.5968344944977</v>
      </c>
      <c r="CU1801" s="103">
        <v>4393.0881958148357</v>
      </c>
      <c r="CV1801" s="103">
        <v>5137.9308243249006</v>
      </c>
      <c r="CW1801" s="103">
        <v>5048.420970538542</v>
      </c>
      <c r="CX1801" s="103">
        <v>4901.2668246387821</v>
      </c>
      <c r="CY1801" s="103">
        <v>5087.6417312177982</v>
      </c>
      <c r="CZ1801" s="103">
        <v>5071.6707235094727</v>
      </c>
      <c r="DA1801" s="103">
        <f>[3]CONGO!DA2206+[7]RCA!CN2184+[4]GABON!CN2476+[5]GUINEE!CP2107+[6]TCHAD!CZ2187</f>
        <v>5639.237000000001</v>
      </c>
      <c r="DB1801" s="102">
        <v>6140.8559764121073</v>
      </c>
      <c r="DC1801" s="102">
        <v>5610.1595789019093</v>
      </c>
      <c r="DD1801" s="102">
        <v>5295.1866143962889</v>
      </c>
      <c r="DE1801" s="102">
        <v>6325.0697727390061</v>
      </c>
      <c r="DF1801" s="102">
        <v>5860.211773034388</v>
      </c>
      <c r="DG1801" s="102">
        <v>5524.0825920137013</v>
      </c>
      <c r="DH1801" s="102">
        <v>6326.1993641052632</v>
      </c>
      <c r="DI1801" s="102">
        <v>5911.9993368588966</v>
      </c>
      <c r="DJ1801" s="102">
        <v>5795.3674702530952</v>
      </c>
      <c r="DK1801" s="102">
        <v>5722.002710024959</v>
      </c>
      <c r="DL1801" s="102">
        <v>5458.157995182426</v>
      </c>
      <c r="DM1801" s="102">
        <v>5801.5205029416602</v>
      </c>
      <c r="DN1801" s="104">
        <f>[3]CONGO!DN2206+[7]RCA!DA2184+[4]GABON!DA2476+[5]GUINEE!DC2107+[6]TCHAD!DM2187</f>
        <v>5866.3077582820406</v>
      </c>
      <c r="DO1801" s="102">
        <v>5801.5205029416602</v>
      </c>
      <c r="DP1801" s="102">
        <v>6067.2669944185964</v>
      </c>
      <c r="DQ1801" s="102">
        <v>5729.7452931264315</v>
      </c>
      <c r="DR1801" s="102">
        <v>5284.5615899314607</v>
      </c>
      <c r="DS1801" s="102">
        <v>6176.5653053761753</v>
      </c>
      <c r="DT1801" s="102">
        <v>5805.8558761912682</v>
      </c>
      <c r="DU1801" s="102">
        <v>6208.677176643796</v>
      </c>
      <c r="DV1801" s="105">
        <f>[3]CONGO!DX2206+[7]RCA!DN2184+[4]GABON!DK2476+[5]GUINEE!DN2107+[6]TCHAD!DW2187</f>
        <v>6105.2367975255793</v>
      </c>
      <c r="DW1801" s="106">
        <f>[3]CONGO!DY2206+[7]RCA!DM2184+[4]GABON!DL2476+[5]GUINEE!DO2107+[6]TCHAD!DX2187</f>
        <v>5951.7267052384705</v>
      </c>
      <c r="DX1801" s="107">
        <f>[3]CONGO!DZ2206+[7]RCA!DN2184+[4]GABON!DM2476+[5]GUINEE!DP2107+[6]TCHAD!DY2187</f>
        <v>5983.7276512880671</v>
      </c>
      <c r="DZ1801" s="102">
        <f>[3]CONGO!EB2206+[7]RCA!DP2184+[4]GABON!DO2476+[5]GUINEE!DR2107+[6]TCHAD!EA2187</f>
        <v>6585.9064903833478</v>
      </c>
      <c r="EC1801" s="102">
        <f>[3]CONGO!EE2206+[7]RCA!DS2184+[4]GABON!DR2476+[5]GUINEE!DU2107+[6]TCHAD!ED2187</f>
        <v>6688.6225960800884</v>
      </c>
      <c r="EF1801" s="102">
        <f>[3]CONGO!EH2206+[7]RCA!DV2184+[4]GABON!DU2476+[5]GUINEE!DX2107+[6]TCHAD!EG2187</f>
        <v>6721.084809996637</v>
      </c>
      <c r="EI1801" s="102">
        <f>[3]CONGO!EK2206+[7]RCA!DY2184+[4]GABON!DX2476+[5]GUINEE!EA2107+[6]TCHAD!EJ2187</f>
        <v>7045.3996578599663</v>
      </c>
      <c r="EL1801" s="102">
        <f>[3]CONGO!EN2206+[7]RCA!EB2184+[4]GABON!EA2476+[5]GUINEE!ED2107+[6]TCHAD!EM2187</f>
        <v>7516.8843510344195</v>
      </c>
      <c r="EO1801" s="102">
        <f>[3]CONGO!EQ2206+[7]RCA!EE2184+[4]GABON!ED2476+[5]GUINEE!EG2107+[6]TCHAD!EP2187</f>
        <v>8290.6158884824945</v>
      </c>
    </row>
    <row r="1802" spans="1:145" ht="15.5" x14ac:dyDescent="0.35">
      <c r="A1802" s="326" t="s">
        <v>623</v>
      </c>
      <c r="B1802" s="27"/>
      <c r="C1802" s="27"/>
      <c r="D1802" s="27"/>
      <c r="E1802" s="27"/>
      <c r="F1802" s="27"/>
      <c r="G1802" s="126"/>
      <c r="H1802" s="27"/>
      <c r="I1802" s="102"/>
      <c r="J1802" s="102"/>
      <c r="K1802" s="102"/>
      <c r="L1802" s="102"/>
      <c r="M1802" s="102"/>
      <c r="N1802" s="102"/>
      <c r="O1802" s="102"/>
      <c r="P1802" s="102"/>
      <c r="Q1802" s="102"/>
      <c r="R1802" s="102"/>
      <c r="S1802" s="102"/>
      <c r="T1802" s="102"/>
      <c r="U1802" s="102"/>
      <c r="V1802" s="102"/>
      <c r="W1802" s="102"/>
      <c r="X1802" s="103"/>
      <c r="Y1802" s="103"/>
      <c r="Z1802" s="102"/>
      <c r="AA1802" s="102"/>
      <c r="AB1802" s="102"/>
      <c r="AC1802" s="102"/>
      <c r="AD1802" s="102"/>
      <c r="AE1802" s="102"/>
      <c r="AF1802" s="102"/>
      <c r="AG1802" s="102"/>
      <c r="AH1802" s="102"/>
      <c r="AI1802" s="102"/>
      <c r="AJ1802" s="103"/>
      <c r="AK1802" s="103"/>
      <c r="AL1802" s="103"/>
      <c r="AM1802" s="103"/>
      <c r="AN1802" s="103"/>
      <c r="AO1802" s="103"/>
      <c r="AP1802" s="103"/>
      <c r="AQ1802" s="103"/>
      <c r="AR1802" s="103"/>
      <c r="AS1802" s="103"/>
      <c r="AT1802" s="103"/>
      <c r="AU1802" s="103"/>
      <c r="AV1802" s="103"/>
      <c r="AW1802" s="103"/>
      <c r="AX1802" s="103"/>
      <c r="AY1802" s="103"/>
      <c r="AZ1802" s="103"/>
      <c r="BA1802" s="103"/>
      <c r="BB1802" s="103"/>
      <c r="BC1802" s="103"/>
      <c r="BD1802" s="103"/>
      <c r="BE1802" s="103"/>
      <c r="BF1802" s="103"/>
      <c r="BG1802" s="103"/>
      <c r="BH1802" s="103"/>
      <c r="BI1802" s="103"/>
      <c r="BJ1802" s="103"/>
      <c r="BK1802" s="103"/>
      <c r="BL1802" s="103"/>
      <c r="BM1802" s="103"/>
      <c r="BN1802" s="103"/>
      <c r="BO1802" s="103"/>
      <c r="BP1802" s="103"/>
      <c r="BQ1802" s="103"/>
      <c r="BR1802" s="103"/>
      <c r="BS1802" s="103"/>
      <c r="BT1802" s="103"/>
      <c r="BU1802" s="103"/>
      <c r="BV1802" s="103"/>
      <c r="BW1802" s="103"/>
      <c r="BX1802" s="103"/>
      <c r="BY1802" s="103"/>
      <c r="BZ1802" s="102"/>
      <c r="CA1802" s="103"/>
      <c r="CB1802" s="103"/>
      <c r="CC1802" s="103"/>
      <c r="CD1802" s="103"/>
      <c r="CE1802" s="103"/>
      <c r="CF1802" s="103"/>
      <c r="CG1802" s="103"/>
      <c r="CH1802" s="103"/>
      <c r="CI1802" s="103"/>
      <c r="CJ1802" s="102"/>
      <c r="CK1802" s="102"/>
      <c r="CL1802" s="103"/>
      <c r="CM1802" s="103"/>
      <c r="CN1802" s="103"/>
      <c r="CO1802" s="103"/>
      <c r="CP1802" s="103"/>
      <c r="CQ1802" s="103"/>
      <c r="CR1802" s="103"/>
      <c r="CS1802" s="103"/>
      <c r="CT1802" s="103"/>
      <c r="CU1802" s="103"/>
      <c r="CV1802" s="103"/>
      <c r="CW1802" s="103"/>
      <c r="CX1802" s="103"/>
      <c r="CY1802" s="103"/>
      <c r="CZ1802" s="103"/>
      <c r="DA1802" s="103"/>
      <c r="DB1802" s="102"/>
      <c r="DC1802" s="102"/>
      <c r="DD1802" s="102"/>
      <c r="DE1802" s="102"/>
      <c r="DF1802" s="102"/>
      <c r="DG1802" s="102"/>
      <c r="DH1802" s="102"/>
      <c r="DI1802" s="102"/>
      <c r="DJ1802" s="102"/>
      <c r="DK1802" s="102"/>
      <c r="DL1802" s="102"/>
      <c r="DM1802" s="102"/>
      <c r="DN1802" s="104"/>
      <c r="DO1802" s="102"/>
      <c r="DP1802" s="102"/>
      <c r="DQ1802" s="102"/>
      <c r="DR1802" s="102"/>
      <c r="DS1802" s="102"/>
      <c r="DT1802" s="102"/>
      <c r="DU1802" s="102"/>
      <c r="DV1802" s="105"/>
      <c r="DW1802" s="106"/>
      <c r="DX1802" s="107"/>
      <c r="DZ1802" s="102"/>
      <c r="EC1802" s="102"/>
      <c r="EF1802" s="102"/>
      <c r="EI1802" s="102"/>
      <c r="EL1802" s="102"/>
      <c r="EO1802" s="102"/>
    </row>
    <row r="1803" spans="1:145" ht="15.5" x14ac:dyDescent="0.35">
      <c r="A1803" s="126" t="s">
        <v>624</v>
      </c>
      <c r="B1803" s="27"/>
      <c r="C1803" s="27"/>
      <c r="D1803" s="27"/>
      <c r="E1803" s="27"/>
      <c r="F1803" s="27"/>
      <c r="G1803" s="126"/>
      <c r="H1803" s="27"/>
      <c r="I1803" s="102">
        <f>I1798+I1801</f>
        <v>465.98239999999998</v>
      </c>
      <c r="J1803" s="102">
        <f t="shared" ref="J1803:W1803" si="1742">J1798+J1801</f>
        <v>490.26605974999995</v>
      </c>
      <c r="K1803" s="102">
        <f t="shared" si="1742"/>
        <v>574.63959</v>
      </c>
      <c r="L1803" s="102">
        <f t="shared" si="1742"/>
        <v>565.90699999999993</v>
      </c>
      <c r="M1803" s="102">
        <f t="shared" si="1742"/>
        <v>503.32799999999992</v>
      </c>
      <c r="N1803" s="102">
        <f t="shared" si="1742"/>
        <v>1054.7529999999999</v>
      </c>
      <c r="O1803" s="102">
        <f t="shared" si="1742"/>
        <v>1403.9059999999999</v>
      </c>
      <c r="P1803" s="102">
        <f t="shared" si="1742"/>
        <v>1423.1669999999999</v>
      </c>
      <c r="Q1803" s="102">
        <f t="shared" si="1742"/>
        <v>1727.6100000000001</v>
      </c>
      <c r="R1803" s="102">
        <f t="shared" si="1742"/>
        <v>1680.96</v>
      </c>
      <c r="S1803" s="102">
        <f t="shared" si="1742"/>
        <v>2205.8000000000002</v>
      </c>
      <c r="T1803" s="102">
        <f t="shared" si="1742"/>
        <v>3451.3889999999997</v>
      </c>
      <c r="U1803" s="102">
        <f t="shared" si="1742"/>
        <v>4837.8430000000008</v>
      </c>
      <c r="V1803" s="102">
        <f t="shared" si="1742"/>
        <v>5667.4637710460001</v>
      </c>
      <c r="W1803" s="102">
        <f t="shared" si="1742"/>
        <v>7327.6247870030002</v>
      </c>
      <c r="X1803" s="103">
        <f>X1798+X1801+X1795</f>
        <v>6443.381264607</v>
      </c>
      <c r="Y1803" s="103">
        <f>Y1798+Y1801</f>
        <v>6822.9621522201269</v>
      </c>
      <c r="Z1803" s="102">
        <f>Z1798+Z1801</f>
        <v>8233.7668861654911</v>
      </c>
      <c r="AA1803" s="102">
        <f>AA1798+AA1801</f>
        <v>9038.0969999999998</v>
      </c>
      <c r="AB1803" s="102">
        <v>9902.3058962389114</v>
      </c>
      <c r="AC1803" s="102">
        <v>9998.1427226938504</v>
      </c>
      <c r="AD1803" s="102">
        <v>9503.9352297326004</v>
      </c>
      <c r="AE1803" s="102">
        <f>AE1798+AE1801</f>
        <v>9017.6190000000006</v>
      </c>
      <c r="AF1803" s="102">
        <v>9548.5111565908865</v>
      </c>
      <c r="AG1803" s="102">
        <v>8882.422850314304</v>
      </c>
      <c r="AH1803" s="102">
        <v>8909.7423515910777</v>
      </c>
      <c r="AI1803" s="102">
        <v>8507.1765138413593</v>
      </c>
      <c r="AJ1803" s="103">
        <f>AJ1798+AJ1801</f>
        <v>9374.082392151</v>
      </c>
      <c r="AK1803" s="103">
        <v>8443.3355008965464</v>
      </c>
      <c r="AL1803" s="103">
        <v>8315.6347474540398</v>
      </c>
      <c r="AM1803" s="103">
        <v>8203.338311074056</v>
      </c>
      <c r="AN1803" s="103">
        <v>8777.8955289137739</v>
      </c>
      <c r="AO1803" s="103">
        <f>AO1798+AO1801</f>
        <v>8132.7670000000007</v>
      </c>
      <c r="AP1803" s="103">
        <v>7760.3908102655168</v>
      </c>
      <c r="AQ1803" s="103">
        <v>7250.5876387230601</v>
      </c>
      <c r="AR1803" s="103">
        <v>6927.3796945610575</v>
      </c>
      <c r="AS1803" s="103">
        <f>AS1798+AS1801</f>
        <v>5613.8719999999994</v>
      </c>
      <c r="AT1803" s="103">
        <v>6011.0727536512914</v>
      </c>
      <c r="AU1803" s="103">
        <v>6336.8951161855384</v>
      </c>
      <c r="AV1803" s="103">
        <v>5687.3496258681607</v>
      </c>
      <c r="AW1803" s="103">
        <v>5589.7917771713728</v>
      </c>
      <c r="AX1803" s="103">
        <f>AX1798+AX1801</f>
        <v>5871.6610000000001</v>
      </c>
      <c r="AY1803" s="103"/>
      <c r="AZ1803" s="103">
        <v>6464.0214593373603</v>
      </c>
      <c r="BA1803" s="103">
        <v>6063.6388811293091</v>
      </c>
      <c r="BB1803" s="103">
        <v>6236.6760669112091</v>
      </c>
      <c r="BC1803" s="103">
        <v>5856.270287275629</v>
      </c>
      <c r="BD1803" s="103">
        <v>6273.6811602732068</v>
      </c>
      <c r="BE1803" s="103">
        <v>5935.8733272505651</v>
      </c>
      <c r="BF1803" s="103">
        <f>BF1798+BF1801</f>
        <v>6303.7209999999995</v>
      </c>
      <c r="BG1803" s="103">
        <v>6900.9940316982584</v>
      </c>
      <c r="BH1803" s="103">
        <v>6231.0191719218637</v>
      </c>
      <c r="BI1803" s="103">
        <v>7323.0657254256366</v>
      </c>
      <c r="BJ1803" s="103">
        <v>6743.2383767398433</v>
      </c>
      <c r="BK1803" s="103">
        <v>7196.9328557656318</v>
      </c>
      <c r="BL1803" s="103">
        <v>6422.0154483346814</v>
      </c>
      <c r="BM1803" s="103">
        <v>7426.0477605827018</v>
      </c>
      <c r="BN1803" s="103">
        <v>6628.1293829217848</v>
      </c>
      <c r="BO1803" s="103">
        <f>BO1798+BO1801</f>
        <v>6624.7160000000003</v>
      </c>
      <c r="BP1803" s="103">
        <v>7606.5778262066633</v>
      </c>
      <c r="BQ1803" s="103">
        <v>6953.5792610185263</v>
      </c>
      <c r="BR1803" s="103">
        <v>5917.1478906320308</v>
      </c>
      <c r="BS1803" s="103">
        <v>5993.6189013343301</v>
      </c>
      <c r="BT1803" s="103">
        <v>6411.2559987265431</v>
      </c>
      <c r="BU1803" s="103">
        <v>5834.5979725200777</v>
      </c>
      <c r="BV1803" s="103">
        <v>5534.3540633549273</v>
      </c>
      <c r="BW1803" s="103">
        <v>7497.3194023819942</v>
      </c>
      <c r="BX1803" s="103">
        <v>7078.5489773106001</v>
      </c>
      <c r="BY1803" s="103">
        <v>6960.5063947112085</v>
      </c>
      <c r="BZ1803" s="102">
        <v>7220.0680732531773</v>
      </c>
      <c r="CA1803" s="103">
        <f>CA1798+CA1801</f>
        <v>6785.5649999999996</v>
      </c>
      <c r="CB1803" s="103">
        <v>7794.156643588105</v>
      </c>
      <c r="CC1803" s="103">
        <v>7736.16603323247</v>
      </c>
      <c r="CD1803" s="103">
        <v>6874.2770423012626</v>
      </c>
      <c r="CE1803" s="103">
        <v>7672.6542447990905</v>
      </c>
      <c r="CF1803" s="103">
        <v>7508.6346443655075</v>
      </c>
      <c r="CG1803" s="103">
        <v>7142.3939494829783</v>
      </c>
      <c r="CH1803" s="103">
        <v>8271.5003858086966</v>
      </c>
      <c r="CI1803" s="103">
        <v>8009.2258911610306</v>
      </c>
      <c r="CJ1803" s="102">
        <v>8179.5441101628439</v>
      </c>
      <c r="CK1803" s="102">
        <v>7862.0431420785972</v>
      </c>
      <c r="CL1803" s="103">
        <f>CL1798+CL1801</f>
        <v>7277.2</v>
      </c>
      <c r="CM1803" s="103">
        <v>8992.2297234613579</v>
      </c>
      <c r="CN1803" s="103">
        <v>9244.9715585962585</v>
      </c>
      <c r="CO1803" s="103">
        <v>9333.8162324512687</v>
      </c>
      <c r="CP1803" s="103">
        <v>10024.752120897212</v>
      </c>
      <c r="CQ1803" s="103">
        <v>9070.9805280867186</v>
      </c>
      <c r="CR1803" s="103">
        <v>8175.6295893988445</v>
      </c>
      <c r="CS1803" s="103">
        <v>9093.655108158342</v>
      </c>
      <c r="CT1803" s="103">
        <v>8446.1358688598848</v>
      </c>
      <c r="CU1803" s="103">
        <v>7628.769385005724</v>
      </c>
      <c r="CV1803" s="103">
        <v>8306.2343632662887</v>
      </c>
      <c r="CW1803" s="103">
        <v>8117.6635521719254</v>
      </c>
      <c r="CX1803" s="103">
        <v>7994.1887457226449</v>
      </c>
      <c r="CY1803" s="103">
        <v>8164.8009131508188</v>
      </c>
      <c r="CZ1803" s="103">
        <v>8054.8471971558656</v>
      </c>
      <c r="DA1803" s="103">
        <f t="shared" ref="DA1803" si="1743">DA1798+DA1801</f>
        <v>9182.7820000000029</v>
      </c>
      <c r="DB1803" s="102">
        <v>10439.66425133789</v>
      </c>
      <c r="DC1803" s="102">
        <v>9831.3371249202446</v>
      </c>
      <c r="DD1803" s="102">
        <v>9516.3641604146251</v>
      </c>
      <c r="DE1803" s="102">
        <v>10473.04609455054</v>
      </c>
      <c r="DF1803" s="102">
        <v>9937.8172614174218</v>
      </c>
      <c r="DG1803" s="102">
        <v>9491.8706961969474</v>
      </c>
      <c r="DH1803" s="102">
        <v>10649.3495143617</v>
      </c>
      <c r="DI1803" s="102">
        <v>10217.805717106185</v>
      </c>
      <c r="DJ1803" s="102">
        <v>9950.2988707564546</v>
      </c>
      <c r="DK1803" s="102">
        <v>9431.7242919100718</v>
      </c>
      <c r="DL1803" s="102">
        <v>9134.1069779596983</v>
      </c>
      <c r="DM1803" s="102">
        <v>9984.2335301600015</v>
      </c>
      <c r="DN1803" s="104">
        <f t="shared" ref="DN1803" si="1744">DN1798+DN1801</f>
        <v>9394.3635975530415</v>
      </c>
      <c r="DO1803" s="102">
        <v>9984.2335301600015</v>
      </c>
      <c r="DP1803" s="102">
        <v>9679.7784209036909</v>
      </c>
      <c r="DQ1803" s="102">
        <v>9246.7344905149403</v>
      </c>
      <c r="DR1803" s="102">
        <v>8627.7040993351075</v>
      </c>
      <c r="DS1803" s="102">
        <v>9980.6253211993735</v>
      </c>
      <c r="DT1803" s="102">
        <v>9489.0972019442743</v>
      </c>
      <c r="DU1803" s="102">
        <v>9717.3426821683588</v>
      </c>
      <c r="DV1803" s="105">
        <f>DV1798+DV1801</f>
        <v>9640.5199668890491</v>
      </c>
      <c r="DW1803" s="106">
        <f>DW1798+DW1801</f>
        <v>9538.9769681004873</v>
      </c>
      <c r="DX1803" s="107">
        <f>DX1798+DX1801</f>
        <v>9081.6522173937919</v>
      </c>
      <c r="DZ1803" s="102">
        <f>DZ1798+DZ1801</f>
        <v>10718.331513246152</v>
      </c>
      <c r="EC1803" s="102">
        <f>EC1798+EC1801</f>
        <v>11376.078204884721</v>
      </c>
      <c r="EF1803" s="102">
        <f>EF1798+EF1801</f>
        <v>11999.77957193295</v>
      </c>
      <c r="EI1803" s="102">
        <f>EI1798+EI1801</f>
        <v>13320.452850906648</v>
      </c>
      <c r="EL1803" s="102">
        <f>EL1798+EL1801</f>
        <v>15142.903533185865</v>
      </c>
      <c r="EO1803" s="102">
        <f>EO1798+EO1801</f>
        <v>17602.950866414918</v>
      </c>
    </row>
    <row r="1804" spans="1:145" ht="15.5" x14ac:dyDescent="0.35">
      <c r="A1804" s="27" t="s">
        <v>625</v>
      </c>
      <c r="B1804" s="27"/>
      <c r="C1804" s="27"/>
      <c r="D1804" s="27"/>
      <c r="E1804" s="27"/>
      <c r="F1804" s="27"/>
      <c r="G1804" s="126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X1804" s="103">
        <v>22.928000000000001</v>
      </c>
      <c r="Y1804" s="103">
        <v>9.7620000000000005</v>
      </c>
      <c r="Z1804" s="102">
        <v>9.9109999999999996</v>
      </c>
      <c r="AA1804" s="102">
        <f>10.513+135.562</f>
        <v>146.07500000000002</v>
      </c>
      <c r="AB1804" s="102"/>
      <c r="AC1804" s="102"/>
      <c r="AD1804" s="102"/>
      <c r="AE1804" s="102">
        <f>10.092+129.92</f>
        <v>140.012</v>
      </c>
      <c r="AJ1804" s="103">
        <v>11.837999999999999</v>
      </c>
      <c r="AO1804" s="103">
        <f>15.01-81.862</f>
        <v>-66.85199999999999</v>
      </c>
      <c r="AS1804" s="103">
        <f>-47.487-143.339+8.08</f>
        <v>-182.74599999999998</v>
      </c>
      <c r="AX1804" s="103">
        <f>-164-5.24600000000009</f>
        <v>-169.24600000000009</v>
      </c>
      <c r="AZ1804" s="103">
        <v>-168.059</v>
      </c>
      <c r="BA1804" s="103">
        <v>-168.059</v>
      </c>
      <c r="BB1804" s="103">
        <v>-169.24600000000009</v>
      </c>
      <c r="BC1804" s="103">
        <v>-169.24600000000009</v>
      </c>
      <c r="BD1804" s="103">
        <v>-169.24600000000009</v>
      </c>
      <c r="BE1804" s="103">
        <v>-169.24600000000009</v>
      </c>
      <c r="BF1804" s="103">
        <f>-'[1]Situation SCX'!C107/1000</f>
        <v>0</v>
      </c>
      <c r="BG1804" s="103">
        <v>-16.367704912000001</v>
      </c>
      <c r="BH1804" s="103">
        <v>-16.367704912000001</v>
      </c>
      <c r="BI1804" s="103">
        <v>-16.273977080000002</v>
      </c>
      <c r="BJ1804" s="103">
        <v>-16.273977080000002</v>
      </c>
      <c r="BK1804" s="103">
        <v>-16.273977080000002</v>
      </c>
      <c r="BL1804" s="103">
        <v>-16.273977080000002</v>
      </c>
      <c r="BM1804" s="103">
        <v>-16.273977080000002</v>
      </c>
      <c r="BN1804" s="103">
        <v>-16.273977080000002</v>
      </c>
      <c r="BO1804" s="103">
        <f>-'[1]Situation SCX'!L107/1000</f>
        <v>-16.107727586999999</v>
      </c>
      <c r="BP1804" s="103">
        <v>-16.107727586999999</v>
      </c>
      <c r="BQ1804" s="103">
        <v>-16.107727586999999</v>
      </c>
      <c r="BR1804" s="103">
        <v>-16.107727586999999</v>
      </c>
      <c r="BS1804" s="103">
        <v>-16.107727586999999</v>
      </c>
      <c r="BT1804" s="103">
        <v>-16.107727586999999</v>
      </c>
      <c r="BU1804" s="103">
        <v>-16.107727586999999</v>
      </c>
      <c r="BV1804" s="103">
        <v>-16.107727586999999</v>
      </c>
      <c r="BW1804" s="103">
        <v>-16.107727586999999</v>
      </c>
      <c r="BX1804" s="103">
        <v>-16.107727586999999</v>
      </c>
      <c r="BY1804" s="103">
        <v>-16.107727586999999</v>
      </c>
      <c r="BZ1804" s="102">
        <v>-16.107727586999999</v>
      </c>
      <c r="CA1804" s="103">
        <f>-'[1]Situation SCX'!X107/1000</f>
        <v>-16.846377216</v>
      </c>
      <c r="CB1804" s="103">
        <v>-16.846377216</v>
      </c>
      <c r="CC1804" s="103">
        <v>-16.846377216</v>
      </c>
      <c r="CD1804" s="103">
        <v>-16.846377216</v>
      </c>
      <c r="CE1804" s="103">
        <v>-16.846377216</v>
      </c>
      <c r="CF1804" s="103">
        <v>-16.846377216</v>
      </c>
      <c r="CG1804" s="103">
        <v>-16.846377216</v>
      </c>
      <c r="CH1804" s="103">
        <v>-16.846377216</v>
      </c>
      <c r="CI1804" s="103">
        <v>-16.846377216</v>
      </c>
      <c r="CJ1804" s="102">
        <v>-16.846377216</v>
      </c>
      <c r="CK1804" s="102">
        <v>-16.846377216</v>
      </c>
      <c r="CL1804" s="103">
        <f>CA1804</f>
        <v>-16.846377216</v>
      </c>
      <c r="CM1804" s="103">
        <v>-16.846377216</v>
      </c>
      <c r="CN1804" s="103">
        <v>-16.846377216</v>
      </c>
      <c r="CO1804" s="103">
        <v>-16.846377216</v>
      </c>
      <c r="CP1804" s="103">
        <v>-16.846377216</v>
      </c>
      <c r="CQ1804" s="103">
        <v>-16.846377216</v>
      </c>
      <c r="CR1804" s="103">
        <v>-16.846377216</v>
      </c>
      <c r="CS1804" s="103">
        <v>-16.846377216</v>
      </c>
      <c r="CT1804" s="103">
        <v>-16.846377216</v>
      </c>
      <c r="CU1804" s="103">
        <v>-16.846377216</v>
      </c>
      <c r="CV1804" s="103">
        <v>-16.846377216</v>
      </c>
      <c r="CW1804" s="103">
        <v>-16.846377216</v>
      </c>
      <c r="CX1804" s="103">
        <v>-16.846377216</v>
      </c>
      <c r="CY1804" s="103">
        <v>-16.846377216</v>
      </c>
      <c r="CZ1804" s="103">
        <v>-16.846377216</v>
      </c>
      <c r="DA1804" s="103">
        <f>CL1804</f>
        <v>-16.846377216</v>
      </c>
      <c r="DB1804" s="102">
        <v>-16.846377216</v>
      </c>
      <c r="DC1804" s="102">
        <v>-16.846377216</v>
      </c>
      <c r="DD1804" s="102">
        <v>-16.846377216</v>
      </c>
      <c r="DE1804" s="102">
        <v>-16.846377216</v>
      </c>
      <c r="DF1804" s="102">
        <v>-16.846377216</v>
      </c>
      <c r="DG1804" s="102">
        <v>-16.846377216</v>
      </c>
      <c r="DH1804" s="102">
        <v>-16.846377216</v>
      </c>
      <c r="DI1804" s="102">
        <v>-16.846377216</v>
      </c>
      <c r="DJ1804" s="102">
        <v>-16.846377216</v>
      </c>
      <c r="DK1804" s="102">
        <v>-16.846377216</v>
      </c>
      <c r="DL1804" s="102">
        <v>-16.846377216</v>
      </c>
      <c r="DM1804" s="102">
        <v>-16.846377216</v>
      </c>
      <c r="DN1804" s="104">
        <f>DA1804</f>
        <v>-16.846377216</v>
      </c>
      <c r="DO1804" s="102">
        <v>-16.846377216</v>
      </c>
      <c r="DP1804" s="102">
        <v>-16.846377216</v>
      </c>
      <c r="DQ1804" s="102">
        <v>-16.846377216</v>
      </c>
      <c r="DR1804" s="102">
        <v>-16.846377216</v>
      </c>
      <c r="DS1804" s="102">
        <v>-16.846377216</v>
      </c>
      <c r="DT1804" s="102">
        <v>-16.846377216</v>
      </c>
      <c r="DU1804" s="102">
        <v>-16.846377216</v>
      </c>
      <c r="DV1804" s="105">
        <f>DN1804</f>
        <v>-16.846377216</v>
      </c>
      <c r="DW1804" s="106">
        <f>DN1804</f>
        <v>-16.846377216</v>
      </c>
      <c r="DX1804" s="107">
        <f>DO1804</f>
        <v>-16.846377216</v>
      </c>
      <c r="DZ1804" s="103">
        <f>DW1804</f>
        <v>-16.846377216</v>
      </c>
      <c r="EC1804" s="103">
        <f>DZ1804</f>
        <v>-16.846377216</v>
      </c>
      <c r="EF1804" s="103">
        <f>EC1804</f>
        <v>-16.846377216</v>
      </c>
      <c r="EI1804" s="103">
        <f>EF1804</f>
        <v>-16.846377216</v>
      </c>
      <c r="EL1804" s="103">
        <f>EI1804</f>
        <v>-16.846377216</v>
      </c>
      <c r="EO1804" s="103">
        <f>EL1804</f>
        <v>-16.846377216</v>
      </c>
    </row>
    <row r="1805" spans="1:145" ht="15.5" hidden="1" x14ac:dyDescent="0.35">
      <c r="A1805" s="27"/>
      <c r="B1805" s="27"/>
      <c r="C1805" s="27"/>
      <c r="D1805" s="27"/>
      <c r="E1805" s="27"/>
      <c r="F1805" s="27"/>
      <c r="G1805" s="126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</row>
    <row r="1806" spans="1:145" ht="15.5" hidden="1" x14ac:dyDescent="0.35">
      <c r="A1806" s="27"/>
      <c r="B1806" s="27"/>
      <c r="C1806" s="27"/>
      <c r="D1806" s="27"/>
      <c r="E1806" s="27"/>
      <c r="F1806" s="27"/>
      <c r="G1806" s="126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</row>
    <row r="1807" spans="1:145" ht="15.5" hidden="1" x14ac:dyDescent="0.35">
      <c r="A1807" s="27"/>
      <c r="B1807" s="27"/>
      <c r="C1807" s="27"/>
      <c r="D1807" s="27"/>
      <c r="E1807" s="27"/>
      <c r="F1807" s="27"/>
      <c r="G1807" s="126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</row>
    <row r="1808" spans="1:145" ht="15.5" x14ac:dyDescent="0.35">
      <c r="A1808" s="27"/>
      <c r="B1808" s="27"/>
      <c r="C1808" s="27"/>
      <c r="D1808" s="27"/>
      <c r="H1808" s="27"/>
      <c r="I1808" s="126"/>
      <c r="N1808" s="27"/>
      <c r="O1808" s="27"/>
      <c r="P1808" s="27"/>
      <c r="Q1808" s="27"/>
      <c r="AS1808" s="38">
        <f>AS1732+839.49</f>
        <v>0</v>
      </c>
      <c r="AX1808" s="103"/>
      <c r="BF1808" s="103"/>
      <c r="BO1808" s="103"/>
      <c r="CA1808" s="103"/>
      <c r="CL1808" s="103"/>
      <c r="DA1808" s="103"/>
      <c r="DN1808" s="104"/>
    </row>
    <row r="1809" spans="1:145" ht="15.5" x14ac:dyDescent="0.35">
      <c r="A1809" s="27" t="s">
        <v>626</v>
      </c>
      <c r="B1809" s="27"/>
      <c r="C1809" s="27"/>
      <c r="D1809" s="27"/>
      <c r="H1809" s="27"/>
      <c r="I1809" s="126"/>
      <c r="N1809" s="27"/>
      <c r="O1809" s="27"/>
      <c r="P1809" s="27"/>
      <c r="Q1809" s="27"/>
      <c r="AA1809" s="103">
        <f>([2]CAMEROUN!AS2337+[3]CONGO!AC2207+[7]RCA!AC2187+[4]GABON!AC2479+[5]GUINEE!AC2108+[6]TCHAD!AC2189)</f>
        <v>2570.8710000000001</v>
      </c>
      <c r="AB1809" s="103"/>
      <c r="AC1809" s="103"/>
      <c r="AD1809" s="103"/>
      <c r="AE1809" s="103">
        <f>([2]CAMEROUN!AT2337+[7]RCA!AD2187+[3]CONGO!AH2207+[4]GABON!AD2479+[5]GUINEE!AD2108+[6]TCHAD!AH2189)</f>
        <v>2771.3589999999999</v>
      </c>
      <c r="AF1809" s="103" t="e">
        <f>([2]CAMEROUN!AX2337+[3]CONGO!AH2207+[7]RCA!AH2187+[4]GABON!AH2479+[5]GUINEE!AH2108+[6]TCHAD!AH2189)</f>
        <v>#REF!</v>
      </c>
      <c r="AG1809" s="103" t="e">
        <f>([2]CAMEROUN!AY2337+[3]CONGO!AI2207+[7]RCA!AI2187+[4]GABON!AI2479+[5]GUINEE!AI2108+[6]TCHAD!AI2189)</f>
        <v>#REF!</v>
      </c>
      <c r="AH1809" s="103">
        <f>([2]CAMEROUN!AZ2337+[3]CONGO!AJ2207+[7]RCA!AJ2187+[4]GABON!AJ2479+[5]GUINEE!AJ2108+[6]TCHAD!AJ2189)</f>
        <v>1878.8990000000001</v>
      </c>
      <c r="AI1809" s="103" t="e">
        <f>([2]CAMEROUN!BA2337+[3]CONGO!AK2207+[7]RCA!AK2187+[4]GABON!AK2479+[5]GUINEE!AK2108+[6]TCHAD!AK2189)</f>
        <v>#REF!</v>
      </c>
      <c r="AJ1809" s="103">
        <f>([2]CAMEROUN!AU2337+[7]RCA!AE2187+[3]CONGO!AM2207+[4]GABON!AE2479+[5]GUINEE!AE2108+[6]TCHAD!AM2189)</f>
        <v>2999.4920000000002</v>
      </c>
      <c r="AK1809" s="103" t="e">
        <f>([2]CAMEROUN!BC2337+[3]CONGO!AM2207+[7]RCA!AM2187+[4]GABON!AM2479+[5]GUINEE!AM2108+[6]TCHAD!AM2189)</f>
        <v>#REF!</v>
      </c>
      <c r="AL1809" s="103" t="e">
        <f>([2]CAMEROUN!BD2337+[3]CONGO!AN2207+[7]RCA!AN2187+[4]GABON!AN2479+[5]GUINEE!AN2108+[6]TCHAD!AN2189)</f>
        <v>#REF!</v>
      </c>
      <c r="AM1809" s="103">
        <f>([2]CAMEROUN!BE2337+[3]CONGO!AO2207+[7]RCA!AO2187+[4]GABON!AO2479+[5]GUINEE!AO2108+[6]TCHAD!AO2189)</f>
        <v>1926.3489999999999</v>
      </c>
      <c r="AN1809" s="103">
        <f>([2]CAMEROUN!BF2337+[3]CONGO!AP2207+[7]RCA!AP2187+[4]GABON!AP2479+[5]GUINEE!AP2108+[6]TCHAD!AP2189)</f>
        <v>2197.4310584992695</v>
      </c>
      <c r="AO1809" s="103">
        <f>([2]CAMEROUN!AV2337+[7]RCA!AF2187+[3]CONGO!AR2207+[4]GABON!AF2479+[5]GUINEE!AF2108+[6]TCHAD!AR2189)</f>
        <v>3008.0990000000002</v>
      </c>
      <c r="AP1809" s="103">
        <f>([2]CAMEROUN!BI2337+[3]CONGO!AR2207+[7]RCA!AS2187+[4]GABON!AS2479+[5]GUINEE!AS2108+[6]TCHAD!AR2189)</f>
        <v>3288.2641674464803</v>
      </c>
      <c r="AQ1809" s="103">
        <f>([2]CAMEROUN!BM2337+[3]CONGO!AS2207+[7]RCA!AW2187+[4]GABON!AW2479+[5]GUINEE!AW2108+[6]TCHAD!AS2189)</f>
        <v>2206.2633827552681</v>
      </c>
      <c r="AR1809" s="103">
        <f>([2]CAMEROUN!BS2337+[3]CONGO!AT2207+[7]RCA!BC2187+[4]GABON!BC2479+[5]GUINEE!AY2108+[6]TCHAD!AT2189)</f>
        <v>2238.247752786091</v>
      </c>
      <c r="AS1809" s="103">
        <f>([2]CAMEROUN!AZ2337+[7]RCA!AJ2187+[3]CONGO!AV2207+[4]GABON!AJ2479+[5]GUINEE!AJ2108+[6]TCHAD!AV2189)</f>
        <v>2880.518</v>
      </c>
      <c r="AT1809" s="38">
        <f>([2]CAMEROUN!BX2337+[3]CONGO!AV2207+[7]RCA!BF2187+[4]GABON!BF2479+[5]GUINEE!BE2108+[6]TCHAD!AV2189)</f>
        <v>3332.0950831972373</v>
      </c>
      <c r="AU1809" s="38">
        <f>([2]CAMEROUN!BZ2337+[3]CONGO!AW2207+[7]RCA!BK2187+[4]GABON!BJ2479+[5]GUINEE!BF2108+[6]TCHAD!AW2189)</f>
        <v>2305.0405427704954</v>
      </c>
      <c r="AV1809" s="38">
        <f>([2]CAMEROUN!CB2337+[3]CONGO!AX2207+[7]RCA!BL2187+[4]GABON!BL2479+[5]GUINEE!BG2108+[6]TCHAD!AX2189)</f>
        <v>2244.6767469025458</v>
      </c>
      <c r="AX1809" s="103">
        <f>([2]CAMEROUN!BE2337+[7]RCA!AO2187+[3]CONGO!BA2207+[4]GABON!AO2479+[5]GUINEE!AO2108+[6]TCHAD!BA2189)</f>
        <v>2862.6480000000001</v>
      </c>
      <c r="AY1809" s="38" t="e">
        <f>([2]CAMEROUN!#REF!+[3]CONGO!BA2207+[7]RCA!BO2187+[4]GABON!BO2479+[5]GUINEE!BM2108+[6]TCHAD!BA2189)</f>
        <v>#REF!</v>
      </c>
      <c r="AZ1809" s="103">
        <v>3144.0808691391526</v>
      </c>
      <c r="BA1809" s="103">
        <v>3116.9762842770833</v>
      </c>
      <c r="BB1809" s="103">
        <v>3220.1246783953757</v>
      </c>
      <c r="BC1809" s="103">
        <v>3024.5966997162323</v>
      </c>
      <c r="BD1809" s="103">
        <v>3029.9524775728746</v>
      </c>
      <c r="BE1809" s="103">
        <v>3008.8924976732651</v>
      </c>
      <c r="BF1809" s="103">
        <f>([2]CAMEROUN!BL2337+[7]RCA!AV2187+[3]CONGO!BI2207+[4]GABON!AV2479+[5]GUINEE!AV2108+[6]TCHAD!BH2189)</f>
        <v>3068.4459999999999</v>
      </c>
      <c r="BG1809" s="103">
        <v>3182.2772215034847</v>
      </c>
      <c r="BH1809" s="103">
        <v>3161.8933322918792</v>
      </c>
      <c r="BI1809" s="103">
        <v>3412.8172754120701</v>
      </c>
      <c r="BJ1809" s="103">
        <v>3224.8683031535702</v>
      </c>
      <c r="BK1809" s="103">
        <v>3254.2214756930512</v>
      </c>
      <c r="BL1809" s="103">
        <v>3184.274560244331</v>
      </c>
      <c r="BM1809" s="103">
        <v>3247.0014163782612</v>
      </c>
      <c r="BN1809" s="103">
        <v>3176.9646926208138</v>
      </c>
      <c r="BO1809" s="103">
        <f>([2]CAMEROUN!BU2337+[7]RCA!BE2187+[3]CONGO!BR2207+[4]GABON!BE2479+[5]GUINEE!BE2108+[6]TCHAD!BQ2189)</f>
        <v>3297.2899999999995</v>
      </c>
      <c r="BP1809" s="103">
        <v>3489.5954251696594</v>
      </c>
      <c r="BQ1809" s="103">
        <v>3487.9777241290349</v>
      </c>
      <c r="BR1809" s="103">
        <v>3220.6613455808288</v>
      </c>
      <c r="BS1809" s="103">
        <v>3121.1329322727561</v>
      </c>
      <c r="BT1809" s="103">
        <v>3323.9527971667994</v>
      </c>
      <c r="BU1809" s="103">
        <v>3296.3341292675291</v>
      </c>
      <c r="BV1809" s="103">
        <v>3162.5144221104633</v>
      </c>
      <c r="BW1809" s="103">
        <v>3430.4304035477967</v>
      </c>
      <c r="BX1809" s="103">
        <v>3337.2895150898294</v>
      </c>
      <c r="BY1809" s="103">
        <v>3282.8821453583196</v>
      </c>
      <c r="BZ1809" s="102">
        <v>3524.9252335733204</v>
      </c>
      <c r="CA1809" s="103">
        <f>([2]CAMEROUN!CG2337+[7]RCA!BQ2187+[3]CONGO!CD2207+[4]GABON!BQ2479+[5]GUINEE!BQ2108+[6]TCHAD!CC2189)</f>
        <v>3659.3</v>
      </c>
      <c r="CB1809" s="103">
        <v>3899.193063700759</v>
      </c>
      <c r="CC1809" s="103">
        <v>3857.7933645326066</v>
      </c>
      <c r="CD1809" s="103">
        <v>3771.7171059757352</v>
      </c>
      <c r="CE1809" s="103">
        <v>3880.614206789412</v>
      </c>
      <c r="CF1809" s="103">
        <v>3836.0566628189358</v>
      </c>
      <c r="CG1809" s="103">
        <v>3748.235574850838</v>
      </c>
      <c r="CH1809" s="103">
        <v>3899.4923556834215</v>
      </c>
      <c r="CI1809" s="103">
        <v>3963.222764244224</v>
      </c>
      <c r="CJ1809" s="102">
        <v>4080.8162071308825</v>
      </c>
      <c r="CK1809" s="102">
        <v>4004.5636003240984</v>
      </c>
      <c r="CL1809" s="103">
        <f>([2]CAMEROUN!CR2337+[3]CONGO!CO2207+[7]RCA!CB2187+[4]GABON!CB2479+[5]GUINEE!CD2108+[6]TCHAD!CN2189)</f>
        <v>4098.5810000000001</v>
      </c>
      <c r="CM1809" s="103">
        <v>4294.2257747275453</v>
      </c>
      <c r="CN1809" s="103">
        <v>4456.6893946332575</v>
      </c>
      <c r="CO1809" s="103">
        <v>4485.9307916737071</v>
      </c>
      <c r="CP1809" s="103">
        <v>4479.1465476769245</v>
      </c>
      <c r="CQ1809" s="103">
        <v>4486.5638812582119</v>
      </c>
      <c r="CR1809" s="103">
        <v>4464.3848341991697</v>
      </c>
      <c r="CS1809" s="103">
        <v>4363.0085728367203</v>
      </c>
      <c r="CT1809" s="103">
        <v>4368.6954141844708</v>
      </c>
      <c r="CU1809" s="103">
        <v>4361.5205178640172</v>
      </c>
      <c r="CV1809" s="103">
        <v>4630.4590586779013</v>
      </c>
      <c r="CW1809" s="103">
        <v>4612.8873248213267</v>
      </c>
      <c r="CX1809" s="103">
        <v>4632.6459702091934</v>
      </c>
      <c r="CY1809" s="103">
        <v>4621.8069432459251</v>
      </c>
      <c r="CZ1809" s="103">
        <v>4534.7349383480405</v>
      </c>
      <c r="DA1809" s="103">
        <f>([2]CAMEROUN!DD2337+[3]CONGO!DA2207+[7]RCA!CN2187+[4]GABON!CN2479+[5]GUINEE!CP2108+[6]TCHAD!CZ2189)</f>
        <v>4373.0659999999998</v>
      </c>
      <c r="DB1809" s="102">
        <v>4177.4325770613095</v>
      </c>
      <c r="DC1809" s="102">
        <v>4134.6240752066797</v>
      </c>
      <c r="DD1809" s="102">
        <v>4104.7666351908838</v>
      </c>
      <c r="DE1809" s="102">
        <v>4477.230688950619</v>
      </c>
      <c r="DF1809" s="102">
        <v>4446.3888813851854</v>
      </c>
      <c r="DG1809" s="102">
        <v>4339.9693131959575</v>
      </c>
      <c r="DH1809" s="102">
        <v>4293.560188493575</v>
      </c>
      <c r="DI1809" s="102">
        <v>4258.2620683916748</v>
      </c>
      <c r="DJ1809" s="102">
        <v>4199.5080190383305</v>
      </c>
      <c r="DK1809" s="102">
        <v>3909.9969586686766</v>
      </c>
      <c r="DL1809" s="102">
        <v>3896.6738199017573</v>
      </c>
      <c r="DM1809" s="102">
        <v>4220.3103060225139</v>
      </c>
      <c r="DN1809" s="104">
        <f>([2]CAMEROUN!DQ2337+[3]CONGO!DN2207+[7]RCA!DA2187+[4]GABON!DA2479+[5]GUINEE!DC2108+[6]TCHAD!DM2189)</f>
        <v>4210.5355666949999</v>
      </c>
      <c r="DO1809" s="102">
        <v>4220.3103060225139</v>
      </c>
      <c r="DP1809" s="102">
        <v>4459.3759647679226</v>
      </c>
      <c r="DQ1809" s="102">
        <v>4429.6401851784149</v>
      </c>
      <c r="DR1809" s="102">
        <v>4371.7065161403552</v>
      </c>
      <c r="DS1809" s="102">
        <v>4516.0336241904206</v>
      </c>
      <c r="DT1809" s="102">
        <v>4479.7972029448047</v>
      </c>
      <c r="DU1809" s="102">
        <v>4328.3457610566666</v>
      </c>
      <c r="DV1809" s="105">
        <f>([2]CAMEROUN!EA2337+[3]CONGO!DX2207+[7]RCA!DN2187+[4]GABON!DK2479+[5]GUINEE!DN2108+[6]TCHAD!DW2189)</f>
        <v>4486.9895220570979</v>
      </c>
      <c r="DW1809" s="106">
        <f>([2]CAMEROUN!EB2337+[3]CONGO!DY2207+[7]RCA!DM2187+[4]GABON!DL2479+[5]GUINEE!DO2108+[6]TCHAD!DX2189)</f>
        <v>4439.5819478231624</v>
      </c>
      <c r="DX1809" s="107">
        <f>([2]CAMEROUN!EC2337+[3]CONGO!DZ2207+[7]RCA!DN2187+[4]GABON!DM2479+[5]GUINEE!DP2108+[6]TCHAD!DY2189)</f>
        <v>4167.8009498275314</v>
      </c>
      <c r="DZ1809" s="102">
        <f>([2]CAMEROUN!EE2337+[3]CONGO!EB2207+[7]RCA!DP2187+[4]GABON!DO2479+[5]GUINEE!DR2108+[6]TCHAD!EA2189)</f>
        <v>4643.981915237252</v>
      </c>
      <c r="EC1809" s="102">
        <f>([2]CAMEROUN!EH2337+[3]CONGO!EE2207+[7]RCA!DS2187+[4]GABON!DR2479+[5]GUINEE!DU2108+[6]TCHAD!ED2189)</f>
        <v>4806.3837929491801</v>
      </c>
      <c r="EF1809" s="102">
        <f>([2]CAMEROUN!EK2337+[3]CONGO!EH2207+[7]RCA!DV2187+[4]GABON!DU2479+[5]GUINEE!DX2108+[6]TCHAD!EG2189)</f>
        <v>4927.6109427302081</v>
      </c>
      <c r="EI1809" s="102">
        <f>([2]CAMEROUN!EN2337+[3]CONGO!EK2207+[7]RCA!DY2187+[4]GABON!DX2479+[5]GUINEE!EA2108+[6]TCHAD!EJ2189)</f>
        <v>5079.9724751835984</v>
      </c>
      <c r="EL1809" s="102">
        <f>([2]CAMEROUN!EQ2337+[3]CONGO!EN2207+[7]RCA!EB2187+[4]GABON!EA2479+[5]GUINEE!ED2108+[6]TCHAD!EM2189)</f>
        <v>5247.1454008482888</v>
      </c>
      <c r="EO1809" s="102">
        <f>([2]CAMEROUN!ET2337+[3]CONGO!EQ2207+[7]RCA!EE2187+[4]GABON!ED2479+[5]GUINEE!EG2108+[6]TCHAD!EP2189)</f>
        <v>5442.42561559982</v>
      </c>
    </row>
    <row r="1810" spans="1:145" ht="15.5" x14ac:dyDescent="0.35">
      <c r="A1810" s="27" t="s">
        <v>627</v>
      </c>
      <c r="B1810" s="27"/>
      <c r="C1810" s="27"/>
      <c r="D1810" s="27"/>
      <c r="H1810" s="27"/>
      <c r="I1810" s="126"/>
      <c r="N1810" s="27"/>
      <c r="O1810" s="27"/>
      <c r="P1810" s="27"/>
      <c r="Q1810" s="27"/>
      <c r="AA1810" s="103" t="e">
        <f>-([2]CAMEROUN!AS2338+[3]CONGO!AC2208+[7]RCA!AC2188+[4]GABON!AC2480+[5]GUINEE!AC2109+[6]TCHAD!AC2190)</f>
        <v>#VALUE!</v>
      </c>
      <c r="AB1810" s="103"/>
      <c r="AC1810" s="103"/>
      <c r="AD1810" s="103"/>
      <c r="AE1810" s="103" t="e">
        <f>-([2]CAMEROUN!AT2338+[7]RCA!AD2188+[3]CONGO!AH2208+[4]GABON!AD2480+[5]GUINEE!AD2109+[6]TCHAD!AH2190)</f>
        <v>#VALUE!</v>
      </c>
      <c r="AF1810" s="103" t="e">
        <f>-([2]CAMEROUN!AX2338+[3]CONGO!AH2208+[7]RCA!AH2188+[4]GABON!AH2480+[5]GUINEE!AH2109+[6]TCHAD!AH2190)</f>
        <v>#REF!</v>
      </c>
      <c r="AG1810" s="103" t="e">
        <f>-([2]CAMEROUN!AY2338+[3]CONGO!AI2208+[7]RCA!AI2188+[4]GABON!AI2480+[5]GUINEE!AI2109+[6]TCHAD!AI2190)</f>
        <v>#REF!</v>
      </c>
      <c r="AH1810" s="103">
        <f>-([2]CAMEROUN!AZ2338+[3]CONGO!AJ2208+[7]RCA!AJ2188+[4]GABON!AJ2480+[5]GUINEE!AJ2109+[6]TCHAD!AJ2190)</f>
        <v>44.123999999999995</v>
      </c>
      <c r="AI1810" s="103" t="e">
        <f>-([2]CAMEROUN!BA2338+[3]CONGO!AK2208+[7]RCA!AK2188+[4]GABON!AK2480+[5]GUINEE!AK2109+[6]TCHAD!AK2190)</f>
        <v>#REF!</v>
      </c>
      <c r="AJ1810" s="103" t="e">
        <f>-([2]CAMEROUN!AU2338+[7]RCA!AE2188+[3]CONGO!AM2208+[4]GABON!AE2480+[5]GUINEE!AE2109+[6]TCHAD!AM2190)</f>
        <v>#VALUE!</v>
      </c>
      <c r="AK1810" s="103" t="e">
        <f>-([2]CAMEROUN!BC2338+[3]CONGO!AM2208+[7]RCA!AM2188+[4]GABON!AM2480+[5]GUINEE!AM2109+[6]TCHAD!AM2190)</f>
        <v>#REF!</v>
      </c>
      <c r="AL1810" s="103" t="e">
        <f>-([2]CAMEROUN!BD2338+[3]CONGO!AN2208+[7]RCA!AN2188+[4]GABON!AN2480+[5]GUINEE!AN2109+[6]TCHAD!AN2190)</f>
        <v>#REF!</v>
      </c>
      <c r="AM1810" s="103">
        <f>-([2]CAMEROUN!BE2338+[3]CONGO!AO2208+[7]RCA!AO2188+[4]GABON!AO2480+[5]GUINEE!AO2109+[6]TCHAD!AO2190)</f>
        <v>61.619</v>
      </c>
      <c r="AN1810" s="103" t="e">
        <f>-([2]CAMEROUN!BF2338+[3]CONGO!AP2208+[7]RCA!AP2188+[4]GABON!AP2480+[5]GUINEE!AP2109+[6]TCHAD!AP2190)</f>
        <v>#VALUE!</v>
      </c>
      <c r="AO1810" s="103">
        <f>-([2]CAMEROUN!AV2338+[7]RCA!AF2188+[3]CONGO!AR2208+[4]GABON!AF2480+[5]GUINEE!AF2109+[6]TCHAD!AR2190)</f>
        <v>103.70400000000001</v>
      </c>
      <c r="AP1810" s="103" t="e">
        <f>-([2]CAMEROUN!BI2338+[3]CONGO!AR2208+[7]RCA!AS2188+[4]GABON!AS2480+[5]GUINEE!AS2109+[6]TCHAD!AR2190)</f>
        <v>#VALUE!</v>
      </c>
      <c r="AQ1810" s="103" t="e">
        <f>-([2]CAMEROUN!BM2338+[3]CONGO!AS2208+[7]RCA!AW2188+[4]GABON!AW2480+[5]GUINEE!AW2109+[6]TCHAD!AS2190)</f>
        <v>#VALUE!</v>
      </c>
      <c r="AR1810" s="103">
        <f>-([2]CAMEROUN!BS2338+[3]CONGO!AT2208+[7]RCA!BC2188+[4]GABON!BC2480+[5]GUINEE!AY2109+[6]TCHAD!AT2190)</f>
        <v>86.28</v>
      </c>
      <c r="AS1810" s="103">
        <f>-([2]CAMEROUN!AZ2338+[7]RCA!AJ2188+[3]CONGO!AV2208+[4]GABON!AJ2480+[5]GUINEE!AJ2109+[6]TCHAD!AV2190)</f>
        <v>121.79</v>
      </c>
      <c r="AT1810" s="38">
        <f>-([2]CAMEROUN!BX2338+[3]CONGO!AV2208+[7]RCA!BF2188+[4]GABON!BF2480+[5]GUINEE!BE2109+[6]TCHAD!AV2190)</f>
        <v>161.69618249999962</v>
      </c>
      <c r="AU1810" s="38" t="e">
        <f>-([2]CAMEROUN!BZ2338+[3]CONGO!AW2208+[7]RCA!BK2188+[4]GABON!BJ2480+[5]GUINEE!BF2109+[6]TCHAD!AW2190)</f>
        <v>#VALUE!</v>
      </c>
      <c r="AV1810" s="38" t="e">
        <f>-([2]CAMEROUN!CB2338+[3]CONGO!AX2208+[7]RCA!BL2188+[4]GABON!BL2480+[5]GUINEE!BG2109+[6]TCHAD!AX2190)</f>
        <v>#VALUE!</v>
      </c>
      <c r="AX1810" s="103">
        <f>-([2]CAMEROUN!BE2338+[7]RCA!AO2188+[3]CONGO!BA2208+[4]GABON!AO2480+[5]GUINEE!AO2109+[6]TCHAD!BA2190)</f>
        <v>129.34299999999999</v>
      </c>
      <c r="AY1810" s="38" t="e">
        <f>-([2]CAMEROUN!#REF!+[3]CONGO!BA2208+[7]RCA!BO2188+[4]GABON!BO2480+[5]GUINEE!BM2109+[6]TCHAD!BA2190)</f>
        <v>#REF!</v>
      </c>
      <c r="AZ1810" s="103">
        <v>129.601</v>
      </c>
      <c r="BA1810" s="103">
        <v>129.601</v>
      </c>
      <c r="BB1810" s="103">
        <v>130.601</v>
      </c>
      <c r="BC1810" s="103">
        <v>130.601</v>
      </c>
      <c r="BD1810" s="103">
        <v>130.446</v>
      </c>
      <c r="BE1810" s="103">
        <v>130.446</v>
      </c>
      <c r="BF1810" s="103">
        <f>-([2]CAMEROUN!BL2338+[7]RCA!AV2188+[3]CONGO!BI2208+[4]GABON!AV2480+[5]GUINEE!AV2109+[6]TCHAD!BH2190)</f>
        <v>75.263999999999996</v>
      </c>
      <c r="BG1810" s="103">
        <v>141.142</v>
      </c>
      <c r="BH1810" s="103">
        <v>139.054</v>
      </c>
      <c r="BI1810" s="103">
        <v>142.69399999999999</v>
      </c>
      <c r="BJ1810" s="103">
        <v>142.69399999999999</v>
      </c>
      <c r="BK1810" s="103">
        <v>153.536</v>
      </c>
      <c r="BL1810" s="103">
        <v>153.536</v>
      </c>
      <c r="BM1810" s="103">
        <v>165.62099999999998</v>
      </c>
      <c r="BN1810" s="103">
        <v>165.62099999999998</v>
      </c>
      <c r="BO1810" s="103">
        <f>-([2]CAMEROUN!BU2338+[7]RCA!BE2188+[3]CONGO!BR2208+[4]GABON!BE2480+[5]GUINEE!BE2109+[6]TCHAD!BQ2190)</f>
        <v>78.311999999999998</v>
      </c>
      <c r="BP1810" s="103">
        <v>183.06018249999966</v>
      </c>
      <c r="BQ1810" s="103">
        <v>165.72318249999964</v>
      </c>
      <c r="BR1810" s="103">
        <v>183.06018249999966</v>
      </c>
      <c r="BS1810" s="103">
        <v>182.86018249999964</v>
      </c>
      <c r="BT1810" s="103">
        <v>183.06018249999966</v>
      </c>
      <c r="BU1810" s="103">
        <v>182.86018249999964</v>
      </c>
      <c r="BV1810" s="103">
        <v>182.86018249999964</v>
      </c>
      <c r="BW1810" s="103">
        <v>170.41800000000001</v>
      </c>
      <c r="BX1810" s="103">
        <v>170.21799999999999</v>
      </c>
      <c r="BY1810" s="103">
        <v>170.41800000000001</v>
      </c>
      <c r="BZ1810" s="102">
        <v>180.858</v>
      </c>
      <c r="CA1810" s="103">
        <f>-([2]CAMEROUN!CG2338+[7]RCA!BQ2188+[3]CONGO!CD2208+[4]GABON!BQ2480+[5]GUINEE!BQ2109+[6]TCHAD!CC2190)</f>
        <v>144.45699999999999</v>
      </c>
      <c r="CB1810" s="103">
        <v>180.03300000000002</v>
      </c>
      <c r="CC1810" s="103">
        <v>180.03300000000002</v>
      </c>
      <c r="CD1810" s="103">
        <v>180.03300000000002</v>
      </c>
      <c r="CE1810" s="103">
        <v>156.346</v>
      </c>
      <c r="CF1810" s="103">
        <v>156.346</v>
      </c>
      <c r="CG1810" s="103">
        <v>156.346</v>
      </c>
      <c r="CH1810" s="103">
        <v>154.303</v>
      </c>
      <c r="CI1810" s="103">
        <v>154.303</v>
      </c>
      <c r="CJ1810" s="102">
        <v>154.303</v>
      </c>
      <c r="CK1810" s="102">
        <v>154.303</v>
      </c>
      <c r="CL1810" s="103">
        <f>-([2]CAMEROUN!CR2338+[3]CONGO!CO2208+[7]RCA!CB2188+[4]GABON!CB2480+[5]GUINEE!CD2109+[6]TCHAD!CN2190)</f>
        <v>86.103999999999985</v>
      </c>
      <c r="CM1810" s="103">
        <v>154.303</v>
      </c>
      <c r="CN1810" s="103">
        <v>72.942000000000007</v>
      </c>
      <c r="CO1810" s="103">
        <v>72.942000000000007</v>
      </c>
      <c r="CP1810" s="103">
        <v>72.942000000000007</v>
      </c>
      <c r="CQ1810" s="103">
        <v>72.942000000000007</v>
      </c>
      <c r="CR1810" s="103">
        <v>72.942000000000007</v>
      </c>
      <c r="CS1810" s="103">
        <v>87.165999999999997</v>
      </c>
      <c r="CT1810" s="103">
        <v>87.165999999999997</v>
      </c>
      <c r="CU1810" s="103">
        <v>87.165999999999997</v>
      </c>
      <c r="CV1810" s="103">
        <v>115.172</v>
      </c>
      <c r="CW1810" s="103">
        <v>114.172</v>
      </c>
      <c r="CX1810" s="103">
        <v>115.172</v>
      </c>
      <c r="CY1810" s="103">
        <v>114.172</v>
      </c>
      <c r="CZ1810" s="103">
        <v>114.172</v>
      </c>
      <c r="DA1810" s="103">
        <f>-([2]CAMEROUN!DD2338+[3]CONGO!DA2208+[7]RCA!CN2188+[4]GABON!CN2480+[5]GUINEE!CP2109+[6]TCHAD!CZ2190)</f>
        <v>86.644999999999996</v>
      </c>
      <c r="DB1810" s="102">
        <v>103.69399999999999</v>
      </c>
      <c r="DC1810" s="102">
        <v>103.69399999999999</v>
      </c>
      <c r="DD1810" s="102">
        <v>103.69399999999999</v>
      </c>
      <c r="DE1810" s="102">
        <v>89.626999999999995</v>
      </c>
      <c r="DF1810" s="102">
        <v>89.626999999999995</v>
      </c>
      <c r="DG1810" s="102">
        <v>89.626999999999995</v>
      </c>
      <c r="DH1810" s="102">
        <v>105.89399999999999</v>
      </c>
      <c r="DI1810" s="102">
        <v>105.89399999999999</v>
      </c>
      <c r="DJ1810" s="102">
        <v>105.89399999999999</v>
      </c>
      <c r="DK1810" s="102">
        <v>91.733999999999995</v>
      </c>
      <c r="DL1810" s="102">
        <v>91.733999999999995</v>
      </c>
      <c r="DM1810" s="102">
        <v>105.89399999999999</v>
      </c>
      <c r="DN1810" s="104">
        <f>-([2]CAMEROUN!DQ2338+[3]CONGO!DN2208+[7]RCA!DA2188+[4]GABON!DA2480+[5]GUINEE!DC2109+[6]TCHAD!DM2190)</f>
        <v>100.98099999999999</v>
      </c>
      <c r="DO1810" s="102">
        <v>105.89399999999999</v>
      </c>
      <c r="DP1810" s="102">
        <v>100.98099999999999</v>
      </c>
      <c r="DQ1810" s="102">
        <v>100.98099999999999</v>
      </c>
      <c r="DR1810" s="102">
        <v>100.98099999999999</v>
      </c>
      <c r="DS1810" s="102">
        <v>100.98099999999999</v>
      </c>
      <c r="DT1810" s="102">
        <v>100.98099999999999</v>
      </c>
      <c r="DU1810" s="102">
        <v>103.36399999999999</v>
      </c>
      <c r="DV1810" s="105" t="e">
        <f>-([2]CAMEROUN!EA2338+[3]CONGO!DX2208+[7]RCA!DN2188+[4]GABON!DK2480+[5]GUINEE!DN2109+[6]TCHAD!DW2190)</f>
        <v>#VALUE!</v>
      </c>
      <c r="DW1810" s="106" t="e">
        <f>-([2]CAMEROUN!EB2338+[3]CONGO!DY2208+[7]RCA!DM2188+[4]GABON!DL2480+[5]GUINEE!DO2109+[6]TCHAD!DX2190)</f>
        <v>#VALUE!</v>
      </c>
      <c r="DX1810" s="107" t="e">
        <f>-([2]CAMEROUN!EC2338+[3]CONGO!DZ2208+[7]RCA!DN2188+[4]GABON!DM2480+[5]GUINEE!DP2109+[6]TCHAD!DY2190)</f>
        <v>#VALUE!</v>
      </c>
      <c r="DZ1810" s="102" t="e">
        <f>-([2]CAMEROUN!EE2338+[3]CONGO!EB2208+[7]RCA!DP2188+[4]GABON!DO2480+[5]GUINEE!DR2109+[6]TCHAD!EA2190)</f>
        <v>#VALUE!</v>
      </c>
      <c r="EC1810" s="102" t="e">
        <f>-([2]CAMEROUN!EH2338+[3]CONGO!EE2208+[7]RCA!DS2188+[4]GABON!DR2480+[5]GUINEE!DU2109+[6]TCHAD!ED2190)</f>
        <v>#VALUE!</v>
      </c>
      <c r="EF1810" s="102" t="e">
        <f>-([2]CAMEROUN!EK2338+[3]CONGO!EH2208+[7]RCA!DV2188+[4]GABON!DU2480+[5]GUINEE!DX2109+[6]TCHAD!EG2190)</f>
        <v>#VALUE!</v>
      </c>
      <c r="EI1810" s="102" t="e">
        <f>-([2]CAMEROUN!EN2338+[3]CONGO!EK2208+[7]RCA!DY2188+[4]GABON!DX2480+[5]GUINEE!EA2109+[6]TCHAD!EJ2190)</f>
        <v>#VALUE!</v>
      </c>
      <c r="EL1810" s="102" t="e">
        <f>-([2]CAMEROUN!EQ2338+[3]CONGO!EN2208+[7]RCA!EB2188+[4]GABON!EA2480+[5]GUINEE!ED2109+[6]TCHAD!EM2190)</f>
        <v>#VALUE!</v>
      </c>
      <c r="EO1810" s="102" t="e">
        <f>-([2]CAMEROUN!ET2338+[3]CONGO!EQ2208+[7]RCA!EE2188+[4]GABON!ED2480+[5]GUINEE!EG2109+[6]TCHAD!EP2190)</f>
        <v>#VALUE!</v>
      </c>
    </row>
    <row r="1811" spans="1:145" ht="15.5" x14ac:dyDescent="0.35">
      <c r="A1811" s="27" t="s">
        <v>628</v>
      </c>
      <c r="B1811" s="27"/>
      <c r="C1811" s="27"/>
      <c r="D1811" s="27"/>
      <c r="H1811" s="27"/>
      <c r="I1811" s="126"/>
      <c r="N1811" s="27"/>
      <c r="O1811" s="27"/>
      <c r="P1811" s="27"/>
      <c r="Q1811" s="27"/>
      <c r="AA1811" s="103">
        <f>-([2]CAMEROUN!AS2339+[3]CONGO!AC2209+[7]RCA!AC2189+[4]GABON!AC2481+[5]GUINEE!AC2110+[6]TCHAD!AC2191)</f>
        <v>298.91200000000003</v>
      </c>
      <c r="AB1811" s="103"/>
      <c r="AC1811" s="103"/>
      <c r="AD1811" s="103"/>
      <c r="AE1811" s="103">
        <f>-([2]CAMEROUN!AT2339+[7]RCA!AD2189+[3]CONGO!AH2209+[4]GABON!AD2481+[5]GUINEE!AD2110+[6]TCHAD!AH2191)</f>
        <v>308.75700000000001</v>
      </c>
      <c r="AF1811" s="103" t="e">
        <f>-([2]CAMEROUN!AX2339+[3]CONGO!AH2209+[7]RCA!AH2189+[4]GABON!AH2481+[5]GUINEE!AH2110+[6]TCHAD!AH2191)</f>
        <v>#REF!</v>
      </c>
      <c r="AG1811" s="103" t="e">
        <f>-([2]CAMEROUN!AY2339+[3]CONGO!AI2209+[7]RCA!AI2189+[4]GABON!AI2481+[5]GUINEE!AI2110+[6]TCHAD!AI2191)</f>
        <v>#REF!</v>
      </c>
      <c r="AH1811" s="103">
        <f>-([2]CAMEROUN!AZ2339+[3]CONGO!AJ2209+[7]RCA!AJ2189+[4]GABON!AJ2481+[5]GUINEE!AJ2110+[6]TCHAD!AJ2191)</f>
        <v>249.459</v>
      </c>
      <c r="AI1811" s="103" t="e">
        <f>-([2]CAMEROUN!BA2339+[3]CONGO!AK2209+[7]RCA!AK2189+[4]GABON!AK2481+[5]GUINEE!AK2110+[6]TCHAD!AK2191)</f>
        <v>#REF!</v>
      </c>
      <c r="AJ1811" s="103">
        <f>-([2]CAMEROUN!AU2339+[7]RCA!AE2189+[3]CONGO!AM2209+[4]GABON!AE2481+[5]GUINEE!AE2110+[6]TCHAD!AM2191)</f>
        <v>305.62700000000001</v>
      </c>
      <c r="AK1811" s="103" t="e">
        <f>-([2]CAMEROUN!BC2339+[3]CONGO!AM2209+[7]RCA!AM2189+[4]GABON!AM2481+[5]GUINEE!AM2110+[6]TCHAD!AM2191)</f>
        <v>#REF!</v>
      </c>
      <c r="AL1811" s="103" t="e">
        <f>-([2]CAMEROUN!BD2339+[3]CONGO!AN2209+[7]RCA!AN2189+[4]GABON!AN2481+[5]GUINEE!AN2110+[6]TCHAD!AN2191)</f>
        <v>#REF!</v>
      </c>
      <c r="AM1811" s="103">
        <f>-([2]CAMEROUN!BE2339+[3]CONGO!AO2209+[7]RCA!AO2189+[4]GABON!AO2481+[5]GUINEE!AO2110+[6]TCHAD!AO2191)</f>
        <v>239.14600000000002</v>
      </c>
      <c r="AN1811" s="103">
        <f>-([2]CAMEROUN!BF2339+[3]CONGO!AP2209+[7]RCA!AP2189+[4]GABON!AP2481+[5]GUINEE!AP2110+[6]TCHAD!AP2191)</f>
        <v>247.24900338980805</v>
      </c>
      <c r="AO1811" s="103">
        <f>-([2]CAMEROUN!AV2339+[7]RCA!AF2189+[3]CONGO!AR2209+[4]GABON!AF2481+[5]GUINEE!AF2110+[6]TCHAD!AR2191)</f>
        <v>323.40199999999999</v>
      </c>
      <c r="AP1811" s="103">
        <f>-([2]CAMEROUN!BI2339+[3]CONGO!AR2209+[7]RCA!AS2189+[4]GABON!AS2481+[5]GUINEE!AS2110+[6]TCHAD!AR2191)</f>
        <v>324.51723769019293</v>
      </c>
      <c r="AQ1811" s="103">
        <f>-([2]CAMEROUN!BM2339+[3]CONGO!AS2209+[7]RCA!AW2189+[4]GABON!AW2481+[5]GUINEE!AW2110+[6]TCHAD!AS2191)</f>
        <v>276.96204753262788</v>
      </c>
      <c r="AR1811" s="103">
        <f>-([2]CAMEROUN!BS2339+[3]CONGO!AT2209+[7]RCA!BC2189+[4]GABON!BC2481+[5]GUINEE!AY2110+[6]TCHAD!AT2191)</f>
        <v>251.50094739377835</v>
      </c>
      <c r="AS1811" s="103">
        <f>-([2]CAMEROUN!AZ2339+[7]RCA!AJ2189+[3]CONGO!AV2209+[4]GABON!AJ2481+[5]GUINEE!AJ2110+[6]TCHAD!AV2191)</f>
        <v>326.29900000000004</v>
      </c>
      <c r="AT1811" s="38">
        <f>-([2]CAMEROUN!BX2339+[3]CONGO!AV2209+[7]RCA!BF2189+[4]GABON!BF2481+[5]GUINEE!BE2110+[6]TCHAD!AV2191)</f>
        <v>364.43004753262795</v>
      </c>
      <c r="AU1811" s="38">
        <f>-([2]CAMEROUN!BZ2339+[3]CONGO!AW2209+[7]RCA!BK2189+[4]GABON!BJ2481+[5]GUINEE!BF2110+[6]TCHAD!AW2191)</f>
        <v>281.6213464982045</v>
      </c>
      <c r="AV1811" s="38">
        <f>-([2]CAMEROUN!CB2339+[3]CONGO!AX2209+[7]RCA!BL2189+[4]GABON!BL2481+[5]GUINEE!BG2110+[6]TCHAD!AX2191)</f>
        <v>281.13400000000001</v>
      </c>
      <c r="AX1811" s="103">
        <f>-([2]CAMEROUN!BE2339+[7]RCA!AO2189+[3]CONGO!BA2209+[4]GABON!AO2481+[5]GUINEE!AO2110+[6]TCHAD!BA2191)</f>
        <v>297.363</v>
      </c>
      <c r="AY1811" s="38" t="e">
        <f>-([2]CAMEROUN!#REF!+[3]CONGO!BA2209+[7]RCA!BO2189+[4]GABON!BO2481+[5]GUINEE!BM2110+[6]TCHAD!BA2191)</f>
        <v>#REF!</v>
      </c>
      <c r="AZ1811" s="103">
        <v>303.59801254078434</v>
      </c>
      <c r="BA1811" s="103">
        <v>303.97857723121024</v>
      </c>
      <c r="BB1811" s="103">
        <v>302.30856109454487</v>
      </c>
      <c r="BC1811" s="103">
        <v>301.72903954432314</v>
      </c>
      <c r="BD1811" s="103">
        <v>297.00021948518099</v>
      </c>
      <c r="BE1811" s="103">
        <v>286.40918321154533</v>
      </c>
      <c r="BF1811" s="103">
        <f>-([2]CAMEROUN!BL2339+[7]RCA!AV2189+[3]CONGO!BI2209+[4]GABON!AV2481+[5]GUINEE!AV2110+[6]TCHAD!BH2191)</f>
        <v>356.49399999999997</v>
      </c>
      <c r="BG1811" s="103">
        <v>361.2805111245188</v>
      </c>
      <c r="BH1811" s="103">
        <v>331.02886492062595</v>
      </c>
      <c r="BI1811" s="103">
        <v>333.26978632110178</v>
      </c>
      <c r="BJ1811" s="103">
        <v>328.79699999999997</v>
      </c>
      <c r="BK1811" s="103">
        <v>324.43694739377833</v>
      </c>
      <c r="BL1811" s="103">
        <v>319.41399999999999</v>
      </c>
      <c r="BM1811" s="103">
        <v>321.86694739377833</v>
      </c>
      <c r="BN1811" s="103">
        <v>317.17399999999998</v>
      </c>
      <c r="BO1811" s="103">
        <f>-([2]CAMEROUN!BU2339+[7]RCA!BE2189+[3]CONGO!BR2209+[4]GABON!BE2481+[5]GUINEE!BE2110+[6]TCHAD!BQ2191)</f>
        <v>362.87899999999996</v>
      </c>
      <c r="BP1811" s="103">
        <v>369.06856165664561</v>
      </c>
      <c r="BQ1811" s="103">
        <v>372.45525221337726</v>
      </c>
      <c r="BR1811" s="103">
        <v>362.91659414236045</v>
      </c>
      <c r="BS1811" s="103">
        <v>363.37899999999996</v>
      </c>
      <c r="BT1811" s="103">
        <v>357.9986297791441</v>
      </c>
      <c r="BU1811" s="103">
        <v>364.87999999999994</v>
      </c>
      <c r="BV1811" s="103">
        <v>364.87999999999994</v>
      </c>
      <c r="BW1811" s="103">
        <v>333.93519332411012</v>
      </c>
      <c r="BX1811" s="103">
        <v>339.68400000000003</v>
      </c>
      <c r="BY1811" s="103">
        <v>340.93400000000003</v>
      </c>
      <c r="BZ1811" s="102">
        <v>340.78361554051287</v>
      </c>
      <c r="CA1811" s="103">
        <f>-([2]CAMEROUN!CG2339+[7]RCA!BQ2189+[3]CONGO!CD2209+[4]GABON!BQ2481+[5]GUINEE!BQ2110+[6]TCHAD!CC2191)</f>
        <v>357.32100000000003</v>
      </c>
      <c r="CB1811" s="103">
        <v>356.51846632960667</v>
      </c>
      <c r="CC1811" s="103">
        <v>354.89064307074415</v>
      </c>
      <c r="CD1811" s="103">
        <v>352.1340211211479</v>
      </c>
      <c r="CE1811" s="103">
        <v>339.74576425794851</v>
      </c>
      <c r="CF1811" s="103">
        <v>338.03793543153029</v>
      </c>
      <c r="CG1811" s="103">
        <v>335.39486127799591</v>
      </c>
      <c r="CH1811" s="103">
        <v>346.97882176373832</v>
      </c>
      <c r="CI1811" s="103">
        <v>346.26086465111155</v>
      </c>
      <c r="CJ1811" s="102">
        <v>347.70351301391077</v>
      </c>
      <c r="CK1811" s="102">
        <v>347.155085641396</v>
      </c>
      <c r="CL1811" s="103">
        <f>-([2]CAMEROUN!CR2339+[3]CONGO!CO2209+[7]RCA!CB2189+[4]GABON!CB2481+[5]GUINEE!CD2110+[6]TCHAD!CN2191)</f>
        <v>349.40699999999998</v>
      </c>
      <c r="CM1811" s="103">
        <v>353.12881173301309</v>
      </c>
      <c r="CN1811" s="103">
        <v>353.39318856110862</v>
      </c>
      <c r="CO1811" s="103">
        <v>353.78315428944722</v>
      </c>
      <c r="CP1811" s="103">
        <v>358.53007250599228</v>
      </c>
      <c r="CQ1811" s="103">
        <v>353.86572631174732</v>
      </c>
      <c r="CR1811" s="103">
        <v>356.1940622122616</v>
      </c>
      <c r="CS1811" s="103">
        <v>359.61332003454851</v>
      </c>
      <c r="CT1811" s="103">
        <v>353.99473863724438</v>
      </c>
      <c r="CU1811" s="103">
        <v>355.87522157315755</v>
      </c>
      <c r="CV1811" s="103">
        <v>359.18158571538703</v>
      </c>
      <c r="CW1811" s="103">
        <v>358.16990793492852</v>
      </c>
      <c r="CX1811" s="103">
        <v>358.87219395919118</v>
      </c>
      <c r="CY1811" s="103">
        <v>358.1638926412412</v>
      </c>
      <c r="CZ1811" s="103">
        <v>358.85999705617121</v>
      </c>
      <c r="DA1811" s="103">
        <f>-([2]CAMEROUN!DD2339+[3]CONGO!DA2209+[7]RCA!CN2189+[4]GABON!CN2481+[5]GUINEE!CP2110+[6]TCHAD!CZ2191)</f>
        <v>417.78500000000003</v>
      </c>
      <c r="DB1811" s="102">
        <v>365.22649481946877</v>
      </c>
      <c r="DC1811" s="102">
        <v>364.95543808350061</v>
      </c>
      <c r="DD1811" s="102">
        <v>364.3956906147738</v>
      </c>
      <c r="DE1811" s="102">
        <v>349.6397476492134</v>
      </c>
      <c r="DF1811" s="102">
        <v>348.84659071043006</v>
      </c>
      <c r="DG1811" s="102">
        <v>348.21992409358506</v>
      </c>
      <c r="DH1811" s="102">
        <v>395.3479351338716</v>
      </c>
      <c r="DI1811" s="102">
        <v>393.45043615982922</v>
      </c>
      <c r="DJ1811" s="102">
        <v>390.75716588271814</v>
      </c>
      <c r="DK1811" s="102">
        <v>344.75700000000001</v>
      </c>
      <c r="DL1811" s="102">
        <v>344.75700000000001</v>
      </c>
      <c r="DM1811" s="102">
        <v>390.77160403961648</v>
      </c>
      <c r="DN1811" s="104">
        <f>-([2]CAMEROUN!DQ2339+[3]CONGO!DN2209+[7]RCA!DA2189+[4]GABON!DA2481+[5]GUINEE!DC2110+[6]TCHAD!DM2191)</f>
        <v>375.07799999999997</v>
      </c>
      <c r="DO1811" s="102">
        <v>390.77160403961648</v>
      </c>
      <c r="DP1811" s="102">
        <v>405.83253558530748</v>
      </c>
      <c r="DQ1811" s="102">
        <v>403.50558463511675</v>
      </c>
      <c r="DR1811" s="102">
        <v>400.62914088773232</v>
      </c>
      <c r="DS1811" s="102">
        <v>400.84939747254327</v>
      </c>
      <c r="DT1811" s="102">
        <v>398.24124036906471</v>
      </c>
      <c r="DU1811" s="102">
        <v>401.89454119948482</v>
      </c>
      <c r="DV1811" s="105">
        <f>-([2]CAMEROUN!EA2339+[3]CONGO!DX2209+[7]RCA!DN2189+[4]GABON!DK2481+[5]GUINEE!DN2110+[6]TCHAD!DW2191)</f>
        <v>406.16495892591399</v>
      </c>
      <c r="DW1811" s="106">
        <f>-([2]CAMEROUN!EB2339+[3]CONGO!DY2209+[7]RCA!DM2189+[4]GABON!DL2481+[5]GUINEE!DO2110+[6]TCHAD!DX2191)</f>
        <v>402.33976752631042</v>
      </c>
      <c r="DX1811" s="107">
        <f>-([2]CAMEROUN!EC2339+[3]CONGO!DZ2209+[7]RCA!DN2189+[4]GABON!DM2481+[5]GUINEE!DP2110+[6]TCHAD!DY2191)</f>
        <v>395.81662194525074</v>
      </c>
      <c r="DZ1811" s="102">
        <f>-([2]CAMEROUN!EE2339+[3]CONGO!EB2209+[7]RCA!DP2189+[4]GABON!DO2481+[5]GUINEE!DR2110+[6]TCHAD!EA2191)</f>
        <v>421.5579977822814</v>
      </c>
      <c r="EC1811" s="102">
        <f>-([2]CAMEROUN!EH2339+[3]CONGO!EE2209+[7]RCA!DS2189+[4]GABON!DR2481+[5]GUINEE!DU2110+[6]TCHAD!ED2191)</f>
        <v>438.7036415141672</v>
      </c>
      <c r="EF1811" s="102">
        <f>-([2]CAMEROUN!EK2339+[3]CONGO!EH2209+[7]RCA!DV2189+[4]GABON!DU2481+[5]GUINEE!DX2110+[6]TCHAD!EG2191)</f>
        <v>457.39579483307045</v>
      </c>
      <c r="EI1811" s="102">
        <f>-([2]CAMEROUN!EN2339+[3]CONGO!EK2209+[7]RCA!DY2189+[4]GABON!DX2481+[5]GUINEE!EA2110+[6]TCHAD!EJ2191)</f>
        <v>479.57457074748652</v>
      </c>
      <c r="EL1811" s="102">
        <f>-([2]CAMEROUN!EQ2339+[3]CONGO!EN2209+[7]RCA!EB2189+[4]GABON!EA2481+[5]GUINEE!ED2110+[6]TCHAD!EM2191)</f>
        <v>503.67108106621902</v>
      </c>
      <c r="EO1811" s="102">
        <f>-([2]CAMEROUN!ET2339+[3]CONGO!EQ2209+[7]RCA!EE2189+[4]GABON!ED2481+[5]GUINEE!EG2110+[6]TCHAD!EP2191)</f>
        <v>532.54886159112539</v>
      </c>
    </row>
    <row r="1812" spans="1:145" ht="15.5" x14ac:dyDescent="0.35">
      <c r="A1812" s="56" t="s">
        <v>629</v>
      </c>
      <c r="B1812" s="27"/>
      <c r="C1812" s="27"/>
      <c r="D1812" s="27"/>
      <c r="H1812" s="27"/>
      <c r="I1812" s="126"/>
      <c r="N1812" s="27"/>
      <c r="O1812" s="27"/>
      <c r="P1812" s="27"/>
      <c r="Q1812" s="27"/>
      <c r="AA1812" s="103">
        <f>+[3]CONGO!AC2210</f>
        <v>0</v>
      </c>
      <c r="AB1812" s="103">
        <f>+[3]CONGO!AD2210</f>
        <v>0</v>
      </c>
      <c r="AC1812" s="103">
        <f>+[3]CONGO!AE2210</f>
        <v>0</v>
      </c>
      <c r="AD1812" s="103">
        <f>+[3]CONGO!AF2210</f>
        <v>0</v>
      </c>
      <c r="AE1812" s="103">
        <f>+[3]CONGO!AH2210</f>
        <v>0</v>
      </c>
      <c r="AF1812" s="103">
        <f>+[3]CONGO!AI2210</f>
        <v>0</v>
      </c>
      <c r="AG1812" s="103">
        <f>+[3]CONGO!AJ2210</f>
        <v>0</v>
      </c>
      <c r="AH1812" s="103">
        <f>+[3]CONGO!AK2210</f>
        <v>0</v>
      </c>
      <c r="AI1812" s="103">
        <f>+[3]CONGO!AL2210</f>
        <v>0</v>
      </c>
      <c r="AJ1812" s="103">
        <f>+[3]CONGO!AM2210</f>
        <v>0</v>
      </c>
      <c r="AK1812" s="103">
        <f>+[3]CONGO!AN2210</f>
        <v>0</v>
      </c>
      <c r="AL1812" s="103">
        <f>+[3]CONGO!AO2210</f>
        <v>0</v>
      </c>
      <c r="AM1812" s="103">
        <f>+[3]CONGO!AP2210</f>
        <v>0</v>
      </c>
      <c r="AN1812" s="103">
        <f>+[3]CONGO!AQ2210</f>
        <v>0</v>
      </c>
      <c r="AO1812" s="103">
        <f>+[3]CONGO!AR2210</f>
        <v>0</v>
      </c>
      <c r="AP1812" s="103">
        <f>+[3]CONGO!AS2210</f>
        <v>0</v>
      </c>
      <c r="AQ1812" s="103">
        <f>+[3]CONGO!AT2210</f>
        <v>0</v>
      </c>
      <c r="AR1812" s="103">
        <f>+[3]CONGO!AU2210</f>
        <v>0</v>
      </c>
      <c r="AS1812" s="103">
        <f>+[3]CONGO!AV2210</f>
        <v>67.016000000000005</v>
      </c>
      <c r="AX1812" s="103">
        <f>+[3]CONGO!BA2210</f>
        <v>60.901000000000003</v>
      </c>
      <c r="AY1812" s="38">
        <f>+[3]CONGO!BB2210</f>
        <v>60.901000000000003</v>
      </c>
      <c r="AZ1812" s="103">
        <v>60.901000000000003</v>
      </c>
      <c r="BA1812" s="103">
        <v>60.901000000000003</v>
      </c>
      <c r="BB1812" s="103">
        <v>60.901000000000003</v>
      </c>
      <c r="BC1812" s="103">
        <v>60.901000000000003</v>
      </c>
      <c r="BD1812" s="103">
        <v>53.768999999999998</v>
      </c>
      <c r="BE1812" s="103">
        <v>60.901000000000003</v>
      </c>
      <c r="BF1812" s="103">
        <f>+[3]CONGO!BI2210</f>
        <v>41.238</v>
      </c>
      <c r="BG1812" s="103">
        <v>41.238</v>
      </c>
      <c r="BH1812" s="103">
        <v>41.238</v>
      </c>
      <c r="BI1812" s="103">
        <v>41.238</v>
      </c>
      <c r="BJ1812" s="103">
        <v>41.238</v>
      </c>
      <c r="BK1812" s="103">
        <v>41.238</v>
      </c>
      <c r="BL1812" s="103">
        <v>41.238</v>
      </c>
      <c r="BM1812" s="103">
        <v>41.238</v>
      </c>
      <c r="BN1812" s="103">
        <v>41.238</v>
      </c>
      <c r="BO1812" s="103">
        <f>+[3]CONGO!BR2210</f>
        <v>30.465</v>
      </c>
      <c r="BP1812" s="103">
        <v>30.465</v>
      </c>
      <c r="BQ1812" s="103">
        <v>30.465</v>
      </c>
      <c r="BR1812" s="103">
        <v>30.465</v>
      </c>
      <c r="BS1812" s="103">
        <v>30.465</v>
      </c>
      <c r="BT1812" s="103">
        <v>30.465</v>
      </c>
      <c r="BU1812" s="103">
        <v>30.465</v>
      </c>
      <c r="BV1812" s="103">
        <v>30.465</v>
      </c>
      <c r="BW1812" s="103">
        <v>30.465</v>
      </c>
      <c r="BX1812" s="103">
        <v>30.465</v>
      </c>
      <c r="BY1812" s="103">
        <v>30.465</v>
      </c>
      <c r="BZ1812" s="102">
        <v>30.465</v>
      </c>
      <c r="CA1812" s="103">
        <f>+[3]CONGO!CD2210</f>
        <v>21.731000000000002</v>
      </c>
      <c r="CB1812" s="103">
        <v>21.731000000000002</v>
      </c>
      <c r="CC1812" s="103">
        <v>21.731000000000002</v>
      </c>
      <c r="CD1812" s="103">
        <v>21.731000000000002</v>
      </c>
      <c r="CE1812" s="103">
        <v>21.731000000000002</v>
      </c>
      <c r="CF1812" s="103">
        <v>21.731000000000002</v>
      </c>
      <c r="CG1812" s="103">
        <v>21.731000000000002</v>
      </c>
      <c r="CH1812" s="103">
        <v>21.731000000000002</v>
      </c>
      <c r="CI1812" s="103">
        <v>21.731000000000002</v>
      </c>
      <c r="CJ1812" s="102">
        <v>21.731000000000002</v>
      </c>
      <c r="CK1812" s="102">
        <v>21.731000000000002</v>
      </c>
      <c r="CL1812" s="103">
        <f>+[3]CONGO!CO2210</f>
        <v>59.024999999999999</v>
      </c>
      <c r="CM1812" s="103">
        <v>21.731000000000002</v>
      </c>
      <c r="CN1812" s="103">
        <v>59.024999999999999</v>
      </c>
      <c r="CO1812" s="103">
        <v>59.024999999999999</v>
      </c>
      <c r="CP1812" s="103">
        <v>59.024999999999999</v>
      </c>
      <c r="CQ1812" s="103">
        <v>59.024999999999999</v>
      </c>
      <c r="CR1812" s="103">
        <v>59.024999999999999</v>
      </c>
      <c r="CS1812" s="103">
        <v>59.024999999999999</v>
      </c>
      <c r="CT1812" s="103">
        <v>59.024999999999999</v>
      </c>
      <c r="CU1812" s="103">
        <v>59.024999999999999</v>
      </c>
      <c r="CV1812" s="103">
        <v>59.024999999999999</v>
      </c>
      <c r="CW1812" s="103">
        <v>59.024999999999999</v>
      </c>
      <c r="CX1812" s="103">
        <v>59.024999999999999</v>
      </c>
      <c r="CY1812" s="103">
        <v>59.024999999999999</v>
      </c>
      <c r="CZ1812" s="103">
        <v>59.024999999999999</v>
      </c>
      <c r="DA1812" s="103">
        <f>+[3]CONGO!DA2210</f>
        <v>51.673000000000002</v>
      </c>
      <c r="DB1812" s="102">
        <v>0</v>
      </c>
      <c r="DC1812" s="102">
        <v>0</v>
      </c>
      <c r="DD1812" s="102">
        <v>0</v>
      </c>
      <c r="DE1812" s="102">
        <v>0</v>
      </c>
      <c r="DF1812" s="102">
        <v>0</v>
      </c>
      <c r="DG1812" s="102">
        <v>0</v>
      </c>
      <c r="DH1812" s="102">
        <v>0</v>
      </c>
      <c r="DI1812" s="102">
        <v>0</v>
      </c>
      <c r="DJ1812" s="102">
        <v>0</v>
      </c>
      <c r="DK1812" s="102">
        <v>0</v>
      </c>
      <c r="DL1812" s="102">
        <v>0</v>
      </c>
      <c r="DM1812" s="102">
        <v>0</v>
      </c>
      <c r="DN1812" s="104">
        <f>+[3]CONGO!DN2210</f>
        <v>0</v>
      </c>
      <c r="DO1812" s="102">
        <v>0</v>
      </c>
      <c r="DP1812" s="102">
        <v>0</v>
      </c>
      <c r="DQ1812" s="102">
        <v>0</v>
      </c>
      <c r="DR1812" s="102">
        <v>0</v>
      </c>
      <c r="DS1812" s="102">
        <v>0</v>
      </c>
      <c r="DT1812" s="102">
        <v>0</v>
      </c>
      <c r="DU1812" s="102">
        <v>0</v>
      </c>
      <c r="DV1812" s="105">
        <f>+[3]CONGO!DX2210</f>
        <v>0</v>
      </c>
      <c r="DW1812" s="106">
        <f>+[3]CONGO!DY2210</f>
        <v>0</v>
      </c>
      <c r="DX1812" s="107">
        <f>+[3]CONGO!DZ2210</f>
        <v>0</v>
      </c>
      <c r="DZ1812" s="102">
        <f>+[3]CONGO!EB2210</f>
        <v>0</v>
      </c>
      <c r="EC1812" s="102">
        <f>+[3]CONGO!EE2210</f>
        <v>0</v>
      </c>
      <c r="EF1812" s="102">
        <f>+[3]CONGO!EH2210</f>
        <v>0</v>
      </c>
      <c r="EI1812" s="102">
        <f>+[3]CONGO!EK2210</f>
        <v>0</v>
      </c>
      <c r="EL1812" s="102">
        <f>+[3]CONGO!EN2210</f>
        <v>0</v>
      </c>
      <c r="EO1812" s="102">
        <f>+[3]CONGO!EQ2210</f>
        <v>0</v>
      </c>
    </row>
    <row r="1813" spans="1:145" ht="15.5" x14ac:dyDescent="0.35">
      <c r="A1813" s="27" t="s">
        <v>630</v>
      </c>
      <c r="B1813" s="27"/>
      <c r="C1813" s="27"/>
      <c r="D1813" s="27"/>
      <c r="H1813" s="27"/>
      <c r="I1813" s="126"/>
      <c r="N1813" s="27"/>
      <c r="O1813" s="27"/>
      <c r="P1813" s="27"/>
      <c r="Q1813" s="27"/>
      <c r="AX1813" s="103">
        <f>[2]MONCAM!$DH$12+[7]MRCA!$DO$14+[3]MCONGO!$DO$15+[4]MGABON!$DO$15+[5]MGUINEE!$DL$14+[6]MTCHAD!$DN$15</f>
        <v>36.045000000000002</v>
      </c>
      <c r="AZ1813" s="103">
        <v>34.438893097163167</v>
      </c>
      <c r="BA1813" s="103">
        <v>34.544917805692322</v>
      </c>
      <c r="BB1813" s="103">
        <v>35.046927529351571</v>
      </c>
      <c r="BC1813" s="103">
        <v>35.046927529351571</v>
      </c>
      <c r="BD1813" s="103">
        <v>36.896345871942763</v>
      </c>
      <c r="BE1813" s="103">
        <v>36.910777046774989</v>
      </c>
      <c r="BF1813" s="103">
        <f>[2]MONCAM!DV12+[3]MCONGO!EC15+[7]MRCA!ED14+[4]MGABON!EC15+[5]MGUINEE!DZ14+[6]MTCHAD!EB15</f>
        <v>37.207999999999998</v>
      </c>
      <c r="BG1813" s="103">
        <v>37.730539236485775</v>
      </c>
      <c r="BH1813" s="103">
        <v>38.422505572440336</v>
      </c>
      <c r="BI1813" s="103">
        <v>38.203393666358195</v>
      </c>
      <c r="BJ1813" s="103">
        <v>38.002134236542794</v>
      </c>
      <c r="BK1813" s="103">
        <v>39.029941728390796</v>
      </c>
      <c r="BL1813" s="103">
        <v>38.88555937236994</v>
      </c>
      <c r="BM1813" s="103">
        <v>39.128697125554609</v>
      </c>
      <c r="BN1813" s="103">
        <v>38.98386883039263</v>
      </c>
      <c r="BO1813" s="103">
        <f>[2]MONCAM!EE12+[3]MCONGO!EL15+[7]MRCA!EM14+[4]MGABON!EL15+[5]MGUINEE!EI14+[6]MTCHAD!EK15</f>
        <v>38.422505572440336</v>
      </c>
      <c r="BP1813" s="103">
        <v>38.933894877991349</v>
      </c>
      <c r="BQ1813" s="103">
        <v>38.613537181121075</v>
      </c>
      <c r="BR1813" s="103">
        <v>38.809692181376491</v>
      </c>
      <c r="BS1813" s="103">
        <v>34.934666626411968</v>
      </c>
      <c r="BT1813" s="103">
        <v>39.411618869205093</v>
      </c>
      <c r="BU1813" s="103">
        <v>4.0030000000000001</v>
      </c>
      <c r="BV1813" s="103">
        <v>0</v>
      </c>
      <c r="BW1813" s="103">
        <v>34.614936975784232</v>
      </c>
      <c r="BX1813" s="103">
        <v>20.031822516379435</v>
      </c>
      <c r="BY1813" s="103">
        <v>4.0213404355507887</v>
      </c>
      <c r="BZ1813" s="102">
        <v>36.548781600000744</v>
      </c>
      <c r="CA1813" s="103">
        <f>[2]MONCAM!EQ12+[3]MCONGO!EX15+[7]MRCA!EY14+[4]MGABON!EX15+[5]MGUINEE!EU14+[6]MTCHAD!EW15</f>
        <v>38.271215437484024</v>
      </c>
      <c r="CB1813" s="103">
        <v>38.848215624645263</v>
      </c>
      <c r="CC1813" s="103">
        <v>37.570055012509961</v>
      </c>
      <c r="CD1813" s="103">
        <v>40.614399999999996</v>
      </c>
      <c r="CE1813" s="103">
        <v>37.650035387501724</v>
      </c>
      <c r="CF1813" s="103">
        <v>34.542016874091189</v>
      </c>
      <c r="CG1813" s="103">
        <v>37.864130642196564</v>
      </c>
      <c r="CH1813" s="103">
        <v>37.266928329100175</v>
      </c>
      <c r="CI1813" s="103">
        <v>36.440623990637171</v>
      </c>
      <c r="CJ1813" s="102">
        <v>37.266928329100175</v>
      </c>
      <c r="CK1813" s="102">
        <v>36.440623990637171</v>
      </c>
      <c r="CL1813" s="103">
        <f>[2]MONCAM!FF12+[3]MCONGO!FM15+[7]MRCA!FM14+[4]MGABON!FL15+[5]MGUINEE!FH14+[6]MTCHAD!FK15</f>
        <v>36.750030851301517</v>
      </c>
      <c r="CM1813" s="103">
        <v>40.54147989830696</v>
      </c>
      <c r="CN1813" s="103">
        <v>40.54147989830696</v>
      </c>
      <c r="CO1813" s="103">
        <v>40.54147989830696</v>
      </c>
      <c r="CP1813" s="103">
        <v>37.570055012509961</v>
      </c>
      <c r="CQ1813" s="103">
        <v>40.54147989830696</v>
      </c>
      <c r="CR1813" s="103">
        <v>37.650035387501724</v>
      </c>
      <c r="CS1813" s="103">
        <v>37.570055012509961</v>
      </c>
      <c r="CT1813" s="103">
        <v>40.54147989830696</v>
      </c>
      <c r="CU1813" s="103">
        <v>37.650035387501724</v>
      </c>
      <c r="CV1813" s="103">
        <v>37.570055012509961</v>
      </c>
      <c r="CW1813" s="103">
        <v>40.54147989830696</v>
      </c>
      <c r="CX1813" s="103">
        <v>37.570055012509961</v>
      </c>
      <c r="CY1813" s="103">
        <v>40.54147989830696</v>
      </c>
      <c r="CZ1813" s="103">
        <v>37.650035387501724</v>
      </c>
      <c r="DA1813" s="103">
        <f>[2]MONCAM!FB12+[3]MCONGO!FI15+[7]MRCA!FK14+[4]MGABON!FH15+[5]MGUINEE!FF14+[6]MTCHAD!FG15</f>
        <v>34.614936975784232</v>
      </c>
      <c r="DB1813" s="102">
        <v>37.738130642196559</v>
      </c>
      <c r="DC1813" s="102">
        <v>37.738130642196559</v>
      </c>
      <c r="DD1813" s="102">
        <v>36.424697447726359</v>
      </c>
      <c r="DE1813" s="102">
        <v>36.831030851301513</v>
      </c>
      <c r="DF1813" s="102">
        <v>36.831030851301513</v>
      </c>
      <c r="DG1813" s="102">
        <v>36.484458722666709</v>
      </c>
      <c r="DH1813" s="102">
        <v>37.091992675567077</v>
      </c>
      <c r="DI1813" s="102">
        <v>37.091992675567077</v>
      </c>
      <c r="DJ1813" s="102">
        <v>36.138886594031909</v>
      </c>
      <c r="DK1813" s="102">
        <v>37.091992675567077</v>
      </c>
      <c r="DL1813" s="102">
        <v>37.091992675567077</v>
      </c>
      <c r="DM1813" s="102">
        <v>36.138886594031909</v>
      </c>
      <c r="DN1813" s="104">
        <f>[2]MONCAM!FI12+[3]MCONGO!FP15+[7]MRCA!FR14+[4]MGABON!FO15+[5]MGUINEE!FM14+[6]MTCHAD!FN15</f>
        <v>37.091992675567077</v>
      </c>
      <c r="DO1813" s="102">
        <v>36.138886594031909</v>
      </c>
      <c r="DP1813" s="102">
        <v>37.088000000000001</v>
      </c>
      <c r="DQ1813" s="102">
        <v>35.921425746754231</v>
      </c>
      <c r="DR1813" s="102">
        <v>37.446397020063678</v>
      </c>
      <c r="DS1813" s="102">
        <v>37.088000000000001</v>
      </c>
      <c r="DT1813" s="102">
        <v>35.921425746754231</v>
      </c>
      <c r="DU1813" s="102">
        <v>35.921425746754231</v>
      </c>
      <c r="DV1813" s="105">
        <f>[2]MONCAM!FF12+[3]MCONGO!FM15+[7]MRCA!FN14+[4]MGABON!FK15+[5]MGUINEE!FJ14+[6]MTCHAD!FK15</f>
        <v>37.088000000000001</v>
      </c>
      <c r="DW1813" s="106">
        <f>[2]MONCAM!FG12+[3]MCONGO!FN15+[7]MRCA!FO14+[4]MGABON!FL15+[5]MGUINEE!FK14+[6]MTCHAD!FL15</f>
        <v>35.921425746754231</v>
      </c>
      <c r="DX1813" s="107">
        <f>[2]MONCAM!FH12+[3]MCONGO!FO15+[7]MRCA!FP14+[4]MGABON!FM15+[5]MGUINEE!FL14+[6]MTCHAD!FM15</f>
        <v>37.446397020063678</v>
      </c>
      <c r="DZ1813" s="102">
        <f>[2]MONCAM!FJ12+[3]MCONGO!FQ15+[7]MRCA!FR14+[4]MGABON!FO15+[5]MGUINEE!FN14+[6]MTCHAD!FO15</f>
        <v>36.097085018746156</v>
      </c>
      <c r="EC1813" s="102">
        <f>[2]MONCAM!FM12+[3]MCONGO!FT15+[7]MRCA!FU14+[4]MGABON!FR15+[5]MGUINEE!FQ14+[6]MTCHAD!FR15</f>
        <v>35.716630726188789</v>
      </c>
      <c r="EF1813" s="102">
        <f>[2]MONCAM!FP12+[3]MCONGO!FW15+[7]MRCA!FX14+[4]MGABON!FU15+[5]MGUINEE!FT14+[6]MTCHAD!FU15</f>
        <v>35.196711485460774</v>
      </c>
      <c r="EI1813" s="102">
        <f>[2]MONCAM!FS12+[3]MCONGO!FZ15+[7]MRCA!GA14+[4]MGABON!FX15+[5]MGUINEE!FW14+[6]MTCHAD!FX15</f>
        <v>35.767295258614844</v>
      </c>
      <c r="EL1813" s="102">
        <f>[2]MONCAM!FV12+[3]MCONGO!GC15+[7]MRCA!GD14+[4]MGABON!GA15+[5]MGUINEE!FZ14+[6]MTCHAD!GA15</f>
        <v>37.068695966578858</v>
      </c>
      <c r="EO1813" s="102">
        <f>[2]MONCAM!FY12+[3]MCONGO!GF15+[7]MRCA!GG14+[4]MGABON!GD15+[5]MGUINEE!GC14+[6]MTCHAD!GD15</f>
        <v>39.39500000000001</v>
      </c>
    </row>
    <row r="1814" spans="1:145" ht="15.5" x14ac:dyDescent="0.35">
      <c r="A1814" s="27"/>
      <c r="B1814" s="27"/>
      <c r="C1814" s="27"/>
      <c r="D1814" s="27"/>
      <c r="H1814" s="27"/>
      <c r="I1814" s="126"/>
      <c r="N1814" s="27"/>
      <c r="O1814" s="27"/>
      <c r="P1814" s="27"/>
      <c r="Q1814" s="27"/>
      <c r="Y1814" s="126" t="s">
        <v>631</v>
      </c>
    </row>
    <row r="1815" spans="1:145" ht="15.5" x14ac:dyDescent="0.35">
      <c r="A1815" s="27"/>
      <c r="B1815" s="27"/>
      <c r="C1815" s="27"/>
      <c r="D1815" s="27"/>
      <c r="H1815" s="27"/>
      <c r="I1815" s="56"/>
      <c r="N1815" s="27"/>
      <c r="O1815" s="27"/>
      <c r="P1815" s="27"/>
      <c r="Q1815" s="27"/>
      <c r="Y1815" s="56" t="s">
        <v>632</v>
      </c>
      <c r="AX1815" s="103"/>
      <c r="BF1815" s="103"/>
      <c r="BO1815" s="103"/>
      <c r="CA1815" s="103"/>
      <c r="CL1815" s="103"/>
      <c r="DA1815" s="103"/>
      <c r="DN1815" s="104"/>
    </row>
    <row r="1816" spans="1:145" ht="15.5" x14ac:dyDescent="0.35">
      <c r="A1816" s="27"/>
      <c r="B1816" s="27"/>
      <c r="C1816" s="27"/>
      <c r="D1816" s="27"/>
      <c r="H1816" s="27"/>
      <c r="I1816" s="117"/>
      <c r="N1816" s="27"/>
      <c r="O1816" s="27"/>
      <c r="P1816" s="27"/>
      <c r="Q1816" s="27"/>
      <c r="Y1816" s="118">
        <f ca="1">NOW()</f>
        <v>45628.398694444448</v>
      </c>
    </row>
    <row r="1817" spans="1:145" ht="15.5" x14ac:dyDescent="0.35">
      <c r="A1817" s="27"/>
      <c r="B1817" s="27"/>
      <c r="C1817" s="27"/>
      <c r="D1817" s="27"/>
      <c r="H1817" s="27"/>
      <c r="I1817" s="119"/>
      <c r="N1817" s="27"/>
      <c r="O1817" s="27"/>
      <c r="P1817" s="27"/>
      <c r="Q1817" s="27"/>
      <c r="Y1817" s="119">
        <f ca="1">NOW()</f>
        <v>45628.398694444448</v>
      </c>
    </row>
    <row r="1818" spans="1:145" ht="15.5" x14ac:dyDescent="0.35">
      <c r="A1818" s="27"/>
      <c r="B1818" s="27"/>
      <c r="C1818" s="27"/>
      <c r="D1818" s="27"/>
      <c r="E1818" s="27"/>
      <c r="F1818" s="119"/>
      <c r="G1818" s="27"/>
      <c r="H1818" s="27"/>
      <c r="I1818" s="27"/>
      <c r="L1818" s="27"/>
      <c r="N1818" s="27"/>
      <c r="O1818" s="27"/>
      <c r="P1818" s="27"/>
      <c r="Q1818" s="27"/>
      <c r="Y1818" s="27" t="s">
        <v>633</v>
      </c>
    </row>
    <row r="1819" spans="1:145" ht="15.5" x14ac:dyDescent="0.35">
      <c r="A1819" s="12" t="s">
        <v>1</v>
      </c>
      <c r="B1819" s="12" t="s">
        <v>1</v>
      </c>
      <c r="C1819" s="12" t="s">
        <v>1</v>
      </c>
      <c r="D1819" s="12" t="s">
        <v>1</v>
      </c>
      <c r="E1819" s="12" t="s">
        <v>1</v>
      </c>
      <c r="F1819" s="12" t="s">
        <v>1</v>
      </c>
      <c r="G1819" s="12" t="s">
        <v>1</v>
      </c>
      <c r="H1819" s="12" t="s">
        <v>1</v>
      </c>
      <c r="I1819" s="12" t="s">
        <v>1</v>
      </c>
      <c r="J1819" s="12" t="s">
        <v>1</v>
      </c>
      <c r="K1819" s="12" t="s">
        <v>1</v>
      </c>
      <c r="L1819" s="12" t="s">
        <v>1</v>
      </c>
      <c r="M1819" s="12" t="s">
        <v>1</v>
      </c>
      <c r="N1819" s="12" t="s">
        <v>1</v>
      </c>
      <c r="O1819" s="12" t="s">
        <v>1</v>
      </c>
      <c r="P1819" s="12" t="s">
        <v>1</v>
      </c>
      <c r="Q1819" s="12" t="str">
        <f>+Q$4</f>
        <v>-</v>
      </c>
      <c r="R1819" s="12" t="str">
        <f>+R$4</f>
        <v>-</v>
      </c>
      <c r="S1819" s="12" t="str">
        <f>+S$4</f>
        <v>-</v>
      </c>
      <c r="T1819" s="12" t="str">
        <f>+T$4</f>
        <v>-</v>
      </c>
      <c r="U1819" s="12" t="s">
        <v>1</v>
      </c>
      <c r="V1819" s="12" t="s">
        <v>1</v>
      </c>
      <c r="W1819" s="12" t="s">
        <v>1</v>
      </c>
      <c r="X1819" s="13" t="s">
        <v>1</v>
      </c>
      <c r="Y1819" s="13" t="s">
        <v>1</v>
      </c>
      <c r="Z1819" s="12" t="s">
        <v>1</v>
      </c>
      <c r="AA1819" s="12" t="s">
        <v>1</v>
      </c>
      <c r="AB1819" s="12" t="s">
        <v>1</v>
      </c>
      <c r="AC1819" s="12" t="s">
        <v>1</v>
      </c>
      <c r="AD1819" s="12" t="s">
        <v>1</v>
      </c>
      <c r="AE1819" s="12" t="s">
        <v>1</v>
      </c>
      <c r="AF1819" s="12" t="s">
        <v>1</v>
      </c>
      <c r="AG1819" s="12" t="s">
        <v>1</v>
      </c>
      <c r="AH1819" s="12" t="s">
        <v>1</v>
      </c>
      <c r="AI1819" s="12" t="s">
        <v>1</v>
      </c>
      <c r="AJ1819" s="13" t="s">
        <v>1</v>
      </c>
      <c r="AK1819" s="13" t="s">
        <v>1</v>
      </c>
      <c r="AL1819" s="13" t="s">
        <v>1</v>
      </c>
      <c r="AM1819" s="13" t="s">
        <v>1</v>
      </c>
      <c r="AN1819" s="13" t="s">
        <v>1</v>
      </c>
      <c r="AO1819" s="13" t="s">
        <v>1</v>
      </c>
      <c r="AP1819" s="13" t="s">
        <v>1</v>
      </c>
      <c r="AQ1819" s="13" t="s">
        <v>1</v>
      </c>
      <c r="AR1819" s="13" t="s">
        <v>1</v>
      </c>
      <c r="AS1819" s="13" t="s">
        <v>1</v>
      </c>
      <c r="AT1819" s="13" t="s">
        <v>1</v>
      </c>
      <c r="AU1819" s="13" t="s">
        <v>1</v>
      </c>
      <c r="AV1819" s="13" t="s">
        <v>1</v>
      </c>
      <c r="AW1819" s="13" t="s">
        <v>1</v>
      </c>
      <c r="AX1819" s="13" t="s">
        <v>1</v>
      </c>
      <c r="AY1819" s="13"/>
      <c r="AZ1819" s="13" t="s">
        <v>1</v>
      </c>
      <c r="BA1819" s="13" t="s">
        <v>1</v>
      </c>
      <c r="BB1819" s="13" t="s">
        <v>1</v>
      </c>
      <c r="BC1819" s="13" t="s">
        <v>1</v>
      </c>
      <c r="BD1819" s="13" t="s">
        <v>1</v>
      </c>
      <c r="BE1819" s="13" t="s">
        <v>1</v>
      </c>
      <c r="BF1819" s="13" t="s">
        <v>1</v>
      </c>
      <c r="BG1819" s="13" t="s">
        <v>1</v>
      </c>
      <c r="BH1819" s="13" t="s">
        <v>1</v>
      </c>
      <c r="BI1819" s="13" t="s">
        <v>1</v>
      </c>
      <c r="BJ1819" s="13" t="s">
        <v>1</v>
      </c>
      <c r="BK1819" s="13" t="s">
        <v>1</v>
      </c>
      <c r="BL1819" s="13" t="s">
        <v>1</v>
      </c>
      <c r="BM1819" s="13" t="s">
        <v>1</v>
      </c>
      <c r="BN1819" s="13" t="s">
        <v>1</v>
      </c>
      <c r="BO1819" s="13" t="s">
        <v>1</v>
      </c>
      <c r="BP1819" s="13" t="s">
        <v>1</v>
      </c>
      <c r="BQ1819" s="13" t="s">
        <v>1</v>
      </c>
      <c r="BR1819" s="13" t="s">
        <v>1</v>
      </c>
      <c r="BS1819" s="13" t="s">
        <v>1</v>
      </c>
      <c r="BT1819" s="13" t="s">
        <v>1</v>
      </c>
      <c r="BU1819" s="13" t="s">
        <v>1</v>
      </c>
      <c r="BV1819" s="13" t="s">
        <v>1</v>
      </c>
      <c r="BW1819" s="13" t="s">
        <v>1</v>
      </c>
      <c r="BX1819" s="13" t="s">
        <v>1</v>
      </c>
      <c r="BY1819" s="13" t="s">
        <v>1</v>
      </c>
      <c r="BZ1819" s="12" t="s">
        <v>1</v>
      </c>
      <c r="CA1819" s="13" t="s">
        <v>1</v>
      </c>
      <c r="CB1819" s="13" t="s">
        <v>1</v>
      </c>
      <c r="CC1819" s="13" t="s">
        <v>1</v>
      </c>
      <c r="CD1819" s="13" t="s">
        <v>1</v>
      </c>
      <c r="CE1819" s="13" t="s">
        <v>1</v>
      </c>
      <c r="CF1819" s="13" t="s">
        <v>1</v>
      </c>
      <c r="CG1819" s="13" t="s">
        <v>1</v>
      </c>
      <c r="CH1819" s="13" t="s">
        <v>1</v>
      </c>
      <c r="CI1819" s="13" t="s">
        <v>1</v>
      </c>
      <c r="CJ1819" s="12" t="s">
        <v>1</v>
      </c>
      <c r="CK1819" s="12" t="s">
        <v>1</v>
      </c>
      <c r="CL1819" s="13" t="s">
        <v>1</v>
      </c>
      <c r="CM1819" s="13" t="s">
        <v>1</v>
      </c>
      <c r="CN1819" s="13" t="s">
        <v>1</v>
      </c>
      <c r="CO1819" s="13" t="s">
        <v>1</v>
      </c>
      <c r="CP1819" s="13" t="s">
        <v>1</v>
      </c>
      <c r="CQ1819" s="13" t="s">
        <v>1</v>
      </c>
      <c r="CR1819" s="13" t="s">
        <v>1</v>
      </c>
      <c r="CS1819" s="13" t="s">
        <v>1</v>
      </c>
      <c r="CT1819" s="13" t="s">
        <v>1</v>
      </c>
      <c r="CU1819" s="13" t="s">
        <v>1</v>
      </c>
      <c r="CV1819" s="13" t="s">
        <v>1</v>
      </c>
      <c r="CW1819" s="13" t="s">
        <v>1</v>
      </c>
      <c r="CX1819" s="13" t="s">
        <v>1</v>
      </c>
      <c r="CY1819" s="13" t="s">
        <v>1</v>
      </c>
      <c r="CZ1819" s="13" t="s">
        <v>1</v>
      </c>
      <c r="DA1819" s="13" t="s">
        <v>1</v>
      </c>
      <c r="DB1819" s="12" t="s">
        <v>1</v>
      </c>
      <c r="DC1819" s="12" t="s">
        <v>1</v>
      </c>
      <c r="DD1819" s="12" t="s">
        <v>1</v>
      </c>
      <c r="DE1819" s="12" t="s">
        <v>1</v>
      </c>
      <c r="DF1819" s="12" t="s">
        <v>1</v>
      </c>
      <c r="DG1819" s="12" t="s">
        <v>1</v>
      </c>
      <c r="DH1819" s="12" t="s">
        <v>1</v>
      </c>
      <c r="DI1819" s="12" t="s">
        <v>1</v>
      </c>
      <c r="DJ1819" s="12" t="s">
        <v>1</v>
      </c>
      <c r="DK1819" s="12" t="s">
        <v>1</v>
      </c>
      <c r="DL1819" s="12" t="s">
        <v>1</v>
      </c>
      <c r="DM1819" s="12" t="s">
        <v>1</v>
      </c>
      <c r="DN1819" s="23" t="s">
        <v>1</v>
      </c>
      <c r="DO1819" s="12" t="s">
        <v>1</v>
      </c>
      <c r="DP1819" s="12" t="s">
        <v>1</v>
      </c>
      <c r="DQ1819" s="12" t="s">
        <v>1</v>
      </c>
      <c r="DR1819" s="12" t="s">
        <v>1</v>
      </c>
      <c r="DS1819" s="12" t="s">
        <v>1</v>
      </c>
      <c r="DT1819" s="12" t="s">
        <v>1</v>
      </c>
      <c r="DU1819" s="12" t="s">
        <v>1</v>
      </c>
      <c r="DV1819" s="24" t="s">
        <v>1</v>
      </c>
      <c r="DW1819" s="25" t="s">
        <v>1</v>
      </c>
      <c r="DX1819" s="26" t="s">
        <v>1</v>
      </c>
      <c r="DZ1819" s="12" t="s">
        <v>1</v>
      </c>
      <c r="EC1819" s="12" t="s">
        <v>1</v>
      </c>
      <c r="EF1819" s="12" t="s">
        <v>1</v>
      </c>
      <c r="EI1819" s="12" t="s">
        <v>1</v>
      </c>
      <c r="EL1819" s="12" t="s">
        <v>1</v>
      </c>
      <c r="EO1819" s="12" t="s">
        <v>1</v>
      </c>
    </row>
    <row r="1820" spans="1:145" ht="15.5" x14ac:dyDescent="0.35">
      <c r="A1820" s="14"/>
      <c r="B1820" s="14" t="s">
        <v>2</v>
      </c>
      <c r="C1820" s="14" t="s">
        <v>3</v>
      </c>
      <c r="D1820" s="14" t="s">
        <v>4</v>
      </c>
      <c r="E1820" s="14" t="s">
        <v>5</v>
      </c>
      <c r="F1820" s="14" t="s">
        <v>6</v>
      </c>
      <c r="G1820" s="14" t="s">
        <v>7</v>
      </c>
      <c r="H1820" s="14" t="s">
        <v>8</v>
      </c>
      <c r="I1820" s="14" t="s">
        <v>9</v>
      </c>
      <c r="J1820" s="14" t="s">
        <v>10</v>
      </c>
      <c r="K1820" s="120" t="s">
        <v>570</v>
      </c>
      <c r="L1820" s="15">
        <v>1997</v>
      </c>
      <c r="M1820" s="16">
        <v>1998</v>
      </c>
      <c r="N1820" s="16">
        <v>1999</v>
      </c>
      <c r="O1820" s="120">
        <f t="shared" ref="O1820:T1820" si="1745">+O$5</f>
        <v>2000</v>
      </c>
      <c r="P1820" s="120">
        <f t="shared" si="1745"/>
        <v>2001</v>
      </c>
      <c r="Q1820" s="120">
        <f t="shared" si="1745"/>
        <v>2002</v>
      </c>
      <c r="R1820" s="120">
        <f t="shared" si="1745"/>
        <v>2003</v>
      </c>
      <c r="S1820" s="120">
        <f t="shared" si="1745"/>
        <v>2004</v>
      </c>
      <c r="T1820" s="120">
        <f t="shared" si="1745"/>
        <v>2005</v>
      </c>
      <c r="U1820" s="16">
        <v>2006</v>
      </c>
      <c r="V1820" s="16">
        <v>2007</v>
      </c>
      <c r="W1820" s="16">
        <v>2008</v>
      </c>
      <c r="X1820" s="17">
        <v>2009</v>
      </c>
      <c r="Y1820" s="17">
        <v>2010</v>
      </c>
      <c r="Z1820" s="16">
        <v>2011</v>
      </c>
      <c r="AA1820" s="16">
        <v>2012</v>
      </c>
      <c r="AB1820" s="16">
        <v>2013</v>
      </c>
      <c r="AC1820" s="16">
        <v>2013</v>
      </c>
      <c r="AD1820" s="16">
        <v>2013</v>
      </c>
      <c r="AE1820" s="16">
        <v>2013</v>
      </c>
      <c r="AF1820" s="16">
        <v>2014</v>
      </c>
      <c r="AG1820" s="16">
        <v>2014</v>
      </c>
      <c r="AH1820" s="16">
        <v>2014</v>
      </c>
      <c r="AI1820" s="16">
        <v>2014</v>
      </c>
      <c r="AJ1820" s="17">
        <v>2014</v>
      </c>
      <c r="AK1820" s="17">
        <v>2015</v>
      </c>
      <c r="AL1820" s="17">
        <v>2015</v>
      </c>
      <c r="AM1820" s="17">
        <v>2015</v>
      </c>
      <c r="AN1820" s="17">
        <v>2015</v>
      </c>
      <c r="AO1820" s="17">
        <f>+AO$5</f>
        <v>2015</v>
      </c>
      <c r="AP1820" s="17">
        <v>2016</v>
      </c>
      <c r="AQ1820" s="17">
        <v>2016</v>
      </c>
      <c r="AR1820" s="17">
        <v>2016</v>
      </c>
      <c r="AS1820" s="17">
        <f>+AS$5</f>
        <v>2016</v>
      </c>
      <c r="AT1820" s="17">
        <v>2017</v>
      </c>
      <c r="AU1820" s="17">
        <v>2017</v>
      </c>
      <c r="AV1820" s="17">
        <v>2017</v>
      </c>
      <c r="AW1820" s="17">
        <v>2017</v>
      </c>
      <c r="AX1820" s="17">
        <f>+AX$5</f>
        <v>2017</v>
      </c>
      <c r="AY1820" s="17"/>
      <c r="AZ1820" s="17">
        <v>2018</v>
      </c>
      <c r="BA1820" s="17">
        <v>2018</v>
      </c>
      <c r="BB1820" s="17">
        <v>2018</v>
      </c>
      <c r="BC1820" s="17">
        <v>2018</v>
      </c>
      <c r="BD1820" s="17">
        <v>2018</v>
      </c>
      <c r="BE1820" s="17">
        <v>2018</v>
      </c>
      <c r="BF1820" s="17">
        <f>+BF$5</f>
        <v>2018</v>
      </c>
      <c r="BG1820" s="17">
        <v>2019</v>
      </c>
      <c r="BH1820" s="17">
        <v>2019</v>
      </c>
      <c r="BI1820" s="17">
        <v>2019</v>
      </c>
      <c r="BJ1820" s="17">
        <v>2019</v>
      </c>
      <c r="BK1820" s="17">
        <v>2019</v>
      </c>
      <c r="BL1820" s="17">
        <v>2019</v>
      </c>
      <c r="BM1820" s="17">
        <v>2019</v>
      </c>
      <c r="BN1820" s="17">
        <v>2019</v>
      </c>
      <c r="BO1820" s="17">
        <f>+BO$5</f>
        <v>2019</v>
      </c>
      <c r="BP1820" s="17">
        <v>2020</v>
      </c>
      <c r="BQ1820" s="17">
        <v>2020</v>
      </c>
      <c r="BR1820" s="17">
        <v>2020</v>
      </c>
      <c r="BS1820" s="17">
        <v>2020</v>
      </c>
      <c r="BT1820" s="17">
        <v>2020</v>
      </c>
      <c r="BU1820" s="17">
        <v>2020</v>
      </c>
      <c r="BV1820" s="17">
        <v>2020</v>
      </c>
      <c r="BW1820" s="17">
        <v>2020</v>
      </c>
      <c r="BX1820" s="17">
        <v>2020</v>
      </c>
      <c r="BY1820" s="17">
        <v>2020</v>
      </c>
      <c r="BZ1820" s="16">
        <v>2020</v>
      </c>
      <c r="CA1820" s="17">
        <f>+CA$5</f>
        <v>2020</v>
      </c>
      <c r="CB1820" s="17">
        <v>2021</v>
      </c>
      <c r="CC1820" s="17">
        <v>2021</v>
      </c>
      <c r="CD1820" s="17">
        <v>2021</v>
      </c>
      <c r="CE1820" s="17">
        <v>2021</v>
      </c>
      <c r="CF1820" s="17">
        <v>2021</v>
      </c>
      <c r="CG1820" s="17">
        <v>2021</v>
      </c>
      <c r="CH1820" s="17">
        <v>2021</v>
      </c>
      <c r="CI1820" s="17">
        <v>2021</v>
      </c>
      <c r="CJ1820" s="16">
        <v>2021</v>
      </c>
      <c r="CK1820" s="16">
        <v>2021</v>
      </c>
      <c r="CL1820" s="17">
        <f>+CL$5</f>
        <v>2021</v>
      </c>
      <c r="CM1820" s="17">
        <v>2022</v>
      </c>
      <c r="CN1820" s="17">
        <v>2022</v>
      </c>
      <c r="CO1820" s="17">
        <v>2022</v>
      </c>
      <c r="CP1820" s="17">
        <v>2022</v>
      </c>
      <c r="CQ1820" s="17">
        <v>2022</v>
      </c>
      <c r="CR1820" s="17">
        <v>2022</v>
      </c>
      <c r="CS1820" s="17">
        <v>2022</v>
      </c>
      <c r="CT1820" s="17">
        <v>2022</v>
      </c>
      <c r="CU1820" s="17">
        <v>2022</v>
      </c>
      <c r="CV1820" s="17">
        <v>2022</v>
      </c>
      <c r="CW1820" s="17">
        <v>2022</v>
      </c>
      <c r="CX1820" s="17">
        <v>2022</v>
      </c>
      <c r="CY1820" s="17">
        <v>2022</v>
      </c>
      <c r="CZ1820" s="17">
        <v>2022</v>
      </c>
      <c r="DA1820" s="17">
        <f t="shared" ref="DA1820:DN1820" si="1746">+DA$5</f>
        <v>2022</v>
      </c>
      <c r="DB1820" s="16">
        <v>2023</v>
      </c>
      <c r="DC1820" s="16">
        <v>2023</v>
      </c>
      <c r="DD1820" s="16">
        <v>2023</v>
      </c>
      <c r="DE1820" s="16">
        <v>2023</v>
      </c>
      <c r="DF1820" s="16">
        <v>2023</v>
      </c>
      <c r="DG1820" s="16">
        <v>2023</v>
      </c>
      <c r="DH1820" s="16">
        <v>2023</v>
      </c>
      <c r="DI1820" s="16">
        <v>2023</v>
      </c>
      <c r="DJ1820" s="16">
        <v>2023</v>
      </c>
      <c r="DK1820" s="16">
        <v>2023</v>
      </c>
      <c r="DL1820" s="16">
        <v>2023</v>
      </c>
      <c r="DM1820" s="16">
        <v>2023</v>
      </c>
      <c r="DN1820" s="19">
        <f t="shared" si="1746"/>
        <v>2023</v>
      </c>
      <c r="DO1820" s="16">
        <v>2023</v>
      </c>
      <c r="DP1820" s="16">
        <v>2024</v>
      </c>
      <c r="DQ1820" s="16">
        <v>2024</v>
      </c>
      <c r="DR1820" s="16">
        <v>2024</v>
      </c>
      <c r="DS1820" s="16">
        <v>2024</v>
      </c>
      <c r="DT1820" s="16">
        <v>2024</v>
      </c>
      <c r="DU1820" s="16">
        <v>2024</v>
      </c>
      <c r="DV1820" s="20">
        <f>+DV$5</f>
        <v>2024</v>
      </c>
      <c r="DW1820" s="21">
        <f>+DW$5</f>
        <v>2024</v>
      </c>
      <c r="DX1820" s="22">
        <f>+DX$5</f>
        <v>2024</v>
      </c>
      <c r="DZ1820" s="16">
        <f>+DZ$5</f>
        <v>2025</v>
      </c>
      <c r="EC1820" s="16">
        <f>+EC$5</f>
        <v>2026</v>
      </c>
      <c r="EF1820" s="16">
        <f>+EF$5</f>
        <v>2027</v>
      </c>
      <c r="EI1820" s="16">
        <f>+EI$5</f>
        <v>2028</v>
      </c>
      <c r="EL1820" s="16">
        <f>+EL$5</f>
        <v>2029</v>
      </c>
      <c r="EO1820" s="16">
        <f>+EO$5</f>
        <v>2030</v>
      </c>
    </row>
    <row r="1821" spans="1:145" ht="15.5" x14ac:dyDescent="0.35">
      <c r="A1821" s="12" t="s">
        <v>1</v>
      </c>
      <c r="B1821" s="12" t="s">
        <v>1</v>
      </c>
      <c r="C1821" s="12" t="s">
        <v>1</v>
      </c>
      <c r="D1821" s="12" t="s">
        <v>1</v>
      </c>
      <c r="E1821" s="12" t="s">
        <v>1</v>
      </c>
      <c r="F1821" s="12" t="s">
        <v>1</v>
      </c>
      <c r="G1821" s="12" t="s">
        <v>1</v>
      </c>
      <c r="H1821" s="12" t="s">
        <v>1</v>
      </c>
      <c r="I1821" s="12" t="s">
        <v>1</v>
      </c>
      <c r="J1821" s="12" t="s">
        <v>1</v>
      </c>
      <c r="K1821" s="12" t="s">
        <v>1</v>
      </c>
      <c r="L1821" s="12" t="s">
        <v>1</v>
      </c>
      <c r="M1821" s="12" t="s">
        <v>1</v>
      </c>
      <c r="N1821" s="12" t="s">
        <v>1</v>
      </c>
      <c r="O1821" s="12" t="s">
        <v>1</v>
      </c>
      <c r="P1821" s="12" t="s">
        <v>1</v>
      </c>
      <c r="Q1821" s="12" t="str">
        <f>+Q$6</f>
        <v>-</v>
      </c>
      <c r="R1821" s="12" t="str">
        <f>+R$6</f>
        <v>-</v>
      </c>
      <c r="S1821" s="12" t="str">
        <f>+S$6</f>
        <v>-</v>
      </c>
      <c r="T1821" s="12" t="str">
        <f>+T$6</f>
        <v>-</v>
      </c>
      <c r="U1821" s="12" t="s">
        <v>1</v>
      </c>
      <c r="V1821" s="12" t="s">
        <v>1</v>
      </c>
      <c r="W1821" s="12" t="s">
        <v>1</v>
      </c>
      <c r="X1821" s="13" t="s">
        <v>1</v>
      </c>
      <c r="Y1821" s="13" t="s">
        <v>1</v>
      </c>
      <c r="Z1821" s="12" t="s">
        <v>1</v>
      </c>
      <c r="AA1821" s="12" t="s">
        <v>1</v>
      </c>
      <c r="AB1821" s="12" t="s">
        <v>1</v>
      </c>
      <c r="AC1821" s="12" t="s">
        <v>1</v>
      </c>
      <c r="AD1821" s="12" t="s">
        <v>1</v>
      </c>
      <c r="AE1821" s="12" t="s">
        <v>1</v>
      </c>
      <c r="AF1821" s="12" t="s">
        <v>1</v>
      </c>
      <c r="AG1821" s="12" t="s">
        <v>1</v>
      </c>
      <c r="AH1821" s="12" t="s">
        <v>1</v>
      </c>
      <c r="AI1821" s="12" t="s">
        <v>1</v>
      </c>
      <c r="AJ1821" s="13" t="s">
        <v>1</v>
      </c>
      <c r="AK1821" s="13" t="s">
        <v>1</v>
      </c>
      <c r="AL1821" s="13" t="s">
        <v>1</v>
      </c>
      <c r="AM1821" s="13" t="s">
        <v>1</v>
      </c>
      <c r="AN1821" s="13" t="s">
        <v>1</v>
      </c>
      <c r="AO1821" s="13" t="s">
        <v>1</v>
      </c>
      <c r="AP1821" s="13" t="s">
        <v>1</v>
      </c>
      <c r="AQ1821" s="13" t="s">
        <v>1</v>
      </c>
      <c r="AR1821" s="13" t="s">
        <v>1</v>
      </c>
      <c r="AS1821" s="13" t="s">
        <v>1</v>
      </c>
      <c r="AT1821" s="13" t="s">
        <v>1</v>
      </c>
      <c r="AU1821" s="13" t="s">
        <v>1</v>
      </c>
      <c r="AV1821" s="13" t="s">
        <v>1</v>
      </c>
      <c r="AW1821" s="13" t="s">
        <v>1</v>
      </c>
      <c r="AX1821" s="13" t="s">
        <v>1</v>
      </c>
      <c r="AY1821" s="13"/>
      <c r="AZ1821" s="13" t="s">
        <v>1</v>
      </c>
      <c r="BA1821" s="13" t="s">
        <v>1</v>
      </c>
      <c r="BB1821" s="13" t="s">
        <v>1</v>
      </c>
      <c r="BC1821" s="13" t="s">
        <v>1</v>
      </c>
      <c r="BD1821" s="13" t="s">
        <v>1</v>
      </c>
      <c r="BE1821" s="13" t="s">
        <v>1</v>
      </c>
      <c r="BF1821" s="13" t="s">
        <v>1</v>
      </c>
      <c r="BG1821" s="13" t="s">
        <v>1</v>
      </c>
      <c r="BH1821" s="13" t="s">
        <v>1</v>
      </c>
      <c r="BI1821" s="13" t="s">
        <v>1</v>
      </c>
      <c r="BJ1821" s="13" t="s">
        <v>1</v>
      </c>
      <c r="BK1821" s="13" t="s">
        <v>1</v>
      </c>
      <c r="BL1821" s="13" t="s">
        <v>1</v>
      </c>
      <c r="BM1821" s="13" t="s">
        <v>1</v>
      </c>
      <c r="BN1821" s="13" t="s">
        <v>1</v>
      </c>
      <c r="BO1821" s="13" t="s">
        <v>1</v>
      </c>
      <c r="BP1821" s="13" t="s">
        <v>1</v>
      </c>
      <c r="BQ1821" s="13" t="s">
        <v>1</v>
      </c>
      <c r="BR1821" s="13" t="s">
        <v>1</v>
      </c>
      <c r="BS1821" s="13" t="s">
        <v>1</v>
      </c>
      <c r="BT1821" s="13" t="s">
        <v>1</v>
      </c>
      <c r="BU1821" s="13" t="s">
        <v>1</v>
      </c>
      <c r="BV1821" s="13" t="s">
        <v>1</v>
      </c>
      <c r="BW1821" s="13" t="s">
        <v>1</v>
      </c>
      <c r="BX1821" s="13" t="s">
        <v>1</v>
      </c>
      <c r="BY1821" s="13" t="s">
        <v>1</v>
      </c>
      <c r="BZ1821" s="12" t="s">
        <v>1</v>
      </c>
      <c r="CA1821" s="13" t="s">
        <v>1</v>
      </c>
      <c r="CB1821" s="13" t="s">
        <v>1</v>
      </c>
      <c r="CC1821" s="13" t="s">
        <v>1</v>
      </c>
      <c r="CD1821" s="13" t="s">
        <v>1</v>
      </c>
      <c r="CE1821" s="13" t="s">
        <v>1</v>
      </c>
      <c r="CF1821" s="13" t="s">
        <v>1</v>
      </c>
      <c r="CG1821" s="13" t="s">
        <v>1</v>
      </c>
      <c r="CH1821" s="13" t="s">
        <v>1</v>
      </c>
      <c r="CI1821" s="13" t="s">
        <v>1</v>
      </c>
      <c r="CJ1821" s="12" t="s">
        <v>1</v>
      </c>
      <c r="CK1821" s="12" t="s">
        <v>1</v>
      </c>
      <c r="CL1821" s="13" t="s">
        <v>1</v>
      </c>
      <c r="CM1821" s="13" t="s">
        <v>1</v>
      </c>
      <c r="CN1821" s="13" t="s">
        <v>1</v>
      </c>
      <c r="CO1821" s="13" t="s">
        <v>1</v>
      </c>
      <c r="CP1821" s="13" t="s">
        <v>1</v>
      </c>
      <c r="CQ1821" s="13" t="s">
        <v>1</v>
      </c>
      <c r="CR1821" s="13" t="s">
        <v>1</v>
      </c>
      <c r="CS1821" s="13" t="s">
        <v>1</v>
      </c>
      <c r="CT1821" s="13" t="s">
        <v>1</v>
      </c>
      <c r="CU1821" s="13" t="s">
        <v>1</v>
      </c>
      <c r="CV1821" s="13" t="s">
        <v>1</v>
      </c>
      <c r="CW1821" s="13" t="s">
        <v>1</v>
      </c>
      <c r="CX1821" s="13" t="s">
        <v>1</v>
      </c>
      <c r="CY1821" s="13" t="s">
        <v>1</v>
      </c>
      <c r="CZ1821" s="13" t="s">
        <v>1</v>
      </c>
      <c r="DA1821" s="13" t="s">
        <v>1</v>
      </c>
      <c r="DB1821" s="12" t="s">
        <v>1</v>
      </c>
      <c r="DC1821" s="12" t="s">
        <v>1</v>
      </c>
      <c r="DD1821" s="12" t="s">
        <v>1</v>
      </c>
      <c r="DE1821" s="12" t="s">
        <v>1</v>
      </c>
      <c r="DF1821" s="12" t="s">
        <v>1</v>
      </c>
      <c r="DG1821" s="12" t="s">
        <v>1</v>
      </c>
      <c r="DH1821" s="12" t="s">
        <v>1</v>
      </c>
      <c r="DI1821" s="12" t="s">
        <v>1</v>
      </c>
      <c r="DJ1821" s="12" t="s">
        <v>1</v>
      </c>
      <c r="DK1821" s="12" t="s">
        <v>1</v>
      </c>
      <c r="DL1821" s="12" t="s">
        <v>1</v>
      </c>
      <c r="DM1821" s="12" t="s">
        <v>1</v>
      </c>
      <c r="DN1821" s="23" t="s">
        <v>1</v>
      </c>
      <c r="DO1821" s="12" t="s">
        <v>1</v>
      </c>
      <c r="DP1821" s="12" t="s">
        <v>1</v>
      </c>
      <c r="DQ1821" s="12" t="s">
        <v>1</v>
      </c>
      <c r="DR1821" s="12" t="s">
        <v>1</v>
      </c>
      <c r="DS1821" s="12" t="s">
        <v>1</v>
      </c>
      <c r="DT1821" s="12" t="s">
        <v>1</v>
      </c>
      <c r="DU1821" s="12" t="s">
        <v>1</v>
      </c>
      <c r="DV1821" s="24" t="s">
        <v>1</v>
      </c>
      <c r="DW1821" s="25" t="s">
        <v>1</v>
      </c>
      <c r="DX1821" s="26" t="s">
        <v>1</v>
      </c>
      <c r="DZ1821" s="12" t="s">
        <v>1</v>
      </c>
      <c r="EC1821" s="12" t="s">
        <v>1</v>
      </c>
      <c r="EF1821" s="12" t="s">
        <v>1</v>
      </c>
      <c r="EI1821" s="12" t="s">
        <v>1</v>
      </c>
      <c r="EL1821" s="12" t="s">
        <v>1</v>
      </c>
      <c r="EO1821" s="12" t="s">
        <v>1</v>
      </c>
    </row>
    <row r="1822" spans="1:145" ht="15.5" x14ac:dyDescent="0.35">
      <c r="A1822" s="27"/>
      <c r="B1822" s="27"/>
      <c r="C1822" s="27"/>
      <c r="D1822" s="27"/>
      <c r="E1822" s="27"/>
      <c r="F1822" s="27"/>
      <c r="G1822" s="27"/>
      <c r="H1822" s="27"/>
      <c r="I1822" s="27"/>
      <c r="J1822" s="27"/>
      <c r="K1822" s="14"/>
      <c r="L1822" s="14"/>
      <c r="M1822" s="14"/>
      <c r="N1822" s="14"/>
      <c r="O1822" s="28"/>
      <c r="P1822" s="28"/>
      <c r="Q1822" s="28"/>
      <c r="R1822" s="28"/>
      <c r="S1822" s="28"/>
      <c r="T1822" s="28"/>
      <c r="U1822" s="28" t="str">
        <f>+U$7</f>
        <v/>
      </c>
      <c r="V1822" s="14"/>
      <c r="W1822" s="14"/>
      <c r="X1822" s="30"/>
      <c r="Y1822" s="30"/>
      <c r="Z1822" s="14"/>
      <c r="AA1822" s="14"/>
      <c r="AB1822" s="14" t="s">
        <v>12</v>
      </c>
      <c r="AC1822" s="14" t="s">
        <v>13</v>
      </c>
      <c r="AD1822" s="14" t="str">
        <f>+$AD$7</f>
        <v>Maj old</v>
      </c>
      <c r="AE1822" s="14"/>
      <c r="AF1822" s="14" t="s">
        <v>12</v>
      </c>
      <c r="AG1822" s="14" t="s">
        <v>13</v>
      </c>
      <c r="AH1822" s="14" t="s">
        <v>15</v>
      </c>
      <c r="AI1822" s="14" t="s">
        <v>16</v>
      </c>
      <c r="AJ1822" s="30"/>
      <c r="AK1822" s="30" t="s">
        <v>12</v>
      </c>
      <c r="AL1822" s="30" t="s">
        <v>13</v>
      </c>
      <c r="AM1822" s="30" t="s">
        <v>15</v>
      </c>
      <c r="AN1822" s="30" t="s">
        <v>17</v>
      </c>
      <c r="AO1822" s="30" t="str">
        <f>+AO$7</f>
        <v>Estim.</v>
      </c>
      <c r="AP1822" s="30" t="s">
        <v>12</v>
      </c>
      <c r="AQ1822" s="30" t="s">
        <v>13</v>
      </c>
      <c r="AR1822" s="30" t="s">
        <v>15</v>
      </c>
      <c r="AS1822" s="30" t="str">
        <f>+AS$7</f>
        <v>Estim.</v>
      </c>
      <c r="AT1822" s="30" t="s">
        <v>12</v>
      </c>
      <c r="AU1822" s="30" t="s">
        <v>13</v>
      </c>
      <c r="AV1822" s="30" t="s">
        <v>19</v>
      </c>
      <c r="AW1822" s="30" t="s">
        <v>20</v>
      </c>
      <c r="AX1822" s="30" t="str">
        <f>+AX$7</f>
        <v>Estim</v>
      </c>
      <c r="AY1822" s="30"/>
      <c r="AZ1822" s="30" t="s">
        <v>12</v>
      </c>
      <c r="BA1822" s="30" t="s">
        <v>22</v>
      </c>
      <c r="BB1822" s="30" t="s">
        <v>23</v>
      </c>
      <c r="BC1822" s="30" t="s">
        <v>24</v>
      </c>
      <c r="BD1822" s="30" t="s">
        <v>25</v>
      </c>
      <c r="BE1822" s="30" t="s">
        <v>26</v>
      </c>
      <c r="BF1822" s="30" t="str">
        <f>+BF$7</f>
        <v>Estim</v>
      </c>
      <c r="BG1822" s="30" t="s">
        <v>12</v>
      </c>
      <c r="BH1822" s="30" t="s">
        <v>27</v>
      </c>
      <c r="BI1822" s="30" t="s">
        <v>23</v>
      </c>
      <c r="BJ1822" s="30" t="s">
        <v>26</v>
      </c>
      <c r="BK1822" s="30" t="s">
        <v>28</v>
      </c>
      <c r="BL1822" s="30" t="s">
        <v>29</v>
      </c>
      <c r="BM1822" s="30" t="s">
        <v>30</v>
      </c>
      <c r="BN1822" s="30" t="s">
        <v>31</v>
      </c>
      <c r="BO1822" s="30" t="str">
        <f>+BO$7</f>
        <v>Estim</v>
      </c>
      <c r="BP1822" s="30" t="s">
        <v>12</v>
      </c>
      <c r="BQ1822" s="30" t="s">
        <v>12</v>
      </c>
      <c r="BR1822" s="30" t="s">
        <v>27</v>
      </c>
      <c r="BS1822" s="30" t="s">
        <v>29</v>
      </c>
      <c r="BT1822" s="30" t="s">
        <v>23</v>
      </c>
      <c r="BU1822" s="30" t="s">
        <v>29</v>
      </c>
      <c r="BV1822" s="30" t="s">
        <v>31</v>
      </c>
      <c r="BW1822" s="30" t="s">
        <v>32</v>
      </c>
      <c r="BX1822" s="30" t="s">
        <v>32</v>
      </c>
      <c r="BY1822" s="30" t="s">
        <v>32</v>
      </c>
      <c r="BZ1822" s="14" t="s">
        <v>33</v>
      </c>
      <c r="CA1822" s="30" t="str">
        <f>+CA$7</f>
        <v>Estim</v>
      </c>
      <c r="CB1822" s="30" t="s">
        <v>12</v>
      </c>
      <c r="CC1822" s="30" t="s">
        <v>12</v>
      </c>
      <c r="CD1822" s="30" t="s">
        <v>12</v>
      </c>
      <c r="CE1822" s="30" t="s">
        <v>12</v>
      </c>
      <c r="CF1822" s="30" t="s">
        <v>12</v>
      </c>
      <c r="CG1822" s="30" t="s">
        <v>12</v>
      </c>
      <c r="CH1822" s="30" t="s">
        <v>34</v>
      </c>
      <c r="CI1822" s="30" t="s">
        <v>34</v>
      </c>
      <c r="CJ1822" s="14" t="s">
        <v>25</v>
      </c>
      <c r="CK1822" s="14" t="s">
        <v>25</v>
      </c>
      <c r="CL1822" s="30" t="str">
        <f>+CL$7</f>
        <v>Estim.</v>
      </c>
      <c r="CM1822" s="30" t="s">
        <v>12</v>
      </c>
      <c r="CN1822" s="30" t="s">
        <v>36</v>
      </c>
      <c r="CO1822" s="30" t="s">
        <v>36</v>
      </c>
      <c r="CP1822" s="30" t="s">
        <v>101</v>
      </c>
      <c r="CQ1822" s="30" t="s">
        <v>36</v>
      </c>
      <c r="CR1822" s="30" t="s">
        <v>102</v>
      </c>
      <c r="CS1822" s="30" t="s">
        <v>103</v>
      </c>
      <c r="CT1822" s="30" t="s">
        <v>104</v>
      </c>
      <c r="CU1822" s="30" t="s">
        <v>105</v>
      </c>
      <c r="CV1822" s="30" t="s">
        <v>37</v>
      </c>
      <c r="CW1822" s="30" t="s">
        <v>37</v>
      </c>
      <c r="CX1822" s="30" t="s">
        <v>38</v>
      </c>
      <c r="CY1822" s="30" t="s">
        <v>38</v>
      </c>
      <c r="CZ1822" s="30" t="s">
        <v>37</v>
      </c>
      <c r="DA1822" s="30" t="str">
        <f t="shared" ref="DA1822:DN1822" si="1747">+DA$7</f>
        <v>Estim.</v>
      </c>
      <c r="DB1822" s="14" t="s">
        <v>39</v>
      </c>
      <c r="DC1822" s="14" t="s">
        <v>40</v>
      </c>
      <c r="DD1822" s="14" t="s">
        <v>41</v>
      </c>
      <c r="DE1822" s="14" t="s">
        <v>42</v>
      </c>
      <c r="DF1822" s="14" t="s">
        <v>43</v>
      </c>
      <c r="DG1822" s="14" t="s">
        <v>44</v>
      </c>
      <c r="DH1822" s="14" t="s">
        <v>45</v>
      </c>
      <c r="DI1822" s="14" t="s">
        <v>46</v>
      </c>
      <c r="DJ1822" s="14" t="s">
        <v>47</v>
      </c>
      <c r="DK1822" s="14" t="s">
        <v>45</v>
      </c>
      <c r="DL1822" s="14" t="s">
        <v>46</v>
      </c>
      <c r="DM1822" s="14" t="s">
        <v>47</v>
      </c>
      <c r="DN1822" s="34" t="str">
        <f t="shared" si="1747"/>
        <v>Estim.</v>
      </c>
      <c r="DO1822" s="14" t="s">
        <v>47</v>
      </c>
      <c r="DP1822" s="14" t="s">
        <v>12</v>
      </c>
      <c r="DQ1822" s="14" t="s">
        <v>12</v>
      </c>
      <c r="DR1822" s="14" t="s">
        <v>12</v>
      </c>
      <c r="DS1822" s="14" t="s">
        <v>23</v>
      </c>
      <c r="DT1822" s="14" t="s">
        <v>23</v>
      </c>
      <c r="DU1822" s="14" t="s">
        <v>23</v>
      </c>
      <c r="DV1822" s="121" t="str">
        <f>+DV$7</f>
        <v>MAJ nov</v>
      </c>
      <c r="DW1822" s="122" t="str">
        <f>+DW$7</f>
        <v>MAJ nov</v>
      </c>
      <c r="DX1822" s="123" t="str">
        <f>+DX$7</f>
        <v>Prév.Rév.</v>
      </c>
      <c r="DZ1822" s="14" t="str">
        <f>+DZ$7</f>
        <v>Prév.</v>
      </c>
      <c r="EC1822" s="14" t="str">
        <f>+EC$7</f>
        <v>Prév.</v>
      </c>
      <c r="EF1822" s="14" t="str">
        <f>+EF$7</f>
        <v>Prév.</v>
      </c>
      <c r="EI1822" s="14" t="str">
        <f>+EI$7</f>
        <v>Prév.</v>
      </c>
      <c r="EL1822" s="14" t="str">
        <f>+EL$7</f>
        <v>Prév.</v>
      </c>
      <c r="EO1822" s="14" t="str">
        <f>+EO$7</f>
        <v>Prév.</v>
      </c>
    </row>
    <row r="1823" spans="1:145" ht="15.5" x14ac:dyDescent="0.35">
      <c r="A1823" s="27"/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BD1823" s="296"/>
      <c r="BG1823" s="1"/>
      <c r="BH1823" s="42"/>
      <c r="BI1823" s="1"/>
      <c r="BJ1823" s="42"/>
      <c r="BK1823" s="42"/>
      <c r="BL1823" s="42"/>
      <c r="BM1823" s="1"/>
      <c r="BN1823" s="42"/>
      <c r="BP1823" s="1"/>
      <c r="BQ1823" s="296"/>
      <c r="BS1823" s="327"/>
      <c r="BT1823" s="1"/>
      <c r="BU1823" s="42"/>
      <c r="BV1823" s="42"/>
      <c r="BW1823" s="1"/>
      <c r="BX1823" s="42"/>
      <c r="BY1823" s="42"/>
      <c r="BZ1823" s="297"/>
      <c r="CB1823" s="296"/>
      <c r="CC1823" s="296"/>
      <c r="CD1823" s="296"/>
      <c r="CE1823" s="1"/>
      <c r="CF1823" s="1"/>
      <c r="CG1823" s="1"/>
      <c r="CH1823" s="1"/>
      <c r="CI1823" s="1"/>
      <c r="CJ1823" s="297"/>
      <c r="CK1823" s="297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</row>
    <row r="1824" spans="1:145" s="38" customFormat="1" ht="15.5" x14ac:dyDescent="0.35">
      <c r="A1824" s="160"/>
      <c r="B1824" s="160"/>
      <c r="C1824" s="160"/>
      <c r="D1824" s="160"/>
      <c r="E1824" s="160"/>
      <c r="F1824" s="160"/>
      <c r="G1824" s="160"/>
      <c r="H1824" s="160"/>
      <c r="I1824" s="160"/>
      <c r="J1824" s="160"/>
      <c r="K1824" s="160"/>
      <c r="L1824" s="160"/>
      <c r="M1824" s="160"/>
      <c r="N1824" s="160"/>
      <c r="O1824" s="160"/>
      <c r="P1824" s="160"/>
      <c r="Q1824" s="160"/>
      <c r="R1824" s="160"/>
      <c r="S1824" s="160"/>
      <c r="T1824" s="160"/>
      <c r="U1824" s="160"/>
      <c r="V1824" s="160"/>
      <c r="W1824" s="160"/>
      <c r="X1824" s="160"/>
      <c r="Y1824" s="160"/>
      <c r="Z1824" s="27"/>
      <c r="AA1824" s="328"/>
      <c r="AB1824" s="27"/>
      <c r="AC1824" s="27"/>
      <c r="AD1824" s="27"/>
      <c r="AE1824" s="329"/>
      <c r="AF1824" s="27"/>
      <c r="AG1824" s="27"/>
      <c r="AH1824" s="27"/>
      <c r="AI1824" s="27"/>
      <c r="AJ1824" s="330"/>
      <c r="AK1824" s="160"/>
      <c r="AL1824" s="160"/>
      <c r="AM1824" s="160"/>
      <c r="AN1824" s="160"/>
      <c r="AO1824" s="160"/>
      <c r="AP1824" s="160"/>
      <c r="AQ1824" s="160"/>
      <c r="AR1824" s="160"/>
      <c r="AS1824" s="160"/>
      <c r="AT1824" s="160"/>
      <c r="AU1824" s="160"/>
      <c r="AV1824" s="160"/>
      <c r="AW1824" s="160"/>
      <c r="AX1824" s="160"/>
      <c r="AY1824" s="160"/>
      <c r="AZ1824" s="160"/>
      <c r="BA1824" s="160"/>
      <c r="BB1824" s="160"/>
      <c r="BC1824" s="160"/>
      <c r="BD1824" s="2"/>
      <c r="BE1824" s="160"/>
      <c r="BF1824" s="160"/>
      <c r="BG1824" s="2"/>
      <c r="BH1824" s="160"/>
      <c r="BI1824" s="2"/>
      <c r="BJ1824" s="160"/>
      <c r="BK1824" s="160"/>
      <c r="BL1824" s="160"/>
      <c r="BM1824" s="2"/>
      <c r="BN1824" s="160"/>
      <c r="BO1824" s="331"/>
      <c r="BP1824" s="2"/>
      <c r="BQ1824" s="2"/>
      <c r="BR1824" s="160"/>
      <c r="BS1824" s="160"/>
      <c r="BT1824" s="2"/>
      <c r="BU1824" s="160"/>
      <c r="BV1824" s="160"/>
      <c r="BW1824" s="2"/>
      <c r="BX1824" s="160"/>
      <c r="BY1824" s="160"/>
      <c r="BZ1824" s="63"/>
      <c r="CA1824" s="331"/>
      <c r="CB1824" s="2"/>
      <c r="CC1824" s="2"/>
      <c r="CD1824" s="2"/>
      <c r="CE1824" s="2"/>
      <c r="CF1824" s="2"/>
      <c r="CG1824" s="2"/>
      <c r="CH1824" s="2"/>
      <c r="CI1824" s="2"/>
      <c r="CJ1824" s="63"/>
      <c r="CK1824" s="63"/>
      <c r="CL1824" s="331"/>
      <c r="CM1824" s="2"/>
      <c r="CN1824" s="2"/>
      <c r="CO1824" s="2"/>
      <c r="CP1824" s="2"/>
      <c r="CQ1824" s="2"/>
      <c r="CR1824" s="2"/>
      <c r="CS1824" s="2"/>
      <c r="CT1824" s="2">
        <v>997.76336085022831</v>
      </c>
      <c r="CU1824" s="2"/>
      <c r="CV1824" s="2"/>
      <c r="CW1824" s="2">
        <v>1029.5201938897471</v>
      </c>
      <c r="CX1824" s="160"/>
      <c r="CY1824" s="331">
        <v>983.12078896469711</v>
      </c>
      <c r="CZ1824" s="160"/>
      <c r="DA1824" s="331"/>
      <c r="DB1824" s="27"/>
      <c r="DC1824" s="332"/>
      <c r="DD1824" s="27"/>
      <c r="DE1824" s="27"/>
      <c r="DF1824" s="332"/>
      <c r="DG1824" s="27"/>
      <c r="DH1824" s="27"/>
      <c r="DI1824" s="27"/>
      <c r="DJ1824" s="27"/>
      <c r="DK1824" s="27"/>
      <c r="DL1824" s="27"/>
      <c r="DM1824" s="27"/>
      <c r="DN1824" s="333"/>
      <c r="DO1824" s="27"/>
      <c r="DP1824" s="27"/>
      <c r="DQ1824" s="27"/>
      <c r="DR1824" s="27"/>
      <c r="DS1824" s="27"/>
      <c r="DT1824" s="27"/>
      <c r="DU1824" s="27"/>
      <c r="DV1824" s="162"/>
      <c r="DW1824" s="334"/>
      <c r="DX1824" s="164"/>
      <c r="DZ1824" s="160"/>
      <c r="EC1824" s="160"/>
      <c r="EF1824" s="160"/>
      <c r="EI1824" s="160"/>
      <c r="EL1824" s="160"/>
      <c r="EO1824" s="160"/>
    </row>
    <row r="1825" spans="1:145" ht="15.5" x14ac:dyDescent="0.35">
      <c r="A1825" s="56" t="s">
        <v>634</v>
      </c>
      <c r="B1825" s="63">
        <f>B1826+B1827</f>
        <v>-77.419999999999987</v>
      </c>
      <c r="C1825" s="63">
        <f t="shared" ref="C1825:Z1825" si="1748">C1826+C1827</f>
        <v>-73.100000000000009</v>
      </c>
      <c r="D1825" s="63">
        <f t="shared" si="1748"/>
        <v>-17.868000000000002</v>
      </c>
      <c r="E1825" s="63">
        <f t="shared" si="1748"/>
        <v>62.378999999999984</v>
      </c>
      <c r="F1825" s="63">
        <f t="shared" si="1748"/>
        <v>58.694999999999993</v>
      </c>
      <c r="G1825" s="63">
        <f t="shared" si="1748"/>
        <v>1.945999999999998</v>
      </c>
      <c r="H1825" s="63">
        <f t="shared" si="1748"/>
        <v>-3.6779999999999919</v>
      </c>
      <c r="I1825" s="63">
        <f t="shared" si="1748"/>
        <v>324.87600000000003</v>
      </c>
      <c r="J1825" s="63">
        <f t="shared" si="1748"/>
        <v>432.32800000000003</v>
      </c>
      <c r="K1825" s="63">
        <f t="shared" si="1748"/>
        <v>559.80399999999997</v>
      </c>
      <c r="L1825" s="63">
        <f t="shared" si="1748"/>
        <v>537.61299999999994</v>
      </c>
      <c r="M1825" s="63" t="e">
        <f t="shared" si="1748"/>
        <v>#REF!</v>
      </c>
      <c r="N1825" s="63" t="e">
        <f t="shared" si="1748"/>
        <v>#REF!</v>
      </c>
      <c r="O1825" s="63" t="e">
        <f t="shared" si="1748"/>
        <v>#REF!</v>
      </c>
      <c r="P1825" s="63" t="e">
        <f t="shared" si="1748"/>
        <v>#REF!</v>
      </c>
      <c r="Q1825" s="63">
        <f t="shared" si="1748"/>
        <v>852.69299999999998</v>
      </c>
      <c r="R1825" s="63">
        <f t="shared" si="1748"/>
        <v>819.43600000000004</v>
      </c>
      <c r="S1825" s="63">
        <f t="shared" si="1748"/>
        <v>1510.0710000000004</v>
      </c>
      <c r="T1825" s="63">
        <f t="shared" si="1748"/>
        <v>3065.4070000000002</v>
      </c>
      <c r="U1825" s="63">
        <f t="shared" si="1748"/>
        <v>4898.0459999999994</v>
      </c>
      <c r="V1825" s="63">
        <f t="shared" si="1748"/>
        <v>6395.3490000000002</v>
      </c>
      <c r="W1825" s="63" t="e">
        <f t="shared" si="1748"/>
        <v>#VALUE!</v>
      </c>
      <c r="X1825" s="2" t="e">
        <f t="shared" si="1748"/>
        <v>#VALUE!</v>
      </c>
      <c r="Y1825" s="2" t="e">
        <f t="shared" si="1748"/>
        <v>#VALUE!</v>
      </c>
      <c r="Z1825" s="63">
        <f t="shared" si="1748"/>
        <v>7650.5340641230014</v>
      </c>
      <c r="AA1825" s="63" t="e">
        <f>AA1826+AA1827</f>
        <v>#VALUE!</v>
      </c>
      <c r="AB1825" s="63">
        <v>9951.181490089175</v>
      </c>
      <c r="AC1825" s="63">
        <v>9958.8105175285</v>
      </c>
      <c r="AD1825" s="63">
        <v>9365.3515506207095</v>
      </c>
      <c r="AE1825" s="63" t="e">
        <f>AE1826+AE1827</f>
        <v>#VALUE!</v>
      </c>
      <c r="AF1825" s="63">
        <v>10035.634339187462</v>
      </c>
      <c r="AG1825" s="63">
        <v>8308.8476268713002</v>
      </c>
      <c r="AH1825" s="63">
        <v>8259.3350679004197</v>
      </c>
      <c r="AI1825" s="63">
        <v>7723.8003829727986</v>
      </c>
      <c r="AJ1825" s="2" t="e">
        <f>AJ1826+AJ1827</f>
        <v>#VALUE!</v>
      </c>
      <c r="AK1825" s="2">
        <v>6086.5935074232902</v>
      </c>
      <c r="AL1825" s="2">
        <v>6082.0100399248213</v>
      </c>
      <c r="AM1825" s="2">
        <v>5500.0079614083625</v>
      </c>
      <c r="AN1825" s="2">
        <v>5798.431200910125</v>
      </c>
      <c r="AO1825" s="2" t="e">
        <f>AO1826+AO1827</f>
        <v>#VALUE!</v>
      </c>
      <c r="AP1825" s="2">
        <v>4218.3526150711004</v>
      </c>
      <c r="AQ1825" s="2">
        <v>3927.2441365076675</v>
      </c>
      <c r="AR1825" s="2">
        <v>3739.4950520832099</v>
      </c>
      <c r="AS1825" s="330">
        <f>AS1826+AS1827</f>
        <v>2416.4009999999998</v>
      </c>
      <c r="AT1825" s="2">
        <v>2623.3532768625018</v>
      </c>
      <c r="AU1825" s="2">
        <v>1450.4150340045501</v>
      </c>
      <c r="AV1825" s="2">
        <v>1991.4329849229973</v>
      </c>
      <c r="AW1825" s="2">
        <v>1859.4930196223713</v>
      </c>
      <c r="AX1825" s="330" t="e">
        <f>AX1826+AX1827</f>
        <v>#VALUE!</v>
      </c>
      <c r="AY1825" s="2"/>
      <c r="AZ1825" s="2">
        <v>2962.0241994692724</v>
      </c>
      <c r="BA1825" s="2">
        <v>2317.2199684275702</v>
      </c>
      <c r="BB1825" s="2">
        <v>2701.3882502683437</v>
      </c>
      <c r="BC1825" s="2">
        <v>2148.1644695968316</v>
      </c>
      <c r="BD1825" s="2">
        <v>2514.3803290897208</v>
      </c>
      <c r="BE1825" s="2">
        <v>1887.9514213625903</v>
      </c>
      <c r="BF1825" s="330">
        <f>BF1826+BF1827</f>
        <v>2509.0144824273807</v>
      </c>
      <c r="BG1825" s="2">
        <v>2803.9425596931956</v>
      </c>
      <c r="BH1825" s="2">
        <v>2406.0800182585181</v>
      </c>
      <c r="BI1825" s="2">
        <v>3071.3334870606213</v>
      </c>
      <c r="BJ1825" s="2">
        <v>2111.207697733058</v>
      </c>
      <c r="BK1825" s="2">
        <v>3097.8037787609246</v>
      </c>
      <c r="BL1825" s="2">
        <v>2299.8028595832179</v>
      </c>
      <c r="BM1825" s="2">
        <v>3289.0631048015589</v>
      </c>
      <c r="BN1825" s="2">
        <v>2339.0981785818371</v>
      </c>
      <c r="BO1825" s="330">
        <f>BO1826+BO1827</f>
        <v>2654.4830000000002</v>
      </c>
      <c r="BP1825" s="2">
        <v>3152.4814943956476</v>
      </c>
      <c r="BQ1825" s="2">
        <v>2904.5688416327289</v>
      </c>
      <c r="BR1825" s="2">
        <v>1513.3236631450734</v>
      </c>
      <c r="BS1825" s="2">
        <v>-574.23281603406861</v>
      </c>
      <c r="BT1825" s="2">
        <v>1162.4482283309185</v>
      </c>
      <c r="BU1825" s="2">
        <v>-162.93348484584146</v>
      </c>
      <c r="BV1825" s="2">
        <v>-1116.4989550576945</v>
      </c>
      <c r="BW1825" s="2">
        <v>2508.8140512327304</v>
      </c>
      <c r="BX1825" s="2">
        <v>1616.0285229071742</v>
      </c>
      <c r="BY1825" s="2">
        <v>1184.0775416372908</v>
      </c>
      <c r="BZ1825" s="63">
        <v>2083.6904986373024</v>
      </c>
      <c r="CA1825" s="330">
        <f>CA1826+CA1827</f>
        <v>1836.8629999999998</v>
      </c>
      <c r="CB1825" s="2">
        <v>2320.378974679561</v>
      </c>
      <c r="CC1825" s="2">
        <v>2154.0474342463403</v>
      </c>
      <c r="CD1825" s="2">
        <v>1064.7671758075151</v>
      </c>
      <c r="CE1825" s="2">
        <v>1340.9742470854444</v>
      </c>
      <c r="CF1825" s="2">
        <v>1138.374448434708</v>
      </c>
      <c r="CG1825" s="2">
        <v>644.24449147814641</v>
      </c>
      <c r="CH1825" s="2">
        <v>2078.6615078368936</v>
      </c>
      <c r="CI1825" s="2">
        <v>1729.6025103667398</v>
      </c>
      <c r="CJ1825" s="63">
        <v>2189.3494225177578</v>
      </c>
      <c r="CK1825" s="63">
        <v>1190.0100263624138</v>
      </c>
      <c r="CL1825" s="330">
        <f>CL1826+CL1827</f>
        <v>1273.7375977134252</v>
      </c>
      <c r="CM1825" s="2">
        <v>1952.2951492611928</v>
      </c>
      <c r="CN1825" s="2">
        <v>2058.340985633964</v>
      </c>
      <c r="CO1825" s="2">
        <v>2135.1475488703045</v>
      </c>
      <c r="CP1825" s="2">
        <v>3098.7705342850131</v>
      </c>
      <c r="CQ1825" s="2">
        <v>1943.7857060233364</v>
      </c>
      <c r="CR1825" s="2">
        <v>917.96221308075587</v>
      </c>
      <c r="CS1825" s="2">
        <v>3168.406212832796</v>
      </c>
      <c r="CT1825" s="2">
        <v>2311.2813608502283</v>
      </c>
      <c r="CU1825" s="2">
        <v>1528.5892018507379</v>
      </c>
      <c r="CV1825" s="2">
        <v>2569.9475658909396</v>
      </c>
      <c r="CW1825" s="2">
        <v>2343.0381938897472</v>
      </c>
      <c r="CX1825" s="2">
        <v>2246.1230720547387</v>
      </c>
      <c r="CY1825" s="2">
        <v>2296.6387889646971</v>
      </c>
      <c r="CZ1825" s="2">
        <v>2244.2586560172722</v>
      </c>
      <c r="DA1825" s="330">
        <f t="shared" ref="DA1825" si="1749">DA1826+DA1827</f>
        <v>2783.1688184794889</v>
      </c>
      <c r="DB1825" s="63">
        <v>4231.0946088634846</v>
      </c>
      <c r="DC1825" s="63">
        <v>3580.0806037734274</v>
      </c>
      <c r="DD1825" s="63">
        <v>2487.2309812831545</v>
      </c>
      <c r="DE1825" s="63">
        <v>3981.7155213241831</v>
      </c>
      <c r="DF1825" s="63">
        <v>3400.8236990829214</v>
      </c>
      <c r="DG1825" s="63">
        <v>2860.9635935827655</v>
      </c>
      <c r="DH1825" s="63">
        <v>3582.7864998163477</v>
      </c>
      <c r="DI1825" s="63">
        <v>3147.8274977182405</v>
      </c>
      <c r="DJ1825" s="63">
        <v>2869.8615814484228</v>
      </c>
      <c r="DK1825" s="63">
        <v>2305.246549234339</v>
      </c>
      <c r="DL1825" s="63">
        <v>2008.2692352839697</v>
      </c>
      <c r="DM1825" s="63">
        <v>4341.0066779351118</v>
      </c>
      <c r="DN1825" s="335">
        <f t="shared" ref="DN1825" si="1750">DN1826+DN1827</f>
        <v>2670.9963485318813</v>
      </c>
      <c r="DO1825" s="63">
        <v>4341.0066779351118</v>
      </c>
      <c r="DP1825" s="63">
        <v>3341.4850942161565</v>
      </c>
      <c r="DQ1825" s="63">
        <v>2843.4787626296261</v>
      </c>
      <c r="DR1825" s="63">
        <v>2240.027400456855</v>
      </c>
      <c r="DS1825" s="63">
        <v>4127.4435761391142</v>
      </c>
      <c r="DT1825" s="63">
        <v>3613.408160179652</v>
      </c>
      <c r="DU1825" s="63">
        <v>1861.4259490296815</v>
      </c>
      <c r="DV1825" s="64">
        <f>DV1826+DV1827</f>
        <v>2361.6664801365082</v>
      </c>
      <c r="DW1825" s="65">
        <f>DW1826+DW1827</f>
        <v>2247.347252684986</v>
      </c>
      <c r="DX1825" s="66">
        <f>DX1826+DX1827</f>
        <v>4807.9387446079763</v>
      </c>
      <c r="DZ1825" s="63">
        <f>DZ1826+DZ1827</f>
        <v>3438.8337108813412</v>
      </c>
      <c r="EC1825" s="63">
        <f>EC1826+EC1827</f>
        <v>4961.6140524146113</v>
      </c>
      <c r="EF1825" s="63">
        <f>EF1826+EF1827</f>
        <v>5762.9650274488486</v>
      </c>
      <c r="EI1825" s="63">
        <f>EI1826+EI1827</f>
        <v>7587.4293129455336</v>
      </c>
      <c r="EL1825" s="63">
        <f>EL1826+EL1827</f>
        <v>9951.8621802981743</v>
      </c>
      <c r="EO1825" s="63">
        <f>EO1826+EO1827</f>
        <v>12877.186995108928</v>
      </c>
    </row>
    <row r="1826" spans="1:145" ht="15.5" x14ac:dyDescent="0.35">
      <c r="A1826" s="56" t="s">
        <v>635</v>
      </c>
      <c r="B1826" s="63">
        <f>+[2]CAMEROUN!C2448+[3]CONGO!D2140+[7]RCA!D2119+[4]GABON!D2411+[5]GUINEE!D2036+[6]TCHAD!D2125</f>
        <v>-36.389999999999993</v>
      </c>
      <c r="C1826" s="63">
        <f>+[2]CAMEROUN!D2448+[3]CONGO!E2140+[7]RCA!E2119+[4]GABON!E2411+[5]GUINEE!E2036+[6]TCHAD!E2125</f>
        <v>-35.32</v>
      </c>
      <c r="D1826" s="63">
        <f>+[2]CAMEROUN!E2448+[3]CONGO!F2140+[7]RCA!F2119+[4]GABON!F2411+[5]GUINEE!F2036+[6]TCHAD!F2125</f>
        <v>-18.494</v>
      </c>
      <c r="E1826" s="63">
        <f>+[2]CAMEROUN!F2448+[3]CONGO!G2140+[7]RCA!G2119+[4]GABON!G2411+[5]GUINEE!G2036+[6]TCHAD!G2125</f>
        <v>71.800999999999988</v>
      </c>
      <c r="F1826" s="63">
        <f>+[2]CAMEROUN!G2448+[3]CONGO!H2140+[7]RCA!H2119+[4]GABON!H2411+[5]GUINEE!H2036+[6]TCHAD!H2125</f>
        <v>76.691999999999993</v>
      </c>
      <c r="G1826" s="63">
        <f>+[2]CAMEROUN!H2448+[3]CONGO!I2140+[7]RCA!I2119+[4]GABON!I2411+[5]GUINEE!I2036+[6]TCHAD!I2125</f>
        <v>18.344000000000001</v>
      </c>
      <c r="H1826" s="63">
        <f>+[2]CAMEROUN!I2448+[3]CONGO!J2140+[7]RCA!J2119+[4]GABON!J2411+[5]GUINEE!J2036+[6]TCHAD!J2125</f>
        <v>13.726000000000004</v>
      </c>
      <c r="I1826" s="63">
        <f>+[2]CAMEROUN!J2448+[3]CONGO!K2140+[7]RCA!K2119+[4]GABON!K2411+[5]GUINEE!K2036+[6]TCHAD!K2125+I1785+I1791</f>
        <v>316.10700000000003</v>
      </c>
      <c r="J1826" s="63">
        <f>+[2]CAMEROUN!K2448+[3]CONGO!L2140+[7]RCA!L2119+[4]GABON!L2411+[5]GUINEE!L2036+[6]TCHAD!L2125+J1785+J1791</f>
        <v>439.52800000000002</v>
      </c>
      <c r="K1826" s="63">
        <f>+[2]CAMEROUN!L2448+[3]CONGO!M2140+[7]RCA!M2119+[4]GABON!M2411+[5]GUINEE!M2036+[6]TCHAD!M2125+K1785+K1791</f>
        <v>525.61599999999999</v>
      </c>
      <c r="L1826" s="63">
        <f>+[2]CAMEROUN!M2448+[3]CONGO!N2140+[7]RCA!N2119+[4]GABON!N2411+[5]GUINEE!N2036+[6]TCHAD!N2125+L1785+L1791</f>
        <v>519.52499999999998</v>
      </c>
      <c r="M1826" s="2" t="e">
        <f t="shared" ref="M1826:AA1826" si="1751">M1728</f>
        <v>#REF!</v>
      </c>
      <c r="N1826" s="2" t="e">
        <f t="shared" si="1751"/>
        <v>#REF!</v>
      </c>
      <c r="O1826" s="2" t="e">
        <f t="shared" si="1751"/>
        <v>#REF!</v>
      </c>
      <c r="P1826" s="2" t="e">
        <f t="shared" si="1751"/>
        <v>#REF!</v>
      </c>
      <c r="Q1826" s="2">
        <f t="shared" si="1751"/>
        <v>675.048</v>
      </c>
      <c r="R1826" s="2">
        <f t="shared" si="1751"/>
        <v>672.78899999999999</v>
      </c>
      <c r="S1826" s="2">
        <f t="shared" si="1751"/>
        <v>1220.5490000000002</v>
      </c>
      <c r="T1826" s="2">
        <f t="shared" si="1751"/>
        <v>2605.7260000000001</v>
      </c>
      <c r="U1826" s="2">
        <f t="shared" si="1751"/>
        <v>4364.1519999999991</v>
      </c>
      <c r="V1826" s="2">
        <f t="shared" si="1751"/>
        <v>5316.0410000000002</v>
      </c>
      <c r="W1826" s="2">
        <f t="shared" si="1751"/>
        <v>7252.1089999999995</v>
      </c>
      <c r="X1826" s="2">
        <f t="shared" si="1751"/>
        <v>6100.3086845469988</v>
      </c>
      <c r="Y1826" s="2">
        <f t="shared" si="1751"/>
        <v>6093.3815307897248</v>
      </c>
      <c r="Z1826" s="63">
        <f t="shared" si="1751"/>
        <v>7470.9870641230009</v>
      </c>
      <c r="AA1826" s="63">
        <f t="shared" si="1751"/>
        <v>8092.1569999999992</v>
      </c>
      <c r="AB1826" s="63">
        <v>9074.3883848614714</v>
      </c>
      <c r="AC1826" s="63">
        <v>9108.8732751587704</v>
      </c>
      <c r="AD1826" s="63">
        <v>8555.3135316879307</v>
      </c>
      <c r="AE1826" s="63">
        <f>AE1728</f>
        <v>7993.3419999999987</v>
      </c>
      <c r="AF1826" s="63">
        <v>9288.8800557961313</v>
      </c>
      <c r="AG1826" s="63">
        <v>7652.4736268712995</v>
      </c>
      <c r="AH1826" s="63">
        <v>7990.7800679004195</v>
      </c>
      <c r="AI1826" s="63">
        <v>7455.2453829727983</v>
      </c>
      <c r="AJ1826" s="2">
        <f>AJ1728</f>
        <v>7719.838999999999</v>
      </c>
      <c r="AK1826" s="2">
        <v>6006.1167186137982</v>
      </c>
      <c r="AL1826" s="2">
        <v>5807.6090399248214</v>
      </c>
      <c r="AM1826" s="2">
        <v>4996.0419614083621</v>
      </c>
      <c r="AN1826" s="2">
        <v>5573.6632009101249</v>
      </c>
      <c r="AO1826" s="2">
        <f>AO1728</f>
        <v>5547.7669999999998</v>
      </c>
      <c r="AP1826" s="2">
        <v>3968.0666991587177</v>
      </c>
      <c r="AQ1826" s="2">
        <v>3633.0336928606175</v>
      </c>
      <c r="AR1826" s="2">
        <v>3508.0397181878761</v>
      </c>
      <c r="AS1826" s="330">
        <f>AS1728</f>
        <v>2253.7559999999999</v>
      </c>
      <c r="AT1826" s="2">
        <v>2735.4717844964048</v>
      </c>
      <c r="AU1826" s="2">
        <v>1594.2669497703305</v>
      </c>
      <c r="AV1826" s="2">
        <v>1860.2682111502568</v>
      </c>
      <c r="AW1826" s="2">
        <v>1805.7994958301965</v>
      </c>
      <c r="AX1826" s="296">
        <f>AX1728</f>
        <v>2124.8429999999998</v>
      </c>
      <c r="AY1826" s="2"/>
      <c r="AZ1826" s="2">
        <v>2573.1385104479623</v>
      </c>
      <c r="BA1826" s="2">
        <v>1724.3588758159285</v>
      </c>
      <c r="BB1826" s="2">
        <v>2319.5644738748711</v>
      </c>
      <c r="BC1826" s="2">
        <v>1565.7038049090218</v>
      </c>
      <c r="BD1826" s="2">
        <v>2288.2858083490819</v>
      </c>
      <c r="BE1826" s="2">
        <v>1463.6839629729416</v>
      </c>
      <c r="BF1826" s="296">
        <f>[1]MCEMAC!C727</f>
        <v>2378.8434824273809</v>
      </c>
      <c r="BG1826" s="2">
        <f>[1]MCEMAC!I727</f>
        <v>2660.5797425157971</v>
      </c>
      <c r="BH1826" s="2">
        <f>[1]MCEMAC!J727</f>
        <v>1751.0951520219251</v>
      </c>
      <c r="BI1826" s="2">
        <v>3109.4884695921455</v>
      </c>
      <c r="BJ1826" s="2">
        <v>2116.4243123770334</v>
      </c>
      <c r="BK1826" s="2">
        <v>3133.8346416910144</v>
      </c>
      <c r="BL1826" s="2">
        <v>2250.7640228597174</v>
      </c>
      <c r="BM1826" s="2">
        <v>3207.4583434486794</v>
      </c>
      <c r="BN1826" s="2">
        <v>2201.7481073238464</v>
      </c>
      <c r="BO1826" s="296">
        <f>[1]MCEMAC!Q727</f>
        <v>2716.9671052457161</v>
      </c>
      <c r="BP1826" s="2">
        <v>3140.2981430537275</v>
      </c>
      <c r="BQ1826" s="2">
        <v>2825.9605780996994</v>
      </c>
      <c r="BR1826" s="2">
        <v>1510.5733543379988</v>
      </c>
      <c r="BS1826" s="2">
        <v>-546.01607211554187</v>
      </c>
      <c r="BT1826" s="2">
        <v>1330.899147476435</v>
      </c>
      <c r="BU1826" s="2">
        <v>39.847073151524455</v>
      </c>
      <c r="BV1826" s="2">
        <v>-919.78303501986784</v>
      </c>
      <c r="BW1826" s="2">
        <v>2728.602463273271</v>
      </c>
      <c r="BX1826" s="2">
        <v>1852.4183227690614</v>
      </c>
      <c r="BY1826" s="2">
        <v>1429.4472502323451</v>
      </c>
      <c r="BZ1826" s="63">
        <v>2197.5420571038881</v>
      </c>
      <c r="CA1826" s="296">
        <f>[1]MCEMAC!AI727</f>
        <v>1948.6868360115802</v>
      </c>
      <c r="CB1826" s="2">
        <v>2439.3235758846249</v>
      </c>
      <c r="CC1826" s="2">
        <v>2277.0537345396619</v>
      </c>
      <c r="CD1826" s="2">
        <v>1193.4798477106726</v>
      </c>
      <c r="CE1826" s="2">
        <v>1465.6035441891922</v>
      </c>
      <c r="CF1826" s="2">
        <v>1267.1498761454454</v>
      </c>
      <c r="CG1826" s="2">
        <v>778.72317872214921</v>
      </c>
      <c r="CH1826" s="2">
        <v>1986.5350816681462</v>
      </c>
      <c r="CI1826" s="2">
        <v>1726.7604385581217</v>
      </c>
      <c r="CJ1826" s="63">
        <v>2064.5148209390004</v>
      </c>
      <c r="CK1826" s="63">
        <v>1706.5953550295485</v>
      </c>
      <c r="CL1826" s="296">
        <f>[1]MCEMAC!AY727</f>
        <v>1470.2013641414258</v>
      </c>
      <c r="CM1826" s="2">
        <v>2457.4098103739616</v>
      </c>
      <c r="CN1826" s="2">
        <v>2165.4753560459058</v>
      </c>
      <c r="CO1826" s="2">
        <v>2241.276878003122</v>
      </c>
      <c r="CP1826" s="2">
        <v>3312.3181450321999</v>
      </c>
      <c r="CQ1826" s="2">
        <v>2155.506410285604</v>
      </c>
      <c r="CR1826" s="2">
        <v>1133.5373820341115</v>
      </c>
      <c r="CS1826" s="2">
        <v>3311.166796736341</v>
      </c>
      <c r="CT1826" s="2">
        <v>2460.6475574378869</v>
      </c>
      <c r="CU1826" s="2">
        <v>1682.0882901609361</v>
      </c>
      <c r="CV1826" s="2">
        <v>2881.3936440568391</v>
      </c>
      <c r="CW1826" s="2">
        <v>2661.6407016628441</v>
      </c>
      <c r="CX1826" s="2">
        <v>2558.5810210971672</v>
      </c>
      <c r="CY1826" s="2">
        <v>2615.8000518748945</v>
      </c>
      <c r="CZ1826" s="2">
        <v>2563.343737629586</v>
      </c>
      <c r="DA1826" s="296">
        <f>[1]MCEMAC!BR727</f>
        <v>3185.2568184794882</v>
      </c>
      <c r="DB1826" s="63">
        <v>4520.3360203794246</v>
      </c>
      <c r="DC1826" s="63">
        <v>3871.3104142153607</v>
      </c>
      <c r="DD1826" s="63">
        <v>2781.2154629031484</v>
      </c>
      <c r="DE1826" s="63">
        <v>4360.216570276416</v>
      </c>
      <c r="DF1826" s="63">
        <v>3780.181069643917</v>
      </c>
      <c r="DG1826" s="63">
        <v>3238.3456732734985</v>
      </c>
      <c r="DH1826" s="63">
        <v>4313.8574336037345</v>
      </c>
      <c r="DI1826" s="63">
        <v>3881.5029300348942</v>
      </c>
      <c r="DJ1826" s="63">
        <v>3611.4323773718424</v>
      </c>
      <c r="DK1826" s="63">
        <v>3054.6075492343398</v>
      </c>
      <c r="DL1826" s="63">
        <v>2755.6302352839703</v>
      </c>
      <c r="DM1826" s="63">
        <v>5249.5645955505188</v>
      </c>
      <c r="DN1826" s="336">
        <f>[1]MCEMAC!CN727</f>
        <v>3238.2723485318816</v>
      </c>
      <c r="DO1826" s="63">
        <v>5249.5645955505188</v>
      </c>
      <c r="DP1826" s="63">
        <v>3298.302137237964</v>
      </c>
      <c r="DQ1826" s="63">
        <v>2822.5755279399709</v>
      </c>
      <c r="DR1826" s="63">
        <v>2245.6724578508979</v>
      </c>
      <c r="DS1826" s="63">
        <v>4161.6891905432076</v>
      </c>
      <c r="DT1826" s="63">
        <v>3669.8865648472747</v>
      </c>
      <c r="DU1826" s="63">
        <v>2543.3472115095583</v>
      </c>
      <c r="DV1826" s="64">
        <f>[1]MCEMAC!DD727</f>
        <v>3215.333895592295</v>
      </c>
      <c r="DW1826" s="65">
        <f>[1]MCEMAC!DE727</f>
        <v>3102.5080630007324</v>
      </c>
      <c r="DX1826" s="66">
        <f>[1]MCEMAC!DF727</f>
        <v>5548.5546821492235</v>
      </c>
      <c r="DZ1826" s="63">
        <f>[1]MCEMAC!DJ727</f>
        <v>4171.9458831150687</v>
      </c>
      <c r="EC1826" s="63">
        <f>[1]MCEMAC!DN727</f>
        <v>5597.077041487365</v>
      </c>
      <c r="EF1826" s="63">
        <f>[1]MCEMAC!DR727</f>
        <v>6267.0935005190386</v>
      </c>
      <c r="EI1826" s="63">
        <f>[1]MCEMAC!DV727</f>
        <v>7937.0591084913531</v>
      </c>
      <c r="EL1826" s="63">
        <f>[1]MCEMAC!DZ727</f>
        <v>10131.974238467355</v>
      </c>
      <c r="EO1826" s="63">
        <f>[1]MCEMAC!ED727</f>
        <v>12850.707593619522</v>
      </c>
    </row>
    <row r="1827" spans="1:145" ht="15.5" x14ac:dyDescent="0.35">
      <c r="A1827" s="56" t="s">
        <v>636</v>
      </c>
      <c r="B1827" s="63">
        <f>+[2]CAMEROUN!C2449+[3]CONGO!D2141+[7]RCA!D2120+[4]GABON!D2412+[5]GUINEE!D2040+[6]TCHAD!D2126</f>
        <v>-41.029999999999994</v>
      </c>
      <c r="C1827" s="63">
        <f>+[2]CAMEROUN!D2449+[3]CONGO!E2141+[7]RCA!E2120+[4]GABON!E2412+[5]GUINEE!E2040+[6]TCHAD!E2126</f>
        <v>-37.780000000000008</v>
      </c>
      <c r="D1827" s="63">
        <f>+[2]CAMEROUN!E2449+[3]CONGO!F2141+[7]RCA!F2120+[4]GABON!F2412+[5]GUINEE!F2040+[6]TCHAD!F2126</f>
        <v>0.62599999999999634</v>
      </c>
      <c r="E1827" s="63">
        <f>+[2]CAMEROUN!F2449+[3]CONGO!G2141+[7]RCA!G2120+[4]GABON!G2412+[5]GUINEE!G2040+[6]TCHAD!G2126</f>
        <v>-9.4220000000000041</v>
      </c>
      <c r="F1827" s="63">
        <f>+[2]CAMEROUN!G2449+[3]CONGO!H2141+[7]RCA!H2120+[4]GABON!H2412+[5]GUINEE!H2040+[6]TCHAD!H2126</f>
        <v>-17.996999999999996</v>
      </c>
      <c r="G1827" s="63">
        <f>+[2]CAMEROUN!H2449+[3]CONGO!I2141+[7]RCA!I2120+[4]GABON!I2412+[5]GUINEE!I2040+[6]TCHAD!I2126</f>
        <v>-16.398000000000003</v>
      </c>
      <c r="H1827" s="63">
        <f>+[2]CAMEROUN!I2449+[3]CONGO!J2141+[7]RCA!J2120+[4]GABON!J2412+[5]GUINEE!J2040+[6]TCHAD!J2126</f>
        <v>-17.403999999999996</v>
      </c>
      <c r="I1827" s="63">
        <f>+[2]CAMEROUN!J2449+[3]CONGO!K2141+[7]RCA!K2120+[4]GABON!K2412+[5]GUINEE!K2040+[6]TCHAD!K2126</f>
        <v>8.7690000000000019</v>
      </c>
      <c r="J1827" s="63">
        <f>+[2]CAMEROUN!K2449+[3]CONGO!L2141+[7]RCA!L2120+[4]GABON!L2412+[5]GUINEE!L2040+[6]TCHAD!L2126</f>
        <v>-7.1999999999999948</v>
      </c>
      <c r="K1827" s="63">
        <f>+[2]CAMEROUN!L2449+[3]CONGO!M2141+[7]RCA!M2120+[4]GABON!M2412+[5]GUINEE!M2040+[6]TCHAD!M2126</f>
        <v>34.187999999999995</v>
      </c>
      <c r="L1827" s="63">
        <f>+[2]CAMEROUN!M2449+[3]CONGO!N2141+[7]RCA!N2120+[4]GABON!N2412+[5]GUINEE!N2040+[6]TCHAD!N2126</f>
        <v>18.088000000000001</v>
      </c>
      <c r="M1827" s="63">
        <f>+[2]CAMEROUN!N2449+[3]CONGO!O2141+[7]RCA!O2120+[4]GABON!O2412+[5]GUINEE!O2040+[6]TCHAD!O2126</f>
        <v>19.481999999999999</v>
      </c>
      <c r="N1827" s="63">
        <f>+[2]CAMEROUN!O2449+[3]CONGO!P2141+[7]RCA!P2120+[4]GABON!P2412+[5]GUINEE!P2040+[6]TCHAD!P2126</f>
        <v>22.013000000000002</v>
      </c>
      <c r="O1827" s="63">
        <f>+[2]CAMEROUN!AG2449+[3]CONGO!Q2141+[7]RCA!Q2120+[4]GABON!Q2412+[5]GUINEE!Q2040+[6]TCHAD!Q2126</f>
        <v>142.667</v>
      </c>
      <c r="P1827" s="63">
        <f>+[2]CAMEROUN!AH2265+[3]CONGO!R2141+[7]RCA!R2120+[4]GABON!R2412+[5]GUINEE!R2040+[6]TCHAD!R2126</f>
        <v>107.483</v>
      </c>
      <c r="Q1827" s="63">
        <f>+[2]CAMEROUN!AI2265+[3]CONGO!S2141+[7]RCA!S2120+[4]GABON!S2412+[5]GUINEE!S2040+[6]TCHAD!S2126</f>
        <v>177.64500000000001</v>
      </c>
      <c r="R1827" s="63">
        <f>+[2]CAMEROUN!AJ2265+[3]CONGO!T2141+[7]RCA!T2120+[4]GABON!T2412+[5]GUINEE!T2040+[6]TCHAD!T2126</f>
        <v>146.64700000000002</v>
      </c>
      <c r="S1827" s="63">
        <f>+[2]CAMEROUN!AK2265+[3]CONGO!U2141+[7]RCA!U2120+[4]GABON!U2412+[5]GUINEE!U2040+[6]TCHAD!U2126</f>
        <v>289.52200000000005</v>
      </c>
      <c r="T1827" s="63">
        <f>+[2]CAMEROUN!AL2265+[3]CONGO!V2141+[7]RCA!V2120+[4]GABON!V2412+[5]GUINEE!V2040+[6]TCHAD!V2126</f>
        <v>459.68100000000004</v>
      </c>
      <c r="U1827" s="63">
        <f>+[2]CAMEROUN!AM2265+[3]CONGO!W2141+[7]RCA!W2120+[4]GABON!W2412+[5]GUINEE!W2040+[6]TCHAD!W2126</f>
        <v>533.89400000000012</v>
      </c>
      <c r="V1827" s="63">
        <f>+[2]CAMEROUN!AN2265+[3]CONGO!X2141+[7]RCA!X2120+[4]GABON!X2412+[5]GUINEE!X2040+[6]TCHAD!X2126</f>
        <v>1079.308</v>
      </c>
      <c r="W1827" s="63" t="e">
        <f>+[2]CAMEROUN!AO2265+[3]CONGO!Y2141+[7]RCA!Y2120+[4]GABON!Y2412+[5]GUINEE!Y2040+[6]TCHAD!Y2126-W1890+W1894</f>
        <v>#VALUE!</v>
      </c>
      <c r="X1827" s="2" t="e">
        <f>+[2]CAMEROUN!AP2265+[3]CONGO!Z2141+[7]RCA!Z2120+[4]GABON!Z2412+[5]GUINEE!Z2040+[6]TCHAD!Z2126-X1890+X1894</f>
        <v>#VALUE!</v>
      </c>
      <c r="Y1827" s="2" t="e">
        <f>+[2]CAMEROUN!AQ2265+[3]CONGO!AA2141+[7]RCA!AA2120+[4]GABON!AA2412+[5]GUINEE!AA2040+[6]TCHAD!AA2126-Y1890+Y1894</f>
        <v>#VALUE!</v>
      </c>
      <c r="Z1827" s="63">
        <f>+[2]CAMEROUN!AR2265+[3]CONGO!AB2141+[7]RCA!AB2120+[4]GABON!AB2412+[5]GUINEE!AB2040+[6]TCHAD!AB2126-Z1890+Z1894</f>
        <v>179.54700000000093</v>
      </c>
      <c r="AA1827" s="63" t="e">
        <f>+[2]CAMEROUN!AS2265+[3]CONGO!AC2141+[7]RCA!AC2120+[4]GABON!AC2412+[5]GUINEE!AC2040+[6]TCHAD!AC2126-AA1890+AA1894</f>
        <v>#VALUE!</v>
      </c>
      <c r="AB1827" s="63">
        <v>876.79310522770356</v>
      </c>
      <c r="AC1827" s="63">
        <v>849.93724236968683</v>
      </c>
      <c r="AD1827" s="63">
        <v>810.0380149327774</v>
      </c>
      <c r="AE1827" s="63" t="e">
        <f>+[2]CAMEROUN!AT2265+[3]CONGO!AH2141+[7]RCA!AD2120+[4]GABON!AD2412+[5]GUINEE!AD2040+[6]TCHAD!AH2126-AE1890+AE1894</f>
        <v>#VALUE!</v>
      </c>
      <c r="AF1827" s="63">
        <v>750.75428339132998</v>
      </c>
      <c r="AG1827" s="63">
        <v>656.37400000000014</v>
      </c>
      <c r="AH1827" s="63">
        <v>268.55499999999995</v>
      </c>
      <c r="AI1827" s="63">
        <v>268.55499999999995</v>
      </c>
      <c r="AJ1827" s="2" t="e">
        <f>+[2]CAMEROUN!AU2265+[3]CONGO!AM2141+[7]RCA!AE2120+[4]GABON!AE2412+[5]GUINEE!AE2040+[6]TCHAD!AM2126-AJ1890+AJ1894</f>
        <v>#VALUE!</v>
      </c>
      <c r="AK1827" s="2">
        <v>80.476748809493188</v>
      </c>
      <c r="AL1827" s="2">
        <v>274.40100000000018</v>
      </c>
      <c r="AM1827" s="2">
        <v>503.96600000000001</v>
      </c>
      <c r="AN1827" s="2">
        <v>224.76800000000003</v>
      </c>
      <c r="AO1827" s="2" t="e">
        <f>+[2]CAMEROUN!AV2265+[3]CONGO!AR2141+[7]RCA!AF2120+[4]GABON!AF2412+[5]GUINEE!AF2040+[6]TCHAD!AR2126-AO1890+AO1894</f>
        <v>#VALUE!</v>
      </c>
      <c r="AP1827" s="2">
        <v>250.28591551238094</v>
      </c>
      <c r="AQ1827" s="2">
        <v>294.21044364704983</v>
      </c>
      <c r="AR1827" s="2">
        <v>231.45493389533067</v>
      </c>
      <c r="AS1827" s="330">
        <f>+[2]CAMEROUN!AZ2265+[3]CONGO!AV2141+[7]RCA!AJ2120+[4]GABON!AJ2412+[5]GUINEE!AJ2040+[6]TCHAD!AV2126-AS1890+AS1894</f>
        <v>162.64499999999992</v>
      </c>
      <c r="AT1827" s="2">
        <v>-112.11850763390282</v>
      </c>
      <c r="AU1827" s="2">
        <v>-143.85231576578315</v>
      </c>
      <c r="AV1827" s="2">
        <v>131.16477377274055</v>
      </c>
      <c r="AW1827" s="2">
        <v>53.693523792174801</v>
      </c>
      <c r="AX1827" s="330" t="e">
        <f>+[2]CAMEROUN!BE2265+[3]CONGO!BA2141+[7]RCA!AO2120+[4]GABON!AO2412+[5]GUINEE!AO2040+[6]TCHAD!BA2126-AX1890+AX1894</f>
        <v>#VALUE!</v>
      </c>
      <c r="AY1827" s="2"/>
      <c r="AZ1827" s="2">
        <v>388.8856890213101</v>
      </c>
      <c r="BA1827" s="2">
        <v>592.86109261164142</v>
      </c>
      <c r="BB1827" s="2">
        <v>381.8237763934726</v>
      </c>
      <c r="BC1827" s="2">
        <v>582.46066468780964</v>
      </c>
      <c r="BD1827" s="2">
        <v>226.09452074063904</v>
      </c>
      <c r="BE1827" s="2">
        <v>424.2674583896486</v>
      </c>
      <c r="BF1827" s="330">
        <f>[1]MCEMAC!C728</f>
        <v>130.17099999999996</v>
      </c>
      <c r="BG1827" s="2">
        <f>[1]MCEMAC!I728</f>
        <v>123.95412126026363</v>
      </c>
      <c r="BH1827" s="2">
        <f>[1]MCEMAC!J728</f>
        <v>164.222562843769</v>
      </c>
      <c r="BI1827" s="2">
        <v>-38.15498253152419</v>
      </c>
      <c r="BJ1827" s="2">
        <v>-5.2166146439756087</v>
      </c>
      <c r="BK1827" s="2">
        <v>-36.030862930089754</v>
      </c>
      <c r="BL1827" s="2">
        <v>49.038836723500495</v>
      </c>
      <c r="BM1827" s="2">
        <v>81.604761352879379</v>
      </c>
      <c r="BN1827" s="2">
        <v>137.35007125799072</v>
      </c>
      <c r="BO1827" s="330">
        <f>[1]MCEMAC!Q728</f>
        <v>-62.484105245715952</v>
      </c>
      <c r="BP1827" s="2">
        <v>12.183351341920059</v>
      </c>
      <c r="BQ1827" s="2">
        <v>78.608263533029657</v>
      </c>
      <c r="BR1827" s="2">
        <v>2.7503088070746742</v>
      </c>
      <c r="BS1827" s="2">
        <v>-28.216743918526731</v>
      </c>
      <c r="BT1827" s="2">
        <v>-168.45091914551665</v>
      </c>
      <c r="BU1827" s="2">
        <v>-202.78055799736592</v>
      </c>
      <c r="BV1827" s="2">
        <v>-196.71592003782658</v>
      </c>
      <c r="BW1827" s="2">
        <v>-219.78841204054049</v>
      </c>
      <c r="BX1827" s="2">
        <v>-236.38979986188724</v>
      </c>
      <c r="BY1827" s="2">
        <v>-245.36970859505431</v>
      </c>
      <c r="BZ1827" s="63">
        <v>-113.8515584665857</v>
      </c>
      <c r="CA1827" s="330">
        <f>[1]MCEMAC!AI728</f>
        <v>-111.82383601158047</v>
      </c>
      <c r="CB1827" s="2">
        <v>-118.9446012050639</v>
      </c>
      <c r="CC1827" s="2">
        <v>-123.00630029332147</v>
      </c>
      <c r="CD1827" s="2">
        <v>-128.71267190315757</v>
      </c>
      <c r="CE1827" s="2">
        <v>-124.62929710374773</v>
      </c>
      <c r="CF1827" s="2">
        <v>-128.7754277107374</v>
      </c>
      <c r="CG1827" s="2">
        <v>-134.47868724400283</v>
      </c>
      <c r="CH1827" s="2">
        <v>92.126426168747614</v>
      </c>
      <c r="CI1827" s="2">
        <v>2.842071808618055</v>
      </c>
      <c r="CJ1827" s="63">
        <v>124.8346015787574</v>
      </c>
      <c r="CK1827" s="63">
        <v>-516.58532866713472</v>
      </c>
      <c r="CL1827" s="330">
        <f>[1]MCEMAC!AY728</f>
        <v>-196.46376642800058</v>
      </c>
      <c r="CM1827" s="2">
        <v>-505.11466111276889</v>
      </c>
      <c r="CN1827" s="2">
        <v>-107.13437041194169</v>
      </c>
      <c r="CO1827" s="2">
        <v>-106.12932913281742</v>
      </c>
      <c r="CP1827" s="2">
        <v>-213.54761074718675</v>
      </c>
      <c r="CQ1827" s="2">
        <v>-211.7207042622677</v>
      </c>
      <c r="CR1827" s="2">
        <v>-215.57516895335567</v>
      </c>
      <c r="CS1827" s="2">
        <v>-142.76058390354487</v>
      </c>
      <c r="CT1827" s="2">
        <v>-149.36619658765855</v>
      </c>
      <c r="CU1827" s="2">
        <v>-153.49908831019818</v>
      </c>
      <c r="CV1827" s="2">
        <v>-311.44607816589962</v>
      </c>
      <c r="CW1827" s="2">
        <v>-318.60250777309705</v>
      </c>
      <c r="CX1827" s="2">
        <v>-312.45794904242848</v>
      </c>
      <c r="CY1827" s="2">
        <v>-319.16126291019725</v>
      </c>
      <c r="CZ1827" s="2">
        <v>-319.08508161231373</v>
      </c>
      <c r="DA1827" s="330">
        <f>[1]MCEMAC!BR728</f>
        <v>-402.08799999999934</v>
      </c>
      <c r="DB1827" s="63">
        <v>-289.24141151594029</v>
      </c>
      <c r="DC1827" s="63">
        <v>-291.22981044193341</v>
      </c>
      <c r="DD1827" s="63">
        <v>-293.98448161999386</v>
      </c>
      <c r="DE1827" s="63">
        <v>-378.50104895223274</v>
      </c>
      <c r="DF1827" s="63">
        <v>-379.35737056099572</v>
      </c>
      <c r="DG1827" s="63">
        <v>-377.38207969073324</v>
      </c>
      <c r="DH1827" s="63">
        <v>-731.07093378738671</v>
      </c>
      <c r="DI1827" s="63">
        <v>-733.67543231665366</v>
      </c>
      <c r="DJ1827" s="63">
        <v>-741.57079592341972</v>
      </c>
      <c r="DK1827" s="63">
        <v>-749.36100000000056</v>
      </c>
      <c r="DL1827" s="63">
        <v>-747.36100000000056</v>
      </c>
      <c r="DM1827" s="63">
        <v>-908.55791761540672</v>
      </c>
      <c r="DN1827" s="335">
        <f>[1]MCEMAC!CN728</f>
        <v>-567.27600000000018</v>
      </c>
      <c r="DO1827" s="63">
        <v>-908.55791761540672</v>
      </c>
      <c r="DP1827" s="63">
        <v>43.182956978192507</v>
      </c>
      <c r="DQ1827" s="63">
        <v>20.903234689655108</v>
      </c>
      <c r="DR1827" s="63">
        <v>-5.6450573940430218</v>
      </c>
      <c r="DS1827" s="63">
        <v>-34.245614404093217</v>
      </c>
      <c r="DT1827" s="63">
        <v>-56.478404667622854</v>
      </c>
      <c r="DU1827" s="63">
        <v>-681.92126247987676</v>
      </c>
      <c r="DV1827" s="64">
        <f>[1]MCEMAC!DD728</f>
        <v>-853.66741545578668</v>
      </c>
      <c r="DW1827" s="65">
        <f>[1]MCEMAC!DE728</f>
        <v>-855.1608103157464</v>
      </c>
      <c r="DX1827" s="66">
        <f>[1]MCEMAC!DF728</f>
        <v>-740.61593754124692</v>
      </c>
      <c r="DZ1827" s="63">
        <f>[1]MCEMAC!DJ728</f>
        <v>-733.11217223372739</v>
      </c>
      <c r="EC1827" s="63">
        <f>[1]MCEMAC!DN728</f>
        <v>-635.46298907275343</v>
      </c>
      <c r="EF1827" s="63">
        <f>[1]MCEMAC!DR728</f>
        <v>-504.12847307018956</v>
      </c>
      <c r="EI1827" s="63">
        <f>[1]MCEMAC!DV728</f>
        <v>-349.62979554581909</v>
      </c>
      <c r="EL1827" s="63">
        <f>[1]MCEMAC!DZ728</f>
        <v>-180.11205816918101</v>
      </c>
      <c r="EO1827" s="63">
        <f>[1]MCEMAC!ED728</f>
        <v>26.479401489407493</v>
      </c>
    </row>
    <row r="1828" spans="1:145" ht="15.5" x14ac:dyDescent="0.35">
      <c r="A1828" s="56" t="s">
        <v>637</v>
      </c>
      <c r="B1828" s="63"/>
      <c r="C1828" s="63"/>
      <c r="D1828" s="63"/>
      <c r="E1828" s="63" t="e">
        <f>+#REF!+[3]MCONGO!C170+[7]MRCA!B167+[4]GABON!C338+[5]MGUINEE!B165+[6]MTCHAD!A342-D1890</f>
        <v>#REF!</v>
      </c>
      <c r="F1828" s="63" t="e">
        <f>+#REF!+[3]MCONGO!D170+[7]MRCA!C167+[4]GABON!D338+[5]MGUINEE!C165+[6]MTCHAD!B342-E1890</f>
        <v>#REF!</v>
      </c>
      <c r="G1828" s="63" t="e">
        <f>+#REF!+[3]MCONGO!E170+[7]MRCA!D167+[4]GABON!E338+[5]MGUINEE!D165+[6]MTCHAD!C342-F1890</f>
        <v>#REF!</v>
      </c>
      <c r="H1828" s="63" t="e">
        <f>+#REF!+[3]MCONGO!F170+[7]MRCA!E167+[4]GABON!F338+[5]MGUINEE!E165+[6]MTCHAD!D342-G1890</f>
        <v>#REF!</v>
      </c>
      <c r="I1828" s="63" t="e">
        <f>+#REF!+[3]MCONGO!H170+[7]MRCA!G167+[4]MGABON!H307+[5]MGUINEE!G165+[6]MTCHAD!F342-D1890</f>
        <v>#REF!</v>
      </c>
      <c r="J1828" s="63" t="e">
        <f>+#REF!+[3]MCONGO!I170+[7]MRCA!H167+[4]MGABON!I307+[5]MGUINEE!H165+[6]MTCHAD!G342-J1890</f>
        <v>#REF!</v>
      </c>
      <c r="K1828" s="63" t="e">
        <f>+#REF!+[3]MCONGO!J170+[7]MRCA!I167+[4]MGABON!J307+[5]MGUINEE!I165+[6]MTCHAD!H342-K1890</f>
        <v>#REF!</v>
      </c>
      <c r="L1828" s="63" t="e">
        <f>+#REF!+[3]MCONGO!K170+[7]MRCA!J167+[4]MGABON!K307+[5]MGUINEE!J165+[6]MTCHAD!I342-L1890</f>
        <v>#REF!</v>
      </c>
      <c r="M1828" s="63" t="e">
        <f>+#REF!+[3]MCONGO!L170+[7]MRCA!K167+[4]MGABON!L307+[5]MGUINEE!K165+[6]MTCHAD!J342-M1890</f>
        <v>#REF!</v>
      </c>
      <c r="N1828" s="63" t="e">
        <f>+#REF!+[3]MCONGO!M170+[7]MRCA!L167+[4]MGABON!M307+[5]MGUINEE!L165+[6]MTCHAD!K342-N1890</f>
        <v>#REF!</v>
      </c>
      <c r="O1828" s="63" t="e">
        <f>+#REF!+[3]MCONGO!N170+[7]MRCA!M167+[4]MGABON!N307+[5]MGUINEE!M165+[6]MTCHAD!L342-O1890</f>
        <v>#REF!</v>
      </c>
      <c r="P1828" s="63" t="e">
        <f>+[2]MONCAM!Z294+[3]MCONGO!R170+[7]MRCA!Q167+[4]MGABON!R307+[5]MGUINEE!Q165+[6]MTCHAD!P342-P1890</f>
        <v>#VALUE!</v>
      </c>
      <c r="Q1828" s="63" t="e">
        <f>+[2]MONCAM!AD294+[3]MCONGO!V170+[7]MRCA!U167+[4]MGABON!V307+[5]MGUINEE!U165+[6]MTCHAD!T174-Q1890</f>
        <v>#VALUE!</v>
      </c>
      <c r="R1828" s="63" t="e">
        <f>+[2]MONCAM!AH294+[3]MCONGO!Z170+[7]MRCA!Y167+[4]MGABON!Z307+[5]MGUINEE!Y165+[6]MTCHAD!X174-R1890</f>
        <v>#VALUE!</v>
      </c>
      <c r="S1828" s="63" t="e">
        <f>+[2]MONCAM!AL294+[3]MCONGO!AD170+[7]MRCA!AC167+[4]MGABON!AD307+[5]MGUINEE!AC165+[6]MTCHAD!AB174-S1890</f>
        <v>#VALUE!</v>
      </c>
      <c r="T1828" s="63" t="e">
        <f>+[2]MONCAM!AP294+[3]MCONGO!AH170+[7]MRCA!AG167+[4]MGABON!AH307+[5]MGUINEE!AG165+[6]MTCHAD!AF174-T1890</f>
        <v>#VALUE!</v>
      </c>
      <c r="U1828" s="63" t="e">
        <f>+[2]MONCAM!AT294+[3]MCONGO!AL170+[7]MRCA!AK167+[4]MGABON!AL307+[5]MGUINEE!AK165+[6]MTCHAD!AJ174-U1890</f>
        <v>#VALUE!</v>
      </c>
      <c r="V1828" s="63" t="e">
        <f>+[2]MONCAM!AX294+[3]MCONGO!AP170+[7]MRCA!AO167+[4]MGABON!AP307+[5]MGUINEE!AO165+[6]MTCHAD!AN174-V1890</f>
        <v>#VALUE!</v>
      </c>
      <c r="W1828" s="63" t="e">
        <f>+[2]MONCAM!BB294+[3]MCONGO!AT170+[7]MRCA!AS167+[4]MGABON!AT307+[5]MGUINEE!AS165+[6]MTCHAD!AR174-W1890</f>
        <v>#VALUE!</v>
      </c>
      <c r="X1828" s="2" t="e">
        <f>+[2]MONCAM!BF294+[3]MCONGO!AX170+[7]MRCA!AW167+[4]MGABON!AW307+[5]MGUINEE!AW165+[6]MTCHAD!AV174-X1890</f>
        <v>#VALUE!</v>
      </c>
      <c r="Y1828" s="2" t="e">
        <f>+[2]MONCAM!BJ294+[3]MCONGO!BA170+[7]MRCA!BA167+[4]MGABON!BA307+[5]MGUINEE!AZ165+[6]MTCHAD!AZ174-Y1890</f>
        <v>#VALUE!</v>
      </c>
      <c r="Z1828" s="2">
        <f>+[2]MONCAM!BM294+[3]MCONGO!BE170+[7]MRCA!BE167+[4]MGABON!BE307+[5]MGUINEE!BB165+[6]MTCHAD!BD174-Z1890</f>
        <v>770.94600000000014</v>
      </c>
      <c r="AA1828" s="2" t="e">
        <f>+[2]MONCAM!BQ294+[3]MCONGO!BI170+[7]MRCA!BI167+[4]MGABON!BI307+[5]MGUINEE!BF165+[6]MTCHAD!BH174-AA1890</f>
        <v>#VALUE!</v>
      </c>
      <c r="AB1828" s="63">
        <v>1374.5081801545</v>
      </c>
      <c r="AC1828" s="63">
        <v>1402.590086938661</v>
      </c>
      <c r="AD1828" s="63">
        <v>1403.2450189556291</v>
      </c>
      <c r="AE1828" s="63" t="e">
        <f>+[2]MONCAM!BY294+[3]MCONGO!BT170+[7]MRCA!BT167+[4]MGABON!BT307+[5]MGUINEE!BQ165+[6]MTCHAD!BS174-AE1890</f>
        <v>#VALUE!</v>
      </c>
      <c r="AF1828" s="63">
        <v>1500.2314041686211</v>
      </c>
      <c r="AG1828" s="63">
        <v>1143.7379999999998</v>
      </c>
      <c r="AH1828" s="63">
        <v>921.21699999999987</v>
      </c>
      <c r="AI1828" s="63">
        <v>921.21699999999987</v>
      </c>
      <c r="AJ1828" s="2" t="e">
        <f>+[2]MONCAM!CC294+[3]MCONGO!CF170+[7]MRCA!CF167+[4]MGABON!CF307+[5]MGUINEE!CC165+[6]MTCHAD!CE174-AJ1890</f>
        <v>#VALUE!</v>
      </c>
      <c r="AK1828" s="2">
        <v>787.76291387780998</v>
      </c>
      <c r="AL1828" s="2">
        <v>1057.6000000000004</v>
      </c>
      <c r="AM1828" s="2">
        <v>1231.329</v>
      </c>
      <c r="AN1828" s="2">
        <v>1027.104</v>
      </c>
      <c r="AO1828" s="2" t="e">
        <f>+[2]MONCAM!CK294+[3]MCONGO!CR170+[7]MRCA!CR167+[4]MGABON!CR307+[5]MGUINEE!CO165+[6]MTCHAD!CQ174-AO1890</f>
        <v>#VALUE!</v>
      </c>
      <c r="AP1828" s="2">
        <v>935.97265795419298</v>
      </c>
      <c r="AQ1828" s="2">
        <v>1047.8587094541022</v>
      </c>
      <c r="AR1828" s="2">
        <v>1016.7874929748205</v>
      </c>
      <c r="AS1828" s="2">
        <f>+[2]MONCAM!CV294+[3]MCONGO!DC170+[7]MRCA!DC167+[4]MGABON!DC307+[5]MGUINEE!CZ165+[6]MTCHAD!DB174-AS1890</f>
        <v>754.7940000000001</v>
      </c>
      <c r="AT1828" s="2">
        <v>698.75950086210071</v>
      </c>
      <c r="AU1828" s="2">
        <v>775.96160608592402</v>
      </c>
      <c r="AV1828" s="2">
        <v>870.59541094778854</v>
      </c>
      <c r="AW1828" s="2">
        <v>1005.2914373721493</v>
      </c>
      <c r="AX1828" s="2" t="e">
        <f>+[2]MONCAM!DH294+[3]MCONGO!DO170+[7]MRCA!DO167+[4]MGABON!DO307+[5]MGUINEE!DL165+[6]MTCHAD!DN174-AX1890</f>
        <v>#VALUE!</v>
      </c>
      <c r="AY1828" s="2"/>
      <c r="AZ1828" s="2">
        <v>1178.3685806249382</v>
      </c>
      <c r="BA1828" s="2">
        <v>1380.622927885111</v>
      </c>
      <c r="BB1828" s="2">
        <v>1168.1708391950933</v>
      </c>
      <c r="BC1828" s="2">
        <v>1366.79558786455</v>
      </c>
      <c r="BD1828" s="2">
        <v>995.01262148347178</v>
      </c>
      <c r="BE1828" s="2">
        <v>1192.1857124801395</v>
      </c>
      <c r="BF1828" s="2">
        <f>[1]MCEMAC!C385</f>
        <v>734.89400000000001</v>
      </c>
      <c r="BG1828" s="2">
        <f>[1]MCEMAC!I385</f>
        <v>744.09902549081664</v>
      </c>
      <c r="BH1828" s="2">
        <f>[1]MCEMAC!J385</f>
        <v>800.99223038959542</v>
      </c>
      <c r="BI1828" s="2">
        <v>589.76701620224503</v>
      </c>
      <c r="BJ1828" s="2">
        <v>594.6988374439818</v>
      </c>
      <c r="BK1828" s="2">
        <v>574.85440137428623</v>
      </c>
      <c r="BL1828" s="2">
        <v>589.49284711668133</v>
      </c>
      <c r="BM1828" s="2">
        <v>685.44300654232177</v>
      </c>
      <c r="BN1828" s="2">
        <v>696.85726961268483</v>
      </c>
      <c r="BO1828" s="2">
        <f>[1]MCEMAC!Q385</f>
        <v>526.61599999999999</v>
      </c>
      <c r="BP1828" s="2">
        <v>526.47704755583368</v>
      </c>
      <c r="BQ1828" s="2">
        <v>508.03014435681257</v>
      </c>
      <c r="BR1828" s="2">
        <v>494.51361971185776</v>
      </c>
      <c r="BS1828" s="2">
        <v>491.84093633999652</v>
      </c>
      <c r="BT1828" s="2">
        <v>392.53306799598033</v>
      </c>
      <c r="BU1828" s="2">
        <v>377.03077309971326</v>
      </c>
      <c r="BV1828" s="2">
        <v>380.18440976644013</v>
      </c>
      <c r="BW1828" s="2">
        <v>415.43202204842328</v>
      </c>
      <c r="BX1828" s="2">
        <v>397.94863107461651</v>
      </c>
      <c r="BY1828" s="2">
        <v>376.73711877322609</v>
      </c>
      <c r="BZ1828" s="63">
        <v>372.1442255971433</v>
      </c>
      <c r="CA1828" s="2">
        <f>[1]MCEMAC!AI385</f>
        <v>425.10623357199967</v>
      </c>
      <c r="CB1828" s="2">
        <v>415.61796025337947</v>
      </c>
      <c r="CC1828" s="2">
        <v>410.89254958196977</v>
      </c>
      <c r="CD1828" s="2">
        <v>404.25371477067017</v>
      </c>
      <c r="CE1828" s="2">
        <v>449.24327218261135</v>
      </c>
      <c r="CF1828" s="2">
        <v>442.09281851111473</v>
      </c>
      <c r="CG1828" s="2">
        <v>435.45760431264682</v>
      </c>
      <c r="CH1828" s="2">
        <v>665.30780665596205</v>
      </c>
      <c r="CI1828" s="2">
        <v>663.86593265403383</v>
      </c>
      <c r="CJ1828" s="63">
        <v>662.59351460227356</v>
      </c>
      <c r="CK1828" s="63">
        <v>662.02137296223304</v>
      </c>
      <c r="CL1828" s="2">
        <f>[1]MCEMAC!AY385</f>
        <v>424.2052335719996</v>
      </c>
      <c r="CM1828" s="2">
        <v>676.60613453861799</v>
      </c>
      <c r="CN1828" s="2">
        <v>448.59785336978314</v>
      </c>
      <c r="CO1828" s="2">
        <v>449.79677806108759</v>
      </c>
      <c r="CP1828" s="2">
        <v>450.22111839868603</v>
      </c>
      <c r="CQ1828" s="2">
        <v>450.01463325877614</v>
      </c>
      <c r="CR1828" s="2">
        <v>445.41660033625487</v>
      </c>
      <c r="CS1828" s="2">
        <v>569.24458423259159</v>
      </c>
      <c r="CT1828" s="2">
        <v>559.7504986857972</v>
      </c>
      <c r="CU1828" s="2">
        <v>554.8203271241299</v>
      </c>
      <c r="CV1828" s="2">
        <v>419.6067147695112</v>
      </c>
      <c r="CW1828" s="2">
        <v>411.93783095057393</v>
      </c>
      <c r="CX1828" s="2">
        <v>418.39964297705774</v>
      </c>
      <c r="CY1828" s="2">
        <v>411.27128586016102</v>
      </c>
      <c r="CZ1828" s="2">
        <v>411.45861880762186</v>
      </c>
      <c r="DA1828" s="2">
        <f>[1]MCEMAC!BR385</f>
        <v>488.78300000000058</v>
      </c>
      <c r="DB1828" s="63">
        <v>629.01637436557655</v>
      </c>
      <c r="DC1828" s="63">
        <v>626.65481711766847</v>
      </c>
      <c r="DD1828" s="63">
        <v>623.38318304006395</v>
      </c>
      <c r="DE1828" s="63">
        <v>732.4639510477673</v>
      </c>
      <c r="DF1828" s="63">
        <v>726.60762943900431</v>
      </c>
      <c r="DG1828" s="63">
        <v>718.58292030926691</v>
      </c>
      <c r="DH1828" s="63">
        <v>463.30406621261312</v>
      </c>
      <c r="DI1828" s="63">
        <v>460.69956768334617</v>
      </c>
      <c r="DJ1828" s="63">
        <v>452.80420407658011</v>
      </c>
      <c r="DK1828" s="63">
        <v>351.79999999999933</v>
      </c>
      <c r="DL1828" s="63">
        <v>351.79999999999933</v>
      </c>
      <c r="DM1828" s="63">
        <v>334.29408238459308</v>
      </c>
      <c r="DN1828" s="6">
        <f>[1]MCEMAC!CN385</f>
        <v>513.35799999999972</v>
      </c>
      <c r="DO1828" s="63">
        <v>334.29408238459308</v>
      </c>
      <c r="DP1828" s="63">
        <v>1051.3767205713355</v>
      </c>
      <c r="DQ1828" s="63">
        <v>1026.2729937438678</v>
      </c>
      <c r="DR1828" s="63">
        <v>996.6883482966814</v>
      </c>
      <c r="DS1828" s="63">
        <v>967.24023209750101</v>
      </c>
      <c r="DT1828" s="63">
        <v>942.60343913207294</v>
      </c>
      <c r="DU1828" s="63">
        <v>-2.00194677859065</v>
      </c>
      <c r="DV1828" s="64">
        <f>[1]MCEMAC!DD385</f>
        <v>58.42393920788686</v>
      </c>
      <c r="DW1828" s="65">
        <f>[1]MCEMAC!DE385</f>
        <v>56.480425368444685</v>
      </c>
      <c r="DX1828" s="66">
        <f>[1]MCEMAC!DF385</f>
        <v>43.001592248473003</v>
      </c>
      <c r="DZ1828" s="63">
        <f>[1]MCEMAC!DJ385</f>
        <v>194.00613078232465</v>
      </c>
      <c r="EC1828" s="63">
        <f>[1]MCEMAC!DN385</f>
        <v>311.47277394348345</v>
      </c>
      <c r="EF1828" s="63">
        <f>[1]MCEMAC!DR385</f>
        <v>462.6639234526146</v>
      </c>
      <c r="EI1828" s="63">
        <f>[1]MCEMAC!DV385</f>
        <v>638.08000478575946</v>
      </c>
      <c r="EL1828" s="63">
        <f>[1]MCEMAC!DZ385</f>
        <v>829.17313373933541</v>
      </c>
      <c r="EO1828" s="63">
        <f>[1]MCEMAC!ED385</f>
        <v>1058.3093858747141</v>
      </c>
    </row>
    <row r="1829" spans="1:145" ht="15.5" x14ac:dyDescent="0.35">
      <c r="A1829" s="27" t="s">
        <v>638</v>
      </c>
      <c r="B1829" s="63" t="e">
        <f t="shared" ref="B1829:L1829" si="1752">-B1890</f>
        <v>#REF!</v>
      </c>
      <c r="C1829" s="63" t="e">
        <f t="shared" si="1752"/>
        <v>#REF!</v>
      </c>
      <c r="D1829" s="63" t="e">
        <f t="shared" si="1752"/>
        <v>#REF!</v>
      </c>
      <c r="E1829" s="63" t="e">
        <f t="shared" si="1752"/>
        <v>#REF!</v>
      </c>
      <c r="F1829" s="63" t="e">
        <f t="shared" si="1752"/>
        <v>#REF!</v>
      </c>
      <c r="G1829" s="63" t="e">
        <f t="shared" si="1752"/>
        <v>#REF!</v>
      </c>
      <c r="H1829" s="63">
        <f t="shared" si="1752"/>
        <v>0</v>
      </c>
      <c r="I1829" s="63">
        <f t="shared" si="1752"/>
        <v>-5.7000000000000002E-2</v>
      </c>
      <c r="J1829" s="63">
        <f t="shared" si="1752"/>
        <v>-7.3000000000000009E-2</v>
      </c>
      <c r="K1829" s="63">
        <f t="shared" si="1752"/>
        <v>-7.5999999999999998E-2</v>
      </c>
      <c r="L1829" s="63">
        <f t="shared" si="1752"/>
        <v>-0.83599999999999997</v>
      </c>
      <c r="M1829" s="63">
        <f t="shared" ref="M1829:V1829" si="1753">M1890</f>
        <v>5.109</v>
      </c>
      <c r="N1829" s="63">
        <f t="shared" si="1753"/>
        <v>0</v>
      </c>
      <c r="O1829" s="63" t="e">
        <f t="shared" si="1753"/>
        <v>#VALUE!</v>
      </c>
      <c r="P1829" s="63" t="e">
        <f t="shared" si="1753"/>
        <v>#VALUE!</v>
      </c>
      <c r="Q1829" s="63" t="e">
        <f t="shared" si="1753"/>
        <v>#VALUE!</v>
      </c>
      <c r="R1829" s="63" t="e">
        <f t="shared" si="1753"/>
        <v>#VALUE!</v>
      </c>
      <c r="S1829" s="63" t="e">
        <f t="shared" si="1753"/>
        <v>#VALUE!</v>
      </c>
      <c r="T1829" s="63" t="e">
        <f t="shared" si="1753"/>
        <v>#VALUE!</v>
      </c>
      <c r="U1829" s="63" t="e">
        <f t="shared" si="1753"/>
        <v>#VALUE!</v>
      </c>
      <c r="V1829" s="63" t="e">
        <f t="shared" si="1753"/>
        <v>#VALUE!</v>
      </c>
      <c r="W1829" s="63" t="e">
        <f>W1890</f>
        <v>#VALUE!</v>
      </c>
      <c r="X1829" s="2" t="e">
        <f>X1890</f>
        <v>#VALUE!</v>
      </c>
      <c r="Y1829" s="2" t="e">
        <f>Y1890</f>
        <v>#VALUE!</v>
      </c>
      <c r="Z1829" s="63">
        <f>Z1890</f>
        <v>494.85999999999967</v>
      </c>
      <c r="AA1829" s="63" t="e">
        <f>AA1890</f>
        <v>#VALUE!</v>
      </c>
      <c r="AB1829" s="63">
        <v>134.85999999999967</v>
      </c>
      <c r="AC1829" s="63">
        <v>134.85999999999967</v>
      </c>
      <c r="AD1829" s="63">
        <v>143.37299999999999</v>
      </c>
      <c r="AE1829" s="63" t="e">
        <f>AE1890</f>
        <v>#VALUE!</v>
      </c>
      <c r="AF1829" s="63">
        <v>525</v>
      </c>
      <c r="AG1829" s="63">
        <v>525</v>
      </c>
      <c r="AH1829" s="63">
        <v>525</v>
      </c>
      <c r="AI1829" s="63">
        <v>525</v>
      </c>
      <c r="AJ1829" s="2" t="e">
        <f>AJ1890</f>
        <v>#VALUE!</v>
      </c>
      <c r="AK1829" s="2">
        <v>525</v>
      </c>
      <c r="AL1829" s="2">
        <v>525</v>
      </c>
      <c r="AM1829" s="2">
        <v>525</v>
      </c>
      <c r="AN1829" s="2">
        <v>525</v>
      </c>
      <c r="AO1829" s="2" t="e">
        <f>AO1890</f>
        <v>#VALUE!</v>
      </c>
      <c r="AP1829" s="2">
        <v>525</v>
      </c>
      <c r="AQ1829" s="2">
        <v>525</v>
      </c>
      <c r="AR1829" s="2">
        <v>525</v>
      </c>
      <c r="AS1829" s="2">
        <f>AS1890</f>
        <v>1103.787</v>
      </c>
      <c r="AT1829" s="2">
        <v>832.33100000000002</v>
      </c>
      <c r="AU1829" s="2">
        <v>832.33100000000002</v>
      </c>
      <c r="AV1829" s="2">
        <v>832.33100000000002</v>
      </c>
      <c r="AW1829" s="2">
        <v>832.33100000000002</v>
      </c>
      <c r="AX1829" s="2" t="e">
        <f>AX1890</f>
        <v>#VALUE!</v>
      </c>
      <c r="AY1829" s="2"/>
      <c r="AZ1829" s="2">
        <v>724.4670000000001</v>
      </c>
      <c r="BA1829" s="2">
        <v>524.4670000000001</v>
      </c>
      <c r="BB1829" s="2">
        <v>723.327</v>
      </c>
      <c r="BC1829" s="2">
        <v>523.327</v>
      </c>
      <c r="BD1829" s="2">
        <v>724.4670000000001</v>
      </c>
      <c r="BE1829" s="2">
        <v>524.4670000000001</v>
      </c>
      <c r="BF1829" s="2">
        <f>BF2019</f>
        <v>412.13866666699778</v>
      </c>
      <c r="BG1829" s="2">
        <f>BG2019</f>
        <v>413.23509400767853</v>
      </c>
      <c r="BH1829" s="2">
        <f>BH2019</f>
        <v>412.86040349633822</v>
      </c>
      <c r="BI1829" s="2">
        <v>401.58500000000095</v>
      </c>
      <c r="BJ1829" s="2">
        <v>401.58500000000186</v>
      </c>
      <c r="BK1829" s="2">
        <v>205.83499966476484</v>
      </c>
      <c r="BL1829" s="2">
        <v>205.83499966476484</v>
      </c>
      <c r="BM1829" s="2">
        <v>205.85099966476628</v>
      </c>
      <c r="BN1829" s="2">
        <v>205.85099966476537</v>
      </c>
      <c r="BO1829" s="2">
        <f>BO2019</f>
        <v>384.13800000000083</v>
      </c>
      <c r="BP1829" s="2">
        <v>379.61351583300075</v>
      </c>
      <c r="BQ1829" s="2">
        <v>837.1712507650127</v>
      </c>
      <c r="BR1829" s="2">
        <v>879.1269176258711</v>
      </c>
      <c r="BS1829" s="2">
        <v>379.51351583300129</v>
      </c>
      <c r="BT1829" s="2">
        <v>396.66834916700009</v>
      </c>
      <c r="BU1829" s="2">
        <v>396.56834916700063</v>
      </c>
      <c r="BV1829" s="2">
        <v>396.56834916700063</v>
      </c>
      <c r="BW1829" s="2">
        <v>362.45200000000204</v>
      </c>
      <c r="BX1829" s="2">
        <v>362.35200000000168</v>
      </c>
      <c r="BY1829" s="2">
        <v>362.35199999999804</v>
      </c>
      <c r="BZ1829" s="63">
        <v>405.58293723427778</v>
      </c>
      <c r="CA1829" s="2">
        <f>CA2019</f>
        <v>458.62899999999991</v>
      </c>
      <c r="CB1829" s="2">
        <v>458.72900000000118</v>
      </c>
      <c r="CC1829" s="2">
        <v>458.72899999999936</v>
      </c>
      <c r="CD1829" s="2">
        <v>458.72900000000027</v>
      </c>
      <c r="CE1829" s="2">
        <v>458.72900000000118</v>
      </c>
      <c r="CF1829" s="2">
        <v>458.72900000000027</v>
      </c>
      <c r="CG1829" s="2">
        <v>458.72900000000118</v>
      </c>
      <c r="CH1829" s="2">
        <v>458.72900000000118</v>
      </c>
      <c r="CI1829" s="2">
        <v>458.729000000003</v>
      </c>
      <c r="CJ1829" s="63">
        <v>458.72900000000118</v>
      </c>
      <c r="CK1829" s="63">
        <v>458.72900000000209</v>
      </c>
      <c r="CL1829" s="2">
        <f>CL2019</f>
        <v>576.15600000000086</v>
      </c>
      <c r="CM1829" s="2">
        <v>458.82899999999972</v>
      </c>
      <c r="CN1829" s="2">
        <v>466.18299999999908</v>
      </c>
      <c r="CO1829" s="2">
        <v>466.18299999999908</v>
      </c>
      <c r="CP1829" s="2">
        <v>466.18299999999908</v>
      </c>
      <c r="CQ1829" s="2">
        <v>466.18299999999908</v>
      </c>
      <c r="CR1829" s="2">
        <v>436.19718021459448</v>
      </c>
      <c r="CS1829" s="2">
        <v>512.72100000000137</v>
      </c>
      <c r="CT1829" s="2">
        <v>512.72099999999955</v>
      </c>
      <c r="CU1829" s="2">
        <v>482.25931074008622</v>
      </c>
      <c r="CV1829" s="2">
        <v>457.84399999999914</v>
      </c>
      <c r="CW1829" s="2">
        <v>457.84399999999914</v>
      </c>
      <c r="CX1829" s="2">
        <v>457.84399999999914</v>
      </c>
      <c r="CY1829" s="2">
        <v>457.84399999999914</v>
      </c>
      <c r="CZ1829" s="2">
        <v>469.06743034956889</v>
      </c>
      <c r="DA1829" s="2">
        <f t="shared" ref="DA1829" si="1754">DA2019</f>
        <v>457.78800000000047</v>
      </c>
      <c r="DB1829" s="63">
        <v>471.53100000000086</v>
      </c>
      <c r="DC1829" s="63">
        <v>471.53100000000086</v>
      </c>
      <c r="DD1829" s="63">
        <v>375.37008570268335</v>
      </c>
      <c r="DE1829" s="63">
        <v>485.4691069950004</v>
      </c>
      <c r="DF1829" s="63">
        <v>484.96910699499858</v>
      </c>
      <c r="DG1829" s="63">
        <v>484.96910699499858</v>
      </c>
      <c r="DH1829" s="63">
        <v>393.89400000000205</v>
      </c>
      <c r="DI1829" s="63">
        <v>393.39400000000023</v>
      </c>
      <c r="DJ1829" s="63">
        <v>393.39400000000205</v>
      </c>
      <c r="DK1829" s="63">
        <v>503.50299209500008</v>
      </c>
      <c r="DL1829" s="63">
        <v>503.00299209500008</v>
      </c>
      <c r="DM1829" s="63">
        <v>401.81500000000233</v>
      </c>
      <c r="DN1829" s="6">
        <f t="shared" ref="DN1829" si="1755">DN2019</f>
        <v>364.82452165899667</v>
      </c>
      <c r="DO1829" s="63">
        <v>401.81500000000233</v>
      </c>
      <c r="DP1829" s="63">
        <v>364.71952165899711</v>
      </c>
      <c r="DQ1829" s="63">
        <v>364.71952165899711</v>
      </c>
      <c r="DR1829" s="63">
        <v>364.71952165899711</v>
      </c>
      <c r="DS1829" s="63">
        <v>367.7445216590022</v>
      </c>
      <c r="DT1829" s="63">
        <v>367.7445216590022</v>
      </c>
      <c r="DU1829" s="63">
        <v>258.61861914100155</v>
      </c>
      <c r="DV1829" s="64">
        <f>DV2019</f>
        <v>291.21874206223583</v>
      </c>
      <c r="DW1829" s="65">
        <f>DW2019</f>
        <v>258.61861914099973</v>
      </c>
      <c r="DX1829" s="66">
        <f>DX2019</f>
        <v>258.61861914099973</v>
      </c>
      <c r="DZ1829" s="63">
        <f>DZ2019</f>
        <v>259.11861914099973</v>
      </c>
      <c r="EC1829" s="63">
        <f>EC2019</f>
        <v>259.61861914100336</v>
      </c>
      <c r="EF1829" s="63">
        <f>EF2019</f>
        <v>260.11861914100518</v>
      </c>
      <c r="EI1829" s="63">
        <f>EI2019</f>
        <v>260.61861914100155</v>
      </c>
      <c r="EL1829" s="63">
        <f>EL2019</f>
        <v>261.11861914100155</v>
      </c>
      <c r="EO1829" s="63">
        <f>EO2019</f>
        <v>261.61861914100155</v>
      </c>
    </row>
    <row r="1830" spans="1:145" ht="15.5" x14ac:dyDescent="0.35">
      <c r="A1830" s="56" t="s">
        <v>639</v>
      </c>
      <c r="B1830" s="63"/>
      <c r="C1830" s="63"/>
      <c r="D1830" s="63"/>
      <c r="E1830" s="63" t="e">
        <f>+E1827-E1828</f>
        <v>#REF!</v>
      </c>
      <c r="F1830" s="63" t="e">
        <f t="shared" ref="F1830:Z1830" si="1756">+F1827-F1828</f>
        <v>#REF!</v>
      </c>
      <c r="G1830" s="63" t="e">
        <f t="shared" si="1756"/>
        <v>#REF!</v>
      </c>
      <c r="H1830" s="63" t="e">
        <f t="shared" si="1756"/>
        <v>#REF!</v>
      </c>
      <c r="I1830" s="63" t="e">
        <f t="shared" si="1756"/>
        <v>#REF!</v>
      </c>
      <c r="J1830" s="63" t="e">
        <f t="shared" si="1756"/>
        <v>#REF!</v>
      </c>
      <c r="K1830" s="63" t="e">
        <f t="shared" si="1756"/>
        <v>#REF!</v>
      </c>
      <c r="L1830" s="63" t="e">
        <f t="shared" si="1756"/>
        <v>#REF!</v>
      </c>
      <c r="M1830" s="63" t="e">
        <f t="shared" si="1756"/>
        <v>#REF!</v>
      </c>
      <c r="N1830" s="63" t="e">
        <f t="shared" si="1756"/>
        <v>#REF!</v>
      </c>
      <c r="O1830" s="63" t="e">
        <f t="shared" si="1756"/>
        <v>#REF!</v>
      </c>
      <c r="P1830" s="63" t="e">
        <f t="shared" si="1756"/>
        <v>#VALUE!</v>
      </c>
      <c r="Q1830" s="63" t="e">
        <f t="shared" si="1756"/>
        <v>#VALUE!</v>
      </c>
      <c r="R1830" s="63" t="e">
        <f t="shared" si="1756"/>
        <v>#VALUE!</v>
      </c>
      <c r="S1830" s="63" t="e">
        <f t="shared" si="1756"/>
        <v>#VALUE!</v>
      </c>
      <c r="T1830" s="63" t="e">
        <f t="shared" si="1756"/>
        <v>#VALUE!</v>
      </c>
      <c r="U1830" s="63" t="e">
        <f t="shared" si="1756"/>
        <v>#VALUE!</v>
      </c>
      <c r="V1830" s="63" t="e">
        <f t="shared" si="1756"/>
        <v>#VALUE!</v>
      </c>
      <c r="W1830" s="63" t="e">
        <f t="shared" si="1756"/>
        <v>#VALUE!</v>
      </c>
      <c r="X1830" s="2" t="e">
        <f t="shared" si="1756"/>
        <v>#VALUE!</v>
      </c>
      <c r="Y1830" s="2" t="e">
        <f t="shared" si="1756"/>
        <v>#VALUE!</v>
      </c>
      <c r="Z1830" s="63">
        <f t="shared" si="1756"/>
        <v>-591.39899999999921</v>
      </c>
      <c r="AA1830" s="63" t="e">
        <f>+AA1827-AA1828</f>
        <v>#VALUE!</v>
      </c>
      <c r="AB1830" s="63">
        <v>-497.67507492679329</v>
      </c>
      <c r="AC1830" s="63">
        <v>-552.65284456897416</v>
      </c>
      <c r="AD1830" s="63">
        <v>-593.20700402285172</v>
      </c>
      <c r="AE1830" s="63" t="e">
        <f>+AE1827-AE1828</f>
        <v>#VALUE!</v>
      </c>
      <c r="AF1830" s="63">
        <v>-753.47712077729136</v>
      </c>
      <c r="AG1830" s="63">
        <v>-487.36399999999969</v>
      </c>
      <c r="AH1830" s="63">
        <v>-652.66199999999992</v>
      </c>
      <c r="AI1830" s="63">
        <v>-652.66199999999992</v>
      </c>
      <c r="AJ1830" s="2" t="e">
        <f>+AJ1827-AJ1828</f>
        <v>#VALUE!</v>
      </c>
      <c r="AK1830" s="2">
        <v>-707.28616506831679</v>
      </c>
      <c r="AL1830" s="2">
        <v>-783.19900000000018</v>
      </c>
      <c r="AM1830" s="2">
        <v>-727.36299999999994</v>
      </c>
      <c r="AN1830" s="2">
        <v>-802.33600000000001</v>
      </c>
      <c r="AO1830" s="2" t="e">
        <f>+AO1827-AO1828</f>
        <v>#VALUE!</v>
      </c>
      <c r="AP1830" s="2">
        <v>-685.68674244181204</v>
      </c>
      <c r="AQ1830" s="2">
        <v>-753.64826580705233</v>
      </c>
      <c r="AR1830" s="2">
        <v>-785.33255907948978</v>
      </c>
      <c r="AS1830" s="2">
        <f>+AS1827-AS1828</f>
        <v>-592.14900000000011</v>
      </c>
      <c r="AT1830" s="2">
        <v>-810.87800849600353</v>
      </c>
      <c r="AU1830" s="2">
        <v>-919.81392185170716</v>
      </c>
      <c r="AV1830" s="2">
        <v>-739.43063717504799</v>
      </c>
      <c r="AW1830" s="2">
        <v>-951.59791357997449</v>
      </c>
      <c r="AX1830" s="2" t="e">
        <f>+AX1827-AX1828</f>
        <v>#VALUE!</v>
      </c>
      <c r="AY1830" s="2"/>
      <c r="AZ1830" s="2">
        <v>-789.4828916036281</v>
      </c>
      <c r="BA1830" s="2">
        <v>-787.76183527346961</v>
      </c>
      <c r="BB1830" s="2">
        <v>-786.34706280162072</v>
      </c>
      <c r="BC1830" s="2">
        <v>-784.3349231767404</v>
      </c>
      <c r="BD1830" s="2">
        <v>-768.91810074283273</v>
      </c>
      <c r="BE1830" s="2">
        <v>-767.9182540904909</v>
      </c>
      <c r="BF1830" s="2">
        <f>BF1827-BF1828</f>
        <v>-604.72300000000007</v>
      </c>
      <c r="BG1830" s="2">
        <f>BG1827-BG1828</f>
        <v>-620.14490423055304</v>
      </c>
      <c r="BH1830" s="2">
        <f>BH1827-BH1828</f>
        <v>-636.76966754582645</v>
      </c>
      <c r="BI1830" s="2">
        <v>-627.92199873376921</v>
      </c>
      <c r="BJ1830" s="2">
        <v>-599.91545208795742</v>
      </c>
      <c r="BK1830" s="2">
        <v>-610.88526430437594</v>
      </c>
      <c r="BL1830" s="2">
        <v>-540.45401039318085</v>
      </c>
      <c r="BM1830" s="2">
        <v>-603.83824518944243</v>
      </c>
      <c r="BN1830" s="2">
        <v>-559.50719835469408</v>
      </c>
      <c r="BO1830" s="2">
        <f>BO1827-BO1828</f>
        <v>-589.10010524571589</v>
      </c>
      <c r="BP1830" s="2">
        <v>-514.29369621391356</v>
      </c>
      <c r="BQ1830" s="2">
        <v>-429.42188082378289</v>
      </c>
      <c r="BR1830" s="2">
        <v>-491.76331090478311</v>
      </c>
      <c r="BS1830" s="2">
        <v>-520.05768025852331</v>
      </c>
      <c r="BT1830" s="2">
        <v>-560.98398714149698</v>
      </c>
      <c r="BU1830" s="2">
        <v>-579.81133109707912</v>
      </c>
      <c r="BV1830" s="2">
        <v>-576.90032980426668</v>
      </c>
      <c r="BW1830" s="2">
        <v>-635.22043408896377</v>
      </c>
      <c r="BX1830" s="2">
        <v>-634.33843093650376</v>
      </c>
      <c r="BY1830" s="2">
        <v>-622.10682736828039</v>
      </c>
      <c r="BZ1830" s="63">
        <v>-485.99578406372899</v>
      </c>
      <c r="CA1830" s="2">
        <f>CA1827-CA1828</f>
        <v>-536.93006958358012</v>
      </c>
      <c r="CB1830" s="2">
        <v>-534.56256145844338</v>
      </c>
      <c r="CC1830" s="2">
        <v>-533.89884987529126</v>
      </c>
      <c r="CD1830" s="2">
        <v>-532.96638667382774</v>
      </c>
      <c r="CE1830" s="2">
        <v>-573.87256928635907</v>
      </c>
      <c r="CF1830" s="2">
        <v>-570.86824622185213</v>
      </c>
      <c r="CG1830" s="2">
        <v>-569.93629155664962</v>
      </c>
      <c r="CH1830" s="2">
        <v>-573.18138048721448</v>
      </c>
      <c r="CI1830" s="2">
        <v>-661.02386084541581</v>
      </c>
      <c r="CJ1830" s="63">
        <v>-537.75891302351613</v>
      </c>
      <c r="CK1830" s="63">
        <v>-1178.6067016293678</v>
      </c>
      <c r="CL1830" s="2">
        <f>CL1827-CL1828</f>
        <v>-620.66900000000021</v>
      </c>
      <c r="CM1830" s="2">
        <v>-1181.7207956513869</v>
      </c>
      <c r="CN1830" s="2">
        <v>-555.73222378172477</v>
      </c>
      <c r="CO1830" s="2">
        <v>-555.92610719390495</v>
      </c>
      <c r="CP1830" s="2">
        <v>-663.76872914587284</v>
      </c>
      <c r="CQ1830" s="2">
        <v>-661.7353375210439</v>
      </c>
      <c r="CR1830" s="2">
        <v>-660.9917692896106</v>
      </c>
      <c r="CS1830" s="2">
        <v>-712.00516813613649</v>
      </c>
      <c r="CT1830" s="2">
        <v>-709.11669527345578</v>
      </c>
      <c r="CU1830" s="2">
        <v>-708.31941543432811</v>
      </c>
      <c r="CV1830" s="2">
        <v>-731.05279293541082</v>
      </c>
      <c r="CW1830" s="2">
        <v>-730.54033872367097</v>
      </c>
      <c r="CX1830" s="2">
        <v>-730.85759201948622</v>
      </c>
      <c r="CY1830" s="2">
        <v>-730.43254877035827</v>
      </c>
      <c r="CZ1830" s="2">
        <v>-730.54370041993559</v>
      </c>
      <c r="DA1830" s="2">
        <f t="shared" ref="DA1830" si="1757">DA1827-DA1828</f>
        <v>-890.87099999999987</v>
      </c>
      <c r="DB1830" s="63">
        <v>-918.25778588151684</v>
      </c>
      <c r="DC1830" s="63">
        <v>-917.88462755960188</v>
      </c>
      <c r="DD1830" s="63">
        <v>-917.36766466005781</v>
      </c>
      <c r="DE1830" s="63">
        <v>-1110.9650000000001</v>
      </c>
      <c r="DF1830" s="63">
        <v>-1105.9650000000001</v>
      </c>
      <c r="DG1830" s="63">
        <v>-1095.9650000000001</v>
      </c>
      <c r="DH1830" s="63">
        <v>-1194.3749999999998</v>
      </c>
      <c r="DI1830" s="63">
        <v>-1194.3749999999998</v>
      </c>
      <c r="DJ1830" s="63">
        <v>-1194.3749999999998</v>
      </c>
      <c r="DK1830" s="63">
        <v>-1101.1609999999998</v>
      </c>
      <c r="DL1830" s="63">
        <v>-1099.1609999999998</v>
      </c>
      <c r="DM1830" s="63">
        <v>-1242.8519999999999</v>
      </c>
      <c r="DN1830" s="6">
        <f t="shared" ref="DN1830" si="1758">DN1827-DN1828</f>
        <v>-1080.634</v>
      </c>
      <c r="DO1830" s="63">
        <v>-1242.8519999999999</v>
      </c>
      <c r="DP1830" s="63">
        <v>-1008.193763593143</v>
      </c>
      <c r="DQ1830" s="63">
        <v>-1005.3697590542126</v>
      </c>
      <c r="DR1830" s="63">
        <v>-1002.3334056907245</v>
      </c>
      <c r="DS1830" s="63">
        <v>-1001.4858465015942</v>
      </c>
      <c r="DT1830" s="63">
        <v>-999.08184379969578</v>
      </c>
      <c r="DU1830" s="63">
        <v>-679.91931570128611</v>
      </c>
      <c r="DV1830" s="64">
        <f>DV1827-DV1828</f>
        <v>-912.09135466367354</v>
      </c>
      <c r="DW1830" s="65">
        <f>DW1827-DW1828</f>
        <v>-911.64123568419109</v>
      </c>
      <c r="DX1830" s="66">
        <f>DX1827-DX1828</f>
        <v>-783.61752978971992</v>
      </c>
      <c r="DZ1830" s="63">
        <f>DZ1827-DZ1828</f>
        <v>-927.1183030160521</v>
      </c>
      <c r="EC1830" s="63">
        <f>EC1827-EC1828</f>
        <v>-946.93576301623693</v>
      </c>
      <c r="EF1830" s="63">
        <f>EF1827-EF1828</f>
        <v>-966.79239652280421</v>
      </c>
      <c r="EI1830" s="63">
        <f>EI1827-EI1828</f>
        <v>-987.70980033157855</v>
      </c>
      <c r="EL1830" s="63">
        <f>EL1827-EL1828</f>
        <v>-1009.2851919085165</v>
      </c>
      <c r="EO1830" s="63">
        <f>EO1827-EO1828</f>
        <v>-1031.8299843853065</v>
      </c>
    </row>
    <row r="1831" spans="1:145" ht="15.5" x14ac:dyDescent="0.35">
      <c r="A1831" s="56" t="s">
        <v>640</v>
      </c>
      <c r="B1831" s="63" t="e">
        <f t="shared" ref="B1831:Z1831" si="1759">-B1894</f>
        <v>#REF!</v>
      </c>
      <c r="C1831" s="63" t="e">
        <f t="shared" si="1759"/>
        <v>#REF!</v>
      </c>
      <c r="D1831" s="63" t="e">
        <f t="shared" si="1759"/>
        <v>#REF!</v>
      </c>
      <c r="E1831" s="63" t="e">
        <f t="shared" si="1759"/>
        <v>#REF!</v>
      </c>
      <c r="F1831" s="63" t="e">
        <f t="shared" si="1759"/>
        <v>#REF!</v>
      </c>
      <c r="G1831" s="63" t="e">
        <f t="shared" si="1759"/>
        <v>#REF!</v>
      </c>
      <c r="H1831" s="63">
        <f t="shared" si="1759"/>
        <v>0</v>
      </c>
      <c r="I1831" s="63">
        <f t="shared" si="1759"/>
        <v>-0.74900000000000011</v>
      </c>
      <c r="J1831" s="63">
        <f t="shared" si="1759"/>
        <v>-0.44200000000000006</v>
      </c>
      <c r="K1831" s="63">
        <f t="shared" si="1759"/>
        <v>-0.495</v>
      </c>
      <c r="L1831" s="63">
        <f t="shared" si="1759"/>
        <v>-0.45799999999999996</v>
      </c>
      <c r="M1831" s="63">
        <f t="shared" si="1759"/>
        <v>-1.2649999999999999</v>
      </c>
      <c r="N1831" s="63">
        <f t="shared" si="1759"/>
        <v>0</v>
      </c>
      <c r="O1831" s="63" t="e">
        <f t="shared" si="1759"/>
        <v>#VALUE!</v>
      </c>
      <c r="P1831" s="63" t="e">
        <f t="shared" si="1759"/>
        <v>#VALUE!</v>
      </c>
      <c r="Q1831" s="63" t="e">
        <f t="shared" si="1759"/>
        <v>#VALUE!</v>
      </c>
      <c r="R1831" s="63" t="e">
        <f t="shared" si="1759"/>
        <v>#VALUE!</v>
      </c>
      <c r="S1831" s="63" t="e">
        <f t="shared" si="1759"/>
        <v>#VALUE!</v>
      </c>
      <c r="T1831" s="63" t="e">
        <f t="shared" si="1759"/>
        <v>#VALUE!</v>
      </c>
      <c r="U1831" s="63" t="e">
        <f t="shared" si="1759"/>
        <v>#VALUE!</v>
      </c>
      <c r="V1831" s="63" t="e">
        <f t="shared" si="1759"/>
        <v>#VALUE!</v>
      </c>
      <c r="W1831" s="63" t="e">
        <f t="shared" si="1759"/>
        <v>#VALUE!</v>
      </c>
      <c r="X1831" s="2" t="e">
        <f t="shared" si="1759"/>
        <v>#VALUE!</v>
      </c>
      <c r="Y1831" s="2" t="e">
        <f t="shared" si="1759"/>
        <v>#VALUE!</v>
      </c>
      <c r="Z1831" s="63">
        <f t="shared" si="1759"/>
        <v>-4.5260000000007494</v>
      </c>
      <c r="AA1831" s="63" t="e">
        <f>-AA1894</f>
        <v>#VALUE!</v>
      </c>
      <c r="AB1831" s="63">
        <v>-15.245000000000001</v>
      </c>
      <c r="AC1831" s="63">
        <v>-15.245000000000001</v>
      </c>
      <c r="AD1831" s="63">
        <v>-15.245000000000001</v>
      </c>
      <c r="AE1831" s="63" t="e">
        <f>-AE1894</f>
        <v>#VALUE!</v>
      </c>
      <c r="AF1831" s="63">
        <v>-15.245000000000001</v>
      </c>
      <c r="AG1831" s="63">
        <v>-15.245000000000001</v>
      </c>
      <c r="AH1831" s="63">
        <v>-15.245000000000001</v>
      </c>
      <c r="AI1831" s="63">
        <v>-15.245000000000001</v>
      </c>
      <c r="AJ1831" s="2" t="e">
        <f>-AJ1894</f>
        <v>#VALUE!</v>
      </c>
      <c r="AK1831" s="2">
        <v>-15.245000000000001</v>
      </c>
      <c r="AL1831" s="2">
        <v>-15.245000000000001</v>
      </c>
      <c r="AM1831" s="2">
        <v>-15.245000000000001</v>
      </c>
      <c r="AN1831" s="2">
        <v>-15.245000000000001</v>
      </c>
      <c r="AO1831" s="2" t="e">
        <f>-AO1894</f>
        <v>#VALUE!</v>
      </c>
      <c r="AP1831" s="2">
        <v>-15.245000000000001</v>
      </c>
      <c r="AQ1831" s="2">
        <v>-15.245000000000001</v>
      </c>
      <c r="AR1831" s="2">
        <v>-15.245000000000001</v>
      </c>
      <c r="AS1831" s="2">
        <f>-AS1894</f>
        <v>-321.35899999999998</v>
      </c>
      <c r="AT1831" s="2">
        <v>-15.245000000000001</v>
      </c>
      <c r="AU1831" s="2">
        <v>-15.245000000000001</v>
      </c>
      <c r="AV1831" s="2">
        <v>-15.245000000000001</v>
      </c>
      <c r="AW1831" s="2">
        <v>-15.245000000000001</v>
      </c>
      <c r="AX1831" s="2">
        <f>-AX1894</f>
        <v>-225.86500000000001</v>
      </c>
      <c r="AY1831" s="2"/>
      <c r="AZ1831" s="2">
        <v>-60.5</v>
      </c>
      <c r="BA1831" s="2">
        <v>-60.5</v>
      </c>
      <c r="BB1831" s="2">
        <v>-60.5</v>
      </c>
      <c r="BC1831" s="2">
        <v>-60.5</v>
      </c>
      <c r="BD1831" s="2">
        <v>-60.5</v>
      </c>
      <c r="BE1831" s="2">
        <v>-60.5</v>
      </c>
      <c r="BF1831" s="2">
        <f>-BF1918</f>
        <v>24.123999999999796</v>
      </c>
      <c r="BG1831" s="2">
        <f>-BG1918</f>
        <v>-44.901060372707434</v>
      </c>
      <c r="BH1831" s="2">
        <f>-BH1918</f>
        <v>-40.340232733926314</v>
      </c>
      <c r="BI1831" s="2">
        <v>-57.226000000000568</v>
      </c>
      <c r="BJ1831" s="2">
        <v>-57.79700000000048</v>
      </c>
      <c r="BK1831" s="2">
        <v>41.860843988159104</v>
      </c>
      <c r="BL1831" s="2">
        <v>38.860843988157285</v>
      </c>
      <c r="BM1831" s="2">
        <v>41.860843988159104</v>
      </c>
      <c r="BN1831" s="2">
        <v>38.860843988157285</v>
      </c>
      <c r="BO1831" s="2">
        <f>-BO1918</f>
        <v>25.862999999999374</v>
      </c>
      <c r="BP1831" s="2">
        <v>-42.661115643997618</v>
      </c>
      <c r="BQ1831" s="2">
        <v>-79.120622319631366</v>
      </c>
      <c r="BR1831" s="2">
        <v>-500.24144125071689</v>
      </c>
      <c r="BS1831" s="2">
        <v>-50.661115643997618</v>
      </c>
      <c r="BT1831" s="2">
        <v>-40.27911564399983</v>
      </c>
      <c r="BU1831" s="2">
        <v>-48.279115644001649</v>
      </c>
      <c r="BV1831" s="2">
        <v>-48.279115643998011</v>
      </c>
      <c r="BW1831" s="2">
        <v>-82.614115643998957</v>
      </c>
      <c r="BX1831" s="2">
        <v>-85.614115643998957</v>
      </c>
      <c r="BY1831" s="2">
        <v>-85.614115643998957</v>
      </c>
      <c r="BZ1831" s="63">
        <v>-74.709035349669648</v>
      </c>
      <c r="CA1831" s="2">
        <f>-CA1918</f>
        <v>-167.97899999999754</v>
      </c>
      <c r="CB1831" s="2">
        <v>-51.983999999998559</v>
      </c>
      <c r="CC1831" s="2">
        <v>-51.984000000000378</v>
      </c>
      <c r="CD1831" s="2">
        <v>-51.984000000000378</v>
      </c>
      <c r="CE1831" s="2">
        <v>-51.98399999999674</v>
      </c>
      <c r="CF1831" s="2">
        <v>-51.984000000000378</v>
      </c>
      <c r="CG1831" s="2">
        <v>-51.984000000002197</v>
      </c>
      <c r="CH1831" s="2">
        <v>-51.984000000000378</v>
      </c>
      <c r="CI1831" s="2">
        <v>-51.809000000001106</v>
      </c>
      <c r="CJ1831" s="63">
        <v>-51.984000000000378</v>
      </c>
      <c r="CK1831" s="63">
        <v>-51.809000000002925</v>
      </c>
      <c r="CL1831" s="2">
        <f>-CL1918</f>
        <v>-296.57528652700057</v>
      </c>
      <c r="CM1831" s="2">
        <v>-49.009000000001834</v>
      </c>
      <c r="CN1831" s="2">
        <v>-99.338999999999942</v>
      </c>
      <c r="CO1831" s="2">
        <v>-99.338999999999942</v>
      </c>
      <c r="CP1831" s="2">
        <v>-99.336999999999534</v>
      </c>
      <c r="CQ1831" s="2">
        <v>-99.336999999995896</v>
      </c>
      <c r="CR1831" s="2">
        <v>-43.720088948590274</v>
      </c>
      <c r="CS1831" s="2">
        <v>-222.76000000000568</v>
      </c>
      <c r="CT1831" s="2">
        <v>-222.76000000000204</v>
      </c>
      <c r="CU1831" s="2">
        <v>-166.26060384956872</v>
      </c>
      <c r="CV1831" s="2">
        <v>-247.93000000000029</v>
      </c>
      <c r="CW1831" s="2">
        <v>-247.93000000000393</v>
      </c>
      <c r="CX1831" s="2">
        <v>-247.93000000000029</v>
      </c>
      <c r="CY1831" s="2">
        <v>-247.93000000000393</v>
      </c>
      <c r="CZ1831" s="2">
        <v>-245.70377963307692</v>
      </c>
      <c r="DA1831" s="2">
        <f t="shared" ref="DA1831" si="1760">-DA1918</f>
        <v>-402.43099999999686</v>
      </c>
      <c r="DB1831" s="63">
        <v>-463.01700000000346</v>
      </c>
      <c r="DC1831" s="63">
        <v>-461.01699999999619</v>
      </c>
      <c r="DD1831" s="63">
        <v>-248.45510651084624</v>
      </c>
      <c r="DE1831" s="63">
        <v>-602.01599999999962</v>
      </c>
      <c r="DF1831" s="63">
        <v>-600.01599999999962</v>
      </c>
      <c r="DG1831" s="63">
        <v>-598.01600000001054</v>
      </c>
      <c r="DH1831" s="63">
        <v>-597.43100000000413</v>
      </c>
      <c r="DI1831" s="63">
        <v>-595.43100000000049</v>
      </c>
      <c r="DJ1831" s="63">
        <v>-593.43100000000413</v>
      </c>
      <c r="DK1831" s="63">
        <v>-565.91800926100041</v>
      </c>
      <c r="DL1831" s="63">
        <v>-563.91800926099677</v>
      </c>
      <c r="DM1831" s="63">
        <v>-573.06599999999889</v>
      </c>
      <c r="DN1831" s="6">
        <f t="shared" ref="DN1831" si="1761">-DN1918</f>
        <v>-540.76879652899515</v>
      </c>
      <c r="DO1831" s="63">
        <v>-573.06599999999889</v>
      </c>
      <c r="DP1831" s="63">
        <v>-545.04760576895933</v>
      </c>
      <c r="DQ1831" s="63">
        <v>-541.71329226968373</v>
      </c>
      <c r="DR1831" s="63">
        <v>-544.32367775351304</v>
      </c>
      <c r="DS1831" s="63">
        <v>-543.90323532162438</v>
      </c>
      <c r="DT1831" s="63">
        <v>-540.54802839688637</v>
      </c>
      <c r="DU1831" s="63">
        <v>-597.25709090483724</v>
      </c>
      <c r="DV1831" s="64">
        <f>-DV1918</f>
        <v>-636.93324075182682</v>
      </c>
      <c r="DW1831" s="65">
        <f>-DW1918</f>
        <v>-597.36319295064095</v>
      </c>
      <c r="DX1831" s="66">
        <f>-DX1918</f>
        <v>-599.37220329538468</v>
      </c>
      <c r="DZ1831" s="63">
        <f>-DZ1918</f>
        <v>-596.81923599635411</v>
      </c>
      <c r="EC1831" s="63">
        <f>-EC1918</f>
        <v>-594.01923599636211</v>
      </c>
      <c r="EF1831" s="63">
        <f>-EF1918</f>
        <v>-591.21923599636284</v>
      </c>
      <c r="EI1831" s="63">
        <f>-EI1918</f>
        <v>-588.41923599635265</v>
      </c>
      <c r="EL1831" s="63">
        <f>-EL1918</f>
        <v>-585.61923599635338</v>
      </c>
      <c r="EO1831" s="63">
        <f>-EO1918</f>
        <v>-582.81923599635775</v>
      </c>
    </row>
    <row r="1832" spans="1:145" ht="15" customHeight="1" x14ac:dyDescent="0.35">
      <c r="A1832" s="27"/>
      <c r="B1832" s="63"/>
      <c r="C1832" s="63"/>
      <c r="D1832" s="63"/>
      <c r="E1832" s="63"/>
      <c r="F1832" s="63"/>
      <c r="G1832" s="63"/>
      <c r="H1832" s="63"/>
      <c r="I1832" s="63"/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  <c r="U1832" s="63"/>
      <c r="V1832" s="63"/>
      <c r="W1832" s="63"/>
      <c r="X1832" s="2"/>
      <c r="Y1832" s="2"/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2"/>
      <c r="AK1832" s="2"/>
      <c r="AL1832" s="2"/>
      <c r="AM1832" s="2"/>
      <c r="AN1832" s="2"/>
      <c r="AO1832" s="2"/>
      <c r="AP1832" s="2"/>
      <c r="AQ1832" s="2"/>
      <c r="AR1832" s="2"/>
      <c r="AS1832" s="330"/>
      <c r="AT1832" s="2"/>
      <c r="AU1832" s="2"/>
      <c r="AV1832" s="2"/>
      <c r="AW1832" s="2"/>
      <c r="AX1832" s="330"/>
      <c r="AY1832" s="2"/>
      <c r="AZ1832" s="330"/>
      <c r="BA1832" s="2"/>
      <c r="BB1832" s="330"/>
      <c r="BC1832" s="2"/>
      <c r="BD1832" s="330"/>
      <c r="BE1832" s="2"/>
      <c r="BF1832" s="330"/>
      <c r="BG1832" s="330"/>
      <c r="BH1832" s="2"/>
      <c r="BI1832" s="330"/>
      <c r="BJ1832" s="2"/>
      <c r="BK1832" s="2"/>
      <c r="BL1832" s="2"/>
      <c r="BM1832" s="330"/>
      <c r="BN1832" s="2"/>
      <c r="BO1832" s="330"/>
      <c r="BP1832" s="330"/>
      <c r="BQ1832" s="330"/>
      <c r="BR1832" s="2"/>
      <c r="BS1832" s="2"/>
      <c r="BT1832" s="330"/>
      <c r="BU1832" s="2"/>
      <c r="BV1832" s="2"/>
      <c r="BW1832" s="330"/>
      <c r="BX1832" s="2"/>
      <c r="BY1832" s="2"/>
      <c r="BZ1832" s="328"/>
      <c r="CA1832" s="330"/>
      <c r="CB1832" s="330"/>
      <c r="CC1832" s="330"/>
      <c r="CD1832" s="330"/>
      <c r="CE1832" s="330"/>
      <c r="CF1832" s="330"/>
      <c r="CG1832" s="330"/>
      <c r="CH1832" s="330"/>
      <c r="CI1832" s="330"/>
      <c r="CJ1832" s="328"/>
      <c r="CK1832" s="328"/>
      <c r="CL1832" s="330"/>
      <c r="CM1832" s="330"/>
      <c r="CN1832" s="330"/>
      <c r="CO1832" s="330"/>
      <c r="CP1832" s="330"/>
      <c r="CQ1832" s="330"/>
      <c r="CR1832" s="330"/>
      <c r="CS1832" s="330"/>
      <c r="CT1832" s="330"/>
      <c r="CU1832" s="330"/>
      <c r="CV1832" s="330"/>
      <c r="CW1832" s="330"/>
      <c r="CX1832" s="2"/>
      <c r="CY1832" s="2"/>
      <c r="CZ1832" s="2"/>
      <c r="DA1832" s="330"/>
      <c r="DB1832" s="63"/>
      <c r="DC1832" s="63"/>
      <c r="DD1832" s="63"/>
      <c r="DE1832" s="63"/>
      <c r="DF1832" s="63"/>
      <c r="DG1832" s="63"/>
      <c r="DH1832" s="63"/>
      <c r="DI1832" s="63"/>
      <c r="DJ1832" s="63"/>
      <c r="DK1832" s="63"/>
      <c r="DL1832" s="63"/>
      <c r="DM1832" s="63"/>
      <c r="DN1832" s="335"/>
      <c r="DO1832" s="63"/>
      <c r="DP1832" s="63"/>
      <c r="DQ1832" s="63"/>
      <c r="DR1832" s="63"/>
      <c r="DS1832" s="63"/>
      <c r="DT1832" s="63"/>
      <c r="DU1832" s="63"/>
      <c r="DV1832" s="64"/>
      <c r="DW1832" s="65"/>
      <c r="DX1832" s="66"/>
      <c r="DZ1832" s="63"/>
      <c r="EC1832" s="63"/>
      <c r="EF1832" s="63"/>
      <c r="EI1832" s="63"/>
      <c r="EL1832" s="63"/>
      <c r="EO1832" s="63"/>
    </row>
    <row r="1833" spans="1:145" ht="15.5" x14ac:dyDescent="0.35">
      <c r="A1833" s="56" t="s">
        <v>596</v>
      </c>
      <c r="B1833" s="63" t="e">
        <f>B1835+B1845</f>
        <v>#REF!</v>
      </c>
      <c r="C1833" s="63" t="e">
        <f t="shared" ref="C1833:Z1833" si="1762">C1835+C1845</f>
        <v>#REF!</v>
      </c>
      <c r="D1833" s="63" t="e">
        <f t="shared" si="1762"/>
        <v>#REF!</v>
      </c>
      <c r="E1833" s="63" t="e">
        <f t="shared" si="1762"/>
        <v>#REF!</v>
      </c>
      <c r="F1833" s="63" t="e">
        <f t="shared" si="1762"/>
        <v>#REF!</v>
      </c>
      <c r="G1833" s="63" t="e">
        <f t="shared" si="1762"/>
        <v>#REF!</v>
      </c>
      <c r="H1833" s="63" t="e">
        <f t="shared" si="1762"/>
        <v>#REF!</v>
      </c>
      <c r="I1833" s="63">
        <f t="shared" si="1762"/>
        <v>349.39946934841186</v>
      </c>
      <c r="J1833" s="63" t="e">
        <f t="shared" si="1762"/>
        <v>#REF!</v>
      </c>
      <c r="K1833" s="63" t="e">
        <f t="shared" si="1762"/>
        <v>#REF!</v>
      </c>
      <c r="L1833" s="63" t="e">
        <f t="shared" si="1762"/>
        <v>#REF!</v>
      </c>
      <c r="M1833" s="63" t="e">
        <f t="shared" si="1762"/>
        <v>#REF!</v>
      </c>
      <c r="N1833" s="63" t="e">
        <f t="shared" si="1762"/>
        <v>#REF!</v>
      </c>
      <c r="O1833" s="63" t="e">
        <f t="shared" si="1762"/>
        <v>#VALUE!</v>
      </c>
      <c r="P1833" s="63" t="e">
        <f t="shared" si="1762"/>
        <v>#VALUE!</v>
      </c>
      <c r="Q1833" s="63" t="e">
        <f t="shared" si="1762"/>
        <v>#VALUE!</v>
      </c>
      <c r="R1833" s="63" t="e">
        <f t="shared" si="1762"/>
        <v>#VALUE!</v>
      </c>
      <c r="S1833" s="63" t="e">
        <f t="shared" si="1762"/>
        <v>#VALUE!</v>
      </c>
      <c r="T1833" s="63" t="e">
        <f t="shared" si="1762"/>
        <v>#VALUE!</v>
      </c>
      <c r="U1833" s="63" t="e">
        <f t="shared" si="1762"/>
        <v>#VALUE!</v>
      </c>
      <c r="V1833" s="63" t="e">
        <f t="shared" si="1762"/>
        <v>#VALUE!</v>
      </c>
      <c r="W1833" s="63" t="e">
        <f t="shared" si="1762"/>
        <v>#VALUE!</v>
      </c>
      <c r="X1833" s="2" t="e">
        <f t="shared" si="1762"/>
        <v>#VALUE!</v>
      </c>
      <c r="Y1833" s="2" t="e">
        <f t="shared" si="1762"/>
        <v>#VALUE!</v>
      </c>
      <c r="Z1833" s="63">
        <f t="shared" si="1762"/>
        <v>1382.793161595102</v>
      </c>
      <c r="AA1833" s="63" t="e">
        <f>AA1835+AA1845</f>
        <v>#VALUE!</v>
      </c>
      <c r="AB1833" s="63">
        <v>1435.20927559508</v>
      </c>
      <c r="AC1833" s="63">
        <v>1341.4785269935001</v>
      </c>
      <c r="AD1833" s="63">
        <v>1632.900258448979</v>
      </c>
      <c r="AE1833" s="63" t="e">
        <f>AE1835+AE1845</f>
        <v>#VALUE!</v>
      </c>
      <c r="AF1833" s="63">
        <v>2184.4143383980427</v>
      </c>
      <c r="AG1833" s="63">
        <v>3429.8881583661641</v>
      </c>
      <c r="AH1833" s="63">
        <v>3411.5419986251891</v>
      </c>
      <c r="AI1833" s="63">
        <v>3947.0311006801021</v>
      </c>
      <c r="AJ1833" s="2" t="e">
        <f>AJ1835+AJ1845</f>
        <v>#VALUE!</v>
      </c>
      <c r="AK1833" s="2">
        <v>6660.4380043297979</v>
      </c>
      <c r="AL1833" s="2">
        <v>6272.6486684315523</v>
      </c>
      <c r="AM1833" s="2">
        <v>6334.1685668623068</v>
      </c>
      <c r="AN1833" s="2">
        <v>6121.0454273605428</v>
      </c>
      <c r="AO1833" s="2" t="e">
        <f>AO1835+AO1845</f>
        <v>#VALUE!</v>
      </c>
      <c r="AP1833" s="2">
        <v>7879.9477454041507</v>
      </c>
      <c r="AQ1833" s="2">
        <v>7764.7136719707387</v>
      </c>
      <c r="AR1833" s="2">
        <v>7678.1802421426601</v>
      </c>
      <c r="AS1833" s="2">
        <f>AS1835+AS1845</f>
        <v>8682.4779999999992</v>
      </c>
      <c r="AT1833" s="2">
        <v>9435.8724435917611</v>
      </c>
      <c r="AU1833" s="2">
        <v>10123.977282102936</v>
      </c>
      <c r="AV1833" s="2">
        <v>8794.5570628498626</v>
      </c>
      <c r="AW1833" s="2">
        <v>8702.9974978900027</v>
      </c>
      <c r="AX1833" s="2" t="e">
        <f>AX1835+AX1845</f>
        <v>#VALUE!</v>
      </c>
      <c r="AY1833" s="2"/>
      <c r="AZ1833" s="2">
        <v>8603.7044464792962</v>
      </c>
      <c r="BA1833" s="2">
        <v>9213.2703608266456</v>
      </c>
      <c r="BB1833" s="2">
        <v>9065.8622965278846</v>
      </c>
      <c r="BC1833" s="2">
        <v>8972.2014805462823</v>
      </c>
      <c r="BD1833" s="2">
        <v>9091.9982721416109</v>
      </c>
      <c r="BE1833" s="2">
        <v>9592.3907593296663</v>
      </c>
      <c r="BF1833" s="2">
        <f>BF1835+BF1845</f>
        <v>9402.9705175726194</v>
      </c>
      <c r="BG1833" s="2">
        <v>9551.0308682520463</v>
      </c>
      <c r="BH1833" s="2">
        <v>9726.4854065296458</v>
      </c>
      <c r="BI1833" s="2">
        <v>9784.2486635115638</v>
      </c>
      <c r="BJ1833" s="2">
        <v>10220.330992261785</v>
      </c>
      <c r="BK1833" s="2">
        <v>9769.3743145921508</v>
      </c>
      <c r="BL1833" s="2">
        <v>10014.850210943976</v>
      </c>
      <c r="BM1833" s="2">
        <v>9758.2885012721272</v>
      </c>
      <c r="BN1833" s="2">
        <v>9955.2516340336351</v>
      </c>
      <c r="BO1833" s="2">
        <f>BO1835+BO1845</f>
        <v>9969.5969999999998</v>
      </c>
      <c r="BP1833" s="2">
        <v>10251.975373849355</v>
      </c>
      <c r="BQ1833" s="2">
        <v>9843.9640368963192</v>
      </c>
      <c r="BR1833" s="2">
        <v>10856.843687316605</v>
      </c>
      <c r="BS1833" s="2">
        <v>12106.862211642241</v>
      </c>
      <c r="BT1833" s="2">
        <v>10949.851020508795</v>
      </c>
      <c r="BU1833" s="2">
        <v>11634.194993420229</v>
      </c>
      <c r="BV1833" s="2">
        <v>12005.316154650025</v>
      </c>
      <c r="BW1833" s="2">
        <v>10539.228886112025</v>
      </c>
      <c r="BX1833" s="2">
        <v>10769.50812002394</v>
      </c>
      <c r="BY1833" s="2">
        <v>11049.017952464335</v>
      </c>
      <c r="BZ1833" s="63">
        <v>11683.518170461755</v>
      </c>
      <c r="CA1833" s="2">
        <f>CA1835+CA1845</f>
        <v>12236.926999999998</v>
      </c>
      <c r="CB1833" s="2">
        <v>12816.904196561001</v>
      </c>
      <c r="CC1833" s="2">
        <v>12787.606187165457</v>
      </c>
      <c r="CD1833" s="2">
        <v>13387.121455042296</v>
      </c>
      <c r="CE1833" s="2">
        <v>14783.542478582949</v>
      </c>
      <c r="CF1833" s="2">
        <v>14791.87857787316</v>
      </c>
      <c r="CG1833" s="2">
        <v>14973.176637960538</v>
      </c>
      <c r="CH1833" s="2">
        <v>14451.448966421869</v>
      </c>
      <c r="CI1833" s="2">
        <v>14621.448967692701</v>
      </c>
      <c r="CJ1833" s="63">
        <v>14587.372548751659</v>
      </c>
      <c r="CK1833" s="63">
        <v>15298.614633241797</v>
      </c>
      <c r="CL1833" s="2">
        <f>CL1835+CL1845</f>
        <v>15368.662688813572</v>
      </c>
      <c r="CM1833" s="2">
        <v>16242.001431413773</v>
      </c>
      <c r="CN1833" s="2">
        <v>16368.825855124429</v>
      </c>
      <c r="CO1833" s="2">
        <v>16392.351522581317</v>
      </c>
      <c r="CP1833" s="2">
        <v>15445.730448655591</v>
      </c>
      <c r="CQ1833" s="2">
        <v>16584.903465602561</v>
      </c>
      <c r="CR1833" s="2">
        <v>17411.937246377129</v>
      </c>
      <c r="CS1833" s="2">
        <v>15582.972610555204</v>
      </c>
      <c r="CT1833" s="2">
        <v>16302.798837311941</v>
      </c>
      <c r="CU1833" s="2">
        <v>16857.688901354686</v>
      </c>
      <c r="CV1833" s="2">
        <v>16599.241567078941</v>
      </c>
      <c r="CW1833" s="2">
        <v>16639.942088434218</v>
      </c>
      <c r="CX1833" s="2">
        <v>17041.720484426303</v>
      </c>
      <c r="CY1833" s="2">
        <v>16854.797327622979</v>
      </c>
      <c r="CZ1833" s="2">
        <v>16532.917342465011</v>
      </c>
      <c r="DA1833" s="2">
        <f t="shared" ref="DA1833" si="1763">DA1835+DA1845</f>
        <v>15945.239871042506</v>
      </c>
      <c r="DB1833" s="63">
        <v>16412.151219087635</v>
      </c>
      <c r="DC1833" s="63">
        <v>16825.116180476878</v>
      </c>
      <c r="DD1833" s="63">
        <v>17486.321676311756</v>
      </c>
      <c r="DE1833" s="63">
        <v>17083.638102454039</v>
      </c>
      <c r="DF1833" s="63">
        <v>17492.388408164381</v>
      </c>
      <c r="DG1833" s="63">
        <v>17652.900645159567</v>
      </c>
      <c r="DH1833" s="63">
        <v>16871.558373477979</v>
      </c>
      <c r="DI1833" s="63">
        <v>17197.037478619048</v>
      </c>
      <c r="DJ1833" s="63">
        <v>17199.902780682554</v>
      </c>
      <c r="DK1833" s="63">
        <v>18113.605897903974</v>
      </c>
      <c r="DL1833" s="63">
        <v>18313.023243079369</v>
      </c>
      <c r="DM1833" s="63">
        <v>15786.156655541829</v>
      </c>
      <c r="DN1833" s="6">
        <f t="shared" ref="DN1833" si="1764">DN1835+DN1845</f>
        <v>17625.508349243177</v>
      </c>
      <c r="DO1833" s="63">
        <v>15786.156655541829</v>
      </c>
      <c r="DP1833" s="63">
        <v>19509.307510640854</v>
      </c>
      <c r="DQ1833" s="63">
        <v>19883.757535411347</v>
      </c>
      <c r="DR1833" s="63">
        <v>20178.17145648543</v>
      </c>
      <c r="DS1833" s="63">
        <v>18887.867380386335</v>
      </c>
      <c r="DT1833" s="63">
        <v>19252.393684382165</v>
      </c>
      <c r="DU1833" s="63">
        <v>21024.773339504489</v>
      </c>
      <c r="DV1833" s="64">
        <f>DV1835+DV1845</f>
        <v>21147.219266066648</v>
      </c>
      <c r="DW1833" s="65">
        <f>DW1835+DW1845</f>
        <v>21034.635886249209</v>
      </c>
      <c r="DX1833" s="66">
        <f>DX1835+DX1845</f>
        <v>17651.486984922907</v>
      </c>
      <c r="DZ1833" s="63">
        <f>DZ1835+DZ1845</f>
        <v>22433.078310138822</v>
      </c>
      <c r="EC1833" s="63">
        <f>EC1835+EC1845</f>
        <v>23258.059159664201</v>
      </c>
      <c r="EF1833" s="63">
        <f>EF1835+EF1845</f>
        <v>24797.366285719578</v>
      </c>
      <c r="EI1833" s="63">
        <f>EI1835+EI1845</f>
        <v>25600.160439847066</v>
      </c>
      <c r="EL1833" s="63">
        <f>EL1835+EL1845</f>
        <v>26036.226977472652</v>
      </c>
      <c r="EO1833" s="63">
        <f>EO1835+EO1845</f>
        <v>26227.415382575182</v>
      </c>
    </row>
    <row r="1834" spans="1:145" ht="15.5" x14ac:dyDescent="0.35">
      <c r="A1834" s="27"/>
      <c r="B1834" s="63"/>
      <c r="C1834" s="63"/>
      <c r="D1834" s="63"/>
      <c r="E1834" s="63"/>
      <c r="F1834" s="63"/>
      <c r="G1834" s="63"/>
      <c r="H1834" s="63"/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2"/>
      <c r="Y1834" s="2"/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63"/>
      <c r="CA1834" s="2"/>
      <c r="CB1834" s="2"/>
      <c r="CC1834" s="2"/>
      <c r="CD1834" s="2"/>
      <c r="CE1834" s="2"/>
      <c r="CF1834" s="2"/>
      <c r="CG1834" s="2"/>
      <c r="CH1834" s="2"/>
      <c r="CI1834" s="2"/>
      <c r="CJ1834" s="63"/>
      <c r="CK1834" s="63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63"/>
      <c r="DC1834" s="63"/>
      <c r="DD1834" s="63"/>
      <c r="DE1834" s="63"/>
      <c r="DF1834" s="63"/>
      <c r="DG1834" s="63"/>
      <c r="DH1834" s="63"/>
      <c r="DI1834" s="63"/>
      <c r="DJ1834" s="63"/>
      <c r="DK1834" s="63"/>
      <c r="DL1834" s="63"/>
      <c r="DM1834" s="63"/>
      <c r="DN1834" s="6"/>
      <c r="DO1834" s="63"/>
      <c r="DP1834" s="63"/>
      <c r="DQ1834" s="63"/>
      <c r="DR1834" s="63"/>
      <c r="DS1834" s="63"/>
      <c r="DT1834" s="63"/>
      <c r="DU1834" s="63"/>
      <c r="DV1834" s="64"/>
      <c r="DW1834" s="65"/>
      <c r="DX1834" s="66"/>
      <c r="DZ1834" s="63"/>
      <c r="EC1834" s="63"/>
      <c r="EF1834" s="63"/>
      <c r="EI1834" s="63"/>
      <c r="EL1834" s="63"/>
      <c r="EO1834" s="63"/>
    </row>
    <row r="1835" spans="1:145" ht="15.5" x14ac:dyDescent="0.35">
      <c r="A1835" s="56" t="s">
        <v>641</v>
      </c>
      <c r="B1835" s="63" t="e">
        <f>B1837+B1841</f>
        <v>#REF!</v>
      </c>
      <c r="C1835" s="63" t="e">
        <f t="shared" ref="C1835:Z1835" si="1765">C1837+C1841</f>
        <v>#REF!</v>
      </c>
      <c r="D1835" s="63" t="e">
        <f t="shared" si="1765"/>
        <v>#REF!</v>
      </c>
      <c r="E1835" s="63" t="e">
        <f t="shared" si="1765"/>
        <v>#REF!</v>
      </c>
      <c r="F1835" s="63" t="e">
        <f t="shared" si="1765"/>
        <v>#REF!</v>
      </c>
      <c r="G1835" s="63" t="e">
        <f t="shared" si="1765"/>
        <v>#REF!</v>
      </c>
      <c r="H1835" s="63" t="e">
        <f t="shared" si="1765"/>
        <v>#REF!</v>
      </c>
      <c r="I1835" s="63">
        <f t="shared" si="1765"/>
        <v>763.48465648689103</v>
      </c>
      <c r="J1835" s="63" t="e">
        <f t="shared" si="1765"/>
        <v>#REF!</v>
      </c>
      <c r="K1835" s="63" t="e">
        <f t="shared" si="1765"/>
        <v>#REF!</v>
      </c>
      <c r="L1835" s="63" t="e">
        <f t="shared" si="1765"/>
        <v>#REF!</v>
      </c>
      <c r="M1835" s="63" t="e">
        <f t="shared" si="1765"/>
        <v>#REF!</v>
      </c>
      <c r="N1835" s="63" t="e">
        <f t="shared" si="1765"/>
        <v>#REF!</v>
      </c>
      <c r="O1835" s="63" t="e">
        <f t="shared" si="1765"/>
        <v>#VALUE!</v>
      </c>
      <c r="P1835" s="63" t="e">
        <f t="shared" si="1765"/>
        <v>#VALUE!</v>
      </c>
      <c r="Q1835" s="63" t="e">
        <f t="shared" si="1765"/>
        <v>#VALUE!</v>
      </c>
      <c r="R1835" s="63" t="e">
        <f t="shared" si="1765"/>
        <v>#VALUE!</v>
      </c>
      <c r="S1835" s="63" t="e">
        <f t="shared" si="1765"/>
        <v>#VALUE!</v>
      </c>
      <c r="T1835" s="63" t="e">
        <f t="shared" si="1765"/>
        <v>#VALUE!</v>
      </c>
      <c r="U1835" s="63" t="e">
        <f t="shared" si="1765"/>
        <v>#VALUE!</v>
      </c>
      <c r="V1835" s="63" t="e">
        <f t="shared" si="1765"/>
        <v>#VALUE!</v>
      </c>
      <c r="W1835" s="63" t="e">
        <f t="shared" si="1765"/>
        <v>#VALUE!</v>
      </c>
      <c r="X1835" s="2" t="e">
        <f t="shared" si="1765"/>
        <v>#VALUE!</v>
      </c>
      <c r="Y1835" s="2">
        <f t="shared" si="1765"/>
        <v>1429.2033358799004</v>
      </c>
      <c r="Z1835" s="63">
        <f t="shared" si="1765"/>
        <v>1901.6210000000001</v>
      </c>
      <c r="AA1835" s="63">
        <f>AA1837+AA1841</f>
        <v>2613.0280000000002</v>
      </c>
      <c r="AB1835" s="63">
        <v>2414.2601019298008</v>
      </c>
      <c r="AC1835" s="63">
        <v>2322.7335549111531</v>
      </c>
      <c r="AD1835" s="63">
        <v>2544.2802512131511</v>
      </c>
      <c r="AE1835" s="63">
        <f>AE1837+AE1841</f>
        <v>3277.1890000000003</v>
      </c>
      <c r="AF1835" s="63">
        <v>3735.1862904858231</v>
      </c>
      <c r="AG1835" s="63">
        <v>4120.6749005025104</v>
      </c>
      <c r="AH1835" s="63">
        <v>4876.2437382685039</v>
      </c>
      <c r="AI1835" s="63">
        <v>5394.5039931455103</v>
      </c>
      <c r="AJ1835" s="2">
        <f>AJ1837+AJ1841</f>
        <v>5062.5630000000001</v>
      </c>
      <c r="AK1835" s="2">
        <v>7897.9577017874008</v>
      </c>
      <c r="AL1835" s="2">
        <v>7272.3928459810004</v>
      </c>
      <c r="AM1835" s="2">
        <v>7425.2127533880139</v>
      </c>
      <c r="AN1835" s="2">
        <v>7423.5078566791517</v>
      </c>
      <c r="AO1835" s="2">
        <f>AO1837+AO1841</f>
        <v>7168.3670000000011</v>
      </c>
      <c r="AP1835" s="2">
        <v>9142.0443039814236</v>
      </c>
      <c r="AQ1835" s="2">
        <v>9128.347758340984</v>
      </c>
      <c r="AR1835" s="2">
        <v>8868.7065940713619</v>
      </c>
      <c r="AS1835" s="2">
        <f>AS1837+AS1841</f>
        <v>10378.422000000002</v>
      </c>
      <c r="AT1835" s="2">
        <v>10942.675105777969</v>
      </c>
      <c r="AU1835" s="2">
        <v>11750.924877270299</v>
      </c>
      <c r="AV1835" s="2">
        <v>10590.326578672861</v>
      </c>
      <c r="AW1835" s="2">
        <v>10817.801090096218</v>
      </c>
      <c r="AX1835" s="2" t="e">
        <f>AX1837+AX1841</f>
        <v>#VALUE!</v>
      </c>
      <c r="AY1835" s="2"/>
      <c r="AZ1835" s="2">
        <v>10660.653444865569</v>
      </c>
      <c r="BA1835" s="2">
        <v>11114.758774030257</v>
      </c>
      <c r="BB1835" s="2">
        <v>11017.534531702066</v>
      </c>
      <c r="BC1835" s="2">
        <v>10819.873188537729</v>
      </c>
      <c r="BD1835" s="2">
        <v>11054.679152284651</v>
      </c>
      <c r="BE1835" s="2">
        <v>11501.463145852924</v>
      </c>
      <c r="BF1835" s="2">
        <f>BF1837+BF1841</f>
        <v>11578.362666666999</v>
      </c>
      <c r="BG1835" s="2">
        <v>11286.140076184827</v>
      </c>
      <c r="BH1835" s="2">
        <v>11515.362857377862</v>
      </c>
      <c r="BI1835" s="2">
        <v>11684.311442939004</v>
      </c>
      <c r="BJ1835" s="2">
        <v>12448.423034180989</v>
      </c>
      <c r="BK1835" s="2">
        <v>11620.266069007679</v>
      </c>
      <c r="BL1835" s="2">
        <v>11919.191079933142</v>
      </c>
      <c r="BM1835" s="2">
        <v>11476.559815535915</v>
      </c>
      <c r="BN1835" s="2">
        <v>11692.007827404628</v>
      </c>
      <c r="BO1835" s="2">
        <f>BO1837+BO1841</f>
        <v>12355.43</v>
      </c>
      <c r="BP1835" s="2">
        <v>12297.443035592738</v>
      </c>
      <c r="BQ1835" s="2">
        <v>12252.29290174157</v>
      </c>
      <c r="BR1835" s="2">
        <v>12858.338255140803</v>
      </c>
      <c r="BS1835" s="2">
        <v>14143.618233881174</v>
      </c>
      <c r="BT1835" s="2">
        <v>13199.760270211671</v>
      </c>
      <c r="BU1835" s="2">
        <v>13862.044358529798</v>
      </c>
      <c r="BV1835" s="2">
        <v>14197.096286477619</v>
      </c>
      <c r="BW1835" s="2">
        <v>12673.838792385966</v>
      </c>
      <c r="BX1835" s="2">
        <v>12891.066553274322</v>
      </c>
      <c r="BY1835" s="2">
        <v>13165.822727431427</v>
      </c>
      <c r="BZ1835" s="63">
        <v>13942.073261431613</v>
      </c>
      <c r="CA1835" s="2">
        <f>CA1837+CA1841</f>
        <v>14573.731</v>
      </c>
      <c r="CB1835" s="2">
        <v>15224.31820216664</v>
      </c>
      <c r="CC1835" s="2">
        <v>15195.888520951055</v>
      </c>
      <c r="CD1835" s="2">
        <v>15795.832765498095</v>
      </c>
      <c r="CE1835" s="2">
        <v>16160.869249499334</v>
      </c>
      <c r="CF1835" s="2">
        <v>16169.143292775396</v>
      </c>
      <c r="CG1835" s="2">
        <v>16350.278638227534</v>
      </c>
      <c r="CH1835" s="2">
        <v>15917.938897700566</v>
      </c>
      <c r="CI1835" s="2">
        <v>16085.038898971405</v>
      </c>
      <c r="CJ1835" s="63">
        <v>16161.261980869378</v>
      </c>
      <c r="CK1835" s="63">
        <v>16316.351916111998</v>
      </c>
      <c r="CL1835" s="2">
        <f>CL1837+CL1841</f>
        <v>17434.447</v>
      </c>
      <c r="CM1835" s="2">
        <v>17877.367968486971</v>
      </c>
      <c r="CN1835" s="2">
        <v>17366.776537740017</v>
      </c>
      <c r="CO1835" s="2">
        <v>17407.255788673592</v>
      </c>
      <c r="CP1835" s="2">
        <v>16515.191614132891</v>
      </c>
      <c r="CQ1835" s="2">
        <v>17677.26096834187</v>
      </c>
      <c r="CR1835" s="2">
        <v>18503.00690149537</v>
      </c>
      <c r="CS1835" s="2">
        <v>18726.576847339154</v>
      </c>
      <c r="CT1835" s="2">
        <v>19473.579955886249</v>
      </c>
      <c r="CU1835" s="2">
        <v>20030.583124268898</v>
      </c>
      <c r="CV1835" s="2">
        <v>20342.169963303117</v>
      </c>
      <c r="CW1835" s="2">
        <v>20500.286044725832</v>
      </c>
      <c r="CX1835" s="2">
        <v>20556.936016650106</v>
      </c>
      <c r="CY1835" s="2">
        <v>20479.274490067342</v>
      </c>
      <c r="CZ1835" s="2">
        <v>20073.796522268905</v>
      </c>
      <c r="DA1835" s="2">
        <f t="shared" ref="DA1835" si="1766">DA1837+DA1841</f>
        <v>18645.169900000001</v>
      </c>
      <c r="DB1835" s="63">
        <v>19170.921578444715</v>
      </c>
      <c r="DC1835" s="63">
        <v>19585.998766400866</v>
      </c>
      <c r="DD1835" s="63">
        <v>20246.401796618025</v>
      </c>
      <c r="DE1835" s="63">
        <v>19425.41634638538</v>
      </c>
      <c r="DF1835" s="63">
        <v>19835.666652095722</v>
      </c>
      <c r="DG1835" s="63">
        <v>19995.88622586674</v>
      </c>
      <c r="DH1835" s="63">
        <v>19471.456008968009</v>
      </c>
      <c r="DI1835" s="63">
        <v>19798.435114109077</v>
      </c>
      <c r="DJ1835" s="63">
        <v>19794.04614296151</v>
      </c>
      <c r="DK1835" s="63">
        <v>20646.919383979897</v>
      </c>
      <c r="DL1835" s="63">
        <v>20847.8367291553</v>
      </c>
      <c r="DM1835" s="63">
        <v>19255.000046611123</v>
      </c>
      <c r="DN1835" s="6">
        <f t="shared" ref="DN1835" si="1767">DN1837+DN1841</f>
        <v>20717.843666032051</v>
      </c>
      <c r="DO1835" s="63">
        <v>19255.000046611123</v>
      </c>
      <c r="DP1835" s="63">
        <v>22418.737608379368</v>
      </c>
      <c r="DQ1835" s="63">
        <v>22793.926497559733</v>
      </c>
      <c r="DR1835" s="63">
        <v>23078.459740446095</v>
      </c>
      <c r="DS1835" s="63">
        <v>22195.875803229974</v>
      </c>
      <c r="DT1835" s="63">
        <v>22565.825232742038</v>
      </c>
      <c r="DU1835" s="63">
        <v>23272.74924864155</v>
      </c>
      <c r="DV1835" s="64">
        <f>DV1837+DV1841</f>
        <v>23596.254412546587</v>
      </c>
      <c r="DW1835" s="65">
        <f>DW1837+DW1841</f>
        <v>23489.271835631072</v>
      </c>
      <c r="DX1835" s="66">
        <f>DX1837+DX1841</f>
        <v>19948.259912406094</v>
      </c>
      <c r="DZ1835" s="63">
        <f>DZ1837+DZ1841</f>
        <v>24928.635180399986</v>
      </c>
      <c r="EC1835" s="63">
        <f>EC1837+EC1841</f>
        <v>26144.258816644222</v>
      </c>
      <c r="EF1835" s="63">
        <f>EF1837+EF1841</f>
        <v>27302.117839744384</v>
      </c>
      <c r="EI1835" s="63">
        <f>EI1837+EI1841</f>
        <v>28124.285557848805</v>
      </c>
      <c r="EL1835" s="63">
        <f>EL1837+EL1841</f>
        <v>28579.608099411937</v>
      </c>
      <c r="EO1835" s="63">
        <f>EO1837+EO1841</f>
        <v>28778.296504514467</v>
      </c>
    </row>
    <row r="1836" spans="1:145" ht="15.5" x14ac:dyDescent="0.35">
      <c r="A1836" s="27"/>
      <c r="B1836" s="63"/>
      <c r="C1836" s="63"/>
      <c r="D1836" s="63"/>
      <c r="E1836" s="63"/>
      <c r="F1836" s="63"/>
      <c r="G1836" s="63"/>
      <c r="H1836" s="63"/>
      <c r="I1836" s="63"/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2"/>
      <c r="Y1836" s="2"/>
      <c r="Z1836" s="63"/>
      <c r="AA1836" s="328"/>
      <c r="AB1836" s="63"/>
      <c r="AC1836" s="63"/>
      <c r="AD1836" s="63"/>
      <c r="AE1836" s="337"/>
      <c r="AF1836" s="63"/>
      <c r="AG1836" s="63"/>
      <c r="AH1836" s="63"/>
      <c r="AI1836" s="63"/>
      <c r="AJ1836" s="2"/>
      <c r="AK1836" s="2"/>
      <c r="AL1836" s="2"/>
      <c r="AM1836" s="2"/>
      <c r="AN1836" s="2"/>
      <c r="AO1836" s="330"/>
      <c r="AP1836" s="330"/>
      <c r="AQ1836" s="330"/>
      <c r="AR1836" s="330"/>
      <c r="AS1836" s="330"/>
      <c r="AT1836" s="2"/>
      <c r="AU1836" s="2"/>
      <c r="AV1836" s="2"/>
      <c r="AW1836" s="2"/>
      <c r="AX1836" s="175"/>
      <c r="AY1836" s="2"/>
      <c r="AZ1836" s="2"/>
      <c r="BA1836" s="2"/>
      <c r="BB1836" s="2"/>
      <c r="BC1836" s="2"/>
      <c r="BD1836" s="82"/>
      <c r="BE1836" s="2"/>
      <c r="BF1836" s="175"/>
      <c r="BG1836" s="1"/>
      <c r="BH1836" s="2"/>
      <c r="BI1836" s="1"/>
      <c r="BJ1836" s="2"/>
      <c r="BK1836" s="2"/>
      <c r="BL1836" s="2"/>
      <c r="BM1836" s="1"/>
      <c r="BN1836" s="2"/>
      <c r="BO1836" s="338"/>
      <c r="BP1836" s="1"/>
      <c r="BQ1836" s="296"/>
      <c r="BR1836" s="2"/>
      <c r="BS1836" s="2"/>
      <c r="BT1836" s="1"/>
      <c r="BU1836" s="2"/>
      <c r="BV1836" s="2"/>
      <c r="BW1836" s="1"/>
      <c r="BX1836" s="2"/>
      <c r="BY1836" s="2"/>
      <c r="BZ1836" s="297"/>
      <c r="CA1836" s="338"/>
      <c r="CB1836" s="296"/>
      <c r="CC1836" s="296"/>
      <c r="CD1836" s="296"/>
      <c r="CE1836" s="1"/>
      <c r="CF1836" s="1"/>
      <c r="CG1836" s="1"/>
      <c r="CH1836" s="1"/>
      <c r="CI1836" s="1"/>
      <c r="CJ1836" s="297"/>
      <c r="CK1836" s="297"/>
      <c r="CL1836" s="338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2"/>
      <c r="CY1836" s="2"/>
      <c r="CZ1836" s="2"/>
      <c r="DA1836" s="338"/>
      <c r="DB1836" s="63"/>
      <c r="DC1836" s="63"/>
      <c r="DD1836" s="63"/>
      <c r="DE1836" s="63"/>
      <c r="DF1836" s="63"/>
      <c r="DG1836" s="63"/>
      <c r="DH1836" s="63"/>
      <c r="DI1836" s="63"/>
      <c r="DJ1836" s="63"/>
      <c r="DK1836" s="63"/>
      <c r="DL1836" s="63"/>
      <c r="DM1836" s="63"/>
      <c r="DN1836" s="339"/>
      <c r="DO1836" s="63"/>
      <c r="DP1836" s="63"/>
      <c r="DQ1836" s="63"/>
      <c r="DR1836" s="63"/>
      <c r="DS1836" s="63"/>
      <c r="DT1836" s="63"/>
      <c r="DU1836" s="63"/>
      <c r="DV1836" s="64"/>
      <c r="DW1836" s="65"/>
      <c r="DX1836" s="66"/>
      <c r="DZ1836" s="63"/>
      <c r="EC1836" s="63"/>
      <c r="EF1836" s="63"/>
      <c r="EI1836" s="63"/>
      <c r="EL1836" s="63"/>
      <c r="EO1836" s="63"/>
    </row>
    <row r="1837" spans="1:145" ht="15.5" x14ac:dyDescent="0.35">
      <c r="A1837" s="56" t="s">
        <v>642</v>
      </c>
      <c r="B1837" s="63">
        <f>B1838+B1839</f>
        <v>155.59816613734935</v>
      </c>
      <c r="C1837" s="63">
        <f t="shared" ref="C1837:Z1837" si="1768">C1838+C1839</f>
        <v>189.64143652898827</v>
      </c>
      <c r="D1837" s="63">
        <f t="shared" si="1768"/>
        <v>225.587641639315</v>
      </c>
      <c r="E1837" s="63">
        <f t="shared" si="1768"/>
        <v>154.7248842519902</v>
      </c>
      <c r="F1837" s="63">
        <f t="shared" si="1768"/>
        <v>178.45810607089103</v>
      </c>
      <c r="G1837" s="63">
        <f t="shared" si="1768"/>
        <v>278.98672883230176</v>
      </c>
      <c r="H1837" s="63" t="e">
        <f t="shared" si="1768"/>
        <v>#REF!</v>
      </c>
      <c r="I1837" s="63">
        <f t="shared" si="1768"/>
        <v>400.86636882518553</v>
      </c>
      <c r="J1837" s="63" t="e">
        <f t="shared" si="1768"/>
        <v>#REF!</v>
      </c>
      <c r="K1837" s="63" t="e">
        <f t="shared" si="1768"/>
        <v>#REF!</v>
      </c>
      <c r="L1837" s="63" t="e">
        <f t="shared" si="1768"/>
        <v>#REF!</v>
      </c>
      <c r="M1837" s="63" t="e">
        <f t="shared" si="1768"/>
        <v>#REF!</v>
      </c>
      <c r="N1837" s="63" t="e">
        <f t="shared" si="1768"/>
        <v>#REF!</v>
      </c>
      <c r="O1837" s="63">
        <f t="shared" si="1768"/>
        <v>298.71837436379531</v>
      </c>
      <c r="P1837" s="63">
        <f t="shared" si="1768"/>
        <v>858.84099999999989</v>
      </c>
      <c r="Q1837" s="63">
        <f t="shared" si="1768"/>
        <v>780.11200000000019</v>
      </c>
      <c r="R1837" s="63">
        <f t="shared" si="1768"/>
        <v>824.30530973099997</v>
      </c>
      <c r="S1837" s="63">
        <f t="shared" si="1768"/>
        <v>448.87800000000004</v>
      </c>
      <c r="T1837" s="63">
        <f t="shared" si="1768"/>
        <v>-690.30200000000013</v>
      </c>
      <c r="U1837" s="63">
        <f t="shared" si="1768"/>
        <v>-1942.6580000000004</v>
      </c>
      <c r="V1837" s="63">
        <f t="shared" si="1768"/>
        <v>-2974.2577000000001</v>
      </c>
      <c r="W1837" s="63">
        <f t="shared" si="1768"/>
        <v>-4149.6181032659997</v>
      </c>
      <c r="X1837" s="63">
        <f t="shared" si="1768"/>
        <v>-2751.782603006</v>
      </c>
      <c r="Y1837" s="63">
        <f t="shared" si="1768"/>
        <v>-2198.5536641200997</v>
      </c>
      <c r="Z1837" s="63">
        <f t="shared" si="1768"/>
        <v>-3042.7420000000002</v>
      </c>
      <c r="AA1837" s="63">
        <f>AA1838+AA1839</f>
        <v>-2494.8279999999995</v>
      </c>
      <c r="AB1837" s="63">
        <v>-2934.1841015160308</v>
      </c>
      <c r="AC1837" s="63">
        <v>-3124.9996456908302</v>
      </c>
      <c r="AD1837" s="63">
        <v>-3048.8157202402299</v>
      </c>
      <c r="AE1837" s="63">
        <f>AE1838+AE1839</f>
        <v>-3044.415</v>
      </c>
      <c r="AF1837" s="63">
        <v>-3336.9547877570762</v>
      </c>
      <c r="AG1837" s="63">
        <v>-2933.3090052738039</v>
      </c>
      <c r="AH1837" s="63">
        <v>-2255.0890356014497</v>
      </c>
      <c r="AI1837" s="63">
        <v>-1812.5687807244453</v>
      </c>
      <c r="AJ1837" s="2">
        <f>AJ1838+AJ1839</f>
        <v>-1798.114</v>
      </c>
      <c r="AK1837" s="2">
        <v>110.24129661755001</v>
      </c>
      <c r="AL1837" s="2">
        <v>-522.07018480477234</v>
      </c>
      <c r="AM1837" s="2">
        <v>-212.12139649486983</v>
      </c>
      <c r="AN1837" s="2">
        <v>-524.72677269372957</v>
      </c>
      <c r="AO1837" s="2">
        <f>AO1838+AO1839</f>
        <v>-373.71400000000017</v>
      </c>
      <c r="AP1837" s="2">
        <v>610.12269597893271</v>
      </c>
      <c r="AQ1837" s="2">
        <v>1108.5076001741099</v>
      </c>
      <c r="AR1837" s="2">
        <v>1009.6749962752947</v>
      </c>
      <c r="AS1837" s="2">
        <f>AS1838+AS1839</f>
        <v>2437.2610000000004</v>
      </c>
      <c r="AT1837" s="2">
        <v>2126.7818913007141</v>
      </c>
      <c r="AU1837" s="2">
        <v>3180.0115254243319</v>
      </c>
      <c r="AV1837" s="2">
        <v>2485.9348597132771</v>
      </c>
      <c r="AW1837" s="2">
        <v>2493.7741265085201</v>
      </c>
      <c r="AX1837" s="330">
        <f>AX1838+AX1839</f>
        <v>2418.9410000000003</v>
      </c>
      <c r="AY1837" s="2"/>
      <c r="AZ1837" s="2">
        <v>2344.8703065289956</v>
      </c>
      <c r="BA1837" s="2">
        <v>2704.5456183511656</v>
      </c>
      <c r="BB1837" s="2">
        <v>2701.7636713591542</v>
      </c>
      <c r="BC1837" s="2">
        <v>3257.3827017711187</v>
      </c>
      <c r="BD1837" s="2">
        <v>2752.6858923830196</v>
      </c>
      <c r="BE1837" s="2">
        <v>3459.0645790120125</v>
      </c>
      <c r="BF1837" s="330">
        <f>BF1838+BF1839</f>
        <v>3474.2900000000004</v>
      </c>
      <c r="BG1837" s="2">
        <v>2903.689472314129</v>
      </c>
      <c r="BH1837" s="2">
        <v>3631.7750930528673</v>
      </c>
      <c r="BI1837" s="2">
        <v>3458.4203905410814</v>
      </c>
      <c r="BJ1837" s="2">
        <v>4235.9258005082129</v>
      </c>
      <c r="BK1837" s="2">
        <v>3694.914255156189</v>
      </c>
      <c r="BL1837" s="2">
        <v>4417.773096990476</v>
      </c>
      <c r="BM1837" s="2">
        <v>3580.5504338039459</v>
      </c>
      <c r="BN1837" s="2">
        <v>4372.5451725560433</v>
      </c>
      <c r="BO1837" s="2">
        <f>BO1838+BO1839</f>
        <v>4540.0800000000008</v>
      </c>
      <c r="BP1837" s="2">
        <v>4279.1927736241714</v>
      </c>
      <c r="BQ1837" s="2">
        <v>4658.5376108698456</v>
      </c>
      <c r="BR1837" s="2">
        <v>5666.1651145298583</v>
      </c>
      <c r="BS1837" s="2">
        <v>8583.8506407492332</v>
      </c>
      <c r="BT1837" s="2">
        <v>5925.2519431805094</v>
      </c>
      <c r="BU1837" s="2">
        <v>6732.0415239787053</v>
      </c>
      <c r="BV1837" s="2">
        <v>7861.6972046092524</v>
      </c>
      <c r="BW1837" s="2">
        <v>5158.0115892914282</v>
      </c>
      <c r="BX1837" s="2">
        <v>5475.1605539344318</v>
      </c>
      <c r="BY1837" s="2">
        <v>5846.4313439425987</v>
      </c>
      <c r="BZ1837" s="63">
        <v>5924.2401775735825</v>
      </c>
      <c r="CA1837" s="2">
        <f>CA1838+CA1839</f>
        <v>6362.4529999999995</v>
      </c>
      <c r="CB1837" s="2">
        <v>6716.5868458264331</v>
      </c>
      <c r="CC1837" s="2">
        <v>6734.0214315203366</v>
      </c>
      <c r="CD1837" s="2">
        <v>7790.1874771568773</v>
      </c>
      <c r="CE1837" s="2">
        <v>7502.770903144753</v>
      </c>
      <c r="CF1837" s="2">
        <v>7623.9119409319637</v>
      </c>
      <c r="CG1837" s="2">
        <v>8237.4892268247058</v>
      </c>
      <c r="CH1837" s="2">
        <v>7266.1126116074493</v>
      </c>
      <c r="CI1837" s="2">
        <v>7620.3469435245015</v>
      </c>
      <c r="CJ1837" s="63">
        <v>7555.7144231316133</v>
      </c>
      <c r="CK1837" s="63">
        <v>7804.2844955058099</v>
      </c>
      <c r="CL1837" s="2">
        <f>CL1838+CL1839</f>
        <v>8234.9369999999999</v>
      </c>
      <c r="CM1837" s="2">
        <v>9138.3973684571956</v>
      </c>
      <c r="CN1837" s="2">
        <v>7748.4639698732717</v>
      </c>
      <c r="CO1837" s="2">
        <v>7699.9005637384089</v>
      </c>
      <c r="CP1837" s="2">
        <v>6790.577596893434</v>
      </c>
      <c r="CQ1837" s="2">
        <v>8019.5343506059035</v>
      </c>
      <c r="CR1837" s="2">
        <v>9094.3623087199303</v>
      </c>
      <c r="CS1837" s="2">
        <v>8722.6310227278664</v>
      </c>
      <c r="CT1837" s="2">
        <v>9731.3097895687388</v>
      </c>
      <c r="CU1837" s="2">
        <v>10444.758103704891</v>
      </c>
      <c r="CV1837" s="2">
        <v>10566.967504711194</v>
      </c>
      <c r="CW1837" s="2">
        <v>10938.175156963986</v>
      </c>
      <c r="CX1837" s="2">
        <v>10800.025084246143</v>
      </c>
      <c r="CY1837" s="2">
        <v>10878.774758676635</v>
      </c>
      <c r="CZ1837" s="2">
        <v>10999.374920076858</v>
      </c>
      <c r="DA1837" s="2">
        <f t="shared" ref="DA1837" si="1769">DA1838+DA1839</f>
        <v>8725.2269000000015</v>
      </c>
      <c r="DB1837" s="63">
        <v>8109.6900414283609</v>
      </c>
      <c r="DC1837" s="63">
        <v>8673.4990498120915</v>
      </c>
      <c r="DD1837" s="63">
        <v>9627.1440950560554</v>
      </c>
      <c r="DE1837" s="63">
        <v>8794.3566446207551</v>
      </c>
      <c r="DF1837" s="63">
        <v>9319.9147741977758</v>
      </c>
      <c r="DG1837" s="63">
        <v>9813.3498734200693</v>
      </c>
      <c r="DH1837" s="63">
        <v>9066.3538237261273</v>
      </c>
      <c r="DI1837" s="63">
        <v>9529.96678759106</v>
      </c>
      <c r="DJ1837" s="63">
        <v>9820.8412737831313</v>
      </c>
      <c r="DK1837" s="63">
        <v>9489.3127701234716</v>
      </c>
      <c r="DL1837" s="63">
        <v>9767.4820871391803</v>
      </c>
      <c r="DM1837" s="63">
        <v>10516.712619263502</v>
      </c>
      <c r="DN1837" s="6">
        <f t="shared" ref="DN1837" si="1770">DN1838+DN1839</f>
        <v>9792.6101443730513</v>
      </c>
      <c r="DO1837" s="63">
        <v>10516.712619263502</v>
      </c>
      <c r="DP1837" s="63">
        <v>10918.859062433985</v>
      </c>
      <c r="DQ1837" s="63">
        <v>11343.463870139922</v>
      </c>
      <c r="DR1837" s="63">
        <v>11898.47298085787</v>
      </c>
      <c r="DS1837" s="63">
        <v>11053.179809136967</v>
      </c>
      <c r="DT1837" s="63">
        <v>11491.892559561122</v>
      </c>
      <c r="DU1837" s="63">
        <v>12219.736397395913</v>
      </c>
      <c r="DV1837" s="64">
        <f>DV1838+DV1839</f>
        <v>11217.739116857671</v>
      </c>
      <c r="DW1837" s="65">
        <f>DW1838+DW1839</f>
        <v>11322.938804920173</v>
      </c>
      <c r="DX1837" s="66">
        <f>DX1838+DX1839</f>
        <v>12563.810678102625</v>
      </c>
      <c r="DZ1837" s="63">
        <f>DZ1838+DZ1839</f>
        <v>11144.607339611408</v>
      </c>
      <c r="EC1837" s="63">
        <f>EC1838+EC1839</f>
        <v>10797.483330527484</v>
      </c>
      <c r="EF1837" s="63">
        <f>EF1838+EF1839</f>
        <v>10438.944973148009</v>
      </c>
      <c r="EI1837" s="63">
        <f>EI1838+EI1839</f>
        <v>9501.0207158105768</v>
      </c>
      <c r="EL1837" s="63">
        <f>EL1838+EL1839</f>
        <v>7996.1849281033092</v>
      </c>
      <c r="EO1837" s="63">
        <f>EO1838+EO1839</f>
        <v>6018.0758512413722</v>
      </c>
    </row>
    <row r="1838" spans="1:145" ht="15.5" x14ac:dyDescent="0.35">
      <c r="A1838" s="56" t="s">
        <v>643</v>
      </c>
      <c r="B1838" s="63">
        <f>+[2]CAMEROUN!C2456+[3]CONGO!D2148+[7]RCA!D2127+[4]GABON!D2419+[5]GUINEE!D2047+[6]TCHAD!D2133</f>
        <v>223.51700000000002</v>
      </c>
      <c r="C1838" s="63">
        <f>+[2]CAMEROUN!D2456+[3]CONGO!E2148+[7]RCA!E2127+[4]GABON!E2419+[5]GUINEE!E2047+[6]TCHAD!E2133</f>
        <v>264.47300000000001</v>
      </c>
      <c r="D1838" s="63">
        <f>+[2]CAMEROUN!E2456+[3]CONGO!F2148+[7]RCA!F2127+[4]GABON!F2419+[5]GUINEE!F2047+[6]TCHAD!F2133</f>
        <v>270.72199999999998</v>
      </c>
      <c r="E1838" s="63">
        <f>+[2]CAMEROUN!F2456+[3]CONGO!G2148+[7]RCA!G2127+[4]GABON!G2419+[5]GUINEE!G2047+[6]TCHAD!G2133</f>
        <v>190.03000000000003</v>
      </c>
      <c r="F1838" s="63">
        <f>+[2]CAMEROUN!G2456+[3]CONGO!H2148+[7]RCA!H2127+[4]GABON!H2419+[5]GUINEE!H2047+[6]TCHAD!H2133</f>
        <v>207.71300000000002</v>
      </c>
      <c r="G1838" s="63">
        <f>+[2]CAMEROUN!H2456+[3]CONGO!I2148+[7]RCA!I2127+[4]GABON!I2419+[5]GUINEE!I2047+[6]TCHAD!I2133</f>
        <v>283.80200000000002</v>
      </c>
      <c r="H1838" s="63" t="e">
        <f>+[2]CAMEROUN!I2456+[3]CONGO!J2148+[7]RCA!J2127+[4]GABON!J2419+[5]GUINEE!J2047+[6]TCHAD!J2133</f>
        <v>#REF!</v>
      </c>
      <c r="I1838" s="63">
        <f>+[2]CAMEROUN!J2456+[3]CONGO!K2148+[7]RCA!K2127+[4]GABON!K2419+[5]GUINEE!K2047+[6]TCHAD!K2133</f>
        <v>403.62</v>
      </c>
      <c r="J1838" s="63" t="e">
        <f>+[2]CAMEROUN!K2456+[3]CONGO!L2148+[7]RCA!L2127+[4]GABON!L2419+[5]GUINEE!L2047+[6]TCHAD!L2133</f>
        <v>#REF!</v>
      </c>
      <c r="K1838" s="63" t="e">
        <f>+[2]CAMEROUN!L2456+[3]CONGO!M2148+[7]RCA!M2127+[4]GABON!M2419+[5]GUINEE!M2047+[6]TCHAD!M2133</f>
        <v>#REF!</v>
      </c>
      <c r="L1838" s="63" t="e">
        <f>+[2]CAMEROUN!M2456+[3]CONGO!N2148+[7]RCA!N2127+[4]GABON!N2419+[5]GUINEE!N2047+[6]TCHAD!N2133</f>
        <v>#REF!</v>
      </c>
      <c r="M1838" s="63" t="e">
        <f>+[2]CAMEROUN!N2456+[3]CONGO!O2148+[7]RCA!O2127+[4]GABON!O2419+[5]GUINEE!O2047+[6]TCHAD!O2133</f>
        <v>#REF!</v>
      </c>
      <c r="N1838" s="63" t="e">
        <f>+[2]CAMEROUN!O2456+[3]CONGO!P2148+[7]RCA!P2127+[4]GABON!P2419+[5]GUINEE!P2047+[6]TCHAD!P2133</f>
        <v>#REF!</v>
      </c>
      <c r="O1838" s="63">
        <f>+[2]CAMEROUN!AG2456+[3]CONGO!Q2148+[7]RCA!Q2127+[4]GABON!Q2419+[5]GUINEE!Q2047+[6]TCHAD!Q2133</f>
        <v>345.24185199999999</v>
      </c>
      <c r="P1838" s="63">
        <f>+[2]CAMEROUN!AH2272+[3]CONGO!R2148+[7]RCA!R2127+[4]GABON!R2419+[5]GUINEE!R2047+[6]TCHAD!R2133</f>
        <v>943.57499999999982</v>
      </c>
      <c r="Q1838" s="63">
        <f>+[2]CAMEROUN!AI2272+[3]CONGO!S2148+[7]RCA!S2127+[4]GABON!S2419+[5]GUINEE!S2047+[6]TCHAD!S2133</f>
        <v>898.85600000000022</v>
      </c>
      <c r="R1838" s="63">
        <f>+[2]CAMEROUN!AJ2272+[3]CONGO!T2148+[7]RCA!T2127+[4]GABON!T2419+[5]GUINEE!T2047+[6]TCHAD!T2133</f>
        <v>924.99230973100009</v>
      </c>
      <c r="S1838" s="63">
        <f>+[2]CAMEROUN!AK2272+[3]CONGO!U2148+[7]RCA!U2127+[4]GABON!U2419+[5]GUINEE!U2047+[6]TCHAD!U2133</f>
        <v>569.54070000000002</v>
      </c>
      <c r="T1838" s="63">
        <f>+[2]CAMEROUN!AL2272+[3]CONGO!V2148+[7]RCA!V2127+[4]GABON!V2419+[5]GUINEE!V2047+[6]TCHAD!V2133</f>
        <v>-556.00800000000004</v>
      </c>
      <c r="U1838" s="63">
        <f>+[2]CAMEROUN!AM2272+[3]CONGO!W2148+[7]RCA!W2127+[4]GABON!W2419+[5]GUINEE!W2047+[6]TCHAD!W2133</f>
        <v>-1736.7170000000003</v>
      </c>
      <c r="V1838" s="63">
        <f>+[2]CAMEROUN!AN2272+[3]CONGO!X2148+[7]RCA!X2127+[4]GABON!X2419+[5]GUINEE!X2047+[6]TCHAD!X2133</f>
        <v>-2710.0637000000002</v>
      </c>
      <c r="W1838" s="63">
        <f>+[2]CAMEROUN!AO2272+[3]CONGO!Y2148+[7]RCA!Y2127+[4]GABON!Y2419+[5]GUINEE!Y2047+[6]TCHAD!Y2133</f>
        <v>-3885.5251032659994</v>
      </c>
      <c r="X1838" s="63">
        <f>+[2]CAMEROUN!AP2272+[3]CONGO!Z2148+[7]RCA!Z2127+[4]GABON!Z2419+[5]GUINEE!Z2047+[6]TCHAD!Z2133</f>
        <v>-2492.9726030060001</v>
      </c>
      <c r="Y1838" s="63">
        <f>+[2]CAMEROUN!AQ2272+[3]CONGO!AA2148+[7]RCA!AA2127+[4]GABON!AA2419+[5]GUINEE!AA2047+[6]TCHAD!AA2133</f>
        <v>-1926.7688709650997</v>
      </c>
      <c r="Z1838" s="63">
        <f>+[2]CAMEROUN!AR2272+[3]CONGO!AB2148+[7]RCA!AB2127+[4]GABON!AB2419+[5]GUINEE!AB2047+[6]TCHAD!AB2133</f>
        <v>-2730.710407523</v>
      </c>
      <c r="AA1838" s="63">
        <f>+[2]CAMEROUN!AS2272+[3]CONGO!AC2148+[7]RCA!AC2127+[4]GABON!AC2419+[5]GUINEE!AC2047+[6]TCHAD!AC2133</f>
        <v>-2348.0879999999997</v>
      </c>
      <c r="AB1838" s="63">
        <v>-2743.6057027032798</v>
      </c>
      <c r="AC1838" s="63">
        <v>-2901.8002844861667</v>
      </c>
      <c r="AD1838" s="63">
        <v>-2699.301750080574</v>
      </c>
      <c r="AE1838" s="63">
        <f>+[2]CAMEROUN!AT2272+[3]CONGO!AH2148+[7]RCA!AD2127+[4]GABON!AD2419+[5]GUINEE!AD2047+[6]TCHAD!AH2133</f>
        <v>-2570.5540000000001</v>
      </c>
      <c r="AF1838" s="63">
        <v>-2900.8382762019269</v>
      </c>
      <c r="AG1838" s="63">
        <v>-2502.1450052738001</v>
      </c>
      <c r="AH1838" s="63">
        <v>-1806.4370356014499</v>
      </c>
      <c r="AI1838" s="63">
        <v>-1363.9167807244453</v>
      </c>
      <c r="AJ1838" s="2">
        <f>+[2]CAMEROUN!AU2272+[3]CONGO!AM2148+[7]RCA!AE2127+[4]GABON!AE2419+[5]GUINEE!AE2047+[6]TCHAD!AM2133</f>
        <v>-1552.9739999999999</v>
      </c>
      <c r="AK1838" s="2">
        <v>503.25268513755998</v>
      </c>
      <c r="AL1838" s="2">
        <v>-144.09618480477224</v>
      </c>
      <c r="AM1838" s="2">
        <v>335.43360350513012</v>
      </c>
      <c r="AN1838" s="2">
        <v>7.3632273062703462</v>
      </c>
      <c r="AO1838" s="2">
        <f>+[2]CAMEROUN!AV2272+[3]CONGO!AR2148+[7]RCA!AF2127+[4]GABON!AF2419+[5]GUINEE!AF2047+[6]TCHAD!AR2133+35.247</f>
        <v>168.15299999999968</v>
      </c>
      <c r="AP1838" s="2">
        <v>1082.5481812009766</v>
      </c>
      <c r="AQ1838" s="2">
        <v>1613.2803858907801</v>
      </c>
      <c r="AR1838" s="2">
        <v>1544.6692789553369</v>
      </c>
      <c r="AS1838" s="2">
        <f>+[2]CAMEROUN!AZ2272+[3]CONGO!AV2148+[7]RCA!AJ2127+[4]GABON!AJ2419+[5]GUINEE!AJ2047+[6]TCHAD!AV2133+394.595</f>
        <v>2739.6640000000007</v>
      </c>
      <c r="AT1838" s="2">
        <v>2399.8603761292497</v>
      </c>
      <c r="AU1838" s="2">
        <v>3524.8907518195001</v>
      </c>
      <c r="AV1838" s="2">
        <v>2753.1352178218112</v>
      </c>
      <c r="AW1838" s="2">
        <v>2709.7095273458713</v>
      </c>
      <c r="AX1838" s="2">
        <f>+[2]CAMEROUN!BE2272+[3]CONGO!BA2148+[7]RCA!AO2127+[4]GABON!AO2419+[5]GUINEE!AO2047+[6]TCHAD!BA2133+437.967</f>
        <v>2671.1000000000004</v>
      </c>
      <c r="AY1838" s="2"/>
      <c r="AZ1838" s="2">
        <v>2597.1079615034596</v>
      </c>
      <c r="BA1838" s="2">
        <v>2956.870123533944</v>
      </c>
      <c r="BB1838" s="2">
        <v>2953.9536112698961</v>
      </c>
      <c r="BC1838" s="2">
        <v>3509.5620118615707</v>
      </c>
      <c r="BD1838" s="2">
        <v>2891.4155944863969</v>
      </c>
      <c r="BE1838" s="2">
        <v>3598.3633710875934</v>
      </c>
      <c r="BF1838" s="2">
        <f>[1]MCEMAC!C736</f>
        <v>3609.0410000000002</v>
      </c>
      <c r="BG1838" s="2">
        <f>[1]MCEMAC!I736</f>
        <v>3154.5978615038857</v>
      </c>
      <c r="BH1838" s="2">
        <f>[1]MCEMAC!J736</f>
        <v>3922.8004302921263</v>
      </c>
      <c r="BI1838" s="2">
        <v>3619.3676319142464</v>
      </c>
      <c r="BJ1838" s="2">
        <v>4397.801100159144</v>
      </c>
      <c r="BK1838" s="2">
        <v>3828.0759940352636</v>
      </c>
      <c r="BL1838" s="2">
        <v>4554.4328385462795</v>
      </c>
      <c r="BM1838" s="2">
        <v>3722.2471980863038</v>
      </c>
      <c r="BN1838" s="2">
        <v>4517.2807452310753</v>
      </c>
      <c r="BO1838" s="2">
        <f>[1]MCEMAC!Q736</f>
        <v>4689.3129999999992</v>
      </c>
      <c r="BP1838" s="2">
        <v>4441.4286866581906</v>
      </c>
      <c r="BQ1838" s="2">
        <v>4864.000724550252</v>
      </c>
      <c r="BR1838" s="2">
        <v>5805.5470885790792</v>
      </c>
      <c r="BS1838" s="2">
        <v>8602.1208430340248</v>
      </c>
      <c r="BT1838" s="2">
        <v>6068.5824180970812</v>
      </c>
      <c r="BU1838" s="2">
        <v>6732.2041362464925</v>
      </c>
      <c r="BV1838" s="2">
        <v>7862.0033818730126</v>
      </c>
      <c r="BW1838" s="2">
        <v>5239.2274596059315</v>
      </c>
      <c r="BX1838" s="2">
        <v>5559.7230780798172</v>
      </c>
      <c r="BY1838" s="2">
        <v>5925.0786429612099</v>
      </c>
      <c r="BZ1838" s="63">
        <v>6017.3953773735393</v>
      </c>
      <c r="CA1838" s="2">
        <f>[1]MCEMAC!AI736</f>
        <v>6643.9840000000004</v>
      </c>
      <c r="CB1838" s="2">
        <v>6822.2363087535859</v>
      </c>
      <c r="CC1838" s="2">
        <v>6839.7166363472934</v>
      </c>
      <c r="CD1838" s="2">
        <v>7895.9469457987443</v>
      </c>
      <c r="CE1838" s="2">
        <v>7621.7826270948181</v>
      </c>
      <c r="CF1838" s="2">
        <v>7747.305881159331</v>
      </c>
      <c r="CG1838" s="2">
        <v>8354.6343958195084</v>
      </c>
      <c r="CH1838" s="2">
        <v>7278.4686976742923</v>
      </c>
      <c r="CI1838" s="2">
        <v>7654.459986908646</v>
      </c>
      <c r="CJ1838" s="63">
        <v>7797.3173296167988</v>
      </c>
      <c r="CK1838" s="63">
        <v>8063.5819403129317</v>
      </c>
      <c r="CL1838" s="2">
        <f>[1]MCEMAC!AY736</f>
        <v>8375.0540000000001</v>
      </c>
      <c r="CM1838" s="2">
        <v>9401.4616159320776</v>
      </c>
      <c r="CN1838" s="2">
        <v>7895.9168110858245</v>
      </c>
      <c r="CO1838" s="2">
        <v>7847.3852361462086</v>
      </c>
      <c r="CP1838" s="2">
        <v>6938.0935354468356</v>
      </c>
      <c r="CQ1838" s="2">
        <v>8167.0448070228103</v>
      </c>
      <c r="CR1838" s="2">
        <v>9241.7506883418846</v>
      </c>
      <c r="CS1838" s="2">
        <v>8862.712387336489</v>
      </c>
      <c r="CT1838" s="2">
        <v>9871.2452873760485</v>
      </c>
      <c r="CU1838" s="2">
        <v>10584.562706507111</v>
      </c>
      <c r="CV1838" s="2">
        <v>10699.205024474475</v>
      </c>
      <c r="CW1838" s="2">
        <v>11069.828543536678</v>
      </c>
      <c r="CX1838" s="2">
        <v>10932.230556510378</v>
      </c>
      <c r="CY1838" s="2">
        <v>11010.410448619119</v>
      </c>
      <c r="CZ1838" s="2">
        <v>11130.528858562731</v>
      </c>
      <c r="DA1838" s="2">
        <f>[1]MCEMAC!BR736</f>
        <v>8856.2688999999991</v>
      </c>
      <c r="DB1838" s="63">
        <v>8126.105068183394</v>
      </c>
      <c r="DC1838" s="63">
        <v>8689.8173294233911</v>
      </c>
      <c r="DD1838" s="63">
        <v>9643.3283439329207</v>
      </c>
      <c r="DE1838" s="63">
        <v>8969.3668973094282</v>
      </c>
      <c r="DF1838" s="63">
        <v>9493.0307206473572</v>
      </c>
      <c r="DG1838" s="63">
        <v>9975.4215181920808</v>
      </c>
      <c r="DH1838" s="63">
        <v>9000.2903350344204</v>
      </c>
      <c r="DI1838" s="63">
        <v>9455.3935288311768</v>
      </c>
      <c r="DJ1838" s="63">
        <v>9746.3962560414911</v>
      </c>
      <c r="DK1838" s="63">
        <v>9432.4367901234709</v>
      </c>
      <c r="DL1838" s="63">
        <v>9722.8561071391796</v>
      </c>
      <c r="DM1838" s="63">
        <v>10442.26733603669</v>
      </c>
      <c r="DN1838" s="6">
        <f>[1]MCEMAC!CN736</f>
        <v>9965.6998131860528</v>
      </c>
      <c r="DO1838" s="63">
        <v>10442.26733603669</v>
      </c>
      <c r="DP1838" s="63">
        <v>11224.061857819279</v>
      </c>
      <c r="DQ1838" s="63">
        <v>11675.478012593408</v>
      </c>
      <c r="DR1838" s="63">
        <v>12197.601892971059</v>
      </c>
      <c r="DS1838" s="63">
        <v>11359.438586031858</v>
      </c>
      <c r="DT1838" s="63">
        <v>11823.205127704678</v>
      </c>
      <c r="DU1838" s="63">
        <v>12320.111843147484</v>
      </c>
      <c r="DV1838" s="64">
        <f>[1]MCEMAC!DD736</f>
        <v>11385.063210248474</v>
      </c>
      <c r="DW1838" s="65">
        <f>[1]MCEMAC!DE736</f>
        <v>11423.003069144826</v>
      </c>
      <c r="DX1838" s="66">
        <f>[1]MCEMAC!DF736</f>
        <v>12652.072951572623</v>
      </c>
      <c r="DZ1838" s="63">
        <f>[1]MCEMAC!DJ736</f>
        <v>11247.729720692903</v>
      </c>
      <c r="EC1838" s="63">
        <f>[1]MCEMAC!DN736</f>
        <v>10904.658023035314</v>
      </c>
      <c r="EF1838" s="63">
        <f>[1]MCEMAC!DR736</f>
        <v>10550.109074799231</v>
      </c>
      <c r="EI1838" s="63">
        <f>[1]MCEMAC!DV736</f>
        <v>9616.2150258089605</v>
      </c>
      <c r="EL1838" s="63">
        <f>[1]MCEMAC!DZ736</f>
        <v>8115.4615997447327</v>
      </c>
      <c r="EO1838" s="63">
        <f>[1]MCEMAC!ED736</f>
        <v>6141.4841120331548</v>
      </c>
    </row>
    <row r="1839" spans="1:145" ht="15.5" x14ac:dyDescent="0.35">
      <c r="A1839" s="56" t="s">
        <v>644</v>
      </c>
      <c r="B1839" s="63">
        <f>+[2]CAMEROUN!C2457+[3]CONGO!D2149+[7]RCA!D2128+[4]GABON!D2420+[5]GUINEE!D2048+[6]TCHAD!D2134</f>
        <v>-67.918833862650672</v>
      </c>
      <c r="C1839" s="63">
        <f>+[2]CAMEROUN!D2457+[3]CONGO!E2149+[7]RCA!E2128+[4]GABON!E2420+[5]GUINEE!E2048+[6]TCHAD!E2134</f>
        <v>-74.831563471011762</v>
      </c>
      <c r="D1839" s="63">
        <f>+[2]CAMEROUN!E2457+[3]CONGO!F2149+[7]RCA!F2128+[4]GABON!F2420+[5]GUINEE!F2048+[6]TCHAD!F2134</f>
        <v>-45.134358360684985</v>
      </c>
      <c r="E1839" s="63">
        <f>+[2]CAMEROUN!F2457+[3]CONGO!G2149+[7]RCA!G2128+[4]GABON!G2420+[5]GUINEE!G2048+[6]TCHAD!G2134</f>
        <v>-35.305115748009811</v>
      </c>
      <c r="F1839" s="63">
        <f>+[2]CAMEROUN!G2457+[3]CONGO!H2149+[7]RCA!H2128+[4]GABON!H2420+[5]GUINEE!H2048+[6]TCHAD!H2134</f>
        <v>-29.254893929108999</v>
      </c>
      <c r="G1839" s="63">
        <f>+[2]CAMEROUN!H2457+[3]CONGO!I2149+[7]RCA!I2128+[4]GABON!I2420+[5]GUINEE!I2048+[6]TCHAD!I2134</f>
        <v>-4.815271167698258</v>
      </c>
      <c r="H1839" s="63">
        <f>+[2]CAMEROUN!I2457+[3]CONGO!J2149+[7]RCA!J2128+[4]GABON!J2420+[5]GUINEE!J2048+[6]TCHAD!J2134</f>
        <v>-0.1398987662132205</v>
      </c>
      <c r="I1839" s="63">
        <f>+[2]CAMEROUN!J2457+[3]CONGO!K2149+[7]RCA!K2128+[4]GABON!K2420+[5]GUINEE!K2048+[6]TCHAD!K2134</f>
        <v>-2.7536311748144584</v>
      </c>
      <c r="J1839" s="63">
        <f>+[2]CAMEROUN!K2457+[3]CONGO!L2149+[7]RCA!L2128+[4]GABON!L2420+[5]GUINEE!L2048+[6]TCHAD!L2134</f>
        <v>-14.620934388394325</v>
      </c>
      <c r="K1839" s="63">
        <f>+[2]CAMEROUN!L2457+[3]CONGO!M2149+[7]RCA!M2128+[4]GABON!M2420+[5]GUINEE!M2048+[6]TCHAD!M2134</f>
        <v>-18.979746887966797</v>
      </c>
      <c r="L1839" s="63">
        <f>+[2]CAMEROUN!M2457+[3]CONGO!N2149+[7]RCA!N2128+[4]GABON!N2420+[5]GUINEE!N2048+[6]TCHAD!N2134</f>
        <v>-22.991660079051357</v>
      </c>
      <c r="M1839" s="63">
        <f>+[2]CAMEROUN!N2457+[3]CONGO!O2149+[7]RCA!O2128+[4]GABON!O2420+[5]GUINEE!O2048+[6]TCHAD!O2134</f>
        <v>-41.499026604973942</v>
      </c>
      <c r="N1839" s="63">
        <f>+[2]CAMEROUN!O2457+[3]CONGO!P2149+[7]RCA!P2128+[4]GABON!P2420+[5]GUINEE!P2048+[6]TCHAD!P2134</f>
        <v>-35.2308347107438</v>
      </c>
      <c r="O1839" s="63">
        <f>+[2]CAMEROUN!AG2457+[3]CONGO!Q2149+[7]RCA!Q2128+[4]GABON!Q2420+[5]GUINEE!Q2048+[6]TCHAD!Q2134</f>
        <v>-46.52347763620471</v>
      </c>
      <c r="P1839" s="63">
        <f>+[2]CAMEROUN!AH2273+[3]CONGO!R2149+[7]RCA!R2128+[4]GABON!R2420+[5]GUINEE!R2048+[6]TCHAD!R2134</f>
        <v>-84.73399999999998</v>
      </c>
      <c r="Q1839" s="63">
        <f>+[2]CAMEROUN!AI2273+[3]CONGO!S2149+[7]RCA!S2128+[4]GABON!S2420+[5]GUINEE!S2048+[6]TCHAD!S2134</f>
        <v>-118.74400000000004</v>
      </c>
      <c r="R1839" s="63">
        <f>+[2]CAMEROUN!AJ2273+[3]CONGO!T2149+[7]RCA!T2128+[4]GABON!T2420+[5]GUINEE!T2048+[6]TCHAD!T2134</f>
        <v>-100.68700000000014</v>
      </c>
      <c r="S1839" s="63">
        <f>+[2]CAMEROUN!AK2273+[3]CONGO!U2149+[7]RCA!U2128+[4]GABON!U2420+[5]GUINEE!U2048+[6]TCHAD!U2134</f>
        <v>-120.66269999999994</v>
      </c>
      <c r="T1839" s="63">
        <f>+[2]CAMEROUN!AL2273+[3]CONGO!V2149+[7]RCA!V2128+[4]GABON!V2420+[5]GUINEE!V2048+[6]TCHAD!V2134</f>
        <v>-134.29400000000004</v>
      </c>
      <c r="U1839" s="63">
        <f>+[2]CAMEROUN!AM2273+[3]CONGO!W2149+[7]RCA!W2128+[4]GABON!W2420+[5]GUINEE!W2048+[6]TCHAD!W2134</f>
        <v>-205.941</v>
      </c>
      <c r="V1839" s="63">
        <f>+[2]CAMEROUN!AN2273+[3]CONGO!X2149+[7]RCA!X2128+[4]GABON!X2420+[5]GUINEE!X2048+[6]TCHAD!X2134</f>
        <v>-264.19400000000007</v>
      </c>
      <c r="W1839" s="63">
        <f>+[2]CAMEROUN!AO2273+[3]CONGO!Y2149+[7]RCA!Y2128+[4]GABON!Y2420+[5]GUINEE!Y2048+[6]TCHAD!Y2134</f>
        <v>-264.09299999999996</v>
      </c>
      <c r="X1839" s="63">
        <f>+[2]CAMEROUN!AP2273+[3]CONGO!Z2149+[7]RCA!Z2128+[4]GABON!Z2420+[5]GUINEE!Z2048+[6]TCHAD!Z2134</f>
        <v>-258.80999999999989</v>
      </c>
      <c r="Y1839" s="63">
        <f>+[2]CAMEROUN!AQ2273+[3]CONGO!AA2149+[7]RCA!AA2128+[4]GABON!AA2420+[5]GUINEE!AA2048+[6]TCHAD!AA2134</f>
        <v>-271.78479315500005</v>
      </c>
      <c r="Z1839" s="63">
        <f>+[2]CAMEROUN!AR2273+[3]CONGO!AB2149+[7]RCA!AB2128+[4]GABON!AB2420+[5]GUINEE!AB2048+[6]TCHAD!AB2134</f>
        <v>-312.03159247700012</v>
      </c>
      <c r="AA1839" s="63">
        <f>+[2]CAMEROUN!AS2273+[3]CONGO!AC2149+[7]RCA!AC2128+[4]GABON!AC2420+[5]GUINEE!AC2048+[6]TCHAD!AC2134+3.44</f>
        <v>-146.73999999999995</v>
      </c>
      <c r="AB1839" s="63">
        <v>-190.57839881275112</v>
      </c>
      <c r="AC1839" s="63">
        <v>-223.19936120506401</v>
      </c>
      <c r="AD1839" s="63">
        <v>-349.51397015965574</v>
      </c>
      <c r="AE1839" s="63">
        <f>+[2]CAMEROUN!AT2273+[3]CONGO!AH2149+[7]RCA!AD2128+[4]GABON!AD2420+[5]GUINEE!AD2048+[6]TCHAD!AH2134-45.813</f>
        <v>-473.86099999999993</v>
      </c>
      <c r="AF1839" s="63">
        <v>-436.11651155474902</v>
      </c>
      <c r="AG1839" s="63">
        <v>-471.16399999999982</v>
      </c>
      <c r="AH1839" s="63">
        <v>-448.65200000000004</v>
      </c>
      <c r="AI1839" s="63">
        <v>-448.65199999999993</v>
      </c>
      <c r="AJ1839" s="2">
        <f>+[2]CAMEROUN!AU2273+[3]CONGO!AM2149+[7]RCA!AE2128+[4]GABON!AE2420+[5]GUINEE!AE2048+[6]TCHAD!AM2134+37.412</f>
        <v>-245.14000000000001</v>
      </c>
      <c r="AK1839" s="2">
        <v>-353.01138852001372</v>
      </c>
      <c r="AL1839" s="2">
        <v>-377.9740000000001</v>
      </c>
      <c r="AM1839" s="2">
        <v>-547.55499999999995</v>
      </c>
      <c r="AN1839" s="2">
        <v>-532.08999999999992</v>
      </c>
      <c r="AO1839" s="2">
        <f>+[2]CAMEROUN!AV2273+[3]CONGO!AR2149+[7]RCA!AF2128+[4]GABON!AF2420+[5]GUINEE!AF2048+[6]TCHAD!AR2134-4.342</f>
        <v>-541.86699999999985</v>
      </c>
      <c r="AP1839" s="2">
        <v>-472.4254852220439</v>
      </c>
      <c r="AQ1839" s="2">
        <v>-504.81278571667207</v>
      </c>
      <c r="AR1839" s="2">
        <v>-534.99428268004226</v>
      </c>
      <c r="AS1839" s="2">
        <f>+[2]CAMEROUN!AZ2273+[3]CONGO!AV2149+[7]RCA!AJ2128+[4]GABON!AJ2420+[5]GUINEE!AJ2048+[6]TCHAD!AV2134-76.447</f>
        <v>-302.40300000000025</v>
      </c>
      <c r="AT1839" s="2">
        <v>-273.07848482853592</v>
      </c>
      <c r="AU1839" s="2">
        <v>-344.87922639512908</v>
      </c>
      <c r="AV1839" s="2">
        <v>-267.20035810853398</v>
      </c>
      <c r="AW1839" s="2">
        <v>-215.93540087734763</v>
      </c>
      <c r="AX1839" s="2">
        <f>+[2]CAMEROUN!BE2273+[3]CONGO!BA2149+[7]RCA!AO2128+[4]GABON!AO2420+[5]GUINEE!AO2048+[6]TCHAD!BA2134-6.2+0.075</f>
        <v>-252.15900000000005</v>
      </c>
      <c r="AY1839" s="2"/>
      <c r="AZ1839" s="2">
        <v>-252.23765497446425</v>
      </c>
      <c r="BA1839" s="2">
        <v>-252.32450518277847</v>
      </c>
      <c r="BB1839" s="2">
        <v>-252.189939910742</v>
      </c>
      <c r="BC1839" s="2">
        <v>-252.17931009045208</v>
      </c>
      <c r="BD1839" s="2">
        <v>-138.72970210337743</v>
      </c>
      <c r="BE1839" s="2">
        <v>-139.29879207558074</v>
      </c>
      <c r="BF1839" s="2">
        <f>[1]MCEMAC!C737</f>
        <v>-134.75099999999975</v>
      </c>
      <c r="BG1839" s="2">
        <f>[1]MCEMAC!I737</f>
        <v>-138.85419409518408</v>
      </c>
      <c r="BH1839" s="2">
        <f>[1]MCEMAC!J737</f>
        <v>-178.97114214468593</v>
      </c>
      <c r="BI1839" s="2">
        <v>-160.94724137316507</v>
      </c>
      <c r="BJ1839" s="2">
        <v>-161.87529965093108</v>
      </c>
      <c r="BK1839" s="2">
        <v>-133.16173887907462</v>
      </c>
      <c r="BL1839" s="2">
        <v>-136.65974155580352</v>
      </c>
      <c r="BM1839" s="2">
        <v>-141.69676428235789</v>
      </c>
      <c r="BN1839" s="2">
        <v>-144.73557267503202</v>
      </c>
      <c r="BO1839" s="2">
        <f>[1]MCEMAC!Q737</f>
        <v>-149.23299999999836</v>
      </c>
      <c r="BP1839" s="2">
        <v>-162.23591303401918</v>
      </c>
      <c r="BQ1839" s="2">
        <v>-205.46311368040642</v>
      </c>
      <c r="BR1839" s="2">
        <v>-139.38197404922084</v>
      </c>
      <c r="BS1839" s="2">
        <v>-18.270202284791594</v>
      </c>
      <c r="BT1839" s="2">
        <v>-143.3304749165718</v>
      </c>
      <c r="BU1839" s="2">
        <v>-0.16261226778715354</v>
      </c>
      <c r="BV1839" s="2">
        <v>-0.30617726376021892</v>
      </c>
      <c r="BW1839" s="2">
        <v>-81.215870314503263</v>
      </c>
      <c r="BX1839" s="2">
        <v>-84.562524145385396</v>
      </c>
      <c r="BY1839" s="2">
        <v>-78.647299018611193</v>
      </c>
      <c r="BZ1839" s="63">
        <v>-93.15519979995679</v>
      </c>
      <c r="CA1839" s="2">
        <f>[1]MCEMAC!AI737</f>
        <v>-281.53100000000086</v>
      </c>
      <c r="CB1839" s="2">
        <v>-105.64946292715285</v>
      </c>
      <c r="CC1839" s="2">
        <v>-105.6952048269568</v>
      </c>
      <c r="CD1839" s="2">
        <v>-105.75946864186699</v>
      </c>
      <c r="CE1839" s="2">
        <v>-119.01172395006506</v>
      </c>
      <c r="CF1839" s="2">
        <v>-123.39394022736724</v>
      </c>
      <c r="CG1839" s="2">
        <v>-117.14516899480259</v>
      </c>
      <c r="CH1839" s="2">
        <v>-12.356086066843091</v>
      </c>
      <c r="CI1839" s="2">
        <v>-34.113043384144476</v>
      </c>
      <c r="CJ1839" s="63">
        <v>-241.60290648518549</v>
      </c>
      <c r="CK1839" s="63">
        <v>-259.29744480712179</v>
      </c>
      <c r="CL1839" s="2">
        <f>[1]MCEMAC!AY737</f>
        <v>-140.11700000000019</v>
      </c>
      <c r="CM1839" s="2">
        <v>-263.064247474882</v>
      </c>
      <c r="CN1839" s="2">
        <v>-147.45284121255281</v>
      </c>
      <c r="CO1839" s="2">
        <v>-147.48467240779974</v>
      </c>
      <c r="CP1839" s="2">
        <v>-147.51593855340161</v>
      </c>
      <c r="CQ1839" s="2">
        <v>-147.51045641690689</v>
      </c>
      <c r="CR1839" s="2">
        <v>-147.3883796219543</v>
      </c>
      <c r="CS1839" s="2">
        <v>-140.08136460862261</v>
      </c>
      <c r="CT1839" s="2">
        <v>-139.93549780730973</v>
      </c>
      <c r="CU1839" s="2">
        <v>-139.80460280221996</v>
      </c>
      <c r="CV1839" s="2">
        <v>-132.23751976328094</v>
      </c>
      <c r="CW1839" s="2">
        <v>-131.6533865726924</v>
      </c>
      <c r="CX1839" s="2">
        <v>-132.20547226423514</v>
      </c>
      <c r="CY1839" s="2">
        <v>-131.63568994248453</v>
      </c>
      <c r="CZ1839" s="2">
        <v>-131.15393848587337</v>
      </c>
      <c r="DA1839" s="2">
        <f>[1]MCEMAC!BR737</f>
        <v>-131.04199999999764</v>
      </c>
      <c r="DB1839" s="63">
        <v>-16.415026755033068</v>
      </c>
      <c r="DC1839" s="63">
        <v>-16.318279611299658</v>
      </c>
      <c r="DD1839" s="63">
        <v>-16.18424887686524</v>
      </c>
      <c r="DE1839" s="63">
        <v>-175.01025268867306</v>
      </c>
      <c r="DF1839" s="63">
        <v>-173.11594644958132</v>
      </c>
      <c r="DG1839" s="63">
        <v>-162.0716447720115</v>
      </c>
      <c r="DH1839" s="63">
        <v>66.06348869170688</v>
      </c>
      <c r="DI1839" s="63">
        <v>74.573258759883174</v>
      </c>
      <c r="DJ1839" s="63">
        <v>74.445017741640186</v>
      </c>
      <c r="DK1839" s="63">
        <v>56.875980000000709</v>
      </c>
      <c r="DL1839" s="63">
        <v>44.625980000000709</v>
      </c>
      <c r="DM1839" s="63">
        <v>74.445283226812535</v>
      </c>
      <c r="DN1839" s="6">
        <f>[1]MCEMAC!CN737</f>
        <v>-173.08966881300148</v>
      </c>
      <c r="DO1839" s="63">
        <v>74.445283226812535</v>
      </c>
      <c r="DP1839" s="63">
        <v>-305.20279538529394</v>
      </c>
      <c r="DQ1839" s="63">
        <v>-332.01414245348678</v>
      </c>
      <c r="DR1839" s="63">
        <v>-299.12891211318856</v>
      </c>
      <c r="DS1839" s="63">
        <v>-306.25877689489062</v>
      </c>
      <c r="DT1839" s="63">
        <v>-331.31256814355584</v>
      </c>
      <c r="DU1839" s="63">
        <v>-100.37544575157153</v>
      </c>
      <c r="DV1839" s="64">
        <f>[1]MCEMAC!DD737</f>
        <v>-167.32409339080368</v>
      </c>
      <c r="DW1839" s="65">
        <f>[1]MCEMAC!DE737</f>
        <v>-100.06426422465302</v>
      </c>
      <c r="DX1839" s="66">
        <f>[1]MCEMAC!DF737</f>
        <v>-88.262273469998036</v>
      </c>
      <c r="DZ1839" s="63">
        <f>[1]MCEMAC!DJ737</f>
        <v>-103.1223810814954</v>
      </c>
      <c r="EC1839" s="63">
        <f>[1]MCEMAC!DN737</f>
        <v>-107.1746925078296</v>
      </c>
      <c r="EF1839" s="63">
        <f>[1]MCEMAC!DR737</f>
        <v>-111.16410165122215</v>
      </c>
      <c r="EI1839" s="63">
        <f>[1]MCEMAC!DV737</f>
        <v>-115.19430999838369</v>
      </c>
      <c r="EL1839" s="63">
        <f>[1]MCEMAC!DZ737</f>
        <v>-119.27667164142349</v>
      </c>
      <c r="EO1839" s="63">
        <f>[1]MCEMAC!ED737</f>
        <v>-123.4082607917826</v>
      </c>
    </row>
    <row r="1840" spans="1:145" ht="15.5" x14ac:dyDescent="0.35">
      <c r="A1840" s="27"/>
      <c r="B1840" s="63"/>
      <c r="C1840" s="63"/>
      <c r="D1840" s="63"/>
      <c r="E1840" s="63"/>
      <c r="F1840" s="63"/>
      <c r="G1840" s="63"/>
      <c r="H1840" s="63"/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330"/>
      <c r="AK1840" s="2"/>
      <c r="AL1840" s="2"/>
      <c r="AM1840" s="2"/>
      <c r="AN1840" s="2"/>
      <c r="AO1840" s="330"/>
      <c r="AP1840" s="2"/>
      <c r="AQ1840" s="2"/>
      <c r="AR1840" s="2"/>
      <c r="AS1840" s="175"/>
      <c r="AT1840" s="2"/>
      <c r="AU1840" s="2"/>
      <c r="AV1840" s="2"/>
      <c r="AW1840" s="2"/>
      <c r="AX1840" s="175"/>
      <c r="AY1840" s="2"/>
      <c r="AZ1840" s="82"/>
      <c r="BA1840" s="2"/>
      <c r="BB1840" s="82"/>
      <c r="BC1840" s="2"/>
      <c r="BD1840" s="82"/>
      <c r="BE1840" s="2"/>
      <c r="BF1840" s="175"/>
      <c r="BG1840" s="340"/>
      <c r="BH1840" s="2"/>
      <c r="BI1840" s="340"/>
      <c r="BJ1840" s="2"/>
      <c r="BK1840" s="2"/>
      <c r="BL1840" s="2"/>
      <c r="BM1840" s="340"/>
      <c r="BN1840" s="2"/>
      <c r="BO1840" s="338"/>
      <c r="BP1840" s="340"/>
      <c r="BQ1840" s="330"/>
      <c r="BR1840" s="2"/>
      <c r="BS1840" s="2"/>
      <c r="BT1840" s="340"/>
      <c r="BU1840" s="2"/>
      <c r="BV1840" s="2"/>
      <c r="BW1840" s="340"/>
      <c r="BX1840" s="2"/>
      <c r="BY1840" s="2"/>
      <c r="BZ1840" s="341"/>
      <c r="CA1840" s="338"/>
      <c r="CB1840" s="330"/>
      <c r="CC1840" s="330"/>
      <c r="CD1840" s="330"/>
      <c r="CE1840" s="340"/>
      <c r="CF1840" s="340"/>
      <c r="CG1840" s="340"/>
      <c r="CH1840" s="340"/>
      <c r="CI1840" s="340"/>
      <c r="CJ1840" s="341"/>
      <c r="CK1840" s="341"/>
      <c r="CL1840" s="338"/>
      <c r="CM1840" s="340"/>
      <c r="CN1840" s="340"/>
      <c r="CO1840" s="340"/>
      <c r="CP1840" s="340"/>
      <c r="CQ1840" s="340"/>
      <c r="CR1840" s="340"/>
      <c r="CS1840" s="340"/>
      <c r="CT1840" s="340"/>
      <c r="CU1840" s="340"/>
      <c r="CV1840" s="340"/>
      <c r="CW1840" s="340"/>
      <c r="CX1840" s="2"/>
      <c r="CY1840" s="2"/>
      <c r="CZ1840" s="2"/>
      <c r="DA1840" s="338"/>
      <c r="DB1840" s="63"/>
      <c r="DC1840" s="63"/>
      <c r="DD1840" s="63"/>
      <c r="DE1840" s="63"/>
      <c r="DF1840" s="63"/>
      <c r="DG1840" s="63"/>
      <c r="DH1840" s="63"/>
      <c r="DI1840" s="63"/>
      <c r="DJ1840" s="63"/>
      <c r="DK1840" s="63"/>
      <c r="DL1840" s="63"/>
      <c r="DM1840" s="63"/>
      <c r="DN1840" s="339"/>
      <c r="DO1840" s="63"/>
      <c r="DP1840" s="63"/>
      <c r="DQ1840" s="63"/>
      <c r="DR1840" s="63"/>
      <c r="DS1840" s="63"/>
      <c r="DT1840" s="63"/>
      <c r="DU1840" s="63"/>
      <c r="DV1840" s="64"/>
      <c r="DW1840" s="65"/>
      <c r="DX1840" s="66"/>
      <c r="DZ1840" s="63"/>
      <c r="EC1840" s="63"/>
      <c r="EF1840" s="63"/>
      <c r="EI1840" s="63"/>
      <c r="EL1840" s="63"/>
      <c r="EO1840" s="63"/>
    </row>
    <row r="1841" spans="1:145" ht="15.5" x14ac:dyDescent="0.35">
      <c r="A1841" s="56" t="s">
        <v>645</v>
      </c>
      <c r="B1841" s="63" t="e">
        <f>+[2]CAMEROUN!C2459+[3]CONGO!D2151+[7]RCA!D2130+[4]GABON!D2422+[5]GUINEE!D2050+[6]TCHAD!D2136+B1890</f>
        <v>#REF!</v>
      </c>
      <c r="C1841" s="63" t="e">
        <f>+[2]CAMEROUN!D2459+[3]CONGO!E2151+[7]RCA!E2130+[4]GABON!E2422+[5]GUINEE!E2050+[6]TCHAD!E2136+C1890</f>
        <v>#REF!</v>
      </c>
      <c r="D1841" s="63" t="e">
        <f>+[2]CAMEROUN!E2459+[3]CONGO!F2151+[7]RCA!F2130+[4]GABON!F2422+[5]GUINEE!F2050+[6]TCHAD!F2136+D1890</f>
        <v>#REF!</v>
      </c>
      <c r="E1841" s="63" t="e">
        <f>+[2]CAMEROUN!F2459+[3]CONGO!G2151+[7]RCA!G2130+[4]GABON!G2422+[5]GUINEE!G2050+[6]TCHAD!G2136+E1890</f>
        <v>#REF!</v>
      </c>
      <c r="F1841" s="63" t="e">
        <f>+[2]CAMEROUN!G2459+[3]CONGO!H2151+[7]RCA!H2130+[4]GABON!H2422+[5]GUINEE!H2050+[6]TCHAD!H2136+F1890</f>
        <v>#REF!</v>
      </c>
      <c r="G1841" s="63" t="e">
        <f>+[2]CAMEROUN!H2459+[3]CONGO!I2151+[7]RCA!I2130+[4]GABON!I2422+[5]GUINEE!I2050+[6]TCHAD!I2136+G1890</f>
        <v>#REF!</v>
      </c>
      <c r="H1841" s="63">
        <f>+[2]CAMEROUN!I2459+[3]CONGO!J2151+[7]RCA!J2130+[4]GABON!J2422+[5]GUINEE!J2050+[6]TCHAD!J2136+H1890</f>
        <v>347.52056621004562</v>
      </c>
      <c r="I1841" s="63">
        <f>+[2]CAMEROUN!J2459+[3]CONGO!K2151+[7]RCA!K2130+[4]GABON!K2422+[5]GUINEE!K2050+[6]TCHAD!K2136+I1890</f>
        <v>362.61828766170544</v>
      </c>
      <c r="J1841" s="63">
        <f>+[2]CAMEROUN!K2459+[3]CONGO!L2151+[7]RCA!L2130+[4]GABON!L2422+[5]GUINEE!L2050+[6]TCHAD!L2136+J1890</f>
        <v>429.2743684210526</v>
      </c>
      <c r="K1841" s="63">
        <f>+[2]CAMEROUN!L2459+[3]CONGO!M2151+[7]RCA!M2130+[4]GABON!M2422+[5]GUINEE!M2050+[6]TCHAD!M2136+K1890</f>
        <v>452.04278823126924</v>
      </c>
      <c r="L1841" s="63">
        <f>+[2]CAMEROUN!M2459+[3]CONGO!N2151+[7]RCA!N2130+[4]GABON!N2422+[5]GUINEE!N2050+[6]TCHAD!N2136+L1890</f>
        <v>584.42544720697458</v>
      </c>
      <c r="M1841" s="63">
        <f>+[2]CAMEROUN!N2459+[3]CONGO!O2151+[7]RCA!O2130+[4]GABON!O2422+[5]GUINEE!O2050+[6]TCHAD!O2136+M1890</f>
        <v>629.26513216804665</v>
      </c>
      <c r="N1841" s="63">
        <f>+[2]CAMEROUN!O2459+[3]CONGO!P2151+[7]RCA!P2130+[4]GABON!P2422+[5]GUINEE!P2050+[6]TCHAD!P2136+N1890</f>
        <v>657.45856204379561</v>
      </c>
      <c r="O1841" s="63" t="e">
        <f>+[2]CAMEROUN!AG2459+[3]CONGO!Q2151+[7]RCA!Q2130+[4]GABON!Q2422+[5]GUINEE!Q2050+[6]TCHAD!Q2136+O1890</f>
        <v>#VALUE!</v>
      </c>
      <c r="P1841" s="63" t="e">
        <f>+[2]CAMEROUN!AH2275+[3]CONGO!R2151+[7]RCA!R2130+[4]GABON!R2422+[5]GUINEE!R2050+[6]TCHAD!R2136+P1890</f>
        <v>#VALUE!</v>
      </c>
      <c r="Q1841" s="63" t="e">
        <f>+[2]CAMEROUN!AI2275+[3]CONGO!S2151+[7]RCA!S2130+[4]GABON!S2422+[5]GUINEE!S2050+[6]TCHAD!S2136+Q1890</f>
        <v>#VALUE!</v>
      </c>
      <c r="R1841" s="63" t="e">
        <f>+[2]CAMEROUN!AJ2275+[3]CONGO!T2151+[7]RCA!T2130+[4]GABON!T2422+[5]GUINEE!T2050+[6]TCHAD!T2136+R1890</f>
        <v>#VALUE!</v>
      </c>
      <c r="S1841" s="63" t="e">
        <f>+[2]CAMEROUN!AK2275+[3]CONGO!U2151+[7]RCA!U2130+[4]GABON!U2422+[5]GUINEE!U2050+[6]TCHAD!U2136+S1890</f>
        <v>#VALUE!</v>
      </c>
      <c r="T1841" s="63" t="e">
        <f>+[2]CAMEROUN!AL2275+[3]CONGO!V2151+[7]RCA!V2130+[4]GABON!V2422+[5]GUINEE!V2050+[6]TCHAD!V2136+T1890</f>
        <v>#VALUE!</v>
      </c>
      <c r="U1841" s="63" t="e">
        <f>+[2]CAMEROUN!AM2275+[3]CONGO!W2151+[7]RCA!W2130+[4]GABON!W2422+[5]GUINEE!W2050+[6]TCHAD!W2136+U1890</f>
        <v>#VALUE!</v>
      </c>
      <c r="V1841" s="63" t="e">
        <f>+[2]CAMEROUN!AN2275+[3]CONGO!X2151+[7]RCA!X2130+[4]GABON!X2422+[5]GUINEE!X2050+[6]TCHAD!X2136+V1890</f>
        <v>#VALUE!</v>
      </c>
      <c r="W1841" s="63" t="e">
        <f>+[2]CAMEROUN!AO2275+[3]CONGO!Y2151+[7]RCA!Y2130+[4]GABON!Y2422+[5]GUINEE!Y2050+[6]TCHAD!Y2136+W1890</f>
        <v>#VALUE!</v>
      </c>
      <c r="X1841" s="63" t="e">
        <f>+[2]CAMEROUN!AP2275+[3]CONGO!Z2151+[7]RCA!Z2130+[4]GABON!Z2422+[5]GUINEE!Z2050+[6]TCHAD!Z2136+X1890</f>
        <v>#VALUE!</v>
      </c>
      <c r="Y1841" s="63">
        <f>+[2]CAMEROUN!AQ2275+[3]CONGO!AA2151+[7]RCA!AA2130+[4]GABON!AA2422+[5]GUINEE!AA2050+[6]TCHAD!AA2136+Y1842</f>
        <v>3627.7570000000001</v>
      </c>
      <c r="Z1841" s="63">
        <f>+[2]CAMEROUN!AR2275+[3]CONGO!AB2151+[7]RCA!AB2130+[4]GABON!AB2422+[5]GUINEE!AB2050+[6]TCHAD!AB2136+Z1842</f>
        <v>4944.3630000000003</v>
      </c>
      <c r="AA1841" s="63">
        <f>+[2]CAMEROUN!AS2275+[3]CONGO!AC2151+[7]RCA!AC2130+[4]GABON!AC2422+[5]GUINEE!AC2050+[6]TCHAD!AC2136+AA1842</f>
        <v>5107.8559999999998</v>
      </c>
      <c r="AB1841" s="63">
        <v>5348.4442034458316</v>
      </c>
      <c r="AC1841" s="63">
        <v>5447.7332006019833</v>
      </c>
      <c r="AD1841" s="63">
        <v>5593.095971453381</v>
      </c>
      <c r="AE1841" s="63">
        <f>+[2]CAMEROUN!AT2275+[3]CONGO!AH2151+[7]RCA!AD2130+[4]GABON!AD2422+[5]GUINEE!AD2050+[6]TCHAD!AH2136+AE1842</f>
        <v>6321.6040000000003</v>
      </c>
      <c r="AF1841" s="63">
        <v>7072.1410782428993</v>
      </c>
      <c r="AG1841" s="63">
        <v>7053.9839057363151</v>
      </c>
      <c r="AH1841" s="63">
        <v>7131.3327738699536</v>
      </c>
      <c r="AI1841" s="63">
        <v>7207.0327738699543</v>
      </c>
      <c r="AJ1841" s="2">
        <f>+[2]CAMEROUN!AU2275+[3]CONGO!AM2151+[7]RCA!AE2130+[4]GABON!AE2422+[5]GUINEE!AE2050+[6]TCHAD!AM2136+340.265</f>
        <v>6860.6770000000006</v>
      </c>
      <c r="AK1841" s="2">
        <v>7787.7164051698546</v>
      </c>
      <c r="AL1841" s="2">
        <v>7794.5030307857696</v>
      </c>
      <c r="AM1841" s="2">
        <v>7637.334149882884</v>
      </c>
      <c r="AN1841" s="2">
        <v>7948.2350293728796</v>
      </c>
      <c r="AO1841" s="2">
        <f>+[2]CAMEROUN!AV2275+[3]CONGO!AR2151+[7]RCA!AF2130+[4]GABON!AF2422+[5]GUINEE!AF2050+[6]TCHAD!AR2136+423.622</f>
        <v>7542.081000000001</v>
      </c>
      <c r="AP1841" s="2">
        <v>8531.9216080024908</v>
      </c>
      <c r="AQ1841" s="2">
        <v>8019.8801581668758</v>
      </c>
      <c r="AR1841" s="2">
        <v>7859.0315977960672</v>
      </c>
      <c r="AS1841" s="330">
        <f>+[2]CAMEROUN!AZ2275+[3]CONGO!AV2151+[7]RCA!AJ2130+[4]GABON!AJ2422+[5]GUINEE!AJ2050+[6]TCHAD!AV2136+AS1890-463.556</f>
        <v>7941.161000000001</v>
      </c>
      <c r="AT1841" s="2">
        <v>8815.8932144772552</v>
      </c>
      <c r="AU1841" s="2">
        <v>8566.9133518459803</v>
      </c>
      <c r="AV1841" s="2">
        <v>8104.3917189595841</v>
      </c>
      <c r="AW1841" s="2">
        <v>8324.0269636276935</v>
      </c>
      <c r="AX1841" s="330" t="e">
        <f>+[2]CAMEROUN!BE2275+[3]CONGO!BA2151+[7]RCA!AO2130+[4]GABON!AO2422+[5]GUINEE!AO2050+[6]TCHAD!BA2136+AX1890-580.172</f>
        <v>#VALUE!</v>
      </c>
      <c r="AY1841" s="2"/>
      <c r="AZ1841" s="2">
        <v>8315.7831383365738</v>
      </c>
      <c r="BA1841" s="2">
        <v>8410.2131556790919</v>
      </c>
      <c r="BB1841" s="2">
        <v>8315.770860342911</v>
      </c>
      <c r="BC1841" s="2">
        <v>7562.49048676661</v>
      </c>
      <c r="BD1841" s="2">
        <v>8301.9932599016302</v>
      </c>
      <c r="BE1841" s="2">
        <v>8042.3985668409114</v>
      </c>
      <c r="BF1841" s="330">
        <f>[1]MCEMAC!C739</f>
        <v>8104.0726666669989</v>
      </c>
      <c r="BG1841" s="2">
        <f>[1]MCEMAC!I739</f>
        <v>8299.0206978783772</v>
      </c>
      <c r="BH1841" s="2">
        <f>[1]MCEMAC!J739</f>
        <v>8036.7831678213333</v>
      </c>
      <c r="BI1841" s="2">
        <v>8225.891052397923</v>
      </c>
      <c r="BJ1841" s="2">
        <v>8212.4972336727751</v>
      </c>
      <c r="BK1841" s="2">
        <v>7925.3518138514901</v>
      </c>
      <c r="BL1841" s="2">
        <v>7501.4179829426657</v>
      </c>
      <c r="BM1841" s="2">
        <v>7896.0093817319694</v>
      </c>
      <c r="BN1841" s="2">
        <v>7319.4626548485849</v>
      </c>
      <c r="BO1841" s="330">
        <f>[1]MCEMAC!Q739</f>
        <v>7815.35</v>
      </c>
      <c r="BP1841" s="2">
        <v>8018.2502619685665</v>
      </c>
      <c r="BQ1841" s="2">
        <v>7593.7552908717253</v>
      </c>
      <c r="BR1841" s="2">
        <v>7192.1731406109457</v>
      </c>
      <c r="BS1841" s="2">
        <v>5559.7675931319418</v>
      </c>
      <c r="BT1841" s="2">
        <v>7274.5083270311625</v>
      </c>
      <c r="BU1841" s="2">
        <v>7130.0028345510937</v>
      </c>
      <c r="BV1841" s="2">
        <v>6335.3990818683669</v>
      </c>
      <c r="BW1841" s="2">
        <v>7515.8272030945373</v>
      </c>
      <c r="BX1841" s="2">
        <v>7415.9059993398914</v>
      </c>
      <c r="BY1841" s="2">
        <v>7319.391383488829</v>
      </c>
      <c r="BZ1841" s="63">
        <v>8017.8330838580305</v>
      </c>
      <c r="CA1841" s="330">
        <f>[1]MCEMAC!AI739</f>
        <v>8211.2780000000002</v>
      </c>
      <c r="CB1841" s="2">
        <v>8507.7313563402058</v>
      </c>
      <c r="CC1841" s="2">
        <v>8461.8670894307179</v>
      </c>
      <c r="CD1841" s="2">
        <v>8005.6452883412176</v>
      </c>
      <c r="CE1841" s="2">
        <v>8658.0983463545817</v>
      </c>
      <c r="CF1841" s="2">
        <v>8545.231351843433</v>
      </c>
      <c r="CG1841" s="2">
        <v>8112.7894114028286</v>
      </c>
      <c r="CH1841" s="2">
        <v>8651.8262860931172</v>
      </c>
      <c r="CI1841" s="2">
        <v>8464.6919554469023</v>
      </c>
      <c r="CJ1841" s="63">
        <v>8605.5475577377656</v>
      </c>
      <c r="CK1841" s="63">
        <v>8512.0674206061885</v>
      </c>
      <c r="CL1841" s="330">
        <f>[1]MCEMAC!AY739</f>
        <v>9199.51</v>
      </c>
      <c r="CM1841" s="2">
        <v>8738.9706000297738</v>
      </c>
      <c r="CN1841" s="2">
        <v>9618.3125678667457</v>
      </c>
      <c r="CO1841" s="2">
        <v>9707.3552249351833</v>
      </c>
      <c r="CP1841" s="2">
        <v>9724.6140172394571</v>
      </c>
      <c r="CQ1841" s="2">
        <v>9657.7266177359688</v>
      </c>
      <c r="CR1841" s="2">
        <v>9408.6445927754412</v>
      </c>
      <c r="CS1841" s="2">
        <v>10003.945824611288</v>
      </c>
      <c r="CT1841" s="2">
        <v>9742.2701663175085</v>
      </c>
      <c r="CU1841" s="2">
        <v>9585.825020564007</v>
      </c>
      <c r="CV1841" s="2">
        <v>9775.2024585919226</v>
      </c>
      <c r="CW1841" s="2">
        <v>9562.1108877618462</v>
      </c>
      <c r="CX1841" s="2">
        <v>9756.9109324039619</v>
      </c>
      <c r="CY1841" s="2">
        <v>9600.4997313907079</v>
      </c>
      <c r="CZ1841" s="2">
        <v>9074.4216021920474</v>
      </c>
      <c r="DA1841" s="330">
        <f>[1]MCEMAC!BR739</f>
        <v>9919.9430000000011</v>
      </c>
      <c r="DB1841" s="63">
        <v>11061.231537016352</v>
      </c>
      <c r="DC1841" s="63">
        <v>10912.499716588776</v>
      </c>
      <c r="DD1841" s="63">
        <v>10619.257701561968</v>
      </c>
      <c r="DE1841" s="63">
        <v>10631.059701764625</v>
      </c>
      <c r="DF1841" s="63">
        <v>10515.751877897947</v>
      </c>
      <c r="DG1841" s="63">
        <v>10182.53635244667</v>
      </c>
      <c r="DH1841" s="63">
        <v>10405.10218524188</v>
      </c>
      <c r="DI1841" s="63">
        <v>10268.468326518017</v>
      </c>
      <c r="DJ1841" s="63">
        <v>9973.2048691783784</v>
      </c>
      <c r="DK1841" s="63">
        <v>11157.606613856427</v>
      </c>
      <c r="DL1841" s="63">
        <v>11080.354642016118</v>
      </c>
      <c r="DM1841" s="63">
        <v>8738.2874273476209</v>
      </c>
      <c r="DN1841" s="335">
        <f>[1]MCEMAC!CN739</f>
        <v>10925.233521659</v>
      </c>
      <c r="DO1841" s="63">
        <v>8738.2874273476209</v>
      </c>
      <c r="DP1841" s="63">
        <v>11499.878545945383</v>
      </c>
      <c r="DQ1841" s="63">
        <v>11450.462627419811</v>
      </c>
      <c r="DR1841" s="63">
        <v>11179.986759588224</v>
      </c>
      <c r="DS1841" s="63">
        <v>11142.695994093005</v>
      </c>
      <c r="DT1841" s="63">
        <v>11073.932673180916</v>
      </c>
      <c r="DU1841" s="63">
        <v>11053.012851245636</v>
      </c>
      <c r="DV1841" s="64">
        <f>[1]MCEMAC!DD739</f>
        <v>12378.515295688918</v>
      </c>
      <c r="DW1841" s="65">
        <f>[1]MCEMAC!DE739</f>
        <v>12166.333030710901</v>
      </c>
      <c r="DX1841" s="66">
        <f>[1]MCEMAC!DF739</f>
        <v>7384.4492343034708</v>
      </c>
      <c r="DZ1841" s="63">
        <f>[1]MCEMAC!DJ739</f>
        <v>13784.02784078858</v>
      </c>
      <c r="EC1841" s="63">
        <f>[1]MCEMAC!DN739</f>
        <v>15346.77548611674</v>
      </c>
      <c r="EF1841" s="63">
        <f>[1]MCEMAC!DR739</f>
        <v>16863.172866596375</v>
      </c>
      <c r="EI1841" s="63">
        <f>[1]MCEMAC!DV739</f>
        <v>18623.264842038228</v>
      </c>
      <c r="EL1841" s="63">
        <f>[1]MCEMAC!DZ739</f>
        <v>20583.423171308626</v>
      </c>
      <c r="EO1841" s="63">
        <f>[1]MCEMAC!ED739</f>
        <v>22760.220653273096</v>
      </c>
    </row>
    <row r="1842" spans="1:145" ht="15.5" x14ac:dyDescent="0.35">
      <c r="A1842" s="27" t="s">
        <v>646</v>
      </c>
      <c r="B1842" s="63" t="e">
        <f>+B1890</f>
        <v>#REF!</v>
      </c>
      <c r="C1842" s="63" t="e">
        <f t="shared" ref="C1842:T1842" si="1771">+C1890</f>
        <v>#REF!</v>
      </c>
      <c r="D1842" s="63" t="e">
        <f t="shared" si="1771"/>
        <v>#REF!</v>
      </c>
      <c r="E1842" s="63" t="e">
        <f t="shared" si="1771"/>
        <v>#REF!</v>
      </c>
      <c r="F1842" s="63" t="e">
        <f t="shared" si="1771"/>
        <v>#REF!</v>
      </c>
      <c r="G1842" s="63" t="e">
        <f t="shared" si="1771"/>
        <v>#REF!</v>
      </c>
      <c r="H1842" s="63">
        <f t="shared" si="1771"/>
        <v>0</v>
      </c>
      <c r="I1842" s="63">
        <f t="shared" si="1771"/>
        <v>5.7000000000000002E-2</v>
      </c>
      <c r="J1842" s="63">
        <f t="shared" si="1771"/>
        <v>7.3000000000000009E-2</v>
      </c>
      <c r="K1842" s="63">
        <f t="shared" si="1771"/>
        <v>7.5999999999999998E-2</v>
      </c>
      <c r="L1842" s="63">
        <f t="shared" si="1771"/>
        <v>0.83599999999999997</v>
      </c>
      <c r="M1842" s="63">
        <f t="shared" si="1771"/>
        <v>5.109</v>
      </c>
      <c r="N1842" s="63">
        <f t="shared" si="1771"/>
        <v>0</v>
      </c>
      <c r="O1842" s="63" t="e">
        <f t="shared" si="1771"/>
        <v>#VALUE!</v>
      </c>
      <c r="P1842" s="63" t="e">
        <f t="shared" si="1771"/>
        <v>#VALUE!</v>
      </c>
      <c r="Q1842" s="63" t="e">
        <f t="shared" si="1771"/>
        <v>#VALUE!</v>
      </c>
      <c r="R1842" s="63" t="e">
        <f t="shared" si="1771"/>
        <v>#VALUE!</v>
      </c>
      <c r="S1842" s="63" t="e">
        <f t="shared" si="1771"/>
        <v>#VALUE!</v>
      </c>
      <c r="T1842" s="63" t="e">
        <f t="shared" si="1771"/>
        <v>#VALUE!</v>
      </c>
      <c r="U1842" s="63" t="e">
        <f>+U1890</f>
        <v>#VALUE!</v>
      </c>
      <c r="V1842" s="63" t="e">
        <f>+V1890</f>
        <v>#VALUE!</v>
      </c>
      <c r="W1842" s="63" t="e">
        <f>+W1890</f>
        <v>#VALUE!</v>
      </c>
      <c r="X1842" s="63" t="e">
        <f>+X1890</f>
        <v>#VALUE!</v>
      </c>
      <c r="Y1842" s="63">
        <v>129.03399999999999</v>
      </c>
      <c r="Z1842" s="63">
        <f>5002.36-4507.5</f>
        <v>494.85999999999967</v>
      </c>
      <c r="AA1842" s="63">
        <f>147.073-5.884</f>
        <v>141.18900000000002</v>
      </c>
      <c r="AB1842" s="63">
        <v>134.85999999999967</v>
      </c>
      <c r="AC1842" s="63">
        <v>134.85999999999967</v>
      </c>
      <c r="AD1842" s="63">
        <v>143.37299999999999</v>
      </c>
      <c r="AE1842" s="63">
        <v>373.3149999999996</v>
      </c>
      <c r="AF1842" s="63">
        <v>525</v>
      </c>
      <c r="AG1842" s="63">
        <v>525</v>
      </c>
      <c r="AH1842" s="63">
        <v>525</v>
      </c>
      <c r="AI1842" s="63">
        <v>525</v>
      </c>
      <c r="AJ1842" s="2">
        <v>310.762</v>
      </c>
      <c r="AK1842" s="2">
        <v>525</v>
      </c>
      <c r="AL1842" s="2">
        <v>525</v>
      </c>
      <c r="AM1842" s="2">
        <v>525</v>
      </c>
      <c r="AN1842" s="2">
        <v>525</v>
      </c>
      <c r="AO1842" s="2" t="e">
        <f>+AO1890</f>
        <v>#VALUE!</v>
      </c>
      <c r="AP1842" s="2">
        <v>525</v>
      </c>
      <c r="AQ1842" s="2">
        <v>525</v>
      </c>
      <c r="AR1842" s="2">
        <v>525</v>
      </c>
      <c r="AS1842" s="2">
        <f>+AS1890</f>
        <v>1103.787</v>
      </c>
      <c r="AT1842" s="2">
        <v>832.33100000000002</v>
      </c>
      <c r="AU1842" s="2">
        <v>832.33100000000002</v>
      </c>
      <c r="AV1842" s="2">
        <v>832.33100000000002</v>
      </c>
      <c r="AW1842" s="2">
        <v>832.33100000000002</v>
      </c>
      <c r="AX1842" s="2" t="e">
        <f>+AX1890</f>
        <v>#VALUE!</v>
      </c>
      <c r="AY1842" s="2"/>
      <c r="AZ1842" s="2">
        <v>724.4670000000001</v>
      </c>
      <c r="BA1842" s="2">
        <v>524.4670000000001</v>
      </c>
      <c r="BB1842" s="2">
        <v>723.327</v>
      </c>
      <c r="BC1842" s="2">
        <v>523.327</v>
      </c>
      <c r="BD1842" s="2">
        <v>724.4670000000001</v>
      </c>
      <c r="BE1842" s="2">
        <v>524.4670000000001</v>
      </c>
      <c r="BF1842" s="2">
        <f>[1]MCEMAC!C741</f>
        <v>163.125666666999</v>
      </c>
      <c r="BG1842" s="2">
        <f>[1]MCEMAC!I741</f>
        <v>163.125666666999</v>
      </c>
      <c r="BH1842" s="2">
        <f>[1]MCEMAC!J741</f>
        <v>160.00166666699806</v>
      </c>
      <c r="BI1842" s="2">
        <v>163.125666666999</v>
      </c>
      <c r="BJ1842" s="2">
        <v>163.125666666999</v>
      </c>
      <c r="BK1842" s="2">
        <v>160.93564886639342</v>
      </c>
      <c r="BL1842" s="2">
        <v>160.93564886639342</v>
      </c>
      <c r="BM1842" s="2">
        <v>160.93564886639342</v>
      </c>
      <c r="BN1842" s="2">
        <v>160.93564886639342</v>
      </c>
      <c r="BO1842" s="2">
        <f>[1]MCEMAC!Q741</f>
        <v>133.51600000000053</v>
      </c>
      <c r="BP1842" s="2">
        <v>133.75500000000011</v>
      </c>
      <c r="BQ1842" s="2">
        <v>133.75500000000011</v>
      </c>
      <c r="BR1842" s="2">
        <v>133.75500000000011</v>
      </c>
      <c r="BS1842" s="2">
        <v>133.75500000000011</v>
      </c>
      <c r="BT1842" s="2">
        <v>155.00783333399886</v>
      </c>
      <c r="BU1842" s="2">
        <v>155.00783333399886</v>
      </c>
      <c r="BV1842" s="2">
        <v>155.00783333399886</v>
      </c>
      <c r="BW1842" s="2">
        <v>153.5156666669991</v>
      </c>
      <c r="BX1842" s="2">
        <v>153.5156666669991</v>
      </c>
      <c r="BY1842" s="2">
        <v>153.5156666669991</v>
      </c>
      <c r="BZ1842" s="63">
        <v>151.64866666699982</v>
      </c>
      <c r="CA1842" s="2">
        <f>[1]MCEMAC!AI741</f>
        <v>191.23866666699905</v>
      </c>
      <c r="CB1842" s="2">
        <v>191.23866666699905</v>
      </c>
      <c r="CC1842" s="2">
        <v>191.23866666699905</v>
      </c>
      <c r="CD1842" s="2">
        <v>191.23866666699905</v>
      </c>
      <c r="CE1842" s="2">
        <v>191.23866666699905</v>
      </c>
      <c r="CF1842" s="2">
        <v>191.23866666699905</v>
      </c>
      <c r="CG1842" s="2">
        <v>191.23866666699905</v>
      </c>
      <c r="CH1842" s="2">
        <v>191.23866666699905</v>
      </c>
      <c r="CI1842" s="2">
        <v>191.23866666699905</v>
      </c>
      <c r="CJ1842" s="63">
        <v>191.23866666699905</v>
      </c>
      <c r="CK1842" s="63">
        <v>191.23866666699905</v>
      </c>
      <c r="CL1842" s="2">
        <f>[1]MCEMAC!AY741</f>
        <v>152.63199999999961</v>
      </c>
      <c r="CM1842" s="2">
        <v>191.23866666699905</v>
      </c>
      <c r="CN1842" s="2">
        <v>48.61566666699764</v>
      </c>
      <c r="CO1842" s="2">
        <v>48.61566666699764</v>
      </c>
      <c r="CP1842" s="2">
        <v>48.61566666699764</v>
      </c>
      <c r="CQ1842" s="2">
        <v>48.61566666699764</v>
      </c>
      <c r="CR1842" s="2">
        <v>48.61566666699764</v>
      </c>
      <c r="CS1842" s="2">
        <v>139.58100000000013</v>
      </c>
      <c r="CT1842" s="2">
        <v>139.58100000000013</v>
      </c>
      <c r="CU1842" s="2">
        <v>139.58100000000013</v>
      </c>
      <c r="CV1842" s="2">
        <v>136.17200000000048</v>
      </c>
      <c r="CW1842" s="2">
        <v>136.17200000000048</v>
      </c>
      <c r="CX1842" s="2">
        <v>136.17200000000048</v>
      </c>
      <c r="CY1842" s="2">
        <v>136.17200000000048</v>
      </c>
      <c r="CZ1842" s="2">
        <v>136.17200000000048</v>
      </c>
      <c r="DA1842" s="2">
        <f>[1]MCEMAC!BR741</f>
        <v>109.563</v>
      </c>
      <c r="DB1842" s="63">
        <v>109.5630000000001</v>
      </c>
      <c r="DC1842" s="63">
        <v>109.5630000000001</v>
      </c>
      <c r="DD1842" s="63">
        <v>109.5630000000001</v>
      </c>
      <c r="DE1842" s="63">
        <v>110.2181069950002</v>
      </c>
      <c r="DF1842" s="63">
        <v>110.2181069950002</v>
      </c>
      <c r="DG1842" s="63">
        <v>110.2181069950002</v>
      </c>
      <c r="DH1842" s="63">
        <v>90.813999999999993</v>
      </c>
      <c r="DI1842" s="63">
        <v>90.813999999999993</v>
      </c>
      <c r="DJ1842" s="63">
        <v>90.813999999999993</v>
      </c>
      <c r="DK1842" s="63">
        <v>88.547992095000154</v>
      </c>
      <c r="DL1842" s="63">
        <v>88.547992095000154</v>
      </c>
      <c r="DM1842" s="63">
        <v>90.813999999999993</v>
      </c>
      <c r="DN1842" s="6">
        <f>[1]MCEMAC!CN741</f>
        <v>116.26952165900002</v>
      </c>
      <c r="DO1842" s="63">
        <v>90.813999999999993</v>
      </c>
      <c r="DP1842" s="63">
        <v>115.66452165899864</v>
      </c>
      <c r="DQ1842" s="63">
        <v>115.66452165899864</v>
      </c>
      <c r="DR1842" s="63">
        <v>115.66452165899864</v>
      </c>
      <c r="DS1842" s="63">
        <v>118.68952165900555</v>
      </c>
      <c r="DT1842" s="63">
        <v>118.68952165900555</v>
      </c>
      <c r="DU1842" s="63">
        <v>95.519619140999595</v>
      </c>
      <c r="DV1842" s="64">
        <f>[1]MCEMAC!DD741</f>
        <v>95.519619140999595</v>
      </c>
      <c r="DW1842" s="65">
        <f>[1]MCEMAC!DE741</f>
        <v>95.519619140999595</v>
      </c>
      <c r="DX1842" s="66">
        <f>[1]MCEMAC!DF741</f>
        <v>95.519619140999595</v>
      </c>
      <c r="DZ1842" s="63">
        <f>[1]MCEMAC!DJ741</f>
        <v>95.519619140999595</v>
      </c>
      <c r="EC1842" s="63">
        <f>[1]MCEMAC!DN741</f>
        <v>95.519619140999595</v>
      </c>
      <c r="EF1842" s="63">
        <f>[1]MCEMAC!DR741</f>
        <v>95.519619140999595</v>
      </c>
      <c r="EI1842" s="63">
        <f>[1]MCEMAC!DV741</f>
        <v>95.519619140999595</v>
      </c>
      <c r="EL1842" s="63">
        <f>[1]MCEMAC!DZ741</f>
        <v>95.519619140999595</v>
      </c>
      <c r="EO1842" s="63">
        <f>[1]MCEMAC!ED741</f>
        <v>95.519619140999595</v>
      </c>
    </row>
    <row r="1843" spans="1:145" ht="15.5" x14ac:dyDescent="0.35">
      <c r="A1843" s="27" t="s">
        <v>647</v>
      </c>
      <c r="B1843" s="63"/>
      <c r="C1843" s="63"/>
      <c r="D1843" s="63"/>
      <c r="E1843" s="63"/>
      <c r="F1843" s="63"/>
      <c r="G1843" s="63">
        <f t="shared" ref="G1843:AA1843" si="1772">+G1745</f>
        <v>3.375</v>
      </c>
      <c r="H1843" s="63">
        <f t="shared" si="1772"/>
        <v>2.8130000000000002</v>
      </c>
      <c r="I1843" s="63">
        <f t="shared" si="1772"/>
        <v>3.8130000000000002</v>
      </c>
      <c r="J1843" s="63">
        <f t="shared" si="1772"/>
        <v>4.8129999999999997</v>
      </c>
      <c r="K1843" s="63">
        <f t="shared" si="1772"/>
        <v>5.8129999999999997</v>
      </c>
      <c r="L1843" s="63">
        <f t="shared" si="1772"/>
        <v>6.8129999999999997</v>
      </c>
      <c r="M1843" s="63">
        <f t="shared" si="1772"/>
        <v>7.8129999999999997</v>
      </c>
      <c r="N1843" s="90">
        <f t="shared" si="1772"/>
        <v>8.8130000000000006</v>
      </c>
      <c r="O1843" s="90">
        <f t="shared" si="1772"/>
        <v>9.8130000000000006</v>
      </c>
      <c r="P1843" s="90">
        <f t="shared" si="1772"/>
        <v>10.813000000000001</v>
      </c>
      <c r="Q1843" s="90" t="str">
        <f t="shared" si="1772"/>
        <v>…</v>
      </c>
      <c r="R1843" s="90" t="str">
        <f t="shared" si="1772"/>
        <v>…</v>
      </c>
      <c r="S1843" s="90" t="str">
        <f t="shared" si="1772"/>
        <v>…</v>
      </c>
      <c r="T1843" s="90" t="str">
        <f t="shared" si="1772"/>
        <v>…</v>
      </c>
      <c r="U1843" s="90" t="str">
        <f t="shared" si="1772"/>
        <v>…</v>
      </c>
      <c r="V1843" s="90" t="str">
        <f t="shared" si="1772"/>
        <v>…</v>
      </c>
      <c r="W1843" s="90" t="str">
        <f t="shared" si="1772"/>
        <v>…</v>
      </c>
      <c r="X1843" s="90" t="str">
        <f t="shared" si="1772"/>
        <v>…</v>
      </c>
      <c r="Y1843" s="90" t="str">
        <f t="shared" si="1772"/>
        <v>…</v>
      </c>
      <c r="Z1843" s="90" t="str">
        <f t="shared" si="1772"/>
        <v>…</v>
      </c>
      <c r="AA1843" s="90" t="str">
        <f t="shared" si="1772"/>
        <v>…</v>
      </c>
      <c r="AB1843" s="90" t="s">
        <v>85</v>
      </c>
      <c r="AC1843" s="90" t="s">
        <v>85</v>
      </c>
      <c r="AD1843" s="90" t="s">
        <v>85</v>
      </c>
      <c r="AE1843" s="90" t="str">
        <f>+AE1745</f>
        <v>…</v>
      </c>
      <c r="AF1843" s="90" t="s">
        <v>85</v>
      </c>
      <c r="AG1843" s="90" t="s">
        <v>85</v>
      </c>
      <c r="AH1843" s="90" t="s">
        <v>85</v>
      </c>
      <c r="AI1843" s="90" t="s">
        <v>85</v>
      </c>
      <c r="AJ1843" s="91" t="str">
        <f>+AJ1745</f>
        <v>…</v>
      </c>
      <c r="AK1843" s="91" t="s">
        <v>85</v>
      </c>
      <c r="AL1843" s="91" t="s">
        <v>85</v>
      </c>
      <c r="AM1843" s="91" t="s">
        <v>85</v>
      </c>
      <c r="AN1843" s="91" t="s">
        <v>85</v>
      </c>
      <c r="AO1843" s="91" t="str">
        <f>+AO1745</f>
        <v>…</v>
      </c>
      <c r="AP1843" s="91" t="s">
        <v>85</v>
      </c>
      <c r="AQ1843" s="91" t="s">
        <v>85</v>
      </c>
      <c r="AR1843" s="91" t="s">
        <v>85</v>
      </c>
      <c r="AS1843" s="91" t="str">
        <f>+AS1745</f>
        <v>…</v>
      </c>
      <c r="AT1843" s="91" t="s">
        <v>85</v>
      </c>
      <c r="AU1843" s="91" t="s">
        <v>85</v>
      </c>
      <c r="AV1843" s="91" t="s">
        <v>85</v>
      </c>
      <c r="AW1843" s="91" t="s">
        <v>85</v>
      </c>
      <c r="AX1843" s="91" t="str">
        <f>+AX1745</f>
        <v>…</v>
      </c>
      <c r="AY1843" s="91"/>
      <c r="AZ1843" s="91" t="s">
        <v>85</v>
      </c>
      <c r="BA1843" s="91" t="s">
        <v>85</v>
      </c>
      <c r="BB1843" s="91" t="s">
        <v>85</v>
      </c>
      <c r="BC1843" s="91" t="s">
        <v>85</v>
      </c>
      <c r="BD1843" s="91" t="s">
        <v>85</v>
      </c>
      <c r="BE1843" s="91" t="s">
        <v>85</v>
      </c>
      <c r="BF1843" s="91" t="str">
        <f>+BF1745</f>
        <v>…</v>
      </c>
      <c r="BG1843" s="91" t="s">
        <v>85</v>
      </c>
      <c r="BH1843" s="91" t="s">
        <v>85</v>
      </c>
      <c r="BI1843" s="91" t="s">
        <v>85</v>
      </c>
      <c r="BJ1843" s="91" t="s">
        <v>85</v>
      </c>
      <c r="BK1843" s="91" t="s">
        <v>85</v>
      </c>
      <c r="BL1843" s="91" t="s">
        <v>85</v>
      </c>
      <c r="BM1843" s="91" t="s">
        <v>85</v>
      </c>
      <c r="BN1843" s="91" t="s">
        <v>85</v>
      </c>
      <c r="BO1843" s="91" t="str">
        <f>+BO1745</f>
        <v>…</v>
      </c>
      <c r="BP1843" s="91" t="s">
        <v>85</v>
      </c>
      <c r="BQ1843" s="91" t="s">
        <v>85</v>
      </c>
      <c r="BR1843" s="91" t="s">
        <v>85</v>
      </c>
      <c r="BS1843" s="91" t="s">
        <v>85</v>
      </c>
      <c r="BT1843" s="91" t="s">
        <v>85</v>
      </c>
      <c r="BU1843" s="91" t="s">
        <v>85</v>
      </c>
      <c r="BV1843" s="91" t="s">
        <v>85</v>
      </c>
      <c r="BW1843" s="91" t="s">
        <v>85</v>
      </c>
      <c r="BX1843" s="91" t="s">
        <v>85</v>
      </c>
      <c r="BY1843" s="91" t="s">
        <v>85</v>
      </c>
      <c r="BZ1843" s="90" t="s">
        <v>85</v>
      </c>
      <c r="CA1843" s="91" t="str">
        <f>+CA1745</f>
        <v>…</v>
      </c>
      <c r="CB1843" s="91" t="s">
        <v>85</v>
      </c>
      <c r="CC1843" s="91" t="s">
        <v>85</v>
      </c>
      <c r="CD1843" s="91" t="s">
        <v>85</v>
      </c>
      <c r="CE1843" s="91" t="s">
        <v>85</v>
      </c>
      <c r="CF1843" s="91" t="s">
        <v>85</v>
      </c>
      <c r="CG1843" s="91" t="s">
        <v>85</v>
      </c>
      <c r="CH1843" s="91" t="s">
        <v>85</v>
      </c>
      <c r="CI1843" s="91" t="s">
        <v>85</v>
      </c>
      <c r="CJ1843" s="90" t="s">
        <v>85</v>
      </c>
      <c r="CK1843" s="90" t="s">
        <v>85</v>
      </c>
      <c r="CL1843" s="91" t="str">
        <f>+CL1745</f>
        <v>…</v>
      </c>
      <c r="CM1843" s="91" t="s">
        <v>85</v>
      </c>
      <c r="CN1843" s="91" t="s">
        <v>85</v>
      </c>
      <c r="CO1843" s="91" t="s">
        <v>85</v>
      </c>
      <c r="CP1843" s="91" t="s">
        <v>85</v>
      </c>
      <c r="CQ1843" s="91" t="s">
        <v>85</v>
      </c>
      <c r="CR1843" s="91" t="s">
        <v>85</v>
      </c>
      <c r="CS1843" s="91" t="s">
        <v>85</v>
      </c>
      <c r="CT1843" s="91" t="s">
        <v>85</v>
      </c>
      <c r="CU1843" s="91" t="s">
        <v>85</v>
      </c>
      <c r="CV1843" s="91" t="s">
        <v>85</v>
      </c>
      <c r="CW1843" s="91" t="s">
        <v>85</v>
      </c>
      <c r="CX1843" s="91" t="s">
        <v>85</v>
      </c>
      <c r="CY1843" s="91" t="s">
        <v>85</v>
      </c>
      <c r="CZ1843" s="91" t="s">
        <v>85</v>
      </c>
      <c r="DA1843" s="91" t="str">
        <f t="shared" ref="DA1843" si="1773">+DA1745</f>
        <v>…</v>
      </c>
      <c r="DB1843" s="90" t="s">
        <v>85</v>
      </c>
      <c r="DC1843" s="90" t="s">
        <v>85</v>
      </c>
      <c r="DD1843" s="90" t="s">
        <v>85</v>
      </c>
      <c r="DE1843" s="90" t="s">
        <v>85</v>
      </c>
      <c r="DF1843" s="90" t="s">
        <v>85</v>
      </c>
      <c r="DG1843" s="90" t="s">
        <v>85</v>
      </c>
      <c r="DH1843" s="90" t="s">
        <v>85</v>
      </c>
      <c r="DI1843" s="90" t="s">
        <v>85</v>
      </c>
      <c r="DJ1843" s="90" t="s">
        <v>85</v>
      </c>
      <c r="DK1843" s="90" t="s">
        <v>85</v>
      </c>
      <c r="DL1843" s="90" t="s">
        <v>85</v>
      </c>
      <c r="DM1843" s="90" t="s">
        <v>85</v>
      </c>
      <c r="DN1843" s="92" t="str">
        <f t="shared" ref="DN1843" si="1774">+DN1745</f>
        <v>…</v>
      </c>
      <c r="DO1843" s="90" t="s">
        <v>85</v>
      </c>
      <c r="DP1843" s="90" t="s">
        <v>85</v>
      </c>
      <c r="DQ1843" s="90" t="s">
        <v>85</v>
      </c>
      <c r="DR1843" s="90" t="s">
        <v>85</v>
      </c>
      <c r="DS1843" s="90" t="s">
        <v>85</v>
      </c>
      <c r="DT1843" s="90" t="s">
        <v>85</v>
      </c>
      <c r="DU1843" s="90" t="s">
        <v>85</v>
      </c>
      <c r="DV1843" s="93" t="str">
        <f>+DV1745</f>
        <v>…</v>
      </c>
      <c r="DW1843" s="94" t="str">
        <f>+DW1745</f>
        <v>…</v>
      </c>
      <c r="DX1843" s="95" t="str">
        <f>+DX1745</f>
        <v>…</v>
      </c>
      <c r="DZ1843" s="90" t="str">
        <f>+DZ1745</f>
        <v>…</v>
      </c>
      <c r="EC1843" s="90" t="str">
        <f>+EC1745</f>
        <v>…</v>
      </c>
      <c r="EF1843" s="90" t="str">
        <f>+EF1745</f>
        <v>…</v>
      </c>
      <c r="EI1843" s="90" t="str">
        <f>+EI1745</f>
        <v>…</v>
      </c>
      <c r="EL1843" s="90" t="str">
        <f>+EL1745</f>
        <v>…</v>
      </c>
      <c r="EO1843" s="90" t="str">
        <f>+EO1745</f>
        <v>…</v>
      </c>
    </row>
    <row r="1844" spans="1:145" ht="15.5" x14ac:dyDescent="0.35">
      <c r="A1844" s="27"/>
      <c r="B1844" s="63"/>
      <c r="C1844" s="63"/>
      <c r="D1844" s="63"/>
      <c r="E1844" s="63"/>
      <c r="F1844" s="63"/>
      <c r="G1844" s="63"/>
      <c r="H1844" s="63"/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342"/>
      <c r="W1844" s="63"/>
      <c r="X1844" s="2"/>
      <c r="Y1844" s="2"/>
      <c r="Z1844" s="341"/>
      <c r="AA1844" s="341"/>
      <c r="AB1844" s="341"/>
      <c r="AC1844" s="341"/>
      <c r="AD1844" s="341"/>
      <c r="AE1844" s="341"/>
      <c r="AF1844" s="341"/>
      <c r="AG1844" s="341"/>
      <c r="AH1844" s="341"/>
      <c r="AI1844" s="341"/>
      <c r="AJ1844" s="340"/>
      <c r="AK1844" s="340"/>
      <c r="AL1844" s="340"/>
      <c r="AM1844" s="340"/>
      <c r="AN1844" s="340"/>
      <c r="AO1844" s="340"/>
      <c r="AP1844" s="340"/>
      <c r="AQ1844" s="340"/>
      <c r="AR1844" s="340"/>
      <c r="AS1844" s="340"/>
      <c r="AT1844" s="340"/>
      <c r="AU1844" s="340"/>
      <c r="AV1844" s="340"/>
      <c r="AW1844" s="340"/>
      <c r="AX1844" s="330"/>
      <c r="AY1844" s="330"/>
      <c r="AZ1844" s="330"/>
      <c r="BA1844" s="330"/>
      <c r="BB1844" s="330"/>
      <c r="BC1844" s="330"/>
      <c r="BD1844" s="330"/>
      <c r="BE1844" s="330"/>
      <c r="BF1844" s="330"/>
      <c r="BG1844" s="4"/>
      <c r="BH1844" s="340"/>
      <c r="BI1844" s="4"/>
      <c r="BJ1844" s="340"/>
      <c r="BK1844" s="340"/>
      <c r="BL1844" s="340"/>
      <c r="BM1844" s="4"/>
      <c r="BN1844" s="340"/>
      <c r="BO1844" s="340"/>
      <c r="BP1844" s="4"/>
      <c r="BQ1844" s="2"/>
      <c r="BR1844" s="330"/>
      <c r="BS1844" s="330"/>
      <c r="BT1844" s="4"/>
      <c r="BU1844" s="340"/>
      <c r="BV1844" s="340"/>
      <c r="BW1844" s="4"/>
      <c r="BX1844" s="340"/>
      <c r="BY1844" s="340"/>
      <c r="BZ1844" s="5"/>
      <c r="CA1844" s="340"/>
      <c r="CB1844" s="2"/>
      <c r="CC1844" s="2"/>
      <c r="CD1844" s="2"/>
      <c r="CE1844" s="4"/>
      <c r="CF1844" s="4"/>
      <c r="CG1844" s="4"/>
      <c r="CH1844" s="4"/>
      <c r="CI1844" s="4"/>
      <c r="CJ1844" s="5"/>
      <c r="CK1844" s="5"/>
      <c r="CL1844" s="340"/>
      <c r="CM1844" s="4"/>
      <c r="CN1844" s="4"/>
      <c r="CO1844" s="4"/>
      <c r="CP1844" s="4"/>
      <c r="CQ1844" s="4"/>
      <c r="CR1844" s="4"/>
      <c r="CS1844" s="4"/>
      <c r="CT1844" s="4"/>
      <c r="CU1844" s="4"/>
      <c r="CV1844" s="4"/>
      <c r="CW1844" s="4"/>
      <c r="CX1844" s="340"/>
      <c r="CY1844" s="340"/>
      <c r="CZ1844" s="340"/>
      <c r="DA1844" s="340"/>
      <c r="DB1844" s="341"/>
      <c r="DC1844" s="341"/>
      <c r="DD1844" s="341"/>
      <c r="DE1844" s="341"/>
      <c r="DF1844" s="341"/>
      <c r="DG1844" s="341"/>
      <c r="DH1844" s="341"/>
      <c r="DI1844" s="341"/>
      <c r="DJ1844" s="341"/>
      <c r="DK1844" s="341"/>
      <c r="DL1844" s="341"/>
      <c r="DM1844" s="341"/>
      <c r="DN1844" s="343"/>
      <c r="DO1844" s="341"/>
      <c r="DP1844" s="341"/>
      <c r="DQ1844" s="341"/>
      <c r="DR1844" s="341"/>
      <c r="DS1844" s="341"/>
      <c r="DT1844" s="341"/>
      <c r="DU1844" s="341"/>
      <c r="DV1844" s="344"/>
      <c r="DW1844" s="345"/>
      <c r="DX1844" s="346"/>
      <c r="DZ1844" s="341"/>
      <c r="EC1844" s="341"/>
      <c r="EF1844" s="341"/>
      <c r="EI1844" s="341"/>
      <c r="EL1844" s="341"/>
      <c r="EO1844" s="341"/>
    </row>
    <row r="1845" spans="1:145" ht="15.5" x14ac:dyDescent="0.35">
      <c r="A1845" s="56" t="s">
        <v>586</v>
      </c>
      <c r="B1845" s="63" t="e">
        <f>B1848+B1856-B1825-B1835</f>
        <v>#VALUE!</v>
      </c>
      <c r="C1845" s="63" t="e">
        <f t="shared" ref="C1845:Z1845" si="1775">C1848+C1856-C1825-C1835</f>
        <v>#VALUE!</v>
      </c>
      <c r="D1845" s="63" t="e">
        <f t="shared" si="1775"/>
        <v>#VALUE!</v>
      </c>
      <c r="E1845" s="63" t="e">
        <f t="shared" si="1775"/>
        <v>#VALUE!</v>
      </c>
      <c r="F1845" s="63" t="e">
        <f t="shared" si="1775"/>
        <v>#VALUE!</v>
      </c>
      <c r="G1845" s="63" t="e">
        <f t="shared" si="1775"/>
        <v>#VALUE!</v>
      </c>
      <c r="H1845" s="63" t="e">
        <f t="shared" si="1775"/>
        <v>#REF!</v>
      </c>
      <c r="I1845" s="63">
        <f t="shared" si="1775"/>
        <v>-414.08518713847917</v>
      </c>
      <c r="J1845" s="63" t="e">
        <f t="shared" si="1775"/>
        <v>#REF!</v>
      </c>
      <c r="K1845" s="63" t="e">
        <f t="shared" si="1775"/>
        <v>#REF!</v>
      </c>
      <c r="L1845" s="63" t="e">
        <f t="shared" si="1775"/>
        <v>#REF!</v>
      </c>
      <c r="M1845" s="63" t="e">
        <f t="shared" si="1775"/>
        <v>#VALUE!</v>
      </c>
      <c r="N1845" s="63" t="e">
        <f t="shared" si="1775"/>
        <v>#VALUE!</v>
      </c>
      <c r="O1845" s="63" t="e">
        <f t="shared" si="1775"/>
        <v>#VALUE!</v>
      </c>
      <c r="P1845" s="63" t="e">
        <f t="shared" si="1775"/>
        <v>#VALUE!</v>
      </c>
      <c r="Q1845" s="63" t="e">
        <f t="shared" si="1775"/>
        <v>#VALUE!</v>
      </c>
      <c r="R1845" s="63" t="e">
        <f t="shared" si="1775"/>
        <v>#VALUE!</v>
      </c>
      <c r="S1845" s="63" t="e">
        <f t="shared" si="1775"/>
        <v>#VALUE!</v>
      </c>
      <c r="T1845" s="63" t="e">
        <f t="shared" si="1775"/>
        <v>#VALUE!</v>
      </c>
      <c r="U1845" s="63" t="e">
        <f t="shared" si="1775"/>
        <v>#VALUE!</v>
      </c>
      <c r="V1845" s="63" t="e">
        <f t="shared" si="1775"/>
        <v>#VALUE!</v>
      </c>
      <c r="W1845" s="63" t="e">
        <f t="shared" si="1775"/>
        <v>#VALUE!</v>
      </c>
      <c r="X1845" s="2" t="e">
        <f t="shared" si="1775"/>
        <v>#VALUE!</v>
      </c>
      <c r="Y1845" s="2" t="e">
        <f t="shared" si="1775"/>
        <v>#VALUE!</v>
      </c>
      <c r="Z1845" s="63">
        <f t="shared" si="1775"/>
        <v>-518.8278384048981</v>
      </c>
      <c r="AA1845" s="63" t="e">
        <f>AA1848+AA1856-AA1825-AA1835</f>
        <v>#VALUE!</v>
      </c>
      <c r="AB1845" s="63">
        <v>-979.05082633512302</v>
      </c>
      <c r="AC1845" s="63">
        <v>-981.25502791769668</v>
      </c>
      <c r="AD1845" s="63">
        <v>-911.37999276417213</v>
      </c>
      <c r="AE1845" s="63" t="e">
        <f>AE1848+AE1856-AE1825-AE1835</f>
        <v>#VALUE!</v>
      </c>
      <c r="AF1845" s="63">
        <v>-1550.7719520877804</v>
      </c>
      <c r="AG1845" s="63">
        <v>-690.78674209634664</v>
      </c>
      <c r="AH1845" s="63">
        <v>-1504.70173964331</v>
      </c>
      <c r="AI1845" s="63">
        <v>-1447.4328925054101</v>
      </c>
      <c r="AJ1845" s="2" t="e">
        <f>AJ1848+AJ1856-AJ1825-AJ1835</f>
        <v>#VALUE!</v>
      </c>
      <c r="AK1845" s="2">
        <v>-1237.5196974576029</v>
      </c>
      <c r="AL1845" s="2">
        <v>-999.74417754944807</v>
      </c>
      <c r="AM1845" s="2">
        <v>-1091.0441865257071</v>
      </c>
      <c r="AN1845" s="2">
        <v>-1302.50242931861</v>
      </c>
      <c r="AO1845" s="2" t="e">
        <f>AO1848+AO1856-AO1825-AO1835</f>
        <v>#VALUE!</v>
      </c>
      <c r="AP1845" s="2">
        <v>-1262.0965585772728</v>
      </c>
      <c r="AQ1845" s="2">
        <v>-1363.6340863702453</v>
      </c>
      <c r="AR1845" s="2">
        <v>-1190.5263519287018</v>
      </c>
      <c r="AS1845" s="2">
        <f>AS1848+AS1856-AS1825-AS1835</f>
        <v>-1695.9440000000031</v>
      </c>
      <c r="AT1845" s="2">
        <v>-1506.8026621862082</v>
      </c>
      <c r="AU1845" s="2">
        <v>-1622.9475951673758</v>
      </c>
      <c r="AV1845" s="2">
        <v>-1795.7695158229981</v>
      </c>
      <c r="AW1845" s="2">
        <v>-2114.8035922062154</v>
      </c>
      <c r="AX1845" s="2" t="e">
        <f>AX1848+AX1856-AX1825-AX1835</f>
        <v>#VALUE!</v>
      </c>
      <c r="AY1845" s="2"/>
      <c r="AZ1845" s="2">
        <v>-2056.9489983862732</v>
      </c>
      <c r="BA1845" s="2">
        <v>-1901.4884132036113</v>
      </c>
      <c r="BB1845" s="2">
        <v>-1951.672235174181</v>
      </c>
      <c r="BC1845" s="2">
        <v>-1847.671707991447</v>
      </c>
      <c r="BD1845" s="2">
        <v>-1962.6808801430398</v>
      </c>
      <c r="BE1845" s="2">
        <v>-1909.0723865232576</v>
      </c>
      <c r="BF1845" s="2">
        <f>BF1848+BF1856-BF1825-BF1835</f>
        <v>-2175.3921490943794</v>
      </c>
      <c r="BG1845" s="2">
        <v>-1735.1092079327809</v>
      </c>
      <c r="BH1845" s="2">
        <v>-1788.8774508482165</v>
      </c>
      <c r="BI1845" s="2">
        <v>-1900.0627794274405</v>
      </c>
      <c r="BJ1845" s="2">
        <v>-2228.0920419192043</v>
      </c>
      <c r="BK1845" s="2">
        <v>-1850.8917544155283</v>
      </c>
      <c r="BL1845" s="2">
        <v>-1904.3408689891658</v>
      </c>
      <c r="BM1845" s="2">
        <v>-1718.2713142637876</v>
      </c>
      <c r="BN1845" s="2">
        <v>-1736.7561933709931</v>
      </c>
      <c r="BO1845" s="2">
        <f>BO1848+BO1856-BO1825-BO1835</f>
        <v>-2385.8330000000005</v>
      </c>
      <c r="BP1845" s="2">
        <v>-2045.4676617433834</v>
      </c>
      <c r="BQ1845" s="2">
        <v>-2408.3288648452508</v>
      </c>
      <c r="BR1845" s="2">
        <v>-2001.4945678241984</v>
      </c>
      <c r="BS1845" s="2">
        <v>-2036.7560222389329</v>
      </c>
      <c r="BT1845" s="2">
        <v>-2249.909249702876</v>
      </c>
      <c r="BU1845" s="2">
        <v>-2227.8493651095687</v>
      </c>
      <c r="BV1845" s="2">
        <v>-2191.7801318275942</v>
      </c>
      <c r="BW1845" s="2">
        <v>-2134.6099062739413</v>
      </c>
      <c r="BX1845" s="2">
        <v>-2121.5584332503822</v>
      </c>
      <c r="BY1845" s="2">
        <v>-2116.8047749670914</v>
      </c>
      <c r="BZ1845" s="63">
        <v>-2258.5550909698577</v>
      </c>
      <c r="CA1845" s="2">
        <f>CA1848+CA1856-CA1825-CA1835</f>
        <v>-2336.8040000000019</v>
      </c>
      <c r="CB1845" s="2">
        <v>-2407.4140056056385</v>
      </c>
      <c r="CC1845" s="2">
        <v>-2408.2823337855989</v>
      </c>
      <c r="CD1845" s="2">
        <v>-2408.7113104557993</v>
      </c>
      <c r="CE1845" s="2">
        <v>-1377.3267709163847</v>
      </c>
      <c r="CF1845" s="2">
        <v>-1377.2647149022359</v>
      </c>
      <c r="CG1845" s="2">
        <v>-1377.1020002669957</v>
      </c>
      <c r="CH1845" s="2">
        <v>-1466.4899312786965</v>
      </c>
      <c r="CI1845" s="2">
        <v>-1463.5899312787042</v>
      </c>
      <c r="CJ1845" s="63">
        <v>-1573.8894321177195</v>
      </c>
      <c r="CK1845" s="63">
        <v>-1017.7372828702009</v>
      </c>
      <c r="CL1845" s="2">
        <f>CL1848+CL1856-CL1825-CL1835</f>
        <v>-2065.7843111864277</v>
      </c>
      <c r="CM1845" s="2">
        <v>-1635.3665370731978</v>
      </c>
      <c r="CN1845" s="2">
        <v>-997.95068261558845</v>
      </c>
      <c r="CO1845" s="2">
        <v>-1014.9042660922751</v>
      </c>
      <c r="CP1845" s="2">
        <v>-1069.4611654772998</v>
      </c>
      <c r="CQ1845" s="2">
        <v>-1092.357502739309</v>
      </c>
      <c r="CR1845" s="2">
        <v>-1091.0696551182409</v>
      </c>
      <c r="CS1845" s="2">
        <v>-3143.6042367839509</v>
      </c>
      <c r="CT1845" s="2">
        <v>-3170.7811185743085</v>
      </c>
      <c r="CU1845" s="2">
        <v>-3172.8942229142122</v>
      </c>
      <c r="CV1845" s="2">
        <v>-3742.9283962241752</v>
      </c>
      <c r="CW1845" s="2">
        <v>-3860.3439562916137</v>
      </c>
      <c r="CX1845" s="2">
        <v>-3515.2155322238032</v>
      </c>
      <c r="CY1845" s="2">
        <v>-3624.4771624443638</v>
      </c>
      <c r="CZ1845" s="2">
        <v>-3540.8791798038947</v>
      </c>
      <c r="DA1845" s="2">
        <f t="shared" ref="DA1845" si="1776">DA1848+DA1856-DA1825-DA1835</f>
        <v>-2699.9300289574949</v>
      </c>
      <c r="DB1845" s="63">
        <v>-2758.7703593570805</v>
      </c>
      <c r="DC1845" s="63">
        <v>-2760.8825859239878</v>
      </c>
      <c r="DD1845" s="63">
        <v>-2760.0801203062692</v>
      </c>
      <c r="DE1845" s="63">
        <v>-2341.7782439313414</v>
      </c>
      <c r="DF1845" s="63">
        <v>-2343.2782439313414</v>
      </c>
      <c r="DG1845" s="63">
        <v>-2342.9855807071726</v>
      </c>
      <c r="DH1845" s="63">
        <v>-2599.8976354900296</v>
      </c>
      <c r="DI1845" s="63">
        <v>-2601.3976354900296</v>
      </c>
      <c r="DJ1845" s="63">
        <v>-2594.1433622789555</v>
      </c>
      <c r="DK1845" s="63">
        <v>-2533.3134860759237</v>
      </c>
      <c r="DL1845" s="63">
        <v>-2534.813486075931</v>
      </c>
      <c r="DM1845" s="63">
        <v>-3468.8433910692947</v>
      </c>
      <c r="DN1845" s="6">
        <f t="shared" ref="DN1845" si="1777">DN1848+DN1856-DN1825-DN1835</f>
        <v>-3092.3353167888745</v>
      </c>
      <c r="DO1845" s="63">
        <v>-3468.8433910692947</v>
      </c>
      <c r="DP1845" s="63">
        <v>-2909.4300977385137</v>
      </c>
      <c r="DQ1845" s="63">
        <v>-2910.1689621483856</v>
      </c>
      <c r="DR1845" s="63">
        <v>-2900.2882839606646</v>
      </c>
      <c r="DS1845" s="63">
        <v>-3308.008422843639</v>
      </c>
      <c r="DT1845" s="63">
        <v>-3313.431548359873</v>
      </c>
      <c r="DU1845" s="63">
        <v>-2247.9759091370615</v>
      </c>
      <c r="DV1845" s="64">
        <f>DV1848+DV1856-DV1825-DV1835</f>
        <v>-2449.0351464799387</v>
      </c>
      <c r="DW1845" s="65">
        <f>DW1848+DW1856-DW1825-DW1835</f>
        <v>-2454.6359493818636</v>
      </c>
      <c r="DX1845" s="66">
        <f>DX1848+DX1856-DX1825-DX1835</f>
        <v>-2296.7729274831872</v>
      </c>
      <c r="DZ1845" s="63">
        <f>DZ1848+DZ1856-DZ1825-DZ1835</f>
        <v>-2495.5568702611636</v>
      </c>
      <c r="EC1845" s="63">
        <f>EC1848+EC1856-EC1825-EC1835</f>
        <v>-2886.1996569800212</v>
      </c>
      <c r="EF1845" s="63">
        <f>EF1848+EF1856-EF1825-EF1835</f>
        <v>-2504.751554024806</v>
      </c>
      <c r="EI1845" s="63">
        <f>EI1848+EI1856-EI1825-EI1835</f>
        <v>-2524.1251180017389</v>
      </c>
      <c r="EL1845" s="63">
        <f>EL1848+EL1856-EL1825-EL1835</f>
        <v>-2543.3811219392846</v>
      </c>
      <c r="EO1845" s="63">
        <f>EO1848+EO1856-EO1825-EO1835</f>
        <v>-2550.8811219392846</v>
      </c>
    </row>
    <row r="1846" spans="1:145" ht="15.5" x14ac:dyDescent="0.35">
      <c r="A1846" s="27"/>
      <c r="B1846" s="63"/>
      <c r="C1846" s="63"/>
      <c r="D1846" s="63"/>
      <c r="E1846" s="63"/>
      <c r="F1846" s="63"/>
      <c r="G1846" s="63"/>
      <c r="H1846" s="63"/>
      <c r="I1846" s="63"/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  <c r="U1846" s="63"/>
      <c r="V1846" s="63"/>
      <c r="W1846" s="63"/>
      <c r="X1846" s="2"/>
      <c r="Y1846" s="2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330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82"/>
      <c r="BH1846" s="2"/>
      <c r="BI1846" s="82"/>
      <c r="BJ1846" s="2"/>
      <c r="BK1846" s="2"/>
      <c r="BL1846" s="2"/>
      <c r="BM1846" s="82"/>
      <c r="BN1846" s="2"/>
      <c r="BO1846" s="82"/>
      <c r="BP1846" s="176"/>
      <c r="BQ1846" s="82"/>
      <c r="BR1846" s="2"/>
      <c r="BS1846" s="2"/>
      <c r="BT1846" s="176"/>
      <c r="BU1846" s="2"/>
      <c r="BV1846" s="2"/>
      <c r="BW1846" s="82"/>
      <c r="BX1846" s="2"/>
      <c r="BY1846" s="2"/>
      <c r="BZ1846" s="75"/>
      <c r="CA1846" s="82"/>
      <c r="CB1846" s="82"/>
      <c r="CC1846" s="82"/>
      <c r="CD1846" s="82"/>
      <c r="CE1846" s="82"/>
      <c r="CF1846" s="82"/>
      <c r="CG1846" s="82"/>
      <c r="CH1846" s="82"/>
      <c r="CI1846" s="82"/>
      <c r="CJ1846" s="75"/>
      <c r="CK1846" s="75"/>
      <c r="CL1846" s="82"/>
      <c r="CM1846" s="82"/>
      <c r="CN1846" s="176"/>
      <c r="CO1846" s="176"/>
      <c r="CP1846" s="176"/>
      <c r="CQ1846" s="176"/>
      <c r="CR1846" s="176"/>
      <c r="CS1846" s="176"/>
      <c r="CT1846" s="176"/>
      <c r="CU1846" s="176"/>
      <c r="CV1846" s="176"/>
      <c r="CW1846" s="176"/>
      <c r="CX1846" s="2"/>
      <c r="CY1846" s="2"/>
      <c r="CZ1846" s="2"/>
      <c r="DA1846" s="82"/>
      <c r="DB1846" s="63"/>
      <c r="DC1846" s="63"/>
      <c r="DD1846" s="63"/>
      <c r="DE1846" s="63"/>
      <c r="DF1846" s="63"/>
      <c r="DG1846" s="63"/>
      <c r="DH1846" s="63"/>
      <c r="DI1846" s="63"/>
      <c r="DJ1846" s="63"/>
      <c r="DK1846" s="63"/>
      <c r="DL1846" s="63"/>
      <c r="DM1846" s="63"/>
      <c r="DN1846" s="127"/>
      <c r="DO1846" s="63"/>
      <c r="DP1846" s="63"/>
      <c r="DQ1846" s="63"/>
      <c r="DR1846" s="63"/>
      <c r="DS1846" s="63"/>
      <c r="DT1846" s="63"/>
      <c r="DU1846" s="63"/>
      <c r="DV1846" s="64"/>
      <c r="DW1846" s="65"/>
      <c r="DX1846" s="66"/>
      <c r="DZ1846" s="63"/>
      <c r="EC1846" s="63"/>
      <c r="EF1846" s="63"/>
      <c r="EI1846" s="63"/>
      <c r="EL1846" s="63"/>
      <c r="EO1846" s="63"/>
    </row>
    <row r="1847" spans="1:145" ht="15.5" x14ac:dyDescent="0.35">
      <c r="A1847" s="27"/>
      <c r="B1847" s="63"/>
      <c r="C1847" s="63"/>
      <c r="D1847" s="63"/>
      <c r="E1847" s="63"/>
      <c r="F1847" s="63"/>
      <c r="G1847" s="63"/>
      <c r="H1847" s="63"/>
      <c r="I1847" s="63"/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2"/>
      <c r="Y1847" s="2"/>
      <c r="Z1847" s="63"/>
      <c r="AA1847" s="328"/>
      <c r="AB1847" s="63"/>
      <c r="AC1847" s="63"/>
      <c r="AD1847" s="63"/>
      <c r="AE1847" s="328"/>
      <c r="AF1847" s="63"/>
      <c r="AG1847" s="63"/>
      <c r="AH1847" s="63"/>
      <c r="AI1847" s="63"/>
      <c r="AJ1847" s="330"/>
      <c r="AK1847" s="2"/>
      <c r="AL1847" s="2"/>
      <c r="AM1847" s="2"/>
      <c r="AN1847" s="2"/>
      <c r="AO1847" s="330"/>
      <c r="AP1847" s="2"/>
      <c r="AQ1847" s="2"/>
      <c r="AR1847" s="2"/>
      <c r="AS1847" s="2"/>
      <c r="AT1847" s="2"/>
      <c r="AU1847" s="2"/>
      <c r="AV1847" s="2"/>
      <c r="AW1847" s="2"/>
      <c r="AX1847" s="296"/>
      <c r="AY1847" s="2"/>
      <c r="AZ1847" s="2"/>
      <c r="BA1847" s="2"/>
      <c r="BB1847" s="2"/>
      <c r="BC1847" s="2"/>
      <c r="BD1847" s="2"/>
      <c r="BE1847" s="2"/>
      <c r="BF1847" s="296"/>
      <c r="BG1847" s="340"/>
      <c r="BH1847" s="2"/>
      <c r="BI1847" s="340"/>
      <c r="BJ1847" s="2"/>
      <c r="BK1847" s="2"/>
      <c r="BL1847" s="2"/>
      <c r="BM1847" s="340"/>
      <c r="BN1847" s="2"/>
      <c r="BO1847" s="340"/>
      <c r="BP1847" s="340"/>
      <c r="BQ1847" s="330"/>
      <c r="BR1847" s="2"/>
      <c r="BS1847" s="2"/>
      <c r="BT1847" s="340"/>
      <c r="BU1847" s="2"/>
      <c r="BV1847" s="2"/>
      <c r="BW1847" s="340"/>
      <c r="BX1847" s="2"/>
      <c r="BY1847" s="2"/>
      <c r="BZ1847" s="341"/>
      <c r="CA1847" s="340"/>
      <c r="CB1847" s="330"/>
      <c r="CC1847" s="330"/>
      <c r="CD1847" s="330"/>
      <c r="CE1847" s="340"/>
      <c r="CF1847" s="340"/>
      <c r="CG1847" s="340"/>
      <c r="CH1847" s="340"/>
      <c r="CI1847" s="340"/>
      <c r="CJ1847" s="341"/>
      <c r="CK1847" s="341"/>
      <c r="CL1847" s="340"/>
      <c r="CM1847" s="340"/>
      <c r="CN1847" s="340"/>
      <c r="CO1847" s="340"/>
      <c r="CP1847" s="340"/>
      <c r="CQ1847" s="340"/>
      <c r="CR1847" s="340"/>
      <c r="CS1847" s="340"/>
      <c r="CT1847" s="340"/>
      <c r="CU1847" s="340"/>
      <c r="CV1847" s="340"/>
      <c r="CW1847" s="340"/>
      <c r="CX1847" s="2"/>
      <c r="CY1847" s="2"/>
      <c r="CZ1847" s="2"/>
      <c r="DA1847" s="340"/>
      <c r="DB1847" s="63"/>
      <c r="DC1847" s="63"/>
      <c r="DD1847" s="63"/>
      <c r="DE1847" s="63"/>
      <c r="DF1847" s="63"/>
      <c r="DG1847" s="63"/>
      <c r="DH1847" s="63"/>
      <c r="DI1847" s="63"/>
      <c r="DJ1847" s="63"/>
      <c r="DK1847" s="63"/>
      <c r="DL1847" s="63"/>
      <c r="DM1847" s="63"/>
      <c r="DN1847" s="343"/>
      <c r="DO1847" s="63"/>
      <c r="DP1847" s="63"/>
      <c r="DQ1847" s="63"/>
      <c r="DR1847" s="63"/>
      <c r="DS1847" s="63"/>
      <c r="DT1847" s="63"/>
      <c r="DU1847" s="63"/>
      <c r="DV1847" s="64"/>
      <c r="DW1847" s="65"/>
      <c r="DX1847" s="66"/>
      <c r="DZ1847" s="63"/>
      <c r="EC1847" s="63"/>
      <c r="EF1847" s="63"/>
      <c r="EI1847" s="63"/>
      <c r="EL1847" s="63"/>
      <c r="EO1847" s="63"/>
    </row>
    <row r="1848" spans="1:145" ht="15.5" x14ac:dyDescent="0.35">
      <c r="A1848" s="56" t="s">
        <v>648</v>
      </c>
      <c r="B1848" s="63" t="e">
        <f>B1849+B1850+B1854</f>
        <v>#VALUE!</v>
      </c>
      <c r="C1848" s="63" t="e">
        <f t="shared" ref="C1848:Z1848" si="1778">C1849+C1850+C1854</f>
        <v>#VALUE!</v>
      </c>
      <c r="D1848" s="63" t="e">
        <f t="shared" si="1778"/>
        <v>#VALUE!</v>
      </c>
      <c r="E1848" s="63" t="e">
        <f t="shared" si="1778"/>
        <v>#VALUE!</v>
      </c>
      <c r="F1848" s="63" t="e">
        <f t="shared" si="1778"/>
        <v>#VALUE!</v>
      </c>
      <c r="G1848" s="63" t="e">
        <f t="shared" si="1778"/>
        <v>#VALUE!</v>
      </c>
      <c r="H1848" s="63">
        <f t="shared" si="1778"/>
        <v>442.50843321064349</v>
      </c>
      <c r="I1848" s="63">
        <f t="shared" si="1778"/>
        <v>636.53646934841186</v>
      </c>
      <c r="J1848" s="63">
        <f t="shared" si="1778"/>
        <v>864.35992868561129</v>
      </c>
      <c r="K1848" s="63">
        <f t="shared" si="1778"/>
        <v>908.08280587803165</v>
      </c>
      <c r="L1848" s="63">
        <f t="shared" si="1778"/>
        <v>952.68055781620956</v>
      </c>
      <c r="M1848" s="63" t="e">
        <f t="shared" si="1778"/>
        <v>#VALUE!</v>
      </c>
      <c r="N1848" s="63" t="e">
        <f t="shared" si="1778"/>
        <v>#VALUE!</v>
      </c>
      <c r="O1848" s="63" t="e">
        <f t="shared" si="1778"/>
        <v>#VALUE!</v>
      </c>
      <c r="P1848" s="63" t="e">
        <f t="shared" si="1778"/>
        <v>#VALUE!</v>
      </c>
      <c r="Q1848" s="63" t="e">
        <f t="shared" si="1778"/>
        <v>#VALUE!</v>
      </c>
      <c r="R1848" s="63" t="e">
        <f t="shared" si="1778"/>
        <v>#VALUE!</v>
      </c>
      <c r="S1848" s="63" t="e">
        <f t="shared" si="1778"/>
        <v>#VALUE!</v>
      </c>
      <c r="T1848" s="63" t="e">
        <f t="shared" si="1778"/>
        <v>#VALUE!</v>
      </c>
      <c r="U1848" s="63" t="e">
        <f t="shared" si="1778"/>
        <v>#VALUE!</v>
      </c>
      <c r="V1848" s="63" t="e">
        <f t="shared" si="1778"/>
        <v>#VALUE!</v>
      </c>
      <c r="W1848" s="63" t="e">
        <f t="shared" si="1778"/>
        <v>#VALUE!</v>
      </c>
      <c r="X1848" s="2" t="e">
        <f t="shared" si="1778"/>
        <v>#VALUE!</v>
      </c>
      <c r="Y1848" s="2" t="e">
        <f t="shared" si="1778"/>
        <v>#VALUE!</v>
      </c>
      <c r="Z1848" s="63">
        <f t="shared" si="1778"/>
        <v>8611.5130209100025</v>
      </c>
      <c r="AA1848" s="63" t="e">
        <f>AA1849+AA1850+AA1854</f>
        <v>#VALUE!</v>
      </c>
      <c r="AB1848" s="63">
        <v>10971.618907688769</v>
      </c>
      <c r="AC1848" s="63">
        <v>10899.817191781101</v>
      </c>
      <c r="AD1848" s="63">
        <v>10593.864027350601</v>
      </c>
      <c r="AE1848" s="63" t="e">
        <f>AE1849+AE1850+AE1854</f>
        <v>#VALUE!</v>
      </c>
      <c r="AF1848" s="63">
        <v>11823.828381410094</v>
      </c>
      <c r="AG1848" s="63">
        <v>11350.827858209101</v>
      </c>
      <c r="AH1848" s="63">
        <v>11272.381992236584</v>
      </c>
      <c r="AI1848" s="63">
        <v>11272.336409363876</v>
      </c>
      <c r="AJ1848" s="2" t="e">
        <f>AJ1849+AJ1850+AJ1854</f>
        <v>#VALUE!</v>
      </c>
      <c r="AK1848" s="2">
        <v>12300.078256008566</v>
      </c>
      <c r="AL1848" s="2">
        <v>11895.574499999999</v>
      </c>
      <c r="AM1848" s="2">
        <v>11322.940600000002</v>
      </c>
      <c r="AN1848" s="2">
        <v>11409.440699999999</v>
      </c>
      <c r="AO1848" s="2">
        <f>AO1849+AO1850+AO1854</f>
        <v>10645.455999999998</v>
      </c>
      <c r="AP1848" s="2">
        <v>11637.536892231379</v>
      </c>
      <c r="AQ1848" s="2">
        <v>11242.069613694268</v>
      </c>
      <c r="AR1848" s="2">
        <v>10998.815093765103</v>
      </c>
      <c r="AS1848" s="330">
        <f>AS1849+AS1850+AS1854</f>
        <v>10645.498</v>
      </c>
      <c r="AT1848" s="2">
        <v>11598.758547323061</v>
      </c>
      <c r="AU1848" s="2">
        <v>11124.342215184588</v>
      </c>
      <c r="AV1848" s="2">
        <v>10374.801794456671</v>
      </c>
      <c r="AW1848" s="2">
        <v>10147.037340579402</v>
      </c>
      <c r="AX1848" s="330">
        <f>AX1849+AX1850+AX1854</f>
        <v>10603.141999999998</v>
      </c>
      <c r="AY1848" s="2"/>
      <c r="AZ1848" s="2">
        <v>11161.625210685153</v>
      </c>
      <c r="BA1848" s="2">
        <v>11116.534365567186</v>
      </c>
      <c r="BB1848" s="2">
        <v>11354.370840066367</v>
      </c>
      <c r="BC1848" s="2">
        <v>10707.486243413252</v>
      </c>
      <c r="BD1848" s="2">
        <v>11181.086329508429</v>
      </c>
      <c r="BE1848" s="2">
        <v>11052.284998106583</v>
      </c>
      <c r="BF1848" s="330">
        <f>BF1849+BF1850+BF1854</f>
        <v>11480.324000000001</v>
      </c>
      <c r="BG1848" s="2">
        <f>BG1849+BG1850+BG1854</f>
        <v>11930.768125133189</v>
      </c>
      <c r="BH1848" s="2">
        <f>BH1849+BH1850+BH1854</f>
        <v>11714.231066904516</v>
      </c>
      <c r="BI1848" s="2">
        <v>12417.391414773396</v>
      </c>
      <c r="BJ1848" s="2">
        <v>11896.303261833753</v>
      </c>
      <c r="BK1848" s="2">
        <v>12428.104222039035</v>
      </c>
      <c r="BL1848" s="2">
        <v>11874.734492328011</v>
      </c>
      <c r="BM1848" s="2">
        <v>12606.585076319594</v>
      </c>
      <c r="BN1848" s="2">
        <v>11852.738575976236</v>
      </c>
      <c r="BO1848" s="330">
        <f>BO1849+BO1850+BO1854</f>
        <v>12184.726000000001</v>
      </c>
      <c r="BP1848" s="2">
        <v>12957.417165926525</v>
      </c>
      <c r="BQ1848" s="2">
        <v>12151</v>
      </c>
      <c r="BR1848" s="2">
        <v>11930.805395594241</v>
      </c>
      <c r="BS1848" s="2">
        <v>11091.641014835037</v>
      </c>
      <c r="BT1848" s="2">
        <v>11672.038766524922</v>
      </c>
      <c r="BU1848" s="2">
        <v>11031.61740871923</v>
      </c>
      <c r="BV1848" s="2">
        <v>10411.393484758901</v>
      </c>
      <c r="BW1848" s="2">
        <v>12615.659729216693</v>
      </c>
      <c r="BX1848" s="2">
        <v>11953.99638709116</v>
      </c>
      <c r="BY1848" s="2">
        <v>11775.813097682096</v>
      </c>
      <c r="BZ1848" s="63">
        <v>13335.234403640297</v>
      </c>
      <c r="CA1848" s="330">
        <f>CA1849+CA1850+CA1854</f>
        <v>13652.933999999997</v>
      </c>
      <c r="CB1848" s="2">
        <v>14728.656311787616</v>
      </c>
      <c r="CC1848" s="2">
        <v>14533.895090138809</v>
      </c>
      <c r="CD1848" s="2">
        <v>14044.559076247026</v>
      </c>
      <c r="CE1848" s="2">
        <v>14878.904631526195</v>
      </c>
      <c r="CF1848" s="2">
        <v>14684.578876151521</v>
      </c>
      <c r="CG1848" s="2">
        <v>14370.584264647101</v>
      </c>
      <c r="CH1848" s="2">
        <v>15277.809540478876</v>
      </c>
      <c r="CI1848" s="2">
        <v>15098.750544279555</v>
      </c>
      <c r="CJ1848" s="63">
        <v>15524.786703139618</v>
      </c>
      <c r="CK1848" s="63">
        <v>15236.689391474411</v>
      </c>
      <c r="CL1848" s="330">
        <f>CL1849+CL1850+CL1854</f>
        <v>15375.372286526999</v>
      </c>
      <c r="CM1848" s="2">
        <v>16940.940825115682</v>
      </c>
      <c r="CN1848" s="2">
        <v>17137.479343497704</v>
      </c>
      <c r="CO1848" s="2">
        <v>17237.811574190931</v>
      </c>
      <c r="CP1848" s="2">
        <v>17253.917148417902</v>
      </c>
      <c r="CQ1848" s="2">
        <v>17239.001674365209</v>
      </c>
      <c r="CR1848" s="2">
        <v>17040.924114576123</v>
      </c>
      <c r="CS1848" s="2">
        <v>17443.672810751956</v>
      </c>
      <c r="CT1848" s="2">
        <v>17311.551067316475</v>
      </c>
      <c r="CU1848" s="2">
        <v>17087.862076699639</v>
      </c>
      <c r="CV1848" s="2">
        <v>17849.225688561513</v>
      </c>
      <c r="CW1848" s="2">
        <v>17668.250529282665</v>
      </c>
      <c r="CX1848" s="2">
        <v>17858.296253488334</v>
      </c>
      <c r="CY1848" s="2">
        <v>17717.357580465974</v>
      </c>
      <c r="CZ1848" s="2">
        <v>17339.499524231564</v>
      </c>
      <c r="DA1848" s="330">
        <f t="shared" ref="DA1848" si="1779">DA1849+DA1850+DA1854</f>
        <v>17481.646999999997</v>
      </c>
      <c r="DB1848" s="63">
        <v>19384.209413875105</v>
      </c>
      <c r="DC1848" s="63">
        <v>19146.160370174293</v>
      </c>
      <c r="DD1848" s="63">
        <v>18711.817029944519</v>
      </c>
      <c r="DE1848" s="63">
        <v>19783.754556557022</v>
      </c>
      <c r="DF1848" s="63">
        <v>19611.613040026103</v>
      </c>
      <c r="DG1848" s="63">
        <v>19229.872508296969</v>
      </c>
      <c r="DH1848" s="63">
        <v>19188.758356238519</v>
      </c>
      <c r="DI1848" s="63">
        <v>19079.278459281482</v>
      </c>
      <c r="DJ1848" s="63">
        <v>18796.676571864093</v>
      </c>
      <c r="DK1848" s="63">
        <v>19151.838270028893</v>
      </c>
      <c r="DL1848" s="63">
        <v>19054.278301253918</v>
      </c>
      <c r="DM1848" s="63">
        <v>18852.640940944588</v>
      </c>
      <c r="DN1848" s="335">
        <f t="shared" ref="DN1848" si="1780">DN1849+DN1850+DN1854</f>
        <v>19076.156952688998</v>
      </c>
      <c r="DO1848" s="63">
        <v>18852.640940944588</v>
      </c>
      <c r="DP1848" s="63">
        <v>21578.984376048607</v>
      </c>
      <c r="DQ1848" s="63">
        <v>21452.832620143163</v>
      </c>
      <c r="DR1848" s="63">
        <v>21136.524886340587</v>
      </c>
      <c r="DS1848" s="63">
        <v>21773.582561498497</v>
      </c>
      <c r="DT1848" s="63">
        <v>21626.141368126366</v>
      </c>
      <c r="DU1848" s="63">
        <v>21650.267941975875</v>
      </c>
      <c r="DV1848" s="64">
        <f>DV1849+DV1850+DV1854</f>
        <v>22277.733831848545</v>
      </c>
      <c r="DW1848" s="65">
        <f>DW1849+DW1850+DW1854</f>
        <v>22052.881529576112</v>
      </c>
      <c r="DX1848" s="66">
        <f>DX1849+DX1850+DX1854</f>
        <v>21236.091245631913</v>
      </c>
      <c r="DZ1848" s="63">
        <f>DZ1849+DZ1850+DZ1854</f>
        <v>24651.564275934103</v>
      </c>
      <c r="EC1848" s="63">
        <f>EC1849+EC1850+EC1854</f>
        <v>27009.391353364608</v>
      </c>
      <c r="EF1848" s="63">
        <f>EF1849+EF1850+EF1854</f>
        <v>29361.101351499008</v>
      </c>
      <c r="EI1848" s="63">
        <f>EI1849+EI1850+EI1854</f>
        <v>32000.23335510011</v>
      </c>
      <c r="EL1848" s="63">
        <f>EL1849+EL1850+EL1854</f>
        <v>34812.488764015885</v>
      </c>
      <c r="EO1848" s="63">
        <f>EO1849+EO1850+EO1854</f>
        <v>37929.001983929171</v>
      </c>
    </row>
    <row r="1849" spans="1:145" ht="15.5" x14ac:dyDescent="0.35">
      <c r="A1849" s="56" t="s">
        <v>649</v>
      </c>
      <c r="B1849" s="63">
        <f>+[2]CAMEROUN!C2465+[3]CONGO!D2161+[7]RCA!D2137+[4]GABON!D2431+[5]GUINEE!D2059+[6]TCHAD!D2141</f>
        <v>179.37606298003072</v>
      </c>
      <c r="C1849" s="63">
        <f>+[2]CAMEROUN!D2465+[3]CONGO!E2161+[7]RCA!E2137+[4]GABON!E2431+[5]GUINEE!E2059+[6]TCHAD!E2141</f>
        <v>167.93005686546465</v>
      </c>
      <c r="D1849" s="63">
        <f>+[2]CAMEROUN!E2465+[3]CONGO!F2161+[7]RCA!F2137+[4]GABON!F2431+[5]GUINEE!F2059+[6]TCHAD!F2141</f>
        <v>188.48998330550918</v>
      </c>
      <c r="E1849" s="63">
        <f>+[2]CAMEROUN!F2465+[3]CONGO!G2161+[7]RCA!G2137+[4]GABON!G2431+[5]GUINEE!G2059+[6]TCHAD!G2141</f>
        <v>203.05383303730014</v>
      </c>
      <c r="F1849" s="63">
        <f>+[2]CAMEROUN!G2465+[3]CONGO!H2161+[7]RCA!H2137+[4]GABON!H2431+[5]GUINEE!H2059+[6]TCHAD!H2141</f>
        <v>215.31383479715601</v>
      </c>
      <c r="G1849" s="63">
        <f>+[2]CAMEROUN!H2465+[3]CONGO!I2161+[7]RCA!I2137+[4]GABON!I2431+[5]GUINEE!I2059+[6]TCHAD!I2141</f>
        <v>208.778327966018</v>
      </c>
      <c r="H1849" s="63">
        <f>+[2]CAMEROUN!I2465+[3]CONGO!J2161+[7]RCA!J2137+[4]GABON!J2431+[5]GUINEE!J2059+[6]TCHAD!J2141</f>
        <v>179.20788443913128</v>
      </c>
      <c r="I1849" s="63">
        <f>+[2]CAMEROUN!J2465+[3]CONGO!K2161+[7]RCA!K2137+[4]GABON!K2431+[5]GUINEE!K2059+[6]TCHAD!K2141</f>
        <v>259.53370278364633</v>
      </c>
      <c r="J1849" s="63">
        <f>+[2]CAMEROUN!K2465+[3]CONGO!L2161+[7]RCA!L2137+[4]GABON!L2431+[5]GUINEE!L2059+[6]TCHAD!L2141</f>
        <v>405.07909522148594</v>
      </c>
      <c r="K1849" s="63">
        <f>+[2]CAMEROUN!L2465+[3]CONGO!M2161+[7]RCA!M2137+[4]GABON!M2431+[5]GUINEE!M2059+[6]TCHAD!M2141</f>
        <v>422.92072768728178</v>
      </c>
      <c r="L1849" s="63">
        <f>+[2]CAMEROUN!M2465+[3]CONGO!N2161+[7]RCA!N2137+[4]GABON!N2431+[5]GUINEE!N2059+[6]TCHAD!N2141</f>
        <v>405.68368377635198</v>
      </c>
      <c r="M1849" s="63">
        <f>+[2]CAMEROUN!N2465+[3]CONGO!O2161+[7]RCA!O2137+[4]GABON!O2431+[5]GUINEE!O2059+[6]TCHAD!O2141</f>
        <v>374.73151013558862</v>
      </c>
      <c r="N1849" s="63">
        <f>+[2]CAMEROUN!O2465+[3]CONGO!P2161+[7]RCA!P2137+[4]GABON!P2431+[5]GUINEE!P2059+[6]TCHAD!P2141</f>
        <v>367.87132051433292</v>
      </c>
      <c r="O1849" s="63">
        <f>+[2]CAMEROUN!AG2465+[3]CONGO!Q2161+[7]RCA!Q2137+[4]GABON!Q2431+[5]GUINEE!Q2059+[6]TCHAD!Q2141</f>
        <v>449.28262367317348</v>
      </c>
      <c r="P1849" s="63">
        <f>+[2]CAMEROUN!AH2288+[3]CONGO!R2161+[7]RCA!R2137+[4]GABON!R2431+[5]GUINEE!R2059+[6]TCHAD!R2141</f>
        <v>762.28300000000002</v>
      </c>
      <c r="Q1849" s="63">
        <f>+[2]CAMEROUN!AI2288+[3]CONGO!S2161+[7]RCA!S2137+[4]GABON!S2431+[5]GUINEE!S2059+[6]TCHAD!S2141</f>
        <v>815.23699999999997</v>
      </c>
      <c r="R1849" s="63">
        <f>+[2]CAMEROUN!AJ2288+[3]CONGO!T2161+[7]RCA!T2137+[4]GABON!T2431+[5]GUINEE!T2059+[6]TCHAD!T2141</f>
        <v>769.38100000000009</v>
      </c>
      <c r="S1849" s="63">
        <f>+[2]CAMEROUN!AK2288+[3]CONGO!U2161+[7]RCA!U2137+[4]GABON!U2431+[5]GUINEE!U2059+[6]TCHAD!U2141</f>
        <v>851.67600000000004</v>
      </c>
      <c r="T1849" s="63">
        <f>+[2]CAMEROUN!AL2288+[3]CONGO!V2161+[7]RCA!V2137+[4]GABON!V2431+[5]GUINEE!V2059+[6]TCHAD!V2141</f>
        <v>964.72500000000002</v>
      </c>
      <c r="U1849" s="63">
        <f>+[2]CAMEROUN!AM2288+[3]CONGO!W2161+[7]RCA!W2137+[4]GABON!W2431+[5]GUINEE!W2059+[6]TCHAD!W2141</f>
        <v>1115.289</v>
      </c>
      <c r="V1849" s="63">
        <f>+[2]CAMEROUN!AN2288+[3]CONGO!X2161+[7]RCA!X2137+[4]GABON!X2431+[5]GUINEE!X2059+[6]TCHAD!X2141</f>
        <v>1188.954</v>
      </c>
      <c r="W1849" s="63">
        <f>+[2]CAMEROUN!AO2288+[3]CONGO!Y2161+[7]RCA!Y2137+[4]GABON!Y2431+[5]GUINEE!Y2059+[6]TCHAD!Y2141</f>
        <v>1479.837</v>
      </c>
      <c r="X1849" s="2">
        <f>+[2]CAMEROUN!AP2288+[3]CONGO!Z2161+[7]RCA!Z2137+[4]GABON!Z2431+[5]GUINEE!Z2059+[6]TCHAD!Z2141</f>
        <v>1523.8488382099999</v>
      </c>
      <c r="Y1849" s="2">
        <f>+[2]CAMEROUN!AQ2288+[3]CONGO!AA2161+[7]RCA!AA2137+[4]GABON!AA2431+[5]GUINEE!AA2059+[6]TCHAD!AA2141</f>
        <v>1731.0163843120004</v>
      </c>
      <c r="Z1849" s="63">
        <f>+[2]CAMEROUN!AR2288+[3]CONGO!AB2161+[7]RCA!AB2137+[4]GABON!AB2431+[5]GUINEE!AB2059+[6]TCHAD!AB2141-3</f>
        <v>1968.5669374249999</v>
      </c>
      <c r="AA1849" s="63">
        <f>+[2]CAMEROUN!AS2288+[3]CONGO!AC2161+[7]RCA!AC2137+[4]GABON!AC2431+[5]GUINEE!AC2059+[6]TCHAD!AC2141-0.141</f>
        <v>2148.797</v>
      </c>
      <c r="AB1849" s="63">
        <v>2365.191704518098</v>
      </c>
      <c r="AC1849" s="63">
        <v>2218.8545026857582</v>
      </c>
      <c r="AD1849" s="63">
        <v>2266.247801090808</v>
      </c>
      <c r="AE1849" s="63">
        <f>+[2]CAMEROUN!AT2288+[3]CONGO!AH2161+[7]RCA!AD2137+[4]GABON!AD2431+[5]GUINEE!AD2059+[6]TCHAD!AH2141-36.669</f>
        <v>2324.2809999999999</v>
      </c>
      <c r="AF1849" s="63">
        <v>2481.4587412942415</v>
      </c>
      <c r="AG1849" s="63">
        <v>2504.5458731765411</v>
      </c>
      <c r="AH1849" s="63">
        <v>2509.0369922365799</v>
      </c>
      <c r="AI1849" s="63">
        <v>2508.9914093638799</v>
      </c>
      <c r="AJ1849" s="2">
        <f>+[2]CAMEROUN!AU2288+[3]CONGO!AM2161+[7]RCA!AE2137+[4]GABON!AE2431+[5]GUINEE!AE2059+[6]TCHAD!AM2141</f>
        <v>2556.4133921509997</v>
      </c>
      <c r="AK1849" s="2">
        <v>2737.2837725538666</v>
      </c>
      <c r="AL1849" s="2">
        <v>2563.8135000000007</v>
      </c>
      <c r="AM1849" s="2">
        <v>2440.7606000000005</v>
      </c>
      <c r="AN1849" s="2">
        <v>2417.0477000000001</v>
      </c>
      <c r="AO1849" s="2">
        <f>+[2]CAMEROUN!AV2288+[3]CONGO!AR2161+[7]RCA!AF2137+[4]GABON!AF2431+[5]GUINEE!AF2059+[6]TCHAD!AR2141-24.726</f>
        <v>2555.7599999999998</v>
      </c>
      <c r="AP1849" s="2">
        <v>2683.9764981395756</v>
      </c>
      <c r="AQ1849" s="2">
        <v>2506.311638840536</v>
      </c>
      <c r="AR1849" s="2">
        <v>2447.9699684828406</v>
      </c>
      <c r="AS1849" s="330">
        <f>+[2]CAMEROUN!AZ2288+[3]CONGO!AV2161+[7]RCA!AJ2137+[4]GABON!AJ2431+[5]GUINEE!AJ2059+[6]TCHAD!AV2141</f>
        <v>2432.0619999999999</v>
      </c>
      <c r="AT1849" s="2">
        <v>2531.5570049399898</v>
      </c>
      <c r="AU1849" s="2">
        <v>2580.8248732875786</v>
      </c>
      <c r="AV1849" s="2">
        <v>2351.0659222719969</v>
      </c>
      <c r="AW1849" s="2">
        <v>2296.820388736875</v>
      </c>
      <c r="AX1849" s="330">
        <f>+[2]CAMEROUN!BE2288+[3]CONGO!BA2161+[7]RCA!AO2137+[4]GABON!AO2431+[5]GUINEE!AO2059+[6]TCHAD!BA2141</f>
        <v>2435.6</v>
      </c>
      <c r="AY1849" s="2"/>
      <c r="AZ1849" s="2">
        <v>2710.539098577638</v>
      </c>
      <c r="BA1849" s="2">
        <v>2683.0539906691606</v>
      </c>
      <c r="BB1849" s="2">
        <v>2786.872473630332</v>
      </c>
      <c r="BC1849" s="2">
        <v>2591.9240790991917</v>
      </c>
      <c r="BD1849" s="2">
        <v>2602.1641593030804</v>
      </c>
      <c r="BE1849" s="2">
        <v>2591.6952019151372</v>
      </c>
      <c r="BF1849" s="330">
        <f>[1]MCEMAC!C748</f>
        <v>2570.6679999999997</v>
      </c>
      <c r="BG1849" s="2">
        <f>[1]MCEMAC!I748</f>
        <v>2685.5732572638954</v>
      </c>
      <c r="BH1849" s="2">
        <f>[1]MCEMAC!J748</f>
        <v>2697.5337031322747</v>
      </c>
      <c r="BI1849" s="2">
        <v>2936.4800346487086</v>
      </c>
      <c r="BJ1849" s="2">
        <v>2753.0038920787179</v>
      </c>
      <c r="BK1849" s="2">
        <v>2775.9001639161302</v>
      </c>
      <c r="BL1849" s="2">
        <v>2710.9762386018215</v>
      </c>
      <c r="BM1849" s="2">
        <v>2759.1521046013395</v>
      </c>
      <c r="BN1849" s="2">
        <v>2693.8083469586586</v>
      </c>
      <c r="BO1849" s="330">
        <f>[1]MCEMAC!Q748</f>
        <v>2784.288</v>
      </c>
      <c r="BP1849" s="2">
        <v>2937.1792642235114</v>
      </c>
      <c r="BQ1849" s="2">
        <v>2742.1054746721352</v>
      </c>
      <c r="BR1849" s="2">
        <v>2718.9370154084222</v>
      </c>
      <c r="BS1849" s="2">
        <v>2574.606902929951</v>
      </c>
      <c r="BT1849" s="2">
        <v>2782.6069187106336</v>
      </c>
      <c r="BU1849" s="2">
        <v>2748.3070610444115</v>
      </c>
      <c r="BV1849" s="2">
        <v>2614.4875249487795</v>
      </c>
      <c r="BW1849" s="2">
        <v>2925.7421202142273</v>
      </c>
      <c r="BX1849" s="2">
        <v>2827.0525113815065</v>
      </c>
      <c r="BY1849" s="2">
        <v>2771.1952727874532</v>
      </c>
      <c r="BZ1849" s="63">
        <v>3008.860534112905</v>
      </c>
      <c r="CA1849" s="330">
        <f>[1]MCEMAC!AI748</f>
        <v>3157.2710000000002</v>
      </c>
      <c r="CB1849" s="2">
        <v>3362.3895973711528</v>
      </c>
      <c r="CC1849" s="2">
        <v>3322.6177214618624</v>
      </c>
      <c r="CD1849" s="2">
        <v>3239.2980848545872</v>
      </c>
      <c r="CE1849" s="2">
        <v>3384.2704425314637</v>
      </c>
      <c r="CF1849" s="2">
        <v>3341.4207273874058</v>
      </c>
      <c r="CG1849" s="2">
        <v>3256.2427135728421</v>
      </c>
      <c r="CH1849" s="2">
        <v>3397.9585339196833</v>
      </c>
      <c r="CI1849" s="2">
        <v>3462.3598995931125</v>
      </c>
      <c r="CJ1849" s="63">
        <v>3578.557694116972</v>
      </c>
      <c r="CK1849" s="63">
        <v>3502.8065146827025</v>
      </c>
      <c r="CL1849" s="330">
        <f>[1]MCEMAC!AY748</f>
        <v>3662.6640000000002</v>
      </c>
      <c r="CM1849" s="2">
        <v>3786.4949629945322</v>
      </c>
      <c r="CN1849" s="2">
        <v>4029.9482060721489</v>
      </c>
      <c r="CO1849" s="2">
        <v>4058.7996373842598</v>
      </c>
      <c r="CP1849" s="2">
        <v>4047.2684751709321</v>
      </c>
      <c r="CQ1849" s="2">
        <v>4059.3501549464645</v>
      </c>
      <c r="CR1849" s="2">
        <v>4012.9035025075732</v>
      </c>
      <c r="CS1849" s="2">
        <v>3915.8232528021717</v>
      </c>
      <c r="CT1849" s="2">
        <v>3927.1286755472265</v>
      </c>
      <c r="CU1849" s="2">
        <v>3895.7859997233909</v>
      </c>
      <c r="CV1849" s="2">
        <v>4155.637472962514</v>
      </c>
      <c r="CW1849" s="2">
        <v>4140.0774168864</v>
      </c>
      <c r="CX1849" s="2">
        <v>4158.1337762500025</v>
      </c>
      <c r="CY1849" s="2">
        <v>4149.0030506046851</v>
      </c>
      <c r="CZ1849" s="2">
        <v>4062.7349412918697</v>
      </c>
      <c r="DA1849" s="330">
        <f>[1]MCEMAC!BR748</f>
        <v>3868.1819999999993</v>
      </c>
      <c r="DB1849" s="63">
        <v>4159.9255657642343</v>
      </c>
      <c r="DC1849" s="63">
        <v>4113.3529089011927</v>
      </c>
      <c r="DD1849" s="63">
        <v>3991.3749340274435</v>
      </c>
      <c r="DE1849" s="63">
        <v>4485.3586828763046</v>
      </c>
      <c r="DF1849" s="63">
        <v>4447.8600171555145</v>
      </c>
      <c r="DG1849" s="63">
        <v>4330.5279997344041</v>
      </c>
      <c r="DH1849" s="63">
        <v>4230.7630088422129</v>
      </c>
      <c r="DI1849" s="63">
        <v>4192.3307655302478</v>
      </c>
      <c r="DJ1849" s="63">
        <v>4121.1169593438099</v>
      </c>
      <c r="DK1849" s="63">
        <v>3931.2269921119982</v>
      </c>
      <c r="DL1849" s="63">
        <v>3910.4189521235498</v>
      </c>
      <c r="DM1849" s="63">
        <v>4141.9103687649249</v>
      </c>
      <c r="DN1849" s="335">
        <f>[1]MCEMAC!CN748</f>
        <v>4182.7405666949999</v>
      </c>
      <c r="DO1849" s="63">
        <v>4141.9103687649249</v>
      </c>
      <c r="DP1849" s="63">
        <v>4463.5125660194044</v>
      </c>
      <c r="DQ1849" s="63">
        <v>4431.3497921810931</v>
      </c>
      <c r="DR1849" s="63">
        <v>4370.313513542952</v>
      </c>
      <c r="DS1849" s="63">
        <v>4501.4361706904101</v>
      </c>
      <c r="DT1849" s="63">
        <v>4465.4770860074495</v>
      </c>
      <c r="DU1849" s="63">
        <v>4299.1801597338681</v>
      </c>
      <c r="DV1849" s="64">
        <f>[1]MCEMAC!DD748</f>
        <v>4443.8242233985575</v>
      </c>
      <c r="DW1849" s="65">
        <f>[1]MCEMAC!DE748</f>
        <v>4403.5509954860327</v>
      </c>
      <c r="DX1849" s="66">
        <f>[1]MCEMAC!DF748</f>
        <v>4120.2830253493439</v>
      </c>
      <c r="DZ1849" s="63">
        <f>[1]MCEMAC!DJ748</f>
        <v>4588.6008865491294</v>
      </c>
      <c r="EC1849" s="63">
        <f>[1]MCEMAC!DN748</f>
        <v>4734.2736894580894</v>
      </c>
      <c r="EF1849" s="63">
        <f>[1]MCEMAC!DR748</f>
        <v>4840.3262910924614</v>
      </c>
      <c r="EI1849" s="63">
        <f>[1]MCEMAC!DV748</f>
        <v>4973.9536748704822</v>
      </c>
      <c r="EL1849" s="63">
        <f>[1]MCEMAC!DZ748</f>
        <v>5118.3085040399201</v>
      </c>
      <c r="EO1849" s="63">
        <f>[1]MCEMAC!ED748</f>
        <v>5284.9627599160358</v>
      </c>
    </row>
    <row r="1850" spans="1:145" ht="15.5" x14ac:dyDescent="0.35">
      <c r="A1850" s="56" t="s">
        <v>650</v>
      </c>
      <c r="B1850" s="63" t="e">
        <f>B1851+B1852</f>
        <v>#VALUE!</v>
      </c>
      <c r="C1850" s="63" t="e">
        <f t="shared" ref="C1850:Z1850" si="1781">C1851+C1852</f>
        <v>#VALUE!</v>
      </c>
      <c r="D1850" s="63" t="e">
        <f t="shared" si="1781"/>
        <v>#VALUE!</v>
      </c>
      <c r="E1850" s="63" t="e">
        <f t="shared" si="1781"/>
        <v>#VALUE!</v>
      </c>
      <c r="F1850" s="63" t="e">
        <f t="shared" si="1781"/>
        <v>#VALUE!</v>
      </c>
      <c r="G1850" s="63" t="e">
        <f t="shared" si="1781"/>
        <v>#VALUE!</v>
      </c>
      <c r="H1850" s="63">
        <f t="shared" si="1781"/>
        <v>128.94554877151222</v>
      </c>
      <c r="I1850" s="63">
        <f t="shared" si="1781"/>
        <v>207.04376656476558</v>
      </c>
      <c r="J1850" s="63">
        <f t="shared" si="1781"/>
        <v>261.71589768430874</v>
      </c>
      <c r="K1850" s="63">
        <f t="shared" si="1781"/>
        <v>285.21231691711159</v>
      </c>
      <c r="L1850" s="63">
        <f t="shared" si="1781"/>
        <v>317.1060751147495</v>
      </c>
      <c r="M1850" s="63" t="e">
        <f t="shared" si="1781"/>
        <v>#VALUE!</v>
      </c>
      <c r="N1850" s="63" t="e">
        <f t="shared" si="1781"/>
        <v>#VALUE!</v>
      </c>
      <c r="O1850" s="63" t="e">
        <f t="shared" si="1781"/>
        <v>#VALUE!</v>
      </c>
      <c r="P1850" s="63" t="e">
        <f t="shared" si="1781"/>
        <v>#VALUE!</v>
      </c>
      <c r="Q1850" s="63" t="e">
        <f t="shared" si="1781"/>
        <v>#VALUE!</v>
      </c>
      <c r="R1850" s="63" t="e">
        <f t="shared" si="1781"/>
        <v>#VALUE!</v>
      </c>
      <c r="S1850" s="63" t="e">
        <f t="shared" si="1781"/>
        <v>#VALUE!</v>
      </c>
      <c r="T1850" s="63" t="e">
        <f t="shared" si="1781"/>
        <v>#VALUE!</v>
      </c>
      <c r="U1850" s="63" t="e">
        <f t="shared" si="1781"/>
        <v>#VALUE!</v>
      </c>
      <c r="V1850" s="63" t="e">
        <f t="shared" si="1781"/>
        <v>#VALUE!</v>
      </c>
      <c r="W1850" s="63" t="e">
        <f t="shared" si="1781"/>
        <v>#VALUE!</v>
      </c>
      <c r="X1850" s="2" t="e">
        <f t="shared" si="1781"/>
        <v>#VALUE!</v>
      </c>
      <c r="Y1850" s="2" t="e">
        <f t="shared" si="1781"/>
        <v>#VALUE!</v>
      </c>
      <c r="Z1850" s="63">
        <f t="shared" si="1781"/>
        <v>4542.3120834850015</v>
      </c>
      <c r="AA1850" s="63" t="e">
        <f>AA1851+AA1852</f>
        <v>#VALUE!</v>
      </c>
      <c r="AB1850" s="63">
        <v>5785.8674725320143</v>
      </c>
      <c r="AC1850" s="63">
        <v>5786.4539749281266</v>
      </c>
      <c r="AD1850" s="63">
        <v>5545.2504092908448</v>
      </c>
      <c r="AE1850" s="63" t="e">
        <f>AE1851+AE1852</f>
        <v>#VALUE!</v>
      </c>
      <c r="AF1850" s="63">
        <v>6450.8095281061696</v>
      </c>
      <c r="AG1850" s="63">
        <v>5897.4049480004924</v>
      </c>
      <c r="AH1850" s="63">
        <v>5975.8009999999995</v>
      </c>
      <c r="AI1850" s="63">
        <v>5975.8009999999995</v>
      </c>
      <c r="AJ1850" s="2" t="e">
        <f>AJ1851+AJ1852</f>
        <v>#VALUE!</v>
      </c>
      <c r="AK1850" s="2">
        <v>6509.2637059853396</v>
      </c>
      <c r="AL1850" s="2">
        <v>6223.0109999999986</v>
      </c>
      <c r="AM1850" s="2">
        <v>5945.9770000000008</v>
      </c>
      <c r="AN1850" s="2">
        <v>6001.1679999999997</v>
      </c>
      <c r="AO1850" s="2">
        <f>AO1851+AO1852</f>
        <v>5715.6409999999996</v>
      </c>
      <c r="AP1850" s="2">
        <v>5845.9312821842523</v>
      </c>
      <c r="AQ1850" s="2">
        <v>5586.1715787986632</v>
      </c>
      <c r="AR1850" s="2">
        <v>5542.0229095194127</v>
      </c>
      <c r="AS1850" s="330">
        <f>AS1851+AS1852</f>
        <v>5237.3389999999999</v>
      </c>
      <c r="AT1850" s="2">
        <v>5751.0007809721037</v>
      </c>
      <c r="AU1850" s="2">
        <v>5503.8563473160002</v>
      </c>
      <c r="AV1850" s="2">
        <v>5075.0118883940313</v>
      </c>
      <c r="AW1850" s="2">
        <v>4950.0833738351494</v>
      </c>
      <c r="AX1850" s="330">
        <f>AX1851+AX1852</f>
        <v>5194.5009999999993</v>
      </c>
      <c r="AY1850" s="2"/>
      <c r="AZ1850" s="2">
        <v>5371.5513608472738</v>
      </c>
      <c r="BA1850" s="2">
        <v>5362.1106047739477</v>
      </c>
      <c r="BB1850" s="2">
        <v>5464.707054973811</v>
      </c>
      <c r="BC1850" s="2">
        <v>5153.9010285757549</v>
      </c>
      <c r="BD1850" s="2">
        <v>5475.3133381558237</v>
      </c>
      <c r="BE1850" s="2">
        <v>5440.4546606027243</v>
      </c>
      <c r="BF1850" s="330">
        <f>BF1851+BF1852</f>
        <v>5602.79</v>
      </c>
      <c r="BG1850" s="2">
        <f>BG1851+BG1852</f>
        <v>5788.5040090618349</v>
      </c>
      <c r="BH1850" s="2">
        <f>BH1851+BH1852</f>
        <v>5655.3359631172443</v>
      </c>
      <c r="BI1850" s="2">
        <v>5983.8268765138264</v>
      </c>
      <c r="BJ1850" s="2">
        <v>5756.9393567923653</v>
      </c>
      <c r="BK1850" s="2">
        <v>6300.6826307239216</v>
      </c>
      <c r="BL1850" s="2">
        <v>5924.9085225696035</v>
      </c>
      <c r="BM1850" s="2">
        <v>6443.7117324983165</v>
      </c>
      <c r="BN1850" s="2">
        <v>5919.4564644003476</v>
      </c>
      <c r="BO1850" s="330">
        <f>BO1851+BO1852</f>
        <v>6052.009</v>
      </c>
      <c r="BP1850" s="2">
        <v>6420.5110079014175</v>
      </c>
      <c r="BQ1850" s="2">
        <v>6125.2647998272741</v>
      </c>
      <c r="BR1850" s="2">
        <v>5921.1899656371916</v>
      </c>
      <c r="BS1850" s="2">
        <v>5480.1420360398361</v>
      </c>
      <c r="BT1850" s="2">
        <v>5813.6960328606347</v>
      </c>
      <c r="BU1850" s="2">
        <v>5400.1425004489593</v>
      </c>
      <c r="BV1850" s="2">
        <v>5089.0242401246624</v>
      </c>
      <c r="BW1850" s="2">
        <v>6347.8349816451337</v>
      </c>
      <c r="BX1850" s="2">
        <v>5847.9064254256327</v>
      </c>
      <c r="BY1850" s="2">
        <v>5816.223147965261</v>
      </c>
      <c r="BZ1850" s="63">
        <v>6630.6086903012556</v>
      </c>
      <c r="CA1850" s="330">
        <f>CA1851+CA1852</f>
        <v>6629.7659999999978</v>
      </c>
      <c r="CB1850" s="2">
        <v>7300.9843111878154</v>
      </c>
      <c r="CC1850" s="2">
        <v>7194.6205467721484</v>
      </c>
      <c r="CD1850" s="2">
        <v>6876.3264433052591</v>
      </c>
      <c r="CE1850" s="2">
        <v>7345.8973803105528</v>
      </c>
      <c r="CF1850" s="2">
        <v>7247.1947523061308</v>
      </c>
      <c r="CG1850" s="2">
        <v>7105.4247566504891</v>
      </c>
      <c r="CH1850" s="2">
        <v>7570.6566957721116</v>
      </c>
      <c r="CI1850" s="2">
        <v>7424.2197626847337</v>
      </c>
      <c r="CJ1850" s="63">
        <v>7621.5108175359583</v>
      </c>
      <c r="CK1850" s="63">
        <v>7492.0198782546995</v>
      </c>
      <c r="CL1850" s="330">
        <f>CL1851+CL1852</f>
        <v>7684.2162865269993</v>
      </c>
      <c r="CM1850" s="2">
        <v>8315.7912389934754</v>
      </c>
      <c r="CN1850" s="2">
        <v>8430.421679211322</v>
      </c>
      <c r="CO1850" s="2">
        <v>8477.7997346041539</v>
      </c>
      <c r="CP1850" s="2">
        <v>8485.1406763003652</v>
      </c>
      <c r="CQ1850" s="2">
        <v>8478.1033636133616</v>
      </c>
      <c r="CR1850" s="2">
        <v>8372.5096768153307</v>
      </c>
      <c r="CS1850" s="2">
        <v>8749.8999170951429</v>
      </c>
      <c r="CT1850" s="2">
        <v>8655.5411622041665</v>
      </c>
      <c r="CU1850" s="2">
        <v>8535.2041397466601</v>
      </c>
      <c r="CV1850" s="2">
        <v>8981.8727950856664</v>
      </c>
      <c r="CW1850" s="2">
        <v>8856.7723726464737</v>
      </c>
      <c r="CX1850" s="2">
        <v>8981.6083263118398</v>
      </c>
      <c r="CY1850" s="2">
        <v>8880.3346773134344</v>
      </c>
      <c r="CZ1850" s="2">
        <v>8696.6136362410962</v>
      </c>
      <c r="DA1850" s="330">
        <f t="shared" ref="DA1850" si="1782">DA1851+DA1852</f>
        <v>9055.1479999999992</v>
      </c>
      <c r="DB1850" s="63">
        <v>9749.9172015231416</v>
      </c>
      <c r="DC1850" s="63">
        <v>9625.1509887777702</v>
      </c>
      <c r="DD1850" s="63">
        <v>9400.3853201761722</v>
      </c>
      <c r="DE1850" s="63">
        <v>10180.667107437133</v>
      </c>
      <c r="DF1850" s="63">
        <v>10093.103656039153</v>
      </c>
      <c r="DG1850" s="63">
        <v>9907.3192105320068</v>
      </c>
      <c r="DH1850" s="63">
        <v>10126.518379242263</v>
      </c>
      <c r="DI1850" s="63">
        <v>10077.562213567409</v>
      </c>
      <c r="DJ1850" s="63">
        <v>9941.4408947972133</v>
      </c>
      <c r="DK1850" s="63">
        <v>10235.210902001119</v>
      </c>
      <c r="DL1850" s="63">
        <v>10185.684772349188</v>
      </c>
      <c r="DM1850" s="63">
        <v>9954.483697249565</v>
      </c>
      <c r="DN1850" s="335">
        <f t="shared" ref="DN1850" si="1783">DN1851+DN1852</f>
        <v>9771.3913859939985</v>
      </c>
      <c r="DO1850" s="63">
        <v>9954.483697249565</v>
      </c>
      <c r="DP1850" s="63">
        <v>11079.928189756432</v>
      </c>
      <c r="DQ1850" s="63">
        <v>11007.237047382254</v>
      </c>
      <c r="DR1850" s="63">
        <v>10832.492432374958</v>
      </c>
      <c r="DS1850" s="63">
        <v>11251.099205529245</v>
      </c>
      <c r="DT1850" s="63">
        <v>11162.999545861647</v>
      </c>
      <c r="DU1850" s="63">
        <v>11196.695532205005</v>
      </c>
      <c r="DV1850" s="64">
        <f>DV1851+DV1852</f>
        <v>11591.227234560356</v>
      </c>
      <c r="DW1850" s="65">
        <f>DW1851+DW1852</f>
        <v>11443.728250317645</v>
      </c>
      <c r="DX1850" s="66">
        <f>DX1851+DX1852</f>
        <v>11073.893886478747</v>
      </c>
      <c r="DZ1850" s="63">
        <f>DZ1851+DZ1852</f>
        <v>12975.270498719259</v>
      </c>
      <c r="EC1850" s="63">
        <f>EC1851+EC1852</f>
        <v>14341.595706293763</v>
      </c>
      <c r="EF1850" s="63">
        <f>EF1851+EF1852</f>
        <v>15667.527501693492</v>
      </c>
      <c r="EI1850" s="63">
        <f>EI1851+EI1852</f>
        <v>17148.604084934937</v>
      </c>
      <c r="EL1850" s="63">
        <f>EL1851+EL1852</f>
        <v>18722.131925043035</v>
      </c>
      <c r="EO1850" s="63">
        <f>EO1851+EO1852</f>
        <v>20452.402632890044</v>
      </c>
    </row>
    <row r="1851" spans="1:145" ht="15.5" x14ac:dyDescent="0.35">
      <c r="A1851" s="56" t="s">
        <v>651</v>
      </c>
      <c r="B1851" s="63" t="e">
        <f>+[2]CAMEROUN!C2467+[3]CONGO!D2163+[7]RCA!D2139+[4]GABON!D2433+[5]GUINEE!D2061+[6]TCHAD!D2143</f>
        <v>#VALUE!</v>
      </c>
      <c r="C1851" s="63" t="e">
        <f>+[2]CAMEROUN!D2467+[3]CONGO!E2163+[7]RCA!E2139+[4]GABON!E2433+[5]GUINEE!E2061+[6]TCHAD!E2143</f>
        <v>#VALUE!</v>
      </c>
      <c r="D1851" s="63" t="e">
        <f>+[2]CAMEROUN!E2467+[3]CONGO!F2163+[7]RCA!F2139+[4]GABON!F2433+[5]GUINEE!F2061+[6]TCHAD!F2143</f>
        <v>#VALUE!</v>
      </c>
      <c r="E1851" s="63" t="e">
        <f>+[2]CAMEROUN!F2467+[3]CONGO!G2163+[7]RCA!G2139+[4]GABON!G2433+[5]GUINEE!G2061+[6]TCHAD!G2143</f>
        <v>#VALUE!</v>
      </c>
      <c r="F1851" s="63" t="e">
        <f>+[2]CAMEROUN!G2467+[3]CONGO!H2163+[7]RCA!H2139+[4]GABON!H2433+[5]GUINEE!H2061+[6]TCHAD!H2143</f>
        <v>#VALUE!</v>
      </c>
      <c r="G1851" s="63" t="e">
        <f>+[2]CAMEROUN!H2467+[3]CONGO!I2163+[7]RCA!I2139+[4]GABON!I2433+[5]GUINEE!I2061+[6]TCHAD!I2143</f>
        <v>#VALUE!</v>
      </c>
      <c r="H1851" s="63">
        <f>+[2]CAMEROUN!I2467+[3]CONGO!J2163+[7]RCA!J2139+[4]GABON!J2433+[5]GUINEE!J2061+[6]TCHAD!J2143</f>
        <v>-4.4542407021719805</v>
      </c>
      <c r="I1851" s="63">
        <f>+[2]CAMEROUN!J2467+[3]CONGO!K2163+[7]RCA!K2139+[4]GABON!K2433+[5]GUINEE!K2061+[6]TCHAD!K2143</f>
        <v>-6.4487438954854683</v>
      </c>
      <c r="J1851" s="63">
        <f>+[2]CAMEROUN!K2467+[3]CONGO!L2163+[7]RCA!L2139+[4]GABON!L2433+[5]GUINEE!L2061+[6]TCHAD!L2143</f>
        <v>59.551135243280008</v>
      </c>
      <c r="K1851" s="63">
        <f>+[2]CAMEROUN!L2467+[3]CONGO!M2163+[7]RCA!M2139+[4]GABON!M2433+[5]GUINEE!M2061+[6]TCHAD!M2143</f>
        <v>32.309466570663616</v>
      </c>
      <c r="L1851" s="63">
        <f>+[2]CAMEROUN!M2467+[3]CONGO!N2163+[7]RCA!N2139+[4]GABON!N2433+[5]GUINEE!N2061+[6]TCHAD!N2143</f>
        <v>15.373801266144312</v>
      </c>
      <c r="M1851" s="63" t="e">
        <f>+[2]CAMEROUN!N2467+[3]CONGO!O2163+[7]RCA!O2139+[4]GABON!O2433+[5]GUINEE!O2061+[6]TCHAD!O2143</f>
        <v>#VALUE!</v>
      </c>
      <c r="N1851" s="63" t="e">
        <f>+[2]CAMEROUN!O2467+[3]CONGO!P2163+[7]RCA!P2139+[4]GABON!P2433+[5]GUINEE!P2061+[6]TCHAD!P2143</f>
        <v>#VALUE!</v>
      </c>
      <c r="O1851" s="63" t="e">
        <f>+[2]CAMEROUN!AG2467+[3]CONGO!Q2163+[7]RCA!Q2139+[4]GABON!Q2433+[5]GUINEE!Q2061+[6]TCHAD!Q2143</f>
        <v>#VALUE!</v>
      </c>
      <c r="P1851" s="63">
        <f>+[2]CAMEROUN!AH2290+[3]CONGO!R2163+[7]RCA!R2139+[4]GABON!R2433+[5]GUINEE!R2061+[6]TCHAD!R2143</f>
        <v>16.611999999999998</v>
      </c>
      <c r="Q1851" s="63">
        <f>+[2]CAMEROUN!AI2290+[3]CONGO!S2163+[7]RCA!S2139+[4]GABON!S2433+[5]GUINEE!S2061+[6]TCHAD!S2143</f>
        <v>14.133000000000003</v>
      </c>
      <c r="R1851" s="63">
        <f>+[2]CAMEROUN!AJ2290+[3]CONGO!T2163+[7]RCA!T2139+[4]GABON!T2433+[5]GUINEE!T2061+[6]TCHAD!T2143</f>
        <v>15.503000000000002</v>
      </c>
      <c r="S1851" s="63">
        <f>+[2]CAMEROUN!AK2290+[3]CONGO!U2163+[7]RCA!U2139+[4]GABON!U2433+[5]GUINEE!U2061+[6]TCHAD!U2143</f>
        <v>14.162000000000001</v>
      </c>
      <c r="T1851" s="63">
        <f>+[2]CAMEROUN!AL2290+[3]CONGO!V2163+[7]RCA!V2139+[4]GABON!V2433+[5]GUINEE!V2061+[6]TCHAD!V2143</f>
        <v>34.014000000000003</v>
      </c>
      <c r="U1851" s="63">
        <f>+[2]CAMEROUN!AM2290+[3]CONGO!W2163+[7]RCA!W2139+[4]GABON!W2433+[5]GUINEE!W2061+[6]TCHAD!W2143</f>
        <v>63.131999999999998</v>
      </c>
      <c r="V1851" s="63">
        <f>+[2]CAMEROUN!AN2290+[3]CONGO!X2163+[7]RCA!X2139+[4]GABON!X2433+[5]GUINEE!X2061+[6]TCHAD!X2143</f>
        <v>69.010771046000002</v>
      </c>
      <c r="W1851" s="63">
        <f>+[2]CAMEROUN!AO2290+[3]CONGO!Y2163+[7]RCA!Y2139+[4]GABON!Y2433+[5]GUINEE!Y2061+[6]TCHAD!Y2143</f>
        <v>76.001000000000005</v>
      </c>
      <c r="X1851" s="2">
        <f>+[2]CAMEROUN!AP2290+[3]CONGO!Z2163+[7]RCA!Z2139+[4]GABON!Z2433+[5]GUINEE!Z2061+[6]TCHAD!Z2143</f>
        <v>77.341999999999999</v>
      </c>
      <c r="Y1851" s="2">
        <f>+[2]CAMEROUN!AQ2290+[3]CONGO!AA2163+[7]RCA!AA2139+[4]GABON!AA2433+[5]GUINEE!AA2061+[6]TCHAD!AA2143</f>
        <v>55.132365629000006</v>
      </c>
      <c r="Z1851" s="63">
        <f>+[2]CAMEROUN!AR2290+[3]CONGO!AB2163+[7]RCA!AB2139+[4]GABON!AB2433+[5]GUINEE!AB2061+[6]TCHAD!AB2143+0.3</f>
        <v>54.690083485000009</v>
      </c>
      <c r="AA1851" s="63">
        <f>+[2]CAMEROUN!AS2290+[3]CONGO!AC2163+[7]RCA!AC2139+[4]GABON!AC2433+[5]GUINEE!AC2061+[6]TCHAD!AC2143</f>
        <v>71.992999999999995</v>
      </c>
      <c r="AB1851" s="63">
        <v>70.855000000000018</v>
      </c>
      <c r="AC1851" s="63">
        <v>73.863000000000014</v>
      </c>
      <c r="AD1851" s="63">
        <v>73.978000000000009</v>
      </c>
      <c r="AE1851" s="63">
        <f>+[2]CAMEROUN!AT2290+[3]CONGO!AH2163+[7]RCA!AD2139+[4]GABON!AD2433+[5]GUINEE!AD2061+[6]TCHAD!AH2143</f>
        <v>55.066999999999986</v>
      </c>
      <c r="AF1851" s="63">
        <v>58.066999999999986</v>
      </c>
      <c r="AG1851" s="63">
        <v>62.509</v>
      </c>
      <c r="AH1851" s="63">
        <v>57.85</v>
      </c>
      <c r="AI1851" s="63">
        <v>57.85</v>
      </c>
      <c r="AJ1851" s="2">
        <f>+[2]CAMEROUN!AU2290+[3]CONGO!AM2163+[7]RCA!AE2139+[4]GABON!AE2433+[5]GUINEE!AE2061+[6]TCHAD!AM2143</f>
        <v>49.919999999999995</v>
      </c>
      <c r="AK1851" s="2">
        <v>56.21949765237251</v>
      </c>
      <c r="AL1851" s="2">
        <v>60.573999999999998</v>
      </c>
      <c r="AM1851" s="2">
        <v>65.566999999999993</v>
      </c>
      <c r="AN1851" s="2">
        <v>57.029999999999987</v>
      </c>
      <c r="AO1851" s="2">
        <f>+[2]CAMEROUN!AV2290+[3]CONGO!AR2163+[7]RCA!AF2139+[4]GABON!AF2433+[5]GUINEE!AF2061+[6]TCHAD!AR2143</f>
        <v>55.043999999999997</v>
      </c>
      <c r="AP1851" s="2">
        <v>59.285036605496899</v>
      </c>
      <c r="AQ1851" s="2">
        <v>59.603627761000006</v>
      </c>
      <c r="AR1851" s="2">
        <v>53.016823865999996</v>
      </c>
      <c r="AS1851" s="330">
        <f>+[2]CAMEROUN!AZ2290+[3]CONGO!AV2163+[7]RCA!AJ2139+[4]GABON!AJ2433+[5]GUINEE!AJ2061+[6]TCHAD!AV2143</f>
        <v>50.829999999999991</v>
      </c>
      <c r="AT1851" s="2">
        <v>53.538681432750629</v>
      </c>
      <c r="AU1851" s="2">
        <v>47.433914273711643</v>
      </c>
      <c r="AV1851" s="2">
        <v>42.335280437355792</v>
      </c>
      <c r="AW1851" s="2">
        <v>48.702640360675588</v>
      </c>
      <c r="AX1851" s="330">
        <f>+[2]CAMEROUN!BE2290+[3]CONGO!BA2163+[7]RCA!AO2139+[4]GABON!AO2433+[5]GUINEE!AO2061+[6]TCHAD!BA2143</f>
        <v>45.052</v>
      </c>
      <c r="AY1851" s="2"/>
      <c r="AZ1851" s="2">
        <v>48.363999999999997</v>
      </c>
      <c r="BA1851" s="2">
        <v>48.363999999999997</v>
      </c>
      <c r="BB1851" s="2">
        <v>48.363999999999997</v>
      </c>
      <c r="BC1851" s="2">
        <v>48.363999999999997</v>
      </c>
      <c r="BD1851" s="2">
        <v>56.463999999999999</v>
      </c>
      <c r="BE1851" s="2">
        <v>56.463999999999999</v>
      </c>
      <c r="BF1851" s="330">
        <f>[1]MCEMAC!C750</f>
        <v>68.512</v>
      </c>
      <c r="BG1851" s="2">
        <f>[1]MCEMAC!I750</f>
        <v>68.960999999999999</v>
      </c>
      <c r="BH1851" s="2">
        <f>[1]MCEMAC!J750</f>
        <v>76.77000000000001</v>
      </c>
      <c r="BI1851" s="2">
        <v>67.037999999999997</v>
      </c>
      <c r="BJ1851" s="2">
        <v>67.037999999999997</v>
      </c>
      <c r="BK1851" s="2">
        <v>69.38033333333334</v>
      </c>
      <c r="BL1851" s="2">
        <v>69.38033333333334</v>
      </c>
      <c r="BM1851" s="2">
        <v>68.14533333333334</v>
      </c>
      <c r="BN1851" s="2">
        <v>68.14533333333334</v>
      </c>
      <c r="BO1851" s="330">
        <f>[1]MCEMAC!Q750</f>
        <v>56.432000000000521</v>
      </c>
      <c r="BP1851" s="2">
        <v>56.932476586000519</v>
      </c>
      <c r="BQ1851" s="2">
        <v>61.575750000000525</v>
      </c>
      <c r="BR1851" s="2">
        <v>84.461476586000515</v>
      </c>
      <c r="BS1851" s="2">
        <v>56.032476586000527</v>
      </c>
      <c r="BT1851" s="2">
        <v>59.206476585999951</v>
      </c>
      <c r="BU1851" s="2">
        <v>58.30647658599996</v>
      </c>
      <c r="BV1851" s="2">
        <v>58.30647658599996</v>
      </c>
      <c r="BW1851" s="2">
        <v>64.159000000000617</v>
      </c>
      <c r="BX1851" s="2">
        <v>63.259000000000626</v>
      </c>
      <c r="BY1851" s="2">
        <v>63.259000000000626</v>
      </c>
      <c r="BZ1851" s="63">
        <v>71.118779125000714</v>
      </c>
      <c r="CA1851" s="330">
        <f>[1]MCEMAC!AI750</f>
        <v>201.06800000000126</v>
      </c>
      <c r="CB1851" s="2">
        <v>80.45100000000204</v>
      </c>
      <c r="CC1851" s="2">
        <v>80.45100000000204</v>
      </c>
      <c r="CD1851" s="2">
        <v>80.45100000000204</v>
      </c>
      <c r="CE1851" s="2">
        <v>80.45100000000204</v>
      </c>
      <c r="CF1851" s="2">
        <v>80.45100000000204</v>
      </c>
      <c r="CG1851" s="2">
        <v>80.45100000000204</v>
      </c>
      <c r="CH1851" s="2">
        <v>85.434000000002044</v>
      </c>
      <c r="CI1851" s="2">
        <v>85.434000000002044</v>
      </c>
      <c r="CJ1851" s="63">
        <v>84.484000000002055</v>
      </c>
      <c r="CK1851" s="63">
        <v>84.484000000002055</v>
      </c>
      <c r="CL1851" s="330">
        <f>[1]MCEMAC!AY750</f>
        <v>196.43228652699997</v>
      </c>
      <c r="CM1851" s="2">
        <v>84.984000000002055</v>
      </c>
      <c r="CN1851" s="2">
        <v>93.290999999999997</v>
      </c>
      <c r="CO1851" s="2">
        <v>93.290999999999997</v>
      </c>
      <c r="CP1851" s="2">
        <v>93.288999999999135</v>
      </c>
      <c r="CQ1851" s="2">
        <v>93.288999999999135</v>
      </c>
      <c r="CR1851" s="2">
        <v>93.288999999999135</v>
      </c>
      <c r="CS1851" s="2">
        <v>227.4150000000017</v>
      </c>
      <c r="CT1851" s="2">
        <v>227.4150000000017</v>
      </c>
      <c r="CU1851" s="2">
        <v>227.4150000000017</v>
      </c>
      <c r="CV1851" s="2">
        <v>245.48600000000118</v>
      </c>
      <c r="CW1851" s="2">
        <v>245.48600000000118</v>
      </c>
      <c r="CX1851" s="2">
        <v>245.48600000000118</v>
      </c>
      <c r="CY1851" s="2">
        <v>245.48600000000118</v>
      </c>
      <c r="CZ1851" s="2">
        <v>245.48600000000118</v>
      </c>
      <c r="DA1851" s="330">
        <f>[1]MCEMAC!BR750</f>
        <v>266.92200000000003</v>
      </c>
      <c r="DB1851" s="63">
        <v>528.38599999999974</v>
      </c>
      <c r="DC1851" s="63">
        <v>528.38599999999974</v>
      </c>
      <c r="DD1851" s="63">
        <v>528.38599999999974</v>
      </c>
      <c r="DE1851" s="63">
        <v>294.06299999999999</v>
      </c>
      <c r="DF1851" s="63">
        <v>294.06299999999999</v>
      </c>
      <c r="DG1851" s="63">
        <v>294.06299999999999</v>
      </c>
      <c r="DH1851" s="63">
        <v>335.21600000000001</v>
      </c>
      <c r="DI1851" s="63">
        <v>335.21600000000001</v>
      </c>
      <c r="DJ1851" s="63">
        <v>335.21600000000001</v>
      </c>
      <c r="DK1851" s="63">
        <v>304.82800926099975</v>
      </c>
      <c r="DL1851" s="63">
        <v>304.82800926099975</v>
      </c>
      <c r="DM1851" s="63">
        <v>331.28300000000002</v>
      </c>
      <c r="DN1851" s="335">
        <f>[1]MCEMAC!CN750</f>
        <v>309.52638599399864</v>
      </c>
      <c r="DO1851" s="63">
        <v>331.28300000000002</v>
      </c>
      <c r="DP1851" s="63">
        <v>309.52638599399864</v>
      </c>
      <c r="DQ1851" s="63">
        <v>309.52638599399864</v>
      </c>
      <c r="DR1851" s="63">
        <v>309.52638599399864</v>
      </c>
      <c r="DS1851" s="63">
        <v>309.52638599399864</v>
      </c>
      <c r="DT1851" s="63">
        <v>309.52638599399864</v>
      </c>
      <c r="DU1851" s="63">
        <v>341.49595582699601</v>
      </c>
      <c r="DV1851" s="64">
        <f>[1]MCEMAC!DD750</f>
        <v>341.49595582699601</v>
      </c>
      <c r="DW1851" s="65">
        <f>[1]MCEMAC!DE750</f>
        <v>341.49595582699601</v>
      </c>
      <c r="DX1851" s="66">
        <f>[1]MCEMAC!DF750</f>
        <v>341.49595582699601</v>
      </c>
      <c r="DZ1851" s="63">
        <f>[1]MCEMAC!DJ750</f>
        <v>341.99595582699601</v>
      </c>
      <c r="EC1851" s="63">
        <f>[1]MCEMAC!DN750</f>
        <v>342.49595582699601</v>
      </c>
      <c r="EF1851" s="63">
        <f>[1]MCEMAC!DR750</f>
        <v>342.99595582699601</v>
      </c>
      <c r="EI1851" s="63">
        <f>[1]MCEMAC!DV750</f>
        <v>343.49595582699601</v>
      </c>
      <c r="EL1851" s="63">
        <f>[1]MCEMAC!DZ750</f>
        <v>343.99595582699601</v>
      </c>
      <c r="EO1851" s="63">
        <f>[1]MCEMAC!ED750</f>
        <v>344.49595582699601</v>
      </c>
    </row>
    <row r="1852" spans="1:145" ht="15.5" x14ac:dyDescent="0.35">
      <c r="A1852" s="56" t="s">
        <v>652</v>
      </c>
      <c r="B1852" s="63" t="e">
        <f>+[2]CAMEROUN!C2468+[3]CONGO!D2164+[7]RCA!D2140+[4]GABON!D2434+[5]GUINEE!D2062+[6]TCHAD!D2144+B1894</f>
        <v>#REF!</v>
      </c>
      <c r="C1852" s="63" t="e">
        <f>+[2]CAMEROUN!D2468+[3]CONGO!E2164+[7]RCA!E2140+[4]GABON!E2434+[5]GUINEE!E2062+[6]TCHAD!E2144+C1894</f>
        <v>#REF!</v>
      </c>
      <c r="D1852" s="63" t="e">
        <f>+[2]CAMEROUN!E2468+[3]CONGO!F2164+[7]RCA!F2140+[4]GABON!F2434+[5]GUINEE!F2062+[6]TCHAD!F2144+D1894</f>
        <v>#REF!</v>
      </c>
      <c r="E1852" s="63" t="e">
        <f>+[2]CAMEROUN!F2468+[3]CONGO!G2164+[7]RCA!G2140+[4]GABON!G2434+[5]GUINEE!G2062+[6]TCHAD!G2144+E1894</f>
        <v>#REF!</v>
      </c>
      <c r="F1852" s="63" t="e">
        <f>+[2]CAMEROUN!G2468+[3]CONGO!H2164+[7]RCA!H2140+[4]GABON!H2434+[5]GUINEE!H2062+[6]TCHAD!H2144+F1894</f>
        <v>#REF!</v>
      </c>
      <c r="G1852" s="63" t="e">
        <f>+[2]CAMEROUN!H2468+[3]CONGO!I2164+[7]RCA!I2140+[4]GABON!I2434+[5]GUINEE!I2062+[6]TCHAD!I2144+G1894</f>
        <v>#REF!</v>
      </c>
      <c r="H1852" s="63">
        <f>+[2]CAMEROUN!I2468+[3]CONGO!J2164+[7]RCA!J2140+[4]GABON!J2434+[5]GUINEE!J2062+[6]TCHAD!J2144+H1894</f>
        <v>133.39978947368419</v>
      </c>
      <c r="I1852" s="63">
        <f>+[2]CAMEROUN!J2468+[3]CONGO!K2164+[7]RCA!K2140+[4]GABON!K2434+[5]GUINEE!K2062+[6]TCHAD!K2144+I1894</f>
        <v>213.49251046025105</v>
      </c>
      <c r="J1852" s="63">
        <f>+[2]CAMEROUN!K2468+[3]CONGO!L2164+[7]RCA!L2140+[4]GABON!L2434+[5]GUINEE!L2062+[6]TCHAD!L2144+J1894</f>
        <v>202.16476244102876</v>
      </c>
      <c r="K1852" s="63">
        <f>+[2]CAMEROUN!L2468+[3]CONGO!M2164+[7]RCA!M2140+[4]GABON!M2434+[5]GUINEE!M2062+[6]TCHAD!M2144+K1894</f>
        <v>252.90285034644799</v>
      </c>
      <c r="L1852" s="63">
        <f>+[2]CAMEROUN!M2468+[3]CONGO!N2164+[7]RCA!N2140+[4]GABON!N2434+[5]GUINEE!N2062+[6]TCHAD!N2144+L1894</f>
        <v>301.73227384860519</v>
      </c>
      <c r="M1852" s="63">
        <f>+[2]CAMEROUN!N2468+[3]CONGO!O2164+[7]RCA!O2140+[4]GABON!O2434+[5]GUINEE!O2062+[6]TCHAD!O2144+M1894</f>
        <v>275.82528290392179</v>
      </c>
      <c r="N1852" s="63">
        <f>+[2]CAMEROUN!O2468+[3]CONGO!P2164+[7]RCA!P2140+[4]GABON!P2434+[5]GUINEE!P2062+[6]TCHAD!P2144+N1894</f>
        <v>309.2692232263895</v>
      </c>
      <c r="O1852" s="63" t="e">
        <f>+[2]CAMEROUN!AG2468+[3]CONGO!Q2164+[7]RCA!Q2140+[4]GABON!Q2434+[5]GUINEE!Q2062+[6]TCHAD!Q2144+O1894</f>
        <v>#VALUE!</v>
      </c>
      <c r="P1852" s="63" t="e">
        <f>+[2]CAMEROUN!AH2291+[3]CONGO!R2164+[7]RCA!R2140+[4]GABON!R2434+[5]GUINEE!R2062+[6]TCHAD!R2144+P1894</f>
        <v>#VALUE!</v>
      </c>
      <c r="Q1852" s="63" t="e">
        <f>+[2]CAMEROUN!AI2291+[3]CONGO!S2164+[7]RCA!S2140+[4]GABON!S2434+[5]GUINEE!S2062+[6]TCHAD!S2144+Q1894</f>
        <v>#VALUE!</v>
      </c>
      <c r="R1852" s="63" t="e">
        <f>+[2]CAMEROUN!AJ2291+[3]CONGO!T2164+[7]RCA!T2140+[4]GABON!T2434+[5]GUINEE!T2062+[6]TCHAD!T2144+R1894</f>
        <v>#VALUE!</v>
      </c>
      <c r="S1852" s="63" t="e">
        <f>+[2]CAMEROUN!AK2291+[3]CONGO!U2164+[7]RCA!U2140+[4]GABON!U2434+[5]GUINEE!U2062+[6]TCHAD!U2144+S1894</f>
        <v>#VALUE!</v>
      </c>
      <c r="T1852" s="63" t="e">
        <f>+[2]CAMEROUN!AL2291+[3]CONGO!V2164+[7]RCA!V2140+[4]GABON!V2434+[5]GUINEE!V2062+[6]TCHAD!V2144+T1894</f>
        <v>#VALUE!</v>
      </c>
      <c r="U1852" s="63" t="e">
        <f>+[2]CAMEROUN!AM2291+[3]CONGO!W2164+[7]RCA!W2140+[4]GABON!W2434+[5]GUINEE!W2062+[6]TCHAD!W2144+U1894</f>
        <v>#VALUE!</v>
      </c>
      <c r="V1852" s="63" t="e">
        <f>+[2]CAMEROUN!AN2291+[3]CONGO!X2164+[7]RCA!X2140+[4]GABON!X2434+[5]GUINEE!X2062+[6]TCHAD!X2144+V1894</f>
        <v>#VALUE!</v>
      </c>
      <c r="W1852" s="63" t="e">
        <f>+[2]CAMEROUN!AO2291+[3]CONGO!Y2164+[7]RCA!Y2140+[4]GABON!Y2434+[5]GUINEE!Y2062+[6]TCHAD!Y2144+W1894</f>
        <v>#VALUE!</v>
      </c>
      <c r="X1852" s="2" t="e">
        <f>+[2]CAMEROUN!AP2291+[3]CONGO!Z2164+[7]RCA!Z2140+[4]GABON!Z2434+[5]GUINEE!Z2062+[6]TCHAD!Z2144+X1894</f>
        <v>#VALUE!</v>
      </c>
      <c r="Y1852" s="2" t="e">
        <f>+[2]CAMEROUN!AQ2291+[3]CONGO!AA2164+[7]RCA!AA2140+[4]GABON!AA2434+[5]GUINEE!AA2062+[6]TCHAD!AA2144+Y1894</f>
        <v>#VALUE!</v>
      </c>
      <c r="Z1852" s="63">
        <f>+[2]CAMEROUN!AR2291+[3]CONGO!AB2164+[7]RCA!AB2140+[4]GABON!AB2434+[5]GUINEE!AB2062+[6]TCHAD!AB2144+Z1894+7.7</f>
        <v>4487.6220000000012</v>
      </c>
      <c r="AA1852" s="63" t="e">
        <f>+[2]CAMEROUN!AS2291+[3]CONGO!AC2164+[7]RCA!AC2140+[4]GABON!AC2434+[5]GUINEE!AC2062+[6]TCHAD!AC2144+AA1894-34.104</f>
        <v>#VALUE!</v>
      </c>
      <c r="AB1852" s="63">
        <v>5715.0124725320147</v>
      </c>
      <c r="AC1852" s="63">
        <v>5712.5909749281263</v>
      </c>
      <c r="AD1852" s="63">
        <v>5471.2724092908447</v>
      </c>
      <c r="AE1852" s="63" t="e">
        <f>+[2]CAMEROUN!AT2291+[3]CONGO!AH2164+[7]RCA!AD2140+[4]GABON!AD2434+[5]GUINEE!AD2062+[6]TCHAD!AH2144+AE1894-7.552+40</f>
        <v>#VALUE!</v>
      </c>
      <c r="AF1852" s="63">
        <v>6388.7425281061669</v>
      </c>
      <c r="AG1852" s="63">
        <v>5834.9359480004923</v>
      </c>
      <c r="AH1852" s="63">
        <v>5917.9549999999999</v>
      </c>
      <c r="AI1852" s="63">
        <v>5917.9549999999999</v>
      </c>
      <c r="AJ1852" s="2" t="e">
        <f>+[2]CAMEROUN!AU2291+[3]CONGO!AM2164+[7]RCA!AE2140+[4]GABON!AE2434+[5]GUINEE!AE2062+[6]TCHAD!AM2144+AJ1894+9.979-0.017</f>
        <v>#VALUE!</v>
      </c>
      <c r="AK1852" s="2">
        <v>6413.0442083329626</v>
      </c>
      <c r="AL1852" s="2">
        <v>6162.436999999999</v>
      </c>
      <c r="AM1852" s="2">
        <v>5880.4100000000008</v>
      </c>
      <c r="AN1852" s="2">
        <v>5944.1379999999999</v>
      </c>
      <c r="AO1852" s="2">
        <f>+[2]CAMEROUN!AV2291+[3]CONGO!AR2164+[7]RCA!AF2140+[4]GABON!AF2434+[5]GUINEE!AF2062+[6]TCHAD!AR2144+29.792</f>
        <v>5660.5969999999998</v>
      </c>
      <c r="AP1852" s="2">
        <v>5786.6506455787603</v>
      </c>
      <c r="AQ1852" s="2">
        <v>5526.5679510376631</v>
      </c>
      <c r="AR1852" s="2">
        <v>5489.0060856534128</v>
      </c>
      <c r="AS1852" s="330">
        <f>+[2]CAMEROUN!AZ2291+[3]CONGO!AV2164+[7]RCA!AJ2140+[4]GABON!AJ2434+[5]GUINEE!AJ2062+[6]TCHAD!AV2144+AS1894-283.3-0.011</f>
        <v>5186.509</v>
      </c>
      <c r="AT1852" s="2">
        <v>5697.5020995393497</v>
      </c>
      <c r="AU1852" s="2">
        <v>5416.422433042284</v>
      </c>
      <c r="AV1852" s="2">
        <v>5032.6766079566751</v>
      </c>
      <c r="AW1852" s="2">
        <v>4901.3807334744733</v>
      </c>
      <c r="AX1852" s="330">
        <f>+[2]CAMEROUN!BE2291+[3]CONGO!BA2164+[7]RCA!AO2140+[4]GABON!AO2434+[5]GUINEE!AO2062+[6]TCHAD!BA2144+AX1894-198.417</f>
        <v>5149.4489999999996</v>
      </c>
      <c r="AY1852" s="2"/>
      <c r="AZ1852" s="2">
        <v>5323.1873608472742</v>
      </c>
      <c r="BA1852" s="2">
        <v>5313.7466047739481</v>
      </c>
      <c r="BB1852" s="2">
        <v>5416.3430549738114</v>
      </c>
      <c r="BC1852" s="2">
        <v>5105.5370285757554</v>
      </c>
      <c r="BD1852" s="2">
        <v>5418.8493381558237</v>
      </c>
      <c r="BE1852" s="2">
        <v>5383.9906606027243</v>
      </c>
      <c r="BF1852" s="330">
        <f>[1]MCEMAC!C752</f>
        <v>5534.2780000000002</v>
      </c>
      <c r="BG1852" s="2">
        <f>[1]MCEMAC!I752</f>
        <v>5719.5430090618347</v>
      </c>
      <c r="BH1852" s="2">
        <f>[1]MCEMAC!J752</f>
        <v>5578.5659631172439</v>
      </c>
      <c r="BI1852" s="2">
        <v>5916.7888765138268</v>
      </c>
      <c r="BJ1852" s="2">
        <v>5689.9013567923657</v>
      </c>
      <c r="BK1852" s="2">
        <v>6231.3022973905881</v>
      </c>
      <c r="BL1852" s="2">
        <v>5855.52818923627</v>
      </c>
      <c r="BM1852" s="2">
        <v>6375.5663991649835</v>
      </c>
      <c r="BN1852" s="2">
        <v>5851.3111310670147</v>
      </c>
      <c r="BO1852" s="330">
        <f>[1]MCEMAC!Q752</f>
        <v>5995.5769999999993</v>
      </c>
      <c r="BP1852" s="2">
        <v>6363.5785313154174</v>
      </c>
      <c r="BQ1852" s="2">
        <v>6063.6890498272733</v>
      </c>
      <c r="BR1852" s="2">
        <v>5836.728489051191</v>
      </c>
      <c r="BS1852" s="2">
        <v>5424.1095594538356</v>
      </c>
      <c r="BT1852" s="2">
        <v>5754.4895562746351</v>
      </c>
      <c r="BU1852" s="2">
        <v>5341.8360238629593</v>
      </c>
      <c r="BV1852" s="2">
        <v>5030.7177635386624</v>
      </c>
      <c r="BW1852" s="2">
        <v>6283.6759816451331</v>
      </c>
      <c r="BX1852" s="2">
        <v>5784.6474254256318</v>
      </c>
      <c r="BY1852" s="2">
        <v>5752.9641479652601</v>
      </c>
      <c r="BZ1852" s="63">
        <v>6559.4899111762552</v>
      </c>
      <c r="CA1852" s="330">
        <f>[1]MCEMAC!AI752</f>
        <v>6428.6979999999967</v>
      </c>
      <c r="CB1852" s="2">
        <v>7220.5333111878135</v>
      </c>
      <c r="CC1852" s="2">
        <v>7114.1695467721465</v>
      </c>
      <c r="CD1852" s="2">
        <v>6795.8754433052572</v>
      </c>
      <c r="CE1852" s="2">
        <v>7265.4463803105509</v>
      </c>
      <c r="CF1852" s="2">
        <v>7166.743752306129</v>
      </c>
      <c r="CG1852" s="2">
        <v>7024.9737566504873</v>
      </c>
      <c r="CH1852" s="2">
        <v>7485.2226957721095</v>
      </c>
      <c r="CI1852" s="2">
        <v>7338.7857626847317</v>
      </c>
      <c r="CJ1852" s="63">
        <v>7537.0268175359561</v>
      </c>
      <c r="CK1852" s="63">
        <v>7407.5358782546973</v>
      </c>
      <c r="CL1852" s="330">
        <f>[1]MCEMAC!AY752</f>
        <v>7487.7839999999997</v>
      </c>
      <c r="CM1852" s="2">
        <v>8230.8072389934732</v>
      </c>
      <c r="CN1852" s="2">
        <v>8337.1306792113228</v>
      </c>
      <c r="CO1852" s="2">
        <v>8384.5087346041546</v>
      </c>
      <c r="CP1852" s="2">
        <v>8391.8516763003663</v>
      </c>
      <c r="CQ1852" s="2">
        <v>8384.8143636133627</v>
      </c>
      <c r="CR1852" s="2">
        <v>8279.2206768153319</v>
      </c>
      <c r="CS1852" s="2">
        <v>8522.484917095142</v>
      </c>
      <c r="CT1852" s="2">
        <v>8428.1261622041657</v>
      </c>
      <c r="CU1852" s="2">
        <v>8307.7891397466592</v>
      </c>
      <c r="CV1852" s="2">
        <v>8736.3867950856657</v>
      </c>
      <c r="CW1852" s="2">
        <v>8611.286372646473</v>
      </c>
      <c r="CX1852" s="2">
        <v>8736.1223263118391</v>
      </c>
      <c r="CY1852" s="2">
        <v>8634.8486773134337</v>
      </c>
      <c r="CZ1852" s="2">
        <v>8451.1276362410954</v>
      </c>
      <c r="DA1852" s="330">
        <f>[1]MCEMAC!BR752</f>
        <v>8788.2259999999987</v>
      </c>
      <c r="DB1852" s="63">
        <v>9221.5312015231411</v>
      </c>
      <c r="DC1852" s="63">
        <v>9096.7649887777698</v>
      </c>
      <c r="DD1852" s="63">
        <v>8871.9993201761718</v>
      </c>
      <c r="DE1852" s="63">
        <v>9886.6041074371333</v>
      </c>
      <c r="DF1852" s="63">
        <v>9799.040656039153</v>
      </c>
      <c r="DG1852" s="63">
        <v>9613.2562105320067</v>
      </c>
      <c r="DH1852" s="63">
        <v>9791.3023792422628</v>
      </c>
      <c r="DI1852" s="63">
        <v>9742.346213567409</v>
      </c>
      <c r="DJ1852" s="63">
        <v>9606.224894797213</v>
      </c>
      <c r="DK1852" s="63">
        <v>9930.3828927401191</v>
      </c>
      <c r="DL1852" s="63">
        <v>9880.856763088188</v>
      </c>
      <c r="DM1852" s="63">
        <v>9623.2006972495656</v>
      </c>
      <c r="DN1852" s="335">
        <f>[1]MCEMAC!CN752</f>
        <v>9461.8649999999998</v>
      </c>
      <c r="DO1852" s="63">
        <v>9623.2006972495656</v>
      </c>
      <c r="DP1852" s="63">
        <v>10770.401803762434</v>
      </c>
      <c r="DQ1852" s="63">
        <v>10697.710661388255</v>
      </c>
      <c r="DR1852" s="63">
        <v>10522.96604638096</v>
      </c>
      <c r="DS1852" s="63">
        <v>10941.572819535246</v>
      </c>
      <c r="DT1852" s="63">
        <v>10853.473159867648</v>
      </c>
      <c r="DU1852" s="63">
        <v>10855.199576378009</v>
      </c>
      <c r="DV1852" s="64">
        <f>[1]MCEMAC!DD752</f>
        <v>11249.731278733359</v>
      </c>
      <c r="DW1852" s="65">
        <f>[1]MCEMAC!DE752</f>
        <v>11102.232294490648</v>
      </c>
      <c r="DX1852" s="66">
        <f>[1]MCEMAC!DF752</f>
        <v>10732.39793065175</v>
      </c>
      <c r="DZ1852" s="63">
        <f>[1]MCEMAC!DJ752</f>
        <v>12633.274542892263</v>
      </c>
      <c r="EC1852" s="63">
        <f>[1]MCEMAC!DN752</f>
        <v>13999.099750466767</v>
      </c>
      <c r="EF1852" s="63">
        <f>[1]MCEMAC!DR752</f>
        <v>15324.531545866495</v>
      </c>
      <c r="EI1852" s="63">
        <f>[1]MCEMAC!DV752</f>
        <v>16805.108129107943</v>
      </c>
      <c r="EL1852" s="63">
        <f>[1]MCEMAC!DZ752</f>
        <v>18378.13596921604</v>
      </c>
      <c r="EO1852" s="63">
        <f>[1]MCEMAC!ED752</f>
        <v>20107.906677063049</v>
      </c>
    </row>
    <row r="1853" spans="1:145" ht="15.5" x14ac:dyDescent="0.35">
      <c r="A1853" s="56" t="s">
        <v>640</v>
      </c>
      <c r="B1853" s="63" t="e">
        <f>+B1894</f>
        <v>#REF!</v>
      </c>
      <c r="C1853" s="63" t="e">
        <f t="shared" ref="C1853:Z1853" si="1784">+C1894</f>
        <v>#REF!</v>
      </c>
      <c r="D1853" s="63" t="e">
        <f t="shared" si="1784"/>
        <v>#REF!</v>
      </c>
      <c r="E1853" s="63" t="e">
        <f t="shared" si="1784"/>
        <v>#REF!</v>
      </c>
      <c r="F1853" s="63" t="e">
        <f t="shared" si="1784"/>
        <v>#REF!</v>
      </c>
      <c r="G1853" s="63" t="e">
        <f t="shared" si="1784"/>
        <v>#REF!</v>
      </c>
      <c r="H1853" s="63">
        <f t="shared" si="1784"/>
        <v>0</v>
      </c>
      <c r="I1853" s="63">
        <f t="shared" si="1784"/>
        <v>0.74900000000000011</v>
      </c>
      <c r="J1853" s="63">
        <f t="shared" si="1784"/>
        <v>0.44200000000000006</v>
      </c>
      <c r="K1853" s="63">
        <f t="shared" si="1784"/>
        <v>0.495</v>
      </c>
      <c r="L1853" s="63">
        <f t="shared" si="1784"/>
        <v>0.45799999999999996</v>
      </c>
      <c r="M1853" s="63">
        <f t="shared" si="1784"/>
        <v>1.2649999999999999</v>
      </c>
      <c r="N1853" s="63">
        <f t="shared" si="1784"/>
        <v>0</v>
      </c>
      <c r="O1853" s="63" t="e">
        <f t="shared" si="1784"/>
        <v>#VALUE!</v>
      </c>
      <c r="P1853" s="63" t="e">
        <f t="shared" si="1784"/>
        <v>#VALUE!</v>
      </c>
      <c r="Q1853" s="63" t="e">
        <f t="shared" si="1784"/>
        <v>#VALUE!</v>
      </c>
      <c r="R1853" s="63" t="e">
        <f t="shared" si="1784"/>
        <v>#VALUE!</v>
      </c>
      <c r="S1853" s="63" t="e">
        <f t="shared" si="1784"/>
        <v>#VALUE!</v>
      </c>
      <c r="T1853" s="63" t="e">
        <f t="shared" si="1784"/>
        <v>#VALUE!</v>
      </c>
      <c r="U1853" s="63" t="e">
        <f t="shared" si="1784"/>
        <v>#VALUE!</v>
      </c>
      <c r="V1853" s="63" t="e">
        <f t="shared" si="1784"/>
        <v>#VALUE!</v>
      </c>
      <c r="W1853" s="63" t="e">
        <f t="shared" si="1784"/>
        <v>#VALUE!</v>
      </c>
      <c r="X1853" s="2" t="e">
        <f t="shared" si="1784"/>
        <v>#VALUE!</v>
      </c>
      <c r="Y1853" s="2" t="e">
        <f t="shared" si="1784"/>
        <v>#VALUE!</v>
      </c>
      <c r="Z1853" s="63">
        <f t="shared" si="1784"/>
        <v>4.5260000000007494</v>
      </c>
      <c r="AA1853" s="63" t="e">
        <f>+AA1894</f>
        <v>#VALUE!</v>
      </c>
      <c r="AB1853" s="63">
        <v>15.245000000000001</v>
      </c>
      <c r="AC1853" s="63">
        <v>15.245000000000001</v>
      </c>
      <c r="AD1853" s="63">
        <v>15.245000000000001</v>
      </c>
      <c r="AE1853" s="63" t="e">
        <f>+AE1894</f>
        <v>#VALUE!</v>
      </c>
      <c r="AF1853" s="63">
        <v>15.245000000000001</v>
      </c>
      <c r="AG1853" s="63">
        <v>15.245000000000001</v>
      </c>
      <c r="AH1853" s="63">
        <v>15.245000000000001</v>
      </c>
      <c r="AI1853" s="63">
        <v>15.245000000000001</v>
      </c>
      <c r="AJ1853" s="2" t="e">
        <f>+AJ1894</f>
        <v>#VALUE!</v>
      </c>
      <c r="AK1853" s="2">
        <v>15.245000000000001</v>
      </c>
      <c r="AL1853" s="2">
        <v>15.245000000000001</v>
      </c>
      <c r="AM1853" s="2">
        <v>15.245000000000001</v>
      </c>
      <c r="AN1853" s="2">
        <v>15.245000000000001</v>
      </c>
      <c r="AO1853" s="2" t="e">
        <f>+AO1894</f>
        <v>#VALUE!</v>
      </c>
      <c r="AP1853" s="2">
        <v>15.245000000000001</v>
      </c>
      <c r="AQ1853" s="2">
        <v>15.245000000000001</v>
      </c>
      <c r="AR1853" s="2">
        <v>15.245000000000001</v>
      </c>
      <c r="AS1853" s="330">
        <f>+AS1894</f>
        <v>321.35899999999998</v>
      </c>
      <c r="AT1853" s="2">
        <v>15.245000000000001</v>
      </c>
      <c r="AU1853" s="2">
        <v>15.245000000000001</v>
      </c>
      <c r="AV1853" s="2">
        <v>15.245000000000001</v>
      </c>
      <c r="AW1853" s="2">
        <v>15.245000000000001</v>
      </c>
      <c r="AX1853" s="330">
        <f>+AX1894</f>
        <v>225.86500000000001</v>
      </c>
      <c r="AY1853" s="2"/>
      <c r="AZ1853" s="2">
        <v>60.5</v>
      </c>
      <c r="BA1853" s="2">
        <v>60.5</v>
      </c>
      <c r="BB1853" s="2">
        <v>60.5</v>
      </c>
      <c r="BC1853" s="2">
        <v>60.5</v>
      </c>
      <c r="BD1853" s="2">
        <v>60.5</v>
      </c>
      <c r="BE1853" s="2">
        <v>60.5</v>
      </c>
      <c r="BF1853" s="330" t="e">
        <f>+BF1894</f>
        <v>#VALUE!</v>
      </c>
      <c r="BG1853" s="2">
        <f>+BG1894</f>
        <v>32.200000000000003</v>
      </c>
      <c r="BH1853" s="2">
        <f>+BH1894</f>
        <v>32.200000000000003</v>
      </c>
      <c r="BI1853" s="2">
        <v>32.200000000000003</v>
      </c>
      <c r="BJ1853" s="2">
        <v>32.200000000000003</v>
      </c>
      <c r="BK1853" s="2">
        <v>32.200000000000003</v>
      </c>
      <c r="BL1853" s="2">
        <v>32.200000000000003</v>
      </c>
      <c r="BM1853" s="2">
        <v>32.200000000000003</v>
      </c>
      <c r="BN1853" s="2">
        <v>32.200000000000003</v>
      </c>
      <c r="BO1853" s="330" t="e">
        <f>+BO1894</f>
        <v>#VALUE!</v>
      </c>
      <c r="BP1853" s="2">
        <v>32.200000000000003</v>
      </c>
      <c r="BQ1853" s="2">
        <v>32.200000000000003</v>
      </c>
      <c r="BR1853" s="2">
        <v>32.200000000000003</v>
      </c>
      <c r="BS1853" s="2">
        <v>32.200000000000003</v>
      </c>
      <c r="BT1853" s="2">
        <v>32.200000000000003</v>
      </c>
      <c r="BU1853" s="2">
        <v>32.200000000000003</v>
      </c>
      <c r="BV1853" s="2">
        <v>32.200000000000003</v>
      </c>
      <c r="BW1853" s="2">
        <v>32.200000000000003</v>
      </c>
      <c r="BX1853" s="2">
        <v>32.200000000000003</v>
      </c>
      <c r="BY1853" s="2">
        <v>32.200000000000003</v>
      </c>
      <c r="BZ1853" s="63">
        <v>32.200000000000003</v>
      </c>
      <c r="CA1853" s="330" t="e">
        <f>+CA1894</f>
        <v>#VALUE!</v>
      </c>
      <c r="CB1853" s="2">
        <v>32.200000000000003</v>
      </c>
      <c r="CC1853" s="2">
        <v>32.200000000000003</v>
      </c>
      <c r="CD1853" s="2">
        <v>32.200000000000003</v>
      </c>
      <c r="CE1853" s="2">
        <v>32.200000000000003</v>
      </c>
      <c r="CF1853" s="2">
        <v>32.200000000000003</v>
      </c>
      <c r="CG1853" s="2">
        <v>32.200000000000003</v>
      </c>
      <c r="CH1853" s="2">
        <v>32.200000000000003</v>
      </c>
      <c r="CI1853" s="2">
        <v>32.200000000000003</v>
      </c>
      <c r="CJ1853" s="63">
        <v>32.200000000000003</v>
      </c>
      <c r="CK1853" s="63">
        <v>32.200000000000003</v>
      </c>
      <c r="CL1853" s="330" t="e">
        <f>+CL1894</f>
        <v>#VALUE!</v>
      </c>
      <c r="CM1853" s="2">
        <v>32.200000000000003</v>
      </c>
      <c r="CN1853" s="2">
        <v>32.200000000000003</v>
      </c>
      <c r="CO1853" s="2">
        <v>32.200000000000003</v>
      </c>
      <c r="CP1853" s="2">
        <v>32.200000000000003</v>
      </c>
      <c r="CQ1853" s="2">
        <v>32.200000000000003</v>
      </c>
      <c r="CR1853" s="2">
        <v>32.200000000000003</v>
      </c>
      <c r="CS1853" s="2">
        <v>32.200000000000003</v>
      </c>
      <c r="CT1853" s="2">
        <v>32.200000000000003</v>
      </c>
      <c r="CU1853" s="2">
        <v>32.200000000000003</v>
      </c>
      <c r="CV1853" s="2">
        <v>32.200000000000003</v>
      </c>
      <c r="CW1853" s="2">
        <v>32.200000000000003</v>
      </c>
      <c r="CX1853" s="2">
        <v>32.200000000000003</v>
      </c>
      <c r="CY1853" s="2">
        <v>32.200000000000003</v>
      </c>
      <c r="CZ1853" s="2">
        <v>32.200000000000003</v>
      </c>
      <c r="DA1853" s="330" t="e">
        <f t="shared" ref="DA1853" si="1785">+DA1894</f>
        <v>#VALUE!</v>
      </c>
      <c r="DB1853" s="63">
        <v>32.200000000000003</v>
      </c>
      <c r="DC1853" s="63">
        <v>32.200000000000003</v>
      </c>
      <c r="DD1853" s="63">
        <v>32.200000000000003</v>
      </c>
      <c r="DE1853" s="63">
        <v>32.200000000000003</v>
      </c>
      <c r="DF1853" s="63">
        <v>32.200000000000003</v>
      </c>
      <c r="DG1853" s="63">
        <v>32.200000000000003</v>
      </c>
      <c r="DH1853" s="63">
        <v>32.200000000000003</v>
      </c>
      <c r="DI1853" s="63">
        <v>32.200000000000003</v>
      </c>
      <c r="DJ1853" s="63">
        <v>32.200000000000003</v>
      </c>
      <c r="DK1853" s="63">
        <v>32.200000000000003</v>
      </c>
      <c r="DL1853" s="63">
        <v>32.200000000000003</v>
      </c>
      <c r="DM1853" s="63">
        <v>32.200000000000003</v>
      </c>
      <c r="DN1853" s="335" t="e">
        <f t="shared" ref="DN1853" si="1786">+DN1894</f>
        <v>#VALUE!</v>
      </c>
      <c r="DO1853" s="63">
        <v>32.200000000000003</v>
      </c>
      <c r="DP1853" s="63">
        <v>32.200000000000003</v>
      </c>
      <c r="DQ1853" s="63">
        <v>32.200000000000003</v>
      </c>
      <c r="DR1853" s="63">
        <v>32.200000000000003</v>
      </c>
      <c r="DS1853" s="63">
        <v>32.200000000000003</v>
      </c>
      <c r="DT1853" s="63">
        <v>32.200000000000003</v>
      </c>
      <c r="DU1853" s="63">
        <v>32.200000000000003</v>
      </c>
      <c r="DV1853" s="64" t="e">
        <f>+DV1894</f>
        <v>#VALUE!</v>
      </c>
      <c r="DW1853" s="65" t="e">
        <f>+DW1894</f>
        <v>#VALUE!</v>
      </c>
      <c r="DX1853" s="66" t="e">
        <f>+DX1894</f>
        <v>#VALUE!</v>
      </c>
      <c r="DZ1853" s="63" t="e">
        <f>+DZ1894</f>
        <v>#VALUE!</v>
      </c>
      <c r="EC1853" s="63" t="e">
        <f>+EC1894</f>
        <v>#VALUE!</v>
      </c>
      <c r="EF1853" s="63" t="e">
        <f>+EF1894</f>
        <v>#VALUE!</v>
      </c>
      <c r="EI1853" s="63" t="e">
        <f>+EI1894</f>
        <v>#VALUE!</v>
      </c>
      <c r="EL1853" s="63" t="e">
        <f>+EL1894</f>
        <v>#VALUE!</v>
      </c>
      <c r="EO1853" s="63" t="e">
        <f>+EO1894</f>
        <v>#VALUE!</v>
      </c>
    </row>
    <row r="1854" spans="1:145" ht="15.5" x14ac:dyDescent="0.35">
      <c r="A1854" s="56" t="s">
        <v>653</v>
      </c>
      <c r="B1854" s="63">
        <f>+[2]CAMEROUN!C2469+[3]CONGO!D2165+[7]RCA!D2141+[4]GABON!D2435+[5]GUINEE!D2063+[6]TCHAD!D2145</f>
        <v>147.16999999999999</v>
      </c>
      <c r="C1854" s="63">
        <f>+[2]CAMEROUN!D2469+[3]CONGO!E2165+[7]RCA!E2141+[4]GABON!E2435+[5]GUINEE!E2063+[6]TCHAD!E2145</f>
        <v>152.31599999999997</v>
      </c>
      <c r="D1854" s="63">
        <f>+[2]CAMEROUN!E2469+[3]CONGO!F2165+[7]RCA!F2141+[4]GABON!F2435+[5]GUINEE!F2063+[6]TCHAD!F2145</f>
        <v>268.20299999999997</v>
      </c>
      <c r="E1854" s="63">
        <f>+[2]CAMEROUN!F2469+[3]CONGO!G2165+[7]RCA!G2141+[4]GABON!G2435+[5]GUINEE!G2063+[6]TCHAD!G2145</f>
        <v>157.821</v>
      </c>
      <c r="F1854" s="63">
        <f>+[2]CAMEROUN!G2469+[3]CONGO!H2165+[7]RCA!H2141+[4]GABON!H2435+[5]GUINEE!H2063+[6]TCHAD!H2145</f>
        <v>165.06299999999999</v>
      </c>
      <c r="G1854" s="63">
        <f>+[2]CAMEROUN!H2469+[3]CONGO!I2165+[7]RCA!I2141+[4]GABON!I2435+[5]GUINEE!I2063+[6]TCHAD!I2145</f>
        <v>133.65</v>
      </c>
      <c r="H1854" s="63">
        <f>+[2]CAMEROUN!I2469+[3]CONGO!J2165+[7]RCA!J2141+[4]GABON!J2435+[5]GUINEE!J2063+[6]TCHAD!J2145</f>
        <v>134.35499999999999</v>
      </c>
      <c r="I1854" s="63">
        <f>+[2]CAMEROUN!J2469+[3]CONGO!K2165+[7]RCA!K2141+[4]GABON!K2435+[5]GUINEE!K2063+[6]TCHAD!K2145</f>
        <v>169.959</v>
      </c>
      <c r="J1854" s="63">
        <f>+[2]CAMEROUN!K2469+[3]CONGO!L2165+[7]RCA!L2141+[4]GABON!L2435+[5]GUINEE!L2063+[6]TCHAD!L2145</f>
        <v>197.56493577981649</v>
      </c>
      <c r="K1854" s="63">
        <f>+[2]CAMEROUN!L2469+[3]CONGO!M2165+[7]RCA!M2141+[4]GABON!M2435+[5]GUINEE!M2063+[6]TCHAD!M2145</f>
        <v>199.94976127363825</v>
      </c>
      <c r="L1854" s="63">
        <f>+[2]CAMEROUN!M2469+[3]CONGO!N2165+[7]RCA!N2141+[4]GABON!N2435+[5]GUINEE!N2063+[6]TCHAD!N2145</f>
        <v>229.89079892510807</v>
      </c>
      <c r="M1854" s="63">
        <f>+[2]CAMEROUN!N2469+[3]CONGO!O2165+[7]RCA!O2141+[4]GABON!O2435+[5]GUINEE!O2063+[6]TCHAD!O2145</f>
        <v>233.97760579064584</v>
      </c>
      <c r="N1854" s="63">
        <f>+[2]CAMEROUN!O2469+[3]CONGO!P2165+[7]RCA!P2141+[4]GABON!P2435+[5]GUINEE!P2063+[6]TCHAD!P2145</f>
        <v>235.16576996805111</v>
      </c>
      <c r="O1854" s="63">
        <f>+[2]CAMEROUN!AG2469+[3]CONGO!Q2165+[7]RCA!Q2141+[4]GABON!Q2435+[5]GUINEE!Q2063+[6]TCHAD!Q2145</f>
        <v>260.9149075523319</v>
      </c>
      <c r="P1854" s="63">
        <f>+[2]CAMEROUN!AH2292+[3]CONGO!R2165+[7]RCA!R2141+[4]GABON!R2435+[5]GUINEE!R2063+[6]TCHAD!R2145</f>
        <v>726.56599999999992</v>
      </c>
      <c r="Q1854" s="63">
        <f>+[2]CAMEROUN!AI2292+[3]CONGO!S2165+[7]RCA!S2141+[4]GABON!S2435+[5]GUINEE!S2063+[6]TCHAD!S2145</f>
        <v>846.21400000000006</v>
      </c>
      <c r="R1854" s="63">
        <f>+[2]CAMEROUN!AJ2292+[3]CONGO!T2165+[7]RCA!T2141+[4]GABON!T2435+[5]GUINEE!T2063+[6]TCHAD!T2145</f>
        <v>953.8889999999999</v>
      </c>
      <c r="S1854" s="63">
        <f>+[2]CAMEROUN!AK2292+[3]CONGO!U2165+[7]RCA!U2141+[4]GABON!U2435+[5]GUINEE!U2063+[6]TCHAD!U2145</f>
        <v>1011.1419999999999</v>
      </c>
      <c r="T1854" s="63">
        <f>+[2]CAMEROUN!AL2292+[3]CONGO!V2165+[7]RCA!V2141+[4]GABON!V2435+[5]GUINEE!V2063+[6]TCHAD!V2145</f>
        <v>1138.2719999999999</v>
      </c>
      <c r="U1854" s="63">
        <f>+[2]CAMEROUN!AM2292+[3]CONGO!W2165+[7]RCA!W2141+[4]GABON!W2435+[5]GUINEE!W2063+[6]TCHAD!W2145</f>
        <v>1278.7990000000002</v>
      </c>
      <c r="V1854" s="63">
        <f>+[2]CAMEROUN!AN2292+[3]CONGO!X2165+[7]RCA!X2141+[4]GABON!X2435+[5]GUINEE!X2063+[6]TCHAD!X2145</f>
        <v>1332.3910000000001</v>
      </c>
      <c r="W1854" s="63">
        <f>+[2]CAMEROUN!AO2292+[3]CONGO!Y2165+[7]RCA!Y2141+[4]GABON!Y2435+[5]GUINEE!Y2063+[6]TCHAD!Y2145</f>
        <v>1443.2060000000001</v>
      </c>
      <c r="X1854" s="2">
        <f>+[2]CAMEROUN!AP2292+[3]CONGO!Z2165+[7]RCA!Z2141+[4]GABON!Z2435+[5]GUINEE!Z2063+[6]TCHAD!Z2145</f>
        <v>1560.4230000000002</v>
      </c>
      <c r="Y1854" s="2">
        <f>+[2]CAMEROUN!AQ2292+[3]CONGO!AA2165+[7]RCA!AA2141+[4]GABON!AA2435+[5]GUINEE!AA2063+[6]TCHAD!AA2145</f>
        <v>1844.0840000000001</v>
      </c>
      <c r="Z1854" s="63">
        <f>+[2]CAMEROUN!AR2292+[3]CONGO!AB2165+[7]RCA!AB2141+[4]GABON!AB2435+[5]GUINEE!AB2063+[6]TCHAD!AB2145+15.6</f>
        <v>2100.634</v>
      </c>
      <c r="AA1854" s="63">
        <f>+[2]CAMEROUN!AS2292+[3]CONGO!AC2165+[7]RCA!AC2141+[4]GABON!AC2435+[5]GUINEE!AC2063+[6]TCHAD!AC2145+10.45</f>
        <v>2505.1099999999997</v>
      </c>
      <c r="AB1854" s="63">
        <v>2820.5597306386567</v>
      </c>
      <c r="AC1854" s="63">
        <v>2894.5087141672157</v>
      </c>
      <c r="AD1854" s="63">
        <v>2782.3658169649339</v>
      </c>
      <c r="AE1854" s="63">
        <f>+[2]CAMEROUN!AT2292+[3]CONGO!AH2165+[7]RCA!AD2141+[4]GABON!AD2435+[5]GUINEE!AD2063+[6]TCHAD!AH2145+4.173</f>
        <v>2640.0209999999997</v>
      </c>
      <c r="AF1854" s="63">
        <v>2895.5601120096849</v>
      </c>
      <c r="AG1854" s="63">
        <v>2944.877037032089</v>
      </c>
      <c r="AH1854" s="63">
        <v>2827.5440000000003</v>
      </c>
      <c r="AI1854" s="63">
        <v>2827.5440000000003</v>
      </c>
      <c r="AJ1854" s="2">
        <f>+[2]CAMEROUN!AU2292+[3]CONGO!AM2165+[7]RCA!AE2141+[4]GABON!AE2435+[5]GUINEE!AE2063+[6]TCHAD!AM2145+7.356</f>
        <v>2824.3580000000006</v>
      </c>
      <c r="AK1854" s="2">
        <v>3093.5307775093602</v>
      </c>
      <c r="AL1854" s="2">
        <v>3108.7500000000005</v>
      </c>
      <c r="AM1854" s="2">
        <v>2936.2030000000004</v>
      </c>
      <c r="AN1854" s="2">
        <v>2991.2249999999995</v>
      </c>
      <c r="AO1854" s="2">
        <f>+[2]CAMEROUN!AV2292+[3]CONGO!AR2165+[7]RCA!AF2141+[4]GABON!AF2435+[5]GUINEE!AF2063+[6]TCHAD!AR2145-570.9</f>
        <v>2374.0549999999994</v>
      </c>
      <c r="AP1854" s="2">
        <v>3107.6291119075495</v>
      </c>
      <c r="AQ1854" s="2">
        <v>3149.5863960550687</v>
      </c>
      <c r="AR1854" s="2">
        <v>3008.8222157628502</v>
      </c>
      <c r="AS1854" s="330">
        <f>+[2]CAMEROUN!AZ2292+[3]CONGO!AV2165+[7]RCA!AJ2141+[4]GABON!AJ2435+[5]GUINEE!AJ2063+[6]TCHAD!AV2145+8.927</f>
        <v>2976.0970000000002</v>
      </c>
      <c r="AT1854" s="2">
        <v>3316.2007614109675</v>
      </c>
      <c r="AU1854" s="2">
        <v>3079.6609945810142</v>
      </c>
      <c r="AV1854" s="2">
        <v>2948.7239837906418</v>
      </c>
      <c r="AW1854" s="2">
        <v>2900.1335780073759</v>
      </c>
      <c r="AX1854" s="330">
        <f>+[2]CAMEROUN!BE2292+[3]CONGO!BA2165+[7]RCA!AO2141+[4]GABON!AO2435+[5]GUINEE!AO2063+[6]TCHAD!BA2145+9.278</f>
        <v>2973.0409999999997</v>
      </c>
      <c r="AY1854" s="2"/>
      <c r="AZ1854" s="2">
        <v>3079.5347512602416</v>
      </c>
      <c r="BA1854" s="2">
        <v>3071.3697701240781</v>
      </c>
      <c r="BB1854" s="2">
        <v>3102.7913114622252</v>
      </c>
      <c r="BC1854" s="2">
        <v>2961.6611357383063</v>
      </c>
      <c r="BD1854" s="2">
        <v>3103.6088320495255</v>
      </c>
      <c r="BE1854" s="2">
        <v>3020.1351355887223</v>
      </c>
      <c r="BF1854" s="330">
        <f>[1]MCEMAC!C754</f>
        <v>3306.866</v>
      </c>
      <c r="BG1854" s="2">
        <f>[1]MCEMAC!I754</f>
        <v>3456.6908588074589</v>
      </c>
      <c r="BH1854" s="2">
        <f>[1]MCEMAC!J754</f>
        <v>3361.3614006549983</v>
      </c>
      <c r="BI1854" s="2">
        <v>3497.0845036108599</v>
      </c>
      <c r="BJ1854" s="2">
        <v>3386.3600129626707</v>
      </c>
      <c r="BK1854" s="2">
        <v>3351.5214273989841</v>
      </c>
      <c r="BL1854" s="2">
        <v>3238.8497311565866</v>
      </c>
      <c r="BM1854" s="2">
        <v>3403.7212392199376</v>
      </c>
      <c r="BN1854" s="2">
        <v>3239.4737646172307</v>
      </c>
      <c r="BO1854" s="330">
        <f>[1]MCEMAC!Q754</f>
        <v>3348.4290000000001</v>
      </c>
      <c r="BP1854" s="2">
        <v>3599.7268938015964</v>
      </c>
      <c r="BQ1854" s="2">
        <v>3439.2595988450848</v>
      </c>
      <c r="BR1854" s="2">
        <v>3290.6784145486281</v>
      </c>
      <c r="BS1854" s="2">
        <v>3036.8920758652498</v>
      </c>
      <c r="BT1854" s="2">
        <v>3075.7358149536531</v>
      </c>
      <c r="BU1854" s="2">
        <v>2883.1678472258586</v>
      </c>
      <c r="BV1854" s="2">
        <v>2707.8817196854598</v>
      </c>
      <c r="BW1854" s="2">
        <v>3342.0826273573334</v>
      </c>
      <c r="BX1854" s="2">
        <v>3279.03745028402</v>
      </c>
      <c r="BY1854" s="2">
        <v>3188.3946769293821</v>
      </c>
      <c r="BZ1854" s="63">
        <v>3695.7651792261372</v>
      </c>
      <c r="CA1854" s="330">
        <f>[1]MCEMAC!AI754</f>
        <v>3865.8969999999999</v>
      </c>
      <c r="CB1854" s="2">
        <v>4065.2824032286485</v>
      </c>
      <c r="CC1854" s="2">
        <v>4016.6568219047977</v>
      </c>
      <c r="CD1854" s="2">
        <v>3928.9345480871802</v>
      </c>
      <c r="CE1854" s="2">
        <v>4148.736808684178</v>
      </c>
      <c r="CF1854" s="2">
        <v>4095.9633964579839</v>
      </c>
      <c r="CG1854" s="2">
        <v>4008.9167944237693</v>
      </c>
      <c r="CH1854" s="2">
        <v>4309.1943107870811</v>
      </c>
      <c r="CI1854" s="2">
        <v>4212.1708820017075</v>
      </c>
      <c r="CJ1854" s="63">
        <v>4324.7181914866869</v>
      </c>
      <c r="CK1854" s="63">
        <v>4241.8629985370071</v>
      </c>
      <c r="CL1854" s="330">
        <f>[1]MCEMAC!AY754</f>
        <v>4028.4920000000002</v>
      </c>
      <c r="CM1854" s="2">
        <v>4838.6546231276743</v>
      </c>
      <c r="CN1854" s="2">
        <v>4677.1094582142332</v>
      </c>
      <c r="CO1854" s="2">
        <v>4701.2122022025178</v>
      </c>
      <c r="CP1854" s="2">
        <v>4721.507996946606</v>
      </c>
      <c r="CQ1854" s="2">
        <v>4701.5481558053852</v>
      </c>
      <c r="CR1854" s="2">
        <v>4655.510935253219</v>
      </c>
      <c r="CS1854" s="2">
        <v>4777.9496408546402</v>
      </c>
      <c r="CT1854" s="2">
        <v>4728.8812295650832</v>
      </c>
      <c r="CU1854" s="2">
        <v>4656.8719372295882</v>
      </c>
      <c r="CV1854" s="2">
        <v>4711.7154205133338</v>
      </c>
      <c r="CW1854" s="2">
        <v>4671.4007397497926</v>
      </c>
      <c r="CX1854" s="2">
        <v>4718.5541509264922</v>
      </c>
      <c r="CY1854" s="2">
        <v>4688.0198525478554</v>
      </c>
      <c r="CZ1854" s="2">
        <v>4580.150946698599</v>
      </c>
      <c r="DA1854" s="330">
        <f>[1]MCEMAC!BR754</f>
        <v>4558.317</v>
      </c>
      <c r="DB1854" s="63">
        <v>5474.3666465877277</v>
      </c>
      <c r="DC1854" s="63">
        <v>5407.6564724953332</v>
      </c>
      <c r="DD1854" s="63">
        <v>5320.0567757409035</v>
      </c>
      <c r="DE1854" s="63">
        <v>5117.7287662435856</v>
      </c>
      <c r="DF1854" s="63">
        <v>5070.6493668314379</v>
      </c>
      <c r="DG1854" s="63">
        <v>4992.0252980305559</v>
      </c>
      <c r="DH1854" s="63">
        <v>4831.4769681540402</v>
      </c>
      <c r="DI1854" s="63">
        <v>4809.3854801838233</v>
      </c>
      <c r="DJ1854" s="63">
        <v>4734.1187177230686</v>
      </c>
      <c r="DK1854" s="63">
        <v>4985.4003759157749</v>
      </c>
      <c r="DL1854" s="63">
        <v>4958.1745767811808</v>
      </c>
      <c r="DM1854" s="63">
        <v>4756.2468749300979</v>
      </c>
      <c r="DN1854" s="335">
        <f>[1]MCEMAC!CN754</f>
        <v>5122.0249999999996</v>
      </c>
      <c r="DO1854" s="63">
        <v>4756.2468749300979</v>
      </c>
      <c r="DP1854" s="63">
        <v>6035.5436202727706</v>
      </c>
      <c r="DQ1854" s="63">
        <v>6014.2457805798149</v>
      </c>
      <c r="DR1854" s="63">
        <v>5933.7189404226756</v>
      </c>
      <c r="DS1854" s="63">
        <v>6021.0471852788432</v>
      </c>
      <c r="DT1854" s="63">
        <v>5997.6647362572694</v>
      </c>
      <c r="DU1854" s="63">
        <v>6154.3922500370027</v>
      </c>
      <c r="DV1854" s="64">
        <f>[1]MCEMAC!DD754</f>
        <v>6242.6823738896319</v>
      </c>
      <c r="DW1854" s="65">
        <f>[1]MCEMAC!DE754</f>
        <v>6205.6022837724331</v>
      </c>
      <c r="DX1854" s="66">
        <f>[1]MCEMAC!DF754</f>
        <v>6041.9143338038248</v>
      </c>
      <c r="DZ1854" s="63">
        <f>[1]MCEMAC!DJ754</f>
        <v>7087.6928906657149</v>
      </c>
      <c r="EC1854" s="63">
        <f>[1]MCEMAC!DN754</f>
        <v>7933.5219576127574</v>
      </c>
      <c r="EF1854" s="63">
        <f>[1]MCEMAC!DR754</f>
        <v>8853.2475587130539</v>
      </c>
      <c r="EI1854" s="63">
        <f>[1]MCEMAC!DV754</f>
        <v>9877.6755952946914</v>
      </c>
      <c r="EL1854" s="63">
        <f>[1]MCEMAC!DZ754</f>
        <v>10972.048334932926</v>
      </c>
      <c r="EO1854" s="63">
        <f>[1]MCEMAC!ED754</f>
        <v>12191.63659112309</v>
      </c>
    </row>
    <row r="1855" spans="1:145" ht="15.5" x14ac:dyDescent="0.35">
      <c r="A1855" s="27"/>
      <c r="B1855" s="63"/>
      <c r="C1855" s="63"/>
      <c r="D1855" s="63"/>
      <c r="E1855" s="63"/>
      <c r="F1855" s="63"/>
      <c r="G1855" s="63"/>
      <c r="H1855" s="63"/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337"/>
      <c r="W1855" s="347"/>
      <c r="X1855" s="2"/>
      <c r="Y1855" s="2"/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330"/>
      <c r="AY1855" s="2"/>
      <c r="AZ1855" s="2"/>
      <c r="BA1855" s="2"/>
      <c r="BB1855" s="2"/>
      <c r="BC1855" s="2"/>
      <c r="BD1855" s="2"/>
      <c r="BE1855" s="2"/>
      <c r="BF1855" s="330"/>
      <c r="BG1855" s="348"/>
      <c r="BH1855" s="2"/>
      <c r="BI1855" s="2"/>
      <c r="BJ1855" s="2"/>
      <c r="BK1855" s="2"/>
      <c r="BL1855" s="2"/>
      <c r="BM1855" s="2"/>
      <c r="BN1855" s="2"/>
      <c r="BO1855" s="330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63"/>
      <c r="CA1855" s="330"/>
      <c r="CB1855" s="2"/>
      <c r="CC1855" s="2"/>
      <c r="CD1855" s="2"/>
      <c r="CE1855" s="2"/>
      <c r="CF1855" s="2"/>
      <c r="CG1855" s="2"/>
      <c r="CH1855" s="2"/>
      <c r="CI1855" s="2"/>
      <c r="CJ1855" s="63"/>
      <c r="CK1855" s="63"/>
      <c r="CL1855" s="330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330"/>
      <c r="DB1855" s="63"/>
      <c r="DC1855" s="63"/>
      <c r="DD1855" s="63"/>
      <c r="DE1855" s="63"/>
      <c r="DF1855" s="63"/>
      <c r="DG1855" s="63"/>
      <c r="DH1855" s="63"/>
      <c r="DI1855" s="63"/>
      <c r="DJ1855" s="63"/>
      <c r="DK1855" s="63"/>
      <c r="DL1855" s="63"/>
      <c r="DM1855" s="63"/>
      <c r="DN1855" s="335"/>
      <c r="DO1855" s="63"/>
      <c r="DP1855" s="63"/>
      <c r="DQ1855" s="63"/>
      <c r="DR1855" s="63"/>
      <c r="DS1855" s="63"/>
      <c r="DT1855" s="63"/>
      <c r="DU1855" s="63"/>
      <c r="DV1855" s="64"/>
      <c r="DW1855" s="65"/>
      <c r="DX1855" s="66"/>
      <c r="DZ1855" s="63"/>
      <c r="EC1855" s="63"/>
      <c r="EF1855" s="63"/>
      <c r="EI1855" s="63"/>
      <c r="EL1855" s="63"/>
      <c r="EO1855" s="63"/>
    </row>
    <row r="1856" spans="1:145" ht="15.5" x14ac:dyDescent="0.35">
      <c r="A1856" s="56" t="s">
        <v>654</v>
      </c>
      <c r="B1856" s="63" t="e">
        <f>+[2]CAMEROUN!C2471+[3]CONGO!D2167+[7]RCA!D2143+[4]GABON!D2437+[5]GUINEE!D2065+[6]TCHAD!D2147</f>
        <v>#VALUE!</v>
      </c>
      <c r="C1856" s="63" t="e">
        <f>+[2]CAMEROUN!D2471+[3]CONGO!E2167+[7]RCA!E2143+[4]GABON!E2437+[5]GUINEE!E2065+[6]TCHAD!E2147</f>
        <v>#VALUE!</v>
      </c>
      <c r="D1856" s="63" t="e">
        <f>+[2]CAMEROUN!E2471+[3]CONGO!F2167+[7]RCA!F2143+[4]GABON!F2437+[5]GUINEE!F2065+[6]TCHAD!F2147</f>
        <v>#VALUE!</v>
      </c>
      <c r="E1856" s="63" t="e">
        <f>+[2]CAMEROUN!F2471+[3]CONGO!G2167+[7]RCA!G2143+[4]GABON!G2437+[5]GUINEE!G2065+[6]TCHAD!G2147</f>
        <v>#VALUE!</v>
      </c>
      <c r="F1856" s="63">
        <f>+[2]CAMEROUN!G2471+[3]CONGO!H2167+[7]RCA!H2143+[4]GABON!H2437+[5]GUINEE!H2065+[6]TCHAD!H2147</f>
        <v>17.923000000000002</v>
      </c>
      <c r="G1856" s="63">
        <f>+[2]CAMEROUN!H2471+[3]CONGO!I2167+[7]RCA!I2143+[4]GABON!I2437+[5]GUINEE!I2065+[6]TCHAD!I2147</f>
        <v>18.303999999999998</v>
      </c>
      <c r="H1856" s="63">
        <f>+[2]CAMEROUN!I2471+[3]CONGO!J2167+[7]RCA!J2143+[4]GABON!J2437+[5]GUINEE!J2065+[6]TCHAD!J2147</f>
        <v>23.39</v>
      </c>
      <c r="I1856" s="63">
        <f>+[2]CAMEROUN!J2471+[3]CONGO!K2167+[7]RCA!K2143+[4]GABON!K2437+[5]GUINEE!K2065+[6]TCHAD!K2147</f>
        <v>37.739000000000004</v>
      </c>
      <c r="J1856" s="63">
        <f>+[2]CAMEROUN!K2471+[3]CONGO!L2167+[7]RCA!L2143+[4]GABON!L2437+[5]GUINEE!L2065+[6]TCHAD!L2147</f>
        <v>35.220999999999997</v>
      </c>
      <c r="K1856" s="63">
        <f>+[2]CAMEROUN!L2471+[3]CONGO!M2167+[7]RCA!M2143+[4]GABON!M2437+[5]GUINEE!M2065+[6]TCHAD!M2147</f>
        <v>36.414999999999999</v>
      </c>
      <c r="L1856" s="63">
        <f>+[2]CAMEROUN!M2471+[3]CONGO!N2167+[7]RCA!N2143+[4]GABON!N2437+[5]GUINEE!N2065+[6]TCHAD!N2147</f>
        <v>39.069000000000003</v>
      </c>
      <c r="M1856" s="63">
        <f>+[2]CAMEROUN!N2471+[3]CONGO!O2167+[7]RCA!O2143+[4]GABON!O2437+[5]GUINEE!O2065+[6]TCHAD!O2147</f>
        <v>38.103000000000002</v>
      </c>
      <c r="N1856" s="63">
        <f>+[2]CAMEROUN!O2471+[3]CONGO!P2167+[7]RCA!P2143+[4]GABON!P2437+[5]GUINEE!P2065+[6]TCHAD!P2147</f>
        <v>43.286999999999999</v>
      </c>
      <c r="O1856" s="63">
        <f>+[2]CAMEROUN!AG2471+[3]CONGO!Q2167+[7]RCA!Q2143+[4]GABON!Q2437+[5]GUINEE!Q2065+[6]TCHAD!Q2147</f>
        <v>44.414000000000001</v>
      </c>
      <c r="P1856" s="63">
        <f>+[2]CAMEROUN!AH2294+[3]CONGO!R2167+[7]RCA!R2143+[4]GABON!R2437+[5]GUINEE!R2065+[6]TCHAD!R2147</f>
        <v>68.054000000000002</v>
      </c>
      <c r="Q1856" s="63">
        <f>+[2]CAMEROUN!AI2294+[3]CONGO!S2167+[7]RCA!S2143+[4]GABON!S2437+[5]GUINEE!S2065+[6]TCHAD!S2147</f>
        <v>62.082000000000001</v>
      </c>
      <c r="R1856" s="63">
        <f>+[2]CAMEROUN!AJ2294+[3]CONGO!T2167+[7]RCA!T2143+[4]GABON!T2437+[5]GUINEE!T2065+[6]TCHAD!T2147</f>
        <v>56.198000000000008</v>
      </c>
      <c r="S1856" s="63">
        <f>+[2]CAMEROUN!AK2294+[3]CONGO!U2167+[7]RCA!U2143+[4]GABON!U2437+[5]GUINEE!U2065+[6]TCHAD!U2147</f>
        <v>54.347999999999999</v>
      </c>
      <c r="T1856" s="63">
        <f>+[2]CAMEROUN!AL2294+[3]CONGO!V2167+[7]RCA!V2143+[4]GABON!V2437+[5]GUINEE!V2065+[6]TCHAD!V2147</f>
        <v>57.881</v>
      </c>
      <c r="U1856" s="63">
        <f>+[2]CAMEROUN!AM2294+[3]CONGO!W2167+[7]RCA!W2143+[4]GABON!W2437+[5]GUINEE!W2065+[6]TCHAD!W2147</f>
        <v>58.807999999999993</v>
      </c>
      <c r="V1856" s="63">
        <f>+[2]CAMEROUN!AN2294+[3]CONGO!X2167+[7]RCA!X2143+[4]GABON!X2437+[5]GUINEE!X2065+[6]TCHAD!X2147</f>
        <v>51.274000000000001</v>
      </c>
      <c r="W1856" s="63">
        <f>+[2]CAMEROUN!AO2294+[3]CONGO!Y2167+[7]RCA!Y2143+[4]GABON!Y2437+[5]GUINEE!Y2065+[6]TCHAD!Y2147</f>
        <v>52.865000000000002</v>
      </c>
      <c r="X1856" s="2">
        <f>+[2]CAMEROUN!AP2294+[3]CONGO!Z2167+[7]RCA!Z2143+[4]GABON!Z2437+[5]GUINEE!Z2065+[6]TCHAD!Z2147</f>
        <v>386.86168618200003</v>
      </c>
      <c r="Y1856" s="2">
        <f>+[2]CAMEROUN!AQ2294+[3]CONGO!AA2167+[7]RCA!AA2143+[4]GABON!AA2437+[5]GUINEE!AA2065+[6]TCHAD!AA2147</f>
        <v>412.25861353385881</v>
      </c>
      <c r="Z1856" s="63">
        <f>+[2]CAMEROUN!AR2294+[3]CONGO!AB2167+[7]RCA!AB2143+[4]GABON!AB2437+[5]GUINEE!AB2065+[6]TCHAD!AB2147</f>
        <v>421.81420480810152</v>
      </c>
      <c r="AA1856" s="63">
        <f>+[2]CAMEROUN!AS2294+[3]CONGO!AC2167+[7]RCA!AC2143+[4]GABON!AC2437+[5]GUINEE!AC2065+[6]TCHAD!AC2147</f>
        <v>414.452</v>
      </c>
      <c r="AB1856" s="63">
        <v>414.77185799508362</v>
      </c>
      <c r="AC1856" s="63">
        <v>400.47185274081369</v>
      </c>
      <c r="AD1856" s="63">
        <v>404.38777772310152</v>
      </c>
      <c r="AE1856" s="63">
        <f>+[2]CAMEROUN!AT2294+[3]CONGO!AH2167+[7]RCA!AD2143+[4]GABON!AD2437+[5]GUINEE!AD2065+[6]TCHAD!AH2147</f>
        <v>397.20599999999996</v>
      </c>
      <c r="AF1856" s="63">
        <v>396.22029617540989</v>
      </c>
      <c r="AG1856" s="63">
        <v>391.90792702834233</v>
      </c>
      <c r="AH1856" s="63">
        <v>398.49507428902496</v>
      </c>
      <c r="AI1856" s="63">
        <v>398.49507428902496</v>
      </c>
      <c r="AJ1856" s="2">
        <f>+[2]CAMEROUN!AU2294+[3]CONGO!AM2167+[7]RCA!AE2143+[4]GABON!AE2437+[5]GUINEE!AE2065+[6]TCHAD!AM2147</f>
        <v>424.226</v>
      </c>
      <c r="AK1856" s="2">
        <v>450.95321574452299</v>
      </c>
      <c r="AL1856" s="2">
        <v>459.08420835637457</v>
      </c>
      <c r="AM1856" s="2">
        <v>511.23592827066818</v>
      </c>
      <c r="AN1856" s="2">
        <v>510.03592827066814</v>
      </c>
      <c r="AO1856" s="2">
        <f>+[2]CAMEROUN!AV2294+[3]CONGO!AR2167+[7]RCA!AF2143+[4]GABON!AF2437+[5]GUINEE!AF2065+[6]TCHAD!AR2147</f>
        <v>452.49</v>
      </c>
      <c r="AP1856" s="2">
        <v>500.76350784387</v>
      </c>
      <c r="AQ1856" s="2">
        <v>449.88819478413751</v>
      </c>
      <c r="AR1856" s="2">
        <v>418.85980050076398</v>
      </c>
      <c r="AS1856" s="2">
        <f>+[2]CAMEROUN!AZ2294+[3]CONGO!AV2167+[7]RCA!AJ2143+[4]GABON!AJ2437+[5]GUINEE!AJ2065+[6]TCHAD!AV2147</f>
        <v>453.38099999999997</v>
      </c>
      <c r="AT1856" s="2">
        <v>500.50717313120401</v>
      </c>
      <c r="AU1856" s="2">
        <v>450.04970092289403</v>
      </c>
      <c r="AV1856" s="2">
        <v>411.18825331618893</v>
      </c>
      <c r="AW1856" s="2">
        <v>415.45317693297312</v>
      </c>
      <c r="AX1856" s="2">
        <f>+[2]CAMEROUN!BE2294+[3]CONGO!BA2167+[7]RCA!AO2143+[4]GABON!AO2437+[5]GUINEE!AO2065+[6]TCHAD!BA2147</f>
        <v>422.14499999999998</v>
      </c>
      <c r="AY1856" s="2"/>
      <c r="AZ1856" s="2">
        <v>404.10343526341626</v>
      </c>
      <c r="BA1856" s="2">
        <v>413.95596368703002</v>
      </c>
      <c r="BB1856" s="2">
        <v>412.87970672986148</v>
      </c>
      <c r="BC1856" s="2">
        <v>412.87970672986148</v>
      </c>
      <c r="BD1856" s="2">
        <v>425.29227172290229</v>
      </c>
      <c r="BE1856" s="2">
        <v>428.05718258567259</v>
      </c>
      <c r="BF1856" s="2">
        <f>[1]MCEMAC!C756</f>
        <v>431.66100000000006</v>
      </c>
      <c r="BG1856" s="2">
        <f>[1]MCEMAC!I756</f>
        <v>436.90636318476038</v>
      </c>
      <c r="BH1856" s="2">
        <f>[1]MCEMAC!J756</f>
        <v>426.47459061757667</v>
      </c>
      <c r="BI1856" s="2">
        <v>438.19073579878943</v>
      </c>
      <c r="BJ1856" s="2">
        <v>435.23542816108903</v>
      </c>
      <c r="BK1856" s="2">
        <v>439.07387131403931</v>
      </c>
      <c r="BL1856" s="2">
        <v>439.91857819918374</v>
      </c>
      <c r="BM1856" s="2">
        <v>440.76652975409155</v>
      </c>
      <c r="BN1856" s="2">
        <v>441.61123663923598</v>
      </c>
      <c r="BO1856" s="2">
        <f>[1]MCEMAC!Q756</f>
        <v>439.35400000000004</v>
      </c>
      <c r="BP1856" s="2">
        <v>447.03970231847779</v>
      </c>
      <c r="BQ1856" s="2">
        <v>441.90300518455382</v>
      </c>
      <c r="BR1856" s="2">
        <v>439.36195486743594</v>
      </c>
      <c r="BS1856" s="2">
        <v>440.98838077313462</v>
      </c>
      <c r="BT1856" s="2">
        <v>440.2604823147924</v>
      </c>
      <c r="BU1856" s="2">
        <v>439.64409985515704</v>
      </c>
      <c r="BV1856" s="2">
        <v>477.42371483343049</v>
      </c>
      <c r="BW1856" s="2">
        <v>432.38320812806154</v>
      </c>
      <c r="BX1856" s="2">
        <v>431.54025583995502</v>
      </c>
      <c r="BY1856" s="2">
        <v>457.28239641953093</v>
      </c>
      <c r="BZ1856" s="63">
        <v>431.97426545876141</v>
      </c>
      <c r="CA1856" s="2">
        <f>[1]MCEMAC!AI756</f>
        <v>420.85599999999999</v>
      </c>
      <c r="CB1856" s="2">
        <v>408.62685945294675</v>
      </c>
      <c r="CC1856" s="2">
        <v>407.75853127298763</v>
      </c>
      <c r="CD1856" s="2">
        <v>407.3295546027864</v>
      </c>
      <c r="CE1856" s="2">
        <v>1245.6120941421968</v>
      </c>
      <c r="CF1856" s="2">
        <v>1245.674150156347</v>
      </c>
      <c r="CG1856" s="2">
        <v>1246.8368647915838</v>
      </c>
      <c r="CH1856" s="2">
        <v>1252.3009337798853</v>
      </c>
      <c r="CI1856" s="2">
        <v>1252.3009337798853</v>
      </c>
      <c r="CJ1856" s="63">
        <v>1251.9352681297992</v>
      </c>
      <c r="CK1856" s="63">
        <v>1251.9352681297992</v>
      </c>
      <c r="CL1856" s="2">
        <f>[1]MCEMAC!AY756</f>
        <v>1267.028</v>
      </c>
      <c r="CM1856" s="2">
        <v>1253.3557555592847</v>
      </c>
      <c r="CN1856" s="2">
        <v>1289.6874972606877</v>
      </c>
      <c r="CO1856" s="2">
        <v>1289.6874972606877</v>
      </c>
      <c r="CP1856" s="2">
        <v>1290.5838345227007</v>
      </c>
      <c r="CQ1856" s="2">
        <v>1289.6874972606877</v>
      </c>
      <c r="CR1856" s="2">
        <v>1288.9753448817626</v>
      </c>
      <c r="CS1856" s="2">
        <v>1307.7060126360457</v>
      </c>
      <c r="CT1856" s="2">
        <v>1302.5291308456963</v>
      </c>
      <c r="CU1856" s="2">
        <v>1298.4160265057833</v>
      </c>
      <c r="CV1856" s="2">
        <v>1319.9634444083663</v>
      </c>
      <c r="CW1856" s="2">
        <v>1314.7297530412998</v>
      </c>
      <c r="CX1856" s="2">
        <v>1429.5473029927091</v>
      </c>
      <c r="CY1856" s="2">
        <v>1434.0785361217017</v>
      </c>
      <c r="CZ1856" s="2">
        <v>1437.6764742507173</v>
      </c>
      <c r="DA1856" s="2">
        <f>[1]MCEMAC!CW756</f>
        <v>1246.7616895219974</v>
      </c>
      <c r="DB1856" s="63">
        <v>1259.0364140760155</v>
      </c>
      <c r="DC1856" s="63">
        <v>1259.0364140760155</v>
      </c>
      <c r="DD1856" s="63">
        <v>1261.7356276503906</v>
      </c>
      <c r="DE1856" s="63">
        <v>1281.5990672211997</v>
      </c>
      <c r="DF1856" s="63">
        <v>1281.5990672211997</v>
      </c>
      <c r="DG1856" s="63">
        <v>1283.9917304453643</v>
      </c>
      <c r="DH1856" s="63">
        <v>1265.5865170558072</v>
      </c>
      <c r="DI1856" s="63">
        <v>1265.5865170558072</v>
      </c>
      <c r="DJ1856" s="63">
        <v>1273.0877902668824</v>
      </c>
      <c r="DK1856" s="63">
        <v>1267.0141771094218</v>
      </c>
      <c r="DL1856" s="63">
        <v>1267.0141771094218</v>
      </c>
      <c r="DM1856" s="63">
        <v>1274.5223925323512</v>
      </c>
      <c r="DN1856" s="6">
        <f>[1]MCEMAC!DL756</f>
        <v>1220.3477450860585</v>
      </c>
      <c r="DO1856" s="63">
        <v>1274.5223925323512</v>
      </c>
      <c r="DP1856" s="63">
        <v>1271.8082288084049</v>
      </c>
      <c r="DQ1856" s="63">
        <v>1274.4036778978113</v>
      </c>
      <c r="DR1856" s="63">
        <v>1281.6739706017013</v>
      </c>
      <c r="DS1856" s="63">
        <v>1241.7283950269511</v>
      </c>
      <c r="DT1856" s="63">
        <v>1239.6604764354511</v>
      </c>
      <c r="DU1856" s="63">
        <v>1235.9313465582964</v>
      </c>
      <c r="DV1856" s="64">
        <f>[1]MCEMAC!DH756</f>
        <v>1231.1519143546107</v>
      </c>
      <c r="DW1856" s="65">
        <f>[1]MCEMAC!DI756</f>
        <v>1229.1016093580824</v>
      </c>
      <c r="DX1856" s="66">
        <f>[1]MCEMAC!DJ756</f>
        <v>1223.3344838989717</v>
      </c>
      <c r="DZ1856" s="63">
        <f>[1]MCEMAC!DL756</f>
        <v>1220.3477450860585</v>
      </c>
      <c r="EC1856" s="63">
        <f>[1]MCEMAC!DO756</f>
        <v>1210.2818587142033</v>
      </c>
      <c r="EF1856" s="63">
        <f>[1]MCEMAC!DR756</f>
        <v>1199.2299616694165</v>
      </c>
      <c r="EI1856" s="63">
        <f>[1]MCEMAC!DV756</f>
        <v>1187.3563976924916</v>
      </c>
      <c r="EL1856" s="63">
        <f>[1]MCEMAC!DZ756</f>
        <v>1175.6003937549422</v>
      </c>
      <c r="EO1856" s="63">
        <f>[1]MCEMAC!ED756</f>
        <v>1175.6003937549422</v>
      </c>
    </row>
    <row r="1857" spans="1:145" ht="15.5" x14ac:dyDescent="0.35">
      <c r="A1857" s="27"/>
      <c r="B1857" s="63"/>
      <c r="C1857" s="63"/>
      <c r="D1857" s="63"/>
      <c r="E1857" s="63"/>
      <c r="F1857" s="63"/>
      <c r="G1857" s="63"/>
      <c r="H1857" s="63"/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2"/>
      <c r="Y1857" s="2"/>
      <c r="Z1857" s="63"/>
      <c r="AA1857" s="328"/>
      <c r="AB1857" s="63"/>
      <c r="AC1857" s="63"/>
      <c r="AD1857" s="63"/>
      <c r="AE1857" s="63"/>
      <c r="AF1857" s="63"/>
      <c r="AG1857" s="63"/>
      <c r="AH1857" s="63"/>
      <c r="AI1857" s="63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63"/>
      <c r="CA1857" s="2"/>
      <c r="CB1857" s="2"/>
      <c r="CC1857" s="2"/>
      <c r="CD1857" s="2"/>
      <c r="CE1857" s="2"/>
      <c r="CF1857" s="2"/>
      <c r="CG1857" s="2"/>
      <c r="CH1857" s="2"/>
      <c r="CI1857" s="2"/>
      <c r="CJ1857" s="63"/>
      <c r="CK1857" s="63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63"/>
      <c r="DC1857" s="63"/>
      <c r="DD1857" s="63"/>
      <c r="DE1857" s="63"/>
      <c r="DF1857" s="63"/>
      <c r="DG1857" s="63"/>
      <c r="DH1857" s="63"/>
      <c r="DI1857" s="63"/>
      <c r="DJ1857" s="63"/>
      <c r="DK1857" s="63"/>
      <c r="DL1857" s="63"/>
      <c r="DM1857" s="63"/>
      <c r="DN1857" s="6"/>
      <c r="DO1857" s="63"/>
      <c r="DP1857" s="63"/>
      <c r="DQ1857" s="63"/>
      <c r="DR1857" s="63"/>
      <c r="DS1857" s="63"/>
      <c r="DT1857" s="63"/>
      <c r="DU1857" s="63"/>
      <c r="DV1857" s="64"/>
      <c r="DW1857" s="65"/>
      <c r="DX1857" s="66"/>
      <c r="DZ1857" s="63"/>
      <c r="EC1857" s="63"/>
      <c r="EF1857" s="63"/>
      <c r="EI1857" s="63"/>
      <c r="EL1857" s="63"/>
      <c r="EO1857" s="63"/>
    </row>
    <row r="1858" spans="1:145" ht="15.5" x14ac:dyDescent="0.35">
      <c r="A1858" s="56" t="s">
        <v>593</v>
      </c>
      <c r="B1858" s="63"/>
      <c r="C1858" s="63"/>
      <c r="D1858" s="63"/>
      <c r="E1858" s="63"/>
      <c r="F1858" s="63"/>
      <c r="G1858" s="63"/>
      <c r="H1858" s="63"/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2"/>
      <c r="Y1858" s="2"/>
      <c r="Z1858" s="63"/>
      <c r="AA1858" s="328"/>
      <c r="AB1858" s="63"/>
      <c r="AC1858" s="63"/>
      <c r="AD1858" s="63"/>
      <c r="AE1858" s="63"/>
      <c r="AF1858" s="63"/>
      <c r="AG1858" s="63"/>
      <c r="AH1858" s="63"/>
      <c r="AI1858" s="63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340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63"/>
      <c r="CA1858" s="340"/>
      <c r="CB1858" s="2"/>
      <c r="CC1858" s="2"/>
      <c r="CD1858" s="2"/>
      <c r="CE1858" s="2"/>
      <c r="CF1858" s="2"/>
      <c r="CG1858" s="2"/>
      <c r="CH1858" s="2"/>
      <c r="CI1858" s="2"/>
      <c r="CJ1858" s="63"/>
      <c r="CK1858" s="63"/>
      <c r="CL1858" s="340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340"/>
      <c r="DB1858" s="63"/>
      <c r="DC1858" s="63"/>
      <c r="DD1858" s="63"/>
      <c r="DE1858" s="63"/>
      <c r="DF1858" s="63"/>
      <c r="DG1858" s="63"/>
      <c r="DH1858" s="63"/>
      <c r="DI1858" s="63"/>
      <c r="DJ1858" s="63"/>
      <c r="DK1858" s="63"/>
      <c r="DL1858" s="63"/>
      <c r="DM1858" s="63"/>
      <c r="DN1858" s="343"/>
      <c r="DO1858" s="63"/>
      <c r="DP1858" s="63"/>
      <c r="DQ1858" s="63"/>
      <c r="DR1858" s="63"/>
      <c r="DS1858" s="63"/>
      <c r="DT1858" s="63"/>
      <c r="DU1858" s="63"/>
      <c r="DV1858" s="64"/>
      <c r="DW1858" s="65"/>
      <c r="DX1858" s="66"/>
      <c r="DZ1858" s="63"/>
      <c r="EC1858" s="63"/>
      <c r="EF1858" s="63"/>
      <c r="EI1858" s="63"/>
      <c r="EL1858" s="63"/>
      <c r="EO1858" s="63"/>
    </row>
    <row r="1859" spans="1:145" ht="15.5" x14ac:dyDescent="0.35">
      <c r="A1859" s="56" t="s">
        <v>655</v>
      </c>
      <c r="B1859" s="63"/>
      <c r="C1859" s="63"/>
      <c r="D1859" s="27"/>
      <c r="E1859" s="63"/>
      <c r="G1859" s="63"/>
      <c r="H1859" s="63"/>
      <c r="I1859" s="273"/>
      <c r="L1859" s="63"/>
      <c r="N1859" s="63"/>
      <c r="O1859" s="63"/>
      <c r="P1859" s="63"/>
      <c r="Q1859" s="63"/>
      <c r="S1859" s="63"/>
      <c r="T1859" s="63"/>
      <c r="U1859" s="63"/>
      <c r="W1859" s="63"/>
      <c r="Y1859" s="273" t="s">
        <v>656</v>
      </c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63"/>
      <c r="CA1859" s="2"/>
      <c r="CB1859" s="2"/>
      <c r="CC1859" s="2"/>
      <c r="CD1859" s="2"/>
      <c r="CE1859" s="2"/>
      <c r="CF1859" s="2"/>
      <c r="CG1859" s="2"/>
      <c r="CH1859" s="2"/>
      <c r="CI1859" s="2"/>
      <c r="CJ1859" s="63"/>
      <c r="CK1859" s="63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63"/>
      <c r="DC1859" s="63"/>
      <c r="DD1859" s="63"/>
      <c r="DE1859" s="63"/>
      <c r="DF1859" s="63"/>
      <c r="DG1859" s="63"/>
      <c r="DH1859" s="63"/>
      <c r="DI1859" s="63"/>
      <c r="DJ1859" s="63"/>
      <c r="DK1859" s="63"/>
      <c r="DL1859" s="63"/>
      <c r="DM1859" s="63"/>
      <c r="DN1859" s="6"/>
      <c r="DO1859" s="63"/>
      <c r="DP1859" s="63"/>
      <c r="DQ1859" s="63"/>
      <c r="DR1859" s="63"/>
      <c r="DS1859" s="63"/>
      <c r="DT1859" s="63"/>
      <c r="DU1859" s="63"/>
      <c r="DV1859" s="64"/>
      <c r="DW1859" s="65"/>
      <c r="DX1859" s="66"/>
      <c r="DZ1859" s="63"/>
      <c r="EC1859" s="63"/>
      <c r="EF1859" s="63"/>
      <c r="EI1859" s="63"/>
      <c r="EL1859" s="63"/>
      <c r="EO1859" s="63"/>
    </row>
    <row r="1860" spans="1:145" ht="15.5" x14ac:dyDescent="0.35">
      <c r="A1860" s="27"/>
      <c r="B1860" s="63"/>
      <c r="C1860" s="63"/>
      <c r="D1860" s="63"/>
      <c r="E1860" s="63"/>
      <c r="F1860" s="63"/>
      <c r="G1860" s="63"/>
      <c r="H1860" s="63"/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2"/>
      <c r="Y1860" s="2"/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63"/>
      <c r="CA1860" s="2"/>
      <c r="CB1860" s="2"/>
      <c r="CC1860" s="2"/>
      <c r="CD1860" s="2"/>
      <c r="CE1860" s="2"/>
      <c r="CF1860" s="2"/>
      <c r="CG1860" s="2"/>
      <c r="CH1860" s="2"/>
      <c r="CI1860" s="2"/>
      <c r="CJ1860" s="63"/>
      <c r="CK1860" s="63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63"/>
      <c r="DC1860" s="63"/>
      <c r="DD1860" s="63"/>
      <c r="DE1860" s="63"/>
      <c r="DF1860" s="63"/>
      <c r="DG1860" s="63"/>
      <c r="DH1860" s="63"/>
      <c r="DI1860" s="63"/>
      <c r="DJ1860" s="63"/>
      <c r="DK1860" s="63"/>
      <c r="DL1860" s="63"/>
      <c r="DM1860" s="63"/>
      <c r="DN1860" s="6"/>
      <c r="DO1860" s="63"/>
      <c r="DP1860" s="63"/>
      <c r="DQ1860" s="63"/>
      <c r="DR1860" s="63"/>
      <c r="DS1860" s="63"/>
      <c r="DT1860" s="63"/>
      <c r="DU1860" s="63"/>
      <c r="DV1860" s="64"/>
      <c r="DW1860" s="65"/>
      <c r="DX1860" s="66"/>
      <c r="DZ1860" s="63"/>
      <c r="EC1860" s="63"/>
      <c r="EF1860" s="63"/>
      <c r="EI1860" s="63"/>
      <c r="EL1860" s="63"/>
      <c r="EO1860" s="63"/>
    </row>
    <row r="1861" spans="1:145" ht="15.5" x14ac:dyDescent="0.35">
      <c r="A1861" s="56" t="s">
        <v>595</v>
      </c>
      <c r="B1861" s="173" t="s">
        <v>136</v>
      </c>
      <c r="C1861" s="63">
        <f>(C1825-B1825)/-B1825*100</f>
        <v>5.5799535003874707</v>
      </c>
      <c r="D1861" s="63">
        <f>(D1825-C1825)/-C1825*100</f>
        <v>75.55677154582763</v>
      </c>
      <c r="E1861" s="63">
        <f t="shared" ref="E1861:Z1861" si="1787">(E1825-D1825)/D1825*100</f>
        <v>-449.11014103425106</v>
      </c>
      <c r="F1861" s="63">
        <f t="shared" si="1787"/>
        <v>-5.9058336940316316</v>
      </c>
      <c r="G1861" s="63">
        <f t="shared" si="1787"/>
        <v>-96.684555754323199</v>
      </c>
      <c r="H1861" s="63">
        <f t="shared" si="1787"/>
        <v>-289.00308324768736</v>
      </c>
      <c r="I1861" s="63">
        <f t="shared" si="1787"/>
        <v>-8932.9526916802824</v>
      </c>
      <c r="J1861" s="63">
        <f t="shared" si="1787"/>
        <v>33.074773144215023</v>
      </c>
      <c r="K1861" s="63">
        <f t="shared" si="1787"/>
        <v>29.485945855924189</v>
      </c>
      <c r="L1861" s="63">
        <f t="shared" si="1787"/>
        <v>-3.9640659945266616</v>
      </c>
      <c r="M1861" s="63" t="e">
        <f t="shared" si="1787"/>
        <v>#REF!</v>
      </c>
      <c r="N1861" s="63" t="e">
        <f t="shared" si="1787"/>
        <v>#REF!</v>
      </c>
      <c r="O1861" s="63" t="e">
        <f t="shared" si="1787"/>
        <v>#REF!</v>
      </c>
      <c r="P1861" s="63" t="e">
        <f t="shared" si="1787"/>
        <v>#REF!</v>
      </c>
      <c r="Q1861" s="63" t="e">
        <f t="shared" si="1787"/>
        <v>#REF!</v>
      </c>
      <c r="R1861" s="63">
        <f t="shared" si="1787"/>
        <v>-3.9002313845663035</v>
      </c>
      <c r="S1861" s="63">
        <f t="shared" si="1787"/>
        <v>84.281749886507342</v>
      </c>
      <c r="T1861" s="63">
        <f t="shared" si="1787"/>
        <v>102.99754117521623</v>
      </c>
      <c r="U1861" s="63">
        <f t="shared" si="1787"/>
        <v>59.784524534588691</v>
      </c>
      <c r="V1861" s="63">
        <f t="shared" si="1787"/>
        <v>30.569394407484147</v>
      </c>
      <c r="W1861" s="63" t="e">
        <f t="shared" si="1787"/>
        <v>#VALUE!</v>
      </c>
      <c r="X1861" s="2" t="e">
        <f t="shared" si="1787"/>
        <v>#VALUE!</v>
      </c>
      <c r="Y1861" s="2" t="e">
        <f t="shared" si="1787"/>
        <v>#VALUE!</v>
      </c>
      <c r="Z1861" s="63" t="e">
        <f t="shared" si="1787"/>
        <v>#VALUE!</v>
      </c>
      <c r="AA1861" s="63" t="e">
        <f>(AA1825-Z1825)/Z1825*100</f>
        <v>#VALUE!</v>
      </c>
      <c r="AB1861" s="63">
        <v>10.212903724113405</v>
      </c>
      <c r="AC1861" s="63">
        <v>11.979058286759273</v>
      </c>
      <c r="AD1861" s="63">
        <v>6.7726373905987094</v>
      </c>
      <c r="AE1861" s="63" t="e">
        <f>(AE1825-AA1825)/AA1825*100</f>
        <v>#VALUE!</v>
      </c>
      <c r="AF1861" s="63">
        <v>15.104841887800383</v>
      </c>
      <c r="AG1861" s="63">
        <v>-4.7013782955409988</v>
      </c>
      <c r="AH1861" s="63">
        <v>-5.2692643417029021</v>
      </c>
      <c r="AI1861" s="63">
        <v>-11.41159835002934</v>
      </c>
      <c r="AJ1861" s="2" t="e">
        <f>(AJ1825-AE1825)/AE1825*100</f>
        <v>#VALUE!</v>
      </c>
      <c r="AK1861" s="2">
        <v>-23.035978026507994</v>
      </c>
      <c r="AL1861" s="2">
        <v>-23.093934750017489</v>
      </c>
      <c r="AM1861" s="2">
        <v>-30.453259961944546</v>
      </c>
      <c r="AN1861" s="2">
        <v>-26.679744795317596</v>
      </c>
      <c r="AO1861" s="2" t="e">
        <f>(AO1825-AJ1825)/AJ1825*100</f>
        <v>#VALUE!</v>
      </c>
      <c r="AP1861" s="2">
        <v>-26.636835479358144</v>
      </c>
      <c r="AQ1861" s="2">
        <v>-31.665399881197615</v>
      </c>
      <c r="AR1861" s="2">
        <v>-34.932267306472028</v>
      </c>
      <c r="AS1861" s="2" t="e">
        <f>(AS1825-AO1825)/AO1825*100</f>
        <v>#VALUE!</v>
      </c>
      <c r="AT1861" s="2">
        <v>14.118030650789827</v>
      </c>
      <c r="AU1861" s="2">
        <v>-36.429515709275002</v>
      </c>
      <c r="AV1861" s="2">
        <v>-17.88318340590709</v>
      </c>
      <c r="AW1861" s="2">
        <v>-23.323733007148846</v>
      </c>
      <c r="AX1861" s="2" t="e">
        <f>(AX1825-AS1825)/AS1825*100</f>
        <v>#VALUE!</v>
      </c>
      <c r="AY1861" s="2"/>
      <c r="AZ1861" s="2">
        <v>27.521420559336228</v>
      </c>
      <c r="BA1861" s="2">
        <v>-0.23876841543359789</v>
      </c>
      <c r="BB1861" s="2">
        <v>16.32297615994473</v>
      </c>
      <c r="BC1861" s="2">
        <v>-7.4990851982381548</v>
      </c>
      <c r="BD1861" s="2">
        <v>8.2703321333702853</v>
      </c>
      <c r="BE1861" s="2">
        <v>-18.703974463323039</v>
      </c>
      <c r="BF1861" s="2" t="e">
        <f>(BF1825-AX1825)/AX1825*100</f>
        <v>#VALUE!</v>
      </c>
      <c r="BG1861" s="2">
        <v>11.942115924712715</v>
      </c>
      <c r="BH1861" s="2">
        <v>-3.9417953135598474</v>
      </c>
      <c r="BI1861" s="2">
        <v>22.395855347909976</v>
      </c>
      <c r="BJ1861" s="2">
        <v>-15.86616267176163</v>
      </c>
      <c r="BK1861" s="2">
        <v>23.450724188306712</v>
      </c>
      <c r="BL1861" s="2">
        <v>-8.350448000470962</v>
      </c>
      <c r="BM1861" s="2">
        <v>31.072608592143247</v>
      </c>
      <c r="BN1861" s="2">
        <v>-6.7844883935876581</v>
      </c>
      <c r="BO1861" s="2">
        <f>(BO1825-BF1825)/BF1825*100</f>
        <v>5.7978349105376203</v>
      </c>
      <c r="BP1861" s="2">
        <v>18.186566312679133</v>
      </c>
      <c r="BQ1861" s="2">
        <v>8.8923182012770106</v>
      </c>
      <c r="BR1861" s="2">
        <v>-43.265479025078506</v>
      </c>
      <c r="BS1861" s="2">
        <v>-121.52799466445001</v>
      </c>
      <c r="BT1861" s="2">
        <v>-56.419802981579039</v>
      </c>
      <c r="BU1861" s="2">
        <v>-106.10837816035476</v>
      </c>
      <c r="BV1861" s="2">
        <v>-141.85755825198268</v>
      </c>
      <c r="BW1861" s="2">
        <v>-5.9445332956535157</v>
      </c>
      <c r="BX1861" s="2">
        <v>-39.41507268947052</v>
      </c>
      <c r="BY1861" s="2">
        <v>-55.608919784984302</v>
      </c>
      <c r="BZ1861" s="63">
        <v>-22.571629555406815</v>
      </c>
      <c r="CA1861" s="2">
        <f>(CA1825-BO1825)/BO1825*100</f>
        <v>-30.801478103269087</v>
      </c>
      <c r="CB1861" s="2">
        <v>24.180461184400393</v>
      </c>
      <c r="CC1861" s="2">
        <v>15.278843118600813</v>
      </c>
      <c r="CD1861" s="2">
        <v>-43.016515668933572</v>
      </c>
      <c r="CE1861" s="2">
        <v>-29.242833808463136</v>
      </c>
      <c r="CF1861" s="2">
        <v>-39.933111906390423</v>
      </c>
      <c r="CG1861" s="2">
        <v>-66.006122302066288</v>
      </c>
      <c r="CH1861" s="2">
        <v>14.001893641063953</v>
      </c>
      <c r="CI1861" s="2">
        <v>-5.1418613926542918</v>
      </c>
      <c r="CJ1861" s="63">
        <v>20.072450020361213</v>
      </c>
      <c r="CK1861" s="63">
        <v>-34.735214970934727</v>
      </c>
      <c r="CL1861" s="2">
        <f>(CL1825-CA1825)/CA1825*100</f>
        <v>-30.65690812469818</v>
      </c>
      <c r="CM1861" s="2">
        <v>64.057481423904079</v>
      </c>
      <c r="CN1861" s="2">
        <v>49.044440588256109</v>
      </c>
      <c r="CO1861" s="2">
        <v>54.606002705983194</v>
      </c>
      <c r="CP1861" s="2">
        <v>140.02405331306619</v>
      </c>
      <c r="CQ1861" s="2">
        <v>50.561430338168222</v>
      </c>
      <c r="CR1861" s="2">
        <v>-28.896635380356244</v>
      </c>
      <c r="CS1861" s="2">
        <v>141.21528694945908</v>
      </c>
      <c r="CT1861" s="2">
        <v>75.961148674797627</v>
      </c>
      <c r="CU1861" s="2">
        <v>16.373677547680192</v>
      </c>
      <c r="CV1861" s="2">
        <v>95.653776034355033</v>
      </c>
      <c r="CW1861" s="2">
        <v>78.378841697620217</v>
      </c>
      <c r="CX1861" s="2">
        <v>71.00055515453451</v>
      </c>
      <c r="CY1861" s="2">
        <v>74.846388779194271</v>
      </c>
      <c r="CZ1861" s="2">
        <v>70.858614500697527</v>
      </c>
      <c r="DA1861" s="2">
        <f>(DA1825-CL1825)/CL1825*100</f>
        <v>118.50409562187285</v>
      </c>
      <c r="DB1861" s="63">
        <v>47.690845706257292</v>
      </c>
      <c r="DC1861" s="63">
        <v>24.966511256975192</v>
      </c>
      <c r="DD1861" s="63">
        <v>-13.180564120927349</v>
      </c>
      <c r="DE1861" s="63">
        <v>39.013089308545666</v>
      </c>
      <c r="DF1861" s="63">
        <v>18.732492582998301</v>
      </c>
      <c r="DG1861" s="63">
        <v>-0.11556942898988121</v>
      </c>
      <c r="DH1861" s="63">
        <v>25.085334953006839</v>
      </c>
      <c r="DI1861" s="63">
        <v>9.8996708139194993</v>
      </c>
      <c r="DJ1861" s="63">
        <v>0.19508480414418675</v>
      </c>
      <c r="DK1861" s="63">
        <v>-19.517242577803255</v>
      </c>
      <c r="DL1861" s="63">
        <v>-29.885570914094124</v>
      </c>
      <c r="DM1861" s="63">
        <v>51.556972309286841</v>
      </c>
      <c r="DN1861" s="6">
        <f>(DN1825-DA1825)/DA1825*100</f>
        <v>-4.030386845483922</v>
      </c>
      <c r="DO1861" s="63">
        <v>51.556972309286841</v>
      </c>
      <c r="DP1861" s="63">
        <v>11.704582188370559</v>
      </c>
      <c r="DQ1861" s="63">
        <v>-4.9435810170637193</v>
      </c>
      <c r="DR1861" s="63">
        <v>-25.11673169165174</v>
      </c>
      <c r="DS1861" s="63">
        <v>37.978027852600221</v>
      </c>
      <c r="DT1861" s="63">
        <v>20.794124152377456</v>
      </c>
      <c r="DU1861" s="63">
        <v>-37.773617808963692</v>
      </c>
      <c r="DV1861" s="64">
        <f>(DV1825-DN1825)/DN1825*100</f>
        <v>-11.581066689417112</v>
      </c>
      <c r="DW1861" s="65">
        <f>(DW1825-DN1825)/DN1825*100</f>
        <v>-15.8610885439718</v>
      </c>
      <c r="DX1861" s="66">
        <f>(DX1825-DN1825)/DN1825*100</f>
        <v>80.005440563431321</v>
      </c>
      <c r="DZ1861" s="63">
        <f>(DZ1825-DW1825)/DW1825*100</f>
        <v>53.017461221128329</v>
      </c>
      <c r="EC1861" s="63">
        <f>(EC1825-DZ1825)/DZ1825*100</f>
        <v>44.281883614052262</v>
      </c>
      <c r="EF1861" s="63">
        <f>(EF1825-EC1825)/EC1825*100</f>
        <v>16.151013895251548</v>
      </c>
      <c r="EI1861" s="63">
        <f>(EI1825-EF1825)/EF1825*100</f>
        <v>31.658430630878559</v>
      </c>
      <c r="EL1861" s="63">
        <f>(EL1825-EI1825)/EI1825*100</f>
        <v>31.16250273750147</v>
      </c>
      <c r="EO1861" s="63">
        <f>(EO1825-EL1825)/EL1825*100</f>
        <v>29.394748056319109</v>
      </c>
    </row>
    <row r="1862" spans="1:145" ht="15.5" x14ac:dyDescent="0.35">
      <c r="A1862" s="56" t="s">
        <v>657</v>
      </c>
      <c r="B1862" s="173" t="s">
        <v>136</v>
      </c>
      <c r="C1862" s="63" t="e">
        <f t="shared" ref="C1862:Z1862" si="1788">(C1835-B1835)/B1835*100</f>
        <v>#REF!</v>
      </c>
      <c r="D1862" s="63" t="e">
        <f t="shared" si="1788"/>
        <v>#REF!</v>
      </c>
      <c r="E1862" s="63" t="e">
        <f t="shared" si="1788"/>
        <v>#REF!</v>
      </c>
      <c r="F1862" s="63" t="e">
        <f t="shared" si="1788"/>
        <v>#REF!</v>
      </c>
      <c r="G1862" s="63" t="e">
        <f t="shared" si="1788"/>
        <v>#REF!</v>
      </c>
      <c r="H1862" s="63" t="e">
        <f t="shared" si="1788"/>
        <v>#REF!</v>
      </c>
      <c r="I1862" s="63" t="e">
        <f t="shared" si="1788"/>
        <v>#REF!</v>
      </c>
      <c r="J1862" s="63" t="e">
        <f t="shared" si="1788"/>
        <v>#REF!</v>
      </c>
      <c r="K1862" s="63" t="e">
        <f t="shared" si="1788"/>
        <v>#REF!</v>
      </c>
      <c r="L1862" s="63" t="e">
        <f t="shared" si="1788"/>
        <v>#REF!</v>
      </c>
      <c r="M1862" s="63" t="e">
        <f t="shared" si="1788"/>
        <v>#REF!</v>
      </c>
      <c r="N1862" s="63" t="e">
        <f t="shared" si="1788"/>
        <v>#REF!</v>
      </c>
      <c r="O1862" s="63" t="e">
        <f t="shared" si="1788"/>
        <v>#VALUE!</v>
      </c>
      <c r="P1862" s="63" t="e">
        <f t="shared" si="1788"/>
        <v>#VALUE!</v>
      </c>
      <c r="Q1862" s="63" t="e">
        <f t="shared" si="1788"/>
        <v>#VALUE!</v>
      </c>
      <c r="R1862" s="63" t="e">
        <f t="shared" si="1788"/>
        <v>#VALUE!</v>
      </c>
      <c r="S1862" s="63" t="e">
        <f t="shared" si="1788"/>
        <v>#VALUE!</v>
      </c>
      <c r="T1862" s="63" t="e">
        <f t="shared" si="1788"/>
        <v>#VALUE!</v>
      </c>
      <c r="U1862" s="63" t="e">
        <f t="shared" si="1788"/>
        <v>#VALUE!</v>
      </c>
      <c r="V1862" s="63" t="e">
        <f t="shared" si="1788"/>
        <v>#VALUE!</v>
      </c>
      <c r="W1862" s="63" t="e">
        <f t="shared" si="1788"/>
        <v>#VALUE!</v>
      </c>
      <c r="X1862" s="2" t="e">
        <f t="shared" si="1788"/>
        <v>#VALUE!</v>
      </c>
      <c r="Y1862" s="2" t="e">
        <f t="shared" si="1788"/>
        <v>#VALUE!</v>
      </c>
      <c r="Z1862" s="63">
        <f t="shared" si="1788"/>
        <v>33.054615271328906</v>
      </c>
      <c r="AA1862" s="63">
        <f>(AA1835-Z1835)/Z1835*100</f>
        <v>37.410556572524186</v>
      </c>
      <c r="AB1862" s="63">
        <v>-0.82632666729376902</v>
      </c>
      <c r="AC1862" s="63">
        <v>-10.9771503307625</v>
      </c>
      <c r="AD1862" s="63">
        <v>-2.7387549786174707</v>
      </c>
      <c r="AE1862" s="63">
        <f>(AE1835-AA1835)/AA1835*100</f>
        <v>25.417293653187027</v>
      </c>
      <c r="AF1862" s="63">
        <v>13.975309037282324</v>
      </c>
      <c r="AG1862" s="63">
        <v>23.2506740202525</v>
      </c>
      <c r="AH1862" s="63">
        <v>45.845240639153758</v>
      </c>
      <c r="AI1862" s="63">
        <v>61.344867366889488</v>
      </c>
      <c r="AJ1862" s="2">
        <f>(AJ1835-AE1835)/AE1835*100</f>
        <v>54.478823162167323</v>
      </c>
      <c r="AK1862" s="2">
        <v>57.55741414117086</v>
      </c>
      <c r="AL1862" s="2">
        <v>44.811843303829583</v>
      </c>
      <c r="AM1862" s="2">
        <v>47.854876450390158</v>
      </c>
      <c r="AN1862" s="2">
        <v>47.820927619478283</v>
      </c>
      <c r="AO1862" s="2">
        <f>(AO1835-AJ1835)/AJ1835*100</f>
        <v>41.5956107607945</v>
      </c>
      <c r="AP1862" s="2">
        <v>27.533506734278106</v>
      </c>
      <c r="AQ1862" s="2">
        <v>26.830215337560475</v>
      </c>
      <c r="AR1862" s="2">
        <v>23.222733934950199</v>
      </c>
      <c r="AS1862" s="2">
        <f>(AS1835-AO1835)/AO1835*100</f>
        <v>44.780840601492649</v>
      </c>
      <c r="AT1862" s="2">
        <v>8.0002513380315854</v>
      </c>
      <c r="AU1862" s="2">
        <v>15.849167672306507</v>
      </c>
      <c r="AV1862" s="2">
        <v>4.4437273630661691</v>
      </c>
      <c r="AW1862" s="2">
        <v>6.6871223780030089</v>
      </c>
      <c r="AX1862" s="2" t="e">
        <f>(AX1835-AS1835)/AS1835*100</f>
        <v>#VALUE!</v>
      </c>
      <c r="AY1862" s="2"/>
      <c r="AZ1862" s="2">
        <v>1.144306952690495</v>
      </c>
      <c r="BA1862" s="2">
        <v>5.4526890832443042</v>
      </c>
      <c r="BB1862" s="2">
        <v>4.5155859518787231</v>
      </c>
      <c r="BC1862" s="2">
        <v>2.6405120829099187</v>
      </c>
      <c r="BD1862" s="2">
        <v>4.8673638575751754</v>
      </c>
      <c r="BE1862" s="2">
        <v>9.105665030665449</v>
      </c>
      <c r="BF1862" s="2" t="e">
        <f>(BF1835-AX1835)/AX1835*100</f>
        <v>#VALUE!</v>
      </c>
      <c r="BG1862" s="2">
        <v>-1.4429523138191176</v>
      </c>
      <c r="BH1862" s="2">
        <v>0.55875246959677483</v>
      </c>
      <c r="BI1862" s="2">
        <v>1.879853282040185</v>
      </c>
      <c r="BJ1862" s="2">
        <v>8.5424261847749925</v>
      </c>
      <c r="BK1862" s="2">
        <v>1.3214178679054545</v>
      </c>
      <c r="BL1862" s="2">
        <v>3.9278561166755557</v>
      </c>
      <c r="BM1862" s="2">
        <v>6.8389643613927964E-2</v>
      </c>
      <c r="BN1862" s="2">
        <v>1.9469609181203391</v>
      </c>
      <c r="BO1862" s="2">
        <f>(BO1835-BF1835)/BF1835*100</f>
        <v>6.7113749647012195</v>
      </c>
      <c r="BP1862" s="2">
        <v>2.9332892577867429</v>
      </c>
      <c r="BQ1862" s="2">
        <v>2.6250238660613578</v>
      </c>
      <c r="BR1862" s="2">
        <v>7.7012507694902892</v>
      </c>
      <c r="BS1862" s="2">
        <v>18.386329792795472</v>
      </c>
      <c r="BT1862" s="2">
        <v>10.486018232623199</v>
      </c>
      <c r="BU1862" s="2">
        <v>16.029537990495239</v>
      </c>
      <c r="BV1862" s="2">
        <v>18.834024788915325</v>
      </c>
      <c r="BW1862" s="2">
        <v>6.1558860022311546</v>
      </c>
      <c r="BX1862" s="2">
        <v>7.975382509890534</v>
      </c>
      <c r="BY1862" s="2">
        <v>10.276736154987656</v>
      </c>
      <c r="BZ1862" s="63">
        <v>16.619848598724101</v>
      </c>
      <c r="CA1862" s="2">
        <f>(CA1835-BO1835)/BO1835*100</f>
        <v>17.954057446806786</v>
      </c>
      <c r="CB1862" s="2">
        <v>4.8318903331967711</v>
      </c>
      <c r="CC1862" s="2">
        <v>4.6361287113084595</v>
      </c>
      <c r="CD1862" s="2">
        <v>8.7672358265970249</v>
      </c>
      <c r="CE1862" s="2">
        <v>11.212265127473547</v>
      </c>
      <c r="CF1862" s="2">
        <v>11.269203592867177</v>
      </c>
      <c r="CG1862" s="2">
        <v>12.515700408810645</v>
      </c>
      <c r="CH1862" s="2">
        <v>9.1628116828698083</v>
      </c>
      <c r="CI1862" s="2">
        <v>10.308758157986064</v>
      </c>
      <c r="CJ1862" s="63">
        <v>10.831484497657993</v>
      </c>
      <c r="CK1862" s="63">
        <v>11.895067760767784</v>
      </c>
      <c r="CL1862" s="2">
        <f>(CL1835-CA1835)/CA1835*100</f>
        <v>19.629263089870399</v>
      </c>
      <c r="CM1862" s="2">
        <v>9.5679321161972091</v>
      </c>
      <c r="CN1862" s="2">
        <v>6.1813772559095712</v>
      </c>
      <c r="CO1862" s="2">
        <v>6.4288695067066124</v>
      </c>
      <c r="CP1862" s="2">
        <v>0.97474263131618544</v>
      </c>
      <c r="CQ1862" s="2">
        <v>8.0796952532753501</v>
      </c>
      <c r="CR1862" s="2">
        <v>13.128348942989646</v>
      </c>
      <c r="CS1862" s="2">
        <v>7.663156510151131</v>
      </c>
      <c r="CT1862" s="2">
        <v>11.957839582487589</v>
      </c>
      <c r="CU1862" s="2">
        <v>15.160171742983442</v>
      </c>
      <c r="CV1862" s="2">
        <v>16.951552137324487</v>
      </c>
      <c r="CW1862" s="2">
        <v>17.860595822123955</v>
      </c>
      <c r="CX1862" s="2">
        <v>18.186288811467357</v>
      </c>
      <c r="CY1862" s="2">
        <v>17.739795832026463</v>
      </c>
      <c r="CZ1862" s="2">
        <v>15.408614951271735</v>
      </c>
      <c r="DA1862" s="2">
        <f>(DA1835-CL1835)/CL1835*100</f>
        <v>6.9444296111026675</v>
      </c>
      <c r="DB1862" s="63">
        <v>3.6378296245967183</v>
      </c>
      <c r="DC1862" s="63">
        <v>5.8817331693707082</v>
      </c>
      <c r="DD1862" s="63">
        <v>9.4518660108804546</v>
      </c>
      <c r="DE1862" s="63">
        <v>4.7831806085016328</v>
      </c>
      <c r="DF1862" s="63">
        <v>6.9961232353884295</v>
      </c>
      <c r="DG1862" s="63">
        <v>7.860368111076232</v>
      </c>
      <c r="DH1862" s="63">
        <v>5.0315244377162758</v>
      </c>
      <c r="DI1862" s="63">
        <v>6.7952915569511827</v>
      </c>
      <c r="DJ1862" s="63">
        <v>6.7716168851582843</v>
      </c>
      <c r="DK1862" s="63">
        <v>11.372124243983411</v>
      </c>
      <c r="DL1862" s="63">
        <v>12.455898104553063</v>
      </c>
      <c r="DM1862" s="63">
        <v>3.8639332884203181</v>
      </c>
      <c r="DN1862" s="6">
        <f>(DN1835-DA1835)/DA1835*100</f>
        <v>11.116411259047043</v>
      </c>
      <c r="DO1862" s="63">
        <v>3.8639332884203181</v>
      </c>
      <c r="DP1862" s="63">
        <v>10.0490824738052</v>
      </c>
      <c r="DQ1862" s="63">
        <v>11.890809413560845</v>
      </c>
      <c r="DR1862" s="63">
        <v>13.287525984311774</v>
      </c>
      <c r="DS1862" s="63">
        <v>8.951862932599747</v>
      </c>
      <c r="DT1862" s="63">
        <v>10.767816486021882</v>
      </c>
      <c r="DU1862" s="63">
        <v>14.237861514514902</v>
      </c>
      <c r="DV1862" s="64">
        <f>(DV1835-DN1835)/DN1835*100</f>
        <v>13.893389644762284</v>
      </c>
      <c r="DW1862" s="65">
        <f>(DW1835-DN1835)/DN1835*100</f>
        <v>13.377010726955707</v>
      </c>
      <c r="DX1862" s="66">
        <f>(DX1835-DN1835)/DN1835*100</f>
        <v>-3.7145938835696897</v>
      </c>
      <c r="DZ1862" s="63">
        <f>(DZ1835-DW1835)/DW1835*100</f>
        <v>6.1277478282044111</v>
      </c>
      <c r="EC1862" s="63">
        <f>(EC1835-DZ1835)/DZ1835*100</f>
        <v>4.8764147232577493</v>
      </c>
      <c r="EF1862" s="63">
        <f>(EF1835-EC1835)/EC1835*100</f>
        <v>4.4287314902307875</v>
      </c>
      <c r="EI1862" s="63">
        <f>(EI1835-EF1835)/EF1835*100</f>
        <v>3.0113697513515643</v>
      </c>
      <c r="EL1862" s="63">
        <f>(EL1835-EI1835)/EI1835*100</f>
        <v>1.6189657178191392</v>
      </c>
      <c r="EO1862" s="63">
        <f>(EO1835-EL1835)/EL1835*100</f>
        <v>0.69521039060930379</v>
      </c>
    </row>
    <row r="1863" spans="1:145" ht="15.5" x14ac:dyDescent="0.35">
      <c r="A1863" s="56" t="s">
        <v>658</v>
      </c>
      <c r="B1863" s="173" t="s">
        <v>136</v>
      </c>
      <c r="C1863" s="63">
        <f t="shared" ref="C1863:T1863" si="1789">(C1837-B1837)/B1837*100</f>
        <v>21.878966337937616</v>
      </c>
      <c r="D1863" s="63">
        <f t="shared" si="1789"/>
        <v>18.954826417818268</v>
      </c>
      <c r="E1863" s="63">
        <f t="shared" si="1789"/>
        <v>-31.412517490929325</v>
      </c>
      <c r="F1863" s="63">
        <f t="shared" si="1789"/>
        <v>15.338981789282258</v>
      </c>
      <c r="G1863" s="63">
        <f t="shared" si="1789"/>
        <v>56.331777230380645</v>
      </c>
      <c r="H1863" s="63" t="e">
        <f t="shared" si="1789"/>
        <v>#REF!</v>
      </c>
      <c r="I1863" s="63" t="e">
        <f t="shared" si="1789"/>
        <v>#REF!</v>
      </c>
      <c r="J1863" s="63" t="e">
        <f t="shared" si="1789"/>
        <v>#REF!</v>
      </c>
      <c r="K1863" s="63" t="e">
        <f t="shared" si="1789"/>
        <v>#REF!</v>
      </c>
      <c r="L1863" s="63" t="e">
        <f t="shared" si="1789"/>
        <v>#REF!</v>
      </c>
      <c r="M1863" s="63" t="e">
        <f t="shared" si="1789"/>
        <v>#REF!</v>
      </c>
      <c r="N1863" s="63" t="e">
        <f t="shared" si="1789"/>
        <v>#REF!</v>
      </c>
      <c r="O1863" s="63" t="e">
        <f t="shared" si="1789"/>
        <v>#REF!</v>
      </c>
      <c r="P1863" s="63">
        <f t="shared" si="1789"/>
        <v>187.50859461830663</v>
      </c>
      <c r="Q1863" s="63">
        <f t="shared" si="1789"/>
        <v>-9.1668888653429104</v>
      </c>
      <c r="R1863" s="63">
        <f t="shared" si="1789"/>
        <v>5.664995504619819</v>
      </c>
      <c r="S1863" s="63">
        <f t="shared" si="1789"/>
        <v>-45.544691426713626</v>
      </c>
      <c r="T1863" s="63">
        <f t="shared" si="1789"/>
        <v>-253.78387891587474</v>
      </c>
      <c r="U1863" s="63">
        <f t="shared" ref="U1863:Z1863" si="1790">-(U1837-T1837)/T1837*100</f>
        <v>-181.42146480815643</v>
      </c>
      <c r="V1863" s="63">
        <f t="shared" si="1790"/>
        <v>-53.102486387207605</v>
      </c>
      <c r="W1863" s="63">
        <f t="shared" si="1790"/>
        <v>-39.517772897284573</v>
      </c>
      <c r="X1863" s="2">
        <f t="shared" si="1790"/>
        <v>33.685883025231142</v>
      </c>
      <c r="Y1863" s="2">
        <f t="shared" si="1790"/>
        <v>20.10438391032644</v>
      </c>
      <c r="Z1863" s="63">
        <f t="shared" si="1790"/>
        <v>-38.397440538153056</v>
      </c>
      <c r="AA1863" s="63">
        <f>-(AA1837-Z1837)/Z1837*100</f>
        <v>18.007244781187516</v>
      </c>
      <c r="AB1863" s="63">
        <v>-14.129505473375399</v>
      </c>
      <c r="AC1863" s="63">
        <v>-25.086645855882182</v>
      </c>
      <c r="AD1863" s="63">
        <v>-22.059259778952121</v>
      </c>
      <c r="AE1863" s="63">
        <f>-(AE1837-AA1837)/AA1837*100</f>
        <v>-22.029053706307629</v>
      </c>
      <c r="AF1863" s="63">
        <v>-9.6090640650856329</v>
      </c>
      <c r="AG1863" s="63">
        <v>1.506228318499131</v>
      </c>
      <c r="AH1863" s="63">
        <v>24.279295432343122</v>
      </c>
      <c r="AI1863" s="63">
        <v>39.138108080425127</v>
      </c>
      <c r="AJ1863" s="2">
        <f>-(AJ1837-AE1837)/AE1837*100</f>
        <v>40.937290086929671</v>
      </c>
      <c r="AK1863" s="2">
        <v>105.816779750276</v>
      </c>
      <c r="AL1863" s="2">
        <v>72.318918228523145</v>
      </c>
      <c r="AM1863" s="2">
        <v>88.75294952143247</v>
      </c>
      <c r="AN1863" s="2">
        <v>72.178061254254757</v>
      </c>
      <c r="AO1863" s="2">
        <f>-(AO1837-AJ1837)/AJ1837*100</f>
        <v>79.21633444820516</v>
      </c>
      <c r="AP1863" s="2">
        <v>263.25051934769982</v>
      </c>
      <c r="AQ1863" s="2">
        <v>421.49659021770674</v>
      </c>
      <c r="AR1863" s="2">
        <v>392.84308217903407</v>
      </c>
      <c r="AS1863" s="2">
        <f>-(AS1837-AO1837)/AO1837*100</f>
        <v>752.17278453576773</v>
      </c>
      <c r="AT1863" s="2">
        <v>-3.2360381353390339</v>
      </c>
      <c r="AU1863" s="2">
        <v>44.187018292384437</v>
      </c>
      <c r="AV1863" s="2">
        <v>12.716119766657799</v>
      </c>
      <c r="AW1863" s="2">
        <v>13.071564209224192</v>
      </c>
      <c r="AX1863" s="2">
        <f>(AX1837-AS1837)/AS1837*100</f>
        <v>-0.75166344515421857</v>
      </c>
      <c r="AY1863" s="2"/>
      <c r="AZ1863" s="2">
        <v>-14.60146884387318</v>
      </c>
      <c r="BA1863" s="2">
        <v>-1.5023463733420375</v>
      </c>
      <c r="BB1863" s="2">
        <v>-1.6974617985861025</v>
      </c>
      <c r="BC1863" s="2">
        <v>18.518503624854535</v>
      </c>
      <c r="BD1863" s="2">
        <v>0.1532083203601706</v>
      </c>
      <c r="BE1863" s="2">
        <v>25.853958250011804</v>
      </c>
      <c r="BF1863" s="2">
        <f>(BF1837-AX1837)/AX1837*100</f>
        <v>43.628554809728719</v>
      </c>
      <c r="BG1863" s="2">
        <v>-13.291098865761835</v>
      </c>
      <c r="BH1863" s="2">
        <v>8.4507246686887303</v>
      </c>
      <c r="BI1863" s="2">
        <v>2.7871199254137049</v>
      </c>
      <c r="BJ1863" s="2">
        <v>25.895225011633755</v>
      </c>
      <c r="BK1863" s="2">
        <v>9.8159135591496174</v>
      </c>
      <c r="BL1863" s="2">
        <v>31.299877356026823</v>
      </c>
      <c r="BM1863" s="2">
        <v>6.4169260177239575</v>
      </c>
      <c r="BN1863" s="2">
        <v>29.955665962428068</v>
      </c>
      <c r="BO1863" s="2">
        <f>(BO1837-BF1837)/BF1837*100</f>
        <v>30.676483540521961</v>
      </c>
      <c r="BP1863" s="2">
        <v>3.5769568096660138</v>
      </c>
      <c r="BQ1863" s="2">
        <v>12.980667629612883</v>
      </c>
      <c r="BR1863" s="2">
        <v>37.418042100914334</v>
      </c>
      <c r="BS1863" s="2">
        <v>107.77029082625602</v>
      </c>
      <c r="BT1863" s="2">
        <v>43.41970724585611</v>
      </c>
      <c r="BU1863" s="2">
        <v>62.947910703981904</v>
      </c>
      <c r="BV1863" s="2">
        <v>90.291032744744669</v>
      </c>
      <c r="BW1863" s="2">
        <v>25.094104991161291</v>
      </c>
      <c r="BX1863" s="2">
        <v>32.785725142472366</v>
      </c>
      <c r="BY1863" s="2">
        <v>41.789928871261026</v>
      </c>
      <c r="BZ1863" s="63">
        <v>43.112899742211283</v>
      </c>
      <c r="CA1863" s="2">
        <f>(CA1837-BO1837)/BO1837*100</f>
        <v>40.139667142429168</v>
      </c>
      <c r="CB1863" s="2">
        <v>6.4331750575527753</v>
      </c>
      <c r="CC1863" s="2">
        <v>6.7094490571018444</v>
      </c>
      <c r="CD1863" s="2">
        <v>23.445792709819958</v>
      </c>
      <c r="CE1863" s="2">
        <v>18.722901072221816</v>
      </c>
      <c r="CF1863" s="2">
        <v>20.639821584744602</v>
      </c>
      <c r="CG1863" s="2">
        <v>30.348991217349731</v>
      </c>
      <c r="CH1863" s="2">
        <v>14.057764380143473</v>
      </c>
      <c r="CI1863" s="2">
        <v>19.618258433127117</v>
      </c>
      <c r="CJ1863" s="63">
        <v>18.603707575424952</v>
      </c>
      <c r="CK1863" s="63">
        <v>22.505566555909329</v>
      </c>
      <c r="CL1863" s="2">
        <f>(CL1837-CA1837)/CA1837*100</f>
        <v>29.430221331301006</v>
      </c>
      <c r="CM1863" s="2">
        <v>17.094574544569976</v>
      </c>
      <c r="CN1863" s="2">
        <v>6.4694009472470961</v>
      </c>
      <c r="CO1863" s="2">
        <v>5.8021052381568623</v>
      </c>
      <c r="CP1863" s="2">
        <v>-6.692638484467861</v>
      </c>
      <c r="CQ1863" s="2">
        <v>10.194100599121134</v>
      </c>
      <c r="CR1863" s="2">
        <v>24.963000508405329</v>
      </c>
      <c r="CS1863" s="2">
        <v>6.2687382650002554</v>
      </c>
      <c r="CT1863" s="2">
        <v>18.557578591683427</v>
      </c>
      <c r="CU1863" s="2">
        <v>27.249595021472729</v>
      </c>
      <c r="CV1863" s="2">
        <v>28.738485106955192</v>
      </c>
      <c r="CW1863" s="2">
        <v>33.2609472787966</v>
      </c>
      <c r="CX1863" s="2">
        <v>31.577850300294358</v>
      </c>
      <c r="CY1863" s="2">
        <v>32.537265930590131</v>
      </c>
      <c r="CZ1863" s="2">
        <v>34.006550479387784</v>
      </c>
      <c r="DA1863" s="2">
        <f>(DA1837-CL1837)/CL1837*100</f>
        <v>5.9537783956331616</v>
      </c>
      <c r="DB1863" s="63">
        <v>-5.5445704404893963</v>
      </c>
      <c r="DC1863" s="63">
        <v>1.022243063399737</v>
      </c>
      <c r="DD1863" s="63">
        <v>12.129566763277207</v>
      </c>
      <c r="DE1863" s="63">
        <v>0.79229738565026442</v>
      </c>
      <c r="DF1863" s="63">
        <v>6.8157296195675361</v>
      </c>
      <c r="DG1863" s="63">
        <v>12.470999160148692</v>
      </c>
      <c r="DH1863" s="63">
        <v>3.9096624951509944</v>
      </c>
      <c r="DI1863" s="63">
        <v>9.2231399459773176</v>
      </c>
      <c r="DJ1863" s="63">
        <v>12.556858249533082</v>
      </c>
      <c r="DK1863" s="63">
        <v>8.7572034387262754</v>
      </c>
      <c r="DL1863" s="63">
        <v>11.945307544256284</v>
      </c>
      <c r="DM1863" s="63">
        <v>20.532253657076822</v>
      </c>
      <c r="DN1863" s="6">
        <f>(DN1837-DA1837)/DA1837*100</f>
        <v>12.233300710759162</v>
      </c>
      <c r="DO1863" s="63">
        <v>20.532253657076822</v>
      </c>
      <c r="DP1863" s="63">
        <v>11.647605187175818</v>
      </c>
      <c r="DQ1863" s="63">
        <v>15.989277669645025</v>
      </c>
      <c r="DR1863" s="63">
        <v>21.664361276311709</v>
      </c>
      <c r="DS1863" s="63">
        <v>13.021062762787958</v>
      </c>
      <c r="DT1863" s="63">
        <v>17.506991894198258</v>
      </c>
      <c r="DU1863" s="63">
        <v>24.949346537649717</v>
      </c>
      <c r="DV1863" s="64">
        <f>(DV1837-DN1837)/DN1837*100</f>
        <v>14.553106388121813</v>
      </c>
      <c r="DW1863" s="65">
        <f>(DW1837-DN1837)/DN1837*100</f>
        <v>15.627382669026876</v>
      </c>
      <c r="DX1863" s="66">
        <f>(DX1837-DN1837)/DN1837*100</f>
        <v>28.298895727222824</v>
      </c>
      <c r="DZ1863" s="63">
        <f>(DZ1837-DW1837)/DW1837*100</f>
        <v>-1.5749574238736928</v>
      </c>
      <c r="EC1863" s="63">
        <f>(EC1837-DZ1837)/DZ1837*100</f>
        <v>-3.1147262393905688</v>
      </c>
      <c r="EF1863" s="63">
        <f>(EF1837-EC1837)/EC1837*100</f>
        <v>-3.320573381815628</v>
      </c>
      <c r="EI1863" s="63">
        <f>(EI1837-EF1837)/EF1837*100</f>
        <v>-8.9848568006637173</v>
      </c>
      <c r="EL1863" s="63">
        <f>(EL1837-EI1837)/EI1837*100</f>
        <v>-15.838674945767478</v>
      </c>
      <c r="EO1863" s="63">
        <f>(EO1837-EL1837)/EL1837*100</f>
        <v>-24.7381606934789</v>
      </c>
    </row>
    <row r="1864" spans="1:145" ht="15.5" x14ac:dyDescent="0.35">
      <c r="A1864" s="56" t="s">
        <v>659</v>
      </c>
      <c r="B1864" s="173" t="s">
        <v>136</v>
      </c>
      <c r="C1864" s="63" t="e">
        <f t="shared" ref="C1864:Z1864" si="1791">(C1841-B1841)/B1841*100</f>
        <v>#REF!</v>
      </c>
      <c r="D1864" s="63" t="e">
        <f t="shared" si="1791"/>
        <v>#REF!</v>
      </c>
      <c r="E1864" s="63" t="e">
        <f t="shared" si="1791"/>
        <v>#REF!</v>
      </c>
      <c r="F1864" s="63" t="e">
        <f t="shared" si="1791"/>
        <v>#REF!</v>
      </c>
      <c r="G1864" s="63" t="e">
        <f t="shared" si="1791"/>
        <v>#REF!</v>
      </c>
      <c r="H1864" s="63" t="e">
        <f t="shared" si="1791"/>
        <v>#REF!</v>
      </c>
      <c r="I1864" s="63">
        <f t="shared" si="1791"/>
        <v>4.3444109269016842</v>
      </c>
      <c r="J1864" s="63">
        <f t="shared" si="1791"/>
        <v>18.381886139601455</v>
      </c>
      <c r="K1864" s="63">
        <f t="shared" si="1791"/>
        <v>5.3039318173043819</v>
      </c>
      <c r="L1864" s="63">
        <f t="shared" si="1791"/>
        <v>29.285426606115252</v>
      </c>
      <c r="M1864" s="63">
        <f t="shared" si="1791"/>
        <v>7.6724388329367299</v>
      </c>
      <c r="N1864" s="63">
        <f t="shared" si="1791"/>
        <v>4.4803737621076136</v>
      </c>
      <c r="O1864" s="63" t="e">
        <f t="shared" si="1791"/>
        <v>#VALUE!</v>
      </c>
      <c r="P1864" s="63" t="e">
        <f t="shared" si="1791"/>
        <v>#VALUE!</v>
      </c>
      <c r="Q1864" s="63" t="e">
        <f t="shared" si="1791"/>
        <v>#VALUE!</v>
      </c>
      <c r="R1864" s="63" t="e">
        <f t="shared" si="1791"/>
        <v>#VALUE!</v>
      </c>
      <c r="S1864" s="63" t="e">
        <f t="shared" si="1791"/>
        <v>#VALUE!</v>
      </c>
      <c r="T1864" s="63" t="e">
        <f t="shared" si="1791"/>
        <v>#VALUE!</v>
      </c>
      <c r="U1864" s="63" t="e">
        <f t="shared" si="1791"/>
        <v>#VALUE!</v>
      </c>
      <c r="V1864" s="63" t="e">
        <f t="shared" si="1791"/>
        <v>#VALUE!</v>
      </c>
      <c r="W1864" s="63" t="e">
        <f t="shared" si="1791"/>
        <v>#VALUE!</v>
      </c>
      <c r="X1864" s="2" t="e">
        <f t="shared" si="1791"/>
        <v>#VALUE!</v>
      </c>
      <c r="Y1864" s="2" t="e">
        <f t="shared" si="1791"/>
        <v>#VALUE!</v>
      </c>
      <c r="Z1864" s="63">
        <f t="shared" si="1791"/>
        <v>36.292563145767488</v>
      </c>
      <c r="AA1864" s="63">
        <f>(AA1841-Z1841)/Z1841*100</f>
        <v>3.3066544669151412</v>
      </c>
      <c r="AB1864" s="63">
        <v>6.8555744178039983</v>
      </c>
      <c r="AC1864" s="63">
        <v>6.6633016336845454</v>
      </c>
      <c r="AD1864" s="63">
        <v>9.3738823532948743</v>
      </c>
      <c r="AE1864" s="63">
        <f>(AE1841-AA1841)/AA1841*100</f>
        <v>23.762377012977666</v>
      </c>
      <c r="AF1864" s="63">
        <v>11.872573451973565</v>
      </c>
      <c r="AG1864" s="63">
        <v>11.585349315400251</v>
      </c>
      <c r="AH1864" s="63">
        <v>12.808913273750669</v>
      </c>
      <c r="AI1864" s="63">
        <v>14.006394166258342</v>
      </c>
      <c r="AJ1864" s="2">
        <f>(AJ1841-AE1841)/AE1841*100</f>
        <v>8.527471825188675</v>
      </c>
      <c r="AK1864" s="2">
        <v>12.735107221966466</v>
      </c>
      <c r="AL1864" s="2">
        <v>12.832771482274152</v>
      </c>
      <c r="AM1864" s="2">
        <v>10.558171289527616</v>
      </c>
      <c r="AN1864" s="2">
        <v>15.058771602527996</v>
      </c>
      <c r="AO1864" s="2">
        <f>(AO1841-AJ1841)/AJ1841*100</f>
        <v>9.932022743528087</v>
      </c>
      <c r="AP1864" s="2">
        <v>13.124237302708492</v>
      </c>
      <c r="AQ1864" s="2">
        <v>6.3351104047659357</v>
      </c>
      <c r="AR1864" s="2">
        <v>4.2024289820815515</v>
      </c>
      <c r="AS1864" s="2">
        <f>(AS1841-AO1841)/AO1841*100</f>
        <v>5.2913778040835124</v>
      </c>
      <c r="AT1864" s="2">
        <v>11.112902139771739</v>
      </c>
      <c r="AU1864" s="2">
        <v>7.9722350073225501</v>
      </c>
      <c r="AV1864" s="2">
        <v>2.144254127253737</v>
      </c>
      <c r="AW1864" s="2">
        <v>4.9124419227915004</v>
      </c>
      <c r="AX1864" s="2" t="e">
        <f>(AX1841-AS1841)/AS1841*100</f>
        <v>#VALUE!</v>
      </c>
      <c r="AY1864" s="2"/>
      <c r="AZ1864" s="2">
        <v>6.6913096961088048</v>
      </c>
      <c r="BA1864" s="2">
        <v>7.9028446841309705</v>
      </c>
      <c r="BB1864" s="2">
        <v>6.7067592862577667</v>
      </c>
      <c r="BC1864" s="2">
        <v>-2.9592246433371971</v>
      </c>
      <c r="BD1864" s="2">
        <v>6.5299534563253161</v>
      </c>
      <c r="BE1864" s="2">
        <v>3.1988726298883283</v>
      </c>
      <c r="BF1864" s="2" t="e">
        <f>(BF1841-AX1841)/AX1841*100</f>
        <v>#VALUE!</v>
      </c>
      <c r="BG1864" s="2">
        <v>3.4538498557153892</v>
      </c>
      <c r="BH1864" s="2">
        <v>-2.7029751277954994</v>
      </c>
      <c r="BI1864" s="2">
        <v>1.5031748941736096</v>
      </c>
      <c r="BJ1864" s="2">
        <v>1.3379022062788155</v>
      </c>
      <c r="BK1864" s="2">
        <v>-2.2053214496781184</v>
      </c>
      <c r="BL1864" s="2">
        <v>-7.4364422496249638</v>
      </c>
      <c r="BM1864" s="2">
        <v>-2.5673916497666438</v>
      </c>
      <c r="BN1864" s="2">
        <v>-9.6816754253155572</v>
      </c>
      <c r="BO1864" s="2">
        <f>(BO1841-BF1841)/BF1841*100</f>
        <v>-3.5626860535758609</v>
      </c>
      <c r="BP1864" s="2">
        <v>2.5930388863662941</v>
      </c>
      <c r="BQ1864" s="2">
        <v>-2.8383492162685968</v>
      </c>
      <c r="BR1864" s="2">
        <v>-7.9765691285590163</v>
      </c>
      <c r="BS1864" s="2">
        <v>-28.863101768376744</v>
      </c>
      <c r="BT1864" s="2">
        <v>-6.9230952775131529</v>
      </c>
      <c r="BU1864" s="2">
        <v>-8.7720345254709056</v>
      </c>
      <c r="BV1864" s="2">
        <v>-18.938942645674345</v>
      </c>
      <c r="BW1864" s="2">
        <v>-3.8354345002719907</v>
      </c>
      <c r="BX1864" s="2">
        <v>-5.1139204052325233</v>
      </c>
      <c r="BY1864" s="2">
        <v>-6.3488192190143442</v>
      </c>
      <c r="BZ1864" s="63">
        <v>2.5877011170627133</v>
      </c>
      <c r="CA1864" s="2">
        <f>(CA1841-BO1841)/BO1841*100</f>
        <v>5.0660303121421286</v>
      </c>
      <c r="CB1864" s="2">
        <v>3.6013612823132042</v>
      </c>
      <c r="CC1864" s="2">
        <v>3.0428574594935909</v>
      </c>
      <c r="CD1864" s="2">
        <v>-2.512701086007211</v>
      </c>
      <c r="CE1864" s="2">
        <v>5.4324281325615971</v>
      </c>
      <c r="CF1864" s="2">
        <v>4.0580107014700175</v>
      </c>
      <c r="CG1864" s="2">
        <v>-1.2079728878947558</v>
      </c>
      <c r="CH1864" s="2">
        <v>5.3651610150468292</v>
      </c>
      <c r="CI1864" s="2">
        <v>3.0861694786962763</v>
      </c>
      <c r="CJ1864" s="63">
        <v>4.8015614346240056</v>
      </c>
      <c r="CK1864" s="63">
        <v>3.6631255281600295</v>
      </c>
      <c r="CL1864" s="2">
        <f>(CL1841-CA1841)/CA1841*100</f>
        <v>12.035057149447381</v>
      </c>
      <c r="CM1864" s="2">
        <v>2.667038885979625</v>
      </c>
      <c r="CN1864" s="2">
        <v>5.9504777240438473</v>
      </c>
      <c r="CO1864" s="2">
        <v>6.9313267022458076</v>
      </c>
      <c r="CP1864" s="2">
        <v>7.1214408492622869</v>
      </c>
      <c r="CQ1864" s="2">
        <v>6.384643008569391</v>
      </c>
      <c r="CR1864" s="2">
        <v>3.640881111580712</v>
      </c>
      <c r="CS1864" s="2">
        <v>8.9091856927053534</v>
      </c>
      <c r="CT1864" s="2">
        <v>6.0604214790621329</v>
      </c>
      <c r="CU1864" s="2">
        <v>4.3572621728938099</v>
      </c>
      <c r="CV1864" s="2">
        <v>6.4189429262471958</v>
      </c>
      <c r="CW1864" s="2">
        <v>4.099095351704297</v>
      </c>
      <c r="CX1864" s="2">
        <v>6.2198099783950918</v>
      </c>
      <c r="CY1864" s="2">
        <v>4.5170202158132424</v>
      </c>
      <c r="CZ1864" s="2">
        <v>-1.2101939920859881</v>
      </c>
      <c r="DA1864" s="2">
        <f>(DA1841-CL1841)/CL1841*100</f>
        <v>7.831210575345871</v>
      </c>
      <c r="DB1864" s="63">
        <v>11.591373444213685</v>
      </c>
      <c r="DC1864" s="63">
        <v>10.09089060368829</v>
      </c>
      <c r="DD1864" s="63">
        <v>7.1325148478891292</v>
      </c>
      <c r="DE1864" s="63">
        <v>8.331510513117415</v>
      </c>
      <c r="DF1864" s="63">
        <v>7.1565128097949184</v>
      </c>
      <c r="DG1864" s="63">
        <v>3.761014880969713</v>
      </c>
      <c r="DH1864" s="63">
        <v>6.0289819069956199</v>
      </c>
      <c r="DI1864" s="63">
        <v>4.636669878088945</v>
      </c>
      <c r="DJ1864" s="63">
        <v>1.6279071366268536</v>
      </c>
      <c r="DK1864" s="63">
        <v>13.697073678326092</v>
      </c>
      <c r="DL1864" s="63">
        <v>12.909868730338788</v>
      </c>
      <c r="DM1864" s="63">
        <v>-10.956019168510428</v>
      </c>
      <c r="DN1864" s="6">
        <f>(DN1841-DA1841)/DA1841*100</f>
        <v>10.134035262692525</v>
      </c>
      <c r="DO1864" s="63">
        <v>-10.956019168510428</v>
      </c>
      <c r="DP1864" s="63">
        <v>8.5731186303623765</v>
      </c>
      <c r="DQ1864" s="63">
        <v>8.1065710609363553</v>
      </c>
      <c r="DR1864" s="63">
        <v>5.5529433537043484</v>
      </c>
      <c r="DS1864" s="63">
        <v>5.1948635911554071</v>
      </c>
      <c r="DT1864" s="63">
        <v>4.5456896239883342</v>
      </c>
      <c r="DU1864" s="63">
        <v>4.3481918356613729</v>
      </c>
      <c r="DV1864" s="64">
        <f>(DV1841-DN1841)/DN1841*100</f>
        <v>13.30206600297214</v>
      </c>
      <c r="DW1864" s="65">
        <f>(DW1841-DN1841)/DN1841*100</f>
        <v>11.3599357541553</v>
      </c>
      <c r="DX1864" s="66">
        <f>(DX1841-DN1841)/DN1841*100</f>
        <v>-32.409232080357945</v>
      </c>
      <c r="DZ1864" s="63">
        <f>(DZ1841-DW1841)/DW1841*100</f>
        <v>13.296486344687494</v>
      </c>
      <c r="EC1864" s="63">
        <f>(EC1841-DZ1841)/DZ1841*100</f>
        <v>11.337380215555017</v>
      </c>
      <c r="EF1864" s="63">
        <f>(EF1841-EC1841)/EC1841*100</f>
        <v>9.8808859349732732</v>
      </c>
      <c r="EI1864" s="63">
        <f>(EI1841-EF1841)/EF1841*100</f>
        <v>10.437489963281784</v>
      </c>
      <c r="EL1864" s="63">
        <f>(EL1841-EI1841)/EI1841*100</f>
        <v>10.525320591724281</v>
      </c>
      <c r="EO1864" s="63">
        <f>(EO1841-EL1841)/EL1841*100</f>
        <v>10.575488167579056</v>
      </c>
    </row>
    <row r="1865" spans="1:145" ht="15.5" x14ac:dyDescent="0.35">
      <c r="A1865" s="56" t="s">
        <v>660</v>
      </c>
      <c r="B1865" s="173" t="s">
        <v>136</v>
      </c>
      <c r="C1865" s="63" t="e">
        <f t="shared" ref="C1865:Z1865" si="1792">(C1848-B1848)/B1848*100</f>
        <v>#VALUE!</v>
      </c>
      <c r="D1865" s="63" t="e">
        <f t="shared" si="1792"/>
        <v>#VALUE!</v>
      </c>
      <c r="E1865" s="63" t="e">
        <f t="shared" si="1792"/>
        <v>#VALUE!</v>
      </c>
      <c r="F1865" s="63" t="e">
        <f t="shared" si="1792"/>
        <v>#VALUE!</v>
      </c>
      <c r="G1865" s="63" t="e">
        <f t="shared" si="1792"/>
        <v>#VALUE!</v>
      </c>
      <c r="H1865" s="63" t="e">
        <f t="shared" si="1792"/>
        <v>#VALUE!</v>
      </c>
      <c r="I1865" s="63">
        <f t="shared" si="1792"/>
        <v>43.847308113426813</v>
      </c>
      <c r="J1865" s="63">
        <f t="shared" si="1792"/>
        <v>35.791108649345745</v>
      </c>
      <c r="K1865" s="63">
        <f t="shared" si="1792"/>
        <v>5.0584109398624646</v>
      </c>
      <c r="L1865" s="63">
        <f t="shared" si="1792"/>
        <v>4.911198808026767</v>
      </c>
      <c r="M1865" s="63" t="e">
        <f t="shared" si="1792"/>
        <v>#VALUE!</v>
      </c>
      <c r="N1865" s="63" t="e">
        <f t="shared" si="1792"/>
        <v>#VALUE!</v>
      </c>
      <c r="O1865" s="63" t="e">
        <f t="shared" si="1792"/>
        <v>#VALUE!</v>
      </c>
      <c r="P1865" s="63" t="e">
        <f t="shared" si="1792"/>
        <v>#VALUE!</v>
      </c>
      <c r="Q1865" s="63" t="e">
        <f t="shared" si="1792"/>
        <v>#VALUE!</v>
      </c>
      <c r="R1865" s="63" t="e">
        <f t="shared" si="1792"/>
        <v>#VALUE!</v>
      </c>
      <c r="S1865" s="63" t="e">
        <f t="shared" si="1792"/>
        <v>#VALUE!</v>
      </c>
      <c r="T1865" s="63" t="e">
        <f t="shared" si="1792"/>
        <v>#VALUE!</v>
      </c>
      <c r="U1865" s="63" t="e">
        <f t="shared" si="1792"/>
        <v>#VALUE!</v>
      </c>
      <c r="V1865" s="63" t="e">
        <f t="shared" si="1792"/>
        <v>#VALUE!</v>
      </c>
      <c r="W1865" s="63" t="e">
        <f t="shared" si="1792"/>
        <v>#VALUE!</v>
      </c>
      <c r="X1865" s="2" t="e">
        <f t="shared" si="1792"/>
        <v>#VALUE!</v>
      </c>
      <c r="Y1865" s="2" t="e">
        <f t="shared" si="1792"/>
        <v>#VALUE!</v>
      </c>
      <c r="Z1865" s="63" t="e">
        <f t="shared" si="1792"/>
        <v>#VALUE!</v>
      </c>
      <c r="AA1865" s="63" t="e">
        <f>(AA1848-Z1848)/Z1848*100</f>
        <v>#VALUE!</v>
      </c>
      <c r="AB1865" s="63">
        <v>8.9373956354895618</v>
      </c>
      <c r="AC1865" s="63">
        <v>8.5023030632964804</v>
      </c>
      <c r="AD1865" s="63">
        <v>5.0793434345951001</v>
      </c>
      <c r="AE1865" s="63" t="e">
        <f>(AE1848-AA1848)/AA1848*100</f>
        <v>#VALUE!</v>
      </c>
      <c r="AF1865" s="63">
        <v>9.9773975812257181</v>
      </c>
      <c r="AG1865" s="63">
        <v>5.5406555638090449</v>
      </c>
      <c r="AH1865" s="63">
        <v>4.4918186126936526</v>
      </c>
      <c r="AI1865" s="63">
        <v>4.4913960722518773</v>
      </c>
      <c r="AJ1865" s="2" t="e">
        <f>(AJ1848-AE1848)/AE1848*100</f>
        <v>#VALUE!</v>
      </c>
      <c r="AK1865" s="2">
        <v>8.1341911808122713</v>
      </c>
      <c r="AL1865" s="2">
        <v>4.4934539044932764</v>
      </c>
      <c r="AM1865" s="2">
        <v>-0.53669357041849952</v>
      </c>
      <c r="AN1865" s="2">
        <v>0.22314314130011453</v>
      </c>
      <c r="AO1865" s="2" t="e">
        <f>(AO1848-AJ1848)/AJ1848*100</f>
        <v>#VALUE!</v>
      </c>
      <c r="AP1865" s="2">
        <v>3.7007149577470999</v>
      </c>
      <c r="AQ1865" s="2">
        <v>-6.4576145625430126E-2</v>
      </c>
      <c r="AR1865" s="2">
        <v>-2.2269665585082312</v>
      </c>
      <c r="AS1865" s="2">
        <f>(AS1848-AO1848)/AO1848*100</f>
        <v>3.9453453192874567E-4</v>
      </c>
      <c r="AT1865" s="2">
        <v>9.3395134429226747</v>
      </c>
      <c r="AU1865" s="2">
        <v>2.1941599508043499</v>
      </c>
      <c r="AV1865" s="2">
        <v>-2.2687203301555576</v>
      </c>
      <c r="AW1865" s="2">
        <v>-4.4142756845356583</v>
      </c>
      <c r="AX1865" s="2">
        <f>(AX1848-AS1848)/AS1848*100</f>
        <v>-0.39787711199609066</v>
      </c>
      <c r="AY1865" s="2"/>
      <c r="AZ1865" s="2">
        <v>5.2695905975608426</v>
      </c>
      <c r="BA1865" s="2">
        <v>4.844321452999135</v>
      </c>
      <c r="BB1865" s="2">
        <v>7.0874489391046414</v>
      </c>
      <c r="BC1865" s="2">
        <v>0.98643090918983956</v>
      </c>
      <c r="BD1865" s="2">
        <v>5.4525590652230633</v>
      </c>
      <c r="BE1865" s="2">
        <v>4.2377906959379912</v>
      </c>
      <c r="BF1865" s="2">
        <f>(BF1848-AX1848)/AX1848*100</f>
        <v>8.272849689271375</v>
      </c>
      <c r="BG1865" s="2">
        <v>3.8125964506228924</v>
      </c>
      <c r="BH1865" s="2">
        <v>1.9661726334235394</v>
      </c>
      <c r="BI1865" s="2">
        <v>8.1624343051594614</v>
      </c>
      <c r="BJ1865" s="2">
        <v>3.6234646273191529</v>
      </c>
      <c r="BK1865" s="2">
        <v>8.2557488567741437</v>
      </c>
      <c r="BL1865" s="2">
        <v>3.4355885640799446</v>
      </c>
      <c r="BM1865" s="2">
        <v>9.8104170661439412</v>
      </c>
      <c r="BN1865" s="2">
        <v>3.2439918125633556</v>
      </c>
      <c r="BO1865" s="2">
        <f>(BO1848-BF1848)/BF1848*100</f>
        <v>6.1357327545807943</v>
      </c>
      <c r="BP1865" s="2">
        <v>6.6304869223414276</v>
      </c>
      <c r="BQ1865" s="2">
        <v>1.2749623604422022</v>
      </c>
      <c r="BR1865" s="2">
        <v>-1.8178104156960615</v>
      </c>
      <c r="BS1865" s="2">
        <v>-8.7235467505222282</v>
      </c>
      <c r="BT1865" s="2">
        <v>-3.9472789126641801</v>
      </c>
      <c r="BU1865" s="2">
        <v>-9.2174990764374556</v>
      </c>
      <c r="BV1865" s="2">
        <v>-14.321508476295827</v>
      </c>
      <c r="BW1865" s="2">
        <v>3.8180620834213927</v>
      </c>
      <c r="BX1865" s="2">
        <v>-1.6269647646020262</v>
      </c>
      <c r="BY1865" s="2">
        <v>-3.093288698439375</v>
      </c>
      <c r="BZ1865" s="63">
        <v>9.7396587201757896</v>
      </c>
      <c r="CA1865" s="2">
        <f>(CA1848-BO1848)/BO1848*100</f>
        <v>12.049577479214525</v>
      </c>
      <c r="CB1865" s="2">
        <v>9.1535758378458034</v>
      </c>
      <c r="CC1865" s="2">
        <v>7.7102069841302985</v>
      </c>
      <c r="CD1865" s="2">
        <v>4.0837542669344531</v>
      </c>
      <c r="CE1865" s="2">
        <v>9.9771117790180917</v>
      </c>
      <c r="CF1865" s="2">
        <v>8.5407570304904485</v>
      </c>
      <c r="CG1865" s="2">
        <v>6.2198724396810992</v>
      </c>
      <c r="CH1865" s="2">
        <v>12.847361297532419</v>
      </c>
      <c r="CI1865" s="2">
        <v>11.524767558937818</v>
      </c>
      <c r="CJ1865" s="63">
        <v>14.721872327615115</v>
      </c>
      <c r="CK1865" s="63">
        <v>12.59295013120896</v>
      </c>
      <c r="CL1865" s="2">
        <f>(CL1848-CA1848)/CA1848*100</f>
        <v>12.615883783859221</v>
      </c>
      <c r="CM1865" s="2">
        <v>11.186014344637536</v>
      </c>
      <c r="CN1865" s="2">
        <v>12.789597923587607</v>
      </c>
      <c r="CO1865" s="2">
        <v>13.449930270710725</v>
      </c>
      <c r="CP1865" s="2">
        <v>13.555928428606551</v>
      </c>
      <c r="CQ1865" s="2">
        <v>13.457762864842863</v>
      </c>
      <c r="CR1865" s="2">
        <v>12.154123754417148</v>
      </c>
      <c r="CS1865" s="2">
        <v>13.889704140755505</v>
      </c>
      <c r="CT1865" s="2">
        <v>13.027081547814367</v>
      </c>
      <c r="CU1865" s="2">
        <v>11.56661658511495</v>
      </c>
      <c r="CV1865" s="2">
        <v>16.537558051354704</v>
      </c>
      <c r="CW1865" s="2">
        <v>15.355971606188762</v>
      </c>
      <c r="CX1865" s="2">
        <v>16.596779751229075</v>
      </c>
      <c r="CY1865" s="2">
        <v>15.676591443029816</v>
      </c>
      <c r="CZ1865" s="2">
        <v>13.209556965909123</v>
      </c>
      <c r="DA1865" s="2">
        <f>(DA1848-CL1848)/CL1848*100</f>
        <v>13.699016025248808</v>
      </c>
      <c r="DB1865" s="63">
        <v>11.303904574326912</v>
      </c>
      <c r="DC1865" s="63">
        <v>9.9370297393326403</v>
      </c>
      <c r="DD1865" s="63">
        <v>7.4430353410455092</v>
      </c>
      <c r="DE1865" s="63">
        <v>13.333294511865793</v>
      </c>
      <c r="DF1865" s="63">
        <v>12.347163940191681</v>
      </c>
      <c r="DG1865" s="63">
        <v>10.160323621995607</v>
      </c>
      <c r="DH1865" s="63">
        <v>9.9247969280849428</v>
      </c>
      <c r="DI1865" s="63">
        <v>9.2976299578574348</v>
      </c>
      <c r="DJ1865" s="63">
        <v>7.678715669130125</v>
      </c>
      <c r="DK1865" s="63">
        <v>9.7132963763652391</v>
      </c>
      <c r="DL1865" s="63">
        <v>9.154413953813247</v>
      </c>
      <c r="DM1865" s="63">
        <v>7.999313374941651</v>
      </c>
      <c r="DN1865" s="6">
        <f>(DN1848-DA1848)/DA1848*100</f>
        <v>9.1210510811080958</v>
      </c>
      <c r="DO1865" s="63">
        <v>7.999313374941651</v>
      </c>
      <c r="DP1865" s="63">
        <v>13.271096892909974</v>
      </c>
      <c r="DQ1865" s="63">
        <v>12.608908741819938</v>
      </c>
      <c r="DR1865" s="63">
        <v>10.948565356832095</v>
      </c>
      <c r="DS1865" s="63">
        <v>14.292569893453253</v>
      </c>
      <c r="DT1865" s="63">
        <v>13.518630517557606</v>
      </c>
      <c r="DU1865" s="63">
        <v>13.645274266706201</v>
      </c>
      <c r="DV1865" s="64">
        <f>(DV1848-DN1848)/DN1848*100</f>
        <v>16.783133453450901</v>
      </c>
      <c r="DW1865" s="65">
        <f>(DW1848-DN1848)/DN1848*100</f>
        <v>15.604424854910368</v>
      </c>
      <c r="DX1865" s="66">
        <f>(DX1848-DN1848)/DN1848*100</f>
        <v>11.322690929309259</v>
      </c>
      <c r="DZ1865" s="63">
        <f>(DZ1848-DW1848)/DW1848*100</f>
        <v>11.783869345476598</v>
      </c>
      <c r="EC1865" s="63">
        <f>(EC1848-DZ1848)/DZ1848*100</f>
        <v>9.5646144440915499</v>
      </c>
      <c r="EF1865" s="63">
        <f>(EF1848-EC1848)/EC1848*100</f>
        <v>8.7070084896283433</v>
      </c>
      <c r="EI1865" s="63">
        <f>(EI1848-EF1848)/EF1848*100</f>
        <v>8.9885320445118904</v>
      </c>
      <c r="EL1865" s="63">
        <f>(EL1848-EI1848)/EI1848*100</f>
        <v>8.7882340660105385</v>
      </c>
      <c r="EO1865" s="63">
        <f>(EO1848-EL1848)/EL1848*100</f>
        <v>8.9522850292010325</v>
      </c>
    </row>
    <row r="1866" spans="1:145" ht="15.5" x14ac:dyDescent="0.35">
      <c r="A1866" s="27"/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  <c r="V1866" s="27"/>
      <c r="W1866" s="27"/>
      <c r="X1866" s="160"/>
      <c r="Y1866" s="160"/>
      <c r="Z1866" s="27"/>
      <c r="AA1866" s="27"/>
      <c r="AB1866" s="27"/>
      <c r="AC1866" s="27"/>
      <c r="AD1866" s="27"/>
      <c r="AE1866" s="27"/>
      <c r="AF1866" s="27"/>
      <c r="AG1866" s="27"/>
      <c r="AH1866" s="27"/>
      <c r="AI1866" s="27"/>
      <c r="AJ1866" s="160"/>
      <c r="AK1866" s="160"/>
      <c r="AL1866" s="160"/>
      <c r="AM1866" s="160"/>
      <c r="AN1866" s="160"/>
      <c r="AO1866" s="160"/>
      <c r="AP1866" s="160"/>
      <c r="AQ1866" s="160"/>
      <c r="AR1866" s="160"/>
      <c r="AS1866" s="160"/>
      <c r="AT1866" s="160"/>
      <c r="AU1866" s="160"/>
      <c r="AV1866" s="160"/>
      <c r="AW1866" s="160"/>
      <c r="AX1866" s="160"/>
      <c r="AY1866" s="160"/>
      <c r="AZ1866" s="160"/>
      <c r="BA1866" s="160"/>
      <c r="BB1866" s="160"/>
      <c r="BC1866" s="160"/>
      <c r="BD1866" s="160"/>
      <c r="BE1866" s="160"/>
      <c r="BF1866" s="160"/>
      <c r="BG1866" s="160"/>
      <c r="BH1866" s="160"/>
      <c r="BI1866" s="160"/>
      <c r="BJ1866" s="160"/>
      <c r="BK1866" s="160"/>
      <c r="BL1866" s="160"/>
      <c r="BM1866" s="160"/>
      <c r="BN1866" s="160"/>
      <c r="BO1866" s="160"/>
      <c r="BP1866" s="160"/>
      <c r="BQ1866" s="160"/>
      <c r="BR1866" s="160"/>
      <c r="BS1866" s="160"/>
      <c r="BT1866" s="160"/>
      <c r="BU1866" s="160"/>
      <c r="BV1866" s="160"/>
      <c r="BW1866" s="160"/>
      <c r="BX1866" s="160"/>
      <c r="BY1866" s="160"/>
      <c r="BZ1866" s="27"/>
      <c r="CA1866" s="160"/>
      <c r="CB1866" s="160"/>
      <c r="CC1866" s="160"/>
      <c r="CD1866" s="160"/>
      <c r="CE1866" s="160"/>
      <c r="CF1866" s="160"/>
      <c r="CG1866" s="160"/>
      <c r="CH1866" s="160"/>
      <c r="CI1866" s="160"/>
      <c r="CJ1866" s="27"/>
      <c r="CK1866" s="27"/>
      <c r="CL1866" s="160"/>
      <c r="CM1866" s="160"/>
      <c r="CN1866" s="160"/>
      <c r="CO1866" s="160"/>
      <c r="CP1866" s="160"/>
      <c r="CQ1866" s="160"/>
      <c r="CR1866" s="160"/>
      <c r="CS1866" s="160"/>
      <c r="CT1866" s="160"/>
      <c r="CU1866" s="160"/>
      <c r="CV1866" s="160"/>
      <c r="CW1866" s="160"/>
      <c r="CX1866" s="160"/>
      <c r="CY1866" s="160"/>
      <c r="CZ1866" s="160"/>
      <c r="DA1866" s="160"/>
      <c r="DB1866" s="27"/>
      <c r="DC1866" s="27"/>
      <c r="DD1866" s="27"/>
      <c r="DE1866" s="27"/>
      <c r="DF1866" s="27"/>
      <c r="DG1866" s="27"/>
      <c r="DH1866" s="27"/>
      <c r="DI1866" s="27"/>
      <c r="DJ1866" s="27"/>
      <c r="DK1866" s="27"/>
      <c r="DL1866" s="27"/>
      <c r="DM1866" s="27"/>
      <c r="DN1866" s="161"/>
      <c r="DO1866" s="27"/>
      <c r="DP1866" s="27"/>
      <c r="DQ1866" s="27"/>
      <c r="DR1866" s="27"/>
      <c r="DS1866" s="27"/>
      <c r="DT1866" s="27"/>
      <c r="DU1866" s="27"/>
      <c r="DV1866" s="162"/>
      <c r="DW1866" s="163"/>
      <c r="DX1866" s="164"/>
      <c r="DZ1866" s="27"/>
      <c r="EC1866" s="27"/>
      <c r="EF1866" s="27"/>
      <c r="EI1866" s="27"/>
      <c r="EL1866" s="27"/>
      <c r="EO1866" s="27"/>
    </row>
    <row r="1867" spans="1:145" ht="15.5" x14ac:dyDescent="0.35">
      <c r="A1867" s="56"/>
      <c r="B1867" s="63"/>
      <c r="C1867" s="63"/>
      <c r="D1867" s="27"/>
      <c r="E1867" s="63"/>
      <c r="G1867" s="63"/>
      <c r="H1867" s="63"/>
      <c r="I1867" s="273"/>
      <c r="L1867" s="63"/>
      <c r="N1867" s="63"/>
      <c r="O1867" s="63"/>
      <c r="P1867" s="63"/>
      <c r="Q1867" s="63"/>
      <c r="S1867" s="63"/>
      <c r="T1867" s="63"/>
      <c r="U1867" s="63"/>
      <c r="W1867" s="63"/>
      <c r="Y1867" s="273" t="s">
        <v>661</v>
      </c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63"/>
      <c r="CA1867" s="2"/>
      <c r="CB1867" s="2"/>
      <c r="CC1867" s="2"/>
      <c r="CD1867" s="2"/>
      <c r="CE1867" s="2"/>
      <c r="CF1867" s="2"/>
      <c r="CG1867" s="2"/>
      <c r="CH1867" s="2"/>
      <c r="CI1867" s="2"/>
      <c r="CJ1867" s="63"/>
      <c r="CK1867" s="63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63"/>
      <c r="DC1867" s="63"/>
      <c r="DD1867" s="63"/>
      <c r="DE1867" s="63"/>
      <c r="DF1867" s="63"/>
      <c r="DG1867" s="63"/>
      <c r="DH1867" s="63"/>
      <c r="DI1867" s="63"/>
      <c r="DJ1867" s="63"/>
      <c r="DK1867" s="63"/>
      <c r="DL1867" s="63"/>
      <c r="DM1867" s="63"/>
      <c r="DN1867" s="6"/>
      <c r="DO1867" s="63"/>
      <c r="DP1867" s="63"/>
      <c r="DQ1867" s="63"/>
      <c r="DR1867" s="63"/>
      <c r="DS1867" s="63"/>
      <c r="DT1867" s="63"/>
      <c r="DU1867" s="63"/>
      <c r="DV1867" s="64"/>
      <c r="DW1867" s="65"/>
      <c r="DX1867" s="66"/>
      <c r="DZ1867" s="63"/>
      <c r="EC1867" s="63"/>
      <c r="EF1867" s="63"/>
      <c r="EI1867" s="63"/>
      <c r="EL1867" s="63"/>
      <c r="EO1867" s="63"/>
    </row>
    <row r="1868" spans="1:145" ht="15.5" x14ac:dyDescent="0.35">
      <c r="A1868" s="27"/>
      <c r="B1868" s="63"/>
      <c r="C1868" s="63"/>
      <c r="D1868" s="63"/>
      <c r="E1868" s="63"/>
      <c r="F1868" s="63"/>
      <c r="G1868" s="63"/>
      <c r="H1868" s="63"/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  <c r="U1868" s="63"/>
      <c r="V1868" s="63"/>
      <c r="W1868" s="63"/>
      <c r="X1868" s="2"/>
      <c r="Y1868" s="2"/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63"/>
      <c r="CA1868" s="2"/>
      <c r="CB1868" s="2"/>
      <c r="CC1868" s="2"/>
      <c r="CD1868" s="2"/>
      <c r="CE1868" s="2"/>
      <c r="CF1868" s="2"/>
      <c r="CG1868" s="2"/>
      <c r="CH1868" s="2"/>
      <c r="CI1868" s="2"/>
      <c r="CJ1868" s="63"/>
      <c r="CK1868" s="63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63"/>
      <c r="DC1868" s="63"/>
      <c r="DD1868" s="63"/>
      <c r="DE1868" s="63"/>
      <c r="DF1868" s="63"/>
      <c r="DG1868" s="63"/>
      <c r="DH1868" s="63"/>
      <c r="DI1868" s="63"/>
      <c r="DJ1868" s="63"/>
      <c r="DK1868" s="63"/>
      <c r="DL1868" s="63"/>
      <c r="DM1868" s="63"/>
      <c r="DN1868" s="6"/>
      <c r="DO1868" s="63"/>
      <c r="DP1868" s="63"/>
      <c r="DQ1868" s="63"/>
      <c r="DR1868" s="63"/>
      <c r="DS1868" s="63"/>
      <c r="DT1868" s="63"/>
      <c r="DU1868" s="63"/>
      <c r="DV1868" s="64"/>
      <c r="DW1868" s="65"/>
      <c r="DX1868" s="66"/>
      <c r="DZ1868" s="63"/>
      <c r="EC1868" s="63"/>
      <c r="EF1868" s="63"/>
      <c r="EI1868" s="63"/>
      <c r="EL1868" s="63"/>
      <c r="EO1868" s="63"/>
    </row>
    <row r="1869" spans="1:145" ht="15.5" x14ac:dyDescent="0.35">
      <c r="A1869" s="56" t="s">
        <v>595</v>
      </c>
      <c r="B1869" s="173" t="s">
        <v>136</v>
      </c>
      <c r="C1869" s="63" t="e">
        <f>+C1874-C1870</f>
        <v>#VALUE!</v>
      </c>
      <c r="D1869" s="63" t="e">
        <f t="shared" ref="D1869:Z1869" si="1793">+D1874-D1870</f>
        <v>#VALUE!</v>
      </c>
      <c r="E1869" s="63" t="e">
        <f t="shared" si="1793"/>
        <v>#VALUE!</v>
      </c>
      <c r="F1869" s="63" t="e">
        <f t="shared" si="1793"/>
        <v>#VALUE!</v>
      </c>
      <c r="G1869" s="63" t="e">
        <f t="shared" si="1793"/>
        <v>#VALUE!</v>
      </c>
      <c r="H1869" s="63" t="e">
        <f t="shared" si="1793"/>
        <v>#VALUE!</v>
      </c>
      <c r="I1869" s="63" t="e">
        <f t="shared" si="1793"/>
        <v>#REF!</v>
      </c>
      <c r="J1869" s="63" t="e">
        <f t="shared" si="1793"/>
        <v>#REF!</v>
      </c>
      <c r="K1869" s="63" t="e">
        <f t="shared" si="1793"/>
        <v>#REF!</v>
      </c>
      <c r="L1869" s="63" t="e">
        <f t="shared" si="1793"/>
        <v>#REF!</v>
      </c>
      <c r="M1869" s="63" t="e">
        <f t="shared" si="1793"/>
        <v>#VALUE!</v>
      </c>
      <c r="N1869" s="63" t="e">
        <f>+N1874-N1870</f>
        <v>#VALUE!</v>
      </c>
      <c r="O1869" s="63" t="e">
        <f>+O1874-O1870</f>
        <v>#VALUE!</v>
      </c>
      <c r="P1869" s="63" t="e">
        <f>+P1874-P1870</f>
        <v>#VALUE!</v>
      </c>
      <c r="Q1869" s="63" t="e">
        <f t="shared" si="1793"/>
        <v>#VALUE!</v>
      </c>
      <c r="R1869" s="63" t="e">
        <f t="shared" si="1793"/>
        <v>#VALUE!</v>
      </c>
      <c r="S1869" s="63" t="e">
        <f t="shared" si="1793"/>
        <v>#VALUE!</v>
      </c>
      <c r="T1869" s="63" t="e">
        <f t="shared" si="1793"/>
        <v>#VALUE!</v>
      </c>
      <c r="U1869" s="63" t="e">
        <f t="shared" si="1793"/>
        <v>#VALUE!</v>
      </c>
      <c r="V1869" s="63" t="e">
        <f t="shared" si="1793"/>
        <v>#VALUE!</v>
      </c>
      <c r="W1869" s="63" t="e">
        <f t="shared" si="1793"/>
        <v>#VALUE!</v>
      </c>
      <c r="X1869" s="2" t="e">
        <f t="shared" si="1793"/>
        <v>#VALUE!</v>
      </c>
      <c r="Y1869" s="2" t="e">
        <f t="shared" si="1793"/>
        <v>#VALUE!</v>
      </c>
      <c r="Z1869" s="63" t="e">
        <f t="shared" si="1793"/>
        <v>#VALUE!</v>
      </c>
      <c r="AA1869" s="63" t="e">
        <f>+AA1874-AA1870</f>
        <v>#VALUE!</v>
      </c>
      <c r="AB1869" s="63">
        <v>9.1526738555475848</v>
      </c>
      <c r="AC1869" s="63">
        <v>10.740263303001608</v>
      </c>
      <c r="AD1869" s="63">
        <v>5.9921264755099175</v>
      </c>
      <c r="AE1869" s="63" t="e">
        <f>+AE1874-AE1870</f>
        <v>#VALUE!</v>
      </c>
      <c r="AF1869" s="63">
        <v>12.258509820090335</v>
      </c>
      <c r="AG1869" s="63">
        <v>-3.7633511387908065</v>
      </c>
      <c r="AH1869" s="63">
        <v>-4.27058761950099</v>
      </c>
      <c r="AI1869" s="63">
        <v>-9.234843905027132</v>
      </c>
      <c r="AJ1869" s="2" t="e">
        <f>+AJ1874-AJ1870</f>
        <v>#VALUE!</v>
      </c>
      <c r="AK1869" s="2">
        <v>-16.21559243200187</v>
      </c>
      <c r="AL1869" s="2">
        <v>-16.349296870157602</v>
      </c>
      <c r="AM1869" s="2">
        <v>-21.919849238576887</v>
      </c>
      <c r="AN1869" s="2">
        <v>-19.287890003182898</v>
      </c>
      <c r="AO1869" s="2" t="e">
        <f>+AO1874-AO1870</f>
        <v>#VALUE!</v>
      </c>
      <c r="AP1869" s="2">
        <v>-13.721696171838619</v>
      </c>
      <c r="AQ1869" s="2">
        <v>-16.157765950649999</v>
      </c>
      <c r="AR1869" s="2">
        <v>-17.550924778102921</v>
      </c>
      <c r="AS1869" s="2" t="e">
        <f>+AS1874-AS1870</f>
        <v>#VALUE!</v>
      </c>
      <c r="AT1869" s="2">
        <v>2.99264211233502</v>
      </c>
      <c r="AU1869" s="2">
        <v>-7.6049726247533744</v>
      </c>
      <c r="AV1869" s="2">
        <v>-3.6879192541759065</v>
      </c>
      <c r="AW1869" s="2">
        <v>-4.970977798802739</v>
      </c>
      <c r="AX1869" s="2" t="e">
        <f>+AX1874-AX1870</f>
        <v>#VALUE!</v>
      </c>
      <c r="AY1869" s="2"/>
      <c r="AZ1869" s="2">
        <v>6.1992474905521693</v>
      </c>
      <c r="BA1869" s="2">
        <v>2.4927196687954734E-2</v>
      </c>
      <c r="BB1869" s="2">
        <v>3.6625516607772273</v>
      </c>
      <c r="BC1869" s="2">
        <v>-1.555115103770053</v>
      </c>
      <c r="BD1869" s="2">
        <v>1.7817304250006152</v>
      </c>
      <c r="BE1869" s="2">
        <v>-4.1524065955872489</v>
      </c>
      <c r="BF1869" s="2" t="e">
        <f>+BF1874-BF1870</f>
        <v>#VALUE!</v>
      </c>
      <c r="BG1869" s="2">
        <v>2.559870345060002</v>
      </c>
      <c r="BH1869" s="2">
        <v>-0.81485425100469233</v>
      </c>
      <c r="BI1869" s="2">
        <v>4.83836245783829</v>
      </c>
      <c r="BJ1869" s="2">
        <v>-3.4991285566951391</v>
      </c>
      <c r="BK1869" s="2">
        <v>5.0612409197855346</v>
      </c>
      <c r="BL1869" s="2">
        <v>-1.8971519231901572</v>
      </c>
      <c r="BM1869" s="2">
        <v>6.7124727724274393</v>
      </c>
      <c r="BN1869" s="2">
        <v>-1.5696116881673419</v>
      </c>
      <c r="BO1869" s="2">
        <f>+BO1874-BO1870</f>
        <v>1.2001013000383942</v>
      </c>
      <c r="BP1869" s="2">
        <v>3.9288251551891396</v>
      </c>
      <c r="BQ1869" s="2">
        <v>1.9309487242418468</v>
      </c>
      <c r="BR1869" s="2">
        <v>-9.4971156408759221</v>
      </c>
      <c r="BS1869" s="2">
        <v>-26.689630752979987</v>
      </c>
      <c r="BT1869" s="2">
        <v>-12.391969484216236</v>
      </c>
      <c r="BU1869" s="2">
        <v>-23.293862235162713</v>
      </c>
      <c r="BV1869" s="2">
        <v>-31.451939403494308</v>
      </c>
      <c r="BW1869" s="2">
        <v>-1.2474953189866209</v>
      </c>
      <c r="BX1869" s="2">
        <v>-8.5875593125842187</v>
      </c>
      <c r="BY1869" s="2">
        <v>-12.354053809045439</v>
      </c>
      <c r="BZ1869" s="63">
        <v>-4.9379880073134466</v>
      </c>
      <c r="CA1869" s="2">
        <f>+CA1874-CA1870</f>
        <v>-6.5583912186453848</v>
      </c>
      <c r="CB1869" s="2">
        <v>3.4390894177301154</v>
      </c>
      <c r="CC1869" s="2">
        <v>2.2128471248329999</v>
      </c>
      <c r="CD1869" s="2">
        <v>-5.8565930497976941</v>
      </c>
      <c r="CE1869" s="2">
        <v>-10.192552811798119</v>
      </c>
      <c r="CF1869" s="2">
        <v>-11.690523663536611</v>
      </c>
      <c r="CG1869" s="2">
        <v>-15.351469066168201</v>
      </c>
      <c r="CH1869" s="2">
        <v>-4.2555790888898102</v>
      </c>
      <c r="CI1869" s="2">
        <v>-6.8338535920051342</v>
      </c>
      <c r="CJ1869" s="63">
        <v>-3.4368030133881025</v>
      </c>
      <c r="CK1869" s="63">
        <v>-10.821515525702649</v>
      </c>
      <c r="CL1869" s="2">
        <f>+CL1874-CL1870</f>
        <v>-10.322304365395549</v>
      </c>
      <c r="CM1869" s="2">
        <v>4.9936935785016434</v>
      </c>
      <c r="CN1869" s="2">
        <v>4.3085940832777769</v>
      </c>
      <c r="CO1869" s="2">
        <v>4.8140932416826718</v>
      </c>
      <c r="CP1869" s="2">
        <v>11.742569302174013</v>
      </c>
      <c r="CQ1869" s="2">
        <v>4.1469845455697261</v>
      </c>
      <c r="CR1869" s="2">
        <v>-2.5997425320593184</v>
      </c>
      <c r="CS1869" s="2">
        <v>11.844974690318205</v>
      </c>
      <c r="CT1869" s="2">
        <v>6.2826081336202071</v>
      </c>
      <c r="CU1869" s="2">
        <v>1.1992670765285496</v>
      </c>
      <c r="CV1869" s="2">
        <v>7.8576106601990219</v>
      </c>
      <c r="CW1869" s="2">
        <v>6.4102905942631576</v>
      </c>
      <c r="CX1869" s="2">
        <v>5.0278884127785854</v>
      </c>
      <c r="CY1869" s="2">
        <v>5.3281210134297137</v>
      </c>
      <c r="CZ1869" s="2">
        <v>4.962640301745159</v>
      </c>
      <c r="DA1869" s="2">
        <f t="shared" ref="DA1869" si="1794">+DA1874-DA1870</f>
        <v>9.9490113327824563</v>
      </c>
      <c r="DB1869" s="63">
        <v>7.8311535724026893</v>
      </c>
      <c r="DC1869" s="63">
        <v>4.0930387413058291</v>
      </c>
      <c r="DD1869" s="63">
        <v>-2.1975899091756199</v>
      </c>
      <c r="DE1869" s="63">
        <v>6.3808623811277485</v>
      </c>
      <c r="DF1869" s="63">
        <v>3.0531631933219909</v>
      </c>
      <c r="DG1869" s="63">
        <v>-5.3188159856295769E-2</v>
      </c>
      <c r="DH1869" s="63">
        <v>4.045907698546122</v>
      </c>
      <c r="DI1869" s="63">
        <v>1.5541998407455111</v>
      </c>
      <c r="DJ1869" s="63">
        <v>-8.1128628702678007E-2</v>
      </c>
      <c r="DK1869" s="63">
        <v>-3.2722617964450968</v>
      </c>
      <c r="DL1869" s="63">
        <v>-4.9735272104018691</v>
      </c>
      <c r="DM1869" s="63">
        <v>8.3467901269213058</v>
      </c>
      <c r="DN1869" s="6">
        <f t="shared" ref="DN1869" si="1795">+DN1874-DN1870</f>
        <v>-0.49056319185297603</v>
      </c>
      <c r="DO1869" s="63">
        <v>8.3467901269213058</v>
      </c>
      <c r="DP1869" s="63">
        <v>1.900253838800376</v>
      </c>
      <c r="DQ1869" s="63">
        <v>-0.72747468704466556</v>
      </c>
      <c r="DR1869" s="63">
        <v>-3.9332377822214202</v>
      </c>
      <c r="DS1869" s="63">
        <v>5.9061697935076918</v>
      </c>
      <c r="DT1869" s="63">
        <v>3.2187810364745442</v>
      </c>
      <c r="DU1869" s="63">
        <v>-5.9774783849333151</v>
      </c>
      <c r="DV1869" s="64">
        <f>+DV1874-DV1870</f>
        <v>-1.6781893672708392</v>
      </c>
      <c r="DW1869" s="65">
        <f>+DW1874-DW1870</f>
        <v>-2.2667194508376358</v>
      </c>
      <c r="DX1869" s="66">
        <f>+DX1874-DX1870</f>
        <v>11.186507128011334</v>
      </c>
      <c r="DZ1869" s="63">
        <f>+DZ1874-DZ1870</f>
        <v>5.4425555266266681</v>
      </c>
      <c r="EC1869" s="63">
        <f>+EC1874-EC1870</f>
        <v>6.2180485211705472</v>
      </c>
      <c r="EF1869" s="63">
        <f>+EF1874-EF1870</f>
        <v>3.0078533109107646</v>
      </c>
      <c r="EI1869" s="63">
        <f>+EI1874-EI1870</f>
        <v>6.2543220960608163</v>
      </c>
      <c r="EL1869" s="63">
        <f>+EL1874-EL1870</f>
        <v>7.4255360731970379</v>
      </c>
      <c r="EO1869" s="63">
        <f>+EO1874-EO1870</f>
        <v>8.4030901514703924</v>
      </c>
    </row>
    <row r="1870" spans="1:145" ht="15.5" x14ac:dyDescent="0.35">
      <c r="A1870" s="56" t="s">
        <v>596</v>
      </c>
      <c r="B1870" s="173" t="s">
        <v>136</v>
      </c>
      <c r="C1870" s="63" t="e">
        <f t="shared" ref="C1870:Z1870" si="1796">(C1833-B1833)/B$1848*100</f>
        <v>#REF!</v>
      </c>
      <c r="D1870" s="63" t="e">
        <f t="shared" si="1796"/>
        <v>#REF!</v>
      </c>
      <c r="E1870" s="63" t="e">
        <f t="shared" si="1796"/>
        <v>#REF!</v>
      </c>
      <c r="F1870" s="63" t="e">
        <f t="shared" si="1796"/>
        <v>#REF!</v>
      </c>
      <c r="G1870" s="63" t="e">
        <f t="shared" si="1796"/>
        <v>#REF!</v>
      </c>
      <c r="H1870" s="63" t="e">
        <f t="shared" si="1796"/>
        <v>#REF!</v>
      </c>
      <c r="I1870" s="63" t="e">
        <f t="shared" si="1796"/>
        <v>#REF!</v>
      </c>
      <c r="J1870" s="63" t="e">
        <f t="shared" si="1796"/>
        <v>#REF!</v>
      </c>
      <c r="K1870" s="63" t="e">
        <f t="shared" si="1796"/>
        <v>#REF!</v>
      </c>
      <c r="L1870" s="63" t="e">
        <f t="shared" si="1796"/>
        <v>#REF!</v>
      </c>
      <c r="M1870" s="63" t="e">
        <f t="shared" si="1796"/>
        <v>#REF!</v>
      </c>
      <c r="N1870" s="63" t="e">
        <f t="shared" si="1796"/>
        <v>#REF!</v>
      </c>
      <c r="O1870" s="63" t="e">
        <f t="shared" si="1796"/>
        <v>#VALUE!</v>
      </c>
      <c r="P1870" s="63" t="e">
        <f t="shared" si="1796"/>
        <v>#VALUE!</v>
      </c>
      <c r="Q1870" s="63" t="e">
        <f t="shared" si="1796"/>
        <v>#VALUE!</v>
      </c>
      <c r="R1870" s="63" t="e">
        <f t="shared" si="1796"/>
        <v>#VALUE!</v>
      </c>
      <c r="S1870" s="63" t="e">
        <f t="shared" si="1796"/>
        <v>#VALUE!</v>
      </c>
      <c r="T1870" s="63" t="e">
        <f t="shared" si="1796"/>
        <v>#VALUE!</v>
      </c>
      <c r="U1870" s="63" t="e">
        <f t="shared" si="1796"/>
        <v>#VALUE!</v>
      </c>
      <c r="V1870" s="63" t="e">
        <f t="shared" si="1796"/>
        <v>#VALUE!</v>
      </c>
      <c r="W1870" s="63" t="e">
        <f t="shared" si="1796"/>
        <v>#VALUE!</v>
      </c>
      <c r="X1870" s="2" t="e">
        <f t="shared" si="1796"/>
        <v>#VALUE!</v>
      </c>
      <c r="Y1870" s="2" t="e">
        <f t="shared" si="1796"/>
        <v>#VALUE!</v>
      </c>
      <c r="Z1870" s="63" t="e">
        <f t="shared" si="1796"/>
        <v>#VALUE!</v>
      </c>
      <c r="AA1870" s="63" t="e">
        <f>(AA1833-Z1833)/Z$1848*100</f>
        <v>#VALUE!</v>
      </c>
      <c r="AB1870" s="63">
        <v>-0.21527822005802319</v>
      </c>
      <c r="AC1870" s="63">
        <v>-2.2779602397051271</v>
      </c>
      <c r="AD1870" s="63">
        <v>-0.91278304091481755</v>
      </c>
      <c r="AE1870" s="63" t="e">
        <f>(AE1833-AA1833)/AA$1848*100</f>
        <v>#VALUE!</v>
      </c>
      <c r="AF1870" s="63">
        <v>-2.28111223886502</v>
      </c>
      <c r="AG1870" s="63">
        <v>9.3040067025998514</v>
      </c>
      <c r="AH1870" s="63">
        <v>8.7624062321550404</v>
      </c>
      <c r="AI1870" s="63">
        <v>13.726239977279009</v>
      </c>
      <c r="AJ1870" s="2" t="e">
        <f>(AJ1833-AE1833)/AE$1848*100</f>
        <v>#VALUE!</v>
      </c>
      <c r="AK1870" s="2">
        <v>24.349783612814143</v>
      </c>
      <c r="AL1870" s="2">
        <v>20.842750775050899</v>
      </c>
      <c r="AM1870" s="2">
        <v>21.383155668158388</v>
      </c>
      <c r="AN1870" s="2">
        <v>19.511033144483012</v>
      </c>
      <c r="AO1870" s="2" t="e">
        <f>(AO1833-AJ1833)/AJ$1848*100</f>
        <v>#VALUE!</v>
      </c>
      <c r="AP1870" s="2">
        <v>17.422411129585718</v>
      </c>
      <c r="AQ1870" s="2">
        <v>16.093189801020564</v>
      </c>
      <c r="AR1870" s="2">
        <v>15.323958219594688</v>
      </c>
      <c r="AS1870" s="2" t="e">
        <f>(AS1833-AO1833)/AO$1848*100</f>
        <v>#VALUE!</v>
      </c>
      <c r="AT1870" s="2">
        <v>6.35087133058805</v>
      </c>
      <c r="AU1870" s="2">
        <v>9.7991325715577204</v>
      </c>
      <c r="AV1870" s="2">
        <v>1.4191989240203489</v>
      </c>
      <c r="AW1870" s="2">
        <v>0.55670211426708072</v>
      </c>
      <c r="AX1870" s="2" t="e">
        <f>(AX1833-AS1833)/AS$1848*100</f>
        <v>#VALUE!</v>
      </c>
      <c r="AY1870" s="2"/>
      <c r="AZ1870" s="2">
        <v>-0.92965689299132681</v>
      </c>
      <c r="BA1870" s="2">
        <v>4.8193942563111802</v>
      </c>
      <c r="BB1870" s="2">
        <v>3.4248972783274141</v>
      </c>
      <c r="BC1870" s="2">
        <v>2.5415460129598926</v>
      </c>
      <c r="BD1870" s="2">
        <v>3.6708286402224481</v>
      </c>
      <c r="BE1870" s="2">
        <v>8.3901972915252401</v>
      </c>
      <c r="BF1870" s="2" t="e">
        <f>(BF1833-AX1833)/AX$1848*100</f>
        <v>#VALUE!</v>
      </c>
      <c r="BG1870" s="2">
        <v>1.2527261055628907</v>
      </c>
      <c r="BH1870" s="2">
        <v>2.7810268844282318</v>
      </c>
      <c r="BI1870" s="2">
        <v>3.3240718473211714</v>
      </c>
      <c r="BJ1870" s="2">
        <v>7.122593184014292</v>
      </c>
      <c r="BK1870" s="2">
        <v>3.1945079369886096</v>
      </c>
      <c r="BL1870" s="2">
        <v>5.3327404872701019</v>
      </c>
      <c r="BM1870" s="2">
        <v>3.0979442937165014</v>
      </c>
      <c r="BN1870" s="2">
        <v>4.8136035007306974</v>
      </c>
      <c r="BO1870" s="2">
        <f>(BO1833-BF1833)/BF$1848*100</f>
        <v>4.9356314545424</v>
      </c>
      <c r="BP1870" s="2">
        <v>2.701661767152288</v>
      </c>
      <c r="BQ1870" s="2">
        <v>-0.65598636379964459</v>
      </c>
      <c r="BR1870" s="2">
        <v>7.6793052251798599</v>
      </c>
      <c r="BS1870" s="2">
        <v>17.966084002457759</v>
      </c>
      <c r="BT1870" s="2">
        <v>8.4446905715520568</v>
      </c>
      <c r="BU1870" s="2">
        <v>14.076363158725256</v>
      </c>
      <c r="BV1870" s="2">
        <v>17.130430927198482</v>
      </c>
      <c r="BW1870" s="2">
        <v>5.0655574024080137</v>
      </c>
      <c r="BX1870" s="2">
        <v>6.9605945479821925</v>
      </c>
      <c r="BY1870" s="2">
        <v>9.260765110606064</v>
      </c>
      <c r="BZ1870" s="63">
        <v>14.677646727489236</v>
      </c>
      <c r="CA1870" s="2">
        <f>(CA1833-BO1833)/BO$1848*100</f>
        <v>18.60796869785991</v>
      </c>
      <c r="CB1870" s="2">
        <v>5.714486420115688</v>
      </c>
      <c r="CC1870" s="2">
        <v>5.4973598592972985</v>
      </c>
      <c r="CD1870" s="2">
        <v>9.9403473167321472</v>
      </c>
      <c r="CE1870" s="2">
        <v>20.169664590816211</v>
      </c>
      <c r="CF1870" s="2">
        <v>20.23128069402706</v>
      </c>
      <c r="CG1870" s="2">
        <v>21.571341505849301</v>
      </c>
      <c r="CH1870" s="2">
        <v>17.10294038642223</v>
      </c>
      <c r="CI1870" s="2">
        <v>18.358621150942952</v>
      </c>
      <c r="CJ1870" s="63">
        <v>18.158675341003217</v>
      </c>
      <c r="CK1870" s="63">
        <v>23.414465656911609</v>
      </c>
      <c r="CL1870" s="2">
        <f>(CL1833-CA1833)/CA$1848*100</f>
        <v>22.938188149254771</v>
      </c>
      <c r="CM1870" s="2">
        <v>6.192320766135893</v>
      </c>
      <c r="CN1870" s="2">
        <v>8.48100384030983</v>
      </c>
      <c r="CO1870" s="2">
        <v>8.6358370290280533</v>
      </c>
      <c r="CP1870" s="2">
        <v>1.813359126432537</v>
      </c>
      <c r="CQ1870" s="2">
        <v>9.3107783192731368</v>
      </c>
      <c r="CR1870" s="2">
        <v>14.753866286476466</v>
      </c>
      <c r="CS1870" s="2">
        <v>2.0447294504373001</v>
      </c>
      <c r="CT1870" s="2">
        <v>6.74447341419416</v>
      </c>
      <c r="CU1870" s="2">
        <v>10.3673495085864</v>
      </c>
      <c r="CV1870" s="2">
        <v>8.6799473911556824</v>
      </c>
      <c r="CW1870" s="2">
        <v>8.9456810119256041</v>
      </c>
      <c r="CX1870" s="2">
        <v>11.56889133845049</v>
      </c>
      <c r="CY1870" s="2">
        <v>10.348470429600102</v>
      </c>
      <c r="CZ1870" s="2">
        <v>8.2469166641639635</v>
      </c>
      <c r="DA1870" s="2">
        <f>(DA1833-CL1833)/CL$1848*100</f>
        <v>3.7500046924663515</v>
      </c>
      <c r="DB1870" s="63">
        <v>3.4727510019242236</v>
      </c>
      <c r="DC1870" s="63">
        <v>5.8439909980268112</v>
      </c>
      <c r="DD1870" s="63">
        <v>9.6406252502211291</v>
      </c>
      <c r="DE1870" s="63">
        <v>6.9524321307380443</v>
      </c>
      <c r="DF1870" s="63">
        <v>9.2940007468696901</v>
      </c>
      <c r="DG1870" s="63">
        <v>10.213511781851903</v>
      </c>
      <c r="DH1870" s="63">
        <v>5.8788892295388209</v>
      </c>
      <c r="DI1870" s="63">
        <v>7.7434301171119237</v>
      </c>
      <c r="DJ1870" s="63">
        <v>7.7598442978328031</v>
      </c>
      <c r="DK1870" s="63">
        <v>12.985558172810336</v>
      </c>
      <c r="DL1870" s="63">
        <v>14.127941164215116</v>
      </c>
      <c r="DM1870" s="63">
        <v>-0.34747675197965483</v>
      </c>
      <c r="DN1870" s="6">
        <f>(DN1833-DA1833)/DA$1848*100</f>
        <v>9.6116142729610718</v>
      </c>
      <c r="DO1870" s="63">
        <v>-0.34747675197965483</v>
      </c>
      <c r="DP1870" s="63">
        <v>11.370843054109598</v>
      </c>
      <c r="DQ1870" s="63">
        <v>13.336383428864604</v>
      </c>
      <c r="DR1870" s="63">
        <v>14.881803139053515</v>
      </c>
      <c r="DS1870" s="63">
        <v>8.3864000999455612</v>
      </c>
      <c r="DT1870" s="63">
        <v>10.299849481083061</v>
      </c>
      <c r="DU1870" s="63">
        <v>19.622752651639516</v>
      </c>
      <c r="DV1870" s="64">
        <f>(DV1833-DN1833)/DN$1848*100</f>
        <v>18.46132282072174</v>
      </c>
      <c r="DW1870" s="65">
        <f>(DW1833-DN1833)/DN$1848*100</f>
        <v>17.871144305748004</v>
      </c>
      <c r="DX1870" s="66">
        <f>(DX1833-DN1833)/DN$1848*100</f>
        <v>0.13618380129792537</v>
      </c>
      <c r="DZ1870" s="63">
        <f>(DZ1833-DW1833)/DW$1848*100</f>
        <v>6.3413138188499296</v>
      </c>
      <c r="EC1870" s="63">
        <f>(EC1833-DZ1833)/DZ$1848*100</f>
        <v>3.3465659229210027</v>
      </c>
      <c r="EF1870" s="63">
        <f>(EF1833-EC1833)/EC$1848*100</f>
        <v>5.6991551787175787</v>
      </c>
      <c r="EI1870" s="63">
        <f>(EI1833-EF1833)/EF$1848*100</f>
        <v>2.734209948451074</v>
      </c>
      <c r="EL1870" s="63">
        <f>(EL1833-EI1833)/EI$1848*100</f>
        <v>1.3626979928135008</v>
      </c>
      <c r="EO1870" s="63">
        <f>(EO1833-EL1833)/EL$1848*100</f>
        <v>0.54919487773064035</v>
      </c>
    </row>
    <row r="1871" spans="1:145" ht="15.5" x14ac:dyDescent="0.35">
      <c r="A1871" s="56" t="s">
        <v>657</v>
      </c>
      <c r="B1871" s="173" t="s">
        <v>136</v>
      </c>
      <c r="C1871" s="63" t="e">
        <f t="shared" ref="C1871:Z1871" si="1797">(C1835-B1835)/B$1848*100</f>
        <v>#REF!</v>
      </c>
      <c r="D1871" s="63" t="e">
        <f t="shared" si="1797"/>
        <v>#REF!</v>
      </c>
      <c r="E1871" s="63" t="e">
        <f t="shared" si="1797"/>
        <v>#REF!</v>
      </c>
      <c r="F1871" s="63" t="e">
        <f t="shared" si="1797"/>
        <v>#REF!</v>
      </c>
      <c r="G1871" s="63" t="e">
        <f t="shared" si="1797"/>
        <v>#REF!</v>
      </c>
      <c r="H1871" s="63" t="e">
        <f t="shared" si="1797"/>
        <v>#REF!</v>
      </c>
      <c r="I1871" s="63" t="e">
        <f t="shared" si="1797"/>
        <v>#REF!</v>
      </c>
      <c r="J1871" s="63" t="e">
        <f t="shared" si="1797"/>
        <v>#REF!</v>
      </c>
      <c r="K1871" s="63" t="e">
        <f t="shared" si="1797"/>
        <v>#REF!</v>
      </c>
      <c r="L1871" s="63" t="e">
        <f t="shared" si="1797"/>
        <v>#REF!</v>
      </c>
      <c r="M1871" s="63" t="e">
        <f t="shared" si="1797"/>
        <v>#REF!</v>
      </c>
      <c r="N1871" s="63" t="e">
        <f t="shared" si="1797"/>
        <v>#REF!</v>
      </c>
      <c r="O1871" s="63" t="e">
        <f t="shared" si="1797"/>
        <v>#VALUE!</v>
      </c>
      <c r="P1871" s="63" t="e">
        <f t="shared" si="1797"/>
        <v>#VALUE!</v>
      </c>
      <c r="Q1871" s="63" t="e">
        <f t="shared" si="1797"/>
        <v>#VALUE!</v>
      </c>
      <c r="R1871" s="63" t="e">
        <f t="shared" si="1797"/>
        <v>#VALUE!</v>
      </c>
      <c r="S1871" s="63" t="e">
        <f t="shared" si="1797"/>
        <v>#VALUE!</v>
      </c>
      <c r="T1871" s="63" t="e">
        <f t="shared" si="1797"/>
        <v>#VALUE!</v>
      </c>
      <c r="U1871" s="63" t="e">
        <f t="shared" si="1797"/>
        <v>#VALUE!</v>
      </c>
      <c r="V1871" s="63" t="e">
        <f t="shared" si="1797"/>
        <v>#VALUE!</v>
      </c>
      <c r="W1871" s="63" t="e">
        <f t="shared" si="1797"/>
        <v>#VALUE!</v>
      </c>
      <c r="X1871" s="2" t="e">
        <f t="shared" si="1797"/>
        <v>#VALUE!</v>
      </c>
      <c r="Y1871" s="2" t="e">
        <f t="shared" si="1797"/>
        <v>#VALUE!</v>
      </c>
      <c r="Z1871" s="63" t="e">
        <f t="shared" si="1797"/>
        <v>#VALUE!</v>
      </c>
      <c r="AA1871" s="63">
        <f>(AA1835-Z1835)/Z$1848*100</f>
        <v>8.261115070866186</v>
      </c>
      <c r="AB1871" s="63">
        <v>-0.19973110305031599</v>
      </c>
      <c r="AC1871" s="63">
        <v>-2.8500136733339909</v>
      </c>
      <c r="AD1871" s="63">
        <v>-0.7106262704790236</v>
      </c>
      <c r="AE1871" s="63" t="e">
        <f>(AE1835-AA1835)/AA$1848*100</f>
        <v>#VALUE!</v>
      </c>
      <c r="AF1871" s="63">
        <v>4.2599865696694446</v>
      </c>
      <c r="AG1871" s="63">
        <v>7.2293506668919179</v>
      </c>
      <c r="AH1871" s="63">
        <v>14.208688436372634</v>
      </c>
      <c r="AI1871" s="63">
        <v>19.012444812915366</v>
      </c>
      <c r="AJ1871" s="2" t="e">
        <f>(AJ1835-AE1835)/AE$1848*100</f>
        <v>#VALUE!</v>
      </c>
      <c r="AK1871" s="2">
        <v>25.364855642541588</v>
      </c>
      <c r="AL1871" s="2">
        <v>19.768318113317964</v>
      </c>
      <c r="AM1871" s="2">
        <v>21.1107232195506</v>
      </c>
      <c r="AN1871" s="2">
        <v>21.095747015945935</v>
      </c>
      <c r="AO1871" s="2" t="e">
        <f>(AO1835-AJ1835)/AJ$1848*100</f>
        <v>#VALUE!</v>
      </c>
      <c r="AP1871" s="2">
        <v>17.587383260600546</v>
      </c>
      <c r="AQ1871" s="2">
        <v>17.165908524148929</v>
      </c>
      <c r="AR1871" s="2">
        <v>14.857850426935157</v>
      </c>
      <c r="AS1871" s="2">
        <f>(AS1835-AO1835)/AO$1848*100</f>
        <v>30.154227305997992</v>
      </c>
      <c r="AT1871" s="2">
        <v>7.641313170269652</v>
      </c>
      <c r="AU1871" s="2">
        <v>14.763504847507756</v>
      </c>
      <c r="AV1871" s="2">
        <v>4.2445159804561978</v>
      </c>
      <c r="AW1871" s="2">
        <v>6.3873400588454103</v>
      </c>
      <c r="AX1871" s="2" t="e">
        <f>(AX1835-AS1835)/AS$1848*100</f>
        <v>#VALUE!</v>
      </c>
      <c r="AY1871" s="2"/>
      <c r="AZ1871" s="2">
        <v>1.1375236054901214</v>
      </c>
      <c r="BA1871" s="2">
        <v>5.4203660399032074</v>
      </c>
      <c r="BB1871" s="2">
        <v>4.4894482762262742</v>
      </c>
      <c r="BC1871" s="2">
        <v>2.6252279427972152</v>
      </c>
      <c r="BD1871" s="2">
        <v>4.8391905905151562</v>
      </c>
      <c r="BE1871" s="2">
        <v>9.052959636087488</v>
      </c>
      <c r="BF1871" s="2" t="e">
        <f>(BF1835-AX1835)/AX$1848*100</f>
        <v>#VALUE!</v>
      </c>
      <c r="BG1871" s="2">
        <v>-1.4393087243219089</v>
      </c>
      <c r="BH1871" s="2">
        <v>0.55734156737203411</v>
      </c>
      <c r="BI1871" s="2">
        <v>1.8779535695527312</v>
      </c>
      <c r="BJ1871" s="2">
        <v>8.5337935144217205</v>
      </c>
      <c r="BK1871" s="2">
        <v>1.3200824902731743</v>
      </c>
      <c r="BL1871" s="2">
        <v>3.9238867657772381</v>
      </c>
      <c r="BM1871" s="2">
        <v>6.8320531486281019E-2</v>
      </c>
      <c r="BN1871" s="2">
        <v>1.9449933890561968</v>
      </c>
      <c r="BO1871" s="2">
        <f>(BO1835-BF1835)/BF$1848*100</f>
        <v>6.7686881775549308</v>
      </c>
      <c r="BP1871" s="2">
        <v>2.8838775188248156</v>
      </c>
      <c r="BQ1871" s="2">
        <v>2.5790532360392691</v>
      </c>
      <c r="BR1871" s="2">
        <v>7.5663829100362108</v>
      </c>
      <c r="BS1871" s="2">
        <v>18.076609049852106</v>
      </c>
      <c r="BT1871" s="2">
        <v>10.309373666051382</v>
      </c>
      <c r="BU1871" s="2">
        <v>15.759508821380477</v>
      </c>
      <c r="BV1871" s="2">
        <v>18.516752009883685</v>
      </c>
      <c r="BW1871" s="2">
        <v>6.0480812841386937</v>
      </c>
      <c r="BX1871" s="2">
        <v>7.8357139288208613</v>
      </c>
      <c r="BY1871" s="2">
        <v>10.096765206257045</v>
      </c>
      <c r="BZ1871" s="63">
        <v>16.351021953798501</v>
      </c>
      <c r="CA1871" s="2">
        <f>(CA1835-BO1835)/BO$1848*100</f>
        <v>18.205587881089812</v>
      </c>
      <c r="CB1871" s="2">
        <v>5.200395139137119</v>
      </c>
      <c r="CC1871" s="2">
        <v>4.9897037292134918</v>
      </c>
      <c r="CD1871" s="2">
        <v>9.4358703183024559</v>
      </c>
      <c r="CE1871" s="2">
        <v>12.043056913940237</v>
      </c>
      <c r="CF1871" s="2">
        <v>12.104214331422963</v>
      </c>
      <c r="CG1871" s="2">
        <v>13.443072441428702</v>
      </c>
      <c r="CH1871" s="2">
        <v>9.8689556621383012</v>
      </c>
      <c r="CI1871" s="2">
        <v>11.103215990247971</v>
      </c>
      <c r="CJ1871" s="63">
        <v>11.67133908881263</v>
      </c>
      <c r="CK1871" s="63">
        <v>12.8173907602732</v>
      </c>
      <c r="CL1871" s="2">
        <f>(CL1835-CA1835)/CA$1848*100</f>
        <v>20.953122603537093</v>
      </c>
      <c r="CM1871" s="2">
        <v>10.245917070284088</v>
      </c>
      <c r="CN1871" s="2">
        <v>6.6539298196773888</v>
      </c>
      <c r="CO1871" s="2">
        <v>6.9203423034233253</v>
      </c>
      <c r="CP1871" s="2">
        <v>1.0492595407964942</v>
      </c>
      <c r="CQ1871" s="2">
        <v>8.6973700122051252</v>
      </c>
      <c r="CR1871" s="2">
        <v>14.131982064575491</v>
      </c>
      <c r="CS1871" s="2">
        <v>8.7025297555499588</v>
      </c>
      <c r="CT1871" s="2">
        <v>13.579711524988678</v>
      </c>
      <c r="CU1871" s="2">
        <v>17.216384073298684</v>
      </c>
      <c r="CV1871" s="2">
        <v>19.25073390872366</v>
      </c>
      <c r="CW1871" s="2">
        <v>20.283073481272222</v>
      </c>
      <c r="CX1871" s="2">
        <v>20.652941032219459</v>
      </c>
      <c r="CY1871" s="2">
        <v>20.145889083837428</v>
      </c>
      <c r="CZ1871" s="2">
        <v>17.498524260547782</v>
      </c>
      <c r="DA1871" s="2">
        <f>(DA1835-CL1835)/CL$1848*100</f>
        <v>7.8744298182680277</v>
      </c>
      <c r="DB1871" s="63">
        <v>3.8639308299683326</v>
      </c>
      <c r="DC1871" s="63">
        <v>6.247299206404767</v>
      </c>
      <c r="DD1871" s="63">
        <v>10.039325710373111</v>
      </c>
      <c r="DE1871" s="63">
        <v>5.0797733671781797</v>
      </c>
      <c r="DF1871" s="63">
        <v>7.4299348892358399</v>
      </c>
      <c r="DG1871" s="63">
        <v>8.3477693725158613</v>
      </c>
      <c r="DH1871" s="63">
        <v>5.3435163601367455</v>
      </c>
      <c r="DI1871" s="63">
        <v>7.2166501536358592</v>
      </c>
      <c r="DJ1871" s="63">
        <v>7.1915074761805071</v>
      </c>
      <c r="DK1871" s="63">
        <v>12.077280494102945</v>
      </c>
      <c r="DL1871" s="63">
        <v>13.22825639143378</v>
      </c>
      <c r="DM1871" s="63">
        <v>4.1035258790320546</v>
      </c>
      <c r="DN1871" s="6">
        <f>(DN1835-DA1835)/DA$1848*100</f>
        <v>11.85628428506794</v>
      </c>
      <c r="DO1871" s="63">
        <v>4.1035258790320546</v>
      </c>
      <c r="DP1871" s="63">
        <v>10.745812144384018</v>
      </c>
      <c r="DQ1871" s="63">
        <v>12.715230921417039</v>
      </c>
      <c r="DR1871" s="63">
        <v>14.208785574527022</v>
      </c>
      <c r="DS1871" s="63">
        <v>9.5728037350299076</v>
      </c>
      <c r="DT1871" s="63">
        <v>11.514719857933695</v>
      </c>
      <c r="DU1871" s="63">
        <v>15.225462555803954</v>
      </c>
      <c r="DV1871" s="64">
        <f>(DV1835-DN1835)/DN$1848*100</f>
        <v>15.089049401581859</v>
      </c>
      <c r="DW1871" s="65">
        <f>(DW1835-DN1835)/DN$1848*100</f>
        <v>14.528231113176899</v>
      </c>
      <c r="DX1871" s="66">
        <f>(DX1835-DN1835)/DN$1848*100</f>
        <v>-4.0342704011851582</v>
      </c>
      <c r="DZ1871" s="63">
        <f>(DZ1835-DW1835)/DW$1848*100</f>
        <v>6.5268719774262545</v>
      </c>
      <c r="EC1871" s="63">
        <f>(EC1835-DZ1835)/DZ$1848*100</f>
        <v>4.9312231168671881</v>
      </c>
      <c r="EF1871" s="63">
        <f>(EF1835-EC1835)/EC$1848*100</f>
        <v>4.2868756572551385</v>
      </c>
      <c r="EI1871" s="63">
        <f>(EI1835-EF1835)/EF$1848*100</f>
        <v>2.8001937265968611</v>
      </c>
      <c r="EL1871" s="63">
        <f>(EL1835-EI1835)/EI$1848*100</f>
        <v>1.4228725663044683</v>
      </c>
      <c r="EO1871" s="63">
        <f>(EO1835-EL1835)/EL$1848*100</f>
        <v>0.57073887032146142</v>
      </c>
    </row>
    <row r="1872" spans="1:145" ht="15.5" x14ac:dyDescent="0.35">
      <c r="A1872" s="56" t="s">
        <v>658</v>
      </c>
      <c r="B1872" s="173" t="s">
        <v>136</v>
      </c>
      <c r="C1872" s="63" t="e">
        <f t="shared" ref="C1872:Z1872" si="1798">(C1837-B1837)/B$1848*100</f>
        <v>#VALUE!</v>
      </c>
      <c r="D1872" s="63" t="e">
        <f t="shared" si="1798"/>
        <v>#VALUE!</v>
      </c>
      <c r="E1872" s="63" t="e">
        <f t="shared" si="1798"/>
        <v>#VALUE!</v>
      </c>
      <c r="F1872" s="63" t="e">
        <f t="shared" si="1798"/>
        <v>#VALUE!</v>
      </c>
      <c r="G1872" s="63" t="e">
        <f t="shared" si="1798"/>
        <v>#VALUE!</v>
      </c>
      <c r="H1872" s="63" t="e">
        <f t="shared" si="1798"/>
        <v>#REF!</v>
      </c>
      <c r="I1872" s="63" t="e">
        <f t="shared" si="1798"/>
        <v>#REF!</v>
      </c>
      <c r="J1872" s="63" t="e">
        <f t="shared" si="1798"/>
        <v>#REF!</v>
      </c>
      <c r="K1872" s="63" t="e">
        <f t="shared" si="1798"/>
        <v>#REF!</v>
      </c>
      <c r="L1872" s="63" t="e">
        <f t="shared" si="1798"/>
        <v>#REF!</v>
      </c>
      <c r="M1872" s="63" t="e">
        <f t="shared" si="1798"/>
        <v>#REF!</v>
      </c>
      <c r="N1872" s="63" t="e">
        <f t="shared" si="1798"/>
        <v>#REF!</v>
      </c>
      <c r="O1872" s="63" t="e">
        <f t="shared" si="1798"/>
        <v>#REF!</v>
      </c>
      <c r="P1872" s="63" t="e">
        <f t="shared" si="1798"/>
        <v>#VALUE!</v>
      </c>
      <c r="Q1872" s="63" t="e">
        <f t="shared" si="1798"/>
        <v>#VALUE!</v>
      </c>
      <c r="R1872" s="63" t="e">
        <f t="shared" si="1798"/>
        <v>#VALUE!</v>
      </c>
      <c r="S1872" s="63" t="e">
        <f t="shared" si="1798"/>
        <v>#VALUE!</v>
      </c>
      <c r="T1872" s="63" t="e">
        <f t="shared" si="1798"/>
        <v>#VALUE!</v>
      </c>
      <c r="U1872" s="63" t="e">
        <f t="shared" si="1798"/>
        <v>#VALUE!</v>
      </c>
      <c r="V1872" s="63" t="e">
        <f t="shared" si="1798"/>
        <v>#VALUE!</v>
      </c>
      <c r="W1872" s="63" t="e">
        <f t="shared" si="1798"/>
        <v>#VALUE!</v>
      </c>
      <c r="X1872" s="2" t="e">
        <f t="shared" si="1798"/>
        <v>#VALUE!</v>
      </c>
      <c r="Y1872" s="2" t="e">
        <f t="shared" si="1798"/>
        <v>#VALUE!</v>
      </c>
      <c r="Z1872" s="63" t="e">
        <f t="shared" si="1798"/>
        <v>#VALUE!</v>
      </c>
      <c r="AA1872" s="63">
        <f>(AA1837-Z1837)/Z$1848*100</f>
        <v>6.3625752950681953</v>
      </c>
      <c r="AB1872" s="63">
        <v>-3.606796030339416</v>
      </c>
      <c r="AC1872" s="63">
        <v>-6.2365043833519174</v>
      </c>
      <c r="AD1872" s="63">
        <v>-5.5053041313378799</v>
      </c>
      <c r="AE1872" s="63" t="e">
        <f>(AE1837-AA1837)/AA$1848*100</f>
        <v>#VALUE!</v>
      </c>
      <c r="AF1872" s="63">
        <v>-2.7210107850576342</v>
      </c>
      <c r="AG1872" s="63">
        <v>0.4172392698506876</v>
      </c>
      <c r="AH1872" s="63">
        <v>6.7027298711847374</v>
      </c>
      <c r="AI1872" s="63">
        <v>10.804768485285708</v>
      </c>
      <c r="AJ1872" s="2" t="e">
        <f>(AJ1837-AE1837)/AE$1848*100</f>
        <v>#VALUE!</v>
      </c>
      <c r="AK1872" s="2">
        <v>17.6307750949452</v>
      </c>
      <c r="AL1872" s="2">
        <v>11.981230343707809</v>
      </c>
      <c r="AM1872" s="2">
        <v>14.703891567343067</v>
      </c>
      <c r="AN1872" s="2">
        <v>11.957894266571056</v>
      </c>
      <c r="AO1872" s="2" t="e">
        <f>(AO1837-AJ1837)/AJ$1848*100</f>
        <v>#VALUE!</v>
      </c>
      <c r="AP1872" s="2">
        <v>8.7670306641167262</v>
      </c>
      <c r="AQ1872" s="2">
        <v>12.91855345257869</v>
      </c>
      <c r="AR1872" s="2">
        <v>12.040344983536761</v>
      </c>
      <c r="AS1872" s="2">
        <f>(AS1837-AO1837)/AO$1848*100</f>
        <v>26.405397758442671</v>
      </c>
      <c r="AT1872" s="2">
        <v>-0.67048423734536433</v>
      </c>
      <c r="AU1872" s="2">
        <v>8.9525955996711186</v>
      </c>
      <c r="AV1872" s="2">
        <v>2.6418740018928428</v>
      </c>
      <c r="AW1872" s="2">
        <v>2.7157203834278496</v>
      </c>
      <c r="AX1872" s="2">
        <f>(AX1837-AS1837)/AS$1848*100</f>
        <v>-0.1720915263898426</v>
      </c>
      <c r="AY1872" s="2"/>
      <c r="AZ1872" s="2">
        <v>-3.7812942187776288</v>
      </c>
      <c r="BA1872" s="2">
        <v>-0.38905768432355153</v>
      </c>
      <c r="BB1872" s="2">
        <v>-0.44000552906343904</v>
      </c>
      <c r="BC1872" s="2">
        <v>4.8002517592468923</v>
      </c>
      <c r="BD1872" s="2">
        <v>3.971433227965717E-2</v>
      </c>
      <c r="BE1872" s="2">
        <v>6.7018076190089317</v>
      </c>
      <c r="BF1872" s="2">
        <f>(BF1837-AX1837)/AX$1848*100</f>
        <v>9.9531723709821129</v>
      </c>
      <c r="BG1872" s="2">
        <v>-3.8769625368759595</v>
      </c>
      <c r="BH1872" s="2">
        <v>2.4650439576789465</v>
      </c>
      <c r="BI1872" s="2">
        <v>0.8168471983622847</v>
      </c>
      <c r="BJ1872" s="2">
        <v>7.5893548063147094</v>
      </c>
      <c r="BK1872" s="2">
        <v>2.8768412213075347</v>
      </c>
      <c r="BL1872" s="2">
        <v>9.1733466128331624</v>
      </c>
      <c r="BM1872" s="2">
        <v>1.880668281217869</v>
      </c>
      <c r="BN1872" s="2">
        <v>8.7793860584788952</v>
      </c>
      <c r="BO1872" s="2">
        <f>(BO1837-BF1837)/BF$1848*100</f>
        <v>9.2836230057618607</v>
      </c>
      <c r="BP1872" s="2">
        <v>1.2161169792605924</v>
      </c>
      <c r="BQ1872" s="2">
        <v>4.404589615491445</v>
      </c>
      <c r="BR1872" s="2">
        <v>12.696659707527239</v>
      </c>
      <c r="BS1872" s="2">
        <v>36.640442562654094</v>
      </c>
      <c r="BT1872" s="2">
        <v>14.762089425998889</v>
      </c>
      <c r="BU1872" s="2">
        <v>21.401403784928991</v>
      </c>
      <c r="BV1872" s="2">
        <v>30.697680484036947</v>
      </c>
      <c r="BW1872" s="2">
        <v>8.5149113595644348</v>
      </c>
      <c r="BX1872" s="2">
        <v>11.124825673022581</v>
      </c>
      <c r="BY1872" s="2">
        <v>14.180124781761464</v>
      </c>
      <c r="BZ1872" s="63">
        <v>14.686694498504851</v>
      </c>
      <c r="CA1872" s="2">
        <f>(CA1837-BO1837)/BO$1848*100</f>
        <v>14.956208288967668</v>
      </c>
      <c r="CB1872" s="2">
        <v>3.0086510864916356</v>
      </c>
      <c r="CC1872" s="2">
        <v>3.1378582138395577</v>
      </c>
      <c r="CD1872" s="2">
        <v>10.965069204395546</v>
      </c>
      <c r="CE1872" s="2">
        <v>8.7456416376261927</v>
      </c>
      <c r="CF1872" s="2">
        <v>9.6410530797777483</v>
      </c>
      <c r="CG1872" s="2">
        <v>14.176296730221861</v>
      </c>
      <c r="CH1872" s="2">
        <v>6.6149085765244644</v>
      </c>
      <c r="CI1872" s="2">
        <v>9.2314099494418702</v>
      </c>
      <c r="CJ1872" s="63">
        <v>8.7578470885450947</v>
      </c>
      <c r="CK1872" s="63">
        <v>10.594679030436552</v>
      </c>
      <c r="CL1872" s="2">
        <f>(CL1837-CA1837)/CA$1848*100</f>
        <v>13.71488355543212</v>
      </c>
      <c r="CM1872" s="2">
        <v>8.755968674901986</v>
      </c>
      <c r="CN1872" s="2">
        <v>3.0986817858106108</v>
      </c>
      <c r="CO1872" s="2">
        <v>2.7790637753691096</v>
      </c>
      <c r="CP1872" s="2">
        <v>-3.2056070013190974</v>
      </c>
      <c r="CQ1872" s="2">
        <v>4.8827200704973075</v>
      </c>
      <c r="CR1872" s="2">
        <v>11.956654970889096</v>
      </c>
      <c r="CS1872" s="2">
        <v>3.3594536037251044</v>
      </c>
      <c r="CT1872" s="2">
        <v>9.945115211512217</v>
      </c>
      <c r="CU1872" s="2">
        <v>14.603217796800532</v>
      </c>
      <c r="CV1872" s="2">
        <v>15.401122726274316</v>
      </c>
      <c r="CW1872" s="2">
        <v>17.824736729387027</v>
      </c>
      <c r="CX1872" s="2">
        <v>16.922755186878334</v>
      </c>
      <c r="CY1872" s="2">
        <v>17.436911650334892</v>
      </c>
      <c r="CZ1872" s="2">
        <v>18.224309857708555</v>
      </c>
      <c r="DA1872" s="2">
        <f>(DA1837-CL1837)/CL$1848*100</f>
        <v>3.188800185538458</v>
      </c>
      <c r="DB1872" s="63">
        <v>-2.7334273789008288</v>
      </c>
      <c r="DC1872" s="63">
        <v>0.50395737728992795</v>
      </c>
      <c r="DD1872" s="63">
        <v>5.9797761144542241</v>
      </c>
      <c r="DE1872" s="63">
        <v>0.39601692814356354</v>
      </c>
      <c r="DF1872" s="63">
        <v>3.4067313055475479</v>
      </c>
      <c r="DG1872" s="63">
        <v>6.2334255643538077</v>
      </c>
      <c r="DH1872" s="63">
        <v>1.9541810429388988</v>
      </c>
      <c r="DI1872" s="63">
        <v>4.6100360993194336</v>
      </c>
      <c r="DJ1872" s="63">
        <v>6.2763408300697279</v>
      </c>
      <c r="DK1872" s="63">
        <v>4.3771453342438198</v>
      </c>
      <c r="DL1872" s="63">
        <v>5.9706671826564159</v>
      </c>
      <c r="DM1872" s="63">
        <v>10.262712168949713</v>
      </c>
      <c r="DN1872" s="6">
        <f>(DN1837-DA1837)/DA$1848*100</f>
        <v>6.1057361721870373</v>
      </c>
      <c r="DO1872" s="63">
        <v>10.262712168949713</v>
      </c>
      <c r="DP1872" s="63">
        <v>5.9793309934584968</v>
      </c>
      <c r="DQ1872" s="63">
        <v>8.2081408149363622</v>
      </c>
      <c r="DR1872" s="63">
        <v>11.121461000030832</v>
      </c>
      <c r="DS1872" s="63">
        <v>6.6843993159236126</v>
      </c>
      <c r="DT1872" s="63">
        <v>8.9872636952410296</v>
      </c>
      <c r="DU1872" s="63">
        <v>12.807817454471685</v>
      </c>
      <c r="DV1872" s="64">
        <f>(DV1837-DN1837)/DN$1848*100</f>
        <v>7.4707341526865108</v>
      </c>
      <c r="DW1872" s="65">
        <f>(DW1837-DN1837)/DN$1848*100</f>
        <v>8.0222062774095875</v>
      </c>
      <c r="DX1872" s="66">
        <f>(DX1837-DN1837)/DN$1848*100</f>
        <v>14.527037812712809</v>
      </c>
      <c r="DZ1872" s="63">
        <f>(DZ1837-DW1837)/DW$1848*100</f>
        <v>-0.80865380367457707</v>
      </c>
      <c r="EC1872" s="63">
        <f>(EC1837-DZ1837)/DZ$1848*100</f>
        <v>-1.40812163154612</v>
      </c>
      <c r="EF1872" s="63">
        <f>(EF1837-EC1837)/EC$1848*100</f>
        <v>-1.3274581151744889</v>
      </c>
      <c r="EI1872" s="63">
        <f>(EI1837-EF1837)/EF$1848*100</f>
        <v>-3.1944450792529526</v>
      </c>
      <c r="EL1872" s="63">
        <f>(EL1837-EI1837)/EI$1848*100</f>
        <v>-4.7025775437585393</v>
      </c>
      <c r="EO1872" s="63">
        <f>(EO1837-EL1837)/EL$1848*100</f>
        <v>-5.6821823060999304</v>
      </c>
    </row>
    <row r="1873" spans="1:145" ht="15.5" x14ac:dyDescent="0.35">
      <c r="A1873" s="56" t="s">
        <v>659</v>
      </c>
      <c r="B1873" s="173" t="s">
        <v>136</v>
      </c>
      <c r="C1873" s="63" t="e">
        <f t="shared" ref="C1873:Z1873" si="1799">(C1841-B1841)/B$1848*100</f>
        <v>#REF!</v>
      </c>
      <c r="D1873" s="63" t="e">
        <f t="shared" si="1799"/>
        <v>#REF!</v>
      </c>
      <c r="E1873" s="63" t="e">
        <f t="shared" si="1799"/>
        <v>#REF!</v>
      </c>
      <c r="F1873" s="63" t="e">
        <f t="shared" si="1799"/>
        <v>#REF!</v>
      </c>
      <c r="G1873" s="63" t="e">
        <f t="shared" si="1799"/>
        <v>#REF!</v>
      </c>
      <c r="H1873" s="63" t="e">
        <f t="shared" si="1799"/>
        <v>#REF!</v>
      </c>
      <c r="I1873" s="63">
        <f t="shared" si="1799"/>
        <v>3.4118494289741554</v>
      </c>
      <c r="J1873" s="63">
        <f t="shared" si="1799"/>
        <v>10.471682922987807</v>
      </c>
      <c r="K1873" s="63">
        <f t="shared" si="1799"/>
        <v>2.6341364349038523</v>
      </c>
      <c r="L1873" s="63">
        <f t="shared" si="1799"/>
        <v>14.578258515499984</v>
      </c>
      <c r="M1873" s="63">
        <f t="shared" si="1799"/>
        <v>4.7066862646862688</v>
      </c>
      <c r="N1873" s="63" t="e">
        <f t="shared" si="1799"/>
        <v>#VALUE!</v>
      </c>
      <c r="O1873" s="63" t="e">
        <f t="shared" si="1799"/>
        <v>#VALUE!</v>
      </c>
      <c r="P1873" s="63" t="e">
        <f t="shared" si="1799"/>
        <v>#VALUE!</v>
      </c>
      <c r="Q1873" s="63" t="e">
        <f t="shared" si="1799"/>
        <v>#VALUE!</v>
      </c>
      <c r="R1873" s="63" t="e">
        <f t="shared" si="1799"/>
        <v>#VALUE!</v>
      </c>
      <c r="S1873" s="63" t="e">
        <f t="shared" si="1799"/>
        <v>#VALUE!</v>
      </c>
      <c r="T1873" s="63" t="e">
        <f t="shared" si="1799"/>
        <v>#VALUE!</v>
      </c>
      <c r="U1873" s="63" t="e">
        <f t="shared" si="1799"/>
        <v>#VALUE!</v>
      </c>
      <c r="V1873" s="63" t="e">
        <f t="shared" si="1799"/>
        <v>#VALUE!</v>
      </c>
      <c r="W1873" s="63" t="e">
        <f t="shared" si="1799"/>
        <v>#VALUE!</v>
      </c>
      <c r="X1873" s="2" t="e">
        <f t="shared" si="1799"/>
        <v>#VALUE!</v>
      </c>
      <c r="Y1873" s="2" t="e">
        <f t="shared" si="1799"/>
        <v>#VALUE!</v>
      </c>
      <c r="Z1873" s="63" t="e">
        <f t="shared" si="1799"/>
        <v>#VALUE!</v>
      </c>
      <c r="AA1873" s="63">
        <f>(AA1841-Z1841)/Z$1848*100</f>
        <v>1.8985397757979903</v>
      </c>
      <c r="AB1873" s="63">
        <v>3.4070649272930997</v>
      </c>
      <c r="AC1873" s="63">
        <v>3.3864907100179269</v>
      </c>
      <c r="AD1873" s="63">
        <v>4.75507786085885</v>
      </c>
      <c r="AE1873" s="63" t="e">
        <f>(AE1841-AA1841)/AA$1848*100</f>
        <v>#VALUE!</v>
      </c>
      <c r="AF1873" s="63">
        <v>6.9809973547270783</v>
      </c>
      <c r="AG1873" s="63">
        <v>6.8121113970412344</v>
      </c>
      <c r="AH1873" s="63">
        <v>7.5059585651878979</v>
      </c>
      <c r="AI1873" s="63">
        <v>8.2076763276296525</v>
      </c>
      <c r="AJ1873" s="2" t="e">
        <f>(AJ1841-AE1841)/AE$1848*100</f>
        <v>#VALUE!</v>
      </c>
      <c r="AK1873" s="2">
        <v>7.7340809475963459</v>
      </c>
      <c r="AL1873" s="2">
        <v>7.787087769610153</v>
      </c>
      <c r="AM1873" s="2">
        <v>6.4068316522035849</v>
      </c>
      <c r="AN1873" s="2">
        <v>9.1378527493748827</v>
      </c>
      <c r="AO1873" s="2" t="e">
        <f>(AO1841-AJ1841)/AJ$1848*100</f>
        <v>#VALUE!</v>
      </c>
      <c r="AP1873" s="2">
        <v>8.8203525964838185</v>
      </c>
      <c r="AQ1873" s="2">
        <v>4.2473550715702357</v>
      </c>
      <c r="AR1873" s="2">
        <v>2.8175054433983933</v>
      </c>
      <c r="AS1873" s="2">
        <f>(AS1841-AO1841)/AO$1848*100</f>
        <v>3.7488295475553137</v>
      </c>
      <c r="AT1873" s="2">
        <v>8.3117974076150087</v>
      </c>
      <c r="AU1873" s="2">
        <v>5.8109092478366406</v>
      </c>
      <c r="AV1873" s="2">
        <v>1.6026419785633639</v>
      </c>
      <c r="AW1873" s="2">
        <v>3.6716196754175567</v>
      </c>
      <c r="AX1873" s="2" t="e">
        <f>(AX1841-AS1841)/AS$1848*100</f>
        <v>#VALUE!</v>
      </c>
      <c r="AY1873" s="2"/>
      <c r="AZ1873" s="2">
        <v>4.9188178242677552</v>
      </c>
      <c r="BA1873" s="2">
        <v>5.8094237242267672</v>
      </c>
      <c r="BB1873" s="2">
        <v>4.9294538052897181</v>
      </c>
      <c r="BC1873" s="2">
        <v>-2.1750238164496736</v>
      </c>
      <c r="BD1873" s="2">
        <v>4.7994762582354902</v>
      </c>
      <c r="BE1873" s="2">
        <v>2.3511520170785563</v>
      </c>
      <c r="BF1873" s="2" t="e">
        <f>(BF1841-AX1841)/AX$1848*100</f>
        <v>#VALUE!</v>
      </c>
      <c r="BG1873" s="2">
        <v>2.4376538125540468</v>
      </c>
      <c r="BH1873" s="2">
        <v>-1.9077023903069206</v>
      </c>
      <c r="BI1873" s="2">
        <v>1.0611063711904505</v>
      </c>
      <c r="BJ1873" s="2">
        <v>0.94443870810700747</v>
      </c>
      <c r="BK1873" s="2">
        <v>-1.5567587310343567</v>
      </c>
      <c r="BL1873" s="2">
        <v>-5.2494598470559195</v>
      </c>
      <c r="BM1873" s="2">
        <v>-1.8123477497315799</v>
      </c>
      <c r="BN1873" s="2">
        <v>-6.8343926694226935</v>
      </c>
      <c r="BO1873" s="2">
        <f>(BO1841-BF1841)/BF$1848*100</f>
        <v>-2.5149348282069264</v>
      </c>
      <c r="BP1873" s="2">
        <v>1.667760539564231</v>
      </c>
      <c r="BQ1873" s="2">
        <v>-1.8255363794521762</v>
      </c>
      <c r="BR1873" s="2">
        <v>-5.1302767974910273</v>
      </c>
      <c r="BS1873" s="2">
        <v>-18.563833512801967</v>
      </c>
      <c r="BT1873" s="2">
        <v>-4.4527157599475009</v>
      </c>
      <c r="BU1873" s="2">
        <v>-5.6418949635485056</v>
      </c>
      <c r="BV1873" s="2">
        <v>-12.180928474153266</v>
      </c>
      <c r="BW1873" s="2">
        <v>-2.4668300754257553</v>
      </c>
      <c r="BX1873" s="2">
        <v>-3.2891117442017186</v>
      </c>
      <c r="BY1873" s="2">
        <v>-4.083359575504419</v>
      </c>
      <c r="BZ1873" s="63">
        <v>1.6643274552936422</v>
      </c>
      <c r="CA1873" s="2">
        <f>(CA1841-BO1841)/BO$1848*100</f>
        <v>3.249379592122136</v>
      </c>
      <c r="CB1873" s="2">
        <v>2.1917440526454777</v>
      </c>
      <c r="CC1873" s="2">
        <v>1.8518455153739275</v>
      </c>
      <c r="CD1873" s="2">
        <v>-1.5291988860930905</v>
      </c>
      <c r="CE1873" s="2">
        <v>3.2974152763140521</v>
      </c>
      <c r="CF1873" s="2">
        <v>2.4631612516452224</v>
      </c>
      <c r="CG1873" s="2">
        <v>-0.73322428879314872</v>
      </c>
      <c r="CH1873" s="2">
        <v>3.2540470856138426</v>
      </c>
      <c r="CI1873" s="2">
        <v>1.8718060408060941</v>
      </c>
      <c r="CJ1873" s="63">
        <v>2.9134920002675422</v>
      </c>
      <c r="CK1873" s="63">
        <v>2.2227117298366483</v>
      </c>
      <c r="CL1873" s="2">
        <f>(CL1841-CA1841)/CA$1848*100</f>
        <v>7.2382390481049717</v>
      </c>
      <c r="CM1873" s="2">
        <v>1.4899483953820905</v>
      </c>
      <c r="CN1873" s="2">
        <v>3.5552480338667771</v>
      </c>
      <c r="CO1873" s="2">
        <v>4.1412785280542161</v>
      </c>
      <c r="CP1873" s="2">
        <v>4.2548665421155913</v>
      </c>
      <c r="CQ1873" s="2">
        <v>3.8146499417078288</v>
      </c>
      <c r="CR1873" s="2">
        <v>2.1753270936864078</v>
      </c>
      <c r="CS1873" s="2">
        <v>5.3430761518248548</v>
      </c>
      <c r="CT1873" s="2">
        <v>3.6345963134764481</v>
      </c>
      <c r="CU1873" s="2">
        <v>2.6131662764981525</v>
      </c>
      <c r="CV1873" s="2">
        <v>3.8496111824493444</v>
      </c>
      <c r="CW1873" s="2">
        <v>2.4583367518851968</v>
      </c>
      <c r="CX1873" s="2">
        <v>3.7301858453411141</v>
      </c>
      <c r="CY1873" s="2">
        <v>2.7089774335025392</v>
      </c>
      <c r="CZ1873" s="2">
        <v>-0.72578559716077184</v>
      </c>
      <c r="DA1873" s="2">
        <f>(DA1841-CL1841)/CL$1848*100</f>
        <v>4.6856296327295812</v>
      </c>
      <c r="DB1873" s="63">
        <v>6.5973582088691511</v>
      </c>
      <c r="DC1873" s="63">
        <v>5.7433418291148497</v>
      </c>
      <c r="DD1873" s="63">
        <v>4.0595495959188757</v>
      </c>
      <c r="DE1873" s="63">
        <v>4.6837564390346271</v>
      </c>
      <c r="DF1873" s="63">
        <v>4.0232035836883018</v>
      </c>
      <c r="DG1873" s="63">
        <v>2.1143438081620642</v>
      </c>
      <c r="DH1873" s="63">
        <v>3.3893353171978466</v>
      </c>
      <c r="DI1873" s="63">
        <v>2.6066140543164362</v>
      </c>
      <c r="DJ1873" s="63">
        <v>0.91516664611078957</v>
      </c>
      <c r="DK1873" s="63">
        <v>7.7001351598591476</v>
      </c>
      <c r="DL1873" s="63">
        <v>7.2575892087773628</v>
      </c>
      <c r="DM1873" s="63">
        <v>-6.1591862899176473</v>
      </c>
      <c r="DN1873" s="6">
        <f>(DN1841-DA1841)/DA$1848*100</f>
        <v>5.7505481128808915</v>
      </c>
      <c r="DO1873" s="63">
        <v>-6.1591862899176473</v>
      </c>
      <c r="DP1873" s="63">
        <v>4.7664811509255305</v>
      </c>
      <c r="DQ1873" s="63">
        <v>4.5070901064806863</v>
      </c>
      <c r="DR1873" s="63">
        <v>3.087324574496201</v>
      </c>
      <c r="DS1873" s="63">
        <v>2.8884044191062843</v>
      </c>
      <c r="DT1873" s="63">
        <v>2.5274561626926664</v>
      </c>
      <c r="DU1873" s="63">
        <v>2.4176451013322589</v>
      </c>
      <c r="DV1873" s="64">
        <f>(DV1841-DN1841)/DN$1848*100</f>
        <v>7.6183152488953576</v>
      </c>
      <c r="DW1873" s="65">
        <f>(DW1841-DN1841)/DN$1848*100</f>
        <v>6.5060248357673212</v>
      </c>
      <c r="DX1873" s="66">
        <f>(DX1841-DN1841)/DN$1848*100</f>
        <v>-18.561308213897956</v>
      </c>
      <c r="DZ1873" s="63">
        <f>(DZ1841-DW1841)/DW$1848*100</f>
        <v>7.3355257811008308</v>
      </c>
      <c r="EC1873" s="63">
        <f>(EC1841-DZ1841)/DZ$1848*100</f>
        <v>6.3393447484133087</v>
      </c>
      <c r="EF1873" s="63">
        <f>(EF1841-EC1841)/EC$1848*100</f>
        <v>5.614333772429621</v>
      </c>
      <c r="EI1873" s="63">
        <f>(EI1841-EF1841)/EF$1848*100</f>
        <v>5.9946388058498137</v>
      </c>
      <c r="EL1873" s="63">
        <f>(EL1841-EI1841)/EI$1848*100</f>
        <v>6.1254501100630048</v>
      </c>
      <c r="EO1873" s="63">
        <f>(EO1841-EL1841)/EL$1848*100</f>
        <v>6.2529211764213999</v>
      </c>
    </row>
    <row r="1874" spans="1:145" ht="15.5" x14ac:dyDescent="0.35">
      <c r="A1874" s="56" t="s">
        <v>660</v>
      </c>
      <c r="B1874" s="173" t="s">
        <v>136</v>
      </c>
      <c r="C1874" s="63" t="e">
        <f t="shared" ref="C1874:Z1874" si="1800">(C1848-B1848)/B$1848*100</f>
        <v>#VALUE!</v>
      </c>
      <c r="D1874" s="63" t="e">
        <f t="shared" si="1800"/>
        <v>#VALUE!</v>
      </c>
      <c r="E1874" s="63" t="e">
        <f t="shared" si="1800"/>
        <v>#VALUE!</v>
      </c>
      <c r="F1874" s="63" t="e">
        <f t="shared" si="1800"/>
        <v>#VALUE!</v>
      </c>
      <c r="G1874" s="63" t="e">
        <f t="shared" si="1800"/>
        <v>#VALUE!</v>
      </c>
      <c r="H1874" s="63" t="e">
        <f t="shared" si="1800"/>
        <v>#VALUE!</v>
      </c>
      <c r="I1874" s="63">
        <f t="shared" si="1800"/>
        <v>43.847308113426813</v>
      </c>
      <c r="J1874" s="63">
        <f t="shared" si="1800"/>
        <v>35.791108649345745</v>
      </c>
      <c r="K1874" s="63">
        <f t="shared" si="1800"/>
        <v>5.0584109398624646</v>
      </c>
      <c r="L1874" s="63">
        <f t="shared" si="1800"/>
        <v>4.911198808026767</v>
      </c>
      <c r="M1874" s="63" t="e">
        <f t="shared" si="1800"/>
        <v>#VALUE!</v>
      </c>
      <c r="N1874" s="63" t="e">
        <f t="shared" si="1800"/>
        <v>#VALUE!</v>
      </c>
      <c r="O1874" s="63" t="e">
        <f t="shared" si="1800"/>
        <v>#VALUE!</v>
      </c>
      <c r="P1874" s="63" t="e">
        <f t="shared" si="1800"/>
        <v>#VALUE!</v>
      </c>
      <c r="Q1874" s="63" t="e">
        <f t="shared" si="1800"/>
        <v>#VALUE!</v>
      </c>
      <c r="R1874" s="63" t="e">
        <f t="shared" si="1800"/>
        <v>#VALUE!</v>
      </c>
      <c r="S1874" s="63" t="e">
        <f t="shared" si="1800"/>
        <v>#VALUE!</v>
      </c>
      <c r="T1874" s="63" t="e">
        <f t="shared" si="1800"/>
        <v>#VALUE!</v>
      </c>
      <c r="U1874" s="63" t="e">
        <f t="shared" si="1800"/>
        <v>#VALUE!</v>
      </c>
      <c r="V1874" s="63" t="e">
        <f t="shared" si="1800"/>
        <v>#VALUE!</v>
      </c>
      <c r="W1874" s="63" t="e">
        <f t="shared" si="1800"/>
        <v>#VALUE!</v>
      </c>
      <c r="X1874" s="2" t="e">
        <f t="shared" si="1800"/>
        <v>#VALUE!</v>
      </c>
      <c r="Y1874" s="2" t="e">
        <f t="shared" si="1800"/>
        <v>#VALUE!</v>
      </c>
      <c r="Z1874" s="63" t="e">
        <f t="shared" si="1800"/>
        <v>#VALUE!</v>
      </c>
      <c r="AA1874" s="63" t="e">
        <f>(AA1848-Z1848)/Z$1848*100</f>
        <v>#VALUE!</v>
      </c>
      <c r="AB1874" s="63">
        <v>8.9373956354895618</v>
      </c>
      <c r="AC1874" s="63">
        <v>8.5023030632964804</v>
      </c>
      <c r="AD1874" s="63">
        <v>5.0793434345951001</v>
      </c>
      <c r="AE1874" s="63" t="e">
        <f>(AE1848-AA1848)/AA$1848*100</f>
        <v>#VALUE!</v>
      </c>
      <c r="AF1874" s="63">
        <v>9.9773975812257181</v>
      </c>
      <c r="AG1874" s="63">
        <v>5.5406555638090449</v>
      </c>
      <c r="AH1874" s="63">
        <v>4.4918186126936526</v>
      </c>
      <c r="AI1874" s="63">
        <v>4.4913960722518773</v>
      </c>
      <c r="AJ1874" s="2" t="e">
        <f>(AJ1848-AE1848)/AE$1848*100</f>
        <v>#VALUE!</v>
      </c>
      <c r="AK1874" s="2">
        <v>8.1341911808122713</v>
      </c>
      <c r="AL1874" s="2">
        <v>4.4934539044932764</v>
      </c>
      <c r="AM1874" s="2">
        <v>-0.53669357041849952</v>
      </c>
      <c r="AN1874" s="2">
        <v>0.22314314130011453</v>
      </c>
      <c r="AO1874" s="2" t="e">
        <f>(AO1848-AJ1848)/AJ$1848*100</f>
        <v>#VALUE!</v>
      </c>
      <c r="AP1874" s="2">
        <v>3.7007149577470999</v>
      </c>
      <c r="AQ1874" s="2">
        <v>-6.4576145625430126E-2</v>
      </c>
      <c r="AR1874" s="2">
        <v>-2.2269665585082312</v>
      </c>
      <c r="AS1874" s="2">
        <f>(AS1848-AO1848)/AO$1848*100</f>
        <v>3.9453453192874567E-4</v>
      </c>
      <c r="AT1874" s="2">
        <v>9.3395134429226747</v>
      </c>
      <c r="AU1874" s="2">
        <v>2.1941599508043499</v>
      </c>
      <c r="AV1874" s="2">
        <v>-2.2687203301555576</v>
      </c>
      <c r="AW1874" s="2">
        <v>-4.4142756845356583</v>
      </c>
      <c r="AX1874" s="2">
        <f>(AX1848-AS1848)/AS$1848*100</f>
        <v>-0.39787711199609066</v>
      </c>
      <c r="AY1874" s="2"/>
      <c r="AZ1874" s="2">
        <v>5.2695905975608426</v>
      </c>
      <c r="BA1874" s="2">
        <v>4.844321452999135</v>
      </c>
      <c r="BB1874" s="2">
        <v>7.0874489391046414</v>
      </c>
      <c r="BC1874" s="2">
        <v>0.98643090918983956</v>
      </c>
      <c r="BD1874" s="2">
        <v>5.4525590652230633</v>
      </c>
      <c r="BE1874" s="2">
        <v>4.2377906959379912</v>
      </c>
      <c r="BF1874" s="2">
        <f>(BF1848-AX1848)/AX$1848*100</f>
        <v>8.272849689271375</v>
      </c>
      <c r="BG1874" s="2">
        <v>3.8125964506228924</v>
      </c>
      <c r="BH1874" s="2">
        <v>1.9661726334235394</v>
      </c>
      <c r="BI1874" s="2">
        <v>8.1624343051594614</v>
      </c>
      <c r="BJ1874" s="2">
        <v>3.6234646273191529</v>
      </c>
      <c r="BK1874" s="2">
        <v>8.2557488567741437</v>
      </c>
      <c r="BL1874" s="2">
        <v>3.4355885640799446</v>
      </c>
      <c r="BM1874" s="2">
        <v>9.8104170661439412</v>
      </c>
      <c r="BN1874" s="2">
        <v>3.2439918125633556</v>
      </c>
      <c r="BO1874" s="2">
        <f>(BO1848-BF1848)/BF$1848*100</f>
        <v>6.1357327545807943</v>
      </c>
      <c r="BP1874" s="2">
        <v>6.6304869223414276</v>
      </c>
      <c r="BQ1874" s="2">
        <v>1.2749623604422022</v>
      </c>
      <c r="BR1874" s="2">
        <v>-1.8178104156960615</v>
      </c>
      <c r="BS1874" s="2">
        <v>-8.7235467505222282</v>
      </c>
      <c r="BT1874" s="2">
        <v>-3.9472789126641801</v>
      </c>
      <c r="BU1874" s="2">
        <v>-9.2174990764374556</v>
      </c>
      <c r="BV1874" s="2">
        <v>-14.321508476295827</v>
      </c>
      <c r="BW1874" s="2">
        <v>3.8180620834213927</v>
      </c>
      <c r="BX1874" s="2">
        <v>-1.6269647646020262</v>
      </c>
      <c r="BY1874" s="2">
        <v>-3.093288698439375</v>
      </c>
      <c r="BZ1874" s="63">
        <v>9.7396587201757896</v>
      </c>
      <c r="CA1874" s="2">
        <f>(CA1848-BO1848)/BO$1848*100</f>
        <v>12.049577479214525</v>
      </c>
      <c r="CB1874" s="2">
        <v>9.1535758378458034</v>
      </c>
      <c r="CC1874" s="2">
        <v>7.7102069841302985</v>
      </c>
      <c r="CD1874" s="2">
        <v>4.0837542669344531</v>
      </c>
      <c r="CE1874" s="2">
        <v>9.9771117790180917</v>
      </c>
      <c r="CF1874" s="2">
        <v>8.5407570304904485</v>
      </c>
      <c r="CG1874" s="2">
        <v>6.2198724396810992</v>
      </c>
      <c r="CH1874" s="2">
        <v>12.847361297532419</v>
      </c>
      <c r="CI1874" s="2">
        <v>11.524767558937818</v>
      </c>
      <c r="CJ1874" s="63">
        <v>14.721872327615115</v>
      </c>
      <c r="CK1874" s="63">
        <v>12.59295013120896</v>
      </c>
      <c r="CL1874" s="2">
        <f>(CL1848-CA1848)/CA$1848*100</f>
        <v>12.615883783859221</v>
      </c>
      <c r="CM1874" s="2">
        <v>11.186014344637536</v>
      </c>
      <c r="CN1874" s="2">
        <v>12.789597923587607</v>
      </c>
      <c r="CO1874" s="2">
        <v>13.449930270710725</v>
      </c>
      <c r="CP1874" s="2">
        <v>13.555928428606551</v>
      </c>
      <c r="CQ1874" s="2">
        <v>13.457762864842863</v>
      </c>
      <c r="CR1874" s="2">
        <v>12.154123754417148</v>
      </c>
      <c r="CS1874" s="2">
        <v>13.889704140755505</v>
      </c>
      <c r="CT1874" s="2">
        <v>13.027081547814367</v>
      </c>
      <c r="CU1874" s="2">
        <v>11.56661658511495</v>
      </c>
      <c r="CV1874" s="2">
        <v>16.537558051354704</v>
      </c>
      <c r="CW1874" s="2">
        <v>15.355971606188762</v>
      </c>
      <c r="CX1874" s="2">
        <v>16.596779751229075</v>
      </c>
      <c r="CY1874" s="2">
        <v>15.676591443029816</v>
      </c>
      <c r="CZ1874" s="2">
        <v>13.209556965909123</v>
      </c>
      <c r="DA1874" s="2">
        <f>(DA1848-CL1848)/CL$1848*100</f>
        <v>13.699016025248808</v>
      </c>
      <c r="DB1874" s="63">
        <v>11.303904574326912</v>
      </c>
      <c r="DC1874" s="63">
        <v>9.9370297393326403</v>
      </c>
      <c r="DD1874" s="63">
        <v>7.4430353410455092</v>
      </c>
      <c r="DE1874" s="63">
        <v>13.333294511865793</v>
      </c>
      <c r="DF1874" s="63">
        <v>12.347163940191681</v>
      </c>
      <c r="DG1874" s="63">
        <v>10.160323621995607</v>
      </c>
      <c r="DH1874" s="63">
        <v>9.9247969280849428</v>
      </c>
      <c r="DI1874" s="63">
        <v>9.2976299578574348</v>
      </c>
      <c r="DJ1874" s="63">
        <v>7.678715669130125</v>
      </c>
      <c r="DK1874" s="63">
        <v>9.7132963763652391</v>
      </c>
      <c r="DL1874" s="63">
        <v>9.154413953813247</v>
      </c>
      <c r="DM1874" s="63">
        <v>7.999313374941651</v>
      </c>
      <c r="DN1874" s="6">
        <f>(DN1848-DA1848)/DA$1848*100</f>
        <v>9.1210510811080958</v>
      </c>
      <c r="DO1874" s="63">
        <v>7.999313374941651</v>
      </c>
      <c r="DP1874" s="63">
        <v>13.271096892909974</v>
      </c>
      <c r="DQ1874" s="63">
        <v>12.608908741819938</v>
      </c>
      <c r="DR1874" s="63">
        <v>10.948565356832095</v>
      </c>
      <c r="DS1874" s="63">
        <v>14.292569893453253</v>
      </c>
      <c r="DT1874" s="63">
        <v>13.518630517557606</v>
      </c>
      <c r="DU1874" s="63">
        <v>13.645274266706201</v>
      </c>
      <c r="DV1874" s="64">
        <f>(DV1848-DN1848)/DN$1848*100</f>
        <v>16.783133453450901</v>
      </c>
      <c r="DW1874" s="65">
        <f>(DW1848-DN1848)/DN$1848*100</f>
        <v>15.604424854910368</v>
      </c>
      <c r="DX1874" s="66">
        <f>(DX1848-DN1848)/DN$1848*100</f>
        <v>11.322690929309259</v>
      </c>
      <c r="DZ1874" s="63">
        <f>(DZ1848-DW1848)/DW$1848*100</f>
        <v>11.783869345476598</v>
      </c>
      <c r="EC1874" s="63">
        <f>(EC1848-DZ1848)/DZ$1848*100</f>
        <v>9.5646144440915499</v>
      </c>
      <c r="EF1874" s="63">
        <f>(EF1848-EC1848)/EC$1848*100</f>
        <v>8.7070084896283433</v>
      </c>
      <c r="EI1874" s="63">
        <f>(EI1848-EF1848)/EF$1848*100</f>
        <v>8.9885320445118904</v>
      </c>
      <c r="EL1874" s="63">
        <f>(EL1848-EI1848)/EI$1848*100</f>
        <v>8.7882340660105385</v>
      </c>
      <c r="EO1874" s="63">
        <f>(EO1848-EL1848)/EL$1848*100</f>
        <v>8.9522850292010325</v>
      </c>
    </row>
    <row r="1875" spans="1:145" ht="6" customHeight="1" x14ac:dyDescent="0.35">
      <c r="A1875" s="27"/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160"/>
      <c r="Y1875" s="160"/>
      <c r="Z1875" s="27"/>
      <c r="AA1875" s="27"/>
      <c r="AB1875" s="27"/>
      <c r="AC1875" s="27"/>
      <c r="AD1875" s="27"/>
      <c r="AE1875" s="27"/>
      <c r="AF1875" s="27"/>
      <c r="AG1875" s="27"/>
      <c r="AH1875" s="27"/>
      <c r="AI1875" s="27"/>
      <c r="AJ1875" s="160"/>
      <c r="AK1875" s="160"/>
      <c r="AL1875" s="160"/>
      <c r="AM1875" s="160"/>
      <c r="AN1875" s="160"/>
      <c r="AO1875" s="160"/>
      <c r="AP1875" s="160"/>
      <c r="AQ1875" s="160"/>
      <c r="AR1875" s="160"/>
      <c r="AS1875" s="160"/>
      <c r="AT1875" s="160"/>
      <c r="AU1875" s="160"/>
      <c r="AV1875" s="160"/>
      <c r="AW1875" s="160"/>
      <c r="AX1875" s="160"/>
      <c r="AY1875" s="160"/>
      <c r="AZ1875" s="160"/>
      <c r="BA1875" s="160"/>
      <c r="BB1875" s="160"/>
      <c r="BC1875" s="160"/>
      <c r="BD1875" s="160"/>
      <c r="BE1875" s="160"/>
      <c r="BF1875" s="160"/>
      <c r="BG1875" s="160"/>
      <c r="BH1875" s="160"/>
      <c r="BI1875" s="160"/>
      <c r="BJ1875" s="160"/>
      <c r="BK1875" s="160"/>
      <c r="BL1875" s="160"/>
      <c r="BM1875" s="160"/>
      <c r="BN1875" s="160"/>
      <c r="BO1875" s="160"/>
      <c r="BP1875" s="160"/>
      <c r="BQ1875" s="160"/>
      <c r="BR1875" s="160"/>
      <c r="BS1875" s="160"/>
      <c r="BT1875" s="160"/>
      <c r="BU1875" s="160"/>
      <c r="BV1875" s="160"/>
      <c r="BW1875" s="160"/>
      <c r="BX1875" s="160"/>
      <c r="BY1875" s="160"/>
      <c r="BZ1875" s="27"/>
      <c r="CA1875" s="160"/>
      <c r="CB1875" s="160"/>
      <c r="CC1875" s="160"/>
      <c r="CD1875" s="160"/>
      <c r="CE1875" s="160"/>
      <c r="CF1875" s="160"/>
      <c r="CG1875" s="160"/>
      <c r="CH1875" s="160"/>
      <c r="CI1875" s="160"/>
      <c r="CJ1875" s="27"/>
      <c r="CK1875" s="27"/>
      <c r="CL1875" s="160"/>
      <c r="CM1875" s="160"/>
      <c r="CN1875" s="160"/>
      <c r="CO1875" s="160"/>
      <c r="CP1875" s="160"/>
      <c r="CQ1875" s="160"/>
      <c r="CR1875" s="160"/>
      <c r="CS1875" s="160"/>
      <c r="CT1875" s="160"/>
      <c r="CU1875" s="160"/>
      <c r="CV1875" s="160"/>
      <c r="CW1875" s="160"/>
      <c r="CX1875" s="160"/>
      <c r="CY1875" s="160"/>
      <c r="CZ1875" s="160"/>
      <c r="DA1875" s="160"/>
      <c r="DB1875" s="27"/>
      <c r="DC1875" s="27"/>
      <c r="DD1875" s="27"/>
      <c r="DE1875" s="27"/>
      <c r="DF1875" s="27"/>
      <c r="DG1875" s="27"/>
      <c r="DH1875" s="27"/>
      <c r="DI1875" s="27"/>
      <c r="DJ1875" s="27"/>
      <c r="DK1875" s="27"/>
      <c r="DL1875" s="27"/>
      <c r="DM1875" s="27"/>
      <c r="DN1875" s="161"/>
      <c r="DO1875" s="27"/>
      <c r="DP1875" s="27"/>
      <c r="DQ1875" s="27"/>
      <c r="DR1875" s="27"/>
      <c r="DS1875" s="27"/>
      <c r="DT1875" s="27"/>
      <c r="DU1875" s="27"/>
      <c r="DV1875" s="162"/>
      <c r="DW1875" s="163"/>
      <c r="DX1875" s="164"/>
      <c r="DZ1875" s="27"/>
      <c r="EC1875" s="27"/>
      <c r="EF1875" s="27"/>
      <c r="EI1875" s="27"/>
      <c r="EL1875" s="27"/>
      <c r="EO1875" s="27"/>
    </row>
    <row r="1876" spans="1:145" ht="13.5" customHeight="1" x14ac:dyDescent="0.35">
      <c r="A1876" s="27"/>
      <c r="B1876" s="63"/>
      <c r="C1876" s="63"/>
      <c r="D1876" s="63"/>
      <c r="E1876" s="63"/>
      <c r="G1876" s="63"/>
      <c r="H1876" s="63"/>
      <c r="I1876" s="273"/>
      <c r="L1876" s="63"/>
      <c r="N1876" s="63"/>
      <c r="O1876" s="63"/>
      <c r="P1876" s="63"/>
      <c r="Q1876" s="63"/>
      <c r="S1876" s="63"/>
      <c r="T1876" s="63"/>
      <c r="U1876" s="63"/>
      <c r="W1876" s="63"/>
      <c r="Y1876" s="273" t="s">
        <v>662</v>
      </c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63"/>
      <c r="CA1876" s="2"/>
      <c r="CB1876" s="2"/>
      <c r="CC1876" s="2"/>
      <c r="CD1876" s="2"/>
      <c r="CE1876" s="2"/>
      <c r="CF1876" s="2"/>
      <c r="CG1876" s="2"/>
      <c r="CH1876" s="2"/>
      <c r="CI1876" s="2"/>
      <c r="CJ1876" s="63"/>
      <c r="CK1876" s="63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63"/>
      <c r="DC1876" s="63"/>
      <c r="DD1876" s="63"/>
      <c r="DE1876" s="63"/>
      <c r="DF1876" s="63"/>
      <c r="DG1876" s="63"/>
      <c r="DH1876" s="63"/>
      <c r="DI1876" s="63"/>
      <c r="DJ1876" s="63"/>
      <c r="DK1876" s="63"/>
      <c r="DL1876" s="63"/>
      <c r="DM1876" s="63"/>
      <c r="DN1876" s="6"/>
      <c r="DO1876" s="63"/>
      <c r="DP1876" s="63"/>
      <c r="DQ1876" s="63"/>
      <c r="DR1876" s="63"/>
      <c r="DS1876" s="63"/>
      <c r="DT1876" s="63"/>
      <c r="DU1876" s="63"/>
      <c r="DV1876" s="64"/>
      <c r="DW1876" s="65"/>
      <c r="DX1876" s="66"/>
      <c r="DZ1876" s="2"/>
      <c r="EC1876" s="2"/>
      <c r="EF1876" s="2"/>
      <c r="EI1876" s="2"/>
      <c r="EL1876" s="2"/>
      <c r="EO1876" s="2"/>
    </row>
    <row r="1877" spans="1:145" ht="6" customHeight="1" x14ac:dyDescent="0.35">
      <c r="A1877" s="27"/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160"/>
      <c r="Y1877" s="160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160"/>
      <c r="AK1877" s="160"/>
      <c r="AL1877" s="160"/>
      <c r="AM1877" s="160"/>
      <c r="AN1877" s="160"/>
      <c r="AO1877" s="160"/>
      <c r="AP1877" s="160"/>
      <c r="AQ1877" s="160"/>
      <c r="AR1877" s="160"/>
      <c r="AS1877" s="160"/>
      <c r="AT1877" s="160"/>
      <c r="AU1877" s="160"/>
      <c r="AV1877" s="160"/>
      <c r="AW1877" s="160"/>
      <c r="AX1877" s="160"/>
      <c r="AY1877" s="160"/>
      <c r="AZ1877" s="160"/>
      <c r="BA1877" s="160"/>
      <c r="BB1877" s="160"/>
      <c r="BC1877" s="160"/>
      <c r="BD1877" s="160"/>
      <c r="BE1877" s="160"/>
      <c r="BF1877" s="160"/>
      <c r="BG1877" s="160"/>
      <c r="BH1877" s="160"/>
      <c r="BI1877" s="160"/>
      <c r="BJ1877" s="160"/>
      <c r="BK1877" s="160"/>
      <c r="BL1877" s="160"/>
      <c r="BM1877" s="160"/>
      <c r="BN1877" s="160"/>
      <c r="BO1877" s="160"/>
      <c r="BP1877" s="160"/>
      <c r="BQ1877" s="160"/>
      <c r="BR1877" s="160"/>
      <c r="BS1877" s="160"/>
      <c r="BT1877" s="160"/>
      <c r="BU1877" s="160"/>
      <c r="BV1877" s="160"/>
      <c r="BW1877" s="160"/>
      <c r="BX1877" s="160"/>
      <c r="BY1877" s="160"/>
      <c r="BZ1877" s="27"/>
      <c r="CA1877" s="160"/>
      <c r="CB1877" s="160"/>
      <c r="CC1877" s="160"/>
      <c r="CD1877" s="160"/>
      <c r="CE1877" s="160"/>
      <c r="CF1877" s="160"/>
      <c r="CG1877" s="160"/>
      <c r="CH1877" s="160"/>
      <c r="CI1877" s="160"/>
      <c r="CJ1877" s="27"/>
      <c r="CK1877" s="27"/>
      <c r="CL1877" s="160"/>
      <c r="CM1877" s="160"/>
      <c r="CN1877" s="160"/>
      <c r="CO1877" s="160"/>
      <c r="CP1877" s="160"/>
      <c r="CQ1877" s="160"/>
      <c r="CR1877" s="160"/>
      <c r="CS1877" s="160"/>
      <c r="CT1877" s="160"/>
      <c r="CU1877" s="160"/>
      <c r="CV1877" s="160"/>
      <c r="CW1877" s="160"/>
      <c r="CX1877" s="160"/>
      <c r="CY1877" s="160"/>
      <c r="CZ1877" s="160"/>
      <c r="DA1877" s="160"/>
      <c r="DB1877" s="27"/>
      <c r="DC1877" s="27"/>
      <c r="DD1877" s="27"/>
      <c r="DE1877" s="27"/>
      <c r="DF1877" s="27"/>
      <c r="DG1877" s="27"/>
      <c r="DH1877" s="27"/>
      <c r="DI1877" s="27"/>
      <c r="DJ1877" s="27"/>
      <c r="DK1877" s="27"/>
      <c r="DL1877" s="27"/>
      <c r="DM1877" s="27"/>
      <c r="DN1877" s="161"/>
      <c r="DO1877" s="27"/>
      <c r="DP1877" s="27"/>
      <c r="DQ1877" s="27"/>
      <c r="DR1877" s="27"/>
      <c r="DS1877" s="27"/>
      <c r="DT1877" s="27"/>
      <c r="DU1877" s="27"/>
      <c r="DV1877" s="162"/>
      <c r="DW1877" s="163"/>
      <c r="DX1877" s="164"/>
      <c r="DZ1877" s="27"/>
      <c r="EC1877" s="27"/>
      <c r="EF1877" s="27"/>
      <c r="EI1877" s="27"/>
      <c r="EL1877" s="27"/>
      <c r="EO1877" s="27"/>
    </row>
    <row r="1878" spans="1:145" ht="15.5" x14ac:dyDescent="0.35">
      <c r="A1878" s="56" t="s">
        <v>663</v>
      </c>
      <c r="B1878" s="328" t="e">
        <f t="shared" ref="B1878:J1878" si="1801">(D1885/B1848)</f>
        <v>#VALUE!</v>
      </c>
      <c r="C1878" s="328" t="e">
        <f t="shared" si="1801"/>
        <v>#VALUE!</v>
      </c>
      <c r="D1878" s="328" t="e">
        <f t="shared" si="1801"/>
        <v>#VALUE!</v>
      </c>
      <c r="E1878" s="328" t="e">
        <f t="shared" si="1801"/>
        <v>#VALUE!</v>
      </c>
      <c r="F1878" s="328" t="e">
        <f t="shared" si="1801"/>
        <v>#VALUE!</v>
      </c>
      <c r="G1878" s="328" t="e">
        <f t="shared" si="1801"/>
        <v>#VALUE!</v>
      </c>
      <c r="H1878" s="328">
        <f t="shared" si="1801"/>
        <v>20.707313369719373</v>
      </c>
      <c r="I1878" s="342">
        <f t="shared" si="1801"/>
        <v>15.448535794801074</v>
      </c>
      <c r="J1878" s="342">
        <f t="shared" si="1801"/>
        <v>12.219652852781605</v>
      </c>
      <c r="K1878" s="342">
        <f t="shared" ref="K1878:Z1878" si="1802">K1885/K1848</f>
        <v>10.828920410971884</v>
      </c>
      <c r="L1878" s="342">
        <f t="shared" si="1802"/>
        <v>11.086799433174621</v>
      </c>
      <c r="M1878" s="342" t="e">
        <f t="shared" si="1802"/>
        <v>#VALUE!</v>
      </c>
      <c r="N1878" s="342" t="e">
        <f t="shared" si="1802"/>
        <v>#VALUE!</v>
      </c>
      <c r="O1878" s="342" t="e">
        <f t="shared" si="1802"/>
        <v>#VALUE!</v>
      </c>
      <c r="P1878" s="342" t="e">
        <f t="shared" si="1802"/>
        <v>#VALUE!</v>
      </c>
      <c r="Q1878" s="342" t="e">
        <f t="shared" si="1802"/>
        <v>#VALUE!</v>
      </c>
      <c r="R1878" s="342" t="e">
        <f t="shared" si="1802"/>
        <v>#VALUE!</v>
      </c>
      <c r="S1878" s="342" t="e">
        <f t="shared" si="1802"/>
        <v>#VALUE!</v>
      </c>
      <c r="T1878" s="342" t="e">
        <f t="shared" si="1802"/>
        <v>#VALUE!</v>
      </c>
      <c r="U1878" s="342" t="e">
        <f t="shared" si="1802"/>
        <v>#VALUE!</v>
      </c>
      <c r="V1878" s="342" t="e">
        <f t="shared" si="1802"/>
        <v>#VALUE!</v>
      </c>
      <c r="W1878" s="342" t="e">
        <f t="shared" si="1802"/>
        <v>#VALUE!</v>
      </c>
      <c r="X1878" s="296" t="e">
        <f t="shared" si="1802"/>
        <v>#VALUE!</v>
      </c>
      <c r="Y1878" s="296" t="e">
        <f t="shared" si="1802"/>
        <v>#VALUE!</v>
      </c>
      <c r="Z1878" s="342">
        <f t="shared" si="1802"/>
        <v>3.4673533023838119</v>
      </c>
      <c r="AA1878" s="342" t="e">
        <f>AA1885/AA1848</f>
        <v>#VALUE!</v>
      </c>
      <c r="AB1878" s="342">
        <v>2.6190977185206918</v>
      </c>
      <c r="AC1878" s="342">
        <v>2.5495926844214045</v>
      </c>
      <c r="AD1878" s="342">
        <v>2.7122015872600396</v>
      </c>
      <c r="AE1878" s="342" t="e">
        <f>AE1885/AE1848</f>
        <v>#VALUE!</v>
      </c>
      <c r="AF1878" s="342">
        <v>2.6885976459850522</v>
      </c>
      <c r="AG1878" s="342">
        <v>2.791235286234373</v>
      </c>
      <c r="AH1878" s="342">
        <v>2.8308174579525587</v>
      </c>
      <c r="AI1878" s="342">
        <v>2.8040882774309841</v>
      </c>
      <c r="AJ1878" s="296" t="e">
        <f>AJ1885/AJ1848</f>
        <v>#VALUE!</v>
      </c>
      <c r="AK1878" s="296">
        <v>2.7491922214824296</v>
      </c>
      <c r="AL1878" s="296">
        <v>2.8703581667300329</v>
      </c>
      <c r="AM1878" s="296">
        <v>3.0271686015233645</v>
      </c>
      <c r="AN1878" s="296">
        <v>2.9964291316697462</v>
      </c>
      <c r="AO1878" s="296">
        <f>AO1885/AO1848</f>
        <v>3.7301077746059339</v>
      </c>
      <c r="AP1878" s="296">
        <v>3.072615040155406</v>
      </c>
      <c r="AQ1878" s="296">
        <v>3.1401785787624044</v>
      </c>
      <c r="AR1878" s="296">
        <v>3.173657209673713</v>
      </c>
      <c r="AS1878" s="296">
        <f>AS1885/AS1848</f>
        <v>3.7918578429903147</v>
      </c>
      <c r="AT1878" s="296">
        <v>3.5063541062694998</v>
      </c>
      <c r="AU1878" s="296">
        <v>3.5117133253862534</v>
      </c>
      <c r="AV1878" s="296">
        <v>3.8414370312294941</v>
      </c>
      <c r="AW1878" s="296">
        <v>3.9039099383763189</v>
      </c>
      <c r="AX1878" s="296">
        <f>AX1885/AX1848</f>
        <v>3.9025881579170423</v>
      </c>
      <c r="AY1878" s="296"/>
      <c r="AZ1878" s="296">
        <v>3.7223024114941272</v>
      </c>
      <c r="BA1878" s="296">
        <v>3.7251703699083842</v>
      </c>
      <c r="BB1878" s="296">
        <v>3.5968355246651846</v>
      </c>
      <c r="BC1878" s="296">
        <v>3.7869855972463888</v>
      </c>
      <c r="BD1878" s="296">
        <v>3.6648299586073474</v>
      </c>
      <c r="BE1878" s="296">
        <v>3.6942365281494012</v>
      </c>
      <c r="BF1878" s="296">
        <f>BF1885/BF1848</f>
        <v>3.6719969348357093</v>
      </c>
      <c r="BG1878" s="296">
        <v>3.6273378264008591</v>
      </c>
      <c r="BH1878" s="296">
        <v>3.6636158986610887</v>
      </c>
      <c r="BI1878" s="296">
        <v>3.6466878538780043</v>
      </c>
      <c r="BJ1878" s="296">
        <v>3.7547455856004328</v>
      </c>
      <c r="BK1878" s="296">
        <v>3.5884964972861932</v>
      </c>
      <c r="BL1878" s="296">
        <v>3.7113803962361209</v>
      </c>
      <c r="BM1878" s="296">
        <v>3.5328572159043059</v>
      </c>
      <c r="BN1878" s="296">
        <v>3.7100596861253958</v>
      </c>
      <c r="BO1878" s="296">
        <f>BO1885/BO1848</f>
        <v>3.6595992679200999</v>
      </c>
      <c r="BP1878" s="296">
        <v>3.6077893789602267</v>
      </c>
      <c r="BQ1878" s="296">
        <v>3.5552746638659611</v>
      </c>
      <c r="BR1878" s="296">
        <v>3.6023568032398128</v>
      </c>
      <c r="BS1878" s="296">
        <v>3.8070885274713713</v>
      </c>
      <c r="BT1878" s="296">
        <v>3.7046213636594656</v>
      </c>
      <c r="BU1878" s="296">
        <v>3.8377438366298029</v>
      </c>
      <c r="BV1878" s="296">
        <v>3.8918710992948262</v>
      </c>
      <c r="BW1878" s="296">
        <v>3.4802895890174801</v>
      </c>
      <c r="BX1878" s="296">
        <v>3.6138104031642517</v>
      </c>
      <c r="BY1878" s="296">
        <v>3.5582549704009581</v>
      </c>
      <c r="BZ1878" s="342">
        <v>3.3318983154616979</v>
      </c>
      <c r="CA1878" s="296">
        <f>CA1885/CA1848</f>
        <v>3.3510001475622917</v>
      </c>
      <c r="CB1878" s="296">
        <v>3.2225167580555554</v>
      </c>
      <c r="CC1878" s="296">
        <v>3.2282707366140815</v>
      </c>
      <c r="CD1878" s="296">
        <v>3.2642917012643657</v>
      </c>
      <c r="CE1878" s="296">
        <v>3.1832075968273839</v>
      </c>
      <c r="CF1878" s="296">
        <v>3.1905224365267948</v>
      </c>
      <c r="CG1878" s="296">
        <v>3.1833085261206864</v>
      </c>
      <c r="CH1878" s="296">
        <v>3.1094259601314569</v>
      </c>
      <c r="CI1878" s="296">
        <v>3.1115316399893764</v>
      </c>
      <c r="CJ1878" s="342">
        <v>3.0621166585024038</v>
      </c>
      <c r="CK1878" s="342">
        <v>3.0944386831639452</v>
      </c>
      <c r="CL1878" s="296">
        <f>CL1885/CL1848</f>
        <v>3.0931672638899288</v>
      </c>
      <c r="CM1878" s="296">
        <v>2.9542257053599075</v>
      </c>
      <c r="CN1878" s="296">
        <v>2.9377035341071851</v>
      </c>
      <c r="CO1878" s="296">
        <v>2.9394875406278342</v>
      </c>
      <c r="CP1878" s="296">
        <v>2.9631067913817644</v>
      </c>
      <c r="CQ1878" s="296">
        <v>2.942514963292532</v>
      </c>
      <c r="CR1878" s="296">
        <v>2.937260849556218</v>
      </c>
      <c r="CS1878" s="296">
        <v>2.989926617473309</v>
      </c>
      <c r="CT1878" s="296">
        <v>2.9836530926804654</v>
      </c>
      <c r="CU1878" s="296">
        <v>2.9775961687812407</v>
      </c>
      <c r="CV1878" s="296">
        <v>2.9495832083146429</v>
      </c>
      <c r="CW1878" s="296">
        <v>2.9553988747533069</v>
      </c>
      <c r="CX1878" s="296">
        <v>2.9535258806448446</v>
      </c>
      <c r="CY1878" s="296">
        <v>2.9616275257181188</v>
      </c>
      <c r="CZ1878" s="296">
        <v>3.0018192806466928</v>
      </c>
      <c r="DA1878" s="296">
        <f t="shared" ref="DA1878" si="1803">DA1885/DA1848</f>
        <v>2.9425196867799071</v>
      </c>
      <c r="DB1878" s="342">
        <v>2.9739298664947018</v>
      </c>
      <c r="DC1878" s="342">
        <v>2.9815550030182836</v>
      </c>
      <c r="DD1878" s="342">
        <v>3.0295672217983007</v>
      </c>
      <c r="DE1878" s="342">
        <v>2.868118991612215</v>
      </c>
      <c r="DF1878" s="342">
        <v>2.8691411554340687</v>
      </c>
      <c r="DG1878" s="342">
        <v>2.880423164874848</v>
      </c>
      <c r="DH1878" s="342">
        <v>2.7923570624702592</v>
      </c>
      <c r="DI1878" s="342">
        <v>2.7834669684028039</v>
      </c>
      <c r="DJ1878" s="342">
        <v>2.7839948413291817</v>
      </c>
      <c r="DK1878" s="342">
        <v>2.811798225472542</v>
      </c>
      <c r="DL1878" s="342">
        <v>2.8092973461495903</v>
      </c>
      <c r="DM1878" s="342">
        <v>2.7873588287857518</v>
      </c>
      <c r="DN1878" s="336">
        <f t="shared" ref="DN1878" si="1804">DN1885/DN1848</f>
        <v>2.8914384407886828</v>
      </c>
      <c r="DO1878" s="342">
        <v>2.7873588287857518</v>
      </c>
      <c r="DP1878" s="342">
        <v>2.7050963687646621</v>
      </c>
      <c r="DQ1878" s="342">
        <v>2.7016695591291375</v>
      </c>
      <c r="DR1878" s="342">
        <v>2.7092966209793392</v>
      </c>
      <c r="DS1878" s="342">
        <v>2.6539072991325949</v>
      </c>
      <c r="DT1878" s="342">
        <v>2.6497982332578438</v>
      </c>
      <c r="DU1878" s="342">
        <v>2.745302400362347</v>
      </c>
      <c r="DV1878" s="349">
        <f>DV1885/DV1848</f>
        <v>2.6985368761817994</v>
      </c>
      <c r="DW1878" s="350">
        <f>DW1885/DW1848</f>
        <v>2.6963911501545441</v>
      </c>
      <c r="DX1878" s="351">
        <f>DX1885/DX1848</f>
        <v>2.7473119688057683</v>
      </c>
      <c r="DZ1878" s="342">
        <f>DZ1885/DZ1848</f>
        <v>2.549070069493574</v>
      </c>
      <c r="EC1878" s="342">
        <f>EC1885/EC1848</f>
        <v>2.4496712557370088</v>
      </c>
      <c r="EF1878" s="342">
        <f>EF1885/EF1848</f>
        <v>2.3846603596292266</v>
      </c>
      <c r="EI1878" s="342">
        <f>EI1885/EI1848</f>
        <v>2.3268206413883115</v>
      </c>
      <c r="EL1878" s="342">
        <f>EL1885/EL1848</f>
        <v>2.2762242708624028</v>
      </c>
      <c r="EO1878" s="342">
        <f>EO1885/EO1848</f>
        <v>2.2309926479716347</v>
      </c>
    </row>
    <row r="1879" spans="1:145" ht="15.5" x14ac:dyDescent="0.35">
      <c r="A1879" s="56" t="s">
        <v>664</v>
      </c>
      <c r="B1879" s="165" t="e">
        <f t="shared" ref="B1879:J1879" si="1805">(B1850+B1854)/D1885</f>
        <v>#VALUE!</v>
      </c>
      <c r="C1879" s="165" t="e">
        <f t="shared" si="1805"/>
        <v>#VALUE!</v>
      </c>
      <c r="D1879" s="165" t="e">
        <f t="shared" si="1805"/>
        <v>#VALUE!</v>
      </c>
      <c r="E1879" s="165" t="e">
        <f t="shared" si="1805"/>
        <v>#VALUE!</v>
      </c>
      <c r="F1879" s="165" t="e">
        <f t="shared" si="1805"/>
        <v>#VALUE!</v>
      </c>
      <c r="G1879" s="165" t="e">
        <f t="shared" si="1805"/>
        <v>#VALUE!</v>
      </c>
      <c r="H1879" s="165">
        <f t="shared" si="1805"/>
        <v>2.8734686060337914E-2</v>
      </c>
      <c r="I1879" s="165">
        <f t="shared" si="1805"/>
        <v>3.8338394577161566E-2</v>
      </c>
      <c r="J1879" s="165">
        <f t="shared" si="1805"/>
        <v>4.3483533584970736E-2</v>
      </c>
      <c r="K1879" s="165">
        <f t="shared" ref="K1879:Z1879" si="1806">(K1850+K1854)/K1885</f>
        <v>4.9337397062197197E-2</v>
      </c>
      <c r="L1879" s="165">
        <f t="shared" si="1806"/>
        <v>5.1788263759637264E-2</v>
      </c>
      <c r="M1879" s="165" t="e">
        <f t="shared" si="1806"/>
        <v>#VALUE!</v>
      </c>
      <c r="N1879" s="165" t="e">
        <f t="shared" si="1806"/>
        <v>#VALUE!</v>
      </c>
      <c r="O1879" s="165" t="e">
        <f t="shared" si="1806"/>
        <v>#VALUE!</v>
      </c>
      <c r="P1879" s="165" t="e">
        <f t="shared" si="1806"/>
        <v>#VALUE!</v>
      </c>
      <c r="Q1879" s="165" t="e">
        <f t="shared" si="1806"/>
        <v>#VALUE!</v>
      </c>
      <c r="R1879" s="165" t="e">
        <f t="shared" si="1806"/>
        <v>#VALUE!</v>
      </c>
      <c r="S1879" s="165" t="e">
        <f t="shared" si="1806"/>
        <v>#VALUE!</v>
      </c>
      <c r="T1879" s="165" t="e">
        <f t="shared" si="1806"/>
        <v>#VALUE!</v>
      </c>
      <c r="U1879" s="165" t="e">
        <f t="shared" si="1806"/>
        <v>#VALUE!</v>
      </c>
      <c r="V1879" s="165" t="e">
        <f t="shared" si="1806"/>
        <v>#VALUE!</v>
      </c>
      <c r="W1879" s="165" t="e">
        <f t="shared" si="1806"/>
        <v>#VALUE!</v>
      </c>
      <c r="X1879" s="166" t="e">
        <f t="shared" si="1806"/>
        <v>#VALUE!</v>
      </c>
      <c r="Y1879" s="166" t="e">
        <f t="shared" si="1806"/>
        <v>#VALUE!</v>
      </c>
      <c r="Z1879" s="165">
        <f t="shared" si="1806"/>
        <v>0.22247600078550697</v>
      </c>
      <c r="AA1879" s="165" t="e">
        <f>(AA1850+AA1854)/AA1885</f>
        <v>#VALUE!</v>
      </c>
      <c r="AB1879" s="165">
        <v>0.2995025215744736</v>
      </c>
      <c r="AC1879" s="165">
        <v>0.31237615226623311</v>
      </c>
      <c r="AD1879" s="165">
        <v>0.28983067113867861</v>
      </c>
      <c r="AE1879" s="165" t="e">
        <f>(AE1850+AE1854)/AE1885</f>
        <v>#VALUE!</v>
      </c>
      <c r="AF1879" s="165">
        <v>0.29388208682797801</v>
      </c>
      <c r="AG1879" s="165">
        <v>0.27918587863283456</v>
      </c>
      <c r="AH1879" s="165">
        <v>0.27587996312950192</v>
      </c>
      <c r="AI1879" s="165">
        <v>0.27851083728983866</v>
      </c>
      <c r="AJ1879" s="166" t="e">
        <f>(AJ1850+AJ1854)/AJ1885</f>
        <v>#VALUE!</v>
      </c>
      <c r="AK1879" s="166">
        <v>0.28279507473360105</v>
      </c>
      <c r="AL1879" s="166">
        <v>0.27330154965092823</v>
      </c>
      <c r="AM1879" s="166">
        <v>0.25913360141745889</v>
      </c>
      <c r="AN1879" s="166">
        <v>0.26303098585030638</v>
      </c>
      <c r="AO1879" s="166">
        <f>(AO1850+AO1854)/AO1885</f>
        <v>0.20372604413591261</v>
      </c>
      <c r="AP1879" s="166">
        <v>0.25039547437169202</v>
      </c>
      <c r="AQ1879" s="166">
        <v>0.24745713272309036</v>
      </c>
      <c r="AR1879" s="166">
        <v>0.24496448407107396</v>
      </c>
      <c r="AS1879" s="166">
        <f>(AS1850+AS1854)/AS1885</f>
        <v>0.20347302770253015</v>
      </c>
      <c r="AT1879" s="166">
        <v>0.22552195895445329</v>
      </c>
      <c r="AU1879" s="166">
        <v>0.21869724356329401</v>
      </c>
      <c r="AV1879" s="166">
        <v>0.20132749824347684</v>
      </c>
      <c r="AW1879" s="166">
        <v>0.19817214518577922</v>
      </c>
      <c r="AX1879" s="166">
        <f>(AX1850+AX1854)/AX1885</f>
        <v>0.19738042347823812</v>
      </c>
      <c r="AY1879" s="166"/>
      <c r="AZ1879" s="166">
        <v>0.20341053298718079</v>
      </c>
      <c r="BA1879" s="166">
        <v>0.20365322124135499</v>
      </c>
      <c r="BB1879" s="166">
        <v>0.20978304114755222</v>
      </c>
      <c r="BC1879" s="166">
        <v>0.20014162897697349</v>
      </c>
      <c r="BD1879" s="166">
        <v>0.20936057295786242</v>
      </c>
      <c r="BE1879" s="166">
        <v>0.20721627657523162</v>
      </c>
      <c r="BF1879" s="166">
        <f>(BF1850+BF1854)/BF1885</f>
        <v>0.21135108483985104</v>
      </c>
      <c r="BG1879" s="166">
        <v>0.21370293582297398</v>
      </c>
      <c r="BH1879" s="166">
        <v>0.21019676068001575</v>
      </c>
      <c r="BI1879" s="166">
        <v>0.20937321685147778</v>
      </c>
      <c r="BJ1879" s="166">
        <v>0.20469649085962041</v>
      </c>
      <c r="BK1879" s="166">
        <v>0.21642582492743295</v>
      </c>
      <c r="BL1879" s="166">
        <v>0.20792860804399976</v>
      </c>
      <c r="BM1879" s="166">
        <v>0.22110547110615125</v>
      </c>
      <c r="BN1879" s="166">
        <v>0.20827883917445175</v>
      </c>
      <c r="BO1879" s="166">
        <f>(BO1850+BO1854)/BO1885</f>
        <v>0.21081368016444277</v>
      </c>
      <c r="BP1879" s="166">
        <v>0.21434749668764944</v>
      </c>
      <c r="BQ1879" s="166">
        <v>0.21860046539946795</v>
      </c>
      <c r="BR1879" s="166">
        <v>0.21433408235180532</v>
      </c>
      <c r="BS1879" s="166">
        <v>0.20169707767714071</v>
      </c>
      <c r="BT1879" s="166">
        <v>0.20558122828756423</v>
      </c>
      <c r="BU1879" s="166">
        <v>0.19565401245706501</v>
      </c>
      <c r="BV1879" s="166">
        <v>0.19242211682007701</v>
      </c>
      <c r="BW1879" s="166">
        <v>0.22069613897893392</v>
      </c>
      <c r="BX1879" s="166">
        <v>0.21127440919483348</v>
      </c>
      <c r="BY1879" s="166">
        <v>0.21490044581134227</v>
      </c>
      <c r="BZ1879" s="165">
        <v>0.2324103430986762</v>
      </c>
      <c r="CA1879" s="166">
        <f>(CA1850+CA1854)/CA1885</f>
        <v>0.22940846550358526</v>
      </c>
      <c r="CB1879" s="166">
        <v>0.23947464055723192</v>
      </c>
      <c r="CC1879" s="166">
        <v>0.23894784980500855</v>
      </c>
      <c r="CD1879" s="166">
        <v>0.23568839078996062</v>
      </c>
      <c r="CE1879" s="166">
        <v>0.2426941074565821</v>
      </c>
      <c r="CF1879" s="166">
        <v>0.24210886277479898</v>
      </c>
      <c r="CG1879" s="166">
        <v>0.24295765140945796</v>
      </c>
      <c r="CH1879" s="166">
        <v>0.25007465720527494</v>
      </c>
      <c r="CI1879" s="166">
        <v>0.24768691335074816</v>
      </c>
      <c r="CJ1879" s="165">
        <v>0.25129477673644507</v>
      </c>
      <c r="CK1879" s="165">
        <v>0.24886811202579748</v>
      </c>
      <c r="CL1879" s="166">
        <f>(CL1850+CL1854)/CL1885</f>
        <v>0.24627951039829618</v>
      </c>
      <c r="CM1879" s="166">
        <v>0.26283994022428425</v>
      </c>
      <c r="CN1879" s="166">
        <v>0.26035503926687853</v>
      </c>
      <c r="CO1879" s="166">
        <v>0.26009326020930068</v>
      </c>
      <c r="CP1879" s="166">
        <v>0.25831975054951067</v>
      </c>
      <c r="CQ1879" s="166">
        <v>0.25982033325175607</v>
      </c>
      <c r="CR1879" s="166">
        <v>0.26028118653030896</v>
      </c>
      <c r="CS1879" s="166">
        <v>0.25937630752196666</v>
      </c>
      <c r="CT1879" s="166">
        <v>0.2591285864809626</v>
      </c>
      <c r="CU1879" s="166">
        <v>0.25927438941677428</v>
      </c>
      <c r="CV1879" s="166">
        <v>0.26009813061692505</v>
      </c>
      <c r="CW1879" s="166">
        <v>0.25907738189845275</v>
      </c>
      <c r="CX1879" s="166">
        <v>0.25974363480871265</v>
      </c>
      <c r="CY1879" s="166">
        <v>0.2585817049277227</v>
      </c>
      <c r="CZ1879" s="166">
        <v>0.25507691378410641</v>
      </c>
      <c r="DA1879" s="166">
        <f t="shared" ref="DA1879" si="1807">(DA1850+DA1854)/DA1885</f>
        <v>0.2646469879743365</v>
      </c>
      <c r="DB1879" s="165">
        <v>0.26409370969796042</v>
      </c>
      <c r="DC1879" s="165">
        <v>0.26333923966099548</v>
      </c>
      <c r="DD1879" s="165">
        <v>0.25967150665826089</v>
      </c>
      <c r="DE1879" s="165">
        <v>0.26961249428777739</v>
      </c>
      <c r="DF1879" s="165">
        <v>0.26948926609776064</v>
      </c>
      <c r="DG1879" s="165">
        <v>0.26898896404476963</v>
      </c>
      <c r="DH1879" s="165">
        <v>0.27916152920067533</v>
      </c>
      <c r="DI1879" s="165">
        <v>0.28032229757475374</v>
      </c>
      <c r="DJ1879" s="165">
        <v>0.28044336915532864</v>
      </c>
      <c r="DK1879" s="165">
        <v>0.28264250690610343</v>
      </c>
      <c r="DL1879" s="165">
        <v>0.28290873341282957</v>
      </c>
      <c r="DM1879" s="165">
        <v>0.27994271114842767</v>
      </c>
      <c r="DN1879" s="167">
        <f t="shared" ref="DN1879" si="1808">(DN1850+DN1854)/DN1885</f>
        <v>0.27001599666893134</v>
      </c>
      <c r="DO1879" s="165">
        <v>0.27994271114842767</v>
      </c>
      <c r="DP1879" s="165">
        <v>0.29320753952306539</v>
      </c>
      <c r="DQ1879" s="165">
        <v>0.29368415593676123</v>
      </c>
      <c r="DR1879" s="165">
        <v>0.29278228533952322</v>
      </c>
      <c r="DS1879" s="165">
        <v>0.29890327179664306</v>
      </c>
      <c r="DT1879" s="165">
        <v>0.29946236589368552</v>
      </c>
      <c r="DU1879" s="165">
        <v>0.29192631262202445</v>
      </c>
      <c r="DV1879" s="168">
        <f>(DV1850+DV1854)/DV1885</f>
        <v>0.29665194018287355</v>
      </c>
      <c r="DW1879" s="169">
        <f>(DW1850+DW1854)/DW1885</f>
        <v>0.29681100477802269</v>
      </c>
      <c r="DX1879" s="170">
        <f>(DX1850+DX1854)/DX1885</f>
        <v>0.29336942574755881</v>
      </c>
      <c r="DZ1879" s="165">
        <f>(DZ1850+DZ1854)/DZ1885</f>
        <v>0.31927787493726306</v>
      </c>
      <c r="EC1879" s="165">
        <f>(EC1850+EC1854)/EC1885</f>
        <v>0.33666456110531673</v>
      </c>
      <c r="EF1879" s="165">
        <f>(EF1850+EF1854)/EF1885</f>
        <v>0.35021546400505182</v>
      </c>
      <c r="EI1879" s="165">
        <f>(EI1850+EI1854)/EI1885</f>
        <v>0.36296956719522994</v>
      </c>
      <c r="EL1879" s="165">
        <f>(EL1850+EL1854)/EL1885</f>
        <v>0.37473237747295129</v>
      </c>
      <c r="EO1879" s="165">
        <f>(EO1850+EO1854)/EO1885</f>
        <v>0.38577522793395447</v>
      </c>
    </row>
    <row r="1880" spans="1:145" ht="6" customHeight="1" x14ac:dyDescent="0.35">
      <c r="A1880" s="27"/>
      <c r="B1880" s="165"/>
      <c r="C1880" s="165"/>
      <c r="D1880" s="165"/>
      <c r="E1880" s="165"/>
      <c r="F1880" s="165"/>
      <c r="G1880" s="165"/>
      <c r="H1880" s="165"/>
      <c r="I1880" s="165"/>
      <c r="J1880" s="165"/>
      <c r="K1880" s="165"/>
      <c r="L1880" s="165"/>
      <c r="M1880" s="165"/>
      <c r="N1880" s="165"/>
      <c r="O1880" s="165"/>
      <c r="P1880" s="165"/>
      <c r="Q1880" s="165"/>
      <c r="R1880" s="165"/>
      <c r="S1880" s="165"/>
      <c r="T1880" s="165"/>
      <c r="U1880" s="165"/>
      <c r="V1880" s="165"/>
      <c r="W1880" s="165"/>
      <c r="X1880" s="166"/>
      <c r="Y1880" s="166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6"/>
      <c r="AK1880" s="166"/>
      <c r="AL1880" s="166"/>
      <c r="AM1880" s="166"/>
      <c r="AN1880" s="166"/>
      <c r="AO1880" s="166"/>
      <c r="AP1880" s="166"/>
      <c r="AQ1880" s="166"/>
      <c r="AR1880" s="166"/>
      <c r="AS1880" s="166"/>
      <c r="AT1880" s="166"/>
      <c r="AU1880" s="166"/>
      <c r="AV1880" s="166"/>
      <c r="AW1880" s="166"/>
      <c r="AX1880" s="166"/>
      <c r="AY1880" s="166"/>
      <c r="AZ1880" s="166"/>
      <c r="BA1880" s="166"/>
      <c r="BB1880" s="166"/>
      <c r="BC1880" s="166"/>
      <c r="BD1880" s="166"/>
      <c r="BE1880" s="166"/>
      <c r="BF1880" s="166"/>
      <c r="BG1880" s="166"/>
      <c r="BH1880" s="166"/>
      <c r="BI1880" s="166"/>
      <c r="BJ1880" s="166"/>
      <c r="BK1880" s="166"/>
      <c r="BL1880" s="166"/>
      <c r="BM1880" s="166"/>
      <c r="BN1880" s="166"/>
      <c r="BO1880" s="166"/>
      <c r="BP1880" s="166"/>
      <c r="BQ1880" s="166"/>
      <c r="BR1880" s="166"/>
      <c r="BS1880" s="166"/>
      <c r="BT1880" s="166"/>
      <c r="BU1880" s="166"/>
      <c r="BV1880" s="166"/>
      <c r="BW1880" s="166"/>
      <c r="BX1880" s="166"/>
      <c r="BY1880" s="166"/>
      <c r="BZ1880" s="165"/>
      <c r="CA1880" s="166"/>
      <c r="CB1880" s="166"/>
      <c r="CC1880" s="166"/>
      <c r="CD1880" s="166"/>
      <c r="CE1880" s="166"/>
      <c r="CF1880" s="166"/>
      <c r="CG1880" s="166"/>
      <c r="CH1880" s="166"/>
      <c r="CI1880" s="166"/>
      <c r="CJ1880" s="165"/>
      <c r="CK1880" s="165"/>
      <c r="CL1880" s="166"/>
      <c r="CM1880" s="166"/>
      <c r="CN1880" s="166"/>
      <c r="CO1880" s="166"/>
      <c r="CP1880" s="166"/>
      <c r="CQ1880" s="166"/>
      <c r="CR1880" s="166"/>
      <c r="CS1880" s="166"/>
      <c r="CT1880" s="166"/>
      <c r="CU1880" s="166"/>
      <c r="CV1880" s="166"/>
      <c r="CW1880" s="166"/>
      <c r="CX1880" s="166"/>
      <c r="CY1880" s="166"/>
      <c r="CZ1880" s="166"/>
      <c r="DA1880" s="166"/>
      <c r="DB1880" s="165"/>
      <c r="DC1880" s="165"/>
      <c r="DD1880" s="165"/>
      <c r="DE1880" s="165"/>
      <c r="DF1880" s="165"/>
      <c r="DG1880" s="165"/>
      <c r="DH1880" s="165"/>
      <c r="DI1880" s="165"/>
      <c r="DJ1880" s="165"/>
      <c r="DK1880" s="165"/>
      <c r="DL1880" s="165"/>
      <c r="DM1880" s="165"/>
      <c r="DN1880" s="167"/>
      <c r="DO1880" s="165"/>
      <c r="DP1880" s="165"/>
      <c r="DQ1880" s="165"/>
      <c r="DR1880" s="165"/>
      <c r="DS1880" s="165"/>
      <c r="DT1880" s="165"/>
      <c r="DU1880" s="165"/>
      <c r="DV1880" s="168"/>
      <c r="DW1880" s="169"/>
      <c r="DX1880" s="170"/>
      <c r="DZ1880" s="165"/>
      <c r="EC1880" s="165"/>
      <c r="EF1880" s="165"/>
      <c r="EI1880" s="165"/>
      <c r="EL1880" s="165"/>
      <c r="EO1880" s="165"/>
    </row>
    <row r="1881" spans="1:145" ht="15.5" x14ac:dyDescent="0.35">
      <c r="A1881" s="27"/>
      <c r="B1881" s="63"/>
      <c r="C1881" s="63"/>
      <c r="D1881" s="27"/>
      <c r="E1881" s="63"/>
      <c r="G1881" s="63"/>
      <c r="H1881" s="63"/>
      <c r="I1881" s="273"/>
      <c r="L1881" s="63"/>
      <c r="N1881" s="63"/>
      <c r="O1881" s="63"/>
      <c r="P1881" s="63"/>
      <c r="Q1881" s="63"/>
      <c r="S1881" s="63"/>
      <c r="T1881" s="63"/>
      <c r="U1881" s="63"/>
      <c r="W1881" s="63"/>
      <c r="Y1881" s="273" t="s">
        <v>379</v>
      </c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63"/>
      <c r="CA1881" s="2"/>
      <c r="CB1881" s="2"/>
      <c r="CC1881" s="2"/>
      <c r="CD1881" s="2"/>
      <c r="CE1881" s="2"/>
      <c r="CF1881" s="2"/>
      <c r="CG1881" s="2"/>
      <c r="CH1881" s="2"/>
      <c r="CI1881" s="2"/>
      <c r="CJ1881" s="63"/>
      <c r="CK1881" s="63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63"/>
      <c r="DC1881" s="63"/>
      <c r="DD1881" s="63"/>
      <c r="DE1881" s="63"/>
      <c r="DF1881" s="63"/>
      <c r="DG1881" s="63"/>
      <c r="DH1881" s="63"/>
      <c r="DI1881" s="63"/>
      <c r="DJ1881" s="63"/>
      <c r="DK1881" s="63"/>
      <c r="DL1881" s="63"/>
      <c r="DM1881" s="63"/>
      <c r="DN1881" s="6"/>
      <c r="DO1881" s="63"/>
      <c r="DP1881" s="63"/>
      <c r="DQ1881" s="63"/>
      <c r="DR1881" s="63"/>
      <c r="DS1881" s="63"/>
      <c r="DT1881" s="63"/>
      <c r="DU1881" s="63"/>
      <c r="DV1881" s="64"/>
      <c r="DW1881" s="65"/>
      <c r="DX1881" s="66"/>
      <c r="DZ1881" s="63"/>
      <c r="EC1881" s="63"/>
      <c r="EF1881" s="63"/>
      <c r="EI1881" s="63"/>
      <c r="EL1881" s="63"/>
      <c r="EO1881" s="63"/>
    </row>
    <row r="1882" spans="1:145" ht="6" customHeight="1" x14ac:dyDescent="0.35">
      <c r="A1882" s="27"/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  <c r="V1882" s="27"/>
      <c r="W1882" s="27"/>
      <c r="X1882" s="160"/>
      <c r="Y1882" s="160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160"/>
      <c r="AK1882" s="160"/>
      <c r="AL1882" s="160"/>
      <c r="AM1882" s="160"/>
      <c r="AN1882" s="160"/>
      <c r="AO1882" s="160"/>
      <c r="AP1882" s="160"/>
      <c r="AQ1882" s="160"/>
      <c r="AR1882" s="160"/>
      <c r="AS1882" s="160"/>
      <c r="AT1882" s="160"/>
      <c r="AU1882" s="160"/>
      <c r="AV1882" s="160"/>
      <c r="AW1882" s="160"/>
      <c r="AX1882" s="160"/>
      <c r="AY1882" s="160"/>
      <c r="AZ1882" s="160"/>
      <c r="BA1882" s="160"/>
      <c r="BB1882" s="160"/>
      <c r="BC1882" s="160"/>
      <c r="BD1882" s="160"/>
      <c r="BE1882" s="160"/>
      <c r="BF1882" s="160"/>
      <c r="BG1882" s="160"/>
      <c r="BH1882" s="160"/>
      <c r="BI1882" s="160"/>
      <c r="BJ1882" s="160"/>
      <c r="BK1882" s="160"/>
      <c r="BL1882" s="160"/>
      <c r="BM1882" s="160"/>
      <c r="BN1882" s="160"/>
      <c r="BO1882" s="160"/>
      <c r="BP1882" s="160"/>
      <c r="BQ1882" s="160"/>
      <c r="BR1882" s="160"/>
      <c r="BS1882" s="160"/>
      <c r="BT1882" s="160"/>
      <c r="BU1882" s="160"/>
      <c r="BV1882" s="160"/>
      <c r="BW1882" s="160"/>
      <c r="BX1882" s="160"/>
      <c r="BY1882" s="160"/>
      <c r="BZ1882" s="27"/>
      <c r="CA1882" s="160"/>
      <c r="CB1882" s="160"/>
      <c r="CC1882" s="160"/>
      <c r="CD1882" s="160"/>
      <c r="CE1882" s="160"/>
      <c r="CF1882" s="160"/>
      <c r="CG1882" s="160"/>
      <c r="CH1882" s="160"/>
      <c r="CI1882" s="160"/>
      <c r="CJ1882" s="27"/>
      <c r="CK1882" s="27"/>
      <c r="CL1882" s="160"/>
      <c r="CM1882" s="160"/>
      <c r="CN1882" s="160"/>
      <c r="CO1882" s="160"/>
      <c r="CP1882" s="160"/>
      <c r="CQ1882" s="160"/>
      <c r="CR1882" s="160"/>
      <c r="CS1882" s="160"/>
      <c r="CT1882" s="160"/>
      <c r="CU1882" s="160"/>
      <c r="CV1882" s="160"/>
      <c r="CW1882" s="160"/>
      <c r="CX1882" s="160"/>
      <c r="CY1882" s="160"/>
      <c r="CZ1882" s="160"/>
      <c r="DA1882" s="160"/>
      <c r="DB1882" s="27"/>
      <c r="DC1882" s="27"/>
      <c r="DD1882" s="27"/>
      <c r="DE1882" s="27"/>
      <c r="DF1882" s="27"/>
      <c r="DG1882" s="27"/>
      <c r="DH1882" s="27"/>
      <c r="DI1882" s="27"/>
      <c r="DJ1882" s="27"/>
      <c r="DK1882" s="27"/>
      <c r="DL1882" s="27"/>
      <c r="DM1882" s="27"/>
      <c r="DN1882" s="161"/>
      <c r="DO1882" s="27"/>
      <c r="DP1882" s="27"/>
      <c r="DQ1882" s="27"/>
      <c r="DR1882" s="27"/>
      <c r="DS1882" s="27"/>
      <c r="DT1882" s="27"/>
      <c r="DU1882" s="27"/>
      <c r="DV1882" s="162"/>
      <c r="DW1882" s="163"/>
      <c r="DX1882" s="164"/>
      <c r="DZ1882" s="27"/>
      <c r="EC1882" s="27"/>
      <c r="EF1882" s="27"/>
      <c r="EI1882" s="27"/>
      <c r="EL1882" s="27"/>
      <c r="EO1882" s="27"/>
    </row>
    <row r="1883" spans="1:145" ht="15.5" x14ac:dyDescent="0.35">
      <c r="A1883" s="56" t="s">
        <v>665</v>
      </c>
      <c r="B1883" s="63">
        <f>[2]CAMEROUN!C2322+[3]CONGO!D2193+[7]RCA!D2173+[4]GABON!D2467+[5]GUINEE!D2095+[6]TCHAD!D2175</f>
        <v>406.88099999999997</v>
      </c>
      <c r="C1883" s="63">
        <f>[2]CAMEROUN!D2322+[3]CONGO!E2193+[7]RCA!E2173+[4]GABON!E2467+[5]GUINEE!E2095+[6]TCHAD!E2175</f>
        <v>431.21899999999999</v>
      </c>
      <c r="D1883" s="63">
        <f>[2]CAMEROUN!E2322+[3]CONGO!F2193+[7]RCA!F2173+[4]GABON!F2467+[5]GUINEE!F2095+[6]TCHAD!F2175</f>
        <v>417.613</v>
      </c>
      <c r="E1883" s="63">
        <f>[2]CAMEROUN!F2322+[3]CONGO!G2193+[7]RCA!G2173+[4]GABON!G2467+[5]GUINEE!G2095+[6]TCHAD!G2175</f>
        <v>387.11699999999996</v>
      </c>
      <c r="F1883" s="63">
        <f>[2]CAMEROUN!G2322+[3]CONGO!H2193+[7]RCA!H2173+[4]GABON!H2467+[5]GUINEE!H2095+[6]TCHAD!H2175</f>
        <v>152.108</v>
      </c>
      <c r="G1883" s="63">
        <f>[2]CAMEROUN!H2322+[3]CONGO!I2193+[7]RCA!I2173+[4]GABON!I2467+[5]GUINEE!I2095+[6]TCHAD!I2175</f>
        <v>91.826999999999998</v>
      </c>
      <c r="H1883" s="63" t="e">
        <f>[2]CAMEROUN!I2322+[3]CONGO!J2193+[7]RCA!J2173+[4]GABON!J2467+[5]GUINEE!J2095+[6]TCHAD!J2175</f>
        <v>#VALUE!</v>
      </c>
      <c r="I1883" s="63" t="e">
        <f>#REF!+[3]CONGO!K2193+[7]RCA!K2173+[4]GABON!K2467+[5]GUINEE!K2095+[6]TCHAD!K2175</f>
        <v>#REF!</v>
      </c>
      <c r="J1883" s="63" t="e">
        <f>#REF!+[3]CONGO!L2193+[7]RCA!L2173+[4]GABON!L2467+[5]GUINEE!L2095+[6]TCHAD!L2175</f>
        <v>#REF!</v>
      </c>
      <c r="K1883" s="63" t="e">
        <f>#REF!+[3]CONGO!M2193+[7]RCA!M2173+[4]GABON!M2467+[5]GUINEE!M2095+[6]TCHAD!M2175</f>
        <v>#REF!</v>
      </c>
      <c r="L1883" s="63" t="e">
        <f>#REF!+[3]CONGO!N2193+[7]RCA!N2173+[4]GABON!N2467+[5]GUINEE!N2095+[6]TCHAD!N2175</f>
        <v>#REF!</v>
      </c>
      <c r="M1883" s="63" t="e">
        <f>#REF!+[3]CONGO!O2193+[7]RCA!O2173+[4]GABON!O2467+[5]GUINEE!O2095+[6]TCHAD!O2175</f>
        <v>#REF!</v>
      </c>
      <c r="N1883" s="63" t="e">
        <f>#REF!+[3]CONGO!P2193+[7]RCA!P2173+[4]GABON!P2467+[5]GUINEE!P2095+[6]TCHAD!P2175</f>
        <v>#REF!</v>
      </c>
      <c r="O1883" s="63" t="e">
        <f>#REF!+[3]CONGO!Q2193+[7]RCA!Q2173+[4]GABON!Q2467+[5]GUINEE!Q2095+[6]TCHAD!Q2175</f>
        <v>#REF!</v>
      </c>
      <c r="P1883" s="63" t="e">
        <f>[2]MONCAM!Z19+[3]CONGO!R2193+[7]RCA!R2173+[4]GABON!R2467+[5]GUINEE!R2095+[6]TCHAD!R2175</f>
        <v>#VALUE!</v>
      </c>
      <c r="Q1883" s="63" t="e">
        <f>[2]MONCAM!AD19+[3]CONGO!S2193+[7]RCA!S2173+[4]GABON!S2467+[5]GUINEE!S2095+[6]TCHAD!S2175</f>
        <v>#VALUE!</v>
      </c>
      <c r="R1883" s="63" t="e">
        <f>[2]MONCAM!AH19+[3]CONGO!T2193+[7]RCA!T2173+[4]GABON!T2467+[5]GUINEE!T2095+[6]TCHAD!T2175</f>
        <v>#VALUE!</v>
      </c>
      <c r="S1883" s="63" t="e">
        <f>[2]MONCAM!AL19+[3]CONGO!U2193+[7]RCA!U2173+[4]GABON!U2467+[5]GUINEE!U2095+[6]TCHAD!U2175</f>
        <v>#VALUE!</v>
      </c>
      <c r="T1883" s="63" t="e">
        <f>[2]MONCAM!AP19+[3]CONGO!V2193+[7]RCA!V2173+[4]GABON!V2467+[5]GUINEE!V2095+[6]TCHAD!V2175</f>
        <v>#VALUE!</v>
      </c>
      <c r="U1883" s="63" t="e">
        <f>[2]MONCAM!AT19+[3]CONGO!W2193+[7]RCA!W2173+[4]GABON!W2467+[5]GUINEE!W2095+[6]TCHAD!W2175</f>
        <v>#VALUE!</v>
      </c>
      <c r="V1883" s="63" t="e">
        <f>[2]MONCAM!AX19+[3]CONGO!X2193+[7]RCA!X2173+[4]GABON!X2467+[5]GUINEE!X2095+[6]TCHAD!X2175</f>
        <v>#VALUE!</v>
      </c>
      <c r="W1883" s="63" t="e">
        <f>[2]MONCAM!BB19+[3]CONGO!Y2193+[7]RCA!Y2173+[4]GABON!Y2467+[5]GUINEE!Y2095+[6]TCHAD!Y2175</f>
        <v>#VALUE!</v>
      </c>
      <c r="X1883" s="2" t="e">
        <f>[2]MONCAM!BF19+[3]CONGO!Z2193+[7]RCA!Z2173+[4]GABON!Z2467+[5]GUINEE!Z2095+[6]TCHAD!Z2175</f>
        <v>#VALUE!</v>
      </c>
      <c r="Y1883" s="2" t="e">
        <f>[2]MONCAM!BJ19+[3]CONGO!AA2193+[7]RCA!AA2173+[4]GABON!AA2467+[5]GUINEE!AA2095+[6]TCHAD!AA2175</f>
        <v>#VALUE!</v>
      </c>
      <c r="Z1883" s="63" t="e">
        <f>[2]MONCAM!BM19+[3]CONGO!AB2193+[7]RCA!AB2173+[4]GABON!AB2467+[5]GUINEE!AB2095+[6]TCHAD!AB2175</f>
        <v>#VALUE!</v>
      </c>
      <c r="AA1883" s="63" t="e">
        <f>[2]MONCAM!BQ19+[3]CONGO!AC2193+[7]RCA!AC2173+[4]GABON!AC2467+[5]GUINEE!AC2095+[6]TCHAD!AC2175</f>
        <v>#VALUE!</v>
      </c>
      <c r="AB1883" s="63">
        <v>0.29293129383176542</v>
      </c>
      <c r="AC1883" s="63">
        <v>0.4280000000003934</v>
      </c>
      <c r="AD1883" s="63">
        <v>5.0020000000003897</v>
      </c>
      <c r="AE1883" s="63" t="e">
        <f>[2]MONCAM!BY19+[3]CONGO!AH2193+[7]RCA!AD2173+[4]GABON!AD2467+[5]GUINEE!AD2095+[6]TCHAD!AH2175</f>
        <v>#VALUE!</v>
      </c>
      <c r="AF1883" s="63">
        <v>6.2679363448784997</v>
      </c>
      <c r="AG1883" s="63">
        <v>45.373999402003165</v>
      </c>
      <c r="AH1883" s="63">
        <v>50.398000000000195</v>
      </c>
      <c r="AI1883" s="63">
        <v>116.09800000000044</v>
      </c>
      <c r="AJ1883" s="2">
        <f>[2]MONCAM!CC19+[3]CONGO!AM2193+[7]RCA!AE2173+[4]GABON!AE2467+[5]GUINEE!AE2095+[6]TCHAD!AM2175</f>
        <v>80.42</v>
      </c>
      <c r="AK1883" s="2">
        <f>314.999872812488+120</f>
        <v>434.99987281248798</v>
      </c>
      <c r="AL1883" s="2">
        <v>445.0000000000033</v>
      </c>
      <c r="AM1883" s="2">
        <v>509.969999999999</v>
      </c>
      <c r="AN1883" s="2">
        <v>449.96999999999809</v>
      </c>
      <c r="AO1883" s="2">
        <f>[2]MONCAM!CK19+[3]CONGO!AR2193+[7]RCA!AF2173+[4]GABON!AF2467+[5]GUINEE!AF2095+[6]TCHAD!AR2175</f>
        <v>277.065</v>
      </c>
      <c r="AP1883" s="2">
        <v>940.00000000000114</v>
      </c>
      <c r="AQ1883" s="2">
        <v>525.41199999999981</v>
      </c>
      <c r="AR1883" s="2">
        <v>692.21888666111568</v>
      </c>
      <c r="AS1883" s="2">
        <f>[2]MONCAM!CV19+[3]CONGO!AV2193+[7]RCA!AJ2173+[4]GABON!AJ2467+[5]GUINEE!AJ2095+[6]TCHAD!AV2175</f>
        <v>628.43299999999999</v>
      </c>
      <c r="AT1883" s="2">
        <v>844.85228638612557</v>
      </c>
      <c r="AU1883" s="2">
        <v>762.02000000000032</v>
      </c>
      <c r="AV1883" s="2">
        <v>762.02000000000044</v>
      </c>
      <c r="AW1883" s="2">
        <v>762.01999999999941</v>
      </c>
      <c r="AX1883" s="2">
        <f>[2]MONCAM!DH19+[3]CONGO!BA2193+[7]RCA!AO2173+[4]GABON!AO2467+[5]GUINEE!AO2095+[6]TCHAD!BA2175</f>
        <v>442.61400000000003</v>
      </c>
      <c r="AY1883" s="2"/>
      <c r="AZ1883" s="2">
        <v>444.17377670088007</v>
      </c>
      <c r="BA1883" s="2">
        <v>753.68675339637912</v>
      </c>
      <c r="BB1883" s="2">
        <v>460.86900000000071</v>
      </c>
      <c r="BC1883" s="2">
        <v>460.87061264880475</v>
      </c>
      <c r="BD1883" s="2">
        <v>405.95406497427371</v>
      </c>
      <c r="BE1883" s="2">
        <v>405.94999999999891</v>
      </c>
      <c r="BF1883" s="2">
        <f>[2]MONCAM!DV19+[3]CONGO!BI2193+[7]RCA!AV2173+[4]GABON!AV2467+[5]GUINEE!AV2095+[6]TCHAD!BH2175</f>
        <v>432.38200000000001</v>
      </c>
      <c r="BG1883" s="2">
        <v>400.15193750116805</v>
      </c>
      <c r="BH1883" s="2">
        <v>393.48467381516838</v>
      </c>
      <c r="BI1883" s="2">
        <v>295.17035508186439</v>
      </c>
      <c r="BJ1883" s="2">
        <v>295.17038089904531</v>
      </c>
      <c r="BK1883" s="2">
        <v>190.40800000000061</v>
      </c>
      <c r="BL1883" s="2">
        <v>180.30799999999905</v>
      </c>
      <c r="BM1883" s="2">
        <v>206.71300000000031</v>
      </c>
      <c r="BN1883" s="2">
        <v>196.61300000000074</v>
      </c>
      <c r="BO1883" s="2">
        <f>[2]MONCAM!EE19+[3]CONGO!BR2193+[7]RCA!BE2173+[4]GABON!BE2467+[5]GUINEE!BE2095+[6]TCHAD!BQ2175</f>
        <v>236.3820000000006</v>
      </c>
      <c r="BP1883" s="2">
        <v>250.28965677428255</v>
      </c>
      <c r="BQ1883" s="2">
        <v>251.07654742562386</v>
      </c>
      <c r="BR1883" s="2">
        <v>1197.4676983505035</v>
      </c>
      <c r="BS1883" s="2">
        <v>1382.9898174999962</v>
      </c>
      <c r="BT1883" s="2">
        <v>333.0898175000014</v>
      </c>
      <c r="BU1883" s="2">
        <v>580.0000000000008</v>
      </c>
      <c r="BV1883" s="2">
        <v>830.00000000000284</v>
      </c>
      <c r="BW1883" s="2">
        <v>641.06800000000226</v>
      </c>
      <c r="BX1883" s="2">
        <v>570</v>
      </c>
      <c r="BY1883" s="2">
        <v>705.00000000000023</v>
      </c>
      <c r="BZ1883" s="63">
        <v>332.49048890947569</v>
      </c>
      <c r="CA1883" s="2">
        <f>[2]MONCAM!EQ19+[3]CONGO!CD2193+[7]RCA!BQ2173+[4]GABON!BQ2467+[5]GUINEE!BQ2095+[6]TCHAD!CC2175</f>
        <v>397.334</v>
      </c>
      <c r="CB1883" s="2">
        <v>438.29201576545438</v>
      </c>
      <c r="CC1883" s="2">
        <v>569.29192875752278</v>
      </c>
      <c r="CD1883" s="2">
        <v>460.96799999999899</v>
      </c>
      <c r="CE1883" s="2">
        <v>584.06799999999862</v>
      </c>
      <c r="CF1883" s="2">
        <v>754.06800000000146</v>
      </c>
      <c r="CG1883" s="2">
        <v>594.01499999999851</v>
      </c>
      <c r="CH1883" s="2">
        <v>581.03699999999969</v>
      </c>
      <c r="CI1883" s="2">
        <v>628.2902394377179</v>
      </c>
      <c r="CJ1883" s="63">
        <v>638.09425156280713</v>
      </c>
      <c r="CK1883" s="63">
        <v>685.34734256454533</v>
      </c>
      <c r="CL1883" s="2">
        <f>[2]MONCAM!FF19+[3]CONGO!CO2193+[7]RCA!CB2173+[4]GABON!CB2467+[5]GUINEE!CD2095+[6]TCHAD!CN2175</f>
        <v>643.56499999999994</v>
      </c>
      <c r="CM1883" s="2">
        <v>385.96800000000019</v>
      </c>
      <c r="CN1883" s="2">
        <v>725.97126462551648</v>
      </c>
      <c r="CO1883" s="2">
        <v>755.96799999999905</v>
      </c>
      <c r="CP1883" s="2">
        <v>738.29192875752278</v>
      </c>
      <c r="CQ1883" s="2">
        <v>755.96800000000064</v>
      </c>
      <c r="CR1883" s="2">
        <v>606.0680000000001</v>
      </c>
      <c r="CS1883" s="2">
        <v>750.7919287575221</v>
      </c>
      <c r="CT1883" s="2">
        <v>768.46800000000053</v>
      </c>
      <c r="CU1883" s="2">
        <v>668.56799999999964</v>
      </c>
      <c r="CV1883" s="2">
        <v>693.29192875752233</v>
      </c>
      <c r="CW1883" s="2">
        <v>607.96800000000064</v>
      </c>
      <c r="CX1883" s="2">
        <v>668.29192875752256</v>
      </c>
      <c r="CY1883" s="2">
        <v>612.96799999999917</v>
      </c>
      <c r="CZ1883" s="2">
        <v>231.22224884252142</v>
      </c>
      <c r="DA1883" s="2">
        <f>[2]MONCAM!FB19+[3]CONGO!DA2193+[7]RCA!CN2173+[4]GABON!CN2467+[5]GUINEE!CP2095+[6]TCHAD!CZ2175</f>
        <v>592.35800000000154</v>
      </c>
      <c r="DB1883" s="63">
        <v>456.01500000000061</v>
      </c>
      <c r="DC1883" s="63">
        <v>456.0150000000001</v>
      </c>
      <c r="DD1883" s="63">
        <v>920.29023943771733</v>
      </c>
      <c r="DE1883" s="63">
        <v>623.97320791842913</v>
      </c>
      <c r="DF1883" s="63">
        <v>623.92852213393166</v>
      </c>
      <c r="DG1883" s="63">
        <v>741.93414187748658</v>
      </c>
      <c r="DH1883" s="63">
        <v>560.74199999999996</v>
      </c>
      <c r="DI1883" s="63">
        <v>560.74199999999996</v>
      </c>
      <c r="DJ1883" s="63">
        <v>608.33497660808689</v>
      </c>
      <c r="DK1883" s="63">
        <v>685.74200000000474</v>
      </c>
      <c r="DL1883" s="63">
        <v>681.7420000000011</v>
      </c>
      <c r="DM1883" s="63">
        <v>-221.09734775827638</v>
      </c>
      <c r="DN1883" s="6">
        <f>[2]MONCAM!FI19+[3]CONGO!DN2193+[7]RCA!DA2173+[4]GABON!DA2467+[5]GUINEE!DC2095+[6]TCHAD!DM2175</f>
        <v>653.09199999999998</v>
      </c>
      <c r="DO1883" s="63">
        <v>-221.09734775827638</v>
      </c>
      <c r="DP1883" s="63">
        <v>756.95399999999677</v>
      </c>
      <c r="DQ1883" s="63">
        <v>832.14896986687631</v>
      </c>
      <c r="DR1883" s="63">
        <v>774.93414187748601</v>
      </c>
      <c r="DS1883" s="63">
        <v>806.95400000000302</v>
      </c>
      <c r="DT1883" s="63">
        <v>882.14896986687859</v>
      </c>
      <c r="DU1883" s="63">
        <v>747.14896986687302</v>
      </c>
      <c r="DV1883" s="64">
        <f>[2]MONCAM!FF19+[3]CONGO!DX2193+[7]RCA!DN2173+[4]GABON!DK2467+[5]GUINEE!DN2095+[6]TCHAD!DW2175</f>
        <v>541.95399999999984</v>
      </c>
      <c r="DW1883" s="65">
        <f>[2]MONCAM!FG19+[3]CONGO!DY2193+[7]RCA!DM2173+[4]GABON!DL2467+[5]GUINEE!DO2095+[6]TCHAD!DX2175</f>
        <v>617.14896986687643</v>
      </c>
      <c r="DX1883" s="66">
        <f>[2]MONCAM!FH19+[3]CONGO!DZ2193+[7]RCA!DN2173+[4]GABON!DM2467+[5]GUINEE!DP2095+[6]TCHAD!DY2175</f>
        <v>-2679.0877662572261</v>
      </c>
      <c r="DZ1883" s="63">
        <f>[2]MONCAM!FJ19+[3]CONGO!EB2193+[7]RCA!DP2173+[4]GABON!DO2467+[5]GUINEE!DR2095+[6]TCHAD!EA2175</f>
        <v>652.00770029603405</v>
      </c>
      <c r="EC1883" s="63">
        <f>[2]MONCAM!FM19+[3]CONGO!EE2193+[7]RCA!DS2173+[4]GABON!DR2467+[5]GUINEE!DU2095+[6]TCHAD!ED2175</f>
        <v>647.20633433917419</v>
      </c>
      <c r="EF1883" s="63">
        <f>[2]MONCAM!FP19+[3]CONGO!EH2193+[7]RCA!DV2173+[4]GABON!DU2467+[5]GUINEE!DX2095+[6]TCHAD!EG2175</f>
        <v>520.99465751557489</v>
      </c>
      <c r="EI1883" s="63">
        <f>[2]MONCAM!FS19+[3]CONGO!EK2193+[7]RCA!DY2173+[4]GABON!DX2467+[5]GUINEE!EA2095+[6]TCHAD!EJ2175</f>
        <v>421.06089980121902</v>
      </c>
      <c r="EL1883" s="63">
        <f>[2]MONCAM!FV19+[3]CONGO!EN2193+[7]RCA!EB2173+[4]GABON!EA2467+[5]GUINEE!ED2095+[6]TCHAD!EM2175</f>
        <v>291.03602582160204</v>
      </c>
      <c r="EO1883" s="63">
        <f>[2]MONCAM!FY19+[3]CONGO!EQ2193+[7]RCA!EE2173+[4]GABON!ED2467+[5]GUINEE!EG2095+[6]TCHAD!EP2175</f>
        <v>303.03072121450327</v>
      </c>
    </row>
    <row r="1884" spans="1:145" ht="15.5" x14ac:dyDescent="0.35">
      <c r="A1884" s="56" t="s">
        <v>666</v>
      </c>
      <c r="B1884" s="63"/>
      <c r="C1884" s="63"/>
      <c r="D1884" s="63"/>
      <c r="E1884" s="63"/>
      <c r="F1884" s="63"/>
      <c r="G1884" s="63"/>
      <c r="H1884" s="63"/>
      <c r="I1884" s="63"/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  <c r="U1884" s="63"/>
      <c r="V1884" s="63"/>
      <c r="W1884" s="63"/>
      <c r="X1884" s="2"/>
      <c r="Y1884" s="2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63"/>
      <c r="CA1884" s="2"/>
      <c r="CB1884" s="2"/>
      <c r="CC1884" s="2"/>
      <c r="CD1884" s="2"/>
      <c r="CE1884" s="2"/>
      <c r="CF1884" s="2"/>
      <c r="CG1884" s="2"/>
      <c r="CH1884" s="2"/>
      <c r="CI1884" s="2"/>
      <c r="CJ1884" s="63"/>
      <c r="CK1884" s="63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63"/>
      <c r="DC1884" s="63"/>
      <c r="DD1884" s="63"/>
      <c r="DE1884" s="63"/>
      <c r="DF1884" s="63"/>
      <c r="DG1884" s="63"/>
      <c r="DH1884" s="63"/>
      <c r="DI1884" s="63"/>
      <c r="DJ1884" s="63"/>
      <c r="DK1884" s="63"/>
      <c r="DL1884" s="63"/>
      <c r="DM1884" s="63"/>
      <c r="DN1884" s="6"/>
      <c r="DO1884" s="63"/>
      <c r="DP1884" s="63"/>
      <c r="DQ1884" s="63"/>
      <c r="DR1884" s="63"/>
      <c r="DS1884" s="63"/>
      <c r="DT1884" s="63"/>
      <c r="DU1884" s="63"/>
      <c r="DV1884" s="64"/>
      <c r="DW1884" s="65"/>
      <c r="DX1884" s="66"/>
      <c r="DZ1884" s="63"/>
      <c r="EC1884" s="63"/>
      <c r="EF1884" s="63"/>
      <c r="EI1884" s="63"/>
      <c r="EL1884" s="63"/>
      <c r="EO1884" s="63"/>
    </row>
    <row r="1885" spans="1:145" ht="15.5" x14ac:dyDescent="0.35">
      <c r="A1885" s="126" t="s">
        <v>667</v>
      </c>
      <c r="B1885" s="128" t="e">
        <f>+B2621</f>
        <v>#VALUE!</v>
      </c>
      <c r="C1885" s="128" t="e">
        <f t="shared" ref="C1885:I1885" si="1809">+C2621</f>
        <v>#VALUE!</v>
      </c>
      <c r="D1885" s="128" t="e">
        <f t="shared" si="1809"/>
        <v>#VALUE!</v>
      </c>
      <c r="E1885" s="128" t="e">
        <f t="shared" si="1809"/>
        <v>#VALUE!</v>
      </c>
      <c r="F1885" s="128" t="e">
        <f t="shared" si="1809"/>
        <v>#VALUE!</v>
      </c>
      <c r="G1885" s="128">
        <f t="shared" si="1809"/>
        <v>6467.9504120927941</v>
      </c>
      <c r="H1885" s="128">
        <f t="shared" si="1809"/>
        <v>6459.0423357184363</v>
      </c>
      <c r="I1885" s="128">
        <f t="shared" si="1809"/>
        <v>8119.4035198600504</v>
      </c>
      <c r="J1885" s="128">
        <f>+J2621</f>
        <v>9163.1607952363302</v>
      </c>
      <c r="K1885" s="128">
        <f t="shared" ref="K1885:Z1885" si="1810">+K2621</f>
        <v>9833.556431425237</v>
      </c>
      <c r="L1885" s="128">
        <f t="shared" si="1810"/>
        <v>10562.178268393234</v>
      </c>
      <c r="M1885" s="128" t="e">
        <f t="shared" si="1810"/>
        <v>#VALUE!</v>
      </c>
      <c r="N1885" s="128" t="e">
        <f t="shared" si="1810"/>
        <v>#VALUE!</v>
      </c>
      <c r="O1885" s="128" t="e">
        <f t="shared" si="1810"/>
        <v>#VALUE!</v>
      </c>
      <c r="P1885" s="128" t="e">
        <f t="shared" si="1810"/>
        <v>#VALUE!</v>
      </c>
      <c r="Q1885" s="128" t="e">
        <f t="shared" si="1810"/>
        <v>#VALUE!</v>
      </c>
      <c r="R1885" s="128">
        <f t="shared" si="1810"/>
        <v>15722.246757075587</v>
      </c>
      <c r="S1885" s="128">
        <f t="shared" si="1810"/>
        <v>16937.41460885288</v>
      </c>
      <c r="T1885" s="128">
        <f t="shared" si="1810"/>
        <v>17810.584890280887</v>
      </c>
      <c r="U1885" s="128">
        <f t="shared" si="1810"/>
        <v>19431.232193551088</v>
      </c>
      <c r="V1885" s="128">
        <f t="shared" si="1810"/>
        <v>21020.36867260074</v>
      </c>
      <c r="W1885" s="128">
        <f t="shared" si="1810"/>
        <v>23592.73921242269</v>
      </c>
      <c r="X1885" s="129">
        <f t="shared" si="1810"/>
        <v>25663.00841662594</v>
      </c>
      <c r="Y1885" s="129">
        <f t="shared" si="1810"/>
        <v>27839.873768837813</v>
      </c>
      <c r="Z1885" s="128">
        <f t="shared" si="1810"/>
        <v>29859.158111573495</v>
      </c>
      <c r="AA1885" s="128">
        <f>+AA2621</f>
        <v>33714.349675572717</v>
      </c>
      <c r="AB1885" s="128">
        <v>28735.742049606142</v>
      </c>
      <c r="AC1885" s="128">
        <v>27790.094173695754</v>
      </c>
      <c r="AD1885" s="128">
        <v>28732.694830186447</v>
      </c>
      <c r="AE1885" s="128">
        <f>+AE2621</f>
        <v>35997.684743418722</v>
      </c>
      <c r="AF1885" s="128">
        <v>31789.517152790428</v>
      </c>
      <c r="AG1885" s="128">
        <v>31671.666305060498</v>
      </c>
      <c r="AH1885" s="128">
        <v>31910.055736333365</v>
      </c>
      <c r="AI1885" s="128">
        <v>31608.626384755713</v>
      </c>
      <c r="AJ1885" s="129">
        <f>+AJ2621</f>
        <v>38382.324981899357</v>
      </c>
      <c r="AK1885" s="129">
        <v>33815.279505043902</v>
      </c>
      <c r="AL1885" s="129">
        <v>34144.559414020521</v>
      </c>
      <c r="AM1885" s="129">
        <v>34276.450261234131</v>
      </c>
      <c r="AN1885" s="129">
        <v>34187.580489538457</v>
      </c>
      <c r="AO1885" s="129">
        <f>+AO2621</f>
        <v>39708.69818982538</v>
      </c>
      <c r="AP1885" s="129">
        <v>35757.670885433537</v>
      </c>
      <c r="AQ1885" s="129">
        <v>35302.10618187848</v>
      </c>
      <c r="AR1885" s="129">
        <v>34906.508820195697</v>
      </c>
      <c r="AS1885" s="129">
        <f>+AS2621</f>
        <v>40366.215083837706</v>
      </c>
      <c r="AT1885" s="129">
        <v>40205.404318141344</v>
      </c>
      <c r="AU1885" s="129">
        <v>39065.500793220548</v>
      </c>
      <c r="AV1885" s="129">
        <v>39854.147804892062</v>
      </c>
      <c r="AW1885" s="129">
        <v>39613.119918963537</v>
      </c>
      <c r="AX1885" s="129">
        <f>+AX2621</f>
        <v>41379.696405912815</v>
      </c>
      <c r="AY1885" s="129"/>
      <c r="AZ1885" s="129">
        <v>41546.944437926992</v>
      </c>
      <c r="BA1885" s="129">
        <v>41410.98443467918</v>
      </c>
      <c r="BB1885" s="129">
        <v>40839.804397773187</v>
      </c>
      <c r="BC1885" s="129">
        <v>40549.096186519826</v>
      </c>
      <c r="BD1885" s="129">
        <v>40976.780150157552</v>
      </c>
      <c r="BE1885" s="129">
        <v>40829.754959522972</v>
      </c>
      <c r="BF1885" s="129">
        <f>+BF2621</f>
        <v>42155.714538920831</v>
      </c>
      <c r="BG1885" s="129">
        <v>43230.855481587954</v>
      </c>
      <c r="BH1885" s="129">
        <v>42886.620491238209</v>
      </c>
      <c r="BI1885" s="129">
        <v>45282.350449103149</v>
      </c>
      <c r="BJ1885" s="129">
        <v>44667.592157334315</v>
      </c>
      <c r="BK1885" s="129">
        <v>44598.208468694829</v>
      </c>
      <c r="BL1885" s="129">
        <v>44071.656805335064</v>
      </c>
      <c r="BM1885" s="129">
        <v>44537.265054787211</v>
      </c>
      <c r="BN1885" s="129">
        <v>43974.367560912768</v>
      </c>
      <c r="BO1885" s="129">
        <f>+BO2621</f>
        <v>44591.214349407011</v>
      </c>
      <c r="BP1885" s="129">
        <v>46747.632029986635</v>
      </c>
      <c r="BQ1885" s="129">
        <v>43753.449386277643</v>
      </c>
      <c r="BR1885" s="129">
        <v>42979.017984949183</v>
      </c>
      <c r="BS1885" s="129">
        <v>42226.859258409386</v>
      </c>
      <c r="BT1885" s="129">
        <v>43240.484171929704</v>
      </c>
      <c r="BU1885" s="129">
        <v>42336.521718370263</v>
      </c>
      <c r="BV1885" s="129">
        <v>40519.801406719613</v>
      </c>
      <c r="BW1885" s="129">
        <v>43906.149214179939</v>
      </c>
      <c r="BX1885" s="129">
        <v>43199.476503057915</v>
      </c>
      <c r="BY1885" s="129">
        <v>41901.345485340018</v>
      </c>
      <c r="BZ1885" s="128">
        <v>44431.645045775986</v>
      </c>
      <c r="CA1885" s="129">
        <f>+CA2621</f>
        <v>45750.983848658223</v>
      </c>
      <c r="CB1885" s="129">
        <v>47463.341788376318</v>
      </c>
      <c r="CC1885" s="129">
        <v>46919.348208514195</v>
      </c>
      <c r="CD1885" s="129">
        <v>45845.537640510294</v>
      </c>
      <c r="CE1885" s="129">
        <v>47362.642255544328</v>
      </c>
      <c r="CF1885" s="129">
        <v>46851.478375308856</v>
      </c>
      <c r="CG1885" s="129">
        <v>45746.003414986888</v>
      </c>
      <c r="CH1885" s="129">
        <v>47505.217599109063</v>
      </c>
      <c r="CI1885" s="129">
        <v>46980.240042832658</v>
      </c>
      <c r="CJ1885" s="128">
        <v>47538.707983380438</v>
      </c>
      <c r="CK1885" s="128">
        <v>47149.001056332127</v>
      </c>
      <c r="CL1885" s="129">
        <f>+CL2621</f>
        <v>47558.598226805756</v>
      </c>
      <c r="CM1885" s="129">
        <v>50047.362858537832</v>
      </c>
      <c r="CN1885" s="129">
        <v>50344.833633082089</v>
      </c>
      <c r="CO1885" s="129">
        <v>50670.332350024517</v>
      </c>
      <c r="CP1885" s="129">
        <v>51125.199080415368</v>
      </c>
      <c r="CQ1885" s="129">
        <v>50726.020379044639</v>
      </c>
      <c r="CR1885" s="129">
        <v>50053.639242002901</v>
      </c>
      <c r="CS1885" s="129">
        <v>52155.30164336272</v>
      </c>
      <c r="CT1885" s="129">
        <v>51651.662881094613</v>
      </c>
      <c r="CU1885" s="129">
        <v>50880.7526522431</v>
      </c>
      <c r="CV1885" s="129">
        <v>52647.776372399407</v>
      </c>
      <c r="CW1885" s="129">
        <v>52216.727733101507</v>
      </c>
      <c r="CX1885" s="129">
        <v>52744.940168900663</v>
      </c>
      <c r="CY1885" s="129">
        <v>52472.213893298598</v>
      </c>
      <c r="CZ1885" s="129">
        <v>52050.043988602461</v>
      </c>
      <c r="DA1885" s="129">
        <f t="shared" ref="DA1885" si="1811">+DA2621</f>
        <v>51440.090454836893</v>
      </c>
      <c r="DB1885" s="128">
        <v>57647.279314310937</v>
      </c>
      <c r="DC1885" s="128">
        <v>57085.330240283554</v>
      </c>
      <c r="DD1885" s="128">
        <v>56688.707534207148</v>
      </c>
      <c r="DE1885" s="128">
        <v>56742.16216905589</v>
      </c>
      <c r="DF1885" s="128">
        <v>56268.486097586341</v>
      </c>
      <c r="DG1885" s="128">
        <v>55390.170230488584</v>
      </c>
      <c r="DH1885" s="128">
        <v>53581.86491607783</v>
      </c>
      <c r="DI1885" s="128">
        <v>53106.541372369145</v>
      </c>
      <c r="DJ1885" s="128">
        <v>52329.850610202724</v>
      </c>
      <c r="DK1885" s="128">
        <v>53851.10486220436</v>
      </c>
      <c r="DL1885" s="128">
        <v>53529.133464508355</v>
      </c>
      <c r="DM1885" s="128">
        <v>52549.075172669618</v>
      </c>
      <c r="DN1885" s="130">
        <f t="shared" ref="DN1885" si="1812">+DN2621</f>
        <v>55157.533515523268</v>
      </c>
      <c r="DO1885" s="128">
        <v>52549.075172669618</v>
      </c>
      <c r="DP1885" s="128">
        <v>58373.232277278468</v>
      </c>
      <c r="DQ1885" s="128">
        <v>57958.464846933362</v>
      </c>
      <c r="DR1885" s="128">
        <v>57265.115453808263</v>
      </c>
      <c r="DS1885" s="128">
        <v>57785.069688227042</v>
      </c>
      <c r="DT1885" s="128">
        <v>57304.911189445615</v>
      </c>
      <c r="DU1885" s="128">
        <v>59436.53254959434</v>
      </c>
      <c r="DV1885" s="131">
        <f>+DV2621</f>
        <v>60117.286263006157</v>
      </c>
      <c r="DW1885" s="132">
        <f>+DW2621</f>
        <v>59463.194591755637</v>
      </c>
      <c r="DX1885" s="133">
        <f>+DX2621</f>
        <v>58342.167649775947</v>
      </c>
      <c r="DZ1885" s="128">
        <f>+DZ2621</f>
        <v>62838.564661980643</v>
      </c>
      <c r="EC1885" s="128">
        <f>+EC2621</f>
        <v>66164.129633288991</v>
      </c>
      <c r="EF1885" s="128">
        <f>+EF2621</f>
        <v>70016.254507975798</v>
      </c>
      <c r="EI1885" s="128">
        <f>+EI2621</f>
        <v>74458.803499889676</v>
      </c>
      <c r="EL1885" s="128">
        <f>+EL2621</f>
        <v>79241.031853777647</v>
      </c>
      <c r="EO1885" s="128">
        <f>+EO2621</f>
        <v>84619.324571047531</v>
      </c>
    </row>
    <row r="1886" spans="1:145" ht="8.15" customHeight="1" x14ac:dyDescent="0.35">
      <c r="A1886" s="12" t="s">
        <v>1</v>
      </c>
      <c r="B1886" s="12" t="s">
        <v>1</v>
      </c>
      <c r="C1886" s="12" t="s">
        <v>1</v>
      </c>
      <c r="D1886" s="12" t="s">
        <v>1</v>
      </c>
      <c r="E1886" s="12" t="s">
        <v>1</v>
      </c>
      <c r="F1886" s="12" t="s">
        <v>1</v>
      </c>
      <c r="G1886" s="12" t="s">
        <v>1</v>
      </c>
      <c r="H1886" s="12" t="s">
        <v>1</v>
      </c>
      <c r="I1886" s="12" t="s">
        <v>1</v>
      </c>
      <c r="J1886" s="12" t="s">
        <v>1</v>
      </c>
      <c r="K1886" s="12" t="s">
        <v>1</v>
      </c>
      <c r="L1886" s="12" t="s">
        <v>1</v>
      </c>
      <c r="M1886" s="12" t="s">
        <v>1</v>
      </c>
      <c r="N1886" s="12" t="s">
        <v>1</v>
      </c>
      <c r="O1886" s="12" t="s">
        <v>1</v>
      </c>
      <c r="P1886" s="12" t="s">
        <v>1</v>
      </c>
      <c r="Q1886" s="12" t="s">
        <v>1</v>
      </c>
      <c r="R1886" s="12" t="s">
        <v>1</v>
      </c>
      <c r="S1886" s="12" t="s">
        <v>1</v>
      </c>
      <c r="T1886" s="12" t="s">
        <v>1</v>
      </c>
      <c r="U1886" s="12" t="s">
        <v>1</v>
      </c>
      <c r="V1886" s="109" t="s">
        <v>1</v>
      </c>
      <c r="W1886" s="109" t="s">
        <v>1</v>
      </c>
      <c r="X1886" s="110" t="s">
        <v>1</v>
      </c>
      <c r="Y1886" s="110" t="s">
        <v>1</v>
      </c>
      <c r="Z1886" s="109" t="s">
        <v>1</v>
      </c>
      <c r="AA1886" s="109" t="s">
        <v>1</v>
      </c>
      <c r="AB1886" s="109" t="s">
        <v>1</v>
      </c>
      <c r="AC1886" s="109" t="s">
        <v>1</v>
      </c>
      <c r="AD1886" s="109" t="s">
        <v>1</v>
      </c>
      <c r="AE1886" s="109" t="s">
        <v>1</v>
      </c>
      <c r="AF1886" s="109" t="s">
        <v>1</v>
      </c>
      <c r="AG1886" s="109" t="s">
        <v>1</v>
      </c>
      <c r="AH1886" s="109" t="s">
        <v>1</v>
      </c>
      <c r="AI1886" s="109" t="s">
        <v>1</v>
      </c>
      <c r="AJ1886" s="110" t="s">
        <v>1</v>
      </c>
      <c r="AK1886" s="110" t="s">
        <v>1</v>
      </c>
      <c r="AL1886" s="110" t="s">
        <v>1</v>
      </c>
      <c r="AM1886" s="110" t="s">
        <v>1</v>
      </c>
      <c r="AN1886" s="110" t="s">
        <v>1</v>
      </c>
      <c r="AO1886" s="110" t="s">
        <v>1</v>
      </c>
      <c r="AP1886" s="110" t="s">
        <v>1</v>
      </c>
      <c r="AQ1886" s="110" t="s">
        <v>1</v>
      </c>
      <c r="AR1886" s="110" t="s">
        <v>1</v>
      </c>
      <c r="AS1886" s="110" t="s">
        <v>1</v>
      </c>
      <c r="AT1886" s="110" t="s">
        <v>1</v>
      </c>
      <c r="AU1886" s="110" t="s">
        <v>1</v>
      </c>
      <c r="AV1886" s="110" t="s">
        <v>1</v>
      </c>
      <c r="AW1886" s="110" t="s">
        <v>1</v>
      </c>
      <c r="AX1886" s="110" t="s">
        <v>1</v>
      </c>
      <c r="AY1886" s="110"/>
      <c r="AZ1886" s="110" t="s">
        <v>1</v>
      </c>
      <c r="BA1886" s="110" t="s">
        <v>1</v>
      </c>
      <c r="BB1886" s="110" t="s">
        <v>1</v>
      </c>
      <c r="BC1886" s="110" t="s">
        <v>1</v>
      </c>
      <c r="BD1886" s="110" t="s">
        <v>1</v>
      </c>
      <c r="BE1886" s="110" t="s">
        <v>1</v>
      </c>
      <c r="BF1886" s="110" t="s">
        <v>1</v>
      </c>
      <c r="BG1886" s="110" t="s">
        <v>1</v>
      </c>
      <c r="BH1886" s="110" t="s">
        <v>1</v>
      </c>
      <c r="BI1886" s="110" t="s">
        <v>1</v>
      </c>
      <c r="BJ1886" s="110" t="s">
        <v>1</v>
      </c>
      <c r="BK1886" s="110" t="s">
        <v>1</v>
      </c>
      <c r="BL1886" s="110" t="s">
        <v>1</v>
      </c>
      <c r="BM1886" s="110" t="s">
        <v>1</v>
      </c>
      <c r="BN1886" s="110" t="s">
        <v>1</v>
      </c>
      <c r="BO1886" s="110" t="s">
        <v>1</v>
      </c>
      <c r="BP1886" s="110" t="s">
        <v>1</v>
      </c>
      <c r="BQ1886" s="110" t="s">
        <v>1</v>
      </c>
      <c r="BR1886" s="110" t="s">
        <v>1</v>
      </c>
      <c r="BS1886" s="110" t="s">
        <v>1</v>
      </c>
      <c r="BT1886" s="110" t="s">
        <v>1</v>
      </c>
      <c r="BU1886" s="110" t="s">
        <v>1</v>
      </c>
      <c r="BV1886" s="110" t="s">
        <v>1</v>
      </c>
      <c r="BW1886" s="110" t="s">
        <v>1</v>
      </c>
      <c r="BX1886" s="110" t="s">
        <v>1</v>
      </c>
      <c r="BY1886" s="110" t="s">
        <v>1</v>
      </c>
      <c r="BZ1886" s="109" t="s">
        <v>1</v>
      </c>
      <c r="CA1886" s="110" t="s">
        <v>1</v>
      </c>
      <c r="CB1886" s="110" t="s">
        <v>1</v>
      </c>
      <c r="CC1886" s="110" t="s">
        <v>1</v>
      </c>
      <c r="CD1886" s="110" t="s">
        <v>1</v>
      </c>
      <c r="CE1886" s="110" t="s">
        <v>1</v>
      </c>
      <c r="CF1886" s="110" t="s">
        <v>1</v>
      </c>
      <c r="CG1886" s="110" t="s">
        <v>1</v>
      </c>
      <c r="CH1886" s="110" t="s">
        <v>1</v>
      </c>
      <c r="CI1886" s="110" t="s">
        <v>1</v>
      </c>
      <c r="CJ1886" s="109" t="s">
        <v>1</v>
      </c>
      <c r="CK1886" s="109" t="s">
        <v>1</v>
      </c>
      <c r="CL1886" s="110" t="s">
        <v>1</v>
      </c>
      <c r="CM1886" s="110" t="s">
        <v>1</v>
      </c>
      <c r="CN1886" s="110" t="s">
        <v>1</v>
      </c>
      <c r="CO1886" s="110" t="s">
        <v>1</v>
      </c>
      <c r="CP1886" s="110" t="s">
        <v>1</v>
      </c>
      <c r="CQ1886" s="110" t="s">
        <v>1</v>
      </c>
      <c r="CR1886" s="110" t="s">
        <v>1</v>
      </c>
      <c r="CS1886" s="110" t="s">
        <v>1</v>
      </c>
      <c r="CT1886" s="110" t="s">
        <v>1</v>
      </c>
      <c r="CU1886" s="110" t="s">
        <v>1</v>
      </c>
      <c r="CV1886" s="110" t="s">
        <v>1</v>
      </c>
      <c r="CW1886" s="110" t="s">
        <v>1</v>
      </c>
      <c r="CX1886" s="110" t="s">
        <v>1</v>
      </c>
      <c r="CY1886" s="110" t="s">
        <v>1</v>
      </c>
      <c r="CZ1886" s="110" t="s">
        <v>1</v>
      </c>
      <c r="DA1886" s="110" t="s">
        <v>1</v>
      </c>
      <c r="DB1886" s="109" t="s">
        <v>1</v>
      </c>
      <c r="DC1886" s="109" t="s">
        <v>1</v>
      </c>
      <c r="DD1886" s="109" t="s">
        <v>1</v>
      </c>
      <c r="DE1886" s="109" t="s">
        <v>1</v>
      </c>
      <c r="DF1886" s="109" t="s">
        <v>1</v>
      </c>
      <c r="DG1886" s="109" t="s">
        <v>1</v>
      </c>
      <c r="DH1886" s="109" t="s">
        <v>1</v>
      </c>
      <c r="DI1886" s="109" t="s">
        <v>1</v>
      </c>
      <c r="DJ1886" s="109" t="s">
        <v>1</v>
      </c>
      <c r="DK1886" s="109" t="s">
        <v>1</v>
      </c>
      <c r="DL1886" s="109" t="s">
        <v>1</v>
      </c>
      <c r="DM1886" s="109" t="s">
        <v>1</v>
      </c>
      <c r="DN1886" s="111" t="s">
        <v>1</v>
      </c>
      <c r="DO1886" s="109" t="s">
        <v>1</v>
      </c>
      <c r="DP1886" s="109" t="s">
        <v>1</v>
      </c>
      <c r="DQ1886" s="109" t="s">
        <v>1</v>
      </c>
      <c r="DR1886" s="109" t="s">
        <v>1</v>
      </c>
      <c r="DS1886" s="109" t="s">
        <v>1</v>
      </c>
      <c r="DT1886" s="109" t="s">
        <v>1</v>
      </c>
      <c r="DU1886" s="109" t="s">
        <v>1</v>
      </c>
      <c r="DV1886" s="112" t="s">
        <v>1</v>
      </c>
      <c r="DW1886" s="113" t="s">
        <v>1</v>
      </c>
      <c r="DX1886" s="114" t="s">
        <v>1</v>
      </c>
      <c r="DZ1886" s="109" t="s">
        <v>1</v>
      </c>
      <c r="EC1886" s="109" t="s">
        <v>1</v>
      </c>
      <c r="EF1886" s="109" t="s">
        <v>1</v>
      </c>
      <c r="EI1886" s="109" t="s">
        <v>1</v>
      </c>
      <c r="EL1886" s="109" t="s">
        <v>1</v>
      </c>
      <c r="EO1886" s="109" t="s">
        <v>1</v>
      </c>
    </row>
    <row r="1887" spans="1:145" ht="15.5" x14ac:dyDescent="0.35">
      <c r="A1887" s="56" t="s">
        <v>668</v>
      </c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7"/>
      <c r="X1887" s="160"/>
      <c r="Y1887" s="160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160"/>
      <c r="AK1887" s="160"/>
      <c r="AL1887" s="160"/>
      <c r="AM1887" s="160"/>
      <c r="AN1887" s="160"/>
      <c r="AO1887" s="160"/>
      <c r="AP1887" s="160"/>
      <c r="AQ1887" s="160"/>
      <c r="AR1887" s="160"/>
      <c r="AS1887" s="160"/>
      <c r="AT1887" s="160"/>
      <c r="AU1887" s="160"/>
      <c r="AV1887" s="160"/>
      <c r="AW1887" s="160"/>
      <c r="AX1887" s="160"/>
      <c r="AY1887" s="160"/>
      <c r="AZ1887" s="160"/>
      <c r="BA1887" s="160"/>
      <c r="BB1887" s="160"/>
      <c r="BC1887" s="160"/>
      <c r="BD1887" s="160"/>
      <c r="BE1887" s="160"/>
      <c r="BF1887" s="160"/>
      <c r="BG1887" s="160"/>
      <c r="BH1887" s="160"/>
      <c r="BI1887" s="160"/>
      <c r="BJ1887" s="160"/>
      <c r="BK1887" s="160"/>
      <c r="BL1887" s="160"/>
      <c r="BM1887" s="160"/>
      <c r="BN1887" s="160"/>
      <c r="BO1887" s="160"/>
      <c r="BP1887" s="160"/>
      <c r="BQ1887" s="160"/>
      <c r="BR1887" s="160"/>
      <c r="BS1887" s="160"/>
      <c r="BT1887" s="160"/>
      <c r="BU1887" s="160"/>
      <c r="BV1887" s="160"/>
      <c r="BW1887" s="160"/>
      <c r="BX1887" s="160"/>
      <c r="BY1887" s="160"/>
      <c r="BZ1887" s="27"/>
      <c r="CA1887" s="160"/>
      <c r="CB1887" s="160"/>
      <c r="CC1887" s="160"/>
      <c r="CD1887" s="160"/>
      <c r="CE1887" s="160"/>
      <c r="CF1887" s="160"/>
      <c r="CG1887" s="160"/>
      <c r="CH1887" s="160"/>
      <c r="CI1887" s="160"/>
      <c r="CJ1887" s="27"/>
      <c r="CK1887" s="27"/>
      <c r="CL1887" s="160"/>
      <c r="CM1887" s="160"/>
      <c r="CN1887" s="160"/>
      <c r="CO1887" s="160"/>
      <c r="CP1887" s="160"/>
      <c r="CQ1887" s="160"/>
      <c r="CR1887" s="160"/>
      <c r="CS1887" s="160"/>
      <c r="CT1887" s="160"/>
      <c r="CU1887" s="160"/>
      <c r="CV1887" s="160"/>
      <c r="CW1887" s="160"/>
      <c r="CX1887" s="160"/>
      <c r="CY1887" s="160"/>
      <c r="CZ1887" s="160"/>
      <c r="DA1887" s="160"/>
      <c r="DB1887" s="27"/>
      <c r="DC1887" s="27"/>
      <c r="DD1887" s="27"/>
      <c r="DE1887" s="27"/>
      <c r="DF1887" s="27"/>
      <c r="DG1887" s="27"/>
      <c r="DH1887" s="27"/>
      <c r="DI1887" s="27"/>
      <c r="DJ1887" s="27"/>
      <c r="DK1887" s="27"/>
      <c r="DL1887" s="27"/>
      <c r="DM1887" s="27"/>
      <c r="DN1887" s="161"/>
      <c r="DO1887" s="27"/>
      <c r="DP1887" s="27"/>
      <c r="DQ1887" s="27"/>
      <c r="DR1887" s="27"/>
      <c r="DS1887" s="27"/>
      <c r="DT1887" s="27"/>
      <c r="DU1887" s="27"/>
      <c r="DV1887" s="162"/>
      <c r="DW1887" s="163"/>
      <c r="DX1887" s="164"/>
      <c r="DZ1887" s="27"/>
      <c r="EC1887" s="27"/>
      <c r="EF1887" s="27"/>
      <c r="EI1887" s="27"/>
      <c r="EL1887" s="27"/>
      <c r="EO1887" s="27"/>
    </row>
    <row r="1888" spans="1:145" ht="15.5" x14ac:dyDescent="0.35">
      <c r="A1888" s="326" t="s">
        <v>623</v>
      </c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7"/>
      <c r="X1888" s="160"/>
      <c r="Y1888" s="160"/>
      <c r="Z1888" s="27"/>
      <c r="AA1888" s="27"/>
      <c r="AB1888" s="27"/>
      <c r="AC1888" s="27"/>
      <c r="AD1888" s="27"/>
      <c r="AE1888" s="27"/>
      <c r="AF1888" s="27"/>
      <c r="AG1888" s="27"/>
      <c r="AH1888" s="27"/>
      <c r="AI1888" s="27"/>
      <c r="AJ1888" s="160"/>
      <c r="AK1888" s="160"/>
      <c r="AL1888" s="160"/>
      <c r="AM1888" s="160"/>
      <c r="AN1888" s="160"/>
      <c r="AO1888" s="160"/>
      <c r="AP1888" s="160"/>
      <c r="AQ1888" s="160"/>
      <c r="AR1888" s="160"/>
      <c r="AS1888" s="160"/>
      <c r="AT1888" s="160"/>
      <c r="AU1888" s="160"/>
      <c r="AV1888" s="160"/>
      <c r="AW1888" s="160"/>
      <c r="AX1888" s="160" t="e">
        <f>2322.317-AX1889</f>
        <v>#VALUE!</v>
      </c>
      <c r="AY1888" s="160"/>
      <c r="AZ1888" s="160"/>
      <c r="BA1888" s="160"/>
      <c r="BB1888" s="160"/>
      <c r="BC1888" s="160"/>
      <c r="BD1888" s="160"/>
      <c r="BE1888" s="160"/>
      <c r="BF1888" s="160"/>
      <c r="BG1888" s="160"/>
      <c r="BH1888" s="160"/>
      <c r="BI1888" s="160"/>
      <c r="BJ1888" s="160"/>
      <c r="BK1888" s="160"/>
      <c r="BL1888" s="160"/>
      <c r="BM1888" s="160"/>
      <c r="BN1888" s="160"/>
      <c r="BO1888" s="160"/>
      <c r="BP1888" s="160"/>
      <c r="BQ1888" s="160"/>
      <c r="BR1888" s="160"/>
      <c r="BS1888" s="160"/>
      <c r="BT1888" s="160"/>
      <c r="BU1888" s="160"/>
      <c r="BV1888" s="160"/>
      <c r="BW1888" s="160"/>
      <c r="BX1888" s="160"/>
      <c r="BY1888" s="160"/>
      <c r="BZ1888" s="27"/>
      <c r="CA1888" s="160"/>
      <c r="CB1888" s="160"/>
      <c r="CC1888" s="160"/>
      <c r="CD1888" s="160"/>
      <c r="CE1888" s="160"/>
      <c r="CF1888" s="160"/>
      <c r="CG1888" s="160"/>
      <c r="CH1888" s="160"/>
      <c r="CI1888" s="160"/>
      <c r="CJ1888" s="27"/>
      <c r="CK1888" s="27"/>
      <c r="CL1888" s="160"/>
      <c r="CM1888" s="160"/>
      <c r="CN1888" s="160"/>
      <c r="CO1888" s="160"/>
      <c r="CP1888" s="160"/>
      <c r="CQ1888" s="160"/>
      <c r="CR1888" s="160"/>
      <c r="CS1888" s="160"/>
      <c r="CT1888" s="160"/>
      <c r="CU1888" s="160"/>
      <c r="CV1888" s="160"/>
      <c r="CW1888" s="160"/>
      <c r="CX1888" s="160"/>
      <c r="CY1888" s="160"/>
      <c r="CZ1888" s="160"/>
      <c r="DA1888" s="160"/>
      <c r="DB1888" s="27"/>
      <c r="DC1888" s="27"/>
      <c r="DD1888" s="27"/>
      <c r="DE1888" s="27"/>
      <c r="DF1888" s="27"/>
      <c r="DG1888" s="27"/>
      <c r="DH1888" s="27"/>
      <c r="DI1888" s="27"/>
      <c r="DJ1888" s="27"/>
      <c r="DK1888" s="27"/>
      <c r="DL1888" s="27"/>
      <c r="DM1888" s="27"/>
      <c r="DN1888" s="161"/>
      <c r="DO1888" s="27"/>
      <c r="DP1888" s="27"/>
      <c r="DQ1888" s="27"/>
      <c r="DR1888" s="27"/>
      <c r="DS1888" s="27"/>
      <c r="DT1888" s="27"/>
      <c r="DU1888" s="27"/>
      <c r="DV1888" s="162"/>
      <c r="DW1888" s="163"/>
      <c r="DX1888" s="164"/>
      <c r="DZ1888" s="27"/>
      <c r="EC1888" s="27"/>
      <c r="EF1888" s="27"/>
      <c r="EI1888" s="27"/>
      <c r="EL1888" s="27"/>
      <c r="EO1888" s="27"/>
    </row>
    <row r="1889" spans="1:145" ht="15.5" x14ac:dyDescent="0.35">
      <c r="A1889" s="352" t="s">
        <v>669</v>
      </c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160"/>
      <c r="Y1889" s="160"/>
      <c r="Z1889" s="27"/>
      <c r="AA1889" s="27"/>
      <c r="AB1889" s="27"/>
      <c r="AC1889" s="27"/>
      <c r="AD1889" s="27"/>
      <c r="AE1889" s="27"/>
      <c r="AF1889" s="27"/>
      <c r="AG1889" s="27"/>
      <c r="AH1889" s="27"/>
      <c r="AI1889" s="27"/>
      <c r="AJ1889" s="160"/>
      <c r="AK1889" s="160"/>
      <c r="AL1889" s="160"/>
      <c r="AM1889" s="160"/>
      <c r="AN1889" s="160"/>
      <c r="AO1889" s="160"/>
      <c r="AP1889" s="160"/>
      <c r="AQ1889" s="160"/>
      <c r="AR1889" s="160"/>
      <c r="AS1889" s="4"/>
      <c r="AT1889" s="4"/>
      <c r="AU1889" s="4"/>
      <c r="AV1889" s="4"/>
      <c r="AW1889" s="4"/>
      <c r="AX1889" s="330" t="e">
        <f>AX1825</f>
        <v>#VALUE!</v>
      </c>
      <c r="AY1889" s="2"/>
      <c r="AZ1889" s="2"/>
      <c r="BA1889" s="2"/>
      <c r="BB1889" s="2"/>
      <c r="BC1889" s="2"/>
      <c r="BD1889" s="2"/>
      <c r="BE1889" s="2"/>
      <c r="BF1889" s="330">
        <f>BF1824-BF1825</f>
        <v>-2509.0144824273807</v>
      </c>
      <c r="BG1889" s="4"/>
      <c r="BH1889" s="4"/>
      <c r="BI1889" s="4"/>
      <c r="BJ1889" s="4"/>
      <c r="BK1889" s="4"/>
      <c r="BL1889" s="4"/>
      <c r="BM1889" s="4"/>
      <c r="BN1889" s="4"/>
      <c r="BO1889" s="330">
        <f>BO1824-BO1825</f>
        <v>-2654.4830000000002</v>
      </c>
      <c r="BP1889" s="4"/>
      <c r="BQ1889" s="2"/>
      <c r="BR1889" s="2"/>
      <c r="BS1889" s="2"/>
      <c r="BT1889" s="4"/>
      <c r="BU1889" s="4"/>
      <c r="BV1889" s="4"/>
      <c r="BW1889" s="4"/>
      <c r="BX1889" s="4"/>
      <c r="BY1889" s="4"/>
      <c r="BZ1889" s="5"/>
      <c r="CA1889" s="330">
        <f>CA1824-CA1825</f>
        <v>-1836.8629999999998</v>
      </c>
      <c r="CB1889" s="2"/>
      <c r="CC1889" s="2"/>
      <c r="CD1889" s="2"/>
      <c r="CE1889" s="4"/>
      <c r="CF1889" s="4"/>
      <c r="CG1889" s="4"/>
      <c r="CH1889" s="4"/>
      <c r="CI1889" s="4"/>
      <c r="CJ1889" s="5"/>
      <c r="CK1889" s="5"/>
      <c r="CL1889" s="330"/>
      <c r="CM1889" s="4"/>
      <c r="CN1889" s="4"/>
      <c r="CO1889" s="4"/>
      <c r="CP1889" s="4"/>
      <c r="CQ1889" s="4"/>
      <c r="CR1889" s="4"/>
      <c r="CS1889" s="4"/>
      <c r="CT1889" s="4"/>
      <c r="CU1889" s="4"/>
      <c r="CV1889" s="4"/>
      <c r="CW1889" s="4"/>
      <c r="CX1889" s="4"/>
      <c r="CY1889" s="4"/>
      <c r="CZ1889" s="4"/>
      <c r="DA1889" s="330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335"/>
      <c r="DO1889" s="5"/>
      <c r="DP1889" s="5"/>
      <c r="DQ1889" s="5"/>
      <c r="DR1889" s="5"/>
      <c r="DS1889" s="5"/>
      <c r="DT1889" s="5"/>
      <c r="DU1889" s="5"/>
      <c r="DV1889" s="7"/>
      <c r="DW1889" s="8"/>
      <c r="DX1889" s="9"/>
      <c r="DZ1889" s="4"/>
      <c r="EC1889" s="4"/>
      <c r="EF1889" s="4"/>
      <c r="EI1889" s="4"/>
      <c r="EL1889" s="4"/>
      <c r="EO1889" s="4"/>
    </row>
    <row r="1890" spans="1:145" ht="15.5" x14ac:dyDescent="0.35">
      <c r="A1890" s="27" t="s">
        <v>670</v>
      </c>
      <c r="B1890" s="63" t="e">
        <f>+[2]CAMEROUN!C2329+[3]CONGO!D2200+[7]RCA!D2185+[4]GABON!D2477+[5]GUINEE!D2101+[6]TCHAD!D2181</f>
        <v>#REF!</v>
      </c>
      <c r="C1890" s="63" t="e">
        <f>+[2]CAMEROUN!D2329+[3]CONGO!E2200+[7]RCA!E2185+[4]GABON!E2477+[5]GUINEE!E2101+[6]TCHAD!E2181</f>
        <v>#REF!</v>
      </c>
      <c r="D1890" s="63" t="e">
        <f>+[2]CAMEROUN!E2329+[3]CONGO!F2200+[7]RCA!F2185+[4]GABON!F2477+[5]GUINEE!F2101+[6]TCHAD!F2181</f>
        <v>#REF!</v>
      </c>
      <c r="E1890" s="63" t="e">
        <f>+[2]CAMEROUN!F2329+[3]CONGO!G2200+[7]RCA!G2185+[4]GABON!G2477+[5]GUINEE!G2101+[6]TCHAD!G2181</f>
        <v>#REF!</v>
      </c>
      <c r="F1890" s="63" t="e">
        <f>+[2]CAMEROUN!G2329+[3]CONGO!H2200+[7]RCA!H2185+[4]GABON!H2477+[5]GUINEE!H2101+[6]TCHAD!H2181</f>
        <v>#REF!</v>
      </c>
      <c r="G1890" s="63" t="e">
        <f>+[2]CAMEROUN!H2329+[3]CONGO!I2200+[7]RCA!I2185+[4]GABON!I2477+[5]GUINEE!I2101+[6]TCHAD!I2181</f>
        <v>#REF!</v>
      </c>
      <c r="H1890" s="63">
        <f>+[2]CAMEROUN!I2329+[3]CONGO!J2200+[7]RCA!J2185+[4]GABON!J2477+[5]GUINEE!J2101+[6]TCHAD!J2181</f>
        <v>0</v>
      </c>
      <c r="I1890" s="63">
        <f>+[2]CAMEROUN!J2329+[3]CONGO!K2200+[7]RCA!K2185+[4]GABON!K2477+[5]GUINEE!K2101+[6]TCHAD!K2181</f>
        <v>5.7000000000000002E-2</v>
      </c>
      <c r="J1890" s="63">
        <f>+[2]CAMEROUN!K2329+[3]CONGO!L2200+[7]RCA!L2185+[4]GABON!L2477+[5]GUINEE!L2101+[6]TCHAD!L2181</f>
        <v>7.3000000000000009E-2</v>
      </c>
      <c r="K1890" s="63">
        <f>+[2]CAMEROUN!L2329+[3]CONGO!M2200+[7]RCA!M2185+[4]GABON!M2477+[5]GUINEE!M2101+[6]TCHAD!M2181</f>
        <v>7.5999999999999998E-2</v>
      </c>
      <c r="L1890" s="63">
        <f>+[2]CAMEROUN!M2329+[3]CONGO!N2200+[7]RCA!N2185+[4]GABON!N2477+[5]GUINEE!N2101+[6]TCHAD!N2181</f>
        <v>0.83599999999999997</v>
      </c>
      <c r="M1890" s="63">
        <f>+[2]CAMEROUN!N2329+[3]CONGO!O2200+[7]RCA!O2185+[4]GABON!O2477+[5]GUINEE!O2101+[6]TCHAD!O2181</f>
        <v>5.109</v>
      </c>
      <c r="N1890" s="63">
        <f>+[2]CAMEROUN!O2329+[3]CONGO!P2200+[7]RCA!P2185+[4]GABON!P2477+[5]GUINEE!P2101+[6]TCHAD!P2181</f>
        <v>0</v>
      </c>
      <c r="O1890" s="63" t="e">
        <f>+[2]CAMEROUN!P2329+[3]CONGO!Q2200+[7]RCA!Q2185+[4]GABON!Q2477+[5]GUINEE!Q2101+[6]TCHAD!Q2181</f>
        <v>#VALUE!</v>
      </c>
      <c r="P1890" s="63" t="e">
        <f>+[2]CAMEROUN!AH2329+[3]CONGO!R2200+[7]RCA!R2185+[4]GABON!R2477+[5]GUINEE!R2101+[6]TCHAD!R2181</f>
        <v>#VALUE!</v>
      </c>
      <c r="Q1890" s="63" t="e">
        <f>+[2]CAMEROUN!AI2329+[3]CONGO!S2200+[7]RCA!S2185+[4]GABON!S2477+[5]GUINEE!S2101+[6]TCHAD!S2181</f>
        <v>#VALUE!</v>
      </c>
      <c r="R1890" s="63" t="e">
        <f>+[2]CAMEROUN!AJ2329+[3]CONGO!T2200+[7]RCA!T2185+[4]GABON!T2477+[5]GUINEE!T2101+[6]TCHAD!T2181</f>
        <v>#VALUE!</v>
      </c>
      <c r="S1890" s="63" t="e">
        <f>+[2]CAMEROUN!AK2329+[3]CONGO!U2200+[7]RCA!U2185+[4]GABON!U2477+[5]GUINEE!U2101+[6]TCHAD!U2181</f>
        <v>#VALUE!</v>
      </c>
      <c r="T1890" s="63" t="e">
        <f>+[2]CAMEROUN!AL2329+[3]CONGO!V2200+[7]RCA!V2185+[4]GABON!V2477+[5]GUINEE!V2101+[6]TCHAD!V2181</f>
        <v>#VALUE!</v>
      </c>
      <c r="U1890" s="63" t="e">
        <f>+[2]CAMEROUN!AM2329+[3]CONGO!W2200+[7]RCA!W2185+[4]GABON!W2477+[5]GUINEE!W2101+[6]TCHAD!W2181</f>
        <v>#VALUE!</v>
      </c>
      <c r="V1890" s="63" t="e">
        <f>+[2]CAMEROUN!AN2329+[3]CONGO!X2200+[7]RCA!X2185+[4]GABON!X2477+[5]GUINEE!X2101+[6]TCHAD!X2181+71.309</f>
        <v>#VALUE!</v>
      </c>
      <c r="W1890" s="63" t="e">
        <f>+[2]CAMEROUN!AO2329+[3]CONGO!Y2200+[7]RCA!Y2185+[4]GABON!Y2477+[5]GUINEE!Y2101+[6]TCHAD!Y2181+100.5</f>
        <v>#VALUE!</v>
      </c>
      <c r="X1890" s="2" t="e">
        <f>+[2]CAMEROUN!AP2329+[3]CONGO!Z2200+[7]RCA!Z2185+[4]GABON!Z2477+[5]GUINEE!Z2101+[6]TCHAD!Z2181+W1890</f>
        <v>#VALUE!</v>
      </c>
      <c r="Y1890" s="2" t="e">
        <f>+[2]CAMEROUN!AQ2329+[3]CONGO!AA2200+[7]RCA!AA2185+[4]GABON!AA2477+[5]GUINEE!AA2101+[6]TCHAD!AA2181+1121.2-894.411</f>
        <v>#VALUE!</v>
      </c>
      <c r="Z1890" s="2">
        <f>Z1842</f>
        <v>494.85999999999967</v>
      </c>
      <c r="AA1890" s="63" t="e">
        <f>+[2]CAMEROUN!AS2329+[3]CONGO!AC2200+[7]RCA!AC2185+[4]GABON!AC2477+[5]GUINEE!AC2101+[6]TCHAD!AC2181+200</f>
        <v>#VALUE!</v>
      </c>
      <c r="AB1890" s="63">
        <v>134.85999999999967</v>
      </c>
      <c r="AC1890" s="63">
        <v>134.85999999999967</v>
      </c>
      <c r="AD1890" s="63">
        <v>143.37299999999999</v>
      </c>
      <c r="AE1890" s="63" t="e">
        <f>+[2]CAMEROUN!AT2329+[3]CONGO!AH2200+[7]RCA!AD2185+[4]GABON!AD2477+[5]GUINEE!AD2101+[6]TCHAD!AH2181+525</f>
        <v>#VALUE!</v>
      </c>
      <c r="AF1890" s="63">
        <v>525</v>
      </c>
      <c r="AG1890" s="63">
        <v>525</v>
      </c>
      <c r="AH1890" s="63">
        <v>525</v>
      </c>
      <c r="AI1890" s="63">
        <v>525</v>
      </c>
      <c r="AJ1890" s="2" t="e">
        <f>+[2]CAMEROUN!AU2329+[3]CONGO!AM2200+[7]RCA!AE2185+[4]GABON!AE2477+[5]GUINEE!AE2101+[6]TCHAD!AM2181+540.449</f>
        <v>#VALUE!</v>
      </c>
      <c r="AK1890" s="2">
        <v>525</v>
      </c>
      <c r="AL1890" s="2">
        <v>525</v>
      </c>
      <c r="AM1890" s="2">
        <v>525</v>
      </c>
      <c r="AN1890" s="2">
        <v>525</v>
      </c>
      <c r="AO1890" s="2" t="e">
        <f>+[2]CAMEROUN!AV2329+[3]CONGO!AR2200+[7]RCA!AF2185+[4]GABON!AF2477+[5]GUINEE!AF2101+[6]TCHAD!AR2181+760.777-3.011</f>
        <v>#VALUE!</v>
      </c>
      <c r="AP1890" s="2">
        <v>525</v>
      </c>
      <c r="AQ1890" s="2">
        <v>525</v>
      </c>
      <c r="AR1890" s="2">
        <v>525</v>
      </c>
      <c r="AS1890" s="2">
        <f>1104.729-0.942</f>
        <v>1103.787</v>
      </c>
      <c r="AT1890" s="2">
        <v>832.33100000000002</v>
      </c>
      <c r="AU1890" s="2">
        <v>832.33100000000002</v>
      </c>
      <c r="AV1890" s="2">
        <v>832.33100000000002</v>
      </c>
      <c r="AW1890" s="2">
        <v>832.33100000000002</v>
      </c>
      <c r="AX1890" s="2" t="e">
        <f>+[2]CAMEROUN!BE2329+[3]CONGO!BA2200+[7]RCA!AO2185+[4]GABON!AO2477+[5]GUINEE!AO2101+[6]TCHAD!BA2181+AS1890-29.32</f>
        <v>#VALUE!</v>
      </c>
      <c r="AY1890" s="2"/>
      <c r="AZ1890" s="2">
        <v>724.4670000000001</v>
      </c>
      <c r="BA1890" s="2">
        <v>524.4670000000001</v>
      </c>
      <c r="BB1890" s="2">
        <v>723.327</v>
      </c>
      <c r="BC1890" s="2">
        <v>523.327</v>
      </c>
      <c r="BD1890" s="2">
        <v>724.4670000000001</v>
      </c>
      <c r="BE1890" s="2">
        <v>524.4670000000001</v>
      </c>
      <c r="BF1890" s="2" t="e">
        <f>+[2]CAMEROUN!BL2329+[3]CONGO!BI2200+[7]RCA!AV2185+[4]GABON!AV2477+[5]GUINEE!AV2101+[6]TCHAD!BH2181+AX1890-263.639150238</f>
        <v>#VALUE!</v>
      </c>
      <c r="BG1890" s="2">
        <v>809.66500000000008</v>
      </c>
      <c r="BH1890" s="2">
        <v>259.66500000000008</v>
      </c>
      <c r="BI1890" s="2">
        <v>810.82784976200014</v>
      </c>
      <c r="BJ1890" s="2">
        <v>260.82784976200014</v>
      </c>
      <c r="BK1890" s="2">
        <v>810.82784976200014</v>
      </c>
      <c r="BL1890" s="2">
        <v>260.82784976200014</v>
      </c>
      <c r="BM1890" s="2">
        <v>810.82784976200014</v>
      </c>
      <c r="BN1890" s="2">
        <v>260.82784976200014</v>
      </c>
      <c r="BO1890" s="2" t="e">
        <f>+[2]CAMEROUN!BU2329+[3]CONGO!BR2200+[7]RCA!BE2185+[4]GABON!BE2477+[5]GUINEE!BE2101+[6]TCHAD!BQ2181+BF1890-263.639150238</f>
        <v>#VALUE!</v>
      </c>
      <c r="BP1890" s="2">
        <v>547.18869952400019</v>
      </c>
      <c r="BQ1890" s="2">
        <v>547.18869952400019</v>
      </c>
      <c r="BR1890" s="2">
        <v>-2.8113004759998148</v>
      </c>
      <c r="BS1890" s="2">
        <v>-2.8113004759998148</v>
      </c>
      <c r="BT1890" s="2">
        <v>547.18869952400019</v>
      </c>
      <c r="BU1890" s="2">
        <v>-2.8113004759998148</v>
      </c>
      <c r="BV1890" s="2">
        <v>-2.8113004759998148</v>
      </c>
      <c r="BW1890" s="2">
        <v>547.18869952400019</v>
      </c>
      <c r="BX1890" s="2">
        <v>-2.8113004759998148</v>
      </c>
      <c r="BY1890" s="2">
        <v>-2.8113004759998148</v>
      </c>
      <c r="BZ1890" s="63">
        <v>547.18869952400019</v>
      </c>
      <c r="CA1890" s="2" t="e">
        <f>+[2]CAMEROUN!CG2329+[3]CONGO!CD2200+[7]RCA!BQ2185+[4]GABON!BQ2477+[5]GUINEE!BQ2101+[6]TCHAD!CC2181+BO1890-263.639150238</f>
        <v>#VALUE!</v>
      </c>
      <c r="CB1890" s="2">
        <v>283.54954928600017</v>
      </c>
      <c r="CC1890" s="2">
        <v>283.54954928600017</v>
      </c>
      <c r="CD1890" s="2">
        <v>283.54954928600017</v>
      </c>
      <c r="CE1890" s="2">
        <v>283.54954928600017</v>
      </c>
      <c r="CF1890" s="2">
        <v>283.54954928600017</v>
      </c>
      <c r="CG1890" s="2">
        <v>283.54954928600017</v>
      </c>
      <c r="CH1890" s="2">
        <v>283.54954928600017</v>
      </c>
      <c r="CI1890" s="2">
        <v>283.54954928600017</v>
      </c>
      <c r="CJ1890" s="63">
        <v>283.54954928600017</v>
      </c>
      <c r="CK1890" s="63">
        <v>283.54954928600017</v>
      </c>
      <c r="CL1890" s="2" t="e">
        <f>+[2]CAMEROUN!CR2329+[3]CONGO!CO2200+[7]RCA!CB2185+[4]GABON!CB2477+[5]GUINEE!CD2101+[6]TCHAD!CN2181+CA1890</f>
        <v>#VALUE!</v>
      </c>
      <c r="CM1890" s="2">
        <v>283.54954928600017</v>
      </c>
      <c r="CN1890" s="2">
        <v>283.54954928600017</v>
      </c>
      <c r="CO1890" s="2">
        <v>283.54954928600017</v>
      </c>
      <c r="CP1890" s="2">
        <v>283.54954928600017</v>
      </c>
      <c r="CQ1890" s="2">
        <v>283.54954928600017</v>
      </c>
      <c r="CR1890" s="2">
        <v>283.54954928600017</v>
      </c>
      <c r="CS1890" s="2">
        <v>283.54954928600017</v>
      </c>
      <c r="CT1890" s="2">
        <v>283.54954928600017</v>
      </c>
      <c r="CU1890" s="2">
        <v>283.54954928600017</v>
      </c>
      <c r="CV1890" s="2">
        <v>283.54954928600017</v>
      </c>
      <c r="CW1890" s="2">
        <v>283.54954928600017</v>
      </c>
      <c r="CX1890" s="2">
        <v>283.54954928600017</v>
      </c>
      <c r="CY1890" s="2">
        <v>283.54954928600017</v>
      </c>
      <c r="CZ1890" s="2">
        <v>283.54954928600017</v>
      </c>
      <c r="DA1890" s="2" t="e">
        <f>+[2]CAMEROUN!DD2329+[3]CONGO!DA2200+[7]RCA!CN2185+[4]GABON!CN2477+[5]GUINEE!CP2101+[6]TCHAD!CZ2181+CL1890</f>
        <v>#VALUE!</v>
      </c>
      <c r="DB1890" s="63">
        <v>283.54954928600017</v>
      </c>
      <c r="DC1890" s="63">
        <v>283.54954928600017</v>
      </c>
      <c r="DD1890" s="63">
        <v>283.54954928600017</v>
      </c>
      <c r="DE1890" s="63">
        <v>283.54954928600017</v>
      </c>
      <c r="DF1890" s="63">
        <v>283.54954928600017</v>
      </c>
      <c r="DG1890" s="63">
        <v>283.54954928600017</v>
      </c>
      <c r="DH1890" s="63">
        <v>283.54954928600017</v>
      </c>
      <c r="DI1890" s="63">
        <v>283.54954928600017</v>
      </c>
      <c r="DJ1890" s="63">
        <v>283.54954928600017</v>
      </c>
      <c r="DK1890" s="63">
        <v>283.54954928600017</v>
      </c>
      <c r="DL1890" s="63">
        <v>283.54954928600017</v>
      </c>
      <c r="DM1890" s="63">
        <v>283.54954928600017</v>
      </c>
      <c r="DN1890" s="6" t="e">
        <f>+[2]CAMEROUN!DQ2329+[3]CONGO!DN2200+[7]RCA!DA2185+[4]GABON!DA2477+[5]GUINEE!DC2101+[6]TCHAD!DM2181+DA1890</f>
        <v>#VALUE!</v>
      </c>
      <c r="DO1890" s="63">
        <v>283.54954928600017</v>
      </c>
      <c r="DP1890" s="63">
        <v>283.54954928600017</v>
      </c>
      <c r="DQ1890" s="63">
        <v>283.54954928600017</v>
      </c>
      <c r="DR1890" s="63">
        <v>283.54954928600017</v>
      </c>
      <c r="DS1890" s="63">
        <v>283.54954928600017</v>
      </c>
      <c r="DT1890" s="63">
        <v>283.54954928600017</v>
      </c>
      <c r="DU1890" s="63">
        <v>283.54954928600017</v>
      </c>
      <c r="DV1890" s="64" t="e">
        <f>+[2]CAMEROUN!EA2329+[3]CONGO!DX2200+[7]RCA!DN2185+[4]GABON!DK2477+[5]GUINEE!DN2101+[6]TCHAD!DW2181+DN1890</f>
        <v>#VALUE!</v>
      </c>
      <c r="DW1890" s="65" t="e">
        <f>+[2]CAMEROUN!EB2329+[3]CONGO!DY2200+[7]RCA!DM2185+[4]GABON!DL2477+[5]GUINEE!DO2101+[6]TCHAD!DX2181+DN1890</f>
        <v>#VALUE!</v>
      </c>
      <c r="DX1890" s="66" t="e">
        <f>+[2]CAMEROUN!EC2329+[3]CONGO!DZ2200+[7]RCA!DN2185+[4]GABON!DM2477+[5]GUINEE!DP2101+[6]TCHAD!DY2181+DO1890</f>
        <v>#VALUE!</v>
      </c>
      <c r="DZ1890" s="63" t="e">
        <f>+[2]CAMEROUN!EE2329+[3]CONGO!EB2200+[7]RCA!DP2185+[4]GABON!DO2477+[5]GUINEE!DR2101+[6]TCHAD!EA2181+DW1890</f>
        <v>#VALUE!</v>
      </c>
      <c r="EC1890" s="63" t="e">
        <f>+[2]CAMEROUN!EH2329+[3]CONGO!EE2200+[7]RCA!DS2185+[4]GABON!DR2477+[5]GUINEE!DU2101+[6]TCHAD!ED2181+DZ1890</f>
        <v>#VALUE!</v>
      </c>
      <c r="EF1890" s="63" t="e">
        <f>+[2]CAMEROUN!EK2329+[3]CONGO!EH2200+[7]RCA!DV2185+[4]GABON!DU2477+[5]GUINEE!DX2101+[6]TCHAD!EG2181+EC1890</f>
        <v>#VALUE!</v>
      </c>
      <c r="EI1890" s="63" t="e">
        <f>+[2]CAMEROUN!EN2329+[3]CONGO!EK2200+[7]RCA!DY2185+[4]GABON!DX2477+[5]GUINEE!EA2101+[6]TCHAD!EJ2181+EF1890</f>
        <v>#VALUE!</v>
      </c>
      <c r="EL1890" s="63" t="e">
        <f>+[2]CAMEROUN!EQ2329+[3]CONGO!EN2200+[7]RCA!EB2185+[4]GABON!EA2477+[5]GUINEE!ED2101+[6]TCHAD!EM2181+EI1890</f>
        <v>#VALUE!</v>
      </c>
      <c r="EO1890" s="63" t="e">
        <f>+[2]CAMEROUN!ET2329+[3]CONGO!EQ2200+[7]RCA!EE2185+[4]GABON!ED2477+[5]GUINEE!EG2101+[6]TCHAD!EP2181+EL1890</f>
        <v>#VALUE!</v>
      </c>
    </row>
    <row r="1891" spans="1:145" ht="15.5" x14ac:dyDescent="0.35">
      <c r="A1891" s="27" t="s">
        <v>671</v>
      </c>
      <c r="B1891" s="141"/>
      <c r="C1891" s="141"/>
      <c r="D1891" s="141"/>
      <c r="E1891" s="141" t="e">
        <f>+E1890/(E1828-E1829)</f>
        <v>#REF!</v>
      </c>
      <c r="F1891" s="141" t="e">
        <f t="shared" ref="F1891:L1891" si="1813">+F1890/(F1828-F1829)</f>
        <v>#REF!</v>
      </c>
      <c r="G1891" s="141" t="e">
        <f t="shared" si="1813"/>
        <v>#REF!</v>
      </c>
      <c r="H1891" s="141" t="e">
        <f t="shared" si="1813"/>
        <v>#REF!</v>
      </c>
      <c r="I1891" s="141" t="e">
        <f t="shared" si="1813"/>
        <v>#REF!</v>
      </c>
      <c r="J1891" s="141" t="e">
        <f t="shared" si="1813"/>
        <v>#REF!</v>
      </c>
      <c r="K1891" s="141" t="e">
        <f t="shared" si="1813"/>
        <v>#REF!</v>
      </c>
      <c r="L1891" s="141" t="e">
        <f t="shared" si="1813"/>
        <v>#REF!</v>
      </c>
      <c r="M1891" s="75" t="e">
        <f t="shared" ref="M1891:V1891" si="1814">+M1890/(M1828+M1829)</f>
        <v>#REF!</v>
      </c>
      <c r="N1891" s="75" t="e">
        <f t="shared" si="1814"/>
        <v>#REF!</v>
      </c>
      <c r="O1891" s="75" t="e">
        <f t="shared" si="1814"/>
        <v>#VALUE!</v>
      </c>
      <c r="P1891" s="75" t="e">
        <f t="shared" si="1814"/>
        <v>#VALUE!</v>
      </c>
      <c r="Q1891" s="75" t="e">
        <f t="shared" si="1814"/>
        <v>#VALUE!</v>
      </c>
      <c r="R1891" s="75" t="e">
        <f t="shared" si="1814"/>
        <v>#VALUE!</v>
      </c>
      <c r="S1891" s="75" t="e">
        <f t="shared" si="1814"/>
        <v>#VALUE!</v>
      </c>
      <c r="T1891" s="75" t="e">
        <f t="shared" si="1814"/>
        <v>#VALUE!</v>
      </c>
      <c r="U1891" s="75" t="e">
        <f t="shared" si="1814"/>
        <v>#VALUE!</v>
      </c>
      <c r="V1891" s="75" t="e">
        <f t="shared" si="1814"/>
        <v>#VALUE!</v>
      </c>
      <c r="W1891" s="75" t="e">
        <f>+W1890/(W1828+W1829)</f>
        <v>#VALUE!</v>
      </c>
      <c r="X1891" s="82" t="e">
        <f>+X1890/(X1828+X1829)</f>
        <v>#VALUE!</v>
      </c>
      <c r="Y1891" s="82" t="e">
        <f>+Y1890/(Y1828+Y1829)</f>
        <v>#VALUE!</v>
      </c>
      <c r="Z1891" s="75">
        <f>+Z1890/(Z1828+Z1829)</f>
        <v>0.39094458392518266</v>
      </c>
      <c r="AA1891" s="75" t="e">
        <f>+AA1890/(AA1828+AA1829)</f>
        <v>#VALUE!</v>
      </c>
      <c r="AB1891" s="75">
        <v>8.9351011776772932E-2</v>
      </c>
      <c r="AC1891" s="75">
        <v>8.7716668752824467E-2</v>
      </c>
      <c r="AD1891" s="75">
        <v>9.2700976092864984E-2</v>
      </c>
      <c r="AE1891" s="75" t="e">
        <f>+AE1890/(AE1828+AE1829)</f>
        <v>#VALUE!</v>
      </c>
      <c r="AF1891" s="75">
        <v>0.25922963613904998</v>
      </c>
      <c r="AG1891" s="75">
        <v>0.31500900392991599</v>
      </c>
      <c r="AH1891" s="75">
        <v>0.36301606190495622</v>
      </c>
      <c r="AI1891" s="75">
        <v>0.36301606190495622</v>
      </c>
      <c r="AJ1891" s="82" t="e">
        <f>+AJ1890/(AJ1828+AJ1829)</f>
        <v>#VALUE!</v>
      </c>
      <c r="AK1891" s="82">
        <v>0.39991988991308924</v>
      </c>
      <c r="AL1891" s="82">
        <v>0.33173259193731824</v>
      </c>
      <c r="AM1891" s="82">
        <v>0.29891893830825544</v>
      </c>
      <c r="AN1891" s="82">
        <v>0.33825052960368635</v>
      </c>
      <c r="AO1891" s="82" t="e">
        <f>+AO1890/(AO1828+AO1829)</f>
        <v>#VALUE!</v>
      </c>
      <c r="AP1891" s="82">
        <v>0.35934964089961824</v>
      </c>
      <c r="AQ1891" s="82">
        <v>0.33378713348143885</v>
      </c>
      <c r="AR1891" s="82">
        <v>0.34051385316859228</v>
      </c>
      <c r="AS1891" s="82">
        <f>+AS1890/(AS1828+AS1829)</f>
        <v>0.59388694923707919</v>
      </c>
      <c r="AT1891" s="82">
        <v>0.5436197269405989</v>
      </c>
      <c r="AU1891" s="82">
        <v>0.51752500768045895</v>
      </c>
      <c r="AV1891" s="82">
        <v>0.48876510144484403</v>
      </c>
      <c r="AW1891" s="82">
        <v>0.45293907120020599</v>
      </c>
      <c r="AX1891" s="82" t="e">
        <f>+AX1890/(AX1828+AX1829)</f>
        <v>#VALUE!</v>
      </c>
      <c r="AY1891" s="82"/>
      <c r="AZ1891" s="82">
        <v>0.38073021514663247</v>
      </c>
      <c r="BA1891" s="82">
        <v>0.27529776538277345</v>
      </c>
      <c r="BB1891" s="82">
        <v>0.38240963590410659</v>
      </c>
      <c r="BC1891" s="82">
        <v>0.27687463414277902</v>
      </c>
      <c r="BD1891" s="82">
        <v>0.4213292155070556</v>
      </c>
      <c r="BE1891" s="82">
        <v>0.30551724072498898</v>
      </c>
      <c r="BF1891" s="82" t="e">
        <f>+BF1890/(BF1828+BF1829)</f>
        <v>#VALUE!</v>
      </c>
      <c r="BG1891" s="82">
        <v>0.46061609754681299</v>
      </c>
      <c r="BH1891" s="82">
        <v>0.14309132576170314</v>
      </c>
      <c r="BI1891" s="82">
        <v>0.81790104474512204</v>
      </c>
      <c r="BJ1891" s="82">
        <v>0.26180074388355745</v>
      </c>
      <c r="BK1891" s="82">
        <v>1.0386049159663711</v>
      </c>
      <c r="BL1891" s="82">
        <v>0.32795010361767818</v>
      </c>
      <c r="BM1891" s="82">
        <v>0.90971985014516976</v>
      </c>
      <c r="BN1891" s="82">
        <v>0.28893924941085691</v>
      </c>
      <c r="BO1891" s="82" t="e">
        <f>+BO1890/(BO1828+BO1829)</f>
        <v>#VALUE!</v>
      </c>
      <c r="BP1891" s="176">
        <v>0.60390067133850378</v>
      </c>
      <c r="BQ1891" s="82">
        <v>0.40677083855867191</v>
      </c>
      <c r="BR1891" s="82">
        <v>-2.0466056436048647E-3</v>
      </c>
      <c r="BS1891" s="176">
        <v>-3.226356930855117E-3</v>
      </c>
      <c r="BT1891" s="176">
        <v>0.69334480099013629</v>
      </c>
      <c r="BU1891" s="176">
        <v>-3.6340533424630258E-3</v>
      </c>
      <c r="BV1891" s="176">
        <v>-3.6192989901445752E-3</v>
      </c>
      <c r="BW1891" s="82">
        <v>0.70343223927272835</v>
      </c>
      <c r="BX1891" s="82">
        <v>-3.6976169177004212E-3</v>
      </c>
      <c r="BY1891" s="82">
        <v>-3.8037367951866854E-3</v>
      </c>
      <c r="BZ1891" s="75">
        <v>0.70357411400147785</v>
      </c>
      <c r="CA1891" s="82" t="e">
        <f>+CA1890/(CA1828+CA1829)</f>
        <v>#VALUE!</v>
      </c>
      <c r="CB1891" s="82">
        <v>0.32429866194517237</v>
      </c>
      <c r="CC1891" s="82">
        <v>0.32606085879806412</v>
      </c>
      <c r="CD1891" s="82">
        <v>0.32856921052161608</v>
      </c>
      <c r="CE1891" s="82">
        <v>0.31228877574024894</v>
      </c>
      <c r="CF1891" s="82">
        <v>0.31476763046731371</v>
      </c>
      <c r="CG1891" s="82">
        <v>0.31710332934808588</v>
      </c>
      <c r="CH1891" s="82">
        <v>0.25226002174214118</v>
      </c>
      <c r="CI1891" s="82">
        <v>0.25258402745114206</v>
      </c>
      <c r="CJ1891" s="75">
        <v>0.25287064657448105</v>
      </c>
      <c r="CK1891" s="75">
        <v>0.25299973671795928</v>
      </c>
      <c r="CL1891" s="82" t="e">
        <f>+CL1890/(CL1828+CL1829)</f>
        <v>#VALUE!</v>
      </c>
      <c r="CM1891" s="82">
        <v>0.2497276512420237</v>
      </c>
      <c r="CN1891" s="176">
        <v>0.30996445568519221</v>
      </c>
      <c r="CO1891" s="176">
        <v>0.30955874362882524</v>
      </c>
      <c r="CP1891" s="176">
        <v>0.30941540265169437</v>
      </c>
      <c r="CQ1891" s="176">
        <v>0.30948513616811874</v>
      </c>
      <c r="CR1891" s="176">
        <v>0.32162558655654511</v>
      </c>
      <c r="CS1891" s="176">
        <v>0.26206891736497673</v>
      </c>
      <c r="CT1891" s="176">
        <v>0.26438889017886347</v>
      </c>
      <c r="CU1891" s="176">
        <v>0.27341154809475204</v>
      </c>
      <c r="CV1891" s="176">
        <v>0.32315153946906666</v>
      </c>
      <c r="CW1891" s="176">
        <v>0.32600077306295605</v>
      </c>
      <c r="CX1891" s="82">
        <v>0.32359669774337468</v>
      </c>
      <c r="CY1891" s="82">
        <v>0.32625079077440483</v>
      </c>
      <c r="CZ1891" s="82">
        <v>0.32202289705955212</v>
      </c>
      <c r="DA1891" s="82" t="e">
        <f t="shared" ref="DA1891" si="1815">+DA1890/(DA1828+DA1829)</f>
        <v>#VALUE!</v>
      </c>
      <c r="DB1891" s="75">
        <v>0.25764411045863006</v>
      </c>
      <c r="DC1891" s="75">
        <v>0.25819815268622992</v>
      </c>
      <c r="DD1891" s="75">
        <v>0.28390350065430936</v>
      </c>
      <c r="DE1891" s="75">
        <v>0.23281209703074118</v>
      </c>
      <c r="DF1891" s="75">
        <v>0.23403350424221825</v>
      </c>
      <c r="DG1891" s="75">
        <v>0.23559392768511955</v>
      </c>
      <c r="DH1891" s="75">
        <v>0.33078650134946747</v>
      </c>
      <c r="DI1891" s="75">
        <v>0.33198885931795896</v>
      </c>
      <c r="DJ1891" s="75">
        <v>0.33508644655589287</v>
      </c>
      <c r="DK1891" s="75">
        <v>0.33151941698633275</v>
      </c>
      <c r="DL1891" s="75">
        <v>0.33171333267219966</v>
      </c>
      <c r="DM1891" s="75">
        <v>0.3852004493239683</v>
      </c>
      <c r="DN1891" s="127" t="e">
        <f t="shared" ref="DN1891" si="1816">+DN1890/(DN1828+DN1829)</f>
        <v>#VALUE!</v>
      </c>
      <c r="DO1891" s="75">
        <v>0.3852004493239683</v>
      </c>
      <c r="DP1891" s="75">
        <v>0.20023324745175047</v>
      </c>
      <c r="DQ1891" s="75">
        <v>0.20384692667011037</v>
      </c>
      <c r="DR1891" s="75">
        <v>0.20827670791651243</v>
      </c>
      <c r="DS1891" s="75">
        <v>0.21239909181593444</v>
      </c>
      <c r="DT1891" s="75">
        <v>0.21639255966393645</v>
      </c>
      <c r="DU1891" s="75">
        <v>1.1049537299180348</v>
      </c>
      <c r="DV1891" s="84" t="e">
        <f>+DV1890/(DV1828+DV1829)</f>
        <v>#VALUE!</v>
      </c>
      <c r="DW1891" s="177" t="e">
        <f>+DW1890/(DW1828+DW1829)</f>
        <v>#VALUE!</v>
      </c>
      <c r="DX1891" s="86" t="e">
        <f>+DX1890/(DX1828+DX1829)</f>
        <v>#VALUE!</v>
      </c>
      <c r="DZ1891" s="75" t="e">
        <f>+DZ1890/(DZ1828+DZ1829)</f>
        <v>#VALUE!</v>
      </c>
      <c r="EC1891" s="75" t="e">
        <f>+EC1890/(EC1828+EC1829)</f>
        <v>#VALUE!</v>
      </c>
      <c r="EF1891" s="75" t="e">
        <f>+EF1890/(EF1828+EF1829)</f>
        <v>#VALUE!</v>
      </c>
      <c r="EI1891" s="75" t="e">
        <f>+EI1890/(EI1828+EI1829)</f>
        <v>#VALUE!</v>
      </c>
      <c r="EL1891" s="75" t="e">
        <f>+EL1890/(EL1828+EL1829)</f>
        <v>#VALUE!</v>
      </c>
      <c r="EO1891" s="75" t="e">
        <f>+EO1890/(EO1828+EO1829)</f>
        <v>#VALUE!</v>
      </c>
    </row>
    <row r="1892" spans="1:145" ht="15.5" x14ac:dyDescent="0.35">
      <c r="A1892" s="27" t="s">
        <v>672</v>
      </c>
      <c r="B1892" s="141" t="e">
        <f t="shared" ref="B1892:T1892" si="1817">+B1890/(B1841-B1842)</f>
        <v>#REF!</v>
      </c>
      <c r="C1892" s="141" t="e">
        <f t="shared" si="1817"/>
        <v>#REF!</v>
      </c>
      <c r="D1892" s="141" t="e">
        <f t="shared" si="1817"/>
        <v>#REF!</v>
      </c>
      <c r="E1892" s="141" t="e">
        <f t="shared" si="1817"/>
        <v>#REF!</v>
      </c>
      <c r="F1892" s="141" t="e">
        <f t="shared" si="1817"/>
        <v>#REF!</v>
      </c>
      <c r="G1892" s="141" t="e">
        <f t="shared" si="1817"/>
        <v>#REF!</v>
      </c>
      <c r="H1892" s="141">
        <f t="shared" si="1817"/>
        <v>0</v>
      </c>
      <c r="I1892" s="141">
        <f t="shared" si="1817"/>
        <v>1.5721479909676654E-4</v>
      </c>
      <c r="J1892" s="141">
        <f t="shared" si="1817"/>
        <v>1.7008333470266567E-4</v>
      </c>
      <c r="K1892" s="141">
        <f t="shared" si="1817"/>
        <v>1.6815394842930619E-4</v>
      </c>
      <c r="L1892" s="141">
        <f t="shared" si="1817"/>
        <v>1.4325139085380103E-3</v>
      </c>
      <c r="M1892" s="141">
        <f t="shared" si="1817"/>
        <v>8.1854519032818901E-3</v>
      </c>
      <c r="N1892" s="141">
        <f t="shared" si="1817"/>
        <v>0</v>
      </c>
      <c r="O1892" s="141" t="e">
        <f t="shared" si="1817"/>
        <v>#VALUE!</v>
      </c>
      <c r="P1892" s="141" t="e">
        <f t="shared" si="1817"/>
        <v>#VALUE!</v>
      </c>
      <c r="Q1892" s="75" t="e">
        <f t="shared" si="1817"/>
        <v>#VALUE!</v>
      </c>
      <c r="R1892" s="75" t="e">
        <f t="shared" si="1817"/>
        <v>#VALUE!</v>
      </c>
      <c r="S1892" s="75" t="e">
        <f t="shared" si="1817"/>
        <v>#VALUE!</v>
      </c>
      <c r="T1892" s="75" t="e">
        <f t="shared" si="1817"/>
        <v>#VALUE!</v>
      </c>
      <c r="U1892" s="75" t="e">
        <f>+U1890/(U1841-U1842)</f>
        <v>#VALUE!</v>
      </c>
      <c r="V1892" s="75" t="e">
        <f>+V1890/(V1841-V1842)</f>
        <v>#VALUE!</v>
      </c>
      <c r="W1892" s="75" t="e">
        <f>+W1890/W1841</f>
        <v>#VALUE!</v>
      </c>
      <c r="X1892" s="82" t="e">
        <f>+X1890/X1841</f>
        <v>#VALUE!</v>
      </c>
      <c r="Y1892" s="82" t="e">
        <f>+Y1890/Y1841</f>
        <v>#VALUE!</v>
      </c>
      <c r="Z1892" s="75">
        <f>+Z1890/Z1841</f>
        <v>0.10008569354636779</v>
      </c>
      <c r="AA1892" s="75" t="e">
        <f>+AA1890/AA1841</f>
        <v>#VALUE!</v>
      </c>
      <c r="AB1892" s="75">
        <v>2.5214809180044113E-2</v>
      </c>
      <c r="AC1892" s="75">
        <v>2.4755250493011922E-2</v>
      </c>
      <c r="AD1892" s="75">
        <v>2.5633924526194771E-2</v>
      </c>
      <c r="AE1892" s="75" t="e">
        <f>+AE1890/AE1841</f>
        <v>#VALUE!</v>
      </c>
      <c r="AF1892" s="75">
        <v>7.4234944437850253E-2</v>
      </c>
      <c r="AG1892" s="75">
        <v>7.4426027478325954E-2</v>
      </c>
      <c r="AH1892" s="75">
        <v>7.3618777393709922E-2</v>
      </c>
      <c r="AI1892" s="75">
        <v>7.2845513052674962E-2</v>
      </c>
      <c r="AJ1892" s="82" t="e">
        <f>+AJ1890/AJ1841</f>
        <v>#VALUE!</v>
      </c>
      <c r="AK1892" s="82">
        <v>6.7413856987843079E-2</v>
      </c>
      <c r="AL1892" s="82">
        <v>6.7355505815655123E-2</v>
      </c>
      <c r="AM1892" s="82">
        <v>6.8741263600211946E-2</v>
      </c>
      <c r="AN1892" s="82">
        <v>6.6052403392805062E-2</v>
      </c>
      <c r="AO1892" s="82" t="e">
        <f>+AO1890/AO1841</f>
        <v>#VALUE!</v>
      </c>
      <c r="AP1892" s="82">
        <v>6.1533617410125002E-2</v>
      </c>
      <c r="AQ1892" s="82">
        <v>6.5502324828555003E-2</v>
      </c>
      <c r="AR1892" s="82">
        <v>6.6802123578078937E-2</v>
      </c>
      <c r="AS1892" s="82">
        <f>+AS1890/AS1841</f>
        <v>0.13899567078415861</v>
      </c>
      <c r="AT1892" s="82">
        <v>9.4412555061298004E-2</v>
      </c>
      <c r="AU1892" s="82">
        <v>9.7156502989164104E-2</v>
      </c>
      <c r="AV1892" s="82">
        <v>0.10270123025431105</v>
      </c>
      <c r="AW1892" s="82">
        <v>9.9991386817572483E-2</v>
      </c>
      <c r="AX1892" s="82" t="e">
        <f>+AX1890/AX1841</f>
        <v>#VALUE!</v>
      </c>
      <c r="AY1892" s="82"/>
      <c r="AZ1892" s="82">
        <v>8.711951573870852E-2</v>
      </c>
      <c r="BA1892" s="82">
        <v>6.236072621368078E-2</v>
      </c>
      <c r="BB1892" s="82">
        <v>8.6982555453695209E-2</v>
      </c>
      <c r="BC1892" s="82">
        <v>6.9200351513268712E-2</v>
      </c>
      <c r="BD1892" s="82">
        <v>8.7264224062810702E-2</v>
      </c>
      <c r="BE1892" s="82">
        <v>6.5212759059516859E-2</v>
      </c>
      <c r="BF1892" s="82" t="e">
        <f>+BF1890/BF1841</f>
        <v>#VALUE!</v>
      </c>
      <c r="BG1892" s="82">
        <v>9.6590488660455387E-2</v>
      </c>
      <c r="BH1892" s="82">
        <v>3.2937414761213479E-2</v>
      </c>
      <c r="BI1892" s="82">
        <v>9.8570215019518931E-2</v>
      </c>
      <c r="BJ1892" s="82">
        <v>3.1759870638684316E-2</v>
      </c>
      <c r="BK1892" s="82">
        <v>0.10230812067482989</v>
      </c>
      <c r="BL1892" s="82">
        <v>3.4770472776625927E-2</v>
      </c>
      <c r="BM1892" s="82">
        <v>0.10268830881051298</v>
      </c>
      <c r="BN1892" s="82">
        <v>3.5634835788009876E-2</v>
      </c>
      <c r="BO1892" s="82" t="e">
        <f>+BO1890/BO1841</f>
        <v>#VALUE!</v>
      </c>
      <c r="BP1892" s="176">
        <v>6.8242906076326368E-2</v>
      </c>
      <c r="BQ1892" s="82">
        <v>7.2057720925213758E-2</v>
      </c>
      <c r="BR1892" s="82">
        <v>-3.9088331454726439E-4</v>
      </c>
      <c r="BS1892" s="176">
        <v>-5.0565071811142846E-4</v>
      </c>
      <c r="BT1892" s="176">
        <v>7.5220025178982269E-2</v>
      </c>
      <c r="BU1892" s="176">
        <v>-3.9429163511360858E-4</v>
      </c>
      <c r="BV1892" s="176">
        <v>-4.4374481223221328E-4</v>
      </c>
      <c r="BW1892" s="82">
        <v>7.2804853642550862E-2</v>
      </c>
      <c r="BX1892" s="82">
        <v>-3.7909062982325502E-4</v>
      </c>
      <c r="BY1892" s="82">
        <v>-3.8408937693119952E-4</v>
      </c>
      <c r="BZ1892" s="75">
        <v>6.8246456842015385E-2</v>
      </c>
      <c r="CA1892" s="82" t="e">
        <f>+CA1890/CA1841</f>
        <v>#VALUE!</v>
      </c>
      <c r="CB1892" s="82">
        <v>3.3328455896140974E-2</v>
      </c>
      <c r="CC1892" s="82">
        <v>3.3509099858135008E-2</v>
      </c>
      <c r="CD1892" s="82">
        <v>3.5418700063933523E-2</v>
      </c>
      <c r="CE1892" s="82">
        <v>3.2749633688948135E-2</v>
      </c>
      <c r="CF1892" s="82">
        <v>3.3182196901530465E-2</v>
      </c>
      <c r="CG1892" s="82">
        <v>3.4950931782779998E-2</v>
      </c>
      <c r="CH1892" s="82">
        <v>3.2773375228508192E-2</v>
      </c>
      <c r="CI1892" s="82">
        <v>3.3497917086461756E-2</v>
      </c>
      <c r="CJ1892" s="75">
        <v>3.2949623180112894E-2</v>
      </c>
      <c r="CK1892" s="75">
        <v>3.3311478313667674E-2</v>
      </c>
      <c r="CL1892" s="82" t="e">
        <f>+CL1890/CL1841</f>
        <v>#VALUE!</v>
      </c>
      <c r="CM1892" s="82">
        <v>3.2446561759234445E-2</v>
      </c>
      <c r="CN1892" s="176">
        <v>2.9480176204014639E-2</v>
      </c>
      <c r="CO1892" s="176">
        <v>2.9209763392365549E-2</v>
      </c>
      <c r="CP1892" s="176">
        <v>2.9157923263929388E-2</v>
      </c>
      <c r="CQ1892" s="176">
        <v>2.9359864956756441E-2</v>
      </c>
      <c r="CR1892" s="176">
        <v>3.0137130432552169E-2</v>
      </c>
      <c r="CS1892" s="176">
        <v>2.8343770973691548E-2</v>
      </c>
      <c r="CT1892" s="176">
        <v>2.910507966267778E-2</v>
      </c>
      <c r="CU1892" s="176">
        <v>2.9580088169533142E-2</v>
      </c>
      <c r="CV1892" s="176">
        <v>2.9007025735489914E-2</v>
      </c>
      <c r="CW1892" s="176">
        <v>2.965344709073638E-2</v>
      </c>
      <c r="CX1892" s="82">
        <v>2.9061405935796286E-2</v>
      </c>
      <c r="CY1892" s="82">
        <v>2.9534873935663949E-2</v>
      </c>
      <c r="CZ1892" s="82">
        <v>3.1247120942397583E-2</v>
      </c>
      <c r="DA1892" s="82" t="e">
        <f t="shared" ref="DA1892" si="1818">+DA1890/DA1841</f>
        <v>#VALUE!</v>
      </c>
      <c r="DB1892" s="75">
        <v>2.5634537016705882E-2</v>
      </c>
      <c r="DC1892" s="75">
        <v>2.5983922717079999E-2</v>
      </c>
      <c r="DD1892" s="75">
        <v>2.6701447243745988E-2</v>
      </c>
      <c r="DE1892" s="75">
        <v>2.6671804809725076E-2</v>
      </c>
      <c r="DF1892" s="75">
        <v>2.6964267755496006E-2</v>
      </c>
      <c r="DG1892" s="75">
        <v>2.7846652294825209E-2</v>
      </c>
      <c r="DH1892" s="75">
        <v>2.7251010536751274E-2</v>
      </c>
      <c r="DI1892" s="75">
        <v>2.7613616779996467E-2</v>
      </c>
      <c r="DJ1892" s="75">
        <v>2.8431136530875235E-2</v>
      </c>
      <c r="DK1892" s="75">
        <v>2.5413115832015908E-2</v>
      </c>
      <c r="DL1892" s="75">
        <v>2.5590295477619037E-2</v>
      </c>
      <c r="DM1892" s="75">
        <v>3.2449098481081608E-2</v>
      </c>
      <c r="DN1892" s="127" t="e">
        <f t="shared" ref="DN1892" si="1819">+DN1890/DN1841</f>
        <v>#VALUE!</v>
      </c>
      <c r="DO1892" s="75">
        <v>3.2449098481081608E-2</v>
      </c>
      <c r="DP1892" s="75">
        <v>2.465674295194829E-2</v>
      </c>
      <c r="DQ1892" s="75">
        <v>2.4763152242163494E-2</v>
      </c>
      <c r="DR1892" s="75">
        <v>2.5362243747097581E-2</v>
      </c>
      <c r="DS1892" s="75">
        <v>2.5447122441132397E-2</v>
      </c>
      <c r="DT1892" s="75">
        <v>2.5605135741226463E-2</v>
      </c>
      <c r="DU1892" s="75">
        <v>2.5653598082449089E-2</v>
      </c>
      <c r="DV1892" s="84" t="e">
        <f>+DV1890/DV1841</f>
        <v>#VALUE!</v>
      </c>
      <c r="DW1892" s="177" t="e">
        <f>+DW1890/DW1841</f>
        <v>#VALUE!</v>
      </c>
      <c r="DX1892" s="86" t="e">
        <f>+DX1890/DX1841</f>
        <v>#VALUE!</v>
      </c>
      <c r="DZ1892" s="75" t="e">
        <f>+DZ1890/DZ1841</f>
        <v>#VALUE!</v>
      </c>
      <c r="EC1892" s="75" t="e">
        <f>+EC1890/EC1841</f>
        <v>#VALUE!</v>
      </c>
      <c r="EF1892" s="75" t="e">
        <f>+EF1890/EF1841</f>
        <v>#VALUE!</v>
      </c>
      <c r="EI1892" s="75" t="e">
        <f>+EI1890/EI1841</f>
        <v>#VALUE!</v>
      </c>
      <c r="EL1892" s="75" t="e">
        <f>+EL1890/EL1841</f>
        <v>#VALUE!</v>
      </c>
      <c r="EO1892" s="75" t="e">
        <f>+EO1890/EO1841</f>
        <v>#VALUE!</v>
      </c>
    </row>
    <row r="1893" spans="1:145" ht="15.5" x14ac:dyDescent="0.35">
      <c r="A1893" s="27"/>
      <c r="B1893" s="63"/>
      <c r="C1893" s="63"/>
      <c r="D1893" s="63"/>
      <c r="E1893" s="63"/>
      <c r="F1893" s="63"/>
      <c r="G1893" s="63"/>
      <c r="H1893" s="63"/>
      <c r="I1893" s="63"/>
      <c r="J1893" s="63"/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  <c r="U1893" s="63"/>
      <c r="V1893" s="63"/>
      <c r="W1893" s="63"/>
      <c r="X1893" s="2"/>
      <c r="Y1893" s="2"/>
      <c r="Z1893" s="63"/>
      <c r="AA1893" s="63"/>
      <c r="AB1893" s="63"/>
      <c r="AC1893" s="63"/>
      <c r="AD1893" s="63"/>
      <c r="AE1893" s="328"/>
      <c r="AF1893" s="63"/>
      <c r="AG1893" s="63"/>
      <c r="AH1893" s="63"/>
      <c r="AI1893" s="63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>
        <f>AS1830+592.149</f>
        <v>0</v>
      </c>
      <c r="AT1893" s="2"/>
      <c r="AU1893" s="2"/>
      <c r="AV1893" s="2"/>
      <c r="AW1893" s="2"/>
      <c r="AX1893" s="2" t="e">
        <f>AX1830+611.071</f>
        <v>#VALUE!</v>
      </c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63"/>
      <c r="CA1893" s="2"/>
      <c r="CB1893" s="2"/>
      <c r="CC1893" s="2"/>
      <c r="CD1893" s="2"/>
      <c r="CE1893" s="2"/>
      <c r="CF1893" s="2"/>
      <c r="CG1893" s="2"/>
      <c r="CH1893" s="2"/>
      <c r="CI1893" s="2"/>
      <c r="CJ1893" s="63"/>
      <c r="CK1893" s="63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63"/>
      <c r="DC1893" s="63"/>
      <c r="DD1893" s="63"/>
      <c r="DE1893" s="63"/>
      <c r="DF1893" s="63"/>
      <c r="DG1893" s="63"/>
      <c r="DH1893" s="63"/>
      <c r="DI1893" s="63"/>
      <c r="DJ1893" s="63"/>
      <c r="DK1893" s="63"/>
      <c r="DL1893" s="63"/>
      <c r="DM1893" s="63"/>
      <c r="DN1893" s="6"/>
      <c r="DO1893" s="63"/>
      <c r="DP1893" s="63"/>
      <c r="DQ1893" s="63"/>
      <c r="DR1893" s="63"/>
      <c r="DS1893" s="63"/>
      <c r="DT1893" s="63"/>
      <c r="DU1893" s="63"/>
      <c r="DV1893" s="64"/>
      <c r="DW1893" s="65"/>
      <c r="DX1893" s="66"/>
      <c r="DZ1893" s="63"/>
      <c r="EC1893" s="63"/>
      <c r="EF1893" s="63"/>
      <c r="EI1893" s="63"/>
      <c r="EL1893" s="63"/>
      <c r="EO1893" s="63"/>
    </row>
    <row r="1894" spans="1:145" ht="15.5" x14ac:dyDescent="0.35">
      <c r="A1894" s="56" t="s">
        <v>673</v>
      </c>
      <c r="B1894" s="63" t="e">
        <f>+[2]CAMEROUN!C2330+[3]CONGO!D2201+[7]RCA!D2186+[4]GABON!D2478+[5]GUINEE!D2102+[6]TCHAD!D2182</f>
        <v>#REF!</v>
      </c>
      <c r="C1894" s="63" t="e">
        <f>+[2]CAMEROUN!D2330+[3]CONGO!E2201+[7]RCA!E2186+[4]GABON!E2478+[5]GUINEE!E2102+[6]TCHAD!E2182</f>
        <v>#REF!</v>
      </c>
      <c r="D1894" s="63" t="e">
        <f>+[2]CAMEROUN!E2330+[3]CONGO!F2201+[7]RCA!F2186+[4]GABON!F2478+[5]GUINEE!F2102+[6]TCHAD!F2182</f>
        <v>#REF!</v>
      </c>
      <c r="E1894" s="63" t="e">
        <f>+[2]CAMEROUN!F2330+[3]CONGO!G2201+[7]RCA!G2186+[4]GABON!G2478+[5]GUINEE!G2102+[6]TCHAD!G2182</f>
        <v>#REF!</v>
      </c>
      <c r="F1894" s="63" t="e">
        <f>+[2]CAMEROUN!G2330+[3]CONGO!H2201+[7]RCA!H2186+[4]GABON!H2478+[5]GUINEE!H2102+[6]TCHAD!H2182</f>
        <v>#REF!</v>
      </c>
      <c r="G1894" s="63" t="e">
        <f>+[2]CAMEROUN!H2330+[3]CONGO!I2201+[7]RCA!I2186+[4]GABON!I2478+[5]GUINEE!I2102+[6]TCHAD!I2182</f>
        <v>#REF!</v>
      </c>
      <c r="H1894" s="63">
        <f>+[2]CAMEROUN!I2330+[3]CONGO!J2201+[7]RCA!J2186+[4]GABON!J2478+[5]GUINEE!J2102+[6]TCHAD!J2182</f>
        <v>0</v>
      </c>
      <c r="I1894" s="63">
        <f>+[2]CAMEROUN!J2330+[3]CONGO!K2201+[7]RCA!K2186+[4]GABON!K2478+[5]GUINEE!K2102+[6]TCHAD!K2182</f>
        <v>0.74900000000000011</v>
      </c>
      <c r="J1894" s="63">
        <f>+[2]CAMEROUN!K2330+[3]CONGO!L2201+[7]RCA!L2186+[4]GABON!L2478+[5]GUINEE!L2102+[6]TCHAD!L2182</f>
        <v>0.44200000000000006</v>
      </c>
      <c r="K1894" s="63">
        <f>+[2]CAMEROUN!L2330+[3]CONGO!M2201+[7]RCA!M2186+[4]GABON!M2478+[5]GUINEE!M2102+[6]TCHAD!M2182</f>
        <v>0.495</v>
      </c>
      <c r="L1894" s="63">
        <f>+[2]CAMEROUN!M2330+[3]CONGO!N2201+[7]RCA!N2186+[4]GABON!N2478+[5]GUINEE!N2102+[6]TCHAD!N2182</f>
        <v>0.45799999999999996</v>
      </c>
      <c r="M1894" s="63">
        <f>+[2]CAMEROUN!N2330+[3]CONGO!O2201+[7]RCA!O2186+[4]GABON!O2478+[5]GUINEE!O2102+[6]TCHAD!O2182</f>
        <v>1.2649999999999999</v>
      </c>
      <c r="N1894" s="63">
        <f>+[2]CAMEROUN!O2330+[3]CONGO!P2201+[7]RCA!P2186+[4]GABON!P2478+[5]GUINEE!P2102+[6]TCHAD!P2182</f>
        <v>0</v>
      </c>
      <c r="O1894" s="63" t="e">
        <f>+[2]CAMEROUN!P2330+[3]CONGO!Q2201+[7]RCA!Q2186+[4]GABON!Q2478+[5]GUINEE!Q2102+[6]TCHAD!Q2182</f>
        <v>#VALUE!</v>
      </c>
      <c r="P1894" s="63" t="e">
        <f>+[2]CAMEROUN!AH2330+[3]CONGO!R2201+[7]RCA!R2186+[4]GABON!R2478+[5]GUINEE!R2102+[6]TCHAD!R2182</f>
        <v>#VALUE!</v>
      </c>
      <c r="Q1894" s="63" t="e">
        <f>+[2]CAMEROUN!AI2330+[3]CONGO!S2201+[7]RCA!S2186+[4]GABON!S2478+[5]GUINEE!S2102+[6]TCHAD!S2182</f>
        <v>#VALUE!</v>
      </c>
      <c r="R1894" s="63" t="e">
        <f>+[2]CAMEROUN!AJ2330+[3]CONGO!T2201+[7]RCA!T2186+[4]GABON!T2478+[5]GUINEE!T2102+[6]TCHAD!T2182</f>
        <v>#VALUE!</v>
      </c>
      <c r="S1894" s="63" t="e">
        <f>+[2]CAMEROUN!AK2330+[3]CONGO!U2201+[7]RCA!U2186+[4]GABON!U2478+[5]GUINEE!U2102+[6]TCHAD!U2182</f>
        <v>#VALUE!</v>
      </c>
      <c r="T1894" s="63" t="e">
        <f>+[2]CAMEROUN!AL2330+[3]CONGO!V2201+[7]RCA!V2186+[4]GABON!V2478+[5]GUINEE!V2102+[6]TCHAD!V2182</f>
        <v>#VALUE!</v>
      </c>
      <c r="U1894" s="63" t="e">
        <f>+[2]CAMEROUN!AM2330+[3]CONGO!W2201+[7]RCA!W2186+[4]GABON!W2478+[5]GUINEE!W2102+[6]TCHAD!W2182</f>
        <v>#VALUE!</v>
      </c>
      <c r="V1894" s="63" t="e">
        <f>+[2]CAMEROUN!AN2330+[3]CONGO!X2201+[7]RCA!X2186+[4]GABON!X2478+[5]GUINEE!X2102+[6]TCHAD!X2182+2.3+5.3</f>
        <v>#VALUE!</v>
      </c>
      <c r="W1894" s="63" t="e">
        <f>+[2]CAMEROUN!AO2330+[3]CONGO!Y2201+[7]RCA!Y2186+[4]GABON!Y2478+[5]GUINEE!Y2102+[6]TCHAD!Y2182+2.5+7.501+5.284</f>
        <v>#VALUE!</v>
      </c>
      <c r="X1894" s="2" t="e">
        <f>+[2]CAMEROUN!AP2330+[3]CONGO!Z2201+[7]RCA!Z2186+[4]GABON!Z2478+[5]GUINEE!Z2102+[6]TCHAD!Z2182+2.5+7.501+5.284</f>
        <v>#VALUE!</v>
      </c>
      <c r="Y1894" s="2" t="e">
        <f>+[2]CAMEROUN!AQ2330+[3]CONGO!AA2201+[7]RCA!AA2186+[4]GABON!AA2478+[5]GUINEE!AA2102+[6]TCHAD!AA2182-285.082+357.1</f>
        <v>#VALUE!</v>
      </c>
      <c r="Z1894" s="63">
        <f>7970.926-7966.4</f>
        <v>4.5260000000007494</v>
      </c>
      <c r="AA1894" s="63" t="e">
        <f>+[2]CAMEROUN!AS2330+[3]CONGO!AC2201+[7]RCA!AC2186+[4]GABON!AC2478+[5]GUINEE!AC2102+[6]TCHAD!AC2182+Z1894+56.627</f>
        <v>#VALUE!</v>
      </c>
      <c r="AB1894" s="63">
        <v>15.245000000000001</v>
      </c>
      <c r="AC1894" s="63">
        <v>15.245000000000001</v>
      </c>
      <c r="AD1894" s="63">
        <v>15.245000000000001</v>
      </c>
      <c r="AE1894" s="63" t="e">
        <f>+[2]CAMEROUN!AT2330+[3]CONGO!AH2201+[7]RCA!AD2186+[4]GABON!AD2478+[5]GUINEE!AD2102+[6]TCHAD!AH2182+40</f>
        <v>#VALUE!</v>
      </c>
      <c r="AF1894" s="63">
        <v>15.245000000000001</v>
      </c>
      <c r="AG1894" s="63">
        <v>15.245000000000001</v>
      </c>
      <c r="AH1894" s="63">
        <v>15.245000000000001</v>
      </c>
      <c r="AI1894" s="63">
        <v>15.245000000000001</v>
      </c>
      <c r="AJ1894" s="2" t="e">
        <f>+[2]CAMEROUN!AU2330+[3]CONGO!AM2201+[7]RCA!AE2186+[4]GABON!AE2478+[5]GUINEE!AE2102+[6]TCHAD!AM2182+2.5+7.501+5.284</f>
        <v>#VALUE!</v>
      </c>
      <c r="AK1894" s="2">
        <v>15.245000000000001</v>
      </c>
      <c r="AL1894" s="2">
        <v>15.245000000000001</v>
      </c>
      <c r="AM1894" s="2">
        <v>15.245000000000001</v>
      </c>
      <c r="AN1894" s="2">
        <v>15.245000000000001</v>
      </c>
      <c r="AO1894" s="2" t="e">
        <f>+[2]CAMEROUN!AV2330+[3]CONGO!AR2201+[7]RCA!AF2186+[4]GABON!AF2478+[5]GUINEE!AF2102+[6]TCHAD!AR2182+2.5+7.501+5.284+179.8</f>
        <v>#VALUE!</v>
      </c>
      <c r="AP1894" s="2">
        <v>15.245000000000001</v>
      </c>
      <c r="AQ1894" s="2">
        <v>15.245000000000001</v>
      </c>
      <c r="AR1894" s="2">
        <v>15.245000000000001</v>
      </c>
      <c r="AS1894" s="2">
        <f>321.359</f>
        <v>321.35899999999998</v>
      </c>
      <c r="AT1894" s="2">
        <v>15.245000000000001</v>
      </c>
      <c r="AU1894" s="2">
        <v>15.245000000000001</v>
      </c>
      <c r="AV1894" s="2">
        <v>15.245000000000001</v>
      </c>
      <c r="AW1894" s="2">
        <v>15.245000000000001</v>
      </c>
      <c r="AX1894" s="2">
        <f>239.791-13.926</f>
        <v>225.86500000000001</v>
      </c>
      <c r="AY1894" s="2"/>
      <c r="AZ1894" s="2">
        <v>60.5</v>
      </c>
      <c r="BA1894" s="2">
        <v>60.5</v>
      </c>
      <c r="BB1894" s="2">
        <v>60.5</v>
      </c>
      <c r="BC1894" s="2">
        <v>60.5</v>
      </c>
      <c r="BD1894" s="2">
        <v>60.5</v>
      </c>
      <c r="BE1894" s="2">
        <v>60.5</v>
      </c>
      <c r="BF1894" s="2" t="e">
        <f>+[2]CAMEROUN!BL2330+[3]CONGO!BI2201+[7]RCA!AV2186+[4]GABON!AV2478+[5]GUINEE!AV2102+[6]TCHAD!BH2182+32.776</f>
        <v>#VALUE!</v>
      </c>
      <c r="BG1894" s="2">
        <v>32.200000000000003</v>
      </c>
      <c r="BH1894" s="2">
        <v>32.200000000000003</v>
      </c>
      <c r="BI1894" s="2">
        <v>32.200000000000003</v>
      </c>
      <c r="BJ1894" s="2">
        <v>32.200000000000003</v>
      </c>
      <c r="BK1894" s="2">
        <v>32.200000000000003</v>
      </c>
      <c r="BL1894" s="2">
        <v>32.200000000000003</v>
      </c>
      <c r="BM1894" s="2">
        <v>32.200000000000003</v>
      </c>
      <c r="BN1894" s="2">
        <v>32.200000000000003</v>
      </c>
      <c r="BO1894" s="2" t="e">
        <f>+[2]CAMEROUN!BU2330+[3]CONGO!BR2201+[7]RCA!BE2186+[4]GABON!BE2478+[5]GUINEE!BE2102+[6]TCHAD!BQ2182+32.776</f>
        <v>#VALUE!</v>
      </c>
      <c r="BP1894" s="2">
        <v>32.200000000000003</v>
      </c>
      <c r="BQ1894" s="2">
        <v>32.200000000000003</v>
      </c>
      <c r="BR1894" s="2">
        <v>32.200000000000003</v>
      </c>
      <c r="BS1894" s="2">
        <v>32.200000000000003</v>
      </c>
      <c r="BT1894" s="2">
        <v>32.200000000000003</v>
      </c>
      <c r="BU1894" s="2">
        <v>32.200000000000003</v>
      </c>
      <c r="BV1894" s="2">
        <v>32.200000000000003</v>
      </c>
      <c r="BW1894" s="2">
        <v>32.200000000000003</v>
      </c>
      <c r="BX1894" s="2">
        <v>32.200000000000003</v>
      </c>
      <c r="BY1894" s="2">
        <v>32.200000000000003</v>
      </c>
      <c r="BZ1894" s="63">
        <v>32.200000000000003</v>
      </c>
      <c r="CA1894" s="2" t="e">
        <f>+[2]CAMEROUN!CG2330+[3]CONGO!CD2201+[7]RCA!BQ2186+[4]GABON!BQ2478+[5]GUINEE!BQ2102+[6]TCHAD!CC2182+32.776</f>
        <v>#VALUE!</v>
      </c>
      <c r="CB1894" s="2">
        <v>32.200000000000003</v>
      </c>
      <c r="CC1894" s="2">
        <v>32.200000000000003</v>
      </c>
      <c r="CD1894" s="2">
        <v>32.200000000000003</v>
      </c>
      <c r="CE1894" s="2">
        <v>32.200000000000003</v>
      </c>
      <c r="CF1894" s="2">
        <v>32.200000000000003</v>
      </c>
      <c r="CG1894" s="2">
        <v>32.200000000000003</v>
      </c>
      <c r="CH1894" s="2">
        <v>32.200000000000003</v>
      </c>
      <c r="CI1894" s="2">
        <v>32.200000000000003</v>
      </c>
      <c r="CJ1894" s="63">
        <v>32.200000000000003</v>
      </c>
      <c r="CK1894" s="63">
        <v>32.200000000000003</v>
      </c>
      <c r="CL1894" s="2" t="e">
        <f>+[2]CAMEROUN!CR2330+[3]CONGO!CO2201+[7]RCA!CB2186+[4]GABON!CB2478+[5]GUINEE!CD2102+[6]TCHAD!CN2182+32.2</f>
        <v>#VALUE!</v>
      </c>
      <c r="CM1894" s="2">
        <v>32.200000000000003</v>
      </c>
      <c r="CN1894" s="2">
        <v>32.200000000000003</v>
      </c>
      <c r="CO1894" s="2">
        <v>32.200000000000003</v>
      </c>
      <c r="CP1894" s="2">
        <v>32.200000000000003</v>
      </c>
      <c r="CQ1894" s="2">
        <v>32.200000000000003</v>
      </c>
      <c r="CR1894" s="2">
        <v>32.200000000000003</v>
      </c>
      <c r="CS1894" s="2">
        <v>32.200000000000003</v>
      </c>
      <c r="CT1894" s="2">
        <v>32.200000000000003</v>
      </c>
      <c r="CU1894" s="2">
        <v>32.200000000000003</v>
      </c>
      <c r="CV1894" s="2">
        <v>32.200000000000003</v>
      </c>
      <c r="CW1894" s="2">
        <v>32.200000000000003</v>
      </c>
      <c r="CX1894" s="2">
        <v>32.200000000000003</v>
      </c>
      <c r="CY1894" s="2">
        <v>32.200000000000003</v>
      </c>
      <c r="CZ1894" s="2">
        <v>32.200000000000003</v>
      </c>
      <c r="DA1894" s="2" t="e">
        <f>+[2]CAMEROUN!DD2330+[3]CONGO!DA2201+[7]RCA!CN2186+[4]GABON!CN2478+[5]GUINEE!CP2102+[6]TCHAD!CZ2182+32.2</f>
        <v>#VALUE!</v>
      </c>
      <c r="DB1894" s="63">
        <v>32.200000000000003</v>
      </c>
      <c r="DC1894" s="63">
        <v>32.200000000000003</v>
      </c>
      <c r="DD1894" s="63">
        <v>32.200000000000003</v>
      </c>
      <c r="DE1894" s="63">
        <v>32.200000000000003</v>
      </c>
      <c r="DF1894" s="63">
        <v>32.200000000000003</v>
      </c>
      <c r="DG1894" s="63">
        <v>32.200000000000003</v>
      </c>
      <c r="DH1894" s="63">
        <v>32.200000000000003</v>
      </c>
      <c r="DI1894" s="63">
        <v>32.200000000000003</v>
      </c>
      <c r="DJ1894" s="63">
        <v>32.200000000000003</v>
      </c>
      <c r="DK1894" s="63">
        <v>32.200000000000003</v>
      </c>
      <c r="DL1894" s="63">
        <v>32.200000000000003</v>
      </c>
      <c r="DM1894" s="63">
        <v>32.200000000000003</v>
      </c>
      <c r="DN1894" s="6" t="e">
        <f>+[2]CAMEROUN!DQ2330+[3]CONGO!DN2201+[7]RCA!DA2186+[4]GABON!DA2478+[5]GUINEE!DC2102+[6]TCHAD!DM2182+32.2</f>
        <v>#VALUE!</v>
      </c>
      <c r="DO1894" s="63">
        <v>32.200000000000003</v>
      </c>
      <c r="DP1894" s="63">
        <v>32.200000000000003</v>
      </c>
      <c r="DQ1894" s="63">
        <v>32.200000000000003</v>
      </c>
      <c r="DR1894" s="63">
        <v>32.200000000000003</v>
      </c>
      <c r="DS1894" s="63">
        <v>32.200000000000003</v>
      </c>
      <c r="DT1894" s="63">
        <v>32.200000000000003</v>
      </c>
      <c r="DU1894" s="63">
        <v>32.200000000000003</v>
      </c>
      <c r="DV1894" s="64" t="e">
        <f>+[2]CAMEROUN!EA2330+[3]CONGO!DX2201+[7]RCA!DN2186+[4]GABON!DK2478+[5]GUINEE!DN2102+[6]TCHAD!DW2182+32.2</f>
        <v>#VALUE!</v>
      </c>
      <c r="DW1894" s="65" t="e">
        <f>+[2]CAMEROUN!EB2330+[3]CONGO!DY2201+[7]RCA!DM2186+[4]GABON!DL2478+[5]GUINEE!DO2102+[6]TCHAD!DX2182+32.2</f>
        <v>#VALUE!</v>
      </c>
      <c r="DX1894" s="66" t="e">
        <f>+[2]CAMEROUN!EC2330+[3]CONGO!DZ2201+[7]RCA!DN2186+[4]GABON!DM2478+[5]GUINEE!DP2102+[6]TCHAD!DY2182+32.2</f>
        <v>#VALUE!</v>
      </c>
      <c r="DZ1894" s="63" t="e">
        <f>+[2]CAMEROUN!EE2330+[3]CONGO!EB2201+[7]RCA!DP2186+[4]GABON!DO2478+[5]GUINEE!DR2102+[6]TCHAD!EA2182+32.2</f>
        <v>#VALUE!</v>
      </c>
      <c r="EC1894" s="63" t="e">
        <f>+[2]CAMEROUN!EH2330+[3]CONGO!EE2201+[7]RCA!DS2186+[4]GABON!DR2478+[5]GUINEE!DU2102+[6]TCHAD!ED2182+32.2</f>
        <v>#VALUE!</v>
      </c>
      <c r="EF1894" s="63" t="e">
        <f>+[2]CAMEROUN!EK2330+[3]CONGO!EH2201+[7]RCA!DV2186+[4]GABON!DU2478+[5]GUINEE!DX2102+[6]TCHAD!EG2182+32.2</f>
        <v>#VALUE!</v>
      </c>
      <c r="EI1894" s="63" t="e">
        <f>+[2]CAMEROUN!EN2330+[3]CONGO!EK2201+[7]RCA!DY2186+[4]GABON!DX2478+[5]GUINEE!EA2102+[6]TCHAD!EJ2182+32.2</f>
        <v>#VALUE!</v>
      </c>
      <c r="EL1894" s="63" t="e">
        <f>+[2]CAMEROUN!EQ2330+[3]CONGO!EN2201+[7]RCA!EB2186+[4]GABON!EA2478+[5]GUINEE!ED2102+[6]TCHAD!EM2182+32.2</f>
        <v>#VALUE!</v>
      </c>
      <c r="EO1894" s="63" t="e">
        <f>+[2]CAMEROUN!ET2330+[3]CONGO!EQ2201+[7]RCA!EE2186+[4]GABON!ED2478+[5]GUINEE!EG2102+[6]TCHAD!EP2182+32.2</f>
        <v>#VALUE!</v>
      </c>
    </row>
    <row r="1895" spans="1:145" ht="15.5" x14ac:dyDescent="0.35">
      <c r="A1895" s="27" t="s">
        <v>674</v>
      </c>
      <c r="B1895" s="353"/>
      <c r="C1895" s="353"/>
      <c r="D1895" s="353"/>
      <c r="E1895" s="353" t="e">
        <f>-E1894/(E1830-E1831)</f>
        <v>#REF!</v>
      </c>
      <c r="F1895" s="353" t="e">
        <f t="shared" ref="F1895:L1895" si="1820">-F1894/(F1830-F1831)</f>
        <v>#REF!</v>
      </c>
      <c r="G1895" s="353" t="e">
        <f t="shared" si="1820"/>
        <v>#REF!</v>
      </c>
      <c r="H1895" s="353" t="e">
        <f t="shared" si="1820"/>
        <v>#REF!</v>
      </c>
      <c r="I1895" s="353" t="e">
        <f t="shared" si="1820"/>
        <v>#REF!</v>
      </c>
      <c r="J1895" s="353" t="e">
        <f t="shared" si="1820"/>
        <v>#REF!</v>
      </c>
      <c r="K1895" s="353" t="e">
        <f t="shared" si="1820"/>
        <v>#REF!</v>
      </c>
      <c r="L1895" s="353" t="e">
        <f t="shared" si="1820"/>
        <v>#REF!</v>
      </c>
      <c r="M1895" s="353" t="e">
        <f t="shared" ref="M1895:V1895" si="1821">-M1894/(M1830+M1831)</f>
        <v>#REF!</v>
      </c>
      <c r="N1895" s="353" t="e">
        <f t="shared" si="1821"/>
        <v>#REF!</v>
      </c>
      <c r="O1895" s="353" t="e">
        <f t="shared" si="1821"/>
        <v>#VALUE!</v>
      </c>
      <c r="P1895" s="353" t="e">
        <f t="shared" si="1821"/>
        <v>#VALUE!</v>
      </c>
      <c r="Q1895" s="353" t="e">
        <f t="shared" si="1821"/>
        <v>#VALUE!</v>
      </c>
      <c r="R1895" s="353" t="e">
        <f t="shared" si="1821"/>
        <v>#VALUE!</v>
      </c>
      <c r="S1895" s="353" t="e">
        <f t="shared" si="1821"/>
        <v>#VALUE!</v>
      </c>
      <c r="T1895" s="353" t="e">
        <f t="shared" si="1821"/>
        <v>#VALUE!</v>
      </c>
      <c r="U1895" s="353" t="e">
        <f t="shared" si="1821"/>
        <v>#VALUE!</v>
      </c>
      <c r="V1895" s="353" t="e">
        <f t="shared" si="1821"/>
        <v>#VALUE!</v>
      </c>
      <c r="W1895" s="353" t="e">
        <f>-W1894/(W1830+W1831)</f>
        <v>#VALUE!</v>
      </c>
      <c r="X1895" s="40" t="e">
        <f>-X1894/(X1830+X1831)</f>
        <v>#VALUE!</v>
      </c>
      <c r="Y1895" s="40" t="e">
        <f>-Y1894/(Y1830+Y1831)</f>
        <v>#VALUE!</v>
      </c>
      <c r="Z1895" s="354">
        <f>-Z1894/(Z1830+Z1831)</f>
        <v>7.5949154675517046E-3</v>
      </c>
      <c r="AA1895" s="354" t="e">
        <f>-AA1894/(AA1830+AA1831)</f>
        <v>#VALUE!</v>
      </c>
      <c r="AB1895" s="354">
        <v>2.9721979593362279E-2</v>
      </c>
      <c r="AC1895" s="354">
        <v>2.68450167665432E-2</v>
      </c>
      <c r="AD1895" s="354">
        <v>2.50553862905048E-2</v>
      </c>
      <c r="AE1895" s="354" t="e">
        <f>-AE1894/(AE1830+AE1831)</f>
        <v>#VALUE!</v>
      </c>
      <c r="AF1895" s="354">
        <v>1.9831613515407961E-2</v>
      </c>
      <c r="AG1895" s="354">
        <v>3.033172903788036E-2</v>
      </c>
      <c r="AH1895" s="354">
        <v>2.2825034024197985E-2</v>
      </c>
      <c r="AI1895" s="354">
        <v>2.2825034024197985E-2</v>
      </c>
      <c r="AJ1895" s="40" t="e">
        <f>-AJ1894/(AJ1830+AJ1831)</f>
        <v>#VALUE!</v>
      </c>
      <c r="AK1895" s="40">
        <v>2.1099435895693932E-2</v>
      </c>
      <c r="AL1895" s="40">
        <v>1.9093386637008981E-2</v>
      </c>
      <c r="AM1895" s="40">
        <v>2.0529000495550818E-2</v>
      </c>
      <c r="AN1895" s="40">
        <v>1.8650470502616898E-2</v>
      </c>
      <c r="AO1895" s="40" t="e">
        <f>-AO1894/(AO1830+AO1831)</f>
        <v>#VALUE!</v>
      </c>
      <c r="AP1895" s="40">
        <v>2.1749621363831396E-2</v>
      </c>
      <c r="AQ1895" s="40">
        <v>1.9827199271928091E-2</v>
      </c>
      <c r="AR1895" s="40">
        <v>1.9042502287385001E-2</v>
      </c>
      <c r="AS1895" s="40">
        <f>-AS1894/(AS1830+AS1831)</f>
        <v>0.35178564391335376</v>
      </c>
      <c r="AT1895" s="40">
        <v>1.8453668331735E-2</v>
      </c>
      <c r="AU1895" s="40">
        <v>1.6303785401897631E-2</v>
      </c>
      <c r="AV1895" s="40">
        <v>2.0200731611088041E-2</v>
      </c>
      <c r="AW1895" s="40">
        <v>1.5767814797909233E-2</v>
      </c>
      <c r="AX1895" s="40" t="e">
        <f>-AX1894/(AX1830+AX1831)</f>
        <v>#VALUE!</v>
      </c>
      <c r="AY1895" s="40"/>
      <c r="AZ1895" s="40">
        <v>7.1177903223272082E-2</v>
      </c>
      <c r="BA1895" s="40">
        <v>7.1322317572492827E-2</v>
      </c>
      <c r="BB1895" s="40">
        <v>7.1441471143382243E-2</v>
      </c>
      <c r="BC1895" s="40">
        <v>7.1611622981337539E-2</v>
      </c>
      <c r="BD1895" s="40">
        <v>7.2942705187909171E-2</v>
      </c>
      <c r="BE1895" s="40">
        <v>7.3030742262460313E-2</v>
      </c>
      <c r="BF1895" s="40" t="e">
        <f>-BF1894/(BF1830+BF1831)</f>
        <v>#VALUE!</v>
      </c>
      <c r="BG1895" s="40">
        <v>3.7641143875507828E-2</v>
      </c>
      <c r="BH1895" s="40">
        <v>3.6923570846667739E-2</v>
      </c>
      <c r="BI1895" s="40">
        <v>4.6997145229219391E-2</v>
      </c>
      <c r="BJ1895" s="40">
        <v>4.8957564810851111E-2</v>
      </c>
      <c r="BK1895" s="40">
        <v>5.6588081021383754E-2</v>
      </c>
      <c r="BL1895" s="40">
        <v>6.4195451925274705E-2</v>
      </c>
      <c r="BM1895" s="40">
        <v>5.7297677684492752E-2</v>
      </c>
      <c r="BN1895" s="40">
        <v>6.1846202763058425E-2</v>
      </c>
      <c r="BO1895" s="40" t="e">
        <f>-BO1894/(BO1830+BO1831)</f>
        <v>#VALUE!</v>
      </c>
      <c r="BP1895" s="355">
        <v>5.7814385142999324E-2</v>
      </c>
      <c r="BQ1895" s="40">
        <v>6.3318208017942745E-2</v>
      </c>
      <c r="BR1895" s="40">
        <v>3.2459521922685856E-2</v>
      </c>
      <c r="BS1895" s="355">
        <v>5.6420079785666953E-2</v>
      </c>
      <c r="BT1895" s="355">
        <v>5.3553926477154033E-2</v>
      </c>
      <c r="BU1895" s="355">
        <v>5.1266501770681899E-2</v>
      </c>
      <c r="BV1895" s="355">
        <v>5.1505212198574499E-2</v>
      </c>
      <c r="BW1895" s="40">
        <v>4.4857133181982575E-2</v>
      </c>
      <c r="BX1895" s="40">
        <v>4.4725169947571683E-2</v>
      </c>
      <c r="BY1895" s="40">
        <v>4.5498159010169799E-2</v>
      </c>
      <c r="BZ1895" s="354">
        <v>5.7427721120155852E-2</v>
      </c>
      <c r="CA1895" s="40" t="e">
        <f>-CA1894/(CA1830+CA1831)</f>
        <v>#VALUE!</v>
      </c>
      <c r="CB1895" s="40">
        <v>5.4897602536335799E-2</v>
      </c>
      <c r="CC1895" s="40">
        <v>5.4959792741593218E-2</v>
      </c>
      <c r="CD1895" s="40">
        <v>5.5047403563740042E-2</v>
      </c>
      <c r="CE1895" s="40">
        <v>5.1449487918160917E-2</v>
      </c>
      <c r="CF1895" s="40">
        <v>5.1697654131170535E-2</v>
      </c>
      <c r="CG1895" s="40">
        <v>5.1775123656769846E-2</v>
      </c>
      <c r="CH1895" s="40">
        <v>5.1506370962041012E-2</v>
      </c>
      <c r="CI1895" s="40">
        <v>4.5171879368483284E-2</v>
      </c>
      <c r="CJ1895" s="354">
        <v>5.4600062652581632E-2</v>
      </c>
      <c r="CK1895" s="354">
        <v>2.6170017139215098E-2</v>
      </c>
      <c r="CL1895" s="40" t="e">
        <f>-CL1894/(CL1830+CL1831)</f>
        <v>#VALUE!</v>
      </c>
      <c r="CM1895" s="40">
        <v>2.616333830039233E-2</v>
      </c>
      <c r="CN1895" s="355">
        <v>4.9154960302040862E-2</v>
      </c>
      <c r="CO1895" s="355">
        <v>4.9140416064411982E-2</v>
      </c>
      <c r="CP1895" s="355">
        <v>4.2195987751318234E-2</v>
      </c>
      <c r="CQ1895" s="355">
        <v>4.2308724693478739E-2</v>
      </c>
      <c r="CR1895" s="355">
        <v>4.5692433898445947E-2</v>
      </c>
      <c r="CS1895" s="355">
        <v>3.4447154320271262E-2</v>
      </c>
      <c r="CT1895" s="355">
        <v>3.4553927749583824E-2</v>
      </c>
      <c r="CU1895" s="355">
        <v>3.6817671670987012E-2</v>
      </c>
      <c r="CV1895" s="355">
        <v>3.2891282903400751E-2</v>
      </c>
      <c r="CW1895" s="355">
        <v>3.290850905302041E-2</v>
      </c>
      <c r="CX1895" s="40">
        <v>3.28978424558522E-2</v>
      </c>
      <c r="CY1895" s="40">
        <v>3.2912134709643173E-2</v>
      </c>
      <c r="CZ1895" s="40">
        <v>3.2983439812056127E-2</v>
      </c>
      <c r="DA1895" s="40" t="e">
        <f t="shared" ref="DA1895" si="1822">-DA1894/(DA1830+DA1831)</f>
        <v>#VALUE!</v>
      </c>
      <c r="DB1895" s="354">
        <v>2.3311798875305018E-2</v>
      </c>
      <c r="DC1895" s="354">
        <v>2.3351919641278595E-2</v>
      </c>
      <c r="DD1895" s="354">
        <v>2.761997860760573E-2</v>
      </c>
      <c r="DE1895" s="354">
        <v>1.8797639903770098E-2</v>
      </c>
      <c r="DF1895" s="354">
        <v>1.8874770586542293E-2</v>
      </c>
      <c r="DG1895" s="354">
        <v>1.9008477662972489E-2</v>
      </c>
      <c r="DH1895" s="354">
        <v>1.7970695488239201E-2</v>
      </c>
      <c r="DI1895" s="354">
        <v>1.7990776654006075E-2</v>
      </c>
      <c r="DJ1895" s="354">
        <v>1.8010902748955945E-2</v>
      </c>
      <c r="DK1895" s="354">
        <v>1.9315221306921707E-2</v>
      </c>
      <c r="DL1895" s="354">
        <v>1.9361677840133613E-2</v>
      </c>
      <c r="DM1895" s="354">
        <v>1.7732078210580007E-2</v>
      </c>
      <c r="DN1895" s="356" t="e">
        <f t="shared" ref="DN1895" si="1823">-DN1894/(DN1830+DN1831)</f>
        <v>#VALUE!</v>
      </c>
      <c r="DO1895" s="354">
        <v>1.7732078210580007E-2</v>
      </c>
      <c r="DP1895" s="354">
        <v>2.073084108828762E-2</v>
      </c>
      <c r="DQ1895" s="354">
        <v>2.0813362264194717E-2</v>
      </c>
      <c r="DR1895" s="354">
        <v>2.0819094513370797E-2</v>
      </c>
      <c r="DS1895" s="354">
        <v>2.0836176713511591E-2</v>
      </c>
      <c r="DT1895" s="354">
        <v>2.0914117465167407E-2</v>
      </c>
      <c r="DU1895" s="354">
        <v>2.52118656698067E-2</v>
      </c>
      <c r="DV1895" s="357" t="e">
        <f>-DV1894/(DV1830+DV1831)</f>
        <v>#VALUE!</v>
      </c>
      <c r="DW1895" s="358" t="e">
        <f>-DW1894/(DW1830+DW1831)</f>
        <v>#VALUE!</v>
      </c>
      <c r="DX1895" s="359" t="e">
        <f>-DX1894/(DX1830+DX1831)</f>
        <v>#VALUE!</v>
      </c>
      <c r="DZ1895" s="353" t="e">
        <f>-DZ1894/(DZ1830+DZ1831)</f>
        <v>#VALUE!</v>
      </c>
      <c r="EC1895" s="353" t="e">
        <f>-EC1894/(EC1830+EC1831)</f>
        <v>#VALUE!</v>
      </c>
      <c r="EF1895" s="353" t="e">
        <f>-EF1894/(EF1830+EF1831)</f>
        <v>#VALUE!</v>
      </c>
      <c r="EI1895" s="353" t="e">
        <f>-EI1894/(EI1830+EI1831)</f>
        <v>#VALUE!</v>
      </c>
      <c r="EL1895" s="353" t="e">
        <f>-EL1894/(EL1830+EL1831)</f>
        <v>#VALUE!</v>
      </c>
      <c r="EO1895" s="353" t="e">
        <f>-EO1894/(EO1830+EO1831)</f>
        <v>#VALUE!</v>
      </c>
    </row>
    <row r="1896" spans="1:145" ht="15.5" x14ac:dyDescent="0.35">
      <c r="A1896" s="27" t="s">
        <v>675</v>
      </c>
      <c r="B1896" s="353" t="e">
        <f t="shared" ref="B1896:L1896" si="1824">+B1894/(B1852-B1853)</f>
        <v>#REF!</v>
      </c>
      <c r="C1896" s="353" t="e">
        <f t="shared" si="1824"/>
        <v>#REF!</v>
      </c>
      <c r="D1896" s="353" t="e">
        <f t="shared" si="1824"/>
        <v>#REF!</v>
      </c>
      <c r="E1896" s="353" t="e">
        <f t="shared" si="1824"/>
        <v>#REF!</v>
      </c>
      <c r="F1896" s="353" t="e">
        <f t="shared" si="1824"/>
        <v>#REF!</v>
      </c>
      <c r="G1896" s="353" t="e">
        <f t="shared" si="1824"/>
        <v>#REF!</v>
      </c>
      <c r="H1896" s="353">
        <f t="shared" si="1824"/>
        <v>0</v>
      </c>
      <c r="I1896" s="353">
        <f t="shared" si="1824"/>
        <v>3.5206714337824331E-3</v>
      </c>
      <c r="J1896" s="353">
        <f t="shared" si="1824"/>
        <v>2.1911260516730901E-3</v>
      </c>
      <c r="K1896" s="353">
        <f t="shared" si="1824"/>
        <v>1.9611117456155851E-3</v>
      </c>
      <c r="L1896" s="353">
        <f t="shared" si="1824"/>
        <v>1.5202094561520771E-3</v>
      </c>
      <c r="M1896" s="354">
        <f t="shared" ref="M1896:V1896" si="1825">+M1894/M1852</f>
        <v>4.5862365722312603E-3</v>
      </c>
      <c r="N1896" s="354">
        <f t="shared" si="1825"/>
        <v>0</v>
      </c>
      <c r="O1896" s="354" t="e">
        <f t="shared" si="1825"/>
        <v>#VALUE!</v>
      </c>
      <c r="P1896" s="354" t="e">
        <f t="shared" si="1825"/>
        <v>#VALUE!</v>
      </c>
      <c r="Q1896" s="354" t="e">
        <f t="shared" si="1825"/>
        <v>#VALUE!</v>
      </c>
      <c r="R1896" s="354" t="e">
        <f t="shared" si="1825"/>
        <v>#VALUE!</v>
      </c>
      <c r="S1896" s="354" t="e">
        <f t="shared" si="1825"/>
        <v>#VALUE!</v>
      </c>
      <c r="T1896" s="354" t="e">
        <f t="shared" si="1825"/>
        <v>#VALUE!</v>
      </c>
      <c r="U1896" s="354" t="e">
        <f t="shared" si="1825"/>
        <v>#VALUE!</v>
      </c>
      <c r="V1896" s="354" t="e">
        <f t="shared" si="1825"/>
        <v>#VALUE!</v>
      </c>
      <c r="W1896" s="354" t="e">
        <f>+W1894/W1852</f>
        <v>#VALUE!</v>
      </c>
      <c r="X1896" s="40" t="e">
        <f>+X1894/X1852</f>
        <v>#VALUE!</v>
      </c>
      <c r="Y1896" s="40" t="e">
        <f>+Y1894/Y1852</f>
        <v>#VALUE!</v>
      </c>
      <c r="Z1896" s="354">
        <f>+Z1894/Z1852</f>
        <v>1.0085519680580824E-3</v>
      </c>
      <c r="AA1896" s="354" t="e">
        <f>+AA1894/AA1852</f>
        <v>#VALUE!</v>
      </c>
      <c r="AB1896" s="354">
        <v>2.6675357356211963E-3</v>
      </c>
      <c r="AC1896" s="354">
        <v>2.66866647150776E-3</v>
      </c>
      <c r="AD1896" s="354">
        <v>2.7863719551072348E-3</v>
      </c>
      <c r="AE1896" s="354" t="e">
        <f>+AE1894/AE1852</f>
        <v>#VALUE!</v>
      </c>
      <c r="AF1896" s="354">
        <v>2.3862285783050833E-3</v>
      </c>
      <c r="AG1896" s="354">
        <v>2.6127107710966625E-3</v>
      </c>
      <c r="AH1896" s="354">
        <v>2.5760587905788402E-3</v>
      </c>
      <c r="AI1896" s="354">
        <v>2.5760587905788402E-3</v>
      </c>
      <c r="AJ1896" s="40" t="e">
        <f>+AJ1894/AJ1852</f>
        <v>#VALUE!</v>
      </c>
      <c r="AK1896" s="40">
        <v>2.3771861700549323E-3</v>
      </c>
      <c r="AL1896" s="40">
        <v>2.4738589619658592E-3</v>
      </c>
      <c r="AM1896" s="40">
        <v>2.5925063048324861E-3</v>
      </c>
      <c r="AN1896" s="40">
        <v>2.564711653733477E-3</v>
      </c>
      <c r="AO1896" s="40" t="e">
        <f>+AO1894/AO1852</f>
        <v>#VALUE!</v>
      </c>
      <c r="AP1896" s="40">
        <v>2.6345137233578673E-3</v>
      </c>
      <c r="AQ1896" s="40">
        <v>2.7584931796844395E-3</v>
      </c>
      <c r="AR1896" s="40">
        <v>2.7773698484040272E-3</v>
      </c>
      <c r="AS1896" s="40">
        <f>+AS1894/AS1852</f>
        <v>6.1960559597987776E-2</v>
      </c>
      <c r="AT1896" s="40">
        <v>2.6757527709105038E-3</v>
      </c>
      <c r="AU1896" s="40">
        <v>2.8145884502407499E-3</v>
      </c>
      <c r="AV1896" s="40">
        <v>3.0292031830333813E-3</v>
      </c>
      <c r="AW1896" s="40">
        <v>3.1103480486391801E-3</v>
      </c>
      <c r="AX1896" s="40">
        <f>+AX1894/AX1852</f>
        <v>4.3861974358810042E-2</v>
      </c>
      <c r="AY1896" s="40"/>
      <c r="AZ1896" s="40">
        <v>1.1365371139288701E-2</v>
      </c>
      <c r="BA1896" s="40">
        <v>1.1385563614502414E-2</v>
      </c>
      <c r="BB1896" s="40">
        <v>1.1169898100239982E-2</v>
      </c>
      <c r="BC1896" s="40">
        <v>1.1849879779811749E-2</v>
      </c>
      <c r="BD1896" s="40">
        <v>1.1164731887635343E-2</v>
      </c>
      <c r="BE1896" s="40">
        <v>1.1237018006496166E-2</v>
      </c>
      <c r="BF1896" s="40" t="e">
        <f>+BF1894/BF1852</f>
        <v>#VALUE!</v>
      </c>
      <c r="BG1896" s="40">
        <v>5.6306098673209407E-3</v>
      </c>
      <c r="BH1896" s="40">
        <v>5.7685022198204882E-3</v>
      </c>
      <c r="BI1896" s="40">
        <v>5.4421411126929125E-3</v>
      </c>
      <c r="BJ1896" s="40">
        <v>5.6591490749766677E-3</v>
      </c>
      <c r="BK1896" s="40">
        <v>5.1674591382741986E-3</v>
      </c>
      <c r="BL1896" s="40">
        <v>5.4990769336898731E-3</v>
      </c>
      <c r="BM1896" s="40">
        <v>5.0505316679342058E-3</v>
      </c>
      <c r="BN1896" s="40">
        <v>5.5030401355752514E-3</v>
      </c>
      <c r="BO1896" s="40" t="e">
        <f>+BO1894/BO1852</f>
        <v>#VALUE!</v>
      </c>
      <c r="BP1896" s="355">
        <v>5.0600459853748251E-3</v>
      </c>
      <c r="BQ1896" s="40">
        <v>5.3102986870537557E-3</v>
      </c>
      <c r="BR1896" s="40">
        <v>5.5167890814867048E-3</v>
      </c>
      <c r="BS1896" s="355">
        <v>5.9364582604858529E-3</v>
      </c>
      <c r="BT1896" s="355">
        <v>5.595630973887069E-3</v>
      </c>
      <c r="BU1896" s="355">
        <v>6.0278900093819259E-3</v>
      </c>
      <c r="BV1896" s="355">
        <v>6.4006771028534441E-3</v>
      </c>
      <c r="BW1896" s="40">
        <v>5.1243889872834751E-3</v>
      </c>
      <c r="BX1896" s="40">
        <v>5.5664585292561266E-3</v>
      </c>
      <c r="BY1896" s="40">
        <v>5.5971146650355321E-3</v>
      </c>
      <c r="BZ1896" s="354">
        <v>4.9089182902982559E-3</v>
      </c>
      <c r="CA1896" s="40" t="e">
        <f>+CA1894/CA1852</f>
        <v>#VALUE!</v>
      </c>
      <c r="CB1896" s="40">
        <v>4.4595043900854106E-3</v>
      </c>
      <c r="CC1896" s="40">
        <v>4.5261783245817977E-3</v>
      </c>
      <c r="CD1896" s="40">
        <v>4.7381680651196779E-3</v>
      </c>
      <c r="CE1896" s="40">
        <v>4.431936912680603E-3</v>
      </c>
      <c r="CF1896" s="40">
        <v>4.4929749287657486E-3</v>
      </c>
      <c r="CG1896" s="40">
        <v>4.5836470164057931E-3</v>
      </c>
      <c r="CH1896" s="40">
        <v>4.3018092191415471E-3</v>
      </c>
      <c r="CI1896" s="40">
        <v>4.3876468180507767E-3</v>
      </c>
      <c r="CJ1896" s="354">
        <v>4.2722416649868039E-3</v>
      </c>
      <c r="CK1896" s="354">
        <v>4.3469246088331743E-3</v>
      </c>
      <c r="CL1896" s="40" t="e">
        <f>+CL1894/CL1852</f>
        <v>#VALUE!</v>
      </c>
      <c r="CM1896" s="40">
        <v>3.9121314671849454E-3</v>
      </c>
      <c r="CN1896" s="355">
        <v>3.8622400486405788E-3</v>
      </c>
      <c r="CO1896" s="355">
        <v>3.8404158215144626E-3</v>
      </c>
      <c r="CP1896" s="355">
        <v>3.8370554249590482E-3</v>
      </c>
      <c r="CQ1896" s="355">
        <v>3.8402758372009672E-3</v>
      </c>
      <c r="CR1896" s="355">
        <v>3.8892549500668689E-3</v>
      </c>
      <c r="CS1896" s="355">
        <v>3.7782407728772205E-3</v>
      </c>
      <c r="CT1896" s="355">
        <v>3.8205408153950673E-3</v>
      </c>
      <c r="CU1896" s="355">
        <v>3.8758807497829588E-3</v>
      </c>
      <c r="CV1896" s="355">
        <v>3.685734246349181E-3</v>
      </c>
      <c r="CW1896" s="355">
        <v>3.7392787333472574E-3</v>
      </c>
      <c r="CX1896" s="40">
        <v>3.685845824642201E-3</v>
      </c>
      <c r="CY1896" s="40">
        <v>3.7290751932457038E-3</v>
      </c>
      <c r="CZ1896" s="40">
        <v>3.8101424313977069E-3</v>
      </c>
      <c r="DA1896" s="40" t="e">
        <f t="shared" ref="DA1896" si="1826">+DA1894/DA1852</f>
        <v>#VALUE!</v>
      </c>
      <c r="DB1896" s="354">
        <v>3.4918279075693477E-3</v>
      </c>
      <c r="DC1896" s="354">
        <v>3.5397198937999999E-3</v>
      </c>
      <c r="DD1896" s="354">
        <v>3.6293961302242984E-3</v>
      </c>
      <c r="DE1896" s="354">
        <v>3.2569322742252585E-3</v>
      </c>
      <c r="DF1896" s="354">
        <v>3.2860359631384046E-3</v>
      </c>
      <c r="DG1896" s="354">
        <v>3.3495414347453479E-3</v>
      </c>
      <c r="DH1896" s="354">
        <v>3.2886329880144017E-3</v>
      </c>
      <c r="DI1896" s="354">
        <v>3.3051586644660159E-3</v>
      </c>
      <c r="DJ1896" s="354">
        <v>3.3519931453447139E-3</v>
      </c>
      <c r="DK1896" s="354">
        <v>3.2425738612295307E-3</v>
      </c>
      <c r="DL1896" s="354">
        <v>3.2588267163520881E-3</v>
      </c>
      <c r="DM1896" s="354">
        <v>3.3460800634868997E-3</v>
      </c>
      <c r="DN1896" s="356" t="e">
        <f t="shared" ref="DN1896" si="1827">+DN1894/DN1852</f>
        <v>#VALUE!</v>
      </c>
      <c r="DO1896" s="354">
        <v>3.3460800634868997E-3</v>
      </c>
      <c r="DP1896" s="354">
        <v>2.989674905977189E-3</v>
      </c>
      <c r="DQ1896" s="354">
        <v>3.009989802418284E-3</v>
      </c>
      <c r="DR1896" s="354">
        <v>3.059973761967442E-3</v>
      </c>
      <c r="DS1896" s="354">
        <v>2.9429041446865523E-3</v>
      </c>
      <c r="DT1896" s="354">
        <v>2.9667922448147156E-3</v>
      </c>
      <c r="DU1896" s="354">
        <v>2.9663204046538579E-3</v>
      </c>
      <c r="DV1896" s="357" t="e">
        <f>+DV1894/DV1852</f>
        <v>#VALUE!</v>
      </c>
      <c r="DW1896" s="358" t="e">
        <f>+DW1894/DW1852</f>
        <v>#VALUE!</v>
      </c>
      <c r="DX1896" s="359" t="e">
        <f>+DX1894/DX1852</f>
        <v>#VALUE!</v>
      </c>
      <c r="DZ1896" s="354" t="e">
        <f>+DZ1894/DZ1852</f>
        <v>#VALUE!</v>
      </c>
      <c r="EC1896" s="354" t="e">
        <f>+EC1894/EC1852</f>
        <v>#VALUE!</v>
      </c>
      <c r="EF1896" s="354" t="e">
        <f>+EF1894/EF1852</f>
        <v>#VALUE!</v>
      </c>
      <c r="EI1896" s="354" t="e">
        <f>+EI1894/EI1852</f>
        <v>#VALUE!</v>
      </c>
      <c r="EL1896" s="354" t="e">
        <f>+EL1894/EL1852</f>
        <v>#VALUE!</v>
      </c>
      <c r="EO1896" s="354" t="e">
        <f>+EO1894/EO1852</f>
        <v>#VALUE!</v>
      </c>
    </row>
    <row r="1897" spans="1:145" ht="18" customHeight="1" x14ac:dyDescent="0.35">
      <c r="A1897" s="27"/>
      <c r="B1897" s="360"/>
      <c r="C1897" s="360"/>
      <c r="D1897" s="360"/>
      <c r="E1897" s="360"/>
      <c r="F1897" s="353"/>
      <c r="G1897" s="353"/>
      <c r="H1897" s="353"/>
      <c r="I1897" s="353"/>
      <c r="J1897" s="353"/>
      <c r="K1897" s="353"/>
      <c r="L1897" s="353"/>
      <c r="M1897" s="353"/>
      <c r="N1897" s="353"/>
      <c r="O1897" s="360"/>
      <c r="P1897" s="360"/>
      <c r="Q1897" s="361"/>
      <c r="R1897" s="361"/>
      <c r="BF1897" s="38">
        <f>BF1858</f>
        <v>0</v>
      </c>
      <c r="BO1897" s="38">
        <f>BO1858</f>
        <v>0</v>
      </c>
      <c r="CA1897" s="38">
        <f>CA1858</f>
        <v>0</v>
      </c>
    </row>
    <row r="1898" spans="1:145" ht="15.5" hidden="1" x14ac:dyDescent="0.35">
      <c r="A1898" s="27"/>
      <c r="B1898" s="360"/>
      <c r="C1898" s="360"/>
      <c r="D1898" s="360"/>
      <c r="E1898" s="360"/>
      <c r="F1898" s="353"/>
      <c r="G1898" s="353"/>
      <c r="H1898" s="353"/>
      <c r="I1898" s="353"/>
      <c r="J1898" s="353"/>
      <c r="K1898" s="353"/>
      <c r="L1898" s="353"/>
      <c r="M1898" s="353"/>
      <c r="N1898" s="353"/>
      <c r="O1898" s="360"/>
      <c r="P1898" s="360"/>
      <c r="Q1898" s="361"/>
      <c r="R1898" s="361"/>
    </row>
    <row r="1899" spans="1:145" ht="15.5" hidden="1" x14ac:dyDescent="0.35">
      <c r="A1899" s="27"/>
      <c r="B1899" s="360"/>
      <c r="C1899" s="360"/>
      <c r="D1899" s="360"/>
      <c r="E1899" s="360"/>
      <c r="F1899" s="353"/>
      <c r="G1899" s="353"/>
      <c r="H1899" s="353"/>
      <c r="I1899" s="353"/>
      <c r="J1899" s="353"/>
      <c r="K1899" s="353"/>
      <c r="L1899" s="353"/>
      <c r="M1899" s="353"/>
      <c r="N1899" s="353"/>
      <c r="O1899" s="360"/>
      <c r="P1899" s="360"/>
      <c r="Q1899" s="361"/>
      <c r="R1899" s="361"/>
    </row>
    <row r="1900" spans="1:145" ht="15.5" hidden="1" x14ac:dyDescent="0.35">
      <c r="A1900" s="27"/>
      <c r="B1900" s="360"/>
      <c r="C1900" s="360"/>
      <c r="D1900" s="360"/>
      <c r="E1900" s="360"/>
      <c r="F1900" s="353"/>
      <c r="G1900" s="353"/>
      <c r="H1900" s="353"/>
      <c r="I1900" s="353"/>
      <c r="J1900" s="353"/>
      <c r="K1900" s="353"/>
      <c r="L1900" s="353"/>
      <c r="M1900" s="353"/>
      <c r="N1900" s="353"/>
      <c r="O1900" s="360"/>
      <c r="P1900" s="360"/>
      <c r="Q1900" s="361"/>
      <c r="R1900" s="361"/>
    </row>
    <row r="1901" spans="1:145" ht="15.5" x14ac:dyDescent="0.35">
      <c r="A1901" s="27"/>
      <c r="B1901" s="27"/>
      <c r="C1901" s="27"/>
      <c r="D1901" s="27"/>
      <c r="F1901" s="27"/>
      <c r="H1901" s="27"/>
      <c r="I1901" s="126"/>
      <c r="L1901" s="27"/>
      <c r="N1901" s="27"/>
      <c r="O1901" s="27"/>
      <c r="P1901" s="27"/>
      <c r="Q1901" s="27"/>
    </row>
    <row r="1902" spans="1:145" ht="15.5" x14ac:dyDescent="0.35">
      <c r="A1902" s="27"/>
      <c r="B1902" s="27"/>
      <c r="C1902" s="27"/>
      <c r="D1902" s="27"/>
      <c r="F1902" s="27"/>
      <c r="H1902" s="27"/>
      <c r="I1902" s="126"/>
      <c r="L1902" s="27"/>
      <c r="N1902" s="27"/>
      <c r="O1902" s="27"/>
      <c r="P1902" s="27"/>
      <c r="Q1902" s="27"/>
      <c r="Y1902" s="126" t="s">
        <v>676</v>
      </c>
    </row>
    <row r="1903" spans="1:145" ht="15.5" x14ac:dyDescent="0.35">
      <c r="A1903" s="27"/>
      <c r="B1903" s="27"/>
      <c r="C1903" s="27"/>
      <c r="D1903" s="27"/>
      <c r="F1903" s="27"/>
      <c r="H1903" s="27"/>
      <c r="I1903" s="56"/>
      <c r="L1903" s="27"/>
      <c r="N1903" s="27"/>
      <c r="O1903" s="27"/>
      <c r="P1903" s="27"/>
      <c r="Q1903" s="27"/>
      <c r="Y1903" s="56" t="s">
        <v>632</v>
      </c>
    </row>
    <row r="1904" spans="1:145" ht="15.5" x14ac:dyDescent="0.35">
      <c r="A1904" s="27"/>
      <c r="B1904" s="27"/>
      <c r="C1904" s="27"/>
      <c r="D1904" s="27"/>
      <c r="F1904" s="27"/>
      <c r="H1904" s="27"/>
      <c r="I1904" s="118"/>
      <c r="L1904" s="27"/>
      <c r="N1904" s="27"/>
      <c r="O1904" s="27"/>
      <c r="P1904" s="27"/>
      <c r="Q1904" s="27"/>
      <c r="Y1904" s="118">
        <f ca="1">NOW()</f>
        <v>45628.398694444448</v>
      </c>
    </row>
    <row r="1905" spans="1:145" ht="15.5" x14ac:dyDescent="0.35">
      <c r="A1905" s="27"/>
      <c r="B1905" s="27"/>
      <c r="C1905" s="27"/>
      <c r="D1905" s="27"/>
      <c r="F1905" s="27"/>
      <c r="H1905" s="27"/>
      <c r="I1905" s="151"/>
      <c r="L1905" s="27"/>
      <c r="N1905" s="27"/>
      <c r="O1905" s="27"/>
      <c r="P1905" s="27"/>
      <c r="Q1905" s="27"/>
      <c r="Y1905" s="151">
        <f ca="1">NOW()</f>
        <v>45628.398694444448</v>
      </c>
    </row>
    <row r="1906" spans="1:145" ht="15.5" x14ac:dyDescent="0.35">
      <c r="A1906" s="12" t="s">
        <v>1</v>
      </c>
      <c r="B1906" s="12" t="s">
        <v>1</v>
      </c>
      <c r="C1906" s="12" t="s">
        <v>1</v>
      </c>
      <c r="D1906" s="12" t="s">
        <v>1</v>
      </c>
      <c r="E1906" s="12" t="s">
        <v>1</v>
      </c>
      <c r="F1906" s="12" t="s">
        <v>1</v>
      </c>
      <c r="G1906" s="12" t="s">
        <v>1</v>
      </c>
      <c r="H1906" s="12" t="s">
        <v>1</v>
      </c>
      <c r="I1906" s="12" t="s">
        <v>1</v>
      </c>
      <c r="J1906" s="12" t="s">
        <v>1</v>
      </c>
      <c r="K1906" s="12" t="s">
        <v>1</v>
      </c>
      <c r="L1906" s="12" t="s">
        <v>1</v>
      </c>
      <c r="M1906" s="12" t="s">
        <v>1</v>
      </c>
      <c r="N1906" s="12" t="s">
        <v>1</v>
      </c>
      <c r="O1906" s="12" t="s">
        <v>1</v>
      </c>
      <c r="P1906" s="12" t="s">
        <v>1</v>
      </c>
      <c r="Q1906" s="12" t="str">
        <f>+Q$4</f>
        <v>-</v>
      </c>
      <c r="R1906" s="12" t="str">
        <f>+R$4</f>
        <v>-</v>
      </c>
      <c r="S1906" s="12" t="str">
        <f>+S$4</f>
        <v>-</v>
      </c>
      <c r="T1906" s="12" t="str">
        <f>+T$4</f>
        <v>-</v>
      </c>
      <c r="U1906" s="12" t="s">
        <v>1</v>
      </c>
      <c r="V1906" s="12" t="s">
        <v>1</v>
      </c>
      <c r="W1906" s="12" t="s">
        <v>1</v>
      </c>
      <c r="X1906" s="13" t="s">
        <v>1</v>
      </c>
      <c r="Y1906" s="13" t="s">
        <v>1</v>
      </c>
      <c r="Z1906" s="12" t="s">
        <v>1</v>
      </c>
      <c r="AA1906" s="12" t="s">
        <v>1</v>
      </c>
      <c r="AB1906" s="12" t="s">
        <v>1</v>
      </c>
      <c r="AC1906" s="12" t="s">
        <v>1</v>
      </c>
      <c r="AD1906" s="12" t="s">
        <v>1</v>
      </c>
      <c r="AE1906" s="12" t="s">
        <v>1</v>
      </c>
      <c r="AF1906" s="12" t="s">
        <v>1</v>
      </c>
      <c r="AG1906" s="12" t="s">
        <v>1</v>
      </c>
      <c r="AH1906" s="12" t="s">
        <v>1</v>
      </c>
      <c r="AI1906" s="12" t="s">
        <v>1</v>
      </c>
      <c r="AJ1906" s="13" t="s">
        <v>1</v>
      </c>
      <c r="AK1906" s="13" t="s">
        <v>1</v>
      </c>
      <c r="AL1906" s="13" t="s">
        <v>1</v>
      </c>
      <c r="AM1906" s="13" t="s">
        <v>1</v>
      </c>
      <c r="AN1906" s="13" t="s">
        <v>1</v>
      </c>
      <c r="AO1906" s="13" t="s">
        <v>1</v>
      </c>
      <c r="AP1906" s="13" t="s">
        <v>1</v>
      </c>
      <c r="AQ1906" s="13" t="s">
        <v>1</v>
      </c>
      <c r="AR1906" s="13" t="s">
        <v>1</v>
      </c>
      <c r="AS1906" s="13" t="s">
        <v>1</v>
      </c>
      <c r="AT1906" s="13" t="s">
        <v>1</v>
      </c>
      <c r="AU1906" s="13" t="s">
        <v>1</v>
      </c>
      <c r="AV1906" s="13" t="s">
        <v>1</v>
      </c>
      <c r="AW1906" s="13" t="s">
        <v>1</v>
      </c>
      <c r="AX1906" s="13" t="s">
        <v>1</v>
      </c>
      <c r="AY1906" s="13"/>
      <c r="AZ1906" s="13" t="s">
        <v>1</v>
      </c>
      <c r="BA1906" s="13" t="s">
        <v>1</v>
      </c>
      <c r="BB1906" s="13" t="s">
        <v>1</v>
      </c>
      <c r="BC1906" s="13" t="s">
        <v>1</v>
      </c>
      <c r="BD1906" s="13" t="s">
        <v>1</v>
      </c>
      <c r="BE1906" s="13" t="s">
        <v>1</v>
      </c>
      <c r="BF1906" s="13" t="s">
        <v>1</v>
      </c>
      <c r="BG1906" s="13" t="s">
        <v>1</v>
      </c>
      <c r="BH1906" s="13" t="s">
        <v>1</v>
      </c>
      <c r="BI1906" s="13" t="s">
        <v>1</v>
      </c>
      <c r="BJ1906" s="13" t="s">
        <v>1</v>
      </c>
      <c r="BK1906" s="13" t="s">
        <v>1</v>
      </c>
      <c r="BL1906" s="13" t="s">
        <v>1</v>
      </c>
      <c r="BM1906" s="13" t="s">
        <v>1</v>
      </c>
      <c r="BN1906" s="13" t="s">
        <v>1</v>
      </c>
      <c r="BO1906" s="13" t="s">
        <v>1</v>
      </c>
      <c r="BP1906" s="13" t="s">
        <v>1</v>
      </c>
      <c r="BQ1906" s="13" t="s">
        <v>1</v>
      </c>
      <c r="BR1906" s="13" t="s">
        <v>1</v>
      </c>
      <c r="BS1906" s="13" t="s">
        <v>1</v>
      </c>
      <c r="BT1906" s="13" t="s">
        <v>1</v>
      </c>
      <c r="BU1906" s="13" t="s">
        <v>1</v>
      </c>
      <c r="BV1906" s="13" t="s">
        <v>1</v>
      </c>
      <c r="BW1906" s="13" t="s">
        <v>1</v>
      </c>
      <c r="BX1906" s="13" t="s">
        <v>1</v>
      </c>
      <c r="BY1906" s="13" t="s">
        <v>1</v>
      </c>
      <c r="BZ1906" s="12" t="s">
        <v>1</v>
      </c>
      <c r="CA1906" s="13" t="s">
        <v>1</v>
      </c>
      <c r="CB1906" s="13" t="s">
        <v>1</v>
      </c>
      <c r="CC1906" s="13" t="s">
        <v>1</v>
      </c>
      <c r="CD1906" s="13" t="s">
        <v>1</v>
      </c>
      <c r="CE1906" s="13" t="s">
        <v>1</v>
      </c>
      <c r="CF1906" s="13" t="s">
        <v>1</v>
      </c>
      <c r="CG1906" s="13" t="s">
        <v>1</v>
      </c>
      <c r="CH1906" s="13" t="s">
        <v>1</v>
      </c>
      <c r="CI1906" s="13" t="s">
        <v>1</v>
      </c>
      <c r="CJ1906" s="12" t="s">
        <v>1</v>
      </c>
      <c r="CK1906" s="12" t="s">
        <v>1</v>
      </c>
      <c r="CL1906" s="13" t="s">
        <v>1</v>
      </c>
      <c r="CM1906" s="13" t="s">
        <v>1</v>
      </c>
      <c r="CN1906" s="13" t="s">
        <v>1</v>
      </c>
      <c r="CO1906" s="13" t="s">
        <v>1</v>
      </c>
      <c r="CP1906" s="13" t="s">
        <v>1</v>
      </c>
      <c r="CQ1906" s="13" t="s">
        <v>1</v>
      </c>
      <c r="CR1906" s="13" t="s">
        <v>1</v>
      </c>
      <c r="CS1906" s="13" t="s">
        <v>1</v>
      </c>
      <c r="CT1906" s="13" t="s">
        <v>1</v>
      </c>
      <c r="CU1906" s="13" t="s">
        <v>1</v>
      </c>
      <c r="CV1906" s="13" t="s">
        <v>1</v>
      </c>
      <c r="CW1906" s="13" t="s">
        <v>1</v>
      </c>
      <c r="CX1906" s="13" t="s">
        <v>1</v>
      </c>
      <c r="CY1906" s="13" t="s">
        <v>1</v>
      </c>
      <c r="CZ1906" s="13" t="s">
        <v>1</v>
      </c>
      <c r="DA1906" s="13" t="s">
        <v>1</v>
      </c>
      <c r="DB1906" s="12" t="s">
        <v>1</v>
      </c>
      <c r="DC1906" s="12" t="s">
        <v>1</v>
      </c>
      <c r="DD1906" s="12" t="s">
        <v>1</v>
      </c>
      <c r="DE1906" s="12" t="s">
        <v>1</v>
      </c>
      <c r="DF1906" s="12" t="s">
        <v>1</v>
      </c>
      <c r="DG1906" s="12" t="s">
        <v>1</v>
      </c>
      <c r="DH1906" s="12" t="s">
        <v>1</v>
      </c>
      <c r="DI1906" s="12" t="s">
        <v>1</v>
      </c>
      <c r="DJ1906" s="12" t="s">
        <v>1</v>
      </c>
      <c r="DK1906" s="12" t="s">
        <v>1</v>
      </c>
      <c r="DL1906" s="12" t="s">
        <v>1</v>
      </c>
      <c r="DM1906" s="12" t="s">
        <v>1</v>
      </c>
      <c r="DN1906" s="23" t="s">
        <v>1</v>
      </c>
      <c r="DO1906" s="12" t="s">
        <v>1</v>
      </c>
      <c r="DP1906" s="12" t="s">
        <v>1</v>
      </c>
      <c r="DQ1906" s="12" t="s">
        <v>1</v>
      </c>
      <c r="DR1906" s="12" t="s">
        <v>1</v>
      </c>
      <c r="DS1906" s="12" t="s">
        <v>1</v>
      </c>
      <c r="DT1906" s="12" t="s">
        <v>1</v>
      </c>
      <c r="DU1906" s="12" t="s">
        <v>1</v>
      </c>
      <c r="DV1906" s="24" t="s">
        <v>1</v>
      </c>
      <c r="DW1906" s="25" t="s">
        <v>1</v>
      </c>
      <c r="DX1906" s="26" t="s">
        <v>1</v>
      </c>
      <c r="DZ1906" s="12" t="s">
        <v>1</v>
      </c>
      <c r="EC1906" s="12" t="s">
        <v>1</v>
      </c>
      <c r="EF1906" s="12" t="s">
        <v>1</v>
      </c>
      <c r="EI1906" s="12" t="s">
        <v>1</v>
      </c>
      <c r="EL1906" s="12" t="s">
        <v>1</v>
      </c>
      <c r="EO1906" s="12" t="s">
        <v>1</v>
      </c>
    </row>
    <row r="1907" spans="1:145" ht="15.5" x14ac:dyDescent="0.35">
      <c r="A1907" s="14"/>
      <c r="B1907" s="14" t="s">
        <v>2</v>
      </c>
      <c r="C1907" s="14" t="s">
        <v>3</v>
      </c>
      <c r="D1907" s="14" t="s">
        <v>4</v>
      </c>
      <c r="E1907" s="14" t="s">
        <v>5</v>
      </c>
      <c r="F1907" s="14" t="s">
        <v>6</v>
      </c>
      <c r="G1907" s="14" t="s">
        <v>7</v>
      </c>
      <c r="H1907" s="14" t="s">
        <v>8</v>
      </c>
      <c r="I1907" s="14" t="s">
        <v>9</v>
      </c>
      <c r="J1907" s="14" t="s">
        <v>10</v>
      </c>
      <c r="K1907" s="120" t="s">
        <v>570</v>
      </c>
      <c r="L1907" s="15">
        <v>1997</v>
      </c>
      <c r="M1907" s="16">
        <v>1998</v>
      </c>
      <c r="N1907" s="16">
        <v>1999</v>
      </c>
      <c r="O1907" s="120">
        <f t="shared" ref="O1907:T1907" si="1828">+O$5</f>
        <v>2000</v>
      </c>
      <c r="P1907" s="120">
        <f t="shared" si="1828"/>
        <v>2001</v>
      </c>
      <c r="Q1907" s="120">
        <f t="shared" si="1828"/>
        <v>2002</v>
      </c>
      <c r="R1907" s="120">
        <f t="shared" si="1828"/>
        <v>2003</v>
      </c>
      <c r="S1907" s="120">
        <f t="shared" si="1828"/>
        <v>2004</v>
      </c>
      <c r="T1907" s="120">
        <f t="shared" si="1828"/>
        <v>2005</v>
      </c>
      <c r="U1907" s="16">
        <v>2006</v>
      </c>
      <c r="V1907" s="16">
        <v>2007</v>
      </c>
      <c r="W1907" s="16">
        <v>2008</v>
      </c>
      <c r="X1907" s="17">
        <v>2009</v>
      </c>
      <c r="Y1907" s="17">
        <v>2010</v>
      </c>
      <c r="Z1907" s="16">
        <v>2011</v>
      </c>
      <c r="AA1907" s="16">
        <v>2012</v>
      </c>
      <c r="AB1907" s="16">
        <v>2013</v>
      </c>
      <c r="AC1907" s="16">
        <v>2013</v>
      </c>
      <c r="AD1907" s="16">
        <v>2013</v>
      </c>
      <c r="AE1907" s="16">
        <v>2013</v>
      </c>
      <c r="AF1907" s="16">
        <v>2014</v>
      </c>
      <c r="AG1907" s="16">
        <v>2014</v>
      </c>
      <c r="AH1907" s="16">
        <v>2014</v>
      </c>
      <c r="AI1907" s="16">
        <v>2014</v>
      </c>
      <c r="AJ1907" s="17">
        <v>2014</v>
      </c>
      <c r="AK1907" s="17">
        <v>2015</v>
      </c>
      <c r="AL1907" s="17">
        <v>2015</v>
      </c>
      <c r="AM1907" s="17">
        <v>2015</v>
      </c>
      <c r="AN1907" s="17">
        <v>2015</v>
      </c>
      <c r="AO1907" s="17">
        <f>+AO$5</f>
        <v>2015</v>
      </c>
      <c r="AP1907" s="17">
        <v>2016</v>
      </c>
      <c r="AQ1907" s="17">
        <v>2016</v>
      </c>
      <c r="AR1907" s="17">
        <v>2016</v>
      </c>
      <c r="AS1907" s="17">
        <f>+AS$5</f>
        <v>2016</v>
      </c>
      <c r="AT1907" s="17">
        <v>2017</v>
      </c>
      <c r="AU1907" s="17">
        <v>2017</v>
      </c>
      <c r="AV1907" s="17">
        <v>2017</v>
      </c>
      <c r="AW1907" s="17">
        <v>2017</v>
      </c>
      <c r="AX1907" s="17">
        <f>+AX$5</f>
        <v>2017</v>
      </c>
      <c r="AY1907" s="17"/>
      <c r="AZ1907" s="17">
        <v>2018</v>
      </c>
      <c r="BA1907" s="17">
        <v>2018</v>
      </c>
      <c r="BB1907" s="17">
        <v>2018</v>
      </c>
      <c r="BC1907" s="17">
        <v>2018</v>
      </c>
      <c r="BD1907" s="17">
        <v>2018</v>
      </c>
      <c r="BE1907" s="17">
        <v>2018</v>
      </c>
      <c r="BF1907" s="17">
        <f>+BF$5</f>
        <v>2018</v>
      </c>
      <c r="BG1907" s="17">
        <v>2019</v>
      </c>
      <c r="BH1907" s="17">
        <v>2019</v>
      </c>
      <c r="BI1907" s="17">
        <v>2019</v>
      </c>
      <c r="BJ1907" s="17">
        <v>2019</v>
      </c>
      <c r="BK1907" s="17">
        <v>2019</v>
      </c>
      <c r="BL1907" s="17">
        <v>2019</v>
      </c>
      <c r="BM1907" s="17">
        <v>2019</v>
      </c>
      <c r="BN1907" s="17">
        <v>2019</v>
      </c>
      <c r="BO1907" s="17">
        <f>+BO$5</f>
        <v>2019</v>
      </c>
      <c r="BP1907" s="17">
        <v>2020</v>
      </c>
      <c r="BQ1907" s="17">
        <v>2020</v>
      </c>
      <c r="BR1907" s="17">
        <v>2020</v>
      </c>
      <c r="BS1907" s="17">
        <v>2020</v>
      </c>
      <c r="BT1907" s="17">
        <v>2020</v>
      </c>
      <c r="BU1907" s="17">
        <v>2020</v>
      </c>
      <c r="BV1907" s="17">
        <v>2020</v>
      </c>
      <c r="BW1907" s="17">
        <v>2020</v>
      </c>
      <c r="BX1907" s="17">
        <v>2020</v>
      </c>
      <c r="BY1907" s="17">
        <v>2020</v>
      </c>
      <c r="BZ1907" s="16">
        <v>2020</v>
      </c>
      <c r="CA1907" s="17">
        <f>+CA$5</f>
        <v>2020</v>
      </c>
      <c r="CB1907" s="17">
        <v>2021</v>
      </c>
      <c r="CC1907" s="17">
        <v>2021</v>
      </c>
      <c r="CD1907" s="17">
        <v>2021</v>
      </c>
      <c r="CE1907" s="17">
        <v>2021</v>
      </c>
      <c r="CF1907" s="17">
        <v>2021</v>
      </c>
      <c r="CG1907" s="17">
        <v>2021</v>
      </c>
      <c r="CH1907" s="17">
        <v>2021</v>
      </c>
      <c r="CI1907" s="17">
        <v>2021</v>
      </c>
      <c r="CJ1907" s="16">
        <v>2021</v>
      </c>
      <c r="CK1907" s="16">
        <v>2021</v>
      </c>
      <c r="CL1907" s="17">
        <f>+CL$5</f>
        <v>2021</v>
      </c>
      <c r="CM1907" s="17">
        <v>2022</v>
      </c>
      <c r="CN1907" s="17">
        <v>2022</v>
      </c>
      <c r="CO1907" s="17">
        <v>2022</v>
      </c>
      <c r="CP1907" s="17">
        <v>2022</v>
      </c>
      <c r="CQ1907" s="17">
        <v>2022</v>
      </c>
      <c r="CR1907" s="17">
        <v>2022</v>
      </c>
      <c r="CS1907" s="17">
        <v>2022</v>
      </c>
      <c r="CT1907" s="17">
        <v>2022</v>
      </c>
      <c r="CU1907" s="17">
        <v>2022</v>
      </c>
      <c r="CV1907" s="17">
        <v>2022</v>
      </c>
      <c r="CW1907" s="17">
        <v>2022</v>
      </c>
      <c r="CX1907" s="17">
        <v>2022</v>
      </c>
      <c r="CY1907" s="17">
        <v>2022</v>
      </c>
      <c r="CZ1907" s="17">
        <v>2022</v>
      </c>
      <c r="DA1907" s="17">
        <f t="shared" ref="DA1907:DN1907" si="1829">+DA$5</f>
        <v>2022</v>
      </c>
      <c r="DB1907" s="16">
        <v>2023</v>
      </c>
      <c r="DC1907" s="16">
        <v>2023</v>
      </c>
      <c r="DD1907" s="16">
        <v>2023</v>
      </c>
      <c r="DE1907" s="16">
        <v>2023</v>
      </c>
      <c r="DF1907" s="16">
        <v>2023</v>
      </c>
      <c r="DG1907" s="16">
        <v>2023</v>
      </c>
      <c r="DH1907" s="16">
        <v>2023</v>
      </c>
      <c r="DI1907" s="16">
        <v>2023</v>
      </c>
      <c r="DJ1907" s="16">
        <v>2023</v>
      </c>
      <c r="DK1907" s="16">
        <v>2023</v>
      </c>
      <c r="DL1907" s="16">
        <v>2023</v>
      </c>
      <c r="DM1907" s="16">
        <v>2023</v>
      </c>
      <c r="DN1907" s="19">
        <f t="shared" si="1829"/>
        <v>2023</v>
      </c>
      <c r="DO1907" s="16">
        <v>2023</v>
      </c>
      <c r="DP1907" s="16">
        <v>2024</v>
      </c>
      <c r="DQ1907" s="16">
        <v>2024</v>
      </c>
      <c r="DR1907" s="16">
        <v>2024</v>
      </c>
      <c r="DS1907" s="16">
        <v>2024</v>
      </c>
      <c r="DT1907" s="16">
        <v>2024</v>
      </c>
      <c r="DU1907" s="16">
        <v>2024</v>
      </c>
      <c r="DV1907" s="20">
        <f>+DV$5</f>
        <v>2024</v>
      </c>
      <c r="DW1907" s="21">
        <f>+DW$5</f>
        <v>2024</v>
      </c>
      <c r="DX1907" s="22">
        <f>+DX$5</f>
        <v>2024</v>
      </c>
      <c r="DZ1907" s="16">
        <f>+DZ$5</f>
        <v>2025</v>
      </c>
      <c r="EC1907" s="16">
        <f>+EC$5</f>
        <v>2026</v>
      </c>
      <c r="EF1907" s="16">
        <f>+EF$5</f>
        <v>2027</v>
      </c>
      <c r="EI1907" s="16">
        <f>+EI$5</f>
        <v>2028</v>
      </c>
      <c r="EL1907" s="16">
        <f>+EL$5</f>
        <v>2029</v>
      </c>
      <c r="EO1907" s="16">
        <f>+EO$5</f>
        <v>2030</v>
      </c>
    </row>
    <row r="1908" spans="1:145" ht="15.5" x14ac:dyDescent="0.35">
      <c r="A1908" s="12" t="s">
        <v>1</v>
      </c>
      <c r="B1908" s="12" t="s">
        <v>1</v>
      </c>
      <c r="C1908" s="12" t="s">
        <v>1</v>
      </c>
      <c r="D1908" s="12" t="s">
        <v>1</v>
      </c>
      <c r="E1908" s="12" t="s">
        <v>1</v>
      </c>
      <c r="F1908" s="12" t="s">
        <v>1</v>
      </c>
      <c r="G1908" s="12" t="s">
        <v>1</v>
      </c>
      <c r="H1908" s="12" t="s">
        <v>1</v>
      </c>
      <c r="I1908" s="12" t="s">
        <v>1</v>
      </c>
      <c r="J1908" s="12" t="s">
        <v>1</v>
      </c>
      <c r="K1908" s="12" t="s">
        <v>1</v>
      </c>
      <c r="L1908" s="12" t="s">
        <v>1</v>
      </c>
      <c r="M1908" s="12" t="s">
        <v>1</v>
      </c>
      <c r="N1908" s="12" t="s">
        <v>1</v>
      </c>
      <c r="O1908" s="12" t="s">
        <v>1</v>
      </c>
      <c r="P1908" s="12" t="s">
        <v>1</v>
      </c>
      <c r="Q1908" s="12" t="str">
        <f>+Q$6</f>
        <v>-</v>
      </c>
      <c r="R1908" s="12" t="str">
        <f>+R$6</f>
        <v>-</v>
      </c>
      <c r="S1908" s="12" t="str">
        <f>+S$6</f>
        <v>-</v>
      </c>
      <c r="T1908" s="12" t="str">
        <f>+T$6</f>
        <v>-</v>
      </c>
      <c r="U1908" s="12" t="s">
        <v>1</v>
      </c>
      <c r="V1908" s="12" t="s">
        <v>1</v>
      </c>
      <c r="W1908" s="12" t="s">
        <v>1</v>
      </c>
      <c r="X1908" s="13" t="s">
        <v>1</v>
      </c>
      <c r="Y1908" s="13" t="s">
        <v>1</v>
      </c>
      <c r="Z1908" s="12" t="s">
        <v>1</v>
      </c>
      <c r="AA1908" s="12" t="s">
        <v>1</v>
      </c>
      <c r="AB1908" s="12" t="s">
        <v>1</v>
      </c>
      <c r="AC1908" s="12" t="s">
        <v>1</v>
      </c>
      <c r="AD1908" s="12" t="s">
        <v>1</v>
      </c>
      <c r="AE1908" s="12" t="s">
        <v>1</v>
      </c>
      <c r="AF1908" s="12" t="s">
        <v>1</v>
      </c>
      <c r="AG1908" s="12" t="s">
        <v>1</v>
      </c>
      <c r="AH1908" s="12" t="s">
        <v>1</v>
      </c>
      <c r="AI1908" s="12" t="s">
        <v>1</v>
      </c>
      <c r="AJ1908" s="13" t="s">
        <v>1</v>
      </c>
      <c r="AK1908" s="13" t="s">
        <v>1</v>
      </c>
      <c r="AL1908" s="13" t="s">
        <v>1</v>
      </c>
      <c r="AM1908" s="13" t="s">
        <v>1</v>
      </c>
      <c r="AN1908" s="13" t="s">
        <v>1</v>
      </c>
      <c r="AO1908" s="13" t="s">
        <v>1</v>
      </c>
      <c r="AP1908" s="13" t="s">
        <v>1</v>
      </c>
      <c r="AQ1908" s="13" t="s">
        <v>1</v>
      </c>
      <c r="AR1908" s="13" t="s">
        <v>1</v>
      </c>
      <c r="AS1908" s="13" t="s">
        <v>1</v>
      </c>
      <c r="AT1908" s="13" t="s">
        <v>1</v>
      </c>
      <c r="AU1908" s="13" t="s">
        <v>1</v>
      </c>
      <c r="AV1908" s="13" t="s">
        <v>1</v>
      </c>
      <c r="AW1908" s="13" t="s">
        <v>1</v>
      </c>
      <c r="AX1908" s="13" t="s">
        <v>1</v>
      </c>
      <c r="AY1908" s="13"/>
      <c r="AZ1908" s="13" t="s">
        <v>1</v>
      </c>
      <c r="BA1908" s="13" t="s">
        <v>1</v>
      </c>
      <c r="BB1908" s="13" t="s">
        <v>1</v>
      </c>
      <c r="BC1908" s="13" t="s">
        <v>1</v>
      </c>
      <c r="BD1908" s="13" t="s">
        <v>1</v>
      </c>
      <c r="BE1908" s="13" t="s">
        <v>1</v>
      </c>
      <c r="BF1908" s="13" t="s">
        <v>1</v>
      </c>
      <c r="BG1908" s="13" t="s">
        <v>1</v>
      </c>
      <c r="BH1908" s="13" t="s">
        <v>1</v>
      </c>
      <c r="BI1908" s="13" t="s">
        <v>1</v>
      </c>
      <c r="BJ1908" s="13" t="s">
        <v>1</v>
      </c>
      <c r="BK1908" s="13" t="s">
        <v>1</v>
      </c>
      <c r="BL1908" s="13" t="s">
        <v>1</v>
      </c>
      <c r="BM1908" s="13" t="s">
        <v>1</v>
      </c>
      <c r="BN1908" s="13" t="s">
        <v>1</v>
      </c>
      <c r="BO1908" s="13" t="s">
        <v>1</v>
      </c>
      <c r="BP1908" s="13" t="s">
        <v>1</v>
      </c>
      <c r="BQ1908" s="13" t="s">
        <v>1</v>
      </c>
      <c r="BR1908" s="13" t="s">
        <v>1</v>
      </c>
      <c r="BS1908" s="13" t="s">
        <v>1</v>
      </c>
      <c r="BT1908" s="13" t="s">
        <v>1</v>
      </c>
      <c r="BU1908" s="13" t="s">
        <v>1</v>
      </c>
      <c r="BV1908" s="13" t="s">
        <v>1</v>
      </c>
      <c r="BW1908" s="13" t="s">
        <v>1</v>
      </c>
      <c r="BX1908" s="13" t="s">
        <v>1</v>
      </c>
      <c r="BY1908" s="13" t="s">
        <v>1</v>
      </c>
      <c r="BZ1908" s="12" t="s">
        <v>1</v>
      </c>
      <c r="CA1908" s="13" t="s">
        <v>1</v>
      </c>
      <c r="CB1908" s="13" t="s">
        <v>1</v>
      </c>
      <c r="CC1908" s="13" t="s">
        <v>1</v>
      </c>
      <c r="CD1908" s="13" t="s">
        <v>1</v>
      </c>
      <c r="CE1908" s="13" t="s">
        <v>1</v>
      </c>
      <c r="CF1908" s="13" t="s">
        <v>1</v>
      </c>
      <c r="CG1908" s="13" t="s">
        <v>1</v>
      </c>
      <c r="CH1908" s="13" t="s">
        <v>1</v>
      </c>
      <c r="CI1908" s="13" t="s">
        <v>1</v>
      </c>
      <c r="CJ1908" s="12" t="s">
        <v>1</v>
      </c>
      <c r="CK1908" s="12" t="s">
        <v>1</v>
      </c>
      <c r="CL1908" s="13" t="s">
        <v>1</v>
      </c>
      <c r="CM1908" s="13" t="s">
        <v>1</v>
      </c>
      <c r="CN1908" s="13" t="s">
        <v>1</v>
      </c>
      <c r="CO1908" s="13" t="s">
        <v>1</v>
      </c>
      <c r="CP1908" s="13" t="s">
        <v>1</v>
      </c>
      <c r="CQ1908" s="13" t="s">
        <v>1</v>
      </c>
      <c r="CR1908" s="13" t="s">
        <v>1</v>
      </c>
      <c r="CS1908" s="13" t="s">
        <v>1</v>
      </c>
      <c r="CT1908" s="13" t="s">
        <v>1</v>
      </c>
      <c r="CU1908" s="13" t="s">
        <v>1</v>
      </c>
      <c r="CV1908" s="13" t="s">
        <v>1</v>
      </c>
      <c r="CW1908" s="13" t="s">
        <v>1</v>
      </c>
      <c r="CX1908" s="13" t="s">
        <v>1</v>
      </c>
      <c r="CY1908" s="13" t="s">
        <v>1</v>
      </c>
      <c r="CZ1908" s="13" t="s">
        <v>1</v>
      </c>
      <c r="DA1908" s="13" t="s">
        <v>1</v>
      </c>
      <c r="DB1908" s="12" t="s">
        <v>1</v>
      </c>
      <c r="DC1908" s="12" t="s">
        <v>1</v>
      </c>
      <c r="DD1908" s="12" t="s">
        <v>1</v>
      </c>
      <c r="DE1908" s="12" t="s">
        <v>1</v>
      </c>
      <c r="DF1908" s="12" t="s">
        <v>1</v>
      </c>
      <c r="DG1908" s="12" t="s">
        <v>1</v>
      </c>
      <c r="DH1908" s="12" t="s">
        <v>1</v>
      </c>
      <c r="DI1908" s="12" t="s">
        <v>1</v>
      </c>
      <c r="DJ1908" s="12" t="s">
        <v>1</v>
      </c>
      <c r="DK1908" s="12" t="s">
        <v>1</v>
      </c>
      <c r="DL1908" s="12" t="s">
        <v>1</v>
      </c>
      <c r="DM1908" s="12" t="s">
        <v>1</v>
      </c>
      <c r="DN1908" s="23" t="s">
        <v>1</v>
      </c>
      <c r="DO1908" s="12" t="s">
        <v>1</v>
      </c>
      <c r="DP1908" s="12" t="s">
        <v>1</v>
      </c>
      <c r="DQ1908" s="12" t="s">
        <v>1</v>
      </c>
      <c r="DR1908" s="12" t="s">
        <v>1</v>
      </c>
      <c r="DS1908" s="12" t="s">
        <v>1</v>
      </c>
      <c r="DT1908" s="12" t="s">
        <v>1</v>
      </c>
      <c r="DU1908" s="12" t="s">
        <v>1</v>
      </c>
      <c r="DV1908" s="24" t="s">
        <v>1</v>
      </c>
      <c r="DW1908" s="25" t="s">
        <v>1</v>
      </c>
      <c r="DX1908" s="26" t="s">
        <v>1</v>
      </c>
      <c r="DZ1908" s="12" t="s">
        <v>1</v>
      </c>
      <c r="EC1908" s="12" t="s">
        <v>1</v>
      </c>
      <c r="EF1908" s="12" t="s">
        <v>1</v>
      </c>
      <c r="EI1908" s="12" t="s">
        <v>1</v>
      </c>
      <c r="EL1908" s="12" t="s">
        <v>1</v>
      </c>
      <c r="EO1908" s="12" t="s">
        <v>1</v>
      </c>
    </row>
    <row r="1909" spans="1:145" ht="15.5" x14ac:dyDescent="0.35">
      <c r="A1909" s="27"/>
      <c r="B1909" s="27"/>
      <c r="C1909" s="27"/>
      <c r="D1909" s="27"/>
      <c r="E1909" s="27"/>
      <c r="F1909" s="27"/>
      <c r="G1909" s="27"/>
      <c r="I1909" s="27"/>
      <c r="J1909" s="27"/>
      <c r="K1909" s="14"/>
      <c r="L1909" s="14"/>
      <c r="M1909" s="14"/>
      <c r="N1909" s="14"/>
      <c r="O1909" s="28"/>
      <c r="P1909" s="28"/>
      <c r="Q1909" s="28"/>
      <c r="R1909" s="28"/>
      <c r="S1909" s="28"/>
      <c r="T1909" s="28"/>
      <c r="U1909" s="28" t="str">
        <f>+U$7</f>
        <v/>
      </c>
      <c r="V1909" s="14"/>
      <c r="W1909" s="14"/>
      <c r="X1909" s="30"/>
      <c r="Y1909" s="30"/>
      <c r="Z1909" s="14"/>
      <c r="AA1909" s="14"/>
      <c r="AB1909" s="14" t="s">
        <v>12</v>
      </c>
      <c r="AC1909" s="14" t="s">
        <v>13</v>
      </c>
      <c r="AD1909" s="14" t="str">
        <f>+$AD$7</f>
        <v>Maj old</v>
      </c>
      <c r="AE1909" s="14"/>
      <c r="AF1909" s="14" t="s">
        <v>12</v>
      </c>
      <c r="AG1909" s="14" t="s">
        <v>13</v>
      </c>
      <c r="AH1909" s="14" t="s">
        <v>15</v>
      </c>
      <c r="AI1909" s="14" t="s">
        <v>16</v>
      </c>
      <c r="AJ1909" s="30"/>
      <c r="AK1909" s="30" t="s">
        <v>12</v>
      </c>
      <c r="AL1909" s="30" t="s">
        <v>13</v>
      </c>
      <c r="AM1909" s="30" t="s">
        <v>15</v>
      </c>
      <c r="AN1909" s="30" t="s">
        <v>17</v>
      </c>
      <c r="AO1909" s="30" t="str">
        <f>+AO$7</f>
        <v>Estim.</v>
      </c>
      <c r="AP1909" s="30" t="s">
        <v>12</v>
      </c>
      <c r="AQ1909" s="30" t="s">
        <v>13</v>
      </c>
      <c r="AR1909" s="30" t="s">
        <v>15</v>
      </c>
      <c r="AS1909" s="30" t="str">
        <f>+AS$7</f>
        <v>Estim.</v>
      </c>
      <c r="AT1909" s="30" t="s">
        <v>12</v>
      </c>
      <c r="AU1909" s="30" t="s">
        <v>13</v>
      </c>
      <c r="AV1909" s="30" t="s">
        <v>19</v>
      </c>
      <c r="AW1909" s="30" t="s">
        <v>20</v>
      </c>
      <c r="AX1909" s="30" t="str">
        <f>+AX$7</f>
        <v>Estim</v>
      </c>
      <c r="AY1909" s="30"/>
      <c r="AZ1909" s="30" t="s">
        <v>12</v>
      </c>
      <c r="BA1909" s="30" t="s">
        <v>22</v>
      </c>
      <c r="BB1909" s="30" t="s">
        <v>23</v>
      </c>
      <c r="BC1909" s="30" t="s">
        <v>24</v>
      </c>
      <c r="BD1909" s="30" t="s">
        <v>25</v>
      </c>
      <c r="BE1909" s="30" t="s">
        <v>26</v>
      </c>
      <c r="BF1909" s="30" t="str">
        <f>+BF$7</f>
        <v>Estim</v>
      </c>
      <c r="BG1909" s="30" t="s">
        <v>12</v>
      </c>
      <c r="BH1909" s="30" t="s">
        <v>27</v>
      </c>
      <c r="BI1909" s="30" t="s">
        <v>23</v>
      </c>
      <c r="BJ1909" s="30" t="s">
        <v>26</v>
      </c>
      <c r="BK1909" s="30" t="s">
        <v>28</v>
      </c>
      <c r="BL1909" s="30" t="s">
        <v>29</v>
      </c>
      <c r="BM1909" s="30" t="s">
        <v>30</v>
      </c>
      <c r="BN1909" s="30" t="s">
        <v>31</v>
      </c>
      <c r="BO1909" s="30" t="str">
        <f>+BO$7</f>
        <v>Estim</v>
      </c>
      <c r="BP1909" s="30" t="s">
        <v>12</v>
      </c>
      <c r="BQ1909" s="30" t="s">
        <v>12</v>
      </c>
      <c r="BR1909" s="30" t="s">
        <v>27</v>
      </c>
      <c r="BS1909" s="30" t="s">
        <v>29</v>
      </c>
      <c r="BT1909" s="30" t="s">
        <v>23</v>
      </c>
      <c r="BU1909" s="30" t="s">
        <v>29</v>
      </c>
      <c r="BV1909" s="30" t="s">
        <v>31</v>
      </c>
      <c r="BW1909" s="30" t="s">
        <v>32</v>
      </c>
      <c r="BX1909" s="30" t="s">
        <v>32</v>
      </c>
      <c r="BY1909" s="30" t="s">
        <v>32</v>
      </c>
      <c r="BZ1909" s="14" t="s">
        <v>33</v>
      </c>
      <c r="CA1909" s="30" t="str">
        <f>+CA$7</f>
        <v>Estim</v>
      </c>
      <c r="CB1909" s="30" t="s">
        <v>12</v>
      </c>
      <c r="CC1909" s="30" t="s">
        <v>12</v>
      </c>
      <c r="CD1909" s="30" t="s">
        <v>12</v>
      </c>
      <c r="CE1909" s="30" t="s">
        <v>12</v>
      </c>
      <c r="CF1909" s="30" t="s">
        <v>12</v>
      </c>
      <c r="CG1909" s="30" t="s">
        <v>12</v>
      </c>
      <c r="CH1909" s="30" t="s">
        <v>34</v>
      </c>
      <c r="CI1909" s="30" t="s">
        <v>34</v>
      </c>
      <c r="CJ1909" s="14" t="s">
        <v>25</v>
      </c>
      <c r="CK1909" s="14" t="s">
        <v>25</v>
      </c>
      <c r="CL1909" s="30" t="str">
        <f>+CL$7</f>
        <v>Estim.</v>
      </c>
      <c r="CM1909" s="30" t="s">
        <v>12</v>
      </c>
      <c r="CN1909" s="30" t="s">
        <v>36</v>
      </c>
      <c r="CO1909" s="30" t="s">
        <v>36</v>
      </c>
      <c r="CP1909" s="30" t="s">
        <v>101</v>
      </c>
      <c r="CQ1909" s="30" t="s">
        <v>36</v>
      </c>
      <c r="CR1909" s="30" t="s">
        <v>102</v>
      </c>
      <c r="CS1909" s="30" t="s">
        <v>103</v>
      </c>
      <c r="CT1909" s="30" t="s">
        <v>104</v>
      </c>
      <c r="CU1909" s="30" t="s">
        <v>105</v>
      </c>
      <c r="CV1909" s="30" t="s">
        <v>37</v>
      </c>
      <c r="CW1909" s="30" t="s">
        <v>37</v>
      </c>
      <c r="CX1909" s="30" t="s">
        <v>38</v>
      </c>
      <c r="CY1909" s="30" t="s">
        <v>38</v>
      </c>
      <c r="CZ1909" s="30" t="s">
        <v>37</v>
      </c>
      <c r="DA1909" s="30" t="str">
        <f t="shared" ref="DA1909:DN1909" si="1830">+DA$7</f>
        <v>Estim.</v>
      </c>
      <c r="DB1909" s="14" t="s">
        <v>39</v>
      </c>
      <c r="DC1909" s="14" t="s">
        <v>40</v>
      </c>
      <c r="DD1909" s="14" t="s">
        <v>41</v>
      </c>
      <c r="DE1909" s="14" t="s">
        <v>42</v>
      </c>
      <c r="DF1909" s="14" t="s">
        <v>43</v>
      </c>
      <c r="DG1909" s="14" t="s">
        <v>44</v>
      </c>
      <c r="DH1909" s="14" t="s">
        <v>45</v>
      </c>
      <c r="DI1909" s="14" t="s">
        <v>46</v>
      </c>
      <c r="DJ1909" s="14" t="s">
        <v>47</v>
      </c>
      <c r="DK1909" s="14" t="s">
        <v>45</v>
      </c>
      <c r="DL1909" s="14" t="s">
        <v>46</v>
      </c>
      <c r="DM1909" s="14" t="s">
        <v>47</v>
      </c>
      <c r="DN1909" s="34" t="str">
        <f t="shared" si="1830"/>
        <v>Estim.</v>
      </c>
      <c r="DO1909" s="14" t="s">
        <v>47</v>
      </c>
      <c r="DP1909" s="14" t="s">
        <v>12</v>
      </c>
      <c r="DQ1909" s="14" t="s">
        <v>12</v>
      </c>
      <c r="DR1909" s="14" t="s">
        <v>12</v>
      </c>
      <c r="DS1909" s="14" t="s">
        <v>23</v>
      </c>
      <c r="DT1909" s="14" t="s">
        <v>23</v>
      </c>
      <c r="DU1909" s="14" t="s">
        <v>23</v>
      </c>
      <c r="DV1909" s="121" t="str">
        <f>+DV$7</f>
        <v>MAJ nov</v>
      </c>
      <c r="DW1909" s="122" t="str">
        <f>+DW$7</f>
        <v>MAJ nov</v>
      </c>
      <c r="DX1909" s="123" t="str">
        <f>+DX$7</f>
        <v>Prév.Rév.</v>
      </c>
      <c r="DZ1909" s="14" t="str">
        <f>+DZ$7</f>
        <v>Prév.</v>
      </c>
      <c r="EC1909" s="14" t="str">
        <f>+EC$7</f>
        <v>Prév.</v>
      </c>
      <c r="EF1909" s="14" t="str">
        <f>+EF$7</f>
        <v>Prév.</v>
      </c>
      <c r="EI1909" s="14" t="str">
        <f>+EI$7</f>
        <v>Prév.</v>
      </c>
      <c r="EL1909" s="14" t="str">
        <f>+EL$7</f>
        <v>Prév.</v>
      </c>
      <c r="EO1909" s="14" t="str">
        <f>+EO$7</f>
        <v>Prév.</v>
      </c>
    </row>
    <row r="1910" spans="1:145" ht="15.5" x14ac:dyDescent="0.35">
      <c r="A1910" s="27"/>
      <c r="B1910" s="27"/>
      <c r="C1910" s="27"/>
      <c r="D1910" s="27"/>
      <c r="E1910" s="27"/>
      <c r="G1910" s="27"/>
      <c r="H1910" s="199"/>
      <c r="I1910" s="27"/>
      <c r="L1910" s="28"/>
      <c r="N1910" s="28"/>
      <c r="O1910" s="28"/>
      <c r="P1910" s="28"/>
      <c r="Q1910" s="28"/>
      <c r="Y1910" s="27" t="s">
        <v>677</v>
      </c>
    </row>
    <row r="1911" spans="1:145" ht="15.5" x14ac:dyDescent="0.35">
      <c r="A1911" s="199" t="s">
        <v>678</v>
      </c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</row>
    <row r="1912" spans="1:145" ht="15.5" x14ac:dyDescent="0.35">
      <c r="A1912" s="56" t="s">
        <v>482</v>
      </c>
      <c r="B1912" s="63">
        <f>[2]CAMEROUN!C2464</f>
        <v>0</v>
      </c>
      <c r="C1912" s="63">
        <f>[2]CAMEROUN!D2464</f>
        <v>0</v>
      </c>
      <c r="D1912" s="63">
        <f>[2]CAMEROUN!E2464</f>
        <v>0</v>
      </c>
      <c r="E1912" s="63">
        <f>[2]CAMEROUN!F2464</f>
        <v>0</v>
      </c>
      <c r="F1912" s="63">
        <f>[2]CAMEROUN!G2464</f>
        <v>0</v>
      </c>
      <c r="G1912" s="63">
        <f>[2]CAMEROUN!H2464</f>
        <v>0</v>
      </c>
      <c r="H1912" s="63">
        <f>[2]CAMEROUN!I2464</f>
        <v>0</v>
      </c>
      <c r="I1912" s="63">
        <f>[2]CAMEROUN!J2464</f>
        <v>0</v>
      </c>
      <c r="J1912" s="63">
        <f>[2]CAMEROUN!K2464</f>
        <v>0</v>
      </c>
      <c r="K1912" s="63">
        <f>[2]CAMEROUN!L2464</f>
        <v>0</v>
      </c>
      <c r="L1912" s="63">
        <f>[2]CAMEROUN!M2464</f>
        <v>0</v>
      </c>
      <c r="M1912" s="63">
        <f>[2]CAMEROUN!N2464</f>
        <v>0</v>
      </c>
      <c r="N1912" s="63">
        <f>[2]CAMEROUN!O2464</f>
        <v>0</v>
      </c>
      <c r="O1912" s="63">
        <f>[2]CAMEROUN!AG2464</f>
        <v>0</v>
      </c>
      <c r="P1912" s="63">
        <f>[2]CAMEROUN!AH2286</f>
        <v>1130.2719999999999</v>
      </c>
      <c r="Q1912" s="63">
        <f>[2]CAMEROUN!AI2286</f>
        <v>1329.2139999999999</v>
      </c>
      <c r="R1912" s="63">
        <f>[2]CAMEROUN!AJ2286</f>
        <v>1342.164</v>
      </c>
      <c r="S1912" s="63">
        <f>[2]CAMEROUN!AK2286</f>
        <v>1428.6619999999998</v>
      </c>
      <c r="T1912" s="63">
        <f>[2]CAMEROUN!AL2286</f>
        <v>1502.4</v>
      </c>
      <c r="U1912" s="63">
        <f>[2]CAMEROUN!AM2286</f>
        <v>1638.712</v>
      </c>
      <c r="V1912" s="63">
        <f>[2]CAMEROUN!AN2286</f>
        <v>1887.9880000000001</v>
      </c>
      <c r="W1912" s="63">
        <f>[2]CAMEROUN!AO2286</f>
        <v>2149.91</v>
      </c>
      <c r="X1912" s="2">
        <f>[2]CAMEROUN!AP2286</f>
        <v>2299.7420000000002</v>
      </c>
      <c r="Y1912" s="2">
        <f>[2]CAMEROUN!AQ2286</f>
        <v>2625.436749941</v>
      </c>
      <c r="Z1912" s="63">
        <f>[2]CAMEROUN!AR2286</f>
        <v>2880.9220209099999</v>
      </c>
      <c r="AA1912" s="63">
        <f>[2]CAMEROUN!AS2286</f>
        <v>2939.4749999999999</v>
      </c>
      <c r="AB1912" s="63">
        <v>3165.9575712883407</v>
      </c>
      <c r="AC1912" s="63">
        <v>3205.02074547453</v>
      </c>
      <c r="AD1912" s="63">
        <v>3249.4381990430966</v>
      </c>
      <c r="AE1912" s="63">
        <f>[2]CAMEROUN!AT2286</f>
        <v>3279.8119999999999</v>
      </c>
      <c r="AF1912" s="63">
        <v>3459.0552406184024</v>
      </c>
      <c r="AG1912" s="63">
        <v>3486.3389999999999</v>
      </c>
      <c r="AH1912" s="63">
        <v>3434.3579999999997</v>
      </c>
      <c r="AI1912" s="63">
        <v>3434.3579999999997</v>
      </c>
      <c r="AJ1912" s="2">
        <f>[2]CAMEROUN!AU2286</f>
        <v>3645.1543921510001</v>
      </c>
      <c r="AK1912" s="2">
        <v>4035.8472434870928</v>
      </c>
      <c r="AL1912" s="2">
        <v>3960.3520000000003</v>
      </c>
      <c r="AM1912" s="2">
        <v>3726.915</v>
      </c>
      <c r="AN1912" s="2">
        <v>3884.0279999999998</v>
      </c>
      <c r="AO1912" s="2">
        <f>[2]CAMEROUN!AV2286</f>
        <v>3954.643</v>
      </c>
      <c r="AP1912" s="2">
        <v>4267.2135030709851</v>
      </c>
      <c r="AQ1912" s="2">
        <v>4228.3766830610002</v>
      </c>
      <c r="AR1912" s="2">
        <v>4035.862247259</v>
      </c>
      <c r="AS1912" s="2">
        <f>[2]CAMEROUN!AZ2286</f>
        <v>4163.0540000000001</v>
      </c>
      <c r="AT1912" s="2">
        <v>4517.0421471825775</v>
      </c>
      <c r="AU1912" s="2">
        <v>4578.1429150352196</v>
      </c>
      <c r="AV1912" s="2">
        <v>4413.2489196530087</v>
      </c>
      <c r="AW1912" s="2">
        <v>4305.1510819167015</v>
      </c>
      <c r="AX1912" s="2">
        <f>[2]CAMEROUN!BE2286</f>
        <v>4398.8310000000001</v>
      </c>
      <c r="AY1912" s="2"/>
      <c r="AZ1912" s="2">
        <v>4706.0557486068346</v>
      </c>
      <c r="BA1912" s="2">
        <v>4688.344069910002</v>
      </c>
      <c r="BB1912" s="2">
        <v>4774.8795374678848</v>
      </c>
      <c r="BC1912" s="2">
        <v>4634.6553757343754</v>
      </c>
      <c r="BD1912" s="2">
        <v>4682.4066355900686</v>
      </c>
      <c r="BE1912" s="2">
        <v>4682.4066355900686</v>
      </c>
      <c r="BF1912" s="2">
        <f>[2]CAMEROUN!BL2286</f>
        <v>5042.7640000000001</v>
      </c>
      <c r="BG1912" s="2">
        <v>5120.3085703166962</v>
      </c>
      <c r="BH1912" s="2">
        <v>5140.6151695000408</v>
      </c>
      <c r="BI1912" s="2">
        <v>5499.0120306160716</v>
      </c>
      <c r="BJ1912" s="2">
        <v>5349.1389074823383</v>
      </c>
      <c r="BK1912" s="2">
        <v>5412.1048947660202</v>
      </c>
      <c r="BL1912" s="2">
        <v>5286.4453707852481</v>
      </c>
      <c r="BM1912" s="2">
        <v>5508.1288591932735</v>
      </c>
      <c r="BN1912" s="2">
        <v>5266.1806872341822</v>
      </c>
      <c r="BO1912" s="2">
        <f>[2]CAMEROUN!BU2286</f>
        <v>5416.4269999999997</v>
      </c>
      <c r="BP1912" s="2">
        <v>5779.1530727277523</v>
      </c>
      <c r="BQ1912" s="2">
        <v>5098.5983586102411</v>
      </c>
      <c r="BR1912" s="2">
        <v>4774.2226933636484</v>
      </c>
      <c r="BS1912" s="2">
        <v>4774.2226933636484</v>
      </c>
      <c r="BT1912" s="2">
        <v>5184.6013287503774</v>
      </c>
      <c r="BU1912" s="2">
        <v>5223.2749032829734</v>
      </c>
      <c r="BV1912" s="2">
        <v>4897.9322126805273</v>
      </c>
      <c r="BW1912" s="2">
        <v>5627.2062477293557</v>
      </c>
      <c r="BX1912" s="2">
        <v>5497.7710273929597</v>
      </c>
      <c r="BY1912" s="2">
        <v>5299.5105422454253</v>
      </c>
      <c r="BZ1912" s="63">
        <v>5965.8149999999996</v>
      </c>
      <c r="CA1912" s="2">
        <f>[2]CAMEROUN!CG2286</f>
        <v>6109.902</v>
      </c>
      <c r="CB1912" s="2">
        <v>6581.1426954850958</v>
      </c>
      <c r="CC1912" s="2">
        <v>6516.0285141016939</v>
      </c>
      <c r="CD1912" s="2">
        <v>6407.9815242440181</v>
      </c>
      <c r="CE1912" s="2">
        <v>6788.0934723937789</v>
      </c>
      <c r="CF1912" s="2">
        <v>6731.8180853820031</v>
      </c>
      <c r="CG1912" s="2">
        <v>6625.8796636575953</v>
      </c>
      <c r="CH1912" s="2">
        <v>7181.1404673368852</v>
      </c>
      <c r="CI1912" s="2">
        <v>6918.9064113064314</v>
      </c>
      <c r="CJ1912" s="63">
        <v>7202.8632084646215</v>
      </c>
      <c r="CK1912" s="63">
        <v>6977.7135807505911</v>
      </c>
      <c r="CL1912" s="2">
        <f>[2]CAMEROUN!CR2286</f>
        <v>7152.357</v>
      </c>
      <c r="CM1912" s="2">
        <v>7921.8853006821919</v>
      </c>
      <c r="CN1912" s="2">
        <v>8105.4187156456792</v>
      </c>
      <c r="CO1912" s="2">
        <v>8154.9489753642083</v>
      </c>
      <c r="CP1912" s="2">
        <v>8161.1948066389559</v>
      </c>
      <c r="CQ1912" s="2">
        <v>8153.6033479538664</v>
      </c>
      <c r="CR1912" s="2">
        <v>8105.0531947292502</v>
      </c>
      <c r="CS1912" s="2">
        <v>8270.7083868102582</v>
      </c>
      <c r="CT1912" s="2">
        <v>8214.8337200946371</v>
      </c>
      <c r="CU1912" s="2">
        <v>8168.2409472003019</v>
      </c>
      <c r="CV1912" s="2">
        <v>7809.0293672794733</v>
      </c>
      <c r="CW1912" s="2">
        <v>7744.0192837910035</v>
      </c>
      <c r="CX1912" s="2">
        <v>7850.1279007268095</v>
      </c>
      <c r="CY1912" s="2">
        <v>7794.0864402999105</v>
      </c>
      <c r="CZ1912" s="2">
        <v>7593.0409124013659</v>
      </c>
      <c r="DA1912" s="2">
        <f>[2]CAMEROUN!DD2286</f>
        <v>8035.4849999999997</v>
      </c>
      <c r="DB1912" s="63">
        <v>9151.9029521154225</v>
      </c>
      <c r="DC1912" s="63">
        <v>9027.8650719068646</v>
      </c>
      <c r="DD1912" s="63">
        <v>9027.8650719068646</v>
      </c>
      <c r="DE1912" s="63">
        <v>9228.6501859600066</v>
      </c>
      <c r="DF1912" s="63">
        <v>9191.9502707002139</v>
      </c>
      <c r="DG1912" s="63">
        <v>9011.3489133383446</v>
      </c>
      <c r="DH1912" s="63">
        <v>8262.6631780292719</v>
      </c>
      <c r="DI1912" s="63">
        <v>8242.9433086049394</v>
      </c>
      <c r="DJ1912" s="63">
        <v>8154.0249896466376</v>
      </c>
      <c r="DK1912" s="63">
        <v>8266.0608288107069</v>
      </c>
      <c r="DL1912" s="63">
        <v>8210.9279765205465</v>
      </c>
      <c r="DM1912" s="63">
        <v>8220.192999774732</v>
      </c>
      <c r="DN1912" s="6">
        <f>[2]CAMEROUN!DQ2286</f>
        <v>8295.2101561600011</v>
      </c>
      <c r="DO1912" s="63">
        <v>8220.192999774732</v>
      </c>
      <c r="DP1912" s="63">
        <v>9701.2165781144904</v>
      </c>
      <c r="DQ1912" s="63">
        <v>9626.3411609824543</v>
      </c>
      <c r="DR1912" s="63">
        <v>9539.0801036785779</v>
      </c>
      <c r="DS1912" s="63">
        <v>9359.9145897658127</v>
      </c>
      <c r="DT1912" s="63">
        <v>9320.3597207149469</v>
      </c>
      <c r="DU1912" s="63">
        <v>9245.8848202704794</v>
      </c>
      <c r="DV1912" s="64">
        <f>[2]CAMEROUN!EA2286</f>
        <v>9577.6214100253965</v>
      </c>
      <c r="DW1912" s="65">
        <f>[2]CAMEROUN!EB2286</f>
        <v>9493.9474451550741</v>
      </c>
      <c r="DX1912" s="66">
        <f>[2]CAMEROUN!EC2286</f>
        <v>8971.3133195594746</v>
      </c>
      <c r="DZ1912" s="63">
        <f>[2]CAMEROUN!EE2286</f>
        <v>10635.87736738823</v>
      </c>
      <c r="EC1912" s="63">
        <f>[2]CAMEROUN!EH2286</f>
        <v>11776.611961272154</v>
      </c>
      <c r="EF1912" s="63">
        <f>[2]CAMEROUN!EK2286</f>
        <v>12909.210896568276</v>
      </c>
      <c r="EI1912" s="63">
        <f>[2]CAMEROUN!EN2286</f>
        <v>14182.471292558625</v>
      </c>
      <c r="EL1912" s="63">
        <f>[2]CAMEROUN!EQ2286</f>
        <v>15565.317712930431</v>
      </c>
      <c r="EO1912" s="63">
        <f>[2]CAMEROUN!ET2286</f>
        <v>17183.794546933575</v>
      </c>
    </row>
    <row r="1913" spans="1:145" ht="15.5" x14ac:dyDescent="0.35">
      <c r="A1913" s="56" t="s">
        <v>488</v>
      </c>
      <c r="B1913" s="63">
        <f>[7]RCA!D2136</f>
        <v>60.72</v>
      </c>
      <c r="C1913" s="63">
        <f>[7]RCA!E2136</f>
        <v>57.74</v>
      </c>
      <c r="D1913" s="63">
        <f>[7]RCA!F2136</f>
        <v>64.38</v>
      </c>
      <c r="E1913" s="63">
        <f>[7]RCA!G2136</f>
        <v>61.09</v>
      </c>
      <c r="F1913" s="63">
        <f>[7]RCA!H2136</f>
        <v>58.5</v>
      </c>
      <c r="G1913" s="63">
        <f>[7]RCA!I2136</f>
        <v>57.160000000000004</v>
      </c>
      <c r="H1913" s="63">
        <f>[7]RCA!J2136</f>
        <v>64.597999999999999</v>
      </c>
      <c r="I1913" s="63">
        <f>[7]RCA!K2136</f>
        <v>115.289</v>
      </c>
      <c r="J1913" s="63">
        <f>[7]RCA!L2136</f>
        <v>120.22005974999999</v>
      </c>
      <c r="K1913" s="63">
        <f>[7]RCA!M2136</f>
        <v>126.06700000000001</v>
      </c>
      <c r="L1913" s="63">
        <f>[7]RCA!N2136</f>
        <v>116.32799999999999</v>
      </c>
      <c r="M1913" s="63">
        <f>[7]RCA!O2136</f>
        <v>97.544000000000011</v>
      </c>
      <c r="N1913" s="63">
        <f>[7]RCA!P2136</f>
        <v>108.32799999999999</v>
      </c>
      <c r="O1913" s="63">
        <f>[7]RCA!Q2136</f>
        <v>110.91399999999999</v>
      </c>
      <c r="P1913" s="63">
        <f>[7]RCA!R2136</f>
        <v>109.68999999999998</v>
      </c>
      <c r="Q1913" s="63">
        <f>[7]RCA!S2136</f>
        <v>105.22400000000002</v>
      </c>
      <c r="R1913" s="63">
        <f>[7]RCA!T2136</f>
        <v>96.51400000000001</v>
      </c>
      <c r="S1913" s="63">
        <f>[7]RCA!U2136</f>
        <v>110.23</v>
      </c>
      <c r="T1913" s="63">
        <f>[7]RCA!V2136</f>
        <v>128.42000000000002</v>
      </c>
      <c r="U1913" s="63">
        <f>[7]RCA!W2136</f>
        <v>122.974</v>
      </c>
      <c r="V1913" s="63">
        <f>[7]RCA!X2136</f>
        <v>118.47</v>
      </c>
      <c r="W1913" s="63">
        <f>[7]RCA!Y2136</f>
        <v>138.06299999999999</v>
      </c>
      <c r="X1913" s="2">
        <f>[7]RCA!Z2136</f>
        <v>156.11499999999998</v>
      </c>
      <c r="Y1913" s="2">
        <f>[7]RCA!AA2136</f>
        <v>179.16000000000003</v>
      </c>
      <c r="Z1913" s="63">
        <f>[7]RCA!AB2136</f>
        <v>206.21899999999999</v>
      </c>
      <c r="AA1913" s="63">
        <f>[7]RCA!AC2136</f>
        <v>209.57300000000001</v>
      </c>
      <c r="AB1913" s="63">
        <v>241.14935129036763</v>
      </c>
      <c r="AC1913" s="63">
        <v>213.38099999999997</v>
      </c>
      <c r="AD1913" s="63">
        <v>208.68100000000001</v>
      </c>
      <c r="AE1913" s="63">
        <f>[7]RCA!AD2136</f>
        <v>213.83499999999998</v>
      </c>
      <c r="AF1913" s="63">
        <v>200.47339656542195</v>
      </c>
      <c r="AG1913" s="63">
        <v>219.67685820912342</v>
      </c>
      <c r="AH1913" s="63">
        <v>231.1359922365848</v>
      </c>
      <c r="AI1913" s="63">
        <v>231.09040936387726</v>
      </c>
      <c r="AJ1913" s="2">
        <f>[7]RCA!AE2136</f>
        <v>245.684</v>
      </c>
      <c r="AK1913" s="2">
        <v>278.49995888883478</v>
      </c>
      <c r="AL1913" s="2">
        <v>272.21839999999997</v>
      </c>
      <c r="AM1913" s="2">
        <v>264.98719999999997</v>
      </c>
      <c r="AN1913" s="2">
        <v>239.125</v>
      </c>
      <c r="AO1913" s="2">
        <f>[7]RCA!AF2136</f>
        <v>257.03300000000002</v>
      </c>
      <c r="AP1913" s="2">
        <v>294.14559353213633</v>
      </c>
      <c r="AQ1913" s="2">
        <v>286.65366176980643</v>
      </c>
      <c r="AR1913" s="2">
        <v>294.30295587305881</v>
      </c>
      <c r="AS1913" s="2">
        <f>[7]RCA!AJ2136</f>
        <v>273.67500000000001</v>
      </c>
      <c r="AT1913" s="2">
        <v>307.12869647721226</v>
      </c>
      <c r="AU1913" s="2">
        <v>295.91707919734358</v>
      </c>
      <c r="AV1913" s="2">
        <v>302.54421033779369</v>
      </c>
      <c r="AW1913" s="2">
        <v>285.04421033779369</v>
      </c>
      <c r="AX1913" s="2">
        <f>[7]RCA!AO2136</f>
        <v>307.41499999999996</v>
      </c>
      <c r="AY1913" s="2"/>
      <c r="AZ1913" s="2">
        <v>329.65296301966117</v>
      </c>
      <c r="BA1913" s="2">
        <v>304.94251641054126</v>
      </c>
      <c r="BB1913" s="2">
        <v>350.56712953063123</v>
      </c>
      <c r="BC1913" s="2">
        <v>300.1108047107432</v>
      </c>
      <c r="BD1913" s="2">
        <v>352.09157689580525</v>
      </c>
      <c r="BE1913" s="2">
        <v>308.78451726955029</v>
      </c>
      <c r="BF1913" s="2">
        <f>[7]RCA!AV2136</f>
        <v>354.56800000000004</v>
      </c>
      <c r="BG1913" s="2">
        <v>387.42153122382183</v>
      </c>
      <c r="BH1913" s="2">
        <v>374.76859068116289</v>
      </c>
      <c r="BI1913" s="2">
        <v>388.33951240024783</v>
      </c>
      <c r="BJ1913" s="2">
        <v>361.41924680514887</v>
      </c>
      <c r="BK1913" s="2">
        <v>375.91513097814641</v>
      </c>
      <c r="BL1913" s="2">
        <v>354.09469169838252</v>
      </c>
      <c r="BM1913" s="2">
        <v>376.628332907745</v>
      </c>
      <c r="BN1913" s="2">
        <v>354.08507251052754</v>
      </c>
      <c r="BO1913" s="2">
        <f>[7]RCA!BE2136</f>
        <v>395.42499999999995</v>
      </c>
      <c r="BP1913" s="2">
        <v>439.91251228368702</v>
      </c>
      <c r="BQ1913" s="2">
        <v>439.91251228368702</v>
      </c>
      <c r="BR1913" s="2">
        <v>390.06437025414721</v>
      </c>
      <c r="BS1913" s="2">
        <v>334.65655683481197</v>
      </c>
      <c r="BT1913" s="2">
        <v>392.19227128586277</v>
      </c>
      <c r="BU1913" s="2">
        <v>341.65347591233819</v>
      </c>
      <c r="BV1913" s="2">
        <v>302.88539952157515</v>
      </c>
      <c r="BW1913" s="2">
        <v>411.69559766692362</v>
      </c>
      <c r="BX1913" s="2">
        <v>382.89869142890194</v>
      </c>
      <c r="BY1913" s="2">
        <v>350.13458674536923</v>
      </c>
      <c r="BZ1913" s="63">
        <v>448.25713044600968</v>
      </c>
      <c r="CA1913" s="2">
        <f>[7]RCA!BQ2136</f>
        <v>434.577</v>
      </c>
      <c r="CB1913" s="2">
        <v>451.04532037282723</v>
      </c>
      <c r="CC1913" s="2">
        <v>449.03874401621943</v>
      </c>
      <c r="CD1913" s="2">
        <v>428.13429777742061</v>
      </c>
      <c r="CE1913" s="2">
        <v>467.07559829797162</v>
      </c>
      <c r="CF1913" s="2">
        <v>460.07108707472707</v>
      </c>
      <c r="CG1913" s="2">
        <v>444.82099553795967</v>
      </c>
      <c r="CH1913" s="2">
        <v>488.97469070464024</v>
      </c>
      <c r="CI1913" s="2">
        <v>486.07136963247274</v>
      </c>
      <c r="CJ1913" s="63">
        <v>503.98378648507497</v>
      </c>
      <c r="CK1913" s="63">
        <v>503.33015987083354</v>
      </c>
      <c r="CL1913" s="2">
        <f>[7]RCA!CB2136</f>
        <v>493.40399999999994</v>
      </c>
      <c r="CM1913" s="2">
        <v>558.02289922995828</v>
      </c>
      <c r="CN1913" s="2">
        <v>512.5879585226611</v>
      </c>
      <c r="CO1913" s="2">
        <v>516.94970838249026</v>
      </c>
      <c r="CP1913" s="2">
        <v>519.0935519474782</v>
      </c>
      <c r="CQ1913" s="2">
        <v>517.54473722729392</v>
      </c>
      <c r="CR1913" s="2">
        <v>507.10298625069026</v>
      </c>
      <c r="CS1913" s="2">
        <v>466.97580585551526</v>
      </c>
      <c r="CT1913" s="2">
        <v>492.24599463264707</v>
      </c>
      <c r="CU1913" s="2">
        <v>515.97945564436088</v>
      </c>
      <c r="CV1913" s="2">
        <v>504.97210065511769</v>
      </c>
      <c r="CW1913" s="2">
        <v>535.45898461164677</v>
      </c>
      <c r="CX1913" s="2">
        <v>499.58538061289539</v>
      </c>
      <c r="CY1913" s="2">
        <v>531.57253617584729</v>
      </c>
      <c r="CZ1913" s="2">
        <v>551.10358638291609</v>
      </c>
      <c r="DA1913" s="2">
        <f>[7]RCA!CN2136</f>
        <v>503.959</v>
      </c>
      <c r="DB1913" s="63">
        <v>583.3289558807412</v>
      </c>
      <c r="DC1913" s="63">
        <v>581.90591588901282</v>
      </c>
      <c r="DD1913" s="63">
        <v>574.01387617905289</v>
      </c>
      <c r="DE1913" s="63">
        <v>555.76733695879045</v>
      </c>
      <c r="DF1913" s="63">
        <v>563.45277184681402</v>
      </c>
      <c r="DG1913" s="63">
        <v>564.5846107327078</v>
      </c>
      <c r="DH1913" s="63">
        <v>511.04064715907134</v>
      </c>
      <c r="DI1913" s="63">
        <v>518.3516774022338</v>
      </c>
      <c r="DJ1913" s="63">
        <v>518.06847609408464</v>
      </c>
      <c r="DK1913" s="63">
        <v>547.62120877776965</v>
      </c>
      <c r="DL1913" s="63">
        <v>551.35515049623007</v>
      </c>
      <c r="DM1913" s="63">
        <v>521.45724700772644</v>
      </c>
      <c r="DN1913" s="6">
        <f>[7]RCA!DA2136</f>
        <v>544.13499999999999</v>
      </c>
      <c r="DO1913" s="63">
        <v>521.45724700772644</v>
      </c>
      <c r="DP1913" s="63">
        <v>572.5487983716464</v>
      </c>
      <c r="DQ1913" s="63">
        <v>580.81433863156258</v>
      </c>
      <c r="DR1913" s="63">
        <v>591.19533572995181</v>
      </c>
      <c r="DS1913" s="63">
        <v>595.79369268056485</v>
      </c>
      <c r="DT1913" s="63">
        <v>606.57518478554289</v>
      </c>
      <c r="DU1913" s="63">
        <v>596.51467878366248</v>
      </c>
      <c r="DV1913" s="64">
        <f>[7]RCA!DN2136</f>
        <v>596.78626038350194</v>
      </c>
      <c r="DW1913" s="65">
        <f>[7]RCA!DM2136</f>
        <v>591.5295242881615</v>
      </c>
      <c r="DX1913" s="66">
        <f>[7]RCA!DN2136</f>
        <v>596.78626038350194</v>
      </c>
      <c r="DZ1913" s="63">
        <f>[7]RCA!DP2136</f>
        <v>643.86325352587664</v>
      </c>
      <c r="EC1913" s="63">
        <f>[7]RCA!DS2136</f>
        <v>676.10491828673275</v>
      </c>
      <c r="EF1913" s="63">
        <f>[7]RCA!DV2136</f>
        <v>698.10125180193609</v>
      </c>
      <c r="EI1913" s="63">
        <f>[7]RCA!DY2136</f>
        <v>727.70017110171125</v>
      </c>
      <c r="EL1913" s="63">
        <f>[7]RCA!EB2136</f>
        <v>761.67104964459884</v>
      </c>
      <c r="EO1913" s="63">
        <f>[7]RCA!EE2136</f>
        <v>799.3938679535496</v>
      </c>
    </row>
    <row r="1914" spans="1:145" ht="15.5" x14ac:dyDescent="0.35">
      <c r="A1914" s="56" t="s">
        <v>483</v>
      </c>
      <c r="B1914" s="63">
        <f>[3]CONGO!D2160</f>
        <v>135.80000000000001</v>
      </c>
      <c r="C1914" s="63">
        <f>[3]CONGO!E2160</f>
        <v>135.4</v>
      </c>
      <c r="D1914" s="63">
        <f>[3]CONGO!F2160</f>
        <v>146.1</v>
      </c>
      <c r="E1914" s="63">
        <f>[3]CONGO!G2160</f>
        <v>160.82999999999998</v>
      </c>
      <c r="F1914" s="63">
        <f>[3]CONGO!H2160</f>
        <v>154.74</v>
      </c>
      <c r="G1914" s="63">
        <f>[3]CONGO!I2160</f>
        <v>130.41999999999999</v>
      </c>
      <c r="H1914" s="63">
        <f>[3]CONGO!J2160</f>
        <v>124.22200000000001</v>
      </c>
      <c r="I1914" s="63">
        <f>[3]CONGO!K2160</f>
        <v>159.268</v>
      </c>
      <c r="J1914" s="63">
        <f>[3]CONGO!L2160</f>
        <v>159.18600000000001</v>
      </c>
      <c r="K1914" s="63">
        <f>[3]CONGO!M2160</f>
        <v>184.173</v>
      </c>
      <c r="L1914" s="63">
        <f>[3]CONGO!N2160</f>
        <v>203.90600000000001</v>
      </c>
      <c r="M1914" s="63">
        <f>[3]CONGO!O2160</f>
        <v>172.364</v>
      </c>
      <c r="N1914" s="63">
        <f>[3]CONGO!P2160</f>
        <v>210.87300000000002</v>
      </c>
      <c r="O1914" s="63">
        <f>[3]CONGO!Q2160</f>
        <v>334.28</v>
      </c>
      <c r="P1914" s="63">
        <f>[3]CONGO!R2160</f>
        <v>258.01100000000002</v>
      </c>
      <c r="Q1914" s="63">
        <f>[3]CONGO!S2160</f>
        <v>291.69299999999998</v>
      </c>
      <c r="R1914" s="63">
        <f>[3]CONGO!T2160</f>
        <v>284.59099999999995</v>
      </c>
      <c r="S1914" s="63">
        <f>[3]CONGO!U2160</f>
        <v>329.98199999999997</v>
      </c>
      <c r="T1914" s="63">
        <f>[3]CONGO!V2160</f>
        <v>449.67600000000004</v>
      </c>
      <c r="U1914" s="63">
        <f>[3]CONGO!W2160</f>
        <v>667.50200000000007</v>
      </c>
      <c r="V1914" s="63">
        <f>[3]CONGO!X2160</f>
        <v>714.66177104600001</v>
      </c>
      <c r="W1914" s="63">
        <f>[3]CONGO!Y2160</f>
        <v>976.99500000000012</v>
      </c>
      <c r="X1914" s="2">
        <f>[3]CONGO!Z2160</f>
        <v>1028.5840000000001</v>
      </c>
      <c r="Y1914" s="2">
        <f>[3]CONGO!AA2160</f>
        <v>1371.1589999999999</v>
      </c>
      <c r="Z1914" s="63">
        <f>[3]CONGO!AB2160</f>
        <v>1901.4329999999998</v>
      </c>
      <c r="AA1914" s="63">
        <f>[3]CONGO!AC2160</f>
        <v>2304.3760000000002</v>
      </c>
      <c r="AB1914" s="63">
        <v>2614.1798963988708</v>
      </c>
      <c r="AC1914" s="63">
        <v>2652.3892401433041</v>
      </c>
      <c r="AD1914" s="63">
        <v>2499.6311899898028</v>
      </c>
      <c r="AE1914" s="63">
        <f>[3]CONGO!AH2160</f>
        <v>2321.9809999999998</v>
      </c>
      <c r="AF1914" s="63">
        <v>2820.4785181505395</v>
      </c>
      <c r="AG1914" s="63">
        <v>2616.1619999999998</v>
      </c>
      <c r="AH1914" s="63">
        <v>2571.8339999999998</v>
      </c>
      <c r="AI1914" s="63">
        <v>2571.8339999999998</v>
      </c>
      <c r="AJ1914" s="2">
        <f>[3]CONGO!AM2160</f>
        <v>2624.9120000000003</v>
      </c>
      <c r="AK1914" s="2">
        <v>2965.6021103890444</v>
      </c>
      <c r="AL1914" s="2">
        <v>2713.3302000000003</v>
      </c>
      <c r="AM1914" s="2">
        <v>2738.4958000000001</v>
      </c>
      <c r="AN1914" s="2">
        <v>2516.7693999999997</v>
      </c>
      <c r="AO1914" s="2">
        <f>[3]CONGO!AR2160</f>
        <v>2330.125</v>
      </c>
      <c r="AP1914" s="2">
        <v>2349.5080528068224</v>
      </c>
      <c r="AQ1914" s="2">
        <v>2173.7422910209739</v>
      </c>
      <c r="AR1914" s="2">
        <v>2012.7680649041035</v>
      </c>
      <c r="AS1914" s="2">
        <f>[3]CONGO!AV2160</f>
        <v>1971.8320000000003</v>
      </c>
      <c r="AT1914" s="2">
        <v>2129.9257179953424</v>
      </c>
      <c r="AU1914" s="2">
        <v>1968.4383816547399</v>
      </c>
      <c r="AV1914" s="2">
        <v>1830.8913603716369</v>
      </c>
      <c r="AW1914" s="2">
        <v>1733.7411125494186</v>
      </c>
      <c r="AX1914" s="2">
        <f>[3]CONGO!BA2160</f>
        <v>1766.1399999999999</v>
      </c>
      <c r="AY1914" s="2"/>
      <c r="AZ1914" s="2">
        <v>1734.6862632281286</v>
      </c>
      <c r="BA1914" s="2">
        <v>1759.9007803729623</v>
      </c>
      <c r="BB1914" s="2">
        <v>1840.4962047045688</v>
      </c>
      <c r="BC1914" s="2">
        <v>1692.9381336564606</v>
      </c>
      <c r="BD1914" s="2">
        <v>1716.7150361101571</v>
      </c>
      <c r="BE1914" s="2">
        <v>1697.9147484856067</v>
      </c>
      <c r="BF1914" s="2">
        <f>[3]CONGO!BI2160</f>
        <v>1695.181</v>
      </c>
      <c r="BG1914" s="2">
        <v>1753.947060802604</v>
      </c>
      <c r="BH1914" s="2">
        <v>1729.2997143624841</v>
      </c>
      <c r="BI1914" s="2">
        <v>1707.178194358537</v>
      </c>
      <c r="BJ1914" s="2">
        <v>1636.8033092907758</v>
      </c>
      <c r="BK1914" s="2">
        <v>1821.5733446394495</v>
      </c>
      <c r="BL1914" s="2">
        <v>1740.6448146363068</v>
      </c>
      <c r="BM1914" s="2">
        <v>1817.7953156611725</v>
      </c>
      <c r="BN1914" s="2">
        <v>1741.6796455595629</v>
      </c>
      <c r="BO1914" s="2">
        <f>[3]CONGO!BR2160</f>
        <v>1829.691</v>
      </c>
      <c r="BP1914" s="2">
        <v>1921.9002294766779</v>
      </c>
      <c r="BQ1914" s="2">
        <v>1921.9002294766779</v>
      </c>
      <c r="BR1914" s="2">
        <v>1812.0769835983028</v>
      </c>
      <c r="BS1914" s="2">
        <v>1682.3136427708464</v>
      </c>
      <c r="BT1914" s="2">
        <v>1566.0279072064839</v>
      </c>
      <c r="BU1914" s="2">
        <v>1462.5263423297513</v>
      </c>
      <c r="BV1914" s="2">
        <v>1389.8807022741598</v>
      </c>
      <c r="BW1914" s="2">
        <v>1640.124608379361</v>
      </c>
      <c r="BX1914" s="2">
        <v>1520.8942040363149</v>
      </c>
      <c r="BY1914" s="2">
        <v>1490.3486385376166</v>
      </c>
      <c r="BZ1914" s="63">
        <v>2069.4364201156336</v>
      </c>
      <c r="CA1914" s="2">
        <f>[3]CONGO!CD2160</f>
        <v>2159.6610000000001</v>
      </c>
      <c r="CB1914" s="2">
        <v>2221.5289987879878</v>
      </c>
      <c r="CC1914" s="2">
        <v>2168.6255940307205</v>
      </c>
      <c r="CD1914" s="2">
        <v>2025.3742555826618</v>
      </c>
      <c r="CE1914" s="2">
        <v>2202.4795188493872</v>
      </c>
      <c r="CF1914" s="2">
        <v>2145.1243896225023</v>
      </c>
      <c r="CG1914" s="2">
        <v>2091.9020927886372</v>
      </c>
      <c r="CH1914" s="2">
        <v>2168.4704940758556</v>
      </c>
      <c r="CI1914" s="2">
        <v>2156.8987045088156</v>
      </c>
      <c r="CJ1914" s="63">
        <v>2334.2699977812426</v>
      </c>
      <c r="CK1914" s="63">
        <v>2329.6782632383943</v>
      </c>
      <c r="CL1914" s="2">
        <f>[3]CONGO!CO2160</f>
        <v>2285.0390000000002</v>
      </c>
      <c r="CM1914" s="2">
        <v>2570.6857371031733</v>
      </c>
      <c r="CN1914" s="2">
        <v>2593.1767098922264</v>
      </c>
      <c r="CO1914" s="2">
        <v>2603.4988385611296</v>
      </c>
      <c r="CP1914" s="2">
        <v>2607.1521919334155</v>
      </c>
      <c r="CQ1914" s="2">
        <v>2605.3744604396652</v>
      </c>
      <c r="CR1914" s="2">
        <v>2565.787747617474</v>
      </c>
      <c r="CS1914" s="2">
        <v>2658.1974276644805</v>
      </c>
      <c r="CT1914" s="2">
        <v>2610.8962437016526</v>
      </c>
      <c r="CU1914" s="2">
        <v>2568.450062254261</v>
      </c>
      <c r="CV1914" s="2">
        <v>2913.4312003455116</v>
      </c>
      <c r="CW1914" s="2">
        <v>2886.148779058165</v>
      </c>
      <c r="CX1914" s="2">
        <v>2903.0389477267836</v>
      </c>
      <c r="CY1914" s="2">
        <v>2880.4101767607281</v>
      </c>
      <c r="CZ1914" s="2">
        <v>2836.3277515626933</v>
      </c>
      <c r="DA1914" s="2">
        <f>[3]CONGO!DA2160</f>
        <v>2390.9369999999999</v>
      </c>
      <c r="DB1914" s="63">
        <v>2574.9652605447122</v>
      </c>
      <c r="DC1914" s="63">
        <v>2538.0587491177089</v>
      </c>
      <c r="DD1914" s="63">
        <v>2462.7100927937981</v>
      </c>
      <c r="DE1914" s="63">
        <v>2581.8086565365529</v>
      </c>
      <c r="DF1914" s="63">
        <v>2530.1755762409152</v>
      </c>
      <c r="DG1914" s="63">
        <v>2427.9439250202258</v>
      </c>
      <c r="DH1914" s="63">
        <v>2632.3426478843771</v>
      </c>
      <c r="DI1914" s="63">
        <v>2597.601245731692</v>
      </c>
      <c r="DJ1914" s="63">
        <v>2482.5993350215786</v>
      </c>
      <c r="DK1914" s="63">
        <v>2685.5880917564809</v>
      </c>
      <c r="DL1914" s="63">
        <v>2669.8052328159415</v>
      </c>
      <c r="DM1914" s="63">
        <v>2482.6266774735977</v>
      </c>
      <c r="DN1914" s="6">
        <f>[3]CONGO!DN2160</f>
        <v>2741.6840000000002</v>
      </c>
      <c r="DO1914" s="63">
        <v>2482.6266774735977</v>
      </c>
      <c r="DP1914" s="63">
        <v>3152.8501859969438</v>
      </c>
      <c r="DQ1914" s="63">
        <v>3127.7467893421071</v>
      </c>
      <c r="DR1914" s="63">
        <v>3039.4010500012796</v>
      </c>
      <c r="DS1914" s="63">
        <v>2962.6437572933714</v>
      </c>
      <c r="DT1914" s="63">
        <v>2951.8648912256999</v>
      </c>
      <c r="DU1914" s="63">
        <v>2949.085089744794</v>
      </c>
      <c r="DV1914" s="64">
        <f>[3]CONGO!DX2160</f>
        <v>3193.0509956242681</v>
      </c>
      <c r="DW1914" s="65">
        <f>[3]CONGO!DY2160</f>
        <v>3180.6992935102408</v>
      </c>
      <c r="DX1914" s="66">
        <f>[3]CONGO!DZ2160</f>
        <v>2771.2307792639972</v>
      </c>
      <c r="DZ1914" s="63">
        <f>[3]CONGO!EB2160</f>
        <v>3458.5734613420254</v>
      </c>
      <c r="EC1914" s="63">
        <f>[3]CONGO!EE2160</f>
        <v>3677.5989444062279</v>
      </c>
      <c r="EF1914" s="63">
        <f>[3]CONGO!EH2160</f>
        <v>3933.0384762888034</v>
      </c>
      <c r="EI1914" s="63">
        <f>[3]CONGO!EK2160</f>
        <v>4212.5145209503589</v>
      </c>
      <c r="EL1914" s="63">
        <f>[3]CONGO!EN2160</f>
        <v>4500.5373948008146</v>
      </c>
      <c r="EO1914" s="63">
        <f>[3]CONGO!EQ2160</f>
        <v>4807.646696905831</v>
      </c>
    </row>
    <row r="1915" spans="1:145" ht="15.5" x14ac:dyDescent="0.35">
      <c r="A1915" s="56" t="s">
        <v>484</v>
      </c>
      <c r="B1915" s="63">
        <f>[4]GABON!D2430</f>
        <v>239.5</v>
      </c>
      <c r="C1915" s="63">
        <f>[4]GABON!E2430</f>
        <v>248.6</v>
      </c>
      <c r="D1915" s="63">
        <f>[4]GABON!F2430</f>
        <v>452.99099999999999</v>
      </c>
      <c r="E1915" s="63">
        <f>[4]GABON!G2430</f>
        <v>256.99099999999999</v>
      </c>
      <c r="F1915" s="63">
        <f>[4]GABON!H2430</f>
        <v>268.12</v>
      </c>
      <c r="G1915" s="63">
        <f>[4]GABON!I2430</f>
        <v>237.59899999999999</v>
      </c>
      <c r="H1915" s="63">
        <f>[4]GABON!J2430</f>
        <v>233.44599999999997</v>
      </c>
      <c r="I1915" s="63">
        <f>[4]GABON!K2430</f>
        <v>318.69299999999998</v>
      </c>
      <c r="J1915" s="63">
        <f>[4]GABON!L2430</f>
        <v>357.149</v>
      </c>
      <c r="K1915" s="63">
        <f>[4]GABON!M2430</f>
        <v>398.16200000000003</v>
      </c>
      <c r="L1915" s="63">
        <f>[4]GABON!N2430</f>
        <v>464.81699999999995</v>
      </c>
      <c r="M1915" s="63">
        <f>[4]GABON!O2430</f>
        <v>456.32099999999991</v>
      </c>
      <c r="N1915" s="63">
        <f>[4]GABON!P2430</f>
        <v>449.04300000000001</v>
      </c>
      <c r="O1915" s="63">
        <f>[4]GABON!Q2430</f>
        <v>523.51099999999997</v>
      </c>
      <c r="P1915" s="63">
        <f>[4]GABON!R2430</f>
        <v>567.90700000000004</v>
      </c>
      <c r="Q1915" s="63">
        <f>[4]GABON!S2430</f>
        <v>601.64900000000011</v>
      </c>
      <c r="R1915" s="63">
        <f>[4]GABON!T2430</f>
        <v>595.05700000000002</v>
      </c>
      <c r="S1915" s="63">
        <f>[4]GABON!U2430</f>
        <v>657.10500000000002</v>
      </c>
      <c r="T1915" s="63">
        <f>[4]GABON!V2430</f>
        <v>835.01800000000003</v>
      </c>
      <c r="U1915" s="63">
        <f>[4]GABON!W2430</f>
        <v>978.97799999999995</v>
      </c>
      <c r="V1915" s="63">
        <f>[4]GABON!X2430</f>
        <v>1046.557</v>
      </c>
      <c r="W1915" s="63">
        <f>[4]GABON!Y2430</f>
        <v>1140.2469999999998</v>
      </c>
      <c r="X1915" s="2">
        <f>[4]GABON!Z2430</f>
        <v>1172.9739999999999</v>
      </c>
      <c r="Y1915" s="2">
        <f>[4]GABON!AA2430</f>
        <v>1401.899659504315</v>
      </c>
      <c r="Z1915" s="63">
        <f>[4]GABON!AB2430</f>
        <v>1822.7340000000002</v>
      </c>
      <c r="AA1915" s="63">
        <f>[4]GABON!AC2430</f>
        <v>2107.0740000000001</v>
      </c>
      <c r="AB1915" s="63">
        <v>2555.2979266928596</v>
      </c>
      <c r="AC1915" s="63">
        <v>2433.2303470187953</v>
      </c>
      <c r="AD1915" s="63">
        <v>2228.9777751245406</v>
      </c>
      <c r="AE1915" s="63">
        <f>[4]GABON!AD2430</f>
        <v>2280.0119999999997</v>
      </c>
      <c r="AF1915" s="63">
        <v>2485.6471774806159</v>
      </c>
      <c r="AG1915" s="63">
        <v>2384.8049999999998</v>
      </c>
      <c r="AH1915" s="63">
        <v>2347.0370000000003</v>
      </c>
      <c r="AI1915" s="63">
        <v>2347.0370000000003</v>
      </c>
      <c r="AJ1915" s="2">
        <f>[4]GABON!AE2430</f>
        <v>2226.1570000000002</v>
      </c>
      <c r="AK1915" s="2">
        <v>2499.819027610788</v>
      </c>
      <c r="AL1915" s="2">
        <v>2487.0789999999997</v>
      </c>
      <c r="AM1915" s="2">
        <v>2275.2059999999997</v>
      </c>
      <c r="AN1915" s="2">
        <v>2261.0810000000001</v>
      </c>
      <c r="AO1915" s="2">
        <f>[4]GABON!AF2430</f>
        <v>2259.9090000000001</v>
      </c>
      <c r="AP1915" s="2">
        <v>2423.747909163475</v>
      </c>
      <c r="AQ1915" s="2">
        <v>2297.373</v>
      </c>
      <c r="AR1915" s="2">
        <v>2297.373</v>
      </c>
      <c r="AS1915" s="2">
        <f>[4]GABON!AJ2430</f>
        <v>2084.5230000000001</v>
      </c>
      <c r="AT1915" s="2">
        <v>2342.4145905484074</v>
      </c>
      <c r="AU1915" s="2">
        <v>2137.2789250924502</v>
      </c>
      <c r="AV1915" s="2">
        <v>1861.67450784159</v>
      </c>
      <c r="AW1915" s="2">
        <v>1856.7445078415899</v>
      </c>
      <c r="AX1915" s="2">
        <f>[4]GABON!AO2430</f>
        <v>2004.845</v>
      </c>
      <c r="AY1915" s="2"/>
      <c r="AZ1915" s="2">
        <v>2180.1644560328059</v>
      </c>
      <c r="BA1915" s="2">
        <v>2174.1005575881904</v>
      </c>
      <c r="BB1915" s="2">
        <v>2208.5136084714864</v>
      </c>
      <c r="BC1915" s="2">
        <v>1974.3985755532967</v>
      </c>
      <c r="BD1915" s="2">
        <v>2311.9064937949743</v>
      </c>
      <c r="BE1915" s="2">
        <v>2293.9576661737237</v>
      </c>
      <c r="BF1915" s="2">
        <f>[4]GABON!AV2430</f>
        <v>2309.66</v>
      </c>
      <c r="BG1915" s="2">
        <v>2467.1247375332473</v>
      </c>
      <c r="BH1915" s="2">
        <v>2419.2889514873032</v>
      </c>
      <c r="BI1915" s="2">
        <v>2587.0259851366809</v>
      </c>
      <c r="BJ1915" s="2">
        <v>2444.7166358944341</v>
      </c>
      <c r="BK1915" s="2">
        <v>2481.8308486464175</v>
      </c>
      <c r="BL1915" s="2">
        <v>2414.0287324345609</v>
      </c>
      <c r="BM1915" s="2">
        <v>2581.8308486464175</v>
      </c>
      <c r="BN1915" s="2">
        <v>2422.2708576550367</v>
      </c>
      <c r="BO1915" s="2">
        <f>[4]GABON!BE2430</f>
        <v>2334.5440000000003</v>
      </c>
      <c r="BP1915" s="2">
        <v>2476.0658226734004</v>
      </c>
      <c r="BQ1915" s="2">
        <v>2469.3737375332475</v>
      </c>
      <c r="BR1915" s="2">
        <v>2270.1049200714169</v>
      </c>
      <c r="BS1915" s="2">
        <v>2270.1049200714169</v>
      </c>
      <c r="BT1915" s="2">
        <v>2201.8261245262365</v>
      </c>
      <c r="BU1915" s="2">
        <v>1953.6140402133103</v>
      </c>
      <c r="BV1915" s="2">
        <v>1874.1780608112749</v>
      </c>
      <c r="BW1915" s="2">
        <v>2319.9312911919264</v>
      </c>
      <c r="BX1915" s="2">
        <v>2254.6084715720117</v>
      </c>
      <c r="BY1915" s="2">
        <v>2229.0442376975952</v>
      </c>
      <c r="BZ1915" s="63">
        <v>2365.2027154143534</v>
      </c>
      <c r="CA1915" s="2">
        <f>[4]GABON!BQ2430</f>
        <v>2499.2249999999999</v>
      </c>
      <c r="CB1915" s="2">
        <v>2690.7403305525422</v>
      </c>
      <c r="CC1915" s="2">
        <v>2657.4524392921339</v>
      </c>
      <c r="CD1915" s="2">
        <v>2588.3265612318219</v>
      </c>
      <c r="CE1915" s="2">
        <v>2724.7928538459255</v>
      </c>
      <c r="CF1915" s="2">
        <v>2685.3833189932466</v>
      </c>
      <c r="CG1915" s="2">
        <v>2650.6292454671834</v>
      </c>
      <c r="CH1915" s="2">
        <v>2735.6528672317691</v>
      </c>
      <c r="CI1915" s="2">
        <v>2864.9623117418264</v>
      </c>
      <c r="CJ1915" s="63">
        <v>2783.5341502318433</v>
      </c>
      <c r="CK1915" s="63">
        <v>2762.769730009361</v>
      </c>
      <c r="CL1915" s="2">
        <f>[4]GABON!CB2430</f>
        <v>2625.6590000000001</v>
      </c>
      <c r="CM1915" s="2">
        <v>2970.6662219691243</v>
      </c>
      <c r="CN1915" s="2">
        <v>2855.7991574023204</v>
      </c>
      <c r="CO1915" s="2">
        <v>2864.2415234333675</v>
      </c>
      <c r="CP1915" s="2">
        <v>2899.4415476152226</v>
      </c>
      <c r="CQ1915" s="2">
        <v>2866.395157065373</v>
      </c>
      <c r="CR1915" s="2">
        <v>2824.701778161821</v>
      </c>
      <c r="CS1915" s="2">
        <v>2814.1404249519255</v>
      </c>
      <c r="CT1915" s="2">
        <v>2711.0700472302615</v>
      </c>
      <c r="CU1915" s="2">
        <v>2613.0258006056629</v>
      </c>
      <c r="CV1915" s="2">
        <v>2821.8639201774031</v>
      </c>
      <c r="CW1915" s="2">
        <v>2725.3557492652058</v>
      </c>
      <c r="CX1915" s="2">
        <v>2818.6896089624997</v>
      </c>
      <c r="CY1915" s="2">
        <v>2730.3589979428243</v>
      </c>
      <c r="CZ1915" s="2">
        <v>2662.4893625749896</v>
      </c>
      <c r="DA1915" s="2">
        <f>[4]GABON!CN2430</f>
        <v>3020.2959999999998</v>
      </c>
      <c r="DB1915" s="63">
        <v>3340.5200161568778</v>
      </c>
      <c r="DC1915" s="63">
        <v>3323.3546445348484</v>
      </c>
      <c r="DD1915" s="63">
        <v>3287.9071826561812</v>
      </c>
      <c r="DE1915" s="63">
        <v>3360.6296358910795</v>
      </c>
      <c r="DF1915" s="63">
        <v>3310.4179337930404</v>
      </c>
      <c r="DG1915" s="63">
        <v>3270.7460908812473</v>
      </c>
      <c r="DH1915" s="63">
        <v>3770.8410648661284</v>
      </c>
      <c r="DI1915" s="63">
        <v>3761.7385638401706</v>
      </c>
      <c r="DJ1915" s="63">
        <v>3747.4318341172816</v>
      </c>
      <c r="DK1915" s="63">
        <v>3499.0619999999994</v>
      </c>
      <c r="DL1915" s="63">
        <v>3499.0619999999994</v>
      </c>
      <c r="DM1915" s="63">
        <v>3747.4173959603836</v>
      </c>
      <c r="DN1915" s="6">
        <f>[4]GABON!DA2430</f>
        <v>3312.7060000000001</v>
      </c>
      <c r="DO1915" s="63">
        <v>3747.4173959603836</v>
      </c>
      <c r="DP1915" s="63">
        <v>3540.8220638708281</v>
      </c>
      <c r="DQ1915" s="63">
        <v>3548.1818706605936</v>
      </c>
      <c r="DR1915" s="63">
        <v>3503.3416899512422</v>
      </c>
      <c r="DS1915" s="63">
        <v>4238.359856073479</v>
      </c>
      <c r="DT1915" s="63">
        <v>4216.5894300900345</v>
      </c>
      <c r="DU1915" s="63">
        <v>4249.4642750942621</v>
      </c>
      <c r="DV1915" s="64">
        <f>[4]GABON!DK2430</f>
        <v>4255.8765024328486</v>
      </c>
      <c r="DW1915" s="65">
        <f>[4]GABON!DL2430</f>
        <v>4235.460934782358</v>
      </c>
      <c r="DX1915" s="66">
        <f>[4]GABON!DM2430</f>
        <v>4320.9973604874531</v>
      </c>
      <c r="DZ1915" s="63">
        <f>[4]GABON!DO2430</f>
        <v>5025.20689781699</v>
      </c>
      <c r="EC1915" s="63">
        <f>[4]GABON!DR2430</f>
        <v>5631.6914500335924</v>
      </c>
      <c r="EF1915" s="63">
        <f>[4]GABON!DU2430</f>
        <v>6225.9580661402561</v>
      </c>
      <c r="EI1915" s="63">
        <f>[4]GABON!DX2430</f>
        <v>6913.6305870492015</v>
      </c>
      <c r="EL1915" s="63">
        <f>[4]GABON!EA2430</f>
        <v>7631.6959807449566</v>
      </c>
      <c r="EO1915" s="63">
        <f>[4]GABON!ED2430</f>
        <v>8407.2913224901858</v>
      </c>
    </row>
    <row r="1916" spans="1:145" ht="15.5" x14ac:dyDescent="0.35">
      <c r="A1916" s="56" t="s">
        <v>485</v>
      </c>
      <c r="B1916" s="63">
        <f>[5]GUINEE!D2058</f>
        <v>9.4340000000000011</v>
      </c>
      <c r="C1916" s="63">
        <f>[5]GUINEE!E2058</f>
        <v>6.2380000000000004</v>
      </c>
      <c r="D1916" s="63">
        <f>[5]GUINEE!F2058</f>
        <v>4.4429999999999996</v>
      </c>
      <c r="E1916" s="63">
        <f>[5]GUINEE!G2058</f>
        <v>2.3159999999999998</v>
      </c>
      <c r="F1916" s="63">
        <f>[5]GUINEE!H2058</f>
        <v>2.6589999999999998</v>
      </c>
      <c r="G1916" s="63">
        <f>[5]GUINEE!I2058</f>
        <v>3.8120000000000003</v>
      </c>
      <c r="H1916" s="63">
        <f>[5]GUINEE!J2058</f>
        <v>3.2349999999999999</v>
      </c>
      <c r="I1916" s="63">
        <f>[5]GUINEE!K2058</f>
        <v>7.7560000000000002</v>
      </c>
      <c r="J1916" s="63">
        <f>[5]GUINEE!L2058</f>
        <v>11.530000000000001</v>
      </c>
      <c r="K1916" s="63">
        <f>[5]GUINEE!M2058</f>
        <v>16.505991999999999</v>
      </c>
      <c r="L1916" s="63">
        <f>[5]GUINEE!N2058</f>
        <v>18.042999999999999</v>
      </c>
      <c r="M1916" s="63">
        <f>[5]GUINEE!O2058</f>
        <v>20.891999999999999</v>
      </c>
      <c r="N1916" s="63">
        <f>[5]GUINEE!P2058</f>
        <v>35.161999999999999</v>
      </c>
      <c r="O1916" s="63">
        <f>[5]GUINEE!Q2058</f>
        <v>47.906999999999996</v>
      </c>
      <c r="P1916" s="63">
        <f>[5]GUINEE!R2058</f>
        <v>58.826999999999998</v>
      </c>
      <c r="Q1916" s="63">
        <f>[5]GUINEE!S2058</f>
        <v>99.082999999999998</v>
      </c>
      <c r="R1916" s="63">
        <f>[5]GUINEE!T2058</f>
        <v>155.24199999999999</v>
      </c>
      <c r="S1916" s="63">
        <f>[5]GUINEE!U2058</f>
        <v>207.17700000000002</v>
      </c>
      <c r="T1916" s="63">
        <f>[5]GUINEE!V2058</f>
        <v>279.05399999999997</v>
      </c>
      <c r="U1916" s="63">
        <f>[5]GUINEE!W2058</f>
        <v>318.52500000000003</v>
      </c>
      <c r="V1916" s="63">
        <f>[5]GUINEE!X2058</f>
        <v>449.91699999999997</v>
      </c>
      <c r="W1916" s="63">
        <f>[5]GUINEE!Y2058</f>
        <v>585.34299999999996</v>
      </c>
      <c r="X1916" s="2">
        <f>[5]GUINEE!Z2058</f>
        <v>695.36756954599991</v>
      </c>
      <c r="Y1916" s="2">
        <f>[5]GUINEE!AA2058</f>
        <v>1035.1019999999999</v>
      </c>
      <c r="Z1916" s="63">
        <f>[5]GUINEE!AB2058</f>
        <v>1098.3139999999999</v>
      </c>
      <c r="AA1916" s="63">
        <f>[5]GUINEE!AC2058</f>
        <v>1708.8709999999999</v>
      </c>
      <c r="AB1916" s="63">
        <v>1486.2717684383738</v>
      </c>
      <c r="AC1916" s="63">
        <v>1505.0838591044671</v>
      </c>
      <c r="AD1916" s="63">
        <v>1483.2118631891467</v>
      </c>
      <c r="AE1916" s="63">
        <f>[5]GUINEE!AD2058</f>
        <v>1826.931</v>
      </c>
      <c r="AF1916" s="63">
        <v>1842.9896824328737</v>
      </c>
      <c r="AG1916" s="63">
        <v>1673.739</v>
      </c>
      <c r="AH1916" s="63">
        <v>1697.866</v>
      </c>
      <c r="AI1916" s="63">
        <v>1697.866</v>
      </c>
      <c r="AJ1916" s="2">
        <f>[5]GUINEE!AE2058</f>
        <v>1577.778</v>
      </c>
      <c r="AK1916" s="2">
        <v>1419.2381894392095</v>
      </c>
      <c r="AL1916" s="2">
        <v>1443.614</v>
      </c>
      <c r="AM1916" s="2">
        <v>1281.874</v>
      </c>
      <c r="AN1916" s="2">
        <v>1542.742</v>
      </c>
      <c r="AO1916" s="2">
        <f>[5]GUINEE!AF2058</f>
        <v>1407.204</v>
      </c>
      <c r="AP1916" s="2">
        <v>1270.5452728182565</v>
      </c>
      <c r="AQ1916" s="2">
        <v>1262.1506999999999</v>
      </c>
      <c r="AR1916" s="2">
        <v>1368.749</v>
      </c>
      <c r="AS1916" s="2">
        <f>[5]GUINEE!AJ2058</f>
        <v>1181.6130000000001</v>
      </c>
      <c r="AT1916" s="2">
        <v>1247.5706123060436</v>
      </c>
      <c r="AU1916" s="2">
        <v>1194.214289561568</v>
      </c>
      <c r="AV1916" s="2">
        <v>1096.4058477352444</v>
      </c>
      <c r="AW1916" s="2">
        <v>1090.3998477352445</v>
      </c>
      <c r="AX1916" s="2">
        <f>[5]GUINEE!AO2058</f>
        <v>1193.396</v>
      </c>
      <c r="AY1916" s="2"/>
      <c r="AZ1916" s="2">
        <v>1239.5991224590616</v>
      </c>
      <c r="BA1916" s="2">
        <v>1234.0211989309673</v>
      </c>
      <c r="BB1916" s="2">
        <v>1197.1424847938015</v>
      </c>
      <c r="BC1916" s="2">
        <v>1209.4064694531719</v>
      </c>
      <c r="BD1916" s="2">
        <v>1156.2323247273412</v>
      </c>
      <c r="BE1916" s="2">
        <v>1140.906745679953</v>
      </c>
      <c r="BF1916" s="2">
        <f>[5]GUINEE!AV2058</f>
        <v>1161.8969999999999</v>
      </c>
      <c r="BG1916" s="2">
        <v>1230.2462367341923</v>
      </c>
      <c r="BH1916" s="2">
        <v>1103.1626533694111</v>
      </c>
      <c r="BI1916" s="2">
        <v>1217.6958803544271</v>
      </c>
      <c r="BJ1916" s="2">
        <v>1094.0715867851345</v>
      </c>
      <c r="BK1916" s="2">
        <v>1379.4317400914931</v>
      </c>
      <c r="BL1916" s="2">
        <v>1115.4712607556205</v>
      </c>
      <c r="BM1916" s="2">
        <v>1378.9119107756344</v>
      </c>
      <c r="BN1916" s="2">
        <v>1116.6994150749306</v>
      </c>
      <c r="BO1916" s="2">
        <f>[5]GUINEE!BE2058</f>
        <v>1070.4349999999999</v>
      </c>
      <c r="BP1916" s="2">
        <v>1125.1986990426042</v>
      </c>
      <c r="BQ1916" s="2">
        <v>1125.1986990426042</v>
      </c>
      <c r="BR1916" s="2">
        <v>1108.7295100242068</v>
      </c>
      <c r="BS1916" s="2">
        <v>993.09933168481462</v>
      </c>
      <c r="BT1916" s="2">
        <v>1167.6639062273171</v>
      </c>
      <c r="BU1916" s="2">
        <v>1121.6106973588078</v>
      </c>
      <c r="BV1916" s="2">
        <v>1099.7863971195163</v>
      </c>
      <c r="BW1916" s="2">
        <v>1235.9726043436845</v>
      </c>
      <c r="BX1916" s="2">
        <v>1085.5363781547508</v>
      </c>
      <c r="BY1916" s="2">
        <v>1043.1763135562069</v>
      </c>
      <c r="BZ1916" s="63">
        <v>1130.575220875</v>
      </c>
      <c r="CA1916" s="2">
        <f>[5]GUINEE!BQ2058</f>
        <v>996.01299999999992</v>
      </c>
      <c r="CB1916" s="2">
        <v>1326.2774511109958</v>
      </c>
      <c r="CC1916" s="2">
        <v>1294.2425163367907</v>
      </c>
      <c r="CD1916" s="2">
        <v>1172.3364573024271</v>
      </c>
      <c r="CE1916" s="2">
        <v>1237.1588971905978</v>
      </c>
      <c r="CF1916" s="2">
        <v>1219.9318252418814</v>
      </c>
      <c r="CG1916" s="2">
        <v>1143.8296709011379</v>
      </c>
      <c r="CH1916" s="2">
        <v>1249.9878798345653</v>
      </c>
      <c r="CI1916" s="2">
        <v>1230.6813849213049</v>
      </c>
      <c r="CJ1916" s="63">
        <v>1248.7823831335268</v>
      </c>
      <c r="CK1916" s="63">
        <v>1229.4361396619156</v>
      </c>
      <c r="CL1916" s="2">
        <f>[5]GUINEE!CD2058</f>
        <v>999.57299999999998</v>
      </c>
      <c r="CM1916" s="2">
        <v>1407.5326169211107</v>
      </c>
      <c r="CN1916" s="2">
        <v>1349.9572229515854</v>
      </c>
      <c r="CO1916" s="2">
        <v>1353.3799808835693</v>
      </c>
      <c r="CP1916" s="2">
        <v>1277.7272410304329</v>
      </c>
      <c r="CQ1916" s="2">
        <v>1351.0571394620151</v>
      </c>
      <c r="CR1916" s="2">
        <v>1348.8684866512997</v>
      </c>
      <c r="CS1916" s="2">
        <v>1309.5105701745128</v>
      </c>
      <c r="CT1916" s="2">
        <v>1392.7620822440408</v>
      </c>
      <c r="CU1916" s="2">
        <v>1388.9222277322474</v>
      </c>
      <c r="CV1916" s="2">
        <v>1577.3625699478171</v>
      </c>
      <c r="CW1916" s="2">
        <v>1567.3922156043795</v>
      </c>
      <c r="CX1916" s="2">
        <v>1569.8516012430005</v>
      </c>
      <c r="CY1916" s="2">
        <v>1570.8926019490953</v>
      </c>
      <c r="CZ1916" s="2">
        <v>1488.7273043389537</v>
      </c>
      <c r="DA1916" s="2">
        <f>[5]GUINEE!CP2058</f>
        <v>1206.5740000000001</v>
      </c>
      <c r="DB1916" s="63">
        <v>1256.7334647518908</v>
      </c>
      <c r="DC1916" s="63">
        <v>1219.7687706812421</v>
      </c>
      <c r="DD1916" s="63">
        <v>1158.6084598559216</v>
      </c>
      <c r="DE1916" s="63">
        <v>1236.7515866777617</v>
      </c>
      <c r="DF1916" s="63">
        <v>1212.8258758278218</v>
      </c>
      <c r="DG1916" s="63">
        <v>1204.9433538802225</v>
      </c>
      <c r="DH1916" s="63">
        <v>1297.7854932813966</v>
      </c>
      <c r="DI1916" s="63">
        <v>1279.2648635931146</v>
      </c>
      <c r="DJ1916" s="63">
        <v>1273.6678096288833</v>
      </c>
      <c r="DK1916" s="63">
        <v>1434.2920848321965</v>
      </c>
      <c r="DL1916" s="63">
        <v>1423.7949192657209</v>
      </c>
      <c r="DM1916" s="63">
        <v>1273.6856417896888</v>
      </c>
      <c r="DN1916" s="6">
        <f>[5]GUINEE!DC2058</f>
        <v>1439.8620000000001</v>
      </c>
      <c r="DO1916" s="63">
        <v>1273.6856417896888</v>
      </c>
      <c r="DP1916" s="63">
        <v>1648.8774688956505</v>
      </c>
      <c r="DQ1916" s="63">
        <v>1628.4232745122297</v>
      </c>
      <c r="DR1916" s="63">
        <v>1572.274473285288</v>
      </c>
      <c r="DS1916" s="63">
        <v>1615.481974090367</v>
      </c>
      <c r="DT1916" s="63">
        <v>1558.6306408900791</v>
      </c>
      <c r="DU1916" s="63">
        <v>1546.6881158897236</v>
      </c>
      <c r="DV1916" s="64">
        <f>[5]GUINEE!DN2058</f>
        <v>1514.9088281709692</v>
      </c>
      <c r="DW1916" s="65">
        <f>[5]GUINEE!DO2058</f>
        <v>1462.277070023561</v>
      </c>
      <c r="DX1916" s="66">
        <f>[5]GUINEE!DP2058</f>
        <v>1507.8919975731064</v>
      </c>
      <c r="DZ1916" s="63">
        <f>[5]GUINEE!DR2058</f>
        <v>1594.4130764218778</v>
      </c>
      <c r="EC1916" s="63">
        <f>[5]GUINEE!DU2058</f>
        <v>1763.0988508649821</v>
      </c>
      <c r="EF1916" s="63">
        <f>[5]GUINEE!DX2058</f>
        <v>1918.5143003836426</v>
      </c>
      <c r="EI1916" s="63">
        <f>[5]GUINEE!EA2058</f>
        <v>2086.7922457252189</v>
      </c>
      <c r="EL1916" s="63">
        <f>[5]GUINEE!ED2058</f>
        <v>2265.9697555165399</v>
      </c>
      <c r="EO1916" s="63">
        <f>[5]GUINEE!EG2058</f>
        <v>2423.1382287376318</v>
      </c>
    </row>
    <row r="1917" spans="1:145" ht="15.5" x14ac:dyDescent="0.35">
      <c r="A1917" s="56" t="s">
        <v>486</v>
      </c>
      <c r="B1917" s="63">
        <f>[6]TCHAD!D2140</f>
        <v>75.180000000000007</v>
      </c>
      <c r="C1917" s="63">
        <f>[6]TCHAD!E2140</f>
        <v>69.3</v>
      </c>
      <c r="D1917" s="63">
        <f>[6]TCHAD!F2140</f>
        <v>72.5</v>
      </c>
      <c r="E1917" s="63">
        <f>[6]TCHAD!G2140</f>
        <v>63.449999999999996</v>
      </c>
      <c r="F1917" s="63">
        <f>[6]TCHAD!H2140</f>
        <v>67.169999999999987</v>
      </c>
      <c r="G1917" s="63">
        <f>[6]TCHAD!I2140</f>
        <v>60.370000000000005</v>
      </c>
      <c r="H1917" s="63">
        <f>[6]TCHAD!J2140</f>
        <v>47.662999999999997</v>
      </c>
      <c r="I1917" s="63">
        <f>[6]TCHAD!K2140</f>
        <v>62.6584</v>
      </c>
      <c r="J1917" s="63">
        <f>[6]TCHAD!L2140</f>
        <v>93.2</v>
      </c>
      <c r="K1917" s="63">
        <f>[6]TCHAD!M2140</f>
        <v>119.232</v>
      </c>
      <c r="L1917" s="63">
        <f>[6]TCHAD!N2140</f>
        <v>114.34500000000001</v>
      </c>
      <c r="M1917" s="63">
        <f>[6]TCHAD!O2140</f>
        <v>105.65300000000001</v>
      </c>
      <c r="N1917" s="63">
        <f>[6]TCHAD!P2140</f>
        <v>102.77799999999999</v>
      </c>
      <c r="O1917" s="63">
        <f>[6]TCHAD!Q2140</f>
        <v>121.77799999999998</v>
      </c>
      <c r="P1917" s="63">
        <f>[6]TCHAD!R2140</f>
        <v>148.60999999999999</v>
      </c>
      <c r="Q1917" s="63">
        <f>[6]TCHAD!S2140</f>
        <v>188.20399999999998</v>
      </c>
      <c r="R1917" s="63">
        <f>[6]TCHAD!T2140</f>
        <v>182.32500000000002</v>
      </c>
      <c r="S1917" s="63">
        <f>[6]TCHAD!U2140</f>
        <v>188.72499999999997</v>
      </c>
      <c r="T1917" s="63">
        <f>[6]TCHAD!V2140</f>
        <v>248.53399999999999</v>
      </c>
      <c r="U1917" s="63">
        <f>[6]TCHAD!W2140</f>
        <v>377.291</v>
      </c>
      <c r="V1917" s="63">
        <f>[6]TCHAD!X2140</f>
        <v>386.53800000000001</v>
      </c>
      <c r="W1917" s="63">
        <f>[6]TCHAD!Y2140</f>
        <v>496.13300000000004</v>
      </c>
      <c r="X1917" s="2">
        <f>[6]TCHAD!Z2140</f>
        <v>476.69926866400004</v>
      </c>
      <c r="Y1917" s="2">
        <f>[6]TCHAD!AA2140</f>
        <v>604.04600000000005</v>
      </c>
      <c r="Z1917" s="63">
        <f>[6]TCHAD!AB2140</f>
        <v>676.76499999999999</v>
      </c>
      <c r="AA1917" s="63">
        <f>[6]TCHAD!AC2140</f>
        <v>774.90800000000002</v>
      </c>
      <c r="AB1917" s="63">
        <v>893.51739357995712</v>
      </c>
      <c r="AC1917" s="63">
        <v>875.50699999999995</v>
      </c>
      <c r="AD1917" s="63">
        <v>908.67899999999997</v>
      </c>
      <c r="AE1917" s="63">
        <f>[6]TCHAD!AH2140</f>
        <v>834.06499999999994</v>
      </c>
      <c r="AF1917" s="63">
        <v>999.93936616224039</v>
      </c>
      <c r="AG1917" s="63">
        <v>950.8610000000001</v>
      </c>
      <c r="AH1917" s="63">
        <v>974.90600000000006</v>
      </c>
      <c r="AI1917" s="63">
        <v>974.90600000000006</v>
      </c>
      <c r="AJ1917" s="2">
        <f>[6]TCHAD!AM2140</f>
        <v>1042.8909999999998</v>
      </c>
      <c r="AK1917" s="2">
        <v>1085.8267261935962</v>
      </c>
      <c r="AL1917" s="2">
        <v>1003.7359000000002</v>
      </c>
      <c r="AM1917" s="2">
        <v>1020.2176000000002</v>
      </c>
      <c r="AN1917" s="2">
        <v>950.45030000000008</v>
      </c>
      <c r="AO1917" s="2">
        <f>[6]TCHAD!AR2140</f>
        <v>1002.376</v>
      </c>
      <c r="AP1917" s="2">
        <v>1017.1315608397032</v>
      </c>
      <c r="AQ1917" s="2">
        <v>978.53227784248804</v>
      </c>
      <c r="AR1917" s="2">
        <v>974.47482572894296</v>
      </c>
      <c r="AS1917" s="2">
        <f>[6]TCHAD!AV2140</f>
        <v>923.82600000000002</v>
      </c>
      <c r="AT1917" s="2">
        <v>1039.431782813479</v>
      </c>
      <c r="AU1917" s="2">
        <v>935.10562544286745</v>
      </c>
      <c r="AV1917" s="2">
        <v>854.7919885173967</v>
      </c>
      <c r="AW1917" s="2">
        <v>860.71162019865289</v>
      </c>
      <c r="AX1917" s="2">
        <f>[6]TCHAD!BA2140</f>
        <v>895.78899999999999</v>
      </c>
      <c r="AY1917" s="2"/>
      <c r="AZ1917" s="2">
        <v>910.96665733866155</v>
      </c>
      <c r="BA1917" s="2">
        <v>894.72524235452306</v>
      </c>
      <c r="BB1917" s="2">
        <v>922.27187509799671</v>
      </c>
      <c r="BC1917" s="2">
        <v>835.4768843052068</v>
      </c>
      <c r="BD1917" s="2">
        <v>901.23426239008438</v>
      </c>
      <c r="BE1917" s="2">
        <v>867.81468490768191</v>
      </c>
      <c r="BF1917" s="2">
        <f>[6]TCHAD!BH2140</f>
        <v>940.37799999999993</v>
      </c>
      <c r="BG1917" s="2">
        <v>926.81892814992011</v>
      </c>
      <c r="BH1917" s="2">
        <v>906.7557547701864</v>
      </c>
      <c r="BI1917" s="2">
        <v>960.91381190743107</v>
      </c>
      <c r="BJ1917" s="2">
        <v>952.35657557592117</v>
      </c>
      <c r="BK1917" s="2">
        <v>999.10910690566675</v>
      </c>
      <c r="BL1917" s="2">
        <v>1002.9104660060494</v>
      </c>
      <c r="BM1917" s="2">
        <v>985.15065312350907</v>
      </c>
      <c r="BN1917" s="2">
        <v>990.68374193015325</v>
      </c>
      <c r="BO1917" s="2">
        <f>[6]TCHAD!BQ2140</f>
        <v>1164.067</v>
      </c>
      <c r="BP1917" s="2">
        <v>1172.5257140784056</v>
      </c>
      <c r="BQ1917" s="2">
        <v>1172.5257140784056</v>
      </c>
      <c r="BR1917" s="2">
        <v>1075.3654770318017</v>
      </c>
      <c r="BS1917" s="2">
        <v>986.5827544655001</v>
      </c>
      <c r="BT1917" s="2">
        <v>1119.4481128846446</v>
      </c>
      <c r="BU1917" s="2">
        <v>880.65883397804896</v>
      </c>
      <c r="BV1917" s="2">
        <v>798.4515967078496</v>
      </c>
      <c r="BW1917" s="2">
        <v>1298.1152642614441</v>
      </c>
      <c r="BX1917" s="2">
        <v>1126.6734988622206</v>
      </c>
      <c r="BY1917" s="2">
        <v>1277.9846632558831</v>
      </c>
      <c r="BZ1917" s="63">
        <v>1281.2388814396327</v>
      </c>
      <c r="CA1917" s="2">
        <f>[6]TCHAD!CC2140</f>
        <v>1285.5769999999998</v>
      </c>
      <c r="CB1917" s="2">
        <v>1405.9375154781683</v>
      </c>
      <c r="CC1917" s="2">
        <v>1396.52328236125</v>
      </c>
      <c r="CD1917" s="2">
        <v>1370.4219801086776</v>
      </c>
      <c r="CE1917" s="2">
        <v>1407.3202909485344</v>
      </c>
      <c r="CF1917" s="2">
        <v>1390.2661698371603</v>
      </c>
      <c r="CG1917" s="2">
        <v>1361.5385962945866</v>
      </c>
      <c r="CH1917" s="2">
        <v>1401.5991412951605</v>
      </c>
      <c r="CI1917" s="2">
        <v>1389.4213621687024</v>
      </c>
      <c r="CJ1917" s="63">
        <v>1399.369177043309</v>
      </c>
      <c r="CK1917" s="63">
        <v>1381.9525179433131</v>
      </c>
      <c r="CL1917" s="2">
        <f>[6]TCHAD!CN2140</f>
        <v>1522.7649999999999</v>
      </c>
      <c r="CM1917" s="2">
        <v>1463.1390492101229</v>
      </c>
      <c r="CN1917" s="2">
        <v>1621.2005790832336</v>
      </c>
      <c r="CO1917" s="2">
        <v>1645.4535475661671</v>
      </c>
      <c r="CP1917" s="2">
        <v>1689.9708092523983</v>
      </c>
      <c r="CQ1917" s="2">
        <v>1645.6898322169968</v>
      </c>
      <c r="CR1917" s="2">
        <v>1645.6898322169968</v>
      </c>
      <c r="CS1917" s="2">
        <v>1701.3801952952604</v>
      </c>
      <c r="CT1917" s="2">
        <v>1666.9829794132361</v>
      </c>
      <c r="CU1917" s="2">
        <v>1666.9829794132361</v>
      </c>
      <c r="CV1917" s="2">
        <v>1974.6365301561893</v>
      </c>
      <c r="CW1917" s="2">
        <v>1961.9455169522626</v>
      </c>
      <c r="CX1917" s="2">
        <v>1969.072814216343</v>
      </c>
      <c r="CY1917" s="2">
        <v>1962.1068273375674</v>
      </c>
      <c r="CZ1917" s="2">
        <v>1962.1068273375674</v>
      </c>
      <c r="DA1917" s="2">
        <f>[6]TCHAD!CZ2140</f>
        <v>1921.9650000000001</v>
      </c>
      <c r="DB1917" s="63">
        <v>2013.7417644254595</v>
      </c>
      <c r="DC1917" s="63">
        <v>1994.1902180446191</v>
      </c>
      <c r="DD1917" s="63">
        <v>1952.2572400418526</v>
      </c>
      <c r="DE1917" s="63">
        <v>2218.1311545328304</v>
      </c>
      <c r="DF1917" s="63">
        <v>2202.7746116172975</v>
      </c>
      <c r="DG1917" s="63">
        <v>2152.2896144442138</v>
      </c>
      <c r="DH1917" s="63">
        <v>2116.6543250182694</v>
      </c>
      <c r="DI1917" s="63">
        <v>2083.9478001093285</v>
      </c>
      <c r="DJ1917" s="63">
        <v>2027.4531273556256</v>
      </c>
      <c r="DK1917" s="63">
        <v>2153.2960465907368</v>
      </c>
      <c r="DL1917" s="63">
        <v>2135.4150128944807</v>
      </c>
      <c r="DM1917" s="63">
        <v>2034.1949789384612</v>
      </c>
      <c r="DN1917" s="6">
        <f>[6]TCHAD!DM2140</f>
        <v>2201.7910000000002</v>
      </c>
      <c r="DO1917" s="63">
        <v>2034.1949789384612</v>
      </c>
      <c r="DP1917" s="63">
        <v>2417.6216750300869</v>
      </c>
      <c r="DQ1917" s="63">
        <v>2399.6118937445344</v>
      </c>
      <c r="DR1917" s="63">
        <v>2346.9085559407345</v>
      </c>
      <c r="DS1917" s="63">
        <v>2457.4854562732808</v>
      </c>
      <c r="DT1917" s="63">
        <v>2431.5734720231758</v>
      </c>
      <c r="DU1917" s="63">
        <v>2465.3738712881172</v>
      </c>
      <c r="DV1917" s="64">
        <f>[6]TCHAD!DW2140</f>
        <v>2502.5565944597324</v>
      </c>
      <c r="DW1917" s="65">
        <f>[6]TCHAD!DX2140</f>
        <v>2491.6040688660769</v>
      </c>
      <c r="DX1917" s="66">
        <f>[6]TCHAD!DY2140</f>
        <v>2468.499325068994</v>
      </c>
      <c r="DZ1917" s="63">
        <f>[6]TCHAD!EA2140</f>
        <v>2696.8109834427446</v>
      </c>
      <c r="EC1917" s="63">
        <f>[6]TCHAD!ED2140</f>
        <v>2890.2659925045559</v>
      </c>
      <c r="EF1917" s="63">
        <f>[6]TCHAD!EG2140</f>
        <v>3085.0591243197327</v>
      </c>
      <c r="EI1917" s="63">
        <f>[6]TCHAD!EJ2140</f>
        <v>3288.705301718639</v>
      </c>
      <c r="EL1917" s="63">
        <f>[6]TCHAD!EM2140</f>
        <v>3501.6776343821844</v>
      </c>
      <c r="EO1917" s="63">
        <f>[6]TCHAD!EP2140</f>
        <v>3724.9180849120366</v>
      </c>
    </row>
    <row r="1918" spans="1:145" ht="15.5" x14ac:dyDescent="0.35">
      <c r="A1918" s="56" t="s">
        <v>679</v>
      </c>
      <c r="B1918" s="63" t="e">
        <f t="shared" ref="B1918:Y1918" si="1831">B1894</f>
        <v>#REF!</v>
      </c>
      <c r="C1918" s="63" t="e">
        <f t="shared" si="1831"/>
        <v>#REF!</v>
      </c>
      <c r="D1918" s="63" t="e">
        <f t="shared" si="1831"/>
        <v>#REF!</v>
      </c>
      <c r="E1918" s="63" t="e">
        <f t="shared" si="1831"/>
        <v>#REF!</v>
      </c>
      <c r="F1918" s="63" t="e">
        <f t="shared" si="1831"/>
        <v>#REF!</v>
      </c>
      <c r="G1918" s="63" t="e">
        <f t="shared" si="1831"/>
        <v>#REF!</v>
      </c>
      <c r="H1918" s="63">
        <f t="shared" si="1831"/>
        <v>0</v>
      </c>
      <c r="I1918" s="63">
        <f t="shared" si="1831"/>
        <v>0.74900000000000011</v>
      </c>
      <c r="J1918" s="63">
        <f t="shared" si="1831"/>
        <v>0.44200000000000006</v>
      </c>
      <c r="K1918" s="63">
        <f t="shared" si="1831"/>
        <v>0.495</v>
      </c>
      <c r="L1918" s="63">
        <f t="shared" si="1831"/>
        <v>0.45799999999999996</v>
      </c>
      <c r="M1918" s="63">
        <f t="shared" si="1831"/>
        <v>1.2649999999999999</v>
      </c>
      <c r="N1918" s="63">
        <f t="shared" si="1831"/>
        <v>0</v>
      </c>
      <c r="O1918" s="63" t="e">
        <f t="shared" si="1831"/>
        <v>#VALUE!</v>
      </c>
      <c r="P1918" s="63" t="e">
        <f t="shared" si="1831"/>
        <v>#VALUE!</v>
      </c>
      <c r="Q1918" s="63" t="e">
        <f t="shared" si="1831"/>
        <v>#VALUE!</v>
      </c>
      <c r="R1918" s="63" t="e">
        <f t="shared" si="1831"/>
        <v>#VALUE!</v>
      </c>
      <c r="S1918" s="63" t="e">
        <f t="shared" si="1831"/>
        <v>#VALUE!</v>
      </c>
      <c r="T1918" s="63" t="e">
        <f t="shared" si="1831"/>
        <v>#VALUE!</v>
      </c>
      <c r="U1918" s="63" t="e">
        <f t="shared" si="1831"/>
        <v>#VALUE!</v>
      </c>
      <c r="V1918" s="63" t="e">
        <f t="shared" si="1831"/>
        <v>#VALUE!</v>
      </c>
      <c r="W1918" s="63" t="e">
        <f t="shared" si="1831"/>
        <v>#VALUE!</v>
      </c>
      <c r="X1918" s="2" t="e">
        <f t="shared" si="1831"/>
        <v>#VALUE!</v>
      </c>
      <c r="Y1918" s="2" t="e">
        <f t="shared" si="1831"/>
        <v>#VALUE!</v>
      </c>
      <c r="Z1918" s="63">
        <f>Z1894+20.6</f>
        <v>25.126000000000751</v>
      </c>
      <c r="AA1918" s="63" t="e">
        <f>AA1894-23.795</f>
        <v>#VALUE!</v>
      </c>
      <c r="AB1918" s="63">
        <v>15.245000000000001</v>
      </c>
      <c r="AC1918" s="63">
        <v>15.245000000000001</v>
      </c>
      <c r="AD1918" s="63">
        <v>15.245000000000001</v>
      </c>
      <c r="AE1918" s="63" t="e">
        <f>AE1894</f>
        <v>#VALUE!</v>
      </c>
      <c r="AF1918" s="63">
        <v>15.245000000000001</v>
      </c>
      <c r="AG1918" s="63">
        <v>15.245000000000001</v>
      </c>
      <c r="AH1918" s="63">
        <v>15.245000000000001</v>
      </c>
      <c r="AI1918" s="63">
        <v>15.245000000000001</v>
      </c>
      <c r="AJ1918" s="2" t="e">
        <f>AJ1894+17.335</f>
        <v>#VALUE!</v>
      </c>
      <c r="AK1918" s="2">
        <v>15.245000000000001</v>
      </c>
      <c r="AL1918" s="2">
        <v>15.245000000000001</v>
      </c>
      <c r="AM1918" s="2">
        <v>15.245000000000001</v>
      </c>
      <c r="AN1918" s="2">
        <v>15.245000000000001</v>
      </c>
      <c r="AO1918" s="2" t="e">
        <f>AO1894</f>
        <v>#VALUE!</v>
      </c>
      <c r="AP1918" s="2">
        <v>15.245000000000001</v>
      </c>
      <c r="AQ1918" s="2">
        <v>15.245000000000001</v>
      </c>
      <c r="AR1918" s="2">
        <v>15.245000000000001</v>
      </c>
      <c r="AS1918" s="2">
        <f>AS1894</f>
        <v>321.35899999999998</v>
      </c>
      <c r="AT1918" s="2">
        <v>15.245000000000001</v>
      </c>
      <c r="AU1918" s="2">
        <v>15.245000000000001</v>
      </c>
      <c r="AV1918" s="2">
        <v>15.245000000000001</v>
      </c>
      <c r="AW1918" s="2">
        <v>15.245000000000001</v>
      </c>
      <c r="AX1918" s="2">
        <f>AX1894</f>
        <v>225.86500000000001</v>
      </c>
      <c r="AY1918" s="2"/>
      <c r="AZ1918" s="2">
        <v>60.5</v>
      </c>
      <c r="BA1918" s="2">
        <v>60.5</v>
      </c>
      <c r="BB1918" s="2">
        <v>60.5</v>
      </c>
      <c r="BC1918" s="2">
        <v>60.5</v>
      </c>
      <c r="BD1918" s="2">
        <v>60.5</v>
      </c>
      <c r="BE1918" s="2">
        <v>60.5</v>
      </c>
      <c r="BF1918" s="2">
        <f>BF1919-SUM(BF1912:BF1917)</f>
        <v>-24.123999999999796</v>
      </c>
      <c r="BG1918" s="2">
        <f>BG1919-SUM(BG1912:BG1917)</f>
        <v>44.901060372707434</v>
      </c>
      <c r="BH1918" s="2">
        <f>BH1919-SUM(BH1912:BH1917)</f>
        <v>40.340232733926314</v>
      </c>
      <c r="BI1918" s="2">
        <v>57.226000000000568</v>
      </c>
      <c r="BJ1918" s="2">
        <v>57.79700000000048</v>
      </c>
      <c r="BK1918" s="2">
        <v>-41.860843988159104</v>
      </c>
      <c r="BL1918" s="2">
        <v>-38.860843988157285</v>
      </c>
      <c r="BM1918" s="2">
        <v>-41.860843988159104</v>
      </c>
      <c r="BN1918" s="2">
        <v>-38.860843988157285</v>
      </c>
      <c r="BO1918" s="2">
        <f>BO1919-SUM(BO1912:BO1917)</f>
        <v>-25.862999999999374</v>
      </c>
      <c r="BP1918" s="2">
        <v>42.661115643997618</v>
      </c>
      <c r="BQ1918" s="2">
        <v>79.120622319631366</v>
      </c>
      <c r="BR1918" s="2">
        <v>500.24144125071689</v>
      </c>
      <c r="BS1918" s="2">
        <v>50.661115643997618</v>
      </c>
      <c r="BT1918" s="2">
        <v>40.27911564399983</v>
      </c>
      <c r="BU1918" s="2">
        <v>48.279115644001649</v>
      </c>
      <c r="BV1918" s="2">
        <v>48.279115643998011</v>
      </c>
      <c r="BW1918" s="2">
        <v>82.614115643998957</v>
      </c>
      <c r="BX1918" s="2">
        <v>85.614115643998957</v>
      </c>
      <c r="BY1918" s="2">
        <v>85.614115643998957</v>
      </c>
      <c r="BZ1918" s="63">
        <v>74.709035349669648</v>
      </c>
      <c r="CA1918" s="2">
        <f>CA1919-SUM(CA1912:CA1917)</f>
        <v>167.97899999999754</v>
      </c>
      <c r="CB1918" s="2">
        <v>51.983999999998559</v>
      </c>
      <c r="CC1918" s="2">
        <v>51.984000000000378</v>
      </c>
      <c r="CD1918" s="2">
        <v>51.984000000000378</v>
      </c>
      <c r="CE1918" s="2">
        <v>51.98399999999674</v>
      </c>
      <c r="CF1918" s="2">
        <v>51.984000000000378</v>
      </c>
      <c r="CG1918" s="2">
        <v>51.984000000002197</v>
      </c>
      <c r="CH1918" s="2">
        <v>51.984000000000378</v>
      </c>
      <c r="CI1918" s="2">
        <v>51.809000000001106</v>
      </c>
      <c r="CJ1918" s="63">
        <v>51.984000000000378</v>
      </c>
      <c r="CK1918" s="63">
        <v>51.809000000002925</v>
      </c>
      <c r="CL1918" s="2">
        <f>CL1919-SUM(CL1912:CL1917)</f>
        <v>296.57528652700057</v>
      </c>
      <c r="CM1918" s="2">
        <v>49.009000000001834</v>
      </c>
      <c r="CN1918" s="2">
        <v>99.338999999999942</v>
      </c>
      <c r="CO1918" s="2">
        <v>99.338999999999942</v>
      </c>
      <c r="CP1918" s="2">
        <v>99.336999999999534</v>
      </c>
      <c r="CQ1918" s="2">
        <v>99.336999999995896</v>
      </c>
      <c r="CR1918" s="2">
        <v>43.720088948590274</v>
      </c>
      <c r="CS1918" s="2">
        <v>222.76000000000568</v>
      </c>
      <c r="CT1918" s="2">
        <v>222.76000000000204</v>
      </c>
      <c r="CU1918" s="2">
        <v>166.26060384956872</v>
      </c>
      <c r="CV1918" s="2">
        <v>247.93000000000029</v>
      </c>
      <c r="CW1918" s="2">
        <v>247.93000000000393</v>
      </c>
      <c r="CX1918" s="2">
        <v>247.93000000000029</v>
      </c>
      <c r="CY1918" s="2">
        <v>247.93000000000393</v>
      </c>
      <c r="CZ1918" s="2">
        <v>245.70377963307692</v>
      </c>
      <c r="DA1918" s="2">
        <f t="shared" ref="DA1918" si="1832">DA1919-SUM(DA1912:DA1917)</f>
        <v>402.43099999999686</v>
      </c>
      <c r="DB1918" s="63">
        <v>463.01700000000346</v>
      </c>
      <c r="DC1918" s="63">
        <v>461.01699999999619</v>
      </c>
      <c r="DD1918" s="63">
        <v>248.45510651084624</v>
      </c>
      <c r="DE1918" s="63">
        <v>602.01599999999962</v>
      </c>
      <c r="DF1918" s="63">
        <v>600.01599999999962</v>
      </c>
      <c r="DG1918" s="63">
        <v>598.01600000001054</v>
      </c>
      <c r="DH1918" s="63">
        <v>597.43100000000413</v>
      </c>
      <c r="DI1918" s="63">
        <v>595.43100000000049</v>
      </c>
      <c r="DJ1918" s="63">
        <v>593.43100000000413</v>
      </c>
      <c r="DK1918" s="63">
        <v>565.91800926100041</v>
      </c>
      <c r="DL1918" s="63">
        <v>563.91800926099677</v>
      </c>
      <c r="DM1918" s="63">
        <v>573.06599999999889</v>
      </c>
      <c r="DN1918" s="6">
        <f t="shared" ref="DN1918" si="1833">DN1919-SUM(DN1912:DN1917)</f>
        <v>540.76879652899515</v>
      </c>
      <c r="DO1918" s="63">
        <v>573.06599999999889</v>
      </c>
      <c r="DP1918" s="63">
        <v>545.04760576895933</v>
      </c>
      <c r="DQ1918" s="63">
        <v>541.71329226968373</v>
      </c>
      <c r="DR1918" s="63">
        <v>544.32367775351304</v>
      </c>
      <c r="DS1918" s="63">
        <v>543.90323532162438</v>
      </c>
      <c r="DT1918" s="63">
        <v>540.54802839688637</v>
      </c>
      <c r="DU1918" s="63">
        <v>597.25709090483724</v>
      </c>
      <c r="DV1918" s="64">
        <f>DV1919-SUM(DV1912:DV1917)</f>
        <v>636.93324075182682</v>
      </c>
      <c r="DW1918" s="65">
        <f>DW1919-SUM(DW1912:DW1917)</f>
        <v>597.36319295064095</v>
      </c>
      <c r="DX1918" s="66">
        <f>DX1919-SUM(DX1912:DX1917)</f>
        <v>599.37220329538468</v>
      </c>
      <c r="DZ1918" s="63">
        <f>DZ1919-SUM(DZ1912:DZ1917)</f>
        <v>596.81923599635411</v>
      </c>
      <c r="EC1918" s="63">
        <f>EC1919-SUM(EC1912:EC1917)</f>
        <v>594.01923599636211</v>
      </c>
      <c r="EF1918" s="63">
        <f>EF1919-SUM(EF1912:EF1917)</f>
        <v>591.21923599636284</v>
      </c>
      <c r="EI1918" s="63">
        <f>EI1919-SUM(EI1912:EI1917)</f>
        <v>588.41923599635265</v>
      </c>
      <c r="EL1918" s="63">
        <f>EL1919-SUM(EL1912:EL1917)</f>
        <v>585.61923599635338</v>
      </c>
      <c r="EO1918" s="63">
        <f>EO1919-SUM(EO1912:EO1917)</f>
        <v>582.81923599635775</v>
      </c>
    </row>
    <row r="1919" spans="1:145" ht="15.5" x14ac:dyDescent="0.35">
      <c r="A1919" s="56" t="s">
        <v>611</v>
      </c>
      <c r="B1919" s="63" t="e">
        <f t="shared" ref="B1919:N1919" si="1834">SUM(B1912:B1918)</f>
        <v>#REF!</v>
      </c>
      <c r="C1919" s="63" t="e">
        <f t="shared" si="1834"/>
        <v>#REF!</v>
      </c>
      <c r="D1919" s="63" t="e">
        <f t="shared" si="1834"/>
        <v>#REF!</v>
      </c>
      <c r="E1919" s="63" t="e">
        <f t="shared" si="1834"/>
        <v>#REF!</v>
      </c>
      <c r="F1919" s="63" t="e">
        <f t="shared" si="1834"/>
        <v>#REF!</v>
      </c>
      <c r="G1919" s="63" t="e">
        <f t="shared" si="1834"/>
        <v>#REF!</v>
      </c>
      <c r="H1919" s="63">
        <f t="shared" si="1834"/>
        <v>473.16399999999999</v>
      </c>
      <c r="I1919" s="63">
        <f t="shared" si="1834"/>
        <v>664.41340000000002</v>
      </c>
      <c r="J1919" s="63">
        <f t="shared" si="1834"/>
        <v>741.72705975000008</v>
      </c>
      <c r="K1919" s="63">
        <f t="shared" si="1834"/>
        <v>844.63499200000001</v>
      </c>
      <c r="L1919" s="63">
        <f t="shared" si="1834"/>
        <v>917.89699999999993</v>
      </c>
      <c r="M1919" s="63">
        <f t="shared" si="1834"/>
        <v>854.03899999999999</v>
      </c>
      <c r="N1919" s="63">
        <f t="shared" si="1834"/>
        <v>906.18400000000008</v>
      </c>
      <c r="O1919" s="63" t="e">
        <f t="shared" ref="O1919:AA1919" si="1835">SUM(O1912:O1918)</f>
        <v>#VALUE!</v>
      </c>
      <c r="P1919" s="63" t="e">
        <f t="shared" si="1835"/>
        <v>#VALUE!</v>
      </c>
      <c r="Q1919" s="63" t="e">
        <f t="shared" si="1835"/>
        <v>#VALUE!</v>
      </c>
      <c r="R1919" s="63" t="e">
        <f t="shared" si="1835"/>
        <v>#VALUE!</v>
      </c>
      <c r="S1919" s="63" t="e">
        <f t="shared" si="1835"/>
        <v>#VALUE!</v>
      </c>
      <c r="T1919" s="63" t="e">
        <f t="shared" si="1835"/>
        <v>#VALUE!</v>
      </c>
      <c r="U1919" s="63" t="e">
        <f t="shared" si="1835"/>
        <v>#VALUE!</v>
      </c>
      <c r="V1919" s="63" t="e">
        <f t="shared" si="1835"/>
        <v>#VALUE!</v>
      </c>
      <c r="W1919" s="63" t="e">
        <f t="shared" si="1835"/>
        <v>#VALUE!</v>
      </c>
      <c r="X1919" s="2" t="e">
        <f t="shared" si="1835"/>
        <v>#VALUE!</v>
      </c>
      <c r="Y1919" s="2" t="e">
        <f t="shared" si="1835"/>
        <v>#VALUE!</v>
      </c>
      <c r="Z1919" s="63">
        <f t="shared" si="1835"/>
        <v>8611.5130209099989</v>
      </c>
      <c r="AA1919" s="63" t="e">
        <f t="shared" si="1835"/>
        <v>#VALUE!</v>
      </c>
      <c r="AB1919" s="328">
        <v>10971.618907688771</v>
      </c>
      <c r="AC1919" s="328">
        <v>10899.817191781103</v>
      </c>
      <c r="AD1919" s="328">
        <v>10593.864027350601</v>
      </c>
      <c r="AE1919" s="63" t="e">
        <f>SUM(AE1912:AE1918)</f>
        <v>#VALUE!</v>
      </c>
      <c r="AF1919" s="63">
        <v>11823.828381410094</v>
      </c>
      <c r="AG1919" s="63">
        <v>11350.827858209101</v>
      </c>
      <c r="AH1919" s="63">
        <v>11272.381992236586</v>
      </c>
      <c r="AI1919" s="63">
        <v>11272.336409363879</v>
      </c>
      <c r="AJ1919" s="2" t="e">
        <f>SUM(AJ1912:AJ1918)</f>
        <v>#VALUE!</v>
      </c>
      <c r="AK1919" s="296">
        <v>12300.078256008566</v>
      </c>
      <c r="AL1919" s="296">
        <v>11895.574500000001</v>
      </c>
      <c r="AM1919" s="296">
        <v>11322.9406</v>
      </c>
      <c r="AN1919" s="296">
        <v>11409.440700000001</v>
      </c>
      <c r="AO1919" s="296" t="e">
        <f>SUM(AO1912:AO1918)</f>
        <v>#VALUE!</v>
      </c>
      <c r="AP1919" s="2">
        <v>11637.536892231379</v>
      </c>
      <c r="AQ1919" s="2">
        <v>11242.06961369427</v>
      </c>
      <c r="AR1919" s="2">
        <v>10998.815093765104</v>
      </c>
      <c r="AS1919" s="2">
        <f>SUM(AS1912:AS1918)</f>
        <v>10919.882000000001</v>
      </c>
      <c r="AT1919" s="2">
        <v>11598.758547323065</v>
      </c>
      <c r="AU1919" s="2">
        <v>11124.342215184588</v>
      </c>
      <c r="AV1919" s="2">
        <v>10374.801794456669</v>
      </c>
      <c r="AW1919" s="2">
        <v>10147.037340579402</v>
      </c>
      <c r="AX1919" s="2">
        <f>SUM(AX1912:AX1918)</f>
        <v>10792.281000000001</v>
      </c>
      <c r="AY1919" s="2"/>
      <c r="AZ1919" s="2">
        <v>11161.625210685153</v>
      </c>
      <c r="BA1919" s="2">
        <v>11116.534365567188</v>
      </c>
      <c r="BB1919" s="2">
        <v>11354.370840066369</v>
      </c>
      <c r="BC1919" s="2">
        <v>10707.486243413252</v>
      </c>
      <c r="BD1919" s="2">
        <v>11181.086329508431</v>
      </c>
      <c r="BE1919" s="2">
        <v>11052.284998106585</v>
      </c>
      <c r="BF1919" s="2">
        <f>[1]MCEMAC!C747</f>
        <v>11480.324000000001</v>
      </c>
      <c r="BG1919" s="2">
        <f>[1]MCEMAC!I747</f>
        <v>11930.768125133189</v>
      </c>
      <c r="BH1919" s="2">
        <f>[1]MCEMAC!J747</f>
        <v>11714.231066904516</v>
      </c>
      <c r="BI1919" s="2">
        <v>12417.391414773396</v>
      </c>
      <c r="BJ1919" s="2">
        <v>11896.303261833753</v>
      </c>
      <c r="BK1919" s="2">
        <v>12428.104222039035</v>
      </c>
      <c r="BL1919" s="2">
        <v>11874.734492328011</v>
      </c>
      <c r="BM1919" s="2">
        <v>12606.585076319594</v>
      </c>
      <c r="BN1919" s="2">
        <v>11852.738575976236</v>
      </c>
      <c r="BO1919" s="2">
        <f>[1]MCEMAC!Q747</f>
        <v>12184.726000000001</v>
      </c>
      <c r="BP1919" s="2">
        <v>12957.417165926525</v>
      </c>
      <c r="BQ1919" s="2">
        <v>12306.629873344495</v>
      </c>
      <c r="BR1919" s="2">
        <v>11930.805395594241</v>
      </c>
      <c r="BS1919" s="2">
        <v>11091.641014835037</v>
      </c>
      <c r="BT1919" s="2">
        <v>11672.038766524922</v>
      </c>
      <c r="BU1919" s="2">
        <v>11031.61740871923</v>
      </c>
      <c r="BV1919" s="2">
        <v>10411.393484758901</v>
      </c>
      <c r="BW1919" s="2">
        <v>12615.659729216693</v>
      </c>
      <c r="BX1919" s="2">
        <v>11953.99638709116</v>
      </c>
      <c r="BY1919" s="2">
        <v>11775.813097682096</v>
      </c>
      <c r="BZ1919" s="63">
        <v>13335.234403640297</v>
      </c>
      <c r="CA1919" s="2">
        <f>[1]MCEMAC!AI747</f>
        <v>13652.933999999997</v>
      </c>
      <c r="CB1919" s="2">
        <v>14728.656311787616</v>
      </c>
      <c r="CC1919" s="2">
        <v>14533.895090138809</v>
      </c>
      <c r="CD1919" s="2">
        <v>14044.559076247026</v>
      </c>
      <c r="CE1919" s="2">
        <v>14878.904631526195</v>
      </c>
      <c r="CF1919" s="2">
        <v>14684.578876151521</v>
      </c>
      <c r="CG1919" s="2">
        <v>14370.584264647101</v>
      </c>
      <c r="CH1919" s="2">
        <v>15277.809540478876</v>
      </c>
      <c r="CI1919" s="2">
        <v>15098.750544279555</v>
      </c>
      <c r="CJ1919" s="63">
        <v>15524.786703139618</v>
      </c>
      <c r="CK1919" s="63">
        <v>15236.689391474411</v>
      </c>
      <c r="CL1919" s="2">
        <f>[1]MCEMAC!AY747</f>
        <v>15375.372286526999</v>
      </c>
      <c r="CM1919" s="2">
        <v>16940.940825115682</v>
      </c>
      <c r="CN1919" s="2">
        <v>17137.479343497704</v>
      </c>
      <c r="CO1919" s="2">
        <v>17237.811574190931</v>
      </c>
      <c r="CP1919" s="2">
        <v>17253.917148417902</v>
      </c>
      <c r="CQ1919" s="2">
        <v>17239.001674365209</v>
      </c>
      <c r="CR1919" s="2">
        <v>17040.924114576123</v>
      </c>
      <c r="CS1919" s="2">
        <v>17443.672810751956</v>
      </c>
      <c r="CT1919" s="2">
        <v>17311.551067316475</v>
      </c>
      <c r="CU1919" s="2">
        <v>17087.862076699639</v>
      </c>
      <c r="CV1919" s="2">
        <v>17849.225688561513</v>
      </c>
      <c r="CW1919" s="2">
        <v>17668.250529282665</v>
      </c>
      <c r="CX1919" s="2">
        <v>17858.296253488334</v>
      </c>
      <c r="CY1919" s="2">
        <v>17717.357580465974</v>
      </c>
      <c r="CZ1919" s="2">
        <v>17339.499524231564</v>
      </c>
      <c r="DA1919" s="2">
        <f>[1]MCEMAC!BR747</f>
        <v>17481.646999999997</v>
      </c>
      <c r="DB1919" s="63">
        <v>19384.209413875105</v>
      </c>
      <c r="DC1919" s="63">
        <v>19146.160370174293</v>
      </c>
      <c r="DD1919" s="63">
        <v>18711.817029944519</v>
      </c>
      <c r="DE1919" s="63">
        <v>19783.754556557022</v>
      </c>
      <c r="DF1919" s="63">
        <v>19611.613040026103</v>
      </c>
      <c r="DG1919" s="63">
        <v>19229.872508296969</v>
      </c>
      <c r="DH1919" s="63">
        <v>19188.758356238519</v>
      </c>
      <c r="DI1919" s="63">
        <v>19079.278459281482</v>
      </c>
      <c r="DJ1919" s="63">
        <v>18796.676571864093</v>
      </c>
      <c r="DK1919" s="63">
        <v>19151.838270028893</v>
      </c>
      <c r="DL1919" s="63">
        <v>19054.278301253918</v>
      </c>
      <c r="DM1919" s="63">
        <v>18852.640940944588</v>
      </c>
      <c r="DN1919" s="6">
        <f>[1]MCEMAC!CN747</f>
        <v>19076.156952688998</v>
      </c>
      <c r="DO1919" s="63">
        <v>18852.640940944588</v>
      </c>
      <c r="DP1919" s="63">
        <v>21578.984376048607</v>
      </c>
      <c r="DQ1919" s="63">
        <v>21452.832620143163</v>
      </c>
      <c r="DR1919" s="63">
        <v>21136.524886340587</v>
      </c>
      <c r="DS1919" s="63">
        <v>21773.582561498497</v>
      </c>
      <c r="DT1919" s="63">
        <v>21626.141368126366</v>
      </c>
      <c r="DU1919" s="63">
        <v>21650.267941975875</v>
      </c>
      <c r="DV1919" s="64">
        <f>[1]MCEMAC!DD747</f>
        <v>22277.733831848545</v>
      </c>
      <c r="DW1919" s="65">
        <f>[1]MCEMAC!DE747</f>
        <v>22052.881529576112</v>
      </c>
      <c r="DX1919" s="66">
        <f>[1]MCEMAC!DF747</f>
        <v>21236.091245631913</v>
      </c>
      <c r="DZ1919" s="63">
        <f>[1]MCEMAC!DJ747</f>
        <v>24651.564275934103</v>
      </c>
      <c r="EC1919" s="63">
        <f>[1]MCEMAC!DN747</f>
        <v>27009.391353364608</v>
      </c>
      <c r="EF1919" s="63">
        <f>[1]MCEMAC!DR747</f>
        <v>29361.101351499008</v>
      </c>
      <c r="EI1919" s="63">
        <f>[1]MCEMAC!DV747</f>
        <v>32000.23335510011</v>
      </c>
      <c r="EL1919" s="63">
        <f>[1]MCEMAC!DZ747</f>
        <v>34812.488764015885</v>
      </c>
      <c r="EO1919" s="63">
        <f>[1]MCEMAC!ED747</f>
        <v>37929.001983929171</v>
      </c>
    </row>
    <row r="1920" spans="1:145" ht="15.5" x14ac:dyDescent="0.35">
      <c r="A1920" s="56"/>
      <c r="B1920" s="63"/>
      <c r="C1920" s="63"/>
      <c r="D1920" s="63"/>
      <c r="E1920" s="63"/>
      <c r="F1920" s="63"/>
      <c r="G1920" s="63"/>
      <c r="H1920" s="63"/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82"/>
      <c r="Y1920" s="82"/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330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63"/>
      <c r="CA1920" s="2"/>
      <c r="CB1920" s="2"/>
      <c r="CC1920" s="2"/>
      <c r="CD1920" s="2"/>
      <c r="CE1920" s="2"/>
      <c r="CF1920" s="2"/>
      <c r="CG1920" s="2"/>
      <c r="CH1920" s="2"/>
      <c r="CI1920" s="2"/>
      <c r="CJ1920" s="63"/>
      <c r="CK1920" s="63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63"/>
      <c r="DC1920" s="63"/>
      <c r="DD1920" s="63"/>
      <c r="DE1920" s="63"/>
      <c r="DF1920" s="63"/>
      <c r="DG1920" s="63"/>
      <c r="DH1920" s="63"/>
      <c r="DI1920" s="63"/>
      <c r="DJ1920" s="63"/>
      <c r="DK1920" s="63"/>
      <c r="DL1920" s="63"/>
      <c r="DM1920" s="63"/>
      <c r="DN1920" s="6"/>
      <c r="DO1920" s="63"/>
      <c r="DP1920" s="63"/>
      <c r="DQ1920" s="63"/>
      <c r="DR1920" s="63"/>
      <c r="DS1920" s="63"/>
      <c r="DT1920" s="63"/>
      <c r="DU1920" s="63"/>
      <c r="DV1920" s="64"/>
      <c r="DW1920" s="65"/>
      <c r="DX1920" s="66"/>
      <c r="DZ1920" s="63"/>
      <c r="EC1920" s="63"/>
      <c r="EF1920" s="63"/>
      <c r="EI1920" s="63"/>
      <c r="EL1920" s="63"/>
      <c r="EO1920" s="63"/>
    </row>
    <row r="1921" spans="1:145" ht="15.5" x14ac:dyDescent="0.35">
      <c r="A1921" s="199" t="s">
        <v>680</v>
      </c>
      <c r="B1921" s="63"/>
      <c r="C1921" s="63"/>
      <c r="D1921" s="63"/>
      <c r="E1921" s="63"/>
      <c r="F1921" s="63"/>
      <c r="G1921" s="63"/>
      <c r="H1921" s="63"/>
      <c r="I1921" s="63"/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  <c r="U1921" s="63"/>
      <c r="V1921" s="63"/>
      <c r="W1921" s="63"/>
      <c r="X1921" s="4" t="e">
        <f>X1919-X1848</f>
        <v>#VALUE!</v>
      </c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2"/>
      <c r="AY1921" s="2"/>
      <c r="AZ1921" s="2"/>
      <c r="BA1921" s="2"/>
      <c r="BB1921" s="2"/>
      <c r="BC1921" s="2"/>
      <c r="BD1921" s="2"/>
      <c r="BE1921" s="2"/>
      <c r="BF1921" s="2"/>
      <c r="BG1921" s="4"/>
      <c r="BH1921" s="4"/>
      <c r="BI1921" s="4"/>
      <c r="BJ1921" s="4"/>
      <c r="BK1921" s="4"/>
      <c r="BL1921" s="4"/>
      <c r="BM1921" s="4"/>
      <c r="BN1921" s="4"/>
      <c r="BO1921" s="2"/>
      <c r="BP1921" s="4"/>
      <c r="BQ1921" s="2"/>
      <c r="BR1921" s="2"/>
      <c r="BS1921" s="2"/>
      <c r="BT1921" s="4"/>
      <c r="BU1921" s="4"/>
      <c r="BV1921" s="4"/>
      <c r="BW1921" s="4"/>
      <c r="BX1921" s="4"/>
      <c r="BY1921" s="4"/>
      <c r="BZ1921" s="5"/>
      <c r="CA1921" s="2"/>
      <c r="CB1921" s="2"/>
      <c r="CC1921" s="2"/>
      <c r="CD1921" s="2"/>
      <c r="CE1921" s="4"/>
      <c r="CF1921" s="4"/>
      <c r="CG1921" s="4"/>
      <c r="CH1921" s="4"/>
      <c r="CI1921" s="4"/>
      <c r="CJ1921" s="5"/>
      <c r="CK1921" s="5"/>
      <c r="CL1921" s="2"/>
      <c r="CM1921" s="4"/>
      <c r="CN1921" s="4"/>
      <c r="CO1921" s="4"/>
      <c r="CP1921" s="4"/>
      <c r="CQ1921" s="4"/>
      <c r="CR1921" s="4"/>
      <c r="CS1921" s="4"/>
      <c r="CT1921" s="4"/>
      <c r="CU1921" s="4"/>
      <c r="CV1921" s="4"/>
      <c r="CW1921" s="4"/>
      <c r="CX1921" s="2"/>
      <c r="CY1921" s="2"/>
      <c r="CZ1921" s="2"/>
      <c r="DA1921" s="2"/>
      <c r="DB1921" s="63"/>
      <c r="DC1921" s="63"/>
      <c r="DD1921" s="63"/>
      <c r="DE1921" s="63"/>
      <c r="DF1921" s="63"/>
      <c r="DG1921" s="63"/>
      <c r="DH1921" s="63"/>
      <c r="DI1921" s="63"/>
      <c r="DJ1921" s="63"/>
      <c r="DK1921" s="63"/>
      <c r="DL1921" s="63"/>
      <c r="DM1921" s="63"/>
      <c r="DN1921" s="6"/>
      <c r="DO1921" s="63"/>
      <c r="DP1921" s="63"/>
      <c r="DQ1921" s="63"/>
      <c r="DR1921" s="63"/>
      <c r="DS1921" s="63"/>
      <c r="DT1921" s="63"/>
      <c r="DU1921" s="63"/>
      <c r="DV1921" s="64"/>
      <c r="DW1921" s="65"/>
      <c r="DX1921" s="66"/>
      <c r="DZ1921" s="63"/>
      <c r="EC1921" s="63"/>
      <c r="EF1921" s="63"/>
      <c r="EI1921" s="63"/>
      <c r="EL1921" s="63"/>
      <c r="EO1921" s="63"/>
    </row>
    <row r="1922" spans="1:145" ht="15.5" x14ac:dyDescent="0.35">
      <c r="A1922" s="56" t="s">
        <v>482</v>
      </c>
      <c r="B1922" s="63">
        <f>[2]CAMEROUN!C2465</f>
        <v>-20.890937019969279</v>
      </c>
      <c r="C1922" s="63">
        <f>[2]CAMEROUN!D2465</f>
        <v>-16.920943134535367</v>
      </c>
      <c r="D1922" s="63">
        <f>[2]CAMEROUN!E2465</f>
        <v>-6.010016694490818</v>
      </c>
      <c r="E1922" s="63">
        <f>[2]CAMEROUN!F2465</f>
        <v>-15.062166962699836</v>
      </c>
      <c r="F1922" s="63">
        <f>[2]CAMEROUN!G2465</f>
        <v>5.844834797156012</v>
      </c>
      <c r="G1922" s="63">
        <f>[2]CAMEROUN!H2465</f>
        <v>-0.83967203398202117</v>
      </c>
      <c r="H1922" s="63">
        <f>[2]CAMEROUN!I2465</f>
        <v>-14.180115560868693</v>
      </c>
      <c r="I1922" s="63">
        <f>[2]CAMEROUN!J2465</f>
        <v>-20.126297216353645</v>
      </c>
      <c r="J1922" s="63">
        <f>[2]CAMEROUN!K2465</f>
        <v>55.08109522148591</v>
      </c>
      <c r="K1922" s="63">
        <f>[2]CAMEROUN!L2465</f>
        <v>22.689727687281735</v>
      </c>
      <c r="L1922" s="63">
        <f>[2]CAMEROUN!M2465</f>
        <v>13.794683776351983</v>
      </c>
      <c r="M1922" s="63">
        <f>[2]CAMEROUN!N2465</f>
        <v>13.800510135588665</v>
      </c>
      <c r="N1922" s="63">
        <f>[2]CAMEROUN!O2465</f>
        <v>-1.1206794856670859</v>
      </c>
      <c r="O1922" s="63">
        <f>[2]CAMEROUN!AG2465</f>
        <v>24.035623673173529</v>
      </c>
      <c r="P1922" s="63">
        <f>[2]CAMEROUN!AH2288</f>
        <v>296.077</v>
      </c>
      <c r="Q1922" s="63">
        <f>[2]CAMEROUN!AI2288</f>
        <v>333.74099999999999</v>
      </c>
      <c r="R1922" s="63">
        <f>[2]CAMEROUN!AJ2288</f>
        <v>296.839</v>
      </c>
      <c r="S1922" s="63">
        <f>[2]CAMEROUN!AK2288</f>
        <v>324.16199999999998</v>
      </c>
      <c r="T1922" s="63">
        <f>[2]CAMEROUN!AL2288</f>
        <v>273.48299999999995</v>
      </c>
      <c r="U1922" s="63">
        <f>[2]CAMEROUN!AM2288</f>
        <v>258.642</v>
      </c>
      <c r="V1922" s="63">
        <f>[2]CAMEROUN!AN2288</f>
        <v>355.28100000000001</v>
      </c>
      <c r="W1922" s="63">
        <f>[2]CAMEROUN!AO2288</f>
        <v>430.64100000000008</v>
      </c>
      <c r="X1922" s="2">
        <f>[2]CAMEROUN!AP2288</f>
        <v>447.49900000000002</v>
      </c>
      <c r="Y1922" s="2">
        <f>[2]CAMEROUN!AQ2288</f>
        <v>500.53238431199998</v>
      </c>
      <c r="Z1922" s="63">
        <f>[2]CAMEROUN!AR2288</f>
        <v>509.15993742499995</v>
      </c>
      <c r="AA1922" s="63">
        <f>[2]CAMEROUN!AS2288</f>
        <v>554.76499999999999</v>
      </c>
      <c r="AB1922" s="63">
        <v>635.90957128834054</v>
      </c>
      <c r="AC1922" s="63">
        <v>566.21274547453402</v>
      </c>
      <c r="AD1922" s="63">
        <v>571.37219904309597</v>
      </c>
      <c r="AE1922" s="63">
        <f>[2]CAMEROUN!AT2288</f>
        <v>559.19899999999996</v>
      </c>
      <c r="AF1922" s="63">
        <v>552.2775559160948</v>
      </c>
      <c r="AG1922" s="63">
        <v>520.99599999999998</v>
      </c>
      <c r="AH1922" s="63">
        <v>505.62000000000006</v>
      </c>
      <c r="AI1922" s="63">
        <v>505.62000000000006</v>
      </c>
      <c r="AJ1922" s="2">
        <f>[2]CAMEROUN!AU2288</f>
        <v>635.68739215099993</v>
      </c>
      <c r="AK1922" s="2">
        <v>683.69393200853312</v>
      </c>
      <c r="AL1922" s="2">
        <v>582.08299999999997</v>
      </c>
      <c r="AM1922" s="2">
        <v>567.61200000000008</v>
      </c>
      <c r="AN1922" s="2">
        <v>702.10799999999995</v>
      </c>
      <c r="AO1922" s="2">
        <f>[2]CAMEROUN!AV2288</f>
        <v>798.58500000000004</v>
      </c>
      <c r="AP1922" s="2">
        <v>856.50110862589531</v>
      </c>
      <c r="AQ1922" s="2">
        <v>759.38205530000005</v>
      </c>
      <c r="AR1922" s="2">
        <v>816.54742339300003</v>
      </c>
      <c r="AS1922" s="2">
        <f>[2]CAMEROUN!AZ2288</f>
        <v>904.72400000000016</v>
      </c>
      <c r="AT1922" s="2">
        <v>916.78407769503804</v>
      </c>
      <c r="AU1922" s="2">
        <v>1007.2408608147889</v>
      </c>
      <c r="AV1922" s="2">
        <v>963.90353840823707</v>
      </c>
      <c r="AW1922" s="2">
        <v>937.77829219003922</v>
      </c>
      <c r="AX1922" s="2">
        <f>[2]CAMEROUN!BE2288</f>
        <v>969.47800000000007</v>
      </c>
      <c r="AY1922" s="2"/>
      <c r="AZ1922" s="2">
        <v>1046.8023974083048</v>
      </c>
      <c r="BA1922" s="2">
        <v>1042.3806644286051</v>
      </c>
      <c r="BB1922" s="2">
        <v>1037.7709809846158</v>
      </c>
      <c r="BC1922" s="2">
        <v>1028.9772443611532</v>
      </c>
      <c r="BD1922" s="2">
        <v>1043.4249783289265</v>
      </c>
      <c r="BE1922" s="2">
        <v>1043.4249783289265</v>
      </c>
      <c r="BF1922" s="2">
        <f>[2]CAMEROUN!BL2288</f>
        <v>1055.9010000000003</v>
      </c>
      <c r="BG1922" s="2">
        <v>1072.4147098505491</v>
      </c>
      <c r="BH1922" s="2">
        <v>1102.0394000513929</v>
      </c>
      <c r="BI1922" s="2">
        <v>1281.2790769900089</v>
      </c>
      <c r="BJ1922" s="2">
        <v>1192.1038119878915</v>
      </c>
      <c r="BK1922" s="2">
        <v>1137.355354697549</v>
      </c>
      <c r="BL1922" s="2">
        <v>1131.4155570853673</v>
      </c>
      <c r="BM1922" s="2">
        <v>1123.3548536507867</v>
      </c>
      <c r="BN1922" s="2">
        <v>1113.505838534363</v>
      </c>
      <c r="BO1922" s="2">
        <f>[2]CAMEROUN!BU2288</f>
        <v>1151.4159999999999</v>
      </c>
      <c r="BP1922" s="2">
        <v>1168.0679155833416</v>
      </c>
      <c r="BQ1922" s="2">
        <v>1155.2366367744398</v>
      </c>
      <c r="BR1922" s="2">
        <v>999.36041641360293</v>
      </c>
      <c r="BS1922" s="2">
        <v>999.36041641360293</v>
      </c>
      <c r="BT1922" s="2">
        <v>1167.8200298094432</v>
      </c>
      <c r="BU1922" s="2">
        <v>1223.2388462667191</v>
      </c>
      <c r="BV1922" s="2">
        <v>1144.8087676031348</v>
      </c>
      <c r="BW1922" s="2">
        <v>1139.1650963044922</v>
      </c>
      <c r="BX1922" s="2">
        <v>1128.450011781491</v>
      </c>
      <c r="BY1922" s="2">
        <v>1074.1106357994563</v>
      </c>
      <c r="BZ1922" s="63">
        <v>1265.2260000000003</v>
      </c>
      <c r="CA1922" s="2">
        <f>[2]CAMEROUN!CG2288</f>
        <v>1333.5740000000003</v>
      </c>
      <c r="CB1922" s="2">
        <v>1494.1924158044042</v>
      </c>
      <c r="CC1922" s="2">
        <v>1478.4713476072495</v>
      </c>
      <c r="CD1922" s="2">
        <v>1452.3846479058723</v>
      </c>
      <c r="CE1922" s="2">
        <v>1503.7341727118867</v>
      </c>
      <c r="CF1922" s="2">
        <v>1490.1471294866312</v>
      </c>
      <c r="CG1922" s="2">
        <v>1464.5695192449873</v>
      </c>
      <c r="CH1922" s="2">
        <v>1561.263629585573</v>
      </c>
      <c r="CI1922" s="2">
        <v>1495.6538935898973</v>
      </c>
      <c r="CJ1922" s="63">
        <v>1566.5156140967861</v>
      </c>
      <c r="CK1922" s="63">
        <v>1509.871912451001</v>
      </c>
      <c r="CL1922" s="2">
        <f>[2]CAMEROUN!CR2288</f>
        <v>1541.1879999999999</v>
      </c>
      <c r="CM1922" s="2">
        <v>1719.9532386167991</v>
      </c>
      <c r="CN1922" s="2">
        <v>1752.2046515732459</v>
      </c>
      <c r="CO1922" s="2">
        <v>1763.9122892410294</v>
      </c>
      <c r="CP1922" s="2">
        <v>1765.3886378391271</v>
      </c>
      <c r="CQ1922" s="2">
        <v>1763.5942186666846</v>
      </c>
      <c r="CR1922" s="2">
        <v>1752.1182521383575</v>
      </c>
      <c r="CS1922" s="2">
        <v>1791.2656046235963</v>
      </c>
      <c r="CT1922" s="2">
        <v>1778.0583818627438</v>
      </c>
      <c r="CU1922" s="2">
        <v>1767.0451415727709</v>
      </c>
      <c r="CV1922" s="2">
        <v>1627.0804554141564</v>
      </c>
      <c r="CW1922" s="2">
        <v>1611.7138732973667</v>
      </c>
      <c r="CX1922" s="2">
        <v>1636.7950097603311</v>
      </c>
      <c r="CY1922" s="2">
        <v>1623.548361588475</v>
      </c>
      <c r="CZ1922" s="2">
        <v>1599.6639990608876</v>
      </c>
      <c r="DA1922" s="2">
        <f>[2]CAMEROUN!DD2288</f>
        <v>1637.5850000000003</v>
      </c>
      <c r="DB1922" s="63">
        <v>1808.516839051111</v>
      </c>
      <c r="DC1922" s="63">
        <v>1779.7601189435106</v>
      </c>
      <c r="DD1922" s="63">
        <v>1779.7601189435106</v>
      </c>
      <c r="DE1922" s="63">
        <v>2088.5763481908216</v>
      </c>
      <c r="DF1922" s="63">
        <v>2073.0159002426126</v>
      </c>
      <c r="DG1922" s="63">
        <v>1997.4771009653655</v>
      </c>
      <c r="DH1922" s="63">
        <v>1975.4413324338027</v>
      </c>
      <c r="DI1922" s="63">
        <v>1963.7550406098997</v>
      </c>
      <c r="DJ1922" s="63">
        <v>1940.0082094871664</v>
      </c>
      <c r="DK1922" s="63">
        <v>1693.3129155470908</v>
      </c>
      <c r="DL1922" s="63">
        <v>1680.3916011017166</v>
      </c>
      <c r="DM1922" s="63">
        <v>1955.1050592928113</v>
      </c>
      <c r="DN1922" s="6">
        <f>[2]CAMEROUN!DQ2288</f>
        <v>1802.3085666950001</v>
      </c>
      <c r="DO1922" s="63">
        <v>1955.1050592928113</v>
      </c>
      <c r="DP1922" s="63">
        <v>1855.8570037201998</v>
      </c>
      <c r="DQ1922" s="63">
        <v>1839.165264146184</v>
      </c>
      <c r="DR1922" s="63">
        <v>1819.7124330400666</v>
      </c>
      <c r="DS1922" s="63">
        <v>1933.7204132919358</v>
      </c>
      <c r="DT1922" s="63">
        <v>1915.9854983237778</v>
      </c>
      <c r="DU1922" s="63">
        <v>1753.2581975241462</v>
      </c>
      <c r="DV1922" s="64">
        <f>[2]CAMEROUN!EA2288</f>
        <v>1882.7311853878666</v>
      </c>
      <c r="DW1922" s="65">
        <f>[2]CAMEROUN!EB2288</f>
        <v>1855.2457033698977</v>
      </c>
      <c r="DX1922" s="66">
        <f>[2]CAMEROUN!EC2288</f>
        <v>1605.7671711496328</v>
      </c>
      <c r="DZ1922" s="63">
        <f>[2]CAMEROUN!EE2288</f>
        <v>1962.242383293988</v>
      </c>
      <c r="EC1922" s="63">
        <f>[2]CAMEROUN!EH2288</f>
        <v>2020.0216973741733</v>
      </c>
      <c r="EF1922" s="63">
        <f>[2]CAMEROUN!EK2288</f>
        <v>2037.6265511262911</v>
      </c>
      <c r="EI1922" s="63">
        <f>[2]CAMEROUN!EN2288</f>
        <v>2069.3564545815198</v>
      </c>
      <c r="EL1922" s="63">
        <f>[2]CAMEROUN!EQ2288</f>
        <v>2108.2308387120206</v>
      </c>
      <c r="EO1922" s="63">
        <f>[2]CAMEROUN!ET2288</f>
        <v>2170.4575983257705</v>
      </c>
    </row>
    <row r="1923" spans="1:145" ht="15.5" x14ac:dyDescent="0.35">
      <c r="A1923" s="56" t="s">
        <v>488</v>
      </c>
      <c r="B1923" s="63">
        <f>[7]RCA!D2137</f>
        <v>42.07</v>
      </c>
      <c r="C1923" s="63">
        <f>[7]RCA!E2137</f>
        <v>38.9</v>
      </c>
      <c r="D1923" s="63">
        <f>[7]RCA!F2137</f>
        <v>42.2</v>
      </c>
      <c r="E1923" s="63">
        <f>[7]RCA!G2137</f>
        <v>42.1</v>
      </c>
      <c r="F1923" s="63">
        <f>[7]RCA!H2137</f>
        <v>42.54</v>
      </c>
      <c r="G1923" s="63">
        <f>[7]RCA!I2137</f>
        <v>43.56</v>
      </c>
      <c r="H1923" s="63">
        <f>[7]RCA!J2137</f>
        <v>52.162999999999997</v>
      </c>
      <c r="I1923" s="63">
        <f>[7]RCA!K2137</f>
        <v>88.530999999999992</v>
      </c>
      <c r="J1923" s="63">
        <f>[7]RCA!L2137</f>
        <v>98.970999999999989</v>
      </c>
      <c r="K1923" s="63">
        <f>[7]RCA!M2137</f>
        <v>104</v>
      </c>
      <c r="L1923" s="63">
        <f>[7]RCA!N2137</f>
        <v>92.962999999999994</v>
      </c>
      <c r="M1923" s="63">
        <f>[7]RCA!O2137</f>
        <v>75.247</v>
      </c>
      <c r="N1923" s="63">
        <f>[7]RCA!P2137</f>
        <v>81.114999999999995</v>
      </c>
      <c r="O1923" s="63">
        <f>[7]RCA!Q2137</f>
        <v>88.623999999999995</v>
      </c>
      <c r="P1923" s="63">
        <f>[7]RCA!R2137</f>
        <v>82.565999999999988</v>
      </c>
      <c r="Q1923" s="63">
        <f>[7]RCA!S2137</f>
        <v>77.725000000000009</v>
      </c>
      <c r="R1923" s="63">
        <f>[7]RCA!T2137</f>
        <v>70.373999999999995</v>
      </c>
      <c r="S1923" s="63">
        <f>[7]RCA!U2137</f>
        <v>81.341999999999999</v>
      </c>
      <c r="T1923" s="63">
        <f>[7]RCA!V2137</f>
        <v>89.856999999999999</v>
      </c>
      <c r="U1923" s="63">
        <f>[7]RCA!W2137</f>
        <v>80.927999999999997</v>
      </c>
      <c r="V1923" s="63">
        <f>[7]RCA!X2137</f>
        <v>58.99799999999999</v>
      </c>
      <c r="W1923" s="63">
        <f>[7]RCA!Y2137</f>
        <v>72.908999999999992</v>
      </c>
      <c r="X1923" s="2">
        <f>[7]RCA!Z2137</f>
        <v>77.165000000000006</v>
      </c>
      <c r="Y1923" s="2">
        <f>[7]RCA!AA2137</f>
        <v>94.336000000000013</v>
      </c>
      <c r="Z1923" s="63">
        <f>[7]RCA!AB2137</f>
        <v>105.523</v>
      </c>
      <c r="AA1923" s="63">
        <f>[7]RCA!AC2137</f>
        <v>104.67700000000001</v>
      </c>
      <c r="AB1923" s="63">
        <v>112.90917502602097</v>
      </c>
      <c r="AC1923" s="63">
        <v>113.13499999999999</v>
      </c>
      <c r="AD1923" s="63">
        <v>113.05700000000002</v>
      </c>
      <c r="AE1923" s="63">
        <f>[7]RCA!AD2137</f>
        <v>120.04600000000001</v>
      </c>
      <c r="AF1923" s="63">
        <v>120.11091225334658</v>
      </c>
      <c r="AG1923" s="63">
        <v>124.49787317654116</v>
      </c>
      <c r="AH1923" s="63">
        <v>130.94299223658481</v>
      </c>
      <c r="AI1923" s="63">
        <v>130.89740936387724</v>
      </c>
      <c r="AJ1923" s="2">
        <f>[7]RCA!AE2137</f>
        <v>138.107</v>
      </c>
      <c r="AK1923" s="2">
        <v>157.25967022111396</v>
      </c>
      <c r="AL1923" s="2">
        <v>160.5164</v>
      </c>
      <c r="AM1923" s="2">
        <v>143.36219999999997</v>
      </c>
      <c r="AN1923" s="2">
        <v>129.18199999999999</v>
      </c>
      <c r="AO1923" s="2">
        <f>[7]RCA!AF2137</f>
        <v>134.63</v>
      </c>
      <c r="AP1923" s="2">
        <v>152.20359231231754</v>
      </c>
      <c r="AQ1923" s="2">
        <v>148.21076176980642</v>
      </c>
      <c r="AR1923" s="2">
        <v>150.38805587305879</v>
      </c>
      <c r="AS1923" s="2">
        <f>[7]RCA!AJ2137</f>
        <v>143.559</v>
      </c>
      <c r="AT1923" s="2">
        <v>160.0915637024562</v>
      </c>
      <c r="AU1923" s="2">
        <v>149.49877991479997</v>
      </c>
      <c r="AV1923" s="2">
        <v>158.0509081416009</v>
      </c>
      <c r="AW1923" s="2">
        <v>164.5509081416009</v>
      </c>
      <c r="AX1923" s="2">
        <f>[7]RCA!AO2137</f>
        <v>161.98499999999999</v>
      </c>
      <c r="AY1923" s="2"/>
      <c r="AZ1923" s="2">
        <v>184.13023959780796</v>
      </c>
      <c r="BA1923" s="2">
        <v>168.95258355207278</v>
      </c>
      <c r="BB1923" s="2">
        <v>185.6838274952361</v>
      </c>
      <c r="BC1923" s="2">
        <v>159.37507556721056</v>
      </c>
      <c r="BD1923" s="2">
        <v>169.90285257642412</v>
      </c>
      <c r="BE1923" s="2">
        <v>157.87388114196565</v>
      </c>
      <c r="BF1923" s="2">
        <f>[7]RCA!AV2137</f>
        <v>183.36900000000003</v>
      </c>
      <c r="BG1923" s="2">
        <v>211.56486391818098</v>
      </c>
      <c r="BH1923" s="2">
        <v>202.52942076425882</v>
      </c>
      <c r="BI1923" s="2">
        <v>205.83600840611777</v>
      </c>
      <c r="BJ1923" s="2">
        <v>190.68103523068882</v>
      </c>
      <c r="BK1923" s="2">
        <v>199.32210929571426</v>
      </c>
      <c r="BL1923" s="2">
        <v>186.85418561463379</v>
      </c>
      <c r="BM1923" s="2">
        <v>199.69809600257753</v>
      </c>
      <c r="BN1923" s="2">
        <v>186.84911455885816</v>
      </c>
      <c r="BO1923" s="2">
        <f>[7]RCA!BE2137</f>
        <v>192.29</v>
      </c>
      <c r="BP1923" s="2">
        <v>226.3215294819839</v>
      </c>
      <c r="BQ1923" s="2">
        <v>226.3215294819839</v>
      </c>
      <c r="BR1923" s="2">
        <v>217.49395275169746</v>
      </c>
      <c r="BS1923" s="2">
        <v>197.89955063675822</v>
      </c>
      <c r="BT1923" s="2">
        <v>218.54589702372627</v>
      </c>
      <c r="BU1923" s="2">
        <v>212.72875873046101</v>
      </c>
      <c r="BV1923" s="2">
        <v>201.96754242808117</v>
      </c>
      <c r="BW1923" s="2">
        <v>216.81728947583119</v>
      </c>
      <c r="BX1923" s="2">
        <v>206.91769044204796</v>
      </c>
      <c r="BY1923" s="2">
        <v>199.61894152375157</v>
      </c>
      <c r="BZ1923" s="63">
        <v>230.10651468917578</v>
      </c>
      <c r="CA1923" s="2">
        <f>[7]RCA!BQ2137</f>
        <v>210.21600000000001</v>
      </c>
      <c r="CB1923" s="2">
        <v>216.42812177250119</v>
      </c>
      <c r="CC1923" s="2">
        <v>214.44252942011605</v>
      </c>
      <c r="CD1923" s="2">
        <v>210.02963452424723</v>
      </c>
      <c r="CE1923" s="2">
        <v>219.41662683647581</v>
      </c>
      <c r="CF1923" s="2">
        <v>216.93647462474735</v>
      </c>
      <c r="CG1923" s="2">
        <v>210.86553377488502</v>
      </c>
      <c r="CH1923" s="2">
        <v>219.66199050858515</v>
      </c>
      <c r="CI1923" s="2">
        <v>218.23461272827416</v>
      </c>
      <c r="CJ1923" s="63">
        <v>227.04100553552382</v>
      </c>
      <c r="CK1923" s="63">
        <v>226.71965902144655</v>
      </c>
      <c r="CL1923" s="2">
        <f>[7]RCA!CB2137</f>
        <v>238.81399999999999</v>
      </c>
      <c r="CM1923" s="2">
        <v>238.74295298749425</v>
      </c>
      <c r="CN1923" s="2">
        <v>251.92466451058695</v>
      </c>
      <c r="CO1923" s="2">
        <v>254.0539834958465</v>
      </c>
      <c r="CP1923" s="2">
        <v>255.11976272900588</v>
      </c>
      <c r="CQ1923" s="2">
        <v>254.36360703998625</v>
      </c>
      <c r="CR1923" s="2">
        <v>249.26578010085066</v>
      </c>
      <c r="CS1923" s="2">
        <v>238.46243076668873</v>
      </c>
      <c r="CT1923" s="2">
        <v>247.87042018398643</v>
      </c>
      <c r="CU1923" s="2">
        <v>253.59886832236057</v>
      </c>
      <c r="CV1923" s="2">
        <v>255.57175289376093</v>
      </c>
      <c r="CW1923" s="2">
        <v>263.47504820173566</v>
      </c>
      <c r="CX1923" s="2">
        <v>252.90697933246386</v>
      </c>
      <c r="CY1923" s="2">
        <v>261.55244874271676</v>
      </c>
      <c r="CZ1923" s="2">
        <v>268.23555305231071</v>
      </c>
      <c r="DA1923" s="2">
        <f>[7]RCA!CN2137</f>
        <v>254.56</v>
      </c>
      <c r="DB1923" s="63">
        <v>309.06551258776705</v>
      </c>
      <c r="DC1923" s="63">
        <v>311.90059601575933</v>
      </c>
      <c r="DD1923" s="63">
        <v>313.48054758437053</v>
      </c>
      <c r="DE1923" s="63">
        <v>278.13112560843695</v>
      </c>
      <c r="DF1923" s="63">
        <v>282.03806577936024</v>
      </c>
      <c r="DG1923" s="63">
        <v>282.61344334416174</v>
      </c>
      <c r="DH1923" s="63">
        <v>259.77119466862371</v>
      </c>
      <c r="DI1923" s="63">
        <v>265.43275789879016</v>
      </c>
      <c r="DJ1923" s="63">
        <v>265.21345062476377</v>
      </c>
      <c r="DK1923" s="63">
        <v>261.00020877776961</v>
      </c>
      <c r="DL1923" s="63">
        <v>266.73415049623003</v>
      </c>
      <c r="DM1923" s="63">
        <v>267.83766912229714</v>
      </c>
      <c r="DN1923" s="6">
        <f>[7]RCA!DA2137</f>
        <v>270.34899999999999</v>
      </c>
      <c r="DO1923" s="63">
        <v>267.83766912229714</v>
      </c>
      <c r="DP1923" s="63">
        <v>265.77732398372234</v>
      </c>
      <c r="DQ1923" s="63">
        <v>269.93605364555748</v>
      </c>
      <c r="DR1923" s="63">
        <v>275.15915572901798</v>
      </c>
      <c r="DS1923" s="63">
        <v>270.60819479896634</v>
      </c>
      <c r="DT1923" s="63">
        <v>275.95720038600001</v>
      </c>
      <c r="DU1923" s="63">
        <v>275.95720038600001</v>
      </c>
      <c r="DV1923" s="64">
        <f>[7]RCA!DN2137</f>
        <v>278.52713170530967</v>
      </c>
      <c r="DW1923" s="65">
        <f>[7]RCA!DM2137</f>
        <v>275.95720038600001</v>
      </c>
      <c r="DX1923" s="66">
        <f>[7]RCA!DN2137</f>
        <v>278.52713170530967</v>
      </c>
      <c r="DZ1923" s="63">
        <f>[7]RCA!DP2137</f>
        <v>295.73212546386043</v>
      </c>
      <c r="EC1923" s="63">
        <f>[7]RCA!DS2137</f>
        <v>315.4859212142299</v>
      </c>
      <c r="EF1923" s="63">
        <f>[7]RCA!DV2137</f>
        <v>336.64960808924036</v>
      </c>
      <c r="EI1923" s="63">
        <f>[7]RCA!DY2137</f>
        <v>361.85079539782129</v>
      </c>
      <c r="EL1923" s="63">
        <f>[7]RCA!EB2137</f>
        <v>389.64517572481157</v>
      </c>
      <c r="EO1923" s="63">
        <f>[7]RCA!EE2137</f>
        <v>419.79450397646792</v>
      </c>
    </row>
    <row r="1924" spans="1:145" ht="15.5" x14ac:dyDescent="0.35">
      <c r="A1924" s="56" t="s">
        <v>483</v>
      </c>
      <c r="B1924" s="63">
        <f>[3]CONGO!D2161</f>
        <v>55.3</v>
      </c>
      <c r="C1924" s="63">
        <f>[3]CONGO!E2161</f>
        <v>51.2</v>
      </c>
      <c r="D1924" s="63">
        <f>[3]CONGO!F2161</f>
        <v>49.9</v>
      </c>
      <c r="E1924" s="63">
        <f>[3]CONGO!G2161</f>
        <v>66.2</v>
      </c>
      <c r="F1924" s="63">
        <f>[3]CONGO!H2161</f>
        <v>53.28</v>
      </c>
      <c r="G1924" s="63">
        <f>[3]CONGO!I2161</f>
        <v>60.64</v>
      </c>
      <c r="H1924" s="63">
        <f>[3]CONGO!J2161</f>
        <v>53.713000000000001</v>
      </c>
      <c r="I1924" s="63">
        <f>[3]CONGO!K2161</f>
        <v>69.494</v>
      </c>
      <c r="J1924" s="63">
        <f>[3]CONGO!L2161</f>
        <v>81.582999999999998</v>
      </c>
      <c r="K1924" s="63">
        <f>[3]CONGO!M2161</f>
        <v>87.352999999999994</v>
      </c>
      <c r="L1924" s="63">
        <f>[3]CONGO!N2161</f>
        <v>92.491</v>
      </c>
      <c r="M1924" s="63">
        <f>[3]CONGO!O2161</f>
        <v>81.507999999999996</v>
      </c>
      <c r="N1924" s="63">
        <f>[3]CONGO!P2161</f>
        <v>102.339</v>
      </c>
      <c r="O1924" s="63">
        <f>[3]CONGO!Q2161</f>
        <v>123.867</v>
      </c>
      <c r="P1924" s="63">
        <f>[3]CONGO!R2161</f>
        <v>142.91</v>
      </c>
      <c r="Q1924" s="63">
        <f>[3]CONGO!S2161</f>
        <v>129.00200000000001</v>
      </c>
      <c r="R1924" s="63">
        <f>[3]CONGO!T2161</f>
        <v>131.91499999999999</v>
      </c>
      <c r="S1924" s="63">
        <f>[3]CONGO!U2161</f>
        <v>151.63200000000001</v>
      </c>
      <c r="T1924" s="63">
        <f>[3]CONGO!V2161</f>
        <v>198.69000000000003</v>
      </c>
      <c r="U1924" s="63">
        <f>[3]CONGO!W2161</f>
        <v>271.23700000000002</v>
      </c>
      <c r="V1924" s="63">
        <f>[3]CONGO!X2161</f>
        <v>239.16599999999997</v>
      </c>
      <c r="W1924" s="63">
        <f>[3]CONGO!Y2161</f>
        <v>344.44400000000002</v>
      </c>
      <c r="X1924" s="2">
        <f>[3]CONGO!Z2161</f>
        <v>342.21600000000001</v>
      </c>
      <c r="Y1924" s="2">
        <f>[3]CONGO!AA2161</f>
        <v>408.44</v>
      </c>
      <c r="Z1924" s="63">
        <f>[3]CONGO!AB2161</f>
        <v>486.94799999999998</v>
      </c>
      <c r="AA1924" s="63">
        <f>[3]CONGO!AC2161</f>
        <v>564.82100000000003</v>
      </c>
      <c r="AB1924" s="63">
        <v>616.66331749521999</v>
      </c>
      <c r="AC1924" s="63">
        <v>594.21948769662754</v>
      </c>
      <c r="AD1924" s="63">
        <v>621.93750417702415</v>
      </c>
      <c r="AE1924" s="63">
        <f>[3]CONGO!AH2161</f>
        <v>624.99</v>
      </c>
      <c r="AF1924" s="63">
        <v>726.71149487519438</v>
      </c>
      <c r="AG1924" s="63">
        <v>722.08400000000006</v>
      </c>
      <c r="AH1924" s="63">
        <v>700.41600000000005</v>
      </c>
      <c r="AI1924" s="63">
        <v>700.41600000000005</v>
      </c>
      <c r="AJ1924" s="2">
        <f>[3]CONGO!AM2161</f>
        <v>667.36300000000006</v>
      </c>
      <c r="AK1924" s="2">
        <v>754.23532387424154</v>
      </c>
      <c r="AL1924" s="2">
        <v>709.49220000000014</v>
      </c>
      <c r="AM1924" s="2">
        <v>656.99180000000001</v>
      </c>
      <c r="AN1924" s="2">
        <v>624.8134</v>
      </c>
      <c r="AO1924" s="2">
        <f>[3]CONGO!AR2161</f>
        <v>622.12099999999998</v>
      </c>
      <c r="AP1924" s="2">
        <v>685.43255549936544</v>
      </c>
      <c r="AQ1924" s="2">
        <v>650.35414392824202</v>
      </c>
      <c r="AR1924" s="2">
        <v>524.38866348783915</v>
      </c>
      <c r="AS1924" s="2">
        <f>[3]CONGO!AV2161</f>
        <v>511.40400000000011</v>
      </c>
      <c r="AT1924" s="2">
        <v>550.49250764916701</v>
      </c>
      <c r="AU1924" s="2">
        <v>549.50839299297377</v>
      </c>
      <c r="AV1924" s="2">
        <v>388.4476265203304</v>
      </c>
      <c r="AW1924" s="2">
        <v>372.37733794833741</v>
      </c>
      <c r="AX1924" s="2">
        <f>[3]CONGO!BA2161</f>
        <v>470.26599999999996</v>
      </c>
      <c r="AY1924" s="2"/>
      <c r="AZ1924" s="2">
        <v>475.80222169562614</v>
      </c>
      <c r="BA1924" s="2">
        <v>482.65955058066618</v>
      </c>
      <c r="BB1924" s="2">
        <v>553.05627256009564</v>
      </c>
      <c r="BC1924" s="2">
        <v>458.28118735532314</v>
      </c>
      <c r="BD1924" s="2">
        <v>495.26189949199784</v>
      </c>
      <c r="BE1924" s="2">
        <v>503.15979335543699</v>
      </c>
      <c r="BF1924" s="2">
        <f>[3]CONGO!BI2161</f>
        <v>444.59</v>
      </c>
      <c r="BG1924" s="2">
        <v>459.89980985022356</v>
      </c>
      <c r="BH1924" s="2">
        <v>450.73927858603929</v>
      </c>
      <c r="BI1924" s="2">
        <v>446.81302548051929</v>
      </c>
      <c r="BJ1924" s="2">
        <v>427.03065258311159</v>
      </c>
      <c r="BK1924" s="2">
        <v>501.02630817760206</v>
      </c>
      <c r="BL1924" s="2">
        <v>464.01754028481366</v>
      </c>
      <c r="BM1924" s="2">
        <v>499.91701681494777</v>
      </c>
      <c r="BN1924" s="2">
        <v>464.32138364111819</v>
      </c>
      <c r="BO1924" s="2">
        <f>[3]CONGO!BR2161</f>
        <v>511.15299999999996</v>
      </c>
      <c r="BP1924" s="2">
        <v>551.44980568265032</v>
      </c>
      <c r="BQ1924" s="2">
        <v>551.44980568265032</v>
      </c>
      <c r="BR1924" s="2">
        <v>519.34569530715407</v>
      </c>
      <c r="BS1924" s="2">
        <v>482.48765837390766</v>
      </c>
      <c r="BT1924" s="2">
        <v>447.41933178462727</v>
      </c>
      <c r="BU1924" s="2">
        <v>393.73467798420546</v>
      </c>
      <c r="BV1924" s="2">
        <v>374.21138022920513</v>
      </c>
      <c r="BW1924" s="2">
        <v>457.38665927653767</v>
      </c>
      <c r="BX1924" s="2">
        <v>401.01719152529256</v>
      </c>
      <c r="BY1924" s="2">
        <v>389.93953857953079</v>
      </c>
      <c r="BZ1924" s="63">
        <v>470.34012175655721</v>
      </c>
      <c r="CA1924" s="2">
        <f>[3]CONGO!CD2161</f>
        <v>569.846</v>
      </c>
      <c r="CB1924" s="2">
        <v>487.366772552263</v>
      </c>
      <c r="CC1924" s="2">
        <v>477.10917377773893</v>
      </c>
      <c r="CD1924" s="2">
        <v>462.69804455321071</v>
      </c>
      <c r="CE1924" s="2">
        <v>471.38652283766879</v>
      </c>
      <c r="CF1924" s="2">
        <v>455.86480633124927</v>
      </c>
      <c r="CG1924" s="2">
        <v>441.46153648579462</v>
      </c>
      <c r="CH1924" s="2">
        <v>462.87755452855919</v>
      </c>
      <c r="CI1924" s="2">
        <v>459.74138499134017</v>
      </c>
      <c r="CJ1924" s="63">
        <v>602.57988382844439</v>
      </c>
      <c r="CK1924" s="63">
        <v>601.33543862722047</v>
      </c>
      <c r="CL1924" s="2">
        <f>[3]CONGO!CO2161</f>
        <v>636.95600000000002</v>
      </c>
      <c r="CM1924" s="2">
        <v>631.15809363875837</v>
      </c>
      <c r="CN1924" s="2">
        <v>688.26725273443083</v>
      </c>
      <c r="CO1924" s="2">
        <v>691.21547478412549</v>
      </c>
      <c r="CP1924" s="2">
        <v>692.25895111667194</v>
      </c>
      <c r="CQ1924" s="2">
        <v>691.7511927505027</v>
      </c>
      <c r="CR1924" s="2">
        <v>680.44437577883252</v>
      </c>
      <c r="CS1924" s="2">
        <v>706.83540137846308</v>
      </c>
      <c r="CT1924" s="2">
        <v>693.325225369534</v>
      </c>
      <c r="CU1924" s="2">
        <v>681.20173639488473</v>
      </c>
      <c r="CV1924" s="2">
        <v>701.18976658163353</v>
      </c>
      <c r="CW1924" s="2">
        <v>693.39735458130258</v>
      </c>
      <c r="CX1924" s="2">
        <v>698.22152878617794</v>
      </c>
      <c r="CY1924" s="2">
        <v>691.75829355601104</v>
      </c>
      <c r="CZ1924" s="2">
        <v>693.44847275286554</v>
      </c>
      <c r="DA1924" s="2">
        <f>[3]CONGO!DA2161</f>
        <v>429.666</v>
      </c>
      <c r="DB1924" s="63">
        <v>451.86748352239357</v>
      </c>
      <c r="DC1924" s="63">
        <v>447.83227177801336</v>
      </c>
      <c r="DD1924" s="63">
        <v>442.24200448089147</v>
      </c>
      <c r="DE1924" s="63">
        <v>448.01174157489936</v>
      </c>
      <c r="DF1924" s="63">
        <v>440.56172648075949</v>
      </c>
      <c r="DG1924" s="63">
        <v>428.92261063203148</v>
      </c>
      <c r="DH1924" s="63">
        <v>438.96875548250921</v>
      </c>
      <c r="DI1924" s="63">
        <v>433.93713329840261</v>
      </c>
      <c r="DJ1924" s="63">
        <v>418.68410618819769</v>
      </c>
      <c r="DK1924" s="63">
        <v>458.23803344332146</v>
      </c>
      <c r="DL1924" s="63">
        <v>450.75313222179284</v>
      </c>
      <c r="DM1924" s="63">
        <v>418.68966678202753</v>
      </c>
      <c r="DN1924" s="6">
        <f>[3]CONGO!DN2161</f>
        <v>448.68100000000004</v>
      </c>
      <c r="DO1924" s="63">
        <v>418.68966678202753</v>
      </c>
      <c r="DP1924" s="63">
        <v>511.46713683678945</v>
      </c>
      <c r="DQ1924" s="63">
        <v>506.71319163779526</v>
      </c>
      <c r="DR1924" s="63">
        <v>500.73413829033063</v>
      </c>
      <c r="DS1924" s="63">
        <v>487.74994397253289</v>
      </c>
      <c r="DT1924" s="63">
        <v>485.41912343170975</v>
      </c>
      <c r="DU1924" s="63">
        <v>476.49093987668618</v>
      </c>
      <c r="DV1924" s="64">
        <f>[3]CONGO!DX2161</f>
        <v>475.97769525523631</v>
      </c>
      <c r="DW1924" s="65">
        <f>[3]CONGO!DY2161</f>
        <v>473.3808151891817</v>
      </c>
      <c r="DX1924" s="66">
        <f>[3]CONGO!DZ2161</f>
        <v>455.37069746706419</v>
      </c>
      <c r="DZ1924" s="63">
        <f>[3]CONGO!EB2161</f>
        <v>473.24896909416026</v>
      </c>
      <c r="EC1924" s="63">
        <f>[3]CONGO!EE2161</f>
        <v>473.66553802307658</v>
      </c>
      <c r="EF1924" s="63">
        <f>[3]CONGO!EH2161</f>
        <v>477.18314319532368</v>
      </c>
      <c r="EI1924" s="63">
        <f>[3]CONGO!EK2161</f>
        <v>480.62777043437069</v>
      </c>
      <c r="EL1924" s="63">
        <f>[3]CONGO!EN2161</f>
        <v>481.90618425785135</v>
      </c>
      <c r="EO1924" s="63">
        <f>[3]CONGO!EQ2161</f>
        <v>482.15800590734199</v>
      </c>
    </row>
    <row r="1925" spans="1:145" ht="15.5" x14ac:dyDescent="0.35">
      <c r="A1925" s="56" t="s">
        <v>484</v>
      </c>
      <c r="B1925" s="63">
        <f>[4]GABON!D2431</f>
        <v>49.5</v>
      </c>
      <c r="C1925" s="63">
        <f>[4]GABON!E2431</f>
        <v>50.2</v>
      </c>
      <c r="D1925" s="63">
        <f>[4]GABON!F2431</f>
        <v>57.99</v>
      </c>
      <c r="E1925" s="63">
        <f>[4]GABON!G2431</f>
        <v>61.935999999999993</v>
      </c>
      <c r="F1925" s="63">
        <f>[4]GABON!H2431</f>
        <v>62.939</v>
      </c>
      <c r="G1925" s="63">
        <f>[4]GABON!I2431</f>
        <v>56.786000000000001</v>
      </c>
      <c r="H1925" s="63">
        <f>[4]GABON!J2431</f>
        <v>50.466999999999999</v>
      </c>
      <c r="I1925" s="63">
        <f>[4]GABON!K2431</f>
        <v>78.183999999999997</v>
      </c>
      <c r="J1925" s="63">
        <f>[4]GABON!L2431</f>
        <v>100.691</v>
      </c>
      <c r="K1925" s="63">
        <f>[4]GABON!M2431</f>
        <v>111.01700000000001</v>
      </c>
      <c r="L1925" s="63">
        <f>[4]GABON!N2431</f>
        <v>121.03399999999998</v>
      </c>
      <c r="M1925" s="63">
        <f>[4]GABON!O2431</f>
        <v>124.72299999999998</v>
      </c>
      <c r="N1925" s="63">
        <f>[4]GABON!P2431</f>
        <v>105.233</v>
      </c>
      <c r="O1925" s="63">
        <f>[4]GABON!Q2431</f>
        <v>116.28899999999999</v>
      </c>
      <c r="P1925" s="63">
        <f>[4]GABON!R2431</f>
        <v>128.18700000000001</v>
      </c>
      <c r="Q1925" s="63">
        <f>[4]GABON!S2431</f>
        <v>132.02000000000001</v>
      </c>
      <c r="R1925" s="63">
        <f>[4]GABON!T2431</f>
        <v>124.21700000000003</v>
      </c>
      <c r="S1925" s="63">
        <f>[4]GABON!U2431</f>
        <v>138.691</v>
      </c>
      <c r="T1925" s="63">
        <f>[4]GABON!V2431</f>
        <v>190.209</v>
      </c>
      <c r="U1925" s="63">
        <f>[4]GABON!W2431</f>
        <v>219.05499999999998</v>
      </c>
      <c r="V1925" s="63">
        <f>[4]GABON!X2431</f>
        <v>225.58700000000002</v>
      </c>
      <c r="W1925" s="63">
        <f>[4]GABON!Y2431</f>
        <v>228.68799999999996</v>
      </c>
      <c r="X1925" s="2">
        <f>[4]GABON!Z2431</f>
        <v>249.39999999999998</v>
      </c>
      <c r="Y1925" s="2">
        <f>[4]GABON!AA2431</f>
        <v>221.15800000000002</v>
      </c>
      <c r="Z1925" s="63">
        <f>[4]GABON!AB2431</f>
        <v>288.65500000000003</v>
      </c>
      <c r="AA1925" s="63">
        <f>[4]GABON!AC2431</f>
        <v>293.86600000000004</v>
      </c>
      <c r="AB1925" s="63">
        <v>357.5866369105064</v>
      </c>
      <c r="AC1925" s="63">
        <v>297.11026947459646</v>
      </c>
      <c r="AD1925" s="63">
        <v>314.69709787068774</v>
      </c>
      <c r="AE1925" s="63">
        <f>[4]GABON!AD2431</f>
        <v>384.72799999999995</v>
      </c>
      <c r="AF1925" s="63">
        <v>361.00175245882497</v>
      </c>
      <c r="AG1925" s="63">
        <v>376.81300000000005</v>
      </c>
      <c r="AH1925" s="63">
        <v>359.42</v>
      </c>
      <c r="AI1925" s="63">
        <v>359.42</v>
      </c>
      <c r="AJ1925" s="2">
        <f>[4]GABON!AE2431</f>
        <v>357.29800000000006</v>
      </c>
      <c r="AK1925" s="2">
        <v>408.37050578623837</v>
      </c>
      <c r="AL1925" s="2">
        <v>396.21500000000003</v>
      </c>
      <c r="AM1925" s="2">
        <v>368.654</v>
      </c>
      <c r="AN1925" s="2">
        <v>354.642</v>
      </c>
      <c r="AO1925" s="2">
        <f>[4]GABON!AF2431</f>
        <v>379.03100000000001</v>
      </c>
      <c r="AP1925" s="2">
        <v>395.218056329033</v>
      </c>
      <c r="AQ1925" s="2">
        <v>336.30900000000003</v>
      </c>
      <c r="AR1925" s="2">
        <v>336.30900000000003</v>
      </c>
      <c r="AS1925" s="2">
        <f>[4]GABON!AJ2431</f>
        <v>361.82</v>
      </c>
      <c r="AT1925" s="2">
        <v>386.52914827565667</v>
      </c>
      <c r="AU1925" s="2">
        <v>394.40358898517889</v>
      </c>
      <c r="AV1925" s="2">
        <v>326.69090061084972</v>
      </c>
      <c r="AW1925" s="2">
        <v>313.8579006108497</v>
      </c>
      <c r="AX1925" s="2">
        <f>[4]GABON!AO2431</f>
        <v>329.03199999999998</v>
      </c>
      <c r="AY1925" s="2"/>
      <c r="AZ1925" s="2">
        <v>494.03480205167068</v>
      </c>
      <c r="BA1925" s="2">
        <v>492.93270502270207</v>
      </c>
      <c r="BB1925" s="2">
        <v>496.0085558513515</v>
      </c>
      <c r="BC1925" s="2">
        <v>444.35192344072664</v>
      </c>
      <c r="BD1925" s="2">
        <v>380.32350470165693</v>
      </c>
      <c r="BE1925" s="2">
        <v>380.734965958673</v>
      </c>
      <c r="BF1925" s="2">
        <f>[4]GABON!AV2431</f>
        <v>385.21499999999997</v>
      </c>
      <c r="BG1925" s="2">
        <v>408.35930673564741</v>
      </c>
      <c r="BH1925" s="2">
        <v>408.37783797551401</v>
      </c>
      <c r="BI1925" s="2">
        <v>462.88073065089969</v>
      </c>
      <c r="BJ1925" s="2">
        <v>413.47152192264861</v>
      </c>
      <c r="BK1925" s="2">
        <v>407.39807313808666</v>
      </c>
      <c r="BL1925" s="2">
        <v>407.32410878341148</v>
      </c>
      <c r="BM1925" s="2">
        <v>407.39807313808666</v>
      </c>
      <c r="BN1925" s="2">
        <v>408.97517461597459</v>
      </c>
      <c r="BO1925" s="2">
        <f>[4]GABON!BE2431</f>
        <v>365.86099999999999</v>
      </c>
      <c r="BP1925" s="2">
        <v>385.44538290713768</v>
      </c>
      <c r="BQ1925" s="2">
        <v>410.60930673564741</v>
      </c>
      <c r="BR1925" s="2">
        <v>350.39279659745205</v>
      </c>
      <c r="BS1925" s="2">
        <v>350.39279659745205</v>
      </c>
      <c r="BT1925" s="2">
        <v>364.57602652277154</v>
      </c>
      <c r="BU1925" s="2">
        <v>352.99337851349424</v>
      </c>
      <c r="BV1925" s="2">
        <v>341.55161683163203</v>
      </c>
      <c r="BW1925" s="2">
        <v>515.9945944521553</v>
      </c>
      <c r="BX1925" s="2">
        <v>510.8850380538712</v>
      </c>
      <c r="BY1925" s="2">
        <v>502.11366572262216</v>
      </c>
      <c r="BZ1925" s="63">
        <v>446.4314659480147</v>
      </c>
      <c r="CA1925" s="2">
        <f>[4]GABON!BQ2431</f>
        <v>420.40799999999996</v>
      </c>
      <c r="CB1925" s="2">
        <v>471.23840580356767</v>
      </c>
      <c r="CC1925" s="2">
        <v>464.92346755607923</v>
      </c>
      <c r="CD1925" s="2">
        <v>451.80982067952021</v>
      </c>
      <c r="CE1925" s="2">
        <v>471.12628710560995</v>
      </c>
      <c r="CF1925" s="2">
        <v>468.39270082770923</v>
      </c>
      <c r="CG1925" s="2">
        <v>456.29812162491754</v>
      </c>
      <c r="CH1925" s="2">
        <v>448.19040054592824</v>
      </c>
      <c r="CI1925" s="2">
        <v>594.2652621464099</v>
      </c>
      <c r="CJ1925" s="63">
        <v>477.88105581597318</v>
      </c>
      <c r="CK1925" s="63">
        <v>473.93541840474774</v>
      </c>
      <c r="CL1925" s="2">
        <f>[4]GABON!CB2431</f>
        <v>477.29300000000001</v>
      </c>
      <c r="CM1925" s="2">
        <v>477.50804105738365</v>
      </c>
      <c r="CN1925" s="2">
        <v>498.54628084240238</v>
      </c>
      <c r="CO1925" s="2">
        <v>500.28774342705435</v>
      </c>
      <c r="CP1925" s="2">
        <v>507.54868483448814</v>
      </c>
      <c r="CQ1925" s="2">
        <v>500.73198765638449</v>
      </c>
      <c r="CR1925" s="2">
        <v>492.13161909605026</v>
      </c>
      <c r="CS1925" s="2">
        <v>340.7752672147688</v>
      </c>
      <c r="CT1925" s="2">
        <v>341.33812269864052</v>
      </c>
      <c r="CU1925" s="2">
        <v>342.51027375777744</v>
      </c>
      <c r="CV1925" s="2">
        <v>340.58683459807031</v>
      </c>
      <c r="CW1925" s="2">
        <v>340.98958979517727</v>
      </c>
      <c r="CX1925" s="2">
        <v>340.66427929777916</v>
      </c>
      <c r="CY1925" s="2">
        <v>340.86752391531405</v>
      </c>
      <c r="CZ1925" s="2">
        <v>341.30349520208358</v>
      </c>
      <c r="DA1925" s="2">
        <f>[4]GABON!CN2431</f>
        <v>364.71099999999996</v>
      </c>
      <c r="DB1925" s="63">
        <v>386.89512812779481</v>
      </c>
      <c r="DC1925" s="63">
        <v>384.42919819732691</v>
      </c>
      <c r="DD1925" s="63">
        <v>379.33691361820672</v>
      </c>
      <c r="DE1925" s="63">
        <v>389.03533317388013</v>
      </c>
      <c r="DF1925" s="63">
        <v>381.81961345410213</v>
      </c>
      <c r="DG1925" s="63">
        <v>376.11853407902663</v>
      </c>
      <c r="DH1925" s="63">
        <v>394.95106486612843</v>
      </c>
      <c r="DI1925" s="63">
        <v>385.84856384017081</v>
      </c>
      <c r="DJ1925" s="63">
        <v>376.54183411728189</v>
      </c>
      <c r="DK1925" s="63">
        <v>366.14499999999998</v>
      </c>
      <c r="DL1925" s="63">
        <v>366.14499999999998</v>
      </c>
      <c r="DM1925" s="63">
        <v>376.52739596038356</v>
      </c>
      <c r="DN1925" s="6">
        <f>[4]GABON!DA2431</f>
        <v>398.25700000000001</v>
      </c>
      <c r="DO1925" s="63">
        <v>376.52739596038356</v>
      </c>
      <c r="DP1925" s="63">
        <v>397.89203295132251</v>
      </c>
      <c r="DQ1925" s="63">
        <v>396.08516600959916</v>
      </c>
      <c r="DR1925" s="63">
        <v>392.53435783731453</v>
      </c>
      <c r="DS1925" s="63">
        <v>436.11683876730757</v>
      </c>
      <c r="DT1925" s="63">
        <v>433.00484021139403</v>
      </c>
      <c r="DU1925" s="63">
        <v>437.70417270295104</v>
      </c>
      <c r="DV1925" s="64">
        <f>[4]GABON!DK2431</f>
        <v>438.62077590736448</v>
      </c>
      <c r="DW1925" s="65">
        <f>[4]GABON!DL2431</f>
        <v>435.7024491325555</v>
      </c>
      <c r="DX1925" s="66">
        <f>[4]GABON!DM2431</f>
        <v>433.63493688666182</v>
      </c>
      <c r="DZ1925" s="63">
        <f>[4]GABON!DO2431</f>
        <v>445.59095425511316</v>
      </c>
      <c r="EC1925" s="63">
        <f>[4]GABON!DR2431</f>
        <v>452.89997010601479</v>
      </c>
      <c r="EF1925" s="63">
        <f>[4]GABON!DU2431</f>
        <v>453.643856339541</v>
      </c>
      <c r="EI1925" s="63">
        <f>[4]GABON!DX2431</f>
        <v>460.24014770417801</v>
      </c>
      <c r="EL1925" s="63">
        <f>[4]GABON!EA2431</f>
        <v>466.77908467184369</v>
      </c>
      <c r="EO1925" s="63">
        <f>[4]GABON!ED2431</f>
        <v>475.1140715656137</v>
      </c>
    </row>
    <row r="1926" spans="1:145" ht="15.5" x14ac:dyDescent="0.35">
      <c r="A1926" s="56" t="s">
        <v>485</v>
      </c>
      <c r="B1926" s="63">
        <f>[5]GUINEE!D2059</f>
        <v>6.6870000000000003</v>
      </c>
      <c r="C1926" s="63">
        <f>[5]GUINEE!E2059</f>
        <v>2.5409999999999999</v>
      </c>
      <c r="D1926" s="63">
        <f>[5]GUINEE!F2059</f>
        <v>1.35</v>
      </c>
      <c r="E1926" s="63">
        <f>[5]GUINEE!G2059</f>
        <v>0.9</v>
      </c>
      <c r="F1926" s="63">
        <f>[5]GUINEE!H2059</f>
        <v>1.0900000000000001</v>
      </c>
      <c r="G1926" s="63">
        <f>[5]GUINEE!I2059</f>
        <v>1.502</v>
      </c>
      <c r="H1926" s="63">
        <f>[5]GUINEE!J2059</f>
        <v>1.2070000000000001</v>
      </c>
      <c r="I1926" s="63">
        <f>[5]GUINEE!K2059</f>
        <v>3.7649999999999997</v>
      </c>
      <c r="J1926" s="63">
        <f>[5]GUINEE!L2059</f>
        <v>6.7750000000000004</v>
      </c>
      <c r="K1926" s="63">
        <f>[5]GUINEE!M2059</f>
        <v>8.4990000000000006</v>
      </c>
      <c r="L1926" s="63">
        <f>[5]GUINEE!N2059</f>
        <v>6.5910000000000002</v>
      </c>
      <c r="M1926" s="63">
        <f>[5]GUINEE!O2059</f>
        <v>5.8369999999999997</v>
      </c>
      <c r="N1926" s="63">
        <f>[5]GUINEE!P2059</f>
        <v>12.058999999999999</v>
      </c>
      <c r="O1926" s="63">
        <f>[5]GUINEE!Q2059</f>
        <v>15.194999999999999</v>
      </c>
      <c r="P1926" s="63">
        <f>[5]GUINEE!R2059</f>
        <v>17.777999999999999</v>
      </c>
      <c r="Q1926" s="63">
        <f>[5]GUINEE!S2059</f>
        <v>25.950999999999997</v>
      </c>
      <c r="R1926" s="63">
        <f>[5]GUINEE!T2059</f>
        <v>35.116</v>
      </c>
      <c r="S1926" s="63">
        <f>[5]GUINEE!U2059</f>
        <v>45.730000000000004</v>
      </c>
      <c r="T1926" s="63">
        <f>[5]GUINEE!V2059</f>
        <v>57.661999999999992</v>
      </c>
      <c r="U1926" s="63">
        <f>[5]GUINEE!W2059</f>
        <v>68.213000000000008</v>
      </c>
      <c r="V1926" s="63">
        <f>[5]GUINEE!X2059</f>
        <v>80.933999999999997</v>
      </c>
      <c r="W1926" s="63">
        <f>[5]GUINEE!Y2059</f>
        <v>90.039999999999992</v>
      </c>
      <c r="X1926" s="2">
        <f>[5]GUINEE!Z2059</f>
        <v>127.46856954600001</v>
      </c>
      <c r="Y1926" s="2">
        <f>[5]GUINEE!AA2059</f>
        <v>168.61199999999999</v>
      </c>
      <c r="Z1926" s="63">
        <f>[5]GUINEE!AB2059</f>
        <v>225.07499999999999</v>
      </c>
      <c r="AA1926" s="63">
        <f>[5]GUINEE!AC2059</f>
        <v>251.10699999999997</v>
      </c>
      <c r="AB1926" s="63">
        <v>213.11353021805334</v>
      </c>
      <c r="AC1926" s="63">
        <v>233.143</v>
      </c>
      <c r="AD1926" s="63">
        <v>247.70099999999996</v>
      </c>
      <c r="AE1926" s="63">
        <f>[5]GUINEE!AD2059</f>
        <v>272.11200000000002</v>
      </c>
      <c r="AF1926" s="63">
        <v>265.59740962854016</v>
      </c>
      <c r="AG1926" s="63">
        <v>290.75900000000001</v>
      </c>
      <c r="AH1926" s="63">
        <v>276.06599999999997</v>
      </c>
      <c r="AI1926" s="63">
        <v>276.06599999999997</v>
      </c>
      <c r="AJ1926" s="2">
        <f>[5]GUINEE!AE2059</f>
        <v>280.40199999999999</v>
      </c>
      <c r="AK1926" s="2">
        <v>240.99526426406146</v>
      </c>
      <c r="AL1926" s="2">
        <v>245.23800000000008</v>
      </c>
      <c r="AM1926" s="2">
        <v>229.53600000000003</v>
      </c>
      <c r="AN1926" s="2">
        <v>213.92500000000001</v>
      </c>
      <c r="AO1926" s="2">
        <f>[5]GUINEE!AF2059</f>
        <v>222.43300000000002</v>
      </c>
      <c r="AP1926" s="2">
        <v>192.35583955912438</v>
      </c>
      <c r="AQ1926" s="2">
        <v>191.8964</v>
      </c>
      <c r="AR1926" s="2">
        <v>162.155</v>
      </c>
      <c r="AS1926" s="2">
        <f>[5]GUINEE!AJ2059</f>
        <v>174.846</v>
      </c>
      <c r="AT1926" s="2">
        <v>176.94840911543963</v>
      </c>
      <c r="AU1926" s="2">
        <v>163.65290069243872</v>
      </c>
      <c r="AV1926" s="2">
        <v>185.18703880919395</v>
      </c>
      <c r="AW1926" s="2">
        <v>179.18103880919398</v>
      </c>
      <c r="AX1926" s="2">
        <f>[5]GUINEE!AO2059</f>
        <v>164.74699999999999</v>
      </c>
      <c r="AY1926" s="2"/>
      <c r="AZ1926" s="2">
        <v>163.1709037833765</v>
      </c>
      <c r="BA1926" s="2">
        <v>162.25197117305592</v>
      </c>
      <c r="BB1926" s="2">
        <v>162.82384898390771</v>
      </c>
      <c r="BC1926" s="2">
        <v>162.37310531447972</v>
      </c>
      <c r="BD1926" s="2">
        <v>171.5510842506207</v>
      </c>
      <c r="BE1926" s="2">
        <v>171.00321316213206</v>
      </c>
      <c r="BF1926" s="2">
        <f>[5]GUINEE!AV2059</f>
        <v>161.608</v>
      </c>
      <c r="BG1926" s="2">
        <v>172.89690166008572</v>
      </c>
      <c r="BH1926" s="2">
        <v>165.12034163094404</v>
      </c>
      <c r="BI1926" s="2">
        <v>169.65441821771896</v>
      </c>
      <c r="BJ1926" s="2">
        <v>163.61881562189282</v>
      </c>
      <c r="BK1926" s="2">
        <v>170.54254905641653</v>
      </c>
      <c r="BL1926" s="2">
        <v>167.15329276536411</v>
      </c>
      <c r="BM1926" s="2">
        <v>170.73218699777499</v>
      </c>
      <c r="BN1926" s="2">
        <v>167.35614087306163</v>
      </c>
      <c r="BO1926" s="2">
        <f>[5]GUINEE!BE2059</f>
        <v>166.40100000000001</v>
      </c>
      <c r="BP1926" s="2">
        <v>176.64013872753787</v>
      </c>
      <c r="BQ1926" s="2">
        <v>176.64013872753787</v>
      </c>
      <c r="BR1926" s="2">
        <v>173.56095723808701</v>
      </c>
      <c r="BS1926" s="2">
        <v>166.89931861787727</v>
      </c>
      <c r="BT1926" s="2">
        <v>173.36172535831406</v>
      </c>
      <c r="BU1926" s="2">
        <v>170.36031809175196</v>
      </c>
      <c r="BV1926" s="2">
        <v>168.14957375079723</v>
      </c>
      <c r="BW1926" s="2">
        <v>170.95325720588147</v>
      </c>
      <c r="BX1926" s="2">
        <v>169.00203577871895</v>
      </c>
      <c r="BY1926" s="2">
        <v>168.56078349740582</v>
      </c>
      <c r="BZ1926" s="63">
        <v>169.43922087499999</v>
      </c>
      <c r="CA1926" s="2">
        <f>[5]GUINEE!BQ2059</f>
        <v>179.50099999999998</v>
      </c>
      <c r="CB1926" s="2">
        <v>190.88740902445562</v>
      </c>
      <c r="CC1926" s="2">
        <v>185.16264028957897</v>
      </c>
      <c r="CD1926" s="2">
        <v>174.17129940444738</v>
      </c>
      <c r="CE1926" s="2">
        <v>221.48904397549967</v>
      </c>
      <c r="CF1926" s="2">
        <v>213.77570335452981</v>
      </c>
      <c r="CG1926" s="2">
        <v>202.08858624196208</v>
      </c>
      <c r="CH1926" s="2">
        <v>219.8934730667128</v>
      </c>
      <c r="CI1926" s="2">
        <v>211.24035272195604</v>
      </c>
      <c r="CJ1926" s="63">
        <v>219.35317260947491</v>
      </c>
      <c r="CK1926" s="63">
        <v>210.68223706519677</v>
      </c>
      <c r="CL1926" s="2">
        <f>[5]GUINEE!CD2059</f>
        <v>190.11200000000002</v>
      </c>
      <c r="CM1926" s="2">
        <v>225.21635114716966</v>
      </c>
      <c r="CN1926" s="2">
        <v>245.81664555244436</v>
      </c>
      <c r="CO1926" s="2">
        <v>246.57433806739778</v>
      </c>
      <c r="CP1926" s="2">
        <v>206.63585277554586</v>
      </c>
      <c r="CQ1926" s="2">
        <v>246.06013297503955</v>
      </c>
      <c r="CR1926" s="2">
        <v>258.03372901495038</v>
      </c>
      <c r="CS1926" s="2">
        <v>213.66997311031855</v>
      </c>
      <c r="CT1926" s="2">
        <v>255.29060715559399</v>
      </c>
      <c r="CU1926" s="2">
        <v>262.47135796633773</v>
      </c>
      <c r="CV1926" s="2">
        <v>372.83866347489271</v>
      </c>
      <c r="CW1926" s="2">
        <v>370.63155101081662</v>
      </c>
      <c r="CX1926" s="2">
        <v>371.17597907324983</v>
      </c>
      <c r="CY1926" s="2">
        <v>371.40642280216764</v>
      </c>
      <c r="CZ1926" s="2">
        <v>298.71342122372204</v>
      </c>
      <c r="DA1926" s="2">
        <f>[5]GUINEE!CP2059</f>
        <v>330.04899999999998</v>
      </c>
      <c r="DB1926" s="63">
        <v>284.38032061609164</v>
      </c>
      <c r="DC1926" s="63">
        <v>279.2963901017207</v>
      </c>
      <c r="DD1926" s="63">
        <v>272.95512927789326</v>
      </c>
      <c r="DE1926" s="63">
        <v>316.07484067660926</v>
      </c>
      <c r="DF1926" s="63">
        <v>311.9016238753228</v>
      </c>
      <c r="DG1926" s="63">
        <v>305.34393290857145</v>
      </c>
      <c r="DH1926" s="63">
        <v>290.78069506619738</v>
      </c>
      <c r="DI1926" s="63">
        <v>287.42919470593682</v>
      </c>
      <c r="DJ1926" s="63">
        <v>285.95382307353179</v>
      </c>
      <c r="DK1926" s="63">
        <v>329.44778775307924</v>
      </c>
      <c r="DL1926" s="63">
        <v>326.19305540932942</v>
      </c>
      <c r="DM1926" s="63">
        <v>285.95916696397148</v>
      </c>
      <c r="DN1926" s="6">
        <f>[5]GUINEE!DC2059</f>
        <v>343.20600000000002</v>
      </c>
      <c r="DO1926" s="63">
        <v>285.95916696397148</v>
      </c>
      <c r="DP1926" s="63">
        <v>431.36827279172928</v>
      </c>
      <c r="DQ1926" s="63">
        <v>426.02860518227908</v>
      </c>
      <c r="DR1926" s="63">
        <v>411.37068565727589</v>
      </c>
      <c r="DS1926" s="63">
        <v>368.58601726656957</v>
      </c>
      <c r="DT1926" s="63">
        <v>361.57634524172829</v>
      </c>
      <c r="DU1926" s="63">
        <v>358.45869060698328</v>
      </c>
      <c r="DV1926" s="64">
        <f>[5]GUINEE!DN2059</f>
        <v>360.60474780542052</v>
      </c>
      <c r="DW1926" s="65">
        <f>[5]GUINEE!DO2059</f>
        <v>354.69661651169542</v>
      </c>
      <c r="DX1926" s="66">
        <f>[5]GUINEE!DP2059</f>
        <v>348.33077393305405</v>
      </c>
      <c r="DZ1926" s="63">
        <f>[5]GUINEE!DR2059</f>
        <v>377.0995649711283</v>
      </c>
      <c r="EC1926" s="63">
        <f>[5]GUINEE!DU2059</f>
        <v>399.26064972013683</v>
      </c>
      <c r="EF1926" s="63">
        <f>[5]GUINEE!DX2059</f>
        <v>425.7615366702056</v>
      </c>
      <c r="EI1926" s="63">
        <f>[5]GUINEE!EA2059</f>
        <v>454.73525445503856</v>
      </c>
      <c r="EL1926" s="63">
        <f>[5]GUINEE!ED2059</f>
        <v>485.65076613257997</v>
      </c>
      <c r="EO1926" s="63">
        <f>[5]GUINEE!EG2059</f>
        <v>510.85071222765396</v>
      </c>
    </row>
    <row r="1927" spans="1:145" ht="15.5" x14ac:dyDescent="0.35">
      <c r="A1927" s="56" t="s">
        <v>486</v>
      </c>
      <c r="B1927" s="63">
        <f>[6]TCHAD!D2141</f>
        <v>46.71</v>
      </c>
      <c r="C1927" s="63">
        <f>[6]TCHAD!E2141</f>
        <v>42.01</v>
      </c>
      <c r="D1927" s="63">
        <f>[6]TCHAD!F2141</f>
        <v>43.06</v>
      </c>
      <c r="E1927" s="63">
        <f>[6]TCHAD!G2141</f>
        <v>46.98</v>
      </c>
      <c r="F1927" s="63">
        <f>[6]TCHAD!H2141</f>
        <v>49.62</v>
      </c>
      <c r="G1927" s="63">
        <f>[6]TCHAD!I2141</f>
        <v>47.13</v>
      </c>
      <c r="H1927" s="63">
        <f>[6]TCHAD!J2141</f>
        <v>35.837999999999994</v>
      </c>
      <c r="I1927" s="63">
        <f>[6]TCHAD!K2141</f>
        <v>39.686</v>
      </c>
      <c r="J1927" s="63">
        <f>[6]TCHAD!L2141</f>
        <v>61.978000000000002</v>
      </c>
      <c r="K1927" s="63">
        <f>[6]TCHAD!M2141</f>
        <v>89.361999999999995</v>
      </c>
      <c r="L1927" s="63">
        <f>[6]TCHAD!N2141</f>
        <v>78.81</v>
      </c>
      <c r="M1927" s="63">
        <f>[6]TCHAD!O2141</f>
        <v>73.616</v>
      </c>
      <c r="N1927" s="63">
        <f>[6]TCHAD!P2141</f>
        <v>68.245999999999995</v>
      </c>
      <c r="O1927" s="63">
        <f>[6]TCHAD!Q2141</f>
        <v>81.271999999999991</v>
      </c>
      <c r="P1927" s="63">
        <f>[6]TCHAD!R2141</f>
        <v>94.765000000000001</v>
      </c>
      <c r="Q1927" s="63">
        <f>[6]TCHAD!S2141</f>
        <v>116.79799999999999</v>
      </c>
      <c r="R1927" s="63">
        <f>[6]TCHAD!T2141</f>
        <v>110.92000000000002</v>
      </c>
      <c r="S1927" s="63">
        <f>[6]TCHAD!U2141</f>
        <v>110.11899999999999</v>
      </c>
      <c r="T1927" s="63">
        <f>[6]TCHAD!V2141</f>
        <v>154.82399999999998</v>
      </c>
      <c r="U1927" s="63">
        <f>[6]TCHAD!W2141</f>
        <v>217.21400000000003</v>
      </c>
      <c r="V1927" s="63">
        <f>[6]TCHAD!X2141</f>
        <v>228.988</v>
      </c>
      <c r="W1927" s="63">
        <f>[6]TCHAD!Y2141</f>
        <v>313.11500000000001</v>
      </c>
      <c r="X1927" s="2">
        <f>[6]TCHAD!Z2141</f>
        <v>280.100268664</v>
      </c>
      <c r="Y1927" s="2">
        <f>[6]TCHAD!AA2141</f>
        <v>337.93799999999999</v>
      </c>
      <c r="Z1927" s="63">
        <f>[6]TCHAD!AB2141</f>
        <v>356.20599999999996</v>
      </c>
      <c r="AA1927" s="63">
        <f>[6]TCHAD!AC2141</f>
        <v>379.702</v>
      </c>
      <c r="AB1927" s="63">
        <v>429.00947357995699</v>
      </c>
      <c r="AC1927" s="63">
        <v>415.03399999999999</v>
      </c>
      <c r="AD1927" s="63">
        <v>397.48299999999995</v>
      </c>
      <c r="AE1927" s="63">
        <f>[6]TCHAD!AH2141</f>
        <v>399.87500000000006</v>
      </c>
      <c r="AF1927" s="63">
        <v>455.75961616224043</v>
      </c>
      <c r="AG1927" s="63">
        <v>509.39600000000002</v>
      </c>
      <c r="AH1927" s="63">
        <v>496.57200000000006</v>
      </c>
      <c r="AI1927" s="63">
        <v>496.57200000000006</v>
      </c>
      <c r="AJ1927" s="2">
        <f>[6]TCHAD!AM2141</f>
        <v>477.55599999999998</v>
      </c>
      <c r="AK1927" s="2">
        <v>492.72907639967775</v>
      </c>
      <c r="AL1927" s="2">
        <v>470.2689000000002</v>
      </c>
      <c r="AM1927" s="2">
        <v>474.60500000000002</v>
      </c>
      <c r="AN1927" s="2">
        <v>392.37729999999999</v>
      </c>
      <c r="AO1927" s="2">
        <f>[6]TCHAD!AR2141</f>
        <v>423.68599999999992</v>
      </c>
      <c r="AP1927" s="2">
        <v>402.26534581383999</v>
      </c>
      <c r="AQ1927" s="2">
        <v>424.159277842488</v>
      </c>
      <c r="AR1927" s="2">
        <v>458.17782572894265</v>
      </c>
      <c r="AS1927" s="2">
        <f>[6]TCHAD!AV2141</f>
        <v>335.709</v>
      </c>
      <c r="AT1927" s="2">
        <v>344.71133850263334</v>
      </c>
      <c r="AU1927" s="2">
        <v>316.52034988739786</v>
      </c>
      <c r="AV1927" s="2">
        <v>328.78590978178488</v>
      </c>
      <c r="AW1927" s="2">
        <v>329.07491103685368</v>
      </c>
      <c r="AX1927" s="2">
        <f>[6]TCHAD!BA2141</f>
        <v>340.09199999999998</v>
      </c>
      <c r="AY1927" s="2"/>
      <c r="AZ1927" s="2">
        <v>346.59853404085203</v>
      </c>
      <c r="BA1927" s="2">
        <v>333.87651591205866</v>
      </c>
      <c r="BB1927" s="2">
        <v>351.52898775512534</v>
      </c>
      <c r="BC1927" s="2">
        <v>338.56554306029847</v>
      </c>
      <c r="BD1927" s="2">
        <v>341.69983995345439</v>
      </c>
      <c r="BE1927" s="2">
        <v>335.49836996800303</v>
      </c>
      <c r="BF1927" s="2">
        <f>[6]TCHAD!BH2141</f>
        <v>405.65699999999998</v>
      </c>
      <c r="BG1927" s="2">
        <v>354.37073819174088</v>
      </c>
      <c r="BH1927" s="2">
        <v>362.65585139098044</v>
      </c>
      <c r="BI1927" s="2">
        <v>370.01677490344417</v>
      </c>
      <c r="BJ1927" s="2">
        <v>366.09805473248429</v>
      </c>
      <c r="BK1927" s="2">
        <v>360.25576955076173</v>
      </c>
      <c r="BL1927" s="2">
        <v>354.21155406823124</v>
      </c>
      <c r="BM1927" s="2">
        <v>358.0518779971664</v>
      </c>
      <c r="BN1927" s="2">
        <v>352.80069473528266</v>
      </c>
      <c r="BO1927" s="2">
        <f>[6]TCHAD!BQ2141</f>
        <v>468.69099999999997</v>
      </c>
      <c r="BP1927" s="2">
        <v>429.25449184086017</v>
      </c>
      <c r="BQ1927" s="2">
        <v>429.25449184086017</v>
      </c>
      <c r="BR1927" s="2">
        <v>414.24390378766998</v>
      </c>
      <c r="BS1927" s="2">
        <v>377.56716229035334</v>
      </c>
      <c r="BT1927" s="2">
        <v>410.88390821175119</v>
      </c>
      <c r="BU1927" s="2">
        <v>395.25108145777989</v>
      </c>
      <c r="BV1927" s="2">
        <v>383.79864410592944</v>
      </c>
      <c r="BW1927" s="2">
        <v>425.42522349932921</v>
      </c>
      <c r="BX1927" s="2">
        <v>410.78054380008484</v>
      </c>
      <c r="BY1927" s="2">
        <v>436.85170766468701</v>
      </c>
      <c r="BZ1927" s="63">
        <v>421.46929476406007</v>
      </c>
      <c r="CA1927" s="2">
        <f>[6]TCHAD!CC2141</f>
        <v>443.72499999999997</v>
      </c>
      <c r="CB1927" s="2">
        <v>502.27647241396107</v>
      </c>
      <c r="CC1927" s="2">
        <v>502.50856281109998</v>
      </c>
      <c r="CD1927" s="2">
        <v>488.20463778728947</v>
      </c>
      <c r="CE1927" s="2">
        <v>497.11778906432284</v>
      </c>
      <c r="CF1927" s="2">
        <v>496.30391276253857</v>
      </c>
      <c r="CG1927" s="2">
        <v>480.95941620029572</v>
      </c>
      <c r="CH1927" s="2">
        <v>486.07148568432478</v>
      </c>
      <c r="CI1927" s="2">
        <v>483.22439341523466</v>
      </c>
      <c r="CJ1927" s="63">
        <v>485.18696223076915</v>
      </c>
      <c r="CK1927" s="63">
        <v>480.26184911308974</v>
      </c>
      <c r="CL1927" s="2">
        <f>[6]TCHAD!CN2141</f>
        <v>578.30100000000004</v>
      </c>
      <c r="CM1927" s="2">
        <v>493.91628554692716</v>
      </c>
      <c r="CN1927" s="2">
        <v>593.18871085903902</v>
      </c>
      <c r="CO1927" s="2">
        <v>602.75580836880692</v>
      </c>
      <c r="CP1927" s="2">
        <v>620.3165858760932</v>
      </c>
      <c r="CQ1927" s="2">
        <v>602.84901585786713</v>
      </c>
      <c r="CR1927" s="2">
        <v>602.84901585786713</v>
      </c>
      <c r="CS1927" s="2">
        <v>624.81457570833584</v>
      </c>
      <c r="CT1927" s="2">
        <v>611.24591827672839</v>
      </c>
      <c r="CU1927" s="2">
        <v>611.24591827672839</v>
      </c>
      <c r="CV1927" s="2">
        <v>858.37</v>
      </c>
      <c r="CW1927" s="2">
        <v>859.87</v>
      </c>
      <c r="CX1927" s="2">
        <v>858.37</v>
      </c>
      <c r="CY1927" s="2">
        <v>859.87</v>
      </c>
      <c r="CZ1927" s="2">
        <v>859.87</v>
      </c>
      <c r="DA1927" s="2">
        <f>[6]TCHAD!CZ2141</f>
        <v>851.6110000000001</v>
      </c>
      <c r="DB1927" s="63">
        <v>919.20028185907631</v>
      </c>
      <c r="DC1927" s="63">
        <v>910.13433386486156</v>
      </c>
      <c r="DD1927" s="63">
        <v>890.69023515212893</v>
      </c>
      <c r="DE1927" s="63">
        <v>965.52929365165744</v>
      </c>
      <c r="DF1927" s="63">
        <v>958.52308732335871</v>
      </c>
      <c r="DG1927" s="63">
        <v>940.05237780524726</v>
      </c>
      <c r="DH1927" s="63">
        <v>870.84996632495086</v>
      </c>
      <c r="DI1927" s="63">
        <v>855.9280751770475</v>
      </c>
      <c r="DJ1927" s="63">
        <v>834.71553585286892</v>
      </c>
      <c r="DK1927" s="63">
        <v>823.08304659073679</v>
      </c>
      <c r="DL1927" s="63">
        <v>820.20201289448073</v>
      </c>
      <c r="DM1927" s="63">
        <v>837.79141064343378</v>
      </c>
      <c r="DN1927" s="6">
        <f>[6]TCHAD!DM2141</f>
        <v>919.93900000000008</v>
      </c>
      <c r="DO1927" s="63">
        <v>837.79141064343378</v>
      </c>
      <c r="DP1927" s="63">
        <v>1001.1507957356413</v>
      </c>
      <c r="DQ1927" s="63">
        <v>993.4215115596777</v>
      </c>
      <c r="DR1927" s="63">
        <v>970.8027429889471</v>
      </c>
      <c r="DS1927" s="63">
        <v>1004.6547625930979</v>
      </c>
      <c r="DT1927" s="63">
        <v>993.53407841283945</v>
      </c>
      <c r="DU1927" s="63">
        <v>997.31095863710095</v>
      </c>
      <c r="DV1927" s="64">
        <f>[6]TCHAD!DW2141</f>
        <v>1013.2687223252227</v>
      </c>
      <c r="DW1927" s="65">
        <f>[6]TCHAD!DX2141</f>
        <v>1008.5682108967029</v>
      </c>
      <c r="DX1927" s="66">
        <f>[6]TCHAD!DY2141</f>
        <v>998.65231420762154</v>
      </c>
      <c r="DZ1927" s="63">
        <f>[6]TCHAD!EA2141</f>
        <v>1034.6868894708805</v>
      </c>
      <c r="EC1927" s="63">
        <f>[6]TCHAD!ED2141</f>
        <v>1072.9399130204579</v>
      </c>
      <c r="EF1927" s="63">
        <f>[6]TCHAD!EG2141</f>
        <v>1109.4615956718594</v>
      </c>
      <c r="EI1927" s="63">
        <f>[6]TCHAD!EJ2141</f>
        <v>1147.1432522975549</v>
      </c>
      <c r="EL1927" s="63">
        <f>[6]TCHAD!EM2141</f>
        <v>1186.0964545408128</v>
      </c>
      <c r="EO1927" s="63">
        <f>[6]TCHAD!EP2141</f>
        <v>1226.5878679131883</v>
      </c>
    </row>
    <row r="1928" spans="1:145" ht="15.5" x14ac:dyDescent="0.35">
      <c r="A1928" s="56" t="s">
        <v>611</v>
      </c>
      <c r="B1928" s="63">
        <f>SUM(B1922:B1927)</f>
        <v>179.37606298003072</v>
      </c>
      <c r="C1928" s="63">
        <f t="shared" ref="C1928:AA1928" si="1836">SUM(C1922:C1927)</f>
        <v>167.93005686546462</v>
      </c>
      <c r="D1928" s="63">
        <f t="shared" si="1836"/>
        <v>188.48998330550918</v>
      </c>
      <c r="E1928" s="63">
        <f t="shared" si="1836"/>
        <v>203.05383303730014</v>
      </c>
      <c r="F1928" s="63">
        <f t="shared" si="1836"/>
        <v>215.31383479715601</v>
      </c>
      <c r="G1928" s="63">
        <f t="shared" si="1836"/>
        <v>208.778327966018</v>
      </c>
      <c r="H1928" s="63">
        <f t="shared" si="1836"/>
        <v>179.20788443913128</v>
      </c>
      <c r="I1928" s="63">
        <f t="shared" si="1836"/>
        <v>259.53370278364633</v>
      </c>
      <c r="J1928" s="63">
        <f t="shared" si="1836"/>
        <v>405.07909522148589</v>
      </c>
      <c r="K1928" s="63">
        <f t="shared" si="1836"/>
        <v>422.92072768728178</v>
      </c>
      <c r="L1928" s="63">
        <f t="shared" si="1836"/>
        <v>405.68368377635198</v>
      </c>
      <c r="M1928" s="63">
        <f t="shared" si="1836"/>
        <v>374.73151013558862</v>
      </c>
      <c r="N1928" s="63">
        <f t="shared" si="1836"/>
        <v>367.87132051433292</v>
      </c>
      <c r="O1928" s="63">
        <f t="shared" si="1836"/>
        <v>449.28262367317348</v>
      </c>
      <c r="P1928" s="63">
        <f t="shared" si="1836"/>
        <v>762.28300000000002</v>
      </c>
      <c r="Q1928" s="63">
        <f t="shared" si="1836"/>
        <v>815.23700000000008</v>
      </c>
      <c r="R1928" s="63">
        <f t="shared" si="1836"/>
        <v>769.38099999999986</v>
      </c>
      <c r="S1928" s="63">
        <f t="shared" si="1836"/>
        <v>851.67600000000004</v>
      </c>
      <c r="T1928" s="63">
        <f t="shared" si="1836"/>
        <v>964.72500000000002</v>
      </c>
      <c r="U1928" s="63">
        <f t="shared" si="1836"/>
        <v>1115.289</v>
      </c>
      <c r="V1928" s="63">
        <f t="shared" si="1836"/>
        <v>1188.954</v>
      </c>
      <c r="W1928" s="63">
        <f t="shared" si="1836"/>
        <v>1479.837</v>
      </c>
      <c r="X1928" s="2">
        <f t="shared" si="1836"/>
        <v>1523.8488382099999</v>
      </c>
      <c r="Y1928" s="2">
        <f t="shared" si="1836"/>
        <v>1731.0163843120004</v>
      </c>
      <c r="Z1928" s="63">
        <f t="shared" si="1836"/>
        <v>1971.5669374249999</v>
      </c>
      <c r="AA1928" s="63">
        <f t="shared" si="1836"/>
        <v>2148.9380000000001</v>
      </c>
      <c r="AB1928" s="63">
        <v>2365.1917045180985</v>
      </c>
      <c r="AC1928" s="63">
        <v>2218.8545026857582</v>
      </c>
      <c r="AD1928" s="63">
        <v>2266.247801090808</v>
      </c>
      <c r="AE1928" s="63">
        <f>SUM(AE1922:AE1927)</f>
        <v>2360.9500000000003</v>
      </c>
      <c r="AF1928" s="63">
        <v>2481.4587412942415</v>
      </c>
      <c r="AG1928" s="63">
        <v>2504.5458731765416</v>
      </c>
      <c r="AH1928" s="63">
        <v>2509.0369922365799</v>
      </c>
      <c r="AI1928" s="63">
        <v>2508.9914093638799</v>
      </c>
      <c r="AJ1928" s="2">
        <f>SUM(AJ1922:AJ1927)</f>
        <v>2556.4133921509997</v>
      </c>
      <c r="AK1928" s="2">
        <v>2737.2837725538666</v>
      </c>
      <c r="AL1928" s="2">
        <v>2563.8135000000007</v>
      </c>
      <c r="AM1928" s="2">
        <v>2440.7606000000005</v>
      </c>
      <c r="AN1928" s="2">
        <v>2417.0477000000001</v>
      </c>
      <c r="AO1928" s="2">
        <f>SUM(AO1922:AO1927)</f>
        <v>2580.4859999999999</v>
      </c>
      <c r="AP1928" s="2">
        <v>2683.9764981395756</v>
      </c>
      <c r="AQ1928" s="2">
        <v>2506.3116388405356</v>
      </c>
      <c r="AR1928" s="2">
        <v>2447.9699684828406</v>
      </c>
      <c r="AS1928" s="2">
        <f>SUM(AS1922:AS1927)</f>
        <v>2432.0619999999999</v>
      </c>
      <c r="AT1928" s="2">
        <v>2531.5570049399898</v>
      </c>
      <c r="AU1928" s="2">
        <v>2580.8248732875786</v>
      </c>
      <c r="AV1928" s="2">
        <v>2351.0659222719969</v>
      </c>
      <c r="AW1928" s="2">
        <v>2296.820388736875</v>
      </c>
      <c r="AX1928" s="2">
        <f>SUM(AX1922:AX1927)</f>
        <v>2435.6</v>
      </c>
      <c r="AY1928" s="2"/>
      <c r="AZ1928" s="2">
        <v>2710.5390985776385</v>
      </c>
      <c r="BA1928" s="2">
        <v>2683.0539906691606</v>
      </c>
      <c r="BB1928" s="2">
        <v>2786.872473630332</v>
      </c>
      <c r="BC1928" s="2">
        <v>2591.9240790991917</v>
      </c>
      <c r="BD1928" s="2">
        <v>2602.1641593030804</v>
      </c>
      <c r="BE1928" s="2">
        <v>2591.6952019151372</v>
      </c>
      <c r="BF1928" s="2">
        <f>SUM(BF1922:BF1927)</f>
        <v>2636.3400000000006</v>
      </c>
      <c r="BG1928" s="2">
        <v>2679.5063302064282</v>
      </c>
      <c r="BH1928" s="2">
        <v>2691.4621303991294</v>
      </c>
      <c r="BI1928" s="2">
        <v>2936.4800346487086</v>
      </c>
      <c r="BJ1928" s="2">
        <v>2753.0038920787174</v>
      </c>
      <c r="BK1928" s="2">
        <v>2775.9001639161302</v>
      </c>
      <c r="BL1928" s="2">
        <v>2710.9762386018215</v>
      </c>
      <c r="BM1928" s="2">
        <v>2759.1521046013399</v>
      </c>
      <c r="BN1928" s="2">
        <v>2693.8083469586586</v>
      </c>
      <c r="BO1928" s="2">
        <f>SUM(BO1922:BO1927)</f>
        <v>2855.8119999999994</v>
      </c>
      <c r="BP1928" s="2">
        <v>2937.1792642235114</v>
      </c>
      <c r="BQ1928" s="2">
        <v>2949.5119092431196</v>
      </c>
      <c r="BR1928" s="2">
        <v>2674.397722095664</v>
      </c>
      <c r="BS1928" s="2">
        <v>2574.6069029299515</v>
      </c>
      <c r="BT1928" s="2">
        <v>2782.6069187106332</v>
      </c>
      <c r="BU1928" s="2">
        <v>2748.307061044412</v>
      </c>
      <c r="BV1928" s="2">
        <v>2614.4875249487795</v>
      </c>
      <c r="BW1928" s="2">
        <v>2925.7421202142268</v>
      </c>
      <c r="BX1928" s="2">
        <v>2827.0525113815065</v>
      </c>
      <c r="BY1928" s="2">
        <v>2771.1952727874536</v>
      </c>
      <c r="BZ1928" s="63">
        <v>3003.0126180328084</v>
      </c>
      <c r="CA1928" s="2">
        <f>SUM(CA1922:CA1927)</f>
        <v>3157.27</v>
      </c>
      <c r="CB1928" s="2">
        <v>3362.3895973711533</v>
      </c>
      <c r="CC1928" s="2">
        <v>3322.6177214618629</v>
      </c>
      <c r="CD1928" s="2">
        <v>3239.2980848545872</v>
      </c>
      <c r="CE1928" s="2">
        <v>3384.2704425314641</v>
      </c>
      <c r="CF1928" s="2">
        <v>3341.4207273874053</v>
      </c>
      <c r="CG1928" s="2">
        <v>3256.2427135728431</v>
      </c>
      <c r="CH1928" s="2">
        <v>3397.9585339196833</v>
      </c>
      <c r="CI1928" s="2">
        <v>3462.3598995931125</v>
      </c>
      <c r="CJ1928" s="63">
        <v>3578.5576941169711</v>
      </c>
      <c r="CK1928" s="63">
        <v>3502.8065146827021</v>
      </c>
      <c r="CL1928" s="2">
        <f>SUM(CL1922:CL1927)</f>
        <v>3662.6640000000002</v>
      </c>
      <c r="CM1928" s="2">
        <v>3786.4949629945322</v>
      </c>
      <c r="CN1928" s="2">
        <v>4029.9482060721493</v>
      </c>
      <c r="CO1928" s="2">
        <v>4058.7996373842602</v>
      </c>
      <c r="CP1928" s="2">
        <v>4047.2684751709321</v>
      </c>
      <c r="CQ1928" s="2">
        <v>4059.3501549464645</v>
      </c>
      <c r="CR1928" s="2">
        <v>4034.8427719869082</v>
      </c>
      <c r="CS1928" s="2">
        <v>3915.8232528021713</v>
      </c>
      <c r="CT1928" s="2">
        <v>3927.1286755472274</v>
      </c>
      <c r="CU1928" s="2">
        <v>3918.0732962908601</v>
      </c>
      <c r="CV1928" s="2">
        <v>4155.637472962514</v>
      </c>
      <c r="CW1928" s="2">
        <v>4140.0774168863991</v>
      </c>
      <c r="CX1928" s="2">
        <v>4158.1337762500025</v>
      </c>
      <c r="CY1928" s="2">
        <v>4149.0030506046842</v>
      </c>
      <c r="CZ1928" s="2">
        <v>4061.2349412918693</v>
      </c>
      <c r="DA1928" s="2">
        <f t="shared" ref="DA1928" si="1837">SUM(DA1922:DA1927)</f>
        <v>3868.1819999999998</v>
      </c>
      <c r="DB1928" s="63">
        <v>4159.9255657642352</v>
      </c>
      <c r="DC1928" s="63">
        <v>4113.3529089011927</v>
      </c>
      <c r="DD1928" s="63">
        <v>4078.4649490570018</v>
      </c>
      <c r="DE1928" s="63">
        <v>4485.3586828763046</v>
      </c>
      <c r="DF1928" s="63">
        <v>4447.8600171555163</v>
      </c>
      <c r="DG1928" s="63">
        <v>4330.5279997344041</v>
      </c>
      <c r="DH1928" s="63">
        <v>4230.763008842212</v>
      </c>
      <c r="DI1928" s="63">
        <v>4192.3307655302469</v>
      </c>
      <c r="DJ1928" s="63">
        <v>4121.1169593438108</v>
      </c>
      <c r="DK1928" s="63">
        <v>3931.2269921119978</v>
      </c>
      <c r="DL1928" s="63">
        <v>3910.4189521235494</v>
      </c>
      <c r="DM1928" s="63">
        <v>4141.9103687649249</v>
      </c>
      <c r="DN1928" s="6">
        <f t="shared" ref="DN1928" si="1838">SUM(DN1922:DN1927)</f>
        <v>4182.7405666950008</v>
      </c>
      <c r="DO1928" s="63">
        <v>4141.9103687649249</v>
      </c>
      <c r="DP1928" s="63">
        <v>4463.5125660194053</v>
      </c>
      <c r="DQ1928" s="63">
        <v>4431.3497921810931</v>
      </c>
      <c r="DR1928" s="63">
        <v>4370.3135135429529</v>
      </c>
      <c r="DS1928" s="63">
        <v>4501.4361706904101</v>
      </c>
      <c r="DT1928" s="63">
        <v>4465.4770860074486</v>
      </c>
      <c r="DU1928" s="63">
        <v>4299.1801597338681</v>
      </c>
      <c r="DV1928" s="64">
        <f>SUM(DV1922:DV1927)</f>
        <v>4449.7302583864202</v>
      </c>
      <c r="DW1928" s="65">
        <f>SUM(DW1922:DW1927)</f>
        <v>4403.5509954860336</v>
      </c>
      <c r="DX1928" s="66">
        <f>SUM(DX1922:DX1927)</f>
        <v>4120.2830253493439</v>
      </c>
      <c r="DZ1928" s="63">
        <f>SUM(DZ1922:DZ1927)</f>
        <v>4588.6008865491303</v>
      </c>
      <c r="EC1928" s="63">
        <f>SUM(EC1922:EC1927)</f>
        <v>4734.2736894580885</v>
      </c>
      <c r="EF1928" s="63">
        <f>SUM(EF1922:EF1927)</f>
        <v>4840.3262910924614</v>
      </c>
      <c r="EI1928" s="63">
        <f>SUM(EI1922:EI1927)</f>
        <v>4973.9536748704832</v>
      </c>
      <c r="EL1928" s="63">
        <f>SUM(EL1922:EL1927)</f>
        <v>5118.3085040399201</v>
      </c>
      <c r="EO1928" s="63">
        <f>SUM(EO1922:EO1927)</f>
        <v>5284.9627599160367</v>
      </c>
    </row>
    <row r="1929" spans="1:145" ht="15.5" x14ac:dyDescent="0.35">
      <c r="A1929" s="56"/>
      <c r="B1929" s="63"/>
      <c r="C1929" s="63"/>
      <c r="D1929" s="63"/>
      <c r="E1929" s="63"/>
      <c r="F1929" s="63"/>
      <c r="G1929" s="63"/>
      <c r="H1929" s="63"/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2"/>
      <c r="Y1929" s="2"/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63"/>
      <c r="CA1929" s="2"/>
      <c r="CB1929" s="2"/>
      <c r="CC1929" s="2"/>
      <c r="CD1929" s="2"/>
      <c r="CE1929" s="2"/>
      <c r="CF1929" s="2"/>
      <c r="CG1929" s="2"/>
      <c r="CH1929" s="2"/>
      <c r="CI1929" s="2"/>
      <c r="CJ1929" s="63"/>
      <c r="CK1929" s="63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63"/>
      <c r="DC1929" s="63"/>
      <c r="DD1929" s="63"/>
      <c r="DE1929" s="63"/>
      <c r="DF1929" s="63"/>
      <c r="DG1929" s="63"/>
      <c r="DH1929" s="63"/>
      <c r="DI1929" s="63"/>
      <c r="DJ1929" s="63"/>
      <c r="DK1929" s="63"/>
      <c r="DL1929" s="63"/>
      <c r="DM1929" s="63"/>
      <c r="DN1929" s="6"/>
      <c r="DO1929" s="63"/>
      <c r="DP1929" s="63"/>
      <c r="DQ1929" s="63"/>
      <c r="DR1929" s="63"/>
      <c r="DS1929" s="63"/>
      <c r="DT1929" s="63"/>
      <c r="DU1929" s="63"/>
      <c r="DV1929" s="64"/>
      <c r="DW1929" s="65"/>
      <c r="DX1929" s="66"/>
      <c r="DZ1929" s="63"/>
      <c r="EC1929" s="63"/>
      <c r="EF1929" s="63"/>
      <c r="EI1929" s="63"/>
      <c r="EL1929" s="63"/>
      <c r="EO1929" s="63"/>
    </row>
    <row r="1930" spans="1:145" ht="15.5" x14ac:dyDescent="0.35">
      <c r="A1930" s="27"/>
      <c r="B1930" s="27"/>
      <c r="C1930" s="27"/>
      <c r="D1930" s="27"/>
      <c r="G1930" s="27"/>
      <c r="I1930" s="126"/>
      <c r="L1930" s="27"/>
      <c r="N1930" s="27"/>
      <c r="O1930" s="27"/>
      <c r="P1930" s="27"/>
      <c r="Q1930" s="27"/>
      <c r="S1930" s="27"/>
      <c r="T1930" s="27"/>
      <c r="U1930" s="27"/>
      <c r="W1930" s="27"/>
      <c r="Y1930" s="126" t="s">
        <v>392</v>
      </c>
      <c r="Z1930" s="27"/>
      <c r="AA1930" s="27"/>
      <c r="AB1930" s="27"/>
      <c r="AC1930" s="27"/>
      <c r="AD1930" s="27"/>
      <c r="AE1930" s="27"/>
      <c r="AF1930" s="27"/>
      <c r="AG1930" s="27"/>
      <c r="AH1930" s="27"/>
      <c r="AI1930" s="27"/>
      <c r="AJ1930" s="160"/>
      <c r="AK1930" s="160"/>
      <c r="AL1930" s="160"/>
      <c r="AM1930" s="160"/>
      <c r="AN1930" s="160"/>
      <c r="AO1930" s="160"/>
      <c r="AP1930" s="160"/>
      <c r="AQ1930" s="160"/>
      <c r="AR1930" s="160"/>
      <c r="AS1930" s="160"/>
      <c r="AT1930" s="160"/>
      <c r="AU1930" s="160"/>
      <c r="AV1930" s="160"/>
      <c r="AW1930" s="160"/>
      <c r="AX1930" s="160"/>
      <c r="AY1930" s="160"/>
      <c r="AZ1930" s="160"/>
      <c r="BA1930" s="160"/>
      <c r="BB1930" s="160"/>
      <c r="BC1930" s="160"/>
      <c r="BD1930" s="160"/>
      <c r="BE1930" s="160"/>
      <c r="BF1930" s="160"/>
      <c r="BG1930" s="160"/>
      <c r="BH1930" s="160"/>
      <c r="BI1930" s="160"/>
      <c r="BJ1930" s="160"/>
      <c r="BK1930" s="160"/>
      <c r="BL1930" s="160"/>
      <c r="BM1930" s="160"/>
      <c r="BN1930" s="160"/>
      <c r="BO1930" s="160"/>
      <c r="BP1930" s="160"/>
      <c r="BQ1930" s="160"/>
      <c r="BR1930" s="160"/>
      <c r="BS1930" s="160"/>
      <c r="BT1930" s="160"/>
      <c r="BU1930" s="160"/>
      <c r="BV1930" s="160"/>
      <c r="BW1930" s="160"/>
      <c r="BX1930" s="160"/>
      <c r="BY1930" s="160"/>
      <c r="BZ1930" s="27"/>
      <c r="CA1930" s="160"/>
      <c r="CB1930" s="160"/>
      <c r="CC1930" s="160"/>
      <c r="CD1930" s="160"/>
      <c r="CE1930" s="160"/>
      <c r="CF1930" s="160"/>
      <c r="CG1930" s="160"/>
      <c r="CH1930" s="160"/>
      <c r="CI1930" s="160"/>
      <c r="CJ1930" s="27"/>
      <c r="CK1930" s="27"/>
      <c r="CL1930" s="160"/>
      <c r="CM1930" s="160"/>
      <c r="CN1930" s="160"/>
      <c r="CO1930" s="160"/>
      <c r="CP1930" s="160"/>
      <c r="CQ1930" s="160"/>
      <c r="CR1930" s="160"/>
      <c r="CS1930" s="160"/>
      <c r="CT1930" s="160"/>
      <c r="CU1930" s="160"/>
      <c r="CV1930" s="160"/>
      <c r="CW1930" s="160"/>
      <c r="CX1930" s="160"/>
      <c r="CY1930" s="160"/>
      <c r="CZ1930" s="160"/>
      <c r="DA1930" s="160"/>
      <c r="DB1930" s="27"/>
      <c r="DC1930" s="27"/>
      <c r="DD1930" s="27"/>
      <c r="DE1930" s="27"/>
      <c r="DF1930" s="27"/>
      <c r="DG1930" s="27"/>
      <c r="DH1930" s="27"/>
      <c r="DI1930" s="27"/>
      <c r="DJ1930" s="27"/>
      <c r="DK1930" s="27"/>
      <c r="DL1930" s="27"/>
      <c r="DM1930" s="27"/>
      <c r="DN1930" s="161"/>
      <c r="DO1930" s="27"/>
      <c r="DP1930" s="27"/>
      <c r="DQ1930" s="27"/>
      <c r="DR1930" s="27"/>
      <c r="DS1930" s="27"/>
      <c r="DT1930" s="27"/>
      <c r="DU1930" s="27"/>
      <c r="DV1930" s="162"/>
      <c r="DW1930" s="163"/>
      <c r="DX1930" s="164"/>
      <c r="DZ1930" s="27"/>
      <c r="EC1930" s="27"/>
      <c r="EF1930" s="27"/>
      <c r="EI1930" s="27"/>
      <c r="EL1930" s="27"/>
      <c r="EO1930" s="27"/>
    </row>
    <row r="1931" spans="1:145" ht="15.5" x14ac:dyDescent="0.35">
      <c r="A1931" s="199" t="s">
        <v>678</v>
      </c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  <c r="V1931" s="27"/>
      <c r="W1931" s="27"/>
      <c r="X1931" s="160"/>
      <c r="Y1931" s="160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160"/>
      <c r="AK1931" s="160"/>
      <c r="AL1931" s="160"/>
      <c r="AM1931" s="160"/>
      <c r="AN1931" s="160"/>
      <c r="AO1931" s="160"/>
      <c r="AP1931" s="160"/>
      <c r="AQ1931" s="160"/>
      <c r="AR1931" s="160"/>
      <c r="AS1931" s="160"/>
      <c r="AT1931" s="160"/>
      <c r="AU1931" s="160"/>
      <c r="AV1931" s="160"/>
      <c r="AW1931" s="160"/>
      <c r="AX1931" s="160"/>
      <c r="AY1931" s="160"/>
      <c r="AZ1931" s="160"/>
      <c r="BA1931" s="160"/>
      <c r="BB1931" s="160"/>
      <c r="BC1931" s="160"/>
      <c r="BD1931" s="160"/>
      <c r="BE1931" s="160"/>
      <c r="BF1931" s="160"/>
      <c r="BG1931" s="160"/>
      <c r="BH1931" s="160"/>
      <c r="BI1931" s="160"/>
      <c r="BJ1931" s="160"/>
      <c r="BK1931" s="160"/>
      <c r="BL1931" s="160"/>
      <c r="BM1931" s="160"/>
      <c r="BN1931" s="160"/>
      <c r="BO1931" s="160"/>
      <c r="BP1931" s="160"/>
      <c r="BQ1931" s="160"/>
      <c r="BR1931" s="160"/>
      <c r="BS1931" s="160"/>
      <c r="BT1931" s="160"/>
      <c r="BU1931" s="160"/>
      <c r="BV1931" s="160"/>
      <c r="BW1931" s="160"/>
      <c r="BX1931" s="160"/>
      <c r="BY1931" s="160"/>
      <c r="BZ1931" s="27"/>
      <c r="CA1931" s="160"/>
      <c r="CB1931" s="160"/>
      <c r="CC1931" s="160"/>
      <c r="CD1931" s="160"/>
      <c r="CE1931" s="160"/>
      <c r="CF1931" s="160"/>
      <c r="CG1931" s="160"/>
      <c r="CH1931" s="160"/>
      <c r="CI1931" s="160"/>
      <c r="CJ1931" s="27"/>
      <c r="CK1931" s="27"/>
      <c r="CL1931" s="160"/>
      <c r="CM1931" s="160"/>
      <c r="CN1931" s="160"/>
      <c r="CO1931" s="160"/>
      <c r="CP1931" s="160"/>
      <c r="CQ1931" s="160"/>
      <c r="CR1931" s="160"/>
      <c r="CS1931" s="160"/>
      <c r="CT1931" s="160"/>
      <c r="CU1931" s="160"/>
      <c r="CV1931" s="160"/>
      <c r="CW1931" s="160"/>
      <c r="CX1931" s="160"/>
      <c r="CY1931" s="160"/>
      <c r="CZ1931" s="160"/>
      <c r="DA1931" s="160"/>
      <c r="DB1931" s="27"/>
      <c r="DC1931" s="27"/>
      <c r="DD1931" s="27"/>
      <c r="DE1931" s="27"/>
      <c r="DF1931" s="27"/>
      <c r="DG1931" s="27"/>
      <c r="DH1931" s="27"/>
      <c r="DI1931" s="27"/>
      <c r="DJ1931" s="27"/>
      <c r="DK1931" s="27"/>
      <c r="DL1931" s="27"/>
      <c r="DM1931" s="27"/>
      <c r="DN1931" s="161"/>
      <c r="DO1931" s="27"/>
      <c r="DP1931" s="27"/>
      <c r="DQ1931" s="27"/>
      <c r="DR1931" s="27"/>
      <c r="DS1931" s="27"/>
      <c r="DT1931" s="27"/>
      <c r="DU1931" s="27"/>
      <c r="DV1931" s="162"/>
      <c r="DW1931" s="163"/>
      <c r="DX1931" s="164"/>
      <c r="DZ1931" s="27"/>
      <c r="EC1931" s="27"/>
      <c r="EF1931" s="27"/>
      <c r="EI1931" s="27"/>
      <c r="EL1931" s="27"/>
      <c r="EO1931" s="27"/>
    </row>
    <row r="1932" spans="1:145" ht="15.5" x14ac:dyDescent="0.35">
      <c r="A1932" s="56" t="s">
        <v>482</v>
      </c>
      <c r="B1932" s="128" t="e">
        <f t="shared" ref="B1932:AA1938" si="1839">+B1912*100/B$1919</f>
        <v>#REF!</v>
      </c>
      <c r="C1932" s="128" t="e">
        <f t="shared" si="1839"/>
        <v>#REF!</v>
      </c>
      <c r="D1932" s="128" t="e">
        <f t="shared" si="1839"/>
        <v>#REF!</v>
      </c>
      <c r="E1932" s="128" t="e">
        <f t="shared" si="1839"/>
        <v>#REF!</v>
      </c>
      <c r="F1932" s="128" t="e">
        <f t="shared" si="1839"/>
        <v>#REF!</v>
      </c>
      <c r="G1932" s="128" t="e">
        <f t="shared" si="1839"/>
        <v>#REF!</v>
      </c>
      <c r="H1932" s="128">
        <f t="shared" si="1839"/>
        <v>0</v>
      </c>
      <c r="I1932" s="128">
        <f t="shared" si="1839"/>
        <v>0</v>
      </c>
      <c r="J1932" s="128">
        <f t="shared" si="1839"/>
        <v>0</v>
      </c>
      <c r="K1932" s="128">
        <f t="shared" si="1839"/>
        <v>0</v>
      </c>
      <c r="L1932" s="128">
        <f t="shared" si="1839"/>
        <v>0</v>
      </c>
      <c r="M1932" s="128">
        <f t="shared" si="1839"/>
        <v>0</v>
      </c>
      <c r="N1932" s="128">
        <f t="shared" si="1839"/>
        <v>0</v>
      </c>
      <c r="O1932" s="128" t="e">
        <f t="shared" si="1839"/>
        <v>#VALUE!</v>
      </c>
      <c r="P1932" s="128" t="e">
        <f t="shared" si="1839"/>
        <v>#VALUE!</v>
      </c>
      <c r="Q1932" s="128" t="e">
        <f t="shared" si="1839"/>
        <v>#VALUE!</v>
      </c>
      <c r="R1932" s="128" t="e">
        <f t="shared" si="1839"/>
        <v>#VALUE!</v>
      </c>
      <c r="S1932" s="128" t="e">
        <f t="shared" si="1839"/>
        <v>#VALUE!</v>
      </c>
      <c r="T1932" s="128" t="e">
        <f t="shared" si="1839"/>
        <v>#VALUE!</v>
      </c>
      <c r="U1932" s="128" t="e">
        <f t="shared" si="1839"/>
        <v>#VALUE!</v>
      </c>
      <c r="V1932" s="128" t="e">
        <f t="shared" si="1839"/>
        <v>#VALUE!</v>
      </c>
      <c r="W1932" s="128" t="e">
        <f t="shared" si="1839"/>
        <v>#VALUE!</v>
      </c>
      <c r="X1932" s="129" t="e">
        <f t="shared" si="1839"/>
        <v>#VALUE!</v>
      </c>
      <c r="Y1932" s="129" t="e">
        <f t="shared" si="1839"/>
        <v>#VALUE!</v>
      </c>
      <c r="Z1932" s="128">
        <f t="shared" si="1839"/>
        <v>33.454307203794556</v>
      </c>
      <c r="AA1932" s="128" t="e">
        <f t="shared" si="1839"/>
        <v>#VALUE!</v>
      </c>
      <c r="AB1932" s="128">
        <v>28.855883511135062</v>
      </c>
      <c r="AC1932" s="128">
        <v>29.404353202650483</v>
      </c>
      <c r="AD1932" s="128">
        <v>30.672832789387552</v>
      </c>
      <c r="AE1932" s="128" t="e">
        <f t="shared" ref="AE1932:AE1938" si="1840">+AE1912*100/AE$1919</f>
        <v>#VALUE!</v>
      </c>
      <c r="AF1932" s="128">
        <v>29.254951349402791</v>
      </c>
      <c r="AG1932" s="128">
        <v>30.725230377737052</v>
      </c>
      <c r="AH1932" s="128">
        <v>30.507012228340699</v>
      </c>
      <c r="AI1932" s="128">
        <v>30.507135430300799</v>
      </c>
      <c r="AJ1932" s="129" t="e">
        <f t="shared" ref="AJ1932:AJ1938" si="1841">+AJ1912*100/AJ$1919</f>
        <v>#VALUE!</v>
      </c>
      <c r="AK1932" s="129">
        <v>32.811557450990918</v>
      </c>
      <c r="AL1932" s="129">
        <v>33.292650136401569</v>
      </c>
      <c r="AM1932" s="129">
        <v>32.914727116028502</v>
      </c>
      <c r="AN1932" s="129">
        <v>34.042229607276013</v>
      </c>
      <c r="AO1932" s="129" t="e">
        <f t="shared" ref="AO1932:AO1938" si="1842">+AO1912*100/AO$1919</f>
        <v>#VALUE!</v>
      </c>
      <c r="AP1932" s="129">
        <v>36.667668962833169</v>
      </c>
      <c r="AQ1932" s="129">
        <v>37.612084147836086</v>
      </c>
      <c r="AR1932" s="129">
        <v>36.693609382948971</v>
      </c>
      <c r="AS1932" s="129">
        <f t="shared" ref="AS1932:AS1938" si="1843">+AS1912*100/AS$1919</f>
        <v>38.123617086704783</v>
      </c>
      <c r="AT1932" s="129">
        <v>38.944186386439505</v>
      </c>
      <c r="AU1932" s="129">
        <v>41.154279741507501</v>
      </c>
      <c r="AV1932" s="129">
        <v>42.538151639783997</v>
      </c>
      <c r="AW1932" s="129">
        <v>42.427665705927865</v>
      </c>
      <c r="AX1932" s="129">
        <f t="shared" ref="AX1932:AX1938" si="1844">+AX1912*100/AX$1919</f>
        <v>40.759048064074683</v>
      </c>
      <c r="AY1932" s="129"/>
      <c r="AZ1932" s="129">
        <v>42.162818225626076</v>
      </c>
      <c r="BA1932" s="129">
        <v>42.174511549497588</v>
      </c>
      <c r="BB1932" s="129">
        <v>42.053228705712897</v>
      </c>
      <c r="BC1932" s="129">
        <v>43.284252441467295</v>
      </c>
      <c r="BD1932" s="129">
        <v>41.877922212554168</v>
      </c>
      <c r="BE1932" s="129">
        <v>42.365959947578553</v>
      </c>
      <c r="BF1932" s="129">
        <f t="shared" ref="BF1932:BF1938" si="1845">+BF1912*100/BF$1919</f>
        <v>43.925275976531672</v>
      </c>
      <c r="BG1932" s="129">
        <v>42.962575579529172</v>
      </c>
      <c r="BH1932" s="129">
        <v>43.914020848824791</v>
      </c>
      <c r="BI1932" s="129">
        <v>44.28476035694348</v>
      </c>
      <c r="BJ1932" s="129">
        <v>44.964715422510132</v>
      </c>
      <c r="BK1932" s="129">
        <v>43.547308568338316</v>
      </c>
      <c r="BL1932" s="129">
        <v>44.518430068484456</v>
      </c>
      <c r="BM1932" s="129">
        <v>43.692473622692866</v>
      </c>
      <c r="BN1932" s="129">
        <v>44.430075408125155</v>
      </c>
      <c r="BO1932" s="129">
        <f t="shared" ref="BO1932:BO1938" si="1846">+BO1912*100/BO$1919</f>
        <v>44.452595815449598</v>
      </c>
      <c r="BP1932" s="129">
        <v>44.601119179252045</v>
      </c>
      <c r="BQ1932" s="129">
        <v>41.429687989995813</v>
      </c>
      <c r="BR1932" s="129">
        <v>40.015929646515346</v>
      </c>
      <c r="BS1932" s="129">
        <v>43.043429614951833</v>
      </c>
      <c r="BT1932" s="129">
        <v>44.418986540891794</v>
      </c>
      <c r="BU1932" s="129">
        <v>47.348223834834705</v>
      </c>
      <c r="BV1932" s="129">
        <v>47.04396409424487</v>
      </c>
      <c r="BW1932" s="129">
        <v>44.604930447650467</v>
      </c>
      <c r="BX1932" s="129">
        <v>45.991071515881274</v>
      </c>
      <c r="BY1932" s="129">
        <v>45.003351346401381</v>
      </c>
      <c r="BZ1932" s="128">
        <v>44.737233852982982</v>
      </c>
      <c r="CA1932" s="129">
        <f t="shared" ref="CA1932:CA1938" si="1847">+CA1912*100/CA$1919</f>
        <v>44.751567685011885</v>
      </c>
      <c r="CB1932" s="129">
        <v>44.682573591034817</v>
      </c>
      <c r="CC1932" s="129">
        <v>44.833325641126955</v>
      </c>
      <c r="CD1932" s="129">
        <v>45.626078322968283</v>
      </c>
      <c r="CE1932" s="129">
        <v>45.622266158026271</v>
      </c>
      <c r="CF1932" s="129">
        <v>45.842772490498909</v>
      </c>
      <c r="CG1932" s="129">
        <v>46.107239216138488</v>
      </c>
      <c r="CH1932" s="129">
        <v>47.003730792102779</v>
      </c>
      <c r="CI1932" s="129">
        <v>45.824364016185363</v>
      </c>
      <c r="CJ1932" s="128">
        <v>46.395891590626285</v>
      </c>
      <c r="CK1932" s="128">
        <v>45.795470403530871</v>
      </c>
      <c r="CL1932" s="129">
        <f t="shared" ref="CL1932:CL1938" si="1848">+CL1912*100/CL$1919</f>
        <v>46.518268739856182</v>
      </c>
      <c r="CM1932" s="129">
        <v>46.761778949948592</v>
      </c>
      <c r="CN1932" s="129">
        <v>47.296446304520472</v>
      </c>
      <c r="CO1932" s="129">
        <v>47.30849354203459</v>
      </c>
      <c r="CP1932" s="129">
        <v>47.30053318580643</v>
      </c>
      <c r="CQ1932" s="129">
        <v>47.297421869147222</v>
      </c>
      <c r="CR1932" s="129">
        <v>47.562286764697888</v>
      </c>
      <c r="CS1932" s="129">
        <v>47.413801419803903</v>
      </c>
      <c r="CT1932" s="129">
        <v>47.452904064754307</v>
      </c>
      <c r="CU1932" s="129">
        <v>47.801421327821963</v>
      </c>
      <c r="CV1932" s="129">
        <v>43.749961502721135</v>
      </c>
      <c r="CW1932" s="129">
        <v>43.830141931462713</v>
      </c>
      <c r="CX1932" s="129">
        <v>43.957876996207922</v>
      </c>
      <c r="CY1932" s="129">
        <v>43.991246464953505</v>
      </c>
      <c r="CZ1932" s="129">
        <v>43.790427179228907</v>
      </c>
      <c r="DA1932" s="129">
        <f t="shared" ref="DA1932:DA1938" si="1849">+DA1912*100/DA$1919</f>
        <v>45.965262883983421</v>
      </c>
      <c r="DB1932" s="128">
        <v>47.213186551547174</v>
      </c>
      <c r="DC1932" s="128">
        <v>47.152352729534151</v>
      </c>
      <c r="DD1932" s="128">
        <v>48.246864841931561</v>
      </c>
      <c r="DE1932" s="128">
        <v>46.647617668211069</v>
      </c>
      <c r="DF1932" s="128">
        <v>46.869934930594468</v>
      </c>
      <c r="DG1932" s="128">
        <v>46.861199466872627</v>
      </c>
      <c r="DH1932" s="128">
        <v>43.059915731040363</v>
      </c>
      <c r="DI1932" s="128">
        <v>43.203642769808212</v>
      </c>
      <c r="DJ1932" s="128">
        <v>43.380142007933642</v>
      </c>
      <c r="DK1932" s="128">
        <v>43.160665374594544</v>
      </c>
      <c r="DL1932" s="128">
        <v>43.09230634035719</v>
      </c>
      <c r="DM1932" s="128">
        <v>43.602342109650714</v>
      </c>
      <c r="DN1932" s="130">
        <f t="shared" ref="DN1932:DN1938" si="1850">+DN1912*100/DN$1919</f>
        <v>43.484702798016656</v>
      </c>
      <c r="DO1932" s="128">
        <v>43.602342109650714</v>
      </c>
      <c r="DP1932" s="128">
        <v>44.956780212892063</v>
      </c>
      <c r="DQ1932" s="128">
        <v>44.872121698016649</v>
      </c>
      <c r="DR1932" s="128">
        <v>45.130787369134545</v>
      </c>
      <c r="DS1932" s="128">
        <v>42.987480646922286</v>
      </c>
      <c r="DT1932" s="128">
        <v>43.097654648885886</v>
      </c>
      <c r="DU1932" s="128">
        <v>42.705636923524693</v>
      </c>
      <c r="DV1932" s="131">
        <f t="shared" ref="DV1932:DX1938" si="1851">+DV1912*100/DV$1919</f>
        <v>42.991901610446128</v>
      </c>
      <c r="DW1932" s="132">
        <f t="shared" si="1851"/>
        <v>43.050825047159087</v>
      </c>
      <c r="DX1932" s="133">
        <f t="shared" si="1851"/>
        <v>42.245596027022152</v>
      </c>
      <c r="DZ1932" s="128">
        <f t="shared" ref="DZ1932:DZ1938" si="1852">+DZ1912*100/DZ$1919</f>
        <v>43.144837578406417</v>
      </c>
      <c r="EC1932" s="128">
        <f t="shared" ref="EC1932:EC1938" si="1853">+EC1912*100/EC$1919</f>
        <v>43.601915375279717</v>
      </c>
      <c r="EF1932" s="128">
        <f t="shared" ref="EF1932:EF1938" si="1854">+EF1912*100/EF$1919</f>
        <v>43.967052672937989</v>
      </c>
      <c r="EI1932" s="128">
        <f t="shared" ref="EI1932:EI1938" si="1855">+EI1912*100/EI$1919</f>
        <v>44.319899593164251</v>
      </c>
      <c r="EL1932" s="128">
        <f t="shared" ref="EL1932:EL1938" si="1856">+EL1912*100/EL$1919</f>
        <v>44.71187859748656</v>
      </c>
      <c r="EO1932" s="128">
        <f t="shared" ref="EO1932:EO1938" si="1857">+EO1912*100/EO$1919</f>
        <v>45.305158712624419</v>
      </c>
    </row>
    <row r="1933" spans="1:145" ht="15.5" x14ac:dyDescent="0.35">
      <c r="A1933" s="56" t="s">
        <v>488</v>
      </c>
      <c r="B1933" s="128" t="e">
        <f t="shared" si="1839"/>
        <v>#REF!</v>
      </c>
      <c r="C1933" s="128" t="e">
        <f t="shared" si="1839"/>
        <v>#REF!</v>
      </c>
      <c r="D1933" s="128" t="e">
        <f t="shared" si="1839"/>
        <v>#REF!</v>
      </c>
      <c r="E1933" s="128" t="e">
        <f t="shared" si="1839"/>
        <v>#REF!</v>
      </c>
      <c r="F1933" s="128" t="e">
        <f t="shared" si="1839"/>
        <v>#REF!</v>
      </c>
      <c r="G1933" s="128" t="e">
        <f t="shared" si="1839"/>
        <v>#REF!</v>
      </c>
      <c r="H1933" s="128">
        <f t="shared" si="1839"/>
        <v>13.652348868468438</v>
      </c>
      <c r="I1933" s="128">
        <f t="shared" si="1839"/>
        <v>17.35199801810138</v>
      </c>
      <c r="J1933" s="128">
        <f t="shared" si="1839"/>
        <v>16.208126448901606</v>
      </c>
      <c r="K1933" s="128">
        <f t="shared" si="1839"/>
        <v>14.925618899767297</v>
      </c>
      <c r="L1933" s="128">
        <f t="shared" si="1839"/>
        <v>12.673317376568395</v>
      </c>
      <c r="M1933" s="128">
        <f t="shared" si="1839"/>
        <v>11.421492461117117</v>
      </c>
      <c r="N1933" s="128">
        <f t="shared" si="1839"/>
        <v>11.954305085942808</v>
      </c>
      <c r="O1933" s="128" t="e">
        <f t="shared" si="1839"/>
        <v>#VALUE!</v>
      </c>
      <c r="P1933" s="128" t="e">
        <f t="shared" si="1839"/>
        <v>#VALUE!</v>
      </c>
      <c r="Q1933" s="128" t="e">
        <f t="shared" si="1839"/>
        <v>#VALUE!</v>
      </c>
      <c r="R1933" s="128" t="e">
        <f t="shared" si="1839"/>
        <v>#VALUE!</v>
      </c>
      <c r="S1933" s="128" t="e">
        <f t="shared" si="1839"/>
        <v>#VALUE!</v>
      </c>
      <c r="T1933" s="128" t="e">
        <f t="shared" si="1839"/>
        <v>#VALUE!</v>
      </c>
      <c r="U1933" s="128" t="e">
        <f t="shared" si="1839"/>
        <v>#VALUE!</v>
      </c>
      <c r="V1933" s="128" t="e">
        <f t="shared" si="1839"/>
        <v>#VALUE!</v>
      </c>
      <c r="W1933" s="128" t="e">
        <f t="shared" si="1839"/>
        <v>#VALUE!</v>
      </c>
      <c r="X1933" s="129" t="e">
        <f t="shared" si="1839"/>
        <v>#VALUE!</v>
      </c>
      <c r="Y1933" s="129" t="e">
        <f t="shared" si="1839"/>
        <v>#VALUE!</v>
      </c>
      <c r="Z1933" s="128">
        <f t="shared" si="1839"/>
        <v>2.3946895220302218</v>
      </c>
      <c r="AA1933" s="128" t="e">
        <f t="shared" si="1839"/>
        <v>#VALUE!</v>
      </c>
      <c r="AB1933" s="128">
        <v>2.1979377275068606</v>
      </c>
      <c r="AC1933" s="128">
        <v>1.9576566858509701</v>
      </c>
      <c r="AD1933" s="128">
        <v>1.9698289449564299</v>
      </c>
      <c r="AE1933" s="128" t="e">
        <f t="shared" si="1840"/>
        <v>#VALUE!</v>
      </c>
      <c r="AF1933" s="128">
        <v>1.6955032676270436</v>
      </c>
      <c r="AG1933" s="128">
        <v>1.9360200132955496</v>
      </c>
      <c r="AH1933" s="128">
        <v>2.0505027362324202</v>
      </c>
      <c r="AI1933" s="128">
        <v>2.0500666496424955</v>
      </c>
      <c r="AJ1933" s="129" t="e">
        <f t="shared" si="1841"/>
        <v>#VALUE!</v>
      </c>
      <c r="AK1933" s="129">
        <v>2.2642129024893647</v>
      </c>
      <c r="AL1933" s="129">
        <v>2.2884006148673186</v>
      </c>
      <c r="AM1933" s="129">
        <v>2.3402683928236803</v>
      </c>
      <c r="AN1933" s="129">
        <v>2.0958520780076446</v>
      </c>
      <c r="AO1933" s="129" t="e">
        <f t="shared" si="1842"/>
        <v>#VALUE!</v>
      </c>
      <c r="AP1933" s="129">
        <v>2.5275588490593126</v>
      </c>
      <c r="AQ1933" s="129">
        <v>2.5498299834456266</v>
      </c>
      <c r="AR1933" s="129">
        <v>2.675769647585859</v>
      </c>
      <c r="AS1933" s="129">
        <f t="shared" si="1843"/>
        <v>2.5062084004204439</v>
      </c>
      <c r="AT1933" s="129">
        <v>2.6479445642749071</v>
      </c>
      <c r="AU1933" s="129">
        <v>2.6600860839521863</v>
      </c>
      <c r="AV1933" s="129">
        <v>2.9161444847982083</v>
      </c>
      <c r="AW1933" s="129">
        <v>2.8091372956504514</v>
      </c>
      <c r="AX1933" s="129">
        <f t="shared" si="1844"/>
        <v>2.8484710507445086</v>
      </c>
      <c r="AY1933" s="129"/>
      <c r="AZ1933" s="129">
        <v>2.9534494914242466</v>
      </c>
      <c r="BA1933" s="129">
        <v>2.7431437387094557</v>
      </c>
      <c r="BB1933" s="129">
        <v>3.0875081893008001</v>
      </c>
      <c r="BC1933" s="129">
        <v>2.8028128907973842</v>
      </c>
      <c r="BD1933" s="129">
        <v>3.1489925622574524</v>
      </c>
      <c r="BE1933" s="129">
        <v>2.7938522877617573</v>
      </c>
      <c r="BF1933" s="129">
        <f t="shared" si="1845"/>
        <v>3.0884842622908555</v>
      </c>
      <c r="BG1933" s="129">
        <v>3.2507077625813632</v>
      </c>
      <c r="BH1933" s="129">
        <v>3.2014837061335371</v>
      </c>
      <c r="BI1933" s="129">
        <v>3.1273840006221194</v>
      </c>
      <c r="BJ1933" s="129">
        <v>3.0380803082304575</v>
      </c>
      <c r="BK1933" s="129">
        <v>3.0247182053038122</v>
      </c>
      <c r="BL1933" s="129">
        <v>2.9819167066611456</v>
      </c>
      <c r="BM1933" s="129">
        <v>2.9875523833588331</v>
      </c>
      <c r="BN1933" s="129">
        <v>2.9873692922596478</v>
      </c>
      <c r="BO1933" s="129">
        <f t="shared" si="1846"/>
        <v>3.2452514730327127</v>
      </c>
      <c r="BP1933" s="129">
        <v>3.3950632803619465</v>
      </c>
      <c r="BQ1933" s="129">
        <v>3.574597731556989</v>
      </c>
      <c r="BR1933" s="129">
        <v>3.2693884219936113</v>
      </c>
      <c r="BS1933" s="129">
        <v>3.0171960703308902</v>
      </c>
      <c r="BT1933" s="129">
        <v>3.3601008284059097</v>
      </c>
      <c r="BU1933" s="129">
        <v>3.097038840762373</v>
      </c>
      <c r="BV1933" s="129">
        <v>2.9091725326198175</v>
      </c>
      <c r="BW1933" s="129">
        <v>3.2633695462907499</v>
      </c>
      <c r="BX1933" s="129">
        <v>3.2031019504270994</v>
      </c>
      <c r="BY1933" s="129">
        <v>2.9733368204891799</v>
      </c>
      <c r="BZ1933" s="128">
        <v>3.361449202000101</v>
      </c>
      <c r="CA1933" s="129">
        <f t="shared" si="1847"/>
        <v>3.183030109132587</v>
      </c>
      <c r="CB1933" s="129">
        <v>3.0623657095715333</v>
      </c>
      <c r="CC1933" s="129">
        <v>3.089596706397657</v>
      </c>
      <c r="CD1933" s="129">
        <v>3.0483997073393794</v>
      </c>
      <c r="CE1933" s="129">
        <v>3.1391799992339999</v>
      </c>
      <c r="CF1933" s="129">
        <v>3.1330220018900587</v>
      </c>
      <c r="CG1933" s="129">
        <v>3.0953577623998099</v>
      </c>
      <c r="CH1933" s="129">
        <v>3.200554957889032</v>
      </c>
      <c r="CI1933" s="129">
        <v>3.2192820737516588</v>
      </c>
      <c r="CJ1933" s="128">
        <v>3.246316977631345</v>
      </c>
      <c r="CK1933" s="128">
        <v>3.3034089423157016</v>
      </c>
      <c r="CL1933" s="129">
        <f t="shared" si="1848"/>
        <v>3.2090540040604791</v>
      </c>
      <c r="CM1933" s="129">
        <v>3.2939309864223425</v>
      </c>
      <c r="CN1933" s="129">
        <v>2.991034727152841</v>
      </c>
      <c r="CO1933" s="129">
        <v>2.99892887306232</v>
      </c>
      <c r="CP1933" s="129">
        <v>3.008554796468792</v>
      </c>
      <c r="CQ1933" s="129">
        <v>3.002173484308519</v>
      </c>
      <c r="CR1933" s="129">
        <v>2.9757951085348404</v>
      </c>
      <c r="CS1933" s="129">
        <v>2.6770497871737198</v>
      </c>
      <c r="CT1933" s="129">
        <v>2.8434540193338771</v>
      </c>
      <c r="CU1933" s="129">
        <v>3.0195670665432797</v>
      </c>
      <c r="CV1933" s="129">
        <v>2.8290980766674023</v>
      </c>
      <c r="CW1933" s="129">
        <v>3.0306282091947816</v>
      </c>
      <c r="CX1933" s="129">
        <v>2.7974974405260489</v>
      </c>
      <c r="CY1933" s="129">
        <v>3.0002924181082462</v>
      </c>
      <c r="CZ1933" s="129">
        <v>3.1783131088227843</v>
      </c>
      <c r="DA1933" s="129">
        <f t="shared" si="1849"/>
        <v>2.8827890186777028</v>
      </c>
      <c r="DB1933" s="128">
        <v>3.009299700730625</v>
      </c>
      <c r="DC1933" s="128">
        <v>3.0392825748785661</v>
      </c>
      <c r="DD1933" s="128">
        <v>3.067654387922127</v>
      </c>
      <c r="DE1933" s="128">
        <v>2.8092106347659369</v>
      </c>
      <c r="DF1933" s="128">
        <v>2.8730567480443416</v>
      </c>
      <c r="DG1933" s="128">
        <v>2.9359768791452505</v>
      </c>
      <c r="DH1933" s="128">
        <v>2.6632293641496889</v>
      </c>
      <c r="DI1933" s="128">
        <v>2.7168306102795605</v>
      </c>
      <c r="DJ1933" s="128">
        <v>2.7561706140624787</v>
      </c>
      <c r="DK1933" s="128">
        <v>2.8593662971494145</v>
      </c>
      <c r="DL1933" s="128">
        <v>2.8936029052328194</v>
      </c>
      <c r="DM1933" s="128">
        <v>2.7659639232571065</v>
      </c>
      <c r="DN1933" s="130">
        <f t="shared" si="1850"/>
        <v>2.8524351175633313</v>
      </c>
      <c r="DO1933" s="128">
        <v>2.7659639232571065</v>
      </c>
      <c r="DP1933" s="128">
        <v>2.6532703689574086</v>
      </c>
      <c r="DQ1933" s="128">
        <v>2.7074016234397233</v>
      </c>
      <c r="DR1933" s="128">
        <v>2.797031862659741</v>
      </c>
      <c r="DS1933" s="128">
        <v>2.7363144810817079</v>
      </c>
      <c r="DT1933" s="128">
        <v>2.80482391407809</v>
      </c>
      <c r="DU1933" s="128">
        <v>2.7552300063092083</v>
      </c>
      <c r="DV1933" s="131">
        <f t="shared" si="1851"/>
        <v>2.6788463534398113</v>
      </c>
      <c r="DW1933" s="132">
        <f t="shared" si="1851"/>
        <v>2.6823230492343351</v>
      </c>
      <c r="DX1933" s="133">
        <f t="shared" si="1851"/>
        <v>2.8102453200103663</v>
      </c>
      <c r="DZ1933" s="128">
        <f t="shared" si="1852"/>
        <v>2.6118555655084457</v>
      </c>
      <c r="EC1933" s="128">
        <f t="shared" si="1853"/>
        <v>2.5032215996326372</v>
      </c>
      <c r="EF1933" s="128">
        <f t="shared" si="1854"/>
        <v>2.3776398693106073</v>
      </c>
      <c r="EI1933" s="128">
        <f t="shared" si="1855"/>
        <v>2.2740464515573056</v>
      </c>
      <c r="EL1933" s="128">
        <f t="shared" si="1856"/>
        <v>2.1879247266914859</v>
      </c>
      <c r="EO1933" s="128">
        <f t="shared" si="1857"/>
        <v>2.1076058586837041</v>
      </c>
    </row>
    <row r="1934" spans="1:145" ht="15.5" x14ac:dyDescent="0.35">
      <c r="A1934" s="56" t="s">
        <v>483</v>
      </c>
      <c r="B1934" s="128" t="e">
        <f t="shared" si="1839"/>
        <v>#REF!</v>
      </c>
      <c r="C1934" s="128" t="e">
        <f t="shared" si="1839"/>
        <v>#REF!</v>
      </c>
      <c r="D1934" s="128" t="e">
        <f t="shared" si="1839"/>
        <v>#REF!</v>
      </c>
      <c r="E1934" s="128" t="e">
        <f t="shared" si="1839"/>
        <v>#REF!</v>
      </c>
      <c r="F1934" s="128" t="e">
        <f t="shared" si="1839"/>
        <v>#REF!</v>
      </c>
      <c r="G1934" s="128" t="e">
        <f t="shared" si="1839"/>
        <v>#REF!</v>
      </c>
      <c r="H1934" s="128">
        <f t="shared" si="1839"/>
        <v>26.253476595852604</v>
      </c>
      <c r="I1934" s="128">
        <f t="shared" si="1839"/>
        <v>23.971220327585204</v>
      </c>
      <c r="J1934" s="128">
        <f t="shared" si="1839"/>
        <v>21.461533310333024</v>
      </c>
      <c r="K1934" s="128">
        <f t="shared" si="1839"/>
        <v>21.805040253411615</v>
      </c>
      <c r="L1934" s="128">
        <f t="shared" si="1839"/>
        <v>22.214475044585615</v>
      </c>
      <c r="M1934" s="128">
        <f t="shared" si="1839"/>
        <v>20.182216502993423</v>
      </c>
      <c r="N1934" s="128">
        <f t="shared" si="1839"/>
        <v>23.270439557529155</v>
      </c>
      <c r="O1934" s="128" t="e">
        <f t="shared" si="1839"/>
        <v>#VALUE!</v>
      </c>
      <c r="P1934" s="128" t="e">
        <f t="shared" si="1839"/>
        <v>#VALUE!</v>
      </c>
      <c r="Q1934" s="128" t="e">
        <f t="shared" si="1839"/>
        <v>#VALUE!</v>
      </c>
      <c r="R1934" s="128" t="e">
        <f t="shared" si="1839"/>
        <v>#VALUE!</v>
      </c>
      <c r="S1934" s="128" t="e">
        <f t="shared" si="1839"/>
        <v>#VALUE!</v>
      </c>
      <c r="T1934" s="128" t="e">
        <f t="shared" si="1839"/>
        <v>#VALUE!</v>
      </c>
      <c r="U1934" s="128" t="e">
        <f t="shared" si="1839"/>
        <v>#VALUE!</v>
      </c>
      <c r="V1934" s="128" t="e">
        <f t="shared" si="1839"/>
        <v>#VALUE!</v>
      </c>
      <c r="W1934" s="128" t="e">
        <f t="shared" si="1839"/>
        <v>#VALUE!</v>
      </c>
      <c r="X1934" s="129" t="e">
        <f t="shared" si="1839"/>
        <v>#VALUE!</v>
      </c>
      <c r="Y1934" s="129" t="e">
        <f t="shared" si="1839"/>
        <v>#VALUE!</v>
      </c>
      <c r="Z1934" s="128">
        <f t="shared" si="1839"/>
        <v>22.080126864849948</v>
      </c>
      <c r="AA1934" s="128" t="e">
        <f t="shared" si="1839"/>
        <v>#VALUE!</v>
      </c>
      <c r="AB1934" s="128">
        <v>23.826747159135166</v>
      </c>
      <c r="AC1934" s="128">
        <v>24.33425435926862</v>
      </c>
      <c r="AD1934" s="128">
        <v>23.595085097494302</v>
      </c>
      <c r="AE1934" s="128" t="e">
        <f t="shared" si="1840"/>
        <v>#VALUE!</v>
      </c>
      <c r="AF1934" s="128">
        <v>23.854190260279921</v>
      </c>
      <c r="AG1934" s="128">
        <v>23.056329334434004</v>
      </c>
      <c r="AH1934" s="128">
        <v>22.815355279578448</v>
      </c>
      <c r="AI1934" s="128">
        <v>22.815447539904763</v>
      </c>
      <c r="AJ1934" s="129" t="e">
        <f t="shared" si="1841"/>
        <v>#VALUE!</v>
      </c>
      <c r="AK1934" s="129">
        <v>24.110432866070205</v>
      </c>
      <c r="AL1934" s="129">
        <v>22.809576788409842</v>
      </c>
      <c r="AM1934" s="129">
        <v>24.18537636769021</v>
      </c>
      <c r="AN1934" s="129">
        <v>22.058657090877379</v>
      </c>
      <c r="AO1934" s="129" t="e">
        <f t="shared" si="1842"/>
        <v>#VALUE!</v>
      </c>
      <c r="AP1934" s="129">
        <v>20.189049234080048</v>
      </c>
      <c r="AQ1934" s="129">
        <v>19.335783941180008</v>
      </c>
      <c r="AR1934" s="129">
        <v>18.299862737442336</v>
      </c>
      <c r="AS1934" s="129">
        <f t="shared" si="1843"/>
        <v>18.057264721358713</v>
      </c>
      <c r="AT1934" s="129">
        <v>18.363393886554512</v>
      </c>
      <c r="AU1934" s="129">
        <v>17.694874389680734</v>
      </c>
      <c r="AV1934" s="129">
        <v>17.64748278227248</v>
      </c>
      <c r="AW1934" s="129">
        <v>17.086180471771293</v>
      </c>
      <c r="AX1934" s="129">
        <f t="shared" si="1844"/>
        <v>16.364844466151315</v>
      </c>
      <c r="AY1934" s="129"/>
      <c r="AZ1934" s="129">
        <v>15.541520437073029</v>
      </c>
      <c r="BA1934" s="129">
        <v>15.83137983924335</v>
      </c>
      <c r="BB1934" s="129">
        <v>16.209583345736579</v>
      </c>
      <c r="BC1934" s="129">
        <v>15.810789714512849</v>
      </c>
      <c r="BD1934" s="129">
        <v>15.353741000814107</v>
      </c>
      <c r="BE1934" s="129">
        <v>15.362567548488697</v>
      </c>
      <c r="BF1934" s="129">
        <f t="shared" si="1845"/>
        <v>14.765968277550355</v>
      </c>
      <c r="BG1934" s="129">
        <v>14.716707426397194</v>
      </c>
      <c r="BH1934" s="129">
        <v>14.7726490325411</v>
      </c>
      <c r="BI1934" s="129">
        <v>13.748283655836511</v>
      </c>
      <c r="BJ1934" s="129">
        <v>13.758923871267141</v>
      </c>
      <c r="BK1934" s="129">
        <v>14.65688822764467</v>
      </c>
      <c r="BL1934" s="129">
        <v>14.658389337133364</v>
      </c>
      <c r="BM1934" s="129">
        <v>14.419411003505997</v>
      </c>
      <c r="BN1934" s="129">
        <v>14.694322619159863</v>
      </c>
      <c r="BO1934" s="129">
        <f t="shared" si="1846"/>
        <v>15.016267087171267</v>
      </c>
      <c r="BP1934" s="129">
        <v>14.832433075710513</v>
      </c>
      <c r="BQ1934" s="129">
        <v>15.616787449173323</v>
      </c>
      <c r="BR1934" s="129">
        <v>15.188220103459731</v>
      </c>
      <c r="BS1934" s="129">
        <v>15.167400752699777</v>
      </c>
      <c r="BT1934" s="129">
        <v>13.416918316770913</v>
      </c>
      <c r="BU1934" s="129">
        <v>13.257587606091123</v>
      </c>
      <c r="BV1934" s="129">
        <v>13.349612655681369</v>
      </c>
      <c r="BW1934" s="129">
        <v>13.000704232541917</v>
      </c>
      <c r="BX1934" s="129">
        <v>12.722893288462869</v>
      </c>
      <c r="BY1934" s="129">
        <v>12.656014715713949</v>
      </c>
      <c r="BZ1934" s="128">
        <v>15.518560510272783</v>
      </c>
      <c r="CA1934" s="129">
        <f t="shared" si="1847"/>
        <v>15.818292243996789</v>
      </c>
      <c r="CB1934" s="129">
        <v>15.083039156871745</v>
      </c>
      <c r="CC1934" s="129">
        <v>14.921158991316268</v>
      </c>
      <c r="CD1934" s="129">
        <v>14.421059746959891</v>
      </c>
      <c r="CE1934" s="129">
        <v>14.802699347791096</v>
      </c>
      <c r="CF1934" s="129">
        <v>14.608007541205625</v>
      </c>
      <c r="CG1934" s="129">
        <v>14.556833976019332</v>
      </c>
      <c r="CH1934" s="129">
        <v>14.19359554346091</v>
      </c>
      <c r="CI1934" s="129">
        <v>14.285279422183693</v>
      </c>
      <c r="CJ1934" s="128">
        <v>15.035762116520269</v>
      </c>
      <c r="CK1934" s="128">
        <v>15.289924230797475</v>
      </c>
      <c r="CL1934" s="129">
        <f t="shared" si="1848"/>
        <v>14.861682419243369</v>
      </c>
      <c r="CM1934" s="129">
        <v>15.174397712859134</v>
      </c>
      <c r="CN1934" s="129">
        <v>15.131611002502119</v>
      </c>
      <c r="CO1934" s="129">
        <v>15.103418594383415</v>
      </c>
      <c r="CP1934" s="129">
        <v>15.110494443126953</v>
      </c>
      <c r="CQ1934" s="129">
        <v>15.113256032186115</v>
      </c>
      <c r="CR1934" s="129">
        <v>15.056623281496817</v>
      </c>
      <c r="CS1934" s="129">
        <v>15.238748493528364</v>
      </c>
      <c r="CT1934" s="129">
        <v>15.081815797724339</v>
      </c>
      <c r="CU1934" s="129">
        <v>15.03084499819613</v>
      </c>
      <c r="CV1934" s="129">
        <v>16.3224514675309</v>
      </c>
      <c r="CW1934" s="129">
        <v>16.335226706655394</v>
      </c>
      <c r="CX1934" s="129">
        <v>16.255968131112851</v>
      </c>
      <c r="CY1934" s="129">
        <v>16.257560777214792</v>
      </c>
      <c r="CZ1934" s="129">
        <v>16.357610250509182</v>
      </c>
      <c r="DA1934" s="129">
        <f t="shared" si="1849"/>
        <v>13.676840631778003</v>
      </c>
      <c r="DB1934" s="128">
        <v>13.283829149625092</v>
      </c>
      <c r="DC1934" s="128">
        <v>13.256228403223201</v>
      </c>
      <c r="DD1934" s="128">
        <v>13.161255739368997</v>
      </c>
      <c r="DE1934" s="128">
        <v>13.050145002334009</v>
      </c>
      <c r="DF1934" s="128">
        <v>12.901414947750506</v>
      </c>
      <c r="DG1934" s="128">
        <v>12.625897150241943</v>
      </c>
      <c r="DH1934" s="128">
        <v>13.718149965803116</v>
      </c>
      <c r="DI1934" s="128">
        <v>13.614777158766394</v>
      </c>
      <c r="DJ1934" s="128">
        <v>13.207650435065052</v>
      </c>
      <c r="DK1934" s="128">
        <v>14.022612628048416</v>
      </c>
      <c r="DL1934" s="128">
        <v>14.011578872762911</v>
      </c>
      <c r="DM1934" s="128">
        <v>13.168588343937392</v>
      </c>
      <c r="DN1934" s="130">
        <f t="shared" si="1850"/>
        <v>14.372307833279434</v>
      </c>
      <c r="DO1934" s="128">
        <v>13.168588343937392</v>
      </c>
      <c r="DP1934" s="128">
        <v>14.610744097374759</v>
      </c>
      <c r="DQ1934" s="128">
        <v>14.579644771037396</v>
      </c>
      <c r="DR1934" s="128">
        <v>14.379852252654283</v>
      </c>
      <c r="DS1934" s="128">
        <v>13.606597577249948</v>
      </c>
      <c r="DT1934" s="128">
        <v>13.64952184940536</v>
      </c>
      <c r="DU1934" s="128">
        <v>13.621471557065869</v>
      </c>
      <c r="DV1934" s="131">
        <f t="shared" si="1851"/>
        <v>14.33292551084994</v>
      </c>
      <c r="DW1934" s="132">
        <f t="shared" si="1851"/>
        <v>14.423055278488038</v>
      </c>
      <c r="DX1934" s="133">
        <f t="shared" si="1851"/>
        <v>13.049627387686122</v>
      </c>
      <c r="DZ1934" s="128">
        <f t="shared" si="1852"/>
        <v>14.029833655296393</v>
      </c>
      <c r="EC1934" s="128">
        <f t="shared" si="1853"/>
        <v>13.616000806134799</v>
      </c>
      <c r="EF1934" s="128">
        <f t="shared" si="1854"/>
        <v>13.395405128724864</v>
      </c>
      <c r="EI1934" s="128">
        <f t="shared" si="1855"/>
        <v>13.16401188142892</v>
      </c>
      <c r="EL1934" s="128">
        <f t="shared" si="1856"/>
        <v>12.927939238440256</v>
      </c>
      <c r="EO1934" s="128">
        <f t="shared" si="1857"/>
        <v>12.675384126750476</v>
      </c>
    </row>
    <row r="1935" spans="1:145" ht="15.5" x14ac:dyDescent="0.35">
      <c r="A1935" s="56" t="s">
        <v>484</v>
      </c>
      <c r="B1935" s="128" t="e">
        <f t="shared" si="1839"/>
        <v>#REF!</v>
      </c>
      <c r="C1935" s="128" t="e">
        <f t="shared" si="1839"/>
        <v>#REF!</v>
      </c>
      <c r="D1935" s="128" t="e">
        <f t="shared" si="1839"/>
        <v>#REF!</v>
      </c>
      <c r="E1935" s="128" t="e">
        <f t="shared" si="1839"/>
        <v>#REF!</v>
      </c>
      <c r="F1935" s="128" t="e">
        <f t="shared" si="1839"/>
        <v>#REF!</v>
      </c>
      <c r="G1935" s="128" t="e">
        <f t="shared" si="1839"/>
        <v>#REF!</v>
      </c>
      <c r="H1935" s="128">
        <f t="shared" si="1839"/>
        <v>49.337227684270147</v>
      </c>
      <c r="I1935" s="128">
        <f t="shared" si="1839"/>
        <v>47.966070521756485</v>
      </c>
      <c r="J1935" s="128">
        <f t="shared" si="1839"/>
        <v>48.15100046644887</v>
      </c>
      <c r="K1935" s="128">
        <f t="shared" si="1839"/>
        <v>47.140126062880434</v>
      </c>
      <c r="L1935" s="128">
        <f t="shared" si="1839"/>
        <v>50.63934188694374</v>
      </c>
      <c r="M1935" s="128">
        <f t="shared" si="1839"/>
        <v>53.430932311053702</v>
      </c>
      <c r="N1935" s="128">
        <f t="shared" si="1839"/>
        <v>49.553181252372582</v>
      </c>
      <c r="O1935" s="128" t="e">
        <f t="shared" si="1839"/>
        <v>#VALUE!</v>
      </c>
      <c r="P1935" s="128" t="e">
        <f t="shared" si="1839"/>
        <v>#VALUE!</v>
      </c>
      <c r="Q1935" s="128" t="e">
        <f t="shared" si="1839"/>
        <v>#VALUE!</v>
      </c>
      <c r="R1935" s="128" t="e">
        <f t="shared" si="1839"/>
        <v>#VALUE!</v>
      </c>
      <c r="S1935" s="128" t="e">
        <f t="shared" si="1839"/>
        <v>#VALUE!</v>
      </c>
      <c r="T1935" s="128" t="e">
        <f t="shared" si="1839"/>
        <v>#VALUE!</v>
      </c>
      <c r="U1935" s="128" t="e">
        <f t="shared" si="1839"/>
        <v>#VALUE!</v>
      </c>
      <c r="V1935" s="128" t="e">
        <f t="shared" si="1839"/>
        <v>#VALUE!</v>
      </c>
      <c r="W1935" s="128" t="e">
        <f t="shared" si="1839"/>
        <v>#VALUE!</v>
      </c>
      <c r="X1935" s="129" t="e">
        <f t="shared" si="1839"/>
        <v>#VALUE!</v>
      </c>
      <c r="Y1935" s="129" t="e">
        <f t="shared" si="1839"/>
        <v>#VALUE!</v>
      </c>
      <c r="Z1935" s="128">
        <f t="shared" si="1839"/>
        <v>21.166245647822148</v>
      </c>
      <c r="AA1935" s="128" t="e">
        <f t="shared" si="1839"/>
        <v>#VALUE!</v>
      </c>
      <c r="AB1935" s="128">
        <v>23.290071849853803</v>
      </c>
      <c r="AC1935" s="128">
        <v>22.323588590582492</v>
      </c>
      <c r="AD1935" s="128">
        <v>21.040271702286763</v>
      </c>
      <c r="AE1935" s="128" t="e">
        <f t="shared" si="1840"/>
        <v>#VALUE!</v>
      </c>
      <c r="AF1935" s="128">
        <v>21.022355005050201</v>
      </c>
      <c r="AG1935" s="128">
        <v>21.017371813521059</v>
      </c>
      <c r="AH1935" s="128">
        <v>20.821127261450901</v>
      </c>
      <c r="AI1935" s="128">
        <v>20.821211457549538</v>
      </c>
      <c r="AJ1935" s="129" t="e">
        <f t="shared" si="1841"/>
        <v>#VALUE!</v>
      </c>
      <c r="AK1935" s="129">
        <v>20.323602627403048</v>
      </c>
      <c r="AL1935" s="129">
        <v>20.907598872168801</v>
      </c>
      <c r="AM1935" s="129">
        <v>20.093773167016348</v>
      </c>
      <c r="AN1935" s="129">
        <v>19.817632252560809</v>
      </c>
      <c r="AO1935" s="129" t="e">
        <f t="shared" si="1842"/>
        <v>#VALUE!</v>
      </c>
      <c r="AP1935" s="129">
        <v>20.826983678835376</v>
      </c>
      <c r="AQ1935" s="129">
        <v>20.435498791090101</v>
      </c>
      <c r="AR1935" s="129">
        <v>20.887459061861232</v>
      </c>
      <c r="AS1935" s="129">
        <f t="shared" si="1843"/>
        <v>19.089244737259982</v>
      </c>
      <c r="AT1935" s="129">
        <v>20.195390575563149</v>
      </c>
      <c r="AU1935" s="129">
        <v>19.212631932296066</v>
      </c>
      <c r="AV1935" s="129">
        <v>17.944193100983334</v>
      </c>
      <c r="AW1935" s="129">
        <v>18.298390017904161</v>
      </c>
      <c r="AX1935" s="129">
        <f t="shared" si="1844"/>
        <v>18.576656779044207</v>
      </c>
      <c r="AY1935" s="129"/>
      <c r="AZ1935" s="129">
        <v>19.532679290697821</v>
      </c>
      <c r="BA1935" s="129">
        <v>19.557359210100039</v>
      </c>
      <c r="BB1935" s="129">
        <v>19.450779260073709</v>
      </c>
      <c r="BC1935" s="129">
        <v>18.439422014367331</v>
      </c>
      <c r="BD1935" s="129">
        <v>20.676939839857365</v>
      </c>
      <c r="BE1935" s="129">
        <v>20.755505911824674</v>
      </c>
      <c r="BF1935" s="129">
        <f t="shared" si="1845"/>
        <v>20.118421744891521</v>
      </c>
      <c r="BG1935" s="129">
        <v>20.700711987332898</v>
      </c>
      <c r="BH1935" s="129">
        <v>20.666924473414241</v>
      </c>
      <c r="BI1935" s="129">
        <v>20.833892552173296</v>
      </c>
      <c r="BJ1935" s="129">
        <v>20.550221208109939</v>
      </c>
      <c r="BK1935" s="129">
        <v>19.969504634868859</v>
      </c>
      <c r="BL1935" s="129">
        <v>20.329117539379165</v>
      </c>
      <c r="BM1935" s="129">
        <v>20.480017649634306</v>
      </c>
      <c r="BN1935" s="129">
        <v>20.436381365607982</v>
      </c>
      <c r="BO1935" s="129">
        <f t="shared" si="1846"/>
        <v>19.159593740556826</v>
      </c>
      <c r="BP1935" s="129">
        <v>19.10925449853222</v>
      </c>
      <c r="BQ1935" s="129">
        <v>20.06539371824109</v>
      </c>
      <c r="BR1935" s="129">
        <v>19.027256289920814</v>
      </c>
      <c r="BS1935" s="129">
        <v>20.46680844642518</v>
      </c>
      <c r="BT1935" s="129">
        <v>18.864109077850323</v>
      </c>
      <c r="BU1935" s="129">
        <v>17.709225835453665</v>
      </c>
      <c r="BV1935" s="129">
        <v>18.001222060763133</v>
      </c>
      <c r="BW1935" s="129">
        <v>18.389298229241088</v>
      </c>
      <c r="BX1935" s="129">
        <v>18.860708992740793</v>
      </c>
      <c r="BY1935" s="129">
        <v>18.929004895095961</v>
      </c>
      <c r="BZ1935" s="128">
        <v>17.736491491808291</v>
      </c>
      <c r="CA1935" s="129">
        <f t="shared" si="1847"/>
        <v>18.30540600284159</v>
      </c>
      <c r="CB1935" s="129">
        <v>18.268742739275496</v>
      </c>
      <c r="CC1935" s="129">
        <v>18.284516454884862</v>
      </c>
      <c r="CD1935" s="129">
        <v>18.429389966462885</v>
      </c>
      <c r="CE1935" s="129">
        <v>18.313128024710185</v>
      </c>
      <c r="CF1935" s="129">
        <v>18.287097925255733</v>
      </c>
      <c r="CG1935" s="129">
        <v>18.444825879403972</v>
      </c>
      <c r="CH1935" s="129">
        <v>17.906054267685427</v>
      </c>
      <c r="CI1935" s="129">
        <v>18.974830422821118</v>
      </c>
      <c r="CJ1935" s="128">
        <v>17.929612840792988</v>
      </c>
      <c r="CK1935" s="128">
        <v>18.132349219872204</v>
      </c>
      <c r="CL1935" s="129">
        <f t="shared" si="1848"/>
        <v>17.077043411175094</v>
      </c>
      <c r="CM1935" s="129">
        <v>17.535426471503769</v>
      </c>
      <c r="CN1935" s="129">
        <v>16.664056015249795</v>
      </c>
      <c r="CO1935" s="129">
        <v>16.616039171247309</v>
      </c>
      <c r="CP1935" s="129">
        <v>16.80454080470119</v>
      </c>
      <c r="CQ1935" s="129">
        <v>16.627384875353705</v>
      </c>
      <c r="CR1935" s="129">
        <v>16.575989419175244</v>
      </c>
      <c r="CS1935" s="129">
        <v>16.1327287864362</v>
      </c>
      <c r="CT1935" s="129">
        <v>15.66046876266711</v>
      </c>
      <c r="CU1935" s="129">
        <v>15.291706995743404</v>
      </c>
      <c r="CV1935" s="129">
        <v>15.809447252301618</v>
      </c>
      <c r="CW1935" s="129">
        <v>15.425159071342735</v>
      </c>
      <c r="CX1935" s="129">
        <v>15.78364234164787</v>
      </c>
      <c r="CY1935" s="129">
        <v>15.410644536254908</v>
      </c>
      <c r="CZ1935" s="129">
        <v>15.355053119348804</v>
      </c>
      <c r="DA1935" s="129">
        <f t="shared" si="1849"/>
        <v>17.276953367151279</v>
      </c>
      <c r="DB1935" s="128">
        <v>17.233202267025412</v>
      </c>
      <c r="DC1935" s="128">
        <v>17.357812638569239</v>
      </c>
      <c r="DD1935" s="128">
        <v>17.571287584709406</v>
      </c>
      <c r="DE1935" s="128">
        <v>16.986814238338045</v>
      </c>
      <c r="DF1935" s="128">
        <v>16.87988605035537</v>
      </c>
      <c r="DG1935" s="128">
        <v>17.008672779655939</v>
      </c>
      <c r="DH1935" s="128">
        <v>19.651303095597001</v>
      </c>
      <c r="DI1935" s="128">
        <v>19.71635652715263</v>
      </c>
      <c r="DJ1935" s="128">
        <v>19.936672420733384</v>
      </c>
      <c r="DK1935" s="128">
        <v>18.270110423163679</v>
      </c>
      <c r="DL1935" s="128">
        <v>18.363655367465345</v>
      </c>
      <c r="DM1935" s="128">
        <v>19.877413502432216</v>
      </c>
      <c r="DN1935" s="130">
        <f t="shared" si="1850"/>
        <v>17.365688530535166</v>
      </c>
      <c r="DO1935" s="128">
        <v>19.877413502432216</v>
      </c>
      <c r="DP1935" s="128">
        <v>16.408659472412104</v>
      </c>
      <c r="DQ1935" s="128">
        <v>16.539456273615933</v>
      </c>
      <c r="DR1935" s="128">
        <v>16.574823481107181</v>
      </c>
      <c r="DS1935" s="128">
        <v>19.46560628735498</v>
      </c>
      <c r="DT1935" s="128">
        <v>19.49765035895236</v>
      </c>
      <c r="DU1935" s="128">
        <v>19.627767593838112</v>
      </c>
      <c r="DV1935" s="131">
        <f t="shared" si="1851"/>
        <v>19.10372273300344</v>
      </c>
      <c r="DW1935" s="132">
        <f t="shared" si="1851"/>
        <v>19.205929751638084</v>
      </c>
      <c r="DX1935" s="133">
        <f t="shared" si="1851"/>
        <v>20.347423216954983</v>
      </c>
      <c r="DZ1935" s="128">
        <f t="shared" si="1852"/>
        <v>20.384941262014795</v>
      </c>
      <c r="EC1935" s="128">
        <f t="shared" si="1853"/>
        <v>20.850863969328369</v>
      </c>
      <c r="EF1935" s="128">
        <f t="shared" si="1854"/>
        <v>21.204783811089548</v>
      </c>
      <c r="EI1935" s="128">
        <f t="shared" si="1855"/>
        <v>21.604938033826322</v>
      </c>
      <c r="EL1935" s="128">
        <f t="shared" si="1856"/>
        <v>21.922293555275772</v>
      </c>
      <c r="EO1935" s="128">
        <f t="shared" si="1857"/>
        <v>22.165864859962369</v>
      </c>
    </row>
    <row r="1936" spans="1:145" ht="15.5" x14ac:dyDescent="0.35">
      <c r="A1936" s="56" t="s">
        <v>485</v>
      </c>
      <c r="B1936" s="128" t="e">
        <f t="shared" si="1839"/>
        <v>#REF!</v>
      </c>
      <c r="C1936" s="128" t="e">
        <f t="shared" si="1839"/>
        <v>#REF!</v>
      </c>
      <c r="D1936" s="128" t="e">
        <f t="shared" si="1839"/>
        <v>#REF!</v>
      </c>
      <c r="E1936" s="128" t="e">
        <f t="shared" si="1839"/>
        <v>#REF!</v>
      </c>
      <c r="F1936" s="128" t="e">
        <f t="shared" si="1839"/>
        <v>#REF!</v>
      </c>
      <c r="G1936" s="128" t="e">
        <f t="shared" si="1839"/>
        <v>#REF!</v>
      </c>
      <c r="H1936" s="128">
        <f t="shared" si="1839"/>
        <v>0.68369529380933458</v>
      </c>
      <c r="I1936" s="128">
        <f t="shared" si="1839"/>
        <v>1.1673455110929429</v>
      </c>
      <c r="J1936" s="128">
        <f t="shared" si="1839"/>
        <v>1.5544801620000488</v>
      </c>
      <c r="K1936" s="128">
        <f t="shared" si="1839"/>
        <v>1.9542159816177731</v>
      </c>
      <c r="L1936" s="128">
        <f t="shared" si="1839"/>
        <v>1.9656889607439616</v>
      </c>
      <c r="M1936" s="128">
        <f t="shared" si="1839"/>
        <v>2.4462583090467764</v>
      </c>
      <c r="N1936" s="128">
        <f t="shared" si="1839"/>
        <v>3.8802274151827878</v>
      </c>
      <c r="O1936" s="128" t="e">
        <f t="shared" si="1839"/>
        <v>#VALUE!</v>
      </c>
      <c r="P1936" s="128" t="e">
        <f t="shared" si="1839"/>
        <v>#VALUE!</v>
      </c>
      <c r="Q1936" s="128" t="e">
        <f t="shared" si="1839"/>
        <v>#VALUE!</v>
      </c>
      <c r="R1936" s="128" t="e">
        <f t="shared" si="1839"/>
        <v>#VALUE!</v>
      </c>
      <c r="S1936" s="128" t="e">
        <f t="shared" si="1839"/>
        <v>#VALUE!</v>
      </c>
      <c r="T1936" s="128" t="e">
        <f t="shared" si="1839"/>
        <v>#VALUE!</v>
      </c>
      <c r="U1936" s="128" t="e">
        <f t="shared" si="1839"/>
        <v>#VALUE!</v>
      </c>
      <c r="V1936" s="128" t="e">
        <f t="shared" si="1839"/>
        <v>#VALUE!</v>
      </c>
      <c r="W1936" s="128" t="e">
        <f t="shared" si="1839"/>
        <v>#VALUE!</v>
      </c>
      <c r="X1936" s="129" t="e">
        <f t="shared" si="1839"/>
        <v>#VALUE!</v>
      </c>
      <c r="Y1936" s="129" t="e">
        <f t="shared" si="1839"/>
        <v>#VALUE!</v>
      </c>
      <c r="Z1936" s="128">
        <f t="shared" si="1839"/>
        <v>12.754018920172733</v>
      </c>
      <c r="AA1936" s="128" t="e">
        <f t="shared" si="1839"/>
        <v>#VALUE!</v>
      </c>
      <c r="AB1936" s="128">
        <v>13.55051287967</v>
      </c>
      <c r="AC1936" s="128">
        <v>13.808340384271403</v>
      </c>
      <c r="AD1936" s="128">
        <v>14.000669249297911</v>
      </c>
      <c r="AE1936" s="128" t="e">
        <f t="shared" si="1840"/>
        <v>#VALUE!</v>
      </c>
      <c r="AF1936" s="128">
        <v>15.587080791281592</v>
      </c>
      <c r="AG1936" s="128">
        <v>14.75072170755719</v>
      </c>
      <c r="AH1936" s="128">
        <v>15.062175866372691</v>
      </c>
      <c r="AI1936" s="128">
        <v>15.062236774530525</v>
      </c>
      <c r="AJ1936" s="129" t="e">
        <f t="shared" si="1841"/>
        <v>#VALUE!</v>
      </c>
      <c r="AK1936" s="129">
        <v>11.538448454552833</v>
      </c>
      <c r="AL1936" s="129">
        <v>12.13572324733034</v>
      </c>
      <c r="AM1936" s="129">
        <v>11.321034396312209</v>
      </c>
      <c r="AN1936" s="129">
        <v>13.521626875189419</v>
      </c>
      <c r="AO1936" s="129" t="e">
        <f t="shared" si="1842"/>
        <v>#VALUE!</v>
      </c>
      <c r="AP1936" s="129">
        <v>10.917647648158324</v>
      </c>
      <c r="AQ1936" s="129">
        <v>11.226995947992931</v>
      </c>
      <c r="AR1936" s="129">
        <v>12.4445132350656</v>
      </c>
      <c r="AS1936" s="129">
        <f t="shared" si="1843"/>
        <v>10.820748795637169</v>
      </c>
      <c r="AT1936" s="129">
        <v>10.756070205409843</v>
      </c>
      <c r="AU1936" s="129">
        <v>10.734745201947099</v>
      </c>
      <c r="AV1936" s="129">
        <v>10.567969099140399</v>
      </c>
      <c r="AW1936" s="129">
        <v>10.745992264900664</v>
      </c>
      <c r="AX1936" s="129">
        <f t="shared" si="1844"/>
        <v>11.057866265713429</v>
      </c>
      <c r="AY1936" s="129"/>
      <c r="AZ1936" s="129">
        <v>11.105901686005179</v>
      </c>
      <c r="BA1936" s="129">
        <v>11.100772582085254</v>
      </c>
      <c r="BB1936" s="129">
        <v>10.543450638140369</v>
      </c>
      <c r="BC1936" s="129">
        <v>11.294961692779596</v>
      </c>
      <c r="BD1936" s="129">
        <v>10.340965901281741</v>
      </c>
      <c r="BE1936" s="129">
        <v>10.322813299470713</v>
      </c>
      <c r="BF1936" s="129">
        <f t="shared" si="1845"/>
        <v>10.120768368558238</v>
      </c>
      <c r="BG1936" s="129">
        <v>10.322531582086853</v>
      </c>
      <c r="BH1936" s="129">
        <v>9.4238347284067814</v>
      </c>
      <c r="BI1936" s="129">
        <v>9.8063742994015044</v>
      </c>
      <c r="BJ1936" s="129">
        <v>9.1967358489858224</v>
      </c>
      <c r="BK1936" s="129">
        <v>11.099293306901272</v>
      </c>
      <c r="BL1936" s="129">
        <v>9.3936522241933105</v>
      </c>
      <c r="BM1936" s="129">
        <v>10.938028835150639</v>
      </c>
      <c r="BN1936" s="129">
        <v>9.4214464270587772</v>
      </c>
      <c r="BO1936" s="129">
        <f t="shared" si="1846"/>
        <v>8.7850559791003917</v>
      </c>
      <c r="BP1936" s="129">
        <v>8.68381934944167</v>
      </c>
      <c r="BQ1936" s="129">
        <v>9.1430286814729396</v>
      </c>
      <c r="BR1936" s="129">
        <v>9.2929980270538479</v>
      </c>
      <c r="BS1936" s="129">
        <v>8.9535834269838634</v>
      </c>
      <c r="BT1936" s="129">
        <v>10.003941295809813</v>
      </c>
      <c r="BU1936" s="129">
        <v>10.167237095009323</v>
      </c>
      <c r="BV1936" s="129">
        <v>10.563296822173506</v>
      </c>
      <c r="BW1936" s="129">
        <v>9.7971301610274644</v>
      </c>
      <c r="BX1936" s="129">
        <v>9.0809495251897179</v>
      </c>
      <c r="BY1936" s="129">
        <v>8.8586351099742018</v>
      </c>
      <c r="BZ1936" s="128">
        <v>8.4781053459875562</v>
      </c>
      <c r="CA1936" s="129">
        <f t="shared" si="1847"/>
        <v>7.2952304610862404</v>
      </c>
      <c r="CB1936" s="129">
        <v>9.0047416616650331</v>
      </c>
      <c r="CC1936" s="129">
        <v>8.9049942104985274</v>
      </c>
      <c r="CD1936" s="129">
        <v>8.34726423904009</v>
      </c>
      <c r="CE1936" s="129">
        <v>8.3148519856041112</v>
      </c>
      <c r="CF1936" s="129">
        <v>8.3075710616605463</v>
      </c>
      <c r="CG1936" s="129">
        <v>7.9595209897976051</v>
      </c>
      <c r="CH1936" s="129">
        <v>8.1817218399188469</v>
      </c>
      <c r="CI1936" s="129">
        <v>8.1508822952742381</v>
      </c>
      <c r="CJ1936" s="128">
        <v>8.0437973610354483</v>
      </c>
      <c r="CK1936" s="128">
        <v>8.0689190943922409</v>
      </c>
      <c r="CL1936" s="129">
        <f t="shared" si="1848"/>
        <v>6.5011303880810569</v>
      </c>
      <c r="CM1936" s="129">
        <v>8.3084678203608515</v>
      </c>
      <c r="CN1936" s="129">
        <v>7.8772215907223586</v>
      </c>
      <c r="CO1936" s="129">
        <v>7.8512285336144307</v>
      </c>
      <c r="CP1936" s="129">
        <v>7.4054328071674673</v>
      </c>
      <c r="CQ1936" s="129">
        <v>7.8372121830643371</v>
      </c>
      <c r="CR1936" s="129">
        <v>7.9154656025815626</v>
      </c>
      <c r="CS1936" s="129">
        <v>7.5070805579852129</v>
      </c>
      <c r="CT1936" s="129">
        <v>8.0452761097387775</v>
      </c>
      <c r="CU1936" s="129">
        <v>8.1281217129328827</v>
      </c>
      <c r="CV1936" s="129">
        <v>8.8371484425716744</v>
      </c>
      <c r="CW1936" s="129">
        <v>8.8712360796936025</v>
      </c>
      <c r="CX1936" s="129">
        <v>8.7906011803133506</v>
      </c>
      <c r="CY1936" s="129">
        <v>8.8664045685969626</v>
      </c>
      <c r="CZ1936" s="129">
        <v>8.5857570586653349</v>
      </c>
      <c r="DA1936" s="129">
        <f t="shared" si="1849"/>
        <v>6.9019469389812089</v>
      </c>
      <c r="DB1936" s="128">
        <v>6.4832846051091879</v>
      </c>
      <c r="DC1936" s="128">
        <v>6.3708270854211912</v>
      </c>
      <c r="DD1936" s="128">
        <v>6.1918543666913832</v>
      </c>
      <c r="DE1936" s="128">
        <v>6.2513492226270033</v>
      </c>
      <c r="DF1936" s="128">
        <v>6.1842229568394931</v>
      </c>
      <c r="DG1936" s="128">
        <v>6.2659976209428052</v>
      </c>
      <c r="DH1936" s="128">
        <v>6.7632593479372751</v>
      </c>
      <c r="DI1936" s="128">
        <v>6.7049960318116302</v>
      </c>
      <c r="DJ1936" s="128">
        <v>6.776026627682576</v>
      </c>
      <c r="DK1936" s="128">
        <v>7.4890570012631619</v>
      </c>
      <c r="DL1936" s="128">
        <v>7.472310925426255</v>
      </c>
      <c r="DM1936" s="128">
        <v>6.756006470284329</v>
      </c>
      <c r="DN1936" s="130">
        <f t="shared" si="1850"/>
        <v>7.5479668340484869</v>
      </c>
      <c r="DO1936" s="128">
        <v>6.756006470284329</v>
      </c>
      <c r="DP1936" s="128">
        <v>7.6411263855670928</v>
      </c>
      <c r="DQ1936" s="128">
        <v>7.5907144913964393</v>
      </c>
      <c r="DR1936" s="128">
        <v>7.4386611883458924</v>
      </c>
      <c r="DS1936" s="128">
        <v>7.4194587387147299</v>
      </c>
      <c r="DT1936" s="128">
        <v>7.2071601417868418</v>
      </c>
      <c r="DU1936" s="128">
        <v>7.1439675482767617</v>
      </c>
      <c r="DV1936" s="131">
        <f t="shared" si="1851"/>
        <v>6.8001029171343959</v>
      </c>
      <c r="DW1936" s="132">
        <f t="shared" si="1851"/>
        <v>6.630775520479876</v>
      </c>
      <c r="DX1936" s="133">
        <f t="shared" si="1851"/>
        <v>7.1006099010017545</v>
      </c>
      <c r="DZ1936" s="128">
        <f t="shared" si="1852"/>
        <v>6.4677967636253051</v>
      </c>
      <c r="EC1936" s="128">
        <f t="shared" si="1853"/>
        <v>6.5277252189740649</v>
      </c>
      <c r="EF1936" s="128">
        <f t="shared" si="1854"/>
        <v>6.5342041411048575</v>
      </c>
      <c r="EI1936" s="128">
        <f t="shared" si="1855"/>
        <v>6.5211782131977225</v>
      </c>
      <c r="EL1936" s="128">
        <f t="shared" si="1856"/>
        <v>6.5090714165163952</v>
      </c>
      <c r="EO1936" s="128">
        <f t="shared" si="1857"/>
        <v>6.3886158401012905</v>
      </c>
    </row>
    <row r="1937" spans="1:145" ht="15.5" x14ac:dyDescent="0.35">
      <c r="A1937" s="56" t="s">
        <v>486</v>
      </c>
      <c r="B1937" s="128" t="e">
        <f t="shared" si="1839"/>
        <v>#REF!</v>
      </c>
      <c r="C1937" s="128" t="e">
        <f t="shared" si="1839"/>
        <v>#REF!</v>
      </c>
      <c r="D1937" s="128" t="e">
        <f t="shared" si="1839"/>
        <v>#REF!</v>
      </c>
      <c r="E1937" s="128" t="e">
        <f t="shared" si="1839"/>
        <v>#REF!</v>
      </c>
      <c r="F1937" s="128" t="e">
        <f t="shared" si="1839"/>
        <v>#REF!</v>
      </c>
      <c r="G1937" s="128" t="e">
        <f t="shared" si="1839"/>
        <v>#REF!</v>
      </c>
      <c r="H1937" s="128">
        <f t="shared" si="1839"/>
        <v>10.073251557599479</v>
      </c>
      <c r="I1937" s="128">
        <f t="shared" si="1839"/>
        <v>9.4306346018909313</v>
      </c>
      <c r="J1937" s="128">
        <f t="shared" si="1839"/>
        <v>12.5652689590984</v>
      </c>
      <c r="K1937" s="128">
        <f t="shared" si="1839"/>
        <v>14.116393605440397</v>
      </c>
      <c r="L1937" s="128">
        <f t="shared" si="1839"/>
        <v>12.457280065192503</v>
      </c>
      <c r="M1937" s="128">
        <f t="shared" si="1839"/>
        <v>12.370980716337312</v>
      </c>
      <c r="N1937" s="128">
        <f t="shared" si="1839"/>
        <v>11.341846688972657</v>
      </c>
      <c r="O1937" s="128" t="e">
        <f t="shared" si="1839"/>
        <v>#VALUE!</v>
      </c>
      <c r="P1937" s="128" t="e">
        <f t="shared" si="1839"/>
        <v>#VALUE!</v>
      </c>
      <c r="Q1937" s="128" t="e">
        <f t="shared" si="1839"/>
        <v>#VALUE!</v>
      </c>
      <c r="R1937" s="128" t="e">
        <f t="shared" si="1839"/>
        <v>#VALUE!</v>
      </c>
      <c r="S1937" s="128" t="e">
        <f t="shared" si="1839"/>
        <v>#VALUE!</v>
      </c>
      <c r="T1937" s="128" t="e">
        <f t="shared" si="1839"/>
        <v>#VALUE!</v>
      </c>
      <c r="U1937" s="128" t="e">
        <f t="shared" si="1839"/>
        <v>#VALUE!</v>
      </c>
      <c r="V1937" s="128" t="e">
        <f t="shared" si="1839"/>
        <v>#VALUE!</v>
      </c>
      <c r="W1937" s="128" t="e">
        <f t="shared" si="1839"/>
        <v>#VALUE!</v>
      </c>
      <c r="X1937" s="129" t="e">
        <f t="shared" si="1839"/>
        <v>#VALUE!</v>
      </c>
      <c r="Y1937" s="129" t="e">
        <f t="shared" si="1839"/>
        <v>#VALUE!</v>
      </c>
      <c r="Z1937" s="128">
        <f t="shared" si="1839"/>
        <v>7.8588396528776849</v>
      </c>
      <c r="AA1937" s="128" t="e">
        <f t="shared" si="1839"/>
        <v>#VALUE!</v>
      </c>
      <c r="AB1937" s="128">
        <v>8.1438975003263998</v>
      </c>
      <c r="AC1937" s="128">
        <v>8.0319420503320895</v>
      </c>
      <c r="AD1937" s="128">
        <v>8.5774085607892605</v>
      </c>
      <c r="AE1937" s="128" t="e">
        <f t="shared" si="1840"/>
        <v>#VALUE!</v>
      </c>
      <c r="AF1937" s="128">
        <v>8.4569847760509269</v>
      </c>
      <c r="AG1937" s="128">
        <v>8.3799720228599206</v>
      </c>
      <c r="AH1937" s="128">
        <v>8.6486245823768986</v>
      </c>
      <c r="AI1937" s="128">
        <v>8.6486595555305641</v>
      </c>
      <c r="AJ1937" s="129" t="e">
        <f t="shared" si="1841"/>
        <v>#VALUE!</v>
      </c>
      <c r="AK1937" s="129">
        <v>8.827803397617993</v>
      </c>
      <c r="AL1937" s="129">
        <v>8.4378934367566707</v>
      </c>
      <c r="AM1937" s="129">
        <v>9.0101823902529379</v>
      </c>
      <c r="AN1937" s="129">
        <v>8.3303850787161107</v>
      </c>
      <c r="AO1937" s="129" t="e">
        <f t="shared" si="1842"/>
        <v>#VALUE!</v>
      </c>
      <c r="AP1937" s="129">
        <v>8.7400931164281666</v>
      </c>
      <c r="AQ1937" s="129">
        <v>8.704200485029121</v>
      </c>
      <c r="AR1937" s="129">
        <v>8.8601800959574781</v>
      </c>
      <c r="AS1937" s="129">
        <f t="shared" si="1843"/>
        <v>8.460036472921594</v>
      </c>
      <c r="AT1937" s="129">
        <v>8.9615779013985488</v>
      </c>
      <c r="AU1937" s="129">
        <v>8.4059408399578004</v>
      </c>
      <c r="AV1937" s="129">
        <v>8.2391163267727983</v>
      </c>
      <c r="AW1937" s="129">
        <v>8.4823933500513498</v>
      </c>
      <c r="AX1937" s="129">
        <f t="shared" si="1844"/>
        <v>8.3002749835739067</v>
      </c>
      <c r="AY1937" s="129"/>
      <c r="AZ1937" s="129">
        <v>8.1615951095238586</v>
      </c>
      <c r="BA1937" s="129">
        <v>8.0485987172934212</v>
      </c>
      <c r="BB1937" s="129">
        <v>8.1226154058977844</v>
      </c>
      <c r="BC1937" s="129">
        <v>7.802736004626234</v>
      </c>
      <c r="BD1937" s="129">
        <v>8.0603461580616074</v>
      </c>
      <c r="BE1937" s="129">
        <v>7.8519028875599126</v>
      </c>
      <c r="BF1937" s="129">
        <f t="shared" si="1845"/>
        <v>8.1912148124042474</v>
      </c>
      <c r="BG1937" s="129">
        <v>7.7765876220847261</v>
      </c>
      <c r="BH1937" s="129">
        <v>7.7460167327877452</v>
      </c>
      <c r="BI1937" s="129">
        <v>7.7384514976647916</v>
      </c>
      <c r="BJ1937" s="129">
        <v>8.0054833389403726</v>
      </c>
      <c r="BK1937" s="129">
        <v>8.0391111070176269</v>
      </c>
      <c r="BL1937" s="129">
        <v>8.4457506536588802</v>
      </c>
      <c r="BM1937" s="129">
        <v>7.8145718857205146</v>
      </c>
      <c r="BN1937" s="129">
        <v>8.3582687290355313</v>
      </c>
      <c r="BO1937" s="129">
        <f t="shared" si="1846"/>
        <v>9.553493447452162</v>
      </c>
      <c r="BP1937" s="129">
        <v>9.0490697263474544</v>
      </c>
      <c r="BQ1937" s="129">
        <v>9.5275938753795941</v>
      </c>
      <c r="BR1937" s="129">
        <v>9.0133519186299722</v>
      </c>
      <c r="BS1937" s="129">
        <v>8.8948312801139942</v>
      </c>
      <c r="BT1937" s="129">
        <v>9.5908532800215696</v>
      </c>
      <c r="BU1937" s="129">
        <v>7.9830436585118418</v>
      </c>
      <c r="BV1937" s="129">
        <v>7.6690175803718503</v>
      </c>
      <c r="BW1937" s="129">
        <v>10.289713674308526</v>
      </c>
      <c r="BX1937" s="129">
        <v>9.4250781276702487</v>
      </c>
      <c r="BY1937" s="129">
        <v>10.852623531426772</v>
      </c>
      <c r="BZ1937" s="128">
        <v>9.6079217106965569</v>
      </c>
      <c r="CA1937" s="129">
        <f t="shared" si="1847"/>
        <v>9.4161225711630934</v>
      </c>
      <c r="CB1937" s="129">
        <v>9.5455925219259168</v>
      </c>
      <c r="CC1937" s="129">
        <v>9.6087337475608017</v>
      </c>
      <c r="CD1937" s="129">
        <v>9.7576717978025727</v>
      </c>
      <c r="CE1937" s="129">
        <v>9.4584939268085044</v>
      </c>
      <c r="CF1937" s="129">
        <v>9.4675249563678054</v>
      </c>
      <c r="CG1937" s="129">
        <v>9.474483230609426</v>
      </c>
      <c r="CH1937" s="129">
        <v>9.1740843972533774</v>
      </c>
      <c r="CI1937" s="129">
        <v>9.2022274167256235</v>
      </c>
      <c r="CJ1937" s="128">
        <v>9.0137739332696327</v>
      </c>
      <c r="CK1937" s="128">
        <v>9.0699001760617062</v>
      </c>
      <c r="CL1937" s="129">
        <f t="shared" si="1848"/>
        <v>9.9039227904377682</v>
      </c>
      <c r="CM1937" s="129">
        <v>8.6367047988323975</v>
      </c>
      <c r="CN1937" s="129">
        <v>9.4599710178401999</v>
      </c>
      <c r="CO1937" s="129">
        <v>9.5456058356607123</v>
      </c>
      <c r="CP1937" s="129">
        <v>9.794708034791741</v>
      </c>
      <c r="CQ1937" s="129">
        <v>9.5463174915991544</v>
      </c>
      <c r="CR1937" s="129">
        <v>9.6572804453095351</v>
      </c>
      <c r="CS1937" s="129">
        <v>9.7535663145811888</v>
      </c>
      <c r="CT1937" s="129">
        <v>9.6293103542895935</v>
      </c>
      <c r="CU1937" s="129">
        <v>9.7553630286276167</v>
      </c>
      <c r="CV1937" s="129">
        <v>11.062869418596764</v>
      </c>
      <c r="CW1937" s="129">
        <v>11.104356448311682</v>
      </c>
      <c r="CX1937" s="129">
        <v>11.026095581943972</v>
      </c>
      <c r="CY1937" s="129">
        <v>11.074489062075832</v>
      </c>
      <c r="CZ1937" s="129">
        <v>11.315821570256784</v>
      </c>
      <c r="DA1937" s="129">
        <f t="shared" si="1849"/>
        <v>10.994187218172295</v>
      </c>
      <c r="DB1937" s="128">
        <v>10.388567939139342</v>
      </c>
      <c r="DC1937" s="128">
        <v>10.415614303279051</v>
      </c>
      <c r="DD1937" s="128">
        <v>10.433285217131267</v>
      </c>
      <c r="DE1937" s="128">
        <v>11.211881689048072</v>
      </c>
      <c r="DF1937" s="128">
        <v>11.231991000034364</v>
      </c>
      <c r="DG1937" s="128">
        <v>11.192427893193685</v>
      </c>
      <c r="DH1937" s="128">
        <v>11.030699775997322</v>
      </c>
      <c r="DI1937" s="128">
        <v>10.922571336001189</v>
      </c>
      <c r="DJ1937" s="128">
        <v>10.78623191501007</v>
      </c>
      <c r="DK1937" s="128">
        <v>11.243286499345988</v>
      </c>
      <c r="DL1937" s="128">
        <v>11.207010725533246</v>
      </c>
      <c r="DM1937" s="128">
        <v>10.789973592084657</v>
      </c>
      <c r="DN1937" s="130">
        <f t="shared" si="1850"/>
        <v>11.542109899078142</v>
      </c>
      <c r="DO1937" s="128">
        <v>10.789973592084657</v>
      </c>
      <c r="DP1937" s="128">
        <v>11.203593426359321</v>
      </c>
      <c r="DQ1937" s="128">
        <v>11.185524710109451</v>
      </c>
      <c r="DR1937" s="128">
        <v>11.10356867347393</v>
      </c>
      <c r="DS1937" s="128">
        <v>11.286546204935382</v>
      </c>
      <c r="DT1937" s="128">
        <v>11.243676949263563</v>
      </c>
      <c r="DU1937" s="128">
        <v>11.387267251820992</v>
      </c>
      <c r="DV1937" s="131">
        <f t="shared" si="1851"/>
        <v>11.23344328174908</v>
      </c>
      <c r="DW1937" s="132">
        <f t="shared" si="1851"/>
        <v>11.298315213476636</v>
      </c>
      <c r="DX1937" s="133">
        <f t="shared" si="1851"/>
        <v>11.624075713918133</v>
      </c>
      <c r="DZ1937" s="128">
        <f t="shared" si="1852"/>
        <v>10.939715440595732</v>
      </c>
      <c r="EC1937" s="128">
        <f t="shared" si="1853"/>
        <v>10.700966766304086</v>
      </c>
      <c r="EF1937" s="128">
        <f t="shared" si="1854"/>
        <v>10.507300415562332</v>
      </c>
      <c r="EI1937" s="128">
        <f t="shared" si="1855"/>
        <v>10.277129123480265</v>
      </c>
      <c r="EL1937" s="128">
        <f t="shared" si="1856"/>
        <v>10.058682268076485</v>
      </c>
      <c r="EO1937" s="128">
        <f t="shared" si="1857"/>
        <v>9.8207648239474228</v>
      </c>
    </row>
    <row r="1938" spans="1:145" ht="15.5" x14ac:dyDescent="0.35">
      <c r="A1938" s="56" t="s">
        <v>679</v>
      </c>
      <c r="B1938" s="128"/>
      <c r="C1938" s="128"/>
      <c r="D1938" s="128"/>
      <c r="E1938" s="128"/>
      <c r="F1938" s="128"/>
      <c r="G1938" s="128"/>
      <c r="H1938" s="128">
        <f>+H1918*100/H$1919</f>
        <v>0</v>
      </c>
      <c r="I1938" s="128">
        <f>+I1918*100/I$1919</f>
        <v>0.11273101957305497</v>
      </c>
      <c r="J1938" s="128">
        <f>+J1918*100/J$1919</f>
        <v>5.9590653218041773E-2</v>
      </c>
      <c r="K1938" s="128">
        <f>+K1918*100/K$1919</f>
        <v>5.8605196882489566E-2</v>
      </c>
      <c r="L1938" s="128">
        <f>+L1918*100/L$1919</f>
        <v>4.9896665965789191E-2</v>
      </c>
      <c r="M1938" s="128">
        <f t="shared" si="1839"/>
        <v>0.14811969945166437</v>
      </c>
      <c r="N1938" s="128">
        <f t="shared" si="1839"/>
        <v>0</v>
      </c>
      <c r="O1938" s="128" t="e">
        <f t="shared" si="1839"/>
        <v>#VALUE!</v>
      </c>
      <c r="P1938" s="128" t="e">
        <f t="shared" si="1839"/>
        <v>#VALUE!</v>
      </c>
      <c r="Q1938" s="128" t="e">
        <f t="shared" si="1839"/>
        <v>#VALUE!</v>
      </c>
      <c r="R1938" s="128" t="e">
        <f t="shared" si="1839"/>
        <v>#VALUE!</v>
      </c>
      <c r="S1938" s="128" t="e">
        <f t="shared" si="1839"/>
        <v>#VALUE!</v>
      </c>
      <c r="T1938" s="128" t="e">
        <f t="shared" si="1839"/>
        <v>#VALUE!</v>
      </c>
      <c r="U1938" s="128" t="e">
        <f t="shared" si="1839"/>
        <v>#VALUE!</v>
      </c>
      <c r="V1938" s="128" t="e">
        <f t="shared" si="1839"/>
        <v>#VALUE!</v>
      </c>
      <c r="W1938" s="128" t="e">
        <f t="shared" si="1839"/>
        <v>#VALUE!</v>
      </c>
      <c r="X1938" s="129" t="e">
        <f t="shared" si="1839"/>
        <v>#VALUE!</v>
      </c>
      <c r="Y1938" s="129" t="e">
        <f t="shared" si="1839"/>
        <v>#VALUE!</v>
      </c>
      <c r="Z1938" s="128">
        <f t="shared" si="1839"/>
        <v>0.29177218845272818</v>
      </c>
      <c r="AA1938" s="128" t="e">
        <f t="shared" si="1839"/>
        <v>#VALUE!</v>
      </c>
      <c r="AB1938" s="128">
        <v>0.13894941237264902</v>
      </c>
      <c r="AC1938" s="128">
        <v>0.1398647310479238</v>
      </c>
      <c r="AD1938" s="128">
        <v>0.14390405578783297</v>
      </c>
      <c r="AE1938" s="128" t="e">
        <f t="shared" si="1840"/>
        <v>#VALUE!</v>
      </c>
      <c r="AF1938" s="128">
        <v>0.1289345507075256</v>
      </c>
      <c r="AG1938" s="128">
        <v>0.13435473059521788</v>
      </c>
      <c r="AH1938" s="128">
        <v>0.13524204565192521</v>
      </c>
      <c r="AI1938" s="128">
        <v>0.1352425925412947</v>
      </c>
      <c r="AJ1938" s="129" t="e">
        <f t="shared" si="1841"/>
        <v>#VALUE!</v>
      </c>
      <c r="AK1938" s="129">
        <v>0.12394230087562935</v>
      </c>
      <c r="AL1938" s="129">
        <v>0.12815690406545727</v>
      </c>
      <c r="AM1938" s="129">
        <v>0.135038169876119</v>
      </c>
      <c r="AN1938" s="129">
        <v>0.13361741737261493</v>
      </c>
      <c r="AO1938" s="129" t="e">
        <f t="shared" si="1842"/>
        <v>#VALUE!</v>
      </c>
      <c r="AP1938" s="129">
        <v>0.13099851060559711</v>
      </c>
      <c r="AQ1938" s="129">
        <v>0.13560670342611694</v>
      </c>
      <c r="AR1938" s="129">
        <v>0.13860583953849656</v>
      </c>
      <c r="AS1938" s="129">
        <f t="shared" si="1843"/>
        <v>2.9428797856973175</v>
      </c>
      <c r="AT1938" s="129">
        <v>0.13143648035951633</v>
      </c>
      <c r="AU1938" s="129">
        <v>0.13704181069862059</v>
      </c>
      <c r="AV1938" s="129">
        <v>0.15094256624878899</v>
      </c>
      <c r="AW1938" s="129">
        <v>0.1502408977942078</v>
      </c>
      <c r="AX1938" s="129">
        <f t="shared" si="1844"/>
        <v>2.0928383906979442</v>
      </c>
      <c r="AY1938" s="129"/>
      <c r="AZ1938" s="129">
        <v>0.54203575964979234</v>
      </c>
      <c r="BA1938" s="129">
        <v>0.54423436307087936</v>
      </c>
      <c r="BB1938" s="129">
        <v>0.53283445513786265</v>
      </c>
      <c r="BC1938" s="129">
        <v>0.56502524144933453</v>
      </c>
      <c r="BD1938" s="129">
        <v>0.54109232517355799</v>
      </c>
      <c r="BE1938" s="129">
        <v>0.54739811731569099</v>
      </c>
      <c r="BF1938" s="129">
        <f t="shared" si="1845"/>
        <v>-0.21013344222689007</v>
      </c>
      <c r="BG1938" s="129">
        <v>0.27017803998778833</v>
      </c>
      <c r="BH1938" s="129">
        <v>0.27507047789178946</v>
      </c>
      <c r="BI1938" s="129">
        <v>0.46085363735830082</v>
      </c>
      <c r="BJ1938" s="129">
        <v>0.48584000195613181</v>
      </c>
      <c r="BK1938" s="129">
        <v>-0.33682405007455868</v>
      </c>
      <c r="BL1938" s="129">
        <v>-0.32725652951031764</v>
      </c>
      <c r="BM1938" s="129">
        <v>-0.33205538006316371</v>
      </c>
      <c r="BN1938" s="129">
        <v>-0.32786384124697154</v>
      </c>
      <c r="BO1938" s="129">
        <f t="shared" si="1846"/>
        <v>-0.21225754276295891</v>
      </c>
      <c r="BP1938" s="129">
        <v>0.32924089035414739</v>
      </c>
      <c r="BQ1938" s="129">
        <v>0.64291055418025067</v>
      </c>
      <c r="BR1938" s="129">
        <v>4.1928555924266773</v>
      </c>
      <c r="BS1938" s="129">
        <v>0.45675040849445564</v>
      </c>
      <c r="BT1938" s="129">
        <v>0.34509066024968321</v>
      </c>
      <c r="BU1938" s="129">
        <v>0.43764312933697769</v>
      </c>
      <c r="BV1938" s="129">
        <v>0.46371425414545286</v>
      </c>
      <c r="BW1938" s="129">
        <v>0.65485370893978978</v>
      </c>
      <c r="BX1938" s="129">
        <v>0.7161965996279841</v>
      </c>
      <c r="BY1938" s="129">
        <v>0.72703358089855297</v>
      </c>
      <c r="BZ1938" s="128">
        <v>0.5602378862517432</v>
      </c>
      <c r="CA1938" s="129">
        <f t="shared" si="1847"/>
        <v>1.230350926767811</v>
      </c>
      <c r="CB1938" s="129">
        <v>0.35294461965545904</v>
      </c>
      <c r="CC1938" s="129">
        <v>0.35767424821492844</v>
      </c>
      <c r="CD1938" s="129">
        <v>0.37013621942691488</v>
      </c>
      <c r="CE1938" s="129">
        <v>0.34938055782581162</v>
      </c>
      <c r="CF1938" s="129">
        <v>0.35400402312132323</v>
      </c>
      <c r="CG1938" s="129">
        <v>0.36173894563137143</v>
      </c>
      <c r="CH1938" s="129">
        <v>0.3402582016896315</v>
      </c>
      <c r="CI1938" s="129">
        <v>0.34313435305830597</v>
      </c>
      <c r="CJ1938" s="128">
        <v>0.33484518012403686</v>
      </c>
      <c r="CK1938" s="128">
        <v>0.34002793302981099</v>
      </c>
      <c r="CL1938" s="129">
        <f t="shared" si="1848"/>
        <v>1.9288982471460612</v>
      </c>
      <c r="CM1938" s="129">
        <v>0.28929326007292261</v>
      </c>
      <c r="CN1938" s="129">
        <v>0.57965934201222602</v>
      </c>
      <c r="CO1938" s="129">
        <v>0.57628544999722497</v>
      </c>
      <c r="CP1938" s="129">
        <v>0.57573592793743211</v>
      </c>
      <c r="CQ1938" s="129">
        <v>0.57623406434093161</v>
      </c>
      <c r="CR1938" s="129">
        <v>0.25655937820410729</v>
      </c>
      <c r="CS1938" s="129">
        <v>1.2770246404914254</v>
      </c>
      <c r="CT1938" s="129">
        <v>1.2867708914920057</v>
      </c>
      <c r="CU1938" s="129">
        <v>0.97297487013472206</v>
      </c>
      <c r="CV1938" s="129">
        <v>1.389023839610497</v>
      </c>
      <c r="CW1938" s="129">
        <v>1.4032515533391068</v>
      </c>
      <c r="CX1938" s="129">
        <v>1.3883183282479767</v>
      </c>
      <c r="CY1938" s="129">
        <v>1.3993621727957655</v>
      </c>
      <c r="CZ1938" s="129">
        <v>1.4170177131681994</v>
      </c>
      <c r="DA1938" s="129">
        <f t="shared" si="1849"/>
        <v>2.3020199412560896</v>
      </c>
      <c r="DB1938" s="128">
        <v>2.3886297868231785</v>
      </c>
      <c r="DC1938" s="128">
        <v>2.4078822650945937</v>
      </c>
      <c r="DD1938" s="128">
        <v>1.3277978622452515</v>
      </c>
      <c r="DE1938" s="128">
        <v>3.0429815446758597</v>
      </c>
      <c r="DF1938" s="128">
        <v>3.0594933663814583</v>
      </c>
      <c r="DG1938" s="128">
        <v>3.1098282099477732</v>
      </c>
      <c r="DH1938" s="128">
        <v>3.1134427194752359</v>
      </c>
      <c r="DI1938" s="128">
        <v>3.1208255661803688</v>
      </c>
      <c r="DJ1938" s="128">
        <v>3.1571059795128069</v>
      </c>
      <c r="DK1938" s="128">
        <v>2.9549017764347831</v>
      </c>
      <c r="DL1938" s="128">
        <v>2.9595348632222223</v>
      </c>
      <c r="DM1938" s="128">
        <v>3.0397120583535928</v>
      </c>
      <c r="DN1938" s="130">
        <f t="shared" si="1850"/>
        <v>2.8347889874787788</v>
      </c>
      <c r="DO1938" s="128">
        <v>3.0397120583535928</v>
      </c>
      <c r="DP1938" s="128">
        <v>2.5258260364372376</v>
      </c>
      <c r="DQ1938" s="128">
        <v>2.5251364323844179</v>
      </c>
      <c r="DR1938" s="128">
        <v>2.5752751726244294</v>
      </c>
      <c r="DS1938" s="128">
        <v>2.4979960637409775</v>
      </c>
      <c r="DT1938" s="128">
        <v>2.4995121376278977</v>
      </c>
      <c r="DU1938" s="128">
        <v>2.7586591191643679</v>
      </c>
      <c r="DV1938" s="131">
        <f t="shared" si="1851"/>
        <v>2.859057593377198</v>
      </c>
      <c r="DW1938" s="132">
        <f t="shared" si="1851"/>
        <v>2.7087761395239451</v>
      </c>
      <c r="DX1938" s="133">
        <f t="shared" si="1851"/>
        <v>2.82242243340648</v>
      </c>
      <c r="DZ1938" s="128">
        <f t="shared" si="1852"/>
        <v>2.4210197345528868</v>
      </c>
      <c r="EC1938" s="128">
        <f t="shared" si="1853"/>
        <v>2.1993062643463235</v>
      </c>
      <c r="EF1938" s="128">
        <f t="shared" si="1854"/>
        <v>2.0136139612698098</v>
      </c>
      <c r="EI1938" s="128">
        <f t="shared" si="1855"/>
        <v>1.8387967033452024</v>
      </c>
      <c r="EL1938" s="128">
        <f t="shared" si="1856"/>
        <v>1.682210197513031</v>
      </c>
      <c r="EO1938" s="128">
        <f t="shared" si="1857"/>
        <v>1.5366057779303106</v>
      </c>
    </row>
    <row r="1939" spans="1:145" ht="15.5" x14ac:dyDescent="0.35">
      <c r="A1939" s="56" t="s">
        <v>611</v>
      </c>
      <c r="B1939" s="63" t="e">
        <f t="shared" ref="B1939:G1939" si="1858">SUM(B1932:B1937)</f>
        <v>#REF!</v>
      </c>
      <c r="C1939" s="63" t="e">
        <f t="shared" si="1858"/>
        <v>#REF!</v>
      </c>
      <c r="D1939" s="63" t="e">
        <f t="shared" si="1858"/>
        <v>#REF!</v>
      </c>
      <c r="E1939" s="63" t="e">
        <f t="shared" si="1858"/>
        <v>#REF!</v>
      </c>
      <c r="F1939" s="63" t="e">
        <f t="shared" si="1858"/>
        <v>#REF!</v>
      </c>
      <c r="G1939" s="63" t="e">
        <f t="shared" si="1858"/>
        <v>#REF!</v>
      </c>
      <c r="H1939" s="63">
        <f>SUM(H1932:H1938)</f>
        <v>100</v>
      </c>
      <c r="I1939" s="63">
        <f t="shared" ref="I1939:N1939" si="1859">SUM(I1932:I1938)</f>
        <v>100.00000000000001</v>
      </c>
      <c r="J1939" s="63">
        <f t="shared" si="1859"/>
        <v>99.999999999999986</v>
      </c>
      <c r="K1939" s="63">
        <f t="shared" si="1859"/>
        <v>100.00000000000001</v>
      </c>
      <c r="L1939" s="63">
        <f t="shared" si="1859"/>
        <v>100</v>
      </c>
      <c r="M1939" s="63">
        <f t="shared" si="1859"/>
        <v>100</v>
      </c>
      <c r="N1939" s="63">
        <f t="shared" si="1859"/>
        <v>99.999999999999986</v>
      </c>
      <c r="O1939" s="63" t="e">
        <f t="shared" ref="O1939:Z1939" si="1860">SUM(O1932:O1937)</f>
        <v>#VALUE!</v>
      </c>
      <c r="P1939" s="63" t="e">
        <f t="shared" si="1860"/>
        <v>#VALUE!</v>
      </c>
      <c r="Q1939" s="63" t="e">
        <f t="shared" si="1860"/>
        <v>#VALUE!</v>
      </c>
      <c r="R1939" s="63" t="e">
        <f t="shared" si="1860"/>
        <v>#VALUE!</v>
      </c>
      <c r="S1939" s="63" t="e">
        <f t="shared" si="1860"/>
        <v>#VALUE!</v>
      </c>
      <c r="T1939" s="63" t="e">
        <f t="shared" si="1860"/>
        <v>#VALUE!</v>
      </c>
      <c r="U1939" s="63" t="e">
        <f t="shared" si="1860"/>
        <v>#VALUE!</v>
      </c>
      <c r="V1939" s="63" t="e">
        <f t="shared" si="1860"/>
        <v>#VALUE!</v>
      </c>
      <c r="W1939" s="63" t="e">
        <f t="shared" si="1860"/>
        <v>#VALUE!</v>
      </c>
      <c r="X1939" s="2" t="e">
        <f t="shared" si="1860"/>
        <v>#VALUE!</v>
      </c>
      <c r="Y1939" s="2" t="e">
        <f t="shared" si="1860"/>
        <v>#VALUE!</v>
      </c>
      <c r="Z1939" s="63">
        <f t="shared" si="1860"/>
        <v>99.708227811547289</v>
      </c>
      <c r="AA1939" s="63" t="e">
        <f>SUM(AA1932:AA1937)</f>
        <v>#VALUE!</v>
      </c>
      <c r="AB1939" s="63">
        <v>99.861050587627346</v>
      </c>
      <c r="AC1939" s="63">
        <v>99.86013526895205</v>
      </c>
      <c r="AD1939" s="63">
        <v>99.856095944212171</v>
      </c>
      <c r="AE1939" s="63" t="e">
        <f>SUM(AE1932:AE1937)</f>
        <v>#VALUE!</v>
      </c>
      <c r="AF1939" s="63">
        <v>99.871065449292473</v>
      </c>
      <c r="AG1939" s="63">
        <v>99.86564526940478</v>
      </c>
      <c r="AH1939" s="63">
        <v>99.864757954348079</v>
      </c>
      <c r="AI1939" s="63">
        <v>99.864757407458711</v>
      </c>
      <c r="AJ1939" s="2" t="e">
        <f>SUM(AJ1932:AJ1937)</f>
        <v>#VALUE!</v>
      </c>
      <c r="AK1939" s="2">
        <v>99.87605769912436</v>
      </c>
      <c r="AL1939" s="2">
        <v>99.871843095934537</v>
      </c>
      <c r="AM1939" s="2">
        <v>99.865361830123888</v>
      </c>
      <c r="AN1939" s="2">
        <v>99.866382582627381</v>
      </c>
      <c r="AO1939" s="2" t="e">
        <f>SUM(AO1932:AO1937)</f>
        <v>#VALUE!</v>
      </c>
      <c r="AP1939" s="2">
        <v>99.869001489394392</v>
      </c>
      <c r="AQ1939" s="2">
        <v>99.864393296573866</v>
      </c>
      <c r="AR1939" s="2">
        <v>99.861394160501504</v>
      </c>
      <c r="AS1939" s="2">
        <f>SUM(AS1932:AS1937)</f>
        <v>97.057120214302671</v>
      </c>
      <c r="AT1939" s="2">
        <v>99.868563519640475</v>
      </c>
      <c r="AU1939" s="2">
        <v>99.862958189301366</v>
      </c>
      <c r="AV1939" s="2">
        <v>99.853057433751232</v>
      </c>
      <c r="AW1939" s="2">
        <v>99.84975910220578</v>
      </c>
      <c r="AX1939" s="2">
        <f>SUM(AX1932:AX1937)</f>
        <v>97.907161609302051</v>
      </c>
      <c r="AY1939" s="2"/>
      <c r="AZ1939" s="2">
        <v>99.457964240350208</v>
      </c>
      <c r="BA1939" s="2">
        <v>99.455765636929115</v>
      </c>
      <c r="BB1939" s="2">
        <v>99.467165544862155</v>
      </c>
      <c r="BC1939" s="2">
        <v>99.434974758550695</v>
      </c>
      <c r="BD1939" s="2">
        <v>99.458907674826435</v>
      </c>
      <c r="BE1939" s="2">
        <v>99.452601882684306</v>
      </c>
      <c r="BF1939" s="2">
        <f>SUM(BF1932:BF1937)</f>
        <v>100.21013344222689</v>
      </c>
      <c r="BG1939" s="2">
        <v>99.729821960012202</v>
      </c>
      <c r="BH1939" s="2">
        <v>99.724929522108198</v>
      </c>
      <c r="BI1939" s="2">
        <v>99.539146362641716</v>
      </c>
      <c r="BJ1939" s="2">
        <v>99.51415999804388</v>
      </c>
      <c r="BK1939" s="2">
        <v>100.33682405007457</v>
      </c>
      <c r="BL1939" s="2">
        <v>100.32725652951032</v>
      </c>
      <c r="BM1939" s="2">
        <v>100.33205538006317</v>
      </c>
      <c r="BN1939" s="2">
        <v>100.32786384124697</v>
      </c>
      <c r="BO1939" s="2">
        <f>SUM(BO1932:BO1937)</f>
        <v>100.21225754276296</v>
      </c>
      <c r="BP1939" s="2">
        <v>99.670759109645843</v>
      </c>
      <c r="BQ1939" s="2">
        <v>99.357089445819753</v>
      </c>
      <c r="BR1939" s="2">
        <v>95.807144407573333</v>
      </c>
      <c r="BS1939" s="2">
        <v>99.543249591505543</v>
      </c>
      <c r="BT1939" s="2">
        <v>99.654909339750304</v>
      </c>
      <c r="BU1939" s="2">
        <v>99.562356870663038</v>
      </c>
      <c r="BV1939" s="2">
        <v>99.536285745854542</v>
      </c>
      <c r="BW1939" s="2">
        <v>99.345146291060217</v>
      </c>
      <c r="BX1939" s="2">
        <v>99.283803400372008</v>
      </c>
      <c r="BY1939" s="2">
        <v>99.272966419101451</v>
      </c>
      <c r="BZ1939" s="63">
        <v>99.439762113748273</v>
      </c>
      <c r="CA1939" s="2">
        <f>SUM(CA1932:CA1937)</f>
        <v>98.769649073232188</v>
      </c>
      <c r="CB1939" s="2">
        <v>99.64705538034454</v>
      </c>
      <c r="CC1939" s="2">
        <v>99.64232575178508</v>
      </c>
      <c r="CD1939" s="2">
        <v>99.629863780573103</v>
      </c>
      <c r="CE1939" s="2">
        <v>99.650619442174161</v>
      </c>
      <c r="CF1939" s="2">
        <v>99.64599597687868</v>
      </c>
      <c r="CG1939" s="2">
        <v>99.638261054368641</v>
      </c>
      <c r="CH1939" s="2">
        <v>99.659741798310392</v>
      </c>
      <c r="CI1939" s="2">
        <v>99.656865646941696</v>
      </c>
      <c r="CJ1939" s="63">
        <v>99.665154819875966</v>
      </c>
      <c r="CK1939" s="63">
        <v>99.659972066970198</v>
      </c>
      <c r="CL1939" s="2">
        <f>SUM(CL1932:CL1937)</f>
        <v>98.071101752853934</v>
      </c>
      <c r="CM1939" s="2">
        <v>99.710706739927076</v>
      </c>
      <c r="CN1939" s="2">
        <v>99.420340657987794</v>
      </c>
      <c r="CO1939" s="2">
        <v>99.423714550002771</v>
      </c>
      <c r="CP1939" s="2">
        <v>99.424264072062584</v>
      </c>
      <c r="CQ1939" s="2">
        <v>99.423765935659048</v>
      </c>
      <c r="CR1939" s="2">
        <v>99.743440621795884</v>
      </c>
      <c r="CS1939" s="2">
        <v>98.722975359508609</v>
      </c>
      <c r="CT1939" s="2">
        <v>98.713229108508017</v>
      </c>
      <c r="CU1939" s="2">
        <v>99.027025129865279</v>
      </c>
      <c r="CV1939" s="2">
        <v>98.610976160389498</v>
      </c>
      <c r="CW1939" s="2">
        <v>98.596748446660897</v>
      </c>
      <c r="CX1939" s="2">
        <v>98.611681671752024</v>
      </c>
      <c r="CY1939" s="2">
        <v>98.600637827204238</v>
      </c>
      <c r="CZ1939" s="2">
        <v>98.582982286831808</v>
      </c>
      <c r="DA1939" s="2">
        <f t="shared" ref="DA1939" si="1861">SUM(DA1932:DA1937)</f>
        <v>97.697980058743923</v>
      </c>
      <c r="DB1939" s="63">
        <v>97.611370213176826</v>
      </c>
      <c r="DC1939" s="63">
        <v>97.592117734905415</v>
      </c>
      <c r="DD1939" s="63">
        <v>98.672202137754752</v>
      </c>
      <c r="DE1939" s="63">
        <v>96.957018455324132</v>
      </c>
      <c r="DF1939" s="63">
        <v>96.94050663361854</v>
      </c>
      <c r="DG1939" s="63">
        <v>96.890171790052236</v>
      </c>
      <c r="DH1939" s="63">
        <v>96.886557280524755</v>
      </c>
      <c r="DI1939" s="63">
        <v>96.879174433819614</v>
      </c>
      <c r="DJ1939" s="63">
        <v>96.842894020487194</v>
      </c>
      <c r="DK1939" s="63">
        <v>97.045098223565191</v>
      </c>
      <c r="DL1939" s="63">
        <v>97.040465136777769</v>
      </c>
      <c r="DM1939" s="63">
        <v>96.960287941646413</v>
      </c>
      <c r="DN1939" s="6">
        <f t="shared" ref="DN1939" si="1862">SUM(DN1932:DN1937)</f>
        <v>97.165211012521212</v>
      </c>
      <c r="DO1939" s="63">
        <v>96.960287941646413</v>
      </c>
      <c r="DP1939" s="63">
        <v>97.474173963562748</v>
      </c>
      <c r="DQ1939" s="63">
        <v>97.474863567615586</v>
      </c>
      <c r="DR1939" s="63">
        <v>97.42472482737557</v>
      </c>
      <c r="DS1939" s="63">
        <v>97.50200393625903</v>
      </c>
      <c r="DT1939" s="63">
        <v>97.500487862372097</v>
      </c>
      <c r="DU1939" s="63">
        <v>97.241340880835622</v>
      </c>
      <c r="DV1939" s="64">
        <f>SUM(DV1932:DV1937)</f>
        <v>97.140942406622784</v>
      </c>
      <c r="DW1939" s="65">
        <f>SUM(DW1932:DW1937)</f>
        <v>97.291223860476052</v>
      </c>
      <c r="DX1939" s="66">
        <f>SUM(DX1932:DX1937)</f>
        <v>97.177577566593513</v>
      </c>
      <c r="DZ1939" s="63">
        <f>SUM(DZ1932:DZ1937)</f>
        <v>97.578980265447086</v>
      </c>
      <c r="EC1939" s="63">
        <f>SUM(EC1932:EC1937)</f>
        <v>97.800693735653681</v>
      </c>
      <c r="EF1939" s="63">
        <f>SUM(EF1932:EF1937)</f>
        <v>97.986386038730188</v>
      </c>
      <c r="EI1939" s="63">
        <f>SUM(EI1932:EI1937)</f>
        <v>98.16120329665479</v>
      </c>
      <c r="EL1939" s="63">
        <f>SUM(EL1932:EL1937)</f>
        <v>98.317789802486942</v>
      </c>
      <c r="EO1939" s="63">
        <f>SUM(EO1932:EO1937)</f>
        <v>98.463394222069695</v>
      </c>
    </row>
    <row r="1940" spans="1:145" ht="15.5" x14ac:dyDescent="0.35">
      <c r="A1940" s="56"/>
      <c r="B1940" s="63"/>
      <c r="C1940" s="63"/>
      <c r="D1940" s="63"/>
      <c r="E1940" s="63"/>
      <c r="F1940" s="63"/>
      <c r="G1940" s="63"/>
      <c r="H1940" s="63"/>
      <c r="I1940" s="63"/>
      <c r="J1940" s="63"/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  <c r="U1940" s="63"/>
      <c r="V1940" s="63"/>
      <c r="W1940" s="63"/>
      <c r="X1940" s="2"/>
      <c r="Y1940" s="2"/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63"/>
      <c r="CA1940" s="2"/>
      <c r="CB1940" s="2"/>
      <c r="CC1940" s="2"/>
      <c r="CD1940" s="2"/>
      <c r="CE1940" s="2"/>
      <c r="CF1940" s="2"/>
      <c r="CG1940" s="2"/>
      <c r="CH1940" s="2"/>
      <c r="CI1940" s="2"/>
      <c r="CJ1940" s="63"/>
      <c r="CK1940" s="63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63"/>
      <c r="DC1940" s="63"/>
      <c r="DD1940" s="63"/>
      <c r="DE1940" s="63"/>
      <c r="DF1940" s="63"/>
      <c r="DG1940" s="63"/>
      <c r="DH1940" s="63"/>
      <c r="DI1940" s="63"/>
      <c r="DJ1940" s="63"/>
      <c r="DK1940" s="63"/>
      <c r="DL1940" s="63"/>
      <c r="DM1940" s="63"/>
      <c r="DN1940" s="6"/>
      <c r="DO1940" s="63"/>
      <c r="DP1940" s="63"/>
      <c r="DQ1940" s="63"/>
      <c r="DR1940" s="63"/>
      <c r="DS1940" s="63"/>
      <c r="DT1940" s="63"/>
      <c r="DU1940" s="63"/>
      <c r="DV1940" s="64"/>
      <c r="DW1940" s="65"/>
      <c r="DX1940" s="66"/>
      <c r="DZ1940" s="63"/>
      <c r="EC1940" s="63"/>
      <c r="EF1940" s="63"/>
      <c r="EI1940" s="63"/>
      <c r="EL1940" s="63"/>
      <c r="EO1940" s="63"/>
    </row>
    <row r="1941" spans="1:145" ht="15.5" x14ac:dyDescent="0.35">
      <c r="A1941" s="199" t="s">
        <v>680</v>
      </c>
      <c r="B1941" s="63"/>
      <c r="C1941" s="63"/>
      <c r="D1941" s="63"/>
      <c r="E1941" s="63"/>
      <c r="F1941" s="63"/>
      <c r="G1941" s="63"/>
      <c r="H1941" s="63"/>
      <c r="I1941" s="63"/>
      <c r="J1941" s="63"/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  <c r="U1941" s="63"/>
      <c r="V1941" s="63"/>
      <c r="W1941" s="63"/>
      <c r="X1941" s="2"/>
      <c r="Y1941" s="2"/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63"/>
      <c r="CA1941" s="2"/>
      <c r="CB1941" s="2"/>
      <c r="CC1941" s="2"/>
      <c r="CD1941" s="2"/>
      <c r="CE1941" s="2"/>
      <c r="CF1941" s="2"/>
      <c r="CG1941" s="2"/>
      <c r="CH1941" s="2"/>
      <c r="CI1941" s="2"/>
      <c r="CJ1941" s="63"/>
      <c r="CK1941" s="63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63"/>
      <c r="DC1941" s="63"/>
      <c r="DD1941" s="63"/>
      <c r="DE1941" s="63"/>
      <c r="DF1941" s="63"/>
      <c r="DG1941" s="63"/>
      <c r="DH1941" s="63"/>
      <c r="DI1941" s="63"/>
      <c r="DJ1941" s="63"/>
      <c r="DK1941" s="63"/>
      <c r="DL1941" s="63"/>
      <c r="DM1941" s="63"/>
      <c r="DN1941" s="6"/>
      <c r="DO1941" s="63"/>
      <c r="DP1941" s="63"/>
      <c r="DQ1941" s="63"/>
      <c r="DR1941" s="63"/>
      <c r="DS1941" s="63"/>
      <c r="DT1941" s="63"/>
      <c r="DU1941" s="63"/>
      <c r="DV1941" s="64"/>
      <c r="DW1941" s="65"/>
      <c r="DX1941" s="66"/>
      <c r="DZ1941" s="63"/>
      <c r="EC1941" s="63"/>
      <c r="EF1941" s="63"/>
      <c r="EI1941" s="63"/>
      <c r="EL1941" s="63"/>
      <c r="EO1941" s="63"/>
    </row>
    <row r="1942" spans="1:145" ht="15.5" x14ac:dyDescent="0.35">
      <c r="A1942" s="56" t="s">
        <v>482</v>
      </c>
      <c r="B1942" s="128">
        <f t="shared" ref="B1942:AA1947" si="1863">+B1922*100/B$1928</f>
        <v>-11.646446394742753</v>
      </c>
      <c r="C1942" s="128">
        <f t="shared" si="1863"/>
        <v>-10.076184960796745</v>
      </c>
      <c r="D1942" s="128">
        <f t="shared" si="1863"/>
        <v>-3.1885072029263406</v>
      </c>
      <c r="E1942" s="128">
        <f t="shared" si="1863"/>
        <v>-7.4178195690267907</v>
      </c>
      <c r="F1942" s="128">
        <f t="shared" si="1863"/>
        <v>2.7145653704335095</v>
      </c>
      <c r="G1942" s="128">
        <f t="shared" si="1863"/>
        <v>-0.40218352266845014</v>
      </c>
      <c r="H1942" s="128">
        <f t="shared" si="1863"/>
        <v>-7.9126627744355904</v>
      </c>
      <c r="I1942" s="128">
        <f t="shared" si="1863"/>
        <v>-7.7547913818080962</v>
      </c>
      <c r="J1942" s="128">
        <f t="shared" si="1863"/>
        <v>13.597614853802593</v>
      </c>
      <c r="K1942" s="128">
        <f t="shared" si="1863"/>
        <v>5.3650072464783731</v>
      </c>
      <c r="L1942" s="128">
        <f t="shared" si="1863"/>
        <v>3.4003545934957562</v>
      </c>
      <c r="M1942" s="128">
        <f t="shared" si="1863"/>
        <v>3.6827728019443158</v>
      </c>
      <c r="N1942" s="128">
        <f t="shared" si="1863"/>
        <v>-0.30463899281417944</v>
      </c>
      <c r="O1942" s="128">
        <f t="shared" si="1863"/>
        <v>5.3497781589385527</v>
      </c>
      <c r="P1942" s="128">
        <f t="shared" si="1863"/>
        <v>38.840824208332073</v>
      </c>
      <c r="Q1942" s="128">
        <f t="shared" si="1863"/>
        <v>40.937911306773358</v>
      </c>
      <c r="R1942" s="128">
        <f t="shared" si="1863"/>
        <v>38.581535026209387</v>
      </c>
      <c r="S1942" s="128">
        <f t="shared" si="1863"/>
        <v>38.061657249940112</v>
      </c>
      <c r="T1942" s="128">
        <f t="shared" si="1863"/>
        <v>28.348285780922019</v>
      </c>
      <c r="U1942" s="128">
        <f t="shared" si="1863"/>
        <v>23.190581096020853</v>
      </c>
      <c r="V1942" s="128">
        <f t="shared" si="1863"/>
        <v>29.881812080198223</v>
      </c>
      <c r="W1942" s="128">
        <f t="shared" si="1863"/>
        <v>29.100569860058915</v>
      </c>
      <c r="X1942" s="129">
        <f t="shared" si="1863"/>
        <v>29.366364220591457</v>
      </c>
      <c r="Y1942" s="129">
        <f t="shared" si="1863"/>
        <v>28.91551974020966</v>
      </c>
      <c r="Z1942" s="128">
        <f t="shared" si="1863"/>
        <v>25.825140793342648</v>
      </c>
      <c r="AA1942" s="128">
        <f t="shared" si="1863"/>
        <v>25.815775047953917</v>
      </c>
      <c r="AB1942" s="128">
        <v>26.886174599445646</v>
      </c>
      <c r="AC1942" s="128">
        <v>25.518245780837635</v>
      </c>
      <c r="AD1942" s="128">
        <v>25.212256081090455</v>
      </c>
      <c r="AE1942" s="128">
        <f t="shared" ref="AE1942:AE1947" si="1864">+AE1922*100/AE$1928</f>
        <v>23.685338528981973</v>
      </c>
      <c r="AF1942" s="128">
        <v>22.256165163078482</v>
      </c>
      <c r="AG1942" s="128">
        <v>20.802015071794202</v>
      </c>
      <c r="AH1942" s="128">
        <v>20.478429508744728</v>
      </c>
      <c r="AI1942" s="128">
        <v>20.478807584440744</v>
      </c>
      <c r="AJ1942" s="129">
        <f t="shared" ref="AJ1942:AJ1947" si="1865">+AJ1922*100/AJ$1928</f>
        <v>24.866377014874118</v>
      </c>
      <c r="AK1942" s="129">
        <v>24.977093674531652</v>
      </c>
      <c r="AL1942" s="129">
        <v>22.703796512499828</v>
      </c>
      <c r="AM1942" s="129">
        <v>23.255537638554145</v>
      </c>
      <c r="AN1942" s="129">
        <v>29.04816483348673</v>
      </c>
      <c r="AO1942" s="129">
        <f t="shared" ref="AO1942:AO1947" si="1866">+AO1922*100/AO$1928</f>
        <v>30.947077410999324</v>
      </c>
      <c r="AP1942" s="129">
        <v>31.911647110903814</v>
      </c>
      <c r="AQ1942" s="129">
        <v>30.298788208608556</v>
      </c>
      <c r="AR1942" s="129">
        <v>33.35626800597835</v>
      </c>
      <c r="AS1942" s="129">
        <f t="shared" ref="AS1942:AS1947" si="1867">+AS1922*100/AS$1928</f>
        <v>37.199874016369662</v>
      </c>
      <c r="AT1942" s="129">
        <v>36.214237953388285</v>
      </c>
      <c r="AU1942" s="129">
        <v>39.027865518504441</v>
      </c>
      <c r="AV1942" s="129">
        <v>40.9985755474992</v>
      </c>
      <c r="AW1942" s="129">
        <v>40.829413426870779</v>
      </c>
      <c r="AX1942" s="129">
        <f t="shared" ref="AX1942:AX1947" si="1868">+AX1922*100/AX$1928</f>
        <v>39.804483494826741</v>
      </c>
      <c r="AY1942" s="129"/>
      <c r="AZ1942" s="129">
        <v>38.619712143522179</v>
      </c>
      <c r="BA1942" s="129">
        <v>38.85052883966128</v>
      </c>
      <c r="BB1942" s="129">
        <v>37.2378352724823</v>
      </c>
      <c r="BC1942" s="129">
        <v>39.699358968830921</v>
      </c>
      <c r="BD1942" s="129">
        <v>40.098353310975575</v>
      </c>
      <c r="BE1942" s="129">
        <v>40.260327586279665</v>
      </c>
      <c r="BF1942" s="129">
        <f t="shared" ref="BF1942:BF1947" si="1869">+BF1922*100/BF$1928</f>
        <v>40.051776326270513</v>
      </c>
      <c r="BG1942" s="129">
        <v>40.022846662501848</v>
      </c>
      <c r="BH1942" s="129">
        <v>40.945751664280948</v>
      </c>
      <c r="BI1942" s="129">
        <v>43.633161535977834</v>
      </c>
      <c r="BJ1942" s="129">
        <v>43.30192977270972</v>
      </c>
      <c r="BK1942" s="129">
        <v>40.972487753054239</v>
      </c>
      <c r="BL1942" s="129">
        <v>41.73461725613987</v>
      </c>
      <c r="BM1942" s="129">
        <v>40.713770428872252</v>
      </c>
      <c r="BN1942" s="129">
        <v>41.335748320459551</v>
      </c>
      <c r="BO1942" s="129">
        <f t="shared" ref="BO1942:BO1947" si="1870">+BO1922*100/BO$1928</f>
        <v>40.318340282903783</v>
      </c>
      <c r="BP1942" s="129">
        <v>39.76835632101394</v>
      </c>
      <c r="BQ1942" s="129">
        <v>39.167044321949781</v>
      </c>
      <c r="BR1942" s="129">
        <v>37.367681259857711</v>
      </c>
      <c r="BS1942" s="129">
        <v>38.81603887864636</v>
      </c>
      <c r="BT1942" s="129">
        <v>41.968559121910467</v>
      </c>
      <c r="BU1942" s="129">
        <v>44.508812847202876</v>
      </c>
      <c r="BV1942" s="129">
        <v>43.78711914586637</v>
      </c>
      <c r="BW1942" s="129">
        <v>38.935936576019252</v>
      </c>
      <c r="BX1942" s="129">
        <v>39.916131986881524</v>
      </c>
      <c r="BY1942" s="129">
        <v>38.759832132617781</v>
      </c>
      <c r="BZ1942" s="128">
        <v>42.131890901904214</v>
      </c>
      <c r="CA1942" s="129">
        <f t="shared" ref="CA1942:CA1947" si="1871">+CA1922*100/CA$1928</f>
        <v>42.238199457125944</v>
      </c>
      <c r="CB1942" s="129">
        <v>44.438408237184113</v>
      </c>
      <c r="CC1942" s="129">
        <v>44.497184796713896</v>
      </c>
      <c r="CD1942" s="129">
        <v>44.836400042852809</v>
      </c>
      <c r="CE1942" s="129">
        <v>44.43303802834032</v>
      </c>
      <c r="CF1942" s="129">
        <v>44.596213738452192</v>
      </c>
      <c r="CG1942" s="129">
        <v>44.977283577182099</v>
      </c>
      <c r="CH1942" s="129">
        <v>45.947106593575519</v>
      </c>
      <c r="CI1942" s="129">
        <v>43.19752818780227</v>
      </c>
      <c r="CJ1942" s="128">
        <v>43.775055427276897</v>
      </c>
      <c r="CK1942" s="128">
        <v>43.104633559463707</v>
      </c>
      <c r="CL1942" s="129">
        <f t="shared" ref="CL1942:CL1947" si="1872">+CL1922*100/CL$1928</f>
        <v>42.078334239777384</v>
      </c>
      <c r="CM1942" s="129">
        <v>45.423360005121516</v>
      </c>
      <c r="CN1942" s="129">
        <v>43.479582415801296</v>
      </c>
      <c r="CO1942" s="129">
        <v>43.458964394157746</v>
      </c>
      <c r="CP1942" s="129">
        <v>43.619261945911994</v>
      </c>
      <c r="CQ1942" s="129">
        <v>43.445235107833241</v>
      </c>
      <c r="CR1942" s="129">
        <v>43.424697098557537</v>
      </c>
      <c r="CS1942" s="129">
        <v>45.744291531589504</v>
      </c>
      <c r="CT1942" s="129">
        <v>45.276295450517146</v>
      </c>
      <c r="CU1942" s="129">
        <v>45.09984903155302</v>
      </c>
      <c r="CV1942" s="129">
        <v>39.153570685611953</v>
      </c>
      <c r="CW1942" s="129">
        <v>38.9295588223439</v>
      </c>
      <c r="CX1942" s="129">
        <v>39.363692892932093</v>
      </c>
      <c r="CY1942" s="129">
        <v>39.131047670641159</v>
      </c>
      <c r="CZ1942" s="129">
        <v>39.388610168709874</v>
      </c>
      <c r="DA1942" s="129">
        <f t="shared" ref="DA1942:DA1947" si="1873">+DA1922*100/DA$1928</f>
        <v>42.334745366169443</v>
      </c>
      <c r="DB1942" s="128">
        <v>43.474740363986818</v>
      </c>
      <c r="DC1942" s="128">
        <v>43.267868290419585</v>
      </c>
      <c r="DD1942" s="128">
        <v>43.63798981170639</v>
      </c>
      <c r="DE1942" s="128">
        <v>46.564310590462973</v>
      </c>
      <c r="DF1942" s="128">
        <v>46.607040065265863</v>
      </c>
      <c r="DG1942" s="128">
        <v>46.125486339953767</v>
      </c>
      <c r="DH1942" s="128">
        <v>46.692318343172822</v>
      </c>
      <c r="DI1942" s="128">
        <v>46.841605551644101</v>
      </c>
      <c r="DJ1942" s="128">
        <v>47.074815605234996</v>
      </c>
      <c r="DK1942" s="128">
        <v>43.073394615592562</v>
      </c>
      <c r="DL1942" s="128">
        <v>42.972162872450824</v>
      </c>
      <c r="DM1942" s="128">
        <v>47.202978462225957</v>
      </c>
      <c r="DN1942" s="130">
        <f t="shared" ref="DN1942:DN1947" si="1874">+DN1922*100/DN$1928</f>
        <v>43.089178923642805</v>
      </c>
      <c r="DO1942" s="128">
        <v>47.202978462225957</v>
      </c>
      <c r="DP1942" s="128">
        <v>41.578397646929162</v>
      </c>
      <c r="DQ1942" s="128">
        <v>41.503500071046162</v>
      </c>
      <c r="DR1942" s="128">
        <v>41.638029569298588</v>
      </c>
      <c r="DS1942" s="128">
        <v>42.957854781607409</v>
      </c>
      <c r="DT1942" s="128">
        <v>42.906624788816167</v>
      </c>
      <c r="DU1942" s="128">
        <v>40.78122182329475</v>
      </c>
      <c r="DV1942" s="131">
        <f t="shared" ref="DV1942:DX1947" si="1875">+DV1922*100/DV$1928</f>
        <v>42.311130699203112</v>
      </c>
      <c r="DW1942" s="132">
        <f t="shared" si="1875"/>
        <v>42.130673751062773</v>
      </c>
      <c r="DX1942" s="133">
        <f t="shared" si="1875"/>
        <v>38.972254121147067</v>
      </c>
      <c r="DZ1942" s="128">
        <f t="shared" ref="DZ1942:DZ1947" si="1876">+DZ1922*100/DZ$1928</f>
        <v>42.763413768367585</v>
      </c>
      <c r="EC1942" s="128">
        <f t="shared" ref="EC1942:EC1947" si="1877">+EC1922*100/EC$1928</f>
        <v>42.668038011241308</v>
      </c>
      <c r="EF1942" s="128">
        <f t="shared" ref="EF1942:EF1947" si="1878">+EF1922*100/EF$1928</f>
        <v>42.096884147584994</v>
      </c>
      <c r="EI1942" s="128">
        <f t="shared" ref="EI1942:EI1947" si="1879">+EI1922*100/EI$1928</f>
        <v>41.603854596321781</v>
      </c>
      <c r="EL1942" s="128">
        <f t="shared" ref="EL1942:EL1947" si="1880">+EL1922*100/EL$1928</f>
        <v>41.189991518642884</v>
      </c>
      <c r="EO1942" s="128">
        <f t="shared" ref="EO1942:EO1947" si="1881">+EO1922*100/EO$1928</f>
        <v>41.068550469034015</v>
      </c>
    </row>
    <row r="1943" spans="1:145" ht="15.5" x14ac:dyDescent="0.35">
      <c r="A1943" s="56" t="s">
        <v>488</v>
      </c>
      <c r="B1943" s="128">
        <f t="shared" si="1863"/>
        <v>23.453519550534175</v>
      </c>
      <c r="C1943" s="128">
        <f t="shared" si="1863"/>
        <v>23.164405899751657</v>
      </c>
      <c r="D1943" s="128">
        <f t="shared" si="1863"/>
        <v>22.388457603925406</v>
      </c>
      <c r="E1943" s="128">
        <f t="shared" si="1863"/>
        <v>20.733418015441455</v>
      </c>
      <c r="F1943" s="128">
        <f t="shared" si="1863"/>
        <v>19.757206981184609</v>
      </c>
      <c r="G1943" s="128">
        <f t="shared" si="1863"/>
        <v>20.864234532566083</v>
      </c>
      <c r="H1943" s="128">
        <f t="shared" si="1863"/>
        <v>29.10753629130496</v>
      </c>
      <c r="I1943" s="128">
        <f t="shared" si="1863"/>
        <v>34.111562024683018</v>
      </c>
      <c r="J1943" s="128">
        <f t="shared" si="1863"/>
        <v>24.432512358082914</v>
      </c>
      <c r="K1943" s="128">
        <f t="shared" si="1863"/>
        <v>24.590896872971481</v>
      </c>
      <c r="L1943" s="128">
        <f t="shared" si="1863"/>
        <v>22.915143920663386</v>
      </c>
      <c r="M1943" s="128">
        <f t="shared" si="1863"/>
        <v>20.080243578335185</v>
      </c>
      <c r="N1943" s="128">
        <f t="shared" si="1863"/>
        <v>22.049829784662325</v>
      </c>
      <c r="O1943" s="128">
        <f t="shared" si="1863"/>
        <v>19.725668283238285</v>
      </c>
      <c r="P1943" s="128">
        <f t="shared" si="1863"/>
        <v>10.831410381708629</v>
      </c>
      <c r="Q1943" s="128">
        <f t="shared" si="1863"/>
        <v>9.5340373412884851</v>
      </c>
      <c r="R1943" s="128">
        <f t="shared" si="1863"/>
        <v>9.146833623393352</v>
      </c>
      <c r="S1943" s="128">
        <f t="shared" si="1863"/>
        <v>9.5508150986995055</v>
      </c>
      <c r="T1943" s="128">
        <f t="shared" si="1863"/>
        <v>9.3142605405685561</v>
      </c>
      <c r="U1943" s="128">
        <f t="shared" si="1863"/>
        <v>7.2562358276643986</v>
      </c>
      <c r="V1943" s="128">
        <f t="shared" si="1863"/>
        <v>4.9621768377918736</v>
      </c>
      <c r="W1943" s="128">
        <f t="shared" si="1863"/>
        <v>4.9268264004751874</v>
      </c>
      <c r="X1943" s="129">
        <f t="shared" si="1863"/>
        <v>5.0638224779986993</v>
      </c>
      <c r="Y1943" s="129">
        <f t="shared" si="1863"/>
        <v>5.4497462216392742</v>
      </c>
      <c r="Z1943" s="128">
        <f t="shared" si="1863"/>
        <v>5.352240291563227</v>
      </c>
      <c r="AA1943" s="128">
        <f t="shared" si="1863"/>
        <v>4.8711037731195592</v>
      </c>
      <c r="AB1943" s="128">
        <v>4.7737853473076468</v>
      </c>
      <c r="AC1943" s="128">
        <v>5.0988021009515725</v>
      </c>
      <c r="AD1943" s="128">
        <v>4.9887307092182303</v>
      </c>
      <c r="AE1943" s="128">
        <f t="shared" si="1864"/>
        <v>5.0846481289311498</v>
      </c>
      <c r="AF1943" s="128">
        <v>4.840334850407424</v>
      </c>
      <c r="AG1943" s="128">
        <v>4.9708761380616764</v>
      </c>
      <c r="AH1943" s="128">
        <v>5.3034034179443257</v>
      </c>
      <c r="AI1943" s="128">
        <v>5.3016551158273284</v>
      </c>
      <c r="AJ1943" s="129">
        <f t="shared" si="1865"/>
        <v>5.4023735137686382</v>
      </c>
      <c r="AK1943" s="129">
        <v>5.7450992768057727</v>
      </c>
      <c r="AL1943" s="129">
        <v>6.2608454164080181</v>
      </c>
      <c r="AM1943" s="129">
        <v>5.8736690521798796</v>
      </c>
      <c r="AN1943" s="129">
        <v>5.3450193883554702</v>
      </c>
      <c r="AO1943" s="129">
        <f t="shared" si="1866"/>
        <v>5.2172342729237826</v>
      </c>
      <c r="AP1943" s="129">
        <v>5.6708243316518958</v>
      </c>
      <c r="AQ1943" s="129">
        <v>5.9135009179613185</v>
      </c>
      <c r="AR1943" s="129">
        <v>6.1433783015836436</v>
      </c>
      <c r="AS1943" s="129">
        <f t="shared" si="1867"/>
        <v>5.9027689261211274</v>
      </c>
      <c r="AT1943" s="129">
        <v>6.3238379933795388</v>
      </c>
      <c r="AU1943" s="129">
        <v>5.7926743291326561</v>
      </c>
      <c r="AV1943" s="129">
        <v>6.72252133150762</v>
      </c>
      <c r="AW1943" s="129">
        <v>7.1642915113660601</v>
      </c>
      <c r="AX1943" s="129">
        <f t="shared" si="1868"/>
        <v>6.6507226145508289</v>
      </c>
      <c r="AY1943" s="129"/>
      <c r="AZ1943" s="129">
        <v>6.7931224343685255</v>
      </c>
      <c r="BA1943" s="129">
        <v>6.2970251116689449</v>
      </c>
      <c r="BB1943" s="129">
        <v>6.6628031692226743</v>
      </c>
      <c r="BC1943" s="129">
        <v>6.1489098717197166</v>
      </c>
      <c r="BD1943" s="129">
        <v>6.5292903204818575</v>
      </c>
      <c r="BE1943" s="129">
        <v>6.0915296299234765</v>
      </c>
      <c r="BF1943" s="129">
        <f t="shared" si="1869"/>
        <v>6.9554382211702581</v>
      </c>
      <c r="BG1943" s="129">
        <v>7.8956657625019337</v>
      </c>
      <c r="BH1943" s="129">
        <v>7.5248846519800301</v>
      </c>
      <c r="BI1943" s="129">
        <v>7.0096171599117287</v>
      </c>
      <c r="BJ1943" s="129">
        <v>6.9262900709780997</v>
      </c>
      <c r="BK1943" s="129">
        <v>7.1804494947872515</v>
      </c>
      <c r="BL1943" s="129">
        <v>6.892505472899435</v>
      </c>
      <c r="BM1943" s="129">
        <v>7.2376617320062966</v>
      </c>
      <c r="BN1943" s="129">
        <v>6.9362438040483845</v>
      </c>
      <c r="BO1943" s="129">
        <f t="shared" si="1870"/>
        <v>6.7332863647887198</v>
      </c>
      <c r="BP1943" s="129">
        <v>7.7054040330022371</v>
      </c>
      <c r="BQ1943" s="129">
        <v>7.6731858167021514</v>
      </c>
      <c r="BR1943" s="129">
        <v>8.1324460814029091</v>
      </c>
      <c r="BS1943" s="129">
        <v>7.686592870218159</v>
      </c>
      <c r="BT1943" s="129">
        <v>7.8539981897620352</v>
      </c>
      <c r="BU1943" s="129">
        <v>7.7403562995475408</v>
      </c>
      <c r="BV1943" s="129">
        <v>7.7249380806296992</v>
      </c>
      <c r="BW1943" s="129">
        <v>7.4106766955918708</v>
      </c>
      <c r="BX1943" s="129">
        <v>7.3192022294956489</v>
      </c>
      <c r="BY1943" s="129">
        <v>7.2033516902964934</v>
      </c>
      <c r="BZ1943" s="128">
        <v>7.6625224052475769</v>
      </c>
      <c r="CA1943" s="129">
        <f t="shared" si="1871"/>
        <v>6.6581572054338087</v>
      </c>
      <c r="CB1943" s="129">
        <v>6.4367354081071717</v>
      </c>
      <c r="CC1943" s="129">
        <v>6.4540235259374672</v>
      </c>
      <c r="CD1943" s="129">
        <v>6.4838007809854128</v>
      </c>
      <c r="CE1943" s="129">
        <v>6.4834247310433692</v>
      </c>
      <c r="CF1943" s="129">
        <v>6.4923423993471765</v>
      </c>
      <c r="CG1943" s="129">
        <v>6.4757314587129562</v>
      </c>
      <c r="CH1943" s="129">
        <v>6.4645282841399512</v>
      </c>
      <c r="CI1943" s="129">
        <v>6.303059735468878</v>
      </c>
      <c r="CJ1943" s="128">
        <v>6.344483586467577</v>
      </c>
      <c r="CK1943" s="128">
        <v>6.47251448434581</v>
      </c>
      <c r="CL1943" s="129">
        <f t="shared" si="1872"/>
        <v>6.5202268075914134</v>
      </c>
      <c r="CM1943" s="129">
        <v>6.3051174059580806</v>
      </c>
      <c r="CN1943" s="129">
        <v>6.2513127124313383</v>
      </c>
      <c r="CO1943" s="129">
        <v>6.2593378878779653</v>
      </c>
      <c r="CP1943" s="129">
        <v>6.3035048031556933</v>
      </c>
      <c r="CQ1943" s="129">
        <v>6.2661164307305448</v>
      </c>
      <c r="CR1943" s="129">
        <v>6.1778313105891565</v>
      </c>
      <c r="CS1943" s="129">
        <v>6.0897138448739874</v>
      </c>
      <c r="CT1943" s="129">
        <v>6.3117468426075147</v>
      </c>
      <c r="CU1943" s="129">
        <v>6.4725401784197389</v>
      </c>
      <c r="CV1943" s="129">
        <v>6.1500011624345632</v>
      </c>
      <c r="CW1943" s="129">
        <v>6.364012593752066</v>
      </c>
      <c r="CX1943" s="129">
        <v>6.0822232506561411</v>
      </c>
      <c r="CY1943" s="129">
        <v>6.3039830424949335</v>
      </c>
      <c r="CZ1943" s="129">
        <v>6.6047780276160442</v>
      </c>
      <c r="DA1943" s="129">
        <f t="shared" si="1873"/>
        <v>6.5808692558933375</v>
      </c>
      <c r="DB1943" s="128">
        <v>7.4295923737517038</v>
      </c>
      <c r="DC1943" s="128">
        <v>7.5826364263765029</v>
      </c>
      <c r="DD1943" s="128">
        <v>7.6862386093780612</v>
      </c>
      <c r="DE1943" s="128">
        <v>6.2008669823943965</v>
      </c>
      <c r="DF1943" s="128">
        <v>6.3409834098090272</v>
      </c>
      <c r="DG1943" s="128">
        <v>6.5260735725873316</v>
      </c>
      <c r="DH1943" s="128">
        <v>6.1400554492347359</v>
      </c>
      <c r="DI1943" s="128">
        <v>6.3313887368144757</v>
      </c>
      <c r="DJ1943" s="128">
        <v>6.4354749753812532</v>
      </c>
      <c r="DK1943" s="128">
        <v>6.6391538647212744</v>
      </c>
      <c r="DL1943" s="128">
        <v>6.8211144064597038</v>
      </c>
      <c r="DM1943" s="128">
        <v>6.4665249915140874</v>
      </c>
      <c r="DN1943" s="130">
        <f t="shared" si="1874"/>
        <v>6.4634417480407276</v>
      </c>
      <c r="DO1943" s="128">
        <v>6.4665249915140874</v>
      </c>
      <c r="DP1943" s="128">
        <v>5.9544432787548889</v>
      </c>
      <c r="DQ1943" s="128">
        <v>6.0915085990694493</v>
      </c>
      <c r="DR1943" s="128">
        <v>6.2960964900193224</v>
      </c>
      <c r="DS1943" s="128">
        <v>6.0115968446013008</v>
      </c>
      <c r="DT1943" s="128">
        <v>6.1797921044250925</v>
      </c>
      <c r="DU1943" s="128">
        <v>6.4188331294095518</v>
      </c>
      <c r="DV1943" s="131">
        <f t="shared" si="1875"/>
        <v>6.2594160888824382</v>
      </c>
      <c r="DW1943" s="132">
        <f t="shared" si="1875"/>
        <v>6.2666970512860329</v>
      </c>
      <c r="DX1943" s="133">
        <f t="shared" si="1875"/>
        <v>6.7599028996726345</v>
      </c>
      <c r="DZ1943" s="128">
        <f t="shared" si="1876"/>
        <v>6.4449302254802676</v>
      </c>
      <c r="EC1943" s="128">
        <f t="shared" si="1877"/>
        <v>6.6638716286455795</v>
      </c>
      <c r="EF1943" s="128">
        <f t="shared" si="1878"/>
        <v>6.9551015333154034</v>
      </c>
      <c r="EI1943" s="128">
        <f t="shared" si="1879"/>
        <v>7.2749128570692507</v>
      </c>
      <c r="EL1943" s="128">
        <f t="shared" si="1880"/>
        <v>7.6127723723034988</v>
      </c>
      <c r="EO1943" s="128">
        <f t="shared" si="1881"/>
        <v>7.9431875501642564</v>
      </c>
    </row>
    <row r="1944" spans="1:145" ht="15.5" x14ac:dyDescent="0.35">
      <c r="A1944" s="56" t="s">
        <v>483</v>
      </c>
      <c r="B1944" s="128">
        <f t="shared" si="1863"/>
        <v>30.829085598871877</v>
      </c>
      <c r="C1944" s="128">
        <f t="shared" si="1863"/>
        <v>30.488883857770819</v>
      </c>
      <c r="D1944" s="128">
        <f t="shared" si="1863"/>
        <v>26.473555318385728</v>
      </c>
      <c r="E1944" s="128">
        <f t="shared" si="1863"/>
        <v>32.602191748746421</v>
      </c>
      <c r="F1944" s="128">
        <f t="shared" si="1863"/>
        <v>24.745274752174797</v>
      </c>
      <c r="G1944" s="128">
        <f t="shared" si="1863"/>
        <v>29.045160285923032</v>
      </c>
      <c r="H1944" s="128">
        <f t="shared" si="1863"/>
        <v>29.972453593828263</v>
      </c>
      <c r="I1944" s="128">
        <f t="shared" si="1863"/>
        <v>26.776483845696102</v>
      </c>
      <c r="J1944" s="128">
        <f t="shared" si="1863"/>
        <v>20.140017335476841</v>
      </c>
      <c r="K1944" s="128">
        <f t="shared" si="1863"/>
        <v>20.654698216775746</v>
      </c>
      <c r="L1944" s="128">
        <f t="shared" si="1863"/>
        <v>22.798797116767719</v>
      </c>
      <c r="M1944" s="128">
        <f t="shared" si="1863"/>
        <v>21.751039823287893</v>
      </c>
      <c r="N1944" s="128">
        <f t="shared" si="1863"/>
        <v>27.819238492665448</v>
      </c>
      <c r="O1944" s="128">
        <f t="shared" si="1863"/>
        <v>27.569951178460425</v>
      </c>
      <c r="P1944" s="128">
        <f t="shared" si="1863"/>
        <v>18.747630473196963</v>
      </c>
      <c r="Q1944" s="128">
        <f t="shared" si="1863"/>
        <v>15.823864716640681</v>
      </c>
      <c r="R1944" s="128">
        <f t="shared" si="1863"/>
        <v>17.145601464034076</v>
      </c>
      <c r="S1944" s="128">
        <f t="shared" si="1863"/>
        <v>17.803953616163895</v>
      </c>
      <c r="T1944" s="128">
        <f t="shared" si="1863"/>
        <v>20.595506491487214</v>
      </c>
      <c r="U1944" s="128">
        <f t="shared" si="1863"/>
        <v>24.319884801159162</v>
      </c>
      <c r="V1944" s="128">
        <f t="shared" si="1863"/>
        <v>20.1156646935037</v>
      </c>
      <c r="W1944" s="128">
        <f t="shared" si="1863"/>
        <v>23.275806727362543</v>
      </c>
      <c r="X1944" s="129">
        <f t="shared" si="1863"/>
        <v>22.457345598792234</v>
      </c>
      <c r="Y1944" s="129">
        <f t="shared" si="1863"/>
        <v>23.595386138550975</v>
      </c>
      <c r="Z1944" s="128">
        <f t="shared" si="1863"/>
        <v>24.698527387357544</v>
      </c>
      <c r="AA1944" s="128">
        <f t="shared" si="1863"/>
        <v>26.283727124747202</v>
      </c>
      <c r="AB1944" s="128">
        <v>26.072445473119206</v>
      </c>
      <c r="AC1944" s="128">
        <v>26.7805020350836</v>
      </c>
      <c r="AD1944" s="128">
        <v>27.443490684366836</v>
      </c>
      <c r="AE1944" s="128">
        <f t="shared" si="1864"/>
        <v>26.47197102861136</v>
      </c>
      <c r="AF1944" s="128">
        <v>29.285656971921572</v>
      </c>
      <c r="AG1944" s="128">
        <v>28.830935289844518</v>
      </c>
      <c r="AH1944" s="128">
        <v>28.367983234043248</v>
      </c>
      <c r="AI1944" s="128">
        <v>28.368506967809118</v>
      </c>
      <c r="AJ1944" s="129">
        <f t="shared" si="1865"/>
        <v>26.105441398836987</v>
      </c>
      <c r="AK1944" s="129">
        <v>27.554151726495835</v>
      </c>
      <c r="AL1944" s="129">
        <v>27.673315551228665</v>
      </c>
      <c r="AM1944" s="129">
        <v>26.917502683384839</v>
      </c>
      <c r="AN1944" s="129">
        <v>25.850271800593756</v>
      </c>
      <c r="AO1944" s="129">
        <f t="shared" si="1866"/>
        <v>24.108675652570874</v>
      </c>
      <c r="AP1944" s="129">
        <v>25.537949232211222</v>
      </c>
      <c r="AQ1944" s="129">
        <v>25.789057270916896</v>
      </c>
      <c r="AR1944" s="129">
        <v>21.421368327195431</v>
      </c>
      <c r="AS1944" s="129">
        <f t="shared" si="1867"/>
        <v>21.027588934821566</v>
      </c>
      <c r="AT1944" s="129">
        <v>21.587207658478992</v>
      </c>
      <c r="AU1944" s="129">
        <v>21.291967489951521</v>
      </c>
      <c r="AV1944" s="129">
        <v>16.522192033856147</v>
      </c>
      <c r="AW1944" s="129">
        <v>16.212732165492685</v>
      </c>
      <c r="AX1944" s="129">
        <f t="shared" si="1868"/>
        <v>19.308014452291015</v>
      </c>
      <c r="AY1944" s="129"/>
      <c r="AZ1944" s="129">
        <v>17.553785589933177</v>
      </c>
      <c r="BA1944" s="129">
        <v>17.989185169557086</v>
      </c>
      <c r="BB1944" s="129">
        <v>19.845051318033736</v>
      </c>
      <c r="BC1944" s="129">
        <v>17.681119252327644</v>
      </c>
      <c r="BD1944" s="129">
        <v>19.032692373437364</v>
      </c>
      <c r="BE1944" s="129">
        <v>19.414312029579182</v>
      </c>
      <c r="BF1944" s="129">
        <f t="shared" si="1869"/>
        <v>16.863909814363851</v>
      </c>
      <c r="BG1944" s="129">
        <v>17.163602289933497</v>
      </c>
      <c r="BH1944" s="129">
        <v>16.747004295364061</v>
      </c>
      <c r="BI1944" s="129">
        <v>15.2159394992778</v>
      </c>
      <c r="BJ1944" s="129">
        <v>15.511443838194959</v>
      </c>
      <c r="BK1944" s="129">
        <v>18.049147252859914</v>
      </c>
      <c r="BL1944" s="129">
        <v>17.116252576382944</v>
      </c>
      <c r="BM1944" s="129">
        <v>18.118501549126414</v>
      </c>
      <c r="BN1944" s="129">
        <v>17.236615372631928</v>
      </c>
      <c r="BO1944" s="129">
        <f t="shared" si="1870"/>
        <v>17.898692210831808</v>
      </c>
      <c r="BP1944" s="129">
        <v>18.774809300869642</v>
      </c>
      <c r="BQ1944" s="129">
        <v>18.696307139989106</v>
      </c>
      <c r="BR1944" s="129">
        <v>19.419164584846925</v>
      </c>
      <c r="BS1944" s="129">
        <v>18.74024565943747</v>
      </c>
      <c r="BT1944" s="129">
        <v>16.079142503963386</v>
      </c>
      <c r="BU1944" s="129">
        <v>14.326444215974119</v>
      </c>
      <c r="BV1944" s="129">
        <v>14.312991615308484</v>
      </c>
      <c r="BW1944" s="129">
        <v>15.633184350610067</v>
      </c>
      <c r="BX1944" s="129">
        <v>14.184992670310393</v>
      </c>
      <c r="BY1944" s="129">
        <v>14.071167860621511</v>
      </c>
      <c r="BZ1944" s="128">
        <v>15.662275906941217</v>
      </c>
      <c r="CA1944" s="129">
        <f t="shared" si="1871"/>
        <v>18.048693966623063</v>
      </c>
      <c r="CB1944" s="129">
        <v>14.494655019552322</v>
      </c>
      <c r="CC1944" s="129">
        <v>14.359436257019169</v>
      </c>
      <c r="CD1944" s="129">
        <v>14.283898314778936</v>
      </c>
      <c r="CE1944" s="129">
        <v>13.928748628170139</v>
      </c>
      <c r="CF1944" s="129">
        <v>13.642843674094326</v>
      </c>
      <c r="CG1944" s="129">
        <v>13.557390382653951</v>
      </c>
      <c r="CH1944" s="129">
        <v>13.622224930291045</v>
      </c>
      <c r="CI1944" s="129">
        <v>13.278266798473716</v>
      </c>
      <c r="CJ1944" s="128">
        <v>16.838624254097272</v>
      </c>
      <c r="CK1944" s="128">
        <v>17.167246780734384</v>
      </c>
      <c r="CL1944" s="129">
        <f t="shared" si="1872"/>
        <v>17.390511387339924</v>
      </c>
      <c r="CM1944" s="129">
        <v>16.66866323095832</v>
      </c>
      <c r="CN1944" s="129">
        <v>17.07881137770902</v>
      </c>
      <c r="CO1944" s="129">
        <v>17.030046726563405</v>
      </c>
      <c r="CP1944" s="129">
        <v>17.104349646274333</v>
      </c>
      <c r="CQ1944" s="129">
        <v>17.040934296036987</v>
      </c>
      <c r="CR1944" s="129">
        <v>16.864210434741576</v>
      </c>
      <c r="CS1944" s="129">
        <v>18.050748354708048</v>
      </c>
      <c r="CT1944" s="129">
        <v>17.654762108677843</v>
      </c>
      <c r="CU1944" s="129">
        <v>17.386140709510489</v>
      </c>
      <c r="CV1944" s="129">
        <v>16.873217915271184</v>
      </c>
      <c r="CW1944" s="129">
        <v>16.748415180670257</v>
      </c>
      <c r="CX1944" s="129">
        <v>16.791704316349978</v>
      </c>
      <c r="CY1944" s="129">
        <v>16.672879848936066</v>
      </c>
      <c r="CZ1944" s="129">
        <v>17.074817950135166</v>
      </c>
      <c r="DA1944" s="129">
        <f t="shared" si="1873"/>
        <v>11.107698655337314</v>
      </c>
      <c r="DB1944" s="128">
        <v>10.862393482258843</v>
      </c>
      <c r="DC1944" s="128">
        <v>10.887280563963174</v>
      </c>
      <c r="DD1944" s="128">
        <v>10.843344493695943</v>
      </c>
      <c r="DE1944" s="128">
        <v>9.9883147201865476</v>
      </c>
      <c r="DF1944" s="128">
        <v>9.9050267944922048</v>
      </c>
      <c r="DG1944" s="128">
        <v>9.9046261947350942</v>
      </c>
      <c r="DH1944" s="128">
        <v>10.3756403883903</v>
      </c>
      <c r="DI1944" s="128">
        <v>10.350737037885372</v>
      </c>
      <c r="DJ1944" s="128">
        <v>10.159481284289081</v>
      </c>
      <c r="DK1944" s="128">
        <v>11.656361598116201</v>
      </c>
      <c r="DL1944" s="128">
        <v>11.526977997511283</v>
      </c>
      <c r="DM1944" s="128">
        <v>10.108612439792523</v>
      </c>
      <c r="DN1944" s="130">
        <f t="shared" si="1874"/>
        <v>10.726962211632602</v>
      </c>
      <c r="DO1944" s="128">
        <v>10.108612439792523</v>
      </c>
      <c r="DP1944" s="128">
        <v>11.458848368224036</v>
      </c>
      <c r="DQ1944" s="128">
        <v>11.434736940240345</v>
      </c>
      <c r="DR1944" s="128">
        <v>11.457625104895333</v>
      </c>
      <c r="DS1944" s="128">
        <v>10.835429526877506</v>
      </c>
      <c r="DT1944" s="128">
        <v>10.87048738762468</v>
      </c>
      <c r="DU1944" s="128">
        <v>11.083297795693735</v>
      </c>
      <c r="DV1944" s="131">
        <f t="shared" si="1875"/>
        <v>10.696776380054942</v>
      </c>
      <c r="DW1944" s="132">
        <f t="shared" si="1875"/>
        <v>10.749979179858078</v>
      </c>
      <c r="DX1944" s="133">
        <f t="shared" si="1875"/>
        <v>11.051927614328264</v>
      </c>
      <c r="DZ1944" s="128">
        <f t="shared" si="1876"/>
        <v>10.313578818358911</v>
      </c>
      <c r="EC1944" s="128">
        <f t="shared" si="1877"/>
        <v>10.005030741627762</v>
      </c>
      <c r="EF1944" s="128">
        <f t="shared" si="1878"/>
        <v>9.8584912358795425</v>
      </c>
      <c r="EI1944" s="128">
        <f t="shared" si="1879"/>
        <v>9.6628919738961123</v>
      </c>
      <c r="EL1944" s="128">
        <f t="shared" si="1880"/>
        <v>9.4153407102654931</v>
      </c>
      <c r="EO1944" s="128">
        <f t="shared" si="1881"/>
        <v>9.1232053622834268</v>
      </c>
    </row>
    <row r="1945" spans="1:145" ht="15.5" x14ac:dyDescent="0.35">
      <c r="A1945" s="56" t="s">
        <v>484</v>
      </c>
      <c r="B1945" s="128">
        <f t="shared" si="1863"/>
        <v>27.595655282896164</v>
      </c>
      <c r="C1945" s="128">
        <f t="shared" si="1863"/>
        <v>29.893397844923733</v>
      </c>
      <c r="D1945" s="128">
        <f t="shared" si="1863"/>
        <v>30.765560579422615</v>
      </c>
      <c r="E1945" s="128">
        <f t="shared" si="1863"/>
        <v>30.502256014355865</v>
      </c>
      <c r="F1945" s="128">
        <f t="shared" si="1863"/>
        <v>29.231284677686364</v>
      </c>
      <c r="G1945" s="128">
        <f t="shared" si="1863"/>
        <v>27.199183245323638</v>
      </c>
      <c r="H1945" s="128">
        <f t="shared" si="1863"/>
        <v>28.161149358995601</v>
      </c>
      <c r="I1945" s="128">
        <f t="shared" si="1863"/>
        <v>30.124796572249462</v>
      </c>
      <c r="J1945" s="128">
        <f t="shared" si="1863"/>
        <v>24.857120791420993</v>
      </c>
      <c r="K1945" s="128">
        <f t="shared" si="1863"/>
        <v>26.250073059102643</v>
      </c>
      <c r="L1945" s="128">
        <f t="shared" si="1863"/>
        <v>29.834574285399263</v>
      </c>
      <c r="M1945" s="128">
        <f t="shared" si="1863"/>
        <v>33.28329660744879</v>
      </c>
      <c r="N1945" s="128">
        <f t="shared" si="1863"/>
        <v>28.60592661935981</v>
      </c>
      <c r="O1945" s="128">
        <f t="shared" si="1863"/>
        <v>25.883262310316578</v>
      </c>
      <c r="P1945" s="128">
        <f t="shared" si="1863"/>
        <v>16.816195559916725</v>
      </c>
      <c r="Q1945" s="128">
        <f t="shared" si="1863"/>
        <v>16.19406381211844</v>
      </c>
      <c r="R1945" s="128">
        <f t="shared" si="1863"/>
        <v>16.145056870393219</v>
      </c>
      <c r="S1945" s="128">
        <f t="shared" si="1863"/>
        <v>16.284479074201926</v>
      </c>
      <c r="T1945" s="128">
        <f t="shared" si="1863"/>
        <v>19.716395864106353</v>
      </c>
      <c r="U1945" s="128">
        <f t="shared" si="1863"/>
        <v>19.641097509255445</v>
      </c>
      <c r="V1945" s="128">
        <f t="shared" si="1863"/>
        <v>18.973568363452245</v>
      </c>
      <c r="W1945" s="128">
        <f t="shared" si="1863"/>
        <v>15.453593875541696</v>
      </c>
      <c r="X1945" s="129">
        <f t="shared" si="1863"/>
        <v>16.366452744286597</v>
      </c>
      <c r="Y1945" s="129">
        <f t="shared" si="1863"/>
        <v>12.776193339608405</v>
      </c>
      <c r="Z1945" s="128">
        <f t="shared" si="1863"/>
        <v>14.64089270927839</v>
      </c>
      <c r="AA1945" s="128">
        <f t="shared" si="1863"/>
        <v>13.674940831238501</v>
      </c>
      <c r="AB1945" s="128">
        <v>15.118716856119017</v>
      </c>
      <c r="AC1945" s="128">
        <v>13.390254706424715</v>
      </c>
      <c r="AD1945" s="128">
        <v>13.886261587069839</v>
      </c>
      <c r="AE1945" s="128">
        <f t="shared" si="1864"/>
        <v>16.295474279421416</v>
      </c>
      <c r="AF1945" s="128">
        <v>14.547965132418007</v>
      </c>
      <c r="AG1945" s="128">
        <v>15.045162639488179</v>
      </c>
      <c r="AH1945" s="128">
        <v>14.557092547828466</v>
      </c>
      <c r="AI1945" s="128">
        <v>14.557361302954176</v>
      </c>
      <c r="AJ1945" s="129">
        <f t="shared" si="1865"/>
        <v>13.976534511085658</v>
      </c>
      <c r="AK1945" s="129">
        <v>14.918822442922369</v>
      </c>
      <c r="AL1945" s="129">
        <v>15.454127221032259</v>
      </c>
      <c r="AM1945" s="129">
        <v>15.104062233715176</v>
      </c>
      <c r="AN1945" s="129">
        <v>14.672527977002686</v>
      </c>
      <c r="AO1945" s="129">
        <f t="shared" si="1866"/>
        <v>14.6883571544275</v>
      </c>
      <c r="AP1945" s="129">
        <v>14.725093777944116</v>
      </c>
      <c r="AQ1945" s="129">
        <v>13.418482952725805</v>
      </c>
      <c r="AR1945" s="129">
        <v>13.73828128326393</v>
      </c>
      <c r="AS1945" s="129">
        <f t="shared" si="1867"/>
        <v>14.877087837398882</v>
      </c>
      <c r="AT1945" s="129">
        <v>15.268435493310935</v>
      </c>
      <c r="AU1945" s="129">
        <v>15.282074853950421</v>
      </c>
      <c r="AV1945" s="129">
        <v>13.895437704066834</v>
      </c>
      <c r="AW1945" s="129">
        <v>13.664886560130819</v>
      </c>
      <c r="AX1945" s="129">
        <f t="shared" si="1868"/>
        <v>13.509279027754967</v>
      </c>
      <c r="AY1945" s="129"/>
      <c r="AZ1945" s="129">
        <v>18.226440722102719</v>
      </c>
      <c r="BA1945" s="129">
        <v>18.372075505635404</v>
      </c>
      <c r="BB1945" s="129">
        <v>17.798035631146899</v>
      </c>
      <c r="BC1945" s="129">
        <v>17.143709070180734</v>
      </c>
      <c r="BD1945" s="129">
        <v>14.615661480923492</v>
      </c>
      <c r="BE1945" s="129">
        <v>14.690576487440664</v>
      </c>
      <c r="BF1945" s="129">
        <f t="shared" si="1869"/>
        <v>14.611734450032998</v>
      </c>
      <c r="BG1945" s="129">
        <v>15.240094868676334</v>
      </c>
      <c r="BH1945" s="129">
        <v>15.17308504411146</v>
      </c>
      <c r="BI1945" s="129">
        <v>15.763115198781666</v>
      </c>
      <c r="BJ1945" s="129">
        <v>15.0189225344846</v>
      </c>
      <c r="BK1945" s="129">
        <v>14.676250912545269</v>
      </c>
      <c r="BL1945" s="129">
        <v>15.024997378563812</v>
      </c>
      <c r="BM1945" s="129">
        <v>14.765335787711138</v>
      </c>
      <c r="BN1945" s="129">
        <v>15.182044226632247</v>
      </c>
      <c r="BO1945" s="129">
        <f t="shared" si="1870"/>
        <v>12.811102411503279</v>
      </c>
      <c r="BP1945" s="129">
        <v>13.122977803979428</v>
      </c>
      <c r="BQ1945" s="129">
        <v>13.921262885865572</v>
      </c>
      <c r="BR1945" s="129">
        <v>13.101746000698933</v>
      </c>
      <c r="BS1945" s="129">
        <v>13.609564869833076</v>
      </c>
      <c r="BT1945" s="129">
        <v>13.101959319920899</v>
      </c>
      <c r="BU1945" s="129">
        <v>12.844029821738683</v>
      </c>
      <c r="BV1945" s="129">
        <v>13.0638074793768</v>
      </c>
      <c r="BW1945" s="129">
        <v>17.636366202171416</v>
      </c>
      <c r="BX1945" s="129">
        <v>18.071296376600202</v>
      </c>
      <c r="BY1945" s="129">
        <v>18.119028660782995</v>
      </c>
      <c r="BZ1945" s="128">
        <v>14.866120217651959</v>
      </c>
      <c r="CA1945" s="129">
        <f t="shared" si="1871"/>
        <v>13.315554260484531</v>
      </c>
      <c r="CB1945" s="129">
        <v>14.014985240615784</v>
      </c>
      <c r="CC1945" s="129">
        <v>13.99268608461901</v>
      </c>
      <c r="CD1945" s="129">
        <v>13.947769203210024</v>
      </c>
      <c r="CE1945" s="129">
        <v>13.92105906149756</v>
      </c>
      <c r="CF1945" s="129">
        <v>14.017770853834884</v>
      </c>
      <c r="CG1945" s="129">
        <v>14.013025494781196</v>
      </c>
      <c r="CH1945" s="129">
        <v>13.189990285988641</v>
      </c>
      <c r="CI1945" s="129">
        <v>17.163590134470031</v>
      </c>
      <c r="CJ1945" s="128">
        <v>13.354012891886404</v>
      </c>
      <c r="CK1945" s="128">
        <v>13.530162640104564</v>
      </c>
      <c r="CL1945" s="129">
        <f t="shared" si="1872"/>
        <v>13.03130726706026</v>
      </c>
      <c r="CM1945" s="129">
        <v>12.610819391655776</v>
      </c>
      <c r="CN1945" s="129">
        <v>12.371034448810402</v>
      </c>
      <c r="CO1945" s="129">
        <v>12.326002466814808</v>
      </c>
      <c r="CP1945" s="129">
        <v>12.540524256005833</v>
      </c>
      <c r="CQ1945" s="129">
        <v>12.335274577045899</v>
      </c>
      <c r="CR1945" s="129">
        <v>12.197045756350654</v>
      </c>
      <c r="CS1945" s="129">
        <v>8.7025191183210158</v>
      </c>
      <c r="CT1945" s="129">
        <v>8.6917987898900861</v>
      </c>
      <c r="CU1945" s="129">
        <v>8.7418036329749924</v>
      </c>
      <c r="CV1945" s="129">
        <v>8.1957783087192464</v>
      </c>
      <c r="CW1945" s="129">
        <v>8.2363095048503467</v>
      </c>
      <c r="CX1945" s="129">
        <v>8.1927205238934366</v>
      </c>
      <c r="CY1945" s="129">
        <v>8.2156489102999171</v>
      </c>
      <c r="CZ1945" s="129">
        <v>8.4039337821100233</v>
      </c>
      <c r="DA1945" s="129">
        <f t="shared" si="1873"/>
        <v>9.428486043314404</v>
      </c>
      <c r="DB1945" s="128">
        <v>9.300530069862365</v>
      </c>
      <c r="DC1945" s="128">
        <v>9.3458841658208254</v>
      </c>
      <c r="DD1945" s="128">
        <v>9.3009727521604599</v>
      </c>
      <c r="DE1945" s="128">
        <v>8.6734497880647812</v>
      </c>
      <c r="DF1945" s="128">
        <v>8.5843442010632884</v>
      </c>
      <c r="DG1945" s="128">
        <v>8.6852811967061374</v>
      </c>
      <c r="DH1945" s="128">
        <v>9.3352207164685996</v>
      </c>
      <c r="DI1945" s="128">
        <v>9.2036765565507235</v>
      </c>
      <c r="DJ1945" s="128">
        <v>9.1368878348271192</v>
      </c>
      <c r="DK1945" s="128">
        <v>9.3137588018872854</v>
      </c>
      <c r="DL1945" s="128">
        <v>9.3633189814908526</v>
      </c>
      <c r="DM1945" s="128">
        <v>9.0906698223085929</v>
      </c>
      <c r="DN1945" s="130">
        <f t="shared" si="1874"/>
        <v>9.5214368103801235</v>
      </c>
      <c r="DO1945" s="128">
        <v>9.0906698223085929</v>
      </c>
      <c r="DP1945" s="128">
        <v>8.9143253674351275</v>
      </c>
      <c r="DQ1945" s="128">
        <v>8.9382509750973114</v>
      </c>
      <c r="DR1945" s="128">
        <v>8.9818352074950418</v>
      </c>
      <c r="DS1945" s="128">
        <v>9.6883932645082442</v>
      </c>
      <c r="DT1945" s="128">
        <v>9.6967206834004962</v>
      </c>
      <c r="DU1945" s="128">
        <v>10.181107942451201</v>
      </c>
      <c r="DV1945" s="131">
        <f t="shared" si="1875"/>
        <v>9.8572441572316549</v>
      </c>
      <c r="DW1945" s="132">
        <f t="shared" si="1875"/>
        <v>9.8943432148096573</v>
      </c>
      <c r="DX1945" s="133">
        <f t="shared" si="1875"/>
        <v>10.524396848925093</v>
      </c>
      <c r="DZ1945" s="128">
        <f t="shared" si="1876"/>
        <v>9.7108239585905896</v>
      </c>
      <c r="EC1945" s="128">
        <f t="shared" si="1877"/>
        <v>9.5664086999130866</v>
      </c>
      <c r="EF1945" s="128">
        <f t="shared" si="1878"/>
        <v>9.3721751191520113</v>
      </c>
      <c r="EI1945" s="128">
        <f t="shared" si="1879"/>
        <v>9.2530043057982887</v>
      </c>
      <c r="EL1945" s="128">
        <f t="shared" si="1880"/>
        <v>9.1197919059277375</v>
      </c>
      <c r="EO1945" s="128">
        <f t="shared" si="1881"/>
        <v>8.9899227894117075</v>
      </c>
    </row>
    <row r="1946" spans="1:145" ht="15.5" x14ac:dyDescent="0.35">
      <c r="A1946" s="56" t="s">
        <v>485</v>
      </c>
      <c r="B1946" s="128">
        <f t="shared" si="1863"/>
        <v>3.7279221591257912</v>
      </c>
      <c r="C1946" s="128">
        <f t="shared" si="1863"/>
        <v>1.5131299586444462</v>
      </c>
      <c r="D1946" s="128">
        <f t="shared" si="1863"/>
        <v>0.71621843045732936</v>
      </c>
      <c r="E1946" s="128">
        <f t="shared" si="1863"/>
        <v>0.44323221410682445</v>
      </c>
      <c r="F1946" s="128">
        <f t="shared" si="1863"/>
        <v>0.50623779053811058</v>
      </c>
      <c r="G1946" s="128">
        <f t="shared" si="1863"/>
        <v>0.71942333030106187</v>
      </c>
      <c r="H1946" s="128">
        <f t="shared" si="1863"/>
        <v>0.67351947364233444</v>
      </c>
      <c r="I1946" s="128">
        <f t="shared" si="1863"/>
        <v>1.4506786438979742</v>
      </c>
      <c r="J1946" s="128">
        <f t="shared" si="1863"/>
        <v>1.6725128696892195</v>
      </c>
      <c r="K1946" s="128">
        <f t="shared" si="1863"/>
        <v>2.009596466571006</v>
      </c>
      <c r="L1946" s="128">
        <f t="shared" si="1863"/>
        <v>1.6246647976194011</v>
      </c>
      <c r="M1946" s="128">
        <f t="shared" si="1863"/>
        <v>1.5576485676072462</v>
      </c>
      <c r="N1946" s="128">
        <f t="shared" si="1863"/>
        <v>3.2780484173487392</v>
      </c>
      <c r="O1946" s="128">
        <f t="shared" si="1863"/>
        <v>3.3820582411514453</v>
      </c>
      <c r="P1946" s="128">
        <f t="shared" si="1863"/>
        <v>2.3322047061262023</v>
      </c>
      <c r="Q1946" s="128">
        <f t="shared" si="1863"/>
        <v>3.1832460989871652</v>
      </c>
      <c r="R1946" s="128">
        <f t="shared" si="1863"/>
        <v>4.5641886139636938</v>
      </c>
      <c r="S1946" s="128">
        <f t="shared" si="1863"/>
        <v>5.3694127813863481</v>
      </c>
      <c r="T1946" s="128">
        <f t="shared" si="1863"/>
        <v>5.9770400891445732</v>
      </c>
      <c r="U1946" s="128">
        <f t="shared" si="1863"/>
        <v>6.1161725794838837</v>
      </c>
      <c r="V1946" s="128">
        <f t="shared" si="1863"/>
        <v>6.8071599069434141</v>
      </c>
      <c r="W1946" s="128">
        <f t="shared" si="1863"/>
        <v>6.0844538959358365</v>
      </c>
      <c r="X1946" s="129">
        <f t="shared" si="1863"/>
        <v>8.3649090611724901</v>
      </c>
      <c r="Y1946" s="129">
        <f t="shared" si="1863"/>
        <v>9.7406357055953308</v>
      </c>
      <c r="Z1946" s="128">
        <f t="shared" si="1863"/>
        <v>11.416046583432932</v>
      </c>
      <c r="AA1946" s="128">
        <f t="shared" si="1863"/>
        <v>11.685167277976376</v>
      </c>
      <c r="AB1946" s="128">
        <v>9.0104125518009397</v>
      </c>
      <c r="AC1946" s="128">
        <v>10.507358626615568</v>
      </c>
      <c r="AD1946" s="128">
        <v>10.930005089504094</v>
      </c>
      <c r="AE1946" s="128">
        <f t="shared" si="1864"/>
        <v>11.525529977339628</v>
      </c>
      <c r="AF1946" s="128">
        <v>10.703277278348537</v>
      </c>
      <c r="AG1946" s="128">
        <v>11.609250328133433</v>
      </c>
      <c r="AH1946" s="128">
        <v>11.181120447690205</v>
      </c>
      <c r="AI1946" s="128">
        <v>11.181326875135907</v>
      </c>
      <c r="AJ1946" s="129">
        <f t="shared" si="1865"/>
        <v>10.968570296999816</v>
      </c>
      <c r="AK1946" s="129">
        <v>8.804175390234187</v>
      </c>
      <c r="AL1946" s="129">
        <v>9.5653603508991605</v>
      </c>
      <c r="AM1946" s="129">
        <v>9.4042815997603366</v>
      </c>
      <c r="AN1946" s="129">
        <v>8.8506734889841017</v>
      </c>
      <c r="AO1946" s="129">
        <f t="shared" si="1866"/>
        <v>8.6198103768049918</v>
      </c>
      <c r="AP1946" s="129">
        <v>7.1668227979066765</v>
      </c>
      <c r="AQ1946" s="129">
        <v>7.6565259094744773</v>
      </c>
      <c r="AR1946" s="129">
        <v>6.6240600206585682</v>
      </c>
      <c r="AS1946" s="129">
        <f t="shared" si="1867"/>
        <v>7.1892081698575119</v>
      </c>
      <c r="AT1946" s="129">
        <v>6.9897066813091246</v>
      </c>
      <c r="AU1946" s="129">
        <v>6.3411083172013063</v>
      </c>
      <c r="AV1946" s="129">
        <v>7.8767267669906493</v>
      </c>
      <c r="AW1946" s="129">
        <v>7.801264726134451</v>
      </c>
      <c r="AX1946" s="129">
        <f t="shared" si="1868"/>
        <v>6.7641238298571187</v>
      </c>
      <c r="AY1946" s="129"/>
      <c r="AZ1946" s="129">
        <v>6.0198690315517238</v>
      </c>
      <c r="BA1946" s="129">
        <v>6.0472868506306074</v>
      </c>
      <c r="BB1946" s="129">
        <v>5.8425295927446754</v>
      </c>
      <c r="BC1946" s="129">
        <v>6.2645779875972121</v>
      </c>
      <c r="BD1946" s="129">
        <v>6.5926311234939936</v>
      </c>
      <c r="BE1946" s="129">
        <v>6.5981220722162455</v>
      </c>
      <c r="BF1946" s="129">
        <f t="shared" si="1869"/>
        <v>6.1300135794320907</v>
      </c>
      <c r="BG1946" s="129">
        <v>6.4525655233949681</v>
      </c>
      <c r="BH1946" s="129">
        <v>6.1349680445423012</v>
      </c>
      <c r="BI1946" s="129">
        <v>5.7774756244176109</v>
      </c>
      <c r="BJ1946" s="129">
        <v>5.9432831204008494</v>
      </c>
      <c r="BK1946" s="129">
        <v>6.1436845342385027</v>
      </c>
      <c r="BL1946" s="129">
        <v>6.1657970433401132</v>
      </c>
      <c r="BM1946" s="129">
        <v>6.187849764173964</v>
      </c>
      <c r="BN1946" s="129">
        <v>6.212622403594847</v>
      </c>
      <c r="BO1946" s="129">
        <f t="shared" si="1870"/>
        <v>5.8267490997306561</v>
      </c>
      <c r="BP1946" s="129">
        <v>6.0139379601072944</v>
      </c>
      <c r="BQ1946" s="129">
        <v>5.9887921853777453</v>
      </c>
      <c r="BR1946" s="129">
        <v>6.4897212484194116</v>
      </c>
      <c r="BS1946" s="129">
        <v>6.4825165514759826</v>
      </c>
      <c r="BT1946" s="129">
        <v>6.2301909835918936</v>
      </c>
      <c r="BU1946" s="129">
        <v>6.1987366879962691</v>
      </c>
      <c r="BV1946" s="129">
        <v>6.4314544302173129</v>
      </c>
      <c r="BW1946" s="129">
        <v>5.843073318894012</v>
      </c>
      <c r="BX1946" s="129">
        <v>5.9780295943683086</v>
      </c>
      <c r="BY1946" s="129">
        <v>6.0826021591706931</v>
      </c>
      <c r="BZ1946" s="128">
        <v>5.6423079895679891</v>
      </c>
      <c r="CA1946" s="129">
        <f t="shared" si="1871"/>
        <v>5.6853230797492769</v>
      </c>
      <c r="CB1946" s="129">
        <v>5.6771353674689813</v>
      </c>
      <c r="CC1946" s="129">
        <v>5.572793977879356</v>
      </c>
      <c r="CD1946" s="129">
        <v>5.3768222263579046</v>
      </c>
      <c r="CE1946" s="129">
        <v>6.5446614783487549</v>
      </c>
      <c r="CF1946" s="129">
        <v>6.3977487660369254</v>
      </c>
      <c r="CG1946" s="129">
        <v>6.2061892806579113</v>
      </c>
      <c r="CH1946" s="129">
        <v>6.4713406850511719</v>
      </c>
      <c r="CI1946" s="129">
        <v>6.1010512727686237</v>
      </c>
      <c r="CJ1946" s="128">
        <v>6.1296530993501701</v>
      </c>
      <c r="CK1946" s="128">
        <v>6.01466955659928</v>
      </c>
      <c r="CL1946" s="129">
        <f t="shared" si="1872"/>
        <v>5.190538908291888</v>
      </c>
      <c r="CM1946" s="129">
        <v>5.9478846095983799</v>
      </c>
      <c r="CN1946" s="129">
        <v>6.0997470186355898</v>
      </c>
      <c r="CO1946" s="129">
        <v>6.0750556838599064</v>
      </c>
      <c r="CP1946" s="129">
        <v>5.1055632717031161</v>
      </c>
      <c r="CQ1946" s="129">
        <v>6.0615646244561194</v>
      </c>
      <c r="CR1946" s="129">
        <v>6.3951371489968833</v>
      </c>
      <c r="CS1946" s="129">
        <v>5.4565785868250272</v>
      </c>
      <c r="CT1946" s="129">
        <v>6.5006937191845484</v>
      </c>
      <c r="CU1946" s="129">
        <v>6.6989905016532658</v>
      </c>
      <c r="CV1946" s="129">
        <v>8.9718765388141435</v>
      </c>
      <c r="CW1946" s="129">
        <v>8.9522855176354419</v>
      </c>
      <c r="CX1946" s="129">
        <v>8.9265040291222544</v>
      </c>
      <c r="CY1946" s="129">
        <v>8.9517028132345704</v>
      </c>
      <c r="CZ1946" s="129">
        <v>7.3552361668764226</v>
      </c>
      <c r="DA1946" s="129">
        <f t="shared" si="1873"/>
        <v>8.5324061794403665</v>
      </c>
      <c r="DB1946" s="128">
        <v>6.8361877182734414</v>
      </c>
      <c r="DC1946" s="128">
        <v>6.7899933773571997</v>
      </c>
      <c r="DD1946" s="128">
        <v>6.6925947062755631</v>
      </c>
      <c r="DE1946" s="128">
        <v>7.0468130426956499</v>
      </c>
      <c r="DF1946" s="128">
        <v>7.0123974826615454</v>
      </c>
      <c r="DG1946" s="128">
        <v>7.0509631372271118</v>
      </c>
      <c r="DH1946" s="128">
        <v>6.8730083547216285</v>
      </c>
      <c r="DI1946" s="128">
        <v>6.856071497726461</v>
      </c>
      <c r="DJ1946" s="128">
        <v>6.9387456336367386</v>
      </c>
      <c r="DK1946" s="128">
        <v>8.380278941259709</v>
      </c>
      <c r="DL1946" s="128">
        <v>8.3416395890826625</v>
      </c>
      <c r="DM1946" s="128">
        <v>6.9040404427979345</v>
      </c>
      <c r="DN1946" s="130">
        <f t="shared" si="1874"/>
        <v>8.2052901567161918</v>
      </c>
      <c r="DO1946" s="128">
        <v>6.9040404427979345</v>
      </c>
      <c r="DP1946" s="128">
        <v>9.6643230283638868</v>
      </c>
      <c r="DQ1946" s="128">
        <v>9.6139692229664728</v>
      </c>
      <c r="DR1946" s="128">
        <v>9.4128415360247999</v>
      </c>
      <c r="DS1946" s="128">
        <v>8.1881871316202055</v>
      </c>
      <c r="DT1946" s="128">
        <v>8.0971492693294973</v>
      </c>
      <c r="DU1946" s="128">
        <v>8.3378383154143734</v>
      </c>
      <c r="DV1946" s="131">
        <f t="shared" si="1875"/>
        <v>8.1039687096939783</v>
      </c>
      <c r="DW1946" s="132">
        <f t="shared" si="1875"/>
        <v>8.0547861686008808</v>
      </c>
      <c r="DX1946" s="133">
        <f t="shared" si="1875"/>
        <v>8.45404968032555</v>
      </c>
      <c r="DZ1946" s="128">
        <f t="shared" si="1876"/>
        <v>8.2181818444167849</v>
      </c>
      <c r="EC1946" s="128">
        <f t="shared" si="1877"/>
        <v>8.433408710805617</v>
      </c>
      <c r="EF1946" s="128">
        <f t="shared" si="1878"/>
        <v>8.7961329684266225</v>
      </c>
      <c r="EI1946" s="128">
        <f t="shared" si="1879"/>
        <v>9.1423299085486427</v>
      </c>
      <c r="EL1946" s="128">
        <f t="shared" si="1880"/>
        <v>9.4885012450744632</v>
      </c>
      <c r="EO1946" s="128">
        <f t="shared" si="1881"/>
        <v>9.6661175382770335</v>
      </c>
    </row>
    <row r="1947" spans="1:145" ht="15.5" x14ac:dyDescent="0.35">
      <c r="A1947" s="56" t="s">
        <v>486</v>
      </c>
      <c r="B1947" s="128">
        <f t="shared" si="1863"/>
        <v>26.040263803314744</v>
      </c>
      <c r="C1947" s="128">
        <f t="shared" si="1863"/>
        <v>25.016367399706095</v>
      </c>
      <c r="D1947" s="128">
        <f t="shared" si="1863"/>
        <v>22.844715270735261</v>
      </c>
      <c r="E1947" s="128">
        <f t="shared" si="1863"/>
        <v>23.136721576376235</v>
      </c>
      <c r="F1947" s="128">
        <f t="shared" si="1863"/>
        <v>23.045430427982609</v>
      </c>
      <c r="G1947" s="128">
        <f t="shared" si="1863"/>
        <v>22.574182128554625</v>
      </c>
      <c r="H1947" s="128">
        <f t="shared" si="1863"/>
        <v>19.998004056664438</v>
      </c>
      <c r="I1947" s="128">
        <f t="shared" si="1863"/>
        <v>15.291270295281542</v>
      </c>
      <c r="J1947" s="128">
        <f t="shared" si="1863"/>
        <v>15.300221791527447</v>
      </c>
      <c r="K1947" s="128">
        <f t="shared" si="1863"/>
        <v>21.129728138100742</v>
      </c>
      <c r="L1947" s="128">
        <f t="shared" si="1863"/>
        <v>19.426465286054469</v>
      </c>
      <c r="M1947" s="128">
        <f t="shared" si="1863"/>
        <v>19.644998621376576</v>
      </c>
      <c r="N1947" s="128">
        <f t="shared" si="1863"/>
        <v>18.551595678777847</v>
      </c>
      <c r="O1947" s="128">
        <f t="shared" si="1863"/>
        <v>18.08928182789472</v>
      </c>
      <c r="P1947" s="128">
        <f t="shared" si="1863"/>
        <v>12.431734670719404</v>
      </c>
      <c r="Q1947" s="128">
        <f t="shared" si="1863"/>
        <v>14.326876724191859</v>
      </c>
      <c r="R1947" s="128">
        <f t="shared" si="1863"/>
        <v>14.416784402006293</v>
      </c>
      <c r="S1947" s="128">
        <f t="shared" si="1863"/>
        <v>12.929682179608205</v>
      </c>
      <c r="T1947" s="128">
        <f t="shared" si="1863"/>
        <v>16.048511233771279</v>
      </c>
      <c r="U1947" s="128">
        <f t="shared" si="1863"/>
        <v>19.476028186416258</v>
      </c>
      <c r="V1947" s="128">
        <f t="shared" si="1863"/>
        <v>19.259618118110541</v>
      </c>
      <c r="W1947" s="128">
        <f t="shared" si="1863"/>
        <v>21.158749240625827</v>
      </c>
      <c r="X1947" s="129">
        <f t="shared" si="1863"/>
        <v>18.381105897158527</v>
      </c>
      <c r="Y1947" s="129">
        <f t="shared" si="1863"/>
        <v>19.522518854396331</v>
      </c>
      <c r="Z1947" s="128">
        <f t="shared" si="1863"/>
        <v>18.067152235025262</v>
      </c>
      <c r="AA1947" s="128">
        <f t="shared" si="1863"/>
        <v>17.669285944964439</v>
      </c>
      <c r="AB1947" s="128">
        <v>18.138505172207498</v>
      </c>
      <c r="AC1947" s="128">
        <v>18.704876750486896</v>
      </c>
      <c r="AD1947" s="128">
        <v>17.539255848750535</v>
      </c>
      <c r="AE1947" s="128">
        <f t="shared" si="1864"/>
        <v>16.93703805671446</v>
      </c>
      <c r="AF1947" s="128">
        <v>18.366600603825969</v>
      </c>
      <c r="AG1947" s="128">
        <v>18.741760932677995</v>
      </c>
      <c r="AH1947" s="128">
        <v>20.111970843749035</v>
      </c>
      <c r="AI1947" s="128">
        <v>20.112342153832735</v>
      </c>
      <c r="AJ1947" s="129">
        <f t="shared" si="1865"/>
        <v>18.68070326443479</v>
      </c>
      <c r="AK1947" s="129">
        <v>18.00065748901017</v>
      </c>
      <c r="AL1947" s="129">
        <v>18.342554947932058</v>
      </c>
      <c r="AM1947" s="129">
        <v>19.444950792405599</v>
      </c>
      <c r="AN1947" s="129">
        <v>16.23374251157724</v>
      </c>
      <c r="AO1947" s="129">
        <f t="shared" si="1866"/>
        <v>16.418845132273532</v>
      </c>
      <c r="AP1947" s="129">
        <v>14.987662749382272</v>
      </c>
      <c r="AQ1947" s="129">
        <v>16.923644740312966</v>
      </c>
      <c r="AR1947" s="129">
        <v>18.716644061320078</v>
      </c>
      <c r="AS1947" s="129">
        <f t="shared" si="1867"/>
        <v>13.803472115431269</v>
      </c>
      <c r="AT1947" s="129">
        <v>13.616574220133144</v>
      </c>
      <c r="AU1947" s="129">
        <v>12.264309491259631</v>
      </c>
      <c r="AV1947" s="129">
        <v>13.9845506121195</v>
      </c>
      <c r="AW1947" s="129">
        <v>14.327411610005203</v>
      </c>
      <c r="AX1947" s="129">
        <f t="shared" si="1868"/>
        <v>13.963376580719329</v>
      </c>
      <c r="AY1947" s="129"/>
      <c r="AZ1947" s="129">
        <v>12.787070078521664</v>
      </c>
      <c r="BA1947" s="129">
        <v>12.443898522846684</v>
      </c>
      <c r="BB1947" s="129">
        <v>12.613745016369712</v>
      </c>
      <c r="BC1947" s="129">
        <v>13.062324849343772</v>
      </c>
      <c r="BD1947" s="129">
        <v>13.131371390687722</v>
      </c>
      <c r="BE1947" s="129">
        <v>12.945132194560765</v>
      </c>
      <c r="BF1947" s="129">
        <f t="shared" si="1869"/>
        <v>15.38712760873028</v>
      </c>
      <c r="BG1947" s="129">
        <v>13.225224892991401</v>
      </c>
      <c r="BH1947" s="129">
        <v>13.474306299721206</v>
      </c>
      <c r="BI1947" s="129">
        <v>12.600690981633367</v>
      </c>
      <c r="BJ1947" s="129">
        <v>13.298130663231781</v>
      </c>
      <c r="BK1947" s="129">
        <v>12.977980052514827</v>
      </c>
      <c r="BL1947" s="129">
        <v>13.065830272673836</v>
      </c>
      <c r="BM1947" s="129">
        <v>12.976880738109942</v>
      </c>
      <c r="BN1947" s="129">
        <v>13.096725872633026</v>
      </c>
      <c r="BO1947" s="129">
        <f t="shared" si="1870"/>
        <v>16.411829630241769</v>
      </c>
      <c r="BP1947" s="129">
        <v>14.614514581027461</v>
      </c>
      <c r="BQ1947" s="129">
        <v>14.553407650115643</v>
      </c>
      <c r="BR1947" s="129">
        <v>15.489240824774093</v>
      </c>
      <c r="BS1947" s="129">
        <v>14.665041170388955</v>
      </c>
      <c r="BT1947" s="129">
        <v>14.766149880851335</v>
      </c>
      <c r="BU1947" s="129">
        <v>14.381620127540499</v>
      </c>
      <c r="BV1947" s="129">
        <v>14.679689248601345</v>
      </c>
      <c r="BW1947" s="129">
        <v>14.540762856713394</v>
      </c>
      <c r="BX1947" s="129">
        <v>14.530347142343924</v>
      </c>
      <c r="BY1947" s="129">
        <v>15.764017496510533</v>
      </c>
      <c r="BZ1947" s="128">
        <v>14.034882578687034</v>
      </c>
      <c r="CA1947" s="129">
        <f t="shared" si="1871"/>
        <v>14.054072030583384</v>
      </c>
      <c r="CB1947" s="129">
        <v>14.938080727071615</v>
      </c>
      <c r="CC1947" s="129">
        <v>15.123875357831103</v>
      </c>
      <c r="CD1947" s="129">
        <v>15.071309431814919</v>
      </c>
      <c r="CE1947" s="129">
        <v>14.689068072599847</v>
      </c>
      <c r="CF1947" s="129">
        <v>14.8530805682345</v>
      </c>
      <c r="CG1947" s="129">
        <v>14.770379806011858</v>
      </c>
      <c r="CH1947" s="129">
        <v>14.304809220953665</v>
      </c>
      <c r="CI1947" s="129">
        <v>13.956503871016469</v>
      </c>
      <c r="CJ1947" s="128">
        <v>13.558170740921691</v>
      </c>
      <c r="CK1947" s="128">
        <v>13.710772978752258</v>
      </c>
      <c r="CL1947" s="129">
        <f t="shared" si="1872"/>
        <v>15.789081389939128</v>
      </c>
      <c r="CM1947" s="129">
        <v>13.044155356707929</v>
      </c>
      <c r="CN1947" s="129">
        <v>14.719512026612358</v>
      </c>
      <c r="CO1947" s="129">
        <v>14.850592840726176</v>
      </c>
      <c r="CP1947" s="129">
        <v>15.32679607694903</v>
      </c>
      <c r="CQ1947" s="129">
        <v>14.85087496389721</v>
      </c>
      <c r="CR1947" s="129">
        <v>14.941078250764196</v>
      </c>
      <c r="CS1947" s="129">
        <v>15.956148563682419</v>
      </c>
      <c r="CT1947" s="129">
        <v>15.564703089122846</v>
      </c>
      <c r="CU1947" s="129">
        <v>15.600675945888488</v>
      </c>
      <c r="CV1947" s="129">
        <v>20.655555389148905</v>
      </c>
      <c r="CW1947" s="129">
        <v>20.769418380747982</v>
      </c>
      <c r="CX1947" s="129">
        <v>20.643154987046081</v>
      </c>
      <c r="CY1947" s="129">
        <v>20.72473771439336</v>
      </c>
      <c r="CZ1947" s="129">
        <v>21.172623904552474</v>
      </c>
      <c r="DA1947" s="129">
        <f t="shared" si="1873"/>
        <v>22.01579449984515</v>
      </c>
      <c r="DB1947" s="128">
        <v>22.096555991866808</v>
      </c>
      <c r="DC1947" s="128">
        <v>22.126337176062712</v>
      </c>
      <c r="DD1947" s="128">
        <v>21.838859626783574</v>
      </c>
      <c r="DE1947" s="128">
        <v>21.526244876195655</v>
      </c>
      <c r="DF1947" s="128">
        <v>21.550208046708065</v>
      </c>
      <c r="DG1947" s="128">
        <v>21.70756955879056</v>
      </c>
      <c r="DH1947" s="128">
        <v>20.583756748011915</v>
      </c>
      <c r="DI1947" s="128">
        <v>20.416520619378886</v>
      </c>
      <c r="DJ1947" s="128">
        <v>20.254594666630801</v>
      </c>
      <c r="DK1947" s="128">
        <v>20.93705217842297</v>
      </c>
      <c r="DL1947" s="128">
        <v>20.974786153004676</v>
      </c>
      <c r="DM1947" s="128">
        <v>20.227173841360901</v>
      </c>
      <c r="DN1947" s="130">
        <f t="shared" si="1874"/>
        <v>21.993690149587533</v>
      </c>
      <c r="DO1947" s="128">
        <v>20.227173841360901</v>
      </c>
      <c r="DP1947" s="128">
        <v>22.429662310292883</v>
      </c>
      <c r="DQ1947" s="128">
        <v>22.418034191580247</v>
      </c>
      <c r="DR1947" s="128">
        <v>22.213572092266919</v>
      </c>
      <c r="DS1947" s="128">
        <v>22.318538450785329</v>
      </c>
      <c r="DT1947" s="128">
        <v>22.249225766404081</v>
      </c>
      <c r="DU1947" s="128">
        <v>23.197700993736383</v>
      </c>
      <c r="DV1947" s="131">
        <f t="shared" si="1875"/>
        <v>22.771463964933876</v>
      </c>
      <c r="DW1947" s="132">
        <f t="shared" si="1875"/>
        <v>22.903520634382573</v>
      </c>
      <c r="DX1947" s="133">
        <f t="shared" si="1875"/>
        <v>24.237468835601394</v>
      </c>
      <c r="DZ1947" s="128">
        <f t="shared" si="1876"/>
        <v>22.549071384785869</v>
      </c>
      <c r="EC1947" s="128">
        <f t="shared" si="1877"/>
        <v>22.663242207766672</v>
      </c>
      <c r="EF1947" s="128">
        <f t="shared" si="1878"/>
        <v>22.921214995641421</v>
      </c>
      <c r="EI1947" s="128">
        <f t="shared" si="1879"/>
        <v>23.063006358365921</v>
      </c>
      <c r="EL1947" s="128">
        <f t="shared" si="1880"/>
        <v>23.173602247785922</v>
      </c>
      <c r="EO1947" s="128">
        <f t="shared" si="1881"/>
        <v>23.20901629082956</v>
      </c>
    </row>
    <row r="1948" spans="1:145" ht="15.5" x14ac:dyDescent="0.35">
      <c r="A1948" s="56" t="s">
        <v>611</v>
      </c>
      <c r="B1948" s="63">
        <f>SUM(B1942:B1947)</f>
        <v>100</v>
      </c>
      <c r="C1948" s="63">
        <f t="shared" ref="C1948:AA1948" si="1882">SUM(C1942:C1947)</f>
        <v>100</v>
      </c>
      <c r="D1948" s="63">
        <f t="shared" si="1882"/>
        <v>100</v>
      </c>
      <c r="E1948" s="63">
        <f t="shared" si="1882"/>
        <v>100.00000000000001</v>
      </c>
      <c r="F1948" s="63">
        <f t="shared" si="1882"/>
        <v>100</v>
      </c>
      <c r="G1948" s="63">
        <f t="shared" si="1882"/>
        <v>99.999999999999986</v>
      </c>
      <c r="H1948" s="63">
        <f t="shared" si="1882"/>
        <v>100.00000000000001</v>
      </c>
      <c r="I1948" s="63">
        <f t="shared" si="1882"/>
        <v>100</v>
      </c>
      <c r="J1948" s="128">
        <f t="shared" si="1882"/>
        <v>100</v>
      </c>
      <c r="K1948" s="128">
        <f t="shared" si="1882"/>
        <v>100</v>
      </c>
      <c r="L1948" s="128">
        <f t="shared" si="1882"/>
        <v>99.999999999999986</v>
      </c>
      <c r="M1948" s="128">
        <f t="shared" si="1882"/>
        <v>100</v>
      </c>
      <c r="N1948" s="128">
        <f t="shared" si="1882"/>
        <v>99.999999999999986</v>
      </c>
      <c r="O1948" s="128">
        <f t="shared" si="1882"/>
        <v>100</v>
      </c>
      <c r="P1948" s="128">
        <f t="shared" si="1882"/>
        <v>100</v>
      </c>
      <c r="Q1948" s="128">
        <f t="shared" si="1882"/>
        <v>100</v>
      </c>
      <c r="R1948" s="128">
        <f t="shared" si="1882"/>
        <v>100.00000000000003</v>
      </c>
      <c r="S1948" s="128">
        <f t="shared" si="1882"/>
        <v>99.999999999999986</v>
      </c>
      <c r="T1948" s="128">
        <f t="shared" si="1882"/>
        <v>100</v>
      </c>
      <c r="U1948" s="128">
        <f t="shared" si="1882"/>
        <v>100</v>
      </c>
      <c r="V1948" s="128">
        <f t="shared" si="1882"/>
        <v>99.999999999999986</v>
      </c>
      <c r="W1948" s="128">
        <f t="shared" si="1882"/>
        <v>100</v>
      </c>
      <c r="X1948" s="129">
        <f t="shared" si="1882"/>
        <v>100</v>
      </c>
      <c r="Y1948" s="129">
        <f t="shared" si="1882"/>
        <v>100</v>
      </c>
      <c r="Z1948" s="128">
        <f t="shared" si="1882"/>
        <v>100</v>
      </c>
      <c r="AA1948" s="128">
        <f t="shared" si="1882"/>
        <v>100</v>
      </c>
      <c r="AB1948" s="128">
        <v>99.999999999999986</v>
      </c>
      <c r="AC1948" s="128">
        <v>100</v>
      </c>
      <c r="AD1948" s="128">
        <v>100</v>
      </c>
      <c r="AE1948" s="128">
        <f>SUM(AE1942:AE1947)</f>
        <v>99.999999999999986</v>
      </c>
      <c r="AF1948" s="128">
        <v>99.999999999999986</v>
      </c>
      <c r="AG1948" s="128">
        <v>99.999999999999986</v>
      </c>
      <c r="AH1948" s="128">
        <v>100</v>
      </c>
      <c r="AI1948" s="128">
        <v>100</v>
      </c>
      <c r="AJ1948" s="129">
        <f>SUM(AJ1942:AJ1947)</f>
        <v>100</v>
      </c>
      <c r="AK1948" s="129">
        <v>99.999999999999986</v>
      </c>
      <c r="AL1948" s="129">
        <v>99.999999999999986</v>
      </c>
      <c r="AM1948" s="129">
        <v>99.999999999999986</v>
      </c>
      <c r="AN1948" s="129">
        <v>99.999999999999972</v>
      </c>
      <c r="AO1948" s="129">
        <f>SUM(AO1942:AO1947)</f>
        <v>100</v>
      </c>
      <c r="AP1948" s="129">
        <v>99.999999999999986</v>
      </c>
      <c r="AQ1948" s="129">
        <v>100.00000000000003</v>
      </c>
      <c r="AR1948" s="129">
        <v>100.00000000000001</v>
      </c>
      <c r="AS1948" s="129">
        <f>SUM(AS1942:AS1947)</f>
        <v>100</v>
      </c>
      <c r="AT1948" s="129">
        <v>100.00000000000003</v>
      </c>
      <c r="AU1948" s="129">
        <v>99.999999999999972</v>
      </c>
      <c r="AV1948" s="129">
        <v>100</v>
      </c>
      <c r="AW1948" s="129">
        <v>100</v>
      </c>
      <c r="AX1948" s="129">
        <f>SUM(AX1942:AX1947)</f>
        <v>100</v>
      </c>
      <c r="AY1948" s="129"/>
      <c r="AZ1948" s="129">
        <v>99.999999999999986</v>
      </c>
      <c r="BA1948" s="129">
        <v>100.00000000000001</v>
      </c>
      <c r="BB1948" s="129">
        <v>100</v>
      </c>
      <c r="BC1948" s="129">
        <v>99.999999999999986</v>
      </c>
      <c r="BD1948" s="129">
        <v>99.999999999999986</v>
      </c>
      <c r="BE1948" s="129">
        <v>100</v>
      </c>
      <c r="BF1948" s="129">
        <f>SUM(BF1942:BF1947)</f>
        <v>99.999999999999986</v>
      </c>
      <c r="BG1948" s="129">
        <v>99.999999999999986</v>
      </c>
      <c r="BH1948" s="129">
        <v>100.00000000000001</v>
      </c>
      <c r="BI1948" s="129">
        <v>99.999999999999986</v>
      </c>
      <c r="BJ1948" s="129">
        <v>100</v>
      </c>
      <c r="BK1948" s="129">
        <v>100</v>
      </c>
      <c r="BL1948" s="129">
        <v>100.00000000000001</v>
      </c>
      <c r="BM1948" s="129">
        <v>100</v>
      </c>
      <c r="BN1948" s="129">
        <v>99.999999999999986</v>
      </c>
      <c r="BO1948" s="129">
        <f>SUM(BO1942:BO1947)</f>
        <v>100.00000000000003</v>
      </c>
      <c r="BP1948" s="129">
        <v>100</v>
      </c>
      <c r="BQ1948" s="129">
        <v>100</v>
      </c>
      <c r="BR1948" s="129">
        <v>100</v>
      </c>
      <c r="BS1948" s="129">
        <v>100</v>
      </c>
      <c r="BT1948" s="129">
        <v>100.00000000000001</v>
      </c>
      <c r="BU1948" s="129">
        <v>100</v>
      </c>
      <c r="BV1948" s="129">
        <v>100.00000000000001</v>
      </c>
      <c r="BW1948" s="129">
        <v>100.00000000000001</v>
      </c>
      <c r="BX1948" s="129">
        <v>100.00000000000001</v>
      </c>
      <c r="BY1948" s="129">
        <v>100</v>
      </c>
      <c r="BZ1948" s="128">
        <v>99.999999999999986</v>
      </c>
      <c r="CA1948" s="129">
        <f>SUM(CA1942:CA1947)</f>
        <v>100.00000000000001</v>
      </c>
      <c r="CB1948" s="129">
        <v>100</v>
      </c>
      <c r="CC1948" s="129">
        <v>100</v>
      </c>
      <c r="CD1948" s="129">
        <v>100.00000000000001</v>
      </c>
      <c r="CE1948" s="129">
        <v>100</v>
      </c>
      <c r="CF1948" s="129">
        <v>100.00000000000001</v>
      </c>
      <c r="CG1948" s="129">
        <v>99.999999999999972</v>
      </c>
      <c r="CH1948" s="129">
        <v>100</v>
      </c>
      <c r="CI1948" s="129">
        <v>99.999999999999986</v>
      </c>
      <c r="CJ1948" s="128">
        <v>100</v>
      </c>
      <c r="CK1948" s="128">
        <v>100</v>
      </c>
      <c r="CL1948" s="129">
        <f>SUM(CL1942:CL1947)</f>
        <v>99.999999999999986</v>
      </c>
      <c r="CM1948" s="129">
        <v>100</v>
      </c>
      <c r="CN1948" s="129">
        <v>100</v>
      </c>
      <c r="CO1948" s="129">
        <v>100.00000000000001</v>
      </c>
      <c r="CP1948" s="129">
        <v>100</v>
      </c>
      <c r="CQ1948" s="129">
        <v>100</v>
      </c>
      <c r="CR1948" s="129">
        <v>100</v>
      </c>
      <c r="CS1948" s="129">
        <v>100.00000000000001</v>
      </c>
      <c r="CT1948" s="129">
        <v>99.999999999999986</v>
      </c>
      <c r="CU1948" s="129">
        <v>100</v>
      </c>
      <c r="CV1948" s="129">
        <v>99.999999999999986</v>
      </c>
      <c r="CW1948" s="129">
        <v>100</v>
      </c>
      <c r="CX1948" s="129">
        <v>100</v>
      </c>
      <c r="CY1948" s="129">
        <v>100.00000000000001</v>
      </c>
      <c r="CZ1948" s="129">
        <v>100</v>
      </c>
      <c r="DA1948" s="129">
        <f t="shared" ref="DA1948" si="1883">SUM(DA1942:DA1947)</f>
        <v>100.00000000000003</v>
      </c>
      <c r="DB1948" s="128">
        <v>99.999999999999972</v>
      </c>
      <c r="DC1948" s="128">
        <v>100</v>
      </c>
      <c r="DD1948" s="128">
        <v>99.999999999999986</v>
      </c>
      <c r="DE1948" s="128">
        <v>100</v>
      </c>
      <c r="DF1948" s="128">
        <v>99.999999999999986</v>
      </c>
      <c r="DG1948" s="128">
        <v>100</v>
      </c>
      <c r="DH1948" s="128">
        <v>100</v>
      </c>
      <c r="DI1948" s="128">
        <v>100.00000000000001</v>
      </c>
      <c r="DJ1948" s="128">
        <v>100</v>
      </c>
      <c r="DK1948" s="128">
        <v>100</v>
      </c>
      <c r="DL1948" s="128">
        <v>100</v>
      </c>
      <c r="DM1948" s="128">
        <v>100</v>
      </c>
      <c r="DN1948" s="130">
        <f t="shared" ref="DN1948" si="1884">SUM(DN1942:DN1947)</f>
        <v>99.999999999999986</v>
      </c>
      <c r="DO1948" s="128">
        <v>100</v>
      </c>
      <c r="DP1948" s="128">
        <v>99.999999999999972</v>
      </c>
      <c r="DQ1948" s="128">
        <v>100</v>
      </c>
      <c r="DR1948" s="128">
        <v>100</v>
      </c>
      <c r="DS1948" s="128">
        <v>100</v>
      </c>
      <c r="DT1948" s="128">
        <v>100</v>
      </c>
      <c r="DU1948" s="128">
        <v>100</v>
      </c>
      <c r="DV1948" s="131">
        <f>SUM(DV1942:DV1947)</f>
        <v>99.999999999999986</v>
      </c>
      <c r="DW1948" s="132">
        <f>SUM(DW1942:DW1947)</f>
        <v>100</v>
      </c>
      <c r="DX1948" s="133">
        <f>SUM(DX1942:DX1947)</f>
        <v>100</v>
      </c>
      <c r="DZ1948" s="128">
        <f>SUM(DZ1942:DZ1947)</f>
        <v>100.00000000000003</v>
      </c>
      <c r="EC1948" s="128">
        <f>SUM(EC1942:EC1947)</f>
        <v>100.00000000000003</v>
      </c>
      <c r="EF1948" s="128">
        <f>SUM(EF1942:EF1947)</f>
        <v>100</v>
      </c>
      <c r="EI1948" s="128">
        <f>SUM(EI1942:EI1947)</f>
        <v>100</v>
      </c>
      <c r="EL1948" s="128">
        <f>SUM(EL1942:EL1947)</f>
        <v>100</v>
      </c>
      <c r="EO1948" s="128">
        <f>SUM(EO1942:EO1947)</f>
        <v>100</v>
      </c>
    </row>
    <row r="1949" spans="1:145" ht="15.5" x14ac:dyDescent="0.35">
      <c r="A1949" s="56"/>
      <c r="B1949" s="63"/>
      <c r="C1949" s="63"/>
      <c r="D1949" s="63"/>
      <c r="E1949" s="63"/>
      <c r="F1949" s="63"/>
      <c r="G1949" s="63"/>
      <c r="H1949" s="63"/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  <c r="U1949" s="63"/>
      <c r="V1949" s="63"/>
      <c r="W1949" s="63"/>
      <c r="X1949" s="2"/>
      <c r="Y1949" s="2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63"/>
      <c r="CA1949" s="2"/>
      <c r="CB1949" s="2"/>
      <c r="CC1949" s="2"/>
      <c r="CD1949" s="2"/>
      <c r="CE1949" s="2"/>
      <c r="CF1949" s="2"/>
      <c r="CG1949" s="2"/>
      <c r="CH1949" s="2"/>
      <c r="CI1949" s="2"/>
      <c r="CJ1949" s="63"/>
      <c r="CK1949" s="63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63"/>
      <c r="DC1949" s="63"/>
      <c r="DD1949" s="63"/>
      <c r="DE1949" s="63"/>
      <c r="DF1949" s="63"/>
      <c r="DG1949" s="63"/>
      <c r="DH1949" s="63"/>
      <c r="DI1949" s="63"/>
      <c r="DJ1949" s="63"/>
      <c r="DK1949" s="63"/>
      <c r="DL1949" s="63"/>
      <c r="DM1949" s="63"/>
      <c r="DN1949" s="6"/>
      <c r="DO1949" s="63"/>
      <c r="DP1949" s="63"/>
      <c r="DQ1949" s="63"/>
      <c r="DR1949" s="63"/>
      <c r="DS1949" s="63"/>
      <c r="DT1949" s="63"/>
      <c r="DU1949" s="63"/>
      <c r="DV1949" s="64"/>
      <c r="DW1949" s="65"/>
      <c r="DX1949" s="66"/>
      <c r="DZ1949" s="63"/>
      <c r="EC1949" s="63"/>
      <c r="EF1949" s="63"/>
      <c r="EI1949" s="63"/>
      <c r="EL1949" s="63"/>
      <c r="EO1949" s="63"/>
    </row>
    <row r="1950" spans="1:145" ht="15.5" x14ac:dyDescent="0.35">
      <c r="A1950" s="56"/>
      <c r="B1950" s="63"/>
      <c r="C1950" s="63"/>
      <c r="D1950" s="63"/>
      <c r="E1950" s="63"/>
      <c r="G1950" s="63"/>
      <c r="H1950" s="63"/>
      <c r="I1950" s="126"/>
      <c r="L1950" s="63"/>
      <c r="N1950" s="63"/>
      <c r="O1950" s="63"/>
      <c r="P1950" s="63"/>
      <c r="Q1950" s="63"/>
      <c r="S1950" s="63"/>
      <c r="T1950" s="63"/>
      <c r="U1950" s="63"/>
      <c r="W1950" s="63"/>
      <c r="Y1950" s="126" t="s">
        <v>391</v>
      </c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63"/>
      <c r="CA1950" s="2"/>
      <c r="CB1950" s="2"/>
      <c r="CC1950" s="2"/>
      <c r="CD1950" s="2"/>
      <c r="CE1950" s="2"/>
      <c r="CF1950" s="2"/>
      <c r="CG1950" s="2"/>
      <c r="CH1950" s="2"/>
      <c r="CI1950" s="2"/>
      <c r="CJ1950" s="63"/>
      <c r="CK1950" s="63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63"/>
      <c r="DC1950" s="63"/>
      <c r="DD1950" s="63"/>
      <c r="DE1950" s="63"/>
      <c r="DF1950" s="63"/>
      <c r="DG1950" s="63"/>
      <c r="DH1950" s="63"/>
      <c r="DI1950" s="63"/>
      <c r="DJ1950" s="63"/>
      <c r="DK1950" s="63"/>
      <c r="DL1950" s="63"/>
      <c r="DM1950" s="63"/>
      <c r="DN1950" s="6"/>
      <c r="DO1950" s="63"/>
      <c r="DP1950" s="63"/>
      <c r="DQ1950" s="63"/>
      <c r="DR1950" s="63"/>
      <c r="DS1950" s="63"/>
      <c r="DT1950" s="63"/>
      <c r="DU1950" s="63"/>
      <c r="DV1950" s="64"/>
      <c r="DW1950" s="65"/>
      <c r="DX1950" s="66"/>
      <c r="DZ1950" s="63"/>
      <c r="EC1950" s="63"/>
      <c r="EF1950" s="63"/>
      <c r="EI1950" s="63"/>
      <c r="EL1950" s="63"/>
      <c r="EO1950" s="63"/>
    </row>
    <row r="1951" spans="1:145" ht="15.5" x14ac:dyDescent="0.35">
      <c r="A1951" s="56"/>
      <c r="B1951" s="63"/>
      <c r="C1951" s="63"/>
      <c r="D1951" s="63"/>
      <c r="E1951" s="63"/>
      <c r="F1951" s="63"/>
      <c r="G1951" s="63"/>
      <c r="H1951" s="63"/>
      <c r="I1951" s="63"/>
      <c r="J1951" s="63"/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  <c r="U1951" s="63"/>
      <c r="V1951" s="63"/>
      <c r="W1951" s="63"/>
      <c r="X1951" s="2"/>
      <c r="Y1951" s="2"/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63"/>
      <c r="CA1951" s="2"/>
      <c r="CB1951" s="2"/>
      <c r="CC1951" s="2"/>
      <c r="CD1951" s="2"/>
      <c r="CE1951" s="2"/>
      <c r="CF1951" s="2"/>
      <c r="CG1951" s="2"/>
      <c r="CH1951" s="2"/>
      <c r="CI1951" s="2"/>
      <c r="CJ1951" s="63"/>
      <c r="CK1951" s="63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63"/>
      <c r="DC1951" s="63"/>
      <c r="DD1951" s="63"/>
      <c r="DE1951" s="63"/>
      <c r="DF1951" s="63"/>
      <c r="DG1951" s="63"/>
      <c r="DH1951" s="63"/>
      <c r="DI1951" s="63"/>
      <c r="DJ1951" s="63"/>
      <c r="DK1951" s="63"/>
      <c r="DL1951" s="63"/>
      <c r="DM1951" s="63"/>
      <c r="DN1951" s="6"/>
      <c r="DO1951" s="63"/>
      <c r="DP1951" s="63"/>
      <c r="DQ1951" s="63"/>
      <c r="DR1951" s="63"/>
      <c r="DS1951" s="63"/>
      <c r="DT1951" s="63"/>
      <c r="DU1951" s="63"/>
      <c r="DV1951" s="64"/>
      <c r="DW1951" s="65"/>
      <c r="DX1951" s="66"/>
      <c r="DZ1951" s="63"/>
      <c r="EC1951" s="63"/>
      <c r="EF1951" s="63"/>
      <c r="EI1951" s="63"/>
      <c r="EL1951" s="63"/>
      <c r="EO1951" s="63"/>
    </row>
    <row r="1952" spans="1:145" ht="15.5" x14ac:dyDescent="0.35">
      <c r="A1952" s="199" t="s">
        <v>678</v>
      </c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  <c r="V1952" s="27"/>
      <c r="W1952" s="27"/>
      <c r="X1952" s="160"/>
      <c r="Y1952" s="160"/>
      <c r="Z1952" s="27"/>
      <c r="AA1952" s="27"/>
      <c r="AB1952" s="27"/>
      <c r="AC1952" s="27"/>
      <c r="AD1952" s="27"/>
      <c r="AE1952" s="27"/>
      <c r="AF1952" s="27"/>
      <c r="AG1952" s="27"/>
      <c r="AH1952" s="27"/>
      <c r="AI1952" s="27"/>
      <c r="AJ1952" s="160"/>
      <c r="AK1952" s="160"/>
      <c r="AL1952" s="160"/>
      <c r="AM1952" s="160"/>
      <c r="AN1952" s="160"/>
      <c r="AO1952" s="160"/>
      <c r="AP1952" s="160"/>
      <c r="AQ1952" s="160"/>
      <c r="AR1952" s="160"/>
      <c r="AS1952" s="160"/>
      <c r="AT1952" s="160"/>
      <c r="AU1952" s="160"/>
      <c r="AV1952" s="160"/>
      <c r="AW1952" s="160"/>
      <c r="AX1952" s="160"/>
      <c r="AY1952" s="160"/>
      <c r="AZ1952" s="160"/>
      <c r="BA1952" s="160"/>
      <c r="BB1952" s="160"/>
      <c r="BC1952" s="160"/>
      <c r="BD1952" s="160"/>
      <c r="BE1952" s="160"/>
      <c r="BF1952" s="160"/>
      <c r="BG1952" s="160"/>
      <c r="BH1952" s="160"/>
      <c r="BI1952" s="160"/>
      <c r="BJ1952" s="160"/>
      <c r="BK1952" s="160"/>
      <c r="BL1952" s="160"/>
      <c r="BM1952" s="160"/>
      <c r="BN1952" s="160"/>
      <c r="BO1952" s="160"/>
      <c r="BP1952" s="160"/>
      <c r="BQ1952" s="160"/>
      <c r="BR1952" s="160"/>
      <c r="BS1952" s="160"/>
      <c r="BT1952" s="160"/>
      <c r="BU1952" s="160"/>
      <c r="BV1952" s="160"/>
      <c r="BW1952" s="160"/>
      <c r="BX1952" s="160"/>
      <c r="BY1952" s="160"/>
      <c r="BZ1952" s="27"/>
      <c r="CA1952" s="160"/>
      <c r="CB1952" s="160"/>
      <c r="CC1952" s="160"/>
      <c r="CD1952" s="160"/>
      <c r="CE1952" s="160"/>
      <c r="CF1952" s="160"/>
      <c r="CG1952" s="160"/>
      <c r="CH1952" s="160"/>
      <c r="CI1952" s="160"/>
      <c r="CJ1952" s="27"/>
      <c r="CK1952" s="27"/>
      <c r="CL1952" s="160"/>
      <c r="CM1952" s="160"/>
      <c r="CN1952" s="160"/>
      <c r="CO1952" s="160"/>
      <c r="CP1952" s="160"/>
      <c r="CQ1952" s="160"/>
      <c r="CR1952" s="160"/>
      <c r="CS1952" s="160"/>
      <c r="CT1952" s="160"/>
      <c r="CU1952" s="160"/>
      <c r="CV1952" s="160"/>
      <c r="CW1952" s="160"/>
      <c r="CX1952" s="160"/>
      <c r="CY1952" s="160"/>
      <c r="CZ1952" s="160"/>
      <c r="DA1952" s="160"/>
      <c r="DB1952" s="27"/>
      <c r="DC1952" s="27"/>
      <c r="DD1952" s="27"/>
      <c r="DE1952" s="27"/>
      <c r="DF1952" s="27"/>
      <c r="DG1952" s="27"/>
      <c r="DH1952" s="27"/>
      <c r="DI1952" s="27"/>
      <c r="DJ1952" s="27"/>
      <c r="DK1952" s="27"/>
      <c r="DL1952" s="27"/>
      <c r="DM1952" s="27"/>
      <c r="DN1952" s="161"/>
      <c r="DO1952" s="27"/>
      <c r="DP1952" s="27"/>
      <c r="DQ1952" s="27"/>
      <c r="DR1952" s="27"/>
      <c r="DS1952" s="27"/>
      <c r="DT1952" s="27"/>
      <c r="DU1952" s="27"/>
      <c r="DV1952" s="162"/>
      <c r="DW1952" s="163"/>
      <c r="DX1952" s="164"/>
      <c r="DZ1952" s="27"/>
      <c r="EC1952" s="27"/>
      <c r="EF1952" s="27"/>
      <c r="EI1952" s="27"/>
      <c r="EL1952" s="27"/>
      <c r="EO1952" s="27"/>
    </row>
    <row r="1953" spans="1:145" ht="15.5" x14ac:dyDescent="0.35">
      <c r="A1953" s="56" t="s">
        <v>482</v>
      </c>
      <c r="B1953" s="362" t="s">
        <v>136</v>
      </c>
      <c r="C1953" s="128" t="e">
        <f t="shared" ref="C1953:AA1958" si="1885">(C1912-B1912)*100/B1912</f>
        <v>#DIV/0!</v>
      </c>
      <c r="D1953" s="128" t="e">
        <f t="shared" si="1885"/>
        <v>#DIV/0!</v>
      </c>
      <c r="E1953" s="128" t="e">
        <f t="shared" si="1885"/>
        <v>#DIV/0!</v>
      </c>
      <c r="F1953" s="128" t="e">
        <f t="shared" si="1885"/>
        <v>#DIV/0!</v>
      </c>
      <c r="G1953" s="128" t="e">
        <f t="shared" si="1885"/>
        <v>#DIV/0!</v>
      </c>
      <c r="H1953" s="128" t="e">
        <f t="shared" si="1885"/>
        <v>#DIV/0!</v>
      </c>
      <c r="I1953" s="128" t="e">
        <f t="shared" si="1885"/>
        <v>#DIV/0!</v>
      </c>
      <c r="J1953" s="128" t="e">
        <f t="shared" si="1885"/>
        <v>#DIV/0!</v>
      </c>
      <c r="K1953" s="128" t="e">
        <f t="shared" si="1885"/>
        <v>#DIV/0!</v>
      </c>
      <c r="L1953" s="128" t="e">
        <f t="shared" si="1885"/>
        <v>#DIV/0!</v>
      </c>
      <c r="M1953" s="128" t="e">
        <f t="shared" si="1885"/>
        <v>#DIV/0!</v>
      </c>
      <c r="N1953" s="128" t="e">
        <f t="shared" si="1885"/>
        <v>#DIV/0!</v>
      </c>
      <c r="O1953" s="128" t="e">
        <f t="shared" si="1885"/>
        <v>#DIV/0!</v>
      </c>
      <c r="P1953" s="128" t="e">
        <f t="shared" si="1885"/>
        <v>#DIV/0!</v>
      </c>
      <c r="Q1953" s="128">
        <f t="shared" si="1885"/>
        <v>17.60124996461029</v>
      </c>
      <c r="R1953" s="128">
        <f t="shared" si="1885"/>
        <v>0.97425997619646243</v>
      </c>
      <c r="S1953" s="128">
        <f t="shared" si="1885"/>
        <v>6.4446669706533486</v>
      </c>
      <c r="T1953" s="128">
        <f t="shared" si="1885"/>
        <v>5.1613327715023072</v>
      </c>
      <c r="U1953" s="128">
        <f t="shared" si="1885"/>
        <v>9.0729499467518568</v>
      </c>
      <c r="V1953" s="128">
        <f t="shared" si="1885"/>
        <v>15.211702849555021</v>
      </c>
      <c r="W1953" s="128">
        <f t="shared" si="1885"/>
        <v>13.873075464462687</v>
      </c>
      <c r="X1953" s="129">
        <f t="shared" si="1885"/>
        <v>6.9692219674312108</v>
      </c>
      <c r="Y1953" s="129">
        <f t="shared" si="1885"/>
        <v>14.162229934531778</v>
      </c>
      <c r="Z1953" s="128">
        <f t="shared" si="1885"/>
        <v>9.7311531490804821</v>
      </c>
      <c r="AA1953" s="128">
        <f t="shared" si="1885"/>
        <v>2.0324388742568193</v>
      </c>
      <c r="AB1953" s="128">
        <v>8.5820242995264771</v>
      </c>
      <c r="AC1953" s="128">
        <v>9.0114189322369889</v>
      </c>
      <c r="AD1953" s="128">
        <v>10.522176589978109</v>
      </c>
      <c r="AE1953" s="128">
        <f t="shared" ref="AE1953:AE1958" si="1886">(AE1912-AA1912)*100/AA1912</f>
        <v>11.578155963224726</v>
      </c>
      <c r="AF1953" s="128">
        <v>5.4496136508092112</v>
      </c>
      <c r="AG1953" s="128">
        <v>6.281361537326557</v>
      </c>
      <c r="AH1953" s="128">
        <v>4.6967160240612671</v>
      </c>
      <c r="AI1953" s="128">
        <v>4.6967160240612671</v>
      </c>
      <c r="AJ1953" s="129">
        <f t="shared" ref="AJ1953:AJ1958" si="1887">(AJ1912-AE1912)*100/AE1912</f>
        <v>11.139126027680863</v>
      </c>
      <c r="AK1953" s="129">
        <v>11.338539172237057</v>
      </c>
      <c r="AL1953" s="129">
        <v>8.9789279352832896</v>
      </c>
      <c r="AM1953" s="129">
        <v>2.5553287197517505</v>
      </c>
      <c r="AN1953" s="129">
        <v>6.8786833873914315</v>
      </c>
      <c r="AO1953" s="129">
        <f t="shared" ref="AO1953:AO1958" si="1888">(AO1912-AJ1912)*100/AJ1912</f>
        <v>8.490411503979427</v>
      </c>
      <c r="AP1953" s="129">
        <v>7.9038867243132964</v>
      </c>
      <c r="AQ1953" s="129">
        <v>6.9218304423686332</v>
      </c>
      <c r="AR1953" s="129">
        <v>2.0537693859850306</v>
      </c>
      <c r="AS1953" s="129">
        <f t="shared" ref="AS1953:AS1958" si="1889">(AS1912-AO1912)*100/AO1912</f>
        <v>5.2700332242379417</v>
      </c>
      <c r="AT1953" s="129">
        <v>8.7009038955950206</v>
      </c>
      <c r="AU1953" s="129">
        <v>9.9707790154829343</v>
      </c>
      <c r="AV1953" s="129">
        <v>6.0098888857316908</v>
      </c>
      <c r="AW1953" s="129">
        <v>3.4132894245034202</v>
      </c>
      <c r="AX1953" s="129">
        <f t="shared" ref="AX1953:AX1958" si="1890">(AX1912-AS1912)*100/AS1912</f>
        <v>5.6635585317894037</v>
      </c>
      <c r="AY1953" s="129"/>
      <c r="AZ1953" s="129">
        <v>6.9842362347367857</v>
      </c>
      <c r="BA1953" s="129">
        <v>6.5815911070464361</v>
      </c>
      <c r="BB1953" s="129">
        <v>8.5488289381402627</v>
      </c>
      <c r="BC1953" s="129">
        <v>5.3610692416775114</v>
      </c>
      <c r="BD1953" s="129">
        <v>6.4466135568760992</v>
      </c>
      <c r="BE1953" s="129">
        <v>6.4466135568760992</v>
      </c>
      <c r="BF1953" s="129">
        <f t="shared" ref="BF1953:BF1958" si="1891">(BF1912-AX1912)*100/AX1912</f>
        <v>14.638730153533974</v>
      </c>
      <c r="BG1953" s="129">
        <v>1.5377394285494241</v>
      </c>
      <c r="BH1953" s="129">
        <v>1.9404273033606305</v>
      </c>
      <c r="BI1953" s="129">
        <v>9.0475784830714154</v>
      </c>
      <c r="BJ1953" s="129">
        <v>6.0755353112368162</v>
      </c>
      <c r="BK1953" s="129">
        <v>7.324175685517309</v>
      </c>
      <c r="BL1953" s="129">
        <v>4.8322977395977276</v>
      </c>
      <c r="BM1953" s="129">
        <v>9.2283687912675134</v>
      </c>
      <c r="BN1953" s="129">
        <v>4.4304410683145603</v>
      </c>
      <c r="BO1953" s="129">
        <f t="shared" ref="BO1953:BO1958" si="1892">(BO1912-BF1912)*100/BF1912</f>
        <v>7.4098847378144121</v>
      </c>
      <c r="BP1953" s="129">
        <v>7.2385031179752053</v>
      </c>
      <c r="BQ1953" s="129">
        <v>-5.3899335947066751</v>
      </c>
      <c r="BR1953" s="129">
        <v>-11.409078675514039</v>
      </c>
      <c r="BS1953" s="129">
        <v>-11.409078675514039</v>
      </c>
      <c r="BT1953" s="129">
        <v>-3.7940544640687714</v>
      </c>
      <c r="BU1953" s="129">
        <v>-3.0764240101068525</v>
      </c>
      <c r="BV1953" s="129">
        <v>-9.113513303558145</v>
      </c>
      <c r="BW1953" s="129">
        <v>4.4189636696688153</v>
      </c>
      <c r="BX1953" s="129">
        <v>2.0171516558768254</v>
      </c>
      <c r="BY1953" s="129">
        <v>-1.6617883872582333</v>
      </c>
      <c r="BZ1953" s="128">
        <v>10.702219240023517</v>
      </c>
      <c r="CA1953" s="129">
        <f t="shared" ref="CA1953:CA1958" si="1893">(CA1912-BO1912)*100/BO1912</f>
        <v>12.803181876170404</v>
      </c>
      <c r="CB1953" s="129">
        <v>8.4001579844941539</v>
      </c>
      <c r="CC1953" s="129">
        <v>7.3276409649446324</v>
      </c>
      <c r="CD1953" s="129">
        <v>5.5479635878903153</v>
      </c>
      <c r="CE1953" s="129">
        <v>5.931851499752951</v>
      </c>
      <c r="CF1953" s="129">
        <v>10.236034391919398</v>
      </c>
      <c r="CG1953" s="129">
        <v>8.5012531853391859</v>
      </c>
      <c r="CH1953" s="129">
        <v>17.532825687496874</v>
      </c>
      <c r="CI1953" s="129">
        <v>13.240873770257386</v>
      </c>
      <c r="CJ1953" s="128">
        <v>17.888359068027956</v>
      </c>
      <c r="CK1953" s="128">
        <v>14.203363339552597</v>
      </c>
      <c r="CL1953" s="129">
        <f t="shared" ref="CL1953:CL1958" si="1894">(CL1912-CA1912)*100/CA1912</f>
        <v>17.061730286345018</v>
      </c>
      <c r="CM1953" s="129">
        <v>13.531247865150069</v>
      </c>
      <c r="CN1953" s="129">
        <v>13.341796808103004</v>
      </c>
      <c r="CO1953" s="129">
        <v>14.034401203978794</v>
      </c>
      <c r="CP1953" s="129">
        <v>14.121739534554322</v>
      </c>
      <c r="CQ1953" s="129">
        <v>14.015584677174573</v>
      </c>
      <c r="CR1953" s="129">
        <v>13.336685561060451</v>
      </c>
      <c r="CS1953" s="129">
        <v>15.653296176570231</v>
      </c>
      <c r="CT1953" s="129">
        <v>14.871973818652943</v>
      </c>
      <c r="CU1953" s="129">
        <v>14.220444649539724</v>
      </c>
      <c r="CV1953" s="129">
        <v>9.1974162341152645</v>
      </c>
      <c r="CW1953" s="129">
        <v>8.2883489464635911</v>
      </c>
      <c r="CX1953" s="129">
        <v>9.7721168085893453</v>
      </c>
      <c r="CY1953" s="129">
        <v>8.9884620939271898</v>
      </c>
      <c r="CZ1953" s="129">
        <v>6.1771457113902555</v>
      </c>
      <c r="DA1953" s="129">
        <f t="shared" ref="DA1953:DA1958" si="1895">(DA1912-CL1912)*100/CL1912</f>
        <v>12.347370244522187</v>
      </c>
      <c r="DB1953" s="128">
        <v>14.603741367410734</v>
      </c>
      <c r="DC1953" s="128">
        <v>13.050490069012989</v>
      </c>
      <c r="DD1953" s="128">
        <v>13.050490069012989</v>
      </c>
      <c r="DE1953" s="128">
        <v>15.212700093806676</v>
      </c>
      <c r="DF1953" s="128">
        <v>14.75452947891791</v>
      </c>
      <c r="DG1953" s="128">
        <v>12.499858470375075</v>
      </c>
      <c r="DH1953" s="128">
        <v>3.1530847441475989</v>
      </c>
      <c r="DI1953" s="128">
        <v>2.9068971266636114</v>
      </c>
      <c r="DJ1953" s="128">
        <v>1.7968193353768904</v>
      </c>
      <c r="DK1953" s="128">
        <v>3.195501837938898</v>
      </c>
      <c r="DL1953" s="128">
        <v>2.5072099807086823</v>
      </c>
      <c r="DM1953" s="128">
        <v>2.6228767709799814</v>
      </c>
      <c r="DN1953" s="130">
        <f t="shared" ref="DN1953:DN1958" si="1896">(DN1912-DA1912)*100/DA1912</f>
        <v>3.2322275028825449</v>
      </c>
      <c r="DO1953" s="128">
        <v>2.6228767709799814</v>
      </c>
      <c r="DP1953" s="128">
        <v>17.3090311782179</v>
      </c>
      <c r="DQ1953" s="128">
        <v>16.403622812978487</v>
      </c>
      <c r="DR1953" s="128">
        <v>15.348444835094993</v>
      </c>
      <c r="DS1953" s="128">
        <v>13.181939975790124</v>
      </c>
      <c r="DT1953" s="128">
        <v>12.703634669504488</v>
      </c>
      <c r="DU1953" s="128">
        <v>11.803069431331778</v>
      </c>
      <c r="DV1953" s="131">
        <f t="shared" ref="DV1953:DV1958" si="1897">(DV1912-DN1912)*100/DN1912</f>
        <v>15.459659607455274</v>
      </c>
      <c r="DW1953" s="132">
        <f t="shared" ref="DW1953:DW1958" si="1898">(DW1912-DN1912)*100/DN1912</f>
        <v>14.450957437225309</v>
      </c>
      <c r="DX1953" s="133">
        <f t="shared" ref="DX1953:DX1958" si="1899">(DX1912-DN1912)*100/DN1912</f>
        <v>8.1505248290472903</v>
      </c>
      <c r="DZ1953" s="128">
        <f t="shared" ref="DZ1953:DZ1958" si="1900">(DZ1912-DW1912)*100/DW1912</f>
        <v>12.027978128485451</v>
      </c>
      <c r="EC1953" s="128">
        <f t="shared" ref="EC1953:EC1958" si="1901">(EC1912-DZ1912)*100/DZ1912</f>
        <v>10.725345493185634</v>
      </c>
      <c r="EF1953" s="128">
        <f t="shared" ref="EF1953:EF1958" si="1902">(EF1912-EC1912)*100/EC1912</f>
        <v>9.6173580230096558</v>
      </c>
      <c r="EI1953" s="128">
        <f t="shared" ref="EI1953:EI1958" si="1903">(EI1912-EF1912)*100/EF1912</f>
        <v>9.8631930812194391</v>
      </c>
      <c r="EL1953" s="128">
        <f t="shared" ref="EL1953:EL1958" si="1904">(EL1912-EI1912)*100/EI1912</f>
        <v>9.7503911120015445</v>
      </c>
      <c r="EO1953" s="128">
        <f t="shared" ref="EO1953:EO1958" si="1905">(EO1912-EL1912)*100/EL1912</f>
        <v>10.397968508272992</v>
      </c>
    </row>
    <row r="1954" spans="1:145" ht="15.5" x14ac:dyDescent="0.35">
      <c r="A1954" s="56" t="s">
        <v>488</v>
      </c>
      <c r="B1954" s="362" t="s">
        <v>136</v>
      </c>
      <c r="C1954" s="128">
        <f t="shared" si="1885"/>
        <v>-4.9077733860342505</v>
      </c>
      <c r="D1954" s="128">
        <f t="shared" si="1885"/>
        <v>11.49982680983719</v>
      </c>
      <c r="E1954" s="128">
        <f t="shared" si="1885"/>
        <v>-5.1102826964895813</v>
      </c>
      <c r="F1954" s="128">
        <f t="shared" si="1885"/>
        <v>-4.2396464233098756</v>
      </c>
      <c r="G1954" s="128">
        <f t="shared" si="1885"/>
        <v>-2.2905982905982842</v>
      </c>
      <c r="H1954" s="128">
        <f t="shared" si="1885"/>
        <v>13.01259622113365</v>
      </c>
      <c r="I1954" s="128">
        <f t="shared" si="1885"/>
        <v>78.471469704944425</v>
      </c>
      <c r="J1954" s="128">
        <f t="shared" si="1885"/>
        <v>4.2771294312553572</v>
      </c>
      <c r="K1954" s="128">
        <f t="shared" si="1885"/>
        <v>4.8635313126268995</v>
      </c>
      <c r="L1954" s="128">
        <f t="shared" si="1885"/>
        <v>-7.7252572045023822</v>
      </c>
      <c r="M1954" s="128">
        <f t="shared" si="1885"/>
        <v>-16.147445155078724</v>
      </c>
      <c r="N1954" s="128">
        <f t="shared" si="1885"/>
        <v>11.055523661117011</v>
      </c>
      <c r="O1954" s="128">
        <f t="shared" si="1885"/>
        <v>2.3871944464958266</v>
      </c>
      <c r="P1954" s="128">
        <f t="shared" si="1885"/>
        <v>-1.1035577113799917</v>
      </c>
      <c r="Q1954" s="128">
        <f t="shared" si="1885"/>
        <v>-4.0714741544351956</v>
      </c>
      <c r="R1954" s="128">
        <f t="shared" si="1885"/>
        <v>-8.2775792594845345</v>
      </c>
      <c r="S1954" s="128">
        <f t="shared" si="1885"/>
        <v>14.211409743664124</v>
      </c>
      <c r="T1954" s="128">
        <f t="shared" si="1885"/>
        <v>16.501859747800065</v>
      </c>
      <c r="U1954" s="128">
        <f t="shared" si="1885"/>
        <v>-4.2407724653480861</v>
      </c>
      <c r="V1954" s="128">
        <f t="shared" si="1885"/>
        <v>-3.6625628181566876</v>
      </c>
      <c r="W1954" s="128">
        <f t="shared" si="1885"/>
        <v>16.538364142820956</v>
      </c>
      <c r="X1954" s="129">
        <f t="shared" si="1885"/>
        <v>13.075190311669306</v>
      </c>
      <c r="Y1954" s="129">
        <f t="shared" si="1885"/>
        <v>14.761553982641033</v>
      </c>
      <c r="Z1954" s="128">
        <f t="shared" si="1885"/>
        <v>15.103259656173234</v>
      </c>
      <c r="AA1954" s="128">
        <f t="shared" si="1885"/>
        <v>1.6264262749795186</v>
      </c>
      <c r="AB1954" s="128">
        <v>16.505201026947901</v>
      </c>
      <c r="AC1954" s="128">
        <v>1.8170279568455689</v>
      </c>
      <c r="AD1954" s="128">
        <v>-0.42562734703420568</v>
      </c>
      <c r="AE1954" s="128">
        <f t="shared" si="1886"/>
        <v>2.0336589159863014</v>
      </c>
      <c r="AF1954" s="128">
        <v>-6.2485577359076059</v>
      </c>
      <c r="AG1954" s="128">
        <v>2.73195069213339</v>
      </c>
      <c r="AH1954" s="128">
        <v>8.0908140559706414</v>
      </c>
      <c r="AI1954" s="128">
        <v>8.0694972122792237</v>
      </c>
      <c r="AJ1954" s="129">
        <f t="shared" si="1887"/>
        <v>14.89419412163585</v>
      </c>
      <c r="AK1954" s="129">
        <v>13.364822661910139</v>
      </c>
      <c r="AL1954" s="129">
        <v>10.807882214542438</v>
      </c>
      <c r="AM1954" s="129">
        <v>7.8643855300060537</v>
      </c>
      <c r="AN1954" s="129">
        <v>-2.6629543243496285</v>
      </c>
      <c r="AO1954" s="129">
        <f t="shared" si="1888"/>
        <v>4.6193484313182864</v>
      </c>
      <c r="AP1954" s="129">
        <v>14.41703173778652</v>
      </c>
      <c r="AQ1954" s="129">
        <v>11.524069582429656</v>
      </c>
      <c r="AR1954" s="129">
        <v>14.500066479035294</v>
      </c>
      <c r="AS1954" s="129">
        <f t="shared" si="1889"/>
        <v>6.4746550053884109</v>
      </c>
      <c r="AT1954" s="129">
        <v>12.223877401009316</v>
      </c>
      <c r="AU1954" s="129">
        <v>8.127187063978651</v>
      </c>
      <c r="AV1954" s="129">
        <v>10.548720320743097</v>
      </c>
      <c r="AW1954" s="129">
        <v>4.1542743538115188</v>
      </c>
      <c r="AX1954" s="129">
        <f t="shared" si="1890"/>
        <v>12.328491824244068</v>
      </c>
      <c r="AY1954" s="129"/>
      <c r="AZ1954" s="129">
        <v>7.2994766149007724</v>
      </c>
      <c r="BA1954" s="129">
        <v>-0.74358164792115167</v>
      </c>
      <c r="BB1954" s="129">
        <v>14.106875219505858</v>
      </c>
      <c r="BC1954" s="129">
        <v>-2.3162662426338767</v>
      </c>
      <c r="BD1954" s="129">
        <v>14.603070985234137</v>
      </c>
      <c r="BE1954" s="129">
        <v>0.50695976250470076</v>
      </c>
      <c r="BF1954" s="129">
        <f t="shared" si="1891"/>
        <v>15.33854886716656</v>
      </c>
      <c r="BG1954" s="129">
        <v>9.2657913922919697</v>
      </c>
      <c r="BH1954" s="129">
        <v>5.6972402137707991</v>
      </c>
      <c r="BI1954" s="129">
        <v>9.5246926965343128</v>
      </c>
      <c r="BJ1954" s="129">
        <v>1.9322800718476658</v>
      </c>
      <c r="BK1954" s="129">
        <v>6.020602811913756</v>
      </c>
      <c r="BL1954" s="129">
        <v>-0.13348872476295701</v>
      </c>
      <c r="BM1954" s="129">
        <v>6.2217495396496476</v>
      </c>
      <c r="BN1954" s="129">
        <v>-0.13620165651511182</v>
      </c>
      <c r="BO1954" s="129">
        <f t="shared" si="1892"/>
        <v>11.523036483833824</v>
      </c>
      <c r="BP1954" s="129">
        <v>11.250837653679859</v>
      </c>
      <c r="BQ1954" s="129">
        <v>11.250837653679859</v>
      </c>
      <c r="BR1954" s="129">
        <v>-1.355413365362945</v>
      </c>
      <c r="BS1954" s="129">
        <v>-15.36766690064033</v>
      </c>
      <c r="BT1954" s="129">
        <v>-0.81728188327901319</v>
      </c>
      <c r="BU1954" s="129">
        <v>-13.598194365456266</v>
      </c>
      <c r="BV1954" s="129">
        <v>-23.40237326981287</v>
      </c>
      <c r="BW1954" s="129">
        <v>4.1149747276148236</v>
      </c>
      <c r="BX1954" s="129">
        <v>-3.1675640758016805</v>
      </c>
      <c r="BY1954" s="129">
        <v>-11.453379980636164</v>
      </c>
      <c r="BZ1954" s="128">
        <v>13.36113398428262</v>
      </c>
      <c r="CA1954" s="129">
        <f t="shared" si="1893"/>
        <v>9.9012454953531126</v>
      </c>
      <c r="CB1954" s="129">
        <v>4.6788169402107718</v>
      </c>
      <c r="CC1954" s="129">
        <v>4.2131297251515774</v>
      </c>
      <c r="CD1954" s="129">
        <v>-0.63838430731620599</v>
      </c>
      <c r="CE1954" s="129">
        <v>9.0955806910839687</v>
      </c>
      <c r="CF1954" s="129">
        <v>6.7735212585091213</v>
      </c>
      <c r="CG1954" s="129">
        <v>3.2342726105479711</v>
      </c>
      <c r="CH1954" s="129">
        <v>12.517388335010883</v>
      </c>
      <c r="CI1954" s="129">
        <v>11.849308553483672</v>
      </c>
      <c r="CJ1954" s="128">
        <v>15.971113631203441</v>
      </c>
      <c r="CK1954" s="128">
        <v>15.820708383286171</v>
      </c>
      <c r="CL1954" s="129">
        <f t="shared" si="1894"/>
        <v>13.536611463561105</v>
      </c>
      <c r="CM1954" s="129">
        <v>10.866175667510207</v>
      </c>
      <c r="CN1954" s="129">
        <v>3.8878727460526599</v>
      </c>
      <c r="CO1954" s="129">
        <v>4.7718828107721416</v>
      </c>
      <c r="CP1954" s="129">
        <v>5.2063825756687168</v>
      </c>
      <c r="CQ1954" s="129">
        <v>4.8924792467230676</v>
      </c>
      <c r="CR1954" s="129">
        <v>2.7762155330185734</v>
      </c>
      <c r="CS1954" s="129">
        <v>-5.3562991269800575</v>
      </c>
      <c r="CT1954" s="129">
        <v>-0.23469719891870985</v>
      </c>
      <c r="CU1954" s="129">
        <v>4.5754504714921138</v>
      </c>
      <c r="CV1954" s="129">
        <v>2.3445494270653962</v>
      </c>
      <c r="CW1954" s="129">
        <v>8.5234381179817831</v>
      </c>
      <c r="CX1954" s="129">
        <v>1.2528031010886522</v>
      </c>
      <c r="CY1954" s="129">
        <v>7.7357573460789437</v>
      </c>
      <c r="CZ1954" s="129">
        <v>11.69418699137343</v>
      </c>
      <c r="DA1954" s="129">
        <f t="shared" si="1895"/>
        <v>2.1392205981305512</v>
      </c>
      <c r="DB1954" s="128">
        <v>15.749288311299372</v>
      </c>
      <c r="DC1954" s="128">
        <v>15.466916135838989</v>
      </c>
      <c r="DD1954" s="128">
        <v>13.900907847474274</v>
      </c>
      <c r="DE1954" s="128">
        <v>10.280268227929346</v>
      </c>
      <c r="DF1954" s="128">
        <v>11.805280161047628</v>
      </c>
      <c r="DG1954" s="128">
        <v>12.029869638742001</v>
      </c>
      <c r="DH1954" s="128">
        <v>1.4052030341895547</v>
      </c>
      <c r="DI1954" s="128">
        <v>2.8559222877721799</v>
      </c>
      <c r="DJ1954" s="128">
        <v>2.799726980584659</v>
      </c>
      <c r="DK1954" s="128">
        <v>8.6638414588824979</v>
      </c>
      <c r="DL1954" s="128">
        <v>9.4047631843523121</v>
      </c>
      <c r="DM1954" s="128">
        <v>3.4721568635000932</v>
      </c>
      <c r="DN1954" s="130">
        <f t="shared" si="1896"/>
        <v>7.9720770935730849</v>
      </c>
      <c r="DO1954" s="128">
        <v>3.4721568635000932</v>
      </c>
      <c r="DP1954" s="128">
        <v>5.2218288424097707</v>
      </c>
      <c r="DQ1954" s="128">
        <v>6.7408526618509352</v>
      </c>
      <c r="DR1954" s="128">
        <v>8.648650744751178</v>
      </c>
      <c r="DS1954" s="128">
        <v>9.4937272332352922</v>
      </c>
      <c r="DT1954" s="128">
        <v>11.475127456521433</v>
      </c>
      <c r="DU1954" s="128">
        <v>9.62622856160006</v>
      </c>
      <c r="DV1954" s="131">
        <f t="shared" si="1897"/>
        <v>9.6761392638778894</v>
      </c>
      <c r="DW1954" s="132">
        <f t="shared" si="1898"/>
        <v>8.7100672237884904</v>
      </c>
      <c r="DX1954" s="133">
        <f t="shared" si="1899"/>
        <v>9.6761392638778894</v>
      </c>
      <c r="DZ1954" s="128">
        <f t="shared" si="1900"/>
        <v>8.8471880250935637</v>
      </c>
      <c r="EC1954" s="128">
        <f t="shared" si="1901"/>
        <v>5.0075329791375225</v>
      </c>
      <c r="EF1954" s="128">
        <f t="shared" si="1902"/>
        <v>3.2533905493458923</v>
      </c>
      <c r="EI1954" s="128">
        <f t="shared" si="1903"/>
        <v>4.2399178089674745</v>
      </c>
      <c r="EL1954" s="128">
        <f t="shared" si="1904"/>
        <v>4.6682521032607331</v>
      </c>
      <c r="EO1954" s="128">
        <f t="shared" si="1905"/>
        <v>4.952639111930603</v>
      </c>
    </row>
    <row r="1955" spans="1:145" ht="15.5" x14ac:dyDescent="0.35">
      <c r="A1955" s="56" t="s">
        <v>483</v>
      </c>
      <c r="B1955" s="362" t="s">
        <v>136</v>
      </c>
      <c r="C1955" s="128">
        <f t="shared" si="1885"/>
        <v>-0.29455081001473171</v>
      </c>
      <c r="D1955" s="128">
        <f t="shared" si="1885"/>
        <v>7.9025110782865493</v>
      </c>
      <c r="E1955" s="128">
        <f t="shared" si="1885"/>
        <v>10.082135523613957</v>
      </c>
      <c r="F1955" s="128">
        <f t="shared" si="1885"/>
        <v>-3.7866069763103747</v>
      </c>
      <c r="G1955" s="128">
        <f t="shared" si="1885"/>
        <v>-15.716686054026122</v>
      </c>
      <c r="H1955" s="128">
        <f t="shared" si="1885"/>
        <v>-4.7523385983744673</v>
      </c>
      <c r="I1955" s="128">
        <f t="shared" si="1885"/>
        <v>28.212393939881817</v>
      </c>
      <c r="J1955" s="128">
        <f t="shared" si="1885"/>
        <v>-5.1485546374660088E-2</v>
      </c>
      <c r="K1955" s="128">
        <f t="shared" si="1885"/>
        <v>15.696732124684328</v>
      </c>
      <c r="L1955" s="128">
        <f t="shared" si="1885"/>
        <v>10.714382672813064</v>
      </c>
      <c r="M1955" s="128">
        <f t="shared" si="1885"/>
        <v>-15.468892528910381</v>
      </c>
      <c r="N1955" s="128">
        <f t="shared" si="1885"/>
        <v>22.341672274953016</v>
      </c>
      <c r="O1955" s="128">
        <f t="shared" si="1885"/>
        <v>58.521953972296096</v>
      </c>
      <c r="P1955" s="128">
        <f t="shared" si="1885"/>
        <v>-22.815902835945902</v>
      </c>
      <c r="Q1955" s="128">
        <f t="shared" si="1885"/>
        <v>13.054482173240659</v>
      </c>
      <c r="R1955" s="128">
        <f t="shared" si="1885"/>
        <v>-2.4347516052836484</v>
      </c>
      <c r="S1955" s="128">
        <f t="shared" si="1885"/>
        <v>15.949555678148652</v>
      </c>
      <c r="T1955" s="128">
        <f t="shared" si="1885"/>
        <v>36.272887612051591</v>
      </c>
      <c r="U1955" s="128">
        <f t="shared" si="1885"/>
        <v>48.440655049413358</v>
      </c>
      <c r="V1955" s="128">
        <f t="shared" si="1885"/>
        <v>7.0651130702230027</v>
      </c>
      <c r="W1955" s="128">
        <f t="shared" si="1885"/>
        <v>36.707326400017379</v>
      </c>
      <c r="X1955" s="129">
        <f t="shared" si="1885"/>
        <v>5.2803750275078105</v>
      </c>
      <c r="Y1955" s="129">
        <f t="shared" si="1885"/>
        <v>33.305495710607964</v>
      </c>
      <c r="Z1955" s="128">
        <f t="shared" si="1885"/>
        <v>38.673414242987128</v>
      </c>
      <c r="AA1955" s="128">
        <f t="shared" si="1885"/>
        <v>21.191543430665217</v>
      </c>
      <c r="AB1955" s="128">
        <v>12.416860525771559</v>
      </c>
      <c r="AC1955" s="128">
        <v>15.102276718005387</v>
      </c>
      <c r="AD1955" s="128">
        <v>8.473234836233436</v>
      </c>
      <c r="AE1955" s="128">
        <f t="shared" si="1886"/>
        <v>0.76398122528613222</v>
      </c>
      <c r="AF1955" s="128">
        <v>21.508630369953099</v>
      </c>
      <c r="AG1955" s="128">
        <v>12.669397380943259</v>
      </c>
      <c r="AH1955" s="128">
        <v>10.760337832221715</v>
      </c>
      <c r="AI1955" s="128">
        <v>10.760337832221715</v>
      </c>
      <c r="AJ1955" s="129">
        <f t="shared" si="1887"/>
        <v>13.046230783111513</v>
      </c>
      <c r="AK1955" s="129">
        <v>12.979105981040282</v>
      </c>
      <c r="AL1955" s="129">
        <v>3.3684253034006497</v>
      </c>
      <c r="AM1955" s="129">
        <v>4.3271509672126101</v>
      </c>
      <c r="AN1955" s="129">
        <v>-4.1198562085129167</v>
      </c>
      <c r="AO1955" s="129">
        <f t="shared" si="1888"/>
        <v>-11.230357436744555</v>
      </c>
      <c r="AP1955" s="129">
        <v>0.831850047470305</v>
      </c>
      <c r="AQ1955" s="129">
        <v>-6.7547629333704879</v>
      </c>
      <c r="AR1955" s="129">
        <v>-13.659942051376602</v>
      </c>
      <c r="AS1955" s="129">
        <f t="shared" si="1889"/>
        <v>-15.376557051660305</v>
      </c>
      <c r="AT1955" s="129">
        <v>8.0176058607093346</v>
      </c>
      <c r="AU1955" s="129">
        <v>-0.1721048418354208</v>
      </c>
      <c r="AV1955" s="129">
        <v>-7.147700190906904</v>
      </c>
      <c r="AW1955" s="129">
        <v>-12.0750030823408</v>
      </c>
      <c r="AX1955" s="129">
        <f t="shared" si="1890"/>
        <v>-10.431517492362454</v>
      </c>
      <c r="AY1955" s="129"/>
      <c r="AZ1955" s="129">
        <v>-1.7809311137209545</v>
      </c>
      <c r="BA1955" s="129">
        <v>-0.35326868917738846</v>
      </c>
      <c r="BB1955" s="129">
        <v>4.2100968612096938</v>
      </c>
      <c r="BC1955" s="129">
        <v>-4.1447374694836894</v>
      </c>
      <c r="BD1955" s="129">
        <v>-2.7984737274419205</v>
      </c>
      <c r="BE1955" s="129">
        <v>-3.8629582883799261</v>
      </c>
      <c r="BF1955" s="129">
        <f t="shared" si="1891"/>
        <v>-4.0177449126343232</v>
      </c>
      <c r="BG1955" s="129">
        <v>3.4666540506650314</v>
      </c>
      <c r="BH1955" s="129">
        <v>2.0126885779444241</v>
      </c>
      <c r="BI1955" s="129">
        <v>0.70772350318561528</v>
      </c>
      <c r="BJ1955" s="129">
        <v>-3.44374380725269</v>
      </c>
      <c r="BK1955" s="129">
        <v>7.4559793107313874</v>
      </c>
      <c r="BL1955" s="129">
        <v>2.6819445614543094</v>
      </c>
      <c r="BM1955" s="129">
        <v>7.2331105446068849</v>
      </c>
      <c r="BN1955" s="129">
        <v>2.7429900146098189</v>
      </c>
      <c r="BO1955" s="129">
        <f t="shared" si="1892"/>
        <v>7.9348458955120424</v>
      </c>
      <c r="BP1955" s="129">
        <v>5.03968299759687</v>
      </c>
      <c r="BQ1955" s="129">
        <v>5.03968299759687</v>
      </c>
      <c r="BR1955" s="129">
        <v>-0.9626051315703662</v>
      </c>
      <c r="BS1955" s="129">
        <v>-8.054700744117639</v>
      </c>
      <c r="BT1955" s="129">
        <v>-14.410190281755598</v>
      </c>
      <c r="BU1955" s="129">
        <v>-20.066972771119012</v>
      </c>
      <c r="BV1955" s="129">
        <v>-24.037353171497358</v>
      </c>
      <c r="BW1955" s="129">
        <v>-10.36050347543997</v>
      </c>
      <c r="BX1955" s="129">
        <v>-16.876931167047587</v>
      </c>
      <c r="BY1955" s="129">
        <v>-18.546370853747277</v>
      </c>
      <c r="BZ1955" s="128">
        <v>13.103137311044094</v>
      </c>
      <c r="CA1955" s="129">
        <f t="shared" si="1893"/>
        <v>18.034192658760414</v>
      </c>
      <c r="CB1955" s="129">
        <v>2.9175099609779291</v>
      </c>
      <c r="CC1955" s="129">
        <v>0.46663640090007824</v>
      </c>
      <c r="CD1955" s="129">
        <v>-6.1698158172321023</v>
      </c>
      <c r="CE1955" s="129">
        <v>8.7443228222418359</v>
      </c>
      <c r="CF1955" s="129">
        <v>-0.6221116821082241</v>
      </c>
      <c r="CG1955" s="129">
        <v>-3.0877586610735372</v>
      </c>
      <c r="CH1955" s="129">
        <v>0.40791096731642523</v>
      </c>
      <c r="CI1955" s="129">
        <v>-0.12790412435953752</v>
      </c>
      <c r="CJ1955" s="128">
        <v>8.0850187960630198</v>
      </c>
      <c r="CK1955" s="128">
        <v>7.8724051246188278</v>
      </c>
      <c r="CL1955" s="129">
        <f t="shared" si="1894"/>
        <v>5.8054481698748157</v>
      </c>
      <c r="CM1955" s="129">
        <v>10.350499979101533</v>
      </c>
      <c r="CN1955" s="129">
        <v>13.484810127959356</v>
      </c>
      <c r="CO1955" s="129">
        <v>13.936535923443428</v>
      </c>
      <c r="CP1955" s="129">
        <v>14.096417088580623</v>
      </c>
      <c r="CQ1955" s="129">
        <v>14.018618487252322</v>
      </c>
      <c r="CR1955" s="129">
        <v>12.286191008986433</v>
      </c>
      <c r="CS1955" s="129">
        <v>16.330505854144295</v>
      </c>
      <c r="CT1955" s="129">
        <v>14.260467488811013</v>
      </c>
      <c r="CU1955" s="129">
        <v>12.402898254877082</v>
      </c>
      <c r="CV1955" s="129">
        <v>27.500283380087225</v>
      </c>
      <c r="CW1955" s="129">
        <v>26.306324708600805</v>
      </c>
      <c r="CX1955" s="129">
        <v>27.04548796439725</v>
      </c>
      <c r="CY1955" s="129">
        <v>26.05518666249144</v>
      </c>
      <c r="CZ1955" s="129">
        <v>24.126010609127153</v>
      </c>
      <c r="DA1955" s="129">
        <f t="shared" si="1895"/>
        <v>4.6344066775227768</v>
      </c>
      <c r="DB1955" s="128">
        <v>7.6969096444077083</v>
      </c>
      <c r="DC1955" s="128">
        <v>6.1533093142022981</v>
      </c>
      <c r="DD1955" s="128">
        <v>3.0018813876650974</v>
      </c>
      <c r="DE1955" s="128">
        <v>7.9831319912048304</v>
      </c>
      <c r="DF1955" s="128">
        <v>5.8235987079925291</v>
      </c>
      <c r="DG1955" s="128">
        <v>1.5478000892631607</v>
      </c>
      <c r="DH1955" s="128">
        <v>10.096696311294579</v>
      </c>
      <c r="DI1955" s="128">
        <v>8.6436508252493507</v>
      </c>
      <c r="DJ1955" s="128">
        <v>3.833741124152525</v>
      </c>
      <c r="DK1955" s="128">
        <v>12.323666067172873</v>
      </c>
      <c r="DL1955" s="128">
        <v>11.663554197201416</v>
      </c>
      <c r="DM1955" s="128">
        <v>3.834884711458221</v>
      </c>
      <c r="DN1955" s="130">
        <f t="shared" si="1896"/>
        <v>14.669855374692025</v>
      </c>
      <c r="DO1955" s="128">
        <v>3.834884711458221</v>
      </c>
      <c r="DP1955" s="128">
        <v>14.996848141395708</v>
      </c>
      <c r="DQ1955" s="128">
        <v>14.081228520212649</v>
      </c>
      <c r="DR1955" s="128">
        <v>10.858911895071767</v>
      </c>
      <c r="DS1955" s="128">
        <v>8.0592715022362604</v>
      </c>
      <c r="DT1955" s="128">
        <v>7.6661238576619235</v>
      </c>
      <c r="DU1955" s="128">
        <v>7.5647335631966985</v>
      </c>
      <c r="DV1955" s="131">
        <f t="shared" si="1897"/>
        <v>16.463129799942951</v>
      </c>
      <c r="DW1955" s="132">
        <f t="shared" si="1898"/>
        <v>16.012614637946626</v>
      </c>
      <c r="DX1955" s="133">
        <f t="shared" si="1899"/>
        <v>1.077687263156403</v>
      </c>
      <c r="DZ1955" s="128">
        <f t="shared" si="1900"/>
        <v>8.7362602431090224</v>
      </c>
      <c r="EC1955" s="128">
        <f t="shared" si="1901"/>
        <v>6.3328272628106719</v>
      </c>
      <c r="EF1955" s="128">
        <f t="shared" si="1902"/>
        <v>6.945823504520769</v>
      </c>
      <c r="EI1955" s="128">
        <f t="shared" si="1903"/>
        <v>7.1058558502907863</v>
      </c>
      <c r="EL1955" s="128">
        <f t="shared" si="1904"/>
        <v>6.8373146826678859</v>
      </c>
      <c r="EO1955" s="128">
        <f t="shared" si="1905"/>
        <v>6.8238362480845147</v>
      </c>
    </row>
    <row r="1956" spans="1:145" ht="15.5" x14ac:dyDescent="0.35">
      <c r="A1956" s="56" t="s">
        <v>484</v>
      </c>
      <c r="B1956" s="362" t="s">
        <v>136</v>
      </c>
      <c r="C1956" s="128">
        <f t="shared" si="1885"/>
        <v>3.7995824634655508</v>
      </c>
      <c r="D1956" s="128">
        <f t="shared" si="1885"/>
        <v>82.216814159292028</v>
      </c>
      <c r="E1956" s="128">
        <f t="shared" si="1885"/>
        <v>-43.267967796269687</v>
      </c>
      <c r="F1956" s="128">
        <f t="shared" si="1885"/>
        <v>4.3305018463681684</v>
      </c>
      <c r="G1956" s="128">
        <f t="shared" si="1885"/>
        <v>-11.383335819782191</v>
      </c>
      <c r="H1956" s="128">
        <f t="shared" si="1885"/>
        <v>-1.7479029793896523</v>
      </c>
      <c r="I1956" s="128">
        <f t="shared" si="1885"/>
        <v>36.516796175560948</v>
      </c>
      <c r="J1956" s="128">
        <f t="shared" si="1885"/>
        <v>12.066785276112126</v>
      </c>
      <c r="K1956" s="128">
        <f t="shared" si="1885"/>
        <v>11.48344248478927</v>
      </c>
      <c r="L1956" s="128">
        <f t="shared" si="1885"/>
        <v>16.740673394246542</v>
      </c>
      <c r="M1956" s="128">
        <f t="shared" si="1885"/>
        <v>-1.8278161082748778</v>
      </c>
      <c r="N1956" s="128">
        <f t="shared" si="1885"/>
        <v>-1.5949298848836473</v>
      </c>
      <c r="O1956" s="128">
        <f t="shared" si="1885"/>
        <v>16.583712472970284</v>
      </c>
      <c r="P1956" s="128">
        <f t="shared" si="1885"/>
        <v>8.4804330759048199</v>
      </c>
      <c r="Q1956" s="128">
        <f t="shared" si="1885"/>
        <v>5.9414657681627574</v>
      </c>
      <c r="R1956" s="128">
        <f t="shared" si="1885"/>
        <v>-1.095655440298263</v>
      </c>
      <c r="S1956" s="128">
        <f t="shared" si="1885"/>
        <v>10.42723638239698</v>
      </c>
      <c r="T1956" s="128">
        <f t="shared" si="1885"/>
        <v>27.075277162706115</v>
      </c>
      <c r="U1956" s="128">
        <f t="shared" si="1885"/>
        <v>17.240346914677279</v>
      </c>
      <c r="V1956" s="128">
        <f t="shared" si="1885"/>
        <v>6.903015185223782</v>
      </c>
      <c r="W1956" s="128">
        <f t="shared" si="1885"/>
        <v>8.9522118718808255</v>
      </c>
      <c r="X1956" s="129">
        <f t="shared" si="1885"/>
        <v>2.8701676040366775</v>
      </c>
      <c r="Y1956" s="129">
        <f t="shared" si="1885"/>
        <v>19.516686602116931</v>
      </c>
      <c r="Z1956" s="128">
        <f t="shared" si="1885"/>
        <v>30.018863164891858</v>
      </c>
      <c r="AA1956" s="128">
        <f t="shared" si="1885"/>
        <v>15.599643173386786</v>
      </c>
      <c r="AB1956" s="128">
        <v>20.042896905408753</v>
      </c>
      <c r="AC1956" s="128">
        <v>15.479112125098371</v>
      </c>
      <c r="AD1956" s="128">
        <v>5.7854529610512264</v>
      </c>
      <c r="AE1956" s="128">
        <f t="shared" si="1886"/>
        <v>8.2074953228979926</v>
      </c>
      <c r="AF1956" s="128">
        <v>10.784537055940596</v>
      </c>
      <c r="AG1956" s="128">
        <v>6.2900319431005522</v>
      </c>
      <c r="AH1956" s="128">
        <v>2.9250000387660799</v>
      </c>
      <c r="AI1956" s="128">
        <v>2.9250000387660799</v>
      </c>
      <c r="AJ1956" s="129">
        <f t="shared" si="1887"/>
        <v>-2.3620489716720598</v>
      </c>
      <c r="AK1956" s="129">
        <v>12.293024598480153</v>
      </c>
      <c r="AL1956" s="129">
        <v>11.720736677601785</v>
      </c>
      <c r="AM1956" s="129">
        <v>2.2033037202676864</v>
      </c>
      <c r="AN1956" s="129">
        <v>1.5688022003838891</v>
      </c>
      <c r="AO1956" s="129">
        <f t="shared" si="1888"/>
        <v>1.5161554194066253</v>
      </c>
      <c r="AP1956" s="129">
        <v>7.9568033963373326</v>
      </c>
      <c r="AQ1956" s="129">
        <v>2.327904792150409</v>
      </c>
      <c r="AR1956" s="129">
        <v>2.327904792150409</v>
      </c>
      <c r="AS1956" s="129">
        <f t="shared" si="1889"/>
        <v>-7.760754968452269</v>
      </c>
      <c r="AT1956" s="129">
        <v>13.919699880478779</v>
      </c>
      <c r="AU1956" s="129">
        <v>3.9432449935485523</v>
      </c>
      <c r="AV1956" s="129">
        <v>-10.284726275192194</v>
      </c>
      <c r="AW1956" s="129">
        <v>-10.522306102978133</v>
      </c>
      <c r="AX1956" s="129">
        <f t="shared" si="1890"/>
        <v>-3.8223612788153503</v>
      </c>
      <c r="AY1956" s="129"/>
      <c r="AZ1956" s="129">
        <v>8.7479346201270189</v>
      </c>
      <c r="BA1956" s="129">
        <v>8.4454636621342019</v>
      </c>
      <c r="BB1956" s="129">
        <v>10.162007658244308</v>
      </c>
      <c r="BC1956" s="129">
        <v>-1.5157931713794688</v>
      </c>
      <c r="BD1956" s="129">
        <v>15.315971748188725</v>
      </c>
      <c r="BE1956" s="129">
        <v>14.420699164959071</v>
      </c>
      <c r="BF1956" s="129">
        <f t="shared" si="1891"/>
        <v>15.203918507415777</v>
      </c>
      <c r="BG1956" s="129">
        <v>6.8176587693966839</v>
      </c>
      <c r="BH1956" s="129">
        <v>4.7465406807626804</v>
      </c>
      <c r="BI1956" s="129">
        <v>12.008953055284374</v>
      </c>
      <c r="BJ1956" s="129">
        <v>5.84746828080472</v>
      </c>
      <c r="BK1956" s="129">
        <v>7.4543806727577939</v>
      </c>
      <c r="BL1956" s="129">
        <v>4.5187920488106919</v>
      </c>
      <c r="BM1956" s="129">
        <v>11.784022265026787</v>
      </c>
      <c r="BN1956" s="129">
        <v>4.8756465304433059</v>
      </c>
      <c r="BO1956" s="129">
        <f t="shared" si="1892"/>
        <v>1.0773880138202363</v>
      </c>
      <c r="BP1956" s="129">
        <v>6.2999425872529402</v>
      </c>
      <c r="BQ1956" s="129">
        <v>6.0126447861713883</v>
      </c>
      <c r="BR1956" s="129">
        <v>-2.5421616578479225</v>
      </c>
      <c r="BS1956" s="129">
        <v>-2.5421616578479225</v>
      </c>
      <c r="BT1956" s="129">
        <v>-5.4734375471710042</v>
      </c>
      <c r="BU1956" s="129">
        <v>-16.129426604618079</v>
      </c>
      <c r="BV1956" s="129">
        <v>-19.539691377257103</v>
      </c>
      <c r="BW1956" s="129">
        <v>-0.40306650902725755</v>
      </c>
      <c r="BX1956" s="129">
        <v>-3.2074394427553305</v>
      </c>
      <c r="BY1956" s="129">
        <v>-4.3049371620217451</v>
      </c>
      <c r="BZ1956" s="128">
        <v>1.5404802867082772</v>
      </c>
      <c r="CA1956" s="129">
        <f t="shared" si="1893"/>
        <v>7.0540970742037654</v>
      </c>
      <c r="CB1956" s="129">
        <v>7.7175538330509985</v>
      </c>
      <c r="CC1956" s="129">
        <v>6.3849502450654354</v>
      </c>
      <c r="CD1956" s="129">
        <v>3.6176559035525422</v>
      </c>
      <c r="CE1956" s="129">
        <v>5.2723753894932539</v>
      </c>
      <c r="CF1956" s="129">
        <v>7.5030982891731508</v>
      </c>
      <c r="CG1956" s="129">
        <v>6.1117994917924428</v>
      </c>
      <c r="CH1956" s="129">
        <v>9.5155231623805374</v>
      </c>
      <c r="CI1956" s="129">
        <v>14.692127122255672</v>
      </c>
      <c r="CJ1956" s="128">
        <v>11.375892535959887</v>
      </c>
      <c r="CK1956" s="128">
        <v>10.545058168406648</v>
      </c>
      <c r="CL1956" s="129">
        <f t="shared" si="1894"/>
        <v>5.0589282677630143</v>
      </c>
      <c r="CM1956" s="129">
        <v>7.5249301344798996</v>
      </c>
      <c r="CN1956" s="129">
        <v>8.1756446544677743</v>
      </c>
      <c r="CO1956" s="129">
        <v>8.4954354862040748</v>
      </c>
      <c r="CP1956" s="129">
        <v>9.8287874125309393</v>
      </c>
      <c r="CQ1956" s="129">
        <v>8.577013599247449</v>
      </c>
      <c r="CR1956" s="129">
        <v>6.9976980059137492</v>
      </c>
      <c r="CS1956" s="129">
        <v>7.1784426291428334</v>
      </c>
      <c r="CT1956" s="129">
        <v>3.2529375379766137</v>
      </c>
      <c r="CU1956" s="129">
        <v>-0.48114394878913158</v>
      </c>
      <c r="CV1956" s="129">
        <v>7.4725971718872461</v>
      </c>
      <c r="CW1956" s="129">
        <v>3.7970181682086537</v>
      </c>
      <c r="CX1956" s="129">
        <v>7.3517013809675822</v>
      </c>
      <c r="CY1956" s="129">
        <v>3.9875702801782031</v>
      </c>
      <c r="CZ1956" s="129">
        <v>1.4027092846020568</v>
      </c>
      <c r="DA1956" s="129">
        <f t="shared" si="1895"/>
        <v>15.030017226151593</v>
      </c>
      <c r="DB1956" s="128">
        <v>10.565797464296049</v>
      </c>
      <c r="DC1956" s="128">
        <v>9.9976514891241575</v>
      </c>
      <c r="DD1956" s="128">
        <v>8.8243979622050084</v>
      </c>
      <c r="DE1956" s="128">
        <v>11.268221256826473</v>
      </c>
      <c r="DF1956" s="128">
        <v>9.6057450591942199</v>
      </c>
      <c r="DG1956" s="128">
        <v>8.2922366179092197</v>
      </c>
      <c r="DH1956" s="128">
        <v>24.850049957558085</v>
      </c>
      <c r="DI1956" s="128">
        <v>24.548672177831936</v>
      </c>
      <c r="DJ1956" s="128">
        <v>24.074985833086618</v>
      </c>
      <c r="DK1956" s="128">
        <v>15.851625138728114</v>
      </c>
      <c r="DL1956" s="128">
        <v>15.851625138728114</v>
      </c>
      <c r="DM1956" s="128">
        <v>24.07450779527516</v>
      </c>
      <c r="DN1956" s="130">
        <f t="shared" si="1896"/>
        <v>9.681501415755287</v>
      </c>
      <c r="DO1956" s="128">
        <v>24.07450779527516</v>
      </c>
      <c r="DP1956" s="128">
        <v>6.8860944457741775</v>
      </c>
      <c r="DQ1956" s="128">
        <v>7.1082634758591166</v>
      </c>
      <c r="DR1956" s="128">
        <v>5.7546818205793704</v>
      </c>
      <c r="DS1956" s="128">
        <v>27.942529644148284</v>
      </c>
      <c r="DT1956" s="128">
        <v>27.285350106228393</v>
      </c>
      <c r="DU1956" s="128">
        <v>28.277736542097664</v>
      </c>
      <c r="DV1956" s="131">
        <f t="shared" si="1897"/>
        <v>28.471301178940976</v>
      </c>
      <c r="DW1956" s="132">
        <f t="shared" si="1898"/>
        <v>27.855020481212573</v>
      </c>
      <c r="DX1956" s="133">
        <f t="shared" si="1899"/>
        <v>30.437091625017519</v>
      </c>
      <c r="DZ1956" s="128">
        <f t="shared" si="1900"/>
        <v>18.646045263907354</v>
      </c>
      <c r="EC1956" s="128">
        <f t="shared" si="1901"/>
        <v>12.068847403677381</v>
      </c>
      <c r="EF1956" s="128">
        <f t="shared" si="1902"/>
        <v>10.552187053911108</v>
      </c>
      <c r="EI1956" s="128">
        <f t="shared" si="1903"/>
        <v>11.045248194793315</v>
      </c>
      <c r="EL1956" s="128">
        <f t="shared" si="1904"/>
        <v>10.386227390292655</v>
      </c>
      <c r="EO1956" s="128">
        <f t="shared" si="1905"/>
        <v>10.162817592604371</v>
      </c>
    </row>
    <row r="1957" spans="1:145" ht="15.5" x14ac:dyDescent="0.35">
      <c r="A1957" s="56" t="s">
        <v>485</v>
      </c>
      <c r="B1957" s="362" t="s">
        <v>136</v>
      </c>
      <c r="C1957" s="128">
        <f t="shared" si="1885"/>
        <v>-33.877464490142046</v>
      </c>
      <c r="D1957" s="128">
        <f t="shared" si="1885"/>
        <v>-28.775248477075998</v>
      </c>
      <c r="E1957" s="128">
        <f t="shared" si="1885"/>
        <v>-47.873058744091828</v>
      </c>
      <c r="F1957" s="128">
        <f t="shared" si="1885"/>
        <v>14.810017271157168</v>
      </c>
      <c r="G1957" s="128">
        <f t="shared" si="1885"/>
        <v>43.362166227905249</v>
      </c>
      <c r="H1957" s="128">
        <f t="shared" si="1885"/>
        <v>-15.136411332633797</v>
      </c>
      <c r="I1957" s="128">
        <f t="shared" si="1885"/>
        <v>139.75270479134468</v>
      </c>
      <c r="J1957" s="128">
        <f t="shared" si="1885"/>
        <v>48.659102630221774</v>
      </c>
      <c r="K1957" s="128">
        <f t="shared" si="1885"/>
        <v>43.156912402428425</v>
      </c>
      <c r="L1957" s="128">
        <f t="shared" si="1885"/>
        <v>9.3118183990395753</v>
      </c>
      <c r="M1957" s="128">
        <f t="shared" si="1885"/>
        <v>15.790057085850471</v>
      </c>
      <c r="N1957" s="128">
        <f t="shared" si="1885"/>
        <v>68.30365690216351</v>
      </c>
      <c r="O1957" s="128">
        <f t="shared" si="1885"/>
        <v>36.246516125362604</v>
      </c>
      <c r="P1957" s="128">
        <f t="shared" si="1885"/>
        <v>22.794163692153553</v>
      </c>
      <c r="Q1957" s="128">
        <f t="shared" si="1885"/>
        <v>68.431162561408883</v>
      </c>
      <c r="R1957" s="128">
        <f t="shared" si="1885"/>
        <v>56.678744083243338</v>
      </c>
      <c r="S1957" s="128">
        <f t="shared" si="1885"/>
        <v>33.454219863181372</v>
      </c>
      <c r="T1957" s="128">
        <f t="shared" si="1885"/>
        <v>34.693522929668809</v>
      </c>
      <c r="U1957" s="128">
        <f t="shared" si="1885"/>
        <v>14.144574168440538</v>
      </c>
      <c r="V1957" s="128">
        <f t="shared" si="1885"/>
        <v>41.250137351856189</v>
      </c>
      <c r="W1957" s="128">
        <f t="shared" si="1885"/>
        <v>30.10021848474274</v>
      </c>
      <c r="X1957" s="129">
        <f t="shared" si="1885"/>
        <v>18.796597814614671</v>
      </c>
      <c r="Y1957" s="129">
        <f t="shared" si="1885"/>
        <v>48.856812617219113</v>
      </c>
      <c r="Z1957" s="128">
        <f t="shared" si="1885"/>
        <v>6.1068377802380827</v>
      </c>
      <c r="AA1957" s="128">
        <f t="shared" si="1885"/>
        <v>55.590386720009043</v>
      </c>
      <c r="AB1957" s="128">
        <v>-13.026099194241466</v>
      </c>
      <c r="AC1957" s="128">
        <v>-11.925250115165669</v>
      </c>
      <c r="AD1957" s="128">
        <v>-13.205159243199351</v>
      </c>
      <c r="AE1957" s="128">
        <f t="shared" si="1886"/>
        <v>6.9086548955421554</v>
      </c>
      <c r="AF1957" s="128">
        <v>0.87899775267230329</v>
      </c>
      <c r="AG1957" s="128">
        <v>-8.3852099504578987</v>
      </c>
      <c r="AH1957" s="128">
        <v>-7.0645798883482769</v>
      </c>
      <c r="AI1957" s="128">
        <v>-7.0645798883482769</v>
      </c>
      <c r="AJ1957" s="129">
        <f t="shared" si="1887"/>
        <v>-13.637789276113878</v>
      </c>
      <c r="AK1957" s="129">
        <v>-10.048296437191452</v>
      </c>
      <c r="AL1957" s="129">
        <v>-8.5033509150209969</v>
      </c>
      <c r="AM1957" s="129">
        <v>-18.754476231763913</v>
      </c>
      <c r="AN1957" s="129">
        <v>-2.2205912365364493</v>
      </c>
      <c r="AO1957" s="129">
        <f t="shared" si="1888"/>
        <v>-10.81102664633428</v>
      </c>
      <c r="AP1957" s="129">
        <v>-9.7113657424043289</v>
      </c>
      <c r="AQ1957" s="129">
        <v>-10.393392600291627</v>
      </c>
      <c r="AR1957" s="129">
        <v>-2.8251198757296478</v>
      </c>
      <c r="AS1957" s="129">
        <f t="shared" si="1889"/>
        <v>-16.031151133737534</v>
      </c>
      <c r="AT1957" s="129">
        <v>5.5819978542926938</v>
      </c>
      <c r="AU1957" s="129">
        <v>1.0664481147015064</v>
      </c>
      <c r="AV1957" s="129">
        <v>-7.2110879166660888</v>
      </c>
      <c r="AW1957" s="129">
        <v>-7.7193761633255162</v>
      </c>
      <c r="AX1957" s="129">
        <f t="shared" si="1890"/>
        <v>0.99719620552582788</v>
      </c>
      <c r="AY1957" s="129"/>
      <c r="AZ1957" s="129">
        <v>3.8715667271435183</v>
      </c>
      <c r="BA1957" s="129">
        <v>3.4041675127926836</v>
      </c>
      <c r="BB1957" s="129">
        <v>0.31393475374490348</v>
      </c>
      <c r="BC1957" s="129">
        <v>1.3415889992233874</v>
      </c>
      <c r="BD1957" s="129">
        <v>-3.1141109298722967</v>
      </c>
      <c r="BE1957" s="129">
        <v>-4.3983098921101575</v>
      </c>
      <c r="BF1957" s="129">
        <f t="shared" si="1891"/>
        <v>-2.6394423979969788</v>
      </c>
      <c r="BG1957" s="129">
        <v>5.882555573703379</v>
      </c>
      <c r="BH1957" s="129">
        <v>-5.055039012114567</v>
      </c>
      <c r="BI1957" s="129">
        <v>4.8023947350261844</v>
      </c>
      <c r="BJ1957" s="129">
        <v>-5.8374721007856483</v>
      </c>
      <c r="BK1957" s="129">
        <v>18.722377292607966</v>
      </c>
      <c r="BL1957" s="129">
        <v>-3.9956845782697976</v>
      </c>
      <c r="BM1957" s="129">
        <v>18.67763758539995</v>
      </c>
      <c r="BN1957" s="129">
        <v>-3.8899820659722293</v>
      </c>
      <c r="BO1957" s="129">
        <f t="shared" si="1892"/>
        <v>-7.8717820942820227</v>
      </c>
      <c r="BP1957" s="129">
        <v>5.1160152223261086</v>
      </c>
      <c r="BQ1957" s="129">
        <v>5.1160152223261086</v>
      </c>
      <c r="BR1957" s="129">
        <v>3.5774642756975452</v>
      </c>
      <c r="BS1957" s="129">
        <v>-7.224702129956655</v>
      </c>
      <c r="BT1957" s="129">
        <v>9.0831130945913312</v>
      </c>
      <c r="BU1957" s="129">
        <v>4.7808242556705451</v>
      </c>
      <c r="BV1957" s="129">
        <v>2.7419990436240513</v>
      </c>
      <c r="BW1957" s="129">
        <v>15.464508804635145</v>
      </c>
      <c r="BX1957" s="129">
        <v>1.4107628702324075</v>
      </c>
      <c r="BY1957" s="129">
        <v>-2.5465125860473905</v>
      </c>
      <c r="BZ1957" s="128">
        <v>5.618289666171596</v>
      </c>
      <c r="CA1957" s="129">
        <f t="shared" si="1893"/>
        <v>-6.9525006189072691</v>
      </c>
      <c r="CB1957" s="129">
        <v>33.212280598365197</v>
      </c>
      <c r="CC1957" s="129">
        <v>29.994668237906993</v>
      </c>
      <c r="CD1957" s="129">
        <v>17.750334196697811</v>
      </c>
      <c r="CE1957" s="129">
        <v>5.5293375450703488</v>
      </c>
      <c r="CF1957" s="129">
        <v>22.530847884706219</v>
      </c>
      <c r="CG1957" s="129">
        <v>14.887091648266372</v>
      </c>
      <c r="CH1957" s="129">
        <v>25.499153106893726</v>
      </c>
      <c r="CI1957" s="129">
        <v>23.56077530326462</v>
      </c>
      <c r="CJ1957" s="128">
        <v>25.378120881306458</v>
      </c>
      <c r="CK1957" s="128">
        <v>23.435752310654149</v>
      </c>
      <c r="CL1957" s="129">
        <f t="shared" si="1894"/>
        <v>0.35742505368906424</v>
      </c>
      <c r="CM1957" s="129">
        <v>14.486029124552182</v>
      </c>
      <c r="CN1957" s="129">
        <v>35.053119871103775</v>
      </c>
      <c r="CO1957" s="129">
        <v>35.39554119336411</v>
      </c>
      <c r="CP1957" s="129">
        <v>27.827050599548105</v>
      </c>
      <c r="CQ1957" s="129">
        <v>35.163158288474122</v>
      </c>
      <c r="CR1957" s="129">
        <v>34.944199950108775</v>
      </c>
      <c r="CS1957" s="129">
        <v>31.006997005172497</v>
      </c>
      <c r="CT1957" s="129">
        <v>39.335704570255587</v>
      </c>
      <c r="CU1957" s="129">
        <v>38.951555087246994</v>
      </c>
      <c r="CV1957" s="129">
        <v>57.803639148698203</v>
      </c>
      <c r="CW1957" s="129">
        <v>56.806177798357858</v>
      </c>
      <c r="CX1957" s="129">
        <v>57.052221422847602</v>
      </c>
      <c r="CY1957" s="129">
        <v>57.156365963175809</v>
      </c>
      <c r="CZ1957" s="129">
        <v>48.936326245202068</v>
      </c>
      <c r="DA1957" s="129">
        <f t="shared" si="1895"/>
        <v>20.708942718540825</v>
      </c>
      <c r="DB1957" s="128">
        <v>4.1571809728943858</v>
      </c>
      <c r="DC1957" s="128">
        <v>1.0935732645691074</v>
      </c>
      <c r="DD1957" s="128">
        <v>-3.9753500526348513</v>
      </c>
      <c r="DE1957" s="128">
        <v>2.5010970464937592</v>
      </c>
      <c r="DF1957" s="128">
        <v>0.51815104815964685</v>
      </c>
      <c r="DG1957" s="128">
        <v>-0.13514679744280633</v>
      </c>
      <c r="DH1957" s="128">
        <v>7.559544071179765</v>
      </c>
      <c r="DI1957" s="128">
        <v>6.0245673778081157</v>
      </c>
      <c r="DJ1957" s="128">
        <v>5.5606875027046216</v>
      </c>
      <c r="DK1957" s="128">
        <v>18.873113860583469</v>
      </c>
      <c r="DL1957" s="128">
        <v>18.003116200558008</v>
      </c>
      <c r="DM1957" s="128">
        <v>5.5621654195837751</v>
      </c>
      <c r="DN1957" s="130">
        <f t="shared" si="1896"/>
        <v>19.334744491427795</v>
      </c>
      <c r="DO1957" s="128">
        <v>5.5621654195837751</v>
      </c>
      <c r="DP1957" s="128">
        <v>14.516354268370886</v>
      </c>
      <c r="DQ1957" s="128">
        <v>13.095787965251503</v>
      </c>
      <c r="DR1957" s="128">
        <v>9.1961919465398676</v>
      </c>
      <c r="DS1957" s="128">
        <v>12.197000413259525</v>
      </c>
      <c r="DT1957" s="128">
        <v>8.2486127760909742</v>
      </c>
      <c r="DU1957" s="128">
        <v>7.4191912759502987</v>
      </c>
      <c r="DV1957" s="131">
        <f t="shared" si="1897"/>
        <v>5.2120847811088211</v>
      </c>
      <c r="DW1957" s="132">
        <f t="shared" si="1898"/>
        <v>1.5567512736332321</v>
      </c>
      <c r="DX1957" s="133">
        <f t="shared" si="1899"/>
        <v>4.7247581763465076</v>
      </c>
      <c r="DZ1957" s="128">
        <f t="shared" si="1900"/>
        <v>9.0363180211933258</v>
      </c>
      <c r="EC1957" s="128">
        <f t="shared" si="1901"/>
        <v>10.579803749581794</v>
      </c>
      <c r="EF1957" s="128">
        <f t="shared" si="1902"/>
        <v>8.8149027743063435</v>
      </c>
      <c r="EI1957" s="128">
        <f t="shared" si="1903"/>
        <v>8.7712635401219536</v>
      </c>
      <c r="EL1957" s="128">
        <f t="shared" si="1904"/>
        <v>8.5862648837403448</v>
      </c>
      <c r="EO1957" s="128">
        <f t="shared" si="1905"/>
        <v>6.9360357894655387</v>
      </c>
    </row>
    <row r="1958" spans="1:145" ht="15.5" x14ac:dyDescent="0.35">
      <c r="A1958" s="56" t="s">
        <v>486</v>
      </c>
      <c r="B1958" s="362" t="s">
        <v>136</v>
      </c>
      <c r="C1958" s="128">
        <f t="shared" si="1885"/>
        <v>-7.8212290502793413</v>
      </c>
      <c r="D1958" s="128">
        <f t="shared" si="1885"/>
        <v>4.6176046176046217</v>
      </c>
      <c r="E1958" s="128">
        <f t="shared" si="1885"/>
        <v>-12.482758620689662</v>
      </c>
      <c r="F1958" s="128">
        <f t="shared" si="1885"/>
        <v>5.8628841607564892</v>
      </c>
      <c r="G1958" s="128">
        <f t="shared" si="1885"/>
        <v>-10.123567068631806</v>
      </c>
      <c r="H1958" s="128">
        <f t="shared" si="1885"/>
        <v>-21.048534040086146</v>
      </c>
      <c r="I1958" s="128">
        <f t="shared" si="1885"/>
        <v>31.461301218974896</v>
      </c>
      <c r="J1958" s="128">
        <f t="shared" si="1885"/>
        <v>48.743025675727438</v>
      </c>
      <c r="K1958" s="128">
        <f t="shared" si="1885"/>
        <v>27.931330472103003</v>
      </c>
      <c r="L1958" s="128">
        <f t="shared" si="1885"/>
        <v>-4.0987318840579592</v>
      </c>
      <c r="M1958" s="128">
        <f t="shared" si="1885"/>
        <v>-7.6015566924657891</v>
      </c>
      <c r="N1958" s="128">
        <f t="shared" si="1885"/>
        <v>-2.7211721389832886</v>
      </c>
      <c r="O1958" s="128">
        <f t="shared" si="1885"/>
        <v>18.486446515791304</v>
      </c>
      <c r="P1958" s="128">
        <f t="shared" si="1885"/>
        <v>22.033536435152502</v>
      </c>
      <c r="Q1958" s="128">
        <f t="shared" si="1885"/>
        <v>26.642890787968508</v>
      </c>
      <c r="R1958" s="128">
        <f t="shared" si="1885"/>
        <v>-3.1237380714543597</v>
      </c>
      <c r="S1958" s="128">
        <f t="shared" si="1885"/>
        <v>3.5102152749211291</v>
      </c>
      <c r="T1958" s="128">
        <f t="shared" si="1885"/>
        <v>31.691084911908881</v>
      </c>
      <c r="U1958" s="128">
        <f t="shared" si="1885"/>
        <v>51.806593866432763</v>
      </c>
      <c r="V1958" s="128">
        <f t="shared" si="1885"/>
        <v>2.4508933422742696</v>
      </c>
      <c r="W1958" s="128">
        <f t="shared" si="1885"/>
        <v>28.352969177674648</v>
      </c>
      <c r="X1958" s="129">
        <f t="shared" si="1885"/>
        <v>-3.917040659661823</v>
      </c>
      <c r="Y1958" s="129">
        <f t="shared" si="1885"/>
        <v>26.714270339223017</v>
      </c>
      <c r="Z1958" s="128">
        <f t="shared" si="1885"/>
        <v>12.038652685391499</v>
      </c>
      <c r="AA1958" s="128">
        <f t="shared" si="1885"/>
        <v>14.501784223474917</v>
      </c>
      <c r="AB1958" s="128">
        <v>14.374764768900533</v>
      </c>
      <c r="AC1958" s="128">
        <v>12.976895321767239</v>
      </c>
      <c r="AD1958" s="128">
        <v>17.262823457752397</v>
      </c>
      <c r="AE1958" s="128">
        <f t="shared" si="1886"/>
        <v>7.6340675280162191</v>
      </c>
      <c r="AF1958" s="128">
        <v>19.8875027471768</v>
      </c>
      <c r="AG1958" s="128">
        <v>14.003225168302251</v>
      </c>
      <c r="AH1958" s="128">
        <v>16.886094009459711</v>
      </c>
      <c r="AI1958" s="128">
        <v>16.886094009459711</v>
      </c>
      <c r="AJ1958" s="129">
        <f t="shared" si="1887"/>
        <v>25.037137393368614</v>
      </c>
      <c r="AK1958" s="129">
        <v>4.1169907683158016</v>
      </c>
      <c r="AL1958" s="129">
        <v>-3.7544767382209274</v>
      </c>
      <c r="AM1958" s="129">
        <v>-2.174091060331298</v>
      </c>
      <c r="AN1958" s="129">
        <v>-8.8638889394960518</v>
      </c>
      <c r="AO1958" s="129">
        <f t="shared" si="1888"/>
        <v>-3.8848738746426883</v>
      </c>
      <c r="AP1958" s="129">
        <v>4.0384150474297904</v>
      </c>
      <c r="AQ1958" s="129">
        <v>-2.3787203761374909</v>
      </c>
      <c r="AR1958" s="129">
        <v>-2.77951330349662</v>
      </c>
      <c r="AS1958" s="129">
        <f t="shared" si="1889"/>
        <v>-7.836380759315861</v>
      </c>
      <c r="AT1958" s="129">
        <v>12.709130940223819</v>
      </c>
      <c r="AU1958" s="129">
        <v>1.3966901182322689</v>
      </c>
      <c r="AV1958" s="129">
        <v>-7.4726205457091828</v>
      </c>
      <c r="AW1958" s="129">
        <v>-6.8318471012232962</v>
      </c>
      <c r="AX1958" s="129">
        <f t="shared" si="1890"/>
        <v>-3.034878862469776</v>
      </c>
      <c r="AY1958" s="129"/>
      <c r="AZ1958" s="129">
        <v>1.6943339713550358</v>
      </c>
      <c r="BA1958" s="129">
        <v>-0.11875091628463019</v>
      </c>
      <c r="BB1958" s="129">
        <v>2.9563742240635604</v>
      </c>
      <c r="BC1958" s="129">
        <v>-6.732848438057756</v>
      </c>
      <c r="BD1958" s="129">
        <v>0.60787332620565726</v>
      </c>
      <c r="BE1958" s="129">
        <v>-3.1228687885560191</v>
      </c>
      <c r="BF1958" s="129">
        <f t="shared" si="1891"/>
        <v>4.9776230786490947</v>
      </c>
      <c r="BG1958" s="129">
        <v>5.9584918429084333</v>
      </c>
      <c r="BH1958" s="129">
        <v>3.6647713239037789</v>
      </c>
      <c r="BI1958" s="129">
        <v>9.8563864076175864</v>
      </c>
      <c r="BJ1958" s="129">
        <v>8.8780811222043123</v>
      </c>
      <c r="BK1958" s="129">
        <v>14.223060124118749</v>
      </c>
      <c r="BL1958" s="129">
        <v>14.657650166462718</v>
      </c>
      <c r="BM1958" s="129">
        <v>12.627261132217793</v>
      </c>
      <c r="BN1958" s="129">
        <v>13.259831019795723</v>
      </c>
      <c r="BO1958" s="129">
        <f t="shared" si="1892"/>
        <v>23.787136662065691</v>
      </c>
      <c r="BP1958" s="129">
        <v>7.363826196053088</v>
      </c>
      <c r="BQ1958" s="129">
        <v>7.363826196053088</v>
      </c>
      <c r="BR1958" s="129">
        <v>-1.5327759664316474</v>
      </c>
      <c r="BS1958" s="129">
        <v>-9.6622802326241448</v>
      </c>
      <c r="BT1958" s="129">
        <v>2.5037073252704269</v>
      </c>
      <c r="BU1958" s="129">
        <v>-19.361340349320905</v>
      </c>
      <c r="BV1958" s="129">
        <v>-26.888751840908192</v>
      </c>
      <c r="BW1958" s="129">
        <v>18.863595007938251</v>
      </c>
      <c r="BX1958" s="129">
        <v>3.165309092277814</v>
      </c>
      <c r="BY1958" s="129">
        <v>17.020310616276191</v>
      </c>
      <c r="BZ1958" s="128">
        <v>17.318287292854869</v>
      </c>
      <c r="CA1958" s="129">
        <f t="shared" si="1893"/>
        <v>10.438402600537577</v>
      </c>
      <c r="CB1958" s="129">
        <v>9.4482748658045779</v>
      </c>
      <c r="CC1958" s="129">
        <v>8.7154033388073113</v>
      </c>
      <c r="CD1958" s="129">
        <v>6.6834904893067488</v>
      </c>
      <c r="CE1958" s="129">
        <v>2.6924780378180051</v>
      </c>
      <c r="CF1958" s="129">
        <v>8.2283047559304432</v>
      </c>
      <c r="CG1958" s="129">
        <v>5.9919440850610339</v>
      </c>
      <c r="CH1958" s="129">
        <v>9.024907982575975</v>
      </c>
      <c r="CI1958" s="129">
        <v>8.0776462373473308</v>
      </c>
      <c r="CJ1958" s="128">
        <v>8.8514477968499197</v>
      </c>
      <c r="CK1958" s="128">
        <v>7.4966740960139546</v>
      </c>
      <c r="CL1958" s="129">
        <f t="shared" si="1894"/>
        <v>18.449925597611045</v>
      </c>
      <c r="CM1958" s="129">
        <v>5.8747699514043727</v>
      </c>
      <c r="CN1958" s="129">
        <v>6.4639862699617332</v>
      </c>
      <c r="CO1958" s="129">
        <v>8.0566748841201203</v>
      </c>
      <c r="CP1958" s="129">
        <v>10.980116436071285</v>
      </c>
      <c r="CQ1958" s="129">
        <v>8.0721916598641563</v>
      </c>
      <c r="CR1958" s="129">
        <v>8.0721916598641563</v>
      </c>
      <c r="CS1958" s="129">
        <v>11.729662508348991</v>
      </c>
      <c r="CT1958" s="129">
        <v>9.4707968342611117</v>
      </c>
      <c r="CU1958" s="129">
        <v>9.4707968342611117</v>
      </c>
      <c r="CV1958" s="129">
        <v>29.674410047262022</v>
      </c>
      <c r="CW1958" s="129">
        <v>28.84099102305758</v>
      </c>
      <c r="CX1958" s="129">
        <v>29.309040739466901</v>
      </c>
      <c r="CY1958" s="129">
        <v>28.851584278438736</v>
      </c>
      <c r="CZ1958" s="129">
        <v>28.851584278438736</v>
      </c>
      <c r="DA1958" s="129">
        <f t="shared" si="1895"/>
        <v>26.215469885373011</v>
      </c>
      <c r="DB1958" s="128">
        <v>11.231562243004147</v>
      </c>
      <c r="DC1958" s="128">
        <v>10.151607957590642</v>
      </c>
      <c r="DD1958" s="128">
        <v>7.8353871118259377</v>
      </c>
      <c r="DE1958" s="128">
        <v>15.409549837423167</v>
      </c>
      <c r="DF1958" s="128">
        <v>14.610547622734927</v>
      </c>
      <c r="DG1958" s="128">
        <v>11.983808989456815</v>
      </c>
      <c r="DH1958" s="128">
        <v>10.129701894585452</v>
      </c>
      <c r="DI1958" s="128">
        <v>8.4279786629479876</v>
      </c>
      <c r="DJ1958" s="128">
        <v>5.4885561056328012</v>
      </c>
      <c r="DK1958" s="128">
        <v>12.036173738373829</v>
      </c>
      <c r="DL1958" s="128">
        <v>11.105822056826243</v>
      </c>
      <c r="DM1958" s="128">
        <v>5.8393352084174808</v>
      </c>
      <c r="DN1958" s="130">
        <f t="shared" si="1896"/>
        <v>14.559370227865752</v>
      </c>
      <c r="DO1958" s="128">
        <v>5.8393352084174808</v>
      </c>
      <c r="DP1958" s="128">
        <v>9.8025050983534179</v>
      </c>
      <c r="DQ1958" s="128">
        <v>8.9845445705125613</v>
      </c>
      <c r="DR1958" s="128">
        <v>6.5908869616023624</v>
      </c>
      <c r="DS1958" s="128">
        <v>11.613021230138582</v>
      </c>
      <c r="DT1958" s="128">
        <v>10.436161834759774</v>
      </c>
      <c r="DU1958" s="128">
        <v>11.971293882485535</v>
      </c>
      <c r="DV1958" s="131">
        <f t="shared" si="1897"/>
        <v>13.6600428678168</v>
      </c>
      <c r="DW1958" s="132">
        <f t="shared" si="1898"/>
        <v>13.162605754409782</v>
      </c>
      <c r="DX1958" s="133">
        <f t="shared" si="1899"/>
        <v>12.113244402806345</v>
      </c>
      <c r="DZ1958" s="128">
        <f t="shared" si="1900"/>
        <v>8.2359359234012199</v>
      </c>
      <c r="EC1958" s="128">
        <f t="shared" si="1901"/>
        <v>7.1734730483352962</v>
      </c>
      <c r="EF1958" s="128">
        <f t="shared" si="1902"/>
        <v>6.7396264676103081</v>
      </c>
      <c r="EI1958" s="128">
        <f t="shared" si="1903"/>
        <v>6.6010461774800202</v>
      </c>
      <c r="EL1958" s="128">
        <f t="shared" si="1904"/>
        <v>6.4758716006645063</v>
      </c>
      <c r="EO1958" s="128">
        <f t="shared" si="1905"/>
        <v>6.3752427790012591</v>
      </c>
    </row>
    <row r="1959" spans="1:145" ht="15.5" x14ac:dyDescent="0.35">
      <c r="A1959" s="56" t="s">
        <v>611</v>
      </c>
      <c r="B1959" s="362" t="s">
        <v>136</v>
      </c>
      <c r="C1959" s="128" t="e">
        <f t="shared" ref="C1959:Z1959" si="1906">(C1919-B1919)*100/B1919</f>
        <v>#REF!</v>
      </c>
      <c r="D1959" s="128" t="e">
        <f t="shared" si="1906"/>
        <v>#REF!</v>
      </c>
      <c r="E1959" s="128" t="e">
        <f t="shared" si="1906"/>
        <v>#REF!</v>
      </c>
      <c r="F1959" s="128" t="e">
        <f t="shared" si="1906"/>
        <v>#REF!</v>
      </c>
      <c r="G1959" s="128" t="e">
        <f>(G1919-F1919)*100/F1919</f>
        <v>#REF!</v>
      </c>
      <c r="H1959" s="128" t="e">
        <f>(H1919-G1919)*100/G1919</f>
        <v>#REF!</v>
      </c>
      <c r="I1959" s="128">
        <f>(I1919-H1919)*100/H1919</f>
        <v>40.419262665798755</v>
      </c>
      <c r="J1959" s="128">
        <f>(J1919-I1919)*100/I1919</f>
        <v>11.636378759067782</v>
      </c>
      <c r="K1959" s="128">
        <f>(K1919-J1919)*100/J1919</f>
        <v>13.874097068089329</v>
      </c>
      <c r="L1959" s="128">
        <f t="shared" si="1906"/>
        <v>8.6738068744374157</v>
      </c>
      <c r="M1959" s="128">
        <f t="shared" si="1906"/>
        <v>-6.9569897276055972</v>
      </c>
      <c r="N1959" s="128">
        <f t="shared" si="1906"/>
        <v>6.1056930655391719</v>
      </c>
      <c r="O1959" s="128" t="e">
        <f t="shared" si="1906"/>
        <v>#VALUE!</v>
      </c>
      <c r="P1959" s="128" t="e">
        <f t="shared" si="1906"/>
        <v>#VALUE!</v>
      </c>
      <c r="Q1959" s="128" t="e">
        <f t="shared" si="1906"/>
        <v>#VALUE!</v>
      </c>
      <c r="R1959" s="128" t="e">
        <f t="shared" si="1906"/>
        <v>#VALUE!</v>
      </c>
      <c r="S1959" s="128" t="e">
        <f t="shared" si="1906"/>
        <v>#VALUE!</v>
      </c>
      <c r="T1959" s="128" t="e">
        <f t="shared" si="1906"/>
        <v>#VALUE!</v>
      </c>
      <c r="U1959" s="128" t="e">
        <f t="shared" si="1906"/>
        <v>#VALUE!</v>
      </c>
      <c r="V1959" s="128" t="e">
        <f t="shared" si="1906"/>
        <v>#VALUE!</v>
      </c>
      <c r="W1959" s="128" t="e">
        <f t="shared" si="1906"/>
        <v>#VALUE!</v>
      </c>
      <c r="X1959" s="129" t="e">
        <f t="shared" si="1906"/>
        <v>#VALUE!</v>
      </c>
      <c r="Y1959" s="129" t="e">
        <f t="shared" si="1906"/>
        <v>#VALUE!</v>
      </c>
      <c r="Z1959" s="128" t="e">
        <f t="shared" si="1906"/>
        <v>#VALUE!</v>
      </c>
      <c r="AA1959" s="128" t="e">
        <f>(AA1919-Z1919)*100/Z1919</f>
        <v>#VALUE!</v>
      </c>
      <c r="AB1959" s="128">
        <v>8.9373956354895796</v>
      </c>
      <c r="AC1959" s="128">
        <v>8.5023030632965195</v>
      </c>
      <c r="AD1959" s="128">
        <v>5.1883736793604651</v>
      </c>
      <c r="AE1959" s="128" t="e">
        <f>(AE1919-AA1919)*100/AA1919</f>
        <v>#VALUE!</v>
      </c>
      <c r="AF1959" s="128">
        <v>9.9773975812257181</v>
      </c>
      <c r="AG1959" s="128">
        <v>5.5406555638090618</v>
      </c>
      <c r="AH1959" s="128">
        <v>4.4918186126936526</v>
      </c>
      <c r="AI1959" s="128">
        <v>4.4913960722518933</v>
      </c>
      <c r="AJ1959" s="129" t="e">
        <f>(AJ1919-AE1919)*100/AE1919</f>
        <v>#VALUE!</v>
      </c>
      <c r="AK1959" s="129">
        <v>8.1341911808122713</v>
      </c>
      <c r="AL1959" s="129">
        <v>4.4934539044932924</v>
      </c>
      <c r="AM1959" s="129">
        <v>-0.53669357041851551</v>
      </c>
      <c r="AN1959" s="129">
        <v>0.22314314130013049</v>
      </c>
      <c r="AO1959" s="129" t="e">
        <f>(AO1919-AJ1919)*100/AJ1919</f>
        <v>#VALUE!</v>
      </c>
      <c r="AP1959" s="129">
        <v>4.0267860614593953</v>
      </c>
      <c r="AQ1959" s="129">
        <v>0.24889620508528995</v>
      </c>
      <c r="AR1959" s="129">
        <v>-1.9202770839763168</v>
      </c>
      <c r="AS1959" s="129" t="e">
        <f>(AS1919-AO1919)*100/AO1919</f>
        <v>#VALUE!</v>
      </c>
      <c r="AT1959" s="129">
        <v>6.626611347178053</v>
      </c>
      <c r="AU1959" s="129">
        <v>2.1941599508043299</v>
      </c>
      <c r="AV1959" s="129">
        <v>-2.4790918749416107</v>
      </c>
      <c r="AW1959" s="129">
        <v>-4.6200288124151552</v>
      </c>
      <c r="AX1959" s="129">
        <f>(AX1919-AS1919)*100/AS1919</f>
        <v>-1.1685199528712906</v>
      </c>
      <c r="AY1959" s="129"/>
      <c r="AZ1959" s="129">
        <v>3.4246572651511205</v>
      </c>
      <c r="BA1959" s="129">
        <v>3.0068413007109962</v>
      </c>
      <c r="BB1959" s="129">
        <v>5.2106561928901014</v>
      </c>
      <c r="BC1959" s="129">
        <v>-0.78343664180805306</v>
      </c>
      <c r="BD1959" s="129">
        <v>3.6044289973078452</v>
      </c>
      <c r="BE1959" s="129">
        <v>2.4109502958006748</v>
      </c>
      <c r="BF1959" s="129">
        <f>(BF1919-AX1919)*100/AX1919</f>
        <v>6.3753251050449808</v>
      </c>
      <c r="BG1959" s="129">
        <v>3.892422736747791</v>
      </c>
      <c r="BH1959" s="129">
        <v>2.0445791192450482</v>
      </c>
      <c r="BI1959" s="129">
        <v>8.1624343051594614</v>
      </c>
      <c r="BJ1959" s="129">
        <v>3.6234646273191529</v>
      </c>
      <c r="BK1959" s="129">
        <v>8.2557488567741437</v>
      </c>
      <c r="BL1959" s="129">
        <v>3.4355885640799446</v>
      </c>
      <c r="BM1959" s="129">
        <v>9.8104170661439412</v>
      </c>
      <c r="BN1959" s="129">
        <v>3.2439918125633556</v>
      </c>
      <c r="BO1959" s="129">
        <f>(BO1919-BF1919)*100/BF1919</f>
        <v>6.1357327545807951</v>
      </c>
      <c r="BP1959" s="129">
        <v>6.6304869223414276</v>
      </c>
      <c r="BQ1959" s="129">
        <v>1.2749623604422022</v>
      </c>
      <c r="BR1959" s="129">
        <v>-1.8178104156960615</v>
      </c>
      <c r="BS1959" s="129">
        <v>-8.7235467505222282</v>
      </c>
      <c r="BT1959" s="129">
        <v>-3.9472789126641805</v>
      </c>
      <c r="BU1959" s="129">
        <v>-9.2174990764374556</v>
      </c>
      <c r="BV1959" s="129">
        <v>-14.321508476295827</v>
      </c>
      <c r="BW1959" s="129">
        <v>3.8180620834213927</v>
      </c>
      <c r="BX1959" s="129">
        <v>-1.6269647646020262</v>
      </c>
      <c r="BY1959" s="129">
        <v>-3.093288698439375</v>
      </c>
      <c r="BZ1959" s="128">
        <v>9.7396587201757878</v>
      </c>
      <c r="CA1959" s="129">
        <f>(CA1919-BO1919)*100/BO1919</f>
        <v>12.049577479214525</v>
      </c>
      <c r="CB1959" s="129">
        <v>9.1535758378458034</v>
      </c>
      <c r="CC1959" s="129">
        <v>7.7102069841302985</v>
      </c>
      <c r="CD1959" s="129">
        <v>4.0837542669344531</v>
      </c>
      <c r="CE1959" s="129">
        <v>5.9407030918490209</v>
      </c>
      <c r="CF1959" s="129">
        <v>8.5407570304904485</v>
      </c>
      <c r="CG1959" s="129">
        <v>6.2198724396811</v>
      </c>
      <c r="CH1959" s="129">
        <v>12.847361297532421</v>
      </c>
      <c r="CI1959" s="129">
        <v>11.524767558937818</v>
      </c>
      <c r="CJ1959" s="128">
        <v>14.721872327615117</v>
      </c>
      <c r="CK1959" s="128">
        <v>12.592950131208958</v>
      </c>
      <c r="CL1959" s="129">
        <f>(CL1919-CA1919)*100/CA1919</f>
        <v>12.615883783859221</v>
      </c>
      <c r="CM1959" s="129">
        <v>11.186014344637536</v>
      </c>
      <c r="CN1959" s="129">
        <v>12.789597923587605</v>
      </c>
      <c r="CO1959" s="129">
        <v>13.449930270710725</v>
      </c>
      <c r="CP1959" s="129">
        <v>13.555928428606551</v>
      </c>
      <c r="CQ1959" s="129">
        <v>13.457762864842863</v>
      </c>
      <c r="CR1959" s="129">
        <v>12.154123754417149</v>
      </c>
      <c r="CS1959" s="129">
        <v>13.889704140755503</v>
      </c>
      <c r="CT1959" s="129">
        <v>13.027081547814367</v>
      </c>
      <c r="CU1959" s="129">
        <v>11.56661658511495</v>
      </c>
      <c r="CV1959" s="129">
        <v>16.537558051354704</v>
      </c>
      <c r="CW1959" s="129">
        <v>15.35597160618876</v>
      </c>
      <c r="CX1959" s="129">
        <v>16.596779751229075</v>
      </c>
      <c r="CY1959" s="129">
        <v>15.676591443029817</v>
      </c>
      <c r="CZ1959" s="129">
        <v>13.209556965909121</v>
      </c>
      <c r="DA1959" s="129">
        <f>(DA1919-CL1919)*100/CL1919</f>
        <v>13.699016025248811</v>
      </c>
      <c r="DB1959" s="128">
        <v>11.303904574326914</v>
      </c>
      <c r="DC1959" s="128">
        <v>9.9370297393326421</v>
      </c>
      <c r="DD1959" s="128">
        <v>7.4430353410455101</v>
      </c>
      <c r="DE1959" s="128">
        <v>13.333294511865793</v>
      </c>
      <c r="DF1959" s="128">
        <v>12.347163940191683</v>
      </c>
      <c r="DG1959" s="128">
        <v>10.160323621995607</v>
      </c>
      <c r="DH1959" s="128">
        <v>9.9247969280849428</v>
      </c>
      <c r="DI1959" s="128">
        <v>9.2976299578574348</v>
      </c>
      <c r="DJ1959" s="128">
        <v>7.678715669130125</v>
      </c>
      <c r="DK1959" s="128">
        <v>9.7132963763652409</v>
      </c>
      <c r="DL1959" s="128">
        <v>9.154413953813247</v>
      </c>
      <c r="DM1959" s="128">
        <v>7.999313374941651</v>
      </c>
      <c r="DN1959" s="130">
        <f>(DN1919-DA1919)*100/DA1919</f>
        <v>9.1210510811080958</v>
      </c>
      <c r="DO1959" s="128">
        <v>7.999313374941651</v>
      </c>
      <c r="DP1959" s="128">
        <v>13.271096892909974</v>
      </c>
      <c r="DQ1959" s="128">
        <v>12.60890874181994</v>
      </c>
      <c r="DR1959" s="128">
        <v>10.948565356832095</v>
      </c>
      <c r="DS1959" s="128">
        <v>14.292569893453251</v>
      </c>
      <c r="DT1959" s="128">
        <v>13.518630517557606</v>
      </c>
      <c r="DU1959" s="128">
        <v>13.645274266706201</v>
      </c>
      <c r="DV1959" s="131">
        <f>(DV1919-DN1919)*100/DN1919</f>
        <v>16.783133453450901</v>
      </c>
      <c r="DW1959" s="132">
        <f>(DW1919-DN1919)*100/DN1919</f>
        <v>15.60442485491037</v>
      </c>
      <c r="DX1959" s="133">
        <f>(DX1919-DN1919)*100/DN1919</f>
        <v>11.322690929309259</v>
      </c>
      <c r="DZ1959" s="128">
        <f>(DZ1919-DW1919)*100/DW1919</f>
        <v>11.783869345476598</v>
      </c>
      <c r="EC1959" s="128">
        <f>(EC1919-DZ1919)*100/DZ1919</f>
        <v>9.5646144440915499</v>
      </c>
      <c r="EF1959" s="128">
        <f>(EF1919-EC1919)*100/EC1919</f>
        <v>8.7070084896283433</v>
      </c>
      <c r="EI1959" s="128">
        <f>(EI1919-EF1919)*100/EF1919</f>
        <v>8.9885320445118904</v>
      </c>
      <c r="EL1959" s="128">
        <f>(EL1919-EI1919)*100/EI1919</f>
        <v>8.7882340660105385</v>
      </c>
      <c r="EO1959" s="128">
        <f>(EO1919-EL1919)*100/EL1919</f>
        <v>8.9522850292010343</v>
      </c>
    </row>
    <row r="1960" spans="1:145" ht="15.5" x14ac:dyDescent="0.35">
      <c r="A1960" s="56"/>
      <c r="B1960" s="63"/>
      <c r="C1960" s="63"/>
      <c r="D1960" s="63"/>
      <c r="E1960" s="63"/>
      <c r="F1960" s="63"/>
      <c r="G1960" s="63"/>
      <c r="H1960" s="63"/>
      <c r="I1960" s="63"/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  <c r="U1960" s="63"/>
      <c r="V1960" s="63"/>
      <c r="W1960" s="63"/>
      <c r="X1960" s="2"/>
      <c r="Y1960" s="2"/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63"/>
      <c r="CA1960" s="2"/>
      <c r="CB1960" s="2"/>
      <c r="CC1960" s="2"/>
      <c r="CD1960" s="2"/>
      <c r="CE1960" s="2"/>
      <c r="CF1960" s="2"/>
      <c r="CG1960" s="2"/>
      <c r="CH1960" s="2"/>
      <c r="CI1960" s="2"/>
      <c r="CJ1960" s="63"/>
      <c r="CK1960" s="63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63"/>
      <c r="DC1960" s="63"/>
      <c r="DD1960" s="63"/>
      <c r="DE1960" s="63"/>
      <c r="DF1960" s="63"/>
      <c r="DG1960" s="63"/>
      <c r="DH1960" s="63"/>
      <c r="DI1960" s="63"/>
      <c r="DJ1960" s="63"/>
      <c r="DK1960" s="63"/>
      <c r="DL1960" s="63"/>
      <c r="DM1960" s="63"/>
      <c r="DN1960" s="6"/>
      <c r="DO1960" s="63"/>
      <c r="DP1960" s="63"/>
      <c r="DQ1960" s="63"/>
      <c r="DR1960" s="63"/>
      <c r="DS1960" s="63"/>
      <c r="DT1960" s="63"/>
      <c r="DU1960" s="63"/>
      <c r="DV1960" s="64"/>
      <c r="DW1960" s="65"/>
      <c r="DX1960" s="66"/>
      <c r="DZ1960" s="63"/>
      <c r="EC1960" s="63"/>
      <c r="EF1960" s="63"/>
      <c r="EI1960" s="63"/>
      <c r="EL1960" s="63"/>
      <c r="EO1960" s="63"/>
    </row>
    <row r="1961" spans="1:145" ht="15.5" x14ac:dyDescent="0.35">
      <c r="A1961" s="56"/>
      <c r="B1961" s="63"/>
      <c r="C1961" s="63"/>
      <c r="D1961" s="63"/>
      <c r="E1961" s="63"/>
      <c r="G1961" s="63"/>
      <c r="H1961" s="63"/>
      <c r="I1961" s="126"/>
      <c r="L1961" s="63"/>
      <c r="N1961" s="63"/>
      <c r="O1961" s="63"/>
      <c r="P1961" s="63"/>
      <c r="Q1961" s="63"/>
      <c r="S1961" s="63"/>
      <c r="T1961" s="63"/>
      <c r="U1961" s="63"/>
      <c r="W1961" s="63"/>
      <c r="Y1961" s="126" t="s">
        <v>681</v>
      </c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63"/>
      <c r="CA1961" s="2"/>
      <c r="CB1961" s="2"/>
      <c r="CC1961" s="2"/>
      <c r="CD1961" s="2"/>
      <c r="CE1961" s="2"/>
      <c r="CF1961" s="2"/>
      <c r="CG1961" s="2"/>
      <c r="CH1961" s="2"/>
      <c r="CI1961" s="2"/>
      <c r="CJ1961" s="63"/>
      <c r="CK1961" s="63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63"/>
      <c r="DC1961" s="63"/>
      <c r="DD1961" s="63"/>
      <c r="DE1961" s="63"/>
      <c r="DF1961" s="63"/>
      <c r="DG1961" s="63"/>
      <c r="DH1961" s="63"/>
      <c r="DI1961" s="63"/>
      <c r="DJ1961" s="63"/>
      <c r="DK1961" s="63"/>
      <c r="DL1961" s="63"/>
      <c r="DM1961" s="63"/>
      <c r="DN1961" s="6"/>
      <c r="DO1961" s="63"/>
      <c r="DP1961" s="63"/>
      <c r="DQ1961" s="63"/>
      <c r="DR1961" s="63"/>
      <c r="DS1961" s="63"/>
      <c r="DT1961" s="63"/>
      <c r="DU1961" s="63"/>
      <c r="DV1961" s="64"/>
      <c r="DW1961" s="65"/>
      <c r="DX1961" s="66"/>
      <c r="DZ1961" s="63"/>
      <c r="EC1961" s="63"/>
      <c r="EF1961" s="63"/>
      <c r="EI1961" s="63"/>
      <c r="EL1961" s="63"/>
      <c r="EO1961" s="63"/>
    </row>
    <row r="1962" spans="1:145" ht="15.5" x14ac:dyDescent="0.35">
      <c r="A1962" s="199" t="s">
        <v>678</v>
      </c>
      <c r="B1962" s="27"/>
      <c r="C1962" s="27"/>
      <c r="D1962" s="27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7"/>
      <c r="U1962" s="27"/>
      <c r="V1962" s="27"/>
      <c r="W1962" s="27"/>
      <c r="X1962" s="160"/>
      <c r="Y1962" s="160"/>
      <c r="Z1962" s="27"/>
      <c r="AA1962" s="27"/>
      <c r="AB1962" s="27"/>
      <c r="AC1962" s="27"/>
      <c r="AD1962" s="27"/>
      <c r="AE1962" s="27"/>
      <c r="AF1962" s="27"/>
      <c r="AG1962" s="27"/>
      <c r="AH1962" s="27"/>
      <c r="AI1962" s="27"/>
      <c r="AJ1962" s="160"/>
      <c r="AK1962" s="160"/>
      <c r="AL1962" s="160"/>
      <c r="AM1962" s="160"/>
      <c r="AN1962" s="160"/>
      <c r="AO1962" s="160"/>
      <c r="AP1962" s="160"/>
      <c r="AQ1962" s="160"/>
      <c r="AR1962" s="160"/>
      <c r="AS1962" s="160"/>
      <c r="AT1962" s="160"/>
      <c r="AU1962" s="160"/>
      <c r="AV1962" s="160"/>
      <c r="AW1962" s="160"/>
      <c r="AX1962" s="160"/>
      <c r="AY1962" s="160"/>
      <c r="AZ1962" s="160"/>
      <c r="BA1962" s="160"/>
      <c r="BB1962" s="160"/>
      <c r="BC1962" s="160"/>
      <c r="BD1962" s="160"/>
      <c r="BE1962" s="160"/>
      <c r="BF1962" s="160"/>
      <c r="BG1962" s="160"/>
      <c r="BH1962" s="160"/>
      <c r="BI1962" s="160"/>
      <c r="BJ1962" s="160"/>
      <c r="BK1962" s="160"/>
      <c r="BL1962" s="160"/>
      <c r="BM1962" s="160"/>
      <c r="BN1962" s="160"/>
      <c r="BO1962" s="160"/>
      <c r="BP1962" s="160"/>
      <c r="BQ1962" s="160"/>
      <c r="BR1962" s="160"/>
      <c r="BS1962" s="160"/>
      <c r="BT1962" s="160"/>
      <c r="BU1962" s="160"/>
      <c r="BV1962" s="160"/>
      <c r="BW1962" s="160"/>
      <c r="BX1962" s="160"/>
      <c r="BY1962" s="160"/>
      <c r="BZ1962" s="27"/>
      <c r="CA1962" s="160"/>
      <c r="CB1962" s="160"/>
      <c r="CC1962" s="160"/>
      <c r="CD1962" s="160"/>
      <c r="CE1962" s="160"/>
      <c r="CF1962" s="160"/>
      <c r="CG1962" s="160"/>
      <c r="CH1962" s="160"/>
      <c r="CI1962" s="160"/>
      <c r="CJ1962" s="27"/>
      <c r="CK1962" s="27"/>
      <c r="CL1962" s="160"/>
      <c r="CM1962" s="160"/>
      <c r="CN1962" s="160"/>
      <c r="CO1962" s="160"/>
      <c r="CP1962" s="160"/>
      <c r="CQ1962" s="160"/>
      <c r="CR1962" s="160"/>
      <c r="CS1962" s="160"/>
      <c r="CT1962" s="160"/>
      <c r="CU1962" s="160"/>
      <c r="CV1962" s="160"/>
      <c r="CW1962" s="160"/>
      <c r="CX1962" s="160"/>
      <c r="CY1962" s="160"/>
      <c r="CZ1962" s="160"/>
      <c r="DA1962" s="160"/>
      <c r="DB1962" s="27"/>
      <c r="DC1962" s="27"/>
      <c r="DD1962" s="27"/>
      <c r="DE1962" s="27"/>
      <c r="DF1962" s="27"/>
      <c r="DG1962" s="27"/>
      <c r="DH1962" s="27"/>
      <c r="DI1962" s="27"/>
      <c r="DJ1962" s="27"/>
      <c r="DK1962" s="27"/>
      <c r="DL1962" s="27"/>
      <c r="DM1962" s="27"/>
      <c r="DN1962" s="161"/>
      <c r="DO1962" s="27"/>
      <c r="DP1962" s="27"/>
      <c r="DQ1962" s="27"/>
      <c r="DR1962" s="27"/>
      <c r="DS1962" s="27"/>
      <c r="DT1962" s="27"/>
      <c r="DU1962" s="27"/>
      <c r="DV1962" s="162"/>
      <c r="DW1962" s="163"/>
      <c r="DX1962" s="164"/>
      <c r="DZ1962" s="27"/>
      <c r="EC1962" s="27"/>
      <c r="EF1962" s="27"/>
      <c r="EI1962" s="27"/>
      <c r="EL1962" s="27"/>
      <c r="EO1962" s="27"/>
    </row>
    <row r="1963" spans="1:145" ht="15.5" x14ac:dyDescent="0.35">
      <c r="A1963" s="56" t="s">
        <v>482</v>
      </c>
      <c r="B1963" s="362" t="s">
        <v>136</v>
      </c>
      <c r="C1963" s="128" t="e">
        <f t="shared" ref="C1963:AA1968" si="1907">C1953*C2630/C$2629</f>
        <v>#DIV/0!</v>
      </c>
      <c r="D1963" s="128" t="e">
        <f t="shared" si="1907"/>
        <v>#DIV/0!</v>
      </c>
      <c r="E1963" s="128" t="e">
        <f t="shared" si="1907"/>
        <v>#DIV/0!</v>
      </c>
      <c r="F1963" s="128" t="e">
        <f t="shared" si="1907"/>
        <v>#DIV/0!</v>
      </c>
      <c r="G1963" s="128" t="e">
        <f t="shared" si="1907"/>
        <v>#DIV/0!</v>
      </c>
      <c r="H1963" s="128" t="e">
        <f t="shared" si="1907"/>
        <v>#DIV/0!</v>
      </c>
      <c r="I1963" s="128" t="e">
        <f t="shared" si="1907"/>
        <v>#DIV/0!</v>
      </c>
      <c r="J1963" s="128" t="e">
        <f t="shared" si="1907"/>
        <v>#DIV/0!</v>
      </c>
      <c r="K1963" s="128" t="e">
        <f t="shared" si="1907"/>
        <v>#DIV/0!</v>
      </c>
      <c r="L1963" s="128" t="e">
        <f t="shared" si="1907"/>
        <v>#DIV/0!</v>
      </c>
      <c r="M1963" s="128" t="e">
        <f t="shared" si="1907"/>
        <v>#DIV/0!</v>
      </c>
      <c r="N1963" s="128" t="e">
        <f t="shared" si="1907"/>
        <v>#DIV/0!</v>
      </c>
      <c r="O1963" s="128" t="e">
        <f t="shared" si="1907"/>
        <v>#DIV/0!</v>
      </c>
      <c r="P1963" s="128" t="e">
        <f t="shared" si="1907"/>
        <v>#DIV/0!</v>
      </c>
      <c r="Q1963" s="128">
        <f t="shared" si="1907"/>
        <v>7.3288710311526346</v>
      </c>
      <c r="R1963" s="128">
        <f t="shared" si="1907"/>
        <v>0.40873802377583107</v>
      </c>
      <c r="S1963" s="128">
        <f t="shared" si="1907"/>
        <v>2.6161345044356801</v>
      </c>
      <c r="T1963" s="128">
        <f t="shared" si="1907"/>
        <v>1.8340302284912999</v>
      </c>
      <c r="U1963" s="128">
        <f t="shared" si="1907"/>
        <v>3.0933092699091778</v>
      </c>
      <c r="V1963" s="128">
        <f t="shared" si="1907"/>
        <v>5.1271019022555002</v>
      </c>
      <c r="W1963" s="128">
        <f t="shared" si="1907"/>
        <v>4.3582255393869787</v>
      </c>
      <c r="X1963" s="129">
        <f t="shared" si="1907"/>
        <v>2.4762307861446451</v>
      </c>
      <c r="Y1963" s="129">
        <f t="shared" si="1907"/>
        <v>4.4302660517958179</v>
      </c>
      <c r="Z1963" s="128">
        <f t="shared" si="1907"/>
        <v>2.8811626679940923</v>
      </c>
      <c r="AA1963" s="128">
        <f t="shared" si="1907"/>
        <v>0.5829343714747518</v>
      </c>
      <c r="AB1963" s="128">
        <v>2.7682289850292698</v>
      </c>
      <c r="AC1963" s="128">
        <v>2.9219738102629296</v>
      </c>
      <c r="AD1963" s="128">
        <v>3.3268975513375425</v>
      </c>
      <c r="AE1963" s="128">
        <f t="shared" ref="AE1963:AE1968" si="1908">AE1953*AE2630/AE$2629</f>
        <v>3.5646342395289983</v>
      </c>
      <c r="AF1963" s="128">
        <v>1.6455025306809261</v>
      </c>
      <c r="AG1963" s="128">
        <v>1.9438626849668503</v>
      </c>
      <c r="AH1963" s="128">
        <v>1.50850897954212</v>
      </c>
      <c r="AI1963" s="128">
        <v>1.4825573592421506</v>
      </c>
      <c r="AJ1963" s="129">
        <f t="shared" ref="AJ1963:AJ1968" si="1909">AJ1953*AJ2630/AJ$2629</f>
        <v>3.616468368045731</v>
      </c>
      <c r="AK1963" s="129">
        <v>4.1789076753409118</v>
      </c>
      <c r="AL1963" s="129">
        <v>3.2632130755008899</v>
      </c>
      <c r="AM1963" s="129">
        <v>0.95939642405095782</v>
      </c>
      <c r="AN1963" s="129">
        <v>2.5883691889490952</v>
      </c>
      <c r="AO1963" s="129">
        <f t="shared" ref="AO1963:AO1968" si="1910">AO1953*AO2630/AO$2629</f>
        <v>3.2242581182336543</v>
      </c>
      <c r="AP1963" s="129">
        <v>3.2889956243213025</v>
      </c>
      <c r="AQ1963" s="129">
        <v>2.9664172357161336</v>
      </c>
      <c r="AR1963" s="129">
        <v>0.85848387760235922</v>
      </c>
      <c r="AS1963" s="129">
        <f t="shared" ref="AS1963:AS1968" si="1911">AS1953*AS2630/AS$2629</f>
        <v>2.1917732710353088</v>
      </c>
      <c r="AT1963" s="129">
        <v>3.4277957501312599</v>
      </c>
      <c r="AU1963" s="129">
        <v>3.9376035692615838</v>
      </c>
      <c r="AV1963" s="129">
        <v>2.4893585650561598</v>
      </c>
      <c r="AW1963" s="129">
        <v>1.4306376716684832</v>
      </c>
      <c r="AX1963" s="129">
        <f t="shared" ref="AX1963:AX1968" si="1912">AX1953*AX2630/AX$2629</f>
        <v>2.3564888881238297</v>
      </c>
      <c r="AY1963" s="129"/>
      <c r="AZ1963" s="129">
        <v>2.9485638793585935</v>
      </c>
      <c r="BA1963" s="129">
        <v>2.8369594750099938</v>
      </c>
      <c r="BB1963" s="129">
        <v>3.5401832895880267</v>
      </c>
      <c r="BC1963" s="129">
        <v>2.2655719863915298</v>
      </c>
      <c r="BD1963" s="129">
        <v>2.6530584960734931</v>
      </c>
      <c r="BE1963" s="129">
        <v>2.7275220794772337</v>
      </c>
      <c r="BF1963" s="129">
        <f t="shared" ref="BF1963:BF1968" si="1913">BF1953*BF2630/BF$2629</f>
        <v>5.9734583385164823</v>
      </c>
      <c r="BG1963" s="129">
        <v>0.64281955043292405</v>
      </c>
      <c r="BH1963" s="129">
        <v>0.84794402218783027</v>
      </c>
      <c r="BI1963" s="129">
        <v>3.6739483594192208</v>
      </c>
      <c r="BJ1963" s="129">
        <v>2.5555133926924207</v>
      </c>
      <c r="BK1963" s="129">
        <v>2.9673766309717697</v>
      </c>
      <c r="BL1963" s="129">
        <v>2.0333682878965718</v>
      </c>
      <c r="BM1963" s="129">
        <v>3.8141644775581804</v>
      </c>
      <c r="BN1963" s="129">
        <v>1.8944802903018578</v>
      </c>
      <c r="BO1963" s="129">
        <f t="shared" ref="BO1963:BO1968" si="1914">BO1953*BO2630/BO$2629</f>
        <v>3.1109993666804634</v>
      </c>
      <c r="BP1963" s="129">
        <v>3.0775901360940594</v>
      </c>
      <c r="BQ1963" s="129">
        <v>-2.1340052332162531</v>
      </c>
      <c r="BR1963" s="129">
        <v>-5.0076873521825025</v>
      </c>
      <c r="BS1963" s="129">
        <v>-5.4146433825908229</v>
      </c>
      <c r="BT1963" s="129">
        <v>-1.6782661983041571</v>
      </c>
      <c r="BU1963" s="129">
        <v>-1.4100552085576468</v>
      </c>
      <c r="BV1963" s="129">
        <v>-4.2849570672350232</v>
      </c>
      <c r="BW1963" s="129">
        <v>1.9358659970007486</v>
      </c>
      <c r="BX1963" s="129">
        <v>0.90240795666458828</v>
      </c>
      <c r="BY1963" s="129">
        <v>-0.7407502698335221</v>
      </c>
      <c r="BZ1963" s="128">
        <v>4.7268346911848953</v>
      </c>
      <c r="CA1963" s="129">
        <f t="shared" ref="CA1963:CA1968" si="1915">CA1953*CA2630/CA$2629</f>
        <v>5.7873810171336375</v>
      </c>
      <c r="CB1963" s="129">
        <v>3.6254125175697367</v>
      </c>
      <c r="CC1963" s="129">
        <v>3.1627206654826585</v>
      </c>
      <c r="CD1963" s="129">
        <v>2.4690802097476547</v>
      </c>
      <c r="CE1963" s="129">
        <v>2.5706074266767049</v>
      </c>
      <c r="CF1963" s="129">
        <v>4.444050722975228</v>
      </c>
      <c r="CG1963" s="129">
        <v>3.8085754641605059</v>
      </c>
      <c r="CH1963" s="129">
        <v>7.3651784047688196</v>
      </c>
      <c r="CI1963" s="129">
        <v>5.6341726141467356</v>
      </c>
      <c r="CJ1963" s="128">
        <v>7.4733856180999734</v>
      </c>
      <c r="CK1963" s="128">
        <v>6.0160896628548448</v>
      </c>
      <c r="CL1963" s="129">
        <f t="shared" ref="CL1963:CL1968" si="1916">CL1953*CL2630/CL$2629</f>
        <v>7.0734769730789413</v>
      </c>
      <c r="CM1963" s="129">
        <v>5.8087435516671144</v>
      </c>
      <c r="CN1963" s="129">
        <v>5.5269586466551184</v>
      </c>
      <c r="CO1963" s="129">
        <v>5.8194213316059642</v>
      </c>
      <c r="CP1963" s="129">
        <v>5.5138833509708842</v>
      </c>
      <c r="CQ1963" s="129">
        <v>5.7887239970274544</v>
      </c>
      <c r="CR1963" s="129">
        <v>5.7392234713413544</v>
      </c>
      <c r="CS1963" s="129">
        <v>6.0929234237886618</v>
      </c>
      <c r="CT1963" s="129">
        <v>5.9416104046107643</v>
      </c>
      <c r="CU1963" s="129">
        <v>6.0882490380378957</v>
      </c>
      <c r="CV1963" s="129">
        <v>3.7390267745192038</v>
      </c>
      <c r="CW1963" s="129">
        <v>3.4275446764674684</v>
      </c>
      <c r="CX1963" s="129">
        <v>4.0176577757614735</v>
      </c>
      <c r="CY1963" s="129">
        <v>3.7057636359994666</v>
      </c>
      <c r="CZ1963" s="129">
        <v>2.5813568665116771</v>
      </c>
      <c r="DA1963" s="129">
        <f t="shared" ref="DA1963:DA1968" si="1917">DA1953*DA2630/DA$2629</f>
        <v>4.8989879804045273</v>
      </c>
      <c r="DB1963" s="128">
        <v>6.1691977355135466</v>
      </c>
      <c r="DC1963" s="128">
        <v>5.6070936453910551</v>
      </c>
      <c r="DD1963" s="128">
        <v>5.7938688006944954</v>
      </c>
      <c r="DE1963" s="128">
        <v>6.4687690504883628</v>
      </c>
      <c r="DF1963" s="128">
        <v>6.4195221874615367</v>
      </c>
      <c r="DG1963" s="128">
        <v>5.5576527895908558</v>
      </c>
      <c r="DH1963" s="128">
        <v>1.2458439990969163</v>
      </c>
      <c r="DI1963" s="128">
        <v>1.1776012475398583</v>
      </c>
      <c r="DJ1963" s="128">
        <v>0.74518138533299971</v>
      </c>
      <c r="DK1963" s="128">
        <v>1.2780236383769763</v>
      </c>
      <c r="DL1963" s="128">
        <v>1.0230070600954375</v>
      </c>
      <c r="DM1963" s="128">
        <v>1.091575207402059</v>
      </c>
      <c r="DN1963" s="130">
        <f t="shared" ref="DN1963" si="1918">DN1953*DN2630/DN$2629</f>
        <v>1.3762687629408472</v>
      </c>
      <c r="DO1963" s="128">
        <v>1.091575207402059</v>
      </c>
      <c r="DP1963" s="128">
        <v>6.9685875564309123</v>
      </c>
      <c r="DQ1963" s="128">
        <v>6.67917621748337</v>
      </c>
      <c r="DR1963" s="128">
        <v>6.4048854357161629</v>
      </c>
      <c r="DS1963" s="128">
        <v>5.3577261839629813</v>
      </c>
      <c r="DT1963" s="128">
        <v>5.2094185252017304</v>
      </c>
      <c r="DU1963" s="128">
        <v>5.0420990303271687</v>
      </c>
      <c r="DV1963" s="131">
        <f t="shared" ref="DV1963:DX1968" si="1919">DV1953*DV2630/DV$2629</f>
        <v>6.6536869209877549</v>
      </c>
      <c r="DW1963" s="132">
        <f t="shared" si="1919"/>
        <v>6.2257570667406945</v>
      </c>
      <c r="DX1963" s="133">
        <f t="shared" si="1919"/>
        <v>3.5253095777737937</v>
      </c>
      <c r="DZ1963" s="128">
        <f t="shared" ref="DZ1963:DZ1968" si="1920">DZ1953*DZ2630/DZ$2629</f>
        <v>5.2700731424590312</v>
      </c>
      <c r="EC1963" s="128">
        <f t="shared" ref="EC1963:EC1968" si="1921">EC1953*EC2630/EC$2629</f>
        <v>4.7014667884170489</v>
      </c>
      <c r="EF1963" s="128">
        <f t="shared" ref="EF1963:EF1968" si="1922">EF1953*EF2630/EF$2629</f>
        <v>4.2509374568853122</v>
      </c>
      <c r="EI1963" s="128">
        <f t="shared" ref="EI1963:EI1968" si="1923">EI1953*EI2630/EI$2629</f>
        <v>4.3891015101499713</v>
      </c>
      <c r="EL1963" s="128">
        <f t="shared" ref="EL1963:EL1968" si="1924">EL1953*EL2630/EL$2629</f>
        <v>4.3679836443224174</v>
      </c>
      <c r="EO1963" s="128">
        <f t="shared" ref="EO1963:EO1968" si="1925">EO1953*EO2630/EO$2629</f>
        <v>4.6971651352900663</v>
      </c>
    </row>
    <row r="1964" spans="1:145" ht="15.5" x14ac:dyDescent="0.35">
      <c r="A1964" s="56" t="s">
        <v>488</v>
      </c>
      <c r="B1964" s="362" t="s">
        <v>136</v>
      </c>
      <c r="C1964" s="128">
        <f t="shared" si="1907"/>
        <v>-0.4684778882246709</v>
      </c>
      <c r="D1964" s="128">
        <f t="shared" si="1907"/>
        <v>0.95347288044169731</v>
      </c>
      <c r="E1964" s="128">
        <f t="shared" si="1907"/>
        <v>-0.36767484894758096</v>
      </c>
      <c r="F1964" s="128">
        <f t="shared" si="1907"/>
        <v>-0.30421999155623192</v>
      </c>
      <c r="G1964" s="128">
        <f t="shared" si="1907"/>
        <v>-0.15321518500345396</v>
      </c>
      <c r="H1964" s="128">
        <f t="shared" si="1907"/>
        <v>0.83129562833299109</v>
      </c>
      <c r="I1964" s="128">
        <f t="shared" si="1907"/>
        <v>6.1274873881291407</v>
      </c>
      <c r="J1964" s="128">
        <f t="shared" si="1907"/>
        <v>0.37764741745127928</v>
      </c>
      <c r="K1964" s="128">
        <f t="shared" si="1907"/>
        <v>0.30287380604691233</v>
      </c>
      <c r="L1964" s="128">
        <f t="shared" si="1907"/>
        <v>-0.45503445115964963</v>
      </c>
      <c r="M1964" s="128">
        <f t="shared" si="1907"/>
        <v>-1.0524463290242454</v>
      </c>
      <c r="N1964" s="128">
        <f t="shared" si="1907"/>
        <v>0.68610916110709519</v>
      </c>
      <c r="O1964" s="128">
        <f t="shared" si="1907"/>
        <v>0.12641173605666489</v>
      </c>
      <c r="P1964" s="128">
        <f t="shared" si="1907"/>
        <v>-6.2342271447581574E-2</v>
      </c>
      <c r="Q1964" s="128">
        <f t="shared" si="1907"/>
        <v>-0.16597509265166308</v>
      </c>
      <c r="R1964" s="128">
        <f t="shared" si="1907"/>
        <v>-0.28342664579243992</v>
      </c>
      <c r="S1964" s="128">
        <f t="shared" si="1907"/>
        <v>0.45126912958619819</v>
      </c>
      <c r="T1964" s="128">
        <f t="shared" si="1907"/>
        <v>0.46167748592900781</v>
      </c>
      <c r="U1964" s="128">
        <f t="shared" si="1907"/>
        <v>-0.1148468441485342</v>
      </c>
      <c r="V1964" s="128">
        <f t="shared" si="1907"/>
        <v>-9.6871399449540582E-2</v>
      </c>
      <c r="W1964" s="128">
        <f t="shared" si="1907"/>
        <v>0.39997689918144919</v>
      </c>
      <c r="X1964" s="129">
        <f t="shared" si="1907"/>
        <v>0.36767013732517201</v>
      </c>
      <c r="Y1964" s="129">
        <f t="shared" si="1907"/>
        <v>0.37807389894821364</v>
      </c>
      <c r="Z1964" s="128">
        <f t="shared" si="1907"/>
        <v>0.37104044137591607</v>
      </c>
      <c r="AA1964" s="128">
        <f t="shared" si="1907"/>
        <v>4.0234541248331118E-2</v>
      </c>
      <c r="AB1964" s="128">
        <v>0.45694087356937274</v>
      </c>
      <c r="AC1964" s="128">
        <v>4.3312731624736783E-2</v>
      </c>
      <c r="AD1964" s="128">
        <v>-9.8745977928723257E-3</v>
      </c>
      <c r="AE1964" s="128">
        <f t="shared" si="1908"/>
        <v>3.2731480857248037E-2</v>
      </c>
      <c r="AF1964" s="128">
        <v>-0.10455025130058999</v>
      </c>
      <c r="AG1964" s="128">
        <v>4.288704332309938E-2</v>
      </c>
      <c r="AH1964" s="128">
        <v>0.1294814057706449</v>
      </c>
      <c r="AI1964" s="128">
        <v>0.13332157759828422</v>
      </c>
      <c r="AJ1964" s="129">
        <f t="shared" si="1909"/>
        <v>0.26186558900980716</v>
      </c>
      <c r="AK1964" s="129">
        <v>0.29492338559377185</v>
      </c>
      <c r="AL1964" s="129">
        <v>0.22772088931763101</v>
      </c>
      <c r="AM1964" s="129">
        <v>0.16808764748570401</v>
      </c>
      <c r="AN1964" s="129">
        <v>-5.5338572480547403E-2</v>
      </c>
      <c r="AO1964" s="129">
        <f t="shared" si="1910"/>
        <v>9.6184099203020776E-2</v>
      </c>
      <c r="AP1964" s="129">
        <v>0.34167135720932956</v>
      </c>
      <c r="AQ1964" s="129">
        <v>0.27708057750163001</v>
      </c>
      <c r="AR1964" s="129">
        <v>0.33866624532094231</v>
      </c>
      <c r="AS1964" s="129">
        <f t="shared" si="1911"/>
        <v>0.15085774938339674</v>
      </c>
      <c r="AT1964" s="129">
        <v>0.26839969584820306</v>
      </c>
      <c r="AU1964" s="129">
        <v>0.17503779830288338</v>
      </c>
      <c r="AV1964" s="129">
        <v>0.23796507645235651</v>
      </c>
      <c r="AW1964" s="129">
        <v>9.4092089092273568E-2</v>
      </c>
      <c r="AX1964" s="129">
        <f t="shared" si="1912"/>
        <v>0.30364453120343504</v>
      </c>
      <c r="AY1964" s="129"/>
      <c r="AZ1964" s="129">
        <v>0.16895988511114401</v>
      </c>
      <c r="BA1964" s="129">
        <v>-1.7196804512619575E-2</v>
      </c>
      <c r="BB1964" s="129">
        <v>0.33050909313893029</v>
      </c>
      <c r="BC1964" s="129">
        <v>-5.4379406296983165E-2</v>
      </c>
      <c r="BD1964" s="129">
        <v>0.33437616364202566</v>
      </c>
      <c r="BE1964" s="129">
        <v>1.1540784959285264E-2</v>
      </c>
      <c r="BF1964" s="129">
        <f t="shared" si="1913"/>
        <v>0.35925644202492896</v>
      </c>
      <c r="BG1964" s="129">
        <v>0.2197532978450821</v>
      </c>
      <c r="BH1964" s="129">
        <v>0.13923177876401882</v>
      </c>
      <c r="BI1964" s="129">
        <v>0.23529711203104628</v>
      </c>
      <c r="BJ1964" s="129">
        <v>4.8361798853793735E-2</v>
      </c>
      <c r="BK1964" s="129">
        <v>0.14071402784564715</v>
      </c>
      <c r="BL1964" s="129">
        <v>-3.1842524193069297E-3</v>
      </c>
      <c r="BM1964" s="129">
        <v>0.14710413217385826</v>
      </c>
      <c r="BN1964" s="129">
        <v>-3.281484655941237E-3</v>
      </c>
      <c r="BO1964" s="129">
        <f t="shared" si="1914"/>
        <v>0.27847611788823584</v>
      </c>
      <c r="BP1964" s="129">
        <v>0.27672951675614016</v>
      </c>
      <c r="BQ1964" s="129">
        <v>0.29672769876844046</v>
      </c>
      <c r="BR1964" s="129">
        <v>-3.8559971680764721E-2</v>
      </c>
      <c r="BS1964" s="129">
        <v>-0.4507940927740815</v>
      </c>
      <c r="BT1964" s="129">
        <v>-2.2353373156539309E-2</v>
      </c>
      <c r="BU1964" s="129">
        <v>-0.40162797983159793</v>
      </c>
      <c r="BV1964" s="129">
        <v>-0.72247806359130506</v>
      </c>
      <c r="BW1964" s="129">
        <v>0.10860323524303837</v>
      </c>
      <c r="BX1964" s="129">
        <v>-8.6358168907893135E-2</v>
      </c>
      <c r="BY1964" s="129">
        <v>-0.31733820486951264</v>
      </c>
      <c r="BZ1964" s="128">
        <v>0.35476522400893279</v>
      </c>
      <c r="CA1964" s="129">
        <f t="shared" si="1915"/>
        <v>0.26617013968776648</v>
      </c>
      <c r="CB1964" s="129">
        <v>0.11489244892111261</v>
      </c>
      <c r="CC1964" s="129">
        <v>0.10353588396223842</v>
      </c>
      <c r="CD1964" s="129">
        <v>-1.6222541126535133E-2</v>
      </c>
      <c r="CE1964" s="129">
        <v>0.22716780813116241</v>
      </c>
      <c r="CF1964" s="129">
        <v>0.16905274107849866</v>
      </c>
      <c r="CG1964" s="129">
        <v>8.2830289357406772E-2</v>
      </c>
      <c r="CH1964" s="129">
        <v>0.30304260005577471</v>
      </c>
      <c r="CI1964" s="129">
        <v>0.29218501524932211</v>
      </c>
      <c r="CJ1964" s="128">
        <v>0.39573394455302674</v>
      </c>
      <c r="CK1964" s="128">
        <v>0.39936614640953733</v>
      </c>
      <c r="CL1964" s="129">
        <f t="shared" si="1916"/>
        <v>0.33395653560628008</v>
      </c>
      <c r="CM1964" s="129">
        <v>0.27539563331805345</v>
      </c>
      <c r="CN1964" s="129">
        <v>9.1812627808587843E-2</v>
      </c>
      <c r="CO1964" s="129">
        <v>0.11302765470233096</v>
      </c>
      <c r="CP1964" s="129">
        <v>0.11385389976156446</v>
      </c>
      <c r="CQ1964" s="129">
        <v>0.11406778836258007</v>
      </c>
      <c r="CR1964" s="129">
        <v>6.6989111014620906E-2</v>
      </c>
      <c r="CS1964" s="129">
        <v>-0.1054229733473787</v>
      </c>
      <c r="CT1964" s="129">
        <v>-4.9820145787410125E-3</v>
      </c>
      <c r="CU1964" s="129">
        <v>0.10837481698266759</v>
      </c>
      <c r="CV1964" s="129">
        <v>4.787957992019054E-2</v>
      </c>
      <c r="CW1964" s="129">
        <v>0.18478405432955755</v>
      </c>
      <c r="CX1964" s="129">
        <v>2.5529378067517688E-2</v>
      </c>
      <c r="CY1964" s="129">
        <v>0.16477663333767611</v>
      </c>
      <c r="CZ1964" s="129">
        <v>0.26382897050126991</v>
      </c>
      <c r="DA1964" s="129">
        <f t="shared" si="1917"/>
        <v>4.7698930483164655E-2</v>
      </c>
      <c r="DB1964" s="128">
        <v>0.35244364418878665</v>
      </c>
      <c r="DC1964" s="128">
        <v>0.36092668871776939</v>
      </c>
      <c r="DD1964" s="128">
        <v>0.33685149422694688</v>
      </c>
      <c r="DE1964" s="128">
        <v>0.21525403085008002</v>
      </c>
      <c r="DF1964" s="128">
        <v>0.2591208453534648</v>
      </c>
      <c r="DG1964" s="128">
        <v>0.27560025280310962</v>
      </c>
      <c r="DH1964" s="128">
        <v>3.0108407927548035E-2</v>
      </c>
      <c r="DI1964" s="128">
        <v>6.4529160134185179E-2</v>
      </c>
      <c r="DJ1964" s="128">
        <v>6.5612516672821974E-2</v>
      </c>
      <c r="DK1964" s="128">
        <v>0.18994255430465395</v>
      </c>
      <c r="DL1964" s="128">
        <v>0.2125535551319816</v>
      </c>
      <c r="DM1964" s="128">
        <v>8.182705630013784E-2</v>
      </c>
      <c r="DN1964" s="130">
        <f>DN1954*DN2631/DN$2629</f>
        <v>0.1891000139048527</v>
      </c>
      <c r="DO1964" s="128">
        <v>8.182705630013784E-2</v>
      </c>
      <c r="DP1964" s="128">
        <v>0.11837597590053739</v>
      </c>
      <c r="DQ1964" s="128">
        <v>0.15828934340320108</v>
      </c>
      <c r="DR1964" s="128">
        <v>0.21437747640204149</v>
      </c>
      <c r="DS1964" s="128">
        <v>0.21437844427305849</v>
      </c>
      <c r="DT1964" s="128">
        <v>0.26955923274538163</v>
      </c>
      <c r="DU1964" s="128">
        <v>0.21404496916027724</v>
      </c>
      <c r="DV1964" s="131">
        <f t="shared" si="1919"/>
        <v>0.21974887813628827</v>
      </c>
      <c r="DW1964" s="132">
        <f t="shared" si="1919"/>
        <v>0.19549066878505147</v>
      </c>
      <c r="DX1964" s="133">
        <f t="shared" si="1919"/>
        <v>0.23027213850506795</v>
      </c>
      <c r="DZ1964" s="128">
        <f t="shared" si="1920"/>
        <v>0.19793516176322848</v>
      </c>
      <c r="EC1964" s="128">
        <f t="shared" si="1921"/>
        <v>0.11134040881507584</v>
      </c>
      <c r="EF1964" s="128">
        <f t="shared" si="1922"/>
        <v>7.2045637749352298E-2</v>
      </c>
      <c r="EI1964" s="128">
        <f t="shared" si="1923"/>
        <v>9.2884640128404541E-2</v>
      </c>
      <c r="EL1964" s="128">
        <f t="shared" si="1924"/>
        <v>0.10143184901536458</v>
      </c>
      <c r="EO1964" s="128">
        <f t="shared" si="1925"/>
        <v>0.10660772635556291</v>
      </c>
    </row>
    <row r="1965" spans="1:145" ht="15.5" x14ac:dyDescent="0.35">
      <c r="A1965" s="56" t="s">
        <v>483</v>
      </c>
      <c r="B1965" s="362" t="s">
        <v>136</v>
      </c>
      <c r="C1965" s="128">
        <f t="shared" si="1907"/>
        <v>-3.848351808557917E-2</v>
      </c>
      <c r="D1965" s="128">
        <f t="shared" si="1907"/>
        <v>1.1191982908112397</v>
      </c>
      <c r="E1965" s="128">
        <f t="shared" si="1907"/>
        <v>1.4588695225368362</v>
      </c>
      <c r="F1965" s="128">
        <f t="shared" si="1907"/>
        <v>-0.56420467577194955</v>
      </c>
      <c r="G1965" s="128">
        <f t="shared" si="1907"/>
        <v>-2.3919932645926365</v>
      </c>
      <c r="H1965" s="128">
        <f t="shared" si="1907"/>
        <v>-0.70867069205596689</v>
      </c>
      <c r="I1965" s="128">
        <f t="shared" si="1907"/>
        <v>3.9486085175250425</v>
      </c>
      <c r="J1965" s="128">
        <f t="shared" si="1907"/>
        <v>-6.8574387429912878E-3</v>
      </c>
      <c r="K1965" s="128">
        <f t="shared" si="1907"/>
        <v>2.1169287782173307</v>
      </c>
      <c r="L1965" s="128">
        <f t="shared" si="1907"/>
        <v>1.3532991840053386</v>
      </c>
      <c r="M1965" s="128">
        <f t="shared" si="1907"/>
        <v>-1.7759662979289541</v>
      </c>
      <c r="N1965" s="128">
        <f t="shared" si="1907"/>
        <v>2.7531363893426142</v>
      </c>
      <c r="O1965" s="128">
        <f t="shared" si="1907"/>
        <v>8.7706509323028818</v>
      </c>
      <c r="P1965" s="128">
        <f t="shared" si="1907"/>
        <v>-2.9300123001209362</v>
      </c>
      <c r="Q1965" s="128">
        <f t="shared" si="1907"/>
        <v>1.6637060772998815</v>
      </c>
      <c r="R1965" s="128">
        <f t="shared" si="1907"/>
        <v>-0.29135152635691508</v>
      </c>
      <c r="S1965" s="128">
        <f t="shared" si="1907"/>
        <v>1.9728722490494486</v>
      </c>
      <c r="T1965" s="128">
        <f t="shared" si="1907"/>
        <v>4.7747923885058503</v>
      </c>
      <c r="U1965" s="128">
        <f t="shared" si="1907"/>
        <v>6.8814474608922032</v>
      </c>
      <c r="V1965" s="128">
        <f t="shared" si="1907"/>
        <v>0.93388488550627213</v>
      </c>
      <c r="W1965" s="128">
        <f t="shared" si="1907"/>
        <v>5.0663033690017576</v>
      </c>
      <c r="X1965" s="129">
        <f t="shared" si="1907"/>
        <v>0.69834209701954664</v>
      </c>
      <c r="Y1965" s="129">
        <f t="shared" si="1907"/>
        <v>5.2347307278621402</v>
      </c>
      <c r="Z1965" s="128">
        <f t="shared" si="1907"/>
        <v>6.1023481236008603</v>
      </c>
      <c r="AA1965" s="128">
        <f t="shared" si="1907"/>
        <v>3.6951404482793491</v>
      </c>
      <c r="AB1965" s="128">
        <v>1.8332415988193342</v>
      </c>
      <c r="AC1965" s="128">
        <v>2.2388195771489805</v>
      </c>
      <c r="AD1965" s="128">
        <v>1.2253441314227331</v>
      </c>
      <c r="AE1965" s="128">
        <f t="shared" si="1908"/>
        <v>0.1305444179675159</v>
      </c>
      <c r="AF1965" s="128">
        <v>3.1801588504123948</v>
      </c>
      <c r="AG1965" s="128">
        <v>1.8626663193577571</v>
      </c>
      <c r="AH1965" s="128">
        <v>1.5927314409402193</v>
      </c>
      <c r="AI1965" s="128">
        <v>1.5759829141527837</v>
      </c>
      <c r="AJ1965" s="129">
        <f t="shared" si="1909"/>
        <v>2.1684171152436535</v>
      </c>
      <c r="AK1965" s="129">
        <v>1.6381251096832157</v>
      </c>
      <c r="AL1965" s="129">
        <v>0.43481678640440147</v>
      </c>
      <c r="AM1965" s="129">
        <v>0.54193873830054751</v>
      </c>
      <c r="AN1965" s="129">
        <v>-0.47484807236013798</v>
      </c>
      <c r="AO1965" s="129">
        <f t="shared" si="1910"/>
        <v>-1.6395725790362508</v>
      </c>
      <c r="AP1965" s="129">
        <v>9.6100642081391935E-2</v>
      </c>
      <c r="AQ1965" s="129">
        <v>-0.73771720658729922</v>
      </c>
      <c r="AR1965" s="129">
        <v>-1.5429909909957638</v>
      </c>
      <c r="AS1965" s="129">
        <f t="shared" si="1911"/>
        <v>-2.0061482488936924</v>
      </c>
      <c r="AT1965" s="129">
        <v>0.93053577484823868</v>
      </c>
      <c r="AU1965" s="129">
        <v>-1.8740318022965215E-2</v>
      </c>
      <c r="AV1965" s="129">
        <v>-0.75966185578189105</v>
      </c>
      <c r="AW1965" s="129">
        <v>-1.3129593807971534</v>
      </c>
      <c r="AX1965" s="129">
        <f t="shared" si="1912"/>
        <v>-1.3755044206737512</v>
      </c>
      <c r="AY1965" s="129"/>
      <c r="AZ1965" s="129">
        <v>-0.20575905844107939</v>
      </c>
      <c r="BA1965" s="129">
        <v>-3.9130990526812591E-2</v>
      </c>
      <c r="BB1965" s="129">
        <v>0.48539087168314765</v>
      </c>
      <c r="BC1965" s="129">
        <v>-0.45524202551623461</v>
      </c>
      <c r="BD1965" s="129">
        <v>-0.3422049845858775</v>
      </c>
      <c r="BE1965" s="129">
        <v>-0.4486005562824506</v>
      </c>
      <c r="BF1965" s="129">
        <f t="shared" si="1913"/>
        <v>-0.57920125636827946</v>
      </c>
      <c r="BG1965" s="129">
        <v>0.40262715553026779</v>
      </c>
      <c r="BH1965" s="129">
        <v>0.21223349512868139</v>
      </c>
      <c r="BI1965" s="129">
        <v>0.10292733186726619</v>
      </c>
      <c r="BJ1965" s="129">
        <v>-0.46642012549163553</v>
      </c>
      <c r="BK1965" s="129">
        <v>1.162891885917593</v>
      </c>
      <c r="BL1965" s="129">
        <v>0.3929120840732413</v>
      </c>
      <c r="BM1965" s="129">
        <v>1.0591132615388397</v>
      </c>
      <c r="BN1965" s="129">
        <v>0.37765695333947685</v>
      </c>
      <c r="BO1965" s="129">
        <f t="shared" si="1914"/>
        <v>1.1025311974431409</v>
      </c>
      <c r="BP1965" s="129">
        <v>0.72183652586132441</v>
      </c>
      <c r="BQ1965" s="129">
        <v>0.77400088619597585</v>
      </c>
      <c r="BR1965" s="129">
        <v>-0.12728452290017084</v>
      </c>
      <c r="BS1965" s="129">
        <v>-0.86736403772752779</v>
      </c>
      <c r="BT1965" s="129">
        <v>-1.6854855472518706</v>
      </c>
      <c r="BU1965" s="129">
        <v>-2.1225672494500705</v>
      </c>
      <c r="BV1965" s="129">
        <v>-2.2752577423815374</v>
      </c>
      <c r="BW1965" s="129">
        <v>-1.2332387693304945</v>
      </c>
      <c r="BX1965" s="129">
        <v>-1.8906484811551179</v>
      </c>
      <c r="BY1965" s="129">
        <v>-2.0234938247859504</v>
      </c>
      <c r="BZ1965" s="128">
        <v>1.5667351621014634</v>
      </c>
      <c r="CA1965" s="129">
        <f t="shared" si="1915"/>
        <v>2.1307106924947665</v>
      </c>
      <c r="CB1965" s="129">
        <v>0.37456186724175333</v>
      </c>
      <c r="CC1965" s="129">
        <v>5.9673314254209651E-2</v>
      </c>
      <c r="CD1965" s="129">
        <v>-0.75372910610006838</v>
      </c>
      <c r="CE1965" s="129">
        <v>1.1422040499630335</v>
      </c>
      <c r="CF1965" s="129">
        <v>-8.0398195567119871E-2</v>
      </c>
      <c r="CG1965" s="129">
        <v>-0.38091685598564379</v>
      </c>
      <c r="CH1965" s="129">
        <v>5.623519517285936E-2</v>
      </c>
      <c r="CI1965" s="129">
        <v>-1.7165871223583928E-2</v>
      </c>
      <c r="CJ1965" s="128">
        <v>1.1134373586160573</v>
      </c>
      <c r="CK1965" s="128">
        <v>1.0705781499955254</v>
      </c>
      <c r="CL1965" s="129">
        <f t="shared" si="1916"/>
        <v>0.83762105423013533</v>
      </c>
      <c r="CM1965" s="129">
        <v>1.388075159074901</v>
      </c>
      <c r="CN1965" s="129">
        <v>1.9510107738972966</v>
      </c>
      <c r="CO1965" s="129">
        <v>2.0107461359747285</v>
      </c>
      <c r="CP1965" s="129">
        <v>2.2104430487969622</v>
      </c>
      <c r="CQ1965" s="129">
        <v>2.0323329117835982</v>
      </c>
      <c r="CR1965" s="129">
        <v>1.6850311499248063</v>
      </c>
      <c r="CS1965" s="129">
        <v>2.5571990529100961</v>
      </c>
      <c r="CT1965" s="129">
        <v>2.1595356397007315</v>
      </c>
      <c r="CU1965" s="129">
        <v>1.7242241501698787</v>
      </c>
      <c r="CV1965" s="129">
        <v>4.0582169605906264</v>
      </c>
      <c r="CW1965" s="129">
        <v>3.8310596126390863</v>
      </c>
      <c r="CX1965" s="129">
        <v>4.0747093392912621</v>
      </c>
      <c r="CY1965" s="129">
        <v>3.8740167081582766</v>
      </c>
      <c r="CZ1965" s="129">
        <v>3.5922670377639663</v>
      </c>
      <c r="DA1965" s="129">
        <f t="shared" si="1917"/>
        <v>0.685325836568763</v>
      </c>
      <c r="DB1965" s="128">
        <v>1.1468047700660238</v>
      </c>
      <c r="DC1965" s="128">
        <v>0.89156881626189</v>
      </c>
      <c r="DD1965" s="128">
        <v>0.41472673814319783</v>
      </c>
      <c r="DE1965" s="128">
        <v>1.1845389486688469</v>
      </c>
      <c r="DF1965" s="128">
        <v>0.830962894481859</v>
      </c>
      <c r="DG1965" s="128">
        <v>0.21237107609465489</v>
      </c>
      <c r="DH1965" s="128">
        <v>1.5486583328155117</v>
      </c>
      <c r="DI1965" s="128">
        <v>1.2857589270337195</v>
      </c>
      <c r="DJ1965" s="128">
        <v>0.54707302514954215</v>
      </c>
      <c r="DK1965" s="128">
        <v>1.9012987870172453</v>
      </c>
      <c r="DL1965" s="128">
        <v>1.7673972437038394</v>
      </c>
      <c r="DM1965" s="128">
        <v>0.54532269883973827</v>
      </c>
      <c r="DN1965" s="130">
        <f>DN1955*DN2632/DN$2629</f>
        <v>1.9751630577353565</v>
      </c>
      <c r="DO1965" s="128">
        <v>0.54532269883973827</v>
      </c>
      <c r="DP1965" s="128">
        <v>2.2844555697306097</v>
      </c>
      <c r="DQ1965" s="128">
        <v>2.116641017096919</v>
      </c>
      <c r="DR1965" s="128">
        <v>1.5819927425177684</v>
      </c>
      <c r="DS1965" s="128">
        <v>1.1270882416988453</v>
      </c>
      <c r="DT1965" s="128">
        <v>1.062276886529625</v>
      </c>
      <c r="DU1965" s="128">
        <v>1.0326567796020583</v>
      </c>
      <c r="DV1965" s="131">
        <f t="shared" si="1919"/>
        <v>2.2117861068293299</v>
      </c>
      <c r="DW1965" s="132">
        <f t="shared" si="1919"/>
        <v>2.155088343609036</v>
      </c>
      <c r="DX1965" s="133">
        <f t="shared" si="1919"/>
        <v>0.14232338405857764</v>
      </c>
      <c r="DZ1965" s="128">
        <f t="shared" si="1920"/>
        <v>1.1523363396790456</v>
      </c>
      <c r="EC1965" s="128">
        <f t="shared" si="1921"/>
        <v>0.85738102731331367</v>
      </c>
      <c r="EF1965" s="128">
        <f t="shared" si="1922"/>
        <v>0.97089239526819393</v>
      </c>
      <c r="EI1965" s="128">
        <f t="shared" si="1923"/>
        <v>1.0075409772954724</v>
      </c>
      <c r="EL1965" s="128">
        <f t="shared" si="1924"/>
        <v>0.9829986278189613</v>
      </c>
      <c r="EO1965" s="128">
        <f t="shared" si="1925"/>
        <v>0.9959200663306762</v>
      </c>
    </row>
    <row r="1966" spans="1:145" ht="15.5" x14ac:dyDescent="0.35">
      <c r="A1966" s="56" t="s">
        <v>484</v>
      </c>
      <c r="B1966" s="362" t="s">
        <v>136</v>
      </c>
      <c r="C1966" s="128">
        <f t="shared" si="1907"/>
        <v>0.66993331891890895</v>
      </c>
      <c r="D1966" s="128">
        <f t="shared" si="1907"/>
        <v>16.82263105565676</v>
      </c>
      <c r="E1966" s="128">
        <f t="shared" si="1907"/>
        <v>-9.7415129898164157</v>
      </c>
      <c r="F1966" s="128">
        <f t="shared" si="1907"/>
        <v>0.99464447113029242</v>
      </c>
      <c r="G1966" s="128">
        <f t="shared" si="1907"/>
        <v>-2.5928930639532131</v>
      </c>
      <c r="H1966" s="128">
        <f t="shared" si="1907"/>
        <v>-0.39682488181096776</v>
      </c>
      <c r="I1966" s="128">
        <f t="shared" si="1907"/>
        <v>9.577627766855084</v>
      </c>
      <c r="J1966" s="128">
        <f t="shared" si="1907"/>
        <v>3.0213998756726639</v>
      </c>
      <c r="K1966" s="128">
        <f t="shared" si="1907"/>
        <v>3.0457858920388743</v>
      </c>
      <c r="L1966" s="128">
        <f t="shared" si="1907"/>
        <v>4.3818687600939406</v>
      </c>
      <c r="M1966" s="128">
        <f t="shared" si="1907"/>
        <v>-0.40991427301974015</v>
      </c>
      <c r="N1966" s="128">
        <f t="shared" si="1907"/>
        <v>-0.3588864569098863</v>
      </c>
      <c r="O1966" s="128">
        <f t="shared" si="1907"/>
        <v>3.9406053942030699</v>
      </c>
      <c r="P1966" s="128">
        <f t="shared" si="1907"/>
        <v>1.693352682251698</v>
      </c>
      <c r="Q1966" s="128">
        <f t="shared" si="1907"/>
        <v>1.1568793445940688</v>
      </c>
      <c r="R1966" s="128">
        <f t="shared" si="1907"/>
        <v>-0.21375602065925792</v>
      </c>
      <c r="S1966" s="128">
        <f t="shared" si="1907"/>
        <v>1.9490855058913192</v>
      </c>
      <c r="T1966" s="128">
        <f t="shared" si="1907"/>
        <v>5.1014602911646643</v>
      </c>
      <c r="U1966" s="128">
        <f t="shared" si="1907"/>
        <v>3.1317821545612334</v>
      </c>
      <c r="V1966" s="128">
        <f t="shared" si="1907"/>
        <v>1.2727415109906419</v>
      </c>
      <c r="W1966" s="128">
        <f t="shared" si="1907"/>
        <v>1.6430905417205171</v>
      </c>
      <c r="X1966" s="129">
        <f t="shared" si="1907"/>
        <v>0.45784876714437744</v>
      </c>
      <c r="Y1966" s="129">
        <f t="shared" si="1907"/>
        <v>3.4752426457864751</v>
      </c>
      <c r="Z1966" s="128">
        <f t="shared" si="1907"/>
        <v>5.6925415663911512</v>
      </c>
      <c r="AA1966" s="128">
        <f t="shared" si="1907"/>
        <v>2.7385231649032011</v>
      </c>
      <c r="AB1966" s="128">
        <v>3.9950625176027699</v>
      </c>
      <c r="AC1966" s="128">
        <v>3.1502921600988798</v>
      </c>
      <c r="AD1966" s="128">
        <v>1.1371137537639435</v>
      </c>
      <c r="AE1966" s="128">
        <f t="shared" si="1908"/>
        <v>1.519590463695216</v>
      </c>
      <c r="AF1966" s="128">
        <v>2.1204152606938695</v>
      </c>
      <c r="AG1966" s="128">
        <v>1.2289407810929958</v>
      </c>
      <c r="AH1966" s="128">
        <v>0.56936174120192862</v>
      </c>
      <c r="AI1966" s="128">
        <v>0.57136229865596744</v>
      </c>
      <c r="AJ1966" s="129">
        <f t="shared" si="1909"/>
        <v>-0.41786765597487485</v>
      </c>
      <c r="AK1966" s="129">
        <v>2.3694351345633513</v>
      </c>
      <c r="AL1966" s="129">
        <v>2.2683708686355719</v>
      </c>
      <c r="AM1966" s="129">
        <v>0.43010882802754186</v>
      </c>
      <c r="AN1966" s="129">
        <v>0.3053309211918715</v>
      </c>
      <c r="AO1966" s="129">
        <f t="shared" si="1910"/>
        <v>0.25533510817611171</v>
      </c>
      <c r="AP1966" s="129">
        <v>1.4787502253051117</v>
      </c>
      <c r="AQ1966" s="129">
        <v>0.43260928177084523</v>
      </c>
      <c r="AR1966" s="129">
        <v>0.44132595040795097</v>
      </c>
      <c r="AS1966" s="129">
        <f t="shared" si="1911"/>
        <v>-1.3212771305325079</v>
      </c>
      <c r="AT1966" s="129">
        <v>2.5797290679006015</v>
      </c>
      <c r="AU1966" s="129">
        <v>0.71600457876651202</v>
      </c>
      <c r="AV1966" s="129">
        <v>-1.7890516261214213</v>
      </c>
      <c r="AW1966" s="129">
        <v>-1.8377502983573</v>
      </c>
      <c r="AX1966" s="129">
        <f t="shared" si="1912"/>
        <v>-0.65941350682414757</v>
      </c>
      <c r="AY1966" s="129"/>
      <c r="AZ1966" s="129">
        <v>1.5637101841672036</v>
      </c>
      <c r="BA1966" s="129">
        <v>1.4941956594655941</v>
      </c>
      <c r="BB1966" s="129">
        <v>1.7860229661531499</v>
      </c>
      <c r="BC1966" s="129">
        <v>-0.26450961522264493</v>
      </c>
      <c r="BD1966" s="129">
        <v>2.6326022487469354</v>
      </c>
      <c r="BE1966" s="129">
        <v>2.459491151996676</v>
      </c>
      <c r="BF1966" s="129">
        <f t="shared" si="1913"/>
        <v>2.5853581513541646</v>
      </c>
      <c r="BG1966" s="129">
        <v>1.1209466961822185</v>
      </c>
      <c r="BH1966" s="129">
        <v>0.77141656768787559</v>
      </c>
      <c r="BI1966" s="129">
        <v>1.9600072263756836</v>
      </c>
      <c r="BJ1966" s="129">
        <v>0.94592700577995426</v>
      </c>
      <c r="BK1966" s="129">
        <v>1.2480509217716793</v>
      </c>
      <c r="BL1966" s="129">
        <v>0.74451522967694894</v>
      </c>
      <c r="BM1966" s="129">
        <v>1.9967525056690349</v>
      </c>
      <c r="BN1966" s="129">
        <v>0.81336292168958624</v>
      </c>
      <c r="BO1966" s="129">
        <f t="shared" si="1914"/>
        <v>0.18772196407486458</v>
      </c>
      <c r="BP1966" s="129">
        <v>1.0564776868109411</v>
      </c>
      <c r="BQ1966" s="129">
        <v>1.0072356704200642</v>
      </c>
      <c r="BR1966" s="129">
        <v>-0.36656644341722372</v>
      </c>
      <c r="BS1966" s="129">
        <v>-0.39635592790430013</v>
      </c>
      <c r="BT1966" s="129">
        <v>-0.91611945413425799</v>
      </c>
      <c r="BU1966" s="129">
        <v>-2.6385699470775719</v>
      </c>
      <c r="BV1966" s="129">
        <v>-3.1388933815422377</v>
      </c>
      <c r="BW1966" s="129">
        <v>-6.7971604867683375E-2</v>
      </c>
      <c r="BX1966" s="129">
        <v>-0.53786647368002127</v>
      </c>
      <c r="BY1966" s="129">
        <v>-0.72539016314494675</v>
      </c>
      <c r="BZ1966" s="128">
        <v>0.25767691190814751</v>
      </c>
      <c r="CA1966" s="129">
        <f t="shared" si="1915"/>
        <v>1.1565647370441701</v>
      </c>
      <c r="CB1966" s="129">
        <v>1.334978679620094</v>
      </c>
      <c r="CC1966" s="129">
        <v>1.1049878084773068</v>
      </c>
      <c r="CD1966" s="129">
        <v>0.61226016484678225</v>
      </c>
      <c r="CE1966" s="129">
        <v>0.89239312576182817</v>
      </c>
      <c r="CF1966" s="129">
        <v>1.2778021114736065</v>
      </c>
      <c r="CG1966" s="129">
        <v>1.0216206127874916</v>
      </c>
      <c r="CH1966" s="129">
        <v>1.6445658803313181</v>
      </c>
      <c r="CI1966" s="129">
        <v>2.5354434070823579</v>
      </c>
      <c r="CJ1966" s="128">
        <v>2.0190171077897254</v>
      </c>
      <c r="CK1966" s="128">
        <v>1.8601889397791211</v>
      </c>
      <c r="CL1966" s="129">
        <f t="shared" si="1916"/>
        <v>0.88134135952586534</v>
      </c>
      <c r="CM1966" s="129">
        <v>1.3239876214134854</v>
      </c>
      <c r="CN1966" s="129">
        <v>1.4902584681752702</v>
      </c>
      <c r="CO1966" s="129">
        <v>1.5436982037391775</v>
      </c>
      <c r="CP1966" s="129">
        <v>1.8370557400802536</v>
      </c>
      <c r="CQ1966" s="129">
        <v>1.5532274364072105</v>
      </c>
      <c r="CR1966" s="129">
        <v>1.2353976849550599</v>
      </c>
      <c r="CS1966" s="129">
        <v>1.3451140330976801</v>
      </c>
      <c r="CT1966" s="129">
        <v>0.59938777904321794</v>
      </c>
      <c r="CU1966" s="129">
        <v>-8.4292702056354696E-2</v>
      </c>
      <c r="CV1966" s="129">
        <v>1.3592160078197253</v>
      </c>
      <c r="CW1966" s="129">
        <v>0.67774802681140023</v>
      </c>
      <c r="CX1966" s="129">
        <v>1.3108662112126719</v>
      </c>
      <c r="CY1966" s="129">
        <v>0.71100080547306099</v>
      </c>
      <c r="CZ1966" s="129">
        <v>0.2452092217741329</v>
      </c>
      <c r="DA1966" s="129">
        <f t="shared" si="1917"/>
        <v>2.7841155475945034</v>
      </c>
      <c r="DB1966" s="128">
        <v>1.8356796836676528</v>
      </c>
      <c r="DC1966" s="128">
        <v>1.715996249363303</v>
      </c>
      <c r="DD1966" s="128">
        <v>1.4873861490016758</v>
      </c>
      <c r="DE1966" s="128">
        <v>1.9326241329650269</v>
      </c>
      <c r="DF1966" s="128">
        <v>1.6156077554870349</v>
      </c>
      <c r="DG1966" s="128">
        <v>1.3764814644002739</v>
      </c>
      <c r="DH1966" s="128">
        <v>4.5223049799333861</v>
      </c>
      <c r="DI1966" s="128">
        <v>4.3697507082838589</v>
      </c>
      <c r="DJ1966" s="128">
        <v>4.2119535289965579</v>
      </c>
      <c r="DK1966" s="128">
        <v>2.8622952730478772</v>
      </c>
      <c r="DL1966" s="128">
        <v>2.806891176441646</v>
      </c>
      <c r="DM1966" s="128">
        <v>4.197964719084843</v>
      </c>
      <c r="DN1966" s="130">
        <f>DN1956*DN2633/DN$2629</f>
        <v>1.7089396512002979</v>
      </c>
      <c r="DO1966" s="128">
        <v>4.197964719084843</v>
      </c>
      <c r="DP1966" s="128">
        <v>1.2113128916996552</v>
      </c>
      <c r="DQ1966" s="128">
        <v>1.2415847407783231</v>
      </c>
      <c r="DR1966" s="128">
        <v>0.99360947873883521</v>
      </c>
      <c r="DS1966" s="128">
        <v>5.0907351440717088</v>
      </c>
      <c r="DT1966" s="128">
        <v>4.9195326896849814</v>
      </c>
      <c r="DU1966" s="128">
        <v>4.9710269597136501</v>
      </c>
      <c r="DV1966" s="131">
        <f t="shared" si="1919"/>
        <v>5.0147543795167548</v>
      </c>
      <c r="DW1966" s="132">
        <f t="shared" si="1919"/>
        <v>4.8851424260661513</v>
      </c>
      <c r="DX1966" s="133">
        <f t="shared" si="1919"/>
        <v>5.2796993071362985</v>
      </c>
      <c r="DZ1966" s="128">
        <f t="shared" si="1920"/>
        <v>3.1861396079569104</v>
      </c>
      <c r="EC1966" s="128">
        <f t="shared" si="1921"/>
        <v>2.0088502893615199</v>
      </c>
      <c r="EF1966" s="128">
        <f t="shared" si="1922"/>
        <v>1.671189655630956</v>
      </c>
      <c r="EI1966" s="128">
        <f t="shared" si="1923"/>
        <v>1.7158874377992137</v>
      </c>
      <c r="EL1966" s="128">
        <f t="shared" si="1924"/>
        <v>1.5816416830918665</v>
      </c>
      <c r="EO1966" s="128">
        <f t="shared" si="1925"/>
        <v>1.5207223762833093</v>
      </c>
    </row>
    <row r="1967" spans="1:145" ht="15.5" x14ac:dyDescent="0.35">
      <c r="A1967" s="56" t="s">
        <v>485</v>
      </c>
      <c r="B1967" s="362" t="s">
        <v>136</v>
      </c>
      <c r="C1967" s="128">
        <f t="shared" si="1907"/>
        <v>-0.53744168611257415</v>
      </c>
      <c r="D1967" s="128">
        <f t="shared" si="1907"/>
        <v>-0.40618747350632506</v>
      </c>
      <c r="E1967" s="128">
        <f t="shared" si="1907"/>
        <v>-0.68917378079960157</v>
      </c>
      <c r="F1967" s="128">
        <f t="shared" si="1907"/>
        <v>0.23736584208016501</v>
      </c>
      <c r="G1967" s="128">
        <f t="shared" si="1907"/>
        <v>0.93154677987730916</v>
      </c>
      <c r="H1967" s="128">
        <f t="shared" si="1907"/>
        <v>-0.35546224960032746</v>
      </c>
      <c r="I1967" s="128">
        <f t="shared" si="1907"/>
        <v>2.8270000214836495</v>
      </c>
      <c r="J1967" s="128">
        <f t="shared" si="1907"/>
        <v>0.97869466747754863</v>
      </c>
      <c r="K1967" s="128">
        <f t="shared" si="1907"/>
        <v>1.203432875548945</v>
      </c>
      <c r="L1967" s="128">
        <f t="shared" si="1907"/>
        <v>0.34669021865334032</v>
      </c>
      <c r="M1967" s="128">
        <f t="shared" si="1907"/>
        <v>0.59433245897301767</v>
      </c>
      <c r="N1967" s="128">
        <f t="shared" si="1907"/>
        <v>3.4404272984232001</v>
      </c>
      <c r="O1967" s="128">
        <f t="shared" si="1907"/>
        <v>2.4319515992834169</v>
      </c>
      <c r="P1967" s="128">
        <f t="shared" si="1907"/>
        <v>2.1147212540825091</v>
      </c>
      <c r="Q1967" s="128">
        <f t="shared" si="1907"/>
        <v>7.270792727555575</v>
      </c>
      <c r="R1967" s="128">
        <f t="shared" si="1907"/>
        <v>6.5012641598799945</v>
      </c>
      <c r="S1967" s="128">
        <f t="shared" si="1907"/>
        <v>4.7240779237107411</v>
      </c>
      <c r="T1967" s="128">
        <f t="shared" si="1907"/>
        <v>5.7013738685551818</v>
      </c>
      <c r="U1967" s="128">
        <f t="shared" si="1907"/>
        <v>2.5034156011458877</v>
      </c>
      <c r="V1967" s="128">
        <f t="shared" si="1907"/>
        <v>7.9774793935755115</v>
      </c>
      <c r="W1967" s="128">
        <f t="shared" si="1907"/>
        <v>6.5250976063076553</v>
      </c>
      <c r="X1967" s="129">
        <f t="shared" si="1907"/>
        <v>3.6859035853295059</v>
      </c>
      <c r="Y1967" s="129">
        <f t="shared" si="1907"/>
        <v>9.5302459483107569</v>
      </c>
      <c r="Z1967" s="128">
        <f t="shared" si="1907"/>
        <v>1.2285703157611074</v>
      </c>
      <c r="AA1967" s="128">
        <f t="shared" si="1907"/>
        <v>11.1803801777892</v>
      </c>
      <c r="AB1967" s="128">
        <v>-2.3190728203040134</v>
      </c>
      <c r="AC1967" s="128">
        <v>-2.1811378034547304</v>
      </c>
      <c r="AD1967" s="128">
        <v>-2.4252818014257973</v>
      </c>
      <c r="AE1967" s="128">
        <f t="shared" si="1908"/>
        <v>1.3029394404363772</v>
      </c>
      <c r="AF1967" s="128">
        <v>0.14891511719142622</v>
      </c>
      <c r="AG1967" s="128">
        <v>-1.4500360070158</v>
      </c>
      <c r="AH1967" s="128">
        <v>-1.2422421097971736</v>
      </c>
      <c r="AI1967" s="128">
        <v>-1.2050337111312244</v>
      </c>
      <c r="AJ1967" s="129">
        <f t="shared" si="1909"/>
        <v>-2.4872054697805726</v>
      </c>
      <c r="AK1967" s="129">
        <v>-1.115271939701262</v>
      </c>
      <c r="AL1967" s="129">
        <v>-1.0327151896375182</v>
      </c>
      <c r="AM1967" s="129">
        <v>-2.1671944874749336</v>
      </c>
      <c r="AN1967" s="129">
        <v>-0.25489730196550525</v>
      </c>
      <c r="AO1967" s="129">
        <f t="shared" si="1910"/>
        <v>-1.5545713463989153</v>
      </c>
      <c r="AP1967" s="129">
        <v>-0.86311839677498858</v>
      </c>
      <c r="AQ1967" s="129">
        <v>-0.84115078534303334</v>
      </c>
      <c r="AR1967" s="129">
        <v>-0.26586098648791606</v>
      </c>
      <c r="AS1967" s="129">
        <f t="shared" si="1911"/>
        <v>-2.0402411882451941</v>
      </c>
      <c r="AT1967" s="129">
        <v>0.7372531122410424</v>
      </c>
      <c r="AU1967" s="129">
        <v>0.14485609344856393</v>
      </c>
      <c r="AV1967" s="129">
        <v>-0.92941290017166112</v>
      </c>
      <c r="AW1967" s="129">
        <v>-0.99892895027057083</v>
      </c>
      <c r="AX1967" s="129">
        <f t="shared" si="1912"/>
        <v>0.1320168296644251</v>
      </c>
      <c r="AY1967" s="129"/>
      <c r="AZ1967" s="129">
        <v>0.48114481423287048</v>
      </c>
      <c r="BA1967" s="129">
        <v>0.41347094326404626</v>
      </c>
      <c r="BB1967" s="129">
        <v>4.0124869777552863E-2</v>
      </c>
      <c r="BC1967" s="129">
        <v>0.16804135854894373</v>
      </c>
      <c r="BD1967" s="129">
        <v>-0.41131874906322885</v>
      </c>
      <c r="BE1967" s="129">
        <v>-0.56652196517863429</v>
      </c>
      <c r="BF1967" s="129">
        <f t="shared" si="1913"/>
        <v>-0.35166545713241554</v>
      </c>
      <c r="BG1967" s="129">
        <v>0.74339448596028868</v>
      </c>
      <c r="BH1967" s="129">
        <v>-0.60231257210853006</v>
      </c>
      <c r="BI1967" s="129">
        <v>0.57058988411040157</v>
      </c>
      <c r="BJ1967" s="129">
        <v>-0.66022243725363683</v>
      </c>
      <c r="BK1967" s="129">
        <v>2.2889012008772034</v>
      </c>
      <c r="BL1967" s="129">
        <v>-0.46565627873715004</v>
      </c>
      <c r="BM1967" s="129">
        <v>2.3187925042303723</v>
      </c>
      <c r="BN1967" s="129">
        <v>-0.46125757837081388</v>
      </c>
      <c r="BO1967" s="129">
        <f t="shared" si="1914"/>
        <v>-0.97130564437023292</v>
      </c>
      <c r="BP1967" s="129">
        <v>0.60451279933282231</v>
      </c>
      <c r="BQ1967" s="129">
        <v>0.6481986234239191</v>
      </c>
      <c r="BR1967" s="129">
        <v>0.43450905266113943</v>
      </c>
      <c r="BS1967" s="129">
        <v>-0.758500266736857</v>
      </c>
      <c r="BT1967" s="129">
        <v>1.0682294690279177</v>
      </c>
      <c r="BU1967" s="129">
        <v>0.54526252389634866</v>
      </c>
      <c r="BV1967" s="129">
        <v>0.30216366505050102</v>
      </c>
      <c r="BW1967" s="129">
        <v>1.8510276605667515</v>
      </c>
      <c r="BX1967" s="129">
        <v>0.16698543218626136</v>
      </c>
      <c r="BY1967" s="129">
        <v>-0.30438676043202789</v>
      </c>
      <c r="BZ1967" s="128">
        <v>0.66419041015208635</v>
      </c>
      <c r="CA1967" s="129">
        <f t="shared" si="1915"/>
        <v>-0.78717265440038398</v>
      </c>
      <c r="CB1967" s="129">
        <v>3.8715432886926844</v>
      </c>
      <c r="CC1967" s="129">
        <v>3.4699895887687964</v>
      </c>
      <c r="CD1967" s="129">
        <v>1.9410730233715954</v>
      </c>
      <c r="CE1967" s="129">
        <v>0.65715316573748506</v>
      </c>
      <c r="CF1967" s="129">
        <v>2.6429661434709439</v>
      </c>
      <c r="CG1967" s="129">
        <v>1.6499409185107774</v>
      </c>
      <c r="CH1967" s="129">
        <v>3.1673362345106102</v>
      </c>
      <c r="CI1967" s="129">
        <v>2.8468082227631988</v>
      </c>
      <c r="CJ1967" s="128">
        <v>3.113878028433243</v>
      </c>
      <c r="CK1967" s="128">
        <v>2.7840046327962158</v>
      </c>
      <c r="CL1967" s="129">
        <f t="shared" si="1916"/>
        <v>4.3778476874992742E-2</v>
      </c>
      <c r="CM1967" s="129">
        <v>1.6635200837584396</v>
      </c>
      <c r="CN1967" s="129">
        <v>4.1717169204177225</v>
      </c>
      <c r="CO1967" s="129">
        <v>4.1994053195975756</v>
      </c>
      <c r="CP1967" s="129">
        <v>3.5311443316446192</v>
      </c>
      <c r="CQ1967" s="129">
        <v>4.2113962955239304</v>
      </c>
      <c r="CR1967" s="129">
        <v>4.0003115669869755</v>
      </c>
      <c r="CS1967" s="129">
        <v>4.1263918923557421</v>
      </c>
      <c r="CT1967" s="129">
        <v>5.109152326307064</v>
      </c>
      <c r="CU1967" s="129">
        <v>4.6424216475903055</v>
      </c>
      <c r="CV1967" s="129">
        <v>7.569513843327921</v>
      </c>
      <c r="CW1967" s="129">
        <v>7.2727086281273019</v>
      </c>
      <c r="CX1967" s="129">
        <v>7.2531938410520844</v>
      </c>
      <c r="CY1967" s="129">
        <v>7.2735387657520096</v>
      </c>
      <c r="CZ1967" s="129">
        <v>6.0384972424145262</v>
      </c>
      <c r="DA1967" s="129">
        <f t="shared" si="1917"/>
        <v>2.6770025466207232</v>
      </c>
      <c r="DB1967" s="128">
        <v>0.48135452880260787</v>
      </c>
      <c r="DC1967" s="128">
        <v>0.1235015810060541</v>
      </c>
      <c r="DD1967" s="128">
        <v>-0.42972366415363633</v>
      </c>
      <c r="DE1967" s="128">
        <v>0.28345707058228747</v>
      </c>
      <c r="DF1967" s="128">
        <v>5.7112574490780346E-2</v>
      </c>
      <c r="DG1967" s="128">
        <v>-1.4406848215754775E-2</v>
      </c>
      <c r="DH1967" s="128">
        <v>0.90998019210516479</v>
      </c>
      <c r="DI1967" s="128">
        <v>0.70710519025692975</v>
      </c>
      <c r="DJ1967" s="128">
        <v>0.64426875194213784</v>
      </c>
      <c r="DK1967" s="128">
        <v>2.1973329266034392</v>
      </c>
      <c r="DL1967" s="128">
        <v>2.0547717669686865</v>
      </c>
      <c r="DM1967" s="128">
        <v>0.6421752436277488</v>
      </c>
      <c r="DN1967" s="130">
        <f>DN1957*DN2634/DN$2629</f>
        <v>2.2165342766404259</v>
      </c>
      <c r="DO1967" s="128">
        <v>0.6421752436277488</v>
      </c>
      <c r="DP1967" s="128">
        <v>1.7057884063427924</v>
      </c>
      <c r="DQ1967" s="128">
        <v>1.5040315827757347</v>
      </c>
      <c r="DR1967" s="128">
        <v>1.0139110798662456</v>
      </c>
      <c r="DS1967" s="128">
        <v>1.4594359151030587</v>
      </c>
      <c r="DT1967" s="128">
        <v>0.97562352668744212</v>
      </c>
      <c r="DU1967" s="128">
        <v>0.83751704792297965</v>
      </c>
      <c r="DV1967" s="131">
        <f t="shared" si="1919"/>
        <v>0.57550161482562012</v>
      </c>
      <c r="DW1967" s="132">
        <f t="shared" si="1919"/>
        <v>0.17125692126919995</v>
      </c>
      <c r="DX1967" s="133">
        <f t="shared" si="1919"/>
        <v>0.52123941006561125</v>
      </c>
      <c r="DZ1967" s="128">
        <f t="shared" si="1920"/>
        <v>0.99291403023280345</v>
      </c>
      <c r="EC1967" s="128">
        <f t="shared" si="1921"/>
        <v>1.1517914492699148</v>
      </c>
      <c r="EF1967" s="128">
        <f t="shared" si="1922"/>
        <v>0.95203756504002857</v>
      </c>
      <c r="EI1967" s="128">
        <f t="shared" si="1923"/>
        <v>0.93801130655196285</v>
      </c>
      <c r="EL1967" s="128">
        <f t="shared" si="1924"/>
        <v>0.91016277698478232</v>
      </c>
      <c r="EO1967" s="128">
        <f t="shared" si="1925"/>
        <v>0.72095883688399864</v>
      </c>
    </row>
    <row r="1968" spans="1:145" ht="15.5" x14ac:dyDescent="0.35">
      <c r="A1968" s="56" t="s">
        <v>486</v>
      </c>
      <c r="B1968" s="362" t="s">
        <v>136</v>
      </c>
      <c r="C1968" s="128">
        <f t="shared" si="1907"/>
        <v>-0.76122834652349491</v>
      </c>
      <c r="D1968" s="128">
        <f t="shared" si="1907"/>
        <v>0.44898489268226061</v>
      </c>
      <c r="E1968" s="128">
        <f t="shared" si="1907"/>
        <v>-1.2266545325841494</v>
      </c>
      <c r="F1968" s="128">
        <f t="shared" si="1907"/>
        <v>0.5905926106374394</v>
      </c>
      <c r="G1968" s="128">
        <f t="shared" si="1907"/>
        <v>-1.0440587828368664</v>
      </c>
      <c r="H1968" s="128">
        <f t="shared" si="1907"/>
        <v>-1.9929878824509617</v>
      </c>
      <c r="I1968" s="128">
        <f t="shared" si="1907"/>
        <v>3.4842550853541971</v>
      </c>
      <c r="J1968" s="128">
        <f t="shared" si="1907"/>
        <v>5.1572895366736606</v>
      </c>
      <c r="K1968" s="128">
        <f t="shared" si="1907"/>
        <v>3.0337226300784597</v>
      </c>
      <c r="L1968" s="128">
        <f t="shared" si="1907"/>
        <v>-0.45898936087138842</v>
      </c>
      <c r="M1968" s="128">
        <f t="shared" si="1907"/>
        <v>-0.97193632738033997</v>
      </c>
      <c r="N1968" s="128">
        <f t="shared" si="1907"/>
        <v>-0.30007161849846031</v>
      </c>
      <c r="O1968" s="128">
        <f t="shared" si="1907"/>
        <v>1.7735924604076299</v>
      </c>
      <c r="P1968" s="128">
        <f t="shared" si="1907"/>
        <v>2.3807562929553718</v>
      </c>
      <c r="Q1968" s="128">
        <f t="shared" si="1907"/>
        <v>3.0491533118804179</v>
      </c>
      <c r="R1968" s="128">
        <f t="shared" si="1907"/>
        <v>-0.36473110359318267</v>
      </c>
      <c r="S1968" s="128">
        <f t="shared" si="1907"/>
        <v>0.38781156242948772</v>
      </c>
      <c r="T1968" s="128">
        <f t="shared" si="1907"/>
        <v>4.1925376162948815</v>
      </c>
      <c r="U1968" s="128">
        <f t="shared" si="1907"/>
        <v>6.8011485012409851</v>
      </c>
      <c r="V1968" s="128">
        <f t="shared" si="1907"/>
        <v>0.3101629828511771</v>
      </c>
      <c r="W1968" s="128">
        <f t="shared" si="1907"/>
        <v>3.4966915623425527</v>
      </c>
      <c r="X1968" s="129">
        <f t="shared" si="1907"/>
        <v>-0.50414034351660364</v>
      </c>
      <c r="Y1968" s="129">
        <f t="shared" si="1907"/>
        <v>3.50657096604913</v>
      </c>
      <c r="Z1968" s="128">
        <f t="shared" si="1907"/>
        <v>1.5740958085034065</v>
      </c>
      <c r="AA1968" s="128">
        <f t="shared" si="1907"/>
        <v>1.9926472083352438</v>
      </c>
      <c r="AB1968" s="128">
        <v>1.7926341259221246</v>
      </c>
      <c r="AC1968" s="128">
        <v>1.5248547855782875</v>
      </c>
      <c r="AD1968" s="128">
        <v>2.3442579470907732</v>
      </c>
      <c r="AE1968" s="128">
        <f t="shared" si="1908"/>
        <v>1.0032198169564319</v>
      </c>
      <c r="AF1968" s="128">
        <v>3.3243652579363965</v>
      </c>
      <c r="AG1968" s="128">
        <v>2.2403155426370596</v>
      </c>
      <c r="AH1968" s="128">
        <v>2.5800174488132446</v>
      </c>
      <c r="AI1968" s="128">
        <v>2.6244293207449685</v>
      </c>
      <c r="AJ1968" s="129">
        <f t="shared" si="1909"/>
        <v>3.311399317936047</v>
      </c>
      <c r="AK1968" s="129">
        <v>0.73869137277360786</v>
      </c>
      <c r="AL1968" s="129">
        <v>-0.6436338173569448</v>
      </c>
      <c r="AM1968" s="129">
        <v>-0.36344028384121213</v>
      </c>
      <c r="AN1968" s="129">
        <v>-1.4939938039041978</v>
      </c>
      <c r="AO1968" s="129">
        <f t="shared" si="1910"/>
        <v>-0.54864468606375594</v>
      </c>
      <c r="AP1968" s="129">
        <v>0.68623025042832897</v>
      </c>
      <c r="AQ1968" s="129">
        <v>-0.40774765166137916</v>
      </c>
      <c r="AR1968" s="129">
        <v>-0.45026887203983873</v>
      </c>
      <c r="AS1968" s="129">
        <f t="shared" si="1911"/>
        <v>-1.0408301011459669</v>
      </c>
      <c r="AT1968" s="129">
        <v>1.9142058595052391</v>
      </c>
      <c r="AU1968" s="129">
        <v>0.2196315639575025</v>
      </c>
      <c r="AV1968" s="129">
        <v>-1.151615971061797</v>
      </c>
      <c r="AW1968" s="129">
        <v>-0.99347297698733117</v>
      </c>
      <c r="AX1968" s="129">
        <f t="shared" si="1912"/>
        <v>-0.37185811024261362</v>
      </c>
      <c r="AY1968" s="129"/>
      <c r="AZ1968" s="129">
        <v>0.23062602150789957</v>
      </c>
      <c r="BA1968" s="129">
        <v>-1.6230512119044881E-2</v>
      </c>
      <c r="BB1968" s="129">
        <v>0.42452950561026109</v>
      </c>
      <c r="BC1968" s="129">
        <v>-0.97176352652619469</v>
      </c>
      <c r="BD1968" s="129">
        <v>8.4681819240596298E-2</v>
      </c>
      <c r="BE1968" s="129">
        <v>-0.43300281433806831</v>
      </c>
      <c r="BF1968" s="129">
        <f t="shared" si="1913"/>
        <v>0.60268384123948404</v>
      </c>
      <c r="BG1968" s="129">
        <v>0.90164343809556513</v>
      </c>
      <c r="BH1968" s="129">
        <v>0.55503955917447267</v>
      </c>
      <c r="BI1968" s="129">
        <v>1.3973017746169274</v>
      </c>
      <c r="BJ1968" s="129">
        <v>1.2788036335753021</v>
      </c>
      <c r="BK1968" s="129">
        <v>1.7897163319290885</v>
      </c>
      <c r="BL1968" s="129">
        <v>1.8696798102472747</v>
      </c>
      <c r="BM1968" s="129">
        <v>1.5535107926124407</v>
      </c>
      <c r="BN1968" s="129">
        <v>1.660445638685655</v>
      </c>
      <c r="BO1968" s="129">
        <f t="shared" si="1914"/>
        <v>2.8404628158132685</v>
      </c>
      <c r="BP1968" s="129">
        <v>0.89210124197152008</v>
      </c>
      <c r="BQ1968" s="129">
        <v>0.95656998104739877</v>
      </c>
      <c r="BR1968" s="129">
        <v>-0.2065394008412593</v>
      </c>
      <c r="BS1968" s="129">
        <v>-1.2318545683153288</v>
      </c>
      <c r="BT1968" s="129">
        <v>0.32137983318183622</v>
      </c>
      <c r="BU1968" s="129">
        <v>-2.4919755462733484</v>
      </c>
      <c r="BV1968" s="129">
        <v>-3.5884784059364647</v>
      </c>
      <c r="BW1968" s="129">
        <v>2.4176004761726584</v>
      </c>
      <c r="BX1968" s="129">
        <v>0.40289613381031519</v>
      </c>
      <c r="BY1968" s="129">
        <v>2.2024428955149724</v>
      </c>
      <c r="BZ1968" s="128">
        <v>2.1945738475544498</v>
      </c>
      <c r="CA1968" s="129">
        <f t="shared" si="1915"/>
        <v>1.3127792635384716</v>
      </c>
      <c r="CB1968" s="129">
        <v>1.1897483140896845</v>
      </c>
      <c r="CC1968" s="129">
        <v>1.1084462066531038</v>
      </c>
      <c r="CD1968" s="129">
        <v>0.86073437371667405</v>
      </c>
      <c r="CE1968" s="129">
        <v>0.33100957416201277</v>
      </c>
      <c r="CF1968" s="129">
        <v>1.0206612484229229</v>
      </c>
      <c r="CG1968" s="129">
        <v>0.74922591189005405</v>
      </c>
      <c r="CH1968" s="129">
        <v>1.0902654914871033</v>
      </c>
      <c r="CI1968" s="129">
        <v>0.98724335811446151</v>
      </c>
      <c r="CJ1968" s="128">
        <v>1.0581473229027749</v>
      </c>
      <c r="CK1968" s="128">
        <v>0.89960561063710842</v>
      </c>
      <c r="CL1968" s="129">
        <f t="shared" si="1916"/>
        <v>2.2097115486549663</v>
      </c>
      <c r="CM1968" s="129">
        <v>0.70780390323672782</v>
      </c>
      <c r="CN1968" s="129">
        <v>0.75080679698921848</v>
      </c>
      <c r="CO1968" s="129">
        <v>0.94286997836339348</v>
      </c>
      <c r="CP1968" s="129">
        <v>1.2854171302602861</v>
      </c>
      <c r="CQ1968" s="129">
        <v>0.95115892789448109</v>
      </c>
      <c r="CR1968" s="129">
        <v>0.94741569201491005</v>
      </c>
      <c r="CS1968" s="129">
        <v>1.337458598223358</v>
      </c>
      <c r="CT1968" s="129">
        <v>1.0765819898871243</v>
      </c>
      <c r="CU1968" s="129">
        <v>1.0871121463006537</v>
      </c>
      <c r="CV1968" s="129">
        <v>3.3423067073721788</v>
      </c>
      <c r="CW1968" s="129">
        <v>3.2483209598849121</v>
      </c>
      <c r="CX1968" s="129">
        <v>3.293914102067665</v>
      </c>
      <c r="CY1968" s="129">
        <v>3.2363727087240424</v>
      </c>
      <c r="CZ1968" s="129">
        <v>3.2443276952843005</v>
      </c>
      <c r="DA1968" s="129">
        <f t="shared" si="1917"/>
        <v>3.1080071765530524</v>
      </c>
      <c r="DB1968" s="128">
        <v>1.3102739004209114</v>
      </c>
      <c r="DC1968" s="128">
        <v>1.1933407854714204</v>
      </c>
      <c r="DD1968" s="128">
        <v>0.91676542506650283</v>
      </c>
      <c r="DE1968" s="128">
        <v>1.8586300728118947</v>
      </c>
      <c r="DF1968" s="128">
        <v>1.7804074035875297</v>
      </c>
      <c r="DG1968" s="128">
        <v>1.4700162413692404</v>
      </c>
      <c r="DH1968" s="128">
        <v>1.2936956266999624</v>
      </c>
      <c r="DI1968" s="128">
        <v>1.0802439441400462</v>
      </c>
      <c r="DJ1968" s="128">
        <v>0.70434569856029972</v>
      </c>
      <c r="DK1968" s="128">
        <v>1.5268725555800722</v>
      </c>
      <c r="DL1968" s="128">
        <v>1.4063821711389224</v>
      </c>
      <c r="DM1968" s="128">
        <v>0.74877788240620302</v>
      </c>
      <c r="DN1968" s="130">
        <f>DN1958*DN2635/DN$2629</f>
        <v>1.8153653600077144</v>
      </c>
      <c r="DO1968" s="128">
        <v>0.74877788240620302</v>
      </c>
      <c r="DP1968" s="128">
        <v>1.2644055666339438</v>
      </c>
      <c r="DQ1968" s="128">
        <v>1.163572274727096</v>
      </c>
      <c r="DR1968" s="128">
        <v>0.85229004963920973</v>
      </c>
      <c r="DS1968" s="128">
        <v>1.5013707124629714</v>
      </c>
      <c r="DT1968" s="128">
        <v>1.3493103469636967</v>
      </c>
      <c r="DU1968" s="128">
        <v>1.5010981774980725</v>
      </c>
      <c r="DV1968" s="131">
        <f t="shared" si="1919"/>
        <v>1.7211799514252368</v>
      </c>
      <c r="DW1968" s="132">
        <f t="shared" si="1919"/>
        <v>1.6685254911308978</v>
      </c>
      <c r="DX1968" s="133">
        <f t="shared" si="1919"/>
        <v>1.5484280394243282</v>
      </c>
      <c r="DZ1968" s="128">
        <f t="shared" si="1920"/>
        <v>1.0444668157120534</v>
      </c>
      <c r="EC1968" s="128">
        <f t="shared" si="1921"/>
        <v>0.92330737203593249</v>
      </c>
      <c r="EF1968" s="128">
        <f t="shared" si="1922"/>
        <v>0.87406708976927006</v>
      </c>
      <c r="EI1968" s="128">
        <f t="shared" si="1923"/>
        <v>0.85161684119867886</v>
      </c>
      <c r="EL1968" s="128">
        <f t="shared" si="1924"/>
        <v>0.83044742157747919</v>
      </c>
      <c r="EO1968" s="128">
        <f t="shared" si="1925"/>
        <v>0.81098668375598026</v>
      </c>
    </row>
    <row r="1969" spans="1:145" ht="15.5" x14ac:dyDescent="0.35">
      <c r="A1969" s="56" t="s">
        <v>611</v>
      </c>
      <c r="B1969" s="362" t="s">
        <v>136</v>
      </c>
      <c r="C1969" s="128" t="e">
        <f t="shared" ref="C1969:AA1969" si="1926">C1959*C2629/C$2629</f>
        <v>#REF!</v>
      </c>
      <c r="D1969" s="128" t="e">
        <f t="shared" si="1926"/>
        <v>#REF!</v>
      </c>
      <c r="E1969" s="128" t="e">
        <f t="shared" si="1926"/>
        <v>#REF!</v>
      </c>
      <c r="F1969" s="128" t="e">
        <f t="shared" si="1926"/>
        <v>#REF!</v>
      </c>
      <c r="G1969" s="128" t="e">
        <f t="shared" si="1926"/>
        <v>#REF!</v>
      </c>
      <c r="H1969" s="128" t="e">
        <f t="shared" si="1926"/>
        <v>#REF!</v>
      </c>
      <c r="I1969" s="128">
        <f t="shared" si="1926"/>
        <v>40.419262665798755</v>
      </c>
      <c r="J1969" s="128">
        <f t="shared" si="1926"/>
        <v>11.636378759067782</v>
      </c>
      <c r="K1969" s="128">
        <f t="shared" si="1926"/>
        <v>13.874097068089329</v>
      </c>
      <c r="L1969" s="128">
        <f t="shared" si="1926"/>
        <v>8.6738068744374157</v>
      </c>
      <c r="M1969" s="128">
        <f t="shared" si="1926"/>
        <v>-6.9569897276055981</v>
      </c>
      <c r="N1969" s="128">
        <f t="shared" si="1926"/>
        <v>6.1056930655391719</v>
      </c>
      <c r="O1969" s="128" t="e">
        <f t="shared" si="1926"/>
        <v>#VALUE!</v>
      </c>
      <c r="P1969" s="128" t="e">
        <f t="shared" si="1926"/>
        <v>#VALUE!</v>
      </c>
      <c r="Q1969" s="128" t="e">
        <f t="shared" si="1926"/>
        <v>#VALUE!</v>
      </c>
      <c r="R1969" s="128" t="e">
        <f t="shared" si="1926"/>
        <v>#VALUE!</v>
      </c>
      <c r="S1969" s="128" t="e">
        <f t="shared" si="1926"/>
        <v>#VALUE!</v>
      </c>
      <c r="T1969" s="128" t="e">
        <f t="shared" si="1926"/>
        <v>#VALUE!</v>
      </c>
      <c r="U1969" s="128" t="e">
        <f t="shared" si="1926"/>
        <v>#VALUE!</v>
      </c>
      <c r="V1969" s="128" t="e">
        <f t="shared" si="1926"/>
        <v>#VALUE!</v>
      </c>
      <c r="W1969" s="128" t="e">
        <f t="shared" si="1926"/>
        <v>#VALUE!</v>
      </c>
      <c r="X1969" s="129" t="e">
        <f t="shared" si="1926"/>
        <v>#VALUE!</v>
      </c>
      <c r="Y1969" s="129" t="e">
        <f t="shared" si="1926"/>
        <v>#VALUE!</v>
      </c>
      <c r="Z1969" s="128" t="e">
        <f t="shared" si="1926"/>
        <v>#VALUE!</v>
      </c>
      <c r="AA1969" s="128" t="e">
        <f t="shared" si="1926"/>
        <v>#VALUE!</v>
      </c>
      <c r="AB1969" s="128">
        <v>8.9373956354895796</v>
      </c>
      <c r="AC1969" s="128">
        <v>8.5023030632965195</v>
      </c>
      <c r="AD1969" s="128">
        <v>5.1883736793604651</v>
      </c>
      <c r="AE1969" s="128" t="e">
        <f>AE1959*AE2629/AE$2629</f>
        <v>#VALUE!</v>
      </c>
      <c r="AF1969" s="128">
        <v>9.9773975812257181</v>
      </c>
      <c r="AG1969" s="128">
        <v>5.5406555638090618</v>
      </c>
      <c r="AH1969" s="128">
        <v>4.4918186126936526</v>
      </c>
      <c r="AI1969" s="128">
        <v>4.4913960722518933</v>
      </c>
      <c r="AJ1969" s="129" t="e">
        <f>AJ1959*AJ2629/AJ$2629</f>
        <v>#VALUE!</v>
      </c>
      <c r="AK1969" s="129">
        <v>8.1341911808122713</v>
      </c>
      <c r="AL1969" s="129">
        <v>4.4934539044932924</v>
      </c>
      <c r="AM1969" s="129">
        <v>-0.53669357041851551</v>
      </c>
      <c r="AN1969" s="129">
        <v>0.22314314130013049</v>
      </c>
      <c r="AO1969" s="129" t="e">
        <f>AO1959*AO2629/AO$2629</f>
        <v>#VALUE!</v>
      </c>
      <c r="AP1969" s="129">
        <v>4.0267860614593953</v>
      </c>
      <c r="AQ1969" s="129">
        <v>0.24889620508528995</v>
      </c>
      <c r="AR1969" s="129">
        <v>-1.9202770839763168</v>
      </c>
      <c r="AS1969" s="129" t="e">
        <f>AS1959*AS2629/AS$2629</f>
        <v>#VALUE!</v>
      </c>
      <c r="AT1969" s="129">
        <v>6.6266113471780539</v>
      </c>
      <c r="AU1969" s="129">
        <v>2.1941599508043299</v>
      </c>
      <c r="AV1969" s="129">
        <v>-2.4790918749416107</v>
      </c>
      <c r="AW1969" s="129">
        <v>-4.6200288124151552</v>
      </c>
      <c r="AX1969" s="129">
        <f>AX1959*AX2629/AX$2629</f>
        <v>-1.1685199528712906</v>
      </c>
      <c r="AY1969" s="129"/>
      <c r="AZ1969" s="129">
        <v>3.42465726515112</v>
      </c>
      <c r="BA1969" s="129">
        <v>3.0068413007109966</v>
      </c>
      <c r="BB1969" s="129">
        <v>5.2106561928901014</v>
      </c>
      <c r="BC1969" s="129">
        <v>-0.78343664180805306</v>
      </c>
      <c r="BD1969" s="129">
        <v>3.6044289973078452</v>
      </c>
      <c r="BE1969" s="129">
        <v>2.4109502958006748</v>
      </c>
      <c r="BF1969" s="129">
        <f>BF1959*BF2629/BF$2629</f>
        <v>6.3753251050449808</v>
      </c>
      <c r="BG1969" s="129">
        <v>3.892422736747791</v>
      </c>
      <c r="BH1969" s="129">
        <v>2.0445791192450482</v>
      </c>
      <c r="BI1969" s="129">
        <v>8.1624343051594614</v>
      </c>
      <c r="BJ1969" s="129">
        <v>3.6234646273191529</v>
      </c>
      <c r="BK1969" s="129">
        <v>8.2557488567741437</v>
      </c>
      <c r="BL1969" s="129">
        <v>3.4355885640799451</v>
      </c>
      <c r="BM1969" s="129">
        <v>9.8104170661439412</v>
      </c>
      <c r="BN1969" s="129">
        <v>3.2439918125633556</v>
      </c>
      <c r="BO1969" s="129">
        <f>BO1959*BO2629/BO$2629</f>
        <v>6.1357327545807951</v>
      </c>
      <c r="BP1969" s="129">
        <v>6.6304869223414276</v>
      </c>
      <c r="BQ1969" s="129">
        <v>1.2749623604422022</v>
      </c>
      <c r="BR1969" s="129">
        <v>-1.8178104156960615</v>
      </c>
      <c r="BS1969" s="129">
        <v>-8.7235467505222282</v>
      </c>
      <c r="BT1969" s="129">
        <v>-3.947278912664181</v>
      </c>
      <c r="BU1969" s="129">
        <v>-9.2174990764374556</v>
      </c>
      <c r="BV1969" s="129">
        <v>-14.321508476295827</v>
      </c>
      <c r="BW1969" s="129">
        <v>3.8180620834213927</v>
      </c>
      <c r="BX1969" s="129">
        <v>-1.6269647646020262</v>
      </c>
      <c r="BY1969" s="129">
        <v>-3.093288698439375</v>
      </c>
      <c r="BZ1969" s="128">
        <v>9.7396587201757878</v>
      </c>
      <c r="CA1969" s="129">
        <f>CA1959*CA2629/CA$2629</f>
        <v>12.049577479214525</v>
      </c>
      <c r="CB1969" s="129">
        <v>9.1535758378458034</v>
      </c>
      <c r="CC1969" s="129">
        <v>7.7102069841302985</v>
      </c>
      <c r="CD1969" s="129">
        <v>4.0837542669344531</v>
      </c>
      <c r="CE1969" s="129">
        <v>5.9407030918490209</v>
      </c>
      <c r="CF1969" s="129">
        <v>8.5407570304904485</v>
      </c>
      <c r="CG1969" s="129">
        <v>6.2198724396811</v>
      </c>
      <c r="CH1969" s="129">
        <v>12.847361297532421</v>
      </c>
      <c r="CI1969" s="129">
        <v>11.524767558937818</v>
      </c>
      <c r="CJ1969" s="128">
        <v>14.721872327615117</v>
      </c>
      <c r="CK1969" s="128">
        <v>12.592950131208958</v>
      </c>
      <c r="CL1969" s="129">
        <f>CL1959*CL2629/CL$2629</f>
        <v>12.615883783859221</v>
      </c>
      <c r="CM1969" s="129">
        <v>11.186014344637535</v>
      </c>
      <c r="CN1969" s="129">
        <v>12.789597923587605</v>
      </c>
      <c r="CO1969" s="129">
        <v>13.449930270710725</v>
      </c>
      <c r="CP1969" s="129">
        <v>13.555928428606551</v>
      </c>
      <c r="CQ1969" s="129">
        <v>13.457762864842863</v>
      </c>
      <c r="CR1969" s="129">
        <v>12.154123754417149</v>
      </c>
      <c r="CS1969" s="129">
        <v>13.889704140755503</v>
      </c>
      <c r="CT1969" s="129">
        <v>13.027081547814367</v>
      </c>
      <c r="CU1969" s="129">
        <v>11.56661658511495</v>
      </c>
      <c r="CV1969" s="129">
        <v>16.537558051354704</v>
      </c>
      <c r="CW1969" s="129">
        <v>15.35597160618876</v>
      </c>
      <c r="CX1969" s="129">
        <v>16.596779751229075</v>
      </c>
      <c r="CY1969" s="129">
        <v>15.676591443029817</v>
      </c>
      <c r="CZ1969" s="129">
        <v>13.209556965909121</v>
      </c>
      <c r="DA1969" s="129">
        <f t="shared" ref="DA1969" si="1927">DA1959*DA2629/DA$2629</f>
        <v>13.699016025248811</v>
      </c>
      <c r="DB1969" s="128">
        <v>11.303904574326914</v>
      </c>
      <c r="DC1969" s="128">
        <v>9.9370297393326421</v>
      </c>
      <c r="DD1969" s="128">
        <v>7.4430353410455101</v>
      </c>
      <c r="DE1969" s="128">
        <v>13.333294511865793</v>
      </c>
      <c r="DF1969" s="128">
        <v>12.347163940191683</v>
      </c>
      <c r="DG1969" s="128">
        <v>10.160323621995607</v>
      </c>
      <c r="DH1969" s="128">
        <v>9.9247969280849428</v>
      </c>
      <c r="DI1969" s="128">
        <v>9.2976299578574348</v>
      </c>
      <c r="DJ1969" s="128">
        <v>7.678715669130125</v>
      </c>
      <c r="DK1969" s="128">
        <v>9.7132963763652409</v>
      </c>
      <c r="DL1969" s="128">
        <v>9.154413953813247</v>
      </c>
      <c r="DM1969" s="128">
        <v>7.999313374941651</v>
      </c>
      <c r="DN1969" s="130">
        <f t="shared" ref="DN1969" si="1928">DN1959*DN2629/DN$2629</f>
        <v>9.1210510811080958</v>
      </c>
      <c r="DO1969" s="128">
        <v>7.999313374941651</v>
      </c>
      <c r="DP1969" s="128">
        <v>13.271096892909974</v>
      </c>
      <c r="DQ1969" s="128">
        <v>12.60890874181994</v>
      </c>
      <c r="DR1969" s="128">
        <v>10.948565356832095</v>
      </c>
      <c r="DS1969" s="128">
        <v>14.292569893453251</v>
      </c>
      <c r="DT1969" s="128">
        <v>13.518630517557606</v>
      </c>
      <c r="DU1969" s="128">
        <v>13.645274266706201</v>
      </c>
      <c r="DV1969" s="131">
        <f>DV1959*DV2629/DV$2629</f>
        <v>16.783133453450901</v>
      </c>
      <c r="DW1969" s="132">
        <f>DW1959*DW2629/DW$2629</f>
        <v>15.60442485491037</v>
      </c>
      <c r="DX1969" s="133">
        <f>DX1959*DX2629/DX$2629</f>
        <v>11.322690929309259</v>
      </c>
      <c r="DZ1969" s="128">
        <f>DZ1959*DZ2629/DZ$2629</f>
        <v>11.783869345476598</v>
      </c>
      <c r="EC1969" s="128">
        <f>EC1959*EC2629/EC$2629</f>
        <v>9.5646144440915499</v>
      </c>
      <c r="EF1969" s="128">
        <f>EF1959*EF2629/EF$2629</f>
        <v>8.7070084896283433</v>
      </c>
      <c r="EI1969" s="128">
        <f>EI1959*EI2629/EI$2629</f>
        <v>8.9885320445118904</v>
      </c>
      <c r="EL1969" s="128">
        <f>EL1959*EL2629/EL$2629</f>
        <v>8.7882340660105385</v>
      </c>
      <c r="EO1969" s="128">
        <f>EO1959*EO2629/EO$2629</f>
        <v>8.9522850292010343</v>
      </c>
    </row>
    <row r="1970" spans="1:145" ht="15.5" x14ac:dyDescent="0.35">
      <c r="A1970" s="109" t="s">
        <v>1</v>
      </c>
      <c r="B1970" s="109" t="s">
        <v>1</v>
      </c>
      <c r="C1970" s="109" t="s">
        <v>1</v>
      </c>
      <c r="D1970" s="109" t="s">
        <v>1</v>
      </c>
      <c r="E1970" s="109" t="s">
        <v>1</v>
      </c>
      <c r="F1970" s="109" t="s">
        <v>1</v>
      </c>
      <c r="G1970" s="109" t="s">
        <v>1</v>
      </c>
      <c r="H1970" s="109" t="s">
        <v>1</v>
      </c>
      <c r="I1970" s="109" t="s">
        <v>1</v>
      </c>
      <c r="J1970" s="109" t="s">
        <v>1</v>
      </c>
      <c r="K1970" s="109" t="s">
        <v>1</v>
      </c>
      <c r="L1970" s="109" t="s">
        <v>1</v>
      </c>
      <c r="M1970" s="109" t="s">
        <v>1</v>
      </c>
      <c r="N1970" s="109" t="s">
        <v>1</v>
      </c>
      <c r="O1970" s="109" t="s">
        <v>1</v>
      </c>
      <c r="P1970" s="109" t="s">
        <v>1</v>
      </c>
      <c r="Q1970" s="109" t="s">
        <v>1</v>
      </c>
      <c r="R1970" s="109" t="s">
        <v>1</v>
      </c>
      <c r="S1970" s="109" t="s">
        <v>1</v>
      </c>
      <c r="T1970" s="109" t="s">
        <v>1</v>
      </c>
      <c r="U1970" s="109" t="s">
        <v>1</v>
      </c>
      <c r="V1970" s="109" t="s">
        <v>1</v>
      </c>
      <c r="W1970" s="109" t="s">
        <v>1</v>
      </c>
      <c r="X1970" s="110" t="s">
        <v>1</v>
      </c>
      <c r="Y1970" s="110" t="s">
        <v>1</v>
      </c>
      <c r="Z1970" s="109" t="s">
        <v>1</v>
      </c>
      <c r="AA1970" s="109" t="s">
        <v>1</v>
      </c>
      <c r="AB1970" s="109" t="s">
        <v>1</v>
      </c>
      <c r="AC1970" s="109" t="s">
        <v>1</v>
      </c>
      <c r="AD1970" s="109" t="s">
        <v>1</v>
      </c>
      <c r="AE1970" s="109" t="s">
        <v>1</v>
      </c>
      <c r="AF1970" s="109" t="s">
        <v>1</v>
      </c>
      <c r="AG1970" s="109" t="s">
        <v>1</v>
      </c>
      <c r="AH1970" s="109" t="s">
        <v>1</v>
      </c>
      <c r="AI1970" s="109" t="s">
        <v>1</v>
      </c>
      <c r="AJ1970" s="110" t="s">
        <v>1</v>
      </c>
      <c r="AK1970" s="110" t="s">
        <v>1</v>
      </c>
      <c r="AL1970" s="110" t="s">
        <v>1</v>
      </c>
      <c r="AM1970" s="110" t="s">
        <v>1</v>
      </c>
      <c r="AN1970" s="110" t="s">
        <v>1</v>
      </c>
      <c r="AO1970" s="110" t="s">
        <v>1</v>
      </c>
      <c r="AP1970" s="110" t="s">
        <v>1</v>
      </c>
      <c r="AQ1970" s="110" t="s">
        <v>1</v>
      </c>
      <c r="AR1970" s="110" t="s">
        <v>1</v>
      </c>
      <c r="AS1970" s="110" t="s">
        <v>1</v>
      </c>
      <c r="AT1970" s="110" t="s">
        <v>1</v>
      </c>
      <c r="AU1970" s="110" t="s">
        <v>1</v>
      </c>
      <c r="AV1970" s="110" t="s">
        <v>1</v>
      </c>
      <c r="AW1970" s="110" t="s">
        <v>1</v>
      </c>
      <c r="AX1970" s="110" t="s">
        <v>1</v>
      </c>
      <c r="AY1970" s="110"/>
      <c r="AZ1970" s="110" t="s">
        <v>1</v>
      </c>
      <c r="BA1970" s="110" t="s">
        <v>1</v>
      </c>
      <c r="BB1970" s="110" t="s">
        <v>1</v>
      </c>
      <c r="BC1970" s="110" t="s">
        <v>1</v>
      </c>
      <c r="BD1970" s="110" t="s">
        <v>1</v>
      </c>
      <c r="BE1970" s="110" t="s">
        <v>1</v>
      </c>
      <c r="BF1970" s="110" t="s">
        <v>1</v>
      </c>
      <c r="BG1970" s="110" t="s">
        <v>1</v>
      </c>
      <c r="BH1970" s="110" t="s">
        <v>1</v>
      </c>
      <c r="BI1970" s="110" t="s">
        <v>1</v>
      </c>
      <c r="BJ1970" s="110" t="s">
        <v>1</v>
      </c>
      <c r="BK1970" s="110" t="s">
        <v>1</v>
      </c>
      <c r="BL1970" s="110" t="s">
        <v>1</v>
      </c>
      <c r="BM1970" s="110" t="s">
        <v>1</v>
      </c>
      <c r="BN1970" s="110" t="s">
        <v>1</v>
      </c>
      <c r="BO1970" s="110" t="s">
        <v>1</v>
      </c>
      <c r="BP1970" s="110" t="s">
        <v>1</v>
      </c>
      <c r="BQ1970" s="110" t="s">
        <v>1</v>
      </c>
      <c r="BR1970" s="110" t="s">
        <v>1</v>
      </c>
      <c r="BS1970" s="110" t="s">
        <v>1</v>
      </c>
      <c r="BT1970" s="110" t="s">
        <v>1</v>
      </c>
      <c r="BU1970" s="110" t="s">
        <v>1</v>
      </c>
      <c r="BV1970" s="110" t="s">
        <v>1</v>
      </c>
      <c r="BW1970" s="110" t="s">
        <v>1</v>
      </c>
      <c r="BX1970" s="110" t="s">
        <v>1</v>
      </c>
      <c r="BY1970" s="110" t="s">
        <v>1</v>
      </c>
      <c r="BZ1970" s="109" t="s">
        <v>1</v>
      </c>
      <c r="CA1970" s="110" t="s">
        <v>1</v>
      </c>
      <c r="CB1970" s="110" t="s">
        <v>1</v>
      </c>
      <c r="CC1970" s="110" t="s">
        <v>1</v>
      </c>
      <c r="CD1970" s="110" t="s">
        <v>1</v>
      </c>
      <c r="CE1970" s="110" t="s">
        <v>1</v>
      </c>
      <c r="CF1970" s="110" t="s">
        <v>1</v>
      </c>
      <c r="CG1970" s="110" t="s">
        <v>1</v>
      </c>
      <c r="CH1970" s="110" t="s">
        <v>1</v>
      </c>
      <c r="CI1970" s="110" t="s">
        <v>1</v>
      </c>
      <c r="CJ1970" s="109" t="s">
        <v>1</v>
      </c>
      <c r="CK1970" s="109" t="s">
        <v>1</v>
      </c>
      <c r="CL1970" s="110" t="s">
        <v>1</v>
      </c>
      <c r="CM1970" s="110" t="s">
        <v>1</v>
      </c>
      <c r="CN1970" s="110" t="s">
        <v>1</v>
      </c>
      <c r="CO1970" s="110" t="s">
        <v>1</v>
      </c>
      <c r="CP1970" s="110" t="s">
        <v>1</v>
      </c>
      <c r="CQ1970" s="110" t="s">
        <v>1</v>
      </c>
      <c r="CR1970" s="110" t="s">
        <v>1</v>
      </c>
      <c r="CS1970" s="110" t="s">
        <v>1</v>
      </c>
      <c r="CT1970" s="110" t="s">
        <v>1</v>
      </c>
      <c r="CU1970" s="110" t="s">
        <v>1</v>
      </c>
      <c r="CV1970" s="110" t="s">
        <v>1</v>
      </c>
      <c r="CW1970" s="110" t="s">
        <v>1</v>
      </c>
      <c r="CX1970" s="110" t="s">
        <v>1</v>
      </c>
      <c r="CY1970" s="110" t="s">
        <v>1</v>
      </c>
      <c r="CZ1970" s="110" t="s">
        <v>1</v>
      </c>
      <c r="DA1970" s="110" t="s">
        <v>1</v>
      </c>
      <c r="DB1970" s="109" t="s">
        <v>1</v>
      </c>
      <c r="DC1970" s="109" t="s">
        <v>1</v>
      </c>
      <c r="DD1970" s="109" t="s">
        <v>1</v>
      </c>
      <c r="DE1970" s="109" t="s">
        <v>1</v>
      </c>
      <c r="DF1970" s="109" t="s">
        <v>1</v>
      </c>
      <c r="DG1970" s="109" t="s">
        <v>1</v>
      </c>
      <c r="DH1970" s="109" t="s">
        <v>1</v>
      </c>
      <c r="DI1970" s="109" t="s">
        <v>1</v>
      </c>
      <c r="DJ1970" s="109" t="s">
        <v>1</v>
      </c>
      <c r="DK1970" s="109" t="s">
        <v>1</v>
      </c>
      <c r="DL1970" s="109" t="s">
        <v>1</v>
      </c>
      <c r="DM1970" s="109" t="s">
        <v>1</v>
      </c>
      <c r="DN1970" s="111" t="s">
        <v>1</v>
      </c>
      <c r="DO1970" s="109" t="s">
        <v>1</v>
      </c>
      <c r="DP1970" s="109" t="s">
        <v>1</v>
      </c>
      <c r="DQ1970" s="109" t="s">
        <v>1</v>
      </c>
      <c r="DR1970" s="109" t="s">
        <v>1</v>
      </c>
      <c r="DS1970" s="109" t="s">
        <v>1</v>
      </c>
      <c r="DT1970" s="109" t="s">
        <v>1</v>
      </c>
      <c r="DU1970" s="109" t="s">
        <v>1</v>
      </c>
      <c r="DV1970" s="112" t="s">
        <v>1</v>
      </c>
      <c r="DW1970" s="113" t="s">
        <v>1</v>
      </c>
      <c r="DX1970" s="114" t="s">
        <v>1</v>
      </c>
      <c r="DZ1970" s="109" t="s">
        <v>1</v>
      </c>
      <c r="EC1970" s="109" t="s">
        <v>1</v>
      </c>
      <c r="EF1970" s="109" t="s">
        <v>1</v>
      </c>
      <c r="EI1970" s="109" t="s">
        <v>1</v>
      </c>
      <c r="EL1970" s="109" t="s">
        <v>1</v>
      </c>
      <c r="EO1970" s="109" t="s">
        <v>1</v>
      </c>
    </row>
    <row r="1971" spans="1:145" ht="15.5" x14ac:dyDescent="0.35">
      <c r="A1971" s="363" t="s">
        <v>682</v>
      </c>
      <c r="B1971" s="109"/>
      <c r="C1971" s="109"/>
      <c r="D1971" s="109"/>
      <c r="E1971" s="109"/>
      <c r="F1971" s="109"/>
      <c r="G1971" s="109"/>
      <c r="H1971" s="109"/>
      <c r="I1971" s="109"/>
      <c r="J1971" s="109"/>
      <c r="K1971" s="109"/>
      <c r="L1971" s="109"/>
      <c r="M1971" s="109"/>
      <c r="N1971" s="109"/>
      <c r="O1971" s="109"/>
      <c r="P1971" s="109"/>
      <c r="Q1971" s="109"/>
      <c r="R1971" s="109"/>
      <c r="S1971" s="109"/>
      <c r="T1971" s="109"/>
      <c r="U1971" s="109"/>
      <c r="V1971" s="109"/>
      <c r="W1971" s="109"/>
      <c r="X1971" s="110"/>
      <c r="Y1971" s="110"/>
      <c r="Z1971" s="109"/>
      <c r="AA1971" s="109"/>
      <c r="AB1971" s="109"/>
      <c r="AC1971" s="109"/>
      <c r="AD1971" s="109"/>
      <c r="AE1971" s="109"/>
      <c r="AF1971" s="109"/>
      <c r="AG1971" s="109"/>
      <c r="AH1971" s="109"/>
      <c r="AI1971" s="109"/>
      <c r="AJ1971" s="110"/>
      <c r="AK1971" s="110"/>
      <c r="AL1971" s="110"/>
      <c r="AM1971" s="110"/>
      <c r="AN1971" s="110"/>
      <c r="AO1971" s="110"/>
      <c r="AP1971" s="110"/>
      <c r="AQ1971" s="110"/>
      <c r="AR1971" s="110"/>
      <c r="AS1971" s="110"/>
      <c r="AT1971" s="110"/>
      <c r="AU1971" s="110"/>
      <c r="AV1971" s="110"/>
      <c r="AW1971" s="110"/>
      <c r="AX1971" s="110"/>
      <c r="AY1971" s="110"/>
      <c r="AZ1971" s="110"/>
      <c r="BA1971" s="110"/>
      <c r="BB1971" s="110"/>
      <c r="BC1971" s="110"/>
      <c r="BD1971" s="110"/>
      <c r="BE1971" s="110"/>
      <c r="BF1971" s="110"/>
      <c r="BG1971" s="110"/>
      <c r="BH1971" s="110"/>
      <c r="BI1971" s="110"/>
      <c r="BJ1971" s="110"/>
      <c r="BK1971" s="110"/>
      <c r="BL1971" s="110"/>
      <c r="BM1971" s="110"/>
      <c r="BN1971" s="110"/>
      <c r="BO1971" s="110"/>
      <c r="BP1971" s="110"/>
      <c r="BQ1971" s="110"/>
      <c r="BR1971" s="110"/>
      <c r="BS1971" s="110"/>
      <c r="BT1971" s="110"/>
      <c r="BU1971" s="110"/>
      <c r="BV1971" s="110"/>
      <c r="BW1971" s="110"/>
      <c r="BX1971" s="110"/>
      <c r="BY1971" s="110"/>
      <c r="BZ1971" s="109"/>
      <c r="CA1971" s="110"/>
      <c r="CB1971" s="110"/>
      <c r="CC1971" s="110"/>
      <c r="CD1971" s="110"/>
      <c r="CE1971" s="110"/>
      <c r="CF1971" s="110"/>
      <c r="CG1971" s="110"/>
      <c r="CH1971" s="110"/>
      <c r="CI1971" s="110"/>
      <c r="CJ1971" s="109"/>
      <c r="CK1971" s="109"/>
      <c r="CL1971" s="110"/>
      <c r="CM1971" s="110"/>
      <c r="CN1971" s="110"/>
      <c r="CO1971" s="110"/>
      <c r="CP1971" s="110"/>
      <c r="CQ1971" s="110"/>
      <c r="CR1971" s="110"/>
      <c r="CS1971" s="110"/>
      <c r="CT1971" s="110"/>
      <c r="CU1971" s="110"/>
      <c r="CV1971" s="110"/>
      <c r="CW1971" s="110"/>
      <c r="CX1971" s="110"/>
      <c r="CY1971" s="110"/>
      <c r="CZ1971" s="110"/>
      <c r="DA1971" s="110"/>
      <c r="DB1971" s="109"/>
      <c r="DC1971" s="109"/>
      <c r="DD1971" s="109"/>
      <c r="DE1971" s="109"/>
      <c r="DF1971" s="109"/>
      <c r="DG1971" s="109"/>
      <c r="DH1971" s="109"/>
      <c r="DI1971" s="109"/>
      <c r="DJ1971" s="109"/>
      <c r="DK1971" s="109"/>
      <c r="DL1971" s="109"/>
      <c r="DM1971" s="109"/>
      <c r="DN1971" s="111"/>
      <c r="DO1971" s="109"/>
      <c r="DP1971" s="109"/>
      <c r="DQ1971" s="109"/>
      <c r="DR1971" s="109"/>
      <c r="DS1971" s="109"/>
      <c r="DT1971" s="109"/>
      <c r="DU1971" s="109"/>
      <c r="DV1971" s="112"/>
      <c r="DW1971" s="113"/>
      <c r="DX1971" s="114"/>
      <c r="DZ1971" s="109"/>
      <c r="EC1971" s="109"/>
      <c r="EF1971" s="109"/>
      <c r="EI1971" s="109"/>
      <c r="EL1971" s="109"/>
      <c r="EO1971" s="109"/>
    </row>
    <row r="1972" spans="1:145" ht="15.5" x14ac:dyDescent="0.35">
      <c r="A1972" s="116"/>
      <c r="B1972" s="109"/>
      <c r="C1972" s="109"/>
      <c r="D1972" s="109"/>
      <c r="E1972" s="109"/>
      <c r="F1972" s="109"/>
      <c r="G1972" s="109"/>
      <c r="H1972" s="109"/>
      <c r="I1972" s="109"/>
      <c r="J1972" s="109"/>
      <c r="K1972" s="109"/>
      <c r="L1972" s="109"/>
      <c r="M1972" s="109"/>
      <c r="N1972" s="109"/>
      <c r="O1972" s="109"/>
      <c r="P1972" s="109"/>
      <c r="Q1972" s="109"/>
      <c r="R1972" s="109"/>
    </row>
    <row r="1973" spans="1:145" ht="18" customHeight="1" x14ac:dyDescent="0.35">
      <c r="A1973" s="363"/>
      <c r="B1973" s="109"/>
      <c r="C1973" s="109"/>
      <c r="D1973" s="109"/>
      <c r="E1973" s="109"/>
      <c r="F1973" s="109"/>
      <c r="G1973" s="109"/>
      <c r="H1973" s="109"/>
      <c r="I1973" s="109"/>
      <c r="J1973" s="109"/>
      <c r="K1973" s="109"/>
      <c r="L1973" s="109"/>
      <c r="M1973" s="109"/>
      <c r="N1973" s="109"/>
      <c r="O1973" s="109"/>
      <c r="P1973" s="109"/>
      <c r="Q1973" s="109"/>
      <c r="R1973" s="109"/>
    </row>
    <row r="1974" spans="1:145" ht="18" customHeight="1" x14ac:dyDescent="0.35">
      <c r="A1974" s="363"/>
      <c r="B1974" s="109"/>
      <c r="C1974" s="109"/>
      <c r="D1974" s="109"/>
      <c r="E1974" s="109"/>
      <c r="F1974" s="109"/>
      <c r="G1974" s="109"/>
      <c r="H1974" s="109"/>
      <c r="I1974" s="109"/>
      <c r="J1974" s="109"/>
      <c r="K1974" s="109"/>
      <c r="L1974" s="109"/>
      <c r="M1974" s="109"/>
      <c r="N1974" s="109"/>
      <c r="O1974" s="109"/>
      <c r="P1974" s="109"/>
      <c r="Q1974" s="109"/>
      <c r="R1974" s="109"/>
    </row>
    <row r="1975" spans="1:145" ht="18" customHeight="1" x14ac:dyDescent="0.35">
      <c r="A1975" s="363"/>
      <c r="B1975" s="109"/>
      <c r="C1975" s="109"/>
      <c r="D1975" s="109"/>
      <c r="E1975" s="109"/>
      <c r="F1975" s="109"/>
      <c r="G1975" s="109"/>
      <c r="H1975" s="109"/>
      <c r="I1975" s="109"/>
      <c r="J1975" s="109"/>
      <c r="K1975" s="109"/>
      <c r="L1975" s="109"/>
      <c r="M1975" s="109"/>
      <c r="N1975" s="109"/>
      <c r="O1975" s="109"/>
      <c r="P1975" s="109"/>
      <c r="Q1975" s="109"/>
      <c r="R1975" s="109"/>
    </row>
    <row r="1976" spans="1:145" ht="18" customHeight="1" x14ac:dyDescent="0.35">
      <c r="A1976" s="363"/>
      <c r="B1976" s="109"/>
      <c r="C1976" s="109"/>
      <c r="D1976" s="109"/>
      <c r="E1976" s="109"/>
      <c r="F1976" s="109"/>
      <c r="G1976" s="109"/>
      <c r="H1976" s="109"/>
      <c r="I1976" s="109"/>
      <c r="J1976" s="109"/>
      <c r="K1976" s="109"/>
      <c r="L1976" s="109"/>
      <c r="M1976" s="109"/>
      <c r="N1976" s="109"/>
      <c r="O1976" s="109"/>
      <c r="P1976" s="109"/>
      <c r="Q1976" s="109"/>
      <c r="R1976" s="109"/>
    </row>
    <row r="1977" spans="1:145" ht="18" customHeight="1" x14ac:dyDescent="0.35">
      <c r="A1977" s="363"/>
      <c r="B1977" s="109"/>
      <c r="C1977" s="109"/>
      <c r="D1977" s="109"/>
      <c r="E1977" s="109"/>
      <c r="F1977" s="109"/>
      <c r="G1977" s="109"/>
      <c r="H1977" s="109"/>
      <c r="I1977" s="109"/>
      <c r="J1977" s="109"/>
      <c r="K1977" s="109"/>
      <c r="L1977" s="109"/>
      <c r="M1977" s="109"/>
      <c r="N1977" s="109"/>
      <c r="O1977" s="109"/>
      <c r="P1977" s="109"/>
      <c r="Q1977" s="109"/>
      <c r="R1977" s="109"/>
    </row>
    <row r="1978" spans="1:145" ht="18" customHeight="1" x14ac:dyDescent="0.35">
      <c r="A1978" s="363"/>
      <c r="B1978" s="109"/>
      <c r="C1978" s="109"/>
      <c r="D1978" s="109"/>
      <c r="E1978" s="109"/>
      <c r="F1978" s="109"/>
      <c r="G1978" s="109"/>
      <c r="H1978" s="109"/>
      <c r="I1978" s="109"/>
      <c r="J1978" s="109"/>
      <c r="K1978" s="109"/>
      <c r="L1978" s="109"/>
      <c r="M1978" s="109"/>
      <c r="N1978" s="109"/>
      <c r="O1978" s="109"/>
      <c r="P1978" s="109"/>
      <c r="Q1978" s="109"/>
      <c r="R1978" s="109"/>
    </row>
    <row r="1979" spans="1:145" ht="18" customHeight="1" x14ac:dyDescent="0.35">
      <c r="A1979" s="363"/>
      <c r="B1979" s="109"/>
      <c r="C1979" s="109"/>
      <c r="D1979" s="109"/>
      <c r="E1979" s="109"/>
      <c r="F1979" s="109"/>
      <c r="G1979" s="109"/>
      <c r="H1979" s="109"/>
      <c r="I1979" s="109"/>
      <c r="J1979" s="109"/>
      <c r="K1979" s="109"/>
      <c r="L1979" s="109"/>
      <c r="M1979" s="109"/>
      <c r="N1979" s="109"/>
      <c r="O1979" s="109"/>
      <c r="P1979" s="109"/>
      <c r="Q1979" s="109"/>
      <c r="R1979" s="109"/>
    </row>
    <row r="1980" spans="1:145" ht="15.5" hidden="1" x14ac:dyDescent="0.35">
      <c r="A1980" s="363"/>
      <c r="B1980" s="109"/>
      <c r="C1980" s="109"/>
      <c r="D1980" s="109"/>
      <c r="E1980" s="109"/>
      <c r="F1980" s="109"/>
      <c r="G1980" s="109"/>
      <c r="H1980" s="109"/>
      <c r="I1980" s="109"/>
      <c r="J1980" s="109"/>
      <c r="K1980" s="109"/>
      <c r="L1980" s="109"/>
      <c r="M1980" s="109"/>
      <c r="N1980" s="109"/>
      <c r="O1980" s="109"/>
      <c r="P1980" s="109"/>
      <c r="Q1980" s="109"/>
      <c r="R1980" s="109"/>
    </row>
    <row r="1981" spans="1:145" ht="15.5" hidden="1" x14ac:dyDescent="0.35">
      <c r="A1981" s="363"/>
      <c r="B1981" s="109"/>
      <c r="C1981" s="109"/>
      <c r="D1981" s="109"/>
      <c r="E1981" s="109"/>
      <c r="F1981" s="109"/>
      <c r="G1981" s="109"/>
      <c r="H1981" s="109"/>
      <c r="I1981" s="109"/>
      <c r="J1981" s="109"/>
      <c r="K1981" s="109"/>
      <c r="L1981" s="109"/>
      <c r="M1981" s="109"/>
      <c r="N1981" s="109"/>
      <c r="O1981" s="109"/>
      <c r="P1981" s="109"/>
      <c r="Q1981" s="109"/>
      <c r="R1981" s="109"/>
    </row>
    <row r="1982" spans="1:145" ht="15.5" hidden="1" x14ac:dyDescent="0.35">
      <c r="A1982" s="363"/>
      <c r="B1982" s="109"/>
      <c r="C1982" s="109"/>
      <c r="D1982" s="109"/>
      <c r="E1982" s="109"/>
      <c r="F1982" s="109"/>
      <c r="G1982" s="109"/>
      <c r="H1982" s="109"/>
      <c r="I1982" s="109"/>
      <c r="J1982" s="109"/>
      <c r="K1982" s="109"/>
      <c r="L1982" s="109"/>
      <c r="M1982" s="109"/>
      <c r="N1982" s="109"/>
      <c r="O1982" s="109"/>
      <c r="P1982" s="109"/>
      <c r="Q1982" s="109"/>
      <c r="R1982" s="109"/>
    </row>
    <row r="1983" spans="1:145" ht="15.5" x14ac:dyDescent="0.35">
      <c r="A1983" s="27"/>
      <c r="B1983" s="27"/>
      <c r="C1983" s="27"/>
      <c r="D1983" s="27"/>
      <c r="F1983" s="27"/>
      <c r="H1983" s="27"/>
      <c r="I1983" s="126"/>
      <c r="L1983" s="27"/>
      <c r="N1983" s="27"/>
      <c r="O1983" s="27"/>
      <c r="P1983" s="27"/>
      <c r="Q1983" s="27"/>
    </row>
    <row r="1984" spans="1:145" ht="15.5" x14ac:dyDescent="0.35">
      <c r="A1984" s="27"/>
      <c r="B1984" s="27"/>
      <c r="C1984" s="27"/>
      <c r="D1984" s="27"/>
      <c r="F1984" s="27"/>
      <c r="H1984" s="27"/>
      <c r="I1984" s="126"/>
      <c r="L1984" s="27"/>
      <c r="N1984" s="27"/>
      <c r="O1984" s="27"/>
      <c r="P1984" s="27"/>
      <c r="Q1984" s="27"/>
      <c r="Y1984" s="126" t="s">
        <v>683</v>
      </c>
    </row>
    <row r="1985" spans="1:145" ht="15.5" x14ac:dyDescent="0.35">
      <c r="A1985" s="27"/>
      <c r="B1985" s="27"/>
      <c r="C1985" s="27"/>
      <c r="D1985" s="27"/>
      <c r="F1985" s="27"/>
      <c r="H1985" s="27"/>
      <c r="I1985" s="56"/>
      <c r="L1985" s="27"/>
      <c r="N1985" s="27"/>
      <c r="O1985" s="27"/>
      <c r="P1985" s="27"/>
      <c r="Q1985" s="27"/>
      <c r="Y1985" s="56" t="s">
        <v>632</v>
      </c>
    </row>
    <row r="1986" spans="1:145" ht="15.5" x14ac:dyDescent="0.35">
      <c r="A1986" s="27"/>
      <c r="B1986" s="27"/>
      <c r="C1986" s="27"/>
      <c r="D1986" s="27"/>
      <c r="F1986" s="27"/>
      <c r="H1986" s="27"/>
      <c r="I1986" s="118"/>
      <c r="L1986" s="27"/>
      <c r="N1986" s="27"/>
      <c r="O1986" s="27"/>
      <c r="P1986" s="27"/>
      <c r="Q1986" s="27"/>
      <c r="Y1986" s="118">
        <f ca="1">NOW()</f>
        <v>45628.398694444448</v>
      </c>
    </row>
    <row r="1987" spans="1:145" ht="15.5" x14ac:dyDescent="0.35">
      <c r="A1987" s="27"/>
      <c r="B1987" s="27"/>
      <c r="C1987" s="27"/>
      <c r="D1987" s="27"/>
      <c r="F1987" s="27"/>
      <c r="H1987" s="27"/>
      <c r="I1987" s="151"/>
      <c r="L1987" s="27"/>
      <c r="N1987" s="27"/>
      <c r="O1987" s="27"/>
      <c r="P1987" s="27"/>
      <c r="Q1987" s="27"/>
      <c r="Y1987" s="151">
        <f ca="1">NOW()</f>
        <v>45628.398694444448</v>
      </c>
    </row>
    <row r="1988" spans="1:145" ht="8.15" customHeight="1" x14ac:dyDescent="0.35">
      <c r="A1988" s="12" t="s">
        <v>1</v>
      </c>
      <c r="B1988" s="12" t="s">
        <v>1</v>
      </c>
      <c r="C1988" s="12" t="s">
        <v>1</v>
      </c>
      <c r="D1988" s="12" t="s">
        <v>1</v>
      </c>
      <c r="E1988" s="12" t="s">
        <v>1</v>
      </c>
      <c r="F1988" s="12" t="s">
        <v>1</v>
      </c>
      <c r="G1988" s="12" t="s">
        <v>1</v>
      </c>
      <c r="H1988" s="12" t="s">
        <v>1</v>
      </c>
      <c r="I1988" s="12" t="s">
        <v>1</v>
      </c>
      <c r="J1988" s="12" t="s">
        <v>1</v>
      </c>
      <c r="K1988" s="12" t="s">
        <v>1</v>
      </c>
      <c r="L1988" s="12" t="s">
        <v>1</v>
      </c>
      <c r="M1988" s="12" t="s">
        <v>1</v>
      </c>
      <c r="N1988" s="12" t="s">
        <v>1</v>
      </c>
      <c r="O1988" s="12" t="s">
        <v>1</v>
      </c>
      <c r="P1988" s="12" t="s">
        <v>1</v>
      </c>
      <c r="Q1988" s="12" t="str">
        <f>+Q$4</f>
        <v>-</v>
      </c>
      <c r="R1988" s="12" t="str">
        <f>+R$4</f>
        <v>-</v>
      </c>
      <c r="S1988" s="12" t="str">
        <f>+S$4</f>
        <v>-</v>
      </c>
      <c r="T1988" s="12" t="str">
        <f>+T$4</f>
        <v>-</v>
      </c>
      <c r="U1988" s="12" t="s">
        <v>1</v>
      </c>
      <c r="V1988" s="12" t="s">
        <v>1</v>
      </c>
      <c r="W1988" s="12" t="s">
        <v>1</v>
      </c>
      <c r="X1988" s="13" t="s">
        <v>1</v>
      </c>
      <c r="Y1988" s="13" t="s">
        <v>1</v>
      </c>
      <c r="Z1988" s="12" t="s">
        <v>1</v>
      </c>
      <c r="AA1988" s="12" t="s">
        <v>1</v>
      </c>
      <c r="AB1988" s="12" t="s">
        <v>1</v>
      </c>
      <c r="AC1988" s="12" t="s">
        <v>1</v>
      </c>
      <c r="AD1988" s="12" t="s">
        <v>1</v>
      </c>
      <c r="AE1988" s="12" t="s">
        <v>1</v>
      </c>
      <c r="AF1988" s="12" t="s">
        <v>1</v>
      </c>
      <c r="AG1988" s="12" t="s">
        <v>1</v>
      </c>
      <c r="AH1988" s="12" t="s">
        <v>1</v>
      </c>
      <c r="AI1988" s="12" t="s">
        <v>1</v>
      </c>
      <c r="AJ1988" s="13" t="s">
        <v>1</v>
      </c>
      <c r="AK1988" s="13" t="s">
        <v>1</v>
      </c>
      <c r="AL1988" s="13" t="s">
        <v>1</v>
      </c>
      <c r="AM1988" s="13" t="s">
        <v>1</v>
      </c>
      <c r="AN1988" s="13" t="s">
        <v>1</v>
      </c>
      <c r="AO1988" s="13" t="s">
        <v>1</v>
      </c>
      <c r="AP1988" s="13" t="s">
        <v>1</v>
      </c>
      <c r="AQ1988" s="13" t="s">
        <v>1</v>
      </c>
      <c r="AR1988" s="13" t="s">
        <v>1</v>
      </c>
      <c r="AS1988" s="13" t="s">
        <v>1</v>
      </c>
      <c r="AT1988" s="13" t="s">
        <v>1</v>
      </c>
      <c r="AU1988" s="13" t="s">
        <v>1</v>
      </c>
      <c r="AV1988" s="13" t="s">
        <v>1</v>
      </c>
      <c r="AW1988" s="13" t="s">
        <v>1</v>
      </c>
      <c r="AX1988" s="13" t="s">
        <v>1</v>
      </c>
      <c r="AY1988" s="13"/>
      <c r="AZ1988" s="13" t="s">
        <v>1</v>
      </c>
      <c r="BA1988" s="13" t="s">
        <v>1</v>
      </c>
      <c r="BB1988" s="13" t="s">
        <v>1</v>
      </c>
      <c r="BC1988" s="13" t="s">
        <v>1</v>
      </c>
      <c r="BD1988" s="13" t="s">
        <v>1</v>
      </c>
      <c r="BE1988" s="13" t="s">
        <v>1</v>
      </c>
      <c r="BF1988" s="13" t="s">
        <v>1</v>
      </c>
      <c r="BG1988" s="13" t="s">
        <v>1</v>
      </c>
      <c r="BH1988" s="13" t="s">
        <v>1</v>
      </c>
      <c r="BI1988" s="13" t="s">
        <v>1</v>
      </c>
      <c r="BJ1988" s="13" t="s">
        <v>1</v>
      </c>
      <c r="BK1988" s="13" t="s">
        <v>1</v>
      </c>
      <c r="BL1988" s="13" t="s">
        <v>1</v>
      </c>
      <c r="BM1988" s="13" t="s">
        <v>1</v>
      </c>
      <c r="BN1988" s="13" t="s">
        <v>1</v>
      </c>
      <c r="BO1988" s="13" t="s">
        <v>1</v>
      </c>
      <c r="BP1988" s="13" t="s">
        <v>1</v>
      </c>
      <c r="BQ1988" s="13" t="s">
        <v>1</v>
      </c>
      <c r="BR1988" s="13" t="s">
        <v>1</v>
      </c>
      <c r="BS1988" s="13" t="s">
        <v>1</v>
      </c>
      <c r="BT1988" s="13" t="s">
        <v>1</v>
      </c>
      <c r="BU1988" s="13" t="s">
        <v>1</v>
      </c>
      <c r="BV1988" s="13" t="s">
        <v>1</v>
      </c>
      <c r="BW1988" s="13" t="s">
        <v>1</v>
      </c>
      <c r="BX1988" s="13" t="s">
        <v>1</v>
      </c>
      <c r="BY1988" s="13" t="s">
        <v>1</v>
      </c>
      <c r="BZ1988" s="12" t="s">
        <v>1</v>
      </c>
      <c r="CA1988" s="13" t="s">
        <v>1</v>
      </c>
      <c r="CB1988" s="13" t="s">
        <v>1</v>
      </c>
      <c r="CC1988" s="13" t="s">
        <v>1</v>
      </c>
      <c r="CD1988" s="13" t="s">
        <v>1</v>
      </c>
      <c r="CE1988" s="13" t="s">
        <v>1</v>
      </c>
      <c r="CF1988" s="13" t="s">
        <v>1</v>
      </c>
      <c r="CG1988" s="13" t="s">
        <v>1</v>
      </c>
      <c r="CH1988" s="13" t="s">
        <v>1</v>
      </c>
      <c r="CI1988" s="13" t="s">
        <v>1</v>
      </c>
      <c r="CJ1988" s="12" t="s">
        <v>1</v>
      </c>
      <c r="CK1988" s="12" t="s">
        <v>1</v>
      </c>
      <c r="CL1988" s="13" t="s">
        <v>1</v>
      </c>
      <c r="CM1988" s="13" t="s">
        <v>1</v>
      </c>
      <c r="CN1988" s="13" t="s">
        <v>1</v>
      </c>
      <c r="CO1988" s="13" t="s">
        <v>1</v>
      </c>
      <c r="CP1988" s="13" t="s">
        <v>1</v>
      </c>
      <c r="CQ1988" s="13" t="s">
        <v>1</v>
      </c>
      <c r="CR1988" s="13" t="s">
        <v>1</v>
      </c>
      <c r="CS1988" s="13" t="s">
        <v>1</v>
      </c>
      <c r="CT1988" s="13" t="s">
        <v>1</v>
      </c>
      <c r="CU1988" s="13" t="s">
        <v>1</v>
      </c>
      <c r="CV1988" s="13" t="s">
        <v>1</v>
      </c>
      <c r="CW1988" s="13" t="s">
        <v>1</v>
      </c>
      <c r="CX1988" s="13" t="s">
        <v>1</v>
      </c>
      <c r="CY1988" s="13" t="s">
        <v>1</v>
      </c>
      <c r="CZ1988" s="13" t="s">
        <v>1</v>
      </c>
      <c r="DA1988" s="13" t="s">
        <v>1</v>
      </c>
      <c r="DB1988" s="12" t="s">
        <v>1</v>
      </c>
      <c r="DC1988" s="12" t="s">
        <v>1</v>
      </c>
      <c r="DD1988" s="12" t="s">
        <v>1</v>
      </c>
      <c r="DE1988" s="12" t="s">
        <v>1</v>
      </c>
      <c r="DF1988" s="12" t="s">
        <v>1</v>
      </c>
      <c r="DG1988" s="12" t="s">
        <v>1</v>
      </c>
      <c r="DH1988" s="12" t="s">
        <v>1</v>
      </c>
      <c r="DI1988" s="12" t="s">
        <v>1</v>
      </c>
      <c r="DJ1988" s="12" t="s">
        <v>1</v>
      </c>
      <c r="DK1988" s="12" t="s">
        <v>1</v>
      </c>
      <c r="DL1988" s="12" t="s">
        <v>1</v>
      </c>
      <c r="DM1988" s="12" t="s">
        <v>1</v>
      </c>
      <c r="DN1988" s="23" t="s">
        <v>1</v>
      </c>
      <c r="DO1988" s="12" t="s">
        <v>1</v>
      </c>
      <c r="DP1988" s="12" t="s">
        <v>1</v>
      </c>
      <c r="DQ1988" s="12" t="s">
        <v>1</v>
      </c>
      <c r="DR1988" s="12" t="s">
        <v>1</v>
      </c>
      <c r="DS1988" s="12" t="s">
        <v>1</v>
      </c>
      <c r="DT1988" s="12" t="s">
        <v>1</v>
      </c>
      <c r="DU1988" s="12" t="s">
        <v>1</v>
      </c>
      <c r="DV1988" s="24" t="s">
        <v>1</v>
      </c>
      <c r="DW1988" s="25" t="s">
        <v>1</v>
      </c>
      <c r="DX1988" s="26" t="s">
        <v>1</v>
      </c>
      <c r="DZ1988" s="12" t="s">
        <v>1</v>
      </c>
      <c r="EC1988" s="12" t="s">
        <v>1</v>
      </c>
      <c r="EF1988" s="12" t="s">
        <v>1</v>
      </c>
      <c r="EI1988" s="12" t="s">
        <v>1</v>
      </c>
      <c r="EL1988" s="12" t="s">
        <v>1</v>
      </c>
      <c r="EO1988" s="12" t="s">
        <v>1</v>
      </c>
    </row>
    <row r="1989" spans="1:145" ht="15.5" x14ac:dyDescent="0.35">
      <c r="A1989" s="14"/>
      <c r="B1989" s="14" t="s">
        <v>2</v>
      </c>
      <c r="C1989" s="14" t="s">
        <v>3</v>
      </c>
      <c r="D1989" s="14" t="s">
        <v>4</v>
      </c>
      <c r="E1989" s="14" t="s">
        <v>5</v>
      </c>
      <c r="F1989" s="14" t="s">
        <v>6</v>
      </c>
      <c r="G1989" s="14" t="s">
        <v>7</v>
      </c>
      <c r="H1989" s="14" t="s">
        <v>8</v>
      </c>
      <c r="I1989" s="14" t="s">
        <v>9</v>
      </c>
      <c r="J1989" s="14" t="s">
        <v>10</v>
      </c>
      <c r="K1989" s="120" t="s">
        <v>570</v>
      </c>
      <c r="L1989" s="15">
        <v>1997</v>
      </c>
      <c r="M1989" s="16">
        <v>1998</v>
      </c>
      <c r="N1989" s="16">
        <v>1999</v>
      </c>
      <c r="O1989" s="120">
        <f t="shared" ref="O1989:T1989" si="1929">+O$5</f>
        <v>2000</v>
      </c>
      <c r="P1989" s="120">
        <f t="shared" si="1929"/>
        <v>2001</v>
      </c>
      <c r="Q1989" s="120">
        <f t="shared" si="1929"/>
        <v>2002</v>
      </c>
      <c r="R1989" s="120">
        <f t="shared" si="1929"/>
        <v>2003</v>
      </c>
      <c r="S1989" s="120">
        <f t="shared" si="1929"/>
        <v>2004</v>
      </c>
      <c r="T1989" s="120">
        <f t="shared" si="1929"/>
        <v>2005</v>
      </c>
      <c r="U1989" s="16">
        <v>2006</v>
      </c>
      <c r="V1989" s="16">
        <v>2007</v>
      </c>
      <c r="W1989" s="16">
        <v>2008</v>
      </c>
      <c r="X1989" s="17">
        <v>2009</v>
      </c>
      <c r="Y1989" s="17">
        <v>2010</v>
      </c>
      <c r="Z1989" s="16">
        <v>2011</v>
      </c>
      <c r="AA1989" s="16">
        <v>2012</v>
      </c>
      <c r="AB1989" s="16">
        <v>2013</v>
      </c>
      <c r="AC1989" s="16">
        <v>2013</v>
      </c>
      <c r="AD1989" s="16">
        <v>2013</v>
      </c>
      <c r="AE1989" s="16">
        <v>2013</v>
      </c>
      <c r="AF1989" s="16">
        <v>2014</v>
      </c>
      <c r="AG1989" s="16">
        <v>2014</v>
      </c>
      <c r="AH1989" s="16">
        <v>2014</v>
      </c>
      <c r="AI1989" s="16">
        <v>2014</v>
      </c>
      <c r="AJ1989" s="17">
        <v>2014</v>
      </c>
      <c r="AK1989" s="17">
        <v>2015</v>
      </c>
      <c r="AL1989" s="17">
        <v>2015</v>
      </c>
      <c r="AM1989" s="17">
        <v>2015</v>
      </c>
      <c r="AN1989" s="17">
        <v>2015</v>
      </c>
      <c r="AO1989" s="17">
        <f>+AO$5</f>
        <v>2015</v>
      </c>
      <c r="AP1989" s="17">
        <v>2016</v>
      </c>
      <c r="AQ1989" s="17">
        <v>2016</v>
      </c>
      <c r="AR1989" s="17">
        <v>2016</v>
      </c>
      <c r="AS1989" s="17">
        <f>+AS$5</f>
        <v>2016</v>
      </c>
      <c r="AT1989" s="17">
        <v>2017</v>
      </c>
      <c r="AU1989" s="17">
        <v>2017</v>
      </c>
      <c r="AV1989" s="17">
        <v>2017</v>
      </c>
      <c r="AW1989" s="17">
        <v>2017</v>
      </c>
      <c r="AX1989" s="17">
        <f>+AX$5</f>
        <v>2017</v>
      </c>
      <c r="AY1989" s="17"/>
      <c r="AZ1989" s="17">
        <v>2018</v>
      </c>
      <c r="BA1989" s="17">
        <v>2018</v>
      </c>
      <c r="BB1989" s="17">
        <v>2018</v>
      </c>
      <c r="BC1989" s="17">
        <v>2018</v>
      </c>
      <c r="BD1989" s="17">
        <v>2018</v>
      </c>
      <c r="BE1989" s="17">
        <v>2018</v>
      </c>
      <c r="BF1989" s="17">
        <f>+BF$5</f>
        <v>2018</v>
      </c>
      <c r="BG1989" s="17">
        <v>2019</v>
      </c>
      <c r="BH1989" s="17">
        <v>2019</v>
      </c>
      <c r="BI1989" s="17">
        <v>2019</v>
      </c>
      <c r="BJ1989" s="17">
        <v>2019</v>
      </c>
      <c r="BK1989" s="17">
        <v>2019</v>
      </c>
      <c r="BL1989" s="17">
        <v>2019</v>
      </c>
      <c r="BM1989" s="17">
        <v>2019</v>
      </c>
      <c r="BN1989" s="17">
        <v>2019</v>
      </c>
      <c r="BO1989" s="17">
        <f>+BO$5</f>
        <v>2019</v>
      </c>
      <c r="BP1989" s="17">
        <v>2020</v>
      </c>
      <c r="BQ1989" s="17">
        <v>2020</v>
      </c>
      <c r="BR1989" s="17">
        <v>2020</v>
      </c>
      <c r="BS1989" s="17">
        <v>2020</v>
      </c>
      <c r="BT1989" s="17">
        <v>2020</v>
      </c>
      <c r="BU1989" s="17">
        <v>2020</v>
      </c>
      <c r="BV1989" s="17">
        <v>2020</v>
      </c>
      <c r="BW1989" s="17">
        <v>2020</v>
      </c>
      <c r="BX1989" s="17">
        <v>2020</v>
      </c>
      <c r="BY1989" s="17">
        <v>2020</v>
      </c>
      <c r="BZ1989" s="16">
        <v>2020</v>
      </c>
      <c r="CA1989" s="17">
        <f>+CA$5</f>
        <v>2020</v>
      </c>
      <c r="CB1989" s="17">
        <v>2021</v>
      </c>
      <c r="CC1989" s="17">
        <v>2021</v>
      </c>
      <c r="CD1989" s="17">
        <v>2021</v>
      </c>
      <c r="CE1989" s="17">
        <v>2021</v>
      </c>
      <c r="CF1989" s="17">
        <v>2021</v>
      </c>
      <c r="CG1989" s="17">
        <v>2021</v>
      </c>
      <c r="CH1989" s="17">
        <v>2021</v>
      </c>
      <c r="CI1989" s="17">
        <v>2021</v>
      </c>
      <c r="CJ1989" s="16">
        <v>2021</v>
      </c>
      <c r="CK1989" s="16">
        <v>2021</v>
      </c>
      <c r="CL1989" s="17">
        <f>+CL$5</f>
        <v>2021</v>
      </c>
      <c r="CM1989" s="17">
        <v>2022</v>
      </c>
      <c r="CN1989" s="17">
        <v>2022</v>
      </c>
      <c r="CO1989" s="17">
        <v>2022</v>
      </c>
      <c r="CP1989" s="17">
        <v>2022</v>
      </c>
      <c r="CQ1989" s="17">
        <v>2022</v>
      </c>
      <c r="CR1989" s="17">
        <v>2022</v>
      </c>
      <c r="CS1989" s="17">
        <v>2022</v>
      </c>
      <c r="CT1989" s="17">
        <v>2022</v>
      </c>
      <c r="CU1989" s="17">
        <v>2022</v>
      </c>
      <c r="CV1989" s="17">
        <v>2022</v>
      </c>
      <c r="CW1989" s="17">
        <v>2022</v>
      </c>
      <c r="CX1989" s="17">
        <v>2022</v>
      </c>
      <c r="CY1989" s="17">
        <v>2022</v>
      </c>
      <c r="CZ1989" s="17">
        <v>2022</v>
      </c>
      <c r="DA1989" s="17">
        <f t="shared" ref="DA1989:DN1989" si="1930">+DA$5</f>
        <v>2022</v>
      </c>
      <c r="DB1989" s="16">
        <v>2023</v>
      </c>
      <c r="DC1989" s="16">
        <v>2023</v>
      </c>
      <c r="DD1989" s="16">
        <v>2023</v>
      </c>
      <c r="DE1989" s="16">
        <v>2023</v>
      </c>
      <c r="DF1989" s="16">
        <v>2023</v>
      </c>
      <c r="DG1989" s="16">
        <v>2023</v>
      </c>
      <c r="DH1989" s="16">
        <v>2023</v>
      </c>
      <c r="DI1989" s="16">
        <v>2023</v>
      </c>
      <c r="DJ1989" s="16">
        <v>2023</v>
      </c>
      <c r="DK1989" s="16">
        <v>2023</v>
      </c>
      <c r="DL1989" s="16">
        <v>2023</v>
      </c>
      <c r="DM1989" s="16">
        <v>2023</v>
      </c>
      <c r="DN1989" s="19">
        <f t="shared" si="1930"/>
        <v>2023</v>
      </c>
      <c r="DO1989" s="16">
        <v>2023</v>
      </c>
      <c r="DP1989" s="16">
        <v>2024</v>
      </c>
      <c r="DQ1989" s="16">
        <v>2024</v>
      </c>
      <c r="DR1989" s="16">
        <v>2024</v>
      </c>
      <c r="DS1989" s="16">
        <v>2024</v>
      </c>
      <c r="DT1989" s="16">
        <v>2024</v>
      </c>
      <c r="DU1989" s="16">
        <v>2024</v>
      </c>
      <c r="DV1989" s="20">
        <f>+DV$5</f>
        <v>2024</v>
      </c>
      <c r="DW1989" s="21">
        <f>+DW$5</f>
        <v>2024</v>
      </c>
      <c r="DX1989" s="22">
        <f>+DX$5</f>
        <v>2024</v>
      </c>
      <c r="DZ1989" s="16">
        <f>+DZ$5</f>
        <v>2025</v>
      </c>
      <c r="EC1989" s="16">
        <f>+EC$5</f>
        <v>2026</v>
      </c>
      <c r="EF1989" s="16">
        <f>+EF$5</f>
        <v>2027</v>
      </c>
      <c r="EI1989" s="16">
        <f>+EI$5</f>
        <v>2028</v>
      </c>
      <c r="EL1989" s="16">
        <f>+EL$5</f>
        <v>2029</v>
      </c>
      <c r="EO1989" s="16">
        <f>+EO$5</f>
        <v>2030</v>
      </c>
    </row>
    <row r="1990" spans="1:145" ht="8.15" customHeight="1" x14ac:dyDescent="0.35">
      <c r="A1990" s="12" t="s">
        <v>1</v>
      </c>
      <c r="B1990" s="12" t="s">
        <v>1</v>
      </c>
      <c r="C1990" s="12" t="s">
        <v>1</v>
      </c>
      <c r="D1990" s="12" t="s">
        <v>1</v>
      </c>
      <c r="E1990" s="12" t="s">
        <v>1</v>
      </c>
      <c r="F1990" s="12" t="s">
        <v>1</v>
      </c>
      <c r="G1990" s="12" t="s">
        <v>1</v>
      </c>
      <c r="H1990" s="12" t="s">
        <v>1</v>
      </c>
      <c r="I1990" s="12" t="s">
        <v>1</v>
      </c>
      <c r="J1990" s="12" t="s">
        <v>1</v>
      </c>
      <c r="K1990" s="12" t="s">
        <v>1</v>
      </c>
      <c r="L1990" s="12" t="s">
        <v>1</v>
      </c>
      <c r="M1990" s="12" t="s">
        <v>1</v>
      </c>
      <c r="N1990" s="12" t="s">
        <v>1</v>
      </c>
      <c r="O1990" s="12" t="s">
        <v>1</v>
      </c>
      <c r="P1990" s="12" t="s">
        <v>1</v>
      </c>
      <c r="Q1990" s="12" t="str">
        <f>+Q$6</f>
        <v>-</v>
      </c>
      <c r="R1990" s="12" t="str">
        <f>+R$6</f>
        <v>-</v>
      </c>
      <c r="S1990" s="12" t="str">
        <f>+S$6</f>
        <v>-</v>
      </c>
      <c r="T1990" s="12" t="str">
        <f>+T$6</f>
        <v>-</v>
      </c>
      <c r="U1990" s="12" t="s">
        <v>1</v>
      </c>
      <c r="V1990" s="12" t="s">
        <v>1</v>
      </c>
      <c r="W1990" s="12" t="s">
        <v>1</v>
      </c>
      <c r="X1990" s="13" t="s">
        <v>1</v>
      </c>
      <c r="Y1990" s="13" t="s">
        <v>1</v>
      </c>
      <c r="Z1990" s="12" t="s">
        <v>1</v>
      </c>
      <c r="AA1990" s="12" t="s">
        <v>1</v>
      </c>
      <c r="AB1990" s="12" t="s">
        <v>1</v>
      </c>
      <c r="AC1990" s="12" t="s">
        <v>1</v>
      </c>
      <c r="AD1990" s="12" t="s">
        <v>1</v>
      </c>
      <c r="AE1990" s="12" t="s">
        <v>1</v>
      </c>
      <c r="AF1990" s="12" t="s">
        <v>1</v>
      </c>
      <c r="AG1990" s="12" t="s">
        <v>1</v>
      </c>
      <c r="AH1990" s="12" t="s">
        <v>1</v>
      </c>
      <c r="AI1990" s="12" t="s">
        <v>1</v>
      </c>
      <c r="AJ1990" s="13" t="s">
        <v>1</v>
      </c>
      <c r="AK1990" s="13" t="s">
        <v>1</v>
      </c>
      <c r="AL1990" s="13" t="s">
        <v>1</v>
      </c>
      <c r="AM1990" s="13" t="s">
        <v>1</v>
      </c>
      <c r="AN1990" s="13" t="s">
        <v>1</v>
      </c>
      <c r="AO1990" s="13" t="s">
        <v>1</v>
      </c>
      <c r="AP1990" s="13" t="s">
        <v>1</v>
      </c>
      <c r="AQ1990" s="13" t="s">
        <v>1</v>
      </c>
      <c r="AR1990" s="13" t="s">
        <v>1</v>
      </c>
      <c r="AS1990" s="13" t="s">
        <v>1</v>
      </c>
      <c r="AT1990" s="13" t="s">
        <v>1</v>
      </c>
      <c r="AU1990" s="13" t="s">
        <v>1</v>
      </c>
      <c r="AV1990" s="13" t="s">
        <v>1</v>
      </c>
      <c r="AW1990" s="13" t="s">
        <v>1</v>
      </c>
      <c r="AX1990" s="13" t="s">
        <v>1</v>
      </c>
      <c r="AY1990" s="13"/>
      <c r="AZ1990" s="13" t="s">
        <v>1</v>
      </c>
      <c r="BA1990" s="13" t="s">
        <v>1</v>
      </c>
      <c r="BB1990" s="13" t="s">
        <v>1</v>
      </c>
      <c r="BC1990" s="13" t="s">
        <v>1</v>
      </c>
      <c r="BD1990" s="13" t="s">
        <v>1</v>
      </c>
      <c r="BE1990" s="13" t="s">
        <v>1</v>
      </c>
      <c r="BF1990" s="13" t="s">
        <v>1</v>
      </c>
      <c r="BG1990" s="13" t="s">
        <v>1</v>
      </c>
      <c r="BH1990" s="13" t="s">
        <v>1</v>
      </c>
      <c r="BI1990" s="13" t="s">
        <v>1</v>
      </c>
      <c r="BJ1990" s="13" t="s">
        <v>1</v>
      </c>
      <c r="BK1990" s="13" t="s">
        <v>1</v>
      </c>
      <c r="BL1990" s="13" t="s">
        <v>1</v>
      </c>
      <c r="BM1990" s="13" t="s">
        <v>1</v>
      </c>
      <c r="BN1990" s="13" t="s">
        <v>1</v>
      </c>
      <c r="BO1990" s="13" t="s">
        <v>1</v>
      </c>
      <c r="BP1990" s="13" t="s">
        <v>1</v>
      </c>
      <c r="BQ1990" s="13" t="s">
        <v>1</v>
      </c>
      <c r="BR1990" s="13" t="s">
        <v>1</v>
      </c>
      <c r="BS1990" s="13" t="s">
        <v>1</v>
      </c>
      <c r="BT1990" s="13" t="s">
        <v>1</v>
      </c>
      <c r="BU1990" s="13" t="s">
        <v>1</v>
      </c>
      <c r="BV1990" s="13" t="s">
        <v>1</v>
      </c>
      <c r="BW1990" s="13" t="s">
        <v>1</v>
      </c>
      <c r="BX1990" s="13" t="s">
        <v>1</v>
      </c>
      <c r="BY1990" s="13" t="s">
        <v>1</v>
      </c>
      <c r="BZ1990" s="12" t="s">
        <v>1</v>
      </c>
      <c r="CA1990" s="13" t="s">
        <v>1</v>
      </c>
      <c r="CB1990" s="13" t="s">
        <v>1</v>
      </c>
      <c r="CC1990" s="13" t="s">
        <v>1</v>
      </c>
      <c r="CD1990" s="13" t="s">
        <v>1</v>
      </c>
      <c r="CE1990" s="13" t="s">
        <v>1</v>
      </c>
      <c r="CF1990" s="13" t="s">
        <v>1</v>
      </c>
      <c r="CG1990" s="13" t="s">
        <v>1</v>
      </c>
      <c r="CH1990" s="13" t="s">
        <v>1</v>
      </c>
      <c r="CI1990" s="13" t="s">
        <v>1</v>
      </c>
      <c r="CJ1990" s="12" t="s">
        <v>1</v>
      </c>
      <c r="CK1990" s="12" t="s">
        <v>1</v>
      </c>
      <c r="CL1990" s="13" t="s">
        <v>1</v>
      </c>
      <c r="CM1990" s="13" t="s">
        <v>1</v>
      </c>
      <c r="CN1990" s="13" t="s">
        <v>1</v>
      </c>
      <c r="CO1990" s="13" t="s">
        <v>1</v>
      </c>
      <c r="CP1990" s="13" t="s">
        <v>1</v>
      </c>
      <c r="CQ1990" s="13" t="s">
        <v>1</v>
      </c>
      <c r="CR1990" s="13" t="s">
        <v>1</v>
      </c>
      <c r="CS1990" s="13" t="s">
        <v>1</v>
      </c>
      <c r="CT1990" s="13" t="s">
        <v>1</v>
      </c>
      <c r="CU1990" s="13" t="s">
        <v>1</v>
      </c>
      <c r="CV1990" s="13" t="s">
        <v>1</v>
      </c>
      <c r="CW1990" s="13" t="s">
        <v>1</v>
      </c>
      <c r="CX1990" s="13" t="s">
        <v>1</v>
      </c>
      <c r="CY1990" s="13" t="s">
        <v>1</v>
      </c>
      <c r="CZ1990" s="13" t="s">
        <v>1</v>
      </c>
      <c r="DA1990" s="13" t="s">
        <v>1</v>
      </c>
      <c r="DB1990" s="12" t="s">
        <v>1</v>
      </c>
      <c r="DC1990" s="12" t="s">
        <v>1</v>
      </c>
      <c r="DD1990" s="12" t="s">
        <v>1</v>
      </c>
      <c r="DE1990" s="12" t="s">
        <v>1</v>
      </c>
      <c r="DF1990" s="12" t="s">
        <v>1</v>
      </c>
      <c r="DG1990" s="12" t="s">
        <v>1</v>
      </c>
      <c r="DH1990" s="12" t="s">
        <v>1</v>
      </c>
      <c r="DI1990" s="12" t="s">
        <v>1</v>
      </c>
      <c r="DJ1990" s="12" t="s">
        <v>1</v>
      </c>
      <c r="DK1990" s="12" t="s">
        <v>1</v>
      </c>
      <c r="DL1990" s="12" t="s">
        <v>1</v>
      </c>
      <c r="DM1990" s="12" t="s">
        <v>1</v>
      </c>
      <c r="DN1990" s="23" t="s">
        <v>1</v>
      </c>
      <c r="DO1990" s="12" t="s">
        <v>1</v>
      </c>
      <c r="DP1990" s="12" t="s">
        <v>1</v>
      </c>
      <c r="DQ1990" s="12" t="s">
        <v>1</v>
      </c>
      <c r="DR1990" s="12" t="s">
        <v>1</v>
      </c>
      <c r="DS1990" s="12" t="s">
        <v>1</v>
      </c>
      <c r="DT1990" s="12" t="s">
        <v>1</v>
      </c>
      <c r="DU1990" s="12" t="s">
        <v>1</v>
      </c>
      <c r="DV1990" s="24" t="s">
        <v>1</v>
      </c>
      <c r="DW1990" s="25" t="s">
        <v>1</v>
      </c>
      <c r="DX1990" s="26" t="s">
        <v>1</v>
      </c>
      <c r="DZ1990" s="12" t="s">
        <v>1</v>
      </c>
      <c r="EC1990" s="12" t="s">
        <v>1</v>
      </c>
      <c r="EF1990" s="12" t="s">
        <v>1</v>
      </c>
      <c r="EI1990" s="12" t="s">
        <v>1</v>
      </c>
      <c r="EL1990" s="12" t="s">
        <v>1</v>
      </c>
      <c r="EO1990" s="12" t="s">
        <v>1</v>
      </c>
    </row>
    <row r="1991" spans="1:145" ht="15.5" x14ac:dyDescent="0.35">
      <c r="A1991" s="27"/>
      <c r="B1991" s="27"/>
      <c r="C1991" s="27"/>
      <c r="D1991" s="27"/>
      <c r="E1991" s="27"/>
      <c r="F1991" s="27"/>
      <c r="G1991" s="27"/>
      <c r="I1991" s="27"/>
      <c r="J1991" s="27"/>
      <c r="K1991" s="14"/>
      <c r="L1991" s="14"/>
      <c r="M1991" s="14"/>
      <c r="N1991" s="14"/>
      <c r="O1991" s="28"/>
      <c r="P1991" s="28"/>
      <c r="Q1991" s="28"/>
      <c r="R1991" s="28"/>
      <c r="S1991" s="28"/>
      <c r="T1991" s="28"/>
      <c r="U1991" s="28" t="str">
        <f>+U$7</f>
        <v/>
      </c>
      <c r="V1991" s="14"/>
      <c r="W1991" s="14"/>
      <c r="X1991" s="30"/>
      <c r="Y1991" s="30"/>
      <c r="Z1991" s="14"/>
      <c r="AA1991" s="14"/>
      <c r="AB1991" s="14" t="s">
        <v>12</v>
      </c>
      <c r="AC1991" s="14" t="s">
        <v>13</v>
      </c>
      <c r="AD1991" s="14" t="str">
        <f>+$AD$7</f>
        <v>Maj old</v>
      </c>
      <c r="AE1991" s="14"/>
      <c r="AF1991" s="14" t="s">
        <v>12</v>
      </c>
      <c r="AG1991" s="14" t="s">
        <v>13</v>
      </c>
      <c r="AH1991" s="14" t="s">
        <v>15</v>
      </c>
      <c r="AI1991" s="14" t="s">
        <v>16</v>
      </c>
      <c r="AJ1991" s="30"/>
      <c r="AK1991" s="30" t="s">
        <v>12</v>
      </c>
      <c r="AL1991" s="30" t="s">
        <v>13</v>
      </c>
      <c r="AM1991" s="30" t="s">
        <v>15</v>
      </c>
      <c r="AN1991" s="30" t="s">
        <v>17</v>
      </c>
      <c r="AO1991" s="30" t="str">
        <f>+AO$7</f>
        <v>Estim.</v>
      </c>
      <c r="AP1991" s="30" t="s">
        <v>12</v>
      </c>
      <c r="AQ1991" s="30" t="s">
        <v>13</v>
      </c>
      <c r="AR1991" s="30" t="s">
        <v>15</v>
      </c>
      <c r="AS1991" s="30" t="str">
        <f>+AS$7</f>
        <v>Estim.</v>
      </c>
      <c r="AT1991" s="30" t="s">
        <v>12</v>
      </c>
      <c r="AU1991" s="30" t="s">
        <v>13</v>
      </c>
      <c r="AV1991" s="30" t="s">
        <v>19</v>
      </c>
      <c r="AW1991" s="30" t="s">
        <v>20</v>
      </c>
      <c r="AX1991" s="30" t="str">
        <f>+AX$7</f>
        <v>Estim</v>
      </c>
      <c r="AY1991" s="30"/>
      <c r="AZ1991" s="30" t="s">
        <v>12</v>
      </c>
      <c r="BA1991" s="30" t="s">
        <v>22</v>
      </c>
      <c r="BB1991" s="30" t="s">
        <v>23</v>
      </c>
      <c r="BC1991" s="30" t="s">
        <v>24</v>
      </c>
      <c r="BD1991" s="30" t="s">
        <v>25</v>
      </c>
      <c r="BE1991" s="30" t="s">
        <v>26</v>
      </c>
      <c r="BF1991" s="30" t="str">
        <f>+BF$7</f>
        <v>Estim</v>
      </c>
      <c r="BG1991" s="30" t="s">
        <v>12</v>
      </c>
      <c r="BH1991" s="30" t="s">
        <v>27</v>
      </c>
      <c r="BI1991" s="30" t="s">
        <v>23</v>
      </c>
      <c r="BJ1991" s="30" t="s">
        <v>26</v>
      </c>
      <c r="BK1991" s="30" t="s">
        <v>28</v>
      </c>
      <c r="BL1991" s="30" t="s">
        <v>29</v>
      </c>
      <c r="BM1991" s="30" t="s">
        <v>30</v>
      </c>
      <c r="BN1991" s="30" t="s">
        <v>31</v>
      </c>
      <c r="BO1991" s="30" t="str">
        <f>+BO$7</f>
        <v>Estim</v>
      </c>
      <c r="BP1991" s="30" t="s">
        <v>12</v>
      </c>
      <c r="BQ1991" s="30" t="s">
        <v>12</v>
      </c>
      <c r="BR1991" s="30" t="s">
        <v>27</v>
      </c>
      <c r="BS1991" s="30" t="s">
        <v>29</v>
      </c>
      <c r="BT1991" s="30" t="s">
        <v>23</v>
      </c>
      <c r="BU1991" s="30" t="s">
        <v>29</v>
      </c>
      <c r="BV1991" s="30" t="s">
        <v>31</v>
      </c>
      <c r="BW1991" s="30" t="s">
        <v>32</v>
      </c>
      <c r="BX1991" s="30" t="s">
        <v>32</v>
      </c>
      <c r="BY1991" s="30" t="s">
        <v>32</v>
      </c>
      <c r="BZ1991" s="14" t="s">
        <v>33</v>
      </c>
      <c r="CA1991" s="30" t="str">
        <f>+CA$7</f>
        <v>Estim</v>
      </c>
      <c r="CB1991" s="30" t="s">
        <v>12</v>
      </c>
      <c r="CC1991" s="30" t="s">
        <v>12</v>
      </c>
      <c r="CD1991" s="30" t="s">
        <v>12</v>
      </c>
      <c r="CE1991" s="30" t="s">
        <v>12</v>
      </c>
      <c r="CF1991" s="30" t="s">
        <v>12</v>
      </c>
      <c r="CG1991" s="30" t="s">
        <v>12</v>
      </c>
      <c r="CH1991" s="30" t="s">
        <v>34</v>
      </c>
      <c r="CI1991" s="30" t="s">
        <v>34</v>
      </c>
      <c r="CJ1991" s="14" t="s">
        <v>25</v>
      </c>
      <c r="CK1991" s="14" t="s">
        <v>25</v>
      </c>
      <c r="CL1991" s="30" t="str">
        <f>+CL$7</f>
        <v>Estim.</v>
      </c>
      <c r="CM1991" s="30" t="s">
        <v>12</v>
      </c>
      <c r="CN1991" s="30" t="s">
        <v>36</v>
      </c>
      <c r="CO1991" s="30" t="s">
        <v>36</v>
      </c>
      <c r="CP1991" s="30" t="s">
        <v>101</v>
      </c>
      <c r="CQ1991" s="30" t="s">
        <v>36</v>
      </c>
      <c r="CR1991" s="30" t="s">
        <v>102</v>
      </c>
      <c r="CS1991" s="30" t="s">
        <v>103</v>
      </c>
      <c r="CT1991" s="30" t="s">
        <v>104</v>
      </c>
      <c r="CU1991" s="30" t="s">
        <v>105</v>
      </c>
      <c r="CV1991" s="30" t="s">
        <v>37</v>
      </c>
      <c r="CW1991" s="30" t="s">
        <v>37</v>
      </c>
      <c r="CX1991" s="30" t="s">
        <v>38</v>
      </c>
      <c r="CY1991" s="30" t="s">
        <v>38</v>
      </c>
      <c r="CZ1991" s="30" t="s">
        <v>37</v>
      </c>
      <c r="DA1991" s="30" t="str">
        <f t="shared" ref="DA1991:DN1991" si="1931">+DA$7</f>
        <v>Estim.</v>
      </c>
      <c r="DB1991" s="14" t="s">
        <v>39</v>
      </c>
      <c r="DC1991" s="14" t="s">
        <v>40</v>
      </c>
      <c r="DD1991" s="14" t="s">
        <v>41</v>
      </c>
      <c r="DE1991" s="14" t="s">
        <v>42</v>
      </c>
      <c r="DF1991" s="14" t="s">
        <v>43</v>
      </c>
      <c r="DG1991" s="14" t="s">
        <v>44</v>
      </c>
      <c r="DH1991" s="14" t="s">
        <v>45</v>
      </c>
      <c r="DI1991" s="14" t="s">
        <v>46</v>
      </c>
      <c r="DJ1991" s="14" t="s">
        <v>47</v>
      </c>
      <c r="DK1991" s="14" t="s">
        <v>45</v>
      </c>
      <c r="DL1991" s="14" t="s">
        <v>46</v>
      </c>
      <c r="DM1991" s="14" t="s">
        <v>47</v>
      </c>
      <c r="DN1991" s="34" t="str">
        <f t="shared" si="1931"/>
        <v>Estim.</v>
      </c>
      <c r="DO1991" s="14" t="s">
        <v>47</v>
      </c>
      <c r="DP1991" s="14" t="s">
        <v>12</v>
      </c>
      <c r="DQ1991" s="14" t="s">
        <v>12</v>
      </c>
      <c r="DR1991" s="14" t="s">
        <v>12</v>
      </c>
      <c r="DS1991" s="14" t="s">
        <v>23</v>
      </c>
      <c r="DT1991" s="14" t="s">
        <v>23</v>
      </c>
      <c r="DU1991" s="14" t="s">
        <v>23</v>
      </c>
      <c r="DV1991" s="121" t="str">
        <f>+DV$7</f>
        <v>MAJ nov</v>
      </c>
      <c r="DW1991" s="122" t="str">
        <f>+DW$7</f>
        <v>MAJ nov</v>
      </c>
      <c r="DX1991" s="123" t="str">
        <f>+DX$7</f>
        <v>Prév.Rév.</v>
      </c>
      <c r="DZ1991" s="14" t="str">
        <f>+DZ$7</f>
        <v>Prév.</v>
      </c>
      <c r="EC1991" s="14" t="str">
        <f>+EC$7</f>
        <v>Prév.</v>
      </c>
      <c r="EF1991" s="14" t="str">
        <f>+EF$7</f>
        <v>Prév.</v>
      </c>
      <c r="EI1991" s="14" t="str">
        <f>+EI$7</f>
        <v>Prév.</v>
      </c>
      <c r="EL1991" s="14" t="str">
        <f>+EL$7</f>
        <v>Prév.</v>
      </c>
      <c r="EO1991" s="14" t="str">
        <f>+EO$7</f>
        <v>Prév.</v>
      </c>
    </row>
    <row r="1992" spans="1:145" ht="15.5" x14ac:dyDescent="0.35">
      <c r="A1992" s="199" t="s">
        <v>595</v>
      </c>
      <c r="B1992" s="63"/>
      <c r="C1992" s="63"/>
      <c r="D1992" s="63"/>
      <c r="E1992" s="63"/>
      <c r="F1992" s="63"/>
      <c r="G1992" s="63"/>
      <c r="H1992" s="63"/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Y1992" s="27" t="s">
        <v>677</v>
      </c>
    </row>
    <row r="1993" spans="1:145" ht="15.5" x14ac:dyDescent="0.35">
      <c r="A1993" s="56" t="s">
        <v>482</v>
      </c>
      <c r="B1993" s="63">
        <f>[2]CAMEROUN!C2447</f>
        <v>0</v>
      </c>
      <c r="C1993" s="63">
        <f>[2]CAMEROUN!D2447</f>
        <v>0</v>
      </c>
      <c r="D1993" s="63">
        <f>[2]CAMEROUN!E2447</f>
        <v>0</v>
      </c>
      <c r="E1993" s="63">
        <f>[2]CAMEROUN!F2447</f>
        <v>0</v>
      </c>
      <c r="F1993" s="63">
        <f>[2]CAMEROUN!G2447</f>
        <v>0</v>
      </c>
      <c r="G1993" s="63">
        <f>[2]CAMEROUN!H2447</f>
        <v>0</v>
      </c>
      <c r="H1993" s="63">
        <f>[2]CAMEROUN!I2447</f>
        <v>0</v>
      </c>
      <c r="I1993" s="63">
        <f>[2]CAMEROUN!J2447</f>
        <v>0</v>
      </c>
      <c r="J1993" s="63">
        <f>[2]CAMEROUN!K2447</f>
        <v>0</v>
      </c>
      <c r="K1993" s="63">
        <f>[2]CAMEROUN!L2447</f>
        <v>0</v>
      </c>
      <c r="L1993" s="63">
        <f>[2]CAMEROUN!M2447</f>
        <v>0</v>
      </c>
      <c r="M1993" s="63">
        <f>[2]CAMEROUN!N2447</f>
        <v>0</v>
      </c>
      <c r="N1993" s="63">
        <f>[2]CAMEROUN!O2447</f>
        <v>0</v>
      </c>
      <c r="O1993" s="63">
        <f>[2]CAMEROUN!AG2447</f>
        <v>0</v>
      </c>
      <c r="P1993" s="63">
        <f>[2]CAMEROUN!AH2263</f>
        <v>126.13599999999998</v>
      </c>
      <c r="Q1993" s="63">
        <f>[2]CAMEROUN!AI2263</f>
        <v>298.32499999999999</v>
      </c>
      <c r="R1993" s="63">
        <f>[2]CAMEROUN!AJ2263</f>
        <v>257.65700000000004</v>
      </c>
      <c r="S1993" s="63">
        <f>[2]CAMEROUN!AK2263</f>
        <v>354.99300000000005</v>
      </c>
      <c r="T1993" s="63">
        <f>[2]CAMEROUN!AL2263</f>
        <v>497.56299999999999</v>
      </c>
      <c r="U1993" s="63">
        <f>[2]CAMEROUN!AM2263</f>
        <v>1031.904</v>
      </c>
      <c r="V1993" s="63">
        <f>[2]CAMEROUN!AN2263</f>
        <v>1513.1950000000002</v>
      </c>
      <c r="W1993" s="63">
        <f>[2]CAMEROUN!AO2263</f>
        <v>1747.2130000000002</v>
      </c>
      <c r="X1993" s="2">
        <f>[2]CAMEROUN!AP2263</f>
        <v>1896.0739999999998</v>
      </c>
      <c r="Y1993" s="2">
        <f>[2]CAMEROUN!AQ2263</f>
        <v>1845.3745307897252</v>
      </c>
      <c r="Z1993" s="63">
        <f>[2]CAMEROUN!AR2263</f>
        <v>1627.2860000000001</v>
      </c>
      <c r="AA1993" s="63">
        <f>[2]CAMEROUN!AS2263</f>
        <v>1527.7959999999998</v>
      </c>
      <c r="AB1993" s="63">
        <v>1694.31475503038</v>
      </c>
      <c r="AC1993" s="63">
        <v>1634.7047935738933</v>
      </c>
      <c r="AD1993" s="63">
        <v>1820.4140299310864</v>
      </c>
      <c r="AE1993" s="63">
        <f>[2]CAMEROUN!AT2263</f>
        <v>1551.1729999999998</v>
      </c>
      <c r="AF1993" s="63">
        <v>1691.4192707849015</v>
      </c>
      <c r="AG1993" s="63">
        <v>1567.2423407680278</v>
      </c>
      <c r="AH1993" s="63">
        <v>1683.7505714997601</v>
      </c>
      <c r="AI1993" s="63">
        <v>1550.5081547745001</v>
      </c>
      <c r="AJ1993" s="2">
        <f>[2]CAMEROUN!AU2263</f>
        <v>1668.5539999999999</v>
      </c>
      <c r="AK1993" s="2">
        <v>1319.7174782456402</v>
      </c>
      <c r="AL1993" s="2">
        <v>1226.3097542653618</v>
      </c>
      <c r="AM1993" s="2">
        <v>1091.5564842664874</v>
      </c>
      <c r="AN1993" s="2">
        <v>1485.5554840950199</v>
      </c>
      <c r="AO1993" s="2">
        <f>[2]CAMEROUN!AV2263</f>
        <v>2110.3040000000001</v>
      </c>
      <c r="AP1993" s="2">
        <v>1955.9833071757589</v>
      </c>
      <c r="AQ1993" s="2">
        <v>1816.3234132759758</v>
      </c>
      <c r="AR1993" s="2">
        <v>1754.5089385094</v>
      </c>
      <c r="AS1993" s="2">
        <f>[2]CAMEROUN!AZ2263</f>
        <v>1706.3769999999997</v>
      </c>
      <c r="AT1993" s="2">
        <v>1444.9851310220342</v>
      </c>
      <c r="AU1993" s="2">
        <v>1727.9004920963741</v>
      </c>
      <c r="AV1993" s="2">
        <v>1565.6924887449602</v>
      </c>
      <c r="AW1993" s="2">
        <v>1508.3243510033001</v>
      </c>
      <c r="AX1993" s="2">
        <f>[2]CAMEROUN!BE2263</f>
        <v>1970.136</v>
      </c>
      <c r="AY1993" s="2"/>
      <c r="AZ1993" s="2">
        <v>2043.4442815545954</v>
      </c>
      <c r="BA1993" s="2">
        <v>1669.3215138156447</v>
      </c>
      <c r="BB1993" s="2">
        <v>1990.7495907114139</v>
      </c>
      <c r="BC1993" s="2">
        <v>2084.689573275863</v>
      </c>
      <c r="BD1993" s="2">
        <v>1928.1963825957528</v>
      </c>
      <c r="BE1993" s="2">
        <v>1928.1963825957528</v>
      </c>
      <c r="BF1993" s="2">
        <f>[2]CAMEROUN!BL2263</f>
        <v>2069.7690000000002</v>
      </c>
      <c r="BG1993" s="2">
        <v>1891.7171697246386</v>
      </c>
      <c r="BH1993" s="2">
        <v>1816.368615516187</v>
      </c>
      <c r="BI1993" s="2">
        <v>2536.2128937511816</v>
      </c>
      <c r="BJ1993" s="2">
        <v>2374.1357427596881</v>
      </c>
      <c r="BK1993" s="2">
        <v>2173.5032365436891</v>
      </c>
      <c r="BL1993" s="2">
        <v>2136.9187189088534</v>
      </c>
      <c r="BM1993" s="2">
        <v>2300.9376307307616</v>
      </c>
      <c r="BN1993" s="2">
        <v>2243.0815134997679</v>
      </c>
      <c r="BO1993" s="2">
        <f>[2]CAMEROUN!BU2263</f>
        <v>2361.1590000000001</v>
      </c>
      <c r="BP1993" s="2">
        <v>2606.496459061776</v>
      </c>
      <c r="BQ1993" s="2">
        <v>1568.9673708648484</v>
      </c>
      <c r="BR1993" s="2">
        <v>1280.7646096306994</v>
      </c>
      <c r="BS1993" s="2">
        <v>1379.6538595171701</v>
      </c>
      <c r="BT1993" s="2">
        <v>1825.484258783767</v>
      </c>
      <c r="BU1993" s="2">
        <v>1747.8313821201336</v>
      </c>
      <c r="BV1993" s="2">
        <v>1233.824273332385</v>
      </c>
      <c r="BW1993" s="2">
        <v>2455.1844145616219</v>
      </c>
      <c r="BX1993" s="2">
        <v>2371.761407193962</v>
      </c>
      <c r="BY1993" s="2">
        <v>1997.5233985637306</v>
      </c>
      <c r="BZ1993" s="63">
        <v>2174.5440904520783</v>
      </c>
      <c r="CA1993" s="2">
        <f>[2]CAMEROUN!CG2263</f>
        <v>2358.84</v>
      </c>
      <c r="CB1993" s="2">
        <v>2424.1899188311363</v>
      </c>
      <c r="CC1993" s="2">
        <v>2381.0554284963819</v>
      </c>
      <c r="CD1993" s="2">
        <v>2339.3336763170473</v>
      </c>
      <c r="CE1993" s="2">
        <v>2452.3766944673184</v>
      </c>
      <c r="CF1993" s="2">
        <v>2417.7672635355393</v>
      </c>
      <c r="CG1993" s="2">
        <v>2237.3770789960795</v>
      </c>
      <c r="CH1993" s="2">
        <v>2714.1991442152093</v>
      </c>
      <c r="CI1993" s="2">
        <v>2568.614503230996</v>
      </c>
      <c r="CJ1993" s="63">
        <v>2599.709343243544</v>
      </c>
      <c r="CK1993" s="63">
        <v>2411.0952307434227</v>
      </c>
      <c r="CL1993" s="2">
        <f>[2]CAMEROUN!CR2263</f>
        <v>2626.9759999999997</v>
      </c>
      <c r="CM1993" s="2">
        <v>2857.0430433028432</v>
      </c>
      <c r="CN1993" s="2">
        <v>3138.2400833845977</v>
      </c>
      <c r="CO1993" s="2">
        <v>3215.3877311831548</v>
      </c>
      <c r="CP1993" s="2">
        <v>3425.8091861101339</v>
      </c>
      <c r="CQ1993" s="2">
        <v>3111.0165427643706</v>
      </c>
      <c r="CR1993" s="2">
        <v>2879.9286340106528</v>
      </c>
      <c r="CS1993" s="2">
        <v>3138.2485727092489</v>
      </c>
      <c r="CT1993" s="2">
        <v>2862.102034365389</v>
      </c>
      <c r="CU1993" s="2">
        <v>2565.2441891908884</v>
      </c>
      <c r="CV1993" s="2">
        <v>2269.8195389413877</v>
      </c>
      <c r="CW1993" s="2">
        <v>2170.758581633384</v>
      </c>
      <c r="CX1993" s="2">
        <v>2194.4379210838656</v>
      </c>
      <c r="CY1993" s="2">
        <v>2178.6751819330234</v>
      </c>
      <c r="CZ1993" s="2">
        <v>2088.4216779871367</v>
      </c>
      <c r="DA1993" s="2">
        <f>[2]CAMEROUN!DD2263</f>
        <v>3112.8739999999998</v>
      </c>
      <c r="DB1993" s="63">
        <v>3617.8862749257823</v>
      </c>
      <c r="DC1993" s="63">
        <v>3540.2555460183353</v>
      </c>
      <c r="DD1993" s="63">
        <v>3540.2555460183353</v>
      </c>
      <c r="DE1993" s="63">
        <v>3674.7013218115349</v>
      </c>
      <c r="DF1993" s="63">
        <v>3609.3304883830342</v>
      </c>
      <c r="DG1993" s="63">
        <v>3509.5131041832456</v>
      </c>
      <c r="DH1993" s="63">
        <v>3297.1901502564347</v>
      </c>
      <c r="DI1993" s="63">
        <v>3279.8463802472879</v>
      </c>
      <c r="DJ1993" s="63">
        <v>3128.9714005033597</v>
      </c>
      <c r="DK1993" s="63">
        <v>2820.1485818851129</v>
      </c>
      <c r="DL1993" s="63">
        <v>2786.3759827772724</v>
      </c>
      <c r="DM1993" s="63">
        <v>3613.0507105665038</v>
      </c>
      <c r="DN1993" s="6">
        <f>[2]CAMEROUN!DQ2263</f>
        <v>2550.5679569699073</v>
      </c>
      <c r="DO1993" s="63">
        <v>3613.0507105665038</v>
      </c>
      <c r="DP1993" s="63">
        <v>3054.1632868536217</v>
      </c>
      <c r="DQ1993" s="63">
        <v>2939.0951996224553</v>
      </c>
      <c r="DR1993" s="63">
        <v>2742.1386099721703</v>
      </c>
      <c r="DS1993" s="63">
        <v>3022.0426657518437</v>
      </c>
      <c r="DT1993" s="63">
        <v>2880.3315767055965</v>
      </c>
      <c r="DU1993" s="63">
        <v>2676.1259290849184</v>
      </c>
      <c r="DV1993" s="64">
        <f>[2]CAMEROUN!EA2263</f>
        <v>2556.1291225532723</v>
      </c>
      <c r="DW1993" s="65">
        <f>[2]CAMEROUN!EB2263</f>
        <v>2608.0962160518211</v>
      </c>
      <c r="DX1993" s="66">
        <f>[2]CAMEROUN!EC2263</f>
        <v>1991.5967078974982</v>
      </c>
      <c r="DZ1993" s="63">
        <f>[2]CAMEROUN!EE2263</f>
        <v>3327.4864971364887</v>
      </c>
      <c r="EC1993" s="63">
        <f>[2]CAMEROUN!EH2263</f>
        <v>3991.2428644572574</v>
      </c>
      <c r="EF1993" s="63">
        <f>[2]CAMEROUN!EK2263</f>
        <v>4709.3514611029686</v>
      </c>
      <c r="EI1993" s="63">
        <f>[2]CAMEROUN!EN2263</f>
        <v>5854.0710813880314</v>
      </c>
      <c r="EL1993" s="63">
        <f>[2]CAMEROUN!EQ2263</f>
        <v>7368.0119744889398</v>
      </c>
      <c r="EO1993" s="63">
        <f>[2]CAMEROUN!ET2263</f>
        <v>9253.1340844091428</v>
      </c>
    </row>
    <row r="1994" spans="1:145" ht="15.5" x14ac:dyDescent="0.35">
      <c r="A1994" s="56" t="s">
        <v>488</v>
      </c>
      <c r="B1994" s="63">
        <f>[7]RCA!D2118</f>
        <v>16.73</v>
      </c>
      <c r="C1994" s="63">
        <f>[7]RCA!E2118</f>
        <v>14.15</v>
      </c>
      <c r="D1994" s="63">
        <f>[7]RCA!F2118</f>
        <v>19.569999999999997</v>
      </c>
      <c r="E1994" s="63">
        <f>[7]RCA!G2118</f>
        <v>18.25</v>
      </c>
      <c r="F1994" s="63">
        <f>[7]RCA!H2118</f>
        <v>15.75</v>
      </c>
      <c r="G1994" s="63">
        <f>[7]RCA!I2118</f>
        <v>16.160999999999998</v>
      </c>
      <c r="H1994" s="63">
        <f>[7]RCA!J2118</f>
        <v>24.038000000000004</v>
      </c>
      <c r="I1994" s="63">
        <f>[7]RCA!K2118</f>
        <v>92.001999999999995</v>
      </c>
      <c r="J1994" s="63">
        <f>[7]RCA!L2118</f>
        <v>98.644000000000005</v>
      </c>
      <c r="K1994" s="63">
        <f>[7]RCA!M2118</f>
        <v>106.033</v>
      </c>
      <c r="L1994" s="63">
        <f>[7]RCA!N2118</f>
        <v>96.623999999999995</v>
      </c>
      <c r="M1994" s="63">
        <f>[7]RCA!O2118</f>
        <v>72.459999999999994</v>
      </c>
      <c r="N1994" s="63">
        <f>[7]RCA!P2118</f>
        <v>75.632999999999996</v>
      </c>
      <c r="O1994" s="63">
        <f>[7]RCA!Q2118</f>
        <v>79.505999999999986</v>
      </c>
      <c r="P1994" s="63">
        <f>[7]RCA!R2118</f>
        <v>63.65100000000001</v>
      </c>
      <c r="Q1994" s="63">
        <f>[7]RCA!S2118</f>
        <v>47.846000000000011</v>
      </c>
      <c r="R1994" s="63">
        <f>[7]RCA!T2118</f>
        <v>40.153000000000013</v>
      </c>
      <c r="S1994" s="63">
        <f>[7]RCA!U2118</f>
        <v>42.557000000000002</v>
      </c>
      <c r="T1994" s="63">
        <f>[7]RCA!V2118</f>
        <v>48.780999999999992</v>
      </c>
      <c r="U1994" s="63">
        <f>[7]RCA!W2118</f>
        <v>36.001999999999995</v>
      </c>
      <c r="V1994" s="63">
        <f>[7]RCA!X2118</f>
        <v>24.986000000000004</v>
      </c>
      <c r="W1994" s="63">
        <f>[7]RCA!Y2118</f>
        <v>24.575000000000003</v>
      </c>
      <c r="X1994" s="2">
        <f>[7]RCA!Z2118</f>
        <v>34.957999999999984</v>
      </c>
      <c r="Y1994" s="2">
        <f>[7]RCA!AA2118</f>
        <v>10.025999999999989</v>
      </c>
      <c r="Z1994" s="63">
        <f>[7]RCA!AB2118</f>
        <v>13.315999999999995</v>
      </c>
      <c r="AA1994" s="63">
        <f>[7]RCA!AC2118</f>
        <v>-11.480999999999996</v>
      </c>
      <c r="AB1994" s="63">
        <v>-0.112907959430391</v>
      </c>
      <c r="AC1994" s="63">
        <v>-2.5828796498082576</v>
      </c>
      <c r="AD1994" s="63">
        <v>-9.4795615243894993</v>
      </c>
      <c r="AE1994" s="63">
        <f>[7]RCA!AD2118</f>
        <v>8.6239999999999952</v>
      </c>
      <c r="AF1994" s="63">
        <v>-4.38384913455576</v>
      </c>
      <c r="AG1994" s="63">
        <v>13.47619698570761</v>
      </c>
      <c r="AH1994" s="63">
        <v>36.914715515026501</v>
      </c>
      <c r="AI1994" s="63">
        <v>36.169132641918935</v>
      </c>
      <c r="AJ1994" s="2">
        <f>[7]RCA!AE2118</f>
        <v>51.698000000000036</v>
      </c>
      <c r="AK1994" s="2">
        <v>64.845311306258253</v>
      </c>
      <c r="AL1994" s="2">
        <v>35.05454067411025</v>
      </c>
      <c r="AM1994" s="2">
        <v>24.663653674110265</v>
      </c>
      <c r="AN1994" s="2">
        <v>22.895697924110351</v>
      </c>
      <c r="AO1994" s="2">
        <f>[7]RCA!AF2118</f>
        <v>42.224999999999994</v>
      </c>
      <c r="AP1994" s="2">
        <v>28.507057688849599</v>
      </c>
      <c r="AQ1994" s="2">
        <v>52.669623077812744</v>
      </c>
      <c r="AR1994" s="2">
        <v>48.721990176204386</v>
      </c>
      <c r="AS1994" s="2">
        <f>[7]RCA!AJ2118</f>
        <v>53.624000000000002</v>
      </c>
      <c r="AT1994" s="2">
        <v>-16.683206937098525</v>
      </c>
      <c r="AU1994" s="2">
        <v>57.558616548814243</v>
      </c>
      <c r="AV1994" s="2">
        <v>86.037572556651142</v>
      </c>
      <c r="AW1994" s="2">
        <v>66.636339123021642</v>
      </c>
      <c r="AX1994" s="2">
        <f>[7]RCA!AO2118</f>
        <v>103.67900000000003</v>
      </c>
      <c r="AY1994" s="2"/>
      <c r="AZ1994" s="2">
        <v>122.9276740883829</v>
      </c>
      <c r="BA1994" s="2">
        <v>69.468760456247793</v>
      </c>
      <c r="BB1994" s="2">
        <v>108.79036811860189</v>
      </c>
      <c r="BC1994" s="2">
        <v>41.253681853116241</v>
      </c>
      <c r="BD1994" s="2">
        <v>108.42270715373243</v>
      </c>
      <c r="BE1994" s="2">
        <v>51.009999251658961</v>
      </c>
      <c r="BF1994" s="2">
        <f>[7]RCA!AV2118</f>
        <v>79.871000000000038</v>
      </c>
      <c r="BG1994" s="2">
        <v>88.735810502320831</v>
      </c>
      <c r="BH1994" s="2">
        <v>73.36376924489052</v>
      </c>
      <c r="BI1994" s="2">
        <v>103.03948634751517</v>
      </c>
      <c r="BJ1994" s="2">
        <v>78.143161888727008</v>
      </c>
      <c r="BK1994" s="2">
        <v>86.448892047287416</v>
      </c>
      <c r="BL1994" s="2">
        <v>71.054146698230397</v>
      </c>
      <c r="BM1994" s="2">
        <v>96.357705630002897</v>
      </c>
      <c r="BN1994" s="2">
        <v>81.125095323268738</v>
      </c>
      <c r="BO1994" s="2">
        <f>[7]RCA!BE2118</f>
        <v>89.538999999999987</v>
      </c>
      <c r="BP1994" s="2">
        <v>116.73196439122354</v>
      </c>
      <c r="BQ1994" s="2">
        <v>116.73196439122354</v>
      </c>
      <c r="BR1994" s="2">
        <v>65.689371409937308</v>
      </c>
      <c r="BS1994" s="2">
        <v>4.7918349481853966</v>
      </c>
      <c r="BT1994" s="2">
        <v>42.172635515710695</v>
      </c>
      <c r="BU1994" s="2">
        <v>-19.706704510997774</v>
      </c>
      <c r="BV1994" s="2">
        <v>-60.883818071663647</v>
      </c>
      <c r="BW1994" s="2">
        <v>71.984087427686632</v>
      </c>
      <c r="BX1994" s="2">
        <v>34.47666708782635</v>
      </c>
      <c r="BY1994" s="2">
        <v>1.7318081278705861</v>
      </c>
      <c r="BZ1994" s="63">
        <v>85.751779959999965</v>
      </c>
      <c r="CA1994" s="2">
        <f>[7]RCA!BQ2118</f>
        <v>88.706999999999994</v>
      </c>
      <c r="CB1994" s="2">
        <v>103.4663924197923</v>
      </c>
      <c r="CC1994" s="2">
        <v>94.337901511513763</v>
      </c>
      <c r="CD1994" s="2">
        <v>62.421219713047883</v>
      </c>
      <c r="CE1994" s="2">
        <v>65.428301411872837</v>
      </c>
      <c r="CF1994" s="2">
        <v>59.639146391961162</v>
      </c>
      <c r="CG1994" s="2">
        <v>44.382700244290731</v>
      </c>
      <c r="CH1994" s="2">
        <v>96.704049704799544</v>
      </c>
      <c r="CI1994" s="2">
        <v>94.168612766362898</v>
      </c>
      <c r="CJ1994" s="63">
        <v>268.32873579553694</v>
      </c>
      <c r="CK1994" s="63">
        <v>267.30700347590363</v>
      </c>
      <c r="CL1994" s="2">
        <f>[7]RCA!CB2118</f>
        <v>67.20100000000005</v>
      </c>
      <c r="CM1994" s="2">
        <v>300.03498534761763</v>
      </c>
      <c r="CN1994" s="2">
        <v>61.296847920166428</v>
      </c>
      <c r="CO1994" s="2">
        <v>62.029294204504694</v>
      </c>
      <c r="CP1994" s="2">
        <v>82.320507408615285</v>
      </c>
      <c r="CQ1994" s="2">
        <v>77.653847702046235</v>
      </c>
      <c r="CR1994" s="2">
        <v>98.804303597135558</v>
      </c>
      <c r="CS1994" s="2">
        <v>18.78208635055897</v>
      </c>
      <c r="CT1994" s="2">
        <v>27.33412592600591</v>
      </c>
      <c r="CU1994" s="2">
        <v>39.910121088748653</v>
      </c>
      <c r="CV1994" s="2">
        <v>38.922972819011079</v>
      </c>
      <c r="CW1994" s="2">
        <v>69.832272231743843</v>
      </c>
      <c r="CX1994" s="2">
        <v>35.614708155012835</v>
      </c>
      <c r="CY1994" s="2">
        <v>67.708833474680063</v>
      </c>
      <c r="CZ1994" s="2">
        <v>78.400712954292004</v>
      </c>
      <c r="DA1994" s="2">
        <f>[7]RCA!CN2118</f>
        <v>13.948999999999998</v>
      </c>
      <c r="DB1994" s="63">
        <v>96.132144973263394</v>
      </c>
      <c r="DC1994" s="63">
        <v>97.270163525064859</v>
      </c>
      <c r="DD1994" s="63">
        <v>97.646981116339489</v>
      </c>
      <c r="DE1994" s="63">
        <v>46.937485241527568</v>
      </c>
      <c r="DF1994" s="63">
        <v>50.03703520108688</v>
      </c>
      <c r="DG1994" s="63">
        <v>50.960163850140546</v>
      </c>
      <c r="DH1994" s="63">
        <v>11.973838317666576</v>
      </c>
      <c r="DI1994" s="63">
        <v>22.491045758178302</v>
      </c>
      <c r="DJ1994" s="63">
        <v>26.848489679123517</v>
      </c>
      <c r="DK1994" s="63">
        <v>-4.6985301895454796</v>
      </c>
      <c r="DL1994" s="63">
        <v>18.020144462907595</v>
      </c>
      <c r="DM1994" s="63">
        <v>33.027943357854653</v>
      </c>
      <c r="DN1994" s="6">
        <f>[7]RCA!DA2118</f>
        <v>71.477000000000075</v>
      </c>
      <c r="DO1994" s="63">
        <v>33.027943357854653</v>
      </c>
      <c r="DP1994" s="63">
        <v>70.490851203413996</v>
      </c>
      <c r="DQ1994" s="63">
        <v>73.676956352216038</v>
      </c>
      <c r="DR1994" s="63">
        <v>78.079486408997241</v>
      </c>
      <c r="DS1994" s="63">
        <v>49.018175868790124</v>
      </c>
      <c r="DT1994" s="63">
        <v>53.76043039371929</v>
      </c>
      <c r="DU1994" s="63">
        <v>59.017149421352499</v>
      </c>
      <c r="DV1994" s="64">
        <f>[7]RCA!DN2118</f>
        <v>57.030598929765148</v>
      </c>
      <c r="DW1994" s="65">
        <f>[7]RCA!DM2118</f>
        <v>56.773556493616951</v>
      </c>
      <c r="DX1994" s="66">
        <f>[7]RCA!DN2118</f>
        <v>57.030598929765148</v>
      </c>
      <c r="DZ1994" s="63">
        <f>[7]RCA!DP2118</f>
        <v>88.770530859608996</v>
      </c>
      <c r="EC1994" s="63">
        <f>[7]RCA!DS2118</f>
        <v>138.75995091372414</v>
      </c>
      <c r="EF1994" s="63">
        <f>[7]RCA!DV2118</f>
        <v>191.6613241520684</v>
      </c>
      <c r="EI1994" s="63">
        <f>[7]RCA!DY2118</f>
        <v>262.64641125866052</v>
      </c>
      <c r="EL1994" s="63">
        <f>[7]RCA!EB2118</f>
        <v>351.23187700025409</v>
      </c>
      <c r="EO1994" s="63">
        <f>[7]RCA!EE2118</f>
        <v>453.80168542503662</v>
      </c>
    </row>
    <row r="1995" spans="1:145" ht="15.5" x14ac:dyDescent="0.35">
      <c r="A1995" s="56" t="s">
        <v>483</v>
      </c>
      <c r="B1995" s="63">
        <f>[3]CONGO!D2139</f>
        <v>-46.3</v>
      </c>
      <c r="C1995" s="63">
        <f>[3]CONGO!E2139</f>
        <v>-42.9</v>
      </c>
      <c r="D1995" s="63">
        <f>[3]CONGO!F2139</f>
        <v>-50.2</v>
      </c>
      <c r="E1995" s="63">
        <f>[3]CONGO!G2139</f>
        <v>-6.91</v>
      </c>
      <c r="F1995" s="63">
        <f>[3]CONGO!H2139</f>
        <v>-16.2</v>
      </c>
      <c r="G1995" s="63">
        <f>[3]CONGO!I2139</f>
        <v>-4.2699999999999996</v>
      </c>
      <c r="H1995" s="63">
        <f>[3]CONGO!J2139</f>
        <v>0.39700000000000113</v>
      </c>
      <c r="I1995" s="63">
        <f>[3]CONGO!K2139</f>
        <v>13.107999999999997</v>
      </c>
      <c r="J1995" s="63">
        <f>[3]CONGO!L2139</f>
        <v>23.04</v>
      </c>
      <c r="K1995" s="63">
        <f>[3]CONGO!M2139</f>
        <v>33.433999999999997</v>
      </c>
      <c r="L1995" s="63">
        <f>[3]CONGO!N2139</f>
        <v>23.385999999999999</v>
      </c>
      <c r="M1995" s="63">
        <f>[3]CONGO!O2139</f>
        <v>-29.748000000000001</v>
      </c>
      <c r="N1995" s="63">
        <f>[3]CONGO!P2139</f>
        <v>4.9780000000000015</v>
      </c>
      <c r="O1995" s="63">
        <f>[3]CONGO!Q2139</f>
        <v>151.78499999999997</v>
      </c>
      <c r="P1995" s="63">
        <f>[3]CONGO!R2139</f>
        <v>26.823000000000008</v>
      </c>
      <c r="Q1995" s="63">
        <f>[3]CONGO!S2139</f>
        <v>29.706000000000003</v>
      </c>
      <c r="R1995" s="63">
        <f>[3]CONGO!T2139</f>
        <v>-1.5100000000000042</v>
      </c>
      <c r="S1995" s="63">
        <f>[3]CONGO!U2139</f>
        <v>51.048000000000009</v>
      </c>
      <c r="T1995" s="63">
        <f>[3]CONGO!V2139</f>
        <v>458.339</v>
      </c>
      <c r="U1995" s="63">
        <f>[3]CONGO!W2139</f>
        <v>1035.287</v>
      </c>
      <c r="V1995" s="63">
        <f>[3]CONGO!X2139</f>
        <v>1102.7949999999998</v>
      </c>
      <c r="W1995" s="63">
        <f>[3]CONGO!Y2139</f>
        <v>1870.393</v>
      </c>
      <c r="X1995" s="2">
        <f>[3]CONGO!Z2139</f>
        <v>1831.2231551359998</v>
      </c>
      <c r="Y1995" s="2">
        <f>[3]CONGO!AA2139</f>
        <v>2325.2079999999996</v>
      </c>
      <c r="Z1995" s="63">
        <f>[3]CONGO!AB2139</f>
        <v>3056.2430000000004</v>
      </c>
      <c r="AA1995" s="63">
        <f>[3]CONGO!AC2139</f>
        <v>3097.3620000000005</v>
      </c>
      <c r="AB1995" s="63">
        <v>3641.5181084769774</v>
      </c>
      <c r="AC1995" s="63">
        <v>3720.6771990842853</v>
      </c>
      <c r="AD1995" s="63">
        <v>3490.9478941990496</v>
      </c>
      <c r="AE1995" s="63">
        <f>[3]CONGO!AH2139</f>
        <v>3000.3889999999992</v>
      </c>
      <c r="AF1995" s="63">
        <v>3609.6147424426435</v>
      </c>
      <c r="AG1995" s="63">
        <v>3005.1069523547399</v>
      </c>
      <c r="AH1995" s="63">
        <v>2944.5569685801274</v>
      </c>
      <c r="AI1995" s="63">
        <v>2860.7723852196868</v>
      </c>
      <c r="AJ1995" s="2">
        <f>[3]CONGO!AM2139</f>
        <v>2767.6439999999993</v>
      </c>
      <c r="AK1995" s="2">
        <v>1714.1847517996359</v>
      </c>
      <c r="AL1995" s="2">
        <v>1882.6402571621143</v>
      </c>
      <c r="AM1995" s="2">
        <v>1853.1654282688951</v>
      </c>
      <c r="AN1995" s="2">
        <v>1593.7760145557254</v>
      </c>
      <c r="AO1995" s="2">
        <f>[3]CONGO!AR2139</f>
        <v>1545.7280000000001</v>
      </c>
      <c r="AP1995" s="2">
        <v>973.16282843544991</v>
      </c>
      <c r="AQ1995" s="2">
        <v>795.76262052430923</v>
      </c>
      <c r="AR1995" s="2">
        <v>829.35572606412757</v>
      </c>
      <c r="AS1995" s="2">
        <f>[3]CONGO!AV2139</f>
        <v>461.44499999999994</v>
      </c>
      <c r="AT1995" s="2">
        <v>337.10759405371107</v>
      </c>
      <c r="AU1995" s="2">
        <v>-157.96404232566806</v>
      </c>
      <c r="AV1995" s="2">
        <v>39.872165419944693</v>
      </c>
      <c r="AW1995" s="2">
        <v>41.14582522747223</v>
      </c>
      <c r="AX1995" s="2">
        <f>[3]CONGO!BA2139</f>
        <v>213.27399999999997</v>
      </c>
      <c r="AY1995" s="2"/>
      <c r="AZ1995" s="2">
        <v>266.08562809536875</v>
      </c>
      <c r="BA1995" s="2">
        <v>129.41205698375387</v>
      </c>
      <c r="BB1995" s="2">
        <v>141.87943663023989</v>
      </c>
      <c r="BC1995" s="2">
        <v>-13.00779944292028</v>
      </c>
      <c r="BD1995" s="2">
        <v>233.95398698430728</v>
      </c>
      <c r="BE1995" s="2">
        <v>104.38021648872369</v>
      </c>
      <c r="BF1995" s="2">
        <f>[3]CONGO!BI2139</f>
        <v>241.81899999999996</v>
      </c>
      <c r="BG1995" s="2">
        <v>466.52248195642881</v>
      </c>
      <c r="BH1995" s="2">
        <v>368.88043841217046</v>
      </c>
      <c r="BI1995" s="2">
        <v>527.85606351120896</v>
      </c>
      <c r="BJ1995" s="2">
        <v>20.829696597606855</v>
      </c>
      <c r="BK1995" s="2">
        <v>445.79834955280364</v>
      </c>
      <c r="BL1995" s="2">
        <v>156.65369203275824</v>
      </c>
      <c r="BM1995" s="2">
        <v>361.57726276435835</v>
      </c>
      <c r="BN1995" s="2">
        <v>74.576097579530227</v>
      </c>
      <c r="BO1995" s="2">
        <f>[3]CONGO!BR2139</f>
        <v>532.45400000000006</v>
      </c>
      <c r="BP1995" s="2">
        <v>494.91393726878141</v>
      </c>
      <c r="BQ1995" s="2">
        <v>494.91393726878141</v>
      </c>
      <c r="BR1995" s="2">
        <v>-69.33396886076261</v>
      </c>
      <c r="BS1995" s="2">
        <v>-333.36907867206048</v>
      </c>
      <c r="BT1995" s="2">
        <v>156.6891043201436</v>
      </c>
      <c r="BU1995" s="2">
        <v>-233.73389241777403</v>
      </c>
      <c r="BV1995" s="2">
        <v>-326.55495756020537</v>
      </c>
      <c r="BW1995" s="2">
        <v>377.16902221050861</v>
      </c>
      <c r="BX1995" s="2">
        <v>252.53340301896955</v>
      </c>
      <c r="BY1995" s="2">
        <v>146.66094383820968</v>
      </c>
      <c r="BZ1995" s="63">
        <v>201.57068000209617</v>
      </c>
      <c r="CA1995" s="2">
        <f>[3]CONGO!CD2139</f>
        <v>520.54999999999995</v>
      </c>
      <c r="CB1995" s="2">
        <v>636.14672281554044</v>
      </c>
      <c r="CC1995" s="2">
        <v>579.68556717047045</v>
      </c>
      <c r="CD1995" s="2">
        <v>95.12233318571802</v>
      </c>
      <c r="CE1995" s="2">
        <v>397.49545194052428</v>
      </c>
      <c r="CF1995" s="2">
        <v>332.62262639569997</v>
      </c>
      <c r="CG1995" s="2">
        <v>248.79369065893306</v>
      </c>
      <c r="CH1995" s="2">
        <v>365.75461051478118</v>
      </c>
      <c r="CI1995" s="2">
        <v>288.12254984435822</v>
      </c>
      <c r="CJ1995" s="63">
        <v>374.98058199029595</v>
      </c>
      <c r="CK1995" s="63">
        <v>358.35906506068773</v>
      </c>
      <c r="CL1995" s="2">
        <f>[3]CONGO!CO2139</f>
        <v>360.17899999999997</v>
      </c>
      <c r="CM1995" s="2">
        <v>393.80516669809322</v>
      </c>
      <c r="CN1995" s="2">
        <v>457.32869099173001</v>
      </c>
      <c r="CO1995" s="2">
        <v>460.77966355122021</v>
      </c>
      <c r="CP1995" s="2">
        <v>981.92096357465095</v>
      </c>
      <c r="CQ1995" s="2">
        <v>564.99861503747491</v>
      </c>
      <c r="CR1995" s="2">
        <v>230.42483211942866</v>
      </c>
      <c r="CS1995" s="2">
        <v>695.14722882627984</v>
      </c>
      <c r="CT1995" s="2">
        <v>116.23801863644266</v>
      </c>
      <c r="CU1995" s="2">
        <v>164.3086290173658</v>
      </c>
      <c r="CV1995" s="2">
        <v>298.12478376615536</v>
      </c>
      <c r="CW1995" s="2">
        <v>181.32032227015284</v>
      </c>
      <c r="CX1995" s="2">
        <v>291.98620640907313</v>
      </c>
      <c r="CY1995" s="2">
        <v>224.356092616529</v>
      </c>
      <c r="CZ1995" s="2">
        <v>388.41539006650623</v>
      </c>
      <c r="DA1995" s="2">
        <f>[3]CONGO!DA2139</f>
        <v>258.87500000000011</v>
      </c>
      <c r="DB1995" s="63">
        <v>462.02306453275486</v>
      </c>
      <c r="DC1995" s="63">
        <v>177.87861585786817</v>
      </c>
      <c r="DD1995" s="63">
        <v>-140.71023956296625</v>
      </c>
      <c r="DE1995" s="63">
        <v>314.09534487889414</v>
      </c>
      <c r="DF1995" s="63">
        <v>100.42327564868482</v>
      </c>
      <c r="DG1995" s="63">
        <v>12.718849994753626</v>
      </c>
      <c r="DH1995" s="63">
        <v>301.08802400020812</v>
      </c>
      <c r="DI1995" s="63">
        <v>104.60203170915101</v>
      </c>
      <c r="DJ1995" s="63">
        <v>92.737268836652405</v>
      </c>
      <c r="DK1995" s="63">
        <v>243.48588788268228</v>
      </c>
      <c r="DL1995" s="63">
        <v>44.881734734607562</v>
      </c>
      <c r="DM1995" s="63">
        <v>305.4871876894951</v>
      </c>
      <c r="DN1995" s="6">
        <f>[3]CONGO!DN2139</f>
        <v>209.45499999999996</v>
      </c>
      <c r="DO1995" s="63">
        <v>305.4871876894951</v>
      </c>
      <c r="DP1995" s="63">
        <v>440.23268452320769</v>
      </c>
      <c r="DQ1995" s="63">
        <v>317.13657205064419</v>
      </c>
      <c r="DR1995" s="63">
        <v>162.69512412220737</v>
      </c>
      <c r="DS1995" s="63">
        <v>412.98489085987137</v>
      </c>
      <c r="DT1995" s="63">
        <v>281.70272417317369</v>
      </c>
      <c r="DU1995" s="63">
        <v>295.42140749524617</v>
      </c>
      <c r="DV1995" s="64">
        <f>[3]CONGO!DX2139</f>
        <v>347.55983711116551</v>
      </c>
      <c r="DW1995" s="65">
        <f>[3]CONGO!DY2139</f>
        <v>375.74396425342195</v>
      </c>
      <c r="DX1995" s="66">
        <f>[3]CONGO!DZ2139</f>
        <v>442.99096865241472</v>
      </c>
      <c r="DZ1995" s="63">
        <f>[3]CONGO!EB2139</f>
        <v>371.01399714807712</v>
      </c>
      <c r="EC1995" s="63">
        <f>[3]CONGO!EE2139</f>
        <v>388.76497457768397</v>
      </c>
      <c r="EF1995" s="63">
        <f>[3]CONGO!EH2139</f>
        <v>520.11396805855202</v>
      </c>
      <c r="EI1995" s="63">
        <f>[3]CONGO!EK2139</f>
        <v>673.99758549688363</v>
      </c>
      <c r="EL1995" s="63">
        <f>[3]CONGO!EN2139</f>
        <v>844.00407925882473</v>
      </c>
      <c r="EO1995" s="63">
        <f>[3]CONGO!EQ2139</f>
        <v>1034.6229074741796</v>
      </c>
    </row>
    <row r="1996" spans="1:145" ht="15.5" x14ac:dyDescent="0.35">
      <c r="A1996" s="56" t="s">
        <v>484</v>
      </c>
      <c r="B1996" s="63">
        <f>[4]GABON!D2410</f>
        <v>-57.099999999999994</v>
      </c>
      <c r="C1996" s="63">
        <f>[4]GABON!E2410</f>
        <v>-57.599999999999994</v>
      </c>
      <c r="D1996" s="63">
        <f>[4]GABON!F2410</f>
        <v>-9.8839999999999968</v>
      </c>
      <c r="E1996" s="63">
        <f>[4]GABON!G2410</f>
        <v>20.776999999999987</v>
      </c>
      <c r="F1996" s="63">
        <f>[4]GABON!H2410</f>
        <v>37.933999999999997</v>
      </c>
      <c r="G1996" s="63">
        <f>[4]GABON!I2410</f>
        <v>-23.253</v>
      </c>
      <c r="H1996" s="63">
        <f>[4]GABON!J2410</f>
        <v>-26.864999999999998</v>
      </c>
      <c r="I1996" s="63">
        <f>[4]GABON!K2410</f>
        <v>66.099000000000004</v>
      </c>
      <c r="J1996" s="63">
        <f>[4]GABON!L2410</f>
        <v>21.624000000000006</v>
      </c>
      <c r="K1996" s="63">
        <f>[4]GABON!M2410</f>
        <v>98.94</v>
      </c>
      <c r="L1996" s="63">
        <f>[4]GABON!N2410</f>
        <v>97.4</v>
      </c>
      <c r="M1996" s="63">
        <f>[4]GABON!O2410</f>
        <v>-48.680999999999997</v>
      </c>
      <c r="N1996" s="63">
        <f>[4]GABON!P2410</f>
        <v>-46.588000000000001</v>
      </c>
      <c r="O1996" s="63">
        <f>[4]GABON!Q2410</f>
        <v>173.739</v>
      </c>
      <c r="P1996" s="63">
        <f>[4]GABON!R2410</f>
        <v>-11.470999999999997</v>
      </c>
      <c r="Q1996" s="63">
        <f>[4]GABON!S2410</f>
        <v>19.902999999999992</v>
      </c>
      <c r="R1996" s="63">
        <f>[4]GABON!T2410</f>
        <v>64.673000000000016</v>
      </c>
      <c r="S1996" s="63">
        <f>[4]GABON!U2410</f>
        <v>275.53199999999998</v>
      </c>
      <c r="T1996" s="63">
        <f>[4]GABON!V2410</f>
        <v>525.31600000000003</v>
      </c>
      <c r="U1996" s="63">
        <f>[4]GABON!W2410</f>
        <v>694.45300000000009</v>
      </c>
      <c r="V1996" s="63">
        <f>[4]GABON!X2410</f>
        <v>1098.9340000000002</v>
      </c>
      <c r="W1996" s="63">
        <f>[4]GABON!Y2410</f>
        <v>970.47099999999989</v>
      </c>
      <c r="X1996" s="2">
        <f>[4]GABON!Z2410</f>
        <v>972.95900000000006</v>
      </c>
      <c r="Y1996" s="2">
        <f>[4]GABON!AA2410</f>
        <v>898.53700000000003</v>
      </c>
      <c r="Z1996" s="63">
        <f>[4]GABON!AB2410</f>
        <v>1046.4640000000002</v>
      </c>
      <c r="AA1996" s="63">
        <f>[4]GABON!AC2410</f>
        <v>1100.5809999999999</v>
      </c>
      <c r="AB1996" s="63">
        <v>1489.3263518380975</v>
      </c>
      <c r="AC1996" s="63">
        <v>1501.12974342744</v>
      </c>
      <c r="AD1996" s="63">
        <v>1194.5327739687471</v>
      </c>
      <c r="AE1996" s="63">
        <f>[4]GABON!AD2410</f>
        <v>1420.1220000000003</v>
      </c>
      <c r="AF1996" s="63">
        <v>1503.4756712457786</v>
      </c>
      <c r="AG1996" s="63">
        <v>1688.1266564268892</v>
      </c>
      <c r="AH1996" s="63">
        <v>1690.7059364596118</v>
      </c>
      <c r="AI1996" s="63">
        <v>1583.7375970409755</v>
      </c>
      <c r="AJ1996" s="2">
        <f>[4]GABON!AE2410</f>
        <v>1303.7539999999999</v>
      </c>
      <c r="AK1996" s="2">
        <v>1521.5061955813201</v>
      </c>
      <c r="AL1996" s="2">
        <v>1548.6171298410011</v>
      </c>
      <c r="AM1996" s="2">
        <v>1178.5955563588798</v>
      </c>
      <c r="AN1996" s="2">
        <v>1250.4735089768701</v>
      </c>
      <c r="AO1996" s="2">
        <f>[4]GABON!AF2410</f>
        <v>1119.06</v>
      </c>
      <c r="AP1996" s="2">
        <v>1065.3807051730746</v>
      </c>
      <c r="AQ1996" s="2">
        <v>993.18259593542166</v>
      </c>
      <c r="AR1996" s="2">
        <v>986.85109493852542</v>
      </c>
      <c r="AS1996" s="2">
        <f>[4]GABON!AJ2410</f>
        <v>459.58100000000002</v>
      </c>
      <c r="AT1996" s="2">
        <v>870.56317933995365</v>
      </c>
      <c r="AU1996" s="2">
        <v>398.72730260660495</v>
      </c>
      <c r="AV1996" s="2">
        <v>284.29457870431565</v>
      </c>
      <c r="AW1996" s="2">
        <v>258.39171675050397</v>
      </c>
      <c r="AX1996" s="2">
        <f>[4]GABON!AO2410</f>
        <v>549.88300000000004</v>
      </c>
      <c r="AY1996" s="2"/>
      <c r="AZ1996" s="2">
        <v>573.56031631403107</v>
      </c>
      <c r="BA1996" s="2">
        <v>485.28770569310097</v>
      </c>
      <c r="BB1996" s="2">
        <v>528.74228189630435</v>
      </c>
      <c r="BC1996" s="2">
        <v>105.60688407569666</v>
      </c>
      <c r="BD1996" s="2">
        <v>516.63311063667868</v>
      </c>
      <c r="BE1996" s="2">
        <v>244.93962660186614</v>
      </c>
      <c r="BF1996" s="2">
        <f>[4]GABON!AV2410</f>
        <v>600.36099999999999</v>
      </c>
      <c r="BG1996" s="2">
        <v>741.12102009909654</v>
      </c>
      <c r="BH1996" s="2">
        <v>585.10957268680795</v>
      </c>
      <c r="BI1996" s="2">
        <v>536.37820463357127</v>
      </c>
      <c r="BJ1996" s="2">
        <v>460.73411912319682</v>
      </c>
      <c r="BK1996" s="2">
        <v>636.8864213523309</v>
      </c>
      <c r="BL1996" s="2">
        <v>541.56234084936602</v>
      </c>
      <c r="BM1996" s="2">
        <v>730.78617473485224</v>
      </c>
      <c r="BN1996" s="2">
        <v>609.32632852098402</v>
      </c>
      <c r="BO1996" s="2">
        <f>[4]GABON!BE2410</f>
        <v>479.73099999999982</v>
      </c>
      <c r="BP1996" s="2">
        <v>667.24561276100735</v>
      </c>
      <c r="BQ1996" s="2">
        <v>742.24502009909656</v>
      </c>
      <c r="BR1996" s="2">
        <v>-168.46477333615923</v>
      </c>
      <c r="BS1996" s="2">
        <v>-168.46477333615923</v>
      </c>
      <c r="BT1996" s="2">
        <v>206.82728769505997</v>
      </c>
      <c r="BU1996" s="2">
        <v>-144.92820043387184</v>
      </c>
      <c r="BV1996" s="2">
        <v>-265.58544169218351</v>
      </c>
      <c r="BW1996" s="2">
        <v>410.12851700856959</v>
      </c>
      <c r="BX1996" s="2">
        <v>198.42767405270956</v>
      </c>
      <c r="BY1996" s="2">
        <v>138.98224090348654</v>
      </c>
      <c r="BZ1996" s="63">
        <v>771.23609382561312</v>
      </c>
      <c r="CA1996" s="2">
        <f>[4]GABON!BQ2410</f>
        <v>241.77800000000005</v>
      </c>
      <c r="CB1996" s="2">
        <v>501.46609253972474</v>
      </c>
      <c r="CC1996" s="2">
        <v>475.44842746515792</v>
      </c>
      <c r="CD1996" s="2">
        <v>203.30460199930704</v>
      </c>
      <c r="CE1996" s="2">
        <v>163.07937777789459</v>
      </c>
      <c r="CF1996" s="2">
        <v>109.37830750975502</v>
      </c>
      <c r="CG1996" s="2">
        <v>-5.6725679203684578</v>
      </c>
      <c r="CH1996" s="2">
        <v>523.45347057992683</v>
      </c>
      <c r="CI1996" s="2">
        <v>512.77478327317965</v>
      </c>
      <c r="CJ1996" s="63">
        <v>363.85896085782764</v>
      </c>
      <c r="CK1996" s="63">
        <v>287.2597651528701</v>
      </c>
      <c r="CL1996" s="2">
        <f>[4]GABON!CB2410</f>
        <v>204.03800000000012</v>
      </c>
      <c r="CM1996" s="2">
        <v>243.73529569080137</v>
      </c>
      <c r="CN1996" s="2">
        <v>393.43121088829741</v>
      </c>
      <c r="CO1996" s="2">
        <v>388.92673701614842</v>
      </c>
      <c r="CP1996" s="2">
        <v>313.62840488916407</v>
      </c>
      <c r="CQ1996" s="2">
        <v>176.03719900632473</v>
      </c>
      <c r="CR1996" s="2">
        <v>60.194636170104658</v>
      </c>
      <c r="CS1996" s="2">
        <v>204.85089499782882</v>
      </c>
      <c r="CT1996" s="2">
        <v>217.13032247380679</v>
      </c>
      <c r="CU1996" s="2">
        <v>9.8715620245111779</v>
      </c>
      <c r="CV1996" s="2">
        <v>373.71555013972818</v>
      </c>
      <c r="CW1996" s="2">
        <v>258.5003543629449</v>
      </c>
      <c r="CX1996" s="2">
        <v>122.28225392626675</v>
      </c>
      <c r="CY1996" s="2">
        <v>96.462690662135486</v>
      </c>
      <c r="CZ1996" s="2">
        <v>270.85846385915352</v>
      </c>
      <c r="DA1996" s="2">
        <f>[4]GABON!CN2410</f>
        <v>234.67400000000015</v>
      </c>
      <c r="DB1996" s="63">
        <v>322.94649159190641</v>
      </c>
      <c r="DC1996" s="63">
        <v>187.0374808073791</v>
      </c>
      <c r="DD1996" s="63">
        <v>26.528624874974469</v>
      </c>
      <c r="DE1996" s="63">
        <v>70.554430954942831</v>
      </c>
      <c r="DF1996" s="63">
        <v>-92.748870496687942</v>
      </c>
      <c r="DG1996" s="63">
        <v>-222.99196747714032</v>
      </c>
      <c r="DH1996" s="63">
        <v>272.71119143841122</v>
      </c>
      <c r="DI1996" s="63">
        <v>115.24074283396911</v>
      </c>
      <c r="DJ1996" s="63">
        <v>101.94678292105201</v>
      </c>
      <c r="DK1996" s="63">
        <v>202.54237611795367</v>
      </c>
      <c r="DL1996" s="63">
        <v>185.66764695436319</v>
      </c>
      <c r="DM1996" s="63">
        <v>64.02674921585097</v>
      </c>
      <c r="DN1996" s="6">
        <f>[4]GABON!DA2410</f>
        <v>213.43100000000004</v>
      </c>
      <c r="DO1996" s="63">
        <v>64.02674921585097</v>
      </c>
      <c r="DP1996" s="63">
        <v>146.71640382839729</v>
      </c>
      <c r="DQ1996" s="63">
        <v>77.066353552733119</v>
      </c>
      <c r="DR1996" s="63">
        <v>25.367663228112406</v>
      </c>
      <c r="DS1996" s="63">
        <v>283.46988533619242</v>
      </c>
      <c r="DT1996" s="63">
        <v>237.15949209555936</v>
      </c>
      <c r="DU1996" s="63">
        <v>410.81223933476218</v>
      </c>
      <c r="DV1996" s="64">
        <f>[4]GABON!DK2410</f>
        <v>615.78392913839934</v>
      </c>
      <c r="DW1996" s="65">
        <f>[4]GABON!DL2410</f>
        <v>548.45417656915106</v>
      </c>
      <c r="DX1996" s="66">
        <f>[4]GABON!DM2410</f>
        <v>2145.9133118301424</v>
      </c>
      <c r="DZ1996" s="63">
        <f>[4]GABON!DO2410</f>
        <v>805.47179266781268</v>
      </c>
      <c r="EC1996" s="63">
        <f>[4]GABON!DR2410</f>
        <v>991.21584369868879</v>
      </c>
      <c r="EF1996" s="63">
        <f>[4]GABON!DU2410</f>
        <v>1085.4282305985394</v>
      </c>
      <c r="EI1996" s="63">
        <f>[4]GABON!DX2410</f>
        <v>1305.1703806402259</v>
      </c>
      <c r="EL1996" s="63">
        <f>[4]GABON!EA2410</f>
        <v>1610.6416093882642</v>
      </c>
      <c r="EO1996" s="63">
        <f>[4]GABON!ED2410</f>
        <v>2019.6250230373992</v>
      </c>
    </row>
    <row r="1997" spans="1:145" ht="15.5" x14ac:dyDescent="0.35">
      <c r="A1997" s="56" t="s">
        <v>485</v>
      </c>
      <c r="B1997" s="63">
        <f>[5]GUINEE!D2038</f>
        <v>-3.9409999999999998</v>
      </c>
      <c r="C1997" s="63">
        <f>[5]GUINEE!E2038</f>
        <v>-5.5120000000000005</v>
      </c>
      <c r="D1997" s="63">
        <f>[5]GUINEE!F2038</f>
        <v>-6.9290000000000003</v>
      </c>
      <c r="E1997" s="63">
        <f>[5]GUINEE!G2038</f>
        <v>-6.1050000000000004</v>
      </c>
      <c r="F1997" s="63">
        <f>[5]GUINEE!H2038</f>
        <v>-4.6270000000000007</v>
      </c>
      <c r="G1997" s="63">
        <f>[5]GUINEE!I2038</f>
        <v>-5.7680000000000007</v>
      </c>
      <c r="H1997" s="63">
        <f>[5]GUINEE!J2038</f>
        <v>-7.3849999999999989</v>
      </c>
      <c r="I1997" s="63">
        <f>[5]GUINEE!K2038</f>
        <v>-13.506</v>
      </c>
      <c r="J1997" s="63">
        <f>[5]GUINEE!L2038</f>
        <v>-9.9369999999999994</v>
      </c>
      <c r="K1997" s="63">
        <f>[5]GUINEE!M2038</f>
        <v>-7.2960429999999992</v>
      </c>
      <c r="L1997" s="63">
        <f>[5]GUINEE!N2038</f>
        <v>-7.2630000000000008</v>
      </c>
      <c r="M1997" s="63">
        <f>[5]GUINEE!O2038</f>
        <v>1.585</v>
      </c>
      <c r="N1997" s="63">
        <f>[5]GUINEE!P2038</f>
        <v>10.121000000000002</v>
      </c>
      <c r="O1997" s="63">
        <f>[5]GUINEE!Q2038</f>
        <v>21.105999999999998</v>
      </c>
      <c r="P1997" s="63">
        <f>[5]GUINEE!R2038</f>
        <v>61.844999999999999</v>
      </c>
      <c r="Q1997" s="63">
        <f>[5]GUINEE!S2038</f>
        <v>103.84899999999999</v>
      </c>
      <c r="R1997" s="63">
        <f>[5]GUINEE!T2038</f>
        <v>153.30600000000001</v>
      </c>
      <c r="S1997" s="63">
        <f>[5]GUINEE!U2038</f>
        <v>499.25599999999997</v>
      </c>
      <c r="T1997" s="63">
        <f>[5]GUINEE!V2038</f>
        <v>1240.6530000000002</v>
      </c>
      <c r="U1997" s="63">
        <f>[5]GUINEE!W2038</f>
        <v>1573.6349999999998</v>
      </c>
      <c r="V1997" s="63">
        <f>[5]GUINEE!X2038</f>
        <v>1800.2019999999998</v>
      </c>
      <c r="W1997" s="63">
        <f>[5]GUINEE!Y2038</f>
        <v>2237.5899999999992</v>
      </c>
      <c r="X1997" s="2">
        <f>[5]GUINEE!Z2038</f>
        <v>1561.1040153920001</v>
      </c>
      <c r="Y1997" s="2">
        <f>[5]GUINEE!AA2038</f>
        <v>1156.7720000000002</v>
      </c>
      <c r="Z1997" s="63">
        <f>[5]GUINEE!AB2038</f>
        <v>1588.307</v>
      </c>
      <c r="AA1997" s="63">
        <f>[5]GUINEE!AC2038</f>
        <v>2273.4120000000003</v>
      </c>
      <c r="AB1997" s="63">
        <v>2380.380697373027</v>
      </c>
      <c r="AC1997" s="63">
        <v>2436.3986248052393</v>
      </c>
      <c r="AD1997" s="63">
        <v>2143.3677118117362</v>
      </c>
      <c r="AE1997" s="63">
        <f>[5]GUINEE!AD2038</f>
        <v>2382.2159999999999</v>
      </c>
      <c r="AF1997" s="63">
        <v>2279.3695020209802</v>
      </c>
      <c r="AG1997" s="63">
        <v>2072.8123362044998</v>
      </c>
      <c r="AH1997" s="63">
        <v>1593.8352113456403</v>
      </c>
      <c r="AI1997" s="63">
        <v>1414.3502959729699</v>
      </c>
      <c r="AJ1997" s="2">
        <f>[5]GUINEE!AE2038</f>
        <v>1629.105</v>
      </c>
      <c r="AK1997" s="2">
        <v>1123.1076413564974</v>
      </c>
      <c r="AL1997" s="2">
        <v>1198.8429498264145</v>
      </c>
      <c r="AM1997" s="2">
        <v>1339.6784309186144</v>
      </c>
      <c r="AN1997" s="2">
        <v>1525.0805625837361</v>
      </c>
      <c r="AO1997" s="2">
        <f>[5]GUINEE!AF2038</f>
        <v>854.09499999999991</v>
      </c>
      <c r="AP1997" s="2">
        <v>391.95279941867147</v>
      </c>
      <c r="AQ1997" s="2">
        <v>620.75361602204907</v>
      </c>
      <c r="AR1997" s="2">
        <v>549.39253963550095</v>
      </c>
      <c r="AS1997" s="2">
        <f>[5]GUINEE!AJ2038</f>
        <v>162.71600000000001</v>
      </c>
      <c r="AT1997" s="2">
        <v>296.28130331261104</v>
      </c>
      <c r="AU1997" s="2">
        <v>-310.69960251987754</v>
      </c>
      <c r="AV1997" s="2">
        <v>155.27391127058988</v>
      </c>
      <c r="AW1997" s="2">
        <v>142.77255400452</v>
      </c>
      <c r="AX1997" s="2">
        <f>[5]GUINEE!AO2038</f>
        <v>69.748000000000005</v>
      </c>
      <c r="AY1997" s="2"/>
      <c r="AZ1997" s="2">
        <v>100.88184116704596</v>
      </c>
      <c r="BA1997" s="2">
        <v>140.13331386798961</v>
      </c>
      <c r="BB1997" s="2">
        <v>130.80005659322262</v>
      </c>
      <c r="BC1997" s="2">
        <v>111.67353285738591</v>
      </c>
      <c r="BD1997" s="2">
        <v>-16.861959357605301</v>
      </c>
      <c r="BE1997" s="2">
        <v>-272.87891482005858</v>
      </c>
      <c r="BF1997" s="2">
        <f>[5]GUINEE!AV2038</f>
        <v>99.070999999999984</v>
      </c>
      <c r="BG1997" s="2">
        <v>200.97797366005128</v>
      </c>
      <c r="BH1997" s="2">
        <v>-175.27363425132233</v>
      </c>
      <c r="BI1997" s="2">
        <v>-72.982716797763445</v>
      </c>
      <c r="BJ1997" s="2">
        <v>-225.27606118195371</v>
      </c>
      <c r="BK1997" s="2">
        <v>190.27145573413452</v>
      </c>
      <c r="BL1997" s="2">
        <v>-142.36212664972408</v>
      </c>
      <c r="BM1997" s="2">
        <v>229.87682135160125</v>
      </c>
      <c r="BN1997" s="2">
        <v>-174.47034856138947</v>
      </c>
      <c r="BO1997" s="2">
        <f>[5]GUINEE!BE2038</f>
        <v>-76.963000000000008</v>
      </c>
      <c r="BP1997" s="2">
        <v>-202.66999211525066</v>
      </c>
      <c r="BQ1997" s="2">
        <v>-202.66999211525066</v>
      </c>
      <c r="BR1997" s="2">
        <v>-248.0510023436552</v>
      </c>
      <c r="BS1997" s="2">
        <v>-464.40058750971519</v>
      </c>
      <c r="BT1997" s="2">
        <v>-411.67903597246539</v>
      </c>
      <c r="BU1997" s="2">
        <v>-615.92871326709349</v>
      </c>
      <c r="BV1997" s="2">
        <v>-720.65068725735443</v>
      </c>
      <c r="BW1997" s="2">
        <v>-90.678237148912245</v>
      </c>
      <c r="BX1997" s="2">
        <v>-309.02856142081748</v>
      </c>
      <c r="BY1997" s="2">
        <v>-435.37894471061327</v>
      </c>
      <c r="BZ1997" s="63">
        <v>-325.69568691253846</v>
      </c>
      <c r="CA1997" s="2">
        <f>[5]GUINEE!BQ2038</f>
        <v>-245.92099999999996</v>
      </c>
      <c r="CB1997" s="2">
        <v>-197.70379631437311</v>
      </c>
      <c r="CC1997" s="2">
        <v>-223.71375774137675</v>
      </c>
      <c r="CD1997" s="2">
        <v>-467.75827714688575</v>
      </c>
      <c r="CE1997" s="2">
        <v>-470.36929329293235</v>
      </c>
      <c r="CF1997" s="2">
        <v>-487.80336090309601</v>
      </c>
      <c r="CG1997" s="2">
        <v>-574.38936344386173</v>
      </c>
      <c r="CH1997" s="2">
        <v>-285.41230775578885</v>
      </c>
      <c r="CI1997" s="2">
        <v>-339.4124562181467</v>
      </c>
      <c r="CJ1997" s="63">
        <v>-212.35322479150133</v>
      </c>
      <c r="CK1997" s="63">
        <v>-315.49141838596989</v>
      </c>
      <c r="CL1997" s="2">
        <f>[5]GUINEE!CD2038</f>
        <v>-151.41300000000001</v>
      </c>
      <c r="CM1997" s="2">
        <v>-133.69503621141538</v>
      </c>
      <c r="CN1997" s="2">
        <v>-16.645013033188235</v>
      </c>
      <c r="CO1997" s="2">
        <v>-15.410441860755924</v>
      </c>
      <c r="CP1997" s="2">
        <v>43.038440987007533</v>
      </c>
      <c r="CQ1997" s="2">
        <v>-145.97861827102437</v>
      </c>
      <c r="CR1997" s="2">
        <v>-317.42087513462968</v>
      </c>
      <c r="CS1997" s="2">
        <v>67.012276205639552</v>
      </c>
      <c r="CT1997" s="2">
        <v>137.69370687971556</v>
      </c>
      <c r="CU1997" s="2">
        <v>-92.335668616855628</v>
      </c>
      <c r="CV1997" s="2">
        <v>96.032319001938063</v>
      </c>
      <c r="CW1997" s="2">
        <v>78.322151329329913</v>
      </c>
      <c r="CX1997" s="2">
        <v>31.30035169349814</v>
      </c>
      <c r="CY1997" s="2">
        <v>44.490318917208512</v>
      </c>
      <c r="CZ1997" s="2">
        <v>8.0942935376362009</v>
      </c>
      <c r="DA1997" s="2">
        <f>[5]GUINEE!CP2038</f>
        <v>768.24199999999996</v>
      </c>
      <c r="DB1997" s="63">
        <v>845.99613982966287</v>
      </c>
      <c r="DC1997" s="63">
        <v>667.82974687272531</v>
      </c>
      <c r="DD1997" s="63">
        <v>466.665732853083</v>
      </c>
      <c r="DE1997" s="63">
        <v>690.818492139054</v>
      </c>
      <c r="DF1997" s="63">
        <v>559.16006079788212</v>
      </c>
      <c r="DG1997" s="63">
        <v>371.44198481053456</v>
      </c>
      <c r="DH1997" s="63">
        <v>798.59083109911296</v>
      </c>
      <c r="DI1997" s="63">
        <v>774.64771334581258</v>
      </c>
      <c r="DJ1997" s="63">
        <v>729.61289407876234</v>
      </c>
      <c r="DK1997" s="63">
        <v>732.7183738055528</v>
      </c>
      <c r="DL1997" s="63">
        <v>726.44142693895128</v>
      </c>
      <c r="DM1997" s="63">
        <v>663.73274492549479</v>
      </c>
      <c r="DN1997" s="6">
        <f>[5]GUINEE!DC2038</f>
        <v>938.50900000000013</v>
      </c>
      <c r="DO1997" s="63">
        <v>663.73274492549479</v>
      </c>
      <c r="DP1997" s="63">
        <v>780.34551463818161</v>
      </c>
      <c r="DQ1997" s="63">
        <v>663.09381679930198</v>
      </c>
      <c r="DR1997" s="63">
        <v>481.30208963282013</v>
      </c>
      <c r="DS1997" s="63">
        <v>1101.8257424791932</v>
      </c>
      <c r="DT1997" s="63">
        <v>988.30086471894538</v>
      </c>
      <c r="DU1997" s="63">
        <v>-132.00217460951495</v>
      </c>
      <c r="DV1997" s="64">
        <f>[5]GUINEE!DN2038</f>
        <v>404.24647085493245</v>
      </c>
      <c r="DW1997" s="65">
        <f>[5]GUINEE!DO2038</f>
        <v>339.02455960931428</v>
      </c>
      <c r="DX1997" s="66">
        <f>[5]GUINEE!DP2038</f>
        <v>-49.496218256536451</v>
      </c>
      <c r="DZ1997" s="63">
        <f>[5]GUINEE!DR2038</f>
        <v>341.99236259175433</v>
      </c>
      <c r="EC1997" s="63">
        <f>[5]GUINEE!DU2038</f>
        <v>453.97153332918674</v>
      </c>
      <c r="EF1997" s="63">
        <f>[5]GUINEE!DX2038</f>
        <v>578.01594713063605</v>
      </c>
      <c r="EI1997" s="63">
        <f>[5]GUINEE!EA2038</f>
        <v>760.24410121374865</v>
      </c>
      <c r="EL1997" s="63">
        <f>[5]GUINEE!ED2038</f>
        <v>955.5861041165856</v>
      </c>
      <c r="EO1997" s="63">
        <f>[5]GUINEE!EG2038</f>
        <v>1150.3811475386356</v>
      </c>
    </row>
    <row r="1998" spans="1:145" ht="15.5" x14ac:dyDescent="0.35">
      <c r="A1998" s="56" t="s">
        <v>486</v>
      </c>
      <c r="B1998" s="63">
        <f>[6]TCHAD!D2124</f>
        <v>7.33</v>
      </c>
      <c r="C1998" s="63">
        <f>[6]TCHAD!E2124</f>
        <v>12.200000000000001</v>
      </c>
      <c r="D1998" s="63">
        <f>[6]TCHAD!F2124</f>
        <v>22.169999999999998</v>
      </c>
      <c r="E1998" s="63">
        <f>[6]TCHAD!G2124</f>
        <v>29.89</v>
      </c>
      <c r="F1998" s="63">
        <f>[6]TCHAD!H2124</f>
        <v>20.350000000000001</v>
      </c>
      <c r="G1998" s="63">
        <f>[6]TCHAD!I2124</f>
        <v>12.450000000000001</v>
      </c>
      <c r="H1998" s="63">
        <f>[6]TCHAD!J2124</f>
        <v>-1.8099999999999987</v>
      </c>
      <c r="I1998" s="63">
        <f>[6]TCHAD!K2124</f>
        <v>13.635999999999994</v>
      </c>
      <c r="J1998" s="63">
        <f>[6]TCHAD!L2124</f>
        <v>47.643000000000001</v>
      </c>
      <c r="K1998" s="63">
        <f>[6]TCHAD!M2124</f>
        <v>54.571999999999996</v>
      </c>
      <c r="L1998" s="63">
        <f>[6]TCHAD!N2124</f>
        <v>55.957000000000001</v>
      </c>
      <c r="M1998" s="63">
        <f>[6]TCHAD!O2124</f>
        <v>42.701000000000008</v>
      </c>
      <c r="N1998" s="63">
        <f>[6]TCHAD!P2124</f>
        <v>35.195999999999998</v>
      </c>
      <c r="O1998" s="63">
        <f>[6]TCHAD!Q2124</f>
        <v>32.559999999999988</v>
      </c>
      <c r="P1998" s="63">
        <f>[6]TCHAD!R2124</f>
        <v>29.368000000000013</v>
      </c>
      <c r="Q1998" s="63">
        <f>[6]TCHAD!S2124</f>
        <v>71.134000000000015</v>
      </c>
      <c r="R1998" s="63">
        <f>[6]TCHAD!T2124</f>
        <v>38.79699999999999</v>
      </c>
      <c r="S1998" s="63">
        <f>[6]TCHAD!U2124</f>
        <v>48.796999999999997</v>
      </c>
      <c r="T1998" s="63">
        <f>[6]TCHAD!V2124</f>
        <v>71.40100000000001</v>
      </c>
      <c r="U1998" s="63">
        <f>[6]TCHAD!W2124</f>
        <v>258.678</v>
      </c>
      <c r="V1998" s="63">
        <f>[6]TCHAD!X2124</f>
        <v>411.20099999999996</v>
      </c>
      <c r="W1998" s="63">
        <f>[6]TCHAD!Y2124</f>
        <v>615.32399999999996</v>
      </c>
      <c r="X1998" s="2">
        <f>[6]TCHAD!Z2124</f>
        <v>267.21551401900001</v>
      </c>
      <c r="Y1998" s="2">
        <f>[6]TCHAD!AA2124</f>
        <v>302.44400000000002</v>
      </c>
      <c r="Z1998" s="63">
        <f>[6]TCHAD!AB2124</f>
        <v>455.71300000000002</v>
      </c>
      <c r="AA1998" s="63">
        <f>[6]TCHAD!AC2124</f>
        <v>557.86699999999996</v>
      </c>
      <c r="AB1998" s="63">
        <v>524.3835826184702</v>
      </c>
      <c r="AC1998" s="63">
        <v>478.71111589424498</v>
      </c>
      <c r="AD1998" s="63">
        <v>503.04562499999997</v>
      </c>
      <c r="AE1998" s="63">
        <f>[6]TCHAD!AH2124</f>
        <v>532.75400000000013</v>
      </c>
      <c r="AF1998" s="63">
        <v>584.36791455888556</v>
      </c>
      <c r="AG1998" s="63">
        <v>474.69037209960999</v>
      </c>
      <c r="AH1998" s="63">
        <v>364.10160654857117</v>
      </c>
      <c r="AI1998" s="63">
        <v>354.10160654857094</v>
      </c>
      <c r="AJ1998" s="2">
        <f>[6]TCHAD!AM2124</f>
        <v>522.72800000000007</v>
      </c>
      <c r="AK1998" s="2">
        <v>435.71617593181281</v>
      </c>
      <c r="AL1998" s="2">
        <v>283.85117700000029</v>
      </c>
      <c r="AM1998" s="2">
        <v>114.47802500000039</v>
      </c>
      <c r="AN1998" s="2">
        <v>9.2550151857864797</v>
      </c>
      <c r="AO1998" s="2">
        <f>[6]TCHAD!AR2124</f>
        <v>88.599000000000004</v>
      </c>
      <c r="AP1998" s="2">
        <v>-49.525109641848616</v>
      </c>
      <c r="AQ1998" s="2">
        <v>-196.767750947438</v>
      </c>
      <c r="AR1998" s="2">
        <v>-268.11999436803291</v>
      </c>
      <c r="AS1998" s="2">
        <f>[6]TCHAD!AV2124</f>
        <v>-303.73799999999994</v>
      </c>
      <c r="AT1998" s="2">
        <v>-156.621559250117</v>
      </c>
      <c r="AU1998" s="2">
        <v>-330.51326909893839</v>
      </c>
      <c r="AV1998" s="2">
        <v>-340.66050091265129</v>
      </c>
      <c r="AW1998" s="2">
        <v>-318.70053562159012</v>
      </c>
      <c r="AX1998" s="2">
        <f>[6]TCHAD!BA2124</f>
        <v>-299.35500000000002</v>
      </c>
      <c r="AY1998" s="2"/>
      <c r="AZ1998" s="2">
        <v>-287.10597539983951</v>
      </c>
      <c r="BA1998" s="2">
        <v>-378.02575927980644</v>
      </c>
      <c r="BB1998" s="2">
        <v>-237.66142558547858</v>
      </c>
      <c r="BC1998" s="2">
        <v>-321.13881774361289</v>
      </c>
      <c r="BD1998" s="2">
        <v>-277.64905078908657</v>
      </c>
      <c r="BE1998" s="2">
        <v>-339.0374578642822</v>
      </c>
      <c r="BF1998" s="2">
        <f>[6]TCHAD!BH2124</f>
        <v>-198.52</v>
      </c>
      <c r="BG1998" s="2">
        <v>-238.91046736688421</v>
      </c>
      <c r="BH1998" s="2">
        <v>-387.50878481600677</v>
      </c>
      <c r="BI1998" s="2">
        <v>-276.10792012547324</v>
      </c>
      <c r="BJ1998" s="2">
        <v>-314.29643719458807</v>
      </c>
      <c r="BK1998" s="2">
        <v>-140.41302911869127</v>
      </c>
      <c r="BL1998" s="2">
        <v>-199.22117717653862</v>
      </c>
      <c r="BM1998" s="2">
        <v>-139.76144788269269</v>
      </c>
      <c r="BN1998" s="2">
        <v>-236.61804923525202</v>
      </c>
      <c r="BO1998" s="2">
        <f>[6]TCHAD!BQ2124</f>
        <v>-151.13600000000002</v>
      </c>
      <c r="BP1998" s="2">
        <v>-55.003993593611888</v>
      </c>
      <c r="BQ1998" s="2">
        <v>-55.003993593611888</v>
      </c>
      <c r="BR1998" s="2">
        <v>-338.62395297645281</v>
      </c>
      <c r="BS1998" s="2">
        <v>-514.01157760321132</v>
      </c>
      <c r="BT1998" s="2">
        <v>-117.87307023459769</v>
      </c>
      <c r="BU1998" s="2">
        <v>-354.09440455953802</v>
      </c>
      <c r="BV1998" s="2">
        <v>-434.27537203197301</v>
      </c>
      <c r="BW1998" s="2">
        <v>-79.904852826743195</v>
      </c>
      <c r="BX1998" s="2">
        <v>-293.87316702547548</v>
      </c>
      <c r="BY1998" s="2">
        <v>-126.04800508539256</v>
      </c>
      <c r="BZ1998" s="63">
        <v>-147.26026257572531</v>
      </c>
      <c r="CA1998" s="2">
        <f>[6]TCHAD!CC2124</f>
        <v>-149.16399999999999</v>
      </c>
      <c r="CB1998" s="2">
        <v>-70.209355612259557</v>
      </c>
      <c r="CC1998" s="2">
        <v>-75.789132655807677</v>
      </c>
      <c r="CD1998" s="2">
        <v>-90.679378260718877</v>
      </c>
      <c r="CE1998" s="2">
        <v>-190.0592852192338</v>
      </c>
      <c r="CF1998" s="2">
        <v>-216.25253449515293</v>
      </c>
      <c r="CG1998" s="2">
        <v>-229.2700470569257</v>
      </c>
      <c r="CH1998" s="2">
        <v>-259.06045942203355</v>
      </c>
      <c r="CI1998" s="2">
        <v>-317.68848253001079</v>
      </c>
      <c r="CJ1998" s="63">
        <v>-262.02867482546492</v>
      </c>
      <c r="CK1998" s="63">
        <v>-322.49017068450098</v>
      </c>
      <c r="CL1998" s="2">
        <f>[6]TCHAD!CN2124</f>
        <v>-303.01000000000005</v>
      </c>
      <c r="CM1998" s="2">
        <v>-242.34285656674842</v>
      </c>
      <c r="CN1998" s="2">
        <v>-190.29701439391408</v>
      </c>
      <c r="CO1998" s="2">
        <v>-208.50519857693462</v>
      </c>
      <c r="CP1998" s="2">
        <v>-147.37796868455939</v>
      </c>
      <c r="CQ1998" s="2">
        <v>-239.3728802158542</v>
      </c>
      <c r="CR1998" s="2">
        <v>-239.3728802158542</v>
      </c>
      <c r="CS1998" s="2">
        <v>-233.66609567675954</v>
      </c>
      <c r="CT1998" s="2">
        <v>-327.24809685113325</v>
      </c>
      <c r="CU1998" s="2">
        <v>-327.24809685113325</v>
      </c>
      <c r="CV1998" s="2">
        <v>-119.45654040982811</v>
      </c>
      <c r="CW1998" s="2">
        <v>-78.484298270724366</v>
      </c>
      <c r="CX1998" s="2">
        <v>-42.28730542949404</v>
      </c>
      <c r="CY1998" s="2">
        <v>22.156871795051899</v>
      </c>
      <c r="CZ1998" s="2">
        <v>22.156871795051899</v>
      </c>
      <c r="DA1998" s="2">
        <f>[6]TCHAD!CZ2124</f>
        <v>157.55099999999999</v>
      </c>
      <c r="DB1998" s="63">
        <v>480.76371957702031</v>
      </c>
      <c r="DC1998" s="63">
        <v>504.35005069205329</v>
      </c>
      <c r="DD1998" s="63">
        <v>415.69661647665282</v>
      </c>
      <c r="DE1998" s="63">
        <v>445.38165449368762</v>
      </c>
      <c r="DF1998" s="63">
        <v>435.39491774437852</v>
      </c>
      <c r="DG1998" s="63">
        <v>400.09466641668791</v>
      </c>
      <c r="DH1998" s="63">
        <v>262.17358985504336</v>
      </c>
      <c r="DI1998" s="63">
        <v>211.94070897437237</v>
      </c>
      <c r="DJ1998" s="63">
        <v>152.53887058000075</v>
      </c>
      <c r="DK1998" s="63">
        <v>123.10760240831088</v>
      </c>
      <c r="DL1998" s="63">
        <v>58.94004209159651</v>
      </c>
      <c r="DM1998" s="63">
        <v>872.88926361063727</v>
      </c>
      <c r="DN1998" s="6">
        <f>[6]TCHAD!DM2124</f>
        <v>145.92399999999998</v>
      </c>
      <c r="DO1998" s="63">
        <v>872.88926361063727</v>
      </c>
      <c r="DP1998" s="63">
        <v>270.74999755635963</v>
      </c>
      <c r="DQ1998" s="63">
        <v>194.62350863930129</v>
      </c>
      <c r="DR1998" s="63">
        <v>171.65807147957418</v>
      </c>
      <c r="DS1998" s="63">
        <v>272.17282233824835</v>
      </c>
      <c r="DT1998" s="63">
        <v>186.22367858768325</v>
      </c>
      <c r="DU1998" s="63">
        <v>240.41532640445092</v>
      </c>
      <c r="DV1998" s="64">
        <f>[6]TCHAD!DW2124</f>
        <v>419.95736621003829</v>
      </c>
      <c r="DW1998" s="65">
        <f>[6]TCHAD!DX2124</f>
        <v>369.30343973184245</v>
      </c>
      <c r="DX1998" s="66">
        <f>[6]TCHAD!DY2124</f>
        <v>1869.9520355788727</v>
      </c>
      <c r="DZ1998" s="63">
        <f>[6]TCHAD!EA2124</f>
        <v>527.22409084877859</v>
      </c>
      <c r="EC1998" s="63">
        <f>[6]TCHAD!ED2124</f>
        <v>647.70754546225135</v>
      </c>
      <c r="EF1998" s="63">
        <f>[6]TCHAD!EG2124</f>
        <v>728.44275643026992</v>
      </c>
      <c r="EI1998" s="63">
        <f>[6]TCHAD!EJ2124</f>
        <v>781.34841297216701</v>
      </c>
      <c r="EL1998" s="63">
        <f>[6]TCHAD!EM2124</f>
        <v>872.43519606949258</v>
      </c>
      <c r="EO1998" s="63">
        <f>[6]TCHAD!EP2124</f>
        <v>1015.6708072487177</v>
      </c>
    </row>
    <row r="1999" spans="1:145" ht="15.5" x14ac:dyDescent="0.35">
      <c r="A1999" s="56" t="s">
        <v>610</v>
      </c>
      <c r="B1999" s="63">
        <f t="shared" ref="B1999:AA1999" si="1932">+B1791+B1785</f>
        <v>80.652000000000001</v>
      </c>
      <c r="C1999" s="63">
        <f t="shared" si="1932"/>
        <v>211.43769900000001</v>
      </c>
      <c r="D1999" s="63">
        <f t="shared" si="1932"/>
        <v>152.39799999999997</v>
      </c>
      <c r="E1999" s="63">
        <f t="shared" si="1932"/>
        <v>135.84700000000001</v>
      </c>
      <c r="F1999" s="63">
        <f t="shared" si="1932"/>
        <v>146.768</v>
      </c>
      <c r="G1999" s="63">
        <f t="shared" si="1932"/>
        <v>143.209</v>
      </c>
      <c r="H1999" s="63">
        <f t="shared" si="1932"/>
        <v>121.93299999999999</v>
      </c>
      <c r="I1999" s="63">
        <f t="shared" si="1932"/>
        <v>138.36700000000002</v>
      </c>
      <c r="J1999" s="63">
        <f t="shared" si="1932"/>
        <v>240.631</v>
      </c>
      <c r="K1999" s="63">
        <f t="shared" si="1932"/>
        <v>265.27699999999999</v>
      </c>
      <c r="L1999" s="63">
        <f t="shared" si="1932"/>
        <v>266.51900000000001</v>
      </c>
      <c r="M1999" s="63">
        <f t="shared" si="1932"/>
        <v>256.65899999999999</v>
      </c>
      <c r="N1999" s="63">
        <f t="shared" si="1932"/>
        <v>178.39999999999998</v>
      </c>
      <c r="O1999" s="63">
        <f t="shared" si="1932"/>
        <v>285.99599999999998</v>
      </c>
      <c r="P1999" s="63">
        <f t="shared" si="1932"/>
        <v>500.22752000000003</v>
      </c>
      <c r="Q1999" s="63">
        <f t="shared" si="1932"/>
        <v>240.70400000000001</v>
      </c>
      <c r="R1999" s="63">
        <f t="shared" si="1932"/>
        <v>229.041</v>
      </c>
      <c r="S1999" s="63">
        <f t="shared" si="1932"/>
        <v>201.79699999999997</v>
      </c>
      <c r="T1999" s="63">
        <f t="shared" si="1932"/>
        <v>184.91399999999999</v>
      </c>
      <c r="U1999" s="63">
        <f t="shared" si="1932"/>
        <v>227.60899999999998</v>
      </c>
      <c r="V1999" s="63">
        <f t="shared" si="1932"/>
        <v>410.4130000000003</v>
      </c>
      <c r="W1999" s="63">
        <f t="shared" si="1932"/>
        <v>394.81810000000002</v>
      </c>
      <c r="X1999" s="2">
        <f t="shared" si="1932"/>
        <v>347.41199999999998</v>
      </c>
      <c r="Y1999" s="2">
        <f t="shared" si="1932"/>
        <v>331.22199999999998</v>
      </c>
      <c r="Z1999" s="63">
        <f t="shared" si="1932"/>
        <v>363.450064123</v>
      </c>
      <c r="AA1999" s="63">
        <f t="shared" si="1932"/>
        <v>353.20600000000002</v>
      </c>
      <c r="AB1999" s="63">
        <v>221.37090311165656</v>
      </c>
      <c r="AC1999" s="63">
        <v>229.77192039315781</v>
      </c>
      <c r="AD1999" s="63">
        <v>222.52307323447934</v>
      </c>
      <c r="AE1999" s="63">
        <f>+AE1791+AE1785</f>
        <v>324.00599999999997</v>
      </c>
      <c r="AF1999" s="63">
        <v>352.89186160759601</v>
      </c>
      <c r="AG1999" s="63">
        <v>328.86434111678045</v>
      </c>
      <c r="AH1999" s="63">
        <v>324.2170579520851</v>
      </c>
      <c r="AI1999" s="63">
        <v>306.94821077417726</v>
      </c>
      <c r="AJ1999" s="2">
        <f>+AJ1791+AJ1785</f>
        <v>333.65899999999999</v>
      </c>
      <c r="AK1999" s="2">
        <v>271.58056261491225</v>
      </c>
      <c r="AL1999" s="2">
        <v>265.14745271218015</v>
      </c>
      <c r="AM1999" s="2">
        <v>237.5381862451199</v>
      </c>
      <c r="AN1999" s="2">
        <v>255.06316091302153</v>
      </c>
      <c r="AO1999" s="2">
        <f>+AO1791+AO1785</f>
        <v>485.80200000000002</v>
      </c>
      <c r="AP1999" s="2">
        <v>213.55176562730395</v>
      </c>
      <c r="AQ1999" s="2">
        <v>208.28618645305949</v>
      </c>
      <c r="AR1999" s="2">
        <v>202.02842772850039</v>
      </c>
      <c r="AS1999" s="2">
        <f>+AS1791+AS1785</f>
        <v>893.84700000000009</v>
      </c>
      <c r="AT1999" s="2">
        <v>664.80683531740704</v>
      </c>
      <c r="AU1999" s="2">
        <v>882.49113669723783</v>
      </c>
      <c r="AV1999" s="2">
        <v>1018.0087691391874</v>
      </c>
      <c r="AW1999" s="2">
        <v>1018.0087691391874</v>
      </c>
      <c r="AX1999" s="2">
        <f>+AX1791+AX1785</f>
        <v>453.26199999999994</v>
      </c>
      <c r="AY1999" s="2"/>
      <c r="AZ1999" s="2">
        <v>638.13843364968784</v>
      </c>
      <c r="BA1999" s="2">
        <v>497.53037689064024</v>
      </c>
      <c r="BB1999" s="2">
        <v>531.66894190403991</v>
      </c>
      <c r="BC1999" s="2">
        <v>432.66841472130295</v>
      </c>
      <c r="BD1999" s="2">
        <v>516.40615186594175</v>
      </c>
      <c r="BE1999" s="2">
        <v>453.75603074170886</v>
      </c>
      <c r="BF1999" s="2">
        <f>('[1]Situation SCX'!C9-'[1]Situation SCX'!C107)/1000</f>
        <v>453.61548242738121</v>
      </c>
      <c r="BG1999" s="2">
        <v>414.87586620554379</v>
      </c>
      <c r="BH1999" s="2">
        <v>336.23733655379073</v>
      </c>
      <c r="BI1999" s="2">
        <v>460.12643457258542</v>
      </c>
      <c r="BJ1999" s="2">
        <v>364.30866718741402</v>
      </c>
      <c r="BK1999" s="2">
        <v>461.08005407752984</v>
      </c>
      <c r="BL1999" s="2">
        <v>378.26669246311013</v>
      </c>
      <c r="BM1999" s="2">
        <v>474.47713235637741</v>
      </c>
      <c r="BN1999" s="2">
        <v>380.24682035552212</v>
      </c>
      <c r="BO1999" s="2">
        <f>('[1]Situation SCX'!L9-'[1]Situation SCX'!L107)/1000</f>
        <v>426.86953815517575</v>
      </c>
      <c r="BP1999" s="2">
        <v>438.46969968531607</v>
      </c>
      <c r="BQ1999" s="2">
        <v>364.28080232324021</v>
      </c>
      <c r="BR1999" s="2">
        <v>225.32387892318866</v>
      </c>
      <c r="BS1999" s="2">
        <v>181.50164507921676</v>
      </c>
      <c r="BT1999" s="2">
        <v>324.13098203935203</v>
      </c>
      <c r="BU1999" s="2">
        <v>226.59868641943825</v>
      </c>
      <c r="BV1999" s="2">
        <v>159.54343520935078</v>
      </c>
      <c r="BW1999" s="2">
        <v>425.23048673400461</v>
      </c>
      <c r="BX1999" s="2">
        <v>359.37174746547333</v>
      </c>
      <c r="BY1999" s="2">
        <v>320.45636035207798</v>
      </c>
      <c r="BZ1999" s="63">
        <v>384.12212957920599</v>
      </c>
      <c r="CA1999" s="2">
        <f>('[1]Situation SCX'!X9-'[1]Situation SCX'!X107)/1000</f>
        <v>453.43715265502647</v>
      </c>
      <c r="CB1999" s="2">
        <v>499.51433557053463</v>
      </c>
      <c r="CC1999" s="2">
        <v>486.8146062472382</v>
      </c>
      <c r="CD1999" s="2">
        <v>403.55356718277255</v>
      </c>
      <c r="CE1999" s="2">
        <v>492.98010352335461</v>
      </c>
      <c r="CF1999" s="2">
        <v>478.11497786726045</v>
      </c>
      <c r="CG1999" s="2">
        <v>441.09146246283376</v>
      </c>
      <c r="CH1999" s="2">
        <v>541.086632351763</v>
      </c>
      <c r="CI1999" s="2">
        <v>520.39648618842546</v>
      </c>
      <c r="CJ1999" s="63">
        <v>538.38419840157246</v>
      </c>
      <c r="CK1999" s="63">
        <v>510.09784060993661</v>
      </c>
      <c r="CL1999" s="2">
        <f>+CL1791+CL1785</f>
        <v>437.25122968851679</v>
      </c>
      <c r="CM1999" s="2">
        <v>616.41121390816477</v>
      </c>
      <c r="CN1999" s="2">
        <v>571.00929232350245</v>
      </c>
      <c r="CO1999" s="2">
        <v>575.91554116851626</v>
      </c>
      <c r="CP1999" s="2">
        <v>643.52745015289213</v>
      </c>
      <c r="CQ1999" s="2">
        <v>554.95343622803</v>
      </c>
      <c r="CR1999" s="2">
        <v>492.29769093468281</v>
      </c>
      <c r="CS1999" s="2">
        <v>565.95020757958753</v>
      </c>
      <c r="CT1999" s="2">
        <v>497.6499371287515</v>
      </c>
      <c r="CU1999" s="2">
        <v>450.58416554833559</v>
      </c>
      <c r="CV1999" s="2">
        <v>511.3693677810495</v>
      </c>
      <c r="CW1999" s="2">
        <v>486.67185164892919</v>
      </c>
      <c r="CX1999" s="2">
        <v>489.03513831590874</v>
      </c>
      <c r="CY1999" s="2">
        <v>489.11201665276701</v>
      </c>
      <c r="CZ1999" s="2">
        <v>510.1469830280945</v>
      </c>
      <c r="DA1999" s="2">
        <f t="shared" ref="DA1999" si="1933">+DA1791+DA1785</f>
        <v>624.39567859251429</v>
      </c>
      <c r="DB1999" s="63">
        <v>719.64433355611038</v>
      </c>
      <c r="DC1999" s="63">
        <v>672.5869291352459</v>
      </c>
      <c r="DD1999" s="63">
        <v>612.91690267151705</v>
      </c>
      <c r="DE1999" s="63">
        <v>724.81848313767171</v>
      </c>
      <c r="DF1999" s="63">
        <v>681.66713843096568</v>
      </c>
      <c r="DG1999" s="63">
        <v>638.35770073145216</v>
      </c>
      <c r="DH1999" s="63">
        <v>724.75766250314882</v>
      </c>
      <c r="DI1999" s="63">
        <v>689.70997398997258</v>
      </c>
      <c r="DJ1999" s="63">
        <v>669.29864264605692</v>
      </c>
      <c r="DK1999" s="63">
        <v>604.81220430217218</v>
      </c>
      <c r="DL1999" s="63">
        <v>580.6674456040065</v>
      </c>
      <c r="DM1999" s="63">
        <v>776.46417510235563</v>
      </c>
      <c r="DN1999" s="6">
        <f t="shared" ref="DN1999" si="1934">+DN1791+DN1785</f>
        <v>600.78782807127664</v>
      </c>
      <c r="DO1999" s="63">
        <v>776.46417510235563</v>
      </c>
      <c r="DP1999" s="63">
        <v>623.28907749685379</v>
      </c>
      <c r="DQ1999" s="63">
        <v>586.50440876873392</v>
      </c>
      <c r="DR1999" s="63">
        <v>539.38957541868888</v>
      </c>
      <c r="DS1999" s="63">
        <v>641.5954145853234</v>
      </c>
      <c r="DT1999" s="63">
        <v>602.38618184199856</v>
      </c>
      <c r="DU1999" s="63">
        <v>531.66662676240139</v>
      </c>
      <c r="DV1999" s="64">
        <f>+DV1791+DV1785</f>
        <v>611.32064177503628</v>
      </c>
      <c r="DW1999" s="65">
        <f>+DW1791+DW1785</f>
        <v>603.9588803620378</v>
      </c>
      <c r="DX1999" s="66">
        <f>+DX1791+DX1785</f>
        <v>754.98159160118792</v>
      </c>
      <c r="DZ1999" s="63">
        <f>+DZ1791+DZ1785</f>
        <v>682.39518889404656</v>
      </c>
      <c r="EC1999" s="63">
        <f>+EC1791+EC1785</f>
        <v>761.27816986291157</v>
      </c>
      <c r="EF1999" s="63">
        <f>+EF1791+EF1785</f>
        <v>842.55100162604481</v>
      </c>
      <c r="EI1999" s="63">
        <f>+EI1791+EI1785</f>
        <v>971.34088348951616</v>
      </c>
      <c r="EL1999" s="63">
        <f>+EL1791+EL1785</f>
        <v>1141.906735134929</v>
      </c>
      <c r="EO1999" s="63">
        <f>+EO1791+EO1785</f>
        <v>1355.3777071663112</v>
      </c>
    </row>
    <row r="2000" spans="1:145" ht="15.5" x14ac:dyDescent="0.35">
      <c r="A2000" s="56" t="s">
        <v>684</v>
      </c>
      <c r="B2000" s="63">
        <f>-B1891</f>
        <v>0</v>
      </c>
      <c r="C2000" s="63">
        <f>-C1891</f>
        <v>0</v>
      </c>
      <c r="D2000" s="63" t="e">
        <f t="shared" ref="D2000:AA2000" si="1935">-D1890</f>
        <v>#REF!</v>
      </c>
      <c r="E2000" s="63" t="e">
        <f t="shared" si="1935"/>
        <v>#REF!</v>
      </c>
      <c r="F2000" s="63" t="e">
        <f t="shared" si="1935"/>
        <v>#REF!</v>
      </c>
      <c r="G2000" s="63" t="e">
        <f t="shared" si="1935"/>
        <v>#REF!</v>
      </c>
      <c r="H2000" s="63">
        <f t="shared" si="1935"/>
        <v>0</v>
      </c>
      <c r="I2000" s="63">
        <f t="shared" si="1935"/>
        <v>-5.7000000000000002E-2</v>
      </c>
      <c r="J2000" s="63">
        <f t="shared" si="1935"/>
        <v>-7.3000000000000009E-2</v>
      </c>
      <c r="K2000" s="63">
        <f t="shared" si="1935"/>
        <v>-7.5999999999999998E-2</v>
      </c>
      <c r="L2000" s="63">
        <f t="shared" si="1935"/>
        <v>-0.83599999999999997</v>
      </c>
      <c r="M2000" s="63">
        <f t="shared" si="1935"/>
        <v>-5.109</v>
      </c>
      <c r="N2000" s="63">
        <f t="shared" si="1935"/>
        <v>0</v>
      </c>
      <c r="O2000" s="63" t="e">
        <f t="shared" si="1935"/>
        <v>#VALUE!</v>
      </c>
      <c r="P2000" s="63" t="e">
        <f t="shared" si="1935"/>
        <v>#VALUE!</v>
      </c>
      <c r="Q2000" s="63" t="e">
        <f t="shared" si="1935"/>
        <v>#VALUE!</v>
      </c>
      <c r="R2000" s="63" t="e">
        <f t="shared" si="1935"/>
        <v>#VALUE!</v>
      </c>
      <c r="S2000" s="63" t="e">
        <f t="shared" si="1935"/>
        <v>#VALUE!</v>
      </c>
      <c r="T2000" s="63" t="e">
        <f t="shared" si="1935"/>
        <v>#VALUE!</v>
      </c>
      <c r="U2000" s="63" t="e">
        <f t="shared" si="1935"/>
        <v>#VALUE!</v>
      </c>
      <c r="V2000" s="63" t="e">
        <f t="shared" si="1935"/>
        <v>#VALUE!</v>
      </c>
      <c r="W2000" s="63" t="e">
        <f t="shared" si="1935"/>
        <v>#VALUE!</v>
      </c>
      <c r="X2000" s="2" t="e">
        <f t="shared" si="1935"/>
        <v>#VALUE!</v>
      </c>
      <c r="Y2000" s="2" t="e">
        <f t="shared" si="1935"/>
        <v>#VALUE!</v>
      </c>
      <c r="Z2000" s="63">
        <f t="shared" si="1935"/>
        <v>-494.85999999999967</v>
      </c>
      <c r="AA2000" s="63" t="e">
        <f t="shared" si="1935"/>
        <v>#VALUE!</v>
      </c>
      <c r="AB2000" s="63">
        <v>-134.85999999999967</v>
      </c>
      <c r="AC2000" s="63">
        <v>-134.85999999999967</v>
      </c>
      <c r="AD2000" s="63">
        <v>-143.37299999999999</v>
      </c>
      <c r="AE2000" s="63" t="e">
        <f>-AE1890</f>
        <v>#VALUE!</v>
      </c>
      <c r="AF2000" s="63">
        <v>-525</v>
      </c>
      <c r="AG2000" s="63">
        <v>-525</v>
      </c>
      <c r="AH2000" s="63">
        <v>-525</v>
      </c>
      <c r="AI2000" s="63">
        <v>-525</v>
      </c>
      <c r="AJ2000" s="2" t="e">
        <f>-AJ1890</f>
        <v>#VALUE!</v>
      </c>
      <c r="AK2000" s="2">
        <v>-525</v>
      </c>
      <c r="AL2000" s="2">
        <v>-525</v>
      </c>
      <c r="AM2000" s="2">
        <v>-525</v>
      </c>
      <c r="AN2000" s="2">
        <v>-525</v>
      </c>
      <c r="AO2000" s="2" t="e">
        <f>-AO1890</f>
        <v>#VALUE!</v>
      </c>
      <c r="AP2000" s="2">
        <v>-525</v>
      </c>
      <c r="AQ2000" s="2">
        <v>-525</v>
      </c>
      <c r="AR2000" s="2">
        <v>-525</v>
      </c>
      <c r="AS2000" s="2">
        <f>-AS1890</f>
        <v>-1103.787</v>
      </c>
      <c r="AT2000" s="2">
        <v>-832.33100000000002</v>
      </c>
      <c r="AU2000" s="2">
        <v>-832.33100000000002</v>
      </c>
      <c r="AV2000" s="2">
        <v>-832.33100000000002</v>
      </c>
      <c r="AW2000" s="2">
        <v>-832.33100000000002</v>
      </c>
      <c r="AX2000" s="2" t="e">
        <f>-AX1890</f>
        <v>#VALUE!</v>
      </c>
      <c r="AY2000" s="2"/>
      <c r="AZ2000" s="2">
        <v>-724.4670000000001</v>
      </c>
      <c r="BA2000" s="2">
        <v>-524.4670000000001</v>
      </c>
      <c r="BB2000" s="2">
        <v>-723.327</v>
      </c>
      <c r="BC2000" s="2">
        <v>-523.327</v>
      </c>
      <c r="BD2000" s="2">
        <v>-724.4670000000001</v>
      </c>
      <c r="BE2000" s="2">
        <v>-524.4670000000001</v>
      </c>
      <c r="BF2000" s="2">
        <f>BF2002-SUM(BF1993:BF1999)</f>
        <v>-836.97200000000066</v>
      </c>
      <c r="BG2000" s="2">
        <f>BG2002-SUM(BG1993:BG1999)</f>
        <v>-780.50599100513455</v>
      </c>
      <c r="BH2000" s="2">
        <f>BH2002-SUM(BH1993:BH1999)</f>
        <v>-701.85959848082348</v>
      </c>
      <c r="BI2000" s="2">
        <v>-743.18895883220466</v>
      </c>
      <c r="BJ2000" s="2">
        <v>-647.37119144703274</v>
      </c>
      <c r="BK2000" s="2">
        <v>-755.77160142816001</v>
      </c>
      <c r="BL2000" s="2">
        <v>-643.06942754283773</v>
      </c>
      <c r="BM2000" s="2">
        <v>-765.18817488370178</v>
      </c>
      <c r="BN2000" s="2">
        <v>-638.16927890059469</v>
      </c>
      <c r="BO2000" s="2">
        <f>BO2002-SUM(BO1993:BO1999)</f>
        <v>-1007.1705381551756</v>
      </c>
      <c r="BP2000" s="2">
        <v>-913.70219306359422</v>
      </c>
      <c r="BQ2000" s="2">
        <v>-124.8962676055985</v>
      </c>
      <c r="BR2000" s="2">
        <v>766.01950069827762</v>
      </c>
      <c r="BS2000" s="2">
        <v>-659.93413845749456</v>
      </c>
      <c r="BT2000" s="2">
        <v>-863.30393381605154</v>
      </c>
      <c r="BU2000" s="2">
        <v>-768.97163819613831</v>
      </c>
      <c r="BV2000" s="2">
        <v>-701.91638698605038</v>
      </c>
      <c r="BW2000" s="2">
        <v>-1060.2993867340056</v>
      </c>
      <c r="BX2000" s="2">
        <v>-997.64064746547365</v>
      </c>
      <c r="BY2000" s="2">
        <v>-859.85026035207852</v>
      </c>
      <c r="BZ2000" s="63">
        <v>-1060.5783256934278</v>
      </c>
      <c r="CA2000" s="2">
        <f>CA2002-SUM(CA1993:CA1999)</f>
        <v>-1431.3641526550268</v>
      </c>
      <c r="CB2000" s="2">
        <v>-1576.4913355705348</v>
      </c>
      <c r="CC2000" s="2">
        <v>-1563.7916062472368</v>
      </c>
      <c r="CD2000" s="2">
        <v>-1480.5305671827734</v>
      </c>
      <c r="CE2000" s="2">
        <v>-1569.9571035233535</v>
      </c>
      <c r="CF2000" s="2">
        <v>-1555.0919778672596</v>
      </c>
      <c r="CG2000" s="2">
        <v>-1518.0684624628348</v>
      </c>
      <c r="CH2000" s="2">
        <v>-1618.0636323517642</v>
      </c>
      <c r="CI2000" s="2">
        <v>-1597.373486188425</v>
      </c>
      <c r="CJ2000" s="63">
        <v>-1481.530498154053</v>
      </c>
      <c r="CK2000" s="63">
        <v>-2006.127289609936</v>
      </c>
      <c r="CL2000" s="2">
        <f>CL2002-SUM(CL1993:CL1999)</f>
        <v>-1967.4846319750914</v>
      </c>
      <c r="CM2000" s="2">
        <v>-2082.6966629081639</v>
      </c>
      <c r="CN2000" s="2">
        <v>-2356.0231124472275</v>
      </c>
      <c r="CO2000" s="2">
        <v>-2343.9757778155499</v>
      </c>
      <c r="CP2000" s="2">
        <v>-2244.0964501528915</v>
      </c>
      <c r="CQ2000" s="2">
        <v>-2155.5224362280314</v>
      </c>
      <c r="CR2000" s="2">
        <v>-2286.8941284007651</v>
      </c>
      <c r="CS2000" s="2">
        <v>-1287.9189581595883</v>
      </c>
      <c r="CT2000" s="2">
        <v>-1219.6186877087498</v>
      </c>
      <c r="CU2000" s="2">
        <v>-1281.7456995511229</v>
      </c>
      <c r="CV2000" s="2">
        <v>-898.58042614850274</v>
      </c>
      <c r="CW2000" s="2">
        <v>-823.88304131601308</v>
      </c>
      <c r="CX2000" s="2">
        <v>-876.24620209939212</v>
      </c>
      <c r="CY2000" s="2">
        <v>-826.32321708669861</v>
      </c>
      <c r="CZ2000" s="2">
        <v>-1122.2357372105989</v>
      </c>
      <c r="DA2000" s="2">
        <f t="shared" ref="DA2000" si="1936">DA2002-SUM(DA1993:DA1999)</f>
        <v>-2387.3918601130249</v>
      </c>
      <c r="DB2000" s="63">
        <v>-2314.2975601230155</v>
      </c>
      <c r="DC2000" s="63">
        <v>-2267.1279291352448</v>
      </c>
      <c r="DD2000" s="63">
        <v>-2531.7691831647817</v>
      </c>
      <c r="DE2000" s="63">
        <v>-1985.5916913331293</v>
      </c>
      <c r="DF2000" s="63">
        <v>-1942.4403466264225</v>
      </c>
      <c r="DG2000" s="63">
        <v>-1899.1309089269089</v>
      </c>
      <c r="DH2000" s="63">
        <v>-2085.6987876536778</v>
      </c>
      <c r="DI2000" s="63">
        <v>-2050.6510991405034</v>
      </c>
      <c r="DJ2000" s="63">
        <v>-2032.0927677965838</v>
      </c>
      <c r="DK2000" s="63">
        <v>-2416.8699469779003</v>
      </c>
      <c r="DL2000" s="63">
        <v>-2392.7251882797354</v>
      </c>
      <c r="DM2000" s="63">
        <v>-1987.6720965330805</v>
      </c>
      <c r="DN2000" s="6">
        <f t="shared" ref="DN2000" si="1937">DN2002-SUM(DN1993:DN1999)</f>
        <v>-2059.1554365093025</v>
      </c>
      <c r="DO2000" s="63">
        <v>-1987.6720965330805</v>
      </c>
      <c r="DP2000" s="63">
        <v>-2044.5027218838795</v>
      </c>
      <c r="DQ2000" s="63">
        <v>-2007.7180531557601</v>
      </c>
      <c r="DR2000" s="63">
        <v>-1960.6032198057151</v>
      </c>
      <c r="DS2000" s="63">
        <v>-1655.6660210803475</v>
      </c>
      <c r="DT2000" s="63">
        <v>-1616.4567883370232</v>
      </c>
      <c r="DU2000" s="63">
        <v>-2220.0305548639344</v>
      </c>
      <c r="DV2000" s="64">
        <f>DV2002-SUM(DV1993:DV1999)</f>
        <v>-2650.3614864361011</v>
      </c>
      <c r="DW2000" s="65">
        <f>DW2002-SUM(DW1993:DW1999)</f>
        <v>-2654.0075403862197</v>
      </c>
      <c r="DX2000" s="66">
        <f>DX2002-SUM(DX1993:DX1999)</f>
        <v>-2405.0302516253678</v>
      </c>
      <c r="DZ2000" s="63">
        <f>DZ2002-SUM(DZ1993:DZ1999)</f>
        <v>-2705.5207492652262</v>
      </c>
      <c r="EC2000" s="63">
        <f>EC2002-SUM(EC1993:EC1999)</f>
        <v>-2411.3268298870926</v>
      </c>
      <c r="EF2000" s="63">
        <f>EF2002-SUM(EF1993:EF1999)</f>
        <v>-2892.5996616502307</v>
      </c>
      <c r="EI2000" s="63">
        <f>EI2002-SUM(EI1993:EI1999)</f>
        <v>-3021.3895435136992</v>
      </c>
      <c r="EL2000" s="63">
        <f>EL2002-SUM(EL1993:EL1999)</f>
        <v>-3191.955395159117</v>
      </c>
      <c r="EO2000" s="63">
        <f>EO2002-SUM(EO1993:EO1999)</f>
        <v>-3405.4263671904955</v>
      </c>
    </row>
    <row r="2001" spans="1:145" ht="15.5" x14ac:dyDescent="0.35">
      <c r="A2001" s="56" t="s">
        <v>685</v>
      </c>
      <c r="B2001" s="63" t="e">
        <f t="shared" ref="B2001:AA2001" si="1938">B1894</f>
        <v>#REF!</v>
      </c>
      <c r="C2001" s="63" t="e">
        <f t="shared" si="1938"/>
        <v>#REF!</v>
      </c>
      <c r="D2001" s="63" t="e">
        <f t="shared" si="1938"/>
        <v>#REF!</v>
      </c>
      <c r="E2001" s="63" t="e">
        <f t="shared" si="1938"/>
        <v>#REF!</v>
      </c>
      <c r="F2001" s="63" t="e">
        <f t="shared" si="1938"/>
        <v>#REF!</v>
      </c>
      <c r="G2001" s="63" t="e">
        <f t="shared" si="1938"/>
        <v>#REF!</v>
      </c>
      <c r="H2001" s="63">
        <f t="shared" si="1938"/>
        <v>0</v>
      </c>
      <c r="I2001" s="63">
        <f t="shared" si="1938"/>
        <v>0.74900000000000011</v>
      </c>
      <c r="J2001" s="63">
        <f t="shared" si="1938"/>
        <v>0.44200000000000006</v>
      </c>
      <c r="K2001" s="63">
        <f t="shared" si="1938"/>
        <v>0.495</v>
      </c>
      <c r="L2001" s="63">
        <f t="shared" si="1938"/>
        <v>0.45799999999999996</v>
      </c>
      <c r="M2001" s="63">
        <f t="shared" si="1938"/>
        <v>1.2649999999999999</v>
      </c>
      <c r="N2001" s="63">
        <f t="shared" si="1938"/>
        <v>0</v>
      </c>
      <c r="O2001" s="63" t="e">
        <f t="shared" si="1938"/>
        <v>#VALUE!</v>
      </c>
      <c r="P2001" s="63" t="e">
        <f t="shared" si="1938"/>
        <v>#VALUE!</v>
      </c>
      <c r="Q2001" s="63" t="e">
        <f t="shared" si="1938"/>
        <v>#VALUE!</v>
      </c>
      <c r="R2001" s="63" t="e">
        <f t="shared" si="1938"/>
        <v>#VALUE!</v>
      </c>
      <c r="S2001" s="63" t="e">
        <f t="shared" si="1938"/>
        <v>#VALUE!</v>
      </c>
      <c r="T2001" s="63" t="e">
        <f t="shared" si="1938"/>
        <v>#VALUE!</v>
      </c>
      <c r="U2001" s="63" t="e">
        <f t="shared" si="1938"/>
        <v>#VALUE!</v>
      </c>
      <c r="V2001" s="63" t="e">
        <f t="shared" si="1938"/>
        <v>#VALUE!</v>
      </c>
      <c r="W2001" s="63" t="e">
        <f t="shared" si="1938"/>
        <v>#VALUE!</v>
      </c>
      <c r="X2001" s="2" t="e">
        <f t="shared" si="1938"/>
        <v>#VALUE!</v>
      </c>
      <c r="Y2001" s="2" t="e">
        <f t="shared" si="1938"/>
        <v>#VALUE!</v>
      </c>
      <c r="Z2001" s="63">
        <f t="shared" si="1938"/>
        <v>4.5260000000007494</v>
      </c>
      <c r="AA2001" s="63" t="e">
        <f t="shared" si="1938"/>
        <v>#VALUE!</v>
      </c>
      <c r="AB2001" s="63">
        <v>15.245000000000001</v>
      </c>
      <c r="AC2001" s="63">
        <v>15.245000000000001</v>
      </c>
      <c r="AD2001" s="63">
        <v>15.245000000000001</v>
      </c>
      <c r="AE2001" s="63" t="e">
        <f>AE1894</f>
        <v>#VALUE!</v>
      </c>
      <c r="AF2001" s="63">
        <v>15.245000000000001</v>
      </c>
      <c r="AG2001" s="63">
        <v>15.245000000000001</v>
      </c>
      <c r="AH2001" s="63">
        <v>15.245000000000001</v>
      </c>
      <c r="AI2001" s="63">
        <v>15.245000000000001</v>
      </c>
      <c r="AJ2001" s="2" t="e">
        <f>AJ1894</f>
        <v>#VALUE!</v>
      </c>
      <c r="AK2001" s="2">
        <v>15.245000000000001</v>
      </c>
      <c r="AL2001" s="2">
        <v>15.245000000000001</v>
      </c>
      <c r="AM2001" s="2">
        <v>15.245000000000001</v>
      </c>
      <c r="AN2001" s="2">
        <v>15.245000000000001</v>
      </c>
      <c r="AO2001" s="2" t="e">
        <f>AO1894</f>
        <v>#VALUE!</v>
      </c>
      <c r="AP2001" s="2">
        <v>15.245000000000001</v>
      </c>
      <c r="AQ2001" s="2">
        <v>15.245000000000001</v>
      </c>
      <c r="AR2001" s="2">
        <v>15.245000000000001</v>
      </c>
      <c r="AS2001" s="2">
        <f>AS1894</f>
        <v>321.35899999999998</v>
      </c>
      <c r="AT2001" s="2">
        <v>15.245000000000001</v>
      </c>
      <c r="AU2001" s="2">
        <v>15.245000000000001</v>
      </c>
      <c r="AV2001" s="2">
        <v>15.245000000000001</v>
      </c>
      <c r="AW2001" s="2">
        <v>15.245000000000001</v>
      </c>
      <c r="AX2001" s="2">
        <f>AX1894</f>
        <v>225.86500000000001</v>
      </c>
      <c r="AY2001" s="2"/>
      <c r="AZ2001" s="2">
        <v>60.5</v>
      </c>
      <c r="BA2001" s="2">
        <v>60.5</v>
      </c>
      <c r="BB2001" s="2">
        <v>60.5</v>
      </c>
      <c r="BC2001" s="2">
        <v>60.5</v>
      </c>
      <c r="BD2001" s="2">
        <v>60.5</v>
      </c>
      <c r="BE2001" s="2">
        <v>60.5</v>
      </c>
      <c r="BF2001" s="2" t="s">
        <v>85</v>
      </c>
      <c r="BG2001" s="91" t="s">
        <v>85</v>
      </c>
      <c r="BH2001" s="91" t="s">
        <v>85</v>
      </c>
      <c r="BI2001" s="2" t="s">
        <v>85</v>
      </c>
      <c r="BJ2001" s="2" t="s">
        <v>85</v>
      </c>
      <c r="BK2001" s="2" t="s">
        <v>85</v>
      </c>
      <c r="BL2001" s="2" t="s">
        <v>85</v>
      </c>
      <c r="BM2001" s="2" t="s">
        <v>85</v>
      </c>
      <c r="BN2001" s="2" t="s">
        <v>85</v>
      </c>
      <c r="BO2001" s="91" t="s">
        <v>85</v>
      </c>
      <c r="BP2001" s="2" t="s">
        <v>85</v>
      </c>
      <c r="BQ2001" s="2" t="s">
        <v>85</v>
      </c>
      <c r="BR2001" s="2" t="s">
        <v>85</v>
      </c>
      <c r="BS2001" s="2" t="s">
        <v>85</v>
      </c>
      <c r="BT2001" s="2" t="s">
        <v>85</v>
      </c>
      <c r="BU2001" s="2" t="s">
        <v>85</v>
      </c>
      <c r="BV2001" s="2" t="s">
        <v>85</v>
      </c>
      <c r="BW2001" s="2" t="s">
        <v>85</v>
      </c>
      <c r="BX2001" s="2" t="s">
        <v>85</v>
      </c>
      <c r="BY2001" s="2" t="s">
        <v>85</v>
      </c>
      <c r="BZ2001" s="63" t="s">
        <v>85</v>
      </c>
      <c r="CA2001" s="91" t="s">
        <v>85</v>
      </c>
      <c r="CB2001" s="2" t="s">
        <v>85</v>
      </c>
      <c r="CC2001" s="2" t="s">
        <v>85</v>
      </c>
      <c r="CD2001" s="2" t="s">
        <v>85</v>
      </c>
      <c r="CE2001" s="2" t="s">
        <v>85</v>
      </c>
      <c r="CF2001" s="2" t="s">
        <v>85</v>
      </c>
      <c r="CG2001" s="2" t="s">
        <v>85</v>
      </c>
      <c r="CH2001" s="2" t="s">
        <v>85</v>
      </c>
      <c r="CI2001" s="2" t="s">
        <v>85</v>
      </c>
      <c r="CJ2001" s="63" t="s">
        <v>85</v>
      </c>
      <c r="CK2001" s="63" t="s">
        <v>85</v>
      </c>
      <c r="CL2001" s="91" t="s">
        <v>85</v>
      </c>
      <c r="CM2001" s="2" t="s">
        <v>85</v>
      </c>
      <c r="CN2001" s="2" t="s">
        <v>85</v>
      </c>
      <c r="CO2001" s="2" t="s">
        <v>85</v>
      </c>
      <c r="CP2001" s="2" t="s">
        <v>85</v>
      </c>
      <c r="CQ2001" s="2" t="s">
        <v>85</v>
      </c>
      <c r="CR2001" s="2" t="s">
        <v>85</v>
      </c>
      <c r="CS2001" s="2" t="s">
        <v>85</v>
      </c>
      <c r="CT2001" s="2" t="s">
        <v>85</v>
      </c>
      <c r="CU2001" s="2" t="s">
        <v>85</v>
      </c>
      <c r="CV2001" s="2" t="s">
        <v>85</v>
      </c>
      <c r="CW2001" s="2" t="s">
        <v>85</v>
      </c>
      <c r="CX2001" s="2" t="s">
        <v>85</v>
      </c>
      <c r="CY2001" s="2" t="s">
        <v>85</v>
      </c>
      <c r="CZ2001" s="2" t="s">
        <v>85</v>
      </c>
      <c r="DA2001" s="91" t="s">
        <v>85</v>
      </c>
      <c r="DB2001" s="63" t="s">
        <v>85</v>
      </c>
      <c r="DC2001" s="63" t="s">
        <v>85</v>
      </c>
      <c r="DD2001" s="63" t="s">
        <v>85</v>
      </c>
      <c r="DE2001" s="63" t="s">
        <v>85</v>
      </c>
      <c r="DF2001" s="63" t="s">
        <v>85</v>
      </c>
      <c r="DG2001" s="63" t="s">
        <v>85</v>
      </c>
      <c r="DH2001" s="63" t="s">
        <v>85</v>
      </c>
      <c r="DI2001" s="63" t="s">
        <v>85</v>
      </c>
      <c r="DJ2001" s="63" t="s">
        <v>85</v>
      </c>
      <c r="DK2001" s="63" t="s">
        <v>85</v>
      </c>
      <c r="DL2001" s="63" t="s">
        <v>85</v>
      </c>
      <c r="DM2001" s="63" t="s">
        <v>85</v>
      </c>
      <c r="DN2001" s="92" t="s">
        <v>85</v>
      </c>
      <c r="DO2001" s="63" t="s">
        <v>85</v>
      </c>
      <c r="DP2001" s="63" t="s">
        <v>85</v>
      </c>
      <c r="DQ2001" s="63" t="s">
        <v>85</v>
      </c>
      <c r="DR2001" s="63" t="s">
        <v>85</v>
      </c>
      <c r="DS2001" s="63" t="s">
        <v>85</v>
      </c>
      <c r="DT2001" s="63" t="s">
        <v>85</v>
      </c>
      <c r="DU2001" s="63" t="s">
        <v>85</v>
      </c>
      <c r="DV2001" s="64" t="s">
        <v>85</v>
      </c>
      <c r="DW2001" s="65" t="s">
        <v>85</v>
      </c>
      <c r="DX2001" s="66" t="s">
        <v>85</v>
      </c>
      <c r="DZ2001" s="63" t="s">
        <v>85</v>
      </c>
      <c r="EC2001" s="63" t="s">
        <v>85</v>
      </c>
      <c r="EF2001" s="63" t="s">
        <v>85</v>
      </c>
      <c r="EI2001" s="63" t="s">
        <v>85</v>
      </c>
      <c r="EL2001" s="63" t="s">
        <v>85</v>
      </c>
      <c r="EO2001" s="63" t="s">
        <v>85</v>
      </c>
    </row>
    <row r="2002" spans="1:145" ht="15.5" x14ac:dyDescent="0.35">
      <c r="A2002" s="56" t="s">
        <v>611</v>
      </c>
      <c r="B2002" s="63">
        <f t="shared" ref="B2002:AA2002" si="1939">+B1825</f>
        <v>-77.419999999999987</v>
      </c>
      <c r="C2002" s="63">
        <f t="shared" si="1939"/>
        <v>-73.100000000000009</v>
      </c>
      <c r="D2002" s="63">
        <f t="shared" si="1939"/>
        <v>-17.868000000000002</v>
      </c>
      <c r="E2002" s="63">
        <f t="shared" si="1939"/>
        <v>62.378999999999984</v>
      </c>
      <c r="F2002" s="63">
        <f t="shared" si="1939"/>
        <v>58.694999999999993</v>
      </c>
      <c r="G2002" s="63">
        <f t="shared" si="1939"/>
        <v>1.945999999999998</v>
      </c>
      <c r="H2002" s="63">
        <f t="shared" si="1939"/>
        <v>-3.6779999999999919</v>
      </c>
      <c r="I2002" s="63">
        <f t="shared" si="1939"/>
        <v>324.87600000000003</v>
      </c>
      <c r="J2002" s="63">
        <f t="shared" si="1939"/>
        <v>432.32800000000003</v>
      </c>
      <c r="K2002" s="63">
        <f t="shared" si="1939"/>
        <v>559.80399999999997</v>
      </c>
      <c r="L2002" s="63">
        <f t="shared" si="1939"/>
        <v>537.61299999999994</v>
      </c>
      <c r="M2002" s="63" t="e">
        <f t="shared" si="1939"/>
        <v>#REF!</v>
      </c>
      <c r="N2002" s="63" t="e">
        <f t="shared" si="1939"/>
        <v>#REF!</v>
      </c>
      <c r="O2002" s="63" t="e">
        <f t="shared" si="1939"/>
        <v>#REF!</v>
      </c>
      <c r="P2002" s="63" t="e">
        <f t="shared" si="1939"/>
        <v>#REF!</v>
      </c>
      <c r="Q2002" s="63">
        <f t="shared" si="1939"/>
        <v>852.69299999999998</v>
      </c>
      <c r="R2002" s="63">
        <f t="shared" si="1939"/>
        <v>819.43600000000004</v>
      </c>
      <c r="S2002" s="63">
        <f t="shared" si="1939"/>
        <v>1510.0710000000004</v>
      </c>
      <c r="T2002" s="63">
        <f t="shared" si="1939"/>
        <v>3065.4070000000002</v>
      </c>
      <c r="U2002" s="63">
        <f t="shared" si="1939"/>
        <v>4898.0459999999994</v>
      </c>
      <c r="V2002" s="63">
        <f t="shared" si="1939"/>
        <v>6395.3490000000002</v>
      </c>
      <c r="W2002" s="63" t="e">
        <f t="shared" si="1939"/>
        <v>#VALUE!</v>
      </c>
      <c r="X2002" s="2" t="e">
        <f t="shared" si="1939"/>
        <v>#VALUE!</v>
      </c>
      <c r="Y2002" s="2" t="e">
        <f t="shared" si="1939"/>
        <v>#VALUE!</v>
      </c>
      <c r="Z2002" s="63">
        <f t="shared" si="1939"/>
        <v>7650.5340641230014</v>
      </c>
      <c r="AA2002" s="63" t="e">
        <f t="shared" si="1939"/>
        <v>#VALUE!</v>
      </c>
      <c r="AB2002" s="63">
        <v>9951.181490089175</v>
      </c>
      <c r="AC2002" s="63">
        <v>9958.8105175285</v>
      </c>
      <c r="AD2002" s="63">
        <v>9365.3515506207095</v>
      </c>
      <c r="AE2002" s="63" t="e">
        <f>+AE1825</f>
        <v>#VALUE!</v>
      </c>
      <c r="AF2002" s="63">
        <v>10035.634339187462</v>
      </c>
      <c r="AG2002" s="63">
        <v>8308.8476268713002</v>
      </c>
      <c r="AH2002" s="63">
        <v>8259.3350679004197</v>
      </c>
      <c r="AI2002" s="63">
        <v>7723.8003829727986</v>
      </c>
      <c r="AJ2002" s="2" t="e">
        <f>+AJ1825</f>
        <v>#VALUE!</v>
      </c>
      <c r="AK2002" s="2">
        <v>6086.5935074232902</v>
      </c>
      <c r="AL2002" s="2">
        <v>6082.0100399248213</v>
      </c>
      <c r="AM2002" s="2">
        <v>5500.0079614083625</v>
      </c>
      <c r="AN2002" s="2">
        <v>5798.431200910125</v>
      </c>
      <c r="AO2002" s="2" t="e">
        <f>+AO1825</f>
        <v>#VALUE!</v>
      </c>
      <c r="AP2002" s="2">
        <v>4218.3526150711004</v>
      </c>
      <c r="AQ2002" s="2">
        <v>3927.2441365076675</v>
      </c>
      <c r="AR2002" s="2">
        <v>3739.4950520832099</v>
      </c>
      <c r="AS2002" s="2">
        <f>+AS1825</f>
        <v>2416.4009999999998</v>
      </c>
      <c r="AT2002" s="2">
        <v>2623.3532768625018</v>
      </c>
      <c r="AU2002" s="2">
        <v>1450.4150340045501</v>
      </c>
      <c r="AV2002" s="2">
        <v>1991.4329849229973</v>
      </c>
      <c r="AW2002" s="2">
        <v>1859.4930196223713</v>
      </c>
      <c r="AX2002" s="2" t="e">
        <f>+AX1825</f>
        <v>#VALUE!</v>
      </c>
      <c r="AY2002" s="2"/>
      <c r="AZ2002" s="2">
        <v>2962.0241994692724</v>
      </c>
      <c r="BA2002" s="2">
        <v>2317.2199684275702</v>
      </c>
      <c r="BB2002" s="2">
        <v>2701.3882502683437</v>
      </c>
      <c r="BC2002" s="2">
        <v>2148.1644695968316</v>
      </c>
      <c r="BD2002" s="2">
        <v>2514.3803290897208</v>
      </c>
      <c r="BE2002" s="2">
        <v>1887.9514213625903</v>
      </c>
      <c r="BF2002" s="2">
        <f>[1]MCEMAC!C726</f>
        <v>2509.0144824273807</v>
      </c>
      <c r="BG2002" s="2">
        <f>[1]MCEMAC!I726</f>
        <v>2784.5338637760606</v>
      </c>
      <c r="BH2002" s="2">
        <f>[1]MCEMAC!J726</f>
        <v>1915.3177148656941</v>
      </c>
      <c r="BI2002" s="2">
        <v>3071.3334870606213</v>
      </c>
      <c r="BJ2002" s="2">
        <v>2111.207697733058</v>
      </c>
      <c r="BK2002" s="2">
        <v>3097.8037787609246</v>
      </c>
      <c r="BL2002" s="2">
        <v>2299.8028595832179</v>
      </c>
      <c r="BM2002" s="2">
        <v>3289.0631048015589</v>
      </c>
      <c r="BN2002" s="2">
        <v>2339.0981785818371</v>
      </c>
      <c r="BO2002" s="2">
        <f>[1]MCEMAC!Q726</f>
        <v>2654.4830000000002</v>
      </c>
      <c r="BP2002" s="2">
        <v>3152.4814943956476</v>
      </c>
      <c r="BQ2002" s="2">
        <v>2904.5688416327289</v>
      </c>
      <c r="BR2002" s="2">
        <v>1513.3236631450734</v>
      </c>
      <c r="BS2002" s="2">
        <v>-574.23281603406861</v>
      </c>
      <c r="BT2002" s="2">
        <v>1162.4482283309185</v>
      </c>
      <c r="BU2002" s="2">
        <v>-162.93348484584146</v>
      </c>
      <c r="BV2002" s="2">
        <v>-1116.4989550576945</v>
      </c>
      <c r="BW2002" s="2">
        <v>2508.8140512327304</v>
      </c>
      <c r="BX2002" s="2">
        <v>1616.0285229071742</v>
      </c>
      <c r="BY2002" s="2">
        <v>1184.0775416372908</v>
      </c>
      <c r="BZ2002" s="63">
        <v>2083.6904986373024</v>
      </c>
      <c r="CA2002" s="2">
        <f>[1]MCEMAC!AI726</f>
        <v>1836.8629999999998</v>
      </c>
      <c r="CB2002" s="2">
        <v>2320.378974679561</v>
      </c>
      <c r="CC2002" s="2">
        <v>2154.0474342463403</v>
      </c>
      <c r="CD2002" s="2">
        <v>1064.7671758075151</v>
      </c>
      <c r="CE2002" s="2">
        <v>1340.9742470854444</v>
      </c>
      <c r="CF2002" s="2">
        <v>1138.374448434708</v>
      </c>
      <c r="CG2002" s="2">
        <v>644.24449147814641</v>
      </c>
      <c r="CH2002" s="2">
        <v>2078.6615078368936</v>
      </c>
      <c r="CI2002" s="2">
        <v>1729.6025103667398</v>
      </c>
      <c r="CJ2002" s="63">
        <v>2189.3494225177578</v>
      </c>
      <c r="CK2002" s="63">
        <v>1190.0100263624138</v>
      </c>
      <c r="CL2002" s="2">
        <f>[1]MCEMAC!AY726</f>
        <v>1273.7375977134252</v>
      </c>
      <c r="CM2002" s="2">
        <v>1952.2951492611928</v>
      </c>
      <c r="CN2002" s="2">
        <v>2058.340985633964</v>
      </c>
      <c r="CO2002" s="2">
        <v>2135.1475488703045</v>
      </c>
      <c r="CP2002" s="2">
        <v>3098.7705342850131</v>
      </c>
      <c r="CQ2002" s="2">
        <v>1943.7857060233364</v>
      </c>
      <c r="CR2002" s="2">
        <v>917.96221308075587</v>
      </c>
      <c r="CS2002" s="2">
        <v>3168.406212832796</v>
      </c>
      <c r="CT2002" s="2">
        <v>2311.2813608502283</v>
      </c>
      <c r="CU2002" s="2">
        <v>1528.5892018507379</v>
      </c>
      <c r="CV2002" s="2">
        <v>2569.9475658909396</v>
      </c>
      <c r="CW2002" s="2">
        <v>2343.0381938897472</v>
      </c>
      <c r="CX2002" s="2">
        <v>2246.1230720547387</v>
      </c>
      <c r="CY2002" s="2">
        <v>2296.6387889646971</v>
      </c>
      <c r="CZ2002" s="2">
        <v>2244.2586560172722</v>
      </c>
      <c r="DA2002" s="2">
        <f>[1]MCEMAC!BR726</f>
        <v>2783.1688184794889</v>
      </c>
      <c r="DB2002" s="63">
        <v>4231.0946088634846</v>
      </c>
      <c r="DC2002" s="63">
        <v>3580.0806037734274</v>
      </c>
      <c r="DD2002" s="63">
        <v>2487.2309812831545</v>
      </c>
      <c r="DE2002" s="63">
        <v>3981.7155213241831</v>
      </c>
      <c r="DF2002" s="63">
        <v>3400.8236990829214</v>
      </c>
      <c r="DG2002" s="63">
        <v>2860.9635935827655</v>
      </c>
      <c r="DH2002" s="63">
        <v>3582.7864998163477</v>
      </c>
      <c r="DI2002" s="63">
        <v>3147.8274977182405</v>
      </c>
      <c r="DJ2002" s="63">
        <v>2869.8615814484228</v>
      </c>
      <c r="DK2002" s="63">
        <v>2305.246549234339</v>
      </c>
      <c r="DL2002" s="63">
        <v>2008.2692352839697</v>
      </c>
      <c r="DM2002" s="63">
        <v>4341.0066779351118</v>
      </c>
      <c r="DN2002" s="6">
        <f>[1]MCEMAC!CN726</f>
        <v>2670.9963485318813</v>
      </c>
      <c r="DO2002" s="63">
        <v>4341.0066779351118</v>
      </c>
      <c r="DP2002" s="63">
        <v>3341.4850942161565</v>
      </c>
      <c r="DQ2002" s="63">
        <v>2843.4787626296261</v>
      </c>
      <c r="DR2002" s="63">
        <v>2240.027400456855</v>
      </c>
      <c r="DS2002" s="63">
        <v>4127.4435761391142</v>
      </c>
      <c r="DT2002" s="63">
        <v>3613.408160179652</v>
      </c>
      <c r="DU2002" s="63">
        <v>1861.4259490296815</v>
      </c>
      <c r="DV2002" s="64">
        <f>[1]MCEMAC!DD726</f>
        <v>2361.6664801365082</v>
      </c>
      <c r="DW2002" s="65">
        <f>[1]MCEMAC!DE726</f>
        <v>2247.347252684986</v>
      </c>
      <c r="DX2002" s="66">
        <f>[1]MCEMAC!DF726</f>
        <v>4807.9387446079763</v>
      </c>
      <c r="DZ2002" s="63">
        <f>[1]MCEMAC!DJ726</f>
        <v>3438.8337108813412</v>
      </c>
      <c r="EC2002" s="63">
        <f>[1]MCEMAC!DN726</f>
        <v>4961.6140524146113</v>
      </c>
      <c r="EF2002" s="63">
        <f>[1]MCEMAC!DR726</f>
        <v>5762.9650274488486</v>
      </c>
      <c r="EI2002" s="63">
        <f>[1]MCEMAC!DV726</f>
        <v>7587.4293129455336</v>
      </c>
      <c r="EL2002" s="63">
        <f>[1]MCEMAC!DZ726</f>
        <v>9951.8621802981743</v>
      </c>
      <c r="EO2002" s="63">
        <f>[1]MCEMAC!ED726</f>
        <v>12877.186995108928</v>
      </c>
    </row>
    <row r="2003" spans="1:145" ht="15.5" x14ac:dyDescent="0.35">
      <c r="A2003" s="199" t="s">
        <v>686</v>
      </c>
      <c r="B2003" s="63"/>
      <c r="C2003" s="63"/>
      <c r="D2003" s="63"/>
      <c r="E2003" s="63"/>
      <c r="F2003" s="63"/>
      <c r="G2003" s="63"/>
      <c r="H2003" s="63"/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  <c r="U2003" s="63"/>
      <c r="V2003" s="63"/>
      <c r="W2003" s="63"/>
      <c r="X2003" s="2"/>
      <c r="Y2003" s="2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82"/>
      <c r="BA2003" s="2"/>
      <c r="BB2003" s="82"/>
      <c r="BC2003" s="2"/>
      <c r="BD2003" s="82"/>
      <c r="BE2003" s="2"/>
      <c r="BF2003" s="2"/>
      <c r="BG2003" s="82"/>
      <c r="BH2003" s="2"/>
      <c r="BI2003" s="82"/>
      <c r="BJ2003" s="2"/>
      <c r="BK2003" s="2"/>
      <c r="BL2003" s="2"/>
      <c r="BM2003" s="82"/>
      <c r="BN2003" s="2"/>
      <c r="BO2003" s="2"/>
      <c r="BP2003" s="176"/>
      <c r="BQ2003" s="82"/>
      <c r="BR2003" s="2"/>
      <c r="BS2003" s="2"/>
      <c r="BT2003" s="176"/>
      <c r="BU2003" s="2"/>
      <c r="BV2003" s="2"/>
      <c r="BW2003" s="82"/>
      <c r="BX2003" s="2"/>
      <c r="BY2003" s="2"/>
      <c r="BZ2003" s="75"/>
      <c r="CA2003" s="2"/>
      <c r="CB2003" s="82"/>
      <c r="CC2003" s="82"/>
      <c r="CD2003" s="82"/>
      <c r="CE2003" s="82"/>
      <c r="CF2003" s="82"/>
      <c r="CG2003" s="82"/>
      <c r="CH2003" s="82"/>
      <c r="CI2003" s="82"/>
      <c r="CJ2003" s="75"/>
      <c r="CK2003" s="75"/>
      <c r="CL2003" s="2"/>
      <c r="CM2003" s="82"/>
      <c r="CN2003" s="176"/>
      <c r="CO2003" s="176"/>
      <c r="CP2003" s="176"/>
      <c r="CQ2003" s="176"/>
      <c r="CR2003" s="176"/>
      <c r="CS2003" s="176"/>
      <c r="CT2003" s="176"/>
      <c r="CU2003" s="176"/>
      <c r="CV2003" s="176"/>
      <c r="CW2003" s="176"/>
      <c r="CX2003" s="2"/>
      <c r="CY2003" s="2"/>
      <c r="CZ2003" s="2"/>
      <c r="DA2003" s="2"/>
      <c r="DB2003" s="63"/>
      <c r="DC2003" s="63"/>
      <c r="DD2003" s="63"/>
      <c r="DE2003" s="63"/>
      <c r="DF2003" s="63"/>
      <c r="DG2003" s="63"/>
      <c r="DH2003" s="63"/>
      <c r="DI2003" s="63"/>
      <c r="DJ2003" s="63"/>
      <c r="DK2003" s="63"/>
      <c r="DL2003" s="63"/>
      <c r="DM2003" s="63"/>
      <c r="DN2003" s="6"/>
      <c r="DO2003" s="63"/>
      <c r="DP2003" s="63"/>
      <c r="DQ2003" s="63"/>
      <c r="DR2003" s="63"/>
      <c r="DS2003" s="63"/>
      <c r="DT2003" s="63"/>
      <c r="DU2003" s="63"/>
      <c r="DV2003" s="64"/>
      <c r="DW2003" s="65"/>
      <c r="DX2003" s="66"/>
      <c r="DZ2003" s="63"/>
      <c r="EC2003" s="63"/>
      <c r="EF2003" s="63"/>
      <c r="EI2003" s="63"/>
      <c r="EL2003" s="63"/>
      <c r="EO2003" s="63"/>
    </row>
    <row r="2004" spans="1:145" ht="15.5" x14ac:dyDescent="0.35">
      <c r="A2004" s="56" t="s">
        <v>482</v>
      </c>
      <c r="B2004" s="63" t="str">
        <f>[2]CAMEROUN!C2455</f>
        <v>-</v>
      </c>
      <c r="C2004" s="63" t="str">
        <f>[2]CAMEROUN!D2455</f>
        <v>-</v>
      </c>
      <c r="D2004" s="63" t="str">
        <f>[2]CAMEROUN!E2455</f>
        <v>-</v>
      </c>
      <c r="E2004" s="63" t="str">
        <f>[2]CAMEROUN!F2455</f>
        <v>-</v>
      </c>
      <c r="F2004" s="63" t="str">
        <f>[2]CAMEROUN!G2455</f>
        <v>-</v>
      </c>
      <c r="G2004" s="63" t="str">
        <f>[2]CAMEROUN!H2455</f>
        <v>-</v>
      </c>
      <c r="H2004" s="63" t="str">
        <f>[2]CAMEROUN!I2455</f>
        <v>-</v>
      </c>
      <c r="I2004" s="63" t="str">
        <f>[2]CAMEROUN!J2455</f>
        <v>-</v>
      </c>
      <c r="J2004" s="63" t="str">
        <f>[2]CAMEROUN!K2455</f>
        <v>-</v>
      </c>
      <c r="K2004" s="63" t="str">
        <f>[2]CAMEROUN!L2455</f>
        <v>-</v>
      </c>
      <c r="L2004" s="63" t="str">
        <f>[2]CAMEROUN!M2455</f>
        <v>-</v>
      </c>
      <c r="M2004" s="63" t="str">
        <f>[2]CAMEROUN!N2455</f>
        <v>-</v>
      </c>
      <c r="N2004" s="63" t="str">
        <f>[2]CAMEROUN!O2455</f>
        <v>-</v>
      </c>
      <c r="O2004" s="63">
        <f>[2]CAMEROUN!AG2455</f>
        <v>0</v>
      </c>
      <c r="P2004" s="63">
        <f>[2]CAMEROUN!AH2271</f>
        <v>347.18999999999994</v>
      </c>
      <c r="Q2004" s="63">
        <f>[2]CAMEROUN!AI2271</f>
        <v>325.66200000000003</v>
      </c>
      <c r="R2004" s="63">
        <f>[2]CAMEROUN!AJ2271</f>
        <v>329.97499999999985</v>
      </c>
      <c r="S2004" s="63">
        <f>[2]CAMEROUN!AK2271</f>
        <v>332.75900000000001</v>
      </c>
      <c r="T2004" s="63">
        <f>[2]CAMEROUN!AL2271</f>
        <v>217.46899999999994</v>
      </c>
      <c r="U2004" s="63">
        <f>[2]CAMEROUN!AM2271</f>
        <v>-145.14099999999993</v>
      </c>
      <c r="V2004" s="63">
        <f>[2]CAMEROUN!AN2271</f>
        <v>-423.47</v>
      </c>
      <c r="W2004" s="63">
        <f>[2]CAMEROUN!AO2271</f>
        <v>-598.96600000000001</v>
      </c>
      <c r="X2004" s="2">
        <f>[2]CAMEROUN!AP2271</f>
        <v>-579.25199999999995</v>
      </c>
      <c r="Y2004" s="2">
        <f>[2]CAMEROUN!AQ2271</f>
        <v>-645.24166412009981</v>
      </c>
      <c r="Z2004" s="63">
        <f>[2]CAMEROUN!AR2271</f>
        <v>-518.65800000000013</v>
      </c>
      <c r="AA2004" s="63">
        <f>[2]CAMEROUN!AS2271</f>
        <v>-288.44399999999996</v>
      </c>
      <c r="AB2004" s="63">
        <v>-205.7302240291246</v>
      </c>
      <c r="AC2004" s="63">
        <v>-326.1824774557698</v>
      </c>
      <c r="AD2004" s="63">
        <v>-479.6095752844011</v>
      </c>
      <c r="AE2004" s="63">
        <f>[2]CAMEROUN!AT2271</f>
        <v>-206.22899999999996</v>
      </c>
      <c r="AF2004" s="63">
        <v>-393.58103250343902</v>
      </c>
      <c r="AG2004" s="63">
        <v>-248.41834076802689</v>
      </c>
      <c r="AH2004" s="63">
        <v>-314.02557149975769</v>
      </c>
      <c r="AI2004" s="63">
        <v>-221.74715477450417</v>
      </c>
      <c r="AJ2004" s="2">
        <f>[2]CAMEROUN!AU2271</f>
        <v>-203.38500000000002</v>
      </c>
      <c r="AK2004" s="2">
        <v>311.31925050337998</v>
      </c>
      <c r="AL2004" s="2">
        <v>338.139245735038</v>
      </c>
      <c r="AM2004" s="2">
        <v>302.327515733474</v>
      </c>
      <c r="AN2004" s="2">
        <v>-113.961484095016</v>
      </c>
      <c r="AO2004" s="2">
        <f>[2]CAMEROUN!AV2271</f>
        <v>-614.21499999999992</v>
      </c>
      <c r="AP2004" s="2">
        <v>-363.6519199622162</v>
      </c>
      <c r="AQ2004" s="2">
        <v>-234.41228721050601</v>
      </c>
      <c r="AR2004" s="2">
        <v>-291.41490349883986</v>
      </c>
      <c r="AS2004" s="2">
        <f>[2]CAMEROUN!AZ2271</f>
        <v>118.602</v>
      </c>
      <c r="AT2004" s="2">
        <v>281.84326337188577</v>
      </c>
      <c r="AU2004" s="2">
        <v>88.7398450198273</v>
      </c>
      <c r="AV2004" s="2">
        <v>372.95658600455909</v>
      </c>
      <c r="AW2004" s="2">
        <v>376.71795634598834</v>
      </c>
      <c r="AX2004" s="2">
        <f>[2]CAMEROUN!BE2271</f>
        <v>243.999</v>
      </c>
      <c r="AY2004" s="2"/>
      <c r="AZ2004" s="2">
        <v>139.39263753201433</v>
      </c>
      <c r="BA2004" s="2">
        <v>252.08723969798305</v>
      </c>
      <c r="BB2004" s="2">
        <v>310.43463168030053</v>
      </c>
      <c r="BC2004" s="2">
        <v>361.96641365991695</v>
      </c>
      <c r="BD2004" s="2">
        <v>425.9279725238992</v>
      </c>
      <c r="BE2004" s="2">
        <v>425.9279725238992</v>
      </c>
      <c r="BF2004" s="2">
        <f>[2]CAMEROUN!BL2271</f>
        <v>580.46299999999974</v>
      </c>
      <c r="BG2004" s="2">
        <v>659.23477777777816</v>
      </c>
      <c r="BH2004" s="2">
        <v>717.60866363902323</v>
      </c>
      <c r="BI2004" s="2">
        <v>290.54644130964834</v>
      </c>
      <c r="BJ2004" s="2">
        <v>329.39766802708817</v>
      </c>
      <c r="BK2004" s="2">
        <v>661.776843500778</v>
      </c>
      <c r="BL2004" s="2">
        <v>668.45100734277821</v>
      </c>
      <c r="BM2004" s="2">
        <v>556.79135914200026</v>
      </c>
      <c r="BN2004" s="2">
        <v>560.48935914200058</v>
      </c>
      <c r="BO2004" s="2">
        <f>[2]CAMEROUN!BU2271</f>
        <v>857.34799999999984</v>
      </c>
      <c r="BP2004" s="2">
        <v>830.30554191427666</v>
      </c>
      <c r="BQ2004" s="2">
        <v>2021.7808928257004</v>
      </c>
      <c r="BR2004" s="2">
        <v>2115.1504956184485</v>
      </c>
      <c r="BS2004" s="2">
        <v>2166.2612457319769</v>
      </c>
      <c r="BT2004" s="2">
        <v>1170.4412755329081</v>
      </c>
      <c r="BU2004" s="2">
        <v>1336.3173908178328</v>
      </c>
      <c r="BV2004" s="2">
        <v>1639.8084208003693</v>
      </c>
      <c r="BW2004" s="2">
        <v>1037.5287443658851</v>
      </c>
      <c r="BX2004" s="2">
        <v>1048.8546365200884</v>
      </c>
      <c r="BY2004" s="2">
        <v>1236.2837095088755</v>
      </c>
      <c r="BZ2004" s="63">
        <v>1276.807954267847</v>
      </c>
      <c r="CA2004" s="2">
        <f>[2]CAMEROUN!CG2271</f>
        <v>1575.5340000000006</v>
      </c>
      <c r="CB2004" s="2">
        <v>1790.1370418300967</v>
      </c>
      <c r="CC2004" s="2">
        <v>1760.3330044244526</v>
      </c>
      <c r="CD2004" s="2">
        <v>1857.0029266059146</v>
      </c>
      <c r="CE2004" s="2">
        <v>1898.7858300460903</v>
      </c>
      <c r="CF2004" s="2">
        <v>1911.5212464413539</v>
      </c>
      <c r="CG2004" s="2">
        <v>2050.7335964100739</v>
      </c>
      <c r="CH2004" s="2">
        <v>1871.0438991304072</v>
      </c>
      <c r="CI2004" s="2">
        <v>1872.4772668168112</v>
      </c>
      <c r="CJ2004" s="63">
        <v>2099.8051075032072</v>
      </c>
      <c r="CK2004" s="63">
        <v>2108.6925278963158</v>
      </c>
      <c r="CL2004" s="2">
        <f>[2]CAMEROUN!CR2271</f>
        <v>1985.9819999999997</v>
      </c>
      <c r="CM2004" s="2">
        <v>2440.3524126490265</v>
      </c>
      <c r="CN2004" s="2">
        <v>2069.0626864885062</v>
      </c>
      <c r="CO2004" s="2">
        <v>2010.2426408411345</v>
      </c>
      <c r="CP2004" s="2">
        <v>1802.1323207912508</v>
      </c>
      <c r="CQ2004" s="2">
        <v>2114.1159089186858</v>
      </c>
      <c r="CR2004" s="2">
        <v>2327.2388827470359</v>
      </c>
      <c r="CS2004" s="2">
        <v>2301.7726653754962</v>
      </c>
      <c r="CT2004" s="2">
        <v>2557.2440438282019</v>
      </c>
      <c r="CU2004" s="2">
        <v>2836.8612845215066</v>
      </c>
      <c r="CV2004" s="2">
        <v>2668.521925864809</v>
      </c>
      <c r="CW2004" s="2">
        <v>2743.9106234695641</v>
      </c>
      <c r="CX2004" s="2">
        <v>2758.8688399499665</v>
      </c>
      <c r="CY2004" s="2">
        <v>2754.2250831514498</v>
      </c>
      <c r="CZ2004" s="2">
        <v>2694.683224659062</v>
      </c>
      <c r="DA2004" s="2">
        <f>[2]CAMEROUN!DD2271</f>
        <v>2133.163</v>
      </c>
      <c r="DB2004" s="63">
        <v>1988.9091838029249</v>
      </c>
      <c r="DC2004" s="63">
        <v>2016.6083898517486</v>
      </c>
      <c r="DD2004" s="63">
        <v>2016.6083898517486</v>
      </c>
      <c r="DE2004" s="63">
        <v>2267.9195367235266</v>
      </c>
      <c r="DF2004" s="63">
        <v>2306.5235593750026</v>
      </c>
      <c r="DG2004" s="63">
        <v>2409.3799726633033</v>
      </c>
      <c r="DH2004" s="63">
        <v>2088.795321761128</v>
      </c>
      <c r="DI2004" s="63">
        <v>2165.8349018166696</v>
      </c>
      <c r="DJ2004" s="63">
        <v>2293.3937964187153</v>
      </c>
      <c r="DK2004" s="63">
        <v>2144.5937281095503</v>
      </c>
      <c r="DL2004" s="63">
        <v>2146.1448212269283</v>
      </c>
      <c r="DM2004" s="63">
        <v>2293.3937964187153</v>
      </c>
      <c r="DN2004" s="6">
        <f>[2]CAMEROUN!DQ2271</f>
        <v>2383.9022052320524</v>
      </c>
      <c r="DO2004" s="63">
        <v>2293.3937964187153</v>
      </c>
      <c r="DP2004" s="63">
        <v>3050.2744850071099</v>
      </c>
      <c r="DQ2004" s="63">
        <v>3104.742919517375</v>
      </c>
      <c r="DR2004" s="63">
        <v>3287.4173169357769</v>
      </c>
      <c r="DS2004" s="63">
        <v>2828.0979472946487</v>
      </c>
      <c r="DT2004" s="63">
        <v>2909.0710923654128</v>
      </c>
      <c r="DU2004" s="63">
        <v>3070.9931882869987</v>
      </c>
      <c r="DV2004" s="64">
        <f>[2]CAMEROUN!EA2271</f>
        <v>2488.359707105174</v>
      </c>
      <c r="DW2004" s="65">
        <f>[2]CAMEROUN!EB2271</f>
        <v>2514.2376011128895</v>
      </c>
      <c r="DX2004" s="66">
        <f>[2]CAMEROUN!EC2271</f>
        <v>3414.2617607099305</v>
      </c>
      <c r="DZ2004" s="63">
        <f>[2]CAMEROUN!EE2271</f>
        <v>2170.952789802207</v>
      </c>
      <c r="EC2004" s="63">
        <f>[2]CAMEROUN!EH2271</f>
        <v>1763.1167684911829</v>
      </c>
      <c r="EF2004" s="63">
        <f>[2]CAMEROUN!EK2271</f>
        <v>1434.7938620640975</v>
      </c>
      <c r="EI2004" s="63">
        <f>[2]CAMEROUN!EN2271</f>
        <v>735.84383923026928</v>
      </c>
      <c r="EL2004" s="63">
        <f>[2]CAMEROUN!EQ2271</f>
        <v>-293.80189095224762</v>
      </c>
      <c r="EO2004" s="63">
        <f>[2]CAMEROUN!ET2271</f>
        <v>-1602.0563951869813</v>
      </c>
    </row>
    <row r="2005" spans="1:145" ht="15.5" x14ac:dyDescent="0.35">
      <c r="A2005" s="56" t="s">
        <v>488</v>
      </c>
      <c r="B2005" s="63">
        <f>[7]RCA!D2126</f>
        <v>19.16</v>
      </c>
      <c r="C2005" s="63">
        <f>[7]RCA!E2126</f>
        <v>16.91</v>
      </c>
      <c r="D2005" s="63">
        <f>[7]RCA!F2126</f>
        <v>15.299999999999999</v>
      </c>
      <c r="E2005" s="63">
        <f>[7]RCA!G2126</f>
        <v>14.870000000000001</v>
      </c>
      <c r="F2005" s="63">
        <f>[7]RCA!H2126</f>
        <v>28.35</v>
      </c>
      <c r="G2005" s="63">
        <f>[7]RCA!I2126</f>
        <v>27.72</v>
      </c>
      <c r="H2005" s="63">
        <f>[7]RCA!J2126</f>
        <v>29.885999999999999</v>
      </c>
      <c r="I2005" s="63">
        <f>[7]RCA!K2126</f>
        <v>41.605999999999995</v>
      </c>
      <c r="J2005" s="63">
        <f>[7]RCA!L2126</f>
        <v>32.518999999999991</v>
      </c>
      <c r="K2005" s="63">
        <f>[7]RCA!M2126</f>
        <v>30.43399999999999</v>
      </c>
      <c r="L2005" s="63">
        <f>[7]RCA!N2126</f>
        <v>28.832999999999998</v>
      </c>
      <c r="M2005" s="63">
        <f>[7]RCA!O2126</f>
        <v>30.134999999999998</v>
      </c>
      <c r="N2005" s="63">
        <f>[7]RCA!P2126</f>
        <v>32.128999999999998</v>
      </c>
      <c r="O2005" s="63">
        <f>[7]RCA!Q2126</f>
        <v>39.506</v>
      </c>
      <c r="P2005" s="63">
        <f>[7]RCA!R2126</f>
        <v>54.632000000000005</v>
      </c>
      <c r="Q2005" s="63">
        <f>[7]RCA!S2126</f>
        <v>50.183</v>
      </c>
      <c r="R2005" s="63">
        <f>[7]RCA!T2126</f>
        <v>52.760450344000006</v>
      </c>
      <c r="S2005" s="63">
        <f>[7]RCA!U2126</f>
        <v>60.192</v>
      </c>
      <c r="T2005" s="63">
        <f>[7]RCA!V2126</f>
        <v>75.837999999999994</v>
      </c>
      <c r="U2005" s="63">
        <f>[7]RCA!W2126</f>
        <v>79.293000000000006</v>
      </c>
      <c r="V2005" s="63">
        <f>[7]RCA!X2126</f>
        <v>84.861999999999995</v>
      </c>
      <c r="W2005" s="63">
        <f>[7]RCA!Y2126</f>
        <v>95.66</v>
      </c>
      <c r="X2005" s="2">
        <f>[7]RCA!Z2126</f>
        <v>79.423000000000002</v>
      </c>
      <c r="Y2005" s="2">
        <f>[7]RCA!AA2126</f>
        <v>98.469999999999985</v>
      </c>
      <c r="Z2005" s="63">
        <f>[7]RCA!AB2126</f>
        <v>120.483</v>
      </c>
      <c r="AA2005" s="63">
        <f>[7]RCA!AC2126</f>
        <v>116.50200000000002</v>
      </c>
      <c r="AB2005" s="63">
        <v>122.57108298545137</v>
      </c>
      <c r="AC2005" s="63">
        <v>124.53587964980827</v>
      </c>
      <c r="AD2005" s="63">
        <v>126.51656152438946</v>
      </c>
      <c r="AE2005" s="63">
        <f>[7]RCA!AD2126</f>
        <v>128.178</v>
      </c>
      <c r="AF2005" s="63">
        <v>136.81122547400537</v>
      </c>
      <c r="AG2005" s="63">
        <v>135.35324144419261</v>
      </c>
      <c r="AH2005" s="63">
        <v>133.01750771941894</v>
      </c>
      <c r="AI2005" s="63">
        <v>133.01750771941894</v>
      </c>
      <c r="AJ2005" s="2">
        <f>[7]RCA!AE2126</f>
        <v>128.03399999999999</v>
      </c>
      <c r="AK2005" s="2">
        <v>113.25150977138058</v>
      </c>
      <c r="AL2005" s="2">
        <v>142.3026320758897</v>
      </c>
      <c r="AM2005" s="2">
        <v>140.86030207588965</v>
      </c>
      <c r="AN2005" s="2">
        <v>139.91230207588967</v>
      </c>
      <c r="AO2005" s="2">
        <f>[7]RCA!AF2126</f>
        <v>148.07800000000003</v>
      </c>
      <c r="AP2005" s="2">
        <v>144.20597056406092</v>
      </c>
      <c r="AQ2005" s="2">
        <v>155.30560878255503</v>
      </c>
      <c r="AR2005" s="2">
        <v>152.31950569685401</v>
      </c>
      <c r="AS2005" s="2">
        <f>[7]RCA!AJ2126</f>
        <v>128.261</v>
      </c>
      <c r="AT2005" s="2">
        <v>178.54506143179799</v>
      </c>
      <c r="AU2005" s="2">
        <v>145.04948569317804</v>
      </c>
      <c r="AV2005" s="2">
        <v>148.56433558494976</v>
      </c>
      <c r="AW2005" s="2">
        <v>148.47433558495001</v>
      </c>
      <c r="AX2005" s="2">
        <f>[7]RCA!AO2126</f>
        <v>149.93299999999996</v>
      </c>
      <c r="AY2005" s="2"/>
      <c r="AZ2005" s="2">
        <v>134.29569723078797</v>
      </c>
      <c r="BA2005" s="2">
        <v>162.70655102993399</v>
      </c>
      <c r="BB2005" s="2">
        <v>169.12148021091124</v>
      </c>
      <c r="BC2005" s="2">
        <v>186.88325203983985</v>
      </c>
      <c r="BD2005" s="2">
        <v>160.36874410990575</v>
      </c>
      <c r="BE2005" s="2">
        <v>175.49305918988858</v>
      </c>
      <c r="BF2005" s="2">
        <f>[7]RCA!AV2126</f>
        <v>166.637</v>
      </c>
      <c r="BG2005" s="2">
        <v>177.0948922176288</v>
      </c>
      <c r="BH2005" s="2">
        <v>182.66267941988016</v>
      </c>
      <c r="BI2005" s="2">
        <v>162.7938536343411</v>
      </c>
      <c r="BJ2005" s="2">
        <v>176.40766168032181</v>
      </c>
      <c r="BK2005" s="2">
        <v>172.79098833035016</v>
      </c>
      <c r="BL2005" s="2">
        <v>176.44233140445311</v>
      </c>
      <c r="BM2005" s="2">
        <v>162.74462680519071</v>
      </c>
      <c r="BN2005" s="2">
        <v>165.76397237798145</v>
      </c>
      <c r="BO2005" s="2">
        <f>[7]RCA!BE2126</f>
        <v>201.87100000000001</v>
      </c>
      <c r="BP2005" s="2">
        <v>193.52292260500184</v>
      </c>
      <c r="BQ2005" s="2">
        <v>193.52292260500184</v>
      </c>
      <c r="BR2005" s="2">
        <v>207.42615249638527</v>
      </c>
      <c r="BS2005" s="2">
        <v>222.57142242039851</v>
      </c>
      <c r="BT2005" s="2">
        <v>239.47924919206116</v>
      </c>
      <c r="BU2005" s="2">
        <v>243.21261537202923</v>
      </c>
      <c r="BV2005" s="2">
        <v>268.10115860903971</v>
      </c>
      <c r="BW2005" s="2">
        <v>223.92960826283309</v>
      </c>
      <c r="BX2005" s="2">
        <v>225.68045882637068</v>
      </c>
      <c r="BY2005" s="2">
        <v>254.43487626135601</v>
      </c>
      <c r="BZ2005" s="63">
        <v>253.05247399058723</v>
      </c>
      <c r="CA2005" s="2">
        <f>[7]RCA!BQ2126</f>
        <v>257.56599999999997</v>
      </c>
      <c r="CB2005" s="2">
        <v>223.99218570453121</v>
      </c>
      <c r="CC2005" s="2">
        <v>230.14929542132626</v>
      </c>
      <c r="CD2005" s="2">
        <v>249.17719999799189</v>
      </c>
      <c r="CE2005" s="2">
        <v>271.14641824835923</v>
      </c>
      <c r="CF2005" s="2">
        <v>273.24025268399356</v>
      </c>
      <c r="CG2005" s="2">
        <v>279.97083644698643</v>
      </c>
      <c r="CH2005" s="2">
        <v>261.37269586837596</v>
      </c>
      <c r="CI2005" s="2">
        <v>262.09585084607158</v>
      </c>
      <c r="CJ2005" s="63">
        <v>91.238837011620632</v>
      </c>
      <c r="CK2005" s="63">
        <v>91.852569081675682</v>
      </c>
      <c r="CL2005" s="2">
        <f>[7]RCA!CB2126</f>
        <v>339.10699999999997</v>
      </c>
      <c r="CM2005" s="2">
        <v>107.56598956031914</v>
      </c>
      <c r="CN2005" s="2">
        <v>246.83495417112201</v>
      </c>
      <c r="CO2005" s="2">
        <v>248.59598949226958</v>
      </c>
      <c r="CP2005" s="2">
        <v>229.54667973442363</v>
      </c>
      <c r="CQ2005" s="2">
        <v>233.32788142665564</v>
      </c>
      <c r="CR2005" s="2">
        <v>242.54387219154711</v>
      </c>
      <c r="CS2005" s="2">
        <v>363.53313707064336</v>
      </c>
      <c r="CT2005" s="2">
        <v>367.03399117110047</v>
      </c>
      <c r="CU2005" s="2">
        <v>375.52428094834727</v>
      </c>
      <c r="CV2005" s="2">
        <v>371.0651246807397</v>
      </c>
      <c r="CW2005" s="2">
        <v>373.74627710974249</v>
      </c>
      <c r="CX2005" s="2">
        <v>371.26459882853266</v>
      </c>
      <c r="CY2005" s="2">
        <v>373.6267639509407</v>
      </c>
      <c r="CZ2005" s="2">
        <v>376.97584311521319</v>
      </c>
      <c r="DA2005" s="2">
        <f>[7]RCA!CN2126</f>
        <v>374.47199999999998</v>
      </c>
      <c r="DB2005" s="63">
        <v>357.78490697541895</v>
      </c>
      <c r="DC2005" s="63">
        <v>359.12609101583803</v>
      </c>
      <c r="DD2005" s="63">
        <v>359.53758514614015</v>
      </c>
      <c r="DE2005" s="63">
        <v>369.7387578049001</v>
      </c>
      <c r="DF2005" s="63">
        <v>370.9941312993007</v>
      </c>
      <c r="DG2005" s="63">
        <v>370.81235499817501</v>
      </c>
      <c r="DH2005" s="63">
        <v>387.07368488495632</v>
      </c>
      <c r="DI2005" s="63">
        <v>382.39919655449711</v>
      </c>
      <c r="DJ2005" s="63">
        <v>377.91542807462093</v>
      </c>
      <c r="DK2005" s="63">
        <v>316.65773896731508</v>
      </c>
      <c r="DL2005" s="63">
        <v>293.67300603332251</v>
      </c>
      <c r="DM2005" s="63">
        <v>377.91542807462093</v>
      </c>
      <c r="DN2005" s="6">
        <f>[7]RCA!DA2126</f>
        <v>477.58266999999995</v>
      </c>
      <c r="DO2005" s="63">
        <v>377.91542807462093</v>
      </c>
      <c r="DP2005" s="63">
        <v>456.9606570499999</v>
      </c>
      <c r="DQ2005" s="63">
        <v>458.52738299999987</v>
      </c>
      <c r="DR2005" s="63">
        <v>460.09410894999996</v>
      </c>
      <c r="DS2005" s="63">
        <v>525.5297103444999</v>
      </c>
      <c r="DT2005" s="63">
        <v>531.89016480700002</v>
      </c>
      <c r="DU2005" s="63">
        <v>523.24159552937783</v>
      </c>
      <c r="DV2005" s="64">
        <f>[7]RCA!DN2126</f>
        <v>524.40195791931933</v>
      </c>
      <c r="DW2005" s="65">
        <f>[7]RCA!DM2126</f>
        <v>519.77515399730407</v>
      </c>
      <c r="DX2005" s="66">
        <f>[7]RCA!DN2126</f>
        <v>524.40195791931933</v>
      </c>
      <c r="DZ2005" s="63">
        <f>[7]RCA!DP2126</f>
        <v>535.21101429955274</v>
      </c>
      <c r="EC2005" s="63">
        <f>[7]RCA!DS2126</f>
        <v>514.27132833315295</v>
      </c>
      <c r="EF2005" s="63">
        <f>[7]RCA!DV2126</f>
        <v>479.97725928992486</v>
      </c>
      <c r="EI2005" s="63">
        <f>[7]RCA!DY2126</f>
        <v>431.92054694307456</v>
      </c>
      <c r="EL2005" s="63">
        <f>[7]RCA!EB2126</f>
        <v>369.09550173359128</v>
      </c>
      <c r="EO2005" s="63">
        <f>[7]RCA!EE2126</f>
        <v>289.7251127154417</v>
      </c>
    </row>
    <row r="2006" spans="1:145" ht="15.5" x14ac:dyDescent="0.35">
      <c r="A2006" s="56" t="s">
        <v>483</v>
      </c>
      <c r="B2006" s="63">
        <f>[3]CONGO!D2147</f>
        <v>28</v>
      </c>
      <c r="C2006" s="63">
        <f>[3]CONGO!E2147</f>
        <v>41.699999999999996</v>
      </c>
      <c r="D2006" s="63">
        <f>[3]CONGO!F2147</f>
        <v>69</v>
      </c>
      <c r="E2006" s="63">
        <f>[3]CONGO!G2147</f>
        <v>56.660000000000004</v>
      </c>
      <c r="F2006" s="63">
        <f>[3]CONGO!H2147</f>
        <v>61.050000000000004</v>
      </c>
      <c r="G2006" s="63">
        <f>[3]CONGO!I2147</f>
        <v>84.58</v>
      </c>
      <c r="H2006" s="63">
        <f>[3]CONGO!J2147</f>
        <v>82.885999999999996</v>
      </c>
      <c r="I2006" s="63">
        <f>[3]CONGO!K2147</f>
        <v>79.577000000000012</v>
      </c>
      <c r="J2006" s="63">
        <f>[3]CONGO!L2147</f>
        <v>82.753582635000015</v>
      </c>
      <c r="K2006" s="63">
        <f>[3]CONGO!M2147</f>
        <v>85.273582635000025</v>
      </c>
      <c r="L2006" s="63">
        <f>[3]CONGO!N2147</f>
        <v>94.555999999999983</v>
      </c>
      <c r="M2006" s="63">
        <f>[3]CONGO!O2147</f>
        <v>116.85</v>
      </c>
      <c r="N2006" s="63">
        <f>[3]CONGO!P2147</f>
        <v>102.577</v>
      </c>
      <c r="O2006" s="63">
        <f>[3]CONGO!Q2147</f>
        <v>93.153000000000006</v>
      </c>
      <c r="P2006" s="63">
        <f>[3]CONGO!R2147</f>
        <v>163.49</v>
      </c>
      <c r="Q2006" s="63">
        <f>[3]CONGO!S2147</f>
        <v>183.34000000000003</v>
      </c>
      <c r="R2006" s="63">
        <f>[3]CONGO!T2147</f>
        <v>183.726</v>
      </c>
      <c r="S2006" s="63">
        <f>[3]CONGO!U2147</f>
        <v>184.91900000000004</v>
      </c>
      <c r="T2006" s="63">
        <f>[3]CONGO!V2147</f>
        <v>-59.664000000000023</v>
      </c>
      <c r="U2006" s="63">
        <f>[3]CONGO!W2147</f>
        <v>-456.10300000000012</v>
      </c>
      <c r="V2006" s="63">
        <f>[3]CONGO!X2147</f>
        <v>-478.23699999999991</v>
      </c>
      <c r="W2006" s="63">
        <f>[3]CONGO!Y2147</f>
        <v>-1082.7319999999997</v>
      </c>
      <c r="X2006" s="2">
        <f>[3]CONGO!Z2147</f>
        <v>-991.61199999999997</v>
      </c>
      <c r="Y2006" s="2">
        <f>[3]CONGO!AA2147</f>
        <v>-1316.29</v>
      </c>
      <c r="Z2006" s="63">
        <f>[3]CONGO!AB2147</f>
        <v>-1686.7490000000003</v>
      </c>
      <c r="AA2006" s="63">
        <f>[3]CONGO!AC2147</f>
        <v>-1347.9459999999999</v>
      </c>
      <c r="AB2006" s="63">
        <v>-1705.6874383176785</v>
      </c>
      <c r="AC2006" s="63">
        <v>-1729.0164258273599</v>
      </c>
      <c r="AD2006" s="63">
        <v>-1666.8960345733283</v>
      </c>
      <c r="AE2006" s="63">
        <f>[3]CONGO!AH2147</f>
        <v>-1330.4220000000003</v>
      </c>
      <c r="AF2006" s="63">
        <v>-1605.7039934272857</v>
      </c>
      <c r="AG2006" s="63">
        <v>-1261.9254419506401</v>
      </c>
      <c r="AH2006" s="63">
        <v>-1175.2509685801299</v>
      </c>
      <c r="AI2006" s="63">
        <v>-1091.50238521969</v>
      </c>
      <c r="AJ2006" s="2">
        <f>[3]CONGO!AM2147</f>
        <v>-984.38800000000003</v>
      </c>
      <c r="AK2006" s="2">
        <v>219.32859563561362</v>
      </c>
      <c r="AL2006" s="2">
        <v>-248.36639456211657</v>
      </c>
      <c r="AM2006" s="2">
        <v>-114.3285656688948</v>
      </c>
      <c r="AN2006" s="2">
        <v>-72.008583255725512</v>
      </c>
      <c r="AO2006" s="2">
        <f>[3]CONGO!AR2147</f>
        <v>-142.19600000000005</v>
      </c>
      <c r="AP2006" s="2">
        <v>291.19926767414773</v>
      </c>
      <c r="AQ2006" s="2">
        <v>456.11770099916828</v>
      </c>
      <c r="AR2006" s="2">
        <v>290.08100560180105</v>
      </c>
      <c r="AS2006" s="2">
        <f>[3]CONGO!AV2147</f>
        <v>505.56600000000003</v>
      </c>
      <c r="AT2006" s="2">
        <v>734.06779360172357</v>
      </c>
      <c r="AU2006" s="2">
        <v>1067.1898672337225</v>
      </c>
      <c r="AV2006" s="2">
        <v>667.61402854866378</v>
      </c>
      <c r="AW2006" s="2">
        <v>668.27694445983411</v>
      </c>
      <c r="AX2006" s="2">
        <f>[3]CONGO!BA2147</f>
        <v>595.36900000000003</v>
      </c>
      <c r="AY2006" s="2"/>
      <c r="AZ2006" s="2">
        <v>521.5479823923157</v>
      </c>
      <c r="BA2006" s="2">
        <v>681.87471867581485</v>
      </c>
      <c r="BB2006" s="2">
        <v>705.01584000781202</v>
      </c>
      <c r="BC2006" s="2">
        <v>760.1716465979207</v>
      </c>
      <c r="BD2006" s="2">
        <v>533.92445378780906</v>
      </c>
      <c r="BE2006" s="2">
        <v>655.55636637998543</v>
      </c>
      <c r="BF2006" s="2">
        <f>[3]CONGO!BI2147</f>
        <v>617.80600000000004</v>
      </c>
      <c r="BG2006" s="2">
        <v>435.57879025153255</v>
      </c>
      <c r="BH2006" s="2">
        <v>515.39098084693171</v>
      </c>
      <c r="BI2006" s="2">
        <v>303.94105602558221</v>
      </c>
      <c r="BJ2006" s="2">
        <v>752.26328591562685</v>
      </c>
      <c r="BK2006" s="2">
        <v>480.97263910700866</v>
      </c>
      <c r="BL2006" s="2">
        <v>698.11369640029056</v>
      </c>
      <c r="BM2006" s="2">
        <v>563.20538106968036</v>
      </c>
      <c r="BN2006" s="2">
        <v>780.75481851264362</v>
      </c>
      <c r="BO2006" s="2">
        <f>[3]CONGO!BR2147</f>
        <v>551.36799999999982</v>
      </c>
      <c r="BP2006" s="2">
        <v>654.18414419861563</v>
      </c>
      <c r="BQ2006" s="2">
        <v>654.18414419861563</v>
      </c>
      <c r="BR2006" s="2">
        <v>1460.5144970521926</v>
      </c>
      <c r="BS2006" s="2">
        <v>2019.7822915939344</v>
      </c>
      <c r="BT2006" s="2">
        <v>869.81100317095115</v>
      </c>
      <c r="BU2006" s="2">
        <v>1161.715089963529</v>
      </c>
      <c r="BV2006" s="2">
        <v>1419.6078925627985</v>
      </c>
      <c r="BW2006" s="2">
        <v>594.03499895905247</v>
      </c>
      <c r="BX2006" s="2">
        <v>617.78354894490178</v>
      </c>
      <c r="BY2006" s="2">
        <v>705.57464054567924</v>
      </c>
      <c r="BZ2006" s="63">
        <v>1189.5348098823454</v>
      </c>
      <c r="CA2006" s="2">
        <f>[3]CONGO!CD2147</f>
        <v>871.66399999999999</v>
      </c>
      <c r="CB2006" s="2">
        <v>832.40326797607781</v>
      </c>
      <c r="CC2006" s="2">
        <v>849.09808275640626</v>
      </c>
      <c r="CD2006" s="2">
        <v>1265.8911437445959</v>
      </c>
      <c r="CE2006" s="2">
        <v>1040.26067862068</v>
      </c>
      <c r="CF2006" s="2">
        <v>1055.2232351039218</v>
      </c>
      <c r="CG2006" s="2">
        <v>1071.2971428277785</v>
      </c>
      <c r="CH2006" s="2">
        <v>965.58838465153292</v>
      </c>
      <c r="CI2006" s="2">
        <v>1037.4135656656902</v>
      </c>
      <c r="CJ2006" s="63">
        <v>1154.2698341097889</v>
      </c>
      <c r="CK2006" s="63">
        <v>1168.5873053185985</v>
      </c>
      <c r="CL2006" s="2">
        <f>[3]CONGO!CO2147</f>
        <v>1113.3409999999997</v>
      </c>
      <c r="CM2006" s="2">
        <v>1372.3264434885093</v>
      </c>
      <c r="CN2006" s="2">
        <v>916.42500346984116</v>
      </c>
      <c r="CO2006" s="2">
        <v>917.92823829342319</v>
      </c>
      <c r="CP2006" s="2">
        <v>371.32844254493398</v>
      </c>
      <c r="CQ2006" s="2">
        <v>814.60891680145676</v>
      </c>
      <c r="CR2006" s="2">
        <v>1102.9843838053469</v>
      </c>
      <c r="CS2006" s="2">
        <v>965.07738979599492</v>
      </c>
      <c r="CT2006" s="2">
        <v>1548.5097375877576</v>
      </c>
      <c r="CU2006" s="2">
        <v>1452.8693246834755</v>
      </c>
      <c r="CV2006" s="2">
        <v>1603.3501090401437</v>
      </c>
      <c r="CW2006" s="2">
        <v>1706.2795606837617</v>
      </c>
      <c r="CX2006" s="2">
        <v>1585.1191187253785</v>
      </c>
      <c r="CY2006" s="2">
        <v>1641.1063118764746</v>
      </c>
      <c r="CZ2006" s="2">
        <v>1671.1689096044656</v>
      </c>
      <c r="DA2006" s="2">
        <f>[3]CONGO!DA2147</f>
        <v>1155.8990000000001</v>
      </c>
      <c r="DB2006" s="63">
        <v>1023.0986659155006</v>
      </c>
      <c r="DC2006" s="63">
        <v>1298.5860317110225</v>
      </c>
      <c r="DD2006" s="63">
        <v>1635.1816113449331</v>
      </c>
      <c r="DE2006" s="63">
        <v>1203.8091809060015</v>
      </c>
      <c r="DF2006" s="63">
        <v>1405.8747566888551</v>
      </c>
      <c r="DG2006" s="63">
        <v>1475.3474117366611</v>
      </c>
      <c r="DH2006" s="63">
        <v>1266.9019525932329</v>
      </c>
      <c r="DI2006" s="63">
        <v>1457.1072590937283</v>
      </c>
      <c r="DJ2006" s="63">
        <v>1442.7816619234995</v>
      </c>
      <c r="DK2006" s="63">
        <v>1187.3331455606387</v>
      </c>
      <c r="DL2006" s="63">
        <v>1368.4523974871847</v>
      </c>
      <c r="DM2006" s="63">
        <v>1442.8905800678706</v>
      </c>
      <c r="DN2006" s="6">
        <f>[3]CONGO!DN2147</f>
        <v>1386.836</v>
      </c>
      <c r="DO2006" s="63">
        <v>1442.8905800678706</v>
      </c>
      <c r="DP2006" s="63">
        <v>1358.8316982346191</v>
      </c>
      <c r="DQ2006" s="63">
        <v>1474.6786178763066</v>
      </c>
      <c r="DR2006" s="63">
        <v>1668.2296204716263</v>
      </c>
      <c r="DS2006" s="63">
        <v>1385.7709910214048</v>
      </c>
      <c r="DT2006" s="63">
        <v>1515.0280620923352</v>
      </c>
      <c r="DU2006" s="63">
        <v>1520.1608028917972</v>
      </c>
      <c r="DV2006" s="64">
        <f>[3]CONGO!DX2147</f>
        <v>1583.9158516660445</v>
      </c>
      <c r="DW2006" s="65">
        <f>[3]CONGO!DY2147</f>
        <v>1553.1330220900106</v>
      </c>
      <c r="DX2006" s="66">
        <f>[3]CONGO!DZ2147</f>
        <v>1433.7568335072592</v>
      </c>
      <c r="DZ2006" s="63">
        <f>[3]CONGO!EB2147</f>
        <v>1611.5281966136072</v>
      </c>
      <c r="EC2006" s="63">
        <f>[3]CONGO!EE2147</f>
        <v>1622.6521961007909</v>
      </c>
      <c r="EF2006" s="63">
        <f>[3]CONGO!EH2147</f>
        <v>1569.0926863158452</v>
      </c>
      <c r="EI2006" s="63">
        <f>[3]CONGO!EK2147</f>
        <v>1497.4616869232202</v>
      </c>
      <c r="EL2006" s="63">
        <f>[3]CONGO!EN2147</f>
        <v>1383.6373477519969</v>
      </c>
      <c r="EO2006" s="63">
        <f>[3]CONGO!EQ2147</f>
        <v>1251.541957253163</v>
      </c>
    </row>
    <row r="2007" spans="1:145" ht="15.5" x14ac:dyDescent="0.35">
      <c r="A2007" s="56" t="s">
        <v>484</v>
      </c>
      <c r="B2007" s="63">
        <f>[4]GABON!D2418</f>
        <v>103.30000000000001</v>
      </c>
      <c r="C2007" s="63">
        <f>[4]GABON!E2418</f>
        <v>136.30000000000001</v>
      </c>
      <c r="D2007" s="63">
        <f>[4]GABON!F2418</f>
        <v>135.74400000000003</v>
      </c>
      <c r="E2007" s="63">
        <f>[4]GABON!G2418</f>
        <v>84.837000000000018</v>
      </c>
      <c r="F2007" s="63">
        <f>[4]GABON!H2418</f>
        <v>78.84899999999999</v>
      </c>
      <c r="G2007" s="63">
        <f>[4]GABON!I2418</f>
        <v>131.375</v>
      </c>
      <c r="H2007" s="63">
        <f>[4]GABON!J2418</f>
        <v>139.61500000000001</v>
      </c>
      <c r="I2007" s="63">
        <f>[4]GABON!K2418</f>
        <v>217.16899999999998</v>
      </c>
      <c r="J2007" s="63">
        <f>[4]GABON!L2418</f>
        <v>226.08800000000002</v>
      </c>
      <c r="K2007" s="63">
        <f>[4]GABON!M2418</f>
        <v>210.15607282900004</v>
      </c>
      <c r="L2007" s="63">
        <f>[4]GABON!N2418</f>
        <v>192.516072829</v>
      </c>
      <c r="M2007" s="63">
        <f>[4]GABON!O2418</f>
        <v>303.14900000000006</v>
      </c>
      <c r="N2007" s="63">
        <f>[4]GABON!P2418</f>
        <v>284.45007282900002</v>
      </c>
      <c r="O2007" s="63">
        <f>[4]GABON!Q2418</f>
        <v>94.530000000000015</v>
      </c>
      <c r="P2007" s="63">
        <f>[4]GABON!R2418</f>
        <v>245.34800000000001</v>
      </c>
      <c r="Q2007" s="63">
        <f>[4]GABON!S2418</f>
        <v>199.31900000000002</v>
      </c>
      <c r="R2007" s="63">
        <f>[4]GABON!T2418</f>
        <v>207.85700000000003</v>
      </c>
      <c r="S2007" s="63">
        <f>[4]GABON!U2418</f>
        <v>119.13199999999999</v>
      </c>
      <c r="T2007" s="63">
        <f>[4]GABON!V2418</f>
        <v>17.30199999999995</v>
      </c>
      <c r="U2007" s="63">
        <f>[4]GABON!W2418</f>
        <v>-89.916999999999987</v>
      </c>
      <c r="V2007" s="63">
        <f>[4]GABON!X2418</f>
        <v>-519.79870000000005</v>
      </c>
      <c r="W2007" s="63">
        <f>[4]GABON!Y2418</f>
        <v>-237.98200000000003</v>
      </c>
      <c r="X2007" s="2">
        <f>[4]GABON!Z2418</f>
        <v>-192.00319999999999</v>
      </c>
      <c r="Y2007" s="2">
        <f>[4]GABON!AA2418</f>
        <v>60.756999999999948</v>
      </c>
      <c r="Z2007" s="63">
        <f>[4]GABON!AB2418</f>
        <v>75</v>
      </c>
      <c r="AA2007" s="63">
        <f>[4]GABON!AC2418</f>
        <v>50.740000000000009</v>
      </c>
      <c r="AB2007" s="63">
        <v>30.099364169277237</v>
      </c>
      <c r="AC2007" s="63">
        <v>-16.87174386271613</v>
      </c>
      <c r="AD2007" s="63">
        <v>-43.121977028091436</v>
      </c>
      <c r="AE2007" s="63">
        <f>[4]GABON!AD2418</f>
        <v>-382.90400000000005</v>
      </c>
      <c r="AF2007" s="63">
        <v>-402.35583333007185</v>
      </c>
      <c r="AG2007" s="63">
        <v>-559.871156426889</v>
      </c>
      <c r="AH2007" s="63">
        <v>-615.88113322362324</v>
      </c>
      <c r="AI2007" s="63">
        <v>-518.9127938049869</v>
      </c>
      <c r="AJ2007" s="2">
        <f>[4]GABON!AE2418</f>
        <v>-228.26</v>
      </c>
      <c r="AK2007" s="2">
        <v>-335.8325152928287</v>
      </c>
      <c r="AL2007" s="2">
        <v>-418.44922984100066</v>
      </c>
      <c r="AM2007" s="2">
        <v>-54.95347352387995</v>
      </c>
      <c r="AN2007" s="2">
        <v>-77.319110456870135</v>
      </c>
      <c r="AO2007" s="2">
        <f>[4]GABON!AF2418</f>
        <v>55.764999999999873</v>
      </c>
      <c r="AP2007" s="2">
        <v>135.47875578255685</v>
      </c>
      <c r="AQ2007" s="2">
        <v>224.55877035353689</v>
      </c>
      <c r="AR2007" s="2">
        <v>230.84304485043327</v>
      </c>
      <c r="AS2007" s="2">
        <f>[4]GABON!AJ2418</f>
        <v>607.61399999999992</v>
      </c>
      <c r="AT2007" s="2">
        <v>408.3342928996837</v>
      </c>
      <c r="AU2007" s="2">
        <v>718.28493150764996</v>
      </c>
      <c r="AV2007" s="2">
        <v>644.56643682078641</v>
      </c>
      <c r="AW2007" s="2">
        <v>649.09043682078652</v>
      </c>
      <c r="AX2007" s="2">
        <f>[4]GABON!AO2418</f>
        <v>139.83600000000013</v>
      </c>
      <c r="AY2007" s="2"/>
      <c r="AZ2007" s="2">
        <v>702.03265770909798</v>
      </c>
      <c r="BA2007" s="2">
        <v>788.54573295521982</v>
      </c>
      <c r="BB2007" s="2">
        <v>786.05866219875793</v>
      </c>
      <c r="BC2007" s="2">
        <v>1128.9055944524639</v>
      </c>
      <c r="BD2007" s="2">
        <v>712.98331473772419</v>
      </c>
      <c r="BE2007" s="2">
        <v>982.32042839187602</v>
      </c>
      <c r="BF2007" s="2">
        <f>[4]GABON!AV2418</f>
        <v>802.68900000000008</v>
      </c>
      <c r="BG2007" s="2">
        <v>774.64187506947735</v>
      </c>
      <c r="BH2007" s="2">
        <v>898.08013053479067</v>
      </c>
      <c r="BI2007" s="2">
        <v>1040.6850561098738</v>
      </c>
      <c r="BJ2007" s="2">
        <v>1038.1547683921217</v>
      </c>
      <c r="BK2007" s="2">
        <v>889.13789354152698</v>
      </c>
      <c r="BL2007" s="2">
        <v>1005.4817930964047</v>
      </c>
      <c r="BM2007" s="2">
        <v>805.30923857770813</v>
      </c>
      <c r="BN2007" s="2">
        <v>921.65547833234564</v>
      </c>
      <c r="BO2007" s="2">
        <f>[4]GABON!BE2418</f>
        <v>887.8760000000002</v>
      </c>
      <c r="BP2007" s="2">
        <v>775.22463835087206</v>
      </c>
      <c r="BQ2007" s="2">
        <v>776.89187506947735</v>
      </c>
      <c r="BR2007" s="2">
        <v>1215.5314172930139</v>
      </c>
      <c r="BS2007" s="2">
        <v>1215.5314172930139</v>
      </c>
      <c r="BT2007" s="2">
        <v>1084.2864528570474</v>
      </c>
      <c r="BU2007" s="2">
        <v>1197.2595713657706</v>
      </c>
      <c r="BV2007" s="2">
        <v>1472.9585897227546</v>
      </c>
      <c r="BW2007" s="2">
        <v>955.38452952367197</v>
      </c>
      <c r="BX2007" s="2">
        <v>1082.7088162544912</v>
      </c>
      <c r="BY2007" s="2">
        <v>1221.6869315761198</v>
      </c>
      <c r="BZ2007" s="63">
        <v>642.72665161017369</v>
      </c>
      <c r="CA2007" s="2">
        <f>[4]GABON!BQ2418</f>
        <v>1208.0610000000001</v>
      </c>
      <c r="CB2007" s="2">
        <v>1104.9259144168868</v>
      </c>
      <c r="CC2007" s="2">
        <v>1118.3851713259896</v>
      </c>
      <c r="CD2007" s="2">
        <v>1364.4501146936518</v>
      </c>
      <c r="CE2007" s="2">
        <v>1439.059735860505</v>
      </c>
      <c r="CF2007" s="2">
        <v>1496.5377829867057</v>
      </c>
      <c r="CG2007" s="2">
        <v>1770.2399225412059</v>
      </c>
      <c r="CH2007" s="2">
        <v>1199.0809229361007</v>
      </c>
      <c r="CI2007" s="2">
        <v>1378.9537555859647</v>
      </c>
      <c r="CJ2007" s="63">
        <v>1337.4466510969678</v>
      </c>
      <c r="CK2007" s="63">
        <v>1413.2924295005369</v>
      </c>
      <c r="CL2007" s="2">
        <f>[4]GABON!CB2418</f>
        <v>1784.5309999999999</v>
      </c>
      <c r="CM2007" s="2">
        <v>1654.353506379425</v>
      </c>
      <c r="CN2007" s="2">
        <v>1475.0674182483126</v>
      </c>
      <c r="CO2007" s="2">
        <v>1482.674606420725</v>
      </c>
      <c r="CP2007" s="2">
        <v>1490.9095511035996</v>
      </c>
      <c r="CQ2007" s="2">
        <v>1606.3556417244326</v>
      </c>
      <c r="CR2007" s="2">
        <v>1706.8751727855999</v>
      </c>
      <c r="CS2007" s="2">
        <v>1631.8576346633099</v>
      </c>
      <c r="CT2007" s="2">
        <v>1693.6441485438831</v>
      </c>
      <c r="CU2007" s="2">
        <v>1831.9161898344869</v>
      </c>
      <c r="CV2007" s="2">
        <v>1614.411871423602</v>
      </c>
      <c r="CW2007" s="2">
        <v>1708.0375588719976</v>
      </c>
      <c r="CX2007" s="2">
        <v>1770.0490113915589</v>
      </c>
      <c r="CY2007" s="2">
        <v>1775.7813749547367</v>
      </c>
      <c r="CZ2007" s="2">
        <v>1728.2282966733428</v>
      </c>
      <c r="DA2007" s="2">
        <f>[4]GABON!CN2418</f>
        <v>1823.3249999999998</v>
      </c>
      <c r="DB2007" s="63">
        <v>1973.1459089438338</v>
      </c>
      <c r="DC2007" s="63">
        <v>2103.2109362808942</v>
      </c>
      <c r="DD2007" s="63">
        <v>2251.6516363332485</v>
      </c>
      <c r="DE2007" s="63">
        <v>2028.3083782533911</v>
      </c>
      <c r="DF2007" s="63">
        <v>2174.5114254749087</v>
      </c>
      <c r="DG2007" s="63">
        <v>2291.2437556177001</v>
      </c>
      <c r="DH2007" s="63">
        <v>2017.1436562355748</v>
      </c>
      <c r="DI2007" s="63">
        <v>2165.5116038140582</v>
      </c>
      <c r="DJ2007" s="63">
        <v>2268.349362127462</v>
      </c>
      <c r="DK2007" s="63">
        <v>2081.9983417162689</v>
      </c>
      <c r="DL2007" s="63">
        <v>2144.2751833733601</v>
      </c>
      <c r="DM2007" s="63">
        <v>2268.349362127462</v>
      </c>
      <c r="DN2007" s="6">
        <f>[4]GABON!DA2418</f>
        <v>1754.2690000000002</v>
      </c>
      <c r="DO2007" s="63">
        <v>2268.349362127462</v>
      </c>
      <c r="DP2007" s="63">
        <v>1936.9924211851919</v>
      </c>
      <c r="DQ2007" s="63">
        <v>2031.8557448111353</v>
      </c>
      <c r="DR2007" s="63">
        <v>2085.9043257843423</v>
      </c>
      <c r="DS2007" s="63">
        <v>2432.7342336573074</v>
      </c>
      <c r="DT2007" s="63">
        <v>2497.023919323944</v>
      </c>
      <c r="DU2007" s="63">
        <v>2327.1344276856485</v>
      </c>
      <c r="DV2007" s="64">
        <f>[4]GABON!DK2418</f>
        <v>1980.0702476905089</v>
      </c>
      <c r="DW2007" s="65">
        <f>[4]GABON!DL2418</f>
        <v>1998.4218653321768</v>
      </c>
      <c r="DX2007" s="66">
        <f>[4]GABON!DM2418</f>
        <v>2569.0357596345293</v>
      </c>
      <c r="DZ2007" s="63">
        <f>[4]GABON!DO2418</f>
        <v>2049.1726625918182</v>
      </c>
      <c r="EC2007" s="63">
        <f>[4]GABON!DR2418</f>
        <v>2059.5218311414637</v>
      </c>
      <c r="EF2007" s="63">
        <f>[4]GABON!DU2418</f>
        <v>2093.9827813149141</v>
      </c>
      <c r="EI2007" s="63">
        <f>[4]GABON!DX2418</f>
        <v>1968.8853626015973</v>
      </c>
      <c r="EL2007" s="63">
        <f>[4]GABON!EA2418</f>
        <v>1707.8227792125861</v>
      </c>
      <c r="EO2007" s="63">
        <f>[4]GABON!ED2418</f>
        <v>1349.0188378963692</v>
      </c>
    </row>
    <row r="2008" spans="1:145" ht="15.5" x14ac:dyDescent="0.35">
      <c r="A2008" s="56" t="s">
        <v>485</v>
      </c>
      <c r="B2008" s="63">
        <f>[5]GUINEE!D2046</f>
        <v>3.8130000000000002</v>
      </c>
      <c r="C2008" s="63">
        <f>[5]GUINEE!E2046</f>
        <v>4.1390000000000002</v>
      </c>
      <c r="D2008" s="63">
        <f>[5]GUINEE!F2046</f>
        <v>3.8630000000000004</v>
      </c>
      <c r="E2008" s="63">
        <f>[5]GUINEE!G2046</f>
        <v>2.4039999999999999</v>
      </c>
      <c r="F2008" s="63">
        <f>[5]GUINEE!H2046</f>
        <v>8.1370000000000005</v>
      </c>
      <c r="G2008" s="63">
        <f>[5]GUINEE!I2046</f>
        <v>10.026</v>
      </c>
      <c r="H2008" s="63">
        <f>[5]GUINEE!J2046</f>
        <v>11.531000000000001</v>
      </c>
      <c r="I2008" s="63">
        <f>[5]GUINEE!K2046</f>
        <v>17.535000000000004</v>
      </c>
      <c r="J2008" s="63">
        <f>[5]GUINEE!L2046</f>
        <v>16.712896502</v>
      </c>
      <c r="K2008" s="63">
        <f>[5]GUINEE!M2046</f>
        <v>15.920896502</v>
      </c>
      <c r="L2008" s="63">
        <f>[5]GUINEE!N2046</f>
        <v>13.888729292999999</v>
      </c>
      <c r="M2008" s="63">
        <f>[5]GUINEE!O2046</f>
        <v>7.8261972230000012</v>
      </c>
      <c r="N2008" s="63">
        <f>[5]GUINEE!P2046</f>
        <v>9.3569999999999993</v>
      </c>
      <c r="O2008" s="63">
        <f>[5]GUINEE!Q2046</f>
        <v>7.7149999999999999</v>
      </c>
      <c r="P2008" s="63">
        <f>[5]GUINEE!R2046</f>
        <v>-27.874000000000002</v>
      </c>
      <c r="Q2008" s="63">
        <f>[5]GUINEE!S2046</f>
        <v>-50.810999999999993</v>
      </c>
      <c r="R2008" s="63">
        <f>[5]GUINEE!T2046</f>
        <v>-34.346000000000004</v>
      </c>
      <c r="S2008" s="63">
        <f>[5]GUINEE!U2046</f>
        <v>-332.01099999999997</v>
      </c>
      <c r="T2008" s="63">
        <f>[5]GUINEE!V2046</f>
        <v>-1027.4459999999999</v>
      </c>
      <c r="U2008" s="63">
        <f>[5]GUINEE!W2046</f>
        <v>-1354.0380000000002</v>
      </c>
      <c r="V2008" s="63">
        <f>[5]GUINEE!X2046</f>
        <v>-1524.068</v>
      </c>
      <c r="W2008" s="63">
        <f>[5]GUINEE!Y2046</f>
        <v>-2072.501103266</v>
      </c>
      <c r="X2008" s="2">
        <f>[5]GUINEE!Z2046</f>
        <v>-1130.326194319</v>
      </c>
      <c r="Y2008" s="2">
        <f>[5]GUINEE!AA2046</f>
        <v>-496.928</v>
      </c>
      <c r="Z2008" s="63">
        <f>[5]GUINEE!AB2046</f>
        <v>-1022.2099999999999</v>
      </c>
      <c r="AA2008" s="63">
        <f>[5]GUINEE!AC2046</f>
        <v>-935.18599999999992</v>
      </c>
      <c r="AB2008" s="63">
        <v>-1195.6360078714233</v>
      </c>
      <c r="AC2008" s="63">
        <v>-1219.8079623005476</v>
      </c>
      <c r="AD2008" s="63">
        <v>-1050.3127948787983</v>
      </c>
      <c r="AE2008" s="63">
        <f>[5]GUINEE!AD2046</f>
        <v>-1103.9579999999999</v>
      </c>
      <c r="AF2008" s="63">
        <v>-1017.4891540102851</v>
      </c>
      <c r="AG2008" s="63">
        <v>-997.67186302732466</v>
      </c>
      <c r="AH2008" s="63">
        <v>-365.43687001735987</v>
      </c>
      <c r="AI2008" s="63">
        <v>-195.947955045085</v>
      </c>
      <c r="AJ2008" s="2">
        <f>[5]GUINEE!AE2046</f>
        <v>-618.90499999999997</v>
      </c>
      <c r="AK2008" s="2">
        <v>-328.20353999999998</v>
      </c>
      <c r="AL2008" s="2">
        <v>-502.35243821218302</v>
      </c>
      <c r="AM2008" s="2">
        <v>-735.67217511149852</v>
      </c>
      <c r="AN2008" s="2">
        <v>-745.14030677662095</v>
      </c>
      <c r="AO2008" s="2">
        <f>[5]GUINEE!AF2046</f>
        <v>-176.02200000000005</v>
      </c>
      <c r="AP2008" s="2">
        <v>61.587817499999915</v>
      </c>
      <c r="AQ2008" s="2">
        <v>62.572600000000023</v>
      </c>
      <c r="AR2008" s="2">
        <v>65.169400000000053</v>
      </c>
      <c r="AS2008" s="2">
        <f>[5]GUINEE!AJ2046</f>
        <v>224.26300000000001</v>
      </c>
      <c r="AT2008" s="2">
        <v>-4.0539030043771334</v>
      </c>
      <c r="AU2008" s="2">
        <v>613.01562102627531</v>
      </c>
      <c r="AV2008" s="2">
        <v>161.05397614487504</v>
      </c>
      <c r="AW2008" s="2">
        <v>160.22237291556394</v>
      </c>
      <c r="AX2008" s="2">
        <f>[5]GUINEE!AO2046</f>
        <v>338.399</v>
      </c>
      <c r="AY2008" s="2"/>
      <c r="AZ2008" s="2">
        <v>321.91742346444187</v>
      </c>
      <c r="BA2008" s="2">
        <v>267.16587400758965</v>
      </c>
      <c r="BB2008" s="2">
        <v>235.47720132792054</v>
      </c>
      <c r="BC2008" s="2">
        <v>257.29282047891593</v>
      </c>
      <c r="BD2008" s="2">
        <v>349.30652879273219</v>
      </c>
      <c r="BE2008" s="2">
        <v>597.42633149664698</v>
      </c>
      <c r="BF2008" s="2">
        <f>[5]GUINEE!AV2046</f>
        <v>326.38099999999997</v>
      </c>
      <c r="BG2008" s="2">
        <v>257.20306848885662</v>
      </c>
      <c r="BH2008" s="2">
        <v>589.85523399723024</v>
      </c>
      <c r="BI2008" s="2">
        <v>513.50852293656078</v>
      </c>
      <c r="BJ2008" s="2">
        <v>706.93281887400349</v>
      </c>
      <c r="BK2008" s="2">
        <v>620.16221612463346</v>
      </c>
      <c r="BL2008" s="2">
        <v>946.90077235134879</v>
      </c>
      <c r="BM2008" s="2">
        <v>628.03373848145964</v>
      </c>
      <c r="BN2008" s="2">
        <v>988.1739640613381</v>
      </c>
      <c r="BO2008" s="2">
        <f>[5]GUINEE!BE2046</f>
        <v>645.68100000000004</v>
      </c>
      <c r="BP2008" s="2">
        <v>768.98933952108143</v>
      </c>
      <c r="BQ2008" s="2">
        <v>768.98933952108143</v>
      </c>
      <c r="BR2008" s="2">
        <v>959.58752216016819</v>
      </c>
      <c r="BS2008" s="2">
        <v>1389.1593427401419</v>
      </c>
      <c r="BT2008" s="2">
        <v>1261.3165724627802</v>
      </c>
      <c r="BU2008" s="2">
        <v>1445.0979076871879</v>
      </c>
      <c r="BV2008" s="2">
        <v>1710.7581404263328</v>
      </c>
      <c r="BW2008" s="2">
        <v>800.0570289013682</v>
      </c>
      <c r="BX2008" s="2">
        <v>865.85832370346998</v>
      </c>
      <c r="BY2008" s="2">
        <v>966.40036243657505</v>
      </c>
      <c r="BZ2008" s="63">
        <v>888.45519340245448</v>
      </c>
      <c r="CA2008" s="2">
        <f>[5]GUINEE!BQ2046</f>
        <v>711.1310000000002</v>
      </c>
      <c r="CB2008" s="2">
        <v>952.24488595593289</v>
      </c>
      <c r="CC2008" s="2">
        <v>958.38891636988467</v>
      </c>
      <c r="CD2008" s="2">
        <v>1236.6706040480628</v>
      </c>
      <c r="CE2008" s="2">
        <v>1140.0872834888658</v>
      </c>
      <c r="CF2008" s="2">
        <v>1150.310570087898</v>
      </c>
      <c r="CG2008" s="2">
        <v>1331.9227142862039</v>
      </c>
      <c r="CH2008" s="2">
        <v>916.61998747895882</v>
      </c>
      <c r="CI2008" s="2">
        <v>962.24097407666443</v>
      </c>
      <c r="CJ2008" s="63">
        <v>862.91283010014979</v>
      </c>
      <c r="CK2008" s="63">
        <v>957.65049302517377</v>
      </c>
      <c r="CL2008" s="2">
        <f>[5]GUINEE!CD2046</f>
        <v>623.77199999999993</v>
      </c>
      <c r="CM2008" s="2">
        <v>945.26923808735535</v>
      </c>
      <c r="CN2008" s="2">
        <v>731.32446964446433</v>
      </c>
      <c r="CO2008" s="2">
        <v>731.32446964446433</v>
      </c>
      <c r="CP2008" s="2">
        <v>578.17740325461023</v>
      </c>
      <c r="CQ2008" s="2">
        <v>861.05480910740278</v>
      </c>
      <c r="CR2008" s="2">
        <v>1156.2524583630488</v>
      </c>
      <c r="CS2008" s="2">
        <v>687.63623612617812</v>
      </c>
      <c r="CT2008" s="2">
        <v>714.39384026043194</v>
      </c>
      <c r="CU2008" s="2">
        <v>1013.9479190074456</v>
      </c>
      <c r="CV2008" s="2">
        <v>899.02681859689596</v>
      </c>
      <c r="CW2008" s="2">
        <v>958.94989173294812</v>
      </c>
      <c r="CX2008" s="2">
        <v>960.44200277189589</v>
      </c>
      <c r="CY2008" s="2">
        <v>964.32746649135777</v>
      </c>
      <c r="CZ2008" s="2">
        <v>977.18302925246905</v>
      </c>
      <c r="DA2008" s="2">
        <f>[5]GUINEE!CP2046</f>
        <v>-58.157000000000096</v>
      </c>
      <c r="DB2008" s="63">
        <v>-189.96423814786266</v>
      </c>
      <c r="DC2008" s="63">
        <v>-27.106083159641358</v>
      </c>
      <c r="DD2008" s="63">
        <v>164.19734670337101</v>
      </c>
      <c r="DE2008" s="63">
        <v>5.4423073758489977</v>
      </c>
      <c r="DF2008" s="63">
        <v>140.68115094558067</v>
      </c>
      <c r="DG2008" s="63">
        <v>331.62983568380633</v>
      </c>
      <c r="DH2008" s="63">
        <v>-6.9246728411983725</v>
      </c>
      <c r="DI2008" s="63">
        <v>12.215109487744456</v>
      </c>
      <c r="DJ2008" s="63">
        <v>56.8366412217201</v>
      </c>
      <c r="DK2008" s="63">
        <v>35.356526269104947</v>
      </c>
      <c r="DL2008" s="63">
        <v>41.275564374517202</v>
      </c>
      <c r="DM2008" s="63">
        <v>56.8366412217201</v>
      </c>
      <c r="DN2008" s="6">
        <f>[5]GUINEE!DC2046</f>
        <v>146.13324171795909</v>
      </c>
      <c r="DO2008" s="63">
        <v>56.8366412217201</v>
      </c>
      <c r="DP2008" s="63">
        <v>429.19543233049052</v>
      </c>
      <c r="DQ2008" s="63">
        <v>520.51881236131703</v>
      </c>
      <c r="DR2008" s="63">
        <v>648.78705678842448</v>
      </c>
      <c r="DS2008" s="63">
        <v>207.27753816434173</v>
      </c>
      <c r="DT2008" s="63">
        <v>280.959289132403</v>
      </c>
      <c r="DU2008" s="63">
        <v>479.66757747893371</v>
      </c>
      <c r="DV2008" s="64">
        <f>[5]GUINEE!DN2046</f>
        <v>496.78264562630272</v>
      </c>
      <c r="DW2008" s="65">
        <f>[5]GUINEE!DO2046</f>
        <v>528.75251649870495</v>
      </c>
      <c r="DX2008" s="66">
        <f>[5]GUINEE!DP2046</f>
        <v>409.24405654532575</v>
      </c>
      <c r="DZ2008" s="63">
        <f>[5]GUINEE!DR2046</f>
        <v>600.34102210101139</v>
      </c>
      <c r="EC2008" s="63">
        <f>[5]GUINEE!DU2046</f>
        <v>617.14392919825673</v>
      </c>
      <c r="EF2008" s="63">
        <f>[5]GUINEE!DX2046</f>
        <v>577.52086260722592</v>
      </c>
      <c r="EI2008" s="63">
        <f>[5]GUINEE!EA2046</f>
        <v>491.06061355801188</v>
      </c>
      <c r="EL2008" s="63">
        <f>[5]GUINEE!ED2046</f>
        <v>397.69654562337359</v>
      </c>
      <c r="EO2008" s="63">
        <f>[5]GUINEE!EG2046</f>
        <v>292.22392910412282</v>
      </c>
    </row>
    <row r="2009" spans="1:145" ht="15.5" x14ac:dyDescent="0.35">
      <c r="A2009" s="56" t="s">
        <v>486</v>
      </c>
      <c r="B2009" s="63">
        <f>[6]TCHAD!D2132</f>
        <v>3.48</v>
      </c>
      <c r="C2009" s="63">
        <f>[6]TCHAD!E2132</f>
        <v>-1.54</v>
      </c>
      <c r="D2009" s="63">
        <f>[6]TCHAD!F2132</f>
        <v>3.45</v>
      </c>
      <c r="E2009" s="63">
        <f>[6]TCHAD!G2132</f>
        <v>2.620000000000001</v>
      </c>
      <c r="F2009" s="63">
        <f>[6]TCHAD!H2132</f>
        <v>5.99</v>
      </c>
      <c r="G2009" s="63">
        <f>[6]TCHAD!I2132</f>
        <v>28.189999999999998</v>
      </c>
      <c r="H2009" s="63">
        <f>[6]TCHAD!J2132</f>
        <v>44.070999999999998</v>
      </c>
      <c r="I2009" s="63">
        <f>[6]TCHAD!K2132</f>
        <v>47.942</v>
      </c>
      <c r="J2009" s="63">
        <f>[6]TCHAD!L2132</f>
        <v>36.277000000000001</v>
      </c>
      <c r="K2009" s="63">
        <f>[6]TCHAD!M2132</f>
        <v>43.899348514999986</v>
      </c>
      <c r="L2009" s="63">
        <f>[6]TCHAD!N2132</f>
        <v>40.061</v>
      </c>
      <c r="M2009" s="63">
        <f>[6]TCHAD!O2132</f>
        <v>26.009970000000003</v>
      </c>
      <c r="N2009" s="63">
        <f>[6]TCHAD!P2132</f>
        <v>45.785000000000004</v>
      </c>
      <c r="O2009" s="63">
        <f>[6]TCHAD!Q2132</f>
        <v>60.261000000000003</v>
      </c>
      <c r="P2009" s="63">
        <f>[6]TCHAD!R2132</f>
        <v>76.055000000000007</v>
      </c>
      <c r="Q2009" s="63">
        <f>[6]TCHAD!S2132</f>
        <v>72.418999999999997</v>
      </c>
      <c r="R2009" s="63">
        <f>[6]TCHAD!T2132</f>
        <v>84.332859387000013</v>
      </c>
      <c r="S2009" s="63">
        <f>[6]TCHAD!U2132</f>
        <v>83.887</v>
      </c>
      <c r="T2009" s="63">
        <f>[6]TCHAD!V2132</f>
        <v>86.199000000000012</v>
      </c>
      <c r="U2009" s="63">
        <f>[6]TCHAD!W2132</f>
        <v>23.248000000000008</v>
      </c>
      <c r="V2009" s="63">
        <f>[6]TCHAD!X2132</f>
        <v>-113.54599999999999</v>
      </c>
      <c r="W2009" s="63">
        <f>[6]TCHAD!Y2132</f>
        <v>-253.09700000000001</v>
      </c>
      <c r="X2009" s="2">
        <f>[6]TCHAD!Z2132</f>
        <v>61.987791313000017</v>
      </c>
      <c r="Y2009" s="2">
        <f>[6]TCHAD!AA2132</f>
        <v>100.67899999999997</v>
      </c>
      <c r="Z2009" s="63">
        <f>[6]TCHAD!AB2132</f>
        <v>-10.608000000000015</v>
      </c>
      <c r="AA2009" s="63">
        <f>[6]TCHAD!AC2132</f>
        <v>-93.933999999999983</v>
      </c>
      <c r="AB2009" s="63">
        <v>20.1991215475065</v>
      </c>
      <c r="AC2009" s="63">
        <v>42.343084105754848</v>
      </c>
      <c r="AD2009" s="63">
        <v>64.608100000000036</v>
      </c>
      <c r="AE2009" s="63">
        <f>[6]TCHAD!AH2132</f>
        <v>-103.26699999999998</v>
      </c>
      <c r="AF2009" s="63">
        <v>-54.63600000000001</v>
      </c>
      <c r="AG2009" s="63">
        <v>-0.77544454911304683</v>
      </c>
      <c r="AH2009" s="63">
        <v>82.48399999999998</v>
      </c>
      <c r="AI2009" s="63">
        <v>82.48399999999998</v>
      </c>
      <c r="AJ2009" s="2">
        <f>[6]TCHAD!AM2132</f>
        <v>71.378000000000057</v>
      </c>
      <c r="AK2009" s="2">
        <v>130.37800000000007</v>
      </c>
      <c r="AL2009" s="2">
        <v>126.65599999999998</v>
      </c>
      <c r="AM2009" s="2">
        <v>249.64500000000004</v>
      </c>
      <c r="AN2009" s="2">
        <v>343.79040981421338</v>
      </c>
      <c r="AO2009" s="2">
        <f>[6]TCHAD!AR2132</f>
        <v>323.97099999999989</v>
      </c>
      <c r="AP2009" s="2">
        <v>341.3028044203835</v>
      </c>
      <c r="AQ2009" s="2">
        <v>444.32520724931379</v>
      </c>
      <c r="AR2009" s="2">
        <v>562.67698362504996</v>
      </c>
      <c r="AS2009" s="2">
        <f>[6]TCHAD!AV2132</f>
        <v>534.80700000000002</v>
      </c>
      <c r="AT2009" s="2">
        <v>528.04578300000003</v>
      </c>
      <c r="AU2009" s="2">
        <v>547.73177534368301</v>
      </c>
      <c r="AV2009" s="2">
        <v>491.17949660944311</v>
      </c>
      <c r="AW2009" s="2">
        <v>490.95208034140086</v>
      </c>
      <c r="AX2009" s="2">
        <f>[6]TCHAD!BA2132</f>
        <v>519.5630000000001</v>
      </c>
      <c r="AY2009" s="2"/>
      <c r="AZ2009" s="2">
        <v>525.68390820033721</v>
      </c>
      <c r="BA2009" s="2">
        <v>552.16550198462437</v>
      </c>
      <c r="BB2009" s="2">
        <v>495.65585593345139</v>
      </c>
      <c r="BC2009" s="2">
        <v>562.16297454206074</v>
      </c>
      <c r="BD2009" s="2">
        <v>570.17487843094909</v>
      </c>
      <c r="BE2009" s="2">
        <v>622.3404210297158</v>
      </c>
      <c r="BF2009" s="2">
        <f>[6]TCHAD!BH2132</f>
        <v>557.97099999999989</v>
      </c>
      <c r="BG2009" s="2">
        <v>599.9360685088551</v>
      </c>
      <c r="BH2009" s="2">
        <v>728.17740461501126</v>
      </c>
      <c r="BI2009" s="2">
        <v>695.64341594039217</v>
      </c>
      <c r="BJ2009" s="2">
        <v>729.46755303436805</v>
      </c>
      <c r="BK2009" s="2">
        <v>708.90971565830364</v>
      </c>
      <c r="BL2009" s="2">
        <v>761.21953750161379</v>
      </c>
      <c r="BM2009" s="2">
        <v>677.00213083431925</v>
      </c>
      <c r="BN2009" s="2">
        <v>768.24362123614685</v>
      </c>
      <c r="BO2009" s="2">
        <f>[6]TCHAD!BQ2132</f>
        <v>797.40399999999988</v>
      </c>
      <c r="BP2009" s="2">
        <v>766.67744545955668</v>
      </c>
      <c r="BQ2009" s="2">
        <v>766.67744545955668</v>
      </c>
      <c r="BR2009" s="2">
        <v>977.826078891002</v>
      </c>
      <c r="BS2009" s="2">
        <v>1279.9613146265656</v>
      </c>
      <c r="BT2009" s="2">
        <v>767.46265536976125</v>
      </c>
      <c r="BU2009" s="2">
        <v>815.98421417735597</v>
      </c>
      <c r="BV2009" s="2">
        <v>818.00826789295672</v>
      </c>
      <c r="BW2009" s="2">
        <v>920.20567927861771</v>
      </c>
      <c r="BX2009" s="2">
        <v>1007.403769685109</v>
      </c>
      <c r="BY2009" s="2">
        <v>835.17982361399186</v>
      </c>
      <c r="BZ2009" s="63">
        <v>887.47892319494622</v>
      </c>
      <c r="CA2009" s="2">
        <f>[6]TCHAD!CC2132</f>
        <v>868.51799999999992</v>
      </c>
      <c r="CB2009" s="2">
        <v>842.61268488432484</v>
      </c>
      <c r="CC2009" s="2">
        <v>847.39609616369262</v>
      </c>
      <c r="CD2009" s="2">
        <v>846.72462300807763</v>
      </c>
      <c r="CE2009" s="2">
        <v>951.26009182166786</v>
      </c>
      <c r="CF2009" s="2">
        <v>974.90798856950619</v>
      </c>
      <c r="CG2009" s="2">
        <v>971.1541492538729</v>
      </c>
      <c r="CH2009" s="2">
        <v>1013.9978564834889</v>
      </c>
      <c r="CI2009" s="2">
        <v>1068.7566654747145</v>
      </c>
      <c r="CJ2009" s="63">
        <v>1033.756163309879</v>
      </c>
      <c r="CK2009" s="63">
        <v>1087.9241706835103</v>
      </c>
      <c r="CL2009" s="2">
        <f>[6]TCHAD!CN2132</f>
        <v>1170.5340000000003</v>
      </c>
      <c r="CM2009" s="2">
        <v>1076.6390366600808</v>
      </c>
      <c r="CN2009" s="2">
        <v>982.07743785102309</v>
      </c>
      <c r="CO2009" s="2">
        <v>981.46261904639016</v>
      </c>
      <c r="CP2009" s="2">
        <v>990.85119946461475</v>
      </c>
      <c r="CQ2009" s="2">
        <v>1062.439192627269</v>
      </c>
      <c r="CR2009" s="2">
        <v>1062.439192627269</v>
      </c>
      <c r="CS2009" s="2">
        <v>1212.2779596962432</v>
      </c>
      <c r="CT2009" s="2">
        <v>1290.0080281773635</v>
      </c>
      <c r="CU2009" s="2">
        <v>1290.0080281773635</v>
      </c>
      <c r="CV2009" s="2">
        <v>1338.2356551050041</v>
      </c>
      <c r="CW2009" s="2">
        <v>1312.7132450959714</v>
      </c>
      <c r="CX2009" s="2">
        <v>1285.4565125788113</v>
      </c>
      <c r="CY2009" s="2">
        <v>1237.0897582516764</v>
      </c>
      <c r="CZ2009" s="2">
        <v>1237.0897582516764</v>
      </c>
      <c r="DA2009" s="2">
        <f>[6]TCHAD!CZ2132</f>
        <v>1103.682</v>
      </c>
      <c r="DB2009" s="63">
        <v>848.68261393854584</v>
      </c>
      <c r="DC2009" s="63">
        <v>815.04068411223091</v>
      </c>
      <c r="DD2009" s="63">
        <v>882.1274764185265</v>
      </c>
      <c r="DE2009" s="63">
        <v>952.01707120408832</v>
      </c>
      <c r="DF2009" s="63">
        <v>954.20833806112864</v>
      </c>
      <c r="DG2009" s="63">
        <v>967.81513036742422</v>
      </c>
      <c r="DH2009" s="63">
        <v>1096.2369274934358</v>
      </c>
      <c r="DI2009" s="63">
        <v>1129.7717632253634</v>
      </c>
      <c r="DJ2009" s="63">
        <v>1164.4374304181147</v>
      </c>
      <c r="DK2009" s="63">
        <v>1192.9498621645926</v>
      </c>
      <c r="DL2009" s="63">
        <v>1243.237687307867</v>
      </c>
      <c r="DM2009" s="63">
        <v>1164.4374304181147</v>
      </c>
      <c r="DN2009" s="6">
        <f>[6]TCHAD!DM2132</f>
        <v>1197.6180000000002</v>
      </c>
      <c r="DO2009" s="63">
        <v>1164.4374304181147</v>
      </c>
      <c r="DP2009" s="63">
        <v>1192.1647952035335</v>
      </c>
      <c r="DQ2009" s="63">
        <v>1258.7008191507477</v>
      </c>
      <c r="DR2009" s="63">
        <v>1253.6009785046601</v>
      </c>
      <c r="DS2009" s="63">
        <v>1226.7003612317255</v>
      </c>
      <c r="DT2009" s="63">
        <v>1310.8510044169868</v>
      </c>
      <c r="DU2009" s="63">
        <v>1276.4478764881585</v>
      </c>
      <c r="DV2009" s="64">
        <f>[6]TCHAD!DW2132</f>
        <v>1129.7061662038807</v>
      </c>
      <c r="DW2009" s="65">
        <f>[6]TCHAD!DX2132</f>
        <v>1186.5277168540867</v>
      </c>
      <c r="DX2009" s="66">
        <f>[6]TCHAD!DY2132</f>
        <v>1191.0193807512615</v>
      </c>
      <c r="DZ2009" s="63">
        <f>[6]TCHAD!EA2132</f>
        <v>1155.3107251682111</v>
      </c>
      <c r="EC2009" s="63">
        <f>[6]TCHAD!ED2132</f>
        <v>1198.6863482276383</v>
      </c>
      <c r="EF2009" s="63">
        <f>[6]TCHAD!EG2132</f>
        <v>1261.4865925209995</v>
      </c>
      <c r="EI2009" s="63">
        <f>[6]TCHAD!EJ2132</f>
        <v>1353.7577375194035</v>
      </c>
      <c r="EL2009" s="63">
        <f>[6]TCHAD!EM2132</f>
        <v>1409.6437156990091</v>
      </c>
      <c r="EO2009" s="63">
        <f>[6]TCHAD!EP2132</f>
        <v>1415.5314804242551</v>
      </c>
    </row>
    <row r="2010" spans="1:145" ht="15.5" x14ac:dyDescent="0.35">
      <c r="A2010" s="56" t="s">
        <v>364</v>
      </c>
      <c r="B2010" s="63"/>
      <c r="C2010" s="63"/>
      <c r="D2010" s="63"/>
      <c r="E2010" s="63"/>
      <c r="F2010" s="63"/>
      <c r="G2010" s="63"/>
      <c r="H2010" s="63"/>
      <c r="I2010" s="63"/>
      <c r="J2010" s="63"/>
      <c r="K2010" s="63"/>
      <c r="L2010" s="63"/>
      <c r="M2010" s="63"/>
      <c r="N2010" s="63"/>
      <c r="O2010" s="63"/>
      <c r="P2010" s="63"/>
      <c r="Q2010" s="63"/>
      <c r="R2010" s="90" t="s">
        <v>85</v>
      </c>
      <c r="S2010" s="90" t="s">
        <v>85</v>
      </c>
      <c r="T2010" s="90" t="s">
        <v>85</v>
      </c>
      <c r="U2010" s="90" t="s">
        <v>85</v>
      </c>
      <c r="V2010" s="90" t="s">
        <v>85</v>
      </c>
      <c r="W2010" s="90" t="s">
        <v>85</v>
      </c>
      <c r="X2010" s="90" t="s">
        <v>85</v>
      </c>
      <c r="Y2010" s="90" t="s">
        <v>85</v>
      </c>
      <c r="Z2010" s="90" t="s">
        <v>85</v>
      </c>
      <c r="AA2010" s="63">
        <f>2498.268+AA1837</f>
        <v>3.4400000000005093</v>
      </c>
      <c r="AB2010" s="63"/>
      <c r="AC2010" s="63"/>
      <c r="AD2010" s="63"/>
      <c r="AE2010" s="63">
        <v>-45.813000000000102</v>
      </c>
      <c r="AF2010" s="90" t="s">
        <v>85</v>
      </c>
      <c r="AG2010" s="90" t="s">
        <v>85</v>
      </c>
      <c r="AH2010" s="90" t="s">
        <v>85</v>
      </c>
      <c r="AI2010" s="90" t="s">
        <v>85</v>
      </c>
      <c r="AJ2010" s="91">
        <v>37.411999999999807</v>
      </c>
      <c r="AK2010" s="91" t="s">
        <v>85</v>
      </c>
      <c r="AL2010" s="91" t="s">
        <v>85</v>
      </c>
      <c r="AM2010" s="91" t="s">
        <v>85</v>
      </c>
      <c r="AN2010" s="91" t="s">
        <v>85</v>
      </c>
      <c r="AO2010" s="91">
        <v>55.610999999999997</v>
      </c>
      <c r="AP2010" s="91" t="s">
        <v>85</v>
      </c>
      <c r="AQ2010" s="91" t="s">
        <v>85</v>
      </c>
      <c r="AR2010" s="91" t="s">
        <v>85</v>
      </c>
      <c r="AS2010" s="364">
        <v>318.14800000000002</v>
      </c>
      <c r="AT2010" s="91" t="s">
        <v>85</v>
      </c>
      <c r="AU2010" s="91" t="s">
        <v>85</v>
      </c>
      <c r="AV2010" s="91" t="s">
        <v>85</v>
      </c>
      <c r="AW2010" s="91" t="s">
        <v>85</v>
      </c>
      <c r="AX2010" s="91">
        <v>431.84199999999998</v>
      </c>
      <c r="AY2010" s="91"/>
      <c r="AZ2010" s="91">
        <v>431.84199999999998</v>
      </c>
      <c r="BA2010" s="91">
        <v>431.84199999999998</v>
      </c>
      <c r="BB2010" s="91">
        <v>431.84199999999998</v>
      </c>
      <c r="BC2010" s="91">
        <v>431.84199999999998</v>
      </c>
      <c r="BD2010" s="91">
        <v>431.84199999999998</v>
      </c>
      <c r="BE2010" s="91">
        <v>431.84199999999998</v>
      </c>
      <c r="BF2010" s="91">
        <f>BF2011-SUM(BF2004:BF2009)</f>
        <v>422.34300000000076</v>
      </c>
      <c r="BG2010" s="91">
        <f>BG2011-SUM(BG2004:BG2009)</f>
        <v>112.05419509457306</v>
      </c>
      <c r="BH2010" s="91">
        <f>BH2011-SUM(BH2004:BH2009)</f>
        <v>112.05419509457306</v>
      </c>
      <c r="BI2010" s="91">
        <v>451.30204458468324</v>
      </c>
      <c r="BJ2010" s="91">
        <v>503.30204458468279</v>
      </c>
      <c r="BK2010" s="91">
        <v>161.16395889358773</v>
      </c>
      <c r="BL2010" s="91">
        <v>161.16395889358682</v>
      </c>
      <c r="BM2010" s="91">
        <v>187.46395889358746</v>
      </c>
      <c r="BN2010" s="91">
        <v>187.46395889358701</v>
      </c>
      <c r="BO2010" s="91">
        <f>BO2011-SUM(BO2004:BO2009)</f>
        <v>598.53200000000106</v>
      </c>
      <c r="BP2010" s="91">
        <v>290.2887415747673</v>
      </c>
      <c r="BQ2010" s="91">
        <v>-523.50900880958852</v>
      </c>
      <c r="BR2010" s="91">
        <v>-1269.871048981352</v>
      </c>
      <c r="BS2010" s="91">
        <v>290.58360634320161</v>
      </c>
      <c r="BT2010" s="91">
        <v>532.45473459500045</v>
      </c>
      <c r="BU2010" s="91">
        <v>532.45473459499954</v>
      </c>
      <c r="BV2010" s="91">
        <v>532.45473459500136</v>
      </c>
      <c r="BW2010" s="91">
        <v>626.87100000000009</v>
      </c>
      <c r="BX2010" s="91">
        <v>626.871000000001</v>
      </c>
      <c r="BY2010" s="91">
        <v>626.871000000001</v>
      </c>
      <c r="BZ2010" s="90">
        <v>786.18417122522806</v>
      </c>
      <c r="CA2010" s="91">
        <f>CA2011-SUM(CA2004:CA2009)</f>
        <v>869.97899999999845</v>
      </c>
      <c r="CB2010" s="91">
        <v>970.27086505858279</v>
      </c>
      <c r="CC2010" s="91">
        <v>970.27086505858369</v>
      </c>
      <c r="CD2010" s="91">
        <v>970.27086505858279</v>
      </c>
      <c r="CE2010" s="91">
        <v>762.17086505858515</v>
      </c>
      <c r="CF2010" s="91">
        <v>762.17086505858424</v>
      </c>
      <c r="CG2010" s="91">
        <v>762.17086505858424</v>
      </c>
      <c r="CH2010" s="91">
        <v>1038.4088650585836</v>
      </c>
      <c r="CI2010" s="91">
        <v>1038.4088650585845</v>
      </c>
      <c r="CJ2010" s="90">
        <v>976.28500000000076</v>
      </c>
      <c r="CK2010" s="90">
        <v>976.28499999999894</v>
      </c>
      <c r="CL2010" s="91">
        <f>CL2011-SUM(CL2004:CL2009)</f>
        <v>1217.67</v>
      </c>
      <c r="CM2010" s="91">
        <v>1541.8907416324801</v>
      </c>
      <c r="CN2010" s="91">
        <v>1327.6720000000023</v>
      </c>
      <c r="CO2010" s="91">
        <v>1327.6720000000023</v>
      </c>
      <c r="CP2010" s="91">
        <v>1327.6320000000014</v>
      </c>
      <c r="CQ2010" s="91">
        <v>1327.6320000000005</v>
      </c>
      <c r="CR2010" s="91">
        <v>1496.0283462000825</v>
      </c>
      <c r="CS2010" s="91">
        <v>1560.4760000000006</v>
      </c>
      <c r="CT2010" s="91">
        <v>1560.4760000000006</v>
      </c>
      <c r="CU2010" s="91">
        <v>1643.6310765322669</v>
      </c>
      <c r="CV2010" s="91">
        <v>2072.3559999999998</v>
      </c>
      <c r="CW2010" s="91">
        <v>2134.5379999999986</v>
      </c>
      <c r="CX2010" s="91">
        <v>2068.8249999999989</v>
      </c>
      <c r="CY2010" s="91">
        <v>2132.6179999999986</v>
      </c>
      <c r="CZ2010" s="91">
        <v>2314.0458585206288</v>
      </c>
      <c r="DA2010" s="91">
        <f t="shared" ref="DA2010" si="1940">DA2011-SUM(DA2004:DA2009)</f>
        <v>2192.8429000000015</v>
      </c>
      <c r="DB2010" s="90">
        <v>2108.0329999999994</v>
      </c>
      <c r="DC2010" s="90">
        <v>2108.0329999999985</v>
      </c>
      <c r="DD2010" s="90">
        <v>2317.8400492580877</v>
      </c>
      <c r="DE2010" s="90">
        <v>1967.121412352999</v>
      </c>
      <c r="DF2010" s="90">
        <v>1967.121412352999</v>
      </c>
      <c r="DG2010" s="90">
        <v>1967.1214123529999</v>
      </c>
      <c r="DH2010" s="90">
        <v>2217.1269535989977</v>
      </c>
      <c r="DI2010" s="90">
        <v>2217.1269535989986</v>
      </c>
      <c r="DJ2010" s="90">
        <v>2217.1269535989986</v>
      </c>
      <c r="DK2010" s="90">
        <v>2530.4234273360016</v>
      </c>
      <c r="DL2010" s="90">
        <v>2530.4234273360016</v>
      </c>
      <c r="DM2010" s="90">
        <v>2912.8893809349984</v>
      </c>
      <c r="DN2010" s="92">
        <f t="shared" ref="DN2010" si="1941">DN2011-SUM(DN2004:DN2009)</f>
        <v>2446.269027423039</v>
      </c>
      <c r="DO2010" s="90">
        <v>2912.8893809349984</v>
      </c>
      <c r="DP2010" s="90">
        <v>2494.4395734230402</v>
      </c>
      <c r="DQ2010" s="90">
        <v>2494.4395734230402</v>
      </c>
      <c r="DR2010" s="90">
        <v>2494.4395734230402</v>
      </c>
      <c r="DS2010" s="90">
        <v>2447.0690274230401</v>
      </c>
      <c r="DT2010" s="90">
        <v>2447.0690274230401</v>
      </c>
      <c r="DU2010" s="90">
        <v>3022.0909290349991</v>
      </c>
      <c r="DV2010" s="93">
        <f>DV2011-SUM(DV2004:DV2009)</f>
        <v>3014.5025406464392</v>
      </c>
      <c r="DW2010" s="94">
        <f>DW2011-SUM(DW2004:DW2009)</f>
        <v>3022.090929035001</v>
      </c>
      <c r="DX2010" s="95">
        <f>DX2011-SUM(DX2004:DX2009)</f>
        <v>3022.0909290349991</v>
      </c>
      <c r="DZ2010" s="90">
        <f>DZ2011-SUM(DZ2004:DZ2009)</f>
        <v>3022.090929035</v>
      </c>
      <c r="EC2010" s="90">
        <f>EC2011-SUM(EC2004:EC2009)</f>
        <v>3022.0909290349982</v>
      </c>
      <c r="EF2010" s="90">
        <f>EF2011-SUM(EF2004:EF2009)</f>
        <v>3022.0909290350019</v>
      </c>
      <c r="EI2010" s="90">
        <f>EI2011-SUM(EI2004:EI2009)</f>
        <v>3022.090929035</v>
      </c>
      <c r="EL2010" s="90">
        <f>EL2011-SUM(EL2004:EL2009)</f>
        <v>3022.090929035</v>
      </c>
      <c r="EO2010" s="90">
        <f>EO2011-SUM(EO2004:EO2009)</f>
        <v>3022.0909290350019</v>
      </c>
    </row>
    <row r="2011" spans="1:145" ht="15.5" x14ac:dyDescent="0.35">
      <c r="A2011" s="56" t="s">
        <v>611</v>
      </c>
      <c r="B2011" s="63">
        <f>SUM(B2004:B2009)</f>
        <v>157.75299999999999</v>
      </c>
      <c r="C2011" s="63">
        <f t="shared" ref="C2011:U2011" si="1942">SUM(C2004:C2009)</f>
        <v>197.50900000000004</v>
      </c>
      <c r="D2011" s="63">
        <f t="shared" si="1942"/>
        <v>227.35700000000003</v>
      </c>
      <c r="E2011" s="63">
        <f t="shared" si="1942"/>
        <v>161.39100000000002</v>
      </c>
      <c r="F2011" s="63">
        <f t="shared" si="1942"/>
        <v>182.376</v>
      </c>
      <c r="G2011" s="63">
        <f t="shared" si="1942"/>
        <v>281.89100000000002</v>
      </c>
      <c r="H2011" s="63">
        <f t="shared" si="1942"/>
        <v>307.98900000000003</v>
      </c>
      <c r="I2011" s="63">
        <f t="shared" si="1942"/>
        <v>403.82900000000001</v>
      </c>
      <c r="J2011" s="63">
        <f t="shared" si="1942"/>
        <v>394.35047913699998</v>
      </c>
      <c r="K2011" s="63">
        <f t="shared" si="1942"/>
        <v>385.68390048100008</v>
      </c>
      <c r="L2011" s="63">
        <f t="shared" si="1942"/>
        <v>369.85480212199997</v>
      </c>
      <c r="M2011" s="63">
        <f t="shared" si="1942"/>
        <v>483.97016722300003</v>
      </c>
      <c r="N2011" s="63">
        <f t="shared" si="1942"/>
        <v>474.29807282899998</v>
      </c>
      <c r="O2011" s="63">
        <f t="shared" si="1942"/>
        <v>295.16500000000002</v>
      </c>
      <c r="P2011" s="63">
        <f t="shared" si="1942"/>
        <v>858.84099999999989</v>
      </c>
      <c r="Q2011" s="63">
        <f t="shared" si="1942"/>
        <v>780.11200000000008</v>
      </c>
      <c r="R2011" s="63">
        <f t="shared" si="1942"/>
        <v>824.30530973099974</v>
      </c>
      <c r="S2011" s="63">
        <f t="shared" si="1942"/>
        <v>448.8780000000001</v>
      </c>
      <c r="T2011" s="63">
        <f t="shared" si="1942"/>
        <v>-690.30200000000013</v>
      </c>
      <c r="U2011" s="63">
        <f t="shared" si="1942"/>
        <v>-1942.6580000000004</v>
      </c>
      <c r="V2011" s="63">
        <f>SUM(V2004:V2009)</f>
        <v>-2974.2576999999997</v>
      </c>
      <c r="W2011" s="63">
        <f>SUM(W2004:W2009)</f>
        <v>-4149.6181032659997</v>
      </c>
      <c r="X2011" s="2">
        <f>SUM(X2004:X2009)</f>
        <v>-2751.782603006</v>
      </c>
      <c r="Y2011" s="2">
        <f>SUM(Y2004:Y2009)</f>
        <v>-2198.5536641200997</v>
      </c>
      <c r="Z2011" s="63">
        <f>SUM(Z2004:Z2009)</f>
        <v>-3042.7420000000006</v>
      </c>
      <c r="AA2011" s="63">
        <f>SUM(AA2004:AA2010)</f>
        <v>-2494.8279999999995</v>
      </c>
      <c r="AB2011" s="63">
        <v>-2934.1841015160317</v>
      </c>
      <c r="AC2011" s="63">
        <v>-3124.9996456908307</v>
      </c>
      <c r="AD2011" s="63">
        <v>-3048.8157202402299</v>
      </c>
      <c r="AE2011" s="63">
        <f>SUM(AE2004:AE2010)</f>
        <v>-3044.415</v>
      </c>
      <c r="AF2011" s="63">
        <v>-3336.9547877570762</v>
      </c>
      <c r="AG2011" s="63">
        <v>-2933.3090052738039</v>
      </c>
      <c r="AH2011" s="63">
        <v>-2255.0890356014502</v>
      </c>
      <c r="AI2011" s="63">
        <v>-1812.5687807244453</v>
      </c>
      <c r="AJ2011" s="2">
        <f>SUM(AJ2004:AJ2010)</f>
        <v>-1798.114</v>
      </c>
      <c r="AK2011" s="2">
        <v>110.24129661755001</v>
      </c>
      <c r="AL2011" s="2">
        <v>-522.07018480477223</v>
      </c>
      <c r="AM2011" s="2">
        <v>-212.12139649486988</v>
      </c>
      <c r="AN2011" s="2">
        <v>-524.72677269372957</v>
      </c>
      <c r="AO2011" s="2">
        <f>SUM(AO2004:AO2010)</f>
        <v>-349.00800000000027</v>
      </c>
      <c r="AP2011" s="2">
        <v>610.12269597893271</v>
      </c>
      <c r="AQ2011" s="2">
        <v>1108.5076001741099</v>
      </c>
      <c r="AR2011" s="2">
        <v>1009.6749962752947</v>
      </c>
      <c r="AS2011" s="330">
        <f>SUM(AS2004:AS2010)</f>
        <v>2437.2610000000004</v>
      </c>
      <c r="AT2011" s="2">
        <v>2126.7818913007136</v>
      </c>
      <c r="AU2011" s="2">
        <v>3180.0115254243319</v>
      </c>
      <c r="AV2011" s="2">
        <v>2485.9348597132771</v>
      </c>
      <c r="AW2011" s="2">
        <v>2493.7741265085201</v>
      </c>
      <c r="AX2011" s="91">
        <f>SUM(AX2004:AX2010)</f>
        <v>2418.9410000000003</v>
      </c>
      <c r="AY2011" s="2"/>
      <c r="AZ2011" s="2">
        <v>2776.7123065289952</v>
      </c>
      <c r="BA2011" s="2">
        <v>3136.3876183511657</v>
      </c>
      <c r="BB2011" s="2">
        <v>3133.6056713591538</v>
      </c>
      <c r="BC2011" s="2">
        <v>3689.2247017711184</v>
      </c>
      <c r="BD2011" s="2">
        <v>3184.5278923830197</v>
      </c>
      <c r="BE2011" s="2">
        <v>3890.9065790120121</v>
      </c>
      <c r="BF2011" s="91">
        <f>[1]MCEMAC!C735</f>
        <v>3474.2900000000004</v>
      </c>
      <c r="BG2011" s="2">
        <f>[1]MCEMAC!I735</f>
        <v>3015.7436674087016</v>
      </c>
      <c r="BH2011" s="2">
        <f>[1]MCEMAC!J735</f>
        <v>3743.8292881474404</v>
      </c>
      <c r="BI2011" s="2">
        <v>3458.4203905410814</v>
      </c>
      <c r="BJ2011" s="2">
        <v>4235.9258005082129</v>
      </c>
      <c r="BK2011" s="2">
        <v>3694.914255156189</v>
      </c>
      <c r="BL2011" s="2">
        <v>4417.773096990476</v>
      </c>
      <c r="BM2011" s="2">
        <v>3580.5504338039459</v>
      </c>
      <c r="BN2011" s="2">
        <v>4372.5451725560433</v>
      </c>
      <c r="BO2011" s="91">
        <f>[1]MCEMAC!Q735</f>
        <v>4540.0800000000008</v>
      </c>
      <c r="BP2011" s="2">
        <v>4279.1927736241714</v>
      </c>
      <c r="BQ2011" s="2">
        <v>4658.5376108698456</v>
      </c>
      <c r="BR2011" s="2">
        <v>5666.1651145298583</v>
      </c>
      <c r="BS2011" s="2">
        <v>8583.8506407492332</v>
      </c>
      <c r="BT2011" s="2">
        <v>5925.2519431805094</v>
      </c>
      <c r="BU2011" s="2">
        <v>6732.0415239787053</v>
      </c>
      <c r="BV2011" s="2">
        <v>7861.6972046092524</v>
      </c>
      <c r="BW2011" s="2">
        <v>5158.0115892914282</v>
      </c>
      <c r="BX2011" s="2">
        <v>5475.1605539344318</v>
      </c>
      <c r="BY2011" s="2">
        <v>5846.4313439425987</v>
      </c>
      <c r="BZ2011" s="63">
        <v>5924.2401775735825</v>
      </c>
      <c r="CA2011" s="91">
        <f>[1]MCEMAC!AI735</f>
        <v>6362.4529999999995</v>
      </c>
      <c r="CB2011" s="2">
        <v>6716.5868458264331</v>
      </c>
      <c r="CC2011" s="2">
        <v>6734.0214315203366</v>
      </c>
      <c r="CD2011" s="2">
        <v>7790.1874771568773</v>
      </c>
      <c r="CE2011" s="2">
        <v>7502.770903144753</v>
      </c>
      <c r="CF2011" s="2">
        <v>7623.9119409319637</v>
      </c>
      <c r="CG2011" s="2">
        <v>8237.4892268247058</v>
      </c>
      <c r="CH2011" s="2">
        <v>7266.1126116074493</v>
      </c>
      <c r="CI2011" s="2">
        <v>7620.3469435245015</v>
      </c>
      <c r="CJ2011" s="63">
        <v>7555.7144231316133</v>
      </c>
      <c r="CK2011" s="63">
        <v>7804.2844955058099</v>
      </c>
      <c r="CL2011" s="91">
        <f>[1]MCEMAC!AY735</f>
        <v>8234.9369999999999</v>
      </c>
      <c r="CM2011" s="2">
        <v>9138.3973684571956</v>
      </c>
      <c r="CN2011" s="2">
        <v>7748.4639698732717</v>
      </c>
      <c r="CO2011" s="2">
        <v>7699.9005637384089</v>
      </c>
      <c r="CP2011" s="2">
        <v>6790.577596893434</v>
      </c>
      <c r="CQ2011" s="2">
        <v>8019.5343506059035</v>
      </c>
      <c r="CR2011" s="2">
        <v>9094.3623087199303</v>
      </c>
      <c r="CS2011" s="2">
        <v>8722.6310227278664</v>
      </c>
      <c r="CT2011" s="2">
        <v>9731.3097895687388</v>
      </c>
      <c r="CU2011" s="2">
        <v>10444.758103704891</v>
      </c>
      <c r="CV2011" s="2">
        <v>10566.967504711194</v>
      </c>
      <c r="CW2011" s="2">
        <v>10938.175156963986</v>
      </c>
      <c r="CX2011" s="2">
        <v>10800.025084246143</v>
      </c>
      <c r="CY2011" s="2">
        <v>10878.774758676635</v>
      </c>
      <c r="CZ2011" s="2">
        <v>10999.374920076858</v>
      </c>
      <c r="DA2011" s="91">
        <f>[1]MCEMAC!BR735</f>
        <v>8725.2269000000015</v>
      </c>
      <c r="DB2011" s="63">
        <v>8109.6900414283609</v>
      </c>
      <c r="DC2011" s="63">
        <v>8673.4990498120915</v>
      </c>
      <c r="DD2011" s="63">
        <v>9627.1440950560554</v>
      </c>
      <c r="DE2011" s="63">
        <v>8794.3566446207551</v>
      </c>
      <c r="DF2011" s="63">
        <v>9319.9147741977758</v>
      </c>
      <c r="DG2011" s="63">
        <v>9813.3498734200693</v>
      </c>
      <c r="DH2011" s="63">
        <v>9066.3538237261273</v>
      </c>
      <c r="DI2011" s="63">
        <v>9529.96678759106</v>
      </c>
      <c r="DJ2011" s="63">
        <v>9820.8412737831313</v>
      </c>
      <c r="DK2011" s="63">
        <v>9489.3127701234716</v>
      </c>
      <c r="DL2011" s="63">
        <v>9767.4820871391803</v>
      </c>
      <c r="DM2011" s="63">
        <v>10516.712619263502</v>
      </c>
      <c r="DN2011" s="92">
        <f>[1]MCEMAC!CN735</f>
        <v>9792.6101443730513</v>
      </c>
      <c r="DO2011" s="63">
        <v>10516.712619263502</v>
      </c>
      <c r="DP2011" s="63">
        <v>10918.859062433985</v>
      </c>
      <c r="DQ2011" s="63">
        <v>11343.463870139922</v>
      </c>
      <c r="DR2011" s="63">
        <v>11898.47298085787</v>
      </c>
      <c r="DS2011" s="63">
        <v>11053.179809136967</v>
      </c>
      <c r="DT2011" s="63">
        <v>11491.892559561122</v>
      </c>
      <c r="DU2011" s="63">
        <v>12219.736397395913</v>
      </c>
      <c r="DV2011" s="64">
        <f>[1]MCEMAC!DD735</f>
        <v>11217.739116857671</v>
      </c>
      <c r="DW2011" s="65">
        <f>[1]MCEMAC!DE735</f>
        <v>11322.938804920173</v>
      </c>
      <c r="DX2011" s="66">
        <f>[1]MCEMAC!DF735</f>
        <v>12563.810678102625</v>
      </c>
      <c r="DZ2011" s="63">
        <f>[1]MCEMAC!DJ735</f>
        <v>11144.607339611408</v>
      </c>
      <c r="EC2011" s="63">
        <f>[1]MCEMAC!DN735</f>
        <v>10797.483330527484</v>
      </c>
      <c r="EF2011" s="63">
        <f>[1]MCEMAC!DR735</f>
        <v>10438.944973148009</v>
      </c>
      <c r="EI2011" s="63">
        <f>[1]MCEMAC!DV735</f>
        <v>9501.0207158105768</v>
      </c>
      <c r="EL2011" s="63">
        <f>[1]MCEMAC!DZ735</f>
        <v>7996.1849281033092</v>
      </c>
      <c r="EO2011" s="63">
        <f>[1]MCEMAC!ED735</f>
        <v>6018.0758512413722</v>
      </c>
    </row>
    <row r="2012" spans="1:145" ht="15.5" x14ac:dyDescent="0.35">
      <c r="A2012" s="199" t="s">
        <v>687</v>
      </c>
      <c r="B2012" s="63"/>
      <c r="C2012" s="63"/>
      <c r="D2012" s="63"/>
      <c r="E2012" s="63"/>
      <c r="F2012" s="63"/>
      <c r="G2012" s="63"/>
      <c r="H2012" s="63"/>
      <c r="I2012" s="63"/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  <c r="U2012" s="63"/>
      <c r="V2012" s="63"/>
      <c r="W2012" s="63"/>
      <c r="X2012" s="2"/>
      <c r="Y2012" s="2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2"/>
      <c r="AK2012" s="2"/>
      <c r="AL2012" s="2"/>
      <c r="AM2012" s="2"/>
      <c r="AN2012" s="2"/>
      <c r="AO2012" s="2"/>
      <c r="AP2012" s="2"/>
      <c r="AQ2012" s="2"/>
      <c r="AR2012" s="2"/>
      <c r="AS2012" s="330"/>
      <c r="AT2012" s="2"/>
      <c r="AU2012" s="2"/>
      <c r="AV2012" s="2"/>
      <c r="AW2012" s="2"/>
      <c r="AX2012" s="330"/>
      <c r="AY2012" s="330"/>
      <c r="AZ2012" s="330"/>
      <c r="BA2012" s="2"/>
      <c r="BB2012" s="330"/>
      <c r="BC2012" s="2"/>
      <c r="BD2012" s="330"/>
      <c r="BE2012" s="2"/>
      <c r="BF2012" s="330"/>
      <c r="BG2012" s="330"/>
      <c r="BH2012" s="2"/>
      <c r="BI2012" s="330"/>
      <c r="BJ2012" s="2"/>
      <c r="BK2012" s="2"/>
      <c r="BL2012" s="2"/>
      <c r="BM2012" s="330"/>
      <c r="BN2012" s="2"/>
      <c r="BO2012" s="330"/>
      <c r="BP2012" s="330"/>
      <c r="BQ2012" s="330"/>
      <c r="BR2012" s="2"/>
      <c r="BS2012" s="2"/>
      <c r="BT2012" s="330"/>
      <c r="BU2012" s="2"/>
      <c r="BV2012" s="2"/>
      <c r="BW2012" s="330"/>
      <c r="BX2012" s="2"/>
      <c r="BY2012" s="2"/>
      <c r="BZ2012" s="328"/>
      <c r="CA2012" s="330"/>
      <c r="CB2012" s="330"/>
      <c r="CC2012" s="330"/>
      <c r="CD2012" s="330"/>
      <c r="CE2012" s="330"/>
      <c r="CF2012" s="330"/>
      <c r="CG2012" s="330"/>
      <c r="CH2012" s="330"/>
      <c r="CI2012" s="330"/>
      <c r="CJ2012" s="328"/>
      <c r="CK2012" s="328"/>
      <c r="CL2012" s="330"/>
      <c r="CM2012" s="330"/>
      <c r="CN2012" s="330"/>
      <c r="CO2012" s="330"/>
      <c r="CP2012" s="330"/>
      <c r="CQ2012" s="330"/>
      <c r="CR2012" s="330"/>
      <c r="CS2012" s="330"/>
      <c r="CT2012" s="330"/>
      <c r="CU2012" s="330"/>
      <c r="CV2012" s="330"/>
      <c r="CW2012" s="330"/>
      <c r="CX2012" s="2"/>
      <c r="CY2012" s="2"/>
      <c r="CZ2012" s="2"/>
      <c r="DA2012" s="330"/>
      <c r="DB2012" s="63"/>
      <c r="DC2012" s="63"/>
      <c r="DD2012" s="63"/>
      <c r="DE2012" s="63"/>
      <c r="DF2012" s="63"/>
      <c r="DG2012" s="63"/>
      <c r="DH2012" s="63"/>
      <c r="DI2012" s="63"/>
      <c r="DJ2012" s="63"/>
      <c r="DK2012" s="63"/>
      <c r="DL2012" s="63"/>
      <c r="DM2012" s="63"/>
      <c r="DN2012" s="335"/>
      <c r="DO2012" s="63"/>
      <c r="DP2012" s="63"/>
      <c r="DQ2012" s="63"/>
      <c r="DR2012" s="63"/>
      <c r="DS2012" s="63"/>
      <c r="DT2012" s="63"/>
      <c r="DU2012" s="63"/>
      <c r="DV2012" s="64"/>
      <c r="DW2012" s="65"/>
      <c r="DX2012" s="66"/>
      <c r="DZ2012" s="63"/>
      <c r="EC2012" s="63"/>
      <c r="EF2012" s="63"/>
      <c r="EI2012" s="63"/>
      <c r="EL2012" s="63"/>
      <c r="EO2012" s="63"/>
    </row>
    <row r="2013" spans="1:145" ht="15.5" x14ac:dyDescent="0.35">
      <c r="A2013" s="56" t="s">
        <v>482</v>
      </c>
      <c r="B2013" s="63">
        <f>[2]CAMEROUN!C2459</f>
        <v>0</v>
      </c>
      <c r="C2013" s="63">
        <f>[2]CAMEROUN!D2459</f>
        <v>0</v>
      </c>
      <c r="D2013" s="63">
        <f>[2]CAMEROUN!E2459</f>
        <v>0</v>
      </c>
      <c r="E2013" s="63">
        <f>[2]CAMEROUN!F2459</f>
        <v>0</v>
      </c>
      <c r="F2013" s="63">
        <f>[2]CAMEROUN!G2459</f>
        <v>0</v>
      </c>
      <c r="G2013" s="63">
        <f>[2]CAMEROUN!H2459</f>
        <v>-0.65081220665468886</v>
      </c>
      <c r="H2013" s="63">
        <f>[2]CAMEROUN!I2459</f>
        <v>1.0045662100456589</v>
      </c>
      <c r="I2013" s="63">
        <f>[2]CAMEROUN!J2459</f>
        <v>-2.2117123382946136</v>
      </c>
      <c r="J2013" s="63">
        <f>[2]CAMEROUN!K2459</f>
        <v>3.9473684210526314</v>
      </c>
      <c r="K2013" s="63">
        <f>[2]CAMEROUN!L2459</f>
        <v>5.9527882312692437</v>
      </c>
      <c r="L2013" s="63">
        <f>[2]CAMEROUN!M2459</f>
        <v>5.2954472069744911</v>
      </c>
      <c r="M2013" s="63">
        <f>[2]CAMEROUN!N2459</f>
        <v>5.029132168046611</v>
      </c>
      <c r="N2013" s="63">
        <f>[2]CAMEROUN!O2459</f>
        <v>4.3795620437956204</v>
      </c>
      <c r="O2013" s="63">
        <f>[2]CAMEROUN!AG2459</f>
        <v>5.4689467396919591</v>
      </c>
      <c r="P2013" s="63">
        <f>[2]CAMEROUN!AH2275</f>
        <v>761.74400000000014</v>
      </c>
      <c r="Q2013" s="63">
        <f>[2]CAMEROUN!AI2275</f>
        <v>834.45300000000009</v>
      </c>
      <c r="R2013" s="63">
        <f>[2]CAMEROUN!AJ2275</f>
        <v>907.76800000000003</v>
      </c>
      <c r="S2013" s="63">
        <f>[2]CAMEROUN!AK2275</f>
        <v>904.88900000000001</v>
      </c>
      <c r="T2013" s="63">
        <f>[2]CAMEROUN!AL2275</f>
        <v>976.83699999999999</v>
      </c>
      <c r="U2013" s="63">
        <f>[2]CAMEROUN!AM2275</f>
        <v>999.45899999999995</v>
      </c>
      <c r="V2013" s="63">
        <f>[2]CAMEROUN!AN2275</f>
        <v>1083.06</v>
      </c>
      <c r="W2013" s="63">
        <f>[2]CAMEROUN!AO2275</f>
        <v>1282.732</v>
      </c>
      <c r="X2013" s="2">
        <f>[2]CAMEROUN!AP2275</f>
        <v>1378.9709999999998</v>
      </c>
      <c r="Y2013" s="2">
        <f>[2]CAMEROUN!AQ2275</f>
        <v>1593.9860000000001</v>
      </c>
      <c r="Z2013" s="63">
        <f>[2]CAMEROUN!AR2275</f>
        <v>1943.2910000000002</v>
      </c>
      <c r="AA2013" s="63">
        <f>[2]CAMEROUN!AS2275</f>
        <v>1987.9560000000001</v>
      </c>
      <c r="AB2013" s="63">
        <v>2170.6998219056368</v>
      </c>
      <c r="AC2013" s="63">
        <v>2165.0274293964112</v>
      </c>
      <c r="AD2013" s="63">
        <v>2150.65674439641</v>
      </c>
      <c r="AE2013" s="63">
        <f>[2]CAMEROUN!AT2275</f>
        <v>2274.701</v>
      </c>
      <c r="AF2013" s="63">
        <v>2434.3220022969394</v>
      </c>
      <c r="AG2013" s="63">
        <v>2508.08475</v>
      </c>
      <c r="AH2013" s="63">
        <v>2430.5990000000006</v>
      </c>
      <c r="AI2013" s="63">
        <v>2475.5990000000006</v>
      </c>
      <c r="AJ2013" s="2">
        <f>[2]CAMEROUN!AU2275</f>
        <v>2477.067</v>
      </c>
      <c r="AK2013" s="2">
        <v>2701.2445187380722</v>
      </c>
      <c r="AL2013" s="2">
        <v>2662.3900000000003</v>
      </c>
      <c r="AM2013" s="2">
        <v>2663.2149999999992</v>
      </c>
      <c r="AN2013" s="2">
        <v>2944.011999999997</v>
      </c>
      <c r="AO2013" s="2">
        <f>[2]CAMEROUN!AV2275</f>
        <v>2842.489</v>
      </c>
      <c r="AP2013" s="2">
        <v>3140.6791158574429</v>
      </c>
      <c r="AQ2013" s="2">
        <v>3126.7299764397753</v>
      </c>
      <c r="AR2013" s="2">
        <v>2951.0535350403802</v>
      </c>
      <c r="AS2013" s="2">
        <f>[2]CAMEROUN!AZ2275</f>
        <v>2969.3560000000002</v>
      </c>
      <c r="AT2013" s="2">
        <v>3219.6717527886576</v>
      </c>
      <c r="AU2013" s="2">
        <v>3183.2235779190237</v>
      </c>
      <c r="AV2013" s="2">
        <v>3120.3308449034912</v>
      </c>
      <c r="AW2013" s="2">
        <v>3187.2997745674165</v>
      </c>
      <c r="AX2013" s="2">
        <f>[2]CAMEROUN!BE2275</f>
        <v>3048.4790000000003</v>
      </c>
      <c r="AY2013" s="2"/>
      <c r="AZ2013" s="2">
        <v>3274.6818295202233</v>
      </c>
      <c r="BA2013" s="2">
        <v>3518.3983163963744</v>
      </c>
      <c r="BB2013" s="2">
        <v>3220.34431507617</v>
      </c>
      <c r="BC2013" s="2">
        <v>2934.6483887985955</v>
      </c>
      <c r="BD2013" s="2">
        <v>3148.1252804704154</v>
      </c>
      <c r="BE2013" s="2">
        <v>3148.1252804704154</v>
      </c>
      <c r="BF2013" s="2">
        <f>[2]CAMEROUN!BL2275</f>
        <v>3416.931</v>
      </c>
      <c r="BG2013" s="2">
        <v>3484.1096228142787</v>
      </c>
      <c r="BH2013" s="2">
        <v>3353.2868903448307</v>
      </c>
      <c r="BI2013" s="2">
        <v>3602.5626955552416</v>
      </c>
      <c r="BJ2013" s="2">
        <v>3575.9154966955612</v>
      </c>
      <c r="BK2013" s="2">
        <v>3504.5037847564049</v>
      </c>
      <c r="BL2013" s="2">
        <v>3408.7546145684701</v>
      </c>
      <c r="BM2013" s="2">
        <v>3469.8208693205124</v>
      </c>
      <c r="BN2013" s="2">
        <v>3283.7788145924155</v>
      </c>
      <c r="BO2013" s="2">
        <f>[2]CAMEROUN!BU2275</f>
        <v>3422.7619999999997</v>
      </c>
      <c r="BP2013" s="2">
        <v>3455.5926573820689</v>
      </c>
      <c r="BQ2013" s="2">
        <v>2621.0916805500615</v>
      </c>
      <c r="BR2013" s="2">
        <v>2491.5491737448697</v>
      </c>
      <c r="BS2013" s="2">
        <v>2341.5491737448697</v>
      </c>
      <c r="BT2013" s="2">
        <v>3301.9173800640706</v>
      </c>
      <c r="BU2013" s="2">
        <v>3252.3677159753756</v>
      </c>
      <c r="BV2013" s="2">
        <v>3137.5411041781422</v>
      </c>
      <c r="BW2013" s="2">
        <v>3244.9320888018497</v>
      </c>
      <c r="BX2013" s="2">
        <v>3187.5939836789103</v>
      </c>
      <c r="BY2013" s="2">
        <v>3176.1424341728216</v>
      </c>
      <c r="BZ2013" s="63">
        <v>3717.128955280074</v>
      </c>
      <c r="CA2013" s="2">
        <f>[2]CAMEROUN!CG2275</f>
        <v>3592.7369999999996</v>
      </c>
      <c r="CB2013" s="2">
        <v>3697.7787348238621</v>
      </c>
      <c r="CC2013" s="2">
        <v>3705.60308118086</v>
      </c>
      <c r="CD2013" s="2">
        <v>3542.6079213210564</v>
      </c>
      <c r="CE2013" s="2">
        <v>3790.1759478803674</v>
      </c>
      <c r="CF2013" s="2">
        <v>3755.7745754051089</v>
      </c>
      <c r="CG2013" s="2">
        <v>3691.0139882514391</v>
      </c>
      <c r="CH2013" s="2">
        <v>3809.7254239912677</v>
      </c>
      <c r="CI2013" s="2">
        <v>3688.5676412586254</v>
      </c>
      <c r="CJ2013" s="63">
        <v>3797.9987577178695</v>
      </c>
      <c r="CK2013" s="63">
        <v>3749.1318221108559</v>
      </c>
      <c r="CL2013" s="2">
        <f>[2]CAMEROUN!CR2275</f>
        <v>4039.0269999999996</v>
      </c>
      <c r="CM2013" s="2">
        <v>3915.6958447303227</v>
      </c>
      <c r="CN2013" s="2">
        <v>4242.645945772575</v>
      </c>
      <c r="CO2013" s="2">
        <v>4273.8486033399176</v>
      </c>
      <c r="CP2013" s="2">
        <v>4277.7832997375708</v>
      </c>
      <c r="CQ2013" s="2">
        <v>4273.0008962708098</v>
      </c>
      <c r="CR2013" s="2">
        <v>4242.4156779715613</v>
      </c>
      <c r="CS2013" s="2">
        <v>4330.3151487255109</v>
      </c>
      <c r="CT2013" s="2">
        <v>4295.115641901044</v>
      </c>
      <c r="CU2013" s="2">
        <v>4265.7634734879057</v>
      </c>
      <c r="CV2013" s="2">
        <v>4404.5828014732733</v>
      </c>
      <c r="CW2013" s="2">
        <v>4363.244977688054</v>
      </c>
      <c r="CX2013" s="2">
        <v>4430.7160386929745</v>
      </c>
      <c r="CY2013" s="2">
        <v>4395.0810742154363</v>
      </c>
      <c r="CZ2013" s="2">
        <v>4343.8309087551652</v>
      </c>
      <c r="DA2013" s="2">
        <f>[2]CAMEROUN!DD2275</f>
        <v>4596.6329999999998</v>
      </c>
      <c r="DB2013" s="63">
        <v>5353.5534933867175</v>
      </c>
      <c r="DC2013" s="63">
        <v>5279.4471360367816</v>
      </c>
      <c r="DD2013" s="63">
        <v>5279.4471360367816</v>
      </c>
      <c r="DE2013" s="63">
        <v>4935.4543274249472</v>
      </c>
      <c r="DF2013" s="63">
        <v>4925.5212229421786</v>
      </c>
      <c r="DG2013" s="63">
        <v>4741.8808364917959</v>
      </c>
      <c r="DH2013" s="63">
        <v>4665.140030109078</v>
      </c>
      <c r="DI2013" s="63">
        <v>4585.724350638352</v>
      </c>
      <c r="DJ2013" s="63">
        <v>4520.1221168219317</v>
      </c>
      <c r="DK2013" s="63">
        <v>5188.4695145071191</v>
      </c>
      <c r="DL2013" s="63">
        <v>5165.5581682074217</v>
      </c>
      <c r="DM2013" s="63">
        <v>4102.2108168868817</v>
      </c>
      <c r="DN2013" s="6">
        <f>[2]CAMEROUN!DQ2275</f>
        <v>5357.3000000000011</v>
      </c>
      <c r="DO2013" s="63">
        <v>4102.2108168868817</v>
      </c>
      <c r="DP2013" s="63">
        <v>5441.6799221566662</v>
      </c>
      <c r="DQ2013" s="63">
        <v>5427.4041577455291</v>
      </c>
      <c r="DR2013" s="63">
        <v>5354.425292673538</v>
      </c>
      <c r="DS2013" s="63">
        <v>5154.5307005631284</v>
      </c>
      <c r="DT2013" s="63">
        <v>5175.7137754877476</v>
      </c>
      <c r="DU2013" s="63">
        <v>5253.0906073735523</v>
      </c>
      <c r="DV2013" s="64">
        <f>[2]CAMEROUN!EA2275</f>
        <v>6287.4574848419425</v>
      </c>
      <c r="DW2013" s="65">
        <f>[2]CAMEROUN!EB2275</f>
        <v>6125.9385324653558</v>
      </c>
      <c r="DX2013" s="66">
        <f>[2]CAMEROUN!EC2275</f>
        <v>5319.7797554270392</v>
      </c>
      <c r="DZ2013" s="63">
        <f>[2]CAMEROUN!EE2275</f>
        <v>6891.762984924525</v>
      </c>
      <c r="EC2013" s="63">
        <f>[2]CAMEROUN!EH2275</f>
        <v>7776.577232798707</v>
      </c>
      <c r="EF2013" s="63">
        <f>[2]CAMEROUN!EK2275</f>
        <v>8519.3904778762007</v>
      </c>
      <c r="EI2013" s="63">
        <f>[2]CAMEROUN!EN2275</f>
        <v>9346.8812764153136</v>
      </c>
      <c r="EL2013" s="63">
        <f>[2]CAMEROUN!EQ2275</f>
        <v>10245.432533868734</v>
      </c>
      <c r="EO2013" s="63">
        <f>[2]CAMEROUN!ET2275</f>
        <v>11287.041762186409</v>
      </c>
    </row>
    <row r="2014" spans="1:145" ht="15.5" x14ac:dyDescent="0.35">
      <c r="A2014" s="56" t="s">
        <v>488</v>
      </c>
      <c r="B2014" s="63">
        <f>[7]RCA!D2130</f>
        <v>29.38</v>
      </c>
      <c r="C2014" s="63">
        <f>[7]RCA!E2130</f>
        <v>32.42</v>
      </c>
      <c r="D2014" s="63">
        <f>[7]RCA!F2130</f>
        <v>36.53</v>
      </c>
      <c r="E2014" s="63">
        <f>[7]RCA!G2130</f>
        <v>35.619999999999997</v>
      </c>
      <c r="F2014" s="63">
        <f>[7]RCA!H2130</f>
        <v>25.16</v>
      </c>
      <c r="G2014" s="63">
        <f>[7]RCA!I2130</f>
        <v>21.11</v>
      </c>
      <c r="H2014" s="63">
        <f>[7]RCA!J2130</f>
        <v>20.471</v>
      </c>
      <c r="I2014" s="63">
        <f>[7]RCA!K2130</f>
        <v>24.542999999999999</v>
      </c>
      <c r="J2014" s="63">
        <f>[7]RCA!L2130</f>
        <v>30.812000000000001</v>
      </c>
      <c r="K2014" s="63">
        <f>[7]RCA!M2130</f>
        <v>30.382999999999999</v>
      </c>
      <c r="L2014" s="63">
        <f>[7]RCA!N2130</f>
        <v>30.542999999999999</v>
      </c>
      <c r="M2014" s="63">
        <f>[7]RCA!O2130</f>
        <v>35.926000000000002</v>
      </c>
      <c r="N2014" s="63">
        <f>[7]RCA!P2130</f>
        <v>43.4</v>
      </c>
      <c r="O2014" s="63">
        <f>[7]RCA!Q2130</f>
        <v>38.905000000000001</v>
      </c>
      <c r="P2014" s="63">
        <f>[7]RCA!R2130</f>
        <v>42.47</v>
      </c>
      <c r="Q2014" s="63">
        <f>[7]RCA!S2130</f>
        <v>49.383000000000003</v>
      </c>
      <c r="R2014" s="63">
        <f>[7]RCA!T2130</f>
        <v>49.417000000000002</v>
      </c>
      <c r="S2014" s="63">
        <f>[7]RCA!U2130</f>
        <v>55.161999999999999</v>
      </c>
      <c r="T2014" s="63">
        <f>[7]RCA!V2130</f>
        <v>54.107999999999997</v>
      </c>
      <c r="U2014" s="63">
        <f>[7]RCA!W2130</f>
        <v>56.432000000000002</v>
      </c>
      <c r="V2014" s="63">
        <f>[7]RCA!X2130</f>
        <v>59.073999999999998</v>
      </c>
      <c r="W2014" s="63">
        <f>[7]RCA!Y2130</f>
        <v>64.155000000000001</v>
      </c>
      <c r="X2014" s="2">
        <f>[7]RCA!Z2130</f>
        <v>63.216999999999999</v>
      </c>
      <c r="Y2014" s="2">
        <f>[7]RCA!AA2130</f>
        <v>88.683000000000007</v>
      </c>
      <c r="Z2014" s="63">
        <f>[7]RCA!AB2130</f>
        <v>105.22</v>
      </c>
      <c r="AA2014" s="63">
        <f>[7]RCA!AC2130</f>
        <v>135.48500000000001</v>
      </c>
      <c r="AB2014" s="63">
        <v>148.22117626434664</v>
      </c>
      <c r="AC2014" s="63">
        <v>142.05036634450002</v>
      </c>
      <c r="AD2014" s="63">
        <v>139.2278663445</v>
      </c>
      <c r="AE2014" s="63">
        <f>[7]RCA!AD2130</f>
        <v>112.074</v>
      </c>
      <c r="AF2014" s="63">
        <v>103.02802022597237</v>
      </c>
      <c r="AG2014" s="63">
        <v>118.28926784281185</v>
      </c>
      <c r="AH2014" s="63">
        <v>119.47299998279418</v>
      </c>
      <c r="AI2014" s="63">
        <v>120.17299998279417</v>
      </c>
      <c r="AJ2014" s="2">
        <f>[7]RCA!AE2130</f>
        <v>119.327</v>
      </c>
      <c r="AK2014" s="2">
        <v>154.79513781119607</v>
      </c>
      <c r="AL2014" s="2">
        <v>152.55500000000006</v>
      </c>
      <c r="AM2014" s="2">
        <v>156.17202612500006</v>
      </c>
      <c r="AN2014" s="2">
        <v>142.28000000000003</v>
      </c>
      <c r="AO2014" s="2">
        <f>[7]RCA!AF2130</f>
        <v>119.66500000000001</v>
      </c>
      <c r="AP2014" s="2">
        <v>174.35856527922596</v>
      </c>
      <c r="AQ2014" s="2">
        <v>142.01299999999998</v>
      </c>
      <c r="AR2014" s="2">
        <v>125.43050000000002</v>
      </c>
      <c r="AS2014" s="2">
        <f>[7]RCA!AJ2130</f>
        <v>135.899</v>
      </c>
      <c r="AT2014" s="2">
        <v>198.15824198251332</v>
      </c>
      <c r="AU2014" s="2">
        <v>145.01397695535127</v>
      </c>
      <c r="AV2014" s="2">
        <v>128.55830219619281</v>
      </c>
      <c r="AW2014" s="2">
        <v>126.63553562982227</v>
      </c>
      <c r="AX2014" s="2">
        <f>[7]RCA!AO2130</f>
        <v>133.69200000000001</v>
      </c>
      <c r="AY2014" s="2"/>
      <c r="AZ2014" s="2">
        <v>134.7355917004904</v>
      </c>
      <c r="BA2014" s="2">
        <v>130.07320492435949</v>
      </c>
      <c r="BB2014" s="2">
        <v>137.49428120111807</v>
      </c>
      <c r="BC2014" s="2">
        <v>131.81287081778711</v>
      </c>
      <c r="BD2014" s="2">
        <v>139.82312563216701</v>
      </c>
      <c r="BE2014" s="2">
        <v>138.30445882800277</v>
      </c>
      <c r="BF2014" s="2">
        <f>[7]RCA!AV2130</f>
        <v>156.36699999999999</v>
      </c>
      <c r="BG2014" s="2">
        <v>170.39782850387218</v>
      </c>
      <c r="BH2014" s="2">
        <v>167.54914201639218</v>
      </c>
      <c r="BI2014" s="2">
        <v>168.98317241839155</v>
      </c>
      <c r="BJ2014" s="2">
        <v>159.67542323610013</v>
      </c>
      <c r="BK2014" s="2">
        <v>163.68240814746696</v>
      </c>
      <c r="BL2014" s="2">
        <v>155.20437114265712</v>
      </c>
      <c r="BM2014" s="2">
        <v>165.25300047255143</v>
      </c>
      <c r="BN2014" s="2">
        <v>156.52200480927735</v>
      </c>
      <c r="BO2014" s="2">
        <f>[7]RCA!BE2130</f>
        <v>154.17099999999999</v>
      </c>
      <c r="BP2014" s="2">
        <v>163.74262528746189</v>
      </c>
      <c r="BQ2014" s="2">
        <v>163.74262528746189</v>
      </c>
      <c r="BR2014" s="2">
        <v>151.03384634782483</v>
      </c>
      <c r="BS2014" s="2">
        <v>146.30929946622808</v>
      </c>
      <c r="BT2014" s="2">
        <v>144.625386578091</v>
      </c>
      <c r="BU2014" s="2">
        <v>141.76972259826499</v>
      </c>
      <c r="BV2014" s="2">
        <v>119.29021653115737</v>
      </c>
      <c r="BW2014" s="2">
        <v>149.86690197640419</v>
      </c>
      <c r="BX2014" s="2">
        <v>147.08356551470493</v>
      </c>
      <c r="BY2014" s="2">
        <v>128.05290235614274</v>
      </c>
      <c r="BZ2014" s="63">
        <v>169.11252775042246</v>
      </c>
      <c r="CA2014" s="2">
        <f>[7]RCA!BQ2130</f>
        <v>163.46899999999999</v>
      </c>
      <c r="CB2014" s="2">
        <v>165.88674224850359</v>
      </c>
      <c r="CC2014" s="2">
        <v>166.85154708337927</v>
      </c>
      <c r="CD2014" s="2">
        <v>158.83587806638081</v>
      </c>
      <c r="CE2014" s="2">
        <v>165.31887863773954</v>
      </c>
      <c r="CF2014" s="2">
        <v>162.00968799877216</v>
      </c>
      <c r="CG2014" s="2">
        <v>155.28545884668239</v>
      </c>
      <c r="CH2014" s="2">
        <v>165.30794513146489</v>
      </c>
      <c r="CI2014" s="2">
        <v>164.21690602003835</v>
      </c>
      <c r="CJ2014" s="63">
        <v>177.94821367791727</v>
      </c>
      <c r="CK2014" s="63">
        <v>177.70258731325421</v>
      </c>
      <c r="CL2014" s="2">
        <f>[7]RCA!CB2130</f>
        <v>185.66</v>
      </c>
      <c r="CM2014" s="2">
        <v>184.55392432202143</v>
      </c>
      <c r="CN2014" s="2">
        <v>208.06415643137271</v>
      </c>
      <c r="CO2014" s="2">
        <v>209.93242468571603</v>
      </c>
      <c r="CP2014" s="2">
        <v>210.83436480443916</v>
      </c>
      <c r="CQ2014" s="2">
        <v>210.17100809859207</v>
      </c>
      <c r="CR2014" s="2">
        <v>169.36281046200776</v>
      </c>
      <c r="CS2014" s="2">
        <v>183.82458243431302</v>
      </c>
      <c r="CT2014" s="2">
        <v>197.04187753554072</v>
      </c>
      <c r="CU2014" s="2">
        <v>199.7090536072651</v>
      </c>
      <c r="CV2014" s="2">
        <v>195.0420031553669</v>
      </c>
      <c r="CW2014" s="2">
        <v>191.93843527016048</v>
      </c>
      <c r="CX2014" s="2">
        <v>192.76407362934981</v>
      </c>
      <c r="CY2014" s="2">
        <v>190.29493875022661</v>
      </c>
      <c r="CZ2014" s="2">
        <v>195.78503031341103</v>
      </c>
      <c r="DA2014" s="2">
        <f>[7]RCA!CN2130</f>
        <v>202.001</v>
      </c>
      <c r="DB2014" s="63">
        <v>216.05690393205879</v>
      </c>
      <c r="DC2014" s="63">
        <v>212.15466134810984</v>
      </c>
      <c r="DD2014" s="63">
        <v>203.47430991657328</v>
      </c>
      <c r="DE2014" s="63">
        <v>221.47509391236269</v>
      </c>
      <c r="DF2014" s="63">
        <v>224.80560534642638</v>
      </c>
      <c r="DG2014" s="63">
        <v>225.29609188439218</v>
      </c>
      <c r="DH2014" s="63">
        <v>200.21112395644849</v>
      </c>
      <c r="DI2014" s="63">
        <v>201.67943508955835</v>
      </c>
      <c r="DJ2014" s="63">
        <v>201.62255834034028</v>
      </c>
      <c r="DK2014" s="63">
        <v>198.62799999999993</v>
      </c>
      <c r="DL2014" s="63">
        <v>202.62799999999999</v>
      </c>
      <c r="DM2014" s="63">
        <v>198.83187557525099</v>
      </c>
      <c r="DN2014" s="6">
        <f>[7]RCA!DA2130</f>
        <v>200.542</v>
      </c>
      <c r="DO2014" s="63">
        <v>198.83187557525099</v>
      </c>
      <c r="DP2014" s="63">
        <v>203.18041411823259</v>
      </c>
      <c r="DQ2014" s="63">
        <v>206.69312327934659</v>
      </c>
      <c r="DR2014" s="63">
        <v>211.10486437095443</v>
      </c>
      <c r="DS2014" s="63">
        <v>214.49103779527485</v>
      </c>
      <c r="DT2014" s="63">
        <v>214.16982091282358</v>
      </c>
      <c r="DU2014" s="63">
        <v>207.50116516093217</v>
      </c>
      <c r="DV2014" s="64">
        <f>[7]RCA!DN2130</f>
        <v>208.59893486241748</v>
      </c>
      <c r="DW2014" s="65">
        <f>[7]RCA!DM2130</f>
        <v>208.22604512524052</v>
      </c>
      <c r="DX2014" s="66">
        <f>[7]RCA!DN2130</f>
        <v>208.59893486241748</v>
      </c>
      <c r="DZ2014" s="63">
        <f>[7]RCA!DP2130</f>
        <v>213.12693969471482</v>
      </c>
      <c r="EC2014" s="63">
        <f>[7]RCA!DS2130</f>
        <v>216.31887036785554</v>
      </c>
      <c r="EF2014" s="63">
        <f>[7]RCA!DV2130</f>
        <v>219.7078996879427</v>
      </c>
      <c r="EI2014" s="63">
        <f>[7]RCA!DY2130</f>
        <v>226.37844422797616</v>
      </c>
      <c r="EL2014" s="63">
        <f>[7]RCA!EB2130</f>
        <v>234.58890223875346</v>
      </c>
      <c r="EO2014" s="63">
        <f>[7]RCA!EE2130</f>
        <v>249.11230114107116</v>
      </c>
    </row>
    <row r="2015" spans="1:145" ht="15.5" x14ac:dyDescent="0.35">
      <c r="A2015" s="56" t="s">
        <v>483</v>
      </c>
      <c r="B2015" s="63">
        <f>[3]CONGO!D2151</f>
        <v>184</v>
      </c>
      <c r="C2015" s="63">
        <f>[3]CONGO!E2151</f>
        <v>181.29999999999998</v>
      </c>
      <c r="D2015" s="63">
        <f>[3]CONGO!F2151</f>
        <v>188.5</v>
      </c>
      <c r="E2015" s="63">
        <f>[3]CONGO!G2151</f>
        <v>154.92999999999998</v>
      </c>
      <c r="F2015" s="63">
        <f>[3]CONGO!H2151</f>
        <v>160.52000000000001</v>
      </c>
      <c r="G2015" s="63">
        <f>[3]CONGO!I2151</f>
        <v>76.3</v>
      </c>
      <c r="H2015" s="63">
        <f>[3]CONGO!J2151</f>
        <v>82.396000000000001</v>
      </c>
      <c r="I2015" s="63">
        <f>[3]CONGO!K2151</f>
        <v>91.050000000000011</v>
      </c>
      <c r="J2015" s="63">
        <f>[3]CONGO!L2151</f>
        <v>100.282</v>
      </c>
      <c r="K2015" s="63">
        <f>[3]CONGO!M2151</f>
        <v>113.114</v>
      </c>
      <c r="L2015" s="63">
        <f>[3]CONGO!N2151</f>
        <v>131.74799999999999</v>
      </c>
      <c r="M2015" s="63">
        <f>[3]CONGO!O2151</f>
        <v>145.602</v>
      </c>
      <c r="N2015" s="63">
        <f>[3]CONGO!P2151</f>
        <v>173.386</v>
      </c>
      <c r="O2015" s="63">
        <f>[3]CONGO!Q2151</f>
        <v>163.94300000000001</v>
      </c>
      <c r="P2015" s="63">
        <f>[3]CONGO!R2151</f>
        <v>108.985</v>
      </c>
      <c r="Q2015" s="63">
        <f>[3]CONGO!S2151</f>
        <v>66.411000000000001</v>
      </c>
      <c r="R2015" s="63">
        <f>[3]CONGO!T2151</f>
        <v>81.738</v>
      </c>
      <c r="S2015" s="63">
        <f>[3]CONGO!U2151</f>
        <v>85.046000000000006</v>
      </c>
      <c r="T2015" s="63">
        <f>[3]CONGO!V2151</f>
        <v>86.135000000000005</v>
      </c>
      <c r="U2015" s="63">
        <f>[3]CONGO!W2151</f>
        <v>96.504000000000005</v>
      </c>
      <c r="V2015" s="63">
        <f>[3]CONGO!X2151</f>
        <v>113.97799999999999</v>
      </c>
      <c r="W2015" s="63">
        <f>[3]CONGO!Y2151</f>
        <v>189.565</v>
      </c>
      <c r="X2015" s="2">
        <f>[3]CONGO!Z2151</f>
        <v>235.40100000000001</v>
      </c>
      <c r="Y2015" s="2">
        <f>[3]CONGO!AA2151</f>
        <v>343.50599999999997</v>
      </c>
      <c r="Z2015" s="63">
        <f>[3]CONGO!AB2151</f>
        <v>472.82900000000001</v>
      </c>
      <c r="AA2015" s="63">
        <f>[3]CONGO!AC2151</f>
        <v>677.80100000000004</v>
      </c>
      <c r="AB2015" s="63">
        <v>703.12422623957343</v>
      </c>
      <c r="AC2015" s="63">
        <v>791.98706080722991</v>
      </c>
      <c r="AD2015" s="63">
        <v>790.44928396342209</v>
      </c>
      <c r="AE2015" s="63">
        <f>[3]CONGO!AH2151</f>
        <v>789.95299999999997</v>
      </c>
      <c r="AF2015" s="63">
        <v>954.50676913518078</v>
      </c>
      <c r="AG2015" s="63">
        <v>977.5644895914993</v>
      </c>
      <c r="AH2015" s="63">
        <v>960.65</v>
      </c>
      <c r="AI2015" s="63">
        <v>960.65</v>
      </c>
      <c r="AJ2015" s="2">
        <f>[3]CONGO!AM2151</f>
        <v>1008.2329999999999</v>
      </c>
      <c r="AK2015" s="2">
        <v>1199.6657629537938</v>
      </c>
      <c r="AL2015" s="2">
        <v>1193.1569374000032</v>
      </c>
      <c r="AM2015" s="2">
        <v>1193.1569374000005</v>
      </c>
      <c r="AN2015" s="2">
        <v>1222.1069686999995</v>
      </c>
      <c r="AO2015" s="2">
        <f>[3]CONGO!AR2151</f>
        <v>1140.076</v>
      </c>
      <c r="AP2015" s="2">
        <v>1298.6289566972255</v>
      </c>
      <c r="AQ2015" s="2">
        <v>1196.4369694974957</v>
      </c>
      <c r="AR2015" s="2">
        <v>1081.5073332381701</v>
      </c>
      <c r="AS2015" s="2">
        <f>[3]CONGO!AV2151</f>
        <v>1238.751</v>
      </c>
      <c r="AT2015" s="2">
        <v>1292.6813303399081</v>
      </c>
      <c r="AU2015" s="2">
        <v>1268.3005567470859</v>
      </c>
      <c r="AV2015" s="2">
        <v>1192.8161664030285</v>
      </c>
      <c r="AW2015" s="2">
        <v>1291.4033428621126</v>
      </c>
      <c r="AX2015" s="2">
        <f>[3]CONGO!BA2151</f>
        <v>1210.383</v>
      </c>
      <c r="AY2015" s="2"/>
      <c r="AZ2015" s="2">
        <v>1200.9376527404443</v>
      </c>
      <c r="BA2015" s="2">
        <v>1202.4990047133938</v>
      </c>
      <c r="BB2015" s="2">
        <v>1238.7599280665163</v>
      </c>
      <c r="BC2015" s="2">
        <v>1190.9332865014603</v>
      </c>
      <c r="BD2015" s="2">
        <v>1164.1025953380411</v>
      </c>
      <c r="BE2015" s="2">
        <v>1153.2441656168978</v>
      </c>
      <c r="BF2015" s="2">
        <f>[3]CONGO!BI2151</f>
        <v>1135.722</v>
      </c>
      <c r="BG2015" s="2">
        <v>1153.0117885946422</v>
      </c>
      <c r="BH2015" s="2">
        <v>1145.1942951033818</v>
      </c>
      <c r="BI2015" s="2">
        <v>1165.5320697229124</v>
      </c>
      <c r="BJ2015" s="2">
        <v>1154.4652765327719</v>
      </c>
      <c r="BK2015" s="2">
        <v>1170.7700691622592</v>
      </c>
      <c r="BL2015" s="2">
        <v>1162.1821485737587</v>
      </c>
      <c r="BM2015" s="2">
        <v>1169.0871487779568</v>
      </c>
      <c r="BN2015" s="2">
        <v>1162.6242084283092</v>
      </c>
      <c r="BO2015" s="2">
        <f>[3]CONGO!BR2151</f>
        <v>1081.856</v>
      </c>
      <c r="BP2015" s="2">
        <v>1108.7887313082813</v>
      </c>
      <c r="BQ2015" s="2">
        <v>1108.7887313082813</v>
      </c>
      <c r="BR2015" s="2">
        <v>756.8830387058731</v>
      </c>
      <c r="BS2015" s="2">
        <v>333.39818732974732</v>
      </c>
      <c r="BT2015" s="2">
        <v>875.51438301438907</v>
      </c>
      <c r="BU2015" s="2">
        <v>879.81830348309666</v>
      </c>
      <c r="BV2015" s="2">
        <v>643.81130766696026</v>
      </c>
      <c r="BW2015" s="2">
        <v>1004.9071705088003</v>
      </c>
      <c r="BX2015" s="2">
        <v>995.21241005977936</v>
      </c>
      <c r="BY2015" s="2">
        <v>983.71869443734795</v>
      </c>
      <c r="BZ2015" s="63">
        <v>973.03293023119215</v>
      </c>
      <c r="CA2015" s="2">
        <f>[3]CONGO!CD2151</f>
        <v>1113.7819999999999</v>
      </c>
      <c r="CB2015" s="2">
        <v>1147.63100799637</v>
      </c>
      <c r="CC2015" s="2">
        <v>1134.4939441038443</v>
      </c>
      <c r="CD2015" s="2">
        <v>1059.0127786523485</v>
      </c>
      <c r="CE2015" s="2">
        <v>1159.3753882881833</v>
      </c>
      <c r="CF2015" s="2">
        <v>1151.9305281228812</v>
      </c>
      <c r="CG2015" s="2">
        <v>1166.4632593019267</v>
      </c>
      <c r="CH2015" s="2">
        <v>1184.4624989095419</v>
      </c>
      <c r="CI2015" s="2">
        <v>1178.6975889987675</v>
      </c>
      <c r="CJ2015" s="63">
        <v>1152.3545816811584</v>
      </c>
      <c r="CK2015" s="63">
        <v>1150.0668928591085</v>
      </c>
      <c r="CL2015" s="2">
        <f>[3]CONGO!CO2151</f>
        <v>1236.549</v>
      </c>
      <c r="CM2015" s="2">
        <v>1151.8891269165711</v>
      </c>
      <c r="CN2015" s="2">
        <v>1361.7660154306552</v>
      </c>
      <c r="CO2015" s="2">
        <v>1367.1339367164856</v>
      </c>
      <c r="CP2015" s="2">
        <v>1396.2457858138305</v>
      </c>
      <c r="CQ2015" s="2">
        <v>1368.1099286007332</v>
      </c>
      <c r="CR2015" s="2">
        <v>1374.7215316926977</v>
      </c>
      <c r="CS2015" s="2">
        <v>1423.0028090422049</v>
      </c>
      <c r="CT2015" s="2">
        <v>1371.1784874774521</v>
      </c>
      <c r="CU2015" s="2">
        <v>1376.3021085534199</v>
      </c>
      <c r="CV2015" s="2">
        <v>1289.7173075392134</v>
      </c>
      <c r="CW2015" s="2">
        <v>1276.3098961042501</v>
      </c>
      <c r="CX2015" s="2">
        <v>1284.3096225923327</v>
      </c>
      <c r="CY2015" s="2">
        <v>1273.3237722677254</v>
      </c>
      <c r="CZ2015" s="2">
        <v>1035.1194518917214</v>
      </c>
      <c r="DA2015" s="2">
        <f>[3]CONGO!DA2151</f>
        <v>1273.4269999999999</v>
      </c>
      <c r="DB2015" s="63">
        <v>1386.8245300964568</v>
      </c>
      <c r="DC2015" s="63">
        <v>1358.5751015488183</v>
      </c>
      <c r="DD2015" s="63">
        <v>1265.2197210118318</v>
      </c>
      <c r="DE2015" s="63">
        <v>1374.8281307516575</v>
      </c>
      <c r="DF2015" s="63">
        <v>1334.8015439033754</v>
      </c>
      <c r="DG2015" s="63">
        <v>1250.8016632888121</v>
      </c>
      <c r="DH2015" s="63">
        <v>1375.2766712909365</v>
      </c>
      <c r="DI2015" s="63">
        <v>1346.8159549288134</v>
      </c>
      <c r="DJ2015" s="63">
        <v>1258.0044042614272</v>
      </c>
      <c r="DK2015" s="63">
        <v>1505.8350583131601</v>
      </c>
      <c r="DL2015" s="63">
        <v>1507.5371005941493</v>
      </c>
      <c r="DM2015" s="63">
        <v>1045.1729097162329</v>
      </c>
      <c r="DN2015" s="6">
        <f>[3]CONGO!DN2151</f>
        <v>1493.0730000000001</v>
      </c>
      <c r="DO2015" s="63">
        <v>1045.1729097162329</v>
      </c>
      <c r="DP2015" s="63">
        <v>1701.3848032391165</v>
      </c>
      <c r="DQ2015" s="63">
        <v>1683.5305994151563</v>
      </c>
      <c r="DR2015" s="63">
        <v>1556.0753054074466</v>
      </c>
      <c r="DS2015" s="63">
        <v>1562.3110807190951</v>
      </c>
      <c r="DT2015" s="63">
        <v>1553.5573102671917</v>
      </c>
      <c r="DU2015" s="63">
        <v>1531.9260846647508</v>
      </c>
      <c r="DV2015" s="64">
        <f>[3]CONGO!DX2151</f>
        <v>1659.9985121540583</v>
      </c>
      <c r="DW2015" s="65">
        <f>[3]CONGO!DY2151</f>
        <v>1650.2455124738076</v>
      </c>
      <c r="DX2015" s="66">
        <f>[3]CONGO!DZ2151</f>
        <v>1292.9061824113228</v>
      </c>
      <c r="DZ2015" s="63">
        <f>[3]CONGO!EB2151</f>
        <v>1874.4544728873402</v>
      </c>
      <c r="EC2015" s="63">
        <f>[3]CONGO!EE2151</f>
        <v>2064.6049790347533</v>
      </c>
      <c r="EF2015" s="63">
        <f>[3]CONGO!EH2151</f>
        <v>2242.2550272214057</v>
      </c>
      <c r="EI2015" s="63">
        <f>[3]CONGO!EK2151</f>
        <v>2439.4784538372551</v>
      </c>
      <c r="EL2015" s="63">
        <f>[3]CONGO!EN2151</f>
        <v>2671.3191730969943</v>
      </c>
      <c r="EO2015" s="63">
        <f>[3]CONGO!EQ2151</f>
        <v>2919.9050374854878</v>
      </c>
    </row>
    <row r="2016" spans="1:145" ht="15.5" x14ac:dyDescent="0.35">
      <c r="A2016" s="56" t="s">
        <v>484</v>
      </c>
      <c r="B2016" s="63">
        <f>[4]GABON!D2422</f>
        <v>293.3</v>
      </c>
      <c r="C2016" s="63">
        <f>[4]GABON!E2422</f>
        <v>255.39999999999998</v>
      </c>
      <c r="D2016" s="63">
        <f>[4]GABON!F2422</f>
        <v>215.5</v>
      </c>
      <c r="E2016" s="63">
        <f>[4]GABON!G2422</f>
        <v>219.47200000000001</v>
      </c>
      <c r="F2016" s="63">
        <f>[4]GABON!H2422</f>
        <v>230.03700000000001</v>
      </c>
      <c r="G2016" s="63">
        <f>[4]GABON!I2422</f>
        <v>217.79599999999999</v>
      </c>
      <c r="H2016" s="63">
        <f>[4]GABON!J2422</f>
        <v>213.14099999999999</v>
      </c>
      <c r="I2016" s="63">
        <f>[4]GABON!K2422</f>
        <v>214.93299999999999</v>
      </c>
      <c r="J2016" s="63">
        <f>[4]GABON!L2422</f>
        <v>254.631</v>
      </c>
      <c r="K2016" s="63">
        <f>[4]GABON!M2422</f>
        <v>247.77600000000001</v>
      </c>
      <c r="L2016" s="63">
        <f>[4]GABON!N2422</f>
        <v>351.26400000000001</v>
      </c>
      <c r="M2016" s="63">
        <f>[4]GABON!O2422</f>
        <v>364.52100000000002</v>
      </c>
      <c r="N2016" s="63">
        <f>[4]GABON!P2422</f>
        <v>362.47400000000005</v>
      </c>
      <c r="O2016" s="63">
        <f>[4]GABON!Q2422</f>
        <v>401.613</v>
      </c>
      <c r="P2016" s="63">
        <f>[4]GABON!R2422</f>
        <v>471.79699999999997</v>
      </c>
      <c r="Q2016" s="63">
        <f>[4]GABON!S2422</f>
        <v>508.14100000000002</v>
      </c>
      <c r="R2016" s="63">
        <f>[4]GABON!T2422</f>
        <v>466.65999999999997</v>
      </c>
      <c r="S2016" s="63">
        <f>[4]GABON!U2422</f>
        <v>422.91099999999994</v>
      </c>
      <c r="T2016" s="63">
        <f>[4]GABON!V2422</f>
        <v>464.92399999999998</v>
      </c>
      <c r="U2016" s="63">
        <f>[4]GABON!W2422</f>
        <v>555.78899999999999</v>
      </c>
      <c r="V2016" s="63">
        <f>[4]GABON!X2422</f>
        <v>635.84799999999996</v>
      </c>
      <c r="W2016" s="63">
        <f>[4]GABON!Y2422</f>
        <v>673.30700000000002</v>
      </c>
      <c r="X2016" s="2">
        <f>[4]GABON!Z2422</f>
        <v>630.39699999999993</v>
      </c>
      <c r="Y2016" s="2">
        <f>[4]GABON!AA2422</f>
        <v>647.38099999999997</v>
      </c>
      <c r="Z2016" s="63">
        <f>[4]GABON!AB2422</f>
        <v>904.00199999999995</v>
      </c>
      <c r="AA2016" s="63">
        <f>[4]GABON!AC2422</f>
        <v>1176.9849999999999</v>
      </c>
      <c r="AB2016" s="63">
        <v>1227.2402106854852</v>
      </c>
      <c r="AC2016" s="63">
        <v>1267.7613474540672</v>
      </c>
      <c r="AD2016" s="63">
        <v>1319.7899781838853</v>
      </c>
      <c r="AE2016" s="63">
        <f>[4]GABON!AD2422</f>
        <v>1478.8530000000001</v>
      </c>
      <c r="AF2016" s="63">
        <v>1664.5105005592725</v>
      </c>
      <c r="AG2016" s="63">
        <v>1597.1129865296368</v>
      </c>
      <c r="AH2016" s="63">
        <v>1553.9271967640107</v>
      </c>
      <c r="AI2016" s="63">
        <v>1563.9271967640107</v>
      </c>
      <c r="AJ2016" s="2">
        <f>[4]GABON!AE2422</f>
        <v>1391.085</v>
      </c>
      <c r="AK2016" s="2">
        <v>1554.6073473222973</v>
      </c>
      <c r="AL2016" s="2">
        <v>1536.0720999999999</v>
      </c>
      <c r="AM2016" s="2">
        <v>1344.5501671650004</v>
      </c>
      <c r="AN2016" s="2">
        <v>1338.3766414800004</v>
      </c>
      <c r="AO2016" s="2">
        <f>[4]GABON!AF2422</f>
        <v>1304.0430000000001</v>
      </c>
      <c r="AP2016" s="2">
        <v>1456.6474482078436</v>
      </c>
      <c r="AQ2016" s="2">
        <v>1327.0156337110413</v>
      </c>
      <c r="AR2016" s="2">
        <v>1327.0628602110407</v>
      </c>
      <c r="AS2016" s="2">
        <f>[4]GABON!AJ2422</f>
        <v>1172.4880000000001</v>
      </c>
      <c r="AT2016" s="2">
        <v>1220.0351183087703</v>
      </c>
      <c r="AU2016" s="2">
        <v>1220.2726905781942</v>
      </c>
      <c r="AV2016" s="2">
        <v>1121.435452316487</v>
      </c>
      <c r="AW2016" s="2">
        <v>1125.9993142743388</v>
      </c>
      <c r="AX2016" s="2">
        <f>[4]GABON!AO2422</f>
        <v>1120.5509999999999</v>
      </c>
      <c r="AY2016" s="2"/>
      <c r="AZ2016" s="2">
        <v>1162.4964820096759</v>
      </c>
      <c r="BA2016" s="2">
        <v>1158.192118939869</v>
      </c>
      <c r="BB2016" s="2">
        <v>1155.3596643764233</v>
      </c>
      <c r="BC2016" s="2">
        <v>1001.5330970251359</v>
      </c>
      <c r="BD2016" s="2">
        <v>1271.637068420571</v>
      </c>
      <c r="BE2016" s="2">
        <v>1256.0446111799818</v>
      </c>
      <c r="BF2016" s="2">
        <f>[4]GABON!AV2422</f>
        <v>1170.4659999999999</v>
      </c>
      <c r="BG2016" s="2">
        <v>1215.2178423646728</v>
      </c>
      <c r="BH2016" s="2">
        <v>1199.9552482657043</v>
      </c>
      <c r="BI2016" s="2">
        <v>1273.8187243932355</v>
      </c>
      <c r="BJ2016" s="2">
        <v>1209.6837483791151</v>
      </c>
      <c r="BK2016" s="2">
        <v>1215.4345337525583</v>
      </c>
      <c r="BL2016" s="2">
        <v>1126.6125984887894</v>
      </c>
      <c r="BM2016" s="2">
        <v>1226.6910423817267</v>
      </c>
      <c r="BN2016" s="2">
        <v>1072.2446578495774</v>
      </c>
      <c r="BO2016" s="2">
        <f>[4]GABON!BE2422</f>
        <v>1196.145</v>
      </c>
      <c r="BP2016" s="2">
        <v>1262.7695715615198</v>
      </c>
      <c r="BQ2016" s="2">
        <v>1215.2178423646728</v>
      </c>
      <c r="BR2016" s="2">
        <v>1452.2122761145613</v>
      </c>
      <c r="BS2016" s="2">
        <v>1452.2122761145613</v>
      </c>
      <c r="BT2016" s="2">
        <v>1139.8863839741289</v>
      </c>
      <c r="BU2016" s="2">
        <v>1130.4566692814105</v>
      </c>
      <c r="BV2016" s="2">
        <v>895.97891278070279</v>
      </c>
      <c r="BW2016" s="2">
        <v>1183.5922446596835</v>
      </c>
      <c r="BX2016" s="2">
        <v>1202.6459812648102</v>
      </c>
      <c r="BY2016" s="2">
        <v>1097.5490652179883</v>
      </c>
      <c r="BZ2016" s="63">
        <v>1156.3599699785668</v>
      </c>
      <c r="CA2016" s="2">
        <f>[4]GABON!BQ2422</f>
        <v>1255.1990000000001</v>
      </c>
      <c r="CB2016" s="2">
        <v>1341.7113235959312</v>
      </c>
      <c r="CC2016" s="2">
        <v>1320.9818405009876</v>
      </c>
      <c r="CD2016" s="2">
        <v>1277.9348445388625</v>
      </c>
      <c r="CE2016" s="2">
        <v>1354.2547402075261</v>
      </c>
      <c r="CF2016" s="2">
        <v>1311.0682284967852</v>
      </c>
      <c r="CG2016" s="2">
        <v>1118.6628908463454</v>
      </c>
      <c r="CH2016" s="2">
        <v>1309.7444737157412</v>
      </c>
      <c r="CI2016" s="2">
        <v>1269.8597728826826</v>
      </c>
      <c r="CJ2016" s="63">
        <v>1296.4155382770473</v>
      </c>
      <c r="CK2016" s="63">
        <v>1276.4045353559527</v>
      </c>
      <c r="CL2016" s="2">
        <f>[4]GABON!CB2422</f>
        <v>1446.162</v>
      </c>
      <c r="CM2016" s="2">
        <v>1306.9644198988967</v>
      </c>
      <c r="CN2016" s="2">
        <v>1581.3075282657103</v>
      </c>
      <c r="CO2016" s="2">
        <v>1586.6471799964932</v>
      </c>
      <c r="CP2016" s="2">
        <v>1598.9105916224592</v>
      </c>
      <c r="CQ2016" s="2">
        <v>1588.0093163346157</v>
      </c>
      <c r="CR2016" s="2">
        <v>1561.6389692061168</v>
      </c>
      <c r="CS2016" s="2">
        <v>1742.9508952907872</v>
      </c>
      <c r="CT2016" s="2">
        <v>1565.8145762125721</v>
      </c>
      <c r="CU2016" s="2">
        <v>1536.7570487466651</v>
      </c>
      <c r="CV2016" s="2">
        <v>1599.255498614074</v>
      </c>
      <c r="CW2016" s="2">
        <v>1524.3368360302645</v>
      </c>
      <c r="CX2016" s="2">
        <v>1596.6643436446748</v>
      </c>
      <c r="CY2016" s="2">
        <v>1528.4209323259527</v>
      </c>
      <c r="CZ2016" s="2">
        <v>1333.7086020424936</v>
      </c>
      <c r="DA2016" s="2">
        <f>[4]GABON!CN2422</f>
        <v>1635.6559999999999</v>
      </c>
      <c r="DB2016" s="63">
        <v>1720.5096156211373</v>
      </c>
      <c r="DC2016" s="63">
        <v>1709.188227446575</v>
      </c>
      <c r="DD2016" s="63">
        <v>1685.8089214479587</v>
      </c>
      <c r="DE2016" s="63">
        <v>1691.2048266827455</v>
      </c>
      <c r="DF2016" s="63">
        <v>1658.0933788148191</v>
      </c>
      <c r="DG2016" s="63">
        <v>1631.9323027406876</v>
      </c>
      <c r="DH2016" s="63">
        <v>1910.4242171921424</v>
      </c>
      <c r="DI2016" s="63">
        <v>1910.4242171921433</v>
      </c>
      <c r="DJ2016" s="63">
        <v>1806.5736890687676</v>
      </c>
      <c r="DK2016" s="63">
        <v>1850.0242821657775</v>
      </c>
      <c r="DL2016" s="63">
        <v>1804.6221696722769</v>
      </c>
      <c r="DM2016" s="63">
        <v>1844.4792846170703</v>
      </c>
      <c r="DN2016" s="6">
        <f>[4]GABON!DA2422</f>
        <v>1895.098</v>
      </c>
      <c r="DO2016" s="63">
        <v>1844.4792846170703</v>
      </c>
      <c r="DP2016" s="63">
        <v>2011.3802388572392</v>
      </c>
      <c r="DQ2016" s="63">
        <v>1993.5267722967258</v>
      </c>
      <c r="DR2016" s="63">
        <v>1946.3367009387873</v>
      </c>
      <c r="DS2016" s="63">
        <v>2020.785214956981</v>
      </c>
      <c r="DT2016" s="63">
        <v>1981.0354965475319</v>
      </c>
      <c r="DU2016" s="63">
        <v>2048.0017242375966</v>
      </c>
      <c r="DV2016" s="64">
        <f>[4]GABON!DK2422</f>
        <v>2196.5064417676849</v>
      </c>
      <c r="DW2016" s="65">
        <f>[4]GABON!DL2422</f>
        <v>2225.0690090447742</v>
      </c>
      <c r="DX2016" s="66">
        <f>[4]GABON!DM2422</f>
        <v>142.53240518652524</v>
      </c>
      <c r="DZ2016" s="63">
        <f>[4]GABON!DO2422</f>
        <v>2711.2465587211013</v>
      </c>
      <c r="EC2016" s="63">
        <f>[4]GABON!DR2422</f>
        <v>3125.8378913571837</v>
      </c>
      <c r="EF2016" s="63">
        <f>[4]GABON!DU2422</f>
        <v>3595.6311703905458</v>
      </c>
      <c r="EI2016" s="63">
        <f>[4]GABON!DX2422</f>
        <v>4192.8589599711249</v>
      </c>
      <c r="EL2016" s="63">
        <f>[4]GABON!EA2422</f>
        <v>4870.7157083078482</v>
      </c>
      <c r="EO2016" s="63">
        <f>[4]GABON!ED2422</f>
        <v>5600.3315777201578</v>
      </c>
    </row>
    <row r="2017" spans="1:145" ht="15.5" x14ac:dyDescent="0.35">
      <c r="A2017" s="56" t="s">
        <v>485</v>
      </c>
      <c r="B2017" s="63">
        <f>[5]GUINEE!D2050</f>
        <v>7.516</v>
      </c>
      <c r="C2017" s="63">
        <f>[5]GUINEE!E2050</f>
        <v>7.17</v>
      </c>
      <c r="D2017" s="63">
        <f>[5]GUINEE!F2050</f>
        <v>8.254999999999999</v>
      </c>
      <c r="E2017" s="63">
        <f>[5]GUINEE!G2050</f>
        <v>6.2929999999999993</v>
      </c>
      <c r="F2017" s="63">
        <f>[5]GUINEE!H2050</f>
        <v>1.6910000000000001</v>
      </c>
      <c r="G2017" s="63">
        <f>[5]GUINEE!I2050</f>
        <v>2.3109999999999999</v>
      </c>
      <c r="H2017" s="63">
        <f>[5]GUINEE!J2050</f>
        <v>2.4279999999999999</v>
      </c>
      <c r="I2017" s="63">
        <f>[5]GUINEE!K2050</f>
        <v>2.9710000000000001</v>
      </c>
      <c r="J2017" s="63">
        <f>[5]GUINEE!L2050</f>
        <v>4.0890000000000004</v>
      </c>
      <c r="K2017" s="63">
        <f>[5]GUINEE!M2050</f>
        <v>7.1520000000000001</v>
      </c>
      <c r="L2017" s="63">
        <f>[5]GUINEE!N2050</f>
        <v>12.999000000000001</v>
      </c>
      <c r="M2017" s="63">
        <f>[5]GUINEE!O2050</f>
        <v>14.881</v>
      </c>
      <c r="N2017" s="63">
        <f>[5]GUINEE!P2050</f>
        <v>21.318000000000001</v>
      </c>
      <c r="O2017" s="63">
        <f>[5]GUINEE!Q2050</f>
        <v>27.062999999999999</v>
      </c>
      <c r="P2017" s="63">
        <f>[5]GUINEE!R2050</f>
        <v>36.590000000000003</v>
      </c>
      <c r="Q2017" s="63">
        <f>[5]GUINEE!S2050</f>
        <v>54.220999999999997</v>
      </c>
      <c r="R2017" s="63">
        <f>[5]GUINEE!T2050</f>
        <v>51.616</v>
      </c>
      <c r="S2017" s="63">
        <f>[5]GUINEE!U2050</f>
        <v>62.838000000000001</v>
      </c>
      <c r="T2017" s="63">
        <f>[5]GUINEE!V2050</f>
        <v>93.826999999999998</v>
      </c>
      <c r="U2017" s="63">
        <f>[5]GUINEE!W2050</f>
        <v>129.452</v>
      </c>
      <c r="V2017" s="63">
        <f>[5]GUINEE!X2050</f>
        <v>183.69399999999999</v>
      </c>
      <c r="W2017" s="63">
        <f>[5]GUINEE!Y2050</f>
        <v>384.33800000000002</v>
      </c>
      <c r="X2017" s="2">
        <f>[5]GUINEE!Z2050</f>
        <v>426.1</v>
      </c>
      <c r="Y2017" s="2">
        <f>[5]GUINEE!AA2050</f>
        <v>581.29899999999998</v>
      </c>
      <c r="Z2017" s="63">
        <f>[5]GUINEE!AB2050</f>
        <v>732.96400000000006</v>
      </c>
      <c r="AA2017" s="63">
        <f>[5]GUINEE!AC2050</f>
        <v>620.71400000000006</v>
      </c>
      <c r="AB2017" s="63">
        <v>551.87407893676971</v>
      </c>
      <c r="AC2017" s="63">
        <v>537.86919659977514</v>
      </c>
      <c r="AD2017" s="63">
        <v>645.53682356516401</v>
      </c>
      <c r="AE2017" s="63">
        <f>[5]GUINEE!AD2050</f>
        <v>829.11300000000006</v>
      </c>
      <c r="AF2017" s="63">
        <v>861.54933442217884</v>
      </c>
      <c r="AG2017" s="63">
        <v>876.05252682286584</v>
      </c>
      <c r="AH2017" s="63">
        <v>960.08505867172005</v>
      </c>
      <c r="AI2017" s="63">
        <v>970.08505867172005</v>
      </c>
      <c r="AJ2017" s="2">
        <f>[5]GUINEE!AE2050</f>
        <v>972.90200000000004</v>
      </c>
      <c r="AK2017" s="2">
        <v>1029.6580880827121</v>
      </c>
      <c r="AL2017" s="2">
        <v>1054.900488385769</v>
      </c>
      <c r="AM2017" s="2">
        <v>1024.9507441928799</v>
      </c>
      <c r="AN2017" s="2">
        <v>1116.6437441928852</v>
      </c>
      <c r="AO2017" s="2">
        <f>[5]GUINEE!AF2050</f>
        <v>1109.174</v>
      </c>
      <c r="AP2017" s="2">
        <v>1197.0476558995847</v>
      </c>
      <c r="AQ2017" s="2">
        <v>970.55448397795089</v>
      </c>
      <c r="AR2017" s="2">
        <v>1089.9700603645394</v>
      </c>
      <c r="AS2017" s="2">
        <f>[5]GUINEE!AJ2050</f>
        <v>1150.2919999999999</v>
      </c>
      <c r="AT2017" s="2">
        <v>1311.0002119978094</v>
      </c>
      <c r="AU2017" s="2">
        <v>1247.5552710551701</v>
      </c>
      <c r="AV2017" s="2">
        <v>1135.7349603197792</v>
      </c>
      <c r="AW2017" s="2">
        <v>1143.0619208151606</v>
      </c>
      <c r="AX2017" s="2">
        <f>[5]GUINEE!AO2050</f>
        <v>1166.404</v>
      </c>
      <c r="AY2017" s="2"/>
      <c r="AZ2017" s="2">
        <v>1202.853857827575</v>
      </c>
      <c r="BA2017" s="2">
        <v>1212.7760110553893</v>
      </c>
      <c r="BB2017" s="2">
        <v>1216.919226872659</v>
      </c>
      <c r="BC2017" s="2">
        <v>1226.4941161168711</v>
      </c>
      <c r="BD2017" s="2">
        <v>1188.8437552922144</v>
      </c>
      <c r="BE2017" s="2">
        <v>1181.4153290033648</v>
      </c>
      <c r="BF2017" s="2">
        <f>[5]GUINEE!AV2050</f>
        <v>1187.8679999999999</v>
      </c>
      <c r="BG2017" s="2">
        <v>1222.7481945852842</v>
      </c>
      <c r="BH2017" s="2">
        <v>1135.5640536235032</v>
      </c>
      <c r="BI2017" s="2">
        <v>958.18207421562965</v>
      </c>
      <c r="BJ2017" s="2">
        <v>1060.1378290930847</v>
      </c>
      <c r="BK2017" s="2">
        <v>981.8581989329291</v>
      </c>
      <c r="BL2017" s="2">
        <v>750.66174575420018</v>
      </c>
      <c r="BM2017" s="2">
        <v>977.50735094257334</v>
      </c>
      <c r="BN2017" s="2">
        <v>746.89479957498179</v>
      </c>
      <c r="BO2017" s="2">
        <f>[5]GUINEE!BE2050</f>
        <v>942.91700000000003</v>
      </c>
      <c r="BP2017" s="2">
        <v>976.31389838377299</v>
      </c>
      <c r="BQ2017" s="2">
        <v>976.31389838377299</v>
      </c>
      <c r="BR2017" s="2">
        <v>814.62753695469405</v>
      </c>
      <c r="BS2017" s="2">
        <v>482.07512320138835</v>
      </c>
      <c r="BT2017" s="2">
        <v>735.46091648400181</v>
      </c>
      <c r="BU2017" s="2">
        <v>706.17604968571391</v>
      </c>
      <c r="BV2017" s="2">
        <v>523.41349069753824</v>
      </c>
      <c r="BW2017" s="2">
        <v>908.98535933822825</v>
      </c>
      <c r="BX2017" s="2">
        <v>911.09816261909862</v>
      </c>
      <c r="BY2017" s="2">
        <v>894.54644257724533</v>
      </c>
      <c r="BZ2017" s="63">
        <v>953.11254256308439</v>
      </c>
      <c r="CA2017" s="2">
        <f>[5]GUINEE!BQ2050</f>
        <v>942.529</v>
      </c>
      <c r="CB2017" s="2">
        <v>978.84236146943613</v>
      </c>
      <c r="CC2017" s="2">
        <v>966.67335770828299</v>
      </c>
      <c r="CD2017" s="2">
        <v>810.53013040124983</v>
      </c>
      <c r="CE2017" s="2">
        <v>995.5509069946645</v>
      </c>
      <c r="CF2017" s="2">
        <v>985.53461605707935</v>
      </c>
      <c r="CG2017" s="2">
        <v>814.40632005879547</v>
      </c>
      <c r="CH2017" s="2">
        <v>1007.7892001113958</v>
      </c>
      <c r="CI2017" s="2">
        <v>996.8618670627875</v>
      </c>
      <c r="CJ2017" s="63">
        <v>987.23177782487824</v>
      </c>
      <c r="CK2017" s="63">
        <v>976.28606502271191</v>
      </c>
      <c r="CL2017" s="2">
        <f>[5]GUINEE!CD2050</f>
        <v>913.97299999999996</v>
      </c>
      <c r="CM2017" s="2">
        <v>984.96741504517115</v>
      </c>
      <c r="CN2017" s="2">
        <v>922.06676634030953</v>
      </c>
      <c r="CO2017" s="2">
        <v>924.2549530998607</v>
      </c>
      <c r="CP2017" s="2">
        <v>921.30039678881519</v>
      </c>
      <c r="CQ2017" s="2">
        <v>922.76994862563663</v>
      </c>
      <c r="CR2017" s="2">
        <v>794.8259034228812</v>
      </c>
      <c r="CS2017" s="2">
        <v>941.621057842695</v>
      </c>
      <c r="CT2017" s="2">
        <v>949.43353510389363</v>
      </c>
      <c r="CU2017" s="2">
        <v>874.06897734165761</v>
      </c>
      <c r="CV2017" s="2">
        <v>958.6074323489828</v>
      </c>
      <c r="CW2017" s="2">
        <v>906.42417254210147</v>
      </c>
      <c r="CX2017" s="2">
        <v>954.41324677760656</v>
      </c>
      <c r="CY2017" s="2">
        <v>938.37881654052887</v>
      </c>
      <c r="CZ2017" s="2">
        <v>879.75398154884795</v>
      </c>
      <c r="DA2017" s="2">
        <f>[5]GUINEE!CP2050</f>
        <v>895.24699999999996</v>
      </c>
      <c r="DB2017" s="63">
        <v>1000.0805630700897</v>
      </c>
      <c r="DC2017" s="63">
        <v>978.42410696815841</v>
      </c>
      <c r="DD2017" s="63">
        <v>927.12438029946725</v>
      </c>
      <c r="DE2017" s="63">
        <v>939.51578716285826</v>
      </c>
      <c r="DF2017" s="63">
        <v>912.00966408435852</v>
      </c>
      <c r="DG2017" s="63">
        <v>900.89653338588164</v>
      </c>
      <c r="DH2017" s="63">
        <v>924.33233502348139</v>
      </c>
      <c r="DI2017" s="63">
        <v>910.61504075955713</v>
      </c>
      <c r="DJ2017" s="63">
        <v>905.4312743284006</v>
      </c>
      <c r="DK2017" s="63">
        <v>908.16118475753888</v>
      </c>
      <c r="DL2017" s="63">
        <v>898.02192795225278</v>
      </c>
      <c r="DM2017" s="63">
        <v>971.32925564247353</v>
      </c>
      <c r="DN2017" s="6">
        <f>[5]GUINEE!DC2050</f>
        <v>663.66200000000003</v>
      </c>
      <c r="DO2017" s="63">
        <v>971.32925564247353</v>
      </c>
      <c r="DP2017" s="63">
        <v>730.34176364493715</v>
      </c>
      <c r="DQ2017" s="63">
        <v>735.8158870695695</v>
      </c>
      <c r="DR2017" s="63">
        <v>733.19056858200202</v>
      </c>
      <c r="DS2017" s="63">
        <v>832.86432111521481</v>
      </c>
      <c r="DT2017" s="63">
        <v>815.85611470711342</v>
      </c>
      <c r="DU2017" s="63">
        <v>763.43095473826384</v>
      </c>
      <c r="DV2017" s="64">
        <f>[5]GUINEE!DN2050</f>
        <v>739.90909042073417</v>
      </c>
      <c r="DW2017" s="65">
        <f>[5]GUINEE!DO2050</f>
        <v>720.52937264654224</v>
      </c>
      <c r="DX2017" s="66">
        <f>[5]GUINEE!DP2050</f>
        <v>712.55240100227593</v>
      </c>
      <c r="DZ2017" s="63">
        <f>[5]GUINEE!DR2050</f>
        <v>778.10907046011255</v>
      </c>
      <c r="EC2017" s="63">
        <f>[5]GUINEE!DU2050</f>
        <v>818.01276706853889</v>
      </c>
      <c r="EF2017" s="63">
        <f>[5]GUINEE!DX2050</f>
        <v>889.00686937678097</v>
      </c>
      <c r="EI2017" s="63">
        <f>[5]GUINEE!EA2050</f>
        <v>961.51690968445848</v>
      </c>
      <c r="EL2017" s="63">
        <f>[5]GUINEE!ED2050</f>
        <v>1038.7164845075811</v>
      </c>
      <c r="EO2017" s="63">
        <f>[5]GUINEE!EG2050</f>
        <v>1106.5625308258739</v>
      </c>
    </row>
    <row r="2018" spans="1:145" ht="15.5" x14ac:dyDescent="0.35">
      <c r="A2018" s="56" t="s">
        <v>486</v>
      </c>
      <c r="B2018" s="63">
        <f>[6]TCHAD!D2136</f>
        <v>74.17</v>
      </c>
      <c r="C2018" s="63">
        <f>[6]TCHAD!E2136</f>
        <v>72.95</v>
      </c>
      <c r="D2018" s="63">
        <f>[6]TCHAD!F2136</f>
        <v>61.42</v>
      </c>
      <c r="E2018" s="63">
        <f>[6]TCHAD!G2136</f>
        <v>44.73</v>
      </c>
      <c r="F2018" s="63">
        <f>[6]TCHAD!H2136</f>
        <v>52.39</v>
      </c>
      <c r="G2018" s="63">
        <f>[6]TCHAD!I2136</f>
        <v>36.83</v>
      </c>
      <c r="H2018" s="63">
        <f>[6]TCHAD!J2136</f>
        <v>28.08</v>
      </c>
      <c r="I2018" s="63">
        <f>[6]TCHAD!K2136</f>
        <v>31.276</v>
      </c>
      <c r="J2018" s="63">
        <f>[6]TCHAD!L2136</f>
        <v>35.44</v>
      </c>
      <c r="K2018" s="63">
        <f>[6]TCHAD!M2136</f>
        <v>47.588999999999999</v>
      </c>
      <c r="L2018" s="63">
        <f>[6]TCHAD!N2136</f>
        <v>51.74</v>
      </c>
      <c r="M2018" s="63">
        <f>[6]TCHAD!O2136</f>
        <v>58.197000000000003</v>
      </c>
      <c r="N2018" s="63">
        <f>[6]TCHAD!P2136</f>
        <v>52.501000000000005</v>
      </c>
      <c r="O2018" s="63">
        <f>[6]TCHAD!Q2136</f>
        <v>57.814</v>
      </c>
      <c r="P2018" s="63">
        <f>[6]TCHAD!R2136</f>
        <v>68.412000000000006</v>
      </c>
      <c r="Q2018" s="63">
        <f>[6]TCHAD!S2136</f>
        <v>79.138999999999996</v>
      </c>
      <c r="R2018" s="63">
        <f>[6]TCHAD!T2136</f>
        <v>98.087999999999994</v>
      </c>
      <c r="S2018" s="63">
        <f>[6]TCHAD!U2136</f>
        <v>92.852999999999994</v>
      </c>
      <c r="T2018" s="63">
        <f>[6]TCHAD!V2136</f>
        <v>129.614</v>
      </c>
      <c r="U2018" s="63">
        <f>[6]TCHAD!W2136</f>
        <v>136.52799999999999</v>
      </c>
      <c r="V2018" s="63">
        <f>[6]TCHAD!X2136</f>
        <v>121.622</v>
      </c>
      <c r="W2018" s="63">
        <f>[6]TCHAD!Y2136</f>
        <v>178.006</v>
      </c>
      <c r="X2018" s="2">
        <f>[6]TCHAD!Z2136</f>
        <v>204.08</v>
      </c>
      <c r="Y2018" s="2">
        <f>[6]TCHAD!AA2136</f>
        <v>243.86799999999999</v>
      </c>
      <c r="Z2018" s="63">
        <f>[6]TCHAD!AB2136</f>
        <v>291.197</v>
      </c>
      <c r="AA2018" s="63">
        <f>[6]TCHAD!AC2136</f>
        <v>367.726</v>
      </c>
      <c r="AB2018" s="63">
        <v>412.42508941402002</v>
      </c>
      <c r="AC2018" s="63">
        <v>408.17780000000005</v>
      </c>
      <c r="AD2018" s="63">
        <v>404.06227500000011</v>
      </c>
      <c r="AE2018" s="63">
        <f>[6]TCHAD!AH2136</f>
        <v>463.59500000000003</v>
      </c>
      <c r="AF2018" s="63">
        <v>529.22445160335485</v>
      </c>
      <c r="AG2018" s="63">
        <v>491.87988494950275</v>
      </c>
      <c r="AH2018" s="63">
        <v>581.60291844742903</v>
      </c>
      <c r="AI2018" s="63">
        <v>591.60291844742903</v>
      </c>
      <c r="AJ2018" s="2">
        <f>[6]TCHAD!AM2136</f>
        <v>551.798</v>
      </c>
      <c r="AK2018" s="2">
        <v>622.74555026178336</v>
      </c>
      <c r="AL2018" s="2">
        <v>670.3885049999999</v>
      </c>
      <c r="AM2018" s="2">
        <v>730.29327499999965</v>
      </c>
      <c r="AN2018" s="2">
        <v>659.81527500000016</v>
      </c>
      <c r="AO2018" s="2">
        <f>[6]TCHAD!AR2136</f>
        <v>603.01199999999994</v>
      </c>
      <c r="AP2018" s="2">
        <v>739.55986606116835</v>
      </c>
      <c r="AQ2018" s="2">
        <v>732.13009454061284</v>
      </c>
      <c r="AR2018" s="2">
        <v>759.04730934192969</v>
      </c>
      <c r="AS2018" s="2">
        <f>[6]TCHAD!AV2136</f>
        <v>634.14400000000001</v>
      </c>
      <c r="AT2018" s="2">
        <v>742.0155590595956</v>
      </c>
      <c r="AU2018" s="2">
        <v>670.21627859115426</v>
      </c>
      <c r="AV2018" s="2">
        <v>573.18499282060486</v>
      </c>
      <c r="AW2018" s="2">
        <v>617.29607547884211</v>
      </c>
      <c r="AX2018" s="2">
        <f>[6]TCHAD!BA2136</f>
        <v>619.303</v>
      </c>
      <c r="AY2018" s="2"/>
      <c r="AZ2018" s="2">
        <v>615.61072453816405</v>
      </c>
      <c r="BA2018" s="2">
        <v>663.80749964970528</v>
      </c>
      <c r="BB2018" s="2">
        <v>623.56644475002395</v>
      </c>
      <c r="BC2018" s="2">
        <v>553.74172750675905</v>
      </c>
      <c r="BD2018" s="2">
        <v>664.99443474822181</v>
      </c>
      <c r="BE2018" s="2">
        <v>640.79772174224831</v>
      </c>
      <c r="BF2018" s="2">
        <f>[6]TCHAD!BH2136</f>
        <v>624.58000000000004</v>
      </c>
      <c r="BG2018" s="2">
        <v>640.30032700794914</v>
      </c>
      <c r="BH2018" s="2">
        <v>622.37313497118214</v>
      </c>
      <c r="BI2018" s="2">
        <v>655.22731609251196</v>
      </c>
      <c r="BJ2018" s="2">
        <v>651.03445973614112</v>
      </c>
      <c r="BK2018" s="2">
        <v>683.26781943510628</v>
      </c>
      <c r="BL2018" s="2">
        <v>692.16750475002596</v>
      </c>
      <c r="BM2018" s="2">
        <v>681.79897017188239</v>
      </c>
      <c r="BN2018" s="2">
        <v>691.54716992925864</v>
      </c>
      <c r="BO2018" s="2">
        <f>[6]TCHAD!BQ2136</f>
        <v>633.36099999999999</v>
      </c>
      <c r="BP2018" s="2">
        <v>671.42926221246103</v>
      </c>
      <c r="BQ2018" s="2">
        <v>671.42926221246103</v>
      </c>
      <c r="BR2018" s="2">
        <v>646.7403511172522</v>
      </c>
      <c r="BS2018" s="2">
        <v>424.71001744214641</v>
      </c>
      <c r="BT2018" s="2">
        <v>680.43552774948068</v>
      </c>
      <c r="BU2018" s="2">
        <v>622.84602436023113</v>
      </c>
      <c r="BV2018" s="2">
        <v>618.795700846866</v>
      </c>
      <c r="BW2018" s="2">
        <v>661.0914378095697</v>
      </c>
      <c r="BX2018" s="2">
        <v>609.91989620258664</v>
      </c>
      <c r="BY2018" s="2">
        <v>677.02984472728394</v>
      </c>
      <c r="BZ2018" s="63">
        <v>643.50322082041203</v>
      </c>
      <c r="CA2018" s="2">
        <f>[6]TCHAD!CC2136</f>
        <v>684.93299999999999</v>
      </c>
      <c r="CB2018" s="2">
        <v>717.15218620610221</v>
      </c>
      <c r="CC2018" s="2">
        <v>708.53431885336431</v>
      </c>
      <c r="CD2018" s="2">
        <v>697.99473536131836</v>
      </c>
      <c r="CE2018" s="2">
        <v>734.69348434609969</v>
      </c>
      <c r="CF2018" s="2">
        <v>720.18471576280626</v>
      </c>
      <c r="CG2018" s="2">
        <v>708.22849409763876</v>
      </c>
      <c r="CH2018" s="2">
        <v>716.06774423370507</v>
      </c>
      <c r="CI2018" s="2">
        <v>707.75917922399844</v>
      </c>
      <c r="CJ2018" s="63">
        <v>734.8696885588945</v>
      </c>
      <c r="CK2018" s="63">
        <v>723.74651794430338</v>
      </c>
      <c r="CL2018" s="2">
        <f>[6]TCHAD!CN2136</f>
        <v>801.98299999999995</v>
      </c>
      <c r="CM2018" s="2">
        <v>736.07086911678982</v>
      </c>
      <c r="CN2018" s="2">
        <v>836.27915562612407</v>
      </c>
      <c r="CO2018" s="2">
        <v>879.35512709671139</v>
      </c>
      <c r="CP2018" s="2">
        <v>853.35657847234256</v>
      </c>
      <c r="CQ2018" s="2">
        <v>829.48251980558189</v>
      </c>
      <c r="CR2018" s="2">
        <v>829.48251980558189</v>
      </c>
      <c r="CS2018" s="2">
        <v>869.51033127577693</v>
      </c>
      <c r="CT2018" s="2">
        <v>850.9650480870057</v>
      </c>
      <c r="CU2018" s="2">
        <v>850.9650480870057</v>
      </c>
      <c r="CV2018" s="2">
        <v>870.15341546101376</v>
      </c>
      <c r="CW2018" s="2">
        <v>842.01257012701535</v>
      </c>
      <c r="CX2018" s="2">
        <v>840.19960706702545</v>
      </c>
      <c r="CY2018" s="2">
        <v>817.15619729083915</v>
      </c>
      <c r="CZ2018" s="2">
        <v>817.15619729083915</v>
      </c>
      <c r="DA2018" s="2">
        <f>[6]TCHAD!CZ2136</f>
        <v>859.19100000000003</v>
      </c>
      <c r="DB2018" s="63">
        <v>912.67543090989261</v>
      </c>
      <c r="DC2018" s="63">
        <v>903.17948324033432</v>
      </c>
      <c r="DD2018" s="63">
        <v>882.81314714667246</v>
      </c>
      <c r="DE2018" s="63">
        <v>983.11242883505395</v>
      </c>
      <c r="DF2018" s="63">
        <v>975.55135581179059</v>
      </c>
      <c r="DG2018" s="63">
        <v>946.75981766010193</v>
      </c>
      <c r="DH2018" s="63">
        <v>935.82380766979054</v>
      </c>
      <c r="DI2018" s="63">
        <v>919.81532790959227</v>
      </c>
      <c r="DJ2018" s="63">
        <v>888.05682635751032</v>
      </c>
      <c r="DK2018" s="63">
        <v>1002.9855820178331</v>
      </c>
      <c r="DL2018" s="63">
        <v>998.98428349501762</v>
      </c>
      <c r="DM2018" s="63">
        <v>174.44828490970912</v>
      </c>
      <c r="DN2018" s="6">
        <f>[6]TCHAD!DM2136</f>
        <v>950.73400000000004</v>
      </c>
      <c r="DO2018" s="63">
        <v>174.44828490970912</v>
      </c>
      <c r="DP2018" s="63">
        <v>1047.1918822701937</v>
      </c>
      <c r="DQ2018" s="63">
        <v>1038.7725659544863</v>
      </c>
      <c r="DR2018" s="63">
        <v>1014.1345059565</v>
      </c>
      <c r="DS2018" s="63">
        <v>989.96911728430689</v>
      </c>
      <c r="DT2018" s="63">
        <v>965.8556335995055</v>
      </c>
      <c r="DU2018" s="63">
        <v>990.44369592953956</v>
      </c>
      <c r="DV2018" s="64">
        <f>[6]TCHAD!DW2136</f>
        <v>994.82608957984564</v>
      </c>
      <c r="DW2018" s="65">
        <f>[6]TCHAD!DX2136</f>
        <v>977.70593981417971</v>
      </c>
      <c r="DX2018" s="66">
        <f>[6]TCHAD!DY2136</f>
        <v>-550.53906372710856</v>
      </c>
      <c r="DZ2018" s="63">
        <f>[6]TCHAD!EA2136</f>
        <v>1056.2091949597861</v>
      </c>
      <c r="EC2018" s="63">
        <f>[6]TCHAD!ED2136</f>
        <v>1085.8051263486986</v>
      </c>
      <c r="EF2018" s="63">
        <f>[6]TCHAD!EG2136</f>
        <v>1137.0628029024952</v>
      </c>
      <c r="EI2018" s="63">
        <f>[6]TCHAD!EJ2136</f>
        <v>1195.5321787611001</v>
      </c>
      <c r="EL2018" s="63">
        <f>[6]TCHAD!EM2136</f>
        <v>1261.5317501477139</v>
      </c>
      <c r="EO2018" s="63">
        <f>[6]TCHAD!EP2136</f>
        <v>1335.6488247730958</v>
      </c>
    </row>
    <row r="2019" spans="1:145" ht="15.5" x14ac:dyDescent="0.35">
      <c r="A2019" s="56" t="s">
        <v>688</v>
      </c>
      <c r="B2019" s="63" t="e">
        <f t="shared" ref="B2019:X2019" si="1943">B1890</f>
        <v>#REF!</v>
      </c>
      <c r="C2019" s="63" t="e">
        <f t="shared" si="1943"/>
        <v>#REF!</v>
      </c>
      <c r="D2019" s="63" t="e">
        <f t="shared" si="1943"/>
        <v>#REF!</v>
      </c>
      <c r="E2019" s="63" t="e">
        <f t="shared" si="1943"/>
        <v>#REF!</v>
      </c>
      <c r="F2019" s="63" t="e">
        <f t="shared" si="1943"/>
        <v>#REF!</v>
      </c>
      <c r="G2019" s="63" t="e">
        <f t="shared" si="1943"/>
        <v>#REF!</v>
      </c>
      <c r="H2019" s="63">
        <f t="shared" si="1943"/>
        <v>0</v>
      </c>
      <c r="I2019" s="63">
        <f t="shared" si="1943"/>
        <v>5.7000000000000002E-2</v>
      </c>
      <c r="J2019" s="63">
        <f t="shared" si="1943"/>
        <v>7.3000000000000009E-2</v>
      </c>
      <c r="K2019" s="63">
        <f t="shared" si="1943"/>
        <v>7.5999999999999998E-2</v>
      </c>
      <c r="L2019" s="63">
        <f t="shared" si="1943"/>
        <v>0.83599999999999997</v>
      </c>
      <c r="M2019" s="63">
        <f t="shared" si="1943"/>
        <v>5.109</v>
      </c>
      <c r="N2019" s="63">
        <f t="shared" si="1943"/>
        <v>0</v>
      </c>
      <c r="O2019" s="63" t="e">
        <f t="shared" si="1943"/>
        <v>#VALUE!</v>
      </c>
      <c r="P2019" s="63" t="e">
        <f t="shared" si="1943"/>
        <v>#VALUE!</v>
      </c>
      <c r="Q2019" s="63" t="e">
        <f t="shared" si="1943"/>
        <v>#VALUE!</v>
      </c>
      <c r="R2019" s="63" t="e">
        <f t="shared" si="1943"/>
        <v>#VALUE!</v>
      </c>
      <c r="S2019" s="63" t="e">
        <f t="shared" si="1943"/>
        <v>#VALUE!</v>
      </c>
      <c r="T2019" s="63" t="e">
        <f t="shared" si="1943"/>
        <v>#VALUE!</v>
      </c>
      <c r="U2019" s="63" t="e">
        <f t="shared" si="1943"/>
        <v>#VALUE!</v>
      </c>
      <c r="V2019" s="63" t="e">
        <f t="shared" si="1943"/>
        <v>#VALUE!</v>
      </c>
      <c r="W2019" s="63" t="e">
        <f t="shared" si="1943"/>
        <v>#VALUE!</v>
      </c>
      <c r="X2019" s="2" t="e">
        <f t="shared" si="1943"/>
        <v>#VALUE!</v>
      </c>
      <c r="Y2019" s="2">
        <f>Y1842</f>
        <v>129.03399999999999</v>
      </c>
      <c r="Z2019" s="63">
        <f>Z1842</f>
        <v>494.85999999999967</v>
      </c>
      <c r="AA2019" s="63">
        <f>AA1842</f>
        <v>141.18900000000002</v>
      </c>
      <c r="AB2019" s="63">
        <v>134.85999999999967</v>
      </c>
      <c r="AC2019" s="63">
        <v>134.85999999999967</v>
      </c>
      <c r="AD2019" s="63">
        <v>143.37299999999999</v>
      </c>
      <c r="AE2019" s="63">
        <f>AE1842</f>
        <v>373.3149999999996</v>
      </c>
      <c r="AF2019" s="63">
        <v>525</v>
      </c>
      <c r="AG2019" s="63">
        <v>525</v>
      </c>
      <c r="AH2019" s="63">
        <v>525</v>
      </c>
      <c r="AI2019" s="63">
        <v>525</v>
      </c>
      <c r="AJ2019" s="2">
        <v>340.26499999999999</v>
      </c>
      <c r="AK2019" s="2">
        <v>525</v>
      </c>
      <c r="AL2019" s="2">
        <v>525</v>
      </c>
      <c r="AM2019" s="2">
        <v>525</v>
      </c>
      <c r="AN2019" s="2">
        <v>525</v>
      </c>
      <c r="AO2019" s="2">
        <v>423.62200000000001</v>
      </c>
      <c r="AP2019" s="2">
        <v>525</v>
      </c>
      <c r="AQ2019" s="2">
        <v>525</v>
      </c>
      <c r="AR2019" s="2">
        <v>525</v>
      </c>
      <c r="AS2019" s="2">
        <v>640.23100000000068</v>
      </c>
      <c r="AT2019" s="2">
        <v>0</v>
      </c>
      <c r="AU2019" s="2">
        <v>0</v>
      </c>
      <c r="AV2019" s="2">
        <v>0</v>
      </c>
      <c r="AW2019" s="2">
        <v>0</v>
      </c>
      <c r="AX2019" s="2">
        <v>494.29500000000007</v>
      </c>
      <c r="AY2019" s="2"/>
      <c r="AZ2019" s="2">
        <v>724.4670000000001</v>
      </c>
      <c r="BA2019" s="2">
        <v>524.4670000000001</v>
      </c>
      <c r="BB2019" s="2">
        <v>723.327</v>
      </c>
      <c r="BC2019" s="2">
        <v>523.327</v>
      </c>
      <c r="BD2019" s="2">
        <v>724.4670000000001</v>
      </c>
      <c r="BE2019" s="2">
        <v>524.4670000000001</v>
      </c>
      <c r="BF2019" s="2">
        <f>BF2021-SUM(BF2013:BF2018)</f>
        <v>412.13866666699778</v>
      </c>
      <c r="BG2019" s="2">
        <f>BG2021-SUM(BG2013:BG2018)</f>
        <v>413.23509400767853</v>
      </c>
      <c r="BH2019" s="2">
        <f>BH2021-SUM(BH2013:BH2018)</f>
        <v>412.86040349633822</v>
      </c>
      <c r="BI2019" s="2">
        <v>401.58500000000095</v>
      </c>
      <c r="BJ2019" s="2">
        <v>401.58500000000186</v>
      </c>
      <c r="BK2019" s="2">
        <v>205.83499966476484</v>
      </c>
      <c r="BL2019" s="2">
        <v>205.83499966476484</v>
      </c>
      <c r="BM2019" s="2">
        <v>205.85099966476628</v>
      </c>
      <c r="BN2019" s="2">
        <v>205.85099966476537</v>
      </c>
      <c r="BO2019" s="2">
        <f>BO2021-SUM(BO2013:BO2018)</f>
        <v>384.13800000000083</v>
      </c>
      <c r="BP2019" s="2">
        <v>379.61351583300075</v>
      </c>
      <c r="BQ2019" s="2">
        <v>837.1712507650127</v>
      </c>
      <c r="BR2019" s="2">
        <v>879.1269176258711</v>
      </c>
      <c r="BS2019" s="2">
        <v>379.51351583300129</v>
      </c>
      <c r="BT2019" s="2">
        <v>396.66834916700009</v>
      </c>
      <c r="BU2019" s="2">
        <v>396.56834916700063</v>
      </c>
      <c r="BV2019" s="2">
        <v>396.56834916700063</v>
      </c>
      <c r="BW2019" s="2">
        <v>362.45200000000204</v>
      </c>
      <c r="BX2019" s="2">
        <v>362.35200000000168</v>
      </c>
      <c r="BY2019" s="2">
        <v>362.35199999999804</v>
      </c>
      <c r="BZ2019" s="63">
        <v>405.58293723427778</v>
      </c>
      <c r="CA2019" s="2">
        <f>CA2021-SUM(CA2013:CA2018)</f>
        <v>458.62899999999991</v>
      </c>
      <c r="CB2019" s="2">
        <v>458.72900000000118</v>
      </c>
      <c r="CC2019" s="2">
        <v>458.72899999999936</v>
      </c>
      <c r="CD2019" s="2">
        <v>458.72900000000027</v>
      </c>
      <c r="CE2019" s="2">
        <v>458.72900000000118</v>
      </c>
      <c r="CF2019" s="2">
        <v>458.72900000000027</v>
      </c>
      <c r="CG2019" s="2">
        <v>458.72900000000118</v>
      </c>
      <c r="CH2019" s="2">
        <v>458.72900000000118</v>
      </c>
      <c r="CI2019" s="2">
        <v>458.729000000003</v>
      </c>
      <c r="CJ2019" s="63">
        <v>458.72900000000118</v>
      </c>
      <c r="CK2019" s="63">
        <v>458.72900000000209</v>
      </c>
      <c r="CL2019" s="2">
        <f>CL2021-SUM(CL2013:CL2018)</f>
        <v>576.15600000000086</v>
      </c>
      <c r="CM2019" s="2">
        <v>458.82899999999972</v>
      </c>
      <c r="CN2019" s="2">
        <v>466.18299999999908</v>
      </c>
      <c r="CO2019" s="2">
        <v>466.18299999999908</v>
      </c>
      <c r="CP2019" s="2">
        <v>466.18299999999908</v>
      </c>
      <c r="CQ2019" s="2">
        <v>466.18299999999908</v>
      </c>
      <c r="CR2019" s="2">
        <v>436.19718021459448</v>
      </c>
      <c r="CS2019" s="2">
        <v>512.72100000000137</v>
      </c>
      <c r="CT2019" s="2">
        <v>512.72099999999955</v>
      </c>
      <c r="CU2019" s="2">
        <v>482.25931074008622</v>
      </c>
      <c r="CV2019" s="2">
        <v>457.84399999999914</v>
      </c>
      <c r="CW2019" s="2">
        <v>457.84399999999914</v>
      </c>
      <c r="CX2019" s="2">
        <v>457.84399999999914</v>
      </c>
      <c r="CY2019" s="2">
        <v>457.84399999999914</v>
      </c>
      <c r="CZ2019" s="2">
        <v>469.06743034956889</v>
      </c>
      <c r="DA2019" s="2">
        <f t="shared" ref="DA2019" si="1944">DA2021-SUM(DA2013:DA2018)</f>
        <v>457.78800000000047</v>
      </c>
      <c r="DB2019" s="63">
        <v>471.53100000000086</v>
      </c>
      <c r="DC2019" s="63">
        <v>471.53100000000086</v>
      </c>
      <c r="DD2019" s="63">
        <v>375.37008570268335</v>
      </c>
      <c r="DE2019" s="63">
        <v>485.4691069950004</v>
      </c>
      <c r="DF2019" s="63">
        <v>484.96910699499858</v>
      </c>
      <c r="DG2019" s="63">
        <v>484.96910699499858</v>
      </c>
      <c r="DH2019" s="63">
        <v>393.89400000000205</v>
      </c>
      <c r="DI2019" s="63">
        <v>393.39400000000023</v>
      </c>
      <c r="DJ2019" s="63">
        <v>393.39400000000205</v>
      </c>
      <c r="DK2019" s="63">
        <v>503.50299209500008</v>
      </c>
      <c r="DL2019" s="63">
        <v>503.00299209500008</v>
      </c>
      <c r="DM2019" s="63">
        <v>401.81500000000233</v>
      </c>
      <c r="DN2019" s="6">
        <f t="shared" ref="DN2019" si="1945">DN2021-SUM(DN2013:DN2018)</f>
        <v>364.82452165899667</v>
      </c>
      <c r="DO2019" s="63">
        <v>401.81500000000233</v>
      </c>
      <c r="DP2019" s="63">
        <v>364.71952165899711</v>
      </c>
      <c r="DQ2019" s="63">
        <v>364.71952165899711</v>
      </c>
      <c r="DR2019" s="63">
        <v>364.71952165899711</v>
      </c>
      <c r="DS2019" s="63">
        <v>367.7445216590022</v>
      </c>
      <c r="DT2019" s="63">
        <v>367.7445216590022</v>
      </c>
      <c r="DU2019" s="63">
        <v>258.61861914100155</v>
      </c>
      <c r="DV2019" s="64">
        <f>DV2021-SUM(DV2013:DV2018)</f>
        <v>291.21874206223583</v>
      </c>
      <c r="DW2019" s="65">
        <f>DW2021-SUM(DW2013:DW2018)</f>
        <v>258.61861914099973</v>
      </c>
      <c r="DX2019" s="66">
        <f>DX2021-SUM(DX2013:DX2018)</f>
        <v>258.61861914099973</v>
      </c>
      <c r="DZ2019" s="63">
        <f>DZ2021-SUM(DZ2013:DZ2018)</f>
        <v>259.11861914099973</v>
      </c>
      <c r="EC2019" s="63">
        <f>EC2021-SUM(EC2013:EC2018)</f>
        <v>259.61861914100336</v>
      </c>
      <c r="EF2019" s="63">
        <f>EF2021-SUM(EF2013:EF2018)</f>
        <v>260.11861914100518</v>
      </c>
      <c r="EI2019" s="63">
        <f>EI2021-SUM(EI2013:EI2018)</f>
        <v>260.61861914100155</v>
      </c>
      <c r="EL2019" s="63">
        <f>EL2021-SUM(EL2013:EL2018)</f>
        <v>261.11861914100155</v>
      </c>
      <c r="EO2019" s="63">
        <f>EO2021-SUM(EO2013:EO2018)</f>
        <v>261.61861914100155</v>
      </c>
    </row>
    <row r="2020" spans="1:145" ht="15.5" x14ac:dyDescent="0.35">
      <c r="A2020" s="56" t="s">
        <v>689</v>
      </c>
      <c r="B2020" s="63"/>
      <c r="C2020" s="63"/>
      <c r="D2020" s="63"/>
      <c r="E2020" s="63"/>
      <c r="F2020" s="63"/>
      <c r="G2020" s="63">
        <f t="shared" ref="G2020:AA2020" si="1946">+G1843</f>
        <v>3.375</v>
      </c>
      <c r="H2020" s="63">
        <f t="shared" si="1946"/>
        <v>2.8130000000000002</v>
      </c>
      <c r="I2020" s="63">
        <f t="shared" si="1946"/>
        <v>3.8130000000000002</v>
      </c>
      <c r="J2020" s="63">
        <f t="shared" si="1946"/>
        <v>4.8129999999999997</v>
      </c>
      <c r="K2020" s="63">
        <f t="shared" si="1946"/>
        <v>5.8129999999999997</v>
      </c>
      <c r="L2020" s="63">
        <f t="shared" si="1946"/>
        <v>6.8129999999999997</v>
      </c>
      <c r="M2020" s="63">
        <f t="shared" si="1946"/>
        <v>7.8129999999999997</v>
      </c>
      <c r="N2020" s="90">
        <f t="shared" si="1946"/>
        <v>8.8130000000000006</v>
      </c>
      <c r="O2020" s="90">
        <f t="shared" si="1946"/>
        <v>9.8130000000000006</v>
      </c>
      <c r="P2020" s="90">
        <f t="shared" si="1946"/>
        <v>10.813000000000001</v>
      </c>
      <c r="Q2020" s="90" t="str">
        <f t="shared" si="1946"/>
        <v>…</v>
      </c>
      <c r="R2020" s="90" t="str">
        <f t="shared" si="1946"/>
        <v>…</v>
      </c>
      <c r="S2020" s="90" t="str">
        <f t="shared" si="1946"/>
        <v>…</v>
      </c>
      <c r="T2020" s="90" t="str">
        <f t="shared" si="1946"/>
        <v>…</v>
      </c>
      <c r="U2020" s="90" t="str">
        <f t="shared" si="1946"/>
        <v>…</v>
      </c>
      <c r="V2020" s="90" t="str">
        <f t="shared" si="1946"/>
        <v>…</v>
      </c>
      <c r="W2020" s="90" t="str">
        <f t="shared" si="1946"/>
        <v>…</v>
      </c>
      <c r="X2020" s="91" t="str">
        <f t="shared" si="1946"/>
        <v>…</v>
      </c>
      <c r="Y2020" s="91" t="str">
        <f t="shared" si="1946"/>
        <v>…</v>
      </c>
      <c r="Z2020" s="90" t="str">
        <f t="shared" si="1946"/>
        <v>…</v>
      </c>
      <c r="AA2020" s="90" t="str">
        <f t="shared" si="1946"/>
        <v>…</v>
      </c>
      <c r="AB2020" s="90" t="s">
        <v>85</v>
      </c>
      <c r="AC2020" s="90" t="s">
        <v>85</v>
      </c>
      <c r="AD2020" s="90" t="s">
        <v>85</v>
      </c>
      <c r="AE2020" s="90" t="str">
        <f>+AE1843</f>
        <v>…</v>
      </c>
      <c r="AF2020" s="90" t="s">
        <v>85</v>
      </c>
      <c r="AG2020" s="90" t="s">
        <v>85</v>
      </c>
      <c r="AH2020" s="90" t="s">
        <v>85</v>
      </c>
      <c r="AI2020" s="90" t="s">
        <v>85</v>
      </c>
      <c r="AJ2020" s="91" t="str">
        <f>+AJ1843</f>
        <v>…</v>
      </c>
      <c r="AK2020" s="91" t="s">
        <v>85</v>
      </c>
      <c r="AL2020" s="91" t="s">
        <v>85</v>
      </c>
      <c r="AM2020" s="91" t="s">
        <v>85</v>
      </c>
      <c r="AN2020" s="91" t="s">
        <v>85</v>
      </c>
      <c r="AO2020" s="91" t="str">
        <f>+AO1843</f>
        <v>…</v>
      </c>
      <c r="AP2020" s="91" t="s">
        <v>85</v>
      </c>
      <c r="AQ2020" s="91" t="s">
        <v>85</v>
      </c>
      <c r="AR2020" s="91" t="s">
        <v>85</v>
      </c>
      <c r="AS2020" s="91" t="str">
        <f>+AS1843</f>
        <v>…</v>
      </c>
      <c r="AT2020" s="91" t="s">
        <v>85</v>
      </c>
      <c r="AU2020" s="91" t="s">
        <v>85</v>
      </c>
      <c r="AV2020" s="91" t="s">
        <v>85</v>
      </c>
      <c r="AW2020" s="91" t="s">
        <v>85</v>
      </c>
      <c r="AX2020" s="91" t="str">
        <f>+AX1843</f>
        <v>…</v>
      </c>
      <c r="AY2020" s="91"/>
      <c r="AZ2020" s="91" t="s">
        <v>85</v>
      </c>
      <c r="BA2020" s="91" t="s">
        <v>85</v>
      </c>
      <c r="BB2020" s="91" t="s">
        <v>85</v>
      </c>
      <c r="BC2020" s="91" t="s">
        <v>85</v>
      </c>
      <c r="BD2020" s="91" t="s">
        <v>85</v>
      </c>
      <c r="BE2020" s="91" t="s">
        <v>85</v>
      </c>
      <c r="BF2020" s="91" t="str">
        <f>+BF1843</f>
        <v>…</v>
      </c>
      <c r="BG2020" s="91" t="s">
        <v>85</v>
      </c>
      <c r="BH2020" s="91" t="s">
        <v>85</v>
      </c>
      <c r="BI2020" s="91" t="s">
        <v>85</v>
      </c>
      <c r="BJ2020" s="91" t="s">
        <v>85</v>
      </c>
      <c r="BK2020" s="91" t="s">
        <v>85</v>
      </c>
      <c r="BL2020" s="91" t="s">
        <v>85</v>
      </c>
      <c r="BM2020" s="91" t="s">
        <v>85</v>
      </c>
      <c r="BN2020" s="91" t="s">
        <v>85</v>
      </c>
      <c r="BO2020" s="91" t="str">
        <f>+BO1843</f>
        <v>…</v>
      </c>
      <c r="BP2020" s="91" t="s">
        <v>85</v>
      </c>
      <c r="BQ2020" s="91" t="s">
        <v>85</v>
      </c>
      <c r="BR2020" s="91" t="s">
        <v>85</v>
      </c>
      <c r="BS2020" s="91" t="s">
        <v>85</v>
      </c>
      <c r="BT2020" s="91" t="s">
        <v>85</v>
      </c>
      <c r="BU2020" s="91" t="s">
        <v>85</v>
      </c>
      <c r="BV2020" s="91" t="s">
        <v>85</v>
      </c>
      <c r="BW2020" s="91" t="s">
        <v>85</v>
      </c>
      <c r="BX2020" s="91" t="s">
        <v>85</v>
      </c>
      <c r="BY2020" s="91" t="s">
        <v>85</v>
      </c>
      <c r="BZ2020" s="90" t="s">
        <v>85</v>
      </c>
      <c r="CA2020" s="91" t="str">
        <f>+CA1843</f>
        <v>…</v>
      </c>
      <c r="CB2020" s="91" t="s">
        <v>85</v>
      </c>
      <c r="CC2020" s="91" t="s">
        <v>85</v>
      </c>
      <c r="CD2020" s="91" t="s">
        <v>85</v>
      </c>
      <c r="CE2020" s="91" t="s">
        <v>85</v>
      </c>
      <c r="CF2020" s="91" t="s">
        <v>85</v>
      </c>
      <c r="CG2020" s="91" t="s">
        <v>85</v>
      </c>
      <c r="CH2020" s="91" t="s">
        <v>85</v>
      </c>
      <c r="CI2020" s="91" t="s">
        <v>85</v>
      </c>
      <c r="CJ2020" s="90" t="s">
        <v>85</v>
      </c>
      <c r="CK2020" s="90" t="s">
        <v>85</v>
      </c>
      <c r="CL2020" s="91" t="str">
        <f>+CL1843</f>
        <v>…</v>
      </c>
      <c r="CM2020" s="91" t="s">
        <v>85</v>
      </c>
      <c r="CN2020" s="91" t="s">
        <v>85</v>
      </c>
      <c r="CO2020" s="91" t="s">
        <v>85</v>
      </c>
      <c r="CP2020" s="91" t="s">
        <v>85</v>
      </c>
      <c r="CQ2020" s="91" t="s">
        <v>85</v>
      </c>
      <c r="CR2020" s="91" t="s">
        <v>85</v>
      </c>
      <c r="CS2020" s="91" t="s">
        <v>85</v>
      </c>
      <c r="CT2020" s="91" t="s">
        <v>85</v>
      </c>
      <c r="CU2020" s="91" t="s">
        <v>85</v>
      </c>
      <c r="CV2020" s="91" t="s">
        <v>85</v>
      </c>
      <c r="CW2020" s="91" t="s">
        <v>85</v>
      </c>
      <c r="CX2020" s="91" t="s">
        <v>85</v>
      </c>
      <c r="CY2020" s="91" t="s">
        <v>85</v>
      </c>
      <c r="CZ2020" s="91" t="s">
        <v>85</v>
      </c>
      <c r="DA2020" s="91" t="str">
        <f t="shared" ref="DA2020" si="1947">+DA1843</f>
        <v>…</v>
      </c>
      <c r="DB2020" s="90" t="s">
        <v>85</v>
      </c>
      <c r="DC2020" s="90" t="s">
        <v>85</v>
      </c>
      <c r="DD2020" s="90" t="s">
        <v>85</v>
      </c>
      <c r="DE2020" s="90" t="s">
        <v>85</v>
      </c>
      <c r="DF2020" s="90" t="s">
        <v>85</v>
      </c>
      <c r="DG2020" s="90" t="s">
        <v>85</v>
      </c>
      <c r="DH2020" s="90" t="s">
        <v>85</v>
      </c>
      <c r="DI2020" s="90" t="s">
        <v>85</v>
      </c>
      <c r="DJ2020" s="90" t="s">
        <v>85</v>
      </c>
      <c r="DK2020" s="90" t="s">
        <v>85</v>
      </c>
      <c r="DL2020" s="90" t="s">
        <v>85</v>
      </c>
      <c r="DM2020" s="90" t="s">
        <v>85</v>
      </c>
      <c r="DN2020" s="92" t="str">
        <f t="shared" ref="DN2020" si="1948">+DN1843</f>
        <v>…</v>
      </c>
      <c r="DO2020" s="90" t="s">
        <v>85</v>
      </c>
      <c r="DP2020" s="90" t="s">
        <v>85</v>
      </c>
      <c r="DQ2020" s="90" t="s">
        <v>85</v>
      </c>
      <c r="DR2020" s="90" t="s">
        <v>85</v>
      </c>
      <c r="DS2020" s="90" t="s">
        <v>85</v>
      </c>
      <c r="DT2020" s="90" t="s">
        <v>85</v>
      </c>
      <c r="DU2020" s="90" t="s">
        <v>85</v>
      </c>
      <c r="DV2020" s="93" t="str">
        <f>+DV1843</f>
        <v>…</v>
      </c>
      <c r="DW2020" s="94" t="str">
        <f>+DW1843</f>
        <v>…</v>
      </c>
      <c r="DX2020" s="95" t="str">
        <f>+DX1843</f>
        <v>…</v>
      </c>
      <c r="DZ2020" s="90" t="str">
        <f>+DZ1843</f>
        <v>…</v>
      </c>
      <c r="EC2020" s="90" t="str">
        <f>+EC1843</f>
        <v>…</v>
      </c>
      <c r="EF2020" s="90" t="str">
        <f>+EF1843</f>
        <v>…</v>
      </c>
      <c r="EI2020" s="90" t="str">
        <f>+EI1843</f>
        <v>…</v>
      </c>
      <c r="EL2020" s="90" t="str">
        <f>+EL1843</f>
        <v>…</v>
      </c>
      <c r="EO2020" s="90" t="str">
        <f>+EO1843</f>
        <v>…</v>
      </c>
    </row>
    <row r="2021" spans="1:145" ht="15.5" x14ac:dyDescent="0.35">
      <c r="A2021" s="56" t="s">
        <v>611</v>
      </c>
      <c r="B2021" s="63" t="e">
        <f>SUM(B2013:B2019)</f>
        <v>#REF!</v>
      </c>
      <c r="C2021" s="63" t="e">
        <f>SUM(C2013:C2019)</f>
        <v>#REF!</v>
      </c>
      <c r="D2021" s="63" t="e">
        <f>SUM(D2013:D2019)</f>
        <v>#REF!</v>
      </c>
      <c r="E2021" s="63" t="e">
        <f>SUM(E2013:E2019)</f>
        <v>#REF!</v>
      </c>
      <c r="F2021" s="63" t="e">
        <f>SUM(F2013:F2019)</f>
        <v>#REF!</v>
      </c>
      <c r="G2021" s="63" t="e">
        <f t="shared" ref="G2021:Z2021" si="1949">SUM(G2013:G2020)</f>
        <v>#REF!</v>
      </c>
      <c r="H2021" s="63">
        <f t="shared" si="1949"/>
        <v>350.3335662100456</v>
      </c>
      <c r="I2021" s="63">
        <f t="shared" si="1949"/>
        <v>366.43128766170543</v>
      </c>
      <c r="J2021" s="63">
        <f t="shared" si="1949"/>
        <v>434.08736842105259</v>
      </c>
      <c r="K2021" s="63">
        <f t="shared" si="1949"/>
        <v>457.85578823126923</v>
      </c>
      <c r="L2021" s="63">
        <f t="shared" si="1949"/>
        <v>591.23844720697446</v>
      </c>
      <c r="M2021" s="63">
        <f t="shared" si="1949"/>
        <v>637.07813216804664</v>
      </c>
      <c r="N2021" s="63">
        <f t="shared" si="1949"/>
        <v>666.2715620437956</v>
      </c>
      <c r="O2021" s="63" t="e">
        <f t="shared" si="1949"/>
        <v>#VALUE!</v>
      </c>
      <c r="P2021" s="63" t="e">
        <f t="shared" si="1949"/>
        <v>#VALUE!</v>
      </c>
      <c r="Q2021" s="63" t="e">
        <f t="shared" si="1949"/>
        <v>#VALUE!</v>
      </c>
      <c r="R2021" s="63" t="e">
        <f t="shared" si="1949"/>
        <v>#VALUE!</v>
      </c>
      <c r="S2021" s="63" t="e">
        <f t="shared" si="1949"/>
        <v>#VALUE!</v>
      </c>
      <c r="T2021" s="63" t="e">
        <f t="shared" si="1949"/>
        <v>#VALUE!</v>
      </c>
      <c r="U2021" s="63" t="e">
        <f t="shared" si="1949"/>
        <v>#VALUE!</v>
      </c>
      <c r="V2021" s="63" t="e">
        <f t="shared" si="1949"/>
        <v>#VALUE!</v>
      </c>
      <c r="W2021" s="63" t="e">
        <f t="shared" si="1949"/>
        <v>#VALUE!</v>
      </c>
      <c r="X2021" s="2" t="e">
        <f t="shared" si="1949"/>
        <v>#VALUE!</v>
      </c>
      <c r="Y2021" s="2">
        <f t="shared" si="1949"/>
        <v>3627.7570000000001</v>
      </c>
      <c r="Z2021" s="63">
        <f t="shared" si="1949"/>
        <v>4944.3630000000003</v>
      </c>
      <c r="AA2021" s="63">
        <f>SUM(AA2013:AA2020)</f>
        <v>5107.8559999999998</v>
      </c>
      <c r="AB2021" s="63">
        <v>5348.4442034458316</v>
      </c>
      <c r="AC2021" s="63">
        <v>5447.7332006019842</v>
      </c>
      <c r="AD2021" s="63">
        <v>5593.095971453381</v>
      </c>
      <c r="AE2021" s="63">
        <f>SUM(AE2013:AE2020)</f>
        <v>6321.6040000000003</v>
      </c>
      <c r="AF2021" s="63">
        <v>7072.1410782428984</v>
      </c>
      <c r="AG2021" s="63">
        <v>7053.9839057363151</v>
      </c>
      <c r="AH2021" s="63">
        <v>7131.3327738699536</v>
      </c>
      <c r="AI2021" s="63">
        <v>7207.0327738699543</v>
      </c>
      <c r="AJ2021" s="2">
        <f>SUM(AJ2013:AJ2020)</f>
        <v>6860.6770000000006</v>
      </c>
      <c r="AK2021" s="2">
        <v>7787.7164051698555</v>
      </c>
      <c r="AL2021" s="2">
        <v>7794.5030307857696</v>
      </c>
      <c r="AM2021" s="2">
        <v>7637.334149882884</v>
      </c>
      <c r="AN2021" s="2">
        <v>7948.2350293728796</v>
      </c>
      <c r="AO2021" s="2">
        <f>SUM(AO2013:AO2020)</f>
        <v>7542.0809999999992</v>
      </c>
      <c r="AP2021" s="2">
        <v>8531.9216080024908</v>
      </c>
      <c r="AQ2021" s="2">
        <v>8019.8801581668758</v>
      </c>
      <c r="AR2021" s="2">
        <v>7859.0315977960672</v>
      </c>
      <c r="AS2021" s="2">
        <f>SUM(AS2013:AS2020)</f>
        <v>7941.161000000001</v>
      </c>
      <c r="AT2021" s="2">
        <v>8815.8932144772534</v>
      </c>
      <c r="AU2021" s="2">
        <v>8566.9133518459803</v>
      </c>
      <c r="AV2021" s="2">
        <v>8104.3917189595841</v>
      </c>
      <c r="AW2021" s="2">
        <v>8324.0269636276898</v>
      </c>
      <c r="AX2021" s="2">
        <f>SUM(AX2013:AX2020)</f>
        <v>7793.107</v>
      </c>
      <c r="AY2021" s="2"/>
      <c r="AZ2021" s="2">
        <v>8315.7831383365738</v>
      </c>
      <c r="BA2021" s="2">
        <v>8410.2131556790901</v>
      </c>
      <c r="BB2021" s="2">
        <v>8315.770860342911</v>
      </c>
      <c r="BC2021" s="2">
        <v>7562.4904867666091</v>
      </c>
      <c r="BD2021" s="2">
        <v>8301.9932599016302</v>
      </c>
      <c r="BE2021" s="2">
        <v>8042.3985668409114</v>
      </c>
      <c r="BF2021" s="2">
        <f>[1]MCEMAC!C739</f>
        <v>8104.0726666669989</v>
      </c>
      <c r="BG2021" s="2">
        <f>[1]MCEMAC!I739</f>
        <v>8299.0206978783772</v>
      </c>
      <c r="BH2021" s="2">
        <f>[1]MCEMAC!J739</f>
        <v>8036.7831678213333</v>
      </c>
      <c r="BI2021" s="2">
        <v>8225.891052397923</v>
      </c>
      <c r="BJ2021" s="2">
        <v>8212.4972336727751</v>
      </c>
      <c r="BK2021" s="2">
        <v>7925.3518138514901</v>
      </c>
      <c r="BL2021" s="2">
        <v>7501.4179829426657</v>
      </c>
      <c r="BM2021" s="2">
        <v>7896.0093817319694</v>
      </c>
      <c r="BN2021" s="2">
        <v>7319.4626548485849</v>
      </c>
      <c r="BO2021" s="2">
        <f>[1]MCEMAC!Q739</f>
        <v>7815.35</v>
      </c>
      <c r="BP2021" s="2">
        <v>8018.2502619685665</v>
      </c>
      <c r="BQ2021" s="2">
        <v>7593.7552908717253</v>
      </c>
      <c r="BR2021" s="2">
        <v>7192.1731406109457</v>
      </c>
      <c r="BS2021" s="2">
        <v>5559.7675931319418</v>
      </c>
      <c r="BT2021" s="2">
        <v>7274.5083270311625</v>
      </c>
      <c r="BU2021" s="2">
        <v>7130.0028345510937</v>
      </c>
      <c r="BV2021" s="2">
        <v>6335.3990818683669</v>
      </c>
      <c r="BW2021" s="2">
        <v>7515.8272030945373</v>
      </c>
      <c r="BX2021" s="2">
        <v>7415.9059993398914</v>
      </c>
      <c r="BY2021" s="2">
        <v>7319.391383488829</v>
      </c>
      <c r="BZ2021" s="63">
        <v>8017.8330838580305</v>
      </c>
      <c r="CA2021" s="2">
        <f>[1]MCEMAC!AI739</f>
        <v>8211.2780000000002</v>
      </c>
      <c r="CB2021" s="2">
        <v>8507.7313563402058</v>
      </c>
      <c r="CC2021" s="2">
        <v>8461.8670894307179</v>
      </c>
      <c r="CD2021" s="2">
        <v>8005.6452883412176</v>
      </c>
      <c r="CE2021" s="2">
        <v>8658.0983463545817</v>
      </c>
      <c r="CF2021" s="2">
        <v>8545.231351843433</v>
      </c>
      <c r="CG2021" s="2">
        <v>8112.7894114028286</v>
      </c>
      <c r="CH2021" s="2">
        <v>8651.8262860931172</v>
      </c>
      <c r="CI2021" s="2">
        <v>8464.6919554469023</v>
      </c>
      <c r="CJ2021" s="63">
        <v>8605.5475577377656</v>
      </c>
      <c r="CK2021" s="63">
        <v>8512.0674206061885</v>
      </c>
      <c r="CL2021" s="2">
        <f>[1]MCEMAC!AY739</f>
        <v>9199.51</v>
      </c>
      <c r="CM2021" s="2">
        <v>8738.9706000297738</v>
      </c>
      <c r="CN2021" s="2">
        <v>9618.3125678667457</v>
      </c>
      <c r="CO2021" s="2">
        <v>9707.3552249351833</v>
      </c>
      <c r="CP2021" s="2">
        <v>9724.6140172394571</v>
      </c>
      <c r="CQ2021" s="2">
        <v>9657.7266177359688</v>
      </c>
      <c r="CR2021" s="2">
        <v>9408.6445927754412</v>
      </c>
      <c r="CS2021" s="2">
        <v>10003.945824611288</v>
      </c>
      <c r="CT2021" s="2">
        <v>9742.2701663175085</v>
      </c>
      <c r="CU2021" s="2">
        <v>9585.825020564007</v>
      </c>
      <c r="CV2021" s="2">
        <v>9775.2024585919226</v>
      </c>
      <c r="CW2021" s="2">
        <v>9562.1108877618462</v>
      </c>
      <c r="CX2021" s="2">
        <v>9756.9109324039619</v>
      </c>
      <c r="CY2021" s="2">
        <v>9600.4997313907079</v>
      </c>
      <c r="CZ2021" s="2">
        <v>9074.4216021920474</v>
      </c>
      <c r="DA2021" s="2">
        <f>[1]MCEMAC!BR739</f>
        <v>9919.9430000000011</v>
      </c>
      <c r="DB2021" s="63">
        <v>11061.231537016352</v>
      </c>
      <c r="DC2021" s="63">
        <v>10912.499716588776</v>
      </c>
      <c r="DD2021" s="63">
        <v>10619.257701561968</v>
      </c>
      <c r="DE2021" s="63">
        <v>10631.059701764625</v>
      </c>
      <c r="DF2021" s="63">
        <v>10515.751877897947</v>
      </c>
      <c r="DG2021" s="63">
        <v>10182.53635244667</v>
      </c>
      <c r="DH2021" s="63">
        <v>10405.10218524188</v>
      </c>
      <c r="DI2021" s="63">
        <v>10268.468326518017</v>
      </c>
      <c r="DJ2021" s="63">
        <v>9973.2048691783784</v>
      </c>
      <c r="DK2021" s="63">
        <v>11157.606613856427</v>
      </c>
      <c r="DL2021" s="63">
        <v>11080.354642016118</v>
      </c>
      <c r="DM2021" s="63">
        <v>8738.2874273476209</v>
      </c>
      <c r="DN2021" s="6">
        <f>[1]MCEMAC!CN739</f>
        <v>10925.233521659</v>
      </c>
      <c r="DO2021" s="63">
        <v>8738.2874273476209</v>
      </c>
      <c r="DP2021" s="63">
        <v>11499.878545945383</v>
      </c>
      <c r="DQ2021" s="63">
        <v>11450.462627419811</v>
      </c>
      <c r="DR2021" s="63">
        <v>11179.986759588224</v>
      </c>
      <c r="DS2021" s="63">
        <v>11142.695994093005</v>
      </c>
      <c r="DT2021" s="63">
        <v>11073.932673180916</v>
      </c>
      <c r="DU2021" s="63">
        <v>11053.012851245636</v>
      </c>
      <c r="DV2021" s="64">
        <f>[1]MCEMAC!DD739</f>
        <v>12378.515295688918</v>
      </c>
      <c r="DW2021" s="65">
        <f>[1]MCEMAC!DE739</f>
        <v>12166.333030710901</v>
      </c>
      <c r="DX2021" s="66">
        <f>[1]MCEMAC!DF739</f>
        <v>7384.4492343034708</v>
      </c>
      <c r="DZ2021" s="63">
        <f>[1]MCEMAC!DJ739</f>
        <v>13784.02784078858</v>
      </c>
      <c r="EC2021" s="63">
        <f>[1]MCEMAC!DN739</f>
        <v>15346.77548611674</v>
      </c>
      <c r="EF2021" s="63">
        <f>[1]MCEMAC!DR739</f>
        <v>16863.172866596375</v>
      </c>
      <c r="EI2021" s="63">
        <f>[1]MCEMAC!DV739</f>
        <v>18623.264842038228</v>
      </c>
      <c r="EL2021" s="63">
        <f>[1]MCEMAC!DZ739</f>
        <v>20583.423171308626</v>
      </c>
      <c r="EO2021" s="63">
        <f>[1]MCEMAC!ED739</f>
        <v>22760.220653273096</v>
      </c>
    </row>
    <row r="2022" spans="1:145" ht="13.5" customHeight="1" x14ac:dyDescent="0.35">
      <c r="A2022" s="27"/>
      <c r="B2022" s="27"/>
      <c r="C2022" s="27"/>
      <c r="D2022" s="27"/>
      <c r="G2022" s="27"/>
      <c r="I2022" s="126"/>
      <c r="L2022" s="27"/>
      <c r="N2022" s="27"/>
      <c r="O2022" s="27"/>
      <c r="P2022" s="27"/>
      <c r="Q2022" s="27"/>
      <c r="S2022" s="27"/>
      <c r="T2022" s="27"/>
      <c r="U2022" s="27"/>
      <c r="W2022" s="27"/>
      <c r="X2022" s="160"/>
      <c r="Y2022" s="160"/>
      <c r="Z2022" s="27"/>
      <c r="AA2022" s="27"/>
      <c r="AB2022" s="27"/>
      <c r="AC2022" s="27"/>
      <c r="AD2022" s="27"/>
      <c r="AE2022" s="27"/>
      <c r="AF2022" s="27"/>
      <c r="AG2022" s="27"/>
      <c r="AH2022" s="27"/>
      <c r="AI2022" s="27"/>
      <c r="AJ2022" s="160"/>
      <c r="AK2022" s="160"/>
      <c r="AL2022" s="160"/>
      <c r="AM2022" s="160"/>
      <c r="AN2022" s="160"/>
      <c r="AO2022" s="160"/>
      <c r="AP2022" s="160"/>
      <c r="AQ2022" s="160"/>
      <c r="AR2022" s="160"/>
      <c r="AS2022" s="160"/>
      <c r="AT2022" s="160"/>
      <c r="AU2022" s="160"/>
      <c r="AV2022" s="160"/>
      <c r="AW2022" s="160"/>
      <c r="AX2022" s="160"/>
      <c r="AY2022" s="160"/>
      <c r="AZ2022" s="160"/>
      <c r="BA2022" s="160"/>
      <c r="BB2022" s="160"/>
      <c r="BC2022" s="160"/>
      <c r="BD2022" s="160"/>
      <c r="BE2022" s="160"/>
      <c r="BF2022" s="160"/>
      <c r="BG2022" s="160"/>
      <c r="BH2022" s="160"/>
      <c r="BI2022" s="160"/>
      <c r="BJ2022" s="160"/>
      <c r="BK2022" s="160"/>
      <c r="BL2022" s="160"/>
      <c r="BM2022" s="160"/>
      <c r="BN2022" s="160"/>
      <c r="BO2022" s="160"/>
      <c r="BP2022" s="160"/>
      <c r="BQ2022" s="160"/>
      <c r="BR2022" s="160"/>
      <c r="BS2022" s="160"/>
      <c r="BT2022" s="160"/>
      <c r="BU2022" s="160"/>
      <c r="BV2022" s="160"/>
      <c r="BW2022" s="160"/>
      <c r="BX2022" s="160"/>
      <c r="BY2022" s="160"/>
      <c r="BZ2022" s="27"/>
      <c r="CA2022" s="160"/>
      <c r="CB2022" s="160"/>
      <c r="CC2022" s="160"/>
      <c r="CD2022" s="160"/>
      <c r="CE2022" s="160"/>
      <c r="CF2022" s="160"/>
      <c r="CG2022" s="160"/>
      <c r="CH2022" s="160"/>
      <c r="CI2022" s="160"/>
      <c r="CJ2022" s="27"/>
      <c r="CK2022" s="27"/>
      <c r="CL2022" s="160"/>
      <c r="CM2022" s="160"/>
      <c r="CN2022" s="160"/>
      <c r="CO2022" s="160"/>
      <c r="CP2022" s="160"/>
      <c r="CQ2022" s="160"/>
      <c r="CR2022" s="160"/>
      <c r="CS2022" s="160"/>
      <c r="CT2022" s="160"/>
      <c r="CU2022" s="160"/>
      <c r="CV2022" s="160"/>
      <c r="CW2022" s="160"/>
      <c r="CX2022" s="160"/>
      <c r="CY2022" s="160"/>
      <c r="CZ2022" s="160"/>
      <c r="DA2022" s="160"/>
      <c r="DB2022" s="27"/>
      <c r="DC2022" s="27"/>
      <c r="DD2022" s="27"/>
      <c r="DE2022" s="27"/>
      <c r="DF2022" s="27"/>
      <c r="DG2022" s="27"/>
      <c r="DH2022" s="27"/>
      <c r="DI2022" s="27"/>
      <c r="DJ2022" s="27"/>
      <c r="DK2022" s="27"/>
      <c r="DL2022" s="27"/>
      <c r="DM2022" s="27"/>
      <c r="DN2022" s="161"/>
      <c r="DO2022" s="27"/>
      <c r="DP2022" s="27"/>
      <c r="DQ2022" s="27"/>
      <c r="DR2022" s="27"/>
      <c r="DS2022" s="27"/>
      <c r="DT2022" s="27"/>
      <c r="DU2022" s="27"/>
      <c r="DV2022" s="162"/>
      <c r="DW2022" s="163"/>
      <c r="DX2022" s="164"/>
      <c r="DZ2022" s="27"/>
      <c r="EC2022" s="27"/>
      <c r="EF2022" s="27"/>
      <c r="EI2022" s="27"/>
      <c r="EL2022" s="27"/>
      <c r="EO2022" s="27"/>
    </row>
    <row r="2023" spans="1:145" ht="15.5" x14ac:dyDescent="0.35">
      <c r="A2023" s="199" t="s">
        <v>687</v>
      </c>
      <c r="B2023" s="63"/>
      <c r="C2023" s="63"/>
      <c r="D2023" s="63"/>
      <c r="E2023" s="63"/>
      <c r="F2023" s="63"/>
      <c r="G2023" s="63"/>
      <c r="H2023" s="63"/>
      <c r="I2023" s="63"/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  <c r="U2023" s="63"/>
      <c r="W2023" s="63"/>
      <c r="Y2023" s="126" t="s">
        <v>392</v>
      </c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82"/>
      <c r="AZ2023" s="82"/>
      <c r="BA2023" s="2"/>
      <c r="BB2023" s="82"/>
      <c r="BC2023" s="2"/>
      <c r="BD2023" s="82">
        <v>-8.5134796175274641E-3</v>
      </c>
      <c r="BE2023" s="2"/>
      <c r="BF2023" s="2">
        <f>BF2021/AX2021-1</f>
        <v>3.9902655855616809E-2</v>
      </c>
      <c r="BG2023" s="81"/>
      <c r="BH2023" s="2"/>
      <c r="BI2023" s="81"/>
      <c r="BJ2023" s="2"/>
      <c r="BK2023" s="2"/>
      <c r="BL2023" s="2"/>
      <c r="BM2023" s="81"/>
      <c r="BN2023" s="2"/>
      <c r="BO2023" s="82">
        <f>BO2021/BF2021-1</f>
        <v>-3.5626860535758587E-2</v>
      </c>
      <c r="BP2023" s="188"/>
      <c r="BQ2023" s="82"/>
      <c r="BR2023" s="2"/>
      <c r="BS2023" s="2"/>
      <c r="BT2023" s="188"/>
      <c r="BU2023" s="2"/>
      <c r="BV2023" s="2"/>
      <c r="BW2023" s="81"/>
      <c r="BX2023" s="2"/>
      <c r="BY2023" s="2"/>
      <c r="BZ2023" s="83"/>
      <c r="CA2023" s="82">
        <f>CA2021/BO2021-1</f>
        <v>5.0660303121421224E-2</v>
      </c>
      <c r="CB2023" s="82"/>
      <c r="CC2023" s="82"/>
      <c r="CD2023" s="82"/>
      <c r="CE2023" s="81"/>
      <c r="CF2023" s="81"/>
      <c r="CG2023" s="81"/>
      <c r="CH2023" s="81"/>
      <c r="CI2023" s="81"/>
      <c r="CJ2023" s="83"/>
      <c r="CK2023" s="83"/>
      <c r="CL2023" s="82"/>
      <c r="CM2023" s="81"/>
      <c r="CN2023" s="188"/>
      <c r="CO2023" s="188"/>
      <c r="CP2023" s="188"/>
      <c r="CQ2023" s="188"/>
      <c r="CR2023" s="188"/>
      <c r="CS2023" s="188"/>
      <c r="CT2023" s="188"/>
      <c r="CU2023" s="188"/>
      <c r="CV2023" s="188"/>
      <c r="CW2023" s="188"/>
      <c r="CX2023" s="2"/>
      <c r="CY2023" s="2"/>
      <c r="CZ2023" s="2"/>
      <c r="DA2023" s="82"/>
      <c r="DB2023" s="63"/>
      <c r="DC2023" s="63"/>
      <c r="DD2023" s="63"/>
      <c r="DE2023" s="63"/>
      <c r="DF2023" s="63"/>
      <c r="DG2023" s="63"/>
      <c r="DH2023" s="63"/>
      <c r="DI2023" s="63"/>
      <c r="DJ2023" s="63"/>
      <c r="DK2023" s="63"/>
      <c r="DL2023" s="63"/>
      <c r="DM2023" s="63"/>
      <c r="DN2023" s="127"/>
      <c r="DO2023" s="63"/>
      <c r="DP2023" s="63"/>
      <c r="DQ2023" s="63"/>
      <c r="DR2023" s="63"/>
      <c r="DS2023" s="63"/>
      <c r="DT2023" s="63"/>
      <c r="DU2023" s="63"/>
      <c r="DV2023" s="64"/>
      <c r="DW2023" s="65"/>
      <c r="DX2023" s="66"/>
      <c r="DZ2023" s="63"/>
      <c r="EC2023" s="63"/>
      <c r="EF2023" s="63"/>
      <c r="EI2023" s="63"/>
      <c r="EL2023" s="63"/>
      <c r="EO2023" s="63"/>
    </row>
    <row r="2024" spans="1:145" ht="15.5" x14ac:dyDescent="0.35">
      <c r="A2024" s="56" t="s">
        <v>482</v>
      </c>
      <c r="B2024" s="128" t="e">
        <f t="shared" ref="B2024:AA2029" si="1950">+B2013*100/B$2021</f>
        <v>#REF!</v>
      </c>
      <c r="C2024" s="128" t="e">
        <f t="shared" si="1950"/>
        <v>#REF!</v>
      </c>
      <c r="D2024" s="128" t="e">
        <f t="shared" si="1950"/>
        <v>#REF!</v>
      </c>
      <c r="E2024" s="128" t="e">
        <f t="shared" si="1950"/>
        <v>#REF!</v>
      </c>
      <c r="F2024" s="128" t="e">
        <f t="shared" si="1950"/>
        <v>#REF!</v>
      </c>
      <c r="G2024" s="128" t="e">
        <f t="shared" si="1950"/>
        <v>#REF!</v>
      </c>
      <c r="H2024" s="128">
        <f t="shared" si="1950"/>
        <v>0.28674563528501928</v>
      </c>
      <c r="I2024" s="128">
        <f t="shared" si="1950"/>
        <v>-0.60358173899617928</v>
      </c>
      <c r="J2024" s="128">
        <f t="shared" si="1950"/>
        <v>0.90934883348731643</v>
      </c>
      <c r="K2024" s="128">
        <f t="shared" si="1950"/>
        <v>1.3001448019834598</v>
      </c>
      <c r="L2024" s="128">
        <f t="shared" si="1950"/>
        <v>0.8956533919589158</v>
      </c>
      <c r="M2024" s="128">
        <f t="shared" si="1950"/>
        <v>0.78940586940755975</v>
      </c>
      <c r="N2024" s="128">
        <f t="shared" si="1950"/>
        <v>0.65732387412142645</v>
      </c>
      <c r="O2024" s="128" t="e">
        <f t="shared" si="1950"/>
        <v>#VALUE!</v>
      </c>
      <c r="P2024" s="128" t="e">
        <f t="shared" si="1950"/>
        <v>#VALUE!</v>
      </c>
      <c r="Q2024" s="128" t="e">
        <f t="shared" si="1950"/>
        <v>#VALUE!</v>
      </c>
      <c r="R2024" s="128" t="e">
        <f t="shared" si="1950"/>
        <v>#VALUE!</v>
      </c>
      <c r="S2024" s="128" t="e">
        <f t="shared" si="1950"/>
        <v>#VALUE!</v>
      </c>
      <c r="T2024" s="128" t="e">
        <f t="shared" si="1950"/>
        <v>#VALUE!</v>
      </c>
      <c r="U2024" s="128" t="e">
        <f t="shared" si="1950"/>
        <v>#VALUE!</v>
      </c>
      <c r="V2024" s="128" t="e">
        <f t="shared" si="1950"/>
        <v>#VALUE!</v>
      </c>
      <c r="W2024" s="128" t="e">
        <f t="shared" si="1950"/>
        <v>#VALUE!</v>
      </c>
      <c r="X2024" s="129" t="e">
        <f t="shared" si="1950"/>
        <v>#VALUE!</v>
      </c>
      <c r="Y2024" s="129">
        <f t="shared" si="1950"/>
        <v>43.938610000614709</v>
      </c>
      <c r="Z2024" s="128">
        <f t="shared" si="1950"/>
        <v>39.303162004893245</v>
      </c>
      <c r="AA2024" s="128">
        <f t="shared" si="1950"/>
        <v>38.91957799906654</v>
      </c>
      <c r="AB2024" s="128">
        <v>40.585630873874024</v>
      </c>
      <c r="AC2024" s="128">
        <v>39.741803602958598</v>
      </c>
      <c r="AD2024" s="128">
        <v>38.451990728804823</v>
      </c>
      <c r="AE2024" s="128">
        <f t="shared" ref="AE2024:AE2029" si="1951">+AE2013*100/AE$2021</f>
        <v>35.982972043171323</v>
      </c>
      <c r="AF2024" s="128">
        <v>34.42128734939994</v>
      </c>
      <c r="AG2024" s="128">
        <v>34.988522556635644</v>
      </c>
      <c r="AH2024" s="128">
        <v>34.083376517023616</v>
      </c>
      <c r="AI2024" s="128">
        <v>34.34976747955983</v>
      </c>
      <c r="AJ2024" s="129">
        <f t="shared" ref="AJ2024:AJ2029" si="1952">+AJ2013*100/AJ$2021</f>
        <v>36.105285236427832</v>
      </c>
      <c r="AK2024" s="129">
        <v>34.685964128648266</v>
      </c>
      <c r="AL2024" s="129">
        <v>34.157452405436594</v>
      </c>
      <c r="AM2024" s="129">
        <v>34.871002731245419</v>
      </c>
      <c r="AN2024" s="129">
        <v>37.039822517573072</v>
      </c>
      <c r="AO2024" s="129">
        <f t="shared" ref="AO2024:AO2029" si="1953">+AO2013*100/AO$2021</f>
        <v>37.688391307385857</v>
      </c>
      <c r="AP2024" s="129">
        <v>36.810923261550506</v>
      </c>
      <c r="AQ2024" s="129">
        <v>38.987240641691329</v>
      </c>
      <c r="AR2024" s="129">
        <v>37.549836744109228</v>
      </c>
      <c r="AS2024" s="129">
        <f t="shared" ref="AS2024:AS2029" si="1954">+AS2013*100/AS$2021</f>
        <v>37.391963215454261</v>
      </c>
      <c r="AT2024" s="129">
        <v>36.521219965566139</v>
      </c>
      <c r="AU2024" s="129">
        <v>37.157181906516065</v>
      </c>
      <c r="AV2024" s="129">
        <v>38.501727866925826</v>
      </c>
      <c r="AW2024" s="129">
        <v>38.290358602807309</v>
      </c>
      <c r="AX2024" s="129">
        <f t="shared" ref="AX2024:AX2029" si="1955">+AX2013*100/AX$2021</f>
        <v>39.117633057007943</v>
      </c>
      <c r="AY2024" s="129"/>
      <c r="AZ2024" s="129">
        <v>39.379115292504686</v>
      </c>
      <c r="BA2024" s="129">
        <v>41.834829287537573</v>
      </c>
      <c r="BB2024" s="129">
        <v>38.725746165441784</v>
      </c>
      <c r="BC2024" s="129">
        <v>38.805316766134844</v>
      </c>
      <c r="BD2024" s="129">
        <v>37.920113663254376</v>
      </c>
      <c r="BE2024" s="129">
        <v>39.14410923937848</v>
      </c>
      <c r="BF2024" s="129">
        <f t="shared" ref="BF2024:BF2029" si="1956">+BF2013*100/BF$2021</f>
        <v>42.163133779071821</v>
      </c>
      <c r="BG2024" s="129">
        <v>40.068189465228635</v>
      </c>
      <c r="BH2024" s="129">
        <v>42.535035958110427</v>
      </c>
      <c r="BI2024" s="129">
        <v>43.795409793387201</v>
      </c>
      <c r="BJ2024" s="129">
        <v>43.542364702829225</v>
      </c>
      <c r="BK2024" s="129">
        <v>44.218904940364006</v>
      </c>
      <c r="BL2024" s="129">
        <v>45.44147016363538</v>
      </c>
      <c r="BM2024" s="129">
        <v>43.943981086803319</v>
      </c>
      <c r="BN2024" s="129">
        <v>44.863659662463924</v>
      </c>
      <c r="BO2024" s="129">
        <f t="shared" ref="BO2024:BO2029" si="1957">+BO2013*100/BO$2021</f>
        <v>43.795377046453446</v>
      </c>
      <c r="BP2024" s="129">
        <v>43.096592703925957</v>
      </c>
      <c r="BQ2024" s="129">
        <v>34.516409604360234</v>
      </c>
      <c r="BR2024" s="129">
        <v>34.642508252147316</v>
      </c>
      <c r="BS2024" s="129">
        <v>42.115954210701503</v>
      </c>
      <c r="BT2024" s="129">
        <v>45.390248132572189</v>
      </c>
      <c r="BU2024" s="129">
        <v>45.615237349062646</v>
      </c>
      <c r="BV2024" s="129">
        <v>49.523969423767582</v>
      </c>
      <c r="BW2024" s="129">
        <v>43.174649990167339</v>
      </c>
      <c r="BX2024" s="129">
        <v>42.983203724031107</v>
      </c>
      <c r="BY2024" s="129">
        <v>43.39353189033725</v>
      </c>
      <c r="BZ2024" s="128">
        <v>46.360767509161732</v>
      </c>
      <c r="CA2024" s="129">
        <f t="shared" ref="CA2024:CA2029" si="1958">+CA2013*100/CA$2021</f>
        <v>43.753688524490336</v>
      </c>
      <c r="CB2024" s="129">
        <v>43.46374585591694</v>
      </c>
      <c r="CC2024" s="129">
        <v>43.791790180790457</v>
      </c>
      <c r="CD2024" s="129">
        <v>44.251372546823021</v>
      </c>
      <c r="CE2024" s="129">
        <v>43.776078721445664</v>
      </c>
      <c r="CF2024" s="129">
        <v>43.951701490152033</v>
      </c>
      <c r="CG2024" s="129">
        <v>45.496238113411167</v>
      </c>
      <c r="CH2024" s="129">
        <v>44.033771576239253</v>
      </c>
      <c r="CI2024" s="129">
        <v>43.575922912175052</v>
      </c>
      <c r="CJ2024" s="128">
        <v>44.134306762419321</v>
      </c>
      <c r="CK2024" s="128">
        <v>44.044902805103256</v>
      </c>
      <c r="CL2024" s="129">
        <f t="shared" ref="CL2024:CL2029" si="1959">+CL2013*100/CL$2021</f>
        <v>43.904805799439309</v>
      </c>
      <c r="CM2024" s="129">
        <v>44.807289370180307</v>
      </c>
      <c r="CN2024" s="129">
        <v>44.110086003511483</v>
      </c>
      <c r="CO2024" s="129">
        <v>44.026910567378096</v>
      </c>
      <c r="CP2024" s="129">
        <v>43.989234864788109</v>
      </c>
      <c r="CQ2024" s="129">
        <v>44.244376191221249</v>
      </c>
      <c r="CR2024" s="129">
        <v>45.090614659088715</v>
      </c>
      <c r="CS2024" s="129">
        <v>43.286071562605336</v>
      </c>
      <c r="CT2024" s="129">
        <v>44.087420781562656</v>
      </c>
      <c r="CU2024" s="129">
        <v>44.500744216974226</v>
      </c>
      <c r="CV2024" s="129">
        <v>45.058737352307844</v>
      </c>
      <c r="CW2024" s="129">
        <v>45.630562423955915</v>
      </c>
      <c r="CX2024" s="129">
        <v>45.411053451128616</v>
      </c>
      <c r="CY2024" s="129">
        <v>45.779711444028905</v>
      </c>
      <c r="CZ2024" s="129">
        <v>47.86895627271555</v>
      </c>
      <c r="DA2024" s="129">
        <f t="shared" ref="DA2024:DA2029" si="1960">+DA2013*100/DA$2021</f>
        <v>46.337292462265147</v>
      </c>
      <c r="DB2024" s="128">
        <v>48.399253514141527</v>
      </c>
      <c r="DC2024" s="128">
        <v>48.379814645137287</v>
      </c>
      <c r="DD2024" s="128">
        <v>49.715783196976538</v>
      </c>
      <c r="DE2024" s="128">
        <v>46.424857595388374</v>
      </c>
      <c r="DF2024" s="128">
        <v>46.839458368114038</v>
      </c>
      <c r="DG2024" s="128">
        <v>46.56875922031363</v>
      </c>
      <c r="DH2024" s="128">
        <v>44.835119800417708</v>
      </c>
      <c r="DI2024" s="128">
        <v>44.658309348784314</v>
      </c>
      <c r="DJ2024" s="128">
        <v>45.322663838894073</v>
      </c>
      <c r="DK2024" s="128">
        <v>46.501635109304303</v>
      </c>
      <c r="DL2024" s="128">
        <v>46.619068929616191</v>
      </c>
      <c r="DM2024" s="128">
        <v>46.945249295056065</v>
      </c>
      <c r="DN2024" s="130">
        <f t="shared" ref="DN2024:DN2029" si="1961">+DN2013*100/DN$2021</f>
        <v>49.036022794197386</v>
      </c>
      <c r="DO2024" s="128">
        <v>46.945249295056065</v>
      </c>
      <c r="DP2024" s="128">
        <v>47.319455596122694</v>
      </c>
      <c r="DQ2024" s="128">
        <v>47.398994558951834</v>
      </c>
      <c r="DR2024" s="128">
        <v>47.892948424840085</v>
      </c>
      <c r="DS2024" s="128">
        <v>46.259277856056215</v>
      </c>
      <c r="DT2024" s="128">
        <v>46.73781147344701</v>
      </c>
      <c r="DU2024" s="128">
        <v>47.52632316700462</v>
      </c>
      <c r="DV2024" s="131">
        <f t="shared" ref="DV2024:DX2029" si="1962">+DV2013*100/DV$2021</f>
        <v>50.793308685668336</v>
      </c>
      <c r="DW2024" s="132">
        <f t="shared" si="1962"/>
        <v>50.351560466098853</v>
      </c>
      <c r="DX2024" s="133">
        <f t="shared" si="1962"/>
        <v>72.040305060460213</v>
      </c>
      <c r="DZ2024" s="128">
        <f t="shared" ref="DZ2024:DZ2029" si="1963">+DZ2013*100/DZ$2021</f>
        <v>49.998179520001962</v>
      </c>
      <c r="EC2024" s="128">
        <f t="shared" ref="EC2024:EC2029" si="1964">+EC2013*100/EC$2021</f>
        <v>50.672385478198244</v>
      </c>
      <c r="EF2024" s="128">
        <f t="shared" ref="EF2024:EF2029" si="1965">+EF2013*100/EF$2021</f>
        <v>50.520685195322535</v>
      </c>
      <c r="EI2024" s="128">
        <f t="shared" ref="EI2024:EI2029" si="1966">+EI2013*100/EI$2021</f>
        <v>50.189273232675255</v>
      </c>
      <c r="EL2024" s="128">
        <f t="shared" ref="EL2024:EL2029" si="1967">+EL2013*100/EL$2021</f>
        <v>49.775163482767589</v>
      </c>
      <c r="EO2024" s="128">
        <f t="shared" ref="EO2024:EO2029" si="1968">+EO2013*100/EO$2021</f>
        <v>49.591091115205188</v>
      </c>
    </row>
    <row r="2025" spans="1:145" ht="15.5" x14ac:dyDescent="0.35">
      <c r="A2025" s="56" t="s">
        <v>488</v>
      </c>
      <c r="B2025" s="128" t="e">
        <f t="shared" si="1950"/>
        <v>#REF!</v>
      </c>
      <c r="C2025" s="128" t="e">
        <f t="shared" si="1950"/>
        <v>#REF!</v>
      </c>
      <c r="D2025" s="128" t="e">
        <f t="shared" si="1950"/>
        <v>#REF!</v>
      </c>
      <c r="E2025" s="128" t="e">
        <f t="shared" si="1950"/>
        <v>#REF!</v>
      </c>
      <c r="F2025" s="128" t="e">
        <f t="shared" si="1950"/>
        <v>#REF!</v>
      </c>
      <c r="G2025" s="128" t="e">
        <f t="shared" si="1950"/>
        <v>#REF!</v>
      </c>
      <c r="H2025" s="128">
        <f t="shared" si="1950"/>
        <v>5.8432882185563768</v>
      </c>
      <c r="I2025" s="128">
        <f t="shared" si="1950"/>
        <v>6.6978450875784503</v>
      </c>
      <c r="J2025" s="128">
        <f t="shared" si="1950"/>
        <v>7.0981102518775039</v>
      </c>
      <c r="K2025" s="128">
        <f t="shared" si="1950"/>
        <v>6.6359322697157053</v>
      </c>
      <c r="L2025" s="128">
        <f t="shared" si="1950"/>
        <v>5.1659360355007209</v>
      </c>
      <c r="M2025" s="128">
        <f t="shared" si="1950"/>
        <v>5.6391827290853467</v>
      </c>
      <c r="N2025" s="128">
        <f t="shared" si="1950"/>
        <v>6.5138604845852957</v>
      </c>
      <c r="O2025" s="128" t="e">
        <f t="shared" si="1950"/>
        <v>#VALUE!</v>
      </c>
      <c r="P2025" s="128" t="e">
        <f t="shared" si="1950"/>
        <v>#VALUE!</v>
      </c>
      <c r="Q2025" s="128" t="e">
        <f t="shared" si="1950"/>
        <v>#VALUE!</v>
      </c>
      <c r="R2025" s="128" t="e">
        <f t="shared" si="1950"/>
        <v>#VALUE!</v>
      </c>
      <c r="S2025" s="128" t="e">
        <f t="shared" si="1950"/>
        <v>#VALUE!</v>
      </c>
      <c r="T2025" s="128" t="e">
        <f t="shared" si="1950"/>
        <v>#VALUE!</v>
      </c>
      <c r="U2025" s="128" t="e">
        <f t="shared" si="1950"/>
        <v>#VALUE!</v>
      </c>
      <c r="V2025" s="128" t="e">
        <f t="shared" si="1950"/>
        <v>#VALUE!</v>
      </c>
      <c r="W2025" s="128" t="e">
        <f t="shared" si="1950"/>
        <v>#VALUE!</v>
      </c>
      <c r="X2025" s="129" t="e">
        <f t="shared" si="1950"/>
        <v>#VALUE!</v>
      </c>
      <c r="Y2025" s="129">
        <f t="shared" si="1950"/>
        <v>2.4445683655217261</v>
      </c>
      <c r="Z2025" s="128">
        <f t="shared" si="1950"/>
        <v>2.128079997362653</v>
      </c>
      <c r="AA2025" s="128">
        <f t="shared" si="1950"/>
        <v>2.6524827638054016</v>
      </c>
      <c r="AB2025" s="128">
        <v>40.585630873874024</v>
      </c>
      <c r="AC2025" s="128">
        <v>39.741803602958598</v>
      </c>
      <c r="AD2025" s="128">
        <v>38.451990728804823</v>
      </c>
      <c r="AE2025" s="128">
        <f t="shared" si="1951"/>
        <v>1.772872834173099</v>
      </c>
      <c r="AF2025" s="128">
        <v>34.42128734939994</v>
      </c>
      <c r="AG2025" s="128">
        <v>34.988522556635644</v>
      </c>
      <c r="AH2025" s="128">
        <v>34.083376517023616</v>
      </c>
      <c r="AI2025" s="128">
        <v>34.34976747955983</v>
      </c>
      <c r="AJ2025" s="129">
        <f t="shared" si="1952"/>
        <v>1.7392889943660079</v>
      </c>
      <c r="AK2025" s="129">
        <v>34.685964128648266</v>
      </c>
      <c r="AL2025" s="129">
        <v>1.9572227028013853</v>
      </c>
      <c r="AM2025" s="129">
        <v>2.044849983778632</v>
      </c>
      <c r="AN2025" s="129">
        <v>1.790083038995868</v>
      </c>
      <c r="AO2025" s="129">
        <f t="shared" si="1953"/>
        <v>1.5866310637607846</v>
      </c>
      <c r="AP2025" s="129">
        <v>2.0436025234419271</v>
      </c>
      <c r="AQ2025" s="129">
        <v>1.7707621211195286</v>
      </c>
      <c r="AR2025" s="129">
        <v>1.5960045259924249</v>
      </c>
      <c r="AS2025" s="129">
        <f t="shared" si="1954"/>
        <v>1.7113240746535674</v>
      </c>
      <c r="AT2025" s="129">
        <v>2.2477386824185039</v>
      </c>
      <c r="AU2025" s="129">
        <v>1.6927214155154722</v>
      </c>
      <c r="AV2025" s="129">
        <v>1.5862794723438753</v>
      </c>
      <c r="AW2025" s="129">
        <v>1.5213253895399836</v>
      </c>
      <c r="AX2025" s="129">
        <f t="shared" si="1955"/>
        <v>1.715516032309065</v>
      </c>
      <c r="AY2025" s="129"/>
      <c r="AZ2025" s="129">
        <v>1.6202393624161042</v>
      </c>
      <c r="BA2025" s="129">
        <v>1.546610086053837</v>
      </c>
      <c r="BB2025" s="129">
        <v>1.6534159431546473</v>
      </c>
      <c r="BC2025" s="129">
        <v>1.7429823025687474</v>
      </c>
      <c r="BD2025" s="129">
        <v>1.6842115050551578</v>
      </c>
      <c r="BE2025" s="129">
        <v>1.7196916775330791</v>
      </c>
      <c r="BF2025" s="129">
        <f t="shared" si="1956"/>
        <v>1.9294866474131678</v>
      </c>
      <c r="BG2025" s="129">
        <v>1.959620452883962</v>
      </c>
      <c r="BH2025" s="129">
        <v>2.1252905025626743</v>
      </c>
      <c r="BI2025" s="129">
        <v>2.0542841054177519</v>
      </c>
      <c r="BJ2025" s="129">
        <v>1.9442980459268957</v>
      </c>
      <c r="BK2025" s="129">
        <v>2.0653014779910706</v>
      </c>
      <c r="BL2025" s="129">
        <v>2.0690004409242819</v>
      </c>
      <c r="BM2025" s="129">
        <v>2.0928673268154552</v>
      </c>
      <c r="BN2025" s="129">
        <v>2.1384357321038241</v>
      </c>
      <c r="BO2025" s="129">
        <f t="shared" si="1957"/>
        <v>1.9726691702866792</v>
      </c>
      <c r="BP2025" s="129">
        <v>2.0421241534965673</v>
      </c>
      <c r="BQ2025" s="129">
        <v>2.1562799828998052</v>
      </c>
      <c r="BR2025" s="129">
        <v>2.0999751173258758</v>
      </c>
      <c r="BS2025" s="129">
        <v>2.6315722197986475</v>
      </c>
      <c r="BT2025" s="129">
        <v>1.9881121867808051</v>
      </c>
      <c r="BU2025" s="129">
        <v>1.9883543651801485</v>
      </c>
      <c r="BV2025" s="129">
        <v>1.8829155825804362</v>
      </c>
      <c r="BW2025" s="129">
        <v>1.9940173972426958</v>
      </c>
      <c r="BX2025" s="129">
        <v>1.983352614337307</v>
      </c>
      <c r="BY2025" s="129">
        <v>1.7495020507443557</v>
      </c>
      <c r="BZ2025" s="128">
        <v>2.1092048934130303</v>
      </c>
      <c r="CA2025" s="129">
        <f t="shared" si="1958"/>
        <v>1.9907863307027236</v>
      </c>
      <c r="CB2025" s="129">
        <v>1.949835218114639</v>
      </c>
      <c r="CC2025" s="129">
        <v>1.971805339412444</v>
      </c>
      <c r="CD2025" s="129">
        <v>1.9840484101599742</v>
      </c>
      <c r="CE2025" s="129">
        <v>1.9094132686462917</v>
      </c>
      <c r="CF2025" s="129">
        <v>1.8959075691241805</v>
      </c>
      <c r="CG2025" s="129">
        <v>1.914082209855255</v>
      </c>
      <c r="CH2025" s="129">
        <v>1.9106711076386227</v>
      </c>
      <c r="CI2025" s="129">
        <v>1.9400222345287741</v>
      </c>
      <c r="CJ2025" s="128">
        <v>2.0678313899725453</v>
      </c>
      <c r="CK2025" s="128">
        <v>2.0876548379194944</v>
      </c>
      <c r="CL2025" s="129">
        <f t="shared" si="1959"/>
        <v>2.0181509667362718</v>
      </c>
      <c r="CM2025" s="129">
        <v>2.1118496991097859</v>
      </c>
      <c r="CN2025" s="129">
        <v>2.163208514625341</v>
      </c>
      <c r="CO2025" s="129">
        <v>2.1626119557927042</v>
      </c>
      <c r="CP2025" s="129">
        <v>2.1680486693937606</v>
      </c>
      <c r="CQ2025" s="129">
        <v>2.1761954590081554</v>
      </c>
      <c r="CR2025" s="129">
        <v>1.8000766081870641</v>
      </c>
      <c r="CS2025" s="129">
        <v>1.837520770874983</v>
      </c>
      <c r="CT2025" s="129">
        <v>2.0225458150071076</v>
      </c>
      <c r="CU2025" s="129">
        <v>2.0833788764017589</v>
      </c>
      <c r="CV2025" s="129">
        <v>1.9952732844314092</v>
      </c>
      <c r="CW2025" s="129">
        <v>2.0072810023131464</v>
      </c>
      <c r="CX2025" s="129">
        <v>1.9756670422106182</v>
      </c>
      <c r="CY2025" s="129">
        <v>1.9821357645375497</v>
      </c>
      <c r="CZ2025" s="129">
        <v>2.1575483143313128</v>
      </c>
      <c r="DA2025" s="129">
        <f t="shared" si="1960"/>
        <v>2.0363121038094674</v>
      </c>
      <c r="DB2025" s="128">
        <v>1.9532807283621674</v>
      </c>
      <c r="DC2025" s="128">
        <v>1.9441435680002834</v>
      </c>
      <c r="DD2025" s="128">
        <v>1.9160878814217364</v>
      </c>
      <c r="DE2025" s="128">
        <v>2.0832833238214299</v>
      </c>
      <c r="DF2025" s="128">
        <v>2.1377986848370187</v>
      </c>
      <c r="DG2025" s="128">
        <v>2.2125734108502133</v>
      </c>
      <c r="DH2025" s="128">
        <v>1.9241629768943431</v>
      </c>
      <c r="DI2025" s="128">
        <v>1.9640654153719026</v>
      </c>
      <c r="DJ2025" s="128">
        <v>2.0216426012007767</v>
      </c>
      <c r="DK2025" s="128">
        <v>1.7802025727751276</v>
      </c>
      <c r="DL2025" s="128">
        <v>1.8287140307914453</v>
      </c>
      <c r="DM2025" s="128">
        <v>2.2754101101433268</v>
      </c>
      <c r="DN2025" s="130">
        <f t="shared" si="1961"/>
        <v>1.8355854783555019</v>
      </c>
      <c r="DO2025" s="128">
        <v>2.2754101101433268</v>
      </c>
      <c r="DP2025" s="128">
        <v>1.7668048693424658</v>
      </c>
      <c r="DQ2025" s="128">
        <v>1.8051071821708724</v>
      </c>
      <c r="DR2025" s="128">
        <v>1.8882389479567661</v>
      </c>
      <c r="DS2025" s="128">
        <v>1.9249474086790255</v>
      </c>
      <c r="DT2025" s="128">
        <v>1.9339996660039716</v>
      </c>
      <c r="DU2025" s="128">
        <v>1.8773267339280033</v>
      </c>
      <c r="DV2025" s="131">
        <f t="shared" si="1962"/>
        <v>1.6851692620605843</v>
      </c>
      <c r="DW2025" s="132">
        <f t="shared" si="1962"/>
        <v>1.7114938790482337</v>
      </c>
      <c r="DX2025" s="133">
        <f t="shared" si="1962"/>
        <v>2.8248408004946266</v>
      </c>
      <c r="DZ2025" s="128">
        <f t="shared" si="1963"/>
        <v>1.5461876757390669</v>
      </c>
      <c r="EC2025" s="128">
        <f t="shared" si="1964"/>
        <v>1.4095395515725475</v>
      </c>
      <c r="EF2025" s="128">
        <f t="shared" si="1965"/>
        <v>1.3028858888302914</v>
      </c>
      <c r="EI2025" s="128">
        <f t="shared" si="1966"/>
        <v>1.2155679798795156</v>
      </c>
      <c r="EL2025" s="128">
        <f t="shared" si="1967"/>
        <v>1.1396981944468232</v>
      </c>
      <c r="EO2025" s="128">
        <f t="shared" si="1968"/>
        <v>1.0945074080608568</v>
      </c>
    </row>
    <row r="2026" spans="1:145" ht="15.5" x14ac:dyDescent="0.35">
      <c r="A2026" s="56" t="s">
        <v>483</v>
      </c>
      <c r="B2026" s="128" t="e">
        <f t="shared" si="1950"/>
        <v>#REF!</v>
      </c>
      <c r="C2026" s="128" t="e">
        <f t="shared" si="1950"/>
        <v>#REF!</v>
      </c>
      <c r="D2026" s="128" t="e">
        <f t="shared" si="1950"/>
        <v>#REF!</v>
      </c>
      <c r="E2026" s="128" t="e">
        <f t="shared" si="1950"/>
        <v>#REF!</v>
      </c>
      <c r="F2026" s="128" t="e">
        <f t="shared" si="1950"/>
        <v>#REF!</v>
      </c>
      <c r="G2026" s="128" t="e">
        <f t="shared" si="1950"/>
        <v>#REF!</v>
      </c>
      <c r="H2026" s="128">
        <f t="shared" si="1950"/>
        <v>23.519299304194778</v>
      </c>
      <c r="I2026" s="128">
        <f t="shared" si="1950"/>
        <v>24.847769026770081</v>
      </c>
      <c r="J2026" s="128">
        <f t="shared" si="1950"/>
        <v>23.101800995676349</v>
      </c>
      <c r="K2026" s="128">
        <f t="shared" si="1950"/>
        <v>24.705158896640302</v>
      </c>
      <c r="L2026" s="128">
        <f t="shared" si="1950"/>
        <v>22.283395239666994</v>
      </c>
      <c r="M2026" s="128">
        <f t="shared" si="1950"/>
        <v>22.854653557876876</v>
      </c>
      <c r="N2026" s="128">
        <f t="shared" si="1950"/>
        <v>26.023322902772026</v>
      </c>
      <c r="O2026" s="128" t="e">
        <f t="shared" si="1950"/>
        <v>#VALUE!</v>
      </c>
      <c r="P2026" s="128" t="e">
        <f t="shared" si="1950"/>
        <v>#VALUE!</v>
      </c>
      <c r="Q2026" s="128" t="e">
        <f t="shared" si="1950"/>
        <v>#VALUE!</v>
      </c>
      <c r="R2026" s="128" t="e">
        <f t="shared" si="1950"/>
        <v>#VALUE!</v>
      </c>
      <c r="S2026" s="128" t="e">
        <f t="shared" si="1950"/>
        <v>#VALUE!</v>
      </c>
      <c r="T2026" s="128" t="e">
        <f t="shared" si="1950"/>
        <v>#VALUE!</v>
      </c>
      <c r="U2026" s="128" t="e">
        <f t="shared" si="1950"/>
        <v>#VALUE!</v>
      </c>
      <c r="V2026" s="128" t="e">
        <f t="shared" si="1950"/>
        <v>#VALUE!</v>
      </c>
      <c r="W2026" s="128" t="e">
        <f t="shared" si="1950"/>
        <v>#VALUE!</v>
      </c>
      <c r="X2026" s="129" t="e">
        <f t="shared" si="1950"/>
        <v>#VALUE!</v>
      </c>
      <c r="Y2026" s="129">
        <f t="shared" si="1950"/>
        <v>9.4688260542257918</v>
      </c>
      <c r="Z2026" s="128">
        <f t="shared" si="1950"/>
        <v>9.5629912285970917</v>
      </c>
      <c r="AA2026" s="128">
        <f t="shared" si="1950"/>
        <v>13.269775028896666</v>
      </c>
      <c r="AB2026" s="128">
        <v>13.150331895667399</v>
      </c>
      <c r="AC2026" s="128">
        <v>14.537919381215547</v>
      </c>
      <c r="AD2026" s="128">
        <v>14.132589320794752</v>
      </c>
      <c r="AE2026" s="128">
        <f t="shared" si="1951"/>
        <v>12.496084854413532</v>
      </c>
      <c r="AF2026" s="128">
        <v>13.496715613771832</v>
      </c>
      <c r="AG2026" s="128">
        <v>13.858331726509068</v>
      </c>
      <c r="AH2026" s="128">
        <v>13.470777910125312</v>
      </c>
      <c r="AI2026" s="128">
        <v>13.329285853714289</v>
      </c>
      <c r="AJ2026" s="129">
        <f t="shared" si="1952"/>
        <v>14.695823750338338</v>
      </c>
      <c r="AK2026" s="129">
        <v>15.404589747995942</v>
      </c>
      <c r="AL2026" s="129">
        <v>15.307750292578129</v>
      </c>
      <c r="AM2026" s="129">
        <v>15.622688676235242</v>
      </c>
      <c r="AN2026" s="129">
        <v>15.375829044901057</v>
      </c>
      <c r="AO2026" s="129">
        <f t="shared" si="1953"/>
        <v>15.116199361953289</v>
      </c>
      <c r="AP2026" s="129">
        <v>15.220826167450722</v>
      </c>
      <c r="AQ2026" s="129">
        <v>14.918389625549821</v>
      </c>
      <c r="AR2026" s="129">
        <v>13.76082179821562</v>
      </c>
      <c r="AS2026" s="129">
        <f t="shared" si="1954"/>
        <v>15.599117056057668</v>
      </c>
      <c r="AT2026" s="129">
        <v>14.66307836189641</v>
      </c>
      <c r="AU2026" s="129">
        <v>14.805038551337701</v>
      </c>
      <c r="AV2026" s="129">
        <v>14.718145516245585</v>
      </c>
      <c r="AW2026" s="129">
        <v>15.474165781838201</v>
      </c>
      <c r="AX2026" s="129">
        <f t="shared" si="1955"/>
        <v>15.531456195840761</v>
      </c>
      <c r="AY2026" s="129"/>
      <c r="AZ2026" s="129">
        <v>14.441666320084806</v>
      </c>
      <c r="BA2026" s="129">
        <v>14.29807999457651</v>
      </c>
      <c r="BB2026" s="129">
        <v>14.896513490698018</v>
      </c>
      <c r="BC2026" s="129">
        <v>15.747897978654533</v>
      </c>
      <c r="BD2026" s="129">
        <v>14.021965073865097</v>
      </c>
      <c r="BE2026" s="129">
        <v>14.339554997581985</v>
      </c>
      <c r="BF2026" s="129">
        <f t="shared" si="1956"/>
        <v>14.014212936063094</v>
      </c>
      <c r="BG2026" s="129">
        <v>13.259942941673314</v>
      </c>
      <c r="BH2026" s="129">
        <v>14.526308697743472</v>
      </c>
      <c r="BI2026" s="129">
        <v>14.169067670585658</v>
      </c>
      <c r="BJ2026" s="129">
        <v>14.057420583342765</v>
      </c>
      <c r="BK2026" s="129">
        <v>14.772468108179782</v>
      </c>
      <c r="BL2026" s="129">
        <v>15.492832837957078</v>
      </c>
      <c r="BM2026" s="129">
        <v>14.80605065493882</v>
      </c>
      <c r="BN2026" s="129">
        <v>15.884010387813913</v>
      </c>
      <c r="BO2026" s="129">
        <f t="shared" si="1957"/>
        <v>13.842706980493515</v>
      </c>
      <c r="BP2026" s="129">
        <v>13.828312849841902</v>
      </c>
      <c r="BQ2026" s="129">
        <v>14.601322913856997</v>
      </c>
      <c r="BR2026" s="129">
        <v>10.523704364569552</v>
      </c>
      <c r="BS2026" s="129">
        <v>5.9966209332490577</v>
      </c>
      <c r="BT2026" s="129">
        <v>12.035375363597938</v>
      </c>
      <c r="BU2026" s="129">
        <v>12.33966274486748</v>
      </c>
      <c r="BV2026" s="129">
        <v>10.162127110658583</v>
      </c>
      <c r="BW2026" s="129">
        <v>13.370546492807122</v>
      </c>
      <c r="BX2026" s="129">
        <v>13.41997067045302</v>
      </c>
      <c r="BY2026" s="129">
        <v>13.439897429947964</v>
      </c>
      <c r="BZ2026" s="128">
        <v>12.135859153642881</v>
      </c>
      <c r="CA2026" s="129">
        <f t="shared" si="1958"/>
        <v>13.564051783413008</v>
      </c>
      <c r="CB2026" s="129">
        <v>13.489271815583628</v>
      </c>
      <c r="CC2026" s="129">
        <v>13.407134998857195</v>
      </c>
      <c r="CD2026" s="129">
        <v>13.228325019528533</v>
      </c>
      <c r="CE2026" s="129">
        <v>13.390647020963078</v>
      </c>
      <c r="CF2026" s="129">
        <v>13.480390181295434</v>
      </c>
      <c r="CG2026" s="129">
        <v>14.378078859811385</v>
      </c>
      <c r="CH2026" s="129">
        <v>13.690317624770604</v>
      </c>
      <c r="CI2026" s="129">
        <v>13.924872815251041</v>
      </c>
      <c r="CJ2026" s="128">
        <v>13.390833923693874</v>
      </c>
      <c r="CK2026" s="128">
        <v>13.511017195129385</v>
      </c>
      <c r="CL2026" s="129">
        <f t="shared" si="1959"/>
        <v>13.441465904162285</v>
      </c>
      <c r="CM2026" s="129">
        <v>13.181061930940087</v>
      </c>
      <c r="CN2026" s="129">
        <v>14.158055332700448</v>
      </c>
      <c r="CO2026" s="129">
        <v>14.083485203103958</v>
      </c>
      <c r="CP2026" s="129">
        <v>14.357853004125557</v>
      </c>
      <c r="CQ2026" s="129">
        <v>14.165962474939624</v>
      </c>
      <c r="CR2026" s="129">
        <v>14.611260082544693</v>
      </c>
      <c r="CS2026" s="129">
        <v>14.224415385591085</v>
      </c>
      <c r="CT2026" s="129">
        <v>14.074527436306413</v>
      </c>
      <c r="CU2026" s="129">
        <v>14.357680278963004</v>
      </c>
      <c r="CV2026" s="129">
        <v>13.193765684163557</v>
      </c>
      <c r="CW2026" s="129">
        <v>13.347574725762142</v>
      </c>
      <c r="CX2026" s="129">
        <v>13.163076218385623</v>
      </c>
      <c r="CY2026" s="129">
        <v>13.263098879158809</v>
      </c>
      <c r="CZ2026" s="129">
        <v>11.407001980618517</v>
      </c>
      <c r="DA2026" s="129">
        <f t="shared" si="1960"/>
        <v>12.837039487021244</v>
      </c>
      <c r="DB2026" s="128">
        <v>12.537704553561293</v>
      </c>
      <c r="DC2026" s="128">
        <v>12.449714885064903</v>
      </c>
      <c r="DD2026" s="128">
        <v>11.914389466466501</v>
      </c>
      <c r="DE2026" s="128">
        <v>12.932183331859692</v>
      </c>
      <c r="DF2026" s="128">
        <v>12.693353356015059</v>
      </c>
      <c r="DG2026" s="128">
        <v>12.283792760418361</v>
      </c>
      <c r="DH2026" s="128">
        <v>13.21732979462293</v>
      </c>
      <c r="DI2026" s="128">
        <v>13.11603553814059</v>
      </c>
      <c r="DJ2026" s="128">
        <v>12.613842999948975</v>
      </c>
      <c r="DK2026" s="128">
        <v>13.496040059730113</v>
      </c>
      <c r="DL2026" s="128">
        <v>13.605495034226147</v>
      </c>
      <c r="DM2026" s="128">
        <v>11.960843796980477</v>
      </c>
      <c r="DN2026" s="130">
        <f t="shared" si="1961"/>
        <v>13.666279965915791</v>
      </c>
      <c r="DO2026" s="128">
        <v>11.960843796980477</v>
      </c>
      <c r="DP2026" s="128">
        <v>14.794806714189075</v>
      </c>
      <c r="DQ2026" s="128">
        <v>14.702729961178122</v>
      </c>
      <c r="DR2026" s="128">
        <v>13.91840025278133</v>
      </c>
      <c r="DS2026" s="128">
        <v>14.020943239834521</v>
      </c>
      <c r="DT2026" s="128">
        <v>14.02895751777171</v>
      </c>
      <c r="DU2026" s="128">
        <v>13.859805514404229</v>
      </c>
      <c r="DV2026" s="131">
        <f t="shared" si="1962"/>
        <v>13.41031999800645</v>
      </c>
      <c r="DW2026" s="132">
        <f t="shared" si="1962"/>
        <v>13.564033701100985</v>
      </c>
      <c r="DX2026" s="133">
        <f t="shared" si="1962"/>
        <v>17.508498486323127</v>
      </c>
      <c r="DZ2026" s="128">
        <f t="shared" si="1963"/>
        <v>13.598742650102652</v>
      </c>
      <c r="EC2026" s="128">
        <f t="shared" si="1964"/>
        <v>13.45302132622238</v>
      </c>
      <c r="EF2026" s="128">
        <f t="shared" si="1965"/>
        <v>13.296756458347199</v>
      </c>
      <c r="EI2026" s="128">
        <f t="shared" si="1966"/>
        <v>13.099091241674389</v>
      </c>
      <c r="EL2026" s="128">
        <f t="shared" si="1967"/>
        <v>12.978012213345368</v>
      </c>
      <c r="EO2026" s="128">
        <f t="shared" si="1968"/>
        <v>12.828983874835954</v>
      </c>
    </row>
    <row r="2027" spans="1:145" ht="15.5" x14ac:dyDescent="0.35">
      <c r="A2027" s="56" t="s">
        <v>484</v>
      </c>
      <c r="B2027" s="128" t="e">
        <f t="shared" si="1950"/>
        <v>#REF!</v>
      </c>
      <c r="C2027" s="128" t="e">
        <f t="shared" si="1950"/>
        <v>#REF!</v>
      </c>
      <c r="D2027" s="128" t="e">
        <f t="shared" si="1950"/>
        <v>#REF!</v>
      </c>
      <c r="E2027" s="128" t="e">
        <f t="shared" si="1950"/>
        <v>#REF!</v>
      </c>
      <c r="F2027" s="128" t="e">
        <f t="shared" si="1950"/>
        <v>#REF!</v>
      </c>
      <c r="G2027" s="128" t="e">
        <f t="shared" si="1950"/>
        <v>#REF!</v>
      </c>
      <c r="H2027" s="128">
        <f t="shared" si="1950"/>
        <v>60.839445761874103</v>
      </c>
      <c r="I2027" s="128">
        <f t="shared" si="1950"/>
        <v>58.655744538503818</v>
      </c>
      <c r="J2027" s="128">
        <f t="shared" si="1950"/>
        <v>58.658928714326251</v>
      </c>
      <c r="K2027" s="128">
        <f t="shared" si="1950"/>
        <v>54.116603168254578</v>
      </c>
      <c r="L2027" s="128">
        <f t="shared" si="1950"/>
        <v>59.411562569954668</v>
      </c>
      <c r="M2027" s="128">
        <f t="shared" si="1950"/>
        <v>57.217628669735547</v>
      </c>
      <c r="N2027" s="128">
        <f t="shared" si="1950"/>
        <v>54.403342518192865</v>
      </c>
      <c r="O2027" s="128" t="e">
        <f t="shared" si="1950"/>
        <v>#VALUE!</v>
      </c>
      <c r="P2027" s="128" t="e">
        <f t="shared" si="1950"/>
        <v>#VALUE!</v>
      </c>
      <c r="Q2027" s="128" t="e">
        <f t="shared" si="1950"/>
        <v>#VALUE!</v>
      </c>
      <c r="R2027" s="128" t="e">
        <f t="shared" si="1950"/>
        <v>#VALUE!</v>
      </c>
      <c r="S2027" s="128" t="e">
        <f t="shared" si="1950"/>
        <v>#VALUE!</v>
      </c>
      <c r="T2027" s="128" t="e">
        <f t="shared" si="1950"/>
        <v>#VALUE!</v>
      </c>
      <c r="U2027" s="128" t="e">
        <f t="shared" si="1950"/>
        <v>#VALUE!</v>
      </c>
      <c r="V2027" s="128" t="e">
        <f t="shared" si="1950"/>
        <v>#VALUE!</v>
      </c>
      <c r="W2027" s="128" t="e">
        <f t="shared" si="1950"/>
        <v>#VALUE!</v>
      </c>
      <c r="X2027" s="129" t="e">
        <f t="shared" si="1950"/>
        <v>#VALUE!</v>
      </c>
      <c r="Y2027" s="129">
        <f t="shared" si="1950"/>
        <v>17.845213998622288</v>
      </c>
      <c r="Z2027" s="128">
        <f t="shared" si="1950"/>
        <v>18.283487680819551</v>
      </c>
      <c r="AA2027" s="128">
        <f t="shared" si="1950"/>
        <v>23.042642549046018</v>
      </c>
      <c r="AB2027" s="128">
        <v>22.945742051395314</v>
      </c>
      <c r="AC2027" s="128">
        <v>23.271355273308487</v>
      </c>
      <c r="AD2027" s="128">
        <v>23.596769748274752</v>
      </c>
      <c r="AE2027" s="128">
        <f t="shared" si="1951"/>
        <v>23.393635539334639</v>
      </c>
      <c r="AF2027" s="128">
        <v>23.5361608619497</v>
      </c>
      <c r="AG2027" s="128">
        <v>22.641290480275423</v>
      </c>
      <c r="AH2027" s="128">
        <v>21.790137216114548</v>
      </c>
      <c r="AI2027" s="128">
        <v>21.700015052439255</v>
      </c>
      <c r="AJ2027" s="129">
        <f t="shared" si="1952"/>
        <v>20.276205977923169</v>
      </c>
      <c r="AK2027" s="129">
        <v>19.962300454216273</v>
      </c>
      <c r="AL2027" s="129">
        <v>19.707221574250585</v>
      </c>
      <c r="AM2027" s="129">
        <v>17.604967136152066</v>
      </c>
      <c r="AN2027" s="129">
        <v>16.83866548848469</v>
      </c>
      <c r="AO2027" s="129">
        <f t="shared" si="1953"/>
        <v>17.290227988800442</v>
      </c>
      <c r="AP2027" s="129">
        <v>17.072911767515368</v>
      </c>
      <c r="AQ2027" s="129">
        <v>16.550576850773801</v>
      </c>
      <c r="AR2027" s="129">
        <v>16.885831844513682</v>
      </c>
      <c r="AS2027" s="129">
        <f t="shared" si="1954"/>
        <v>14.76469246751199</v>
      </c>
      <c r="AT2027" s="129">
        <v>13.839041475009299</v>
      </c>
      <c r="AU2027" s="129">
        <v>14.24401812486235</v>
      </c>
      <c r="AV2027" s="129">
        <v>13.837379672714702</v>
      </c>
      <c r="AW2027" s="129">
        <v>13.527098352689828</v>
      </c>
      <c r="AX2027" s="129">
        <f t="shared" si="1955"/>
        <v>14.378745216766559</v>
      </c>
      <c r="AY2027" s="129"/>
      <c r="AZ2027" s="129">
        <v>13.979398724943337</v>
      </c>
      <c r="BA2027" s="129">
        <v>13.771257606684879</v>
      </c>
      <c r="BB2027" s="129">
        <v>13.893596682494215</v>
      </c>
      <c r="BC2027" s="129">
        <v>13.24342951277348</v>
      </c>
      <c r="BD2027" s="129">
        <v>15.317250070083032</v>
      </c>
      <c r="BE2027" s="129">
        <v>15.617786170890575</v>
      </c>
      <c r="BF2027" s="129">
        <f t="shared" si="1956"/>
        <v>14.442935646594876</v>
      </c>
      <c r="BG2027" s="129">
        <v>13.97532914307776</v>
      </c>
      <c r="BH2027" s="129">
        <v>15.22092839120497</v>
      </c>
      <c r="BI2027" s="129">
        <v>15.485480129498015</v>
      </c>
      <c r="BJ2027" s="129">
        <v>14.729791852095675</v>
      </c>
      <c r="BK2027" s="129">
        <v>15.33603254846415</v>
      </c>
      <c r="BL2027" s="129">
        <v>15.018661819013056</v>
      </c>
      <c r="BM2027" s="129">
        <v>15.53558238190258</v>
      </c>
      <c r="BN2027" s="129">
        <v>14.649226431113727</v>
      </c>
      <c r="BO2027" s="129">
        <f t="shared" si="1957"/>
        <v>15.305072709475583</v>
      </c>
      <c r="BP2027" s="129">
        <v>15.748692424218453</v>
      </c>
      <c r="BQ2027" s="129">
        <v>16.002857556200919</v>
      </c>
      <c r="BR2027" s="129">
        <v>20.191564464912226</v>
      </c>
      <c r="BS2027" s="129">
        <v>26.120017640818283</v>
      </c>
      <c r="BT2027" s="129">
        <v>15.6696003733813</v>
      </c>
      <c r="BU2027" s="129">
        <v>15.854925944816744</v>
      </c>
      <c r="BV2027" s="129">
        <v>14.142422619357239</v>
      </c>
      <c r="BW2027" s="129">
        <v>15.747997029154101</v>
      </c>
      <c r="BX2027" s="129">
        <v>16.217114690664374</v>
      </c>
      <c r="BY2027" s="129">
        <v>14.995086445218009</v>
      </c>
      <c r="BZ2027" s="128">
        <v>14.422350252047753</v>
      </c>
      <c r="CA2027" s="129">
        <f t="shared" si="1958"/>
        <v>15.286280649613861</v>
      </c>
      <c r="CB2027" s="129">
        <v>15.770494711214045</v>
      </c>
      <c r="CC2027" s="129">
        <v>15.610997272114542</v>
      </c>
      <c r="CD2027" s="129">
        <v>15.962921145156715</v>
      </c>
      <c r="CE2027" s="129">
        <v>15.641480219241487</v>
      </c>
      <c r="CF2027" s="129">
        <v>15.342688506776975</v>
      </c>
      <c r="CG2027" s="129">
        <v>13.788881161811286</v>
      </c>
      <c r="CH2027" s="129">
        <v>15.138358427526624</v>
      </c>
      <c r="CI2027" s="129">
        <v>15.00184270811588</v>
      </c>
      <c r="CJ2027" s="128">
        <v>15.064881456745447</v>
      </c>
      <c r="CK2027" s="128">
        <v>14.995235261718044</v>
      </c>
      <c r="CL2027" s="129">
        <f t="shared" si="1959"/>
        <v>15.719989434219867</v>
      </c>
      <c r="CM2027" s="129">
        <v>14.955587788502731</v>
      </c>
      <c r="CN2027" s="129">
        <v>16.440592017653987</v>
      </c>
      <c r="CO2027" s="129">
        <v>16.344793645965371</v>
      </c>
      <c r="CP2027" s="129">
        <v>16.441892591191447</v>
      </c>
      <c r="CQ2027" s="129">
        <v>16.442889503812523</v>
      </c>
      <c r="CR2027" s="129">
        <v>16.597916456587626</v>
      </c>
      <c r="CS2027" s="129">
        <v>17.422634286991563</v>
      </c>
      <c r="CT2027" s="129">
        <v>16.072378916632282</v>
      </c>
      <c r="CU2027" s="129">
        <v>16.031557486704944</v>
      </c>
      <c r="CV2027" s="129">
        <v>16.360331209390012</v>
      </c>
      <c r="CW2027" s="129">
        <v>15.941426050404839</v>
      </c>
      <c r="CX2027" s="129">
        <v>16.364445209210082</v>
      </c>
      <c r="CY2027" s="129">
        <v>15.920222645582523</v>
      </c>
      <c r="CZ2027" s="129">
        <v>14.697450267467389</v>
      </c>
      <c r="DA2027" s="129">
        <f t="shared" si="1960"/>
        <v>16.48856248468363</v>
      </c>
      <c r="DB2027" s="128">
        <v>15.554412814372983</v>
      </c>
      <c r="DC2027" s="128">
        <v>15.662664575819695</v>
      </c>
      <c r="DD2027" s="128">
        <v>15.87501658614044</v>
      </c>
      <c r="DE2027" s="128">
        <v>15.908149085100391</v>
      </c>
      <c r="DF2027" s="128">
        <v>15.767711125818851</v>
      </c>
      <c r="DG2027" s="128">
        <v>16.026776102287769</v>
      </c>
      <c r="DH2027" s="128">
        <v>18.360456083764372</v>
      </c>
      <c r="DI2027" s="128">
        <v>18.604763207561628</v>
      </c>
      <c r="DJ2027" s="128">
        <v>18.114274325717311</v>
      </c>
      <c r="DK2027" s="128">
        <v>16.580834458424679</v>
      </c>
      <c r="DL2027" s="128">
        <v>16.286682403009422</v>
      </c>
      <c r="DM2027" s="128">
        <v>21.108018017861596</v>
      </c>
      <c r="DN2027" s="130">
        <f t="shared" si="1961"/>
        <v>17.346064010833416</v>
      </c>
      <c r="DO2027" s="128">
        <v>21.108018017861596</v>
      </c>
      <c r="DP2027" s="128">
        <v>17.490447667087839</v>
      </c>
      <c r="DQ2027" s="128">
        <v>17.410010731993779</v>
      </c>
      <c r="DR2027" s="128">
        <v>17.409114543624682</v>
      </c>
      <c r="DS2027" s="128">
        <v>18.135514206151232</v>
      </c>
      <c r="DT2027" s="128">
        <v>17.889177720442941</v>
      </c>
      <c r="DU2027" s="128">
        <v>18.528900235620316</v>
      </c>
      <c r="DV2027" s="131">
        <f t="shared" si="1962"/>
        <v>17.744506423421111</v>
      </c>
      <c r="DW2027" s="132">
        <f t="shared" si="1962"/>
        <v>18.28873994677063</v>
      </c>
      <c r="DX2027" s="133">
        <f t="shared" si="1962"/>
        <v>1.9301697481297593</v>
      </c>
      <c r="DZ2027" s="128">
        <f t="shared" si="1963"/>
        <v>19.669479705331124</v>
      </c>
      <c r="EC2027" s="128">
        <f t="shared" si="1964"/>
        <v>20.368043398985879</v>
      </c>
      <c r="EF2027" s="128">
        <f t="shared" si="1965"/>
        <v>21.322388134400239</v>
      </c>
      <c r="EI2027" s="128">
        <f t="shared" si="1966"/>
        <v>22.514091892773816</v>
      </c>
      <c r="EL2027" s="128">
        <f t="shared" si="1967"/>
        <v>23.663292872961829</v>
      </c>
      <c r="EO2027" s="128">
        <f t="shared" si="1968"/>
        <v>24.605787716362876</v>
      </c>
    </row>
    <row r="2028" spans="1:145" ht="15.5" x14ac:dyDescent="0.35">
      <c r="A2028" s="56" t="s">
        <v>485</v>
      </c>
      <c r="B2028" s="128" t="e">
        <f t="shared" si="1950"/>
        <v>#REF!</v>
      </c>
      <c r="C2028" s="128" t="e">
        <f t="shared" si="1950"/>
        <v>#REF!</v>
      </c>
      <c r="D2028" s="128" t="e">
        <f t="shared" si="1950"/>
        <v>#REF!</v>
      </c>
      <c r="E2028" s="128" t="e">
        <f t="shared" si="1950"/>
        <v>#REF!</v>
      </c>
      <c r="F2028" s="128" t="e">
        <f t="shared" si="1950"/>
        <v>#REF!</v>
      </c>
      <c r="G2028" s="128" t="e">
        <f t="shared" si="1950"/>
        <v>#REF!</v>
      </c>
      <c r="H2028" s="128">
        <f t="shared" si="1950"/>
        <v>0.69305377336988339</v>
      </c>
      <c r="I2028" s="128">
        <f t="shared" si="1950"/>
        <v>0.81079321008823613</v>
      </c>
      <c r="J2028" s="128">
        <f t="shared" si="1950"/>
        <v>0.94197626963284153</v>
      </c>
      <c r="K2028" s="128">
        <f t="shared" si="1950"/>
        <v>1.5620639039267594</v>
      </c>
      <c r="L2028" s="128">
        <f t="shared" si="1950"/>
        <v>2.1986053277501845</v>
      </c>
      <c r="M2028" s="128">
        <f t="shared" si="1950"/>
        <v>2.3358202469386802</v>
      </c>
      <c r="N2028" s="128">
        <f t="shared" si="1950"/>
        <v>3.1995962629121966</v>
      </c>
      <c r="O2028" s="128" t="e">
        <f t="shared" si="1950"/>
        <v>#VALUE!</v>
      </c>
      <c r="P2028" s="128" t="e">
        <f t="shared" si="1950"/>
        <v>#VALUE!</v>
      </c>
      <c r="Q2028" s="128" t="e">
        <f t="shared" si="1950"/>
        <v>#VALUE!</v>
      </c>
      <c r="R2028" s="128" t="e">
        <f t="shared" si="1950"/>
        <v>#VALUE!</v>
      </c>
      <c r="S2028" s="128" t="e">
        <f t="shared" si="1950"/>
        <v>#VALUE!</v>
      </c>
      <c r="T2028" s="128" t="e">
        <f t="shared" si="1950"/>
        <v>#VALUE!</v>
      </c>
      <c r="U2028" s="128" t="e">
        <f t="shared" si="1950"/>
        <v>#VALUE!</v>
      </c>
      <c r="V2028" s="128" t="e">
        <f t="shared" si="1950"/>
        <v>#VALUE!</v>
      </c>
      <c r="W2028" s="128" t="e">
        <f t="shared" si="1950"/>
        <v>#VALUE!</v>
      </c>
      <c r="X2028" s="129" t="e">
        <f t="shared" si="1950"/>
        <v>#VALUE!</v>
      </c>
      <c r="Y2028" s="129">
        <f t="shared" si="1950"/>
        <v>16.023647669896299</v>
      </c>
      <c r="Z2028" s="128">
        <f t="shared" si="1950"/>
        <v>14.824235194705567</v>
      </c>
      <c r="AA2028" s="128">
        <f t="shared" si="1950"/>
        <v>12.152143678286938</v>
      </c>
      <c r="AB2028" s="128">
        <v>10.318403968414122</v>
      </c>
      <c r="AC2028" s="128">
        <v>9.873266123611554</v>
      </c>
      <c r="AD2028" s="128">
        <v>11.541672570253064</v>
      </c>
      <c r="AE2028" s="128">
        <f t="shared" si="1951"/>
        <v>13.115547889428063</v>
      </c>
      <c r="AF2028" s="128">
        <v>12.182298470723298</v>
      </c>
      <c r="AG2028" s="128">
        <v>12.419258939766761</v>
      </c>
      <c r="AH2028" s="128">
        <v>13.5029064315942</v>
      </c>
      <c r="AI2028" s="128">
        <v>13.500250412470599</v>
      </c>
      <c r="AJ2028" s="129">
        <f t="shared" si="1952"/>
        <v>14.180845418025074</v>
      </c>
      <c r="AK2028" s="129">
        <v>13.22156630407312</v>
      </c>
      <c r="AL2028" s="129">
        <v>13.533972567696209</v>
      </c>
      <c r="AM2028" s="129">
        <v>13.420216060712765</v>
      </c>
      <c r="AN2028" s="129">
        <v>14.048952959520129</v>
      </c>
      <c r="AO2028" s="129">
        <f t="shared" si="1953"/>
        <v>14.706471595836746</v>
      </c>
      <c r="AP2028" s="129">
        <v>14.0302233294879</v>
      </c>
      <c r="AQ2028" s="129">
        <v>12.101857694090443</v>
      </c>
      <c r="AR2028" s="129">
        <v>13.869012317881545</v>
      </c>
      <c r="AS2028" s="129">
        <f t="shared" si="1954"/>
        <v>14.485186737808235</v>
      </c>
      <c r="AT2028" s="129">
        <v>14.870872186211553</v>
      </c>
      <c r="AU2028" s="129">
        <v>14.562482656444162</v>
      </c>
      <c r="AV2028" s="129">
        <v>14.013821144192931</v>
      </c>
      <c r="AW2028" s="129">
        <v>13.732078545754771</v>
      </c>
      <c r="AX2028" s="129">
        <f t="shared" si="1955"/>
        <v>14.967124152151381</v>
      </c>
      <c r="AY2028" s="129"/>
      <c r="AZ2028" s="129">
        <v>14.464709310206768</v>
      </c>
      <c r="BA2028" s="129">
        <v>14.420276735036719</v>
      </c>
      <c r="BB2028" s="129">
        <v>14.633871559352682</v>
      </c>
      <c r="BC2028" s="129">
        <v>16.218124416329236</v>
      </c>
      <c r="BD2028" s="129">
        <v>14.319979769608977</v>
      </c>
      <c r="BE2028" s="129">
        <v>14.689838102209723</v>
      </c>
      <c r="BF2028" s="129">
        <f t="shared" si="1956"/>
        <v>14.65766718610311</v>
      </c>
      <c r="BG2028" s="129">
        <v>14.061930201075368</v>
      </c>
      <c r="BH2028" s="129">
        <v>14.404153128886135</v>
      </c>
      <c r="BI2028" s="129">
        <v>11.648368159900571</v>
      </c>
      <c r="BJ2028" s="129">
        <v>12.908836361567603</v>
      </c>
      <c r="BK2028" s="129">
        <v>12.388827928331104</v>
      </c>
      <c r="BL2028" s="129">
        <v>10.006931322332871</v>
      </c>
      <c r="BM2028" s="129">
        <v>12.379764304790626</v>
      </c>
      <c r="BN2028" s="129">
        <v>10.20422993865842</v>
      </c>
      <c r="BO2028" s="129">
        <f t="shared" si="1957"/>
        <v>12.064936311233661</v>
      </c>
      <c r="BP2028" s="129">
        <v>12.1761464968802</v>
      </c>
      <c r="BQ2028" s="129">
        <v>12.856799580536617</v>
      </c>
      <c r="BR2028" s="129">
        <v>11.326584066154654</v>
      </c>
      <c r="BS2028" s="129">
        <v>8.6707783216856491</v>
      </c>
      <c r="BT2028" s="129">
        <v>10.110111686189445</v>
      </c>
      <c r="BU2028" s="129">
        <v>9.9042884844824179</v>
      </c>
      <c r="BV2028" s="129">
        <v>8.2617288024605209</v>
      </c>
      <c r="BW2028" s="129">
        <v>12.094282302871017</v>
      </c>
      <c r="BX2028" s="129">
        <v>12.285729655961088</v>
      </c>
      <c r="BY2028" s="129">
        <v>12.221595973063744</v>
      </c>
      <c r="BZ2028" s="128">
        <v>11.887408138764403</v>
      </c>
      <c r="CA2028" s="129">
        <f t="shared" si="1958"/>
        <v>11.478469003241639</v>
      </c>
      <c r="CB2028" s="129">
        <v>11.505327571726564</v>
      </c>
      <c r="CC2028" s="129">
        <v>11.423877821429089</v>
      </c>
      <c r="CD2028" s="129">
        <v>10.124482177366028</v>
      </c>
      <c r="CE2028" s="129">
        <v>11.498493862844983</v>
      </c>
      <c r="CF2028" s="129">
        <v>11.533153117551036</v>
      </c>
      <c r="CG2028" s="129">
        <v>10.03854875012677</v>
      </c>
      <c r="CH2028" s="129">
        <v>11.648282880243547</v>
      </c>
      <c r="CI2028" s="129">
        <v>11.776705783384378</v>
      </c>
      <c r="CJ2028" s="128">
        <v>11.472039067835942</v>
      </c>
      <c r="CK2028" s="128">
        <v>11.469435294406837</v>
      </c>
      <c r="CL2028" s="129">
        <f t="shared" si="1959"/>
        <v>9.935018278147421</v>
      </c>
      <c r="CM2028" s="129">
        <v>11.270977557034183</v>
      </c>
      <c r="CN2028" s="129">
        <v>9.5865751901304197</v>
      </c>
      <c r="CO2028" s="129">
        <v>9.521181945889202</v>
      </c>
      <c r="CP2028" s="129">
        <v>9.4739019477335127</v>
      </c>
      <c r="CQ2028" s="129">
        <v>9.5547325488693389</v>
      </c>
      <c r="CR2028" s="129">
        <v>8.4478257796367338</v>
      </c>
      <c r="CS2028" s="129">
        <v>9.412496572364061</v>
      </c>
      <c r="CT2028" s="129">
        <v>9.7455061181368485</v>
      </c>
      <c r="CU2028" s="129">
        <v>9.1183489732658352</v>
      </c>
      <c r="CV2028" s="129">
        <v>9.8065225391461226</v>
      </c>
      <c r="CW2028" s="129">
        <v>9.4793313231934651</v>
      </c>
      <c r="CX2028" s="129">
        <v>9.7819202551893429</v>
      </c>
      <c r="CY2028" s="129">
        <v>9.7742705358588395</v>
      </c>
      <c r="CZ2028" s="129">
        <v>9.6948766556794279</v>
      </c>
      <c r="DA2028" s="129">
        <f t="shared" si="1960"/>
        <v>9.0247191944550469</v>
      </c>
      <c r="DB2028" s="128">
        <v>9.041312983308643</v>
      </c>
      <c r="DC2028" s="128">
        <v>8.9660859782731031</v>
      </c>
      <c r="DD2028" s="128">
        <v>8.7305949846484854</v>
      </c>
      <c r="DE2028" s="128">
        <v>8.8374613022529669</v>
      </c>
      <c r="DF2028" s="128">
        <v>8.6727955801355918</v>
      </c>
      <c r="DG2028" s="128">
        <v>8.8474669002228836</v>
      </c>
      <c r="DH2028" s="128">
        <v>8.8834527385469801</v>
      </c>
      <c r="DI2028" s="128">
        <v>8.8680707950174096</v>
      </c>
      <c r="DJ2028" s="128">
        <v>9.078639075454916</v>
      </c>
      <c r="DK2028" s="128">
        <v>8.139390607567309</v>
      </c>
      <c r="DL2028" s="128">
        <v>8.1046316382961354</v>
      </c>
      <c r="DM2028" s="128">
        <v>11.115785143466107</v>
      </c>
      <c r="DN2028" s="130">
        <f t="shared" si="1961"/>
        <v>6.074579538133503</v>
      </c>
      <c r="DO2028" s="128">
        <v>11.115785143466107</v>
      </c>
      <c r="DP2028" s="128">
        <v>6.3508650176348205</v>
      </c>
      <c r="DQ2028" s="128">
        <v>6.4260799848169494</v>
      </c>
      <c r="DR2028" s="128">
        <v>6.5580629418295171</v>
      </c>
      <c r="DS2028" s="128">
        <v>7.4745314918107351</v>
      </c>
      <c r="DT2028" s="128">
        <v>7.3673566454216486</v>
      </c>
      <c r="DU2028" s="128">
        <v>6.9069941835110402</v>
      </c>
      <c r="DV2028" s="131">
        <f t="shared" si="1962"/>
        <v>5.9773654008281856</v>
      </c>
      <c r="DW2028" s="132">
        <f t="shared" si="1962"/>
        <v>5.9223216299253343</v>
      </c>
      <c r="DX2028" s="133">
        <f t="shared" si="1962"/>
        <v>9.6493642029822482</v>
      </c>
      <c r="DZ2028" s="128">
        <f t="shared" si="1963"/>
        <v>5.6450050699810337</v>
      </c>
      <c r="EC2028" s="128">
        <f t="shared" si="1964"/>
        <v>5.3301930937123796</v>
      </c>
      <c r="EF2028" s="128">
        <f t="shared" si="1965"/>
        <v>5.2718837457794274</v>
      </c>
      <c r="EI2028" s="128">
        <f t="shared" si="1966"/>
        <v>5.1629878962684881</v>
      </c>
      <c r="EL2028" s="128">
        <f t="shared" si="1967"/>
        <v>5.0463738507570257</v>
      </c>
      <c r="EO2028" s="128">
        <f t="shared" si="1968"/>
        <v>4.8618269026611634</v>
      </c>
    </row>
    <row r="2029" spans="1:145" ht="15.5" x14ac:dyDescent="0.35">
      <c r="A2029" s="56" t="s">
        <v>486</v>
      </c>
      <c r="B2029" s="128" t="e">
        <f t="shared" si="1950"/>
        <v>#REF!</v>
      </c>
      <c r="C2029" s="128" t="e">
        <f t="shared" si="1950"/>
        <v>#REF!</v>
      </c>
      <c r="D2029" s="128" t="e">
        <f t="shared" si="1950"/>
        <v>#REF!</v>
      </c>
      <c r="E2029" s="128" t="e">
        <f t="shared" si="1950"/>
        <v>#REF!</v>
      </c>
      <c r="F2029" s="128" t="e">
        <f t="shared" si="1950"/>
        <v>#REF!</v>
      </c>
      <c r="G2029" s="128" t="e">
        <f t="shared" si="1950"/>
        <v>#REF!</v>
      </c>
      <c r="H2029" s="128">
        <f t="shared" si="1950"/>
        <v>8.0152182686269882</v>
      </c>
      <c r="I2029" s="128">
        <f t="shared" si="1950"/>
        <v>8.535297353995178</v>
      </c>
      <c r="J2029" s="128">
        <f t="shared" si="1950"/>
        <v>8.164255073560259</v>
      </c>
      <c r="K2029" s="128">
        <f t="shared" si="1950"/>
        <v>10.393884105700579</v>
      </c>
      <c r="L2029" s="128">
        <f t="shared" si="1950"/>
        <v>8.7511223677047862</v>
      </c>
      <c r="M2029" s="128">
        <f t="shared" si="1950"/>
        <v>9.1349862852691626</v>
      </c>
      <c r="N2029" s="128">
        <f t="shared" si="1950"/>
        <v>7.8798200299818575</v>
      </c>
      <c r="O2029" s="128" t="e">
        <f t="shared" si="1950"/>
        <v>#VALUE!</v>
      </c>
      <c r="P2029" s="128" t="e">
        <f t="shared" si="1950"/>
        <v>#VALUE!</v>
      </c>
      <c r="Q2029" s="128" t="e">
        <f t="shared" si="1950"/>
        <v>#VALUE!</v>
      </c>
      <c r="R2029" s="128" t="e">
        <f t="shared" si="1950"/>
        <v>#VALUE!</v>
      </c>
      <c r="S2029" s="128" t="e">
        <f t="shared" si="1950"/>
        <v>#VALUE!</v>
      </c>
      <c r="T2029" s="128" t="e">
        <f t="shared" si="1950"/>
        <v>#VALUE!</v>
      </c>
      <c r="U2029" s="128" t="e">
        <f t="shared" si="1950"/>
        <v>#VALUE!</v>
      </c>
      <c r="V2029" s="128" t="e">
        <f t="shared" si="1950"/>
        <v>#VALUE!</v>
      </c>
      <c r="W2029" s="128" t="e">
        <f t="shared" si="1950"/>
        <v>#VALUE!</v>
      </c>
      <c r="X2029" s="129" t="e">
        <f t="shared" si="1950"/>
        <v>#VALUE!</v>
      </c>
      <c r="Y2029" s="129">
        <f t="shared" si="1950"/>
        <v>6.7222804614531784</v>
      </c>
      <c r="Z2029" s="128">
        <f t="shared" si="1950"/>
        <v>5.8894745389851026</v>
      </c>
      <c r="AA2029" s="128">
        <f t="shared" si="1950"/>
        <v>7.1992240971554402</v>
      </c>
      <c r="AB2029" s="128">
        <v>7.7111151155030804</v>
      </c>
      <c r="AC2029" s="128">
        <v>7.4926172954816455</v>
      </c>
      <c r="AD2029" s="128">
        <v>7.224304339891443</v>
      </c>
      <c r="AE2029" s="128">
        <f t="shared" si="1951"/>
        <v>7.3335026996312962</v>
      </c>
      <c r="AF2029" s="128">
        <v>7.483228144747966</v>
      </c>
      <c r="AG2029" s="128">
        <v>6.9730792063404756</v>
      </c>
      <c r="AH2029" s="128">
        <v>8.1555991971443333</v>
      </c>
      <c r="AI2029" s="128">
        <v>8.2086891653436496</v>
      </c>
      <c r="AJ2029" s="129">
        <f t="shared" si="1952"/>
        <v>8.0429088849394894</v>
      </c>
      <c r="AK2029" s="129">
        <v>7.9965103743168582</v>
      </c>
      <c r="AL2029" s="129">
        <v>8.6008298756715877</v>
      </c>
      <c r="AM2029" s="129">
        <v>9.56214905185508</v>
      </c>
      <c r="AN2029" s="129">
        <v>8.3014066112450902</v>
      </c>
      <c r="AO2029" s="129">
        <f t="shared" si="1953"/>
        <v>7.9952999709231447</v>
      </c>
      <c r="AP2029" s="129">
        <v>8.6681512095411222</v>
      </c>
      <c r="AQ2029" s="129">
        <v>9.1289405839196185</v>
      </c>
      <c r="AR2029" s="129">
        <v>9.6582804114795984</v>
      </c>
      <c r="AS2029" s="129">
        <f t="shared" si="1954"/>
        <v>7.9855325940375712</v>
      </c>
      <c r="AT2029" s="129">
        <v>8.4167938631683406</v>
      </c>
      <c r="AU2029" s="129">
        <v>7.8233110504078303</v>
      </c>
      <c r="AV2029" s="129">
        <v>7.0725233021459699</v>
      </c>
      <c r="AW2029" s="129">
        <v>7.4158350456126598</v>
      </c>
      <c r="AX2029" s="129">
        <f t="shared" si="1955"/>
        <v>7.9468047853057842</v>
      </c>
      <c r="AY2029" s="129"/>
      <c r="AZ2029" s="129">
        <v>7.4029194159734448</v>
      </c>
      <c r="BA2029" s="129">
        <v>7.8928736687424133</v>
      </c>
      <c r="BB2029" s="129">
        <v>7.4986006134891312</v>
      </c>
      <c r="BC2029" s="129">
        <v>7.3222138722122851</v>
      </c>
      <c r="BD2029" s="129">
        <v>8.0100575118522954</v>
      </c>
      <c r="BE2029" s="129">
        <v>7.9677439064544702</v>
      </c>
      <c r="BF2029" s="129">
        <f t="shared" si="1956"/>
        <v>7.7069891360793301</v>
      </c>
      <c r="BG2029" s="129">
        <v>7.3636244534920987</v>
      </c>
      <c r="BH2029" s="129">
        <v>7.8945418453709664</v>
      </c>
      <c r="BI2029" s="129">
        <v>7.9654266257453914</v>
      </c>
      <c r="BJ2029" s="129">
        <v>7.9273629105989594</v>
      </c>
      <c r="BK2029" s="129">
        <v>8.6212932306794077</v>
      </c>
      <c r="BL2029" s="129">
        <v>9.22715553677895</v>
      </c>
      <c r="BM2029" s="129">
        <v>8.6347284711854222</v>
      </c>
      <c r="BN2029" s="129">
        <v>9.448059270732962</v>
      </c>
      <c r="BO2029" s="129">
        <f t="shared" si="1957"/>
        <v>8.1040644372932746</v>
      </c>
      <c r="BP2029" s="129">
        <v>8.3737628569305578</v>
      </c>
      <c r="BQ2029" s="129">
        <v>8.8418606670084614</v>
      </c>
      <c r="BR2029" s="129">
        <v>8.9922800587961689</v>
      </c>
      <c r="BS2029" s="129">
        <v>7.6389886866277754</v>
      </c>
      <c r="BT2029" s="129">
        <v>9.3536978330352234</v>
      </c>
      <c r="BU2029" s="129">
        <v>8.7355648912507853</v>
      </c>
      <c r="BV2029" s="129">
        <v>9.7672726350867478</v>
      </c>
      <c r="BW2029" s="129">
        <v>8.7959903806380026</v>
      </c>
      <c r="BX2029" s="129">
        <v>8.2244825683723235</v>
      </c>
      <c r="BY2029" s="129">
        <v>9.2498106639649844</v>
      </c>
      <c r="BZ2029" s="128">
        <v>8.0258994430296919</v>
      </c>
      <c r="CA2029" s="129">
        <f t="shared" si="1958"/>
        <v>8.341369029278999</v>
      </c>
      <c r="CB2029" s="129">
        <v>8.4294173871823048</v>
      </c>
      <c r="CC2029" s="129">
        <v>8.3732622051976939</v>
      </c>
      <c r="CD2029" s="129">
        <v>8.7187816874402628</v>
      </c>
      <c r="CE2029" s="129">
        <v>8.4856218416072409</v>
      </c>
      <c r="CF2029" s="129">
        <v>8.4279136059603967</v>
      </c>
      <c r="CG2029" s="129">
        <v>8.7297778628667118</v>
      </c>
      <c r="CH2029" s="129">
        <v>8.2764923907996995</v>
      </c>
      <c r="CI2029" s="129">
        <v>8.361310523161638</v>
      </c>
      <c r="CJ2029" s="128">
        <v>8.5394878551118918</v>
      </c>
      <c r="CK2029" s="128">
        <v>8.5025938139569099</v>
      </c>
      <c r="CL2029" s="129">
        <f t="shared" si="1959"/>
        <v>8.717670832468249</v>
      </c>
      <c r="CM2029" s="129">
        <v>8.422855537633712</v>
      </c>
      <c r="CN2029" s="129">
        <v>8.6946556345028743</v>
      </c>
      <c r="CO2029" s="129">
        <v>9.0586478677314801</v>
      </c>
      <c r="CP2029" s="129">
        <v>8.7752231292629368</v>
      </c>
      <c r="CQ2029" s="129">
        <v>8.5887968528978185</v>
      </c>
      <c r="CR2029" s="129">
        <v>8.8161744407107427</v>
      </c>
      <c r="CS2029" s="129">
        <v>8.6916737307457641</v>
      </c>
      <c r="CT2029" s="129">
        <v>8.73477160414925</v>
      </c>
      <c r="CU2029" s="129">
        <v>8.8773271602754225</v>
      </c>
      <c r="CV2029" s="129">
        <v>8.9016408524223625</v>
      </c>
      <c r="CW2029" s="129">
        <v>8.8057185281617336</v>
      </c>
      <c r="CX2029" s="129">
        <v>8.6113280410976589</v>
      </c>
      <c r="CY2029" s="129">
        <v>8.5116006474015879</v>
      </c>
      <c r="CZ2029" s="129">
        <v>9.0050499427252113</v>
      </c>
      <c r="DA2029" s="129">
        <f t="shared" si="1960"/>
        <v>8.6612493640336439</v>
      </c>
      <c r="DB2029" s="128">
        <v>8.2511194875148313</v>
      </c>
      <c r="DC2029" s="128">
        <v>8.2765590533519511</v>
      </c>
      <c r="DD2029" s="128">
        <v>8.3133225688347405</v>
      </c>
      <c r="DE2029" s="128">
        <v>9.2475487525657432</v>
      </c>
      <c r="DF2029" s="128">
        <v>9.2770480621762168</v>
      </c>
      <c r="DG2029" s="128">
        <v>9.2978781011924756</v>
      </c>
      <c r="DH2029" s="128">
        <v>8.9938934861891138</v>
      </c>
      <c r="DI2029" s="128">
        <v>8.9576682584119798</v>
      </c>
      <c r="DJ2029" s="128">
        <v>8.9044277943392025</v>
      </c>
      <c r="DK2029" s="128">
        <v>8.9892538492282359</v>
      </c>
      <c r="DL2029" s="128">
        <v>9.0158150688329233</v>
      </c>
      <c r="DM2029" s="128">
        <v>1.9963669810602731</v>
      </c>
      <c r="DN2029" s="130">
        <f t="shared" si="1961"/>
        <v>8.7021847003562343</v>
      </c>
      <c r="DO2029" s="128">
        <v>1.9963669810602731</v>
      </c>
      <c r="DP2029" s="128">
        <v>9.1061125392442648</v>
      </c>
      <c r="DQ2029" s="128">
        <v>9.0718829426768579</v>
      </c>
      <c r="DR2029" s="128">
        <v>9.0709812789961841</v>
      </c>
      <c r="DS2029" s="128">
        <v>8.8844667198056193</v>
      </c>
      <c r="DT2029" s="128">
        <v>8.7218846466227404</v>
      </c>
      <c r="DU2029" s="128">
        <v>8.9608481348858646</v>
      </c>
      <c r="DV2029" s="131">
        <f t="shared" si="1962"/>
        <v>8.0367157596542693</v>
      </c>
      <c r="DW2029" s="132">
        <f t="shared" si="1962"/>
        <v>8.0361595999896007</v>
      </c>
      <c r="DX2029" s="133">
        <f t="shared" si="1962"/>
        <v>-7.45538423054834</v>
      </c>
      <c r="DZ2029" s="128">
        <f t="shared" si="1963"/>
        <v>7.6625584855127569</v>
      </c>
      <c r="EC2029" s="128">
        <f t="shared" si="1964"/>
        <v>7.0751352773157992</v>
      </c>
      <c r="EF2029" s="128">
        <f t="shared" si="1965"/>
        <v>6.7428758033718559</v>
      </c>
      <c r="EI2029" s="128">
        <f t="shared" si="1966"/>
        <v>6.4195627829038315</v>
      </c>
      <c r="EL2029" s="128">
        <f t="shared" si="1967"/>
        <v>6.1288724409367026</v>
      </c>
      <c r="EO2029" s="128">
        <f t="shared" si="1968"/>
        <v>5.8683474344130282</v>
      </c>
    </row>
    <row r="2030" spans="1:145" ht="15.5" x14ac:dyDescent="0.35">
      <c r="A2030" s="56" t="s">
        <v>611</v>
      </c>
      <c r="B2030" s="63" t="e">
        <f>SUM(B2024:B2029)</f>
        <v>#REF!</v>
      </c>
      <c r="C2030" s="63" t="e">
        <f t="shared" ref="C2030:AA2030" si="1969">SUM(C2024:C2029)</f>
        <v>#REF!</v>
      </c>
      <c r="D2030" s="63" t="e">
        <f t="shared" si="1969"/>
        <v>#REF!</v>
      </c>
      <c r="E2030" s="63" t="e">
        <f t="shared" si="1969"/>
        <v>#REF!</v>
      </c>
      <c r="F2030" s="63" t="e">
        <f t="shared" si="1969"/>
        <v>#REF!</v>
      </c>
      <c r="G2030" s="63" t="e">
        <f t="shared" si="1969"/>
        <v>#REF!</v>
      </c>
      <c r="H2030" s="63">
        <f t="shared" si="1969"/>
        <v>99.197050961907138</v>
      </c>
      <c r="I2030" s="63">
        <f t="shared" si="1969"/>
        <v>98.943867477939577</v>
      </c>
      <c r="J2030" s="63">
        <f t="shared" si="1969"/>
        <v>98.874420138560524</v>
      </c>
      <c r="K2030" s="63">
        <f t="shared" si="1969"/>
        <v>98.713787146221378</v>
      </c>
      <c r="L2030" s="63">
        <f t="shared" si="1969"/>
        <v>98.70627493253626</v>
      </c>
      <c r="M2030" s="63">
        <f t="shared" si="1969"/>
        <v>97.971677358313173</v>
      </c>
      <c r="N2030" s="63">
        <f t="shared" si="1969"/>
        <v>98.677266072565658</v>
      </c>
      <c r="O2030" s="63" t="e">
        <f t="shared" si="1969"/>
        <v>#VALUE!</v>
      </c>
      <c r="P2030" s="63" t="e">
        <f t="shared" si="1969"/>
        <v>#VALUE!</v>
      </c>
      <c r="Q2030" s="63" t="e">
        <f t="shared" si="1969"/>
        <v>#VALUE!</v>
      </c>
      <c r="R2030" s="63" t="e">
        <f t="shared" si="1969"/>
        <v>#VALUE!</v>
      </c>
      <c r="S2030" s="63" t="e">
        <f t="shared" si="1969"/>
        <v>#VALUE!</v>
      </c>
      <c r="T2030" s="63" t="e">
        <f t="shared" si="1969"/>
        <v>#VALUE!</v>
      </c>
      <c r="U2030" s="63" t="e">
        <f t="shared" si="1969"/>
        <v>#VALUE!</v>
      </c>
      <c r="V2030" s="63" t="e">
        <f t="shared" si="1969"/>
        <v>#VALUE!</v>
      </c>
      <c r="W2030" s="63" t="e">
        <f t="shared" si="1969"/>
        <v>#VALUE!</v>
      </c>
      <c r="X2030" s="2" t="e">
        <f t="shared" si="1969"/>
        <v>#VALUE!</v>
      </c>
      <c r="Y2030" s="2">
        <f t="shared" si="1969"/>
        <v>96.443146550334006</v>
      </c>
      <c r="Z2030" s="63">
        <f t="shared" si="1969"/>
        <v>89.991430645363209</v>
      </c>
      <c r="AA2030" s="63">
        <f t="shared" si="1969"/>
        <v>97.235846116256994</v>
      </c>
      <c r="AB2030" s="63">
        <v>135.29285477868797</v>
      </c>
      <c r="AC2030" s="63">
        <v>134.65876527953444</v>
      </c>
      <c r="AD2030" s="63">
        <v>133.39931743682365</v>
      </c>
      <c r="AE2030" s="63">
        <f>SUM(AE2024:AE2029)</f>
        <v>94.094615860151947</v>
      </c>
      <c r="AF2030" s="63">
        <v>125.54097778999267</v>
      </c>
      <c r="AG2030" s="63">
        <v>125.86900550616301</v>
      </c>
      <c r="AH2030" s="63">
        <v>125.050173789026</v>
      </c>
      <c r="AI2030" s="63">
        <v>125.39777544308743</v>
      </c>
      <c r="AJ2030" s="2">
        <f>SUM(AJ2024:AJ2029)</f>
        <v>95.040358262019907</v>
      </c>
      <c r="AK2030" s="2">
        <v>125.95689513789873</v>
      </c>
      <c r="AL2030" s="2">
        <v>93.264449418434495</v>
      </c>
      <c r="AM2030" s="2">
        <v>93.125873639978792</v>
      </c>
      <c r="AN2030" s="2">
        <v>93.394759660719501</v>
      </c>
      <c r="AO2030" s="2">
        <f>SUM(AO2024:AO2029)</f>
        <v>94.383221288660252</v>
      </c>
      <c r="AP2030" s="2">
        <v>93.850638258987502</v>
      </c>
      <c r="AQ2030" s="2">
        <v>93.453767517144527</v>
      </c>
      <c r="AR2030" s="2">
        <v>93.319787642192097</v>
      </c>
      <c r="AS2030" s="2">
        <f>SUM(AS2024:AS2029)</f>
        <v>91.937816145523286</v>
      </c>
      <c r="AT2030" s="2">
        <v>90.558744533870211</v>
      </c>
      <c r="AU2030" s="2">
        <v>90.284353701083575</v>
      </c>
      <c r="AV2030" s="2">
        <v>89.729876974568882</v>
      </c>
      <c r="AW2030" s="2">
        <v>90.000861318242755</v>
      </c>
      <c r="AX2030" s="2">
        <f>SUM(AX2024:AX2029)</f>
        <v>93.657279439381497</v>
      </c>
      <c r="AY2030" s="2"/>
      <c r="AZ2030" s="2">
        <v>91.288048426129151</v>
      </c>
      <c r="BA2030" s="2">
        <v>93.763927378631934</v>
      </c>
      <c r="BB2030" s="2">
        <v>91.30174445463048</v>
      </c>
      <c r="BC2030" s="2">
        <v>93.079964848673129</v>
      </c>
      <c r="BD2030" s="2">
        <v>91.27357759371894</v>
      </c>
      <c r="BE2030" s="2">
        <v>93.478724094048303</v>
      </c>
      <c r="BF2030" s="2">
        <f>SUM(BF2024:BF2029)</f>
        <v>94.914425331325404</v>
      </c>
      <c r="BG2030" s="2">
        <v>90.688636657431132</v>
      </c>
      <c r="BH2030" s="2">
        <v>96.706258523878645</v>
      </c>
      <c r="BI2030" s="2">
        <v>95.118036484534585</v>
      </c>
      <c r="BJ2030" s="2">
        <v>95.110074456361119</v>
      </c>
      <c r="BK2030" s="2">
        <v>97.402828234009519</v>
      </c>
      <c r="BL2030" s="2">
        <v>97.256052120641627</v>
      </c>
      <c r="BM2030" s="2">
        <v>97.392974226436237</v>
      </c>
      <c r="BN2030" s="2">
        <v>97.187621422886764</v>
      </c>
      <c r="BO2030" s="2">
        <f>SUM(BO2024:BO2029)</f>
        <v>95.084826655236171</v>
      </c>
      <c r="BP2030" s="2">
        <v>95.265631485293639</v>
      </c>
      <c r="BQ2030" s="2">
        <v>88.975530304863028</v>
      </c>
      <c r="BR2030" s="2">
        <v>87.776616323905799</v>
      </c>
      <c r="BS2030" s="2">
        <v>93.173932012880911</v>
      </c>
      <c r="BT2030" s="2">
        <v>94.547145575556897</v>
      </c>
      <c r="BU2030" s="2">
        <v>94.43803377966023</v>
      </c>
      <c r="BV2030" s="2">
        <v>93.740436173911121</v>
      </c>
      <c r="BW2030" s="2">
        <v>95.177483592880279</v>
      </c>
      <c r="BX2030" s="2">
        <v>95.113853923819221</v>
      </c>
      <c r="BY2030" s="2">
        <v>95.049424453276302</v>
      </c>
      <c r="BZ2030" s="63">
        <v>94.941489390059488</v>
      </c>
      <c r="CA2030" s="2">
        <f>SUM(CA2024:CA2029)</f>
        <v>94.414645320740561</v>
      </c>
      <c r="CB2030" s="2">
        <v>94.608092559738111</v>
      </c>
      <c r="CC2030" s="2">
        <v>94.57886781780141</v>
      </c>
      <c r="CD2030" s="2">
        <v>94.269930986474549</v>
      </c>
      <c r="CE2030" s="2">
        <v>94.701734934748742</v>
      </c>
      <c r="CF2030" s="2">
        <v>94.631754470860059</v>
      </c>
      <c r="CG2030" s="2">
        <v>94.345606957882566</v>
      </c>
      <c r="CH2030" s="2">
        <v>94.697894007218352</v>
      </c>
      <c r="CI2030" s="2">
        <v>94.580676976616758</v>
      </c>
      <c r="CJ2030" s="63">
        <v>94.669380455779006</v>
      </c>
      <c r="CK2030" s="63">
        <v>94.610839208233912</v>
      </c>
      <c r="CL2030" s="2">
        <f>SUM(CL2024:CL2029)</f>
        <v>93.737101215173396</v>
      </c>
      <c r="CM2030" s="2">
        <v>94.749621883400806</v>
      </c>
      <c r="CN2030" s="2">
        <v>95.15317269312456</v>
      </c>
      <c r="CO2030" s="2">
        <v>95.1976311858608</v>
      </c>
      <c r="CP2030" s="2">
        <v>95.206154206495327</v>
      </c>
      <c r="CQ2030" s="2">
        <v>95.172953030748715</v>
      </c>
      <c r="CR2030" s="2">
        <v>95.363868026755569</v>
      </c>
      <c r="CS2030" s="2">
        <v>94.874812309172796</v>
      </c>
      <c r="CT2030" s="2">
        <v>94.737150671794538</v>
      </c>
      <c r="CU2030" s="2">
        <v>94.969036992585202</v>
      </c>
      <c r="CV2030" s="2">
        <v>95.316270921861303</v>
      </c>
      <c r="CW2030" s="2">
        <v>95.211894053791241</v>
      </c>
      <c r="CX2030" s="2">
        <v>95.30749021722194</v>
      </c>
      <c r="CY2030" s="2">
        <v>95.231039916568221</v>
      </c>
      <c r="CZ2030" s="2">
        <v>94.830883433537394</v>
      </c>
      <c r="DA2030" s="2">
        <f t="shared" ref="DA2030" si="1970">SUM(DA2024:DA2029)</f>
        <v>95.385175096268171</v>
      </c>
      <c r="DB2030" s="63">
        <v>95.737084081261443</v>
      </c>
      <c r="DC2030" s="63">
        <v>95.678982705647215</v>
      </c>
      <c r="DD2030" s="63">
        <v>96.465194684488438</v>
      </c>
      <c r="DE2030" s="63">
        <v>95.433483390988599</v>
      </c>
      <c r="DF2030" s="63">
        <v>95.388165177096766</v>
      </c>
      <c r="DG2030" s="63">
        <v>95.237246495285333</v>
      </c>
      <c r="DH2030" s="63">
        <v>96.214414880435442</v>
      </c>
      <c r="DI2030" s="63">
        <v>96.168912563287847</v>
      </c>
      <c r="DJ2030" s="63">
        <v>96.055490635555245</v>
      </c>
      <c r="DK2030" s="63">
        <v>95.487356657029764</v>
      </c>
      <c r="DL2030" s="63">
        <v>95.460407104772273</v>
      </c>
      <c r="DM2030" s="63">
        <v>95.401673344567854</v>
      </c>
      <c r="DN2030" s="6">
        <f t="shared" ref="DN2030" si="1971">SUM(DN2024:DN2029)</f>
        <v>96.660716487791831</v>
      </c>
      <c r="DO2030" s="63">
        <v>95.401673344567854</v>
      </c>
      <c r="DP2030" s="63">
        <v>96.828492403621155</v>
      </c>
      <c r="DQ2030" s="63">
        <v>96.814805361788416</v>
      </c>
      <c r="DR2030" s="63">
        <v>96.737746390028576</v>
      </c>
      <c r="DS2030" s="63">
        <v>96.69968092233735</v>
      </c>
      <c r="DT2030" s="63">
        <v>96.679187669710018</v>
      </c>
      <c r="DU2030" s="63">
        <v>97.660197969354073</v>
      </c>
      <c r="DV2030" s="64">
        <f>SUM(DV2024:DV2029)</f>
        <v>97.647385529638953</v>
      </c>
      <c r="DW2030" s="65">
        <f>SUM(DW2024:DW2029)</f>
        <v>97.874309222933647</v>
      </c>
      <c r="DX2030" s="66">
        <f>SUM(DX2024:DX2029)</f>
        <v>96.497794067841653</v>
      </c>
      <c r="DZ2030" s="63">
        <f>SUM(DZ2024:DZ2029)</f>
        <v>98.12015310666861</v>
      </c>
      <c r="EC2030" s="63">
        <f>SUM(EC2024:EC2029)</f>
        <v>98.308318126007222</v>
      </c>
      <c r="EF2030" s="63">
        <f>SUM(EF2024:EF2029)</f>
        <v>98.457475226051557</v>
      </c>
      <c r="EI2030" s="63">
        <f>SUM(EI2024:EI2029)</f>
        <v>98.600575026175306</v>
      </c>
      <c r="EL2030" s="63">
        <f>SUM(EL2024:EL2029)</f>
        <v>98.731413055215327</v>
      </c>
      <c r="EO2030" s="63">
        <f>SUM(EO2024:EO2029)</f>
        <v>98.850544451539065</v>
      </c>
    </row>
    <row r="2031" spans="1:145" ht="15.5" hidden="1" x14ac:dyDescent="0.35">
      <c r="A2031" s="56"/>
      <c r="B2031" s="63"/>
      <c r="C2031" s="63"/>
      <c r="D2031" s="63"/>
      <c r="E2031" s="63"/>
      <c r="F2031" s="63"/>
      <c r="G2031" s="63"/>
      <c r="H2031" s="63"/>
      <c r="I2031" s="63"/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  <c r="U2031" s="63"/>
      <c r="V2031" s="63"/>
      <c r="W2031" s="63"/>
      <c r="X2031" s="2"/>
      <c r="Y2031" s="2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63"/>
      <c r="CA2031" s="2"/>
      <c r="CB2031" s="2"/>
      <c r="CC2031" s="2"/>
      <c r="CD2031" s="2"/>
      <c r="CE2031" s="2"/>
      <c r="CF2031" s="2"/>
      <c r="CG2031" s="2"/>
      <c r="CH2031" s="2"/>
      <c r="CI2031" s="2"/>
      <c r="CJ2031" s="63"/>
      <c r="CK2031" s="63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63"/>
      <c r="DC2031" s="63"/>
      <c r="DD2031" s="63"/>
      <c r="DE2031" s="63"/>
      <c r="DF2031" s="63"/>
      <c r="DG2031" s="63"/>
      <c r="DH2031" s="63"/>
      <c r="DI2031" s="63"/>
      <c r="DJ2031" s="63"/>
      <c r="DK2031" s="63"/>
      <c r="DL2031" s="63"/>
      <c r="DM2031" s="63"/>
      <c r="DN2031" s="6"/>
      <c r="DO2031" s="63"/>
      <c r="DP2031" s="63"/>
      <c r="DQ2031" s="63"/>
      <c r="DR2031" s="63"/>
      <c r="DS2031" s="63"/>
      <c r="DT2031" s="63"/>
      <c r="DU2031" s="63"/>
      <c r="DV2031" s="64"/>
      <c r="DW2031" s="65"/>
      <c r="DX2031" s="66"/>
      <c r="DZ2031" s="63"/>
      <c r="EC2031" s="63"/>
      <c r="EF2031" s="63"/>
      <c r="EI2031" s="63"/>
      <c r="EL2031" s="63"/>
      <c r="EO2031" s="63"/>
    </row>
    <row r="2032" spans="1:145" ht="15.5" x14ac:dyDescent="0.35">
      <c r="A2032" s="199" t="s">
        <v>686</v>
      </c>
      <c r="B2032" s="63"/>
      <c r="C2032" s="63"/>
      <c r="D2032" s="63"/>
      <c r="E2032" s="63"/>
      <c r="F2032" s="63"/>
      <c r="G2032" s="63"/>
      <c r="H2032" s="63"/>
      <c r="I2032" s="63"/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  <c r="U2032" s="63"/>
      <c r="V2032" s="63"/>
      <c r="W2032" s="63"/>
      <c r="X2032" s="2"/>
      <c r="Y2032" s="2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2"/>
      <c r="AK2032" s="2"/>
      <c r="AL2032" s="2"/>
      <c r="AM2032" s="2"/>
      <c r="AN2032" s="2"/>
      <c r="AO2032" s="2"/>
      <c r="AP2032" s="2"/>
      <c r="AQ2032" s="2"/>
      <c r="AR2032" s="2"/>
      <c r="AS2032" s="4">
        <f t="shared" ref="AS2032:AY2032" si="1972">AS2493</f>
        <v>5.2913778040835382</v>
      </c>
      <c r="AT2032" s="4">
        <f t="shared" si="1972"/>
        <v>7.6122583574729852</v>
      </c>
      <c r="AU2032" s="4">
        <f t="shared" si="1972"/>
        <v>4.5706177619754795</v>
      </c>
      <c r="AV2032" s="4">
        <f t="shared" si="1972"/>
        <v>-0.35495333348353575</v>
      </c>
      <c r="AW2032" s="4">
        <f t="shared" si="1972"/>
        <v>2.3455040189622962</v>
      </c>
      <c r="AX2032" s="2" t="e">
        <f t="shared" si="1972"/>
        <v>#VALUE!</v>
      </c>
      <c r="AY2032" s="2">
        <f t="shared" si="1972"/>
        <v>0</v>
      </c>
      <c r="AZ2032" s="2">
        <v>6.6913096961088048</v>
      </c>
      <c r="BA2032" s="2">
        <v>7.9028446841309705</v>
      </c>
      <c r="BB2032" s="2">
        <v>6.7067592862577667</v>
      </c>
      <c r="BC2032" s="2">
        <v>-2.9592246433371971</v>
      </c>
      <c r="BD2032" s="2">
        <v>6.5299534563253161</v>
      </c>
      <c r="BE2032" s="2">
        <v>3.1988726298883283</v>
      </c>
      <c r="BF2032" s="2" t="e">
        <f>BF2493</f>
        <v>#VALUE!</v>
      </c>
      <c r="BG2032" s="4">
        <v>3.4538498557153892</v>
      </c>
      <c r="BH2032" s="4">
        <v>-2.7029751277954994</v>
      </c>
      <c r="BI2032" s="4">
        <v>1.5031748941736096</v>
      </c>
      <c r="BJ2032" s="4">
        <v>1.3379022062788155</v>
      </c>
      <c r="BK2032" s="4">
        <v>-2.2053214496781184</v>
      </c>
      <c r="BL2032" s="4">
        <v>-7.4364422496249638</v>
      </c>
      <c r="BM2032" s="4">
        <v>-2.5673916497666438</v>
      </c>
      <c r="BN2032" s="4">
        <v>-9.6816754253155572</v>
      </c>
      <c r="BO2032" s="2">
        <f>BO2493</f>
        <v>-3.5626860535758609</v>
      </c>
      <c r="BP2032" s="4">
        <v>2.5930388863662941</v>
      </c>
      <c r="BQ2032" s="2">
        <v>-2.8383492162685968</v>
      </c>
      <c r="BR2032" s="2">
        <v>-7.9765691285590163</v>
      </c>
      <c r="BS2032" s="2">
        <v>-28.863101768376744</v>
      </c>
      <c r="BT2032" s="4">
        <v>-6.9230952775131529</v>
      </c>
      <c r="BU2032" s="4">
        <v>-8.7720345254709056</v>
      </c>
      <c r="BV2032" s="4">
        <v>-18.938942645674345</v>
      </c>
      <c r="BW2032" s="4">
        <v>-3.8354345002719907</v>
      </c>
      <c r="BX2032" s="4">
        <v>-5.1139204052325233</v>
      </c>
      <c r="BY2032" s="4">
        <v>-6.3488192190143442</v>
      </c>
      <c r="BZ2032" s="5">
        <v>2.5877011170627133</v>
      </c>
      <c r="CA2032" s="2">
        <f>CA2493</f>
        <v>5.0660303121421286</v>
      </c>
      <c r="CB2032" s="2">
        <v>3.6013612823132042</v>
      </c>
      <c r="CC2032" s="2">
        <v>3.0428574594935909</v>
      </c>
      <c r="CD2032" s="2">
        <v>-2.512701086007211</v>
      </c>
      <c r="CE2032" s="4">
        <v>5.4324281325615971</v>
      </c>
      <c r="CF2032" s="4">
        <v>4.0580107014700175</v>
      </c>
      <c r="CG2032" s="4">
        <v>-1.2079728878947558</v>
      </c>
      <c r="CH2032" s="4">
        <v>5.3651610150468292</v>
      </c>
      <c r="CI2032" s="4">
        <v>3.0861694786962763</v>
      </c>
      <c r="CJ2032" s="5">
        <v>4.8015614346240056</v>
      </c>
      <c r="CK2032" s="5">
        <v>3.6631255281600295</v>
      </c>
      <c r="CL2032" s="2">
        <f>CL2493</f>
        <v>12.035057149447381</v>
      </c>
      <c r="CM2032" s="4">
        <v>2.667038885979625</v>
      </c>
      <c r="CN2032" s="4">
        <v>5.9504777240438473</v>
      </c>
      <c r="CO2032" s="4">
        <v>6.9313267022458076</v>
      </c>
      <c r="CP2032" s="4">
        <v>7.1214408492622869</v>
      </c>
      <c r="CQ2032" s="4">
        <v>6.384643008569391</v>
      </c>
      <c r="CR2032" s="4">
        <v>3.640881111580712</v>
      </c>
      <c r="CS2032" s="4">
        <v>8.9091856927053534</v>
      </c>
      <c r="CT2032" s="4">
        <v>6.0604214790621329</v>
      </c>
      <c r="CU2032" s="4">
        <v>4.3572621728938099</v>
      </c>
      <c r="CV2032" s="4">
        <v>6.4189429262471958</v>
      </c>
      <c r="CW2032" s="4">
        <v>4.099095351704297</v>
      </c>
      <c r="CX2032" s="4">
        <v>6.2198099783950918</v>
      </c>
      <c r="CY2032" s="4">
        <v>4.5170202158132424</v>
      </c>
      <c r="CZ2032" s="4">
        <v>-1.2101939920859881</v>
      </c>
      <c r="DA2032" s="2">
        <f t="shared" ref="DA2032" si="1973">DA2493</f>
        <v>7.831210575345871</v>
      </c>
      <c r="DB2032" s="5">
        <v>11.591373444213685</v>
      </c>
      <c r="DC2032" s="5">
        <v>10.09089060368829</v>
      </c>
      <c r="DD2032" s="5">
        <v>7.1325148478891292</v>
      </c>
      <c r="DE2032" s="5">
        <v>8.331510513117415</v>
      </c>
      <c r="DF2032" s="5">
        <v>7.1565128097949184</v>
      </c>
      <c r="DG2032" s="5">
        <v>3.761014880969713</v>
      </c>
      <c r="DH2032" s="5">
        <v>6.0289819069956199</v>
      </c>
      <c r="DI2032" s="5">
        <v>4.636669878088945</v>
      </c>
      <c r="DJ2032" s="5">
        <v>1.6279071366268536</v>
      </c>
      <c r="DK2032" s="5">
        <v>13.697073678326092</v>
      </c>
      <c r="DL2032" s="5">
        <v>12.909868730338788</v>
      </c>
      <c r="DM2032" s="5">
        <v>-10.956019168510428</v>
      </c>
      <c r="DN2032" s="6">
        <f t="shared" ref="DN2032" si="1974">DN2493</f>
        <v>10.134035262692525</v>
      </c>
      <c r="DO2032" s="5">
        <v>-10.956019168510428</v>
      </c>
      <c r="DP2032" s="5">
        <v>8.5731186303623765</v>
      </c>
      <c r="DQ2032" s="5">
        <v>8.1065710609363553</v>
      </c>
      <c r="DR2032" s="5">
        <v>5.5529433537043484</v>
      </c>
      <c r="DS2032" s="5">
        <v>5.1948635911554071</v>
      </c>
      <c r="DT2032" s="5">
        <v>4.5456896239883342</v>
      </c>
      <c r="DU2032" s="5">
        <v>4.3481918356613729</v>
      </c>
      <c r="DV2032" s="7">
        <f>DV2493</f>
        <v>13.30206600297214</v>
      </c>
      <c r="DW2032" s="8">
        <f>DW2493</f>
        <v>11.3599357541553</v>
      </c>
      <c r="DX2032" s="9">
        <f>DX2493</f>
        <v>-32.409232080357945</v>
      </c>
      <c r="DZ2032" s="4">
        <f>DZ2493</f>
        <v>13.296486344687494</v>
      </c>
      <c r="EC2032" s="4">
        <f>EC2493</f>
        <v>11.337380215555017</v>
      </c>
      <c r="EF2032" s="4">
        <f>EF2493</f>
        <v>9.8808859349732732</v>
      </c>
      <c r="EI2032" s="4">
        <f>EI2493</f>
        <v>10.437489963281784</v>
      </c>
      <c r="EL2032" s="4">
        <f>EL2493</f>
        <v>10.525320591724281</v>
      </c>
      <c r="EO2032" s="4">
        <f>EO2493</f>
        <v>10.575488167579056</v>
      </c>
    </row>
    <row r="2033" spans="1:145" ht="15.5" x14ac:dyDescent="0.35">
      <c r="A2033" s="56" t="s">
        <v>482</v>
      </c>
      <c r="B2033" s="128" t="e">
        <f t="shared" ref="B2033:AA2038" si="1975">+B2004*100/B$2011</f>
        <v>#VALUE!</v>
      </c>
      <c r="C2033" s="128" t="e">
        <f t="shared" si="1975"/>
        <v>#VALUE!</v>
      </c>
      <c r="D2033" s="128" t="e">
        <f t="shared" si="1975"/>
        <v>#VALUE!</v>
      </c>
      <c r="E2033" s="128" t="e">
        <f t="shared" si="1975"/>
        <v>#VALUE!</v>
      </c>
      <c r="F2033" s="128" t="e">
        <f t="shared" si="1975"/>
        <v>#VALUE!</v>
      </c>
      <c r="G2033" s="128" t="e">
        <f t="shared" si="1975"/>
        <v>#VALUE!</v>
      </c>
      <c r="H2033" s="128" t="e">
        <f t="shared" si="1975"/>
        <v>#VALUE!</v>
      </c>
      <c r="I2033" s="128" t="e">
        <f t="shared" si="1975"/>
        <v>#VALUE!</v>
      </c>
      <c r="J2033" s="128" t="e">
        <f t="shared" si="1975"/>
        <v>#VALUE!</v>
      </c>
      <c r="K2033" s="128" t="e">
        <f t="shared" si="1975"/>
        <v>#VALUE!</v>
      </c>
      <c r="L2033" s="128" t="e">
        <f t="shared" si="1975"/>
        <v>#VALUE!</v>
      </c>
      <c r="M2033" s="128" t="e">
        <f t="shared" si="1975"/>
        <v>#VALUE!</v>
      </c>
      <c r="N2033" s="128" t="e">
        <f t="shared" si="1975"/>
        <v>#VALUE!</v>
      </c>
      <c r="O2033" s="128">
        <f t="shared" si="1975"/>
        <v>0</v>
      </c>
      <c r="P2033" s="128">
        <f t="shared" si="1975"/>
        <v>40.425410524183171</v>
      </c>
      <c r="Q2033" s="128">
        <f t="shared" si="1975"/>
        <v>41.745544229546525</v>
      </c>
      <c r="R2033" s="128">
        <f t="shared" si="1975"/>
        <v>40.030677481342742</v>
      </c>
      <c r="S2033" s="128">
        <f t="shared" si="1975"/>
        <v>74.131278432001551</v>
      </c>
      <c r="T2033" s="128">
        <f t="shared" si="1975"/>
        <v>-31.503457906829169</v>
      </c>
      <c r="U2033" s="128">
        <f t="shared" si="1975"/>
        <v>7.4712584510500513</v>
      </c>
      <c r="V2033" s="128">
        <f t="shared" si="1975"/>
        <v>14.237838234393747</v>
      </c>
      <c r="W2033" s="128">
        <f t="shared" si="1975"/>
        <v>14.434243949547493</v>
      </c>
      <c r="X2033" s="129">
        <f t="shared" si="1975"/>
        <v>21.050064033664398</v>
      </c>
      <c r="Y2033" s="129">
        <f t="shared" si="1975"/>
        <v>29.348460974607914</v>
      </c>
      <c r="Z2033" s="128">
        <f t="shared" si="1975"/>
        <v>17.045743608889612</v>
      </c>
      <c r="AA2033" s="128">
        <f t="shared" si="1975"/>
        <v>11.561678801103723</v>
      </c>
      <c r="AB2033" s="128">
        <v>7.0114967879087091</v>
      </c>
      <c r="AC2033" s="128">
        <v>10.4378405020159</v>
      </c>
      <c r="AD2033" s="128">
        <v>15.731012277993978</v>
      </c>
      <c r="AE2033" s="128">
        <f t="shared" ref="AE2033:AE2038" si="1976">+AE2004*100/AE$2011</f>
        <v>6.7740107705421222</v>
      </c>
      <c r="AF2033" s="128">
        <v>11.7950168736671</v>
      </c>
      <c r="AG2033" s="128">
        <v>8.5088773095979597</v>
      </c>
      <c r="AH2033" s="128">
        <v>13.925196147122616</v>
      </c>
      <c r="AI2033" s="128">
        <v>12.233861530257435</v>
      </c>
      <c r="AJ2033" s="129">
        <f t="shared" ref="AJ2033:AJ2038" si="1977">+AJ2004*100/AJ$2011</f>
        <v>11.31101810007597</v>
      </c>
      <c r="AK2033" s="129">
        <v>282.39802692399661</v>
      </c>
      <c r="AL2033" s="129">
        <v>-64.768924864208699</v>
      </c>
      <c r="AM2033" s="129">
        <v>-142.52570496386744</v>
      </c>
      <c r="AN2033" s="129">
        <v>21.718252245751639</v>
      </c>
      <c r="AO2033" s="129">
        <f t="shared" ref="AO2033:AO2038" si="1978">+AO2004*100/AO$2011</f>
        <v>175.98880254893857</v>
      </c>
      <c r="AP2033" s="129">
        <v>-59.603080226140769</v>
      </c>
      <c r="AQ2033" s="129">
        <v>-21.147418938870807</v>
      </c>
      <c r="AR2033" s="129">
        <v>-28.862248205994359</v>
      </c>
      <c r="AS2033" s="129">
        <f t="shared" ref="AS2033:AS2038" si="1979">+AS2004*100/AS$2011</f>
        <v>4.8662002140927862</v>
      </c>
      <c r="AT2033" s="129">
        <v>13.252100016683606</v>
      </c>
      <c r="AU2033" s="129">
        <v>2.7905510376408493</v>
      </c>
      <c r="AV2033" s="129">
        <v>15.002669299531652</v>
      </c>
      <c r="AW2033" s="129">
        <v>15.106338314587664</v>
      </c>
      <c r="AX2033" s="129">
        <f t="shared" ref="AX2033:AX2038" si="1980">+AX2004*100/AX$2011</f>
        <v>10.08701741795273</v>
      </c>
      <c r="AY2033" s="129"/>
      <c r="AZ2033" s="129">
        <v>5.0200604939969775</v>
      </c>
      <c r="BA2033" s="129">
        <v>8.0375027060752195</v>
      </c>
      <c r="BB2033" s="129">
        <v>9.9066271968308701</v>
      </c>
      <c r="BC2033" s="129">
        <v>9.8114493672923899</v>
      </c>
      <c r="BD2033" s="129">
        <v>13.374917316399207</v>
      </c>
      <c r="BE2033" s="129">
        <v>10.946754024406616</v>
      </c>
      <c r="BF2033" s="129">
        <f t="shared" ref="BF2033:BF2038" si="1981">+BF2004*100/BF$2011</f>
        <v>16.707384818193059</v>
      </c>
      <c r="BG2033" s="129">
        <v>19.764010121014195</v>
      </c>
      <c r="BH2033" s="129">
        <v>17.659357346090562</v>
      </c>
      <c r="BI2033" s="129">
        <v>8.4011313981465214</v>
      </c>
      <c r="BJ2033" s="129">
        <v>7.7762851272694169</v>
      </c>
      <c r="BK2033" s="129">
        <v>17.910479047714841</v>
      </c>
      <c r="BL2033" s="129">
        <v>15.130949296561829</v>
      </c>
      <c r="BM2033" s="129">
        <v>15.550440342505382</v>
      </c>
      <c r="BN2033" s="129">
        <v>12.818377787378177</v>
      </c>
      <c r="BO2033" s="129">
        <f t="shared" ref="BO2033:BO2038" si="1982">+BO2004*100/BO$2011</f>
        <v>18.883984423181964</v>
      </c>
      <c r="BP2033" s="129">
        <v>19.403321744046298</v>
      </c>
      <c r="BQ2033" s="129">
        <v>43.399475580238843</v>
      </c>
      <c r="BR2033" s="129">
        <v>37.32948922004632</v>
      </c>
      <c r="BS2033" s="129">
        <v>25.236474123260102</v>
      </c>
      <c r="BT2033" s="129">
        <v>19.753443174344547</v>
      </c>
      <c r="BU2033" s="129">
        <v>19.85010618336257</v>
      </c>
      <c r="BV2033" s="129">
        <v>20.858198657650696</v>
      </c>
      <c r="BW2033" s="129">
        <v>20.114897502748992</v>
      </c>
      <c r="BX2033" s="129">
        <v>19.156600545099725</v>
      </c>
      <c r="BY2033" s="129">
        <v>21.145954459719619</v>
      </c>
      <c r="BZ2033" s="128">
        <v>21.552265201894546</v>
      </c>
      <c r="CA2033" s="129">
        <f t="shared" ref="CA2033:CA2038" si="1983">+CA2004*100/CA$2011</f>
        <v>24.762996284609105</v>
      </c>
      <c r="CB2033" s="129">
        <v>26.652481132473643</v>
      </c>
      <c r="CC2033" s="129">
        <v>26.140888061103528</v>
      </c>
      <c r="CD2033" s="129">
        <v>23.83771805301469</v>
      </c>
      <c r="CE2033" s="129">
        <v>25.307794341024366</v>
      </c>
      <c r="CF2033" s="129">
        <v>25.072708882937143</v>
      </c>
      <c r="CG2033" s="129">
        <v>24.895129328145629</v>
      </c>
      <c r="CH2033" s="129">
        <v>25.750273896683865</v>
      </c>
      <c r="CI2033" s="129">
        <v>24.572073695515602</v>
      </c>
      <c r="CJ2033" s="128">
        <v>27.790953838524008</v>
      </c>
      <c r="CK2033" s="128">
        <v>27.019677833510958</v>
      </c>
      <c r="CL2033" s="129">
        <f t="shared" ref="CL2033:CL2038" si="1984">+CL2004*100/CL$2011</f>
        <v>24.116541510882232</v>
      </c>
      <c r="CM2033" s="129">
        <v>26.704380585072137</v>
      </c>
      <c r="CN2033" s="129">
        <v>26.702875492913289</v>
      </c>
      <c r="CO2033" s="129">
        <v>26.107384429197534</v>
      </c>
      <c r="CP2033" s="129">
        <v>26.538719204323556</v>
      </c>
      <c r="CQ2033" s="129">
        <v>26.362078101940632</v>
      </c>
      <c r="CR2033" s="129">
        <v>25.589907282620725</v>
      </c>
      <c r="CS2033" s="129">
        <v>26.388513504445505</v>
      </c>
      <c r="CT2033" s="129">
        <v>26.278518504974354</v>
      </c>
      <c r="CU2033" s="129">
        <v>27.160622164291535</v>
      </c>
      <c r="CV2033" s="129">
        <v>25.253431740705842</v>
      </c>
      <c r="CW2033" s="129">
        <v>25.085634341141485</v>
      </c>
      <c r="CX2033" s="129">
        <v>25.545022520126299</v>
      </c>
      <c r="CY2033" s="129">
        <v>25.317419877222385</v>
      </c>
      <c r="CZ2033" s="129">
        <v>24.49851236310284</v>
      </c>
      <c r="DA2033" s="129">
        <f t="shared" ref="DA2033:DA2038" si="1985">+DA2004*100/DA$2011</f>
        <v>24.4482238049305</v>
      </c>
      <c r="DB2033" s="128">
        <v>24.525094962231353</v>
      </c>
      <c r="DC2033" s="128">
        <v>23.250228982217248</v>
      </c>
      <c r="DD2033" s="128">
        <v>20.947109235514219</v>
      </c>
      <c r="DE2033" s="128">
        <v>25.788350738660856</v>
      </c>
      <c r="DF2033" s="128">
        <v>24.7483331688893</v>
      </c>
      <c r="DG2033" s="128">
        <v>24.55206431790662</v>
      </c>
      <c r="DH2033" s="128">
        <v>23.038978649772861</v>
      </c>
      <c r="DI2033" s="128">
        <v>22.726573450778403</v>
      </c>
      <c r="DJ2033" s="128">
        <v>23.352315066337148</v>
      </c>
      <c r="DK2033" s="128">
        <v>22.600095286791202</v>
      </c>
      <c r="DL2033" s="128">
        <v>21.972344582569054</v>
      </c>
      <c r="DM2033" s="128">
        <v>21.807135741428336</v>
      </c>
      <c r="DN2033" s="130">
        <f t="shared" ref="DN2033:DN2038" si="1986">+DN2004*100/DN$2011</f>
        <v>24.343889627852391</v>
      </c>
      <c r="DO2033" s="128">
        <v>21.807135741428336</v>
      </c>
      <c r="DP2033" s="128">
        <v>27.935835306286627</v>
      </c>
      <c r="DQ2033" s="128">
        <v>27.370324929496846</v>
      </c>
      <c r="DR2033" s="128">
        <v>27.628900970944226</v>
      </c>
      <c r="DS2033" s="128">
        <v>25.586283731282812</v>
      </c>
      <c r="DT2033" s="128">
        <v>25.314116689553448</v>
      </c>
      <c r="DU2033" s="128">
        <v>25.131419274653442</v>
      </c>
      <c r="DV2033" s="131">
        <f t="shared" ref="DV2033:DX2038" si="1987">+DV2004*100/DV$2011</f>
        <v>22.182363854100906</v>
      </c>
      <c r="DW2033" s="132">
        <f t="shared" si="1987"/>
        <v>22.204814884457154</v>
      </c>
      <c r="DX2033" s="133">
        <f t="shared" si="1987"/>
        <v>27.175367793949832</v>
      </c>
      <c r="DZ2033" s="128">
        <f t="shared" ref="DZ2033:DZ2038" si="1988">+DZ2004*100/DZ$2011</f>
        <v>19.479849972694545</v>
      </c>
      <c r="EC2033" s="128">
        <f t="shared" ref="EC2033:EC2038" si="1989">+EC2004*100/EC$2011</f>
        <v>16.328960318988056</v>
      </c>
      <c r="EF2033" s="128">
        <f t="shared" ref="EF2033:EF2038" si="1990">+EF2004*100/EF$2011</f>
        <v>13.744625206424624</v>
      </c>
      <c r="EI2033" s="128">
        <f t="shared" ref="EI2033:EI2038" si="1991">+EI2004*100/EI$2011</f>
        <v>7.7448924830335022</v>
      </c>
      <c r="EL2033" s="128">
        <f t="shared" ref="EL2033:EL2038" si="1992">+EL2004*100/EL$2011</f>
        <v>-3.6742758402154325</v>
      </c>
      <c r="EO2033" s="128">
        <f t="shared" ref="EO2033:EO2038" si="1993">+EO2004*100/EO$2011</f>
        <v>-26.620741160258369</v>
      </c>
    </row>
    <row r="2034" spans="1:145" ht="15.5" x14ac:dyDescent="0.35">
      <c r="A2034" s="56" t="s">
        <v>488</v>
      </c>
      <c r="B2034" s="128">
        <f t="shared" si="1975"/>
        <v>12.145569339410345</v>
      </c>
      <c r="C2034" s="128">
        <f t="shared" si="1975"/>
        <v>8.5616351659924348</v>
      </c>
      <c r="D2034" s="128">
        <f t="shared" si="1975"/>
        <v>6.7295046996573662</v>
      </c>
      <c r="E2034" s="128">
        <f t="shared" si="1975"/>
        <v>9.2136488403938248</v>
      </c>
      <c r="F2034" s="128">
        <f t="shared" si="1975"/>
        <v>15.544808527437821</v>
      </c>
      <c r="G2034" s="128">
        <f t="shared" si="1975"/>
        <v>9.8335881599625381</v>
      </c>
      <c r="H2034" s="128">
        <f t="shared" si="1975"/>
        <v>9.7035933101506853</v>
      </c>
      <c r="I2034" s="128">
        <f t="shared" si="1975"/>
        <v>10.30287572214972</v>
      </c>
      <c r="J2034" s="128">
        <f t="shared" si="1975"/>
        <v>8.2462179508859368</v>
      </c>
      <c r="K2034" s="128">
        <f t="shared" si="1975"/>
        <v>7.8909179154340308</v>
      </c>
      <c r="L2034" s="128">
        <f t="shared" si="1975"/>
        <v>7.7957619678246521</v>
      </c>
      <c r="M2034" s="128">
        <f t="shared" si="1975"/>
        <v>6.2266234658457007</v>
      </c>
      <c r="N2034" s="128">
        <f t="shared" si="1975"/>
        <v>6.7740102354545213</v>
      </c>
      <c r="O2034" s="128">
        <f t="shared" si="1975"/>
        <v>13.384378229126082</v>
      </c>
      <c r="P2034" s="128">
        <f t="shared" si="1975"/>
        <v>6.3611308728856697</v>
      </c>
      <c r="Q2034" s="128">
        <f t="shared" si="1975"/>
        <v>6.4327942654388082</v>
      </c>
      <c r="R2034" s="128">
        <f t="shared" si="1975"/>
        <v>6.4005957163150669</v>
      </c>
      <c r="S2034" s="128">
        <f t="shared" si="1975"/>
        <v>13.40943418924518</v>
      </c>
      <c r="T2034" s="128">
        <f t="shared" si="1975"/>
        <v>-10.98620603735756</v>
      </c>
      <c r="U2034" s="128">
        <f t="shared" si="1975"/>
        <v>-4.0816757247029587</v>
      </c>
      <c r="V2034" s="128">
        <f t="shared" si="1975"/>
        <v>-2.8532161150662905</v>
      </c>
      <c r="W2034" s="128">
        <f t="shared" si="1975"/>
        <v>-2.3052723797573038</v>
      </c>
      <c r="X2034" s="129">
        <f t="shared" si="1975"/>
        <v>-2.8862381756916293</v>
      </c>
      <c r="Y2034" s="129">
        <f t="shared" si="1975"/>
        <v>-4.4788536030304007</v>
      </c>
      <c r="Z2034" s="128">
        <f t="shared" si="1975"/>
        <v>-3.9596850472369982</v>
      </c>
      <c r="AA2034" s="128">
        <f t="shared" si="1975"/>
        <v>-4.6697407596836351</v>
      </c>
      <c r="AB2034" s="128">
        <v>-4.17734807172193</v>
      </c>
      <c r="AC2034" s="128">
        <v>-3.9847486006257702</v>
      </c>
      <c r="AD2034" s="128">
        <v>-4.1496952631305852</v>
      </c>
      <c r="AE2034" s="128">
        <f t="shared" si="1976"/>
        <v>-4.2102669971078184</v>
      </c>
      <c r="AF2034" s="128">
        <v>-4.09988250293204</v>
      </c>
      <c r="AG2034" s="128">
        <v>-4.6143533190959651</v>
      </c>
      <c r="AH2034" s="128">
        <v>-5.8985479340039495</v>
      </c>
      <c r="AI2034" s="128">
        <v>-7.3386184918320536</v>
      </c>
      <c r="AJ2034" s="129">
        <f t="shared" si="1977"/>
        <v>-7.1204606604475575</v>
      </c>
      <c r="AK2034" s="129">
        <v>102.73056762410715</v>
      </c>
      <c r="AL2034" s="129">
        <v>-27.257375773930409</v>
      </c>
      <c r="AM2034" s="129">
        <v>-66.405513259618928</v>
      </c>
      <c r="AN2034" s="129">
        <v>-26.663839040961825</v>
      </c>
      <c r="AO2034" s="129">
        <f t="shared" si="1978"/>
        <v>-42.428253793609294</v>
      </c>
      <c r="AP2034" s="129">
        <v>23.635568962515745</v>
      </c>
      <c r="AQ2034" s="129">
        <v>14.010838815510805</v>
      </c>
      <c r="AR2034" s="129">
        <v>15.085989675763303</v>
      </c>
      <c r="AS2034" s="129">
        <f t="shared" si="1979"/>
        <v>5.262505739024256</v>
      </c>
      <c r="AT2034" s="129">
        <v>8.3950621435187127</v>
      </c>
      <c r="AU2034" s="129">
        <v>4.5612880498545696</v>
      </c>
      <c r="AV2034" s="129">
        <v>5.9761958365266619</v>
      </c>
      <c r="AW2034" s="129">
        <v>5.9554045014001797</v>
      </c>
      <c r="AX2034" s="129">
        <f t="shared" si="1980"/>
        <v>6.1982909049869317</v>
      </c>
      <c r="AY2034" s="129"/>
      <c r="AZ2034" s="129">
        <v>4.8365002350086144</v>
      </c>
      <c r="BA2034" s="129">
        <v>5.1877054378715686</v>
      </c>
      <c r="BB2034" s="129">
        <v>5.3970249593516142</v>
      </c>
      <c r="BC2034" s="129">
        <v>5.0656511095711023</v>
      </c>
      <c r="BD2034" s="129">
        <v>5.0358718632512884</v>
      </c>
      <c r="BE2034" s="129">
        <v>4.5103385451739681</v>
      </c>
      <c r="BF2034" s="129">
        <f t="shared" si="1981"/>
        <v>4.7962893137878524</v>
      </c>
      <c r="BG2034" s="129">
        <v>5.309345562695702</v>
      </c>
      <c r="BH2034" s="129">
        <v>4.4950760673824082</v>
      </c>
      <c r="BI2034" s="129">
        <v>4.7071736588064548</v>
      </c>
      <c r="BJ2034" s="129">
        <v>4.1645597677645103</v>
      </c>
      <c r="BK2034" s="129">
        <v>4.6764546183777691</v>
      </c>
      <c r="BL2034" s="129">
        <v>3.9939201840097014</v>
      </c>
      <c r="BM2034" s="129">
        <v>4.545240454336855</v>
      </c>
      <c r="BN2034" s="129">
        <v>3.7910179503321491</v>
      </c>
      <c r="BO2034" s="129">
        <f t="shared" si="1982"/>
        <v>4.4464194463533682</v>
      </c>
      <c r="BP2034" s="129">
        <v>4.5224165594461336</v>
      </c>
      <c r="BQ2034" s="129">
        <v>4.1541560629123504</v>
      </c>
      <c r="BR2034" s="129">
        <v>3.6607855278427786</v>
      </c>
      <c r="BS2034" s="129">
        <v>2.5929088440077002</v>
      </c>
      <c r="BT2034" s="129">
        <v>4.0416720080178639</v>
      </c>
      <c r="BU2034" s="129">
        <v>3.6127616638390565</v>
      </c>
      <c r="BV2034" s="129">
        <v>3.4102198498799225</v>
      </c>
      <c r="BW2034" s="129">
        <v>4.3413940505239346</v>
      </c>
      <c r="BX2034" s="129">
        <v>4.1218966385231832</v>
      </c>
      <c r="BY2034" s="129">
        <v>4.3519689412751292</v>
      </c>
      <c r="BZ2034" s="128">
        <v>4.2714756054038157</v>
      </c>
      <c r="CA2034" s="129">
        <f t="shared" si="1983"/>
        <v>4.04821850943339</v>
      </c>
      <c r="CB2034" s="129">
        <v>3.3349108832518999</v>
      </c>
      <c r="CC2034" s="129">
        <v>3.4177095775794935</v>
      </c>
      <c r="CD2034" s="129">
        <v>3.1986033805816967</v>
      </c>
      <c r="CE2034" s="129">
        <v>3.6139503891117002</v>
      </c>
      <c r="CF2034" s="129">
        <v>3.5839901457543863</v>
      </c>
      <c r="CG2034" s="129">
        <v>3.3987399405061973</v>
      </c>
      <c r="CH2034" s="129">
        <v>3.5971462298951855</v>
      </c>
      <c r="CI2034" s="129">
        <v>3.439421496009329</v>
      </c>
      <c r="CJ2034" s="128">
        <v>1.2075474521945329</v>
      </c>
      <c r="CK2034" s="128">
        <v>1.1769505472868151</v>
      </c>
      <c r="CL2034" s="129">
        <f t="shared" si="1984"/>
        <v>4.1179064272137111</v>
      </c>
      <c r="CM2034" s="129">
        <v>1.177077174730903</v>
      </c>
      <c r="CN2034" s="129">
        <v>3.1855985280545749</v>
      </c>
      <c r="CO2034" s="129">
        <v>3.2285610370476365</v>
      </c>
      <c r="CP2034" s="129">
        <v>3.3803704686245992</v>
      </c>
      <c r="CQ2034" s="129">
        <v>2.9094941330231587</v>
      </c>
      <c r="CR2034" s="129">
        <v>2.6669695351700389</v>
      </c>
      <c r="CS2034" s="129">
        <v>4.16770050370598</v>
      </c>
      <c r="CT2034" s="129">
        <v>3.7716812958162573</v>
      </c>
      <c r="CU2034" s="129">
        <v>3.595337270809019</v>
      </c>
      <c r="CV2034" s="129">
        <v>3.511557355649134</v>
      </c>
      <c r="CW2034" s="129">
        <v>3.4168978988400114</v>
      </c>
      <c r="CX2034" s="129">
        <v>3.4376271900524711</v>
      </c>
      <c r="CY2034" s="129">
        <v>3.4344562897852584</v>
      </c>
      <c r="CZ2034" s="129">
        <v>3.4272478741235517</v>
      </c>
      <c r="DA2034" s="129">
        <f t="shared" si="1985"/>
        <v>4.2918310812066087</v>
      </c>
      <c r="DB2034" s="128">
        <v>4.411819750787938</v>
      </c>
      <c r="DC2034" s="128">
        <v>4.140498418843066</v>
      </c>
      <c r="DD2034" s="128">
        <v>3.7346234936981761</v>
      </c>
      <c r="DE2034" s="128">
        <v>4.2042729530540273</v>
      </c>
      <c r="DF2034" s="128">
        <v>3.9806601271333464</v>
      </c>
      <c r="DG2034" s="128">
        <v>3.7786521400050979</v>
      </c>
      <c r="DH2034" s="128">
        <v>4.2693423664098207</v>
      </c>
      <c r="DI2034" s="128">
        <v>4.0125973686751761</v>
      </c>
      <c r="DJ2034" s="128">
        <v>3.8480962835991583</v>
      </c>
      <c r="DK2034" s="128">
        <v>3.3369933802191962</v>
      </c>
      <c r="DL2034" s="128">
        <v>3.0066398219455253</v>
      </c>
      <c r="DM2034" s="128">
        <v>3.5934748980626496</v>
      </c>
      <c r="DN2034" s="130">
        <f t="shared" si="1986"/>
        <v>4.8769701127581859</v>
      </c>
      <c r="DO2034" s="128">
        <v>3.5934748980626496</v>
      </c>
      <c r="DP2034" s="128">
        <v>4.1850586626047734</v>
      </c>
      <c r="DQ2034" s="128">
        <v>4.0422166302041918</v>
      </c>
      <c r="DR2034" s="128">
        <v>3.8668332456626509</v>
      </c>
      <c r="DS2034" s="128">
        <v>4.7545567829275486</v>
      </c>
      <c r="DT2034" s="128">
        <v>4.6283948622933613</v>
      </c>
      <c r="DU2034" s="128">
        <v>4.2819384847031827</v>
      </c>
      <c r="DV2034" s="131">
        <f t="shared" si="1987"/>
        <v>4.6747562272264318</v>
      </c>
      <c r="DW2034" s="132">
        <f t="shared" si="1987"/>
        <v>4.5904615661390435</v>
      </c>
      <c r="DX2034" s="133">
        <f t="shared" si="1987"/>
        <v>4.1739084689750676</v>
      </c>
      <c r="DZ2034" s="128">
        <f t="shared" si="1988"/>
        <v>4.8024214581095741</v>
      </c>
      <c r="EC2034" s="128">
        <f t="shared" si="1989"/>
        <v>4.7628814288526389</v>
      </c>
      <c r="EF2034" s="128">
        <f t="shared" si="1990"/>
        <v>4.597947977736883</v>
      </c>
      <c r="EI2034" s="128">
        <f t="shared" si="1991"/>
        <v>4.5460436290210255</v>
      </c>
      <c r="EL2034" s="128">
        <f t="shared" si="1992"/>
        <v>4.6158950180900904</v>
      </c>
      <c r="EO2034" s="128">
        <f t="shared" si="1993"/>
        <v>4.8142482726547708</v>
      </c>
    </row>
    <row r="2035" spans="1:145" ht="15.5" x14ac:dyDescent="0.35">
      <c r="A2035" s="56" t="s">
        <v>483</v>
      </c>
      <c r="B2035" s="128">
        <f t="shared" si="1975"/>
        <v>17.749266258010941</v>
      </c>
      <c r="C2035" s="128">
        <f t="shared" si="1975"/>
        <v>21.112961940974838</v>
      </c>
      <c r="D2035" s="128">
        <f t="shared" si="1975"/>
        <v>30.348746684729299</v>
      </c>
      <c r="E2035" s="128">
        <f t="shared" si="1975"/>
        <v>35.107286032058788</v>
      </c>
      <c r="F2035" s="128">
        <f t="shared" si="1975"/>
        <v>33.474799315699435</v>
      </c>
      <c r="G2035" s="128">
        <f t="shared" si="1975"/>
        <v>30.004505287504742</v>
      </c>
      <c r="H2035" s="128">
        <f t="shared" si="1975"/>
        <v>26.912000103899814</v>
      </c>
      <c r="I2035" s="128">
        <f t="shared" si="1975"/>
        <v>19.705617971963385</v>
      </c>
      <c r="J2035" s="128">
        <f t="shared" si="1975"/>
        <v>20.984780547521758</v>
      </c>
      <c r="K2035" s="128">
        <f t="shared" si="1975"/>
        <v>22.109707594393313</v>
      </c>
      <c r="L2035" s="128">
        <f t="shared" si="1975"/>
        <v>25.565708342164456</v>
      </c>
      <c r="M2035" s="128">
        <f t="shared" si="1975"/>
        <v>24.144050173687411</v>
      </c>
      <c r="N2035" s="128">
        <f t="shared" si="1975"/>
        <v>21.627117181431682</v>
      </c>
      <c r="O2035" s="128">
        <f t="shared" si="1975"/>
        <v>31.559636135720702</v>
      </c>
      <c r="P2035" s="128">
        <f t="shared" si="1975"/>
        <v>19.036119607703874</v>
      </c>
      <c r="Q2035" s="128">
        <f t="shared" si="1975"/>
        <v>23.501753594355684</v>
      </c>
      <c r="R2035" s="128">
        <f t="shared" si="1975"/>
        <v>22.288586259374739</v>
      </c>
      <c r="S2035" s="128">
        <f t="shared" si="1975"/>
        <v>41.195826037364277</v>
      </c>
      <c r="T2035" s="128">
        <f t="shared" si="1975"/>
        <v>8.6431735675110328</v>
      </c>
      <c r="U2035" s="128">
        <f t="shared" si="1975"/>
        <v>23.478296231246055</v>
      </c>
      <c r="V2035" s="128">
        <f t="shared" si="1975"/>
        <v>16.079205241697785</v>
      </c>
      <c r="W2035" s="128">
        <f t="shared" si="1975"/>
        <v>26.092328813290656</v>
      </c>
      <c r="X2035" s="129">
        <f t="shared" si="1975"/>
        <v>36.035259432077957</v>
      </c>
      <c r="Y2035" s="129">
        <f t="shared" si="1975"/>
        <v>59.87072417114743</v>
      </c>
      <c r="Z2035" s="128">
        <f t="shared" si="1975"/>
        <v>55.435163415103872</v>
      </c>
      <c r="AA2035" s="128">
        <f t="shared" si="1975"/>
        <v>54.029616470554281</v>
      </c>
      <c r="AB2035" s="128">
        <v>58.131575228574967</v>
      </c>
      <c r="AC2035" s="128">
        <v>55.32853189956549</v>
      </c>
      <c r="AD2035" s="128">
        <v>54.673558113311813</v>
      </c>
      <c r="AE2035" s="128">
        <f t="shared" si="1976"/>
        <v>43.700415350732413</v>
      </c>
      <c r="AF2035" s="128">
        <v>48.11884174512759</v>
      </c>
      <c r="AG2035" s="128">
        <v>43.020542318515496</v>
      </c>
      <c r="AH2035" s="128">
        <v>52.115324496120415</v>
      </c>
      <c r="AI2035" s="128">
        <v>60.216329268534196</v>
      </c>
      <c r="AJ2035" s="129">
        <f t="shared" si="1977"/>
        <v>54.745583427969528</v>
      </c>
      <c r="AK2035" s="129">
        <v>198.95320752305577</v>
      </c>
      <c r="AL2035" s="129">
        <v>47.573372659653607</v>
      </c>
      <c r="AM2035" s="129">
        <v>53.89770553941257</v>
      </c>
      <c r="AN2035" s="129">
        <v>13.723062554262921</v>
      </c>
      <c r="AO2035" s="129">
        <f t="shared" si="1978"/>
        <v>40.742905606748252</v>
      </c>
      <c r="AP2035" s="129">
        <v>47.727984812452007</v>
      </c>
      <c r="AQ2035" s="129">
        <v>41.14849192953637</v>
      </c>
      <c r="AR2035" s="129">
        <v>28.730136595628689</v>
      </c>
      <c r="AS2035" s="129">
        <f t="shared" si="1979"/>
        <v>20.743203128429823</v>
      </c>
      <c r="AT2035" s="129">
        <v>34.515424294532465</v>
      </c>
      <c r="AU2035" s="129">
        <v>33.559308156636938</v>
      </c>
      <c r="AV2035" s="129">
        <v>26.855652550190516</v>
      </c>
      <c r="AW2035" s="129">
        <v>26.797813697994879</v>
      </c>
      <c r="AX2035" s="129">
        <f t="shared" si="1980"/>
        <v>24.612795434034975</v>
      </c>
      <c r="AY2035" s="129"/>
      <c r="AZ2035" s="129">
        <v>18.782931928741014</v>
      </c>
      <c r="BA2035" s="129">
        <v>21.74076681995971</v>
      </c>
      <c r="BB2035" s="129">
        <v>22.498550039387126</v>
      </c>
      <c r="BC2035" s="129">
        <v>20.60518694437285</v>
      </c>
      <c r="BD2035" s="129">
        <v>16.766204342718666</v>
      </c>
      <c r="BE2035" s="129">
        <v>16.848422162488564</v>
      </c>
      <c r="BF2035" s="129">
        <f t="shared" si="1981"/>
        <v>17.782223130481334</v>
      </c>
      <c r="BG2035" s="129">
        <v>13.058752221856153</v>
      </c>
      <c r="BH2035" s="129">
        <v>12.683059674299546</v>
      </c>
      <c r="BI2035" s="129">
        <v>8.7884358089280656</v>
      </c>
      <c r="BJ2035" s="129">
        <v>17.759123302522738</v>
      </c>
      <c r="BK2035" s="129">
        <v>13.017152926778197</v>
      </c>
      <c r="BL2035" s="129">
        <v>15.802389146601195</v>
      </c>
      <c r="BM2035" s="129">
        <v>15.729575423724331</v>
      </c>
      <c r="BN2035" s="129">
        <v>17.855843397867989</v>
      </c>
      <c r="BO2035" s="129">
        <f t="shared" si="1982"/>
        <v>12.144455604306525</v>
      </c>
      <c r="BP2035" s="129">
        <v>15.287559565692765</v>
      </c>
      <c r="BQ2035" s="129">
        <v>14.042693197800883</v>
      </c>
      <c r="BR2035" s="129">
        <v>25.776066661152651</v>
      </c>
      <c r="BS2035" s="129">
        <v>23.530026046884242</v>
      </c>
      <c r="BT2035" s="129">
        <v>14.679730271588435</v>
      </c>
      <c r="BU2035" s="129">
        <v>17.256505115508311</v>
      </c>
      <c r="BV2035" s="129">
        <v>18.057270022184184</v>
      </c>
      <c r="BW2035" s="129">
        <v>11.516744169251796</v>
      </c>
      <c r="BX2035" s="129">
        <v>11.283386904534966</v>
      </c>
      <c r="BY2035" s="129">
        <v>12.068467053439612</v>
      </c>
      <c r="BZ2035" s="128">
        <v>20.07911182239658</v>
      </c>
      <c r="CA2035" s="129">
        <f t="shared" si="1983"/>
        <v>13.700124778917816</v>
      </c>
      <c r="CB2035" s="129">
        <v>12.393248045222824</v>
      </c>
      <c r="CC2035" s="129">
        <v>12.609079008599261</v>
      </c>
      <c r="CD2035" s="129">
        <v>16.24981616240381</v>
      </c>
      <c r="CE2035" s="129">
        <v>13.865019897977417</v>
      </c>
      <c r="CF2035" s="129">
        <v>13.840968301831264</v>
      </c>
      <c r="CG2035" s="129">
        <v>13.005141655775253</v>
      </c>
      <c r="CH2035" s="129">
        <v>13.288926779211041</v>
      </c>
      <c r="CI2035" s="129">
        <v>13.613731413465985</v>
      </c>
      <c r="CJ2035" s="128">
        <v>15.276779526976608</v>
      </c>
      <c r="CK2035" s="128">
        <v>14.973663581735693</v>
      </c>
      <c r="CL2035" s="129">
        <f t="shared" si="1984"/>
        <v>13.519726987589578</v>
      </c>
      <c r="CM2035" s="129">
        <v>15.017145656472964</v>
      </c>
      <c r="CN2035" s="129">
        <v>11.827182871766384</v>
      </c>
      <c r="CO2035" s="129">
        <v>11.921299901147766</v>
      </c>
      <c r="CP2035" s="129">
        <v>5.4682895121441515</v>
      </c>
      <c r="CQ2035" s="129">
        <v>10.157808186704884</v>
      </c>
      <c r="CR2035" s="129">
        <v>12.128221268991828</v>
      </c>
      <c r="CS2035" s="129">
        <v>11.064062979178754</v>
      </c>
      <c r="CT2035" s="129">
        <v>15.912654833449535</v>
      </c>
      <c r="CU2035" s="129">
        <v>13.910033245941079</v>
      </c>
      <c r="CV2035" s="129">
        <v>15.173228348864548</v>
      </c>
      <c r="CW2035" s="129">
        <v>15.599307345132686</v>
      </c>
      <c r="CX2035" s="129">
        <v>14.676994788072957</v>
      </c>
      <c r="CY2035" s="129">
        <v>15.085396547690905</v>
      </c>
      <c r="CZ2035" s="129">
        <v>15.193307999294822</v>
      </c>
      <c r="DA2035" s="129">
        <f t="shared" si="1985"/>
        <v>13.247781556259584</v>
      </c>
      <c r="DB2035" s="128">
        <v>12.615755481269936</v>
      </c>
      <c r="DC2035" s="128">
        <v>14.971881869741555</v>
      </c>
      <c r="DD2035" s="128">
        <v>16.985116200604786</v>
      </c>
      <c r="DE2035" s="128">
        <v>13.688428040297133</v>
      </c>
      <c r="DF2035" s="128">
        <v>15.084631037410615</v>
      </c>
      <c r="DG2035" s="128">
        <v>15.034085513782717</v>
      </c>
      <c r="DH2035" s="128">
        <v>13.973665458299489</v>
      </c>
      <c r="DI2035" s="128">
        <v>15.289741208657967</v>
      </c>
      <c r="DJ2035" s="128">
        <v>14.691019045130325</v>
      </c>
      <c r="DK2035" s="128">
        <v>12.512319641300953</v>
      </c>
      <c r="DL2035" s="128">
        <v>14.010288273669042</v>
      </c>
      <c r="DM2035" s="128">
        <v>13.719977261952774</v>
      </c>
      <c r="DN2035" s="130">
        <f t="shared" si="1986"/>
        <v>14.162066900997711</v>
      </c>
      <c r="DO2035" s="128">
        <v>13.719977261952774</v>
      </c>
      <c r="DP2035" s="128">
        <v>12.444813972456515</v>
      </c>
      <c r="DQ2035" s="128">
        <v>13.000249612979253</v>
      </c>
      <c r="DR2035" s="128">
        <v>14.020535434718854</v>
      </c>
      <c r="DS2035" s="128">
        <v>12.537306141313971</v>
      </c>
      <c r="DT2035" s="128">
        <v>13.183451326577618</v>
      </c>
      <c r="DU2035" s="128">
        <v>12.440209456692953</v>
      </c>
      <c r="DV2035" s="131">
        <f t="shared" si="1987"/>
        <v>14.119742268616186</v>
      </c>
      <c r="DW2035" s="132">
        <f t="shared" si="1987"/>
        <v>13.716695363708276</v>
      </c>
      <c r="DX2035" s="133">
        <f t="shared" si="1987"/>
        <v>11.411799096958246</v>
      </c>
      <c r="DZ2035" s="128">
        <f t="shared" si="1988"/>
        <v>14.460161291513016</v>
      </c>
      <c r="EC2035" s="128">
        <f t="shared" si="1989"/>
        <v>15.028059284084305</v>
      </c>
      <c r="EF2035" s="128">
        <f t="shared" si="1990"/>
        <v>15.031142422457499</v>
      </c>
      <c r="EI2035" s="128">
        <f t="shared" si="1991"/>
        <v>15.761061171367677</v>
      </c>
      <c r="EL2035" s="128">
        <f t="shared" si="1992"/>
        <v>17.303718713271369</v>
      </c>
      <c r="EO2035" s="128">
        <f t="shared" si="1993"/>
        <v>20.796380573950433</v>
      </c>
    </row>
    <row r="2036" spans="1:145" ht="15.5" x14ac:dyDescent="0.35">
      <c r="A2036" s="56" t="s">
        <v>484</v>
      </c>
      <c r="B2036" s="128">
        <f t="shared" si="1975"/>
        <v>65.482114444733241</v>
      </c>
      <c r="C2036" s="128">
        <f t="shared" si="1975"/>
        <v>69.009513490524483</v>
      </c>
      <c r="D2036" s="128">
        <f t="shared" si="1975"/>
        <v>59.705221303940505</v>
      </c>
      <c r="E2036" s="128">
        <f t="shared" si="1975"/>
        <v>52.566128222763361</v>
      </c>
      <c r="F2036" s="128">
        <f t="shared" si="1975"/>
        <v>43.234307145677057</v>
      </c>
      <c r="G2036" s="128">
        <f t="shared" si="1975"/>
        <v>46.604893380774833</v>
      </c>
      <c r="H2036" s="128">
        <f t="shared" si="1975"/>
        <v>45.331164424703474</v>
      </c>
      <c r="I2036" s="128">
        <f t="shared" si="1975"/>
        <v>53.777465214236713</v>
      </c>
      <c r="J2036" s="128">
        <f t="shared" si="1975"/>
        <v>57.331742183950929</v>
      </c>
      <c r="K2036" s="128">
        <f t="shared" si="1975"/>
        <v>54.489200240639278</v>
      </c>
      <c r="L2036" s="128">
        <f t="shared" si="1975"/>
        <v>52.051797549865753</v>
      </c>
      <c r="M2036" s="128">
        <f t="shared" si="1975"/>
        <v>62.637951785221794</v>
      </c>
      <c r="N2036" s="128">
        <f t="shared" si="1975"/>
        <v>59.972850223145144</v>
      </c>
      <c r="O2036" s="128">
        <f t="shared" si="1975"/>
        <v>32.026154862534518</v>
      </c>
      <c r="P2036" s="128">
        <f t="shared" si="1975"/>
        <v>28.567336678151143</v>
      </c>
      <c r="Q2036" s="128">
        <f t="shared" si="1975"/>
        <v>25.550049223701212</v>
      </c>
      <c r="R2036" s="128">
        <f t="shared" si="1975"/>
        <v>25.216020999286201</v>
      </c>
      <c r="S2036" s="128">
        <f t="shared" si="1975"/>
        <v>26.539950721576901</v>
      </c>
      <c r="T2036" s="128">
        <f t="shared" si="1975"/>
        <v>-2.5064392106643103</v>
      </c>
      <c r="U2036" s="128">
        <f t="shared" si="1975"/>
        <v>4.6285553092721399</v>
      </c>
      <c r="V2036" s="128">
        <f t="shared" si="1975"/>
        <v>17.476585838543851</v>
      </c>
      <c r="W2036" s="128">
        <f t="shared" si="1975"/>
        <v>5.735033780884411</v>
      </c>
      <c r="X2036" s="129">
        <f t="shared" si="1975"/>
        <v>6.9774116527322692</v>
      </c>
      <c r="Y2036" s="129">
        <f t="shared" si="1975"/>
        <v>-2.7634986123623224</v>
      </c>
      <c r="Z2036" s="128">
        <f t="shared" si="1975"/>
        <v>-2.4648820044551916</v>
      </c>
      <c r="AA2036" s="128">
        <f t="shared" si="1975"/>
        <v>-2.0338075410409062</v>
      </c>
      <c r="AB2036" s="128">
        <v>-1.0258171651099031</v>
      </c>
      <c r="AC2036" s="128">
        <v>0.53989586481973384</v>
      </c>
      <c r="AD2036" s="128">
        <v>1.4143845015563505</v>
      </c>
      <c r="AE2036" s="128">
        <f t="shared" si="1976"/>
        <v>12.577260327517768</v>
      </c>
      <c r="AF2036" s="128">
        <v>12.057575212174999</v>
      </c>
      <c r="AG2036" s="128">
        <v>19.08667499470036</v>
      </c>
      <c r="AH2036" s="128">
        <v>27.310723590093765</v>
      </c>
      <c r="AI2036" s="128">
        <v>28.628584985204721</v>
      </c>
      <c r="AJ2036" s="129">
        <f t="shared" si="1977"/>
        <v>12.69441203394223</v>
      </c>
      <c r="AK2036" s="129">
        <v>-304.63403969014797</v>
      </c>
      <c r="AL2036" s="129">
        <v>80.151910992097626</v>
      </c>
      <c r="AM2036" s="129">
        <v>25.906615000627241</v>
      </c>
      <c r="AN2036" s="129">
        <v>14.735118252104023</v>
      </c>
      <c r="AO2036" s="129">
        <f t="shared" si="1978"/>
        <v>-15.978143767478061</v>
      </c>
      <c r="AP2036" s="129">
        <v>22.205165727392455</v>
      </c>
      <c r="AQ2036" s="129">
        <v>20.258487511792428</v>
      </c>
      <c r="AR2036" s="129">
        <v>22.863104038627927</v>
      </c>
      <c r="AS2036" s="129">
        <f t="shared" si="1979"/>
        <v>24.930198284057383</v>
      </c>
      <c r="AT2036" s="129">
        <v>19.199631827312178</v>
      </c>
      <c r="AU2036" s="129">
        <v>22.587494597580125</v>
      </c>
      <c r="AV2036" s="129">
        <v>25.928532853637584</v>
      </c>
      <c r="AW2036" s="129">
        <v>26.028437376562838</v>
      </c>
      <c r="AX2036" s="129">
        <f t="shared" si="1980"/>
        <v>5.7808768382527775</v>
      </c>
      <c r="AY2036" s="129"/>
      <c r="AZ2036" s="129">
        <v>25.282873420425314</v>
      </c>
      <c r="BA2036" s="129">
        <v>25.141845616957486</v>
      </c>
      <c r="BB2036" s="129">
        <v>25.084798300668666</v>
      </c>
      <c r="BC2036" s="129">
        <v>30.600076864672957</v>
      </c>
      <c r="BD2036" s="129">
        <v>22.388980057078111</v>
      </c>
      <c r="BE2036" s="129">
        <v>25.246569364852473</v>
      </c>
      <c r="BF2036" s="129">
        <f t="shared" si="1981"/>
        <v>23.103684493810245</v>
      </c>
      <c r="BG2036" s="129">
        <v>23.223941416809524</v>
      </c>
      <c r="BH2036" s="129">
        <v>22.100510701909943</v>
      </c>
      <c r="BI2036" s="129">
        <v>30.091340513611048</v>
      </c>
      <c r="BJ2036" s="129">
        <v>24.508332234421275</v>
      </c>
      <c r="BK2036" s="129">
        <v>24.063830230992519</v>
      </c>
      <c r="BL2036" s="129">
        <v>22.759923858048982</v>
      </c>
      <c r="BM2036" s="129">
        <v>22.491213389282009</v>
      </c>
      <c r="BN2036" s="129">
        <v>21.078238004653404</v>
      </c>
      <c r="BO2036" s="129">
        <f t="shared" si="1982"/>
        <v>19.55639548201794</v>
      </c>
      <c r="BP2036" s="129">
        <v>18.116141977270917</v>
      </c>
      <c r="BQ2036" s="129">
        <v>16.676732914139027</v>
      </c>
      <c r="BR2036" s="129">
        <v>21.452453162298482</v>
      </c>
      <c r="BS2036" s="129">
        <v>14.160677627854408</v>
      </c>
      <c r="BT2036" s="129">
        <v>18.299415168412786</v>
      </c>
      <c r="BU2036" s="129">
        <v>17.784494749494325</v>
      </c>
      <c r="BV2036" s="129">
        <v>18.735885539564794</v>
      </c>
      <c r="BW2036" s="129">
        <v>18.522341661797547</v>
      </c>
      <c r="BX2036" s="129">
        <v>19.774923595189559</v>
      </c>
      <c r="BY2036" s="129">
        <v>20.896284582934367</v>
      </c>
      <c r="BZ2036" s="128">
        <v>10.849098489342783</v>
      </c>
      <c r="CA2036" s="129">
        <f t="shared" si="1983"/>
        <v>18.987346547000037</v>
      </c>
      <c r="CB2036" s="129">
        <v>16.450705392180971</v>
      </c>
      <c r="CC2036" s="129">
        <v>16.607983545925432</v>
      </c>
      <c r="CD2036" s="129">
        <v>17.514984314493343</v>
      </c>
      <c r="CE2036" s="129">
        <v>19.180376882590533</v>
      </c>
      <c r="CF2036" s="129">
        <v>19.629526082954278</v>
      </c>
      <c r="CG2036" s="129">
        <v>21.490042339315785</v>
      </c>
      <c r="CH2036" s="129">
        <v>16.502371860031406</v>
      </c>
      <c r="CI2036" s="129">
        <v>18.095682070719239</v>
      </c>
      <c r="CJ2036" s="128">
        <v>17.701127599561087</v>
      </c>
      <c r="CK2036" s="128">
        <v>18.109186438736288</v>
      </c>
      <c r="CL2036" s="129">
        <f t="shared" si="1984"/>
        <v>21.670244714683307</v>
      </c>
      <c r="CM2036" s="129">
        <v>18.103322056115882</v>
      </c>
      <c r="CN2036" s="129">
        <v>19.036901042367983</v>
      </c>
      <c r="CO2036" s="129">
        <v>19.255763034176972</v>
      </c>
      <c r="CP2036" s="129">
        <v>21.955563128910619</v>
      </c>
      <c r="CQ2036" s="129">
        <v>20.030535084659459</v>
      </c>
      <c r="CR2036" s="129">
        <v>18.768497612515393</v>
      </c>
      <c r="CS2036" s="129">
        <v>18.708318974072252</v>
      </c>
      <c r="CT2036" s="129">
        <v>17.404071858439316</v>
      </c>
      <c r="CU2036" s="129">
        <v>17.539096373947448</v>
      </c>
      <c r="CV2036" s="129">
        <v>15.277910816928603</v>
      </c>
      <c r="CW2036" s="129">
        <v>15.615379479314194</v>
      </c>
      <c r="CX2036" s="129">
        <v>16.389304632018927</v>
      </c>
      <c r="CY2036" s="129">
        <v>16.323358230561936</v>
      </c>
      <c r="CZ2036" s="129">
        <v>15.712059178188889</v>
      </c>
      <c r="DA2036" s="129">
        <f t="shared" si="1985"/>
        <v>20.897164290363605</v>
      </c>
      <c r="DB2036" s="128">
        <v>24.330719162680886</v>
      </c>
      <c r="DC2036" s="128">
        <v>24.248701985232355</v>
      </c>
      <c r="DD2036" s="128">
        <v>23.388573123046601</v>
      </c>
      <c r="DE2036" s="128">
        <v>23.063749404500744</v>
      </c>
      <c r="DF2036" s="128">
        <v>23.33188101134844</v>
      </c>
      <c r="DG2036" s="128">
        <v>23.34823261344879</v>
      </c>
      <c r="DH2036" s="128">
        <v>22.24867565786839</v>
      </c>
      <c r="DI2036" s="128">
        <v>22.723181015003789</v>
      </c>
      <c r="DJ2036" s="128">
        <v>23.097301940749734</v>
      </c>
      <c r="DK2036" s="128">
        <v>21.940454405416112</v>
      </c>
      <c r="DL2036" s="128">
        <v>21.953203130996492</v>
      </c>
      <c r="DM2036" s="128">
        <v>21.568996360825889</v>
      </c>
      <c r="DN2036" s="130">
        <f t="shared" si="1986"/>
        <v>17.914212596403868</v>
      </c>
      <c r="DO2036" s="128">
        <v>21.568996360825889</v>
      </c>
      <c r="DP2036" s="128">
        <v>17.739879323558242</v>
      </c>
      <c r="DQ2036" s="128">
        <v>17.91212779510596</v>
      </c>
      <c r="DR2036" s="128">
        <v>17.530857355730621</v>
      </c>
      <c r="DS2036" s="128">
        <v>22.009360886776847</v>
      </c>
      <c r="DT2036" s="128">
        <v>21.728570001696102</v>
      </c>
      <c r="DU2036" s="128">
        <v>19.04406406165662</v>
      </c>
      <c r="DV2036" s="131">
        <f t="shared" si="1987"/>
        <v>17.651241725838684</v>
      </c>
      <c r="DW2036" s="132">
        <f t="shared" si="1987"/>
        <v>17.649321432911034</v>
      </c>
      <c r="DX2036" s="133">
        <f t="shared" si="1987"/>
        <v>20.447902515055269</v>
      </c>
      <c r="DZ2036" s="128">
        <f t="shared" si="1988"/>
        <v>18.387123028627663</v>
      </c>
      <c r="EC2036" s="128">
        <f t="shared" si="1989"/>
        <v>19.074091323842321</v>
      </c>
      <c r="EF2036" s="128">
        <f t="shared" si="1990"/>
        <v>20.059333454685742</v>
      </c>
      <c r="EI2036" s="128">
        <f t="shared" si="1991"/>
        <v>20.722882535401592</v>
      </c>
      <c r="EL2036" s="128">
        <f t="shared" si="1992"/>
        <v>21.357970014053699</v>
      </c>
      <c r="EO2036" s="128">
        <f t="shared" si="1993"/>
        <v>22.416115569864441</v>
      </c>
    </row>
    <row r="2037" spans="1:145" ht="15.5" x14ac:dyDescent="0.35">
      <c r="A2037" s="56" t="s">
        <v>485</v>
      </c>
      <c r="B2037" s="128">
        <f t="shared" si="1975"/>
        <v>2.4170697229212759</v>
      </c>
      <c r="C2037" s="128">
        <f t="shared" si="1975"/>
        <v>2.0956007068032338</v>
      </c>
      <c r="D2037" s="128">
        <f t="shared" si="1975"/>
        <v>1.6990899774363666</v>
      </c>
      <c r="E2037" s="128">
        <f t="shared" si="1975"/>
        <v>1.4895502227509585</v>
      </c>
      <c r="F2037" s="128">
        <f t="shared" si="1975"/>
        <v>4.4616616221432643</v>
      </c>
      <c r="G2037" s="128">
        <f t="shared" si="1975"/>
        <v>3.5566938994150221</v>
      </c>
      <c r="H2037" s="128">
        <f t="shared" si="1975"/>
        <v>3.7439648818626639</v>
      </c>
      <c r="I2037" s="128">
        <f t="shared" si="1975"/>
        <v>4.3421844394533338</v>
      </c>
      <c r="J2037" s="128">
        <f t="shared" si="1975"/>
        <v>4.2380819565820351</v>
      </c>
      <c r="K2037" s="128">
        <f t="shared" si="1975"/>
        <v>4.1279650206151945</v>
      </c>
      <c r="L2037" s="128">
        <f t="shared" si="1975"/>
        <v>3.7551842542843814</v>
      </c>
      <c r="M2037" s="128">
        <f t="shared" si="1975"/>
        <v>1.6170825709994447</v>
      </c>
      <c r="N2037" s="128">
        <f t="shared" si="1975"/>
        <v>1.972810039937376</v>
      </c>
      <c r="O2037" s="128">
        <f t="shared" si="1975"/>
        <v>2.6137922856707263</v>
      </c>
      <c r="P2037" s="128">
        <f t="shared" si="1975"/>
        <v>-3.2455367175065004</v>
      </c>
      <c r="Q2037" s="128">
        <f t="shared" si="1975"/>
        <v>-6.513295526796151</v>
      </c>
      <c r="R2037" s="128">
        <f t="shared" si="1975"/>
        <v>-4.1666600462889569</v>
      </c>
      <c r="S2037" s="128">
        <f t="shared" si="1975"/>
        <v>-73.964640726433444</v>
      </c>
      <c r="T2037" s="128">
        <f t="shared" si="1975"/>
        <v>148.84007289563115</v>
      </c>
      <c r="U2037" s="128">
        <f t="shared" si="1975"/>
        <v>69.700276631295878</v>
      </c>
      <c r="V2037" s="128">
        <f t="shared" si="1975"/>
        <v>51.241961986010828</v>
      </c>
      <c r="W2037" s="128">
        <f t="shared" si="1975"/>
        <v>49.944381668154392</v>
      </c>
      <c r="X2037" s="129">
        <f t="shared" si="1975"/>
        <v>41.076144353999879</v>
      </c>
      <c r="Y2037" s="129">
        <f t="shared" si="1975"/>
        <v>22.60249581848981</v>
      </c>
      <c r="Z2037" s="128">
        <f t="shared" si="1975"/>
        <v>33.595027116988547</v>
      </c>
      <c r="AA2037" s="128">
        <f t="shared" si="1975"/>
        <v>37.484988945129686</v>
      </c>
      <c r="AB2037" s="128">
        <v>40.748499974956012</v>
      </c>
      <c r="AC2037" s="128">
        <v>39.033859219234877</v>
      </c>
      <c r="AD2037" s="128">
        <v>34.449861561197913</v>
      </c>
      <c r="AE2037" s="128">
        <f t="shared" si="1976"/>
        <v>36.261744867240502</v>
      </c>
      <c r="AF2037" s="128">
        <v>30.491547495439317</v>
      </c>
      <c r="AG2037" s="128">
        <v>34.011822867403602</v>
      </c>
      <c r="AH2037" s="128">
        <v>16.204986333051586</v>
      </c>
      <c r="AI2037" s="128">
        <v>10.810511398434723</v>
      </c>
      <c r="AJ2037" s="129">
        <f t="shared" si="1977"/>
        <v>34.419675281989903</v>
      </c>
      <c r="AK2037" s="129">
        <v>-297.71378790891623</v>
      </c>
      <c r="AL2037" s="129">
        <v>88.561356627764425</v>
      </c>
      <c r="AM2037" s="129">
        <v>350.81658110302402</v>
      </c>
      <c r="AN2037" s="129">
        <v>142.00539129181075</v>
      </c>
      <c r="AO2037" s="129">
        <f t="shared" si="1978"/>
        <v>50.434947049924332</v>
      </c>
      <c r="AP2037" s="129">
        <v>10.094333140841972</v>
      </c>
      <c r="AQ2037" s="129">
        <v>5.6449642723135698</v>
      </c>
      <c r="AR2037" s="129">
        <v>6.4544928061416682</v>
      </c>
      <c r="AS2037" s="129">
        <f t="shared" si="1979"/>
        <v>9.2014355458853174</v>
      </c>
      <c r="AT2037" s="129">
        <v>-0.19061207079856299</v>
      </c>
      <c r="AU2037" s="129">
        <v>19.2771509199004</v>
      </c>
      <c r="AV2037" s="129">
        <v>6.4786080582759391</v>
      </c>
      <c r="AW2037" s="129">
        <v>6.4248951504865284</v>
      </c>
      <c r="AX2037" s="129">
        <f t="shared" si="1980"/>
        <v>13.98955162610415</v>
      </c>
      <c r="AY2037" s="129"/>
      <c r="AZ2037" s="129">
        <v>11.593474149536647</v>
      </c>
      <c r="BA2037" s="129">
        <v>8.5182670803949225</v>
      </c>
      <c r="BB2037" s="129">
        <v>7.5145766897270745</v>
      </c>
      <c r="BC2037" s="129">
        <v>6.9741704904934396</v>
      </c>
      <c r="BD2037" s="129">
        <v>10.968863850375699</v>
      </c>
      <c r="BE2037" s="129">
        <v>15.354424974355124</v>
      </c>
      <c r="BF2037" s="129">
        <f t="shared" si="1981"/>
        <v>9.3941783788918016</v>
      </c>
      <c r="BG2037" s="129">
        <v>7.7110070950826319</v>
      </c>
      <c r="BH2037" s="129">
        <v>14.515522021148174</v>
      </c>
      <c r="BI2037" s="129">
        <v>14.848065444589304</v>
      </c>
      <c r="BJ2037" s="129">
        <v>16.688980217481333</v>
      </c>
      <c r="BK2037" s="129">
        <v>16.784211305017642</v>
      </c>
      <c r="BL2037" s="129">
        <v>21.433893311460633</v>
      </c>
      <c r="BM2037" s="129">
        <v>17.540145016592938</v>
      </c>
      <c r="BN2037" s="129">
        <v>22.599514128831395</v>
      </c>
      <c r="BO2037" s="129">
        <f t="shared" si="1982"/>
        <v>14.221797853782311</v>
      </c>
      <c r="BP2037" s="129">
        <v>17.970429943257784</v>
      </c>
      <c r="BQ2037" s="129">
        <v>16.50709737164696</v>
      </c>
      <c r="BR2037" s="129">
        <v>16.935396388281717</v>
      </c>
      <c r="BS2037" s="129">
        <v>16.1834053372915</v>
      </c>
      <c r="BT2037" s="129">
        <v>21.287138244213473</v>
      </c>
      <c r="BU2037" s="129">
        <v>21.465968421910745</v>
      </c>
      <c r="BV2037" s="129">
        <v>21.760671975808588</v>
      </c>
      <c r="BW2037" s="129">
        <v>15.510958342210209</v>
      </c>
      <c r="BX2037" s="129">
        <v>15.814300150180383</v>
      </c>
      <c r="BY2037" s="129">
        <v>16.529747902331021</v>
      </c>
      <c r="BZ2037" s="128">
        <v>14.996947570858666</v>
      </c>
      <c r="CA2037" s="129">
        <f t="shared" si="1983"/>
        <v>11.176994156184733</v>
      </c>
      <c r="CB2037" s="129">
        <v>14.177511700718062</v>
      </c>
      <c r="CC2037" s="129">
        <v>14.232044345506482</v>
      </c>
      <c r="CD2037" s="129">
        <v>15.874721984218544</v>
      </c>
      <c r="CE2037" s="129">
        <v>15.195549726981579</v>
      </c>
      <c r="CF2037" s="129">
        <v>15.088193292370077</v>
      </c>
      <c r="CG2037" s="129">
        <v>16.169037404612403</v>
      </c>
      <c r="CH2037" s="129">
        <v>12.614998369481354</v>
      </c>
      <c r="CI2037" s="129">
        <v>12.627259378188056</v>
      </c>
      <c r="CJ2037" s="128">
        <v>11.420664966616071</v>
      </c>
      <c r="CK2037" s="128">
        <v>12.270830126408747</v>
      </c>
      <c r="CL2037" s="129">
        <f t="shared" si="1984"/>
        <v>7.5747027572888532</v>
      </c>
      <c r="CM2037" s="129">
        <v>10.34392793368912</v>
      </c>
      <c r="CN2037" s="129">
        <v>9.4383154195195313</v>
      </c>
      <c r="CO2037" s="129">
        <v>9.4978430382404326</v>
      </c>
      <c r="CP2037" s="129">
        <v>8.5144068380739206</v>
      </c>
      <c r="CQ2037" s="129">
        <v>10.736967652521461</v>
      </c>
      <c r="CR2037" s="129">
        <v>12.713947598661221</v>
      </c>
      <c r="CS2037" s="129">
        <v>7.8833580640343381</v>
      </c>
      <c r="CT2037" s="129">
        <v>7.3411889633419181</v>
      </c>
      <c r="CU2037" s="129">
        <v>9.7077204559460792</v>
      </c>
      <c r="CV2037" s="129">
        <v>8.5078980151691805</v>
      </c>
      <c r="CW2037" s="129">
        <v>8.7670006922719228</v>
      </c>
      <c r="CX2037" s="129">
        <v>8.8929608522195043</v>
      </c>
      <c r="CY2037" s="129">
        <v>8.8643021652988505</v>
      </c>
      <c r="CZ2037" s="129">
        <v>8.8839869206462225</v>
      </c>
      <c r="DA2037" s="129">
        <f t="shared" si="1985"/>
        <v>-0.66653854010375468</v>
      </c>
      <c r="DB2037" s="128">
        <v>-2.3424352494044798</v>
      </c>
      <c r="DC2037" s="128">
        <v>-0.31251612531425366</v>
      </c>
      <c r="DD2037" s="128">
        <v>1.7055665219313927</v>
      </c>
      <c r="DE2037" s="128">
        <v>6.1884087668628886E-2</v>
      </c>
      <c r="DF2037" s="128">
        <v>1.5094682124675329</v>
      </c>
      <c r="DG2037" s="128">
        <v>3.3793744232236302</v>
      </c>
      <c r="DH2037" s="128">
        <v>-7.6377703493954771E-2</v>
      </c>
      <c r="DI2037" s="128">
        <v>0.12817578235057139</v>
      </c>
      <c r="DJ2037" s="128">
        <v>0.57873495393359309</v>
      </c>
      <c r="DK2037" s="128">
        <v>0.37259311739015322</v>
      </c>
      <c r="DL2037" s="128">
        <v>0.42258141869402177</v>
      </c>
      <c r="DM2037" s="128">
        <v>0.54044113668763949</v>
      </c>
      <c r="DN2037" s="130">
        <f t="shared" si="1986"/>
        <v>1.492280807297623</v>
      </c>
      <c r="DO2037" s="128">
        <v>0.54044113668763949</v>
      </c>
      <c r="DP2037" s="128">
        <v>3.9307717947118195</v>
      </c>
      <c r="DQ2037" s="128">
        <v>4.5887113347406148</v>
      </c>
      <c r="DR2037" s="128">
        <v>5.452691768365451</v>
      </c>
      <c r="DS2037" s="128">
        <v>1.875275185453859</v>
      </c>
      <c r="DT2037" s="128">
        <v>2.4448478584029929</v>
      </c>
      <c r="DU2037" s="128">
        <v>3.9253512668338186</v>
      </c>
      <c r="DV2037" s="131">
        <f t="shared" si="1987"/>
        <v>4.4285451858989404</v>
      </c>
      <c r="DW2037" s="132">
        <f t="shared" si="1987"/>
        <v>4.6697463053403174</v>
      </c>
      <c r="DX2037" s="133">
        <f t="shared" si="1987"/>
        <v>3.2573242866401531</v>
      </c>
      <c r="DZ2037" s="128">
        <f t="shared" si="1988"/>
        <v>5.3868297357342714</v>
      </c>
      <c r="EC2037" s="128">
        <f t="shared" si="1989"/>
        <v>5.7156275245493502</v>
      </c>
      <c r="EF2037" s="128">
        <f t="shared" si="1990"/>
        <v>5.5323681089686447</v>
      </c>
      <c r="EI2037" s="128">
        <f t="shared" si="1991"/>
        <v>5.1685037665568041</v>
      </c>
      <c r="EL2037" s="128">
        <f t="shared" si="1992"/>
        <v>4.9735786403042459</v>
      </c>
      <c r="EO2037" s="128">
        <f t="shared" si="1993"/>
        <v>4.8557701220041061</v>
      </c>
    </row>
    <row r="2038" spans="1:145" ht="15.5" x14ac:dyDescent="0.35">
      <c r="A2038" s="56" t="s">
        <v>486</v>
      </c>
      <c r="B2038" s="128">
        <f t="shared" si="1975"/>
        <v>2.2059802349242172</v>
      </c>
      <c r="C2038" s="128">
        <f t="shared" si="1975"/>
        <v>-0.77971130429499402</v>
      </c>
      <c r="D2038" s="128">
        <f t="shared" si="1975"/>
        <v>1.5174373342364649</v>
      </c>
      <c r="E2038" s="128">
        <f t="shared" si="1975"/>
        <v>1.6233866820330756</v>
      </c>
      <c r="F2038" s="128">
        <f t="shared" si="1975"/>
        <v>3.2844233890424177</v>
      </c>
      <c r="G2038" s="128">
        <f t="shared" si="1975"/>
        <v>10.000319272342855</v>
      </c>
      <c r="H2038" s="128">
        <f t="shared" si="1975"/>
        <v>14.309277279383352</v>
      </c>
      <c r="I2038" s="128">
        <f t="shared" si="1975"/>
        <v>11.871856652196845</v>
      </c>
      <c r="J2038" s="128">
        <f t="shared" si="1975"/>
        <v>9.1991773610593572</v>
      </c>
      <c r="K2038" s="128">
        <f t="shared" si="1975"/>
        <v>11.382209228918176</v>
      </c>
      <c r="L2038" s="128">
        <f t="shared" si="1975"/>
        <v>10.831547885860763</v>
      </c>
      <c r="M2038" s="128">
        <f t="shared" si="1975"/>
        <v>5.3742920042456523</v>
      </c>
      <c r="N2038" s="128">
        <f t="shared" si="1975"/>
        <v>9.6532123200312885</v>
      </c>
      <c r="O2038" s="128">
        <f t="shared" si="1975"/>
        <v>20.416038486947979</v>
      </c>
      <c r="P2038" s="128">
        <f t="shared" si="1975"/>
        <v>8.8555390345826552</v>
      </c>
      <c r="Q2038" s="128">
        <f t="shared" si="1975"/>
        <v>9.2831542137539209</v>
      </c>
      <c r="R2038" s="128">
        <f t="shared" si="1975"/>
        <v>10.230779589970229</v>
      </c>
      <c r="S2038" s="128">
        <f t="shared" si="1975"/>
        <v>18.688151346245526</v>
      </c>
      <c r="T2038" s="128">
        <f t="shared" si="1975"/>
        <v>-12.487143308291154</v>
      </c>
      <c r="U2038" s="128">
        <f t="shared" si="1975"/>
        <v>-1.1967108981611794</v>
      </c>
      <c r="V2038" s="128">
        <f t="shared" si="1975"/>
        <v>3.8176248144200819</v>
      </c>
      <c r="W2038" s="128">
        <f t="shared" si="1975"/>
        <v>6.0992841678803504</v>
      </c>
      <c r="X2038" s="129">
        <f t="shared" si="1975"/>
        <v>-2.2526412967828788</v>
      </c>
      <c r="Y2038" s="129">
        <f t="shared" si="1975"/>
        <v>-4.5793287488524195</v>
      </c>
      <c r="Z2038" s="128">
        <f t="shared" si="1975"/>
        <v>0.3486329107101428</v>
      </c>
      <c r="AA2038" s="128">
        <f t="shared" si="1975"/>
        <v>3.7651493409565706</v>
      </c>
      <c r="AB2038" s="128">
        <v>-0.68840675500786697</v>
      </c>
      <c r="AC2038" s="128">
        <v>-1.3549788450102125</v>
      </c>
      <c r="AD2038" s="128">
        <v>-2.1191211909294823</v>
      </c>
      <c r="AE2038" s="128">
        <f t="shared" si="1976"/>
        <v>3.3920145578050294</v>
      </c>
      <c r="AF2038" s="128">
        <v>1.6373011765233842</v>
      </c>
      <c r="AG2038" s="128">
        <v>2.643582887854205E-2</v>
      </c>
      <c r="AH2038" s="128">
        <v>-3.6576826323844389</v>
      </c>
      <c r="AI2038" s="128">
        <v>-4.550668690599033</v>
      </c>
      <c r="AJ2038" s="129">
        <f t="shared" si="1977"/>
        <v>-3.9696037069952212</v>
      </c>
      <c r="AK2038" s="129">
        <v>118.26602552790474</v>
      </c>
      <c r="AL2038" s="129">
        <v>-24.260339641376554</v>
      </c>
      <c r="AM2038" s="129">
        <v>-117.68968341957793</v>
      </c>
      <c r="AN2038" s="129">
        <v>-65.517985302967489</v>
      </c>
      <c r="AO2038" s="129">
        <f t="shared" si="1978"/>
        <v>-92.826238940081495</v>
      </c>
      <c r="AP2038" s="129">
        <v>55.940027582938583</v>
      </c>
      <c r="AQ2038" s="129">
        <v>40.085036409717603</v>
      </c>
      <c r="AR2038" s="129">
        <v>55.728525089832765</v>
      </c>
      <c r="AS2038" s="129">
        <f t="shared" si="1979"/>
        <v>21.942951534529946</v>
      </c>
      <c r="AT2038" s="129">
        <v>24.82839378875159</v>
      </c>
      <c r="AU2038" s="129">
        <v>17.224207238387137</v>
      </c>
      <c r="AV2038" s="129">
        <v>19.758341401837647</v>
      </c>
      <c r="AW2038" s="129">
        <v>19.687110998967924</v>
      </c>
      <c r="AX2038" s="129">
        <f t="shared" si="1980"/>
        <v>21.478944711756096</v>
      </c>
      <c r="AY2038" s="129"/>
      <c r="AZ2038" s="129">
        <v>18.931882390706289</v>
      </c>
      <c r="BA2038" s="129">
        <v>17.605142258369966</v>
      </c>
      <c r="BB2038" s="129">
        <v>15.817429118912342</v>
      </c>
      <c r="BC2038" s="129">
        <v>15.237970576099045</v>
      </c>
      <c r="BD2038" s="129">
        <v>17.90453397487062</v>
      </c>
      <c r="BE2038" s="129">
        <v>15.994740772926548</v>
      </c>
      <c r="BF2038" s="129">
        <f t="shared" si="1981"/>
        <v>16.060000748354337</v>
      </c>
      <c r="BG2038" s="129">
        <v>17.986221191090451</v>
      </c>
      <c r="BH2038" s="129">
        <v>17.919439453581845</v>
      </c>
      <c r="BI2038" s="129">
        <v>20.114483995150064</v>
      </c>
      <c r="BJ2038" s="129">
        <v>17.220970984592054</v>
      </c>
      <c r="BK2038" s="129">
        <v>19.186093822584173</v>
      </c>
      <c r="BL2038" s="129">
        <v>17.230842797702312</v>
      </c>
      <c r="BM2038" s="129">
        <v>18.907766929987858</v>
      </c>
      <c r="BN2038" s="129">
        <v>17.569712625451444</v>
      </c>
      <c r="BO2038" s="129">
        <f t="shared" si="1982"/>
        <v>17.563655265986498</v>
      </c>
      <c r="BP2038" s="129">
        <v>17.91640353725489</v>
      </c>
      <c r="BQ2038" s="129">
        <v>16.457470337271829</v>
      </c>
      <c r="BR2038" s="129">
        <v>17.2572817615841</v>
      </c>
      <c r="BS2038" s="129">
        <v>14.911271971000248</v>
      </c>
      <c r="BT2038" s="129">
        <v>12.952405445865459</v>
      </c>
      <c r="BU2038" s="129">
        <v>12.120902868333779</v>
      </c>
      <c r="BV2038" s="129">
        <v>10.404983130275799</v>
      </c>
      <c r="BW2038" s="129">
        <v>17.840318179762548</v>
      </c>
      <c r="BX2038" s="129">
        <v>18.399529287980279</v>
      </c>
      <c r="BY2038" s="129">
        <v>14.285292590997573</v>
      </c>
      <c r="BZ2038" s="128">
        <v>14.980468323254831</v>
      </c>
      <c r="CA2038" s="129">
        <f t="shared" si="1983"/>
        <v>13.650678441160979</v>
      </c>
      <c r="CB2038" s="129">
        <v>12.545251095918001</v>
      </c>
      <c r="CC2038" s="129">
        <v>12.583804562860982</v>
      </c>
      <c r="CD2038" s="129">
        <v>10.869117405594197</v>
      </c>
      <c r="CE2038" s="129">
        <v>12.678783666751059</v>
      </c>
      <c r="CF2038" s="129">
        <v>12.787503267650953</v>
      </c>
      <c r="CG2038" s="129">
        <v>11.789443634006698</v>
      </c>
      <c r="CH2038" s="129">
        <v>13.955162969311134</v>
      </c>
      <c r="CI2038" s="129">
        <v>14.025039455492323</v>
      </c>
      <c r="CJ2038" s="128">
        <v>13.681779186162233</v>
      </c>
      <c r="CK2038" s="128">
        <v>13.940088566863553</v>
      </c>
      <c r="CL2038" s="129">
        <f t="shared" si="1984"/>
        <v>14.214243533374942</v>
      </c>
      <c r="CM2038" s="129">
        <v>11.781486329061288</v>
      </c>
      <c r="CN2038" s="129">
        <v>12.674478989247792</v>
      </c>
      <c r="CO2038" s="129">
        <v>12.746432384704413</v>
      </c>
      <c r="CP2038" s="129">
        <v>14.591559927360395</v>
      </c>
      <c r="CQ2038" s="129">
        <v>13.248140679726598</v>
      </c>
      <c r="CR2038" s="129">
        <v>11.682393515470263</v>
      </c>
      <c r="CS2038" s="129">
        <v>13.898076813492477</v>
      </c>
      <c r="CT2038" s="129">
        <v>13.256263093794002</v>
      </c>
      <c r="CU2038" s="129">
        <v>12.350769786806081</v>
      </c>
      <c r="CV2038" s="129">
        <v>12.664330182792392</v>
      </c>
      <c r="CW2038" s="129">
        <v>12.001208851187659</v>
      </c>
      <c r="CX2038" s="129">
        <v>11.902347471895135</v>
      </c>
      <c r="CY2038" s="129">
        <v>11.371590879432492</v>
      </c>
      <c r="CZ2038" s="129">
        <v>11.24690964023465</v>
      </c>
      <c r="DA2038" s="129">
        <f t="shared" si="1985"/>
        <v>12.649321474952128</v>
      </c>
      <c r="DB2038" s="128">
        <v>10.465043788394498</v>
      </c>
      <c r="DC2038" s="128">
        <v>9.3969075160028819</v>
      </c>
      <c r="DD2038" s="128">
        <v>9.1629196333680731</v>
      </c>
      <c r="DE2038" s="128">
        <v>10.825317981462677</v>
      </c>
      <c r="DF2038" s="128">
        <v>10.238380512908321</v>
      </c>
      <c r="DG2038" s="128">
        <v>9.8622299505370545</v>
      </c>
      <c r="DH2038" s="128">
        <v>12.091265670932087</v>
      </c>
      <c r="DI2038" s="128">
        <v>11.854939145186064</v>
      </c>
      <c r="DJ2038" s="128">
        <v>11.856799208501579</v>
      </c>
      <c r="DK2038" s="128">
        <v>12.571509560950748</v>
      </c>
      <c r="DL2038" s="128">
        <v>12.728333425303488</v>
      </c>
      <c r="DM2038" s="128">
        <v>11.072256821824819</v>
      </c>
      <c r="DN2038" s="130">
        <f t="shared" si="1986"/>
        <v>12.229813934624627</v>
      </c>
      <c r="DO2038" s="128">
        <v>11.072256821824819</v>
      </c>
      <c r="DP2038" s="128">
        <v>10.918400799815629</v>
      </c>
      <c r="DQ2038" s="128">
        <v>11.09626507000301</v>
      </c>
      <c r="DR2038" s="128">
        <v>10.535813969754264</v>
      </c>
      <c r="DS2038" s="128">
        <v>11.0981670651706</v>
      </c>
      <c r="DT2038" s="128">
        <v>11.406746083145148</v>
      </c>
      <c r="DU2038" s="128">
        <v>10.445788967756915</v>
      </c>
      <c r="DV2038" s="131">
        <f t="shared" si="1987"/>
        <v>10.070711704341504</v>
      </c>
      <c r="DW2038" s="132">
        <f t="shared" si="1987"/>
        <v>10.478973147311395</v>
      </c>
      <c r="DX2038" s="133">
        <f t="shared" si="1987"/>
        <v>9.4797622414597544</v>
      </c>
      <c r="DZ2038" s="128">
        <f t="shared" si="1988"/>
        <v>10.366544912370996</v>
      </c>
      <c r="EC2038" s="128">
        <f t="shared" si="1989"/>
        <v>11.101534603333159</v>
      </c>
      <c r="EF2038" s="128">
        <f t="shared" si="1990"/>
        <v>12.084426115530912</v>
      </c>
      <c r="EI2038" s="128">
        <f t="shared" si="1991"/>
        <v>14.248550529593366</v>
      </c>
      <c r="EL2038" s="128">
        <f t="shared" si="1992"/>
        <v>17.628953411828807</v>
      </c>
      <c r="EO2038" s="128">
        <f t="shared" si="1993"/>
        <v>23.52132999673422</v>
      </c>
    </row>
    <row r="2039" spans="1:145" ht="15.5" x14ac:dyDescent="0.35">
      <c r="A2039" s="56" t="s">
        <v>611</v>
      </c>
      <c r="B2039" s="128">
        <f t="shared" ref="B2039:AA2039" si="1994">+B2011*100/B$2011</f>
        <v>100</v>
      </c>
      <c r="C2039" s="128">
        <f t="shared" si="1994"/>
        <v>100</v>
      </c>
      <c r="D2039" s="128">
        <f t="shared" si="1994"/>
        <v>100</v>
      </c>
      <c r="E2039" s="128">
        <f t="shared" si="1994"/>
        <v>100</v>
      </c>
      <c r="F2039" s="128">
        <f t="shared" si="1994"/>
        <v>100.00000000000001</v>
      </c>
      <c r="G2039" s="128">
        <f t="shared" si="1994"/>
        <v>100</v>
      </c>
      <c r="H2039" s="128">
        <f t="shared" si="1994"/>
        <v>100</v>
      </c>
      <c r="I2039" s="128">
        <f t="shared" si="1994"/>
        <v>100</v>
      </c>
      <c r="J2039" s="128">
        <f t="shared" si="1994"/>
        <v>100</v>
      </c>
      <c r="K2039" s="128">
        <f t="shared" si="1994"/>
        <v>100</v>
      </c>
      <c r="L2039" s="128">
        <f t="shared" si="1994"/>
        <v>100</v>
      </c>
      <c r="M2039" s="128">
        <f t="shared" si="1994"/>
        <v>100</v>
      </c>
      <c r="N2039" s="128">
        <f t="shared" si="1994"/>
        <v>100.00000000000001</v>
      </c>
      <c r="O2039" s="128">
        <f t="shared" si="1994"/>
        <v>100</v>
      </c>
      <c r="P2039" s="128">
        <f t="shared" si="1994"/>
        <v>100</v>
      </c>
      <c r="Q2039" s="128">
        <f t="shared" si="1994"/>
        <v>100</v>
      </c>
      <c r="R2039" s="128">
        <f t="shared" si="1994"/>
        <v>100</v>
      </c>
      <c r="S2039" s="128">
        <f t="shared" si="1994"/>
        <v>100</v>
      </c>
      <c r="T2039" s="128">
        <f t="shared" si="1994"/>
        <v>100</v>
      </c>
      <c r="U2039" s="128">
        <f t="shared" si="1994"/>
        <v>100</v>
      </c>
      <c r="V2039" s="128">
        <f t="shared" si="1994"/>
        <v>100</v>
      </c>
      <c r="W2039" s="128">
        <f t="shared" si="1994"/>
        <v>100</v>
      </c>
      <c r="X2039" s="129">
        <f t="shared" si="1994"/>
        <v>100.00000000000001</v>
      </c>
      <c r="Y2039" s="129">
        <f t="shared" si="1994"/>
        <v>100</v>
      </c>
      <c r="Z2039" s="128">
        <f t="shared" si="1994"/>
        <v>100</v>
      </c>
      <c r="AA2039" s="128">
        <f t="shared" si="1994"/>
        <v>100</v>
      </c>
      <c r="AB2039" s="128">
        <v>100</v>
      </c>
      <c r="AC2039" s="128">
        <v>100</v>
      </c>
      <c r="AD2039" s="128">
        <v>100</v>
      </c>
      <c r="AE2039" s="128">
        <f>+AE2011*100/AE$2011</f>
        <v>100</v>
      </c>
      <c r="AF2039" s="128">
        <v>99.999999999999986</v>
      </c>
      <c r="AG2039" s="128">
        <v>100</v>
      </c>
      <c r="AH2039" s="128">
        <v>100</v>
      </c>
      <c r="AI2039" s="128">
        <v>100</v>
      </c>
      <c r="AJ2039" s="129">
        <f>+AJ2011*100/AJ$2011</f>
        <v>100</v>
      </c>
      <c r="AK2039" s="129">
        <v>100</v>
      </c>
      <c r="AL2039" s="129">
        <v>100</v>
      </c>
      <c r="AM2039" s="129">
        <v>100</v>
      </c>
      <c r="AN2039" s="129">
        <v>100</v>
      </c>
      <c r="AO2039" s="129">
        <f>+AO2011*100/AO$2011</f>
        <v>100</v>
      </c>
      <c r="AP2039" s="129">
        <v>100</v>
      </c>
      <c r="AQ2039" s="129">
        <v>100</v>
      </c>
      <c r="AR2039" s="129">
        <v>100</v>
      </c>
      <c r="AS2039" s="129">
        <f>+AS2011*100/AS$2011</f>
        <v>100</v>
      </c>
      <c r="AT2039" s="129">
        <v>100</v>
      </c>
      <c r="AU2039" s="129">
        <v>100</v>
      </c>
      <c r="AV2039" s="129">
        <v>100</v>
      </c>
      <c r="AW2039" s="129">
        <v>100</v>
      </c>
      <c r="AX2039" s="129">
        <f>+AX2011*100/AX$2011</f>
        <v>100</v>
      </c>
      <c r="AY2039" s="129"/>
      <c r="AZ2039" s="129">
        <v>100</v>
      </c>
      <c r="BA2039" s="129">
        <v>100</v>
      </c>
      <c r="BB2039" s="129">
        <v>100</v>
      </c>
      <c r="BC2039" s="129">
        <v>100</v>
      </c>
      <c r="BD2039" s="129">
        <v>100</v>
      </c>
      <c r="BE2039" s="129">
        <v>100</v>
      </c>
      <c r="BF2039" s="129">
        <f>+BF2011*100/BF$2011</f>
        <v>100</v>
      </c>
      <c r="BG2039" s="129">
        <v>100</v>
      </c>
      <c r="BH2039" s="129">
        <v>100</v>
      </c>
      <c r="BI2039" s="129">
        <v>100</v>
      </c>
      <c r="BJ2039" s="129">
        <v>100</v>
      </c>
      <c r="BK2039" s="129">
        <v>99.999999999999986</v>
      </c>
      <c r="BL2039" s="129">
        <v>100</v>
      </c>
      <c r="BM2039" s="129">
        <v>100</v>
      </c>
      <c r="BN2039" s="129">
        <v>100</v>
      </c>
      <c r="BO2039" s="129">
        <f>+BO2011*100/BO$2011</f>
        <v>100</v>
      </c>
      <c r="BP2039" s="129">
        <v>100</v>
      </c>
      <c r="BQ2039" s="129">
        <v>100</v>
      </c>
      <c r="BR2039" s="129">
        <v>100</v>
      </c>
      <c r="BS2039" s="129">
        <v>100</v>
      </c>
      <c r="BT2039" s="129">
        <v>100</v>
      </c>
      <c r="BU2039" s="129">
        <v>100</v>
      </c>
      <c r="BV2039" s="129">
        <v>100</v>
      </c>
      <c r="BW2039" s="129">
        <v>100</v>
      </c>
      <c r="BX2039" s="129">
        <v>100</v>
      </c>
      <c r="BY2039" s="129">
        <v>100</v>
      </c>
      <c r="BZ2039" s="128">
        <v>100</v>
      </c>
      <c r="CA2039" s="129">
        <f>+CA2011*100/CA$2011</f>
        <v>100</v>
      </c>
      <c r="CB2039" s="129">
        <v>100</v>
      </c>
      <c r="CC2039" s="129">
        <v>100</v>
      </c>
      <c r="CD2039" s="129">
        <v>100</v>
      </c>
      <c r="CE2039" s="129">
        <v>100.00000000000001</v>
      </c>
      <c r="CF2039" s="129">
        <v>100</v>
      </c>
      <c r="CG2039" s="129">
        <v>100</v>
      </c>
      <c r="CH2039" s="129">
        <v>100</v>
      </c>
      <c r="CI2039" s="129">
        <v>100</v>
      </c>
      <c r="CJ2039" s="128">
        <v>100</v>
      </c>
      <c r="CK2039" s="128">
        <v>99.999999999999986</v>
      </c>
      <c r="CL2039" s="129">
        <f>+CL2011*100/CL$2011</f>
        <v>100</v>
      </c>
      <c r="CM2039" s="129">
        <v>100</v>
      </c>
      <c r="CN2039" s="129">
        <v>100</v>
      </c>
      <c r="CO2039" s="129">
        <v>100</v>
      </c>
      <c r="CP2039" s="129">
        <v>100</v>
      </c>
      <c r="CQ2039" s="129">
        <v>100</v>
      </c>
      <c r="CR2039" s="129">
        <v>100</v>
      </c>
      <c r="CS2039" s="129">
        <v>100</v>
      </c>
      <c r="CT2039" s="129">
        <v>100</v>
      </c>
      <c r="CU2039" s="129">
        <v>100</v>
      </c>
      <c r="CV2039" s="129">
        <v>99.999999999999986</v>
      </c>
      <c r="CW2039" s="129">
        <v>99.999999999999986</v>
      </c>
      <c r="CX2039" s="129">
        <v>100</v>
      </c>
      <c r="CY2039" s="129">
        <v>100</v>
      </c>
      <c r="CZ2039" s="129">
        <v>100</v>
      </c>
      <c r="DA2039" s="129">
        <f t="shared" ref="DA2039" si="1995">+DA2011*100/DA$2011</f>
        <v>100</v>
      </c>
      <c r="DB2039" s="128">
        <v>100</v>
      </c>
      <c r="DC2039" s="128">
        <v>100</v>
      </c>
      <c r="DD2039" s="128">
        <v>100</v>
      </c>
      <c r="DE2039" s="128">
        <v>100</v>
      </c>
      <c r="DF2039" s="128">
        <v>100</v>
      </c>
      <c r="DG2039" s="128">
        <v>100</v>
      </c>
      <c r="DH2039" s="128">
        <v>100</v>
      </c>
      <c r="DI2039" s="128">
        <v>100</v>
      </c>
      <c r="DJ2039" s="128">
        <v>100</v>
      </c>
      <c r="DK2039" s="128">
        <v>100</v>
      </c>
      <c r="DL2039" s="128">
        <v>100</v>
      </c>
      <c r="DM2039" s="128">
        <v>100</v>
      </c>
      <c r="DN2039" s="130">
        <f t="shared" ref="DN2039" si="1996">+DN2011*100/DN$2011</f>
        <v>100</v>
      </c>
      <c r="DO2039" s="128">
        <v>100</v>
      </c>
      <c r="DP2039" s="128">
        <v>100</v>
      </c>
      <c r="DQ2039" s="128">
        <v>99.999999999999986</v>
      </c>
      <c r="DR2039" s="128">
        <v>100</v>
      </c>
      <c r="DS2039" s="128">
        <v>100</v>
      </c>
      <c r="DT2039" s="128">
        <v>100</v>
      </c>
      <c r="DU2039" s="128">
        <v>99.999999999999986</v>
      </c>
      <c r="DV2039" s="131">
        <f>+DV2011*100/DV$2011</f>
        <v>100</v>
      </c>
      <c r="DW2039" s="132">
        <f>+DW2011*100/DW$2011</f>
        <v>100</v>
      </c>
      <c r="DX2039" s="133">
        <f>+DX2011*100/DX$2011</f>
        <v>100</v>
      </c>
      <c r="DZ2039" s="128">
        <f>+DZ2011*100/DZ$2011</f>
        <v>100</v>
      </c>
      <c r="EC2039" s="128">
        <f>+EC2011*100/EC$2011</f>
        <v>100</v>
      </c>
      <c r="EF2039" s="128">
        <f>+EF2011*100/EF$2011</f>
        <v>100</v>
      </c>
      <c r="EI2039" s="128">
        <f>+EI2011*100/EI$2011</f>
        <v>100</v>
      </c>
      <c r="EL2039" s="128">
        <f>+EL2011*100/EL$2011</f>
        <v>100</v>
      </c>
      <c r="EO2039" s="128">
        <f>+EO2011*100/EO$2011</f>
        <v>100</v>
      </c>
    </row>
    <row r="2040" spans="1:145" ht="8.15" customHeight="1" x14ac:dyDescent="0.35">
      <c r="A2040" s="27"/>
      <c r="B2040" s="27"/>
      <c r="C2040" s="27"/>
      <c r="D2040" s="27"/>
      <c r="E2040" s="27"/>
      <c r="G2040" s="27"/>
      <c r="I2040" s="126"/>
      <c r="L2040" s="27"/>
      <c r="N2040" s="27"/>
      <c r="O2040" s="27"/>
      <c r="P2040" s="27"/>
      <c r="Q2040" s="27"/>
      <c r="S2040" s="27"/>
      <c r="T2040" s="27"/>
      <c r="U2040" s="27"/>
      <c r="W2040" s="27"/>
      <c r="X2040" s="160"/>
      <c r="Y2040" s="160"/>
      <c r="Z2040" s="27"/>
      <c r="AA2040" s="27"/>
      <c r="AB2040" s="27"/>
      <c r="AC2040" s="27"/>
      <c r="AD2040" s="27"/>
      <c r="AE2040" s="27"/>
      <c r="AF2040" s="27"/>
      <c r="AG2040" s="27"/>
      <c r="AH2040" s="27"/>
      <c r="AI2040" s="27"/>
      <c r="AJ2040" s="160"/>
      <c r="AK2040" s="160"/>
      <c r="AL2040" s="160"/>
      <c r="AM2040" s="160"/>
      <c r="AN2040" s="160"/>
      <c r="AO2040" s="160"/>
      <c r="AP2040" s="160"/>
      <c r="AQ2040" s="160"/>
      <c r="AR2040" s="160"/>
      <c r="AS2040" s="160"/>
      <c r="AT2040" s="160"/>
      <c r="AU2040" s="160"/>
      <c r="AV2040" s="160"/>
      <c r="AW2040" s="160"/>
      <c r="AX2040" s="160"/>
      <c r="AY2040" s="160"/>
      <c r="AZ2040" s="160"/>
      <c r="BA2040" s="160"/>
      <c r="BB2040" s="160"/>
      <c r="BC2040" s="160"/>
      <c r="BD2040" s="160"/>
      <c r="BE2040" s="160"/>
      <c r="BF2040" s="160"/>
      <c r="BG2040" s="160"/>
      <c r="BH2040" s="160"/>
      <c r="BI2040" s="160"/>
      <c r="BJ2040" s="160"/>
      <c r="BK2040" s="160"/>
      <c r="BL2040" s="160"/>
      <c r="BM2040" s="160"/>
      <c r="BN2040" s="160"/>
      <c r="BO2040" s="160"/>
      <c r="BP2040" s="160"/>
      <c r="BQ2040" s="160"/>
      <c r="BR2040" s="160"/>
      <c r="BS2040" s="160"/>
      <c r="BT2040" s="160"/>
      <c r="BU2040" s="160"/>
      <c r="BV2040" s="160"/>
      <c r="BW2040" s="160"/>
      <c r="BX2040" s="160"/>
      <c r="BY2040" s="160"/>
      <c r="BZ2040" s="27"/>
      <c r="CA2040" s="160"/>
      <c r="CB2040" s="160"/>
      <c r="CC2040" s="160"/>
      <c r="CD2040" s="160"/>
      <c r="CE2040" s="160"/>
      <c r="CF2040" s="160"/>
      <c r="CG2040" s="160"/>
      <c r="CH2040" s="160"/>
      <c r="CI2040" s="160"/>
      <c r="CJ2040" s="27"/>
      <c r="CK2040" s="27"/>
      <c r="CL2040" s="160"/>
      <c r="CM2040" s="160"/>
      <c r="CN2040" s="160"/>
      <c r="CO2040" s="160"/>
      <c r="CP2040" s="160"/>
      <c r="CQ2040" s="160"/>
      <c r="CR2040" s="160"/>
      <c r="CS2040" s="160"/>
      <c r="CT2040" s="160"/>
      <c r="CU2040" s="160"/>
      <c r="CV2040" s="160"/>
      <c r="CW2040" s="160"/>
      <c r="CX2040" s="160"/>
      <c r="CY2040" s="160"/>
      <c r="CZ2040" s="160"/>
      <c r="DA2040" s="160"/>
      <c r="DB2040" s="27"/>
      <c r="DC2040" s="27"/>
      <c r="DD2040" s="27"/>
      <c r="DE2040" s="27"/>
      <c r="DF2040" s="27"/>
      <c r="DG2040" s="27"/>
      <c r="DH2040" s="27"/>
      <c r="DI2040" s="27"/>
      <c r="DJ2040" s="27"/>
      <c r="DK2040" s="27"/>
      <c r="DL2040" s="27"/>
      <c r="DM2040" s="27"/>
      <c r="DN2040" s="161"/>
      <c r="DO2040" s="27"/>
      <c r="DP2040" s="27"/>
      <c r="DQ2040" s="27"/>
      <c r="DR2040" s="27"/>
      <c r="DS2040" s="27"/>
      <c r="DT2040" s="27"/>
      <c r="DU2040" s="27"/>
      <c r="DV2040" s="162"/>
      <c r="DW2040" s="163"/>
      <c r="DX2040" s="164"/>
      <c r="DZ2040" s="27"/>
      <c r="EC2040" s="27"/>
      <c r="EF2040" s="27"/>
      <c r="EI2040" s="27"/>
      <c r="EL2040" s="27"/>
      <c r="EO2040" s="27"/>
    </row>
    <row r="2041" spans="1:145" ht="15.5" x14ac:dyDescent="0.35">
      <c r="A2041" s="199" t="s">
        <v>687</v>
      </c>
      <c r="B2041" s="63"/>
      <c r="C2041" s="63"/>
      <c r="D2041" s="63"/>
      <c r="E2041" s="63"/>
      <c r="F2041" s="63"/>
      <c r="G2041" s="63"/>
      <c r="H2041" s="63"/>
      <c r="I2041" s="63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  <c r="U2041" s="63"/>
      <c r="W2041" s="63"/>
      <c r="Y2041" s="126" t="s">
        <v>391</v>
      </c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63"/>
      <c r="CA2041" s="2"/>
      <c r="CB2041" s="2"/>
      <c r="CC2041" s="2"/>
      <c r="CD2041" s="2"/>
      <c r="CE2041" s="2"/>
      <c r="CF2041" s="2"/>
      <c r="CG2041" s="2"/>
      <c r="CH2041" s="2"/>
      <c r="CI2041" s="2"/>
      <c r="CJ2041" s="63"/>
      <c r="CK2041" s="63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63"/>
      <c r="DC2041" s="63"/>
      <c r="DD2041" s="63"/>
      <c r="DE2041" s="63"/>
      <c r="DF2041" s="63"/>
      <c r="DG2041" s="63"/>
      <c r="DH2041" s="63"/>
      <c r="DI2041" s="63"/>
      <c r="DJ2041" s="63"/>
      <c r="DK2041" s="63"/>
      <c r="DL2041" s="63"/>
      <c r="DM2041" s="63"/>
      <c r="DN2041" s="6"/>
      <c r="DO2041" s="63"/>
      <c r="DP2041" s="63"/>
      <c r="DQ2041" s="63"/>
      <c r="DR2041" s="63"/>
      <c r="DS2041" s="63"/>
      <c r="DT2041" s="63"/>
      <c r="DU2041" s="63"/>
      <c r="DV2041" s="64"/>
      <c r="DW2041" s="65"/>
      <c r="DX2041" s="66"/>
      <c r="DZ2041" s="63"/>
      <c r="EC2041" s="63"/>
      <c r="EF2041" s="63"/>
      <c r="EI2041" s="63"/>
      <c r="EL2041" s="63"/>
      <c r="EO2041" s="63"/>
    </row>
    <row r="2042" spans="1:145" ht="15.5" x14ac:dyDescent="0.35">
      <c r="A2042" s="56" t="s">
        <v>482</v>
      </c>
      <c r="B2042" s="362" t="s">
        <v>136</v>
      </c>
      <c r="C2042" s="128" t="e">
        <f t="shared" ref="C2042:AA2047" si="1997">(C2013-B2013)*100/B2013</f>
        <v>#DIV/0!</v>
      </c>
      <c r="D2042" s="128" t="e">
        <f t="shared" si="1997"/>
        <v>#DIV/0!</v>
      </c>
      <c r="E2042" s="128" t="e">
        <f t="shared" si="1997"/>
        <v>#DIV/0!</v>
      </c>
      <c r="F2042" s="128" t="e">
        <f t="shared" si="1997"/>
        <v>#DIV/0!</v>
      </c>
      <c r="G2042" s="128" t="e">
        <f t="shared" si="1997"/>
        <v>#DIV/0!</v>
      </c>
      <c r="H2042" s="128">
        <f t="shared" si="1997"/>
        <v>-254.35577264436074</v>
      </c>
      <c r="I2042" s="128">
        <f t="shared" si="1997"/>
        <v>-320.1659100393282</v>
      </c>
      <c r="J2042" s="128">
        <f t="shared" si="1997"/>
        <v>-278.47567030784535</v>
      </c>
      <c r="K2042" s="128">
        <f t="shared" si="1997"/>
        <v>50.803968525487512</v>
      </c>
      <c r="L2042" s="128">
        <f t="shared" si="1997"/>
        <v>-11.042573643756102</v>
      </c>
      <c r="M2042" s="128">
        <f t="shared" si="1997"/>
        <v>-5.0291321680466146</v>
      </c>
      <c r="N2042" s="128">
        <f t="shared" si="1997"/>
        <v>-12.916147409649273</v>
      </c>
      <c r="O2042" s="128">
        <f t="shared" si="1997"/>
        <v>24.874283889633066</v>
      </c>
      <c r="P2042" s="128">
        <f t="shared" si="1997"/>
        <v>13828.532060323296</v>
      </c>
      <c r="Q2042" s="128">
        <f t="shared" si="1997"/>
        <v>9.5450702598248132</v>
      </c>
      <c r="R2042" s="128">
        <f t="shared" si="1997"/>
        <v>8.7859951369340088</v>
      </c>
      <c r="S2042" s="128">
        <f t="shared" si="1997"/>
        <v>-0.31715151889029125</v>
      </c>
      <c r="T2042" s="128">
        <f t="shared" si="1997"/>
        <v>7.9510304578793614</v>
      </c>
      <c r="U2042" s="128">
        <f t="shared" si="1997"/>
        <v>2.3158418446475673</v>
      </c>
      <c r="V2042" s="128">
        <f t="shared" si="1997"/>
        <v>8.3646252622668875</v>
      </c>
      <c r="W2042" s="128">
        <f t="shared" si="1997"/>
        <v>18.435913061141584</v>
      </c>
      <c r="X2042" s="129">
        <f t="shared" si="1997"/>
        <v>7.5026583885020255</v>
      </c>
      <c r="Y2042" s="129">
        <f t="shared" si="1997"/>
        <v>15.592423626022619</v>
      </c>
      <c r="Z2042" s="128">
        <f t="shared" si="1997"/>
        <v>21.913931489987995</v>
      </c>
      <c r="AA2042" s="128">
        <f t="shared" si="1997"/>
        <v>2.2984205659368544</v>
      </c>
      <c r="AB2042" s="128">
        <v>7.4351771864244158</v>
      </c>
      <c r="AC2042" s="128">
        <v>8.9072106926114998</v>
      </c>
      <c r="AD2042" s="128">
        <v>8.1843232142165032</v>
      </c>
      <c r="AE2042" s="128">
        <f t="shared" ref="AE2042:AE2047" si="1998">(AE2013-AA2013)*100/AA2013</f>
        <v>14.424112002478921</v>
      </c>
      <c r="AF2042" s="128">
        <v>7.0172300577939444</v>
      </c>
      <c r="AG2042" s="128">
        <v>8.5015019556415812</v>
      </c>
      <c r="AH2042" s="128">
        <v>6.8535600942717565</v>
      </c>
      <c r="AI2042" s="128">
        <v>8.8318420750683551</v>
      </c>
      <c r="AJ2042" s="129">
        <f t="shared" ref="AJ2042:AJ2047" si="1999">(AJ2013-AE2013)*100/AE2013</f>
        <v>8.896378029464092</v>
      </c>
      <c r="AK2042" s="129">
        <v>5.7705936884859144</v>
      </c>
      <c r="AL2042" s="129">
        <v>4.2491966117317679</v>
      </c>
      <c r="AM2042" s="129">
        <v>4.2815004743172498</v>
      </c>
      <c r="AN2042" s="129">
        <v>15.276456798326809</v>
      </c>
      <c r="AO2042" s="129">
        <f t="shared" ref="AO2042:AO2047" si="2000">(AO2013-AJ2013)*100/AJ2013</f>
        <v>14.752204926229288</v>
      </c>
      <c r="AP2042" s="129">
        <v>10.490458040732712</v>
      </c>
      <c r="AQ2042" s="129">
        <v>9.9997212457031601</v>
      </c>
      <c r="AR2042" s="129">
        <v>3.8193475732142548</v>
      </c>
      <c r="AS2042" s="129">
        <f t="shared" ref="AS2042:AS2047" si="2001">(AS2013-AO2013)*100/AO2013</f>
        <v>4.4632362693400109</v>
      </c>
      <c r="AT2042" s="129">
        <v>6.1928187506141796</v>
      </c>
      <c r="AU2042" s="129">
        <v>4.9906668737645541</v>
      </c>
      <c r="AV2042" s="129">
        <v>5.0844305938220602</v>
      </c>
      <c r="AW2042" s="129">
        <v>7.3397657500882501</v>
      </c>
      <c r="AX2042" s="129">
        <f t="shared" ref="AX2042:AX2047" si="2002">(AX2013-AS2013)*100/AS2013</f>
        <v>2.6646518639058447</v>
      </c>
      <c r="AY2042" s="129"/>
      <c r="AZ2042" s="129">
        <v>7.4184599754446428</v>
      </c>
      <c r="BA2042" s="129">
        <v>15.413022822699157</v>
      </c>
      <c r="BB2042" s="129">
        <v>5.6360418889434429</v>
      </c>
      <c r="BC2042" s="129">
        <v>-3.7355606115936841</v>
      </c>
      <c r="BD2042" s="129">
        <v>3.2687212367352747</v>
      </c>
      <c r="BE2042" s="129">
        <v>3.2687212367352747</v>
      </c>
      <c r="BF2042" s="129">
        <f t="shared" ref="BF2042:BF2047" si="2003">(BF2013-AX2013)*100/AX2013</f>
        <v>12.086420801980257</v>
      </c>
      <c r="BG2042" s="129">
        <v>1.9660514893124472</v>
      </c>
      <c r="BH2042" s="129">
        <v>-1.8626103264938436</v>
      </c>
      <c r="BI2042" s="129">
        <v>5.4327024910728818</v>
      </c>
      <c r="BJ2042" s="129">
        <v>4.6528448100228283</v>
      </c>
      <c r="BK2042" s="129">
        <v>2.5629076137740232</v>
      </c>
      <c r="BL2042" s="129">
        <v>-0.23929032899786326</v>
      </c>
      <c r="BM2042" s="129">
        <v>1.5478764224537278</v>
      </c>
      <c r="BN2042" s="129">
        <v>-3.8968356518637486</v>
      </c>
      <c r="BO2042" s="129">
        <f t="shared" ref="BO2042:BO2047" si="2004">(BO2013-BF2013)*100/BF2013</f>
        <v>0.17065021213479806</v>
      </c>
      <c r="BP2042" s="129">
        <v>0.95919148432152412</v>
      </c>
      <c r="BQ2042" s="129">
        <v>-23.421733082656683</v>
      </c>
      <c r="BR2042" s="129">
        <v>-27.206469319424986</v>
      </c>
      <c r="BS2042" s="129">
        <v>-31.588895208164175</v>
      </c>
      <c r="BT2042" s="129">
        <v>-3.5306119408622751</v>
      </c>
      <c r="BU2042" s="129">
        <v>-4.9782634787331235</v>
      </c>
      <c r="BV2042" s="129">
        <v>-8.3330575871091277</v>
      </c>
      <c r="BW2042" s="129">
        <v>-5.1955040455616093</v>
      </c>
      <c r="BX2042" s="129">
        <v>-6.8707040209084003</v>
      </c>
      <c r="BY2042" s="129">
        <v>-7.2052744677194775</v>
      </c>
      <c r="BZ2042" s="128">
        <v>8.600281102676341</v>
      </c>
      <c r="CA2042" s="129">
        <f t="shared" ref="CA2042:CA2047" si="2005">(CA2013-BO2013)*100/BO2013</f>
        <v>4.9660186714705823</v>
      </c>
      <c r="CB2042" s="129">
        <v>3.1359538951872552</v>
      </c>
      <c r="CC2042" s="129">
        <v>3.354185293820076</v>
      </c>
      <c r="CD2042" s="129">
        <v>-1.1919659223478463</v>
      </c>
      <c r="CE2042" s="129">
        <v>6.9882987916707302</v>
      </c>
      <c r="CF2042" s="129">
        <v>4.7535348185588129</v>
      </c>
      <c r="CG2042" s="129">
        <v>2.947276140070227</v>
      </c>
      <c r="CH2042" s="129">
        <v>6.0396411980968292</v>
      </c>
      <c r="CI2042" s="129">
        <v>2.6673436229433372</v>
      </c>
      <c r="CJ2042" s="128">
        <v>5.7132419578129392</v>
      </c>
      <c r="CK2042" s="128">
        <v>4.3530829590603561</v>
      </c>
      <c r="CL2042" s="129">
        <f t="shared" ref="CL2042:CL2047" si="2006">(CL2013-CA2013)*100/CA2013</f>
        <v>12.422005841229126</v>
      </c>
      <c r="CM2042" s="129">
        <v>4.4427358258554666</v>
      </c>
      <c r="CN2042" s="129">
        <v>4.8768711447506918</v>
      </c>
      <c r="CO2042" s="129">
        <v>5.6481910094979888</v>
      </c>
      <c r="CP2042" s="129">
        <v>5.7454554648319451</v>
      </c>
      <c r="CQ2042" s="129">
        <v>5.627235957817585</v>
      </c>
      <c r="CR2042" s="129">
        <v>4.8711789972549129</v>
      </c>
      <c r="CS2042" s="129">
        <v>7.0756034427249332</v>
      </c>
      <c r="CT2042" s="129">
        <v>6.2052260441595211</v>
      </c>
      <c r="CU2042" s="129">
        <v>5.4794356484849036</v>
      </c>
      <c r="CV2042" s="129">
        <v>8.9120179901931227</v>
      </c>
      <c r="CW2042" s="129">
        <v>7.8898585688137981</v>
      </c>
      <c r="CX2042" s="129">
        <v>9.558213948017336</v>
      </c>
      <c r="CY2042" s="129">
        <v>8.6770689980440121</v>
      </c>
      <c r="CZ2042" s="129">
        <v>7.4098073312313462</v>
      </c>
      <c r="DA2042" s="129">
        <f t="shared" ref="DA2042:DA2047" si="2007">(DA2013-CL2013)*100/CL2013</f>
        <v>13.805453640196024</v>
      </c>
      <c r="DB2042" s="128">
        <v>16.558589366390446</v>
      </c>
      <c r="DC2042" s="128">
        <v>14.945131597366485</v>
      </c>
      <c r="DD2042" s="128">
        <v>14.945131597366485</v>
      </c>
      <c r="DE2042" s="128">
        <v>9.9175800364609419</v>
      </c>
      <c r="DF2042" s="128">
        <v>9.6963597121377472</v>
      </c>
      <c r="DG2042" s="128">
        <v>5.606501811230344</v>
      </c>
      <c r="DH2042" s="128">
        <v>3.8974061195200416</v>
      </c>
      <c r="DI2042" s="128">
        <v>2.1287382876919096</v>
      </c>
      <c r="DJ2042" s="128">
        <v>0.6677099187293255</v>
      </c>
      <c r="DK2042" s="128">
        <v>15.552485200511958</v>
      </c>
      <c r="DL2042" s="128">
        <v>15.042226250966776</v>
      </c>
      <c r="DM2042" s="128">
        <v>-8.639599137602092</v>
      </c>
      <c r="DN2042" s="130">
        <f t="shared" ref="DN2042:DN2047" si="2008">(DN2013-DA2013)*100/DA2013</f>
        <v>16.548351804462122</v>
      </c>
      <c r="DO2042" s="128">
        <v>-8.639599137602092</v>
      </c>
      <c r="DP2042" s="128">
        <v>8.3029141637310211</v>
      </c>
      <c r="DQ2042" s="128">
        <v>8.0187910786252985</v>
      </c>
      <c r="DR2042" s="128">
        <v>6.56633083239202</v>
      </c>
      <c r="DS2042" s="128">
        <v>2.5879331388820286</v>
      </c>
      <c r="DT2042" s="128">
        <v>3.0095288185440676</v>
      </c>
      <c r="DU2042" s="128">
        <v>4.5495195019116599</v>
      </c>
      <c r="DV2042" s="131">
        <f t="shared" ref="DV2042:DV2047" si="2009">(DV2013-DN2013)*100/DN2013</f>
        <v>17.362430419090607</v>
      </c>
      <c r="DW2042" s="132">
        <f t="shared" ref="DW2042:DW2047" si="2010">(DW2013-DN2013)*100/DN2013</f>
        <v>14.347498412733177</v>
      </c>
      <c r="DX2042" s="133">
        <f t="shared" ref="DX2042:DX2047" si="2011">(DX2013-DN2013)*100/DN2013</f>
        <v>-0.70035735487954609</v>
      </c>
      <c r="DZ2042" s="128">
        <f t="shared" ref="DZ2042:DZ2047" si="2012">(DZ2013-DW2013)*100/DW2013</f>
        <v>12.50134078885324</v>
      </c>
      <c r="EC2042" s="128">
        <f t="shared" ref="EC2042:EC2047" si="2013">(EC2013-DZ2013)*100/DZ2013</f>
        <v>12.838721381012091</v>
      </c>
      <c r="EF2042" s="128">
        <f t="shared" ref="EF2042:EF2047" si="2014">(EF2013-EC2013)*100/EC2013</f>
        <v>9.5519304038360744</v>
      </c>
      <c r="EI2042" s="128">
        <f t="shared" ref="EI2042:EI2047" si="2015">(EI2013-EF2013)*100/EF2013</f>
        <v>9.7130281877324869</v>
      </c>
      <c r="EL2042" s="128">
        <f t="shared" ref="EL2042:EL2047" si="2016">(EL2013-EI2013)*100/EI2013</f>
        <v>9.613380451517088</v>
      </c>
      <c r="EO2042" s="128">
        <f t="shared" ref="EO2042:EO2047" si="2017">(EO2013-EL2013)*100/EL2013</f>
        <v>10.166571541751761</v>
      </c>
    </row>
    <row r="2043" spans="1:145" ht="15.5" x14ac:dyDescent="0.35">
      <c r="A2043" s="56" t="s">
        <v>488</v>
      </c>
      <c r="B2043" s="362" t="s">
        <v>136</v>
      </c>
      <c r="C2043" s="128">
        <f t="shared" si="1997"/>
        <v>10.34717494894487</v>
      </c>
      <c r="D2043" s="128">
        <f t="shared" si="1997"/>
        <v>12.677359654534236</v>
      </c>
      <c r="E2043" s="128">
        <f t="shared" si="1997"/>
        <v>-2.4911032028469853</v>
      </c>
      <c r="F2043" s="128">
        <f t="shared" si="1997"/>
        <v>-29.365524985962939</v>
      </c>
      <c r="G2043" s="128">
        <f t="shared" si="1997"/>
        <v>-16.096979332273452</v>
      </c>
      <c r="H2043" s="128">
        <f t="shared" si="1997"/>
        <v>-3.0270014211274248</v>
      </c>
      <c r="I2043" s="128">
        <f t="shared" si="1997"/>
        <v>19.891553905524887</v>
      </c>
      <c r="J2043" s="128">
        <f t="shared" si="1997"/>
        <v>25.542924662836665</v>
      </c>
      <c r="K2043" s="128">
        <f t="shared" si="1997"/>
        <v>-1.3923146825912047</v>
      </c>
      <c r="L2043" s="128">
        <f t="shared" si="1997"/>
        <v>0.52661027548300088</v>
      </c>
      <c r="M2043" s="128">
        <f t="shared" si="1997"/>
        <v>17.624332907703902</v>
      </c>
      <c r="N2043" s="128">
        <f t="shared" si="1997"/>
        <v>20.803874631186318</v>
      </c>
      <c r="O2043" s="128">
        <f t="shared" si="1997"/>
        <v>-10.357142857142852</v>
      </c>
      <c r="P2043" s="128">
        <f t="shared" si="1997"/>
        <v>9.1633466135458104</v>
      </c>
      <c r="Q2043" s="128">
        <f t="shared" si="1997"/>
        <v>16.277372262773731</v>
      </c>
      <c r="R2043" s="128">
        <f t="shared" si="1997"/>
        <v>6.8849604114774143E-2</v>
      </c>
      <c r="S2043" s="128">
        <f t="shared" si="1997"/>
        <v>11.625553959163845</v>
      </c>
      <c r="T2043" s="128">
        <f t="shared" si="1997"/>
        <v>-1.9107356513541969</v>
      </c>
      <c r="U2043" s="128">
        <f t="shared" si="1997"/>
        <v>4.2951134767502133</v>
      </c>
      <c r="V2043" s="128">
        <f t="shared" si="1997"/>
        <v>4.6817408562517642</v>
      </c>
      <c r="W2043" s="128">
        <f t="shared" si="1997"/>
        <v>8.6010766157700562</v>
      </c>
      <c r="X2043" s="129">
        <f t="shared" si="1997"/>
        <v>-1.4620840152755084</v>
      </c>
      <c r="Y2043" s="129">
        <f t="shared" si="1997"/>
        <v>40.28346805447903</v>
      </c>
      <c r="Z2043" s="128">
        <f t="shared" si="1997"/>
        <v>18.647316847648355</v>
      </c>
      <c r="AA2043" s="128">
        <f t="shared" si="1997"/>
        <v>28.763543052651599</v>
      </c>
      <c r="AB2043" s="128">
        <v>7.4351771864244158</v>
      </c>
      <c r="AC2043" s="128">
        <v>8.9072106926114998</v>
      </c>
      <c r="AD2043" s="128">
        <v>8.1843232142165032</v>
      </c>
      <c r="AE2043" s="128">
        <f t="shared" si="1998"/>
        <v>-17.27940362401743</v>
      </c>
      <c r="AF2043" s="128">
        <v>7.0172300577939444</v>
      </c>
      <c r="AG2043" s="128">
        <v>8.5015019556415812</v>
      </c>
      <c r="AH2043" s="128">
        <v>6.8535600942717565</v>
      </c>
      <c r="AI2043" s="128">
        <v>8.8318420750683551</v>
      </c>
      <c r="AJ2043" s="129">
        <f t="shared" si="1999"/>
        <v>6.471616967360851</v>
      </c>
      <c r="AK2043" s="129">
        <v>5.7705936884859144</v>
      </c>
      <c r="AL2043" s="129">
        <v>27.850170606820001</v>
      </c>
      <c r="AM2043" s="129">
        <v>30.877358958995082</v>
      </c>
      <c r="AN2043" s="129">
        <v>19.235378413938193</v>
      </c>
      <c r="AO2043" s="129">
        <f t="shared" si="2000"/>
        <v>0.2832552565639026</v>
      </c>
      <c r="AP2043" s="129">
        <v>45.705565770504201</v>
      </c>
      <c r="AQ2043" s="129">
        <v>18.675509017674301</v>
      </c>
      <c r="AR2043" s="129">
        <v>4.8180336773492813</v>
      </c>
      <c r="AS2043" s="129">
        <f t="shared" si="2001"/>
        <v>13.566205657460404</v>
      </c>
      <c r="AT2043" s="129">
        <v>50.018099141180599</v>
      </c>
      <c r="AU2043" s="129">
        <v>6.7071699978302028</v>
      </c>
      <c r="AV2043" s="129">
        <v>-5.4015833845776555</v>
      </c>
      <c r="AW2043" s="129">
        <v>-6.816433064391739</v>
      </c>
      <c r="AX2043" s="129">
        <f t="shared" si="2002"/>
        <v>-1.6240001766017362</v>
      </c>
      <c r="AY2043" s="129"/>
      <c r="AZ2043" s="129">
        <v>0.78059397756813842</v>
      </c>
      <c r="BA2043" s="129">
        <v>-2.7068149744491219</v>
      </c>
      <c r="BB2043" s="129">
        <v>2.844060378420596</v>
      </c>
      <c r="BC2043" s="129">
        <v>-1.4055659143500676</v>
      </c>
      <c r="BD2043" s="129">
        <v>4.5860078629738492</v>
      </c>
      <c r="BE2043" s="129">
        <v>3.4500634503207057</v>
      </c>
      <c r="BF2043" s="129">
        <f t="shared" si="2003"/>
        <v>16.960625916285178</v>
      </c>
      <c r="BG2043" s="129">
        <v>8.9730112516529612</v>
      </c>
      <c r="BH2043" s="129">
        <v>7.1512160599053454</v>
      </c>
      <c r="BI2043" s="129">
        <v>8.0683087981425476</v>
      </c>
      <c r="BJ2043" s="129">
        <v>2.1158065551555891</v>
      </c>
      <c r="BK2043" s="129">
        <v>4.6783580598636343</v>
      </c>
      <c r="BL2043" s="129">
        <v>-0.74352571664281264</v>
      </c>
      <c r="BM2043" s="129">
        <v>5.6827850330002141</v>
      </c>
      <c r="BN2043" s="129">
        <v>9.9128850254438558E-2</v>
      </c>
      <c r="BO2043" s="129">
        <f t="shared" si="2004"/>
        <v>-1.4043883939705937</v>
      </c>
      <c r="BP2043" s="129">
        <v>6.2084473003754921</v>
      </c>
      <c r="BQ2043" s="129">
        <v>6.2084473003754921</v>
      </c>
      <c r="BR2043" s="129">
        <v>-2.0348532812105766</v>
      </c>
      <c r="BS2043" s="129">
        <v>-5.0993380945650673</v>
      </c>
      <c r="BT2043" s="129">
        <v>-6.191575213178222</v>
      </c>
      <c r="BU2043" s="129">
        <v>-8.0438457308670248</v>
      </c>
      <c r="BV2043" s="129">
        <v>-22.624737122313942</v>
      </c>
      <c r="BW2043" s="129">
        <v>-2.7917688953148123</v>
      </c>
      <c r="BX2043" s="129">
        <v>-4.5971255847695502</v>
      </c>
      <c r="BY2043" s="129">
        <v>-16.940992562711052</v>
      </c>
      <c r="BZ2043" s="128">
        <v>9.691529373502453</v>
      </c>
      <c r="CA2043" s="129">
        <f t="shared" si="2005"/>
        <v>6.0309656161016028</v>
      </c>
      <c r="CB2043" s="129">
        <v>2.6704764739581064</v>
      </c>
      <c r="CC2043" s="129">
        <v>3.267612632992889</v>
      </c>
      <c r="CD2043" s="129">
        <v>-1.6934381784091228</v>
      </c>
      <c r="CE2043" s="129">
        <v>4.0815719032002011</v>
      </c>
      <c r="CF2043" s="129">
        <v>0.2708934708811937</v>
      </c>
      <c r="CG2043" s="129">
        <v>-3.8908605162513394</v>
      </c>
      <c r="CH2043" s="129">
        <v>1.1249503768083837</v>
      </c>
      <c r="CI2043" s="129">
        <v>0.45752162186002066</v>
      </c>
      <c r="CJ2043" s="128">
        <v>8.8574675797351627</v>
      </c>
      <c r="CK2043" s="128">
        <v>8.7072088978670088</v>
      </c>
      <c r="CL2043" s="129">
        <f t="shared" si="2006"/>
        <v>13.575050927087096</v>
      </c>
      <c r="CM2043" s="129">
        <v>3.8555077404076714</v>
      </c>
      <c r="CN2043" s="129">
        <v>12.06730390572698</v>
      </c>
      <c r="CO2043" s="129">
        <v>13.073588648990645</v>
      </c>
      <c r="CP2043" s="129">
        <v>13.559390716599788</v>
      </c>
      <c r="CQ2043" s="129">
        <v>13.20209420370143</v>
      </c>
      <c r="CR2043" s="129">
        <v>-8.777975621023506</v>
      </c>
      <c r="CS2043" s="129">
        <v>-0.98859073881664405</v>
      </c>
      <c r="CT2043" s="129">
        <v>6.1304952792958769</v>
      </c>
      <c r="CU2043" s="129">
        <v>7.5670869370166489</v>
      </c>
      <c r="CV2043" s="129">
        <v>5.0533249786528618</v>
      </c>
      <c r="CW2043" s="129">
        <v>3.3816844070669427</v>
      </c>
      <c r="CX2043" s="129">
        <v>3.8263888987126</v>
      </c>
      <c r="CY2043" s="129">
        <v>2.4964659863334102</v>
      </c>
      <c r="CZ2043" s="129">
        <v>5.4535335093240498</v>
      </c>
      <c r="DA2043" s="129">
        <f t="shared" si="2007"/>
        <v>8.8015727674243287</v>
      </c>
      <c r="DB2043" s="128">
        <v>6.9583338360002083</v>
      </c>
      <c r="DC2043" s="128">
        <v>5.0265401399546716</v>
      </c>
      <c r="DD2043" s="128">
        <v>0.72935773415640071</v>
      </c>
      <c r="DE2043" s="128">
        <v>9.6405928249675448</v>
      </c>
      <c r="DF2043" s="128">
        <v>11.289352699455137</v>
      </c>
      <c r="DG2043" s="128">
        <v>11.532166615210903</v>
      </c>
      <c r="DH2043" s="128">
        <v>-0.88607286278360786</v>
      </c>
      <c r="DI2043" s="128">
        <v>-0.15918976165546278</v>
      </c>
      <c r="DJ2043" s="128">
        <v>-0.18734642880962382</v>
      </c>
      <c r="DK2043" s="128">
        <v>-1.6697937138925429</v>
      </c>
      <c r="DL2043" s="128">
        <v>0.31039450299750054</v>
      </c>
      <c r="DM2043" s="128">
        <v>-1.5688657109365867</v>
      </c>
      <c r="DN2043" s="130">
        <f t="shared" si="2008"/>
        <v>-0.72227365211063466</v>
      </c>
      <c r="DO2043" s="128">
        <v>-1.5688657109365867</v>
      </c>
      <c r="DP2043" s="128">
        <v>1.3156416701900795</v>
      </c>
      <c r="DQ2043" s="128">
        <v>3.0672493938160548</v>
      </c>
      <c r="DR2043" s="128">
        <v>5.2671581867910113</v>
      </c>
      <c r="DS2043" s="128">
        <v>6.9556690345537833</v>
      </c>
      <c r="DT2043" s="128">
        <v>6.7954946658672899</v>
      </c>
      <c r="DU2043" s="128">
        <v>3.4701783970101889</v>
      </c>
      <c r="DV2043" s="131">
        <f t="shared" si="2009"/>
        <v>4.0175797899778987</v>
      </c>
      <c r="DW2043" s="132">
        <f t="shared" si="2010"/>
        <v>3.8316388214142254</v>
      </c>
      <c r="DX2043" s="133">
        <f t="shared" si="2011"/>
        <v>4.0175797899778987</v>
      </c>
      <c r="DZ2043" s="128">
        <f t="shared" si="2012"/>
        <v>2.3536414796365128</v>
      </c>
      <c r="EC2043" s="128">
        <f t="shared" si="2013"/>
        <v>1.497666450666852</v>
      </c>
      <c r="EF2043" s="128">
        <f t="shared" si="2014"/>
        <v>1.5666822382735421</v>
      </c>
      <c r="EI2043" s="128">
        <f t="shared" si="2015"/>
        <v>3.0360968128628159</v>
      </c>
      <c r="EL2043" s="128">
        <f t="shared" si="2016"/>
        <v>3.6268727081227294</v>
      </c>
      <c r="EO2043" s="128">
        <f t="shared" si="2017"/>
        <v>6.1909999849594195</v>
      </c>
    </row>
    <row r="2044" spans="1:145" ht="15.5" x14ac:dyDescent="0.35">
      <c r="A2044" s="56" t="s">
        <v>483</v>
      </c>
      <c r="B2044" s="362" t="s">
        <v>136</v>
      </c>
      <c r="C2044" s="128">
        <f t="shared" si="1997"/>
        <v>-1.4673913043478353</v>
      </c>
      <c r="D2044" s="128">
        <f t="shared" si="1997"/>
        <v>3.9713182570325527</v>
      </c>
      <c r="E2044" s="128">
        <f t="shared" si="1997"/>
        <v>-17.809018567639271</v>
      </c>
      <c r="F2044" s="128">
        <f t="shared" si="1997"/>
        <v>3.6080810688698333</v>
      </c>
      <c r="G2044" s="128">
        <f t="shared" si="1997"/>
        <v>-52.466982307500629</v>
      </c>
      <c r="H2044" s="128">
        <f t="shared" si="1997"/>
        <v>7.9895150720838846</v>
      </c>
      <c r="I2044" s="128">
        <f t="shared" si="1997"/>
        <v>10.502937035778448</v>
      </c>
      <c r="J2044" s="128">
        <f t="shared" si="1997"/>
        <v>10.139483800109812</v>
      </c>
      <c r="K2044" s="128">
        <f t="shared" si="1997"/>
        <v>12.795915518238575</v>
      </c>
      <c r="L2044" s="128">
        <f t="shared" si="1997"/>
        <v>16.473646056191086</v>
      </c>
      <c r="M2044" s="128">
        <f t="shared" si="1997"/>
        <v>10.515529647508892</v>
      </c>
      <c r="N2044" s="128">
        <f t="shared" si="1997"/>
        <v>19.082155464897454</v>
      </c>
      <c r="O2044" s="128">
        <f t="shared" si="1997"/>
        <v>-5.4462297994070941</v>
      </c>
      <c r="P2044" s="128">
        <f t="shared" si="1997"/>
        <v>-33.522626766620107</v>
      </c>
      <c r="Q2044" s="128">
        <f t="shared" si="1997"/>
        <v>-39.064091388723213</v>
      </c>
      <c r="R2044" s="128">
        <f t="shared" si="1997"/>
        <v>23.079007995663368</v>
      </c>
      <c r="S2044" s="128">
        <f t="shared" si="1997"/>
        <v>4.0470772468129965</v>
      </c>
      <c r="T2044" s="128">
        <f t="shared" si="1997"/>
        <v>1.2804835030454089</v>
      </c>
      <c r="U2044" s="128">
        <f t="shared" si="1997"/>
        <v>12.038079758518604</v>
      </c>
      <c r="V2044" s="128">
        <f t="shared" si="1997"/>
        <v>18.107021470612604</v>
      </c>
      <c r="W2044" s="128">
        <f t="shared" si="1997"/>
        <v>66.317184017968387</v>
      </c>
      <c r="X2044" s="129">
        <f t="shared" si="1997"/>
        <v>24.179569013267223</v>
      </c>
      <c r="Y2044" s="129">
        <f t="shared" si="1997"/>
        <v>45.923764130143866</v>
      </c>
      <c r="Z2044" s="128">
        <f t="shared" si="1997"/>
        <v>37.647959569847409</v>
      </c>
      <c r="AA2044" s="128">
        <f t="shared" si="1997"/>
        <v>43.350132923319009</v>
      </c>
      <c r="AB2044" s="128">
        <v>11.430676570502472</v>
      </c>
      <c r="AC2044" s="128">
        <v>16.850550524308701</v>
      </c>
      <c r="AD2044" s="128">
        <v>16.619669189544133</v>
      </c>
      <c r="AE2044" s="128">
        <f t="shared" si="1998"/>
        <v>16.546449474108172</v>
      </c>
      <c r="AF2044" s="128">
        <v>20.8308303323338</v>
      </c>
      <c r="AG2044" s="128">
        <v>23.749702778709537</v>
      </c>
      <c r="AH2044" s="128">
        <v>21.607994399666872</v>
      </c>
      <c r="AI2044" s="128">
        <v>21.607994399666872</v>
      </c>
      <c r="AJ2044" s="129">
        <f t="shared" si="1999"/>
        <v>27.632023677358017</v>
      </c>
      <c r="AK2044" s="129">
        <v>18.986956681024509</v>
      </c>
      <c r="AL2044" s="129">
        <v>18.341389083674439</v>
      </c>
      <c r="AM2044" s="129">
        <v>18.341389083674169</v>
      </c>
      <c r="AN2044" s="129">
        <v>21.212752280474806</v>
      </c>
      <c r="AO2044" s="129">
        <f t="shared" si="2000"/>
        <v>13.076640022693175</v>
      </c>
      <c r="AP2044" s="129">
        <v>13.907226947784661</v>
      </c>
      <c r="AQ2044" s="129">
        <v>4.9436151184215538</v>
      </c>
      <c r="AR2044" s="129">
        <v>-5.1407684015649471</v>
      </c>
      <c r="AS2044" s="129">
        <f t="shared" si="2001"/>
        <v>8.6551247460695571</v>
      </c>
      <c r="AT2044" s="129">
        <v>4.3536053928439289</v>
      </c>
      <c r="AU2044" s="129">
        <v>2.3854315150571783</v>
      </c>
      <c r="AV2044" s="129">
        <v>-3.7081571354510658</v>
      </c>
      <c r="AW2044" s="129">
        <v>4.2504379703517996</v>
      </c>
      <c r="AX2044" s="129">
        <f t="shared" si="2002"/>
        <v>-2.2900486054097988</v>
      </c>
      <c r="AY2044" s="129"/>
      <c r="AZ2044" s="129">
        <v>-0.87364053311088619</v>
      </c>
      <c r="BA2044" s="129">
        <v>-0.74476528586407409</v>
      </c>
      <c r="BB2044" s="129">
        <v>2.2482404831704552</v>
      </c>
      <c r="BC2044" s="129">
        <v>-1.6994089664520842</v>
      </c>
      <c r="BD2044" s="129">
        <v>-3.823616546329466</v>
      </c>
      <c r="BE2044" s="129">
        <v>-4.7207234720829865</v>
      </c>
      <c r="BF2044" s="129">
        <f t="shared" si="2003"/>
        <v>-6.1683781084169276</v>
      </c>
      <c r="BG2044" s="129">
        <v>1.5223609822335249</v>
      </c>
      <c r="BH2044" s="129">
        <v>0.83403289743280828</v>
      </c>
      <c r="BI2044" s="129">
        <v>2.6247681847241164</v>
      </c>
      <c r="BJ2044" s="129">
        <v>1.6503401829648379</v>
      </c>
      <c r="BK2044" s="129">
        <v>3.0859725498193442</v>
      </c>
      <c r="BL2044" s="129">
        <v>2.3298085776060264</v>
      </c>
      <c r="BM2044" s="129">
        <v>2.9377918872714317</v>
      </c>
      <c r="BN2044" s="129">
        <v>2.368731822427427</v>
      </c>
      <c r="BO2044" s="129">
        <f t="shared" si="2004"/>
        <v>-4.7428860231641181</v>
      </c>
      <c r="BP2044" s="129">
        <v>2.4894931773065263</v>
      </c>
      <c r="BQ2044" s="129">
        <v>2.4894931773065263</v>
      </c>
      <c r="BR2044" s="129">
        <v>-30.038467346312899</v>
      </c>
      <c r="BS2044" s="129">
        <v>-69.182757471442855</v>
      </c>
      <c r="BT2044" s="129">
        <v>-19.072928096309575</v>
      </c>
      <c r="BU2044" s="129">
        <v>-18.67510061569223</v>
      </c>
      <c r="BV2044" s="129">
        <v>-40.490110729435315</v>
      </c>
      <c r="BW2044" s="129">
        <v>-7.112668367250329</v>
      </c>
      <c r="BX2044" s="129">
        <v>-8.0087913678179561</v>
      </c>
      <c r="BY2044" s="129">
        <v>-9.0711985294394104</v>
      </c>
      <c r="BZ2044" s="128">
        <v>-10.058923717094311</v>
      </c>
      <c r="CA2044" s="129">
        <f t="shared" si="2005"/>
        <v>2.9510396947467989</v>
      </c>
      <c r="CB2044" s="129">
        <v>2.12220946734955</v>
      </c>
      <c r="CC2044" s="129">
        <v>0.95320481230740639</v>
      </c>
      <c r="CD2044" s="129">
        <v>-5.7635040735348504</v>
      </c>
      <c r="CE2044" s="129">
        <v>9.4769970352531256</v>
      </c>
      <c r="CF2044" s="129">
        <v>2.5048032556920576</v>
      </c>
      <c r="CG2044" s="129">
        <v>3.7980016855517111</v>
      </c>
      <c r="CH2044" s="129">
        <v>6.3459904101109501</v>
      </c>
      <c r="CI2044" s="129">
        <v>5.8283927194700214</v>
      </c>
      <c r="CJ2044" s="128">
        <v>3.4632074931322698</v>
      </c>
      <c r="CK2044" s="128">
        <v>3.2578092354795283</v>
      </c>
      <c r="CL2044" s="129">
        <f t="shared" si="2006"/>
        <v>11.022534032692219</v>
      </c>
      <c r="CM2044" s="129">
        <v>0.1683689893653971</v>
      </c>
      <c r="CN2044" s="129">
        <v>10.126328631591246</v>
      </c>
      <c r="CO2044" s="129">
        <v>10.560433651758691</v>
      </c>
      <c r="CP2044" s="129">
        <v>12.914715536046732</v>
      </c>
      <c r="CQ2044" s="129">
        <v>10.639362338308727</v>
      </c>
      <c r="CR2044" s="129">
        <v>11.174044190137042</v>
      </c>
      <c r="CS2044" s="129">
        <v>15.078562114578958</v>
      </c>
      <c r="CT2044" s="129">
        <v>10.887517395384423</v>
      </c>
      <c r="CU2044" s="129">
        <v>11.301865801793534</v>
      </c>
      <c r="CV2044" s="129">
        <v>4.2997331718527452</v>
      </c>
      <c r="CW2044" s="129">
        <v>3.2154727474811069</v>
      </c>
      <c r="CX2044" s="129">
        <v>3.8624124553360009</v>
      </c>
      <c r="CY2044" s="129">
        <v>2.9739842309302293</v>
      </c>
      <c r="CZ2044" s="129">
        <v>-16.289653552611227</v>
      </c>
      <c r="DA2044" s="129">
        <f t="shared" si="2007"/>
        <v>2.9823322812116566</v>
      </c>
      <c r="DB2044" s="128">
        <v>8.9049101437661431</v>
      </c>
      <c r="DC2044" s="128">
        <v>6.6865318191634415</v>
      </c>
      <c r="DD2044" s="128">
        <v>-0.64450329607964396</v>
      </c>
      <c r="DE2044" s="128">
        <v>7.9628538386305268</v>
      </c>
      <c r="DF2044" s="128">
        <v>4.819635825483167</v>
      </c>
      <c r="DG2044" s="128">
        <v>-1.7767282075209538</v>
      </c>
      <c r="DH2044" s="128">
        <v>7.9980769444135085</v>
      </c>
      <c r="DI2044" s="128">
        <v>5.7631065564664112</v>
      </c>
      <c r="DJ2044" s="128">
        <v>-1.2111095287419447</v>
      </c>
      <c r="DK2044" s="128">
        <v>18.250599234440621</v>
      </c>
      <c r="DL2044" s="128">
        <v>18.38425764446249</v>
      </c>
      <c r="DM2044" s="128">
        <v>-17.924395374353384</v>
      </c>
      <c r="DN2044" s="130">
        <f t="shared" si="2008"/>
        <v>17.248417066702704</v>
      </c>
      <c r="DO2044" s="128">
        <v>-17.924395374353384</v>
      </c>
      <c r="DP2044" s="128">
        <v>13.951883346568884</v>
      </c>
      <c r="DQ2044" s="128">
        <v>12.756080875828323</v>
      </c>
      <c r="DR2044" s="128">
        <v>4.2196399913096378</v>
      </c>
      <c r="DS2044" s="128">
        <v>4.6372870394880232</v>
      </c>
      <c r="DT2044" s="128">
        <v>4.0509948453418971</v>
      </c>
      <c r="DU2044" s="128">
        <v>2.602222708785884</v>
      </c>
      <c r="DV2044" s="131">
        <f t="shared" si="2009"/>
        <v>11.17999670170569</v>
      </c>
      <c r="DW2044" s="132">
        <f t="shared" si="2010"/>
        <v>10.52678016907462</v>
      </c>
      <c r="DX2044" s="133">
        <f t="shared" si="2011"/>
        <v>-13.406365099943358</v>
      </c>
      <c r="DZ2044" s="128">
        <f t="shared" si="2012"/>
        <v>13.586400248859409</v>
      </c>
      <c r="EC2044" s="128">
        <f t="shared" si="2013"/>
        <v>10.144311792993953</v>
      </c>
      <c r="EF2044" s="128">
        <f t="shared" si="2014"/>
        <v>8.6045538972645286</v>
      </c>
      <c r="EI2044" s="128">
        <f t="shared" si="2015"/>
        <v>8.7957624900610831</v>
      </c>
      <c r="EL2044" s="128">
        <f t="shared" si="2016"/>
        <v>9.5037002230971943</v>
      </c>
      <c r="EO2044" s="128">
        <f t="shared" si="2017"/>
        <v>9.3057342938281487</v>
      </c>
    </row>
    <row r="2045" spans="1:145" ht="15.5" x14ac:dyDescent="0.35">
      <c r="A2045" s="56" t="s">
        <v>484</v>
      </c>
      <c r="B2045" s="362" t="s">
        <v>136</v>
      </c>
      <c r="C2045" s="128">
        <f t="shared" si="1997"/>
        <v>-12.921922945789307</v>
      </c>
      <c r="D2045" s="128">
        <f t="shared" si="1997"/>
        <v>-15.622552858261542</v>
      </c>
      <c r="E2045" s="128">
        <f t="shared" si="1997"/>
        <v>1.8431554524361988</v>
      </c>
      <c r="F2045" s="128">
        <f t="shared" si="1997"/>
        <v>4.813825909455419</v>
      </c>
      <c r="G2045" s="128">
        <f t="shared" si="1997"/>
        <v>-5.321317874950557</v>
      </c>
      <c r="H2045" s="128">
        <f t="shared" si="1997"/>
        <v>-2.137321162923103</v>
      </c>
      <c r="I2045" s="128">
        <f t="shared" si="1997"/>
        <v>0.84075799588066191</v>
      </c>
      <c r="J2045" s="128">
        <f t="shared" si="1997"/>
        <v>18.469941795815444</v>
      </c>
      <c r="K2045" s="128">
        <f t="shared" si="1997"/>
        <v>-2.6921309659860699</v>
      </c>
      <c r="L2045" s="128">
        <f t="shared" si="1997"/>
        <v>41.766757070902749</v>
      </c>
      <c r="M2045" s="128">
        <f t="shared" si="1997"/>
        <v>3.7740844493030896</v>
      </c>
      <c r="N2045" s="128">
        <f t="shared" si="1997"/>
        <v>-0.56155886766468011</v>
      </c>
      <c r="O2045" s="128">
        <f t="shared" si="1997"/>
        <v>10.797739975832734</v>
      </c>
      <c r="P2045" s="128">
        <f t="shared" si="1997"/>
        <v>17.47552992557511</v>
      </c>
      <c r="Q2045" s="128">
        <f t="shared" si="1997"/>
        <v>7.7033130774464551</v>
      </c>
      <c r="R2045" s="128">
        <f t="shared" si="1997"/>
        <v>-8.1632853873236062</v>
      </c>
      <c r="S2045" s="128">
        <f t="shared" si="1997"/>
        <v>-9.3749196417091731</v>
      </c>
      <c r="T2045" s="128">
        <f t="shared" si="1997"/>
        <v>9.9342414834326931</v>
      </c>
      <c r="U2045" s="128">
        <f t="shared" si="1997"/>
        <v>19.544054512135318</v>
      </c>
      <c r="V2045" s="128">
        <f t="shared" si="1997"/>
        <v>14.404567200862193</v>
      </c>
      <c r="W2045" s="128">
        <f t="shared" si="1997"/>
        <v>5.8911878310539727</v>
      </c>
      <c r="X2045" s="129">
        <f t="shared" si="1997"/>
        <v>-6.373021519158435</v>
      </c>
      <c r="Y2045" s="129">
        <f t="shared" si="1997"/>
        <v>2.694175257813733</v>
      </c>
      <c r="Z2045" s="128">
        <f t="shared" si="1997"/>
        <v>39.639872038258765</v>
      </c>
      <c r="AA2045" s="128">
        <f t="shared" si="1997"/>
        <v>30.19716770538118</v>
      </c>
      <c r="AB2045" s="128">
        <v>11.676735080877911</v>
      </c>
      <c r="AC2045" s="128">
        <v>7.176817335991327</v>
      </c>
      <c r="AD2045" s="128">
        <v>12.133117939811077</v>
      </c>
      <c r="AE2045" s="128">
        <f t="shared" si="1998"/>
        <v>25.647565601940567</v>
      </c>
      <c r="AF2045" s="128">
        <v>11.97612226405427</v>
      </c>
      <c r="AG2045" s="128">
        <v>7.4421092501741857</v>
      </c>
      <c r="AH2045" s="128">
        <v>4.5368843968370109</v>
      </c>
      <c r="AI2045" s="128">
        <v>5.2096114371676698</v>
      </c>
      <c r="AJ2045" s="129">
        <f t="shared" si="1999"/>
        <v>-5.9348697943609015</v>
      </c>
      <c r="AK2045" s="129">
        <v>11.755021966472016</v>
      </c>
      <c r="AL2045" s="129">
        <v>10.422590999112192</v>
      </c>
      <c r="AM2045" s="129">
        <v>-3.3452185050204699</v>
      </c>
      <c r="AN2045" s="129">
        <v>-3.78901062983208</v>
      </c>
      <c r="AO2045" s="129">
        <f t="shared" si="2000"/>
        <v>-6.2571302256871375</v>
      </c>
      <c r="AP2045" s="129">
        <v>11.702409215635024</v>
      </c>
      <c r="AQ2045" s="129">
        <v>1.7616509480715901</v>
      </c>
      <c r="AR2045" s="129">
        <v>1.7652684927598723</v>
      </c>
      <c r="AS2045" s="129">
        <f t="shared" si="2001"/>
        <v>-10.088240955244579</v>
      </c>
      <c r="AT2045" s="129">
        <v>4.3532991636383827</v>
      </c>
      <c r="AU2045" s="129">
        <v>4.373619439450235</v>
      </c>
      <c r="AV2045" s="129">
        <v>-4.3542064126506999</v>
      </c>
      <c r="AW2045" s="129">
        <v>-3.9649604708671897</v>
      </c>
      <c r="AX2045" s="129">
        <f t="shared" si="2002"/>
        <v>-4.4296402180662078</v>
      </c>
      <c r="AY2045" s="129"/>
      <c r="AZ2045" s="129">
        <v>3.7432907569290439</v>
      </c>
      <c r="BA2045" s="129">
        <v>3.3591616035208665</v>
      </c>
      <c r="BB2045" s="129">
        <v>3.1063882301138812</v>
      </c>
      <c r="BC2045" s="129">
        <v>-10.621373143646654</v>
      </c>
      <c r="BD2045" s="129">
        <v>13.483194287504192</v>
      </c>
      <c r="BE2045" s="129">
        <v>12.091695173176573</v>
      </c>
      <c r="BF2045" s="129">
        <f t="shared" si="2003"/>
        <v>4.4545049712150506</v>
      </c>
      <c r="BG2045" s="129">
        <v>3.8234209592310195</v>
      </c>
      <c r="BH2045" s="129">
        <v>2.5194450984227155</v>
      </c>
      <c r="BI2045" s="129">
        <v>8.8300492618525954</v>
      </c>
      <c r="BJ2045" s="129">
        <v>3.3506097895295692</v>
      </c>
      <c r="BK2045" s="129">
        <v>3.8419342170177022</v>
      </c>
      <c r="BL2045" s="129">
        <v>-3.7466617151810007</v>
      </c>
      <c r="BM2045" s="129">
        <v>4.8036459309135662</v>
      </c>
      <c r="BN2045" s="129">
        <v>-8.3916441955958163</v>
      </c>
      <c r="BO2045" s="129">
        <f t="shared" si="2004"/>
        <v>2.1939125100601036</v>
      </c>
      <c r="BP2045" s="129">
        <v>5.5699410658005357</v>
      </c>
      <c r="BQ2045" s="129">
        <v>1.5945259449876772</v>
      </c>
      <c r="BR2045" s="129">
        <v>21.407711950855568</v>
      </c>
      <c r="BS2045" s="129">
        <v>21.407711950855568</v>
      </c>
      <c r="BT2045" s="129">
        <v>-4.7033274415619433</v>
      </c>
      <c r="BU2045" s="129">
        <v>-5.4916695483063878</v>
      </c>
      <c r="BV2045" s="129">
        <v>-25.094456543253301</v>
      </c>
      <c r="BW2045" s="129">
        <v>-1.0494342525627312</v>
      </c>
      <c r="BX2045" s="129">
        <v>0.54349441454089653</v>
      </c>
      <c r="BY2045" s="129">
        <v>-8.2428079189405707</v>
      </c>
      <c r="BZ2045" s="128">
        <v>-3.326104278447275</v>
      </c>
      <c r="CA2045" s="129">
        <f t="shared" si="2005"/>
        <v>4.9370268654720029</v>
      </c>
      <c r="CB2045" s="129">
        <v>6.8923193530213993</v>
      </c>
      <c r="CC2045" s="129">
        <v>5.2408295816828643</v>
      </c>
      <c r="CD2045" s="129">
        <v>1.81133386330474</v>
      </c>
      <c r="CE2045" s="129">
        <v>5.9721272954415188</v>
      </c>
      <c r="CF2045" s="129">
        <v>4.451025574174702</v>
      </c>
      <c r="CG2045" s="129">
        <v>-10.87764642528035</v>
      </c>
      <c r="CH2045" s="129">
        <v>4.3455638281850986</v>
      </c>
      <c r="CI2045" s="129">
        <v>1.1680038689229773</v>
      </c>
      <c r="CJ2045" s="128">
        <v>3.2836656400337492</v>
      </c>
      <c r="CK2045" s="128">
        <v>1.6894162085814786</v>
      </c>
      <c r="CL2045" s="129">
        <f t="shared" si="2006"/>
        <v>15.213762917274467</v>
      </c>
      <c r="CM2045" s="129">
        <v>2.3942162297646288</v>
      </c>
      <c r="CN2045" s="129">
        <v>9.3458729279985935</v>
      </c>
      <c r="CO2045" s="129">
        <v>9.7151046360612927</v>
      </c>
      <c r="CP2045" s="129">
        <v>10.563107586371217</v>
      </c>
      <c r="CQ2045" s="129">
        <v>9.80929503500432</v>
      </c>
      <c r="CR2045" s="129">
        <v>7.9858112567777644</v>
      </c>
      <c r="CS2045" s="129">
        <v>20.522520664406006</v>
      </c>
      <c r="CT2045" s="129">
        <v>8.2738017049661146</v>
      </c>
      <c r="CU2045" s="129">
        <v>6.2645159219136621</v>
      </c>
      <c r="CV2045" s="129">
        <v>10.586192875630388</v>
      </c>
      <c r="CW2045" s="129">
        <v>5.4056762679606081</v>
      </c>
      <c r="CX2045" s="129">
        <v>10.407018276284035</v>
      </c>
      <c r="CY2045" s="129">
        <v>5.6880855897162714</v>
      </c>
      <c r="CZ2045" s="129">
        <v>-7.7759889941449476</v>
      </c>
      <c r="DA2045" s="129">
        <f t="shared" si="2007"/>
        <v>13.103234630698353</v>
      </c>
      <c r="DB2045" s="128">
        <v>5.1877421426716479</v>
      </c>
      <c r="DC2045" s="128">
        <v>4.4955802104216911</v>
      </c>
      <c r="DD2045" s="128">
        <v>3.0662267278669084</v>
      </c>
      <c r="DE2045" s="128">
        <v>3.3961191523612291</v>
      </c>
      <c r="DF2045" s="128">
        <v>1.3717663625370562</v>
      </c>
      <c r="DG2045" s="128">
        <v>-0.22765772627693739</v>
      </c>
      <c r="DH2045" s="128">
        <v>16.798655535891559</v>
      </c>
      <c r="DI2045" s="128">
        <v>16.798655535891612</v>
      </c>
      <c r="DJ2045" s="128">
        <v>10.449488710876107</v>
      </c>
      <c r="DK2045" s="128">
        <v>13.105951506048802</v>
      </c>
      <c r="DL2045" s="128">
        <v>10.330177596773217</v>
      </c>
      <c r="DM2045" s="128">
        <v>12.766943942801566</v>
      </c>
      <c r="DN2045" s="130">
        <f t="shared" si="2008"/>
        <v>15.861648170519963</v>
      </c>
      <c r="DO2045" s="128">
        <v>12.766943942801566</v>
      </c>
      <c r="DP2045" s="128">
        <v>6.1359485819329267</v>
      </c>
      <c r="DQ2045" s="128">
        <v>5.1938618634353366</v>
      </c>
      <c r="DR2045" s="128">
        <v>2.7037494070906813</v>
      </c>
      <c r="DS2045" s="128">
        <v>6.6322277242116794</v>
      </c>
      <c r="DT2045" s="128">
        <v>4.5347257264548828</v>
      </c>
      <c r="DU2045" s="128">
        <v>8.0683808561666268</v>
      </c>
      <c r="DV2045" s="131">
        <f t="shared" si="2009"/>
        <v>15.904636159590954</v>
      </c>
      <c r="DW2045" s="132">
        <f t="shared" si="2010"/>
        <v>17.411817702555449</v>
      </c>
      <c r="DX2045" s="133">
        <f t="shared" si="2011"/>
        <v>-92.478890000067267</v>
      </c>
      <c r="DZ2045" s="128">
        <f t="shared" si="2012"/>
        <v>21.849998705660095</v>
      </c>
      <c r="EC2045" s="128">
        <f t="shared" si="2013"/>
        <v>15.291539284853741</v>
      </c>
      <c r="EF2045" s="128">
        <f t="shared" si="2014"/>
        <v>15.029355179688672</v>
      </c>
      <c r="EI2045" s="128">
        <f t="shared" si="2015"/>
        <v>16.609817895079328</v>
      </c>
      <c r="EL2045" s="128">
        <f t="shared" si="2016"/>
        <v>16.166934180428321</v>
      </c>
      <c r="EO2045" s="128">
        <f t="shared" si="2017"/>
        <v>14.979643919020432</v>
      </c>
    </row>
    <row r="2046" spans="1:145" ht="15.5" x14ac:dyDescent="0.35">
      <c r="A2046" s="56" t="s">
        <v>485</v>
      </c>
      <c r="B2046" s="362" t="s">
        <v>136</v>
      </c>
      <c r="C2046" s="128">
        <f t="shared" si="1997"/>
        <v>-4.6035125066524758</v>
      </c>
      <c r="D2046" s="128">
        <f t="shared" si="1997"/>
        <v>15.13249651324964</v>
      </c>
      <c r="E2046" s="128">
        <f t="shared" si="1997"/>
        <v>-23.767413688673532</v>
      </c>
      <c r="F2046" s="128">
        <f t="shared" si="1997"/>
        <v>-73.128873351342762</v>
      </c>
      <c r="G2046" s="128">
        <f t="shared" si="1997"/>
        <v>36.66469544648136</v>
      </c>
      <c r="H2046" s="128">
        <f t="shared" si="1997"/>
        <v>5.0627434011250543</v>
      </c>
      <c r="I2046" s="128">
        <f t="shared" si="1997"/>
        <v>22.364085667215821</v>
      </c>
      <c r="J2046" s="128">
        <f t="shared" si="1997"/>
        <v>37.630427465499842</v>
      </c>
      <c r="K2046" s="128">
        <f t="shared" si="1997"/>
        <v>74.908290535583248</v>
      </c>
      <c r="L2046" s="128">
        <f t="shared" si="1997"/>
        <v>81.753355704697995</v>
      </c>
      <c r="M2046" s="128">
        <f t="shared" si="1997"/>
        <v>14.478036772059385</v>
      </c>
      <c r="N2046" s="128">
        <f t="shared" si="1997"/>
        <v>43.256501579194953</v>
      </c>
      <c r="O2046" s="128">
        <f t="shared" si="1997"/>
        <v>26.949057134815636</v>
      </c>
      <c r="P2046" s="128">
        <f t="shared" si="1997"/>
        <v>35.203044747441176</v>
      </c>
      <c r="Q2046" s="128">
        <f t="shared" si="1997"/>
        <v>48.185296529106289</v>
      </c>
      <c r="R2046" s="128">
        <f t="shared" si="1997"/>
        <v>-4.8044115748510663</v>
      </c>
      <c r="S2046" s="128">
        <f t="shared" si="1997"/>
        <v>21.741320520768756</v>
      </c>
      <c r="T2046" s="128">
        <f t="shared" si="1997"/>
        <v>49.315700690664876</v>
      </c>
      <c r="U2046" s="128">
        <f t="shared" si="1997"/>
        <v>37.968814946657147</v>
      </c>
      <c r="V2046" s="128">
        <f t="shared" si="1997"/>
        <v>41.901245249204329</v>
      </c>
      <c r="W2046" s="128">
        <f t="shared" si="1997"/>
        <v>109.2273019260292</v>
      </c>
      <c r="X2046" s="129">
        <f t="shared" si="1997"/>
        <v>10.865956527847883</v>
      </c>
      <c r="Y2046" s="129">
        <f t="shared" si="1997"/>
        <v>36.423140107955867</v>
      </c>
      <c r="Z2046" s="128">
        <f t="shared" si="1997"/>
        <v>26.0907037514257</v>
      </c>
      <c r="AA2046" s="128">
        <f t="shared" si="1997"/>
        <v>-15.31453113659061</v>
      </c>
      <c r="AB2046" s="128">
        <v>-11.090441179549735</v>
      </c>
      <c r="AC2046" s="128">
        <v>-13.3506948385609</v>
      </c>
      <c r="AD2046" s="128">
        <v>3.9990758328576375</v>
      </c>
      <c r="AE2046" s="128">
        <f t="shared" si="1998"/>
        <v>33.574077594512126</v>
      </c>
      <c r="AF2046" s="128">
        <v>3.9121729392952211</v>
      </c>
      <c r="AG2046" s="128">
        <v>5.6614148883042228</v>
      </c>
      <c r="AH2046" s="128">
        <v>15.796599338295216</v>
      </c>
      <c r="AI2046" s="128">
        <v>17.002707552736489</v>
      </c>
      <c r="AJ2046" s="129">
        <f t="shared" si="1999"/>
        <v>17.3425094046288</v>
      </c>
      <c r="AK2046" s="129">
        <v>5.8336901437875595</v>
      </c>
      <c r="AL2046" s="129">
        <v>8.4282372105072181</v>
      </c>
      <c r="AM2046" s="129">
        <v>5.34943336500233</v>
      </c>
      <c r="AN2046" s="129">
        <v>14.774534762276684</v>
      </c>
      <c r="AO2046" s="129">
        <f t="shared" si="2000"/>
        <v>14.006755048298794</v>
      </c>
      <c r="AP2046" s="129">
        <v>7.9224410150275304</v>
      </c>
      <c r="AQ2046" s="129">
        <v>-12.497545061346999</v>
      </c>
      <c r="AR2046" s="129">
        <v>-1.7313730429545346</v>
      </c>
      <c r="AS2046" s="129">
        <f t="shared" si="2001"/>
        <v>3.7070829283773277</v>
      </c>
      <c r="AT2046" s="129">
        <v>13.971079690879316</v>
      </c>
      <c r="AU2046" s="129">
        <v>8.4555287748823957</v>
      </c>
      <c r="AV2046" s="129">
        <v>-1.2655082083697591</v>
      </c>
      <c r="AW2046" s="129">
        <v>-0.62854294256060805</v>
      </c>
      <c r="AX2046" s="129">
        <f t="shared" si="2002"/>
        <v>1.4006878253521786</v>
      </c>
      <c r="AY2046" s="129"/>
      <c r="AZ2046" s="129">
        <v>3.1249770943493838</v>
      </c>
      <c r="BA2046" s="129">
        <v>3.9756388914466423</v>
      </c>
      <c r="BB2046" s="129">
        <v>4.3308516493992659</v>
      </c>
      <c r="BC2046" s="129">
        <v>5.1517412591924465</v>
      </c>
      <c r="BD2046" s="129">
        <v>1.9238407354753915</v>
      </c>
      <c r="BE2046" s="129">
        <v>1.2869750963958315</v>
      </c>
      <c r="BF2046" s="129">
        <f t="shared" si="2003"/>
        <v>1.8401857332450799</v>
      </c>
      <c r="BG2046" s="129">
        <v>2.9363695785461217</v>
      </c>
      <c r="BH2046" s="129">
        <v>-4.4031783309674726</v>
      </c>
      <c r="BI2046" s="129">
        <v>-19.335980579018063</v>
      </c>
      <c r="BJ2046" s="129">
        <v>-10.752892653637879</v>
      </c>
      <c r="BK2046" s="129">
        <v>-17.342819325638107</v>
      </c>
      <c r="BL2046" s="129">
        <v>-36.80596280443617</v>
      </c>
      <c r="BM2046" s="129">
        <v>-17.709093018536286</v>
      </c>
      <c r="BN2046" s="129">
        <v>-37.123081051515669</v>
      </c>
      <c r="BO2046" s="129">
        <f t="shared" si="2004"/>
        <v>-20.621062272912472</v>
      </c>
      <c r="BP2046" s="129">
        <v>3.5418704280199598</v>
      </c>
      <c r="BQ2046" s="129">
        <v>3.5418704280199598</v>
      </c>
      <c r="BR2046" s="129">
        <v>-13.605594452672502</v>
      </c>
      <c r="BS2046" s="129">
        <v>-48.874065988693772</v>
      </c>
      <c r="BT2046" s="129">
        <v>-22.001521185427585</v>
      </c>
      <c r="BU2046" s="129">
        <v>-25.107294736894776</v>
      </c>
      <c r="BV2046" s="129">
        <v>-44.489972002038549</v>
      </c>
      <c r="BW2046" s="129">
        <v>-3.5985819177904079</v>
      </c>
      <c r="BX2046" s="129">
        <v>-3.3745109464461254</v>
      </c>
      <c r="BY2046" s="129">
        <v>-5.1298849657769132</v>
      </c>
      <c r="BZ2046" s="128">
        <v>1.0812767786649682</v>
      </c>
      <c r="CA2046" s="129">
        <f t="shared" si="2005"/>
        <v>-4.1148902819657898E-2</v>
      </c>
      <c r="CB2046" s="129">
        <v>3.8527580020812233</v>
      </c>
      <c r="CC2046" s="129">
        <v>2.561656745658011</v>
      </c>
      <c r="CD2046" s="129">
        <v>-14.004754187802197</v>
      </c>
      <c r="CE2046" s="129">
        <v>22.827131238393424</v>
      </c>
      <c r="CF2046" s="129">
        <v>4.5627896921027737</v>
      </c>
      <c r="CG2046" s="129">
        <v>-13.593500034609495</v>
      </c>
      <c r="CH2046" s="129">
        <v>6.9239461185168585</v>
      </c>
      <c r="CI2046" s="129">
        <v>5.7645830592785474</v>
      </c>
      <c r="CJ2046" s="128">
        <v>4.7428543657413451</v>
      </c>
      <c r="CK2046" s="128">
        <v>3.5815412600261545</v>
      </c>
      <c r="CL2046" s="129">
        <f t="shared" si="2006"/>
        <v>-3.0297211014196952</v>
      </c>
      <c r="CM2046" s="129">
        <v>0.88922195383965486</v>
      </c>
      <c r="CN2046" s="129">
        <v>0.88555858218017069</v>
      </c>
      <c r="CO2046" s="129">
        <v>1.1249733963542405</v>
      </c>
      <c r="CP2046" s="129">
        <v>0.80170823304575034</v>
      </c>
      <c r="CQ2046" s="129">
        <v>0.96249545945412762</v>
      </c>
      <c r="CR2046" s="129">
        <v>-13.036172466486292</v>
      </c>
      <c r="CS2046" s="129">
        <v>3.0250409850942028</v>
      </c>
      <c r="CT2046" s="129">
        <v>3.8798230477151598</v>
      </c>
      <c r="CU2046" s="129">
        <v>-4.3659957852521183</v>
      </c>
      <c r="CV2046" s="129">
        <v>4.8835613687694108</v>
      </c>
      <c r="CW2046" s="129">
        <v>-0.82593549895877483</v>
      </c>
      <c r="CX2046" s="129">
        <v>4.4246653651263887</v>
      </c>
      <c r="CY2046" s="129">
        <v>2.6702995099996301</v>
      </c>
      <c r="CZ2046" s="129">
        <v>-3.7439857032048005</v>
      </c>
      <c r="DA2046" s="129">
        <f t="shared" si="2007"/>
        <v>-2.0488570231286918</v>
      </c>
      <c r="DB2046" s="128">
        <v>11.710015567780712</v>
      </c>
      <c r="DC2046" s="128">
        <v>9.290967405437657</v>
      </c>
      <c r="DD2046" s="128">
        <v>3.5607357857068824</v>
      </c>
      <c r="DE2046" s="128">
        <v>4.9448685293397574</v>
      </c>
      <c r="DF2046" s="128">
        <v>1.8724066189954909</v>
      </c>
      <c r="DG2046" s="128">
        <v>0.63105862246750699</v>
      </c>
      <c r="DH2046" s="128">
        <v>3.2488614900112971</v>
      </c>
      <c r="DI2046" s="128">
        <v>1.7166257758537227</v>
      </c>
      <c r="DJ2046" s="128">
        <v>1.1375937957234872</v>
      </c>
      <c r="DK2046" s="128">
        <v>1.4425275658604741</v>
      </c>
      <c r="DL2046" s="128">
        <v>0.30996227323328918</v>
      </c>
      <c r="DM2046" s="128">
        <v>8.4984652997969921</v>
      </c>
      <c r="DN2046" s="130">
        <f t="shared" si="2008"/>
        <v>-25.86827992721561</v>
      </c>
      <c r="DO2046" s="128">
        <v>8.4984652997969921</v>
      </c>
      <c r="DP2046" s="128">
        <v>10.047247491183329</v>
      </c>
      <c r="DQ2046" s="128">
        <v>10.872083540954501</v>
      </c>
      <c r="DR2046" s="128">
        <v>10.476502885806626</v>
      </c>
      <c r="DS2046" s="128">
        <v>25.495255282841981</v>
      </c>
      <c r="DT2046" s="128">
        <v>22.932473865780079</v>
      </c>
      <c r="DU2046" s="128">
        <v>15.033097380634088</v>
      </c>
      <c r="DV2046" s="131">
        <f t="shared" si="2009"/>
        <v>11.488843782035756</v>
      </c>
      <c r="DW2046" s="132">
        <f t="shared" si="2010"/>
        <v>8.5687251411926866</v>
      </c>
      <c r="DX2046" s="133">
        <f t="shared" si="2011"/>
        <v>7.3667621473394425</v>
      </c>
      <c r="DZ2046" s="128">
        <f t="shared" si="2012"/>
        <v>7.9913047267007391</v>
      </c>
      <c r="EC2046" s="128">
        <f t="shared" si="2013"/>
        <v>5.128290894338301</v>
      </c>
      <c r="EF2046" s="128">
        <f t="shared" si="2014"/>
        <v>8.6788501556839002</v>
      </c>
      <c r="EI2046" s="128">
        <f t="shared" si="2015"/>
        <v>8.1562969652314514</v>
      </c>
      <c r="EL2046" s="128">
        <f t="shared" si="2016"/>
        <v>8.0289357415936884</v>
      </c>
      <c r="EO2046" s="128">
        <f t="shared" si="2017"/>
        <v>6.5317194181679143</v>
      </c>
    </row>
    <row r="2047" spans="1:145" ht="15.5" x14ac:dyDescent="0.35">
      <c r="A2047" s="56" t="s">
        <v>486</v>
      </c>
      <c r="B2047" s="362" t="s">
        <v>136</v>
      </c>
      <c r="C2047" s="128">
        <f t="shared" si="1997"/>
        <v>-1.6448698934879316</v>
      </c>
      <c r="D2047" s="128">
        <f t="shared" si="1997"/>
        <v>-15.805346127484578</v>
      </c>
      <c r="E2047" s="128">
        <f t="shared" si="1997"/>
        <v>-27.173559101269952</v>
      </c>
      <c r="F2047" s="128">
        <f t="shared" si="1997"/>
        <v>17.124972054549527</v>
      </c>
      <c r="G2047" s="128">
        <f t="shared" si="1997"/>
        <v>-29.70032448940638</v>
      </c>
      <c r="H2047" s="128">
        <f t="shared" si="1997"/>
        <v>-23.75780613630193</v>
      </c>
      <c r="I2047" s="128">
        <f t="shared" si="1997"/>
        <v>11.381766381766388</v>
      </c>
      <c r="J2047" s="128">
        <f t="shared" si="1997"/>
        <v>13.313722982478572</v>
      </c>
      <c r="K2047" s="128">
        <f t="shared" si="1997"/>
        <v>34.280474040632058</v>
      </c>
      <c r="L2047" s="128">
        <f t="shared" si="1997"/>
        <v>8.7226039631007239</v>
      </c>
      <c r="M2047" s="128">
        <f t="shared" si="1997"/>
        <v>12.479706223424817</v>
      </c>
      <c r="N2047" s="128">
        <f t="shared" si="1997"/>
        <v>-9.7874460882863339</v>
      </c>
      <c r="O2047" s="128">
        <f t="shared" si="1997"/>
        <v>10.119807241766813</v>
      </c>
      <c r="P2047" s="128">
        <f t="shared" si="1997"/>
        <v>18.331200055349925</v>
      </c>
      <c r="Q2047" s="128">
        <f t="shared" si="1997"/>
        <v>15.679997661229006</v>
      </c>
      <c r="R2047" s="128">
        <f t="shared" si="1997"/>
        <v>23.943946726645521</v>
      </c>
      <c r="S2047" s="128">
        <f t="shared" si="1997"/>
        <v>-5.3370442867629073</v>
      </c>
      <c r="T2047" s="128">
        <f t="shared" si="1997"/>
        <v>39.590535577741171</v>
      </c>
      <c r="U2047" s="128">
        <f t="shared" si="1997"/>
        <v>5.3343003070655843</v>
      </c>
      <c r="V2047" s="128">
        <f t="shared" si="1997"/>
        <v>-10.917906949490209</v>
      </c>
      <c r="W2047" s="128">
        <f t="shared" si="1997"/>
        <v>46.360033546562299</v>
      </c>
      <c r="X2047" s="129">
        <f t="shared" si="1997"/>
        <v>14.64782085997102</v>
      </c>
      <c r="Y2047" s="129">
        <f t="shared" si="1997"/>
        <v>19.496275970207751</v>
      </c>
      <c r="Z2047" s="128">
        <f t="shared" si="1997"/>
        <v>19.407630357406468</v>
      </c>
      <c r="AA2047" s="128">
        <f t="shared" si="1997"/>
        <v>26.280833937162814</v>
      </c>
      <c r="AB2047" s="128">
        <v>12.481812641724408</v>
      </c>
      <c r="AC2047" s="128">
        <v>11.000527566720887</v>
      </c>
      <c r="AD2047" s="128">
        <v>9.8813450775849727</v>
      </c>
      <c r="AE2047" s="128">
        <f t="shared" si="1998"/>
        <v>26.070770084247521</v>
      </c>
      <c r="AF2047" s="128">
        <v>14.156634908347765</v>
      </c>
      <c r="AG2047" s="128">
        <v>6.1012057829576944</v>
      </c>
      <c r="AH2047" s="128">
        <v>25.454959275106209</v>
      </c>
      <c r="AI2047" s="128">
        <v>27.612014503363199</v>
      </c>
      <c r="AJ2047" s="129">
        <f t="shared" si="1999"/>
        <v>19.025873876983137</v>
      </c>
      <c r="AK2047" s="129">
        <v>12.857522184165829</v>
      </c>
      <c r="AL2047" s="129">
        <v>21.49165183636039</v>
      </c>
      <c r="AM2047" s="129">
        <v>32.347938013548372</v>
      </c>
      <c r="AN2047" s="129">
        <v>19.575510422292243</v>
      </c>
      <c r="AO2047" s="129">
        <f t="shared" si="2000"/>
        <v>9.2812949666363309</v>
      </c>
      <c r="AP2047" s="129">
        <v>22.644303274423795</v>
      </c>
      <c r="AQ2047" s="129">
        <v>21.412193213503699</v>
      </c>
      <c r="AR2047" s="129">
        <v>25.875987433405928</v>
      </c>
      <c r="AS2047" s="129">
        <f t="shared" si="2001"/>
        <v>5.1627496633566272</v>
      </c>
      <c r="AT2047" s="129">
        <v>17.010577890762288</v>
      </c>
      <c r="AU2047" s="129">
        <v>5.6883418578673393</v>
      </c>
      <c r="AV2047" s="129">
        <v>-9.6128020101735778</v>
      </c>
      <c r="AW2047" s="129">
        <v>-2.6567979072825563</v>
      </c>
      <c r="AX2047" s="129">
        <f t="shared" si="2002"/>
        <v>-2.3403201796437414</v>
      </c>
      <c r="AY2047" s="129"/>
      <c r="AZ2047" s="129">
        <v>-0.59619854285155205</v>
      </c>
      <c r="BA2047" s="129">
        <v>7.1862238112370331</v>
      </c>
      <c r="BB2047" s="129">
        <v>0.68842630344499389</v>
      </c>
      <c r="BC2047" s="129">
        <v>-10.586299839212947</v>
      </c>
      <c r="BD2047" s="129">
        <v>7.3778804152768211</v>
      </c>
      <c r="BE2047" s="129">
        <v>3.470792446064094</v>
      </c>
      <c r="BF2047" s="129">
        <f t="shared" si="2003"/>
        <v>0.85208694290194686</v>
      </c>
      <c r="BG2047" s="129">
        <v>2.5169437074432568</v>
      </c>
      <c r="BH2047" s="129">
        <v>-0.35333584629957754</v>
      </c>
      <c r="BI2047" s="129">
        <v>4.9068679900912473</v>
      </c>
      <c r="BJ2047" s="129">
        <v>4.235559854004463</v>
      </c>
      <c r="BK2047" s="129">
        <v>9.3963654672109627</v>
      </c>
      <c r="BL2047" s="129">
        <v>10.821272655228459</v>
      </c>
      <c r="BM2047" s="129">
        <v>9.1611915482215807</v>
      </c>
      <c r="BN2047" s="129">
        <v>10.721952340654294</v>
      </c>
      <c r="BO2047" s="129">
        <f t="shared" si="2004"/>
        <v>1.4059047680040906</v>
      </c>
      <c r="BP2047" s="129">
        <v>6.0105156794404833</v>
      </c>
      <c r="BQ2047" s="129">
        <v>6.0105156794404833</v>
      </c>
      <c r="BR2047" s="129">
        <v>2.112436843640864</v>
      </c>
      <c r="BS2047" s="129">
        <v>-32.943452874088166</v>
      </c>
      <c r="BT2047" s="129">
        <v>7.4324954882729903</v>
      </c>
      <c r="BU2047" s="129">
        <v>-1.6601867875933098</v>
      </c>
      <c r="BV2047" s="129">
        <v>-2.2996836169473638</v>
      </c>
      <c r="BW2047" s="129">
        <v>4.3782989179266973</v>
      </c>
      <c r="BX2047" s="129">
        <v>-3.7010652372680584</v>
      </c>
      <c r="BY2047" s="129">
        <v>6.8947795534117127</v>
      </c>
      <c r="BZ2047" s="128">
        <v>1.6013333344509744</v>
      </c>
      <c r="CA2047" s="129">
        <f t="shared" si="2005"/>
        <v>8.1425916657324979</v>
      </c>
      <c r="CB2047" s="129">
        <v>4.7039909313906945</v>
      </c>
      <c r="CC2047" s="129">
        <v>3.4457850407798016</v>
      </c>
      <c r="CD2047" s="129">
        <v>1.9070092054724141</v>
      </c>
      <c r="CE2047" s="129">
        <v>5.25774008392544</v>
      </c>
      <c r="CF2047" s="129">
        <v>5.1467392814780819</v>
      </c>
      <c r="CG2047" s="129">
        <v>3.4011347237815621</v>
      </c>
      <c r="CH2047" s="129">
        <v>4.5456627485761496</v>
      </c>
      <c r="CI2047" s="129">
        <v>3.3326149016032884</v>
      </c>
      <c r="CJ2047" s="128">
        <v>7.2907406357840117</v>
      </c>
      <c r="CK2047" s="128">
        <v>5.6667612663287334</v>
      </c>
      <c r="CL2047" s="129">
        <f t="shared" si="2006"/>
        <v>17.089262745407211</v>
      </c>
      <c r="CM2047" s="129">
        <v>1.702854641358686</v>
      </c>
      <c r="CN2047" s="129">
        <v>4.2764192789777491</v>
      </c>
      <c r="CO2047" s="129">
        <v>9.6476018938944392</v>
      </c>
      <c r="CP2047" s="129">
        <v>6.4058188854804428</v>
      </c>
      <c r="CQ2047" s="129">
        <v>3.428940489459495</v>
      </c>
      <c r="CR2047" s="129">
        <v>3.428940489459495</v>
      </c>
      <c r="CS2047" s="129">
        <v>8.4200452223771567</v>
      </c>
      <c r="CT2047" s="129">
        <v>6.1076167558421757</v>
      </c>
      <c r="CU2047" s="129">
        <v>6.1076167558421757</v>
      </c>
      <c r="CV2047" s="129">
        <v>8.5002319825998587</v>
      </c>
      <c r="CW2047" s="129">
        <v>4.9913240214587349</v>
      </c>
      <c r="CX2047" s="129">
        <v>4.7652639852746894</v>
      </c>
      <c r="CY2047" s="129">
        <v>1.8919599655901933</v>
      </c>
      <c r="CZ2047" s="129">
        <v>1.8919599655901933</v>
      </c>
      <c r="DA2047" s="129">
        <f t="shared" si="2007"/>
        <v>7.1333182872953778</v>
      </c>
      <c r="DB2047" s="128">
        <v>8.4727278778840969</v>
      </c>
      <c r="DC2047" s="128">
        <v>7.3441214613886814</v>
      </c>
      <c r="DD2047" s="128">
        <v>4.9235544578977954</v>
      </c>
      <c r="DE2047" s="128">
        <v>14.423036185790345</v>
      </c>
      <c r="DF2047" s="128">
        <v>13.543013813202251</v>
      </c>
      <c r="DG2047" s="128">
        <v>10.192008256616038</v>
      </c>
      <c r="DH2047" s="128">
        <v>8.9191818431280705</v>
      </c>
      <c r="DI2047" s="128">
        <v>7.0559779966959892</v>
      </c>
      <c r="DJ2047" s="128">
        <v>3.3596518536053432</v>
      </c>
      <c r="DK2047" s="128">
        <v>16.736043792105949</v>
      </c>
      <c r="DL2047" s="128">
        <v>16.270338434063856</v>
      </c>
      <c r="DM2047" s="128">
        <v>-79.696215985769271</v>
      </c>
      <c r="DN2047" s="130">
        <f t="shared" si="2008"/>
        <v>10.654557601278412</v>
      </c>
      <c r="DO2047" s="128">
        <v>-79.696215985769271</v>
      </c>
      <c r="DP2047" s="128">
        <v>10.14562246329611</v>
      </c>
      <c r="DQ2047" s="128">
        <v>9.2600628519108614</v>
      </c>
      <c r="DR2047" s="128">
        <v>6.6685851096626347</v>
      </c>
      <c r="DS2047" s="128">
        <v>4.1268238313036925</v>
      </c>
      <c r="DT2047" s="128">
        <v>1.5905220176732353</v>
      </c>
      <c r="DU2047" s="128">
        <v>4.1767409106584514</v>
      </c>
      <c r="DV2047" s="131">
        <f t="shared" si="2009"/>
        <v>4.6376893620976638</v>
      </c>
      <c r="DW2047" s="132">
        <f t="shared" si="2010"/>
        <v>2.8369596347853001</v>
      </c>
      <c r="DX2047" s="133">
        <f t="shared" si="2011"/>
        <v>-157.90673981651108</v>
      </c>
      <c r="DZ2047" s="128">
        <f t="shared" si="2012"/>
        <v>8.0293319237199849</v>
      </c>
      <c r="EC2047" s="128">
        <f t="shared" si="2013"/>
        <v>2.802089920268052</v>
      </c>
      <c r="EF2047" s="128">
        <f t="shared" si="2014"/>
        <v>4.7207068110061083</v>
      </c>
      <c r="EI2047" s="128">
        <f t="shared" si="2015"/>
        <v>5.142141288005778</v>
      </c>
      <c r="EL2047" s="128">
        <f t="shared" si="2016"/>
        <v>5.5205181892307946</v>
      </c>
      <c r="EO2047" s="128">
        <f t="shared" si="2017"/>
        <v>5.8751652201146376</v>
      </c>
    </row>
    <row r="2048" spans="1:145" ht="15.5" x14ac:dyDescent="0.35">
      <c r="A2048" s="56" t="s">
        <v>611</v>
      </c>
      <c r="B2048" s="362" t="s">
        <v>136</v>
      </c>
      <c r="C2048" s="128" t="e">
        <f t="shared" ref="C2048:AA2048" si="2018">(C2021-B2021)*100/B2021</f>
        <v>#REF!</v>
      </c>
      <c r="D2048" s="128" t="e">
        <f t="shared" si="2018"/>
        <v>#REF!</v>
      </c>
      <c r="E2048" s="128" t="e">
        <f t="shared" si="2018"/>
        <v>#REF!</v>
      </c>
      <c r="F2048" s="128" t="e">
        <f t="shared" si="2018"/>
        <v>#REF!</v>
      </c>
      <c r="G2048" s="128" t="e">
        <f t="shared" si="2018"/>
        <v>#REF!</v>
      </c>
      <c r="H2048" s="128" t="e">
        <f t="shared" si="2018"/>
        <v>#REF!</v>
      </c>
      <c r="I2048" s="128">
        <f t="shared" si="2018"/>
        <v>4.5949697671870497</v>
      </c>
      <c r="J2048" s="128">
        <f t="shared" si="2018"/>
        <v>18.463510905708524</v>
      </c>
      <c r="K2048" s="128">
        <f t="shared" si="2018"/>
        <v>5.4754921564918568</v>
      </c>
      <c r="L2048" s="128">
        <f t="shared" si="2018"/>
        <v>29.132024188439839</v>
      </c>
      <c r="M2048" s="128">
        <f t="shared" si="2018"/>
        <v>7.753163749350203</v>
      </c>
      <c r="N2048" s="128">
        <f t="shared" si="2018"/>
        <v>4.5823939642066387</v>
      </c>
      <c r="O2048" s="128" t="e">
        <f t="shared" si="2018"/>
        <v>#VALUE!</v>
      </c>
      <c r="P2048" s="128" t="e">
        <f t="shared" si="2018"/>
        <v>#VALUE!</v>
      </c>
      <c r="Q2048" s="128" t="e">
        <f t="shared" si="2018"/>
        <v>#VALUE!</v>
      </c>
      <c r="R2048" s="128" t="e">
        <f t="shared" si="2018"/>
        <v>#VALUE!</v>
      </c>
      <c r="S2048" s="128" t="e">
        <f t="shared" si="2018"/>
        <v>#VALUE!</v>
      </c>
      <c r="T2048" s="128" t="e">
        <f t="shared" si="2018"/>
        <v>#VALUE!</v>
      </c>
      <c r="U2048" s="128" t="e">
        <f t="shared" si="2018"/>
        <v>#VALUE!</v>
      </c>
      <c r="V2048" s="128" t="e">
        <f t="shared" si="2018"/>
        <v>#VALUE!</v>
      </c>
      <c r="W2048" s="128" t="e">
        <f t="shared" si="2018"/>
        <v>#VALUE!</v>
      </c>
      <c r="X2048" s="129" t="e">
        <f t="shared" si="2018"/>
        <v>#VALUE!</v>
      </c>
      <c r="Y2048" s="129" t="e">
        <f t="shared" si="2018"/>
        <v>#VALUE!</v>
      </c>
      <c r="Z2048" s="128">
        <f t="shared" si="2018"/>
        <v>36.292563145767488</v>
      </c>
      <c r="AA2048" s="128">
        <f t="shared" si="2018"/>
        <v>3.3066544669151412</v>
      </c>
      <c r="AB2048" s="128">
        <v>6.8555744178039992</v>
      </c>
      <c r="AC2048" s="128">
        <v>6.6633016336845641</v>
      </c>
      <c r="AD2048" s="128">
        <v>9.3738823532948725</v>
      </c>
      <c r="AE2048" s="128">
        <f>(AE2021-AA2021)*100/AA2021</f>
        <v>23.762377012977666</v>
      </c>
      <c r="AF2048" s="128">
        <v>11.872573451973535</v>
      </c>
      <c r="AG2048" s="128">
        <v>11.585349315400235</v>
      </c>
      <c r="AH2048" s="128">
        <v>12.808913273750653</v>
      </c>
      <c r="AI2048" s="128">
        <v>14.006394166258326</v>
      </c>
      <c r="AJ2048" s="129">
        <f>(AJ2021-AE2021)*100/AE2021</f>
        <v>8.527471825188675</v>
      </c>
      <c r="AK2048" s="129">
        <v>12.735107221966476</v>
      </c>
      <c r="AL2048" s="129">
        <v>12.832771482274151</v>
      </c>
      <c r="AM2048" s="129">
        <v>10.558171289527616</v>
      </c>
      <c r="AN2048" s="129">
        <v>15.058771602527996</v>
      </c>
      <c r="AO2048" s="129">
        <f>(AO2021-AJ2021)*100/AJ2021</f>
        <v>9.9320227435280604</v>
      </c>
      <c r="AP2048" s="129">
        <v>13.124237302708517</v>
      </c>
      <c r="AQ2048" s="129">
        <v>6.3351104047659605</v>
      </c>
      <c r="AR2048" s="129">
        <v>4.2024289820815772</v>
      </c>
      <c r="AS2048" s="129">
        <f>(AS2021-AO2021)*100/AO2021</f>
        <v>5.2913778040835382</v>
      </c>
      <c r="AT2048" s="129">
        <v>7.6122583574729852</v>
      </c>
      <c r="AU2048" s="129">
        <v>4.5706177619754795</v>
      </c>
      <c r="AV2048" s="129">
        <v>-0.35495333348353575</v>
      </c>
      <c r="AW2048" s="129">
        <v>2.3455040189622962</v>
      </c>
      <c r="AX2048" s="129" t="e">
        <f>AX1864</f>
        <v>#VALUE!</v>
      </c>
      <c r="AY2048" s="129"/>
      <c r="AZ2048" s="129">
        <v>6.6913096961088048</v>
      </c>
      <c r="BA2048" s="129">
        <v>7.9028446841309705</v>
      </c>
      <c r="BB2048" s="129">
        <v>6.7067592862577667</v>
      </c>
      <c r="BC2048" s="129">
        <v>-2.9592246433371971</v>
      </c>
      <c r="BD2048" s="129">
        <v>6.5299534563253161</v>
      </c>
      <c r="BE2048" s="129">
        <v>3.1988726298883283</v>
      </c>
      <c r="BF2048" s="129" t="e">
        <f>BF1864</f>
        <v>#VALUE!</v>
      </c>
      <c r="BG2048" s="129">
        <v>3.4538498557153892</v>
      </c>
      <c r="BH2048" s="129">
        <v>-2.7029751277954994</v>
      </c>
      <c r="BI2048" s="129">
        <v>1.5031748941736096</v>
      </c>
      <c r="BJ2048" s="129">
        <v>1.3379022062788155</v>
      </c>
      <c r="BK2048" s="129">
        <v>-2.2053214496781184</v>
      </c>
      <c r="BL2048" s="129">
        <v>-7.4364422496249638</v>
      </c>
      <c r="BM2048" s="129">
        <v>-2.5673916497666438</v>
      </c>
      <c r="BN2048" s="129">
        <v>-9.6816754253155572</v>
      </c>
      <c r="BO2048" s="129">
        <f>BO1864</f>
        <v>-3.5626860535758609</v>
      </c>
      <c r="BP2048" s="129">
        <v>2.5930388863662941</v>
      </c>
      <c r="BQ2048" s="129">
        <v>-2.8383492162685968</v>
      </c>
      <c r="BR2048" s="129">
        <v>-7.9765691285590163</v>
      </c>
      <c r="BS2048" s="129">
        <v>-28.863101768376744</v>
      </c>
      <c r="BT2048" s="129">
        <v>-6.9230952775131529</v>
      </c>
      <c r="BU2048" s="129">
        <v>-8.7720345254709056</v>
      </c>
      <c r="BV2048" s="129">
        <v>-18.938942645674345</v>
      </c>
      <c r="BW2048" s="129">
        <v>-3.8354345002719907</v>
      </c>
      <c r="BX2048" s="129">
        <v>-5.1139204052325233</v>
      </c>
      <c r="BY2048" s="129">
        <v>-6.3488192190143442</v>
      </c>
      <c r="BZ2048" s="128">
        <v>2.5877011170627133</v>
      </c>
      <c r="CA2048" s="129">
        <f>CA1864</f>
        <v>5.0660303121421286</v>
      </c>
      <c r="CB2048" s="129">
        <v>3.6013612823132042</v>
      </c>
      <c r="CC2048" s="129">
        <v>3.0428574594935909</v>
      </c>
      <c r="CD2048" s="129">
        <v>-2.512701086007211</v>
      </c>
      <c r="CE2048" s="129">
        <v>5.4324281325615971</v>
      </c>
      <c r="CF2048" s="129">
        <v>4.0580107014700175</v>
      </c>
      <c r="CG2048" s="129">
        <v>-1.2079728878947558</v>
      </c>
      <c r="CH2048" s="129">
        <v>5.3651610150468292</v>
      </c>
      <c r="CI2048" s="129">
        <v>3.0861694786962763</v>
      </c>
      <c r="CJ2048" s="128">
        <v>4.8015614346240056</v>
      </c>
      <c r="CK2048" s="128">
        <v>3.6631255281600295</v>
      </c>
      <c r="CL2048" s="129">
        <f>CL1864</f>
        <v>12.035057149447381</v>
      </c>
      <c r="CM2048" s="129">
        <v>2.667038885979625</v>
      </c>
      <c r="CN2048" s="129">
        <v>5.9504777240438473</v>
      </c>
      <c r="CO2048" s="129">
        <v>6.9313267022458076</v>
      </c>
      <c r="CP2048" s="129">
        <v>7.1214408492622869</v>
      </c>
      <c r="CQ2048" s="129">
        <v>6.384643008569391</v>
      </c>
      <c r="CR2048" s="129">
        <v>3.640881111580712</v>
      </c>
      <c r="CS2048" s="129">
        <v>8.9091856927053534</v>
      </c>
      <c r="CT2048" s="129">
        <v>6.0604214790621329</v>
      </c>
      <c r="CU2048" s="129">
        <v>4.3572621728938099</v>
      </c>
      <c r="CV2048" s="129">
        <v>6.4189429262471958</v>
      </c>
      <c r="CW2048" s="129">
        <v>4.099095351704297</v>
      </c>
      <c r="CX2048" s="129">
        <v>6.2198099783950918</v>
      </c>
      <c r="CY2048" s="129">
        <v>4.5170202158132424</v>
      </c>
      <c r="CZ2048" s="129">
        <v>-1.2101939920859881</v>
      </c>
      <c r="DA2048" s="129">
        <f t="shared" ref="DA2048" si="2019">DA1864</f>
        <v>7.831210575345871</v>
      </c>
      <c r="DB2048" s="128">
        <v>11.591373444213685</v>
      </c>
      <c r="DC2048" s="128">
        <v>10.09089060368829</v>
      </c>
      <c r="DD2048" s="128">
        <v>7.1325148478891292</v>
      </c>
      <c r="DE2048" s="128">
        <v>8.331510513117415</v>
      </c>
      <c r="DF2048" s="128">
        <v>7.1565128097949184</v>
      </c>
      <c r="DG2048" s="128">
        <v>3.761014880969713</v>
      </c>
      <c r="DH2048" s="128">
        <v>6.0289819069956199</v>
      </c>
      <c r="DI2048" s="128">
        <v>4.636669878088945</v>
      </c>
      <c r="DJ2048" s="128">
        <v>1.6279071366268536</v>
      </c>
      <c r="DK2048" s="128">
        <v>13.697073678326092</v>
      </c>
      <c r="DL2048" s="128">
        <v>12.909868730338788</v>
      </c>
      <c r="DM2048" s="128">
        <v>-10.956019168510428</v>
      </c>
      <c r="DN2048" s="130">
        <f t="shared" ref="DN2048" si="2020">DN1864</f>
        <v>10.134035262692525</v>
      </c>
      <c r="DO2048" s="128">
        <v>-10.956019168510428</v>
      </c>
      <c r="DP2048" s="128">
        <v>8.5731186303623765</v>
      </c>
      <c r="DQ2048" s="128">
        <v>8.1065710609363553</v>
      </c>
      <c r="DR2048" s="128">
        <v>5.5529433537043484</v>
      </c>
      <c r="DS2048" s="128">
        <v>5.1948635911554071</v>
      </c>
      <c r="DT2048" s="128">
        <v>4.5456896239883342</v>
      </c>
      <c r="DU2048" s="128">
        <v>4.3481918356613729</v>
      </c>
      <c r="DV2048" s="131">
        <f>DV1864</f>
        <v>13.30206600297214</v>
      </c>
      <c r="DW2048" s="132">
        <f>DW1864</f>
        <v>11.3599357541553</v>
      </c>
      <c r="DX2048" s="133">
        <f>DX1864</f>
        <v>-32.409232080357945</v>
      </c>
      <c r="DZ2048" s="128">
        <f>DZ1864</f>
        <v>13.296486344687494</v>
      </c>
      <c r="EC2048" s="128">
        <f>EC1864</f>
        <v>11.337380215555017</v>
      </c>
      <c r="EF2048" s="128">
        <f>EF1864</f>
        <v>9.8808859349732732</v>
      </c>
      <c r="EI2048" s="128">
        <f>EI1864</f>
        <v>10.437489963281784</v>
      </c>
      <c r="EL2048" s="128">
        <f>EL1864</f>
        <v>10.525320591724281</v>
      </c>
      <c r="EO2048" s="128">
        <f>EO1864</f>
        <v>10.575488167579056</v>
      </c>
    </row>
    <row r="2049" spans="1:145" ht="8.15" customHeight="1" x14ac:dyDescent="0.35">
      <c r="A2049" s="27"/>
      <c r="B2049" s="27"/>
      <c r="C2049" s="27"/>
      <c r="D2049" s="27"/>
      <c r="E2049" s="27"/>
      <c r="G2049" s="27"/>
      <c r="I2049" s="126"/>
      <c r="L2049" s="27"/>
      <c r="N2049" s="27"/>
      <c r="O2049" s="27"/>
      <c r="P2049" s="27"/>
      <c r="Q2049" s="27"/>
      <c r="S2049" s="27"/>
      <c r="T2049" s="27"/>
      <c r="U2049" s="27"/>
      <c r="W2049" s="27"/>
      <c r="X2049" s="160"/>
      <c r="Y2049" s="160"/>
      <c r="Z2049" s="27"/>
      <c r="AA2049" s="27"/>
      <c r="AB2049" s="27"/>
      <c r="AC2049" s="27"/>
      <c r="AD2049" s="27"/>
      <c r="AE2049" s="27"/>
      <c r="AF2049" s="27"/>
      <c r="AG2049" s="27"/>
      <c r="AH2049" s="27"/>
      <c r="AI2049" s="27"/>
      <c r="AJ2049" s="160"/>
      <c r="AK2049" s="160"/>
      <c r="AL2049" s="160"/>
      <c r="AM2049" s="160"/>
      <c r="AN2049" s="160"/>
      <c r="AO2049" s="160"/>
      <c r="AP2049" s="160"/>
      <c r="AQ2049" s="160"/>
      <c r="AR2049" s="160"/>
      <c r="AS2049" s="160"/>
      <c r="AT2049" s="160"/>
      <c r="AU2049" s="160"/>
      <c r="AV2049" s="160"/>
      <c r="AW2049" s="160"/>
      <c r="AX2049" s="160"/>
      <c r="AY2049" s="160"/>
      <c r="AZ2049" s="160"/>
      <c r="BA2049" s="160"/>
      <c r="BB2049" s="160"/>
      <c r="BC2049" s="160"/>
      <c r="BD2049" s="160"/>
      <c r="BE2049" s="160"/>
      <c r="BF2049" s="160"/>
      <c r="BG2049" s="160"/>
      <c r="BH2049" s="160"/>
      <c r="BI2049" s="160"/>
      <c r="BJ2049" s="160"/>
      <c r="BK2049" s="160"/>
      <c r="BL2049" s="160"/>
      <c r="BM2049" s="160"/>
      <c r="BN2049" s="160"/>
      <c r="BO2049" s="160"/>
      <c r="BP2049" s="160"/>
      <c r="BQ2049" s="160"/>
      <c r="BR2049" s="160"/>
      <c r="BS2049" s="160"/>
      <c r="BT2049" s="160"/>
      <c r="BU2049" s="160"/>
      <c r="BV2049" s="160"/>
      <c r="BW2049" s="160"/>
      <c r="BX2049" s="160"/>
      <c r="BY2049" s="160"/>
      <c r="BZ2049" s="27"/>
      <c r="CA2049" s="160"/>
      <c r="CB2049" s="160"/>
      <c r="CC2049" s="160"/>
      <c r="CD2049" s="160"/>
      <c r="CE2049" s="160"/>
      <c r="CF2049" s="160"/>
      <c r="CG2049" s="160"/>
      <c r="CH2049" s="160"/>
      <c r="CI2049" s="160"/>
      <c r="CJ2049" s="27"/>
      <c r="CK2049" s="27"/>
      <c r="CL2049" s="160"/>
      <c r="CM2049" s="160"/>
      <c r="CN2049" s="160"/>
      <c r="CO2049" s="160"/>
      <c r="CP2049" s="160"/>
      <c r="CQ2049" s="160"/>
      <c r="CR2049" s="160"/>
      <c r="CS2049" s="160"/>
      <c r="CT2049" s="160"/>
      <c r="CU2049" s="160"/>
      <c r="CV2049" s="160"/>
      <c r="CW2049" s="160"/>
      <c r="CX2049" s="160"/>
      <c r="CY2049" s="160"/>
      <c r="CZ2049" s="160"/>
      <c r="DA2049" s="160"/>
      <c r="DB2049" s="27"/>
      <c r="DC2049" s="27"/>
      <c r="DD2049" s="27"/>
      <c r="DE2049" s="27"/>
      <c r="DF2049" s="27"/>
      <c r="DG2049" s="27"/>
      <c r="DH2049" s="27"/>
      <c r="DI2049" s="27"/>
      <c r="DJ2049" s="27"/>
      <c r="DK2049" s="27"/>
      <c r="DL2049" s="27"/>
      <c r="DM2049" s="27"/>
      <c r="DN2049" s="161"/>
      <c r="DO2049" s="27"/>
      <c r="DP2049" s="27"/>
      <c r="DQ2049" s="27"/>
      <c r="DR2049" s="27"/>
      <c r="DS2049" s="27"/>
      <c r="DT2049" s="27"/>
      <c r="DU2049" s="27"/>
      <c r="DV2049" s="162"/>
      <c r="DW2049" s="163"/>
      <c r="DX2049" s="164"/>
      <c r="DZ2049" s="27"/>
      <c r="EC2049" s="27"/>
      <c r="EF2049" s="27"/>
      <c r="EI2049" s="27"/>
      <c r="EL2049" s="27"/>
      <c r="EO2049" s="27"/>
    </row>
    <row r="2050" spans="1:145" ht="15.5" x14ac:dyDescent="0.35">
      <c r="A2050" s="199" t="s">
        <v>687</v>
      </c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W2050" s="63"/>
      <c r="Y2050" s="126" t="s">
        <v>681</v>
      </c>
      <c r="Z2050" s="63"/>
      <c r="AA2050" s="63"/>
      <c r="AB2050" s="63"/>
      <c r="AC2050" s="63"/>
      <c r="AD2050" s="63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63"/>
      <c r="CA2050" s="2"/>
      <c r="CB2050" s="2"/>
      <c r="CC2050" s="2"/>
      <c r="CD2050" s="2"/>
      <c r="CE2050" s="2"/>
      <c r="CF2050" s="2"/>
      <c r="CG2050" s="2"/>
      <c r="CH2050" s="2"/>
      <c r="CI2050" s="2"/>
      <c r="CJ2050" s="63"/>
      <c r="CK2050" s="63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63"/>
      <c r="DC2050" s="63"/>
      <c r="DD2050" s="63"/>
      <c r="DE2050" s="63"/>
      <c r="DF2050" s="63"/>
      <c r="DG2050" s="63"/>
      <c r="DH2050" s="63"/>
      <c r="DI2050" s="63"/>
      <c r="DJ2050" s="63"/>
      <c r="DK2050" s="63"/>
      <c r="DL2050" s="63"/>
      <c r="DM2050" s="63"/>
      <c r="DN2050" s="6"/>
      <c r="DO2050" s="63"/>
      <c r="DP2050" s="63"/>
      <c r="DQ2050" s="63"/>
      <c r="DR2050" s="63"/>
      <c r="DS2050" s="63"/>
      <c r="DT2050" s="63"/>
      <c r="DU2050" s="63"/>
      <c r="DV2050" s="64"/>
      <c r="DW2050" s="65"/>
      <c r="DX2050" s="66"/>
      <c r="DZ2050" s="2"/>
      <c r="EC2050" s="2"/>
      <c r="EF2050" s="2"/>
      <c r="EI2050" s="2"/>
      <c r="EL2050" s="2"/>
      <c r="EO2050" s="2"/>
    </row>
    <row r="2051" spans="1:145" ht="15.5" x14ac:dyDescent="0.35">
      <c r="A2051" s="56" t="s">
        <v>482</v>
      </c>
      <c r="B2051" s="362" t="s">
        <v>136</v>
      </c>
      <c r="C2051" s="128" t="e">
        <f t="shared" ref="C2051:AA2056" si="2021">C2042*C2630/C$2629</f>
        <v>#DIV/0!</v>
      </c>
      <c r="D2051" s="128" t="e">
        <f t="shared" si="2021"/>
        <v>#DIV/0!</v>
      </c>
      <c r="E2051" s="128" t="e">
        <f t="shared" si="2021"/>
        <v>#DIV/0!</v>
      </c>
      <c r="F2051" s="128" t="e">
        <f t="shared" si="2021"/>
        <v>#DIV/0!</v>
      </c>
      <c r="G2051" s="128" t="e">
        <f t="shared" si="2021"/>
        <v>#DIV/0!</v>
      </c>
      <c r="H2051" s="128">
        <f t="shared" si="2021"/>
        <v>-112.37368700703927</v>
      </c>
      <c r="I2051" s="128">
        <f t="shared" si="2021"/>
        <v>-124.447978377998</v>
      </c>
      <c r="J2051" s="128">
        <f t="shared" si="2021"/>
        <v>-112.00433394490909</v>
      </c>
      <c r="K2051" s="128">
        <f t="shared" si="2021"/>
        <v>20.378983029349385</v>
      </c>
      <c r="L2051" s="128">
        <f t="shared" si="2021"/>
        <v>-4.4592863844826827</v>
      </c>
      <c r="M2051" s="128">
        <f t="shared" si="2021"/>
        <v>-2.1637816546585618</v>
      </c>
      <c r="N2051" s="128">
        <f t="shared" si="2021"/>
        <v>-5.5416904845195463</v>
      </c>
      <c r="O2051" s="128">
        <f t="shared" si="2021"/>
        <v>9.8632145564115437</v>
      </c>
      <c r="P2051" s="128">
        <f t="shared" si="2021"/>
        <v>5733.0936272952904</v>
      </c>
      <c r="Q2051" s="128">
        <f t="shared" si="2021"/>
        <v>3.974410286667132</v>
      </c>
      <c r="R2051" s="128">
        <f t="shared" si="2021"/>
        <v>3.6860492855248923</v>
      </c>
      <c r="S2051" s="128">
        <f t="shared" si="2021"/>
        <v>-0.1287438180252409</v>
      </c>
      <c r="T2051" s="128">
        <f t="shared" si="2021"/>
        <v>2.8253226158795548</v>
      </c>
      <c r="U2051" s="128">
        <f t="shared" si="2021"/>
        <v>0.78955743035444448</v>
      </c>
      <c r="V2051" s="128">
        <f t="shared" si="2021"/>
        <v>2.8192955461970186</v>
      </c>
      <c r="W2051" s="128">
        <f t="shared" si="2021"/>
        <v>5.7916406027491574</v>
      </c>
      <c r="X2051" s="129">
        <f t="shared" si="2021"/>
        <v>2.665765815231004</v>
      </c>
      <c r="Y2051" s="129">
        <f t="shared" si="2021"/>
        <v>4.8776630075149869</v>
      </c>
      <c r="Z2051" s="128">
        <f t="shared" si="2021"/>
        <v>6.4881931617631121</v>
      </c>
      <c r="AA2051" s="128">
        <f t="shared" si="2021"/>
        <v>0.65922196478305628</v>
      </c>
      <c r="AB2051" s="128">
        <v>2.3983004795791585</v>
      </c>
      <c r="AC2051" s="128">
        <v>2.8881840431586476</v>
      </c>
      <c r="AD2051" s="128">
        <v>2.5877160136872916</v>
      </c>
      <c r="AE2051" s="128">
        <f t="shared" ref="AE2051:AE2056" si="2022">AE2042*AE2630/AE$2629</f>
        <v>4.4408352834553693</v>
      </c>
      <c r="AF2051" s="128">
        <v>2.1188419140053365</v>
      </c>
      <c r="AG2051" s="128">
        <v>2.6309188413278282</v>
      </c>
      <c r="AH2051" s="128">
        <v>2.1428833441726423</v>
      </c>
      <c r="AI2051" s="128">
        <v>2.7878441866568031</v>
      </c>
      <c r="AJ2051" s="129">
        <f t="shared" ref="AJ2051:AJ2056" si="2023">AJ2042*AJ2630/AJ$2629</f>
        <v>2.8883298073639212</v>
      </c>
      <c r="AK2051" s="129">
        <v>2.1267976314915211</v>
      </c>
      <c r="AL2051" s="129">
        <v>1.5442861378940063</v>
      </c>
      <c r="AM2051" s="129">
        <v>1.6074864503650601</v>
      </c>
      <c r="AN2051" s="129">
        <v>5.7483544257291408</v>
      </c>
      <c r="AO2051" s="129">
        <f t="shared" ref="AO2051:AO2056" si="2024">AO2042*AO2630/AO$2629</f>
        <v>5.6021921284908016</v>
      </c>
      <c r="AP2051" s="129">
        <v>4.3653295899295426</v>
      </c>
      <c r="AQ2051" s="129">
        <v>4.2854770428990658</v>
      </c>
      <c r="AR2051" s="129">
        <v>1.5965026730552467</v>
      </c>
      <c r="AS2051" s="129">
        <f t="shared" ref="AS2051:AS2056" si="2025">AS2042*AS2630/AS$2629</f>
        <v>1.8562315532402249</v>
      </c>
      <c r="AT2051" s="129">
        <v>2.4397140815397189</v>
      </c>
      <c r="AU2051" s="129">
        <v>1.9708858921269603</v>
      </c>
      <c r="AV2051" s="129">
        <v>2.1060241022392563</v>
      </c>
      <c r="AW2051" s="129">
        <v>3.0763712278007311</v>
      </c>
      <c r="AX2051" s="129">
        <f t="shared" ref="AX2051:AX2056" si="2026">AX2042*AX2630/AX$2629</f>
        <v>1.1087062087850714</v>
      </c>
      <c r="AY2051" s="129"/>
      <c r="AZ2051" s="129">
        <v>3.1318819107624112</v>
      </c>
      <c r="BA2051" s="129">
        <v>6.6437006529602298</v>
      </c>
      <c r="BB2051" s="129">
        <v>2.3339595936512287</v>
      </c>
      <c r="BC2051" s="129">
        <v>-1.5786368527570218</v>
      </c>
      <c r="BD2051" s="129">
        <v>1.3452192491306565</v>
      </c>
      <c r="BE2051" s="129">
        <v>1.3829756144359102</v>
      </c>
      <c r="BF2051" s="129">
        <f t="shared" ref="BF2051:BF2056" si="2027">BF2042*BF2630/BF$2629</f>
        <v>4.9319668007527691</v>
      </c>
      <c r="BG2051" s="129">
        <v>0.82186637802477858</v>
      </c>
      <c r="BH2051" s="129">
        <v>-0.8139389140115838</v>
      </c>
      <c r="BI2051" s="129">
        <v>2.2060563985861346</v>
      </c>
      <c r="BJ2051" s="129">
        <v>1.9570962256019202</v>
      </c>
      <c r="BK2051" s="129">
        <v>1.0383574189093892</v>
      </c>
      <c r="BL2051" s="129">
        <v>-0.10069027050992464</v>
      </c>
      <c r="BM2051" s="129">
        <v>0.63975068614070363</v>
      </c>
      <c r="BN2051" s="129">
        <v>-1.666307761048704</v>
      </c>
      <c r="BO2051" s="129">
        <f t="shared" ref="BO2051:BO2056" si="2028">BO2042*BO2630/BO$2629</f>
        <v>7.1646553308173766E-2</v>
      </c>
      <c r="BP2051" s="129">
        <v>0.40781888225518809</v>
      </c>
      <c r="BQ2051" s="129">
        <v>-9.273231310023899</v>
      </c>
      <c r="BR2051" s="129">
        <v>-11.941498186073945</v>
      </c>
      <c r="BS2051" s="129">
        <v>-14.991797959052532</v>
      </c>
      <c r="BT2051" s="129">
        <v>-1.5617347446625343</v>
      </c>
      <c r="BU2051" s="129">
        <v>-2.2817486551589292</v>
      </c>
      <c r="BV2051" s="129">
        <v>-3.9180053630490508</v>
      </c>
      <c r="BW2051" s="129">
        <v>-2.276053928236152</v>
      </c>
      <c r="BX2051" s="129">
        <v>-3.073729215297893</v>
      </c>
      <c r="BY2051" s="129">
        <v>-3.2117861979970614</v>
      </c>
      <c r="BZ2051" s="128">
        <v>3.7984745180741677</v>
      </c>
      <c r="CA2051" s="129">
        <f t="shared" ref="CA2051:CA2056" si="2029">CA2042*CA2630/CA$2629</f>
        <v>2.2447734061711717</v>
      </c>
      <c r="CB2051" s="129">
        <v>1.3534419861054652</v>
      </c>
      <c r="CC2051" s="129">
        <v>1.4477171023216113</v>
      </c>
      <c r="CD2051" s="129">
        <v>-0.53047562820826177</v>
      </c>
      <c r="CE2051" s="129">
        <v>3.0284259095921051</v>
      </c>
      <c r="CF2051" s="129">
        <v>2.0637826171999598</v>
      </c>
      <c r="CG2051" s="129">
        <v>1.3203845772450422</v>
      </c>
      <c r="CH2051" s="129">
        <v>2.5371286818015242</v>
      </c>
      <c r="CI2051" s="129">
        <v>1.1349911383238085</v>
      </c>
      <c r="CJ2051" s="128">
        <v>2.3868740625045812</v>
      </c>
      <c r="CK2051" s="128">
        <v>1.8438264772558808</v>
      </c>
      <c r="CL2051" s="129">
        <f t="shared" ref="CL2051:CL2056" si="2030">CL2042*CL2630/CL$2629</f>
        <v>5.1499332601517311</v>
      </c>
      <c r="CM2051" s="129">
        <v>1.9071938772671506</v>
      </c>
      <c r="CN2051" s="129">
        <v>2.0202874867448353</v>
      </c>
      <c r="CO2051" s="129">
        <v>2.3420452905635263</v>
      </c>
      <c r="CP2051" s="129">
        <v>2.2433334897421582</v>
      </c>
      <c r="CQ2051" s="129">
        <v>2.3241638915716778</v>
      </c>
      <c r="CR2051" s="129">
        <v>2.0962318340755339</v>
      </c>
      <c r="CS2051" s="129">
        <v>2.7541234425850143</v>
      </c>
      <c r="CT2051" s="129">
        <v>2.4790949793562365</v>
      </c>
      <c r="CU2051" s="129">
        <v>2.345930077296039</v>
      </c>
      <c r="CV2051" s="129">
        <v>3.6230037906438519</v>
      </c>
      <c r="CW2051" s="129">
        <v>3.2627538862438228</v>
      </c>
      <c r="CX2051" s="129">
        <v>3.9297148553207979</v>
      </c>
      <c r="CY2051" s="129">
        <v>3.5773824736641644</v>
      </c>
      <c r="CZ2051" s="129">
        <v>3.0964717245916664</v>
      </c>
      <c r="DA2051" s="129">
        <f t="shared" ref="DA2051:DA2056" si="2031">DA2042*DA2630/DA$2629</f>
        <v>5.4775025052283484</v>
      </c>
      <c r="DB2051" s="128">
        <v>6.9950028182775572</v>
      </c>
      <c r="DC2051" s="128">
        <v>6.4211192044119461</v>
      </c>
      <c r="DD2051" s="128">
        <v>6.6350099671624045</v>
      </c>
      <c r="DE2051" s="128">
        <v>4.2171694965391504</v>
      </c>
      <c r="DF2051" s="128">
        <v>4.2187720319117572</v>
      </c>
      <c r="DG2051" s="128">
        <v>2.4927474582914648</v>
      </c>
      <c r="DH2051" s="128">
        <v>1.5399395893370729</v>
      </c>
      <c r="DI2051" s="128">
        <v>0.86236449177306718</v>
      </c>
      <c r="DJ2051" s="128">
        <v>0.27691431878705663</v>
      </c>
      <c r="DK2051" s="128">
        <v>6.2201321513188983</v>
      </c>
      <c r="DL2051" s="128">
        <v>6.1376206112350884</v>
      </c>
      <c r="DM2051" s="128">
        <v>-3.595583416210228</v>
      </c>
      <c r="DN2051" s="130">
        <f t="shared" ref="DN2051" si="2032">DN2042*DN2630/DN$2629</f>
        <v>7.0462180172422837</v>
      </c>
      <c r="DO2051" s="128">
        <v>-3.595583416210228</v>
      </c>
      <c r="DP2051" s="128">
        <v>3.3427396211696618</v>
      </c>
      <c r="DQ2051" s="128">
        <v>3.2650664597668198</v>
      </c>
      <c r="DR2051" s="128">
        <v>2.7401210459001755</v>
      </c>
      <c r="DS2051" s="128">
        <v>1.051851029969711</v>
      </c>
      <c r="DT2051" s="128">
        <v>1.2341267351687364</v>
      </c>
      <c r="DU2051" s="128">
        <v>1.9434883444937108</v>
      </c>
      <c r="DV2051" s="131">
        <f t="shared" ref="DV2051:DX2056" si="2033">DV2042*DV2630/DV$2629</f>
        <v>7.4726209457000383</v>
      </c>
      <c r="DW2051" s="132">
        <f t="shared" si="2033"/>
        <v>6.1811848814271606</v>
      </c>
      <c r="DX2051" s="133">
        <f t="shared" si="2033"/>
        <v>-0.30292239368710455</v>
      </c>
      <c r="DZ2051" s="128">
        <f t="shared" ref="DZ2051:DZ2056" si="2034">DZ2042*DZ2630/DZ$2629</f>
        <v>5.4774775637506883</v>
      </c>
      <c r="EC2051" s="128">
        <f t="shared" ref="EC2051:EC2056" si="2035">EC2042*EC2630/EC$2629</f>
        <v>5.627867392888982</v>
      </c>
      <c r="EF2051" s="128">
        <f t="shared" ref="EF2051:EF2056" si="2036">EF2042*EF2630/EF$2629</f>
        <v>4.2220180055771275</v>
      </c>
      <c r="EI2051" s="128">
        <f t="shared" ref="EI2051:EI2056" si="2037">EI2042*EI2630/EI$2629</f>
        <v>4.3222784280762703</v>
      </c>
      <c r="EL2051" s="128">
        <f t="shared" ref="EL2051:EL2056" si="2038">EL2042*EL2630/EL$2629</f>
        <v>4.3066055603851199</v>
      </c>
      <c r="EO2051" s="128">
        <f t="shared" ref="EO2051:EO2056" si="2039">EO2042*EO2630/EO$2629</f>
        <v>4.5926341624668057</v>
      </c>
    </row>
    <row r="2052" spans="1:145" ht="15.5" x14ac:dyDescent="0.35">
      <c r="A2052" s="56" t="s">
        <v>488</v>
      </c>
      <c r="B2052" s="362" t="s">
        <v>136</v>
      </c>
      <c r="C2052" s="128">
        <f t="shared" si="2021"/>
        <v>0.98770303514154145</v>
      </c>
      <c r="D2052" s="128">
        <f t="shared" si="2021"/>
        <v>1.0511044058388954</v>
      </c>
      <c r="E2052" s="128">
        <f t="shared" si="2021"/>
        <v>-0.17923000511278422</v>
      </c>
      <c r="F2052" s="128">
        <f t="shared" si="2021"/>
        <v>-2.1071520762100606</v>
      </c>
      <c r="G2052" s="128">
        <f t="shared" si="2021"/>
        <v>-1.076706324506544</v>
      </c>
      <c r="H2052" s="128">
        <f t="shared" si="2021"/>
        <v>-0.19337671019517408</v>
      </c>
      <c r="I2052" s="128">
        <f t="shared" si="2021"/>
        <v>1.5532428046102316</v>
      </c>
      <c r="J2052" s="128">
        <f t="shared" si="2021"/>
        <v>2.2553022273730083</v>
      </c>
      <c r="K2052" s="128">
        <f t="shared" si="2021"/>
        <v>-8.6705650693884348E-2</v>
      </c>
      <c r="L2052" s="128">
        <f t="shared" si="2021"/>
        <v>3.1018490561036869E-2</v>
      </c>
      <c r="M2052" s="128">
        <f t="shared" si="2021"/>
        <v>1.148705835014415</v>
      </c>
      <c r="N2052" s="128">
        <f t="shared" si="2021"/>
        <v>1.291094787412201</v>
      </c>
      <c r="O2052" s="128">
        <f t="shared" si="2021"/>
        <v>-0.54845318992769498</v>
      </c>
      <c r="P2052" s="128">
        <f t="shared" si="2021"/>
        <v>0.51765651769637722</v>
      </c>
      <c r="Q2052" s="128">
        <f t="shared" si="2021"/>
        <v>0.66355287224321291</v>
      </c>
      <c r="R2052" s="128">
        <f t="shared" si="2021"/>
        <v>2.3574298411010294E-3</v>
      </c>
      <c r="S2052" s="128">
        <f t="shared" si="2021"/>
        <v>0.36915786053161881</v>
      </c>
      <c r="T2052" s="128">
        <f t="shared" si="2021"/>
        <v>-5.3457225141531894E-2</v>
      </c>
      <c r="U2052" s="128">
        <f t="shared" si="2021"/>
        <v>0.11631848492114555</v>
      </c>
      <c r="V2052" s="128">
        <f t="shared" si="2021"/>
        <v>0.12382771603449301</v>
      </c>
      <c r="W2052" s="128">
        <f t="shared" si="2021"/>
        <v>0.20801525015949843</v>
      </c>
      <c r="X2052" s="129">
        <f t="shared" si="2021"/>
        <v>-4.111333126811325E-2</v>
      </c>
      <c r="Y2052" s="129">
        <f t="shared" si="2021"/>
        <v>1.0317428536604405</v>
      </c>
      <c r="Z2052" s="128">
        <f t="shared" si="2021"/>
        <v>0.45810698029017866</v>
      </c>
      <c r="AA2052" s="128">
        <f t="shared" si="2021"/>
        <v>0.71155267054120364</v>
      </c>
      <c r="AB2052" s="128">
        <v>0.20634041170511025</v>
      </c>
      <c r="AC2052" s="128">
        <v>0.21232233923567259</v>
      </c>
      <c r="AD2052" s="128">
        <v>0.18987713198034042</v>
      </c>
      <c r="AE2052" s="128">
        <f t="shared" si="2022"/>
        <v>-0.2781097973206037</v>
      </c>
      <c r="AF2052" s="128">
        <v>0.11740710865811071</v>
      </c>
      <c r="AG2052" s="128">
        <v>0.1334595157851681</v>
      </c>
      <c r="AH2052" s="128">
        <v>0.10968100235662129</v>
      </c>
      <c r="AI2052" s="128">
        <v>0.14591678856502999</v>
      </c>
      <c r="AJ2052" s="129">
        <f t="shared" si="2023"/>
        <v>0.11378217412528799</v>
      </c>
      <c r="AK2052" s="129">
        <v>0.12734048707916631</v>
      </c>
      <c r="AL2052" s="129">
        <v>0.58671574741180199</v>
      </c>
      <c r="AM2052" s="129">
        <v>0.65995019339985694</v>
      </c>
      <c r="AN2052" s="129">
        <v>0.39972836665552791</v>
      </c>
      <c r="AO2052" s="129">
        <f t="shared" si="2024"/>
        <v>5.8979425566614658E-3</v>
      </c>
      <c r="AP2052" s="129">
        <v>1.0831829306364817</v>
      </c>
      <c r="AQ2052" s="129">
        <v>0.44902624917099865</v>
      </c>
      <c r="AR2052" s="129">
        <v>0.112530889268507</v>
      </c>
      <c r="AS2052" s="129">
        <f t="shared" si="2025"/>
        <v>0.31608900419459623</v>
      </c>
      <c r="AT2052" s="129">
        <v>1.0104194772098649</v>
      </c>
      <c r="AU2052" s="129">
        <v>0.14445444161938853</v>
      </c>
      <c r="AV2052" s="129">
        <v>-0.121852525065689</v>
      </c>
      <c r="AW2052" s="129">
        <v>-0.15438855803969997</v>
      </c>
      <c r="AX2052" s="129">
        <f t="shared" si="2026"/>
        <v>-3.9998304685477284E-2</v>
      </c>
      <c r="AY2052" s="129"/>
      <c r="AZ2052" s="129">
        <v>1.806829115653746E-2</v>
      </c>
      <c r="BA2052" s="129">
        <v>-6.260047984988576E-2</v>
      </c>
      <c r="BB2052" s="129">
        <v>6.6633311904851472E-2</v>
      </c>
      <c r="BC2052" s="129">
        <v>-3.2998728093847442E-2</v>
      </c>
      <c r="BD2052" s="129">
        <v>0.10500885171371874</v>
      </c>
      <c r="BE2052" s="129">
        <v>7.8539646182810868E-2</v>
      </c>
      <c r="BF2052" s="129">
        <f t="shared" si="2027"/>
        <v>0.39724840817526386</v>
      </c>
      <c r="BG2052" s="129">
        <v>0.21280954110321421</v>
      </c>
      <c r="BH2052" s="129">
        <v>0.17476470975188826</v>
      </c>
      <c r="BI2052" s="129">
        <v>0.19931874126168919</v>
      </c>
      <c r="BJ2052" s="129">
        <v>5.2955165519111003E-2</v>
      </c>
      <c r="BK2052" s="129">
        <v>0.10934297226930063</v>
      </c>
      <c r="BL2052" s="129">
        <v>-1.7736131394175954E-2</v>
      </c>
      <c r="BM2052" s="129">
        <v>0.13436110780138549</v>
      </c>
      <c r="BN2052" s="129">
        <v>2.388295483285442E-3</v>
      </c>
      <c r="BO2052" s="129">
        <f t="shared" si="2028"/>
        <v>-3.3939719665810372E-2</v>
      </c>
      <c r="BP2052" s="129">
        <v>0.1527051295311278</v>
      </c>
      <c r="BQ2052" s="129">
        <v>0.1637405442218797</v>
      </c>
      <c r="BR2052" s="129">
        <v>-5.788926603728773E-2</v>
      </c>
      <c r="BS2052" s="129">
        <v>-0.14958363588632898</v>
      </c>
      <c r="BT2052" s="129">
        <v>-0.16934498855115665</v>
      </c>
      <c r="BU2052" s="129">
        <v>-0.2375781242818519</v>
      </c>
      <c r="BV2052" s="129">
        <v>-0.69847088057844642</v>
      </c>
      <c r="BW2052" s="129">
        <v>-7.3680922521197081E-2</v>
      </c>
      <c r="BX2052" s="129">
        <v>-0.12533269674737332</v>
      </c>
      <c r="BY2052" s="129">
        <v>-0.46938320195850919</v>
      </c>
      <c r="BZ2052" s="128">
        <v>0.25732977404644691</v>
      </c>
      <c r="CA2052" s="129">
        <f t="shared" si="2029"/>
        <v>0.16212737692881848</v>
      </c>
      <c r="CB2052" s="129">
        <v>6.5575889332708776E-2</v>
      </c>
      <c r="CC2052" s="129">
        <v>8.0300200675858482E-2</v>
      </c>
      <c r="CD2052" s="129">
        <v>-4.3033436410709419E-2</v>
      </c>
      <c r="CE2052" s="129">
        <v>0.10193980730539011</v>
      </c>
      <c r="CF2052" s="129">
        <v>6.7609271522112227E-3</v>
      </c>
      <c r="CG2052" s="129">
        <v>-9.9645620891494563E-2</v>
      </c>
      <c r="CH2052" s="129">
        <v>2.7234745619277748E-2</v>
      </c>
      <c r="CI2052" s="129">
        <v>1.1281752134031717E-2</v>
      </c>
      <c r="CJ2052" s="128">
        <v>0.21947126950689824</v>
      </c>
      <c r="CK2052" s="128">
        <v>0.21979827826152543</v>
      </c>
      <c r="CL2052" s="129">
        <f t="shared" si="2030"/>
        <v>0.33490486082816151</v>
      </c>
      <c r="CM2052" s="129">
        <v>9.7715150980576607E-2</v>
      </c>
      <c r="CN2052" s="129">
        <v>0.28497097372194263</v>
      </c>
      <c r="CO2052" s="129">
        <v>0.30966331784231821</v>
      </c>
      <c r="CP2052" s="129">
        <v>0.29651864591939886</v>
      </c>
      <c r="CQ2052" s="129">
        <v>0.30780584068482636</v>
      </c>
      <c r="CR2052" s="129">
        <v>-0.21180948538279265</v>
      </c>
      <c r="CS2052" s="129">
        <v>-1.9457497170904461E-2</v>
      </c>
      <c r="CT2052" s="129">
        <v>0.13013456060433715</v>
      </c>
      <c r="CU2052" s="129">
        <v>0.17923517411033732</v>
      </c>
      <c r="CV2052" s="129">
        <v>0.10319726015797752</v>
      </c>
      <c r="CW2052" s="129">
        <v>7.3313297586166754E-2</v>
      </c>
      <c r="CX2052" s="129">
        <v>7.7973409184332862E-2</v>
      </c>
      <c r="CY2052" s="129">
        <v>5.3176339699764201E-2</v>
      </c>
      <c r="CZ2052" s="129">
        <v>0.12303549895520879</v>
      </c>
      <c r="DA2052" s="129">
        <f t="shared" si="2031"/>
        <v>0.19625166658490978</v>
      </c>
      <c r="DB2052" s="128">
        <v>0.15571627658137135</v>
      </c>
      <c r="DC2052" s="128">
        <v>0.11729632930620287</v>
      </c>
      <c r="DD2052" s="128">
        <v>1.7674042966999717E-2</v>
      </c>
      <c r="DE2052" s="128">
        <v>0.2018601479405763</v>
      </c>
      <c r="DF2052" s="128">
        <v>0.24779645845496273</v>
      </c>
      <c r="DG2052" s="128">
        <v>0.26419804453110152</v>
      </c>
      <c r="DH2052" s="128">
        <v>-1.8985329918253226E-2</v>
      </c>
      <c r="DI2052" s="128">
        <v>-3.5968701478923323E-3</v>
      </c>
      <c r="DJ2052" s="128">
        <v>-4.3905247794190768E-3</v>
      </c>
      <c r="DK2052" s="128">
        <v>-3.6607881698185359E-2</v>
      </c>
      <c r="DL2052" s="128">
        <v>7.0151107276484664E-3</v>
      </c>
      <c r="DM2052" s="128">
        <v>-3.697288685475901E-2</v>
      </c>
      <c r="DN2052" s="130">
        <f>DN2043*DN2631/DN$2629</f>
        <v>-1.7132543508308413E-2</v>
      </c>
      <c r="DO2052" s="128">
        <v>-3.697288685475901E-2</v>
      </c>
      <c r="DP2052" s="128">
        <v>2.9824870049224461E-2</v>
      </c>
      <c r="DQ2052" s="128">
        <v>7.2025442025860184E-2</v>
      </c>
      <c r="DR2052" s="128">
        <v>0.13055910259526798</v>
      </c>
      <c r="DS2052" s="128">
        <v>0.15706639445946785</v>
      </c>
      <c r="DT2052" s="128">
        <v>0.15963119670757961</v>
      </c>
      <c r="DU2052" s="128">
        <v>7.7161499253373553E-2</v>
      </c>
      <c r="DV2052" s="131">
        <f t="shared" si="2033"/>
        <v>9.1240796312892891E-2</v>
      </c>
      <c r="DW2052" s="132">
        <f t="shared" si="2033"/>
        <v>8.5998146339820128E-2</v>
      </c>
      <c r="DX2052" s="133">
        <f t="shared" si="2033"/>
        <v>9.5610104880010482E-2</v>
      </c>
      <c r="DZ2052" s="128">
        <f t="shared" si="2034"/>
        <v>5.265722913123809E-2</v>
      </c>
      <c r="EC2052" s="128">
        <f t="shared" si="2035"/>
        <v>3.3299989352160275E-2</v>
      </c>
      <c r="EF2052" s="128">
        <f t="shared" si="2036"/>
        <v>3.469384302161127E-2</v>
      </c>
      <c r="EI2052" s="128">
        <f t="shared" si="2037"/>
        <v>6.6512317588164366E-2</v>
      </c>
      <c r="EL2052" s="128">
        <f t="shared" si="2038"/>
        <v>7.8804742501222227E-2</v>
      </c>
      <c r="EO2052" s="128">
        <f t="shared" si="2039"/>
        <v>0.13326398660341071</v>
      </c>
    </row>
    <row r="2053" spans="1:145" ht="15.5" x14ac:dyDescent="0.35">
      <c r="A2053" s="56" t="s">
        <v>483</v>
      </c>
      <c r="B2053" s="362" t="s">
        <v>136</v>
      </c>
      <c r="C2053" s="128">
        <f t="shared" si="2021"/>
        <v>-0.19171693941927104</v>
      </c>
      <c r="D2053" s="128">
        <f t="shared" si="2021"/>
        <v>0.56244054092512819</v>
      </c>
      <c r="E2053" s="128">
        <f t="shared" si="2021"/>
        <v>-2.576937629311753</v>
      </c>
      <c r="F2053" s="128">
        <f t="shared" si="2021"/>
        <v>0.53760430442247065</v>
      </c>
      <c r="G2053" s="128">
        <f t="shared" si="2021"/>
        <v>-7.9851864357176741</v>
      </c>
      <c r="H2053" s="128">
        <f t="shared" si="2021"/>
        <v>1.1913997831008767</v>
      </c>
      <c r="I2053" s="128">
        <f t="shared" si="2021"/>
        <v>1.4699917606027064</v>
      </c>
      <c r="J2053" s="128">
        <f t="shared" si="2021"/>
        <v>1.3504933702913355</v>
      </c>
      <c r="K2053" s="128">
        <f t="shared" si="2021"/>
        <v>1.7257121793904426</v>
      </c>
      <c r="L2053" s="128">
        <f t="shared" si="2021"/>
        <v>2.0807332019235156</v>
      </c>
      <c r="M2053" s="128">
        <f t="shared" si="2021"/>
        <v>1.207276230276066</v>
      </c>
      <c r="N2053" s="128">
        <f t="shared" si="2021"/>
        <v>2.3514702011093167</v>
      </c>
      <c r="O2053" s="128">
        <f t="shared" si="2021"/>
        <v>-0.81622326708910198</v>
      </c>
      <c r="P2053" s="128">
        <f t="shared" si="2021"/>
        <v>-4.3049669988870356</v>
      </c>
      <c r="Q2053" s="128">
        <f t="shared" si="2021"/>
        <v>-4.978456087736439</v>
      </c>
      <c r="R2053" s="128">
        <f t="shared" si="2021"/>
        <v>2.761720822669552</v>
      </c>
      <c r="S2053" s="128">
        <f t="shared" si="2021"/>
        <v>0.5006011798144081</v>
      </c>
      <c r="T2053" s="128">
        <f t="shared" si="2021"/>
        <v>0.16855682815605638</v>
      </c>
      <c r="U2053" s="128">
        <f t="shared" si="2021"/>
        <v>1.7101216592503306</v>
      </c>
      <c r="V2053" s="128">
        <f t="shared" si="2021"/>
        <v>2.3934328445799271</v>
      </c>
      <c r="W2053" s="128">
        <f t="shared" si="2021"/>
        <v>9.1530221828627543</v>
      </c>
      <c r="X2053" s="129">
        <f t="shared" si="2021"/>
        <v>3.1978052395500818</v>
      </c>
      <c r="Y2053" s="129">
        <f t="shared" si="2021"/>
        <v>7.2179841224999146</v>
      </c>
      <c r="Z2053" s="128">
        <f t="shared" si="2021"/>
        <v>5.9405397722317641</v>
      </c>
      <c r="AA2053" s="128">
        <f t="shared" si="2021"/>
        <v>7.558903395938918</v>
      </c>
      <c r="AB2053" s="128">
        <v>1.6876401042116516</v>
      </c>
      <c r="AC2053" s="128">
        <v>2.4973968409019363</v>
      </c>
      <c r="AD2053" s="128">
        <v>2.4034285017701436</v>
      </c>
      <c r="AE2053" s="128">
        <f t="shared" si="2022"/>
        <v>2.8273556267267734</v>
      </c>
      <c r="AF2053" s="128">
        <v>3.0856812149286239</v>
      </c>
      <c r="AG2053" s="128">
        <v>3.4917028908730945</v>
      </c>
      <c r="AH2053" s="128">
        <v>3.1983876893671561</v>
      </c>
      <c r="AI2053" s="128">
        <v>3.1647547236862947</v>
      </c>
      <c r="AJ2053" s="129">
        <f t="shared" si="2023"/>
        <v>4.5927252144247808</v>
      </c>
      <c r="AK2053" s="129">
        <v>2.3963908255012201</v>
      </c>
      <c r="AL2053" s="129">
        <v>2.3676178454973158</v>
      </c>
      <c r="AM2053" s="129">
        <v>2.2971050128088302</v>
      </c>
      <c r="AN2053" s="129">
        <v>2.650904320031521</v>
      </c>
      <c r="AO2053" s="129">
        <f t="shared" si="2024"/>
        <v>1.909120037175837</v>
      </c>
      <c r="AP2053" s="129">
        <v>1.6066595939133976</v>
      </c>
      <c r="AQ2053" s="129">
        <v>0.53991383140739124</v>
      </c>
      <c r="AR2053" s="129">
        <v>-0.58068762668075002</v>
      </c>
      <c r="AS2053" s="129">
        <f t="shared" si="2025"/>
        <v>1.129216592176534</v>
      </c>
      <c r="AT2053" s="129">
        <v>0.50528619615320913</v>
      </c>
      <c r="AU2053" s="129">
        <v>0.25974716769981543</v>
      </c>
      <c r="AV2053" s="129">
        <v>-0.394105160515002</v>
      </c>
      <c r="AW2053" s="129">
        <v>0.50218102306249501</v>
      </c>
      <c r="AX2053" s="129">
        <f t="shared" si="2026"/>
        <v>-0.30196680229939915</v>
      </c>
      <c r="AY2053" s="129"/>
      <c r="AZ2053" s="129">
        <v>-0.10093565782748419</v>
      </c>
      <c r="BA2053" s="129">
        <v>-8.2496423370292074E-2</v>
      </c>
      <c r="BB2053" s="129">
        <v>0.25920434703867845</v>
      </c>
      <c r="BC2053" s="129">
        <v>-0.18665654598491863</v>
      </c>
      <c r="BD2053" s="129">
        <v>-0.46756223882617698</v>
      </c>
      <c r="BE2053" s="129">
        <v>-0.54821176350837397</v>
      </c>
      <c r="BF2053" s="129">
        <f t="shared" si="2027"/>
        <v>-0.88923822388891649</v>
      </c>
      <c r="BG2053" s="129">
        <v>0.17681137575564068</v>
      </c>
      <c r="BH2053" s="129">
        <v>8.794689790272843E-2</v>
      </c>
      <c r="BI2053" s="129">
        <v>0.38173154460420078</v>
      </c>
      <c r="BJ2053" s="129">
        <v>0.22352181762801693</v>
      </c>
      <c r="BK2053" s="129">
        <v>0.48131201667689644</v>
      </c>
      <c r="BL2053" s="129">
        <v>0.34132321632424356</v>
      </c>
      <c r="BM2053" s="129">
        <v>0.43016822821411682</v>
      </c>
      <c r="BN2053" s="129">
        <v>0.32612880053209309</v>
      </c>
      <c r="BO2053" s="129">
        <f t="shared" si="2028"/>
        <v>-0.65901466459646074</v>
      </c>
      <c r="BP2053" s="129">
        <v>0.35657145640297228</v>
      </c>
      <c r="BQ2053" s="129">
        <v>0.38233950951536011</v>
      </c>
      <c r="BR2053" s="129">
        <v>-3.9719630193435203</v>
      </c>
      <c r="BS2053" s="129">
        <v>-7.4498901657368117</v>
      </c>
      <c r="BT2053" s="129">
        <v>-2.2308619124068514</v>
      </c>
      <c r="BU2053" s="129">
        <v>-1.9753431371623242</v>
      </c>
      <c r="BV2053" s="129">
        <v>-3.8325949313035239</v>
      </c>
      <c r="BW2053" s="129">
        <v>-0.84664016615382076</v>
      </c>
      <c r="BX2053" s="129">
        <v>-0.89718972516862561</v>
      </c>
      <c r="BY2053" s="129">
        <v>-0.98970921871862194</v>
      </c>
      <c r="BZ2053" s="128">
        <v>-1.2027401611051449</v>
      </c>
      <c r="CA2053" s="129">
        <f t="shared" si="2029"/>
        <v>0.3486605666552578</v>
      </c>
      <c r="CB2053" s="129">
        <v>0.27245793549994585</v>
      </c>
      <c r="CC2053" s="129">
        <v>0.12189552766078529</v>
      </c>
      <c r="CD2053" s="129">
        <v>-0.70409245624748351</v>
      </c>
      <c r="CE2053" s="129">
        <v>1.2379076819557073</v>
      </c>
      <c r="CF2053" s="129">
        <v>0.32370660735037565</v>
      </c>
      <c r="CG2053" s="129">
        <v>0.46853495363058706</v>
      </c>
      <c r="CH2053" s="129">
        <v>0.87486740458452295</v>
      </c>
      <c r="CI2053" s="129">
        <v>0.78222214775231413</v>
      </c>
      <c r="CJ2053" s="128">
        <v>0.47693947296328282</v>
      </c>
      <c r="CK2053" s="128">
        <v>0.44303352395458462</v>
      </c>
      <c r="CL2053" s="129">
        <f t="shared" si="2030"/>
        <v>1.5903520807680016</v>
      </c>
      <c r="CM2053" s="129">
        <v>2.2579470766487628E-2</v>
      </c>
      <c r="CN2053" s="129">
        <v>1.465098586690218</v>
      </c>
      <c r="CO2053" s="129">
        <v>1.5236462831320792</v>
      </c>
      <c r="CP2053" s="129">
        <v>2.0251417792518702</v>
      </c>
      <c r="CQ2053" s="129">
        <v>1.5424291816057425</v>
      </c>
      <c r="CR2053" s="129">
        <v>1.5325020193195349</v>
      </c>
      <c r="CS2053" s="129">
        <v>2.3611567885915812</v>
      </c>
      <c r="CT2053" s="129">
        <v>1.6487525294414236</v>
      </c>
      <c r="CU2053" s="129">
        <v>1.5711609945497045</v>
      </c>
      <c r="CV2053" s="129">
        <v>0.63451164640222701</v>
      </c>
      <c r="CW2053" s="129">
        <v>0.46827779687479271</v>
      </c>
      <c r="CX2053" s="129">
        <v>0.58191621924774728</v>
      </c>
      <c r="CY2053" s="129">
        <v>0.44218699139118994</v>
      </c>
      <c r="CZ2053" s="129">
        <v>-2.4254646348991664</v>
      </c>
      <c r="DA2053" s="129">
        <f t="shared" si="2031"/>
        <v>0.4410207191052799</v>
      </c>
      <c r="DB2053" s="128">
        <v>1.326791387930627</v>
      </c>
      <c r="DC2053" s="128">
        <v>0.96882879674997269</v>
      </c>
      <c r="DD2053" s="128">
        <v>-8.9041742556508596E-2</v>
      </c>
      <c r="DE2053" s="128">
        <v>1.1815300717571566</v>
      </c>
      <c r="DF2053" s="128">
        <v>0.68770853499837237</v>
      </c>
      <c r="DG2053" s="128">
        <v>-0.24378192246944522</v>
      </c>
      <c r="DH2053" s="128">
        <v>1.2267664713862687</v>
      </c>
      <c r="DI2053" s="128">
        <v>0.85727267936109464</v>
      </c>
      <c r="DJ2053" s="128">
        <v>-0.17282475060773869</v>
      </c>
      <c r="DK2053" s="128">
        <v>2.8157077607946075</v>
      </c>
      <c r="DL2053" s="128">
        <v>2.7857963137994877</v>
      </c>
      <c r="DM2053" s="128">
        <v>-2.5488588043879181</v>
      </c>
      <c r="DN2053" s="130">
        <f>DN2044*DN2632/DN$2629</f>
        <v>2.3223430173236075</v>
      </c>
      <c r="DO2053" s="128">
        <v>-2.5488588043879181</v>
      </c>
      <c r="DP2053" s="128">
        <v>2.1252770794766986</v>
      </c>
      <c r="DQ2053" s="128">
        <v>1.9174494583641681</v>
      </c>
      <c r="DR2053" s="128">
        <v>0.61474297855931426</v>
      </c>
      <c r="DS2053" s="128">
        <v>0.64852408733706646</v>
      </c>
      <c r="DT2053" s="128">
        <v>0.56133689874530668</v>
      </c>
      <c r="DU2053" s="128">
        <v>0.35522770231270634</v>
      </c>
      <c r="DV2053" s="131">
        <f t="shared" si="2033"/>
        <v>1.5020085293451351</v>
      </c>
      <c r="DW2053" s="132">
        <f t="shared" si="2033"/>
        <v>1.4167668273453573</v>
      </c>
      <c r="DX2053" s="133">
        <f t="shared" si="2033"/>
        <v>-1.7704943856906654</v>
      </c>
      <c r="DZ2053" s="128">
        <f t="shared" si="2034"/>
        <v>1.7920829160892189</v>
      </c>
      <c r="EC2053" s="128">
        <f t="shared" si="2035"/>
        <v>1.3734056062984303</v>
      </c>
      <c r="EF2053" s="128">
        <f t="shared" si="2036"/>
        <v>1.2027509679870316</v>
      </c>
      <c r="EI2053" s="128">
        <f t="shared" si="2037"/>
        <v>1.2471532384001776</v>
      </c>
      <c r="EL2053" s="128">
        <f t="shared" si="2038"/>
        <v>1.3663440564157343</v>
      </c>
      <c r="EO2053" s="128">
        <f t="shared" si="2039"/>
        <v>1.3581462359631633</v>
      </c>
    </row>
    <row r="2054" spans="1:145" ht="15.5" x14ac:dyDescent="0.35">
      <c r="A2054" s="56" t="s">
        <v>484</v>
      </c>
      <c r="B2054" s="362" t="s">
        <v>136</v>
      </c>
      <c r="C2054" s="128">
        <f t="shared" si="2021"/>
        <v>-2.2783626382966444</v>
      </c>
      <c r="D2054" s="128">
        <f t="shared" si="2021"/>
        <v>-3.1965777994369931</v>
      </c>
      <c r="E2054" s="128">
        <f t="shared" si="2021"/>
        <v>0.41497495021492947</v>
      </c>
      <c r="F2054" s="128">
        <f t="shared" si="2021"/>
        <v>1.1056559945446369</v>
      </c>
      <c r="G2054" s="128">
        <f t="shared" si="2021"/>
        <v>-1.2120883041218717</v>
      </c>
      <c r="H2054" s="128">
        <f t="shared" si="2021"/>
        <v>-0.48523415079091065</v>
      </c>
      <c r="I2054" s="128">
        <f t="shared" si="2021"/>
        <v>0.22051406393480968</v>
      </c>
      <c r="J2054" s="128">
        <f t="shared" si="2021"/>
        <v>4.6246849155451546</v>
      </c>
      <c r="K2054" s="128">
        <f t="shared" si="2021"/>
        <v>-0.71404150163006008</v>
      </c>
      <c r="L2054" s="128">
        <f t="shared" si="2021"/>
        <v>10.932442423870526</v>
      </c>
      <c r="M2054" s="128">
        <f t="shared" si="2021"/>
        <v>0.84639317727170815</v>
      </c>
      <c r="N2054" s="128">
        <f t="shared" si="2021"/>
        <v>-0.1263603336250779</v>
      </c>
      <c r="O2054" s="128">
        <f t="shared" si="2021"/>
        <v>2.5657483186180441</v>
      </c>
      <c r="P2054" s="128">
        <f t="shared" si="2021"/>
        <v>3.4894722012867354</v>
      </c>
      <c r="Q2054" s="128">
        <f t="shared" si="2021"/>
        <v>1.4999335403046372</v>
      </c>
      <c r="R2054" s="128">
        <f t="shared" si="2021"/>
        <v>-1.5926096249977515</v>
      </c>
      <c r="S2054" s="128">
        <f t="shared" si="2021"/>
        <v>-1.7523837882296822</v>
      </c>
      <c r="T2054" s="128">
        <f t="shared" si="2021"/>
        <v>1.8717865064140076</v>
      </c>
      <c r="U2054" s="128">
        <f t="shared" si="2021"/>
        <v>3.5502604124960611</v>
      </c>
      <c r="V2054" s="128">
        <f t="shared" si="2021"/>
        <v>2.6558380841512315</v>
      </c>
      <c r="W2054" s="128">
        <f t="shared" si="2021"/>
        <v>1.081269650812019</v>
      </c>
      <c r="X2054" s="129">
        <f t="shared" si="2021"/>
        <v>-1.01662357328105</v>
      </c>
      <c r="Y2054" s="129">
        <f t="shared" si="2021"/>
        <v>0.4797388481998518</v>
      </c>
      <c r="Z2054" s="128">
        <f t="shared" si="2021"/>
        <v>7.5169941654593382</v>
      </c>
      <c r="AA2054" s="128">
        <f t="shared" si="2021"/>
        <v>5.301124029345309</v>
      </c>
      <c r="AB2054" s="128">
        <v>2.3272392297229674</v>
      </c>
      <c r="AC2054" s="128">
        <v>1.45876352184817</v>
      </c>
      <c r="AD2054" s="128">
        <v>2.3847286251018676</v>
      </c>
      <c r="AE2054" s="128">
        <f t="shared" si="2022"/>
        <v>4.7485614761148645</v>
      </c>
      <c r="AF2054" s="128">
        <v>2.3547002788263374</v>
      </c>
      <c r="AG2054" s="128">
        <v>1.4540326086770505</v>
      </c>
      <c r="AH2054" s="128">
        <v>0.88324159391888424</v>
      </c>
      <c r="AI2054" s="128">
        <v>1.0177718410686982</v>
      </c>
      <c r="AJ2054" s="129">
        <f t="shared" si="2023"/>
        <v>-1.0499317157383612</v>
      </c>
      <c r="AK2054" s="129">
        <v>2.2657371122779946</v>
      </c>
      <c r="AL2054" s="129">
        <v>2.0171344556583741</v>
      </c>
      <c r="AM2054" s="129">
        <v>-0.65302300235918009</v>
      </c>
      <c r="AN2054" s="129">
        <v>-0.73744293941538697</v>
      </c>
      <c r="AO2054" s="129">
        <f t="shared" si="2024"/>
        <v>-1.0537607177983892</v>
      </c>
      <c r="AP2054" s="129">
        <v>2.1748608583440303</v>
      </c>
      <c r="AQ2054" s="129">
        <v>0.32737800253207783</v>
      </c>
      <c r="AR2054" s="129">
        <v>0.33506093237933898</v>
      </c>
      <c r="AS2054" s="129">
        <f t="shared" si="2025"/>
        <v>-1.7175341981096417</v>
      </c>
      <c r="AT2054" s="129">
        <v>0.80679414715362652</v>
      </c>
      <c r="AU2054" s="129">
        <v>0.79415089591238108</v>
      </c>
      <c r="AV2054" s="129">
        <v>-0.75742415058765</v>
      </c>
      <c r="AW2054" s="129">
        <v>-0.69248996913394067</v>
      </c>
      <c r="AX2054" s="129">
        <f t="shared" si="2026"/>
        <v>-0.76417805045095144</v>
      </c>
      <c r="AY2054" s="129"/>
      <c r="AZ2054" s="129">
        <v>0.66912044192025699</v>
      </c>
      <c r="BA2054" s="129">
        <v>0.59431250766354959</v>
      </c>
      <c r="BB2054" s="129">
        <v>0.54596305251454325</v>
      </c>
      <c r="BC2054" s="129">
        <v>-1.8534555877470582</v>
      </c>
      <c r="BD2054" s="129">
        <v>2.3175733270579539</v>
      </c>
      <c r="BE2054" s="129">
        <v>2.0622729141547214</v>
      </c>
      <c r="BF2054" s="129">
        <f t="shared" si="2027"/>
        <v>0.75746859153193036</v>
      </c>
      <c r="BG2054" s="129">
        <v>0.62863971890208414</v>
      </c>
      <c r="BH2054" s="129">
        <v>0.40946487579476559</v>
      </c>
      <c r="BI2054" s="129">
        <v>1.4411714562302056</v>
      </c>
      <c r="BJ2054" s="129">
        <v>0.54201786714275857</v>
      </c>
      <c r="BK2054" s="129">
        <v>0.64323647415247776</v>
      </c>
      <c r="BL2054" s="129">
        <v>-0.61729919794250609</v>
      </c>
      <c r="BM2054" s="129">
        <v>0.81395739359431052</v>
      </c>
      <c r="BN2054" s="129">
        <v>-1.3999071093631319</v>
      </c>
      <c r="BO2054" s="129">
        <f t="shared" si="2028"/>
        <v>0.38226299171137401</v>
      </c>
      <c r="BP2054" s="129">
        <v>0.93405906028044206</v>
      </c>
      <c r="BQ2054" s="129">
        <v>0.26711430099707029</v>
      </c>
      <c r="BR2054" s="129">
        <v>3.0868803355993997</v>
      </c>
      <c r="BS2054" s="129">
        <v>3.3377395605015963</v>
      </c>
      <c r="BT2054" s="129">
        <v>-0.78722187496328533</v>
      </c>
      <c r="BU2054" s="129">
        <v>-0.89836759759913387</v>
      </c>
      <c r="BV2054" s="129">
        <v>-4.0312214781804965</v>
      </c>
      <c r="BW2054" s="129">
        <v>-0.17697260564256598</v>
      </c>
      <c r="BX2054" s="129">
        <v>9.1140434427899181E-2</v>
      </c>
      <c r="BY2054" s="129">
        <v>-1.3889289334677999</v>
      </c>
      <c r="BZ2054" s="128">
        <v>-0.55635913458272879</v>
      </c>
      <c r="CA2054" s="129">
        <f t="shared" si="2029"/>
        <v>0.80945741437633234</v>
      </c>
      <c r="CB2054" s="129">
        <v>1.1922300237171184</v>
      </c>
      <c r="CC2054" s="129">
        <v>0.90698479577697</v>
      </c>
      <c r="CD2054" s="129">
        <v>0.30655418848721144</v>
      </c>
      <c r="CE2054" s="129">
        <v>1.0108319212716046</v>
      </c>
      <c r="CF2054" s="129">
        <v>0.75802417317529602</v>
      </c>
      <c r="CG2054" s="129">
        <v>-1.8182579159548731</v>
      </c>
      <c r="CH2054" s="129">
        <v>0.75104288862319091</v>
      </c>
      <c r="CI2054" s="129">
        <v>0.20156425848109505</v>
      </c>
      <c r="CJ2054" s="128">
        <v>0.58279181897440668</v>
      </c>
      <c r="CK2054" s="128">
        <v>0.29801953632672024</v>
      </c>
      <c r="CL2054" s="129">
        <f t="shared" si="2030"/>
        <v>2.650466221958101</v>
      </c>
      <c r="CM2054" s="129">
        <v>0.421254761777895</v>
      </c>
      <c r="CN2054" s="129">
        <v>1.7035679585008323</v>
      </c>
      <c r="CO2054" s="129">
        <v>1.7653232256522036</v>
      </c>
      <c r="CP2054" s="129">
        <v>1.9743043175283892</v>
      </c>
      <c r="CQ2054" s="129">
        <v>1.7763835866505515</v>
      </c>
      <c r="CR2054" s="129">
        <v>1.4098425983478926</v>
      </c>
      <c r="CS2054" s="129">
        <v>3.8455598193623692</v>
      </c>
      <c r="CT2054" s="129">
        <v>1.5245345384862052</v>
      </c>
      <c r="CU2054" s="129">
        <v>1.097494783966587</v>
      </c>
      <c r="CV2054" s="129">
        <v>1.9255584755132666</v>
      </c>
      <c r="CW2054" s="129">
        <v>0.96488514457647678</v>
      </c>
      <c r="CX2054" s="129">
        <v>1.8556532577847968</v>
      </c>
      <c r="CY2054" s="129">
        <v>1.0142099453372506</v>
      </c>
      <c r="CZ2054" s="129">
        <v>-1.3593295707880348</v>
      </c>
      <c r="DA2054" s="129">
        <f t="shared" si="2031"/>
        <v>2.4272040883380193</v>
      </c>
      <c r="DB2054" s="128">
        <v>0.90130753382213535</v>
      </c>
      <c r="DC2054" s="128">
        <v>0.77162109403268753</v>
      </c>
      <c r="DD2054" s="128">
        <v>0.5168242847003659</v>
      </c>
      <c r="DE2054" s="128">
        <v>0.58247186336546375</v>
      </c>
      <c r="DF2054" s="128">
        <v>0.23071988277575808</v>
      </c>
      <c r="DG2054" s="128">
        <v>-3.7790364034103845E-2</v>
      </c>
      <c r="DH2054" s="128">
        <v>3.0570821272350099</v>
      </c>
      <c r="DI2054" s="128">
        <v>2.9902202609746991</v>
      </c>
      <c r="DJ2054" s="128">
        <v>1.8281531360860412</v>
      </c>
      <c r="DK2054" s="128">
        <v>2.3665146454231714</v>
      </c>
      <c r="DL2054" s="128">
        <v>1.8291931643410309</v>
      </c>
      <c r="DM2054" s="128">
        <v>2.2262212252968032</v>
      </c>
      <c r="DN2054" s="130">
        <f>DN2045*DN2633/DN$2629</f>
        <v>2.7998342744523117</v>
      </c>
      <c r="DO2054" s="128">
        <v>2.2262212252968032</v>
      </c>
      <c r="DP2054" s="128">
        <v>1.079356909585047</v>
      </c>
      <c r="DQ2054" s="128">
        <v>0.90720042345819063</v>
      </c>
      <c r="DR2054" s="128">
        <v>0.46683224594845413</v>
      </c>
      <c r="DS2054" s="128">
        <v>1.2082984321429089</v>
      </c>
      <c r="DT2054" s="128">
        <v>0.81760840022931891</v>
      </c>
      <c r="DU2054" s="128">
        <v>1.4183645390971082</v>
      </c>
      <c r="DV2054" s="131">
        <f t="shared" si="2033"/>
        <v>2.8013417207262306</v>
      </c>
      <c r="DW2054" s="132">
        <f t="shared" si="2033"/>
        <v>3.0536401662692487</v>
      </c>
      <c r="DX2054" s="133">
        <f t="shared" si="2033"/>
        <v>-16.04163556339158</v>
      </c>
      <c r="DZ2054" s="128">
        <f t="shared" si="2034"/>
        <v>3.7336145721295058</v>
      </c>
      <c r="EC2054" s="128">
        <f t="shared" si="2035"/>
        <v>2.5452648533613558</v>
      </c>
      <c r="EF2054" s="128">
        <f t="shared" si="2036"/>
        <v>2.380255654944043</v>
      </c>
      <c r="EI2054" s="128">
        <f t="shared" si="2037"/>
        <v>2.5803474369850967</v>
      </c>
      <c r="EL2054" s="128">
        <f t="shared" si="2038"/>
        <v>2.4619427272954759</v>
      </c>
      <c r="EO2054" s="128">
        <f t="shared" si="2039"/>
        <v>2.2414925279174374</v>
      </c>
    </row>
    <row r="2055" spans="1:145" ht="15.5" x14ac:dyDescent="0.35">
      <c r="A2055" s="56" t="s">
        <v>485</v>
      </c>
      <c r="B2055" s="362" t="s">
        <v>136</v>
      </c>
      <c r="C2055" s="128">
        <f t="shared" si="2021"/>
        <v>-7.3031425487452561E-2</v>
      </c>
      <c r="D2055" s="128">
        <f t="shared" si="2021"/>
        <v>0.21360825194809002</v>
      </c>
      <c r="E2055" s="128">
        <f t="shared" si="2021"/>
        <v>-0.34215232494775233</v>
      </c>
      <c r="F2055" s="128">
        <f t="shared" si="2021"/>
        <v>-1.1720645753209804</v>
      </c>
      <c r="G2055" s="128">
        <f t="shared" si="2021"/>
        <v>0.7876654224062255</v>
      </c>
      <c r="H2055" s="128">
        <f t="shared" si="2021"/>
        <v>0.11889305324526912</v>
      </c>
      <c r="I2055" s="128">
        <f t="shared" si="2021"/>
        <v>0.45239389646215222</v>
      </c>
      <c r="J2055" s="128">
        <f t="shared" si="2021"/>
        <v>0.75687171987654722</v>
      </c>
      <c r="K2055" s="128">
        <f t="shared" si="2021"/>
        <v>2.0888218008065893</v>
      </c>
      <c r="L2055" s="128">
        <f t="shared" si="2021"/>
        <v>3.0437759361618748</v>
      </c>
      <c r="M2055" s="128">
        <f t="shared" si="2021"/>
        <v>0.5449484538944821</v>
      </c>
      <c r="N2055" s="128">
        <f t="shared" si="2021"/>
        <v>2.1788123157229475</v>
      </c>
      <c r="O2055" s="128">
        <f t="shared" si="2021"/>
        <v>1.8081407430033229</v>
      </c>
      <c r="P2055" s="128">
        <f t="shared" si="2021"/>
        <v>3.265951229500804</v>
      </c>
      <c r="Q2055" s="128">
        <f t="shared" si="2021"/>
        <v>5.1196748742145273</v>
      </c>
      <c r="R2055" s="128">
        <f t="shared" si="2021"/>
        <v>-0.5510839960571069</v>
      </c>
      <c r="S2055" s="128">
        <f t="shared" si="2021"/>
        <v>3.070096768794174</v>
      </c>
      <c r="T2055" s="128">
        <f t="shared" si="2021"/>
        <v>8.1043152578431314</v>
      </c>
      <c r="U2055" s="128">
        <f t="shared" si="2021"/>
        <v>6.7200130991969109</v>
      </c>
      <c r="V2055" s="128">
        <f t="shared" si="2021"/>
        <v>8.1033989702737301</v>
      </c>
      <c r="W2055" s="128">
        <f t="shared" si="2021"/>
        <v>23.678193787936824</v>
      </c>
      <c r="X2055" s="129">
        <f t="shared" si="2021"/>
        <v>2.1307509220040255</v>
      </c>
      <c r="Y2055" s="129">
        <f t="shared" si="2021"/>
        <v>7.1048737083651217</v>
      </c>
      <c r="Z2055" s="128">
        <f t="shared" si="2021"/>
        <v>5.2489136439889039</v>
      </c>
      <c r="AA2055" s="128">
        <f t="shared" si="2021"/>
        <v>-3.0800699627089285</v>
      </c>
      <c r="AB2055" s="128">
        <v>-1.97450221782529</v>
      </c>
      <c r="AC2055" s="128">
        <v>-2.4411211825685801</v>
      </c>
      <c r="AD2055" s="128">
        <v>0.73447700715508313</v>
      </c>
      <c r="AE2055" s="128">
        <f t="shared" si="2022"/>
        <v>6.3319112816574208</v>
      </c>
      <c r="AF2055" s="128">
        <v>0.66277950080887738</v>
      </c>
      <c r="AG2055" s="128">
        <v>0.97631542054545728</v>
      </c>
      <c r="AH2055" s="128">
        <v>2.7776882984916549</v>
      </c>
      <c r="AI2055" s="128">
        <v>2.9002199855288655</v>
      </c>
      <c r="AJ2055" s="129">
        <f t="shared" si="2023"/>
        <v>3.1628575114048858</v>
      </c>
      <c r="AK2055" s="129">
        <v>0.64748795608750898</v>
      </c>
      <c r="AL2055" s="129">
        <v>1.0235927784402694</v>
      </c>
      <c r="AM2055" s="129">
        <v>0.61815975853516458</v>
      </c>
      <c r="AN2055" s="129">
        <v>1.695939796003999</v>
      </c>
      <c r="AO2055" s="129">
        <f t="shared" si="2024"/>
        <v>2.0141010439093492</v>
      </c>
      <c r="AP2055" s="129">
        <v>0.70412388622455269</v>
      </c>
      <c r="AQ2055" s="129">
        <v>-1.0114425492265833</v>
      </c>
      <c r="AR2055" s="129">
        <v>-0.16293274814032238</v>
      </c>
      <c r="AS2055" s="129">
        <f t="shared" si="2025"/>
        <v>0.47179040454549692</v>
      </c>
      <c r="AT2055" s="129">
        <v>1.8452572452257878</v>
      </c>
      <c r="AU2055" s="129">
        <v>1.1485180099120067</v>
      </c>
      <c r="AV2055" s="129">
        <v>-0.163107102250476</v>
      </c>
      <c r="AW2055" s="129">
        <v>-8.1336850093538762E-2</v>
      </c>
      <c r="AX2055" s="129">
        <f t="shared" si="2026"/>
        <v>0.18543428567805878</v>
      </c>
      <c r="AY2055" s="129"/>
      <c r="AZ2055" s="129">
        <v>0.38836125773093844</v>
      </c>
      <c r="BA2055" s="129">
        <v>0.48288198402291138</v>
      </c>
      <c r="BB2055" s="129">
        <v>0.55353813614166225</v>
      </c>
      <c r="BC2055" s="129">
        <v>0.64528376469133264</v>
      </c>
      <c r="BD2055" s="129">
        <v>0.25410519487983368</v>
      </c>
      <c r="BE2055" s="129">
        <v>0.16576814245263011</v>
      </c>
      <c r="BF2055" s="129">
        <f t="shared" si="2027"/>
        <v>0.24517669246401225</v>
      </c>
      <c r="BG2055" s="129">
        <v>0.37107697939834078</v>
      </c>
      <c r="BH2055" s="129">
        <v>-0.52464276924900943</v>
      </c>
      <c r="BI2055" s="129">
        <v>-2.2973777722340305</v>
      </c>
      <c r="BJ2055" s="129">
        <v>-1.2161601584966981</v>
      </c>
      <c r="BK2055" s="129">
        <v>-2.1202435652614664</v>
      </c>
      <c r="BL2055" s="129">
        <v>-4.2893595175305768</v>
      </c>
      <c r="BM2055" s="129">
        <v>-2.1985495735391769</v>
      </c>
      <c r="BN2055" s="129">
        <v>-4.4018975350226741</v>
      </c>
      <c r="BO2055" s="129">
        <f t="shared" si="2028"/>
        <v>-2.5444497749930166</v>
      </c>
      <c r="BP2055" s="129">
        <v>0.41851048409175506</v>
      </c>
      <c r="BQ2055" s="129">
        <v>0.44875463344391164</v>
      </c>
      <c r="BR2055" s="129">
        <v>-1.6524983901816015</v>
      </c>
      <c r="BS2055" s="129">
        <v>-5.1311447063301125</v>
      </c>
      <c r="BT2055" s="129">
        <v>-2.5875130089166007</v>
      </c>
      <c r="BU2055" s="129">
        <v>-2.8635369476740209</v>
      </c>
      <c r="BV2055" s="129">
        <v>-4.902719798312706</v>
      </c>
      <c r="BW2055" s="129">
        <v>-0.43073302571685196</v>
      </c>
      <c r="BX2055" s="129">
        <v>-0.39942514840693721</v>
      </c>
      <c r="BY2055" s="129">
        <v>-0.6131794025591123</v>
      </c>
      <c r="BZ2055" s="128">
        <v>0.12782781055836667</v>
      </c>
      <c r="CA2055" s="129">
        <f t="shared" si="2029"/>
        <v>-4.6589411254600536E-3</v>
      </c>
      <c r="CB2055" s="129">
        <v>0.44911457801692811</v>
      </c>
      <c r="CC2055" s="129">
        <v>0.29635007685128906</v>
      </c>
      <c r="CD2055" s="129">
        <v>-1.5314782387562287</v>
      </c>
      <c r="CE2055" s="129">
        <v>2.7129690375638704</v>
      </c>
      <c r="CF2055" s="129">
        <v>0.53523501368945858</v>
      </c>
      <c r="CG2055" s="129">
        <v>-1.506571764505239</v>
      </c>
      <c r="CH2055" s="129">
        <v>0.86004681547829986</v>
      </c>
      <c r="CI2055" s="129">
        <v>0.69652472139495836</v>
      </c>
      <c r="CJ2055" s="128">
        <v>0.58194497814135926</v>
      </c>
      <c r="CK2055" s="128">
        <v>0.42546223088092083</v>
      </c>
      <c r="CL2055" s="129">
        <f t="shared" si="2030"/>
        <v>-0.37108919424424169</v>
      </c>
      <c r="CM2055" s="129">
        <v>0.10211484226716372</v>
      </c>
      <c r="CN2055" s="129">
        <v>0.10539146686191438</v>
      </c>
      <c r="CO2055" s="129">
        <v>0.13346933274017683</v>
      </c>
      <c r="CP2055" s="129">
        <v>0.10173365203131868</v>
      </c>
      <c r="CQ2055" s="129">
        <v>0.11527547608635505</v>
      </c>
      <c r="CR2055" s="129">
        <v>-1.4923435529036888</v>
      </c>
      <c r="CS2055" s="129">
        <v>0.40257057440468202</v>
      </c>
      <c r="CT2055" s="129">
        <v>0.50393420345349282</v>
      </c>
      <c r="CU2055" s="129">
        <v>-0.5203590280630056</v>
      </c>
      <c r="CV2055" s="129">
        <v>0.63951311595706029</v>
      </c>
      <c r="CW2055" s="129">
        <v>-0.10574181299217342</v>
      </c>
      <c r="CX2055" s="129">
        <v>0.56251894798611624</v>
      </c>
      <c r="CY2055" s="129">
        <v>0.33981388905418297</v>
      </c>
      <c r="CZ2055" s="129">
        <v>-0.46198905964376902</v>
      </c>
      <c r="DA2055" s="129">
        <f t="shared" si="2031"/>
        <v>-0.26485154472259448</v>
      </c>
      <c r="DB2055" s="128">
        <v>1.3558873339054629</v>
      </c>
      <c r="DC2055" s="128">
        <v>1.0492659255887973</v>
      </c>
      <c r="DD2055" s="128">
        <v>0.38490507971814231</v>
      </c>
      <c r="DE2055" s="128">
        <v>0.56041725758148786</v>
      </c>
      <c r="DF2055" s="128">
        <v>0.20638376180889559</v>
      </c>
      <c r="DG2055" s="128">
        <v>6.7271781212427093E-2</v>
      </c>
      <c r="DH2055" s="128">
        <v>0.39108173389379652</v>
      </c>
      <c r="DI2055" s="128">
        <v>0.20148085658502815</v>
      </c>
      <c r="DJ2055" s="128">
        <v>0.13180315107285073</v>
      </c>
      <c r="DK2055" s="128">
        <v>0.16794861417215751</v>
      </c>
      <c r="DL2055" s="128">
        <v>3.5377304727136932E-2</v>
      </c>
      <c r="DM2055" s="128">
        <v>0.98118333646529621</v>
      </c>
      <c r="DN2055" s="130">
        <f>DN2046*DN2634/DN$2629</f>
        <v>-2.9655384979007149</v>
      </c>
      <c r="DO2055" s="128">
        <v>0.98118333646529621</v>
      </c>
      <c r="DP2055" s="128">
        <v>1.180632407371015</v>
      </c>
      <c r="DQ2055" s="128">
        <v>1.2486424688274016</v>
      </c>
      <c r="DR2055" s="128">
        <v>1.1550696653484631</v>
      </c>
      <c r="DS2055" s="128">
        <v>3.0506427780432399</v>
      </c>
      <c r="DT2055" s="128">
        <v>2.7123907541702743</v>
      </c>
      <c r="DU2055" s="128">
        <v>1.6970145223482824</v>
      </c>
      <c r="DV2055" s="131">
        <f t="shared" si="2033"/>
        <v>1.2685611279780939</v>
      </c>
      <c r="DW2055" s="132">
        <f t="shared" si="2033"/>
        <v>0.9426383724471451</v>
      </c>
      <c r="DX2055" s="133">
        <f t="shared" si="2033"/>
        <v>0.81270757411379457</v>
      </c>
      <c r="DZ2055" s="128">
        <f t="shared" si="2034"/>
        <v>0.87808757553655004</v>
      </c>
      <c r="EC2055" s="128">
        <f t="shared" si="2035"/>
        <v>0.55830162272160344</v>
      </c>
      <c r="EF2055" s="128">
        <f t="shared" si="2036"/>
        <v>0.93734344905633604</v>
      </c>
      <c r="EI2055" s="128">
        <f t="shared" si="2037"/>
        <v>0.87224591280222663</v>
      </c>
      <c r="EL2055" s="128">
        <f t="shared" si="2038"/>
        <v>0.85108467415670197</v>
      </c>
      <c r="EO2055" s="128">
        <f t="shared" si="2039"/>
        <v>0.67893260322087112</v>
      </c>
    </row>
    <row r="2056" spans="1:145" ht="15.5" x14ac:dyDescent="0.35">
      <c r="A2056" s="56" t="s">
        <v>486</v>
      </c>
      <c r="B2056" s="362" t="s">
        <v>136</v>
      </c>
      <c r="C2056" s="128">
        <f t="shared" si="2021"/>
        <v>-0.16009268891330766</v>
      </c>
      <c r="D2056" s="128">
        <f t="shared" si="2021"/>
        <v>-1.5368058165482079</v>
      </c>
      <c r="E2056" s="128">
        <f t="shared" si="2021"/>
        <v>-2.6702887118852625</v>
      </c>
      <c r="F2056" s="128">
        <f t="shared" si="2021"/>
        <v>1.7250693814637132</v>
      </c>
      <c r="G2056" s="128">
        <f t="shared" si="2021"/>
        <v>-3.0630393838503438</v>
      </c>
      <c r="H2056" s="128">
        <f t="shared" si="2021"/>
        <v>-2.2495162681208303</v>
      </c>
      <c r="I2056" s="128">
        <f t="shared" si="2021"/>
        <v>1.2605002291534313</v>
      </c>
      <c r="J2056" s="128">
        <f t="shared" si="2021"/>
        <v>1.4086676663960225</v>
      </c>
      <c r="K2056" s="128">
        <f t="shared" si="2021"/>
        <v>3.7233260324191235</v>
      </c>
      <c r="L2056" s="128">
        <f t="shared" si="2021"/>
        <v>0.97678563307099864</v>
      </c>
      <c r="M2056" s="128">
        <f t="shared" si="2021"/>
        <v>1.5956573533948784</v>
      </c>
      <c r="N2056" s="128">
        <f t="shared" si="2021"/>
        <v>-1.0792903347069516</v>
      </c>
      <c r="O2056" s="128">
        <f t="shared" si="2021"/>
        <v>0.97089582951728659</v>
      </c>
      <c r="P2056" s="128">
        <f t="shared" si="2021"/>
        <v>1.9807133556450416</v>
      </c>
      <c r="Q2056" s="128">
        <f t="shared" si="2021"/>
        <v>1.7945018496492944</v>
      </c>
      <c r="R2056" s="128">
        <f t="shared" si="2021"/>
        <v>2.7957216367759701</v>
      </c>
      <c r="S2056" s="128">
        <f t="shared" si="2021"/>
        <v>-0.58964118195041459</v>
      </c>
      <c r="T2056" s="128">
        <f t="shared" si="2021"/>
        <v>5.23758685195933</v>
      </c>
      <c r="U2056" s="128">
        <f t="shared" si="2021"/>
        <v>0.70028476745843449</v>
      </c>
      <c r="V2056" s="128">
        <f t="shared" si="2021"/>
        <v>-1.3816719510132516</v>
      </c>
      <c r="W2056" s="128">
        <f t="shared" si="2021"/>
        <v>5.717451922454253</v>
      </c>
      <c r="X2056" s="129">
        <f t="shared" si="2021"/>
        <v>1.88523890399264</v>
      </c>
      <c r="Y2056" s="129">
        <f t="shared" si="2021"/>
        <v>2.5591219372679386</v>
      </c>
      <c r="Z2056" s="128">
        <f t="shared" si="2021"/>
        <v>2.5376153293007406</v>
      </c>
      <c r="AA2056" s="128">
        <f t="shared" si="2021"/>
        <v>3.6111715338335859</v>
      </c>
      <c r="AB2056" s="128">
        <v>1.55656970076685</v>
      </c>
      <c r="AC2056" s="128">
        <v>1.2926209765954901</v>
      </c>
      <c r="AD2056" s="128">
        <v>1.3418674982551695</v>
      </c>
      <c r="AE2056" s="128">
        <f t="shared" si="2022"/>
        <v>3.4260521138759894</v>
      </c>
      <c r="AF2056" s="128">
        <v>2.3664067084315055</v>
      </c>
      <c r="AG2056" s="128">
        <v>0.97610557425924882</v>
      </c>
      <c r="AH2056" s="128">
        <v>3.889249879327533</v>
      </c>
      <c r="AI2056" s="128">
        <v>4.29144717078377</v>
      </c>
      <c r="AJ2056" s="129">
        <f t="shared" si="2023"/>
        <v>2.5163526001205763</v>
      </c>
      <c r="AK2056" s="129">
        <v>2.3069618678241426</v>
      </c>
      <c r="AL2056" s="129">
        <v>3.6843360279541195</v>
      </c>
      <c r="AM2056" s="129">
        <v>5.4075673221941498</v>
      </c>
      <c r="AN2056" s="129">
        <v>3.2994198685018037</v>
      </c>
      <c r="AO2056" s="129">
        <f t="shared" si="2024"/>
        <v>1.310758940328187</v>
      </c>
      <c r="AP2056" s="129">
        <v>3.8478480189507169</v>
      </c>
      <c r="AQ2056" s="129">
        <v>3.670364784070447</v>
      </c>
      <c r="AR2056" s="129">
        <v>4.1917956139658026</v>
      </c>
      <c r="AS2056" s="129">
        <f t="shared" si="2025"/>
        <v>0.68571773365079713</v>
      </c>
      <c r="AT2056" s="129">
        <v>2.5620750958675704</v>
      </c>
      <c r="AU2056" s="129">
        <v>0.89450007718932301</v>
      </c>
      <c r="AV2056" s="129">
        <v>-1.481442320515985</v>
      </c>
      <c r="AW2056" s="129">
        <v>-0.38635001844779199</v>
      </c>
      <c r="AX2056" s="129">
        <f t="shared" si="2026"/>
        <v>-0.28675511570723933</v>
      </c>
      <c r="AY2056" s="129"/>
      <c r="AZ2056" s="129">
        <v>-8.1152181500968382E-2</v>
      </c>
      <c r="BA2056" s="129">
        <v>0.98219109635238788</v>
      </c>
      <c r="BB2056" s="129">
        <v>9.8856658900540975E-2</v>
      </c>
      <c r="BC2056" s="129">
        <v>-1.5279387556784052</v>
      </c>
      <c r="BD2056" s="129">
        <v>1.0278002155564774</v>
      </c>
      <c r="BE2056" s="129">
        <v>0.48124432977665016</v>
      </c>
      <c r="BF2056" s="129">
        <f t="shared" si="2027"/>
        <v>0.10316952965380546</v>
      </c>
      <c r="BG2056" s="129">
        <v>0.38086580257268815</v>
      </c>
      <c r="BH2056" s="129">
        <v>-5.3513672487960649E-2</v>
      </c>
      <c r="BI2056" s="129">
        <v>0.69562769424973969</v>
      </c>
      <c r="BJ2056" s="129">
        <v>0.61009234506541088</v>
      </c>
      <c r="BK2056" s="129">
        <v>1.1823636116762826</v>
      </c>
      <c r="BL2056" s="129">
        <v>1.3803245932935351</v>
      </c>
      <c r="BM2056" s="129">
        <v>1.127086055664112</v>
      </c>
      <c r="BN2056" s="129">
        <v>1.3426429775504893</v>
      </c>
      <c r="BO2056" s="129">
        <f t="shared" si="2028"/>
        <v>0.16788150136870689</v>
      </c>
      <c r="BP2056" s="129">
        <v>0.72815250655862906</v>
      </c>
      <c r="BQ2056" s="129">
        <v>0.7807732986214585</v>
      </c>
      <c r="BR2056" s="129">
        <v>0.28464788694221832</v>
      </c>
      <c r="BS2056" s="129">
        <v>-4.1999964751596588</v>
      </c>
      <c r="BT2056" s="129">
        <v>0.95404687921657294</v>
      </c>
      <c r="BU2056" s="129">
        <v>-0.21368070610223758</v>
      </c>
      <c r="BV2056" s="129">
        <v>-0.30690770061503714</v>
      </c>
      <c r="BW2056" s="129">
        <v>0.56113257013583073</v>
      </c>
      <c r="BX2056" s="129">
        <v>-0.47108981511881443</v>
      </c>
      <c r="BY2056" s="129">
        <v>0.89219042976995155</v>
      </c>
      <c r="BZ2056" s="128">
        <v>0.2029210046915649</v>
      </c>
      <c r="CA2056" s="129">
        <f t="shared" si="2029"/>
        <v>1.0240480176233382</v>
      </c>
      <c r="CB2056" s="129">
        <v>0.59233726363851524</v>
      </c>
      <c r="CC2056" s="129">
        <v>0.43824332723505016</v>
      </c>
      <c r="CD2056" s="129">
        <v>0.2455944804246275</v>
      </c>
      <c r="CE2056" s="129">
        <v>0.64637938798011574</v>
      </c>
      <c r="CF2056" s="129">
        <v>0.63841550552130799</v>
      </c>
      <c r="CG2056" s="129">
        <v>0.4252740393955482</v>
      </c>
      <c r="CH2056" s="129">
        <v>0.54914457192021249</v>
      </c>
      <c r="CI2056" s="129">
        <v>0.40730948472950007</v>
      </c>
      <c r="CJ2056" s="128">
        <v>0.87157240971119443</v>
      </c>
      <c r="CK2056" s="128">
        <v>0.68001491915474144</v>
      </c>
      <c r="CL2056" s="129">
        <f t="shared" si="2030"/>
        <v>2.0467476167716891</v>
      </c>
      <c r="CM2056" s="129">
        <v>0.20516329520449234</v>
      </c>
      <c r="CN2056" s="129">
        <v>0.49671588511143833</v>
      </c>
      <c r="CO2056" s="129">
        <v>1.1290556364492443</v>
      </c>
      <c r="CP2056" s="129">
        <v>0.74991457300862785</v>
      </c>
      <c r="CQ2056" s="129">
        <v>0.4040374036192243</v>
      </c>
      <c r="CR2056" s="129">
        <v>0.40244733569097169</v>
      </c>
      <c r="CS2056" s="129">
        <v>0.9600840494841264</v>
      </c>
      <c r="CT2056" s="129">
        <v>0.69427634395934168</v>
      </c>
      <c r="CU2056" s="129">
        <v>0.70106713050860558</v>
      </c>
      <c r="CV2056" s="129">
        <v>0.95740344372185326</v>
      </c>
      <c r="CW2056" s="129">
        <v>0.56216592638995211</v>
      </c>
      <c r="CX2056" s="129">
        <v>0.53554704777611772</v>
      </c>
      <c r="CY2056" s="129">
        <v>0.21222708394597467</v>
      </c>
      <c r="CZ2056" s="129">
        <v>0.21274873696695151</v>
      </c>
      <c r="DA2056" s="129">
        <f t="shared" si="2031"/>
        <v>0.84569929612137884</v>
      </c>
      <c r="DB2056" s="128">
        <v>0.98842832043913464</v>
      </c>
      <c r="DC2056" s="128">
        <v>0.8633154185961216</v>
      </c>
      <c r="DD2056" s="128">
        <v>0.57607166448995983</v>
      </c>
      <c r="DE2056" s="128">
        <v>1.7396412665515517</v>
      </c>
      <c r="DF2056" s="128">
        <v>1.6503202126656469</v>
      </c>
      <c r="DG2056" s="128">
        <v>1.2502216684675376</v>
      </c>
      <c r="DH2056" s="128">
        <v>1.139096358834033</v>
      </c>
      <c r="DI2056" s="128">
        <v>0.9043897482115989</v>
      </c>
      <c r="DJ2056" s="128">
        <v>0.43114368992575569</v>
      </c>
      <c r="DK2056" s="128">
        <v>2.1230838396493024</v>
      </c>
      <c r="DL2056" s="128">
        <v>2.0603890261323849</v>
      </c>
      <c r="DM2056" s="128">
        <v>-10.219444801796909</v>
      </c>
      <c r="DN2056" s="130">
        <f>DN2047*DN2635/DN$2629</f>
        <v>1.3284856757436156</v>
      </c>
      <c r="DO2056" s="128">
        <v>-10.219444801796909</v>
      </c>
      <c r="DP2056" s="128">
        <v>1.3086635906685535</v>
      </c>
      <c r="DQ2056" s="128">
        <v>1.1992541538584756</v>
      </c>
      <c r="DR2056" s="128">
        <v>0.86233746189995097</v>
      </c>
      <c r="DS2056" s="128">
        <v>0.53352976051862921</v>
      </c>
      <c r="DT2056" s="128">
        <v>0.20564148481983296</v>
      </c>
      <c r="DU2056" s="128">
        <v>0.5237276964726304</v>
      </c>
      <c r="DV2056" s="131">
        <f t="shared" si="2033"/>
        <v>0.58435379948821164</v>
      </c>
      <c r="DW2056" s="132">
        <f t="shared" si="2033"/>
        <v>0.35962024209095744</v>
      </c>
      <c r="DX2056" s="133">
        <f t="shared" si="2033"/>
        <v>-20.185114360387324</v>
      </c>
      <c r="DZ2056" s="128">
        <f t="shared" si="2034"/>
        <v>1.018265662173778</v>
      </c>
      <c r="EC2056" s="128">
        <f t="shared" si="2035"/>
        <v>0.36066076544212622</v>
      </c>
      <c r="EF2056" s="128">
        <f t="shared" si="2036"/>
        <v>0.61223192172149055</v>
      </c>
      <c r="EI2056" s="128">
        <f t="shared" si="2037"/>
        <v>0.66340001311133689</v>
      </c>
      <c r="EL2056" s="128">
        <f t="shared" si="2038"/>
        <v>0.7079356075478489</v>
      </c>
      <c r="EO2056" s="128">
        <f t="shared" si="2039"/>
        <v>0.74737244110500767</v>
      </c>
    </row>
    <row r="2057" spans="1:145" ht="15.5" x14ac:dyDescent="0.35">
      <c r="A2057" s="56" t="s">
        <v>611</v>
      </c>
      <c r="B2057" s="362" t="s">
        <v>136</v>
      </c>
      <c r="C2057" s="128" t="e">
        <f t="shared" ref="C2057:AA2057" si="2040">C2048*C2629/C$2629</f>
        <v>#REF!</v>
      </c>
      <c r="D2057" s="128" t="e">
        <f t="shared" si="2040"/>
        <v>#REF!</v>
      </c>
      <c r="E2057" s="128" t="e">
        <f t="shared" si="2040"/>
        <v>#REF!</v>
      </c>
      <c r="F2057" s="128" t="e">
        <f t="shared" si="2040"/>
        <v>#REF!</v>
      </c>
      <c r="G2057" s="128" t="e">
        <f t="shared" si="2040"/>
        <v>#REF!</v>
      </c>
      <c r="H2057" s="128" t="e">
        <f t="shared" si="2040"/>
        <v>#REF!</v>
      </c>
      <c r="I2057" s="128">
        <f t="shared" si="2040"/>
        <v>4.5949697671870497</v>
      </c>
      <c r="J2057" s="128">
        <f t="shared" si="2040"/>
        <v>18.463510905708524</v>
      </c>
      <c r="K2057" s="128">
        <f t="shared" si="2040"/>
        <v>5.4754921564918577</v>
      </c>
      <c r="L2057" s="128">
        <f t="shared" si="2040"/>
        <v>29.132024188439839</v>
      </c>
      <c r="M2057" s="128">
        <f t="shared" si="2040"/>
        <v>7.753163749350203</v>
      </c>
      <c r="N2057" s="128">
        <f t="shared" si="2040"/>
        <v>4.5823939642066387</v>
      </c>
      <c r="O2057" s="128" t="e">
        <f t="shared" si="2040"/>
        <v>#VALUE!</v>
      </c>
      <c r="P2057" s="128" t="e">
        <f t="shared" si="2040"/>
        <v>#VALUE!</v>
      </c>
      <c r="Q2057" s="128" t="e">
        <f t="shared" si="2040"/>
        <v>#VALUE!</v>
      </c>
      <c r="R2057" s="128" t="e">
        <f t="shared" si="2040"/>
        <v>#VALUE!</v>
      </c>
      <c r="S2057" s="128" t="e">
        <f t="shared" si="2040"/>
        <v>#VALUE!</v>
      </c>
      <c r="T2057" s="128" t="e">
        <f t="shared" si="2040"/>
        <v>#VALUE!</v>
      </c>
      <c r="U2057" s="128" t="e">
        <f t="shared" si="2040"/>
        <v>#VALUE!</v>
      </c>
      <c r="V2057" s="128" t="e">
        <f t="shared" si="2040"/>
        <v>#VALUE!</v>
      </c>
      <c r="W2057" s="128" t="e">
        <f t="shared" si="2040"/>
        <v>#VALUE!</v>
      </c>
      <c r="X2057" s="129" t="e">
        <f t="shared" si="2040"/>
        <v>#VALUE!</v>
      </c>
      <c r="Y2057" s="129" t="e">
        <f t="shared" si="2040"/>
        <v>#VALUE!</v>
      </c>
      <c r="Z2057" s="128">
        <f t="shared" si="2040"/>
        <v>36.292563145767488</v>
      </c>
      <c r="AA2057" s="128">
        <f t="shared" si="2040"/>
        <v>3.3066544669151412</v>
      </c>
      <c r="AB2057" s="128">
        <v>6.8555744178039992</v>
      </c>
      <c r="AC2057" s="128">
        <v>6.6633016336845641</v>
      </c>
      <c r="AD2057" s="128">
        <v>9.3738823532948725</v>
      </c>
      <c r="AE2057" s="128">
        <f>AE2048*AE2629/AE$2629</f>
        <v>23.762377012977666</v>
      </c>
      <c r="AF2057" s="128">
        <v>11.872573451973533</v>
      </c>
      <c r="AG2057" s="128">
        <v>11.585349315400235</v>
      </c>
      <c r="AH2057" s="128">
        <v>12.808913273750653</v>
      </c>
      <c r="AI2057" s="128">
        <v>14.006394166258326</v>
      </c>
      <c r="AJ2057" s="129">
        <f>AJ2048*AJ2629/AJ$2629</f>
        <v>8.527471825188675</v>
      </c>
      <c r="AK2057" s="129">
        <v>12.735107221966476</v>
      </c>
      <c r="AL2057" s="129">
        <v>12.832771482274149</v>
      </c>
      <c r="AM2057" s="129">
        <v>10.558171289527616</v>
      </c>
      <c r="AN2057" s="129">
        <v>15.058771602527996</v>
      </c>
      <c r="AO2057" s="129">
        <f>AO2048*AO2629/AO$2629</f>
        <v>9.9320227435280604</v>
      </c>
      <c r="AP2057" s="129">
        <v>13.124237302708517</v>
      </c>
      <c r="AQ2057" s="129">
        <v>6.3351104047659605</v>
      </c>
      <c r="AR2057" s="129">
        <v>4.2024289820815772</v>
      </c>
      <c r="AS2057" s="129">
        <f>AS2048*AS2629/AS$2629</f>
        <v>5.2913778040835382</v>
      </c>
      <c r="AT2057" s="129">
        <v>7.6122583574729852</v>
      </c>
      <c r="AU2057" s="129">
        <v>4.5706177619754795</v>
      </c>
      <c r="AV2057" s="129">
        <v>-0.35495333348353575</v>
      </c>
      <c r="AW2057" s="129">
        <v>2.3455040189622962</v>
      </c>
      <c r="AX2057" s="129" t="e">
        <f>AX2048*AX2629/AX$2629</f>
        <v>#VALUE!</v>
      </c>
      <c r="AY2057" s="129"/>
      <c r="AZ2057" s="129">
        <v>6.6913096961088057</v>
      </c>
      <c r="BA2057" s="129">
        <v>7.9028446841309705</v>
      </c>
      <c r="BB2057" s="129">
        <v>6.7067592862577667</v>
      </c>
      <c r="BC2057" s="129">
        <v>-2.9592246433371971</v>
      </c>
      <c r="BD2057" s="129">
        <v>6.5299534563253152</v>
      </c>
      <c r="BE2057" s="129">
        <v>3.1988726298883283</v>
      </c>
      <c r="BF2057" s="129" t="e">
        <f>BF2048*BF2629/BF$2629</f>
        <v>#VALUE!</v>
      </c>
      <c r="BG2057" s="129">
        <v>3.4538498557153892</v>
      </c>
      <c r="BH2057" s="129">
        <v>-2.7029751277954994</v>
      </c>
      <c r="BI2057" s="129">
        <v>1.5031748941736096</v>
      </c>
      <c r="BJ2057" s="129">
        <v>1.3379022062788155</v>
      </c>
      <c r="BK2057" s="129">
        <v>-2.2053214496781184</v>
      </c>
      <c r="BL2057" s="129">
        <v>-7.4364422496249638</v>
      </c>
      <c r="BM2057" s="129">
        <v>-2.5673916497666438</v>
      </c>
      <c r="BN2057" s="129">
        <v>-9.6816754253155572</v>
      </c>
      <c r="BO2057" s="129">
        <f>BO2048*BO2629/BO$2629</f>
        <v>-3.5626860535758609</v>
      </c>
      <c r="BP2057" s="129">
        <v>2.5930388863662941</v>
      </c>
      <c r="BQ2057" s="129">
        <v>-2.8383492162685968</v>
      </c>
      <c r="BR2057" s="129">
        <v>-7.9765691285590163</v>
      </c>
      <c r="BS2057" s="129">
        <v>-28.863101768376747</v>
      </c>
      <c r="BT2057" s="129">
        <v>-6.9230952775131529</v>
      </c>
      <c r="BU2057" s="129">
        <v>-8.7720345254709056</v>
      </c>
      <c r="BV2057" s="129">
        <v>-18.938942645674345</v>
      </c>
      <c r="BW2057" s="129">
        <v>-3.8354345002719907</v>
      </c>
      <c r="BX2057" s="129">
        <v>-5.1139204052325233</v>
      </c>
      <c r="BY2057" s="129">
        <v>-6.3488192190143442</v>
      </c>
      <c r="BZ2057" s="128">
        <v>2.5877011170627129</v>
      </c>
      <c r="CA2057" s="129">
        <f>CA2048*CA2629/CA$2629</f>
        <v>5.0660303121421286</v>
      </c>
      <c r="CB2057" s="129">
        <v>3.6013612823132042</v>
      </c>
      <c r="CC2057" s="129">
        <v>3.0428574594935909</v>
      </c>
      <c r="CD2057" s="129">
        <v>-2.512701086007211</v>
      </c>
      <c r="CE2057" s="129">
        <v>5.4324281325615971</v>
      </c>
      <c r="CF2057" s="129">
        <v>4.0580107014700175</v>
      </c>
      <c r="CG2057" s="129">
        <v>-1.2079728878947558</v>
      </c>
      <c r="CH2057" s="129">
        <v>5.3651610150468292</v>
      </c>
      <c r="CI2057" s="129">
        <v>3.0861694786962763</v>
      </c>
      <c r="CJ2057" s="128">
        <v>4.8015614346240056</v>
      </c>
      <c r="CK2057" s="128">
        <v>3.663125528160029</v>
      </c>
      <c r="CL2057" s="129">
        <f>CL2048*CL2629/CL$2629</f>
        <v>12.035057149447381</v>
      </c>
      <c r="CM2057" s="129">
        <v>2.667038885979625</v>
      </c>
      <c r="CN2057" s="129">
        <v>5.9504777240438482</v>
      </c>
      <c r="CO2057" s="129">
        <v>6.9313267022458076</v>
      </c>
      <c r="CP2057" s="129">
        <v>7.1214408492622869</v>
      </c>
      <c r="CQ2057" s="129">
        <v>6.384643008569391</v>
      </c>
      <c r="CR2057" s="129">
        <v>3.640881111580712</v>
      </c>
      <c r="CS2057" s="129">
        <v>8.9091856927053534</v>
      </c>
      <c r="CT2057" s="129">
        <v>6.0604214790621329</v>
      </c>
      <c r="CU2057" s="129">
        <v>4.3572621728938099</v>
      </c>
      <c r="CV2057" s="129">
        <v>6.4189429262471958</v>
      </c>
      <c r="CW2057" s="129">
        <v>4.099095351704297</v>
      </c>
      <c r="CX2057" s="129">
        <v>6.2198099783950918</v>
      </c>
      <c r="CY2057" s="129">
        <v>4.5170202158132424</v>
      </c>
      <c r="CZ2057" s="129">
        <v>-1.2101939920859881</v>
      </c>
      <c r="DA2057" s="129">
        <f t="shared" ref="DA2057" si="2041">DA2048*DA2629/DA$2629</f>
        <v>7.831210575345871</v>
      </c>
      <c r="DB2057" s="128">
        <v>11.591373444213685</v>
      </c>
      <c r="DC2057" s="128">
        <v>10.09089060368829</v>
      </c>
      <c r="DD2057" s="128">
        <v>7.1325148478891292</v>
      </c>
      <c r="DE2057" s="128">
        <v>8.331510513117415</v>
      </c>
      <c r="DF2057" s="128">
        <v>7.1565128097949184</v>
      </c>
      <c r="DG2057" s="128">
        <v>3.761014880969713</v>
      </c>
      <c r="DH2057" s="128">
        <v>6.0289819069956199</v>
      </c>
      <c r="DI2057" s="128">
        <v>4.636669878088945</v>
      </c>
      <c r="DJ2057" s="128">
        <v>1.6279071366268536</v>
      </c>
      <c r="DK2057" s="128">
        <v>13.697073678326092</v>
      </c>
      <c r="DL2057" s="128">
        <v>12.909868730338788</v>
      </c>
      <c r="DM2057" s="128">
        <v>-10.956019168510428</v>
      </c>
      <c r="DN2057" s="130">
        <f t="shared" ref="DN2057" si="2042">DN2048*DN2629/DN$2629</f>
        <v>10.134035262692525</v>
      </c>
      <c r="DO2057" s="128">
        <v>-10.956019168510428</v>
      </c>
      <c r="DP2057" s="128">
        <v>8.5731186303623765</v>
      </c>
      <c r="DQ2057" s="128">
        <v>8.1065710609363553</v>
      </c>
      <c r="DR2057" s="128">
        <v>5.5529433537043484</v>
      </c>
      <c r="DS2057" s="128">
        <v>5.1948635911554071</v>
      </c>
      <c r="DT2057" s="128">
        <v>4.5456896239883342</v>
      </c>
      <c r="DU2057" s="128">
        <v>4.3481918356613729</v>
      </c>
      <c r="DV2057" s="131">
        <f>DV2048*DV2629/DV$2629</f>
        <v>13.30206600297214</v>
      </c>
      <c r="DW2057" s="132">
        <f>DW2048*DW2629/DW$2629</f>
        <v>11.3599357541553</v>
      </c>
      <c r="DX2057" s="133">
        <f>DX2048*DX2629/DX$2629</f>
        <v>-32.409232080357945</v>
      </c>
      <c r="DZ2057" s="128">
        <f>DZ2048*DZ2629/DZ$2629</f>
        <v>13.296486344687494</v>
      </c>
      <c r="EC2057" s="128">
        <f>EC2048*EC2629/EC$2629</f>
        <v>11.337380215555017</v>
      </c>
      <c r="EF2057" s="128">
        <f>EF2048*EF2629/EF$2629</f>
        <v>9.8808859349732732</v>
      </c>
      <c r="EI2057" s="128">
        <f>EI2048*EI2629/EI$2629</f>
        <v>10.437489963281784</v>
      </c>
      <c r="EL2057" s="128">
        <f>EL2048*EL2629/EL$2629</f>
        <v>10.525320591724281</v>
      </c>
      <c r="EO2057" s="128">
        <f>EO2048*EO2629/EO$2629</f>
        <v>10.575488167579056</v>
      </c>
    </row>
    <row r="2058" spans="1:145" ht="15.5" x14ac:dyDescent="0.35">
      <c r="A2058" s="199" t="s">
        <v>686</v>
      </c>
      <c r="B2058" s="63"/>
      <c r="C2058" s="63"/>
      <c r="D2058" s="63"/>
      <c r="E2058" s="63"/>
      <c r="F2058" s="63"/>
      <c r="G2058" s="63"/>
      <c r="H2058" s="63"/>
      <c r="I2058" s="63"/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  <c r="U2058" s="63"/>
      <c r="V2058" s="63"/>
      <c r="W2058" s="63"/>
      <c r="X2058" s="2"/>
      <c r="Y2058" s="2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63"/>
      <c r="CA2058" s="2"/>
      <c r="CB2058" s="2"/>
      <c r="CC2058" s="2"/>
      <c r="CD2058" s="2"/>
      <c r="CE2058" s="2"/>
      <c r="CF2058" s="2"/>
      <c r="CG2058" s="2"/>
      <c r="CH2058" s="2"/>
      <c r="CI2058" s="2"/>
      <c r="CJ2058" s="63"/>
      <c r="CK2058" s="63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63"/>
      <c r="DC2058" s="63"/>
      <c r="DD2058" s="63"/>
      <c r="DE2058" s="63"/>
      <c r="DF2058" s="63"/>
      <c r="DG2058" s="63"/>
      <c r="DH2058" s="63"/>
      <c r="DI2058" s="63"/>
      <c r="DJ2058" s="63"/>
      <c r="DK2058" s="63"/>
      <c r="DL2058" s="63"/>
      <c r="DM2058" s="63"/>
      <c r="DN2058" s="6"/>
      <c r="DO2058" s="63"/>
      <c r="DP2058" s="63"/>
      <c r="DQ2058" s="63"/>
      <c r="DR2058" s="63"/>
      <c r="DS2058" s="63"/>
      <c r="DT2058" s="63"/>
      <c r="DU2058" s="63"/>
      <c r="DV2058" s="64"/>
      <c r="DW2058" s="65"/>
      <c r="DX2058" s="66"/>
      <c r="DZ2058" s="63"/>
      <c r="EC2058" s="63"/>
      <c r="EF2058" s="63"/>
      <c r="EI2058" s="63"/>
      <c r="EL2058" s="63"/>
      <c r="EO2058" s="63"/>
    </row>
    <row r="2059" spans="1:145" ht="15.5" x14ac:dyDescent="0.35">
      <c r="A2059" s="56" t="s">
        <v>482</v>
      </c>
      <c r="B2059" s="362" t="s">
        <v>136</v>
      </c>
      <c r="C2059" s="128" t="e">
        <f t="shared" ref="C2059:T2064" si="2043">+(C2004-B2004)*100/B$2011</f>
        <v>#VALUE!</v>
      </c>
      <c r="D2059" s="128" t="e">
        <f t="shared" si="2043"/>
        <v>#VALUE!</v>
      </c>
      <c r="E2059" s="128" t="e">
        <f t="shared" si="2043"/>
        <v>#VALUE!</v>
      </c>
      <c r="F2059" s="128" t="e">
        <f t="shared" si="2043"/>
        <v>#VALUE!</v>
      </c>
      <c r="G2059" s="128" t="e">
        <f t="shared" si="2043"/>
        <v>#VALUE!</v>
      </c>
      <c r="H2059" s="128" t="e">
        <f t="shared" si="2043"/>
        <v>#VALUE!</v>
      </c>
      <c r="I2059" s="128" t="e">
        <f t="shared" si="2043"/>
        <v>#VALUE!</v>
      </c>
      <c r="J2059" s="128" t="e">
        <f t="shared" si="2043"/>
        <v>#VALUE!</v>
      </c>
      <c r="K2059" s="128" t="e">
        <f t="shared" si="2043"/>
        <v>#VALUE!</v>
      </c>
      <c r="L2059" s="128" t="e">
        <f t="shared" si="2043"/>
        <v>#VALUE!</v>
      </c>
      <c r="M2059" s="128" t="e">
        <f t="shared" si="2043"/>
        <v>#VALUE!</v>
      </c>
      <c r="N2059" s="128" t="e">
        <f t="shared" si="2043"/>
        <v>#VALUE!</v>
      </c>
      <c r="O2059" s="128" t="e">
        <f t="shared" si="2043"/>
        <v>#VALUE!</v>
      </c>
      <c r="P2059" s="128">
        <f t="shared" si="2043"/>
        <v>117.62573475852486</v>
      </c>
      <c r="Q2059" s="128">
        <f t="shared" si="2043"/>
        <v>-2.5066339403917501</v>
      </c>
      <c r="R2059" s="128">
        <f t="shared" si="2043"/>
        <v>0.55286933158313389</v>
      </c>
      <c r="S2059" s="128">
        <f t="shared" si="2043"/>
        <v>0.33773893812581179</v>
      </c>
      <c r="T2059" s="128">
        <f t="shared" si="2043"/>
        <v>-25.684038870249832</v>
      </c>
      <c r="U2059" s="128">
        <f t="shared" ref="U2059:AA2064" si="2044">-(U2004-T2004)*100/T$2011</f>
        <v>-52.529182879377409</v>
      </c>
      <c r="V2059" s="128">
        <f t="shared" si="2044"/>
        <v>-14.327225893595269</v>
      </c>
      <c r="W2059" s="128">
        <f t="shared" si="2044"/>
        <v>-5.9004974585759671</v>
      </c>
      <c r="X2059" s="129">
        <f t="shared" si="2044"/>
        <v>0.47507986299953597</v>
      </c>
      <c r="Y2059" s="129">
        <f t="shared" si="2044"/>
        <v>-2.3980696748360093</v>
      </c>
      <c r="Z2059" s="128">
        <f t="shared" si="2044"/>
        <v>5.7575880992088821</v>
      </c>
      <c r="AA2059" s="128">
        <f t="shared" si="2044"/>
        <v>7.5660046103153045</v>
      </c>
      <c r="AB2059" s="128">
        <v>3.8885123870105702</v>
      </c>
      <c r="AC2059" s="128">
        <v>-1.5105856319566131</v>
      </c>
      <c r="AD2059" s="128">
        <v>-7.6533089420678362</v>
      </c>
      <c r="AE2059" s="128">
        <f t="shared" ref="AE2059:AE2064" si="2045">-(AE2004-AA2004)*100/AA$2011</f>
        <v>3.2954175598478139</v>
      </c>
      <c r="AF2059" s="128">
        <v>-3.9779081519253716</v>
      </c>
      <c r="AG2059" s="128">
        <v>-1.4488500802401076</v>
      </c>
      <c r="AH2059" s="128">
        <v>-3.7019083120017329</v>
      </c>
      <c r="AI2059" s="128">
        <v>-0.53291849033250505</v>
      </c>
      <c r="AJ2059" s="129">
        <f t="shared" ref="AJ2059:AJ2064" si="2046">-(AJ2004-AE2004)*100/AE$2011</f>
        <v>9.3416961879373775E-2</v>
      </c>
      <c r="AK2059" s="129">
        <v>32.282074963151175</v>
      </c>
      <c r="AL2059" s="129">
        <v>33.373395507839597</v>
      </c>
      <c r="AM2059" s="129">
        <v>31.474594395891963</v>
      </c>
      <c r="AN2059" s="129">
        <v>9.4022175772120917</v>
      </c>
      <c r="AO2059" s="129">
        <f t="shared" ref="AO2059:AO2064" si="2047">-(AO2004-AJ2004)*100/AJ$2011</f>
        <v>-22.847828335689503</v>
      </c>
      <c r="AP2059" s="129">
        <v>67.043159048356202</v>
      </c>
      <c r="AQ2059" s="129">
        <v>110.15683011221162</v>
      </c>
      <c r="AR2059" s="129">
        <v>93.623963687137959</v>
      </c>
      <c r="AS2059" s="129">
        <f t="shared" ref="AS2059:AS2064" si="2048">-(AS2004-AO2004)*100/AO$2011</f>
        <v>209.97140466694151</v>
      </c>
      <c r="AT2059" s="129">
        <v>-7.9774529963047396</v>
      </c>
      <c r="AU2059" s="129">
        <v>1.6097649232027571</v>
      </c>
      <c r="AV2059" s="129">
        <v>-12.118124499969465</v>
      </c>
      <c r="AW2059" s="129">
        <v>-12.297326120840243</v>
      </c>
      <c r="AX2059" s="129">
        <f t="shared" ref="AX2059:AX2064" si="2049">-(AX2004-AS2004)*100/AS$2011</f>
        <v>-5.1449967812228552</v>
      </c>
      <c r="AY2059" s="129"/>
      <c r="AZ2059" s="129">
        <v>-9.7115582232397774E-2</v>
      </c>
      <c r="BA2059" s="129">
        <v>-4.2013111365226781</v>
      </c>
      <c r="BB2059" s="129">
        <v>-6.3118713125460255</v>
      </c>
      <c r="BC2059" s="129">
        <v>-8.1843285025844619</v>
      </c>
      <c r="BD2059" s="129">
        <v>-10.520633170172514</v>
      </c>
      <c r="BE2059" s="129">
        <v>-10.520633170172514</v>
      </c>
      <c r="BF2059" s="129">
        <f t="shared" ref="BF2059:BF2064" si="2050">-(BF2004-AX2004)*100/AX$2011</f>
        <v>-13.909557942917983</v>
      </c>
      <c r="BG2059" s="129">
        <v>-5.6438446345185085</v>
      </c>
      <c r="BH2059" s="129">
        <v>-7.3923693565462996</v>
      </c>
      <c r="BI2059" s="129">
        <v>5.3577903906087858</v>
      </c>
      <c r="BJ2059" s="129">
        <v>4.2030997373911925</v>
      </c>
      <c r="BK2059" s="129">
        <v>-5.6754847931548937</v>
      </c>
      <c r="BL2059" s="129">
        <v>-5.8738464732750506</v>
      </c>
      <c r="BM2059" s="129">
        <v>-2.5552291988010167</v>
      </c>
      <c r="BN2059" s="129">
        <v>-2.665136823254024</v>
      </c>
      <c r="BO2059" s="129">
        <f t="shared" ref="BO2059:BO2064" si="2051">-(BO2004-BF2004)*100/BF$2011</f>
        <v>-7.9695419783610486</v>
      </c>
      <c r="BP2059" s="129">
        <v>-2.7089772108150569</v>
      </c>
      <c r="BQ2059" s="129">
        <v>-31.610428657271552</v>
      </c>
      <c r="BR2059" s="129">
        <v>-33.874864611426425</v>
      </c>
      <c r="BS2059" s="129">
        <v>-35.045502708534059</v>
      </c>
      <c r="BT2059" s="129">
        <v>-10.94190877713582</v>
      </c>
      <c r="BU2059" s="129">
        <v>-14.956911703825556</v>
      </c>
      <c r="BV2059" s="129">
        <v>-22.3028600431083</v>
      </c>
      <c r="BW2059" s="129">
        <v>-7.7399623999202083</v>
      </c>
      <c r="BX2059" s="129">
        <v>-8.0146423454243845</v>
      </c>
      <c r="BY2059" s="129">
        <v>-12.560245186552597</v>
      </c>
      <c r="BZ2059" s="128">
        <v>-13.489884588599661</v>
      </c>
      <c r="CA2059" s="129">
        <f t="shared" ref="CA2059:CA2064" si="2052">-(CA2004-BO2004)*100/BO$2011</f>
        <v>-15.818796144561343</v>
      </c>
      <c r="CB2059" s="129">
        <v>-4.9128031254977138</v>
      </c>
      <c r="CC2059" s="129">
        <v>-4.440518853228105</v>
      </c>
      <c r="CD2059" s="129">
        <v>-5.9723812390666611</v>
      </c>
      <c r="CE2059" s="129">
        <v>-0.53635298974120271</v>
      </c>
      <c r="CF2059" s="129">
        <v>-6.6849735138629569</v>
      </c>
      <c r="CG2059" s="129">
        <v>-8.8878521925175811</v>
      </c>
      <c r="CH2059" s="129">
        <v>-6.3167322019887822</v>
      </c>
      <c r="CI2059" s="129">
        <v>-6.3392320891478118</v>
      </c>
      <c r="CJ2059" s="128">
        <v>-9.9076470967318624</v>
      </c>
      <c r="CK2059" s="128">
        <v>-10.047154885191558</v>
      </c>
      <c r="CL2059" s="129">
        <f t="shared" ref="CL2059:CL2064" si="2053">-(CL2004-CA2004)*100/CA$2011</f>
        <v>-6.4510967703808451</v>
      </c>
      <c r="CM2059" s="129">
        <v>-4.2497137662964475</v>
      </c>
      <c r="CN2059" s="129">
        <v>-3.2041232916656366</v>
      </c>
      <c r="CO2059" s="129">
        <v>-2.3958940673813536</v>
      </c>
      <c r="CP2059" s="129">
        <v>0.4636896117582654</v>
      </c>
      <c r="CQ2059" s="129">
        <v>-3.8231865823429438</v>
      </c>
      <c r="CR2059" s="129">
        <v>-6.7516476863533903</v>
      </c>
      <c r="CS2059" s="129">
        <v>-3.7079729638348566</v>
      </c>
      <c r="CT2059" s="129">
        <v>-6.8204078450364589</v>
      </c>
      <c r="CU2059" s="129">
        <v>-10.227014325144751</v>
      </c>
      <c r="CV2059" s="129">
        <v>-8.1761180762751025</v>
      </c>
      <c r="CW2059" s="129">
        <v>-9.0945865696716641</v>
      </c>
      <c r="CX2059" s="129">
        <v>-9.2768241064796779</v>
      </c>
      <c r="CY2059" s="129">
        <v>-9.220248725209732</v>
      </c>
      <c r="CZ2059" s="129">
        <v>-8.4948439523318786</v>
      </c>
      <c r="DA2059" s="129">
        <f t="shared" ref="DA2059:DA2064" si="2054">-(DA2004-CL2004)*100/CL$2011</f>
        <v>-1.7872753610622678</v>
      </c>
      <c r="DB2059" s="128">
        <v>0.21083602652721456</v>
      </c>
      <c r="DC2059" s="128">
        <v>-0.1117830122317838</v>
      </c>
      <c r="DD2059" s="128">
        <v>-0.1117830122317838</v>
      </c>
      <c r="DE2059" s="128">
        <v>-1.544447362435085</v>
      </c>
      <c r="DF2059" s="128">
        <v>-1.9868888381000449</v>
      </c>
      <c r="DG2059" s="128">
        <v>-3.1657282478614195</v>
      </c>
      <c r="DH2059" s="128">
        <v>0.50849884762162489</v>
      </c>
      <c r="DI2059" s="128">
        <v>-0.37445332013852334</v>
      </c>
      <c r="DJ2059" s="128">
        <v>-1.8364083622709599</v>
      </c>
      <c r="DK2059" s="128">
        <v>-0.13100780347099364</v>
      </c>
      <c r="DL2059" s="128">
        <v>-0.1487849127101592</v>
      </c>
      <c r="DM2059" s="128">
        <v>-1.8364083622709599</v>
      </c>
      <c r="DN2059" s="130">
        <f t="shared" ref="DN2059:DN2064" si="2055">-(DN2004-DA2004)*100/DA$2011</f>
        <v>-2.8737270457923834</v>
      </c>
      <c r="DO2059" s="128">
        <v>-1.8364083622709599</v>
      </c>
      <c r="DP2059" s="128">
        <v>-6.945270899997853</v>
      </c>
      <c r="DQ2059" s="128">
        <v>-7.5022219730534667</v>
      </c>
      <c r="DR2059" s="128">
        <v>-9.3701056854592739</v>
      </c>
      <c r="DS2059" s="128">
        <v>-4.6734695860934501</v>
      </c>
      <c r="DT2059" s="128">
        <v>-5.5014368379767538</v>
      </c>
      <c r="DU2059" s="128">
        <v>-7.1571239508117204</v>
      </c>
      <c r="DV2059" s="131">
        <f t="shared" ref="DV2059:DV2064" si="2056">-(DV2004-DN2004)*100/DN$2011</f>
        <v>-1.0666972373360959</v>
      </c>
      <c r="DW2059" s="132">
        <f t="shared" ref="DW2059:DW2064" si="2057">-(DW2004-DN2004)*100/DN$2011</f>
        <v>-1.3309566495479175</v>
      </c>
      <c r="DX2059" s="133">
        <f t="shared" ref="DX2059:DX2064" si="2058">-(DX2004-DN2004)*100/DN$2011</f>
        <v>-10.521807161596591</v>
      </c>
      <c r="DZ2059" s="128">
        <f t="shared" ref="DZ2059:DZ2064" si="2059">-(DZ2004-DW2004)*100/DW$2011</f>
        <v>3.0317642550670185</v>
      </c>
      <c r="EC2059" s="128">
        <f t="shared" ref="EC2059:EC2064" si="2060">-(EC2004-DZ2004)*100/DZ$2011</f>
        <v>3.6594920653816825</v>
      </c>
      <c r="EF2059" s="128">
        <f t="shared" ref="EF2059:EF2064" si="2061">-(EF2004-EC2004)*100/EC$2011</f>
        <v>3.0407354785982892</v>
      </c>
      <c r="EI2059" s="128">
        <f t="shared" ref="EI2059:EI2064" si="2062">-(EI2004-EF2004)*100/EF$2011</f>
        <v>6.6956002223570508</v>
      </c>
      <c r="EL2059" s="128">
        <f t="shared" ref="EL2059:EL2064" si="2063">-(EL2004-EI2004)*100/EI$2011</f>
        <v>10.837211716306346</v>
      </c>
      <c r="EO2059" s="128">
        <f t="shared" ref="EO2059:EO2064" si="2064">-(EO2004-EL2004)*100/EL$2011</f>
        <v>16.360983594023143</v>
      </c>
    </row>
    <row r="2060" spans="1:145" ht="15.5" x14ac:dyDescent="0.35">
      <c r="A2060" s="56" t="s">
        <v>488</v>
      </c>
      <c r="B2060" s="362" t="s">
        <v>136</v>
      </c>
      <c r="C2060" s="128">
        <f t="shared" si="2043"/>
        <v>-1.4262803243044508</v>
      </c>
      <c r="D2060" s="128">
        <f t="shared" si="2043"/>
        <v>-0.81515272721749432</v>
      </c>
      <c r="E2060" s="128">
        <f t="shared" si="2043"/>
        <v>-0.18912987064396428</v>
      </c>
      <c r="F2060" s="128">
        <f t="shared" si="2043"/>
        <v>8.3523864403839116</v>
      </c>
      <c r="G2060" s="128">
        <f t="shared" si="2043"/>
        <v>-0.34544018949861965</v>
      </c>
      <c r="H2060" s="128">
        <f t="shared" si="2043"/>
        <v>0.76838210513992999</v>
      </c>
      <c r="I2060" s="128">
        <f t="shared" si="2043"/>
        <v>3.8053307098630129</v>
      </c>
      <c r="J2060" s="128">
        <f t="shared" si="2043"/>
        <v>-2.2502098660571686</v>
      </c>
      <c r="K2060" s="128">
        <f t="shared" si="2043"/>
        <v>-0.52871750138679507</v>
      </c>
      <c r="L2060" s="128">
        <f t="shared" si="2043"/>
        <v>-0.41510677474567337</v>
      </c>
      <c r="M2060" s="128">
        <f t="shared" si="2043"/>
        <v>0.35203003787700532</v>
      </c>
      <c r="N2060" s="128">
        <f t="shared" si="2043"/>
        <v>0.41200886646412233</v>
      </c>
      <c r="O2060" s="128">
        <f t="shared" si="2043"/>
        <v>1.5553510382193041</v>
      </c>
      <c r="P2060" s="128">
        <f t="shared" si="2043"/>
        <v>5.1245913302728994</v>
      </c>
      <c r="Q2060" s="128">
        <f t="shared" si="2043"/>
        <v>-0.51802370869578951</v>
      </c>
      <c r="R2060" s="128">
        <f t="shared" si="2043"/>
        <v>0.33039491047439412</v>
      </c>
      <c r="S2060" s="128">
        <f t="shared" si="2043"/>
        <v>0.9015530493701629</v>
      </c>
      <c r="T2060" s="128">
        <f t="shared" si="2043"/>
        <v>3.4855796006932822</v>
      </c>
      <c r="U2060" s="128">
        <f t="shared" si="2044"/>
        <v>0.50050557582043975</v>
      </c>
      <c r="V2060" s="128">
        <f t="shared" si="2044"/>
        <v>0.28666908946402236</v>
      </c>
      <c r="W2060" s="128">
        <f t="shared" si="2044"/>
        <v>0.36304856838733252</v>
      </c>
      <c r="X2060" s="129">
        <f t="shared" si="2044"/>
        <v>-0.39128901975872177</v>
      </c>
      <c r="Y2060" s="129">
        <f t="shared" si="2044"/>
        <v>0.69216950420405188</v>
      </c>
      <c r="Z2060" s="128">
        <f t="shared" si="2044"/>
        <v>1.001249155717562</v>
      </c>
      <c r="AA2060" s="128">
        <f t="shared" si="2044"/>
        <v>-0.13083593679648092</v>
      </c>
      <c r="AB2060" s="128">
        <v>0.211795021294092</v>
      </c>
      <c r="AC2060" s="128">
        <v>0.32157797521355758</v>
      </c>
      <c r="AD2060" s="128">
        <v>0.38283690729779285</v>
      </c>
      <c r="AE2060" s="128">
        <f t="shared" si="2045"/>
        <v>0.46800821539601034</v>
      </c>
      <c r="AF2060" s="128">
        <v>0.28357584212419701</v>
      </c>
      <c r="AG2060" s="128">
        <v>0.25040937622896098</v>
      </c>
      <c r="AH2060" s="128">
        <v>0.16619650888019025</v>
      </c>
      <c r="AI2060" s="128">
        <v>0.16619650888019025</v>
      </c>
      <c r="AJ2060" s="129">
        <f t="shared" si="2046"/>
        <v>-4.7299727533862976E-3</v>
      </c>
      <c r="AK2060" s="129">
        <v>-0.77998438334507303</v>
      </c>
      <c r="AL2060" s="129">
        <v>0.75654803272766824</v>
      </c>
      <c r="AM2060" s="129">
        <v>0.68007315284847003</v>
      </c>
      <c r="AN2060" s="129">
        <v>0.62980852122777609</v>
      </c>
      <c r="AO2060" s="129">
        <f t="shared" si="2047"/>
        <v>1.1147235381071523</v>
      </c>
      <c r="AP2060" s="129">
        <v>-1.0360388500749489</v>
      </c>
      <c r="AQ2060" s="129">
        <v>1.2965332819397726</v>
      </c>
      <c r="AR2060" s="129">
        <v>0.43044137288973466</v>
      </c>
      <c r="AS2060" s="129">
        <f t="shared" si="2048"/>
        <v>-5.6780933388346453</v>
      </c>
      <c r="AT2060" s="129">
        <v>-2.4411029524016925</v>
      </c>
      <c r="AU2060" s="129">
        <v>-0.62087591184150803</v>
      </c>
      <c r="AV2060" s="129">
        <v>-0.78959749518569888</v>
      </c>
      <c r="AW2060" s="129">
        <v>-0.78721536308218309</v>
      </c>
      <c r="AX2060" s="129">
        <f t="shared" si="2049"/>
        <v>-0.88919487900557093</v>
      </c>
      <c r="AY2060" s="129"/>
      <c r="AZ2060" s="129">
        <v>-9.591593792600217E-2</v>
      </c>
      <c r="BA2060" s="129">
        <v>-1.1306034705579597</v>
      </c>
      <c r="BB2060" s="129">
        <v>-1.2690874734260982</v>
      </c>
      <c r="BC2060" s="129">
        <v>-1.9144786493426402</v>
      </c>
      <c r="BD2060" s="129">
        <v>-0.95230060706048814</v>
      </c>
      <c r="BE2060" s="129">
        <v>-1.5025808562889815</v>
      </c>
      <c r="BF2060" s="129">
        <f t="shared" si="2050"/>
        <v>-0.69055012090001511</v>
      </c>
      <c r="BG2060" s="129">
        <v>-0.31325451120885789</v>
      </c>
      <c r="BH2060" s="129">
        <v>-0.48003137429567672</v>
      </c>
      <c r="BI2060" s="129">
        <v>0.11422149472004925</v>
      </c>
      <c r="BJ2060" s="129">
        <v>-0.29039216187617845</v>
      </c>
      <c r="BK2060" s="129">
        <v>-0.18290163285566727</v>
      </c>
      <c r="BL2060" s="129">
        <v>-0.2914225748074149</v>
      </c>
      <c r="BM2060" s="129">
        <v>0.11568455687561278</v>
      </c>
      <c r="BN2060" s="129">
        <v>2.5947104385589285E-2</v>
      </c>
      <c r="BO2060" s="129">
        <f t="shared" si="2051"/>
        <v>-1.0141352621686734</v>
      </c>
      <c r="BP2060" s="129">
        <v>-0.19131277640288805</v>
      </c>
      <c r="BQ2060" s="129">
        <v>-0.19168900788141402</v>
      </c>
      <c r="BR2060" s="129">
        <v>-0.52887555150216847</v>
      </c>
      <c r="BS2060" s="129">
        <v>-0.89442557592669414</v>
      </c>
      <c r="BT2060" s="129">
        <v>-1.3036780959507865</v>
      </c>
      <c r="BU2060" s="129">
        <v>-1.3940435841540095</v>
      </c>
      <c r="BV2060" s="129">
        <v>-1.9964665054166391</v>
      </c>
      <c r="BW2060" s="129">
        <v>-0.92912378526943962</v>
      </c>
      <c r="BX2060" s="129">
        <v>-0.97158609471320212</v>
      </c>
      <c r="BY2060" s="129">
        <v>-1.6689494199603765</v>
      </c>
      <c r="BZ2060" s="128">
        <v>-1.2363997637370476</v>
      </c>
      <c r="CA2060" s="129">
        <f t="shared" si="2052"/>
        <v>-1.2267404979647925</v>
      </c>
      <c r="CB2060" s="129">
        <v>-2.3487186897046632E-2</v>
      </c>
      <c r="CC2060" s="129">
        <v>-0.12105470911905306</v>
      </c>
      <c r="CD2060" s="129">
        <v>-0.42257694731434814</v>
      </c>
      <c r="CE2060" s="129">
        <v>-0.28201141904206478</v>
      </c>
      <c r="CF2060" s="129">
        <v>-0.80274912409309107</v>
      </c>
      <c r="CG2060" s="129">
        <v>-0.90925303319115192</v>
      </c>
      <c r="CH2060" s="129">
        <v>-0.59192167508758609</v>
      </c>
      <c r="CI2060" s="129">
        <v>-0.60327319748548747</v>
      </c>
      <c r="CJ2060" s="128">
        <v>2.0787068471801806</v>
      </c>
      <c r="CK2060" s="128">
        <v>2.0690729601788904</v>
      </c>
      <c r="CL2060" s="129">
        <f t="shared" si="2053"/>
        <v>-1.281596893525186</v>
      </c>
      <c r="CM2060" s="129">
        <v>-0.20134343161062629</v>
      </c>
      <c r="CN2060" s="129">
        <v>-4.5316233813057799E-2</v>
      </c>
      <c r="CO2060" s="129">
        <v>-6.9514110504299828E-2</v>
      </c>
      <c r="CP2060" s="129">
        <v>0.19223694186712625</v>
      </c>
      <c r="CQ2060" s="129">
        <v>0.14028054372190227</v>
      </c>
      <c r="CR2060" s="129">
        <v>1.3646281797418579E-2</v>
      </c>
      <c r="CS2060" s="129">
        <v>-0.29758621686756243</v>
      </c>
      <c r="CT2060" s="129">
        <v>-0.34023749343033993</v>
      </c>
      <c r="CU2060" s="129">
        <v>-0.44367559367570397</v>
      </c>
      <c r="CV2060" s="129">
        <v>-0.38934922023970725</v>
      </c>
      <c r="CW2060" s="129">
        <v>-0.42201398445865307</v>
      </c>
      <c r="CX2060" s="129">
        <v>-0.39177943492461254</v>
      </c>
      <c r="CY2060" s="129">
        <v>-0.42055794297772386</v>
      </c>
      <c r="CZ2060" s="129">
        <v>-0.46136012940627885</v>
      </c>
      <c r="DA2060" s="129">
        <f t="shared" si="2054"/>
        <v>-0.42945076568284624</v>
      </c>
      <c r="DB2060" s="128">
        <v>0.1943584195800781</v>
      </c>
      <c r="DC2060" s="128">
        <v>0.17873733985828991</v>
      </c>
      <c r="DD2060" s="128">
        <v>0.17394457285482279</v>
      </c>
      <c r="DE2060" s="128">
        <v>5.4247783459933585E-2</v>
      </c>
      <c r="DF2060" s="128">
        <v>3.9859922733920819E-2</v>
      </c>
      <c r="DG2060" s="128">
        <v>4.1943264556535131E-2</v>
      </c>
      <c r="DH2060" s="128">
        <v>-0.14442816249232832</v>
      </c>
      <c r="DI2060" s="128">
        <v>-9.0853758250082045E-2</v>
      </c>
      <c r="DJ2060" s="128">
        <v>-3.9465198029646119E-2</v>
      </c>
      <c r="DK2060" s="128">
        <v>0.66261040194478937</v>
      </c>
      <c r="DL2060" s="128">
        <v>0.92603888578161164</v>
      </c>
      <c r="DM2060" s="128">
        <v>-3.9465198029646119E-2</v>
      </c>
      <c r="DN2060" s="130">
        <f t="shared" si="2055"/>
        <v>-1.1817534510191356</v>
      </c>
      <c r="DO2060" s="128">
        <v>-3.9465198029646119E-2</v>
      </c>
      <c r="DP2060" s="128">
        <v>-0.27350931450129051</v>
      </c>
      <c r="DQ2060" s="128">
        <v>-0.2895294132407194</v>
      </c>
      <c r="DR2060" s="128">
        <v>-0.30554951198014946</v>
      </c>
      <c r="DS2060" s="128">
        <v>-0.49026846117043071</v>
      </c>
      <c r="DT2060" s="128">
        <v>-0.55530543111204322</v>
      </c>
      <c r="DU2060" s="128">
        <v>-0.46687201122626132</v>
      </c>
      <c r="DV2060" s="131">
        <f t="shared" si="2056"/>
        <v>-0.47810836160185843</v>
      </c>
      <c r="DW2060" s="132">
        <f t="shared" si="2057"/>
        <v>-0.43086044859601014</v>
      </c>
      <c r="DX2060" s="133">
        <f t="shared" si="2058"/>
        <v>-0.47810836160185843</v>
      </c>
      <c r="DZ2060" s="128">
        <f t="shared" si="2059"/>
        <v>-0.13632379869033032</v>
      </c>
      <c r="EC2060" s="128">
        <f t="shared" si="2060"/>
        <v>0.18789074687246829</v>
      </c>
      <c r="EF2060" s="128">
        <f t="shared" si="2061"/>
        <v>0.31761168777421711</v>
      </c>
      <c r="EI2060" s="128">
        <f t="shared" si="2062"/>
        <v>0.46035985887909264</v>
      </c>
      <c r="EL2060" s="128">
        <f t="shared" si="2063"/>
        <v>0.66124521868409991</v>
      </c>
      <c r="EO2060" s="128">
        <f t="shared" si="2064"/>
        <v>0.99260321930768791</v>
      </c>
    </row>
    <row r="2061" spans="1:145" ht="15.5" x14ac:dyDescent="0.35">
      <c r="A2061" s="56" t="s">
        <v>483</v>
      </c>
      <c r="B2061" s="362" t="s">
        <v>136</v>
      </c>
      <c r="C2061" s="128">
        <f t="shared" si="2043"/>
        <v>8.6844624190982085</v>
      </c>
      <c r="D2061" s="128">
        <f t="shared" si="2043"/>
        <v>13.822154939774896</v>
      </c>
      <c r="E2061" s="128">
        <f t="shared" si="2043"/>
        <v>-5.4275874505733244</v>
      </c>
      <c r="F2061" s="128">
        <f t="shared" si="2043"/>
        <v>2.7201021122615265</v>
      </c>
      <c r="G2061" s="128">
        <f t="shared" si="2043"/>
        <v>12.901916918892834</v>
      </c>
      <c r="H2061" s="128">
        <f t="shared" si="2043"/>
        <v>-0.60094149866437829</v>
      </c>
      <c r="I2061" s="128">
        <f t="shared" si="2043"/>
        <v>-1.0743890203870863</v>
      </c>
      <c r="J2061" s="128">
        <f t="shared" si="2043"/>
        <v>0.78661577920357439</v>
      </c>
      <c r="K2061" s="128">
        <f t="shared" si="2043"/>
        <v>0.63902546930202797</v>
      </c>
      <c r="L2061" s="128">
        <f t="shared" si="2043"/>
        <v>2.4067422449896214</v>
      </c>
      <c r="M2061" s="128">
        <f t="shared" si="2043"/>
        <v>6.0277708636174827</v>
      </c>
      <c r="N2061" s="128">
        <f t="shared" si="2043"/>
        <v>-2.9491487216862677</v>
      </c>
      <c r="O2061" s="128">
        <f t="shared" si="2043"/>
        <v>-1.9869361778742991</v>
      </c>
      <c r="P2061" s="128">
        <f t="shared" si="2043"/>
        <v>23.829722358680737</v>
      </c>
      <c r="Q2061" s="128">
        <f t="shared" si="2043"/>
        <v>2.3112543532504883</v>
      </c>
      <c r="R2061" s="128">
        <f t="shared" si="2043"/>
        <v>4.9480074655942639E-2</v>
      </c>
      <c r="S2061" s="128">
        <f t="shared" si="2043"/>
        <v>0.14472792858623693</v>
      </c>
      <c r="T2061" s="128">
        <f t="shared" si="2043"/>
        <v>-54.48763361091433</v>
      </c>
      <c r="U2061" s="128">
        <f t="shared" si="2044"/>
        <v>-57.429791598459808</v>
      </c>
      <c r="V2061" s="128">
        <f t="shared" si="2044"/>
        <v>-1.1393667850954612</v>
      </c>
      <c r="W2061" s="128">
        <f t="shared" si="2044"/>
        <v>-20.32423081564183</v>
      </c>
      <c r="X2061" s="129">
        <f t="shared" si="2044"/>
        <v>2.1958647213410516</v>
      </c>
      <c r="Y2061" s="129">
        <f t="shared" si="2044"/>
        <v>-11.798824501809385</v>
      </c>
      <c r="Z2061" s="128">
        <f t="shared" si="2044"/>
        <v>-16.850123153498942</v>
      </c>
      <c r="AA2061" s="128">
        <f t="shared" si="2044"/>
        <v>11.134792236739107</v>
      </c>
      <c r="AB2061" s="128">
        <v>-12.472060196119161</v>
      </c>
      <c r="AC2061" s="128">
        <v>-15.253384577929987</v>
      </c>
      <c r="AD2061" s="128">
        <v>-12.769156518067319</v>
      </c>
      <c r="AE2061" s="128">
        <f t="shared" si="2045"/>
        <v>0.70241315232952584</v>
      </c>
      <c r="AF2061" s="128">
        <v>-9.0421967250616451</v>
      </c>
      <c r="AG2061" s="128">
        <v>2.3522823970501028</v>
      </c>
      <c r="AH2061" s="128">
        <v>5.3289611221971525</v>
      </c>
      <c r="AI2061" s="128">
        <v>8.2062589921049565</v>
      </c>
      <c r="AJ2061" s="129">
        <f t="shared" si="2046"/>
        <v>11.36619022045287</v>
      </c>
      <c r="AK2061" s="129">
        <v>63.512989492858836</v>
      </c>
      <c r="AL2061" s="129">
        <v>39.025163356759236</v>
      </c>
      <c r="AM2061" s="129">
        <v>50.132085395319898</v>
      </c>
      <c r="AN2061" s="129">
        <v>48.375965486240027</v>
      </c>
      <c r="AO2061" s="129">
        <f t="shared" si="2047"/>
        <v>46.837519756811858</v>
      </c>
      <c r="AP2061" s="129">
        <v>115.96356437309625</v>
      </c>
      <c r="AQ2061" s="129">
        <v>173.21840613223537</v>
      </c>
      <c r="AR2061" s="129">
        <v>125.06162517365338</v>
      </c>
      <c r="AS2061" s="129">
        <f t="shared" si="2048"/>
        <v>185.60090313116018</v>
      </c>
      <c r="AT2061" s="129">
        <v>-10.926972702471319</v>
      </c>
      <c r="AU2061" s="129">
        <v>-26.702845863884143</v>
      </c>
      <c r="AV2061" s="129">
        <v>-7.7203962223512477</v>
      </c>
      <c r="AW2061" s="129">
        <v>-7.7519792878298812</v>
      </c>
      <c r="AX2061" s="129">
        <f t="shared" si="2049"/>
        <v>-3.6845869194969261</v>
      </c>
      <c r="AY2061" s="129"/>
      <c r="AZ2061" s="129">
        <v>2.6884685375830233</v>
      </c>
      <c r="BA2061" s="129">
        <v>-3.1504293833620549</v>
      </c>
      <c r="BB2061" s="129">
        <v>-3.9841240890686134</v>
      </c>
      <c r="BC2061" s="129">
        <v>-5.9882637220211468</v>
      </c>
      <c r="BD2061" s="129">
        <v>2.2355868695254992</v>
      </c>
      <c r="BE2061" s="129">
        <v>-2.1898458738022137</v>
      </c>
      <c r="BF2061" s="129">
        <f t="shared" si="2050"/>
        <v>-0.92755466131666753</v>
      </c>
      <c r="BG2061" s="129">
        <v>5.4584130655396272</v>
      </c>
      <c r="BH2061" s="129">
        <v>3.0677278076322003</v>
      </c>
      <c r="BI2061" s="129">
        <v>9.3283262280426111</v>
      </c>
      <c r="BJ2061" s="129">
        <v>-3.9961819592709817</v>
      </c>
      <c r="BK2061" s="129">
        <v>4.0668008766004435</v>
      </c>
      <c r="BL2061" s="129">
        <v>-2.3868112862759632</v>
      </c>
      <c r="BM2061" s="129">
        <v>1.6227756409666929</v>
      </c>
      <c r="BN2061" s="129">
        <v>-4.8429739183740841</v>
      </c>
      <c r="BO2061" s="129">
        <f t="shared" si="2051"/>
        <v>1.912275601633721</v>
      </c>
      <c r="BP2061" s="129">
        <v>-2.488643043294624</v>
      </c>
      <c r="BQ2061" s="129">
        <v>-2.4935371537105975</v>
      </c>
      <c r="BR2061" s="129">
        <v>-22.048974762039414</v>
      </c>
      <c r="BS2061" s="129">
        <v>-35.542657623790248</v>
      </c>
      <c r="BT2061" s="129">
        <v>-7.7078582864029501</v>
      </c>
      <c r="BU2061" s="129">
        <v>-14.773346652656052</v>
      </c>
      <c r="BV2061" s="129">
        <v>-21.015597717130966</v>
      </c>
      <c r="BW2061" s="129">
        <v>-1.0347766683042128</v>
      </c>
      <c r="BX2061" s="129">
        <v>-1.6107357474744446</v>
      </c>
      <c r="BY2061" s="129">
        <v>-3.7398794765805219</v>
      </c>
      <c r="BZ2061" s="128">
        <v>-15.416306554759791</v>
      </c>
      <c r="CA2061" s="129">
        <f t="shared" si="2052"/>
        <v>-7.0548536589663646</v>
      </c>
      <c r="CB2061" s="129">
        <v>0.58627784909554193</v>
      </c>
      <c r="CC2061" s="129">
        <v>0.32172649513333723</v>
      </c>
      <c r="CD2061" s="129">
        <v>-6.2829091391835394</v>
      </c>
      <c r="CE2061" s="129">
        <v>2.896341914562786</v>
      </c>
      <c r="CF2061" s="129">
        <v>-2.9404276260141615</v>
      </c>
      <c r="CG2061" s="129">
        <v>-3.1947791157742449</v>
      </c>
      <c r="CH2061" s="129">
        <v>-1.4743516797442755</v>
      </c>
      <c r="CI2061" s="129">
        <v>-2.6018073098135117</v>
      </c>
      <c r="CJ2061" s="128">
        <v>-4.4361258023796815</v>
      </c>
      <c r="CK2061" s="128">
        <v>-4.6608702902431345</v>
      </c>
      <c r="CL2061" s="129">
        <f t="shared" si="2053"/>
        <v>-3.7984877845070084</v>
      </c>
      <c r="CM2061" s="129">
        <v>-2.6105653453793694</v>
      </c>
      <c r="CN2061" s="129">
        <v>-1.1808217531640903</v>
      </c>
      <c r="CO2061" s="129">
        <v>-1.2014772678276551</v>
      </c>
      <c r="CP2061" s="129">
        <v>6.3091923355287225</v>
      </c>
      <c r="CQ2061" s="129">
        <v>0.21820362741765276</v>
      </c>
      <c r="CR2061" s="129">
        <v>-3.7442802066897878</v>
      </c>
      <c r="CS2061" s="129">
        <v>1.8063112776339845</v>
      </c>
      <c r="CT2061" s="129">
        <v>-5.3017068537379997</v>
      </c>
      <c r="CU2061" s="129">
        <v>-4.1365095663599982</v>
      </c>
      <c r="CV2061" s="129">
        <v>-5.9698329116950459</v>
      </c>
      <c r="CW2061" s="129">
        <v>-7.2238333306024707</v>
      </c>
      <c r="CX2061" s="129">
        <v>-5.7477228243803982</v>
      </c>
      <c r="CY2061" s="129">
        <v>-6.4298207326449139</v>
      </c>
      <c r="CZ2061" s="129">
        <v>-6.7960765471116336</v>
      </c>
      <c r="DA2061" s="129">
        <f t="shared" si="2054"/>
        <v>-0.51679812486726306</v>
      </c>
      <c r="DB2061" s="128">
        <v>1.546756107510687</v>
      </c>
      <c r="DC2061" s="128">
        <v>-1.6619087540936803</v>
      </c>
      <c r="DD2061" s="128">
        <v>-5.582315070455647</v>
      </c>
      <c r="DE2061" s="128">
        <v>-0.54909954153744023</v>
      </c>
      <c r="DF2061" s="128">
        <v>-2.8649771467703027</v>
      </c>
      <c r="DG2061" s="128">
        <v>-3.6612046356830095</v>
      </c>
      <c r="DH2061" s="128">
        <v>-1.2722070596609096</v>
      </c>
      <c r="DI2061" s="128">
        <v>-3.452153881450672</v>
      </c>
      <c r="DJ2061" s="128">
        <v>-3.2879679257796655</v>
      </c>
      <c r="DK2061" s="128">
        <v>-0.36026737093379912</v>
      </c>
      <c r="DL2061" s="128">
        <v>-2.4360787395360983</v>
      </c>
      <c r="DM2061" s="128">
        <v>-3.2892162388105963</v>
      </c>
      <c r="DN2061" s="130">
        <f t="shared" si="2055"/>
        <v>-2.6467735755960669</v>
      </c>
      <c r="DO2061" s="128">
        <v>-3.2892162388105963</v>
      </c>
      <c r="DP2061" s="128">
        <v>0.28634981083333122</v>
      </c>
      <c r="DQ2061" s="128">
        <v>-0.89820904026538484</v>
      </c>
      <c r="DR2061" s="128">
        <v>-2.8773083030895719</v>
      </c>
      <c r="DS2061" s="128">
        <v>1.0889938342741733E-2</v>
      </c>
      <c r="DT2061" s="128">
        <v>-1.3107905006170599</v>
      </c>
      <c r="DU2061" s="128">
        <v>-1.3632738429726756</v>
      </c>
      <c r="DV2061" s="131">
        <f t="shared" si="2056"/>
        <v>-2.0125364816987932</v>
      </c>
      <c r="DW2061" s="132">
        <f t="shared" si="2057"/>
        <v>-1.6981889367419252</v>
      </c>
      <c r="DX2061" s="133">
        <f t="shared" si="2058"/>
        <v>-0.4791453230089065</v>
      </c>
      <c r="DZ2061" s="128">
        <f t="shared" si="2059"/>
        <v>-0.51572454403994494</v>
      </c>
      <c r="EC2061" s="128">
        <f t="shared" si="2060"/>
        <v>-9.9815086778746787E-2</v>
      </c>
      <c r="EF2061" s="128">
        <f t="shared" si="2061"/>
        <v>0.49603697588972512</v>
      </c>
      <c r="EI2061" s="128">
        <f t="shared" si="2062"/>
        <v>0.68619002760222092</v>
      </c>
      <c r="EL2061" s="128">
        <f t="shared" si="2063"/>
        <v>1.198022218621301</v>
      </c>
      <c r="EO2061" s="128">
        <f t="shared" si="2064"/>
        <v>1.6519801841322206</v>
      </c>
    </row>
    <row r="2062" spans="1:145" ht="15.5" x14ac:dyDescent="0.35">
      <c r="A2062" s="56" t="s">
        <v>484</v>
      </c>
      <c r="B2062" s="362" t="s">
        <v>136</v>
      </c>
      <c r="C2062" s="128">
        <f t="shared" si="2043"/>
        <v>20.918778089798611</v>
      </c>
      <c r="D2062" s="128">
        <f t="shared" si="2043"/>
        <v>-0.28150615921298933</v>
      </c>
      <c r="E2062" s="128">
        <f t="shared" si="2043"/>
        <v>-22.390777499703109</v>
      </c>
      <c r="F2062" s="128">
        <f t="shared" si="2043"/>
        <v>-3.7102440656542357</v>
      </c>
      <c r="G2062" s="128">
        <f t="shared" si="2043"/>
        <v>28.800938720007025</v>
      </c>
      <c r="H2062" s="128">
        <f t="shared" si="2043"/>
        <v>2.9231156723698195</v>
      </c>
      <c r="I2062" s="128">
        <f t="shared" si="2043"/>
        <v>25.180769443064516</v>
      </c>
      <c r="J2062" s="128">
        <f t="shared" si="2043"/>
        <v>2.2086080989725945</v>
      </c>
      <c r="K2062" s="128">
        <f t="shared" si="2043"/>
        <v>-4.0400425544976013</v>
      </c>
      <c r="L2062" s="128">
        <f t="shared" si="2043"/>
        <v>-4.5736936330504259</v>
      </c>
      <c r="M2062" s="128">
        <f t="shared" si="2043"/>
        <v>29.912529602497035</v>
      </c>
      <c r="N2062" s="128">
        <f t="shared" si="2043"/>
        <v>-3.8636528524668523</v>
      </c>
      <c r="O2062" s="128">
        <f t="shared" si="2043"/>
        <v>-40.042345459302005</v>
      </c>
      <c r="P2062" s="128">
        <f t="shared" si="2043"/>
        <v>51.096166550912194</v>
      </c>
      <c r="Q2062" s="128">
        <f t="shared" si="2043"/>
        <v>-5.3594320718270323</v>
      </c>
      <c r="R2062" s="128">
        <f t="shared" si="2043"/>
        <v>1.0944582316385352</v>
      </c>
      <c r="S2062" s="128">
        <f t="shared" si="2043"/>
        <v>-10.763608938653347</v>
      </c>
      <c r="T2062" s="128">
        <f t="shared" si="2043"/>
        <v>-22.685451280748893</v>
      </c>
      <c r="U2062" s="128">
        <f t="shared" si="2044"/>
        <v>-15.532187361473662</v>
      </c>
      <c r="V2062" s="128">
        <f t="shared" si="2044"/>
        <v>-22.128532145133111</v>
      </c>
      <c r="W2062" s="128">
        <f t="shared" si="2044"/>
        <v>9.4751944325469868</v>
      </c>
      <c r="X2062" s="129">
        <f t="shared" si="2044"/>
        <v>1.1080248556803804</v>
      </c>
      <c r="Y2062" s="129">
        <f t="shared" si="2044"/>
        <v>9.1853258947087255</v>
      </c>
      <c r="Z2062" s="128">
        <f t="shared" si="2044"/>
        <v>0.64783499408918699</v>
      </c>
      <c r="AA2062" s="128">
        <f t="shared" si="2044"/>
        <v>-0.79730716570777227</v>
      </c>
      <c r="AB2062" s="128">
        <v>-0.41742297641871928</v>
      </c>
      <c r="AC2062" s="128">
        <v>-2.7063447101238194</v>
      </c>
      <c r="AD2062" s="128">
        <v>-3.7577618618862019</v>
      </c>
      <c r="AE2062" s="128">
        <f t="shared" si="2045"/>
        <v>-17.381719300889689</v>
      </c>
      <c r="AF2062" s="128">
        <v>-0.63893501149061183</v>
      </c>
      <c r="AG2062" s="128">
        <v>-6.0773378801707416</v>
      </c>
      <c r="AH2062" s="128">
        <v>-8.0008109162247703</v>
      </c>
      <c r="AI2062" s="128">
        <v>-4.6707615769870952</v>
      </c>
      <c r="AJ2062" s="129">
        <f t="shared" si="2046"/>
        <v>5.0795965727405781</v>
      </c>
      <c r="AK2062" s="129">
        <v>-5.6759639754788846</v>
      </c>
      <c r="AL2062" s="129">
        <v>-10.084168329305482</v>
      </c>
      <c r="AM2062" s="129">
        <v>9.1890176274097097</v>
      </c>
      <c r="AN2062" s="129">
        <v>8.0031521196048949</v>
      </c>
      <c r="AO2062" s="129">
        <f t="shared" si="2047"/>
        <v>15.795717067994568</v>
      </c>
      <c r="AP2062" s="129">
        <v>21.329008273948027</v>
      </c>
      <c r="AQ2062" s="129">
        <v>48.956435040155</v>
      </c>
      <c r="AR2062" s="129">
        <v>50.779106608579291</v>
      </c>
      <c r="AS2062" s="129">
        <f t="shared" si="2048"/>
        <v>158.11929812497124</v>
      </c>
      <c r="AT2062" s="129">
        <v>8.4134020109448819</v>
      </c>
      <c r="AU2062" s="129">
        <v>-6.371987333216345</v>
      </c>
      <c r="AV2062" s="129">
        <v>-2.8983609416506502</v>
      </c>
      <c r="AW2062" s="129">
        <v>-3.1138962543729582</v>
      </c>
      <c r="AX2062" s="129">
        <f t="shared" si="2049"/>
        <v>19.192774183807138</v>
      </c>
      <c r="AY2062" s="129"/>
      <c r="AZ2062" s="129">
        <v>-3.9971264778851867</v>
      </c>
      <c r="BA2062" s="129">
        <v>-7.1478237782775924</v>
      </c>
      <c r="BB2062" s="129">
        <v>-6.9059655011332381</v>
      </c>
      <c r="BC2062" s="129">
        <v>-19.363640720573631</v>
      </c>
      <c r="BD2062" s="129">
        <v>-4.3896093192670138</v>
      </c>
      <c r="BE2062" s="129">
        <v>-14.189120453774397</v>
      </c>
      <c r="BF2062" s="129">
        <f t="shared" si="2050"/>
        <v>-27.402611308006264</v>
      </c>
      <c r="BG2062" s="129">
        <v>0.84012038258668964</v>
      </c>
      <c r="BH2062" s="129">
        <v>-2.8573350487361888</v>
      </c>
      <c r="BI2062" s="129">
        <v>-7.0734400097941172</v>
      </c>
      <c r="BJ2062" s="129">
        <v>-6.998237762027558</v>
      </c>
      <c r="BK2062" s="129">
        <v>-2.5693327543913855</v>
      </c>
      <c r="BL2062" s="129">
        <v>-6.0271698608475281</v>
      </c>
      <c r="BM2062" s="129">
        <v>-7.7875661864790183E-2</v>
      </c>
      <c r="BN2062" s="129">
        <v>-3.5357823209970687</v>
      </c>
      <c r="BO2062" s="129">
        <f t="shared" si="2051"/>
        <v>-2.4519254293683055</v>
      </c>
      <c r="BP2062" s="129">
        <v>2.600232382456471</v>
      </c>
      <c r="BQ2062" s="129">
        <v>2.5649114680739942</v>
      </c>
      <c r="BR2062" s="129">
        <v>-8.073145464970592</v>
      </c>
      <c r="BS2062" s="129">
        <v>-8.0573001565295357</v>
      </c>
      <c r="BT2062" s="129">
        <v>-4.8805515607528251</v>
      </c>
      <c r="BU2062" s="129">
        <v>-7.615046522071788</v>
      </c>
      <c r="BV2062" s="129">
        <v>-14.288293985622548</v>
      </c>
      <c r="BW2062" s="129">
        <v>-1.763961871954971</v>
      </c>
      <c r="BX2062" s="129">
        <v>-4.8518800389666596</v>
      </c>
      <c r="BY2062" s="129">
        <v>-8.222431393603264</v>
      </c>
      <c r="BZ2062" s="128">
        <v>5.7958941885593589</v>
      </c>
      <c r="CA2062" s="129">
        <f t="shared" si="2052"/>
        <v>-7.0524087681274308</v>
      </c>
      <c r="CB2062" s="129">
        <v>1.6216977552915304</v>
      </c>
      <c r="CC2062" s="129">
        <v>1.4084180822026231</v>
      </c>
      <c r="CD2062" s="129">
        <v>-2.4908054064731568</v>
      </c>
      <c r="CE2062" s="129">
        <v>-0.95773845476287445</v>
      </c>
      <c r="CF2062" s="129">
        <v>-4.5774160561162969</v>
      </c>
      <c r="CG2062" s="129">
        <v>-8.9084442131888224</v>
      </c>
      <c r="CH2062" s="129">
        <v>0.12846725385620511</v>
      </c>
      <c r="CI2062" s="129">
        <v>-2.6950360774840627</v>
      </c>
      <c r="CJ2062" s="128">
        <v>-2.0309949619298107</v>
      </c>
      <c r="CK2062" s="128">
        <v>-3.22156279163333</v>
      </c>
      <c r="CL2062" s="129">
        <f t="shared" si="2053"/>
        <v>-9.0604991502491234</v>
      </c>
      <c r="CM2062" s="129">
        <v>-3.0888287188976484</v>
      </c>
      <c r="CN2062" s="129">
        <v>2.5055990888216995</v>
      </c>
      <c r="CO2062" s="129">
        <v>2.4010709177211016</v>
      </c>
      <c r="CP2062" s="129">
        <v>2.28791692608762</v>
      </c>
      <c r="CQ2062" s="129">
        <v>0.70160560581923304</v>
      </c>
      <c r="CR2062" s="129">
        <v>-0.67960417939652218</v>
      </c>
      <c r="CS2062" s="129">
        <v>1.8600357918071775</v>
      </c>
      <c r="CT2062" s="129">
        <v>1.107284144423148</v>
      </c>
      <c r="CU2062" s="129">
        <v>-0.57729879012853724</v>
      </c>
      <c r="CV2062" s="129">
        <v>2.0725793744398744</v>
      </c>
      <c r="CW2062" s="129">
        <v>0.93192770083248511</v>
      </c>
      <c r="CX2062" s="129">
        <v>0.17643560216832876</v>
      </c>
      <c r="CY2062" s="129">
        <v>0.10659760930265534</v>
      </c>
      <c r="CZ2062" s="129">
        <v>0.68594180217442335</v>
      </c>
      <c r="DA2062" s="129">
        <f t="shared" si="2054"/>
        <v>-0.47109042849993715</v>
      </c>
      <c r="DB2062" s="128">
        <v>-1.8102464524147017</v>
      </c>
      <c r="DC2062" s="128">
        <v>-3.3251438116271768</v>
      </c>
      <c r="DD2062" s="128">
        <v>-5.0540668673707554</v>
      </c>
      <c r="DE2062" s="128">
        <v>-2.349318597701926</v>
      </c>
      <c r="DF2062" s="128">
        <v>-4.0249546458775631</v>
      </c>
      <c r="DG2062" s="128">
        <v>-5.3628262162179441</v>
      </c>
      <c r="DH2062" s="128">
        <v>-2.2213594953682514</v>
      </c>
      <c r="DI2062" s="128">
        <v>-3.92180750983173</v>
      </c>
      <c r="DJ2062" s="128">
        <v>-5.1004331145527235</v>
      </c>
      <c r="DK2062" s="128">
        <v>-2.9646603427157752</v>
      </c>
      <c r="DL2062" s="128">
        <v>-3.6784164704457161</v>
      </c>
      <c r="DM2062" s="128">
        <v>-5.1004331145527235</v>
      </c>
      <c r="DN2062" s="130">
        <f t="shared" si="2055"/>
        <v>0.79145219707695591</v>
      </c>
      <c r="DO2062" s="128">
        <v>-5.1004331145527235</v>
      </c>
      <c r="DP2062" s="128">
        <v>-1.868384990618855</v>
      </c>
      <c r="DQ2062" s="128">
        <v>-2.8383822075782299</v>
      </c>
      <c r="DR2062" s="128">
        <v>-3.3910401908820784</v>
      </c>
      <c r="DS2062" s="128">
        <v>-6.9374481443036755</v>
      </c>
      <c r="DT2062" s="128">
        <v>-7.5948235533893422</v>
      </c>
      <c r="DU2062" s="128">
        <v>-5.8576681620224518</v>
      </c>
      <c r="DV2062" s="131">
        <f t="shared" si="2056"/>
        <v>-2.3058331166206667</v>
      </c>
      <c r="DW2062" s="132">
        <f t="shared" si="2057"/>
        <v>-2.4932358353147519</v>
      </c>
      <c r="DX2062" s="133">
        <f t="shared" si="2058"/>
        <v>-8.3202205297910652</v>
      </c>
      <c r="DZ2062" s="128">
        <f t="shared" si="2059"/>
        <v>-0.44821223654046871</v>
      </c>
      <c r="EC2062" s="128">
        <f t="shared" si="2060"/>
        <v>-9.2862567825619233E-2</v>
      </c>
      <c r="EF2062" s="128">
        <f t="shared" si="2061"/>
        <v>-0.31915724357748859</v>
      </c>
      <c r="EI2062" s="128">
        <f t="shared" si="2062"/>
        <v>1.1983722400597336</v>
      </c>
      <c r="EL2062" s="128">
        <f t="shared" si="2063"/>
        <v>2.7477319668883471</v>
      </c>
      <c r="EO2062" s="128">
        <f t="shared" si="2064"/>
        <v>4.4871891350982676</v>
      </c>
    </row>
    <row r="2063" spans="1:145" ht="15.5" x14ac:dyDescent="0.35">
      <c r="A2063" s="56" t="s">
        <v>485</v>
      </c>
      <c r="B2063" s="362" t="s">
        <v>136</v>
      </c>
      <c r="C2063" s="128">
        <f t="shared" si="2043"/>
        <v>0.20665217143255604</v>
      </c>
      <c r="D2063" s="128">
        <f t="shared" si="2043"/>
        <v>-0.13974046752299882</v>
      </c>
      <c r="E2063" s="128">
        <f t="shared" si="2043"/>
        <v>-0.64172204946405897</v>
      </c>
      <c r="F2063" s="128">
        <f t="shared" si="2043"/>
        <v>3.5522426901128314</v>
      </c>
      <c r="G2063" s="128">
        <f t="shared" si="2043"/>
        <v>1.0357722507347453</v>
      </c>
      <c r="H2063" s="128">
        <f t="shared" si="2043"/>
        <v>0.533894306664633</v>
      </c>
      <c r="I2063" s="128">
        <f t="shared" si="2043"/>
        <v>1.9494202715032038</v>
      </c>
      <c r="J2063" s="128">
        <f t="shared" si="2043"/>
        <v>-0.20357713240010106</v>
      </c>
      <c r="K2063" s="128">
        <f t="shared" si="2043"/>
        <v>-0.20083657606635083</v>
      </c>
      <c r="L2063" s="128">
        <f t="shared" si="2043"/>
        <v>-0.52689967262455417</v>
      </c>
      <c r="M2063" s="128">
        <f t="shared" si="2043"/>
        <v>-1.6391654333584174</v>
      </c>
      <c r="N2063" s="128">
        <f t="shared" si="2043"/>
        <v>0.31630106165090266</v>
      </c>
      <c r="O2063" s="128">
        <f t="shared" si="2043"/>
        <v>-0.34619579839448222</v>
      </c>
      <c r="P2063" s="128">
        <f t="shared" si="2043"/>
        <v>-12.057323869699996</v>
      </c>
      <c r="Q2063" s="128">
        <f t="shared" si="2043"/>
        <v>-2.6706922468768948</v>
      </c>
      <c r="R2063" s="128">
        <f t="shared" si="2043"/>
        <v>2.1105943761921346</v>
      </c>
      <c r="S2063" s="128">
        <f t="shared" si="2043"/>
        <v>-36.111013296413034</v>
      </c>
      <c r="T2063" s="128">
        <f t="shared" si="2043"/>
        <v>-154.92739675368358</v>
      </c>
      <c r="U2063" s="128">
        <f t="shared" si="2044"/>
        <v>-47.311466575498876</v>
      </c>
      <c r="V2063" s="128">
        <f t="shared" si="2044"/>
        <v>-8.752441242874438</v>
      </c>
      <c r="W2063" s="128">
        <f t="shared" si="2044"/>
        <v>-18.43932700471785</v>
      </c>
      <c r="X2063" s="129">
        <f t="shared" si="2044"/>
        <v>22.705099252517996</v>
      </c>
      <c r="Y2063" s="129">
        <f t="shared" si="2044"/>
        <v>23.017741068174743</v>
      </c>
      <c r="Z2063" s="128">
        <f t="shared" si="2044"/>
        <v>-23.892161859520819</v>
      </c>
      <c r="AA2063" s="128">
        <f t="shared" si="2044"/>
        <v>2.8600518874094476</v>
      </c>
      <c r="AB2063" s="128">
        <v>-10.130591385027161</v>
      </c>
      <c r="AC2063" s="128">
        <v>-11.392771404050633</v>
      </c>
      <c r="AD2063" s="128">
        <v>-4.6090983034298105</v>
      </c>
      <c r="AE2063" s="128">
        <f t="shared" si="2045"/>
        <v>-6.7648751737594726</v>
      </c>
      <c r="AF2063" s="128">
        <v>2.8402450385284119</v>
      </c>
      <c r="AG2063" s="128">
        <v>3.6500375516171708</v>
      </c>
      <c r="AH2063" s="128">
        <v>25.362008008555183</v>
      </c>
      <c r="AI2063" s="128">
        <v>31.182531016670264</v>
      </c>
      <c r="AJ2063" s="129">
        <f t="shared" si="2046"/>
        <v>15.93255190241803</v>
      </c>
      <c r="AK2063" s="129">
        <v>15.338592856061194</v>
      </c>
      <c r="AL2063" s="129">
        <v>8.3006928771526489</v>
      </c>
      <c r="AM2063" s="129">
        <v>-6.1912015214859322</v>
      </c>
      <c r="AN2063" s="129">
        <v>-6.6932185576500842</v>
      </c>
      <c r="AO2063" s="129">
        <f t="shared" si="2047"/>
        <v>24.630418316080068</v>
      </c>
      <c r="AP2063" s="129">
        <v>63.577254812250096</v>
      </c>
      <c r="AQ2063" s="129">
        <v>69.090502035034106</v>
      </c>
      <c r="AR2063" s="129">
        <v>69.843630053067429</v>
      </c>
      <c r="AS2063" s="129">
        <f t="shared" si="2048"/>
        <v>114.69221335900603</v>
      </c>
      <c r="AT2063" s="129">
        <v>10.918131220405453</v>
      </c>
      <c r="AU2063" s="129">
        <v>-18.483547306449456</v>
      </c>
      <c r="AV2063" s="129">
        <v>3.0114448991504799</v>
      </c>
      <c r="AW2063" s="129">
        <v>3.0510650741451002</v>
      </c>
      <c r="AX2063" s="129">
        <f t="shared" si="2049"/>
        <v>-4.6829617345044285</v>
      </c>
      <c r="AY2063" s="129"/>
      <c r="AZ2063" s="129">
        <v>0.60023827090947912</v>
      </c>
      <c r="BA2063" s="129">
        <v>2.5942207825153019</v>
      </c>
      <c r="BB2063" s="129">
        <v>3.7397632011144766</v>
      </c>
      <c r="BC2063" s="129">
        <v>2.9470715579149567</v>
      </c>
      <c r="BD2063" s="129">
        <v>-0.39685748615985927</v>
      </c>
      <c r="BE2063" s="129">
        <v>-9.4244019500503722</v>
      </c>
      <c r="BF2063" s="129">
        <f t="shared" si="2050"/>
        <v>0.49682898425385441</v>
      </c>
      <c r="BG2063" s="129">
        <v>2.0721478736827663</v>
      </c>
      <c r="BH2063" s="129">
        <v>-7.8920771671181305</v>
      </c>
      <c r="BI2063" s="129">
        <v>-5.5615850502247968</v>
      </c>
      <c r="BJ2063" s="129">
        <v>-11.310315412036045</v>
      </c>
      <c r="BK2063" s="129">
        <v>-8.731421193394068</v>
      </c>
      <c r="BL2063" s="129">
        <v>-18.442361845660319</v>
      </c>
      <c r="BM2063" s="129">
        <v>-8.9653693608000786</v>
      </c>
      <c r="BN2063" s="129">
        <v>-19.669035305486737</v>
      </c>
      <c r="BO2063" s="129">
        <f t="shared" si="2051"/>
        <v>-9.1903669526723455</v>
      </c>
      <c r="BP2063" s="129">
        <v>-2.9847329640329368</v>
      </c>
      <c r="BQ2063" s="129">
        <v>-2.9906026739246512</v>
      </c>
      <c r="BR2063" s="129">
        <v>-7.6130639959733282</v>
      </c>
      <c r="BS2063" s="129">
        <v>-17.995816838075921</v>
      </c>
      <c r="BT2063" s="129">
        <v>-14.901434128188942</v>
      </c>
      <c r="BU2063" s="129">
        <v>-19.349829833197383</v>
      </c>
      <c r="BV2063" s="129">
        <v>-25.780090212279703</v>
      </c>
      <c r="BW2063" s="129">
        <v>-3.7440683709073643</v>
      </c>
      <c r="BX2063" s="129">
        <v>-5.3399069877917524</v>
      </c>
      <c r="BY2063" s="129">
        <v>-7.7782916504815507</v>
      </c>
      <c r="BZ2063" s="128">
        <v>-5.8648188945752269</v>
      </c>
      <c r="CA2063" s="129">
        <f t="shared" si="2052"/>
        <v>-1.4416045532237352</v>
      </c>
      <c r="CB2063" s="129">
        <v>-3.8185806635603567</v>
      </c>
      <c r="CC2063" s="129">
        <v>-3.9159409269824548</v>
      </c>
      <c r="CD2063" s="129">
        <v>-8.3256812102287157</v>
      </c>
      <c r="CE2063" s="129">
        <v>1.2398073967078176</v>
      </c>
      <c r="CF2063" s="129">
        <v>-6.947338465351617</v>
      </c>
      <c r="CG2063" s="129">
        <v>-9.8211461435431708</v>
      </c>
      <c r="CH2063" s="129">
        <v>-3.2256057357476484</v>
      </c>
      <c r="CI2063" s="129">
        <v>-3.9417283749479317</v>
      </c>
      <c r="CJ2063" s="128">
        <v>-2.3825526990999935</v>
      </c>
      <c r="CK2063" s="128">
        <v>-3.8696705863959036</v>
      </c>
      <c r="CL2063" s="129">
        <f t="shared" si="2053"/>
        <v>1.3730396122376114</v>
      </c>
      <c r="CM2063" s="129">
        <v>0.15864683060028345</v>
      </c>
      <c r="CN2063" s="129">
        <v>-3.1556705665248854</v>
      </c>
      <c r="CO2063" s="129">
        <v>-3.1556705665248854</v>
      </c>
      <c r="CP2063" s="129">
        <v>-1.0513210491556091</v>
      </c>
      <c r="CQ2063" s="129">
        <v>-4.9382576161653793</v>
      </c>
      <c r="CR2063" s="129">
        <v>-8.9944830822041979</v>
      </c>
      <c r="CS2063" s="129">
        <v>-0.77806475772083572</v>
      </c>
      <c r="CT2063" s="129">
        <v>-1.1040554849374788</v>
      </c>
      <c r="CU2063" s="129">
        <v>-4.7535545761674465</v>
      </c>
      <c r="CV2063" s="129">
        <v>-3.3534586293329056</v>
      </c>
      <c r="CW2063" s="129">
        <v>-4.0835077806196143</v>
      </c>
      <c r="CX2063" s="129">
        <v>-4.1016863275565534</v>
      </c>
      <c r="CY2063" s="129">
        <v>-4.1490233438725905</v>
      </c>
      <c r="CZ2063" s="129">
        <v>-4.3056440275573831</v>
      </c>
      <c r="DA2063" s="129">
        <f t="shared" si="2054"/>
        <v>8.2809255249918738</v>
      </c>
      <c r="DB2063" s="128">
        <v>1.5351892901835575</v>
      </c>
      <c r="DC2063" s="128">
        <v>-0.36165718706755273</v>
      </c>
      <c r="DD2063" s="128">
        <v>-2.589812338696003</v>
      </c>
      <c r="DE2063" s="128">
        <v>-0.72891293378111555</v>
      </c>
      <c r="DF2063" s="128">
        <v>-2.2788880246263941</v>
      </c>
      <c r="DG2063" s="128">
        <v>-4.4673547192658836</v>
      </c>
      <c r="DH2063" s="128">
        <v>-0.58717472618163913</v>
      </c>
      <c r="DI2063" s="128">
        <v>-0.80653615423737057</v>
      </c>
      <c r="DJ2063" s="128">
        <v>-1.3179444218432894</v>
      </c>
      <c r="DK2063" s="128">
        <v>-1.0717603947824557</v>
      </c>
      <c r="DL2063" s="128">
        <v>-1.1395986088856587</v>
      </c>
      <c r="DM2063" s="128">
        <v>-1.3179444218432894</v>
      </c>
      <c r="DN2063" s="130">
        <f t="shared" si="2055"/>
        <v>-2.3413745460070401</v>
      </c>
      <c r="DO2063" s="128">
        <v>-1.3179444218432894</v>
      </c>
      <c r="DP2063" s="128">
        <v>-2.8943697798660075</v>
      </c>
      <c r="DQ2063" s="128">
        <v>-3.8281703372080562</v>
      </c>
      <c r="DR2063" s="128">
        <v>-5.1397398180451423</v>
      </c>
      <c r="DS2063" s="128">
        <v>-0.62521315002408384</v>
      </c>
      <c r="DT2063" s="128">
        <v>-1.3786243804963749</v>
      </c>
      <c r="DU2063" s="128">
        <v>-3.4104579629135015</v>
      </c>
      <c r="DV2063" s="131">
        <f t="shared" si="2056"/>
        <v>-3.5807552709512378</v>
      </c>
      <c r="DW2063" s="132">
        <f t="shared" si="2057"/>
        <v>-3.9072246228509706</v>
      </c>
      <c r="DX2063" s="133">
        <f t="shared" si="2058"/>
        <v>-2.6868302827163322</v>
      </c>
      <c r="DZ2063" s="128">
        <f t="shared" si="2059"/>
        <v>-0.63224315555957067</v>
      </c>
      <c r="EC2063" s="128">
        <f t="shared" si="2060"/>
        <v>-0.1507716385621104</v>
      </c>
      <c r="EF2063" s="128">
        <f t="shared" si="2061"/>
        <v>0.36696575839117429</v>
      </c>
      <c r="EI2063" s="128">
        <f t="shared" si="2062"/>
        <v>0.82824700457388023</v>
      </c>
      <c r="EL2063" s="128">
        <f t="shared" si="2063"/>
        <v>0.9826740802624695</v>
      </c>
      <c r="EO2063" s="128">
        <f t="shared" si="2064"/>
        <v>1.3190367339874518</v>
      </c>
    </row>
    <row r="2064" spans="1:145" ht="15.5" x14ac:dyDescent="0.35">
      <c r="A2064" s="56" t="s">
        <v>486</v>
      </c>
      <c r="B2064" s="362" t="s">
        <v>136</v>
      </c>
      <c r="C2064" s="128">
        <f t="shared" si="2043"/>
        <v>-3.1821898791148189</v>
      </c>
      <c r="D2064" s="128">
        <f t="shared" si="2043"/>
        <v>2.5264671483324803</v>
      </c>
      <c r="E2064" s="128">
        <f t="shared" si="2043"/>
        <v>-0.36506463403369988</v>
      </c>
      <c r="F2064" s="128">
        <f t="shared" si="2043"/>
        <v>2.0880966100959775</v>
      </c>
      <c r="G2064" s="128">
        <f t="shared" si="2043"/>
        <v>12.172654296617972</v>
      </c>
      <c r="H2064" s="128">
        <f t="shared" si="2043"/>
        <v>5.6337378632166324</v>
      </c>
      <c r="I2064" s="128">
        <f t="shared" si="2043"/>
        <v>1.2568630697849605</v>
      </c>
      <c r="J2064" s="128">
        <f t="shared" si="2043"/>
        <v>-2.8885988871527304</v>
      </c>
      <c r="K2064" s="128">
        <f t="shared" si="2043"/>
        <v>1.9328868400720087</v>
      </c>
      <c r="L2064" s="128">
        <f t="shared" si="2043"/>
        <v>-0.99520579163741207</v>
      </c>
      <c r="M2064" s="128">
        <f t="shared" si="2043"/>
        <v>-3.7990665308071723</v>
      </c>
      <c r="N2064" s="128">
        <f t="shared" si="2043"/>
        <v>4.0860018528555742</v>
      </c>
      <c r="O2064" s="128">
        <f t="shared" si="2043"/>
        <v>3.0520891458943527</v>
      </c>
      <c r="P2064" s="128">
        <f t="shared" si="2043"/>
        <v>5.3509054257788025</v>
      </c>
      <c r="Q2064" s="128">
        <f t="shared" si="2043"/>
        <v>-0.42336125080195408</v>
      </c>
      <c r="R2064" s="128">
        <f t="shared" si="2043"/>
        <v>1.5271985800756833</v>
      </c>
      <c r="S2064" s="128">
        <f t="shared" si="2043"/>
        <v>-5.4089107729454362E-2</v>
      </c>
      <c r="T2064" s="128">
        <f t="shared" si="2043"/>
        <v>0.51506199902869187</v>
      </c>
      <c r="U2064" s="128">
        <f t="shared" si="2044"/>
        <v>-9.1193419691671167</v>
      </c>
      <c r="V2064" s="128">
        <f t="shared" si="2044"/>
        <v>-7.0415894099733451</v>
      </c>
      <c r="W2064" s="128">
        <f t="shared" si="2044"/>
        <v>-4.6919606192832601</v>
      </c>
      <c r="X2064" s="129">
        <f t="shared" si="2044"/>
        <v>7.5931033524508988</v>
      </c>
      <c r="Y2064" s="129">
        <f t="shared" si="2044"/>
        <v>1.4060416198843013</v>
      </c>
      <c r="Z2064" s="128">
        <f t="shared" si="2044"/>
        <v>-5.061827774148921</v>
      </c>
      <c r="AA2064" s="128">
        <f t="shared" si="2044"/>
        <v>-2.7385167720431096</v>
      </c>
      <c r="AB2064" s="128">
        <v>4.7903020758849761</v>
      </c>
      <c r="AC2064" s="128">
        <v>5.4548624929653196</v>
      </c>
      <c r="AD2064" s="128">
        <v>6.3472289392012868</v>
      </c>
      <c r="AE2064" s="128">
        <f t="shared" si="2045"/>
        <v>-0.3740939255131015</v>
      </c>
      <c r="AF2064" s="128">
        <v>1.5973840622911126</v>
      </c>
      <c r="AG2064" s="128">
        <v>3.5197254954855182</v>
      </c>
      <c r="AH2064" s="128">
        <v>6.3789892507312187</v>
      </c>
      <c r="AI2064" s="128">
        <v>6.3789892507312187</v>
      </c>
      <c r="AJ2064" s="129">
        <f t="shared" si="2046"/>
        <v>5.7365700799661035</v>
      </c>
      <c r="AK2064" s="129">
        <v>3.113080266289721</v>
      </c>
      <c r="AL2064" s="129">
        <v>2.9309370324143207</v>
      </c>
      <c r="AM2064" s="129">
        <v>9.4520306805131238</v>
      </c>
      <c r="AN2064" s="129">
        <v>14.443786316684852</v>
      </c>
      <c r="AO2064" s="129">
        <f t="shared" si="2047"/>
        <v>14.047663273852484</v>
      </c>
      <c r="AP2064" s="129">
        <v>11.253406010794729</v>
      </c>
      <c r="AQ2064" s="129">
        <v>34.907170261838957</v>
      </c>
      <c r="AR2064" s="129">
        <v>69.233561529413976</v>
      </c>
      <c r="AS2064" s="129">
        <f t="shared" si="2048"/>
        <v>60.410076559849621</v>
      </c>
      <c r="AT2064" s="129">
        <v>0.31112777906360606</v>
      </c>
      <c r="AU2064" s="129">
        <v>-0.62664272310301783</v>
      </c>
      <c r="AV2064" s="129">
        <v>2.0785295284596614</v>
      </c>
      <c r="AW2064" s="129">
        <v>2.0893642403189747</v>
      </c>
      <c r="AX2064" s="129">
        <f t="shared" si="2049"/>
        <v>0.62545619857700563</v>
      </c>
      <c r="AY2064" s="129"/>
      <c r="AZ2064" s="129">
        <v>-0.22291577184012287</v>
      </c>
      <c r="BA2064" s="129">
        <v>-1.1873420832257195</v>
      </c>
      <c r="BB2064" s="129">
        <v>0.86868922596934206</v>
      </c>
      <c r="BC2064" s="129">
        <v>-1.5479113192376652</v>
      </c>
      <c r="BD2064" s="129">
        <v>-1.8414531123968376</v>
      </c>
      <c r="BE2064" s="129">
        <v>-3.7394344510943589</v>
      </c>
      <c r="BF2064" s="129">
        <f t="shared" si="2050"/>
        <v>-1.587802265536852</v>
      </c>
      <c r="BG2064" s="129">
        <v>-2.3257116222232441</v>
      </c>
      <c r="BH2064" s="129">
        <v>-6.1670379834747822</v>
      </c>
      <c r="BI2064" s="129">
        <v>-5.1521180135066613</v>
      </c>
      <c r="BJ2064" s="129">
        <v>-6.157399397273946</v>
      </c>
      <c r="BK2064" s="129">
        <v>-5.5464034346200002</v>
      </c>
      <c r="BL2064" s="129">
        <v>-7.1010946878265351</v>
      </c>
      <c r="BM2064" s="129">
        <v>-4.5980835725224729</v>
      </c>
      <c r="BN2064" s="129">
        <v>-7.3098562771238491</v>
      </c>
      <c r="BO2064" s="129">
        <f t="shared" si="2051"/>
        <v>-6.8915663344165274</v>
      </c>
      <c r="BP2064" s="129">
        <v>-0.99807103871552483</v>
      </c>
      <c r="BQ2064" s="129">
        <v>-1.0000338231653159</v>
      </c>
      <c r="BR2064" s="129">
        <v>-6.120892677777146</v>
      </c>
      <c r="BS2064" s="129">
        <v>-13.421998625128767</v>
      </c>
      <c r="BT2064" s="129">
        <v>-1.017078552860339</v>
      </c>
      <c r="BU2064" s="129">
        <v>-2.1915345635126817</v>
      </c>
      <c r="BV2064" s="129">
        <v>-2.2405264366220519</v>
      </c>
      <c r="BW2064" s="129">
        <v>-4.7234603157194925</v>
      </c>
      <c r="BX2064" s="129">
        <v>-6.8382223490162914</v>
      </c>
      <c r="BY2064" s="129">
        <v>-2.6613801649970776</v>
      </c>
      <c r="BZ2064" s="128">
        <v>-3.9143299622826575</v>
      </c>
      <c r="CA2064" s="129">
        <f t="shared" si="2052"/>
        <v>-1.5663600641398394</v>
      </c>
      <c r="CB2064" s="129">
        <v>-0.10033389594617713</v>
      </c>
      <c r="CC2064" s="129">
        <v>-0.17613335506961242</v>
      </c>
      <c r="CD2064" s="129">
        <v>-0.16549297751498793</v>
      </c>
      <c r="CE2064" s="129">
        <v>-1.3418864323884245</v>
      </c>
      <c r="CF2064" s="129">
        <v>-2.1936159936563082</v>
      </c>
      <c r="CG2064" s="129">
        <v>-2.1342157134845987</v>
      </c>
      <c r="CH2064" s="129">
        <v>-2.7896605002780603</v>
      </c>
      <c r="CI2064" s="129">
        <v>-3.6492215430949821</v>
      </c>
      <c r="CJ2064" s="128">
        <v>-3.0998109789473443</v>
      </c>
      <c r="CK2064" s="128">
        <v>-3.9500980791078693</v>
      </c>
      <c r="CL2064" s="129">
        <f t="shared" si="2053"/>
        <v>-4.7468484246563465</v>
      </c>
      <c r="CM2064" s="129">
        <v>0.14460171886517739</v>
      </c>
      <c r="CN2064" s="129">
        <v>0.66654211375243033</v>
      </c>
      <c r="CO2064" s="129">
        <v>0.67499016101378206</v>
      </c>
      <c r="CP2064" s="129">
        <v>0.54598439461157022</v>
      </c>
      <c r="CQ2064" s="129">
        <v>-0.43768550134176637</v>
      </c>
      <c r="CR2064" s="129">
        <v>-0.43768550134176637</v>
      </c>
      <c r="CS2064" s="129">
        <v>-0.50857108543809992</v>
      </c>
      <c r="CT2064" s="129">
        <v>-1.455564748384242</v>
      </c>
      <c r="CU2064" s="129">
        <v>-1.455564748384242</v>
      </c>
      <c r="CV2064" s="129">
        <v>-2.0431270389089105</v>
      </c>
      <c r="CW2064" s="129">
        <v>-1.7321848126385495</v>
      </c>
      <c r="CX2064" s="129">
        <v>-1.4001131514301446</v>
      </c>
      <c r="CY2064" s="129">
        <v>-0.81085585705126895</v>
      </c>
      <c r="CZ2064" s="129">
        <v>-0.81085585705126895</v>
      </c>
      <c r="DA2064" s="129">
        <f t="shared" si="2054"/>
        <v>0.81180948925292706</v>
      </c>
      <c r="DB2064" s="128">
        <v>3.849041480230853</v>
      </c>
      <c r="DC2064" s="128">
        <v>4.2408767928904485</v>
      </c>
      <c r="DD2064" s="128">
        <v>3.4595014563868678</v>
      </c>
      <c r="DE2064" s="128">
        <v>1.7382347821339943</v>
      </c>
      <c r="DF2064" s="128">
        <v>1.7131206288614838</v>
      </c>
      <c r="DG2064" s="128">
        <v>1.5571729101116645</v>
      </c>
      <c r="DH2064" s="128">
        <v>8.5328124894542293E-2</v>
      </c>
      <c r="DI2064" s="128">
        <v>-0.29901529810489408</v>
      </c>
      <c r="DJ2064" s="128">
        <v>-0.69631920309275452</v>
      </c>
      <c r="DK2064" s="128">
        <v>-1.0231007535700021</v>
      </c>
      <c r="DL2064" s="128">
        <v>-1.5994505232622307</v>
      </c>
      <c r="DM2064" s="128">
        <v>-0.69631920309275452</v>
      </c>
      <c r="DN2064" s="130">
        <f t="shared" si="2055"/>
        <v>-1.0766023746614559</v>
      </c>
      <c r="DO2064" s="128">
        <v>-0.69631920309275452</v>
      </c>
      <c r="DP2064" s="128">
        <v>5.576015338593527E-2</v>
      </c>
      <c r="DQ2064" s="128">
        <v>-0.62458453188808716</v>
      </c>
      <c r="DR2064" s="128">
        <v>-0.5724376004444115</v>
      </c>
      <c r="DS2064" s="128">
        <v>-0.2973731931279916</v>
      </c>
      <c r="DT2064" s="128">
        <v>-1.1578310241956102</v>
      </c>
      <c r="DU2064" s="128">
        <v>-0.80605188479663525</v>
      </c>
      <c r="DV2064" s="131">
        <f t="shared" si="2056"/>
        <v>0.69350084190926786</v>
      </c>
      <c r="DW2064" s="132">
        <f t="shared" si="2057"/>
        <v>0.11325155379831009</v>
      </c>
      <c r="DX2064" s="133">
        <f t="shared" si="2058"/>
        <v>6.7383661265534592E-2</v>
      </c>
      <c r="DZ2064" s="128">
        <f t="shared" si="2059"/>
        <v>0.2756969036369859</v>
      </c>
      <c r="EC2064" s="128">
        <f t="shared" si="2060"/>
        <v>-0.38920727969712055</v>
      </c>
      <c r="EF2064" s="128">
        <f t="shared" si="2061"/>
        <v>-0.58161927526025847</v>
      </c>
      <c r="EI2064" s="128">
        <f t="shared" si="2062"/>
        <v>-0.88391255280827818</v>
      </c>
      <c r="EL2064" s="128">
        <f t="shared" si="2063"/>
        <v>-0.5882102549950895</v>
      </c>
      <c r="EO2064" s="128">
        <f t="shared" si="2064"/>
        <v>-7.3632173069845319E-2</v>
      </c>
    </row>
    <row r="2065" spans="1:145" ht="15.5" x14ac:dyDescent="0.35">
      <c r="A2065" s="56" t="s">
        <v>611</v>
      </c>
      <c r="B2065" s="362" t="s">
        <v>136</v>
      </c>
      <c r="C2065" s="128">
        <f t="shared" ref="C2065:T2065" si="2065">+(C2011-B2011)*100/B$2011</f>
        <v>25.201422476910146</v>
      </c>
      <c r="D2065" s="128">
        <f t="shared" si="2065"/>
        <v>15.112222734153875</v>
      </c>
      <c r="E2065" s="128">
        <f t="shared" si="2065"/>
        <v>-29.014281504418161</v>
      </c>
      <c r="F2065" s="128">
        <f t="shared" si="2065"/>
        <v>13.00258378720002</v>
      </c>
      <c r="G2065" s="128">
        <f t="shared" si="2065"/>
        <v>54.565841996753967</v>
      </c>
      <c r="H2065" s="128">
        <f t="shared" si="2065"/>
        <v>9.2581884487266386</v>
      </c>
      <c r="I2065" s="128">
        <f t="shared" si="2065"/>
        <v>31.117994473828603</v>
      </c>
      <c r="J2065" s="128">
        <f t="shared" si="2065"/>
        <v>-2.3471620074338464</v>
      </c>
      <c r="K2065" s="128">
        <f t="shared" si="2065"/>
        <v>-2.1976843225766873</v>
      </c>
      <c r="L2065" s="128">
        <f t="shared" si="2065"/>
        <v>-4.1041636270684574</v>
      </c>
      <c r="M2065" s="128">
        <f t="shared" si="2065"/>
        <v>30.854098539825927</v>
      </c>
      <c r="N2065" s="128">
        <f t="shared" si="2065"/>
        <v>-1.9984897931825254</v>
      </c>
      <c r="O2065" s="128">
        <f t="shared" si="2065"/>
        <v>-37.768037251457123</v>
      </c>
      <c r="P2065" s="128">
        <f t="shared" si="2065"/>
        <v>190.9697965544695</v>
      </c>
      <c r="Q2065" s="128">
        <f t="shared" si="2065"/>
        <v>-9.1668888653429246</v>
      </c>
      <c r="R2065" s="128">
        <f t="shared" si="2065"/>
        <v>5.6649955046198057</v>
      </c>
      <c r="S2065" s="128">
        <f t="shared" si="2065"/>
        <v>-45.544691426713598</v>
      </c>
      <c r="T2065" s="128">
        <f t="shared" si="2065"/>
        <v>-253.78387891587471</v>
      </c>
      <c r="U2065" s="128">
        <f t="shared" ref="U2065:AA2065" si="2066">-(U2011-T2011)*100/T$2011</f>
        <v>-181.42146480815643</v>
      </c>
      <c r="V2065" s="128">
        <f t="shared" si="2066"/>
        <v>-53.102486387207584</v>
      </c>
      <c r="W2065" s="128">
        <f t="shared" si="2066"/>
        <v>-39.517772897284594</v>
      </c>
      <c r="X2065" s="129">
        <f t="shared" si="2066"/>
        <v>33.685883025231135</v>
      </c>
      <c r="Y2065" s="129">
        <f t="shared" si="2066"/>
        <v>20.10438391032644</v>
      </c>
      <c r="Z2065" s="128">
        <f t="shared" si="2066"/>
        <v>-38.397440538153077</v>
      </c>
      <c r="AA2065" s="128">
        <f t="shared" si="2066"/>
        <v>18.007244781187527</v>
      </c>
      <c r="AB2065" s="128">
        <v>-14.129505473375399</v>
      </c>
      <c r="AC2065" s="128">
        <v>-25.086645855882178</v>
      </c>
      <c r="AD2065" s="128">
        <v>-22.059259778952097</v>
      </c>
      <c r="AE2065" s="128">
        <f>-(AE2011-AA2011)*100/AA$2011</f>
        <v>-22.029053706307629</v>
      </c>
      <c r="AF2065" s="128">
        <v>-9.6090640650856329</v>
      </c>
      <c r="AG2065" s="128">
        <v>-0.73456731707866996</v>
      </c>
      <c r="AH2065" s="128">
        <v>22.556601485087658</v>
      </c>
      <c r="AI2065" s="128">
        <v>37.753501524017501</v>
      </c>
      <c r="AJ2065" s="129">
        <f>-(AJ2011-AE2011)*100/AE$2011</f>
        <v>40.937290086929671</v>
      </c>
      <c r="AK2065" s="129">
        <v>105.816779750276</v>
      </c>
      <c r="AL2065" s="129">
        <v>72.318918228523145</v>
      </c>
      <c r="AM2065" s="129">
        <v>88.752949521432456</v>
      </c>
      <c r="AN2065" s="129">
        <v>72.178061254254757</v>
      </c>
      <c r="AO2065" s="129">
        <f>-(AO2011-AJ2011)*100/AJ$2011</f>
        <v>80.590329645395101</v>
      </c>
      <c r="AP2065" s="129">
        <v>263.25051934769976</v>
      </c>
      <c r="AQ2065" s="129">
        <v>421.49659021770674</v>
      </c>
      <c r="AR2065" s="129">
        <v>392.84308217903407</v>
      </c>
      <c r="AS2065" s="129">
        <f>-(AS2011-AO2011)*100/AO$2011</f>
        <v>798.33957960849</v>
      </c>
      <c r="AT2065" s="129">
        <v>1.702867640763819</v>
      </c>
      <c r="AU2065" s="129">
        <v>51.196134215291643</v>
      </c>
      <c r="AV2065" s="129">
        <v>18.436504731550901</v>
      </c>
      <c r="AW2065" s="129">
        <v>18.809988111661166</v>
      </c>
      <c r="AX2065" s="129">
        <f>(AX2011-AS2011)*100/AS$2011</f>
        <v>-0.75166344515421868</v>
      </c>
      <c r="AY2065" s="129"/>
      <c r="AZ2065" s="129">
        <v>1.1243669613912108</v>
      </c>
      <c r="BA2065" s="129">
        <v>14.223289069430699</v>
      </c>
      <c r="BB2065" s="129">
        <v>13.862595949090155</v>
      </c>
      <c r="BC2065" s="129">
        <v>34.051551355844595</v>
      </c>
      <c r="BD2065" s="129">
        <v>15.86526682553122</v>
      </c>
      <c r="BE2065" s="129">
        <v>41.566016755182844</v>
      </c>
      <c r="BF2065" s="129">
        <f>(BF2011-AX2011)*100/AX$2011</f>
        <v>43.628554809728726</v>
      </c>
      <c r="BG2065" s="129">
        <v>-8.7870553858465289E-2</v>
      </c>
      <c r="BH2065" s="129">
        <v>21.721123122538884</v>
      </c>
      <c r="BI2065" s="129">
        <v>2.7871199254137049</v>
      </c>
      <c r="BJ2065" s="129">
        <v>25.895225011633755</v>
      </c>
      <c r="BK2065" s="129">
        <v>9.8159135591496192</v>
      </c>
      <c r="BL2065" s="129">
        <v>31.299877356026823</v>
      </c>
      <c r="BM2065" s="129">
        <v>6.4169260177239584</v>
      </c>
      <c r="BN2065" s="129">
        <v>29.955665962428064</v>
      </c>
      <c r="BO2065" s="129">
        <f>(BO2011-BF2011)*100/BF$2011</f>
        <v>30.676483540521957</v>
      </c>
      <c r="BP2065" s="129">
        <v>3.5769568096660143</v>
      </c>
      <c r="BQ2065" s="129">
        <v>12.98066762961288</v>
      </c>
      <c r="BR2065" s="129">
        <v>37.418042100914342</v>
      </c>
      <c r="BS2065" s="129">
        <v>107.77029082625603</v>
      </c>
      <c r="BT2065" s="129">
        <v>43.419707245856102</v>
      </c>
      <c r="BU2065" s="129">
        <v>62.947910703981904</v>
      </c>
      <c r="BV2065" s="129">
        <v>90.291032744744669</v>
      </c>
      <c r="BW2065" s="129">
        <v>25.094104991161291</v>
      </c>
      <c r="BX2065" s="129">
        <v>32.785725142472366</v>
      </c>
      <c r="BY2065" s="129">
        <v>41.789928871261026</v>
      </c>
      <c r="BZ2065" s="128">
        <v>43.112899742211283</v>
      </c>
      <c r="CA2065" s="129">
        <f>(CA2011-BO2011)*100/BO$2011</f>
        <v>40.139667142429175</v>
      </c>
      <c r="CB2065" s="129">
        <v>6.4331750575527753</v>
      </c>
      <c r="CC2065" s="129">
        <v>6.7094490571018444</v>
      </c>
      <c r="CD2065" s="129">
        <v>23.445792709819958</v>
      </c>
      <c r="CE2065" s="129">
        <v>-3.689469282413476</v>
      </c>
      <c r="CF2065" s="129">
        <v>20.639821584744602</v>
      </c>
      <c r="CG2065" s="129">
        <v>30.348991217349727</v>
      </c>
      <c r="CH2065" s="129">
        <v>14.057764380143471</v>
      </c>
      <c r="CI2065" s="129">
        <v>19.618258433127117</v>
      </c>
      <c r="CJ2065" s="128">
        <v>18.603707575424952</v>
      </c>
      <c r="CK2065" s="128">
        <v>22.505566555909329</v>
      </c>
      <c r="CL2065" s="129">
        <f>(CL2011-CA2011)*100/CA$2011</f>
        <v>29.430221331300999</v>
      </c>
      <c r="CM2065" s="129">
        <v>17.094574544569976</v>
      </c>
      <c r="CN2065" s="129">
        <v>6.4694009472470961</v>
      </c>
      <c r="CO2065" s="129">
        <v>5.8021052381568632</v>
      </c>
      <c r="CP2065" s="129">
        <v>-6.692638484467861</v>
      </c>
      <c r="CQ2065" s="129">
        <v>10.194100599121134</v>
      </c>
      <c r="CR2065" s="129">
        <v>24.963000508405329</v>
      </c>
      <c r="CS2065" s="129">
        <v>6.2687382650002554</v>
      </c>
      <c r="CT2065" s="129">
        <v>18.557578591683431</v>
      </c>
      <c r="CU2065" s="129">
        <v>27.249595021472729</v>
      </c>
      <c r="CV2065" s="129">
        <v>28.738485106955189</v>
      </c>
      <c r="CW2065" s="129">
        <v>33.260947278796593</v>
      </c>
      <c r="CX2065" s="129">
        <v>31.577850300294358</v>
      </c>
      <c r="CY2065" s="129">
        <v>32.537265930590131</v>
      </c>
      <c r="CZ2065" s="129">
        <v>34.006550479387784</v>
      </c>
      <c r="DA2065" s="129">
        <f>(DA2011-CL2011)*100/CL$2011</f>
        <v>5.9537783956331616</v>
      </c>
      <c r="DB2065" s="128">
        <v>-5.5445704404893963</v>
      </c>
      <c r="DC2065" s="128">
        <v>1.0222430633997368</v>
      </c>
      <c r="DD2065" s="128">
        <v>12.129566763277207</v>
      </c>
      <c r="DE2065" s="128">
        <v>0.79229738565026442</v>
      </c>
      <c r="DF2065" s="128">
        <v>6.8157296195675352</v>
      </c>
      <c r="DG2065" s="128">
        <v>12.470999160148692</v>
      </c>
      <c r="DH2065" s="128">
        <v>3.9096624951509944</v>
      </c>
      <c r="DI2065" s="128">
        <v>9.2231399459773176</v>
      </c>
      <c r="DJ2065" s="128">
        <v>12.556858249533082</v>
      </c>
      <c r="DK2065" s="128">
        <v>8.7572034387262754</v>
      </c>
      <c r="DL2065" s="128">
        <v>11.945307544256282</v>
      </c>
      <c r="DM2065" s="128">
        <v>20.532253657076822</v>
      </c>
      <c r="DN2065" s="130">
        <f>(DN2011-DA2011)*100/DA$2011</f>
        <v>12.233300710759163</v>
      </c>
      <c r="DO2065" s="128">
        <v>20.532253657076822</v>
      </c>
      <c r="DP2065" s="128">
        <v>11.647605187175818</v>
      </c>
      <c r="DQ2065" s="128">
        <v>15.989277669645023</v>
      </c>
      <c r="DR2065" s="128">
        <v>21.664361276311709</v>
      </c>
      <c r="DS2065" s="128">
        <v>13.02106276278796</v>
      </c>
      <c r="DT2065" s="128">
        <v>17.506991894198261</v>
      </c>
      <c r="DU2065" s="128">
        <v>24.949346537649717</v>
      </c>
      <c r="DV2065" s="131">
        <f>(DV2011-DN2011)*100/DN$2011</f>
        <v>14.553106388121813</v>
      </c>
      <c r="DW2065" s="132">
        <f>(DW2011-DN2011)*100/DN$2011</f>
        <v>15.627382669026877</v>
      </c>
      <c r="DX2065" s="133">
        <f>(DX2011-DN2011)*100/DN$2011</f>
        <v>28.298895727222821</v>
      </c>
      <c r="DZ2065" s="128">
        <f>(DZ2011-DW2011)*100/DW$2011</f>
        <v>-1.574957423873693</v>
      </c>
      <c r="EC2065" s="128">
        <f>(EC2011-DZ2011)*100/DZ$2011</f>
        <v>-3.1147262393905688</v>
      </c>
      <c r="EF2065" s="128">
        <f>(EF2011-EC2011)*100/EC$2011</f>
        <v>-3.320573381815628</v>
      </c>
      <c r="EI2065" s="128">
        <f>(EI2011-EF2011)*100/EF$2011</f>
        <v>-8.9848568006637173</v>
      </c>
      <c r="EL2065" s="128">
        <f>(EL2011-EI2011)*100/EI$2011</f>
        <v>-15.838674945767478</v>
      </c>
      <c r="EO2065" s="128">
        <f>(EO2011-EL2011)*100/EL$2011</f>
        <v>-24.738160693478903</v>
      </c>
    </row>
    <row r="2066" spans="1:145" ht="8.15" customHeight="1" x14ac:dyDescent="0.35">
      <c r="A2066" s="109" t="s">
        <v>1</v>
      </c>
      <c r="B2066" s="109" t="s">
        <v>1</v>
      </c>
      <c r="C2066" s="109" t="s">
        <v>1</v>
      </c>
      <c r="D2066" s="109" t="s">
        <v>1</v>
      </c>
      <c r="E2066" s="109" t="s">
        <v>1</v>
      </c>
      <c r="F2066" s="109" t="s">
        <v>1</v>
      </c>
      <c r="G2066" s="109" t="s">
        <v>1</v>
      </c>
      <c r="H2066" s="109" t="s">
        <v>1</v>
      </c>
      <c r="I2066" s="109" t="s">
        <v>1</v>
      </c>
      <c r="J2066" s="109" t="s">
        <v>1</v>
      </c>
      <c r="K2066" s="109" t="s">
        <v>1</v>
      </c>
      <c r="L2066" s="109" t="s">
        <v>1</v>
      </c>
      <c r="M2066" s="109" t="s">
        <v>1</v>
      </c>
      <c r="N2066" s="109" t="s">
        <v>1</v>
      </c>
      <c r="O2066" s="109" t="s">
        <v>1</v>
      </c>
      <c r="P2066" s="109" t="s">
        <v>1</v>
      </c>
      <c r="Q2066" s="109" t="s">
        <v>1</v>
      </c>
      <c r="R2066" s="109" t="s">
        <v>1</v>
      </c>
      <c r="S2066" s="109" t="s">
        <v>1</v>
      </c>
      <c r="T2066" s="109" t="s">
        <v>1</v>
      </c>
      <c r="U2066" s="109" t="s">
        <v>1</v>
      </c>
      <c r="V2066" s="109" t="s">
        <v>1</v>
      </c>
      <c r="W2066" s="109" t="s">
        <v>1</v>
      </c>
      <c r="X2066" s="110" t="s">
        <v>1</v>
      </c>
      <c r="Y2066" s="110" t="s">
        <v>1</v>
      </c>
      <c r="Z2066" s="109" t="s">
        <v>1</v>
      </c>
      <c r="AA2066" s="109" t="s">
        <v>1</v>
      </c>
      <c r="AB2066" s="109" t="s">
        <v>1</v>
      </c>
      <c r="AC2066" s="109" t="s">
        <v>1</v>
      </c>
      <c r="AD2066" s="109" t="s">
        <v>1</v>
      </c>
      <c r="AE2066" s="109" t="s">
        <v>1</v>
      </c>
      <c r="AF2066" s="109" t="s">
        <v>1</v>
      </c>
      <c r="AG2066" s="109" t="s">
        <v>1</v>
      </c>
      <c r="AH2066" s="109" t="s">
        <v>1</v>
      </c>
      <c r="AI2066" s="109" t="s">
        <v>1</v>
      </c>
      <c r="AJ2066" s="110" t="s">
        <v>1</v>
      </c>
      <c r="AK2066" s="110" t="s">
        <v>1</v>
      </c>
      <c r="AL2066" s="110" t="s">
        <v>1</v>
      </c>
      <c r="AM2066" s="110" t="s">
        <v>1</v>
      </c>
      <c r="AN2066" s="110" t="s">
        <v>1</v>
      </c>
      <c r="AO2066" s="110" t="s">
        <v>1</v>
      </c>
      <c r="AP2066" s="110" t="s">
        <v>1</v>
      </c>
      <c r="AQ2066" s="110" t="s">
        <v>1</v>
      </c>
      <c r="AR2066" s="110" t="s">
        <v>1</v>
      </c>
      <c r="AS2066" s="110" t="s">
        <v>1</v>
      </c>
      <c r="AT2066" s="110" t="s">
        <v>1</v>
      </c>
      <c r="AU2066" s="110" t="s">
        <v>1</v>
      </c>
      <c r="AV2066" s="110" t="s">
        <v>1</v>
      </c>
      <c r="AW2066" s="110" t="s">
        <v>1</v>
      </c>
      <c r="AX2066" s="110" t="s">
        <v>1</v>
      </c>
      <c r="AY2066" s="110"/>
      <c r="AZ2066" s="110" t="s">
        <v>1</v>
      </c>
      <c r="BA2066" s="110" t="s">
        <v>1</v>
      </c>
      <c r="BB2066" s="110" t="s">
        <v>1</v>
      </c>
      <c r="BC2066" s="110" t="s">
        <v>1</v>
      </c>
      <c r="BD2066" s="110" t="s">
        <v>1</v>
      </c>
      <c r="BE2066" s="110" t="s">
        <v>1</v>
      </c>
      <c r="BF2066" s="110" t="s">
        <v>1</v>
      </c>
      <c r="BG2066" s="110" t="s">
        <v>1</v>
      </c>
      <c r="BH2066" s="110" t="s">
        <v>1</v>
      </c>
      <c r="BI2066" s="110" t="s">
        <v>1</v>
      </c>
      <c r="BJ2066" s="110" t="s">
        <v>1</v>
      </c>
      <c r="BK2066" s="110" t="s">
        <v>1</v>
      </c>
      <c r="BL2066" s="110" t="s">
        <v>1</v>
      </c>
      <c r="BM2066" s="110" t="s">
        <v>1</v>
      </c>
      <c r="BN2066" s="110" t="s">
        <v>1</v>
      </c>
      <c r="BO2066" s="110" t="s">
        <v>1</v>
      </c>
      <c r="BP2066" s="110" t="s">
        <v>1</v>
      </c>
      <c r="BQ2066" s="110" t="s">
        <v>1</v>
      </c>
      <c r="BR2066" s="110" t="s">
        <v>1</v>
      </c>
      <c r="BS2066" s="110" t="s">
        <v>1</v>
      </c>
      <c r="BT2066" s="110" t="s">
        <v>1</v>
      </c>
      <c r="BU2066" s="110" t="s">
        <v>1</v>
      </c>
      <c r="BV2066" s="110" t="s">
        <v>1</v>
      </c>
      <c r="BW2066" s="110" t="s">
        <v>1</v>
      </c>
      <c r="BX2066" s="110" t="s">
        <v>1</v>
      </c>
      <c r="BY2066" s="110" t="s">
        <v>1</v>
      </c>
      <c r="BZ2066" s="109" t="s">
        <v>1</v>
      </c>
      <c r="CA2066" s="110" t="s">
        <v>1</v>
      </c>
      <c r="CB2066" s="110" t="s">
        <v>1</v>
      </c>
      <c r="CC2066" s="110" t="s">
        <v>1</v>
      </c>
      <c r="CD2066" s="110" t="s">
        <v>1</v>
      </c>
      <c r="CE2066" s="110" t="s">
        <v>1</v>
      </c>
      <c r="CF2066" s="110" t="s">
        <v>1</v>
      </c>
      <c r="CG2066" s="110" t="s">
        <v>1</v>
      </c>
      <c r="CH2066" s="110" t="s">
        <v>1</v>
      </c>
      <c r="CI2066" s="110" t="s">
        <v>1</v>
      </c>
      <c r="CJ2066" s="109" t="s">
        <v>1</v>
      </c>
      <c r="CK2066" s="109" t="s">
        <v>1</v>
      </c>
      <c r="CL2066" s="110" t="s">
        <v>1</v>
      </c>
      <c r="CM2066" s="110" t="s">
        <v>1</v>
      </c>
      <c r="CN2066" s="110" t="s">
        <v>1</v>
      </c>
      <c r="CO2066" s="110" t="s">
        <v>1</v>
      </c>
      <c r="CP2066" s="110" t="s">
        <v>1</v>
      </c>
      <c r="CQ2066" s="110" t="s">
        <v>1</v>
      </c>
      <c r="CR2066" s="110" t="s">
        <v>1</v>
      </c>
      <c r="CS2066" s="110" t="s">
        <v>1</v>
      </c>
      <c r="CT2066" s="110" t="s">
        <v>1</v>
      </c>
      <c r="CU2066" s="110" t="s">
        <v>1</v>
      </c>
      <c r="CV2066" s="110" t="s">
        <v>1</v>
      </c>
      <c r="CW2066" s="110" t="s">
        <v>1</v>
      </c>
      <c r="CX2066" s="110" t="s">
        <v>1</v>
      </c>
      <c r="CY2066" s="110" t="s">
        <v>1</v>
      </c>
      <c r="CZ2066" s="110" t="s">
        <v>1</v>
      </c>
      <c r="DA2066" s="110" t="s">
        <v>1</v>
      </c>
      <c r="DB2066" s="109" t="s">
        <v>1</v>
      </c>
      <c r="DC2066" s="109" t="s">
        <v>1</v>
      </c>
      <c r="DD2066" s="109" t="s">
        <v>1</v>
      </c>
      <c r="DE2066" s="109" t="s">
        <v>1</v>
      </c>
      <c r="DF2066" s="109" t="s">
        <v>1</v>
      </c>
      <c r="DG2066" s="109" t="s">
        <v>1</v>
      </c>
      <c r="DH2066" s="109" t="s">
        <v>1</v>
      </c>
      <c r="DI2066" s="109" t="s">
        <v>1</v>
      </c>
      <c r="DJ2066" s="109" t="s">
        <v>1</v>
      </c>
      <c r="DK2066" s="109" t="s">
        <v>1</v>
      </c>
      <c r="DL2066" s="109" t="s">
        <v>1</v>
      </c>
      <c r="DM2066" s="109" t="s">
        <v>1</v>
      </c>
      <c r="DN2066" s="111" t="s">
        <v>1</v>
      </c>
      <c r="DO2066" s="109" t="s">
        <v>1</v>
      </c>
      <c r="DP2066" s="109" t="s">
        <v>1</v>
      </c>
      <c r="DQ2066" s="109" t="s">
        <v>1</v>
      </c>
      <c r="DR2066" s="109" t="s">
        <v>1</v>
      </c>
      <c r="DS2066" s="109" t="s">
        <v>1</v>
      </c>
      <c r="DT2066" s="109" t="s">
        <v>1</v>
      </c>
      <c r="DU2066" s="109" t="s">
        <v>1</v>
      </c>
      <c r="DV2066" s="112" t="s">
        <v>1</v>
      </c>
      <c r="DW2066" s="113" t="s">
        <v>1</v>
      </c>
      <c r="DX2066" s="114" t="s">
        <v>1</v>
      </c>
      <c r="DZ2066" s="109" t="s">
        <v>1</v>
      </c>
      <c r="EC2066" s="109" t="s">
        <v>1</v>
      </c>
      <c r="EF2066" s="109" t="s">
        <v>1</v>
      </c>
      <c r="EI2066" s="109" t="s">
        <v>1</v>
      </c>
      <c r="EL2066" s="109" t="s">
        <v>1</v>
      </c>
      <c r="EO2066" s="109" t="s">
        <v>1</v>
      </c>
    </row>
    <row r="2067" spans="1:145" ht="15.5" x14ac:dyDescent="0.35">
      <c r="A2067" s="363" t="s">
        <v>682</v>
      </c>
      <c r="B2067" s="109"/>
      <c r="C2067" s="109"/>
      <c r="D2067" s="109"/>
      <c r="E2067" s="109"/>
      <c r="F2067" s="109"/>
      <c r="G2067" s="109"/>
      <c r="H2067" s="109"/>
      <c r="I2067" s="109"/>
      <c r="J2067" s="109"/>
      <c r="K2067" s="109"/>
      <c r="L2067" s="109"/>
      <c r="M2067" s="128"/>
      <c r="N2067" s="128"/>
      <c r="O2067" s="128"/>
      <c r="P2067" s="128"/>
      <c r="Q2067" s="128"/>
      <c r="R2067" s="128"/>
      <c r="S2067" s="128"/>
      <c r="V2067" s="128"/>
      <c r="W2067" s="128"/>
      <c r="X2067" s="129"/>
      <c r="Y2067" s="129"/>
      <c r="Z2067" s="128"/>
      <c r="AA2067" s="128"/>
      <c r="AB2067" s="128"/>
      <c r="AC2067" s="128"/>
      <c r="AD2067" s="128"/>
      <c r="AE2067" s="128"/>
      <c r="AF2067" s="128"/>
      <c r="AG2067" s="128"/>
      <c r="AH2067" s="128"/>
      <c r="AI2067" s="128"/>
      <c r="AJ2067" s="129"/>
      <c r="AK2067" s="129"/>
      <c r="AL2067" s="129"/>
      <c r="AM2067" s="129"/>
      <c r="AN2067" s="129"/>
      <c r="AO2067" s="129"/>
      <c r="AP2067" s="129"/>
      <c r="AQ2067" s="129"/>
      <c r="AR2067" s="129"/>
      <c r="AS2067" s="129"/>
      <c r="AT2067" s="129"/>
      <c r="AU2067" s="129"/>
      <c r="AV2067" s="129"/>
      <c r="AW2067" s="129"/>
      <c r="AX2067" s="129"/>
      <c r="AY2067" s="129"/>
      <c r="AZ2067" s="129"/>
      <c r="BA2067" s="129"/>
      <c r="BB2067" s="129"/>
      <c r="BC2067" s="129"/>
      <c r="BD2067" s="129"/>
      <c r="BE2067" s="129"/>
      <c r="BF2067" s="129"/>
      <c r="BG2067" s="129"/>
      <c r="BH2067" s="129"/>
      <c r="BI2067" s="129"/>
      <c r="BJ2067" s="129"/>
      <c r="BK2067" s="129"/>
      <c r="BL2067" s="129"/>
      <c r="BM2067" s="129"/>
      <c r="BN2067" s="129"/>
      <c r="BO2067" s="129"/>
      <c r="BP2067" s="129"/>
      <c r="BQ2067" s="129"/>
      <c r="BR2067" s="129"/>
      <c r="BS2067" s="129"/>
      <c r="BT2067" s="129"/>
      <c r="BU2067" s="129"/>
      <c r="BV2067" s="129"/>
      <c r="BW2067" s="129"/>
      <c r="BX2067" s="129"/>
      <c r="BY2067" s="129"/>
      <c r="BZ2067" s="128"/>
      <c r="CA2067" s="129"/>
      <c r="CB2067" s="129"/>
      <c r="CC2067" s="129"/>
      <c r="CD2067" s="129"/>
      <c r="CE2067" s="129"/>
      <c r="CF2067" s="129"/>
      <c r="CG2067" s="129"/>
      <c r="CH2067" s="129"/>
      <c r="CI2067" s="129"/>
      <c r="CJ2067" s="128"/>
      <c r="CK2067" s="128"/>
      <c r="CL2067" s="129"/>
      <c r="CM2067" s="129"/>
      <c r="CN2067" s="129"/>
      <c r="CO2067" s="129"/>
      <c r="CP2067" s="129"/>
      <c r="CQ2067" s="129"/>
      <c r="CR2067" s="129"/>
      <c r="CS2067" s="129"/>
      <c r="CT2067" s="129"/>
      <c r="CU2067" s="129"/>
      <c r="CV2067" s="129"/>
      <c r="CW2067" s="129"/>
      <c r="CX2067" s="129"/>
      <c r="CY2067" s="129"/>
      <c r="CZ2067" s="129"/>
      <c r="DA2067" s="129"/>
      <c r="DB2067" s="128"/>
      <c r="DC2067" s="128"/>
      <c r="DD2067" s="128"/>
      <c r="DE2067" s="128"/>
      <c r="DF2067" s="128"/>
      <c r="DG2067" s="128"/>
      <c r="DH2067" s="128"/>
      <c r="DI2067" s="128"/>
      <c r="DJ2067" s="128"/>
      <c r="DK2067" s="128"/>
      <c r="DL2067" s="128"/>
      <c r="DM2067" s="128"/>
      <c r="DN2067" s="130"/>
      <c r="DO2067" s="128"/>
      <c r="DP2067" s="128"/>
      <c r="DQ2067" s="128"/>
      <c r="DR2067" s="128"/>
      <c r="DS2067" s="128"/>
      <c r="DT2067" s="128"/>
      <c r="DU2067" s="128"/>
      <c r="DV2067" s="131"/>
      <c r="DW2067" s="132"/>
      <c r="DX2067" s="133"/>
      <c r="DZ2067" s="128"/>
      <c r="EC2067" s="128"/>
      <c r="EF2067" s="128"/>
      <c r="EI2067" s="128"/>
      <c r="EL2067" s="128"/>
      <c r="EO2067" s="128"/>
    </row>
    <row r="2068" spans="1:145" ht="15.5" hidden="1" x14ac:dyDescent="0.35">
      <c r="A2068" s="116" t="s">
        <v>669</v>
      </c>
      <c r="B2068" s="109"/>
      <c r="C2068" s="109"/>
      <c r="D2068" s="109"/>
      <c r="E2068" s="109"/>
      <c r="F2068" s="109"/>
      <c r="G2068" s="109"/>
      <c r="H2068" s="109"/>
      <c r="I2068" s="109"/>
      <c r="J2068" s="109"/>
      <c r="K2068" s="109"/>
      <c r="L2068" s="109"/>
      <c r="M2068" s="109"/>
      <c r="N2068" s="109"/>
      <c r="O2068" s="109"/>
      <c r="P2068" s="109"/>
      <c r="Q2068" s="109"/>
      <c r="R2068" s="109"/>
    </row>
    <row r="2069" spans="1:145" ht="15.5" hidden="1" x14ac:dyDescent="0.35">
      <c r="A2069" s="116"/>
      <c r="B2069" s="109"/>
      <c r="C2069" s="109"/>
      <c r="D2069" s="109"/>
      <c r="E2069" s="109"/>
      <c r="F2069" s="109"/>
      <c r="G2069" s="109"/>
      <c r="H2069" s="109"/>
      <c r="I2069" s="109"/>
      <c r="J2069" s="109"/>
      <c r="K2069" s="109"/>
      <c r="L2069" s="109"/>
      <c r="M2069" s="109"/>
      <c r="N2069" s="109"/>
      <c r="O2069" s="109"/>
      <c r="P2069" s="109"/>
      <c r="Q2069" s="109"/>
      <c r="R2069" s="109"/>
    </row>
    <row r="2070" spans="1:145" ht="15.5" hidden="1" x14ac:dyDescent="0.35">
      <c r="A2070" s="116"/>
      <c r="B2070" s="109"/>
      <c r="C2070" s="109"/>
      <c r="D2070" s="109"/>
      <c r="E2070" s="109"/>
      <c r="F2070" s="109"/>
      <c r="G2070" s="109"/>
      <c r="H2070" s="109"/>
      <c r="I2070" s="109"/>
      <c r="J2070" s="109"/>
      <c r="K2070" s="109"/>
      <c r="L2070" s="109"/>
      <c r="M2070" s="109"/>
      <c r="N2070" s="109"/>
      <c r="O2070" s="109"/>
      <c r="P2070" s="109"/>
      <c r="Q2070" s="109"/>
      <c r="R2070" s="109"/>
    </row>
    <row r="2071" spans="1:145" ht="15.5" x14ac:dyDescent="0.35">
      <c r="A2071" s="27"/>
      <c r="B2071" s="27"/>
      <c r="C2071" s="27"/>
      <c r="D2071" s="27"/>
      <c r="E2071" s="126"/>
      <c r="F2071" s="126"/>
      <c r="G2071" s="126"/>
      <c r="I2071" s="126"/>
      <c r="L2071" s="27"/>
      <c r="N2071" s="27"/>
      <c r="O2071" s="27"/>
      <c r="P2071" s="27"/>
      <c r="Q2071" s="27"/>
    </row>
    <row r="2072" spans="1:145" ht="15.5" x14ac:dyDescent="0.35">
      <c r="A2072" s="27"/>
      <c r="B2072" s="27"/>
      <c r="C2072" s="27"/>
      <c r="D2072" s="27"/>
      <c r="E2072" s="126"/>
      <c r="F2072" s="126"/>
      <c r="G2072" s="126"/>
      <c r="I2072" s="126"/>
      <c r="L2072" s="27"/>
      <c r="N2072" s="27"/>
      <c r="O2072" s="27"/>
      <c r="P2072" s="27"/>
      <c r="Q2072" s="27"/>
      <c r="Y2072" s="126" t="s">
        <v>690</v>
      </c>
    </row>
    <row r="2073" spans="1:145" ht="15.5" x14ac:dyDescent="0.35">
      <c r="A2073" s="27"/>
      <c r="B2073" s="27"/>
      <c r="C2073" s="27"/>
      <c r="D2073" s="117"/>
      <c r="E2073" s="117"/>
      <c r="F2073" s="117"/>
      <c r="G2073" s="117"/>
      <c r="I2073" s="118"/>
      <c r="L2073" s="27"/>
      <c r="N2073" s="27"/>
      <c r="O2073" s="27"/>
      <c r="P2073" s="27"/>
      <c r="Q2073" s="27"/>
      <c r="Y2073" s="118">
        <f ca="1">NOW()</f>
        <v>45628.398694444448</v>
      </c>
    </row>
    <row r="2074" spans="1:145" ht="15.5" x14ac:dyDescent="0.35">
      <c r="A2074" s="27"/>
      <c r="B2074" s="27"/>
      <c r="C2074" s="27"/>
      <c r="D2074" s="119"/>
      <c r="E2074" s="119"/>
      <c r="F2074" s="119"/>
      <c r="G2074" s="119"/>
      <c r="I2074" s="119"/>
      <c r="L2074" s="27"/>
      <c r="N2074" s="27"/>
      <c r="O2074" s="27"/>
      <c r="P2074" s="27"/>
      <c r="Q2074" s="27"/>
      <c r="Y2074" s="119">
        <f ca="1">NOW()</f>
        <v>45628.398694444448</v>
      </c>
    </row>
    <row r="2075" spans="1:145" ht="15.5" x14ac:dyDescent="0.35">
      <c r="A2075" s="12" t="s">
        <v>1</v>
      </c>
      <c r="B2075" s="12" t="s">
        <v>1</v>
      </c>
      <c r="C2075" s="12" t="s">
        <v>1</v>
      </c>
      <c r="D2075" s="12" t="s">
        <v>1</v>
      </c>
      <c r="E2075" s="12" t="s">
        <v>1</v>
      </c>
      <c r="F2075" s="12" t="s">
        <v>1</v>
      </c>
      <c r="G2075" s="12" t="s">
        <v>1</v>
      </c>
      <c r="H2075" s="12" t="s">
        <v>1</v>
      </c>
      <c r="I2075" s="12" t="s">
        <v>1</v>
      </c>
      <c r="J2075" s="12" t="s">
        <v>1</v>
      </c>
      <c r="K2075" s="12" t="s">
        <v>1</v>
      </c>
      <c r="L2075" s="12" t="s">
        <v>1</v>
      </c>
      <c r="M2075" s="12" t="s">
        <v>1</v>
      </c>
      <c r="N2075" s="12" t="s">
        <v>1</v>
      </c>
      <c r="O2075" s="12" t="s">
        <v>1</v>
      </c>
      <c r="P2075" s="12" t="s">
        <v>1</v>
      </c>
      <c r="Q2075" s="12" t="str">
        <f>+Q$4</f>
        <v>-</v>
      </c>
      <c r="R2075" s="12" t="str">
        <f>+R$4</f>
        <v>-</v>
      </c>
      <c r="S2075" s="12" t="str">
        <f>+S$4</f>
        <v>-</v>
      </c>
      <c r="T2075" s="12" t="str">
        <f>+T$4</f>
        <v>-</v>
      </c>
      <c r="U2075" s="12" t="s">
        <v>1</v>
      </c>
      <c r="V2075" s="12" t="s">
        <v>1</v>
      </c>
      <c r="W2075" s="12" t="s">
        <v>1</v>
      </c>
      <c r="X2075" s="13" t="s">
        <v>1</v>
      </c>
      <c r="Y2075" s="13" t="s">
        <v>1</v>
      </c>
      <c r="Z2075" s="12" t="s">
        <v>1</v>
      </c>
      <c r="AA2075" s="12" t="s">
        <v>1</v>
      </c>
      <c r="AB2075" s="12" t="s">
        <v>1</v>
      </c>
      <c r="AC2075" s="12" t="s">
        <v>1</v>
      </c>
      <c r="AD2075" s="12" t="s">
        <v>1</v>
      </c>
      <c r="AE2075" s="12" t="s">
        <v>1</v>
      </c>
      <c r="AF2075" s="12" t="s">
        <v>1</v>
      </c>
      <c r="AG2075" s="12" t="s">
        <v>1</v>
      </c>
      <c r="AH2075" s="12" t="s">
        <v>1</v>
      </c>
      <c r="AI2075" s="12" t="s">
        <v>1</v>
      </c>
      <c r="AJ2075" s="13" t="s">
        <v>1</v>
      </c>
      <c r="AK2075" s="13" t="s">
        <v>1</v>
      </c>
      <c r="AL2075" s="13" t="s">
        <v>1</v>
      </c>
      <c r="AM2075" s="13" t="s">
        <v>1</v>
      </c>
      <c r="AN2075" s="13" t="s">
        <v>1</v>
      </c>
      <c r="AO2075" s="13" t="s">
        <v>1</v>
      </c>
      <c r="AP2075" s="13" t="s">
        <v>1</v>
      </c>
      <c r="AQ2075" s="13" t="s">
        <v>1</v>
      </c>
      <c r="AR2075" s="13" t="s">
        <v>1</v>
      </c>
      <c r="AS2075" s="13" t="s">
        <v>1</v>
      </c>
      <c r="AT2075" s="13" t="s">
        <v>1</v>
      </c>
      <c r="AU2075" s="13" t="s">
        <v>1</v>
      </c>
      <c r="AV2075" s="13" t="s">
        <v>1</v>
      </c>
      <c r="AW2075" s="13" t="s">
        <v>1</v>
      </c>
      <c r="AX2075" s="13" t="s">
        <v>1</v>
      </c>
      <c r="AY2075" s="13"/>
      <c r="AZ2075" s="13" t="s">
        <v>1</v>
      </c>
      <c r="BA2075" s="13" t="s">
        <v>1</v>
      </c>
      <c r="BB2075" s="13" t="s">
        <v>1</v>
      </c>
      <c r="BC2075" s="13" t="s">
        <v>1</v>
      </c>
      <c r="BD2075" s="13" t="s">
        <v>1</v>
      </c>
      <c r="BE2075" s="13" t="s">
        <v>1</v>
      </c>
      <c r="BF2075" s="13" t="s">
        <v>1</v>
      </c>
      <c r="BG2075" s="13" t="s">
        <v>1</v>
      </c>
      <c r="BH2075" s="13" t="s">
        <v>1</v>
      </c>
      <c r="BI2075" s="13" t="s">
        <v>1</v>
      </c>
      <c r="BJ2075" s="13" t="s">
        <v>1</v>
      </c>
      <c r="BK2075" s="13" t="s">
        <v>1</v>
      </c>
      <c r="BL2075" s="13" t="s">
        <v>1</v>
      </c>
      <c r="BM2075" s="13" t="s">
        <v>1</v>
      </c>
      <c r="BN2075" s="13" t="s">
        <v>1</v>
      </c>
      <c r="BO2075" s="13" t="s">
        <v>1</v>
      </c>
      <c r="BP2075" s="13" t="s">
        <v>1</v>
      </c>
      <c r="BQ2075" s="13" t="s">
        <v>1</v>
      </c>
      <c r="BR2075" s="13" t="s">
        <v>1</v>
      </c>
      <c r="BS2075" s="13" t="s">
        <v>1</v>
      </c>
      <c r="BT2075" s="13" t="s">
        <v>1</v>
      </c>
      <c r="BU2075" s="13" t="s">
        <v>1</v>
      </c>
      <c r="BV2075" s="13" t="s">
        <v>1</v>
      </c>
      <c r="BW2075" s="13" t="s">
        <v>1</v>
      </c>
      <c r="BX2075" s="13" t="s">
        <v>1</v>
      </c>
      <c r="BY2075" s="13" t="s">
        <v>1</v>
      </c>
      <c r="BZ2075" s="12" t="s">
        <v>1</v>
      </c>
      <c r="CA2075" s="13" t="s">
        <v>1</v>
      </c>
      <c r="CB2075" s="13" t="s">
        <v>1</v>
      </c>
      <c r="CC2075" s="13" t="s">
        <v>1</v>
      </c>
      <c r="CD2075" s="13" t="s">
        <v>1</v>
      </c>
      <c r="CE2075" s="13" t="s">
        <v>1</v>
      </c>
      <c r="CF2075" s="13" t="s">
        <v>1</v>
      </c>
      <c r="CG2075" s="13" t="s">
        <v>1</v>
      </c>
      <c r="CH2075" s="13" t="s">
        <v>1</v>
      </c>
      <c r="CI2075" s="13" t="s">
        <v>1</v>
      </c>
      <c r="CJ2075" s="12" t="s">
        <v>1</v>
      </c>
      <c r="CK2075" s="12" t="s">
        <v>1</v>
      </c>
      <c r="CL2075" s="13" t="s">
        <v>1</v>
      </c>
      <c r="CM2075" s="13" t="s">
        <v>1</v>
      </c>
      <c r="CN2075" s="13" t="s">
        <v>1</v>
      </c>
      <c r="CO2075" s="13" t="s">
        <v>1</v>
      </c>
      <c r="CP2075" s="13" t="s">
        <v>1</v>
      </c>
      <c r="CQ2075" s="13" t="s">
        <v>1</v>
      </c>
      <c r="CR2075" s="13" t="s">
        <v>1</v>
      </c>
      <c r="CS2075" s="13" t="s">
        <v>1</v>
      </c>
      <c r="CT2075" s="13" t="s">
        <v>1</v>
      </c>
      <c r="CU2075" s="13" t="s">
        <v>1</v>
      </c>
      <c r="CV2075" s="13" t="s">
        <v>1</v>
      </c>
      <c r="CW2075" s="13" t="s">
        <v>1</v>
      </c>
      <c r="CX2075" s="13" t="s">
        <v>1</v>
      </c>
      <c r="CY2075" s="13" t="s">
        <v>1</v>
      </c>
      <c r="CZ2075" s="13" t="s">
        <v>1</v>
      </c>
      <c r="DA2075" s="13" t="s">
        <v>1</v>
      </c>
      <c r="DB2075" s="12" t="s">
        <v>1</v>
      </c>
      <c r="DC2075" s="12" t="s">
        <v>1</v>
      </c>
      <c r="DD2075" s="12" t="s">
        <v>1</v>
      </c>
      <c r="DE2075" s="12" t="s">
        <v>1</v>
      </c>
      <c r="DF2075" s="12" t="s">
        <v>1</v>
      </c>
      <c r="DG2075" s="12" t="s">
        <v>1</v>
      </c>
      <c r="DH2075" s="12" t="s">
        <v>1</v>
      </c>
      <c r="DI2075" s="12" t="s">
        <v>1</v>
      </c>
      <c r="DJ2075" s="12" t="s">
        <v>1</v>
      </c>
      <c r="DK2075" s="12" t="s">
        <v>1</v>
      </c>
      <c r="DL2075" s="12" t="s">
        <v>1</v>
      </c>
      <c r="DM2075" s="12" t="s">
        <v>1</v>
      </c>
      <c r="DN2075" s="23" t="s">
        <v>1</v>
      </c>
      <c r="DO2075" s="12" t="s">
        <v>1</v>
      </c>
      <c r="DP2075" s="12" t="s">
        <v>1</v>
      </c>
      <c r="DQ2075" s="12" t="s">
        <v>1</v>
      </c>
      <c r="DR2075" s="12" t="s">
        <v>1</v>
      </c>
      <c r="DS2075" s="12" t="s">
        <v>1</v>
      </c>
      <c r="DT2075" s="12" t="s">
        <v>1</v>
      </c>
      <c r="DU2075" s="12" t="s">
        <v>1</v>
      </c>
      <c r="DV2075" s="24" t="s">
        <v>1</v>
      </c>
      <c r="DW2075" s="25" t="s">
        <v>1</v>
      </c>
      <c r="DX2075" s="26" t="s">
        <v>1</v>
      </c>
      <c r="DZ2075" s="12" t="s">
        <v>1</v>
      </c>
      <c r="EC2075" s="12" t="s">
        <v>1</v>
      </c>
      <c r="EF2075" s="12" t="s">
        <v>1</v>
      </c>
      <c r="EI2075" s="12" t="s">
        <v>1</v>
      </c>
      <c r="EL2075" s="12" t="s">
        <v>1</v>
      </c>
      <c r="EO2075" s="12" t="s">
        <v>1</v>
      </c>
    </row>
    <row r="2076" spans="1:145" ht="15.5" x14ac:dyDescent="0.35">
      <c r="A2076" s="14"/>
      <c r="B2076" s="14" t="s">
        <v>2</v>
      </c>
      <c r="C2076" s="14" t="s">
        <v>3</v>
      </c>
      <c r="D2076" s="14" t="s">
        <v>4</v>
      </c>
      <c r="E2076" s="14" t="s">
        <v>5</v>
      </c>
      <c r="F2076" s="14" t="s">
        <v>6</v>
      </c>
      <c r="G2076" s="14" t="s">
        <v>7</v>
      </c>
      <c r="H2076" s="14" t="s">
        <v>8</v>
      </c>
      <c r="I2076" s="14" t="s">
        <v>9</v>
      </c>
      <c r="J2076" s="14" t="s">
        <v>10</v>
      </c>
      <c r="K2076" s="15">
        <v>1996</v>
      </c>
      <c r="L2076" s="15">
        <v>1997</v>
      </c>
      <c r="M2076" s="16">
        <v>1998</v>
      </c>
      <c r="N2076" s="16">
        <v>1999</v>
      </c>
      <c r="O2076" s="16">
        <v>2000</v>
      </c>
      <c r="P2076" s="16">
        <v>2001</v>
      </c>
      <c r="Q2076" s="16">
        <v>2002</v>
      </c>
      <c r="R2076" s="16">
        <v>2003</v>
      </c>
      <c r="S2076" s="16">
        <v>2004</v>
      </c>
      <c r="T2076" s="16">
        <v>2005</v>
      </c>
      <c r="U2076" s="16">
        <v>2006</v>
      </c>
      <c r="V2076" s="16">
        <v>2007</v>
      </c>
      <c r="W2076" s="16">
        <v>2008</v>
      </c>
      <c r="X2076" s="17">
        <v>2009</v>
      </c>
      <c r="Y2076" s="17">
        <v>2010</v>
      </c>
      <c r="Z2076" s="16">
        <v>2011</v>
      </c>
      <c r="AA2076" s="16">
        <v>2012</v>
      </c>
      <c r="AB2076" s="16">
        <v>2013</v>
      </c>
      <c r="AC2076" s="16">
        <v>2013</v>
      </c>
      <c r="AD2076" s="16">
        <v>2013</v>
      </c>
      <c r="AE2076" s="16">
        <v>2013</v>
      </c>
      <c r="AF2076" s="16">
        <v>2014</v>
      </c>
      <c r="AG2076" s="16">
        <v>2014</v>
      </c>
      <c r="AH2076" s="16">
        <v>2014</v>
      </c>
      <c r="AI2076" s="16">
        <v>2014</v>
      </c>
      <c r="AJ2076" s="17">
        <v>2014</v>
      </c>
      <c r="AK2076" s="17">
        <v>2015</v>
      </c>
      <c r="AL2076" s="17">
        <v>2015</v>
      </c>
      <c r="AM2076" s="17">
        <v>2015</v>
      </c>
      <c r="AN2076" s="17">
        <v>2015</v>
      </c>
      <c r="AO2076" s="17">
        <f>+AO$5</f>
        <v>2015</v>
      </c>
      <c r="AP2076" s="17">
        <v>2016</v>
      </c>
      <c r="AQ2076" s="17">
        <v>2016</v>
      </c>
      <c r="AR2076" s="17">
        <v>2016</v>
      </c>
      <c r="AS2076" s="17">
        <f>+AS$5</f>
        <v>2016</v>
      </c>
      <c r="AT2076" s="17">
        <v>2017</v>
      </c>
      <c r="AU2076" s="17">
        <v>2017</v>
      </c>
      <c r="AV2076" s="17">
        <v>2017</v>
      </c>
      <c r="AW2076" s="17">
        <v>2017</v>
      </c>
      <c r="AX2076" s="17">
        <f>+AX$5</f>
        <v>2017</v>
      </c>
      <c r="AY2076" s="17"/>
      <c r="AZ2076" s="17">
        <v>2018</v>
      </c>
      <c r="BA2076" s="17">
        <v>2018</v>
      </c>
      <c r="BB2076" s="17">
        <v>2018</v>
      </c>
      <c r="BC2076" s="17">
        <v>2018</v>
      </c>
      <c r="BD2076" s="17">
        <v>2018</v>
      </c>
      <c r="BE2076" s="17">
        <v>2018</v>
      </c>
      <c r="BF2076" s="17">
        <f>+BF$5</f>
        <v>2018</v>
      </c>
      <c r="BG2076" s="17">
        <v>2019</v>
      </c>
      <c r="BH2076" s="17">
        <v>2019</v>
      </c>
      <c r="BI2076" s="17">
        <v>2019</v>
      </c>
      <c r="BJ2076" s="17">
        <v>2019</v>
      </c>
      <c r="BK2076" s="17">
        <v>2019</v>
      </c>
      <c r="BL2076" s="17">
        <v>2019</v>
      </c>
      <c r="BM2076" s="17">
        <v>2019</v>
      </c>
      <c r="BN2076" s="17">
        <v>2019</v>
      </c>
      <c r="BO2076" s="17">
        <f>+BO$5</f>
        <v>2019</v>
      </c>
      <c r="BP2076" s="17">
        <v>2020</v>
      </c>
      <c r="BQ2076" s="17">
        <v>2020</v>
      </c>
      <c r="BR2076" s="17">
        <v>2020</v>
      </c>
      <c r="BS2076" s="17">
        <v>2020</v>
      </c>
      <c r="BT2076" s="17">
        <v>2020</v>
      </c>
      <c r="BU2076" s="17">
        <v>2020</v>
      </c>
      <c r="BV2076" s="17">
        <v>2020</v>
      </c>
      <c r="BW2076" s="17">
        <v>2020</v>
      </c>
      <c r="BX2076" s="17">
        <v>2020</v>
      </c>
      <c r="BY2076" s="17">
        <v>2020</v>
      </c>
      <c r="BZ2076" s="16">
        <v>2020</v>
      </c>
      <c r="CA2076" s="17">
        <f>+CA$5</f>
        <v>2020</v>
      </c>
      <c r="CB2076" s="17">
        <v>2021</v>
      </c>
      <c r="CC2076" s="17">
        <v>2021</v>
      </c>
      <c r="CD2076" s="17">
        <v>2021</v>
      </c>
      <c r="CE2076" s="17">
        <v>2021</v>
      </c>
      <c r="CF2076" s="17">
        <v>2021</v>
      </c>
      <c r="CG2076" s="17">
        <v>2021</v>
      </c>
      <c r="CH2076" s="17">
        <v>2021</v>
      </c>
      <c r="CI2076" s="17">
        <v>2021</v>
      </c>
      <c r="CJ2076" s="16">
        <v>2021</v>
      </c>
      <c r="CK2076" s="16">
        <v>2021</v>
      </c>
      <c r="CL2076" s="17">
        <f>+CL$5</f>
        <v>2021</v>
      </c>
      <c r="CM2076" s="17">
        <v>2022</v>
      </c>
      <c r="CN2076" s="17">
        <v>2022</v>
      </c>
      <c r="CO2076" s="17">
        <v>2022</v>
      </c>
      <c r="CP2076" s="17">
        <v>2022</v>
      </c>
      <c r="CQ2076" s="17">
        <v>2022</v>
      </c>
      <c r="CR2076" s="17">
        <v>2022</v>
      </c>
      <c r="CS2076" s="17">
        <v>2022</v>
      </c>
      <c r="CT2076" s="17">
        <v>2022</v>
      </c>
      <c r="CU2076" s="17">
        <v>2022</v>
      </c>
      <c r="CV2076" s="17">
        <v>2022</v>
      </c>
      <c r="CW2076" s="17">
        <v>2022</v>
      </c>
      <c r="CX2076" s="17">
        <v>2022</v>
      </c>
      <c r="CY2076" s="17">
        <v>2022</v>
      </c>
      <c r="CZ2076" s="17">
        <v>2022</v>
      </c>
      <c r="DA2076" s="17">
        <f t="shared" ref="DA2076:DN2076" si="2067">+DA$5</f>
        <v>2022</v>
      </c>
      <c r="DB2076" s="16">
        <v>2023</v>
      </c>
      <c r="DC2076" s="16">
        <v>2023</v>
      </c>
      <c r="DD2076" s="16">
        <v>2023</v>
      </c>
      <c r="DE2076" s="16">
        <v>2023</v>
      </c>
      <c r="DF2076" s="16">
        <v>2023</v>
      </c>
      <c r="DG2076" s="16">
        <v>2023</v>
      </c>
      <c r="DH2076" s="16">
        <v>2023</v>
      </c>
      <c r="DI2076" s="16">
        <v>2023</v>
      </c>
      <c r="DJ2076" s="16">
        <v>2023</v>
      </c>
      <c r="DK2076" s="16">
        <v>2023</v>
      </c>
      <c r="DL2076" s="16">
        <v>2023</v>
      </c>
      <c r="DM2076" s="16">
        <v>2023</v>
      </c>
      <c r="DN2076" s="19">
        <f t="shared" si="2067"/>
        <v>2023</v>
      </c>
      <c r="DO2076" s="16">
        <v>2023</v>
      </c>
      <c r="DP2076" s="16">
        <v>2024</v>
      </c>
      <c r="DQ2076" s="16">
        <v>2024</v>
      </c>
      <c r="DR2076" s="16">
        <v>2024</v>
      </c>
      <c r="DS2076" s="16">
        <v>2024</v>
      </c>
      <c r="DT2076" s="16">
        <v>2024</v>
      </c>
      <c r="DU2076" s="16">
        <v>2024</v>
      </c>
      <c r="DV2076" s="20">
        <f>+DV$5</f>
        <v>2024</v>
      </c>
      <c r="DW2076" s="21">
        <f>+DW$5</f>
        <v>2024</v>
      </c>
      <c r="DX2076" s="22">
        <f>+DX$5</f>
        <v>2024</v>
      </c>
      <c r="DZ2076" s="16">
        <f>+DZ$5</f>
        <v>2025</v>
      </c>
      <c r="EC2076" s="16">
        <f>+EC$5</f>
        <v>2026</v>
      </c>
      <c r="EF2076" s="16">
        <f>+EF$5</f>
        <v>2027</v>
      </c>
      <c r="EI2076" s="16">
        <f>+EI$5</f>
        <v>2028</v>
      </c>
      <c r="EL2076" s="16">
        <f>+EL$5</f>
        <v>2029</v>
      </c>
      <c r="EO2076" s="16">
        <f>+EO$5</f>
        <v>2030</v>
      </c>
    </row>
    <row r="2077" spans="1:145" ht="15.5" x14ac:dyDescent="0.35">
      <c r="A2077" s="12" t="s">
        <v>1</v>
      </c>
      <c r="B2077" s="12" t="s">
        <v>1</v>
      </c>
      <c r="C2077" s="12" t="s">
        <v>1</v>
      </c>
      <c r="D2077" s="12" t="s">
        <v>1</v>
      </c>
      <c r="E2077" s="12" t="s">
        <v>1</v>
      </c>
      <c r="F2077" s="12" t="s">
        <v>1</v>
      </c>
      <c r="G2077" s="12" t="s">
        <v>1</v>
      </c>
      <c r="H2077" s="12" t="s">
        <v>1</v>
      </c>
      <c r="I2077" s="12" t="s">
        <v>1</v>
      </c>
      <c r="J2077" s="12" t="s">
        <v>1</v>
      </c>
      <c r="K2077" s="12" t="s">
        <v>1</v>
      </c>
      <c r="L2077" s="12" t="s">
        <v>1</v>
      </c>
      <c r="M2077" s="12" t="s">
        <v>1</v>
      </c>
      <c r="N2077" s="12" t="s">
        <v>1</v>
      </c>
      <c r="O2077" s="12" t="s">
        <v>1</v>
      </c>
      <c r="P2077" s="12" t="s">
        <v>1</v>
      </c>
      <c r="Q2077" s="12" t="str">
        <f>+Q$6</f>
        <v>-</v>
      </c>
      <c r="R2077" s="12" t="str">
        <f>+R$6</f>
        <v>-</v>
      </c>
      <c r="S2077" s="12" t="str">
        <f>+S$6</f>
        <v>-</v>
      </c>
      <c r="T2077" s="12" t="str">
        <f>+T$6</f>
        <v>-</v>
      </c>
      <c r="U2077" s="12" t="s">
        <v>1</v>
      </c>
      <c r="V2077" s="12" t="s">
        <v>1</v>
      </c>
      <c r="W2077" s="12" t="s">
        <v>1</v>
      </c>
      <c r="X2077" s="13" t="s">
        <v>1</v>
      </c>
      <c r="Y2077" s="13" t="s">
        <v>1</v>
      </c>
      <c r="Z2077" s="12" t="s">
        <v>1</v>
      </c>
      <c r="AA2077" s="12" t="s">
        <v>1</v>
      </c>
      <c r="AB2077" s="12" t="s">
        <v>1</v>
      </c>
      <c r="AC2077" s="12" t="s">
        <v>1</v>
      </c>
      <c r="AD2077" s="12" t="s">
        <v>1</v>
      </c>
      <c r="AE2077" s="12" t="s">
        <v>1</v>
      </c>
      <c r="AF2077" s="12" t="s">
        <v>1</v>
      </c>
      <c r="AG2077" s="12" t="s">
        <v>1</v>
      </c>
      <c r="AH2077" s="12" t="s">
        <v>1</v>
      </c>
      <c r="AI2077" s="12" t="s">
        <v>1</v>
      </c>
      <c r="AJ2077" s="13" t="s">
        <v>1</v>
      </c>
      <c r="AK2077" s="13" t="s">
        <v>1</v>
      </c>
      <c r="AL2077" s="13" t="s">
        <v>1</v>
      </c>
      <c r="AM2077" s="13" t="s">
        <v>1</v>
      </c>
      <c r="AN2077" s="13" t="s">
        <v>1</v>
      </c>
      <c r="AO2077" s="13" t="s">
        <v>1</v>
      </c>
      <c r="AP2077" s="13" t="s">
        <v>1</v>
      </c>
      <c r="AQ2077" s="13" t="s">
        <v>1</v>
      </c>
      <c r="AR2077" s="13" t="s">
        <v>1</v>
      </c>
      <c r="AS2077" s="13" t="s">
        <v>1</v>
      </c>
      <c r="AT2077" s="13" t="s">
        <v>1</v>
      </c>
      <c r="AU2077" s="13" t="s">
        <v>1</v>
      </c>
      <c r="AV2077" s="13" t="s">
        <v>1</v>
      </c>
      <c r="AW2077" s="13" t="s">
        <v>1</v>
      </c>
      <c r="AX2077" s="13" t="s">
        <v>1</v>
      </c>
      <c r="AY2077" s="13"/>
      <c r="AZ2077" s="13" t="s">
        <v>1</v>
      </c>
      <c r="BA2077" s="13" t="s">
        <v>1</v>
      </c>
      <c r="BB2077" s="13" t="s">
        <v>1</v>
      </c>
      <c r="BC2077" s="13" t="s">
        <v>1</v>
      </c>
      <c r="BD2077" s="13" t="s">
        <v>1</v>
      </c>
      <c r="BE2077" s="13" t="s">
        <v>1</v>
      </c>
      <c r="BF2077" s="13" t="s">
        <v>1</v>
      </c>
      <c r="BG2077" s="13" t="s">
        <v>1</v>
      </c>
      <c r="BH2077" s="13" t="s">
        <v>1</v>
      </c>
      <c r="BI2077" s="13" t="s">
        <v>1</v>
      </c>
      <c r="BJ2077" s="13" t="s">
        <v>1</v>
      </c>
      <c r="BK2077" s="13" t="s">
        <v>1</v>
      </c>
      <c r="BL2077" s="13" t="s">
        <v>1</v>
      </c>
      <c r="BM2077" s="13" t="s">
        <v>1</v>
      </c>
      <c r="BN2077" s="13" t="s">
        <v>1</v>
      </c>
      <c r="BO2077" s="13" t="s">
        <v>1</v>
      </c>
      <c r="BP2077" s="13" t="s">
        <v>1</v>
      </c>
      <c r="BQ2077" s="13" t="s">
        <v>1</v>
      </c>
      <c r="BR2077" s="13" t="s">
        <v>1</v>
      </c>
      <c r="BS2077" s="13" t="s">
        <v>1</v>
      </c>
      <c r="BT2077" s="13" t="s">
        <v>1</v>
      </c>
      <c r="BU2077" s="13" t="s">
        <v>1</v>
      </c>
      <c r="BV2077" s="13" t="s">
        <v>1</v>
      </c>
      <c r="BW2077" s="13" t="s">
        <v>1</v>
      </c>
      <c r="BX2077" s="13" t="s">
        <v>1</v>
      </c>
      <c r="BY2077" s="13" t="s">
        <v>1</v>
      </c>
      <c r="BZ2077" s="12" t="s">
        <v>1</v>
      </c>
      <c r="CA2077" s="13" t="s">
        <v>1</v>
      </c>
      <c r="CB2077" s="13" t="s">
        <v>1</v>
      </c>
      <c r="CC2077" s="13" t="s">
        <v>1</v>
      </c>
      <c r="CD2077" s="13" t="s">
        <v>1</v>
      </c>
      <c r="CE2077" s="13" t="s">
        <v>1</v>
      </c>
      <c r="CF2077" s="13" t="s">
        <v>1</v>
      </c>
      <c r="CG2077" s="13" t="s">
        <v>1</v>
      </c>
      <c r="CH2077" s="13" t="s">
        <v>1</v>
      </c>
      <c r="CI2077" s="13" t="s">
        <v>1</v>
      </c>
      <c r="CJ2077" s="12" t="s">
        <v>1</v>
      </c>
      <c r="CK2077" s="12" t="s">
        <v>1</v>
      </c>
      <c r="CL2077" s="13" t="s">
        <v>1</v>
      </c>
      <c r="CM2077" s="13" t="s">
        <v>1</v>
      </c>
      <c r="CN2077" s="13" t="s">
        <v>1</v>
      </c>
      <c r="CO2077" s="13" t="s">
        <v>1</v>
      </c>
      <c r="CP2077" s="13" t="s">
        <v>1</v>
      </c>
      <c r="CQ2077" s="13" t="s">
        <v>1</v>
      </c>
      <c r="CR2077" s="13" t="s">
        <v>1</v>
      </c>
      <c r="CS2077" s="13" t="s">
        <v>1</v>
      </c>
      <c r="CT2077" s="13" t="s">
        <v>1</v>
      </c>
      <c r="CU2077" s="13" t="s">
        <v>1</v>
      </c>
      <c r="CV2077" s="13" t="s">
        <v>1</v>
      </c>
      <c r="CW2077" s="13" t="s">
        <v>1</v>
      </c>
      <c r="CX2077" s="13" t="s">
        <v>1</v>
      </c>
      <c r="CY2077" s="13" t="s">
        <v>1</v>
      </c>
      <c r="CZ2077" s="13" t="s">
        <v>1</v>
      </c>
      <c r="DA2077" s="13" t="s">
        <v>1</v>
      </c>
      <c r="DB2077" s="12" t="s">
        <v>1</v>
      </c>
      <c r="DC2077" s="12" t="s">
        <v>1</v>
      </c>
      <c r="DD2077" s="12" t="s">
        <v>1</v>
      </c>
      <c r="DE2077" s="12" t="s">
        <v>1</v>
      </c>
      <c r="DF2077" s="12" t="s">
        <v>1</v>
      </c>
      <c r="DG2077" s="12" t="s">
        <v>1</v>
      </c>
      <c r="DH2077" s="12" t="s">
        <v>1</v>
      </c>
      <c r="DI2077" s="12" t="s">
        <v>1</v>
      </c>
      <c r="DJ2077" s="12" t="s">
        <v>1</v>
      </c>
      <c r="DK2077" s="12" t="s">
        <v>1</v>
      </c>
      <c r="DL2077" s="12" t="s">
        <v>1</v>
      </c>
      <c r="DM2077" s="12" t="s">
        <v>1</v>
      </c>
      <c r="DN2077" s="23" t="s">
        <v>1</v>
      </c>
      <c r="DO2077" s="12" t="s">
        <v>1</v>
      </c>
      <c r="DP2077" s="12" t="s">
        <v>1</v>
      </c>
      <c r="DQ2077" s="12" t="s">
        <v>1</v>
      </c>
      <c r="DR2077" s="12" t="s">
        <v>1</v>
      </c>
      <c r="DS2077" s="12" t="s">
        <v>1</v>
      </c>
      <c r="DT2077" s="12" t="s">
        <v>1</v>
      </c>
      <c r="DU2077" s="12" t="s">
        <v>1</v>
      </c>
      <c r="DV2077" s="24" t="s">
        <v>1</v>
      </c>
      <c r="DW2077" s="25" t="s">
        <v>1</v>
      </c>
      <c r="DX2077" s="26" t="s">
        <v>1</v>
      </c>
      <c r="DZ2077" s="12" t="s">
        <v>1</v>
      </c>
      <c r="EC2077" s="12" t="s">
        <v>1</v>
      </c>
      <c r="EF2077" s="12" t="s">
        <v>1</v>
      </c>
      <c r="EI2077" s="12" t="s">
        <v>1</v>
      </c>
      <c r="EL2077" s="12" t="s">
        <v>1</v>
      </c>
      <c r="EO2077" s="12" t="s">
        <v>1</v>
      </c>
    </row>
    <row r="2078" spans="1:145" ht="15.5" x14ac:dyDescent="0.35">
      <c r="A2078" s="27"/>
      <c r="B2078" s="27"/>
      <c r="C2078" s="27"/>
      <c r="D2078" s="27"/>
      <c r="E2078" s="27"/>
      <c r="F2078" s="27"/>
      <c r="G2078" s="27"/>
      <c r="H2078" s="27"/>
      <c r="I2078" s="27"/>
      <c r="J2078" s="27"/>
      <c r="K2078" s="14"/>
      <c r="L2078" s="14"/>
      <c r="M2078" s="14"/>
      <c r="N2078" s="14"/>
      <c r="O2078" s="28"/>
      <c r="P2078" s="28"/>
      <c r="Q2078" s="14"/>
      <c r="R2078" s="14"/>
      <c r="S2078" s="14"/>
      <c r="T2078" s="14"/>
      <c r="U2078" s="28" t="str">
        <f>+U$7</f>
        <v/>
      </c>
      <c r="V2078" s="14"/>
      <c r="W2078" s="14"/>
      <c r="X2078" s="30"/>
      <c r="Y2078" s="30"/>
      <c r="Z2078" s="14"/>
      <c r="AA2078" s="14"/>
      <c r="AB2078" s="14" t="s">
        <v>12</v>
      </c>
      <c r="AC2078" s="14" t="s">
        <v>13</v>
      </c>
      <c r="AD2078" s="14" t="str">
        <f>+$AD$7</f>
        <v>Maj old</v>
      </c>
      <c r="AE2078" s="14"/>
      <c r="AF2078" s="14" t="s">
        <v>12</v>
      </c>
      <c r="AG2078" s="14" t="s">
        <v>13</v>
      </c>
      <c r="AH2078" s="14" t="s">
        <v>15</v>
      </c>
      <c r="AI2078" s="14" t="s">
        <v>16</v>
      </c>
      <c r="AJ2078" s="30"/>
      <c r="AK2078" s="30" t="s">
        <v>12</v>
      </c>
      <c r="AL2078" s="30" t="s">
        <v>13</v>
      </c>
      <c r="AM2078" s="30" t="s">
        <v>15</v>
      </c>
      <c r="AN2078" s="30" t="s">
        <v>17</v>
      </c>
      <c r="AO2078" s="30" t="str">
        <f>+AO$7</f>
        <v>Estim.</v>
      </c>
      <c r="AP2078" s="30" t="s">
        <v>12</v>
      </c>
      <c r="AQ2078" s="30" t="s">
        <v>13</v>
      </c>
      <c r="AR2078" s="30" t="s">
        <v>15</v>
      </c>
      <c r="AS2078" s="30" t="str">
        <f>+AS$7</f>
        <v>Estim.</v>
      </c>
      <c r="AT2078" s="30" t="s">
        <v>12</v>
      </c>
      <c r="AU2078" s="30" t="s">
        <v>13</v>
      </c>
      <c r="AV2078" s="30" t="s">
        <v>19</v>
      </c>
      <c r="AW2078" s="30" t="s">
        <v>20</v>
      </c>
      <c r="AX2078" s="30" t="str">
        <f>+AX$7</f>
        <v>Estim</v>
      </c>
      <c r="AY2078" s="30"/>
      <c r="AZ2078" s="30" t="s">
        <v>12</v>
      </c>
      <c r="BA2078" s="30" t="s">
        <v>22</v>
      </c>
      <c r="BB2078" s="30" t="s">
        <v>23</v>
      </c>
      <c r="BC2078" s="30" t="s">
        <v>24</v>
      </c>
      <c r="BD2078" s="30" t="s">
        <v>25</v>
      </c>
      <c r="BE2078" s="30" t="s">
        <v>26</v>
      </c>
      <c r="BF2078" s="30" t="str">
        <f>+BF$7</f>
        <v>Estim</v>
      </c>
      <c r="BG2078" s="30" t="s">
        <v>12</v>
      </c>
      <c r="BH2078" s="30" t="s">
        <v>27</v>
      </c>
      <c r="BI2078" s="30" t="s">
        <v>23</v>
      </c>
      <c r="BJ2078" s="30" t="s">
        <v>26</v>
      </c>
      <c r="BK2078" s="30" t="s">
        <v>28</v>
      </c>
      <c r="BL2078" s="30" t="s">
        <v>29</v>
      </c>
      <c r="BM2078" s="30" t="s">
        <v>30</v>
      </c>
      <c r="BN2078" s="30" t="s">
        <v>31</v>
      </c>
      <c r="BO2078" s="30" t="str">
        <f>+BO$7</f>
        <v>Estim</v>
      </c>
      <c r="BP2078" s="30" t="s">
        <v>12</v>
      </c>
      <c r="BQ2078" s="30" t="s">
        <v>12</v>
      </c>
      <c r="BR2078" s="30" t="s">
        <v>27</v>
      </c>
      <c r="BS2078" s="30" t="s">
        <v>29</v>
      </c>
      <c r="BT2078" s="30" t="s">
        <v>23</v>
      </c>
      <c r="BU2078" s="30" t="s">
        <v>29</v>
      </c>
      <c r="BV2078" s="30" t="s">
        <v>31</v>
      </c>
      <c r="BW2078" s="30" t="s">
        <v>32</v>
      </c>
      <c r="BX2078" s="30" t="s">
        <v>32</v>
      </c>
      <c r="BY2078" s="30" t="s">
        <v>32</v>
      </c>
      <c r="BZ2078" s="14" t="s">
        <v>33</v>
      </c>
      <c r="CA2078" s="30" t="str">
        <f>+CA$7</f>
        <v>Estim</v>
      </c>
      <c r="CB2078" s="30" t="s">
        <v>12</v>
      </c>
      <c r="CC2078" s="30" t="s">
        <v>12</v>
      </c>
      <c r="CD2078" s="30" t="s">
        <v>12</v>
      </c>
      <c r="CE2078" s="30" t="s">
        <v>12</v>
      </c>
      <c r="CF2078" s="30" t="s">
        <v>12</v>
      </c>
      <c r="CG2078" s="30" t="s">
        <v>12</v>
      </c>
      <c r="CH2078" s="30" t="s">
        <v>34</v>
      </c>
      <c r="CI2078" s="30" t="s">
        <v>34</v>
      </c>
      <c r="CJ2078" s="14" t="s">
        <v>25</v>
      </c>
      <c r="CK2078" s="14" t="s">
        <v>25</v>
      </c>
      <c r="CL2078" s="30" t="str">
        <f>+CL$7</f>
        <v>Estim.</v>
      </c>
      <c r="CM2078" s="30" t="s">
        <v>12</v>
      </c>
      <c r="CN2078" s="30" t="s">
        <v>36</v>
      </c>
      <c r="CO2078" s="30" t="s">
        <v>36</v>
      </c>
      <c r="CP2078" s="30" t="s">
        <v>101</v>
      </c>
      <c r="CQ2078" s="30" t="s">
        <v>36</v>
      </c>
      <c r="CR2078" s="30" t="s">
        <v>102</v>
      </c>
      <c r="CS2078" s="30" t="s">
        <v>103</v>
      </c>
      <c r="CT2078" s="30" t="s">
        <v>104</v>
      </c>
      <c r="CU2078" s="30" t="s">
        <v>105</v>
      </c>
      <c r="CV2078" s="30" t="s">
        <v>37</v>
      </c>
      <c r="CW2078" s="30" t="s">
        <v>37</v>
      </c>
      <c r="CX2078" s="30" t="s">
        <v>38</v>
      </c>
      <c r="CY2078" s="30" t="s">
        <v>38</v>
      </c>
      <c r="CZ2078" s="30" t="s">
        <v>37</v>
      </c>
      <c r="DA2078" s="30" t="str">
        <f t="shared" ref="DA2078:DN2078" si="2068">+DA$7</f>
        <v>Estim.</v>
      </c>
      <c r="DB2078" s="14" t="s">
        <v>39</v>
      </c>
      <c r="DC2078" s="14" t="s">
        <v>40</v>
      </c>
      <c r="DD2078" s="14" t="s">
        <v>41</v>
      </c>
      <c r="DE2078" s="14" t="s">
        <v>42</v>
      </c>
      <c r="DF2078" s="14" t="s">
        <v>43</v>
      </c>
      <c r="DG2078" s="14" t="s">
        <v>44</v>
      </c>
      <c r="DH2078" s="14" t="s">
        <v>45</v>
      </c>
      <c r="DI2078" s="14" t="s">
        <v>46</v>
      </c>
      <c r="DJ2078" s="14" t="s">
        <v>47</v>
      </c>
      <c r="DK2078" s="14" t="s">
        <v>45</v>
      </c>
      <c r="DL2078" s="14" t="s">
        <v>46</v>
      </c>
      <c r="DM2078" s="14" t="s">
        <v>47</v>
      </c>
      <c r="DN2078" s="34" t="str">
        <f t="shared" si="2068"/>
        <v>Estim.</v>
      </c>
      <c r="DO2078" s="14" t="s">
        <v>47</v>
      </c>
      <c r="DP2078" s="14" t="s">
        <v>12</v>
      </c>
      <c r="DQ2078" s="14" t="s">
        <v>12</v>
      </c>
      <c r="DR2078" s="14" t="s">
        <v>12</v>
      </c>
      <c r="DS2078" s="14" t="s">
        <v>23</v>
      </c>
      <c r="DT2078" s="14" t="s">
        <v>23</v>
      </c>
      <c r="DU2078" s="14" t="s">
        <v>23</v>
      </c>
      <c r="DV2078" s="121" t="str">
        <f>+DV$7</f>
        <v>MAJ nov</v>
      </c>
      <c r="DW2078" s="122" t="str">
        <f>+DW$7</f>
        <v>MAJ nov</v>
      </c>
      <c r="DX2078" s="123" t="str">
        <f>+DX$7</f>
        <v>Prév.Rév.</v>
      </c>
      <c r="DZ2078" s="14" t="str">
        <f>+DZ$7</f>
        <v>Prév.</v>
      </c>
      <c r="EC2078" s="14" t="str">
        <f>+EC$7</f>
        <v>Prév.</v>
      </c>
      <c r="EF2078" s="14" t="str">
        <f>+EF$7</f>
        <v>Prév.</v>
      </c>
      <c r="EI2078" s="14" t="str">
        <f>+EI$7</f>
        <v>Prév.</v>
      </c>
      <c r="EL2078" s="14" t="str">
        <f>+EL$7</f>
        <v>Prév.</v>
      </c>
      <c r="EO2078" s="14" t="str">
        <f>+EO$7</f>
        <v>Prév.</v>
      </c>
    </row>
    <row r="2079" spans="1:145" s="517" customFormat="1" ht="15.5" x14ac:dyDescent="0.35">
      <c r="A2079" s="390" t="s">
        <v>691</v>
      </c>
      <c r="B2079" s="524" t="str">
        <f t="shared" ref="B2079:AA2085" si="2069">B925</f>
        <v>...</v>
      </c>
      <c r="C2079" s="187">
        <f t="shared" si="2069"/>
        <v>-0.50096192383181937</v>
      </c>
      <c r="D2079" s="187">
        <f t="shared" si="2069"/>
        <v>1.7525479316317298</v>
      </c>
      <c r="E2079" s="187">
        <f t="shared" si="2069"/>
        <v>18.556503798898703</v>
      </c>
      <c r="F2079" s="187">
        <f t="shared" si="2069"/>
        <v>1.8376903320212148</v>
      </c>
      <c r="G2079" s="187">
        <f t="shared" si="2069"/>
        <v>-0.71026047323232611</v>
      </c>
      <c r="H2079" s="187">
        <f t="shared" si="2069"/>
        <v>0.89397868960690874</v>
      </c>
      <c r="I2079" s="187">
        <f t="shared" si="2069"/>
        <v>1.9317011856963429</v>
      </c>
      <c r="J2079" s="187">
        <f t="shared" si="2069"/>
        <v>3.9670918203381054</v>
      </c>
      <c r="K2079" s="187">
        <f t="shared" si="2069"/>
        <v>4.9376710364779424</v>
      </c>
      <c r="L2079" s="187">
        <f t="shared" si="2069"/>
        <v>5.2728480383332403</v>
      </c>
      <c r="M2079" s="187">
        <f t="shared" si="2069"/>
        <v>4.4382577696403969</v>
      </c>
      <c r="N2079" s="187">
        <f t="shared" si="2069"/>
        <v>-2.1310823964189991</v>
      </c>
      <c r="O2079" s="187">
        <f t="shared" si="2069"/>
        <v>7.6291372008096712</v>
      </c>
      <c r="P2079" s="187">
        <f t="shared" si="2069"/>
        <v>6.4</v>
      </c>
      <c r="Q2079" s="187">
        <f t="shared" si="2069"/>
        <v>5.2677863832670972</v>
      </c>
      <c r="R2079" s="187">
        <f t="shared" si="2069"/>
        <v>5.5506606621322137</v>
      </c>
      <c r="S2079" s="187">
        <f t="shared" si="2069"/>
        <v>10.485272210460362</v>
      </c>
      <c r="T2079" s="187">
        <f t="shared" si="2069"/>
        <v>4.2993895907378201</v>
      </c>
      <c r="U2079" s="187">
        <f t="shared" si="2069"/>
        <v>2.6886585063429829</v>
      </c>
      <c r="V2079" s="187">
        <f t="shared" si="2069"/>
        <v>4.9497257256379577</v>
      </c>
      <c r="W2079" s="187">
        <f t="shared" si="2069"/>
        <v>5.6955288590688449</v>
      </c>
      <c r="X2079" s="181">
        <f t="shared" si="2069"/>
        <v>2.0428623456831159</v>
      </c>
      <c r="Y2079" s="181">
        <f t="shared" si="2069"/>
        <v>4.725968241719948</v>
      </c>
      <c r="Z2079" s="187">
        <f t="shared" si="2069"/>
        <v>4.3552859396347046</v>
      </c>
      <c r="AA2079" s="187">
        <f t="shared" si="2069"/>
        <v>6.5735480021859898</v>
      </c>
      <c r="AB2079" s="187">
        <v>4.1044150227455596</v>
      </c>
      <c r="AC2079" s="187">
        <v>3.2267788079090503</v>
      </c>
      <c r="AD2079" s="187">
        <v>2.6172627659572933</v>
      </c>
      <c r="AE2079" s="187">
        <f t="shared" ref="AE2079:AE2085" si="2070">AE925</f>
        <v>1.4008009584508663</v>
      </c>
      <c r="AF2079" s="187">
        <v>6.6959439630877204</v>
      </c>
      <c r="AG2079" s="187">
        <v>6.1507586682063398</v>
      </c>
      <c r="AH2079" s="187">
        <v>5.5648695694507913</v>
      </c>
      <c r="AI2079" s="187">
        <v>4.893048304334898</v>
      </c>
      <c r="AJ2079" s="181">
        <f t="shared" ref="AJ2079:AJ2085" si="2071">AJ925</f>
        <v>4.0158927660130335</v>
      </c>
      <c r="AK2079" s="181">
        <v>4.1597947919147851</v>
      </c>
      <c r="AL2079" s="181">
        <v>2.7863705925995097</v>
      </c>
      <c r="AM2079" s="181">
        <v>2.5036189591147227</v>
      </c>
      <c r="AN2079" s="181">
        <v>2.4327038380081905</v>
      </c>
      <c r="AO2079" s="181">
        <f t="shared" ref="AO2079:AO2085" si="2072">AO925</f>
        <v>1.2692483188509738</v>
      </c>
      <c r="AP2079" s="181">
        <v>1.6056663280152361</v>
      </c>
      <c r="AQ2079" s="181">
        <v>1.66221507031392</v>
      </c>
      <c r="AR2079" s="181">
        <v>0.82345433143338664</v>
      </c>
      <c r="AS2079" s="181">
        <f t="shared" ref="AS2079:AS2085" si="2073">AS925</f>
        <v>-1.1015066280405046</v>
      </c>
      <c r="AT2079" s="181">
        <v>1.6245348629991045</v>
      </c>
      <c r="AU2079" s="181">
        <v>0.7910898501381235</v>
      </c>
      <c r="AV2079" s="181">
        <v>0.17079582731902038</v>
      </c>
      <c r="AW2079" s="181">
        <v>-3.2086185513602733E-2</v>
      </c>
      <c r="AX2079" s="181">
        <f t="shared" ref="AX2079:AX2085" si="2074">AX925</f>
        <v>0.20163861702642383</v>
      </c>
      <c r="AY2079" s="181"/>
      <c r="AZ2079" s="181">
        <v>1.9137010699011721</v>
      </c>
      <c r="BA2079" s="181">
        <v>0.64317019033596945</v>
      </c>
      <c r="BB2079" s="181">
        <v>2.5046422772051264</v>
      </c>
      <c r="BC2079" s="181">
        <v>0.91613650147413461</v>
      </c>
      <c r="BD2079" s="181">
        <v>1.5362448870532048</v>
      </c>
      <c r="BE2079" s="181">
        <v>0.19622989612642361</v>
      </c>
      <c r="BF2079" s="181">
        <f t="shared" ref="BF2079:BF2085" si="2075">BF925</f>
        <v>1.1131801452837791</v>
      </c>
      <c r="BG2079" s="181">
        <v>3.2230233544895133</v>
      </c>
      <c r="BH2079" s="181">
        <v>1.7201178542825446</v>
      </c>
      <c r="BI2079" s="181">
        <v>3.0151260461925227</v>
      </c>
      <c r="BJ2079" s="181">
        <v>1.0238104144065705</v>
      </c>
      <c r="BK2079" s="181">
        <v>2.6999644633660007</v>
      </c>
      <c r="BL2079" s="181">
        <v>1.0860613713881464</v>
      </c>
      <c r="BM2079" s="181">
        <v>2.4943264435646695</v>
      </c>
      <c r="BN2079" s="181">
        <v>0.68219305208728653</v>
      </c>
      <c r="BO2079" s="181">
        <f t="shared" ref="BO2079:BO2085" si="2076">BO925</f>
        <v>2.1463723387862328</v>
      </c>
      <c r="BP2079" s="181">
        <v>3.3306455016416452</v>
      </c>
      <c r="BQ2079" s="181">
        <v>-1.8980526188246207</v>
      </c>
      <c r="BR2079" s="181">
        <v>-6.8776004381395026</v>
      </c>
      <c r="BS2079" s="181">
        <v>-10.604045073252843</v>
      </c>
      <c r="BT2079" s="181">
        <v>-3.689195223381017</v>
      </c>
      <c r="BU2079" s="181">
        <v>-5.8805404795093779</v>
      </c>
      <c r="BV2079" s="181">
        <v>-11.889875024823642</v>
      </c>
      <c r="BW2079" s="181">
        <v>-3.0766305264898821</v>
      </c>
      <c r="BX2079" s="181">
        <v>-4.5056397125854044</v>
      </c>
      <c r="BY2079" s="181">
        <v>-8.1959410664161592</v>
      </c>
      <c r="BZ2079" s="187">
        <v>-2.9457619324721738</v>
      </c>
      <c r="CA2079" s="181">
        <f t="shared" ref="CA2079:CA2085" si="2077">CA925</f>
        <v>-1.7099792208892315</v>
      </c>
      <c r="CB2079" s="181">
        <v>3.3240326392022732</v>
      </c>
      <c r="CC2079" s="181">
        <v>1.9438236586539144</v>
      </c>
      <c r="CD2079" s="181">
        <v>-1.1186897532711533</v>
      </c>
      <c r="CE2079" s="181">
        <v>2.4802878672396922</v>
      </c>
      <c r="CF2079" s="181">
        <v>1.3368746029773932</v>
      </c>
      <c r="CG2079" s="181">
        <v>-1.7209949680275931</v>
      </c>
      <c r="CH2079" s="181">
        <v>2.8721472032646891</v>
      </c>
      <c r="CI2079" s="181">
        <v>1.5734973377042705</v>
      </c>
      <c r="CJ2079" s="187">
        <v>2.6908565263458661</v>
      </c>
      <c r="CK2079" s="187">
        <v>1.8649874017713146</v>
      </c>
      <c r="CL2079" s="181">
        <f t="shared" ref="CL2079:CL2085" si="2078">CL925</f>
        <v>1.7346319492332278</v>
      </c>
      <c r="CM2079" s="181">
        <v>3.6584052822503632</v>
      </c>
      <c r="CN2079" s="181">
        <v>3.2365921171894447</v>
      </c>
      <c r="CO2079" s="181">
        <v>2.9544324838030498</v>
      </c>
      <c r="CP2079" s="181">
        <v>4.0497704508391061</v>
      </c>
      <c r="CQ2079" s="181">
        <v>3.1442612850788372</v>
      </c>
      <c r="CR2079" s="181">
        <v>1.3858564949309577</v>
      </c>
      <c r="CS2079" s="181">
        <v>4.4463005682565777</v>
      </c>
      <c r="CT2079" s="181">
        <v>3.5336380945753225</v>
      </c>
      <c r="CU2079" s="181">
        <v>1.7292216207486653</v>
      </c>
      <c r="CV2079" s="181">
        <v>4.2357816361422627</v>
      </c>
      <c r="CW2079" s="181">
        <v>3.1879192742924127</v>
      </c>
      <c r="CX2079" s="181">
        <v>3.777126826352041</v>
      </c>
      <c r="CY2079" s="181">
        <v>2.9256805581687089</v>
      </c>
      <c r="CZ2079" s="181">
        <v>2.1651783575607544</v>
      </c>
      <c r="DA2079" s="181">
        <f t="shared" ref="DA2079:DA2085" si="2079">DA925</f>
        <v>2.9710168493476203</v>
      </c>
      <c r="DB2079" s="187">
        <v>4.0788846031742905</v>
      </c>
      <c r="DC2079" s="187">
        <v>2.6908629389022845</v>
      </c>
      <c r="DD2079" s="187">
        <v>1.4323538042340478</v>
      </c>
      <c r="DE2079" s="187">
        <v>3.7535107014964675</v>
      </c>
      <c r="DF2079" s="187">
        <v>2.4400883052451228</v>
      </c>
      <c r="DG2079" s="187">
        <v>0.70136696251268016</v>
      </c>
      <c r="DH2079" s="187">
        <v>3.7439840155452804</v>
      </c>
      <c r="DI2079" s="187">
        <v>2.5210445717271432</v>
      </c>
      <c r="DJ2079" s="187">
        <v>0.91031933555409605</v>
      </c>
      <c r="DK2079" s="187">
        <v>2.8773521271372928</v>
      </c>
      <c r="DL2079" s="187">
        <v>2.2202596820509983</v>
      </c>
      <c r="DM2079" s="187">
        <v>0.88641047582378629</v>
      </c>
      <c r="DN2079" s="182">
        <f t="shared" ref="DN2079:DN2085" si="2080">DN925</f>
        <v>2.0118458720698329</v>
      </c>
      <c r="DO2079" s="187">
        <v>0.88641047582378629</v>
      </c>
      <c r="DP2079" s="187">
        <v>4.2714002897567118</v>
      </c>
      <c r="DQ2079" s="187">
        <v>3.565023409825125</v>
      </c>
      <c r="DR2079" s="187">
        <v>2.3346577693130879</v>
      </c>
      <c r="DS2079" s="187">
        <v>4.0478560818274341</v>
      </c>
      <c r="DT2079" s="187">
        <v>3.297493866031429</v>
      </c>
      <c r="DU2079" s="187">
        <v>2.9101399306928757</v>
      </c>
      <c r="DV2079" s="183">
        <f t="shared" ref="DV2079:DX2085" si="2081">DV925</f>
        <v>3.5756718807995238</v>
      </c>
      <c r="DW2079" s="184">
        <f t="shared" si="2081"/>
        <v>2.7076978657816002</v>
      </c>
      <c r="DX2079" s="185">
        <f t="shared" si="2081"/>
        <v>1.6475308612245541</v>
      </c>
      <c r="DZ2079" s="187">
        <f t="shared" ref="DZ2079:DZ2085" si="2082">DZ925</f>
        <v>3.4501735070784481</v>
      </c>
      <c r="EC2079" s="187">
        <f t="shared" ref="EC2079:EC2085" si="2083">EC925</f>
        <v>3.7915483653221891</v>
      </c>
      <c r="EF2079" s="187">
        <f t="shared" ref="EF2079:EF2085" si="2084">EF925</f>
        <v>3.8393499417430248</v>
      </c>
      <c r="EI2079" s="187">
        <f t="shared" ref="EI2079:EI2085" si="2085">EI925</f>
        <v>4.4259375399158101</v>
      </c>
      <c r="EL2079" s="187">
        <f t="shared" ref="EL2079:EL2085" si="2086">EL925</f>
        <v>4.6285124978050574</v>
      </c>
      <c r="EO2079" s="187">
        <f t="shared" ref="EO2079:EO2085" si="2087">EO925</f>
        <v>4.7004767681679764</v>
      </c>
    </row>
    <row r="2080" spans="1:145" ht="15.5" x14ac:dyDescent="0.35">
      <c r="A2080" s="56" t="s">
        <v>482</v>
      </c>
      <c r="B2080" s="14" t="str">
        <f t="shared" si="2069"/>
        <v>...</v>
      </c>
      <c r="C2080" s="102">
        <f t="shared" si="2069"/>
        <v>-4.9433175424323563</v>
      </c>
      <c r="D2080" s="102">
        <f t="shared" si="2069"/>
        <v>-4.1958834232643021</v>
      </c>
      <c r="E2080" s="102">
        <f t="shared" si="2069"/>
        <v>-5.3393839227196285</v>
      </c>
      <c r="F2080" s="102">
        <f t="shared" si="2069"/>
        <v>-3.4212090881040456</v>
      </c>
      <c r="G2080" s="102">
        <f t="shared" si="2069"/>
        <v>-2.2299441049267834</v>
      </c>
      <c r="H2080" s="102">
        <f t="shared" si="2069"/>
        <v>-1.8309583347609231</v>
      </c>
      <c r="I2080" s="102">
        <f t="shared" si="2069"/>
        <v>0.12015717857955714</v>
      </c>
      <c r="J2080" s="102">
        <f t="shared" si="2069"/>
        <v>4.1518001946156229</v>
      </c>
      <c r="K2080" s="102">
        <f t="shared" si="2069"/>
        <v>5.0607287449392713</v>
      </c>
      <c r="L2080" s="102">
        <f t="shared" si="2069"/>
        <v>5.054098117681936</v>
      </c>
      <c r="M2080" s="102">
        <f t="shared" si="2069"/>
        <v>4.6698645598194171</v>
      </c>
      <c r="N2080" s="102">
        <f t="shared" si="2069"/>
        <v>4.2791082024660412</v>
      </c>
      <c r="O2080" s="102">
        <f t="shared" si="2069"/>
        <v>4.7194531543330625</v>
      </c>
      <c r="P2080" s="102">
        <f t="shared" si="2069"/>
        <v>4.7</v>
      </c>
      <c r="Q2080" s="102">
        <f t="shared" si="2069"/>
        <v>4.2372036770611574</v>
      </c>
      <c r="R2080" s="102">
        <f t="shared" si="2069"/>
        <v>4.5671952564917895</v>
      </c>
      <c r="S2080" s="102">
        <f t="shared" si="2069"/>
        <v>6.780955924597146</v>
      </c>
      <c r="T2080" s="102">
        <f t="shared" si="2069"/>
        <v>2.0206623068273375</v>
      </c>
      <c r="U2080" s="102">
        <f t="shared" si="2069"/>
        <v>3.4576687925491081</v>
      </c>
      <c r="V2080" s="102">
        <f t="shared" si="2069"/>
        <v>4.9022017324405276</v>
      </c>
      <c r="W2080" s="102">
        <f t="shared" si="2069"/>
        <v>3.4888009190368932</v>
      </c>
      <c r="X2080" s="103">
        <f t="shared" si="2069"/>
        <v>2.1986641021533138</v>
      </c>
      <c r="Y2080" s="103">
        <f t="shared" si="2069"/>
        <v>3.4225076407707022</v>
      </c>
      <c r="Z2080" s="102">
        <f t="shared" si="2069"/>
        <v>4.1292771607329168</v>
      </c>
      <c r="AA2080" s="102">
        <f t="shared" si="2069"/>
        <v>4.5432650158282915</v>
      </c>
      <c r="AB2080" s="102">
        <v>6.3014430656916645</v>
      </c>
      <c r="AC2080" s="102">
        <v>5.5608653511483155</v>
      </c>
      <c r="AD2080" s="102">
        <v>4.7753697086821578</v>
      </c>
      <c r="AE2080" s="102">
        <f t="shared" si="2070"/>
        <v>5.4042657095550446</v>
      </c>
      <c r="AF2080" s="102">
        <v>5.1768903680309197</v>
      </c>
      <c r="AG2080" s="102">
        <v>5.8661109066458694</v>
      </c>
      <c r="AH2080" s="102">
        <v>5.6373665167993945</v>
      </c>
      <c r="AI2080" s="102">
        <v>3.9192130849941118</v>
      </c>
      <c r="AJ2080" s="103">
        <f t="shared" si="2071"/>
        <v>5.8840593266804211</v>
      </c>
      <c r="AK2080" s="103">
        <v>5.9040689198959235</v>
      </c>
      <c r="AL2080" s="103">
        <v>5.4866000276659319</v>
      </c>
      <c r="AM2080" s="103">
        <v>5.7515136439499983</v>
      </c>
      <c r="AN2080" s="103">
        <v>5.7515136439499983</v>
      </c>
      <c r="AO2080" s="103">
        <f t="shared" si="2072"/>
        <v>5.6514637436282582</v>
      </c>
      <c r="AP2080" s="103">
        <v>5.1821857071664184</v>
      </c>
      <c r="AQ2080" s="103">
        <v>6.000292384917727</v>
      </c>
      <c r="AR2080" s="103">
        <v>5.0336312506574057</v>
      </c>
      <c r="AS2080" s="103">
        <f t="shared" si="2073"/>
        <v>4.6484862151692967</v>
      </c>
      <c r="AT2080" s="103">
        <v>5.6498926287640163</v>
      </c>
      <c r="AU2080" s="103">
        <v>4.2350445907639509</v>
      </c>
      <c r="AV2080" s="103">
        <v>3.7831421200298214</v>
      </c>
      <c r="AW2080" s="103">
        <v>3.802859006352262</v>
      </c>
      <c r="AX2080" s="103">
        <f t="shared" si="2074"/>
        <v>3.5520811881849781</v>
      </c>
      <c r="AY2080" s="103"/>
      <c r="AZ2080" s="103">
        <v>4.0016205060796439</v>
      </c>
      <c r="BA2080" s="103">
        <v>3.2310627148276789</v>
      </c>
      <c r="BB2080" s="103">
        <v>4.0507442761769852</v>
      </c>
      <c r="BC2080" s="103">
        <v>3.3114002062720234</v>
      </c>
      <c r="BD2080" s="103">
        <v>3.6684028709185967</v>
      </c>
      <c r="BE2080" s="103">
        <v>3.6684028709185967</v>
      </c>
      <c r="BF2080" s="103">
        <f t="shared" si="2075"/>
        <v>3.995504552443784</v>
      </c>
      <c r="BG2080" s="103">
        <v>3.7280847747144574</v>
      </c>
      <c r="BH2080" s="103">
        <v>3.3625034662654278</v>
      </c>
      <c r="BI2080" s="103">
        <v>4.2660520094788268</v>
      </c>
      <c r="BJ2080" s="103">
        <v>3.156012769933684</v>
      </c>
      <c r="BK2080" s="103">
        <v>3.0315060396821791</v>
      </c>
      <c r="BL2080" s="103">
        <v>2.422935992389736</v>
      </c>
      <c r="BM2080" s="103">
        <v>3.7515280407214231</v>
      </c>
      <c r="BN2080" s="103">
        <v>2.6868012700191657</v>
      </c>
      <c r="BO2080" s="103">
        <f t="shared" si="2076"/>
        <v>3.5384168567098278</v>
      </c>
      <c r="BP2080" s="103">
        <v>4.2806930646731063</v>
      </c>
      <c r="BQ2080" s="103">
        <v>-6.9427588862425411</v>
      </c>
      <c r="BR2080" s="103">
        <v>-7.8956977667609891</v>
      </c>
      <c r="BS2080" s="103">
        <v>-7.8514856156097821</v>
      </c>
      <c r="BT2080" s="103">
        <v>-3.8652614363260307</v>
      </c>
      <c r="BU2080" s="103">
        <v>-5.2310856468289373</v>
      </c>
      <c r="BV2080" s="103">
        <v>-11.028817887001372</v>
      </c>
      <c r="BW2080" s="103">
        <v>-2.9411108956978969</v>
      </c>
      <c r="BX2080" s="103">
        <v>-3.9231685766723841</v>
      </c>
      <c r="BY2080" s="103">
        <v>-8.037334187751906</v>
      </c>
      <c r="BZ2080" s="102">
        <v>-1.9546996126449643</v>
      </c>
      <c r="CA2080" s="103">
        <f t="shared" si="2077"/>
        <v>0.32224128830528481</v>
      </c>
      <c r="CB2080" s="103">
        <v>4.1355929007757499</v>
      </c>
      <c r="CC2080" s="103">
        <v>3.0965189387402039</v>
      </c>
      <c r="CD2080" s="103">
        <v>1.2111409386954484</v>
      </c>
      <c r="CE2080" s="103">
        <v>3.1923019599127347</v>
      </c>
      <c r="CF2080" s="103">
        <v>2.5004314251662438</v>
      </c>
      <c r="CG2080" s="103">
        <v>0.38558892078825863</v>
      </c>
      <c r="CH2080" s="103">
        <v>3.2400625406072603</v>
      </c>
      <c r="CI2080" s="103">
        <v>2.3159833317393024</v>
      </c>
      <c r="CJ2080" s="102">
        <v>2.7624841319933386</v>
      </c>
      <c r="CK2080" s="102">
        <v>2.3264085437254196</v>
      </c>
      <c r="CL2080" s="103">
        <f t="shared" si="2078"/>
        <v>3.2918794367073394</v>
      </c>
      <c r="CM2080" s="103">
        <v>4.8431894965863735</v>
      </c>
      <c r="CN2080" s="103">
        <v>3.3392392336051837</v>
      </c>
      <c r="CO2080" s="103">
        <v>3.2404294246592578</v>
      </c>
      <c r="CP2080" s="103">
        <v>3.6381965981304671</v>
      </c>
      <c r="CQ2080" s="103">
        <v>3.2376889667282889</v>
      </c>
      <c r="CR2080" s="103">
        <v>2.443924517595867</v>
      </c>
      <c r="CS2080" s="103">
        <v>4.972173028369685</v>
      </c>
      <c r="CT2080" s="103">
        <v>4.120013130010177</v>
      </c>
      <c r="CU2080" s="103">
        <v>3.348577991263693</v>
      </c>
      <c r="CV2080" s="103">
        <v>4.8269429565573452</v>
      </c>
      <c r="CW2080" s="103">
        <v>3.8454087474040728</v>
      </c>
      <c r="CX2080" s="103">
        <v>4.1524685475688514</v>
      </c>
      <c r="CY2080" s="103">
        <v>3.2912207588070541</v>
      </c>
      <c r="CZ2080" s="103">
        <v>2.9098428743484779</v>
      </c>
      <c r="DA2080" s="103">
        <f t="shared" si="2079"/>
        <v>3.6559045489841324</v>
      </c>
      <c r="DB2080" s="102">
        <v>4.4628358839585536</v>
      </c>
      <c r="DC2080" s="102">
        <v>3.339476815194979</v>
      </c>
      <c r="DD2080" s="102">
        <v>3.339476815194979</v>
      </c>
      <c r="DE2080" s="102">
        <v>4.4398778221968955</v>
      </c>
      <c r="DF2080" s="102">
        <v>3.667499709516048</v>
      </c>
      <c r="DG2080" s="102">
        <v>2.3095622456481903</v>
      </c>
      <c r="DH2080" s="102">
        <v>4.503910919497061</v>
      </c>
      <c r="DI2080" s="102">
        <v>3.8517542777098992</v>
      </c>
      <c r="DJ2080" s="102">
        <v>2.616089614295555</v>
      </c>
      <c r="DK2080" s="102">
        <v>4.0214270524798295</v>
      </c>
      <c r="DL2080" s="102">
        <v>3.6973681665083373</v>
      </c>
      <c r="DM2080" s="102">
        <v>2.5075034626590766</v>
      </c>
      <c r="DN2080" s="104">
        <f t="shared" si="2080"/>
        <v>3.248555915642843</v>
      </c>
      <c r="DO2080" s="102">
        <v>2.5075034626590766</v>
      </c>
      <c r="DP2080" s="102">
        <v>4.2988080330437421</v>
      </c>
      <c r="DQ2080" s="102">
        <v>4.0325601186062388</v>
      </c>
      <c r="DR2080" s="102">
        <v>3.5865964131082833</v>
      </c>
      <c r="DS2080" s="102">
        <v>3.9718784925640072</v>
      </c>
      <c r="DT2080" s="102">
        <v>3.5551008690749355</v>
      </c>
      <c r="DU2080" s="102">
        <v>3.2808370876760211</v>
      </c>
      <c r="DV2080" s="105">
        <f t="shared" si="2081"/>
        <v>4.0465882405785099</v>
      </c>
      <c r="DW2080" s="106">
        <f t="shared" si="2081"/>
        <v>3.3929375406313702</v>
      </c>
      <c r="DX2080" s="107">
        <f t="shared" si="2081"/>
        <v>2.6355483025696338</v>
      </c>
      <c r="DZ2080" s="102">
        <f t="shared" si="2082"/>
        <v>3.98649362132715</v>
      </c>
      <c r="EC2080" s="102">
        <f t="shared" si="2083"/>
        <v>4.2262257154831735</v>
      </c>
      <c r="EF2080" s="102">
        <f t="shared" si="2084"/>
        <v>4.5288591662746418</v>
      </c>
      <c r="EI2080" s="102">
        <f t="shared" si="2085"/>
        <v>5.1046830030193142</v>
      </c>
      <c r="EL2080" s="102">
        <f t="shared" si="2086"/>
        <v>5.5249035586518858</v>
      </c>
      <c r="EO2080" s="102">
        <f t="shared" si="2087"/>
        <v>5.6952302450791894</v>
      </c>
    </row>
    <row r="2081" spans="1:145" ht="15.5" x14ac:dyDescent="0.35">
      <c r="A2081" s="56" t="s">
        <v>488</v>
      </c>
      <c r="B2081" s="14" t="str">
        <f t="shared" si="2069"/>
        <v>...</v>
      </c>
      <c r="C2081" s="102">
        <f t="shared" si="2069"/>
        <v>1.6989022477783284</v>
      </c>
      <c r="D2081" s="102">
        <f t="shared" si="2069"/>
        <v>1.9866358262657455</v>
      </c>
      <c r="E2081" s="102">
        <f t="shared" si="2069"/>
        <v>-2.1550790010835805</v>
      </c>
      <c r="F2081" s="102">
        <f t="shared" si="2069"/>
        <v>-0.55321187396658811</v>
      </c>
      <c r="G2081" s="102">
        <f t="shared" si="2069"/>
        <v>-6.4227073783441053</v>
      </c>
      <c r="H2081" s="102">
        <f t="shared" si="2069"/>
        <v>0.34013228904327358</v>
      </c>
      <c r="I2081" s="102">
        <f t="shared" si="2069"/>
        <v>4.8731378892814483</v>
      </c>
      <c r="J2081" s="102">
        <f t="shared" si="2069"/>
        <v>6.3735610569475565</v>
      </c>
      <c r="K2081" s="102">
        <f t="shared" si="2069"/>
        <v>-2.8200493990768205</v>
      </c>
      <c r="L2081" s="102">
        <f t="shared" si="2069"/>
        <v>6.0566587373268863</v>
      </c>
      <c r="M2081" s="102">
        <f t="shared" si="2069"/>
        <v>4.1428677664736995</v>
      </c>
      <c r="N2081" s="102">
        <f t="shared" si="2069"/>
        <v>3.7785829622855629</v>
      </c>
      <c r="O2081" s="102">
        <f t="shared" si="2069"/>
        <v>1.2893559878810554</v>
      </c>
      <c r="P2081" s="102">
        <f t="shared" si="2069"/>
        <v>2.6515085111232342</v>
      </c>
      <c r="Q2081" s="102">
        <f t="shared" si="2069"/>
        <v>0.3208494505212946</v>
      </c>
      <c r="R2081" s="102">
        <f t="shared" si="2069"/>
        <v>-4.6175419781379654</v>
      </c>
      <c r="S2081" s="102">
        <f t="shared" si="2069"/>
        <v>3.4510945914476037</v>
      </c>
      <c r="T2081" s="102">
        <f t="shared" si="2069"/>
        <v>2.9552094925731733</v>
      </c>
      <c r="U2081" s="102">
        <f t="shared" si="2069"/>
        <v>4.753961970451285</v>
      </c>
      <c r="V2081" s="102">
        <f t="shared" si="2069"/>
        <v>4.0310669363609408</v>
      </c>
      <c r="W2081" s="102">
        <f t="shared" si="2069"/>
        <v>2.6118543784362873</v>
      </c>
      <c r="X2081" s="103">
        <f t="shared" si="2069"/>
        <v>2.8130985124490597</v>
      </c>
      <c r="Y2081" s="103">
        <f t="shared" si="2069"/>
        <v>4.6310626804768562</v>
      </c>
      <c r="Z2081" s="102">
        <f t="shared" si="2069"/>
        <v>4.1946153374199016</v>
      </c>
      <c r="AA2081" s="102">
        <f t="shared" si="2069"/>
        <v>5.052904756449669</v>
      </c>
      <c r="AB2081" s="102">
        <v>1.2724989031007301</v>
      </c>
      <c r="AC2081" s="102">
        <v>-14.521562007555367</v>
      </c>
      <c r="AD2081" s="102">
        <v>-13.817052060957696</v>
      </c>
      <c r="AE2081" s="102">
        <f t="shared" si="2070"/>
        <v>-36.391458501701415</v>
      </c>
      <c r="AF2081" s="102">
        <v>1.3988668584363155</v>
      </c>
      <c r="AG2081" s="102">
        <v>0.39331019390494465</v>
      </c>
      <c r="AH2081" s="102">
        <v>0.55166501231712683</v>
      </c>
      <c r="AI2081" s="102">
        <v>0.52958018820953201</v>
      </c>
      <c r="AJ2081" s="103">
        <f t="shared" si="2071"/>
        <v>8.1070515326506776E-2</v>
      </c>
      <c r="AK2081" s="103">
        <v>6.0417339263244401</v>
      </c>
      <c r="AL2081" s="103">
        <v>6.5843633923256872</v>
      </c>
      <c r="AM2081" s="103">
        <v>5.6655967526326485</v>
      </c>
      <c r="AN2081" s="103">
        <v>4.866410719181399</v>
      </c>
      <c r="AO2081" s="103">
        <f t="shared" si="2072"/>
        <v>4.3372811188273754</v>
      </c>
      <c r="AP2081" s="103">
        <v>5.9227178601098789</v>
      </c>
      <c r="AQ2081" s="103">
        <v>5.4197962086685951</v>
      </c>
      <c r="AR2081" s="103">
        <v>5.5101105723122714</v>
      </c>
      <c r="AS2081" s="103">
        <f t="shared" si="2073"/>
        <v>4.7503095526331585</v>
      </c>
      <c r="AT2081" s="103">
        <v>5.9050543377007783</v>
      </c>
      <c r="AU2081" s="103">
        <v>4.9388851533487221</v>
      </c>
      <c r="AV2081" s="103">
        <v>4.8071168212348869</v>
      </c>
      <c r="AW2081" s="103">
        <v>4.8071168212348869</v>
      </c>
      <c r="AX2081" s="103">
        <f t="shared" si="2074"/>
        <v>4.5272715820988774</v>
      </c>
      <c r="AY2081" s="103"/>
      <c r="AZ2081" s="103">
        <v>4.1886934198324992</v>
      </c>
      <c r="BA2081" s="103">
        <v>1.9109754307051581</v>
      </c>
      <c r="BB2081" s="103">
        <v>4.1924580955908564</v>
      </c>
      <c r="BC2081" s="103">
        <v>0.86411389319469389</v>
      </c>
      <c r="BD2081" s="103">
        <v>4.2966813565767223</v>
      </c>
      <c r="BE2081" s="103">
        <v>0.49878728323372495</v>
      </c>
      <c r="BF2081" s="103">
        <f t="shared" si="2075"/>
        <v>3.7892981509637629</v>
      </c>
      <c r="BG2081" s="103">
        <v>5.1321180148274896</v>
      </c>
      <c r="BH2081" s="103">
        <v>-1.9626484758383623E-2</v>
      </c>
      <c r="BI2081" s="103">
        <v>4.6815439857513974</v>
      </c>
      <c r="BJ2081" s="103">
        <v>-1.6977827735500026</v>
      </c>
      <c r="BK2081" s="103">
        <v>4.8203964357299665</v>
      </c>
      <c r="BL2081" s="103">
        <v>-1.9143774390461523</v>
      </c>
      <c r="BM2081" s="103">
        <v>4.8073071986966598</v>
      </c>
      <c r="BN2081" s="103">
        <v>-1.9583577614137604</v>
      </c>
      <c r="BO2081" s="103">
        <f t="shared" si="2076"/>
        <v>2.8010226047420552</v>
      </c>
      <c r="BP2081" s="103">
        <v>4.6260279120192678</v>
      </c>
      <c r="BQ2081" s="103">
        <v>4.6052471210618817</v>
      </c>
      <c r="BR2081" s="103">
        <v>1.3795434657325762</v>
      </c>
      <c r="BS2081" s="103">
        <v>-7.4727406063781743</v>
      </c>
      <c r="BT2081" s="103">
        <v>0.82899032371783687</v>
      </c>
      <c r="BU2081" s="103">
        <v>0.53723656764424932</v>
      </c>
      <c r="BV2081" s="103">
        <v>-6.1306189345514923</v>
      </c>
      <c r="BW2081" s="103">
        <v>1.0219375086799383</v>
      </c>
      <c r="BX2081" s="103">
        <v>0.69619731495554038</v>
      </c>
      <c r="BY2081" s="103">
        <v>-4.8209821724543822</v>
      </c>
      <c r="BZ2081" s="102">
        <v>0.60705072936811366</v>
      </c>
      <c r="CA2081" s="103">
        <f t="shared" si="2077"/>
        <v>0.63413020394947006</v>
      </c>
      <c r="CB2081" s="103">
        <v>-1.4983526657961985</v>
      </c>
      <c r="CC2081" s="103">
        <v>-2.7912566840907225</v>
      </c>
      <c r="CD2081" s="103">
        <v>-5.5360503828098535</v>
      </c>
      <c r="CE2081" s="103">
        <v>1.5964269590400026</v>
      </c>
      <c r="CF2081" s="103">
        <v>-0.1079682425387237</v>
      </c>
      <c r="CG2081" s="103">
        <v>-3.5584657922462939</v>
      </c>
      <c r="CH2081" s="103">
        <v>3.0505437476935899</v>
      </c>
      <c r="CI2081" s="103">
        <v>1.8812839545514282</v>
      </c>
      <c r="CJ2081" s="102">
        <v>3.8311266531003181</v>
      </c>
      <c r="CK2081" s="102">
        <v>2.7316352281602208</v>
      </c>
      <c r="CL2081" s="103">
        <f t="shared" si="2078"/>
        <v>1.0912781253684805</v>
      </c>
      <c r="CM2081" s="103">
        <v>4.3025829087367855</v>
      </c>
      <c r="CN2081" s="103">
        <v>4.2410551436067774</v>
      </c>
      <c r="CO2081" s="103">
        <v>4.3422450638409158</v>
      </c>
      <c r="CP2081" s="103">
        <v>4.7860483769179361</v>
      </c>
      <c r="CQ2081" s="103">
        <v>4.3430854318681167</v>
      </c>
      <c r="CR2081" s="103">
        <v>1.0859625642795674</v>
      </c>
      <c r="CS2081" s="103">
        <v>-4.1440941618082112</v>
      </c>
      <c r="CT2081" s="103">
        <v>0.84263646450986796</v>
      </c>
      <c r="CU2081" s="103">
        <v>3.161947098009505</v>
      </c>
      <c r="CV2081" s="103">
        <v>-1.8776125801655843</v>
      </c>
      <c r="CW2081" s="103">
        <v>1.7760360976022971</v>
      </c>
      <c r="CX2081" s="103">
        <v>-1.9145767156116587</v>
      </c>
      <c r="CY2081" s="103">
        <v>1.7614828025246747</v>
      </c>
      <c r="CZ2081" s="103">
        <v>3.3830827859342509</v>
      </c>
      <c r="DA2081" s="103">
        <f t="shared" si="2079"/>
        <v>0.5223027260254175</v>
      </c>
      <c r="DB2081" s="102">
        <v>0.96001978905146179</v>
      </c>
      <c r="DC2081" s="102">
        <v>1.3996771598523063</v>
      </c>
      <c r="DD2081" s="102">
        <v>2.0393207623152447</v>
      </c>
      <c r="DE2081" s="102">
        <v>-0.54319287338540556</v>
      </c>
      <c r="DF2081" s="102">
        <v>0.56358356244082575</v>
      </c>
      <c r="DG2081" s="102">
        <v>1.2156996098887507</v>
      </c>
      <c r="DH2081" s="102">
        <v>-0.66902423730368099</v>
      </c>
      <c r="DI2081" s="102">
        <v>1.056710681397582</v>
      </c>
      <c r="DJ2081" s="102">
        <v>1.7558120497502776</v>
      </c>
      <c r="DK2081" s="102">
        <v>0.74689547796961786</v>
      </c>
      <c r="DL2081" s="102">
        <v>0.97428241379464242</v>
      </c>
      <c r="DM2081" s="102">
        <v>2.3375627508588992</v>
      </c>
      <c r="DN2081" s="104">
        <f t="shared" si="2080"/>
        <v>1.0264793794258578</v>
      </c>
      <c r="DO2081" s="102">
        <v>2.3375627508588992</v>
      </c>
      <c r="DP2081" s="102">
        <v>0.40209898282590145</v>
      </c>
      <c r="DQ2081" s="102">
        <v>2.0929858493055469</v>
      </c>
      <c r="DR2081" s="102">
        <v>3.434222404873021</v>
      </c>
      <c r="DS2081" s="102">
        <v>0.42943886800893993</v>
      </c>
      <c r="DT2081" s="102">
        <v>2.0062464235820707</v>
      </c>
      <c r="DU2081" s="102">
        <v>1.6488530708729936</v>
      </c>
      <c r="DV2081" s="105">
        <f t="shared" si="2081"/>
        <v>2.7785899127880151</v>
      </c>
      <c r="DW2081" s="106">
        <f t="shared" si="2081"/>
        <v>1.4223439509006288</v>
      </c>
      <c r="DX2081" s="107">
        <f t="shared" si="2081"/>
        <v>2.7785899127880151</v>
      </c>
      <c r="DZ2081" s="102">
        <f t="shared" si="2082"/>
        <v>1.5893663728727483</v>
      </c>
      <c r="EC2081" s="102">
        <f t="shared" si="2083"/>
        <v>1.8045073568804741</v>
      </c>
      <c r="EF2081" s="102">
        <f t="shared" si="2084"/>
        <v>2.0966268945655901</v>
      </c>
      <c r="EI2081" s="102">
        <f t="shared" si="2085"/>
        <v>2.1398749895763056</v>
      </c>
      <c r="EL2081" s="102">
        <f t="shared" si="2086"/>
        <v>2.1866180001139872</v>
      </c>
      <c r="EO2081" s="102">
        <f t="shared" si="2087"/>
        <v>2.2614884427860664</v>
      </c>
    </row>
    <row r="2082" spans="1:145" ht="15.5" x14ac:dyDescent="0.35">
      <c r="A2082" s="56" t="s">
        <v>483</v>
      </c>
      <c r="B2082" s="14" t="str">
        <f t="shared" si="2069"/>
        <v>...</v>
      </c>
      <c r="C2082" s="102">
        <f t="shared" si="2069"/>
        <v>5.4635026822151174</v>
      </c>
      <c r="D2082" s="102">
        <f t="shared" si="2069"/>
        <v>-2.5804792851255738</v>
      </c>
      <c r="E2082" s="102">
        <f t="shared" si="2069"/>
        <v>322.39311166341321</v>
      </c>
      <c r="F2082" s="102">
        <f t="shared" si="2069"/>
        <v>1.7754566625233799</v>
      </c>
      <c r="G2082" s="102">
        <f t="shared" si="2069"/>
        <v>3.02486356305814</v>
      </c>
      <c r="H2082" s="102">
        <f t="shared" si="2069"/>
        <v>1.4266812899812253</v>
      </c>
      <c r="I2082" s="102">
        <f t="shared" si="2069"/>
        <v>-1.9376152435652039</v>
      </c>
      <c r="J2082" s="102">
        <f t="shared" si="2069"/>
        <v>1.8779947884231922</v>
      </c>
      <c r="K2082" s="102">
        <f t="shared" si="2069"/>
        <v>7.6608595903909826</v>
      </c>
      <c r="L2082" s="102">
        <f t="shared" si="2069"/>
        <v>2.9042546339176583</v>
      </c>
      <c r="M2082" s="102">
        <f t="shared" si="2069"/>
        <v>4.6239536638248326</v>
      </c>
      <c r="N2082" s="102">
        <f t="shared" si="2069"/>
        <v>0.31164288142750712</v>
      </c>
      <c r="O2082" s="102">
        <f t="shared" si="2069"/>
        <v>4.7776216799343647</v>
      </c>
      <c r="P2082" s="102">
        <f t="shared" si="2069"/>
        <v>0.45116476553448231</v>
      </c>
      <c r="Q2082" s="102">
        <f t="shared" si="2069"/>
        <v>2.6736699967304443</v>
      </c>
      <c r="R2082" s="102">
        <f t="shared" si="2069"/>
        <v>-1.4812202763147253</v>
      </c>
      <c r="S2082" s="102">
        <f t="shared" si="2069"/>
        <v>2.6858198953404053</v>
      </c>
      <c r="T2082" s="102">
        <f t="shared" si="2069"/>
        <v>8.8270569348352996</v>
      </c>
      <c r="U2082" s="102">
        <f t="shared" si="2069"/>
        <v>7.9862383633429097</v>
      </c>
      <c r="V2082" s="102">
        <f t="shared" si="2069"/>
        <v>-6.6139948055323083</v>
      </c>
      <c r="W2082" s="102">
        <f t="shared" si="2069"/>
        <v>6.3063759575497427</v>
      </c>
      <c r="X2082" s="103">
        <f t="shared" si="2069"/>
        <v>11.63707252612984</v>
      </c>
      <c r="Y2082" s="103">
        <f t="shared" si="2069"/>
        <v>9.9314784614266589</v>
      </c>
      <c r="Z2082" s="102">
        <f t="shared" si="2069"/>
        <v>2.2059193628075975</v>
      </c>
      <c r="AA2082" s="102">
        <f t="shared" si="2069"/>
        <v>9.9471531408643976</v>
      </c>
      <c r="AB2082" s="102">
        <v>3.6002675898035053</v>
      </c>
      <c r="AC2082" s="102">
        <v>5.3321092225505762</v>
      </c>
      <c r="AD2082" s="102">
        <v>4.0502271061723674</v>
      </c>
      <c r="AE2082" s="102">
        <f t="shared" si="2070"/>
        <v>-0.71243445052973042</v>
      </c>
      <c r="AF2082" s="102">
        <v>12.323217916966128</v>
      </c>
      <c r="AG2082" s="102">
        <v>9.1265064513499805</v>
      </c>
      <c r="AH2082" s="102">
        <v>9.2308272510498455</v>
      </c>
      <c r="AI2082" s="102">
        <v>8.9684047100810105</v>
      </c>
      <c r="AJ2082" s="103">
        <f t="shared" si="2071"/>
        <v>6.7166793327328849</v>
      </c>
      <c r="AK2082" s="103">
        <v>4.914541355862645</v>
      </c>
      <c r="AL2082" s="103">
        <v>3.6549792556501726</v>
      </c>
      <c r="AM2082" s="103">
        <v>2.7064539198720401</v>
      </c>
      <c r="AN2082" s="103">
        <v>2.7064539198720401</v>
      </c>
      <c r="AO2082" s="103">
        <f t="shared" si="2072"/>
        <v>-3.5505817653833622</v>
      </c>
      <c r="AP2082" s="103">
        <v>4.4912020412452938</v>
      </c>
      <c r="AQ2082" s="103">
        <v>2.8264423059066992</v>
      </c>
      <c r="AR2082" s="103">
        <v>1.7579444968116931</v>
      </c>
      <c r="AS2082" s="103">
        <f t="shared" si="2073"/>
        <v>-10.783238268652166</v>
      </c>
      <c r="AT2082" s="103">
        <v>1.0097397424882137</v>
      </c>
      <c r="AU2082" s="103">
        <v>-2.1497126089098528</v>
      </c>
      <c r="AV2082" s="103">
        <v>-4.1173007107565409</v>
      </c>
      <c r="AW2082" s="103">
        <v>-2.0052233125720784</v>
      </c>
      <c r="AX2082" s="103">
        <f t="shared" si="2074"/>
        <v>-4.382530946809938</v>
      </c>
      <c r="AY2082" s="103"/>
      <c r="AZ2082" s="103">
        <v>3.1819625436050423</v>
      </c>
      <c r="BA2082" s="103">
        <v>2.6915692336103114</v>
      </c>
      <c r="BB2082" s="103">
        <v>1.8643887108709352</v>
      </c>
      <c r="BC2082" s="103">
        <v>-0.62515087822876125</v>
      </c>
      <c r="BD2082" s="103">
        <v>1.7467986385542393</v>
      </c>
      <c r="BE2082" s="103">
        <v>-0.53087191157543856</v>
      </c>
      <c r="BF2082" s="103">
        <f t="shared" si="2075"/>
        <v>-4.8053515573296126</v>
      </c>
      <c r="BG2082" s="103">
        <v>1.2142669120284908</v>
      </c>
      <c r="BH2082" s="103">
        <v>-0.94068650394771025</v>
      </c>
      <c r="BI2082" s="103">
        <v>4.9738505315808315</v>
      </c>
      <c r="BJ2082" s="103">
        <v>0.99305622122172388</v>
      </c>
      <c r="BK2082" s="103">
        <v>4.2207762483930784</v>
      </c>
      <c r="BL2082" s="103">
        <v>0.60518146150577867</v>
      </c>
      <c r="BM2082" s="103">
        <v>1.8822729526902842</v>
      </c>
      <c r="BN2082" s="103">
        <v>-1.4696399104089886</v>
      </c>
      <c r="BO2082" s="103">
        <f t="shared" si="2076"/>
        <v>1.0264951228062398</v>
      </c>
      <c r="BP2082" s="103">
        <v>2.2662622282833378</v>
      </c>
      <c r="BQ2082" s="103">
        <v>2.7309115352207045</v>
      </c>
      <c r="BR2082" s="103">
        <v>-5.5046936201773571</v>
      </c>
      <c r="BS2082" s="103">
        <v>-15.102941529378045</v>
      </c>
      <c r="BT2082" s="103">
        <v>-9.7839470200906593</v>
      </c>
      <c r="BU2082" s="103">
        <v>-12.31888187613133</v>
      </c>
      <c r="BV2082" s="103">
        <v>-20.364729637299821</v>
      </c>
      <c r="BW2082" s="103">
        <v>-9.563948744476674</v>
      </c>
      <c r="BX2082" s="103">
        <v>-11.84180856652692</v>
      </c>
      <c r="BY2082" s="103">
        <v>-16.236339635596288</v>
      </c>
      <c r="BZ2082" s="102">
        <v>-8.7278920856406561</v>
      </c>
      <c r="CA2082" s="103">
        <f t="shared" si="2077"/>
        <v>-6.1980571479001263</v>
      </c>
      <c r="CB2082" s="103">
        <v>-0.22686591458818609</v>
      </c>
      <c r="CC2082" s="103">
        <v>-2.0186767674118951</v>
      </c>
      <c r="CD2082" s="103">
        <v>-6.1522223985148266</v>
      </c>
      <c r="CE2082" s="103">
        <v>-0.71363274805406418</v>
      </c>
      <c r="CF2082" s="103">
        <v>-3.8480148020720693</v>
      </c>
      <c r="CG2082" s="103">
        <v>-8.1991042873111333</v>
      </c>
      <c r="CH2082" s="103">
        <v>0.72708457182164177</v>
      </c>
      <c r="CI2082" s="103">
        <v>-1.8405050974418828</v>
      </c>
      <c r="CJ2082" s="102">
        <v>1.1385664237187429</v>
      </c>
      <c r="CK2082" s="102">
        <v>0.47723140379489959</v>
      </c>
      <c r="CL2082" s="103">
        <f t="shared" si="2078"/>
        <v>-0.59930188565257758</v>
      </c>
      <c r="CM2082" s="103">
        <v>2.0870195290694276</v>
      </c>
      <c r="CN2082" s="103">
        <v>3.0585707568072502</v>
      </c>
      <c r="CO2082" s="103">
        <v>2.9137522433232079</v>
      </c>
      <c r="CP2082" s="103">
        <v>5.7099547895336284</v>
      </c>
      <c r="CQ2082" s="103">
        <v>2.9491390589745987</v>
      </c>
      <c r="CR2082" s="103">
        <v>5.1626579405319159E-2</v>
      </c>
      <c r="CS2082" s="103">
        <v>3.8667393763796807</v>
      </c>
      <c r="CT2082" s="103">
        <v>1.6880430395800905</v>
      </c>
      <c r="CU2082" s="103">
        <v>-1.3862439226770151</v>
      </c>
      <c r="CV2082" s="103">
        <v>2.471816613919998</v>
      </c>
      <c r="CW2082" s="103">
        <v>0.66178743860741884</v>
      </c>
      <c r="CX2082" s="103">
        <v>3.5296977136680399</v>
      </c>
      <c r="CY2082" s="103">
        <v>1.7028401032064038</v>
      </c>
      <c r="CZ2082" s="103">
        <v>0.30699705324451843</v>
      </c>
      <c r="DA2082" s="103">
        <f t="shared" si="2079"/>
        <v>0.30153859403424088</v>
      </c>
      <c r="DB2082" s="102">
        <v>5.6185625432968358</v>
      </c>
      <c r="DC2082" s="102">
        <v>2.7434895299841435</v>
      </c>
      <c r="DD2082" s="102">
        <v>-1.5240269477707107</v>
      </c>
      <c r="DE2082" s="102">
        <v>5.8141033825706128</v>
      </c>
      <c r="DF2082" s="102">
        <v>2.2869462144907593</v>
      </c>
      <c r="DG2082" s="102">
        <v>-1.5823451182134733</v>
      </c>
      <c r="DH2082" s="102">
        <v>5.6377842294145921</v>
      </c>
      <c r="DI2082" s="102">
        <v>2.9506868553035135</v>
      </c>
      <c r="DJ2082" s="102">
        <v>-0.72417952854352685</v>
      </c>
      <c r="DK2082" s="102">
        <v>4.4781451809828345</v>
      </c>
      <c r="DL2082" s="102">
        <v>3.8256532714395344</v>
      </c>
      <c r="DM2082" s="102">
        <v>-0.72404696240889221</v>
      </c>
      <c r="DN2082" s="104">
        <f t="shared" si="2080"/>
        <v>1.5019384419012427</v>
      </c>
      <c r="DO2082" s="102">
        <v>-0.72404696240889221</v>
      </c>
      <c r="DP2082" s="102">
        <v>6.9581056267408847</v>
      </c>
      <c r="DQ2082" s="102">
        <v>5.5723130555561786</v>
      </c>
      <c r="DR2082" s="102">
        <v>3.2217348574494724</v>
      </c>
      <c r="DS2082" s="102">
        <v>5.0880264872086869</v>
      </c>
      <c r="DT2082" s="102">
        <v>3.6668730732868413</v>
      </c>
      <c r="DU2082" s="102">
        <v>2.9341825625317584</v>
      </c>
      <c r="DV2082" s="105">
        <f t="shared" si="2081"/>
        <v>3.2887634605423952</v>
      </c>
      <c r="DW2082" s="106">
        <f t="shared" si="2081"/>
        <v>2.2030792576659035</v>
      </c>
      <c r="DX2082" s="107">
        <f t="shared" si="2081"/>
        <v>-0.60881129281006663</v>
      </c>
      <c r="DZ2082" s="102">
        <f t="shared" si="2082"/>
        <v>3.351848884982612</v>
      </c>
      <c r="EC2082" s="102">
        <f t="shared" si="2083"/>
        <v>4.5563082267514083</v>
      </c>
      <c r="EF2082" s="102">
        <f t="shared" si="2084"/>
        <v>5.4870173963623436</v>
      </c>
      <c r="EI2082" s="102">
        <f t="shared" si="2085"/>
        <v>4.8925904534766129</v>
      </c>
      <c r="EL2082" s="102">
        <f t="shared" si="2086"/>
        <v>4.8237492397076593</v>
      </c>
      <c r="EO2082" s="102">
        <f t="shared" si="2087"/>
        <v>4.8778724109642804</v>
      </c>
    </row>
    <row r="2083" spans="1:145" ht="15.5" x14ac:dyDescent="0.35">
      <c r="A2083" s="56" t="s">
        <v>484</v>
      </c>
      <c r="B2083" s="14" t="str">
        <f t="shared" si="2069"/>
        <v>...</v>
      </c>
      <c r="C2083" s="102">
        <f t="shared" si="2069"/>
        <v>-3.2464897329755431E-2</v>
      </c>
      <c r="D2083" s="102">
        <f t="shared" si="2069"/>
        <v>8.4354956564098291</v>
      </c>
      <c r="E2083" s="102">
        <f t="shared" si="2069"/>
        <v>5.1587301587301688</v>
      </c>
      <c r="F2083" s="102">
        <f t="shared" si="2069"/>
        <v>6.1445354218582828</v>
      </c>
      <c r="G2083" s="102">
        <f t="shared" si="2069"/>
        <v>-3.2465790179769383</v>
      </c>
      <c r="H2083" s="102">
        <f t="shared" si="2069"/>
        <v>3.9448141985579896</v>
      </c>
      <c r="I2083" s="102">
        <f t="shared" si="2069"/>
        <v>3.6883879143600224</v>
      </c>
      <c r="J2083" s="102">
        <f t="shared" si="2069"/>
        <v>4.9659076289720749</v>
      </c>
      <c r="K2083" s="102">
        <f t="shared" si="2069"/>
        <v>3.7504596151489182</v>
      </c>
      <c r="L2083" s="102">
        <f t="shared" si="2069"/>
        <v>5.5936207914943736</v>
      </c>
      <c r="M2083" s="102">
        <f t="shared" si="2069"/>
        <v>3.4849247636627911</v>
      </c>
      <c r="N2083" s="102">
        <f t="shared" si="2069"/>
        <v>-11.291891891891881</v>
      </c>
      <c r="O2083" s="102">
        <f t="shared" si="2069"/>
        <v>-2.6893966176417794</v>
      </c>
      <c r="P2083" s="102">
        <f t="shared" si="2069"/>
        <v>2.6210913755585215</v>
      </c>
      <c r="Q2083" s="102">
        <f t="shared" si="2069"/>
        <v>-0.2223878961250422</v>
      </c>
      <c r="R2083" s="102">
        <f t="shared" si="2069"/>
        <v>2.6374178627898579</v>
      </c>
      <c r="S2083" s="102">
        <f t="shared" si="2069"/>
        <v>1.5187144399992836</v>
      </c>
      <c r="T2083" s="102">
        <f t="shared" si="2069"/>
        <v>2.292884961526608</v>
      </c>
      <c r="U2083" s="102">
        <f t="shared" si="2069"/>
        <v>-1.8471863009382625</v>
      </c>
      <c r="V2083" s="102">
        <f t="shared" si="2069"/>
        <v>6.3317018295920429</v>
      </c>
      <c r="W2083" s="102">
        <f t="shared" si="2069"/>
        <v>1.7782601198211918</v>
      </c>
      <c r="X2083" s="103">
        <f t="shared" si="2069"/>
        <v>-2.3458605048867596</v>
      </c>
      <c r="Y2083" s="103">
        <f t="shared" si="2069"/>
        <v>6.361379820001531</v>
      </c>
      <c r="Z2083" s="102">
        <f t="shared" si="2069"/>
        <v>7.0249233878904347</v>
      </c>
      <c r="AA2083" s="102">
        <f t="shared" si="2069"/>
        <v>5.0365213990673539</v>
      </c>
      <c r="AB2083" s="102">
        <v>5.5652616120176663</v>
      </c>
      <c r="AC2083" s="102">
        <v>7.4417133982652777</v>
      </c>
      <c r="AD2083" s="102">
        <v>6.5028155628266164</v>
      </c>
      <c r="AE2083" s="102">
        <f t="shared" si="2070"/>
        <v>5.6974001776844423</v>
      </c>
      <c r="AF2083" s="102">
        <v>5.9688564002342366</v>
      </c>
      <c r="AG2083" s="102">
        <v>6.238968260037665</v>
      </c>
      <c r="AH2083" s="102">
        <v>5.7258082686388807</v>
      </c>
      <c r="AI2083" s="102">
        <v>5.7258082686389358</v>
      </c>
      <c r="AJ2083" s="103">
        <f t="shared" si="2071"/>
        <v>4.3155774962514322</v>
      </c>
      <c r="AK2083" s="103">
        <v>4.7078898080227214</v>
      </c>
      <c r="AL2083" s="103">
        <v>4.6224159331155086</v>
      </c>
      <c r="AM2083" s="103">
        <v>5.6108519367642611</v>
      </c>
      <c r="AN2083" s="103">
        <v>5.3268720968705372</v>
      </c>
      <c r="AO2083" s="103">
        <f t="shared" si="2072"/>
        <v>3.8872100697608638</v>
      </c>
      <c r="AP2083" s="103">
        <v>3.591183502018056</v>
      </c>
      <c r="AQ2083" s="103">
        <v>3.1955369792594954</v>
      </c>
      <c r="AR2083" s="103">
        <v>3.3018025131417863</v>
      </c>
      <c r="AS2083" s="103">
        <f t="shared" si="2073"/>
        <v>2.0462613685344846</v>
      </c>
      <c r="AT2083" s="103">
        <v>2.9477296396774189</v>
      </c>
      <c r="AU2083" s="103">
        <v>1.0547401114544392</v>
      </c>
      <c r="AV2083" s="103">
        <v>0.7335995214037454</v>
      </c>
      <c r="AW2083" s="103">
        <v>0.7335995214037454</v>
      </c>
      <c r="AX2083" s="103">
        <f t="shared" si="2074"/>
        <v>0.52002281497885827</v>
      </c>
      <c r="AY2083" s="103"/>
      <c r="AZ2083" s="103">
        <v>3.1939027414496128</v>
      </c>
      <c r="BA2083" s="103">
        <v>1.9503764017160827</v>
      </c>
      <c r="BB2083" s="103">
        <v>1.9353494296260543</v>
      </c>
      <c r="BC2083" s="103">
        <v>0.46808109557495914</v>
      </c>
      <c r="BD2083" s="103">
        <v>1.0977930584094515</v>
      </c>
      <c r="BE2083" s="103">
        <v>-0.94789589925383444</v>
      </c>
      <c r="BF2083" s="103">
        <f t="shared" si="2075"/>
        <v>0.78598998955516552</v>
      </c>
      <c r="BG2083" s="103">
        <v>2.868868167137185</v>
      </c>
      <c r="BH2083" s="103">
        <v>1.6177489427184648</v>
      </c>
      <c r="BI2083" s="103">
        <v>2.9132485698657753</v>
      </c>
      <c r="BJ2083" s="103">
        <v>1.5469825615246811</v>
      </c>
      <c r="BK2083" s="103">
        <v>3.1313368928447058</v>
      </c>
      <c r="BL2083" s="103">
        <v>1.7602171196345515</v>
      </c>
      <c r="BM2083" s="103">
        <v>3.3288178822161676</v>
      </c>
      <c r="BN2083" s="103">
        <v>1.9576981090060384</v>
      </c>
      <c r="BO2083" s="103">
        <f t="shared" si="2076"/>
        <v>3.8888457711792688</v>
      </c>
      <c r="BP2083" s="103">
        <v>2.7384176838106362</v>
      </c>
      <c r="BQ2083" s="103">
        <v>-0.85197259223192978</v>
      </c>
      <c r="BR2083" s="103">
        <v>-10.830257314689989</v>
      </c>
      <c r="BS2083" s="103">
        <v>-10.85017879657364</v>
      </c>
      <c r="BT2083" s="103">
        <v>-1.9292172458414782</v>
      </c>
      <c r="BU2083" s="103">
        <v>-4.1566609975919411</v>
      </c>
      <c r="BV2083" s="103">
        <v>-8.8109521987713997</v>
      </c>
      <c r="BW2083" s="103">
        <v>-1.6695366344298121</v>
      </c>
      <c r="BX2083" s="103">
        <v>-3.427139348882132</v>
      </c>
      <c r="BY2083" s="103">
        <v>-5.7230841266654444</v>
      </c>
      <c r="BZ2083" s="102">
        <v>-2.4964008137860363</v>
      </c>
      <c r="CA2083" s="103">
        <f t="shared" si="2077"/>
        <v>-1.7641665148109658</v>
      </c>
      <c r="CB2083" s="103">
        <v>3.6662099140384541</v>
      </c>
      <c r="CC2083" s="103">
        <v>1.5488428119214412</v>
      </c>
      <c r="CD2083" s="103">
        <v>-1.4438260530581941</v>
      </c>
      <c r="CE2083" s="103">
        <v>2.4728517769391001</v>
      </c>
      <c r="CF2083" s="103">
        <v>1.4177666184590387</v>
      </c>
      <c r="CG2083" s="103">
        <v>-1.1065990386416054</v>
      </c>
      <c r="CH2083" s="103">
        <v>2.6255251663398567</v>
      </c>
      <c r="CI2083" s="103">
        <v>1.4290648980374001</v>
      </c>
      <c r="CJ2083" s="102">
        <v>2.9542211055632883</v>
      </c>
      <c r="CK2083" s="102">
        <v>1.7558054810661483</v>
      </c>
      <c r="CL2083" s="103">
        <f t="shared" si="2078"/>
        <v>1.5314823145788514</v>
      </c>
      <c r="CM2083" s="103">
        <v>3.2048072099543279</v>
      </c>
      <c r="CN2083" s="103">
        <v>3.3314541367820758</v>
      </c>
      <c r="CO2083" s="103">
        <v>3.3148225823274307</v>
      </c>
      <c r="CP2083" s="103">
        <v>3.990402299782478</v>
      </c>
      <c r="CQ2083" s="103">
        <v>3.3112901758701652</v>
      </c>
      <c r="CR2083" s="103">
        <v>1.0817417595361556</v>
      </c>
      <c r="CS2083" s="103">
        <v>3.2414553009237208</v>
      </c>
      <c r="CT2083" s="103">
        <v>2.7948306616172136</v>
      </c>
      <c r="CU2083" s="103">
        <v>0.55710447281898645</v>
      </c>
      <c r="CV2083" s="103">
        <v>4.220013348385832</v>
      </c>
      <c r="CW2083" s="103">
        <v>3.2966764935991733</v>
      </c>
      <c r="CX2083" s="103">
        <v>3.8104125034256633</v>
      </c>
      <c r="CY2083" s="103">
        <v>3.0610679350324168</v>
      </c>
      <c r="CZ2083" s="103">
        <v>2.3422740882630535</v>
      </c>
      <c r="DA2083" s="103">
        <f t="shared" si="2079"/>
        <v>3.1029549844390716</v>
      </c>
      <c r="DB2083" s="102">
        <v>3.538576446885211</v>
      </c>
      <c r="DC2083" s="102">
        <v>2.7435008385652431</v>
      </c>
      <c r="DD2083" s="102">
        <v>1.5026332810266654</v>
      </c>
      <c r="DE2083" s="102">
        <v>3.671563105229291</v>
      </c>
      <c r="DF2083" s="102">
        <v>2.2166335410739566</v>
      </c>
      <c r="DG2083" s="102">
        <v>1.0341564159408978</v>
      </c>
      <c r="DH2083" s="102">
        <v>3.8456981433356066</v>
      </c>
      <c r="DI2083" s="102">
        <v>2.3731759771462144</v>
      </c>
      <c r="DJ2083" s="102">
        <v>0.49970174458209871</v>
      </c>
      <c r="DK2083" s="102">
        <v>3.0462930323445518</v>
      </c>
      <c r="DL2083" s="102">
        <v>2.2627411485249485</v>
      </c>
      <c r="DM2083" s="102">
        <v>0.49980844295335103</v>
      </c>
      <c r="DN2083" s="104">
        <f t="shared" si="2080"/>
        <v>2.2395587597220525</v>
      </c>
      <c r="DO2083" s="102">
        <v>0.49980844295335103</v>
      </c>
      <c r="DP2083" s="102">
        <v>2.5715344538664073</v>
      </c>
      <c r="DQ2083" s="102">
        <v>2.3711901339674717</v>
      </c>
      <c r="DR2083" s="102">
        <v>1.7245433104644499</v>
      </c>
      <c r="DS2083" s="102">
        <v>4.4088437917373744</v>
      </c>
      <c r="DT2083" s="102">
        <v>3.0222111517207448</v>
      </c>
      <c r="DU2083" s="102">
        <v>3.5006269813978559</v>
      </c>
      <c r="DV2083" s="105">
        <f t="shared" si="2081"/>
        <v>4.5791219056344117</v>
      </c>
      <c r="DW2083" s="184">
        <f t="shared" si="2081"/>
        <v>3.12814529311225</v>
      </c>
      <c r="DX2083" s="107">
        <f t="shared" si="2081"/>
        <v>1.8404596807025801</v>
      </c>
      <c r="DZ2083" s="102">
        <f t="shared" si="2082"/>
        <v>2.9712447720814801</v>
      </c>
      <c r="EC2083" s="102">
        <f t="shared" si="2083"/>
        <v>2.9623070483623244</v>
      </c>
      <c r="EF2083" s="102">
        <f t="shared" si="2084"/>
        <v>3.2752024225706409</v>
      </c>
      <c r="EI2083" s="102">
        <f t="shared" si="2085"/>
        <v>3.9606433214548193</v>
      </c>
      <c r="EL2083" s="102">
        <f t="shared" si="2086"/>
        <v>3.8402848250862984</v>
      </c>
      <c r="EO2083" s="102">
        <f t="shared" si="2087"/>
        <v>3.968875464094094</v>
      </c>
    </row>
    <row r="2084" spans="1:145" ht="15.5" x14ac:dyDescent="0.35">
      <c r="A2084" s="56" t="s">
        <v>485</v>
      </c>
      <c r="B2084" s="14" t="str">
        <f t="shared" si="2069"/>
        <v>...</v>
      </c>
      <c r="C2084" s="102">
        <f t="shared" si="2069"/>
        <v>0</v>
      </c>
      <c r="D2084" s="102">
        <f t="shared" si="2069"/>
        <v>7.0999999999999952</v>
      </c>
      <c r="E2084" s="102">
        <f t="shared" si="2069"/>
        <v>0.70214649835742993</v>
      </c>
      <c r="F2084" s="102">
        <f t="shared" si="2069"/>
        <v>-0.50607042962354976</v>
      </c>
      <c r="G2084" s="102">
        <f t="shared" si="2069"/>
        <v>12.895869594186967</v>
      </c>
      <c r="H2084" s="102">
        <f t="shared" si="2069"/>
        <v>9.6376667905342686</v>
      </c>
      <c r="I2084" s="102">
        <f t="shared" si="2069"/>
        <v>5.4162360264074731</v>
      </c>
      <c r="J2084" s="102">
        <f t="shared" si="2069"/>
        <v>14.22246795655899</v>
      </c>
      <c r="K2084" s="102">
        <f t="shared" si="2069"/>
        <v>34.307487905919089</v>
      </c>
      <c r="L2084" s="102">
        <f t="shared" si="2069"/>
        <v>13.390585598658127</v>
      </c>
      <c r="M2084" s="102">
        <f t="shared" si="2069"/>
        <v>7.3601557325561204</v>
      </c>
      <c r="N2084" s="102">
        <f t="shared" si="2069"/>
        <v>22.1921239829101</v>
      </c>
      <c r="O2084" s="102">
        <f t="shared" si="2069"/>
        <v>164.62603580446313</v>
      </c>
      <c r="P2084" s="102">
        <f t="shared" si="2069"/>
        <v>59.165144371326292</v>
      </c>
      <c r="Q2084" s="102">
        <f t="shared" si="2069"/>
        <v>22.246447767700257</v>
      </c>
      <c r="R2084" s="102">
        <f t="shared" si="2069"/>
        <v>17.252930401917709</v>
      </c>
      <c r="S2084" s="102">
        <f t="shared" si="2069"/>
        <v>25.04993384613265</v>
      </c>
      <c r="T2084" s="102">
        <f t="shared" si="2069"/>
        <v>5.146832732097268</v>
      </c>
      <c r="U2084" s="102">
        <f t="shared" si="2069"/>
        <v>5.0962710557504218</v>
      </c>
      <c r="V2084" s="102">
        <f t="shared" si="2069"/>
        <v>13.393107973819212</v>
      </c>
      <c r="W2084" s="102">
        <f t="shared" si="2069"/>
        <v>16.090066381007261</v>
      </c>
      <c r="X2084" s="103">
        <f t="shared" si="2069"/>
        <v>2.0651386434122516</v>
      </c>
      <c r="Y2084" s="103">
        <f t="shared" si="2069"/>
        <v>-3.944918328784647</v>
      </c>
      <c r="Z2084" s="102">
        <f t="shared" si="2069"/>
        <v>4.5405835682332736</v>
      </c>
      <c r="AA2084" s="102">
        <f t="shared" si="2069"/>
        <v>8.3794200003891621</v>
      </c>
      <c r="AB2084" s="102">
        <v>-12.404901307518545</v>
      </c>
      <c r="AC2084" s="102">
        <v>-12.301993969644816</v>
      </c>
      <c r="AD2084" s="102">
        <v>-11.325856922954191</v>
      </c>
      <c r="AE2084" s="102">
        <f t="shared" si="2070"/>
        <v>-3.9556940834781318</v>
      </c>
      <c r="AF2084" s="102">
        <v>1.1655815655488608</v>
      </c>
      <c r="AG2084" s="102">
        <v>-2.2129763392242743</v>
      </c>
      <c r="AH2084" s="102">
        <v>-1.03866570313212</v>
      </c>
      <c r="AI2084" s="102">
        <v>-1.196558500244113</v>
      </c>
      <c r="AJ2084" s="103">
        <f t="shared" si="2071"/>
        <v>-0.73299296666757507</v>
      </c>
      <c r="AK2084" s="103">
        <v>-10.12954206110583</v>
      </c>
      <c r="AL2084" s="103">
        <v>-11.959245069230365</v>
      </c>
      <c r="AM2084" s="103">
        <v>-10.443698671894662</v>
      </c>
      <c r="AN2084" s="103">
        <v>-10.458993120283438</v>
      </c>
      <c r="AO2084" s="103">
        <f t="shared" si="2072"/>
        <v>-9.2887770643937184</v>
      </c>
      <c r="AP2084" s="103">
        <v>-11.256005057374512</v>
      </c>
      <c r="AQ2084" s="103">
        <v>-11.564865910073783</v>
      </c>
      <c r="AR2084" s="103">
        <v>-10.8218850389362</v>
      </c>
      <c r="AS2084" s="103">
        <f t="shared" si="2073"/>
        <v>-9.5114433338245377</v>
      </c>
      <c r="AT2084" s="103">
        <v>-10.9817025039894</v>
      </c>
      <c r="AU2084" s="103">
        <v>-7.1537929627544985</v>
      </c>
      <c r="AV2084" s="103">
        <v>-7.9996872256492448</v>
      </c>
      <c r="AW2084" s="103">
        <v>-7.9996872256492448</v>
      </c>
      <c r="AX2084" s="103">
        <f t="shared" si="2074"/>
        <v>-2.0715236542769184</v>
      </c>
      <c r="AY2084" s="103"/>
      <c r="AZ2084" s="103">
        <v>-7.1955494882231994</v>
      </c>
      <c r="BA2084" s="103">
        <v>-9.7953998434567762</v>
      </c>
      <c r="BB2084" s="103">
        <v>-3.8066009862056611</v>
      </c>
      <c r="BC2084" s="103">
        <v>-6.3543851547133841</v>
      </c>
      <c r="BD2084" s="103">
        <v>-4.4796039468591875</v>
      </c>
      <c r="BE2084" s="103">
        <v>-7.0083537410556023</v>
      </c>
      <c r="BF2084" s="103">
        <f t="shared" si="2075"/>
        <v>-3.0413420120603192</v>
      </c>
      <c r="BG2084" s="103">
        <v>0.76961952873521167</v>
      </c>
      <c r="BH2084" s="103">
        <v>-3.345749476196703</v>
      </c>
      <c r="BI2084" s="103">
        <v>-3.0075932277059461</v>
      </c>
      <c r="BJ2084" s="103">
        <v>-6.816239503502822</v>
      </c>
      <c r="BK2084" s="103">
        <v>-2.9192476444013464</v>
      </c>
      <c r="BL2084" s="103">
        <v>-6.3065374972193151</v>
      </c>
      <c r="BM2084" s="103">
        <v>-3.1342882158837404</v>
      </c>
      <c r="BN2084" s="103">
        <v>-7.006392113484269</v>
      </c>
      <c r="BO2084" s="103">
        <f t="shared" si="2076"/>
        <v>-4.4164217313174756</v>
      </c>
      <c r="BP2084" s="103">
        <v>-0.65508213122344605</v>
      </c>
      <c r="BQ2084" s="103">
        <v>-7.5907810539247805E-2</v>
      </c>
      <c r="BR2084" s="103">
        <v>-6.9676191772471379</v>
      </c>
      <c r="BS2084" s="103">
        <v>-18.097380728707936</v>
      </c>
      <c r="BT2084" s="103">
        <v>-4.9308702970409808</v>
      </c>
      <c r="BU2084" s="103">
        <v>-7.4242814668023991</v>
      </c>
      <c r="BV2084" s="103">
        <v>-15.599075436349381</v>
      </c>
      <c r="BW2084" s="103">
        <v>-3.8303651406581554</v>
      </c>
      <c r="BX2084" s="103">
        <v>-4.8282565605842729</v>
      </c>
      <c r="BY2084" s="103">
        <v>-7.792414589791659</v>
      </c>
      <c r="BZ2084" s="102">
        <v>-4.2026216442579294</v>
      </c>
      <c r="CA2084" s="103">
        <f t="shared" si="2077"/>
        <v>-4.5736755549602321</v>
      </c>
      <c r="CB2084" s="103">
        <v>4.0942883003858146</v>
      </c>
      <c r="CC2084" s="103">
        <v>2.643627089328366</v>
      </c>
      <c r="CD2084" s="103">
        <v>-3.3715239057893371</v>
      </c>
      <c r="CE2084" s="103">
        <v>3.4743904653968669</v>
      </c>
      <c r="CF2084" s="103">
        <v>2.0295541226661307</v>
      </c>
      <c r="CG2084" s="103">
        <v>-3.8920744854858684</v>
      </c>
      <c r="CH2084" s="103">
        <v>4.6039405128201745</v>
      </c>
      <c r="CI2084" s="103">
        <v>2.2959187654833215</v>
      </c>
      <c r="CJ2084" s="102">
        <v>3.5773841143097398</v>
      </c>
      <c r="CK2084" s="102">
        <v>1.3358915605149948</v>
      </c>
      <c r="CL2084" s="103">
        <f t="shared" si="2078"/>
        <v>0.90642602281945039</v>
      </c>
      <c r="CM2084" s="103">
        <v>1.6737771078107928</v>
      </c>
      <c r="CN2084" s="103">
        <v>1.4277880660781752</v>
      </c>
      <c r="CO2084" s="103">
        <v>0.52655238186056241</v>
      </c>
      <c r="CP2084" s="103">
        <v>4.0252035843141432</v>
      </c>
      <c r="CQ2084" s="103">
        <v>2.1565546059605842</v>
      </c>
      <c r="CR2084" s="103">
        <v>-0.87323823391280575</v>
      </c>
      <c r="CS2084" s="103">
        <v>6.6726579265187453</v>
      </c>
      <c r="CT2084" s="103">
        <v>5.3979790618235244</v>
      </c>
      <c r="CU2084" s="103">
        <v>0.89302462630472157</v>
      </c>
      <c r="CV2084" s="103">
        <v>5.8697602576852814</v>
      </c>
      <c r="CW2084" s="103">
        <v>4.5024543183602228</v>
      </c>
      <c r="CX2084" s="103">
        <v>4.4255694941184958</v>
      </c>
      <c r="CY2084" s="103">
        <v>3.9288815981059266</v>
      </c>
      <c r="CZ2084" s="103">
        <v>3.0536741783120576</v>
      </c>
      <c r="DA2084" s="103">
        <f t="shared" si="2079"/>
        <v>3.0011451827677353</v>
      </c>
      <c r="DB2084" s="102">
        <v>0.70287910652673868</v>
      </c>
      <c r="DC2084" s="102">
        <v>-2.1650106916566831</v>
      </c>
      <c r="DD2084" s="102">
        <v>-5.3177717770245447</v>
      </c>
      <c r="DE2084" s="102">
        <v>-0.31716575347379589</v>
      </c>
      <c r="DF2084" s="102">
        <v>-2.8107657388980538</v>
      </c>
      <c r="DG2084" s="102">
        <v>-6.020215270838011</v>
      </c>
      <c r="DH2084" s="102">
        <v>-2.1462247052848156</v>
      </c>
      <c r="DI2084" s="102">
        <v>-4.0959306979957146</v>
      </c>
      <c r="DJ2084" s="102">
        <v>-5.3207139119112536</v>
      </c>
      <c r="DK2084" s="102">
        <v>-5.6258115363599916</v>
      </c>
      <c r="DL2084" s="102">
        <v>-6.701454152909923</v>
      </c>
      <c r="DM2084" s="102">
        <v>-5.3245451671689201</v>
      </c>
      <c r="DN2084" s="104">
        <f t="shared" si="2080"/>
        <v>-5.2972456606657206</v>
      </c>
      <c r="DO2084" s="102">
        <v>-5.3245451671689201</v>
      </c>
      <c r="DP2084" s="102">
        <v>6.345114596404529</v>
      </c>
      <c r="DQ2084" s="102">
        <v>3.033910020757622</v>
      </c>
      <c r="DR2084" s="102">
        <v>-1.7041612250023257</v>
      </c>
      <c r="DS2084" s="102">
        <v>3.581571289004827</v>
      </c>
      <c r="DT2084" s="102">
        <v>2.5718843892465983</v>
      </c>
      <c r="DU2084" s="102">
        <v>0.89700275649173822</v>
      </c>
      <c r="DV2084" s="105">
        <f t="shared" si="2081"/>
        <v>1.355762104793051</v>
      </c>
      <c r="DW2084" s="184">
        <f t="shared" si="2081"/>
        <v>0.58654262538174684</v>
      </c>
      <c r="DX2084" s="107">
        <f t="shared" si="2081"/>
        <v>-0.90091056321637641</v>
      </c>
      <c r="DZ2084" s="102">
        <f t="shared" si="2082"/>
        <v>4.5619588282048698</v>
      </c>
      <c r="EC2084" s="102">
        <f t="shared" si="2083"/>
        <v>2.2923355512656949</v>
      </c>
      <c r="EF2084" s="102">
        <f t="shared" si="2084"/>
        <v>1.1449236352464647</v>
      </c>
      <c r="EI2084" s="102">
        <f t="shared" si="2085"/>
        <v>2.9987292524680953</v>
      </c>
      <c r="EL2084" s="102">
        <f t="shared" si="2086"/>
        <v>3.1896732423640328</v>
      </c>
      <c r="EO2084" s="102">
        <f t="shared" si="2087"/>
        <v>2.5971066789123096</v>
      </c>
    </row>
    <row r="2085" spans="1:145" ht="15.5" x14ac:dyDescent="0.35">
      <c r="A2085" s="56" t="s">
        <v>486</v>
      </c>
      <c r="B2085" s="14" t="str">
        <f t="shared" si="2069"/>
        <v>...</v>
      </c>
      <c r="C2085" s="102">
        <f t="shared" si="2069"/>
        <v>7.7192982456140102</v>
      </c>
      <c r="D2085" s="102">
        <f t="shared" si="2069"/>
        <v>1.4657980456026221</v>
      </c>
      <c r="E2085" s="102">
        <f t="shared" si="2069"/>
        <v>3.6918138041733584</v>
      </c>
      <c r="F2085" s="102">
        <f t="shared" si="2069"/>
        <v>3.4055727554179627</v>
      </c>
      <c r="G2085" s="102">
        <f t="shared" si="2069"/>
        <v>4.6556886227544911</v>
      </c>
      <c r="H2085" s="102">
        <f t="shared" si="2069"/>
        <v>-3.7619796881705234</v>
      </c>
      <c r="I2085" s="102">
        <f t="shared" si="2069"/>
        <v>5.6777645659928826</v>
      </c>
      <c r="J2085" s="102">
        <f t="shared" si="2069"/>
        <v>1.4908579465541119</v>
      </c>
      <c r="K2085" s="102">
        <f t="shared" si="2069"/>
        <v>1.7322616407982636</v>
      </c>
      <c r="L2085" s="102">
        <f t="shared" si="2069"/>
        <v>6.647595695409338</v>
      </c>
      <c r="M2085" s="102">
        <f t="shared" si="2069"/>
        <v>5.9522288925788756</v>
      </c>
      <c r="N2085" s="102">
        <f t="shared" si="2069"/>
        <v>-0.56660638939122565</v>
      </c>
      <c r="O2085" s="102">
        <f t="shared" si="2069"/>
        <v>-0.13336566440348749</v>
      </c>
      <c r="P2085" s="102">
        <f t="shared" si="2069"/>
        <v>11.50904455505648</v>
      </c>
      <c r="Q2085" s="102">
        <f t="shared" si="2069"/>
        <v>8.5138813282525518</v>
      </c>
      <c r="R2085" s="102">
        <f t="shared" si="2069"/>
        <v>14.268650883132439</v>
      </c>
      <c r="S2085" s="102">
        <f t="shared" si="2069"/>
        <v>33.732978412977765</v>
      </c>
      <c r="T2085" s="102">
        <f t="shared" si="2069"/>
        <v>8.5641401946360531</v>
      </c>
      <c r="U2085" s="102">
        <f t="shared" si="2069"/>
        <v>-1.6154948107333671</v>
      </c>
      <c r="V2085" s="102">
        <f t="shared" si="2069"/>
        <v>4.7523929983255533</v>
      </c>
      <c r="W2085" s="102">
        <f t="shared" si="2069"/>
        <v>2.7513702468165655</v>
      </c>
      <c r="X2085" s="103">
        <f t="shared" si="2069"/>
        <v>-2.0035829471012798</v>
      </c>
      <c r="Y2085" s="103">
        <f t="shared" si="2069"/>
        <v>14.974978122948999</v>
      </c>
      <c r="Z2085" s="102">
        <f t="shared" si="2069"/>
        <v>3.5742374093607858</v>
      </c>
      <c r="AA2085" s="102">
        <f t="shared" si="2069"/>
        <v>8.219927742686286</v>
      </c>
      <c r="AB2085" s="102">
        <v>8.6660748727872114</v>
      </c>
      <c r="AC2085" s="102">
        <v>5.0320932209977025</v>
      </c>
      <c r="AD2085" s="102">
        <v>4.2676708021987206</v>
      </c>
      <c r="AE2085" s="102">
        <f t="shared" si="2070"/>
        <v>3.1737042060572431</v>
      </c>
      <c r="AF2085" s="102">
        <v>14.42370841486898</v>
      </c>
      <c r="AG2085" s="102">
        <v>13.471726635511788</v>
      </c>
      <c r="AH2085" s="102">
        <v>9.4782235009007891</v>
      </c>
      <c r="AI2085" s="102">
        <v>9.3248982122329966</v>
      </c>
      <c r="AJ2085" s="103">
        <f t="shared" si="2071"/>
        <v>2.6129545964509373</v>
      </c>
      <c r="AK2085" s="103">
        <v>12.70687120586742</v>
      </c>
      <c r="AL2085" s="103">
        <v>7.8839579390000623</v>
      </c>
      <c r="AM2085" s="103">
        <v>3.8037064110420489</v>
      </c>
      <c r="AN2085" s="103">
        <v>3.7937536747364158</v>
      </c>
      <c r="AO2085" s="103">
        <f t="shared" si="2072"/>
        <v>4.1709124668987876</v>
      </c>
      <c r="AP2085" s="103">
        <v>-0.26325125776301722</v>
      </c>
      <c r="AQ2085" s="103">
        <v>0.50492622855959401</v>
      </c>
      <c r="AR2085" s="103">
        <v>-3.6778812356542629</v>
      </c>
      <c r="AS2085" s="103">
        <f t="shared" si="2073"/>
        <v>-2.8282731496740334</v>
      </c>
      <c r="AT2085" s="103">
        <v>2.4493048178693937</v>
      </c>
      <c r="AU2085" s="103">
        <v>1.9272360371794113</v>
      </c>
      <c r="AV2085" s="103">
        <v>0.87058368341784653</v>
      </c>
      <c r="AW2085" s="103">
        <v>-2.4530955952880196</v>
      </c>
      <c r="AX2085" s="103">
        <f t="shared" si="2074"/>
        <v>-4.1953892231265115</v>
      </c>
      <c r="AY2085" s="103"/>
      <c r="AZ2085" s="103">
        <v>1.4271302743302579</v>
      </c>
      <c r="BA2085" s="103">
        <v>-0.62997336792154535</v>
      </c>
      <c r="BB2085" s="103">
        <v>5.2069634959509825</v>
      </c>
      <c r="BC2085" s="103">
        <v>2.9695119965129511</v>
      </c>
      <c r="BD2085" s="103">
        <v>1.1751604639668993</v>
      </c>
      <c r="BE2085" s="103">
        <v>-0.78829766764383058</v>
      </c>
      <c r="BF2085" s="103">
        <f t="shared" si="2075"/>
        <v>1.8568215538348114</v>
      </c>
      <c r="BG2085" s="103">
        <v>5.9547320621952293</v>
      </c>
      <c r="BH2085" s="103">
        <v>4.1745001464029405</v>
      </c>
      <c r="BI2085" s="103">
        <v>2.8632061083170077</v>
      </c>
      <c r="BJ2085" s="103">
        <v>1.4841263134399314</v>
      </c>
      <c r="BK2085" s="103">
        <v>4.5252238398906242</v>
      </c>
      <c r="BL2085" s="103">
        <v>3.7377640298977131</v>
      </c>
      <c r="BM2085" s="103">
        <v>3.0197194301200643</v>
      </c>
      <c r="BN2085" s="103">
        <v>2.3385608970627949</v>
      </c>
      <c r="BO2085" s="103">
        <f t="shared" si="2076"/>
        <v>2.4843806394500256</v>
      </c>
      <c r="BP2085" s="103">
        <v>5.6969837287792169</v>
      </c>
      <c r="BQ2085" s="103">
        <v>6.0693964902946114</v>
      </c>
      <c r="BR2085" s="103">
        <v>-5.8218361409985105E-2</v>
      </c>
      <c r="BS2085" s="103">
        <v>-8.3650559564455733</v>
      </c>
      <c r="BT2085" s="103">
        <v>0.77244925989009749</v>
      </c>
      <c r="BU2085" s="103">
        <v>-3.7824799044886377</v>
      </c>
      <c r="BV2085" s="103">
        <v>-8.3759325154750606</v>
      </c>
      <c r="BW2085" s="103">
        <v>0.83829122574280801</v>
      </c>
      <c r="BX2085" s="103">
        <v>-1.3258490055640952</v>
      </c>
      <c r="BY2085" s="103">
        <v>-5.4134180430961489</v>
      </c>
      <c r="BZ2085" s="102">
        <v>-0.56533878797538728</v>
      </c>
      <c r="CA2085" s="103">
        <f t="shared" si="2077"/>
        <v>-2.1817287239354282</v>
      </c>
      <c r="CB2085" s="103">
        <v>3.5004302178535158</v>
      </c>
      <c r="CC2085" s="103">
        <v>2.5303610279198399</v>
      </c>
      <c r="CD2085" s="103">
        <v>-0.94584328184015876</v>
      </c>
      <c r="CE2085" s="103">
        <v>2.3171863136224315</v>
      </c>
      <c r="CF2085" s="103">
        <v>1.7543319310738024</v>
      </c>
      <c r="CG2085" s="103">
        <v>-1.4228838572439859</v>
      </c>
      <c r="CH2085" s="103">
        <v>2.4096891694213021</v>
      </c>
      <c r="CI2085" s="103">
        <v>1.7957595938987831</v>
      </c>
      <c r="CJ2085" s="102">
        <v>2.5301069774422009</v>
      </c>
      <c r="CK2085" s="102">
        <v>2.1268346661036266</v>
      </c>
      <c r="CL2085" s="103">
        <f t="shared" si="2078"/>
        <v>-0.48768048538356135</v>
      </c>
      <c r="CM2085" s="103">
        <v>3.4682086744597473</v>
      </c>
      <c r="CN2085" s="103">
        <v>4.4296702103006744</v>
      </c>
      <c r="CO2085" s="103">
        <v>3.4710699902675501</v>
      </c>
      <c r="CP2085" s="103">
        <v>3.9423027754112687</v>
      </c>
      <c r="CQ2085" s="103">
        <v>3.4742938286200875</v>
      </c>
      <c r="CR2085" s="103">
        <v>1.5157149559718666</v>
      </c>
      <c r="CS2085" s="103">
        <v>4.2491452712414688</v>
      </c>
      <c r="CT2085" s="103">
        <v>2.9959930205200038</v>
      </c>
      <c r="CU2085" s="103">
        <v>1.2496328326075132</v>
      </c>
      <c r="CV2085" s="103">
        <v>3.2304154006161192</v>
      </c>
      <c r="CW2085" s="103">
        <v>2.0271722935690741</v>
      </c>
      <c r="CX2085" s="103">
        <v>2.9130540866018166</v>
      </c>
      <c r="CY2085" s="103">
        <v>1.8161737866256769</v>
      </c>
      <c r="CZ2085" s="103">
        <v>-2.5135211209677873E-2</v>
      </c>
      <c r="DA2085" s="103">
        <f t="shared" si="2079"/>
        <v>2.8945841310225791</v>
      </c>
      <c r="DB2085" s="102">
        <v>5.7411196451728568</v>
      </c>
      <c r="DC2085" s="102">
        <v>4.9926292225889242</v>
      </c>
      <c r="DD2085" s="102">
        <v>3.508402316524978</v>
      </c>
      <c r="DE2085" s="102">
        <v>3.980123548811997</v>
      </c>
      <c r="DF2085" s="102">
        <v>3.7152055933802366</v>
      </c>
      <c r="DG2085" s="102">
        <v>2.7118005884373151</v>
      </c>
      <c r="DH2085" s="102">
        <v>5.3138153349173933</v>
      </c>
      <c r="DI2085" s="102">
        <v>4.0199303379280344</v>
      </c>
      <c r="DJ2085" s="102">
        <v>2.667647893504502</v>
      </c>
      <c r="DK2085" s="102">
        <v>5.3363386889122646</v>
      </c>
      <c r="DL2085" s="102">
        <v>3.9388670462242237</v>
      </c>
      <c r="DM2085" s="102">
        <v>2.773924880699203</v>
      </c>
      <c r="DN2085" s="104">
        <f t="shared" si="2080"/>
        <v>4.645930398316473</v>
      </c>
      <c r="DO2085" s="102">
        <v>2.773924880699203</v>
      </c>
      <c r="DP2085" s="102">
        <v>3.1881283298354997</v>
      </c>
      <c r="DQ2085" s="102">
        <v>2.6110219211349754</v>
      </c>
      <c r="DR2085" s="102">
        <v>1.3073194880888075</v>
      </c>
      <c r="DS2085" s="102">
        <v>3.8980129748080063</v>
      </c>
      <c r="DT2085" s="102">
        <v>3.3407722380100329</v>
      </c>
      <c r="DU2085" s="102">
        <v>2.6185889496444732</v>
      </c>
      <c r="DV2085" s="105">
        <f t="shared" si="2081"/>
        <v>2.613084866763665</v>
      </c>
      <c r="DW2085" s="106">
        <f t="shared" si="2081"/>
        <v>2.0346931486521691</v>
      </c>
      <c r="DX2085" s="107">
        <f t="shared" si="2081"/>
        <v>1.621391204728647</v>
      </c>
      <c r="DZ2085" s="102">
        <f t="shared" si="2082"/>
        <v>1.6928881687781294</v>
      </c>
      <c r="EC2085" s="102">
        <f t="shared" si="2083"/>
        <v>4.4690119751972448</v>
      </c>
      <c r="EF2085" s="102">
        <f t="shared" si="2084"/>
        <v>3.4010258606844439</v>
      </c>
      <c r="EI2085" s="102">
        <f t="shared" si="2085"/>
        <v>3.7592343149793308</v>
      </c>
      <c r="EL2085" s="102">
        <f t="shared" si="2086"/>
        <v>3.8499769073198977</v>
      </c>
      <c r="EO2085" s="102">
        <f t="shared" si="2087"/>
        <v>3.9472636605468527</v>
      </c>
    </row>
    <row r="2086" spans="1:145" ht="15.5" x14ac:dyDescent="0.35">
      <c r="A2086" s="27"/>
      <c r="B2086" s="69"/>
      <c r="C2086" s="57"/>
      <c r="D2086" s="57"/>
      <c r="E2086" s="57"/>
      <c r="F2086" s="57"/>
      <c r="G2086" s="57"/>
      <c r="H2086" s="57"/>
      <c r="I2086" s="57"/>
      <c r="J2086" s="57"/>
      <c r="K2086" s="57"/>
      <c r="L2086" s="57"/>
      <c r="M2086" s="57"/>
      <c r="N2086" s="57"/>
      <c r="O2086" s="57"/>
      <c r="P2086" s="57"/>
      <c r="Q2086" s="57"/>
      <c r="R2086" s="57"/>
      <c r="S2086" s="57"/>
      <c r="T2086" s="57"/>
      <c r="U2086" s="57"/>
      <c r="V2086" s="57"/>
      <c r="W2086" s="57"/>
      <c r="X2086" s="58"/>
      <c r="Y2086" s="58"/>
      <c r="Z2086" s="57"/>
      <c r="AA2086" s="57"/>
      <c r="AB2086" s="57"/>
      <c r="AC2086" s="57"/>
      <c r="AD2086" s="57"/>
      <c r="AE2086" s="57"/>
      <c r="AF2086" s="57"/>
      <c r="AG2086" s="57"/>
      <c r="AH2086" s="57"/>
      <c r="AI2086" s="57"/>
      <c r="AJ2086" s="58"/>
      <c r="AK2086" s="58"/>
      <c r="AL2086" s="58"/>
      <c r="AM2086" s="58"/>
      <c r="AN2086" s="58"/>
      <c r="AO2086" s="58"/>
      <c r="AP2086" s="58"/>
      <c r="AQ2086" s="58"/>
      <c r="AR2086" s="58"/>
      <c r="AS2086" s="58"/>
      <c r="AT2086" s="58"/>
      <c r="AU2086" s="58"/>
      <c r="AV2086" s="58"/>
      <c r="AW2086" s="58"/>
      <c r="AX2086" s="58"/>
      <c r="AY2086" s="58"/>
      <c r="AZ2086" s="58"/>
      <c r="BA2086" s="58"/>
      <c r="BB2086" s="58"/>
      <c r="BC2086" s="58"/>
      <c r="BD2086" s="58"/>
      <c r="BE2086" s="58"/>
      <c r="BF2086" s="58"/>
      <c r="BG2086" s="58"/>
      <c r="BH2086" s="58"/>
      <c r="BI2086" s="58"/>
      <c r="BJ2086" s="58"/>
      <c r="BK2086" s="58"/>
      <c r="BL2086" s="58"/>
      <c r="BM2086" s="58"/>
      <c r="BN2086" s="58"/>
      <c r="BO2086" s="58"/>
      <c r="BP2086" s="58"/>
      <c r="BQ2086" s="58"/>
      <c r="BR2086" s="58"/>
      <c r="BS2086" s="58"/>
      <c r="BT2086" s="58"/>
      <c r="BU2086" s="58"/>
      <c r="BV2086" s="58"/>
      <c r="BW2086" s="58"/>
      <c r="BX2086" s="58"/>
      <c r="BY2086" s="58"/>
      <c r="BZ2086" s="57"/>
      <c r="CA2086" s="58"/>
      <c r="CB2086" s="58"/>
      <c r="CC2086" s="58"/>
      <c r="CD2086" s="58"/>
      <c r="CE2086" s="58"/>
      <c r="CF2086" s="58"/>
      <c r="CG2086" s="58"/>
      <c r="CH2086" s="58"/>
      <c r="CI2086" s="58"/>
      <c r="CJ2086" s="57"/>
      <c r="CK2086" s="57"/>
      <c r="CL2086" s="58"/>
      <c r="CM2086" s="58"/>
      <c r="CN2086" s="58"/>
      <c r="CO2086" s="58"/>
      <c r="CP2086" s="58"/>
      <c r="CQ2086" s="58"/>
      <c r="CR2086" s="58"/>
      <c r="CS2086" s="58"/>
      <c r="CT2086" s="58"/>
      <c r="CU2086" s="58"/>
      <c r="CV2086" s="58"/>
      <c r="CW2086" s="58"/>
      <c r="CX2086" s="58"/>
      <c r="CY2086" s="58"/>
      <c r="CZ2086" s="58"/>
      <c r="DA2086" s="58"/>
      <c r="DB2086" s="57"/>
      <c r="DC2086" s="57"/>
      <c r="DD2086" s="57"/>
      <c r="DE2086" s="57"/>
      <c r="DF2086" s="57"/>
      <c r="DG2086" s="57"/>
      <c r="DH2086" s="57"/>
      <c r="DI2086" s="57"/>
      <c r="DJ2086" s="57"/>
      <c r="DK2086" s="57"/>
      <c r="DL2086" s="57"/>
      <c r="DM2086" s="57"/>
      <c r="DN2086" s="59"/>
      <c r="DO2086" s="57"/>
      <c r="DP2086" s="57"/>
      <c r="DQ2086" s="57"/>
      <c r="DR2086" s="57"/>
      <c r="DS2086" s="57"/>
      <c r="DT2086" s="57"/>
      <c r="DU2086" s="57"/>
      <c r="DV2086" s="60"/>
      <c r="DW2086" s="61"/>
      <c r="DX2086" s="62"/>
      <c r="DZ2086" s="57"/>
      <c r="EC2086" s="57"/>
      <c r="EF2086" s="57"/>
      <c r="EI2086" s="57"/>
      <c r="EL2086" s="57"/>
      <c r="EO2086" s="57"/>
    </row>
    <row r="2087" spans="1:145" s="517" customFormat="1" ht="15.5" x14ac:dyDescent="0.35">
      <c r="A2087" s="390" t="s">
        <v>692</v>
      </c>
      <c r="B2087" s="525" t="s">
        <v>85</v>
      </c>
      <c r="C2087" s="187">
        <f t="shared" ref="C2087:O2093" si="2088">(C916-B916)*100/B$916</f>
        <v>-0.50096192383181937</v>
      </c>
      <c r="D2087" s="187">
        <f t="shared" si="2088"/>
        <v>1.7525479316317298</v>
      </c>
      <c r="E2087" s="187">
        <f t="shared" si="2088"/>
        <v>18.556503798898703</v>
      </c>
      <c r="F2087" s="187">
        <f t="shared" si="2088"/>
        <v>1.8376903320212148</v>
      </c>
      <c r="G2087" s="187">
        <f t="shared" si="2088"/>
        <v>-0.71026047323232611</v>
      </c>
      <c r="H2087" s="187">
        <f t="shared" si="2088"/>
        <v>0.89397868960690874</v>
      </c>
      <c r="I2087" s="187">
        <f t="shared" si="2088"/>
        <v>1.9317011856963431</v>
      </c>
      <c r="J2087" s="187">
        <f t="shared" si="2088"/>
        <v>3.9670918203381054</v>
      </c>
      <c r="K2087" s="187">
        <f t="shared" si="2088"/>
        <v>4.9376710364779424</v>
      </c>
      <c r="L2087" s="187">
        <f t="shared" si="2088"/>
        <v>5.2728480383332395</v>
      </c>
      <c r="M2087" s="187">
        <f t="shared" si="2088"/>
        <v>4.4382577696403969</v>
      </c>
      <c r="N2087" s="187">
        <f t="shared" si="2088"/>
        <v>-2.1310823964189991</v>
      </c>
      <c r="O2087" s="187">
        <f t="shared" si="2088"/>
        <v>7.6291372008096729</v>
      </c>
      <c r="P2087" s="526">
        <v>6.4</v>
      </c>
      <c r="Q2087" s="187">
        <f t="shared" ref="Q2087:AA2093" si="2089">(Q916-P916)*100/P$916</f>
        <v>5.2677863832670972</v>
      </c>
      <c r="R2087" s="187">
        <f t="shared" si="2089"/>
        <v>5.5506606621322137</v>
      </c>
      <c r="S2087" s="187">
        <f t="shared" si="2089"/>
        <v>10.485272210460362</v>
      </c>
      <c r="T2087" s="187">
        <f t="shared" si="2089"/>
        <v>4.2993895907378192</v>
      </c>
      <c r="U2087" s="187">
        <f t="shared" si="2089"/>
        <v>2.6886585063429829</v>
      </c>
      <c r="V2087" s="187">
        <f t="shared" si="2089"/>
        <v>4.9497257256379577</v>
      </c>
      <c r="W2087" s="187">
        <f t="shared" si="2089"/>
        <v>5.6955288590688458</v>
      </c>
      <c r="X2087" s="181">
        <f t="shared" si="2089"/>
        <v>2.0428623456831159</v>
      </c>
      <c r="Y2087" s="181">
        <f t="shared" si="2089"/>
        <v>4.725968241719948</v>
      </c>
      <c r="Z2087" s="187">
        <f t="shared" si="2089"/>
        <v>4.3552859396347046</v>
      </c>
      <c r="AA2087" s="187">
        <f t="shared" si="2089"/>
        <v>6.5735480021859898</v>
      </c>
      <c r="AB2087" s="187">
        <v>4.1044150227455596</v>
      </c>
      <c r="AC2087" s="187">
        <v>3.2267788079090507</v>
      </c>
      <c r="AD2087" s="187">
        <v>2.6172627659572933</v>
      </c>
      <c r="AE2087" s="187">
        <f t="shared" ref="AE2087:AE2093" si="2090">(AE916-AA916)*100/AA$916</f>
        <v>1.4008009584508661</v>
      </c>
      <c r="AF2087" s="187">
        <v>6.6959439630877204</v>
      </c>
      <c r="AG2087" s="187">
        <v>6.1507586682063398</v>
      </c>
      <c r="AH2087" s="187">
        <v>5.5648695694507913</v>
      </c>
      <c r="AI2087" s="187">
        <v>4.893048304334898</v>
      </c>
      <c r="AJ2087" s="181">
        <f t="shared" ref="AJ2087:AJ2093" si="2091">(AJ916-AE916)*100/AE$916</f>
        <v>4.0158927660130335</v>
      </c>
      <c r="AK2087" s="181">
        <v>4.1597947919147851</v>
      </c>
      <c r="AL2087" s="181">
        <v>2.7863705925995093</v>
      </c>
      <c r="AM2087" s="181">
        <v>2.5036189591147227</v>
      </c>
      <c r="AN2087" s="181">
        <v>2.4327038380081909</v>
      </c>
      <c r="AO2087" s="181">
        <f t="shared" ref="AO2087:AO2093" si="2092">(AO916-AJ916)*100/AJ$916</f>
        <v>1.2692483188509738</v>
      </c>
      <c r="AP2087" s="181">
        <v>1.6056663280152361</v>
      </c>
      <c r="AQ2087" s="181">
        <v>1.66221507031392</v>
      </c>
      <c r="AR2087" s="181">
        <v>0.82345433143338664</v>
      </c>
      <c r="AS2087" s="181">
        <f t="shared" ref="AS2087:AS2093" si="2093">(AS916-AO916)*100/AO$916</f>
        <v>-1.1015066280405048</v>
      </c>
      <c r="AT2087" s="181">
        <v>1.6245348629991045</v>
      </c>
      <c r="AU2087" s="181">
        <v>0.7910898501381235</v>
      </c>
      <c r="AV2087" s="181">
        <v>0.17079582731902038</v>
      </c>
      <c r="AW2087" s="181">
        <v>-3.2086185513602733E-2</v>
      </c>
      <c r="AX2087" s="181">
        <f t="shared" ref="AX2087:AX2093" si="2094">(AX916-AS916)*100/AS$916</f>
        <v>0.2016386170264238</v>
      </c>
      <c r="AY2087" s="181"/>
      <c r="AZ2087" s="181">
        <v>1.9137010699011718</v>
      </c>
      <c r="BA2087" s="181">
        <v>0.64317019033596956</v>
      </c>
      <c r="BB2087" s="181">
        <v>2.5046422772051264</v>
      </c>
      <c r="BC2087" s="181">
        <v>0.91613650147413472</v>
      </c>
      <c r="BD2087" s="181">
        <v>1.5362448870532048</v>
      </c>
      <c r="BE2087" s="181">
        <v>0.19622989612642361</v>
      </c>
      <c r="BF2087" s="181">
        <f t="shared" ref="BF2087:BF2093" si="2095">(BF916-AX916)*100/AX$916</f>
        <v>1.1131801452837791</v>
      </c>
      <c r="BG2087" s="181">
        <v>3.2230233544895133</v>
      </c>
      <c r="BH2087" s="181">
        <v>1.7201178542825444</v>
      </c>
      <c r="BI2087" s="181">
        <v>3.0151260461925227</v>
      </c>
      <c r="BJ2087" s="181">
        <v>1.0238104144065705</v>
      </c>
      <c r="BK2087" s="181">
        <v>2.6999644633660007</v>
      </c>
      <c r="BL2087" s="181">
        <v>1.0860613713881464</v>
      </c>
      <c r="BM2087" s="181">
        <v>2.4943264435646695</v>
      </c>
      <c r="BN2087" s="181">
        <v>0.68219305208728653</v>
      </c>
      <c r="BO2087" s="181">
        <f t="shared" ref="BO2087:BO2093" si="2096">(BO916-BF916)*100/BF$916</f>
        <v>2.1463723387862328</v>
      </c>
      <c r="BP2087" s="181">
        <v>3.3306455016416452</v>
      </c>
      <c r="BQ2087" s="181">
        <v>-1.8980526188246207</v>
      </c>
      <c r="BR2087" s="181">
        <v>-6.8776004381395017</v>
      </c>
      <c r="BS2087" s="181">
        <v>-10.604045073252843</v>
      </c>
      <c r="BT2087" s="181">
        <v>-3.689195223381017</v>
      </c>
      <c r="BU2087" s="181">
        <v>-5.8805404795093779</v>
      </c>
      <c r="BV2087" s="181">
        <v>-11.889875024823642</v>
      </c>
      <c r="BW2087" s="181">
        <v>-3.0766305264898821</v>
      </c>
      <c r="BX2087" s="181">
        <v>-4.5056397125854044</v>
      </c>
      <c r="BY2087" s="181">
        <v>-8.1959410664161592</v>
      </c>
      <c r="BZ2087" s="187">
        <v>-2.9457619324721733</v>
      </c>
      <c r="CA2087" s="181">
        <f t="shared" ref="CA2087:CA2093" si="2097">(CA916-BO916)*100/BO$916</f>
        <v>-1.7099792208892315</v>
      </c>
      <c r="CB2087" s="181">
        <v>3.3240326392022732</v>
      </c>
      <c r="CC2087" s="181">
        <v>1.9438236586539146</v>
      </c>
      <c r="CD2087" s="181">
        <v>-1.1186897532711533</v>
      </c>
      <c r="CE2087" s="181">
        <v>4.0671053562653654</v>
      </c>
      <c r="CF2087" s="181">
        <v>1.3368746029773932</v>
      </c>
      <c r="CG2087" s="181">
        <v>-1.7209949680275933</v>
      </c>
      <c r="CH2087" s="181">
        <v>2.8721472032646891</v>
      </c>
      <c r="CI2087" s="181">
        <v>1.5734973377042705</v>
      </c>
      <c r="CJ2087" s="187">
        <v>2.6908565263458661</v>
      </c>
      <c r="CK2087" s="187">
        <v>1.8649874017713148</v>
      </c>
      <c r="CL2087" s="181">
        <f t="shared" ref="CL2087:CL2093" si="2098">(CL916-CA916)*100/CA$916</f>
        <v>1.7346319492332278</v>
      </c>
      <c r="CM2087" s="181">
        <v>3.6584052822503632</v>
      </c>
      <c r="CN2087" s="181">
        <v>3.2365921171894452</v>
      </c>
      <c r="CO2087" s="181">
        <v>2.9544324838030498</v>
      </c>
      <c r="CP2087" s="181">
        <v>4.0497704508391061</v>
      </c>
      <c r="CQ2087" s="181">
        <v>3.1442612850788372</v>
      </c>
      <c r="CR2087" s="181">
        <v>1.3858564949309577</v>
      </c>
      <c r="CS2087" s="181">
        <v>4.4463005682565777</v>
      </c>
      <c r="CT2087" s="181">
        <v>3.5336380945753225</v>
      </c>
      <c r="CU2087" s="181">
        <v>1.7292216207486653</v>
      </c>
      <c r="CV2087" s="181">
        <v>4.2357816361422627</v>
      </c>
      <c r="CW2087" s="181">
        <v>3.1879192742924127</v>
      </c>
      <c r="CX2087" s="181">
        <v>3.7771268263520414</v>
      </c>
      <c r="CY2087" s="181">
        <v>2.9256805581687089</v>
      </c>
      <c r="CZ2087" s="181">
        <v>2.1651783575607539</v>
      </c>
      <c r="DA2087" s="181">
        <f t="shared" ref="DA2087:DA2093" si="2099">(DA916-CL916)*100/CL$916</f>
        <v>2.9710168493476203</v>
      </c>
      <c r="DB2087" s="187">
        <v>4.0788846031742905</v>
      </c>
      <c r="DC2087" s="187">
        <v>2.6908629389022845</v>
      </c>
      <c r="DD2087" s="187">
        <v>1.4323538042340478</v>
      </c>
      <c r="DE2087" s="187">
        <v>3.753510701496467</v>
      </c>
      <c r="DF2087" s="187">
        <v>2.4400883052451228</v>
      </c>
      <c r="DG2087" s="187">
        <v>0.70136696251268016</v>
      </c>
      <c r="DH2087" s="187">
        <v>3.7439840155452808</v>
      </c>
      <c r="DI2087" s="187">
        <v>2.5210445717271432</v>
      </c>
      <c r="DJ2087" s="187">
        <v>0.91031933555409605</v>
      </c>
      <c r="DK2087" s="187">
        <v>2.8773521271372928</v>
      </c>
      <c r="DL2087" s="187">
        <v>2.2202596820509983</v>
      </c>
      <c r="DM2087" s="187">
        <v>0.88641047582378629</v>
      </c>
      <c r="DN2087" s="182">
        <f t="shared" ref="DN2087:DN2093" si="2100">(DN916-DA916)*100/DA$916</f>
        <v>2.0118458720698329</v>
      </c>
      <c r="DO2087" s="187">
        <v>0.88641047582378629</v>
      </c>
      <c r="DP2087" s="187">
        <v>4.2714002897567118</v>
      </c>
      <c r="DQ2087" s="187">
        <v>3.565023409825125</v>
      </c>
      <c r="DR2087" s="187">
        <v>2.3346577693130879</v>
      </c>
      <c r="DS2087" s="187">
        <v>4.0478560818274341</v>
      </c>
      <c r="DT2087" s="187">
        <v>3.297493866031429</v>
      </c>
      <c r="DU2087" s="187">
        <v>2.9101399306928757</v>
      </c>
      <c r="DV2087" s="183">
        <f t="shared" ref="DV2087:DV2093" si="2101">(DV916-DN916)*100/DN$916</f>
        <v>3.5756718807995242</v>
      </c>
      <c r="DW2087" s="184">
        <f t="shared" ref="DW2087:DW2093" si="2102">(DW916-DN916)*100/DN$916</f>
        <v>2.7076978657816002</v>
      </c>
      <c r="DX2087" s="185">
        <f t="shared" ref="DX2087:DX2093" si="2103">(DX916-DN916)*100/DN$916</f>
        <v>1.6475308612245541</v>
      </c>
      <c r="DZ2087" s="187">
        <f t="shared" ref="DZ2087:DZ2093" si="2104">(DZ916-DW916)*100/DW$916</f>
        <v>3.4501735070784481</v>
      </c>
      <c r="EC2087" s="187">
        <f t="shared" ref="EC2087:EC2093" si="2105">(EC916-DZ916)*100/DZ$916</f>
        <v>3.7915483653221895</v>
      </c>
      <c r="EF2087" s="187">
        <f t="shared" ref="EF2087:EF2093" si="2106">(EF916-EC916)*100/EC$916</f>
        <v>3.8393499417430248</v>
      </c>
      <c r="EI2087" s="187">
        <f t="shared" ref="EI2087:EI2093" si="2107">(EI916-EF916)*100/EF$916</f>
        <v>4.4259375399158101</v>
      </c>
      <c r="EL2087" s="187">
        <f t="shared" ref="EL2087:EL2093" si="2108">(EL916-EI916)*100/EI$916</f>
        <v>4.6285124978050574</v>
      </c>
      <c r="EO2087" s="187">
        <f t="shared" ref="EO2087:EO2093" si="2109">(EO916-EL916)*100/EL$916</f>
        <v>4.7004767681679764</v>
      </c>
    </row>
    <row r="2088" spans="1:145" ht="15.5" x14ac:dyDescent="0.35">
      <c r="A2088" s="56" t="s">
        <v>482</v>
      </c>
      <c r="B2088" s="190" t="s">
        <v>85</v>
      </c>
      <c r="C2088" s="102">
        <f t="shared" si="2088"/>
        <v>-1.9238543629909783</v>
      </c>
      <c r="D2088" s="102">
        <f t="shared" si="2088"/>
        <v>-1.5600584418347181</v>
      </c>
      <c r="E2088" s="102">
        <f t="shared" si="2088"/>
        <v>-1.8691643166091636</v>
      </c>
      <c r="F2088" s="102">
        <f t="shared" si="2088"/>
        <v>-0.95626859248809659</v>
      </c>
      <c r="G2088" s="102">
        <f t="shared" si="2088"/>
        <v>-0.59110886889661507</v>
      </c>
      <c r="H2088" s="102">
        <f t="shared" si="2088"/>
        <v>-0.47791807050365059</v>
      </c>
      <c r="I2088" s="102">
        <f t="shared" si="2088"/>
        <v>3.0516450337356792E-2</v>
      </c>
      <c r="J2088" s="102">
        <f t="shared" si="2088"/>
        <v>1.0356976442133501</v>
      </c>
      <c r="K2088" s="102">
        <f t="shared" si="2088"/>
        <v>1.2646795268183324</v>
      </c>
      <c r="L2088" s="102">
        <f t="shared" si="2088"/>
        <v>1.2645036426363416</v>
      </c>
      <c r="M2088" s="102">
        <f t="shared" si="2088"/>
        <v>1.1659430206830428</v>
      </c>
      <c r="N2088" s="102">
        <f t="shared" si="2088"/>
        <v>1.0707506688065214</v>
      </c>
      <c r="O2088" s="102">
        <f t="shared" si="2088"/>
        <v>1.2582857806920382</v>
      </c>
      <c r="P2088" s="215">
        <f>+P2087-P2089-P2090-P2091-P2092-P2093</f>
        <v>-1.3718102115929938</v>
      </c>
      <c r="Q2088" s="102">
        <f t="shared" si="2089"/>
        <v>1.6235528033422957</v>
      </c>
      <c r="R2088" s="102">
        <f t="shared" si="2089"/>
        <v>1.7328617602865588</v>
      </c>
      <c r="S2088" s="102">
        <f t="shared" si="2089"/>
        <v>2.5488235081834878</v>
      </c>
      <c r="T2088" s="102">
        <f t="shared" si="2089"/>
        <v>0.73406074001102428</v>
      </c>
      <c r="U2088" s="102">
        <f t="shared" si="2089"/>
        <v>1.2286495303421927</v>
      </c>
      <c r="V2088" s="102">
        <f t="shared" si="2089"/>
        <v>1.7549955343766552</v>
      </c>
      <c r="W2088" s="102">
        <f t="shared" si="2089"/>
        <v>1.2484303561871815</v>
      </c>
      <c r="X2088" s="103">
        <f t="shared" si="2089"/>
        <v>0.77034231910283479</v>
      </c>
      <c r="Y2088" s="103">
        <f t="shared" si="2089"/>
        <v>1.2009692397564495</v>
      </c>
      <c r="Z2088" s="102">
        <f t="shared" si="2089"/>
        <v>1.4309424618320552</v>
      </c>
      <c r="AA2088" s="102">
        <f t="shared" si="2089"/>
        <v>1.5709942986288288</v>
      </c>
      <c r="AB2088" s="102">
        <v>3.5825152293235405</v>
      </c>
      <c r="AC2088" s="102">
        <v>3.1758771943639195</v>
      </c>
      <c r="AD2088" s="102">
        <v>2.7278275287032363</v>
      </c>
      <c r="AE2088" s="102">
        <f t="shared" si="2090"/>
        <v>1.8331156582468811</v>
      </c>
      <c r="AF2088" s="102">
        <v>1.6230680627269705</v>
      </c>
      <c r="AG2088" s="102">
        <v>2.0023247003289018</v>
      </c>
      <c r="AH2088" s="102">
        <v>1.9255688741689212</v>
      </c>
      <c r="AI2088" s="102">
        <v>1.3386950635923618</v>
      </c>
      <c r="AJ2088" s="103">
        <f t="shared" si="2091"/>
        <v>2.074660402633818</v>
      </c>
      <c r="AK2088" s="103">
        <v>2.0170035369288191</v>
      </c>
      <c r="AL2088" s="103">
        <v>1.8922597987750787</v>
      </c>
      <c r="AM2088" s="103">
        <v>1.9793825380632524</v>
      </c>
      <c r="AN2088" s="103">
        <v>1.9793825380632524</v>
      </c>
      <c r="AO2088" s="103">
        <f t="shared" si="2092"/>
        <v>2.0284383023938282</v>
      </c>
      <c r="AP2088" s="103">
        <v>1.834093202319516</v>
      </c>
      <c r="AQ2088" s="103">
        <v>2.1316710060125623</v>
      </c>
      <c r="AR2088" s="103">
        <v>1.815763160269654</v>
      </c>
      <c r="AS2088" s="103">
        <f t="shared" si="2093"/>
        <v>1.7406455181322396</v>
      </c>
      <c r="AT2088" s="103">
        <v>2.0642224139450471</v>
      </c>
      <c r="AU2088" s="103">
        <v>1.5426516986648777</v>
      </c>
      <c r="AV2088" s="103">
        <v>1.4592002939249187</v>
      </c>
      <c r="AW2088" s="103">
        <v>1.5074735096885401</v>
      </c>
      <c r="AX2088" s="103">
        <f t="shared" si="2094"/>
        <v>1.4074239832166933</v>
      </c>
      <c r="AY2088" s="103"/>
      <c r="AZ2088" s="103">
        <v>1.5983317690819063</v>
      </c>
      <c r="BA2088" s="103">
        <v>1.2905547083135438</v>
      </c>
      <c r="BB2088" s="103">
        <v>1.6133705974799357</v>
      </c>
      <c r="BC2088" s="103">
        <v>1.3188973099853245</v>
      </c>
      <c r="BD2088" s="103">
        <v>1.4657617899661406</v>
      </c>
      <c r="BE2088" s="103">
        <v>1.4657617899661406</v>
      </c>
      <c r="BF2088" s="103">
        <f t="shared" si="2095"/>
        <v>1.6360542545710408</v>
      </c>
      <c r="BG2088" s="103">
        <v>1.5199563178308748</v>
      </c>
      <c r="BH2088" s="103">
        <v>1.3709072341762414</v>
      </c>
      <c r="BI2088" s="103">
        <v>1.7401562006193172</v>
      </c>
      <c r="BJ2088" s="103">
        <v>1.2873624556454448</v>
      </c>
      <c r="BK2088" s="103">
        <v>1.2319528927344958</v>
      </c>
      <c r="BL2088" s="103">
        <v>0.98464029616381721</v>
      </c>
      <c r="BM2088" s="103">
        <v>1.5245576823676288</v>
      </c>
      <c r="BN2088" s="103">
        <v>1.091870691819518</v>
      </c>
      <c r="BO2088" s="103">
        <f t="shared" si="2096"/>
        <v>1.4901907511245986</v>
      </c>
      <c r="BP2088" s="103">
        <v>1.7951883297372644</v>
      </c>
      <c r="BQ2088" s="103">
        <v>-2.9217525192405271</v>
      </c>
      <c r="BR2088" s="103">
        <v>-3.3227820840658553</v>
      </c>
      <c r="BS2088" s="103">
        <v>-3.2999362759154383</v>
      </c>
      <c r="BT2088" s="103">
        <v>-1.6257912481098469</v>
      </c>
      <c r="BU2088" s="103">
        <v>-2.2002789210582558</v>
      </c>
      <c r="BV2088" s="103">
        <v>-4.6388985306844699</v>
      </c>
      <c r="BW2088" s="103">
        <v>-1.2385778667870149</v>
      </c>
      <c r="BX2088" s="103">
        <v>-1.6521477560905444</v>
      </c>
      <c r="BY2088" s="103">
        <v>-3.3847293032988168</v>
      </c>
      <c r="BZ2088" s="102">
        <v>-0.82268758329254776</v>
      </c>
      <c r="CA2088" s="103">
        <f t="shared" si="2097"/>
        <v>0.1375601453633106</v>
      </c>
      <c r="CB2088" s="103">
        <v>1.7586881764013649</v>
      </c>
      <c r="CC2088" s="103">
        <v>1.3168151160487245</v>
      </c>
      <c r="CD2088" s="103">
        <v>0.51504567783733968</v>
      </c>
      <c r="CE2088" s="103">
        <v>1.6004801704354965</v>
      </c>
      <c r="CF2088" s="103">
        <v>1.0768167464806953</v>
      </c>
      <c r="CG2088" s="103">
        <v>0.16605478677928937</v>
      </c>
      <c r="CH2088" s="103">
        <v>1.3922350435625352</v>
      </c>
      <c r="CI2088" s="103">
        <v>0.99516386314871874</v>
      </c>
      <c r="CJ2088" s="102">
        <v>1.186679123170614</v>
      </c>
      <c r="CK2088" s="102">
        <v>0.99935431984279088</v>
      </c>
      <c r="CL2088" s="103">
        <f t="shared" si="2098"/>
        <v>1.4343104454029043</v>
      </c>
      <c r="CM2088" s="103">
        <v>2.0899108825713206</v>
      </c>
      <c r="CN2088" s="103">
        <v>1.4592375212713053</v>
      </c>
      <c r="CO2088" s="103">
        <v>1.4160579313717601</v>
      </c>
      <c r="CP2088" s="103">
        <v>1.5899429967901733</v>
      </c>
      <c r="CQ2088" s="103">
        <v>1.4149155383960521</v>
      </c>
      <c r="CR2088" s="103">
        <v>1.0680293289901011</v>
      </c>
      <c r="CS2088" s="103">
        <v>2.1799879750016178</v>
      </c>
      <c r="CT2088" s="103">
        <v>1.8063689716799562</v>
      </c>
      <c r="CU2088" s="103">
        <v>1.4681427441601842</v>
      </c>
      <c r="CV2088" s="103">
        <v>2.1172065293394344</v>
      </c>
      <c r="CW2088" s="103">
        <v>1.6866833897265585</v>
      </c>
      <c r="CX2088" s="103">
        <v>1.814753078064423</v>
      </c>
      <c r="CY2088" s="103">
        <v>1.4383620090588041</v>
      </c>
      <c r="CZ2088" s="103">
        <v>1.2716884552923085</v>
      </c>
      <c r="DA2088" s="103">
        <f t="shared" si="2099"/>
        <v>1.6173032150684861</v>
      </c>
      <c r="DB2088" s="102">
        <v>1.9599259641637885</v>
      </c>
      <c r="DC2088" s="102">
        <v>1.4665848099747021</v>
      </c>
      <c r="DD2088" s="102">
        <v>1.4665848099747021</v>
      </c>
      <c r="DE2088" s="102">
        <v>1.9547986768926684</v>
      </c>
      <c r="DF2088" s="102">
        <v>1.6147344289124632</v>
      </c>
      <c r="DG2088" s="102">
        <v>1.0168588872926259</v>
      </c>
      <c r="DH2088" s="102">
        <v>1.974952720426602</v>
      </c>
      <c r="DI2088" s="102">
        <v>1.6889838021102386</v>
      </c>
      <c r="DJ2088" s="102">
        <v>1.147148199194342</v>
      </c>
      <c r="DK2088" s="102">
        <v>1.7632692619858881</v>
      </c>
      <c r="DL2088" s="102">
        <v>1.6211796342865461</v>
      </c>
      <c r="DM2088" s="102">
        <v>1.0994613907775481</v>
      </c>
      <c r="DN2088" s="104">
        <f t="shared" si="2100"/>
        <v>1.4466583975805607</v>
      </c>
      <c r="DO2088" s="102">
        <v>1.0994613907775481</v>
      </c>
      <c r="DP2088" s="102">
        <v>1.9120165612697333</v>
      </c>
      <c r="DQ2088" s="102">
        <v>1.7935952645067816</v>
      </c>
      <c r="DR2088" s="102">
        <v>1.5952402823622156</v>
      </c>
      <c r="DS2088" s="102">
        <v>1.7857276891325917</v>
      </c>
      <c r="DT2088" s="102">
        <v>1.5983475001694423</v>
      </c>
      <c r="DU2088" s="102">
        <v>1.4753774601775629</v>
      </c>
      <c r="DV2088" s="105">
        <f t="shared" si="2101"/>
        <v>1.8238874756952481</v>
      </c>
      <c r="DW2088" s="106">
        <f t="shared" si="2102"/>
        <v>1.5292725422661473</v>
      </c>
      <c r="DX2088" s="107">
        <f t="shared" si="2103"/>
        <v>1.1879003384736309</v>
      </c>
      <c r="DZ2088" s="102">
        <f t="shared" si="2104"/>
        <v>1.8087892951342994</v>
      </c>
      <c r="EC2088" s="102">
        <f t="shared" si="2105"/>
        <v>1.9275040739634475</v>
      </c>
      <c r="EF2088" s="102">
        <f t="shared" si="2106"/>
        <v>2.0741800482358821</v>
      </c>
      <c r="EI2088" s="102">
        <f t="shared" si="2107"/>
        <v>2.3534266360716121</v>
      </c>
      <c r="EL2088" s="102">
        <f t="shared" si="2108"/>
        <v>2.5637181128744215</v>
      </c>
      <c r="EO2088" s="102">
        <f t="shared" si="2109"/>
        <v>2.6653961707079037</v>
      </c>
    </row>
    <row r="2089" spans="1:145" ht="15.5" x14ac:dyDescent="0.35">
      <c r="A2089" s="56" t="s">
        <v>488</v>
      </c>
      <c r="B2089" s="190" t="s">
        <v>85</v>
      </c>
      <c r="C2089" s="102">
        <f t="shared" si="2088"/>
        <v>0.10203872502611153</v>
      </c>
      <c r="D2089" s="102">
        <f t="shared" si="2088"/>
        <v>0.12195855738950792</v>
      </c>
      <c r="E2089" s="102">
        <f t="shared" si="2088"/>
        <v>-0.13260356005932758</v>
      </c>
      <c r="F2089" s="102">
        <f t="shared" si="2088"/>
        <v>-2.809288783019322E-2</v>
      </c>
      <c r="G2089" s="102">
        <f t="shared" si="2088"/>
        <v>-0.31849692810239127</v>
      </c>
      <c r="H2089" s="102">
        <f t="shared" si="2088"/>
        <v>1.5896484049200334E-2</v>
      </c>
      <c r="I2089" s="102">
        <f t="shared" si="2088"/>
        <v>0.22650163317251007</v>
      </c>
      <c r="J2089" s="102">
        <f t="shared" si="2088"/>
        <v>0.30478934341405101</v>
      </c>
      <c r="K2089" s="102">
        <f t="shared" si="2088"/>
        <v>-0.1379787308906433</v>
      </c>
      <c r="L2089" s="102">
        <f t="shared" si="2088"/>
        <v>0.2744313908834442</v>
      </c>
      <c r="M2089" s="102">
        <f t="shared" si="2088"/>
        <v>0.18911384410280271</v>
      </c>
      <c r="N2089" s="102">
        <f t="shared" si="2088"/>
        <v>0.17199710113007083</v>
      </c>
      <c r="O2089" s="102">
        <f t="shared" si="2088"/>
        <v>6.2234034739391007E-2</v>
      </c>
      <c r="P2089" s="102">
        <f>(P918-O918)*100/O$916</f>
        <v>0.12044314659251892</v>
      </c>
      <c r="Q2089" s="102">
        <f t="shared" si="2089"/>
        <v>1.1277337557025754E-2</v>
      </c>
      <c r="R2089" s="102">
        <f t="shared" si="2089"/>
        <v>-0.15467205042660742</v>
      </c>
      <c r="S2089" s="102">
        <f t="shared" si="2089"/>
        <v>0.10446370088040935</v>
      </c>
      <c r="T2089" s="102">
        <f t="shared" si="2089"/>
        <v>8.3758235162903899E-2</v>
      </c>
      <c r="U2089" s="102">
        <f t="shared" si="2089"/>
        <v>0.13300302173593853</v>
      </c>
      <c r="V2089" s="102">
        <f t="shared" si="2089"/>
        <v>0.11504660088323826</v>
      </c>
      <c r="W2089" s="102">
        <f t="shared" si="2089"/>
        <v>7.3889799184175403E-2</v>
      </c>
      <c r="X2089" s="103">
        <f t="shared" si="2089"/>
        <v>7.7261189067943881E-2</v>
      </c>
      <c r="Y2089" s="103">
        <f t="shared" si="2089"/>
        <v>0.12815127203567031</v>
      </c>
      <c r="Z2089" s="102">
        <f t="shared" si="2089"/>
        <v>0.1159686641867156</v>
      </c>
      <c r="AA2089" s="102">
        <f t="shared" si="2089"/>
        <v>0.13948273343487488</v>
      </c>
      <c r="AB2089" s="102">
        <v>4.3182022921935001E-2</v>
      </c>
      <c r="AC2089" s="102">
        <v>-0.49933897506035702</v>
      </c>
      <c r="AD2089" s="102">
        <v>-0.47539274489554123</v>
      </c>
      <c r="AE2089" s="102">
        <f t="shared" si="2090"/>
        <v>-0.99023310201869241</v>
      </c>
      <c r="AF2089" s="102">
        <v>2.3274291929356834E-2</v>
      </c>
      <c r="AG2089" s="102">
        <v>6.5839355613855535E-3</v>
      </c>
      <c r="AH2089" s="102">
        <v>9.2542505505582885E-3</v>
      </c>
      <c r="AI2089" s="102">
        <v>8.8837748250845013E-3</v>
      </c>
      <c r="AJ2089" s="103">
        <f t="shared" si="2091"/>
        <v>1.3838052188823793E-3</v>
      </c>
      <c r="AK2089" s="103">
        <v>9.8010997998233165E-2</v>
      </c>
      <c r="AL2089" s="103">
        <v>0.10530163259692801</v>
      </c>
      <c r="AM2089" s="103">
        <v>9.071011458259122E-2</v>
      </c>
      <c r="AN2089" s="103">
        <v>7.7914594563718839E-2</v>
      </c>
      <c r="AO2089" s="103">
        <f t="shared" si="2092"/>
        <v>7.1233099754448165E-2</v>
      </c>
      <c r="AP2089" s="103">
        <v>9.6867862304065341E-2</v>
      </c>
      <c r="AQ2089" s="103">
        <v>8.8937836321861155E-2</v>
      </c>
      <c r="AR2089" s="103">
        <v>9.192115982491085E-2</v>
      </c>
      <c r="AS2089" s="103">
        <f t="shared" si="2093"/>
        <v>8.0380020381537534E-2</v>
      </c>
      <c r="AT2089" s="103">
        <v>0.1001340760751159</v>
      </c>
      <c r="AU2089" s="103">
        <v>8.3513850702951697E-2</v>
      </c>
      <c r="AV2089" s="103">
        <v>7.8726348427257328E-2</v>
      </c>
      <c r="AW2089" s="103">
        <v>7.8762211607754484E-2</v>
      </c>
      <c r="AX2089" s="103">
        <f t="shared" si="2094"/>
        <v>8.1138764043191577E-2</v>
      </c>
      <c r="AY2089" s="103"/>
      <c r="AZ2089" s="103">
        <v>7.2070465206080847E-2</v>
      </c>
      <c r="BA2089" s="103">
        <v>3.2880154855978679E-2</v>
      </c>
      <c r="BB2089" s="103">
        <v>7.2513500465981179E-2</v>
      </c>
      <c r="BC2089" s="103">
        <v>1.4945867500198207E-2</v>
      </c>
      <c r="BD2089" s="103">
        <v>7.41565295285153E-2</v>
      </c>
      <c r="BE2089" s="103">
        <v>8.6085820259753244E-3</v>
      </c>
      <c r="BF2089" s="103">
        <f t="shared" si="2095"/>
        <v>7.0844380811986518E-2</v>
      </c>
      <c r="BG2089" s="103">
        <v>9.057392382730195E-2</v>
      </c>
      <c r="BH2089" s="103">
        <v>-3.4637701829296201E-4</v>
      </c>
      <c r="BI2089" s="103">
        <v>8.6997617369481695E-2</v>
      </c>
      <c r="BJ2089" s="103">
        <v>-3.1550073343184423E-2</v>
      </c>
      <c r="BK2089" s="103">
        <v>8.9209247680069215E-2</v>
      </c>
      <c r="BL2089" s="103">
        <v>-3.5428656831446491E-2</v>
      </c>
      <c r="BM2089" s="103">
        <v>8.8967010137158381E-2</v>
      </c>
      <c r="BN2089" s="103">
        <v>-3.6242583968654471E-2</v>
      </c>
      <c r="BO2089" s="103">
        <f t="shared" si="2096"/>
        <v>5.3753661237395604E-2</v>
      </c>
      <c r="BP2089" s="103">
        <v>8.9148041037636017E-2</v>
      </c>
      <c r="BQ2089" s="103">
        <v>8.874999454839165E-2</v>
      </c>
      <c r="BR2089" s="103">
        <v>2.6585864307495488E-2</v>
      </c>
      <c r="BS2089" s="103">
        <v>-0.14389512926063322</v>
      </c>
      <c r="BT2089" s="103">
        <v>1.596758943785594E-2</v>
      </c>
      <c r="BU2089" s="103">
        <v>1.0347977168990588E-2</v>
      </c>
      <c r="BV2089" s="103">
        <v>-0.1180848597940731</v>
      </c>
      <c r="BW2089" s="103">
        <v>1.9682669280299291E-2</v>
      </c>
      <c r="BX2089" s="103">
        <v>1.3408864424403793E-2</v>
      </c>
      <c r="BY2089" s="103">
        <v>-9.2852837772057009E-2</v>
      </c>
      <c r="BZ2089" s="102">
        <v>1.1533764632352242E-2</v>
      </c>
      <c r="CA2089" s="103">
        <f t="shared" si="2097"/>
        <v>1.2247412994415108E-2</v>
      </c>
      <c r="CB2089" s="103">
        <v>-2.9504781981343774E-2</v>
      </c>
      <c r="CC2089" s="103">
        <v>-5.4963975970438894E-2</v>
      </c>
      <c r="CD2089" s="103">
        <v>-0.10901302698036276</v>
      </c>
      <c r="CE2089" s="103">
        <v>0.13226470313257579</v>
      </c>
      <c r="CF2089" s="103">
        <v>-2.1070947857656985E-3</v>
      </c>
      <c r="CG2089" s="103">
        <v>-6.9446575584283896E-2</v>
      </c>
      <c r="CH2089" s="103">
        <v>5.9612165576115601E-2</v>
      </c>
      <c r="CI2089" s="103">
        <v>3.6763088770387253E-2</v>
      </c>
      <c r="CJ2089" s="102">
        <v>7.4870202901211103E-2</v>
      </c>
      <c r="CK2089" s="102">
        <v>5.3383273982588568E-2</v>
      </c>
      <c r="CL2089" s="103">
        <f t="shared" si="2098"/>
        <v>2.1579294589614169E-2</v>
      </c>
      <c r="CM2089" s="103">
        <v>8.4799055192515432E-2</v>
      </c>
      <c r="CN2089" s="103">
        <v>8.2164648913349153E-2</v>
      </c>
      <c r="CO2089" s="103">
        <v>8.4125065363519852E-2</v>
      </c>
      <c r="CP2089" s="103">
        <v>9.2694625878359721E-2</v>
      </c>
      <c r="CQ2089" s="103">
        <v>8.4115463856639622E-2</v>
      </c>
      <c r="CR2089" s="103">
        <v>2.103256918573447E-2</v>
      </c>
      <c r="CS2089" s="103">
        <v>-8.0207801049643576E-2</v>
      </c>
      <c r="CT2089" s="103">
        <v>1.6308996674219492E-2</v>
      </c>
      <c r="CU2089" s="103">
        <v>6.1198615153084314E-2</v>
      </c>
      <c r="CV2089" s="103">
        <v>-3.6330594115218134E-2</v>
      </c>
      <c r="CW2089" s="103">
        <v>3.436515459982413E-2</v>
      </c>
      <c r="CX2089" s="103">
        <v>-3.7029561791632096E-2</v>
      </c>
      <c r="CY2089" s="103">
        <v>3.4068593725765837E-2</v>
      </c>
      <c r="CZ2089" s="103">
        <v>6.5431733315495441E-2</v>
      </c>
      <c r="DA2089" s="103">
        <f t="shared" si="2099"/>
        <v>1.026287302475961E-2</v>
      </c>
      <c r="DB2089" s="102">
        <v>1.8142039165655807E-2</v>
      </c>
      <c r="DC2089" s="102">
        <v>2.6450494190753848E-2</v>
      </c>
      <c r="DD2089" s="102">
        <v>3.8538202611232822E-2</v>
      </c>
      <c r="DE2089" s="102">
        <v>-1.0204038578717829E-2</v>
      </c>
      <c r="DF2089" s="102">
        <v>1.0587083695770605E-2</v>
      </c>
      <c r="DG2089" s="102">
        <v>2.283727627375445E-2</v>
      </c>
      <c r="DH2089" s="102">
        <v>-1.2605708264073973E-2</v>
      </c>
      <c r="DI2089" s="102">
        <v>1.9910469346990652E-2</v>
      </c>
      <c r="DJ2089" s="102">
        <v>3.3082888827615217E-2</v>
      </c>
      <c r="DK2089" s="102">
        <v>1.4120990006170696E-2</v>
      </c>
      <c r="DL2089" s="102">
        <v>1.8420023462696136E-2</v>
      </c>
      <c r="DM2089" s="102">
        <v>4.4194537545477169E-2</v>
      </c>
      <c r="DN2089" s="104">
        <f t="shared" si="2100"/>
        <v>1.9689936693828448E-2</v>
      </c>
      <c r="DO2089" s="102">
        <v>4.4194537545477169E-2</v>
      </c>
      <c r="DP2089" s="102">
        <v>7.5095267978194935E-3</v>
      </c>
      <c r="DQ2089" s="102">
        <v>3.9088219553199417E-2</v>
      </c>
      <c r="DR2089" s="102">
        <v>6.4136907280444938E-2</v>
      </c>
      <c r="DS2089" s="102">
        <v>8.1412448636226081E-3</v>
      </c>
      <c r="DT2089" s="102">
        <v>3.8034152490381327E-2</v>
      </c>
      <c r="DU2089" s="102">
        <v>3.1251445729539175E-2</v>
      </c>
      <c r="DV2089" s="105">
        <f t="shared" si="2101"/>
        <v>5.2784104480407039E-2</v>
      </c>
      <c r="DW2089" s="106">
        <f t="shared" si="2102"/>
        <v>2.7019874853026406E-2</v>
      </c>
      <c r="DX2089" s="107">
        <f t="shared" si="2103"/>
        <v>5.2784104480407039E-2</v>
      </c>
      <c r="DZ2089" s="102">
        <f t="shared" si="2104"/>
        <v>2.9814900999642898E-2</v>
      </c>
      <c r="EC2089" s="102">
        <f t="shared" si="2105"/>
        <v>3.324183860695424E-2</v>
      </c>
      <c r="EF2089" s="102">
        <f t="shared" si="2106"/>
        <v>3.7883713878036344E-2</v>
      </c>
      <c r="EI2089" s="102">
        <f t="shared" si="2107"/>
        <v>3.8016246200234749E-2</v>
      </c>
      <c r="EL2089" s="102">
        <f t="shared" si="2108"/>
        <v>3.7996245626581104E-2</v>
      </c>
      <c r="EO2089" s="102">
        <f t="shared" si="2109"/>
        <v>3.8380101163264548E-2</v>
      </c>
    </row>
    <row r="2090" spans="1:145" ht="15.5" x14ac:dyDescent="0.35">
      <c r="A2090" s="56" t="s">
        <v>483</v>
      </c>
      <c r="B2090" s="190" t="s">
        <v>85</v>
      </c>
      <c r="C2090" s="102">
        <f t="shared" si="2088"/>
        <v>0.30205247383297834</v>
      </c>
      <c r="D2090" s="102">
        <f t="shared" si="2088"/>
        <v>-0.1512150169435422</v>
      </c>
      <c r="E2090" s="102">
        <f t="shared" si="2088"/>
        <v>18.087602072552507</v>
      </c>
      <c r="F2090" s="102">
        <f t="shared" si="2088"/>
        <v>0.35489245023794852</v>
      </c>
      <c r="G2090" s="102">
        <f t="shared" si="2088"/>
        <v>0.60426437921089637</v>
      </c>
      <c r="H2090" s="102">
        <f t="shared" si="2088"/>
        <v>0.29572350552973098</v>
      </c>
      <c r="I2090" s="102">
        <f t="shared" si="2088"/>
        <v>-0.40375079399352709</v>
      </c>
      <c r="J2090" s="102">
        <f t="shared" si="2088"/>
        <v>0.37647262983354124</v>
      </c>
      <c r="K2090" s="102">
        <f t="shared" si="2088"/>
        <v>1.5048770532327171</v>
      </c>
      <c r="L2090" s="102">
        <f t="shared" si="2088"/>
        <v>0.5853082290700018</v>
      </c>
      <c r="M2090" s="102">
        <f t="shared" si="2088"/>
        <v>0.91092028079563825</v>
      </c>
      <c r="N2090" s="102">
        <f t="shared" si="2088"/>
        <v>6.1502903426477171E-2</v>
      </c>
      <c r="O2090" s="102">
        <f t="shared" si="2088"/>
        <v>0.96639955680383582</v>
      </c>
      <c r="P2090" s="102">
        <f>(P919-O919)*100/O$916</f>
        <v>8.8842100517493819E-2</v>
      </c>
      <c r="Q2090" s="102">
        <f t="shared" si="2089"/>
        <v>0.39865507673060002</v>
      </c>
      <c r="R2090" s="102">
        <f t="shared" si="2089"/>
        <v>-0.21541341229663161</v>
      </c>
      <c r="S2090" s="102">
        <f t="shared" si="2089"/>
        <v>0.3645759753733368</v>
      </c>
      <c r="T2090" s="102">
        <f t="shared" si="2089"/>
        <v>1.1136101295270355</v>
      </c>
      <c r="U2090" s="102">
        <f t="shared" si="2089"/>
        <v>1.0512708709028629</v>
      </c>
      <c r="V2090" s="102">
        <f t="shared" si="2089"/>
        <v>-0.91555016397680589</v>
      </c>
      <c r="W2090" s="102">
        <f t="shared" si="2089"/>
        <v>0.7767810872498383</v>
      </c>
      <c r="X2090" s="103">
        <f t="shared" si="2089"/>
        <v>1.4416678816188964</v>
      </c>
      <c r="Y2090" s="103">
        <f t="shared" si="2089"/>
        <v>1.3460500060077567</v>
      </c>
      <c r="Z2090" s="102">
        <f t="shared" si="2089"/>
        <v>0.31383733447149509</v>
      </c>
      <c r="AA2090" s="102">
        <f t="shared" si="2089"/>
        <v>1.3860387577869984</v>
      </c>
      <c r="AB2090" s="102">
        <v>0.29420868502297787</v>
      </c>
      <c r="AC2090" s="102">
        <v>0.43669986192613874</v>
      </c>
      <c r="AD2090" s="102">
        <v>0.33281515686809687</v>
      </c>
      <c r="AE2090" s="102">
        <f t="shared" si="2090"/>
        <v>-0.10241322606489334</v>
      </c>
      <c r="AF2090" s="102">
        <v>1.5819603141868372</v>
      </c>
      <c r="AG2090" s="102">
        <v>1.2454509673972312</v>
      </c>
      <c r="AH2090" s="102">
        <v>1.2539913122867643</v>
      </c>
      <c r="AI2090" s="102">
        <v>1.2183416811569316</v>
      </c>
      <c r="AJ2090" s="103">
        <f t="shared" si="2091"/>
        <v>0.94540789842122852</v>
      </c>
      <c r="AK2090" s="103">
        <v>0.66850144836434033</v>
      </c>
      <c r="AL2090" s="103">
        <v>0.49544788317678951</v>
      </c>
      <c r="AM2090" s="103">
        <v>0.36728436414506599</v>
      </c>
      <c r="AN2090" s="103">
        <v>0.36728436414506599</v>
      </c>
      <c r="AO2090" s="103">
        <f t="shared" si="2092"/>
        <v>-0.51273944851270958</v>
      </c>
      <c r="AP2090" s="103">
        <v>0.60872484586974041</v>
      </c>
      <c r="AQ2090" s="103">
        <v>0.38411090888806926</v>
      </c>
      <c r="AR2090" s="103">
        <v>0.24314379273108003</v>
      </c>
      <c r="AS2090" s="103">
        <f t="shared" si="2093"/>
        <v>-1.4830931914881289</v>
      </c>
      <c r="AT2090" s="103">
        <v>0.13245561006555001</v>
      </c>
      <c r="AU2090" s="103">
        <v>-0.28240979890164236</v>
      </c>
      <c r="AV2090" s="103">
        <v>-0.53030297001037052</v>
      </c>
      <c r="AW2090" s="103">
        <v>-0.2583878044386988</v>
      </c>
      <c r="AX2090" s="103">
        <f t="shared" si="2094"/>
        <v>-0.54375218019898974</v>
      </c>
      <c r="AY2090" s="103"/>
      <c r="AZ2090" s="103">
        <v>0.39683448816968686</v>
      </c>
      <c r="BA2090" s="103">
        <v>0.33567569842695227</v>
      </c>
      <c r="BB2090" s="103">
        <v>0.23462305065055783</v>
      </c>
      <c r="BC2090" s="103">
        <v>-7.8671794841746995E-2</v>
      </c>
      <c r="BD2090" s="103">
        <v>0.2192827213544459</v>
      </c>
      <c r="BE2090" s="103">
        <v>-6.6642505261652857E-2</v>
      </c>
      <c r="BF2090" s="103">
        <f t="shared" si="2095"/>
        <v>-0.56893625013647042</v>
      </c>
      <c r="BG2090" s="103">
        <v>0.15246809564334068</v>
      </c>
      <c r="BH2090" s="103">
        <v>-0.11811627117031585</v>
      </c>
      <c r="BI2090" s="103">
        <v>0.62929513234779655</v>
      </c>
      <c r="BJ2090" s="103">
        <v>0.12564218449964323</v>
      </c>
      <c r="BK2090" s="103">
        <v>0.53341969158000557</v>
      </c>
      <c r="BL2090" s="103">
        <v>7.6482544808967531E-2</v>
      </c>
      <c r="BM2090" s="103">
        <v>0.23788075908446782</v>
      </c>
      <c r="BN2090" s="103">
        <v>-0.18573239177094195</v>
      </c>
      <c r="BO2090" s="103">
        <f t="shared" si="2096"/>
        <v>0.11441951297939207</v>
      </c>
      <c r="BP2090" s="103">
        <v>0.28363277338077414</v>
      </c>
      <c r="BQ2090" s="103">
        <v>0.34018150343845066</v>
      </c>
      <c r="BR2090" s="103">
        <v>-0.68570326337159915</v>
      </c>
      <c r="BS2090" s="103">
        <v>-1.8883572281949199</v>
      </c>
      <c r="BT2090" s="103">
        <v>-1.2236590203526763</v>
      </c>
      <c r="BU2090" s="103">
        <v>-1.5406983395794722</v>
      </c>
      <c r="BV2090" s="103">
        <v>-2.5469767024039456</v>
      </c>
      <c r="BW2090" s="103">
        <v>-1.190250118619206</v>
      </c>
      <c r="BX2090" s="103">
        <v>-1.4737337503104568</v>
      </c>
      <c r="BY2090" s="103">
        <v>-2.0206408141167476</v>
      </c>
      <c r="BZ2090" s="102">
        <v>-1.0879241234166472</v>
      </c>
      <c r="CA2090" s="103">
        <f t="shared" si="2097"/>
        <v>-0.68329952645350711</v>
      </c>
      <c r="CB2090" s="103">
        <v>-2.7270487608480571E-2</v>
      </c>
      <c r="CC2090" s="103">
        <v>-0.24265566676758241</v>
      </c>
      <c r="CD2090" s="103">
        <v>-0.73952980106272836</v>
      </c>
      <c r="CE2090" s="103">
        <v>0.65399592247076743</v>
      </c>
      <c r="CF2090" s="103">
        <v>-0.46037928719957744</v>
      </c>
      <c r="CG2090" s="103">
        <v>-0.98094679506812443</v>
      </c>
      <c r="CH2090" s="103">
        <v>8.7103088938918327E-2</v>
      </c>
      <c r="CI2090" s="103">
        <v>-0.22048835226053839</v>
      </c>
      <c r="CJ2090" s="102">
        <v>0.13615066352208638</v>
      </c>
      <c r="CK2090" s="102">
        <v>5.7067704550808902E-2</v>
      </c>
      <c r="CL2090" s="103">
        <f t="shared" si="2098"/>
        <v>-6.3052686369967179E-2</v>
      </c>
      <c r="CM2090" s="103">
        <v>0.24616744993936576</v>
      </c>
      <c r="CN2090" s="103">
        <v>0.35531051758710741</v>
      </c>
      <c r="CO2090" s="103">
        <v>0.33848712356632515</v>
      </c>
      <c r="CP2090" s="103">
        <v>0.66334013481777288</v>
      </c>
      <c r="CQ2090" s="103">
        <v>0.34260907013877662</v>
      </c>
      <c r="CR2090" s="103">
        <v>5.9975925213414825E-3</v>
      </c>
      <c r="CS2090" s="103">
        <v>0.44731794555005083</v>
      </c>
      <c r="CT2090" s="103">
        <v>0.19527872736331162</v>
      </c>
      <c r="CU2090" s="103">
        <v>-0.16036554915260423</v>
      </c>
      <c r="CV2090" s="103">
        <v>0.28586690544490267</v>
      </c>
      <c r="CW2090" s="103">
        <v>7.6536069088470979E-2</v>
      </c>
      <c r="CX2090" s="103">
        <v>0.41003237090863881</v>
      </c>
      <c r="CY2090" s="103">
        <v>0.19781285011810479</v>
      </c>
      <c r="CZ2090" s="103">
        <v>3.5662750698558586E-2</v>
      </c>
      <c r="DA2090" s="103">
        <f t="shared" si="2099"/>
        <v>3.0997129104946654E-2</v>
      </c>
      <c r="DB2090" s="102">
        <v>0.64718180808769665</v>
      </c>
      <c r="DC2090" s="102">
        <v>0.31601259233166101</v>
      </c>
      <c r="DD2090" s="102">
        <v>-0.17554712758503391</v>
      </c>
      <c r="DE2090" s="102">
        <v>0.65624710585064328</v>
      </c>
      <c r="DF2090" s="102">
        <v>0.25813126044416673</v>
      </c>
      <c r="DG2090" s="102">
        <v>-0.17860181286032961</v>
      </c>
      <c r="DH2090" s="102">
        <v>0.63832581383051201</v>
      </c>
      <c r="DI2090" s="102">
        <v>0.33408507875197374</v>
      </c>
      <c r="DJ2090" s="102">
        <v>-8.1993646458680292E-2</v>
      </c>
      <c r="DK2090" s="102">
        <v>0.50699497751472467</v>
      </c>
      <c r="DL2090" s="102">
        <v>0.43312284795262751</v>
      </c>
      <c r="DM2090" s="102">
        <v>-8.1973263168197433E-2</v>
      </c>
      <c r="DN2090" s="104">
        <f t="shared" si="2100"/>
        <v>0.15039150080361027</v>
      </c>
      <c r="DO2090" s="102">
        <v>-8.1973263168197433E-2</v>
      </c>
      <c r="DP2090" s="102">
        <v>0.78071804593369543</v>
      </c>
      <c r="DQ2090" s="102">
        <v>0.62522841610013469</v>
      </c>
      <c r="DR2090" s="102">
        <v>0.36148726066444509</v>
      </c>
      <c r="DS2090" s="102">
        <v>0.50588874650648141</v>
      </c>
      <c r="DT2090" s="102">
        <v>0.3645872967263436</v>
      </c>
      <c r="DU2090" s="102">
        <v>0.29166980738212356</v>
      </c>
      <c r="DV2090" s="105">
        <f t="shared" si="2101"/>
        <v>0.32766309491875695</v>
      </c>
      <c r="DW2090" s="106">
        <f t="shared" si="2102"/>
        <v>0.21949519221399835</v>
      </c>
      <c r="DX2090" s="107">
        <f t="shared" si="2103"/>
        <v>-6.0656533927416038E-2</v>
      </c>
      <c r="DZ2090" s="102">
        <f t="shared" si="2104"/>
        <v>0.33230762531952035</v>
      </c>
      <c r="EC2090" s="102">
        <f t="shared" si="2105"/>
        <v>0.45129029992905911</v>
      </c>
      <c r="EF2090" s="102">
        <f t="shared" si="2106"/>
        <v>0.54747903086589977</v>
      </c>
      <c r="EI2090" s="102">
        <f t="shared" si="2107"/>
        <v>0.49591479896102597</v>
      </c>
      <c r="EL2090" s="102">
        <f t="shared" si="2108"/>
        <v>0.49112196280204079</v>
      </c>
      <c r="EO2090" s="102">
        <f t="shared" si="2109"/>
        <v>0.49755913878640684</v>
      </c>
    </row>
    <row r="2091" spans="1:145" ht="15.5" x14ac:dyDescent="0.35">
      <c r="A2091" s="56" t="s">
        <v>484</v>
      </c>
      <c r="B2091" s="190" t="s">
        <v>85</v>
      </c>
      <c r="C2091" s="102">
        <f t="shared" si="2088"/>
        <v>-1.1584200373392169E-2</v>
      </c>
      <c r="D2091" s="102">
        <f t="shared" si="2088"/>
        <v>3.0241458663005387</v>
      </c>
      <c r="E2091" s="102">
        <f t="shared" si="2088"/>
        <v>1.9708842386660783</v>
      </c>
      <c r="F2091" s="102">
        <f t="shared" si="2088"/>
        <v>2.0822233226919327</v>
      </c>
      <c r="G2091" s="102">
        <f t="shared" si="2088"/>
        <v>-1.1467092916648052</v>
      </c>
      <c r="H2091" s="102">
        <f t="shared" si="2088"/>
        <v>1.3577376618707138</v>
      </c>
      <c r="I2091" s="102">
        <f t="shared" si="2088"/>
        <v>1.3078666973868023</v>
      </c>
      <c r="J2091" s="102">
        <f t="shared" si="2088"/>
        <v>1.7912094753491832</v>
      </c>
      <c r="K2091" s="102">
        <f t="shared" si="2088"/>
        <v>1.3657921233175334</v>
      </c>
      <c r="L2091" s="102">
        <f t="shared" si="2088"/>
        <v>2.0139641674017161</v>
      </c>
      <c r="M2091" s="102">
        <f t="shared" si="2088"/>
        <v>1.2585585793464888</v>
      </c>
      <c r="N2091" s="102">
        <f t="shared" si="2088"/>
        <v>-4.0407707285523591</v>
      </c>
      <c r="O2091" s="102">
        <f t="shared" si="2088"/>
        <v>-0.87231006617140949</v>
      </c>
      <c r="P2091" s="102">
        <f>(P920-O920)*100/O$916</f>
        <v>0.76864976341303093</v>
      </c>
      <c r="Q2091" s="102">
        <f t="shared" si="2089"/>
        <v>-5.0448120245322622E-2</v>
      </c>
      <c r="R2091" s="102">
        <f t="shared" si="2089"/>
        <v>0.56708792659643625</v>
      </c>
      <c r="S2091" s="102">
        <f t="shared" si="2089"/>
        <v>0.31753554090354702</v>
      </c>
      <c r="T2091" s="102">
        <f t="shared" si="2089"/>
        <v>0.44049421063420485</v>
      </c>
      <c r="U2091" s="102">
        <f t="shared" si="2089"/>
        <v>-0.34804251524338026</v>
      </c>
      <c r="V2091" s="102">
        <f t="shared" si="2089"/>
        <v>1.1403084114421589</v>
      </c>
      <c r="W2091" s="102">
        <f t="shared" si="2089"/>
        <v>0.32447304064595117</v>
      </c>
      <c r="X2091" s="103">
        <f t="shared" si="2089"/>
        <v>-0.412177157126069</v>
      </c>
      <c r="Y2091" s="103">
        <f t="shared" si="2089"/>
        <v>1.069648503888772</v>
      </c>
      <c r="Z2091" s="102">
        <f t="shared" si="2089"/>
        <v>1.199667605951829</v>
      </c>
      <c r="AA2091" s="102">
        <f t="shared" si="2089"/>
        <v>0.88210543186365098</v>
      </c>
      <c r="AB2091" s="102">
        <v>0.74066445629934141</v>
      </c>
      <c r="AC2091" s="102">
        <v>0.98507615711379704</v>
      </c>
      <c r="AD2091" s="102">
        <v>0.86092814889425828</v>
      </c>
      <c r="AE2091" s="102">
        <f t="shared" si="2090"/>
        <v>0.98346168248187738</v>
      </c>
      <c r="AF2091" s="102">
        <v>1.0577636338691816</v>
      </c>
      <c r="AG2091" s="102">
        <v>1.1940030429090558</v>
      </c>
      <c r="AH2091" s="102">
        <v>1.0965489140419282</v>
      </c>
      <c r="AI2091" s="102">
        <v>1.0965489140419389</v>
      </c>
      <c r="AJ2091" s="103">
        <f t="shared" si="2091"/>
        <v>0.77650196368195845</v>
      </c>
      <c r="AK2091" s="103">
        <v>0.90743726440203798</v>
      </c>
      <c r="AL2091" s="103">
        <v>0.88086993796899138</v>
      </c>
      <c r="AM2091" s="103">
        <v>1.070435042070923</v>
      </c>
      <c r="AN2091" s="103">
        <v>1.0162575347529814</v>
      </c>
      <c r="AO2091" s="103">
        <f t="shared" si="2092"/>
        <v>0.70144094845029448</v>
      </c>
      <c r="AP2091" s="103">
        <v>0.69247806641509502</v>
      </c>
      <c r="AQ2091" s="103">
        <v>0.61253645873070095</v>
      </c>
      <c r="AR2091" s="103">
        <v>0.64343892342752007</v>
      </c>
      <c r="AS2091" s="103">
        <f t="shared" si="2093"/>
        <v>0.37879017552792493</v>
      </c>
      <c r="AT2091" s="103">
        <v>0.56531833156025535</v>
      </c>
      <c r="AU2091" s="103">
        <v>0.20202895636140802</v>
      </c>
      <c r="AV2091" s="103">
        <v>0.13652027185408575</v>
      </c>
      <c r="AW2091" s="103">
        <v>0.136582502610406</v>
      </c>
      <c r="AX2091" s="103">
        <f t="shared" si="2094"/>
        <v>9.9327023593187361E-2</v>
      </c>
      <c r="AY2091" s="103"/>
      <c r="AZ2091" s="103">
        <v>0.60011048585909632</v>
      </c>
      <c r="BA2091" s="103">
        <v>0.36646116829178321</v>
      </c>
      <c r="BB2091" s="103">
        <v>0.36161789396281874</v>
      </c>
      <c r="BC2091" s="103">
        <v>8.7460433446548747E-2</v>
      </c>
      <c r="BD2091" s="103">
        <v>0.20524510848625477</v>
      </c>
      <c r="BE2091" s="103">
        <v>-0.1772201009887113</v>
      </c>
      <c r="BF2091" s="103">
        <f t="shared" si="2095"/>
        <v>0.15060513977736639</v>
      </c>
      <c r="BG2091" s="103">
        <v>0.52914101379170786</v>
      </c>
      <c r="BH2091" s="103">
        <v>0.29838154482529711</v>
      </c>
      <c r="BI2091" s="103">
        <v>0.5356253067052148</v>
      </c>
      <c r="BJ2091" s="103">
        <v>0.28442578417620334</v>
      </c>
      <c r="BK2091" s="103">
        <v>0.57351085342735086</v>
      </c>
      <c r="BL2091" s="103">
        <v>0.32238742014818716</v>
      </c>
      <c r="BM2091" s="103">
        <v>0.60967990665471361</v>
      </c>
      <c r="BN2091" s="103">
        <v>0.35855647337555441</v>
      </c>
      <c r="BO2091" s="103">
        <f t="shared" si="2096"/>
        <v>0.74273842893354081</v>
      </c>
      <c r="BP2091" s="103">
        <v>0.51971767414375714</v>
      </c>
      <c r="BQ2091" s="103">
        <v>-0.16195106406159659</v>
      </c>
      <c r="BR2091" s="103">
        <v>-2.0587184519398902</v>
      </c>
      <c r="BS2091" s="103">
        <v>-2.0613080757656141</v>
      </c>
      <c r="BT2091" s="103">
        <v>-0.3665336218137164</v>
      </c>
      <c r="BU2091" s="103">
        <v>-0.78972755058212807</v>
      </c>
      <c r="BV2091" s="103">
        <v>-1.6740002858696061</v>
      </c>
      <c r="BW2091" s="103">
        <v>-0.31729217015124589</v>
      </c>
      <c r="BX2091" s="103">
        <v>-0.65132112646867135</v>
      </c>
      <c r="BY2091" s="103">
        <v>-1.0876609384064209</v>
      </c>
      <c r="BZ2091" s="102">
        <v>-0.47477025311908411</v>
      </c>
      <c r="CA2091" s="103">
        <f t="shared" si="2097"/>
        <v>-0.34268944110341309</v>
      </c>
      <c r="CB2091" s="103">
        <v>0.70476443661506216</v>
      </c>
      <c r="CC2091" s="103">
        <v>0.29773781571244046</v>
      </c>
      <c r="CD2091" s="103">
        <v>-0.27755018908146295</v>
      </c>
      <c r="CE2091" s="103">
        <v>0.58804855678318668</v>
      </c>
      <c r="CF2091" s="103">
        <v>0.26905912212383754</v>
      </c>
      <c r="CG2091" s="103">
        <v>-0.21000675428767338</v>
      </c>
      <c r="CH2091" s="103">
        <v>0.49890588818235931</v>
      </c>
      <c r="CI2091" s="103">
        <v>0.27155286925682165</v>
      </c>
      <c r="CJ2091" s="102">
        <v>0.56213196283084521</v>
      </c>
      <c r="CK2091" s="102">
        <v>0.33409631376683224</v>
      </c>
      <c r="CL2091" s="103">
        <f t="shared" si="2098"/>
        <v>0.29732651605735666</v>
      </c>
      <c r="CM2091" s="103">
        <v>0.60916010533820297</v>
      </c>
      <c r="CN2091" s="103">
        <v>0.63326742415704207</v>
      </c>
      <c r="CO2091" s="103">
        <v>0.63010597536717705</v>
      </c>
      <c r="CP2091" s="103">
        <v>0.75854974221386762</v>
      </c>
      <c r="CQ2091" s="103">
        <v>0.62945490720034569</v>
      </c>
      <c r="CR2091" s="103">
        <v>0.20563213209927628</v>
      </c>
      <c r="CS2091" s="103">
        <v>0.61673127645864756</v>
      </c>
      <c r="CT2091" s="103">
        <v>0.53175482041469391</v>
      </c>
      <c r="CU2091" s="103">
        <v>0.10599675785890494</v>
      </c>
      <c r="CV2091" s="103">
        <v>0.80209598109106239</v>
      </c>
      <c r="CW2091" s="103">
        <v>0.6265977730816199</v>
      </c>
      <c r="CX2091" s="103">
        <v>0.72296669737545771</v>
      </c>
      <c r="CY2091" s="103">
        <v>0.58079018306881647</v>
      </c>
      <c r="CZ2091" s="103">
        <v>0.44441019454383257</v>
      </c>
      <c r="DA2091" s="103">
        <f t="shared" si="2099"/>
        <v>0.60121393713866089</v>
      </c>
      <c r="DB2091" s="102">
        <v>0.67053093421510968</v>
      </c>
      <c r="DC2091" s="102">
        <v>0.51987069035130684</v>
      </c>
      <c r="DD2091" s="102">
        <v>0.2847365636529966</v>
      </c>
      <c r="DE2091" s="102">
        <v>0.70165453337904116</v>
      </c>
      <c r="DF2091" s="102">
        <v>0.42361003429830707</v>
      </c>
      <c r="DG2091" s="102">
        <v>0.19763259316841753</v>
      </c>
      <c r="DH2091" s="102">
        <v>0.73721957358895007</v>
      </c>
      <c r="DI2091" s="102">
        <v>0.45493736552234437</v>
      </c>
      <c r="DJ2091" s="102">
        <v>9.5792725620150315E-2</v>
      </c>
      <c r="DK2091" s="102">
        <v>0.5839354918469829</v>
      </c>
      <c r="DL2091" s="102">
        <v>0.43373859686420252</v>
      </c>
      <c r="DM2091" s="102">
        <v>9.5806899029872869E-2</v>
      </c>
      <c r="DN2091" s="104">
        <f t="shared" si="2100"/>
        <v>0.43448234844181211</v>
      </c>
      <c r="DO2091" s="102">
        <v>9.5806899029872869E-2</v>
      </c>
      <c r="DP2091" s="102">
        <v>0.49225841106944568</v>
      </c>
      <c r="DQ2091" s="102">
        <v>0.4539073104524744</v>
      </c>
      <c r="DR2091" s="102">
        <v>0.33012233165038268</v>
      </c>
      <c r="DS2091" s="102">
        <v>0.85487677215018654</v>
      </c>
      <c r="DT2091" s="102">
        <v>0.5860080865149484</v>
      </c>
      <c r="DU2091" s="102">
        <v>0.67870491149833467</v>
      </c>
      <c r="DV2091" s="105">
        <f t="shared" si="2101"/>
        <v>0.89034893093810596</v>
      </c>
      <c r="DW2091" s="106">
        <f t="shared" si="2102"/>
        <v>0.60822596011575147</v>
      </c>
      <c r="DX2091" s="107">
        <f t="shared" si="2103"/>
        <v>0.35785273747177165</v>
      </c>
      <c r="DZ2091" s="102">
        <f t="shared" si="2104"/>
        <v>0.58008372248248219</v>
      </c>
      <c r="EC2091" s="102">
        <f t="shared" si="2105"/>
        <v>0.57566133396504238</v>
      </c>
      <c r="EF2091" s="102">
        <f t="shared" si="2106"/>
        <v>0.63138085469375282</v>
      </c>
      <c r="EI2091" s="102">
        <f t="shared" si="2107"/>
        <v>0.75936939515139712</v>
      </c>
      <c r="EL2091" s="102">
        <f t="shared" si="2108"/>
        <v>0.73301247815953352</v>
      </c>
      <c r="EO2091" s="102">
        <f t="shared" si="2109"/>
        <v>0.75185003282710472</v>
      </c>
    </row>
    <row r="2092" spans="1:145" ht="15.5" x14ac:dyDescent="0.35">
      <c r="A2092" s="56" t="s">
        <v>485</v>
      </c>
      <c r="B2092" s="190" t="s">
        <v>85</v>
      </c>
      <c r="C2092" s="102">
        <f t="shared" si="2088"/>
        <v>8.7361462856926309E-2</v>
      </c>
      <c r="D2092" s="102">
        <f t="shared" si="2088"/>
        <v>0.12385452149500015</v>
      </c>
      <c r="E2092" s="102">
        <f t="shared" si="2088"/>
        <v>1.2892152356472474E-2</v>
      </c>
      <c r="F2092" s="102">
        <f t="shared" si="2088"/>
        <v>-7.8926346675864695E-3</v>
      </c>
      <c r="G2092" s="102">
        <f t="shared" si="2088"/>
        <v>0.19649419057764531</v>
      </c>
      <c r="H2092" s="102">
        <f t="shared" si="2088"/>
        <v>0.16697239278650475</v>
      </c>
      <c r="I2092" s="102">
        <f t="shared" si="2088"/>
        <v>0.10196823019416043</v>
      </c>
      <c r="J2092" s="102">
        <f t="shared" si="2088"/>
        <v>0.27691118417815336</v>
      </c>
      <c r="K2092" s="102">
        <f t="shared" si="2088"/>
        <v>0.73385472584408473</v>
      </c>
      <c r="L2092" s="102">
        <f t="shared" si="2088"/>
        <v>0.36659754411125983</v>
      </c>
      <c r="M2092" s="102">
        <f t="shared" si="2088"/>
        <v>0.21703891543722262</v>
      </c>
      <c r="N2092" s="102">
        <f t="shared" si="2088"/>
        <v>0.67271791190539876</v>
      </c>
      <c r="O2092" s="102">
        <f t="shared" si="2088"/>
        <v>6.2306172136109481</v>
      </c>
      <c r="P2092" s="102">
        <f>(P921-O921)*100/O$916</f>
        <v>5.5055560812037418</v>
      </c>
      <c r="Q2092" s="102">
        <f t="shared" si="2089"/>
        <v>2.4836750859358476</v>
      </c>
      <c r="R2092" s="102">
        <f t="shared" si="2089"/>
        <v>2.2368544956162109</v>
      </c>
      <c r="S2092" s="102">
        <f t="shared" si="2089"/>
        <v>3.6078144787759312</v>
      </c>
      <c r="T2092" s="102">
        <f t="shared" si="2089"/>
        <v>0.83898992260550675</v>
      </c>
      <c r="U2092" s="102">
        <f t="shared" si="2089"/>
        <v>0.83749772783904919</v>
      </c>
      <c r="V2092" s="102">
        <f t="shared" si="2089"/>
        <v>2.2525649144926634</v>
      </c>
      <c r="W2092" s="102">
        <f t="shared" si="2089"/>
        <v>2.9238772228017025</v>
      </c>
      <c r="X2092" s="103">
        <f t="shared" si="2089"/>
        <v>0.41218193439418338</v>
      </c>
      <c r="Y2092" s="103">
        <f t="shared" si="2089"/>
        <v>-0.78753987750868371</v>
      </c>
      <c r="Z2092" s="102">
        <f t="shared" si="2089"/>
        <v>0.83140411886219279</v>
      </c>
      <c r="AA2092" s="102">
        <f t="shared" si="2089"/>
        <v>1.5370391348088672</v>
      </c>
      <c r="AB2092" s="102">
        <v>-1.2597216838042626</v>
      </c>
      <c r="AC2092" s="102">
        <v>-1.2620859764922201</v>
      </c>
      <c r="AD2092" s="102">
        <v>-1.1593796960555109</v>
      </c>
      <c r="AE2092" s="102">
        <f t="shared" si="2090"/>
        <v>-0.73788904408026135</v>
      </c>
      <c r="AF2092" s="102">
        <v>0.2500303503600898</v>
      </c>
      <c r="AG2092" s="102">
        <v>-0.35735371339179101</v>
      </c>
      <c r="AH2092" s="102">
        <v>-0.16784015449310388</v>
      </c>
      <c r="AI2092" s="102">
        <v>-0.19335438050659201</v>
      </c>
      <c r="AJ2092" s="103">
        <f t="shared" si="2091"/>
        <v>-0.12950854039209184</v>
      </c>
      <c r="AK2092" s="103">
        <v>-1.5583371097289715</v>
      </c>
      <c r="AL2092" s="103">
        <v>-1.8413260505524154</v>
      </c>
      <c r="AM2092" s="103">
        <v>-1.6097928973507154</v>
      </c>
      <c r="AN2092" s="103">
        <v>-1.6121503853593846</v>
      </c>
      <c r="AO2092" s="103">
        <f t="shared" si="2092"/>
        <v>-1.5662546300957614</v>
      </c>
      <c r="AP2092" s="103">
        <v>-1.5842159476787101</v>
      </c>
      <c r="AQ2092" s="103">
        <v>-1.6293627421527872</v>
      </c>
      <c r="AR2092" s="103">
        <v>-1.3730571714922857</v>
      </c>
      <c r="AS2092" s="103">
        <f t="shared" si="2093"/>
        <v>-1.4365928102845023</v>
      </c>
      <c r="AT2092" s="103">
        <v>-1.6021401197589447</v>
      </c>
      <c r="AU2092" s="103">
        <v>-1.0437973326316194</v>
      </c>
      <c r="AV2092" s="103">
        <v>-1.1000250862708905</v>
      </c>
      <c r="AW2092" s="103">
        <v>-1.1005261942100804</v>
      </c>
      <c r="AX2092" s="103">
        <f t="shared" si="2094"/>
        <v>-0.28627349884955489</v>
      </c>
      <c r="AY2092" s="103"/>
      <c r="AZ2092" s="103">
        <v>-0.95137442221211177</v>
      </c>
      <c r="BA2092" s="103">
        <v>-1.2951190012184139</v>
      </c>
      <c r="BB2092" s="103">
        <v>-0.50354026216271386</v>
      </c>
      <c r="BC2092" s="103">
        <v>-0.84056321591946415</v>
      </c>
      <c r="BD2092" s="103">
        <v>-0.59120185585428442</v>
      </c>
      <c r="BE2092" s="103">
        <v>-0.92493706750581006</v>
      </c>
      <c r="BF2092" s="103">
        <f t="shared" si="2095"/>
        <v>-0.41076240139440068</v>
      </c>
      <c r="BG2092" s="103">
        <v>9.5733774539224381E-2</v>
      </c>
      <c r="BH2092" s="103">
        <v>-0.41618126107756703</v>
      </c>
      <c r="BI2092" s="103">
        <v>-0.37415271556078789</v>
      </c>
      <c r="BJ2092" s="103">
        <v>-0.84795859249010197</v>
      </c>
      <c r="BK2092" s="103">
        <v>-0.36465975401858208</v>
      </c>
      <c r="BL2092" s="103">
        <v>-0.78778531066231972</v>
      </c>
      <c r="BM2092" s="103">
        <v>-0.39152168950774002</v>
      </c>
      <c r="BN2092" s="103">
        <v>-0.87520811383059416</v>
      </c>
      <c r="BO2092" s="103">
        <f t="shared" si="2096"/>
        <v>-0.57197202380968748</v>
      </c>
      <c r="BP2092" s="103">
        <v>-7.8469083950833907E-2</v>
      </c>
      <c r="BQ2092" s="103">
        <v>-9.038374036950592E-3</v>
      </c>
      <c r="BR2092" s="103">
        <v>-0.82963726425000917</v>
      </c>
      <c r="BS2092" s="103">
        <v>-2.1522866407489434</v>
      </c>
      <c r="BT2092" s="103">
        <v>-0.58658597576041682</v>
      </c>
      <c r="BU2092" s="103">
        <v>-0.88320704585105214</v>
      </c>
      <c r="BV2092" s="103">
        <v>-1.855696527098349</v>
      </c>
      <c r="BW2092" s="103">
        <v>-0.45589550731187817</v>
      </c>
      <c r="BX2092" s="103">
        <v>-0.574665963501655</v>
      </c>
      <c r="BY2092" s="103">
        <v>-0.92746426832485562</v>
      </c>
      <c r="BZ2092" s="102">
        <v>-0.50057839165968687</v>
      </c>
      <c r="CA2092" s="103">
        <f t="shared" si="2097"/>
        <v>-0.55428093358190345</v>
      </c>
      <c r="CB2092" s="103">
        <v>0.46951672314573317</v>
      </c>
      <c r="CC2092" s="103">
        <v>0.30316065629374045</v>
      </c>
      <c r="CD2092" s="103">
        <v>-0.38663297259856971</v>
      </c>
      <c r="CE2092" s="103">
        <v>0.90348086635637681</v>
      </c>
      <c r="CF2092" s="103">
        <v>0.23390102600644208</v>
      </c>
      <c r="CG2092" s="103">
        <v>-0.44855182982395264</v>
      </c>
      <c r="CH2092" s="103">
        <v>0.53228213656887569</v>
      </c>
      <c r="CI2092" s="103">
        <v>0.26544142837576468</v>
      </c>
      <c r="CJ2092" s="102">
        <v>0.41401533894725151</v>
      </c>
      <c r="CK2092" s="102">
        <v>0.15460447621798246</v>
      </c>
      <c r="CL2092" s="103">
        <f t="shared" si="2098"/>
        <v>0.10664873805877105</v>
      </c>
      <c r="CM2092" s="103">
        <v>0.19270227340858828</v>
      </c>
      <c r="CN2092" s="103">
        <v>0.16403220431894841</v>
      </c>
      <c r="CO2092" s="103">
        <v>6.049325522325219E-2</v>
      </c>
      <c r="CP2092" s="103">
        <v>0.46266881226875067</v>
      </c>
      <c r="CQ2092" s="103">
        <v>0.24788076857049157</v>
      </c>
      <c r="CR2092" s="103">
        <v>-0.10037258688890406</v>
      </c>
      <c r="CS2092" s="103">
        <v>0.7669769317965196</v>
      </c>
      <c r="CT2092" s="103">
        <v>0.62046121115926089</v>
      </c>
      <c r="CU2092" s="103">
        <v>0.10264714532717994</v>
      </c>
      <c r="CV2092" s="103">
        <v>0.67512340732823461</v>
      </c>
      <c r="CW2092" s="103">
        <v>0.51785970249316071</v>
      </c>
      <c r="CX2092" s="103">
        <v>0.50879314725347069</v>
      </c>
      <c r="CY2092" s="103">
        <v>0.45169057590061118</v>
      </c>
      <c r="CZ2092" s="103">
        <v>0.35107086171279706</v>
      </c>
      <c r="DA2092" s="103">
        <f t="shared" si="2099"/>
        <v>0.35023566347952434</v>
      </c>
      <c r="DB2092" s="102">
        <v>8.0779032329693232E-2</v>
      </c>
      <c r="DC2092" s="102">
        <v>-0.24881585898842432</v>
      </c>
      <c r="DD2092" s="102">
        <v>-0.61114984683622053</v>
      </c>
      <c r="DE2092" s="102">
        <v>-3.6319884955982595E-2</v>
      </c>
      <c r="DF2092" s="102">
        <v>-0.32187172529467023</v>
      </c>
      <c r="DG2092" s="102">
        <v>-0.68939828355444199</v>
      </c>
      <c r="DH2092" s="102">
        <v>-0.24661458992669963</v>
      </c>
      <c r="DI2092" s="102">
        <v>-0.47064795543873206</v>
      </c>
      <c r="DJ2092" s="102">
        <v>-0.6113831772937065</v>
      </c>
      <c r="DK2092" s="102">
        <v>-0.64639842032336181</v>
      </c>
      <c r="DL2092" s="102">
        <v>-0.76998835640220742</v>
      </c>
      <c r="DM2092" s="102">
        <v>-0.61178330677342185</v>
      </c>
      <c r="DN2092" s="104">
        <f t="shared" si="2100"/>
        <v>-0.61837301229756392</v>
      </c>
      <c r="DO2092" s="102">
        <v>-0.61178330677342185</v>
      </c>
      <c r="DP2092" s="102">
        <v>0.67597296398427797</v>
      </c>
      <c r="DQ2092" s="102">
        <v>0.32321577775053034</v>
      </c>
      <c r="DR2092" s="102">
        <v>-0.18155179025839255</v>
      </c>
      <c r="DS2092" s="102">
        <v>0.39590936152813955</v>
      </c>
      <c r="DT2092" s="102">
        <v>0.28429787495692577</v>
      </c>
      <c r="DU2092" s="102">
        <v>9.9132119068728722E-2</v>
      </c>
      <c r="DV2092" s="105">
        <f t="shared" si="2101"/>
        <v>0.14692507069210367</v>
      </c>
      <c r="DW2092" s="106">
        <f t="shared" si="2102"/>
        <v>6.3564113787720714E-2</v>
      </c>
      <c r="DX2092" s="107">
        <f t="shared" si="2103"/>
        <v>-9.7632429553733496E-2</v>
      </c>
      <c r="DZ2092" s="102">
        <f t="shared" si="2104"/>
        <v>0.48417310897049615</v>
      </c>
      <c r="EC2092" s="102">
        <f t="shared" si="2105"/>
        <v>0.24590648417344269</v>
      </c>
      <c r="EF2092" s="102">
        <f t="shared" si="2106"/>
        <v>0.12104571367549175</v>
      </c>
      <c r="EI2092" s="102">
        <f t="shared" si="2107"/>
        <v>0.3088106580832311</v>
      </c>
      <c r="EL2092" s="102">
        <f t="shared" si="2108"/>
        <v>0.32398485072581112</v>
      </c>
      <c r="EO2092" s="102">
        <f t="shared" si="2109"/>
        <v>0.26016836252724906</v>
      </c>
    </row>
    <row r="2093" spans="1:145" ht="15.5" x14ac:dyDescent="0.35">
      <c r="A2093" s="56" t="s">
        <v>486</v>
      </c>
      <c r="B2093" s="190" t="s">
        <v>85</v>
      </c>
      <c r="C2093" s="102">
        <f t="shared" si="2088"/>
        <v>0.9430239778165378</v>
      </c>
      <c r="D2093" s="102">
        <f t="shared" si="2088"/>
        <v>0.19386244522493531</v>
      </c>
      <c r="E2093" s="102">
        <f t="shared" si="2088"/>
        <v>0.48689321199213964</v>
      </c>
      <c r="F2093" s="102">
        <f t="shared" si="2088"/>
        <v>0.39282867407722205</v>
      </c>
      <c r="G2093" s="102">
        <f t="shared" si="2088"/>
        <v>0.54529604564294321</v>
      </c>
      <c r="H2093" s="102">
        <f t="shared" si="2088"/>
        <v>-0.46443328412558482</v>
      </c>
      <c r="I2093" s="102">
        <f t="shared" si="2088"/>
        <v>0.6685989685990289</v>
      </c>
      <c r="J2093" s="102">
        <f t="shared" si="2088"/>
        <v>0.18201154334983194</v>
      </c>
      <c r="K2093" s="102">
        <f t="shared" si="2088"/>
        <v>0.20644633815591268</v>
      </c>
      <c r="L2093" s="102">
        <f t="shared" si="2088"/>
        <v>0.76804306423047908</v>
      </c>
      <c r="M2093" s="102">
        <f t="shared" si="2088"/>
        <v>0.6966831292751956</v>
      </c>
      <c r="N2093" s="102">
        <f t="shared" si="2088"/>
        <v>-6.7280253135085247E-2</v>
      </c>
      <c r="O2093" s="102">
        <f t="shared" si="2088"/>
        <v>-1.6089318865142598E-2</v>
      </c>
      <c r="P2093" s="102">
        <f>(P922-O922)*100/O$916</f>
        <v>1.2883191198662081</v>
      </c>
      <c r="Q2093" s="102">
        <f t="shared" si="2089"/>
        <v>0.80107419994669316</v>
      </c>
      <c r="R2093" s="102">
        <f t="shared" si="2089"/>
        <v>1.3839419423562294</v>
      </c>
      <c r="S2093" s="102">
        <f t="shared" si="2089"/>
        <v>3.5420590063436479</v>
      </c>
      <c r="T2093" s="102">
        <f t="shared" si="2089"/>
        <v>1.0884763527971362</v>
      </c>
      <c r="U2093" s="102">
        <f t="shared" si="2089"/>
        <v>-0.21372012923368408</v>
      </c>
      <c r="V2093" s="102">
        <f t="shared" si="2089"/>
        <v>0.602360428420053</v>
      </c>
      <c r="W2093" s="102">
        <f t="shared" si="2089"/>
        <v>0.34807735299999565</v>
      </c>
      <c r="X2093" s="103">
        <f t="shared" si="2089"/>
        <v>-0.24641382137466142</v>
      </c>
      <c r="Y2093" s="103">
        <f t="shared" si="2089"/>
        <v>1.7686890975399674</v>
      </c>
      <c r="Z2093" s="102">
        <f t="shared" si="2089"/>
        <v>0.46346575433040921</v>
      </c>
      <c r="AA2093" s="102">
        <f t="shared" si="2089"/>
        <v>1.0578876456627717</v>
      </c>
      <c r="AB2093" s="102">
        <v>0.70356591298204108</v>
      </c>
      <c r="AC2093" s="102">
        <v>0.39095054565774545</v>
      </c>
      <c r="AD2093" s="102">
        <v>0.33050437244275599</v>
      </c>
      <c r="AE2093" s="102">
        <f t="shared" si="2090"/>
        <v>0.41475898988595272</v>
      </c>
      <c r="AF2093" s="102">
        <v>2.1598473100152749</v>
      </c>
      <c r="AG2093" s="102">
        <v>2.0557497354015557</v>
      </c>
      <c r="AH2093" s="102">
        <v>1.44735037289574</v>
      </c>
      <c r="AI2093" s="102">
        <v>1.4239332511851766</v>
      </c>
      <c r="AJ2093" s="103">
        <f t="shared" si="2091"/>
        <v>0.34744723644924774</v>
      </c>
      <c r="AK2093" s="103">
        <v>2.0271786539503331</v>
      </c>
      <c r="AL2093" s="103">
        <v>1.253817390634137</v>
      </c>
      <c r="AM2093" s="103">
        <v>0.60559979760400395</v>
      </c>
      <c r="AN2093" s="103">
        <v>0.60401519184294938</v>
      </c>
      <c r="AO2093" s="103">
        <f t="shared" si="2092"/>
        <v>0.54713004686086464</v>
      </c>
      <c r="AP2093" s="103">
        <v>-4.2281701214082049E-2</v>
      </c>
      <c r="AQ2093" s="103">
        <v>7.4321202513511139E-2</v>
      </c>
      <c r="AR2093" s="103">
        <v>-0.59775553332747766</v>
      </c>
      <c r="AS2093" s="103">
        <f t="shared" si="2093"/>
        <v>-0.38163634030956356</v>
      </c>
      <c r="AT2093" s="103">
        <v>0.36454455111206913</v>
      </c>
      <c r="AU2093" s="103">
        <v>0.28910247994214089</v>
      </c>
      <c r="AV2093" s="103">
        <v>0.12667696939400888</v>
      </c>
      <c r="AW2093" s="103">
        <v>-0.35599037077150347</v>
      </c>
      <c r="AX2093" s="103">
        <f t="shared" si="2094"/>
        <v>-0.55622547477811479</v>
      </c>
      <c r="AY2093" s="103"/>
      <c r="AZ2093" s="103">
        <v>0.19772828379652499</v>
      </c>
      <c r="BA2093" s="103">
        <v>-8.7282538333860779E-2</v>
      </c>
      <c r="BB2093" s="103">
        <v>0.72605749680856857</v>
      </c>
      <c r="BC2093" s="103">
        <v>0.41406790130327897</v>
      </c>
      <c r="BD2093" s="103">
        <v>0.16300059357216237</v>
      </c>
      <c r="BE2093" s="103">
        <v>-0.10934080210948523</v>
      </c>
      <c r="BF2093" s="103">
        <f t="shared" si="2095"/>
        <v>0.23537502165425375</v>
      </c>
      <c r="BG2093" s="103">
        <v>0.83515022885705581</v>
      </c>
      <c r="BH2093" s="103">
        <v>0.58547298454718077</v>
      </c>
      <c r="BI2093" s="103">
        <v>0.39720450471149971</v>
      </c>
      <c r="BJ2093" s="103">
        <v>0.20588865591856431</v>
      </c>
      <c r="BK2093" s="103">
        <v>0.63653153196266299</v>
      </c>
      <c r="BL2093" s="103">
        <v>0.52576507776093451</v>
      </c>
      <c r="BM2093" s="103">
        <v>0.42476277482843877</v>
      </c>
      <c r="BN2093" s="103">
        <v>0.32894897646241944</v>
      </c>
      <c r="BO2093" s="103">
        <f t="shared" si="2096"/>
        <v>0.31724200832100674</v>
      </c>
      <c r="BP2093" s="103">
        <v>0.72142776729303049</v>
      </c>
      <c r="BQ2093" s="103">
        <v>0.76575784052758822</v>
      </c>
      <c r="BR2093" s="103">
        <v>-7.3452388196508936E-3</v>
      </c>
      <c r="BS2093" s="103">
        <v>-1.0582617233672984</v>
      </c>
      <c r="BT2093" s="103">
        <v>9.7407053217773432E-2</v>
      </c>
      <c r="BU2093" s="103">
        <v>-0.47697659960746713</v>
      </c>
      <c r="BV2093" s="103">
        <v>-1.0562181189731983</v>
      </c>
      <c r="BW2093" s="103">
        <v>0.10570246709915619</v>
      </c>
      <c r="BX2093" s="103">
        <v>-0.16717998063847692</v>
      </c>
      <c r="BY2093" s="103">
        <v>-0.68259290449725718</v>
      </c>
      <c r="BZ2093" s="102">
        <v>-7.1335345616552095E-2</v>
      </c>
      <c r="CA2093" s="103">
        <f t="shared" si="2097"/>
        <v>-0.27951687810813985</v>
      </c>
      <c r="CB2093" s="103">
        <v>0.44783857262994881</v>
      </c>
      <c r="CC2093" s="103">
        <v>0.32372971333705136</v>
      </c>
      <c r="CD2093" s="103">
        <v>-0.12100944138537001</v>
      </c>
      <c r="CE2093" s="103">
        <v>0.18883513708695659</v>
      </c>
      <c r="CF2093" s="103">
        <v>0.2195840903517727</v>
      </c>
      <c r="CG2093" s="103">
        <v>-0.17809780004283479</v>
      </c>
      <c r="CH2093" s="103">
        <v>0.30200888043587082</v>
      </c>
      <c r="CI2093" s="103">
        <v>0.22506444041311344</v>
      </c>
      <c r="CJ2093" s="102">
        <v>0.31700923497385364</v>
      </c>
      <c r="CK2093" s="102">
        <v>0.26648131341030795</v>
      </c>
      <c r="CL2093" s="103">
        <f t="shared" si="2098"/>
        <v>-6.2180358505442207E-2</v>
      </c>
      <c r="CM2093" s="103">
        <v>0.43566551580036933</v>
      </c>
      <c r="CN2093" s="103">
        <v>0.54257980094169855</v>
      </c>
      <c r="CO2093" s="103">
        <v>0.42516313291102437</v>
      </c>
      <c r="CP2093" s="103">
        <v>0.48257413887016609</v>
      </c>
      <c r="CQ2093" s="103">
        <v>0.42528553691652066</v>
      </c>
      <c r="CR2093" s="103">
        <v>0.18553745902341287</v>
      </c>
      <c r="CS2093" s="103">
        <v>0.51549424049938553</v>
      </c>
      <c r="CT2093" s="103">
        <v>0.36346536728389811</v>
      </c>
      <c r="CU2093" s="103">
        <v>0.15160190740193186</v>
      </c>
      <c r="CV2093" s="103">
        <v>0.391819407053833</v>
      </c>
      <c r="CW2093" s="103">
        <v>0.24587718530276431</v>
      </c>
      <c r="CX2093" s="103">
        <v>0.35761109454167489</v>
      </c>
      <c r="CY2093" s="103">
        <v>0.22295634629659525</v>
      </c>
      <c r="CZ2093" s="103">
        <v>-3.0856380022502928E-3</v>
      </c>
      <c r="DA2093" s="103">
        <f t="shared" si="2099"/>
        <v>0.36100403153123883</v>
      </c>
      <c r="DB2093" s="102">
        <v>0.7023248252123574</v>
      </c>
      <c r="DC2093" s="102">
        <v>0.61076021104230094</v>
      </c>
      <c r="DD2093" s="102">
        <v>0.4291912024163792</v>
      </c>
      <c r="DE2093" s="102">
        <v>0.48733430890878859</v>
      </c>
      <c r="DF2093" s="102">
        <v>0.45489722318907483</v>
      </c>
      <c r="DG2093" s="102">
        <v>0.33203830219265623</v>
      </c>
      <c r="DH2093" s="102">
        <v>0.65270620589000705</v>
      </c>
      <c r="DI2093" s="102">
        <v>0.4937758114343524</v>
      </c>
      <c r="DJ2093" s="102">
        <v>0.32767234566439085</v>
      </c>
      <c r="DK2093" s="102">
        <v>0.65542982610690248</v>
      </c>
      <c r="DL2093" s="102">
        <v>0.48378693588715671</v>
      </c>
      <c r="DM2093" s="102">
        <v>0.34070421841250953</v>
      </c>
      <c r="DN2093" s="104">
        <f t="shared" si="2100"/>
        <v>0.57899670084759536</v>
      </c>
      <c r="DO2093" s="102">
        <v>0.34070421841250953</v>
      </c>
      <c r="DP2093" s="102">
        <v>0.40292478070173626</v>
      </c>
      <c r="DQ2093" s="102">
        <v>0.32998842146201163</v>
      </c>
      <c r="DR2093" s="102">
        <v>0.16522277761399529</v>
      </c>
      <c r="DS2093" s="102">
        <v>0.49731226764641523</v>
      </c>
      <c r="DT2093" s="102">
        <v>0.42621895517338299</v>
      </c>
      <c r="DU2093" s="102">
        <v>0.33400418683656746</v>
      </c>
      <c r="DV2093" s="105">
        <f t="shared" si="2101"/>
        <v>0.33406320407489093</v>
      </c>
      <c r="DW2093" s="106">
        <f t="shared" si="2102"/>
        <v>0.26012018254493513</v>
      </c>
      <c r="DX2093" s="107">
        <f t="shared" si="2103"/>
        <v>0.20728264427987578</v>
      </c>
      <c r="DZ2093" s="102">
        <f t="shared" si="2104"/>
        <v>0.21500485417202628</v>
      </c>
      <c r="EC2093" s="102">
        <f t="shared" si="2105"/>
        <v>0.55794433468424565</v>
      </c>
      <c r="EF2093" s="102">
        <f t="shared" si="2106"/>
        <v>0.42738058039394994</v>
      </c>
      <c r="EI2093" s="102">
        <f t="shared" si="2107"/>
        <v>0.47039980544829818</v>
      </c>
      <c r="EL2093" s="102">
        <f t="shared" si="2108"/>
        <v>0.47867884761669854</v>
      </c>
      <c r="EO2093" s="102">
        <f t="shared" si="2109"/>
        <v>0.48712296215602807</v>
      </c>
    </row>
    <row r="2094" spans="1:145" ht="15.5" x14ac:dyDescent="0.35">
      <c r="A2094" s="126" t="s">
        <v>693</v>
      </c>
      <c r="B2094" s="57"/>
      <c r="C2094" s="57"/>
      <c r="D2094" s="57"/>
      <c r="E2094" s="57"/>
      <c r="F2094" s="57"/>
      <c r="G2094" s="57"/>
      <c r="H2094" s="57"/>
      <c r="I2094" s="57"/>
      <c r="J2094" s="57"/>
      <c r="K2094" s="57"/>
      <c r="L2094" s="57"/>
      <c r="M2094" s="57"/>
      <c r="N2094" s="57"/>
      <c r="O2094" s="57"/>
      <c r="P2094" s="57"/>
      <c r="Q2094" s="57"/>
      <c r="R2094" s="57"/>
      <c r="S2094" s="57"/>
      <c r="T2094" s="57"/>
      <c r="U2094" s="57"/>
      <c r="V2094" s="57"/>
      <c r="W2094" s="57"/>
      <c r="X2094" s="58"/>
      <c r="Y2094" s="58"/>
      <c r="Z2094" s="57"/>
      <c r="AA2094" s="57"/>
      <c r="AB2094" s="57"/>
      <c r="AC2094" s="57"/>
      <c r="AD2094" s="57"/>
      <c r="AE2094" s="57"/>
      <c r="AF2094" s="57"/>
      <c r="AG2094" s="57"/>
      <c r="AH2094" s="57"/>
      <c r="AI2094" s="57"/>
      <c r="AJ2094" s="58"/>
      <c r="AK2094" s="58"/>
      <c r="AL2094" s="58"/>
      <c r="AM2094" s="58"/>
      <c r="AN2094" s="58"/>
      <c r="AO2094" s="58"/>
      <c r="AP2094" s="58"/>
      <c r="AQ2094" s="58"/>
      <c r="AR2094" s="58"/>
      <c r="AS2094" s="58"/>
      <c r="AT2094" s="58"/>
      <c r="AU2094" s="58"/>
      <c r="AV2094" s="58"/>
      <c r="AW2094" s="58"/>
      <c r="AX2094" s="58"/>
      <c r="AY2094" s="58"/>
      <c r="AZ2094" s="58"/>
      <c r="BA2094" s="58"/>
      <c r="BB2094" s="58"/>
      <c r="BC2094" s="58"/>
      <c r="BD2094" s="58"/>
      <c r="BE2094" s="58"/>
      <c r="BF2094" s="58"/>
      <c r="BG2094" s="58"/>
      <c r="BH2094" s="58"/>
      <c r="BI2094" s="58"/>
      <c r="BJ2094" s="58"/>
      <c r="BK2094" s="58"/>
      <c r="BL2094" s="58"/>
      <c r="BM2094" s="58"/>
      <c r="BN2094" s="58"/>
      <c r="BO2094" s="58"/>
      <c r="BP2094" s="58"/>
      <c r="BQ2094" s="58"/>
      <c r="BR2094" s="58"/>
      <c r="BS2094" s="58"/>
      <c r="BT2094" s="58"/>
      <c r="BU2094" s="58"/>
      <c r="BV2094" s="58"/>
      <c r="BW2094" s="58"/>
      <c r="BX2094" s="58"/>
      <c r="BY2094" s="58"/>
      <c r="BZ2094" s="57"/>
      <c r="CA2094" s="58"/>
      <c r="CB2094" s="58"/>
      <c r="CC2094" s="58"/>
      <c r="CD2094" s="58"/>
      <c r="CE2094" s="58"/>
      <c r="CF2094" s="58"/>
      <c r="CG2094" s="58"/>
      <c r="CH2094" s="58"/>
      <c r="CI2094" s="58"/>
      <c r="CJ2094" s="57"/>
      <c r="CK2094" s="57"/>
      <c r="CL2094" s="58"/>
      <c r="CM2094" s="58"/>
      <c r="CN2094" s="58"/>
      <c r="CO2094" s="58"/>
      <c r="CP2094" s="58"/>
      <c r="CQ2094" s="58"/>
      <c r="CR2094" s="58"/>
      <c r="CS2094" s="58"/>
      <c r="CT2094" s="58"/>
      <c r="CU2094" s="58"/>
      <c r="CV2094" s="58"/>
      <c r="CW2094" s="58"/>
      <c r="CX2094" s="58"/>
      <c r="CY2094" s="58"/>
      <c r="CZ2094" s="58"/>
      <c r="DA2094" s="58"/>
      <c r="DB2094" s="57"/>
      <c r="DC2094" s="57"/>
      <c r="DD2094" s="57"/>
      <c r="DE2094" s="57"/>
      <c r="DF2094" s="57"/>
      <c r="DG2094" s="57"/>
      <c r="DH2094" s="57"/>
      <c r="DI2094" s="57"/>
      <c r="DJ2094" s="57"/>
      <c r="DK2094" s="57"/>
      <c r="DL2094" s="57"/>
      <c r="DM2094" s="57"/>
      <c r="DN2094" s="59"/>
      <c r="DO2094" s="57"/>
      <c r="DP2094" s="57"/>
      <c r="DQ2094" s="57"/>
      <c r="DR2094" s="57"/>
      <c r="DS2094" s="57"/>
      <c r="DT2094" s="57"/>
      <c r="DU2094" s="57"/>
      <c r="DV2094" s="60"/>
      <c r="DW2094" s="61"/>
      <c r="DX2094" s="62"/>
      <c r="DZ2094" s="57"/>
      <c r="EC2094" s="57"/>
      <c r="EF2094" s="57"/>
      <c r="EI2094" s="57"/>
      <c r="EL2094" s="57"/>
      <c r="EO2094" s="57"/>
    </row>
    <row r="2095" spans="1:145" ht="15.5" x14ac:dyDescent="0.35">
      <c r="A2095" s="56" t="s">
        <v>482</v>
      </c>
      <c r="B2095" s="57">
        <f>([2]CAMEROUN!C2563+[2]CAMEROUN!D2563)/2</f>
        <v>10.809115199999997</v>
      </c>
      <c r="C2095" s="57">
        <f>([2]CAMEROUN!D2563+[2]CAMEROUN!E2563)/2</f>
        <v>11.090152195199998</v>
      </c>
      <c r="D2095" s="57">
        <f>([2]CAMEROUN!E2563+[2]CAMEROUN!F2563)/2</f>
        <v>11.378496152275197</v>
      </c>
      <c r="E2095" s="57">
        <f>([2]CAMEROUN!F2563+[2]CAMEROUN!G2563)/2</f>
        <v>11.67433705223435</v>
      </c>
      <c r="F2095" s="57">
        <f>([2]CAMEROUN!G2563+[2]CAMEROUN!H2563)/2</f>
        <v>11.977869815592442</v>
      </c>
      <c r="G2095" s="57">
        <f>([2]CAMEROUN!H2563+[2]CAMEROUN!I2563)/2</f>
        <v>12.289294430797845</v>
      </c>
      <c r="H2095" s="57">
        <f>([2]CAMEROUN!I2563+[2]CAMEROUN!J2563)/2</f>
        <v>12.608816085998587</v>
      </c>
      <c r="I2095" s="57">
        <f>([2]CAMEROUN!J2563+[2]CAMEROUN!K2563)/2</f>
        <v>12.936645304234551</v>
      </c>
      <c r="J2095" s="57">
        <f>([2]CAMEROUN!K2563+[2]CAMEROUN!L2563)/2</f>
        <v>13.27299808214465</v>
      </c>
      <c r="K2095" s="57">
        <f>([2]CAMEROUN!L2563+[2]CAMEROUN!M2563)/2</f>
        <v>13.618096032280409</v>
      </c>
      <c r="L2095" s="57">
        <f>([2]CAMEROUN!M2563+[2]CAMEROUN!N2563)/2</f>
        <v>13.972166529119697</v>
      </c>
      <c r="M2095" s="57">
        <f>([2]CAMEROUN!N2563+[2]CAMEROUN!O2563)/2</f>
        <v>14.335442858876807</v>
      </c>
      <c r="N2095" s="57">
        <f>([2]CAMEROUN!O2563+[2]CAMEROUN!P2563)/2</f>
        <v>14.708164373207604</v>
      </c>
      <c r="O2095" s="57">
        <f>([2]CAMEROUN!P2563+[2]CAMEROUN!Q2563)/2</f>
        <v>15.090576646911</v>
      </c>
      <c r="P2095" s="57">
        <f>[2]CAMEROUN!AH2563</f>
        <v>17.874345037484719</v>
      </c>
      <c r="Q2095" s="57">
        <f>[2]CAMEROUN!AI2563</f>
        <v>18.339078008459321</v>
      </c>
      <c r="R2095" s="57">
        <f>[2]CAMEROUN!AJ2563</f>
        <v>18.815894036679264</v>
      </c>
      <c r="S2095" s="57">
        <f>[2]CAMEROUN!AK2563</f>
        <v>19.305107281632925</v>
      </c>
      <c r="T2095" s="57">
        <f>[2]CAMEROUN!AL2563</f>
        <v>19.807040070955381</v>
      </c>
      <c r="U2095" s="57">
        <f>[2]CAMEROUN!AM2563</f>
        <v>20.32202311280022</v>
      </c>
      <c r="V2095" s="57">
        <f>[2]CAMEROUN!AN2563</f>
        <v>20.850395713733022</v>
      </c>
      <c r="W2095" s="57">
        <f>[2]CAMEROUN!AO2563</f>
        <v>21.39250600229008</v>
      </c>
      <c r="X2095" s="58">
        <f>[2]CAMEROUN!AP2563</f>
        <v>21.948711158349621</v>
      </c>
      <c r="Y2095" s="58">
        <f>[2]CAMEROUN!AQ2563</f>
        <v>22.519377648466712</v>
      </c>
      <c r="Z2095" s="57">
        <f>[2]CAMEROUN!AR2563</f>
        <v>23.104881467326845</v>
      </c>
      <c r="AA2095" s="57">
        <f>[2]CAMEROUN!AS2563</f>
        <v>23.705608385477341</v>
      </c>
      <c r="AB2095" s="57">
        <v>21.067913452924962</v>
      </c>
      <c r="AC2095" s="57">
        <v>21.067913452924962</v>
      </c>
      <c r="AD2095" s="57">
        <v>21.067913452924962</v>
      </c>
      <c r="AE2095" s="57">
        <f>[2]CAMEROUN!AT2563</f>
        <v>24.32195420349975</v>
      </c>
      <c r="AF2095" s="57">
        <v>24.95432501279074</v>
      </c>
      <c r="AG2095" s="57">
        <v>24.95432501279074</v>
      </c>
      <c r="AH2095" s="57">
        <v>24.95432501279074</v>
      </c>
      <c r="AI2095" s="57">
        <v>24.95432501279074</v>
      </c>
      <c r="AJ2095" s="58">
        <f>[2]CAMEROUN!AU2563</f>
        <v>24.95432501279074</v>
      </c>
      <c r="AK2095" s="58">
        <v>25.6031375031233</v>
      </c>
      <c r="AL2095" s="58">
        <v>25.6031375031233</v>
      </c>
      <c r="AM2095" s="58">
        <v>25.6031375031233</v>
      </c>
      <c r="AN2095" s="58">
        <v>25.6031375031233</v>
      </c>
      <c r="AO2095" s="58">
        <f>[2]CAMEROUN!AV2563</f>
        <v>25.6031374631233</v>
      </c>
      <c r="AP2095" s="58">
        <v>26.268819037164505</v>
      </c>
      <c r="AQ2095" s="58">
        <v>26.268819037164505</v>
      </c>
      <c r="AR2095" s="58">
        <v>26.268819037164505</v>
      </c>
      <c r="AS2095" s="58">
        <f>[2]CAMEROUN!AZ2563</f>
        <v>26.268819037164505</v>
      </c>
      <c r="AT2095" s="58">
        <v>26.951808332130781</v>
      </c>
      <c r="AU2095" s="58">
        <v>26.951808332130781</v>
      </c>
      <c r="AV2095" s="58">
        <v>26.951808332130781</v>
      </c>
      <c r="AW2095" s="58">
        <v>26.951808332130781</v>
      </c>
      <c r="AX2095" s="58">
        <f>[2]CAMEROUN!BE2563</f>
        <v>26.951808332130781</v>
      </c>
      <c r="AY2095" s="58"/>
      <c r="AZ2095" s="58">
        <v>27.652555348766182</v>
      </c>
      <c r="BA2095" s="58">
        <v>27.652555348766182</v>
      </c>
      <c r="BB2095" s="58">
        <v>27.652555348766182</v>
      </c>
      <c r="BC2095" s="58">
        <v>27.652555348766182</v>
      </c>
      <c r="BD2095" s="58">
        <v>27.652555348766182</v>
      </c>
      <c r="BE2095" s="58">
        <v>27.652555348766182</v>
      </c>
      <c r="BF2095" s="58">
        <f>[2]CAMEROUN!BL2563</f>
        <v>27.652555348766182</v>
      </c>
      <c r="BG2095" s="58">
        <v>28.371521787834098</v>
      </c>
      <c r="BH2095" s="58">
        <v>28.371521787834098</v>
      </c>
      <c r="BI2095" s="58">
        <v>28.371521787834098</v>
      </c>
      <c r="BJ2095" s="58">
        <v>28.371521787834098</v>
      </c>
      <c r="BK2095" s="58">
        <v>28.371521787834098</v>
      </c>
      <c r="BL2095" s="58">
        <v>28.371521787834098</v>
      </c>
      <c r="BM2095" s="58">
        <v>28.371521787834098</v>
      </c>
      <c r="BN2095" s="58">
        <v>28.371521787834098</v>
      </c>
      <c r="BO2095" s="58">
        <f>[2]CAMEROUN!BU2563</f>
        <v>28.371521787834098</v>
      </c>
      <c r="BP2095" s="58">
        <v>29.109181354317784</v>
      </c>
      <c r="BQ2095" s="58">
        <v>29.109181354317784</v>
      </c>
      <c r="BR2095" s="58">
        <v>29.109181354317784</v>
      </c>
      <c r="BS2095" s="58">
        <v>29.109181354317784</v>
      </c>
      <c r="BT2095" s="58">
        <v>29.109181354317784</v>
      </c>
      <c r="BU2095" s="58">
        <v>29.109181354317784</v>
      </c>
      <c r="BV2095" s="58">
        <v>29.109181354317784</v>
      </c>
      <c r="BW2095" s="58">
        <v>29.109181354317784</v>
      </c>
      <c r="BX2095" s="58">
        <v>29.109181354317784</v>
      </c>
      <c r="BY2095" s="58">
        <v>29.109181354317784</v>
      </c>
      <c r="BZ2095" s="57">
        <v>29.109181354317784</v>
      </c>
      <c r="CA2095" s="58">
        <f>[2]CAMEROUN!CG2563</f>
        <v>29.109181354317784</v>
      </c>
      <c r="CB2095" s="58">
        <v>29.866020069530045</v>
      </c>
      <c r="CC2095" s="58">
        <v>29.866020069530045</v>
      </c>
      <c r="CD2095" s="58">
        <v>29.866020069530045</v>
      </c>
      <c r="CE2095" s="58">
        <v>29.866020069530045</v>
      </c>
      <c r="CF2095" s="58">
        <v>29.866020069530045</v>
      </c>
      <c r="CG2095" s="58">
        <v>29.866020069530045</v>
      </c>
      <c r="CH2095" s="58">
        <v>29.866020069530045</v>
      </c>
      <c r="CI2095" s="58">
        <v>29.866020069530045</v>
      </c>
      <c r="CJ2095" s="57">
        <v>29.866020069530045</v>
      </c>
      <c r="CK2095" s="57">
        <v>29.866020069530045</v>
      </c>
      <c r="CL2095" s="58">
        <f>[2]CAMEROUN!CR2563</f>
        <v>29.866020069530045</v>
      </c>
      <c r="CM2095" s="58">
        <v>30.642536591337826</v>
      </c>
      <c r="CN2095" s="58">
        <v>30.642536591337826</v>
      </c>
      <c r="CO2095" s="58">
        <v>30.642536591337826</v>
      </c>
      <c r="CP2095" s="58">
        <v>30.642536591337826</v>
      </c>
      <c r="CQ2095" s="58">
        <v>30.642536591337826</v>
      </c>
      <c r="CR2095" s="58">
        <v>30.642536591337826</v>
      </c>
      <c r="CS2095" s="58">
        <v>30.642536591337826</v>
      </c>
      <c r="CT2095" s="58">
        <v>30.642536591337826</v>
      </c>
      <c r="CU2095" s="58">
        <v>30.642536591337826</v>
      </c>
      <c r="CV2095" s="58">
        <v>30.642536591337826</v>
      </c>
      <c r="CW2095" s="58">
        <v>30.642536591337826</v>
      </c>
      <c r="CX2095" s="58">
        <v>30.642536591337826</v>
      </c>
      <c r="CY2095" s="58">
        <v>30.642536591337826</v>
      </c>
      <c r="CZ2095" s="58">
        <v>30.642536591337826</v>
      </c>
      <c r="DA2095" s="58">
        <f>[2]CAMEROUN!DD2563</f>
        <v>30.642536591337826</v>
      </c>
      <c r="DB2095" s="57">
        <v>31.439242542712609</v>
      </c>
      <c r="DC2095" s="57">
        <v>31.439242542712609</v>
      </c>
      <c r="DD2095" s="57">
        <v>31.439242542712609</v>
      </c>
      <c r="DE2095" s="57">
        <v>31.439242542712609</v>
      </c>
      <c r="DF2095" s="57">
        <v>31.439242542712609</v>
      </c>
      <c r="DG2095" s="57">
        <v>31.439242542712609</v>
      </c>
      <c r="DH2095" s="57">
        <v>31.439242542712609</v>
      </c>
      <c r="DI2095" s="57">
        <v>31.439242542712609</v>
      </c>
      <c r="DJ2095" s="57">
        <v>31.439242542712609</v>
      </c>
      <c r="DK2095" s="57">
        <v>31.439242542712609</v>
      </c>
      <c r="DL2095" s="57">
        <v>31.439242542712609</v>
      </c>
      <c r="DM2095" s="57">
        <v>31.439242542712609</v>
      </c>
      <c r="DN2095" s="59">
        <f>[2]CAMEROUN!DQ2563</f>
        <v>31.439242542712609</v>
      </c>
      <c r="DO2095" s="57">
        <v>31.439242542712609</v>
      </c>
      <c r="DP2095" s="57">
        <v>32.256662848823133</v>
      </c>
      <c r="DQ2095" s="57">
        <v>32.256662848823133</v>
      </c>
      <c r="DR2095" s="57">
        <v>32.256662848823133</v>
      </c>
      <c r="DS2095" s="57">
        <v>32.256662848823133</v>
      </c>
      <c r="DT2095" s="57">
        <v>32.256662848823133</v>
      </c>
      <c r="DU2095" s="57">
        <v>32.256662848823133</v>
      </c>
      <c r="DV2095" s="60">
        <f>[2]CAMEROUN!EA2563</f>
        <v>32.256662848823133</v>
      </c>
      <c r="DW2095" s="61">
        <f>[2]CAMEROUN!EB2563</f>
        <v>32.256662848823133</v>
      </c>
      <c r="DX2095" s="62">
        <f>[2]CAMEROUN!EC2563</f>
        <v>32.256662848823133</v>
      </c>
      <c r="DZ2095" s="57">
        <f>[2]CAMEROUN!EE2563</f>
        <v>33.09533608289253</v>
      </c>
      <c r="EC2095" s="57">
        <f>[2]CAMEROUN!EH2563</f>
        <v>33.955814821047731</v>
      </c>
      <c r="EF2095" s="57">
        <f>[2]CAMEROUN!EK2563</f>
        <v>34.838666006394966</v>
      </c>
      <c r="EI2095" s="57">
        <f>[2]CAMEROUN!EN2563</f>
        <v>35.744471322561232</v>
      </c>
      <c r="EL2095" s="57">
        <f>[2]CAMEROUN!EQ2563</f>
        <v>36.673827576947822</v>
      </c>
      <c r="EO2095" s="57">
        <f>[2]CAMEROUN!ET2563</f>
        <v>37.627347093948465</v>
      </c>
    </row>
    <row r="2096" spans="1:145" ht="15.5" x14ac:dyDescent="0.35">
      <c r="A2096" s="56" t="s">
        <v>488</v>
      </c>
      <c r="B2096" s="57">
        <f>[7]RCA!D2282</f>
        <v>2.621</v>
      </c>
      <c r="C2096" s="57">
        <f>[7]RCA!E2282</f>
        <v>2.6880000000000002</v>
      </c>
      <c r="D2096" s="57">
        <f>[7]RCA!F2282</f>
        <v>2.7549999999999999</v>
      </c>
      <c r="E2096" s="57">
        <f>[7]RCA!G2282</f>
        <v>2.8239999999999998</v>
      </c>
      <c r="F2096" s="57">
        <f>[7]RCA!H2282</f>
        <v>2.895</v>
      </c>
      <c r="G2096" s="57">
        <f>[7]RCA!I2282</f>
        <v>2.9673750000000001</v>
      </c>
      <c r="H2096" s="57">
        <f>[7]RCA!J2282</f>
        <v>3.0415593749999998</v>
      </c>
      <c r="I2096" s="57">
        <f>[7]RCA!K2282</f>
        <v>3.1175983593750001</v>
      </c>
      <c r="J2096" s="57">
        <f>[7]RCA!L2282</f>
        <v>3.1955383183593749</v>
      </c>
      <c r="K2096" s="57">
        <f>[7]RCA!M2282</f>
        <v>3.2754267763183593</v>
      </c>
      <c r="L2096" s="57">
        <f>[7]RCA!N2282</f>
        <v>3.3573124457263184</v>
      </c>
      <c r="M2096" s="57">
        <f>[7]RCA!O2282</f>
        <v>3.4412452568694762</v>
      </c>
      <c r="N2096" s="57">
        <f>[7]RCA!P2282</f>
        <v>3.527276388291213</v>
      </c>
      <c r="O2096" s="57">
        <f>[7]RCA!Q2282</f>
        <v>3.6154582979984933</v>
      </c>
      <c r="P2096" s="57">
        <f>[7]RCA!R2282</f>
        <v>3.7058447554484557</v>
      </c>
      <c r="Q2096" s="57">
        <f>[7]RCA!S2282</f>
        <v>3.798490874334667</v>
      </c>
      <c r="R2096" s="57">
        <f>[7]RCA!T2282</f>
        <v>3.8934531461930337</v>
      </c>
      <c r="S2096" s="57">
        <f>[7]RCA!U2282</f>
        <v>3.9907894748478596</v>
      </c>
      <c r="T2096" s="57">
        <f>[7]RCA!V2282</f>
        <v>4.0905592117190563</v>
      </c>
      <c r="U2096" s="57">
        <f>[7]RCA!W2282</f>
        <v>4.1928231920120327</v>
      </c>
      <c r="V2096" s="57">
        <f>[7]RCA!X2282</f>
        <v>4.297643771812333</v>
      </c>
      <c r="W2096" s="57">
        <f>[7]RCA!Y2282</f>
        <v>4.4050848661076412</v>
      </c>
      <c r="X2096" s="58">
        <f>[7]RCA!Z2282</f>
        <v>4.5152119877603321</v>
      </c>
      <c r="Y2096" s="58">
        <f>[7]RCA!AA2282</f>
        <v>4.62809228745434</v>
      </c>
      <c r="Z2096" s="57">
        <f>[7]RCA!AB2282</f>
        <v>4.7437945946406987</v>
      </c>
      <c r="AA2096" s="57">
        <f>[7]RCA!AC2282</f>
        <v>4.8623894595067165</v>
      </c>
      <c r="AB2096" s="57">
        <v>4.9839491959943842</v>
      </c>
      <c r="AC2096" s="57">
        <v>4.9839491959943842</v>
      </c>
      <c r="AD2096" s="57">
        <v>4.9839491959943842</v>
      </c>
      <c r="AE2096" s="57">
        <f>[7]RCA!AD2282</f>
        <v>4.9839491959943842</v>
      </c>
      <c r="AF2096" s="57">
        <v>5.1085479258942437</v>
      </c>
      <c r="AG2096" s="57">
        <v>5.1085479258942437</v>
      </c>
      <c r="AH2096" s="57">
        <v>5.1085479258942437</v>
      </c>
      <c r="AI2096" s="57">
        <v>5.1085479258942437</v>
      </c>
      <c r="AJ2096" s="58">
        <f>[7]RCA!AE2282</f>
        <v>5.1085479258942437</v>
      </c>
      <c r="AK2096" s="58">
        <v>5.2362616240416004</v>
      </c>
      <c r="AL2096" s="58">
        <v>5.2362616240416004</v>
      </c>
      <c r="AM2096" s="58">
        <v>5.2362616240416004</v>
      </c>
      <c r="AN2096" s="58">
        <v>5.2362616240416004</v>
      </c>
      <c r="AO2096" s="58">
        <f>[7]RCA!AF2282</f>
        <v>5.2362616240416004</v>
      </c>
      <c r="AP2096" s="58">
        <v>5.3671681650426404</v>
      </c>
      <c r="AQ2096" s="58">
        <v>5.3671681650426404</v>
      </c>
      <c r="AR2096" s="58">
        <v>5.3671681650426404</v>
      </c>
      <c r="AS2096" s="58">
        <f>[7]RCA!AJ2282</f>
        <v>5.3671681646426403</v>
      </c>
      <c r="AT2096" s="58">
        <v>5.5013473687587062</v>
      </c>
      <c r="AU2096" s="58">
        <v>5.5013473687587062</v>
      </c>
      <c r="AV2096" s="58">
        <v>5.5013473687587062</v>
      </c>
      <c r="AW2096" s="58">
        <v>5.5013473687587062</v>
      </c>
      <c r="AX2096" s="58">
        <f>[7]RCA!AO2282</f>
        <v>5.5013473687587062</v>
      </c>
      <c r="AY2096" s="58"/>
      <c r="AZ2096" s="58">
        <v>5.6388810529776743</v>
      </c>
      <c r="BA2096" s="58">
        <v>5.6388810529776743</v>
      </c>
      <c r="BB2096" s="58">
        <v>5.6388810529776743</v>
      </c>
      <c r="BC2096" s="58">
        <v>5.6388810529776743</v>
      </c>
      <c r="BD2096" s="58">
        <v>5.6388810529776743</v>
      </c>
      <c r="BE2096" s="58">
        <v>5.6388810529776743</v>
      </c>
      <c r="BF2096" s="58">
        <f>[7]RCA!AV2282</f>
        <v>5.6388810529776743</v>
      </c>
      <c r="BG2096" s="58">
        <v>5.779853079302117</v>
      </c>
      <c r="BH2096" s="58">
        <v>5.779853079302117</v>
      </c>
      <c r="BI2096" s="58">
        <v>5.779853079302117</v>
      </c>
      <c r="BJ2096" s="58">
        <v>5.779853079302117</v>
      </c>
      <c r="BK2096" s="58">
        <v>5.779853079302117</v>
      </c>
      <c r="BL2096" s="58">
        <v>5.779853079302117</v>
      </c>
      <c r="BM2096" s="58">
        <v>5.779853079302117</v>
      </c>
      <c r="BN2096" s="58">
        <v>5.779853079302117</v>
      </c>
      <c r="BO2096" s="58">
        <f>[7]RCA!BE2282</f>
        <v>5.779853079302117</v>
      </c>
      <c r="BP2096" s="58">
        <v>5.9243494062846693</v>
      </c>
      <c r="BQ2096" s="58">
        <v>5.9243494062846693</v>
      </c>
      <c r="BR2096" s="58">
        <v>5.9243494062846693</v>
      </c>
      <c r="BS2096" s="58">
        <v>5.9243494062846693</v>
      </c>
      <c r="BT2096" s="58">
        <v>5.9243494062846693</v>
      </c>
      <c r="BU2096" s="58">
        <v>5.9243494062846693</v>
      </c>
      <c r="BV2096" s="58">
        <v>5.9243494062846693</v>
      </c>
      <c r="BW2096" s="58">
        <v>5.9243494062846693</v>
      </c>
      <c r="BX2096" s="58">
        <v>5.9243494062846693</v>
      </c>
      <c r="BY2096" s="58">
        <v>5.9243494062846693</v>
      </c>
      <c r="BZ2096" s="57">
        <v>5.9243494062846693</v>
      </c>
      <c r="CA2096" s="58">
        <f>[7]RCA!BQ2282</f>
        <v>5.9243494062846693</v>
      </c>
      <c r="CB2096" s="58">
        <v>6.0724581414417855</v>
      </c>
      <c r="CC2096" s="58">
        <v>6.0724581414417855</v>
      </c>
      <c r="CD2096" s="58">
        <v>6.0724581414417855</v>
      </c>
      <c r="CE2096" s="58">
        <v>6.0724581414417855</v>
      </c>
      <c r="CF2096" s="58">
        <v>6.0724581414417855</v>
      </c>
      <c r="CG2096" s="58">
        <v>6.0724581414417855</v>
      </c>
      <c r="CH2096" s="58">
        <v>6.0724581414417855</v>
      </c>
      <c r="CI2096" s="58">
        <v>6.0724581414417855</v>
      </c>
      <c r="CJ2096" s="57">
        <v>6.0724581414417855</v>
      </c>
      <c r="CK2096" s="57">
        <v>6.0724581414417855</v>
      </c>
      <c r="CL2096" s="58">
        <f>[7]RCA!CB2282</f>
        <v>6.0724581414417855</v>
      </c>
      <c r="CM2096" s="58">
        <v>6.2242695949778302</v>
      </c>
      <c r="CN2096" s="58">
        <v>6.2242695949778302</v>
      </c>
      <c r="CO2096" s="58">
        <v>6.2242695949778302</v>
      </c>
      <c r="CP2096" s="58">
        <v>6.2242695949778302</v>
      </c>
      <c r="CQ2096" s="58">
        <v>6.2242695949778302</v>
      </c>
      <c r="CR2096" s="58">
        <v>6.2242695949778302</v>
      </c>
      <c r="CS2096" s="58">
        <v>6.2242695949778302</v>
      </c>
      <c r="CT2096" s="58">
        <v>6.2242695949778302</v>
      </c>
      <c r="CU2096" s="58">
        <v>6.2242695949778302</v>
      </c>
      <c r="CV2096" s="58">
        <v>6.2242695949778302</v>
      </c>
      <c r="CW2096" s="58">
        <v>6.2242695949778302</v>
      </c>
      <c r="CX2096" s="58">
        <v>6.2242695949778302</v>
      </c>
      <c r="CY2096" s="58">
        <v>6.2242695949778302</v>
      </c>
      <c r="CZ2096" s="58">
        <v>6.2242695949778302</v>
      </c>
      <c r="DA2096" s="58">
        <f>[7]RCA!CN2282</f>
        <v>6.2242695949778302</v>
      </c>
      <c r="DB2096" s="57">
        <v>6.3798763348522751</v>
      </c>
      <c r="DC2096" s="57">
        <v>6.3798763348522751</v>
      </c>
      <c r="DD2096" s="57">
        <v>6.3798763348522751</v>
      </c>
      <c r="DE2096" s="57">
        <v>6.3798763348522751</v>
      </c>
      <c r="DF2096" s="57">
        <v>6.3798763348522751</v>
      </c>
      <c r="DG2096" s="57">
        <v>6.3798763348522751</v>
      </c>
      <c r="DH2096" s="57">
        <v>6.3798763348522751</v>
      </c>
      <c r="DI2096" s="57">
        <v>6.3798763348522751</v>
      </c>
      <c r="DJ2096" s="57">
        <v>6.3798763348522751</v>
      </c>
      <c r="DK2096" s="57">
        <v>6.3798763348522751</v>
      </c>
      <c r="DL2096" s="57">
        <v>6.3798763348522751</v>
      </c>
      <c r="DM2096" s="57">
        <v>6.3798763348522751</v>
      </c>
      <c r="DN2096" s="59">
        <f>[7]RCA!DA2282</f>
        <v>6.3798763348522751</v>
      </c>
      <c r="DO2096" s="57">
        <v>6.3798763348522751</v>
      </c>
      <c r="DP2096" s="57">
        <v>6.539373243223582</v>
      </c>
      <c r="DQ2096" s="57">
        <v>6.539373243223582</v>
      </c>
      <c r="DR2096" s="57">
        <v>6.539373243223582</v>
      </c>
      <c r="DS2096" s="57">
        <v>6.539373243223582</v>
      </c>
      <c r="DT2096" s="57">
        <v>6.539373243223582</v>
      </c>
      <c r="DU2096" s="57">
        <v>6.539373243223582</v>
      </c>
      <c r="DV2096" s="60">
        <f>[7]RCA!DN2282</f>
        <v>6.539373243223582</v>
      </c>
      <c r="DW2096" s="61">
        <f>[7]RCA!DM2282</f>
        <v>6.539373243223582</v>
      </c>
      <c r="DX2096" s="62">
        <f>[7]RCA!DN2282</f>
        <v>6.539373243223582</v>
      </c>
      <c r="DZ2096" s="57">
        <f>[7]RCA!DP2282</f>
        <v>6.7028575743041712</v>
      </c>
      <c r="EC2096" s="57">
        <f>[7]RCA!DS2282</f>
        <v>6.8704290136617745</v>
      </c>
      <c r="EF2096" s="57">
        <f>[7]RCA!DV2282</f>
        <v>7.0421897390033186</v>
      </c>
      <c r="EI2096" s="57">
        <f>[7]RCA!DY2282</f>
        <v>7.2182444824784007</v>
      </c>
      <c r="EL2096" s="57">
        <f>[7]RCA!EB2282</f>
        <v>7.3987005945403608</v>
      </c>
      <c r="EO2096" s="57">
        <f>[7]RCA!EE2282</f>
        <v>7.5836681094038694</v>
      </c>
    </row>
    <row r="2097" spans="1:145" ht="15.5" x14ac:dyDescent="0.35">
      <c r="A2097" s="56" t="s">
        <v>483</v>
      </c>
      <c r="B2097" s="57">
        <f>[3]CONGO!D2315</f>
        <v>2.044</v>
      </c>
      <c r="C2097" s="57">
        <f>[3]CONGO!E2315</f>
        <v>2.1139999999999999</v>
      </c>
      <c r="D2097" s="57">
        <f>[3]CONGO!F2315</f>
        <v>2.1880000000000002</v>
      </c>
      <c r="E2097" s="57">
        <f>[3]CONGO!G2315</f>
        <v>2.42</v>
      </c>
      <c r="F2097" s="57">
        <f>[3]CONGO!H2315</f>
        <v>2.4829199999999996</v>
      </c>
      <c r="G2097" s="57">
        <f>[3]CONGO!I2315</f>
        <v>2.4550000000000001</v>
      </c>
      <c r="H2097" s="57">
        <f>[3]CONGO!J2315</f>
        <v>2.4860000000000002</v>
      </c>
      <c r="I2097" s="57">
        <f>[3]CONGO!K2315</f>
        <v>2.5506359999999999</v>
      </c>
      <c r="J2097" s="57">
        <f>[3]CONGO!L2315</f>
        <v>2.6169525359999999</v>
      </c>
      <c r="K2097" s="57">
        <f>[3]CONGO!M2315</f>
        <v>2.6849933019359997</v>
      </c>
      <c r="L2097" s="57">
        <f>[3]CONGO!N2315</f>
        <v>2.7548031277863356</v>
      </c>
      <c r="M2097" s="57">
        <f>[3]CONGO!O2315</f>
        <v>2.8264280091087799</v>
      </c>
      <c r="N2097" s="57">
        <f>[3]CONGO!P2315</f>
        <v>2.8999151373456078</v>
      </c>
      <c r="O2097" s="57">
        <f>[3]CONGO!Q2315</f>
        <v>2.9753129309165933</v>
      </c>
      <c r="P2097" s="57">
        <f>[3]CONGO!R2315</f>
        <v>3.0526710671204245</v>
      </c>
      <c r="Q2097" s="57">
        <f>[3]CONGO!S2315</f>
        <v>3.1320405148655555</v>
      </c>
      <c r="R2097" s="57">
        <f>[3]CONGO!T2315</f>
        <v>3.2134735682520597</v>
      </c>
      <c r="S2097" s="57">
        <f>[3]CONGO!U2315</f>
        <v>3.2970238810266128</v>
      </c>
      <c r="T2097" s="57">
        <f>[3]CONGO!V2315</f>
        <v>3.3827465019333043</v>
      </c>
      <c r="U2097" s="57">
        <f>[3]CONGO!W2315</f>
        <v>3.4706979109835698</v>
      </c>
      <c r="V2097" s="57">
        <f>[3]CONGO!X2315</f>
        <v>3.5609360566691426</v>
      </c>
      <c r="W2097" s="57">
        <f>[3]CONGO!Y2315</f>
        <v>3.6535203941425403</v>
      </c>
      <c r="X2097" s="58">
        <f>[3]CONGO!Z2315</f>
        <v>3.7485119243902458</v>
      </c>
      <c r="Y2097" s="58">
        <f>[3]CONGO!AA2315</f>
        <v>3.8459732344243918</v>
      </c>
      <c r="Z2097" s="57">
        <f>[3]CONGO!AB2315</f>
        <v>4.0485637205209297</v>
      </c>
      <c r="AA2097" s="57">
        <f>[3]CONGO!AC2315</f>
        <v>4.6312856779325022</v>
      </c>
      <c r="AB2097" s="57">
        <v>4.1538263772544743</v>
      </c>
      <c r="AC2097" s="57">
        <v>4.1538263772544743</v>
      </c>
      <c r="AD2097" s="57">
        <v>4.1538263772544743</v>
      </c>
      <c r="AE2097" s="57">
        <f>[3]CONGO!AH2315</f>
        <v>4.751699105558747</v>
      </c>
      <c r="AF2097" s="57">
        <v>4.2618258630630903</v>
      </c>
      <c r="AG2097" s="57">
        <v>4.2618258630630903</v>
      </c>
      <c r="AH2097" s="57">
        <v>4.2618258630630903</v>
      </c>
      <c r="AI2097" s="57">
        <v>4.2618258630630903</v>
      </c>
      <c r="AJ2097" s="58">
        <f>[3]CONGO!AM2315</f>
        <v>4.8752432823032743</v>
      </c>
      <c r="AK2097" s="58">
        <v>4.37263333550273</v>
      </c>
      <c r="AL2097" s="58">
        <v>4.37263333550273</v>
      </c>
      <c r="AM2097" s="58">
        <v>4.37263333550273</v>
      </c>
      <c r="AN2097" s="58">
        <v>4.37263333550273</v>
      </c>
      <c r="AO2097" s="58">
        <f>[3]CONGO!AR2315</f>
        <v>5.0019996076431594</v>
      </c>
      <c r="AP2097" s="58">
        <v>4.4863218022258007</v>
      </c>
      <c r="AQ2097" s="58">
        <v>4.4863218022258007</v>
      </c>
      <c r="AR2097" s="58">
        <v>4.4863218022258007</v>
      </c>
      <c r="AS2097" s="58">
        <f>[3]CONGO!AV2315</f>
        <v>5.1320515974418814</v>
      </c>
      <c r="AT2097" s="58">
        <v>4.602966169083671</v>
      </c>
      <c r="AU2097" s="58">
        <v>4.602966169083671</v>
      </c>
      <c r="AV2097" s="58">
        <v>4.602966169083671</v>
      </c>
      <c r="AW2097" s="58">
        <v>4.602966169083671</v>
      </c>
      <c r="AX2097" s="58">
        <f>[3]CONGO!BA2315</f>
        <v>5.2654849389753702</v>
      </c>
      <c r="AY2097" s="58"/>
      <c r="AZ2097" s="58">
        <v>4.722643289479846</v>
      </c>
      <c r="BA2097" s="58">
        <v>4.722643289479846</v>
      </c>
      <c r="BB2097" s="58">
        <v>4.722643289479846</v>
      </c>
      <c r="BC2097" s="58">
        <v>4.722643289479846</v>
      </c>
      <c r="BD2097" s="58">
        <v>4.722643289479846</v>
      </c>
      <c r="BE2097" s="58">
        <v>4.722643289479846</v>
      </c>
      <c r="BF2097" s="58">
        <f>[3]CONGO!BI2315</f>
        <v>5.4023875473887299</v>
      </c>
      <c r="BG2097" s="58">
        <v>4.8454320150063213</v>
      </c>
      <c r="BH2097" s="58">
        <v>4.8454320150063213</v>
      </c>
      <c r="BI2097" s="58">
        <v>4.8454320150063213</v>
      </c>
      <c r="BJ2097" s="58">
        <v>4.8454320150063213</v>
      </c>
      <c r="BK2097" s="58">
        <v>4.8454320150063213</v>
      </c>
      <c r="BL2097" s="58">
        <v>4.8454320150063213</v>
      </c>
      <c r="BM2097" s="58">
        <v>4.8454320150063213</v>
      </c>
      <c r="BN2097" s="58">
        <v>4.8454320150063213</v>
      </c>
      <c r="BO2097" s="58">
        <f>[3]CONGO!BR2315</f>
        <v>5.5428496236208371</v>
      </c>
      <c r="BP2097" s="58">
        <v>4.9714132473964856</v>
      </c>
      <c r="BQ2097" s="58">
        <v>4.9714132473964856</v>
      </c>
      <c r="BR2097" s="58">
        <v>4.9714132473964856</v>
      </c>
      <c r="BS2097" s="58">
        <v>4.9714132473964856</v>
      </c>
      <c r="BT2097" s="58">
        <v>4.9714132473964856</v>
      </c>
      <c r="BU2097" s="58">
        <v>4.9714132473964856</v>
      </c>
      <c r="BV2097" s="58">
        <v>4.9714132473964856</v>
      </c>
      <c r="BW2097" s="58">
        <v>4.9714132473964856</v>
      </c>
      <c r="BX2097" s="58">
        <v>4.9714132473964856</v>
      </c>
      <c r="BY2097" s="58">
        <v>4.9714132473964856</v>
      </c>
      <c r="BZ2097" s="57">
        <v>4.9714132473964856</v>
      </c>
      <c r="CA2097" s="58">
        <f>[3]CONGO!CD2315</f>
        <v>5.6869637138349791</v>
      </c>
      <c r="CB2097" s="58">
        <v>5.1006699918287941</v>
      </c>
      <c r="CC2097" s="58">
        <v>5.1006699918287941</v>
      </c>
      <c r="CD2097" s="58">
        <v>5.1006699918287941</v>
      </c>
      <c r="CE2097" s="58">
        <v>5.1006699918287941</v>
      </c>
      <c r="CF2097" s="58">
        <v>5.1006699918287941</v>
      </c>
      <c r="CG2097" s="58">
        <v>5.1006699918287941</v>
      </c>
      <c r="CH2097" s="58">
        <v>5.1006699918287941</v>
      </c>
      <c r="CI2097" s="58">
        <v>5.1006699918287941</v>
      </c>
      <c r="CJ2097" s="57">
        <v>5.1006699918287941</v>
      </c>
      <c r="CK2097" s="57">
        <v>5.1006699918287941</v>
      </c>
      <c r="CL2097" s="58">
        <f>[3]CONGO!CO2315</f>
        <v>5.8348247703946887</v>
      </c>
      <c r="CM2097" s="58">
        <v>5.2332874116163426</v>
      </c>
      <c r="CN2097" s="58">
        <v>5.2332874116163426</v>
      </c>
      <c r="CO2097" s="58">
        <v>5.2332874116163426</v>
      </c>
      <c r="CP2097" s="58">
        <v>5.2332874116163426</v>
      </c>
      <c r="CQ2097" s="58">
        <v>5.2332874116163426</v>
      </c>
      <c r="CR2097" s="58">
        <v>5.2332874116163426</v>
      </c>
      <c r="CS2097" s="58">
        <v>5.2332874116163426</v>
      </c>
      <c r="CT2097" s="58">
        <v>5.2332874116163426</v>
      </c>
      <c r="CU2097" s="58">
        <v>5.2332874116163426</v>
      </c>
      <c r="CV2097" s="58">
        <v>5.2332874116163426</v>
      </c>
      <c r="CW2097" s="58">
        <v>5.2332874116163426</v>
      </c>
      <c r="CX2097" s="58">
        <v>5.2332874116163426</v>
      </c>
      <c r="CY2097" s="58">
        <v>5.2332874116163426</v>
      </c>
      <c r="CZ2097" s="58">
        <v>5.2332874116163426</v>
      </c>
      <c r="DA2097" s="58">
        <f>[3]CONGO!DA2315</f>
        <v>5.9865302144249508</v>
      </c>
      <c r="DB2097" s="57">
        <v>5.3693528843183671</v>
      </c>
      <c r="DC2097" s="57">
        <v>5.3693528843183671</v>
      </c>
      <c r="DD2097" s="57">
        <v>5.3693528843183671</v>
      </c>
      <c r="DE2097" s="57">
        <v>5.3693528843183671</v>
      </c>
      <c r="DF2097" s="57">
        <v>5.3693528843183671</v>
      </c>
      <c r="DG2097" s="57">
        <v>5.3693528843183671</v>
      </c>
      <c r="DH2097" s="57">
        <v>5.3693528843183671</v>
      </c>
      <c r="DI2097" s="57">
        <v>5.3693528843183671</v>
      </c>
      <c r="DJ2097" s="57">
        <v>5.3693528843183671</v>
      </c>
      <c r="DK2097" s="57">
        <v>5.3693528843183671</v>
      </c>
      <c r="DL2097" s="57">
        <v>5.3693528843183671</v>
      </c>
      <c r="DM2097" s="57">
        <v>5.3693528843183671</v>
      </c>
      <c r="DN2097" s="59">
        <f>[3]CONGO!DN2315</f>
        <v>6.1421799999999998</v>
      </c>
      <c r="DO2097" s="57">
        <v>5.3693528843183671</v>
      </c>
      <c r="DP2097" s="57">
        <v>6.3387297599999997</v>
      </c>
      <c r="DQ2097" s="57">
        <v>6.3387297599999997</v>
      </c>
      <c r="DR2097" s="57">
        <v>5.5411721766165547</v>
      </c>
      <c r="DS2097" s="57">
        <v>6.3387297599999997</v>
      </c>
      <c r="DT2097" s="57">
        <v>6.3387297599999997</v>
      </c>
      <c r="DU2097" s="57">
        <v>6.3387297599999997</v>
      </c>
      <c r="DV2097" s="60">
        <f>[3]CONGO!DX2315</f>
        <v>6.3387297599999997</v>
      </c>
      <c r="DW2097" s="61">
        <f>[3]CONGO!DY2315</f>
        <v>6.3387297599999997</v>
      </c>
      <c r="DX2097" s="62">
        <f>[3]CONGO!DZ2315</f>
        <v>5.5411721766165547</v>
      </c>
      <c r="DZ2097" s="57">
        <f>[3]CONGO!EB2315</f>
        <v>6.5415691123199995</v>
      </c>
      <c r="EC2097" s="57">
        <f>[3]CONGO!EE2315</f>
        <v>6.7508993239142399</v>
      </c>
      <c r="EF2097" s="57">
        <f>[3]CONGO!EH2315</f>
        <v>6.9669281022794962</v>
      </c>
      <c r="EI2097" s="57">
        <f>[3]CONGO!EK2315</f>
        <v>7.1898698015524403</v>
      </c>
      <c r="EL2097" s="57">
        <f>[3]CONGO!EN2315</f>
        <v>7.4199456352021187</v>
      </c>
      <c r="EO2097" s="57">
        <f>[3]CONGO!EQ2315</f>
        <v>7.6573838955285858</v>
      </c>
    </row>
    <row r="2098" spans="1:145" ht="15.5" x14ac:dyDescent="0.35">
      <c r="A2098" s="56" t="s">
        <v>484</v>
      </c>
      <c r="B2098" s="57">
        <f>[4]GABON!D2585</f>
        <v>0.87</v>
      </c>
      <c r="C2098" s="57">
        <f>[4]GABON!E2585</f>
        <v>0.89849999999999997</v>
      </c>
      <c r="D2098" s="57">
        <f>[4]GABON!F2585</f>
        <v>0.92006399999999999</v>
      </c>
      <c r="E2098" s="57">
        <f>[4]GABON!G2585</f>
        <v>0.94214553600000006</v>
      </c>
      <c r="F2098" s="57">
        <f>[4]GABON!H2585</f>
        <v>0.96475702886400017</v>
      </c>
      <c r="G2098" s="57">
        <f>[4]GABON!I2585</f>
        <v>0.98791119755673618</v>
      </c>
      <c r="H2098" s="57">
        <f>[4]GABON!J2585</f>
        <v>1.0149760000000001</v>
      </c>
      <c r="I2098" s="57">
        <f>[4]GABON!K2585</f>
        <v>1.0494851840000001</v>
      </c>
      <c r="J2098" s="57">
        <f>[4]GABON!L2585</f>
        <v>1.0851676802560002</v>
      </c>
      <c r="K2098" s="57">
        <f>[4]GABON!M2585</f>
        <v>1.1220633813847043</v>
      </c>
      <c r="L2098" s="57">
        <f>[4]GABON!N2585</f>
        <v>1.1602135363517843</v>
      </c>
      <c r="M2098" s="57">
        <f>[4]GABON!O2585</f>
        <v>1.199660796587745</v>
      </c>
      <c r="N2098" s="57">
        <f>[4]GABON!P2585</f>
        <v>1.2404492636717286</v>
      </c>
      <c r="O2098" s="57">
        <f>[4]GABON!Q2585</f>
        <v>1.2826245386365673</v>
      </c>
      <c r="P2098" s="57">
        <f>[4]GABON!R2585</f>
        <v>1.3262337729502107</v>
      </c>
      <c r="Q2098" s="57">
        <f>[4]GABON!S2585</f>
        <v>1.3713257212305181</v>
      </c>
      <c r="R2098" s="57">
        <f>[4]GABON!T2585</f>
        <v>1.4179507957523558</v>
      </c>
      <c r="S2098" s="57">
        <f>[4]GABON!U2585</f>
        <v>1.4661611228079361</v>
      </c>
      <c r="T2098" s="57">
        <f>[4]GABON!V2585</f>
        <v>1.516010600983406</v>
      </c>
      <c r="U2098" s="57">
        <f>[4]GABON!W2585</f>
        <v>1.5675549614168418</v>
      </c>
      <c r="V2098" s="57">
        <f>[4]GABON!X2585</f>
        <v>1.6208518301050145</v>
      </c>
      <c r="W2098" s="57">
        <f>[4]GABON!Y2585</f>
        <v>1.6759607923285851</v>
      </c>
      <c r="X2098" s="58">
        <f>[4]GABON!Z2585</f>
        <v>1.7329434592677573</v>
      </c>
      <c r="Y2098" s="58">
        <f>[4]GABON!AA2585</f>
        <v>1.7918635368828613</v>
      </c>
      <c r="Z2098" s="57">
        <f>[4]GABON!AB2585</f>
        <v>1.8527868971368786</v>
      </c>
      <c r="AA2098" s="57">
        <f>[4]GABON!AC2585</f>
        <v>1.9157816516395325</v>
      </c>
      <c r="AB2098" s="57">
        <v>1.9809182277952766</v>
      </c>
      <c r="AC2098" s="57">
        <v>1.9809182277952766</v>
      </c>
      <c r="AD2098" s="57">
        <v>1.9809182277952766</v>
      </c>
      <c r="AE2098" s="57">
        <f>[4]GABON!AD2585</f>
        <v>1.9809182277952766</v>
      </c>
      <c r="AF2098" s="57">
        <v>2.0482694475403163</v>
      </c>
      <c r="AG2098" s="57">
        <v>2.0482694475403163</v>
      </c>
      <c r="AH2098" s="57">
        <v>2.0482694475403163</v>
      </c>
      <c r="AI2098" s="57">
        <v>2.0482694475403163</v>
      </c>
      <c r="AJ2098" s="58">
        <f>[4]GABON!AE2585</f>
        <v>2.0482694475403163</v>
      </c>
      <c r="AK2098" s="58">
        <v>2.117910608756687</v>
      </c>
      <c r="AL2098" s="58">
        <v>2.117910608756687</v>
      </c>
      <c r="AM2098" s="58">
        <v>2.117910608756687</v>
      </c>
      <c r="AN2098" s="58">
        <v>2.117910608756687</v>
      </c>
      <c r="AO2098" s="58">
        <f>[4]GABON!AF2585</f>
        <v>2.117910608756687</v>
      </c>
      <c r="AP2098" s="58">
        <v>2.1899195694544145</v>
      </c>
      <c r="AQ2098" s="58">
        <v>2.1899195694544145</v>
      </c>
      <c r="AR2098" s="58">
        <v>2.1899195694544145</v>
      </c>
      <c r="AS2098" s="58">
        <f>[4]GABON!AJ2585</f>
        <v>2.1899195694544145</v>
      </c>
      <c r="AT2098" s="58">
        <v>2.2643768348158648</v>
      </c>
      <c r="AU2098" s="58">
        <v>2.2643768348158648</v>
      </c>
      <c r="AV2098" s="58">
        <v>2.2643768348158648</v>
      </c>
      <c r="AW2098" s="58">
        <v>2.2643768348158648</v>
      </c>
      <c r="AX2098" s="58">
        <f>[4]GABON!AO2585</f>
        <v>2.2643768348158648</v>
      </c>
      <c r="AY2098" s="58"/>
      <c r="AZ2098" s="58">
        <v>2.3413656471996043</v>
      </c>
      <c r="BA2098" s="58">
        <v>2.3413656471996043</v>
      </c>
      <c r="BB2098" s="58">
        <v>2.3413656471996043</v>
      </c>
      <c r="BC2098" s="58">
        <v>2.3413656471996043</v>
      </c>
      <c r="BD2098" s="58">
        <v>2.3413656471996043</v>
      </c>
      <c r="BE2098" s="58">
        <v>2.3413656471996043</v>
      </c>
      <c r="BF2098" s="58">
        <f>[4]GABON!AV2585</f>
        <v>2.3413656471996043</v>
      </c>
      <c r="BG2098" s="58">
        <v>2.4209720792043909</v>
      </c>
      <c r="BH2098" s="58">
        <v>2.4209720792043909</v>
      </c>
      <c r="BI2098" s="58">
        <v>2.4209720792043909</v>
      </c>
      <c r="BJ2098" s="58">
        <v>2.4209720792043909</v>
      </c>
      <c r="BK2098" s="58">
        <v>2.4209720792043909</v>
      </c>
      <c r="BL2098" s="58">
        <v>2.4209720792043909</v>
      </c>
      <c r="BM2098" s="58">
        <v>2.4209720792043909</v>
      </c>
      <c r="BN2098" s="58">
        <v>2.4209720792043909</v>
      </c>
      <c r="BO2098" s="58">
        <f>[4]GABON!BE2585</f>
        <v>2.4209720792043909</v>
      </c>
      <c r="BP2098" s="58">
        <v>2.5032851298973404</v>
      </c>
      <c r="BQ2098" s="58">
        <v>2.4209720792043909</v>
      </c>
      <c r="BR2098" s="58">
        <v>2.5032851298973404</v>
      </c>
      <c r="BS2098" s="58">
        <v>2.5032851298973404</v>
      </c>
      <c r="BT2098" s="58">
        <v>2.5032851298973404</v>
      </c>
      <c r="BU2098" s="58">
        <v>2.5032851298973404</v>
      </c>
      <c r="BV2098" s="58">
        <v>2.5032851298973404</v>
      </c>
      <c r="BW2098" s="58">
        <v>2.5032851298973404</v>
      </c>
      <c r="BX2098" s="58">
        <v>2.5032851298973404</v>
      </c>
      <c r="BY2098" s="58">
        <v>2.5032851298973404</v>
      </c>
      <c r="BZ2098" s="57">
        <v>2.5032851298973404</v>
      </c>
      <c r="CA2098" s="58">
        <f>[4]GABON!BQ2585</f>
        <v>2.5032851298973404</v>
      </c>
      <c r="CB2098" s="58">
        <v>2.5883968243138504</v>
      </c>
      <c r="CC2098" s="58">
        <v>2.5883968243138504</v>
      </c>
      <c r="CD2098" s="58">
        <v>2.5883968243138504</v>
      </c>
      <c r="CE2098" s="58">
        <v>2.5883968243138504</v>
      </c>
      <c r="CF2098" s="58">
        <v>2.5883968243138504</v>
      </c>
      <c r="CG2098" s="58">
        <v>2.5883968243138504</v>
      </c>
      <c r="CH2098" s="58">
        <v>2.5883968243138504</v>
      </c>
      <c r="CI2098" s="58">
        <v>2.5883968243138504</v>
      </c>
      <c r="CJ2098" s="57">
        <v>2.5883968243138504</v>
      </c>
      <c r="CK2098" s="57">
        <v>2.5883968243138504</v>
      </c>
      <c r="CL2098" s="58">
        <f>[4]GABON!CB2585</f>
        <v>2.5883968243138504</v>
      </c>
      <c r="CM2098" s="58">
        <v>2.6764023163405217</v>
      </c>
      <c r="CN2098" s="58">
        <v>2.6764023163405217</v>
      </c>
      <c r="CO2098" s="58">
        <v>2.6764023163405217</v>
      </c>
      <c r="CP2098" s="58">
        <v>2.6764023163405217</v>
      </c>
      <c r="CQ2098" s="58">
        <v>2.6764023163405217</v>
      </c>
      <c r="CR2098" s="58">
        <v>2.6764023163405217</v>
      </c>
      <c r="CS2098" s="58">
        <v>2.6764023163405217</v>
      </c>
      <c r="CT2098" s="58">
        <v>2.6764023163405217</v>
      </c>
      <c r="CU2098" s="58">
        <v>2.6764023163405217</v>
      </c>
      <c r="CV2098" s="58">
        <v>2.6764023163405217</v>
      </c>
      <c r="CW2098" s="58">
        <v>2.6764023163405217</v>
      </c>
      <c r="CX2098" s="58">
        <v>2.6764023163405217</v>
      </c>
      <c r="CY2098" s="58">
        <v>2.6764023163405217</v>
      </c>
      <c r="CZ2098" s="58">
        <v>2.6764023163405217</v>
      </c>
      <c r="DA2098" s="58">
        <f>[4]GABON!CN2585</f>
        <v>2.6764023163405217</v>
      </c>
      <c r="DB2098" s="57">
        <v>2.7673999950960995</v>
      </c>
      <c r="DC2098" s="57">
        <v>2.7673999950960995</v>
      </c>
      <c r="DD2098" s="57">
        <v>2.7673999950960995</v>
      </c>
      <c r="DE2098" s="57">
        <v>2.7673999950960995</v>
      </c>
      <c r="DF2098" s="57">
        <v>2.7673999950960995</v>
      </c>
      <c r="DG2098" s="57">
        <v>2.7673999950960995</v>
      </c>
      <c r="DH2098" s="57">
        <v>2.7673999950960995</v>
      </c>
      <c r="DI2098" s="57">
        <v>2.7673999950960995</v>
      </c>
      <c r="DJ2098" s="57">
        <v>2.7673999950960995</v>
      </c>
      <c r="DK2098" s="57">
        <v>2.7673999950960995</v>
      </c>
      <c r="DL2098" s="57">
        <v>2.7673999950960995</v>
      </c>
      <c r="DM2098" s="57">
        <v>2.7673999950960995</v>
      </c>
      <c r="DN2098" s="59">
        <f>[4]GABON!DA2585</f>
        <v>2.7673999950960995</v>
      </c>
      <c r="DO2098" s="57">
        <v>2.7673999950960995</v>
      </c>
      <c r="DP2098" s="57">
        <v>2.8614915949293671</v>
      </c>
      <c r="DQ2098" s="57">
        <v>2.8614915949293671</v>
      </c>
      <c r="DR2098" s="57">
        <v>2.8614915949293671</v>
      </c>
      <c r="DS2098" s="57">
        <v>2.8614915949293671</v>
      </c>
      <c r="DT2098" s="57">
        <v>2.8614915949293671</v>
      </c>
      <c r="DU2098" s="57">
        <v>2.8614915949293671</v>
      </c>
      <c r="DV2098" s="60">
        <f>[4]GABON!DK2585</f>
        <v>2.8614915949293671</v>
      </c>
      <c r="DW2098" s="61">
        <f>[4]GABON!DL2585</f>
        <v>2.8614915949293671</v>
      </c>
      <c r="DX2098" s="62">
        <f>[4]GABON!DM2585</f>
        <v>2.8614915949293671</v>
      </c>
      <c r="DZ2098" s="57">
        <f>[4]GABON!DO2585</f>
        <v>2.9587823091569656</v>
      </c>
      <c r="EC2098" s="57">
        <f>[4]GABON!DR2585</f>
        <v>3.0593809076683027</v>
      </c>
      <c r="EF2098" s="57">
        <f>[4]GABON!DU2585</f>
        <v>3.1633998585290253</v>
      </c>
      <c r="EI2098" s="57">
        <f>[4]GABON!DX2585</f>
        <v>3.270955453719012</v>
      </c>
      <c r="EL2098" s="57">
        <f>[4]GABON!EA2585</f>
        <v>3.3821679391454587</v>
      </c>
      <c r="EO2098" s="57">
        <f>[4]GABON!ED2585</f>
        <v>3.4971616490764048</v>
      </c>
    </row>
    <row r="2099" spans="1:145" ht="15.5" x14ac:dyDescent="0.35">
      <c r="A2099" s="56" t="s">
        <v>485</v>
      </c>
      <c r="B2099" s="57">
        <f>[5]GUINEE!D2213</f>
        <v>0.47676166361243755</v>
      </c>
      <c r="C2099" s="57">
        <f>[5]GUINEE!E2213</f>
        <v>0.4930669125079829</v>
      </c>
      <c r="D2099" s="57">
        <f>[5]GUINEE!F2213</f>
        <v>0.5099298009157559</v>
      </c>
      <c r="E2099" s="57">
        <f>[5]GUINEE!G2213</f>
        <v>0.52736940010707478</v>
      </c>
      <c r="F2099" s="57">
        <f>[5]GUINEE!H2213</f>
        <v>0.54540543359073679</v>
      </c>
      <c r="G2099" s="57">
        <f>[5]GUINEE!I2213</f>
        <v>0.56405829941954</v>
      </c>
      <c r="H2099" s="57">
        <f>[5]GUINEE!J2213</f>
        <v>0.58334909325968831</v>
      </c>
      <c r="I2099" s="57">
        <f>[5]GUINEE!K2213</f>
        <v>0.6032996322491696</v>
      </c>
      <c r="J2099" s="57">
        <f>[5]GUINEE!L2213</f>
        <v>0.6239324796720912</v>
      </c>
      <c r="K2099" s="57">
        <f>[5]GUINEE!M2213</f>
        <v>0.64527097047687676</v>
      </c>
      <c r="L2099" s="57">
        <f>[5]GUINEE!N2213</f>
        <v>0.66733923766718595</v>
      </c>
      <c r="M2099" s="57">
        <f>[5]GUINEE!O2213</f>
        <v>0.69016223959540368</v>
      </c>
      <c r="N2099" s="57">
        <f>[5]GUINEE!P2213</f>
        <v>0.71376578818956649</v>
      </c>
      <c r="O2099" s="57">
        <f>[5]GUINEE!Q2213</f>
        <v>0.73817657814564963</v>
      </c>
      <c r="P2099" s="57">
        <f>[5]GUINEE!R2213</f>
        <v>0.76342221711823088</v>
      </c>
      <c r="Q2099" s="57">
        <f>[5]GUINEE!S2213</f>
        <v>0.78953125694367443</v>
      </c>
      <c r="R2099" s="57">
        <f>[5]GUINEE!T2213</f>
        <v>0.81653322593114808</v>
      </c>
      <c r="S2099" s="57">
        <f>[5]GUINEE!U2213</f>
        <v>0.84445866225799338</v>
      </c>
      <c r="T2099" s="57">
        <f>[5]GUINEE!V2213</f>
        <v>0.87333914850721672</v>
      </c>
      <c r="U2099" s="57">
        <f>[5]GUINEE!W2213</f>
        <v>0.90320734738616359</v>
      </c>
      <c r="V2099" s="57">
        <f>[5]GUINEE!X2213</f>
        <v>0.93409703866677041</v>
      </c>
      <c r="W2099" s="57">
        <f>[5]GUINEE!Y2213</f>
        <v>0.96604315738917401</v>
      </c>
      <c r="X2099" s="58">
        <f>[5]GUINEE!Z2213</f>
        <v>0.99908183337188372</v>
      </c>
      <c r="Y2099" s="58">
        <f>[5]GUINEE!AA2213</f>
        <v>1.0332504320732021</v>
      </c>
      <c r="Z2099" s="57">
        <f>[5]GUINEE!AB2213</f>
        <v>1.0685875968501057</v>
      </c>
      <c r="AA2099" s="57">
        <f>[5]GUINEE!AC2213</f>
        <v>1.1051332926623794</v>
      </c>
      <c r="AB2099" s="57">
        <v>1.6804085759999998</v>
      </c>
      <c r="AC2099" s="57">
        <v>1.6804085759999998</v>
      </c>
      <c r="AD2099" s="57">
        <v>1.6804085759999998</v>
      </c>
      <c r="AE2099" s="57">
        <f>[5]GUINEE!AD2213</f>
        <v>1.1429288512714328</v>
      </c>
      <c r="AF2099" s="57">
        <v>1.7409032847359998</v>
      </c>
      <c r="AG2099" s="57">
        <v>1.7409032847359998</v>
      </c>
      <c r="AH2099" s="57">
        <v>1.7409032847359998</v>
      </c>
      <c r="AI2099" s="57">
        <v>1.7409032847359998</v>
      </c>
      <c r="AJ2099" s="58">
        <f>[5]GUINEE!AE2213</f>
        <v>1.1820170179849159</v>
      </c>
      <c r="AK2099" s="58">
        <v>1.8035758029864956E-3</v>
      </c>
      <c r="AL2099" s="58">
        <v>1.8035758029864956E-3</v>
      </c>
      <c r="AM2099" s="58">
        <v>1.8035758029864956E-3</v>
      </c>
      <c r="AN2099" s="58">
        <v>1.8035758029864956E-3</v>
      </c>
      <c r="AO2099" s="58">
        <f>[5]GUINEE!AF2213</f>
        <v>1.222442</v>
      </c>
      <c r="AP2099" s="58">
        <v>1.8685045318940095E-3</v>
      </c>
      <c r="AQ2099" s="58">
        <v>1.8685045318940095E-3</v>
      </c>
      <c r="AR2099" s="58">
        <v>1.8685045318940095E-3</v>
      </c>
      <c r="AS2099" s="58">
        <f>[5]GUINEE!AJ2213</f>
        <v>1.2642495164000001</v>
      </c>
      <c r="AT2099" s="58">
        <v>1.30748684986088</v>
      </c>
      <c r="AU2099" s="58">
        <v>1.30748684986088</v>
      </c>
      <c r="AV2099" s="58">
        <v>1.30748684986088</v>
      </c>
      <c r="AW2099" s="58">
        <v>1.30748684986088</v>
      </c>
      <c r="AX2099" s="58">
        <f>[5]GUINEE!AO2213</f>
        <v>1.30748684986088</v>
      </c>
      <c r="AY2099" s="58"/>
      <c r="AZ2099" s="58">
        <v>1.3522029001261222</v>
      </c>
      <c r="BA2099" s="58">
        <v>1.3522029001261222</v>
      </c>
      <c r="BB2099" s="58">
        <v>1.3522029001261222</v>
      </c>
      <c r="BC2099" s="58">
        <v>1.3522029001261222</v>
      </c>
      <c r="BD2099" s="58">
        <v>1.3522029001261222</v>
      </c>
      <c r="BE2099" s="58">
        <v>1.3522029001261222</v>
      </c>
      <c r="BF2099" s="58">
        <f>[5]GUINEE!AV2213</f>
        <v>1.3522029001261222</v>
      </c>
      <c r="BG2099" s="58">
        <v>1.3984482393104356</v>
      </c>
      <c r="BH2099" s="58">
        <v>1.3984482393104356</v>
      </c>
      <c r="BI2099" s="58">
        <v>1.3984482393104356</v>
      </c>
      <c r="BJ2099" s="58">
        <v>1.3984482393104356</v>
      </c>
      <c r="BK2099" s="58">
        <v>1.3984482393104356</v>
      </c>
      <c r="BL2099" s="58">
        <v>1.3984482393104356</v>
      </c>
      <c r="BM2099" s="58">
        <v>1.3984482393104356</v>
      </c>
      <c r="BN2099" s="58">
        <v>1.3984482393104356</v>
      </c>
      <c r="BO2099" s="58">
        <f>[5]GUINEE!BE2213</f>
        <v>1.3984482393104356</v>
      </c>
      <c r="BP2099" s="58">
        <v>1.4462751690948525</v>
      </c>
      <c r="BQ2099" s="58">
        <v>1.4462751690948525</v>
      </c>
      <c r="BR2099" s="58">
        <v>1.4462751690948525</v>
      </c>
      <c r="BS2099" s="58">
        <v>1.4462751690948525</v>
      </c>
      <c r="BT2099" s="58">
        <v>1.4462751690948525</v>
      </c>
      <c r="BU2099" s="58">
        <v>1.4462751690948525</v>
      </c>
      <c r="BV2099" s="58">
        <v>1.4462751690948525</v>
      </c>
      <c r="BW2099" s="58">
        <v>1.4462751690948525</v>
      </c>
      <c r="BX2099" s="58">
        <v>1.4462751690948525</v>
      </c>
      <c r="BY2099" s="58">
        <v>1.4462751690948525</v>
      </c>
      <c r="BZ2099" s="57">
        <v>1.4462751690948525</v>
      </c>
      <c r="CA2099" s="58">
        <f>[5]GUINEE!BQ2213</f>
        <v>1.4462751690948525</v>
      </c>
      <c r="CB2099" s="58">
        <v>1.4957377798778964</v>
      </c>
      <c r="CC2099" s="58">
        <v>1.4957377798778964</v>
      </c>
      <c r="CD2099" s="58">
        <v>1.4957377798778964</v>
      </c>
      <c r="CE2099" s="58">
        <v>1.4957377798778964</v>
      </c>
      <c r="CF2099" s="58">
        <v>1.4957377798778964</v>
      </c>
      <c r="CG2099" s="58">
        <v>1.4957377798778964</v>
      </c>
      <c r="CH2099" s="58">
        <v>1.4957377798778964</v>
      </c>
      <c r="CI2099" s="58">
        <v>1.4957377798778964</v>
      </c>
      <c r="CJ2099" s="57">
        <v>1.4957377798778964</v>
      </c>
      <c r="CK2099" s="57">
        <v>1.4957377798778964</v>
      </c>
      <c r="CL2099" s="58">
        <f>[5]GUINEE!CD2213</f>
        <v>1.4957377798778964</v>
      </c>
      <c r="CM2099" s="58">
        <v>1.5468920119497205</v>
      </c>
      <c r="CN2099" s="58">
        <v>1.5468920119497205</v>
      </c>
      <c r="CO2099" s="58">
        <v>1.5468920119497205</v>
      </c>
      <c r="CP2099" s="58">
        <v>1.5468920119497205</v>
      </c>
      <c r="CQ2099" s="58">
        <v>1.5468920119497205</v>
      </c>
      <c r="CR2099" s="58">
        <v>1.5468920119497205</v>
      </c>
      <c r="CS2099" s="58">
        <v>1.5468920119497205</v>
      </c>
      <c r="CT2099" s="58">
        <v>1.5468920119497205</v>
      </c>
      <c r="CU2099" s="58">
        <v>1.5468920119497205</v>
      </c>
      <c r="CV2099" s="58">
        <v>1.5468920119497205</v>
      </c>
      <c r="CW2099" s="58">
        <v>1.5468920119497205</v>
      </c>
      <c r="CX2099" s="58">
        <v>1.5468920119497205</v>
      </c>
      <c r="CY2099" s="58">
        <v>1.5468920119497205</v>
      </c>
      <c r="CZ2099" s="58">
        <v>1.5468920119497205</v>
      </c>
      <c r="DA2099" s="58">
        <f>[5]GUINEE!CP2213</f>
        <v>1.5468920119497205</v>
      </c>
      <c r="DB2099" s="57">
        <v>1.5997957187584009</v>
      </c>
      <c r="DC2099" s="57">
        <v>1.5997957187584009</v>
      </c>
      <c r="DD2099" s="57">
        <v>1.5997957187584009</v>
      </c>
      <c r="DE2099" s="57">
        <v>1.5997957187584009</v>
      </c>
      <c r="DF2099" s="57">
        <v>1.5997957187584009</v>
      </c>
      <c r="DG2099" s="57">
        <v>1.5997957187584009</v>
      </c>
      <c r="DH2099" s="57">
        <v>1.5997957187584009</v>
      </c>
      <c r="DI2099" s="57">
        <v>1.5997957187584009</v>
      </c>
      <c r="DJ2099" s="57">
        <v>1.5997957187584009</v>
      </c>
      <c r="DK2099" s="57">
        <v>1.5997957187584009</v>
      </c>
      <c r="DL2099" s="57">
        <v>1.5997957187584009</v>
      </c>
      <c r="DM2099" s="57">
        <v>1.5997957187584009</v>
      </c>
      <c r="DN2099" s="59">
        <f>[5]GUINEE!DC2213</f>
        <v>1.5997957187584009</v>
      </c>
      <c r="DO2099" s="57">
        <v>1.5997957187584009</v>
      </c>
      <c r="DP2099" s="57">
        <v>1.6545087323399383</v>
      </c>
      <c r="DQ2099" s="57">
        <v>1.6545087323399383</v>
      </c>
      <c r="DR2099" s="57">
        <v>1.6545087323399383</v>
      </c>
      <c r="DS2099" s="57">
        <v>1.6545087323399383</v>
      </c>
      <c r="DT2099" s="57">
        <v>1.6545087323399383</v>
      </c>
      <c r="DU2099" s="57">
        <v>1.6545087323399383</v>
      </c>
      <c r="DV2099" s="60">
        <f>[5]GUINEE!DN2213</f>
        <v>1.6545087323399383</v>
      </c>
      <c r="DW2099" s="61">
        <f>[5]GUINEE!DO2213</f>
        <v>1.6545087323399383</v>
      </c>
      <c r="DX2099" s="62">
        <f>[5]GUINEE!DP2213</f>
        <v>1.6545087323399383</v>
      </c>
      <c r="DZ2099" s="57">
        <f>[5]GUINEE!DR2213</f>
        <v>1.7110929309859642</v>
      </c>
      <c r="EC2099" s="57">
        <f>[5]GUINEE!DU2213</f>
        <v>1.7696123092256841</v>
      </c>
      <c r="EF2099" s="57">
        <f>[5]GUINEE!DX2213</f>
        <v>1.8301330502012023</v>
      </c>
      <c r="EI2099" s="57">
        <f>[5]GUINEE!EA2213</f>
        <v>1.8927236005180834</v>
      </c>
      <c r="EL2099" s="57">
        <f>[5]GUINEE!ED2213</f>
        <v>1.9574547476558017</v>
      </c>
      <c r="EO2099" s="57">
        <f>[5]GUINEE!EG2213</f>
        <v>2.0243997000256302</v>
      </c>
    </row>
    <row r="2100" spans="1:145" ht="15.5" x14ac:dyDescent="0.35">
      <c r="A2100" s="56" t="s">
        <v>486</v>
      </c>
      <c r="B2100" s="57">
        <f>[6]TCHAD!D2294</f>
        <v>5.4557953674337494</v>
      </c>
      <c r="C2100" s="57">
        <f>[6]TCHAD!E2294</f>
        <v>5.5850977176419292</v>
      </c>
      <c r="D2100" s="57">
        <f>[6]TCHAD!F2294</f>
        <v>5.7191400628653355</v>
      </c>
      <c r="E2100" s="57">
        <f>[6]TCHAD!G2294</f>
        <v>5.8563994243741035</v>
      </c>
      <c r="F2100" s="57">
        <f>[6]TCHAD!H2294</f>
        <v>5.996953010559082</v>
      </c>
      <c r="G2100" s="57">
        <f>[6]TCHAD!I2294</f>
        <v>6.1408798828125004</v>
      </c>
      <c r="H2100" s="57">
        <f>[6]TCHAD!J2294</f>
        <v>6.2882610000000003</v>
      </c>
      <c r="I2100" s="57">
        <f>[6]TCHAD!K2294</f>
        <v>6.4948293751986172</v>
      </c>
      <c r="J2100" s="57">
        <f>[6]TCHAD!L2294</f>
        <v>6.7286432327057675</v>
      </c>
      <c r="K2100" s="57">
        <f>[6]TCHAD!M2294</f>
        <v>6.9708743890831757</v>
      </c>
      <c r="L2100" s="57">
        <f>[6]TCHAD!N2294</f>
        <v>7.2218258670901703</v>
      </c>
      <c r="M2100" s="57">
        <f>[6]TCHAD!O2294</f>
        <v>7.4818115983054163</v>
      </c>
      <c r="N2100" s="57">
        <f>[6]TCHAD!P2294</f>
        <v>7.7511568158444115</v>
      </c>
      <c r="O2100" s="57">
        <f>[6]TCHAD!Q2294</f>
        <v>8.0301984612148107</v>
      </c>
      <c r="P2100" s="57">
        <f>[6]TCHAD!R2294</f>
        <v>8.3192856058185445</v>
      </c>
      <c r="Q2100" s="57">
        <f>[6]TCHAD!S2294</f>
        <v>8.6187798876280119</v>
      </c>
      <c r="R2100" s="57">
        <f>[6]TCHAD!T2294</f>
        <v>8.9290559635826199</v>
      </c>
      <c r="S2100" s="57">
        <f>[6]TCHAD!U2294</f>
        <v>9.2505019782715951</v>
      </c>
      <c r="T2100" s="57">
        <f>[6]TCHAD!V2294</f>
        <v>9.5835200494893726</v>
      </c>
      <c r="U2100" s="57">
        <f>[6]TCHAD!W2294</f>
        <v>9.9285267712709899</v>
      </c>
      <c r="V2100" s="57">
        <f>[6]TCHAD!X2294</f>
        <v>10.285953735036745</v>
      </c>
      <c r="W2100" s="57">
        <f>[6]TCHAD!Y2294</f>
        <v>10.656248069498069</v>
      </c>
      <c r="X2100" s="58">
        <f>[6]TCHAD!Z2294</f>
        <v>11.039873</v>
      </c>
      <c r="Y2100" s="58">
        <f>[6]TCHAD!AA2294</f>
        <v>11.437308428</v>
      </c>
      <c r="Z2100" s="57">
        <f>[6]TCHAD!AB2294</f>
        <v>11.849051531408</v>
      </c>
      <c r="AA2100" s="57">
        <f>[6]TCHAD!AC2294</f>
        <v>12.275617386538686</v>
      </c>
      <c r="AB2100" s="57">
        <v>12.631178299885917</v>
      </c>
      <c r="AC2100" s="57">
        <v>12.631178299885917</v>
      </c>
      <c r="AD2100" s="57">
        <v>12.631178299885917</v>
      </c>
      <c r="AE2100" s="57">
        <f>[6]TCHAD!AH2294</f>
        <v>12.717539612454077</v>
      </c>
      <c r="AF2100" s="57">
        <v>13.175371038502425</v>
      </c>
      <c r="AG2100" s="57">
        <v>13.175371038502425</v>
      </c>
      <c r="AH2100" s="57">
        <v>13.175371038502425</v>
      </c>
      <c r="AI2100" s="57">
        <v>13.175371038502425</v>
      </c>
      <c r="AJ2100" s="58">
        <f>[6]TCHAD!AM2294</f>
        <v>13.175371038502425</v>
      </c>
      <c r="AK2100" s="58">
        <v>13.649684395888512</v>
      </c>
      <c r="AL2100" s="58">
        <v>13.649684395888512</v>
      </c>
      <c r="AM2100" s="58">
        <v>13.649684395888512</v>
      </c>
      <c r="AN2100" s="58">
        <v>13.649684395888512</v>
      </c>
      <c r="AO2100" s="58">
        <f>[6]TCHAD!AR2294</f>
        <v>13.649684395888512</v>
      </c>
      <c r="AP2100" s="58">
        <v>14.141073034140497</v>
      </c>
      <c r="AQ2100" s="58">
        <v>14.141073034140497</v>
      </c>
      <c r="AR2100" s="58">
        <v>14.141073034140497</v>
      </c>
      <c r="AS2100" s="58">
        <f>[6]TCHAD!AV2294</f>
        <v>14.141073034140497</v>
      </c>
      <c r="AT2100" s="58">
        <v>14.650151663369554</v>
      </c>
      <c r="AU2100" s="58">
        <v>14.650151663369554</v>
      </c>
      <c r="AV2100" s="58">
        <v>14.650151663369554</v>
      </c>
      <c r="AW2100" s="58">
        <v>14.650151663369554</v>
      </c>
      <c r="AX2100" s="58">
        <f>[6]TCHAD!BA2294</f>
        <v>14.650151663369554</v>
      </c>
      <c r="AY2100" s="58"/>
      <c r="AZ2100" s="58">
        <v>15.177557123250859</v>
      </c>
      <c r="BA2100" s="58">
        <v>15.177557123250859</v>
      </c>
      <c r="BB2100" s="58">
        <v>15.177557123250859</v>
      </c>
      <c r="BC2100" s="58">
        <v>15.177557123250859</v>
      </c>
      <c r="BD2100" s="58">
        <v>15.177557123250859</v>
      </c>
      <c r="BE2100" s="58">
        <v>15.177557123250859</v>
      </c>
      <c r="BF2100" s="58">
        <f>[6]TCHAD!BH2294</f>
        <v>15.177557123250859</v>
      </c>
      <c r="BG2100" s="58">
        <v>15.723949179687889</v>
      </c>
      <c r="BH2100" s="58">
        <v>15.723949179687889</v>
      </c>
      <c r="BI2100" s="58">
        <v>15.723949179687889</v>
      </c>
      <c r="BJ2100" s="58">
        <v>15.723949179687889</v>
      </c>
      <c r="BK2100" s="58">
        <v>15.723949179687889</v>
      </c>
      <c r="BL2100" s="58">
        <v>15.723949179687889</v>
      </c>
      <c r="BM2100" s="58">
        <v>15.723949179687889</v>
      </c>
      <c r="BN2100" s="58">
        <v>15.723949179687889</v>
      </c>
      <c r="BO2100" s="58">
        <f>[6]TCHAD!BQ2294</f>
        <v>15.723949179687889</v>
      </c>
      <c r="BP2100" s="58">
        <v>16.29001135015665</v>
      </c>
      <c r="BQ2100" s="58">
        <v>16.29001135015665</v>
      </c>
      <c r="BR2100" s="58">
        <v>16.29001135015665</v>
      </c>
      <c r="BS2100" s="58">
        <v>16.29001135015665</v>
      </c>
      <c r="BT2100" s="58">
        <v>16.29001135015665</v>
      </c>
      <c r="BU2100" s="58">
        <v>16.29001135015665</v>
      </c>
      <c r="BV2100" s="58">
        <v>16.29001135015665</v>
      </c>
      <c r="BW2100" s="58">
        <v>16.29001135015665</v>
      </c>
      <c r="BX2100" s="58">
        <v>16.29001135015665</v>
      </c>
      <c r="BY2100" s="58">
        <v>16.29001135015665</v>
      </c>
      <c r="BZ2100" s="57">
        <v>16.29001135015665</v>
      </c>
      <c r="CA2100" s="58">
        <f>[6]TCHAD!CC2294</f>
        <v>16.29001135015665</v>
      </c>
      <c r="CB2100" s="58">
        <v>16.87645175876229</v>
      </c>
      <c r="CC2100" s="58">
        <v>16.87645175876229</v>
      </c>
      <c r="CD2100" s="58">
        <v>16.87645175876229</v>
      </c>
      <c r="CE2100" s="58">
        <v>16.87645175876229</v>
      </c>
      <c r="CF2100" s="58">
        <v>16.87645175876229</v>
      </c>
      <c r="CG2100" s="58">
        <v>16.87645175876229</v>
      </c>
      <c r="CH2100" s="58">
        <v>16.87645175876229</v>
      </c>
      <c r="CI2100" s="58">
        <v>16.87645175876229</v>
      </c>
      <c r="CJ2100" s="57">
        <v>16.87645175876229</v>
      </c>
      <c r="CK2100" s="57">
        <v>16.87645175876229</v>
      </c>
      <c r="CL2100" s="58">
        <f>[6]TCHAD!CN2294</f>
        <v>16.87645175876229</v>
      </c>
      <c r="CM2100" s="58">
        <v>17.48400402207773</v>
      </c>
      <c r="CN2100" s="58">
        <v>17.48400402207773</v>
      </c>
      <c r="CO2100" s="58">
        <v>17.48400402207773</v>
      </c>
      <c r="CP2100" s="58">
        <v>17.48400402207773</v>
      </c>
      <c r="CQ2100" s="58">
        <v>17.48400402207773</v>
      </c>
      <c r="CR2100" s="58">
        <v>17.48400402207773</v>
      </c>
      <c r="CS2100" s="58">
        <v>17.48400402207773</v>
      </c>
      <c r="CT2100" s="58">
        <v>17.48400402207773</v>
      </c>
      <c r="CU2100" s="58">
        <v>17.48400402207773</v>
      </c>
      <c r="CV2100" s="58">
        <v>17.48400402207773</v>
      </c>
      <c r="CW2100" s="58">
        <v>17.48400402207773</v>
      </c>
      <c r="CX2100" s="58">
        <v>17.48400402207773</v>
      </c>
      <c r="CY2100" s="58">
        <v>17.48400402207773</v>
      </c>
      <c r="CZ2100" s="58">
        <v>17.48400402207773</v>
      </c>
      <c r="DA2100" s="58">
        <f>[6]TCHAD!CZ2294</f>
        <v>17.48400402207773</v>
      </c>
      <c r="DB2100" s="57">
        <v>18.113428166872527</v>
      </c>
      <c r="DC2100" s="57">
        <v>18.113428166872527</v>
      </c>
      <c r="DD2100" s="57">
        <v>18.113428166872527</v>
      </c>
      <c r="DE2100" s="57">
        <v>18.113428166872527</v>
      </c>
      <c r="DF2100" s="57">
        <v>18.113428166872527</v>
      </c>
      <c r="DG2100" s="57">
        <v>18.113428166872527</v>
      </c>
      <c r="DH2100" s="57">
        <v>18.113428166872527</v>
      </c>
      <c r="DI2100" s="57">
        <v>18.113428166872527</v>
      </c>
      <c r="DJ2100" s="57">
        <v>18.113428166872527</v>
      </c>
      <c r="DK2100" s="57">
        <v>18.113428166872527</v>
      </c>
      <c r="DL2100" s="57">
        <v>18.113428166872527</v>
      </c>
      <c r="DM2100" s="57">
        <v>18.113428166872527</v>
      </c>
      <c r="DN2100" s="59">
        <f>[6]TCHAD!DM2294</f>
        <v>18.113428166872527</v>
      </c>
      <c r="DO2100" s="57">
        <v>18.113428166872527</v>
      </c>
      <c r="DP2100" s="57">
        <v>18.765511580879938</v>
      </c>
      <c r="DQ2100" s="57">
        <v>18.765511580879938</v>
      </c>
      <c r="DR2100" s="57">
        <v>18.765511580879938</v>
      </c>
      <c r="DS2100" s="57">
        <v>18.765511580879938</v>
      </c>
      <c r="DT2100" s="57">
        <v>18.765511580879938</v>
      </c>
      <c r="DU2100" s="57">
        <v>18.765511580879938</v>
      </c>
      <c r="DV2100" s="60">
        <f>[6]TCHAD!DW2294</f>
        <v>18.765511580879938</v>
      </c>
      <c r="DW2100" s="61">
        <f>[6]TCHAD!DX2294</f>
        <v>18.765511580879938</v>
      </c>
      <c r="DX2100" s="62">
        <f>[6]TCHAD!DY2294</f>
        <v>18.765511580879938</v>
      </c>
      <c r="DZ2100" s="57">
        <f>[6]TCHAD!EA2294</f>
        <v>19.441069997791615</v>
      </c>
      <c r="EC2100" s="57">
        <f>[6]TCHAD!ED2294</f>
        <v>20.140948517712115</v>
      </c>
      <c r="EF2100" s="57">
        <f>[6]TCHAD!EG2294</f>
        <v>20.86602266434975</v>
      </c>
      <c r="EI2100" s="57">
        <f>[6]TCHAD!EJ2294</f>
        <v>21.61719948026634</v>
      </c>
      <c r="EL2100" s="57">
        <f>[6]TCHAD!EM2294</f>
        <v>22.395418661555926</v>
      </c>
      <c r="EO2100" s="57">
        <f>[6]TCHAD!EP2294</f>
        <v>23.201653733371938</v>
      </c>
    </row>
    <row r="2101" spans="1:145" ht="15.5" x14ac:dyDescent="0.35">
      <c r="A2101" s="126" t="s">
        <v>694</v>
      </c>
      <c r="B2101" s="57">
        <f t="shared" ref="B2101:N2101" si="2110">SUM(B2095:B2100)</f>
        <v>22.276672231046184</v>
      </c>
      <c r="C2101" s="57">
        <f t="shared" si="2110"/>
        <v>22.86881682534991</v>
      </c>
      <c r="D2101" s="57">
        <f t="shared" si="2110"/>
        <v>23.470630016056287</v>
      </c>
      <c r="E2101" s="57">
        <f t="shared" si="2110"/>
        <v>24.244251412715528</v>
      </c>
      <c r="F2101" s="57">
        <f t="shared" si="2110"/>
        <v>24.86290528860626</v>
      </c>
      <c r="G2101" s="57">
        <f t="shared" si="2110"/>
        <v>25.404518810586623</v>
      </c>
      <c r="H2101" s="57">
        <f t="shared" si="2110"/>
        <v>26.022961554258274</v>
      </c>
      <c r="I2101" s="57">
        <f t="shared" si="2110"/>
        <v>26.752493855057338</v>
      </c>
      <c r="J2101" s="57">
        <f t="shared" si="2110"/>
        <v>27.523232329137883</v>
      </c>
      <c r="K2101" s="57">
        <f t="shared" si="2110"/>
        <v>28.316724851479524</v>
      </c>
      <c r="L2101" s="57">
        <f t="shared" si="2110"/>
        <v>29.133660743741491</v>
      </c>
      <c r="M2101" s="57">
        <f t="shared" si="2110"/>
        <v>29.974750759343628</v>
      </c>
      <c r="N2101" s="57">
        <f t="shared" si="2110"/>
        <v>30.840727766550128</v>
      </c>
      <c r="O2101" s="57">
        <f t="shared" ref="O2101:AA2101" si="2111">SUM(O2095:O2100)</f>
        <v>31.732347453823117</v>
      </c>
      <c r="P2101" s="57">
        <f t="shared" si="2111"/>
        <v>35.041802455940584</v>
      </c>
      <c r="Q2101" s="57">
        <f t="shared" si="2111"/>
        <v>36.049246263461754</v>
      </c>
      <c r="R2101" s="57">
        <f t="shared" si="2111"/>
        <v>37.086360736390489</v>
      </c>
      <c r="S2101" s="57">
        <f t="shared" si="2111"/>
        <v>38.154042400844922</v>
      </c>
      <c r="T2101" s="57">
        <f t="shared" si="2111"/>
        <v>39.253215583587739</v>
      </c>
      <c r="U2101" s="57">
        <f t="shared" si="2111"/>
        <v>40.384833295869818</v>
      </c>
      <c r="V2101" s="57">
        <f t="shared" si="2111"/>
        <v>41.549878146023026</v>
      </c>
      <c r="W2101" s="57">
        <f t="shared" si="2111"/>
        <v>42.749363281756089</v>
      </c>
      <c r="X2101" s="58">
        <f t="shared" si="2111"/>
        <v>43.984333363139839</v>
      </c>
      <c r="Y2101" s="58">
        <f t="shared" si="2111"/>
        <v>45.255865567301512</v>
      </c>
      <c r="Z2101" s="57">
        <f t="shared" si="2111"/>
        <v>46.667665807883466</v>
      </c>
      <c r="AA2101" s="57">
        <f t="shared" si="2111"/>
        <v>48.495815853757158</v>
      </c>
      <c r="AB2101" s="57">
        <v>50.498194129855001</v>
      </c>
      <c r="AC2101" s="57">
        <v>50.498194129855001</v>
      </c>
      <c r="AD2101" s="57">
        <v>50.498194129855001</v>
      </c>
      <c r="AE2101" s="57">
        <f>SUM(AE2095:AE2100)</f>
        <v>49.898989196573673</v>
      </c>
      <c r="AF2101" s="57">
        <v>51.28924257252681</v>
      </c>
      <c r="AG2101" s="57">
        <v>51.28924257252681</v>
      </c>
      <c r="AH2101" s="57">
        <v>51.28924257252681</v>
      </c>
      <c r="AI2101" s="57">
        <v>51.28924257252681</v>
      </c>
      <c r="AJ2101" s="58">
        <f>SUM(AJ2095:AJ2100)</f>
        <v>51.343773725015915</v>
      </c>
      <c r="AK2101" s="58">
        <v>50.981431003115823</v>
      </c>
      <c r="AL2101" s="58">
        <v>50.981431003115823</v>
      </c>
      <c r="AM2101" s="58">
        <v>50.981431003115823</v>
      </c>
      <c r="AN2101" s="58">
        <v>50.981431003115823</v>
      </c>
      <c r="AO2101" s="58">
        <f>SUM(AO2095:AO2100)</f>
        <v>52.831435699453259</v>
      </c>
      <c r="AP2101" s="58">
        <v>52.455170112159756</v>
      </c>
      <c r="AQ2101" s="58">
        <v>52.455170112159756</v>
      </c>
      <c r="AR2101" s="58">
        <v>52.455170112159756</v>
      </c>
      <c r="AS2101" s="58">
        <f>SUM(AS2095:AS2100)</f>
        <v>54.363280919243941</v>
      </c>
      <c r="AT2101" s="58">
        <v>55.278137218019459</v>
      </c>
      <c r="AU2101" s="58">
        <v>55.278137218019459</v>
      </c>
      <c r="AV2101" s="58">
        <v>55.278137218019459</v>
      </c>
      <c r="AW2101" s="58">
        <v>55.278137218019459</v>
      </c>
      <c r="AX2101" s="58">
        <f>SUM(AX2095:AX2100)</f>
        <v>55.940655987911157</v>
      </c>
      <c r="AY2101" s="58"/>
      <c r="AZ2101" s="58">
        <v>56.885205361800288</v>
      </c>
      <c r="BA2101" s="58">
        <v>56.885205361800288</v>
      </c>
      <c r="BB2101" s="58">
        <v>56.885205361800288</v>
      </c>
      <c r="BC2101" s="58">
        <v>56.885205361800288</v>
      </c>
      <c r="BD2101" s="58">
        <v>56.885205361800288</v>
      </c>
      <c r="BE2101" s="58">
        <v>56.885205361800288</v>
      </c>
      <c r="BF2101" s="58">
        <f>SUM(BF2095:BF2100)</f>
        <v>57.564949619709168</v>
      </c>
      <c r="BG2101" s="58">
        <v>58.540176380345244</v>
      </c>
      <c r="BH2101" s="58">
        <v>58.540176380345244</v>
      </c>
      <c r="BI2101" s="58">
        <v>58.540176380345244</v>
      </c>
      <c r="BJ2101" s="58">
        <v>58.540176380345244</v>
      </c>
      <c r="BK2101" s="58">
        <v>58.540176380345244</v>
      </c>
      <c r="BL2101" s="58">
        <v>58.540176380345244</v>
      </c>
      <c r="BM2101" s="58">
        <v>58.540176380345244</v>
      </c>
      <c r="BN2101" s="58">
        <v>58.540176380345244</v>
      </c>
      <c r="BO2101" s="58">
        <f>SUM(BO2095:BO2100)</f>
        <v>59.237593988959759</v>
      </c>
      <c r="BP2101" s="58">
        <v>60.244515657147787</v>
      </c>
      <c r="BQ2101" s="58">
        <v>60.162202606454827</v>
      </c>
      <c r="BR2101" s="58">
        <v>60.244515657147787</v>
      </c>
      <c r="BS2101" s="58">
        <v>60.244515657147787</v>
      </c>
      <c r="BT2101" s="58">
        <v>60.244515657147787</v>
      </c>
      <c r="BU2101" s="58">
        <v>60.244515657147787</v>
      </c>
      <c r="BV2101" s="58">
        <v>60.244515657147787</v>
      </c>
      <c r="BW2101" s="58">
        <v>60.244515657147787</v>
      </c>
      <c r="BX2101" s="58">
        <v>60.244515657147787</v>
      </c>
      <c r="BY2101" s="58">
        <v>60.244515657147787</v>
      </c>
      <c r="BZ2101" s="57">
        <v>60.244515657147787</v>
      </c>
      <c r="CA2101" s="58">
        <f>SUM(CA2095:CA2100)</f>
        <v>60.960066123586273</v>
      </c>
      <c r="CB2101" s="58">
        <v>61.999734565754665</v>
      </c>
      <c r="CC2101" s="58">
        <v>61.999734565754665</v>
      </c>
      <c r="CD2101" s="58">
        <v>61.999734565754665</v>
      </c>
      <c r="CE2101" s="58">
        <v>61.999734565754665</v>
      </c>
      <c r="CF2101" s="58">
        <v>61.999734565754665</v>
      </c>
      <c r="CG2101" s="58">
        <v>61.999734565754665</v>
      </c>
      <c r="CH2101" s="58">
        <v>61.999734565754665</v>
      </c>
      <c r="CI2101" s="58">
        <v>61.999734565754665</v>
      </c>
      <c r="CJ2101" s="57">
        <v>61.999734565754665</v>
      </c>
      <c r="CK2101" s="57">
        <v>61.999734565754665</v>
      </c>
      <c r="CL2101" s="58">
        <f>SUM(CL2095:CL2100)</f>
        <v>62.733889344320559</v>
      </c>
      <c r="CM2101" s="58">
        <v>63.80739194829998</v>
      </c>
      <c r="CN2101" s="58">
        <v>63.80739194829998</v>
      </c>
      <c r="CO2101" s="58">
        <v>63.80739194829998</v>
      </c>
      <c r="CP2101" s="58">
        <v>63.80739194829998</v>
      </c>
      <c r="CQ2101" s="58">
        <v>63.80739194829998</v>
      </c>
      <c r="CR2101" s="58">
        <v>63.80739194829998</v>
      </c>
      <c r="CS2101" s="58">
        <v>63.80739194829998</v>
      </c>
      <c r="CT2101" s="58">
        <v>63.80739194829998</v>
      </c>
      <c r="CU2101" s="58">
        <v>63.80739194829998</v>
      </c>
      <c r="CV2101" s="58">
        <v>63.80739194829998</v>
      </c>
      <c r="CW2101" s="58">
        <v>63.80739194829998</v>
      </c>
      <c r="CX2101" s="58">
        <v>63.80739194829998</v>
      </c>
      <c r="CY2101" s="58">
        <v>63.80739194829998</v>
      </c>
      <c r="CZ2101" s="58">
        <v>63.80739194829998</v>
      </c>
      <c r="DA2101" s="58">
        <f t="shared" ref="DA2101" si="2112">SUM(DA2095:DA2100)</f>
        <v>64.56063475110858</v>
      </c>
      <c r="DB2101" s="57">
        <v>65.669095642610273</v>
      </c>
      <c r="DC2101" s="57">
        <v>65.669095642610273</v>
      </c>
      <c r="DD2101" s="57">
        <v>65.669095642610273</v>
      </c>
      <c r="DE2101" s="57">
        <v>65.669095642610273</v>
      </c>
      <c r="DF2101" s="57">
        <v>65.669095642610273</v>
      </c>
      <c r="DG2101" s="57">
        <v>65.669095642610273</v>
      </c>
      <c r="DH2101" s="57">
        <v>65.669095642610273</v>
      </c>
      <c r="DI2101" s="57">
        <v>65.669095642610273</v>
      </c>
      <c r="DJ2101" s="57">
        <v>65.669095642610273</v>
      </c>
      <c r="DK2101" s="57">
        <v>65.669095642610273</v>
      </c>
      <c r="DL2101" s="57">
        <v>65.669095642610273</v>
      </c>
      <c r="DM2101" s="57">
        <v>65.669095642610273</v>
      </c>
      <c r="DN2101" s="59">
        <f t="shared" ref="DN2101" si="2113">SUM(DN2095:DN2100)</f>
        <v>66.441922758291909</v>
      </c>
      <c r="DO2101" s="57">
        <v>65.669095642610273</v>
      </c>
      <c r="DP2101" s="57">
        <v>68.416277760195953</v>
      </c>
      <c r="DQ2101" s="57">
        <v>68.416277760195953</v>
      </c>
      <c r="DR2101" s="57">
        <v>67.618720176812516</v>
      </c>
      <c r="DS2101" s="57">
        <v>68.416277760195953</v>
      </c>
      <c r="DT2101" s="57">
        <v>68.416277760195953</v>
      </c>
      <c r="DU2101" s="57">
        <v>68.416277760195953</v>
      </c>
      <c r="DV2101" s="60">
        <f>SUM(DV2095:DV2100)</f>
        <v>68.416277760195953</v>
      </c>
      <c r="DW2101" s="61">
        <f>SUM(DW2095:DW2100)</f>
        <v>68.416277760195953</v>
      </c>
      <c r="DX2101" s="62">
        <f>SUM(DX2095:DX2100)</f>
        <v>67.618720176812516</v>
      </c>
      <c r="DZ2101" s="57">
        <f>SUM(DZ2095:DZ2100)</f>
        <v>70.45070800745124</v>
      </c>
      <c r="EC2101" s="57">
        <f>SUM(EC2095:EC2100)</f>
        <v>72.547084893229851</v>
      </c>
      <c r="EF2101" s="57">
        <f>SUM(EF2095:EF2100)</f>
        <v>74.707339420757762</v>
      </c>
      <c r="EI2101" s="57">
        <f>SUM(EI2095:EI2100)</f>
        <v>76.933464141095513</v>
      </c>
      <c r="EL2101" s="57">
        <f>SUM(EL2095:EL2100)</f>
        <v>79.227515155047485</v>
      </c>
      <c r="EO2101" s="57">
        <f>SUM(EO2095:EO2100)</f>
        <v>81.591614181354885</v>
      </c>
    </row>
    <row r="2102" spans="1:145" ht="15.5" x14ac:dyDescent="0.35">
      <c r="A2102" s="126" t="s">
        <v>695</v>
      </c>
      <c r="B2102" s="134">
        <v>2.6</v>
      </c>
      <c r="C2102" s="57">
        <f>(C2101*100/B2101)-100</f>
        <v>2.6581375717261437</v>
      </c>
      <c r="D2102" s="57">
        <f t="shared" ref="D2102:Z2102" si="2114">(D2101*100/C2101)-100</f>
        <v>2.631588661986541</v>
      </c>
      <c r="E2102" s="57">
        <f t="shared" si="2114"/>
        <v>3.2961253964210044</v>
      </c>
      <c r="F2102" s="57">
        <f t="shared" si="2114"/>
        <v>2.5517549103053199</v>
      </c>
      <c r="G2102" s="57">
        <f>(G2101*100/F2101)-100</f>
        <v>2.1783999725428913</v>
      </c>
      <c r="H2102" s="57">
        <f>(H2101*100/G2101)-100</f>
        <v>2.4343808606755886</v>
      </c>
      <c r="I2102" s="57">
        <f>(I2101*100/H2101)-100</f>
        <v>2.8034176635813566</v>
      </c>
      <c r="J2102" s="57">
        <f>(J2101*100/I2101)-100</f>
        <v>2.8809967334497344</v>
      </c>
      <c r="K2102" s="57">
        <f>(K2101*100/J2101)-100</f>
        <v>2.8829917680184707</v>
      </c>
      <c r="L2102" s="57">
        <f t="shared" si="2114"/>
        <v>2.8849942800474651</v>
      </c>
      <c r="M2102" s="57">
        <f t="shared" si="2114"/>
        <v>2.8870042216813516</v>
      </c>
      <c r="N2102" s="57">
        <f t="shared" si="2114"/>
        <v>2.8890215440292195</v>
      </c>
      <c r="O2102" s="57">
        <f t="shared" si="2114"/>
        <v>2.8910461971654229</v>
      </c>
      <c r="P2102" s="57">
        <f t="shared" si="2114"/>
        <v>10.429278851598937</v>
      </c>
      <c r="Q2102" s="57">
        <f t="shared" si="2114"/>
        <v>2.8749771327769764</v>
      </c>
      <c r="R2102" s="57">
        <f t="shared" si="2114"/>
        <v>2.8769380234724053</v>
      </c>
      <c r="S2102" s="57">
        <f t="shared" si="2114"/>
        <v>2.8789065393703765</v>
      </c>
      <c r="T2102" s="57">
        <f t="shared" si="2114"/>
        <v>2.8808826367464491</v>
      </c>
      <c r="U2102" s="57">
        <f t="shared" si="2114"/>
        <v>2.8828662708469182</v>
      </c>
      <c r="V2102" s="57">
        <f t="shared" si="2114"/>
        <v>2.8848573958886732</v>
      </c>
      <c r="W2102" s="57">
        <f t="shared" si="2114"/>
        <v>2.8868559650586292</v>
      </c>
      <c r="X2102" s="58">
        <f t="shared" si="2114"/>
        <v>2.8888619305139258</v>
      </c>
      <c r="Y2102" s="58">
        <f t="shared" si="2114"/>
        <v>2.8908752433821263</v>
      </c>
      <c r="Z2102" s="57">
        <f t="shared" si="2114"/>
        <v>3.1195961515362427</v>
      </c>
      <c r="AA2102" s="57">
        <f>(AA2101*100/Z2101)-100</f>
        <v>3.9173805122365195</v>
      </c>
      <c r="AB2102" s="57">
        <v>2.7944126761992436</v>
      </c>
      <c r="AC2102" s="57">
        <v>2.7944126761992436</v>
      </c>
      <c r="AD2102" s="57">
        <v>2.7944126761992436</v>
      </c>
      <c r="AE2102" s="57">
        <f>(AE2101*100/AA2101)-100</f>
        <v>2.8933905288816959</v>
      </c>
      <c r="AF2102" s="57">
        <v>2.9106886837487878</v>
      </c>
      <c r="AG2102" s="57">
        <v>2.9106886837487878</v>
      </c>
      <c r="AH2102" s="57">
        <v>2.9106886837487878</v>
      </c>
      <c r="AI2102" s="57">
        <v>2.9106886837487878</v>
      </c>
      <c r="AJ2102" s="58">
        <f>(AJ2101*100/AE2101)-100</f>
        <v>2.8954184277172743</v>
      </c>
      <c r="AK2102" s="58">
        <v>2.8886952483642574</v>
      </c>
      <c r="AL2102" s="58">
        <v>2.8886952483642574</v>
      </c>
      <c r="AM2102" s="58">
        <v>2.8886952483642574</v>
      </c>
      <c r="AN2102" s="58">
        <v>2.8886952483642574</v>
      </c>
      <c r="AO2102" s="58">
        <f>(AO2101*100/AJ2101)-100</f>
        <v>2.8974535109259421</v>
      </c>
      <c r="AP2102" s="58">
        <v>2.890737039048318</v>
      </c>
      <c r="AQ2102" s="58">
        <v>2.890737039048318</v>
      </c>
      <c r="AR2102" s="58">
        <v>2.890737039048318</v>
      </c>
      <c r="AS2102" s="58">
        <f>(AS2101*100/AO2101)-100</f>
        <v>2.8994957254332974</v>
      </c>
      <c r="AT2102" s="58">
        <v>2.9051698399064998</v>
      </c>
      <c r="AU2102" s="58">
        <v>2.9051698399064998</v>
      </c>
      <c r="AV2102" s="58">
        <v>2.9051698399064998</v>
      </c>
      <c r="AW2102" s="58">
        <v>2.9051698399064998</v>
      </c>
      <c r="AX2102" s="58">
        <f>(AX2101*100/AS2101)-100</f>
        <v>2.9015450171419843</v>
      </c>
      <c r="AY2102" s="58"/>
      <c r="AZ2102" s="58">
        <v>2.9072400494294612</v>
      </c>
      <c r="BA2102" s="58">
        <v>2.9072400494294612</v>
      </c>
      <c r="BB2102" s="58">
        <v>2.9072400494294612</v>
      </c>
      <c r="BC2102" s="58">
        <v>2.9072400494294612</v>
      </c>
      <c r="BD2102" s="58">
        <v>2.9072400494294612</v>
      </c>
      <c r="BE2102" s="58">
        <v>2.9072400494294612</v>
      </c>
      <c r="BF2102" s="58">
        <f>(BF2101*100/AX2101)-100</f>
        <v>2.9036013309336681</v>
      </c>
      <c r="BG2102" s="58">
        <v>2.9093171203637951</v>
      </c>
      <c r="BH2102" s="58">
        <v>2.9093171203637951</v>
      </c>
      <c r="BI2102" s="58">
        <v>2.9093171203637951</v>
      </c>
      <c r="BJ2102" s="58">
        <v>2.9093171203637951</v>
      </c>
      <c r="BK2102" s="58">
        <v>2.9093171203637951</v>
      </c>
      <c r="BL2102" s="58">
        <v>2.9093171203637951</v>
      </c>
      <c r="BM2102" s="58">
        <v>2.9093171203637951</v>
      </c>
      <c r="BN2102" s="58">
        <v>2.9093171203637951</v>
      </c>
      <c r="BO2102" s="58">
        <f>(BO2101*100/BF2101)-100</f>
        <v>2.9056646106711952</v>
      </c>
      <c r="BP2102" s="58">
        <v>2.9114009936170504</v>
      </c>
      <c r="BQ2102" s="58">
        <v>2.7707914912504066</v>
      </c>
      <c r="BR2102" s="58">
        <v>2.9114009936170504</v>
      </c>
      <c r="BS2102" s="58">
        <v>2.9114009936170504</v>
      </c>
      <c r="BT2102" s="58">
        <v>2.9114009936170504</v>
      </c>
      <c r="BU2102" s="58">
        <v>2.9114009936170504</v>
      </c>
      <c r="BV2102" s="58">
        <v>2.9114009936170504</v>
      </c>
      <c r="BW2102" s="58">
        <v>2.9114009936170504</v>
      </c>
      <c r="BX2102" s="58">
        <v>2.9114009936170504</v>
      </c>
      <c r="BY2102" s="58">
        <v>2.9114009936170504</v>
      </c>
      <c r="BZ2102" s="57">
        <v>2.9114009936170504</v>
      </c>
      <c r="CA2102" s="58">
        <f>(CA2101*100/BO2101)-100</f>
        <v>2.9077347992012221</v>
      </c>
      <c r="CB2102" s="58">
        <v>2.9134916090882825</v>
      </c>
      <c r="CC2102" s="58">
        <v>2.9134916090882825</v>
      </c>
      <c r="CD2102" s="58">
        <v>2.9134916090882825</v>
      </c>
      <c r="CE2102" s="58">
        <v>0</v>
      </c>
      <c r="CF2102" s="58">
        <v>2.9134916090882825</v>
      </c>
      <c r="CG2102" s="58">
        <v>2.9134916090882825</v>
      </c>
      <c r="CH2102" s="58">
        <v>2.9134916090882825</v>
      </c>
      <c r="CI2102" s="58">
        <v>2.9134916090882825</v>
      </c>
      <c r="CJ2102" s="57">
        <v>2.9134916090882825</v>
      </c>
      <c r="CK2102" s="57">
        <v>2.9134916090882825</v>
      </c>
      <c r="CL2102" s="58">
        <f>(CL2101*100/CA2101)-100</f>
        <v>2.909811838356859</v>
      </c>
      <c r="CM2102" s="58">
        <v>2.9155889056721378</v>
      </c>
      <c r="CN2102" s="58">
        <v>2.9155889056721378</v>
      </c>
      <c r="CO2102" s="58">
        <v>2.9155889056721378</v>
      </c>
      <c r="CP2102" s="58">
        <v>2.9155889056721378</v>
      </c>
      <c r="CQ2102" s="58">
        <v>2.9155889056721378</v>
      </c>
      <c r="CR2102" s="58">
        <v>2.9155889056721378</v>
      </c>
      <c r="CS2102" s="58">
        <v>2.9155889056721378</v>
      </c>
      <c r="CT2102" s="58">
        <v>2.9155889056721378</v>
      </c>
      <c r="CU2102" s="58">
        <v>2.9155889056721378</v>
      </c>
      <c r="CV2102" s="58">
        <v>2.9155889056721378</v>
      </c>
      <c r="CW2102" s="58">
        <v>2.9155889056721378</v>
      </c>
      <c r="CX2102" s="58">
        <v>2.9155889056721378</v>
      </c>
      <c r="CY2102" s="58">
        <v>2.9155889056721378</v>
      </c>
      <c r="CZ2102" s="58">
        <v>2.9155889056721378</v>
      </c>
      <c r="DA2102" s="58">
        <f>(DA2101*100/CL2101)-100</f>
        <v>2.9118956689609519</v>
      </c>
      <c r="DB2102" s="57">
        <v>2.9176928212623778</v>
      </c>
      <c r="DC2102" s="57">
        <v>2.9176928212623778</v>
      </c>
      <c r="DD2102" s="57">
        <v>2.9176928212623778</v>
      </c>
      <c r="DE2102" s="57">
        <v>2.9176928212623778</v>
      </c>
      <c r="DF2102" s="57">
        <v>2.9176928212623778</v>
      </c>
      <c r="DG2102" s="57">
        <v>2.9176928212623778</v>
      </c>
      <c r="DH2102" s="57">
        <v>2.9176928212623778</v>
      </c>
      <c r="DI2102" s="57">
        <v>2.9176928212623778</v>
      </c>
      <c r="DJ2102" s="57">
        <v>2.9176928212623778</v>
      </c>
      <c r="DK2102" s="57">
        <v>2.9176928212623778</v>
      </c>
      <c r="DL2102" s="57">
        <v>2.9176928212623778</v>
      </c>
      <c r="DM2102" s="57">
        <v>2.9176928212623778</v>
      </c>
      <c r="DN2102" s="59">
        <f>(DN2101*100/DA2101)-100</f>
        <v>2.9139862308293516</v>
      </c>
      <c r="DO2102" s="57">
        <v>2.9176928212623778</v>
      </c>
      <c r="DP2102" s="57">
        <v>2.971550069504346</v>
      </c>
      <c r="DQ2102" s="57">
        <v>2.971550069504346</v>
      </c>
      <c r="DR2102" s="57">
        <v>1.7711670127333008</v>
      </c>
      <c r="DS2102" s="57">
        <v>2.971550069504346</v>
      </c>
      <c r="DT2102" s="57">
        <v>2.971550069504346</v>
      </c>
      <c r="DU2102" s="57">
        <v>2.971550069504346</v>
      </c>
      <c r="DV2102" s="60">
        <f>(DV2101*100/DN2101)-100</f>
        <v>2.971550069504346</v>
      </c>
      <c r="DW2102" s="61">
        <f>(DW2101*100/DN2101)-100</f>
        <v>2.971550069504346</v>
      </c>
      <c r="DX2102" s="62">
        <f>(DX2101*100/DN2101)-100</f>
        <v>1.7711670127333008</v>
      </c>
      <c r="DZ2102" s="57">
        <f>(DZ2101*100/DW2101)-100</f>
        <v>2.973605571449113</v>
      </c>
      <c r="EC2102" s="57">
        <f>(EC2101*100/DZ2101)-100</f>
        <v>2.9756647520943034</v>
      </c>
      <c r="EF2102" s="57">
        <f>(EF2101*100/EC2101)-100</f>
        <v>2.9777275416472406</v>
      </c>
      <c r="EI2102" s="57">
        <f>(EI2101*100/EF2101)-100</f>
        <v>2.9797938697830375</v>
      </c>
      <c r="EL2102" s="57">
        <f>(EL2101*100/EI2101)-100</f>
        <v>2.9818636656536057</v>
      </c>
      <c r="EO2102" s="57">
        <f>(EO2101*100/EL2101)-100</f>
        <v>2.9839368578970209</v>
      </c>
    </row>
    <row r="2103" spans="1:145" ht="8.25" customHeight="1" x14ac:dyDescent="0.35">
      <c r="A2103" s="27"/>
      <c r="B2103" s="57"/>
      <c r="C2103" s="57"/>
      <c r="D2103" s="57"/>
      <c r="E2103" s="57"/>
      <c r="F2103" s="57"/>
      <c r="G2103" s="57"/>
      <c r="H2103" s="57"/>
      <c r="I2103" s="57"/>
      <c r="J2103" s="57"/>
      <c r="K2103" s="57"/>
      <c r="L2103" s="57"/>
      <c r="M2103" s="57"/>
      <c r="N2103" s="57"/>
      <c r="O2103" s="57"/>
      <c r="P2103" s="57"/>
      <c r="Q2103" s="57"/>
      <c r="R2103" s="57"/>
      <c r="S2103" s="57"/>
      <c r="T2103" s="57"/>
      <c r="U2103" s="57"/>
      <c r="V2103" s="57"/>
      <c r="W2103" s="57"/>
      <c r="X2103" s="58"/>
      <c r="Y2103" s="58"/>
      <c r="Z2103" s="57"/>
      <c r="AA2103" s="57"/>
      <c r="AB2103" s="57"/>
      <c r="AC2103" s="57"/>
      <c r="AD2103" s="57"/>
      <c r="AE2103" s="57"/>
      <c r="AF2103" s="57"/>
      <c r="AG2103" s="57"/>
      <c r="AH2103" s="57"/>
      <c r="AI2103" s="57"/>
      <c r="AJ2103" s="58"/>
      <c r="AK2103" s="58"/>
      <c r="AL2103" s="58"/>
      <c r="AM2103" s="58"/>
      <c r="AN2103" s="58"/>
      <c r="AO2103" s="58"/>
      <c r="AP2103" s="58"/>
      <c r="AQ2103" s="58"/>
      <c r="AR2103" s="58"/>
      <c r="AS2103" s="58"/>
      <c r="AT2103" s="58"/>
      <c r="AU2103" s="58"/>
      <c r="AV2103" s="58"/>
      <c r="AW2103" s="58"/>
      <c r="AX2103" s="58"/>
      <c r="AY2103" s="58"/>
      <c r="AZ2103" s="58"/>
      <c r="BA2103" s="58"/>
      <c r="BB2103" s="58"/>
      <c r="BC2103" s="58"/>
      <c r="BD2103" s="58"/>
      <c r="BE2103" s="58"/>
      <c r="BF2103" s="58"/>
      <c r="BG2103" s="58"/>
      <c r="BH2103" s="58"/>
      <c r="BI2103" s="58"/>
      <c r="BJ2103" s="58"/>
      <c r="BK2103" s="58"/>
      <c r="BL2103" s="58"/>
      <c r="BM2103" s="58"/>
      <c r="BN2103" s="58"/>
      <c r="BO2103" s="58"/>
      <c r="BP2103" s="58"/>
      <c r="BQ2103" s="58"/>
      <c r="BR2103" s="58"/>
      <c r="BS2103" s="58"/>
      <c r="BT2103" s="58"/>
      <c r="BU2103" s="58"/>
      <c r="BV2103" s="58"/>
      <c r="BW2103" s="58"/>
      <c r="BX2103" s="58"/>
      <c r="BY2103" s="58"/>
      <c r="BZ2103" s="57"/>
      <c r="CA2103" s="58"/>
      <c r="CB2103" s="58"/>
      <c r="CC2103" s="58"/>
      <c r="CD2103" s="58"/>
      <c r="CE2103" s="58"/>
      <c r="CF2103" s="58"/>
      <c r="CG2103" s="58"/>
      <c r="CH2103" s="58"/>
      <c r="CI2103" s="58"/>
      <c r="CJ2103" s="57"/>
      <c r="CK2103" s="57"/>
      <c r="CL2103" s="58"/>
      <c r="CM2103" s="58"/>
      <c r="CN2103" s="58"/>
      <c r="CO2103" s="58"/>
      <c r="CP2103" s="58"/>
      <c r="CQ2103" s="58"/>
      <c r="CR2103" s="58"/>
      <c r="CS2103" s="58"/>
      <c r="CT2103" s="58"/>
      <c r="CU2103" s="58"/>
      <c r="CV2103" s="58"/>
      <c r="CW2103" s="58"/>
      <c r="CX2103" s="58"/>
      <c r="CY2103" s="58"/>
      <c r="CZ2103" s="58"/>
      <c r="DA2103" s="58"/>
      <c r="DB2103" s="57"/>
      <c r="DC2103" s="57"/>
      <c r="DD2103" s="57"/>
      <c r="DE2103" s="57"/>
      <c r="DF2103" s="57"/>
      <c r="DG2103" s="57"/>
      <c r="DH2103" s="57"/>
      <c r="DI2103" s="57"/>
      <c r="DJ2103" s="57"/>
      <c r="DK2103" s="57"/>
      <c r="DL2103" s="57"/>
      <c r="DM2103" s="57"/>
      <c r="DN2103" s="59"/>
      <c r="DO2103" s="57"/>
      <c r="DP2103" s="57"/>
      <c r="DQ2103" s="57"/>
      <c r="DR2103" s="57"/>
      <c r="DS2103" s="57"/>
      <c r="DT2103" s="57"/>
      <c r="DU2103" s="57"/>
      <c r="DV2103" s="60"/>
      <c r="DW2103" s="61"/>
      <c r="DX2103" s="62"/>
      <c r="DZ2103" s="57"/>
      <c r="EC2103" s="57"/>
      <c r="EF2103" s="57"/>
      <c r="EI2103" s="57"/>
      <c r="EL2103" s="57"/>
      <c r="EO2103" s="57"/>
    </row>
    <row r="2104" spans="1:145" ht="15.5" x14ac:dyDescent="0.35">
      <c r="A2104" s="126" t="s">
        <v>696</v>
      </c>
      <c r="B2104" s="57"/>
      <c r="C2104" s="57"/>
      <c r="D2104" s="57"/>
      <c r="E2104" s="57"/>
      <c r="F2104" s="57"/>
      <c r="G2104" s="57"/>
      <c r="H2104" s="57"/>
      <c r="I2104" s="57"/>
      <c r="J2104" s="57"/>
      <c r="K2104" s="57"/>
      <c r="L2104" s="57"/>
      <c r="M2104" s="57"/>
      <c r="N2104" s="57"/>
      <c r="O2104" s="57"/>
      <c r="P2104" s="57"/>
      <c r="Q2104" s="57"/>
      <c r="R2104" s="57"/>
      <c r="S2104" s="57"/>
      <c r="T2104" s="57"/>
      <c r="U2104" s="57"/>
      <c r="V2104" s="57"/>
      <c r="W2104" s="57"/>
      <c r="X2104" s="58"/>
      <c r="Y2104" s="58"/>
      <c r="Z2104" s="57"/>
      <c r="AA2104" s="57"/>
      <c r="AB2104" s="57"/>
      <c r="AC2104" s="57"/>
      <c r="AD2104" s="57"/>
      <c r="AE2104" s="57"/>
      <c r="AF2104" s="57"/>
      <c r="AG2104" s="57"/>
      <c r="AH2104" s="57"/>
      <c r="AI2104" s="57"/>
      <c r="AJ2104" s="58"/>
      <c r="AK2104" s="58"/>
      <c r="AL2104" s="58"/>
      <c r="AM2104" s="58"/>
      <c r="AN2104" s="58"/>
      <c r="AO2104" s="58"/>
      <c r="AP2104" s="58"/>
      <c r="AQ2104" s="58"/>
      <c r="AR2104" s="58"/>
      <c r="AS2104" s="58"/>
      <c r="AT2104" s="58"/>
      <c r="AU2104" s="58"/>
      <c r="AV2104" s="58"/>
      <c r="AW2104" s="58"/>
      <c r="AX2104" s="58"/>
      <c r="AY2104" s="58"/>
      <c r="AZ2104" s="58"/>
      <c r="BA2104" s="58"/>
      <c r="BB2104" s="58"/>
      <c r="BC2104" s="58"/>
      <c r="BD2104" s="58"/>
      <c r="BE2104" s="58"/>
      <c r="BF2104" s="58"/>
      <c r="BG2104" s="58"/>
      <c r="BH2104" s="58"/>
      <c r="BI2104" s="58"/>
      <c r="BJ2104" s="58"/>
      <c r="BK2104" s="58"/>
      <c r="BL2104" s="58"/>
      <c r="BM2104" s="58"/>
      <c r="BN2104" s="58"/>
      <c r="BO2104" s="58"/>
      <c r="BP2104" s="58"/>
      <c r="BQ2104" s="58"/>
      <c r="BR2104" s="58"/>
      <c r="BS2104" s="58"/>
      <c r="BT2104" s="58"/>
      <c r="BU2104" s="58"/>
      <c r="BV2104" s="58"/>
      <c r="BW2104" s="58"/>
      <c r="BX2104" s="58"/>
      <c r="BY2104" s="58"/>
      <c r="BZ2104" s="57"/>
      <c r="CA2104" s="58"/>
      <c r="CB2104" s="58"/>
      <c r="CC2104" s="58"/>
      <c r="CD2104" s="58"/>
      <c r="CE2104" s="58"/>
      <c r="CF2104" s="58"/>
      <c r="CG2104" s="58"/>
      <c r="CH2104" s="58"/>
      <c r="CI2104" s="58"/>
      <c r="CJ2104" s="57"/>
      <c r="CK2104" s="57"/>
      <c r="CL2104" s="58"/>
      <c r="CM2104" s="58"/>
      <c r="CN2104" s="58"/>
      <c r="CO2104" s="58"/>
      <c r="CP2104" s="58"/>
      <c r="CQ2104" s="58"/>
      <c r="CR2104" s="58"/>
      <c r="CS2104" s="58"/>
      <c r="CT2104" s="58"/>
      <c r="CU2104" s="58"/>
      <c r="CV2104" s="58"/>
      <c r="CW2104" s="58"/>
      <c r="CX2104" s="58"/>
      <c r="CY2104" s="58"/>
      <c r="CZ2104" s="58"/>
      <c r="DA2104" s="58"/>
      <c r="DB2104" s="57"/>
      <c r="DC2104" s="57"/>
      <c r="DD2104" s="57"/>
      <c r="DE2104" s="57"/>
      <c r="DF2104" s="57"/>
      <c r="DG2104" s="57"/>
      <c r="DH2104" s="57"/>
      <c r="DI2104" s="57"/>
      <c r="DJ2104" s="57"/>
      <c r="DK2104" s="57"/>
      <c r="DL2104" s="57"/>
      <c r="DM2104" s="57"/>
      <c r="DN2104" s="59"/>
      <c r="DO2104" s="57"/>
      <c r="DP2104" s="57"/>
      <c r="DQ2104" s="57"/>
      <c r="DR2104" s="57"/>
      <c r="DS2104" s="57"/>
      <c r="DT2104" s="57"/>
      <c r="DU2104" s="57"/>
      <c r="DV2104" s="60"/>
      <c r="DW2104" s="61"/>
      <c r="DX2104" s="62"/>
      <c r="DZ2104" s="57"/>
      <c r="EC2104" s="57"/>
      <c r="EF2104" s="57"/>
      <c r="EI2104" s="57"/>
      <c r="EL2104" s="57"/>
      <c r="EO2104" s="57"/>
    </row>
    <row r="2105" spans="1:145" ht="15.5" x14ac:dyDescent="0.35">
      <c r="A2105" s="126" t="s">
        <v>482</v>
      </c>
      <c r="B2105" s="57">
        <f t="shared" ref="B2105:AA2110" si="2115">(+B2630/B$2166)*1000/B2095</f>
        <v>1164.5795761984</v>
      </c>
      <c r="C2105" s="57">
        <f t="shared" si="2115"/>
        <v>1083.4079123006197</v>
      </c>
      <c r="D2105" s="57">
        <f t="shared" si="2115"/>
        <v>944.37700182887397</v>
      </c>
      <c r="E2105" s="57">
        <f t="shared" si="2115"/>
        <v>1046.6429425259189</v>
      </c>
      <c r="F2105" s="57">
        <f t="shared" si="2115"/>
        <v>961.22376497860671</v>
      </c>
      <c r="G2105" s="57">
        <f t="shared" si="2115"/>
        <v>968.32862327817361</v>
      </c>
      <c r="H2105" s="57">
        <f t="shared" si="2115"/>
        <v>916.13987290581258</v>
      </c>
      <c r="I2105" s="57">
        <f t="shared" si="2115"/>
        <v>527.1199839495921</v>
      </c>
      <c r="J2105" s="57">
        <f t="shared" si="2115"/>
        <v>659.11988684431378</v>
      </c>
      <c r="K2105" s="57">
        <f t="shared" si="2115"/>
        <v>694.1994478145981</v>
      </c>
      <c r="L2105" s="57">
        <f t="shared" si="2115"/>
        <v>645.75628538966032</v>
      </c>
      <c r="M2105" s="57">
        <f t="shared" si="2115"/>
        <v>658.84732701660539</v>
      </c>
      <c r="N2105" s="57">
        <f t="shared" si="2115"/>
        <v>664.73770540549174</v>
      </c>
      <c r="O2105" s="57">
        <f t="shared" si="2115"/>
        <v>616.99863340214927</v>
      </c>
      <c r="P2105" s="57">
        <f t="shared" si="2115"/>
        <v>580.30549855622746</v>
      </c>
      <c r="Q2105" s="57">
        <f t="shared" si="2115"/>
        <v>631.95404805830765</v>
      </c>
      <c r="R2105" s="57">
        <f t="shared" si="2115"/>
        <v>774.16322665741279</v>
      </c>
      <c r="S2105" s="57">
        <f t="shared" si="2115"/>
        <v>904.10130581256146</v>
      </c>
      <c r="T2105" s="57">
        <f t="shared" si="2115"/>
        <v>907.55065286952856</v>
      </c>
      <c r="U2105" s="57">
        <f t="shared" si="2115"/>
        <v>953.31421151554196</v>
      </c>
      <c r="V2105" s="57">
        <f t="shared" si="2115"/>
        <v>1072.3114539274547</v>
      </c>
      <c r="W2105" s="57">
        <f t="shared" si="2115"/>
        <v>1240.3656659038713</v>
      </c>
      <c r="X2105" s="58">
        <f t="shared" si="2115"/>
        <v>1188.4759911957281</v>
      </c>
      <c r="Y2105" s="58">
        <f t="shared" si="2115"/>
        <v>1163.1175786581107</v>
      </c>
      <c r="Z2105" s="57">
        <f t="shared" si="2115"/>
        <v>1270.8885381410605</v>
      </c>
      <c r="AA2105" s="57">
        <f t="shared" si="2115"/>
        <v>1228.4462755536197</v>
      </c>
      <c r="AB2105" s="57">
        <v>1425.7905808878036</v>
      </c>
      <c r="AC2105" s="57">
        <v>1438.9556315231011</v>
      </c>
      <c r="AD2105" s="57">
        <v>1421.9883237171132</v>
      </c>
      <c r="AE2105" s="57">
        <f t="shared" ref="AE2105:AE2110" si="2116">(+AE2630/AE$2166)*1000/AE2095</f>
        <v>1330.4108155477288</v>
      </c>
      <c r="AF2105" s="57">
        <v>1275.6031099931936</v>
      </c>
      <c r="AG2105" s="57">
        <v>1295.9133513165575</v>
      </c>
      <c r="AH2105" s="57">
        <v>1322.3827694797267</v>
      </c>
      <c r="AI2105" s="57">
        <v>1292.7317262799613</v>
      </c>
      <c r="AJ2105" s="58">
        <f t="shared" ref="AJ2105:AJ2110" si="2117">(+AJ2630/AJ$2166)*1000/AJ2095</f>
        <v>1402.5027003155285</v>
      </c>
      <c r="AK2105" s="58">
        <v>1148.47449012939</v>
      </c>
      <c r="AL2105" s="58">
        <v>1122.0365158014072</v>
      </c>
      <c r="AM2105" s="58">
        <v>1111.8197691147884</v>
      </c>
      <c r="AN2105" s="58">
        <v>1111.0934443981982</v>
      </c>
      <c r="AO2105" s="58">
        <f t="shared" ref="AO2105:AO2110" si="2118">(+AO2630/AO$2166)*1000/AO2095</f>
        <v>1208.119732418068</v>
      </c>
      <c r="AP2105" s="58">
        <v>1117.3162059816682</v>
      </c>
      <c r="AQ2105" s="58">
        <v>1147.3814586196515</v>
      </c>
      <c r="AR2105" s="58">
        <v>1159.8858170563494</v>
      </c>
      <c r="AS2105" s="58">
        <f t="shared" ref="AS2105:AS2110" si="2119">(+AS2630/AS$2166)*1000/AS2095</f>
        <v>1239.8904841407868</v>
      </c>
      <c r="AT2105" s="58">
        <v>1160.2885003075082</v>
      </c>
      <c r="AU2105" s="58">
        <v>1169.5374447444835</v>
      </c>
      <c r="AV2105" s="58">
        <v>1317.0848063696862</v>
      </c>
      <c r="AW2105" s="58">
        <v>1327.4090616299086</v>
      </c>
      <c r="AX2105" s="58">
        <f t="shared" ref="AX2105:AX2110" si="2120">(+AX2630/AX$2166)*1000/AX2095</f>
        <v>1298.5013290984573</v>
      </c>
      <c r="AY2105" s="58"/>
      <c r="AZ2105" s="58">
        <v>1417.3771750880726</v>
      </c>
      <c r="BA2105" s="58">
        <v>1406.9855777539617</v>
      </c>
      <c r="BB2105" s="58">
        <v>1448.006649397797</v>
      </c>
      <c r="BC2105" s="58">
        <v>1431.769364002289</v>
      </c>
      <c r="BD2105" s="58">
        <v>1411.2262653480266</v>
      </c>
      <c r="BE2105" s="58">
        <v>1411.2262653480266</v>
      </c>
      <c r="BF2105" s="58">
        <f t="shared" ref="BF2105:BF2110" si="2121">(+BF2630/BF$2166)*1000/BF2095</f>
        <v>1399.9362202979353</v>
      </c>
      <c r="BG2105" s="58">
        <v>1382.086219137582</v>
      </c>
      <c r="BH2105" s="58">
        <v>1374.7982421954543</v>
      </c>
      <c r="BI2105" s="58">
        <v>1386.484565641156</v>
      </c>
      <c r="BJ2105" s="58">
        <v>1359.1485214820043</v>
      </c>
      <c r="BK2105" s="58">
        <v>1356.8531098970886</v>
      </c>
      <c r="BL2105" s="58">
        <v>1340.2662320073775</v>
      </c>
      <c r="BM2105" s="58">
        <v>1370.8186245228692</v>
      </c>
      <c r="BN2105" s="58">
        <v>1348.4523655503165</v>
      </c>
      <c r="BO2105" s="58">
        <f t="shared" ref="BO2105:BO2110" si="2122">(+BO2630/BO$2166)*1000/BO2095</f>
        <v>1374.9353637007976</v>
      </c>
      <c r="BP2105" s="58">
        <v>1380.0288224119597</v>
      </c>
      <c r="BQ2105" s="58">
        <v>1195.0207203009297</v>
      </c>
      <c r="BR2105" s="58">
        <v>1181.5046989220498</v>
      </c>
      <c r="BS2105" s="58">
        <v>1204.9668602932177</v>
      </c>
      <c r="BT2105" s="58">
        <v>1269.529062556584</v>
      </c>
      <c r="BU2105" s="58">
        <v>1242.6683177882621</v>
      </c>
      <c r="BV2105" s="58">
        <v>1006.6765609887786</v>
      </c>
      <c r="BW2105" s="58">
        <v>1325.3300704609546</v>
      </c>
      <c r="BX2105" s="58">
        <v>1310.8185542407512</v>
      </c>
      <c r="BY2105" s="58">
        <v>1219.3791131026242</v>
      </c>
      <c r="BZ2105" s="57">
        <v>1334.7390236833514</v>
      </c>
      <c r="CA2105" s="58">
        <f t="shared" ref="CA2105:CA2110" si="2123">(+CA2630/CA$2166)*1000/CA2095</f>
        <v>1379.8481884777409</v>
      </c>
      <c r="CB2105" s="58">
        <v>1500.6691742631347</v>
      </c>
      <c r="CC2105" s="58">
        <v>1486.420304899141</v>
      </c>
      <c r="CD2105" s="58">
        <v>1452.9128594860247</v>
      </c>
      <c r="CE2105" s="58">
        <v>1501.1183690239282</v>
      </c>
      <c r="CF2105" s="58">
        <v>1488.6325069571344</v>
      </c>
      <c r="CG2105" s="58">
        <v>1456.7825208663585</v>
      </c>
      <c r="CH2105" s="58">
        <v>1488.1864011795165</v>
      </c>
      <c r="CI2105" s="58">
        <v>1470.8047331227483</v>
      </c>
      <c r="CJ2105" s="57">
        <v>1479.0486157224855</v>
      </c>
      <c r="CK2105" s="57">
        <v>1469.9139081904837</v>
      </c>
      <c r="CL2105" s="58">
        <f t="shared" ref="CL2105:CL2110" si="2124">(+CL2630/CL$2166)*1000/CL2095</f>
        <v>1418.6532535429233</v>
      </c>
      <c r="CM2105" s="58">
        <v>1539.6401502402061</v>
      </c>
      <c r="CN2105" s="58">
        <v>1478.4679553565186</v>
      </c>
      <c r="CO2105" s="58">
        <v>1487.5639938003676</v>
      </c>
      <c r="CP2105" s="58">
        <v>1530.0949577929421</v>
      </c>
      <c r="CQ2105" s="58">
        <v>1487.3032999913871</v>
      </c>
      <c r="CR2105" s="58">
        <v>1442.9625107490197</v>
      </c>
      <c r="CS2105" s="58">
        <v>1544.6292529958628</v>
      </c>
      <c r="CT2105" s="58">
        <v>1500.3518533479375</v>
      </c>
      <c r="CU2105" s="58">
        <v>1448.6671635793964</v>
      </c>
      <c r="CV2105" s="58">
        <v>1525.1846117597131</v>
      </c>
      <c r="CW2105" s="58">
        <v>1496.0244564413219</v>
      </c>
      <c r="CX2105" s="58">
        <v>1483.3807536776537</v>
      </c>
      <c r="CY2105" s="58">
        <v>1461.5768078205513</v>
      </c>
      <c r="CZ2105" s="58">
        <v>1427.4604525128639</v>
      </c>
      <c r="DA2105" s="58">
        <f t="shared" ref="DA2105:DA2110" si="2125">(+DA2630/DA$2166)*1000/DA2095</f>
        <v>1364.4950434793063</v>
      </c>
      <c r="DB2105" s="57">
        <v>1599.2402710190963</v>
      </c>
      <c r="DC2105" s="57">
        <v>1560.9563383172067</v>
      </c>
      <c r="DD2105" s="57">
        <v>1548.2942714931621</v>
      </c>
      <c r="DE2105" s="57">
        <v>1549.9701765660916</v>
      </c>
      <c r="DF2105" s="57">
        <v>1521.0520896621779</v>
      </c>
      <c r="DG2105" s="57">
        <v>1480.1785954706822</v>
      </c>
      <c r="DH2105" s="57">
        <v>1389.3473896019327</v>
      </c>
      <c r="DI2105" s="57">
        <v>1366.8751029906823</v>
      </c>
      <c r="DJ2105" s="57">
        <v>1337.0938392263283</v>
      </c>
      <c r="DK2105" s="57">
        <v>1404.8943384549627</v>
      </c>
      <c r="DL2105" s="57">
        <v>1382.4554733378955</v>
      </c>
      <c r="DM2105" s="57">
        <v>1346.2657073612284</v>
      </c>
      <c r="DN2105" s="59">
        <f t="shared" ref="DN2105" si="2126">(+DN2630/DN$2166)*1000/DN2095</f>
        <v>1474.8797860275681</v>
      </c>
      <c r="DO2105" s="57">
        <v>1346.2657073612284</v>
      </c>
      <c r="DP2105" s="57">
        <v>1441.5051638723839</v>
      </c>
      <c r="DQ2105" s="57">
        <v>1423.2241751281049</v>
      </c>
      <c r="DR2105" s="57">
        <v>1402.0601335583581</v>
      </c>
      <c r="DS2105" s="57">
        <v>1447.2739458729068</v>
      </c>
      <c r="DT2105" s="57">
        <v>1427.0597159067008</v>
      </c>
      <c r="DU2105" s="57">
        <v>1545.5535534976816</v>
      </c>
      <c r="DV2105" s="60">
        <f t="shared" ref="DV2105:DX2110" si="2127">(+DV2630/DV$2166)*1000/DV2095</f>
        <v>1591.3466872154493</v>
      </c>
      <c r="DW2105" s="61">
        <f t="shared" si="2127"/>
        <v>1563.0287078640629</v>
      </c>
      <c r="DX2105" s="62">
        <f t="shared" si="2127"/>
        <v>1516.0500428675671</v>
      </c>
      <c r="DZ2105" s="57">
        <f t="shared" ref="DZ2105:DZ2110" si="2128">(+DZ2630/DZ$2166)*1000/DZ2095</f>
        <v>1625.9735065856719</v>
      </c>
      <c r="EC2105" s="57">
        <f t="shared" ref="EC2105:EC2110" si="2129">(+EC2630/EC$2166)*1000/EC2095</f>
        <v>1664.9967834520728</v>
      </c>
      <c r="EF2105" s="57">
        <f t="shared" ref="EF2105:EF2110" si="2130">(+EF2630/EF$2166)*1000/EF2095</f>
        <v>1718.429720042521</v>
      </c>
      <c r="EI2105" s="57">
        <f t="shared" ref="EI2105:EI2110" si="2131">(+EI2630/EI$2166)*1000/EI2095</f>
        <v>1798.8783209708447</v>
      </c>
      <c r="EL2105" s="57">
        <f t="shared" ref="EL2105:EL2110" si="2132">(+EL2630/EL$2166)*1000/EL2095</f>
        <v>1885.0181455228196</v>
      </c>
      <c r="EO2105" s="57">
        <f t="shared" ref="EO2105:EO2110" si="2133">(+EO2630/EO$2166)*1000/EO2095</f>
        <v>1965.7891549905835</v>
      </c>
    </row>
    <row r="2106" spans="1:145" ht="15.5" x14ac:dyDescent="0.35">
      <c r="A2106" s="56" t="s">
        <v>488</v>
      </c>
      <c r="B2106" s="57">
        <f t="shared" si="2115"/>
        <v>724.51586195202356</v>
      </c>
      <c r="C2106" s="57">
        <f t="shared" si="2115"/>
        <v>880.88059987351448</v>
      </c>
      <c r="D2106" s="57">
        <f t="shared" si="2115"/>
        <v>703.78494802769853</v>
      </c>
      <c r="E2106" s="57">
        <f t="shared" si="2115"/>
        <v>698.70293010476792</v>
      </c>
      <c r="F2106" s="57">
        <f t="shared" si="2115"/>
        <v>659.36725126081512</v>
      </c>
      <c r="G2106" s="57">
        <f t="shared" si="2115"/>
        <v>625.97419371171691</v>
      </c>
      <c r="H2106" s="57">
        <f t="shared" si="2115"/>
        <v>549.17190008863111</v>
      </c>
      <c r="I2106" s="57">
        <f t="shared" si="2115"/>
        <v>439.40892060906896</v>
      </c>
      <c r="J2106" s="57">
        <f t="shared" si="2115"/>
        <v>601.00207838656252</v>
      </c>
      <c r="K2106" s="57">
        <f t="shared" si="2115"/>
        <v>448.08240507325326</v>
      </c>
      <c r="L2106" s="57">
        <f t="shared" si="2115"/>
        <v>391.99173090709826</v>
      </c>
      <c r="M2106" s="57">
        <f t="shared" si="2115"/>
        <v>415.77275846248739</v>
      </c>
      <c r="N2106" s="57">
        <f t="shared" si="2115"/>
        <v>400.93495750060146</v>
      </c>
      <c r="O2106" s="57">
        <f t="shared" si="2115"/>
        <v>343.92075646943312</v>
      </c>
      <c r="P2106" s="57">
        <f t="shared" si="2115"/>
        <v>381.39431856808477</v>
      </c>
      <c r="Q2106" s="57">
        <f t="shared" si="2115"/>
        <v>298.7098745183531</v>
      </c>
      <c r="R2106" s="57">
        <f t="shared" si="2115"/>
        <v>305.34414307239479</v>
      </c>
      <c r="S2106" s="57">
        <f t="shared" si="2115"/>
        <v>342.11283912836035</v>
      </c>
      <c r="T2106" s="57">
        <f t="shared" si="2115"/>
        <v>345.99430153442472</v>
      </c>
      <c r="U2106" s="57">
        <f t="shared" si="2115"/>
        <v>367.02506618393357</v>
      </c>
      <c r="V2106" s="57">
        <f t="shared" si="2115"/>
        <v>408.24531350488013</v>
      </c>
      <c r="W2106" s="57">
        <f t="shared" si="2115"/>
        <v>463.72715220353933</v>
      </c>
      <c r="X2106" s="58">
        <f t="shared" si="2115"/>
        <v>457.21956658431287</v>
      </c>
      <c r="Y2106" s="58">
        <f t="shared" si="2115"/>
        <v>463.36629833575211</v>
      </c>
      <c r="Z2106" s="57">
        <f t="shared" si="2115"/>
        <v>513.60875670401322</v>
      </c>
      <c r="AA2106" s="57">
        <f t="shared" si="2115"/>
        <v>516.55912071572891</v>
      </c>
      <c r="AB2106" s="57">
        <v>518.54250182480018</v>
      </c>
      <c r="AC2106" s="57">
        <v>447.16329556080069</v>
      </c>
      <c r="AD2106" s="57">
        <v>441.062362194797</v>
      </c>
      <c r="AE2106" s="57">
        <f t="shared" si="2116"/>
        <v>339.40840034845627</v>
      </c>
      <c r="AF2106" s="57">
        <v>345.27072928238897</v>
      </c>
      <c r="AG2106" s="57">
        <v>321.11930338738887</v>
      </c>
      <c r="AH2106" s="57">
        <v>330.62707757098531</v>
      </c>
      <c r="AI2106" s="57">
        <v>330.51679142397944</v>
      </c>
      <c r="AJ2106" s="58">
        <f t="shared" si="2117"/>
        <v>371.00514374862638</v>
      </c>
      <c r="AK2106" s="58">
        <v>336.2394510841699</v>
      </c>
      <c r="AL2106" s="58">
        <v>318.06813543129141</v>
      </c>
      <c r="AM2106" s="58">
        <v>309.47526031741285</v>
      </c>
      <c r="AN2106" s="58">
        <v>300.03075083507002</v>
      </c>
      <c r="AO2106" s="58">
        <f t="shared" si="2118"/>
        <v>323.89431566039849</v>
      </c>
      <c r="AP2106" s="58">
        <v>311.44515123940351</v>
      </c>
      <c r="AQ2106" s="58">
        <v>315.05915676050267</v>
      </c>
      <c r="AR2106" s="58">
        <v>317.19916525176126</v>
      </c>
      <c r="AS2106" s="58">
        <f t="shared" si="2119"/>
        <v>339.97532012707649</v>
      </c>
      <c r="AT2106" s="58">
        <v>316.81614069976507</v>
      </c>
      <c r="AU2106" s="58">
        <v>312.47959220196736</v>
      </c>
      <c r="AV2106" s="58">
        <v>351.41881851925461</v>
      </c>
      <c r="AW2106" s="58">
        <v>351.41881851925461</v>
      </c>
      <c r="AX2106" s="58">
        <f t="shared" si="2120"/>
        <v>376.56569109840962</v>
      </c>
      <c r="AY2106" s="58"/>
      <c r="AZ2106" s="58">
        <v>381.09042300624066</v>
      </c>
      <c r="BA2106" s="58">
        <v>370.19354313998906</v>
      </c>
      <c r="BB2106" s="58">
        <v>401.74118812949348</v>
      </c>
      <c r="BC2106" s="58">
        <v>390.06316152054893</v>
      </c>
      <c r="BD2106" s="58">
        <v>385.04803674346078</v>
      </c>
      <c r="BE2106" s="58">
        <v>372.36101707559658</v>
      </c>
      <c r="BF2106" s="58">
        <f t="shared" si="2121"/>
        <v>394.0473788652032</v>
      </c>
      <c r="BG2106" s="58">
        <v>384.89965769484269</v>
      </c>
      <c r="BH2106" s="58">
        <v>377.40602986544621</v>
      </c>
      <c r="BI2106" s="58">
        <v>414.04334362703719</v>
      </c>
      <c r="BJ2106" s="58">
        <v>396.98263364378317</v>
      </c>
      <c r="BK2106" s="58">
        <v>384.22194394460644</v>
      </c>
      <c r="BL2106" s="58">
        <v>372.95587272865765</v>
      </c>
      <c r="BM2106" s="58">
        <v>384.93172061772316</v>
      </c>
      <c r="BN2106" s="58">
        <v>372.94629973835788</v>
      </c>
      <c r="BO2106" s="58">
        <f t="shared" si="2122"/>
        <v>388.49073255748453</v>
      </c>
      <c r="BP2106" s="58">
        <v>392.27090323876729</v>
      </c>
      <c r="BQ2106" s="58">
        <v>391.13432289202035</v>
      </c>
      <c r="BR2106" s="58">
        <v>376.27303079481811</v>
      </c>
      <c r="BS2106" s="58">
        <v>365.94466880671871</v>
      </c>
      <c r="BT2106" s="58">
        <v>385.69666545252403</v>
      </c>
      <c r="BU2106" s="58">
        <v>393.45706206167677</v>
      </c>
      <c r="BV2106" s="58">
        <v>324.77560790778057</v>
      </c>
      <c r="BW2106" s="58">
        <v>392.31427343701688</v>
      </c>
      <c r="BX2106" s="58">
        <v>392.50533035733855</v>
      </c>
      <c r="BY2106" s="58">
        <v>372.40943208023259</v>
      </c>
      <c r="BZ2106" s="57">
        <v>394.26373969957842</v>
      </c>
      <c r="CA2106" s="58">
        <f t="shared" si="2123"/>
        <v>403.20506446502992</v>
      </c>
      <c r="CB2106" s="58">
        <v>419.93612980873786</v>
      </c>
      <c r="CC2106" s="58">
        <v>416.24004690940808</v>
      </c>
      <c r="CD2106" s="58">
        <v>408.02565922728013</v>
      </c>
      <c r="CE2106" s="58">
        <v>425.49908559281323</v>
      </c>
      <c r="CF2106" s="58">
        <v>420.88240374142873</v>
      </c>
      <c r="CG2106" s="58">
        <v>409.58164473565188</v>
      </c>
      <c r="CH2106" s="58">
        <v>421.82154311698599</v>
      </c>
      <c r="CI2106" s="58">
        <v>419.19806499546218</v>
      </c>
      <c r="CJ2106" s="57">
        <v>431.43610681252972</v>
      </c>
      <c r="CK2106" s="57">
        <v>430.85083692937422</v>
      </c>
      <c r="CL2106" s="58">
        <f t="shared" si="2124"/>
        <v>415.20176676532185</v>
      </c>
      <c r="CM2106" s="58">
        <v>447.49843445570349</v>
      </c>
      <c r="CN2106" s="58">
        <v>414.92224330136514</v>
      </c>
      <c r="CO2106" s="58">
        <v>418.33192450198584</v>
      </c>
      <c r="CP2106" s="58">
        <v>421.88798575668909</v>
      </c>
      <c r="CQ2106" s="58">
        <v>413.33127262218221</v>
      </c>
      <c r="CR2106" s="58">
        <v>398.32464458777616</v>
      </c>
      <c r="CS2106" s="58">
        <v>384.51305952151966</v>
      </c>
      <c r="CT2106" s="58">
        <v>392.45599333403942</v>
      </c>
      <c r="CU2106" s="58">
        <v>394.56650993902491</v>
      </c>
      <c r="CV2106" s="58">
        <v>377.18719244753487</v>
      </c>
      <c r="CW2106" s="58">
        <v>386.10870519270264</v>
      </c>
      <c r="CX2106" s="58">
        <v>361.96125223805586</v>
      </c>
      <c r="CY2106" s="58">
        <v>371.75637438951202</v>
      </c>
      <c r="CZ2106" s="58">
        <v>379.39591378221866</v>
      </c>
      <c r="DA2106" s="58">
        <f t="shared" si="2125"/>
        <v>377.51085791864045</v>
      </c>
      <c r="DB2106" s="57">
        <v>417.48196900750173</v>
      </c>
      <c r="DC2106" s="57">
        <v>417.78692727578118</v>
      </c>
      <c r="DD2106" s="57">
        <v>416.45377032242851</v>
      </c>
      <c r="DE2106" s="57">
        <v>376.10980849915427</v>
      </c>
      <c r="DF2106" s="57">
        <v>378.13999535349728</v>
      </c>
      <c r="DG2106" s="57">
        <v>375.8428635864214</v>
      </c>
      <c r="DH2106" s="57">
        <v>371.27127905019739</v>
      </c>
      <c r="DI2106" s="57">
        <v>375.6900379347129</v>
      </c>
      <c r="DJ2106" s="57">
        <v>372.33608637679015</v>
      </c>
      <c r="DK2106" s="57">
        <v>379.50319671924484</v>
      </c>
      <c r="DL2106" s="57">
        <v>377.34930274189765</v>
      </c>
      <c r="DM2106" s="57">
        <v>375.67510051070934</v>
      </c>
      <c r="DN2106" s="59">
        <f>(+DN2631/DN$2166)*1000/DN2096</f>
        <v>404.88825263090104</v>
      </c>
      <c r="DO2106" s="57">
        <v>375.67510051070934</v>
      </c>
      <c r="DP2106" s="57">
        <v>400.37638151774979</v>
      </c>
      <c r="DQ2106" s="57">
        <v>404.86509567198192</v>
      </c>
      <c r="DR2106" s="57">
        <v>410.80314142849011</v>
      </c>
      <c r="DS2106" s="57">
        <v>396.62239561731991</v>
      </c>
      <c r="DT2106" s="57">
        <v>403.23748273456494</v>
      </c>
      <c r="DU2106" s="57">
        <v>396.82572017619071</v>
      </c>
      <c r="DV2106" s="60">
        <f t="shared" si="2127"/>
        <v>414.20013391268105</v>
      </c>
      <c r="DW2106" s="61">
        <f t="shared" si="2127"/>
        <v>401.660607519118</v>
      </c>
      <c r="DX2106" s="62">
        <f t="shared" si="2127"/>
        <v>411.45698907176831</v>
      </c>
      <c r="DZ2106" s="57">
        <f t="shared" si="2128"/>
        <v>409.93400860751791</v>
      </c>
      <c r="EC2106" s="57">
        <f t="shared" si="2129"/>
        <v>417.39823693950973</v>
      </c>
      <c r="EF2106" s="57">
        <f t="shared" si="2130"/>
        <v>425.92009234693853</v>
      </c>
      <c r="EI2106" s="57">
        <f t="shared" si="2131"/>
        <v>438.53822362933306</v>
      </c>
      <c r="EL2106" s="57">
        <f t="shared" si="2132"/>
        <v>453.18694957149364</v>
      </c>
      <c r="EO2106" s="57">
        <f t="shared" si="2133"/>
        <v>464.75693962717389</v>
      </c>
    </row>
    <row r="2107" spans="1:145" ht="15.5" x14ac:dyDescent="0.35">
      <c r="A2107" s="56" t="s">
        <v>483</v>
      </c>
      <c r="B2107" s="57">
        <f t="shared" si="2115"/>
        <v>1589.2683078893251</v>
      </c>
      <c r="C2107" s="57">
        <f t="shared" si="2115"/>
        <v>1533.0321993497821</v>
      </c>
      <c r="D2107" s="57">
        <f t="shared" si="2115"/>
        <v>1513.6976600632884</v>
      </c>
      <c r="E2107" s="57">
        <f t="shared" si="2115"/>
        <v>1639.7846415102877</v>
      </c>
      <c r="F2107" s="57">
        <f t="shared" si="2115"/>
        <v>1596.3993926723458</v>
      </c>
      <c r="G2107" s="57">
        <f t="shared" si="2115"/>
        <v>1721.5651523145514</v>
      </c>
      <c r="H2107" s="57">
        <f t="shared" si="2115"/>
        <v>1568.3718379219658</v>
      </c>
      <c r="I2107" s="57">
        <f t="shared" si="2115"/>
        <v>962.66248528973904</v>
      </c>
      <c r="J2107" s="57">
        <f t="shared" si="2115"/>
        <v>1107.0484855363991</v>
      </c>
      <c r="K2107" s="57">
        <f t="shared" si="2115"/>
        <v>1183.7761352253519</v>
      </c>
      <c r="L2107" s="57">
        <f t="shared" si="2115"/>
        <v>1024.4091148516964</v>
      </c>
      <c r="M2107" s="57">
        <f t="shared" si="2115"/>
        <v>891.68833818399821</v>
      </c>
      <c r="N2107" s="57">
        <f t="shared" si="2115"/>
        <v>968.33644200390165</v>
      </c>
      <c r="O2107" s="57">
        <f t="shared" si="2115"/>
        <v>1182.7759968327669</v>
      </c>
      <c r="P2107" s="57">
        <f t="shared" si="2115"/>
        <v>1052.5085770471846</v>
      </c>
      <c r="Q2107" s="57">
        <f t="shared" si="2115"/>
        <v>1132.5542431425165</v>
      </c>
      <c r="R2107" s="57">
        <f t="shared" si="2115"/>
        <v>1292.9303266626762</v>
      </c>
      <c r="S2107" s="57">
        <f t="shared" si="2115"/>
        <v>1613.0878098989094</v>
      </c>
      <c r="T2107" s="57">
        <f t="shared" si="2115"/>
        <v>1968.5603521839146</v>
      </c>
      <c r="U2107" s="57">
        <f t="shared" si="2115"/>
        <v>2325.847077823903</v>
      </c>
      <c r="V2107" s="57">
        <f t="shared" si="2115"/>
        <v>2462.3579461469526</v>
      </c>
      <c r="W2107" s="57">
        <f t="shared" si="2115"/>
        <v>3190.812966445415</v>
      </c>
      <c r="X2107" s="58">
        <f t="shared" si="2115"/>
        <v>2590.2230976029873</v>
      </c>
      <c r="Y2107" s="58">
        <f t="shared" si="2115"/>
        <v>3421.7952897124214</v>
      </c>
      <c r="Z2107" s="57">
        <f t="shared" si="2115"/>
        <v>3865.3713361136683</v>
      </c>
      <c r="AA2107" s="57">
        <f t="shared" si="2115"/>
        <v>3822.7147634491594</v>
      </c>
      <c r="AB2107" s="57">
        <v>3309.9737986272289</v>
      </c>
      <c r="AC2107" s="57">
        <v>3336.6766517126603</v>
      </c>
      <c r="AD2107" s="57">
        <v>3298.7105308261516</v>
      </c>
      <c r="AE2107" s="57">
        <f t="shared" si="2116"/>
        <v>3779.5086429084618</v>
      </c>
      <c r="AF2107" s="57">
        <v>3664.1844775937657</v>
      </c>
      <c r="AG2107" s="57">
        <v>3604.9014974850302</v>
      </c>
      <c r="AH2107" s="57">
        <v>3665.571125496188</v>
      </c>
      <c r="AI2107" s="57">
        <v>3512.1004567631717</v>
      </c>
      <c r="AJ2107" s="58">
        <f t="shared" si="2117"/>
        <v>3675.170206574031</v>
      </c>
      <c r="AK2107" s="58">
        <v>2302.943178056651</v>
      </c>
      <c r="AL2107" s="58">
        <v>2333.5416235002576</v>
      </c>
      <c r="AM2107" s="58">
        <v>2171.609581948213</v>
      </c>
      <c r="AN2107" s="58">
        <v>2160.6122942606271</v>
      </c>
      <c r="AO2107" s="58">
        <f t="shared" si="2118"/>
        <v>2377.3630987926749</v>
      </c>
      <c r="AP2107" s="58">
        <v>1816.2974206497163</v>
      </c>
      <c r="AQ2107" s="58">
        <v>1712.0895496283065</v>
      </c>
      <c r="AR2107" s="58">
        <v>1835.2677382628133</v>
      </c>
      <c r="AS2107" s="58">
        <f t="shared" si="2119"/>
        <v>1990.923200230327</v>
      </c>
      <c r="AT2107" s="58">
        <v>2001.4922939782725</v>
      </c>
      <c r="AU2107" s="58">
        <v>1888.1879713761739</v>
      </c>
      <c r="AV2107" s="58">
        <v>1978.7769595023599</v>
      </c>
      <c r="AW2107" s="58">
        <v>2016.4004701406261</v>
      </c>
      <c r="AX2107" s="58">
        <f t="shared" si="2120"/>
        <v>2106.3494805859959</v>
      </c>
      <c r="AY2107" s="58"/>
      <c r="AZ2107" s="58">
        <v>2271.2021123341015</v>
      </c>
      <c r="BA2107" s="58">
        <v>2117.0603198333465</v>
      </c>
      <c r="BB2107" s="58">
        <v>2360.4840971727576</v>
      </c>
      <c r="BC2107" s="58">
        <v>2178.9238981623957</v>
      </c>
      <c r="BD2107" s="58">
        <v>2455.2554633611517</v>
      </c>
      <c r="BE2107" s="58">
        <v>2268.0359215016319</v>
      </c>
      <c r="BF2107" s="58">
        <f t="shared" si="2121"/>
        <v>2531.5265482449613</v>
      </c>
      <c r="BG2107" s="58">
        <v>2248.3892250287308</v>
      </c>
      <c r="BH2107" s="58">
        <v>1942.4803447454412</v>
      </c>
      <c r="BI2107" s="58">
        <v>2907.579336424436</v>
      </c>
      <c r="BJ2107" s="58">
        <v>2562.5354249740317</v>
      </c>
      <c r="BK2107" s="58">
        <v>3058.4662187027993</v>
      </c>
      <c r="BL2107" s="58">
        <v>2732.2751419814608</v>
      </c>
      <c r="BM2107" s="58">
        <v>2843.6291077335195</v>
      </c>
      <c r="BN2107" s="58">
        <v>2542.2360181869144</v>
      </c>
      <c r="BO2107" s="58">
        <f t="shared" si="2122"/>
        <v>2329.1407687982351</v>
      </c>
      <c r="BP2107" s="58">
        <v>2722.1490582704391</v>
      </c>
      <c r="BQ2107" s="58">
        <v>2714.2618020528589</v>
      </c>
      <c r="BR2107" s="58">
        <v>2084.1375326402645</v>
      </c>
      <c r="BS2107" s="58">
        <v>1600.8769361452235</v>
      </c>
      <c r="BT2107" s="58">
        <v>1965.5803624438224</v>
      </c>
      <c r="BU2107" s="58">
        <v>1679.1713865398567</v>
      </c>
      <c r="BV2107" s="58">
        <v>1186.6520581287432</v>
      </c>
      <c r="BW2107" s="58">
        <v>2108.5583622214526</v>
      </c>
      <c r="BX2107" s="58">
        <v>1921.965788511706</v>
      </c>
      <c r="BY2107" s="58">
        <v>1747.5745977638367</v>
      </c>
      <c r="BZ2107" s="57">
        <v>2115.7785608847207</v>
      </c>
      <c r="CA2107" s="58">
        <f t="shared" si="2123"/>
        <v>1846.0542615982301</v>
      </c>
      <c r="CB2107" s="58">
        <v>2613.8239092734611</v>
      </c>
      <c r="CC2107" s="58">
        <v>2578.6752198733411</v>
      </c>
      <c r="CD2107" s="58">
        <v>2335.2381909782448</v>
      </c>
      <c r="CE2107" s="58">
        <v>2649.3363089439254</v>
      </c>
      <c r="CF2107" s="58">
        <v>2594.587366782288</v>
      </c>
      <c r="CG2107" s="58">
        <v>2348.8326563974342</v>
      </c>
      <c r="CH2107" s="58">
        <v>2859.6898032892504</v>
      </c>
      <c r="CI2107" s="58">
        <v>2716.2700412313125</v>
      </c>
      <c r="CJ2107" s="57">
        <v>2854.7655201832686</v>
      </c>
      <c r="CK2107" s="57">
        <v>2763.3116146993652</v>
      </c>
      <c r="CL2107" s="58">
        <f t="shared" si="2124"/>
        <v>2527.1309945343264</v>
      </c>
      <c r="CM2107" s="58">
        <v>2816.2853370577172</v>
      </c>
      <c r="CN2107" s="58">
        <v>3023.46525019417</v>
      </c>
      <c r="CO2107" s="58">
        <v>3030.6952935238378</v>
      </c>
      <c r="CP2107" s="58">
        <v>3598.0709432106632</v>
      </c>
      <c r="CQ2107" s="58">
        <v>3056.8045989527718</v>
      </c>
      <c r="CR2107" s="58">
        <v>2692.7164402449066</v>
      </c>
      <c r="CS2107" s="58">
        <v>3638.4747216685628</v>
      </c>
      <c r="CT2107" s="58">
        <v>3329.9238298603541</v>
      </c>
      <c r="CU2107" s="58">
        <v>2754.2924580882905</v>
      </c>
      <c r="CV2107" s="58">
        <v>3241.7379113003294</v>
      </c>
      <c r="CW2107" s="58">
        <v>3084.8386660945371</v>
      </c>
      <c r="CX2107" s="58">
        <v>3182.880169634323</v>
      </c>
      <c r="CY2107" s="58">
        <v>3086.3611680437475</v>
      </c>
      <c r="CZ2107" s="58">
        <v>2978.0851257208515</v>
      </c>
      <c r="DA2107" s="58">
        <f t="shared" si="2125"/>
        <v>2603.110222948671</v>
      </c>
      <c r="DB2107" s="57">
        <v>3302.7248095039013</v>
      </c>
      <c r="DC2107" s="57">
        <v>3082.3078798626498</v>
      </c>
      <c r="DD2107" s="57">
        <v>2821.1768100255199</v>
      </c>
      <c r="DE2107" s="57">
        <v>3166.8986237724066</v>
      </c>
      <c r="DF2107" s="57">
        <v>2920.8352700883302</v>
      </c>
      <c r="DG2107" s="57">
        <v>2674.597480867852</v>
      </c>
      <c r="DH2107" s="57">
        <v>3157.9792678151725</v>
      </c>
      <c r="DI2107" s="57">
        <v>2938.8180529427209</v>
      </c>
      <c r="DJ2107" s="57">
        <v>2693.8719411936486</v>
      </c>
      <c r="DK2107" s="57">
        <v>3173.250983495323</v>
      </c>
      <c r="DL2107" s="57">
        <v>3006.1913270346854</v>
      </c>
      <c r="DM2107" s="57">
        <v>2693.4343649584498</v>
      </c>
      <c r="DN2107" s="59">
        <f>(+DN2632/DN$2166)*1000/DN2097</f>
        <v>2387.1623074454178</v>
      </c>
      <c r="DO2107" s="57">
        <v>2693.4343649584498</v>
      </c>
      <c r="DP2107" s="57">
        <v>2775.51847043313</v>
      </c>
      <c r="DQ2107" s="57">
        <v>2673.7084235272</v>
      </c>
      <c r="DR2107" s="57">
        <v>2849.4144330756644</v>
      </c>
      <c r="DS2107" s="57">
        <v>2534.1299968790095</v>
      </c>
      <c r="DT2107" s="57">
        <v>2453.9176873864826</v>
      </c>
      <c r="DU2107" s="57">
        <v>2513.3166649711311</v>
      </c>
      <c r="DV2107" s="60">
        <f t="shared" si="2127"/>
        <v>2527.8441300578884</v>
      </c>
      <c r="DW2107" s="61">
        <f t="shared" si="2127"/>
        <v>2484.7999544354216</v>
      </c>
      <c r="DX2107" s="62">
        <f t="shared" si="2127"/>
        <v>2694.6548917036484</v>
      </c>
      <c r="DZ2107" s="57">
        <f t="shared" si="2128"/>
        <v>2476.4411317741892</v>
      </c>
      <c r="EC2107" s="57">
        <f t="shared" si="2129"/>
        <v>2586.5451815635165</v>
      </c>
      <c r="EF2107" s="57">
        <f t="shared" si="2130"/>
        <v>2717.5052259079666</v>
      </c>
      <c r="EI2107" s="57">
        <f t="shared" si="2131"/>
        <v>2849.5604521170162</v>
      </c>
      <c r="EL2107" s="57">
        <f t="shared" si="2132"/>
        <v>2990.0567213759773</v>
      </c>
      <c r="EO2107" s="57">
        <f t="shared" si="2133"/>
        <v>3120.8196316764852</v>
      </c>
    </row>
    <row r="2108" spans="1:145" ht="15.5" x14ac:dyDescent="0.35">
      <c r="A2108" s="56" t="s">
        <v>484</v>
      </c>
      <c r="B2108" s="57">
        <f t="shared" si="2115"/>
        <v>5062.7562081934075</v>
      </c>
      <c r="C2108" s="57">
        <f t="shared" si="2115"/>
        <v>4867.6499094058645</v>
      </c>
      <c r="D2108" s="57">
        <f t="shared" si="2115"/>
        <v>5200.6756664217091</v>
      </c>
      <c r="E2108" s="57">
        <f t="shared" si="2115"/>
        <v>6553.6037826417678</v>
      </c>
      <c r="F2108" s="57">
        <f t="shared" si="2115"/>
        <v>6333.2921732634532</v>
      </c>
      <c r="G2108" s="57">
        <f t="shared" si="2115"/>
        <v>6402.8471600431103</v>
      </c>
      <c r="H2108" s="57">
        <f t="shared" si="2115"/>
        <v>5848.4241693326294</v>
      </c>
      <c r="I2108" s="57">
        <f t="shared" si="2115"/>
        <v>4384.3717347236679</v>
      </c>
      <c r="J2108" s="57">
        <f t="shared" si="2115"/>
        <v>5018.8665587251417</v>
      </c>
      <c r="K2108" s="57">
        <f t="shared" si="2115"/>
        <v>5570.90392474083</v>
      </c>
      <c r="L2108" s="57">
        <f t="shared" si="2115"/>
        <v>5040.6419484931312</v>
      </c>
      <c r="M2108" s="57">
        <f t="shared" si="2115"/>
        <v>4103.7187672603768</v>
      </c>
      <c r="N2108" s="57">
        <f t="shared" si="2115"/>
        <v>4133.6717232046403</v>
      </c>
      <c r="O2108" s="57">
        <f t="shared" si="2115"/>
        <v>4350.1455433074752</v>
      </c>
      <c r="P2108" s="57">
        <f t="shared" si="2115"/>
        <v>3766.8920535145694</v>
      </c>
      <c r="Q2108" s="57">
        <f t="shared" si="2115"/>
        <v>3952.0576863762208</v>
      </c>
      <c r="R2108" s="57">
        <f t="shared" si="2115"/>
        <v>4777.1668867192684</v>
      </c>
      <c r="S2108" s="57">
        <f t="shared" si="2115"/>
        <v>5481.6297797156576</v>
      </c>
      <c r="T2108" s="57">
        <f t="shared" si="2115"/>
        <v>6287.3145189991837</v>
      </c>
      <c r="U2108" s="57">
        <f t="shared" si="2115"/>
        <v>6584.926742561699</v>
      </c>
      <c r="V2108" s="57">
        <f t="shared" si="2115"/>
        <v>7545.6941025367123</v>
      </c>
      <c r="W2108" s="57">
        <f t="shared" si="2115"/>
        <v>9250.0000518715515</v>
      </c>
      <c r="X2108" s="58">
        <f t="shared" si="2115"/>
        <v>6758.0750738410798</v>
      </c>
      <c r="Y2108" s="58">
        <f t="shared" si="2115"/>
        <v>8320.6250049502287</v>
      </c>
      <c r="Z2108" s="57">
        <f t="shared" si="2115"/>
        <v>10150.658920457092</v>
      </c>
      <c r="AA2108" s="57">
        <f t="shared" si="2115"/>
        <v>9303.8103330162758</v>
      </c>
      <c r="AB2108" s="57">
        <v>9369.5352388422034</v>
      </c>
      <c r="AC2108" s="57">
        <v>9593.3931677136607</v>
      </c>
      <c r="AD2108" s="57">
        <v>9401.209094354328</v>
      </c>
      <c r="AE2108" s="57">
        <f t="shared" si="2116"/>
        <v>9823.3138910559483</v>
      </c>
      <c r="AF2108" s="57">
        <v>10119.542608288184</v>
      </c>
      <c r="AG2108" s="57">
        <v>9967.8390632043902</v>
      </c>
      <c r="AH2108" s="57">
        <v>10031.258391975207</v>
      </c>
      <c r="AI2108" s="57">
        <v>9747.5403954264493</v>
      </c>
      <c r="AJ2108" s="58">
        <f t="shared" si="2117"/>
        <v>9310.6232281487355</v>
      </c>
      <c r="AK2108" s="58">
        <v>7261.1004151284687</v>
      </c>
      <c r="AL2108" s="58">
        <v>7223.2186070269754</v>
      </c>
      <c r="AM2108" s="58">
        <v>6988.31742855005</v>
      </c>
      <c r="AN2108" s="58">
        <v>6947.3286529489205</v>
      </c>
      <c r="AO2108" s="58">
        <f t="shared" si="2118"/>
        <v>6476.8119640240575</v>
      </c>
      <c r="AP2108" s="58">
        <v>5985.7985041850197</v>
      </c>
      <c r="AQ2108" s="58">
        <v>5968.147544722252</v>
      </c>
      <c r="AR2108" s="58">
        <v>6310.1749667659678</v>
      </c>
      <c r="AS2108" s="58">
        <f t="shared" si="2119"/>
        <v>6088.4029027923498</v>
      </c>
      <c r="AT2108" s="58">
        <v>6496.7904040568601</v>
      </c>
      <c r="AU2108" s="58">
        <v>6400.4790032430074</v>
      </c>
      <c r="AV2108" s="58">
        <v>6583.5792488134093</v>
      </c>
      <c r="AW2108" s="58">
        <v>6583.5792488134093</v>
      </c>
      <c r="AX2108" s="58">
        <f t="shared" si="2120"/>
        <v>6408.1358102288223</v>
      </c>
      <c r="AY2108" s="58"/>
      <c r="AZ2108" s="58">
        <v>7087.7857073268806</v>
      </c>
      <c r="BA2108" s="58">
        <v>6820.5188290445367</v>
      </c>
      <c r="BB2108" s="58">
        <v>7258.1340487245589</v>
      </c>
      <c r="BC2108" s="58">
        <v>6982.5517263821466</v>
      </c>
      <c r="BD2108" s="58">
        <v>6961.2652437444594</v>
      </c>
      <c r="BE2108" s="58">
        <v>6718.6959655316468</v>
      </c>
      <c r="BF2108" s="58">
        <f t="shared" si="2121"/>
        <v>6889.965162539399</v>
      </c>
      <c r="BG2108" s="58">
        <v>6370.4683289336708</v>
      </c>
      <c r="BH2108" s="58">
        <v>5992.0270743248466</v>
      </c>
      <c r="BI2108" s="58">
        <v>6530.6998864062434</v>
      </c>
      <c r="BJ2108" s="58">
        <v>6125.7025574841764</v>
      </c>
      <c r="BK2108" s="58">
        <v>6571.0156866240686</v>
      </c>
      <c r="BL2108" s="58">
        <v>6149.9671393340041</v>
      </c>
      <c r="BM2108" s="58">
        <v>6586.1111372013474</v>
      </c>
      <c r="BN2108" s="58">
        <v>6165.0625899112847</v>
      </c>
      <c r="BO2108" s="58">
        <f t="shared" si="2122"/>
        <v>6686.9736544776979</v>
      </c>
      <c r="BP2108" s="58">
        <v>6329.5021393805746</v>
      </c>
      <c r="BQ2108" s="58">
        <v>6079.5177552039959</v>
      </c>
      <c r="BR2108" s="58">
        <v>4513.5476903088638</v>
      </c>
      <c r="BS2108" s="58">
        <v>4603.1771131652476</v>
      </c>
      <c r="BT2108" s="58">
        <v>5585.949067911175</v>
      </c>
      <c r="BU2108" s="58">
        <v>5157.4456053793301</v>
      </c>
      <c r="BV2108" s="58">
        <v>3999.5197937063199</v>
      </c>
      <c r="BW2108" s="58">
        <v>5932.5263199710844</v>
      </c>
      <c r="BX2108" s="58">
        <v>5713.6534636163369</v>
      </c>
      <c r="BY2108" s="58">
        <v>5360.0293859061339</v>
      </c>
      <c r="BZ2108" s="57">
        <v>5878.1250589991387</v>
      </c>
      <c r="CA2108" s="58">
        <f t="shared" si="2123"/>
        <v>5819.89747980215</v>
      </c>
      <c r="CB2108" s="58">
        <v>6939.9468172166189</v>
      </c>
      <c r="CC2108" s="58">
        <v>6876.879875224713</v>
      </c>
      <c r="CD2108" s="58">
        <v>6375.1911859783049</v>
      </c>
      <c r="CE2108" s="58">
        <v>6764.9694235091029</v>
      </c>
      <c r="CF2108" s="58">
        <v>6737.6692472505638</v>
      </c>
      <c r="CG2108" s="58">
        <v>6271.6548616292557</v>
      </c>
      <c r="CH2108" s="58">
        <v>7064.6569007612516</v>
      </c>
      <c r="CI2108" s="58">
        <v>6882.6748610815557</v>
      </c>
      <c r="CJ2108" s="57">
        <v>7249.9760772453628</v>
      </c>
      <c r="CK2108" s="57">
        <v>7063.555604013919</v>
      </c>
      <c r="CL2108" s="58">
        <f t="shared" si="2124"/>
        <v>6878.5755334379019</v>
      </c>
      <c r="CM2108" s="58">
        <v>7224.8634451127573</v>
      </c>
      <c r="CN2108" s="58">
        <v>7448.2274522464977</v>
      </c>
      <c r="CO2108" s="58">
        <v>7463.4531784666397</v>
      </c>
      <c r="CP2108" s="58">
        <v>8385.8041497381892</v>
      </c>
      <c r="CQ2108" s="58">
        <v>7466.2097928045341</v>
      </c>
      <c r="CR2108" s="58">
        <v>6777.5811754672659</v>
      </c>
      <c r="CS2108" s="58">
        <v>8513.4683187837709</v>
      </c>
      <c r="CT2108" s="58">
        <v>7922.5143749227473</v>
      </c>
      <c r="CU2108" s="58">
        <v>6786.9968475704482</v>
      </c>
      <c r="CV2108" s="58">
        <v>7813.0374626145604</v>
      </c>
      <c r="CW2108" s="58">
        <v>7393.0305165943219</v>
      </c>
      <c r="CX2108" s="58">
        <v>7365.6686203100044</v>
      </c>
      <c r="CY2108" s="58">
        <v>7237.0967320191903</v>
      </c>
      <c r="CZ2108" s="58">
        <v>6836.6968936596249</v>
      </c>
      <c r="DA2108" s="58">
        <f t="shared" si="2125"/>
        <v>7293.5867535029165</v>
      </c>
      <c r="DB2108" s="57">
        <v>7472.1213799708048</v>
      </c>
      <c r="DC2108" s="57">
        <v>7084.3212334666832</v>
      </c>
      <c r="DD2108" s="57">
        <v>6678.0621480208765</v>
      </c>
      <c r="DE2108" s="57">
        <v>7102.3189230484459</v>
      </c>
      <c r="DF2108" s="57">
        <v>6679.9276516422224</v>
      </c>
      <c r="DG2108" s="57">
        <v>6278.0768000659546</v>
      </c>
      <c r="DH2108" s="57">
        <v>7269.6842396267275</v>
      </c>
      <c r="DI2108" s="57">
        <v>6823.2146208948589</v>
      </c>
      <c r="DJ2108" s="57">
        <v>6407.9921556567142</v>
      </c>
      <c r="DK2108" s="57">
        <v>7205.8401794572983</v>
      </c>
      <c r="DL2108" s="57">
        <v>6815.7734964265464</v>
      </c>
      <c r="DM2108" s="57">
        <v>6408.2067206702304</v>
      </c>
      <c r="DN2108" s="59">
        <f>(+DN2633/DN$2166)*1000/DN2098</f>
        <v>6946.0746027903651</v>
      </c>
      <c r="DO2108" s="57">
        <v>6408.2067206702304</v>
      </c>
      <c r="DP2108" s="57">
        <v>7099.9375106821881</v>
      </c>
      <c r="DQ2108" s="57">
        <v>6882.2428725095797</v>
      </c>
      <c r="DR2108" s="57">
        <v>6539.4469702372344</v>
      </c>
      <c r="DS2108" s="57">
        <v>7312.9280706386253</v>
      </c>
      <c r="DT2108" s="57">
        <v>7072.9758112354621</v>
      </c>
      <c r="DU2108" s="57">
        <v>7169.619098795557</v>
      </c>
      <c r="DV2108" s="60">
        <f t="shared" si="2127"/>
        <v>7341.2781803958324</v>
      </c>
      <c r="DW2108" s="61">
        <f t="shared" si="2127"/>
        <v>7172.5257267845673</v>
      </c>
      <c r="DX2108" s="62">
        <f t="shared" si="2127"/>
        <v>6853.8539948759562</v>
      </c>
      <c r="DZ2108" s="57">
        <f t="shared" si="2128"/>
        <v>7092.858593187244</v>
      </c>
      <c r="EC2108" s="57">
        <f t="shared" si="2129"/>
        <v>7017.0358818398099</v>
      </c>
      <c r="EF2108" s="57">
        <f t="shared" si="2130"/>
        <v>6780.9966146076558</v>
      </c>
      <c r="EI2108" s="57">
        <f t="shared" si="2131"/>
        <v>6862.6406996973128</v>
      </c>
      <c r="EL2108" s="57">
        <f t="shared" si="2132"/>
        <v>6948.1296581586175</v>
      </c>
      <c r="EO2108" s="57">
        <f t="shared" si="2133"/>
        <v>7006.0511214720718</v>
      </c>
    </row>
    <row r="2109" spans="1:145" ht="15.5" x14ac:dyDescent="0.35">
      <c r="A2109" s="56" t="s">
        <v>485</v>
      </c>
      <c r="B2109" s="57">
        <f t="shared" si="2115"/>
        <v>711.31870689804862</v>
      </c>
      <c r="C2109" s="57">
        <f t="shared" si="2115"/>
        <v>798.09814961028212</v>
      </c>
      <c r="D2109" s="57">
        <f t="shared" si="2115"/>
        <v>647.35362222515971</v>
      </c>
      <c r="E2109" s="57">
        <f t="shared" si="2115"/>
        <v>748.61909931435059</v>
      </c>
      <c r="F2109" s="57">
        <f t="shared" si="2115"/>
        <v>781.73764731415554</v>
      </c>
      <c r="G2109" s="57">
        <f t="shared" si="2115"/>
        <v>1057.6590516167194</v>
      </c>
      <c r="H2109" s="57">
        <f t="shared" si="2115"/>
        <v>1052.5799669089258</v>
      </c>
      <c r="I2109" s="57">
        <f t="shared" si="2115"/>
        <v>588.23508398896115</v>
      </c>
      <c r="J2109" s="57">
        <f t="shared" si="2115"/>
        <v>701.18305091822288</v>
      </c>
      <c r="K2109" s="57">
        <f t="shared" si="2115"/>
        <v>1018.4627859685436</v>
      </c>
      <c r="L2109" s="57">
        <f t="shared" si="2115"/>
        <v>1246.5157355473548</v>
      </c>
      <c r="M2109" s="57">
        <f t="shared" si="2115"/>
        <v>1197.2092736629672</v>
      </c>
      <c r="N2109" s="57">
        <f t="shared" si="2115"/>
        <v>1608.0969072357334</v>
      </c>
      <c r="O2109" s="57">
        <f t="shared" si="2115"/>
        <v>2134.2757980997649</v>
      </c>
      <c r="P2109" s="57">
        <f t="shared" si="2115"/>
        <v>3040.4547345458673</v>
      </c>
      <c r="Q2109" s="57">
        <f t="shared" si="2115"/>
        <v>3745.6564983669873</v>
      </c>
      <c r="R2109" s="57">
        <f t="shared" si="2115"/>
        <v>4877.4289348661296</v>
      </c>
      <c r="S2109" s="57">
        <f t="shared" si="2115"/>
        <v>7189.8110655009996</v>
      </c>
      <c r="T2109" s="57">
        <f t="shared" si="2115"/>
        <v>9519.0589254163478</v>
      </c>
      <c r="U2109" s="57">
        <f t="shared" si="2115"/>
        <v>11134.835246899373</v>
      </c>
      <c r="V2109" s="57">
        <f t="shared" si="2115"/>
        <v>13733.759168558692</v>
      </c>
      <c r="W2109" s="57">
        <f t="shared" si="2115"/>
        <v>18953.75584359717</v>
      </c>
      <c r="X2109" s="57">
        <f t="shared" si="2115"/>
        <v>14409.744287665984</v>
      </c>
      <c r="Y2109" s="57">
        <f t="shared" si="2115"/>
        <v>15807.209874981399</v>
      </c>
      <c r="Z2109" s="57">
        <f t="shared" si="2115"/>
        <v>18671.587386997289</v>
      </c>
      <c r="AA2109" s="57">
        <f t="shared" si="2115"/>
        <v>18477.674702554927</v>
      </c>
      <c r="AB2109" s="57">
        <f>(+AB2634/AB$2166)*1000/AB2099</f>
        <v>9866.2044518985076</v>
      </c>
      <c r="AC2109" s="57">
        <f>(+AC2634/AC$2166)*1000/AC2099</f>
        <v>10176.220506692502</v>
      </c>
      <c r="AD2109" s="57">
        <f>(+AD2634/AD$2166)*1000/AD2099</f>
        <v>10355.889089197633</v>
      </c>
      <c r="AE2109" s="57">
        <f t="shared" si="2116"/>
        <v>17342.838897176731</v>
      </c>
      <c r="AF2109" s="57">
        <f>(+AF2634/AF$2166)*1000/AF2099</f>
        <v>10307.447444139749</v>
      </c>
      <c r="AG2109" s="57">
        <f>(+AG2634/AG$2166)*1000/AG2099</f>
        <v>10351.434080931105</v>
      </c>
      <c r="AH2109" s="57">
        <f>(+AH2634/AH$2166)*1000/AH2099</f>
        <v>10660.21985952913</v>
      </c>
      <c r="AI2109" s="57">
        <f>(+AI2634/AI$2166)*1000/AI2099</f>
        <v>10013.25424151381</v>
      </c>
      <c r="AJ2109" s="58">
        <f t="shared" si="2117"/>
        <v>16632.592184089292</v>
      </c>
      <c r="AK2109" s="58">
        <f>(+AK2634/AK$2166)*1000/AK2099</f>
        <v>4874300.7112121908</v>
      </c>
      <c r="AL2109" s="58">
        <f>(+AL2634/AL$2166)*1000/AL2099</f>
        <v>5322740.5209412668</v>
      </c>
      <c r="AM2109" s="58">
        <f>(+AM2634/AM$2166)*1000/AM2099</f>
        <v>4857746.0570427291</v>
      </c>
      <c r="AN2109" s="58">
        <f>(+AN2634/AN$2166)*1000/AN2099</f>
        <v>4811550.9476100784</v>
      </c>
      <c r="AO2109" s="58">
        <f t="shared" si="2118"/>
        <v>9581.1482805363303</v>
      </c>
      <c r="AP2109" s="58">
        <f>(+AP2634/AP$2166)*1000/AP2099</f>
        <v>3354980.2338697612</v>
      </c>
      <c r="AQ2109" s="58">
        <f>(+AQ2634/AQ$2166)*1000/AQ2099</f>
        <v>3046207.3993766867</v>
      </c>
      <c r="AR2109" s="58">
        <f>(+AR2634/AR$2166)*1000/AR2099</f>
        <v>3671122.6549739894</v>
      </c>
      <c r="AS2109" s="58">
        <f t="shared" si="2119"/>
        <v>7883.6186577882036</v>
      </c>
      <c r="AT2109" s="58">
        <f>(+AT2634/AT$2166)*1000/AT2099</f>
        <v>8018.4966748063462</v>
      </c>
      <c r="AU2109" s="58">
        <f>(+AU2634/AU$2166)*1000/AU2099</f>
        <v>8291.9915307333977</v>
      </c>
      <c r="AV2109" s="58">
        <f>(+AV2634/AV$2166)*1000/AV2099</f>
        <v>8447.9476032910206</v>
      </c>
      <c r="AW2109" s="58">
        <f>(+AW2634/AW$2166)*1000/AW2099</f>
        <v>8447.9476032910206</v>
      </c>
      <c r="AX2109" s="58">
        <f t="shared" si="2120"/>
        <v>8516.5883721084119</v>
      </c>
      <c r="AY2109" s="58" t="e">
        <f>(+AY2634/AY$2166)*1000/AY2099</f>
        <v>#DIV/0!</v>
      </c>
      <c r="AZ2109" s="58">
        <f>(+AZ2634/AZ$2166)*1000/AZ2099</f>
        <v>8532.4997067039876</v>
      </c>
      <c r="BA2109" s="58">
        <f>(+BA2634/BA$2166)*1000/BA2099</f>
        <v>8107.6480979546795</v>
      </c>
      <c r="BB2109" s="58">
        <v>9139.4293952048665</v>
      </c>
      <c r="BC2109" s="58">
        <v>8678.3411527825647</v>
      </c>
      <c r="BD2109" s="58">
        <v>9262.3096753366081</v>
      </c>
      <c r="BE2109" s="58">
        <v>8785.8614040914199</v>
      </c>
      <c r="BF2109" s="58">
        <f t="shared" si="2121"/>
        <v>9347.5273821300252</v>
      </c>
      <c r="BG2109" s="58">
        <v>8476.5346418461577</v>
      </c>
      <c r="BH2109" s="58">
        <v>7605.0629545970514</v>
      </c>
      <c r="BI2109" s="58">
        <v>8230.3214751997402</v>
      </c>
      <c r="BJ2109" s="58">
        <v>7414.3827407588533</v>
      </c>
      <c r="BK2109" s="58">
        <v>8306.5599560651044</v>
      </c>
      <c r="BL2109" s="58">
        <v>7530.7670753141001</v>
      </c>
      <c r="BM2109" s="58">
        <v>8353.7543274861364</v>
      </c>
      <c r="BN2109" s="58">
        <v>7586.2060132115184</v>
      </c>
      <c r="BO2109" s="58">
        <f t="shared" si="2122"/>
        <v>8198.0940368386018</v>
      </c>
      <c r="BP2109" s="58">
        <v>7719.3169978870174</v>
      </c>
      <c r="BQ2109" s="58">
        <v>7696.9507608868498</v>
      </c>
      <c r="BR2109" s="58">
        <v>6580.3865653567436</v>
      </c>
      <c r="BS2109" s="58">
        <v>5365.0116941030255</v>
      </c>
      <c r="BT2109" s="58">
        <v>6793.510571243909</v>
      </c>
      <c r="BU2109" s="58">
        <v>6223.6796930728542</v>
      </c>
      <c r="BV2109" s="58">
        <v>4748.7938439912423</v>
      </c>
      <c r="BW2109" s="58">
        <v>7288.2797085554967</v>
      </c>
      <c r="BX2109" s="58">
        <v>6980.4246119339368</v>
      </c>
      <c r="BY2109" s="58">
        <v>6581.147832136262</v>
      </c>
      <c r="BZ2109" s="57">
        <v>7190.6363081053851</v>
      </c>
      <c r="CA2109" s="58">
        <f t="shared" si="2123"/>
        <v>6956.249839491762</v>
      </c>
      <c r="CB2109" s="58">
        <v>8093.2377046811171</v>
      </c>
      <c r="CC2109" s="58">
        <v>7955.1976284658249</v>
      </c>
      <c r="CD2109" s="58">
        <v>7128.4515166971723</v>
      </c>
      <c r="CE2109" s="58">
        <v>8220.2465310547832</v>
      </c>
      <c r="CF2109" s="58">
        <v>8031.1212210507638</v>
      </c>
      <c r="CG2109" s="58">
        <v>7196.0724590006103</v>
      </c>
      <c r="CH2109" s="58">
        <v>8786.5073653661548</v>
      </c>
      <c r="CI2109" s="58">
        <v>8339.3468830015972</v>
      </c>
      <c r="CJ2109" s="57">
        <v>8673.603912114615</v>
      </c>
      <c r="CK2109" s="57">
        <v>8231.5522529997652</v>
      </c>
      <c r="CL2109" s="58">
        <f t="shared" si="2124"/>
        <v>8368.8143249507411</v>
      </c>
      <c r="CM2109" s="58">
        <v>8158.6496718635308</v>
      </c>
      <c r="CN2109" s="58">
        <v>8413.8137173990417</v>
      </c>
      <c r="CO2109" s="58">
        <v>8431.283592412552</v>
      </c>
      <c r="CP2109" s="58">
        <v>9850.5848201478584</v>
      </c>
      <c r="CQ2109" s="58">
        <v>8543.4025430812217</v>
      </c>
      <c r="CR2109" s="58">
        <v>7603.845031889191</v>
      </c>
      <c r="CS2109" s="58">
        <v>10461.159383086353</v>
      </c>
      <c r="CT2109" s="58">
        <v>9662.3817954835595</v>
      </c>
      <c r="CU2109" s="58">
        <v>7988.6589725591111</v>
      </c>
      <c r="CV2109" s="58">
        <v>9732.1143665800173</v>
      </c>
      <c r="CW2109" s="58">
        <v>9174.6378876443541</v>
      </c>
      <c r="CX2109" s="58">
        <v>9086.3568790936079</v>
      </c>
      <c r="CY2109" s="58">
        <v>8936.6589672252558</v>
      </c>
      <c r="CZ2109" s="58">
        <v>8349.6084153044085</v>
      </c>
      <c r="DA2109" s="58">
        <f t="shared" si="2125"/>
        <v>8806.3437436492732</v>
      </c>
      <c r="DB2109" s="57">
        <v>8614.3563864683892</v>
      </c>
      <c r="DC2109" s="57">
        <v>8063.2837609698627</v>
      </c>
      <c r="DD2109" s="57">
        <v>7408.5481560085482</v>
      </c>
      <c r="DE2109" s="57">
        <v>8118.4345616675937</v>
      </c>
      <c r="DF2109" s="57">
        <v>7572.6807415782214</v>
      </c>
      <c r="DG2109" s="57">
        <v>6974.2670081631486</v>
      </c>
      <c r="DH2109" s="57">
        <v>8318.1492335881267</v>
      </c>
      <c r="DI2109" s="57">
        <v>7782.6220788257606</v>
      </c>
      <c r="DJ2109" s="57">
        <v>7340.9188768405784</v>
      </c>
      <c r="DK2109" s="57">
        <v>8037.1800010577008</v>
      </c>
      <c r="DL2109" s="57">
        <v>7599.5290310829259</v>
      </c>
      <c r="DM2109" s="57">
        <v>7339.596916398571</v>
      </c>
      <c r="DN2109" s="59">
        <f>(+DN2634/DN$2166)*1000/DN2099</f>
        <v>7803.6691824523095</v>
      </c>
      <c r="DO2109" s="57">
        <v>7339.596916398571</v>
      </c>
      <c r="DP2109" s="57">
        <v>8202.8009433936459</v>
      </c>
      <c r="DQ2109" s="57">
        <v>7826.4691458123307</v>
      </c>
      <c r="DR2109" s="57">
        <v>7222.0728543004498</v>
      </c>
      <c r="DS2109" s="57">
        <v>8306.7649450032222</v>
      </c>
      <c r="DT2109" s="57">
        <v>8024.770331998594</v>
      </c>
      <c r="DU2109" s="57">
        <v>7962.6038209646822</v>
      </c>
      <c r="DV2109" s="60">
        <f t="shared" si="2127"/>
        <v>7959.537187855397</v>
      </c>
      <c r="DW2109" s="61">
        <f t="shared" si="2127"/>
        <v>7781.2734980792156</v>
      </c>
      <c r="DX2109" s="62">
        <f t="shared" si="2127"/>
        <v>7538.9329619219934</v>
      </c>
      <c r="DZ2109" s="57">
        <f t="shared" si="2128"/>
        <v>7886.8356538506523</v>
      </c>
      <c r="EC2109" s="57">
        <f t="shared" si="2129"/>
        <v>7934.5733888479099</v>
      </c>
      <c r="EF2109" s="57">
        <f t="shared" si="2130"/>
        <v>7993.1553771164727</v>
      </c>
      <c r="EI2109" s="57">
        <f t="shared" si="2131"/>
        <v>8164.1559441487798</v>
      </c>
      <c r="EL2109" s="57">
        <f t="shared" si="2132"/>
        <v>8356.7202551644277</v>
      </c>
      <c r="EO2109" s="57">
        <f t="shared" si="2133"/>
        <v>8407.2910651039474</v>
      </c>
    </row>
    <row r="2110" spans="1:145" ht="15.5" x14ac:dyDescent="0.35">
      <c r="A2110" s="56" t="s">
        <v>486</v>
      </c>
      <c r="B2110" s="57">
        <f t="shared" si="2115"/>
        <v>384.12096642554269</v>
      </c>
      <c r="C2110" s="57">
        <f t="shared" si="2115"/>
        <v>432.26580858813776</v>
      </c>
      <c r="D2110" s="57">
        <f t="shared" si="2115"/>
        <v>397.58389515904565</v>
      </c>
      <c r="E2110" s="57">
        <f t="shared" si="2115"/>
        <v>460.1710211132264</v>
      </c>
      <c r="F2110" s="57">
        <f t="shared" si="2115"/>
        <v>446.85217879900324</v>
      </c>
      <c r="G2110" s="57">
        <f t="shared" si="2115"/>
        <v>466.37661869827326</v>
      </c>
      <c r="H2110" s="57">
        <f t="shared" si="2115"/>
        <v>393.69990344400571</v>
      </c>
      <c r="I2110" s="57">
        <f t="shared" si="2115"/>
        <v>299.14648886941035</v>
      </c>
      <c r="J2110" s="57">
        <f t="shared" si="2115"/>
        <v>342.03252404978178</v>
      </c>
      <c r="K2110" s="57">
        <f t="shared" si="2115"/>
        <v>367.20854421933387</v>
      </c>
      <c r="L2110" s="57">
        <f t="shared" si="2115"/>
        <v>346.45228598240715</v>
      </c>
      <c r="M2110" s="57">
        <f t="shared" si="2115"/>
        <v>375.14920045446797</v>
      </c>
      <c r="N2110" s="57">
        <f t="shared" si="2115"/>
        <v>324.19170398368442</v>
      </c>
      <c r="O2110" s="57">
        <f t="shared" si="2115"/>
        <v>280.54094803829025</v>
      </c>
      <c r="P2110" s="57">
        <f t="shared" si="2115"/>
        <v>324.95151651326677</v>
      </c>
      <c r="Q2110" s="57">
        <f t="shared" si="2115"/>
        <v>369.59114417490133</v>
      </c>
      <c r="R2110" s="57">
        <f t="shared" si="2115"/>
        <v>454.02509985116325</v>
      </c>
      <c r="S2110" s="57">
        <f t="shared" si="2115"/>
        <v>513.51298306834849</v>
      </c>
      <c r="T2110" s="57">
        <f t="shared" si="2115"/>
        <v>698.32988809452854</v>
      </c>
      <c r="U2110" s="57">
        <f t="shared" si="2115"/>
        <v>751.3470525474836</v>
      </c>
      <c r="V2110" s="57">
        <f t="shared" si="2115"/>
        <v>816.13521350037377</v>
      </c>
      <c r="W2110" s="57">
        <f t="shared" si="2115"/>
        <v>977.52731980361807</v>
      </c>
      <c r="X2110" s="58">
        <f t="shared" si="2115"/>
        <v>855.89780025064226</v>
      </c>
      <c r="Y2110" s="58">
        <f t="shared" si="2115"/>
        <v>960.94231987659055</v>
      </c>
      <c r="Z2110" s="57">
        <f t="shared" si="2115"/>
        <v>1094.4033793989338</v>
      </c>
      <c r="AA2110" s="57">
        <f t="shared" si="2115"/>
        <v>1136.5033910527827</v>
      </c>
      <c r="AB2110" s="57">
        <v>919.41596939880242</v>
      </c>
      <c r="AC2110" s="57">
        <v>869.76035888479578</v>
      </c>
      <c r="AD2110" s="57">
        <v>1018.6697667307161</v>
      </c>
      <c r="AE2110" s="57">
        <f t="shared" si="2116"/>
        <v>1086.0395981440577</v>
      </c>
      <c r="AF2110" s="57">
        <v>1337.5039015647774</v>
      </c>
      <c r="AG2110" s="57">
        <v>1268.9025336817165</v>
      </c>
      <c r="AH2110" s="57">
        <v>1223.9150939884414</v>
      </c>
      <c r="AI2110" s="57">
        <v>1205.5350895863799</v>
      </c>
      <c r="AJ2110" s="58">
        <f t="shared" si="2117"/>
        <v>1082.1314222276362</v>
      </c>
      <c r="AK2110" s="58">
        <v>1048.7802950509199</v>
      </c>
      <c r="AL2110" s="58">
        <v>992.76408859185858</v>
      </c>
      <c r="AM2110" s="58">
        <v>928.55788752421438</v>
      </c>
      <c r="AN2110" s="58">
        <v>933.52241937623558</v>
      </c>
      <c r="AO2110" s="58">
        <f t="shared" si="2118"/>
        <v>842.74027006203141</v>
      </c>
      <c r="AP2110" s="58">
        <v>847.56036738594435</v>
      </c>
      <c r="AQ2110" s="58">
        <v>852.51652779389485</v>
      </c>
      <c r="AR2110" s="58">
        <v>835.01854552305338</v>
      </c>
      <c r="AS2110" s="58">
        <f t="shared" si="2119"/>
        <v>735.56922576292845</v>
      </c>
      <c r="AT2110" s="58">
        <v>816.082378147501</v>
      </c>
      <c r="AU2110" s="58">
        <v>856.7452681839485</v>
      </c>
      <c r="AV2110" s="58">
        <v>901.51563763655656</v>
      </c>
      <c r="AW2110" s="58">
        <v>847.25071827653085</v>
      </c>
      <c r="AX2110" s="58">
        <f t="shared" si="2120"/>
        <v>703.47404956026298</v>
      </c>
      <c r="AY2110" s="58"/>
      <c r="AZ2110" s="58">
        <v>832.60017350144392</v>
      </c>
      <c r="BA2110" s="58">
        <v>812.82314066075332</v>
      </c>
      <c r="BB2110" s="58">
        <v>914.81505336538646</v>
      </c>
      <c r="BC2110" s="58">
        <v>890.92627317094571</v>
      </c>
      <c r="BD2110" s="58">
        <v>870.34602322181809</v>
      </c>
      <c r="BE2110" s="58">
        <v>842.61733431598111</v>
      </c>
      <c r="BF2110" s="58">
        <f t="shared" si="2121"/>
        <v>756.80980608115192</v>
      </c>
      <c r="BG2110" s="58">
        <v>902.71006909709604</v>
      </c>
      <c r="BH2110" s="58">
        <v>859.74016974646429</v>
      </c>
      <c r="BI2110" s="58">
        <v>873.38924537657022</v>
      </c>
      <c r="BJ2110" s="58">
        <v>839.80616256658163</v>
      </c>
      <c r="BK2110" s="58">
        <v>760.38067418749074</v>
      </c>
      <c r="BL2110" s="58">
        <v>733.08207517689027</v>
      </c>
      <c r="BM2110" s="58">
        <v>736.26072393050504</v>
      </c>
      <c r="BN2110" s="58">
        <v>712.52507756239311</v>
      </c>
      <c r="BO2110" s="58">
        <f t="shared" si="2122"/>
        <v>705.60516684445406</v>
      </c>
      <c r="BP2110" s="58">
        <v>702.66020925636315</v>
      </c>
      <c r="BQ2110" s="58">
        <v>700.62429535684123</v>
      </c>
      <c r="BR2110" s="58">
        <v>648.15915143934717</v>
      </c>
      <c r="BS2110" s="58">
        <v>578.42124188109005</v>
      </c>
      <c r="BT2110" s="58">
        <v>658.30783901499376</v>
      </c>
      <c r="BU2110" s="58">
        <v>623.5657639990394</v>
      </c>
      <c r="BV2110" s="58">
        <v>510.59624057825977</v>
      </c>
      <c r="BW2110" s="58">
        <v>692.84783609691988</v>
      </c>
      <c r="BX2110" s="58">
        <v>666.44420328002309</v>
      </c>
      <c r="BY2110" s="58">
        <v>632.54063952219212</v>
      </c>
      <c r="BZ2110" s="57">
        <v>684.31120590113323</v>
      </c>
      <c r="CA2110" s="58">
        <f t="shared" si="2123"/>
        <v>686.01469219484613</v>
      </c>
      <c r="CB2110" s="58">
        <v>774.84310895262729</v>
      </c>
      <c r="CC2110" s="58">
        <v>775.11888123851134</v>
      </c>
      <c r="CD2110" s="58">
        <v>744.046356120783</v>
      </c>
      <c r="CE2110" s="58">
        <v>753.62283287264358</v>
      </c>
      <c r="CF2110" s="58">
        <v>752.67535401505279</v>
      </c>
      <c r="CG2110" s="58">
        <v>719.54234059218481</v>
      </c>
      <c r="CH2110" s="58">
        <v>757.37622790120781</v>
      </c>
      <c r="CI2110" s="58">
        <v>747.61346971826617</v>
      </c>
      <c r="CJ2110" s="57">
        <v>748.96857587086186</v>
      </c>
      <c r="CK2110" s="57">
        <v>736.96782981002491</v>
      </c>
      <c r="CL2110" s="58">
        <f t="shared" si="2124"/>
        <v>725.27642871113767</v>
      </c>
      <c r="CM2110" s="58">
        <v>757.32235750449888</v>
      </c>
      <c r="CN2110" s="58">
        <v>726.52674955450266</v>
      </c>
      <c r="CO2110" s="58">
        <v>735.81651055629357</v>
      </c>
      <c r="CP2110" s="58">
        <v>804.02575449622793</v>
      </c>
      <c r="CQ2110" s="58">
        <v>743.65817662430868</v>
      </c>
      <c r="CR2110" s="58">
        <v>689.7357693106236</v>
      </c>
      <c r="CS2110" s="58">
        <v>793.01788907991954</v>
      </c>
      <c r="CT2110" s="58">
        <v>748.17288646661439</v>
      </c>
      <c r="CU2110" s="58">
        <v>680.70827038323557</v>
      </c>
      <c r="CV2110" s="58">
        <v>740.58976114673601</v>
      </c>
      <c r="CW2110" s="58">
        <v>714.09528675389663</v>
      </c>
      <c r="CX2110" s="58">
        <v>710.66156724891687</v>
      </c>
      <c r="CY2110" s="58">
        <v>696.9506043861827</v>
      </c>
      <c r="CZ2110" s="58">
        <v>673.19788962934126</v>
      </c>
      <c r="DA2110" s="58">
        <f t="shared" si="2125"/>
        <v>714.57569712362726</v>
      </c>
      <c r="DB2110" s="57">
        <v>766.55355654478274</v>
      </c>
      <c r="DC2110" s="57">
        <v>741.27752725526955</v>
      </c>
      <c r="DD2110" s="57">
        <v>708.2406665012744</v>
      </c>
      <c r="DE2110" s="57">
        <v>763.10171284479156</v>
      </c>
      <c r="DF2110" s="57">
        <v>739.41978275691292</v>
      </c>
      <c r="DG2110" s="57">
        <v>708.80452312213015</v>
      </c>
      <c r="DH2110" s="57">
        <v>779.45257175470783</v>
      </c>
      <c r="DI2110" s="57">
        <v>750.63718137975422</v>
      </c>
      <c r="DJ2110" s="57">
        <v>718.13068173558565</v>
      </c>
      <c r="DK2110" s="57">
        <v>773.44530841697701</v>
      </c>
      <c r="DL2110" s="57">
        <v>744.71018209341139</v>
      </c>
      <c r="DM2110" s="57">
        <v>719.97269989105939</v>
      </c>
      <c r="DN2110" s="59">
        <f>(+DN2635/DN$2166)*1000/DN2100</f>
        <v>749.63208644075189</v>
      </c>
      <c r="DO2110" s="57">
        <v>719.97269989105939</v>
      </c>
      <c r="DP2110" s="57">
        <v>793.87577613111307</v>
      </c>
      <c r="DQ2110" s="57">
        <v>778.11987499524139</v>
      </c>
      <c r="DR2110" s="57">
        <v>746.83082287237585</v>
      </c>
      <c r="DS2110" s="57">
        <v>791.31847496277351</v>
      </c>
      <c r="DT2110" s="57">
        <v>773.41210375030232</v>
      </c>
      <c r="DU2110" s="57">
        <v>779.82055827576551</v>
      </c>
      <c r="DV2110" s="60">
        <f t="shared" si="2127"/>
        <v>800.82129401594079</v>
      </c>
      <c r="DW2110" s="61">
        <f t="shared" si="2127"/>
        <v>790.5355510173348</v>
      </c>
      <c r="DX2110" s="62">
        <f t="shared" si="2127"/>
        <v>770.17855961856549</v>
      </c>
      <c r="DZ2110" s="57">
        <f t="shared" si="2128"/>
        <v>801.15725698084407</v>
      </c>
      <c r="EC2110" s="57">
        <f t="shared" si="2129"/>
        <v>824.21855363676104</v>
      </c>
      <c r="EF2110" s="57">
        <f t="shared" si="2130"/>
        <v>841.84788941980571</v>
      </c>
      <c r="EI2110" s="57">
        <f t="shared" si="2131"/>
        <v>862.35208138109533</v>
      </c>
      <c r="EL2110" s="57">
        <f t="shared" si="2132"/>
        <v>883.62406124959466</v>
      </c>
      <c r="EO2110" s="57">
        <f t="shared" si="2133"/>
        <v>897.74140878333105</v>
      </c>
    </row>
    <row r="2111" spans="1:145" ht="15.5" x14ac:dyDescent="0.35">
      <c r="A2111" s="56" t="s">
        <v>611</v>
      </c>
      <c r="B2111" s="57">
        <f t="shared" ref="B2111:AA2111" si="2134">(+B2629/B$2166)*1000/B2101</f>
        <v>1103.1678259508994</v>
      </c>
      <c r="C2111" s="57">
        <f t="shared" si="2134"/>
        <v>1084.6709719741598</v>
      </c>
      <c r="D2111" s="57">
        <f t="shared" si="2134"/>
        <v>996.36803191273475</v>
      </c>
      <c r="E2111" s="57">
        <f t="shared" si="2134"/>
        <v>1131.1741732756125</v>
      </c>
      <c r="F2111" s="57">
        <f t="shared" si="2134"/>
        <v>1069.9560893484431</v>
      </c>
      <c r="G2111" s="57">
        <f t="shared" si="2134"/>
        <v>1093.1128809615418</v>
      </c>
      <c r="H2111" s="57">
        <f t="shared" si="2134"/>
        <v>1004.7461327482564</v>
      </c>
      <c r="I2111" s="57">
        <f t="shared" si="2134"/>
        <v>655.77389050076556</v>
      </c>
      <c r="J2111" s="57">
        <f t="shared" si="2134"/>
        <v>790.28991709597949</v>
      </c>
      <c r="K2111" s="57">
        <f t="shared" si="2134"/>
        <v>832.28633865548375</v>
      </c>
      <c r="L2111" s="57">
        <f t="shared" si="2134"/>
        <v>766.90624860376363</v>
      </c>
      <c r="M2111" s="57">
        <f t="shared" si="2134"/>
        <v>732.35210897276443</v>
      </c>
      <c r="N2111" s="57">
        <f t="shared" si="2134"/>
        <v>738.88167819738499</v>
      </c>
      <c r="O2111" s="57">
        <f t="shared" si="2134"/>
        <v>739.97993335796912</v>
      </c>
      <c r="P2111" s="57">
        <f t="shared" si="2134"/>
        <v>713.98227830642554</v>
      </c>
      <c r="Q2111" s="57">
        <f t="shared" si="2134"/>
        <v>772.09944555652089</v>
      </c>
      <c r="R2111" s="57">
        <f t="shared" si="2134"/>
        <v>936.20940398697815</v>
      </c>
      <c r="S2111" s="57">
        <f t="shared" si="2134"/>
        <v>1126.9098349302324</v>
      </c>
      <c r="T2111" s="57">
        <f t="shared" si="2134"/>
        <v>1288.7556594024084</v>
      </c>
      <c r="U2111" s="57">
        <f t="shared" si="2134"/>
        <v>1407.0511507681219</v>
      </c>
      <c r="V2111" s="57">
        <f t="shared" si="2134"/>
        <v>1596.5090185262811</v>
      </c>
      <c r="W2111" s="57">
        <f t="shared" si="2134"/>
        <v>1975.8082541068513</v>
      </c>
      <c r="X2111" s="58">
        <f t="shared" si="2134"/>
        <v>1669.147053635475</v>
      </c>
      <c r="Y2111" s="58">
        <f t="shared" si="2134"/>
        <v>1850.1500903998951</v>
      </c>
      <c r="Z2111" s="57">
        <f t="shared" si="2134"/>
        <v>2125.1601188021168</v>
      </c>
      <c r="AA2111" s="57">
        <f t="shared" si="2134"/>
        <v>2093.634341440677</v>
      </c>
      <c r="AB2111" s="57">
        <v>2002.7599999531183</v>
      </c>
      <c r="AC2111" s="57">
        <v>2010.7112301256004</v>
      </c>
      <c r="AD2111" s="57">
        <v>2037.73504057639</v>
      </c>
      <c r="AE2111" s="57">
        <f>(+AE2629/AE$2166)*1000/AE2101</f>
        <v>2106.2838902070043</v>
      </c>
      <c r="AF2111" s="57">
        <v>2055.4280105703428</v>
      </c>
      <c r="AG2111" s="57">
        <v>2037.4347718976885</v>
      </c>
      <c r="AH2111" s="57">
        <v>2057.7585711120205</v>
      </c>
      <c r="AI2111" s="57">
        <v>1992.5569659726111</v>
      </c>
      <c r="AJ2111" s="58">
        <f>(+AJ2629/AJ$2166)*1000/AJ2101</f>
        <v>2099.5595361122905</v>
      </c>
      <c r="AK2111" s="58">
        <v>1564.9915058289901</v>
      </c>
      <c r="AL2111" s="58">
        <v>1550.4837207718504</v>
      </c>
      <c r="AM2111" s="58">
        <v>1487.1824062760247</v>
      </c>
      <c r="AN2111" s="58">
        <v>1482.8965345795962</v>
      </c>
      <c r="AO2111" s="58">
        <f>(+AO2629/AO$2166)*1000/AO2101</f>
        <v>1541.7348537911355</v>
      </c>
      <c r="AP2111" s="58">
        <v>1344.6391711767815</v>
      </c>
      <c r="AQ2111" s="58">
        <v>1340.7530611324237</v>
      </c>
      <c r="AR2111" s="58">
        <v>1389.5910852317206</v>
      </c>
      <c r="AS2111" s="58">
        <f>(+AS2629/AS$2166)*1000/AS2101</f>
        <v>1440.575230503963</v>
      </c>
      <c r="AT2111" s="58">
        <v>1435.9851015836475</v>
      </c>
      <c r="AU2111" s="58">
        <v>1443.9286775655028</v>
      </c>
      <c r="AV2111" s="58">
        <v>1550.341012264445</v>
      </c>
      <c r="AW2111" s="58">
        <v>1544.1260379517223</v>
      </c>
      <c r="AX2111" s="58">
        <f>(+AX2629/AX$2166)*1000/AX2101</f>
        <v>1503.5807267211346</v>
      </c>
      <c r="AY2111" s="58"/>
      <c r="AZ2111" s="58">
        <v>1632.0360748824332</v>
      </c>
      <c r="BA2111" s="58">
        <v>1586.7311625412485</v>
      </c>
      <c r="BB2111" s="58">
        <v>1699.7591016165279</v>
      </c>
      <c r="BC2111" s="58">
        <v>1646.9581204191277</v>
      </c>
      <c r="BD2111" s="58">
        <v>1666.9301520140596</v>
      </c>
      <c r="BE2111" s="58">
        <v>1621.4215956079831</v>
      </c>
      <c r="BF2111" s="58">
        <f>(+BF2629/BF$2166)*1000/BF2101</f>
        <v>1648.0218202633591</v>
      </c>
      <c r="BG2111" s="58">
        <v>1602.3501095385068</v>
      </c>
      <c r="BH2111" s="58">
        <v>1524.746926581111</v>
      </c>
      <c r="BI2111" s="58">
        <v>1654.7902571678826</v>
      </c>
      <c r="BJ2111" s="58">
        <v>1566.036606164299</v>
      </c>
      <c r="BK2111" s="58">
        <v>1623.1083795257698</v>
      </c>
      <c r="BL2111" s="58">
        <v>1543.6801487591251</v>
      </c>
      <c r="BM2111" s="58">
        <v>1607.4376096900921</v>
      </c>
      <c r="BN2111" s="58">
        <v>1528.3438957672406</v>
      </c>
      <c r="BO2111" s="58">
        <f>(+BO2629/BO$2166)*1000/BO2101</f>
        <v>1568.4801699362522</v>
      </c>
      <c r="BP2111" s="58">
        <v>1568.3342107276833</v>
      </c>
      <c r="BQ2111" s="58">
        <v>1460.3926346334006</v>
      </c>
      <c r="BR2111" s="58">
        <v>1300.6525487895829</v>
      </c>
      <c r="BS2111" s="58">
        <v>1226.7845388645112</v>
      </c>
      <c r="BT2111" s="58">
        <v>1386.7489169193852</v>
      </c>
      <c r="BU2111" s="58">
        <v>1310.0195464833459</v>
      </c>
      <c r="BV2111" s="58">
        <v>1034.5269015982497</v>
      </c>
      <c r="BW2111" s="58">
        <v>1461.7788229169764</v>
      </c>
      <c r="BX2111" s="58">
        <v>1415.7634295016294</v>
      </c>
      <c r="BY2111" s="58">
        <v>1321.767678383922</v>
      </c>
      <c r="BZ2111" s="57">
        <v>1460.1997238305976</v>
      </c>
      <c r="CA2111" s="58">
        <f>(+CA2629/CA$2166)*1000/CA2101</f>
        <v>1457.6448066387502</v>
      </c>
      <c r="CB2111" s="58">
        <v>1674.9525493902404</v>
      </c>
      <c r="CC2111" s="58">
        <v>1658.9469459608606</v>
      </c>
      <c r="CD2111" s="58">
        <v>1572.6261524419033</v>
      </c>
      <c r="CE2111" s="58">
        <v>1668.6181918108591</v>
      </c>
      <c r="CF2111" s="58">
        <v>1651.6869976669618</v>
      </c>
      <c r="CG2111" s="58">
        <v>1566.3998385622413</v>
      </c>
      <c r="CH2111" s="58">
        <v>1706.5283129831546</v>
      </c>
      <c r="CI2111" s="58">
        <v>1665.0567424850979</v>
      </c>
      <c r="CJ2111" s="57">
        <v>1705.3875320051015</v>
      </c>
      <c r="CK2111" s="57">
        <v>1671.6922084464388</v>
      </c>
      <c r="CL2111" s="58">
        <f>(+CL2629/CL$2166)*1000/CL2101</f>
        <v>1629.0766756233666</v>
      </c>
      <c r="CM2111" s="58">
        <v>1722.3784924741281</v>
      </c>
      <c r="CN2111" s="58">
        <v>1713.9326129010774</v>
      </c>
      <c r="CO2111" s="58">
        <v>1722.834116959282</v>
      </c>
      <c r="CP2111" s="58">
        <v>1881.9267979586027</v>
      </c>
      <c r="CQ2111" s="58">
        <v>1729.3449803711926</v>
      </c>
      <c r="CR2111" s="58">
        <v>1610.2879538591521</v>
      </c>
      <c r="CS2111" s="58">
        <v>1905.7154629249335</v>
      </c>
      <c r="CT2111" s="58">
        <v>1803.4797884041243</v>
      </c>
      <c r="CU2111" s="58">
        <v>1624.9616032639703</v>
      </c>
      <c r="CV2111" s="58">
        <v>1801.7038251980894</v>
      </c>
      <c r="CW2111" s="58">
        <v>1737.309984337785</v>
      </c>
      <c r="CX2111" s="58">
        <v>1732.6947853508095</v>
      </c>
      <c r="CY2111" s="58">
        <v>1702.4839981916332</v>
      </c>
      <c r="CZ2111" s="58">
        <v>1640.429617561841</v>
      </c>
      <c r="DA2111" s="58">
        <f t="shared" ref="DA2111" si="2135">(+DA2629/DA$2166)*1000/DA2101</f>
        <v>1632.2887266564644</v>
      </c>
      <c r="DB2111" s="57">
        <v>1812.4256446054576</v>
      </c>
      <c r="DC2111" s="57">
        <v>1739.3653143078063</v>
      </c>
      <c r="DD2111" s="57">
        <v>1669.6394958293904</v>
      </c>
      <c r="DE2111" s="57">
        <v>1745.0948545474114</v>
      </c>
      <c r="DF2111" s="57">
        <v>1673.7006544945716</v>
      </c>
      <c r="DG2111" s="57">
        <v>1593.8184248681484</v>
      </c>
      <c r="DH2111" s="57">
        <v>1683.4253653445498</v>
      </c>
      <c r="DI2111" s="57">
        <v>1615.3672633513834</v>
      </c>
      <c r="DJ2111" s="57">
        <v>1543.5309463993826</v>
      </c>
      <c r="DK2111" s="57">
        <v>1681.724635102921</v>
      </c>
      <c r="DL2111" s="57">
        <v>1622.0874642043466</v>
      </c>
      <c r="DM2111" s="57">
        <v>1548.6955335416496</v>
      </c>
      <c r="DN2111" s="59">
        <f t="shared" ref="DN2111" si="2136">(+DN2629/DN$2166)*1000/DN2101</f>
        <v>1639.0234760802346</v>
      </c>
      <c r="DO2111" s="57">
        <v>1548.6955335416496</v>
      </c>
      <c r="DP2111" s="57">
        <v>1688.12341659054</v>
      </c>
      <c r="DQ2111" s="57">
        <v>1647.9733244585411</v>
      </c>
      <c r="DR2111" s="57">
        <v>1602.7734536456887</v>
      </c>
      <c r="DS2111" s="57">
        <v>1678.8409417204291</v>
      </c>
      <c r="DT2111" s="57">
        <v>1640.7442276749596</v>
      </c>
      <c r="DU2111" s="57">
        <v>1705.7981581176082</v>
      </c>
      <c r="DV2111" s="60">
        <f>(+DV2629/DV$2166)*1000/DV2101</f>
        <v>1743.2607914016085</v>
      </c>
      <c r="DW2111" s="61">
        <f>(+DW2629/DW$2166)*1000/DW2101</f>
        <v>1710.5327708985938</v>
      </c>
      <c r="DX2111" s="62">
        <f>(+DX2629/DX$2166)*1000/DX2101</f>
        <v>1672.0695545959597</v>
      </c>
      <c r="DZ2111" s="57">
        <f>(+DZ2629/DZ$2166)*1000/DZ2101</f>
        <v>1743.2950044196089</v>
      </c>
      <c r="EC2111" s="57">
        <f>(+EC2629/EC$2166)*1000/EC2101</f>
        <v>1777.8106662726993</v>
      </c>
      <c r="EF2111" s="57">
        <f>(+EF2629/EF$2166)*1000/EF2101</f>
        <v>1813.0137206810937</v>
      </c>
      <c r="EI2111" s="57">
        <f>(+EI2629/EI$2166)*1000/EI2101</f>
        <v>1878.1803282637391</v>
      </c>
      <c r="EL2111" s="57">
        <f>(+EL2629/EL$2166)*1000/EL2101</f>
        <v>1947.7659612900948</v>
      </c>
      <c r="EO2111" s="57">
        <f>(+EO2629/EO$2166)*1000/EO2101</f>
        <v>2006.8165702290664</v>
      </c>
    </row>
    <row r="2112" spans="1:145" ht="15.5" hidden="1" x14ac:dyDescent="0.35">
      <c r="A2112" s="27"/>
      <c r="B2112" s="57"/>
      <c r="C2112" s="57"/>
      <c r="D2112" s="57"/>
      <c r="E2112" s="57"/>
      <c r="F2112" s="57"/>
      <c r="G2112" s="57"/>
      <c r="H2112" s="57"/>
      <c r="I2112" s="57"/>
      <c r="J2112" s="57"/>
      <c r="K2112" s="57"/>
      <c r="L2112" s="57"/>
      <c r="M2112" s="57"/>
      <c r="N2112" s="57"/>
      <c r="O2112" s="57"/>
      <c r="P2112" s="57"/>
      <c r="Q2112" s="57"/>
      <c r="R2112" s="57"/>
      <c r="S2112" s="57"/>
      <c r="T2112" s="57"/>
      <c r="U2112" s="57"/>
      <c r="V2112" s="57"/>
      <c r="W2112" s="57"/>
      <c r="X2112" s="58"/>
      <c r="Y2112" s="58"/>
      <c r="Z2112" s="57"/>
      <c r="AA2112" s="57"/>
      <c r="AB2112" s="57"/>
      <c r="AC2112" s="57"/>
      <c r="AD2112" s="57"/>
      <c r="AE2112" s="57"/>
      <c r="AF2112" s="57"/>
      <c r="AG2112" s="57"/>
      <c r="AH2112" s="57"/>
      <c r="AI2112" s="57"/>
      <c r="AJ2112" s="58"/>
      <c r="AK2112" s="58"/>
      <c r="AL2112" s="58"/>
      <c r="AM2112" s="58"/>
      <c r="AN2112" s="58"/>
      <c r="AO2112" s="58"/>
      <c r="AP2112" s="58"/>
      <c r="AQ2112" s="58"/>
      <c r="AR2112" s="58"/>
      <c r="AS2112" s="58"/>
      <c r="AT2112" s="58"/>
      <c r="AU2112" s="58"/>
      <c r="AV2112" s="58"/>
      <c r="AW2112" s="58"/>
      <c r="AX2112" s="58"/>
      <c r="AY2112" s="58"/>
      <c r="AZ2112" s="58"/>
      <c r="BA2112" s="58"/>
      <c r="BB2112" s="58"/>
      <c r="BC2112" s="58"/>
      <c r="BD2112" s="58"/>
      <c r="BE2112" s="58"/>
      <c r="BF2112" s="58"/>
      <c r="BG2112" s="58"/>
      <c r="BH2112" s="58"/>
      <c r="BI2112" s="58"/>
      <c r="BJ2112" s="58"/>
      <c r="BK2112" s="58"/>
      <c r="BL2112" s="58"/>
      <c r="BM2112" s="58"/>
      <c r="BN2112" s="58"/>
      <c r="BO2112" s="58"/>
      <c r="BP2112" s="58"/>
      <c r="BQ2112" s="58"/>
      <c r="BR2112" s="58"/>
      <c r="BS2112" s="58"/>
      <c r="BT2112" s="58"/>
      <c r="BU2112" s="58"/>
      <c r="BV2112" s="58"/>
      <c r="BW2112" s="58"/>
      <c r="BX2112" s="58"/>
      <c r="BY2112" s="58"/>
      <c r="BZ2112" s="57"/>
      <c r="CA2112" s="58"/>
      <c r="CB2112" s="58"/>
      <c r="CC2112" s="58"/>
      <c r="CD2112" s="58"/>
      <c r="CE2112" s="58"/>
      <c r="CF2112" s="58"/>
      <c r="CG2112" s="58"/>
      <c r="CH2112" s="58"/>
      <c r="CI2112" s="58"/>
      <c r="CJ2112" s="57"/>
      <c r="CK2112" s="57"/>
      <c r="CL2112" s="58"/>
      <c r="CM2112" s="58"/>
      <c r="CN2112" s="58"/>
      <c r="CO2112" s="58"/>
      <c r="CP2112" s="58"/>
      <c r="CQ2112" s="58"/>
      <c r="CR2112" s="58"/>
      <c r="CS2112" s="58"/>
      <c r="CT2112" s="58"/>
      <c r="CU2112" s="58"/>
      <c r="CV2112" s="58"/>
      <c r="CW2112" s="58"/>
      <c r="CX2112" s="58"/>
      <c r="CY2112" s="58"/>
      <c r="CZ2112" s="58"/>
      <c r="DA2112" s="58"/>
      <c r="DB2112" s="57"/>
      <c r="DC2112" s="57"/>
      <c r="DD2112" s="57"/>
      <c r="DE2112" s="57"/>
      <c r="DF2112" s="57"/>
      <c r="DG2112" s="57"/>
      <c r="DH2112" s="57"/>
      <c r="DI2112" s="57"/>
      <c r="DJ2112" s="57"/>
      <c r="DK2112" s="57"/>
      <c r="DL2112" s="57"/>
      <c r="DM2112" s="57"/>
      <c r="DN2112" s="59"/>
      <c r="DO2112" s="57"/>
      <c r="DP2112" s="57"/>
      <c r="DQ2112" s="57"/>
      <c r="DR2112" s="57"/>
      <c r="DS2112" s="57"/>
      <c r="DT2112" s="57"/>
      <c r="DU2112" s="57"/>
      <c r="DV2112" s="60"/>
      <c r="DW2112" s="61"/>
      <c r="DX2112" s="62"/>
      <c r="DZ2112" s="57"/>
      <c r="EC2112" s="57"/>
      <c r="EF2112" s="57"/>
      <c r="EI2112" s="57"/>
      <c r="EL2112" s="57"/>
      <c r="EO2112" s="57"/>
    </row>
    <row r="2113" spans="1:145" ht="15.5" x14ac:dyDescent="0.35">
      <c r="A2113" s="56" t="s">
        <v>697</v>
      </c>
      <c r="B2113" s="57"/>
      <c r="C2113" s="57"/>
      <c r="D2113" s="57"/>
      <c r="E2113" s="57"/>
      <c r="F2113" s="57"/>
      <c r="G2113" s="57"/>
      <c r="H2113" s="57"/>
      <c r="I2113" s="57"/>
      <c r="J2113" s="57"/>
      <c r="K2113" s="57"/>
      <c r="L2113" s="57"/>
      <c r="M2113" s="57"/>
      <c r="N2113" s="57"/>
      <c r="O2113" s="57"/>
      <c r="P2113" s="57"/>
      <c r="Q2113" s="57"/>
      <c r="R2113" s="57"/>
      <c r="S2113" s="57"/>
      <c r="T2113" s="57"/>
      <c r="U2113" s="57"/>
      <c r="V2113" s="57"/>
      <c r="W2113" s="57"/>
      <c r="X2113" s="58"/>
      <c r="Y2113" s="58"/>
      <c r="Z2113" s="57"/>
      <c r="AA2113" s="57"/>
      <c r="AB2113" s="57"/>
      <c r="AC2113" s="57"/>
      <c r="AD2113" s="57"/>
      <c r="AE2113" s="57"/>
      <c r="AF2113" s="57"/>
      <c r="AG2113" s="57"/>
      <c r="AH2113" s="57"/>
      <c r="AI2113" s="57"/>
      <c r="AJ2113" s="58"/>
      <c r="AK2113" s="58"/>
      <c r="AL2113" s="58"/>
      <c r="AM2113" s="58"/>
      <c r="AN2113" s="58"/>
      <c r="AO2113" s="58"/>
      <c r="AP2113" s="58"/>
      <c r="AQ2113" s="58"/>
      <c r="AR2113" s="58"/>
      <c r="AS2113" s="58"/>
      <c r="AT2113" s="58"/>
      <c r="AU2113" s="58"/>
      <c r="AV2113" s="58"/>
      <c r="AW2113" s="58"/>
      <c r="AX2113" s="58"/>
      <c r="AY2113" s="58"/>
      <c r="AZ2113" s="58"/>
      <c r="BA2113" s="58"/>
      <c r="BB2113" s="58"/>
      <c r="BC2113" s="58"/>
      <c r="BD2113" s="58"/>
      <c r="BE2113" s="58"/>
      <c r="BF2113" s="58"/>
      <c r="BG2113" s="58"/>
      <c r="BH2113" s="58"/>
      <c r="BI2113" s="58"/>
      <c r="BJ2113" s="58"/>
      <c r="BK2113" s="58"/>
      <c r="BL2113" s="58"/>
      <c r="BM2113" s="58"/>
      <c r="BN2113" s="58"/>
      <c r="BO2113" s="58"/>
      <c r="BP2113" s="58"/>
      <c r="BQ2113" s="58"/>
      <c r="BR2113" s="58"/>
      <c r="BS2113" s="58"/>
      <c r="BT2113" s="58"/>
      <c r="BU2113" s="58"/>
      <c r="BV2113" s="58"/>
      <c r="BW2113" s="58"/>
      <c r="BX2113" s="58"/>
      <c r="BY2113" s="58"/>
      <c r="BZ2113" s="57"/>
      <c r="CA2113" s="58"/>
      <c r="CB2113" s="58"/>
      <c r="CC2113" s="58"/>
      <c r="CD2113" s="58"/>
      <c r="CE2113" s="58"/>
      <c r="CF2113" s="58"/>
      <c r="CG2113" s="58"/>
      <c r="CH2113" s="58"/>
      <c r="CI2113" s="58"/>
      <c r="CJ2113" s="57"/>
      <c r="CK2113" s="57"/>
      <c r="CL2113" s="58"/>
      <c r="CM2113" s="58"/>
      <c r="CN2113" s="58"/>
      <c r="CO2113" s="58"/>
      <c r="CP2113" s="58"/>
      <c r="CQ2113" s="58"/>
      <c r="CR2113" s="58"/>
      <c r="CS2113" s="58"/>
      <c r="CT2113" s="58"/>
      <c r="CU2113" s="58"/>
      <c r="CV2113" s="58"/>
      <c r="CW2113" s="58"/>
      <c r="CX2113" s="58"/>
      <c r="CY2113" s="58"/>
      <c r="CZ2113" s="58"/>
      <c r="DA2113" s="58"/>
      <c r="DB2113" s="57"/>
      <c r="DC2113" s="57"/>
      <c r="DD2113" s="57"/>
      <c r="DE2113" s="57"/>
      <c r="DF2113" s="57"/>
      <c r="DG2113" s="57"/>
      <c r="DH2113" s="57"/>
      <c r="DI2113" s="57"/>
      <c r="DJ2113" s="57"/>
      <c r="DK2113" s="57"/>
      <c r="DL2113" s="57"/>
      <c r="DM2113" s="57"/>
      <c r="DN2113" s="59"/>
      <c r="DO2113" s="57"/>
      <c r="DP2113" s="57"/>
      <c r="DQ2113" s="57"/>
      <c r="DR2113" s="57"/>
      <c r="DS2113" s="57"/>
      <c r="DT2113" s="57"/>
      <c r="DU2113" s="57"/>
      <c r="DV2113" s="60"/>
      <c r="DW2113" s="61"/>
      <c r="DX2113" s="62"/>
      <c r="DZ2113" s="57"/>
      <c r="EC2113" s="57"/>
      <c r="EF2113" s="57"/>
      <c r="EI2113" s="57"/>
      <c r="EL2113" s="57"/>
      <c r="EO2113" s="57"/>
    </row>
    <row r="2114" spans="1:145" ht="15.5" x14ac:dyDescent="0.35">
      <c r="A2114" s="56" t="s">
        <v>698</v>
      </c>
      <c r="B2114" s="102">
        <f>[2]CAMEROUN!C2350</f>
        <v>0</v>
      </c>
      <c r="C2114" s="102">
        <f>[2]CAMEROUN!D2350</f>
        <v>0</v>
      </c>
      <c r="D2114" s="102">
        <f>[2]CAMEROUN!E2350</f>
        <v>0</v>
      </c>
      <c r="E2114" s="102">
        <f>[2]CAMEROUN!F2350</f>
        <v>0</v>
      </c>
      <c r="F2114" s="102">
        <f>[2]CAMEROUN!G2350</f>
        <v>0</v>
      </c>
      <c r="G2114" s="102">
        <f>[2]CAMEROUN!H2350</f>
        <v>0</v>
      </c>
      <c r="H2114" s="102">
        <f>[2]CAMEROUN!I2350</f>
        <v>0</v>
      </c>
      <c r="I2114" s="102">
        <f>[2]CAMEROUN!J2350</f>
        <v>0</v>
      </c>
      <c r="J2114" s="102">
        <f>[2]CAMEROUN!K2350</f>
        <v>0</v>
      </c>
      <c r="K2114" s="102">
        <f>[2]CAMEROUN!L2350</f>
        <v>0</v>
      </c>
      <c r="L2114" s="102">
        <f>[2]CAMEROUN!M2350</f>
        <v>0</v>
      </c>
      <c r="M2114" s="102">
        <f>[2]CAMEROUN!N2350</f>
        <v>0</v>
      </c>
      <c r="N2114" s="102">
        <f>[2]CAMEROUN!O2350</f>
        <v>0</v>
      </c>
      <c r="O2114" s="102">
        <f>[2]CAMEROUN!P2350</f>
        <v>0</v>
      </c>
      <c r="P2114" s="102">
        <f>[2]CAMEROUN!AH2462</f>
        <v>3.65</v>
      </c>
      <c r="Q2114" s="102">
        <f>[2]CAMEROUN!AI2462</f>
        <v>2.83</v>
      </c>
      <c r="R2114" s="102">
        <f>[2]CAMEROUN!AJ2462</f>
        <v>0.6</v>
      </c>
      <c r="S2114" s="102">
        <f>[2]CAMEROUN!AK2462</f>
        <v>0.3</v>
      </c>
      <c r="T2114" s="102">
        <f>[2]CAMEROUN!AL2462</f>
        <v>1.9</v>
      </c>
      <c r="U2114" s="102">
        <f>[2]CAMEROUN!AM2462</f>
        <v>5.0999999999999996</v>
      </c>
      <c r="V2114" s="102">
        <f>[2]CAMEROUN!AN2462</f>
        <v>1.1000000000000001</v>
      </c>
      <c r="W2114" s="102">
        <f>[2]CAMEROUN!AO2462</f>
        <v>5.3</v>
      </c>
      <c r="X2114" s="103">
        <f>[2]CAMEROUN!AP2462</f>
        <v>3</v>
      </c>
      <c r="Y2114" s="103">
        <f>[2]CAMEROUN!AQ2462</f>
        <v>0</v>
      </c>
      <c r="Z2114" s="102">
        <f>[2]CAMEROUN!AR2462</f>
        <v>2.9</v>
      </c>
      <c r="AA2114" s="102">
        <f>[2]CAMEROUN!AS2462</f>
        <v>2.4</v>
      </c>
      <c r="AB2114" s="102">
        <v>2.8600000000000003</v>
      </c>
      <c r="AC2114" s="102">
        <v>2.9</v>
      </c>
      <c r="AD2114" s="102">
        <v>2.9</v>
      </c>
      <c r="AE2114" s="102">
        <f>[2]CAMEROUN!AT2462</f>
        <v>2.1</v>
      </c>
      <c r="AF2114" s="102">
        <v>2.9</v>
      </c>
      <c r="AG2114" s="102">
        <v>2.5</v>
      </c>
      <c r="AH2114" s="102">
        <v>5.0999999999999996</v>
      </c>
      <c r="AI2114" s="102">
        <v>5.0999999999999996</v>
      </c>
      <c r="AJ2114" s="103">
        <f>[2]CAMEROUN!AU2462</f>
        <v>1.8440000000000001</v>
      </c>
      <c r="AK2114" s="103">
        <v>2.8000000000000003</v>
      </c>
      <c r="AL2114" s="103">
        <v>2.8000000000000003</v>
      </c>
      <c r="AM2114" s="103">
        <v>2.8000000000000003</v>
      </c>
      <c r="AN2114" s="103">
        <v>2.8000000000000003</v>
      </c>
      <c r="AO2114" s="103">
        <f>[2]CAMEROUN!AV2462</f>
        <v>2.6789999999999998</v>
      </c>
      <c r="AP2114" s="103">
        <v>3</v>
      </c>
      <c r="AQ2114" s="103">
        <v>3</v>
      </c>
      <c r="AR2114" s="103">
        <v>3</v>
      </c>
      <c r="AS2114" s="103">
        <f>[2]CAMEROUN!AZ2462</f>
        <v>0.9</v>
      </c>
      <c r="AT2114" s="103">
        <v>3</v>
      </c>
      <c r="AU2114" s="103">
        <v>1.2</v>
      </c>
      <c r="AV2114" s="103">
        <v>0.5</v>
      </c>
      <c r="AW2114" s="103">
        <v>0.5</v>
      </c>
      <c r="AX2114" s="103">
        <f>[2]CAMEROUN!BE2462</f>
        <v>0.64200000000000002</v>
      </c>
      <c r="AY2114" s="103"/>
      <c r="AZ2114" s="103">
        <v>1.5</v>
      </c>
      <c r="BA2114" s="103">
        <v>1.3</v>
      </c>
      <c r="BB2114" s="103">
        <v>1.2</v>
      </c>
      <c r="BC2114" s="103">
        <v>1</v>
      </c>
      <c r="BD2114" s="103">
        <v>1.3</v>
      </c>
      <c r="BE2114" s="103">
        <v>1.3</v>
      </c>
      <c r="BF2114" s="103">
        <f>[2]CAMEROUN!BL2462</f>
        <v>1.1000000000000001</v>
      </c>
      <c r="BG2114" s="103">
        <v>1.6</v>
      </c>
      <c r="BH2114" s="103">
        <v>1.6</v>
      </c>
      <c r="BI2114" s="103">
        <v>2.2000000000000002</v>
      </c>
      <c r="BJ2114" s="103">
        <v>2.2000000000000002</v>
      </c>
      <c r="BK2114" s="103">
        <v>2.2000000000000002</v>
      </c>
      <c r="BL2114" s="103">
        <v>2.2000000000000002</v>
      </c>
      <c r="BM2114" s="103">
        <v>2.5</v>
      </c>
      <c r="BN2114" s="103">
        <v>2.5</v>
      </c>
      <c r="BO2114" s="103">
        <f>[2]CAMEROUN!BU2462</f>
        <v>2.5</v>
      </c>
      <c r="BP2114" s="103">
        <v>2.5499999999999998</v>
      </c>
      <c r="BQ2114" s="103">
        <v>2.5999999999999996</v>
      </c>
      <c r="BR2114" s="103">
        <v>2.65</v>
      </c>
      <c r="BS2114" s="103">
        <v>2.65</v>
      </c>
      <c r="BT2114" s="103">
        <v>2.5499999999999998</v>
      </c>
      <c r="BU2114" s="103">
        <v>2.5999999999999996</v>
      </c>
      <c r="BV2114" s="103">
        <v>2.6499999999999995</v>
      </c>
      <c r="BW2114" s="103">
        <v>2.4249999999999998</v>
      </c>
      <c r="BX2114" s="103">
        <v>2.4249999999999998</v>
      </c>
      <c r="BY2114" s="103">
        <v>2.625</v>
      </c>
      <c r="BZ2114" s="102">
        <v>2.4249999999999998</v>
      </c>
      <c r="CA2114" s="103">
        <f>[2]CAMEROUN!CG2462</f>
        <v>2.5</v>
      </c>
      <c r="CB2114" s="103">
        <v>2.4492499999999997</v>
      </c>
      <c r="CC2114" s="103">
        <v>2.4492499999999997</v>
      </c>
      <c r="CD2114" s="103">
        <v>2.4492499999999997</v>
      </c>
      <c r="CE2114" s="103">
        <v>2.4492499999999997</v>
      </c>
      <c r="CF2114" s="103">
        <v>2.4492499999999997</v>
      </c>
      <c r="CG2114" s="103">
        <v>2.4492499999999997</v>
      </c>
      <c r="CH2114" s="103">
        <v>2.2999999999999998</v>
      </c>
      <c r="CI2114" s="103">
        <v>2.1</v>
      </c>
      <c r="CJ2114" s="102">
        <v>2.2999999999999998</v>
      </c>
      <c r="CK2114" s="365">
        <v>2.2000000000000002</v>
      </c>
      <c r="CL2114" s="103">
        <f>[2]CAMEROUN!CR2462</f>
        <v>2.2619560000000001</v>
      </c>
      <c r="CM2114" s="366">
        <v>2.5299999999999998</v>
      </c>
      <c r="CN2114" s="366">
        <v>2.6449999999999996</v>
      </c>
      <c r="CO2114" s="366">
        <v>3.6449999999999996</v>
      </c>
      <c r="CP2114" s="366">
        <v>3.6909999999999998</v>
      </c>
      <c r="CQ2114" s="366">
        <v>3.6449999999999996</v>
      </c>
      <c r="CR2114" s="366">
        <v>3.53</v>
      </c>
      <c r="CS2114" s="366">
        <v>3.9899999999999998</v>
      </c>
      <c r="CT2114" s="366">
        <v>3.76</v>
      </c>
      <c r="CU2114" s="366">
        <v>3.6449999999999996</v>
      </c>
      <c r="CV2114" s="366">
        <v>5.2150000000000007</v>
      </c>
      <c r="CW2114" s="366">
        <v>5.1000000000000005</v>
      </c>
      <c r="CX2114" s="103">
        <v>6.5150000000000006</v>
      </c>
      <c r="CY2114" s="103">
        <v>6.4</v>
      </c>
      <c r="CZ2114" s="103">
        <v>4.8000000000000007</v>
      </c>
      <c r="DA2114" s="103">
        <f>[2]CAMEROUN!DD2462</f>
        <v>6.2512999999999996</v>
      </c>
      <c r="DB2114" s="102">
        <v>8.1640000000000015</v>
      </c>
      <c r="DC2114" s="102">
        <v>7.7040000000000006</v>
      </c>
      <c r="DD2114" s="102">
        <v>7.7040000000000006</v>
      </c>
      <c r="DE2114" s="102">
        <v>7.4499999999999993</v>
      </c>
      <c r="DF2114" s="102">
        <v>7.4499999999999993</v>
      </c>
      <c r="DG2114" s="102">
        <v>7.25</v>
      </c>
      <c r="DH2114" s="102">
        <v>7.4328752299999996</v>
      </c>
      <c r="DI2114" s="102">
        <v>7.33287523</v>
      </c>
      <c r="DJ2114" s="102">
        <v>7.1328752299999998</v>
      </c>
      <c r="DK2114" s="102">
        <v>7.5377000000000001</v>
      </c>
      <c r="DL2114" s="102">
        <v>7.4377000000000004</v>
      </c>
      <c r="DM2114" s="102">
        <v>7.1328752299999998</v>
      </c>
      <c r="DN2114" s="104">
        <f>[2]CAMEROUN!DQ2462</f>
        <v>7.3633199999999999</v>
      </c>
      <c r="DO2114" s="102">
        <v>7.1328752299999998</v>
      </c>
      <c r="DP2114" s="102">
        <v>7</v>
      </c>
      <c r="DQ2114" s="102">
        <v>6.1</v>
      </c>
      <c r="DR2114" s="102">
        <v>5.5</v>
      </c>
      <c r="DS2114" s="102">
        <v>5</v>
      </c>
      <c r="DT2114" s="102">
        <v>4.0999999999999996</v>
      </c>
      <c r="DU2114" s="102">
        <v>4.4000000000000004</v>
      </c>
      <c r="DV2114" s="105">
        <f>[2]CAMEROUN!EA2462</f>
        <v>5</v>
      </c>
      <c r="DW2114" s="106">
        <f>[2]CAMEROUN!EB2462</f>
        <v>4.5</v>
      </c>
      <c r="DX2114" s="107">
        <f>[2]CAMEROUN!EC2462</f>
        <v>4</v>
      </c>
      <c r="DZ2114" s="102">
        <f>[2]CAMEROUN!EE2462</f>
        <v>3.2215699999999998</v>
      </c>
      <c r="EC2114" s="102">
        <f>[2]CAMEROUN!EH2462</f>
        <v>1.92157</v>
      </c>
      <c r="EF2114" s="102">
        <f>[2]CAMEROUN!EK2462</f>
        <v>1.5215700000000001</v>
      </c>
      <c r="EI2114" s="102">
        <f>[2]CAMEROUN!EN2462</f>
        <v>2.5215700000000001</v>
      </c>
      <c r="EL2114" s="102">
        <f>[2]CAMEROUN!EQ2462</f>
        <v>2.7215700000000003</v>
      </c>
      <c r="EO2114" s="102">
        <f>[2]CAMEROUN!ET2462</f>
        <v>2.8215700000000004</v>
      </c>
    </row>
    <row r="2115" spans="1:145" ht="15.5" x14ac:dyDescent="0.35">
      <c r="A2115" s="56" t="s">
        <v>699</v>
      </c>
      <c r="B2115" s="102">
        <f>[7]RCA!D2201</f>
        <v>-6.9</v>
      </c>
      <c r="C2115" s="102">
        <f>[7]RCA!E2201</f>
        <v>-4</v>
      </c>
      <c r="D2115" s="102">
        <f>[7]RCA!F2201</f>
        <v>0.7</v>
      </c>
      <c r="E2115" s="102">
        <f>[7]RCA!G2201</f>
        <v>-0.2</v>
      </c>
      <c r="F2115" s="102">
        <f>[7]RCA!H2201</f>
        <v>-2.2000000000000002</v>
      </c>
      <c r="G2115" s="102">
        <f>[7]RCA!I2201</f>
        <v>-1.4</v>
      </c>
      <c r="H2115" s="102">
        <f>[7]RCA!J2201</f>
        <v>-2.91</v>
      </c>
      <c r="I2115" s="102">
        <f>[7]RCA!K2201</f>
        <v>24.63</v>
      </c>
      <c r="J2115" s="102">
        <f>[7]RCA!L2201</f>
        <v>19.2</v>
      </c>
      <c r="K2115" s="102">
        <f>[7]RCA!M2201</f>
        <v>3.72</v>
      </c>
      <c r="L2115" s="102">
        <f>[7]RCA!N2201</f>
        <v>1.61</v>
      </c>
      <c r="M2115" s="102">
        <f>[7]RCA!O2201</f>
        <v>-1.89</v>
      </c>
      <c r="N2115" s="102">
        <f>[7]RCA!P2201</f>
        <v>-1.5</v>
      </c>
      <c r="O2115" s="102">
        <f>[7]RCA!Q2201</f>
        <v>3.1</v>
      </c>
      <c r="P2115" s="102">
        <f>[7]RCA!R2201</f>
        <v>3.8</v>
      </c>
      <c r="Q2115" s="102">
        <f>[7]RCA!S2201</f>
        <v>2.3199999999999998</v>
      </c>
      <c r="R2115" s="102">
        <f>[7]RCA!T2201</f>
        <v>4.2</v>
      </c>
      <c r="S2115" s="102">
        <f>[7]RCA!U2201</f>
        <v>-2.0499999999999998</v>
      </c>
      <c r="T2115" s="102">
        <f>[7]RCA!V2201</f>
        <v>2.9</v>
      </c>
      <c r="U2115" s="102">
        <f>[7]RCA!W2201</f>
        <v>6.6</v>
      </c>
      <c r="V2115" s="102">
        <f>[7]RCA!X2201</f>
        <v>0.96</v>
      </c>
      <c r="W2115" s="102">
        <f>[7]RCA!Y2201</f>
        <v>9.3000000000000007</v>
      </c>
      <c r="X2115" s="103">
        <f>[7]RCA!Z2201</f>
        <v>3.5</v>
      </c>
      <c r="Y2115" s="103">
        <f>[7]RCA!AA2201</f>
        <v>1.5</v>
      </c>
      <c r="Z2115" s="102">
        <f>[7]RCA!AB2201</f>
        <v>1.2</v>
      </c>
      <c r="AA2115" s="102">
        <f>[7]RCA!AC2201</f>
        <v>5.9</v>
      </c>
      <c r="AB2115" s="102">
        <v>5.5</v>
      </c>
      <c r="AC2115" s="102">
        <v>6.8</v>
      </c>
      <c r="AD2115" s="102">
        <v>4.2</v>
      </c>
      <c r="AE2115" s="102">
        <f>[7]RCA!AD2201</f>
        <v>4</v>
      </c>
      <c r="AF2115" s="102">
        <v>4.0999999999999996</v>
      </c>
      <c r="AG2115" s="102">
        <v>4.0999999999999996</v>
      </c>
      <c r="AH2115" s="102">
        <v>11.7</v>
      </c>
      <c r="AI2115" s="102">
        <v>11.7</v>
      </c>
      <c r="AJ2115" s="103">
        <f>[7]RCA!AE2201</f>
        <v>17.838999999999999</v>
      </c>
      <c r="AK2115" s="103">
        <v>6</v>
      </c>
      <c r="AL2115" s="103">
        <v>6</v>
      </c>
      <c r="AM2115" s="103">
        <v>6.5</v>
      </c>
      <c r="AN2115" s="103">
        <v>6.5</v>
      </c>
      <c r="AO2115" s="103">
        <f>[7]RCA!AF2201</f>
        <v>2.028</v>
      </c>
      <c r="AP2115" s="103">
        <v>1.95</v>
      </c>
      <c r="AQ2115" s="103">
        <v>2.85</v>
      </c>
      <c r="AR2115" s="103">
        <v>4.9000000000000004</v>
      </c>
      <c r="AS2115" s="103">
        <f>[7]RCA!AJ2201</f>
        <v>2.7</v>
      </c>
      <c r="AT2115" s="103">
        <v>2.9000000000000004</v>
      </c>
      <c r="AU2115" s="103">
        <v>2.2000000000000002</v>
      </c>
      <c r="AV2115" s="103">
        <v>2</v>
      </c>
      <c r="AW2115" s="103">
        <v>2</v>
      </c>
      <c r="AX2115" s="103">
        <f>[7]RCA!AO2201</f>
        <v>4.2</v>
      </c>
      <c r="AY2115" s="103"/>
      <c r="AZ2115" s="103">
        <v>3.4</v>
      </c>
      <c r="BA2115" s="103">
        <v>4.2</v>
      </c>
      <c r="BB2115" s="103">
        <v>4</v>
      </c>
      <c r="BC2115" s="103">
        <v>6</v>
      </c>
      <c r="BD2115" s="103">
        <v>2.1</v>
      </c>
      <c r="BE2115" s="103">
        <v>4.0999999999999996</v>
      </c>
      <c r="BF2115" s="103">
        <f>[7]RCA!AV2201</f>
        <v>1.7</v>
      </c>
      <c r="BG2115" s="103">
        <v>2.5</v>
      </c>
      <c r="BH2115" s="103">
        <v>4.5</v>
      </c>
      <c r="BI2115" s="103">
        <v>3</v>
      </c>
      <c r="BJ2115" s="103">
        <v>5</v>
      </c>
      <c r="BK2115" s="103">
        <v>3.4</v>
      </c>
      <c r="BL2115" s="103">
        <v>5.4</v>
      </c>
      <c r="BM2115" s="103">
        <v>3.5</v>
      </c>
      <c r="BN2115" s="103">
        <v>5.5</v>
      </c>
      <c r="BO2115" s="103">
        <f>[7]RCA!BE2201</f>
        <v>2.8</v>
      </c>
      <c r="BP2115" s="103">
        <v>2.9</v>
      </c>
      <c r="BQ2115" s="103">
        <v>2.9</v>
      </c>
      <c r="BR2115" s="103">
        <v>1.3</v>
      </c>
      <c r="BS2115" s="103">
        <v>2.9000000000000004</v>
      </c>
      <c r="BT2115" s="103">
        <v>3</v>
      </c>
      <c r="BU2115" s="103">
        <v>3.7</v>
      </c>
      <c r="BV2115" s="103">
        <v>4.4000000000000004</v>
      </c>
      <c r="BW2115" s="103">
        <v>3.1</v>
      </c>
      <c r="BX2115" s="103">
        <v>3.3</v>
      </c>
      <c r="BY2115" s="103">
        <v>3.5</v>
      </c>
      <c r="BZ2115" s="102">
        <v>2.1</v>
      </c>
      <c r="CA2115" s="103">
        <f>[7]RCA!BQ2201</f>
        <v>1.6</v>
      </c>
      <c r="CB2115" s="103">
        <v>3.3</v>
      </c>
      <c r="CC2115" s="103">
        <v>3.9</v>
      </c>
      <c r="CD2115" s="103">
        <v>5</v>
      </c>
      <c r="CE2115" s="103">
        <v>3.2</v>
      </c>
      <c r="CF2115" s="103">
        <v>3.8</v>
      </c>
      <c r="CG2115" s="103">
        <v>4.7</v>
      </c>
      <c r="CH2115" s="103">
        <v>2.9</v>
      </c>
      <c r="CI2115" s="103">
        <v>3.2</v>
      </c>
      <c r="CJ2115" s="102">
        <v>4.8</v>
      </c>
      <c r="CK2115" s="365">
        <v>5.7</v>
      </c>
      <c r="CL2115" s="103">
        <f>[7]RCA!CB2201</f>
        <v>4.3</v>
      </c>
      <c r="CM2115" s="366">
        <v>3</v>
      </c>
      <c r="CN2115" s="366">
        <v>2.7</v>
      </c>
      <c r="CO2115" s="366">
        <v>3.7</v>
      </c>
      <c r="CP2115" s="366">
        <v>3.6</v>
      </c>
      <c r="CQ2115" s="366">
        <v>3.7</v>
      </c>
      <c r="CR2115" s="366">
        <v>4.8</v>
      </c>
      <c r="CS2115" s="366">
        <v>5.2</v>
      </c>
      <c r="CT2115" s="366">
        <v>4.0999999999999996</v>
      </c>
      <c r="CU2115" s="366">
        <v>3.8000000000000003</v>
      </c>
      <c r="CV2115" s="366">
        <v>7.8000000000000007</v>
      </c>
      <c r="CW2115" s="366">
        <v>7.4</v>
      </c>
      <c r="CX2115" s="103">
        <v>6.4</v>
      </c>
      <c r="CY2115" s="103">
        <v>6.4</v>
      </c>
      <c r="CZ2115" s="103">
        <v>7.5</v>
      </c>
      <c r="DA2115" s="103">
        <f>[7]RCA!CN2201</f>
        <v>5.6</v>
      </c>
      <c r="DB2115" s="102">
        <v>12.1</v>
      </c>
      <c r="DC2115" s="102">
        <v>11.4</v>
      </c>
      <c r="DD2115" s="102">
        <v>10.9</v>
      </c>
      <c r="DE2115" s="102">
        <v>5.3500000000000005</v>
      </c>
      <c r="DF2115" s="102">
        <v>5.3500000000000005</v>
      </c>
      <c r="DG2115" s="102">
        <v>4.3000000000000007</v>
      </c>
      <c r="DH2115" s="102">
        <v>4.0239900000000004</v>
      </c>
      <c r="DI2115" s="102">
        <v>4.0239900000000004</v>
      </c>
      <c r="DJ2115" s="102">
        <v>2.2739900000000008</v>
      </c>
      <c r="DK2115" s="102">
        <v>4.1161300000000001</v>
      </c>
      <c r="DL2115" s="102">
        <v>4.1161300000000001</v>
      </c>
      <c r="DM2115" s="102">
        <v>2.2739900000000008</v>
      </c>
      <c r="DN2115" s="104">
        <f>[7]RCA!DA2201</f>
        <v>3</v>
      </c>
      <c r="DO2115" s="102">
        <v>2.2739900000000008</v>
      </c>
      <c r="DP2115" s="102">
        <v>4.875</v>
      </c>
      <c r="DQ2115" s="102">
        <v>3.9</v>
      </c>
      <c r="DR2115" s="102">
        <v>3.51</v>
      </c>
      <c r="DS2115" s="102">
        <v>3.2</v>
      </c>
      <c r="DT2115" s="102">
        <v>2.4</v>
      </c>
      <c r="DU2115" s="102">
        <v>1.2</v>
      </c>
      <c r="DV2115" s="105">
        <f>[7]RCA!DN2201</f>
        <v>0.9</v>
      </c>
      <c r="DW2115" s="106">
        <f>[7]RCA!DM2201</f>
        <v>0.8</v>
      </c>
      <c r="DX2115" s="107">
        <f>[7]RCA!DN2201</f>
        <v>0.9</v>
      </c>
      <c r="DZ2115" s="102">
        <f>[7]RCA!DP2201</f>
        <v>1.2</v>
      </c>
      <c r="EC2115" s="102">
        <f>[7]RCA!DS2201</f>
        <v>1.3</v>
      </c>
      <c r="EF2115" s="102">
        <f>[7]RCA!DV2201</f>
        <v>1.6</v>
      </c>
      <c r="EI2115" s="102">
        <f>[7]RCA!DY2201</f>
        <v>2.6</v>
      </c>
      <c r="EL2115" s="102">
        <f>[7]RCA!EB2201</f>
        <v>2.9</v>
      </c>
      <c r="EO2115" s="102">
        <f>[7]RCA!EE2201</f>
        <v>3</v>
      </c>
    </row>
    <row r="2116" spans="1:145" ht="15.5" x14ac:dyDescent="0.35">
      <c r="A2116" s="56" t="s">
        <v>483</v>
      </c>
      <c r="B2116" s="102">
        <f>[3]CONGO!D2227</f>
        <v>1</v>
      </c>
      <c r="C2116" s="102">
        <f>[3]CONGO!E2227</f>
        <v>-1.8</v>
      </c>
      <c r="D2116" s="102">
        <f>[3]CONGO!F2227</f>
        <v>0.1</v>
      </c>
      <c r="E2116" s="102">
        <f>[3]CONGO!G2227</f>
        <v>2.9</v>
      </c>
      <c r="F2116" s="102">
        <f>[3]CONGO!H2227</f>
        <v>-1.7</v>
      </c>
      <c r="G2116" s="102">
        <f>[3]CONGO!I2227</f>
        <v>-3.9</v>
      </c>
      <c r="H2116" s="102">
        <f>[3]CONGO!J2227</f>
        <v>4.9000000000000004</v>
      </c>
      <c r="I2116" s="102">
        <f>[3]CONGO!K2227</f>
        <v>42.39</v>
      </c>
      <c r="J2116" s="102">
        <f>[3]CONGO!L2227</f>
        <v>9.4</v>
      </c>
      <c r="K2116" s="102">
        <f>[3]CONGO!M2227</f>
        <v>7.5</v>
      </c>
      <c r="L2116" s="102">
        <f>[3]CONGO!N2227</f>
        <v>16.600000000000001</v>
      </c>
      <c r="M2116" s="102">
        <f>[3]CONGO!O2227</f>
        <v>-1.6</v>
      </c>
      <c r="N2116" s="102">
        <f>[3]CONGO!P2227</f>
        <v>3.6</v>
      </c>
      <c r="O2116" s="102">
        <f>[3]CONGO!Q2227</f>
        <v>0.5</v>
      </c>
      <c r="P2116" s="102">
        <f>[3]CONGO!R2227</f>
        <v>0.8</v>
      </c>
      <c r="Q2116" s="102">
        <f>[3]CONGO!S2227</f>
        <v>3</v>
      </c>
      <c r="R2116" s="102">
        <f>[3]CONGO!T2227</f>
        <v>1.7</v>
      </c>
      <c r="S2116" s="102">
        <f>[3]CONGO!U2227</f>
        <v>3.6</v>
      </c>
      <c r="T2116" s="102">
        <f>[3]CONGO!V2227</f>
        <v>2.5</v>
      </c>
      <c r="U2116" s="102">
        <f>[3]CONGO!W2227</f>
        <v>4.7</v>
      </c>
      <c r="V2116" s="102">
        <f>[3]CONGO!X2227</f>
        <v>2.5</v>
      </c>
      <c r="W2116" s="102">
        <f>[3]CONGO!Y2227</f>
        <v>5.3</v>
      </c>
      <c r="X2116" s="103">
        <f>[3]CONGO!Z2227</f>
        <v>3.9</v>
      </c>
      <c r="Y2116" s="103">
        <f>[3]CONGO!AA2227</f>
        <v>0.35499999999999998</v>
      </c>
      <c r="Z2116" s="102">
        <f>[3]CONGO!AB2227</f>
        <v>2.2000000000000002</v>
      </c>
      <c r="AA2116" s="102">
        <f>[3]CONGO!AC2227</f>
        <v>5</v>
      </c>
      <c r="AB2116" s="102">
        <v>3.6692809150524899</v>
      </c>
      <c r="AC2116" s="102">
        <v>3.717300194931775</v>
      </c>
      <c r="AD2116" s="102">
        <v>4.5</v>
      </c>
      <c r="AE2116" s="102">
        <f>[3]CONGO!AH2227</f>
        <v>4.7</v>
      </c>
      <c r="AF2116" s="102">
        <v>3.4</v>
      </c>
      <c r="AG2116" s="102">
        <v>3.1</v>
      </c>
      <c r="AH2116" s="102">
        <v>1.8</v>
      </c>
      <c r="AI2116" s="102">
        <v>1.8</v>
      </c>
      <c r="AJ2116" s="103">
        <f>[3]CONGO!AM2227</f>
        <v>0.9</v>
      </c>
      <c r="AK2116" s="103">
        <v>2.9</v>
      </c>
      <c r="AL2116" s="103">
        <v>2.9</v>
      </c>
      <c r="AM2116" s="103">
        <v>2.7</v>
      </c>
      <c r="AN2116" s="103">
        <v>2.7</v>
      </c>
      <c r="AO2116" s="103">
        <f>[3]CONGO!AR2227</f>
        <v>1.7</v>
      </c>
      <c r="AP2116" s="103">
        <v>1.7408649762563657</v>
      </c>
      <c r="AQ2116" s="103">
        <v>2.6798290000000002</v>
      </c>
      <c r="AR2116" s="103">
        <v>2.6798290000000002</v>
      </c>
      <c r="AS2116" s="103">
        <f>[3]CONGO!AV2227</f>
        <v>4.5999999999999996</v>
      </c>
      <c r="AT2116" s="103">
        <v>2.6768240728881336</v>
      </c>
      <c r="AU2116" s="103">
        <v>2.5275317032795428</v>
      </c>
      <c r="AV2116" s="103">
        <v>0.99945052663179101</v>
      </c>
      <c r="AW2116" s="103">
        <v>0.79945052663179128</v>
      </c>
      <c r="AX2116" s="103">
        <f>[3]CONGO!BA2227</f>
        <v>0.7</v>
      </c>
      <c r="AY2116" s="103"/>
      <c r="AZ2116" s="103">
        <v>1.2761821664744954</v>
      </c>
      <c r="BA2116" s="103">
        <v>1.2769408607898296</v>
      </c>
      <c r="BB2116" s="103">
        <v>1.6</v>
      </c>
      <c r="BC2116" s="103">
        <v>1.6</v>
      </c>
      <c r="BD2116" s="103">
        <v>1.6</v>
      </c>
      <c r="BE2116" s="103">
        <v>1.6</v>
      </c>
      <c r="BF2116" s="103">
        <f>[3]CONGO!BI2227</f>
        <v>1.2</v>
      </c>
      <c r="BG2116" s="103">
        <v>2.0214849471635534</v>
      </c>
      <c r="BH2116" s="103">
        <v>1.6</v>
      </c>
      <c r="BI2116" s="103">
        <v>1.8</v>
      </c>
      <c r="BJ2116" s="103">
        <v>1.6</v>
      </c>
      <c r="BK2116" s="103">
        <v>2</v>
      </c>
      <c r="BL2116" s="103">
        <v>1.8</v>
      </c>
      <c r="BM2116" s="103">
        <v>1.9</v>
      </c>
      <c r="BN2116" s="103">
        <v>1.8</v>
      </c>
      <c r="BO2116" s="103">
        <f>[3]CONGO!BR2227</f>
        <v>2.3200000000000003</v>
      </c>
      <c r="BP2116" s="103">
        <v>2.7</v>
      </c>
      <c r="BQ2116" s="103">
        <v>2.7</v>
      </c>
      <c r="BR2116" s="103">
        <v>2.2000000000000002</v>
      </c>
      <c r="BS2116" s="103">
        <v>1.8</v>
      </c>
      <c r="BT2116" s="103">
        <v>2.8</v>
      </c>
      <c r="BU2116" s="103">
        <v>3</v>
      </c>
      <c r="BV2116" s="103">
        <v>3.5</v>
      </c>
      <c r="BW2116" s="103">
        <v>2.8</v>
      </c>
      <c r="BX2116" s="103">
        <v>3</v>
      </c>
      <c r="BY2116" s="103">
        <v>3.5</v>
      </c>
      <c r="BZ2116" s="102">
        <v>2</v>
      </c>
      <c r="CA2116" s="103">
        <f>[3]CONGO!CD2227</f>
        <v>1.1000000000000001</v>
      </c>
      <c r="CB2116" s="103">
        <v>1.9</v>
      </c>
      <c r="CC2116" s="103">
        <v>2.8</v>
      </c>
      <c r="CD2116" s="103">
        <v>3.5</v>
      </c>
      <c r="CE2116" s="103">
        <v>2.2999999999999998</v>
      </c>
      <c r="CF2116" s="103">
        <v>2.9</v>
      </c>
      <c r="CG2116" s="103">
        <v>3.6</v>
      </c>
      <c r="CH2116" s="103">
        <v>2.6</v>
      </c>
      <c r="CI2116" s="103">
        <v>3</v>
      </c>
      <c r="CJ2116" s="102">
        <v>2.1</v>
      </c>
      <c r="CK2116" s="365">
        <v>2.4</v>
      </c>
      <c r="CL2116" s="103">
        <f>[3]CONGO!CO2227</f>
        <v>2.2999999999999998</v>
      </c>
      <c r="CM2116" s="366">
        <v>2.8</v>
      </c>
      <c r="CN2116" s="366">
        <v>2.8</v>
      </c>
      <c r="CO2116" s="366">
        <v>3.8</v>
      </c>
      <c r="CP2116" s="366">
        <v>4</v>
      </c>
      <c r="CQ2116" s="366">
        <v>3.8</v>
      </c>
      <c r="CR2116" s="366">
        <v>3.5</v>
      </c>
      <c r="CS2116" s="366">
        <v>4</v>
      </c>
      <c r="CT2116" s="366">
        <v>3.8</v>
      </c>
      <c r="CU2116" s="366">
        <v>3.5</v>
      </c>
      <c r="CV2116" s="366">
        <v>5.1000000000000005</v>
      </c>
      <c r="CW2116" s="366">
        <v>4.9000000000000004</v>
      </c>
      <c r="CX2116" s="103">
        <v>3.5</v>
      </c>
      <c r="CY2116" s="103">
        <v>3.3000000000000003</v>
      </c>
      <c r="CZ2116" s="103">
        <v>4.5999999999999996</v>
      </c>
      <c r="DA2116" s="103">
        <f>[3]CONGO!DA2227</f>
        <v>3</v>
      </c>
      <c r="DB2116" s="102">
        <v>3.8</v>
      </c>
      <c r="DC2116" s="102">
        <v>3.4</v>
      </c>
      <c r="DD2116" s="102">
        <v>3.2</v>
      </c>
      <c r="DE2116" s="102">
        <v>3.75</v>
      </c>
      <c r="DF2116" s="102">
        <v>3.55</v>
      </c>
      <c r="DG2116" s="102">
        <v>3.2</v>
      </c>
      <c r="DH2116" s="102">
        <v>4</v>
      </c>
      <c r="DI2116" s="102">
        <v>4.5999999999999996</v>
      </c>
      <c r="DJ2116" s="102">
        <v>3.4</v>
      </c>
      <c r="DK2116" s="102">
        <v>4.3210299999999995</v>
      </c>
      <c r="DL2116" s="102">
        <v>4.2210299999999998</v>
      </c>
      <c r="DM2116" s="102">
        <v>3.4</v>
      </c>
      <c r="DN2116" s="104">
        <f>[3]CONGO!DN2227</f>
        <v>4.3</v>
      </c>
      <c r="DO2116" s="102">
        <v>3.4</v>
      </c>
      <c r="DP2116" s="102">
        <v>4.4870000000000001</v>
      </c>
      <c r="DQ2116" s="102">
        <v>3.9870000000000001</v>
      </c>
      <c r="DR2116" s="102">
        <v>3.887</v>
      </c>
      <c r="DS2116" s="102">
        <v>4.4870000000000001</v>
      </c>
      <c r="DT2116" s="102">
        <v>3.9870000000000001</v>
      </c>
      <c r="DU2116" s="102">
        <v>3.7870000000000004</v>
      </c>
      <c r="DV2116" s="105">
        <f>[3]CONGO!DX2227</f>
        <v>3.6870000000000007</v>
      </c>
      <c r="DW2116" s="106">
        <f>[3]CONGO!DY2227</f>
        <v>3.4870000000000005</v>
      </c>
      <c r="DX2116" s="107">
        <f>[3]CONGO!DZ2227</f>
        <v>2.9870000000000005</v>
      </c>
      <c r="DZ2116" s="102">
        <f>[3]CONGO!EB2227</f>
        <v>2.5870000000000006</v>
      </c>
      <c r="EC2116" s="102">
        <f>[3]CONGO!EE2227</f>
        <v>2.1</v>
      </c>
      <c r="EF2116" s="102">
        <f>[3]CONGO!EH2227</f>
        <v>1.750316615273394</v>
      </c>
      <c r="EI2116" s="102">
        <f>[3]CONGO!EK2227</f>
        <v>1.62560676769377</v>
      </c>
      <c r="EL2116" s="102">
        <f>[3]CONGO!EN2227</f>
        <v>1.5110955539873361</v>
      </c>
      <c r="EO2116" s="102">
        <f>[3]CONGO!EQ2227</f>
        <v>1.411095553987336</v>
      </c>
    </row>
    <row r="2117" spans="1:145" ht="15.5" x14ac:dyDescent="0.35">
      <c r="A2117" s="56" t="s">
        <v>484</v>
      </c>
      <c r="B2117" s="102">
        <f>+[4]GABON!D$2496</f>
        <v>-1</v>
      </c>
      <c r="C2117" s="102">
        <f>+[4]GABON!E$2496</f>
        <v>-8.6</v>
      </c>
      <c r="D2117" s="102">
        <f>+[4]GABON!F$2496</f>
        <v>7</v>
      </c>
      <c r="E2117" s="102">
        <f>+[4]GABON!G$2496</f>
        <v>7.6</v>
      </c>
      <c r="F2117" s="102">
        <f>+[4]GABON!H$2496</f>
        <v>6.9</v>
      </c>
      <c r="G2117" s="102">
        <f>+[4]GABON!I$2496</f>
        <v>-6.2</v>
      </c>
      <c r="H2117" s="102">
        <f>+[4]GABON!J$2496</f>
        <v>0.5</v>
      </c>
      <c r="I2117" s="102">
        <f>+[4]GABON!K$2496</f>
        <v>36.1</v>
      </c>
      <c r="J2117" s="102">
        <f>+[4]GABON!L$2496</f>
        <v>9.6</v>
      </c>
      <c r="K2117" s="102">
        <f>+[4]GABON!M$2496</f>
        <v>1.8</v>
      </c>
      <c r="L2117" s="102">
        <f>+[4]GABON!N$2496</f>
        <v>4.13</v>
      </c>
      <c r="M2117" s="102">
        <f>+[4]GABON!O$2496</f>
        <v>2.2999999999999998</v>
      </c>
      <c r="N2117" s="102">
        <f>+[4]GABON!P$2496</f>
        <v>-0.7</v>
      </c>
      <c r="O2117" s="102">
        <f>+[4]GABON!Q$2496</f>
        <v>0.5</v>
      </c>
      <c r="P2117" s="102">
        <f>+[4]GABON!R$2496</f>
        <v>2.1</v>
      </c>
      <c r="Q2117" s="102">
        <f>+[4]GABON!S$2496</f>
        <v>0.2</v>
      </c>
      <c r="R2117" s="102">
        <f>+[4]GABON!T$2496</f>
        <v>2.3000000000000003</v>
      </c>
      <c r="S2117" s="102">
        <f>+[4]GABON!U$2496</f>
        <v>0.4</v>
      </c>
      <c r="T2117" s="102">
        <f>+[4]GABON!V$2496</f>
        <v>-0.2</v>
      </c>
      <c r="U2117" s="102">
        <f>+[4]GABON!W$2496</f>
        <v>4</v>
      </c>
      <c r="V2117" s="102">
        <f>+[4]GABON!X$2496</f>
        <v>4.8</v>
      </c>
      <c r="W2117" s="102">
        <f>+[4]GABON!Y$2496</f>
        <v>5.3</v>
      </c>
      <c r="X2117" s="103">
        <f>+[4]GABON!Z$2496</f>
        <v>1.9</v>
      </c>
      <c r="Y2117" s="103">
        <f>+[4]GABON!AA$2496</f>
        <v>1.5</v>
      </c>
      <c r="Z2117" s="102">
        <f>+[4]GABON!AB$2496</f>
        <v>1.3</v>
      </c>
      <c r="AA2117" s="102">
        <f>+[4]GABON!AC$2496</f>
        <v>2.7</v>
      </c>
      <c r="AB2117" s="102">
        <v>2.2000000000000002</v>
      </c>
      <c r="AC2117" s="102">
        <v>2.2000000000000002</v>
      </c>
      <c r="AD2117" s="102">
        <v>1.2000000000000002</v>
      </c>
      <c r="AE2117" s="102">
        <f>+[4]GABON!AD$2496</f>
        <v>0.5</v>
      </c>
      <c r="AF2117" s="102">
        <v>2.5366005686729785</v>
      </c>
      <c r="AG2117" s="102">
        <v>1.5</v>
      </c>
      <c r="AH2117" s="102">
        <v>4</v>
      </c>
      <c r="AI2117" s="102">
        <v>4</v>
      </c>
      <c r="AJ2117" s="103">
        <f>+[4]GABON!AE$2496</f>
        <v>4.6559999999999997</v>
      </c>
      <c r="AK2117" s="103">
        <v>2.1</v>
      </c>
      <c r="AL2117" s="103">
        <v>2.1</v>
      </c>
      <c r="AM2117" s="103">
        <v>2.1</v>
      </c>
      <c r="AN2117" s="103">
        <v>0.5</v>
      </c>
      <c r="AO2117" s="103">
        <f>+[4]GABON!AF$2496</f>
        <v>-0.28100000000000003</v>
      </c>
      <c r="AP2117" s="103">
        <v>2.5</v>
      </c>
      <c r="AQ2117" s="103">
        <v>2.5</v>
      </c>
      <c r="AR2117" s="103">
        <v>2.5</v>
      </c>
      <c r="AS2117" s="103">
        <f>+[4]GABON!AJ$2496</f>
        <v>2.08</v>
      </c>
      <c r="AT2117" s="103">
        <v>2.5</v>
      </c>
      <c r="AU2117" s="103">
        <v>2.5</v>
      </c>
      <c r="AV2117" s="103">
        <v>2.5</v>
      </c>
      <c r="AW2117" s="103">
        <v>2.5</v>
      </c>
      <c r="AX2117" s="103">
        <f>+[4]GABON!AO$2496</f>
        <v>2.65</v>
      </c>
      <c r="AY2117" s="103"/>
      <c r="AZ2117" s="103">
        <v>2.7540000000000004</v>
      </c>
      <c r="BA2117" s="103">
        <v>2.6540000000000004</v>
      </c>
      <c r="BB2117" s="103">
        <v>2.6447499999999997</v>
      </c>
      <c r="BC2117" s="103">
        <v>2.6447499999999997</v>
      </c>
      <c r="BD2117" s="103">
        <v>3.6</v>
      </c>
      <c r="BE2117" s="103">
        <v>3.6</v>
      </c>
      <c r="BF2117" s="103">
        <f>+[4]GABON!AV$2496</f>
        <v>4.8</v>
      </c>
      <c r="BG2117" s="103">
        <v>3</v>
      </c>
      <c r="BH2117" s="103">
        <v>2.5</v>
      </c>
      <c r="BI2117" s="103">
        <v>4</v>
      </c>
      <c r="BJ2117" s="103">
        <v>3.5</v>
      </c>
      <c r="BK2117" s="103">
        <v>3</v>
      </c>
      <c r="BL2117" s="103">
        <v>2.5</v>
      </c>
      <c r="BM2117" s="103">
        <v>3</v>
      </c>
      <c r="BN2117" s="103">
        <v>2.5</v>
      </c>
      <c r="BO2117" s="103">
        <f>+[4]GABON!BE$2496</f>
        <v>2</v>
      </c>
      <c r="BP2117" s="103">
        <v>1.9</v>
      </c>
      <c r="BQ2117" s="103">
        <v>3</v>
      </c>
      <c r="BR2117" s="103">
        <v>1.6800000000000002</v>
      </c>
      <c r="BS2117" s="103">
        <v>1.6800000000000002</v>
      </c>
      <c r="BT2117" s="103">
        <v>1.8</v>
      </c>
      <c r="BU2117" s="103">
        <v>1.6800000000000002</v>
      </c>
      <c r="BV2117" s="103">
        <v>1.5750000000000002</v>
      </c>
      <c r="BW2117" s="103">
        <v>1.7</v>
      </c>
      <c r="BX2117" s="103">
        <v>1.6800000000000002</v>
      </c>
      <c r="BY2117" s="103">
        <v>1.5750000000000002</v>
      </c>
      <c r="BZ2117" s="102">
        <v>1.7</v>
      </c>
      <c r="CA2117" s="103">
        <f>+[4]GABON!BQ$2496</f>
        <v>1.3</v>
      </c>
      <c r="CB2117" s="103">
        <v>2.6</v>
      </c>
      <c r="CC2117" s="103">
        <v>2.7</v>
      </c>
      <c r="CD2117" s="103">
        <v>3.1</v>
      </c>
      <c r="CE2117" s="103">
        <v>2.6</v>
      </c>
      <c r="CF2117" s="103">
        <v>2.7</v>
      </c>
      <c r="CG2117" s="103">
        <v>3.1</v>
      </c>
      <c r="CH2117" s="103">
        <v>1.7</v>
      </c>
      <c r="CI2117" s="103">
        <v>1.8</v>
      </c>
      <c r="CJ2117" s="102">
        <v>1</v>
      </c>
      <c r="CK2117" s="365">
        <v>1.1000000000000001</v>
      </c>
      <c r="CL2117" s="103">
        <f>+[4]GABON!CB$2496</f>
        <v>1.1000000000000001</v>
      </c>
      <c r="CM2117" s="366">
        <v>2</v>
      </c>
      <c r="CN2117" s="366">
        <v>2</v>
      </c>
      <c r="CO2117" s="366">
        <v>3.6</v>
      </c>
      <c r="CP2117" s="366">
        <v>3.8</v>
      </c>
      <c r="CQ2117" s="366">
        <v>3.6</v>
      </c>
      <c r="CR2117" s="366">
        <v>3.2</v>
      </c>
      <c r="CS2117" s="366">
        <v>3.7</v>
      </c>
      <c r="CT2117" s="366">
        <v>3.5</v>
      </c>
      <c r="CU2117" s="366">
        <v>3.2</v>
      </c>
      <c r="CV2117" s="366">
        <v>5</v>
      </c>
      <c r="CW2117" s="366">
        <v>4.6000000000000005</v>
      </c>
      <c r="CX2117" s="103">
        <v>4.5</v>
      </c>
      <c r="CY2117" s="103">
        <v>4.3</v>
      </c>
      <c r="CZ2117" s="103">
        <v>4.3</v>
      </c>
      <c r="DA2117" s="103">
        <f>+[4]GABON!CN$2496</f>
        <v>4.26</v>
      </c>
      <c r="DB2117" s="102">
        <v>4.4635999999999996</v>
      </c>
      <c r="DC2117" s="102">
        <v>3.9635999999999996</v>
      </c>
      <c r="DD2117" s="102">
        <v>3.7635999999999998</v>
      </c>
      <c r="DE2117" s="102">
        <v>3.76</v>
      </c>
      <c r="DF2117" s="102">
        <v>3.8</v>
      </c>
      <c r="DG2117" s="102">
        <v>2.46</v>
      </c>
      <c r="DH2117" s="102">
        <v>3.5723255800000002</v>
      </c>
      <c r="DI2117" s="102">
        <v>3.37232558</v>
      </c>
      <c r="DJ2117" s="102">
        <v>3.1723255799999999</v>
      </c>
      <c r="DK2117" s="102">
        <v>3.7105000000000001</v>
      </c>
      <c r="DL2117" s="102">
        <v>3.5105</v>
      </c>
      <c r="DM2117" s="102">
        <v>3.3104999999999998</v>
      </c>
      <c r="DN2117" s="104">
        <f>+[4]GABON!DA$2496</f>
        <v>3.6</v>
      </c>
      <c r="DO2117" s="102">
        <v>3.3104999999999998</v>
      </c>
      <c r="DP2117" s="102">
        <v>2.9</v>
      </c>
      <c r="DQ2117" s="102">
        <v>2.7</v>
      </c>
      <c r="DR2117" s="102">
        <v>2.4</v>
      </c>
      <c r="DS2117" s="102">
        <v>2.7</v>
      </c>
      <c r="DT2117" s="102">
        <v>2.5</v>
      </c>
      <c r="DU2117" s="102">
        <v>1.7</v>
      </c>
      <c r="DV2117" s="105">
        <f>+[4]GABON!DK$2496</f>
        <v>1.6</v>
      </c>
      <c r="DW2117" s="106">
        <f>+[4]GABON!DL$2496</f>
        <v>1.1000000000000001</v>
      </c>
      <c r="DX2117" s="107">
        <f>+[4]GABON!DM$2496</f>
        <v>1.7</v>
      </c>
      <c r="DZ2117" s="102">
        <f>+[4]GABON!DO$2496</f>
        <v>2.2000000000000002</v>
      </c>
      <c r="EC2117" s="102">
        <f>+[4]GABON!DR$2496</f>
        <v>2.2999999999999998</v>
      </c>
      <c r="EF2117" s="102">
        <f>+[4]GABON!DU$2496</f>
        <v>1.9</v>
      </c>
      <c r="EI2117" s="102">
        <f>+[4]GABON!DX$2496</f>
        <v>1.8</v>
      </c>
      <c r="EL2117" s="102">
        <f>+[4]GABON!EA$2496</f>
        <v>2.1</v>
      </c>
      <c r="EO2117" s="102">
        <f>+[4]GABON!ED$2496</f>
        <v>2.5</v>
      </c>
    </row>
    <row r="2118" spans="1:145" ht="15.5" x14ac:dyDescent="0.35">
      <c r="A2118" s="56" t="s">
        <v>485</v>
      </c>
      <c r="B2118" s="190" t="str">
        <f>[5]GUINEE!D2124</f>
        <v>...</v>
      </c>
      <c r="C2118" s="190">
        <f>[5]GUINEE!E2124</f>
        <v>-4.9000000000000004</v>
      </c>
      <c r="D2118" s="190">
        <f>[5]GUINEE!F2124</f>
        <v>5.2</v>
      </c>
      <c r="E2118" s="190">
        <f>[5]GUINEE!G2124</f>
        <v>2.7</v>
      </c>
      <c r="F2118" s="190">
        <f>[5]GUINEE!H2124</f>
        <v>-5.8</v>
      </c>
      <c r="G2118" s="190">
        <f>[5]GUINEE!I2124</f>
        <v>-6.8</v>
      </c>
      <c r="H2118" s="190">
        <f>[5]GUINEE!J2124</f>
        <v>3.87</v>
      </c>
      <c r="I2118" s="190">
        <f>[5]GUINEE!K2124</f>
        <v>38.770000000000003</v>
      </c>
      <c r="J2118" s="190">
        <f>[5]GUINEE!L2124</f>
        <v>11.67</v>
      </c>
      <c r="K2118" s="190">
        <f>[5]GUINEE!M2124</f>
        <v>6.74</v>
      </c>
      <c r="L2118" s="190">
        <f>[5]GUINEE!N2124</f>
        <v>3.1</v>
      </c>
      <c r="M2118" s="190">
        <f>[5]GUINEE!O2124</f>
        <v>7.8</v>
      </c>
      <c r="N2118" s="190">
        <f>[5]GUINEE!P2124</f>
        <v>0.6</v>
      </c>
      <c r="O2118" s="190">
        <f>[5]GUINEE!Q2124</f>
        <v>4.5999999999999996</v>
      </c>
      <c r="P2118" s="190">
        <f>[5]GUINEE!R2124</f>
        <v>8.8000000000000007</v>
      </c>
      <c r="Q2118" s="190">
        <f>[5]GUINEE!S2124</f>
        <v>7.6</v>
      </c>
      <c r="R2118" s="190">
        <f>[5]GUINEE!T2124</f>
        <v>7.3</v>
      </c>
      <c r="S2118" s="190">
        <f>[5]GUINEE!U2124</f>
        <v>4.2</v>
      </c>
      <c r="T2118" s="190">
        <f>[5]GUINEE!V2124</f>
        <v>5</v>
      </c>
      <c r="U2118" s="190">
        <f>[5]GUINEE!W2124</f>
        <v>5</v>
      </c>
      <c r="V2118" s="190">
        <f>[5]GUINEE!X2124</f>
        <v>5.5</v>
      </c>
      <c r="W2118" s="190">
        <f>[5]GUINEE!Y2124</f>
        <v>6</v>
      </c>
      <c r="X2118" s="189">
        <f>[5]GUINEE!Z2124</f>
        <v>6</v>
      </c>
      <c r="Y2118" s="189">
        <f>[5]GUINEE!AA2124</f>
        <v>5.6</v>
      </c>
      <c r="Z2118" s="190">
        <f>[5]GUINEE!AB2124</f>
        <v>4.82</v>
      </c>
      <c r="AA2118" s="190">
        <f>[5]GUINEE!AC2124</f>
        <v>3.64</v>
      </c>
      <c r="AB2118" s="190">
        <v>3.0206862735672186</v>
      </c>
      <c r="AC2118" s="190">
        <v>2.9550124929093999</v>
      </c>
      <c r="AD2118" s="190">
        <v>3.0421974598840507</v>
      </c>
      <c r="AE2118" s="190">
        <f>[5]GUINEE!AD2124</f>
        <v>2.96</v>
      </c>
      <c r="AF2118" s="190">
        <v>3.4421309791083998</v>
      </c>
      <c r="AG2118" s="190">
        <v>3.4</v>
      </c>
      <c r="AH2118" s="190">
        <v>3.4</v>
      </c>
      <c r="AI2118" s="190">
        <v>3.4</v>
      </c>
      <c r="AJ2118" s="189">
        <f>[5]GUINEE!AE2124</f>
        <v>4.2930000000000001</v>
      </c>
      <c r="AK2118" s="189">
        <v>3.4536442144777224</v>
      </c>
      <c r="AL2118" s="189">
        <v>3.4536442144777224</v>
      </c>
      <c r="AM2118" s="189">
        <v>2</v>
      </c>
      <c r="AN2118" s="189">
        <v>2</v>
      </c>
      <c r="AO2118" s="189">
        <f>[5]GUINEE!AF2124</f>
        <v>1.74929441314703</v>
      </c>
      <c r="AP2118" s="189">
        <v>1.9</v>
      </c>
      <c r="AQ2118" s="189">
        <v>2.2000000000000002</v>
      </c>
      <c r="AR2118" s="189">
        <v>2.2000000000000002</v>
      </c>
      <c r="AS2118" s="189">
        <f>[5]GUINEE!AJ2124</f>
        <v>1.4</v>
      </c>
      <c r="AT2118" s="189">
        <v>1.4579769773252493</v>
      </c>
      <c r="AU2118" s="189">
        <v>1.4579769773252493</v>
      </c>
      <c r="AV2118" s="189">
        <v>1.4579769773252493</v>
      </c>
      <c r="AW2118" s="189">
        <v>1.4579769773252493</v>
      </c>
      <c r="AX2118" s="189">
        <f>[5]GUINEE!AO2124</f>
        <v>0.8</v>
      </c>
      <c r="AY2118" s="189"/>
      <c r="AZ2118" s="189">
        <v>1.6</v>
      </c>
      <c r="BA2118" s="189">
        <v>1.6</v>
      </c>
      <c r="BB2118" s="189">
        <v>0.6</v>
      </c>
      <c r="BC2118" s="189">
        <v>0.6</v>
      </c>
      <c r="BD2118" s="189">
        <v>0.6</v>
      </c>
      <c r="BE2118" s="189">
        <v>0.6</v>
      </c>
      <c r="BF2118" s="189">
        <f>[5]GUINEE!AV2124</f>
        <v>1.3</v>
      </c>
      <c r="BG2118" s="189">
        <v>1.7</v>
      </c>
      <c r="BH2118" s="189">
        <v>0.6</v>
      </c>
      <c r="BI2118" s="189">
        <v>1.8</v>
      </c>
      <c r="BJ2118" s="189">
        <v>0.6</v>
      </c>
      <c r="BK2118" s="189">
        <v>1.8</v>
      </c>
      <c r="BL2118" s="189">
        <v>0.6</v>
      </c>
      <c r="BM2118" s="189">
        <v>0.5</v>
      </c>
      <c r="BN2118" s="189">
        <v>0.5</v>
      </c>
      <c r="BO2118" s="189">
        <f>[5]GUINEE!BE2124</f>
        <v>1.2</v>
      </c>
      <c r="BP2118" s="189">
        <v>2.9</v>
      </c>
      <c r="BQ2118" s="189">
        <v>2.9</v>
      </c>
      <c r="BR2118" s="189">
        <v>1.1000000000000001</v>
      </c>
      <c r="BS2118" s="189">
        <v>1</v>
      </c>
      <c r="BT2118" s="189">
        <v>2</v>
      </c>
      <c r="BU2118" s="189">
        <v>3</v>
      </c>
      <c r="BV2118" s="189">
        <v>4</v>
      </c>
      <c r="BW2118" s="189">
        <v>4</v>
      </c>
      <c r="BX2118" s="189">
        <v>4.0999999999999996</v>
      </c>
      <c r="BY2118" s="189">
        <v>4.5999999999999996</v>
      </c>
      <c r="BZ2118" s="190">
        <v>5</v>
      </c>
      <c r="CA2118" s="189">
        <f>[5]GUINEE!BQ2124</f>
        <v>4.7</v>
      </c>
      <c r="CB2118" s="189">
        <v>2</v>
      </c>
      <c r="CC2118" s="189">
        <v>2.2999999999999998</v>
      </c>
      <c r="CD2118" s="189">
        <v>2.9</v>
      </c>
      <c r="CE2118" s="189">
        <v>2</v>
      </c>
      <c r="CF2118" s="189">
        <v>2.2999999999999998</v>
      </c>
      <c r="CG2118" s="189">
        <v>2.9</v>
      </c>
      <c r="CH2118" s="189">
        <v>1</v>
      </c>
      <c r="CI2118" s="189">
        <v>0.7</v>
      </c>
      <c r="CJ2118" s="190">
        <v>9.9999999999999978E-2</v>
      </c>
      <c r="CK2118" s="367">
        <v>-0.30000000000000004</v>
      </c>
      <c r="CL2118" s="189">
        <f>[5]GUINEE!CD2124</f>
        <v>-0.1</v>
      </c>
      <c r="CM2118" s="368">
        <v>2.2962499876218549</v>
      </c>
      <c r="CN2118" s="368">
        <v>1.3161499876218548</v>
      </c>
      <c r="CO2118" s="368">
        <v>3.3161499876218548</v>
      </c>
      <c r="CP2118" s="368">
        <v>3.3962499876218546</v>
      </c>
      <c r="CQ2118" s="368">
        <v>3.2962499876218549</v>
      </c>
      <c r="CR2118" s="368">
        <v>3.1962499876218549</v>
      </c>
      <c r="CS2118" s="368">
        <v>3.4962499876218547</v>
      </c>
      <c r="CT2118" s="368">
        <v>3.396249987621855</v>
      </c>
      <c r="CU2118" s="368">
        <v>3.2962499876218549</v>
      </c>
      <c r="CV2118" s="368">
        <v>4.6962499876218553</v>
      </c>
      <c r="CW2118" s="368">
        <v>4.5962499876218557</v>
      </c>
      <c r="CX2118" s="189">
        <v>5.4962499876218551</v>
      </c>
      <c r="CY2118" s="189">
        <v>5.1962499876218544</v>
      </c>
      <c r="CZ2118" s="189">
        <v>4.2962499876218549</v>
      </c>
      <c r="DA2118" s="189">
        <f>[5]GUINEE!CP2124</f>
        <v>4.8575933647581397</v>
      </c>
      <c r="DB2118" s="190">
        <v>4.9061692984057217</v>
      </c>
      <c r="DC2118" s="190">
        <v>4.1775302936920005</v>
      </c>
      <c r="DD2118" s="190">
        <v>3.8547452320533035</v>
      </c>
      <c r="DE2118" s="190">
        <v>2.8575933647581397</v>
      </c>
      <c r="DF2118" s="190">
        <v>2.8575933647581397</v>
      </c>
      <c r="DG2118" s="190">
        <v>2.8575933647581397</v>
      </c>
      <c r="DH2118" s="190">
        <v>2.5885963647581396</v>
      </c>
      <c r="DI2118" s="190">
        <v>2.4885963647581395</v>
      </c>
      <c r="DJ2118" s="190">
        <v>2.3885963647581399</v>
      </c>
      <c r="DK2118" s="190">
        <v>2.5885963647581396</v>
      </c>
      <c r="DL2118" s="190">
        <v>2.4806900000000001</v>
      </c>
      <c r="DM2118" s="190">
        <v>2.3885963647581399</v>
      </c>
      <c r="DN2118" s="283">
        <f>[5]GUINEE!DC2124</f>
        <v>2.4</v>
      </c>
      <c r="DO2118" s="190">
        <v>2.3885963647581399</v>
      </c>
      <c r="DP2118" s="190">
        <v>4.0999999999999996</v>
      </c>
      <c r="DQ2118" s="190">
        <v>3.9</v>
      </c>
      <c r="DR2118" s="190">
        <v>3.6</v>
      </c>
      <c r="DS2118" s="190">
        <v>4</v>
      </c>
      <c r="DT2118" s="190">
        <v>3.3</v>
      </c>
      <c r="DU2118" s="190">
        <v>3.3</v>
      </c>
      <c r="DV2118" s="191">
        <f>[5]GUINEE!DN2124</f>
        <v>3.9000000000000004</v>
      </c>
      <c r="DW2118" s="192">
        <f>[5]GUINEE!DO2124</f>
        <v>3.2</v>
      </c>
      <c r="DX2118" s="193">
        <f>[5]GUINEE!DP2124</f>
        <v>2.9000000000000004</v>
      </c>
      <c r="DZ2118" s="190">
        <f>[5]GUINEE!DR2124</f>
        <v>2.74898</v>
      </c>
      <c r="EC2118" s="190">
        <f>[5]GUINEE!DU2124</f>
        <v>2.5489799999999998</v>
      </c>
      <c r="EF2118" s="190">
        <f>[5]GUINEE!DX2124</f>
        <v>2.3489799999999996</v>
      </c>
      <c r="EI2118" s="190">
        <f>[5]GUINEE!EA2124</f>
        <v>2.1489799999999994</v>
      </c>
      <c r="EL2118" s="190">
        <f>[5]GUINEE!ED2124</f>
        <v>1.9489799999999995</v>
      </c>
      <c r="EO2118" s="190">
        <f>[5]GUINEE!EG2124</f>
        <v>1.7489799999999995</v>
      </c>
    </row>
    <row r="2119" spans="1:145" ht="15.5" x14ac:dyDescent="0.35">
      <c r="A2119" s="56" t="s">
        <v>486</v>
      </c>
      <c r="B2119" s="190" t="str">
        <f>[6]TCHAD!D2205</f>
        <v>...</v>
      </c>
      <c r="C2119" s="190">
        <f>[6]TCHAD!E2205</f>
        <v>-15.5</v>
      </c>
      <c r="D2119" s="190">
        <f>[6]TCHAD!F2205</f>
        <v>-3.9</v>
      </c>
      <c r="E2119" s="190">
        <f>[6]TCHAD!G2205</f>
        <v>-3.3</v>
      </c>
      <c r="F2119" s="190">
        <f>[6]TCHAD!H2205</f>
        <v>7.5</v>
      </c>
      <c r="G2119" s="190">
        <f>[6]TCHAD!I2205</f>
        <v>-3.2</v>
      </c>
      <c r="H2119" s="190">
        <f>[6]TCHAD!J2205</f>
        <v>-6.9</v>
      </c>
      <c r="I2119" s="190">
        <f>[6]TCHAD!K2205</f>
        <v>43.72</v>
      </c>
      <c r="J2119" s="190">
        <f>[6]TCHAD!L2205</f>
        <v>9.27</v>
      </c>
      <c r="K2119" s="190">
        <f>[6]TCHAD!M2205</f>
        <v>11.32</v>
      </c>
      <c r="L2119" s="190">
        <f>[6]TCHAD!N2205</f>
        <v>5.56</v>
      </c>
      <c r="M2119" s="190">
        <f>[6]TCHAD!O2205</f>
        <v>4.26</v>
      </c>
      <c r="N2119" s="190">
        <f>[6]TCHAD!P2205</f>
        <v>-8</v>
      </c>
      <c r="O2119" s="190">
        <f>[6]TCHAD!Q2205</f>
        <v>3.8</v>
      </c>
      <c r="P2119" s="190">
        <f>[6]TCHAD!R2205</f>
        <v>12.4</v>
      </c>
      <c r="Q2119" s="190">
        <f>[6]TCHAD!S2205</f>
        <v>5.2</v>
      </c>
      <c r="R2119" s="190">
        <f>[6]TCHAD!T2205</f>
        <v>-1.8</v>
      </c>
      <c r="S2119" s="190">
        <f>[6]TCHAD!U2205</f>
        <v>-5.3</v>
      </c>
      <c r="T2119" s="190">
        <f>[6]TCHAD!V2205</f>
        <v>7.8999999999999995</v>
      </c>
      <c r="U2119" s="190">
        <f>[6]TCHAD!W2205</f>
        <v>8.1</v>
      </c>
      <c r="V2119" s="190">
        <f>[6]TCHAD!X2205</f>
        <v>-7.4</v>
      </c>
      <c r="W2119" s="190">
        <f>[6]TCHAD!Y2205</f>
        <v>8.3000000000000007</v>
      </c>
      <c r="X2119" s="189">
        <f>[6]TCHAD!Z2205</f>
        <v>10</v>
      </c>
      <c r="Y2119" s="189">
        <f>[6]TCHAD!AA2205</f>
        <v>-2.1</v>
      </c>
      <c r="Z2119" s="190">
        <f>[6]TCHAD!AB2205</f>
        <v>2</v>
      </c>
      <c r="AA2119" s="190">
        <f>[6]TCHAD!AC2205</f>
        <v>7.5</v>
      </c>
      <c r="AB2119" s="190">
        <v>0.5</v>
      </c>
      <c r="AC2119" s="190">
        <v>0.5</v>
      </c>
      <c r="AD2119" s="190">
        <v>0.3</v>
      </c>
      <c r="AE2119" s="190">
        <f>[6]TCHAD!AH2205</f>
        <v>0.2</v>
      </c>
      <c r="AF2119" s="190">
        <v>1.0654202584048658</v>
      </c>
      <c r="AG2119" s="190">
        <v>1.0654202584048658</v>
      </c>
      <c r="AH2119" s="190">
        <v>1.0654202584048658</v>
      </c>
      <c r="AI2119" s="190">
        <v>1.0654202584048658</v>
      </c>
      <c r="AJ2119" s="189">
        <f>[6]TCHAD!AM2205</f>
        <v>1.681</v>
      </c>
      <c r="AK2119" s="189">
        <v>2</v>
      </c>
      <c r="AL2119" s="189">
        <v>2.5</v>
      </c>
      <c r="AM2119" s="189">
        <v>2.5</v>
      </c>
      <c r="AN2119" s="189">
        <v>4</v>
      </c>
      <c r="AO2119" s="189">
        <f>[6]TCHAD!AR2205</f>
        <v>3.657</v>
      </c>
      <c r="AP2119" s="189">
        <v>2.8796620392035228</v>
      </c>
      <c r="AQ2119" s="189">
        <v>3.8909348376071939</v>
      </c>
      <c r="AR2119" s="189">
        <v>2.8909348376071939</v>
      </c>
      <c r="AS2119" s="189">
        <f>[6]TCHAD!AV2205</f>
        <v>-1.6</v>
      </c>
      <c r="AT2119" s="189">
        <v>1.8985696209805483</v>
      </c>
      <c r="AU2119" s="189">
        <v>1.1985696209805483</v>
      </c>
      <c r="AV2119" s="189">
        <v>1.0504857722052401</v>
      </c>
      <c r="AW2119" s="189">
        <v>-1.35347422779476</v>
      </c>
      <c r="AX2119" s="189">
        <f>[6]TCHAD!BA2205</f>
        <v>-1.1000000000000001</v>
      </c>
      <c r="AY2119" s="189"/>
      <c r="AZ2119" s="189">
        <v>1.6616363412590673</v>
      </c>
      <c r="BA2119" s="189">
        <v>1.6616363412590673</v>
      </c>
      <c r="BB2119" s="189">
        <v>1.6974363412590674</v>
      </c>
      <c r="BC2119" s="189">
        <v>1.6974363412590674</v>
      </c>
      <c r="BD2119" s="189">
        <v>1.6974363412590674</v>
      </c>
      <c r="BE2119" s="189">
        <v>1.6974363412590674</v>
      </c>
      <c r="BF2119" s="189">
        <f>[6]TCHAD!BH2205</f>
        <v>4</v>
      </c>
      <c r="BG2119" s="189">
        <v>3.188728768716742</v>
      </c>
      <c r="BH2119" s="189">
        <v>2.7887287687167426</v>
      </c>
      <c r="BI2119" s="189">
        <v>2.9708287687167427</v>
      </c>
      <c r="BJ2119" s="189">
        <v>2.7708287687167426</v>
      </c>
      <c r="BK2119" s="189">
        <v>2.9887287687167428</v>
      </c>
      <c r="BL2119" s="189">
        <v>2.7887287687167426</v>
      </c>
      <c r="BM2119" s="189">
        <v>-0.71127123128325787</v>
      </c>
      <c r="BN2119" s="189">
        <v>-0.71127123128325787</v>
      </c>
      <c r="BO2119" s="189">
        <f>[6]TCHAD!BQ2205</f>
        <v>1.1882869235947287</v>
      </c>
      <c r="BP2119" s="189">
        <v>1.4</v>
      </c>
      <c r="BQ2119" s="189">
        <v>1.4</v>
      </c>
      <c r="BR2119" s="189">
        <v>1.2</v>
      </c>
      <c r="BS2119" s="189">
        <v>0.84845975915699068</v>
      </c>
      <c r="BT2119" s="189">
        <v>2.0484597591569909</v>
      </c>
      <c r="BU2119" s="189">
        <v>1.8484597591569907</v>
      </c>
      <c r="BV2119" s="189">
        <v>1.4484597591569903</v>
      </c>
      <c r="BW2119" s="189">
        <v>3.0484597591569909</v>
      </c>
      <c r="BX2119" s="189">
        <v>3.3484597591569907</v>
      </c>
      <c r="BY2119" s="189">
        <v>4.0484597591569909</v>
      </c>
      <c r="BZ2119" s="190">
        <v>4</v>
      </c>
      <c r="CA2119" s="189">
        <f>[6]TCHAD!CC2205</f>
        <v>4.5</v>
      </c>
      <c r="CB2119" s="189">
        <v>2.5</v>
      </c>
      <c r="CC2119" s="189">
        <v>2.9</v>
      </c>
      <c r="CD2119" s="189">
        <v>3.5</v>
      </c>
      <c r="CE2119" s="189">
        <v>2.5</v>
      </c>
      <c r="CF2119" s="189">
        <v>2.9</v>
      </c>
      <c r="CG2119" s="189">
        <v>3.5</v>
      </c>
      <c r="CH2119" s="189">
        <v>0.7</v>
      </c>
      <c r="CI2119" s="189">
        <v>1</v>
      </c>
      <c r="CJ2119" s="190">
        <v>-0.1</v>
      </c>
      <c r="CK2119" s="190">
        <v>-0.5</v>
      </c>
      <c r="CL2119" s="189">
        <f>[6]TCHAD!CN2205</f>
        <v>-0.8</v>
      </c>
      <c r="CM2119" s="189">
        <v>0.5</v>
      </c>
      <c r="CN2119" s="189">
        <v>0.19999999999999996</v>
      </c>
      <c r="CO2119" s="189">
        <v>3.2</v>
      </c>
      <c r="CP2119" s="189">
        <v>4.2</v>
      </c>
      <c r="CQ2119" s="189">
        <v>3.2</v>
      </c>
      <c r="CR2119" s="189">
        <v>2.7</v>
      </c>
      <c r="CS2119" s="189">
        <v>5.3</v>
      </c>
      <c r="CT2119" s="189">
        <v>4.5</v>
      </c>
      <c r="CU2119" s="189">
        <v>3.2</v>
      </c>
      <c r="CV2119" s="189">
        <v>6.1</v>
      </c>
      <c r="CW2119" s="189">
        <v>5.8000000000000007</v>
      </c>
      <c r="CX2119" s="189">
        <v>4.9000000000000004</v>
      </c>
      <c r="CY2119" s="189">
        <v>4.7</v>
      </c>
      <c r="CZ2119" s="189">
        <v>5.8</v>
      </c>
      <c r="DA2119" s="189">
        <f>[6]TCHAD!CZ2205</f>
        <v>5.8000000000000007</v>
      </c>
      <c r="DB2119" s="190">
        <v>5</v>
      </c>
      <c r="DC2119" s="190">
        <v>4.5879999999999992</v>
      </c>
      <c r="DD2119" s="190">
        <v>4</v>
      </c>
      <c r="DE2119" s="190">
        <v>6.8600000000000012</v>
      </c>
      <c r="DF2119" s="190">
        <v>6.2500000000000009</v>
      </c>
      <c r="DG2119" s="190">
        <v>5.8000000000000007</v>
      </c>
      <c r="DH2119" s="190">
        <v>4.9133000000000004</v>
      </c>
      <c r="DI2119" s="190">
        <v>4.7133000000000012</v>
      </c>
      <c r="DJ2119" s="190">
        <v>4.513300000000001</v>
      </c>
      <c r="DK2119" s="190">
        <v>3.5573999999999999</v>
      </c>
      <c r="DL2119" s="190">
        <v>3.4874000000000001</v>
      </c>
      <c r="DM2119" s="190">
        <v>4.513300000000001</v>
      </c>
      <c r="DN2119" s="283">
        <f>[6]TCHAD!DM2205</f>
        <v>4.0999999999999996</v>
      </c>
      <c r="DO2119" s="190">
        <v>4.513300000000001</v>
      </c>
      <c r="DP2119" s="190">
        <v>7.5</v>
      </c>
      <c r="DQ2119" s="190">
        <v>7</v>
      </c>
      <c r="DR2119" s="190">
        <v>6</v>
      </c>
      <c r="DS2119" s="190">
        <v>5.5</v>
      </c>
      <c r="DT2119" s="190">
        <v>4.7</v>
      </c>
      <c r="DU2119" s="190">
        <v>6</v>
      </c>
      <c r="DV2119" s="191">
        <f>[6]TCHAD!DW2205</f>
        <v>8.2999999999999989</v>
      </c>
      <c r="DW2119" s="192">
        <f>[6]TCHAD!DX2205</f>
        <v>8.1999999999999993</v>
      </c>
      <c r="DX2119" s="193">
        <f>[6]TCHAD!DY2205</f>
        <v>7.4</v>
      </c>
      <c r="DZ2119" s="190">
        <f>[6]TCHAD!EA2205</f>
        <v>4.3</v>
      </c>
      <c r="EC2119" s="190">
        <f>[6]TCHAD!ED2205</f>
        <v>1.5</v>
      </c>
      <c r="EF2119" s="190">
        <f>[6]TCHAD!EG2205</f>
        <v>1.6</v>
      </c>
      <c r="EI2119" s="190">
        <f>[6]TCHAD!EJ2205</f>
        <v>1.4000000000000001</v>
      </c>
      <c r="EL2119" s="190">
        <f>[6]TCHAD!EM2205</f>
        <v>1.2000000000000002</v>
      </c>
      <c r="EO2119" s="190">
        <f>[6]TCHAD!EP2205</f>
        <v>1.0000000000000002</v>
      </c>
    </row>
    <row r="2120" spans="1:145" ht="15.5" x14ac:dyDescent="0.35">
      <c r="A2120" s="56" t="s">
        <v>700</v>
      </c>
      <c r="B2120" s="102" t="e">
        <f t="shared" ref="B2120:AA2120" si="2137">((B2114*B2630)+(B2115*B2631)+(B2116*B2632)+(B2117*B2633)+(B2118*B2634)+(B2119*B2635))/B2629</f>
        <v>#VALUE!</v>
      </c>
      <c r="C2120" s="102">
        <f t="shared" si="2137"/>
        <v>-3.7196559192984182</v>
      </c>
      <c r="D2120" s="102">
        <f t="shared" si="2137"/>
        <v>1.1986847493021211</v>
      </c>
      <c r="E2120" s="102">
        <f t="shared" si="2137"/>
        <v>1.830913250913597</v>
      </c>
      <c r="F2120" s="102">
        <f t="shared" si="2137"/>
        <v>1.8361995678234173</v>
      </c>
      <c r="G2120" s="102">
        <f t="shared" si="2137"/>
        <v>-2.5755418785418351</v>
      </c>
      <c r="H2120" s="102">
        <f t="shared" si="2137"/>
        <v>9.5856208588351838E-2</v>
      </c>
      <c r="I2120" s="102">
        <f t="shared" si="2137"/>
        <v>22.950600209629393</v>
      </c>
      <c r="J2120" s="102">
        <f t="shared" si="2137"/>
        <v>6.5665395240021232</v>
      </c>
      <c r="K2120" s="102">
        <f t="shared" si="2137"/>
        <v>3.1380136697633652</v>
      </c>
      <c r="L2120" s="102">
        <f t="shared" si="2137"/>
        <v>4.0105956107660825</v>
      </c>
      <c r="M2120" s="102">
        <f t="shared" si="2137"/>
        <v>1.0472028201963479</v>
      </c>
      <c r="N2120" s="102">
        <f t="shared" si="2137"/>
        <v>-0.65894056826366842</v>
      </c>
      <c r="O2120" s="102">
        <f t="shared" si="2137"/>
        <v>1.0311104326402369</v>
      </c>
      <c r="P2120" s="102">
        <f t="shared" si="2137"/>
        <v>4.4062173283960373</v>
      </c>
      <c r="Q2120" s="102">
        <f t="shared" si="2137"/>
        <v>3.0968269607231127</v>
      </c>
      <c r="R2120" s="102">
        <f t="shared" si="2137"/>
        <v>1.6748437241889602</v>
      </c>
      <c r="S2120" s="102">
        <f t="shared" si="2137"/>
        <v>0.58428931261007766</v>
      </c>
      <c r="T2120" s="102">
        <f t="shared" si="2137"/>
        <v>2.9144846057639562</v>
      </c>
      <c r="U2120" s="102">
        <f t="shared" si="2137"/>
        <v>5.2601189828071595</v>
      </c>
      <c r="V2120" s="102">
        <f t="shared" si="2137"/>
        <v>1.7387840911062356</v>
      </c>
      <c r="W2120" s="102">
        <f t="shared" si="2137"/>
        <v>5.9184660449800157</v>
      </c>
      <c r="X2120" s="103">
        <f t="shared" si="2137"/>
        <v>4.4468284311732322</v>
      </c>
      <c r="Y2120" s="103">
        <f t="shared" si="2137"/>
        <v>1.1780250443833618</v>
      </c>
      <c r="Z2120" s="102">
        <f t="shared" si="2137"/>
        <v>2.7129569638624162</v>
      </c>
      <c r="AA2120" s="102">
        <f t="shared" si="2137"/>
        <v>3.9427721925551471</v>
      </c>
      <c r="AB2120" s="102">
        <v>2.6555054796797828</v>
      </c>
      <c r="AC2120" s="102">
        <v>2.6998179761367931</v>
      </c>
      <c r="AD2120" s="102">
        <v>2.5004529998881821</v>
      </c>
      <c r="AE2120" s="102">
        <f>((AE2114*AE2630)+(AE2115*AE2631)+(AE2116*AE2632)+(AE2117*AE2633)+(AE2118*AE2634)+(AE2119*AE2635))/AE2629</f>
        <v>2.1911237919057283</v>
      </c>
      <c r="AF2120" s="102">
        <v>2.725673695775336</v>
      </c>
      <c r="AG2120" s="102">
        <v>2.3436442815509522</v>
      </c>
      <c r="AH2120" s="102">
        <v>3.5876422862567079</v>
      </c>
      <c r="AI2120" s="102">
        <v>3.5937886136260069</v>
      </c>
      <c r="AJ2120" s="103">
        <f>((AJ2114*AJ2630)+(AJ2115*AJ2631)+(AJ2116*AJ2632)+(AJ2117*AJ2633)+(AJ2118*AJ2634)+(AJ2119*AJ2635))/AJ2629</f>
        <v>2.8908657459508804</v>
      </c>
      <c r="AK2120" s="103">
        <v>2.6773223334179317</v>
      </c>
      <c r="AL2120" s="103">
        <v>2.7728123595857492</v>
      </c>
      <c r="AM2120" s="103">
        <v>2.5873137941653135</v>
      </c>
      <c r="AN2120" s="103">
        <v>2.5271785518061418</v>
      </c>
      <c r="AO2120" s="103">
        <f>((AO2114*AO2630)+(AO2115*AO2631)+(AO2116*AO2632)+(AO2117*AO2633)+(AO2118*AO2634)+(AO2119*AO2635))/AO2629</f>
        <v>2.0284555967540507</v>
      </c>
      <c r="AP2120" s="103">
        <v>2.61847486309183</v>
      </c>
      <c r="AQ2120" s="103">
        <v>2.9564823055098532</v>
      </c>
      <c r="AR2120" s="103">
        <v>2.82050775812337</v>
      </c>
      <c r="AS2120" s="103">
        <f>((AS2114*AS2630)+(AS2115*AS2631)+(AS2116*AS2632)+(AS2117*AS2633)+(AS2118*AS2634)+(AS2119*AS2635))/AS2629</f>
        <v>1.3571503407891212</v>
      </c>
      <c r="AT2120" s="103">
        <v>2.4980719824996194</v>
      </c>
      <c r="AU2120" s="103">
        <v>1.6369578140165</v>
      </c>
      <c r="AV2120" s="103">
        <v>1.1424745897541</v>
      </c>
      <c r="AW2120" s="103">
        <v>0.77027369743200846</v>
      </c>
      <c r="AX2120" s="103">
        <f>((AX2114*AX2630)+(AX2115*AX2631)+(AX2116*AX2632)+(AX2117*AX2633)+(AX2118*AX2634)+(AX2119*AX2635))/AX2629</f>
        <v>0.89116242508731858</v>
      </c>
      <c r="AY2120" s="103"/>
      <c r="AZ2120" s="103">
        <v>1.776704190594937</v>
      </c>
      <c r="BA2120" s="103">
        <v>1.6899330253294409</v>
      </c>
      <c r="BB2120" s="103">
        <v>1.5603830152522531</v>
      </c>
      <c r="BC2120" s="103">
        <v>1.5208604967987849</v>
      </c>
      <c r="BD2120" s="103">
        <v>1.7132495400274352</v>
      </c>
      <c r="BE2120" s="103">
        <v>1.7557948940046053</v>
      </c>
      <c r="BF2120" s="103">
        <f>((BF2114*BF2630)+(BF2115*BF2631)+(BF2116*BF2632)+(BF2117*BF2633)+(BF2118*BF2634)+(BF2119*BF2635))/BF2629</f>
        <v>2.1354125759097591</v>
      </c>
      <c r="BG2120" s="103">
        <v>2.1535277097193868</v>
      </c>
      <c r="BH2120" s="103">
        <v>1.8780264712829975</v>
      </c>
      <c r="BI2120" s="103">
        <v>2.5171232342738681</v>
      </c>
      <c r="BJ2120" s="103">
        <v>2.3003738059431638</v>
      </c>
      <c r="BK2120" s="103">
        <v>2.3811384898773307</v>
      </c>
      <c r="BL2120" s="103">
        <v>2.1557925118921264</v>
      </c>
      <c r="BM2120" s="103">
        <v>1.8771375426067243</v>
      </c>
      <c r="BN2120" s="103">
        <v>1.8366230711743579</v>
      </c>
      <c r="BO2120" s="103">
        <f>((BO2114*BO2630)+(BO2115*BO2631)+(BO2116*BO2632)+(BO2117*BO2633)+(BO2118*BO2634)+(BO2119*BO2635))/BO2629</f>
        <v>2.0780784361869014</v>
      </c>
      <c r="BP2120" s="103">
        <v>2.3731285548571113</v>
      </c>
      <c r="BQ2120" s="103">
        <v>2.5724066145791116</v>
      </c>
      <c r="BR2120" s="103">
        <v>2.0285777190986893</v>
      </c>
      <c r="BS2120" s="103">
        <v>2.0116573745165036</v>
      </c>
      <c r="BT2120" s="103">
        <v>2.3369556107530434</v>
      </c>
      <c r="BU2120" s="103">
        <v>2.4731891725723218</v>
      </c>
      <c r="BV2120" s="103">
        <v>2.6002071469605088</v>
      </c>
      <c r="BW2120" s="103">
        <v>2.6336147084949362</v>
      </c>
      <c r="BX2120" s="103">
        <v>2.704142953870539</v>
      </c>
      <c r="BY2120" s="103">
        <v>2.9880533757974153</v>
      </c>
      <c r="BZ2120" s="102">
        <v>2.7482812567688519</v>
      </c>
      <c r="CA2120" s="103">
        <f>((CA2114*CA2630)+(CA2115*CA2631)+(CA2116*CA2632)+(CA2117*CA2633)+(CA2118*CA2634)+(CA2119*CA2635))/CA2629</f>
        <v>2.6142663785965041</v>
      </c>
      <c r="CB2120" s="103">
        <v>2.3797242592090981</v>
      </c>
      <c r="CC2120" s="103">
        <v>2.6132117036961686</v>
      </c>
      <c r="CD2120" s="103">
        <v>2.9371798907291069</v>
      </c>
      <c r="CE2120" s="103">
        <v>2.4268672194014993</v>
      </c>
      <c r="CF2120" s="103">
        <v>2.6223223631681711</v>
      </c>
      <c r="CG2120" s="103">
        <v>2.9389704656031284</v>
      </c>
      <c r="CH2120" s="103">
        <v>1.8974189551162468</v>
      </c>
      <c r="CI2120" s="103">
        <v>1.892540063912584</v>
      </c>
      <c r="CJ2120" s="102">
        <v>1.5468285724081079</v>
      </c>
      <c r="CK2120" s="102">
        <v>1.5005210517311214</v>
      </c>
      <c r="CL2120" s="103">
        <f>((CL2114*CL2630)+(CL2115*CL2631)+(CL2116*CL2632)+(CL2117*CL2633)+(CL2118*CL2634)+(CL2119*CL2635))/CL2629</f>
        <v>1.4592708161485906</v>
      </c>
      <c r="CM2120" s="103">
        <v>2.2134475368289968</v>
      </c>
      <c r="CN2120" s="103">
        <v>2.1090133089416279</v>
      </c>
      <c r="CO2120" s="103">
        <v>3.5693953418684732</v>
      </c>
      <c r="CP2120" s="103">
        <v>3.7800214880704894</v>
      </c>
      <c r="CQ2120" s="103">
        <v>3.566400242643168</v>
      </c>
      <c r="CR2120" s="103">
        <v>3.3626488209874119</v>
      </c>
      <c r="CS2120" s="103">
        <v>4.0447032838193513</v>
      </c>
      <c r="CT2120" s="103">
        <v>3.7622396701657181</v>
      </c>
      <c r="CU2120" s="103">
        <v>3.4579079675924773</v>
      </c>
      <c r="CV2120" s="103">
        <v>5.2434607666970265</v>
      </c>
      <c r="CW2120" s="103">
        <v>5.04583553619673</v>
      </c>
      <c r="CX2120" s="103">
        <v>5.3881032486404825</v>
      </c>
      <c r="CY2120" s="103">
        <v>5.2207576216548812</v>
      </c>
      <c r="CZ2120" s="103">
        <v>4.7940177262545518</v>
      </c>
      <c r="DA2120" s="103">
        <f t="shared" ref="DA2120" si="2138">((DA2114*DA2630)+(DA2115*DA2631)+(DA2116*DA2632)+(DA2117*DA2633)+(DA2118*DA2634)+(DA2119*DA2635))/DA2629</f>
        <v>5.1534541763738426</v>
      </c>
      <c r="DB2120" s="102">
        <v>6.21263309618889</v>
      </c>
      <c r="DC2120" s="102">
        <v>5.760078023900018</v>
      </c>
      <c r="DD2120" s="102">
        <v>5.6455511477179243</v>
      </c>
      <c r="DE2120" s="102">
        <v>5.6325117210110438</v>
      </c>
      <c r="DF2120" s="102">
        <v>5.5810973440966833</v>
      </c>
      <c r="DG2120" s="102">
        <v>5.1854959690237514</v>
      </c>
      <c r="DH2120" s="102">
        <v>5.2258214399092093</v>
      </c>
      <c r="DI2120" s="102">
        <v>5.2422646978586513</v>
      </c>
      <c r="DJ2120" s="102">
        <v>4.9075739789340451</v>
      </c>
      <c r="DK2120" s="102">
        <v>5.1942122532658024</v>
      </c>
      <c r="DL2120" s="102">
        <v>5.113793570266977</v>
      </c>
      <c r="DM2120" s="102">
        <v>4.9373735317979071</v>
      </c>
      <c r="DN2120" s="104">
        <f t="shared" ref="DN2120" si="2139">((DN2114*DN2630)+(DN2115*DN2631)+(DN2116*DN2632)+(DN2117*DN2633)+(DN2118*DN2634)+(DN2119*DN2635))/DN2629</f>
        <v>5.2071977661296165</v>
      </c>
      <c r="DO2120" s="102">
        <v>4.9373735317979071</v>
      </c>
      <c r="DP2120" s="102">
        <v>5.5715261009577821</v>
      </c>
      <c r="DQ2120" s="102">
        <v>5.0007407943883555</v>
      </c>
      <c r="DR2120" s="102">
        <v>4.535607404126683</v>
      </c>
      <c r="DS2120" s="102">
        <v>4.4135698841448008</v>
      </c>
      <c r="DT2120" s="102">
        <v>3.7388817937555969</v>
      </c>
      <c r="DU2120" s="102">
        <v>3.8469774813899731</v>
      </c>
      <c r="DV2120" s="105">
        <f>((DV2114*DV2630)+(DV2115*DV2631)+(DV2116*DV2632)+(DV2117*DV2633)+(DV2118*DV2634)+(DV2119*DV2635))/DV2629</f>
        <v>4.4259793065751296</v>
      </c>
      <c r="DW2120" s="106">
        <f>((DW2114*DW2630)+(DW2115*DW2631)+(DW2116*DW2632)+(DW2117*DW2633)+(DW2118*DW2634)+(DW2119*DW2635))/DW2629</f>
        <v>4.0103460328451614</v>
      </c>
      <c r="DX2120" s="107">
        <f>((DX2114*DX2630)+(DX2115*DX2631)+(DX2116*DX2632)+(DX2117*DX2633)+(DX2118*DX2634)+(DX2119*DX2635))/DX2629</f>
        <v>3.706748510329843</v>
      </c>
      <c r="DZ2120" s="102">
        <f>((DZ2114*DZ2630)+(DZ2115*DZ2631)+(DZ2116*DZ2632)+(DZ2117*DZ2633)+(DZ2118*DZ2634)+(DZ2119*DZ2635))/DZ2629</f>
        <v>3.0029162237997298</v>
      </c>
      <c r="EC2120" s="102">
        <f>((EC2114*EC2630)+(EC2115*EC2631)+(EC2116*EC2632)+(EC2117*EC2633)+(EC2118*EC2634)+(EC2119*EC2635))/EC2629</f>
        <v>2.0089394910348486</v>
      </c>
      <c r="EF2120" s="102">
        <f>((EF2114*EF2630)+(EF2115*EF2631)+(EF2116*EF2632)+(EF2117*EF2633)+(EF2118*EF2634)+(EF2119*EF2635))/EF2629</f>
        <v>1.7147491328502107</v>
      </c>
      <c r="EI2120" s="102">
        <f>((EI2114*EI2630)+(EI2115*EI2631)+(EI2116*EI2632)+(EI2117*EI2633)+(EI2118*EI2634)+(EI2119*EI2635))/EI2629</f>
        <v>2.0996111679172662</v>
      </c>
      <c r="EL2120" s="102">
        <f>((EL2114*EL2630)+(EL2115*EL2631)+(EL2116*EL2632)+(EL2117*EL2633)+(EL2118*EL2634)+(EL2119*EL2635))/EL2629</f>
        <v>2.1797450497591733</v>
      </c>
      <c r="EO2120" s="102">
        <f>((EO2114*EO2630)+(EO2115*EO2631)+(EO2116*EO2632)+(EO2117*EO2633)+(EO2118*EO2634)+(EO2119*EO2635))/EO2629</f>
        <v>2.2282286436655871</v>
      </c>
    </row>
    <row r="2121" spans="1:145" ht="15.5" hidden="1" x14ac:dyDescent="0.35">
      <c r="A2121" s="116"/>
      <c r="B2121" s="102"/>
      <c r="C2121" s="102"/>
      <c r="D2121" s="102"/>
      <c r="E2121" s="102"/>
      <c r="F2121" s="102"/>
      <c r="G2121" s="102"/>
      <c r="H2121" s="102"/>
      <c r="I2121" s="102"/>
      <c r="J2121" s="102"/>
      <c r="K2121" s="102"/>
      <c r="L2121" s="102"/>
      <c r="M2121" s="102"/>
      <c r="N2121" s="102"/>
      <c r="O2121" s="102"/>
      <c r="P2121" s="102"/>
      <c r="Q2121" s="102"/>
      <c r="R2121" s="102"/>
      <c r="S2121" s="102"/>
      <c r="T2121" s="102"/>
      <c r="U2121" s="102"/>
      <c r="V2121" s="102"/>
      <c r="W2121" s="102"/>
      <c r="X2121" s="103"/>
      <c r="Y2121" s="103"/>
      <c r="Z2121" s="102"/>
      <c r="AA2121" s="102"/>
      <c r="AB2121" s="102"/>
      <c r="AC2121" s="102"/>
      <c r="AD2121" s="102"/>
      <c r="AE2121" s="102"/>
      <c r="AF2121" s="102"/>
      <c r="AG2121" s="102"/>
      <c r="AH2121" s="102"/>
      <c r="AI2121" s="102"/>
      <c r="AJ2121" s="103"/>
      <c r="AK2121" s="103"/>
      <c r="AL2121" s="103"/>
      <c r="AM2121" s="103"/>
      <c r="AN2121" s="103"/>
      <c r="AO2121" s="103"/>
      <c r="AP2121" s="103"/>
      <c r="AQ2121" s="103"/>
      <c r="AR2121" s="103"/>
      <c r="AS2121" s="103"/>
      <c r="AT2121" s="103"/>
      <c r="AU2121" s="103"/>
      <c r="AV2121" s="103"/>
      <c r="AW2121" s="103"/>
      <c r="AX2121" s="103"/>
      <c r="AY2121" s="103"/>
      <c r="AZ2121" s="103"/>
      <c r="BA2121" s="103"/>
      <c r="BB2121" s="103"/>
      <c r="BC2121" s="103"/>
      <c r="BD2121" s="103"/>
      <c r="BE2121" s="103"/>
      <c r="BF2121" s="103"/>
      <c r="BG2121" s="103"/>
      <c r="BH2121" s="103"/>
      <c r="BI2121" s="103"/>
      <c r="BJ2121" s="103"/>
      <c r="BK2121" s="103"/>
      <c r="BL2121" s="103"/>
      <c r="BM2121" s="103"/>
      <c r="BN2121" s="103"/>
      <c r="BO2121" s="103"/>
      <c r="BP2121" s="103"/>
      <c r="BQ2121" s="103"/>
      <c r="BR2121" s="103"/>
      <c r="BS2121" s="103"/>
      <c r="BT2121" s="103"/>
      <c r="BU2121" s="103"/>
      <c r="BV2121" s="103"/>
      <c r="BW2121" s="103"/>
      <c r="BX2121" s="103"/>
      <c r="BY2121" s="103"/>
      <c r="BZ2121" s="102"/>
      <c r="CA2121" s="103"/>
      <c r="CB2121" s="103"/>
      <c r="CC2121" s="103"/>
      <c r="CD2121" s="103"/>
      <c r="CE2121" s="103"/>
      <c r="CF2121" s="103"/>
      <c r="CG2121" s="103"/>
      <c r="CH2121" s="103"/>
      <c r="CI2121" s="103"/>
      <c r="CJ2121" s="102"/>
      <c r="CK2121" s="102"/>
      <c r="CL2121" s="103"/>
      <c r="CM2121" s="103"/>
      <c r="CN2121" s="103"/>
      <c r="CO2121" s="103"/>
      <c r="CP2121" s="103"/>
      <c r="CQ2121" s="103"/>
      <c r="CR2121" s="103"/>
      <c r="CS2121" s="103"/>
      <c r="CT2121" s="103"/>
      <c r="CU2121" s="103"/>
      <c r="CV2121" s="103"/>
      <c r="CW2121" s="103"/>
      <c r="CX2121" s="103"/>
      <c r="CY2121" s="103"/>
      <c r="CZ2121" s="103"/>
      <c r="DA2121" s="103"/>
      <c r="DB2121" s="102"/>
      <c r="DC2121" s="102"/>
      <c r="DD2121" s="102"/>
      <c r="DE2121" s="102"/>
      <c r="DF2121" s="102"/>
      <c r="DG2121" s="102"/>
      <c r="DH2121" s="102"/>
      <c r="DI2121" s="102"/>
      <c r="DJ2121" s="102"/>
      <c r="DK2121" s="102"/>
      <c r="DL2121" s="102"/>
      <c r="DM2121" s="102"/>
      <c r="DN2121" s="104"/>
      <c r="DO2121" s="102"/>
      <c r="DP2121" s="102"/>
      <c r="DQ2121" s="102"/>
      <c r="DR2121" s="102"/>
      <c r="DS2121" s="102"/>
      <c r="DT2121" s="102"/>
      <c r="DU2121" s="102"/>
      <c r="DV2121" s="105"/>
      <c r="DW2121" s="106"/>
      <c r="DX2121" s="107"/>
      <c r="DZ2121" s="102"/>
      <c r="EC2121" s="102"/>
      <c r="EF2121" s="102"/>
      <c r="EI2121" s="102"/>
      <c r="EL2121" s="102"/>
      <c r="EO2121" s="102"/>
    </row>
    <row r="2122" spans="1:145" ht="15.5" x14ac:dyDescent="0.35">
      <c r="A2122" s="56" t="s">
        <v>701</v>
      </c>
      <c r="B2122" s="102"/>
      <c r="C2122" s="102"/>
      <c r="D2122" s="102"/>
      <c r="E2122" s="102"/>
      <c r="F2122" s="102"/>
      <c r="G2122" s="102"/>
      <c r="H2122" s="102"/>
      <c r="I2122" s="102"/>
      <c r="J2122" s="102"/>
      <c r="K2122" s="102"/>
      <c r="L2122" s="102"/>
      <c r="M2122" s="102"/>
      <c r="N2122" s="102"/>
      <c r="O2122" s="102"/>
      <c r="P2122" s="102"/>
      <c r="Q2122" s="102"/>
      <c r="R2122" s="190">
        <f>+R2481</f>
        <v>1.5212186865709298</v>
      </c>
      <c r="S2122" s="190">
        <f t="shared" ref="S2122:AE2122" si="2140">+S2481</f>
        <v>0.48459719310358346</v>
      </c>
      <c r="T2122" s="190">
        <f t="shared" si="2140"/>
        <v>2.8995582012028089</v>
      </c>
      <c r="U2122" s="190">
        <f t="shared" si="2140"/>
        <v>4.8</v>
      </c>
      <c r="V2122" s="190">
        <f t="shared" si="2140"/>
        <v>0.3</v>
      </c>
      <c r="W2122" s="190">
        <f t="shared" si="2140"/>
        <v>6</v>
      </c>
      <c r="X2122" s="190">
        <f t="shared" si="2140"/>
        <v>4.4000000000000004</v>
      </c>
      <c r="Y2122" s="190">
        <f t="shared" si="2140"/>
        <v>0.9</v>
      </c>
      <c r="Z2122" s="190">
        <f t="shared" si="2140"/>
        <v>2.5</v>
      </c>
      <c r="AA2122" s="190">
        <f t="shared" si="2140"/>
        <v>3.8</v>
      </c>
      <c r="AB2122" s="190">
        <f t="shared" si="2140"/>
        <v>2.6555054796797828</v>
      </c>
      <c r="AC2122" s="190">
        <f t="shared" si="2140"/>
        <v>2.6998179761367931</v>
      </c>
      <c r="AD2122" s="190">
        <f t="shared" si="2140"/>
        <v>2.5004529998881821</v>
      </c>
      <c r="AE2122" s="190">
        <f t="shared" si="2140"/>
        <v>2</v>
      </c>
      <c r="AF2122" s="190">
        <v>3</v>
      </c>
      <c r="AG2122" s="190">
        <v>3</v>
      </c>
      <c r="AH2122" s="106">
        <v>3.7499079428389623</v>
      </c>
      <c r="AI2122" s="102">
        <v>3.7295118635377302</v>
      </c>
      <c r="AJ2122" s="189">
        <f>+AJ2481</f>
        <v>3.2069999999999999</v>
      </c>
      <c r="AK2122" s="103">
        <v>2.8280577202252304</v>
      </c>
      <c r="AL2122" s="103">
        <v>2.9075577202252303</v>
      </c>
      <c r="AM2122" s="103">
        <v>2.8374000000000001</v>
      </c>
      <c r="AN2122" s="103">
        <v>2.8791000000000002</v>
      </c>
      <c r="AO2122" s="189">
        <f>+AO2481</f>
        <v>2.5</v>
      </c>
      <c r="AP2122" s="103">
        <v>2.6805532471201765</v>
      </c>
      <c r="AQ2122" s="103">
        <v>2.9969134201795438</v>
      </c>
      <c r="AR2122" s="103">
        <v>2.9629634201795438</v>
      </c>
      <c r="AS2122" s="103">
        <f>((AS2114*0.511)+(AS2115*0.061)+(AS2116*0.089)+(AS2117*0.123)+(AS2118*0.057)+(AS2119*0.159))</f>
        <v>1.1152400000000002</v>
      </c>
      <c r="AT2122" s="103">
        <v>2.6406145999304904</v>
      </c>
      <c r="AU2122" s="103">
        <v>1.5535275790353258</v>
      </c>
      <c r="AV2122" s="103">
        <v>1.0234470223584022</v>
      </c>
      <c r="AW2122" s="103">
        <v>0.62404702235840204</v>
      </c>
      <c r="AX2122" s="103">
        <v>0.9</v>
      </c>
      <c r="AY2122" s="103"/>
      <c r="AZ2122" s="103">
        <v>1.7816223910764217</v>
      </c>
      <c r="BA2122" s="103">
        <v>1.7159899148704867</v>
      </c>
      <c r="BB2122" s="103">
        <v>1.6289966282601918</v>
      </c>
      <c r="BC2122" s="103">
        <v>1.6487966282601918</v>
      </c>
      <c r="BD2122" s="103">
        <v>1.6816923782601916</v>
      </c>
      <c r="BE2122" s="103">
        <v>1.8036923782601919</v>
      </c>
      <c r="BF2122" s="103">
        <f>((BF2114*0.511)+(BF2115*0.061)+(BF2116*0.089)+(BF2117*0.123)+(BF2118*0.057)+(BF2119*0.159))+0.2</f>
        <v>2.2731000000000003</v>
      </c>
      <c r="BG2122" s="103">
        <v>2.1229200345235184</v>
      </c>
      <c r="BH2122" s="103">
        <v>2.0196078742259624</v>
      </c>
      <c r="BI2122" s="103">
        <v>2.5343617742259621</v>
      </c>
      <c r="BJ2122" s="103">
        <v>2.476861774225962</v>
      </c>
      <c r="BK2122" s="103">
        <v>2.4564078742259623</v>
      </c>
      <c r="BL2122" s="103">
        <v>2.3989078742259626</v>
      </c>
      <c r="BM2122" s="103">
        <v>1.9445078742259623</v>
      </c>
      <c r="BN2122" s="103">
        <v>1.9961078742259624</v>
      </c>
      <c r="BO2122" s="103">
        <f>((BO2114*0.511)+(BO2115*0.061)+(BO2116*0.089)+(BO2117*0.123)+(BO2118*0.057)+(BO2119*0.159))+0.2</f>
        <v>2.3581176208515622</v>
      </c>
      <c r="BP2122" s="103">
        <v>2.34185</v>
      </c>
      <c r="BQ2122" s="103">
        <v>2.5026999999999999</v>
      </c>
      <c r="BR2122" s="103">
        <v>2.0893899999999999</v>
      </c>
      <c r="BS2122" s="103">
        <v>2.0897951017059615</v>
      </c>
      <c r="BT2122" s="103">
        <v>2.3963551017059617</v>
      </c>
      <c r="BU2122" s="103">
        <v>2.4928451017059614</v>
      </c>
      <c r="BV2122" s="103">
        <v>2.5860801017059614</v>
      </c>
      <c r="BW2122" s="103">
        <v>2.5992801017059612</v>
      </c>
      <c r="BX2122" s="103">
        <v>2.6802201017059617</v>
      </c>
      <c r="BY2122" s="103">
        <v>2.9660051017059619</v>
      </c>
      <c r="BZ2122" s="102">
        <v>2.6753749999999998</v>
      </c>
      <c r="CA2122" s="103">
        <f>((CA2114*0.511)+(CA2115*0.061)+(CA2116*0.089)+(CA2117*0.123)+(CA2118*0.057)+(CA2119*0.159))-0.3</f>
        <v>2.3163</v>
      </c>
      <c r="CB2122" s="103">
        <v>2.4532667500000001</v>
      </c>
      <c r="CC2122" s="103">
        <v>2.6629667499999998</v>
      </c>
      <c r="CD2122" s="103">
        <v>2.9711667499999992</v>
      </c>
      <c r="CE2122" s="103">
        <v>2.4827667499999997</v>
      </c>
      <c r="CF2122" s="103">
        <v>2.66576675</v>
      </c>
      <c r="CG2122" s="103">
        <v>2.9617667499999998</v>
      </c>
      <c r="CH2122" s="103">
        <v>1.9610000000000001</v>
      </c>
      <c r="CI2122" s="103">
        <v>1.9556000000000004</v>
      </c>
      <c r="CJ2122" s="102">
        <v>1.7678</v>
      </c>
      <c r="CK2122" s="102">
        <v>1.7242000000000002</v>
      </c>
      <c r="CL2122" s="103">
        <f>((CL2114*0.511)+(CL2115*0.061)+(CL2116*0.089)+(CL2117*0.123)+(CL2118*0.057)+(CL2119*0.159))</f>
        <v>1.6252595159999998</v>
      </c>
      <c r="CM2122" s="103">
        <v>2.1814162492944456</v>
      </c>
      <c r="CN2122" s="103">
        <v>2.1183155492944459</v>
      </c>
      <c r="CO2122" s="103">
        <v>3.5671155492944453</v>
      </c>
      <c r="CP2122" s="103">
        <v>3.7904872492944457</v>
      </c>
      <c r="CQ2122" s="103">
        <v>3.5659812492944454</v>
      </c>
      <c r="CR2122" s="103">
        <v>3.4132162492944462</v>
      </c>
      <c r="CS2122" s="103">
        <v>4.2091762492944458</v>
      </c>
      <c r="CT2122" s="103">
        <v>3.8492462492944455</v>
      </c>
      <c r="CU2122" s="103">
        <v>3.4961812492944455</v>
      </c>
      <c r="CV2122" s="103">
        <v>5.4471512492944463</v>
      </c>
      <c r="CW2122" s="103">
        <v>5.2435862492944469</v>
      </c>
      <c r="CX2122" s="103">
        <v>5.6769512492944454</v>
      </c>
      <c r="CY2122" s="103">
        <v>5.5268862492944466</v>
      </c>
      <c r="CZ2122" s="103">
        <v>5.0156862492944461</v>
      </c>
      <c r="DA2122" s="103">
        <f t="shared" ref="DA2122" si="2141">((DA2114*0.5236)+(DA2115*0.0342)+(DA2116*0.0928)+(DA2117*0.0884)+(DA2118*0.0954)+(DA2119*0.1655))</f>
        <v>5.5429990869979262</v>
      </c>
      <c r="DB2122" s="102">
        <v>6.8717784500091268</v>
      </c>
      <c r="DC2122" s="102">
        <v>6.389878026740444</v>
      </c>
      <c r="DD2122" s="102">
        <v>6.2050872782270385</v>
      </c>
      <c r="DE2122" s="102">
        <v>6.1831528217912144</v>
      </c>
      <c r="DF2122" s="102">
        <v>6.0732828217912136</v>
      </c>
      <c r="DG2122" s="102">
        <v>5.6395128217912145</v>
      </c>
      <c r="DH2122" s="102">
        <v>5.7678233716612137</v>
      </c>
      <c r="DI2122" s="102">
        <v>5.7080233716612145</v>
      </c>
      <c r="DJ2122" s="102">
        <v>5.3301733716612141</v>
      </c>
      <c r="DK2122" s="102">
        <v>5.656988392791213</v>
      </c>
      <c r="DL2122" s="102">
        <v>5.5551077300000005</v>
      </c>
      <c r="DM2122" s="102">
        <v>5.347168825321214</v>
      </c>
      <c r="DN2122" s="104">
        <f t="shared" ref="DN2122:DX2122" si="2142">((DN2114*0.5236)+(DN2115*0.0342)+(DN2116*0.0928)+(DN2117*0.0884)+(DN2118*0.0954)+(DN2119*0.1655))</f>
        <v>5.5828243519999994</v>
      </c>
      <c r="DO2122" s="102">
        <v>5.347168825321214</v>
      </c>
      <c r="DP2122" s="102">
        <v>6.1370685999999992</v>
      </c>
      <c r="DQ2122" s="102">
        <v>5.4665735999999994</v>
      </c>
      <c r="DR2122" s="102">
        <v>4.9091556000000001</v>
      </c>
      <c r="DS2122" s="102">
        <v>4.6743636000000004</v>
      </c>
      <c r="DT2122" s="102">
        <v>3.9125035999999995</v>
      </c>
      <c r="DU2122" s="102">
        <v>4.1544136000000007</v>
      </c>
      <c r="DV2122" s="105">
        <f t="shared" si="2142"/>
        <v>4.8780836000000001</v>
      </c>
      <c r="DW2122" s="106">
        <f t="shared" si="2142"/>
        <v>4.4667735999999998</v>
      </c>
      <c r="DX2122" s="107">
        <f t="shared" si="2142"/>
        <v>4.0540136000000002</v>
      </c>
      <c r="DZ2122" s="102">
        <f>((DZ2114*0.5236)+(DZ2115*0.0342)+(DZ2116*0.0928)+(DZ2117*0.0884)+(DZ2118*0.0954)+(DZ2119*0.1655))</f>
        <v>3.136310344</v>
      </c>
      <c r="EC2122" s="102">
        <f>((EC2114*0.5236)+(EC2115*0.0342)+(EC2116*0.0928)+(EC2117*0.0884)+(EC2118*0.0954)+(EC2119*0.1655))</f>
        <v>1.9402167439999998</v>
      </c>
      <c r="EF2122" s="102">
        <f>((EF2114*0.5236)+(EF2115*0.0342)+(EF2116*0.0928)+(EF2117*0.0884)+(EF2118*0.0954)+(EF2119*0.1655))</f>
        <v>1.6706961258973707</v>
      </c>
      <c r="EI2122" s="102">
        <f>((EI2114*0.5236)+(EI2115*0.0342)+(EI2116*0.0928)+(EI2117*0.0884)+(EI2118*0.0954)+(EI2119*0.1655))</f>
        <v>2.1559030520419817</v>
      </c>
      <c r="EL2122" s="102">
        <f>((EL2114*0.5236)+(EL2115*0.0342)+(EL2116*0.0928)+(EL2117*0.0884)+(EL2118*0.0954)+(EL2119*0.1655))</f>
        <v>2.234596411410025</v>
      </c>
      <c r="EO2122" s="102">
        <f>((EO2114*0.5236)+(EO2115*0.0342)+(EO2116*0.0928)+(EO2117*0.0884)+(EO2118*0.0954)+(EO2119*0.1655))</f>
        <v>2.2642764114100249</v>
      </c>
    </row>
    <row r="2123" spans="1:145" ht="15.5" x14ac:dyDescent="0.35">
      <c r="A2123" s="56" t="s">
        <v>702</v>
      </c>
      <c r="B2123" s="57"/>
      <c r="C2123" s="57"/>
      <c r="D2123" s="57"/>
      <c r="E2123" s="57"/>
      <c r="F2123" s="57"/>
      <c r="G2123" s="57"/>
      <c r="H2123" s="57"/>
      <c r="I2123" s="57"/>
      <c r="J2123" s="57"/>
      <c r="K2123" s="57"/>
      <c r="L2123" s="57"/>
      <c r="M2123" s="57"/>
      <c r="N2123" s="57"/>
      <c r="O2123" s="57"/>
      <c r="P2123" s="57"/>
      <c r="Q2123" s="57"/>
      <c r="R2123" s="57"/>
      <c r="S2123" s="57"/>
      <c r="T2123" s="57"/>
      <c r="U2123" s="57"/>
      <c r="V2123" s="57"/>
      <c r="W2123" s="57"/>
      <c r="X2123" s="58"/>
      <c r="Y2123" s="58"/>
      <c r="Z2123" s="57"/>
      <c r="AA2123" s="57"/>
      <c r="AB2123" s="57"/>
      <c r="AC2123" s="57"/>
      <c r="AD2123" s="57"/>
      <c r="AE2123" s="57"/>
      <c r="AF2123" s="57"/>
      <c r="AG2123" s="57"/>
      <c r="AH2123" s="57"/>
      <c r="AI2123" s="57"/>
      <c r="AJ2123" s="58"/>
      <c r="AK2123" s="58"/>
      <c r="AL2123" s="58"/>
      <c r="AM2123" s="58"/>
      <c r="AN2123" s="58"/>
      <c r="AO2123" s="58"/>
      <c r="AP2123" s="58"/>
      <c r="AQ2123" s="58"/>
      <c r="AR2123" s="58"/>
      <c r="AS2123" s="58"/>
      <c r="AT2123" s="58"/>
      <c r="AU2123" s="58"/>
      <c r="AV2123" s="58"/>
      <c r="AW2123" s="58"/>
      <c r="AX2123" s="58"/>
      <c r="AY2123" s="58"/>
      <c r="AZ2123" s="58"/>
      <c r="BA2123" s="58"/>
      <c r="BB2123" s="58"/>
      <c r="BC2123" s="58"/>
      <c r="BD2123" s="58"/>
      <c r="BE2123" s="58"/>
      <c r="BF2123" s="58"/>
      <c r="BG2123" s="369"/>
      <c r="BH2123" s="369"/>
      <c r="BI2123" s="369"/>
      <c r="BJ2123" s="369"/>
      <c r="BK2123" s="369"/>
      <c r="BL2123" s="369"/>
      <c r="BM2123" s="369"/>
      <c r="BN2123" s="369"/>
      <c r="BO2123" s="58"/>
      <c r="BP2123" s="369"/>
      <c r="BQ2123" s="70"/>
      <c r="BR2123" s="70"/>
      <c r="BS2123" s="70"/>
      <c r="BT2123" s="369"/>
      <c r="BU2123" s="369"/>
      <c r="BV2123" s="369"/>
      <c r="BW2123" s="369"/>
      <c r="BX2123" s="369"/>
      <c r="BY2123" s="369"/>
      <c r="BZ2123" s="370"/>
      <c r="CA2123" s="58"/>
      <c r="CB2123" s="70"/>
      <c r="CC2123" s="70"/>
      <c r="CD2123" s="70"/>
      <c r="CE2123" s="369"/>
      <c r="CF2123" s="369"/>
      <c r="CG2123" s="369"/>
      <c r="CH2123" s="369"/>
      <c r="CI2123" s="369"/>
      <c r="CJ2123" s="370"/>
      <c r="CK2123" s="370"/>
      <c r="CL2123" s="58"/>
      <c r="CM2123" s="369"/>
      <c r="CN2123" s="369"/>
      <c r="CO2123" s="369"/>
      <c r="CP2123" s="369"/>
      <c r="CQ2123" s="369"/>
      <c r="CR2123" s="369"/>
      <c r="CS2123" s="369"/>
      <c r="CT2123" s="369"/>
      <c r="CU2123" s="369"/>
      <c r="CV2123" s="369"/>
      <c r="CW2123" s="369"/>
      <c r="CX2123" s="58"/>
      <c r="CY2123" s="58"/>
      <c r="CZ2123" s="58"/>
      <c r="DA2123" s="58"/>
      <c r="DB2123" s="57"/>
      <c r="DC2123" s="57"/>
      <c r="DD2123" s="57"/>
      <c r="DE2123" s="57"/>
      <c r="DF2123" s="57"/>
      <c r="DG2123" s="57"/>
      <c r="DH2123" s="57"/>
      <c r="DI2123" s="57"/>
      <c r="DJ2123" s="57"/>
      <c r="DK2123" s="57"/>
      <c r="DL2123" s="57"/>
      <c r="DM2123" s="57"/>
      <c r="DN2123" s="59"/>
      <c r="DO2123" s="57"/>
      <c r="DP2123" s="57"/>
      <c r="DQ2123" s="57"/>
      <c r="DR2123" s="57"/>
      <c r="DS2123" s="57"/>
      <c r="DT2123" s="57"/>
      <c r="DU2123" s="57"/>
      <c r="DV2123" s="60"/>
      <c r="DW2123" s="61"/>
      <c r="DX2123" s="62"/>
      <c r="DZ2123" s="57"/>
      <c r="EC2123" s="57"/>
      <c r="EF2123" s="57"/>
      <c r="EI2123" s="57"/>
      <c r="EL2123" s="57"/>
      <c r="EO2123" s="57"/>
    </row>
    <row r="2124" spans="1:145" ht="15.5" x14ac:dyDescent="0.35">
      <c r="A2124" s="56" t="s">
        <v>698</v>
      </c>
      <c r="B2124" s="102">
        <f t="shared" ref="B2124:AA2129" si="2143">B2114*B2630/B$2629</f>
        <v>0</v>
      </c>
      <c r="C2124" s="102">
        <f t="shared" si="2143"/>
        <v>0</v>
      </c>
      <c r="D2124" s="102">
        <f t="shared" si="2143"/>
        <v>0</v>
      </c>
      <c r="E2124" s="102">
        <f t="shared" si="2143"/>
        <v>0</v>
      </c>
      <c r="F2124" s="102">
        <f t="shared" si="2143"/>
        <v>0</v>
      </c>
      <c r="G2124" s="102">
        <f t="shared" si="2143"/>
        <v>0</v>
      </c>
      <c r="H2124" s="102">
        <f t="shared" si="2143"/>
        <v>0</v>
      </c>
      <c r="I2124" s="102">
        <f t="shared" si="2143"/>
        <v>0</v>
      </c>
      <c r="J2124" s="102">
        <f t="shared" si="2143"/>
        <v>0</v>
      </c>
      <c r="K2124" s="102">
        <f t="shared" si="2143"/>
        <v>0</v>
      </c>
      <c r="L2124" s="102">
        <f t="shared" si="2143"/>
        <v>0</v>
      </c>
      <c r="M2124" s="102">
        <f t="shared" si="2143"/>
        <v>0</v>
      </c>
      <c r="N2124" s="102">
        <f t="shared" si="2143"/>
        <v>0</v>
      </c>
      <c r="O2124" s="102">
        <f t="shared" si="2143"/>
        <v>0</v>
      </c>
      <c r="P2124" s="102">
        <f t="shared" si="2143"/>
        <v>1.5132330494910524</v>
      </c>
      <c r="Q2124" s="102">
        <f t="shared" si="2143"/>
        <v>1.1783654603999132</v>
      </c>
      <c r="R2124" s="102">
        <f t="shared" si="2143"/>
        <v>0.25172214835606127</v>
      </c>
      <c r="S2124" s="102">
        <f t="shared" si="2143"/>
        <v>0.12178136665627244</v>
      </c>
      <c r="T2124" s="102">
        <f t="shared" si="2143"/>
        <v>0.67514682513276347</v>
      </c>
      <c r="U2124" s="102">
        <f t="shared" si="2143"/>
        <v>1.7387814734043163</v>
      </c>
      <c r="V2124" s="102">
        <f t="shared" si="2143"/>
        <v>0.37075481609516375</v>
      </c>
      <c r="W2124" s="102">
        <f t="shared" si="2143"/>
        <v>1.6649945729712505</v>
      </c>
      <c r="X2124" s="103">
        <f t="shared" si="2143"/>
        <v>1.0659285058145564</v>
      </c>
      <c r="Y2124" s="103">
        <f t="shared" si="2143"/>
        <v>0</v>
      </c>
      <c r="Z2124" s="102">
        <f t="shared" si="2143"/>
        <v>0.85862092695277159</v>
      </c>
      <c r="AA2124" s="102">
        <f t="shared" si="2143"/>
        <v>0.68835649094292073</v>
      </c>
      <c r="AB2124" s="102">
        <v>0.9225253413086395</v>
      </c>
      <c r="AC2124" s="102">
        <v>0.9403318293691828</v>
      </c>
      <c r="AD2124" s="102">
        <v>0.91692083062625596</v>
      </c>
      <c r="AE2124" s="102">
        <f t="shared" ref="AE2124:AE2129" si="2144">AE2114*AE2630/AE$2629</f>
        <v>0.64653921805748293</v>
      </c>
      <c r="AF2124" s="102">
        <v>0.87565057722323114</v>
      </c>
      <c r="AG2124" s="102">
        <v>0.773662952456876</v>
      </c>
      <c r="AH2124" s="102">
        <v>1.59500264518797</v>
      </c>
      <c r="AI2124" s="102">
        <v>1.6098572903704975</v>
      </c>
      <c r="AJ2124" s="103">
        <f t="shared" ref="AJ2124:AJ2129" si="2145">AJ2114*AJ2630/AJ$2629</f>
        <v>0.59867961401140091</v>
      </c>
      <c r="AK2124" s="103">
        <v>1.0319619937994178</v>
      </c>
      <c r="AL2124" s="103">
        <v>1.0176044041278107</v>
      </c>
      <c r="AM2124" s="103">
        <v>1.0512580892542296</v>
      </c>
      <c r="AN2124" s="103">
        <v>1.0536076921845179</v>
      </c>
      <c r="AO2124" s="103">
        <f t="shared" ref="AO2124:AO2129" si="2146">AO2114*AO2630/AO$2629</f>
        <v>1.0173579330871605</v>
      </c>
      <c r="AP2124" s="103">
        <v>1.2483714933074488</v>
      </c>
      <c r="AQ2124" s="103">
        <v>1.2856789517229346</v>
      </c>
      <c r="AR2124" s="103">
        <v>1.2540120864504161</v>
      </c>
      <c r="AS2124" s="103">
        <f t="shared" ref="AS2124:AS2129" si="2147">AS2114*AS2630/AS$2629</f>
        <v>0.37430427095969965</v>
      </c>
      <c r="AT2124" s="103">
        <v>1.1818757409331204</v>
      </c>
      <c r="AU2124" s="103">
        <v>0.47389720259335616</v>
      </c>
      <c r="AV2124" s="103">
        <v>0.20710520710010508</v>
      </c>
      <c r="AW2124" s="103">
        <v>0.2095687610630006</v>
      </c>
      <c r="AX2124" s="103">
        <f t="shared" ref="AX2124:AX2129" si="2148">AX2114*AX2630/AX$2629</f>
        <v>0.26712284470687869</v>
      </c>
      <c r="AY2124" s="103"/>
      <c r="AZ2124" s="103">
        <v>0.63326119999212394</v>
      </c>
      <c r="BA2124" s="103">
        <v>0.56035801336313118</v>
      </c>
      <c r="BB2124" s="103">
        <v>0.49693589358799389</v>
      </c>
      <c r="BC2124" s="103">
        <v>0.42259703881060456</v>
      </c>
      <c r="BD2124" s="103">
        <v>0.5350058622975451</v>
      </c>
      <c r="BE2124" s="103">
        <v>0.55002191026921399</v>
      </c>
      <c r="BF2124" s="103">
        <f t="shared" ref="BF2124:BF2129" si="2149">BF2114*BF2630/BF$2629</f>
        <v>0.44886435527209012</v>
      </c>
      <c r="BG2124" s="103">
        <v>0.6688462697889529</v>
      </c>
      <c r="BH2124" s="103">
        <v>0.69918127473821801</v>
      </c>
      <c r="BI2124" s="103">
        <v>0.89335355375424463</v>
      </c>
      <c r="BJ2124" s="103">
        <v>0.9253718686360185</v>
      </c>
      <c r="BK2124" s="103">
        <v>0.89132605066351622</v>
      </c>
      <c r="BL2124" s="103">
        <v>0.92573149967883694</v>
      </c>
      <c r="BM2124" s="103">
        <v>1.0332715791460871</v>
      </c>
      <c r="BN2124" s="103">
        <v>1.0690133674560764</v>
      </c>
      <c r="BO2124" s="103">
        <f t="shared" ref="BO2124:BO2129" si="2150">BO2114*BO2630/BO$2629</f>
        <v>1.0496112546812943</v>
      </c>
      <c r="BP2124" s="103">
        <v>1.084182008231986</v>
      </c>
      <c r="BQ2124" s="103">
        <v>1.0294029618122236</v>
      </c>
      <c r="BR2124" s="103">
        <v>1.163141377205529</v>
      </c>
      <c r="BS2124" s="103">
        <v>1.2576655286513916</v>
      </c>
      <c r="BT2124" s="103">
        <v>1.1279697869930281</v>
      </c>
      <c r="BU2124" s="103">
        <v>1.1916899394250098</v>
      </c>
      <c r="BV2124" s="103">
        <v>1.2459669339308999</v>
      </c>
      <c r="BW2124" s="103">
        <v>1.0623475080705174</v>
      </c>
      <c r="BX2124" s="103">
        <v>1.084866023105431</v>
      </c>
      <c r="BY2124" s="103">
        <v>1.1701065389686316</v>
      </c>
      <c r="BZ2124" s="102">
        <v>1.0710464688722059</v>
      </c>
      <c r="CA2124" s="103">
        <f t="shared" ref="CA2124:CA2129" si="2151">CA2114*CA2630/CA$2629</f>
        <v>1.1300669382634587</v>
      </c>
      <c r="CB2124" s="103">
        <v>1.0570684057428938</v>
      </c>
      <c r="CC2124" s="103">
        <v>1.0571333430488201</v>
      </c>
      <c r="CD2124" s="103">
        <v>1.090020618903168</v>
      </c>
      <c r="CE2124" s="103">
        <v>1.0613988296993169</v>
      </c>
      <c r="CF2124" s="103">
        <v>1.0633601663003074</v>
      </c>
      <c r="CG2124" s="103">
        <v>1.0972680441610609</v>
      </c>
      <c r="CH2124" s="103">
        <v>0.96618255567604161</v>
      </c>
      <c r="CI2124" s="103">
        <v>0.89357867879425845</v>
      </c>
      <c r="CJ2124" s="102">
        <v>0.96089232423512949</v>
      </c>
      <c r="CK2124" s="102">
        <v>0.93184951633417634</v>
      </c>
      <c r="CL2124" s="103">
        <f t="shared" ref="CL2124:CL2129" si="2152">CL2114*CL2630/CL$2629</f>
        <v>0.93776501044111071</v>
      </c>
      <c r="CM2124" s="103">
        <v>1.0860876492823606</v>
      </c>
      <c r="CN2124" s="103">
        <v>1.0957149048712991</v>
      </c>
      <c r="CO2124" s="103">
        <v>1.5114140208340439</v>
      </c>
      <c r="CP2124" s="103">
        <v>1.4411640576315041</v>
      </c>
      <c r="CQ2124" s="103">
        <v>1.5054597760397277</v>
      </c>
      <c r="CR2124" s="103">
        <v>1.5190774920109966</v>
      </c>
      <c r="CS2124" s="103">
        <v>1.5530763736078144</v>
      </c>
      <c r="CT2124" s="103">
        <v>1.5021849415385806</v>
      </c>
      <c r="CU2124" s="103">
        <v>1.5605466840564941</v>
      </c>
      <c r="CV2124" s="103">
        <v>2.1200546036822194</v>
      </c>
      <c r="CW2124" s="103">
        <v>2.1090422185280375</v>
      </c>
      <c r="CX2124" s="103">
        <v>2.6785435460696769</v>
      </c>
      <c r="CY2124" s="103">
        <v>2.6385923445591719</v>
      </c>
      <c r="CZ2124" s="103">
        <v>2.0058637982925918</v>
      </c>
      <c r="DA2124" s="103">
        <f t="shared" ref="DA2124:DA2129" si="2153">DA2114*DA2630/DA$2629</f>
        <v>2.4802887542381238</v>
      </c>
      <c r="DB2124" s="102">
        <v>3.448796376600201</v>
      </c>
      <c r="DC2124" s="102">
        <v>3.3099944305279023</v>
      </c>
      <c r="DD2124" s="102">
        <v>3.4202520368590434</v>
      </c>
      <c r="DE2124" s="102">
        <v>3.1679011042726164</v>
      </c>
      <c r="DF2124" s="102">
        <v>3.2414073498530804</v>
      </c>
      <c r="DG2124" s="102">
        <v>3.2234751153406189</v>
      </c>
      <c r="DH2124" s="102">
        <v>2.9368709542359617</v>
      </c>
      <c r="DI2124" s="102">
        <v>2.9705911983246449</v>
      </c>
      <c r="DJ2124" s="102">
        <v>2.9581637622927381</v>
      </c>
      <c r="DK2124" s="102">
        <v>3.0146622557437368</v>
      </c>
      <c r="DL2124" s="102">
        <v>3.0347755750083389</v>
      </c>
      <c r="DM2124" s="102">
        <v>2.9685229000107247</v>
      </c>
      <c r="DN2124" s="104">
        <f t="shared" ref="DN2124" si="2154">DN2114*DN2630/DN$2629</f>
        <v>3.1352704283655908</v>
      </c>
      <c r="DO2124" s="102">
        <v>2.9685229000107247</v>
      </c>
      <c r="DP2124" s="102">
        <v>2.8181885163164098</v>
      </c>
      <c r="DQ2124" s="102">
        <v>2.4837790646108284</v>
      </c>
      <c r="DR2124" s="102">
        <v>2.2951426203057967</v>
      </c>
      <c r="DS2124" s="102">
        <v>2.0322221895270918</v>
      </c>
      <c r="DT2124" s="102">
        <v>1.681299605112164</v>
      </c>
      <c r="DU2124" s="102">
        <v>1.8796157950700383</v>
      </c>
      <c r="DV2124" s="105">
        <f t="shared" ref="DV2124:DX2129" si="2155">DV2114*DV2630/DV$2629</f>
        <v>2.1519513009778941</v>
      </c>
      <c r="DW2124" s="106">
        <f t="shared" si="2155"/>
        <v>1.9386886247526298</v>
      </c>
      <c r="DX2124" s="107">
        <f t="shared" si="2155"/>
        <v>1.7301018777147212</v>
      </c>
      <c r="DZ2124" s="102">
        <f t="shared" ref="DZ2124:DZ2129" si="2156">DZ2114*DZ2630/DZ$2629</f>
        <v>1.4115347859956227</v>
      </c>
      <c r="EC2124" s="102">
        <f t="shared" ref="EC2124:EC2129" si="2157">EC2114*EC2630/EC$2629</f>
        <v>0.84232228624788286</v>
      </c>
      <c r="EF2124" s="102">
        <f t="shared" ref="EF2124:EF2129" si="2158">EF2114*EF2630/EF$2629</f>
        <v>0.67254425704002829</v>
      </c>
      <c r="EI2124" s="102">
        <f t="shared" ref="EI2124:EI2129" si="2159">EI2114*EI2630/EI$2629</f>
        <v>1.1220936874917731</v>
      </c>
      <c r="EL2124" s="102">
        <f t="shared" ref="EL2124:EL2129" si="2160">EL2114*EL2630/EL$2629</f>
        <v>1.2192098871035195</v>
      </c>
      <c r="EO2124" s="102">
        <f t="shared" ref="EO2124:EO2129" si="2161">EO2114*EO2630/EO$2629</f>
        <v>1.2746124611009868</v>
      </c>
    </row>
    <row r="2125" spans="1:145" ht="15.5" x14ac:dyDescent="0.35">
      <c r="A2125" s="56" t="s">
        <v>699</v>
      </c>
      <c r="B2125" s="102">
        <f t="shared" si="2143"/>
        <v>-0.53317786060769579</v>
      </c>
      <c r="C2125" s="102">
        <f t="shared" si="2143"/>
        <v>-0.38182519963761136</v>
      </c>
      <c r="D2125" s="102">
        <f t="shared" si="2143"/>
        <v>5.8038353737488793E-2</v>
      </c>
      <c r="E2125" s="102">
        <f t="shared" si="2143"/>
        <v>-1.4389608981912046E-2</v>
      </c>
      <c r="F2125" s="102">
        <f t="shared" si="2143"/>
        <v>-0.15786315994275835</v>
      </c>
      <c r="G2125" s="102">
        <f t="shared" si="2143"/>
        <v>-9.3644206356588905E-2</v>
      </c>
      <c r="H2125" s="102">
        <f t="shared" si="2143"/>
        <v>-0.18590220101659743</v>
      </c>
      <c r="I2125" s="102">
        <f t="shared" si="2143"/>
        <v>1.9232469448716261</v>
      </c>
      <c r="J2125" s="102">
        <f t="shared" si="2143"/>
        <v>1.6952562534298641</v>
      </c>
      <c r="K2125" s="102">
        <f t="shared" si="2143"/>
        <v>0.23166100639042941</v>
      </c>
      <c r="L2125" s="102">
        <f t="shared" si="2143"/>
        <v>9.4832501620795734E-2</v>
      </c>
      <c r="M2125" s="102">
        <f t="shared" si="2143"/>
        <v>-0.12318503284900155</v>
      </c>
      <c r="N2125" s="102">
        <f t="shared" si="2143"/>
        <v>-9.3090456246797057E-2</v>
      </c>
      <c r="O2125" s="102">
        <f t="shared" si="2143"/>
        <v>0.16415771339904811</v>
      </c>
      <c r="P2125" s="102">
        <f t="shared" si="2143"/>
        <v>0.21466990720817605</v>
      </c>
      <c r="Q2125" s="102">
        <f t="shared" si="2143"/>
        <v>9.4575625521875636E-2</v>
      </c>
      <c r="R2125" s="102">
        <f t="shared" si="2143"/>
        <v>0.14380918321794195</v>
      </c>
      <c r="S2125" s="102">
        <f t="shared" si="2143"/>
        <v>-6.5095703546521444E-2</v>
      </c>
      <c r="T2125" s="102">
        <f t="shared" si="2143"/>
        <v>8.1134170915045656E-2</v>
      </c>
      <c r="U2125" s="102">
        <f t="shared" si="2143"/>
        <v>0.1787384674782615</v>
      </c>
      <c r="V2125" s="102">
        <f t="shared" si="2143"/>
        <v>2.5391112204421574E-2</v>
      </c>
      <c r="W2125" s="102">
        <f t="shared" si="2143"/>
        <v>0.22491856693106968</v>
      </c>
      <c r="X2125" s="103">
        <f t="shared" si="2143"/>
        <v>9.8418871921858164E-2</v>
      </c>
      <c r="Y2125" s="103">
        <f t="shared" si="2143"/>
        <v>3.8418099414818996E-2</v>
      </c>
      <c r="Z2125" s="102">
        <f t="shared" si="2143"/>
        <v>2.9480293644366402E-2</v>
      </c>
      <c r="AA2125" s="102">
        <f t="shared" si="2143"/>
        <v>0.14595422923067505</v>
      </c>
      <c r="AB2125" s="102">
        <v>0.15263553724721221</v>
      </c>
      <c r="AC2125" s="102">
        <v>0.16209248401412582</v>
      </c>
      <c r="AD2125" s="102">
        <v>9.7440427686453987E-2</v>
      </c>
      <c r="AE2125" s="102">
        <f t="shared" si="2144"/>
        <v>6.4379489795364522E-2</v>
      </c>
      <c r="AF2125" s="102">
        <v>6.8598170721737073E-2</v>
      </c>
      <c r="AG2125" s="102">
        <v>6.43632169438106E-2</v>
      </c>
      <c r="AH2125" s="102">
        <v>0.18724104114079795</v>
      </c>
      <c r="AI2125" s="102">
        <v>0.1933035500063508</v>
      </c>
      <c r="AJ2125" s="103">
        <f t="shared" si="2145"/>
        <v>0.31364034899747106</v>
      </c>
      <c r="AK2125" s="103">
        <v>0.13240282780600121</v>
      </c>
      <c r="AL2125" s="103">
        <v>0.12641933995795593</v>
      </c>
      <c r="AM2125" s="103">
        <v>0.13892626836368133</v>
      </c>
      <c r="AN2125" s="103">
        <v>0.13507581329297991</v>
      </c>
      <c r="AO2125" s="103">
        <f t="shared" si="2146"/>
        <v>4.2227027487523557E-2</v>
      </c>
      <c r="AP2125" s="103">
        <v>5.0213337022207698E-2</v>
      </c>
      <c r="AQ2125" s="103">
        <v>6.8524373279526485E-2</v>
      </c>
      <c r="AR2125" s="103">
        <v>0.11444530992129794</v>
      </c>
      <c r="AS2125" s="103">
        <f t="shared" si="2147"/>
        <v>6.2909285976811141E-2</v>
      </c>
      <c r="AT2125" s="103">
        <v>6.3675305086508094E-2</v>
      </c>
      <c r="AU2125" s="103">
        <v>4.738209582662499E-2</v>
      </c>
      <c r="AV2125" s="103">
        <v>4.5117335414499499E-2</v>
      </c>
      <c r="AW2125" s="103">
        <v>4.5298928803748702E-2</v>
      </c>
      <c r="AX2125" s="103">
        <f t="shared" si="2148"/>
        <v>0.10344388017896292</v>
      </c>
      <c r="AY2125" s="103"/>
      <c r="AZ2125" s="103">
        <v>7.8699287590730749E-2</v>
      </c>
      <c r="BA2125" s="103">
        <v>9.7133353351212648E-2</v>
      </c>
      <c r="BB2125" s="103">
        <v>9.3715748667551474E-2</v>
      </c>
      <c r="BC2125" s="103">
        <v>0.14086309759057877</v>
      </c>
      <c r="BD2125" s="103">
        <v>4.8085087332539279E-2</v>
      </c>
      <c r="BE2125" s="103">
        <v>9.3335254260205378E-2</v>
      </c>
      <c r="BF2125" s="103">
        <f t="shared" si="2149"/>
        <v>3.9817062013585272E-2</v>
      </c>
      <c r="BG2125" s="103">
        <v>5.9291561978151851E-2</v>
      </c>
      <c r="BH2125" s="103">
        <v>0.10997307133437478</v>
      </c>
      <c r="BI2125" s="103">
        <v>7.4111717677777356E-2</v>
      </c>
      <c r="BJ2125" s="103">
        <v>0.12514179377617266</v>
      </c>
      <c r="BK2125" s="103">
        <v>7.9465081757008241E-2</v>
      </c>
      <c r="BL2125" s="103">
        <v>0.12881210075825827</v>
      </c>
      <c r="BM2125" s="103">
        <v>8.2752360783313758E-2</v>
      </c>
      <c r="BN2125" s="103">
        <v>0.13251061748778606</v>
      </c>
      <c r="BO2125" s="103">
        <f t="shared" si="2150"/>
        <v>6.7667331538955239E-2</v>
      </c>
      <c r="BP2125" s="103">
        <v>7.132940882231327E-2</v>
      </c>
      <c r="BQ2125" s="103">
        <v>7.6484111931614848E-2</v>
      </c>
      <c r="BR2125" s="103">
        <v>3.6983524337294071E-2</v>
      </c>
      <c r="BS2125" s="103">
        <v>8.506840221727896E-2</v>
      </c>
      <c r="BT2125" s="103">
        <v>8.2052619593825205E-2</v>
      </c>
      <c r="BU2125" s="103">
        <v>0.10928094461952129</v>
      </c>
      <c r="BV2125" s="103">
        <v>0.13583679924900036</v>
      </c>
      <c r="BW2125" s="103">
        <v>8.1815819425108377E-2</v>
      </c>
      <c r="BX2125" s="103">
        <v>8.9968805863515508E-2</v>
      </c>
      <c r="BY2125" s="103">
        <v>9.6974318403919998E-2</v>
      </c>
      <c r="BZ2125" s="102">
        <v>5.5759261997907386E-2</v>
      </c>
      <c r="CA2125" s="103">
        <f t="shared" si="2151"/>
        <v>4.301198507806904E-2</v>
      </c>
      <c r="CB2125" s="103">
        <v>8.1034391019066412E-2</v>
      </c>
      <c r="CC2125" s="103">
        <v>9.5840853188588329E-2</v>
      </c>
      <c r="CD2125" s="103">
        <v>0.1270593664397498</v>
      </c>
      <c r="CE2125" s="103">
        <v>7.99219984637492E-2</v>
      </c>
      <c r="CF2125" s="103">
        <v>9.4839949795874665E-2</v>
      </c>
      <c r="CG2125" s="103">
        <v>0.12036782512091761</v>
      </c>
      <c r="CH2125" s="103">
        <v>7.0208218890492891E-2</v>
      </c>
      <c r="CI2125" s="103">
        <v>7.8906886809268301E-2</v>
      </c>
      <c r="CJ2125" s="102">
        <v>0.11893490821725479</v>
      </c>
      <c r="CK2125" s="102">
        <v>0.14388654283895769</v>
      </c>
      <c r="CL2125" s="103">
        <f t="shared" si="2152"/>
        <v>0.10608364633738475</v>
      </c>
      <c r="CM2125" s="103">
        <v>7.6032904789534506E-2</v>
      </c>
      <c r="CN2125" s="103">
        <v>6.3760856199543303E-2</v>
      </c>
      <c r="CO2125" s="103">
        <v>8.7638850110603406E-2</v>
      </c>
      <c r="CP2125" s="103">
        <v>7.8725301720453597E-2</v>
      </c>
      <c r="CQ2125" s="103">
        <v>8.6265223756285023E-2</v>
      </c>
      <c r="CR2125" s="103">
        <v>0.11582232324756217</v>
      </c>
      <c r="CS2125" s="103">
        <v>0.102346685353148</v>
      </c>
      <c r="CT2125" s="103">
        <v>8.7032396922270161E-2</v>
      </c>
      <c r="CU2125" s="103">
        <v>9.000737896739501E-2</v>
      </c>
      <c r="CV2125" s="103">
        <v>0.15928891029818729</v>
      </c>
      <c r="CW2125" s="103">
        <v>0.16042845423537905</v>
      </c>
      <c r="CX2125" s="103">
        <v>0.13041795593428324</v>
      </c>
      <c r="CY2125" s="103">
        <v>0.13632413817835973</v>
      </c>
      <c r="CZ2125" s="103">
        <v>0.16920520256937782</v>
      </c>
      <c r="DA2125" s="103">
        <f t="shared" si="2153"/>
        <v>0.12486510785243513</v>
      </c>
      <c r="DB2125" s="102">
        <v>0.27077846378776949</v>
      </c>
      <c r="DC2125" s="102">
        <v>0.26602357026094914</v>
      </c>
      <c r="DD2125" s="102">
        <v>0.26413248165952319</v>
      </c>
      <c r="DE2125" s="102">
        <v>0.11202130523396718</v>
      </c>
      <c r="DF2125" s="102">
        <v>0.11743020951042077</v>
      </c>
      <c r="DG2125" s="102">
        <v>9.8511548557171147E-2</v>
      </c>
      <c r="DH2125" s="102">
        <v>8.6219520929408072E-2</v>
      </c>
      <c r="DI2125" s="102">
        <v>9.0921484873776645E-2</v>
      </c>
      <c r="DJ2125" s="102">
        <v>5.3291698734736284E-2</v>
      </c>
      <c r="DK2125" s="102">
        <v>9.024036852018516E-2</v>
      </c>
      <c r="DL2125" s="102">
        <v>9.3027123356073729E-2</v>
      </c>
      <c r="DM2125" s="102">
        <v>5.3590294180539851E-2</v>
      </c>
      <c r="DN2125" s="104">
        <f>DN2115*DN2631/DN$2629</f>
        <v>7.1160882547398233E-2</v>
      </c>
      <c r="DO2125" s="102">
        <v>5.3590294180539851E-2</v>
      </c>
      <c r="DP2125" s="102">
        <v>0.11051355759274704</v>
      </c>
      <c r="DQ2125" s="102">
        <v>9.1580170972462002E-2</v>
      </c>
      <c r="DR2125" s="102">
        <v>8.7003737852153734E-2</v>
      </c>
      <c r="DS2125" s="102">
        <v>7.2259398739856873E-2</v>
      </c>
      <c r="DT2125" s="102">
        <v>5.637777541383665E-2</v>
      </c>
      <c r="DU2125" s="102">
        <v>2.6682720169033544E-2</v>
      </c>
      <c r="DV2125" s="105">
        <f t="shared" si="2155"/>
        <v>2.0439349303391273E-2</v>
      </c>
      <c r="DW2125" s="106">
        <f t="shared" si="2155"/>
        <v>1.7955376348980395E-2</v>
      </c>
      <c r="DX2125" s="107">
        <f t="shared" si="2155"/>
        <v>2.1418141988533555E-2</v>
      </c>
      <c r="DZ2125" s="102">
        <f t="shared" si="2156"/>
        <v>2.6847196356874336E-2</v>
      </c>
      <c r="EC2125" s="102">
        <f t="shared" si="2157"/>
        <v>2.8904958202497645E-2</v>
      </c>
      <c r="EF2125" s="102">
        <f t="shared" si="2158"/>
        <v>3.543165772770189E-2</v>
      </c>
      <c r="EI2125" s="102">
        <f t="shared" si="2159"/>
        <v>5.6958666468268894E-2</v>
      </c>
      <c r="EL2125" s="102">
        <f t="shared" si="2160"/>
        <v>6.3011241817701846E-2</v>
      </c>
      <c r="EO2125" s="102">
        <f t="shared" si="2161"/>
        <v>6.4576314130430856E-2</v>
      </c>
    </row>
    <row r="2126" spans="1:145" ht="15.5" x14ac:dyDescent="0.35">
      <c r="A2126" s="56" t="s">
        <v>483</v>
      </c>
      <c r="B2126" s="102">
        <f t="shared" si="2143"/>
        <v>0.13218622879369848</v>
      </c>
      <c r="C2126" s="102">
        <f t="shared" si="2143"/>
        <v>-0.235172779020971</v>
      </c>
      <c r="D2126" s="102">
        <f t="shared" si="2143"/>
        <v>1.4162565287461872E-2</v>
      </c>
      <c r="E2126" s="102">
        <f t="shared" si="2143"/>
        <v>0.4196255451484267</v>
      </c>
      <c r="F2126" s="102">
        <f t="shared" si="2143"/>
        <v>-0.25330010608782449</v>
      </c>
      <c r="G2126" s="102">
        <f t="shared" si="2143"/>
        <v>-0.59355857207070339</v>
      </c>
      <c r="H2126" s="102">
        <f t="shared" si="2143"/>
        <v>0.73069002117441684</v>
      </c>
      <c r="I2126" s="102">
        <f t="shared" si="2143"/>
        <v>5.9329071972609677</v>
      </c>
      <c r="J2126" s="102">
        <f t="shared" si="2143"/>
        <v>1.252000390848405</v>
      </c>
      <c r="K2126" s="102">
        <f t="shared" si="2143"/>
        <v>1.0114822442349145</v>
      </c>
      <c r="L2126" s="102">
        <f t="shared" si="2143"/>
        <v>2.0966925618114489</v>
      </c>
      <c r="M2126" s="102">
        <f t="shared" si="2143"/>
        <v>-0.18369421543110842</v>
      </c>
      <c r="N2126" s="102">
        <f t="shared" si="2143"/>
        <v>0.44362350676609125</v>
      </c>
      <c r="O2126" s="102">
        <f t="shared" si="2143"/>
        <v>7.4934706866203155E-2</v>
      </c>
      <c r="P2126" s="102">
        <f t="shared" si="2143"/>
        <v>0.10273579165159392</v>
      </c>
      <c r="Q2126" s="102">
        <f t="shared" si="2143"/>
        <v>0.38232985159155058</v>
      </c>
      <c r="R2126" s="102">
        <f t="shared" si="2143"/>
        <v>0.20342838823143664</v>
      </c>
      <c r="S2126" s="102">
        <f t="shared" si="2143"/>
        <v>0.44530018515239422</v>
      </c>
      <c r="T2126" s="102">
        <f t="shared" si="2143"/>
        <v>0.32908824626629912</v>
      </c>
      <c r="U2126" s="102">
        <f t="shared" si="2143"/>
        <v>0.66767889561363492</v>
      </c>
      <c r="V2126" s="102">
        <f t="shared" si="2143"/>
        <v>0.33045645420816849</v>
      </c>
      <c r="W2126" s="102">
        <f t="shared" si="2143"/>
        <v>0.73149996169965126</v>
      </c>
      <c r="X2126" s="103">
        <f t="shared" si="2143"/>
        <v>0.51578423202672863</v>
      </c>
      <c r="Y2126" s="103">
        <f t="shared" si="2143"/>
        <v>5.5796479492096943E-2</v>
      </c>
      <c r="Z2126" s="102">
        <f t="shared" si="2143"/>
        <v>0.3471419871948947</v>
      </c>
      <c r="AA2126" s="102">
        <f t="shared" si="2143"/>
        <v>0.87184316243155224</v>
      </c>
      <c r="AB2126" s="102">
        <v>0.54173745420860497</v>
      </c>
      <c r="AC2126" s="102">
        <v>0.55106687593869919</v>
      </c>
      <c r="AD2126" s="102">
        <v>0.65076074226375002</v>
      </c>
      <c r="AE2126" s="102">
        <f t="shared" si="2144"/>
        <v>0.80310712376149018</v>
      </c>
      <c r="AF2126" s="102">
        <v>0.50364368406729365</v>
      </c>
      <c r="AG2126" s="102">
        <v>0.45576481788269102</v>
      </c>
      <c r="AH2126" s="102">
        <v>0.26643369737959749</v>
      </c>
      <c r="AI2126" s="102">
        <v>0.26363198718355618</v>
      </c>
      <c r="AJ2126" s="103">
        <f t="shared" si="2145"/>
        <v>0.1495892136329233</v>
      </c>
      <c r="AK2126" s="103">
        <v>0.36601618208687781</v>
      </c>
      <c r="AL2126" s="103">
        <v>0.37434960503565301</v>
      </c>
      <c r="AM2126" s="103">
        <v>0.33815227550591848</v>
      </c>
      <c r="AN2126" s="103">
        <v>0.33741221174176189</v>
      </c>
      <c r="AO2126" s="103">
        <f t="shared" si="2146"/>
        <v>0.24819097700683676</v>
      </c>
      <c r="AP2126" s="103">
        <v>0.20111683129293084</v>
      </c>
      <c r="AQ2126" s="103">
        <v>0.29267584717812967</v>
      </c>
      <c r="AR2126" s="103">
        <v>0.30270640891865869</v>
      </c>
      <c r="AS2126" s="103">
        <f t="shared" si="2147"/>
        <v>0.60015268137769151</v>
      </c>
      <c r="AT2126" s="103">
        <v>0.31067635477119898</v>
      </c>
      <c r="AU2126" s="103">
        <v>0.27522031005891817</v>
      </c>
      <c r="AV2126" s="103">
        <v>0.106222200364417</v>
      </c>
      <c r="AW2126" s="103">
        <v>8.6930068116239184E-2</v>
      </c>
      <c r="AX2126" s="103">
        <f t="shared" si="2148"/>
        <v>9.2302303588772075E-2</v>
      </c>
      <c r="AY2126" s="103"/>
      <c r="AZ2126" s="103">
        <v>0.1474431205957539</v>
      </c>
      <c r="BA2126" s="103">
        <v>0.14144463479970648</v>
      </c>
      <c r="BB2126" s="103">
        <v>0.18446734607191134</v>
      </c>
      <c r="BC2126" s="103">
        <v>0.17573784737606329</v>
      </c>
      <c r="BD2126" s="103">
        <v>0.19565235505637504</v>
      </c>
      <c r="BE2126" s="103">
        <v>0.18580601613302444</v>
      </c>
      <c r="BF2126" s="103">
        <f t="shared" si="2149"/>
        <v>0.1729929407554687</v>
      </c>
      <c r="BG2126" s="103">
        <v>0.23478106621789344</v>
      </c>
      <c r="BH2126" s="103">
        <v>0.16871641044075464</v>
      </c>
      <c r="BI2126" s="103">
        <v>0.26178189155389464</v>
      </c>
      <c r="BJ2126" s="103">
        <v>0.21670375107896578</v>
      </c>
      <c r="BK2126" s="103">
        <v>0.31193538432807699</v>
      </c>
      <c r="BL2126" s="103">
        <v>0.26370483622089713</v>
      </c>
      <c r="BM2126" s="103">
        <v>0.27820882655031554</v>
      </c>
      <c r="BN2126" s="103">
        <v>0.24782537026761839</v>
      </c>
      <c r="BO2126" s="103">
        <f t="shared" si="2150"/>
        <v>0.32235942723409694</v>
      </c>
      <c r="BP2126" s="103">
        <v>0.38672246265388521</v>
      </c>
      <c r="BQ2126" s="103">
        <v>0.41466941347811748</v>
      </c>
      <c r="BR2126" s="103">
        <v>0.29090427756555759</v>
      </c>
      <c r="BS2126" s="103">
        <v>0.19383156711932936</v>
      </c>
      <c r="BT2126" s="103">
        <v>0.32750154161949591</v>
      </c>
      <c r="BU2126" s="103">
        <v>0.31732248909585392</v>
      </c>
      <c r="BV2126" s="103">
        <v>0.33129280256106147</v>
      </c>
      <c r="BW2126" s="103">
        <v>0.33329157818546518</v>
      </c>
      <c r="BX2126" s="103">
        <v>0.33607682506520475</v>
      </c>
      <c r="BY2126" s="103">
        <v>0.38186599645827035</v>
      </c>
      <c r="BZ2126" s="102">
        <v>0.23913893671570194</v>
      </c>
      <c r="CA2126" s="103">
        <f t="shared" si="2151"/>
        <v>0.12996322076029898</v>
      </c>
      <c r="CB2126" s="103">
        <v>0.243929774800421</v>
      </c>
      <c r="CC2126" s="103">
        <v>0.35806310778478101</v>
      </c>
      <c r="CD2126" s="103">
        <v>0.42757384490834283</v>
      </c>
      <c r="CE2126" s="103">
        <v>0.30043141914120902</v>
      </c>
      <c r="CF2126" s="103">
        <v>0.37477959962836294</v>
      </c>
      <c r="CG2126" s="103">
        <v>0.44410876369189761</v>
      </c>
      <c r="CH2126" s="103">
        <v>0.35843975564406672</v>
      </c>
      <c r="CI2126" s="103">
        <v>0.40262668564144488</v>
      </c>
      <c r="CJ2126" s="102">
        <v>0.28920383638839658</v>
      </c>
      <c r="CK2126" s="102">
        <v>0.32637898066935012</v>
      </c>
      <c r="CL2126" s="103">
        <f t="shared" si="2152"/>
        <v>0.33184835491707665</v>
      </c>
      <c r="CM2126" s="103">
        <v>0.37549977810319229</v>
      </c>
      <c r="CN2126" s="103">
        <v>0.40510990626303434</v>
      </c>
      <c r="CO2126" s="103">
        <v>0.54825929188406786</v>
      </c>
      <c r="CP2126" s="103">
        <v>0.62723542724558623</v>
      </c>
      <c r="CQ2126" s="103">
        <v>0.55090058066708758</v>
      </c>
      <c r="CR2126" s="103">
        <v>0.48001931765696626</v>
      </c>
      <c r="CS2126" s="103">
        <v>0.62636125928974562</v>
      </c>
      <c r="CT2126" s="103">
        <v>0.57545346513370055</v>
      </c>
      <c r="CU2126" s="103">
        <v>0.48656244706527124</v>
      </c>
      <c r="CV2126" s="103">
        <v>0.75260702636972443</v>
      </c>
      <c r="CW2126" s="103">
        <v>0.71359995399866671</v>
      </c>
      <c r="CX2126" s="103">
        <v>0.52731467468042259</v>
      </c>
      <c r="CY2126" s="103">
        <v>0.49066066202190323</v>
      </c>
      <c r="CZ2126" s="103">
        <v>0.68492170717453216</v>
      </c>
      <c r="DA2126" s="103">
        <f t="shared" si="2153"/>
        <v>0.44363338238699151</v>
      </c>
      <c r="DB2126" s="102">
        <v>0.56618283539513148</v>
      </c>
      <c r="DC2126" s="102">
        <v>0.49263474668726309</v>
      </c>
      <c r="DD2126" s="102">
        <v>0.44209793481896659</v>
      </c>
      <c r="DE2126" s="102">
        <v>0.55642585671914679</v>
      </c>
      <c r="DF2126" s="102">
        <v>0.50654559548583222</v>
      </c>
      <c r="DG2126" s="102">
        <v>0.43906667806591043</v>
      </c>
      <c r="DH2126" s="102">
        <v>0.61353071740233245</v>
      </c>
      <c r="DI2126" s="102">
        <v>0.68425844402205938</v>
      </c>
      <c r="DJ2126" s="102">
        <v>0.48517837414481646</v>
      </c>
      <c r="DK2126" s="102">
        <v>0.66664976581516777</v>
      </c>
      <c r="DL2126" s="102">
        <v>0.63961950718085969</v>
      </c>
      <c r="DM2126" s="102">
        <v>0.48348185553408374</v>
      </c>
      <c r="DN2126" s="104">
        <f>DN2116*DN2632/DN$2629</f>
        <v>0.57895602453683603</v>
      </c>
      <c r="DO2126" s="102">
        <v>0.48348185553408374</v>
      </c>
      <c r="DP2126" s="102">
        <v>0.68350042920600507</v>
      </c>
      <c r="DQ2126" s="102">
        <v>0.5993118940617812</v>
      </c>
      <c r="DR2126" s="102">
        <v>0.56628194883479399</v>
      </c>
      <c r="DS2126" s="102">
        <v>0.62750646123529286</v>
      </c>
      <c r="DT2126" s="102">
        <v>0.55246928242108151</v>
      </c>
      <c r="DU2126" s="102">
        <v>0.51696086738320324</v>
      </c>
      <c r="DV2126" s="105">
        <f t="shared" si="2155"/>
        <v>0.49534052607105122</v>
      </c>
      <c r="DW2126" s="106">
        <f t="shared" si="2155"/>
        <v>0.469304559191488</v>
      </c>
      <c r="DX2126" s="107">
        <f t="shared" si="2155"/>
        <v>0.39447431802975158</v>
      </c>
      <c r="DZ2126" s="102">
        <f t="shared" si="2156"/>
        <v>0.3412322925133916</v>
      </c>
      <c r="EC2126" s="102">
        <f t="shared" si="2157"/>
        <v>0.28431221674580309</v>
      </c>
      <c r="EF2126" s="102">
        <f t="shared" si="2158"/>
        <v>0.24466056328302174</v>
      </c>
      <c r="EI2126" s="102">
        <f t="shared" si="2159"/>
        <v>0.23049516707453191</v>
      </c>
      <c r="EL2126" s="102">
        <f t="shared" si="2160"/>
        <v>0.21724974277376494</v>
      </c>
      <c r="EO2126" s="102">
        <f t="shared" si="2161"/>
        <v>0.20594550142091639</v>
      </c>
    </row>
    <row r="2127" spans="1:145" ht="15.5" x14ac:dyDescent="0.35">
      <c r="A2127" s="56" t="s">
        <v>484</v>
      </c>
      <c r="B2127" s="102">
        <f t="shared" si="2143"/>
        <v>-0.17923151076568147</v>
      </c>
      <c r="C2127" s="102">
        <f t="shared" si="2143"/>
        <v>-1.5163314911838215</v>
      </c>
      <c r="D2127" s="102">
        <f t="shared" si="2143"/>
        <v>1.4322911753968568</v>
      </c>
      <c r="E2127" s="102">
        <f t="shared" si="2143"/>
        <v>1.7110925817271148</v>
      </c>
      <c r="F2127" s="102">
        <f t="shared" si="2143"/>
        <v>1.5848155928059011</v>
      </c>
      <c r="G2127" s="102">
        <f t="shared" si="2143"/>
        <v>-1.4122342739439202</v>
      </c>
      <c r="H2127" s="102">
        <f t="shared" si="2143"/>
        <v>0.11351456187503452</v>
      </c>
      <c r="I2127" s="102">
        <f t="shared" si="2143"/>
        <v>9.4683104377832876</v>
      </c>
      <c r="J2127" s="102">
        <f t="shared" si="2143"/>
        <v>2.4037420193328423</v>
      </c>
      <c r="K2127" s="102">
        <f t="shared" si="2143"/>
        <v>0.47741908516822085</v>
      </c>
      <c r="L2127" s="102">
        <f t="shared" si="2143"/>
        <v>1.0810268830289478</v>
      </c>
      <c r="M2127" s="102">
        <f t="shared" si="2143"/>
        <v>0.51580835931861579</v>
      </c>
      <c r="N2127" s="102">
        <f t="shared" si="2143"/>
        <v>-0.15751195222932782</v>
      </c>
      <c r="O2127" s="102">
        <f t="shared" si="2143"/>
        <v>0.11880950663567774</v>
      </c>
      <c r="P2127" s="102">
        <f t="shared" si="2143"/>
        <v>0.41932299929731526</v>
      </c>
      <c r="Q2127" s="102">
        <f t="shared" si="2143"/>
        <v>3.894255692907253E-2</v>
      </c>
      <c r="R2127" s="102">
        <f t="shared" si="2143"/>
        <v>0.44871665802385613</v>
      </c>
      <c r="S2127" s="102">
        <f t="shared" si="2143"/>
        <v>7.476901585090065E-2</v>
      </c>
      <c r="T2127" s="102">
        <f t="shared" si="2143"/>
        <v>-3.7683531440937501E-2</v>
      </c>
      <c r="U2127" s="102">
        <f t="shared" si="2143"/>
        <v>0.72661696891842553</v>
      </c>
      <c r="V2127" s="102">
        <f t="shared" si="2143"/>
        <v>0.88499866925282367</v>
      </c>
      <c r="W2127" s="102">
        <f t="shared" si="2143"/>
        <v>0.97276293230637578</v>
      </c>
      <c r="X2127" s="103">
        <f t="shared" si="2143"/>
        <v>0.30308775569442342</v>
      </c>
      <c r="Y2127" s="103">
        <f t="shared" si="2143"/>
        <v>0.26709779559171104</v>
      </c>
      <c r="Z2127" s="102">
        <f t="shared" si="2143"/>
        <v>0.24652179516789363</v>
      </c>
      <c r="AA2127" s="102">
        <f t="shared" si="2143"/>
        <v>0.47398600487560727</v>
      </c>
      <c r="AB2127" s="102">
        <v>0.43847242143696802</v>
      </c>
      <c r="AC2127" s="102">
        <v>0.44717311279076605</v>
      </c>
      <c r="AD2127" s="102">
        <v>0.23585650857783699</v>
      </c>
      <c r="AE2127" s="102">
        <f t="shared" si="2144"/>
        <v>9.2573337169972472E-2</v>
      </c>
      <c r="AF2127" s="102">
        <v>0.49873689785656</v>
      </c>
      <c r="AG2127" s="102">
        <v>0.29306865025725437</v>
      </c>
      <c r="AH2127" s="102">
        <v>0.77872082835935219</v>
      </c>
      <c r="AI2127" s="102">
        <v>0.78145700756679404</v>
      </c>
      <c r="AJ2127" s="103">
        <f t="shared" si="2145"/>
        <v>0.82368817478062761</v>
      </c>
      <c r="AK2127" s="103">
        <v>0.40476725176310335</v>
      </c>
      <c r="AL2127" s="103">
        <v>0.40642315881371643</v>
      </c>
      <c r="AM2127" s="103">
        <v>0.40994281929869475</v>
      </c>
      <c r="AN2127" s="103">
        <v>9.7313390151147289E-2</v>
      </c>
      <c r="AO2127" s="103">
        <f t="shared" si="2146"/>
        <v>-4.7323093977771569E-2</v>
      </c>
      <c r="AP2127" s="103">
        <v>0.50501818636420304</v>
      </c>
      <c r="AQ2127" s="103">
        <v>0.50459082350530904</v>
      </c>
      <c r="AR2127" s="103">
        <v>0.47395188572153163</v>
      </c>
      <c r="AS2127" s="103">
        <f t="shared" si="2147"/>
        <v>0.35412230416749041</v>
      </c>
      <c r="AT2127" s="103">
        <v>0.50332339957962302</v>
      </c>
      <c r="AU2127" s="103">
        <v>0.45394375694253702</v>
      </c>
      <c r="AV2127" s="103">
        <v>0.43488071005759193</v>
      </c>
      <c r="AW2127" s="103">
        <v>0.436631067500859</v>
      </c>
      <c r="AX2127" s="103">
        <f t="shared" si="2148"/>
        <v>0.45716395327905013</v>
      </c>
      <c r="AY2127" s="103"/>
      <c r="AZ2127" s="103">
        <v>0.49228281122361089</v>
      </c>
      <c r="BA2127" s="103">
        <v>0.46955329379980604</v>
      </c>
      <c r="BB2127" s="103">
        <v>0.46482785671799398</v>
      </c>
      <c r="BC2127" s="103">
        <v>0.46151534263968486</v>
      </c>
      <c r="BD2127" s="103">
        <v>0.61878986533190528</v>
      </c>
      <c r="BE2127" s="103">
        <v>0.61399021267310128</v>
      </c>
      <c r="BF2127" s="103">
        <f t="shared" si="2149"/>
        <v>0.81621847160303407</v>
      </c>
      <c r="BG2127" s="103">
        <v>0.49325438574923636</v>
      </c>
      <c r="BH2127" s="103">
        <v>0.4063046224455425</v>
      </c>
      <c r="BI2127" s="103">
        <v>0.6528486596134071</v>
      </c>
      <c r="BJ2127" s="103">
        <v>0.56618426321317639</v>
      </c>
      <c r="BK2127" s="103">
        <v>0.50227549808371486</v>
      </c>
      <c r="BL2127" s="103">
        <v>0.41189947536582205</v>
      </c>
      <c r="BM2127" s="103">
        <v>0.50833725380724137</v>
      </c>
      <c r="BN2127" s="103">
        <v>0.4170538802449002</v>
      </c>
      <c r="BO2127" s="103">
        <f t="shared" si="2150"/>
        <v>0.34847605814591182</v>
      </c>
      <c r="BP2127" s="103">
        <v>0.31862315840818878</v>
      </c>
      <c r="BQ2127" s="103">
        <v>0.50255871063760194</v>
      </c>
      <c r="BR2127" s="103">
        <v>0.24224723201209428</v>
      </c>
      <c r="BS2127" s="103">
        <v>0.26193375894235071</v>
      </c>
      <c r="BT2127" s="103">
        <v>0.30127593550308668</v>
      </c>
      <c r="BU2127" s="103">
        <v>0.27482672631531424</v>
      </c>
      <c r="BV2127" s="103">
        <v>0.25301101130405917</v>
      </c>
      <c r="BW2127" s="103">
        <v>0.28668154184759498</v>
      </c>
      <c r="BX2127" s="103">
        <v>0.28172493726216402</v>
      </c>
      <c r="BY2127" s="103">
        <v>0.26539051882855808</v>
      </c>
      <c r="BZ2127" s="102">
        <v>0.28435985453594126</v>
      </c>
      <c r="CA2127" s="103">
        <f t="shared" si="2151"/>
        <v>0.21314338920224363</v>
      </c>
      <c r="CB2127" s="103">
        <v>0.44974672572385133</v>
      </c>
      <c r="CC2127" s="103">
        <v>0.46726551787846438</v>
      </c>
      <c r="CD2127" s="103">
        <v>0.52465092358871956</v>
      </c>
      <c r="CE2127" s="103">
        <v>0.44007149635143072</v>
      </c>
      <c r="CF2127" s="103">
        <v>0.45981880657982677</v>
      </c>
      <c r="CG2127" s="103">
        <v>0.5181819043465401</v>
      </c>
      <c r="CH2127" s="103">
        <v>0.29381064486461866</v>
      </c>
      <c r="CI2127" s="103">
        <v>0.31062882146146087</v>
      </c>
      <c r="CJ2127" s="102">
        <v>0.17748208339763144</v>
      </c>
      <c r="CK2127" s="102">
        <v>0.19404424338668341</v>
      </c>
      <c r="CL2127" s="103">
        <f t="shared" si="2152"/>
        <v>0.19163653725952912</v>
      </c>
      <c r="CM2127" s="103">
        <v>0.35189366485858953</v>
      </c>
      <c r="CN2127" s="103">
        <v>0.36456047960961296</v>
      </c>
      <c r="CO2127" s="103">
        <v>0.65415287332658623</v>
      </c>
      <c r="CP2127" s="103">
        <v>0.7102414081522378</v>
      </c>
      <c r="CQ2127" s="103">
        <v>0.65193073397441847</v>
      </c>
      <c r="CR2127" s="103">
        <v>0.56493901115985334</v>
      </c>
      <c r="CS2127" s="103">
        <v>0.69331499596531609</v>
      </c>
      <c r="CT2127" s="103">
        <v>0.64491162285156212</v>
      </c>
      <c r="CU2127" s="103">
        <v>0.56061527378483389</v>
      </c>
      <c r="CV2127" s="103">
        <v>0.90946693402211576</v>
      </c>
      <c r="CW2127" s="103">
        <v>0.82107611426133187</v>
      </c>
      <c r="CX2127" s="103">
        <v>0.80238541322262602</v>
      </c>
      <c r="CY2127" s="103">
        <v>0.76670835840353702</v>
      </c>
      <c r="CZ2127" s="103">
        <v>0.75168794076094003</v>
      </c>
      <c r="DA2127" s="103">
        <f t="shared" si="2153"/>
        <v>0.78910968991546526</v>
      </c>
      <c r="DB2127" s="102">
        <v>0.77549658354773765</v>
      </c>
      <c r="DC2127" s="102">
        <v>0.68031204542140256</v>
      </c>
      <c r="DD2127" s="102">
        <v>0.6343692265873192</v>
      </c>
      <c r="DE2127" s="102">
        <v>0.6448814390777281</v>
      </c>
      <c r="DF2127" s="102">
        <v>0.63912892055931059</v>
      </c>
      <c r="DG2127" s="102">
        <v>0.4083511552373485</v>
      </c>
      <c r="DH2127" s="102">
        <v>0.65010516228213344</v>
      </c>
      <c r="DI2127" s="102">
        <v>0.60028591302286205</v>
      </c>
      <c r="DJ2127" s="102">
        <v>0.55500294016555074</v>
      </c>
      <c r="DK2127" s="102">
        <v>0.66999733577451415</v>
      </c>
      <c r="DL2127" s="102">
        <v>0.62161395999861635</v>
      </c>
      <c r="DM2127" s="102">
        <v>0.5772646452717034</v>
      </c>
      <c r="DN2127" s="104">
        <f>DN2117*DN2633/DN$2629</f>
        <v>0.63545750603405982</v>
      </c>
      <c r="DO2127" s="102">
        <v>0.5772646452717034</v>
      </c>
      <c r="DP2127" s="102">
        <v>0.51013058470098693</v>
      </c>
      <c r="DQ2127" s="102">
        <v>0.47160305909965033</v>
      </c>
      <c r="DR2127" s="102">
        <v>0.41438655052055007</v>
      </c>
      <c r="DS2127" s="102">
        <v>0.49190195247308566</v>
      </c>
      <c r="DT2127" s="102">
        <v>0.45074854001616849</v>
      </c>
      <c r="DU2127" s="102">
        <v>0.2988480290468935</v>
      </c>
      <c r="DV2127" s="105">
        <f t="shared" si="2155"/>
        <v>0.28181385026271766</v>
      </c>
      <c r="DW2127" s="106">
        <f t="shared" si="2155"/>
        <v>0.19291519359309561</v>
      </c>
      <c r="DX2127" s="107">
        <f t="shared" si="2155"/>
        <v>0.29488654608360726</v>
      </c>
      <c r="DZ2127" s="102">
        <f t="shared" si="2156"/>
        <v>0.37592460161368996</v>
      </c>
      <c r="EC2127" s="102">
        <f t="shared" si="2157"/>
        <v>0.38283321604709919</v>
      </c>
      <c r="EF2127" s="102">
        <f t="shared" si="2158"/>
        <v>0.30091016482899857</v>
      </c>
      <c r="EI2127" s="102">
        <f t="shared" si="2159"/>
        <v>0.27963132503392157</v>
      </c>
      <c r="EL2127" s="102">
        <f t="shared" si="2160"/>
        <v>0.31979345431982986</v>
      </c>
      <c r="EO2127" s="102">
        <f t="shared" si="2161"/>
        <v>0.37408975474231698</v>
      </c>
    </row>
    <row r="2128" spans="1:145" ht="15.5" x14ac:dyDescent="0.35">
      <c r="A2128" s="56" t="s">
        <v>485</v>
      </c>
      <c r="B2128" s="102" t="e">
        <f t="shared" si="2143"/>
        <v>#VALUE!</v>
      </c>
      <c r="C2128" s="102">
        <f t="shared" si="2143"/>
        <v>-7.773498700641901E-2</v>
      </c>
      <c r="D2128" s="102">
        <f t="shared" si="2143"/>
        <v>7.3402489084171393E-2</v>
      </c>
      <c r="E2128" s="102">
        <f t="shared" si="2143"/>
        <v>3.8868818015280214E-2</v>
      </c>
      <c r="F2128" s="102">
        <f t="shared" si="2143"/>
        <v>-9.2958830422578437E-2</v>
      </c>
      <c r="G2128" s="102">
        <f t="shared" si="2143"/>
        <v>-0.14608398643814044</v>
      </c>
      <c r="H2128" s="102">
        <f t="shared" si="2143"/>
        <v>9.0882764462631757E-2</v>
      </c>
      <c r="I2128" s="102">
        <f t="shared" si="2143"/>
        <v>0.78426239403782294</v>
      </c>
      <c r="J2128" s="102">
        <f t="shared" si="2143"/>
        <v>0.23472210032844448</v>
      </c>
      <c r="K2128" s="102">
        <f t="shared" si="2143"/>
        <v>0.1879452706339455</v>
      </c>
      <c r="L2128" s="102">
        <f t="shared" si="2143"/>
        <v>0.11541673513910065</v>
      </c>
      <c r="M2128" s="102">
        <f t="shared" si="2143"/>
        <v>0.29358938696578174</v>
      </c>
      <c r="N2128" s="102">
        <f t="shared" si="2143"/>
        <v>3.0221754920248416E-2</v>
      </c>
      <c r="O2128" s="102">
        <f t="shared" si="2143"/>
        <v>0.30863593394775685</v>
      </c>
      <c r="P2128" s="102">
        <f t="shared" si="2143"/>
        <v>0.81641718850742728</v>
      </c>
      <c r="Q2128" s="102">
        <f t="shared" si="2143"/>
        <v>0.80749796819299713</v>
      </c>
      <c r="R2128" s="102">
        <f t="shared" si="2143"/>
        <v>0.83733733227082807</v>
      </c>
      <c r="S2128" s="102">
        <f t="shared" si="2143"/>
        <v>0.59308294620917512</v>
      </c>
      <c r="T2128" s="102">
        <f t="shared" si="2143"/>
        <v>0.82167698565998704</v>
      </c>
      <c r="U2128" s="102">
        <f t="shared" si="2143"/>
        <v>0.8849384828889103</v>
      </c>
      <c r="V2128" s="102">
        <f t="shared" si="2143"/>
        <v>1.0636603774288029</v>
      </c>
      <c r="W2128" s="102">
        <f t="shared" si="2143"/>
        <v>1.3006744671202524</v>
      </c>
      <c r="X2128" s="103">
        <f t="shared" si="2143"/>
        <v>1.1765651279074516</v>
      </c>
      <c r="Y2128" s="103">
        <f t="shared" si="2143"/>
        <v>1.0923630595527369</v>
      </c>
      <c r="Z2128" s="102">
        <f t="shared" si="2143"/>
        <v>0.96968498837997186</v>
      </c>
      <c r="AA2128" s="102">
        <f t="shared" si="2143"/>
        <v>0.73207952396748621</v>
      </c>
      <c r="AB2128" s="102">
        <v>0.53778121379514998</v>
      </c>
      <c r="AC2128" s="102">
        <v>0.54040099290234433</v>
      </c>
      <c r="AD2128" s="102">
        <v>0.55873511253568076</v>
      </c>
      <c r="AE2128" s="102">
        <f t="shared" si="2144"/>
        <v>0.55824191568466275</v>
      </c>
      <c r="AF2128" s="102">
        <v>0.60094994847533423</v>
      </c>
      <c r="AG2128" s="102">
        <v>0.58633265629625031</v>
      </c>
      <c r="AH2128" s="102">
        <v>0.59785907160261276</v>
      </c>
      <c r="AI2128" s="102">
        <v>0.57995162948098289</v>
      </c>
      <c r="AJ2128" s="103">
        <f t="shared" si="2145"/>
        <v>0.78294017201669219</v>
      </c>
      <c r="AK2128" s="103">
        <v>0.3833239301999728</v>
      </c>
      <c r="AL2128" s="103">
        <v>0.41943827504454712</v>
      </c>
      <c r="AM2128" s="103">
        <v>0.23111223802715</v>
      </c>
      <c r="AN2128" s="103">
        <v>0.22957606764501098</v>
      </c>
      <c r="AO2128" s="103">
        <f t="shared" si="2146"/>
        <v>0.2515397528888853</v>
      </c>
      <c r="AP2128" s="103">
        <v>0.16886656288845192</v>
      </c>
      <c r="AQ2128" s="103">
        <v>0.17804886228417366</v>
      </c>
      <c r="AR2128" s="103">
        <v>0.20703339893580761</v>
      </c>
      <c r="AS2128" s="103">
        <f t="shared" si="2147"/>
        <v>0.17817420843423482</v>
      </c>
      <c r="AT2128" s="103">
        <v>0.19256511596151984</v>
      </c>
      <c r="AU2128" s="103">
        <v>0.19803762261082344</v>
      </c>
      <c r="AV2128" s="103">
        <v>0.18791375539155264</v>
      </c>
      <c r="AW2128" s="103">
        <v>0.18867009207266638</v>
      </c>
      <c r="AX2128" s="103">
        <f t="shared" si="2148"/>
        <v>0.10591041476722171</v>
      </c>
      <c r="AY2128" s="103"/>
      <c r="AZ2128" s="103">
        <v>0.19884242143505104</v>
      </c>
      <c r="BA2128" s="103">
        <v>0.19433635587449519</v>
      </c>
      <c r="BB2128" s="103">
        <v>7.668766066624938E-2</v>
      </c>
      <c r="BC2128" s="103">
        <v>7.5153281062777966E-2</v>
      </c>
      <c r="BD2128" s="103">
        <v>7.9249344353978332E-2</v>
      </c>
      <c r="BE2128" s="103">
        <v>7.7282680721731029E-2</v>
      </c>
      <c r="BF2128" s="103">
        <f t="shared" si="2149"/>
        <v>0.17320517947998176</v>
      </c>
      <c r="BG2128" s="103">
        <v>0.21483360595552867</v>
      </c>
      <c r="BH2128" s="103">
        <v>7.1490554751217739E-2</v>
      </c>
      <c r="BI2128" s="103">
        <v>0.21386450886843289</v>
      </c>
      <c r="BJ2128" s="103">
        <v>6.7860446356371909E-2</v>
      </c>
      <c r="BK2128" s="103">
        <v>0.22005870820719162</v>
      </c>
      <c r="BL2128" s="103">
        <v>6.9923879567909367E-2</v>
      </c>
      <c r="BM2128" s="103">
        <v>6.2074030873233682E-2</v>
      </c>
      <c r="BN2128" s="103">
        <v>5.9287879808712057E-2</v>
      </c>
      <c r="BO2128" s="103">
        <f t="shared" si="2150"/>
        <v>0.14806898352673337</v>
      </c>
      <c r="BP2128" s="103">
        <v>0.34266651717820834</v>
      </c>
      <c r="BQ2128" s="103">
        <v>0.36742971360329219</v>
      </c>
      <c r="BR2128" s="103">
        <v>0.13360299952514809</v>
      </c>
      <c r="BS2128" s="103">
        <v>0.10498706425442729</v>
      </c>
      <c r="BT2128" s="103">
        <v>0.23521219165794824</v>
      </c>
      <c r="BU2128" s="103">
        <v>0.34215597231980138</v>
      </c>
      <c r="BV2128" s="103">
        <v>0.44079324645005952</v>
      </c>
      <c r="BW2128" s="103">
        <v>0.47878084818625394</v>
      </c>
      <c r="BX2128" s="103">
        <v>0.48529790966988279</v>
      </c>
      <c r="BY2128" s="103">
        <v>0.5498418133328915</v>
      </c>
      <c r="BZ2128" s="102">
        <v>0.59109662336498725</v>
      </c>
      <c r="CA2128" s="103">
        <f t="shared" si="2151"/>
        <v>0.53214112137156366</v>
      </c>
      <c r="CB2128" s="103">
        <v>0.23313926167920263</v>
      </c>
      <c r="CC2128" s="103">
        <v>0.26607982428296856</v>
      </c>
      <c r="CD2128" s="103">
        <v>0.31712708647619942</v>
      </c>
      <c r="CE2128" s="103">
        <v>0.23769688877951264</v>
      </c>
      <c r="CF2128" s="103">
        <v>0.26979997206893541</v>
      </c>
      <c r="CG2128" s="103">
        <v>0.32140788655912228</v>
      </c>
      <c r="CH2128" s="103">
        <v>0.12421338941073762</v>
      </c>
      <c r="CI2128" s="103">
        <v>8.4579803944657042E-2</v>
      </c>
      <c r="CJ2128" s="102">
        <v>1.2269931422412473E-2</v>
      </c>
      <c r="CK2128" s="102">
        <v>-3.5637916750774545E-2</v>
      </c>
      <c r="CL2128" s="103">
        <f t="shared" si="2152"/>
        <v>-1.22482955302504E-2</v>
      </c>
      <c r="CM2128" s="103">
        <v>0.26369255086370053</v>
      </c>
      <c r="CN2128" s="103">
        <v>0.15663670433215496</v>
      </c>
      <c r="CO2128" s="103">
        <v>0.39343537149287738</v>
      </c>
      <c r="CP2128" s="103">
        <v>0.43097089466009642</v>
      </c>
      <c r="CQ2128" s="103">
        <v>0.39478293937952946</v>
      </c>
      <c r="CR2128" s="103">
        <v>0.3658975113100531</v>
      </c>
      <c r="CS2128" s="103">
        <v>0.46527877563135295</v>
      </c>
      <c r="CT2128" s="103">
        <v>0.44112489440698965</v>
      </c>
      <c r="CU2128" s="103">
        <v>0.39286190921335373</v>
      </c>
      <c r="CV2128" s="103">
        <v>0.61498427809337664</v>
      </c>
      <c r="CW2128" s="103">
        <v>0.58844281093268314</v>
      </c>
      <c r="CX2128" s="103">
        <v>0.69875222322432873</v>
      </c>
      <c r="CY2128" s="103">
        <v>0.66125837576616153</v>
      </c>
      <c r="CZ2128" s="103">
        <v>0.5301357027290452</v>
      </c>
      <c r="DA2128" s="103">
        <f t="shared" si="2153"/>
        <v>0.62793113026784841</v>
      </c>
      <c r="DB2128" s="102">
        <v>0.56807890401164518</v>
      </c>
      <c r="DC2128" s="102">
        <v>0.47178512193687933</v>
      </c>
      <c r="DD2128" s="102">
        <v>0.41668663729343719</v>
      </c>
      <c r="DE2128" s="102">
        <v>0.3238599018879556</v>
      </c>
      <c r="DF2128" s="102">
        <v>0.31497478291083991</v>
      </c>
      <c r="DG2128" s="102">
        <v>0.3046236732752845</v>
      </c>
      <c r="DH2128" s="102">
        <v>0.3116023129312514</v>
      </c>
      <c r="DI2128" s="102">
        <v>0.29208726463197587</v>
      </c>
      <c r="DJ2128" s="102">
        <v>0.27674599553881801</v>
      </c>
      <c r="DK2128" s="102">
        <v>0.3013815350231337</v>
      </c>
      <c r="DL2128" s="102">
        <v>0.28313163775744338</v>
      </c>
      <c r="DM2128" s="102">
        <v>0.27577343296303786</v>
      </c>
      <c r="DN2128" s="104">
        <f>DN2118*DN2634/DN$2629</f>
        <v>0.27513589674254779</v>
      </c>
      <c r="DO2128" s="102">
        <v>0.27577343296303786</v>
      </c>
      <c r="DP2128" s="102">
        <v>0.48178298329655794</v>
      </c>
      <c r="DQ2128" s="102">
        <v>0.44790914364141621</v>
      </c>
      <c r="DR2128" s="102">
        <v>0.3969121032637703</v>
      </c>
      <c r="DS2128" s="102">
        <v>0.47862125626116603</v>
      </c>
      <c r="DT2128" s="102">
        <v>0.39031504150620472</v>
      </c>
      <c r="DU2128" s="102">
        <v>0.37252122978751839</v>
      </c>
      <c r="DV2128" s="105">
        <f t="shared" si="2155"/>
        <v>0.4306254391630277</v>
      </c>
      <c r="DW2128" s="106">
        <f t="shared" si="2155"/>
        <v>0.35202935584079242</v>
      </c>
      <c r="DX2128" s="107">
        <f t="shared" si="2155"/>
        <v>0.319930509196798</v>
      </c>
      <c r="DZ2128" s="102">
        <f t="shared" si="2156"/>
        <v>0.30205895857447007</v>
      </c>
      <c r="EC2128" s="102">
        <f t="shared" si="2157"/>
        <v>0.27749979468911035</v>
      </c>
      <c r="EF2128" s="102">
        <f t="shared" si="2158"/>
        <v>0.25369731882308877</v>
      </c>
      <c r="EI2128" s="102">
        <f t="shared" si="2159"/>
        <v>0.22981495520382117</v>
      </c>
      <c r="EL2128" s="102">
        <f t="shared" si="2160"/>
        <v>0.206596124520568</v>
      </c>
      <c r="EO2128" s="102">
        <f t="shared" si="2161"/>
        <v>0.18179585930748757</v>
      </c>
    </row>
    <row r="2129" spans="1:145" ht="15.5" x14ac:dyDescent="0.35">
      <c r="A2129" s="56" t="s">
        <v>486</v>
      </c>
      <c r="B2129" s="102" t="e">
        <f t="shared" si="2143"/>
        <v>#VALUE!</v>
      </c>
      <c r="C2129" s="102">
        <f t="shared" si="2143"/>
        <v>-1.5085914624495955</v>
      </c>
      <c r="D2129" s="102">
        <f t="shared" si="2143"/>
        <v>-0.37920983420385773</v>
      </c>
      <c r="E2129" s="102">
        <f t="shared" si="2143"/>
        <v>-0.32428408499531225</v>
      </c>
      <c r="F2129" s="102">
        <f t="shared" si="2143"/>
        <v>0.7555060714706775</v>
      </c>
      <c r="G2129" s="102">
        <f t="shared" si="2143"/>
        <v>-0.33002083973248231</v>
      </c>
      <c r="H2129" s="102">
        <f t="shared" si="2143"/>
        <v>-0.65332893790713387</v>
      </c>
      <c r="I2129" s="102">
        <f t="shared" si="2143"/>
        <v>4.8418732356756893</v>
      </c>
      <c r="J2129" s="102">
        <f t="shared" si="2143"/>
        <v>0.98081876006256641</v>
      </c>
      <c r="K2129" s="102">
        <f t="shared" si="2143"/>
        <v>1.2295060633358548</v>
      </c>
      <c r="L2129" s="102">
        <f t="shared" si="2143"/>
        <v>0.62262692916578988</v>
      </c>
      <c r="M2129" s="102">
        <f t="shared" si="2143"/>
        <v>0.5446843221920602</v>
      </c>
      <c r="N2129" s="102">
        <f t="shared" si="2143"/>
        <v>-0.88218342147388318</v>
      </c>
      <c r="O2129" s="102">
        <f t="shared" si="2143"/>
        <v>0.364572571791551</v>
      </c>
      <c r="P2129" s="102">
        <f t="shared" si="2143"/>
        <v>1.3398383922404731</v>
      </c>
      <c r="Q2129" s="102">
        <f t="shared" si="2143"/>
        <v>0.59511549808770381</v>
      </c>
      <c r="R2129" s="102">
        <f t="shared" si="2143"/>
        <v>-0.21016998591116381</v>
      </c>
      <c r="S2129" s="102">
        <f t="shared" si="2143"/>
        <v>-0.58554849771214323</v>
      </c>
      <c r="T2129" s="102">
        <f t="shared" si="2143"/>
        <v>1.0451219092307984</v>
      </c>
      <c r="U2129" s="102">
        <f t="shared" si="2143"/>
        <v>1.0633646945036119</v>
      </c>
      <c r="V2129" s="102">
        <f t="shared" si="2143"/>
        <v>-0.93647733808314515</v>
      </c>
      <c r="W2129" s="102">
        <f t="shared" si="2143"/>
        <v>1.0236155439514167</v>
      </c>
      <c r="X2129" s="103">
        <f t="shared" si="2143"/>
        <v>1.2870439378082141</v>
      </c>
      <c r="Y2129" s="103">
        <f t="shared" si="2143"/>
        <v>-0.27565038966800204</v>
      </c>
      <c r="Z2129" s="102">
        <f t="shared" si="2143"/>
        <v>0.26150697252251809</v>
      </c>
      <c r="AA2129" s="102">
        <f t="shared" si="2143"/>
        <v>1.030552781106906</v>
      </c>
      <c r="AB2129" s="102">
        <v>6.2353511683211904E-2</v>
      </c>
      <c r="AC2129" s="102">
        <v>5.8752681121674769E-2</v>
      </c>
      <c r="AD2129" s="102">
        <v>4.0739418198209268E-2</v>
      </c>
      <c r="AE2129" s="102">
        <f t="shared" si="2144"/>
        <v>2.6282707436755606E-2</v>
      </c>
      <c r="AF2129" s="102">
        <v>0.17809441743118004</v>
      </c>
      <c r="AG2129" s="102">
        <v>0.17045198771407016</v>
      </c>
      <c r="AH2129" s="102">
        <v>0.16278500258637496</v>
      </c>
      <c r="AI2129" s="102">
        <v>0.1655871490178252</v>
      </c>
      <c r="AJ2129" s="103">
        <f t="shared" si="2145"/>
        <v>0.22232822251176523</v>
      </c>
      <c r="AK2129" s="103">
        <v>0.3588501477625588</v>
      </c>
      <c r="AL2129" s="103">
        <v>0.42857757700606575</v>
      </c>
      <c r="AM2129" s="103">
        <v>0.41792210371564364</v>
      </c>
      <c r="AN2129" s="103">
        <v>0.67419337679072378</v>
      </c>
      <c r="AO2129" s="103">
        <f t="shared" si="2146"/>
        <v>0.51646300026141612</v>
      </c>
      <c r="AP2129" s="103">
        <v>0.48932845221658999</v>
      </c>
      <c r="AQ2129" s="103">
        <v>0.66696344753977999</v>
      </c>
      <c r="AR2129" s="103">
        <v>0.50831866817565996</v>
      </c>
      <c r="AS2129" s="103">
        <f t="shared" si="2147"/>
        <v>-0.21251241012680644</v>
      </c>
      <c r="AT2129" s="103">
        <v>0.28595606656764871</v>
      </c>
      <c r="AU2129" s="103">
        <v>0.18847682598419555</v>
      </c>
      <c r="AV2129" s="103">
        <v>0.16127538142593065</v>
      </c>
      <c r="AW2129" s="103">
        <v>-0.19682522008450559</v>
      </c>
      <c r="AX2129" s="103">
        <f t="shared" si="2148"/>
        <v>-0.13478097143356693</v>
      </c>
      <c r="AY2129" s="103"/>
      <c r="AZ2129" s="103">
        <v>0.22617534975766646</v>
      </c>
      <c r="BA2129" s="103">
        <v>0.22710737414108934</v>
      </c>
      <c r="BB2129" s="103">
        <v>0.24374850954055322</v>
      </c>
      <c r="BC2129" s="103">
        <v>0.24499388931907554</v>
      </c>
      <c r="BD2129" s="103">
        <v>0.23646702565509237</v>
      </c>
      <c r="BE2129" s="103">
        <v>0.23535881994732913</v>
      </c>
      <c r="BF2129" s="103">
        <f t="shared" si="2149"/>
        <v>0.48431456678559903</v>
      </c>
      <c r="BG2129" s="103">
        <v>0.48252082002962376</v>
      </c>
      <c r="BH2129" s="103">
        <v>0.42236053757288977</v>
      </c>
      <c r="BI2129" s="103">
        <v>0.42116290280611168</v>
      </c>
      <c r="BJ2129" s="103">
        <v>0.39911168288245874</v>
      </c>
      <c r="BK2129" s="103">
        <v>0.37607776683782312</v>
      </c>
      <c r="BL2129" s="103">
        <v>0.35572072030040264</v>
      </c>
      <c r="BM2129" s="103">
        <v>-8.7506508553467227E-2</v>
      </c>
      <c r="BN2129" s="103">
        <v>-8.9068044090735002E-2</v>
      </c>
      <c r="BO2129" s="103">
        <f t="shared" si="2150"/>
        <v>0.14189538105991009</v>
      </c>
      <c r="BP2129" s="103">
        <v>0.16960499956252958</v>
      </c>
      <c r="BQ2129" s="103">
        <v>0.18186170311626179</v>
      </c>
      <c r="BR2129" s="103">
        <v>0.16169830845306618</v>
      </c>
      <c r="BS2129" s="103">
        <v>0.10817105333172541</v>
      </c>
      <c r="BT2129" s="103">
        <v>0.26294353538565896</v>
      </c>
      <c r="BU2129" s="103">
        <v>0.23791310079682113</v>
      </c>
      <c r="BV2129" s="103">
        <v>0.19330635346542857</v>
      </c>
      <c r="BW2129" s="103">
        <v>0.39069741277999631</v>
      </c>
      <c r="BX2129" s="103">
        <v>0.4262084529043409</v>
      </c>
      <c r="BY2129" s="103">
        <v>0.52387418980514344</v>
      </c>
      <c r="BZ2129" s="102">
        <v>0.50688011128210841</v>
      </c>
      <c r="CA2129" s="103">
        <f t="shared" si="2151"/>
        <v>0.56593972392086944</v>
      </c>
      <c r="CB2129" s="103">
        <v>0.314805700243663</v>
      </c>
      <c r="CC2129" s="103">
        <v>0.36882905751254641</v>
      </c>
      <c r="CD2129" s="103">
        <v>0.45074805041292737</v>
      </c>
      <c r="CE2129" s="103">
        <v>0.30734658696628059</v>
      </c>
      <c r="CF2129" s="103">
        <v>0.35972386879486379</v>
      </c>
      <c r="CG2129" s="103">
        <v>0.43763604172359005</v>
      </c>
      <c r="CH2129" s="103">
        <v>8.4564390630289449E-2</v>
      </c>
      <c r="CI2129" s="103">
        <v>0.12221918726149471</v>
      </c>
      <c r="CJ2129" s="102">
        <v>-1.1954511252716777E-2</v>
      </c>
      <c r="CK2129" s="102">
        <v>-6.0000314747271487E-2</v>
      </c>
      <c r="CL2129" s="103">
        <f t="shared" si="2152"/>
        <v>-9.5814437276260322E-2</v>
      </c>
      <c r="CM2129" s="103">
        <v>6.0240988931619888E-2</v>
      </c>
      <c r="CN2129" s="103">
        <v>2.3230457665983351E-2</v>
      </c>
      <c r="CO2129" s="103">
        <v>0.37449493422029401</v>
      </c>
      <c r="CP2129" s="103">
        <v>0.49168439866061109</v>
      </c>
      <c r="CQ2129" s="103">
        <v>0.37706098882612021</v>
      </c>
      <c r="CR2129" s="103">
        <v>0.31689316560198039</v>
      </c>
      <c r="CS2129" s="103">
        <v>0.60432519397197415</v>
      </c>
      <c r="CT2129" s="103">
        <v>0.51153234931261449</v>
      </c>
      <c r="CU2129" s="103">
        <v>0.36731427450512899</v>
      </c>
      <c r="CV2129" s="103">
        <v>0.68705901423140303</v>
      </c>
      <c r="CW2129" s="103">
        <v>0.6532459842406324</v>
      </c>
      <c r="CX2129" s="103">
        <v>0.55068943550914495</v>
      </c>
      <c r="CY2129" s="103">
        <v>0.52721374272574673</v>
      </c>
      <c r="CZ2129" s="103">
        <v>0.65220337472806555</v>
      </c>
      <c r="DA2129" s="103">
        <f t="shared" si="2153"/>
        <v>0.68762611171297772</v>
      </c>
      <c r="DB2129" s="102">
        <v>0.5832999328464068</v>
      </c>
      <c r="DC2129" s="102">
        <v>0.53932810906562145</v>
      </c>
      <c r="DD2129" s="102">
        <v>0.46801283049963421</v>
      </c>
      <c r="DE2129" s="102">
        <v>0.82742211381962905</v>
      </c>
      <c r="DF2129" s="102">
        <v>0.76161048577719981</v>
      </c>
      <c r="DG2129" s="102">
        <v>0.71146779854741793</v>
      </c>
      <c r="DH2129" s="102">
        <v>0.62749277212812304</v>
      </c>
      <c r="DI2129" s="102">
        <v>0.60412039298333275</v>
      </c>
      <c r="DJ2129" s="102">
        <v>0.57919120805738555</v>
      </c>
      <c r="DK2129" s="102">
        <v>0.45128099238906538</v>
      </c>
      <c r="DL2129" s="102">
        <v>0.44162576696564604</v>
      </c>
      <c r="DM2129" s="102">
        <v>0.578740403837817</v>
      </c>
      <c r="DN2129" s="104">
        <f>DN2119*DN2635/DN$2629</f>
        <v>0.51121702790318369</v>
      </c>
      <c r="DO2129" s="102">
        <v>0.578740403837817</v>
      </c>
      <c r="DP2129" s="102">
        <v>0.96741002984507485</v>
      </c>
      <c r="DQ2129" s="102">
        <v>0.90655746200221765</v>
      </c>
      <c r="DR2129" s="102">
        <v>0.77588044334961803</v>
      </c>
      <c r="DS2129" s="102">
        <v>0.71105862590830748</v>
      </c>
      <c r="DT2129" s="102">
        <v>0.60767154928614164</v>
      </c>
      <c r="DU2129" s="102">
        <v>0.75234883993328605</v>
      </c>
      <c r="DV2129" s="105">
        <f t="shared" si="2155"/>
        <v>1.0458088407970476</v>
      </c>
      <c r="DW2129" s="106">
        <f t="shared" si="2155"/>
        <v>1.0394529231181753</v>
      </c>
      <c r="DX2129" s="107">
        <f t="shared" si="2155"/>
        <v>0.94593711731643115</v>
      </c>
      <c r="DZ2129" s="102">
        <f t="shared" si="2156"/>
        <v>0.5453183887456815</v>
      </c>
      <c r="EC2129" s="102">
        <f t="shared" si="2157"/>
        <v>0.19306701910245527</v>
      </c>
      <c r="EF2129" s="102">
        <f t="shared" si="2158"/>
        <v>0.20750517114737152</v>
      </c>
      <c r="EI2129" s="102">
        <f t="shared" si="2159"/>
        <v>0.18061736664494937</v>
      </c>
      <c r="EL2129" s="102">
        <f t="shared" si="2160"/>
        <v>0.15388459922378914</v>
      </c>
      <c r="EO2129" s="102">
        <f t="shared" si="2161"/>
        <v>0.12720875296344855</v>
      </c>
    </row>
    <row r="2130" spans="1:145" ht="15.5" x14ac:dyDescent="0.35">
      <c r="A2130" s="56" t="s">
        <v>703</v>
      </c>
      <c r="B2130" s="102" t="e">
        <f t="shared" ref="B2130:AA2130" si="2162">B2120*B2629/B$2629</f>
        <v>#VALUE!</v>
      </c>
      <c r="C2130" s="102">
        <f t="shared" si="2162"/>
        <v>-3.7196559192984182</v>
      </c>
      <c r="D2130" s="102">
        <f t="shared" si="2162"/>
        <v>1.1986847493021211</v>
      </c>
      <c r="E2130" s="102">
        <f t="shared" si="2162"/>
        <v>1.830913250913597</v>
      </c>
      <c r="F2130" s="102">
        <f t="shared" si="2162"/>
        <v>1.8361995678234173</v>
      </c>
      <c r="G2130" s="102">
        <f t="shared" si="2162"/>
        <v>-2.5755418785418351</v>
      </c>
      <c r="H2130" s="102">
        <f t="shared" si="2162"/>
        <v>9.5856208588351838E-2</v>
      </c>
      <c r="I2130" s="102">
        <f t="shared" si="2162"/>
        <v>22.950600209629393</v>
      </c>
      <c r="J2130" s="102">
        <f t="shared" si="2162"/>
        <v>6.5665395240021232</v>
      </c>
      <c r="K2130" s="102">
        <f t="shared" si="2162"/>
        <v>3.1380136697633652</v>
      </c>
      <c r="L2130" s="102">
        <f t="shared" si="2162"/>
        <v>4.0105956107660825</v>
      </c>
      <c r="M2130" s="102">
        <f t="shared" si="2162"/>
        <v>1.0472028201963479</v>
      </c>
      <c r="N2130" s="102">
        <f t="shared" si="2162"/>
        <v>-0.65894056826366842</v>
      </c>
      <c r="O2130" s="102">
        <f t="shared" si="2162"/>
        <v>1.0311104326402369</v>
      </c>
      <c r="P2130" s="102">
        <f t="shared" si="2162"/>
        <v>4.4062173283960373</v>
      </c>
      <c r="Q2130" s="102">
        <f t="shared" si="2162"/>
        <v>3.0968269607231127</v>
      </c>
      <c r="R2130" s="102">
        <f t="shared" si="2162"/>
        <v>1.6748437241889602</v>
      </c>
      <c r="S2130" s="102">
        <f t="shared" si="2162"/>
        <v>0.58428931261007766</v>
      </c>
      <c r="T2130" s="102">
        <f t="shared" si="2162"/>
        <v>2.9144846057639562</v>
      </c>
      <c r="U2130" s="102">
        <f t="shared" si="2162"/>
        <v>5.2601189828071595</v>
      </c>
      <c r="V2130" s="102">
        <f t="shared" si="2162"/>
        <v>1.7387840911062356</v>
      </c>
      <c r="W2130" s="102">
        <f t="shared" si="2162"/>
        <v>5.9184660449800157</v>
      </c>
      <c r="X2130" s="103">
        <f t="shared" si="2162"/>
        <v>4.4468284311732322</v>
      </c>
      <c r="Y2130" s="103">
        <f t="shared" si="2162"/>
        <v>1.1780250443833618</v>
      </c>
      <c r="Z2130" s="102">
        <f t="shared" si="2162"/>
        <v>2.7129569638624162</v>
      </c>
      <c r="AA2130" s="102">
        <f t="shared" si="2162"/>
        <v>3.9427721925551471</v>
      </c>
      <c r="AB2130" s="102">
        <v>2.6555054796797828</v>
      </c>
      <c r="AC2130" s="102">
        <v>2.6998179761367931</v>
      </c>
      <c r="AD2130" s="102">
        <v>2.5004529998881821</v>
      </c>
      <c r="AE2130" s="102">
        <f>AE2120*AE2629/AE$2629</f>
        <v>2.1911237919057283</v>
      </c>
      <c r="AF2130" s="102">
        <v>2.725673695775336</v>
      </c>
      <c r="AG2130" s="102">
        <v>2.3436442815509522</v>
      </c>
      <c r="AH2130" s="102">
        <v>3.5876422862567079</v>
      </c>
      <c r="AI2130" s="102">
        <v>3.5937886136260069</v>
      </c>
      <c r="AJ2130" s="103">
        <f>AJ2120*AJ2629/AJ$2629</f>
        <v>2.8908657459508804</v>
      </c>
      <c r="AK2130" s="103">
        <v>2.6773223334179317</v>
      </c>
      <c r="AL2130" s="103">
        <v>2.7728123595857492</v>
      </c>
      <c r="AM2130" s="103">
        <v>2.5873137941653135</v>
      </c>
      <c r="AN2130" s="103">
        <v>2.5271785518061418</v>
      </c>
      <c r="AO2130" s="103">
        <f>AO2120*AO2629/AO$2629</f>
        <v>2.0284555967540507</v>
      </c>
      <c r="AP2130" s="103">
        <v>2.61847486309183</v>
      </c>
      <c r="AQ2130" s="103">
        <v>2.9564823055098532</v>
      </c>
      <c r="AR2130" s="103">
        <v>2.82050775812337</v>
      </c>
      <c r="AS2130" s="103">
        <f>AS2120*AS2629/AS$2629</f>
        <v>1.3571503407891212</v>
      </c>
      <c r="AT2130" s="103">
        <v>2.4980719824996194</v>
      </c>
      <c r="AU2130" s="103">
        <v>1.6369578140165</v>
      </c>
      <c r="AV2130" s="103">
        <v>1.1424745897541</v>
      </c>
      <c r="AW2130" s="103">
        <v>0.77027369743200846</v>
      </c>
      <c r="AX2130" s="103">
        <f>AX2120*AX2629/AX$2629</f>
        <v>0.89116242508731858</v>
      </c>
      <c r="AY2130" s="103"/>
      <c r="AZ2130" s="103">
        <v>1.776704190594937</v>
      </c>
      <c r="BA2130" s="103">
        <v>1.6899330253294409</v>
      </c>
      <c r="BB2130" s="103">
        <v>1.5603830152522531</v>
      </c>
      <c r="BC2130" s="103">
        <v>1.5208604967987849</v>
      </c>
      <c r="BD2130" s="103">
        <v>1.7132495400274352</v>
      </c>
      <c r="BE2130" s="103">
        <v>1.7557948940046053</v>
      </c>
      <c r="BF2130" s="103">
        <f>BF2120*BF2629/BF$2629</f>
        <v>2.1354125759097591</v>
      </c>
      <c r="BG2130" s="103">
        <v>2.1535277097193868</v>
      </c>
      <c r="BH2130" s="103">
        <v>1.8780264712829975</v>
      </c>
      <c r="BI2130" s="103">
        <v>2.5171232342738681</v>
      </c>
      <c r="BJ2130" s="103">
        <v>2.3003738059431638</v>
      </c>
      <c r="BK2130" s="103">
        <v>2.3811384898773307</v>
      </c>
      <c r="BL2130" s="103">
        <v>2.1557925118921264</v>
      </c>
      <c r="BM2130" s="103">
        <v>1.8771375426067243</v>
      </c>
      <c r="BN2130" s="103">
        <v>1.8366230711743579</v>
      </c>
      <c r="BO2130" s="103">
        <f>BO2120*BO2629/BO$2629</f>
        <v>2.0780784361869014</v>
      </c>
      <c r="BP2130" s="103">
        <v>2.3731285548571113</v>
      </c>
      <c r="BQ2130" s="103">
        <v>2.5724066145791116</v>
      </c>
      <c r="BR2130" s="103">
        <v>2.0285777190986893</v>
      </c>
      <c r="BS2130" s="103">
        <v>2.0116573745165036</v>
      </c>
      <c r="BT2130" s="103">
        <v>2.3369556107530434</v>
      </c>
      <c r="BU2130" s="103">
        <v>2.4731891725723218</v>
      </c>
      <c r="BV2130" s="103">
        <v>2.6002071469605088</v>
      </c>
      <c r="BW2130" s="103">
        <v>2.6336147084949362</v>
      </c>
      <c r="BX2130" s="103">
        <v>2.704142953870539</v>
      </c>
      <c r="BY2130" s="103">
        <v>2.9880533757974153</v>
      </c>
      <c r="BZ2130" s="102">
        <v>2.7482812567688519</v>
      </c>
      <c r="CA2130" s="103">
        <f>CA2120*CA2629/CA$2629</f>
        <v>2.6142663785965041</v>
      </c>
      <c r="CB2130" s="103">
        <v>2.3797242592090981</v>
      </c>
      <c r="CC2130" s="103">
        <v>2.6132117036961686</v>
      </c>
      <c r="CD2130" s="103">
        <v>2.9371798907291069</v>
      </c>
      <c r="CE2130" s="103">
        <v>2.4268672194014993</v>
      </c>
      <c r="CF2130" s="103">
        <v>2.6223223631681711</v>
      </c>
      <c r="CG2130" s="103">
        <v>2.9389704656031284</v>
      </c>
      <c r="CH2130" s="103">
        <v>1.8974189551162468</v>
      </c>
      <c r="CI2130" s="103">
        <v>1.892540063912584</v>
      </c>
      <c r="CJ2130" s="102">
        <v>1.5468285724081079</v>
      </c>
      <c r="CK2130" s="102">
        <v>1.5005210517311214</v>
      </c>
      <c r="CL2130" s="103">
        <f>CL2120*CL2629/CL$2629</f>
        <v>1.4592708161485906</v>
      </c>
      <c r="CM2130" s="103">
        <v>2.2134475368289968</v>
      </c>
      <c r="CN2130" s="103">
        <v>2.1090133089416279</v>
      </c>
      <c r="CO2130" s="103">
        <v>3.5693953418684732</v>
      </c>
      <c r="CP2130" s="103">
        <v>3.7800214880704894</v>
      </c>
      <c r="CQ2130" s="103">
        <v>3.566400242643168</v>
      </c>
      <c r="CR2130" s="103">
        <v>3.3626488209874119</v>
      </c>
      <c r="CS2130" s="103">
        <v>4.0447032838193513</v>
      </c>
      <c r="CT2130" s="103">
        <v>3.7622396701657181</v>
      </c>
      <c r="CU2130" s="103">
        <v>3.4579079675924773</v>
      </c>
      <c r="CV2130" s="103">
        <v>5.2434607666970265</v>
      </c>
      <c r="CW2130" s="103">
        <v>5.04583553619673</v>
      </c>
      <c r="CX2130" s="103">
        <v>5.3881032486404825</v>
      </c>
      <c r="CY2130" s="103">
        <v>5.2207576216548812</v>
      </c>
      <c r="CZ2130" s="103">
        <v>4.7940177262545518</v>
      </c>
      <c r="DA2130" s="103">
        <f t="shared" ref="DA2130" si="2163">DA2120*DA2629/DA$2629</f>
        <v>5.1534541763738426</v>
      </c>
      <c r="DB2130" s="102">
        <v>6.21263309618889</v>
      </c>
      <c r="DC2130" s="102">
        <v>5.760078023900018</v>
      </c>
      <c r="DD2130" s="102">
        <v>5.6455511477179243</v>
      </c>
      <c r="DE2130" s="102">
        <v>5.6325117210110438</v>
      </c>
      <c r="DF2130" s="102">
        <v>5.5810973440966833</v>
      </c>
      <c r="DG2130" s="102">
        <v>5.1854959690237514</v>
      </c>
      <c r="DH2130" s="102">
        <v>5.2258214399092093</v>
      </c>
      <c r="DI2130" s="102">
        <v>5.2422646978586513</v>
      </c>
      <c r="DJ2130" s="102">
        <v>4.9075739789340451</v>
      </c>
      <c r="DK2130" s="102">
        <v>5.1942122532658024</v>
      </c>
      <c r="DL2130" s="102">
        <v>5.113793570266977</v>
      </c>
      <c r="DM2130" s="102">
        <v>4.9373735317979071</v>
      </c>
      <c r="DN2130" s="104">
        <f t="shared" ref="DN2130" si="2164">DN2120*DN2629/DN$2629</f>
        <v>5.2071977661296165</v>
      </c>
      <c r="DO2130" s="102">
        <v>4.9373735317979071</v>
      </c>
      <c r="DP2130" s="102">
        <v>5.5715261009577821</v>
      </c>
      <c r="DQ2130" s="102">
        <v>5.0007407943883555</v>
      </c>
      <c r="DR2130" s="102">
        <v>4.535607404126683</v>
      </c>
      <c r="DS2130" s="102">
        <v>4.4135698841448008</v>
      </c>
      <c r="DT2130" s="102">
        <v>3.7388817937555969</v>
      </c>
      <c r="DU2130" s="102">
        <v>3.8469774813899731</v>
      </c>
      <c r="DV2130" s="105">
        <f>DV2120*DV2629/DV$2629</f>
        <v>4.4259793065751296</v>
      </c>
      <c r="DW2130" s="106">
        <f>DW2120*DW2629/DW$2629</f>
        <v>4.0103460328451614</v>
      </c>
      <c r="DX2130" s="107">
        <f>DX2120*DX2629/DX$2629</f>
        <v>3.706748510329843</v>
      </c>
      <c r="DZ2130" s="102">
        <f>DZ2120*DZ2629/DZ$2629</f>
        <v>3.0029162237997298</v>
      </c>
      <c r="EC2130" s="102">
        <f>EC2120*EC2629/EC$2629</f>
        <v>2.0089394910348486</v>
      </c>
      <c r="EF2130" s="102">
        <f>EF2120*EF2629/EF$2629</f>
        <v>1.7147491328502107</v>
      </c>
      <c r="EI2130" s="102">
        <f>EI2120*EI2629/EI$2629</f>
        <v>2.0996111679172662</v>
      </c>
      <c r="EL2130" s="102">
        <f>EL2120*EL2629/EL$2629</f>
        <v>2.1797450497591733</v>
      </c>
      <c r="EO2130" s="102">
        <f>EO2120*EO2629/EO$2629</f>
        <v>2.2282286436655871</v>
      </c>
    </row>
    <row r="2131" spans="1:145" ht="9" customHeight="1" x14ac:dyDescent="0.35">
      <c r="A2131" s="27"/>
      <c r="B2131" s="57"/>
      <c r="C2131" s="57"/>
      <c r="D2131" s="57"/>
      <c r="E2131" s="57"/>
      <c r="F2131" s="57"/>
      <c r="G2131" s="57"/>
      <c r="H2131" s="57"/>
      <c r="I2131" s="57"/>
      <c r="J2131" s="57"/>
      <c r="K2131" s="57"/>
      <c r="L2131" s="57"/>
      <c r="M2131" s="57"/>
      <c r="N2131" s="57"/>
      <c r="O2131" s="57"/>
      <c r="P2131" s="57"/>
      <c r="Q2131" s="57"/>
      <c r="R2131" s="57"/>
      <c r="S2131" s="57"/>
      <c r="T2131" s="57"/>
      <c r="U2131" s="57"/>
      <c r="V2131" s="57"/>
      <c r="W2131" s="57"/>
      <c r="X2131" s="58"/>
      <c r="Y2131" s="58"/>
      <c r="Z2131" s="57"/>
      <c r="AA2131" s="57"/>
      <c r="AB2131" s="57"/>
      <c r="AC2131" s="57"/>
      <c r="AD2131" s="57"/>
      <c r="AE2131" s="57"/>
      <c r="AF2131" s="57"/>
      <c r="AG2131" s="57"/>
      <c r="AH2131" s="57"/>
      <c r="AI2131" s="57"/>
      <c r="AJ2131" s="58"/>
      <c r="AK2131" s="58"/>
      <c r="AL2131" s="58"/>
      <c r="AM2131" s="58"/>
      <c r="AN2131" s="58"/>
      <c r="AO2131" s="58"/>
      <c r="AP2131" s="58"/>
      <c r="AQ2131" s="58"/>
      <c r="AR2131" s="58"/>
      <c r="AS2131" s="58"/>
      <c r="AT2131" s="58"/>
      <c r="AU2131" s="58"/>
      <c r="AV2131" s="58"/>
      <c r="AW2131" s="58"/>
      <c r="AX2131" s="58"/>
      <c r="AY2131" s="58"/>
      <c r="AZ2131" s="58"/>
      <c r="BA2131" s="58"/>
      <c r="BB2131" s="58"/>
      <c r="BC2131" s="58"/>
      <c r="BD2131" s="58"/>
      <c r="BE2131" s="58"/>
      <c r="BF2131" s="58"/>
      <c r="BG2131" s="58"/>
      <c r="BH2131" s="58"/>
      <c r="BI2131" s="58"/>
      <c r="BJ2131" s="58"/>
      <c r="BK2131" s="58"/>
      <c r="BL2131" s="58"/>
      <c r="BM2131" s="58"/>
      <c r="BN2131" s="58"/>
      <c r="BO2131" s="58"/>
      <c r="BP2131" s="58"/>
      <c r="BQ2131" s="58"/>
      <c r="BR2131" s="58"/>
      <c r="BS2131" s="58"/>
      <c r="BT2131" s="58"/>
      <c r="BU2131" s="58"/>
      <c r="BV2131" s="58"/>
      <c r="BW2131" s="58"/>
      <c r="BX2131" s="58"/>
      <c r="BY2131" s="58"/>
      <c r="BZ2131" s="57"/>
      <c r="CA2131" s="58"/>
      <c r="CB2131" s="58"/>
      <c r="CC2131" s="58"/>
      <c r="CD2131" s="58"/>
      <c r="CE2131" s="58"/>
      <c r="CF2131" s="58"/>
      <c r="CG2131" s="58"/>
      <c r="CH2131" s="58"/>
      <c r="CI2131" s="58"/>
      <c r="CJ2131" s="57"/>
      <c r="CK2131" s="57"/>
      <c r="CL2131" s="58"/>
      <c r="CM2131" s="58"/>
      <c r="CN2131" s="58"/>
      <c r="CO2131" s="58"/>
      <c r="CP2131" s="58"/>
      <c r="CQ2131" s="58"/>
      <c r="CR2131" s="58"/>
      <c r="CS2131" s="58"/>
      <c r="CT2131" s="58"/>
      <c r="CU2131" s="58"/>
      <c r="CV2131" s="58"/>
      <c r="CW2131" s="58"/>
      <c r="CX2131" s="58"/>
      <c r="CY2131" s="58"/>
      <c r="CZ2131" s="58"/>
      <c r="DA2131" s="58"/>
      <c r="DB2131" s="57"/>
      <c r="DC2131" s="57"/>
      <c r="DD2131" s="57"/>
      <c r="DE2131" s="57"/>
      <c r="DF2131" s="57"/>
      <c r="DG2131" s="57"/>
      <c r="DH2131" s="57"/>
      <c r="DI2131" s="57"/>
      <c r="DJ2131" s="57"/>
      <c r="DK2131" s="57"/>
      <c r="DL2131" s="57"/>
      <c r="DM2131" s="57"/>
      <c r="DN2131" s="59"/>
      <c r="DO2131" s="57"/>
      <c r="DP2131" s="57"/>
      <c r="DQ2131" s="57"/>
      <c r="DR2131" s="57"/>
      <c r="DS2131" s="57"/>
      <c r="DT2131" s="57"/>
      <c r="DU2131" s="57"/>
      <c r="DV2131" s="60"/>
      <c r="DW2131" s="61"/>
      <c r="DX2131" s="62"/>
      <c r="DZ2131" s="57"/>
      <c r="EC2131" s="57"/>
      <c r="EF2131" s="57"/>
      <c r="EI2131" s="57"/>
      <c r="EL2131" s="57"/>
      <c r="EO2131" s="57"/>
    </row>
    <row r="2132" spans="1:145" ht="15.5" x14ac:dyDescent="0.35">
      <c r="A2132" s="56" t="s">
        <v>704</v>
      </c>
      <c r="B2132" s="27"/>
      <c r="C2132" s="27"/>
      <c r="D2132" s="27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  <c r="V2132" s="27"/>
      <c r="W2132" s="27"/>
      <c r="X2132" s="160"/>
      <c r="Y2132" s="160"/>
      <c r="Z2132" s="27"/>
      <c r="AA2132" s="27"/>
      <c r="AB2132" s="27"/>
      <c r="AC2132" s="27"/>
      <c r="AD2132" s="27"/>
      <c r="AE2132" s="27"/>
      <c r="AF2132" s="27"/>
      <c r="AG2132" s="27"/>
      <c r="AH2132" s="27"/>
      <c r="AI2132" s="27"/>
      <c r="AJ2132" s="160"/>
      <c r="AK2132" s="160"/>
      <c r="AL2132" s="160"/>
      <c r="AM2132" s="160"/>
      <c r="AN2132" s="160"/>
      <c r="AO2132" s="160"/>
      <c r="AP2132" s="160"/>
      <c r="AQ2132" s="160"/>
      <c r="AR2132" s="160"/>
      <c r="AS2132" s="160"/>
      <c r="AT2132" s="160"/>
      <c r="AU2132" s="160"/>
      <c r="AV2132" s="160"/>
      <c r="AW2132" s="160"/>
      <c r="AX2132" s="160"/>
      <c r="AY2132" s="160"/>
      <c r="AZ2132" s="160"/>
      <c r="BA2132" s="160"/>
      <c r="BB2132" s="160"/>
      <c r="BC2132" s="160"/>
      <c r="BD2132" s="160"/>
      <c r="BE2132" s="160"/>
      <c r="BF2132" s="160"/>
      <c r="BG2132" s="160"/>
      <c r="BH2132" s="160"/>
      <c r="BI2132" s="160"/>
      <c r="BJ2132" s="160"/>
      <c r="BK2132" s="160"/>
      <c r="BL2132" s="160"/>
      <c r="BM2132" s="160"/>
      <c r="BN2132" s="160"/>
      <c r="BO2132" s="160"/>
      <c r="BP2132" s="160"/>
      <c r="BQ2132" s="160"/>
      <c r="BR2132" s="160"/>
      <c r="BS2132" s="160"/>
      <c r="BT2132" s="160"/>
      <c r="BU2132" s="160"/>
      <c r="BV2132" s="160"/>
      <c r="BW2132" s="160"/>
      <c r="BX2132" s="160"/>
      <c r="BY2132" s="160"/>
      <c r="BZ2132" s="27"/>
      <c r="CA2132" s="160"/>
      <c r="CB2132" s="160"/>
      <c r="CC2132" s="160"/>
      <c r="CD2132" s="160"/>
      <c r="CE2132" s="160"/>
      <c r="CF2132" s="160"/>
      <c r="CG2132" s="160"/>
      <c r="CH2132" s="160"/>
      <c r="CI2132" s="160"/>
      <c r="CJ2132" s="27"/>
      <c r="CK2132" s="27"/>
      <c r="CL2132" s="160"/>
      <c r="CM2132" s="160"/>
      <c r="CN2132" s="160"/>
      <c r="CO2132" s="160"/>
      <c r="CP2132" s="160"/>
      <c r="CQ2132" s="160"/>
      <c r="CR2132" s="160"/>
      <c r="CS2132" s="160"/>
      <c r="CT2132" s="160"/>
      <c r="CU2132" s="160"/>
      <c r="CV2132" s="160"/>
      <c r="CW2132" s="160"/>
      <c r="CX2132" s="160"/>
      <c r="CY2132" s="160"/>
      <c r="CZ2132" s="160"/>
      <c r="DA2132" s="160"/>
      <c r="DB2132" s="27"/>
      <c r="DC2132" s="27"/>
      <c r="DD2132" s="27"/>
      <c r="DE2132" s="27"/>
      <c r="DF2132" s="27"/>
      <c r="DG2132" s="27"/>
      <c r="DH2132" s="27"/>
      <c r="DI2132" s="27"/>
      <c r="DJ2132" s="27"/>
      <c r="DK2132" s="27"/>
      <c r="DL2132" s="27"/>
      <c r="DM2132" s="27"/>
      <c r="DN2132" s="161"/>
      <c r="DO2132" s="27"/>
      <c r="DP2132" s="27"/>
      <c r="DQ2132" s="27"/>
      <c r="DR2132" s="27"/>
      <c r="DS2132" s="27"/>
      <c r="DT2132" s="27"/>
      <c r="DU2132" s="27"/>
      <c r="DV2132" s="162"/>
      <c r="DW2132" s="163"/>
      <c r="DX2132" s="164"/>
      <c r="DZ2132" s="27"/>
      <c r="EC2132" s="27"/>
      <c r="EF2132" s="27"/>
      <c r="EI2132" s="27"/>
      <c r="EL2132" s="27"/>
      <c r="EO2132" s="27"/>
    </row>
    <row r="2133" spans="1:145" ht="15.5" x14ac:dyDescent="0.35">
      <c r="A2133" s="56" t="s">
        <v>482</v>
      </c>
      <c r="B2133" s="102">
        <f>([2]CAMEROUN!D2532+[2]CAMEROUN!E2532)/2</f>
        <v>15.728752764150912</v>
      </c>
      <c r="C2133" s="102">
        <f>([2]CAMEROUN!E2532+[2]CAMEROUN!F2532)/2</f>
        <v>13.337941357557412</v>
      </c>
      <c r="D2133" s="102">
        <f>([2]CAMEROUN!F2532+[2]CAMEROUN!G2532)/2</f>
        <v>16.531786136367753</v>
      </c>
      <c r="E2133" s="102">
        <f>([2]CAMEROUN!G2532+[2]CAMEROUN!H2532)/2</f>
        <v>15.297746639798389</v>
      </c>
      <c r="F2133" s="102">
        <f>([2]CAMEROUN!H2532+[2]CAMEROUN!I2532)/2</f>
        <v>10.697625594779172</v>
      </c>
      <c r="G2133" s="102">
        <f>[2]CAMEROUN!I2532</f>
        <v>11.30701181860646</v>
      </c>
      <c r="H2133" s="102">
        <f>[2]CAMEROUN!J2532</f>
        <v>12.744930913348954</v>
      </c>
      <c r="I2133" s="102">
        <f>[2]CAMEROUN!J491*100</f>
        <v>-4.3952086694420363</v>
      </c>
      <c r="J2133" s="102">
        <f>[2]CAMEROUN!K491*100</f>
        <v>-2.2792048638325824</v>
      </c>
      <c r="K2133" s="102">
        <f>[2]CAMEROUN!L491*100</f>
        <v>-2.3565279408549906</v>
      </c>
      <c r="L2133" s="102">
        <f>[2]CAMEROUN!M491*100</f>
        <v>-9.5668710766512284</v>
      </c>
      <c r="M2133" s="102">
        <f>[2]CAMEROUN!N491*100</f>
        <v>-22.112273108280601</v>
      </c>
      <c r="N2133" s="102">
        <f>[2]CAMEROUN!O491*100</f>
        <v>39.503787480596998</v>
      </c>
      <c r="O2133" s="102">
        <f>[2]CAMEROUN!P491*100</f>
        <v>51.636326619168258</v>
      </c>
      <c r="P2133" s="102">
        <f>[2]CAMEROUN!AH2532</f>
        <v>17.098596007498372</v>
      </c>
      <c r="Q2133" s="102">
        <f>[2]CAMEROUN!AI2532</f>
        <v>16.319593844687457</v>
      </c>
      <c r="R2133" s="102">
        <f>[2]CAMEROUN!AJ2532</f>
        <v>15.079926687808772</v>
      </c>
      <c r="S2133" s="102">
        <f>[2]CAMEROUN!AK2532</f>
        <v>18.2982127356936</v>
      </c>
      <c r="T2133" s="102">
        <f>[2]CAMEROUN!AL2532</f>
        <v>16.729882475648033</v>
      </c>
      <c r="U2133" s="102">
        <f>[2]CAMEROUN!AM2532</f>
        <v>18.568078422422065</v>
      </c>
      <c r="V2133" s="102">
        <f>[2]CAMEROUN!AN2532</f>
        <v>17.886675058674264</v>
      </c>
      <c r="W2133" s="102">
        <f>[2]CAMEROUN!AO2532</f>
        <v>19.019849268180234</v>
      </c>
      <c r="X2133" s="103">
        <f>[2]CAMEROUN!AP2532</f>
        <v>16.876610208605811</v>
      </c>
      <c r="Y2133" s="103">
        <f>[2]CAMEROUN!AQ2532</f>
        <v>17.418834960094088</v>
      </c>
      <c r="Z2133" s="102">
        <f>[2]CAMEROUN!AR2532</f>
        <v>17.707782895194509</v>
      </c>
      <c r="AA2133" s="102">
        <f>[2]CAMEROUN!AS2532</f>
        <v>16.349785396460305</v>
      </c>
      <c r="AB2133" s="102">
        <v>13.545274933724382</v>
      </c>
      <c r="AC2133" s="102">
        <v>10.636144139910613</v>
      </c>
      <c r="AD2133" s="102">
        <v>10.312756557389122</v>
      </c>
      <c r="AE2133" s="102">
        <f>[2]CAMEROUN!AT2532</f>
        <v>15.92232119101622</v>
      </c>
      <c r="AF2133" s="102">
        <v>4.7107344023430686</v>
      </c>
      <c r="AG2133" s="102">
        <v>4.2933149167780993</v>
      </c>
      <c r="AH2133" s="102">
        <v>5.8149500327358892</v>
      </c>
      <c r="AI2133" s="102">
        <v>-0.12544262129035311</v>
      </c>
      <c r="AJ2133" s="103">
        <f>[2]CAMEROUN!AU2532</f>
        <v>16.562353466478452</v>
      </c>
      <c r="AK2133" s="103">
        <v>-31.591015225459344</v>
      </c>
      <c r="AL2133" s="103">
        <v>-24.086477493445081</v>
      </c>
      <c r="AM2133" s="103">
        <v>-38.101774074562528</v>
      </c>
      <c r="AN2133" s="103">
        <v>-38.596510508405302</v>
      </c>
      <c r="AO2133" s="103">
        <f>[2]CAMEROUN!AV2532</f>
        <v>15.152016298986251</v>
      </c>
      <c r="AP2133" s="103">
        <v>-20.492005826303842</v>
      </c>
      <c r="AQ2133" s="103">
        <v>-23.501096893628901</v>
      </c>
      <c r="AR2133" s="103">
        <v>-1.6201590261271583</v>
      </c>
      <c r="AS2133" s="103">
        <f>[2]CAMEROUN!AZ2532</f>
        <v>16.978660189962056</v>
      </c>
      <c r="AT2133" s="103">
        <v>13.924883007274346</v>
      </c>
      <c r="AU2133" s="103">
        <v>9.152167226197145</v>
      </c>
      <c r="AV2133" s="103">
        <v>0.57258132479420942</v>
      </c>
      <c r="AW2133" s="103">
        <v>5.4387103153757961</v>
      </c>
      <c r="AX2133" s="103">
        <f>[2]CAMEROUN!BE2532</f>
        <v>17.173054887956383</v>
      </c>
      <c r="AY2133" s="103"/>
      <c r="AZ2133" s="103">
        <v>19.325345140457554</v>
      </c>
      <c r="BA2133" s="103">
        <v>18.945977442608608</v>
      </c>
      <c r="BB2133" s="103">
        <v>18.602796705320038</v>
      </c>
      <c r="BC2133" s="103">
        <v>18.071558635809325</v>
      </c>
      <c r="BD2133" s="103">
        <v>17.431889828528956</v>
      </c>
      <c r="BE2133" s="103">
        <v>17.431889828528956</v>
      </c>
      <c r="BF2133" s="103">
        <f>[2]CAMEROUN!BL2532</f>
        <v>18.124899571186674</v>
      </c>
      <c r="BG2133" s="103">
        <v>17.757046377863421</v>
      </c>
      <c r="BH2133" s="103">
        <v>15.769643821047358</v>
      </c>
      <c r="BI2133" s="103">
        <v>19.371501813473536</v>
      </c>
      <c r="BJ2133" s="103">
        <v>17.983494930488568</v>
      </c>
      <c r="BK2133" s="103">
        <v>18.569051097341138</v>
      </c>
      <c r="BL2133" s="103">
        <v>17.75042336210171</v>
      </c>
      <c r="BM2133" s="103">
        <v>19.638488620545658</v>
      </c>
      <c r="BN2133" s="103">
        <v>18.702301395076901</v>
      </c>
      <c r="BO2133" s="103">
        <f>[2]CAMEROUN!BU2532</f>
        <v>16.853947260699957</v>
      </c>
      <c r="BP2133" s="103">
        <v>20.662558419403723</v>
      </c>
      <c r="BQ2133" s="103">
        <v>12.854412345420062</v>
      </c>
      <c r="BR2133" s="103">
        <v>11.968414250583875</v>
      </c>
      <c r="BS2133" s="103">
        <v>13.588019747380232</v>
      </c>
      <c r="BT2133" s="103">
        <v>17.288799929109409</v>
      </c>
      <c r="BU2133" s="103">
        <v>15.788980243673715</v>
      </c>
      <c r="BV2133" s="103">
        <v>16.719047927028853</v>
      </c>
      <c r="BW2133" s="103">
        <v>15.789922310013418</v>
      </c>
      <c r="BX2133" s="103">
        <v>14.613033957006557</v>
      </c>
      <c r="BY2133" s="103">
        <v>11.702541568899703</v>
      </c>
      <c r="BZ2133" s="102">
        <v>16.057867334481422</v>
      </c>
      <c r="CA2133" s="103">
        <f>[2]CAMEROUN!CG2532</f>
        <v>17.024997049332168</v>
      </c>
      <c r="CB2133" s="103">
        <v>18.958919050010749</v>
      </c>
      <c r="CC2133" s="103">
        <v>18.882417679488483</v>
      </c>
      <c r="CD2133" s="103">
        <v>18.879545052468863</v>
      </c>
      <c r="CE2133" s="103">
        <v>18.70928031776161</v>
      </c>
      <c r="CF2133" s="103">
        <v>18.770762531135258</v>
      </c>
      <c r="CG2133" s="103">
        <v>18.747290546782203</v>
      </c>
      <c r="CH2133" s="103">
        <v>19.968479541575178</v>
      </c>
      <c r="CI2133" s="103">
        <v>19.668404927828806</v>
      </c>
      <c r="CJ2133" s="102">
        <v>20.308263691273062</v>
      </c>
      <c r="CK2133" s="102">
        <v>19.781154635753357</v>
      </c>
      <c r="CL2133" s="103">
        <f>[2]CAMEROUN!CR2532</f>
        <v>17.070396959964469</v>
      </c>
      <c r="CM2133" s="103">
        <v>19.273212404601921</v>
      </c>
      <c r="CN2133" s="103">
        <v>24.837065217398635</v>
      </c>
      <c r="CO2133" s="103">
        <v>24.685428756947733</v>
      </c>
      <c r="CP2133" s="103">
        <v>24.666048831900728</v>
      </c>
      <c r="CQ2133" s="103">
        <v>24.405842615373039</v>
      </c>
      <c r="CR2133" s="103">
        <v>23.693506049646583</v>
      </c>
      <c r="CS2133" s="103">
        <v>21.639914070691464</v>
      </c>
      <c r="CT2133" s="103">
        <v>21.575939735212131</v>
      </c>
      <c r="CU2133" s="103">
        <v>20.829749388688455</v>
      </c>
      <c r="CV2133" s="103">
        <v>21.830665350480558</v>
      </c>
      <c r="CW2133" s="103">
        <v>21.530926166309435</v>
      </c>
      <c r="CX2133" s="103">
        <v>21.533307354598836</v>
      </c>
      <c r="CY2133" s="103">
        <v>21.287222461374437</v>
      </c>
      <c r="CZ2133" s="103">
        <v>21.254517314135114</v>
      </c>
      <c r="DA2133" s="103">
        <f>[2]CAMEROUN!DD2532</f>
        <v>17.267510586500563</v>
      </c>
      <c r="DB2133" s="102">
        <v>17.225549688195681</v>
      </c>
      <c r="DC2133" s="102">
        <v>16.931879152668266</v>
      </c>
      <c r="DD2133" s="102">
        <v>16.931879152668266</v>
      </c>
      <c r="DE2133" s="102">
        <v>18.146131815017309</v>
      </c>
      <c r="DF2133" s="102">
        <v>17.482094210444085</v>
      </c>
      <c r="DG2133" s="102">
        <v>17.311768730140631</v>
      </c>
      <c r="DH2133" s="102">
        <v>9.3504972752123443</v>
      </c>
      <c r="DI2133" s="102">
        <v>9.0019129168481022</v>
      </c>
      <c r="DJ2133" s="102">
        <v>9.3021138377766945</v>
      </c>
      <c r="DK2133" s="102">
        <v>6.7905676202851799</v>
      </c>
      <c r="DL2133" s="102">
        <v>6.7989810762933063</v>
      </c>
      <c r="DM2133" s="102">
        <v>9.5829973280523593</v>
      </c>
      <c r="DN2133" s="104">
        <f>[2]CAMEROUN!DQ2532</f>
        <v>15.96213880761459</v>
      </c>
      <c r="DO2133" s="102">
        <v>9.5829973280523593</v>
      </c>
      <c r="DP2133" s="102">
        <v>8.0169631190475812</v>
      </c>
      <c r="DQ2133" s="102">
        <v>7.3210114561099759</v>
      </c>
      <c r="DR2133" s="102">
        <v>6.5302408338138207</v>
      </c>
      <c r="DS2133" s="102">
        <v>12.819988066661697</v>
      </c>
      <c r="DT2133" s="102">
        <v>12.445554154248919</v>
      </c>
      <c r="DU2133" s="102">
        <v>17.291887234012112</v>
      </c>
      <c r="DV2133" s="105">
        <f>[2]CAMEROUN!EA2532</f>
        <v>16.812050056211962</v>
      </c>
      <c r="DW2133" s="106">
        <f>[2]CAMEROUN!EB2532</f>
        <v>16.272534185810091</v>
      </c>
      <c r="DX2133" s="107">
        <f>[2]CAMEROUN!EC2532</f>
        <v>13.567312694811493</v>
      </c>
      <c r="DZ2133" s="102">
        <f>[2]CAMEROUN!EE2532</f>
        <v>15.689858217533342</v>
      </c>
      <c r="EC2133" s="102">
        <f>[2]CAMEROUN!EH2532</f>
        <v>15.453304397832458</v>
      </c>
      <c r="EF2133" s="102">
        <f>[2]CAMEROUN!EK2532</f>
        <v>12.049419376905627</v>
      </c>
      <c r="EI2133" s="102">
        <f>[2]CAMEROUN!EN2532</f>
        <v>11.158339157652886</v>
      </c>
      <c r="EL2133" s="102">
        <f>[2]CAMEROUN!EQ2532</f>
        <v>10.267371100119489</v>
      </c>
      <c r="EO2133" s="102">
        <f>[2]CAMEROUN!ET2532</f>
        <v>8.9621583801639204</v>
      </c>
    </row>
    <row r="2134" spans="1:145" ht="15.5" x14ac:dyDescent="0.35">
      <c r="A2134" s="56" t="s">
        <v>488</v>
      </c>
      <c r="B2134" s="102">
        <f>[7]RCA!D2220</f>
        <v>12.686062861417275</v>
      </c>
      <c r="C2134" s="102">
        <f>[7]RCA!E2220</f>
        <v>4.6994229684962567</v>
      </c>
      <c r="D2134" s="102">
        <f>[7]RCA!F2220</f>
        <v>-2.7971512327882899</v>
      </c>
      <c r="E2134" s="102">
        <f>[7]RCA!G2220</f>
        <v>-5.8167038828710682</v>
      </c>
      <c r="F2134" s="102">
        <f>[7]RCA!H2220</f>
        <v>-13.794865599958195</v>
      </c>
      <c r="G2134" s="102">
        <f>[7]RCA!I2220</f>
        <v>0.17474722651824648</v>
      </c>
      <c r="H2134" s="102">
        <f>[7]RCA!J2220</f>
        <v>1.3961895395665276</v>
      </c>
      <c r="I2134" s="102">
        <f>[7]RCA!K2220</f>
        <v>3.6258251089367048</v>
      </c>
      <c r="J2134" s="102">
        <f>[7]RCA!L2220</f>
        <v>3.2812064153194989</v>
      </c>
      <c r="K2134" s="102">
        <f>[7]RCA!M2220</f>
        <v>-18.767598666575164</v>
      </c>
      <c r="L2134" s="102">
        <f>[7]RCA!N2220</f>
        <v>6.3097481903512413</v>
      </c>
      <c r="M2134" s="102">
        <f>[7]RCA!O2220</f>
        <v>5.3284214531637604</v>
      </c>
      <c r="N2134" s="102">
        <f>[7]RCA!P2220</f>
        <v>-2.0502212803757534</v>
      </c>
      <c r="O2134" s="102">
        <f>[7]RCA!Q2220</f>
        <v>-7.4605652477195781</v>
      </c>
      <c r="P2134" s="102">
        <f>[7]RCA!R2220</f>
        <v>-4.1151729595719031</v>
      </c>
      <c r="Q2134" s="102">
        <f>[7]RCA!S2220</f>
        <v>-17.257955376262256</v>
      </c>
      <c r="R2134" s="102">
        <f>[7]RCA!T2220</f>
        <v>20.187320292457695</v>
      </c>
      <c r="S2134" s="102">
        <f>[7]RCA!U2220</f>
        <v>-11.659143533880664</v>
      </c>
      <c r="T2134" s="102">
        <f>[7]RCA!V2220</f>
        <v>-6.1804766538098521</v>
      </c>
      <c r="U2134" s="102">
        <f>[7]RCA!W2220</f>
        <v>-3.2559038931392772</v>
      </c>
      <c r="V2134" s="102">
        <f>[7]RCA!X2220</f>
        <v>-3.9780095399189053</v>
      </c>
      <c r="W2134" s="102">
        <f>[7]RCA!Y2220</f>
        <v>-11.742739226023476</v>
      </c>
      <c r="X2134" s="103">
        <f>[7]RCA!Z2220</f>
        <v>14.437143413102129</v>
      </c>
      <c r="Y2134" s="103">
        <f>[7]RCA!AA2220</f>
        <v>3.9678591856196772</v>
      </c>
      <c r="Z2134" s="102">
        <f>[7]RCA!AB2220</f>
        <v>14.055631118932199</v>
      </c>
      <c r="AA2134" s="102">
        <f>[7]RCA!AC2220</f>
        <v>-4.733910479627526</v>
      </c>
      <c r="AB2134" s="102">
        <v>4.0982353765195088</v>
      </c>
      <c r="AC2134" s="102">
        <v>3.4247039202176479</v>
      </c>
      <c r="AD2134" s="102">
        <v>-5.1675242543135731</v>
      </c>
      <c r="AE2134" s="102">
        <f>[7]RCA!AD2220</f>
        <v>-2.1092390274031736</v>
      </c>
      <c r="AF2134" s="102">
        <v>-19.049070793667234</v>
      </c>
      <c r="AG2134" s="102">
        <v>9.1556972000342665</v>
      </c>
      <c r="AH2134" s="102">
        <v>-42.513173521615641</v>
      </c>
      <c r="AI2134" s="102">
        <v>-41.699750745349</v>
      </c>
      <c r="AJ2134" s="103">
        <f>[7]RCA!AE2220</f>
        <v>-0.96737081335336383</v>
      </c>
      <c r="AK2134" s="103">
        <v>20.713525834475529</v>
      </c>
      <c r="AL2134" s="103">
        <v>23.379943434891782</v>
      </c>
      <c r="AM2134" s="103">
        <v>36.206076662017274</v>
      </c>
      <c r="AN2134" s="103">
        <v>32.121229418011922</v>
      </c>
      <c r="AO2134" s="103">
        <f>[7]RCA!AF2220</f>
        <v>-7.5139646620408538</v>
      </c>
      <c r="AP2134" s="103">
        <v>22.83811192229544</v>
      </c>
      <c r="AQ2134" s="103">
        <v>0.6189471910313481</v>
      </c>
      <c r="AR2134" s="103">
        <v>23.324186820116175</v>
      </c>
      <c r="AS2134" s="103">
        <f>[7]RCA!AJ2220</f>
        <v>17.466494855708909</v>
      </c>
      <c r="AT2134" s="103">
        <v>-11.795916480495944</v>
      </c>
      <c r="AU2134" s="103">
        <v>-7.9298089180007736</v>
      </c>
      <c r="AV2134" s="103">
        <v>-7.9716862634541279</v>
      </c>
      <c r="AW2134" s="103">
        <v>-7.9716862634541279</v>
      </c>
      <c r="AX2134" s="103">
        <f>[7]RCA!AO2220</f>
        <v>-9.8357359510722144</v>
      </c>
      <c r="AY2134" s="103"/>
      <c r="AZ2134" s="103">
        <v>-6.2499721292825638</v>
      </c>
      <c r="BA2134" s="103">
        <v>-2.0641639474867501</v>
      </c>
      <c r="BB2134" s="103">
        <v>-7.9148931717166651</v>
      </c>
      <c r="BC2134" s="103">
        <v>-5.4218282153936457</v>
      </c>
      <c r="BD2134" s="103">
        <v>-8.7487056537348469</v>
      </c>
      <c r="BE2134" s="103">
        <v>-6.3630291198510349</v>
      </c>
      <c r="BF2134" s="103">
        <f>[7]RCA!AV2220</f>
        <v>0.11925551449359169</v>
      </c>
      <c r="BG2134" s="103">
        <v>9.4643656057269361</v>
      </c>
      <c r="BH2134" s="103">
        <v>13.480186154641974</v>
      </c>
      <c r="BI2134" s="103">
        <v>10.422597447664804</v>
      </c>
      <c r="BJ2134" s="103">
        <v>14.627178826406043</v>
      </c>
      <c r="BK2134" s="103">
        <v>12.743140266526531</v>
      </c>
      <c r="BL2134" s="103">
        <v>16.748659470741398</v>
      </c>
      <c r="BM2134" s="103">
        <v>12.826311372068208</v>
      </c>
      <c r="BN2134" s="103">
        <v>16.66960092452663</v>
      </c>
      <c r="BO2134" s="103">
        <f>[7]RCA!BE2220</f>
        <v>12.829533717770069</v>
      </c>
      <c r="BP2134" s="103">
        <v>7.8763615673129523</v>
      </c>
      <c r="BQ2134" s="103">
        <v>7.8763615673129523</v>
      </c>
      <c r="BR2134" s="103">
        <v>22.574084038969346</v>
      </c>
      <c r="BS2134" s="103">
        <v>38.1084948716802</v>
      </c>
      <c r="BT2134" s="103">
        <v>22.409904979624727</v>
      </c>
      <c r="BU2134" s="103">
        <v>26.100603726349274</v>
      </c>
      <c r="BV2134" s="103">
        <v>14.713102963592833</v>
      </c>
      <c r="BW2134" s="103">
        <v>19.539407158791423</v>
      </c>
      <c r="BX2134" s="103">
        <v>19.884776052032063</v>
      </c>
      <c r="BY2134" s="103">
        <v>15.609251882831327</v>
      </c>
      <c r="BZ2134" s="102">
        <v>16.155989905079807</v>
      </c>
      <c r="CA2134" s="103">
        <f>[7]RCA!BQ2220</f>
        <v>2.0672956317940478</v>
      </c>
      <c r="CB2134" s="103">
        <v>-8.9927040005708552</v>
      </c>
      <c r="CC2134" s="103">
        <v>-8.9263650871448643</v>
      </c>
      <c r="CD2134" s="103">
        <v>-3.8799869006342766</v>
      </c>
      <c r="CE2134" s="103">
        <v>-6.1495520830200077</v>
      </c>
      <c r="CF2134" s="103">
        <v>-6.8915868576514967</v>
      </c>
      <c r="CG2134" s="103">
        <v>-2.0188655429005737</v>
      </c>
      <c r="CH2134" s="103">
        <v>-17.639155595314978</v>
      </c>
      <c r="CI2134" s="103">
        <v>-15.171008199216644</v>
      </c>
      <c r="CJ2134" s="102">
        <v>-17.28386400104397</v>
      </c>
      <c r="CK2134" s="102">
        <v>-14.751362518934164</v>
      </c>
      <c r="CL2134" s="103">
        <f>[7]RCA!CB2220</f>
        <v>-4.1022237923111415</v>
      </c>
      <c r="CM2134" s="103">
        <v>-6.9694299694717969</v>
      </c>
      <c r="CN2134" s="103">
        <v>-6.4342373710386935</v>
      </c>
      <c r="CO2134" s="103">
        <v>-6.4277034977493184</v>
      </c>
      <c r="CP2134" s="103">
        <v>-8.8863697035948537</v>
      </c>
      <c r="CQ2134" s="103">
        <v>-5.3802245987871711</v>
      </c>
      <c r="CR2134" s="103">
        <v>-3.3129320749686544</v>
      </c>
      <c r="CS2134" s="103">
        <v>-15.04354603751252</v>
      </c>
      <c r="CT2134" s="103">
        <v>-10.456997343423263</v>
      </c>
      <c r="CU2134" s="103">
        <v>0.39754275981356019</v>
      </c>
      <c r="CV2134" s="103">
        <v>-18.075854901557257</v>
      </c>
      <c r="CW2134" s="103">
        <v>-14.525208766043407</v>
      </c>
      <c r="CX2134" s="103">
        <v>-16.746691644939961</v>
      </c>
      <c r="CY2134" s="103">
        <v>-15.115595495766657</v>
      </c>
      <c r="CZ2134" s="103">
        <v>-10.657504491863094</v>
      </c>
      <c r="DA2134" s="103">
        <f>[7]RCA!CN2220</f>
        <v>-10.484934244879504</v>
      </c>
      <c r="DB2134" s="102">
        <v>6.1462909205243337</v>
      </c>
      <c r="DC2134" s="102">
        <v>9.2375774717487822</v>
      </c>
      <c r="DD2134" s="102">
        <v>12.673742528901851</v>
      </c>
      <c r="DE2134" s="102">
        <v>-9.6141297812874829</v>
      </c>
      <c r="DF2134" s="102">
        <v>-6.8065695761660301</v>
      </c>
      <c r="DG2134" s="102">
        <v>-4.4991163068747788</v>
      </c>
      <c r="DH2134" s="102">
        <v>-14.921627560369668</v>
      </c>
      <c r="DI2134" s="102">
        <v>-6.4613466321038233</v>
      </c>
      <c r="DJ2134" s="102">
        <v>-6.2595740220591694</v>
      </c>
      <c r="DK2134" s="102">
        <v>-10.948947465853207</v>
      </c>
      <c r="DL2134" s="102">
        <v>-6.419025615307973</v>
      </c>
      <c r="DM2134" s="102">
        <v>-6.2447252020337647</v>
      </c>
      <c r="DN2134" s="104">
        <f>[7]RCA!DA2220</f>
        <v>-0.85398247917337844</v>
      </c>
      <c r="DO2134" s="102">
        <v>-6.2447252020337647</v>
      </c>
      <c r="DP2134" s="102">
        <v>11.140957915849585</v>
      </c>
      <c r="DQ2134" s="102">
        <v>5.8928166533799446</v>
      </c>
      <c r="DR2134" s="102">
        <v>3.4734873113999991</v>
      </c>
      <c r="DS2134" s="102">
        <v>8.9457002496318161</v>
      </c>
      <c r="DT2134" s="102">
        <v>4.9753089384279194</v>
      </c>
      <c r="DU2134" s="102">
        <v>-15.183136881493587</v>
      </c>
      <c r="DV2134" s="105">
        <f>[7]RCA!DN2220</f>
        <v>-16.607156700880427</v>
      </c>
      <c r="DW2134" s="106">
        <f>[7]RCA!DM2220</f>
        <v>-16.657160662771769</v>
      </c>
      <c r="DX2134" s="107">
        <f>[7]RCA!DN2220</f>
        <v>-16.607156700880427</v>
      </c>
      <c r="DZ2134" s="102">
        <f>[7]RCA!DP2220</f>
        <v>6.3915898141525416</v>
      </c>
      <c r="EC2134" s="102">
        <f>[7]RCA!DS2220</f>
        <v>2.134185890623872</v>
      </c>
      <c r="EF2134" s="102">
        <f>[7]RCA!DV2220</f>
        <v>1.3333645643262386</v>
      </c>
      <c r="EI2134" s="102">
        <f>[7]RCA!DY2220</f>
        <v>0.3990471112653709</v>
      </c>
      <c r="EL2134" s="102">
        <f>[7]RCA!EB2220</f>
        <v>0.35302246550063754</v>
      </c>
      <c r="EO2134" s="102">
        <f>[7]RCA!EE2220</f>
        <v>-0.12311037440430381</v>
      </c>
    </row>
    <row r="2135" spans="1:145" ht="15.5" x14ac:dyDescent="0.35">
      <c r="A2135" s="56" t="s">
        <v>483</v>
      </c>
      <c r="B2135" s="190" t="str">
        <f>[3]CONGO!D2248</f>
        <v>...</v>
      </c>
      <c r="C2135" s="190">
        <f>[3]CONGO!E2248</f>
        <v>-30.100554781665068</v>
      </c>
      <c r="D2135" s="190">
        <f>[3]CONGO!F2248</f>
        <v>31.526086246466438</v>
      </c>
      <c r="E2135" s="190">
        <f>[3]CONGO!G2248</f>
        <v>1.9643907959430602</v>
      </c>
      <c r="F2135" s="190">
        <f>[3]CONGO!H2248</f>
        <v>-11.413186815667379</v>
      </c>
      <c r="G2135" s="190">
        <f>[3]CONGO!I2248</f>
        <v>-5.6756140622760629</v>
      </c>
      <c r="H2135" s="190">
        <f>[3]CONGO!J2248</f>
        <v>-6.6283783990219849</v>
      </c>
      <c r="I2135" s="190">
        <f>[3]CONGO!K2248</f>
        <v>-10.068732121456677</v>
      </c>
      <c r="J2135" s="190">
        <f>[3]CONGO!L2248</f>
        <v>14.643977366466347</v>
      </c>
      <c r="K2135" s="190">
        <f>[3]CONGO!M2248</f>
        <v>10.325895122075393</v>
      </c>
      <c r="L2135" s="190">
        <f>[3]CONGO!N2248</f>
        <v>-13.177884671995017</v>
      </c>
      <c r="M2135" s="190">
        <f>[3]CONGO!O2248</f>
        <v>-11.72509909177553</v>
      </c>
      <c r="N2135" s="190">
        <f>[3]CONGO!P2248</f>
        <v>12.349633190862271</v>
      </c>
      <c r="O2135" s="190">
        <f>[3]CONGO!Q2248</f>
        <v>68.235248943673525</v>
      </c>
      <c r="P2135" s="190">
        <f>[3]CONGO!R2248</f>
        <v>-4.4472523465688312</v>
      </c>
      <c r="Q2135" s="190">
        <f>[3]CONGO!S2248</f>
        <v>1.1725945664104316</v>
      </c>
      <c r="R2135" s="190">
        <f>[3]CONGO!T2248</f>
        <v>29.637938039622973</v>
      </c>
      <c r="S2135" s="190">
        <f>[3]CONGO!U2248</f>
        <v>14.38332282426193</v>
      </c>
      <c r="T2135" s="190">
        <f>[3]CONGO!V2248</f>
        <v>13.625287269448153</v>
      </c>
      <c r="U2135" s="190">
        <f>[3]CONGO!W2248</f>
        <v>20.243832236071903</v>
      </c>
      <c r="V2135" s="190">
        <f>[3]CONGO!X2248</f>
        <v>0.15069920947549986</v>
      </c>
      <c r="W2135" s="190">
        <f>[3]CONGO!Y2248</f>
        <v>23.826819580966426</v>
      </c>
      <c r="X2135" s="189">
        <f>[3]CONGO!Z2248</f>
        <v>-32.837359555911164</v>
      </c>
      <c r="Y2135" s="189">
        <f>[3]CONGO!AA2248</f>
        <v>25.937207049331334</v>
      </c>
      <c r="Z2135" s="190">
        <f>[3]CONGO!AB2248</f>
        <v>21.734165661132181</v>
      </c>
      <c r="AA2135" s="190">
        <f>[3]CONGO!AC2248</f>
        <v>2.9770396203492981</v>
      </c>
      <c r="AB2135" s="190">
        <v>-4.6945406226552953</v>
      </c>
      <c r="AC2135" s="190">
        <v>-1.5064708388494801</v>
      </c>
      <c r="AD2135" s="190">
        <v>-0.12655002545019201</v>
      </c>
      <c r="AE2135" s="190">
        <f>[3]CONGO!AH2248</f>
        <v>1.7268128647872603</v>
      </c>
      <c r="AF2135" s="190">
        <v>-0.65458885043815807</v>
      </c>
      <c r="AG2135" s="190">
        <v>2.1878658614826962</v>
      </c>
      <c r="AH2135" s="190">
        <v>3.4598020647158769</v>
      </c>
      <c r="AI2135" s="190">
        <v>-3.50362785949872</v>
      </c>
      <c r="AJ2135" s="189">
        <f>[3]CONGO!AM2248</f>
        <v>-3.9071894404451113</v>
      </c>
      <c r="AK2135" s="189">
        <v>-42.594706687551856</v>
      </c>
      <c r="AL2135" s="189">
        <v>-32.249269591830831</v>
      </c>
      <c r="AM2135" s="189">
        <v>-45.180723451939627</v>
      </c>
      <c r="AN2135" s="189">
        <v>-45.79113410714438</v>
      </c>
      <c r="AO2135" s="189">
        <f>[3]CONGO!AR2248</f>
        <v>-49.049597302246816</v>
      </c>
      <c r="AP2135" s="189">
        <v>-25.237015205438258</v>
      </c>
      <c r="AQ2135" s="189">
        <v>-31.215868319680123</v>
      </c>
      <c r="AR2135" s="189">
        <v>-5.684052983720127</v>
      </c>
      <c r="AS2135" s="189">
        <f>[3]CONGO!AV2248</f>
        <v>-3.0940898316558019</v>
      </c>
      <c r="AT2135" s="189">
        <v>38.418073532628163</v>
      </c>
      <c r="AU2135" s="189">
        <v>27.257474743270802</v>
      </c>
      <c r="AV2135" s="189">
        <v>23.782965291761187</v>
      </c>
      <c r="AW2135" s="189">
        <v>25.059398568015489</v>
      </c>
      <c r="AX2135" s="189">
        <f>[3]CONGO!BA2248</f>
        <v>32.945160808644829</v>
      </c>
      <c r="AY2135" s="189"/>
      <c r="AZ2135" s="189">
        <v>8.6823086095581559</v>
      </c>
      <c r="BA2135" s="189">
        <v>-0.23988938733625026</v>
      </c>
      <c r="BB2135" s="189">
        <v>11.669390987238822</v>
      </c>
      <c r="BC2135" s="189">
        <v>3.3071366250664598</v>
      </c>
      <c r="BD2135" s="189">
        <v>20.197809446330911</v>
      </c>
      <c r="BE2135" s="189">
        <v>11.768416881363889</v>
      </c>
      <c r="BF2135" s="189">
        <f>[3]CONGO!BI2248</f>
        <v>26.355922643470738</v>
      </c>
      <c r="BG2135" s="189">
        <v>-15.231988314864383</v>
      </c>
      <c r="BH2135" s="189">
        <v>-28.697473278428511</v>
      </c>
      <c r="BI2135" s="189">
        <v>-15.550335458903735</v>
      </c>
      <c r="BJ2135" s="189">
        <v>-29.088663632860435</v>
      </c>
      <c r="BK2135" s="189">
        <v>-4.4665117134357928</v>
      </c>
      <c r="BL2135" s="189">
        <v>-18.00006430275505</v>
      </c>
      <c r="BM2135" s="189">
        <v>-13.441675259985431</v>
      </c>
      <c r="BN2135" s="189">
        <v>-27.010010821628132</v>
      </c>
      <c r="BO2135" s="189">
        <f>[3]CONGO!BR2248</f>
        <v>-5.0817276762675831</v>
      </c>
      <c r="BP2135" s="189">
        <v>-8.5297514047259195</v>
      </c>
      <c r="BQ2135" s="189">
        <v>-8.5297514047259195</v>
      </c>
      <c r="BR2135" s="189">
        <v>-42.788538882184191</v>
      </c>
      <c r="BS2135" s="189">
        <v>-81.453866787725204</v>
      </c>
      <c r="BT2135" s="189">
        <v>-41.281812888482001</v>
      </c>
      <c r="BU2135" s="189">
        <v>-58.949163358343917</v>
      </c>
      <c r="BV2135" s="189">
        <v>-79.050444400165659</v>
      </c>
      <c r="BW2135" s="189">
        <v>-34.466732367988925</v>
      </c>
      <c r="BX2135" s="189">
        <v>-43.0783790332694</v>
      </c>
      <c r="BY2135" s="189">
        <v>-50.812795092877806</v>
      </c>
      <c r="BZ2135" s="190">
        <v>-36.038021352714594</v>
      </c>
      <c r="CA2135" s="189">
        <f>[3]CONGO!CD2248</f>
        <v>-32.537536816441886</v>
      </c>
      <c r="CB2135" s="189">
        <v>35.234515352706687</v>
      </c>
      <c r="CC2135" s="189">
        <v>35.234515352706687</v>
      </c>
      <c r="CD2135" s="189">
        <v>14.033949663273685</v>
      </c>
      <c r="CE2135" s="189">
        <v>41.80090099869588</v>
      </c>
      <c r="CF2135" s="189">
        <v>41.80090099869588</v>
      </c>
      <c r="CG2135" s="189">
        <v>21.095320445581997</v>
      </c>
      <c r="CH2135" s="189">
        <v>58.118411053802632</v>
      </c>
      <c r="CI2135" s="189">
        <v>46.914982489154703</v>
      </c>
      <c r="CJ2135" s="190">
        <v>58.474406867004639</v>
      </c>
      <c r="CK2135" s="190">
        <v>47.393232776264988</v>
      </c>
      <c r="CL2135" s="189">
        <f>[3]CONGO!CO2248</f>
        <v>56.433574862915535</v>
      </c>
      <c r="CM2135" s="189">
        <v>-5.2514874402057146</v>
      </c>
      <c r="CN2135" s="189">
        <v>15.409097816196882</v>
      </c>
      <c r="CO2135" s="189">
        <v>15.409097816196882</v>
      </c>
      <c r="CP2135" s="189">
        <v>50.138464551830673</v>
      </c>
      <c r="CQ2135" s="189">
        <v>18.159222462356983</v>
      </c>
      <c r="CR2135" s="189">
        <v>-3.3961641863556435</v>
      </c>
      <c r="CS2135" s="189">
        <v>64.473907838214657</v>
      </c>
      <c r="CT2135" s="189">
        <v>46.520730997392448</v>
      </c>
      <c r="CU2135" s="189">
        <v>7.3755104870522805</v>
      </c>
      <c r="CV2135" s="189">
        <v>40.370784000198071</v>
      </c>
      <c r="CW2135" s="189">
        <v>33.955048174006286</v>
      </c>
      <c r="CX2135" s="189">
        <v>35.043046416118202</v>
      </c>
      <c r="CY2135" s="189">
        <v>33.567087840585735</v>
      </c>
      <c r="CZ2135" s="189">
        <v>27.544442586824662</v>
      </c>
      <c r="DA2135" s="189">
        <f>[3]CONGO!DA2248</f>
        <v>29.839492521330129</v>
      </c>
      <c r="DB2135" s="190">
        <v>-10.988623922535476</v>
      </c>
      <c r="DC2135" s="190">
        <v>-19.19690294783976</v>
      </c>
      <c r="DD2135" s="190">
        <v>-28.496060064798151</v>
      </c>
      <c r="DE2135" s="190">
        <v>-15.579858168419406</v>
      </c>
      <c r="DF2135" s="190">
        <v>-25.32732847452391</v>
      </c>
      <c r="DG2135" s="190">
        <v>-33.9848753030426</v>
      </c>
      <c r="DH2135" s="190">
        <v>-15.694044062555729</v>
      </c>
      <c r="DI2135" s="190">
        <v>-22.24177304884256</v>
      </c>
      <c r="DJ2135" s="190">
        <v>-33.36292690945573</v>
      </c>
      <c r="DK2135" s="190">
        <v>-15.611713038147579</v>
      </c>
      <c r="DL2135" s="190">
        <v>-22.134792556065474</v>
      </c>
      <c r="DM2135" s="190">
        <v>-33.418547286630393</v>
      </c>
      <c r="DN2135" s="283">
        <f>[3]CONGO!DN2248</f>
        <v>-22.665840394711488</v>
      </c>
      <c r="DO2135" s="190">
        <v>-33.418547286630393</v>
      </c>
      <c r="DP2135" s="190">
        <v>3.7187701526028647</v>
      </c>
      <c r="DQ2135" s="190">
        <v>-2.62624774521964</v>
      </c>
      <c r="DR2135" s="190">
        <v>-15.151870341785678</v>
      </c>
      <c r="DS2135" s="190">
        <v>6.4143348088076495</v>
      </c>
      <c r="DT2135" s="190">
        <v>-2.1542923417867631E-2</v>
      </c>
      <c r="DU2135" s="190">
        <v>12.026797971298816</v>
      </c>
      <c r="DV2135" s="191">
        <f>[3]CONGO!DX2248</f>
        <v>11.266862421990998</v>
      </c>
      <c r="DW2135" s="192">
        <f>[3]CONGO!DY2248</f>
        <v>8.26093658077078</v>
      </c>
      <c r="DX2135" s="193">
        <f>[3]CONGO!DZ2248</f>
        <v>0.54736894900699851</v>
      </c>
      <c r="DZ2135" s="190">
        <f>[3]CONGO!EB2248</f>
        <v>-9.5973414433872701</v>
      </c>
      <c r="EC2135" s="190">
        <f>[3]CONGO!EE2248</f>
        <v>-11.476257220258598</v>
      </c>
      <c r="EF2135" s="190">
        <f>[3]CONGO!EH2248</f>
        <v>-2.9294039488653296</v>
      </c>
      <c r="EI2135" s="190">
        <f>[3]CONGO!EK2248</f>
        <v>-2.8252526314467481</v>
      </c>
      <c r="EL2135" s="190">
        <f>[3]CONGO!EN2248</f>
        <v>-2.3507682052665837</v>
      </c>
      <c r="EO2135" s="190">
        <f>[3]CONGO!EQ2248</f>
        <v>-1.4323596596207988</v>
      </c>
    </row>
    <row r="2136" spans="1:145" ht="15.5" x14ac:dyDescent="0.35">
      <c r="A2136" s="56" t="s">
        <v>484</v>
      </c>
      <c r="B2136" s="102">
        <f>+[4]GABON!D$2517</f>
        <v>-78.491309305700938</v>
      </c>
      <c r="C2136" s="102">
        <f>+[4]GABON!E$2517</f>
        <v>-22.158259795793171</v>
      </c>
      <c r="D2136" s="102">
        <f>+[4]GABON!F$2517</f>
        <v>32.057352810049473</v>
      </c>
      <c r="E2136" s="102">
        <f>+[4]GABON!G$2517</f>
        <v>28.218843588348562</v>
      </c>
      <c r="F2136" s="102">
        <f>+[4]GABON!H$2517</f>
        <v>-16.339303774038797</v>
      </c>
      <c r="G2136" s="102">
        <f>+[4]GABON!I$2517</f>
        <v>4.0347467824255308</v>
      </c>
      <c r="H2136" s="102">
        <f>+[4]GABON!J$2517</f>
        <v>-6.1077509393603453</v>
      </c>
      <c r="I2136" s="102">
        <f>+[4]GABON!K$2517</f>
        <v>-9.3664992479136959</v>
      </c>
      <c r="J2136" s="102">
        <f>+[4]GABON!L$2517</f>
        <v>-1.7536289135615046</v>
      </c>
      <c r="K2136" s="102">
        <f>+[4]GABON!M$2517</f>
        <v>22.8290723454435</v>
      </c>
      <c r="L2136" s="102">
        <f>+[4]GABON!N$2517</f>
        <v>-3.5913565523448856</v>
      </c>
      <c r="M2136" s="102">
        <f>+[4]GABON!O$2517</f>
        <v>-33.723194218954326</v>
      </c>
      <c r="N2136" s="102">
        <f>+[4]GABON!P$2517</f>
        <v>53.202088678369478</v>
      </c>
      <c r="O2136" s="102">
        <f>+[4]GABON!Q$2517</f>
        <v>52.445688197995686</v>
      </c>
      <c r="P2136" s="102">
        <f>+[4]GABON!R$2517</f>
        <v>-13.960256811455144</v>
      </c>
      <c r="Q2136" s="102">
        <f>+[4]GABON!S$2517</f>
        <v>1.2233431979723401</v>
      </c>
      <c r="R2136" s="102">
        <f>+[4]GABON!T$2517</f>
        <v>15.972314189265784</v>
      </c>
      <c r="S2136" s="102">
        <f>+[4]GABON!U$2517</f>
        <v>7.1866511584955424</v>
      </c>
      <c r="T2136" s="102">
        <f>+[4]GABON!V$2517</f>
        <v>30.924140270903273</v>
      </c>
      <c r="U2136" s="102">
        <f>+[4]GABON!W$2517</f>
        <v>9.8643487439779083</v>
      </c>
      <c r="V2136" s="102">
        <f>+[4]GABON!X$2517</f>
        <v>0.92999507245466007</v>
      </c>
      <c r="W2136" s="102">
        <f>+[4]GABON!Y$2517</f>
        <v>32.573183162743625</v>
      </c>
      <c r="X2136" s="103">
        <f>+[4]GABON!Z$2517</f>
        <v>-28.371240546761221</v>
      </c>
      <c r="Y2136" s="103">
        <f>+[4]GABON!AA$2517</f>
        <v>30.042146247884201</v>
      </c>
      <c r="Z2136" s="102">
        <f>+[4]GABON!AB$2517</f>
        <v>23.286304695907013</v>
      </c>
      <c r="AA2136" s="102">
        <f>+[4]GABON!AC$2517</f>
        <v>-11.624943657311357</v>
      </c>
      <c r="AB2136" s="102">
        <v>-2.3142600994343621</v>
      </c>
      <c r="AC2136" s="102">
        <v>-2.4758668939143167</v>
      </c>
      <c r="AD2136" s="102">
        <v>-0.91193971290708875</v>
      </c>
      <c r="AE2136" s="102">
        <f>+[4]GABON!AD$2517</f>
        <v>14.985448884166667</v>
      </c>
      <c r="AF2136" s="102">
        <v>-7.955705897406955</v>
      </c>
      <c r="AG2136" s="102">
        <v>-7.9053198929396027</v>
      </c>
      <c r="AH2136" s="102">
        <v>2.8691328539622347</v>
      </c>
      <c r="AI2136" s="102">
        <v>-4.0864267502366181</v>
      </c>
      <c r="AJ2136" s="103">
        <f>+[4]GABON!AE$2517</f>
        <v>-10.003053314250295</v>
      </c>
      <c r="AK2136" s="103">
        <v>-50.928257561392279</v>
      </c>
      <c r="AL2136" s="103">
        <v>-38.005159776572498</v>
      </c>
      <c r="AM2136" s="103">
        <v>-47.891680202887073</v>
      </c>
      <c r="AN2136" s="103">
        <v>-47.540069104297835</v>
      </c>
      <c r="AO2136" s="103">
        <f>+[4]GABON!AF$2517</f>
        <v>-46.255472573909756</v>
      </c>
      <c r="AP2136" s="103">
        <v>-29.068524435526971</v>
      </c>
      <c r="AQ2136" s="103">
        <v>-31.561878123734523</v>
      </c>
      <c r="AR2136" s="103">
        <v>-6.2508189613587506</v>
      </c>
      <c r="AS2136" s="103">
        <f>+[4]GABON!AJ$2517</f>
        <v>5.729419387613417</v>
      </c>
      <c r="AT2136" s="103">
        <v>9.103590586417134</v>
      </c>
      <c r="AU2136" s="103">
        <v>0.75080951071064772</v>
      </c>
      <c r="AV2136" s="103">
        <v>-2.1161360740074664</v>
      </c>
      <c r="AW2136" s="103">
        <v>-2.1161360740074664</v>
      </c>
      <c r="AX2136" s="103">
        <f>+[4]GABON!AO$2517</f>
        <v>29.296661449786814</v>
      </c>
      <c r="AY2136" s="103"/>
      <c r="AZ2136" s="103">
        <v>5.8167798795814818</v>
      </c>
      <c r="BA2136" s="103">
        <v>-0.37506437802795656</v>
      </c>
      <c r="BB2136" s="103">
        <v>7.6944536608980139</v>
      </c>
      <c r="BC2136" s="103">
        <v>1.6633064231747252</v>
      </c>
      <c r="BD2136" s="103">
        <v>18.113402563326115</v>
      </c>
      <c r="BE2136" s="103">
        <v>11.886261989943083</v>
      </c>
      <c r="BF2136" s="103">
        <f>+[4]GABON!AV$2517</f>
        <v>27.421460182051987</v>
      </c>
      <c r="BG2136" s="103">
        <v>-12.431351773871089</v>
      </c>
      <c r="BH2136" s="103">
        <v>-22.414550067861548</v>
      </c>
      <c r="BI2136" s="103">
        <v>-16.648148222595452</v>
      </c>
      <c r="BJ2136" s="103">
        <v>-26.18771115205903</v>
      </c>
      <c r="BK2136" s="103">
        <v>-8.3343973739344595</v>
      </c>
      <c r="BL2136" s="103">
        <v>-18.237812307754307</v>
      </c>
      <c r="BM2136" s="103">
        <v>-8.1738501733207549</v>
      </c>
      <c r="BN2136" s="103">
        <v>-18.06836370864735</v>
      </c>
      <c r="BO2136" s="103">
        <f>+[4]GABON!BE$2517</f>
        <v>-14.341705763926104</v>
      </c>
      <c r="BP2136" s="103">
        <v>-2.286260455050706</v>
      </c>
      <c r="BQ2136" s="103">
        <v>-12.431351773871089</v>
      </c>
      <c r="BR2136" s="103">
        <v>-57.715835991238777</v>
      </c>
      <c r="BS2136" s="103">
        <v>-57.715835991238777</v>
      </c>
      <c r="BT2136" s="103">
        <v>-32.03432611139673</v>
      </c>
      <c r="BU2136" s="103">
        <v>-46.092412567613408</v>
      </c>
      <c r="BV2136" s="103">
        <v>-66.363432867672103</v>
      </c>
      <c r="BW2136" s="103">
        <v>-27.875850818952159</v>
      </c>
      <c r="BX2136" s="103">
        <v>-34.092350671747582</v>
      </c>
      <c r="BY2136" s="103">
        <v>-41.824606352130353</v>
      </c>
      <c r="BZ2136" s="102">
        <v>-28.998787655762314</v>
      </c>
      <c r="CA2136" s="103">
        <f>+[4]GABON!BQ$2517</f>
        <v>-28.26027046649142</v>
      </c>
      <c r="CB2136" s="103">
        <v>27.869405486459019</v>
      </c>
      <c r="CC2136" s="103">
        <v>27.869405486459005</v>
      </c>
      <c r="CD2136" s="103">
        <v>13.802131097162446</v>
      </c>
      <c r="CE2136" s="103">
        <v>28.530755963950575</v>
      </c>
      <c r="CF2136" s="103">
        <v>28.530755963950575</v>
      </c>
      <c r="CG2136" s="103">
        <v>14.850274289543258</v>
      </c>
      <c r="CH2136" s="103">
        <v>40.97408146505321</v>
      </c>
      <c r="CI2136" s="103">
        <v>33.884290905644512</v>
      </c>
      <c r="CJ2136" s="102">
        <v>36.129057294324198</v>
      </c>
      <c r="CK2136" s="102">
        <v>29.614481121586788</v>
      </c>
      <c r="CL2136" s="103">
        <f>+[4]GABON!CB$2517</f>
        <v>37.877848313795738</v>
      </c>
      <c r="CM2136" s="103">
        <v>-6.8431315383032265</v>
      </c>
      <c r="CN2136" s="103">
        <v>7.2924788797818634</v>
      </c>
      <c r="CO2136" s="103">
        <v>7.2924788797818634</v>
      </c>
      <c r="CP2136" s="103">
        <v>29.493754441160448</v>
      </c>
      <c r="CQ2136" s="103">
        <v>7.071585518507538</v>
      </c>
      <c r="CR2136" s="103">
        <v>-6.79741523793653</v>
      </c>
      <c r="CS2136" s="103">
        <v>39.575892676193043</v>
      </c>
      <c r="CT2136" s="103">
        <v>27.305109896354416</v>
      </c>
      <c r="CU2136" s="103">
        <v>0.62042975721964277</v>
      </c>
      <c r="CV2136" s="103">
        <v>29.414979037485562</v>
      </c>
      <c r="CW2136" s="103">
        <v>20.005729707401059</v>
      </c>
      <c r="CX2136" s="103">
        <v>20.409327966756447</v>
      </c>
      <c r="CY2136" s="103">
        <v>18.560261220199031</v>
      </c>
      <c r="CZ2136" s="103">
        <v>9.5424077247659866</v>
      </c>
      <c r="DA2136" s="103">
        <f>+[4]GABON!CN$2517</f>
        <v>25.891308624808566</v>
      </c>
      <c r="DB2136" s="102">
        <v>-8.6436858228639721</v>
      </c>
      <c r="DC2136" s="102">
        <v>-14.739955178113131</v>
      </c>
      <c r="DD2136" s="102">
        <v>-21.73036246717842</v>
      </c>
      <c r="DE2136" s="102">
        <v>-13.572938404972831</v>
      </c>
      <c r="DF2136" s="102">
        <v>-20.689299934661758</v>
      </c>
      <c r="DG2136" s="102">
        <v>-27.766401128320666</v>
      </c>
      <c r="DH2136" s="102">
        <v>-11.737957791244455</v>
      </c>
      <c r="DI2136" s="102">
        <v>-14.864907238301118</v>
      </c>
      <c r="DJ2136" s="102">
        <v>-25.86415068187139</v>
      </c>
      <c r="DK2136" s="102">
        <v>-10.954587725837303</v>
      </c>
      <c r="DL2136" s="102">
        <v>-14.864907238301154</v>
      </c>
      <c r="DM2136" s="102">
        <v>-25.926007061709644</v>
      </c>
      <c r="DN2136" s="104">
        <f>+[4]GABON!DA$2517</f>
        <v>-15.811832692433361</v>
      </c>
      <c r="DO2136" s="102">
        <v>-25.926007061709644</v>
      </c>
      <c r="DP2136" s="102">
        <v>0.39298265617734601</v>
      </c>
      <c r="DQ2136" s="102">
        <v>-3.637961546674493</v>
      </c>
      <c r="DR2136" s="102">
        <v>-12.085855936856282</v>
      </c>
      <c r="DS2136" s="102">
        <v>3.0866612242493439</v>
      </c>
      <c r="DT2136" s="102">
        <v>-1.4635904388226741</v>
      </c>
      <c r="DU2136" s="102">
        <v>-0.77868736429272079</v>
      </c>
      <c r="DV2136" s="105">
        <f>+[4]GABON!DK$2517</f>
        <v>0.99370885571508116</v>
      </c>
      <c r="DW2136" s="106">
        <f>+[4]GABON!DL$2517</f>
        <v>-1.0324162604249021</v>
      </c>
      <c r="DX2136" s="107">
        <f>+[4]GABON!DM$2517</f>
        <v>-8.0858183215629698</v>
      </c>
      <c r="DZ2136" s="102">
        <f>+[4]GABON!DO$2517</f>
        <v>-4.731177920971354</v>
      </c>
      <c r="EC2136" s="102">
        <f>+[4]GABON!DR$2517</f>
        <v>-5.1489916279324675</v>
      </c>
      <c r="EF2136" s="102">
        <f>+[4]GABON!DU$2517</f>
        <v>-7.9583956746408386</v>
      </c>
      <c r="EI2136" s="102">
        <f>+[4]GABON!DX$2517</f>
        <v>4.865147832820263E-2</v>
      </c>
      <c r="EL2136" s="102">
        <f>+[4]GABON!EA$2517</f>
        <v>2.2956353260114026</v>
      </c>
      <c r="EO2136" s="102">
        <f>+[4]GABON!ED$2517</f>
        <v>0.38530339153631282</v>
      </c>
    </row>
    <row r="2137" spans="1:145" ht="15.5" x14ac:dyDescent="0.35">
      <c r="A2137" s="56" t="s">
        <v>485</v>
      </c>
      <c r="B2137" s="190" t="str">
        <f>[5]GUINEE!D2145</f>
        <v>...</v>
      </c>
      <c r="C2137" s="190">
        <f>[5]GUINEE!E2145</f>
        <v>-16.802303292256564</v>
      </c>
      <c r="D2137" s="190">
        <f>[5]GUINEE!F2145</f>
        <v>7.2457587242857846</v>
      </c>
      <c r="E2137" s="190">
        <f>[5]GUINEE!G2145</f>
        <v>36.38747533000906</v>
      </c>
      <c r="F2137" s="190">
        <f>[5]GUINEE!H2145</f>
        <v>-20.721280746968585</v>
      </c>
      <c r="G2137" s="190">
        <f>[5]GUINEE!I2145</f>
        <v>327.85375059173708</v>
      </c>
      <c r="H2137" s="190">
        <f>[5]GUINEE!J2145</f>
        <v>190.04964137219471</v>
      </c>
      <c r="I2137" s="190">
        <f>[5]GUINEE!K2145</f>
        <v>-8.5777104753765219</v>
      </c>
      <c r="J2137" s="190">
        <f>[5]GUINEE!L2145</f>
        <v>-16.438994660479704</v>
      </c>
      <c r="K2137" s="190">
        <f>[5]GUINEE!M2145</f>
        <v>192.60119293484894</v>
      </c>
      <c r="L2137" s="190">
        <f>[5]GUINEE!N2145</f>
        <v>126.02767421703504</v>
      </c>
      <c r="M2137" s="190">
        <f>[5]GUINEE!O2145</f>
        <v>9.1916554529869874</v>
      </c>
      <c r="N2137" s="190">
        <f>[5]GUINEE!P2145</f>
        <v>43.665847269688612</v>
      </c>
      <c r="O2137" s="190">
        <f>[5]GUINEE!Q2145</f>
        <v>76.367538946748738</v>
      </c>
      <c r="P2137" s="190">
        <f>[5]GUINEE!R2145</f>
        <v>-11.676523850878716</v>
      </c>
      <c r="Q2137" s="190">
        <f>[5]GUINEE!S2145</f>
        <v>-0.99626125389548537</v>
      </c>
      <c r="R2137" s="190">
        <f>[5]GUINEE!T2145</f>
        <v>3.0503302032643038</v>
      </c>
      <c r="S2137" s="190">
        <f>[5]GUINEE!U2145</f>
        <v>13.348049891542399</v>
      </c>
      <c r="T2137" s="190">
        <f>[5]GUINEE!V2145</f>
        <v>35.708692031323132</v>
      </c>
      <c r="U2137" s="190">
        <f>[5]GUINEE!W2145</f>
        <v>10.099564152118109</v>
      </c>
      <c r="V2137" s="190">
        <f>[5]GUINEE!X2145</f>
        <v>-0.46616894399743175</v>
      </c>
      <c r="W2137" s="190">
        <f>[5]GUINEE!Y2145</f>
        <v>14.318782834333858</v>
      </c>
      <c r="X2137" s="189">
        <f>[5]GUINEE!Z2145</f>
        <v>-20.575382593408811</v>
      </c>
      <c r="Y2137" s="189">
        <f>[5]GUINEE!AA2145</f>
        <v>25.036441374496203</v>
      </c>
      <c r="Z2137" s="190">
        <f>[5]GUINEE!AB2145</f>
        <v>38.390849998553911</v>
      </c>
      <c r="AA2137" s="190">
        <f>[5]GUINEE!AC2145</f>
        <v>-2.0427483001463451</v>
      </c>
      <c r="AB2137" s="190">
        <v>-4.9906341963042467</v>
      </c>
      <c r="AC2137" s="190">
        <v>-2.0695549015326828</v>
      </c>
      <c r="AD2137" s="190">
        <v>9.8838523414231633E-2</v>
      </c>
      <c r="AE2137" s="190">
        <f>[5]GUINEE!AD2145</f>
        <v>-2.9686132000161689</v>
      </c>
      <c r="AF2137" s="190">
        <v>-1.5497418428511494</v>
      </c>
      <c r="AG2137" s="190">
        <v>-1.2707708602327572</v>
      </c>
      <c r="AH2137" s="190">
        <v>0.42994340522741403</v>
      </c>
      <c r="AI2137" s="190">
        <v>-6.5980750253882503</v>
      </c>
      <c r="AJ2137" s="189">
        <f>[5]GUINEE!AE2145</f>
        <v>-10.329967425858303</v>
      </c>
      <c r="AK2137" s="189">
        <v>-45.662604484400212</v>
      </c>
      <c r="AL2137" s="189">
        <v>-34.689009758304998</v>
      </c>
      <c r="AM2137" s="189">
        <v>-47.642270306012534</v>
      </c>
      <c r="AN2137" s="189">
        <v>-48.282976850561198</v>
      </c>
      <c r="AO2137" s="189">
        <f>[5]GUINEE!AF2145</f>
        <v>-46.470616821357893</v>
      </c>
      <c r="AP2137" s="189">
        <v>-28.188427639597556</v>
      </c>
      <c r="AQ2137" s="189">
        <v>-32.062706385137133</v>
      </c>
      <c r="AR2137" s="189">
        <v>-4.9553180888953143</v>
      </c>
      <c r="AS2137" s="189">
        <f>[5]GUINEE!AJ2145</f>
        <v>-5.1788840956481552</v>
      </c>
      <c r="AT2137" s="189">
        <v>30.983445210294509</v>
      </c>
      <c r="AU2137" s="189">
        <v>20.21238709011325</v>
      </c>
      <c r="AV2137" s="189">
        <v>16.643221798581052</v>
      </c>
      <c r="AW2137" s="189">
        <v>16.643221798581052</v>
      </c>
      <c r="AX2137" s="189">
        <f>[5]GUINEE!AO2145</f>
        <v>26.555471076797328</v>
      </c>
      <c r="AY2137" s="189"/>
      <c r="AZ2137" s="189">
        <v>7.7987304601057446</v>
      </c>
      <c r="BA2137" s="189">
        <v>-1.7839935983138335</v>
      </c>
      <c r="BB2137" s="189">
        <v>11.560844602419021</v>
      </c>
      <c r="BC2137" s="189">
        <v>2.2191550412201013</v>
      </c>
      <c r="BD2137" s="189">
        <v>26.333872554673192</v>
      </c>
      <c r="BE2137" s="189">
        <v>16.877072264589149</v>
      </c>
      <c r="BF2137" s="189">
        <f>[5]GUINEE!AV2145</f>
        <v>25.183520529626396</v>
      </c>
      <c r="BG2137" s="189">
        <v>-14.442037552439716</v>
      </c>
      <c r="BH2137" s="189">
        <v>-29.698295761950671</v>
      </c>
      <c r="BI2137" s="189">
        <v>-13.498233486523285</v>
      </c>
      <c r="BJ2137" s="189">
        <v>-28.861143395788552</v>
      </c>
      <c r="BK2137" s="189">
        <v>-10.964548043387666</v>
      </c>
      <c r="BL2137" s="189">
        <v>-26.397628885385831</v>
      </c>
      <c r="BM2137" s="189">
        <v>-9.0463565369217207</v>
      </c>
      <c r="BN2137" s="189">
        <v>-24.47943737891984</v>
      </c>
      <c r="BO2137" s="189">
        <f>[5]GUINEE!BE2145</f>
        <v>-6.6382070759801346</v>
      </c>
      <c r="BP2137" s="189">
        <v>-9.4157011517559219</v>
      </c>
      <c r="BQ2137" s="189">
        <v>-9.4157011517559219</v>
      </c>
      <c r="BR2137" s="189">
        <v>-43.102421746112775</v>
      </c>
      <c r="BS2137" s="189">
        <v>-87.922952760157713</v>
      </c>
      <c r="BT2137" s="189">
        <v>-43.102421746112803</v>
      </c>
      <c r="BU2137" s="189">
        <v>-61.660922869115772</v>
      </c>
      <c r="BV2137" s="189">
        <v>-88.080042134330384</v>
      </c>
      <c r="BW2137" s="189">
        <v>-31.535561589697998</v>
      </c>
      <c r="BX2137" s="189">
        <v>-41.107918748773443</v>
      </c>
      <c r="BY2137" s="189">
        <v>-49.928177030595307</v>
      </c>
      <c r="BZ2137" s="190">
        <v>-33.514316664267987</v>
      </c>
      <c r="CA2137" s="189">
        <f>[5]GUINEE!BQ2145</f>
        <v>-32.864298670097064</v>
      </c>
      <c r="CB2137" s="189">
        <v>39.886669603976571</v>
      </c>
      <c r="CC2137" s="189">
        <v>39.886669603976571</v>
      </c>
      <c r="CD2137" s="189">
        <v>14.420495727890485</v>
      </c>
      <c r="CE2137" s="189">
        <v>39.993427618318073</v>
      </c>
      <c r="CF2137" s="189">
        <v>39.993427618318101</v>
      </c>
      <c r="CG2137" s="189">
        <v>14.526918989830776</v>
      </c>
      <c r="CH2137" s="189">
        <v>64.634313203541154</v>
      </c>
      <c r="CI2137" s="189">
        <v>51.687353205990171</v>
      </c>
      <c r="CJ2137" s="190">
        <v>64.996654160175154</v>
      </c>
      <c r="CK2137" s="190">
        <v>52.021199410954608</v>
      </c>
      <c r="CL2137" s="189">
        <f>[5]GUINEE!CD2145</f>
        <v>57.877067689020734</v>
      </c>
      <c r="CM2137" s="189">
        <v>1.4531288590546705</v>
      </c>
      <c r="CN2137" s="189">
        <v>30.754108607201758</v>
      </c>
      <c r="CO2137" s="189">
        <v>30.754108607201758</v>
      </c>
      <c r="CP2137" s="189">
        <v>72.180346931486213</v>
      </c>
      <c r="CQ2137" s="189">
        <v>30.126078035695169</v>
      </c>
      <c r="CR2137" s="189">
        <v>-0.79819193789639509</v>
      </c>
      <c r="CS2137" s="189">
        <v>91.726243588527694</v>
      </c>
      <c r="CT2137" s="189">
        <v>68.221619000829691</v>
      </c>
      <c r="CU2137" s="189">
        <v>13.31206679566394</v>
      </c>
      <c r="CV2137" s="189">
        <v>72.499217756305839</v>
      </c>
      <c r="CW2137" s="189">
        <v>54.486662419779073</v>
      </c>
      <c r="CX2137" s="189">
        <v>56.318391015806398</v>
      </c>
      <c r="CY2137" s="189">
        <v>51.741525572364111</v>
      </c>
      <c r="CZ2137" s="189">
        <v>27.791186322090251</v>
      </c>
      <c r="DA2137" s="189">
        <f>[5]GUINEE!CP2145</f>
        <v>45.761906400121489</v>
      </c>
      <c r="DB2137" s="190">
        <v>-10.502014669574493</v>
      </c>
      <c r="DC2137" s="190">
        <v>-19.661688026241901</v>
      </c>
      <c r="DD2137" s="190">
        <v>-29.953455842722143</v>
      </c>
      <c r="DE2137" s="190">
        <v>-17.184709789155868</v>
      </c>
      <c r="DF2137" s="190">
        <v>-27.524209798618209</v>
      </c>
      <c r="DG2137" s="190">
        <v>-37.863601828113197</v>
      </c>
      <c r="DH2137" s="190">
        <v>-9.7665792345223572</v>
      </c>
      <c r="DI2137" s="190">
        <v>-16.545812385286247</v>
      </c>
      <c r="DJ2137" s="190">
        <v>-30.363188394957923</v>
      </c>
      <c r="DK2137" s="190">
        <v>-9.3920967998830189</v>
      </c>
      <c r="DL2137" s="190">
        <v>-16.546085602111539</v>
      </c>
      <c r="DM2137" s="190">
        <v>-30.421548160246299</v>
      </c>
      <c r="DN2137" s="283">
        <f>[5]GUINEE!DC2145</f>
        <v>-15.387217141523376</v>
      </c>
      <c r="DO2137" s="190">
        <v>-30.421548160246299</v>
      </c>
      <c r="DP2137" s="190">
        <v>1.7804120137294037</v>
      </c>
      <c r="DQ2137" s="190">
        <v>-4.5155354188345393</v>
      </c>
      <c r="DR2137" s="190">
        <v>-17.107430283962582</v>
      </c>
      <c r="DS2137" s="190">
        <v>2.4843157091504549</v>
      </c>
      <c r="DT2137" s="190">
        <v>-3.8941769819894079</v>
      </c>
      <c r="DU2137" s="190">
        <v>-1.682532304840241</v>
      </c>
      <c r="DV2137" s="191">
        <f>[5]GUINEE!DN2145</f>
        <v>-0.84549782377044225</v>
      </c>
      <c r="DW2137" s="192">
        <f>[5]GUINEE!DO2145</f>
        <v>-3.7204814624951474</v>
      </c>
      <c r="DX2137" s="193">
        <f>[5]GUINEE!DP2145</f>
        <v>-13.562249086284774</v>
      </c>
      <c r="DZ2137" s="190">
        <f>[5]GUINEE!DR2145</f>
        <v>-9.7606231964864474</v>
      </c>
      <c r="EC2137" s="190">
        <f>[5]GUINEE!DU2145</f>
        <v>-5.0705103651952239</v>
      </c>
      <c r="EF2137" s="190">
        <f>[5]GUINEE!DX2145</f>
        <v>-3.7297361785160672</v>
      </c>
      <c r="EI2137" s="190">
        <f>[5]GUINEE!EA2145</f>
        <v>-2.9143362938496438</v>
      </c>
      <c r="EL2137" s="190">
        <f>[5]GUINEE!ED2145</f>
        <v>-2.4737413480971147</v>
      </c>
      <c r="EO2137" s="190">
        <f>[5]GUINEE!EG2145</f>
        <v>-1.5488234086481112</v>
      </c>
    </row>
    <row r="2138" spans="1:145" ht="15.5" x14ac:dyDescent="0.35">
      <c r="A2138" s="56" t="s">
        <v>486</v>
      </c>
      <c r="B2138" s="102">
        <f>[6]TCHAD!D2226</f>
        <v>0</v>
      </c>
      <c r="C2138" s="102">
        <f>[6]TCHAD!E2226</f>
        <v>-98.438851537311066</v>
      </c>
      <c r="D2138" s="102">
        <f>[6]TCHAD!F2226</f>
        <v>-7.4474910107437191</v>
      </c>
      <c r="E2138" s="102">
        <f>[6]TCHAD!G2226</f>
        <v>-2.9460091026401005</v>
      </c>
      <c r="F2138" s="102">
        <f>[6]TCHAD!H2226</f>
        <v>-1.7927489995101513</v>
      </c>
      <c r="G2138" s="102">
        <f>[6]TCHAD!I2226</f>
        <v>-7.6937730046050739</v>
      </c>
      <c r="H2138" s="102">
        <f>[6]TCHAD!J2226</f>
        <v>-19.261010824309281</v>
      </c>
      <c r="I2138" s="102">
        <f>[6]TCHAD!K2226</f>
        <v>-9.8498319555965903</v>
      </c>
      <c r="J2138" s="102">
        <f>[6]TCHAD!L2226</f>
        <v>37.222906066250125</v>
      </c>
      <c r="K2138" s="102">
        <f>[6]TCHAD!M2226</f>
        <v>4.745547950086821</v>
      </c>
      <c r="L2138" s="102">
        <f>[6]TCHAD!N2226</f>
        <v>-4.7963773342879561</v>
      </c>
      <c r="M2138" s="102">
        <f>[6]TCHAD!O2226</f>
        <v>5.8562702317355138</v>
      </c>
      <c r="N2138" s="102">
        <f>[6]TCHAD!P2226</f>
        <v>1.5844498849109643</v>
      </c>
      <c r="O2138" s="102">
        <f>[6]TCHAD!Q2226</f>
        <v>-18.590731528899124</v>
      </c>
      <c r="P2138" s="102">
        <f>[6]TCHAD!R2226</f>
        <v>18.417811536268573</v>
      </c>
      <c r="Q2138" s="102">
        <f>[6]TCHAD!S2226</f>
        <v>-13.629191654663966</v>
      </c>
      <c r="R2138" s="102">
        <f>[6]TCHAD!T2226</f>
        <v>43.611826379192721</v>
      </c>
      <c r="S2138" s="102">
        <f>[6]TCHAD!U2226</f>
        <v>-4.5044727600601133</v>
      </c>
      <c r="T2138" s="102">
        <f>[6]TCHAD!V2226</f>
        <v>33.176344079254505</v>
      </c>
      <c r="U2138" s="102">
        <f>[6]TCHAD!W2226</f>
        <v>19.165124118817243</v>
      </c>
      <c r="V2138" s="102">
        <f>[6]TCHAD!X2226</f>
        <v>3.1654436875046947</v>
      </c>
      <c r="W2138" s="102">
        <f>[6]TCHAD!Y2226</f>
        <v>19.027365397418919</v>
      </c>
      <c r="X2138" s="103">
        <f>[6]TCHAD!Z2226</f>
        <v>-23.111993791860467</v>
      </c>
      <c r="Y2138" s="103">
        <f>[6]TCHAD!AA2226</f>
        <v>18.828986957457712</v>
      </c>
      <c r="Z2138" s="102">
        <f>[6]TCHAD!AB2226</f>
        <v>9.9502070477382354</v>
      </c>
      <c r="AA2138" s="102">
        <f>[6]TCHAD!AC2226</f>
        <v>29.906514289967699</v>
      </c>
      <c r="AB2138" s="102">
        <v>-4.4359111683410513</v>
      </c>
      <c r="AC2138" s="102">
        <v>-1.3973667505888001</v>
      </c>
      <c r="AD2138" s="102">
        <v>0.59958382988125902</v>
      </c>
      <c r="AE2138" s="102">
        <f>[6]TCHAD!AH2226</f>
        <v>-0.83441309171066547</v>
      </c>
      <c r="AF2138" s="102">
        <v>-3.1360524922317867</v>
      </c>
      <c r="AG2138" s="102">
        <v>-5.4502481596554082</v>
      </c>
      <c r="AH2138" s="102">
        <v>-4.236501953531068</v>
      </c>
      <c r="AI2138" s="102">
        <v>-10.064323345417066</v>
      </c>
      <c r="AJ2138" s="103">
        <f>[6]TCHAD!AM2226</f>
        <v>-4.7223467703635205</v>
      </c>
      <c r="AK2138" s="103">
        <v>-38.459902482239407</v>
      </c>
      <c r="AL2138" s="103">
        <v>-28.936824767440488</v>
      </c>
      <c r="AM2138" s="103">
        <v>-41.254264818249176</v>
      </c>
      <c r="AN2138" s="103">
        <v>-41.783888255411398</v>
      </c>
      <c r="AO2138" s="103">
        <f>[6]TCHAD!AR2226</f>
        <v>-44.915469817702188</v>
      </c>
      <c r="AP2138" s="103">
        <v>-30.554170391724401</v>
      </c>
      <c r="AQ2138" s="103">
        <v>-44.820319995956012</v>
      </c>
      <c r="AR2138" s="103">
        <v>-19.160706072841393</v>
      </c>
      <c r="AS2138" s="103">
        <f>[6]TCHAD!AV2226</f>
        <v>-3.6377729896418289</v>
      </c>
      <c r="AT2138" s="103">
        <v>19.892658155599868</v>
      </c>
      <c r="AU2138" s="103">
        <v>11.136958390752708</v>
      </c>
      <c r="AV2138" s="103">
        <v>7.0533101875913076</v>
      </c>
      <c r="AW2138" s="103">
        <v>7.0533101875913422</v>
      </c>
      <c r="AX2138" s="103">
        <f>[6]TCHAD!BA2226</f>
        <v>19.817908160944121</v>
      </c>
      <c r="AY2138" s="103"/>
      <c r="AZ2138" s="103">
        <v>-1.0506862042215457</v>
      </c>
      <c r="BA2138" s="103">
        <v>-9.2548868676576586</v>
      </c>
      <c r="BB2138" s="103">
        <v>2.3471900292623347</v>
      </c>
      <c r="BC2138" s="103">
        <v>-5.3889075005034632</v>
      </c>
      <c r="BD2138" s="103">
        <v>14.818649238829204</v>
      </c>
      <c r="BE2138" s="103">
        <v>7.0997240982427448</v>
      </c>
      <c r="BF2138" s="103">
        <f>[6]TCHAD!BH2226</f>
        <v>14.801519320150652</v>
      </c>
      <c r="BG2138" s="103">
        <v>-17.970585098658944</v>
      </c>
      <c r="BH2138" s="103">
        <v>-31.578048917539103</v>
      </c>
      <c r="BI2138" s="103">
        <v>-16.464420970875164</v>
      </c>
      <c r="BJ2138" s="103">
        <v>-30.062016684879762</v>
      </c>
      <c r="BK2138" s="103">
        <v>-14.733564229734361</v>
      </c>
      <c r="BL2138" s="103">
        <v>-28.406468561611526</v>
      </c>
      <c r="BM2138" s="103">
        <v>-12.988793121241777</v>
      </c>
      <c r="BN2138" s="103">
        <v>-26.661697453118947</v>
      </c>
      <c r="BO2138" s="103">
        <f>[6]TCHAD!BQ2226</f>
        <v>-11.632459747126871</v>
      </c>
      <c r="BP2138" s="103">
        <v>-12.976115936013393</v>
      </c>
      <c r="BQ2138" s="103">
        <v>-12.976115936013393</v>
      </c>
      <c r="BR2138" s="103">
        <v>-42.343141208506253</v>
      </c>
      <c r="BS2138" s="103">
        <v>-80.680213903708861</v>
      </c>
      <c r="BT2138" s="103">
        <v>-39.622128058417523</v>
      </c>
      <c r="BU2138" s="103">
        <v>-56.500183794609448</v>
      </c>
      <c r="BV2138" s="103">
        <v>-79.966070047357491</v>
      </c>
      <c r="BW2138" s="103">
        <v>-26.478354397289188</v>
      </c>
      <c r="BX2138" s="103">
        <v>-37.533643462184415</v>
      </c>
      <c r="BY2138" s="103">
        <v>-44.912177575920239</v>
      </c>
      <c r="BZ2138" s="102">
        <v>-30.625780126078656</v>
      </c>
      <c r="CA2138" s="103">
        <f>[6]TCHAD!CC2226</f>
        <v>-29.569694658106961</v>
      </c>
      <c r="CB2138" s="103">
        <v>24.074755358282225</v>
      </c>
      <c r="CC2138" s="103">
        <v>24.074755358282189</v>
      </c>
      <c r="CD2138" s="103">
        <v>5.1920883855519779</v>
      </c>
      <c r="CE2138" s="103">
        <v>24.560841091811188</v>
      </c>
      <c r="CF2138" s="103">
        <v>24.56084109181117</v>
      </c>
      <c r="CG2138" s="103">
        <v>5.6781741190808992</v>
      </c>
      <c r="CH2138" s="103">
        <v>43.023308344025452</v>
      </c>
      <c r="CI2138" s="103">
        <v>33.423500245358653</v>
      </c>
      <c r="CJ2138" s="102">
        <v>43.23481784840012</v>
      </c>
      <c r="CK2138" s="102">
        <v>33.613881689717843</v>
      </c>
      <c r="CL2138" s="103">
        <f>[6]TCHAD!CN2226</f>
        <v>38.041057458547392</v>
      </c>
      <c r="CM2138" s="103">
        <v>-6.4192209397799616</v>
      </c>
      <c r="CN2138" s="103">
        <v>12.039627076543812</v>
      </c>
      <c r="CO2138" s="103">
        <v>12.039627076543827</v>
      </c>
      <c r="CP2138" s="103">
        <v>39.563783691530752</v>
      </c>
      <c r="CQ2138" s="103">
        <v>11.665178789180439</v>
      </c>
      <c r="CR2138" s="103">
        <v>-5.9584388660662704</v>
      </c>
      <c r="CS2138" s="103">
        <v>52.080756482028832</v>
      </c>
      <c r="CT2138" s="103">
        <v>37.146080802244619</v>
      </c>
      <c r="CU2138" s="103">
        <v>3.6405310595076887</v>
      </c>
      <c r="CV2138" s="103">
        <v>38.920567348287996</v>
      </c>
      <c r="CW2138" s="103">
        <v>27.708191340776171</v>
      </c>
      <c r="CX2138" s="103">
        <v>28.362796619469606</v>
      </c>
      <c r="CY2138" s="103">
        <v>26.26356028894936</v>
      </c>
      <c r="CZ2138" s="103">
        <v>14.578025522176732</v>
      </c>
      <c r="DA2138" s="103">
        <f>[6]TCHAD!CZ2226</f>
        <v>24.882477890968431</v>
      </c>
      <c r="DB2138" s="102">
        <v>-13.953924882264603</v>
      </c>
      <c r="DC2138" s="102">
        <v>-22.153432176442152</v>
      </c>
      <c r="DD2138" s="102">
        <v>-31.146863080325325</v>
      </c>
      <c r="DE2138" s="102">
        <v>-20.234008336243413</v>
      </c>
      <c r="DF2138" s="102">
        <v>-29.013385792531142</v>
      </c>
      <c r="DG2138" s="102">
        <v>-37.792112819306304</v>
      </c>
      <c r="DH2138" s="102">
        <v>-13.883215671657126</v>
      </c>
      <c r="DI2138" s="102">
        <v>-19.19494385418869</v>
      </c>
      <c r="DJ2138" s="102">
        <v>-31.320802622723352</v>
      </c>
      <c r="DK2138" s="102">
        <v>-13.526994286131561</v>
      </c>
      <c r="DL2138" s="102">
        <v>-19.196407650679035</v>
      </c>
      <c r="DM2138" s="102">
        <v>-31.379484287055693</v>
      </c>
      <c r="DN2138" s="104">
        <f>[6]TCHAD!DM2226</f>
        <v>-17.508882255864215</v>
      </c>
      <c r="DO2138" s="102">
        <v>-31.379484287055693</v>
      </c>
      <c r="DP2138" s="102">
        <v>-1.9381435707133448</v>
      </c>
      <c r="DQ2138" s="102">
        <v>-7.3636381176831716</v>
      </c>
      <c r="DR2138" s="102">
        <v>-18.19338913903082</v>
      </c>
      <c r="DS2138" s="102">
        <v>-1.2754203637858776</v>
      </c>
      <c r="DT2138" s="102">
        <v>-6.7353221184530261</v>
      </c>
      <c r="DU2138" s="102">
        <v>-4.7998070410260576</v>
      </c>
      <c r="DV2138" s="105">
        <f>[6]TCHAD!DW2226</f>
        <v>-3.7099357498157697</v>
      </c>
      <c r="DW2138" s="106">
        <f>[6]TCHAD!DX2226</f>
        <v>-6.1706886237299381</v>
      </c>
      <c r="DX2138" s="107">
        <f>[6]TCHAD!DY2226</f>
        <v>-14.553436845394211</v>
      </c>
      <c r="DZ2138" s="102">
        <f>[6]TCHAD!EA2226</f>
        <v>-12.193433472305577</v>
      </c>
      <c r="EC2138" s="102">
        <f>[6]TCHAD!ED2226</f>
        <v>-8.4336148874774874</v>
      </c>
      <c r="EF2138" s="102">
        <f>[6]TCHAD!EG2226</f>
        <v>-7.4286050504653405</v>
      </c>
      <c r="EI2138" s="102">
        <f>[6]TCHAD!EJ2226</f>
        <v>-7.0945350820145654</v>
      </c>
      <c r="EL2138" s="102">
        <f>[6]TCHAD!EM2226</f>
        <v>-6.8755908873342246</v>
      </c>
      <c r="EO2138" s="102">
        <f>[6]TCHAD!EP2226</f>
        <v>-6.4560926221208446</v>
      </c>
    </row>
    <row r="2139" spans="1:145" ht="15.5" x14ac:dyDescent="0.35">
      <c r="A2139" s="56" t="s">
        <v>611</v>
      </c>
      <c r="B2139" s="190">
        <f t="shared" ref="B2139:AA2139" si="2165">B515*100</f>
        <v>0</v>
      </c>
      <c r="C2139" s="190" t="e">
        <f t="shared" si="2165"/>
        <v>#VALUE!</v>
      </c>
      <c r="D2139" s="190" t="e">
        <f t="shared" si="2165"/>
        <v>#VALUE!</v>
      </c>
      <c r="E2139" s="190" t="e">
        <f t="shared" si="2165"/>
        <v>#VALUE!</v>
      </c>
      <c r="F2139" s="190" t="e">
        <f t="shared" si="2165"/>
        <v>#VALUE!</v>
      </c>
      <c r="G2139" s="190" t="e">
        <f t="shared" si="2165"/>
        <v>#VALUE!</v>
      </c>
      <c r="H2139" s="190" t="e">
        <f t="shared" si="2165"/>
        <v>#VALUE!</v>
      </c>
      <c r="I2139" s="190" t="e">
        <f t="shared" si="2165"/>
        <v>#VALUE!</v>
      </c>
      <c r="J2139" s="190" t="e">
        <f t="shared" si="2165"/>
        <v>#VALUE!</v>
      </c>
      <c r="K2139" s="190" t="e">
        <f t="shared" si="2165"/>
        <v>#VALUE!</v>
      </c>
      <c r="L2139" s="190" t="e">
        <f t="shared" si="2165"/>
        <v>#VALUE!</v>
      </c>
      <c r="M2139" s="190" t="e">
        <f t="shared" si="2165"/>
        <v>#VALUE!</v>
      </c>
      <c r="N2139" s="190" t="e">
        <f t="shared" si="2165"/>
        <v>#VALUE!</v>
      </c>
      <c r="O2139" s="190" t="e">
        <f t="shared" si="2165"/>
        <v>#VALUE!</v>
      </c>
      <c r="P2139" s="190" t="e">
        <f t="shared" si="2165"/>
        <v>#VALUE!</v>
      </c>
      <c r="Q2139" s="190" t="e">
        <f t="shared" si="2165"/>
        <v>#VALUE!</v>
      </c>
      <c r="R2139" s="190" t="e">
        <f t="shared" si="2165"/>
        <v>#VALUE!</v>
      </c>
      <c r="S2139" s="190" t="e">
        <f t="shared" si="2165"/>
        <v>#VALUE!</v>
      </c>
      <c r="T2139" s="190" t="e">
        <f t="shared" si="2165"/>
        <v>#VALUE!</v>
      </c>
      <c r="U2139" s="190" t="e">
        <f t="shared" si="2165"/>
        <v>#VALUE!</v>
      </c>
      <c r="V2139" s="190" t="e">
        <f t="shared" si="2165"/>
        <v>#VALUE!</v>
      </c>
      <c r="W2139" s="190" t="e">
        <f t="shared" si="2165"/>
        <v>#VALUE!</v>
      </c>
      <c r="X2139" s="189" t="e">
        <f t="shared" si="2165"/>
        <v>#VALUE!</v>
      </c>
      <c r="Y2139" s="189" t="e">
        <f t="shared" si="2165"/>
        <v>#VALUE!</v>
      </c>
      <c r="Z2139" s="190" t="e">
        <f t="shared" si="2165"/>
        <v>#VALUE!</v>
      </c>
      <c r="AA2139" s="190" t="e">
        <f t="shared" si="2165"/>
        <v>#VALUE!</v>
      </c>
      <c r="AB2139" s="190">
        <v>-4.7698601042710855</v>
      </c>
      <c r="AC2139" s="190">
        <v>-2.0248651851607917</v>
      </c>
      <c r="AD2139" s="190">
        <v>-0.2485701616264564</v>
      </c>
      <c r="AE2139" s="190" t="e">
        <f>AE515*100</f>
        <v>#VALUE!</v>
      </c>
      <c r="AF2139" s="190">
        <v>-2.6158215999447791</v>
      </c>
      <c r="AG2139" s="190">
        <v>-2.1488862826416901</v>
      </c>
      <c r="AH2139" s="190">
        <v>1.3400577278398544</v>
      </c>
      <c r="AI2139" s="190">
        <v>-5.0920052927036341</v>
      </c>
      <c r="AJ2139" s="189" t="e">
        <f>AJ515*100</f>
        <v>#VALUE!</v>
      </c>
      <c r="AK2139" s="189">
        <v>-39.347283443421659</v>
      </c>
      <c r="AL2139" s="189">
        <v>-29.486069781511091</v>
      </c>
      <c r="AM2139" s="189">
        <v>-42.23382329680566</v>
      </c>
      <c r="AN2139" s="189">
        <v>-42.723921237145589</v>
      </c>
      <c r="AO2139" s="189" t="e">
        <f>AO515*100</f>
        <v>#VALUE!</v>
      </c>
      <c r="AP2139" s="189">
        <v>-21.908270663782183</v>
      </c>
      <c r="AQ2139" s="189">
        <v>-26.801475231430498</v>
      </c>
      <c r="AR2139" s="189">
        <v>-2.0163397948609307</v>
      </c>
      <c r="AS2139" s="189" t="e">
        <f>AS515*100</f>
        <v>#VALUE!</v>
      </c>
      <c r="AT2139" s="189">
        <v>27.00626612191893</v>
      </c>
      <c r="AU2139" s="189">
        <v>16.711576951043028</v>
      </c>
      <c r="AV2139" s="189">
        <v>13.131003141308724</v>
      </c>
      <c r="AW2139" s="189">
        <v>13.354001600233763</v>
      </c>
      <c r="AX2139" s="189" t="e">
        <f>AX515*100</f>
        <v>#VALUE!</v>
      </c>
      <c r="AY2139" s="189"/>
      <c r="AZ2139" s="189">
        <v>5.999857766415313</v>
      </c>
      <c r="BA2139" s="189">
        <v>-3.3309490063890239</v>
      </c>
      <c r="BB2139" s="189">
        <v>4.8704370175260632</v>
      </c>
      <c r="BC2139" s="189">
        <v>-3.8817653265690493</v>
      </c>
      <c r="BD2139" s="189">
        <v>11.160214527722088</v>
      </c>
      <c r="BE2139" s="189">
        <v>2.7006539770038054</v>
      </c>
      <c r="BF2139" s="189" t="e">
        <f>BF515*100</f>
        <v>#VALUE!</v>
      </c>
      <c r="BG2139" s="189">
        <v>-8.7745455732303448</v>
      </c>
      <c r="BH2139" s="189">
        <v>-23.248192191227783</v>
      </c>
      <c r="BI2139" s="189">
        <v>-12.31541578086577</v>
      </c>
      <c r="BJ2139" s="189">
        <v>-25.422724847815303</v>
      </c>
      <c r="BK2139" s="189">
        <v>-3.2422356549007088</v>
      </c>
      <c r="BL2139" s="189">
        <v>-16.544308061982132</v>
      </c>
      <c r="BM2139" s="189">
        <v>-5.4081779130613352</v>
      </c>
      <c r="BN2139" s="189">
        <v>-18.681332588668393</v>
      </c>
      <c r="BO2139" s="189" t="e">
        <f>BO515*100</f>
        <v>#VALUE!</v>
      </c>
      <c r="BP2139" s="189">
        <v>-5.7653039309331122</v>
      </c>
      <c r="BQ2139" s="189">
        <v>-10.725601444564928</v>
      </c>
      <c r="BR2139" s="189">
        <v>-44.451666474503156</v>
      </c>
      <c r="BS2139" s="189">
        <v>-70.410650990714913</v>
      </c>
      <c r="BT2139" s="189">
        <v>-33.398701865995989</v>
      </c>
      <c r="BU2139" s="189">
        <v>-47.394572873628036</v>
      </c>
      <c r="BV2139" s="189">
        <v>-71.003954105714627</v>
      </c>
      <c r="BW2139" s="189">
        <v>-22.371533915039194</v>
      </c>
      <c r="BX2139" s="189">
        <v>-29.720127525074581</v>
      </c>
      <c r="BY2139" s="189">
        <v>-38.232873771240541</v>
      </c>
      <c r="BZ2139" s="190">
        <v>-22.389296975771074</v>
      </c>
      <c r="CA2139" s="189" t="e">
        <f>CA515*100</f>
        <v>#VALUE!</v>
      </c>
      <c r="CB2139" s="189">
        <v>23.772576301950672</v>
      </c>
      <c r="CC2139" s="189">
        <v>27.769191305008121</v>
      </c>
      <c r="CD2139" s="189">
        <v>6.5205121178748406</v>
      </c>
      <c r="CE2139" s="189">
        <v>29.62201753813823</v>
      </c>
      <c r="CF2139" s="189">
        <v>33.9734021803297</v>
      </c>
      <c r="CG2139" s="189">
        <v>11.58452016146745</v>
      </c>
      <c r="CH2139" s="189">
        <v>47.669203817141764</v>
      </c>
      <c r="CI2139" s="189">
        <v>29.571946322516446</v>
      </c>
      <c r="CJ2139" s="190">
        <v>46.290720221445767</v>
      </c>
      <c r="CK2139" s="190">
        <v>28.48834139318539</v>
      </c>
      <c r="CL2139" s="189" t="e">
        <f>CL515*100</f>
        <v>#VALUE!</v>
      </c>
      <c r="CM2139" s="189">
        <v>-4.8952238233095624</v>
      </c>
      <c r="CN2139" s="189">
        <v>11.966468895214112</v>
      </c>
      <c r="CO2139" s="189">
        <v>11.966468895214112</v>
      </c>
      <c r="CP2139" s="189">
        <v>41.128632081080582</v>
      </c>
      <c r="CQ2139" s="189">
        <v>15.415151668668139</v>
      </c>
      <c r="CR2139" s="189">
        <v>-0.56249429290612096</v>
      </c>
      <c r="CS2139" s="189">
        <v>52.124028767699826</v>
      </c>
      <c r="CT2139" s="189">
        <v>37.748703779354344</v>
      </c>
      <c r="CU2139" s="189">
        <v>5.9478062642847851</v>
      </c>
      <c r="CV2139" s="189">
        <v>36.919191052387951</v>
      </c>
      <c r="CW2139" s="189">
        <v>27.973609184576219</v>
      </c>
      <c r="CX2139" s="189">
        <v>28.136282358424115</v>
      </c>
      <c r="CY2139" s="189">
        <v>26.535733514813447</v>
      </c>
      <c r="CZ2139" s="189">
        <v>17.856814770554468</v>
      </c>
      <c r="DA2139" s="189" t="e">
        <f t="shared" ref="DA2139" si="2166">DA515*100</f>
        <v>#VALUE!</v>
      </c>
      <c r="DB2139" s="190">
        <v>-11.186465879879201</v>
      </c>
      <c r="DC2139" s="190">
        <v>-18.437138865389301</v>
      </c>
      <c r="DD2139" s="190">
        <v>-25.946313009132986</v>
      </c>
      <c r="DE2139" s="190">
        <v>-15.616148292591802</v>
      </c>
      <c r="DF2139" s="190">
        <v>-23.796116443877651</v>
      </c>
      <c r="DG2139" s="190">
        <v>-31.907671294831964</v>
      </c>
      <c r="DH2139" s="190">
        <v>-12.468142573241076</v>
      </c>
      <c r="DI2139" s="190">
        <v>-17.150732079798424</v>
      </c>
      <c r="DJ2139" s="190">
        <v>-28.73559511471241</v>
      </c>
      <c r="DK2139" s="190">
        <v>-11.142681455737282</v>
      </c>
      <c r="DL2139" s="190">
        <v>-16.152809152221813</v>
      </c>
      <c r="DM2139" s="190">
        <v>-27.809797361234999</v>
      </c>
      <c r="DN2139" s="283" t="e">
        <f t="shared" ref="DN2139" si="2167">DN515*100</f>
        <v>#VALUE!</v>
      </c>
      <c r="DO2139" s="190">
        <v>-27.809797361234999</v>
      </c>
      <c r="DP2139" s="190">
        <v>1.6379318709852611</v>
      </c>
      <c r="DQ2139" s="190">
        <v>-3.3944993787439808</v>
      </c>
      <c r="DR2139" s="190">
        <v>-13.706033028589959</v>
      </c>
      <c r="DS2139" s="190">
        <v>3.7660559459100682</v>
      </c>
      <c r="DT2139" s="190">
        <v>-1.4247548288386378</v>
      </c>
      <c r="DU2139" s="190">
        <v>2.5720691145934538</v>
      </c>
      <c r="DV2139" s="191" t="e">
        <f>DV515*100</f>
        <v>#VALUE!</v>
      </c>
      <c r="DW2139" s="192" t="e">
        <f>DW515*100</f>
        <v>#VALUE!</v>
      </c>
      <c r="DX2139" s="193" t="e">
        <f>DX515*100</f>
        <v>#VALUE!</v>
      </c>
      <c r="DZ2139" s="190" t="e">
        <f>DZ515*100</f>
        <v>#VALUE!</v>
      </c>
      <c r="EC2139" s="190" t="e">
        <f>EC515*100</f>
        <v>#VALUE!</v>
      </c>
      <c r="EF2139" s="190" t="e">
        <f>EF515*100</f>
        <v>#VALUE!</v>
      </c>
      <c r="EI2139" s="190" t="e">
        <f>EI515*100</f>
        <v>#VALUE!</v>
      </c>
      <c r="EL2139" s="190" t="e">
        <f>EL515*100</f>
        <v>#VALUE!</v>
      </c>
      <c r="EO2139" s="190" t="e">
        <f>EO515*100</f>
        <v>#VALUE!</v>
      </c>
    </row>
    <row r="2140" spans="1:145" ht="9" customHeight="1" x14ac:dyDescent="0.35">
      <c r="A2140" s="56"/>
      <c r="B2140" s="190"/>
      <c r="C2140" s="190"/>
      <c r="D2140" s="190"/>
      <c r="E2140" s="190"/>
      <c r="F2140" s="190"/>
      <c r="G2140" s="190"/>
      <c r="H2140" s="190"/>
      <c r="I2140" s="190"/>
      <c r="J2140" s="190"/>
      <c r="K2140" s="190"/>
      <c r="L2140" s="190"/>
      <c r="M2140" s="190"/>
      <c r="N2140" s="190"/>
      <c r="O2140" s="190"/>
      <c r="P2140" s="190"/>
      <c r="Q2140" s="190"/>
      <c r="R2140" s="190"/>
      <c r="S2140" s="190"/>
      <c r="T2140" s="190"/>
      <c r="U2140" s="190"/>
      <c r="V2140" s="190"/>
      <c r="W2140" s="190"/>
      <c r="X2140" s="189"/>
      <c r="Y2140" s="189"/>
      <c r="Z2140" s="190"/>
      <c r="AA2140" s="190"/>
      <c r="AB2140" s="190"/>
      <c r="AC2140" s="190"/>
      <c r="AD2140" s="190"/>
      <c r="AE2140" s="190"/>
      <c r="AF2140" s="190"/>
      <c r="AG2140" s="190"/>
      <c r="AH2140" s="190"/>
      <c r="AI2140" s="190"/>
      <c r="AJ2140" s="189"/>
      <c r="AK2140" s="189"/>
      <c r="AL2140" s="189"/>
      <c r="AM2140" s="189"/>
      <c r="AN2140" s="189"/>
      <c r="AO2140" s="189"/>
      <c r="AP2140" s="189"/>
      <c r="AQ2140" s="189"/>
      <c r="AR2140" s="189"/>
      <c r="AS2140" s="189"/>
      <c r="AT2140" s="189"/>
      <c r="AU2140" s="189"/>
      <c r="AV2140" s="189"/>
      <c r="AW2140" s="189"/>
      <c r="AX2140" s="189"/>
      <c r="AY2140" s="189"/>
      <c r="AZ2140" s="189"/>
      <c r="BA2140" s="189"/>
      <c r="BB2140" s="189"/>
      <c r="BC2140" s="189"/>
      <c r="BD2140" s="189"/>
      <c r="BE2140" s="189"/>
      <c r="BF2140" s="189"/>
      <c r="BG2140" s="189"/>
      <c r="BH2140" s="189"/>
      <c r="BI2140" s="189"/>
      <c r="BJ2140" s="189"/>
      <c r="BK2140" s="189"/>
      <c r="BL2140" s="189"/>
      <c r="BM2140" s="189"/>
      <c r="BN2140" s="189"/>
      <c r="BO2140" s="189"/>
      <c r="BP2140" s="189"/>
      <c r="BQ2140" s="189"/>
      <c r="BR2140" s="189"/>
      <c r="BS2140" s="189"/>
      <c r="BT2140" s="189"/>
      <c r="BU2140" s="189"/>
      <c r="BV2140" s="189"/>
      <c r="BW2140" s="189"/>
      <c r="BX2140" s="189"/>
      <c r="BY2140" s="189"/>
      <c r="BZ2140" s="190"/>
      <c r="CA2140" s="189"/>
      <c r="CB2140" s="189"/>
      <c r="CC2140" s="189"/>
      <c r="CD2140" s="189"/>
      <c r="CE2140" s="189"/>
      <c r="CF2140" s="189"/>
      <c r="CG2140" s="189"/>
      <c r="CH2140" s="189"/>
      <c r="CI2140" s="189"/>
      <c r="CJ2140" s="190"/>
      <c r="CK2140" s="190"/>
      <c r="CL2140" s="189"/>
      <c r="CM2140" s="189"/>
      <c r="CN2140" s="189"/>
      <c r="CO2140" s="189"/>
      <c r="CP2140" s="189"/>
      <c r="CQ2140" s="189"/>
      <c r="CR2140" s="189"/>
      <c r="CS2140" s="189"/>
      <c r="CT2140" s="189"/>
      <c r="CU2140" s="189"/>
      <c r="CV2140" s="189"/>
      <c r="CW2140" s="189"/>
      <c r="CX2140" s="189"/>
      <c r="CY2140" s="189"/>
      <c r="CZ2140" s="189"/>
      <c r="DA2140" s="189"/>
      <c r="DB2140" s="190"/>
      <c r="DC2140" s="190"/>
      <c r="DD2140" s="190"/>
      <c r="DE2140" s="190"/>
      <c r="DF2140" s="190"/>
      <c r="DG2140" s="190"/>
      <c r="DH2140" s="190"/>
      <c r="DI2140" s="190"/>
      <c r="DJ2140" s="190"/>
      <c r="DK2140" s="190"/>
      <c r="DL2140" s="190"/>
      <c r="DM2140" s="190"/>
      <c r="DN2140" s="283"/>
      <c r="DO2140" s="190"/>
      <c r="DP2140" s="190"/>
      <c r="DQ2140" s="190"/>
      <c r="DR2140" s="190"/>
      <c r="DS2140" s="190"/>
      <c r="DT2140" s="190"/>
      <c r="DU2140" s="190"/>
      <c r="DV2140" s="191"/>
      <c r="DW2140" s="192"/>
      <c r="DX2140" s="193"/>
      <c r="DZ2140" s="190"/>
      <c r="EC2140" s="190"/>
      <c r="EF2140" s="190"/>
      <c r="EI2140" s="190"/>
      <c r="EL2140" s="190"/>
      <c r="EO2140" s="190"/>
    </row>
    <row r="2141" spans="1:145" ht="15.5" x14ac:dyDescent="0.35">
      <c r="A2141" s="56" t="s">
        <v>705</v>
      </c>
      <c r="B2141" s="190"/>
      <c r="C2141" s="190"/>
      <c r="D2141" s="190"/>
      <c r="E2141" s="190"/>
      <c r="F2141" s="190"/>
      <c r="G2141" s="190"/>
      <c r="H2141" s="190"/>
      <c r="I2141" s="190"/>
      <c r="J2141" s="190"/>
      <c r="K2141" s="190"/>
      <c r="L2141" s="190"/>
      <c r="M2141" s="190"/>
      <c r="N2141" s="190"/>
      <c r="O2141" s="190"/>
      <c r="P2141" s="190"/>
      <c r="Q2141" s="190"/>
      <c r="R2141" s="190"/>
      <c r="S2141" s="190"/>
      <c r="T2141" s="190"/>
      <c r="U2141" s="190"/>
      <c r="V2141" s="190"/>
      <c r="W2141" s="190"/>
      <c r="X2141" s="189"/>
      <c r="Y2141" s="189"/>
      <c r="Z2141" s="190"/>
      <c r="AA2141" s="190"/>
      <c r="AB2141" s="190"/>
      <c r="AC2141" s="190"/>
      <c r="AD2141" s="190"/>
      <c r="AE2141" s="190"/>
      <c r="AF2141" s="190"/>
      <c r="AG2141" s="190"/>
      <c r="AH2141" s="190"/>
      <c r="AI2141" s="190"/>
      <c r="AJ2141" s="189"/>
      <c r="AK2141" s="189"/>
      <c r="AL2141" s="189"/>
      <c r="AM2141" s="189"/>
      <c r="AN2141" s="189"/>
      <c r="AO2141" s="189"/>
      <c r="AP2141" s="189"/>
      <c r="AQ2141" s="189"/>
      <c r="AR2141" s="189"/>
      <c r="AS2141" s="189"/>
      <c r="AT2141" s="189"/>
      <c r="AU2141" s="189"/>
      <c r="AV2141" s="189"/>
      <c r="AW2141" s="189"/>
      <c r="AX2141" s="189"/>
      <c r="AY2141" s="189"/>
      <c r="AZ2141" s="189"/>
      <c r="BA2141" s="189"/>
      <c r="BB2141" s="189"/>
      <c r="BC2141" s="189"/>
      <c r="BD2141" s="189"/>
      <c r="BE2141" s="189"/>
      <c r="BF2141" s="189"/>
      <c r="BG2141" s="189"/>
      <c r="BH2141" s="189"/>
      <c r="BI2141" s="189"/>
      <c r="BJ2141" s="189"/>
      <c r="BK2141" s="189"/>
      <c r="BL2141" s="189"/>
      <c r="BM2141" s="189"/>
      <c r="BN2141" s="189"/>
      <c r="BO2141" s="189"/>
      <c r="BP2141" s="189"/>
      <c r="BQ2141" s="189"/>
      <c r="BR2141" s="189"/>
      <c r="BS2141" s="189"/>
      <c r="BT2141" s="189"/>
      <c r="BU2141" s="189"/>
      <c r="BV2141" s="189"/>
      <c r="BW2141" s="189"/>
      <c r="BX2141" s="189"/>
      <c r="BY2141" s="189"/>
      <c r="BZ2141" s="190"/>
      <c r="CA2141" s="189"/>
      <c r="CB2141" s="189"/>
      <c r="CC2141" s="189"/>
      <c r="CD2141" s="189"/>
      <c r="CE2141" s="189"/>
      <c r="CF2141" s="189"/>
      <c r="CG2141" s="189"/>
      <c r="CH2141" s="189"/>
      <c r="CI2141" s="189"/>
      <c r="CJ2141" s="190"/>
      <c r="CK2141" s="190"/>
      <c r="CL2141" s="189"/>
      <c r="CM2141" s="189"/>
      <c r="CN2141" s="189"/>
      <c r="CO2141" s="189"/>
      <c r="CP2141" s="189"/>
      <c r="CQ2141" s="189"/>
      <c r="CR2141" s="189"/>
      <c r="CS2141" s="189"/>
      <c r="CT2141" s="189"/>
      <c r="CU2141" s="189"/>
      <c r="CV2141" s="189"/>
      <c r="CW2141" s="189"/>
      <c r="CX2141" s="189"/>
      <c r="CY2141" s="189"/>
      <c r="CZ2141" s="189"/>
      <c r="DA2141" s="189"/>
      <c r="DB2141" s="190"/>
      <c r="DC2141" s="190"/>
      <c r="DD2141" s="190"/>
      <c r="DE2141" s="190"/>
      <c r="DF2141" s="190"/>
      <c r="DG2141" s="190"/>
      <c r="DH2141" s="190"/>
      <c r="DI2141" s="190"/>
      <c r="DJ2141" s="190"/>
      <c r="DK2141" s="190"/>
      <c r="DL2141" s="190"/>
      <c r="DM2141" s="190"/>
      <c r="DN2141" s="283"/>
      <c r="DO2141" s="190"/>
      <c r="DP2141" s="190"/>
      <c r="DQ2141" s="190"/>
      <c r="DR2141" s="190"/>
      <c r="DS2141" s="190"/>
      <c r="DT2141" s="190"/>
      <c r="DU2141" s="190"/>
      <c r="DV2141" s="191"/>
      <c r="DW2141" s="192"/>
      <c r="DX2141" s="193"/>
      <c r="DZ2141" s="190"/>
      <c r="EC2141" s="190"/>
      <c r="EF2141" s="190"/>
      <c r="EI2141" s="190"/>
      <c r="EL2141" s="190"/>
      <c r="EO2141" s="190"/>
    </row>
    <row r="2142" spans="1:145" ht="15.5" x14ac:dyDescent="0.35">
      <c r="A2142" s="56" t="s">
        <v>198</v>
      </c>
      <c r="B2142" s="190" t="s">
        <v>85</v>
      </c>
      <c r="C2142" s="102" t="e">
        <f t="shared" ref="C2142:AA2152" si="2168">+(C2651-B2651)*100/B$2672</f>
        <v>#VALUE!</v>
      </c>
      <c r="D2142" s="102" t="e">
        <f t="shared" si="2168"/>
        <v>#VALUE!</v>
      </c>
      <c r="E2142" s="102" t="e">
        <f t="shared" si="2168"/>
        <v>#VALUE!</v>
      </c>
      <c r="F2142" s="102" t="e">
        <f t="shared" si="2168"/>
        <v>#VALUE!</v>
      </c>
      <c r="G2142" s="102" t="e">
        <f t="shared" si="2168"/>
        <v>#VALUE!</v>
      </c>
      <c r="H2142" s="102" t="e">
        <f t="shared" si="2168"/>
        <v>#VALUE!</v>
      </c>
      <c r="I2142" s="102" t="e">
        <f t="shared" si="2168"/>
        <v>#VALUE!</v>
      </c>
      <c r="J2142" s="102" t="e">
        <f t="shared" si="2168"/>
        <v>#VALUE!</v>
      </c>
      <c r="K2142" s="102" t="e">
        <f t="shared" si="2168"/>
        <v>#VALUE!</v>
      </c>
      <c r="L2142" s="102" t="e">
        <f t="shared" si="2168"/>
        <v>#VALUE!</v>
      </c>
      <c r="M2142" s="102" t="e">
        <f t="shared" si="2168"/>
        <v>#VALUE!</v>
      </c>
      <c r="N2142" s="102" t="e">
        <f t="shared" si="2168"/>
        <v>#VALUE!</v>
      </c>
      <c r="O2142" s="102" t="e">
        <f t="shared" si="2168"/>
        <v>#VALUE!</v>
      </c>
      <c r="P2142" s="102" t="e">
        <f t="shared" si="2168"/>
        <v>#VALUE!</v>
      </c>
      <c r="Q2142" s="102" t="e">
        <f t="shared" si="2168"/>
        <v>#VALUE!</v>
      </c>
      <c r="R2142" s="102" t="e">
        <f t="shared" si="2168"/>
        <v>#VALUE!</v>
      </c>
      <c r="S2142" s="102" t="e">
        <f t="shared" si="2168"/>
        <v>#VALUE!</v>
      </c>
      <c r="T2142" s="102" t="e">
        <f t="shared" si="2168"/>
        <v>#VALUE!</v>
      </c>
      <c r="U2142" s="102" t="e">
        <f t="shared" si="2168"/>
        <v>#VALUE!</v>
      </c>
      <c r="V2142" s="102" t="e">
        <f t="shared" si="2168"/>
        <v>#VALUE!</v>
      </c>
      <c r="W2142" s="102" t="e">
        <f t="shared" si="2168"/>
        <v>#VALUE!</v>
      </c>
      <c r="X2142" s="103" t="e">
        <f t="shared" si="2168"/>
        <v>#VALUE!</v>
      </c>
      <c r="Y2142" s="103" t="e">
        <f t="shared" si="2168"/>
        <v>#VALUE!</v>
      </c>
      <c r="Z2142" s="102" t="e">
        <f t="shared" si="2168"/>
        <v>#VALUE!</v>
      </c>
      <c r="AA2142" s="102" t="e">
        <f t="shared" si="2168"/>
        <v>#VALUE!</v>
      </c>
      <c r="AB2142" s="102">
        <v>-5.7734278234392447</v>
      </c>
      <c r="AC2142" s="102">
        <v>-2.6223059013071643</v>
      </c>
      <c r="AD2142" s="102">
        <v>-1.5545947386450198</v>
      </c>
      <c r="AE2142" s="102" t="e">
        <f t="shared" ref="AE2142:AE2162" si="2169">+(AE2651-AA2651)*100/AA$2672</f>
        <v>#VALUE!</v>
      </c>
      <c r="AF2142" s="102">
        <v>-1.5380755677232225</v>
      </c>
      <c r="AG2142" s="102">
        <v>-1.4074953012381461</v>
      </c>
      <c r="AH2142" s="102">
        <v>1.636503426741555</v>
      </c>
      <c r="AI2142" s="102">
        <v>-3.6670204866508098</v>
      </c>
      <c r="AJ2142" s="103" t="e">
        <f t="shared" ref="AJ2142:AJ2162" si="2170">+(AJ2651-AE2651)*100/AE$2672</f>
        <v>#VALUE!</v>
      </c>
      <c r="AK2142" s="103">
        <v>-33.547506957388684</v>
      </c>
      <c r="AL2142" s="103">
        <v>-26.889902814341298</v>
      </c>
      <c r="AM2142" s="103">
        <v>-35.368555856976457</v>
      </c>
      <c r="AN2142" s="103">
        <v>-35.655007777737495</v>
      </c>
      <c r="AO2142" s="103" t="e">
        <f t="shared" ref="AO2142:AO2162" si="2171">+(AO2651-AJ2651)*100/AJ$2672</f>
        <v>#VALUE!</v>
      </c>
      <c r="AP2142" s="103">
        <v>-22.734284261500601</v>
      </c>
      <c r="AQ2142" s="103">
        <v>-26.792209888630211</v>
      </c>
      <c r="AR2142" s="103">
        <v>-7.35192869838174</v>
      </c>
      <c r="AS2142" s="103" t="e">
        <f t="shared" ref="AS2142:AS2162" si="2172">+(AS2651-AO2651)*100/AO$2672</f>
        <v>#VALUE!</v>
      </c>
      <c r="AT2142" s="103">
        <v>20.899025263600649</v>
      </c>
      <c r="AU2142" s="103">
        <v>14.699241613030123</v>
      </c>
      <c r="AV2142" s="103">
        <v>10.5019827828361</v>
      </c>
      <c r="AW2142" s="103">
        <v>10.489021243021927</v>
      </c>
      <c r="AX2142" s="103" t="e">
        <f t="shared" ref="AX2142:AX2162" si="2173">+(AX2651-AS2651)*100/AS$2672</f>
        <v>#VALUE!</v>
      </c>
      <c r="AY2142" s="103"/>
      <c r="AZ2142" s="103">
        <v>5.495466899815745</v>
      </c>
      <c r="BA2142" s="103">
        <v>-3.4013038729210998</v>
      </c>
      <c r="BB2142" s="103">
        <v>6.603517680103562</v>
      </c>
      <c r="BC2142" s="103">
        <v>-1.8596050662787369</v>
      </c>
      <c r="BD2142" s="103">
        <v>12.565291494193046</v>
      </c>
      <c r="BE2142" s="103">
        <v>4.5903847237342994</v>
      </c>
      <c r="BF2142" s="103" t="e">
        <f t="shared" ref="BF2142:BF2162" si="2174">+(BF2651-AX2651)*100/AX$2672</f>
        <v>#VALUE!</v>
      </c>
      <c r="BG2142" s="103">
        <v>-7.548049952874754</v>
      </c>
      <c r="BH2142" s="103">
        <v>-21.351437347649437</v>
      </c>
      <c r="BI2142" s="103">
        <v>-8.2815440340070925</v>
      </c>
      <c r="BJ2142" s="103">
        <v>-20.914741087152791</v>
      </c>
      <c r="BK2142" s="103">
        <v>-1.5287424350791203</v>
      </c>
      <c r="BL2142" s="103">
        <v>-15.041299875894856</v>
      </c>
      <c r="BM2142" s="103">
        <v>-4.4236098215531143</v>
      </c>
      <c r="BN2142" s="103">
        <v>-17.876228187226367</v>
      </c>
      <c r="BO2142" s="103" t="e">
        <f t="shared" ref="BO2142:BO2162" si="2175">+(BO2651-BF2651)*100/BF$2672</f>
        <v>#VALUE!</v>
      </c>
      <c r="BP2142" s="103">
        <v>-7.3667273246628397</v>
      </c>
      <c r="BQ2142" s="103">
        <v>-8.9450611022011213</v>
      </c>
      <c r="BR2142" s="103">
        <v>-40.719569486950725</v>
      </c>
      <c r="BS2142" s="103">
        <v>-65.577353443277573</v>
      </c>
      <c r="BT2142" s="103">
        <v>-30.501167366301079</v>
      </c>
      <c r="BU2142" s="103">
        <v>-42.685677023086484</v>
      </c>
      <c r="BV2142" s="103">
        <v>-63.745093240288945</v>
      </c>
      <c r="BW2142" s="103">
        <v>-21.572995244178244</v>
      </c>
      <c r="BX2142" s="103">
        <v>-27.483170117278899</v>
      </c>
      <c r="BY2142" s="103">
        <v>-34.94995235689106</v>
      </c>
      <c r="BZ2142" s="102">
        <v>-22.871562332967482</v>
      </c>
      <c r="CA2142" s="103" t="e">
        <f t="shared" ref="CA2142:CA2162" si="2176">+(CA2651-BO2651)*100/BO$2672</f>
        <v>#VALUE!</v>
      </c>
      <c r="CB2142" s="103">
        <v>15.99815248133282</v>
      </c>
      <c r="CC2142" s="103">
        <v>19.208625549824237</v>
      </c>
      <c r="CD2142" s="103">
        <v>0.59624971517709402</v>
      </c>
      <c r="CE2142" s="103">
        <v>20.103641466053833</v>
      </c>
      <c r="CF2142" s="103">
        <v>24.381166438398779</v>
      </c>
      <c r="CG2142" s="103">
        <v>4.4857837823379567</v>
      </c>
      <c r="CH2142" s="103">
        <v>37.023891638472008</v>
      </c>
      <c r="CI2142" s="103">
        <v>22.72248092500886</v>
      </c>
      <c r="CJ2142" s="102">
        <v>35.376633716488612</v>
      </c>
      <c r="CK2142" s="102">
        <v>21.25445782276233</v>
      </c>
      <c r="CL2142" s="103" t="e">
        <f t="shared" ref="CL2142:CL2162" si="2177">+(CL2651-CA2651)*100/CA$2672</f>
        <v>#VALUE!</v>
      </c>
      <c r="CM2142" s="103">
        <v>-5.0366347128746565</v>
      </c>
      <c r="CN2142" s="103">
        <v>9.1167421641831528</v>
      </c>
      <c r="CO2142" s="103">
        <v>9.1167421641831528</v>
      </c>
      <c r="CP2142" s="103">
        <v>30.746295715418476</v>
      </c>
      <c r="CQ2142" s="103">
        <v>7.2966721356047026</v>
      </c>
      <c r="CR2142" s="103">
        <v>-6.9155953161487691</v>
      </c>
      <c r="CS2142" s="103">
        <v>42.19953348653916</v>
      </c>
      <c r="CT2142" s="103">
        <v>29.232117896842759</v>
      </c>
      <c r="CU2142" s="103">
        <v>0.76666457679358135</v>
      </c>
      <c r="CV2142" s="103">
        <v>30.218331985483086</v>
      </c>
      <c r="CW2142" s="103">
        <v>21.941594851012688</v>
      </c>
      <c r="CX2142" s="103">
        <v>22.663828904544886</v>
      </c>
      <c r="CY2142" s="103">
        <v>21.009381859447203</v>
      </c>
      <c r="CZ2142" s="103">
        <v>12.819456249387247</v>
      </c>
      <c r="DA2142" s="103" t="e">
        <f t="shared" ref="DA2142:DA2162" si="2178">+(DA2651-CL2651)*100/CL$2672</f>
        <v>#VALUE!</v>
      </c>
      <c r="DB2142" s="102">
        <v>-8.499632512582469</v>
      </c>
      <c r="DC2142" s="102">
        <v>-15.193291551709647</v>
      </c>
      <c r="DD2142" s="102">
        <v>-22.308964131078767</v>
      </c>
      <c r="DE2142" s="102">
        <v>-13.569126400142153</v>
      </c>
      <c r="DF2142" s="102">
        <v>-20.628394328550382</v>
      </c>
      <c r="DG2142" s="102">
        <v>-28.453335976287242</v>
      </c>
      <c r="DH2142" s="102">
        <v>-10.016707237474085</v>
      </c>
      <c r="DI2142" s="102">
        <v>-14.213494329512567</v>
      </c>
      <c r="DJ2142" s="102">
        <v>-24.663047362516128</v>
      </c>
      <c r="DK2142" s="102">
        <v>-8.5260357205003334</v>
      </c>
      <c r="DL2142" s="102">
        <v>-13.118907481775093</v>
      </c>
      <c r="DM2142" s="102">
        <v>-24.719493976101695</v>
      </c>
      <c r="DN2142" s="104" t="e">
        <f t="shared" ref="DN2142:DN2162" si="2179">+(DN2651-DA2651)*100/DA$2672</f>
        <v>#VALUE!</v>
      </c>
      <c r="DO2142" s="102">
        <v>-24.719493976101695</v>
      </c>
      <c r="DP2142" s="102">
        <v>3.6844322722415279E-2</v>
      </c>
      <c r="DQ2142" s="102">
        <v>-4.4612432914309661</v>
      </c>
      <c r="DR2142" s="102">
        <v>-13.797748961984647</v>
      </c>
      <c r="DS2142" s="102">
        <v>1.7510371937043014</v>
      </c>
      <c r="DT2142" s="102">
        <v>-3.0713038765853526</v>
      </c>
      <c r="DU2142" s="102">
        <v>0.55687120644225974</v>
      </c>
      <c r="DV2142" s="105" t="e">
        <f t="shared" ref="DV2142:DV2162" si="2180">+(DV2651-DN2651)*100/DN$2672</f>
        <v>#VALUE!</v>
      </c>
      <c r="DW2142" s="106" t="e">
        <f t="shared" ref="DW2142:DW2162" si="2181">+(DW2651-DN2651)*100/DN$2672</f>
        <v>#VALUE!</v>
      </c>
      <c r="DX2142" s="107" t="e">
        <f t="shared" ref="DX2142:DX2162" si="2182">+(DX2651-DN2651)*100/DN$2672</f>
        <v>#VALUE!</v>
      </c>
      <c r="DZ2142" s="102" t="e">
        <f t="shared" ref="DZ2142:DZ2162" si="2183">+(DZ2651-DW2651)*100/DW$2672</f>
        <v>#VALUE!</v>
      </c>
      <c r="EC2142" s="102" t="e">
        <f t="shared" ref="EC2142:EC2162" si="2184">+(EC2651-DZ2651)*100/DZ$2672</f>
        <v>#VALUE!</v>
      </c>
      <c r="EF2142" s="102" t="e">
        <f t="shared" ref="EF2142:EF2162" si="2185">+(EF2651-EC2651)*100/EC$2672</f>
        <v>#VALUE!</v>
      </c>
      <c r="EI2142" s="102" t="e">
        <f t="shared" ref="EI2142:EI2162" si="2186">+(EI2651-EF2651)*100/EF$2672</f>
        <v>#VALUE!</v>
      </c>
      <c r="EL2142" s="102" t="e">
        <f t="shared" ref="EL2142:EL2162" si="2187">+(EL2651-EI2651)*100/EI$2672</f>
        <v>#VALUE!</v>
      </c>
      <c r="EO2142" s="102" t="e">
        <f t="shared" ref="EO2142:EO2162" si="2188">+(EO2651-EL2651)*100/EL$2672</f>
        <v>#VALUE!</v>
      </c>
    </row>
    <row r="2143" spans="1:145" ht="15.5" x14ac:dyDescent="0.35">
      <c r="A2143" s="56" t="s">
        <v>199</v>
      </c>
      <c r="B2143" s="190" t="s">
        <v>85</v>
      </c>
      <c r="C2143" s="102" t="e">
        <f t="shared" si="2168"/>
        <v>#VALUE!</v>
      </c>
      <c r="D2143" s="102" t="e">
        <f t="shared" si="2168"/>
        <v>#VALUE!</v>
      </c>
      <c r="E2143" s="102" t="e">
        <f t="shared" si="2168"/>
        <v>#VALUE!</v>
      </c>
      <c r="F2143" s="102" t="e">
        <f t="shared" si="2168"/>
        <v>#VALUE!</v>
      </c>
      <c r="G2143" s="102" t="e">
        <f t="shared" si="2168"/>
        <v>#VALUE!</v>
      </c>
      <c r="H2143" s="102" t="e">
        <f t="shared" si="2168"/>
        <v>#VALUE!</v>
      </c>
      <c r="I2143" s="102" t="e">
        <f t="shared" si="2168"/>
        <v>#VALUE!</v>
      </c>
      <c r="J2143" s="102" t="e">
        <f t="shared" si="2168"/>
        <v>#VALUE!</v>
      </c>
      <c r="K2143" s="102" t="e">
        <f t="shared" si="2168"/>
        <v>#VALUE!</v>
      </c>
      <c r="L2143" s="102" t="e">
        <f t="shared" si="2168"/>
        <v>#VALUE!</v>
      </c>
      <c r="M2143" s="102" t="e">
        <f t="shared" si="2168"/>
        <v>#VALUE!</v>
      </c>
      <c r="N2143" s="102" t="e">
        <f t="shared" si="2168"/>
        <v>#VALUE!</v>
      </c>
      <c r="O2143" s="102" t="e">
        <f t="shared" si="2168"/>
        <v>#VALUE!</v>
      </c>
      <c r="P2143" s="102" t="e">
        <f t="shared" si="2168"/>
        <v>#VALUE!</v>
      </c>
      <c r="Q2143" s="102" t="e">
        <f t="shared" si="2168"/>
        <v>#VALUE!</v>
      </c>
      <c r="R2143" s="102" t="e">
        <f t="shared" si="2168"/>
        <v>#VALUE!</v>
      </c>
      <c r="S2143" s="102" t="e">
        <f t="shared" si="2168"/>
        <v>#VALUE!</v>
      </c>
      <c r="T2143" s="102" t="e">
        <f t="shared" si="2168"/>
        <v>#VALUE!</v>
      </c>
      <c r="U2143" s="102" t="e">
        <f t="shared" si="2168"/>
        <v>#VALUE!</v>
      </c>
      <c r="V2143" s="102" t="e">
        <f t="shared" si="2168"/>
        <v>#VALUE!</v>
      </c>
      <c r="W2143" s="102" t="e">
        <f t="shared" si="2168"/>
        <v>#VALUE!</v>
      </c>
      <c r="X2143" s="103" t="e">
        <f t="shared" si="2168"/>
        <v>#VALUE!</v>
      </c>
      <c r="Y2143" s="103" t="e">
        <f t="shared" si="2168"/>
        <v>#VALUE!</v>
      </c>
      <c r="Z2143" s="102" t="e">
        <f t="shared" si="2168"/>
        <v>#VALUE!</v>
      </c>
      <c r="AA2143" s="102" t="e">
        <f t="shared" si="2168"/>
        <v>#VALUE!</v>
      </c>
      <c r="AB2143" s="102">
        <v>-5.7734278234392447</v>
      </c>
      <c r="AC2143" s="102">
        <v>-2.6223059013071643</v>
      </c>
      <c r="AD2143" s="102">
        <v>-1.5545947386450198</v>
      </c>
      <c r="AE2143" s="102" t="e">
        <f t="shared" si="2169"/>
        <v>#VALUE!</v>
      </c>
      <c r="AF2143" s="102">
        <v>-0.853508350857758</v>
      </c>
      <c r="AG2143" s="102">
        <v>-1.3806344038183507</v>
      </c>
      <c r="AH2143" s="102">
        <v>-0.42308930705811715</v>
      </c>
      <c r="AI2143" s="102">
        <v>-1.5103129031015554</v>
      </c>
      <c r="AJ2143" s="103" t="e">
        <f t="shared" si="2170"/>
        <v>#VALUE!</v>
      </c>
      <c r="AK2143" s="103">
        <v>-7.9944332007661938</v>
      </c>
      <c r="AL2143" s="103">
        <v>-5.1058380018789622</v>
      </c>
      <c r="AM2143" s="103">
        <v>-8.2560910374529985</v>
      </c>
      <c r="AN2143" s="103">
        <v>-8.374525352057244</v>
      </c>
      <c r="AO2143" s="103" t="e">
        <f t="shared" si="2171"/>
        <v>#VALUE!</v>
      </c>
      <c r="AP2143" s="103">
        <v>-2.891189986617599</v>
      </c>
      <c r="AQ2143" s="103">
        <v>-2.9592172826090963</v>
      </c>
      <c r="AR2143" s="103">
        <v>-0.26750237621673822</v>
      </c>
      <c r="AS2143" s="103" t="e">
        <f t="shared" si="2172"/>
        <v>#VALUE!</v>
      </c>
      <c r="AT2143" s="103">
        <v>-0.68896286161823683</v>
      </c>
      <c r="AU2143" s="103">
        <v>-0.14453256450474999</v>
      </c>
      <c r="AV2143" s="103">
        <v>0.54110561204134011</v>
      </c>
      <c r="AW2143" s="103">
        <v>0.76278312127241332</v>
      </c>
      <c r="AX2143" s="103" t="e">
        <f t="shared" si="2173"/>
        <v>#VALUE!</v>
      </c>
      <c r="AY2143" s="103"/>
      <c r="AZ2143" s="103">
        <v>-0.54931486993344525</v>
      </c>
      <c r="BA2143" s="103">
        <v>-1.3974905531565371</v>
      </c>
      <c r="BB2143" s="103">
        <v>-1.0955123473143344</v>
      </c>
      <c r="BC2143" s="103">
        <v>-1.8148397571237416</v>
      </c>
      <c r="BD2143" s="103">
        <v>6.6855001411164433E-2</v>
      </c>
      <c r="BE2143" s="103">
        <v>-0.74157993067953165</v>
      </c>
      <c r="BF2143" s="103" t="e">
        <f t="shared" si="2174"/>
        <v>#VALUE!</v>
      </c>
      <c r="BG2143" s="103">
        <v>-1.5009538017277446</v>
      </c>
      <c r="BH2143" s="103">
        <v>-2.5483924975462968</v>
      </c>
      <c r="BI2143" s="103">
        <v>-1.6501764202989231</v>
      </c>
      <c r="BJ2143" s="103">
        <v>-2.7900679393466796</v>
      </c>
      <c r="BK2143" s="103">
        <v>-1.6842222090036219</v>
      </c>
      <c r="BL2143" s="103">
        <v>-2.0890221861312428</v>
      </c>
      <c r="BM2143" s="103">
        <v>-1.419149886441482</v>
      </c>
      <c r="BN2143" s="103">
        <v>-1.8386895714743454</v>
      </c>
      <c r="BO2143" s="103" t="e">
        <f t="shared" si="2175"/>
        <v>#VALUE!</v>
      </c>
      <c r="BP2143" s="103">
        <v>-1.2811557085752934</v>
      </c>
      <c r="BQ2143" s="103">
        <v>-1.9200059377328447</v>
      </c>
      <c r="BR2143" s="103">
        <v>-3.7567461889941702</v>
      </c>
      <c r="BS2143" s="103">
        <v>-6.2177338391887123</v>
      </c>
      <c r="BT2143" s="103">
        <v>-2.5601844247981767</v>
      </c>
      <c r="BU2143" s="103">
        <v>-4.2752319506369503</v>
      </c>
      <c r="BV2143" s="103">
        <v>-5.7932399558082492</v>
      </c>
      <c r="BW2143" s="103">
        <v>-1.7445102844457703</v>
      </c>
      <c r="BX2143" s="103">
        <v>-3.373436373934644</v>
      </c>
      <c r="BY2143" s="103">
        <v>-4.0784857294905139</v>
      </c>
      <c r="BZ2143" s="102">
        <v>-1.4398938791302736</v>
      </c>
      <c r="CA2143" s="103" t="e">
        <f t="shared" si="2176"/>
        <v>#VALUE!</v>
      </c>
      <c r="CB2143" s="103">
        <v>5.2196763115961158</v>
      </c>
      <c r="CC2143" s="103">
        <v>5.0529338539551256</v>
      </c>
      <c r="CD2143" s="103">
        <v>3.2382555816299581</v>
      </c>
      <c r="CE2143" s="103">
        <v>1.7124108887117699</v>
      </c>
      <c r="CF2143" s="103">
        <v>5.2525140772859649</v>
      </c>
      <c r="CG2143" s="103">
        <v>3.1623276331438022</v>
      </c>
      <c r="CH2143" s="103">
        <v>6.3053625811411962</v>
      </c>
      <c r="CI2143" s="103">
        <v>4.6137931508962122</v>
      </c>
      <c r="CJ2143" s="102">
        <v>5.8199471068478514</v>
      </c>
      <c r="CK2143" s="102">
        <v>4.1162885239084517</v>
      </c>
      <c r="CL2143" s="103" t="e">
        <f t="shared" si="2177"/>
        <v>#VALUE!</v>
      </c>
      <c r="CM2143" s="103">
        <v>0.72081023166091984</v>
      </c>
      <c r="CN2143" s="103">
        <v>3.2272823391361753</v>
      </c>
      <c r="CO2143" s="103">
        <v>3.2272823391361753</v>
      </c>
      <c r="CP2143" s="103">
        <v>11.135812588867598</v>
      </c>
      <c r="CQ2143" s="103">
        <v>8.7161289115126372</v>
      </c>
      <c r="CR2143" s="103">
        <v>6.8136456692107759</v>
      </c>
      <c r="CS2143" s="103">
        <v>9.960377911651058</v>
      </c>
      <c r="CT2143" s="103">
        <v>8.4481906746988802</v>
      </c>
      <c r="CU2143" s="103">
        <v>5.0350183301325613</v>
      </c>
      <c r="CV2143" s="103">
        <v>7.0663135920811042</v>
      </c>
      <c r="CW2143" s="103">
        <v>6.2507071783152401</v>
      </c>
      <c r="CX2143" s="103">
        <v>5.9429153019213228</v>
      </c>
      <c r="CY2143" s="103">
        <v>5.8438531322026366</v>
      </c>
      <c r="CZ2143" s="103">
        <v>5.0268793401952916</v>
      </c>
      <c r="DA2143" s="103" t="e">
        <f t="shared" si="2178"/>
        <v>#VALUE!</v>
      </c>
      <c r="DB2143" s="102">
        <v>-2.2761909190815652</v>
      </c>
      <c r="DC2143" s="102">
        <v>-3.0245468695203814</v>
      </c>
      <c r="DD2143" s="102">
        <v>-3.7656985403562575</v>
      </c>
      <c r="DE2143" s="102">
        <v>-1.8365483806570047</v>
      </c>
      <c r="DF2143" s="102">
        <v>-2.6765117568455747</v>
      </c>
      <c r="DG2143" s="102">
        <v>-3.3916828128120637</v>
      </c>
      <c r="DH2143" s="102">
        <v>-1.8535765778781483</v>
      </c>
      <c r="DI2143" s="102">
        <v>-2.3265249919087223</v>
      </c>
      <c r="DJ2143" s="102">
        <v>-3.3899533305248606</v>
      </c>
      <c r="DK2143" s="102">
        <v>-2.0881766999856683</v>
      </c>
      <c r="DL2143" s="102">
        <v>-2.6143612850132434</v>
      </c>
      <c r="DM2143" s="102">
        <v>-3.3489255845824735</v>
      </c>
      <c r="DN2143" s="104" t="e">
        <f t="shared" si="2179"/>
        <v>#VALUE!</v>
      </c>
      <c r="DO2143" s="102">
        <v>-3.3489255845824735</v>
      </c>
      <c r="DP2143" s="102">
        <v>-0.75185792146223096</v>
      </c>
      <c r="DQ2143" s="102">
        <v>-1.5190754300487563</v>
      </c>
      <c r="DR2143" s="102">
        <v>-2.8702764126586251</v>
      </c>
      <c r="DS2143" s="102">
        <v>-0.70731567120710337</v>
      </c>
      <c r="DT2143" s="102">
        <v>-1.1896786340744396</v>
      </c>
      <c r="DU2143" s="102">
        <v>-0.94791744137985445</v>
      </c>
      <c r="DV2143" s="105" t="e">
        <f t="shared" si="2180"/>
        <v>#VALUE!</v>
      </c>
      <c r="DW2143" s="106" t="e">
        <f t="shared" si="2181"/>
        <v>#VALUE!</v>
      </c>
      <c r="DX2143" s="107" t="e">
        <f t="shared" si="2182"/>
        <v>#VALUE!</v>
      </c>
      <c r="DZ2143" s="102" t="e">
        <f t="shared" si="2183"/>
        <v>#VALUE!</v>
      </c>
      <c r="EC2143" s="102" t="e">
        <f t="shared" si="2184"/>
        <v>#VALUE!</v>
      </c>
      <c r="EF2143" s="102" t="e">
        <f t="shared" si="2185"/>
        <v>#VALUE!</v>
      </c>
      <c r="EI2143" s="102" t="e">
        <f t="shared" si="2186"/>
        <v>#VALUE!</v>
      </c>
      <c r="EL2143" s="102" t="e">
        <f t="shared" si="2187"/>
        <v>#VALUE!</v>
      </c>
      <c r="EO2143" s="102" t="e">
        <f t="shared" si="2188"/>
        <v>#VALUE!</v>
      </c>
    </row>
    <row r="2144" spans="1:145" ht="15.5" x14ac:dyDescent="0.35">
      <c r="A2144" s="56" t="s">
        <v>200</v>
      </c>
      <c r="B2144" s="190" t="s">
        <v>85</v>
      </c>
      <c r="C2144" s="102" t="e">
        <f t="shared" si="2168"/>
        <v>#VALUE!</v>
      </c>
      <c r="D2144" s="102" t="e">
        <f t="shared" si="2168"/>
        <v>#VALUE!</v>
      </c>
      <c r="E2144" s="102" t="e">
        <f t="shared" si="2168"/>
        <v>#VALUE!</v>
      </c>
      <c r="F2144" s="102" t="e">
        <f t="shared" si="2168"/>
        <v>#VALUE!</v>
      </c>
      <c r="G2144" s="102" t="e">
        <f t="shared" si="2168"/>
        <v>#VALUE!</v>
      </c>
      <c r="H2144" s="102" t="e">
        <f t="shared" si="2168"/>
        <v>#VALUE!</v>
      </c>
      <c r="I2144" s="102" t="e">
        <f t="shared" si="2168"/>
        <v>#VALUE!</v>
      </c>
      <c r="J2144" s="102" t="e">
        <f t="shared" si="2168"/>
        <v>#VALUE!</v>
      </c>
      <c r="K2144" s="102" t="e">
        <f t="shared" si="2168"/>
        <v>#VALUE!</v>
      </c>
      <c r="L2144" s="102" t="e">
        <f t="shared" si="2168"/>
        <v>#VALUE!</v>
      </c>
      <c r="M2144" s="102" t="e">
        <f t="shared" si="2168"/>
        <v>#VALUE!</v>
      </c>
      <c r="N2144" s="102" t="e">
        <f t="shared" si="2168"/>
        <v>#VALUE!</v>
      </c>
      <c r="O2144" s="102" t="e">
        <f t="shared" si="2168"/>
        <v>#VALUE!</v>
      </c>
      <c r="P2144" s="102" t="e">
        <f t="shared" si="2168"/>
        <v>#VALUE!</v>
      </c>
      <c r="Q2144" s="102" t="e">
        <f t="shared" si="2168"/>
        <v>#VALUE!</v>
      </c>
      <c r="R2144" s="102" t="e">
        <f t="shared" si="2168"/>
        <v>#VALUE!</v>
      </c>
      <c r="S2144" s="102" t="e">
        <f t="shared" si="2168"/>
        <v>#VALUE!</v>
      </c>
      <c r="T2144" s="102" t="e">
        <f t="shared" si="2168"/>
        <v>#VALUE!</v>
      </c>
      <c r="U2144" s="102" t="e">
        <f t="shared" si="2168"/>
        <v>#VALUE!</v>
      </c>
      <c r="V2144" s="102" t="e">
        <f t="shared" si="2168"/>
        <v>#VALUE!</v>
      </c>
      <c r="W2144" s="102" t="e">
        <f t="shared" si="2168"/>
        <v>#VALUE!</v>
      </c>
      <c r="X2144" s="102" t="e">
        <f t="shared" si="2168"/>
        <v>#VALUE!</v>
      </c>
      <c r="Y2144" s="102" t="e">
        <f t="shared" si="2168"/>
        <v>#VALUE!</v>
      </c>
      <c r="Z2144" s="102" t="e">
        <f t="shared" si="2168"/>
        <v>#VALUE!</v>
      </c>
      <c r="AA2144" s="102" t="e">
        <f t="shared" si="2168"/>
        <v>#VALUE!</v>
      </c>
      <c r="AB2144" s="102">
        <v>5.2842156906437399E-2</v>
      </c>
      <c r="AC2144" s="102">
        <v>-3.8824415734500302E-2</v>
      </c>
      <c r="AD2144" s="102">
        <v>6.2700255531824442E-2</v>
      </c>
      <c r="AE2144" s="102" t="e">
        <f t="shared" si="2169"/>
        <v>#VALUE!</v>
      </c>
      <c r="AF2144" s="102">
        <v>9.2186225053069906E-2</v>
      </c>
      <c r="AG2144" s="102">
        <v>0.16699138170062611</v>
      </c>
      <c r="AH2144" s="102">
        <v>0.23430586077887172</v>
      </c>
      <c r="AI2144" s="102">
        <v>0.23430126149165453</v>
      </c>
      <c r="AJ2144" s="103" t="e">
        <f t="shared" si="2170"/>
        <v>#VALUE!</v>
      </c>
      <c r="AK2144" s="103">
        <v>3.6280108061377256E-2</v>
      </c>
      <c r="AL2144" s="103">
        <v>0.18022262878247677</v>
      </c>
      <c r="AM2144" s="103">
        <v>0.27675458498794892</v>
      </c>
      <c r="AN2144" s="103">
        <v>0.26850940297661985</v>
      </c>
      <c r="AO2144" s="103" t="e">
        <f t="shared" si="2171"/>
        <v>#VALUE!</v>
      </c>
      <c r="AP2144" s="103">
        <v>0.51245035396940697</v>
      </c>
      <c r="AQ2144" s="103">
        <v>0.185089375817936</v>
      </c>
      <c r="AR2144" s="103">
        <v>0.69035622537798336</v>
      </c>
      <c r="AS2144" s="103" t="e">
        <f t="shared" si="2172"/>
        <v>#VALUE!</v>
      </c>
      <c r="AT2144" s="103">
        <v>-0.71221032965249809</v>
      </c>
      <c r="AU2144" s="103">
        <v>-1.1782130475050301</v>
      </c>
      <c r="AV2144" s="103">
        <v>-0.9684050739278145</v>
      </c>
      <c r="AW2144" s="103">
        <v>-0.97179882403566054</v>
      </c>
      <c r="AX2144" s="103" t="e">
        <f t="shared" si="2173"/>
        <v>#VALUE!</v>
      </c>
      <c r="AY2144" s="103"/>
      <c r="AZ2144" s="103">
        <v>0.38575147121865344</v>
      </c>
      <c r="BA2144" s="103">
        <v>0.44716188279848468</v>
      </c>
      <c r="BB2144" s="103">
        <v>0.42561662642267617</v>
      </c>
      <c r="BC2144" s="103">
        <v>0.49226835883020775</v>
      </c>
      <c r="BD2144" s="103">
        <v>-0.58592214459523906</v>
      </c>
      <c r="BE2144" s="103">
        <v>-0.55321018688883494</v>
      </c>
      <c r="BF2144" s="103" t="e">
        <f t="shared" si="2174"/>
        <v>#VALUE!</v>
      </c>
      <c r="BG2144" s="103">
        <v>-0.32591038393999755</v>
      </c>
      <c r="BH2144" s="103">
        <v>-0.29573995083792498</v>
      </c>
      <c r="BI2144" s="103">
        <v>-2.3068647610863087E-2</v>
      </c>
      <c r="BJ2144" s="103">
        <v>4.41886423380837E-2</v>
      </c>
      <c r="BK2144" s="103">
        <v>3.9402990567757271E-2</v>
      </c>
      <c r="BL2144" s="103">
        <v>9.952546765277677E-2</v>
      </c>
      <c r="BM2144" s="103">
        <v>9.0444819355017678E-2</v>
      </c>
      <c r="BN2144" s="103">
        <v>0.14934781952880985</v>
      </c>
      <c r="BO2144" s="103" t="e">
        <f t="shared" si="2175"/>
        <v>#VALUE!</v>
      </c>
      <c r="BP2144" s="103">
        <v>0.41741437200134629</v>
      </c>
      <c r="BQ2144" s="103">
        <v>-3.2572943566270371E-2</v>
      </c>
      <c r="BR2144" s="103">
        <v>0.31597241300135354</v>
      </c>
      <c r="BS2144" s="103">
        <v>0.70040944549340578</v>
      </c>
      <c r="BT2144" s="103">
        <v>0.2570792663004754</v>
      </c>
      <c r="BU2144" s="103">
        <v>0.25316175121978624</v>
      </c>
      <c r="BV2144" s="103">
        <v>0.24892607399064512</v>
      </c>
      <c r="BW2144" s="103">
        <v>0.11296177664137465</v>
      </c>
      <c r="BX2144" s="103">
        <v>0.19555808225196272</v>
      </c>
      <c r="BY2144" s="103">
        <v>-1.2050770452919699E-2</v>
      </c>
      <c r="BZ2144" s="102">
        <v>0.34741845783224401</v>
      </c>
      <c r="CA2144" s="103" t="e">
        <f t="shared" si="2176"/>
        <v>#VALUE!</v>
      </c>
      <c r="CB2144" s="103">
        <v>-0.1682597649067914</v>
      </c>
      <c r="CC2144" s="103">
        <v>-4.6943636016317021E-2</v>
      </c>
      <c r="CD2144" s="103">
        <v>-1.868235844692832E-2</v>
      </c>
      <c r="CE2144" s="103">
        <v>7.0132560133604332E-2</v>
      </c>
      <c r="CF2144" s="103">
        <v>0.15895459254645641</v>
      </c>
      <c r="CG2144" s="103">
        <v>0.19010343961829448</v>
      </c>
      <c r="CH2144" s="103">
        <v>6.8599267819360016E-2</v>
      </c>
      <c r="CI2144" s="103">
        <v>-0.12476020962517519</v>
      </c>
      <c r="CJ2144" s="102">
        <v>0.67846201407733076</v>
      </c>
      <c r="CK2144" s="102">
        <v>0.4221352682055432</v>
      </c>
      <c r="CL2144" s="103" t="e">
        <f t="shared" si="2177"/>
        <v>#VALUE!</v>
      </c>
      <c r="CM2144" s="103">
        <v>-3.0115626140218853E-2</v>
      </c>
      <c r="CN2144" s="103">
        <v>-0.52472209932443992</v>
      </c>
      <c r="CO2144" s="103">
        <v>-0.52472209932443992</v>
      </c>
      <c r="CP2144" s="103">
        <v>-0.67797868515865589</v>
      </c>
      <c r="CQ2144" s="103">
        <v>-0.60484624981234447</v>
      </c>
      <c r="CR2144" s="103">
        <v>-0.6148046051780125</v>
      </c>
      <c r="CS2144" s="103">
        <v>-0.58462193242769867</v>
      </c>
      <c r="CT2144" s="103">
        <v>-0.57960981373560716</v>
      </c>
      <c r="CU2144" s="103">
        <v>-0.59505775170203479</v>
      </c>
      <c r="CV2144" s="103">
        <v>-0.40762580963946859</v>
      </c>
      <c r="CW2144" s="103">
        <v>-0.36362147609609069</v>
      </c>
      <c r="CX2144" s="103">
        <v>-0.42115807355862572</v>
      </c>
      <c r="CY2144" s="103">
        <v>-0.38526431344958861</v>
      </c>
      <c r="CZ2144" s="103">
        <v>-0.36067025143282044</v>
      </c>
      <c r="DA2144" s="103" t="e">
        <f t="shared" si="2178"/>
        <v>#VALUE!</v>
      </c>
      <c r="DB2144" s="102">
        <v>3.8746059587543014E-2</v>
      </c>
      <c r="DC2144" s="102">
        <v>0.12102014943862045</v>
      </c>
      <c r="DD2144" s="102">
        <v>0.19120147226610446</v>
      </c>
      <c r="DE2144" s="102">
        <v>9.076603713041391E-2</v>
      </c>
      <c r="DF2144" s="102">
        <v>0.16477223548253259</v>
      </c>
      <c r="DG2144" s="102">
        <v>0.25691421444604129</v>
      </c>
      <c r="DH2144" s="102">
        <v>0.14901892142610268</v>
      </c>
      <c r="DI2144" s="102">
        <v>0.30835385197158643</v>
      </c>
      <c r="DJ2144" s="102">
        <v>0.25790346917393137</v>
      </c>
      <c r="DK2144" s="102">
        <v>2.482533872608025E-2</v>
      </c>
      <c r="DL2144" s="102">
        <v>0.13828077074108552</v>
      </c>
      <c r="DM2144" s="102">
        <v>1.0449544249497416</v>
      </c>
      <c r="DN2144" s="104" t="e">
        <f t="shared" si="2179"/>
        <v>#VALUE!</v>
      </c>
      <c r="DO2144" s="102">
        <v>1.0449544249497416</v>
      </c>
      <c r="DP2144" s="102">
        <v>1.9269345727381986</v>
      </c>
      <c r="DQ2144" s="102">
        <v>2.0481736844713763</v>
      </c>
      <c r="DR2144" s="102">
        <v>2.1792911529572594</v>
      </c>
      <c r="DS2144" s="102">
        <v>2.3481076972867991</v>
      </c>
      <c r="DT2144" s="102">
        <v>2.4297480271682734</v>
      </c>
      <c r="DU2144" s="102">
        <v>2.3837125295674535</v>
      </c>
      <c r="DV2144" s="105" t="e">
        <f t="shared" si="2180"/>
        <v>#VALUE!</v>
      </c>
      <c r="DW2144" s="106" t="e">
        <f t="shared" si="2181"/>
        <v>#VALUE!</v>
      </c>
      <c r="DX2144" s="107" t="e">
        <f t="shared" si="2182"/>
        <v>#VALUE!</v>
      </c>
      <c r="DZ2144" s="102" t="e">
        <f t="shared" si="2183"/>
        <v>#VALUE!</v>
      </c>
      <c r="EC2144" s="102" t="e">
        <f t="shared" si="2184"/>
        <v>#VALUE!</v>
      </c>
      <c r="EF2144" s="102" t="e">
        <f t="shared" si="2185"/>
        <v>#VALUE!</v>
      </c>
      <c r="EI2144" s="102" t="e">
        <f t="shared" si="2186"/>
        <v>#VALUE!</v>
      </c>
      <c r="EL2144" s="102" t="e">
        <f t="shared" si="2187"/>
        <v>#VALUE!</v>
      </c>
      <c r="EO2144" s="102" t="e">
        <f t="shared" si="2188"/>
        <v>#VALUE!</v>
      </c>
    </row>
    <row r="2145" spans="1:145" ht="15.5" x14ac:dyDescent="0.35">
      <c r="A2145" s="56" t="s">
        <v>201</v>
      </c>
      <c r="B2145" s="190" t="s">
        <v>85</v>
      </c>
      <c r="C2145" s="102" t="e">
        <f t="shared" si="2168"/>
        <v>#VALUE!</v>
      </c>
      <c r="D2145" s="102" t="e">
        <f t="shared" si="2168"/>
        <v>#VALUE!</v>
      </c>
      <c r="E2145" s="102" t="e">
        <f t="shared" si="2168"/>
        <v>#VALUE!</v>
      </c>
      <c r="F2145" s="102" t="e">
        <f t="shared" si="2168"/>
        <v>#VALUE!</v>
      </c>
      <c r="G2145" s="102" t="e">
        <f t="shared" si="2168"/>
        <v>#VALUE!</v>
      </c>
      <c r="H2145" s="102" t="e">
        <f t="shared" si="2168"/>
        <v>#VALUE!</v>
      </c>
      <c r="I2145" s="102" t="e">
        <f t="shared" si="2168"/>
        <v>#VALUE!</v>
      </c>
      <c r="J2145" s="102" t="e">
        <f t="shared" si="2168"/>
        <v>#VALUE!</v>
      </c>
      <c r="K2145" s="102" t="e">
        <f t="shared" si="2168"/>
        <v>#VALUE!</v>
      </c>
      <c r="L2145" s="102" t="e">
        <f t="shared" si="2168"/>
        <v>#VALUE!</v>
      </c>
      <c r="M2145" s="102" t="e">
        <f t="shared" si="2168"/>
        <v>#VALUE!</v>
      </c>
      <c r="N2145" s="102" t="e">
        <f t="shared" si="2168"/>
        <v>#VALUE!</v>
      </c>
      <c r="O2145" s="102" t="e">
        <f t="shared" si="2168"/>
        <v>#VALUE!</v>
      </c>
      <c r="P2145" s="102" t="e">
        <f t="shared" si="2168"/>
        <v>#VALUE!</v>
      </c>
      <c r="Q2145" s="102" t="e">
        <f t="shared" si="2168"/>
        <v>#VALUE!</v>
      </c>
      <c r="R2145" s="102" t="e">
        <f t="shared" si="2168"/>
        <v>#VALUE!</v>
      </c>
      <c r="S2145" s="102" t="e">
        <f t="shared" si="2168"/>
        <v>#VALUE!</v>
      </c>
      <c r="T2145" s="102" t="e">
        <f t="shared" si="2168"/>
        <v>#VALUE!</v>
      </c>
      <c r="U2145" s="102" t="e">
        <f t="shared" si="2168"/>
        <v>#VALUE!</v>
      </c>
      <c r="V2145" s="102" t="e">
        <f t="shared" si="2168"/>
        <v>#VALUE!</v>
      </c>
      <c r="W2145" s="102" t="e">
        <f t="shared" si="2168"/>
        <v>#VALUE!</v>
      </c>
      <c r="X2145" s="103" t="e">
        <f t="shared" si="2168"/>
        <v>#VALUE!</v>
      </c>
      <c r="Y2145" s="103" t="e">
        <f t="shared" si="2168"/>
        <v>#VALUE!</v>
      </c>
      <c r="Z2145" s="102" t="e">
        <f t="shared" si="2168"/>
        <v>#VALUE!</v>
      </c>
      <c r="AA2145" s="102" t="e">
        <f t="shared" si="2168"/>
        <v>#VALUE!</v>
      </c>
      <c r="AB2145" s="102">
        <v>-4.2858090703137675E-2</v>
      </c>
      <c r="AC2145" s="102">
        <v>-2.9605978598693895E-2</v>
      </c>
      <c r="AD2145" s="102">
        <v>-2.7631967872798369E-2</v>
      </c>
      <c r="AE2145" s="102" t="e">
        <f t="shared" si="2169"/>
        <v>#VALUE!</v>
      </c>
      <c r="AF2145" s="102">
        <v>-4.2036155443282076E-2</v>
      </c>
      <c r="AG2145" s="102">
        <v>-3.4831176881899427E-2</v>
      </c>
      <c r="AH2145" s="102">
        <v>-1.9648692500111201E-2</v>
      </c>
      <c r="AI2145" s="102">
        <v>-1.9648994305683464E-2</v>
      </c>
      <c r="AJ2145" s="103" t="e">
        <f t="shared" si="2170"/>
        <v>#VALUE!</v>
      </c>
      <c r="AK2145" s="103">
        <v>-8.07147012050311E-3</v>
      </c>
      <c r="AL2145" s="103">
        <v>-1.1238573678060351E-2</v>
      </c>
      <c r="AM2145" s="103">
        <v>-1.7208196556295088E-2</v>
      </c>
      <c r="AN2145" s="103">
        <v>-1.7937028009227019E-2</v>
      </c>
      <c r="AO2145" s="103" t="e">
        <f t="shared" si="2171"/>
        <v>#VALUE!</v>
      </c>
      <c r="AP2145" s="103">
        <v>-2.8581136417435673E-2</v>
      </c>
      <c r="AQ2145" s="103">
        <v>-7.152535801478313E-2</v>
      </c>
      <c r="AR2145" s="103">
        <v>5.9905927415449277E-2</v>
      </c>
      <c r="AS2145" s="103" t="e">
        <f t="shared" si="2172"/>
        <v>#VALUE!</v>
      </c>
      <c r="AT2145" s="103">
        <v>9.9575761287234998E-2</v>
      </c>
      <c r="AU2145" s="103">
        <v>3.299588567127025E-2</v>
      </c>
      <c r="AV2145" s="103">
        <v>2.1459061278304766E-3</v>
      </c>
      <c r="AW2145" s="103">
        <v>1.7845617419555975E-3</v>
      </c>
      <c r="AX2145" s="103" t="e">
        <f t="shared" si="2173"/>
        <v>#VALUE!</v>
      </c>
      <c r="AY2145" s="103"/>
      <c r="AZ2145" s="103">
        <v>-2.6070795141433387E-2</v>
      </c>
      <c r="BA2145" s="103">
        <v>-2.1819462203873555E-2</v>
      </c>
      <c r="BB2145" s="103">
        <v>-3.919431969371636E-2</v>
      </c>
      <c r="BC2145" s="103">
        <v>-3.50201320092344E-2</v>
      </c>
      <c r="BD2145" s="103">
        <v>-9.6828308204391034E-2</v>
      </c>
      <c r="BE2145" s="103">
        <v>-9.4931500034739658E-2</v>
      </c>
      <c r="BF2145" s="103" t="e">
        <f t="shared" si="2174"/>
        <v>#VALUE!</v>
      </c>
      <c r="BG2145" s="103">
        <v>3.1619624376856498E-3</v>
      </c>
      <c r="BH2145" s="103">
        <v>5.7764909337757308E-3</v>
      </c>
      <c r="BI2145" s="103">
        <v>-2.1300072572950218E-2</v>
      </c>
      <c r="BJ2145" s="103">
        <v>-2.3342474035792787E-3</v>
      </c>
      <c r="BK2145" s="103">
        <v>2.9814459301934111E-2</v>
      </c>
      <c r="BL2145" s="103">
        <v>3.4177715897709744E-2</v>
      </c>
      <c r="BM2145" s="103">
        <v>3.3944175762135792E-2</v>
      </c>
      <c r="BN2145" s="103">
        <v>3.8198461228851746E-2</v>
      </c>
      <c r="BO2145" s="103" t="e">
        <f t="shared" si="2175"/>
        <v>#VALUE!</v>
      </c>
      <c r="BP2145" s="103">
        <v>-9.1401430582349911E-4</v>
      </c>
      <c r="BQ2145" s="103">
        <v>0.10467614218963654</v>
      </c>
      <c r="BR2145" s="103">
        <v>0.13612308125797093</v>
      </c>
      <c r="BS2145" s="103">
        <v>0.15824044961352471</v>
      </c>
      <c r="BT2145" s="103">
        <v>6.4704827146135607E-3</v>
      </c>
      <c r="BU2145" s="103">
        <v>0.12775389159225556</v>
      </c>
      <c r="BV2145" s="103">
        <v>0.12436596642213693</v>
      </c>
      <c r="BW2145" s="103">
        <v>1.7006762884889115E-2</v>
      </c>
      <c r="BX2145" s="103">
        <v>2.0936614440289381E-2</v>
      </c>
      <c r="BY2145" s="103">
        <v>3.3542801930523967E-2</v>
      </c>
      <c r="BZ2145" s="102">
        <v>1.1388005387140248E-2</v>
      </c>
      <c r="CA2145" s="103" t="e">
        <f t="shared" si="2176"/>
        <v>#VALUE!</v>
      </c>
      <c r="CB2145" s="103">
        <v>-4.1801368268703527E-3</v>
      </c>
      <c r="CC2145" s="103">
        <v>1.9285057081499283E-3</v>
      </c>
      <c r="CD2145" s="103">
        <v>3.0492841704278743E-3</v>
      </c>
      <c r="CE2145" s="103">
        <v>3.6515992921923373E-3</v>
      </c>
      <c r="CF2145" s="103">
        <v>1.2107528699336501E-2</v>
      </c>
      <c r="CG2145" s="103">
        <v>1.3362265604815132E-2</v>
      </c>
      <c r="CH2145" s="103">
        <v>2.4504766474318977E-2</v>
      </c>
      <c r="CI2145" s="103">
        <v>1.3827596625314541E-2</v>
      </c>
      <c r="CJ2145" s="102">
        <v>-3.9372977304979982E-3</v>
      </c>
      <c r="CK2145" s="102">
        <v>-1.4109365608246487E-2</v>
      </c>
      <c r="CL2145" s="103" t="e">
        <f t="shared" si="2177"/>
        <v>#VALUE!</v>
      </c>
      <c r="CM2145" s="103">
        <v>-3.5604519581304245E-3</v>
      </c>
      <c r="CN2145" s="103">
        <v>9.5635291682158625E-3</v>
      </c>
      <c r="CO2145" s="103">
        <v>9.5635291682158625E-3</v>
      </c>
      <c r="CP2145" s="103">
        <v>2.7136196124024708E-3</v>
      </c>
      <c r="CQ2145" s="103">
        <v>5.7976430834328621E-3</v>
      </c>
      <c r="CR2145" s="103">
        <v>1.079623245530013E-2</v>
      </c>
      <c r="CS2145" s="103">
        <v>3.879692061689716E-3</v>
      </c>
      <c r="CT2145" s="103">
        <v>8.304928374014647E-3</v>
      </c>
      <c r="CU2145" s="103">
        <v>1.1330267874452375E-2</v>
      </c>
      <c r="CV2145" s="103">
        <v>9.3611677149261843E-3</v>
      </c>
      <c r="CW2145" s="103">
        <v>1.2311170596104624E-2</v>
      </c>
      <c r="CX2145" s="103">
        <v>6.7065040971061819E-3</v>
      </c>
      <c r="CY2145" s="103">
        <v>9.2856537887765159E-3</v>
      </c>
      <c r="CZ2145" s="103">
        <v>1.3627222696329584E-2</v>
      </c>
      <c r="DA2145" s="103" t="e">
        <f t="shared" si="2178"/>
        <v>#VALUE!</v>
      </c>
      <c r="DB2145" s="102">
        <v>-6.5920130433912566E-3</v>
      </c>
      <c r="DC2145" s="102">
        <v>-4.4043334217249153E-3</v>
      </c>
      <c r="DD2145" s="102">
        <v>-2.5054714495474691E-3</v>
      </c>
      <c r="DE2145" s="102">
        <v>-5.4849389226550244E-3</v>
      </c>
      <c r="DF2145" s="102">
        <v>-2.7787577061340494E-3</v>
      </c>
      <c r="DG2145" s="102">
        <v>-7.6271907000104503E-4</v>
      </c>
      <c r="DH2145" s="102">
        <v>7.9063361491382433E-3</v>
      </c>
      <c r="DI2145" s="102">
        <v>1.4649242639218385E-2</v>
      </c>
      <c r="DJ2145" s="102">
        <v>1.2898080995586085E-2</v>
      </c>
      <c r="DK2145" s="102">
        <v>2.6567233536555868E-2</v>
      </c>
      <c r="DL2145" s="102">
        <v>3.2412754555085493E-2</v>
      </c>
      <c r="DM2145" s="102">
        <v>1.2914721637534226E-2</v>
      </c>
      <c r="DN2145" s="104" t="e">
        <f t="shared" si="2179"/>
        <v>#VALUE!</v>
      </c>
      <c r="DO2145" s="102">
        <v>1.2914721637534226E-2</v>
      </c>
      <c r="DP2145" s="102">
        <v>1.6567283073766894E-2</v>
      </c>
      <c r="DQ2145" s="102">
        <v>2.0120533083767905E-2</v>
      </c>
      <c r="DR2145" s="102">
        <v>2.3961372534744913E-2</v>
      </c>
      <c r="DS2145" s="102">
        <v>2.1271937146380301E-2</v>
      </c>
      <c r="DT2145" s="102">
        <v>2.3616214855383399E-2</v>
      </c>
      <c r="DU2145" s="102">
        <v>1.5324179894182341E-2</v>
      </c>
      <c r="DV2145" s="105" t="e">
        <f t="shared" si="2180"/>
        <v>#VALUE!</v>
      </c>
      <c r="DW2145" s="106" t="e">
        <f t="shared" si="2181"/>
        <v>#VALUE!</v>
      </c>
      <c r="DX2145" s="107" t="e">
        <f t="shared" si="2182"/>
        <v>#VALUE!</v>
      </c>
      <c r="DZ2145" s="102" t="e">
        <f t="shared" si="2183"/>
        <v>#VALUE!</v>
      </c>
      <c r="EC2145" s="102" t="e">
        <f t="shared" si="2184"/>
        <v>#VALUE!</v>
      </c>
      <c r="EF2145" s="102" t="e">
        <f t="shared" si="2185"/>
        <v>#VALUE!</v>
      </c>
      <c r="EI2145" s="102" t="e">
        <f t="shared" si="2186"/>
        <v>#VALUE!</v>
      </c>
      <c r="EL2145" s="102" t="e">
        <f t="shared" si="2187"/>
        <v>#VALUE!</v>
      </c>
      <c r="EO2145" s="102" t="e">
        <f t="shared" si="2188"/>
        <v>#VALUE!</v>
      </c>
    </row>
    <row r="2146" spans="1:145" ht="15.5" x14ac:dyDescent="0.35">
      <c r="A2146" s="56" t="s">
        <v>202</v>
      </c>
      <c r="B2146" s="190" t="s">
        <v>85</v>
      </c>
      <c r="C2146" s="102" t="e">
        <f t="shared" si="2168"/>
        <v>#VALUE!</v>
      </c>
      <c r="D2146" s="102" t="e">
        <f t="shared" si="2168"/>
        <v>#VALUE!</v>
      </c>
      <c r="E2146" s="102" t="e">
        <f t="shared" si="2168"/>
        <v>#VALUE!</v>
      </c>
      <c r="F2146" s="102" t="e">
        <f t="shared" si="2168"/>
        <v>#VALUE!</v>
      </c>
      <c r="G2146" s="102" t="e">
        <f t="shared" si="2168"/>
        <v>#VALUE!</v>
      </c>
      <c r="H2146" s="102" t="e">
        <f t="shared" si="2168"/>
        <v>#VALUE!</v>
      </c>
      <c r="I2146" s="102" t="e">
        <f t="shared" si="2168"/>
        <v>#VALUE!</v>
      </c>
      <c r="J2146" s="102" t="e">
        <f t="shared" si="2168"/>
        <v>#VALUE!</v>
      </c>
      <c r="K2146" s="102" t="e">
        <f t="shared" si="2168"/>
        <v>#VALUE!</v>
      </c>
      <c r="L2146" s="102" t="e">
        <f t="shared" si="2168"/>
        <v>#VALUE!</v>
      </c>
      <c r="M2146" s="102" t="e">
        <f t="shared" si="2168"/>
        <v>#VALUE!</v>
      </c>
      <c r="N2146" s="102" t="e">
        <f t="shared" si="2168"/>
        <v>#VALUE!</v>
      </c>
      <c r="O2146" s="102" t="e">
        <f t="shared" si="2168"/>
        <v>#VALUE!</v>
      </c>
      <c r="P2146" s="102" t="e">
        <f t="shared" si="2168"/>
        <v>#VALUE!</v>
      </c>
      <c r="Q2146" s="102" t="e">
        <f t="shared" si="2168"/>
        <v>#VALUE!</v>
      </c>
      <c r="R2146" s="102" t="e">
        <f t="shared" si="2168"/>
        <v>#VALUE!</v>
      </c>
      <c r="S2146" s="102" t="e">
        <f t="shared" si="2168"/>
        <v>#VALUE!</v>
      </c>
      <c r="T2146" s="102" t="e">
        <f t="shared" si="2168"/>
        <v>#VALUE!</v>
      </c>
      <c r="U2146" s="102" t="e">
        <f t="shared" si="2168"/>
        <v>#VALUE!</v>
      </c>
      <c r="V2146" s="102" t="e">
        <f t="shared" si="2168"/>
        <v>#VALUE!</v>
      </c>
      <c r="W2146" s="102" t="e">
        <f t="shared" si="2168"/>
        <v>#VALUE!</v>
      </c>
      <c r="X2146" s="103" t="e">
        <f t="shared" si="2168"/>
        <v>#VALUE!</v>
      </c>
      <c r="Y2146" s="103" t="e">
        <f t="shared" si="2168"/>
        <v>#VALUE!</v>
      </c>
      <c r="Z2146" s="102" t="e">
        <f t="shared" si="2168"/>
        <v>#VALUE!</v>
      </c>
      <c r="AA2146" s="102" t="e">
        <f t="shared" si="2168"/>
        <v>#VALUE!</v>
      </c>
      <c r="AB2146" s="102">
        <v>5.8042355028536203E-3</v>
      </c>
      <c r="AC2146" s="102">
        <v>5.928584373832247E-2</v>
      </c>
      <c r="AD2146" s="102">
        <v>0.119504099551118</v>
      </c>
      <c r="AE2146" s="102" t="e">
        <f t="shared" si="2169"/>
        <v>#VALUE!</v>
      </c>
      <c r="AF2146" s="102">
        <v>-6.9248710004893521E-2</v>
      </c>
      <c r="AG2146" s="102">
        <v>0.18764522117527269</v>
      </c>
      <c r="AH2146" s="102">
        <v>0.22675453560474973</v>
      </c>
      <c r="AI2146" s="102">
        <v>0.22675170194247915</v>
      </c>
      <c r="AJ2146" s="103" t="e">
        <f t="shared" si="2170"/>
        <v>#VALUE!</v>
      </c>
      <c r="AK2146" s="103">
        <v>-0.13616870742145615</v>
      </c>
      <c r="AL2146" s="103">
        <v>-1.7715755708503259E-2</v>
      </c>
      <c r="AM2146" s="103">
        <v>-2.0584091562922732E-2</v>
      </c>
      <c r="AN2146" s="103">
        <v>-2.2950876754718501E-2</v>
      </c>
      <c r="AO2146" s="103" t="e">
        <f t="shared" si="2171"/>
        <v>#VALUE!</v>
      </c>
      <c r="AP2146" s="103">
        <v>5.4220903386996692E-2</v>
      </c>
      <c r="AQ2146" s="103">
        <v>-5.9955949701211507E-2</v>
      </c>
      <c r="AR2146" s="103">
        <v>0.32119171805168778</v>
      </c>
      <c r="AS2146" s="103" t="e">
        <f t="shared" si="2172"/>
        <v>#VALUE!</v>
      </c>
      <c r="AT2146" s="103">
        <v>0.33477386861500646</v>
      </c>
      <c r="AU2146" s="103">
        <v>0.41909898389944478</v>
      </c>
      <c r="AV2146" s="103">
        <v>0.42843762547130698</v>
      </c>
      <c r="AW2146" s="103">
        <v>0.42628869187636359</v>
      </c>
      <c r="AX2146" s="103" t="e">
        <f t="shared" si="2173"/>
        <v>#VALUE!</v>
      </c>
      <c r="AY2146" s="103"/>
      <c r="AZ2146" s="103">
        <v>-0.19494864377745139</v>
      </c>
      <c r="BA2146" s="103">
        <v>-0.16503903378785909</v>
      </c>
      <c r="BB2146" s="103">
        <v>-0.32105778998848711</v>
      </c>
      <c r="BC2146" s="103">
        <v>-0.29244136649979524</v>
      </c>
      <c r="BD2146" s="103">
        <v>-0.46876648905242552</v>
      </c>
      <c r="BE2146" s="103">
        <v>-0.44478717939581275</v>
      </c>
      <c r="BF2146" s="103" t="e">
        <f t="shared" si="2174"/>
        <v>#VALUE!</v>
      </c>
      <c r="BG2146" s="103">
        <v>-2.5849936873402698E-2</v>
      </c>
      <c r="BH2146" s="103">
        <v>8.611866314134449E-2</v>
      </c>
      <c r="BI2146" s="103">
        <v>-0.1925007049029252</v>
      </c>
      <c r="BJ2146" s="103">
        <v>8.4051135660644614E-4</v>
      </c>
      <c r="BK2146" s="103">
        <v>-0.11457098152357977</v>
      </c>
      <c r="BL2146" s="103">
        <v>6.5408888385550035E-2</v>
      </c>
      <c r="BM2146" s="103">
        <v>-9.26221409950716E-2</v>
      </c>
      <c r="BN2146" s="103">
        <v>9.1648052036459954E-2</v>
      </c>
      <c r="BO2146" s="103" t="e">
        <f t="shared" si="2175"/>
        <v>#VALUE!</v>
      </c>
      <c r="BP2146" s="103">
        <v>0.42950237100001581</v>
      </c>
      <c r="BQ2146" s="103">
        <v>0.36594258704847216</v>
      </c>
      <c r="BR2146" s="103">
        <v>0.42205901219245112</v>
      </c>
      <c r="BS2146" s="103">
        <v>0.52131600675844836</v>
      </c>
      <c r="BT2146" s="103">
        <v>0.41989776465070833</v>
      </c>
      <c r="BU2146" s="103">
        <v>0.55778699212053562</v>
      </c>
      <c r="BV2146" s="103">
        <v>0.49921597106681759</v>
      </c>
      <c r="BW2146" s="103">
        <v>0.53870329039815623</v>
      </c>
      <c r="BX2146" s="103">
        <v>0.58517594160167463</v>
      </c>
      <c r="BY2146" s="103">
        <v>0.64557980927254888</v>
      </c>
      <c r="BZ2146" s="102">
        <v>0.37454582098820016</v>
      </c>
      <c r="CA2146" s="103" t="e">
        <f t="shared" si="2176"/>
        <v>#VALUE!</v>
      </c>
      <c r="CB2146" s="103">
        <v>0.82900135953405563</v>
      </c>
      <c r="CC2146" s="103">
        <v>0.9250926308117966</v>
      </c>
      <c r="CD2146" s="103">
        <v>0.8864112609880006</v>
      </c>
      <c r="CE2146" s="103">
        <v>-0.15466355846166474</v>
      </c>
      <c r="CF2146" s="103">
        <v>0.79442911433715824</v>
      </c>
      <c r="CG2146" s="103">
        <v>0.76643699345344651</v>
      </c>
      <c r="CH2146" s="103">
        <v>0.56590529385294297</v>
      </c>
      <c r="CI2146" s="103">
        <v>0.43806991021812691</v>
      </c>
      <c r="CJ2146" s="102">
        <v>1.0270778943733485</v>
      </c>
      <c r="CK2146" s="102">
        <v>0.85296721558670086</v>
      </c>
      <c r="CL2146" s="103" t="e">
        <f t="shared" si="2177"/>
        <v>#VALUE!</v>
      </c>
      <c r="CM2146" s="103">
        <v>6.8273487312121781E-2</v>
      </c>
      <c r="CN2146" s="103">
        <v>0.48285323855296874</v>
      </c>
      <c r="CO2146" s="103">
        <v>0.48285323855296874</v>
      </c>
      <c r="CP2146" s="103">
        <v>0.42227152956950181</v>
      </c>
      <c r="CQ2146" s="103">
        <v>0.47614257833358142</v>
      </c>
      <c r="CR2146" s="103">
        <v>0.42595504989470351</v>
      </c>
      <c r="CS2146" s="103">
        <v>0.51192244430684364</v>
      </c>
      <c r="CT2146" s="103">
        <v>0.51736615766410265</v>
      </c>
      <c r="CU2146" s="103">
        <v>0.50039586799541469</v>
      </c>
      <c r="CV2146" s="103">
        <v>0.63382176402535029</v>
      </c>
      <c r="CW2146" s="103">
        <v>0.62352109641279796</v>
      </c>
      <c r="CX2146" s="103">
        <v>0.59226901791154973</v>
      </c>
      <c r="CY2146" s="103">
        <v>0.57892223857255398</v>
      </c>
      <c r="CZ2146" s="103">
        <v>0.64718226490790243</v>
      </c>
      <c r="DA2146" s="103" t="e">
        <f t="shared" si="2178"/>
        <v>#VALUE!</v>
      </c>
      <c r="DB2146" s="102">
        <v>-0.36820881065102362</v>
      </c>
      <c r="DC2146" s="102">
        <v>-0.34488787785000979</v>
      </c>
      <c r="DD2146" s="102">
        <v>-0.31827584727136699</v>
      </c>
      <c r="DE2146" s="102">
        <v>-0.58483606580758241</v>
      </c>
      <c r="DF2146" s="102">
        <v>-0.57817410129692792</v>
      </c>
      <c r="DG2146" s="102">
        <v>-0.54604593240269417</v>
      </c>
      <c r="DH2146" s="102">
        <v>-0.57818828945811074</v>
      </c>
      <c r="DI2146" s="102">
        <v>-0.53599558269850323</v>
      </c>
      <c r="DJ2146" s="102">
        <v>-0.54656397109818877</v>
      </c>
      <c r="DK2146" s="102">
        <v>-0.33609709037993341</v>
      </c>
      <c r="DL2146" s="102">
        <v>-0.28670235293251206</v>
      </c>
      <c r="DM2146" s="102">
        <v>-0.39387336142267176</v>
      </c>
      <c r="DN2146" s="104" t="e">
        <f t="shared" si="2179"/>
        <v>#VALUE!</v>
      </c>
      <c r="DO2146" s="102">
        <v>-0.39387336142267176</v>
      </c>
      <c r="DP2146" s="102">
        <v>7.7164244679407048E-3</v>
      </c>
      <c r="DQ2146" s="102">
        <v>3.4853350287822674E-2</v>
      </c>
      <c r="DR2146" s="102">
        <v>6.4398616689537863E-2</v>
      </c>
      <c r="DS2146" s="102">
        <v>5.4541168642976832E-2</v>
      </c>
      <c r="DT2146" s="102">
        <v>7.4639890970147948E-2</v>
      </c>
      <c r="DU2146" s="102">
        <v>0.13115091010017366</v>
      </c>
      <c r="DV2146" s="105" t="e">
        <f t="shared" si="2180"/>
        <v>#VALUE!</v>
      </c>
      <c r="DW2146" s="106" t="e">
        <f t="shared" si="2181"/>
        <v>#VALUE!</v>
      </c>
      <c r="DX2146" s="107" t="e">
        <f t="shared" si="2182"/>
        <v>#VALUE!</v>
      </c>
      <c r="DZ2146" s="102" t="e">
        <f t="shared" si="2183"/>
        <v>#VALUE!</v>
      </c>
      <c r="EC2146" s="102" t="e">
        <f t="shared" si="2184"/>
        <v>#VALUE!</v>
      </c>
      <c r="EF2146" s="102" t="e">
        <f t="shared" si="2185"/>
        <v>#VALUE!</v>
      </c>
      <c r="EI2146" s="102" t="e">
        <f t="shared" si="2186"/>
        <v>#VALUE!</v>
      </c>
      <c r="EL2146" s="102" t="e">
        <f t="shared" si="2187"/>
        <v>#VALUE!</v>
      </c>
      <c r="EO2146" s="102" t="e">
        <f t="shared" si="2188"/>
        <v>#VALUE!</v>
      </c>
    </row>
    <row r="2147" spans="1:145" ht="15.5" x14ac:dyDescent="0.35">
      <c r="A2147" s="56" t="s">
        <v>203</v>
      </c>
      <c r="B2147" s="190" t="s">
        <v>85</v>
      </c>
      <c r="C2147" s="102" t="e">
        <f t="shared" si="2168"/>
        <v>#VALUE!</v>
      </c>
      <c r="D2147" s="102" t="e">
        <f t="shared" si="2168"/>
        <v>#VALUE!</v>
      </c>
      <c r="E2147" s="102" t="e">
        <f t="shared" si="2168"/>
        <v>#VALUE!</v>
      </c>
      <c r="F2147" s="102" t="e">
        <f t="shared" si="2168"/>
        <v>#VALUE!</v>
      </c>
      <c r="G2147" s="102" t="e">
        <f t="shared" si="2168"/>
        <v>#VALUE!</v>
      </c>
      <c r="H2147" s="102" t="e">
        <f t="shared" si="2168"/>
        <v>#VALUE!</v>
      </c>
      <c r="I2147" s="102" t="e">
        <f t="shared" si="2168"/>
        <v>#VALUE!</v>
      </c>
      <c r="J2147" s="102" t="e">
        <f t="shared" si="2168"/>
        <v>#VALUE!</v>
      </c>
      <c r="K2147" s="102" t="e">
        <f t="shared" si="2168"/>
        <v>#VALUE!</v>
      </c>
      <c r="L2147" s="102" t="e">
        <f t="shared" si="2168"/>
        <v>#VALUE!</v>
      </c>
      <c r="M2147" s="102" t="e">
        <f t="shared" si="2168"/>
        <v>#VALUE!</v>
      </c>
      <c r="N2147" s="102" t="e">
        <f t="shared" si="2168"/>
        <v>#VALUE!</v>
      </c>
      <c r="O2147" s="102" t="e">
        <f t="shared" si="2168"/>
        <v>#VALUE!</v>
      </c>
      <c r="P2147" s="102" t="e">
        <f t="shared" si="2168"/>
        <v>#VALUE!</v>
      </c>
      <c r="Q2147" s="102" t="e">
        <f t="shared" si="2168"/>
        <v>#VALUE!</v>
      </c>
      <c r="R2147" s="102" t="e">
        <f t="shared" si="2168"/>
        <v>#VALUE!</v>
      </c>
      <c r="S2147" s="102" t="e">
        <f t="shared" si="2168"/>
        <v>#VALUE!</v>
      </c>
      <c r="T2147" s="102" t="e">
        <f t="shared" si="2168"/>
        <v>#VALUE!</v>
      </c>
      <c r="U2147" s="102" t="e">
        <f t="shared" si="2168"/>
        <v>#VALUE!</v>
      </c>
      <c r="V2147" s="102" t="e">
        <f t="shared" si="2168"/>
        <v>#VALUE!</v>
      </c>
      <c r="W2147" s="102" t="e">
        <f t="shared" si="2168"/>
        <v>#VALUE!</v>
      </c>
      <c r="X2147" s="103" t="e">
        <f t="shared" si="2168"/>
        <v>#VALUE!</v>
      </c>
      <c r="Y2147" s="103" t="e">
        <f t="shared" si="2168"/>
        <v>#VALUE!</v>
      </c>
      <c r="Z2147" s="102" t="e">
        <f t="shared" si="2168"/>
        <v>#VALUE!</v>
      </c>
      <c r="AA2147" s="102" t="e">
        <f t="shared" si="2168"/>
        <v>#VALUE!</v>
      </c>
      <c r="AB2147" s="102">
        <v>0.23155166709151109</v>
      </c>
      <c r="AC2147" s="102">
        <v>-8.5281615670449576E-2</v>
      </c>
      <c r="AD2147" s="102">
        <v>-0.18474953367330099</v>
      </c>
      <c r="AE2147" s="102" t="e">
        <f t="shared" si="2169"/>
        <v>#VALUE!</v>
      </c>
      <c r="AF2147" s="102">
        <v>-0.39438481435610889</v>
      </c>
      <c r="AG2147" s="102">
        <v>-0.18501400443665</v>
      </c>
      <c r="AH2147" s="102">
        <v>2.5760425238019764E-3</v>
      </c>
      <c r="AI2147" s="102">
        <v>3.0401488166788625E-3</v>
      </c>
      <c r="AJ2147" s="103" t="e">
        <f t="shared" si="2170"/>
        <v>#VALUE!</v>
      </c>
      <c r="AK2147" s="103">
        <v>0.42950421918105902</v>
      </c>
      <c r="AL2147" s="103">
        <v>0.39958360610827587</v>
      </c>
      <c r="AM2147" s="103">
        <v>-4.1559627683106989E-3</v>
      </c>
      <c r="AN2147" s="103">
        <v>-2.3573529163282529E-2</v>
      </c>
      <c r="AO2147" s="103" t="e">
        <f t="shared" si="2171"/>
        <v>#VALUE!</v>
      </c>
      <c r="AP2147" s="103">
        <v>1.1210474507088515</v>
      </c>
      <c r="AQ2147" s="103">
        <v>0.99752267308179532</v>
      </c>
      <c r="AR2147" s="103">
        <v>2.1289983582893051</v>
      </c>
      <c r="AS2147" s="103" t="e">
        <f t="shared" si="2172"/>
        <v>#VALUE!</v>
      </c>
      <c r="AT2147" s="103">
        <v>0.3852106289551146</v>
      </c>
      <c r="AU2147" s="103">
        <v>0.25890358795452129</v>
      </c>
      <c r="AV2147" s="103">
        <v>0.3729075534712189</v>
      </c>
      <c r="AW2147" s="103">
        <v>0.36355214355006765</v>
      </c>
      <c r="AX2147" s="103" t="e">
        <f t="shared" si="2173"/>
        <v>#VALUE!</v>
      </c>
      <c r="AY2147" s="103"/>
      <c r="AZ2147" s="103">
        <v>-3.7843660607788092E-2</v>
      </c>
      <c r="BA2147" s="103">
        <v>0.13098470034372564</v>
      </c>
      <c r="BB2147" s="103">
        <v>-0.6703962648255497</v>
      </c>
      <c r="BC2147" s="103">
        <v>-0.51275850014865476</v>
      </c>
      <c r="BD2147" s="103">
        <v>-0.45970167495172659</v>
      </c>
      <c r="BE2147" s="103">
        <v>-0.32162801629856291</v>
      </c>
      <c r="BF2147" s="103" t="e">
        <f t="shared" si="2174"/>
        <v>#VALUE!</v>
      </c>
      <c r="BG2147" s="103">
        <v>0.46157803766133859</v>
      </c>
      <c r="BH2147" s="103">
        <v>0.54748626518081867</v>
      </c>
      <c r="BI2147" s="103">
        <v>-0.20475027181823469</v>
      </c>
      <c r="BJ2147" s="103">
        <v>-2.6778908665991568E-2</v>
      </c>
      <c r="BK2147" s="103">
        <v>-0.22871913203950661</v>
      </c>
      <c r="BL2147" s="103">
        <v>-5.6710525243259889E-2</v>
      </c>
      <c r="BM2147" s="103">
        <v>-6.8678974764745687E-2</v>
      </c>
      <c r="BN2147" s="103">
        <v>8.9613828223346056E-2</v>
      </c>
      <c r="BO2147" s="103" t="e">
        <f t="shared" si="2175"/>
        <v>#VALUE!</v>
      </c>
      <c r="BP2147" s="103">
        <v>0.24151779398659154</v>
      </c>
      <c r="BQ2147" s="103">
        <v>-0.9365291616132122</v>
      </c>
      <c r="BR2147" s="103">
        <v>-0.96112934854120624</v>
      </c>
      <c r="BS2147" s="103">
        <v>-0.53136741113067387</v>
      </c>
      <c r="BT2147" s="103">
        <v>-0.59891226694761968</v>
      </c>
      <c r="BU2147" s="103">
        <v>-0.96685438288815684</v>
      </c>
      <c r="BV2147" s="103">
        <v>-1.488717640831148</v>
      </c>
      <c r="BW2147" s="103">
        <v>-0.20208421738607033</v>
      </c>
      <c r="BX2147" s="103">
        <v>-1.1260787297626676E-2</v>
      </c>
      <c r="BY2147" s="103">
        <v>-0.44556675455235684</v>
      </c>
      <c r="BZ2147" s="102">
        <v>0.39268387424150275</v>
      </c>
      <c r="CA2147" s="103" t="e">
        <f t="shared" si="2176"/>
        <v>#VALUE!</v>
      </c>
      <c r="CB2147" s="103">
        <v>0.38805161400693133</v>
      </c>
      <c r="CC2147" s="103">
        <v>0.69900859127717285</v>
      </c>
      <c r="CD2147" s="103">
        <v>0.47046049895683167</v>
      </c>
      <c r="CE2147" s="103">
        <v>7.9785262778685903E-2</v>
      </c>
      <c r="CF2147" s="103">
        <v>0.79806167087536062</v>
      </c>
      <c r="CG2147" s="103">
        <v>0.71284152215282004</v>
      </c>
      <c r="CH2147" s="103">
        <v>0.59512302695877461</v>
      </c>
      <c r="CI2147" s="103">
        <v>8.5047940832838564E-2</v>
      </c>
      <c r="CJ2147" s="102">
        <v>0.71612346714650177</v>
      </c>
      <c r="CK2147" s="102">
        <v>0.13965525894693268</v>
      </c>
      <c r="CL2147" s="103" t="e">
        <f t="shared" si="2177"/>
        <v>#VALUE!</v>
      </c>
      <c r="CM2147" s="103">
        <v>-0.26656402053510087</v>
      </c>
      <c r="CN2147" s="103">
        <v>-0.40850800097198109</v>
      </c>
      <c r="CO2147" s="103">
        <v>-0.40850800097198109</v>
      </c>
      <c r="CP2147" s="103">
        <v>-0.59283283935616216</v>
      </c>
      <c r="CQ2147" s="103">
        <v>-0.49133088214670639</v>
      </c>
      <c r="CR2147" s="103">
        <v>-0.40426428732493896</v>
      </c>
      <c r="CS2147" s="103">
        <v>-0.47861790407916116</v>
      </c>
      <c r="CT2147" s="103">
        <v>-0.42495017349121783</v>
      </c>
      <c r="CU2147" s="103">
        <v>-0.30309605161604758</v>
      </c>
      <c r="CV2147" s="103">
        <v>-0.98006090599422213</v>
      </c>
      <c r="CW2147" s="103">
        <v>-0.9236221289693507</v>
      </c>
      <c r="CX2147" s="103">
        <v>-1.0083663217034509</v>
      </c>
      <c r="CY2147" s="103">
        <v>-1.0019364952232261</v>
      </c>
      <c r="CZ2147" s="103">
        <v>-0.85271858241610732</v>
      </c>
      <c r="DA2147" s="103" t="e">
        <f t="shared" si="2178"/>
        <v>#VALUE!</v>
      </c>
      <c r="DB2147" s="102">
        <v>-0.15403854659746774</v>
      </c>
      <c r="DC2147" s="102">
        <v>-2.1332173228453277E-2</v>
      </c>
      <c r="DD2147" s="102">
        <v>0.11586483528741931</v>
      </c>
      <c r="DE2147" s="102">
        <v>-0.11395759215358447</v>
      </c>
      <c r="DF2147" s="102">
        <v>-0.18851357508471289</v>
      </c>
      <c r="DG2147" s="102">
        <v>-0.19217913274942425</v>
      </c>
      <c r="DH2147" s="102">
        <v>-8.6649177790315182E-2</v>
      </c>
      <c r="DI2147" s="102">
        <v>6.4621239164182314E-3</v>
      </c>
      <c r="DJ2147" s="102">
        <v>-0.1700310287438854</v>
      </c>
      <c r="DK2147" s="102">
        <v>-0.19154824402545112</v>
      </c>
      <c r="DL2147" s="102">
        <v>-0.15722771134680405</v>
      </c>
      <c r="DM2147" s="102">
        <v>-0.16913472960559206</v>
      </c>
      <c r="DN2147" s="104" t="e">
        <f t="shared" si="2179"/>
        <v>#VALUE!</v>
      </c>
      <c r="DO2147" s="102">
        <v>-0.16913472960559206</v>
      </c>
      <c r="DP2147" s="102">
        <v>-0.33664944277755504</v>
      </c>
      <c r="DQ2147" s="102">
        <v>-0.23343392143320671</v>
      </c>
      <c r="DR2147" s="102">
        <v>-0.10872185028049777</v>
      </c>
      <c r="DS2147" s="102">
        <v>-0.5241537716493001</v>
      </c>
      <c r="DT2147" s="102">
        <v>-0.47047605900562922</v>
      </c>
      <c r="DU2147" s="102">
        <v>-0.56161329630688273</v>
      </c>
      <c r="DV2147" s="105" t="e">
        <f t="shared" si="2180"/>
        <v>#VALUE!</v>
      </c>
      <c r="DW2147" s="106" t="e">
        <f t="shared" si="2181"/>
        <v>#VALUE!</v>
      </c>
      <c r="DX2147" s="107" t="e">
        <f t="shared" si="2182"/>
        <v>#VALUE!</v>
      </c>
      <c r="DZ2147" s="102" t="e">
        <f t="shared" si="2183"/>
        <v>#VALUE!</v>
      </c>
      <c r="EC2147" s="102" t="e">
        <f t="shared" si="2184"/>
        <v>#VALUE!</v>
      </c>
      <c r="EF2147" s="102" t="e">
        <f t="shared" si="2185"/>
        <v>#VALUE!</v>
      </c>
      <c r="EI2147" s="102" t="e">
        <f t="shared" si="2186"/>
        <v>#VALUE!</v>
      </c>
      <c r="EL2147" s="102" t="e">
        <f t="shared" si="2187"/>
        <v>#VALUE!</v>
      </c>
      <c r="EO2147" s="102" t="e">
        <f t="shared" si="2188"/>
        <v>#VALUE!</v>
      </c>
    </row>
    <row r="2148" spans="1:145" ht="15.5" x14ac:dyDescent="0.35">
      <c r="A2148" s="56" t="s">
        <v>204</v>
      </c>
      <c r="B2148" s="190" t="s">
        <v>85</v>
      </c>
      <c r="C2148" s="102" t="e">
        <f t="shared" si="2168"/>
        <v>#VALUE!</v>
      </c>
      <c r="D2148" s="102" t="e">
        <f t="shared" si="2168"/>
        <v>#VALUE!</v>
      </c>
      <c r="E2148" s="102" t="e">
        <f t="shared" si="2168"/>
        <v>#VALUE!</v>
      </c>
      <c r="F2148" s="102" t="e">
        <f t="shared" si="2168"/>
        <v>#VALUE!</v>
      </c>
      <c r="G2148" s="102" t="e">
        <f t="shared" si="2168"/>
        <v>#VALUE!</v>
      </c>
      <c r="H2148" s="102" t="e">
        <f t="shared" si="2168"/>
        <v>#VALUE!</v>
      </c>
      <c r="I2148" s="102" t="e">
        <f t="shared" si="2168"/>
        <v>#VALUE!</v>
      </c>
      <c r="J2148" s="102" t="e">
        <f t="shared" si="2168"/>
        <v>#VALUE!</v>
      </c>
      <c r="K2148" s="102" t="e">
        <f t="shared" si="2168"/>
        <v>#VALUE!</v>
      </c>
      <c r="L2148" s="102" t="e">
        <f t="shared" si="2168"/>
        <v>#VALUE!</v>
      </c>
      <c r="M2148" s="102" t="e">
        <f t="shared" si="2168"/>
        <v>#VALUE!</v>
      </c>
      <c r="N2148" s="102" t="e">
        <f t="shared" si="2168"/>
        <v>#VALUE!</v>
      </c>
      <c r="O2148" s="102" t="e">
        <f t="shared" si="2168"/>
        <v>#VALUE!</v>
      </c>
      <c r="P2148" s="102" t="e">
        <f t="shared" si="2168"/>
        <v>#VALUE!</v>
      </c>
      <c r="Q2148" s="102" t="e">
        <f t="shared" si="2168"/>
        <v>#VALUE!</v>
      </c>
      <c r="R2148" s="102" t="e">
        <f t="shared" si="2168"/>
        <v>#VALUE!</v>
      </c>
      <c r="S2148" s="102" t="e">
        <f t="shared" si="2168"/>
        <v>#VALUE!</v>
      </c>
      <c r="T2148" s="102" t="e">
        <f t="shared" si="2168"/>
        <v>#VALUE!</v>
      </c>
      <c r="U2148" s="102" t="e">
        <f t="shared" si="2168"/>
        <v>#VALUE!</v>
      </c>
      <c r="V2148" s="102" t="e">
        <f t="shared" si="2168"/>
        <v>#VALUE!</v>
      </c>
      <c r="W2148" s="102" t="e">
        <f t="shared" si="2168"/>
        <v>#VALUE!</v>
      </c>
      <c r="X2148" s="103" t="e">
        <f t="shared" si="2168"/>
        <v>#VALUE!</v>
      </c>
      <c r="Y2148" s="103" t="e">
        <f t="shared" si="2168"/>
        <v>#VALUE!</v>
      </c>
      <c r="Z2148" s="102" t="e">
        <f t="shared" si="2168"/>
        <v>#VALUE!</v>
      </c>
      <c r="AA2148" s="102" t="e">
        <f t="shared" si="2168"/>
        <v>#VALUE!</v>
      </c>
      <c r="AB2148" s="102">
        <v>-2.1630644118085147E-2</v>
      </c>
      <c r="AC2148" s="102">
        <v>-1.5787207813970677E-2</v>
      </c>
      <c r="AD2148" s="102">
        <v>0.25048126314176733</v>
      </c>
      <c r="AE2148" s="102" t="e">
        <f t="shared" si="2169"/>
        <v>#VALUE!</v>
      </c>
      <c r="AF2148" s="102">
        <v>0.10711365210471471</v>
      </c>
      <c r="AG2148" s="102">
        <v>0.15408416504382999</v>
      </c>
      <c r="AH2148" s="102">
        <v>0.13091813983916548</v>
      </c>
      <c r="AI2148" s="102">
        <v>0.13091696519220541</v>
      </c>
      <c r="AJ2148" s="103" t="e">
        <f t="shared" si="2170"/>
        <v>#VALUE!</v>
      </c>
      <c r="AK2148" s="103">
        <v>2.982540599280975E-2</v>
      </c>
      <c r="AL2148" s="103">
        <v>8.6816289070768646E-2</v>
      </c>
      <c r="AM2148" s="103">
        <v>-1.0181286481727005E-2</v>
      </c>
      <c r="AN2148" s="103">
        <v>-1.1757267636205397E-2</v>
      </c>
      <c r="AO2148" s="103" t="e">
        <f t="shared" si="2171"/>
        <v>#VALUE!</v>
      </c>
      <c r="AP2148" s="103">
        <v>-9.368827698512416E-3</v>
      </c>
      <c r="AQ2148" s="103">
        <v>2.1792048317844547E-2</v>
      </c>
      <c r="AR2148" s="103">
        <v>-0.19239373119592174</v>
      </c>
      <c r="AS2148" s="103" t="e">
        <f t="shared" si="2172"/>
        <v>#VALUE!</v>
      </c>
      <c r="AT2148" s="103">
        <v>0.24897995935831876</v>
      </c>
      <c r="AU2148" s="103">
        <v>0.22299747411050644</v>
      </c>
      <c r="AV2148" s="103">
        <v>-1.3139006034052837E-2</v>
      </c>
      <c r="AW2148" s="103">
        <v>-1.3856518654311315E-2</v>
      </c>
      <c r="AX2148" s="103" t="e">
        <f t="shared" si="2173"/>
        <v>#VALUE!</v>
      </c>
      <c r="AY2148" s="103"/>
      <c r="AZ2148" s="103">
        <v>3.3042109269415532E-2</v>
      </c>
      <c r="BA2148" s="103">
        <v>4.7844059763328652E-2</v>
      </c>
      <c r="BB2148" s="103">
        <v>2.0131289679627139E-2</v>
      </c>
      <c r="BC2148" s="103">
        <v>3.5580417987164582E-2</v>
      </c>
      <c r="BD2148" s="103">
        <v>-0.17139705133130154</v>
      </c>
      <c r="BE2148" s="103">
        <v>-0.16520640101274833</v>
      </c>
      <c r="BF2148" s="103" t="e">
        <f t="shared" si="2174"/>
        <v>#VALUE!</v>
      </c>
      <c r="BG2148" s="103">
        <v>3.4728120409487251E-2</v>
      </c>
      <c r="BH2148" s="103">
        <v>2.1765098297310621E-2</v>
      </c>
      <c r="BI2148" s="103">
        <v>3.6407891304049179E-2</v>
      </c>
      <c r="BJ2148" s="103">
        <v>5.3539637179196305E-2</v>
      </c>
      <c r="BK2148" s="103">
        <v>-6.3229028018628808E-3</v>
      </c>
      <c r="BL2148" s="103">
        <v>7.4647661897788049E-3</v>
      </c>
      <c r="BM2148" s="103">
        <v>5.3690556881328165E-3</v>
      </c>
      <c r="BN2148" s="103">
        <v>1.8876704570720711E-2</v>
      </c>
      <c r="BO2148" s="103" t="e">
        <f t="shared" si="2175"/>
        <v>#VALUE!</v>
      </c>
      <c r="BP2148" s="103">
        <v>3.0177144620693343E-2</v>
      </c>
      <c r="BQ2148" s="103">
        <v>-7.0691583276795509E-4</v>
      </c>
      <c r="BR2148" s="103">
        <v>6.269558240320261E-2</v>
      </c>
      <c r="BS2148" s="103">
        <v>0.1225898789801582</v>
      </c>
      <c r="BT2148" s="103">
        <v>2.7874253978755481E-2</v>
      </c>
      <c r="BU2148" s="103">
        <v>5.2957603843972155E-2</v>
      </c>
      <c r="BV2148" s="103">
        <v>5.786212261232633E-2</v>
      </c>
      <c r="BW2148" s="103">
        <v>7.0405077128052149E-2</v>
      </c>
      <c r="BX2148" s="103">
        <v>8.5820716113583967E-2</v>
      </c>
      <c r="BY2148" s="103">
        <v>0.1118269795864089</v>
      </c>
      <c r="BZ2148" s="102">
        <v>1.5018306508985889E-2</v>
      </c>
      <c r="CA2148" s="103" t="e">
        <f t="shared" si="2176"/>
        <v>#VALUE!</v>
      </c>
      <c r="CB2148" s="103">
        <v>6.1057346420611718E-2</v>
      </c>
      <c r="CC2148" s="103">
        <v>8.3898587683719467E-2</v>
      </c>
      <c r="CD2148" s="103">
        <v>8.9248794264823336E-2</v>
      </c>
      <c r="CE2148" s="103">
        <v>1.3210928649977425E-2</v>
      </c>
      <c r="CF2148" s="103">
        <v>0.12268951178370935</v>
      </c>
      <c r="CG2148" s="103">
        <v>0.12858366570771534</v>
      </c>
      <c r="CH2148" s="103">
        <v>0.1845984698604631</v>
      </c>
      <c r="CI2148" s="103">
        <v>0.14375898748647939</v>
      </c>
      <c r="CJ2148" s="102">
        <v>-6.1141578637015186E-2</v>
      </c>
      <c r="CK2148" s="102">
        <v>-9.1347591554525126E-2</v>
      </c>
      <c r="CL2148" s="103" t="e">
        <f t="shared" si="2177"/>
        <v>#VALUE!</v>
      </c>
      <c r="CM2148" s="103">
        <v>6.7723212557484098E-3</v>
      </c>
      <c r="CN2148" s="103">
        <v>6.3076200521556311E-2</v>
      </c>
      <c r="CO2148" s="103">
        <v>6.3076200521556311E-2</v>
      </c>
      <c r="CP2148" s="103">
        <v>0.10971147329366403</v>
      </c>
      <c r="CQ2148" s="103">
        <v>0.12454260871601069</v>
      </c>
      <c r="CR2148" s="103">
        <v>0.12250419843944246</v>
      </c>
      <c r="CS2148" s="103">
        <v>0.13417072379873909</v>
      </c>
      <c r="CT2148" s="103">
        <v>0.13540026380990519</v>
      </c>
      <c r="CU2148" s="103">
        <v>0.13161067721258363</v>
      </c>
      <c r="CV2148" s="103">
        <v>1.0672917940254307E-2</v>
      </c>
      <c r="CW2148" s="103">
        <v>1.8387604409927264E-2</v>
      </c>
      <c r="CX2148" s="103">
        <v>3.1413243381584919E-4</v>
      </c>
      <c r="CY2148" s="103">
        <v>7.1854195551700794E-3</v>
      </c>
      <c r="CZ2148" s="103">
        <v>1.1895283871625867E-2</v>
      </c>
      <c r="DA2148" s="103" t="e">
        <f t="shared" si="2178"/>
        <v>#VALUE!</v>
      </c>
      <c r="DB2148" s="102">
        <v>-2.6605923528697686E-2</v>
      </c>
      <c r="DC2148" s="102">
        <v>-2.3232833018369876E-2</v>
      </c>
      <c r="DD2148" s="102">
        <v>-1.7378548843938621E-2</v>
      </c>
      <c r="DE2148" s="102">
        <v>-3.7385064109810184E-2</v>
      </c>
      <c r="DF2148" s="102">
        <v>-3.2492106259288431E-2</v>
      </c>
      <c r="DG2148" s="102">
        <v>-3.4389166110917191E-2</v>
      </c>
      <c r="DH2148" s="102">
        <v>-4.5265641985924608E-2</v>
      </c>
      <c r="DI2148" s="102">
        <v>-3.1615928545562742E-2</v>
      </c>
      <c r="DJ2148" s="102">
        <v>-4.4229940962335582E-2</v>
      </c>
      <c r="DK2148" s="102">
        <v>2.4719222393732483E-2</v>
      </c>
      <c r="DL2148" s="102">
        <v>3.8191594942415981E-2</v>
      </c>
      <c r="DM2148" s="102">
        <v>-4.4189115848384836E-2</v>
      </c>
      <c r="DN2148" s="104" t="e">
        <f t="shared" si="2179"/>
        <v>#VALUE!</v>
      </c>
      <c r="DO2148" s="102">
        <v>-4.4189115848384836E-2</v>
      </c>
      <c r="DP2148" s="102">
        <v>-1.0266597548529795E-2</v>
      </c>
      <c r="DQ2148" s="102">
        <v>-4.5702856520750531E-3</v>
      </c>
      <c r="DR2148" s="102">
        <v>1.6651235868868314E-3</v>
      </c>
      <c r="DS2148" s="102">
        <v>-8.704222614240708E-3</v>
      </c>
      <c r="DT2148" s="102">
        <v>-6.7725431972179015E-3</v>
      </c>
      <c r="DU2148" s="102">
        <v>7.0861023675123226E-4</v>
      </c>
      <c r="DV2148" s="105" t="e">
        <f t="shared" si="2180"/>
        <v>#VALUE!</v>
      </c>
      <c r="DW2148" s="106" t="e">
        <f t="shared" si="2181"/>
        <v>#VALUE!</v>
      </c>
      <c r="DX2148" s="107" t="e">
        <f t="shared" si="2182"/>
        <v>#VALUE!</v>
      </c>
      <c r="DZ2148" s="102" t="e">
        <f t="shared" si="2183"/>
        <v>#VALUE!</v>
      </c>
      <c r="EC2148" s="102" t="e">
        <f t="shared" si="2184"/>
        <v>#VALUE!</v>
      </c>
      <c r="EF2148" s="102" t="e">
        <f t="shared" si="2185"/>
        <v>#VALUE!</v>
      </c>
      <c r="EI2148" s="102" t="e">
        <f t="shared" si="2186"/>
        <v>#VALUE!</v>
      </c>
      <c r="EL2148" s="102" t="e">
        <f t="shared" si="2187"/>
        <v>#VALUE!</v>
      </c>
      <c r="EO2148" s="102" t="e">
        <f t="shared" si="2188"/>
        <v>#VALUE!</v>
      </c>
    </row>
    <row r="2149" spans="1:145" ht="15.5" x14ac:dyDescent="0.35">
      <c r="A2149" s="56" t="s">
        <v>205</v>
      </c>
      <c r="B2149" s="190" t="s">
        <v>85</v>
      </c>
      <c r="C2149" s="102" t="e">
        <f t="shared" si="2168"/>
        <v>#VALUE!</v>
      </c>
      <c r="D2149" s="102" t="e">
        <f t="shared" si="2168"/>
        <v>#VALUE!</v>
      </c>
      <c r="E2149" s="102" t="e">
        <f t="shared" si="2168"/>
        <v>#VALUE!</v>
      </c>
      <c r="F2149" s="102" t="e">
        <f t="shared" si="2168"/>
        <v>#VALUE!</v>
      </c>
      <c r="G2149" s="102" t="e">
        <f t="shared" si="2168"/>
        <v>#VALUE!</v>
      </c>
      <c r="H2149" s="102" t="e">
        <f t="shared" si="2168"/>
        <v>#VALUE!</v>
      </c>
      <c r="I2149" s="102" t="e">
        <f t="shared" si="2168"/>
        <v>#VALUE!</v>
      </c>
      <c r="J2149" s="102" t="e">
        <f t="shared" si="2168"/>
        <v>#VALUE!</v>
      </c>
      <c r="K2149" s="102" t="e">
        <f t="shared" si="2168"/>
        <v>#VALUE!</v>
      </c>
      <c r="L2149" s="102" t="e">
        <f t="shared" si="2168"/>
        <v>#VALUE!</v>
      </c>
      <c r="M2149" s="102" t="e">
        <f t="shared" si="2168"/>
        <v>#VALUE!</v>
      </c>
      <c r="N2149" s="102" t="e">
        <f t="shared" si="2168"/>
        <v>#VALUE!</v>
      </c>
      <c r="O2149" s="102" t="e">
        <f t="shared" si="2168"/>
        <v>#VALUE!</v>
      </c>
      <c r="P2149" s="102" t="e">
        <f t="shared" si="2168"/>
        <v>#VALUE!</v>
      </c>
      <c r="Q2149" s="102" t="e">
        <f t="shared" si="2168"/>
        <v>#VALUE!</v>
      </c>
      <c r="R2149" s="102" t="e">
        <f t="shared" si="2168"/>
        <v>#VALUE!</v>
      </c>
      <c r="S2149" s="102" t="e">
        <f t="shared" si="2168"/>
        <v>#VALUE!</v>
      </c>
      <c r="T2149" s="102" t="e">
        <f t="shared" si="2168"/>
        <v>#VALUE!</v>
      </c>
      <c r="U2149" s="102" t="e">
        <f t="shared" si="2168"/>
        <v>#VALUE!</v>
      </c>
      <c r="V2149" s="102" t="e">
        <f t="shared" si="2168"/>
        <v>#VALUE!</v>
      </c>
      <c r="W2149" s="102" t="e">
        <f t="shared" si="2168"/>
        <v>#VALUE!</v>
      </c>
      <c r="X2149" s="103" t="e">
        <f t="shared" si="2168"/>
        <v>#VALUE!</v>
      </c>
      <c r="Y2149" s="103" t="e">
        <f t="shared" si="2168"/>
        <v>#VALUE!</v>
      </c>
      <c r="Z2149" s="102" t="e">
        <f t="shared" si="2168"/>
        <v>#VALUE!</v>
      </c>
      <c r="AA2149" s="102" t="e">
        <f t="shared" si="2168"/>
        <v>#VALUE!</v>
      </c>
      <c r="AB2149" s="102">
        <v>3.4787123980959213E-2</v>
      </c>
      <c r="AC2149" s="102">
        <v>4.3560914507305801E-2</v>
      </c>
      <c r="AD2149" s="102">
        <v>-1.2754277556522127E-3</v>
      </c>
      <c r="AE2149" s="102" t="e">
        <f t="shared" si="2169"/>
        <v>#VALUE!</v>
      </c>
      <c r="AF2149" s="102">
        <v>-1.6380669677672353E-2</v>
      </c>
      <c r="AG2149" s="102">
        <v>-9.6507488334197297E-2</v>
      </c>
      <c r="AH2149" s="102">
        <v>-0.11193361769623804</v>
      </c>
      <c r="AI2149" s="102">
        <v>-0.11193486843395765</v>
      </c>
      <c r="AJ2149" s="103" t="e">
        <f t="shared" si="2170"/>
        <v>#VALUE!</v>
      </c>
      <c r="AK2149" s="103">
        <v>2.4559226368349743E-2</v>
      </c>
      <c r="AL2149" s="103">
        <v>6.3022511358753613E-2</v>
      </c>
      <c r="AM2149" s="103">
        <v>-2.0236685414056321E-2</v>
      </c>
      <c r="AN2149" s="103">
        <v>-2.1648474479104E-2</v>
      </c>
      <c r="AO2149" s="103" t="e">
        <f t="shared" si="2171"/>
        <v>#VALUE!</v>
      </c>
      <c r="AP2149" s="103">
        <v>1.2663272023111969E-2</v>
      </c>
      <c r="AQ2149" s="103">
        <v>-3.3052501662915103E-2</v>
      </c>
      <c r="AR2149" s="103">
        <v>6.924871333856232E-2</v>
      </c>
      <c r="AS2149" s="103" t="e">
        <f t="shared" si="2172"/>
        <v>#VALUE!</v>
      </c>
      <c r="AT2149" s="103">
        <v>0.4026612258576136</v>
      </c>
      <c r="AU2149" s="103">
        <v>0.18003688726035474</v>
      </c>
      <c r="AV2149" s="103">
        <v>0.13714760642663812</v>
      </c>
      <c r="AW2149" s="103">
        <v>0.136425009369747</v>
      </c>
      <c r="AX2149" s="103" t="e">
        <f t="shared" si="2173"/>
        <v>#VALUE!</v>
      </c>
      <c r="AY2149" s="103"/>
      <c r="AZ2149" s="103">
        <v>-9.1619825415548445E-2</v>
      </c>
      <c r="BA2149" s="103">
        <v>-8.2983081799890127E-2</v>
      </c>
      <c r="BB2149" s="103">
        <v>-0.12205125004530408</v>
      </c>
      <c r="BC2149" s="103">
        <v>-0.11366322458208827</v>
      </c>
      <c r="BD2149" s="103">
        <v>-0.14297479092537382</v>
      </c>
      <c r="BE2149" s="103">
        <v>-0.13641559556137758</v>
      </c>
      <c r="BF2149" s="103" t="e">
        <f t="shared" si="2174"/>
        <v>#VALUE!</v>
      </c>
      <c r="BG2149" s="103">
        <v>2.0171770021010092E-2</v>
      </c>
      <c r="BH2149" s="103">
        <v>2.7403592775148554E-2</v>
      </c>
      <c r="BI2149" s="103">
        <v>-7.4724941580046706E-3</v>
      </c>
      <c r="BJ2149" s="103">
        <v>6.9421211268600239E-4</v>
      </c>
      <c r="BK2149" s="103">
        <v>-2.0115946973246219E-2</v>
      </c>
      <c r="BL2149" s="103">
        <v>-1.2322460485781868E-2</v>
      </c>
      <c r="BM2149" s="103">
        <v>-1.3215410101656749E-2</v>
      </c>
      <c r="BN2149" s="103">
        <v>-5.5722561421989976E-3</v>
      </c>
      <c r="BO2149" s="103" t="e">
        <f t="shared" si="2175"/>
        <v>#VALUE!</v>
      </c>
      <c r="BP2149" s="103">
        <v>9.4027483670008599E-2</v>
      </c>
      <c r="BQ2149" s="103">
        <v>-1.9315703533972068E-2</v>
      </c>
      <c r="BR2149" s="103">
        <v>3.5557405496436448E-2</v>
      </c>
      <c r="BS2149" s="103">
        <v>6.4138658015238631E-2</v>
      </c>
      <c r="BT2149" s="103">
        <v>2.1942469749690292E-2</v>
      </c>
      <c r="BU2149" s="103">
        <v>3.6270386839933055E-2</v>
      </c>
      <c r="BV2149" s="103">
        <v>3.3126487184591998E-2</v>
      </c>
      <c r="BW2149" s="103">
        <v>6.4868265075417861E-2</v>
      </c>
      <c r="BX2149" s="103">
        <v>7.4263636225971555E-2</v>
      </c>
      <c r="BY2149" s="103">
        <v>9.1000636128350021E-2</v>
      </c>
      <c r="BZ2149" s="102">
        <v>4.3523091591673134E-2</v>
      </c>
      <c r="CA2149" s="103" t="e">
        <f t="shared" si="2176"/>
        <v>#VALUE!</v>
      </c>
      <c r="CB2149" s="103">
        <v>0.23810557350197295</v>
      </c>
      <c r="CC2149" s="103">
        <v>0.26132533961028548</v>
      </c>
      <c r="CD2149" s="103">
        <v>0.20226123854630568</v>
      </c>
      <c r="CE2149" s="103">
        <v>-1.5249986873038796E-2</v>
      </c>
      <c r="CF2149" s="103">
        <v>0.20284918804088217</v>
      </c>
      <c r="CG2149" s="103">
        <v>0.20797312574118615</v>
      </c>
      <c r="CH2149" s="103">
        <v>0.13232250789185054</v>
      </c>
      <c r="CI2149" s="103">
        <v>0.10380302780507139</v>
      </c>
      <c r="CJ2149" s="102">
        <v>0.18697669612442094</v>
      </c>
      <c r="CK2149" s="102">
        <v>0.15124253065782969</v>
      </c>
      <c r="CL2149" s="103" t="e">
        <f t="shared" si="2177"/>
        <v>#VALUE!</v>
      </c>
      <c r="CM2149" s="103">
        <v>-4.0620639386184806E-2</v>
      </c>
      <c r="CN2149" s="103">
        <v>-3.7404339657203176E-2</v>
      </c>
      <c r="CO2149" s="103">
        <v>-3.7404339657203176E-2</v>
      </c>
      <c r="CP2149" s="103">
        <v>-2.4243629575451599E-2</v>
      </c>
      <c r="CQ2149" s="103">
        <v>-1.6204437773069329E-2</v>
      </c>
      <c r="CR2149" s="103">
        <v>-1.7741583148907572E-2</v>
      </c>
      <c r="CS2149" s="103">
        <v>-1.7457383877934156E-2</v>
      </c>
      <c r="CT2149" s="103">
        <v>-1.5814503665508437E-2</v>
      </c>
      <c r="CU2149" s="103">
        <v>-1.7613188038414853E-2</v>
      </c>
      <c r="CV2149" s="103">
        <v>-6.6134518140877507E-2</v>
      </c>
      <c r="CW2149" s="103">
        <v>-6.1242026554479412E-2</v>
      </c>
      <c r="CX2149" s="103">
        <v>-6.2978466776689071E-2</v>
      </c>
      <c r="CY2149" s="103">
        <v>-7.9023077209744053E-2</v>
      </c>
      <c r="CZ2149" s="103">
        <v>-7.6800289099836466E-2</v>
      </c>
      <c r="DA2149" s="103" t="e">
        <f t="shared" si="2178"/>
        <v>#VALUE!</v>
      </c>
      <c r="DB2149" s="102">
        <v>-3.4890966620858312E-2</v>
      </c>
      <c r="DC2149" s="102">
        <v>-3.0602812266460635E-2</v>
      </c>
      <c r="DD2149" s="102">
        <v>-2.4645540703042028E-2</v>
      </c>
      <c r="DE2149" s="102">
        <v>-3.5945519139944322E-2</v>
      </c>
      <c r="DF2149" s="102">
        <v>-3.150309928101494E-2</v>
      </c>
      <c r="DG2149" s="102">
        <v>-3.2443089844242365E-2</v>
      </c>
      <c r="DH2149" s="102">
        <v>-4.4017384029731745E-2</v>
      </c>
      <c r="DI2149" s="102">
        <v>-3.1854970644370158E-2</v>
      </c>
      <c r="DJ2149" s="102">
        <v>-4.3338734774984844E-2</v>
      </c>
      <c r="DK2149" s="102">
        <v>-5.5793419921454257E-2</v>
      </c>
      <c r="DL2149" s="102">
        <v>-4.8134432982018693E-2</v>
      </c>
      <c r="DM2149" s="102">
        <v>-4.3300358828143405E-2</v>
      </c>
      <c r="DN2149" s="104" t="e">
        <f t="shared" si="2179"/>
        <v>#VALUE!</v>
      </c>
      <c r="DO2149" s="102">
        <v>-4.3300358828143405E-2</v>
      </c>
      <c r="DP2149" s="102">
        <v>5.060129465979863E-2</v>
      </c>
      <c r="DQ2149" s="102">
        <v>5.7953810949300986E-2</v>
      </c>
      <c r="DR2149" s="102">
        <v>6.5905397768927523E-2</v>
      </c>
      <c r="DS2149" s="102">
        <v>4.598782419117136E-2</v>
      </c>
      <c r="DT2149" s="102">
        <v>4.8119016184532494E-2</v>
      </c>
      <c r="DU2149" s="102">
        <v>6.0782725341580628E-2</v>
      </c>
      <c r="DV2149" s="105" t="e">
        <f t="shared" si="2180"/>
        <v>#VALUE!</v>
      </c>
      <c r="DW2149" s="106" t="e">
        <f t="shared" si="2181"/>
        <v>#VALUE!</v>
      </c>
      <c r="DX2149" s="107" t="e">
        <f t="shared" si="2182"/>
        <v>#VALUE!</v>
      </c>
      <c r="DZ2149" s="102" t="e">
        <f t="shared" si="2183"/>
        <v>#VALUE!</v>
      </c>
      <c r="EC2149" s="102" t="e">
        <f t="shared" si="2184"/>
        <v>#VALUE!</v>
      </c>
      <c r="EF2149" s="102" t="e">
        <f t="shared" si="2185"/>
        <v>#VALUE!</v>
      </c>
      <c r="EI2149" s="102" t="e">
        <f t="shared" si="2186"/>
        <v>#VALUE!</v>
      </c>
      <c r="EL2149" s="102" t="e">
        <f t="shared" si="2187"/>
        <v>#VALUE!</v>
      </c>
      <c r="EO2149" s="102" t="e">
        <f t="shared" si="2188"/>
        <v>#VALUE!</v>
      </c>
    </row>
    <row r="2150" spans="1:145" ht="15.5" x14ac:dyDescent="0.35">
      <c r="A2150" s="56" t="s">
        <v>206</v>
      </c>
      <c r="B2150" s="190" t="s">
        <v>85</v>
      </c>
      <c r="C2150" s="102" t="e">
        <f t="shared" si="2168"/>
        <v>#VALUE!</v>
      </c>
      <c r="D2150" s="102" t="e">
        <f t="shared" si="2168"/>
        <v>#VALUE!</v>
      </c>
      <c r="E2150" s="102" t="e">
        <f t="shared" si="2168"/>
        <v>#VALUE!</v>
      </c>
      <c r="F2150" s="102" t="e">
        <f t="shared" si="2168"/>
        <v>#VALUE!</v>
      </c>
      <c r="G2150" s="102" t="e">
        <f t="shared" si="2168"/>
        <v>#VALUE!</v>
      </c>
      <c r="H2150" s="102" t="e">
        <f t="shared" si="2168"/>
        <v>#VALUE!</v>
      </c>
      <c r="I2150" s="102" t="e">
        <f t="shared" si="2168"/>
        <v>#VALUE!</v>
      </c>
      <c r="J2150" s="102" t="e">
        <f t="shared" si="2168"/>
        <v>#VALUE!</v>
      </c>
      <c r="K2150" s="102" t="e">
        <f t="shared" si="2168"/>
        <v>#VALUE!</v>
      </c>
      <c r="L2150" s="102" t="e">
        <f t="shared" si="2168"/>
        <v>#VALUE!</v>
      </c>
      <c r="M2150" s="102" t="e">
        <f t="shared" si="2168"/>
        <v>#VALUE!</v>
      </c>
      <c r="N2150" s="102" t="e">
        <f t="shared" si="2168"/>
        <v>#VALUE!</v>
      </c>
      <c r="O2150" s="102" t="e">
        <f t="shared" si="2168"/>
        <v>#VALUE!</v>
      </c>
      <c r="P2150" s="102" t="e">
        <f t="shared" si="2168"/>
        <v>#VALUE!</v>
      </c>
      <c r="Q2150" s="102" t="e">
        <f t="shared" si="2168"/>
        <v>#VALUE!</v>
      </c>
      <c r="R2150" s="102" t="e">
        <f t="shared" si="2168"/>
        <v>#VALUE!</v>
      </c>
      <c r="S2150" s="102" t="e">
        <f t="shared" si="2168"/>
        <v>#VALUE!</v>
      </c>
      <c r="T2150" s="102" t="e">
        <f t="shared" si="2168"/>
        <v>#VALUE!</v>
      </c>
      <c r="U2150" s="102" t="e">
        <f t="shared" si="2168"/>
        <v>#VALUE!</v>
      </c>
      <c r="V2150" s="102" t="e">
        <f t="shared" si="2168"/>
        <v>#VALUE!</v>
      </c>
      <c r="W2150" s="102" t="e">
        <f t="shared" si="2168"/>
        <v>#VALUE!</v>
      </c>
      <c r="X2150" s="103" t="e">
        <f t="shared" si="2168"/>
        <v>#VALUE!</v>
      </c>
      <c r="Y2150" s="103" t="e">
        <f t="shared" si="2168"/>
        <v>#VALUE!</v>
      </c>
      <c r="Z2150" s="102" t="e">
        <f t="shared" si="2168"/>
        <v>#VALUE!</v>
      </c>
      <c r="AA2150" s="102" t="e">
        <f t="shared" si="2168"/>
        <v>#VALUE!</v>
      </c>
      <c r="AB2150" s="102">
        <v>-1.2917842563539141E-2</v>
      </c>
      <c r="AC2150" s="102">
        <v>-1.0087636078066975E-2</v>
      </c>
      <c r="AD2150" s="102">
        <v>-3.5555009037536501E-3</v>
      </c>
      <c r="AE2150" s="102" t="e">
        <f t="shared" si="2169"/>
        <v>#VALUE!</v>
      </c>
      <c r="AF2150" s="102">
        <v>-1.8984340615859352E-2</v>
      </c>
      <c r="AG2150" s="102">
        <v>-1.4911348122663853E-2</v>
      </c>
      <c r="AH2150" s="102">
        <v>-8.031121210798688E-3</v>
      </c>
      <c r="AI2150" s="102">
        <v>-8.0319669408538703E-3</v>
      </c>
      <c r="AJ2150" s="103" t="e">
        <f t="shared" si="2170"/>
        <v>#VALUE!</v>
      </c>
      <c r="AK2150" s="103">
        <v>2.5553986509560801E-2</v>
      </c>
      <c r="AL2150" s="103">
        <v>8.2851787216625006E-2</v>
      </c>
      <c r="AM2150" s="103">
        <v>5.815318111609824E-2</v>
      </c>
      <c r="AN2150" s="103">
        <v>5.6835924723365114E-2</v>
      </c>
      <c r="AO2150" s="103" t="e">
        <f t="shared" si="2171"/>
        <v>#VALUE!</v>
      </c>
      <c r="AP2150" s="103">
        <v>0.14302642731715848</v>
      </c>
      <c r="AQ2150" s="103">
        <v>0.15332808134552212</v>
      </c>
      <c r="AR2150" s="103">
        <v>-1.3043594370262796E-2</v>
      </c>
      <c r="AS2150" s="103" t="e">
        <f t="shared" si="2172"/>
        <v>#VALUE!</v>
      </c>
      <c r="AT2150" s="103">
        <v>-7.6951909370069849E-2</v>
      </c>
      <c r="AU2150" s="103">
        <v>-6.7582098886074235E-2</v>
      </c>
      <c r="AV2150" s="103">
        <v>2.3383374503857371E-2</v>
      </c>
      <c r="AW2150" s="103">
        <v>2.293277027687499E-2</v>
      </c>
      <c r="AX2150" s="103" t="e">
        <f t="shared" si="2173"/>
        <v>#VALUE!</v>
      </c>
      <c r="AY2150" s="103"/>
      <c r="AZ2150" s="103">
        <v>-1.6178790016950967E-2</v>
      </c>
      <c r="BA2150" s="103">
        <v>-8.8426172169369498E-3</v>
      </c>
      <c r="BB2150" s="103">
        <v>-4.4176873612843608E-2</v>
      </c>
      <c r="BC2150" s="103">
        <v>-3.7110583347909822E-2</v>
      </c>
      <c r="BD2150" s="103">
        <v>-6.0974401944122021E-2</v>
      </c>
      <c r="BE2150" s="103">
        <v>-5.7174569349289071E-2</v>
      </c>
      <c r="BF2150" s="103" t="e">
        <f t="shared" si="2174"/>
        <v>#VALUE!</v>
      </c>
      <c r="BG2150" s="103">
        <v>-1.0165977126230257E-2</v>
      </c>
      <c r="BH2150" s="103">
        <v>-6.6449083520561903E-3</v>
      </c>
      <c r="BI2150" s="103">
        <v>-7.3455899187525264E-2</v>
      </c>
      <c r="BJ2150" s="103">
        <v>-6.6418518212465097E-2</v>
      </c>
      <c r="BK2150" s="103">
        <v>-8.6289809199492667E-2</v>
      </c>
      <c r="BL2150" s="103">
        <v>-8.2221217493029422E-2</v>
      </c>
      <c r="BM2150" s="103">
        <v>-8.2839638951458197E-2</v>
      </c>
      <c r="BN2150" s="103">
        <v>-7.8853678144680001E-2</v>
      </c>
      <c r="BO2150" s="103" t="e">
        <f t="shared" si="2175"/>
        <v>#VALUE!</v>
      </c>
      <c r="BP2150" s="103">
        <v>8.4685221043556171E-4</v>
      </c>
      <c r="BQ2150" s="103">
        <v>-1.5196551023662666E-2</v>
      </c>
      <c r="BR2150" s="103">
        <v>7.2543747484104188E-3</v>
      </c>
      <c r="BS2150" s="103">
        <v>2.3725555869687043E-2</v>
      </c>
      <c r="BT2150" s="103">
        <v>-3.0108871947677751E-3</v>
      </c>
      <c r="BU2150" s="103">
        <v>2.3309877651366824E-3</v>
      </c>
      <c r="BV2150" s="103">
        <v>4.3646623987563736E-4</v>
      </c>
      <c r="BW2150" s="103">
        <v>7.1053252476236924E-3</v>
      </c>
      <c r="BX2150" s="103">
        <v>1.2454282388345566E-2</v>
      </c>
      <c r="BY2150" s="103">
        <v>2.2977359626595938E-2</v>
      </c>
      <c r="BZ2150" s="102">
        <v>2.908207749957795E-2</v>
      </c>
      <c r="CA2150" s="103" t="e">
        <f t="shared" si="2176"/>
        <v>#VALUE!</v>
      </c>
      <c r="CB2150" s="103">
        <v>-1.6881757386160452E-2</v>
      </c>
      <c r="CC2150" s="103">
        <v>-8.0156828662603617E-3</v>
      </c>
      <c r="CD2150" s="103">
        <v>-5.9389423906215672E-3</v>
      </c>
      <c r="CE2150" s="103">
        <v>1.6940257100801808E-2</v>
      </c>
      <c r="CF2150" s="103">
        <v>2.0797246297157353E-2</v>
      </c>
      <c r="CG2150" s="103">
        <v>2.241015724949217E-2</v>
      </c>
      <c r="CH2150" s="103">
        <v>-1.3682485121108267E-2</v>
      </c>
      <c r="CI2150" s="103">
        <v>-2.7021989145663342E-2</v>
      </c>
      <c r="CJ2150" s="102">
        <v>6.5882222666528755E-3</v>
      </c>
      <c r="CK2150" s="102">
        <v>-9.6533984153293929E-3</v>
      </c>
      <c r="CL2150" s="103" t="e">
        <f t="shared" si="2177"/>
        <v>#VALUE!</v>
      </c>
      <c r="CM2150" s="103">
        <v>-1.6824003395534894E-3</v>
      </c>
      <c r="CN2150" s="103">
        <v>-1.116221431982114E-2</v>
      </c>
      <c r="CO2150" s="103">
        <v>-1.116221431982114E-2</v>
      </c>
      <c r="CP2150" s="103">
        <v>-1.8478578641959478E-2</v>
      </c>
      <c r="CQ2150" s="103">
        <v>-1.3976632829428133E-2</v>
      </c>
      <c r="CR2150" s="103">
        <v>-6.7636774960618219E-3</v>
      </c>
      <c r="CS2150" s="103">
        <v>-1.4636354701917396E-2</v>
      </c>
      <c r="CT2150" s="103">
        <v>-1.4254717240304457E-2</v>
      </c>
      <c r="CU2150" s="103">
        <v>-7.2092211665245147E-3</v>
      </c>
      <c r="CV2150" s="103">
        <v>-1.5995033606177322E-2</v>
      </c>
      <c r="CW2150" s="103">
        <v>-1.9519390789869424E-2</v>
      </c>
      <c r="CX2150" s="103">
        <v>-1.9835434014397895E-2</v>
      </c>
      <c r="CY2150" s="103">
        <v>-2.3431837927833793E-2</v>
      </c>
      <c r="CZ2150" s="103">
        <v>-9.0720976023994544E-3</v>
      </c>
      <c r="DA2150" s="103" t="e">
        <f t="shared" si="2178"/>
        <v>#VALUE!</v>
      </c>
      <c r="DB2150" s="102">
        <v>-4.6663404690005681E-3</v>
      </c>
      <c r="DC2150" s="102">
        <v>-1.359527421689497E-3</v>
      </c>
      <c r="DD2150" s="102">
        <v>2.6863559574121566E-3</v>
      </c>
      <c r="DE2150" s="102">
        <v>-2.9354197043606491E-3</v>
      </c>
      <c r="DF2150" s="102">
        <v>3.5675181983317264E-4</v>
      </c>
      <c r="DG2150" s="102">
        <v>4.6833738179241332E-3</v>
      </c>
      <c r="DH2150" s="102">
        <v>-2.3216325172705473E-3</v>
      </c>
      <c r="DI2150" s="102">
        <v>7.2633987614852489E-3</v>
      </c>
      <c r="DJ2150" s="102">
        <v>4.0074916557088008E-3</v>
      </c>
      <c r="DK2150" s="102">
        <v>-1.5517684890593159E-3</v>
      </c>
      <c r="DL2150" s="102">
        <v>5.437882834195433E-3</v>
      </c>
      <c r="DM2150" s="102">
        <v>4.0372865818768229E-3</v>
      </c>
      <c r="DN2150" s="104" t="e">
        <f t="shared" si="2179"/>
        <v>#VALUE!</v>
      </c>
      <c r="DO2150" s="102">
        <v>4.0372865818768229E-3</v>
      </c>
      <c r="DP2150" s="102">
        <v>-8.455297115470271E-3</v>
      </c>
      <c r="DQ2150" s="102">
        <v>-3.9238903292754873E-3</v>
      </c>
      <c r="DR2150" s="102">
        <v>9.7672777978160446E-4</v>
      </c>
      <c r="DS2150" s="102">
        <v>-7.6333083799691639E-3</v>
      </c>
      <c r="DT2150" s="102">
        <v>-4.9902600379028491E-3</v>
      </c>
      <c r="DU2150" s="102">
        <v>-9.0524525769297974E-5</v>
      </c>
      <c r="DV2150" s="105" t="e">
        <f t="shared" si="2180"/>
        <v>#VALUE!</v>
      </c>
      <c r="DW2150" s="106" t="e">
        <f t="shared" si="2181"/>
        <v>#VALUE!</v>
      </c>
      <c r="DX2150" s="107" t="e">
        <f t="shared" si="2182"/>
        <v>#VALUE!</v>
      </c>
      <c r="DZ2150" s="102" t="e">
        <f t="shared" si="2183"/>
        <v>#VALUE!</v>
      </c>
      <c r="EC2150" s="102" t="e">
        <f t="shared" si="2184"/>
        <v>#VALUE!</v>
      </c>
      <c r="EF2150" s="102" t="e">
        <f t="shared" si="2185"/>
        <v>#VALUE!</v>
      </c>
      <c r="EI2150" s="102" t="e">
        <f t="shared" si="2186"/>
        <v>#VALUE!</v>
      </c>
      <c r="EL2150" s="102" t="e">
        <f t="shared" si="2187"/>
        <v>#VALUE!</v>
      </c>
      <c r="EO2150" s="102" t="e">
        <f t="shared" si="2188"/>
        <v>#VALUE!</v>
      </c>
    </row>
    <row r="2151" spans="1:145" ht="15.5" x14ac:dyDescent="0.35">
      <c r="A2151" s="56" t="s">
        <v>207</v>
      </c>
      <c r="B2151" s="190" t="s">
        <v>85</v>
      </c>
      <c r="C2151" s="102" t="e">
        <f t="shared" si="2168"/>
        <v>#VALUE!</v>
      </c>
      <c r="D2151" s="102" t="e">
        <f t="shared" si="2168"/>
        <v>#VALUE!</v>
      </c>
      <c r="E2151" s="102" t="e">
        <f t="shared" si="2168"/>
        <v>#VALUE!</v>
      </c>
      <c r="F2151" s="102" t="e">
        <f t="shared" si="2168"/>
        <v>#VALUE!</v>
      </c>
      <c r="G2151" s="102" t="e">
        <f t="shared" si="2168"/>
        <v>#VALUE!</v>
      </c>
      <c r="H2151" s="102" t="e">
        <f t="shared" si="2168"/>
        <v>#VALUE!</v>
      </c>
      <c r="I2151" s="102" t="e">
        <f t="shared" si="2168"/>
        <v>#VALUE!</v>
      </c>
      <c r="J2151" s="102" t="e">
        <f t="shared" si="2168"/>
        <v>#VALUE!</v>
      </c>
      <c r="K2151" s="102" t="e">
        <f t="shared" si="2168"/>
        <v>#VALUE!</v>
      </c>
      <c r="L2151" s="102" t="e">
        <f t="shared" si="2168"/>
        <v>#VALUE!</v>
      </c>
      <c r="M2151" s="102" t="e">
        <f t="shared" si="2168"/>
        <v>#VALUE!</v>
      </c>
      <c r="N2151" s="102" t="e">
        <f t="shared" si="2168"/>
        <v>#VALUE!</v>
      </c>
      <c r="O2151" s="102" t="e">
        <f t="shared" si="2168"/>
        <v>#VALUE!</v>
      </c>
      <c r="P2151" s="102" t="e">
        <f t="shared" si="2168"/>
        <v>#VALUE!</v>
      </c>
      <c r="Q2151" s="102" t="e">
        <f t="shared" si="2168"/>
        <v>#VALUE!</v>
      </c>
      <c r="R2151" s="102" t="e">
        <f t="shared" si="2168"/>
        <v>#VALUE!</v>
      </c>
      <c r="S2151" s="102" t="e">
        <f t="shared" si="2168"/>
        <v>#VALUE!</v>
      </c>
      <c r="T2151" s="102" t="e">
        <f t="shared" si="2168"/>
        <v>#VALUE!</v>
      </c>
      <c r="U2151" s="102" t="e">
        <f t="shared" si="2168"/>
        <v>#VALUE!</v>
      </c>
      <c r="V2151" s="102" t="e">
        <f t="shared" si="2168"/>
        <v>#VALUE!</v>
      </c>
      <c r="W2151" s="102" t="e">
        <f t="shared" si="2168"/>
        <v>#VALUE!</v>
      </c>
      <c r="X2151" s="103" t="e">
        <f t="shared" si="2168"/>
        <v>#VALUE!</v>
      </c>
      <c r="Y2151" s="103" t="e">
        <f t="shared" si="2168"/>
        <v>#VALUE!</v>
      </c>
      <c r="Z2151" s="102" t="e">
        <f t="shared" si="2168"/>
        <v>#VALUE!</v>
      </c>
      <c r="AA2151" s="102" t="e">
        <f t="shared" si="2168"/>
        <v>#VALUE!</v>
      </c>
      <c r="AB2151" s="102">
        <v>-3.0865618049059677E-2</v>
      </c>
      <c r="AC2151" s="102">
        <v>-8.3413242224232464E-2</v>
      </c>
      <c r="AD2151" s="102">
        <v>-8.7854042537897345E-2</v>
      </c>
      <c r="AE2151" s="102" t="e">
        <f t="shared" si="2169"/>
        <v>#VALUE!</v>
      </c>
      <c r="AF2151" s="102">
        <v>-3.9933181564456154E-2</v>
      </c>
      <c r="AG2151" s="102">
        <v>-4.5624024794455084E-2</v>
      </c>
      <c r="AH2151" s="102">
        <v>-5.2130481997518373E-2</v>
      </c>
      <c r="AI2151" s="102">
        <v>-5.2130482014817466E-2</v>
      </c>
      <c r="AJ2151" s="103" t="e">
        <f t="shared" si="2170"/>
        <v>#VALUE!</v>
      </c>
      <c r="AK2151" s="103">
        <v>1.8690766643138776E-2</v>
      </c>
      <c r="AL2151" s="103">
        <v>1.9796232284520217E-2</v>
      </c>
      <c r="AM2151" s="103">
        <v>1.8113900907423448E-2</v>
      </c>
      <c r="AN2151" s="103">
        <v>-4.5733733339590283E-7</v>
      </c>
      <c r="AO2151" s="103" t="e">
        <f t="shared" si="2171"/>
        <v>#VALUE!</v>
      </c>
      <c r="AP2151" s="103">
        <v>7.2550572961613102E-2</v>
      </c>
      <c r="AQ2151" s="103">
        <v>5.4724568017253658E-2</v>
      </c>
      <c r="AR2151" s="103">
        <v>4.5520431345350103E-3</v>
      </c>
      <c r="AS2151" s="103" t="e">
        <f t="shared" si="2172"/>
        <v>#VALUE!</v>
      </c>
      <c r="AT2151" s="103">
        <v>1.2539630190140419E-2</v>
      </c>
      <c r="AU2151" s="103">
        <v>4.5266949119793988E-2</v>
      </c>
      <c r="AV2151" s="103">
        <v>3.4816849152162287E-2</v>
      </c>
      <c r="AW2151" s="103">
        <v>3.4763312625995128E-2</v>
      </c>
      <c r="AX2151" s="103" t="e">
        <f t="shared" si="2173"/>
        <v>#VALUE!</v>
      </c>
      <c r="AY2151" s="103"/>
      <c r="AZ2151" s="103">
        <v>1.8594650822673805E-2</v>
      </c>
      <c r="BA2151" s="103">
        <v>-2.0665996631655634E-3</v>
      </c>
      <c r="BB2151" s="103">
        <v>2.9503284882406337E-2</v>
      </c>
      <c r="BC2151" s="103">
        <v>2.7710230915722937E-2</v>
      </c>
      <c r="BD2151" s="103">
        <v>3.5064611838152772E-2</v>
      </c>
      <c r="BE2151" s="103">
        <v>3.2786350653951205E-2</v>
      </c>
      <c r="BF2151" s="103" t="e">
        <f t="shared" si="2174"/>
        <v>#VALUE!</v>
      </c>
      <c r="BG2151" s="103">
        <v>-3.5334115981619759E-3</v>
      </c>
      <c r="BH2151" s="103">
        <v>-4.2641767008936588E-3</v>
      </c>
      <c r="BI2151" s="103">
        <v>-1.3190802215157072E-2</v>
      </c>
      <c r="BJ2151" s="103">
        <v>-1.3564555905641595E-2</v>
      </c>
      <c r="BK2151" s="103">
        <v>6.3597978450723777E-4</v>
      </c>
      <c r="BL2151" s="103">
        <v>-1.4707491876300762E-4</v>
      </c>
      <c r="BM2151" s="103">
        <v>1.4610000820394846E-3</v>
      </c>
      <c r="BN2151" s="103">
        <v>6.1792324353755529E-4</v>
      </c>
      <c r="BO2151" s="103" t="e">
        <f t="shared" si="2175"/>
        <v>#VALUE!</v>
      </c>
      <c r="BP2151" s="103">
        <v>2.0374738948083879E-2</v>
      </c>
      <c r="BQ2151" s="103">
        <v>2.286060997063644E-2</v>
      </c>
      <c r="BR2151" s="103">
        <v>2.7633335620520685E-2</v>
      </c>
      <c r="BS2151" s="103">
        <v>2.7795278390681005E-2</v>
      </c>
      <c r="BT2151" s="103">
        <v>6.9217935753406162E-3</v>
      </c>
      <c r="BU2151" s="103">
        <v>8.3659794195541145E-3</v>
      </c>
      <c r="BV2151" s="103">
        <v>5.8539531931660442E-3</v>
      </c>
      <c r="BW2151" s="103">
        <v>1.2196378132821183E-3</v>
      </c>
      <c r="BX2151" s="103">
        <v>1.8437863365014025E-3</v>
      </c>
      <c r="BY2151" s="103">
        <v>-6.7568630479279863E-3</v>
      </c>
      <c r="BZ2151" s="102">
        <v>1.0151932482333781E-2</v>
      </c>
      <c r="CA2151" s="103" t="e">
        <f t="shared" si="2176"/>
        <v>#VALUE!</v>
      </c>
      <c r="CB2151" s="103">
        <v>-2.3733191174104161E-3</v>
      </c>
      <c r="CC2151" s="103">
        <v>-1.3262464724023589E-3</v>
      </c>
      <c r="CD2151" s="103">
        <v>-1.7800268899375413E-3</v>
      </c>
      <c r="CE2151" s="103">
        <v>1.8987499701065901E-2</v>
      </c>
      <c r="CF2151" s="103">
        <v>1.4092759229187346E-2</v>
      </c>
      <c r="CG2151" s="103">
        <v>1.3476484831820294E-2</v>
      </c>
      <c r="CH2151" s="103">
        <v>6.7056888490796995E-2</v>
      </c>
      <c r="CI2151" s="103">
        <v>4.6534603069416189E-2</v>
      </c>
      <c r="CJ2151" s="102">
        <v>6.5173292482138184E-2</v>
      </c>
      <c r="CK2151" s="102">
        <v>4.445339484230533E-2</v>
      </c>
      <c r="CL2151" s="103" t="e">
        <f t="shared" si="2177"/>
        <v>#VALUE!</v>
      </c>
      <c r="CM2151" s="103">
        <v>2.4654979646965863E-2</v>
      </c>
      <c r="CN2151" s="103">
        <v>1.5233620649880826E-2</v>
      </c>
      <c r="CO2151" s="103">
        <v>1.5233620649880826E-2</v>
      </c>
      <c r="CP2151" s="103">
        <v>1.5719829734269559E-2</v>
      </c>
      <c r="CQ2151" s="103">
        <v>1.6298748785838441E-2</v>
      </c>
      <c r="CR2151" s="103">
        <v>1.6061309063789567E-2</v>
      </c>
      <c r="CS2151" s="103">
        <v>3.6558247868590404E-3</v>
      </c>
      <c r="CT2151" s="103">
        <v>7.3521652456642606E-3</v>
      </c>
      <c r="CU2151" s="103">
        <v>1.0810872672045949E-2</v>
      </c>
      <c r="CV2151" s="103">
        <v>-4.8066210572736074E-3</v>
      </c>
      <c r="CW2151" s="103">
        <v>-2.6686360288178737E-3</v>
      </c>
      <c r="CX2151" s="103">
        <v>-5.7161944842340114E-3</v>
      </c>
      <c r="CY2151" s="103">
        <v>-3.7150786591396588E-3</v>
      </c>
      <c r="CZ2151" s="103">
        <v>-3.5218198564008515E-3</v>
      </c>
      <c r="DA2151" s="103" t="e">
        <f t="shared" si="2178"/>
        <v>#VALUE!</v>
      </c>
      <c r="DB2151" s="102">
        <v>9.5430874457334836E-3</v>
      </c>
      <c r="DC2151" s="102">
        <v>1.146196488607722E-2</v>
      </c>
      <c r="DD2151" s="102">
        <v>1.3440976658053343E-2</v>
      </c>
      <c r="DE2151" s="102">
        <v>1.0567599429596503E-2</v>
      </c>
      <c r="DF2151" s="102">
        <v>1.2284130426807054E-2</v>
      </c>
      <c r="DG2151" s="102">
        <v>1.4424127907960896E-2</v>
      </c>
      <c r="DH2151" s="102">
        <v>1.3699433762431E-3</v>
      </c>
      <c r="DI2151" s="102">
        <v>6.0103025721953904E-3</v>
      </c>
      <c r="DJ2151" s="102">
        <v>9.720708892858752E-3</v>
      </c>
      <c r="DK2151" s="102">
        <v>4.4359076531741218E-3</v>
      </c>
      <c r="DL2151" s="102">
        <v>7.2153384681535957E-3</v>
      </c>
      <c r="DM2151" s="102">
        <v>9.7310376225185572E-3</v>
      </c>
      <c r="DN2151" s="104" t="e">
        <f t="shared" si="2179"/>
        <v>#VALUE!</v>
      </c>
      <c r="DO2151" s="102">
        <v>9.7310376225185572E-3</v>
      </c>
      <c r="DP2151" s="102">
        <v>9.0278289768506072E-3</v>
      </c>
      <c r="DQ2151" s="102">
        <v>1.1507864926492358E-2</v>
      </c>
      <c r="DR2151" s="102">
        <v>1.4155973543153526E-2</v>
      </c>
      <c r="DS2151" s="102">
        <v>-6.6086668238703435E-3</v>
      </c>
      <c r="DT2151" s="102">
        <v>-4.2247102341415018E-3</v>
      </c>
      <c r="DU2151" s="102">
        <v>-2.476392880108663E-3</v>
      </c>
      <c r="DV2151" s="105" t="e">
        <f t="shared" si="2180"/>
        <v>#VALUE!</v>
      </c>
      <c r="DW2151" s="106" t="e">
        <f t="shared" si="2181"/>
        <v>#VALUE!</v>
      </c>
      <c r="DX2151" s="107" t="e">
        <f t="shared" si="2182"/>
        <v>#VALUE!</v>
      </c>
      <c r="DZ2151" s="102" t="e">
        <f t="shared" si="2183"/>
        <v>#VALUE!</v>
      </c>
      <c r="EC2151" s="102" t="e">
        <f t="shared" si="2184"/>
        <v>#VALUE!</v>
      </c>
      <c r="EF2151" s="102" t="e">
        <f t="shared" si="2185"/>
        <v>#VALUE!</v>
      </c>
      <c r="EI2151" s="102" t="e">
        <f t="shared" si="2186"/>
        <v>#VALUE!</v>
      </c>
      <c r="EL2151" s="102" t="e">
        <f t="shared" si="2187"/>
        <v>#VALUE!</v>
      </c>
      <c r="EO2151" s="102" t="e">
        <f t="shared" si="2188"/>
        <v>#VALUE!</v>
      </c>
    </row>
    <row r="2152" spans="1:145" ht="15.5" x14ac:dyDescent="0.35">
      <c r="A2152" s="56" t="s">
        <v>208</v>
      </c>
      <c r="B2152" s="190" t="s">
        <v>85</v>
      </c>
      <c r="C2152" s="102" t="e">
        <f t="shared" si="2168"/>
        <v>#VALUE!</v>
      </c>
      <c r="D2152" s="102" t="e">
        <f t="shared" si="2168"/>
        <v>#VALUE!</v>
      </c>
      <c r="E2152" s="102" t="e">
        <f t="shared" si="2168"/>
        <v>#VALUE!</v>
      </c>
      <c r="F2152" s="102" t="e">
        <f t="shared" si="2168"/>
        <v>#VALUE!</v>
      </c>
      <c r="G2152" s="102" t="e">
        <f t="shared" si="2168"/>
        <v>#VALUE!</v>
      </c>
      <c r="H2152" s="102" t="e">
        <f t="shared" ref="H2152:AA2152" si="2189">+(H2661-G2661)*100/G$2672</f>
        <v>#VALUE!</v>
      </c>
      <c r="I2152" s="102" t="e">
        <f t="shared" si="2189"/>
        <v>#VALUE!</v>
      </c>
      <c r="J2152" s="102" t="e">
        <f t="shared" si="2189"/>
        <v>#VALUE!</v>
      </c>
      <c r="K2152" s="102" t="e">
        <f t="shared" si="2189"/>
        <v>#VALUE!</v>
      </c>
      <c r="L2152" s="102" t="e">
        <f t="shared" si="2189"/>
        <v>#VALUE!</v>
      </c>
      <c r="M2152" s="102" t="e">
        <f t="shared" si="2189"/>
        <v>#VALUE!</v>
      </c>
      <c r="N2152" s="102" t="e">
        <f t="shared" si="2189"/>
        <v>#VALUE!</v>
      </c>
      <c r="O2152" s="102" t="e">
        <f t="shared" si="2189"/>
        <v>#VALUE!</v>
      </c>
      <c r="P2152" s="102" t="e">
        <f t="shared" si="2189"/>
        <v>#VALUE!</v>
      </c>
      <c r="Q2152" s="102" t="e">
        <f t="shared" si="2189"/>
        <v>#VALUE!</v>
      </c>
      <c r="R2152" s="102" t="e">
        <f t="shared" si="2189"/>
        <v>#VALUE!</v>
      </c>
      <c r="S2152" s="102" t="e">
        <f t="shared" si="2189"/>
        <v>#VALUE!</v>
      </c>
      <c r="T2152" s="102" t="e">
        <f t="shared" si="2189"/>
        <v>#VALUE!</v>
      </c>
      <c r="U2152" s="102" t="e">
        <f t="shared" si="2189"/>
        <v>#VALUE!</v>
      </c>
      <c r="V2152" s="102" t="e">
        <f t="shared" si="2189"/>
        <v>#VALUE!</v>
      </c>
      <c r="W2152" s="102" t="e">
        <f t="shared" si="2189"/>
        <v>#VALUE!</v>
      </c>
      <c r="X2152" s="103" t="e">
        <f t="shared" si="2189"/>
        <v>#VALUE!</v>
      </c>
      <c r="Y2152" s="103" t="e">
        <f t="shared" si="2189"/>
        <v>#VALUE!</v>
      </c>
      <c r="Z2152" s="102" t="e">
        <f t="shared" si="2189"/>
        <v>#VALUE!</v>
      </c>
      <c r="AA2152" s="102" t="e">
        <f t="shared" si="2189"/>
        <v>#VALUE!</v>
      </c>
      <c r="AB2152" s="102">
        <v>-3.0865618049059677E-2</v>
      </c>
      <c r="AC2152" s="102">
        <v>-8.3413242224232464E-2</v>
      </c>
      <c r="AD2152" s="102">
        <v>-8.7854042537897345E-2</v>
      </c>
      <c r="AE2152" s="102" t="e">
        <f t="shared" si="2169"/>
        <v>#VALUE!</v>
      </c>
      <c r="AF2152" s="102">
        <v>-1.7419873564163989E-2</v>
      </c>
      <c r="AG2152" s="102">
        <v>-7.7771232597474002E-3</v>
      </c>
      <c r="AH2152" s="102">
        <v>-6.1556883066556161E-3</v>
      </c>
      <c r="AI2152" s="102">
        <v>-6.1559010281049724E-3</v>
      </c>
      <c r="AJ2152" s="103" t="e">
        <f t="shared" si="2170"/>
        <v>#VALUE!</v>
      </c>
      <c r="AK2152" s="103">
        <v>6.5321189893811612E-3</v>
      </c>
      <c r="AL2152" s="103">
        <v>1.7066996527922266E-2</v>
      </c>
      <c r="AM2152" s="103">
        <v>4.0647157099456422E-3</v>
      </c>
      <c r="AN2152" s="103">
        <v>3.841889338802214E-3</v>
      </c>
      <c r="AO2152" s="103" t="e">
        <f t="shared" si="2171"/>
        <v>#VALUE!</v>
      </c>
      <c r="AP2152" s="103">
        <v>5.1367857550287527E-3</v>
      </c>
      <c r="AQ2152" s="103">
        <v>7.3896692512284493E-3</v>
      </c>
      <c r="AR2152" s="103">
        <v>4.1750692086140899E-2</v>
      </c>
      <c r="AS2152" s="103" t="e">
        <f t="shared" si="2172"/>
        <v>#VALUE!</v>
      </c>
      <c r="AT2152" s="103">
        <v>6.2954084749749104E-2</v>
      </c>
      <c r="AU2152" s="103">
        <v>4.7480947455724003E-2</v>
      </c>
      <c r="AV2152" s="103">
        <v>7.2654790350583101E-2</v>
      </c>
      <c r="AW2152" s="103">
        <v>7.2443555926135342E-2</v>
      </c>
      <c r="AX2152" s="103" t="e">
        <f t="shared" si="2173"/>
        <v>#VALUE!</v>
      </c>
      <c r="AY2152" s="103"/>
      <c r="AZ2152" s="103">
        <v>-4.4483832208194921E-2</v>
      </c>
      <c r="BA2152" s="103">
        <v>-4.4937120449650064E-2</v>
      </c>
      <c r="BB2152" s="103">
        <v>-4.4437718056712247E-2</v>
      </c>
      <c r="BC2152" s="103">
        <v>-4.5517432861082036E-2</v>
      </c>
      <c r="BD2152" s="103">
        <v>-4.4100874173082713E-2</v>
      </c>
      <c r="BE2152" s="103">
        <v>-4.5722868253725193E-2</v>
      </c>
      <c r="BF2152" s="103" t="e">
        <f t="shared" si="2174"/>
        <v>#VALUE!</v>
      </c>
      <c r="BG2152" s="103">
        <v>4.1545470713973314E-3</v>
      </c>
      <c r="BH2152" s="103">
        <v>4.1218477993751447E-3</v>
      </c>
      <c r="BI2152" s="103">
        <v>4.8213703953700173E-3</v>
      </c>
      <c r="BJ2152" s="103">
        <v>4.991105559355725E-3</v>
      </c>
      <c r="BK2152" s="103">
        <v>1.5424432176496312E-2</v>
      </c>
      <c r="BL2152" s="103">
        <v>1.5261206809403268E-2</v>
      </c>
      <c r="BM2152" s="103">
        <v>1.6556447037189746E-2</v>
      </c>
      <c r="BN2152" s="103">
        <v>1.6335646671909718E-2</v>
      </c>
      <c r="BO2152" s="103" t="e">
        <f t="shared" si="2175"/>
        <v>#VALUE!</v>
      </c>
      <c r="BP2152" s="103">
        <v>1.719686218008161E-2</v>
      </c>
      <c r="BQ2152" s="103">
        <v>1.3607198868547924E-2</v>
      </c>
      <c r="BR2152" s="103">
        <v>7.6772192813622908E-2</v>
      </c>
      <c r="BS2152" s="103">
        <v>8.3946675229277401E-2</v>
      </c>
      <c r="BT2152" s="103">
        <v>5.1703683774127561E-2</v>
      </c>
      <c r="BU2152" s="103">
        <v>3.4283451506884492E-2</v>
      </c>
      <c r="BV2152" s="103">
        <v>5.9735629813543823E-3</v>
      </c>
      <c r="BW2152" s="103">
        <v>6.2618159885095948E-2</v>
      </c>
      <c r="BX2152" s="103">
        <v>6.6493921154151786E-2</v>
      </c>
      <c r="BY2152" s="103">
        <v>4.3123818347311972E-2</v>
      </c>
      <c r="BZ2152" s="102">
        <v>4.1556496565393869E-2</v>
      </c>
      <c r="CA2152" s="103" t="e">
        <f t="shared" si="2176"/>
        <v>#VALUE!</v>
      </c>
      <c r="CB2152" s="103">
        <v>1.9632699027554237E-2</v>
      </c>
      <c r="CC2152" s="103">
        <v>2.5618718843719909E-2</v>
      </c>
      <c r="CD2152" s="103">
        <v>2.4020339985582381E-2</v>
      </c>
      <c r="CE2152" s="103">
        <v>-1.7044252497083117E-2</v>
      </c>
      <c r="CF2152" s="103">
        <v>2.6718457219971806E-2</v>
      </c>
      <c r="CG2152" s="103">
        <v>2.3463450765266479E-2</v>
      </c>
      <c r="CH2152" s="103">
        <v>5.8701432427070314E-2</v>
      </c>
      <c r="CI2152" s="103">
        <v>4.1838956065183744E-2</v>
      </c>
      <c r="CJ2152" s="102">
        <v>5.6988860281206553E-2</v>
      </c>
      <c r="CK2152" s="102">
        <v>3.930662322297182E-2</v>
      </c>
      <c r="CL2152" s="103" t="e">
        <f t="shared" si="2177"/>
        <v>#VALUE!</v>
      </c>
      <c r="CM2152" s="103">
        <v>-9.8591987240594483E-4</v>
      </c>
      <c r="CN2152" s="103">
        <v>3.1359156074911777E-2</v>
      </c>
      <c r="CO2152" s="103">
        <v>3.1359156074911777E-2</v>
      </c>
      <c r="CP2152" s="103">
        <v>5.7593432883480171E-2</v>
      </c>
      <c r="CQ2152" s="103">
        <v>3.4248216941052304E-2</v>
      </c>
      <c r="CR2152" s="103">
        <v>1.9082616028930483E-2</v>
      </c>
      <c r="CS2152" s="103">
        <v>2.1472068385358829E-2</v>
      </c>
      <c r="CT2152" s="103">
        <v>5.2415392394271912E-2</v>
      </c>
      <c r="CU2152" s="103">
        <v>0.10122318140147651</v>
      </c>
      <c r="CV2152" s="103">
        <v>1.6434418701118886E-3</v>
      </c>
      <c r="CW2152" s="103">
        <v>2.6367108935488333E-2</v>
      </c>
      <c r="CX2152" s="103">
        <v>2.1000334708725954E-4</v>
      </c>
      <c r="CY2152" s="103">
        <v>2.3594733169501649E-2</v>
      </c>
      <c r="CZ2152" s="103">
        <v>5.2783859899494849E-2</v>
      </c>
      <c r="DA2152" s="103" t="e">
        <f t="shared" si="2178"/>
        <v>#VALUE!</v>
      </c>
      <c r="DB2152" s="102">
        <v>4.2595954433114862E-2</v>
      </c>
      <c r="DC2152" s="102">
        <v>5.8746033501487036E-2</v>
      </c>
      <c r="DD2152" s="102">
        <v>7.0139470387279801E-2</v>
      </c>
      <c r="DE2152" s="102">
        <v>5.7222008788448485E-2</v>
      </c>
      <c r="DF2152" s="102">
        <v>6.0272641295409629E-2</v>
      </c>
      <c r="DG2152" s="102">
        <v>7.1539551086036615E-2</v>
      </c>
      <c r="DH2152" s="102">
        <v>2.0400225772282378E-2</v>
      </c>
      <c r="DI2152" s="102">
        <v>6.9935980297599468E-2</v>
      </c>
      <c r="DJ2152" s="102">
        <v>6.786863240654975E-2</v>
      </c>
      <c r="DK2152" s="102">
        <v>6.6718981517343984E-2</v>
      </c>
      <c r="DL2152" s="102">
        <v>7.9897134440871043E-2</v>
      </c>
      <c r="DM2152" s="102">
        <v>6.794729923446656E-2</v>
      </c>
      <c r="DN2152" s="104" t="e">
        <f t="shared" si="2179"/>
        <v>#VALUE!</v>
      </c>
      <c r="DO2152" s="102">
        <v>6.794729923446656E-2</v>
      </c>
      <c r="DP2152" s="102">
        <v>8.0821798207688131E-2</v>
      </c>
      <c r="DQ2152" s="102">
        <v>9.8490941988477618E-2</v>
      </c>
      <c r="DR2152" s="102">
        <v>0.11746078846100724</v>
      </c>
      <c r="DS2152" s="102">
        <v>0.12604192584465665</v>
      </c>
      <c r="DT2152" s="102">
        <v>0.14199961580804241</v>
      </c>
      <c r="DU2152" s="102">
        <v>4.3688088815685248E-2</v>
      </c>
      <c r="DV2152" s="105" t="e">
        <f t="shared" si="2180"/>
        <v>#VALUE!</v>
      </c>
      <c r="DW2152" s="106" t="e">
        <f t="shared" si="2181"/>
        <v>#VALUE!</v>
      </c>
      <c r="DX2152" s="107" t="e">
        <f t="shared" si="2182"/>
        <v>#VALUE!</v>
      </c>
      <c r="DZ2152" s="102" t="e">
        <f t="shared" si="2183"/>
        <v>#VALUE!</v>
      </c>
      <c r="EC2152" s="102" t="e">
        <f t="shared" si="2184"/>
        <v>#VALUE!</v>
      </c>
      <c r="EF2152" s="102" t="e">
        <f t="shared" si="2185"/>
        <v>#VALUE!</v>
      </c>
      <c r="EI2152" s="102" t="e">
        <f t="shared" si="2186"/>
        <v>#VALUE!</v>
      </c>
      <c r="EL2152" s="102" t="e">
        <f t="shared" si="2187"/>
        <v>#VALUE!</v>
      </c>
      <c r="EO2152" s="102" t="e">
        <f t="shared" si="2188"/>
        <v>#VALUE!</v>
      </c>
    </row>
    <row r="2153" spans="1:145" ht="15.5" x14ac:dyDescent="0.35">
      <c r="A2153" s="56" t="s">
        <v>210</v>
      </c>
      <c r="B2153" s="190" t="s">
        <v>85</v>
      </c>
      <c r="C2153" s="102" t="e">
        <f t="shared" ref="C2153:AA2162" si="2190">+(C2662-B2662)*100/B$2672</f>
        <v>#VALUE!</v>
      </c>
      <c r="D2153" s="102" t="e">
        <f t="shared" si="2190"/>
        <v>#VALUE!</v>
      </c>
      <c r="E2153" s="102" t="e">
        <f t="shared" si="2190"/>
        <v>#VALUE!</v>
      </c>
      <c r="F2153" s="102" t="e">
        <f t="shared" si="2190"/>
        <v>#VALUE!</v>
      </c>
      <c r="G2153" s="102" t="e">
        <f t="shared" si="2190"/>
        <v>#VALUE!</v>
      </c>
      <c r="H2153" s="102" t="e">
        <f t="shared" si="2190"/>
        <v>#VALUE!</v>
      </c>
      <c r="I2153" s="102" t="e">
        <f t="shared" si="2190"/>
        <v>#VALUE!</v>
      </c>
      <c r="J2153" s="102" t="e">
        <f t="shared" si="2190"/>
        <v>#VALUE!</v>
      </c>
      <c r="K2153" s="102" t="e">
        <f t="shared" si="2190"/>
        <v>#VALUE!</v>
      </c>
      <c r="L2153" s="102" t="e">
        <f t="shared" si="2190"/>
        <v>#VALUE!</v>
      </c>
      <c r="M2153" s="102" t="e">
        <f t="shared" si="2190"/>
        <v>#VALUE!</v>
      </c>
      <c r="N2153" s="102" t="e">
        <f t="shared" si="2190"/>
        <v>#VALUE!</v>
      </c>
      <c r="O2153" s="102" t="e">
        <f t="shared" si="2190"/>
        <v>#VALUE!</v>
      </c>
      <c r="P2153" s="102" t="e">
        <f t="shared" si="2190"/>
        <v>#VALUE!</v>
      </c>
      <c r="Q2153" s="102" t="e">
        <f t="shared" si="2190"/>
        <v>#VALUE!</v>
      </c>
      <c r="R2153" s="102" t="e">
        <f t="shared" si="2190"/>
        <v>#VALUE!</v>
      </c>
      <c r="S2153" s="102" t="e">
        <f t="shared" si="2190"/>
        <v>#VALUE!</v>
      </c>
      <c r="T2153" s="102" t="e">
        <f t="shared" si="2190"/>
        <v>#VALUE!</v>
      </c>
      <c r="U2153" s="102" t="e">
        <f t="shared" si="2190"/>
        <v>#VALUE!</v>
      </c>
      <c r="V2153" s="102" t="e">
        <f t="shared" si="2190"/>
        <v>#VALUE!</v>
      </c>
      <c r="W2153" s="102" t="e">
        <f t="shared" si="2190"/>
        <v>#VALUE!</v>
      </c>
      <c r="X2153" s="103" t="e">
        <f t="shared" si="2190"/>
        <v>#VALUE!</v>
      </c>
      <c r="Y2153" s="103" t="e">
        <f t="shared" si="2190"/>
        <v>#VALUE!</v>
      </c>
      <c r="Z2153" s="102" t="e">
        <f t="shared" si="2190"/>
        <v>#VALUE!</v>
      </c>
      <c r="AA2153" s="102" t="e">
        <f t="shared" si="2190"/>
        <v>#VALUE!</v>
      </c>
      <c r="AB2153" s="102">
        <v>-9.8160554925302818E-7</v>
      </c>
      <c r="AC2153" s="102">
        <v>4.3614122255353698E-6</v>
      </c>
      <c r="AD2153" s="102">
        <v>1.6521419566569574E-5</v>
      </c>
      <c r="AE2153" s="102" t="e">
        <f t="shared" si="2169"/>
        <v>#VALUE!</v>
      </c>
      <c r="AF2153" s="102">
        <v>-3.5874871764982233E-5</v>
      </c>
      <c r="AG2153" s="102">
        <v>-3.5075432391818001E-5</v>
      </c>
      <c r="AH2153" s="102">
        <v>-2.5736768584296561E-5</v>
      </c>
      <c r="AI2153" s="102">
        <v>-2.5737867480692762E-5</v>
      </c>
      <c r="AJ2153" s="103" t="e">
        <f t="shared" si="2170"/>
        <v>#VALUE!</v>
      </c>
      <c r="AK2153" s="103">
        <v>1.4910208506898001E-5</v>
      </c>
      <c r="AL2153" s="103">
        <v>7.8960883165679765E-5</v>
      </c>
      <c r="AM2153" s="103">
        <v>5.0778966372072297E-5</v>
      </c>
      <c r="AN2153" s="103">
        <v>4.5067127790381867E-5</v>
      </c>
      <c r="AO2153" s="103" t="e">
        <f t="shared" si="2171"/>
        <v>#VALUE!</v>
      </c>
      <c r="AP2153" s="103">
        <v>1.2842969313952017E-4</v>
      </c>
      <c r="AQ2153" s="103">
        <v>1.51500505870705E-4</v>
      </c>
      <c r="AR2153" s="103">
        <v>2.3501562353870899E-4</v>
      </c>
      <c r="AS2153" s="103" t="e">
        <f t="shared" si="2172"/>
        <v>#VALUE!</v>
      </c>
      <c r="AT2153" s="103">
        <v>1.9582724162675751E-4</v>
      </c>
      <c r="AU2153" s="103">
        <v>1.3497860508748601E-4</v>
      </c>
      <c r="AV2153" s="103">
        <v>1.2498228637993663E-4</v>
      </c>
      <c r="AW2153" s="103">
        <v>1.2384055605324678E-4</v>
      </c>
      <c r="AX2153" s="103" t="e">
        <f t="shared" si="2173"/>
        <v>#VALUE!</v>
      </c>
      <c r="AY2153" s="103"/>
      <c r="AZ2153" s="103">
        <v>5.642076211311155E-5</v>
      </c>
      <c r="BA2153" s="103">
        <v>7.9851524111825478E-5</v>
      </c>
      <c r="BB2153" s="103">
        <v>-3.4996455352876873E-5</v>
      </c>
      <c r="BC2153" s="103">
        <v>-5.477995202175147E-5</v>
      </c>
      <c r="BD2153" s="103">
        <v>-1.2729423181529062E-5</v>
      </c>
      <c r="BE2153" s="103">
        <v>-3.6802288810009163E-5</v>
      </c>
      <c r="BF2153" s="103" t="e">
        <f t="shared" si="2174"/>
        <v>#VALUE!</v>
      </c>
      <c r="BG2153" s="103">
        <v>1.2013211087601995E-4</v>
      </c>
      <c r="BH2153" s="103">
        <v>9.9534463576139443E-5</v>
      </c>
      <c r="BI2153" s="103">
        <v>7.2798378098766627E-5</v>
      </c>
      <c r="BJ2153" s="103">
        <v>5.7871370691232168E-5</v>
      </c>
      <c r="BK2153" s="103">
        <v>9.3304013908039339E-5</v>
      </c>
      <c r="BL2153" s="103">
        <v>7.4387106736274703E-5</v>
      </c>
      <c r="BM2153" s="103">
        <v>1.1323471902744013E-4</v>
      </c>
      <c r="BN2153" s="103">
        <v>9.2867806950926439E-5</v>
      </c>
      <c r="BO2153" s="103" t="e">
        <f t="shared" si="2175"/>
        <v>#VALUE!</v>
      </c>
      <c r="BP2153" s="103">
        <v>1.2073516693972698E-4</v>
      </c>
      <c r="BQ2153" s="103">
        <v>1.849285959173748E-4</v>
      </c>
      <c r="BR2153" s="103">
        <v>3.2758657388909092E-4</v>
      </c>
      <c r="BS2153" s="103">
        <v>3.3076145072079532E-4</v>
      </c>
      <c r="BT2153" s="103">
        <v>2.2353995000539431E-4</v>
      </c>
      <c r="BU2153" s="103">
        <v>2.8598249882208038E-4</v>
      </c>
      <c r="BV2153" s="103">
        <v>3.617901708048759E-4</v>
      </c>
      <c r="BW2153" s="103">
        <v>2.5809573371080735E-4</v>
      </c>
      <c r="BX2153" s="103">
        <v>2.9406294554263897E-4</v>
      </c>
      <c r="BY2153" s="103">
        <v>3.6037939275995626E-4</v>
      </c>
      <c r="BZ2153" s="102">
        <v>3.0145643498658741E-4</v>
      </c>
      <c r="CA2153" s="103" t="e">
        <f t="shared" si="2176"/>
        <v>#VALUE!</v>
      </c>
      <c r="CB2153" s="103">
        <v>4.2494979013821824E-5</v>
      </c>
      <c r="CC2153" s="103">
        <v>1.0000287942334622E-4</v>
      </c>
      <c r="CD2153" s="103">
        <v>3.3952718611701459E-5</v>
      </c>
      <c r="CE2153" s="103">
        <v>1.0782824467907442E-4</v>
      </c>
      <c r="CF2153" s="103">
        <v>1.9763558003209943E-4</v>
      </c>
      <c r="CG2153" s="103">
        <v>1.2798352520263702E-4</v>
      </c>
      <c r="CH2153" s="103">
        <v>1.1392581413858701E-4</v>
      </c>
      <c r="CI2153" s="103">
        <v>2.4558243710851339E-5</v>
      </c>
      <c r="CJ2153" s="102">
        <v>1.0942794279610899E-4</v>
      </c>
      <c r="CK2153" s="102">
        <v>9.3384090915542614E-6</v>
      </c>
      <c r="CL2153" s="103" t="e">
        <f t="shared" si="2177"/>
        <v>#VALUE!</v>
      </c>
      <c r="CM2153" s="103">
        <v>5.2246934015844235E-5</v>
      </c>
      <c r="CN2153" s="103">
        <v>4.6648512483497836E-5</v>
      </c>
      <c r="CO2153" s="103">
        <v>4.6648512483497836E-5</v>
      </c>
      <c r="CP2153" s="103">
        <v>1.5410094405631248E-5</v>
      </c>
      <c r="CQ2153" s="103">
        <v>2.6311465820672169E-5</v>
      </c>
      <c r="CR2153" s="103">
        <v>2.184034228151016E-5</v>
      </c>
      <c r="CS2153" s="103">
        <v>-4.8928254753360114E-5</v>
      </c>
      <c r="CT2153" s="103">
        <v>3.4088254047732466E-5</v>
      </c>
      <c r="CU2153" s="103">
        <v>1.1176773695863041E-4</v>
      </c>
      <c r="CV2153" s="103">
        <v>-2.5449080770792022E-5</v>
      </c>
      <c r="CW2153" s="103">
        <v>4.3503656193980094E-5</v>
      </c>
      <c r="CX2153" s="103">
        <v>-1.8517081081393067E-5</v>
      </c>
      <c r="CY2153" s="103">
        <v>4.8001618785535347E-5</v>
      </c>
      <c r="CZ2153" s="103">
        <v>6.2798616719265477E-5</v>
      </c>
      <c r="DA2153" s="103" t="e">
        <f t="shared" si="2178"/>
        <v>#VALUE!</v>
      </c>
      <c r="DB2153" s="102">
        <v>-6.6182449348512566E-5</v>
      </c>
      <c r="DC2153" s="102">
        <v>-3.7398841263862544E-5</v>
      </c>
      <c r="DD2153" s="102">
        <v>-6.1311699279654792E-6</v>
      </c>
      <c r="DE2153" s="102">
        <v>-5.2113919786733595E-5</v>
      </c>
      <c r="DF2153" s="102">
        <v>-2.5694669844719604E-5</v>
      </c>
      <c r="DG2153" s="102">
        <v>7.2421826920297116E-6</v>
      </c>
      <c r="DH2153" s="102">
        <v>-5.0883176433359114E-5</v>
      </c>
      <c r="DI2153" s="102">
        <v>1.1616629749534835E-5</v>
      </c>
      <c r="DJ2153" s="102">
        <v>9.0578404577402147E-7</v>
      </c>
      <c r="DK2153" s="102">
        <v>-1.7153553620408482E-5</v>
      </c>
      <c r="DL2153" s="102">
        <v>3.3637218913804778E-5</v>
      </c>
      <c r="DM2153" s="102">
        <v>1.0784293981927642E-6</v>
      </c>
      <c r="DN2153" s="104" t="e">
        <f t="shared" si="2179"/>
        <v>#VALUE!</v>
      </c>
      <c r="DO2153" s="102">
        <v>1.0784293981927642E-6</v>
      </c>
      <c r="DP2153" s="102">
        <v>-6.2905798811075807E-5</v>
      </c>
      <c r="DQ2153" s="102">
        <v>-2.2578266971639003E-5</v>
      </c>
      <c r="DR2153" s="102">
        <v>2.04822719564832E-5</v>
      </c>
      <c r="DS2153" s="102">
        <v>-5.7152232833175616E-5</v>
      </c>
      <c r="DT2153" s="102">
        <v>-2.8408327285202117E-5</v>
      </c>
      <c r="DU2153" s="102">
        <v>-4.8032752518596194E-7</v>
      </c>
      <c r="DV2153" s="105" t="e">
        <f t="shared" si="2180"/>
        <v>#VALUE!</v>
      </c>
      <c r="DW2153" s="106" t="e">
        <f t="shared" si="2181"/>
        <v>#VALUE!</v>
      </c>
      <c r="DX2153" s="107" t="e">
        <f t="shared" si="2182"/>
        <v>#VALUE!</v>
      </c>
      <c r="DZ2153" s="102" t="e">
        <f t="shared" si="2183"/>
        <v>#VALUE!</v>
      </c>
      <c r="EC2153" s="102" t="e">
        <f t="shared" si="2184"/>
        <v>#VALUE!</v>
      </c>
      <c r="EF2153" s="102" t="e">
        <f t="shared" si="2185"/>
        <v>#VALUE!</v>
      </c>
      <c r="EI2153" s="102" t="e">
        <f t="shared" si="2186"/>
        <v>#VALUE!</v>
      </c>
      <c r="EL2153" s="102" t="e">
        <f t="shared" si="2187"/>
        <v>#VALUE!</v>
      </c>
      <c r="EO2153" s="102" t="e">
        <f t="shared" si="2188"/>
        <v>#VALUE!</v>
      </c>
    </row>
    <row r="2154" spans="1:145" ht="15.5" x14ac:dyDescent="0.35">
      <c r="A2154" s="56" t="s">
        <v>211</v>
      </c>
      <c r="B2154" s="190" t="s">
        <v>85</v>
      </c>
      <c r="C2154" s="102" t="e">
        <f t="shared" si="2190"/>
        <v>#VALUE!</v>
      </c>
      <c r="D2154" s="102" t="e">
        <f t="shared" si="2190"/>
        <v>#VALUE!</v>
      </c>
      <c r="E2154" s="102" t="e">
        <f t="shared" si="2190"/>
        <v>#VALUE!</v>
      </c>
      <c r="F2154" s="102" t="e">
        <f t="shared" si="2190"/>
        <v>#VALUE!</v>
      </c>
      <c r="G2154" s="102" t="e">
        <f t="shared" si="2190"/>
        <v>#VALUE!</v>
      </c>
      <c r="H2154" s="102" t="e">
        <f t="shared" si="2190"/>
        <v>#VALUE!</v>
      </c>
      <c r="I2154" s="102" t="e">
        <f t="shared" si="2190"/>
        <v>#VALUE!</v>
      </c>
      <c r="J2154" s="102" t="e">
        <f t="shared" si="2190"/>
        <v>#VALUE!</v>
      </c>
      <c r="K2154" s="102" t="e">
        <f t="shared" si="2190"/>
        <v>#VALUE!</v>
      </c>
      <c r="L2154" s="102" t="e">
        <f t="shared" si="2190"/>
        <v>#VALUE!</v>
      </c>
      <c r="M2154" s="102" t="e">
        <f t="shared" si="2190"/>
        <v>#VALUE!</v>
      </c>
      <c r="N2154" s="102" t="e">
        <f t="shared" si="2190"/>
        <v>#VALUE!</v>
      </c>
      <c r="O2154" s="102" t="e">
        <f t="shared" si="2190"/>
        <v>#VALUE!</v>
      </c>
      <c r="P2154" s="102" t="e">
        <f t="shared" si="2190"/>
        <v>#VALUE!</v>
      </c>
      <c r="Q2154" s="102" t="e">
        <f t="shared" si="2190"/>
        <v>#VALUE!</v>
      </c>
      <c r="R2154" s="102" t="e">
        <f t="shared" si="2190"/>
        <v>#VALUE!</v>
      </c>
      <c r="S2154" s="102" t="e">
        <f t="shared" si="2190"/>
        <v>#VALUE!</v>
      </c>
      <c r="T2154" s="102" t="e">
        <f t="shared" si="2190"/>
        <v>#VALUE!</v>
      </c>
      <c r="U2154" s="102" t="e">
        <f t="shared" si="2190"/>
        <v>#VALUE!</v>
      </c>
      <c r="V2154" s="102" t="e">
        <f t="shared" si="2190"/>
        <v>#VALUE!</v>
      </c>
      <c r="W2154" s="102" t="e">
        <f t="shared" si="2190"/>
        <v>#VALUE!</v>
      </c>
      <c r="X2154" s="103" t="e">
        <f t="shared" si="2190"/>
        <v>#VALUE!</v>
      </c>
      <c r="Y2154" s="103" t="e">
        <f t="shared" si="2190"/>
        <v>#VALUE!</v>
      </c>
      <c r="Z2154" s="102" t="e">
        <f t="shared" si="2190"/>
        <v>#VALUE!</v>
      </c>
      <c r="AA2154" s="102" t="e">
        <f t="shared" si="2190"/>
        <v>#VALUE!</v>
      </c>
      <c r="AB2154" s="102">
        <v>-3.8318225840420099E-2</v>
      </c>
      <c r="AC2154" s="102">
        <v>3.0930832401166639E-3</v>
      </c>
      <c r="AD2154" s="102">
        <v>3.5398277287277562E-2</v>
      </c>
      <c r="AE2154" s="102" t="e">
        <f t="shared" si="2169"/>
        <v>#VALUE!</v>
      </c>
      <c r="AF2154" s="102">
        <v>-0.15509248981096599</v>
      </c>
      <c r="AG2154" s="102">
        <v>-0.10965284097313109</v>
      </c>
      <c r="AH2154" s="102">
        <v>-7.8588409098034842E-2</v>
      </c>
      <c r="AI2154" s="102">
        <v>-0.120344073295125</v>
      </c>
      <c r="AJ2154" s="103" t="e">
        <f t="shared" si="2170"/>
        <v>#VALUE!</v>
      </c>
      <c r="AK2154" s="103">
        <v>-0.17272614758055937</v>
      </c>
      <c r="AL2154" s="103">
        <v>-7.6121691124973384E-2</v>
      </c>
      <c r="AM2154" s="103">
        <v>-0.17845414293682257</v>
      </c>
      <c r="AN2154" s="103">
        <v>-0.18560001957516067</v>
      </c>
      <c r="AO2154" s="103" t="e">
        <f t="shared" si="2171"/>
        <v>#VALUE!</v>
      </c>
      <c r="AP2154" s="103">
        <v>-1.1652589114425209E-2</v>
      </c>
      <c r="AQ2154" s="103">
        <v>-0.11488567198063318</v>
      </c>
      <c r="AR2154" s="103">
        <v>-0.10410254807752747</v>
      </c>
      <c r="AS2154" s="103" t="e">
        <f t="shared" si="2172"/>
        <v>#VALUE!</v>
      </c>
      <c r="AT2154" s="103">
        <v>0.4308084889598614</v>
      </c>
      <c r="AU2154" s="103">
        <v>0.12818550943801982</v>
      </c>
      <c r="AV2154" s="103">
        <v>0.12530008513405588</v>
      </c>
      <c r="AW2154" s="103">
        <v>0.12444499149943369</v>
      </c>
      <c r="AX2154" s="103" t="e">
        <f t="shared" si="2173"/>
        <v>#VALUE!</v>
      </c>
      <c r="AY2154" s="103"/>
      <c r="AZ2154" s="103">
        <v>0.32461545221570687</v>
      </c>
      <c r="BA2154" s="103">
        <v>0.26161928830765813</v>
      </c>
      <c r="BB2154" s="103">
        <v>0.27845068632836911</v>
      </c>
      <c r="BC2154" s="103">
        <v>0.22467950930511105</v>
      </c>
      <c r="BD2154" s="103">
        <v>0.45255796552406991</v>
      </c>
      <c r="BE2154" s="103">
        <v>0.39384750733756146</v>
      </c>
      <c r="BF2154" s="103" t="e">
        <f t="shared" si="2174"/>
        <v>#VALUE!</v>
      </c>
      <c r="BG2154" s="103">
        <v>-0.1331861562663362</v>
      </c>
      <c r="BH2154" s="103">
        <v>-0.2591351453372977</v>
      </c>
      <c r="BI2154" s="103">
        <v>-0.16260318609603094</v>
      </c>
      <c r="BJ2154" s="103">
        <v>-0.27375430843361165</v>
      </c>
      <c r="BK2154" s="103">
        <v>-0.23050443747073937</v>
      </c>
      <c r="BL2154" s="103">
        <v>-0.33337801342616113</v>
      </c>
      <c r="BM2154" s="103">
        <v>-0.19768142090115617</v>
      </c>
      <c r="BN2154" s="103">
        <v>-0.30339485512638154</v>
      </c>
      <c r="BO2154" s="103" t="e">
        <f t="shared" si="2175"/>
        <v>#VALUE!</v>
      </c>
      <c r="BP2154" s="103">
        <v>3.5582919875759497E-2</v>
      </c>
      <c r="BQ2154" s="103">
        <v>8.7802591254441537E-2</v>
      </c>
      <c r="BR2154" s="103">
        <v>-0.14400972449340535</v>
      </c>
      <c r="BS2154" s="103">
        <v>-0.57712948288213306</v>
      </c>
      <c r="BT2154" s="103">
        <v>-0.19817423174846613</v>
      </c>
      <c r="BU2154" s="103">
        <v>-0.34458053664170329</v>
      </c>
      <c r="BV2154" s="103">
        <v>-0.57039697228158803</v>
      </c>
      <c r="BW2154" s="103">
        <v>-8.0020062546467458E-2</v>
      </c>
      <c r="BX2154" s="103">
        <v>-0.15171309637667754</v>
      </c>
      <c r="BY2154" s="103">
        <v>-0.18219087034833686</v>
      </c>
      <c r="BZ2154" s="102">
        <v>-7.2200815992138304E-2</v>
      </c>
      <c r="CA2154" s="103" t="e">
        <f t="shared" si="2176"/>
        <v>#VALUE!</v>
      </c>
      <c r="CB2154" s="103">
        <v>-1.5960947821278156E-3</v>
      </c>
      <c r="CC2154" s="103">
        <v>3.2391102982248225E-2</v>
      </c>
      <c r="CD2154" s="103">
        <v>-0.12025813477758099</v>
      </c>
      <c r="CE2154" s="103">
        <v>6.0425312375694769E-2</v>
      </c>
      <c r="CF2154" s="103">
        <v>-3.0588294392894295E-2</v>
      </c>
      <c r="CG2154" s="103">
        <v>-7.1796389483926623E-2</v>
      </c>
      <c r="CH2154" s="103">
        <v>0.96443448407595789</v>
      </c>
      <c r="CI2154" s="103">
        <v>0.36631488355885716</v>
      </c>
      <c r="CJ2154" s="102">
        <v>0.79569471777028045</v>
      </c>
      <c r="CK2154" s="102">
        <v>0.5708330163148474</v>
      </c>
      <c r="CL2154" s="103" t="e">
        <f t="shared" si="2177"/>
        <v>#VALUE!</v>
      </c>
      <c r="CM2154" s="103">
        <v>-0.22868259743990757</v>
      </c>
      <c r="CN2154" s="103">
        <v>0.35096673482184937</v>
      </c>
      <c r="CO2154" s="103">
        <v>0.35096673482184937</v>
      </c>
      <c r="CP2154" s="103">
        <v>0.61064813832805287</v>
      </c>
      <c r="CQ2154" s="103">
        <v>0.3306788585853222</v>
      </c>
      <c r="CR2154" s="103">
        <v>0.17688900393071025</v>
      </c>
      <c r="CS2154" s="103">
        <v>0.86075498886189961</v>
      </c>
      <c r="CT2154" s="103">
        <v>0.71432543919137037</v>
      </c>
      <c r="CU2154" s="103">
        <v>0.35594961951533299</v>
      </c>
      <c r="CV2154" s="103">
        <v>0.73796275748702833</v>
      </c>
      <c r="CW2154" s="103">
        <v>0.62612994836340607</v>
      </c>
      <c r="CX2154" s="103">
        <v>0.60024384021832622</v>
      </c>
      <c r="CY2154" s="103">
        <v>0.59948596934444642</v>
      </c>
      <c r="CZ2154" s="103">
        <v>0.4905400225769288</v>
      </c>
      <c r="DA2154" s="103" t="e">
        <f t="shared" si="2178"/>
        <v>#VALUE!</v>
      </c>
      <c r="DB2154" s="102">
        <v>6.483459490762411E-2</v>
      </c>
      <c r="DC2154" s="102">
        <v>5.4185816151948885E-3</v>
      </c>
      <c r="DD2154" s="102">
        <v>-7.0419277780336353E-2</v>
      </c>
      <c r="DE2154" s="102">
        <v>0.28410794599133143</v>
      </c>
      <c r="DF2154" s="102">
        <v>-2.5936621415613509E-2</v>
      </c>
      <c r="DG2154" s="102">
        <v>0.12595528742364667</v>
      </c>
      <c r="DH2154" s="102">
        <v>5.2449631335709408E-2</v>
      </c>
      <c r="DI2154" s="102">
        <v>-0.15480553086499801</v>
      </c>
      <c r="DJ2154" s="102">
        <v>0.20280313243054049</v>
      </c>
      <c r="DK2154" s="102">
        <v>-8.5665200170323402E-3</v>
      </c>
      <c r="DL2154" s="102">
        <v>-0.10259031439066252</v>
      </c>
      <c r="DM2154" s="102">
        <v>0.20296376408335157</v>
      </c>
      <c r="DN2154" s="104" t="e">
        <f t="shared" si="2179"/>
        <v>#VALUE!</v>
      </c>
      <c r="DO2154" s="102">
        <v>0.20296376408335157</v>
      </c>
      <c r="DP2154" s="102">
        <v>0.56489765764057254</v>
      </c>
      <c r="DQ2154" s="102">
        <v>0.53641033138306937</v>
      </c>
      <c r="DR2154" s="102">
        <v>0.45432430115811689</v>
      </c>
      <c r="DS2154" s="102">
        <v>0.6228066691696047</v>
      </c>
      <c r="DT2154" s="102">
        <v>0.58454121730901842</v>
      </c>
      <c r="DU2154" s="102">
        <v>0.627737543361233</v>
      </c>
      <c r="DV2154" s="105" t="e">
        <f t="shared" si="2180"/>
        <v>#VALUE!</v>
      </c>
      <c r="DW2154" s="106" t="e">
        <f t="shared" si="2181"/>
        <v>#VALUE!</v>
      </c>
      <c r="DX2154" s="107" t="e">
        <f t="shared" si="2182"/>
        <v>#VALUE!</v>
      </c>
      <c r="DZ2154" s="102" t="e">
        <f t="shared" si="2183"/>
        <v>#VALUE!</v>
      </c>
      <c r="EC2154" s="102" t="e">
        <f t="shared" si="2184"/>
        <v>#VALUE!</v>
      </c>
      <c r="EF2154" s="102" t="e">
        <f t="shared" si="2185"/>
        <v>#VALUE!</v>
      </c>
      <c r="EI2154" s="102" t="e">
        <f t="shared" si="2186"/>
        <v>#VALUE!</v>
      </c>
      <c r="EL2154" s="102" t="e">
        <f t="shared" si="2187"/>
        <v>#VALUE!</v>
      </c>
      <c r="EO2154" s="102" t="e">
        <f t="shared" si="2188"/>
        <v>#VALUE!</v>
      </c>
    </row>
    <row r="2155" spans="1:145" ht="15.5" x14ac:dyDescent="0.35">
      <c r="A2155" s="56" t="s">
        <v>212</v>
      </c>
      <c r="B2155" s="190" t="s">
        <v>85</v>
      </c>
      <c r="C2155" s="102" t="e">
        <f t="shared" si="2190"/>
        <v>#VALUE!</v>
      </c>
      <c r="D2155" s="102" t="e">
        <f t="shared" si="2190"/>
        <v>#VALUE!</v>
      </c>
      <c r="E2155" s="102" t="e">
        <f t="shared" si="2190"/>
        <v>#VALUE!</v>
      </c>
      <c r="F2155" s="102" t="e">
        <f t="shared" si="2190"/>
        <v>#VALUE!</v>
      </c>
      <c r="G2155" s="102" t="e">
        <f t="shared" si="2190"/>
        <v>#VALUE!</v>
      </c>
      <c r="H2155" s="102" t="e">
        <f t="shared" si="2190"/>
        <v>#VALUE!</v>
      </c>
      <c r="I2155" s="102" t="e">
        <f t="shared" si="2190"/>
        <v>#VALUE!</v>
      </c>
      <c r="J2155" s="102" t="e">
        <f t="shared" si="2190"/>
        <v>#VALUE!</v>
      </c>
      <c r="K2155" s="102" t="e">
        <f t="shared" si="2190"/>
        <v>#VALUE!</v>
      </c>
      <c r="L2155" s="102" t="e">
        <f t="shared" si="2190"/>
        <v>#VALUE!</v>
      </c>
      <c r="M2155" s="102" t="e">
        <f t="shared" si="2190"/>
        <v>#VALUE!</v>
      </c>
      <c r="N2155" s="102" t="e">
        <f t="shared" si="2190"/>
        <v>#VALUE!</v>
      </c>
      <c r="O2155" s="102" t="e">
        <f t="shared" si="2190"/>
        <v>#VALUE!</v>
      </c>
      <c r="P2155" s="102" t="e">
        <f t="shared" si="2190"/>
        <v>#VALUE!</v>
      </c>
      <c r="Q2155" s="102" t="e">
        <f t="shared" si="2190"/>
        <v>#VALUE!</v>
      </c>
      <c r="R2155" s="102" t="e">
        <f t="shared" si="2190"/>
        <v>#VALUE!</v>
      </c>
      <c r="S2155" s="102" t="e">
        <f t="shared" si="2190"/>
        <v>#VALUE!</v>
      </c>
      <c r="T2155" s="102" t="e">
        <f t="shared" si="2190"/>
        <v>#VALUE!</v>
      </c>
      <c r="U2155" s="102" t="e">
        <f t="shared" si="2190"/>
        <v>#VALUE!</v>
      </c>
      <c r="V2155" s="102" t="e">
        <f t="shared" si="2190"/>
        <v>#VALUE!</v>
      </c>
      <c r="W2155" s="102" t="e">
        <f t="shared" si="2190"/>
        <v>#VALUE!</v>
      </c>
      <c r="X2155" s="103" t="e">
        <f t="shared" si="2190"/>
        <v>#VALUE!</v>
      </c>
      <c r="Y2155" s="103" t="e">
        <f t="shared" si="2190"/>
        <v>#VALUE!</v>
      </c>
      <c r="Z2155" s="102" t="e">
        <f t="shared" si="2190"/>
        <v>#VALUE!</v>
      </c>
      <c r="AA2155" s="102" t="e">
        <f t="shared" si="2190"/>
        <v>#VALUE!</v>
      </c>
      <c r="AB2155" s="102">
        <v>7.2067683718038443E-3</v>
      </c>
      <c r="AC2155" s="102">
        <v>-1.3059561493533418E-2</v>
      </c>
      <c r="AD2155" s="102">
        <v>-1.4016113510008341E-2</v>
      </c>
      <c r="AE2155" s="102" t="e">
        <f t="shared" si="2169"/>
        <v>#VALUE!</v>
      </c>
      <c r="AF2155" s="102">
        <v>-2.0734543938036951E-3</v>
      </c>
      <c r="AG2155" s="102">
        <v>-9.8277738791729833E-4</v>
      </c>
      <c r="AH2155" s="102">
        <v>-6.9663654247674204E-3</v>
      </c>
      <c r="AI2155" s="102">
        <v>-6.9665000074307301E-3</v>
      </c>
      <c r="AJ2155" s="103" t="e">
        <f t="shared" si="2170"/>
        <v>#VALUE!</v>
      </c>
      <c r="AK2155" s="103">
        <v>-7.31229928249961E-3</v>
      </c>
      <c r="AL2155" s="103">
        <v>-2.1650499975184199E-3</v>
      </c>
      <c r="AM2155" s="103">
        <v>-2.1714511031140386E-3</v>
      </c>
      <c r="AN2155" s="103">
        <v>-2.1714511031140386E-3</v>
      </c>
      <c r="AO2155" s="103" t="e">
        <f t="shared" si="2171"/>
        <v>#VALUE!</v>
      </c>
      <c r="AP2155" s="103">
        <v>0</v>
      </c>
      <c r="AQ2155" s="103">
        <v>0</v>
      </c>
      <c r="AR2155" s="103">
        <v>0</v>
      </c>
      <c r="AS2155" s="103" t="e">
        <f t="shared" si="2172"/>
        <v>#VALUE!</v>
      </c>
      <c r="AT2155" s="103">
        <v>0</v>
      </c>
      <c r="AU2155" s="103">
        <v>0</v>
      </c>
      <c r="AV2155" s="103">
        <v>0</v>
      </c>
      <c r="AW2155" s="103">
        <v>0</v>
      </c>
      <c r="AX2155" s="103" t="e">
        <f t="shared" si="2173"/>
        <v>#VALUE!</v>
      </c>
      <c r="AY2155" s="103"/>
      <c r="AZ2155" s="103">
        <v>0</v>
      </c>
      <c r="BA2155" s="103">
        <v>0</v>
      </c>
      <c r="BB2155" s="103">
        <v>0</v>
      </c>
      <c r="BC2155" s="103">
        <v>0</v>
      </c>
      <c r="BD2155" s="103">
        <v>0</v>
      </c>
      <c r="BE2155" s="103">
        <v>0</v>
      </c>
      <c r="BF2155" s="103" t="e">
        <f t="shared" si="2174"/>
        <v>#VALUE!</v>
      </c>
      <c r="BG2155" s="103">
        <v>0</v>
      </c>
      <c r="BH2155" s="103">
        <v>0</v>
      </c>
      <c r="BI2155" s="103">
        <v>0</v>
      </c>
      <c r="BJ2155" s="103">
        <v>0</v>
      </c>
      <c r="BK2155" s="103">
        <v>0</v>
      </c>
      <c r="BL2155" s="103">
        <v>0</v>
      </c>
      <c r="BM2155" s="103">
        <v>0</v>
      </c>
      <c r="BN2155" s="103">
        <v>0</v>
      </c>
      <c r="BO2155" s="103" t="e">
        <f t="shared" si="2175"/>
        <v>#VALUE!</v>
      </c>
      <c r="BP2155" s="103">
        <v>0</v>
      </c>
      <c r="BQ2155" s="103">
        <v>0</v>
      </c>
      <c r="BR2155" s="103">
        <v>0</v>
      </c>
      <c r="BS2155" s="103">
        <v>0</v>
      </c>
      <c r="BT2155" s="103">
        <v>0</v>
      </c>
      <c r="BU2155" s="103">
        <v>0</v>
      </c>
      <c r="BV2155" s="103">
        <v>0</v>
      </c>
      <c r="BW2155" s="103">
        <v>0</v>
      </c>
      <c r="BX2155" s="103">
        <v>0</v>
      </c>
      <c r="BY2155" s="103">
        <v>0</v>
      </c>
      <c r="BZ2155" s="102">
        <v>0</v>
      </c>
      <c r="CA2155" s="103" t="e">
        <f t="shared" si="2176"/>
        <v>#VALUE!</v>
      </c>
      <c r="CB2155" s="103">
        <v>0</v>
      </c>
      <c r="CC2155" s="103">
        <v>0</v>
      </c>
      <c r="CD2155" s="103">
        <v>0</v>
      </c>
      <c r="CE2155" s="103">
        <v>0</v>
      </c>
      <c r="CF2155" s="103">
        <v>0</v>
      </c>
      <c r="CG2155" s="103">
        <v>0</v>
      </c>
      <c r="CH2155" s="103">
        <v>0</v>
      </c>
      <c r="CI2155" s="103">
        <v>0</v>
      </c>
      <c r="CJ2155" s="102">
        <v>0</v>
      </c>
      <c r="CK2155" s="102">
        <v>0</v>
      </c>
      <c r="CL2155" s="103" t="e">
        <f t="shared" si="2177"/>
        <v>#VALUE!</v>
      </c>
      <c r="CM2155" s="103">
        <v>0</v>
      </c>
      <c r="CN2155" s="103">
        <v>0</v>
      </c>
      <c r="CO2155" s="103">
        <v>0</v>
      </c>
      <c r="CP2155" s="103">
        <v>0</v>
      </c>
      <c r="CQ2155" s="103">
        <v>0</v>
      </c>
      <c r="CR2155" s="103">
        <v>0</v>
      </c>
      <c r="CS2155" s="103">
        <v>0</v>
      </c>
      <c r="CT2155" s="103">
        <v>0</v>
      </c>
      <c r="CU2155" s="103">
        <v>0</v>
      </c>
      <c r="CV2155" s="103">
        <v>0</v>
      </c>
      <c r="CW2155" s="103">
        <v>0</v>
      </c>
      <c r="CX2155" s="103">
        <v>0</v>
      </c>
      <c r="CY2155" s="103">
        <v>0</v>
      </c>
      <c r="CZ2155" s="103">
        <v>0</v>
      </c>
      <c r="DA2155" s="103" t="e">
        <f t="shared" si="2178"/>
        <v>#VALUE!</v>
      </c>
      <c r="DB2155" s="102">
        <v>0</v>
      </c>
      <c r="DC2155" s="102">
        <v>0</v>
      </c>
      <c r="DD2155" s="102">
        <v>0</v>
      </c>
      <c r="DE2155" s="102">
        <v>0</v>
      </c>
      <c r="DF2155" s="102">
        <v>0</v>
      </c>
      <c r="DG2155" s="102">
        <v>0</v>
      </c>
      <c r="DH2155" s="102">
        <v>0</v>
      </c>
      <c r="DI2155" s="102">
        <v>0</v>
      </c>
      <c r="DJ2155" s="102">
        <v>0</v>
      </c>
      <c r="DK2155" s="102">
        <v>0</v>
      </c>
      <c r="DL2155" s="102">
        <v>0</v>
      </c>
      <c r="DM2155" s="102">
        <v>0</v>
      </c>
      <c r="DN2155" s="104" t="e">
        <f t="shared" si="2179"/>
        <v>#VALUE!</v>
      </c>
      <c r="DO2155" s="102">
        <v>0</v>
      </c>
      <c r="DP2155" s="102">
        <v>0</v>
      </c>
      <c r="DQ2155" s="102">
        <v>0</v>
      </c>
      <c r="DR2155" s="102">
        <v>0</v>
      </c>
      <c r="DS2155" s="102">
        <v>0</v>
      </c>
      <c r="DT2155" s="102">
        <v>0</v>
      </c>
      <c r="DU2155" s="102">
        <v>0</v>
      </c>
      <c r="DV2155" s="105" t="e">
        <f t="shared" si="2180"/>
        <v>#VALUE!</v>
      </c>
      <c r="DW2155" s="106" t="e">
        <f t="shared" si="2181"/>
        <v>#VALUE!</v>
      </c>
      <c r="DX2155" s="107" t="e">
        <f t="shared" si="2182"/>
        <v>#VALUE!</v>
      </c>
      <c r="DZ2155" s="102" t="e">
        <f t="shared" si="2183"/>
        <v>#VALUE!</v>
      </c>
      <c r="EC2155" s="102" t="e">
        <f t="shared" si="2184"/>
        <v>#VALUE!</v>
      </c>
      <c r="EF2155" s="102" t="e">
        <f t="shared" si="2185"/>
        <v>#VALUE!</v>
      </c>
      <c r="EI2155" s="102" t="e">
        <f t="shared" si="2186"/>
        <v>#VALUE!</v>
      </c>
      <c r="EL2155" s="102" t="e">
        <f t="shared" si="2187"/>
        <v>#VALUE!</v>
      </c>
      <c r="EO2155" s="102" t="e">
        <f t="shared" si="2188"/>
        <v>#VALUE!</v>
      </c>
    </row>
    <row r="2156" spans="1:145" ht="15.5" x14ac:dyDescent="0.35">
      <c r="A2156" s="56" t="s">
        <v>213</v>
      </c>
      <c r="B2156" s="190" t="s">
        <v>85</v>
      </c>
      <c r="C2156" s="102" t="e">
        <f t="shared" si="2190"/>
        <v>#VALUE!</v>
      </c>
      <c r="D2156" s="102" t="e">
        <f t="shared" si="2190"/>
        <v>#VALUE!</v>
      </c>
      <c r="E2156" s="102" t="e">
        <f t="shared" si="2190"/>
        <v>#VALUE!</v>
      </c>
      <c r="F2156" s="102" t="e">
        <f t="shared" si="2190"/>
        <v>#VALUE!</v>
      </c>
      <c r="G2156" s="102" t="e">
        <f t="shared" si="2190"/>
        <v>#VALUE!</v>
      </c>
      <c r="H2156" s="102" t="e">
        <f t="shared" si="2190"/>
        <v>#VALUE!</v>
      </c>
      <c r="I2156" s="102" t="e">
        <f t="shared" si="2190"/>
        <v>#VALUE!</v>
      </c>
      <c r="J2156" s="102" t="e">
        <f t="shared" si="2190"/>
        <v>#VALUE!</v>
      </c>
      <c r="K2156" s="102" t="e">
        <f t="shared" si="2190"/>
        <v>#VALUE!</v>
      </c>
      <c r="L2156" s="102" t="e">
        <f t="shared" si="2190"/>
        <v>#VALUE!</v>
      </c>
      <c r="M2156" s="102" t="e">
        <f t="shared" si="2190"/>
        <v>#VALUE!</v>
      </c>
      <c r="N2156" s="102" t="e">
        <f t="shared" si="2190"/>
        <v>#VALUE!</v>
      </c>
      <c r="O2156" s="102" t="e">
        <f t="shared" si="2190"/>
        <v>#VALUE!</v>
      </c>
      <c r="P2156" s="102" t="e">
        <f t="shared" si="2190"/>
        <v>#VALUE!</v>
      </c>
      <c r="Q2156" s="102" t="e">
        <f t="shared" si="2190"/>
        <v>#VALUE!</v>
      </c>
      <c r="R2156" s="102" t="e">
        <f t="shared" si="2190"/>
        <v>#VALUE!</v>
      </c>
      <c r="S2156" s="102" t="e">
        <f t="shared" si="2190"/>
        <v>#VALUE!</v>
      </c>
      <c r="T2156" s="102" t="e">
        <f t="shared" si="2190"/>
        <v>#VALUE!</v>
      </c>
      <c r="U2156" s="102" t="e">
        <f t="shared" si="2190"/>
        <v>#VALUE!</v>
      </c>
      <c r="V2156" s="102" t="e">
        <f t="shared" si="2190"/>
        <v>#VALUE!</v>
      </c>
      <c r="W2156" s="102" t="e">
        <f t="shared" si="2190"/>
        <v>#VALUE!</v>
      </c>
      <c r="X2156" s="103" t="e">
        <f t="shared" si="2190"/>
        <v>#VALUE!</v>
      </c>
      <c r="Y2156" s="103" t="e">
        <f t="shared" si="2190"/>
        <v>#VALUE!</v>
      </c>
      <c r="Z2156" s="102" t="e">
        <f t="shared" si="2190"/>
        <v>#VALUE!</v>
      </c>
      <c r="AA2156" s="102" t="e">
        <f t="shared" si="2190"/>
        <v>#VALUE!</v>
      </c>
      <c r="AB2156" s="102">
        <v>4.3424920341063912E-3</v>
      </c>
      <c r="AC2156" s="102">
        <v>4.5305106847952151E-3</v>
      </c>
      <c r="AD2156" s="102">
        <v>5.0721537647470203E-3</v>
      </c>
      <c r="AE2156" s="102" t="e">
        <f t="shared" si="2169"/>
        <v>#VALUE!</v>
      </c>
      <c r="AF2156" s="102">
        <v>9.2455783650500136E-3</v>
      </c>
      <c r="AG2156" s="102">
        <v>9.4948449471421257E-3</v>
      </c>
      <c r="AH2156" s="102">
        <v>9.7455182790270531E-3</v>
      </c>
      <c r="AI2156" s="102">
        <v>9.7455087329144392E-3</v>
      </c>
      <c r="AJ2156" s="103" t="e">
        <f t="shared" si="2170"/>
        <v>#VALUE!</v>
      </c>
      <c r="AK2156" s="103">
        <v>-2.43450166375677E-3</v>
      </c>
      <c r="AL2156" s="103">
        <v>-2.3627310459342437E-3</v>
      </c>
      <c r="AM2156" s="103">
        <v>-3.4396604794140165E-3</v>
      </c>
      <c r="AN2156" s="103">
        <v>-3.4867645924741655E-3</v>
      </c>
      <c r="AO2156" s="103" t="e">
        <f t="shared" si="2171"/>
        <v>#VALUE!</v>
      </c>
      <c r="AP2156" s="103">
        <v>3.8352985630316573E-3</v>
      </c>
      <c r="AQ2156" s="103">
        <v>0</v>
      </c>
      <c r="AR2156" s="103">
        <v>0</v>
      </c>
      <c r="AS2156" s="103" t="e">
        <f t="shared" si="2172"/>
        <v>#VALUE!</v>
      </c>
      <c r="AT2156" s="103">
        <v>2.180153040711651E-2</v>
      </c>
      <c r="AU2156" s="103">
        <v>0</v>
      </c>
      <c r="AV2156" s="103">
        <v>0</v>
      </c>
      <c r="AW2156" s="103">
        <v>0</v>
      </c>
      <c r="AX2156" s="103" t="e">
        <f t="shared" si="2173"/>
        <v>#VALUE!</v>
      </c>
      <c r="AY2156" s="103"/>
      <c r="AZ2156" s="103">
        <v>2.0888588852349795E-2</v>
      </c>
      <c r="BA2156" s="103">
        <v>2.1658385673010292E-2</v>
      </c>
      <c r="BB2156" s="103">
        <v>1.9100965147554917E-2</v>
      </c>
      <c r="BC2156" s="103">
        <v>1.9873951610030659E-2</v>
      </c>
      <c r="BD2156" s="103">
        <v>1.8689040651535368E-2</v>
      </c>
      <c r="BE2156" s="103">
        <v>1.9325094411666514E-2</v>
      </c>
      <c r="BF2156" s="103" t="e">
        <f t="shared" si="2174"/>
        <v>#VALUE!</v>
      </c>
      <c r="BG2156" s="103">
        <v>-1.9588744620240208E-3</v>
      </c>
      <c r="BH2156" s="103">
        <v>-4.6856827967395554E-3</v>
      </c>
      <c r="BI2156" s="103">
        <v>-2.0361949960840111E-3</v>
      </c>
      <c r="BJ2156" s="103">
        <v>-1.6951200059285142E-3</v>
      </c>
      <c r="BK2156" s="103">
        <v>-2.1374357278572567E-3</v>
      </c>
      <c r="BL2156" s="103">
        <v>-1.6868128315358612E-3</v>
      </c>
      <c r="BM2156" s="103">
        <v>-1.7553070154820692E-3</v>
      </c>
      <c r="BN2156" s="103">
        <v>-1.3138360267562542E-3</v>
      </c>
      <c r="BO2156" s="103" t="e">
        <f t="shared" si="2175"/>
        <v>#VALUE!</v>
      </c>
      <c r="BP2156" s="103">
        <v>2.858877834941985E-3</v>
      </c>
      <c r="BQ2156" s="103">
        <v>3.8816096947610411E-3</v>
      </c>
      <c r="BR2156" s="103">
        <v>3.2410792323517611E-3</v>
      </c>
      <c r="BS2156" s="103">
        <v>1.2227224245125311E-3</v>
      </c>
      <c r="BT2156" s="103">
        <v>1.2550605350544527E-3</v>
      </c>
      <c r="BU2156" s="103">
        <v>1.3168562151268377E-3</v>
      </c>
      <c r="BV2156" s="103">
        <v>7.4841689550222295E-4</v>
      </c>
      <c r="BW2156" s="103">
        <v>1.9532595276614681E-3</v>
      </c>
      <c r="BX2156" s="103">
        <v>2.4282293801615455E-3</v>
      </c>
      <c r="BY2156" s="103">
        <v>2.8966606833469607E-3</v>
      </c>
      <c r="BZ2156" s="102">
        <v>2.7017798487607818E-3</v>
      </c>
      <c r="CA2156" s="103" t="e">
        <f t="shared" si="2176"/>
        <v>#VALUE!</v>
      </c>
      <c r="CB2156" s="103">
        <v>-1.0211642979370392E-3</v>
      </c>
      <c r="CC2156" s="103">
        <v>-2.8645032968148681E-4</v>
      </c>
      <c r="CD2156" s="103">
        <v>4.8575032425124734E-4</v>
      </c>
      <c r="CE2156" s="103">
        <v>-1.3777773581605306E-4</v>
      </c>
      <c r="CF2156" s="103">
        <v>9.6044226289389756E-4</v>
      </c>
      <c r="CG2156" s="103">
        <v>1.7876565195970209E-3</v>
      </c>
      <c r="CH2156" s="103">
        <v>-3.2874054358472552E-4</v>
      </c>
      <c r="CI2156" s="103">
        <v>-1.4581503596606421E-3</v>
      </c>
      <c r="CJ2156" s="102">
        <v>-5.1584676761494159E-4</v>
      </c>
      <c r="CK2156" s="102">
        <v>-1.7692890524793486E-3</v>
      </c>
      <c r="CL2156" s="103" t="e">
        <f t="shared" si="2177"/>
        <v>#VALUE!</v>
      </c>
      <c r="CM2156" s="103">
        <v>-1.1255130639454239E-3</v>
      </c>
      <c r="CN2156" s="103">
        <v>-2.2748662082109762E-3</v>
      </c>
      <c r="CO2156" s="103">
        <v>-2.2748662082109762E-3</v>
      </c>
      <c r="CP2156" s="103">
        <v>-2.8508419018266318E-3</v>
      </c>
      <c r="CQ2156" s="103">
        <v>-2.4852578336303347E-3</v>
      </c>
      <c r="CR2156" s="103">
        <v>-2.3951759453930198E-3</v>
      </c>
      <c r="CS2156" s="103">
        <v>-2.8563821564221038E-3</v>
      </c>
      <c r="CT2156" s="103">
        <v>-3.0308413751544095E-3</v>
      </c>
      <c r="CU2156" s="103">
        <v>-2.9694866725831852E-3</v>
      </c>
      <c r="CV2156" s="103">
        <v>-3.5408701168263895E-3</v>
      </c>
      <c r="CW2156" s="103">
        <v>-3.5282491880940276E-3</v>
      </c>
      <c r="CX2156" s="103">
        <v>-3.7618209151263943E-3</v>
      </c>
      <c r="CY2156" s="103">
        <v>-3.7639436223107603E-3</v>
      </c>
      <c r="CZ2156" s="103">
        <v>-3.5069331286428584E-3</v>
      </c>
      <c r="DA2156" s="103" t="e">
        <f t="shared" si="2178"/>
        <v>#VALUE!</v>
      </c>
      <c r="DB2156" s="102">
        <v>-1.0095747183061705E-3</v>
      </c>
      <c r="DC2156" s="102">
        <v>-8.0306195195485586E-4</v>
      </c>
      <c r="DD2156" s="102">
        <v>-6.8915729108771689E-4</v>
      </c>
      <c r="DE2156" s="102">
        <v>-2.5265502499664241E-4</v>
      </c>
      <c r="DF2156" s="102">
        <v>4.5193042287776551E-5</v>
      </c>
      <c r="DG2156" s="102">
        <v>4.3455617939292462E-4</v>
      </c>
      <c r="DH2156" s="102">
        <v>-8.047036412814183E-4</v>
      </c>
      <c r="DI2156" s="102">
        <v>-1.1693060088004498E-5</v>
      </c>
      <c r="DJ2156" s="102">
        <v>-2.6094872339164129E-4</v>
      </c>
      <c r="DK2156" s="102">
        <v>-3.2570140743882396E-4</v>
      </c>
      <c r="DL2156" s="102">
        <v>2.9722399923671426E-4</v>
      </c>
      <c r="DM2156" s="102">
        <v>-2.6158420930124266E-4</v>
      </c>
      <c r="DN2156" s="104" t="e">
        <f t="shared" si="2179"/>
        <v>#VALUE!</v>
      </c>
      <c r="DO2156" s="102">
        <v>-2.6158420930124266E-4</v>
      </c>
      <c r="DP2156" s="102">
        <v>-1.1209455973789529E-3</v>
      </c>
      <c r="DQ2156" s="102">
        <v>-7.6645726286182379E-4</v>
      </c>
      <c r="DR2156" s="102">
        <v>-3.8158293849710327E-4</v>
      </c>
      <c r="DS2156" s="102">
        <v>-6.3480255832249876E-4</v>
      </c>
      <c r="DT2156" s="102">
        <v>-1.1906499478291476E-3</v>
      </c>
      <c r="DU2156" s="102">
        <v>-7.4053648982481057E-4</v>
      </c>
      <c r="DV2156" s="105" t="e">
        <f t="shared" si="2180"/>
        <v>#VALUE!</v>
      </c>
      <c r="DW2156" s="106" t="e">
        <f t="shared" si="2181"/>
        <v>#VALUE!</v>
      </c>
      <c r="DX2156" s="107" t="e">
        <f t="shared" si="2182"/>
        <v>#VALUE!</v>
      </c>
      <c r="DZ2156" s="102" t="e">
        <f t="shared" si="2183"/>
        <v>#VALUE!</v>
      </c>
      <c r="EC2156" s="102" t="e">
        <f t="shared" si="2184"/>
        <v>#VALUE!</v>
      </c>
      <c r="EF2156" s="102" t="e">
        <f t="shared" si="2185"/>
        <v>#VALUE!</v>
      </c>
      <c r="EI2156" s="102" t="e">
        <f t="shared" si="2186"/>
        <v>#VALUE!</v>
      </c>
      <c r="EL2156" s="102" t="e">
        <f t="shared" si="2187"/>
        <v>#VALUE!</v>
      </c>
      <c r="EO2156" s="102" t="e">
        <f t="shared" si="2188"/>
        <v>#VALUE!</v>
      </c>
    </row>
    <row r="2157" spans="1:145" ht="15.5" x14ac:dyDescent="0.35">
      <c r="A2157" s="56" t="s">
        <v>706</v>
      </c>
      <c r="B2157" s="190" t="s">
        <v>85</v>
      </c>
      <c r="C2157" s="102" t="e">
        <f t="shared" si="2190"/>
        <v>#VALUE!</v>
      </c>
      <c r="D2157" s="102" t="e">
        <f t="shared" si="2190"/>
        <v>#VALUE!</v>
      </c>
      <c r="E2157" s="102" t="e">
        <f t="shared" si="2190"/>
        <v>#VALUE!</v>
      </c>
      <c r="F2157" s="102" t="e">
        <f t="shared" si="2190"/>
        <v>#VALUE!</v>
      </c>
      <c r="G2157" s="102" t="e">
        <f t="shared" si="2190"/>
        <v>#VALUE!</v>
      </c>
      <c r="H2157" s="102" t="e">
        <f t="shared" si="2190"/>
        <v>#VALUE!</v>
      </c>
      <c r="I2157" s="102" t="e">
        <f t="shared" si="2190"/>
        <v>#VALUE!</v>
      </c>
      <c r="J2157" s="102" t="e">
        <f t="shared" si="2190"/>
        <v>#VALUE!</v>
      </c>
      <c r="K2157" s="102" t="e">
        <f t="shared" si="2190"/>
        <v>#VALUE!</v>
      </c>
      <c r="L2157" s="102" t="e">
        <f t="shared" si="2190"/>
        <v>#VALUE!</v>
      </c>
      <c r="M2157" s="102" t="e">
        <f t="shared" si="2190"/>
        <v>#VALUE!</v>
      </c>
      <c r="N2157" s="102" t="e">
        <f t="shared" si="2190"/>
        <v>#VALUE!</v>
      </c>
      <c r="O2157" s="102" t="e">
        <f t="shared" si="2190"/>
        <v>#VALUE!</v>
      </c>
      <c r="P2157" s="102" t="e">
        <f t="shared" si="2190"/>
        <v>#VALUE!</v>
      </c>
      <c r="Q2157" s="102" t="e">
        <f t="shared" si="2190"/>
        <v>#VALUE!</v>
      </c>
      <c r="R2157" s="102" t="e">
        <f t="shared" si="2190"/>
        <v>#VALUE!</v>
      </c>
      <c r="S2157" s="102" t="e">
        <f t="shared" si="2190"/>
        <v>#VALUE!</v>
      </c>
      <c r="T2157" s="102" t="e">
        <f t="shared" si="2190"/>
        <v>#VALUE!</v>
      </c>
      <c r="U2157" s="102" t="e">
        <f t="shared" si="2190"/>
        <v>#VALUE!</v>
      </c>
      <c r="V2157" s="102" t="e">
        <f t="shared" si="2190"/>
        <v>#VALUE!</v>
      </c>
      <c r="W2157" s="102" t="e">
        <f t="shared" si="2190"/>
        <v>#VALUE!</v>
      </c>
      <c r="X2157" s="103" t="e">
        <f t="shared" si="2190"/>
        <v>#VALUE!</v>
      </c>
      <c r="Y2157" s="103" t="e">
        <f t="shared" si="2190"/>
        <v>#VALUE!</v>
      </c>
      <c r="Z2157" s="102" t="e">
        <f t="shared" si="2190"/>
        <v>#VALUE!</v>
      </c>
      <c r="AA2157" s="102" t="e">
        <f t="shared" si="2190"/>
        <v>#VALUE!</v>
      </c>
      <c r="AB2157" s="102">
        <v>1.00434249203411</v>
      </c>
      <c r="AC2157" s="102">
        <v>0</v>
      </c>
      <c r="AD2157" s="102">
        <v>0</v>
      </c>
      <c r="AE2157" s="102" t="e">
        <f t="shared" si="2169"/>
        <v>#VALUE!</v>
      </c>
      <c r="AF2157" s="102">
        <v>0</v>
      </c>
      <c r="AG2157" s="102">
        <v>0</v>
      </c>
      <c r="AH2157" s="102">
        <v>0</v>
      </c>
      <c r="AI2157" s="102">
        <v>0</v>
      </c>
      <c r="AJ2157" s="103" t="e">
        <f t="shared" si="2170"/>
        <v>#VALUE!</v>
      </c>
      <c r="AK2157" s="103">
        <v>0</v>
      </c>
      <c r="AL2157" s="103">
        <v>0</v>
      </c>
      <c r="AM2157" s="103">
        <v>0</v>
      </c>
      <c r="AN2157" s="103">
        <v>0</v>
      </c>
      <c r="AO2157" s="103" t="e">
        <f t="shared" si="2171"/>
        <v>#VALUE!</v>
      </c>
      <c r="AP2157" s="103">
        <v>0</v>
      </c>
      <c r="AQ2157" s="103">
        <v>0</v>
      </c>
      <c r="AR2157" s="103">
        <v>0</v>
      </c>
      <c r="AS2157" s="103" t="e">
        <f t="shared" si="2172"/>
        <v>#VALUE!</v>
      </c>
      <c r="AT2157" s="103">
        <v>1.10777918506509</v>
      </c>
      <c r="AU2157" s="103">
        <v>0.3108589978993645</v>
      </c>
      <c r="AV2157" s="103">
        <v>0.32542235625115995</v>
      </c>
      <c r="AW2157" s="103">
        <v>0.32506250124226588</v>
      </c>
      <c r="AX2157" s="103" t="e">
        <f t="shared" si="2173"/>
        <v>#VALUE!</v>
      </c>
      <c r="AY2157" s="103"/>
      <c r="AZ2157" s="103">
        <v>0.27529846540514236</v>
      </c>
      <c r="BA2157" s="103">
        <v>0.28943880068969907</v>
      </c>
      <c r="BB2157" s="103">
        <v>0.10589403020353279</v>
      </c>
      <c r="BC2157" s="103">
        <v>0.12222810377912545</v>
      </c>
      <c r="BD2157" s="103">
        <v>7.1701662001842414E-2</v>
      </c>
      <c r="BE2157" s="103">
        <v>8.4590219576422529E-2</v>
      </c>
      <c r="BF2157" s="103" t="e">
        <f t="shared" si="2174"/>
        <v>#VALUE!</v>
      </c>
      <c r="BG2157" s="103">
        <v>7.8781718762864023E-2</v>
      </c>
      <c r="BH2157" s="103">
        <v>9.2225163346896621E-2</v>
      </c>
      <c r="BI2157" s="103">
        <v>5.2873937232227192E-2</v>
      </c>
      <c r="BJ2157" s="103">
        <v>6.7298163207020451E-2</v>
      </c>
      <c r="BK2157" s="103">
        <v>4.4093379612856948E-2</v>
      </c>
      <c r="BL2157" s="103">
        <v>5.6469050114774148E-2</v>
      </c>
      <c r="BM2157" s="103">
        <v>5.7655117825008116E-2</v>
      </c>
      <c r="BN2157" s="103">
        <v>6.9863040524378431E-2</v>
      </c>
      <c r="BO2157" s="103" t="e">
        <f t="shared" si="2175"/>
        <v>#VALUE!</v>
      </c>
      <c r="BP2157" s="103">
        <v>-0.17783831143856726</v>
      </c>
      <c r="BQ2157" s="103">
        <v>-0.16603501863303785</v>
      </c>
      <c r="BR2157" s="103">
        <v>-0.1982789131048773</v>
      </c>
      <c r="BS2157" s="103">
        <v>-0.24124938237616947</v>
      </c>
      <c r="BT2157" s="103">
        <v>-0.21182166944804384</v>
      </c>
      <c r="BU2157" s="103">
        <v>-0.25382690110026035</v>
      </c>
      <c r="BV2157" s="103">
        <v>-0.28809669469718369</v>
      </c>
      <c r="BW2157" s="103">
        <v>-0.1780316148730747</v>
      </c>
      <c r="BX2157" s="103">
        <v>-0.17240017262121146</v>
      </c>
      <c r="BY2157" s="103">
        <v>-0.22718386959763867</v>
      </c>
      <c r="BZ2157" s="102">
        <v>-0.16996665879591116</v>
      </c>
      <c r="CA2157" s="103" t="e">
        <f t="shared" si="2176"/>
        <v>#VALUE!</v>
      </c>
      <c r="CB2157" s="103">
        <v>0.10822449349949601</v>
      </c>
      <c r="CC2157" s="103">
        <v>0.12129495735779802</v>
      </c>
      <c r="CD2157" s="103">
        <v>0.10628299841692422</v>
      </c>
      <c r="CE2157" s="103">
        <v>2.4507331426562737E-2</v>
      </c>
      <c r="CF2157" s="103">
        <v>8.3826419578071437E-2</v>
      </c>
      <c r="CG2157" s="103">
        <v>6.7995817889921942E-2</v>
      </c>
      <c r="CH2157" s="103">
        <v>9.9834692964123894E-2</v>
      </c>
      <c r="CI2157" s="103">
        <v>7.7555601351616946E-2</v>
      </c>
      <c r="CJ2157" s="102">
        <v>9.6812266753431894E-2</v>
      </c>
      <c r="CK2157" s="102">
        <v>7.1860218933579564E-2</v>
      </c>
      <c r="CL2157" s="103" t="e">
        <f t="shared" si="2177"/>
        <v>#VALUE!</v>
      </c>
      <c r="CM2157" s="103">
        <v>-2.5062386096988753E-2</v>
      </c>
      <c r="CN2157" s="103">
        <v>-8.8412186626967593E-2</v>
      </c>
      <c r="CO2157" s="103">
        <v>-8.8412186626967593E-2</v>
      </c>
      <c r="CP2157" s="103">
        <v>-9.0161355163299456E-2</v>
      </c>
      <c r="CQ2157" s="103">
        <v>-8.2290338581283595E-2</v>
      </c>
      <c r="CR2157" s="103">
        <v>-8.3372141196587549E-2</v>
      </c>
      <c r="CS2157" s="103">
        <v>-9.320728102042368E-2</v>
      </c>
      <c r="CT2157" s="103">
        <v>-9.2582171448141515E-2</v>
      </c>
      <c r="CU2157" s="103">
        <v>-9.4508832504686544E-2</v>
      </c>
      <c r="CV2157" s="103">
        <v>-0.13655952146901171</v>
      </c>
      <c r="CW2157" s="103">
        <v>-0.13440437292672464</v>
      </c>
      <c r="CX2157" s="103">
        <v>-2.0234183630851926E-2</v>
      </c>
      <c r="CY2157" s="103">
        <v>-1.8119813726960476E-2</v>
      </c>
      <c r="CZ2157" s="103">
        <v>-1.7455527278331464E-2</v>
      </c>
      <c r="DA2157" s="103" t="e">
        <f t="shared" si="2178"/>
        <v>#VALUE!</v>
      </c>
      <c r="DB2157" s="102">
        <v>-3.4228249133435432E-2</v>
      </c>
      <c r="DC2157" s="102">
        <v>-2.8865636809905757E-2</v>
      </c>
      <c r="DD2157" s="102">
        <v>-2.5130743280423213E-2</v>
      </c>
      <c r="DE2157" s="102">
        <v>-5.372897453021077E-3</v>
      </c>
      <c r="DF2157" s="102">
        <v>1.0750010587445593E-3</v>
      </c>
      <c r="DG2157" s="102">
        <v>9.1135896984704413E-3</v>
      </c>
      <c r="DH2157" s="102">
        <v>-8.4127092634090506E-3</v>
      </c>
      <c r="DI2157" s="102">
        <v>6.575109150011001E-3</v>
      </c>
      <c r="DJ2157" s="102">
        <v>4.0065858174367476E-3</v>
      </c>
      <c r="DK2157" s="102">
        <v>-3.2414879020848579E-4</v>
      </c>
      <c r="DL2157" s="102">
        <v>1.1855774993754656E-2</v>
      </c>
      <c r="DM2157" s="102">
        <v>4.0479871808970658E-3</v>
      </c>
      <c r="DN2157" s="104" t="e">
        <f t="shared" si="2179"/>
        <v>#VALUE!</v>
      </c>
      <c r="DO2157" s="102">
        <v>4.0479871808970658E-3</v>
      </c>
      <c r="DP2157" s="102">
        <v>-3.7380030076756283E-2</v>
      </c>
      <c r="DQ2157" s="102">
        <v>-3.1620731684696202E-2</v>
      </c>
      <c r="DR2157" s="102">
        <v>-2.5392175448787382E-2</v>
      </c>
      <c r="DS2157" s="102">
        <v>-2.3566861330988162E-2</v>
      </c>
      <c r="DT2157" s="102">
        <v>-3.1031186334221725E-2</v>
      </c>
      <c r="DU2157" s="102">
        <v>-2.5124511014850054E-2</v>
      </c>
      <c r="DV2157" s="105" t="e">
        <f t="shared" si="2180"/>
        <v>#VALUE!</v>
      </c>
      <c r="DW2157" s="106" t="e">
        <f t="shared" si="2181"/>
        <v>#VALUE!</v>
      </c>
      <c r="DX2157" s="107" t="e">
        <f t="shared" si="2182"/>
        <v>#VALUE!</v>
      </c>
      <c r="DZ2157" s="102" t="e">
        <f t="shared" si="2183"/>
        <v>#VALUE!</v>
      </c>
      <c r="EC2157" s="102" t="e">
        <f t="shared" si="2184"/>
        <v>#VALUE!</v>
      </c>
      <c r="EF2157" s="102" t="e">
        <f t="shared" si="2185"/>
        <v>#VALUE!</v>
      </c>
      <c r="EI2157" s="102" t="e">
        <f t="shared" si="2186"/>
        <v>#VALUE!</v>
      </c>
      <c r="EL2157" s="102" t="e">
        <f t="shared" si="2187"/>
        <v>#VALUE!</v>
      </c>
      <c r="EO2157" s="102" t="e">
        <f t="shared" si="2188"/>
        <v>#VALUE!</v>
      </c>
    </row>
    <row r="2158" spans="1:145" ht="15.5" x14ac:dyDescent="0.35">
      <c r="A2158" s="56" t="s">
        <v>707</v>
      </c>
      <c r="B2158" s="190" t="s">
        <v>85</v>
      </c>
      <c r="C2158" s="102" t="e">
        <f t="shared" si="2190"/>
        <v>#VALUE!</v>
      </c>
      <c r="D2158" s="102" t="e">
        <f t="shared" si="2190"/>
        <v>#VALUE!</v>
      </c>
      <c r="E2158" s="102" t="e">
        <f t="shared" si="2190"/>
        <v>#VALUE!</v>
      </c>
      <c r="F2158" s="102" t="e">
        <f t="shared" si="2190"/>
        <v>#VALUE!</v>
      </c>
      <c r="G2158" s="102" t="e">
        <f t="shared" si="2190"/>
        <v>#VALUE!</v>
      </c>
      <c r="H2158" s="102" t="e">
        <f t="shared" si="2190"/>
        <v>#VALUE!</v>
      </c>
      <c r="I2158" s="102" t="e">
        <f t="shared" si="2190"/>
        <v>#VALUE!</v>
      </c>
      <c r="J2158" s="102" t="e">
        <f t="shared" si="2190"/>
        <v>#VALUE!</v>
      </c>
      <c r="K2158" s="102" t="e">
        <f t="shared" si="2190"/>
        <v>#VALUE!</v>
      </c>
      <c r="L2158" s="102" t="e">
        <f t="shared" si="2190"/>
        <v>#VALUE!</v>
      </c>
      <c r="M2158" s="102" t="e">
        <f t="shared" si="2190"/>
        <v>#VALUE!</v>
      </c>
      <c r="N2158" s="102" t="e">
        <f t="shared" si="2190"/>
        <v>#VALUE!</v>
      </c>
      <c r="O2158" s="102" t="e">
        <f t="shared" si="2190"/>
        <v>#VALUE!</v>
      </c>
      <c r="P2158" s="102" t="e">
        <f t="shared" si="2190"/>
        <v>#VALUE!</v>
      </c>
      <c r="Q2158" s="102" t="e">
        <f t="shared" si="2190"/>
        <v>#VALUE!</v>
      </c>
      <c r="R2158" s="102" t="e">
        <f t="shared" si="2190"/>
        <v>#VALUE!</v>
      </c>
      <c r="S2158" s="102" t="e">
        <f t="shared" si="2190"/>
        <v>#VALUE!</v>
      </c>
      <c r="T2158" s="102" t="e">
        <f t="shared" si="2190"/>
        <v>#VALUE!</v>
      </c>
      <c r="U2158" s="102" t="e">
        <f t="shared" si="2190"/>
        <v>#VALUE!</v>
      </c>
      <c r="V2158" s="102" t="e">
        <f t="shared" si="2190"/>
        <v>#VALUE!</v>
      </c>
      <c r="W2158" s="102" t="e">
        <f t="shared" si="2190"/>
        <v>#VALUE!</v>
      </c>
      <c r="X2158" s="103" t="e">
        <f t="shared" si="2190"/>
        <v>#VALUE!</v>
      </c>
      <c r="Y2158" s="103" t="e">
        <f t="shared" si="2190"/>
        <v>#VALUE!</v>
      </c>
      <c r="Z2158" s="102" t="e">
        <f t="shared" si="2190"/>
        <v>#VALUE!</v>
      </c>
      <c r="AA2158" s="102" t="e">
        <f t="shared" si="2190"/>
        <v>#VALUE!</v>
      </c>
      <c r="AB2158" s="102">
        <v>2.0043424920341102</v>
      </c>
      <c r="AC2158" s="102">
        <v>6.6094791450924506E-2</v>
      </c>
      <c r="AD2158" s="102">
        <v>0</v>
      </c>
      <c r="AE2158" s="102" t="e">
        <f t="shared" si="2169"/>
        <v>#VALUE!</v>
      </c>
      <c r="AF2158" s="102">
        <v>0</v>
      </c>
      <c r="AG2158" s="102">
        <v>0</v>
      </c>
      <c r="AH2158" s="102">
        <v>0</v>
      </c>
      <c r="AI2158" s="102">
        <v>0</v>
      </c>
      <c r="AJ2158" s="103" t="e">
        <f t="shared" si="2170"/>
        <v>#VALUE!</v>
      </c>
      <c r="AK2158" s="103">
        <v>0</v>
      </c>
      <c r="AL2158" s="103">
        <v>0</v>
      </c>
      <c r="AM2158" s="103">
        <v>0</v>
      </c>
      <c r="AN2158" s="103">
        <v>0</v>
      </c>
      <c r="AO2158" s="103" t="e">
        <f t="shared" si="2171"/>
        <v>#VALUE!</v>
      </c>
      <c r="AP2158" s="103">
        <v>0</v>
      </c>
      <c r="AQ2158" s="103">
        <v>0</v>
      </c>
      <c r="AR2158" s="103">
        <v>0</v>
      </c>
      <c r="AS2158" s="103" t="e">
        <f t="shared" si="2172"/>
        <v>#VALUE!</v>
      </c>
      <c r="AT2158" s="103">
        <v>0</v>
      </c>
      <c r="AU2158" s="103">
        <v>0</v>
      </c>
      <c r="AV2158" s="103">
        <v>0</v>
      </c>
      <c r="AW2158" s="103">
        <v>0</v>
      </c>
      <c r="AX2158" s="103" t="e">
        <f t="shared" si="2173"/>
        <v>#VALUE!</v>
      </c>
      <c r="AY2158" s="103"/>
      <c r="AZ2158" s="103">
        <v>0</v>
      </c>
      <c r="BA2158" s="103">
        <v>0</v>
      </c>
      <c r="BB2158" s="103">
        <v>2.5001600459585244E-4</v>
      </c>
      <c r="BC2158" s="103">
        <v>2.5685189803912022E-4</v>
      </c>
      <c r="BD2158" s="103">
        <v>2.4072746605921915E-4</v>
      </c>
      <c r="BE2158" s="103">
        <v>2.4621575106489082E-4</v>
      </c>
      <c r="BF2158" s="103" t="e">
        <f t="shared" si="2174"/>
        <v>#VALUE!</v>
      </c>
      <c r="BG2158" s="103">
        <v>0</v>
      </c>
      <c r="BH2158" s="103">
        <v>0</v>
      </c>
      <c r="BI2158" s="103">
        <v>6.8390138400132826E-3</v>
      </c>
      <c r="BJ2158" s="103">
        <v>7.0639387459222333E-3</v>
      </c>
      <c r="BK2158" s="103">
        <v>7.6767073016832353E-3</v>
      </c>
      <c r="BL2158" s="103">
        <v>7.8954335417896378E-3</v>
      </c>
      <c r="BM2158" s="103">
        <v>8.1297324496933162E-3</v>
      </c>
      <c r="BN2158" s="103">
        <v>8.3513084222817374E-3</v>
      </c>
      <c r="BO2158" s="103" t="e">
        <f t="shared" si="2175"/>
        <v>#VALUE!</v>
      </c>
      <c r="BP2158" s="103">
        <v>1.5897888173473146E-3</v>
      </c>
      <c r="BQ2158" s="103">
        <v>2.2329655668804418E-3</v>
      </c>
      <c r="BR2158" s="103">
        <v>1.233000136264175E-3</v>
      </c>
      <c r="BS2158" s="103">
        <v>2.1237890601249892E-3</v>
      </c>
      <c r="BT2158" s="103">
        <v>4.0133316033662898E-4</v>
      </c>
      <c r="BU2158" s="103">
        <v>9.0059388644151924E-4</v>
      </c>
      <c r="BV2158" s="103">
        <v>7.8847418098527348E-4</v>
      </c>
      <c r="BW2158" s="103">
        <v>-6.0347049770477466E-3</v>
      </c>
      <c r="BX2158" s="103">
        <v>-5.9615763720574427E-3</v>
      </c>
      <c r="BY2158" s="103">
        <v>-5.8488843751062997E-3</v>
      </c>
      <c r="BZ2158" s="102">
        <v>-5.9628186705436561E-3</v>
      </c>
      <c r="CA2158" s="103" t="e">
        <f t="shared" si="2176"/>
        <v>#VALUE!</v>
      </c>
      <c r="CB2158" s="103">
        <v>1.9704708023426158E-2</v>
      </c>
      <c r="CC2158" s="103">
        <v>2.0568351397017619E-2</v>
      </c>
      <c r="CD2158" s="103">
        <v>1.9576421882926374E-2</v>
      </c>
      <c r="CE2158" s="103">
        <v>1.6193453132512122E-3</v>
      </c>
      <c r="CF2158" s="103">
        <v>2.2040079204408942E-2</v>
      </c>
      <c r="CG2158" s="103">
        <v>2.0994057089497389E-2</v>
      </c>
      <c r="CH2158" s="103">
        <v>2.4776413703088168E-2</v>
      </c>
      <c r="CI2158" s="103">
        <v>2.3210031781883196E-2</v>
      </c>
      <c r="CJ2158" s="102">
        <v>2.4091323801450886E-2</v>
      </c>
      <c r="CK2158" s="102">
        <v>2.2337013649051427E-2</v>
      </c>
      <c r="CL2158" s="103" t="e">
        <f t="shared" si="2177"/>
        <v>#VALUE!</v>
      </c>
      <c r="CM2158" s="103">
        <v>-5.4473783666774949E-3</v>
      </c>
      <c r="CN2158" s="103">
        <v>-4.2523561356051778E-3</v>
      </c>
      <c r="CO2158" s="103">
        <v>-4.2523561356051778E-3</v>
      </c>
      <c r="CP2158" s="103">
        <v>-3.408885860980202E-3</v>
      </c>
      <c r="CQ2158" s="103">
        <v>-2.9809219506682959E-3</v>
      </c>
      <c r="CR2158" s="103">
        <v>-2.2714952971396702E-3</v>
      </c>
      <c r="CS2158" s="103">
        <v>-3.3740680453439344E-3</v>
      </c>
      <c r="CT2158" s="103">
        <v>-3.0370555361296679E-3</v>
      </c>
      <c r="CU2158" s="103">
        <v>-2.3379102942449508E-3</v>
      </c>
      <c r="CV2158" s="103">
        <v>-6.1494154015448192E-3</v>
      </c>
      <c r="CW2158" s="103">
        <v>-5.910366663690287E-3</v>
      </c>
      <c r="CX2158" s="103">
        <v>-5.9883096915608934E-3</v>
      </c>
      <c r="CY2158" s="103">
        <v>-5.7709342172076877E-3</v>
      </c>
      <c r="CZ2158" s="103">
        <v>-5.4863101940227669E-3</v>
      </c>
      <c r="DA2158" s="103" t="e">
        <f t="shared" si="2178"/>
        <v>#VALUE!</v>
      </c>
      <c r="DB2158" s="102">
        <v>-5.9628208171143206E-4</v>
      </c>
      <c r="DC2158" s="102">
        <v>-5.2664788681923229E-4</v>
      </c>
      <c r="DD2158" s="102">
        <v>-5.4953042281776507E-4</v>
      </c>
      <c r="DE2158" s="102">
        <v>-8.0744147682136944E-5</v>
      </c>
      <c r="DF2158" s="102">
        <v>5.5096954888820564E-5</v>
      </c>
      <c r="DG2158" s="102">
        <v>2.5867122324649418E-4</v>
      </c>
      <c r="DH2158" s="102">
        <v>-1.2458364247509136E-3</v>
      </c>
      <c r="DI2158" s="102">
        <v>-7.2100271478133698E-4</v>
      </c>
      <c r="DJ2158" s="102">
        <v>-1.0306383476594355E-3</v>
      </c>
      <c r="DK2158" s="102">
        <v>-8.5916109931103444E-4</v>
      </c>
      <c r="DL2158" s="102">
        <v>-4.7350924879630154E-4</v>
      </c>
      <c r="DM2158" s="102">
        <v>-1.0287367625378527E-3</v>
      </c>
      <c r="DN2158" s="104" t="e">
        <f t="shared" si="2179"/>
        <v>#VALUE!</v>
      </c>
      <c r="DO2158" s="102">
        <v>-1.0287367625378527E-3</v>
      </c>
      <c r="DP2158" s="102">
        <v>2.0665025849734352E-2</v>
      </c>
      <c r="DQ2158" s="102">
        <v>2.1720858226569821E-2</v>
      </c>
      <c r="DR2158" s="102">
        <v>2.2862718030861123E-2</v>
      </c>
      <c r="DS2158" s="102">
        <v>2.051978885175635E-2</v>
      </c>
      <c r="DT2158" s="102">
        <v>2.0518872342569477E-2</v>
      </c>
      <c r="DU2158" s="102">
        <v>2.1678175645807943E-2</v>
      </c>
      <c r="DV2158" s="105" t="e">
        <f t="shared" si="2180"/>
        <v>#VALUE!</v>
      </c>
      <c r="DW2158" s="106" t="e">
        <f t="shared" si="2181"/>
        <v>#VALUE!</v>
      </c>
      <c r="DX2158" s="107" t="e">
        <f t="shared" si="2182"/>
        <v>#VALUE!</v>
      </c>
      <c r="DZ2158" s="102" t="e">
        <f t="shared" si="2183"/>
        <v>#VALUE!</v>
      </c>
      <c r="EC2158" s="102" t="e">
        <f t="shared" si="2184"/>
        <v>#VALUE!</v>
      </c>
      <c r="EF2158" s="102" t="e">
        <f t="shared" si="2185"/>
        <v>#VALUE!</v>
      </c>
      <c r="EI2158" s="102" t="e">
        <f t="shared" si="2186"/>
        <v>#VALUE!</v>
      </c>
      <c r="EL2158" s="102" t="e">
        <f t="shared" si="2187"/>
        <v>#VALUE!</v>
      </c>
      <c r="EO2158" s="102" t="e">
        <f t="shared" si="2188"/>
        <v>#VALUE!</v>
      </c>
    </row>
    <row r="2159" spans="1:145" ht="15.5" x14ac:dyDescent="0.35">
      <c r="A2159" s="56" t="s">
        <v>216</v>
      </c>
      <c r="B2159" s="190" t="s">
        <v>85</v>
      </c>
      <c r="C2159" s="102" t="e">
        <f t="shared" si="2190"/>
        <v>#VALUE!</v>
      </c>
      <c r="D2159" s="102" t="e">
        <f t="shared" si="2190"/>
        <v>#VALUE!</v>
      </c>
      <c r="E2159" s="102" t="e">
        <f t="shared" si="2190"/>
        <v>#VALUE!</v>
      </c>
      <c r="F2159" s="102" t="e">
        <f t="shared" si="2190"/>
        <v>#VALUE!</v>
      </c>
      <c r="G2159" s="102" t="e">
        <f t="shared" si="2190"/>
        <v>#VALUE!</v>
      </c>
      <c r="H2159" s="102" t="e">
        <f t="shared" si="2190"/>
        <v>#VALUE!</v>
      </c>
      <c r="I2159" s="102" t="e">
        <f t="shared" si="2190"/>
        <v>#VALUE!</v>
      </c>
      <c r="J2159" s="102" t="e">
        <f t="shared" si="2190"/>
        <v>#VALUE!</v>
      </c>
      <c r="K2159" s="102" t="e">
        <f t="shared" si="2190"/>
        <v>#VALUE!</v>
      </c>
      <c r="L2159" s="102" t="e">
        <f t="shared" si="2190"/>
        <v>#VALUE!</v>
      </c>
      <c r="M2159" s="102" t="e">
        <f t="shared" si="2190"/>
        <v>#VALUE!</v>
      </c>
      <c r="N2159" s="102" t="e">
        <f t="shared" si="2190"/>
        <v>#VALUE!</v>
      </c>
      <c r="O2159" s="102" t="e">
        <f t="shared" si="2190"/>
        <v>#VALUE!</v>
      </c>
      <c r="P2159" s="102" t="e">
        <f t="shared" si="2190"/>
        <v>#VALUE!</v>
      </c>
      <c r="Q2159" s="102" t="e">
        <f t="shared" si="2190"/>
        <v>#VALUE!</v>
      </c>
      <c r="R2159" s="102" t="e">
        <f t="shared" si="2190"/>
        <v>#VALUE!</v>
      </c>
      <c r="S2159" s="102" t="e">
        <f t="shared" si="2190"/>
        <v>#VALUE!</v>
      </c>
      <c r="T2159" s="102" t="e">
        <f t="shared" si="2190"/>
        <v>#VALUE!</v>
      </c>
      <c r="U2159" s="102" t="e">
        <f t="shared" si="2190"/>
        <v>#VALUE!</v>
      </c>
      <c r="V2159" s="102" t="e">
        <f t="shared" si="2190"/>
        <v>#VALUE!</v>
      </c>
      <c r="W2159" s="102" t="e">
        <f t="shared" si="2190"/>
        <v>#VALUE!</v>
      </c>
      <c r="X2159" s="103" t="e">
        <f t="shared" si="2190"/>
        <v>#VALUE!</v>
      </c>
      <c r="Y2159" s="103" t="e">
        <f t="shared" si="2190"/>
        <v>#VALUE!</v>
      </c>
      <c r="Z2159" s="102" t="e">
        <f t="shared" si="2190"/>
        <v>#VALUE!</v>
      </c>
      <c r="AA2159" s="102" t="e">
        <f t="shared" si="2190"/>
        <v>#VALUE!</v>
      </c>
      <c r="AB2159" s="102">
        <v>1.1927650755550672</v>
      </c>
      <c r="AC2159" s="102">
        <v>0.450750065523364</v>
      </c>
      <c r="AD2159" s="102">
        <v>0.33287484398430239</v>
      </c>
      <c r="AE2159" s="102" t="e">
        <f t="shared" si="2169"/>
        <v>#VALUE!</v>
      </c>
      <c r="AF2159" s="102">
        <v>0.37403854222506699</v>
      </c>
      <c r="AG2159" s="102">
        <v>0.62026617917096316</v>
      </c>
      <c r="AH2159" s="102">
        <v>-0.22753515550108563</v>
      </c>
      <c r="AI2159" s="102">
        <v>-0.22754308525506201</v>
      </c>
      <c r="AJ2159" s="103" t="e">
        <f t="shared" si="2170"/>
        <v>#VALUE!</v>
      </c>
      <c r="AK2159" s="103">
        <v>2.0337394537001576</v>
      </c>
      <c r="AL2159" s="103">
        <v>1.8337389357802301</v>
      </c>
      <c r="AM2159" s="103">
        <v>1.5036516400154891</v>
      </c>
      <c r="AN2159" s="103">
        <v>1.4859335939876215</v>
      </c>
      <c r="AO2159" s="103" t="e">
        <f t="shared" si="2171"/>
        <v>#VALUE!</v>
      </c>
      <c r="AP2159" s="103">
        <v>1.7336987867056131</v>
      </c>
      <c r="AQ2159" s="103">
        <v>1.8670891872519959</v>
      </c>
      <c r="AR2159" s="103">
        <v>2.3583192053973621</v>
      </c>
      <c r="AS2159" s="103" t="e">
        <f t="shared" si="2172"/>
        <v>#VALUE!</v>
      </c>
      <c r="AT2159" s="103">
        <v>4.3136520317076066</v>
      </c>
      <c r="AU2159" s="103">
        <v>1.6668844108657359</v>
      </c>
      <c r="AV2159" s="103">
        <v>1.492063435110796</v>
      </c>
      <c r="AW2159" s="103">
        <v>1.4871537726778157</v>
      </c>
      <c r="AX2159" s="103" t="e">
        <f t="shared" si="2173"/>
        <v>#VALUE!</v>
      </c>
      <c r="AY2159" s="103"/>
      <c r="AZ2159" s="103">
        <v>0.25951556430834372</v>
      </c>
      <c r="BA2159" s="103">
        <v>0.39901387945142736</v>
      </c>
      <c r="BB2159" s="103">
        <v>-0.28474303016176761</v>
      </c>
      <c r="BC2159" s="103">
        <v>-0.15069981362711968</v>
      </c>
      <c r="BD2159" s="103">
        <v>-6.4182092227440146E-2</v>
      </c>
      <c r="BE2159" s="103">
        <v>5.3124557699513381E-2</v>
      </c>
      <c r="BF2159" s="103" t="e">
        <f t="shared" si="2174"/>
        <v>#VALUE!</v>
      </c>
      <c r="BG2159" s="103">
        <v>0.20065103243253607</v>
      </c>
      <c r="BH2159" s="103">
        <v>0.32814732297519023</v>
      </c>
      <c r="BI2159" s="103">
        <v>-1.7755311204393034</v>
      </c>
      <c r="BJ2159" s="103">
        <v>-1.6387171577676396</v>
      </c>
      <c r="BK2159" s="103">
        <v>0.56890663088496396</v>
      </c>
      <c r="BL2159" s="103">
        <v>0.70210613033934832</v>
      </c>
      <c r="BM2159" s="103">
        <v>0.68185995312188097</v>
      </c>
      <c r="BN2159" s="103">
        <v>0.81235424269737144</v>
      </c>
      <c r="BO2159" s="103" t="e">
        <f t="shared" si="2175"/>
        <v>#VALUE!</v>
      </c>
      <c r="BP2159" s="103">
        <v>1.6785109060148544</v>
      </c>
      <c r="BQ2159" s="103">
        <v>0.5912504306848444</v>
      </c>
      <c r="BR2159" s="103">
        <v>-0.12550562100719104</v>
      </c>
      <c r="BS2159" s="103">
        <v>0.20214683588562421</v>
      </c>
      <c r="BT2159" s="103">
        <v>-0.26787223379581898</v>
      </c>
      <c r="BU2159" s="103">
        <v>-0.22372985263218112</v>
      </c>
      <c r="BV2159" s="103">
        <v>-0.43117343236439792</v>
      </c>
      <c r="BW2159" s="103">
        <v>-6.2372471943059317E-2</v>
      </c>
      <c r="BX2159" s="103">
        <v>6.409535716441879E-2</v>
      </c>
      <c r="BY2159" s="103">
        <v>7.495009420589524E-2</v>
      </c>
      <c r="BZ2159" s="102">
        <v>0.56179757297000488</v>
      </c>
      <c r="CA2159" s="103" t="e">
        <f t="shared" si="2176"/>
        <v>#VALUE!</v>
      </c>
      <c r="CB2159" s="103">
        <v>1.3020196558742743</v>
      </c>
      <c r="CC2159" s="103">
        <v>1.588035107432155</v>
      </c>
      <c r="CD2159" s="103">
        <v>1.2595347373006724</v>
      </c>
      <c r="CE2159" s="103">
        <v>3.0426059048235032E-2</v>
      </c>
      <c r="CF2159" s="103">
        <v>2.1106428527791912</v>
      </c>
      <c r="CG2159" s="103">
        <v>1.874920082164121</v>
      </c>
      <c r="CH2159" s="103">
        <v>1.6113578225091227</v>
      </c>
      <c r="CI2159" s="103">
        <v>1.2027588910587981</v>
      </c>
      <c r="CJ2159" s="102">
        <v>1.5617712113735323</v>
      </c>
      <c r="CK2159" s="102">
        <v>1.1041502161366499</v>
      </c>
      <c r="CL2159" s="103" t="e">
        <f t="shared" si="2177"/>
        <v>#VALUE!</v>
      </c>
      <c r="CM2159" s="103">
        <v>-0.17585863056599213</v>
      </c>
      <c r="CN2159" s="103">
        <v>-0.24869054458218889</v>
      </c>
      <c r="CO2159" s="103">
        <v>-0.24869054458218889</v>
      </c>
      <c r="CP2159" s="103">
        <v>-0.46452172523495655</v>
      </c>
      <c r="CQ2159" s="103">
        <v>-0.33171528788829402</v>
      </c>
      <c r="CR2159" s="103">
        <v>-0.11156488701632306</v>
      </c>
      <c r="CS2159" s="103">
        <v>-0.25237867553729459</v>
      </c>
      <c r="CT2159" s="103">
        <v>-0.14393400797476549</v>
      </c>
      <c r="CU2159" s="103">
        <v>8.1038570968613374E-2</v>
      </c>
      <c r="CV2159" s="103">
        <v>1.2193241006526674E-2</v>
      </c>
      <c r="CW2159" s="103">
        <v>0.10530055479908117</v>
      </c>
      <c r="CX2159" s="103">
        <v>4.0326011827912137E-2</v>
      </c>
      <c r="CY2159" s="103">
        <v>0.12499178619283</v>
      </c>
      <c r="CZ2159" s="103">
        <v>0.23585025998115189</v>
      </c>
      <c r="DA2159" s="103" t="e">
        <f t="shared" si="2178"/>
        <v>#VALUE!</v>
      </c>
      <c r="DB2159" s="102">
        <v>0.21450259562908763</v>
      </c>
      <c r="DC2159" s="102">
        <v>0.18127841434421829</v>
      </c>
      <c r="DD2159" s="102">
        <v>0.26674655560604293</v>
      </c>
      <c r="DE2159" s="102">
        <v>0.29042641394693081</v>
      </c>
      <c r="DF2159" s="102">
        <v>0.24216626906530786</v>
      </c>
      <c r="DG2159" s="102">
        <v>0.33202988755222734</v>
      </c>
      <c r="DH2159" s="102">
        <v>5.2364333500787993E-2</v>
      </c>
      <c r="DI2159" s="102">
        <v>-0.25743406224140725</v>
      </c>
      <c r="DJ2159" s="102">
        <v>-0.38902243886178606</v>
      </c>
      <c r="DK2159" s="102">
        <v>-1.5140708656922578E-2</v>
      </c>
      <c r="DL2159" s="102">
        <v>-0.1522547483801274</v>
      </c>
      <c r="DM2159" s="102">
        <v>-0.3882143067458913</v>
      </c>
      <c r="DN2159" s="104" t="e">
        <f t="shared" si="2179"/>
        <v>#VALUE!</v>
      </c>
      <c r="DO2159" s="102">
        <v>-0.3882143067458913</v>
      </c>
      <c r="DP2159" s="102">
        <v>0.10160985465171657</v>
      </c>
      <c r="DQ2159" s="102">
        <v>2.0680570082135533E-2</v>
      </c>
      <c r="DR2159" s="102">
        <v>9.0899440817790889E-2</v>
      </c>
      <c r="DS2159" s="102">
        <v>1.7143972191297211E-2</v>
      </c>
      <c r="DT2159" s="102">
        <v>-2.4240288025044821E-3</v>
      </c>
      <c r="DU2159" s="102">
        <v>0.19153399970217372</v>
      </c>
      <c r="DV2159" s="105" t="e">
        <f t="shared" si="2180"/>
        <v>#VALUE!</v>
      </c>
      <c r="DW2159" s="106" t="e">
        <f t="shared" si="2181"/>
        <v>#VALUE!</v>
      </c>
      <c r="DX2159" s="107" t="e">
        <f t="shared" si="2182"/>
        <v>#VALUE!</v>
      </c>
      <c r="DZ2159" s="102" t="e">
        <f t="shared" si="2183"/>
        <v>#VALUE!</v>
      </c>
      <c r="EC2159" s="102" t="e">
        <f t="shared" si="2184"/>
        <v>#VALUE!</v>
      </c>
      <c r="EF2159" s="102" t="e">
        <f t="shared" si="2185"/>
        <v>#VALUE!</v>
      </c>
      <c r="EI2159" s="102" t="e">
        <f t="shared" si="2186"/>
        <v>#VALUE!</v>
      </c>
      <c r="EL2159" s="102" t="e">
        <f t="shared" si="2187"/>
        <v>#VALUE!</v>
      </c>
      <c r="EO2159" s="102" t="e">
        <f t="shared" si="2188"/>
        <v>#VALUE!</v>
      </c>
    </row>
    <row r="2160" spans="1:145" ht="15.5" x14ac:dyDescent="0.35">
      <c r="A2160" s="56" t="s">
        <v>217</v>
      </c>
      <c r="B2160" s="190" t="s">
        <v>85</v>
      </c>
      <c r="C2160" s="102" t="e">
        <f t="shared" si="2190"/>
        <v>#VALUE!</v>
      </c>
      <c r="D2160" s="102" t="e">
        <f t="shared" si="2190"/>
        <v>#VALUE!</v>
      </c>
      <c r="E2160" s="102" t="e">
        <f t="shared" si="2190"/>
        <v>#VALUE!</v>
      </c>
      <c r="F2160" s="102" t="e">
        <f t="shared" si="2190"/>
        <v>#VALUE!</v>
      </c>
      <c r="G2160" s="102" t="e">
        <f t="shared" si="2190"/>
        <v>#VALUE!</v>
      </c>
      <c r="H2160" s="102" t="e">
        <f t="shared" si="2190"/>
        <v>#VALUE!</v>
      </c>
      <c r="I2160" s="102" t="e">
        <f t="shared" si="2190"/>
        <v>#VALUE!</v>
      </c>
      <c r="J2160" s="102" t="e">
        <f t="shared" si="2190"/>
        <v>#VALUE!</v>
      </c>
      <c r="K2160" s="102" t="e">
        <f t="shared" si="2190"/>
        <v>#VALUE!</v>
      </c>
      <c r="L2160" s="102" t="e">
        <f t="shared" si="2190"/>
        <v>#VALUE!</v>
      </c>
      <c r="M2160" s="102" t="e">
        <f t="shared" si="2190"/>
        <v>#VALUE!</v>
      </c>
      <c r="N2160" s="102" t="e">
        <f t="shared" si="2190"/>
        <v>#VALUE!</v>
      </c>
      <c r="O2160" s="102" t="e">
        <f t="shared" si="2190"/>
        <v>#VALUE!</v>
      </c>
      <c r="P2160" s="102" t="e">
        <f t="shared" si="2190"/>
        <v>#VALUE!</v>
      </c>
      <c r="Q2160" s="102" t="e">
        <f t="shared" si="2190"/>
        <v>#VALUE!</v>
      </c>
      <c r="R2160" s="102" t="e">
        <f t="shared" si="2190"/>
        <v>#VALUE!</v>
      </c>
      <c r="S2160" s="102" t="e">
        <f t="shared" si="2190"/>
        <v>#VALUE!</v>
      </c>
      <c r="T2160" s="102" t="e">
        <f t="shared" si="2190"/>
        <v>#VALUE!</v>
      </c>
      <c r="U2160" s="102" t="e">
        <f t="shared" si="2190"/>
        <v>#VALUE!</v>
      </c>
      <c r="V2160" s="102" t="e">
        <f t="shared" si="2190"/>
        <v>#VALUE!</v>
      </c>
      <c r="W2160" s="102" t="e">
        <f t="shared" si="2190"/>
        <v>#VALUE!</v>
      </c>
      <c r="X2160" s="103" t="e">
        <f t="shared" si="2190"/>
        <v>#VALUE!</v>
      </c>
      <c r="Y2160" s="103" t="e">
        <f t="shared" si="2190"/>
        <v>#VALUE!</v>
      </c>
      <c r="Z2160" s="102" t="e">
        <f t="shared" si="2190"/>
        <v>#VALUE!</v>
      </c>
      <c r="AA2160" s="102" t="e">
        <f t="shared" si="2190"/>
        <v>#VALUE!</v>
      </c>
      <c r="AB2160" s="102">
        <v>0</v>
      </c>
      <c r="AC2160" s="102">
        <v>0</v>
      </c>
      <c r="AD2160" s="102">
        <v>0</v>
      </c>
      <c r="AE2160" s="102" t="e">
        <f t="shared" si="2169"/>
        <v>#VALUE!</v>
      </c>
      <c r="AF2160" s="102">
        <v>0</v>
      </c>
      <c r="AG2160" s="102">
        <v>0</v>
      </c>
      <c r="AH2160" s="102">
        <v>0</v>
      </c>
      <c r="AI2160" s="102">
        <v>0</v>
      </c>
      <c r="AJ2160" s="103" t="e">
        <f t="shared" si="2170"/>
        <v>#VALUE!</v>
      </c>
      <c r="AK2160" s="103">
        <v>0</v>
      </c>
      <c r="AL2160" s="103">
        <v>0</v>
      </c>
      <c r="AM2160" s="103">
        <v>0</v>
      </c>
      <c r="AN2160" s="103">
        <v>0</v>
      </c>
      <c r="AO2160" s="103" t="e">
        <f t="shared" si="2171"/>
        <v>#VALUE!</v>
      </c>
      <c r="AP2160" s="103">
        <v>0</v>
      </c>
      <c r="AQ2160" s="103">
        <v>0</v>
      </c>
      <c r="AR2160" s="103">
        <v>0</v>
      </c>
      <c r="AS2160" s="103" t="e">
        <f t="shared" si="2172"/>
        <v>#VALUE!</v>
      </c>
      <c r="AT2160" s="103">
        <v>0</v>
      </c>
      <c r="AU2160" s="103">
        <v>0</v>
      </c>
      <c r="AV2160" s="103">
        <v>0</v>
      </c>
      <c r="AW2160" s="103">
        <v>0</v>
      </c>
      <c r="AX2160" s="103" t="e">
        <f t="shared" si="2173"/>
        <v>#VALUE!</v>
      </c>
      <c r="AY2160" s="103"/>
      <c r="AZ2160" s="103">
        <v>0</v>
      </c>
      <c r="BA2160" s="103">
        <v>0</v>
      </c>
      <c r="BB2160" s="103">
        <v>0</v>
      </c>
      <c r="BC2160" s="103">
        <v>0</v>
      </c>
      <c r="BD2160" s="103">
        <v>0</v>
      </c>
      <c r="BE2160" s="103">
        <v>0</v>
      </c>
      <c r="BF2160" s="103" t="e">
        <f t="shared" si="2174"/>
        <v>#VALUE!</v>
      </c>
      <c r="BG2160" s="103">
        <v>0</v>
      </c>
      <c r="BH2160" s="103">
        <v>0</v>
      </c>
      <c r="BI2160" s="103">
        <v>0</v>
      </c>
      <c r="BJ2160" s="103">
        <v>0</v>
      </c>
      <c r="BK2160" s="103">
        <v>0</v>
      </c>
      <c r="BL2160" s="103">
        <v>0</v>
      </c>
      <c r="BM2160" s="103">
        <v>0</v>
      </c>
      <c r="BN2160" s="103">
        <v>0</v>
      </c>
      <c r="BO2160" s="103" t="e">
        <f t="shared" si="2175"/>
        <v>#VALUE!</v>
      </c>
      <c r="BP2160" s="103">
        <v>0</v>
      </c>
      <c r="BQ2160" s="103">
        <v>0</v>
      </c>
      <c r="BR2160" s="103">
        <v>0</v>
      </c>
      <c r="BS2160" s="103">
        <v>0</v>
      </c>
      <c r="BT2160" s="103">
        <v>0</v>
      </c>
      <c r="BU2160" s="103">
        <v>0</v>
      </c>
      <c r="BV2160" s="103">
        <v>0</v>
      </c>
      <c r="BW2160" s="103">
        <v>0</v>
      </c>
      <c r="BX2160" s="103">
        <v>0</v>
      </c>
      <c r="BY2160" s="103">
        <v>0</v>
      </c>
      <c r="BZ2160" s="102">
        <v>0</v>
      </c>
      <c r="CA2160" s="103" t="e">
        <f t="shared" si="2176"/>
        <v>#VALUE!</v>
      </c>
      <c r="CB2160" s="103">
        <v>0</v>
      </c>
      <c r="CC2160" s="103">
        <v>0</v>
      </c>
      <c r="CD2160" s="103">
        <v>0</v>
      </c>
      <c r="CE2160" s="103">
        <v>0</v>
      </c>
      <c r="CF2160" s="103">
        <v>0</v>
      </c>
      <c r="CG2160" s="103">
        <v>0</v>
      </c>
      <c r="CH2160" s="103">
        <v>0</v>
      </c>
      <c r="CI2160" s="103">
        <v>0</v>
      </c>
      <c r="CJ2160" s="102">
        <v>0</v>
      </c>
      <c r="CK2160" s="102">
        <v>0</v>
      </c>
      <c r="CL2160" s="103" t="e">
        <f t="shared" si="2177"/>
        <v>#VALUE!</v>
      </c>
      <c r="CM2160" s="103">
        <v>0</v>
      </c>
      <c r="CN2160" s="103">
        <v>0</v>
      </c>
      <c r="CO2160" s="103">
        <v>0</v>
      </c>
      <c r="CP2160" s="103">
        <v>0</v>
      </c>
      <c r="CQ2160" s="103">
        <v>0</v>
      </c>
      <c r="CR2160" s="103">
        <v>0</v>
      </c>
      <c r="CS2160" s="103">
        <v>0</v>
      </c>
      <c r="CT2160" s="103">
        <v>0</v>
      </c>
      <c r="CU2160" s="103">
        <v>0</v>
      </c>
      <c r="CV2160" s="103">
        <v>0</v>
      </c>
      <c r="CW2160" s="103">
        <v>0</v>
      </c>
      <c r="CX2160" s="103">
        <v>0</v>
      </c>
      <c r="CY2160" s="103">
        <v>0</v>
      </c>
      <c r="CZ2160" s="103">
        <v>0</v>
      </c>
      <c r="DA2160" s="103" t="e">
        <f t="shared" si="2178"/>
        <v>#VALUE!</v>
      </c>
      <c r="DB2160" s="102">
        <v>0</v>
      </c>
      <c r="DC2160" s="102">
        <v>0</v>
      </c>
      <c r="DD2160" s="102">
        <v>0</v>
      </c>
      <c r="DE2160" s="102">
        <v>0</v>
      </c>
      <c r="DF2160" s="102">
        <v>0</v>
      </c>
      <c r="DG2160" s="102">
        <v>0</v>
      </c>
      <c r="DH2160" s="102">
        <v>0</v>
      </c>
      <c r="DI2160" s="102">
        <v>0</v>
      </c>
      <c r="DJ2160" s="102">
        <v>0</v>
      </c>
      <c r="DK2160" s="102">
        <v>0</v>
      </c>
      <c r="DL2160" s="102">
        <v>0</v>
      </c>
      <c r="DM2160" s="102">
        <v>0</v>
      </c>
      <c r="DN2160" s="104" t="e">
        <f t="shared" si="2179"/>
        <v>#VALUE!</v>
      </c>
      <c r="DO2160" s="102">
        <v>0</v>
      </c>
      <c r="DP2160" s="102">
        <v>0</v>
      </c>
      <c r="DQ2160" s="102">
        <v>0</v>
      </c>
      <c r="DR2160" s="102">
        <v>0</v>
      </c>
      <c r="DS2160" s="102">
        <v>0</v>
      </c>
      <c r="DT2160" s="102">
        <v>0</v>
      </c>
      <c r="DU2160" s="102">
        <v>0</v>
      </c>
      <c r="DV2160" s="105" t="e">
        <f t="shared" si="2180"/>
        <v>#VALUE!</v>
      </c>
      <c r="DW2160" s="106" t="e">
        <f t="shared" si="2181"/>
        <v>#VALUE!</v>
      </c>
      <c r="DX2160" s="107" t="e">
        <f t="shared" si="2182"/>
        <v>#VALUE!</v>
      </c>
      <c r="DZ2160" s="102" t="e">
        <f t="shared" si="2183"/>
        <v>#VALUE!</v>
      </c>
      <c r="EC2160" s="102" t="e">
        <f t="shared" si="2184"/>
        <v>#VALUE!</v>
      </c>
      <c r="EF2160" s="102" t="e">
        <f t="shared" si="2185"/>
        <v>#VALUE!</v>
      </c>
      <c r="EI2160" s="102" t="e">
        <f t="shared" si="2186"/>
        <v>#VALUE!</v>
      </c>
      <c r="EL2160" s="102" t="e">
        <f t="shared" si="2187"/>
        <v>#VALUE!</v>
      </c>
      <c r="EO2160" s="102" t="e">
        <f t="shared" si="2188"/>
        <v>#VALUE!</v>
      </c>
    </row>
    <row r="2161" spans="1:145" ht="15.5" x14ac:dyDescent="0.35">
      <c r="A2161" s="56" t="s">
        <v>218</v>
      </c>
      <c r="B2161" s="190" t="s">
        <v>85</v>
      </c>
      <c r="C2161" s="102" t="e">
        <f t="shared" si="2190"/>
        <v>#VALUE!</v>
      </c>
      <c r="D2161" s="102" t="e">
        <f t="shared" si="2190"/>
        <v>#VALUE!</v>
      </c>
      <c r="E2161" s="102" t="e">
        <f t="shared" si="2190"/>
        <v>#VALUE!</v>
      </c>
      <c r="F2161" s="102" t="e">
        <f t="shared" si="2190"/>
        <v>#VALUE!</v>
      </c>
      <c r="G2161" s="102" t="e">
        <f t="shared" si="2190"/>
        <v>#VALUE!</v>
      </c>
      <c r="H2161" s="102" t="e">
        <f t="shared" si="2190"/>
        <v>#VALUE!</v>
      </c>
      <c r="I2161" s="102" t="e">
        <f t="shared" si="2190"/>
        <v>#VALUE!</v>
      </c>
      <c r="J2161" s="102" t="e">
        <f t="shared" si="2190"/>
        <v>#VALUE!</v>
      </c>
      <c r="K2161" s="102" t="e">
        <f t="shared" si="2190"/>
        <v>#VALUE!</v>
      </c>
      <c r="L2161" s="102" t="e">
        <f t="shared" si="2190"/>
        <v>#VALUE!</v>
      </c>
      <c r="M2161" s="102" t="e">
        <f t="shared" si="2190"/>
        <v>#VALUE!</v>
      </c>
      <c r="N2161" s="102" t="e">
        <f t="shared" si="2190"/>
        <v>#VALUE!</v>
      </c>
      <c r="O2161" s="102" t="e">
        <f t="shared" si="2190"/>
        <v>#VALUE!</v>
      </c>
      <c r="P2161" s="102" t="e">
        <f t="shared" si="2190"/>
        <v>#VALUE!</v>
      </c>
      <c r="Q2161" s="102" t="e">
        <f t="shared" si="2190"/>
        <v>#VALUE!</v>
      </c>
      <c r="R2161" s="102" t="e">
        <f t="shared" si="2190"/>
        <v>#VALUE!</v>
      </c>
      <c r="S2161" s="102" t="e">
        <f t="shared" si="2190"/>
        <v>#VALUE!</v>
      </c>
      <c r="T2161" s="102" t="e">
        <f t="shared" si="2190"/>
        <v>#VALUE!</v>
      </c>
      <c r="U2161" s="102" t="e">
        <f t="shared" si="2190"/>
        <v>#VALUE!</v>
      </c>
      <c r="V2161" s="102" t="e">
        <f t="shared" si="2190"/>
        <v>#VALUE!</v>
      </c>
      <c r="W2161" s="102" t="e">
        <f t="shared" si="2190"/>
        <v>#VALUE!</v>
      </c>
      <c r="X2161" s="103" t="e">
        <f t="shared" si="2190"/>
        <v>#VALUE!</v>
      </c>
      <c r="Y2161" s="103" t="e">
        <f t="shared" si="2190"/>
        <v>#VALUE!</v>
      </c>
      <c r="Z2161" s="102" t="e">
        <f t="shared" si="2190"/>
        <v>#VALUE!</v>
      </c>
      <c r="AA2161" s="102" t="e">
        <f>+(AA2670-Z2670)*100/Z$2672</f>
        <v>#VALUE!</v>
      </c>
      <c r="AB2161" s="102">
        <v>-2.1451390299747526E-2</v>
      </c>
      <c r="AC2161" s="102">
        <v>2.2824193386218463E-2</v>
      </c>
      <c r="AD2161" s="102">
        <v>5.7139522511445558E-2</v>
      </c>
      <c r="AE2161" s="102" t="e">
        <f t="shared" si="2169"/>
        <v>#VALUE!</v>
      </c>
      <c r="AF2161" s="102">
        <v>-9.160130570107837E-2</v>
      </c>
      <c r="AG2161" s="102">
        <v>-4.7385318471269602E-2</v>
      </c>
      <c r="AH2161" s="102">
        <v>-1.8961609862560624E-2</v>
      </c>
      <c r="AI2161" s="102">
        <v>-1.8965129549696563E-2</v>
      </c>
      <c r="AJ2161" s="103" t="e">
        <f t="shared" si="2170"/>
        <v>#VALUE!</v>
      </c>
      <c r="AK2161" s="103">
        <v>-0.13505686365227901</v>
      </c>
      <c r="AL2161" s="103">
        <v>-0.14074129432252871</v>
      </c>
      <c r="AM2161" s="103">
        <v>-0.25378313236814065</v>
      </c>
      <c r="AN2161" s="103">
        <v>-0.25874150256499501</v>
      </c>
      <c r="AO2161" s="103" t="e">
        <f t="shared" si="2171"/>
        <v>#VALUE!</v>
      </c>
      <c r="AP2161" s="103">
        <v>2.4031768851575298E-2</v>
      </c>
      <c r="AQ2161" s="103">
        <v>-0.16206011100289716</v>
      </c>
      <c r="AR2161" s="103">
        <v>5.0615744304337698E-2</v>
      </c>
      <c r="AS2161" s="103" t="e">
        <f t="shared" si="2172"/>
        <v>#VALUE!</v>
      </c>
      <c r="AT2161" s="103">
        <v>4.5105633602813618E-2</v>
      </c>
      <c r="AU2161" s="103">
        <v>2.2335082549844301E-2</v>
      </c>
      <c r="AV2161" s="103">
        <v>4.0844781474265068E-2</v>
      </c>
      <c r="AW2161" s="103">
        <v>3.9726421800517379E-2</v>
      </c>
      <c r="AX2161" s="103" t="e">
        <f t="shared" si="2173"/>
        <v>#VALUE!</v>
      </c>
      <c r="AY2161" s="103"/>
      <c r="AZ2161" s="103">
        <v>-4.0960804369775068E-2</v>
      </c>
      <c r="BA2161" s="103">
        <v>-2.139807284846253E-2</v>
      </c>
      <c r="BB2161" s="103">
        <v>-8.6352475365879353E-2</v>
      </c>
      <c r="BC2161" s="103">
        <v>-6.6708685953957098E-2</v>
      </c>
      <c r="BD2161" s="103">
        <v>-5.3701777824107073E-2</v>
      </c>
      <c r="BE2161" s="103">
        <v>-3.6498861839148633E-2</v>
      </c>
      <c r="BF2161" s="103" t="e">
        <f t="shared" si="2174"/>
        <v>#VALUE!</v>
      </c>
      <c r="BG2161" s="103">
        <v>8.521200548451539E-3</v>
      </c>
      <c r="BH2161" s="103">
        <v>2.6310457397073741E-2</v>
      </c>
      <c r="BI2161" s="103">
        <v>5.4420516114930699E-2</v>
      </c>
      <c r="BJ2161" s="103">
        <v>7.8966952603654106E-2</v>
      </c>
      <c r="BK2161" s="103">
        <v>1.9789151642757581E-2</v>
      </c>
      <c r="BL2161" s="103">
        <v>4.0301127052035292E-2</v>
      </c>
      <c r="BM2161" s="103">
        <v>4.2268231985258496E-2</v>
      </c>
      <c r="BN2161" s="103">
        <v>6.2502209346853896E-2</v>
      </c>
      <c r="BO2161" s="103" t="e">
        <f t="shared" si="2175"/>
        <v>#VALUE!</v>
      </c>
      <c r="BP2161" s="103">
        <v>4.7953562982515692E-2</v>
      </c>
      <c r="BQ2161" s="103">
        <v>0.11161104038771191</v>
      </c>
      <c r="BR2161" s="103">
        <v>0.12791949668087205</v>
      </c>
      <c r="BS2161" s="103">
        <v>0.47306807835166154</v>
      </c>
      <c r="BT2161" s="103">
        <v>8.7277817565437468E-2</v>
      </c>
      <c r="BU2161" s="103">
        <v>8.4877544905724758E-2</v>
      </c>
      <c r="BV2161" s="103">
        <v>8.8594439394353838E-2</v>
      </c>
      <c r="BW2161" s="103">
        <v>0.52812541792281842</v>
      </c>
      <c r="BX2161" s="103">
        <v>0.19347367438198018</v>
      </c>
      <c r="BY2161" s="103">
        <v>0.37100252999876376</v>
      </c>
      <c r="BZ2161" s="102">
        <v>0.24136564905203056</v>
      </c>
      <c r="CA2161" s="103" t="e">
        <f t="shared" si="2176"/>
        <v>#VALUE!</v>
      </c>
      <c r="CB2161" s="103">
        <v>-2.6387598715486193E-2</v>
      </c>
      <c r="CC2161" s="103">
        <v>1.0187067356459396E-2</v>
      </c>
      <c r="CD2161" s="103">
        <v>-4.6702563648054467E-2</v>
      </c>
      <c r="CE2161" s="103">
        <v>0.16715304660994687</v>
      </c>
      <c r="CF2161" s="103">
        <v>0.16092022913897894</v>
      </c>
      <c r="CG2161" s="103">
        <v>9.81561772422056E-2</v>
      </c>
      <c r="CH2161" s="103">
        <v>0.20877732853452408</v>
      </c>
      <c r="CI2161" s="103">
        <v>0.10691411254768275</v>
      </c>
      <c r="CJ2161" s="102">
        <v>0.18805524445880573</v>
      </c>
      <c r="CK2161" s="102">
        <v>7.7236947763339364E-2</v>
      </c>
      <c r="CL2161" s="103" t="e">
        <f t="shared" si="2177"/>
        <v>#VALUE!</v>
      </c>
      <c r="CM2161" s="103">
        <v>0.14244044823316665</v>
      </c>
      <c r="CN2161" s="103">
        <v>6.055567692205422E-2</v>
      </c>
      <c r="CO2161" s="103">
        <v>6.055567692205422E-2</v>
      </c>
      <c r="CP2161" s="103">
        <v>2.889700527360483E-2</v>
      </c>
      <c r="CQ2161" s="103">
        <v>4.1661793040382811E-2</v>
      </c>
      <c r="CR2161" s="103">
        <v>7.4133590507374975E-2</v>
      </c>
      <c r="CS2161" s="103">
        <v>1.4896579075455919E-2</v>
      </c>
      <c r="CT2161" s="103">
        <v>2.0284535739611486E-2</v>
      </c>
      <c r="CU2161" s="103">
        <v>5.0739809354327751E-2</v>
      </c>
      <c r="CV2161" s="103">
        <v>-2.9631008923340616E-2</v>
      </c>
      <c r="CW2161" s="103">
        <v>-1.7979152607017289E-2</v>
      </c>
      <c r="CX2161" s="103">
        <v>-5.4704629701761362E-2</v>
      </c>
      <c r="CY2161" s="103">
        <v>-4.4854831371358171E-2</v>
      </c>
      <c r="CZ2161" s="103">
        <v>-2.9720170197684189E-2</v>
      </c>
      <c r="DA2161" s="103" t="e">
        <f t="shared" si="2178"/>
        <v>#VALUE!</v>
      </c>
      <c r="DB2161" s="102">
        <v>-0.11303178605929917</v>
      </c>
      <c r="DC2161" s="102">
        <v>-0.12732875369376095</v>
      </c>
      <c r="DD2161" s="102">
        <v>-7.4099343621333927E-2</v>
      </c>
      <c r="DE2161" s="102">
        <v>-0.13192698754108073</v>
      </c>
      <c r="DF2161" s="102">
        <v>-0.10976537074939598</v>
      </c>
      <c r="DG2161" s="102">
        <v>-9.5468551690746806E-2</v>
      </c>
      <c r="DH2161" s="102">
        <v>-8.865163091392414E-2</v>
      </c>
      <c r="DI2161" s="102">
        <v>-3.433901230253443E-2</v>
      </c>
      <c r="DJ2161" s="102">
        <v>-5.6293376802062804E-2</v>
      </c>
      <c r="DK2161" s="102">
        <v>-6.0146737453871363E-2</v>
      </c>
      <c r="DL2161" s="102">
        <v>-1.5773686573211213E-2</v>
      </c>
      <c r="DM2161" s="102">
        <v>-5.6331193866094476E-2</v>
      </c>
      <c r="DN2161" s="104" t="e">
        <f t="shared" si="2179"/>
        <v>#VALUE!</v>
      </c>
      <c r="DO2161" s="102">
        <v>-5.6331193866094476E-2</v>
      </c>
      <c r="DP2161" s="102">
        <v>7.7820182401440157E-3</v>
      </c>
      <c r="DQ2161" s="102">
        <v>2.8629573021931417E-2</v>
      </c>
      <c r="DR2161" s="102">
        <v>5.1264136080900712E-2</v>
      </c>
      <c r="DS2161" s="102">
        <v>1.965046774832491E-2</v>
      </c>
      <c r="DT2161" s="102">
        <v>3.0216158219201473E-2</v>
      </c>
      <c r="DU2161" s="102">
        <v>5.7941563100182128E-2</v>
      </c>
      <c r="DV2161" s="105" t="e">
        <f t="shared" si="2180"/>
        <v>#VALUE!</v>
      </c>
      <c r="DW2161" s="106" t="e">
        <f t="shared" si="2181"/>
        <v>#VALUE!</v>
      </c>
      <c r="DX2161" s="107" t="e">
        <f t="shared" si="2182"/>
        <v>#VALUE!</v>
      </c>
      <c r="DZ2161" s="102" t="e">
        <f t="shared" si="2183"/>
        <v>#VALUE!</v>
      </c>
      <c r="EC2161" s="102" t="e">
        <f t="shared" si="2184"/>
        <v>#VALUE!</v>
      </c>
      <c r="EF2161" s="102" t="e">
        <f t="shared" si="2185"/>
        <v>#VALUE!</v>
      </c>
      <c r="EI2161" s="102" t="e">
        <f t="shared" si="2186"/>
        <v>#VALUE!</v>
      </c>
      <c r="EL2161" s="102" t="e">
        <f t="shared" si="2187"/>
        <v>#VALUE!</v>
      </c>
      <c r="EO2161" s="102" t="e">
        <f t="shared" si="2188"/>
        <v>#VALUE!</v>
      </c>
    </row>
    <row r="2162" spans="1:145" ht="15.5" x14ac:dyDescent="0.35">
      <c r="A2162" s="56" t="s">
        <v>219</v>
      </c>
      <c r="B2162" s="190" t="s">
        <v>85</v>
      </c>
      <c r="C2162" s="102" t="e">
        <f t="shared" si="2190"/>
        <v>#VALUE!</v>
      </c>
      <c r="D2162" s="102" t="e">
        <f t="shared" si="2190"/>
        <v>#VALUE!</v>
      </c>
      <c r="E2162" s="102" t="e">
        <f t="shared" si="2190"/>
        <v>#VALUE!</v>
      </c>
      <c r="F2162" s="102" t="e">
        <f t="shared" si="2190"/>
        <v>#VALUE!</v>
      </c>
      <c r="G2162" s="102" t="e">
        <f t="shared" si="2190"/>
        <v>#VALUE!</v>
      </c>
      <c r="H2162" s="102" t="e">
        <f t="shared" si="2190"/>
        <v>#VALUE!</v>
      </c>
      <c r="I2162" s="102" t="e">
        <f t="shared" si="2190"/>
        <v>#VALUE!</v>
      </c>
      <c r="J2162" s="102" t="e">
        <f t="shared" si="2190"/>
        <v>#VALUE!</v>
      </c>
      <c r="K2162" s="102" t="e">
        <f t="shared" si="2190"/>
        <v>#VALUE!</v>
      </c>
      <c r="L2162" s="102" t="e">
        <f t="shared" si="2190"/>
        <v>#VALUE!</v>
      </c>
      <c r="M2162" s="102" t="e">
        <f t="shared" si="2190"/>
        <v>#VALUE!</v>
      </c>
      <c r="N2162" s="102" t="e">
        <f t="shared" si="2190"/>
        <v>#VALUE!</v>
      </c>
      <c r="O2162" s="102" t="e">
        <f t="shared" si="2190"/>
        <v>#VALUE!</v>
      </c>
      <c r="P2162" s="102" t="e">
        <f t="shared" si="2190"/>
        <v>#VALUE!</v>
      </c>
      <c r="Q2162" s="102" t="e">
        <f t="shared" si="2190"/>
        <v>#VALUE!</v>
      </c>
      <c r="R2162" s="102" t="e">
        <f t="shared" si="2190"/>
        <v>#VALUE!</v>
      </c>
      <c r="S2162" s="102" t="e">
        <f t="shared" si="2190"/>
        <v>#VALUE!</v>
      </c>
      <c r="T2162" s="102" t="e">
        <f t="shared" si="2190"/>
        <v>#VALUE!</v>
      </c>
      <c r="U2162" s="102" t="e">
        <f t="shared" si="2190"/>
        <v>#VALUE!</v>
      </c>
      <c r="V2162" s="102" t="e">
        <f t="shared" si="2190"/>
        <v>#VALUE!</v>
      </c>
      <c r="W2162" s="102" t="e">
        <f t="shared" si="2190"/>
        <v>#VALUE!</v>
      </c>
      <c r="X2162" s="103" t="e">
        <f t="shared" si="2190"/>
        <v>#VALUE!</v>
      </c>
      <c r="Y2162" s="103" t="e">
        <f t="shared" si="2190"/>
        <v>#VALUE!</v>
      </c>
      <c r="Z2162" s="102" t="e">
        <f t="shared" si="2190"/>
        <v>#VALUE!</v>
      </c>
      <c r="AA2162" s="102" t="e">
        <f>+(AA2671-Z2671)*100/Z$2672</f>
        <v>#VALUE!</v>
      </c>
      <c r="AB2162" s="102">
        <v>-2.1451390299747526E-2</v>
      </c>
      <c r="AC2162" s="102">
        <v>2.2824193386218463E-2</v>
      </c>
      <c r="AD2162" s="102">
        <v>5.7139522511445558E-2</v>
      </c>
      <c r="AE2162" s="102" t="e">
        <f t="shared" si="2169"/>
        <v>#VALUE!</v>
      </c>
      <c r="AF2162" s="102">
        <v>3.9969187292696044E-2</v>
      </c>
      <c r="AG2162" s="102">
        <v>4.3042408871308849E-2</v>
      </c>
      <c r="AH2162" s="102">
        <v>5.2320389457152096E-2</v>
      </c>
      <c r="AI2162" s="102">
        <v>5.2319249566590266E-2</v>
      </c>
      <c r="AJ2162" s="103" t="e">
        <f t="shared" si="2170"/>
        <v>#VALUE!</v>
      </c>
      <c r="AK2162" s="103">
        <v>5.1366508839925898E-2</v>
      </c>
      <c r="AL2162" s="103">
        <v>7.6838182573955069E-2</v>
      </c>
      <c r="AM2162" s="103">
        <v>4.0253405591358843E-2</v>
      </c>
      <c r="AN2162" s="103">
        <v>3.8309385710590428E-2</v>
      </c>
      <c r="AO2162" s="103" t="e">
        <f t="shared" si="2171"/>
        <v>#VALUE!</v>
      </c>
      <c r="AP2162" s="103">
        <v>8.4024087590808094E-2</v>
      </c>
      <c r="AQ2162" s="103">
        <v>0.10474438862179958</v>
      </c>
      <c r="AR2162" s="103">
        <v>0.18750191036236699</v>
      </c>
      <c r="AS2162" s="103" t="e">
        <f t="shared" si="2172"/>
        <v>#VALUE!</v>
      </c>
      <c r="AT2162" s="103">
        <v>0.11932810296216799</v>
      </c>
      <c r="AU2162" s="103">
        <v>6.3483753999571069E-2</v>
      </c>
      <c r="AV2162" s="103">
        <v>5.4209480636909335E-2</v>
      </c>
      <c r="AW2162" s="103">
        <v>5.3147405486172299E-2</v>
      </c>
      <c r="AX2162" s="103" t="e">
        <f t="shared" si="2173"/>
        <v>#VALUE!</v>
      </c>
      <c r="AY2162" s="103"/>
      <c r="AZ2162" s="103">
        <v>-5.5928278591983321E-3</v>
      </c>
      <c r="BA2162" s="103">
        <v>1.4638901510363768E-2</v>
      </c>
      <c r="BB2162" s="103">
        <v>-8.4524053598280149E-2</v>
      </c>
      <c r="BC2162" s="103">
        <v>-6.508348847050073E-2</v>
      </c>
      <c r="BD2162" s="103">
        <v>-6.5530133134921245E-2</v>
      </c>
      <c r="BE2162" s="103">
        <v>-4.8808937208120289E-2</v>
      </c>
      <c r="BF2162" s="103" t="e">
        <f t="shared" si="2174"/>
        <v>#VALUE!</v>
      </c>
      <c r="BG2162" s="103">
        <v>2.0380053667706954E-2</v>
      </c>
      <c r="BH2162" s="103">
        <v>3.6964275699446172E-2</v>
      </c>
      <c r="BI2162" s="103">
        <v>-9.1883149579936371E-3</v>
      </c>
      <c r="BJ2162" s="103">
        <v>8.6079136564369985E-3</v>
      </c>
      <c r="BK2162" s="103">
        <v>4.0607409084484946E-3</v>
      </c>
      <c r="BL2162" s="103">
        <v>2.0040708722392237E-2</v>
      </c>
      <c r="BM2162" s="103">
        <v>1.7611771214250012E-2</v>
      </c>
      <c r="BN2162" s="103">
        <v>3.3267194514349639E-2</v>
      </c>
      <c r="BO2162" s="103" t="e">
        <f t="shared" si="2175"/>
        <v>#VALUE!</v>
      </c>
      <c r="BP2162" s="103">
        <v>1.148085310818898E-2</v>
      </c>
      <c r="BQ2162" s="103">
        <v>5.0647464876162132E-2</v>
      </c>
      <c r="BR2162" s="103">
        <v>0.12146149481557297</v>
      </c>
      <c r="BS2162" s="103">
        <v>0.17107576716006356</v>
      </c>
      <c r="BT2162" s="103">
        <v>5.954623693704586E-2</v>
      </c>
      <c r="BU2162" s="103">
        <v>8.1933445208781736E-2</v>
      </c>
      <c r="BV2162" s="103">
        <v>8.9043966885135828E-2</v>
      </c>
      <c r="BW2162" s="103">
        <v>8.0112638685759005E-2</v>
      </c>
      <c r="BX2162" s="103">
        <v>8.6638207240593831E-2</v>
      </c>
      <c r="BY2162" s="103">
        <v>0.15622623088483409</v>
      </c>
      <c r="BZ2162" s="102">
        <v>0.10545042126046519</v>
      </c>
      <c r="CA2162" s="103" t="e">
        <f t="shared" si="2176"/>
        <v>#VALUE!</v>
      </c>
      <c r="CB2162" s="103">
        <v>-1.3345057031831338E-2</v>
      </c>
      <c r="CC2162" s="103">
        <v>-2.336407446695344E-2</v>
      </c>
      <c r="CD2162" s="103">
        <v>-5.9205121266145279E-2</v>
      </c>
      <c r="CE2162" s="103">
        <v>9.9876145222413504E-2</v>
      </c>
      <c r="CF2162" s="103">
        <v>2.959234213026745E-2</v>
      </c>
      <c r="CG2162" s="103">
        <v>-8.2032139459941329E-3</v>
      </c>
      <c r="CH2162" s="103">
        <v>-1.5831388482441183E-2</v>
      </c>
      <c r="CI2162" s="103">
        <v>-6.4325248825410283E-2</v>
      </c>
      <c r="CJ2162" s="102">
        <v>-1.6205478676047498E-2</v>
      </c>
      <c r="CK2162" s="102">
        <v>-7.0517438216073119E-2</v>
      </c>
      <c r="CL2162" s="103" t="e">
        <f t="shared" si="2177"/>
        <v>#VALUE!</v>
      </c>
      <c r="CM2162" s="103">
        <v>-3.9075785364226727E-2</v>
      </c>
      <c r="CN2162" s="103">
        <v>-3.9668439150475701E-2</v>
      </c>
      <c r="CO2162" s="103">
        <v>-3.9668439150475701E-2</v>
      </c>
      <c r="CP2162" s="103">
        <v>-6.5327962156637276E-2</v>
      </c>
      <c r="CQ2162" s="103">
        <v>-4.9539002358722391E-2</v>
      </c>
      <c r="CR2162" s="103">
        <v>-5.1709057246084482E-2</v>
      </c>
      <c r="CS2162" s="103">
        <v>-6.1165305351773072E-2</v>
      </c>
      <c r="CT2162" s="103">
        <v>-4.8731834138042655E-2</v>
      </c>
      <c r="CU2162" s="103">
        <v>-5.270798508131213E-2</v>
      </c>
      <c r="CV2162" s="103">
        <v>-5.5132185165881094E-2</v>
      </c>
      <c r="CW2162" s="103">
        <v>-4.4213755105188615E-2</v>
      </c>
      <c r="CX2162" s="103">
        <v>-5.1019797040077218E-2</v>
      </c>
      <c r="CY2162" s="103">
        <v>-4.1091282315687823E-2</v>
      </c>
      <c r="CZ2162" s="103">
        <v>-3.9727927143576716E-2</v>
      </c>
      <c r="DA2162" s="103" t="e">
        <f t="shared" si="2178"/>
        <v>#VALUE!</v>
      </c>
      <c r="DB2162" s="102">
        <v>-4.0487987454112924E-2</v>
      </c>
      <c r="DC2162" s="102">
        <v>-2.4851648938801953E-2</v>
      </c>
      <c r="DD2162" s="102">
        <v>-1.6869643645080538E-2</v>
      </c>
      <c r="DE2162" s="102">
        <v>-3.2865580266537978E-2</v>
      </c>
      <c r="DF2162" s="102">
        <v>-1.8513650022106767E-2</v>
      </c>
      <c r="DG2162" s="102">
        <v>-6.2111290935528253E-4</v>
      </c>
      <c r="DH2162" s="102">
        <v>-3.2210471368428986E-2</v>
      </c>
      <c r="DI2162" s="102">
        <v>1.7417740812383173E-3</v>
      </c>
      <c r="DJ2162" s="102">
        <v>-1.3224233521089188E-2</v>
      </c>
      <c r="DK2162" s="102">
        <v>-1.3887271624116088E-2</v>
      </c>
      <c r="DL2162" s="102">
        <v>1.3704186349585768E-2</v>
      </c>
      <c r="DM2162" s="102">
        <v>-1.3132321821129098E-2</v>
      </c>
      <c r="DN2162" s="104" t="e">
        <f t="shared" si="2179"/>
        <v>#VALUE!</v>
      </c>
      <c r="DO2162" s="102">
        <v>-1.3132321821129098E-2</v>
      </c>
      <c r="DP2162" s="102">
        <v>-3.2207423506535271E-2</v>
      </c>
      <c r="DQ2162" s="102">
        <v>-1.7699554133735584E-2</v>
      </c>
      <c r="DR2162" s="102">
        <v>-2.0096082236086541E-3</v>
      </c>
      <c r="DS2162" s="102">
        <v>2.60339366299004E-2</v>
      </c>
      <c r="DT2162" s="102">
        <v>6.3852981133542611E-3</v>
      </c>
      <c r="DU2162" s="102">
        <v>2.2332951631508325E-2</v>
      </c>
      <c r="DV2162" s="105" t="e">
        <f t="shared" si="2180"/>
        <v>#VALUE!</v>
      </c>
      <c r="DW2162" s="106" t="e">
        <f t="shared" si="2181"/>
        <v>#VALUE!</v>
      </c>
      <c r="DX2162" s="107" t="e">
        <f t="shared" si="2182"/>
        <v>#VALUE!</v>
      </c>
      <c r="DZ2162" s="102" t="e">
        <f t="shared" si="2183"/>
        <v>#VALUE!</v>
      </c>
      <c r="EC2162" s="102" t="e">
        <f t="shared" si="2184"/>
        <v>#VALUE!</v>
      </c>
      <c r="EF2162" s="102" t="e">
        <f t="shared" si="2185"/>
        <v>#VALUE!</v>
      </c>
      <c r="EI2162" s="102" t="e">
        <f t="shared" si="2186"/>
        <v>#VALUE!</v>
      </c>
      <c r="EL2162" s="102" t="e">
        <f t="shared" si="2187"/>
        <v>#VALUE!</v>
      </c>
      <c r="EO2162" s="102" t="e">
        <f t="shared" si="2188"/>
        <v>#VALUE!</v>
      </c>
    </row>
    <row r="2163" spans="1:145" ht="15.5" x14ac:dyDescent="0.35">
      <c r="A2163" s="371" t="s">
        <v>708</v>
      </c>
      <c r="B2163" s="190" t="s">
        <v>85</v>
      </c>
      <c r="C2163" s="190" t="e">
        <f t="shared" ref="C2163:Q2163" si="2191">SUM(C2142:C2162)</f>
        <v>#VALUE!</v>
      </c>
      <c r="D2163" s="190" t="e">
        <f t="shared" si="2191"/>
        <v>#VALUE!</v>
      </c>
      <c r="E2163" s="190" t="e">
        <f t="shared" si="2191"/>
        <v>#VALUE!</v>
      </c>
      <c r="F2163" s="190" t="e">
        <f t="shared" si="2191"/>
        <v>#VALUE!</v>
      </c>
      <c r="G2163" s="190" t="e">
        <f t="shared" si="2191"/>
        <v>#VALUE!</v>
      </c>
      <c r="H2163" s="190" t="e">
        <f t="shared" si="2191"/>
        <v>#VALUE!</v>
      </c>
      <c r="I2163" s="190" t="e">
        <f t="shared" si="2191"/>
        <v>#VALUE!</v>
      </c>
      <c r="J2163" s="190" t="e">
        <f t="shared" si="2191"/>
        <v>#VALUE!</v>
      </c>
      <c r="K2163" s="190" t="e">
        <f t="shared" si="2191"/>
        <v>#VALUE!</v>
      </c>
      <c r="L2163" s="190" t="e">
        <f t="shared" si="2191"/>
        <v>#VALUE!</v>
      </c>
      <c r="M2163" s="190" t="e">
        <f t="shared" si="2191"/>
        <v>#VALUE!</v>
      </c>
      <c r="N2163" s="190" t="e">
        <f t="shared" si="2191"/>
        <v>#VALUE!</v>
      </c>
      <c r="O2163" s="190" t="e">
        <f t="shared" si="2191"/>
        <v>#VALUE!</v>
      </c>
      <c r="P2163" s="190" t="e">
        <f t="shared" si="2191"/>
        <v>#VALUE!</v>
      </c>
      <c r="Q2163" s="190" t="e">
        <f t="shared" si="2191"/>
        <v>#VALUE!</v>
      </c>
      <c r="R2163" s="190" t="e">
        <f>SUM(R2142:R2162)</f>
        <v>#VALUE!</v>
      </c>
      <c r="S2163" s="190" t="e">
        <f t="shared" ref="S2163:AE2163" si="2192">SUM(S2142:S2162)</f>
        <v>#VALUE!</v>
      </c>
      <c r="T2163" s="190" t="e">
        <f t="shared" si="2192"/>
        <v>#VALUE!</v>
      </c>
      <c r="U2163" s="190" t="e">
        <f t="shared" si="2192"/>
        <v>#VALUE!</v>
      </c>
      <c r="V2163" s="190" t="e">
        <f t="shared" si="2192"/>
        <v>#VALUE!</v>
      </c>
      <c r="W2163" s="190" t="e">
        <f t="shared" si="2192"/>
        <v>#VALUE!</v>
      </c>
      <c r="X2163" s="190" t="e">
        <f t="shared" si="2192"/>
        <v>#VALUE!</v>
      </c>
      <c r="Y2163" s="190" t="e">
        <f t="shared" si="2192"/>
        <v>#VALUE!</v>
      </c>
      <c r="Z2163" s="190" t="e">
        <f t="shared" si="2192"/>
        <v>#VALUE!</v>
      </c>
      <c r="AA2163" s="190" t="e">
        <f t="shared" si="2192"/>
        <v>#VALUE!</v>
      </c>
      <c r="AB2163" s="190">
        <f t="shared" si="2192"/>
        <v>-7.2292309448958747</v>
      </c>
      <c r="AC2163" s="190">
        <f t="shared" si="2192"/>
        <v>-4.9311167451225195</v>
      </c>
      <c r="AD2163" s="190">
        <f t="shared" si="2192"/>
        <v>-2.5957996463778539</v>
      </c>
      <c r="AE2163" s="190" t="e">
        <f t="shared" si="2192"/>
        <v>#VALUE!</v>
      </c>
      <c r="AF2163" s="190">
        <v>-2.6158215999448324</v>
      </c>
      <c r="AG2163" s="190">
        <v>-2.1488862826416768</v>
      </c>
      <c r="AH2163" s="190">
        <v>1.3400577278398513</v>
      </c>
      <c r="AI2163" s="190">
        <v>-5.0920052927036572</v>
      </c>
      <c r="AJ2163" s="189" t="e">
        <f>SUM(AJ2142:AJ2162)</f>
        <v>#VALUE!</v>
      </c>
      <c r="AK2163" s="189">
        <v>-39.347283443421674</v>
      </c>
      <c r="AL2163" s="189">
        <v>-29.486069781511087</v>
      </c>
      <c r="AM2163" s="189">
        <v>-42.233823296805625</v>
      </c>
      <c r="AN2163" s="189">
        <v>-42.723921237145568</v>
      </c>
      <c r="AO2163" s="189" t="e">
        <f>SUM(AO2142:AO2162)</f>
        <v>#VALUE!</v>
      </c>
      <c r="AP2163" s="189">
        <v>-21.908270663782211</v>
      </c>
      <c r="AQ2163" s="189">
        <v>-26.801475231430501</v>
      </c>
      <c r="AR2163" s="189">
        <v>-2.0163397948609214</v>
      </c>
      <c r="AS2163" s="189" t="e">
        <f>SUM(AS2142:AS2162)</f>
        <v>#VALUE!</v>
      </c>
      <c r="AT2163" s="189">
        <v>27.006266121918905</v>
      </c>
      <c r="AU2163" s="189">
        <v>16.71157695104311</v>
      </c>
      <c r="AV2163" s="189">
        <v>13.131003141308737</v>
      </c>
      <c r="AW2163" s="189">
        <v>13.354001600233767</v>
      </c>
      <c r="AX2163" s="189" t="e">
        <f>SUM(AX2142:AX2162)</f>
        <v>#VALUE!</v>
      </c>
      <c r="AY2163" s="189"/>
      <c r="AZ2163" s="189">
        <v>5.80621557334036</v>
      </c>
      <c r="BA2163" s="189">
        <v>-3.5334406639856639</v>
      </c>
      <c r="BB2163" s="189">
        <v>4.6899834596540959</v>
      </c>
      <c r="BC2163" s="189">
        <v>-4.0709054065294401</v>
      </c>
      <c r="BD2163" s="189">
        <v>10.996308035298558</v>
      </c>
      <c r="BE2163" s="189">
        <v>2.528303820353778</v>
      </c>
      <c r="BF2163" s="189" t="e">
        <f>SUM(BF2142:BF2162)</f>
        <v>#VALUE!</v>
      </c>
      <c r="BG2163" s="189">
        <v>-8.7173599197453022</v>
      </c>
      <c r="BH2163" s="189">
        <v>-23.293880997210682</v>
      </c>
      <c r="BI2163" s="189">
        <v>-12.261382635996398</v>
      </c>
      <c r="BJ2163" s="189">
        <v>-25.461822894764673</v>
      </c>
      <c r="BK2163" s="189">
        <v>-3.1717275136237144</v>
      </c>
      <c r="BL2163" s="189">
        <v>-16.568063284612339</v>
      </c>
      <c r="BM2163" s="189">
        <v>-5.3441390614845314</v>
      </c>
      <c r="BN2163" s="189">
        <v>-18.712983085324904</v>
      </c>
      <c r="BO2163" s="189" t="e">
        <f>SUM(BO2142:BO2162)</f>
        <v>#VALUE!</v>
      </c>
      <c r="BP2163" s="189">
        <v>-5.79748009656472</v>
      </c>
      <c r="BQ2163" s="189">
        <v>-10.680725764998872</v>
      </c>
      <c r="BR2163" s="189">
        <v>-44.566989228118665</v>
      </c>
      <c r="BS2163" s="189">
        <v>-70.592703656172105</v>
      </c>
      <c r="BT2163" s="189">
        <v>-33.400549377342401</v>
      </c>
      <c r="BU2163" s="189">
        <v>-47.507675179962789</v>
      </c>
      <c r="BV2163" s="189">
        <v>-71.161420245053847</v>
      </c>
      <c r="BW2163" s="189">
        <v>-22.360710893405891</v>
      </c>
      <c r="BX2163" s="189">
        <v>-29.80846561225594</v>
      </c>
      <c r="BY2163" s="189">
        <v>-38.354548798698531</v>
      </c>
      <c r="BZ2163" s="190">
        <v>-22.382601562893051</v>
      </c>
      <c r="CA2163" s="189" t="e">
        <f>SUM(CA2142:CA2162)</f>
        <v>#VALUE!</v>
      </c>
      <c r="CB2163" s="189">
        <v>23.949623844731647</v>
      </c>
      <c r="CC2163" s="189">
        <v>27.951072276967693</v>
      </c>
      <c r="CD2163" s="189">
        <v>6.6433034269431408</v>
      </c>
      <c r="CE2163" s="189">
        <v>22.215779955095115</v>
      </c>
      <c r="CF2163" s="189">
        <v>34.16197229099491</v>
      </c>
      <c r="CG2163" s="189">
        <v>11.710744691607241</v>
      </c>
      <c r="CH2163" s="189">
        <v>47.905517926842592</v>
      </c>
      <c r="CI2163" s="189">
        <v>29.768367578594141</v>
      </c>
      <c r="CJ2163" s="190">
        <v>46.518705260377189</v>
      </c>
      <c r="CK2163" s="190">
        <v>28.679536306492974</v>
      </c>
      <c r="CL2163" s="189" t="e">
        <f>SUM(CL2142:CL2162)</f>
        <v>#VALUE!</v>
      </c>
      <c r="CM2163" s="189">
        <v>-4.8924123469610503</v>
      </c>
      <c r="CN2163" s="189">
        <v>11.992584261566353</v>
      </c>
      <c r="CO2163" s="189">
        <v>11.992584261566353</v>
      </c>
      <c r="CP2163" s="189">
        <v>41.189874240025532</v>
      </c>
      <c r="CQ2163" s="189">
        <v>15.446828794894634</v>
      </c>
      <c r="CR2163" s="189">
        <v>-0.55139271612490892</v>
      </c>
      <c r="CS2163" s="189">
        <v>52.202299504014327</v>
      </c>
      <c r="CT2163" s="189">
        <v>37.809846423609741</v>
      </c>
      <c r="CU2163" s="189">
        <v>5.9693931145814991</v>
      </c>
      <c r="CV2163" s="189">
        <v>36.984639529012995</v>
      </c>
      <c r="CW2163" s="189">
        <v>28.0276534615716</v>
      </c>
      <c r="CX2163" s="189">
        <v>28.193031967704158</v>
      </c>
      <c r="CY2163" s="189">
        <v>26.589777186168845</v>
      </c>
      <c r="CZ2163" s="189">
        <v>17.899597393782866</v>
      </c>
      <c r="DA2163" s="189" t="e">
        <f t="shared" ref="DA2163" si="2193">SUM(DA2142:DA2162)</f>
        <v>#VALUE!</v>
      </c>
      <c r="DB2163" s="190">
        <v>-11.190023802467584</v>
      </c>
      <c r="DC2163" s="190">
        <v>-18.448145982773649</v>
      </c>
      <c r="DD2163" s="190">
        <v>-25.965152240751618</v>
      </c>
      <c r="DE2163" s="190">
        <v>-15.623680353703481</v>
      </c>
      <c r="DF2163" s="190">
        <v>-23.811581742735186</v>
      </c>
      <c r="DG2163" s="190">
        <v>-31.931567992359053</v>
      </c>
      <c r="DH2163" s="190">
        <v>-12.474592784361548</v>
      </c>
      <c r="DI2163" s="190">
        <v>-17.165793704474037</v>
      </c>
      <c r="DJ2163" s="190">
        <v>-28.757786997719716</v>
      </c>
      <c r="DK2163" s="190">
        <v>-11.151203662077535</v>
      </c>
      <c r="DL2163" s="190">
        <v>-16.16909922409917</v>
      </c>
      <c r="DM2163" s="190">
        <v>-27.831287670074133</v>
      </c>
      <c r="DN2163" s="283" t="e">
        <f t="shared" ref="DN2163" si="2194">SUM(DN2142:DN2162)</f>
        <v>#VALUE!</v>
      </c>
      <c r="DO2163" s="190">
        <v>-27.831287670074133</v>
      </c>
      <c r="DP2163" s="190">
        <v>1.6454675173455586</v>
      </c>
      <c r="DQ2163" s="190">
        <v>-3.3938146218216008</v>
      </c>
      <c r="DR2163" s="190">
        <v>-13.717344359853737</v>
      </c>
      <c r="DS2163" s="190">
        <v>3.774468124610542</v>
      </c>
      <c r="DT2163" s="190">
        <v>-1.4223360455760006</v>
      </c>
      <c r="DU2163" s="190">
        <v>2.5754993009141764</v>
      </c>
      <c r="DV2163" s="191" t="e">
        <f>SUM(DV2142:DV2162)</f>
        <v>#VALUE!</v>
      </c>
      <c r="DW2163" s="192" t="e">
        <f>SUM(DW2142:DW2162)</f>
        <v>#VALUE!</v>
      </c>
      <c r="DX2163" s="193" t="e">
        <f>SUM(DX2142:DX2162)</f>
        <v>#VALUE!</v>
      </c>
      <c r="DZ2163" s="190" t="e">
        <f>SUM(DZ2142:DZ2162)</f>
        <v>#VALUE!</v>
      </c>
      <c r="EC2163" s="190" t="e">
        <f>SUM(EC2142:EC2162)</f>
        <v>#VALUE!</v>
      </c>
      <c r="EF2163" s="190" t="e">
        <f>SUM(EF2142:EF2162)</f>
        <v>#VALUE!</v>
      </c>
      <c r="EI2163" s="190" t="e">
        <f>SUM(EI2142:EI2162)</f>
        <v>#VALUE!</v>
      </c>
      <c r="EL2163" s="190" t="e">
        <f>SUM(EL2142:EL2162)</f>
        <v>#VALUE!</v>
      </c>
      <c r="EO2163" s="190" t="e">
        <f>SUM(EO2142:EO2162)</f>
        <v>#VALUE!</v>
      </c>
    </row>
    <row r="2164" spans="1:145" ht="15.5" x14ac:dyDescent="0.35">
      <c r="A2164" s="12" t="s">
        <v>1</v>
      </c>
      <c r="B2164" s="285" t="s">
        <v>1</v>
      </c>
      <c r="C2164" s="285" t="s">
        <v>1</v>
      </c>
      <c r="D2164" s="285" t="s">
        <v>1</v>
      </c>
      <c r="E2164" s="285" t="s">
        <v>1</v>
      </c>
      <c r="F2164" s="285" t="s">
        <v>1</v>
      </c>
      <c r="G2164" s="285" t="s">
        <v>1</v>
      </c>
      <c r="H2164" s="285" t="s">
        <v>1</v>
      </c>
      <c r="I2164" s="285" t="s">
        <v>1</v>
      </c>
      <c r="J2164" s="285" t="s">
        <v>1</v>
      </c>
      <c r="K2164" s="285" t="s">
        <v>1</v>
      </c>
      <c r="L2164" s="285" t="s">
        <v>1</v>
      </c>
      <c r="M2164" s="285" t="s">
        <v>1</v>
      </c>
      <c r="N2164" s="285" t="s">
        <v>1</v>
      </c>
      <c r="O2164" s="285" t="s">
        <v>1</v>
      </c>
      <c r="P2164" s="285" t="s">
        <v>1</v>
      </c>
      <c r="Q2164" s="285" t="s">
        <v>1</v>
      </c>
      <c r="R2164" s="285" t="s">
        <v>1</v>
      </c>
      <c r="S2164" s="285" t="s">
        <v>1</v>
      </c>
      <c r="T2164" s="285" t="s">
        <v>1</v>
      </c>
      <c r="U2164" s="285" t="s">
        <v>1</v>
      </c>
      <c r="V2164" s="109" t="s">
        <v>1</v>
      </c>
      <c r="W2164" s="109" t="s">
        <v>1</v>
      </c>
      <c r="X2164" s="110" t="s">
        <v>1</v>
      </c>
      <c r="Y2164" s="110" t="s">
        <v>1</v>
      </c>
      <c r="Z2164" s="109" t="s">
        <v>1</v>
      </c>
      <c r="AA2164" s="109" t="s">
        <v>1</v>
      </c>
      <c r="AB2164" s="109" t="s">
        <v>1</v>
      </c>
      <c r="AC2164" s="109" t="s">
        <v>1</v>
      </c>
      <c r="AD2164" s="109" t="s">
        <v>1</v>
      </c>
      <c r="AE2164" s="109" t="s">
        <v>1</v>
      </c>
      <c r="AF2164" s="109" t="s">
        <v>1</v>
      </c>
      <c r="AG2164" s="109" t="s">
        <v>1</v>
      </c>
      <c r="AH2164" s="109" t="s">
        <v>1</v>
      </c>
      <c r="AI2164" s="109" t="s">
        <v>1</v>
      </c>
      <c r="AJ2164" s="110" t="s">
        <v>1</v>
      </c>
      <c r="AK2164" s="110" t="s">
        <v>1</v>
      </c>
      <c r="AL2164" s="110" t="s">
        <v>1</v>
      </c>
      <c r="AM2164" s="110" t="s">
        <v>1</v>
      </c>
      <c r="AN2164" s="110" t="s">
        <v>1</v>
      </c>
      <c r="AO2164" s="110" t="s">
        <v>1</v>
      </c>
      <c r="AP2164" s="110" t="s">
        <v>1</v>
      </c>
      <c r="AQ2164" s="110" t="s">
        <v>1</v>
      </c>
      <c r="AR2164" s="110" t="s">
        <v>1</v>
      </c>
      <c r="AS2164" s="110" t="s">
        <v>1</v>
      </c>
      <c r="AT2164" s="110" t="s">
        <v>1</v>
      </c>
      <c r="AU2164" s="110" t="s">
        <v>1</v>
      </c>
      <c r="AV2164" s="110" t="s">
        <v>1</v>
      </c>
      <c r="AW2164" s="110" t="s">
        <v>1</v>
      </c>
      <c r="AX2164" s="110" t="s">
        <v>1</v>
      </c>
      <c r="AY2164" s="110"/>
      <c r="AZ2164" s="110" t="s">
        <v>1</v>
      </c>
      <c r="BA2164" s="110" t="s">
        <v>1</v>
      </c>
      <c r="BB2164" s="110" t="s">
        <v>1</v>
      </c>
      <c r="BC2164" s="110" t="s">
        <v>1</v>
      </c>
      <c r="BD2164" s="110" t="s">
        <v>1</v>
      </c>
      <c r="BE2164" s="110" t="s">
        <v>1</v>
      </c>
      <c r="BF2164" s="110" t="s">
        <v>1</v>
      </c>
      <c r="BG2164" s="110" t="s">
        <v>1</v>
      </c>
      <c r="BH2164" s="110" t="s">
        <v>1</v>
      </c>
      <c r="BI2164" s="110" t="s">
        <v>1</v>
      </c>
      <c r="BJ2164" s="110" t="s">
        <v>1</v>
      </c>
      <c r="BK2164" s="110" t="s">
        <v>1</v>
      </c>
      <c r="BL2164" s="110" t="s">
        <v>1</v>
      </c>
      <c r="BM2164" s="110" t="s">
        <v>1</v>
      </c>
      <c r="BN2164" s="110" t="s">
        <v>1</v>
      </c>
      <c r="BO2164" s="110" t="s">
        <v>1</v>
      </c>
      <c r="BP2164" s="110" t="s">
        <v>1</v>
      </c>
      <c r="BQ2164" s="110" t="s">
        <v>1</v>
      </c>
      <c r="BR2164" s="110" t="s">
        <v>1</v>
      </c>
      <c r="BS2164" s="110" t="s">
        <v>1</v>
      </c>
      <c r="BT2164" s="110" t="s">
        <v>1</v>
      </c>
      <c r="BU2164" s="110" t="s">
        <v>1</v>
      </c>
      <c r="BV2164" s="110" t="s">
        <v>1</v>
      </c>
      <c r="BW2164" s="110" t="s">
        <v>1</v>
      </c>
      <c r="BX2164" s="110" t="s">
        <v>1</v>
      </c>
      <c r="BY2164" s="110" t="s">
        <v>1</v>
      </c>
      <c r="BZ2164" s="109" t="s">
        <v>1</v>
      </c>
      <c r="CA2164" s="110" t="s">
        <v>1</v>
      </c>
      <c r="CB2164" s="110" t="s">
        <v>1</v>
      </c>
      <c r="CC2164" s="110" t="s">
        <v>1</v>
      </c>
      <c r="CD2164" s="110" t="s">
        <v>1</v>
      </c>
      <c r="CE2164" s="110" t="s">
        <v>1</v>
      </c>
      <c r="CF2164" s="110" t="s">
        <v>1</v>
      </c>
      <c r="CG2164" s="110" t="s">
        <v>1</v>
      </c>
      <c r="CH2164" s="110" t="s">
        <v>1</v>
      </c>
      <c r="CI2164" s="110" t="s">
        <v>1</v>
      </c>
      <c r="CJ2164" s="109" t="s">
        <v>1</v>
      </c>
      <c r="CK2164" s="109" t="s">
        <v>1</v>
      </c>
      <c r="CL2164" s="110" t="s">
        <v>1</v>
      </c>
      <c r="CM2164" s="110" t="s">
        <v>1</v>
      </c>
      <c r="CN2164" s="110" t="s">
        <v>1</v>
      </c>
      <c r="CO2164" s="110" t="s">
        <v>1</v>
      </c>
      <c r="CP2164" s="110" t="s">
        <v>1</v>
      </c>
      <c r="CQ2164" s="110" t="s">
        <v>1</v>
      </c>
      <c r="CR2164" s="110" t="s">
        <v>1</v>
      </c>
      <c r="CS2164" s="110" t="s">
        <v>1</v>
      </c>
      <c r="CT2164" s="110" t="s">
        <v>1</v>
      </c>
      <c r="CU2164" s="110" t="s">
        <v>1</v>
      </c>
      <c r="CV2164" s="110" t="s">
        <v>1</v>
      </c>
      <c r="CW2164" s="110" t="s">
        <v>1</v>
      </c>
      <c r="CX2164" s="110" t="s">
        <v>1</v>
      </c>
      <c r="CY2164" s="110" t="s">
        <v>1</v>
      </c>
      <c r="CZ2164" s="110" t="s">
        <v>1</v>
      </c>
      <c r="DA2164" s="110" t="s">
        <v>1</v>
      </c>
      <c r="DB2164" s="109" t="s">
        <v>1</v>
      </c>
      <c r="DC2164" s="109" t="s">
        <v>1</v>
      </c>
      <c r="DD2164" s="109" t="s">
        <v>1</v>
      </c>
      <c r="DE2164" s="109" t="s">
        <v>1</v>
      </c>
      <c r="DF2164" s="109" t="s">
        <v>1</v>
      </c>
      <c r="DG2164" s="109" t="s">
        <v>1</v>
      </c>
      <c r="DH2164" s="109" t="s">
        <v>1</v>
      </c>
      <c r="DI2164" s="109" t="s">
        <v>1</v>
      </c>
      <c r="DJ2164" s="109" t="s">
        <v>1</v>
      </c>
      <c r="DK2164" s="109" t="s">
        <v>1</v>
      </c>
      <c r="DL2164" s="109" t="s">
        <v>1</v>
      </c>
      <c r="DM2164" s="109" t="s">
        <v>1</v>
      </c>
      <c r="DN2164" s="111" t="s">
        <v>1</v>
      </c>
      <c r="DO2164" s="109" t="s">
        <v>1</v>
      </c>
      <c r="DP2164" s="109" t="s">
        <v>1</v>
      </c>
      <c r="DQ2164" s="109" t="s">
        <v>1</v>
      </c>
      <c r="DR2164" s="109" t="s">
        <v>1</v>
      </c>
      <c r="DS2164" s="109" t="s">
        <v>1</v>
      </c>
      <c r="DT2164" s="109" t="s">
        <v>1</v>
      </c>
      <c r="DU2164" s="109" t="s">
        <v>1</v>
      </c>
      <c r="DV2164" s="112" t="s">
        <v>1</v>
      </c>
      <c r="DW2164" s="113" t="s">
        <v>1</v>
      </c>
      <c r="DX2164" s="114" t="s">
        <v>1</v>
      </c>
      <c r="DZ2164" s="109" t="s">
        <v>1</v>
      </c>
      <c r="EC2164" s="109" t="s">
        <v>1</v>
      </c>
      <c r="EF2164" s="109" t="s">
        <v>1</v>
      </c>
      <c r="EI2164" s="109" t="s">
        <v>1</v>
      </c>
      <c r="EL2164" s="109" t="s">
        <v>1</v>
      </c>
      <c r="EO2164" s="109" t="s">
        <v>1</v>
      </c>
    </row>
    <row r="2165" spans="1:145" ht="15.5" x14ac:dyDescent="0.35">
      <c r="A2165" s="56" t="s">
        <v>108</v>
      </c>
      <c r="B2165" s="27"/>
      <c r="C2165" s="27"/>
      <c r="D2165" s="27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  <c r="V2165" s="27"/>
      <c r="W2165" s="27"/>
      <c r="X2165" s="160"/>
      <c r="Y2165" s="160"/>
      <c r="Z2165" s="27"/>
      <c r="AA2165" s="27"/>
      <c r="AB2165" s="27"/>
      <c r="AC2165" s="27"/>
      <c r="AD2165" s="27"/>
      <c r="AE2165" s="27"/>
      <c r="AF2165" s="27"/>
      <c r="AG2165" s="27"/>
      <c r="AH2165" s="27"/>
      <c r="AI2165" s="27"/>
      <c r="AJ2165" s="160"/>
      <c r="AK2165" s="160"/>
      <c r="AL2165" s="160"/>
      <c r="AM2165" s="160"/>
      <c r="AN2165" s="160"/>
      <c r="AO2165" s="160"/>
      <c r="AP2165" s="160"/>
      <c r="AQ2165" s="160"/>
      <c r="AR2165" s="160"/>
      <c r="AS2165" s="160"/>
      <c r="AT2165" s="160"/>
      <c r="AU2165" s="160"/>
      <c r="AV2165" s="160"/>
      <c r="AW2165" s="160"/>
      <c r="AX2165" s="160"/>
      <c r="AY2165" s="160"/>
      <c r="AZ2165" s="160"/>
      <c r="BA2165" s="160"/>
      <c r="BB2165" s="160"/>
      <c r="BC2165" s="160"/>
      <c r="BD2165" s="160"/>
      <c r="BE2165" s="160"/>
      <c r="BF2165" s="160"/>
      <c r="BG2165" s="160"/>
      <c r="BH2165" s="160"/>
      <c r="BI2165" s="160"/>
      <c r="BJ2165" s="160"/>
      <c r="BK2165" s="160"/>
      <c r="BL2165" s="160"/>
      <c r="BM2165" s="160"/>
      <c r="BN2165" s="160"/>
      <c r="BO2165" s="160"/>
      <c r="BP2165" s="160"/>
      <c r="BQ2165" s="160"/>
      <c r="BR2165" s="160"/>
      <c r="BS2165" s="160"/>
      <c r="BT2165" s="160"/>
      <c r="BU2165" s="160"/>
      <c r="BV2165" s="160"/>
      <c r="BW2165" s="160"/>
      <c r="BX2165" s="160"/>
      <c r="BY2165" s="160"/>
      <c r="BZ2165" s="27"/>
      <c r="CA2165" s="160"/>
      <c r="CB2165" s="160"/>
      <c r="CC2165" s="160"/>
      <c r="CD2165" s="160"/>
      <c r="CE2165" s="160"/>
      <c r="CF2165" s="160"/>
      <c r="CG2165" s="160"/>
      <c r="CH2165" s="160"/>
      <c r="CI2165" s="160"/>
      <c r="CJ2165" s="27"/>
      <c r="CK2165" s="27"/>
      <c r="CL2165" s="160"/>
      <c r="CM2165" s="160"/>
      <c r="CN2165" s="160"/>
      <c r="CO2165" s="160"/>
      <c r="CP2165" s="160"/>
      <c r="CQ2165" s="160"/>
      <c r="CR2165" s="160"/>
      <c r="CS2165" s="160"/>
      <c r="CT2165" s="160"/>
      <c r="CU2165" s="160"/>
      <c r="CV2165" s="160"/>
      <c r="CW2165" s="160"/>
      <c r="CX2165" s="160"/>
      <c r="CY2165" s="160"/>
      <c r="CZ2165" s="160"/>
      <c r="DA2165" s="160"/>
      <c r="DB2165" s="27"/>
      <c r="DC2165" s="27"/>
      <c r="DD2165" s="27"/>
      <c r="DE2165" s="27"/>
      <c r="DF2165" s="27"/>
      <c r="DG2165" s="27"/>
      <c r="DH2165" s="27"/>
      <c r="DI2165" s="27"/>
      <c r="DJ2165" s="27"/>
      <c r="DK2165" s="27"/>
      <c r="DL2165" s="27"/>
      <c r="DM2165" s="27"/>
      <c r="DN2165" s="161"/>
      <c r="DO2165" s="27"/>
      <c r="DP2165" s="27"/>
      <c r="DQ2165" s="27"/>
      <c r="DR2165" s="27"/>
      <c r="DS2165" s="27"/>
      <c r="DT2165" s="27"/>
      <c r="DU2165" s="27"/>
      <c r="DV2165" s="162"/>
      <c r="DW2165" s="163"/>
      <c r="DX2165" s="164"/>
      <c r="DZ2165" s="27"/>
      <c r="EC2165" s="27"/>
      <c r="EF2165" s="27"/>
      <c r="EI2165" s="27"/>
      <c r="EL2165" s="27"/>
      <c r="EO2165" s="27"/>
    </row>
    <row r="2166" spans="1:145" ht="15.5" x14ac:dyDescent="0.35">
      <c r="A2166" s="56" t="s">
        <v>709</v>
      </c>
      <c r="B2166" s="102">
        <f>+'[1]Données communes'!D85</f>
        <v>300.54000000000002</v>
      </c>
      <c r="C2166" s="102">
        <f>+'[1]Données communes'!E85</f>
        <v>297.85000000000002</v>
      </c>
      <c r="D2166" s="102">
        <f>+'[1]Données communes'!F85</f>
        <v>318.60000000000002</v>
      </c>
      <c r="E2166" s="102">
        <f>+'[1]Données communes'!G85</f>
        <v>272.26</v>
      </c>
      <c r="F2166" s="102">
        <f>+'[1]Données communes'!H85</f>
        <v>282</v>
      </c>
      <c r="G2166" s="102">
        <f>+'[1]Données communes'!I85</f>
        <v>264.7</v>
      </c>
      <c r="H2166" s="102">
        <f>+'[1]Données communes'!J85</f>
        <v>283.15000000000003</v>
      </c>
      <c r="I2166" s="27">
        <f>+'[1]Données communes'!K85</f>
        <v>555.20000000000005</v>
      </c>
      <c r="J2166" s="102">
        <f>+'[1]Données communes'!L85</f>
        <v>499</v>
      </c>
      <c r="K2166" s="27">
        <f>+'[1]Données communes'!M85</f>
        <v>511.6</v>
      </c>
      <c r="L2166" s="27">
        <f>+'[1]Données communes'!N85</f>
        <v>583.70000000000005</v>
      </c>
      <c r="M2166" s="102">
        <f>+'[1]Données communes'!O85</f>
        <v>589.95000000000005</v>
      </c>
      <c r="N2166" s="102">
        <f>+'[1]Données communes'!P85</f>
        <v>614.76757263355205</v>
      </c>
      <c r="O2166" s="102">
        <f>+'[1]Données communes'!Q85</f>
        <v>710.0354283277245</v>
      </c>
      <c r="P2166" s="102">
        <f>+'[1]Données communes'!R85</f>
        <v>732.95</v>
      </c>
      <c r="Q2166" s="102">
        <f>+'[1]Données communes'!S85</f>
        <v>696.38</v>
      </c>
      <c r="R2166" s="102">
        <f>+'[1]Données communes'!T85</f>
        <v>580.4929203539823</v>
      </c>
      <c r="S2166" s="102">
        <f>+'[1]Données communes'!U85</f>
        <v>527.59350116625103</v>
      </c>
      <c r="T2166" s="102">
        <f>+'[1]Données communes'!V85</f>
        <v>526.53475678279017</v>
      </c>
      <c r="U2166" s="102">
        <f>+'[1]Données communes'!W85</f>
        <v>522.42513539343736</v>
      </c>
      <c r="V2166" s="102">
        <f>+'[1]Données communes'!X85</f>
        <v>479.42</v>
      </c>
      <c r="W2166" s="102">
        <f>+'[1]Données communes'!Y85</f>
        <v>445.7</v>
      </c>
      <c r="X2166" s="103">
        <f>+'[1]Données communes'!Z85</f>
        <v>470.9628087306146</v>
      </c>
      <c r="Y2166" s="103">
        <f>+'[1]Données communes'!AA85</f>
        <v>494.3530032406361</v>
      </c>
      <c r="Z2166" s="102">
        <f>+'[1]Données communes'!AB85</f>
        <v>471.43668247807966</v>
      </c>
      <c r="AA2166" s="102">
        <f>+'[1]Données communes'!AC85</f>
        <v>510.23413192283755</v>
      </c>
      <c r="AB2166" s="102">
        <v>508.59218543808265</v>
      </c>
      <c r="AC2166" s="102">
        <v>493.57185854025585</v>
      </c>
      <c r="AD2166" s="102">
        <v>494.68853695324282</v>
      </c>
      <c r="AE2166" s="102">
        <f>+'[1]Données communes'!AG85</f>
        <v>493.88558327506541</v>
      </c>
      <c r="AF2166" s="102">
        <v>474.23572947481603</v>
      </c>
      <c r="AG2166" s="102">
        <v>479.18547739060557</v>
      </c>
      <c r="AH2166" s="102">
        <v>479.30560615713028</v>
      </c>
      <c r="AI2166" s="102">
        <v>479.30560615713028</v>
      </c>
      <c r="AJ2166" s="103">
        <f>+'[1]Données communes'!AL85</f>
        <v>493.63066830946553</v>
      </c>
      <c r="AK2166" s="103">
        <v>550.76752521503704</v>
      </c>
      <c r="AL2166" s="103">
        <v>579.44431623613309</v>
      </c>
      <c r="AM2166" s="103">
        <v>589.5817135040395</v>
      </c>
      <c r="AN2166" s="103">
        <v>589.5817135040395</v>
      </c>
      <c r="AO2166" s="103">
        <f>+'[1]Données communes'!AQ85</f>
        <v>591.15196573005517</v>
      </c>
      <c r="AP2166" s="103">
        <v>607.99100408335084</v>
      </c>
      <c r="AQ2166" s="103">
        <v>590.57900818360201</v>
      </c>
      <c r="AR2166" s="103">
        <v>587.7860675229748</v>
      </c>
      <c r="AS2166" s="103">
        <f>+'[1]Données communes'!AU85</f>
        <v>592.70795495779487</v>
      </c>
      <c r="AT2166" s="103">
        <v>622.43774388629345</v>
      </c>
      <c r="AU2166" s="103">
        <v>600.40782097798137</v>
      </c>
      <c r="AV2166" s="103">
        <v>557.76540766803964</v>
      </c>
      <c r="AW2166" s="103">
        <v>557.76540766803964</v>
      </c>
      <c r="AX2166" s="103">
        <f>+'[1]Données communes'!AZ85</f>
        <v>580.86172671006375</v>
      </c>
      <c r="AY2166" s="103"/>
      <c r="AZ2166" s="103">
        <v>552.92150881817122</v>
      </c>
      <c r="BA2166" s="103">
        <v>552.92150881817122</v>
      </c>
      <c r="BB2166" s="103">
        <v>529.10709836711374</v>
      </c>
      <c r="BC2166" s="103">
        <v>529.10709836711374</v>
      </c>
      <c r="BD2166" s="103">
        <v>553.07000000000005</v>
      </c>
      <c r="BE2166" s="103">
        <v>553.07000000000005</v>
      </c>
      <c r="BF2166" s="103">
        <f>+'[1]Données communes'!BG85</f>
        <v>555.19469257969263</v>
      </c>
      <c r="BG2166" s="103">
        <v>572.82202704015037</v>
      </c>
      <c r="BH2166" s="103">
        <v>572.82202704015037</v>
      </c>
      <c r="BI2166" s="103">
        <v>573.61409302256607</v>
      </c>
      <c r="BJ2166" s="103">
        <v>573.61409302256607</v>
      </c>
      <c r="BK2166" s="103">
        <v>584.06665128033922</v>
      </c>
      <c r="BL2166" s="103">
        <v>584.06665128033922</v>
      </c>
      <c r="BM2166" s="103">
        <v>584.06665128033922</v>
      </c>
      <c r="BN2166" s="103">
        <v>584.06665128033922</v>
      </c>
      <c r="BO2166" s="103">
        <f>+'[1]Données communes'!BR85</f>
        <v>585.8861530650679</v>
      </c>
      <c r="BP2166" s="103">
        <v>598.4967163945098</v>
      </c>
      <c r="BQ2166" s="103">
        <v>600.23586217035711</v>
      </c>
      <c r="BR2166" s="103">
        <v>600.23586217035711</v>
      </c>
      <c r="BS2166" s="103">
        <v>588.54854435020047</v>
      </c>
      <c r="BT2166" s="103">
        <v>588.54854435020047</v>
      </c>
      <c r="BU2166" s="103">
        <v>588.54854435020047</v>
      </c>
      <c r="BV2166" s="103">
        <v>676.83082600273053</v>
      </c>
      <c r="BW2166" s="103">
        <v>573.80961369441013</v>
      </c>
      <c r="BX2166" s="103">
        <v>573.80961369441013</v>
      </c>
      <c r="BY2166" s="103">
        <v>583.37310725598365</v>
      </c>
      <c r="BZ2166" s="102">
        <v>576.27873492441825</v>
      </c>
      <c r="CA2166" s="103">
        <f>+'[1]Données communes'!CD85</f>
        <v>574.75460126129735</v>
      </c>
      <c r="CB2166" s="103">
        <v>538.35791838019793</v>
      </c>
      <c r="CC2166" s="103">
        <v>538.35791838019793</v>
      </c>
      <c r="CD2166" s="103">
        <v>538.35791838019793</v>
      </c>
      <c r="CE2166" s="103">
        <v>538.35791838019793</v>
      </c>
      <c r="CF2166" s="103">
        <v>538.35791838019793</v>
      </c>
      <c r="CG2166" s="103">
        <v>538.35791838019793</v>
      </c>
      <c r="CH2166" s="103">
        <v>544.23978091023469</v>
      </c>
      <c r="CI2166" s="103">
        <v>544.23978091023469</v>
      </c>
      <c r="CJ2166" s="102">
        <v>549.21983626543579</v>
      </c>
      <c r="CK2166" s="102">
        <v>549.21983626543579</v>
      </c>
      <c r="CL2166" s="103">
        <f>+'[1]Données communes'!CO85</f>
        <v>554.23934083773793</v>
      </c>
      <c r="CM2166" s="103">
        <v>543.20143083903736</v>
      </c>
      <c r="CN2166" s="103">
        <v>573.07952613803241</v>
      </c>
      <c r="CO2166" s="103">
        <v>573.07952613803241</v>
      </c>
      <c r="CP2166" s="103">
        <v>563.07952613803241</v>
      </c>
      <c r="CQ2166" s="103">
        <v>573.07952613803241</v>
      </c>
      <c r="CR2166" s="103">
        <v>583.07952613803241</v>
      </c>
      <c r="CS2166" s="103">
        <v>578.58116595747083</v>
      </c>
      <c r="CT2166" s="103">
        <v>588.58116595747083</v>
      </c>
      <c r="CU2166" s="103">
        <v>598.58116595747083</v>
      </c>
      <c r="CV2166" s="103">
        <v>614.6</v>
      </c>
      <c r="CW2166" s="103">
        <v>619.6</v>
      </c>
      <c r="CX2166" s="103">
        <v>633.95814590260125</v>
      </c>
      <c r="CY2166" s="103">
        <v>638.95814590260125</v>
      </c>
      <c r="CZ2166" s="103">
        <v>643.95814590260125</v>
      </c>
      <c r="DA2166" s="103">
        <f>+'[1]Données communes'!DA85</f>
        <v>622.42268661695005</v>
      </c>
      <c r="DB2166" s="102">
        <v>606.39081518391106</v>
      </c>
      <c r="DC2166" s="102">
        <v>611.39081518391106</v>
      </c>
      <c r="DD2166" s="102">
        <v>616.39081518391106</v>
      </c>
      <c r="DE2166" s="102">
        <v>612.17697199999998</v>
      </c>
      <c r="DF2166" s="102">
        <v>617.17697199999998</v>
      </c>
      <c r="DG2166" s="102">
        <v>622.17697199999998</v>
      </c>
      <c r="DH2166" s="102">
        <v>602.51452081389834</v>
      </c>
      <c r="DI2166" s="102">
        <v>607.51452081389834</v>
      </c>
      <c r="DJ2166" s="102">
        <v>612.51452081389834</v>
      </c>
      <c r="DK2166" s="102">
        <v>602.67301193298192</v>
      </c>
      <c r="DL2166" s="102">
        <v>607.67301193298192</v>
      </c>
      <c r="DM2166" s="102">
        <v>612.67301193298192</v>
      </c>
      <c r="DN2166" s="104">
        <f>+'[1]Données communes'!DN85</f>
        <v>606.48005746003173</v>
      </c>
      <c r="DO2166" s="102">
        <v>612.67301193298192</v>
      </c>
      <c r="DP2166" s="102">
        <v>610.59979038561346</v>
      </c>
      <c r="DQ2166" s="102">
        <v>612.59979038561346</v>
      </c>
      <c r="DR2166" s="102">
        <v>614.59979038561346</v>
      </c>
      <c r="DS2166" s="102">
        <v>606.28237233565687</v>
      </c>
      <c r="DT2166" s="102">
        <v>608.28237233565687</v>
      </c>
      <c r="DU2166" s="102">
        <v>606.45254553102575</v>
      </c>
      <c r="DV2166" s="105">
        <f>+'[1]Données communes'!DY85</f>
        <v>599.97851070067259</v>
      </c>
      <c r="DW2166" s="106">
        <f>+'[1]Données communes'!DZ85</f>
        <v>601.97851070067259</v>
      </c>
      <c r="DX2166" s="107">
        <f>+'[1]Données communes'!EA85</f>
        <v>603.97851070067259</v>
      </c>
      <c r="DZ2166" s="103">
        <f>+'[1]Données communes'!EC85</f>
        <v>596.01832742640852</v>
      </c>
      <c r="EC2166" s="103">
        <f>+'[1]Données communes'!EF85</f>
        <v>590.11715586773119</v>
      </c>
      <c r="EF2166" s="103">
        <f>+'[1]Données communes'!EI85</f>
        <v>584.27441175022898</v>
      </c>
      <c r="EI2166" s="103">
        <f>+'[1]Données communes'!EL85</f>
        <v>578.48951658438511</v>
      </c>
      <c r="EL2166" s="103">
        <f>+'[1]Données communes'!EO85</f>
        <v>572.76189760830209</v>
      </c>
      <c r="EO2166" s="103">
        <f>+'[1]Données communes'!ER85</f>
        <v>572.76189760830209</v>
      </c>
    </row>
    <row r="2167" spans="1:145" ht="15.5" x14ac:dyDescent="0.35">
      <c r="A2167" s="116" t="s">
        <v>710</v>
      </c>
      <c r="B2167" s="27"/>
      <c r="C2167" s="27"/>
      <c r="D2167" s="27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  <c r="V2167" s="27"/>
      <c r="W2167" s="27"/>
      <c r="X2167" s="160"/>
      <c r="Y2167" s="160"/>
      <c r="Z2167" s="27"/>
      <c r="AA2167" s="27"/>
      <c r="AB2167" s="27"/>
      <c r="AC2167" s="27"/>
      <c r="AD2167" s="27"/>
      <c r="AE2167" s="27"/>
      <c r="AF2167" s="27"/>
      <c r="AG2167" s="27"/>
      <c r="AH2167" s="27"/>
      <c r="AI2167" s="27"/>
      <c r="AJ2167" s="160"/>
      <c r="AK2167" s="160"/>
      <c r="AL2167" s="160"/>
      <c r="AM2167" s="160"/>
      <c r="AN2167" s="160"/>
      <c r="AO2167" s="160"/>
      <c r="AP2167" s="160"/>
      <c r="AQ2167" s="160"/>
      <c r="AR2167" s="160"/>
      <c r="AS2167" s="160"/>
      <c r="AT2167" s="160"/>
      <c r="AU2167" s="160"/>
      <c r="AV2167" s="160"/>
      <c r="AW2167" s="160"/>
      <c r="AX2167" s="160"/>
      <c r="AY2167" s="160"/>
      <c r="AZ2167" s="160"/>
      <c r="BA2167" s="160"/>
      <c r="BB2167" s="160"/>
      <c r="BC2167" s="160"/>
      <c r="BD2167" s="160"/>
      <c r="BE2167" s="160"/>
      <c r="BF2167" s="160"/>
      <c r="BG2167" s="160"/>
      <c r="BH2167" s="160"/>
      <c r="BI2167" s="160"/>
      <c r="BJ2167" s="160"/>
      <c r="BK2167" s="160"/>
      <c r="BL2167" s="160"/>
      <c r="BM2167" s="160"/>
      <c r="BN2167" s="160"/>
      <c r="BO2167" s="160"/>
      <c r="BP2167" s="160"/>
      <c r="BQ2167" s="160"/>
      <c r="BR2167" s="160"/>
      <c r="BS2167" s="160"/>
      <c r="BT2167" s="160"/>
      <c r="BU2167" s="160"/>
      <c r="BV2167" s="160"/>
      <c r="BW2167" s="160"/>
      <c r="BX2167" s="160"/>
      <c r="BY2167" s="160"/>
      <c r="BZ2167" s="27"/>
      <c r="CA2167" s="160"/>
      <c r="CB2167" s="160"/>
      <c r="CC2167" s="160"/>
      <c r="CD2167" s="160"/>
      <c r="CE2167" s="160"/>
      <c r="CF2167" s="160"/>
      <c r="CG2167" s="160"/>
      <c r="CH2167" s="160"/>
      <c r="CI2167" s="160"/>
      <c r="CJ2167" s="27"/>
      <c r="CK2167" s="27"/>
      <c r="CL2167" s="160"/>
      <c r="CM2167" s="160"/>
      <c r="CN2167" s="160"/>
      <c r="CO2167" s="160"/>
      <c r="CP2167" s="160"/>
      <c r="CQ2167" s="160"/>
      <c r="CR2167" s="160"/>
      <c r="CS2167" s="160"/>
      <c r="CT2167" s="160"/>
      <c r="CU2167" s="160"/>
      <c r="CV2167" s="160"/>
      <c r="CW2167" s="160"/>
      <c r="CX2167" s="160"/>
      <c r="CY2167" s="160"/>
      <c r="CZ2167" s="160"/>
      <c r="DA2167" s="160"/>
      <c r="DB2167" s="27"/>
      <c r="DC2167" s="27"/>
      <c r="DD2167" s="27"/>
      <c r="DE2167" s="27"/>
      <c r="DF2167" s="27"/>
      <c r="DG2167" s="27"/>
      <c r="DH2167" s="27"/>
      <c r="DI2167" s="27"/>
      <c r="DJ2167" s="27"/>
      <c r="DK2167" s="27"/>
      <c r="DL2167" s="27"/>
      <c r="DM2167" s="27"/>
      <c r="DN2167" s="161"/>
      <c r="DO2167" s="27"/>
      <c r="DP2167" s="27"/>
      <c r="DQ2167" s="27"/>
      <c r="DR2167" s="27"/>
      <c r="DS2167" s="27"/>
      <c r="DT2167" s="27"/>
      <c r="DU2167" s="27"/>
      <c r="DV2167" s="162"/>
      <c r="DW2167" s="163"/>
      <c r="DX2167" s="164"/>
      <c r="DZ2167" s="27"/>
      <c r="EC2167" s="27"/>
      <c r="EF2167" s="27"/>
      <c r="EI2167" s="27"/>
      <c r="EL2167" s="27"/>
      <c r="EO2167" s="27"/>
    </row>
    <row r="2168" spans="1:145" ht="20.149999999999999" customHeight="1" x14ac:dyDescent="0.35">
      <c r="A2168" s="116"/>
      <c r="B2168" s="27"/>
      <c r="C2168" s="27"/>
      <c r="D2168" s="27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  <c r="O2168" s="27"/>
      <c r="P2168" s="27"/>
      <c r="Q2168" s="27"/>
      <c r="R2168" s="27"/>
    </row>
    <row r="2169" spans="1:145" ht="20.149999999999999" customHeight="1" x14ac:dyDescent="0.35">
      <c r="A2169" s="116"/>
      <c r="B2169" s="27"/>
      <c r="C2169" s="27"/>
      <c r="D2169" s="27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7"/>
    </row>
    <row r="2170" spans="1:145" ht="20.149999999999999" customHeight="1" x14ac:dyDescent="0.35">
      <c r="A2170" s="116"/>
      <c r="B2170" s="27"/>
      <c r="C2170" s="27"/>
      <c r="D2170" s="27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  <c r="R2170" s="27"/>
    </row>
    <row r="2171" spans="1:145" ht="15.5" hidden="1" x14ac:dyDescent="0.35">
      <c r="A2171" s="116"/>
      <c r="B2171" s="27"/>
      <c r="C2171" s="27"/>
      <c r="D2171" s="27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  <c r="O2171" s="27"/>
      <c r="P2171" s="27"/>
      <c r="Q2171" s="27"/>
      <c r="R2171" s="27"/>
    </row>
    <row r="2172" spans="1:145" ht="15.5" x14ac:dyDescent="0.35">
      <c r="A2172" s="27"/>
      <c r="B2172" s="27"/>
      <c r="C2172" s="27"/>
      <c r="D2172" s="27"/>
      <c r="I2172" s="126"/>
      <c r="Q2172" s="27"/>
      <c r="Y2172" s="27"/>
      <c r="Z2172" s="27"/>
      <c r="AA2172" s="27"/>
    </row>
    <row r="2173" spans="1:145" ht="15.5" x14ac:dyDescent="0.35">
      <c r="A2173" s="27"/>
      <c r="B2173" s="27"/>
      <c r="C2173" s="27"/>
      <c r="D2173" s="27"/>
      <c r="I2173" s="126"/>
      <c r="Q2173" s="27"/>
      <c r="Y2173" s="126" t="s">
        <v>711</v>
      </c>
      <c r="Z2173" s="27"/>
      <c r="AA2173" s="27"/>
    </row>
    <row r="2174" spans="1:145" ht="15.5" x14ac:dyDescent="0.35">
      <c r="A2174" s="27"/>
      <c r="B2174" s="115"/>
      <c r="C2174" s="27"/>
      <c r="D2174" s="117"/>
      <c r="I2174" s="118"/>
      <c r="Q2174" s="27"/>
      <c r="Y2174" s="118">
        <f ca="1">NOW()</f>
        <v>45628.398694444448</v>
      </c>
      <c r="Z2174" s="27"/>
      <c r="AE2174" s="56" t="s">
        <v>712</v>
      </c>
    </row>
    <row r="2175" spans="1:145" ht="15.5" x14ac:dyDescent="0.35">
      <c r="A2175" s="27"/>
      <c r="B2175" s="115"/>
      <c r="C2175" s="27"/>
      <c r="D2175" s="117"/>
      <c r="I2175" s="151"/>
      <c r="Q2175" s="27"/>
      <c r="Y2175" s="151">
        <f ca="1">NOW()</f>
        <v>45628.398694444448</v>
      </c>
      <c r="Z2175" s="27"/>
      <c r="AA2175" s="27"/>
    </row>
    <row r="2176" spans="1:145" ht="15.5" x14ac:dyDescent="0.35">
      <c r="A2176" s="12" t="s">
        <v>1</v>
      </c>
      <c r="B2176" s="12" t="s">
        <v>1</v>
      </c>
      <c r="C2176" s="12" t="s">
        <v>1</v>
      </c>
      <c r="D2176" s="12" t="s">
        <v>1</v>
      </c>
      <c r="E2176" s="12" t="s">
        <v>1</v>
      </c>
      <c r="F2176" s="12" t="s">
        <v>1</v>
      </c>
      <c r="G2176" s="12" t="s">
        <v>1</v>
      </c>
      <c r="H2176" s="12" t="s">
        <v>1</v>
      </c>
      <c r="I2176" s="12" t="s">
        <v>1</v>
      </c>
      <c r="J2176" s="12" t="s">
        <v>1</v>
      </c>
      <c r="K2176" s="12" t="s">
        <v>1</v>
      </c>
      <c r="L2176" s="12" t="s">
        <v>1</v>
      </c>
      <c r="M2176" s="12" t="s">
        <v>1</v>
      </c>
      <c r="N2176" s="12" t="s">
        <v>1</v>
      </c>
      <c r="O2176" s="12" t="s">
        <v>1</v>
      </c>
      <c r="P2176" s="12" t="s">
        <v>1</v>
      </c>
      <c r="Q2176" s="12" t="str">
        <f>+Q$4</f>
        <v>-</v>
      </c>
      <c r="R2176" s="12" t="str">
        <f>+R$4</f>
        <v>-</v>
      </c>
      <c r="S2176" s="12" t="str">
        <f>+S$4</f>
        <v>-</v>
      </c>
      <c r="T2176" s="12" t="str">
        <f>+T$4</f>
        <v>-</v>
      </c>
      <c r="U2176" s="12" t="s">
        <v>1</v>
      </c>
      <c r="V2176" s="12" t="s">
        <v>1</v>
      </c>
      <c r="W2176" s="12" t="s">
        <v>1</v>
      </c>
      <c r="X2176" s="13" t="s">
        <v>1</v>
      </c>
      <c r="Y2176" s="13" t="s">
        <v>1</v>
      </c>
      <c r="Z2176" s="12" t="s">
        <v>1</v>
      </c>
      <c r="AA2176" s="12" t="s">
        <v>1</v>
      </c>
      <c r="AB2176" s="12" t="s">
        <v>1</v>
      </c>
      <c r="AC2176" s="12" t="s">
        <v>1</v>
      </c>
      <c r="AD2176" s="12" t="s">
        <v>1</v>
      </c>
      <c r="AE2176" s="12" t="s">
        <v>1</v>
      </c>
      <c r="AF2176" s="12" t="s">
        <v>1</v>
      </c>
      <c r="AG2176" s="12" t="s">
        <v>1</v>
      </c>
      <c r="AH2176" s="12" t="s">
        <v>1</v>
      </c>
      <c r="AI2176" s="12" t="s">
        <v>1</v>
      </c>
      <c r="AJ2176" s="13" t="s">
        <v>1</v>
      </c>
      <c r="AK2176" s="13" t="s">
        <v>1</v>
      </c>
      <c r="AL2176" s="13" t="s">
        <v>1</v>
      </c>
      <c r="AM2176" s="13" t="s">
        <v>1</v>
      </c>
      <c r="AN2176" s="13" t="s">
        <v>1</v>
      </c>
      <c r="AO2176" s="13" t="s">
        <v>1</v>
      </c>
      <c r="AP2176" s="13" t="s">
        <v>1</v>
      </c>
      <c r="AQ2176" s="13" t="s">
        <v>1</v>
      </c>
      <c r="AR2176" s="13" t="s">
        <v>1</v>
      </c>
      <c r="AS2176" s="13" t="s">
        <v>1</v>
      </c>
      <c r="AT2176" s="13" t="s">
        <v>1</v>
      </c>
      <c r="AU2176" s="13" t="s">
        <v>1</v>
      </c>
      <c r="AV2176" s="13" t="s">
        <v>1</v>
      </c>
      <c r="AW2176" s="13" t="s">
        <v>1</v>
      </c>
      <c r="AX2176" s="13" t="s">
        <v>1</v>
      </c>
      <c r="AY2176" s="13"/>
      <c r="AZ2176" s="13" t="s">
        <v>1</v>
      </c>
      <c r="BA2176" s="13" t="s">
        <v>1</v>
      </c>
      <c r="BB2176" s="13" t="s">
        <v>1</v>
      </c>
      <c r="BC2176" s="13" t="s">
        <v>1</v>
      </c>
      <c r="BD2176" s="13" t="s">
        <v>1</v>
      </c>
      <c r="BE2176" s="13" t="s">
        <v>1</v>
      </c>
      <c r="BF2176" s="13" t="s">
        <v>1</v>
      </c>
      <c r="BG2176" s="13" t="s">
        <v>1</v>
      </c>
      <c r="BH2176" s="13" t="s">
        <v>1</v>
      </c>
      <c r="BI2176" s="13" t="s">
        <v>1</v>
      </c>
      <c r="BJ2176" s="13" t="s">
        <v>1</v>
      </c>
      <c r="BK2176" s="13" t="s">
        <v>1</v>
      </c>
      <c r="BL2176" s="13" t="s">
        <v>1</v>
      </c>
      <c r="BM2176" s="13" t="s">
        <v>1</v>
      </c>
      <c r="BN2176" s="13" t="s">
        <v>1</v>
      </c>
      <c r="BO2176" s="13" t="s">
        <v>1</v>
      </c>
      <c r="BP2176" s="13" t="s">
        <v>1</v>
      </c>
      <c r="BQ2176" s="13" t="s">
        <v>1</v>
      </c>
      <c r="BR2176" s="13" t="s">
        <v>1</v>
      </c>
      <c r="BS2176" s="13" t="s">
        <v>1</v>
      </c>
      <c r="BT2176" s="13" t="s">
        <v>1</v>
      </c>
      <c r="BU2176" s="13" t="s">
        <v>1</v>
      </c>
      <c r="BV2176" s="13" t="s">
        <v>1</v>
      </c>
      <c r="BW2176" s="13" t="s">
        <v>1</v>
      </c>
      <c r="BX2176" s="13" t="s">
        <v>1</v>
      </c>
      <c r="BY2176" s="13" t="s">
        <v>1</v>
      </c>
      <c r="BZ2176" s="12" t="s">
        <v>1</v>
      </c>
      <c r="CA2176" s="13" t="s">
        <v>1</v>
      </c>
      <c r="CB2176" s="13" t="s">
        <v>1</v>
      </c>
      <c r="CC2176" s="13" t="s">
        <v>1</v>
      </c>
      <c r="CD2176" s="13" t="s">
        <v>1</v>
      </c>
      <c r="CE2176" s="13" t="s">
        <v>1</v>
      </c>
      <c r="CF2176" s="13" t="s">
        <v>1</v>
      </c>
      <c r="CG2176" s="13" t="s">
        <v>1</v>
      </c>
      <c r="CH2176" s="13" t="s">
        <v>1</v>
      </c>
      <c r="CI2176" s="13" t="s">
        <v>1</v>
      </c>
      <c r="CJ2176" s="12" t="s">
        <v>1</v>
      </c>
      <c r="CK2176" s="12" t="s">
        <v>1</v>
      </c>
      <c r="CL2176" s="13" t="s">
        <v>1</v>
      </c>
      <c r="CM2176" s="13" t="s">
        <v>1</v>
      </c>
      <c r="CN2176" s="13" t="s">
        <v>1</v>
      </c>
      <c r="CO2176" s="13" t="s">
        <v>1</v>
      </c>
      <c r="CP2176" s="13" t="s">
        <v>1</v>
      </c>
      <c r="CQ2176" s="13" t="s">
        <v>1</v>
      </c>
      <c r="CR2176" s="13" t="s">
        <v>1</v>
      </c>
      <c r="CS2176" s="13" t="s">
        <v>1</v>
      </c>
      <c r="CT2176" s="13" t="s">
        <v>1</v>
      </c>
      <c r="CU2176" s="13" t="s">
        <v>1</v>
      </c>
      <c r="CV2176" s="13" t="s">
        <v>1</v>
      </c>
      <c r="CW2176" s="13" t="s">
        <v>1</v>
      </c>
      <c r="CX2176" s="13" t="s">
        <v>1</v>
      </c>
      <c r="CY2176" s="13" t="s">
        <v>1</v>
      </c>
      <c r="CZ2176" s="13" t="s">
        <v>1</v>
      </c>
      <c r="DA2176" s="13" t="s">
        <v>1</v>
      </c>
      <c r="DB2176" s="12" t="s">
        <v>1</v>
      </c>
      <c r="DC2176" s="12" t="s">
        <v>1</v>
      </c>
      <c r="DD2176" s="12" t="s">
        <v>1</v>
      </c>
      <c r="DE2176" s="12" t="s">
        <v>1</v>
      </c>
      <c r="DF2176" s="12" t="s">
        <v>1</v>
      </c>
      <c r="DG2176" s="12" t="s">
        <v>1</v>
      </c>
      <c r="DH2176" s="12" t="s">
        <v>1</v>
      </c>
      <c r="DI2176" s="12" t="s">
        <v>1</v>
      </c>
      <c r="DJ2176" s="12" t="s">
        <v>1</v>
      </c>
      <c r="DK2176" s="12" t="s">
        <v>1</v>
      </c>
      <c r="DL2176" s="12" t="s">
        <v>1</v>
      </c>
      <c r="DM2176" s="12" t="s">
        <v>1</v>
      </c>
      <c r="DN2176" s="23" t="s">
        <v>1</v>
      </c>
      <c r="DO2176" s="12" t="s">
        <v>1</v>
      </c>
      <c r="DP2176" s="12" t="s">
        <v>1</v>
      </c>
      <c r="DQ2176" s="12" t="s">
        <v>1</v>
      </c>
      <c r="DR2176" s="12" t="s">
        <v>1</v>
      </c>
      <c r="DS2176" s="12" t="s">
        <v>1</v>
      </c>
      <c r="DT2176" s="12" t="s">
        <v>1</v>
      </c>
      <c r="DU2176" s="12" t="s">
        <v>1</v>
      </c>
      <c r="DV2176" s="24" t="s">
        <v>1</v>
      </c>
      <c r="DW2176" s="25" t="s">
        <v>1</v>
      </c>
      <c r="DX2176" s="26" t="s">
        <v>1</v>
      </c>
      <c r="DZ2176" s="12" t="s">
        <v>1</v>
      </c>
      <c r="EC2176" s="12" t="s">
        <v>1</v>
      </c>
      <c r="EF2176" s="12" t="s">
        <v>1</v>
      </c>
      <c r="EI2176" s="12" t="s">
        <v>1</v>
      </c>
      <c r="EL2176" s="12" t="s">
        <v>1</v>
      </c>
      <c r="EO2176" s="12" t="s">
        <v>1</v>
      </c>
    </row>
    <row r="2177" spans="1:145" ht="15.5" x14ac:dyDescent="0.35">
      <c r="A2177" s="14"/>
      <c r="B2177" s="14" t="s">
        <v>2</v>
      </c>
      <c r="C2177" s="14" t="s">
        <v>3</v>
      </c>
      <c r="D2177" s="14" t="s">
        <v>4</v>
      </c>
      <c r="E2177" s="14" t="s">
        <v>5</v>
      </c>
      <c r="F2177" s="14" t="s">
        <v>6</v>
      </c>
      <c r="G2177" s="14" t="s">
        <v>7</v>
      </c>
      <c r="H2177" s="14" t="s">
        <v>8</v>
      </c>
      <c r="I2177" s="14" t="s">
        <v>9</v>
      </c>
      <c r="J2177" s="14" t="s">
        <v>10</v>
      </c>
      <c r="K2177" s="15">
        <v>1996</v>
      </c>
      <c r="L2177" s="15">
        <v>1997</v>
      </c>
      <c r="M2177" s="16">
        <v>1998</v>
      </c>
      <c r="N2177" s="16">
        <v>1999</v>
      </c>
      <c r="O2177" s="16">
        <v>2000</v>
      </c>
      <c r="P2177" s="16">
        <v>2001</v>
      </c>
      <c r="Q2177" s="16">
        <v>2002</v>
      </c>
      <c r="R2177" s="16">
        <v>2003</v>
      </c>
      <c r="S2177" s="16">
        <v>2004</v>
      </c>
      <c r="T2177" s="16">
        <v>2005</v>
      </c>
      <c r="U2177" s="16">
        <v>2006</v>
      </c>
      <c r="V2177" s="16">
        <v>2007</v>
      </c>
      <c r="W2177" s="16">
        <v>2008</v>
      </c>
      <c r="X2177" s="17">
        <v>2009</v>
      </c>
      <c r="Y2177" s="17">
        <v>2010</v>
      </c>
      <c r="Z2177" s="16">
        <v>2011</v>
      </c>
      <c r="AA2177" s="16">
        <v>2012</v>
      </c>
      <c r="AB2177" s="16">
        <v>2013</v>
      </c>
      <c r="AC2177" s="16">
        <v>2013</v>
      </c>
      <c r="AD2177" s="16">
        <v>2013</v>
      </c>
      <c r="AE2177" s="16">
        <v>2013</v>
      </c>
      <c r="AF2177" s="16">
        <v>2014</v>
      </c>
      <c r="AG2177" s="16">
        <v>2014</v>
      </c>
      <c r="AH2177" s="16">
        <v>2014</v>
      </c>
      <c r="AI2177" s="16">
        <v>2014</v>
      </c>
      <c r="AJ2177" s="17">
        <v>2014</v>
      </c>
      <c r="AK2177" s="17">
        <v>2015</v>
      </c>
      <c r="AL2177" s="17">
        <v>2015</v>
      </c>
      <c r="AM2177" s="17">
        <v>2015</v>
      </c>
      <c r="AN2177" s="17">
        <v>2015</v>
      </c>
      <c r="AO2177" s="17">
        <f>+AO$5</f>
        <v>2015</v>
      </c>
      <c r="AP2177" s="17">
        <v>2016</v>
      </c>
      <c r="AQ2177" s="17">
        <v>2016</v>
      </c>
      <c r="AR2177" s="17">
        <v>2016</v>
      </c>
      <c r="AS2177" s="17">
        <f>+AS$5</f>
        <v>2016</v>
      </c>
      <c r="AT2177" s="17">
        <v>2017</v>
      </c>
      <c r="AU2177" s="17">
        <v>2017</v>
      </c>
      <c r="AV2177" s="17">
        <v>2017</v>
      </c>
      <c r="AW2177" s="17">
        <v>2017</v>
      </c>
      <c r="AX2177" s="17">
        <f>+AX$5</f>
        <v>2017</v>
      </c>
      <c r="AY2177" s="17"/>
      <c r="AZ2177" s="17">
        <v>2018</v>
      </c>
      <c r="BA2177" s="17">
        <v>2018</v>
      </c>
      <c r="BB2177" s="17">
        <v>2018</v>
      </c>
      <c r="BC2177" s="17">
        <v>2018</v>
      </c>
      <c r="BD2177" s="17">
        <v>2018</v>
      </c>
      <c r="BE2177" s="17">
        <v>2018</v>
      </c>
      <c r="BF2177" s="17">
        <f>+BF$5</f>
        <v>2018</v>
      </c>
      <c r="BG2177" s="17">
        <v>2019</v>
      </c>
      <c r="BH2177" s="17">
        <v>2019</v>
      </c>
      <c r="BI2177" s="17">
        <v>2019</v>
      </c>
      <c r="BJ2177" s="17">
        <v>2019</v>
      </c>
      <c r="BK2177" s="17">
        <v>2019</v>
      </c>
      <c r="BL2177" s="17">
        <v>2019</v>
      </c>
      <c r="BM2177" s="17">
        <v>2019</v>
      </c>
      <c r="BN2177" s="17">
        <v>2019</v>
      </c>
      <c r="BO2177" s="17">
        <f>+BO$5</f>
        <v>2019</v>
      </c>
      <c r="BP2177" s="17">
        <v>2020</v>
      </c>
      <c r="BQ2177" s="17">
        <v>2020</v>
      </c>
      <c r="BR2177" s="17">
        <v>2020</v>
      </c>
      <c r="BS2177" s="17">
        <v>2020</v>
      </c>
      <c r="BT2177" s="17">
        <v>2020</v>
      </c>
      <c r="BU2177" s="17">
        <v>2020</v>
      </c>
      <c r="BV2177" s="17">
        <v>2020</v>
      </c>
      <c r="BW2177" s="17">
        <v>2020</v>
      </c>
      <c r="BX2177" s="17">
        <v>2020</v>
      </c>
      <c r="BY2177" s="17">
        <v>2020</v>
      </c>
      <c r="BZ2177" s="16">
        <v>2020</v>
      </c>
      <c r="CA2177" s="17">
        <f>+CA$5</f>
        <v>2020</v>
      </c>
      <c r="CB2177" s="17">
        <v>2021</v>
      </c>
      <c r="CC2177" s="17">
        <v>2021</v>
      </c>
      <c r="CD2177" s="17">
        <v>2021</v>
      </c>
      <c r="CE2177" s="17">
        <v>2021</v>
      </c>
      <c r="CF2177" s="17">
        <v>2021</v>
      </c>
      <c r="CG2177" s="17">
        <v>2021</v>
      </c>
      <c r="CH2177" s="17">
        <v>2021</v>
      </c>
      <c r="CI2177" s="17">
        <v>2021</v>
      </c>
      <c r="CJ2177" s="16">
        <v>2021</v>
      </c>
      <c r="CK2177" s="16">
        <v>2021</v>
      </c>
      <c r="CL2177" s="17">
        <f>+CL$5</f>
        <v>2021</v>
      </c>
      <c r="CM2177" s="17">
        <v>2022</v>
      </c>
      <c r="CN2177" s="17">
        <v>2022</v>
      </c>
      <c r="CO2177" s="17">
        <v>2022</v>
      </c>
      <c r="CP2177" s="17">
        <v>2022</v>
      </c>
      <c r="CQ2177" s="17">
        <v>2022</v>
      </c>
      <c r="CR2177" s="17">
        <v>2022</v>
      </c>
      <c r="CS2177" s="17">
        <v>2022</v>
      </c>
      <c r="CT2177" s="17">
        <v>2022</v>
      </c>
      <c r="CU2177" s="17">
        <v>2022</v>
      </c>
      <c r="CV2177" s="17">
        <v>2022</v>
      </c>
      <c r="CW2177" s="17">
        <v>2022</v>
      </c>
      <c r="CX2177" s="17">
        <v>2022</v>
      </c>
      <c r="CY2177" s="17">
        <v>2022</v>
      </c>
      <c r="CZ2177" s="17">
        <v>2022</v>
      </c>
      <c r="DA2177" s="17">
        <f t="shared" ref="DA2177:DN2177" si="2195">+DA$5</f>
        <v>2022</v>
      </c>
      <c r="DB2177" s="16">
        <v>2023</v>
      </c>
      <c r="DC2177" s="16">
        <v>2023</v>
      </c>
      <c r="DD2177" s="16">
        <v>2023</v>
      </c>
      <c r="DE2177" s="16">
        <v>2023</v>
      </c>
      <c r="DF2177" s="16">
        <v>2023</v>
      </c>
      <c r="DG2177" s="16">
        <v>2023</v>
      </c>
      <c r="DH2177" s="16">
        <v>2023</v>
      </c>
      <c r="DI2177" s="16">
        <v>2023</v>
      </c>
      <c r="DJ2177" s="16">
        <v>2023</v>
      </c>
      <c r="DK2177" s="16">
        <v>2023</v>
      </c>
      <c r="DL2177" s="16">
        <v>2023</v>
      </c>
      <c r="DM2177" s="16">
        <v>2023</v>
      </c>
      <c r="DN2177" s="19">
        <f t="shared" si="2195"/>
        <v>2023</v>
      </c>
      <c r="DO2177" s="16">
        <v>2023</v>
      </c>
      <c r="DP2177" s="16">
        <v>2024</v>
      </c>
      <c r="DQ2177" s="16">
        <v>2024</v>
      </c>
      <c r="DR2177" s="16">
        <v>2024</v>
      </c>
      <c r="DS2177" s="16">
        <v>2024</v>
      </c>
      <c r="DT2177" s="16">
        <v>2024</v>
      </c>
      <c r="DU2177" s="16">
        <v>2024</v>
      </c>
      <c r="DV2177" s="20">
        <f>+DV$5</f>
        <v>2024</v>
      </c>
      <c r="DW2177" s="21">
        <f>+DW$5</f>
        <v>2024</v>
      </c>
      <c r="DX2177" s="22">
        <f>+DX$5</f>
        <v>2024</v>
      </c>
      <c r="DZ2177" s="16">
        <f>+DZ$5</f>
        <v>2025</v>
      </c>
      <c r="EC2177" s="16">
        <f>+EC$5</f>
        <v>2026</v>
      </c>
      <c r="EF2177" s="16">
        <f>+EF$5</f>
        <v>2027</v>
      </c>
      <c r="EI2177" s="16">
        <f>+EI$5</f>
        <v>2028</v>
      </c>
      <c r="EL2177" s="16">
        <f>+EL$5</f>
        <v>2029</v>
      </c>
      <c r="EO2177" s="16">
        <f>+EO$5</f>
        <v>2030</v>
      </c>
    </row>
    <row r="2178" spans="1:145" ht="15.5" x14ac:dyDescent="0.35">
      <c r="A2178" s="12" t="s">
        <v>1</v>
      </c>
      <c r="B2178" s="12" t="s">
        <v>1</v>
      </c>
      <c r="C2178" s="12" t="s">
        <v>1</v>
      </c>
      <c r="D2178" s="12" t="s">
        <v>1</v>
      </c>
      <c r="E2178" s="12" t="s">
        <v>1</v>
      </c>
      <c r="F2178" s="12" t="s">
        <v>1</v>
      </c>
      <c r="G2178" s="12" t="s">
        <v>1</v>
      </c>
      <c r="H2178" s="12" t="s">
        <v>1</v>
      </c>
      <c r="I2178" s="12" t="s">
        <v>1</v>
      </c>
      <c r="J2178" s="12" t="s">
        <v>1</v>
      </c>
      <c r="K2178" s="12" t="s">
        <v>1</v>
      </c>
      <c r="L2178" s="12" t="s">
        <v>1</v>
      </c>
      <c r="M2178" s="12" t="s">
        <v>1</v>
      </c>
      <c r="N2178" s="12" t="s">
        <v>1</v>
      </c>
      <c r="O2178" s="12" t="s">
        <v>1</v>
      </c>
      <c r="P2178" s="12" t="s">
        <v>1</v>
      </c>
      <c r="Q2178" s="12" t="str">
        <f>+Q$6</f>
        <v>-</v>
      </c>
      <c r="R2178" s="12" t="str">
        <f>+R$6</f>
        <v>-</v>
      </c>
      <c r="S2178" s="12" t="str">
        <f>+S$6</f>
        <v>-</v>
      </c>
      <c r="T2178" s="12" t="str">
        <f>+T$6</f>
        <v>-</v>
      </c>
      <c r="U2178" s="12" t="s">
        <v>1</v>
      </c>
      <c r="V2178" s="12" t="s">
        <v>1</v>
      </c>
      <c r="W2178" s="12" t="s">
        <v>1</v>
      </c>
      <c r="X2178" s="13" t="s">
        <v>1</v>
      </c>
      <c r="Y2178" s="13" t="s">
        <v>1</v>
      </c>
      <c r="Z2178" s="12" t="s">
        <v>1</v>
      </c>
      <c r="AA2178" s="12" t="s">
        <v>1</v>
      </c>
      <c r="AB2178" s="12" t="s">
        <v>1</v>
      </c>
      <c r="AC2178" s="12" t="s">
        <v>1</v>
      </c>
      <c r="AD2178" s="12" t="s">
        <v>1</v>
      </c>
      <c r="AE2178" s="12" t="s">
        <v>1</v>
      </c>
      <c r="AF2178" s="12" t="s">
        <v>1</v>
      </c>
      <c r="AG2178" s="12" t="s">
        <v>1</v>
      </c>
      <c r="AH2178" s="12" t="s">
        <v>1</v>
      </c>
      <c r="AI2178" s="12" t="s">
        <v>1</v>
      </c>
      <c r="AJ2178" s="13" t="s">
        <v>1</v>
      </c>
      <c r="AK2178" s="13" t="s">
        <v>1</v>
      </c>
      <c r="AL2178" s="13" t="s">
        <v>1</v>
      </c>
      <c r="AM2178" s="13" t="s">
        <v>1</v>
      </c>
      <c r="AN2178" s="13" t="s">
        <v>1</v>
      </c>
      <c r="AO2178" s="13" t="s">
        <v>1</v>
      </c>
      <c r="AP2178" s="13" t="s">
        <v>1</v>
      </c>
      <c r="AQ2178" s="13" t="s">
        <v>1</v>
      </c>
      <c r="AR2178" s="13" t="s">
        <v>1</v>
      </c>
      <c r="AS2178" s="13" t="s">
        <v>1</v>
      </c>
      <c r="AT2178" s="13" t="s">
        <v>1</v>
      </c>
      <c r="AU2178" s="13" t="s">
        <v>1</v>
      </c>
      <c r="AV2178" s="13" t="s">
        <v>1</v>
      </c>
      <c r="AW2178" s="13" t="s">
        <v>1</v>
      </c>
      <c r="AX2178" s="13" t="s">
        <v>1</v>
      </c>
      <c r="AY2178" s="13"/>
      <c r="AZ2178" s="13" t="s">
        <v>1</v>
      </c>
      <c r="BA2178" s="13" t="s">
        <v>1</v>
      </c>
      <c r="BB2178" s="13" t="s">
        <v>1</v>
      </c>
      <c r="BC2178" s="13" t="s">
        <v>1</v>
      </c>
      <c r="BD2178" s="13" t="s">
        <v>1</v>
      </c>
      <c r="BE2178" s="13" t="s">
        <v>1</v>
      </c>
      <c r="BF2178" s="13" t="s">
        <v>1</v>
      </c>
      <c r="BG2178" s="13" t="s">
        <v>1</v>
      </c>
      <c r="BH2178" s="13" t="s">
        <v>1</v>
      </c>
      <c r="BI2178" s="13" t="s">
        <v>1</v>
      </c>
      <c r="BJ2178" s="13" t="s">
        <v>1</v>
      </c>
      <c r="BK2178" s="13" t="s">
        <v>1</v>
      </c>
      <c r="BL2178" s="13" t="s">
        <v>1</v>
      </c>
      <c r="BM2178" s="13" t="s">
        <v>1</v>
      </c>
      <c r="BN2178" s="13" t="s">
        <v>1</v>
      </c>
      <c r="BO2178" s="13" t="s">
        <v>1</v>
      </c>
      <c r="BP2178" s="13" t="s">
        <v>1</v>
      </c>
      <c r="BQ2178" s="13" t="s">
        <v>1</v>
      </c>
      <c r="BR2178" s="13" t="s">
        <v>1</v>
      </c>
      <c r="BS2178" s="13" t="s">
        <v>1</v>
      </c>
      <c r="BT2178" s="13" t="s">
        <v>1</v>
      </c>
      <c r="BU2178" s="13" t="s">
        <v>1</v>
      </c>
      <c r="BV2178" s="13" t="s">
        <v>1</v>
      </c>
      <c r="BW2178" s="13" t="s">
        <v>1</v>
      </c>
      <c r="BX2178" s="13" t="s">
        <v>1</v>
      </c>
      <c r="BY2178" s="13" t="s">
        <v>1</v>
      </c>
      <c r="BZ2178" s="12" t="s">
        <v>1</v>
      </c>
      <c r="CA2178" s="13" t="s">
        <v>1</v>
      </c>
      <c r="CB2178" s="13" t="s">
        <v>1</v>
      </c>
      <c r="CC2178" s="13" t="s">
        <v>1</v>
      </c>
      <c r="CD2178" s="13" t="s">
        <v>1</v>
      </c>
      <c r="CE2178" s="13" t="s">
        <v>1</v>
      </c>
      <c r="CF2178" s="13" t="s">
        <v>1</v>
      </c>
      <c r="CG2178" s="13" t="s">
        <v>1</v>
      </c>
      <c r="CH2178" s="13" t="s">
        <v>1</v>
      </c>
      <c r="CI2178" s="13" t="s">
        <v>1</v>
      </c>
      <c r="CJ2178" s="12" t="s">
        <v>1</v>
      </c>
      <c r="CK2178" s="12" t="s">
        <v>1</v>
      </c>
      <c r="CL2178" s="13" t="s">
        <v>1</v>
      </c>
      <c r="CM2178" s="13" t="s">
        <v>1</v>
      </c>
      <c r="CN2178" s="13" t="s">
        <v>1</v>
      </c>
      <c r="CO2178" s="13" t="s">
        <v>1</v>
      </c>
      <c r="CP2178" s="13" t="s">
        <v>1</v>
      </c>
      <c r="CQ2178" s="13" t="s">
        <v>1</v>
      </c>
      <c r="CR2178" s="13" t="s">
        <v>1</v>
      </c>
      <c r="CS2178" s="13" t="s">
        <v>1</v>
      </c>
      <c r="CT2178" s="13" t="s">
        <v>1</v>
      </c>
      <c r="CU2178" s="13" t="s">
        <v>1</v>
      </c>
      <c r="CV2178" s="13" t="s">
        <v>1</v>
      </c>
      <c r="CW2178" s="13" t="s">
        <v>1</v>
      </c>
      <c r="CX2178" s="13" t="s">
        <v>1</v>
      </c>
      <c r="CY2178" s="13" t="s">
        <v>1</v>
      </c>
      <c r="CZ2178" s="13" t="s">
        <v>1</v>
      </c>
      <c r="DA2178" s="13" t="s">
        <v>1</v>
      </c>
      <c r="DB2178" s="12" t="s">
        <v>1</v>
      </c>
      <c r="DC2178" s="12" t="s">
        <v>1</v>
      </c>
      <c r="DD2178" s="12" t="s">
        <v>1</v>
      </c>
      <c r="DE2178" s="12" t="s">
        <v>1</v>
      </c>
      <c r="DF2178" s="12" t="s">
        <v>1</v>
      </c>
      <c r="DG2178" s="12" t="s">
        <v>1</v>
      </c>
      <c r="DH2178" s="12" t="s">
        <v>1</v>
      </c>
      <c r="DI2178" s="12" t="s">
        <v>1</v>
      </c>
      <c r="DJ2178" s="12" t="s">
        <v>1</v>
      </c>
      <c r="DK2178" s="12" t="s">
        <v>1</v>
      </c>
      <c r="DL2178" s="12" t="s">
        <v>1</v>
      </c>
      <c r="DM2178" s="12" t="s">
        <v>1</v>
      </c>
      <c r="DN2178" s="23" t="s">
        <v>1</v>
      </c>
      <c r="DO2178" s="12" t="s">
        <v>1</v>
      </c>
      <c r="DP2178" s="12" t="s">
        <v>1</v>
      </c>
      <c r="DQ2178" s="12" t="s">
        <v>1</v>
      </c>
      <c r="DR2178" s="12" t="s">
        <v>1</v>
      </c>
      <c r="DS2178" s="12" t="s">
        <v>1</v>
      </c>
      <c r="DT2178" s="12" t="s">
        <v>1</v>
      </c>
      <c r="DU2178" s="12" t="s">
        <v>1</v>
      </c>
      <c r="DV2178" s="24" t="s">
        <v>1</v>
      </c>
      <c r="DW2178" s="25" t="s">
        <v>1</v>
      </c>
      <c r="DX2178" s="26" t="s">
        <v>1</v>
      </c>
      <c r="DZ2178" s="12" t="s">
        <v>1</v>
      </c>
      <c r="EC2178" s="12" t="s">
        <v>1</v>
      </c>
      <c r="EF2178" s="12" t="s">
        <v>1</v>
      </c>
      <c r="EI2178" s="12" t="s">
        <v>1</v>
      </c>
      <c r="EL2178" s="12" t="s">
        <v>1</v>
      </c>
      <c r="EO2178" s="12" t="s">
        <v>1</v>
      </c>
    </row>
    <row r="2179" spans="1:145" ht="15.5" x14ac:dyDescent="0.35">
      <c r="A2179" s="27"/>
      <c r="B2179" s="102"/>
      <c r="C2179" s="102"/>
      <c r="D2179" s="102"/>
      <c r="F2179" s="102"/>
      <c r="G2179" s="102"/>
      <c r="H2179" s="102"/>
      <c r="I2179" s="372"/>
      <c r="L2179" s="14"/>
      <c r="N2179" s="14"/>
      <c r="O2179" s="28"/>
      <c r="P2179" s="28"/>
      <c r="Q2179" s="28"/>
      <c r="S2179" s="28"/>
      <c r="T2179" s="28"/>
      <c r="U2179" s="28" t="str">
        <f>+U$7</f>
        <v/>
      </c>
      <c r="W2179" s="14"/>
      <c r="Y2179" s="372" t="s">
        <v>496</v>
      </c>
      <c r="Z2179" s="14"/>
      <c r="AA2179" s="14"/>
      <c r="AB2179" s="14" t="s">
        <v>12</v>
      </c>
      <c r="AC2179" s="14" t="s">
        <v>13</v>
      </c>
      <c r="AD2179" s="14" t="str">
        <f>+$AD$7</f>
        <v>Maj old</v>
      </c>
      <c r="AE2179" s="14"/>
      <c r="AF2179" s="14" t="s">
        <v>12</v>
      </c>
      <c r="AG2179" s="14" t="s">
        <v>13</v>
      </c>
      <c r="AH2179" s="14" t="s">
        <v>15</v>
      </c>
      <c r="AI2179" s="14" t="s">
        <v>16</v>
      </c>
      <c r="AJ2179" s="30"/>
      <c r="AK2179" s="30" t="s">
        <v>12</v>
      </c>
      <c r="AL2179" s="30" t="s">
        <v>13</v>
      </c>
      <c r="AM2179" s="30" t="s">
        <v>15</v>
      </c>
      <c r="AN2179" s="30" t="s">
        <v>17</v>
      </c>
      <c r="AO2179" s="30" t="str">
        <f>+AO$7</f>
        <v>Estim.</v>
      </c>
      <c r="AP2179" s="30" t="s">
        <v>12</v>
      </c>
      <c r="AQ2179" s="30" t="s">
        <v>13</v>
      </c>
      <c r="AR2179" s="30" t="s">
        <v>15</v>
      </c>
      <c r="AS2179" s="30" t="str">
        <f>+AS$7</f>
        <v>Estim.</v>
      </c>
      <c r="AT2179" s="30" t="s">
        <v>12</v>
      </c>
      <c r="AU2179" s="30" t="s">
        <v>13</v>
      </c>
      <c r="AV2179" s="30" t="s">
        <v>19</v>
      </c>
      <c r="AW2179" s="30" t="s">
        <v>20</v>
      </c>
      <c r="AX2179" s="30" t="str">
        <f>+AX$7</f>
        <v>Estim</v>
      </c>
      <c r="AY2179" s="30"/>
      <c r="AZ2179" s="30" t="s">
        <v>12</v>
      </c>
      <c r="BA2179" s="30" t="s">
        <v>22</v>
      </c>
      <c r="BB2179" s="30" t="s">
        <v>23</v>
      </c>
      <c r="BC2179" s="30" t="s">
        <v>24</v>
      </c>
      <c r="BD2179" s="30" t="s">
        <v>25</v>
      </c>
      <c r="BE2179" s="30" t="s">
        <v>26</v>
      </c>
      <c r="BF2179" s="30" t="str">
        <f>+BF$7</f>
        <v>Estim</v>
      </c>
      <c r="BG2179" s="30" t="s">
        <v>12</v>
      </c>
      <c r="BH2179" s="30" t="s">
        <v>27</v>
      </c>
      <c r="BI2179" s="30" t="s">
        <v>23</v>
      </c>
      <c r="BJ2179" s="30" t="s">
        <v>26</v>
      </c>
      <c r="BK2179" s="30" t="s">
        <v>28</v>
      </c>
      <c r="BL2179" s="30" t="s">
        <v>29</v>
      </c>
      <c r="BM2179" s="30" t="s">
        <v>30</v>
      </c>
      <c r="BN2179" s="30" t="s">
        <v>31</v>
      </c>
      <c r="BO2179" s="30" t="str">
        <f>+BO$7</f>
        <v>Estim</v>
      </c>
      <c r="BP2179" s="30" t="s">
        <v>12</v>
      </c>
      <c r="BQ2179" s="30" t="s">
        <v>12</v>
      </c>
      <c r="BR2179" s="30" t="s">
        <v>27</v>
      </c>
      <c r="BS2179" s="30" t="s">
        <v>29</v>
      </c>
      <c r="BT2179" s="30" t="s">
        <v>23</v>
      </c>
      <c r="BU2179" s="30" t="s">
        <v>29</v>
      </c>
      <c r="BV2179" s="30" t="s">
        <v>31</v>
      </c>
      <c r="BW2179" s="30" t="s">
        <v>32</v>
      </c>
      <c r="BX2179" s="30" t="s">
        <v>32</v>
      </c>
      <c r="BY2179" s="30" t="s">
        <v>32</v>
      </c>
      <c r="BZ2179" s="14" t="s">
        <v>33</v>
      </c>
      <c r="CA2179" s="30" t="str">
        <f>+CA$7</f>
        <v>Estim</v>
      </c>
      <c r="CB2179" s="30" t="s">
        <v>12</v>
      </c>
      <c r="CC2179" s="30" t="s">
        <v>12</v>
      </c>
      <c r="CD2179" s="30" t="s">
        <v>12</v>
      </c>
      <c r="CE2179" s="30" t="s">
        <v>12</v>
      </c>
      <c r="CF2179" s="30" t="s">
        <v>12</v>
      </c>
      <c r="CG2179" s="30" t="s">
        <v>12</v>
      </c>
      <c r="CH2179" s="30" t="s">
        <v>34</v>
      </c>
      <c r="CI2179" s="30" t="s">
        <v>34</v>
      </c>
      <c r="CJ2179" s="14" t="s">
        <v>25</v>
      </c>
      <c r="CK2179" s="14" t="s">
        <v>25</v>
      </c>
      <c r="CL2179" s="30" t="str">
        <f>+CL$7</f>
        <v>Estim.</v>
      </c>
      <c r="CM2179" s="30" t="s">
        <v>12</v>
      </c>
      <c r="CN2179" s="30" t="s">
        <v>36</v>
      </c>
      <c r="CO2179" s="30" t="s">
        <v>36</v>
      </c>
      <c r="CP2179" s="30" t="s">
        <v>101</v>
      </c>
      <c r="CQ2179" s="30" t="s">
        <v>36</v>
      </c>
      <c r="CR2179" s="30" t="s">
        <v>102</v>
      </c>
      <c r="CS2179" s="30" t="s">
        <v>103</v>
      </c>
      <c r="CT2179" s="30" t="s">
        <v>104</v>
      </c>
      <c r="CU2179" s="30" t="s">
        <v>105</v>
      </c>
      <c r="CV2179" s="30" t="s">
        <v>37</v>
      </c>
      <c r="CW2179" s="30" t="s">
        <v>37</v>
      </c>
      <c r="CX2179" s="30" t="s">
        <v>38</v>
      </c>
      <c r="CY2179" s="30" t="s">
        <v>38</v>
      </c>
      <c r="CZ2179" s="30" t="s">
        <v>37</v>
      </c>
      <c r="DA2179" s="30" t="str">
        <f t="shared" ref="DA2179:DN2179" si="2196">+DA$7</f>
        <v>Estim.</v>
      </c>
      <c r="DB2179" s="14" t="s">
        <v>39</v>
      </c>
      <c r="DC2179" s="14" t="s">
        <v>40</v>
      </c>
      <c r="DD2179" s="14" t="s">
        <v>41</v>
      </c>
      <c r="DE2179" s="14" t="s">
        <v>42</v>
      </c>
      <c r="DF2179" s="14" t="s">
        <v>43</v>
      </c>
      <c r="DG2179" s="14" t="s">
        <v>44</v>
      </c>
      <c r="DH2179" s="14" t="s">
        <v>45</v>
      </c>
      <c r="DI2179" s="14" t="s">
        <v>46</v>
      </c>
      <c r="DJ2179" s="14" t="s">
        <v>47</v>
      </c>
      <c r="DK2179" s="14" t="s">
        <v>45</v>
      </c>
      <c r="DL2179" s="14" t="s">
        <v>46</v>
      </c>
      <c r="DM2179" s="14" t="s">
        <v>47</v>
      </c>
      <c r="DN2179" s="34" t="str">
        <f t="shared" si="2196"/>
        <v>Estim.</v>
      </c>
      <c r="DO2179" s="14" t="s">
        <v>47</v>
      </c>
      <c r="DP2179" s="14" t="s">
        <v>12</v>
      </c>
      <c r="DQ2179" s="14" t="s">
        <v>12</v>
      </c>
      <c r="DR2179" s="14" t="s">
        <v>12</v>
      </c>
      <c r="DS2179" s="14" t="s">
        <v>23</v>
      </c>
      <c r="DT2179" s="14" t="s">
        <v>23</v>
      </c>
      <c r="DU2179" s="14" t="s">
        <v>23</v>
      </c>
      <c r="DV2179" s="121" t="str">
        <f>+DV$7</f>
        <v>MAJ nov</v>
      </c>
      <c r="DW2179" s="122" t="str">
        <f>+DW$7</f>
        <v>MAJ nov</v>
      </c>
      <c r="DX2179" s="123" t="str">
        <f>+DX$7</f>
        <v>Prév.Rév.</v>
      </c>
      <c r="DZ2179" s="14" t="str">
        <f>+DZ$7</f>
        <v>Prév.</v>
      </c>
      <c r="EC2179" s="14" t="str">
        <f>+EC$7</f>
        <v>Prév.</v>
      </c>
      <c r="EF2179" s="14" t="str">
        <f>+EF$7</f>
        <v>Prév.</v>
      </c>
      <c r="EI2179" s="14" t="str">
        <f>+EI$7</f>
        <v>Prév.</v>
      </c>
      <c r="EL2179" s="14" t="str">
        <f>+EL$7</f>
        <v>Prév.</v>
      </c>
      <c r="EO2179" s="14" t="str">
        <f>+EO$7</f>
        <v>Prév.</v>
      </c>
    </row>
    <row r="2180" spans="1:145" ht="15.5" x14ac:dyDescent="0.35">
      <c r="A2180" s="126" t="s">
        <v>713</v>
      </c>
      <c r="B2180" s="57" t="e">
        <f t="shared" ref="B2180:AA2180" si="2197">B1139*100</f>
        <v>#VALUE!</v>
      </c>
      <c r="C2180" s="57" t="e">
        <f t="shared" si="2197"/>
        <v>#VALUE!</v>
      </c>
      <c r="D2180" s="57" t="e">
        <f t="shared" si="2197"/>
        <v>#VALUE!</v>
      </c>
      <c r="E2180" s="57" t="e">
        <f t="shared" si="2197"/>
        <v>#VALUE!</v>
      </c>
      <c r="F2180" s="57" t="e">
        <f t="shared" si="2197"/>
        <v>#VALUE!</v>
      </c>
      <c r="G2180" s="57" t="e">
        <f t="shared" si="2197"/>
        <v>#VALUE!</v>
      </c>
      <c r="H2180" s="57" t="e">
        <f t="shared" si="2197"/>
        <v>#VALUE!</v>
      </c>
      <c r="I2180" s="102" t="e">
        <f t="shared" si="2197"/>
        <v>#VALUE!</v>
      </c>
      <c r="J2180" s="102" t="e">
        <f t="shared" si="2197"/>
        <v>#VALUE!</v>
      </c>
      <c r="K2180" s="102" t="e">
        <f t="shared" si="2197"/>
        <v>#VALUE!</v>
      </c>
      <c r="L2180" s="102" t="e">
        <f t="shared" si="2197"/>
        <v>#VALUE!</v>
      </c>
      <c r="M2180" s="102" t="e">
        <f t="shared" si="2197"/>
        <v>#VALUE!</v>
      </c>
      <c r="N2180" s="102" t="e">
        <f t="shared" si="2197"/>
        <v>#VALUE!</v>
      </c>
      <c r="O2180" s="102" t="e">
        <f t="shared" si="2197"/>
        <v>#VALUE!</v>
      </c>
      <c r="P2180" s="102" t="e">
        <f t="shared" si="2197"/>
        <v>#VALUE!</v>
      </c>
      <c r="Q2180" s="102" t="e">
        <f t="shared" si="2197"/>
        <v>#VALUE!</v>
      </c>
      <c r="R2180" s="102" t="e">
        <f t="shared" si="2197"/>
        <v>#VALUE!</v>
      </c>
      <c r="S2180" s="102" t="e">
        <f t="shared" si="2197"/>
        <v>#VALUE!</v>
      </c>
      <c r="T2180" s="102" t="e">
        <f t="shared" si="2197"/>
        <v>#VALUE!</v>
      </c>
      <c r="U2180" s="102" t="e">
        <f t="shared" si="2197"/>
        <v>#VALUE!</v>
      </c>
      <c r="V2180" s="102" t="e">
        <f t="shared" si="2197"/>
        <v>#VALUE!</v>
      </c>
      <c r="W2180" s="102" t="e">
        <f t="shared" si="2197"/>
        <v>#VALUE!</v>
      </c>
      <c r="X2180" s="103" t="e">
        <f t="shared" si="2197"/>
        <v>#VALUE!</v>
      </c>
      <c r="Y2180" s="103" t="e">
        <f t="shared" si="2197"/>
        <v>#VALUE!</v>
      </c>
      <c r="Z2180" s="102" t="e">
        <f t="shared" si="2197"/>
        <v>#VALUE!</v>
      </c>
      <c r="AA2180" s="102" t="e">
        <f t="shared" si="2197"/>
        <v>#VALUE!</v>
      </c>
      <c r="AB2180" s="102">
        <v>50.314255777999293</v>
      </c>
      <c r="AC2180" s="102">
        <v>50.712450182781602</v>
      </c>
      <c r="AD2180" s="102">
        <v>47.835629563644446</v>
      </c>
      <c r="AE2180" s="102" t="e">
        <f>AE1139*100</f>
        <v>#VALUE!</v>
      </c>
      <c r="AF2180" s="102">
        <v>41.114770185470441</v>
      </c>
      <c r="AG2180" s="102">
        <v>40.303298492181</v>
      </c>
      <c r="AH2180" s="102">
        <v>40.477379162406699</v>
      </c>
      <c r="AI2180" s="102">
        <v>39.085526672325763</v>
      </c>
      <c r="AJ2180" s="103" t="e">
        <f>AJ1139*100</f>
        <v>#VALUE!</v>
      </c>
      <c r="AK2180" s="103">
        <v>26.564478938607582</v>
      </c>
      <c r="AL2180" s="103">
        <v>30.133579522429532</v>
      </c>
      <c r="AM2180" s="103">
        <v>29.180802341878476</v>
      </c>
      <c r="AN2180" s="103">
        <v>29.243418214745397</v>
      </c>
      <c r="AO2180" s="103" t="e">
        <f>AO1139*100</f>
        <v>#VALUE!</v>
      </c>
      <c r="AP2180" s="103">
        <v>24.036135560740117</v>
      </c>
      <c r="AQ2180" s="103">
        <v>21.834581896092111</v>
      </c>
      <c r="AR2180" s="103">
        <v>21.659279950340039</v>
      </c>
      <c r="AS2180" s="103" t="e">
        <f>AS1139*100</f>
        <v>#VALUE!</v>
      </c>
      <c r="AT2180" s="103">
        <v>25.052999162744044</v>
      </c>
      <c r="AU2180" s="103">
        <v>20.880438923126661</v>
      </c>
      <c r="AV2180" s="103">
        <v>20.961906968625634</v>
      </c>
      <c r="AW2180" s="103">
        <v>21.053886657399342</v>
      </c>
      <c r="AX2180" s="103" t="e">
        <f>AX1139*100</f>
        <v>#VALUE!</v>
      </c>
      <c r="AY2180" s="103"/>
      <c r="AZ2180" s="103">
        <v>6.4233830416174573</v>
      </c>
      <c r="BA2180" s="103">
        <v>3.9927060949727826</v>
      </c>
      <c r="BB2180" s="103">
        <v>4.7121727843241628</v>
      </c>
      <c r="BC2180" s="103">
        <v>2.2958260876473418</v>
      </c>
      <c r="BD2180" s="103">
        <v>6.4382130154441999</v>
      </c>
      <c r="BE2180" s="103">
        <v>3.4845250226052316</v>
      </c>
      <c r="BF2180" s="103" t="e">
        <f>BF1139*100</f>
        <v>#VALUE!</v>
      </c>
      <c r="BG2180" s="103">
        <v>5.0883865377127107</v>
      </c>
      <c r="BH2180" s="103">
        <v>0.96846691929442907</v>
      </c>
      <c r="BI2180" s="103">
        <v>4.6094193199211393</v>
      </c>
      <c r="BJ2180" s="103">
        <v>0.880749434504979</v>
      </c>
      <c r="BK2180" s="103">
        <v>7.0197565555080388</v>
      </c>
      <c r="BL2180" s="103">
        <v>1.0523405842292961</v>
      </c>
      <c r="BM2180" s="103">
        <v>5.9144349751512886</v>
      </c>
      <c r="BN2180" s="103">
        <v>1.863777894035237</v>
      </c>
      <c r="BO2180" s="103" t="e">
        <f>BO1139*100</f>
        <v>#VALUE!</v>
      </c>
      <c r="BP2180" s="103">
        <v>8.4077770114569947</v>
      </c>
      <c r="BQ2180" s="103">
        <v>27.991088171686769</v>
      </c>
      <c r="BR2180" s="103">
        <v>20.140620885291717</v>
      </c>
      <c r="BS2180" s="103">
        <v>-7.5487386023210883</v>
      </c>
      <c r="BT2180" s="103">
        <v>25.099680510656231</v>
      </c>
      <c r="BU2180" s="103">
        <v>23.377513735836104</v>
      </c>
      <c r="BV2180" s="103">
        <v>19.601967176928561</v>
      </c>
      <c r="BW2180" s="103">
        <v>25.718799550518508</v>
      </c>
      <c r="BX2180" s="103">
        <v>23.357173947082117</v>
      </c>
      <c r="BY2180" s="103">
        <v>21.382075650725167</v>
      </c>
      <c r="BZ2180" s="102">
        <v>24.885037593064752</v>
      </c>
      <c r="CA2180" s="103" t="e">
        <f>CA1139*100</f>
        <v>#VALUE!</v>
      </c>
      <c r="CB2180" s="103">
        <v>29.088673136149556</v>
      </c>
      <c r="CC2180" s="103">
        <v>29.081281939557702</v>
      </c>
      <c r="CD2180" s="103">
        <v>26.888082320312552</v>
      </c>
      <c r="CE2180" s="103">
        <v>28.312000309916375</v>
      </c>
      <c r="CF2180" s="103">
        <v>28.430593308982711</v>
      </c>
      <c r="CG2180" s="103">
        <v>25.804991428259111</v>
      </c>
      <c r="CH2180" s="103">
        <v>31.024449096543229</v>
      </c>
      <c r="CI2180" s="103">
        <v>29.984572335503628</v>
      </c>
      <c r="CJ2180" s="102">
        <v>31.96362704323991</v>
      </c>
      <c r="CK2180" s="102">
        <v>30.557363360124501</v>
      </c>
      <c r="CL2180" s="103" t="e">
        <f>CL1139*100</f>
        <v>#VALUE!</v>
      </c>
      <c r="CM2180" s="103">
        <v>31.070404698962093</v>
      </c>
      <c r="CN2180" s="103">
        <v>35.337603410216254</v>
      </c>
      <c r="CO2180" s="103">
        <v>35.161802474299435</v>
      </c>
      <c r="CP2180" s="103">
        <v>38.031121312389047</v>
      </c>
      <c r="CQ2180" s="103">
        <v>34.108440270360006</v>
      </c>
      <c r="CR2180" s="103">
        <v>31.167509210919793</v>
      </c>
      <c r="CS2180" s="103">
        <v>39.005778024565728</v>
      </c>
      <c r="CT2180" s="103">
        <v>37.26205565485116</v>
      </c>
      <c r="CU2180" s="103">
        <v>32.286344174092726</v>
      </c>
      <c r="CV2180" s="103">
        <v>38.738718326111339</v>
      </c>
      <c r="CW2180" s="103">
        <v>37.541114380123048</v>
      </c>
      <c r="CX2180" s="103">
        <v>38.096793680454219</v>
      </c>
      <c r="CY2180" s="103">
        <v>37.783564844141949</v>
      </c>
      <c r="CZ2180" s="103">
        <v>36.199890408649424</v>
      </c>
      <c r="DA2180" s="103" t="e">
        <f t="shared" ref="DA2180" si="2198">DA1139*100</f>
        <v>#VALUE!</v>
      </c>
      <c r="DB2180" s="102">
        <v>32.91321175522684</v>
      </c>
      <c r="DC2180" s="102">
        <v>31.047104925953136</v>
      </c>
      <c r="DD2180" s="102">
        <v>27.84909450671363</v>
      </c>
      <c r="DE2180" s="102">
        <v>32.213517865068795</v>
      </c>
      <c r="DF2180" s="102">
        <v>30.551721842715985</v>
      </c>
      <c r="DG2180" s="102">
        <v>28.357699008203635</v>
      </c>
      <c r="DH2180" s="102">
        <v>32.899383549441652</v>
      </c>
      <c r="DI2180" s="102">
        <v>30.76635201571451</v>
      </c>
      <c r="DJ2180" s="102">
        <v>28.536213142417715</v>
      </c>
      <c r="DK2180" s="102">
        <v>31.494692915436584</v>
      </c>
      <c r="DL2180" s="102">
        <v>29.688710327059649</v>
      </c>
      <c r="DM2180" s="102">
        <v>28.809035086701019</v>
      </c>
      <c r="DN2180" s="104" t="e">
        <f t="shared" ref="DN2180" si="2199">DN1139*100</f>
        <v>#VALUE!</v>
      </c>
      <c r="DO2180" s="102">
        <v>28.809035086701019</v>
      </c>
      <c r="DP2180" s="102">
        <v>34.453056822767749</v>
      </c>
      <c r="DQ2180" s="102">
        <v>33.044870764590286</v>
      </c>
      <c r="DR2180" s="102">
        <v>31.005988363663157</v>
      </c>
      <c r="DS2180" s="102">
        <v>34.364216698285041</v>
      </c>
      <c r="DT2180" s="102">
        <v>33.244034784309193</v>
      </c>
      <c r="DU2180" s="102">
        <v>31.9929364696726</v>
      </c>
      <c r="DV2180" s="105" t="e">
        <f>DV1139*100</f>
        <v>#VALUE!</v>
      </c>
      <c r="DW2180" s="106" t="e">
        <f>DW1139*100</f>
        <v>#VALUE!</v>
      </c>
      <c r="DX2180" s="107" t="e">
        <f>DX1139*100</f>
        <v>#VALUE!</v>
      </c>
      <c r="DZ2180" s="102" t="e">
        <f>DZ1139*100</f>
        <v>#VALUE!</v>
      </c>
      <c r="EC2180" s="102" t="e">
        <f>EC1139*100</f>
        <v>#VALUE!</v>
      </c>
      <c r="EF2180" s="102" t="e">
        <f>EF1139*100</f>
        <v>#VALUE!</v>
      </c>
      <c r="EI2180" s="102" t="e">
        <f>EI1139*100</f>
        <v>#VALUE!</v>
      </c>
      <c r="EL2180" s="102" t="e">
        <f>EL1139*100</f>
        <v>#VALUE!</v>
      </c>
      <c r="EO2180" s="102" t="e">
        <f>EO1139*100</f>
        <v>#VALUE!</v>
      </c>
    </row>
    <row r="2181" spans="1:145" ht="15.5" x14ac:dyDescent="0.35">
      <c r="A2181" s="56" t="s">
        <v>482</v>
      </c>
      <c r="B2181" s="102">
        <f>([2]CAMEROUN!C1116+[2]CAMEROUN!D1116)*50/B2630</f>
        <v>20.940759458873661</v>
      </c>
      <c r="C2181" s="102">
        <f>([2]CAMEROUN!D1116+[2]CAMEROUN!E1116)*50/C2630</f>
        <v>19.560191297714404</v>
      </c>
      <c r="D2181" s="102">
        <f>([2]CAMEROUN!E1116+[2]CAMEROUN!F1116)*50/D2630</f>
        <v>17.984837354262901</v>
      </c>
      <c r="E2181" s="102">
        <f>([2]CAMEROUN!F1116+[2]CAMEROUN!G1116)*50/E2630</f>
        <v>21.174449512017514</v>
      </c>
      <c r="F2181" s="102">
        <f>([2]CAMEROUN!G1116+[2]CAMEROUN!H1116)*50/F2630</f>
        <v>20.364252918081206</v>
      </c>
      <c r="G2181" s="102">
        <f>([2]CAMEROUN!H1116+[2]CAMEROUN!I1116)*50/G2630</f>
        <v>16.623036873601162</v>
      </c>
      <c r="H2181" s="102">
        <f>([2]CAMEROUN!I1116+[2]CAMEROUN!J1116)*50/H2630</f>
        <v>18.782947544782761</v>
      </c>
      <c r="I2181" s="102">
        <f>([2]CAMEROUN!J1116+[2]CAMEROUN!K1116)*50/I2630</f>
        <v>19.933318894171521</v>
      </c>
      <c r="J2181" s="102">
        <f>([2]CAMEROUN!K1116+[2]CAMEROUN!L1116)*50/J2630</f>
        <v>19.966577456445112</v>
      </c>
      <c r="K2181" s="102">
        <f>([2]CAMEROUN!L1116+[2]CAMEROUN!M1116)*50/K2630</f>
        <v>21.271713424545116</v>
      </c>
      <c r="L2181" s="102">
        <f>([2]CAMEROUN!M1116+[2]CAMEROUN!N1116)*50/L2630</f>
        <v>21.588240223572011</v>
      </c>
      <c r="M2181" s="102">
        <f>([2]CAMEROUN!N1116+[2]CAMEROUN!O1116)*50/M2630</f>
        <v>20.446140247596361</v>
      </c>
      <c r="N2181" s="102">
        <f>([2]CAMEROUN!O1116+[2]CAMEROUN!P1116)*50/N2630</f>
        <v>22.318645474751978</v>
      </c>
      <c r="O2181" s="102">
        <f>([2]CAMEROUN!P1116+[2]CAMEROUN!Q1116)*50/O2630</f>
        <v>24.531177971307482</v>
      </c>
      <c r="P2181" s="102">
        <f>[2]CAMEROUN!AH2531</f>
        <v>20.302870121084975</v>
      </c>
      <c r="Q2181" s="102">
        <f>[2]CAMEROUN!AI2531</f>
        <v>19.574405189855227</v>
      </c>
      <c r="R2181" s="102">
        <f>[2]CAMEROUN!AJ2531</f>
        <v>17.895987938953279</v>
      </c>
      <c r="S2181" s="102">
        <f>[2]CAMEROUN!AK2531</f>
        <v>20.842395556908045</v>
      </c>
      <c r="T2181" s="102">
        <f>[2]CAMEROUN!AL2531</f>
        <v>20.187086394281575</v>
      </c>
      <c r="U2181" s="102">
        <f>[2]CAMEROUN!AM2531</f>
        <v>20.2790511096389</v>
      </c>
      <c r="V2181" s="102">
        <f>[2]CAMEROUN!AN2531</f>
        <v>20.118483852258031</v>
      </c>
      <c r="W2181" s="102">
        <f>[2]CAMEROUN!AO2531</f>
        <v>20.264441892841585</v>
      </c>
      <c r="X2181" s="103">
        <f>[2]CAMEROUN!AP2531</f>
        <v>18.710231311145527</v>
      </c>
      <c r="Y2181" s="103">
        <f>[2]CAMEROUN!AQ2531</f>
        <v>18.426385526834522</v>
      </c>
      <c r="Z2181" s="102">
        <f>[2]CAMEROUN!AR2531</f>
        <v>18.739824833081574</v>
      </c>
      <c r="AA2181" s="102">
        <f>[2]CAMEROUN!AS2531</f>
        <v>17.878035573025169</v>
      </c>
      <c r="AB2181" s="102">
        <v>30.133311026168645</v>
      </c>
      <c r="AC2181" s="102">
        <v>28.711001306798146</v>
      </c>
      <c r="AD2181" s="102">
        <v>28.32202360078989</v>
      </c>
      <c r="AE2181" s="102">
        <f>[2]CAMEROUN!AT2531</f>
        <v>17.823925346487471</v>
      </c>
      <c r="AF2181" s="102">
        <v>22.491491263393453</v>
      </c>
      <c r="AG2181" s="102">
        <v>21.378825021516228</v>
      </c>
      <c r="AH2181" s="102">
        <v>21.509935419808901</v>
      </c>
      <c r="AI2181" s="102">
        <v>0</v>
      </c>
      <c r="AJ2181" s="103">
        <f>[2]CAMEROUN!AU2531</f>
        <v>18.515933093919156</v>
      </c>
      <c r="AK2181" s="103">
        <v>2.0049999999999999</v>
      </c>
      <c r="AL2181" s="103">
        <v>2.0049999999999999</v>
      </c>
      <c r="AM2181" s="103">
        <v>0</v>
      </c>
      <c r="AN2181" s="103">
        <v>0</v>
      </c>
      <c r="AO2181" s="103">
        <f>[2]CAMEROUN!AV2531</f>
        <v>16.564625733150038</v>
      </c>
      <c r="AP2181" s="103">
        <v>0</v>
      </c>
      <c r="AQ2181" s="103">
        <v>0</v>
      </c>
      <c r="AR2181" s="103">
        <v>0</v>
      </c>
      <c r="AS2181" s="103">
        <f>[2]CAMEROUN!AZ2531</f>
        <v>18.690998643100841</v>
      </c>
      <c r="AT2181" s="103">
        <v>0</v>
      </c>
      <c r="AU2181" s="103">
        <v>0</v>
      </c>
      <c r="AV2181" s="103">
        <v>0</v>
      </c>
      <c r="AW2181" s="103">
        <v>0</v>
      </c>
      <c r="AX2181" s="103">
        <f>[2]CAMEROUN!BE2531</f>
        <v>19.063429553067653</v>
      </c>
      <c r="AY2181" s="103"/>
      <c r="AZ2181" s="103">
        <v>0</v>
      </c>
      <c r="BA2181" s="103">
        <v>0</v>
      </c>
      <c r="BB2181" s="103">
        <v>0</v>
      </c>
      <c r="BC2181" s="103">
        <v>0</v>
      </c>
      <c r="BD2181" s="103">
        <v>0</v>
      </c>
      <c r="BE2181" s="103">
        <v>0</v>
      </c>
      <c r="BF2181" s="103">
        <f>[2]CAMEROUN!BL2531</f>
        <v>20.240977365595594</v>
      </c>
      <c r="BG2181" s="103">
        <v>0</v>
      </c>
      <c r="BH2181" s="103">
        <v>0</v>
      </c>
      <c r="BI2181" s="103">
        <v>0</v>
      </c>
      <c r="BJ2181" s="103">
        <v>0</v>
      </c>
      <c r="BK2181" s="103">
        <v>0</v>
      </c>
      <c r="BL2181" s="103">
        <v>0</v>
      </c>
      <c r="BM2181" s="103">
        <v>0</v>
      </c>
      <c r="BN2181" s="103">
        <v>0</v>
      </c>
      <c r="BO2181" s="103">
        <f>[2]CAMEROUN!BU2531</f>
        <v>19.043276354810086</v>
      </c>
      <c r="BP2181" s="103">
        <v>0</v>
      </c>
      <c r="BQ2181" s="103">
        <v>0</v>
      </c>
      <c r="BR2181" s="103">
        <v>0</v>
      </c>
      <c r="BS2181" s="103">
        <v>0</v>
      </c>
      <c r="BT2181" s="103">
        <v>0</v>
      </c>
      <c r="BU2181" s="103">
        <v>0</v>
      </c>
      <c r="BV2181" s="103">
        <v>0</v>
      </c>
      <c r="BW2181" s="103">
        <v>0</v>
      </c>
      <c r="BX2181" s="103">
        <v>0</v>
      </c>
      <c r="BY2181" s="103">
        <v>0</v>
      </c>
      <c r="BZ2181" s="102">
        <v>0</v>
      </c>
      <c r="CA2181" s="103">
        <f>[2]CAMEROUN!CG2531</f>
        <v>19.119346413087694</v>
      </c>
      <c r="CB2181" s="103">
        <v>0</v>
      </c>
      <c r="CC2181" s="103">
        <v>0</v>
      </c>
      <c r="CD2181" s="103">
        <v>0</v>
      </c>
      <c r="CE2181" s="103">
        <v>0</v>
      </c>
      <c r="CF2181" s="103">
        <v>0</v>
      </c>
      <c r="CG2181" s="103">
        <v>0</v>
      </c>
      <c r="CH2181" s="103">
        <v>0</v>
      </c>
      <c r="CI2181" s="103">
        <v>0</v>
      </c>
      <c r="CJ2181" s="102">
        <v>0</v>
      </c>
      <c r="CK2181" s="102">
        <v>0</v>
      </c>
      <c r="CL2181" s="103">
        <f>[2]CAMEROUN!CR2531</f>
        <v>18.796017376453982</v>
      </c>
      <c r="CM2181" s="103">
        <v>0</v>
      </c>
      <c r="CN2181" s="103">
        <v>0</v>
      </c>
      <c r="CO2181" s="103">
        <v>0</v>
      </c>
      <c r="CP2181" s="103">
        <v>0</v>
      </c>
      <c r="CQ2181" s="103">
        <v>0</v>
      </c>
      <c r="CR2181" s="103">
        <v>0</v>
      </c>
      <c r="CS2181" s="103">
        <v>0</v>
      </c>
      <c r="CT2181" s="103">
        <v>0</v>
      </c>
      <c r="CU2181" s="103">
        <v>0</v>
      </c>
      <c r="CV2181" s="103">
        <v>0</v>
      </c>
      <c r="CW2181" s="103">
        <v>0</v>
      </c>
      <c r="CX2181" s="103">
        <v>0</v>
      </c>
      <c r="CY2181" s="103">
        <v>0</v>
      </c>
      <c r="CZ2181" s="103">
        <v>0</v>
      </c>
      <c r="DA2181" s="103">
        <f>[2]CAMEROUN!DD2531</f>
        <v>19.920524353130336</v>
      </c>
      <c r="DB2181" s="102">
        <v>0</v>
      </c>
      <c r="DC2181" s="102">
        <v>0</v>
      </c>
      <c r="DD2181" s="102">
        <v>0</v>
      </c>
      <c r="DE2181" s="102">
        <v>0</v>
      </c>
      <c r="DF2181" s="102">
        <v>0</v>
      </c>
      <c r="DG2181" s="102">
        <v>0</v>
      </c>
      <c r="DH2181" s="102">
        <v>0</v>
      </c>
      <c r="DI2181" s="102">
        <v>0</v>
      </c>
      <c r="DJ2181" s="102">
        <v>0</v>
      </c>
      <c r="DK2181" s="102">
        <v>0</v>
      </c>
      <c r="DL2181" s="102">
        <v>0</v>
      </c>
      <c r="DM2181" s="102">
        <v>0</v>
      </c>
      <c r="DN2181" s="104">
        <f>[2]CAMEROUN!DQ2531</f>
        <v>18.176658419282234</v>
      </c>
      <c r="DO2181" s="102">
        <v>0</v>
      </c>
      <c r="DP2181" s="102">
        <v>0</v>
      </c>
      <c r="DQ2181" s="102">
        <v>0</v>
      </c>
      <c r="DR2181" s="102">
        <v>0</v>
      </c>
      <c r="DS2181" s="102">
        <v>0</v>
      </c>
      <c r="DT2181" s="102">
        <v>0</v>
      </c>
      <c r="DU2181" s="102">
        <v>0</v>
      </c>
      <c r="DV2181" s="105">
        <f>[2]CAMEROUN!EA2531</f>
        <v>19.249252051232165</v>
      </c>
      <c r="DW2181" s="106">
        <f>[2]CAMEROUN!EB2531</f>
        <v>18.563896804696817</v>
      </c>
      <c r="DX2181" s="107">
        <f>[2]CAMEROUN!EC2531</f>
        <v>15.90570190686004</v>
      </c>
      <c r="DZ2181" s="102">
        <f>[2]CAMEROUN!EE2531</f>
        <v>17.46445195781417</v>
      </c>
      <c r="EC2181" s="102">
        <f>[2]CAMEROUN!EH2531</f>
        <v>16.870523635438857</v>
      </c>
      <c r="EF2181" s="102">
        <f>[2]CAMEROUN!EK2531</f>
        <v>13.390128937017529</v>
      </c>
      <c r="EI2181" s="102">
        <f>[2]CAMEROUN!EN2531</f>
        <v>12.538686194225024</v>
      </c>
      <c r="EL2181" s="102">
        <f>[2]CAMEROUN!EQ2531</f>
        <v>11.674344815076555</v>
      </c>
      <c r="EO2181" s="102">
        <f>[2]CAMEROUN!ET2531</f>
        <v>10.350651572115359</v>
      </c>
    </row>
    <row r="2182" spans="1:145" ht="15.5" x14ac:dyDescent="0.35">
      <c r="A2182" s="56" t="s">
        <v>488</v>
      </c>
      <c r="B2182" s="102">
        <f>[7]RCA!D2250</f>
        <v>2.7883430752004581</v>
      </c>
      <c r="C2182" s="102">
        <f>[7]RCA!E2250</f>
        <v>1.2066068163787791</v>
      </c>
      <c r="D2182" s="102">
        <f>[7]RCA!F2250</f>
        <v>2.5729359162090453</v>
      </c>
      <c r="E2182" s="102">
        <f>[7]RCA!G2250</f>
        <v>3.5690415909340878</v>
      </c>
      <c r="F2182" s="102">
        <f>[7]RCA!H2250</f>
        <v>3.3369751722077101</v>
      </c>
      <c r="G2182" s="102">
        <f>[7]RCA!I2250</f>
        <v>1.7019102906975319</v>
      </c>
      <c r="H2182" s="102">
        <f>[7]RCA!J2250</f>
        <v>3.5225416469155042</v>
      </c>
      <c r="I2182" s="102">
        <f>[7]RCA!K2250</f>
        <v>6.165148238635128</v>
      </c>
      <c r="J2182" s="102">
        <f>[7]RCA!L2250</f>
        <v>7.4065413564794262</v>
      </c>
      <c r="K2182" s="102">
        <f>[7]RCA!M2250</f>
        <v>1.6496612554316306</v>
      </c>
      <c r="L2182" s="102">
        <f>[7]RCA!N2250</f>
        <v>4.6615280296541002</v>
      </c>
      <c r="M2182" s="102">
        <f>[7]RCA!O2250</f>
        <v>4.4081112398172184</v>
      </c>
      <c r="N2182" s="102">
        <f>[7]RCA!P2250</f>
        <v>6.2990802534110175</v>
      </c>
      <c r="O2182" s="102">
        <f>[7]RCA!Q2250</f>
        <v>5.1710342133669895</v>
      </c>
      <c r="P2182" s="102">
        <f>[7]RCA!R2250</f>
        <v>3.460370872947518</v>
      </c>
      <c r="Q2182" s="102">
        <f>[7]RCA!S2250</f>
        <v>5.2535349284256343</v>
      </c>
      <c r="R2182" s="102">
        <f>[7]RCA!T2250</f>
        <v>2.7657990676424675</v>
      </c>
      <c r="S2182" s="102">
        <f>[7]RCA!U2250</f>
        <v>1.3377548167831776</v>
      </c>
      <c r="T2182" s="102">
        <f>[7]RCA!V2250</f>
        <v>3.2566659062546135</v>
      </c>
      <c r="U2182" s="102">
        <f>[7]RCA!W2250</f>
        <v>3.9671868100429624</v>
      </c>
      <c r="V2182" s="102">
        <f>[7]RCA!X2250</f>
        <v>3.0622762706282836</v>
      </c>
      <c r="W2182" s="102">
        <f>[7]RCA!Y2250</f>
        <v>0.72513034662811926</v>
      </c>
      <c r="X2182" s="103">
        <f>[7]RCA!Z2250</f>
        <v>1.3932257918533353</v>
      </c>
      <c r="Y2182" s="103">
        <f>[7]RCA!AA2250</f>
        <v>5.6649068378640237</v>
      </c>
      <c r="Z2182" s="102">
        <f>[7]RCA!AB2250</f>
        <v>5.4897382456030392</v>
      </c>
      <c r="AA2182" s="102">
        <f>[7]RCA!AC2250</f>
        <v>0.87479253816244495</v>
      </c>
      <c r="AB2182" s="102">
        <v>3.3215098224337201</v>
      </c>
      <c r="AC2182" s="102">
        <v>-4.4327310252896535</v>
      </c>
      <c r="AD2182" s="102">
        <v>-2.5613947452047201</v>
      </c>
      <c r="AE2182" s="102">
        <f>[7]RCA!AD2250</f>
        <v>-0.93805284312481474</v>
      </c>
      <c r="AF2182" s="102">
        <v>-17.503858304002737</v>
      </c>
      <c r="AG2182" s="102">
        <v>31.032995070455399</v>
      </c>
      <c r="AH2182" s="102">
        <v>13.678550140580001</v>
      </c>
      <c r="AI2182" s="102">
        <v>13.976623015223108</v>
      </c>
      <c r="AJ2182" s="103">
        <f>[7]RCA!AE2250</f>
        <v>2.2472762797717318</v>
      </c>
      <c r="AK2182" s="103">
        <v>-5.9817319902075372</v>
      </c>
      <c r="AL2182" s="103">
        <v>-6.8279177342470394</v>
      </c>
      <c r="AM2182" s="103">
        <v>-8.8059808150727594</v>
      </c>
      <c r="AN2182" s="103">
        <v>-8.5434923715165638</v>
      </c>
      <c r="AO2182" s="103">
        <f>[7]RCA!AF2250</f>
        <v>2.7955567125577532</v>
      </c>
      <c r="AP2182" s="103">
        <v>-1.6245534312031451</v>
      </c>
      <c r="AQ2182" s="103">
        <v>-6.696299617647286</v>
      </c>
      <c r="AR2182" s="103">
        <v>-8.7798204303013279</v>
      </c>
      <c r="AS2182" s="103">
        <f>[7]RCA!AJ2250</f>
        <v>1.5765817828106197</v>
      </c>
      <c r="AT2182" s="103">
        <v>-9.649540190797758</v>
      </c>
      <c r="AU2182" s="103">
        <v>-8.1730745325150558</v>
      </c>
      <c r="AV2182" s="103">
        <v>-8.387393742163777</v>
      </c>
      <c r="AW2182" s="103">
        <v>-8.387393742163777</v>
      </c>
      <c r="AX2182" s="103">
        <f>[7]RCA!AO2250</f>
        <v>2.9772530091646159</v>
      </c>
      <c r="AY2182" s="103"/>
      <c r="AZ2182" s="103">
        <v>-8.8476726941172572</v>
      </c>
      <c r="BA2182" s="103">
        <v>-9.6347648078994688</v>
      </c>
      <c r="BB2182" s="103">
        <v>-7.4609163164697874</v>
      </c>
      <c r="BC2182" s="103">
        <v>-10.51744260778449</v>
      </c>
      <c r="BD2182" s="103">
        <v>-7.8203174251798835</v>
      </c>
      <c r="BE2182" s="103">
        <v>-10.380834615108524</v>
      </c>
      <c r="BF2182" s="103">
        <f>[7]RCA!AV2250</f>
        <v>-2.1948145115856623</v>
      </c>
      <c r="BG2182" s="103">
        <v>-5.9399903629157693</v>
      </c>
      <c r="BH2182" s="103">
        <v>-9.0636681695730559</v>
      </c>
      <c r="BI2182" s="103">
        <v>5.9449793786095233</v>
      </c>
      <c r="BJ2182" s="103">
        <v>4.1225893094154262</v>
      </c>
      <c r="BK2182" s="103">
        <v>1.9015857136511538</v>
      </c>
      <c r="BL2182" s="103">
        <v>2.5140368568097977</v>
      </c>
      <c r="BM2182" s="103">
        <v>2.737946310619094</v>
      </c>
      <c r="BN2182" s="103">
        <v>1.2901344919836368</v>
      </c>
      <c r="BO2182" s="103">
        <f>[7]RCA!BE2250</f>
        <v>-2.5464061181542794</v>
      </c>
      <c r="BP2182" s="103">
        <v>10.888630577438771</v>
      </c>
      <c r="BQ2182" s="103">
        <v>10.888630577438771</v>
      </c>
      <c r="BR2182" s="103">
        <v>10.770302351285709</v>
      </c>
      <c r="BS2182" s="103">
        <v>16.239792523928102</v>
      </c>
      <c r="BT2182" s="103">
        <v>11.861026466613389</v>
      </c>
      <c r="BU2182" s="103">
        <v>13.915490046766458</v>
      </c>
      <c r="BV2182" s="103">
        <v>17.379111701168913</v>
      </c>
      <c r="BW2182" s="103">
        <v>11.56421452873756</v>
      </c>
      <c r="BX2182" s="103">
        <v>10.54164920825734</v>
      </c>
      <c r="BY2182" s="103">
        <v>9.9916974716722127</v>
      </c>
      <c r="BZ2182" s="102">
        <v>9.4888015861433903</v>
      </c>
      <c r="CA2182" s="103">
        <f>[7]RCA!BQ2250</f>
        <v>19.710786320954664</v>
      </c>
      <c r="CB2182" s="103">
        <v>6.3467065782911707</v>
      </c>
      <c r="CC2182" s="103">
        <v>6.3009542955715618</v>
      </c>
      <c r="CD2182" s="103">
        <v>8.1459038539953461</v>
      </c>
      <c r="CE2182" s="103">
        <v>1.1196923938608725</v>
      </c>
      <c r="CF2182" s="103">
        <v>1.2944307475304908</v>
      </c>
      <c r="CG2182" s="103">
        <v>2.1044830534375389</v>
      </c>
      <c r="CH2182" s="103">
        <v>-2.2736084674533799</v>
      </c>
      <c r="CI2182" s="103">
        <v>-1.7219414024434485</v>
      </c>
      <c r="CJ2182" s="102">
        <v>-2.3868371467463798</v>
      </c>
      <c r="CK2182" s="102">
        <v>-1.890913667553602</v>
      </c>
      <c r="CL2182" s="103">
        <f>[7]RCA!CB2250</f>
        <v>15.485631151511434</v>
      </c>
      <c r="CM2182" s="103">
        <v>-1.854994354173557</v>
      </c>
      <c r="CN2182" s="103">
        <v>9.2400935000865623</v>
      </c>
      <c r="CO2182" s="103">
        <v>9.1043118051249241</v>
      </c>
      <c r="CP2182" s="103">
        <v>8.8589613994424958</v>
      </c>
      <c r="CQ2182" s="103">
        <v>10.489908509303032</v>
      </c>
      <c r="CR2182" s="103">
        <v>11.482472491786448</v>
      </c>
      <c r="CS2182" s="103">
        <v>6.3936155400080974</v>
      </c>
      <c r="CT2182" s="103">
        <v>6.4272436719781405</v>
      </c>
      <c r="CU2182" s="103">
        <v>12.517310512055801</v>
      </c>
      <c r="CV2182" s="103">
        <v>4.7487096962387154</v>
      </c>
      <c r="CW2182" s="103">
        <v>5.150916491386635</v>
      </c>
      <c r="CX2182" s="103">
        <v>5.4622780128979036</v>
      </c>
      <c r="CY2182" s="103">
        <v>5.22670066855905</v>
      </c>
      <c r="CZ2182" s="103">
        <v>9.9948317767768522</v>
      </c>
      <c r="DA2182" s="103">
        <f>[7]RCA!CN2250</f>
        <v>10.162745576154135</v>
      </c>
      <c r="DB2182" s="102">
        <v>4.9195946202945837</v>
      </c>
      <c r="DC2182" s="102">
        <v>5.6780124891691974</v>
      </c>
      <c r="DD2182" s="102">
        <v>6.0476788966878292</v>
      </c>
      <c r="DE2182" s="102">
        <v>4.8632318008956457</v>
      </c>
      <c r="DF2182" s="102">
        <v>5.5976920506552901</v>
      </c>
      <c r="DG2182" s="102">
        <v>6.0488553705209851</v>
      </c>
      <c r="DH2182" s="102">
        <v>3.1331706500446894</v>
      </c>
      <c r="DI2182" s="102">
        <v>4.4459255957751447</v>
      </c>
      <c r="DJ2182" s="102">
        <v>4.8540123659222845</v>
      </c>
      <c r="DK2182" s="102">
        <v>2.5228618843201827</v>
      </c>
      <c r="DL2182" s="102">
        <v>4.5331503137428664</v>
      </c>
      <c r="DM2182" s="102">
        <v>3.9228992582004922</v>
      </c>
      <c r="DN2182" s="104">
        <f>[7]RCA!DA2250</f>
        <v>11.734519387132615</v>
      </c>
      <c r="DO2182" s="102">
        <v>3.9228992582004922</v>
      </c>
      <c r="DP2182" s="102">
        <v>14.423422388672069</v>
      </c>
      <c r="DQ2182" s="102">
        <v>13.743199014589367</v>
      </c>
      <c r="DR2182" s="102">
        <v>13.538615299514756</v>
      </c>
      <c r="DS2182" s="102">
        <v>13.537836222950814</v>
      </c>
      <c r="DT2182" s="102">
        <v>14.011372886222661</v>
      </c>
      <c r="DU2182" s="102">
        <v>13.993412736295346</v>
      </c>
      <c r="DV2182" s="105">
        <f>[7]RCA!DN2250</f>
        <v>12.641383043484424</v>
      </c>
      <c r="DW2182" s="106">
        <f>[7]RCA!DM2250</f>
        <v>13.597250105614538</v>
      </c>
      <c r="DX2182" s="107">
        <f>[7]RCA!DN2250</f>
        <v>12.641383043484424</v>
      </c>
      <c r="DZ2182" s="102">
        <f>[7]RCA!DP2250</f>
        <v>14.388220250952491</v>
      </c>
      <c r="EC2182" s="102">
        <f>[7]RCA!DS2250</f>
        <v>12.530688478978528</v>
      </c>
      <c r="EF2182" s="102">
        <f>[7]RCA!DV2250</f>
        <v>12.833122582673559</v>
      </c>
      <c r="EI2182" s="102">
        <f>[7]RCA!DY2250</f>
        <v>13.224475912554867</v>
      </c>
      <c r="EL2182" s="102">
        <f>[7]RCA!EB2250</f>
        <v>13.961073804234642</v>
      </c>
      <c r="EO2182" s="102">
        <f>[7]RCA!EE2250</f>
        <v>15.093862968980233</v>
      </c>
    </row>
    <row r="2183" spans="1:145" ht="15.5" x14ac:dyDescent="0.35">
      <c r="A2183" s="56" t="s">
        <v>483</v>
      </c>
      <c r="B2183" s="102">
        <f>[3]CONGO!D2283</f>
        <v>15.446174786042427</v>
      </c>
      <c r="C2183" s="102">
        <f>[3]CONGO!E2283</f>
        <v>8.9714786483219129</v>
      </c>
      <c r="D2183" s="102">
        <f>[3]CONGO!F2283</f>
        <v>18.320994770485598</v>
      </c>
      <c r="E2183" s="102">
        <f>[3]CONGO!G2283</f>
        <v>17.510698454615781</v>
      </c>
      <c r="F2183" s="102">
        <f>[3]CONGO!H2283</f>
        <v>13.760606620046826</v>
      </c>
      <c r="G2183" s="102">
        <f>[3]CONGO!I2283</f>
        <v>18.327649375059064</v>
      </c>
      <c r="H2183" s="102">
        <f>[3]CONGO!J2283</f>
        <v>16.667933573178615</v>
      </c>
      <c r="I2183" s="102">
        <f>[3]CONGO!K2283</f>
        <v>24.048136767895564</v>
      </c>
      <c r="J2183" s="102">
        <f>[3]CONGO!L2283</f>
        <v>33.744313808115372</v>
      </c>
      <c r="K2183" s="102">
        <f>[3]CONGO!M2283</f>
        <v>30.327806360534769</v>
      </c>
      <c r="L2183" s="102">
        <f>[3]CONGO!N2283</f>
        <v>33.406629940534749</v>
      </c>
      <c r="M2183" s="102">
        <f>[3]CONGO!O2283</f>
        <v>41.268761839362099</v>
      </c>
      <c r="N2183" s="102">
        <f>[3]CONGO!P2283</f>
        <v>34.545294729033785</v>
      </c>
      <c r="O2183" s="102">
        <f>[3]CONGO!Q2283</f>
        <v>58.993053236294593</v>
      </c>
      <c r="P2183" s="102">
        <f>[3]CONGO!R2283</f>
        <v>43.579874973887641</v>
      </c>
      <c r="Q2183" s="102">
        <f>[3]CONGO!S2283</f>
        <v>44.318258678529105</v>
      </c>
      <c r="R2183" s="102">
        <f>[3]CONGO!T2283</f>
        <v>49.326128710884412</v>
      </c>
      <c r="S2183" s="102">
        <f>[3]CONGO!U2283</f>
        <v>52.914865177573574</v>
      </c>
      <c r="T2183" s="102">
        <f>[3]CONGO!V2283</f>
        <v>56.395273722580896</v>
      </c>
      <c r="U2183" s="102">
        <f>[3]CONGO!W2283</f>
        <v>57.610952724558295</v>
      </c>
      <c r="V2183" s="102">
        <f>[3]CONGO!X2283</f>
        <v>49.437852100698009</v>
      </c>
      <c r="W2183" s="102">
        <f>[3]CONGO!Y2283</f>
        <v>55.768762568956646</v>
      </c>
      <c r="X2183" s="103">
        <f>[3]CONGO!Z2283</f>
        <v>47.702580723902862</v>
      </c>
      <c r="Y2183" s="103">
        <f>[3]CONGO!AA2283</f>
        <v>60.181601285061113</v>
      </c>
      <c r="Z2183" s="102">
        <f>[3]CONGO!AB2283</f>
        <v>59.473788512452217</v>
      </c>
      <c r="AA2183" s="102">
        <f>[3]CONGO!AC2283</f>
        <v>62.536448764494821</v>
      </c>
      <c r="AB2183" s="102">
        <v>65.297572707996522</v>
      </c>
      <c r="AC2183" s="102">
        <v>64.39699262350068</v>
      </c>
      <c r="AD2183" s="102">
        <v>63.957433109103093</v>
      </c>
      <c r="AE2183" s="102">
        <f>[3]CONGO!AH2283</f>
        <v>59.929981026877911</v>
      </c>
      <c r="AF2183" s="102">
        <v>42.631805045392099</v>
      </c>
      <c r="AG2183" s="102">
        <v>53.120949294806508</v>
      </c>
      <c r="AH2183" s="102">
        <v>57.606917341550698</v>
      </c>
      <c r="AI2183" s="102">
        <v>55.823195373830714</v>
      </c>
      <c r="AJ2183" s="103">
        <f>[3]CONGO!AM2283</f>
        <v>55.655941375002314</v>
      </c>
      <c r="AK2183" s="103">
        <v>32.600920645798041</v>
      </c>
      <c r="AL2183" s="103">
        <v>54.650694253261278</v>
      </c>
      <c r="AM2183" s="103">
        <v>55.391869396327309</v>
      </c>
      <c r="AN2183" s="103">
        <v>55.16105806249427</v>
      </c>
      <c r="AO2183" s="103">
        <f>[3]CONGO!AR2283</f>
        <v>42.164318183560901</v>
      </c>
      <c r="AP2183" s="103">
        <v>50.376425067131983</v>
      </c>
      <c r="AQ2183" s="103">
        <v>51.505920445288822</v>
      </c>
      <c r="AR2183" s="103">
        <v>36.852731009885503</v>
      </c>
      <c r="AS2183" s="103">
        <f>[3]CONGO!AV2283</f>
        <v>33.230554753680764</v>
      </c>
      <c r="AT2183" s="103">
        <v>63.150691552438431</v>
      </c>
      <c r="AU2183" s="103">
        <v>43.113771019781019</v>
      </c>
      <c r="AV2183" s="103">
        <v>30.306588786355114</v>
      </c>
      <c r="AW2183" s="103">
        <v>30.37810537066089</v>
      </c>
      <c r="AX2183" s="103">
        <f>[3]CONGO!BA2283</f>
        <v>40.180234671397301</v>
      </c>
      <c r="AY2183" s="103"/>
      <c r="AZ2183" s="103">
        <v>39.120201553699715</v>
      </c>
      <c r="BA2183" s="103">
        <v>33.268427472681736</v>
      </c>
      <c r="BB2183" s="103">
        <v>44.99027420149627</v>
      </c>
      <c r="BC2183" s="103">
        <v>43.020284530090194</v>
      </c>
      <c r="BD2183" s="103">
        <v>52.528915775384498</v>
      </c>
      <c r="BE2183" s="103">
        <v>47.786585595907304</v>
      </c>
      <c r="BF2183" s="103">
        <f>[3]CONGO!BI2283</f>
        <v>50.947787983335793</v>
      </c>
      <c r="BG2183" s="103">
        <v>66.083621837583138</v>
      </c>
      <c r="BH2183" s="103">
        <v>60.970404628431204</v>
      </c>
      <c r="BI2183" s="103">
        <v>60.501778330450783</v>
      </c>
      <c r="BJ2183" s="103">
        <v>51.982222796935794</v>
      </c>
      <c r="BK2183" s="103">
        <v>58.659615144397101</v>
      </c>
      <c r="BL2183" s="103">
        <v>54.546510272126561</v>
      </c>
      <c r="BM2183" s="103">
        <v>53.974541359431917</v>
      </c>
      <c r="BN2183" s="103">
        <v>49.45801149736964</v>
      </c>
      <c r="BO2183" s="103">
        <f>[3]CONGO!BR2283</f>
        <v>46.313516453828335</v>
      </c>
      <c r="BP2183" s="103">
        <v>56.38863135009916</v>
      </c>
      <c r="BQ2183" s="103">
        <v>56.38863135009916</v>
      </c>
      <c r="BR2183" s="103">
        <v>57.326045004164314</v>
      </c>
      <c r="BS2183" s="103">
        <v>40.873561437046327</v>
      </c>
      <c r="BT2183" s="103">
        <v>60.022606319261762</v>
      </c>
      <c r="BU2183" s="103">
        <v>57.878361650072932</v>
      </c>
      <c r="BV2183" s="103">
        <v>50.277093890826407</v>
      </c>
      <c r="BW2183" s="103">
        <v>57.64355652943518</v>
      </c>
      <c r="BX2183" s="103">
        <v>54.243435884468738</v>
      </c>
      <c r="BY2183" s="103">
        <v>57.165088756191395</v>
      </c>
      <c r="BZ2183" s="102">
        <v>51.045224070334626</v>
      </c>
      <c r="CA2183" s="103">
        <f>[3]CONGO!CD2283</f>
        <v>28.869717625171791</v>
      </c>
      <c r="CB2183" s="103">
        <v>59.12334947956488</v>
      </c>
      <c r="CC2183" s="103">
        <v>59.121908387414493</v>
      </c>
      <c r="CD2183" s="103">
        <v>54.913457970198451</v>
      </c>
      <c r="CE2183" s="103">
        <v>60.54462160115137</v>
      </c>
      <c r="CF2183" s="103">
        <v>60.811890253060284</v>
      </c>
      <c r="CG2183" s="103">
        <v>56.200740450995887</v>
      </c>
      <c r="CH2183" s="103">
        <v>64.886826914308728</v>
      </c>
      <c r="CI2183" s="103">
        <v>61.673091562661952</v>
      </c>
      <c r="CJ2183" s="102">
        <v>64.733296648930136</v>
      </c>
      <c r="CK2183" s="102">
        <v>62.047981621139627</v>
      </c>
      <c r="CL2183" s="103">
        <f>[3]CONGO!CO2283</f>
        <v>45.822320966311338</v>
      </c>
      <c r="CM2183" s="103">
        <v>64.172093352781829</v>
      </c>
      <c r="CN2183" s="103">
        <v>57.312562717026928</v>
      </c>
      <c r="CO2183" s="103">
        <v>57.134447131227795</v>
      </c>
      <c r="CP2183" s="103">
        <v>65.771638826118988</v>
      </c>
      <c r="CQ2183" s="103">
        <v>57.308369260363001</v>
      </c>
      <c r="CR2183" s="103">
        <v>51.822096158688304</v>
      </c>
      <c r="CS2183" s="103">
        <v>68.021810418158893</v>
      </c>
      <c r="CT2183" s="103">
        <v>65.563985269709065</v>
      </c>
      <c r="CU2183" s="103">
        <v>57.232722243289189</v>
      </c>
      <c r="CV2183" s="103">
        <v>63.933719118052693</v>
      </c>
      <c r="CW2183" s="103">
        <v>62.423262916608635</v>
      </c>
      <c r="CX2183" s="103">
        <v>64.973738997826828</v>
      </c>
      <c r="CY2183" s="103">
        <v>64.343603060550151</v>
      </c>
      <c r="CZ2183" s="103">
        <v>62.610871198153127</v>
      </c>
      <c r="DA2183" s="103">
        <f>[3]CONGO!DA2283</f>
        <v>48.320253893314984</v>
      </c>
      <c r="DB2183" s="102">
        <v>55.996467162052632</v>
      </c>
      <c r="DC2183" s="102">
        <v>54.446903759414845</v>
      </c>
      <c r="DD2183" s="102">
        <v>48.643306297470176</v>
      </c>
      <c r="DE2183" s="102">
        <v>54.693992072738574</v>
      </c>
      <c r="DF2183" s="102">
        <v>53.27685574823753</v>
      </c>
      <c r="DG2183" s="102">
        <v>47.723446980264193</v>
      </c>
      <c r="DH2183" s="102">
        <v>55.815200133555166</v>
      </c>
      <c r="DI2183" s="102">
        <v>54.482724516524094</v>
      </c>
      <c r="DJ2183" s="102">
        <v>49.412074315302711</v>
      </c>
      <c r="DK2183" s="102">
        <v>54.897194921068106</v>
      </c>
      <c r="DL2183" s="102">
        <v>53.288773822256374</v>
      </c>
      <c r="DM2183" s="102">
        <v>49.417979912909978</v>
      </c>
      <c r="DN2183" s="104">
        <f>[3]CONGO!DN2283</f>
        <v>40.705293297360981</v>
      </c>
      <c r="DO2183" s="102">
        <v>49.417979912909978</v>
      </c>
      <c r="DP2183" s="102">
        <v>59.3786633075268</v>
      </c>
      <c r="DQ2183" s="102">
        <v>57.562644975948096</v>
      </c>
      <c r="DR2183" s="102">
        <v>56.590952901788135</v>
      </c>
      <c r="DS2183" s="102">
        <v>44.214419684904691</v>
      </c>
      <c r="DT2183" s="102">
        <v>41.963084769890017</v>
      </c>
      <c r="DU2183" s="102">
        <v>45.71924112713527</v>
      </c>
      <c r="DV2183" s="105">
        <f>[3]CONGO!DX2283</f>
        <v>45.469776275238374</v>
      </c>
      <c r="DW2183" s="106">
        <f>[3]CONGO!DY2283</f>
        <v>44.754171703550931</v>
      </c>
      <c r="DX2183" s="107">
        <f>[3]CONGO!DZ2283</f>
        <v>43.900180408552536</v>
      </c>
      <c r="DZ2183" s="102">
        <f>[3]CONGO!EB2283</f>
        <v>35.901484506519473</v>
      </c>
      <c r="EC2183" s="102">
        <f>[3]CONGO!EE2283</f>
        <v>29.552906402136042</v>
      </c>
      <c r="EF2183" s="102">
        <f>[3]CONGO!EH2283</f>
        <v>26.426535020246977</v>
      </c>
      <c r="EI2183" s="102">
        <f>[3]CONGO!EK2283</f>
        <v>25.79697287969368</v>
      </c>
      <c r="EL2183" s="102">
        <f>[3]CONGO!EN2283</f>
        <v>23.343662224813279</v>
      </c>
      <c r="EO2183" s="102">
        <f>[3]CONGO!EQ2283</f>
        <v>25.448988343739607</v>
      </c>
    </row>
    <row r="2184" spans="1:145" ht="15.5" x14ac:dyDescent="0.35">
      <c r="A2184" s="56" t="s">
        <v>484</v>
      </c>
      <c r="B2184" s="102">
        <f>+[4]GABON!D2552</f>
        <v>25.822454830566826</v>
      </c>
      <c r="C2184" s="102">
        <f>+[4]GABON!E2552</f>
        <v>23.722534479302219</v>
      </c>
      <c r="D2184" s="102">
        <f>+[4]GABON!F2552</f>
        <v>29.513332963086253</v>
      </c>
      <c r="E2184" s="102">
        <f>+[4]GABON!G2552</f>
        <v>37.150874854765256</v>
      </c>
      <c r="F2184" s="102">
        <f>+[4]GABON!H2552</f>
        <v>34.644354835623638</v>
      </c>
      <c r="G2184" s="102">
        <f>+[4]GABON!I2552</f>
        <v>33.830765363008481</v>
      </c>
      <c r="H2184" s="102">
        <f>+[4]GABON!J2552</f>
        <v>37.834367132366246</v>
      </c>
      <c r="I2184" s="102">
        <f>+[4]GABON!K2552</f>
        <v>44.509618264128662</v>
      </c>
      <c r="J2184" s="102">
        <f>+[4]GABON!L2552</f>
        <v>44.846485095994446</v>
      </c>
      <c r="K2184" s="102">
        <f>+[4]GABON!M2552</f>
        <v>46.647032693282178</v>
      </c>
      <c r="L2184" s="102">
        <f>+[4]GABON!N2552</f>
        <v>53.79089679172143</v>
      </c>
      <c r="M2184" s="102">
        <f>+[4]GABON!O2552</f>
        <v>38.412446650245066</v>
      </c>
      <c r="N2184" s="102">
        <f>+[4]GABON!P2552</f>
        <v>44.482868739623335</v>
      </c>
      <c r="O2184" s="102">
        <f>+[4]GABON!Q2552</f>
        <v>54.522818223615154</v>
      </c>
      <c r="P2184" s="102">
        <f>+[4]GABON!R2552</f>
        <v>53.85318051954129</v>
      </c>
      <c r="Q2184" s="102">
        <f>+[4]GABON!S2552</f>
        <v>47.542365691527813</v>
      </c>
      <c r="R2184" s="102">
        <f>+[4]GABON!T2552</f>
        <v>47.321539279282582</v>
      </c>
      <c r="S2184" s="102">
        <f>+[4]GABON!U2552</f>
        <v>50.907237392902772</v>
      </c>
      <c r="T2184" s="102">
        <f>+[4]GABON!V2552</f>
        <v>53.835279305744663</v>
      </c>
      <c r="U2184" s="102">
        <f>+[4]GABON!W2552</f>
        <v>49.956848772698386</v>
      </c>
      <c r="V2184" s="102">
        <f>+[4]GABON!X2552</f>
        <v>53.438927392261249</v>
      </c>
      <c r="W2184" s="102">
        <f>+[4]GABON!Y2552</f>
        <v>53.206812313124821</v>
      </c>
      <c r="X2184" s="103">
        <f>+[4]GABON!Z2552</f>
        <v>44.177725255071934</v>
      </c>
      <c r="Y2184" s="103">
        <f>+[4]GABON!AA2552</f>
        <v>50.568822043832782</v>
      </c>
      <c r="Z2184" s="102">
        <f>+[4]GABON!AB2552</f>
        <v>49.05752654267296</v>
      </c>
      <c r="AA2184" s="102">
        <f>+[4]GABON!AC2552</f>
        <v>46.498288705522498</v>
      </c>
      <c r="AB2184" s="102">
        <v>62.236263029184421</v>
      </c>
      <c r="AC2184" s="102">
        <v>63.290272073177789</v>
      </c>
      <c r="AD2184" s="102">
        <v>62.483654487141507</v>
      </c>
      <c r="AE2184" s="102">
        <f>+[4]GABON!AD2552</f>
        <v>37.584228482897217</v>
      </c>
      <c r="AF2184" s="102">
        <v>49.348844125793349</v>
      </c>
      <c r="AG2184" s="102">
        <v>42.221099094020609</v>
      </c>
      <c r="AH2184" s="102">
        <v>41.940657523877647</v>
      </c>
      <c r="AI2184" s="102">
        <v>40.50679013912</v>
      </c>
      <c r="AJ2184" s="103">
        <f>+[4]GABON!AE2552</f>
        <v>32.679494095319086</v>
      </c>
      <c r="AK2184" s="103">
        <v>23.666965648780099</v>
      </c>
      <c r="AL2184" s="103">
        <v>27.150082225895002</v>
      </c>
      <c r="AM2184" s="103">
        <v>26.844965033908824</v>
      </c>
      <c r="AN2184" s="103">
        <v>28.06074023777272</v>
      </c>
      <c r="AO2184" s="103">
        <f>+[4]GABON!AF2552</f>
        <v>22.170049395923716</v>
      </c>
      <c r="AP2184" s="103">
        <v>19.935605255063798</v>
      </c>
      <c r="AQ2184" s="103">
        <v>20.409905631722722</v>
      </c>
      <c r="AR2184" s="103">
        <v>24.527424168375251</v>
      </c>
      <c r="AS2184" s="103">
        <f>+[4]GABON!AJ2552</f>
        <v>18.779636878561622</v>
      </c>
      <c r="AT2184" s="103">
        <v>30.127596137259211</v>
      </c>
      <c r="AU2184" s="103">
        <v>25.772426869929888</v>
      </c>
      <c r="AV2184" s="103">
        <v>23.148188473883987</v>
      </c>
      <c r="AW2184" s="103">
        <v>23.148188473883987</v>
      </c>
      <c r="AX2184" s="103">
        <f>+[4]GABON!AO2552</f>
        <v>23.891060718891417</v>
      </c>
      <c r="AY2184" s="103"/>
      <c r="AZ2184" s="103">
        <v>0</v>
      </c>
      <c r="BA2184" s="103">
        <v>0</v>
      </c>
      <c r="BB2184" s="103">
        <v>0</v>
      </c>
      <c r="BC2184" s="103">
        <v>0</v>
      </c>
      <c r="BD2184" s="103">
        <v>0</v>
      </c>
      <c r="BE2184" s="103">
        <v>0</v>
      </c>
      <c r="BF2184" s="103">
        <f>+[4]GABON!AV2552</f>
        <v>34.991261706477609</v>
      </c>
      <c r="BG2184" s="103">
        <v>0</v>
      </c>
      <c r="BH2184" s="103">
        <v>0</v>
      </c>
      <c r="BI2184" s="103">
        <v>0</v>
      </c>
      <c r="BJ2184" s="103">
        <v>0</v>
      </c>
      <c r="BK2184" s="103">
        <v>0</v>
      </c>
      <c r="BL2184" s="103">
        <v>0</v>
      </c>
      <c r="BM2184" s="103">
        <v>0</v>
      </c>
      <c r="BN2184" s="103">
        <v>0</v>
      </c>
      <c r="BO2184" s="103">
        <f>+[4]GABON!BE2552</f>
        <v>35.844604280978423</v>
      </c>
      <c r="BP2184" s="103">
        <v>0</v>
      </c>
      <c r="BQ2184" s="103">
        <v>0</v>
      </c>
      <c r="BR2184" s="103">
        <v>0</v>
      </c>
      <c r="BS2184" s="103">
        <v>0</v>
      </c>
      <c r="BT2184" s="103">
        <v>0</v>
      </c>
      <c r="BU2184" s="103">
        <v>0</v>
      </c>
      <c r="BV2184" s="103">
        <v>0</v>
      </c>
      <c r="BW2184" s="103">
        <v>0</v>
      </c>
      <c r="BX2184" s="103">
        <v>0</v>
      </c>
      <c r="BY2184" s="103">
        <v>0</v>
      </c>
      <c r="BZ2184" s="102">
        <v>0</v>
      </c>
      <c r="CA2184" s="103">
        <f>+[4]GABON!BQ2552</f>
        <v>25.287348218809047</v>
      </c>
      <c r="CB2184" s="103">
        <v>0</v>
      </c>
      <c r="CC2184" s="103">
        <v>0</v>
      </c>
      <c r="CD2184" s="103">
        <v>0</v>
      </c>
      <c r="CE2184" s="103">
        <v>0</v>
      </c>
      <c r="CF2184" s="103">
        <v>0</v>
      </c>
      <c r="CG2184" s="103">
        <v>0</v>
      </c>
      <c r="CH2184" s="103">
        <v>0</v>
      </c>
      <c r="CI2184" s="103">
        <v>0</v>
      </c>
      <c r="CJ2184" s="102">
        <v>0</v>
      </c>
      <c r="CK2184" s="102">
        <v>0</v>
      </c>
      <c r="CL2184" s="103">
        <f>+[4]GABON!CB2552</f>
        <v>33.759965649372006</v>
      </c>
      <c r="CM2184" s="103">
        <v>0</v>
      </c>
      <c r="CN2184" s="103">
        <v>0</v>
      </c>
      <c r="CO2184" s="103">
        <v>0</v>
      </c>
      <c r="CP2184" s="103">
        <v>0</v>
      </c>
      <c r="CQ2184" s="103">
        <v>0</v>
      </c>
      <c r="CR2184" s="103">
        <v>0</v>
      </c>
      <c r="CS2184" s="103">
        <v>0</v>
      </c>
      <c r="CT2184" s="103">
        <v>0</v>
      </c>
      <c r="CU2184" s="103">
        <v>0</v>
      </c>
      <c r="CV2184" s="103">
        <v>0</v>
      </c>
      <c r="CW2184" s="103">
        <v>0</v>
      </c>
      <c r="CX2184" s="103">
        <v>0</v>
      </c>
      <c r="CY2184" s="103">
        <v>0</v>
      </c>
      <c r="CZ2184" s="103">
        <v>0</v>
      </c>
      <c r="DA2184" s="103">
        <f>+[4]GABON!CN2552</f>
        <v>48.181454723695154</v>
      </c>
      <c r="DB2184" s="102">
        <v>0</v>
      </c>
      <c r="DC2184" s="102">
        <v>0</v>
      </c>
      <c r="DD2184" s="102">
        <v>0</v>
      </c>
      <c r="DE2184" s="102">
        <v>0</v>
      </c>
      <c r="DF2184" s="102">
        <v>0</v>
      </c>
      <c r="DG2184" s="102">
        <v>0</v>
      </c>
      <c r="DH2184" s="102">
        <v>0</v>
      </c>
      <c r="DI2184" s="102">
        <v>0</v>
      </c>
      <c r="DJ2184" s="102">
        <v>0</v>
      </c>
      <c r="DK2184" s="102">
        <v>0</v>
      </c>
      <c r="DL2184" s="102">
        <v>0</v>
      </c>
      <c r="DM2184" s="102">
        <v>0</v>
      </c>
      <c r="DN2184" s="104">
        <f>+[4]GABON!DA2552</f>
        <v>47.121939552696631</v>
      </c>
      <c r="DO2184" s="102">
        <v>0</v>
      </c>
      <c r="DP2184" s="102">
        <v>0</v>
      </c>
      <c r="DQ2184" s="102">
        <v>0</v>
      </c>
      <c r="DR2184" s="102">
        <v>0</v>
      </c>
      <c r="DS2184" s="102">
        <v>0</v>
      </c>
      <c r="DT2184" s="102">
        <v>0</v>
      </c>
      <c r="DU2184" s="102">
        <v>0</v>
      </c>
      <c r="DV2184" s="105">
        <f>+[4]GABON!DK2552</f>
        <v>48.064914940060291</v>
      </c>
      <c r="DW2184" s="106">
        <f>+[4]GABON!DL2552</f>
        <v>46.682179408966654</v>
      </c>
      <c r="DX2184" s="107">
        <f>+[4]GABON!DM2552</f>
        <v>46.362206719063153</v>
      </c>
      <c r="DZ2184" s="102">
        <f>+[4]GABON!DO2552</f>
        <v>44.094858487429647</v>
      </c>
      <c r="EC2184" s="102">
        <f>+[4]GABON!DR2552</f>
        <v>43.653160762181436</v>
      </c>
      <c r="EF2184" s="102">
        <f>+[4]GABON!DU2552</f>
        <v>41.308770030167267</v>
      </c>
      <c r="EI2184" s="102">
        <f>+[4]GABON!DX2552</f>
        <v>40.787071061207676</v>
      </c>
      <c r="EL2184" s="102">
        <f>+[4]GABON!EA2552</f>
        <v>40.837344695277743</v>
      </c>
      <c r="EO2184" s="102">
        <f>+[4]GABON!ED2552</f>
        <v>40.39866239559268</v>
      </c>
    </row>
    <row r="2185" spans="1:145" ht="15.5" x14ac:dyDescent="0.35">
      <c r="A2185" s="56" t="s">
        <v>485</v>
      </c>
      <c r="B2185" s="102">
        <f>[5]GUINEE!D2180</f>
        <v>7.4710972338186892</v>
      </c>
      <c r="C2185" s="102">
        <f>[5]GUINEE!E2180</f>
        <v>0.37468897929347361</v>
      </c>
      <c r="D2185" s="102">
        <f>[5]GUINEE!F2180</f>
        <v>1.7196458506560406</v>
      </c>
      <c r="E2185" s="102">
        <f>[5]GUINEE!G2180</f>
        <v>4.7159512166830115</v>
      </c>
      <c r="F2185" s="102">
        <f>[5]GUINEE!H2180</f>
        <v>-2.6467913765745799</v>
      </c>
      <c r="G2185" s="102">
        <f>[5]GUINEE!I2180</f>
        <v>2.8353988009988704</v>
      </c>
      <c r="H2185" s="102">
        <f>[5]GUINEE!J2180</f>
        <v>6.5394359778174742</v>
      </c>
      <c r="I2185" s="102">
        <f>[5]GUINEE!K2180</f>
        <v>15.231453870616662</v>
      </c>
      <c r="J2185" s="102">
        <f>[5]GUINEE!L2180</f>
        <v>60.575906688897661</v>
      </c>
      <c r="K2185" s="102">
        <f>[5]GUINEE!M2180</f>
        <v>63.52439802097345</v>
      </c>
      <c r="L2185" s="102">
        <f>[5]GUINEE!N2180</f>
        <v>60.694976565810045</v>
      </c>
      <c r="M2185" s="102">
        <f>[5]GUINEE!O2180</f>
        <v>17.864566298495387</v>
      </c>
      <c r="N2185" s="102">
        <f>[5]GUINEE!P2180</f>
        <v>38.339519075860203</v>
      </c>
      <c r="O2185" s="102">
        <f>[5]GUINEE!Q2180</f>
        <v>45.851270812229203</v>
      </c>
      <c r="P2185" s="102">
        <f>[5]GUINEE!R2180</f>
        <v>72.500779292943008</v>
      </c>
      <c r="Q2185" s="102">
        <f>[5]GUINEE!S2180</f>
        <v>38.43895926924106</v>
      </c>
      <c r="R2185" s="102">
        <f>[5]GUINEE!T2180</f>
        <v>68.81104742633795</v>
      </c>
      <c r="S2185" s="102">
        <f>[5]GUINEE!U2180</f>
        <v>77.267186853549404</v>
      </c>
      <c r="T2185" s="102">
        <f>[5]GUINEE!V2180</f>
        <v>85.042315247795756</v>
      </c>
      <c r="U2185" s="102">
        <f>[5]GUINEE!W2180</f>
        <v>68.245192694131944</v>
      </c>
      <c r="V2185" s="102">
        <f>[5]GUINEE!X2180</f>
        <v>67.240339977238591</v>
      </c>
      <c r="W2185" s="102">
        <f>[5]GUINEE!Y2180</f>
        <v>59.782397286959011</v>
      </c>
      <c r="X2185" s="103">
        <f>[5]GUINEE!Z2180</f>
        <v>70.408843332453301</v>
      </c>
      <c r="Y2185" s="103">
        <f>[5]GUINEE!AA2180</f>
        <v>55.102420829978357</v>
      </c>
      <c r="Z2185" s="102">
        <f>[5]GUINEE!AB2180</f>
        <v>68.372229229937759</v>
      </c>
      <c r="AA2185" s="102">
        <f>[5]GUINEE!AC2180</f>
        <v>75.542676892433789</v>
      </c>
      <c r="AB2185" s="102">
        <v>86.961007795296581</v>
      </c>
      <c r="AC2185" s="102">
        <v>86.872771849959946</v>
      </c>
      <c r="AD2185" s="102">
        <v>86.696912685592949</v>
      </c>
      <c r="AE2185" s="102">
        <f>[5]GUINEE!AD2180</f>
        <v>64.491949439109305</v>
      </c>
      <c r="AF2185" s="102">
        <v>87.663626149002667</v>
      </c>
      <c r="AG2185" s="102">
        <v>85.631078622217885</v>
      </c>
      <c r="AH2185" s="102">
        <v>84.501994802519349</v>
      </c>
      <c r="AI2185" s="102">
        <v>84.045073018477495</v>
      </c>
      <c r="AJ2185" s="103">
        <f>[5]GUINEE!AE2180</f>
        <v>54.963254990520753</v>
      </c>
      <c r="AK2185" s="103">
        <v>78.255571452497335</v>
      </c>
      <c r="AL2185" s="103">
        <v>79.503615454908712</v>
      </c>
      <c r="AM2185" s="103">
        <v>77.941792825516472</v>
      </c>
      <c r="AN2185" s="103">
        <v>77.806383932187657</v>
      </c>
      <c r="AO2185" s="103">
        <f>[5]GUINEE!AF2180</f>
        <v>47.931882256031507</v>
      </c>
      <c r="AP2185" s="103">
        <v>72.942970402492989</v>
      </c>
      <c r="AQ2185" s="103">
        <v>67.33532441047214</v>
      </c>
      <c r="AR2185" s="103">
        <v>65.775631900453845</v>
      </c>
      <c r="AS2185" s="103">
        <f>[5]GUINEE!AJ2180</f>
        <v>24.735167927601424</v>
      </c>
      <c r="AT2185" s="103">
        <v>31.831357031961339</v>
      </c>
      <c r="AU2185" s="103">
        <v>29.130869322277974</v>
      </c>
      <c r="AV2185" s="103">
        <v>29.557254336784688</v>
      </c>
      <c r="AW2185" s="103">
        <v>29.557254336784688</v>
      </c>
      <c r="AX2185" s="103">
        <f>[5]GUINEE!AO2180</f>
        <v>37.824357163140562</v>
      </c>
      <c r="AY2185" s="103"/>
      <c r="AZ2185" s="103">
        <v>33.652585883967376</v>
      </c>
      <c r="BA2185" s="103">
        <v>29.74535396648162</v>
      </c>
      <c r="BB2185" s="103">
        <v>32.862665315882126</v>
      </c>
      <c r="BC2185" s="103">
        <v>28.459630962154886</v>
      </c>
      <c r="BD2185" s="103">
        <v>30.361499016303689</v>
      </c>
      <c r="BE2185" s="103">
        <v>25.980747844296538</v>
      </c>
      <c r="BF2185" s="103">
        <f>[5]GUINEE!AV2180</f>
        <v>43.817988213685439</v>
      </c>
      <c r="BG2185" s="103">
        <v>22.050138126693689</v>
      </c>
      <c r="BH2185" s="103">
        <v>15.953559721645586</v>
      </c>
      <c r="BI2185" s="103">
        <v>19.803592659307366</v>
      </c>
      <c r="BJ2185" s="103">
        <v>14.095304838708541</v>
      </c>
      <c r="BK2185" s="103">
        <v>37.93534135687409</v>
      </c>
      <c r="BL2185" s="103">
        <v>18.208741133272653</v>
      </c>
      <c r="BM2185" s="103">
        <v>38.397453730456895</v>
      </c>
      <c r="BN2185" s="103">
        <v>33.572951741610424</v>
      </c>
      <c r="BO2185" s="103">
        <f>[5]GUINEE!BE2180</f>
        <v>41.357429250444255</v>
      </c>
      <c r="BP2185" s="103">
        <v>31.96372402409088</v>
      </c>
      <c r="BQ2185" s="103">
        <v>31.96372402409088</v>
      </c>
      <c r="BR2185" s="103">
        <v>23.642928153653813</v>
      </c>
      <c r="BS2185" s="103">
        <v>9.7957881763363073</v>
      </c>
      <c r="BT2185" s="103">
        <v>17.69527848678317</v>
      </c>
      <c r="BU2185" s="103">
        <v>23.488765513123834</v>
      </c>
      <c r="BV2185" s="103">
        <v>12.252015839544187</v>
      </c>
      <c r="BW2185" s="103">
        <v>27.451223794389112</v>
      </c>
      <c r="BX2185" s="103">
        <v>25.509969800327003</v>
      </c>
      <c r="BY2185" s="103">
        <v>22.209107864243123</v>
      </c>
      <c r="BZ2185" s="102">
        <v>32.179531491589024</v>
      </c>
      <c r="CA2185" s="103">
        <f>[5]GUINEE!BQ2180</f>
        <v>31.410001554677297</v>
      </c>
      <c r="CB2185" s="103">
        <v>37.459366097672053</v>
      </c>
      <c r="CC2185" s="103">
        <v>37.439755111249696</v>
      </c>
      <c r="CD2185" s="103">
        <v>35.652178145350007</v>
      </c>
      <c r="CE2185" s="103">
        <v>37.211716223043979</v>
      </c>
      <c r="CF2185" s="103">
        <v>37.651105086907144</v>
      </c>
      <c r="CG2185" s="103">
        <v>33.058511429561541</v>
      </c>
      <c r="CH2185" s="103">
        <v>40.130315671017428</v>
      </c>
      <c r="CI2185" s="103">
        <v>39.405167922481461</v>
      </c>
      <c r="CJ2185" s="102">
        <v>40.10982064559299</v>
      </c>
      <c r="CK2185" s="102">
        <v>39.391124960612892</v>
      </c>
      <c r="CL2185" s="103">
        <f>[5]GUINEE!CD2180</f>
        <v>38.280867644957013</v>
      </c>
      <c r="CM2185" s="103">
        <v>34.197835657355128</v>
      </c>
      <c r="CN2185" s="103">
        <v>34.879689057266745</v>
      </c>
      <c r="CO2185" s="103">
        <v>34.797532140218792</v>
      </c>
      <c r="CP2185" s="103">
        <v>39.045928877833653</v>
      </c>
      <c r="CQ2185" s="103">
        <v>35.10062125594861</v>
      </c>
      <c r="CR2185" s="103">
        <v>30.638888420956807</v>
      </c>
      <c r="CS2185" s="103">
        <v>41.77298554800268</v>
      </c>
      <c r="CT2185" s="103">
        <v>38.478194954633707</v>
      </c>
      <c r="CU2185" s="103">
        <v>30.833562440347613</v>
      </c>
      <c r="CV2185" s="103">
        <v>46.297512644887405</v>
      </c>
      <c r="CW2185" s="103">
        <v>43.556761328913858</v>
      </c>
      <c r="CX2185" s="103">
        <v>45.61708166670558</v>
      </c>
      <c r="CY2185" s="103">
        <v>43.620477594084733</v>
      </c>
      <c r="CZ2185" s="103">
        <v>39.658590345590738</v>
      </c>
      <c r="DA2185" s="103">
        <f>[5]GUINEE!CP2180</f>
        <v>61.153625187393466</v>
      </c>
      <c r="DB2185" s="102">
        <v>37.131315417644814</v>
      </c>
      <c r="DC2185" s="102">
        <v>34.065319620658499</v>
      </c>
      <c r="DD2185" s="102">
        <v>28.583442987919629</v>
      </c>
      <c r="DE2185" s="102">
        <v>35.026288963540672</v>
      </c>
      <c r="DF2185" s="102">
        <v>30.96241389673623</v>
      </c>
      <c r="DG2185" s="102">
        <v>25.365550613668169</v>
      </c>
      <c r="DH2185" s="102">
        <v>41.220441642591211</v>
      </c>
      <c r="DI2185" s="102">
        <v>37.451713753991235</v>
      </c>
      <c r="DJ2185" s="102">
        <v>33.477506231978758</v>
      </c>
      <c r="DK2185" s="102">
        <v>42.070126868674969</v>
      </c>
      <c r="DL2185" s="102">
        <v>38.589271719327549</v>
      </c>
      <c r="DM2185" s="102">
        <v>35.470039025295073</v>
      </c>
      <c r="DN2185" s="104">
        <f>[5]GUINEE!DC2180</f>
        <v>38.052108472752487</v>
      </c>
      <c r="DO2185" s="102">
        <v>35.470039025295073</v>
      </c>
      <c r="DP2185" s="102">
        <v>34.338885776042964</v>
      </c>
      <c r="DQ2185" s="102">
        <v>32.928640098055105</v>
      </c>
      <c r="DR2185" s="102">
        <v>31.407210580068384</v>
      </c>
      <c r="DS2185" s="102">
        <v>46.979592665742217</v>
      </c>
      <c r="DT2185" s="102">
        <v>46.030466224671471</v>
      </c>
      <c r="DU2185" s="102">
        <v>28.831073675799146</v>
      </c>
      <c r="DV2185" s="105">
        <f>[5]GUINEE!DN2180</f>
        <v>38.31139508558735</v>
      </c>
      <c r="DW2185" s="106">
        <f>[5]GUINEE!DO2180</f>
        <v>37.734253104058865</v>
      </c>
      <c r="DX2185" s="107">
        <f>[5]GUINEE!DP2180</f>
        <v>34.103886352181028</v>
      </c>
      <c r="DZ2185" s="102">
        <f>[5]GUINEE!DR2180</f>
        <v>35.508847243189614</v>
      </c>
      <c r="EC2185" s="102">
        <f>[5]GUINEE!DU2180</f>
        <v>32.593545022149478</v>
      </c>
      <c r="EF2185" s="102">
        <f>[5]GUINEE!DX2180</f>
        <v>29.340234427405292</v>
      </c>
      <c r="EI2185" s="102">
        <f>[5]GUINEE!EA2180</f>
        <v>27.317848155032632</v>
      </c>
      <c r="EL2185" s="102">
        <f>[5]GUINEE!ED2180</f>
        <v>25.537803807729659</v>
      </c>
      <c r="EO2185" s="102">
        <f>[5]GUINEE!EG2180</f>
        <v>24.421508992417351</v>
      </c>
    </row>
    <row r="2186" spans="1:145" ht="15.5" x14ac:dyDescent="0.35">
      <c r="A2186" s="56" t="s">
        <v>486</v>
      </c>
      <c r="B2186" s="102">
        <f>[6]TCHAD!D2261</f>
        <v>-1.144765948595871</v>
      </c>
      <c r="C2186" s="102">
        <f>[6]TCHAD!E2261</f>
        <v>7.3775873247215143E-2</v>
      </c>
      <c r="D2186" s="102">
        <f>[6]TCHAD!F2261</f>
        <v>-1.4693525385401311</v>
      </c>
      <c r="E2186" s="102">
        <f>[6]TCHAD!G2261</f>
        <v>0.6144881540851006</v>
      </c>
      <c r="F2186" s="102">
        <f>[6]TCHAD!H2261</f>
        <v>-2.6392613336332991</v>
      </c>
      <c r="G2186" s="102">
        <f>[6]TCHAD!I2261</f>
        <v>-0.73096396940472597</v>
      </c>
      <c r="H2186" s="102">
        <f>[6]TCHAD!J2261</f>
        <v>-3.6922932926220988</v>
      </c>
      <c r="I2186" s="102">
        <f>[6]TCHAD!K2261</f>
        <v>-2.704209033828763</v>
      </c>
      <c r="J2186" s="102">
        <f>[6]TCHAD!L2261</f>
        <v>0.58745052862300795</v>
      </c>
      <c r="K2186" s="102">
        <f>[6]TCHAD!M2261</f>
        <v>3.735355028912136</v>
      </c>
      <c r="L2186" s="102">
        <f>[6]TCHAD!N2261</f>
        <v>1.328178617399548</v>
      </c>
      <c r="M2186" s="102">
        <f>[6]TCHAD!O2261</f>
        <v>3.329902930995547</v>
      </c>
      <c r="N2186" s="102">
        <f>[6]TCHAD!P2261</f>
        <v>2.3495941220159713</v>
      </c>
      <c r="O2186" s="102">
        <f>[6]TCHAD!Q2261</f>
        <v>1.3468348174376299</v>
      </c>
      <c r="P2186" s="102">
        <f>[6]TCHAD!R2261</f>
        <v>22.242551872663007</v>
      </c>
      <c r="Q2186" s="102">
        <f>[6]TCHAD!S2261</f>
        <v>0.20200759381940955</v>
      </c>
      <c r="R2186" s="102">
        <f>[6]TCHAD!T2261</f>
        <v>12.760138641685471</v>
      </c>
      <c r="S2186" s="102">
        <f>[6]TCHAD!U2261</f>
        <v>23.590090112559096</v>
      </c>
      <c r="T2186" s="102">
        <f>[6]TCHAD!V2261</f>
        <v>29.260852893068158</v>
      </c>
      <c r="U2186" s="102">
        <f>[6]TCHAD!W2261</f>
        <v>22.634826365742423</v>
      </c>
      <c r="V2186" s="102">
        <f>[6]TCHAD!X2261</f>
        <v>25.883012999301052</v>
      </c>
      <c r="W2186" s="102">
        <f>[6]TCHAD!Y2261</f>
        <v>25.55115969910976</v>
      </c>
      <c r="X2186" s="103">
        <f>[6]TCHAD!Z2261</f>
        <v>5.8057723450444181</v>
      </c>
      <c r="Y2186" s="103">
        <f>[6]TCHAD!AA2261</f>
        <v>20.358791957732457</v>
      </c>
      <c r="Z2186" s="102">
        <f>[6]TCHAD!AB2261</f>
        <v>17.98219556108409</v>
      </c>
      <c r="AA2186" s="102">
        <f>[6]TCHAD!AC2261</f>
        <v>32.97608339838181</v>
      </c>
      <c r="AB2186" s="102">
        <v>23.861280679839407</v>
      </c>
      <c r="AC2186" s="102">
        <v>27.305390859673643</v>
      </c>
      <c r="AD2186" s="102">
        <v>10.951706786932959</v>
      </c>
      <c r="AE2186" s="102">
        <f>[6]TCHAD!AH2261</f>
        <v>16.761373947451162</v>
      </c>
      <c r="AF2186" s="102">
        <v>17.1605254775003</v>
      </c>
      <c r="AG2186" s="102">
        <v>14.838658110103403</v>
      </c>
      <c r="AH2186" s="102">
        <v>13.055251005421905</v>
      </c>
      <c r="AI2186" s="102">
        <v>11.676630644884984</v>
      </c>
      <c r="AJ2186" s="103">
        <f>[6]TCHAD!AM2261</f>
        <v>12.578897926424515</v>
      </c>
      <c r="AK2186" s="103">
        <v>10.214550148432901</v>
      </c>
      <c r="AL2186" s="103">
        <v>8.6190320397104792</v>
      </c>
      <c r="AM2186" s="103">
        <v>3.9254783488712155</v>
      </c>
      <c r="AN2186" s="103">
        <v>3.59925253345035</v>
      </c>
      <c r="AO2186" s="103">
        <f>[6]TCHAD!AR2261</f>
        <v>16.006924612525015</v>
      </c>
      <c r="AP2186" s="103">
        <v>2.0059355013101188</v>
      </c>
      <c r="AQ2186" s="103">
        <v>-3.0614742915193398</v>
      </c>
      <c r="AR2186" s="103">
        <v>-1.2996561712731205</v>
      </c>
      <c r="AS2186" s="103">
        <f>[6]TCHAD!AV2261</f>
        <v>19.32013083292339</v>
      </c>
      <c r="AT2186" s="103">
        <v>12.132372172801748</v>
      </c>
      <c r="AU2186" s="103">
        <v>2.2062994040560868</v>
      </c>
      <c r="AV2186" s="103">
        <v>10.95489890660474</v>
      </c>
      <c r="AW2186" s="103">
        <v>10.740526637823983</v>
      </c>
      <c r="AX2186" s="103">
        <f>[6]TCHAD!BA2261</f>
        <v>25.635176575309181</v>
      </c>
      <c r="AY2186" s="103"/>
      <c r="AZ2186" s="103">
        <v>10.845073748952174</v>
      </c>
      <c r="BA2186" s="103">
        <v>8.4641602165777847</v>
      </c>
      <c r="BB2186" s="103">
        <v>13.677272900612781</v>
      </c>
      <c r="BC2186" s="103">
        <v>10.974185371864721</v>
      </c>
      <c r="BD2186" s="103">
        <v>19.214426638321576</v>
      </c>
      <c r="BE2186" s="103">
        <v>16.794360201718376</v>
      </c>
      <c r="BF2186" s="103">
        <f>[6]TCHAD!BH2261</f>
        <v>33.309239349034485</v>
      </c>
      <c r="BG2186" s="103">
        <v>18.400311626676427</v>
      </c>
      <c r="BH2186" s="103">
        <v>14.548992756518594</v>
      </c>
      <c r="BI2186" s="103">
        <v>16.360241241090357</v>
      </c>
      <c r="BJ2186" s="103">
        <v>12.647640628345854</v>
      </c>
      <c r="BK2186" s="103">
        <v>21.66533308342288</v>
      </c>
      <c r="BL2186" s="103">
        <v>18.166431126130934</v>
      </c>
      <c r="BM2186" s="103">
        <v>19.850902251774627</v>
      </c>
      <c r="BN2186" s="103">
        <v>16.600420964477401</v>
      </c>
      <c r="BO2186" s="103">
        <f>[6]TCHAD!BQ2261</f>
        <v>33.716457646500182</v>
      </c>
      <c r="BP2186" s="103">
        <v>32.740934331216849</v>
      </c>
      <c r="BQ2186" s="103">
        <v>32.740934331216849</v>
      </c>
      <c r="BR2186" s="103">
        <v>21.659387180211287</v>
      </c>
      <c r="BS2186" s="103">
        <v>14.403694013935295</v>
      </c>
      <c r="BT2186" s="103">
        <v>24.537585709542029</v>
      </c>
      <c r="BU2186" s="103">
        <v>24.178829471998885</v>
      </c>
      <c r="BV2186" s="103">
        <v>18.356090647374341</v>
      </c>
      <c r="BW2186" s="103">
        <v>27.077057354182966</v>
      </c>
      <c r="BX2186" s="103">
        <v>26.696806317784809</v>
      </c>
      <c r="BY2186" s="103">
        <v>23.780521600733341</v>
      </c>
      <c r="BZ2186" s="102">
        <v>24.68930115384525</v>
      </c>
      <c r="CA2186" s="103">
        <f>[6]TCHAD!CC2261</f>
        <v>27.490051180672232</v>
      </c>
      <c r="CB2186" s="103">
        <v>17.680215882859059</v>
      </c>
      <c r="CC2186" s="103">
        <v>17.593784898588037</v>
      </c>
      <c r="CD2186" s="103">
        <v>13.793020326419652</v>
      </c>
      <c r="CE2186" s="103">
        <v>17.179035913939298</v>
      </c>
      <c r="CF2186" s="103">
        <v>17.150673425137676</v>
      </c>
      <c r="CG2186" s="103">
        <v>13.190193126291714</v>
      </c>
      <c r="CH2186" s="103">
        <v>21.283360410146848</v>
      </c>
      <c r="CI2186" s="103">
        <v>20.575833840835294</v>
      </c>
      <c r="CJ2186" s="102">
        <v>21.249620023318418</v>
      </c>
      <c r="CK2186" s="102">
        <v>20.656090420974234</v>
      </c>
      <c r="CL2186" s="103">
        <f>[6]TCHAD!CN2261</f>
        <v>38.884365412846783</v>
      </c>
      <c r="CM2186" s="103">
        <v>20.151139270917341</v>
      </c>
      <c r="CN2186" s="103">
        <v>35.851841380007443</v>
      </c>
      <c r="CO2186" s="103">
        <v>35.346336713284678</v>
      </c>
      <c r="CP2186" s="103">
        <v>35.221298247817728</v>
      </c>
      <c r="CQ2186" s="103">
        <v>28.869718509509894</v>
      </c>
      <c r="CR2186" s="103">
        <v>23.865284810810572</v>
      </c>
      <c r="CS2186" s="103">
        <v>38.938596749166408</v>
      </c>
      <c r="CT2186" s="103">
        <v>35.49718661364016</v>
      </c>
      <c r="CU2186" s="103">
        <v>27.818265186839607</v>
      </c>
      <c r="CV2186" s="103">
        <v>39.45757461515727</v>
      </c>
      <c r="CW2186" s="103">
        <v>37.165360434407461</v>
      </c>
      <c r="CX2186" s="103">
        <v>36.06692745096916</v>
      </c>
      <c r="CY2186" s="103">
        <v>36.060994201973699</v>
      </c>
      <c r="CZ2186" s="103">
        <v>32.789230754792968</v>
      </c>
      <c r="DA2186" s="103">
        <f>[6]TCHAD!CZ2261</f>
        <v>43.572343153486997</v>
      </c>
      <c r="DB2186" s="102">
        <v>41.339161760570889</v>
      </c>
      <c r="DC2186" s="102">
        <v>37.649181966208481</v>
      </c>
      <c r="DD2186" s="102">
        <v>32.271022265627138</v>
      </c>
      <c r="DE2186" s="102">
        <v>36.190942160632595</v>
      </c>
      <c r="DF2186" s="102">
        <v>36.420469025278877</v>
      </c>
      <c r="DG2186" s="102">
        <v>35.227924525309035</v>
      </c>
      <c r="DH2186" s="102">
        <v>40.50702534642349</v>
      </c>
      <c r="DI2186" s="102">
        <v>37.998235337829257</v>
      </c>
      <c r="DJ2186" s="102">
        <v>35.533015137146684</v>
      </c>
      <c r="DK2186" s="102">
        <v>41.851008439412027</v>
      </c>
      <c r="DL2186" s="102">
        <v>39.363013088846031</v>
      </c>
      <c r="DM2186" s="102">
        <v>34.143265603165609</v>
      </c>
      <c r="DN2186" s="104">
        <f>[6]TCHAD!DM2261</f>
        <v>39.984285319395838</v>
      </c>
      <c r="DO2186" s="102">
        <v>34.143265603165609</v>
      </c>
      <c r="DP2186" s="102">
        <v>44.119180361629184</v>
      </c>
      <c r="DQ2186" s="102">
        <v>42.17115020943433</v>
      </c>
      <c r="DR2186" s="102">
        <v>37.189737241102591</v>
      </c>
      <c r="DS2186" s="102">
        <v>45.017630795626772</v>
      </c>
      <c r="DT2186" s="102">
        <v>43.224203586618962</v>
      </c>
      <c r="DU2186" s="102">
        <v>41.945950969795355</v>
      </c>
      <c r="DV2186" s="105">
        <f>[6]TCHAD!DW2261</f>
        <v>36.667171558877584</v>
      </c>
      <c r="DW2186" s="106">
        <f>[6]TCHAD!DX2261</f>
        <v>35.811622174284516</v>
      </c>
      <c r="DX2186" s="107">
        <f>[6]TCHAD!DY2261</f>
        <v>34.310952922806436</v>
      </c>
      <c r="DZ2186" s="102">
        <f>[6]TCHAD!EA2261</f>
        <v>29.779480767958709</v>
      </c>
      <c r="EC2186" s="102">
        <f>[6]TCHAD!ED2261</f>
        <v>27.464292060723427</v>
      </c>
      <c r="EF2186" s="102">
        <f>[6]TCHAD!EG2261</f>
        <v>24.47928841856293</v>
      </c>
      <c r="EI2186" s="102">
        <f>[6]TCHAD!EJ2261</f>
        <v>22.542368033249236</v>
      </c>
      <c r="EL2186" s="102">
        <f>[6]TCHAD!EM2261</f>
        <v>20.53455698305628</v>
      </c>
      <c r="EO2186" s="102">
        <f>[6]TCHAD!EP2261</f>
        <v>19.034563490445564</v>
      </c>
    </row>
    <row r="2187" spans="1:145" ht="8.25" customHeight="1" x14ac:dyDescent="0.35">
      <c r="A2187" s="27"/>
      <c r="B2187" s="102"/>
      <c r="C2187" s="102"/>
      <c r="D2187" s="102"/>
      <c r="E2187" s="102"/>
      <c r="F2187" s="102"/>
      <c r="G2187" s="102"/>
      <c r="H2187" s="102"/>
      <c r="I2187" s="102"/>
      <c r="J2187" s="102"/>
      <c r="K2187" s="102"/>
      <c r="L2187" s="102"/>
      <c r="M2187" s="102"/>
      <c r="N2187" s="102"/>
      <c r="O2187" s="102"/>
      <c r="P2187" s="102"/>
      <c r="Q2187" s="102"/>
      <c r="R2187" s="102"/>
      <c r="S2187" s="102"/>
      <c r="T2187" s="102"/>
      <c r="U2187" s="102"/>
      <c r="V2187" s="102"/>
      <c r="W2187" s="102"/>
      <c r="X2187" s="103"/>
      <c r="Y2187" s="103"/>
      <c r="Z2187" s="102"/>
      <c r="AA2187" s="102"/>
      <c r="AB2187" s="102"/>
      <c r="AC2187" s="102"/>
      <c r="AD2187" s="102"/>
      <c r="AE2187" s="102"/>
      <c r="AF2187" s="102"/>
      <c r="AG2187" s="102"/>
      <c r="AH2187" s="102"/>
      <c r="AI2187" s="102"/>
      <c r="AJ2187" s="103"/>
      <c r="AK2187" s="103"/>
      <c r="AL2187" s="103"/>
      <c r="AM2187" s="103"/>
      <c r="AN2187" s="103"/>
      <c r="AO2187" s="103"/>
      <c r="AP2187" s="103"/>
      <c r="AQ2187" s="103"/>
      <c r="AR2187" s="103"/>
      <c r="AS2187" s="103"/>
      <c r="AT2187" s="103"/>
      <c r="AU2187" s="103"/>
      <c r="AV2187" s="103"/>
      <c r="AW2187" s="103"/>
      <c r="AX2187" s="103"/>
      <c r="AY2187" s="103"/>
      <c r="AZ2187" s="103"/>
      <c r="BA2187" s="103"/>
      <c r="BB2187" s="103"/>
      <c r="BC2187" s="103"/>
      <c r="BD2187" s="103"/>
      <c r="BE2187" s="103"/>
      <c r="BF2187" s="103"/>
      <c r="BG2187" s="103"/>
      <c r="BH2187" s="103"/>
      <c r="BI2187" s="103"/>
      <c r="BJ2187" s="103"/>
      <c r="BK2187" s="103"/>
      <c r="BL2187" s="103"/>
      <c r="BM2187" s="103"/>
      <c r="BN2187" s="103"/>
      <c r="BO2187" s="103"/>
      <c r="BP2187" s="103"/>
      <c r="BQ2187" s="103"/>
      <c r="BR2187" s="103"/>
      <c r="BS2187" s="103"/>
      <c r="BT2187" s="103"/>
      <c r="BU2187" s="103"/>
      <c r="BV2187" s="103"/>
      <c r="BW2187" s="103"/>
      <c r="BX2187" s="103"/>
      <c r="BY2187" s="103"/>
      <c r="BZ2187" s="102"/>
      <c r="CA2187" s="103"/>
      <c r="CB2187" s="103"/>
      <c r="CC2187" s="103"/>
      <c r="CD2187" s="103"/>
      <c r="CE2187" s="103"/>
      <c r="CF2187" s="103"/>
      <c r="CG2187" s="103"/>
      <c r="CH2187" s="103"/>
      <c r="CI2187" s="103"/>
      <c r="CJ2187" s="102"/>
      <c r="CK2187" s="102"/>
      <c r="CL2187" s="103"/>
      <c r="CM2187" s="103"/>
      <c r="CN2187" s="103"/>
      <c r="CO2187" s="103"/>
      <c r="CP2187" s="103"/>
      <c r="CQ2187" s="103"/>
      <c r="CR2187" s="103"/>
      <c r="CS2187" s="103"/>
      <c r="CT2187" s="103"/>
      <c r="CU2187" s="103"/>
      <c r="CV2187" s="103"/>
      <c r="CW2187" s="103"/>
      <c r="CX2187" s="103"/>
      <c r="CY2187" s="103"/>
      <c r="CZ2187" s="103"/>
      <c r="DA2187" s="103"/>
      <c r="DB2187" s="102"/>
      <c r="DC2187" s="102"/>
      <c r="DD2187" s="102"/>
      <c r="DE2187" s="102"/>
      <c r="DF2187" s="102"/>
      <c r="DG2187" s="102"/>
      <c r="DH2187" s="102"/>
      <c r="DI2187" s="102"/>
      <c r="DJ2187" s="102"/>
      <c r="DK2187" s="102"/>
      <c r="DL2187" s="102"/>
      <c r="DM2187" s="102"/>
      <c r="DN2187" s="104"/>
      <c r="DO2187" s="102"/>
      <c r="DP2187" s="102"/>
      <c r="DQ2187" s="102"/>
      <c r="DR2187" s="102"/>
      <c r="DS2187" s="102"/>
      <c r="DT2187" s="102"/>
      <c r="DU2187" s="102"/>
      <c r="DV2187" s="105"/>
      <c r="DW2187" s="106"/>
      <c r="DX2187" s="107"/>
      <c r="DZ2187" s="102"/>
      <c r="EC2187" s="102"/>
      <c r="EF2187" s="102"/>
      <c r="EI2187" s="102"/>
      <c r="EL2187" s="102"/>
      <c r="EO2187" s="102"/>
    </row>
    <row r="2188" spans="1:145" ht="15.5" x14ac:dyDescent="0.35">
      <c r="A2188" s="126" t="s">
        <v>714</v>
      </c>
      <c r="B2188" s="102" t="e">
        <f t="shared" ref="B2188:AA2188" si="2200">B1144*100</f>
        <v>#VALUE!</v>
      </c>
      <c r="C2188" s="102" t="e">
        <f t="shared" si="2200"/>
        <v>#VALUE!</v>
      </c>
      <c r="D2188" s="102" t="e">
        <f t="shared" si="2200"/>
        <v>#VALUE!</v>
      </c>
      <c r="E2188" s="102" t="e">
        <f t="shared" si="2200"/>
        <v>#VALUE!</v>
      </c>
      <c r="F2188" s="102" t="e">
        <f t="shared" si="2200"/>
        <v>#VALUE!</v>
      </c>
      <c r="G2188" s="102" t="e">
        <f t="shared" si="2200"/>
        <v>#VALUE!</v>
      </c>
      <c r="H2188" s="102" t="e">
        <f t="shared" si="2200"/>
        <v>#VALUE!</v>
      </c>
      <c r="I2188" s="102" t="e">
        <f t="shared" si="2200"/>
        <v>#VALUE!</v>
      </c>
      <c r="J2188" s="102" t="e">
        <f t="shared" si="2200"/>
        <v>#VALUE!</v>
      </c>
      <c r="K2188" s="102" t="e">
        <f t="shared" si="2200"/>
        <v>#VALUE!</v>
      </c>
      <c r="L2188" s="102" t="e">
        <f t="shared" si="2200"/>
        <v>#VALUE!</v>
      </c>
      <c r="M2188" s="102" t="e">
        <f t="shared" si="2200"/>
        <v>#VALUE!</v>
      </c>
      <c r="N2188" s="102" t="e">
        <f t="shared" si="2200"/>
        <v>#VALUE!</v>
      </c>
      <c r="O2188" s="102" t="e">
        <f t="shared" si="2200"/>
        <v>#VALUE!</v>
      </c>
      <c r="P2188" s="102" t="e">
        <f t="shared" si="2200"/>
        <v>#VALUE!</v>
      </c>
      <c r="Q2188" s="102" t="e">
        <f t="shared" si="2200"/>
        <v>#VALUE!</v>
      </c>
      <c r="R2188" s="102" t="e">
        <f t="shared" si="2200"/>
        <v>#VALUE!</v>
      </c>
      <c r="S2188" s="102" t="e">
        <f t="shared" si="2200"/>
        <v>#VALUE!</v>
      </c>
      <c r="T2188" s="102" t="e">
        <f t="shared" si="2200"/>
        <v>#VALUE!</v>
      </c>
      <c r="U2188" s="102" t="e">
        <f t="shared" si="2200"/>
        <v>#VALUE!</v>
      </c>
      <c r="V2188" s="102" t="e">
        <f t="shared" si="2200"/>
        <v>#VALUE!</v>
      </c>
      <c r="W2188" s="102" t="e">
        <f t="shared" si="2200"/>
        <v>#VALUE!</v>
      </c>
      <c r="X2188" s="103" t="e">
        <f t="shared" si="2200"/>
        <v>#VALUE!</v>
      </c>
      <c r="Y2188" s="103" t="e">
        <f t="shared" si="2200"/>
        <v>#VALUE!</v>
      </c>
      <c r="Z2188" s="102" t="e">
        <f t="shared" si="2200"/>
        <v>#VALUE!</v>
      </c>
      <c r="AA2188" s="102" t="e">
        <f t="shared" si="2200"/>
        <v>#VALUE!</v>
      </c>
      <c r="AB2188" s="102">
        <v>32.894380061581735</v>
      </c>
      <c r="AC2188" s="102">
        <v>32.901242992887425</v>
      </c>
      <c r="AD2188" s="102">
        <v>30.411503453007601</v>
      </c>
      <c r="AE2188" s="102" t="e">
        <f>AE1144*100</f>
        <v>#VALUE!</v>
      </c>
      <c r="AF2188" s="102">
        <v>27.050494509830202</v>
      </c>
      <c r="AG2188" s="102">
        <v>26.158737975103939</v>
      </c>
      <c r="AH2188" s="102">
        <v>26.07942177170262</v>
      </c>
      <c r="AI2188" s="102">
        <v>25.074139525506308</v>
      </c>
      <c r="AJ2188" s="103" t="e">
        <f>AJ1144*100</f>
        <v>#VALUE!</v>
      </c>
      <c r="AK2188" s="103">
        <v>17.5061394428187</v>
      </c>
      <c r="AL2188" s="103">
        <v>22.250039409700094</v>
      </c>
      <c r="AM2188" s="103">
        <v>21.833734435932094</v>
      </c>
      <c r="AN2188" s="103">
        <v>21.927054300349774</v>
      </c>
      <c r="AO2188" s="103" t="e">
        <f>AO1144*100</f>
        <v>#VALUE!</v>
      </c>
      <c r="AP2188" s="103">
        <v>18.09499164776188</v>
      </c>
      <c r="AQ2188" s="103">
        <v>16.648855666873668</v>
      </c>
      <c r="AR2188" s="103">
        <v>15.449482520890983</v>
      </c>
      <c r="AS2188" s="103" t="e">
        <f>AS1144*100</f>
        <v>#VALUE!</v>
      </c>
      <c r="AT2188" s="103">
        <v>19.59499456603384</v>
      </c>
      <c r="AU2188" s="103">
        <v>15.0731550304004</v>
      </c>
      <c r="AV2188" s="103">
        <v>15.025679762570961</v>
      </c>
      <c r="AW2188" s="103">
        <v>15.193513712792992</v>
      </c>
      <c r="AX2188" s="103" t="e">
        <f>AX1144*100</f>
        <v>#VALUE!</v>
      </c>
      <c r="AY2188" s="103"/>
      <c r="AZ2188" s="103">
        <v>0.35626979393836816</v>
      </c>
      <c r="BA2188" s="103">
        <v>-1.6306953162741937</v>
      </c>
      <c r="BB2188" s="103">
        <v>-0.24028302067050153</v>
      </c>
      <c r="BC2188" s="103">
        <v>-2.3861929369683237</v>
      </c>
      <c r="BD2188" s="103">
        <v>1.1321901965565009</v>
      </c>
      <c r="BE2188" s="103">
        <v>-1.3021880149023248</v>
      </c>
      <c r="BF2188" s="103" t="e">
        <f>BF1144*100</f>
        <v>#VALUE!</v>
      </c>
      <c r="BG2188" s="103">
        <v>-1.2303543554124008</v>
      </c>
      <c r="BH2188" s="103">
        <v>-4.9761131180268006</v>
      </c>
      <c r="BI2188" s="103">
        <v>-2.1936225487500254</v>
      </c>
      <c r="BJ2188" s="103">
        <v>-5.3975307509453572</v>
      </c>
      <c r="BK2188" s="103">
        <v>-0.22970674068999825</v>
      </c>
      <c r="BL2188" s="103">
        <v>-5.610251509301917</v>
      </c>
      <c r="BM2188" s="103">
        <v>-0.86113473327238532</v>
      </c>
      <c r="BN2188" s="103">
        <v>-4.3919103978426781</v>
      </c>
      <c r="BO2188" s="103" t="e">
        <f>BO1144*100</f>
        <v>#VALUE!</v>
      </c>
      <c r="BP2188" s="103">
        <v>2.6438100423558004</v>
      </c>
      <c r="BQ2188" s="103">
        <v>22.168219791292309</v>
      </c>
      <c r="BR2188" s="103">
        <v>16.179654395245141</v>
      </c>
      <c r="BS2188" s="103">
        <v>-10.069928436712766</v>
      </c>
      <c r="BT2188" s="103">
        <v>20.800749575765142</v>
      </c>
      <c r="BU2188" s="103">
        <v>19.985934708796954</v>
      </c>
      <c r="BV2188" s="103">
        <v>17.255452980540245</v>
      </c>
      <c r="BW2188" s="103">
        <v>21.135533620187474</v>
      </c>
      <c r="BX2188" s="103">
        <v>19.413676008840053</v>
      </c>
      <c r="BY2188" s="103">
        <v>17.256024181281038</v>
      </c>
      <c r="BZ2188" s="102">
        <v>20.481229028059637</v>
      </c>
      <c r="CA2188" s="103" t="e">
        <f>CA1144*100</f>
        <v>#VALUE!</v>
      </c>
      <c r="CB2188" s="103">
        <v>23.683731335421683</v>
      </c>
      <c r="CC2188" s="103">
        <v>23.642922594993806</v>
      </c>
      <c r="CD2188" s="103">
        <v>21.970141795245411</v>
      </c>
      <c r="CE2188" s="103">
        <v>22.830111124628768</v>
      </c>
      <c r="CF2188" s="103">
        <v>22.89630437983099</v>
      </c>
      <c r="CG2188" s="103">
        <v>20.8109635583752</v>
      </c>
      <c r="CH2188" s="103">
        <v>24.915564404740842</v>
      </c>
      <c r="CI2188" s="103">
        <v>24.147576726835688</v>
      </c>
      <c r="CJ2188" s="102">
        <v>25.612122481397481</v>
      </c>
      <c r="CK2188" s="102">
        <v>24.447562769886048</v>
      </c>
      <c r="CL2188" s="103" t="e">
        <f>CL1144*100</f>
        <v>#VALUE!</v>
      </c>
      <c r="CM2188" s="103">
        <v>25.184667978837243</v>
      </c>
      <c r="CN2188" s="103">
        <v>31.451622619481434</v>
      </c>
      <c r="CO2188" s="103">
        <v>31.29369241353001</v>
      </c>
      <c r="CP2188" s="103">
        <v>32.880196897361927</v>
      </c>
      <c r="CQ2188" s="103">
        <v>29.549002833750404</v>
      </c>
      <c r="CR2188" s="103">
        <v>26.840902851244181</v>
      </c>
      <c r="CS2188" s="103">
        <v>33.656443161311742</v>
      </c>
      <c r="CT2188" s="103">
        <v>32.12139410722245</v>
      </c>
      <c r="CU2188" s="103">
        <v>27.900684590169316</v>
      </c>
      <c r="CV2188" s="103">
        <v>33.616504948534732</v>
      </c>
      <c r="CW2188" s="103">
        <v>32.520771651969227</v>
      </c>
      <c r="CX2188" s="103">
        <v>33.099823341764925</v>
      </c>
      <c r="CY2188" s="103">
        <v>32.685377052741252</v>
      </c>
      <c r="CZ2188" s="103">
        <v>31.235577977019691</v>
      </c>
      <c r="DA2188" s="103" t="e">
        <f t="shared" ref="DA2188" si="2201">DA1144*100</f>
        <v>#VALUE!</v>
      </c>
      <c r="DB2188" s="102">
        <v>28.917867130606279</v>
      </c>
      <c r="DC2188" s="102">
        <v>27.278651642261387</v>
      </c>
      <c r="DD2188" s="102">
        <v>24.18646107669219</v>
      </c>
      <c r="DE2188" s="102">
        <v>28.33502895336224</v>
      </c>
      <c r="DF2188" s="102">
        <v>26.927335763669536</v>
      </c>
      <c r="DG2188" s="102">
        <v>24.857748646121937</v>
      </c>
      <c r="DH2188" s="102">
        <v>29.227343872638013</v>
      </c>
      <c r="DI2188" s="102">
        <v>27.36830622284236</v>
      </c>
      <c r="DJ2188" s="102">
        <v>25.225345547673385</v>
      </c>
      <c r="DK2188" s="102">
        <v>28.006906999889274</v>
      </c>
      <c r="DL2188" s="102">
        <v>26.387902496201765</v>
      </c>
      <c r="DM2188" s="102">
        <v>25.448640665413286</v>
      </c>
      <c r="DN2188" s="104" t="e">
        <f t="shared" ref="DN2188" si="2202">DN1144*100</f>
        <v>#VALUE!</v>
      </c>
      <c r="DO2188" s="102">
        <v>25.448640665413286</v>
      </c>
      <c r="DP2188" s="102">
        <v>30.355102390561928</v>
      </c>
      <c r="DQ2188" s="102">
        <v>29.174617731245249</v>
      </c>
      <c r="DR2188" s="102">
        <v>27.507756396799511</v>
      </c>
      <c r="DS2188" s="102">
        <v>30.304764154189591</v>
      </c>
      <c r="DT2188" s="102">
        <v>29.341690027290078</v>
      </c>
      <c r="DU2188" s="102">
        <v>28.418231907603808</v>
      </c>
      <c r="DV2188" s="105" t="e">
        <f>DV1144*100</f>
        <v>#VALUE!</v>
      </c>
      <c r="DW2188" s="106" t="e">
        <f>DW1144*100</f>
        <v>#VALUE!</v>
      </c>
      <c r="DX2188" s="107" t="e">
        <f>DX1144*100</f>
        <v>#VALUE!</v>
      </c>
      <c r="DZ2188" s="102" t="e">
        <f>DZ1144*100</f>
        <v>#VALUE!</v>
      </c>
      <c r="EC2188" s="102" t="e">
        <f>EC1144*100</f>
        <v>#VALUE!</v>
      </c>
      <c r="EF2188" s="102" t="e">
        <f>EF1144*100</f>
        <v>#VALUE!</v>
      </c>
      <c r="EI2188" s="102" t="e">
        <f>EI1144*100</f>
        <v>#VALUE!</v>
      </c>
      <c r="EL2188" s="102" t="e">
        <f>EL1144*100</f>
        <v>#VALUE!</v>
      </c>
      <c r="EO2188" s="102" t="e">
        <f>EO1144*100</f>
        <v>#VALUE!</v>
      </c>
    </row>
    <row r="2189" spans="1:145" ht="15.5" x14ac:dyDescent="0.35">
      <c r="A2189" s="56" t="s">
        <v>482</v>
      </c>
      <c r="B2189" s="102">
        <f>([2]CAMEROUN!C1121+[2]CAMEROUN!D1121)*50/B2630</f>
        <v>17.50515433942515</v>
      </c>
      <c r="C2189" s="102">
        <f>([2]CAMEROUN!D1121+[2]CAMEROUN!E1121)*50/C2630</f>
        <v>15.758337839140586</v>
      </c>
      <c r="D2189" s="102">
        <f>([2]CAMEROUN!E1121+[2]CAMEROUN!F1121)*50/D2630</f>
        <v>13.358346392409034</v>
      </c>
      <c r="E2189" s="102">
        <f>([2]CAMEROUN!F1121+[2]CAMEROUN!G1121)*50/E2630</f>
        <v>16.522868331525991</v>
      </c>
      <c r="F2189" s="102">
        <f>([2]CAMEROUN!G1121+[2]CAMEROUN!H1121)*50/F2630</f>
        <v>15.414013719736385</v>
      </c>
      <c r="G2189" s="102">
        <f>([2]CAMEROUN!H1121+[2]CAMEROUN!I1121)*50/G2630</f>
        <v>10.692910998587273</v>
      </c>
      <c r="H2189" s="102">
        <f>([2]CAMEROUN!I1121+[2]CAMEROUN!J1121)*50/H2630</f>
        <v>12.057890295616657</v>
      </c>
      <c r="I2189" s="102">
        <f>([2]CAMEROUN!J1121+[2]CAMEROUN!K1121)*50/I2630</f>
        <v>13.526147737277704</v>
      </c>
      <c r="J2189" s="102">
        <f>([2]CAMEROUN!K1121+[2]CAMEROUN!L1121)*50/J2630</f>
        <v>13.874365796841403</v>
      </c>
      <c r="K2189" s="102">
        <f>([2]CAMEROUN!L1121+[2]CAMEROUN!M1121)*50/K2630</f>
        <v>15.054428197624821</v>
      </c>
      <c r="L2189" s="102">
        <f>([2]CAMEROUN!M1121+[2]CAMEROUN!N1121)*50/L2630</f>
        <v>15.736517067775944</v>
      </c>
      <c r="M2189" s="102">
        <f>([2]CAMEROUN!N1121+[2]CAMEROUN!O1121)*50/M2630</f>
        <v>15.132967239699733</v>
      </c>
      <c r="N2189" s="102">
        <f>([2]CAMEROUN!O1121+[2]CAMEROUN!P1121)*50/N2630</f>
        <v>18.64431966287518</v>
      </c>
      <c r="O2189" s="102">
        <f>([2]CAMEROUN!P1121+[2]CAMEROUN!Q1121)*50/O2630</f>
        <v>21.524716422226778</v>
      </c>
      <c r="P2189" s="102">
        <f>[2]CAMEROUN!AH2532</f>
        <v>17.098596007498372</v>
      </c>
      <c r="Q2189" s="102">
        <f>[2]CAMEROUN!AI2532</f>
        <v>16.319593844687457</v>
      </c>
      <c r="R2189" s="102">
        <f>[2]CAMEROUN!AJ2532</f>
        <v>15.079926687808772</v>
      </c>
      <c r="S2189" s="102">
        <f>[2]CAMEROUN!AK2532</f>
        <v>18.2982127356936</v>
      </c>
      <c r="T2189" s="102">
        <f>[2]CAMEROUN!AL2532</f>
        <v>16.729882475648033</v>
      </c>
      <c r="U2189" s="102">
        <f>[2]CAMEROUN!AM2532</f>
        <v>18.568078422422065</v>
      </c>
      <c r="V2189" s="102">
        <f>[2]CAMEROUN!AN2532</f>
        <v>17.886675058674264</v>
      </c>
      <c r="W2189" s="102">
        <f>[2]CAMEROUN!AO2532</f>
        <v>19.019849268180234</v>
      </c>
      <c r="X2189" s="103">
        <f>[2]CAMEROUN!AP2532</f>
        <v>16.876610208605811</v>
      </c>
      <c r="Y2189" s="103">
        <f>[2]CAMEROUN!AQ2532</f>
        <v>17.418834960094088</v>
      </c>
      <c r="Z2189" s="102">
        <f>[2]CAMEROUN!AR2532</f>
        <v>17.707782895194509</v>
      </c>
      <c r="AA2189" s="102">
        <f>[2]CAMEROUN!AS2532</f>
        <v>16.349785396460305</v>
      </c>
      <c r="AB2189" s="102">
        <v>28.059604834326603</v>
      </c>
      <c r="AC2189" s="102">
        <v>26.620880349445557</v>
      </c>
      <c r="AD2189" s="102">
        <v>26.262852063877851</v>
      </c>
      <c r="AE2189" s="102">
        <f>[2]CAMEROUN!AT2532</f>
        <v>15.92232119101622</v>
      </c>
      <c r="AF2189" s="102">
        <v>21.111820251103129</v>
      </c>
      <c r="AG2189" s="102">
        <v>20.006480849003331</v>
      </c>
      <c r="AH2189" s="102">
        <v>20.091382915230206</v>
      </c>
      <c r="AI2189" s="102">
        <v>15</v>
      </c>
      <c r="AJ2189" s="103">
        <f>[2]CAMEROUN!AU2532</f>
        <v>16.562353466478452</v>
      </c>
      <c r="AK2189" s="103">
        <v>17.6065</v>
      </c>
      <c r="AL2189" s="103">
        <v>17.6065</v>
      </c>
      <c r="AM2189" s="103">
        <v>0</v>
      </c>
      <c r="AN2189" s="103">
        <v>0</v>
      </c>
      <c r="AO2189" s="103">
        <f>[2]CAMEROUN!AV2532</f>
        <v>15.152016298986251</v>
      </c>
      <c r="AP2189" s="103">
        <v>0</v>
      </c>
      <c r="AQ2189" s="103">
        <v>0</v>
      </c>
      <c r="AR2189" s="103">
        <v>0</v>
      </c>
      <c r="AS2189" s="103">
        <f>[2]CAMEROUN!AZ2532</f>
        <v>16.978660189962056</v>
      </c>
      <c r="AT2189" s="103">
        <v>0</v>
      </c>
      <c r="AU2189" s="103">
        <v>0</v>
      </c>
      <c r="AV2189" s="103">
        <v>0</v>
      </c>
      <c r="AW2189" s="103">
        <v>0</v>
      </c>
      <c r="AX2189" s="103">
        <f>[2]CAMEROUN!BE2532</f>
        <v>17.173054887956383</v>
      </c>
      <c r="AY2189" s="103"/>
      <c r="AZ2189" s="103">
        <v>0</v>
      </c>
      <c r="BA2189" s="103">
        <v>0</v>
      </c>
      <c r="BB2189" s="103">
        <v>0</v>
      </c>
      <c r="BC2189" s="103">
        <v>0</v>
      </c>
      <c r="BD2189" s="103">
        <v>0</v>
      </c>
      <c r="BE2189" s="103">
        <v>0</v>
      </c>
      <c r="BF2189" s="103">
        <f>[2]CAMEROUN!BL2532</f>
        <v>18.124899571186674</v>
      </c>
      <c r="BG2189" s="103">
        <v>0</v>
      </c>
      <c r="BH2189" s="103">
        <v>0</v>
      </c>
      <c r="BI2189" s="103">
        <v>0</v>
      </c>
      <c r="BJ2189" s="103">
        <v>0</v>
      </c>
      <c r="BK2189" s="103">
        <v>0</v>
      </c>
      <c r="BL2189" s="103">
        <v>0</v>
      </c>
      <c r="BM2189" s="103">
        <v>0</v>
      </c>
      <c r="BN2189" s="103">
        <v>0</v>
      </c>
      <c r="BO2189" s="103">
        <f>[2]CAMEROUN!BU2532</f>
        <v>16.853947260699957</v>
      </c>
      <c r="BP2189" s="103">
        <v>0</v>
      </c>
      <c r="BQ2189" s="103">
        <v>0</v>
      </c>
      <c r="BR2189" s="103">
        <v>0</v>
      </c>
      <c r="BS2189" s="103">
        <v>0</v>
      </c>
      <c r="BT2189" s="103">
        <v>0</v>
      </c>
      <c r="BU2189" s="103">
        <v>0</v>
      </c>
      <c r="BV2189" s="103">
        <v>0</v>
      </c>
      <c r="BW2189" s="103">
        <v>0</v>
      </c>
      <c r="BX2189" s="103">
        <v>0</v>
      </c>
      <c r="BY2189" s="103">
        <v>0</v>
      </c>
      <c r="BZ2189" s="102">
        <v>0</v>
      </c>
      <c r="CA2189" s="103">
        <f>[2]CAMEROUN!CG2532</f>
        <v>17.024997049332168</v>
      </c>
      <c r="CB2189" s="103">
        <v>0</v>
      </c>
      <c r="CC2189" s="103">
        <v>0</v>
      </c>
      <c r="CD2189" s="103">
        <v>0</v>
      </c>
      <c r="CE2189" s="103">
        <v>0</v>
      </c>
      <c r="CF2189" s="103">
        <v>0</v>
      </c>
      <c r="CG2189" s="103">
        <v>0</v>
      </c>
      <c r="CH2189" s="103">
        <v>0</v>
      </c>
      <c r="CI2189" s="103">
        <v>0</v>
      </c>
      <c r="CJ2189" s="102">
        <v>0</v>
      </c>
      <c r="CK2189" s="102">
        <v>0</v>
      </c>
      <c r="CL2189" s="103">
        <f>[2]CAMEROUN!CR2532</f>
        <v>17.070396959964469</v>
      </c>
      <c r="CM2189" s="103">
        <v>0</v>
      </c>
      <c r="CN2189" s="103">
        <v>0</v>
      </c>
      <c r="CO2189" s="103">
        <v>0</v>
      </c>
      <c r="CP2189" s="103">
        <v>0</v>
      </c>
      <c r="CQ2189" s="103">
        <v>0</v>
      </c>
      <c r="CR2189" s="103">
        <v>0</v>
      </c>
      <c r="CS2189" s="103">
        <v>0</v>
      </c>
      <c r="CT2189" s="103">
        <v>0</v>
      </c>
      <c r="CU2189" s="103">
        <v>0</v>
      </c>
      <c r="CV2189" s="103">
        <v>0</v>
      </c>
      <c r="CW2189" s="103">
        <v>0</v>
      </c>
      <c r="CX2189" s="103">
        <v>0</v>
      </c>
      <c r="CY2189" s="103">
        <v>0</v>
      </c>
      <c r="CZ2189" s="103">
        <v>0</v>
      </c>
      <c r="DA2189" s="103">
        <f>[2]CAMEROUN!DD2532</f>
        <v>17.267510586500563</v>
      </c>
      <c r="DB2189" s="102">
        <v>0</v>
      </c>
      <c r="DC2189" s="102">
        <v>0</v>
      </c>
      <c r="DD2189" s="102">
        <v>0</v>
      </c>
      <c r="DE2189" s="102">
        <v>0</v>
      </c>
      <c r="DF2189" s="102">
        <v>0</v>
      </c>
      <c r="DG2189" s="102">
        <v>0</v>
      </c>
      <c r="DH2189" s="102">
        <v>0</v>
      </c>
      <c r="DI2189" s="102">
        <v>0</v>
      </c>
      <c r="DJ2189" s="102">
        <v>0</v>
      </c>
      <c r="DK2189" s="102">
        <v>0</v>
      </c>
      <c r="DL2189" s="102">
        <v>0</v>
      </c>
      <c r="DM2189" s="102">
        <v>0</v>
      </c>
      <c r="DN2189" s="104">
        <f>[2]CAMEROUN!DQ2532</f>
        <v>15.96213880761459</v>
      </c>
      <c r="DO2189" s="102">
        <v>0</v>
      </c>
      <c r="DP2189" s="102">
        <v>0</v>
      </c>
      <c r="DQ2189" s="102">
        <v>0</v>
      </c>
      <c r="DR2189" s="102">
        <v>0</v>
      </c>
      <c r="DS2189" s="102">
        <v>0</v>
      </c>
      <c r="DT2189" s="102">
        <v>0</v>
      </c>
      <c r="DU2189" s="102">
        <v>0</v>
      </c>
      <c r="DV2189" s="105">
        <f>[2]CAMEROUN!EA2532</f>
        <v>16.812050056211962</v>
      </c>
      <c r="DW2189" s="106">
        <f>[2]CAMEROUN!EB2532</f>
        <v>16.272534185810091</v>
      </c>
      <c r="DX2189" s="107">
        <f>[2]CAMEROUN!EC2532</f>
        <v>13.567312694811493</v>
      </c>
      <c r="DZ2189" s="102">
        <f>[2]CAMEROUN!EE2532</f>
        <v>15.689858217533342</v>
      </c>
      <c r="EC2189" s="102">
        <f>[2]CAMEROUN!EH2532</f>
        <v>15.453304397832458</v>
      </c>
      <c r="EF2189" s="102">
        <f>[2]CAMEROUN!EK2532</f>
        <v>12.049419376905627</v>
      </c>
      <c r="EI2189" s="102">
        <f>[2]CAMEROUN!EN2532</f>
        <v>11.158339157652886</v>
      </c>
      <c r="EL2189" s="102">
        <f>[2]CAMEROUN!EQ2532</f>
        <v>10.267371100119489</v>
      </c>
      <c r="EO2189" s="102">
        <f>[2]CAMEROUN!ET2532</f>
        <v>8.9621583801639204</v>
      </c>
    </row>
    <row r="2190" spans="1:145" ht="15.5" x14ac:dyDescent="0.35">
      <c r="A2190" s="56" t="s">
        <v>488</v>
      </c>
      <c r="B2190" s="102">
        <f>[7]RCA!D2251</f>
        <v>1.7780265954349741</v>
      </c>
      <c r="C2190" s="102">
        <f>[7]RCA!E2251</f>
        <v>0.27133740049264282</v>
      </c>
      <c r="D2190" s="102">
        <f>[7]RCA!F2251</f>
        <v>1.4736102148486192</v>
      </c>
      <c r="E2190" s="102">
        <f>[7]RCA!G2251</f>
        <v>2.4609011985520115</v>
      </c>
      <c r="F2190" s="102">
        <f>[7]RCA!H2251</f>
        <v>2.6310501974706169</v>
      </c>
      <c r="G2190" s="102">
        <f>[7]RCA!I2251</f>
        <v>0.85461174416261187</v>
      </c>
      <c r="H2190" s="102">
        <f>[7]RCA!J2251</f>
        <v>2.2554060086652443</v>
      </c>
      <c r="I2190" s="102">
        <f>[7]RCA!K2251</f>
        <v>4.7529156616903112</v>
      </c>
      <c r="J2190" s="102">
        <f>[7]RCA!L2251</f>
        <v>6.0520145608764242</v>
      </c>
      <c r="K2190" s="102">
        <f>[7]RCA!M2251</f>
        <v>0.22675084179862159</v>
      </c>
      <c r="L2190" s="102">
        <f>[7]RCA!N2251</f>
        <v>3.39058837620856</v>
      </c>
      <c r="M2190" s="102">
        <f>[7]RCA!O2251</f>
        <v>3.5990651940740954</v>
      </c>
      <c r="N2190" s="102">
        <f>[7]RCA!P2251</f>
        <v>5.7303033805248598</v>
      </c>
      <c r="O2190" s="102">
        <f>[7]RCA!Q2251</f>
        <v>4.1372199656612025</v>
      </c>
      <c r="P2190" s="102">
        <f>[7]RCA!R2251</f>
        <v>2.925785390063647</v>
      </c>
      <c r="Q2190" s="102">
        <f>[7]RCA!S2251</f>
        <v>4.4803859815825566</v>
      </c>
      <c r="R2190" s="102">
        <f>[7]RCA!T2251</f>
        <v>2.5664120122542196</v>
      </c>
      <c r="S2190" s="102">
        <f>[7]RCA!U2251</f>
        <v>0.35777856057612489</v>
      </c>
      <c r="T2190" s="102">
        <f>[7]RCA!V2251</f>
        <v>2.6120154050536093</v>
      </c>
      <c r="U2190" s="102">
        <f>[7]RCA!W2251</f>
        <v>3.3222421931848434</v>
      </c>
      <c r="V2190" s="102">
        <f>[7]RCA!X2251</f>
        <v>3.0212604575462607</v>
      </c>
      <c r="W2190" s="102">
        <f>[7]RCA!Y2251</f>
        <v>0.14322477612890847</v>
      </c>
      <c r="X2190" s="103">
        <f>[7]RCA!Z2251</f>
        <v>1.2593131991327495</v>
      </c>
      <c r="Y2190" s="103">
        <f>[7]RCA!AA2251</f>
        <v>5.158087461950819</v>
      </c>
      <c r="Z2190" s="102">
        <f>[7]RCA!AB2251</f>
        <v>5.2894133379300987</v>
      </c>
      <c r="AA2190" s="102">
        <f>[7]RCA!AC2251</f>
        <v>0.443521611534684</v>
      </c>
      <c r="AB2190" s="102">
        <v>2.9992841948550359</v>
      </c>
      <c r="AC2190" s="102">
        <v>-4.355761569051551</v>
      </c>
      <c r="AD2190" s="102">
        <v>-2.4875324537543335</v>
      </c>
      <c r="AE2190" s="102">
        <f>[7]RCA!AD2251</f>
        <v>-0.73564792316512817</v>
      </c>
      <c r="AF2190" s="102">
        <v>-17.456518220575205</v>
      </c>
      <c r="AG2190" s="102">
        <v>31.029220608503099</v>
      </c>
      <c r="AH2190" s="102">
        <v>13.969176543034934</v>
      </c>
      <c r="AI2190" s="102">
        <v>14.2673503950188</v>
      </c>
      <c r="AJ2190" s="103">
        <f>[7]RCA!AE2251</f>
        <v>1.9800615021532142</v>
      </c>
      <c r="AK2190" s="103">
        <v>-5.9474483774024698</v>
      </c>
      <c r="AL2190" s="103">
        <v>-6.9670577504226907</v>
      </c>
      <c r="AM2190" s="103">
        <v>-8.9237145169682197</v>
      </c>
      <c r="AN2190" s="103">
        <v>-8.5732731303691114</v>
      </c>
      <c r="AO2190" s="103">
        <f>[7]RCA!AF2251</f>
        <v>2.0191683348444087</v>
      </c>
      <c r="AP2190" s="103">
        <v>-1.9939761374411926</v>
      </c>
      <c r="AQ2190" s="103">
        <v>-6.8416825410057056</v>
      </c>
      <c r="AR2190" s="103">
        <v>-8.8982645008558059</v>
      </c>
      <c r="AS2190" s="103">
        <f>[7]RCA!AJ2251</f>
        <v>2.7293144721719518</v>
      </c>
      <c r="AT2190" s="103">
        <v>-9.5641306100229606</v>
      </c>
      <c r="AU2190" s="103">
        <v>-8.1839998923517197</v>
      </c>
      <c r="AV2190" s="103">
        <v>-7.6342306601381331</v>
      </c>
      <c r="AW2190" s="103">
        <v>-7.6342306601381331</v>
      </c>
      <c r="AX2190" s="103">
        <f>[7]RCA!AO2251</f>
        <v>4.6802025057258083</v>
      </c>
      <c r="AY2190" s="103"/>
      <c r="AZ2190" s="103">
        <v>-9.0146336876200053</v>
      </c>
      <c r="BA2190" s="103">
        <v>-9.8035855860413648</v>
      </c>
      <c r="BB2190" s="103">
        <v>-7.6277094417429803</v>
      </c>
      <c r="BC2190" s="103">
        <v>-10.686633017191403</v>
      </c>
      <c r="BD2190" s="103">
        <v>-7.9903025886244041</v>
      </c>
      <c r="BE2190" s="103">
        <v>-10.552821579677486</v>
      </c>
      <c r="BF2190" s="103">
        <f>[7]RCA!AV2251</f>
        <v>1.4649389811411153</v>
      </c>
      <c r="BG2190" s="103">
        <v>-6.1182781319805164</v>
      </c>
      <c r="BH2190" s="103">
        <v>-9.2075022903433492</v>
      </c>
      <c r="BI2190" s="103">
        <v>7.3990503822842069</v>
      </c>
      <c r="BJ2190" s="103">
        <v>5.6630841678620056</v>
      </c>
      <c r="BK2190" s="103">
        <v>3.4397526292100946</v>
      </c>
      <c r="BL2190" s="103">
        <v>4.1229782186275843</v>
      </c>
      <c r="BM2190" s="103">
        <v>4.2730483085755573</v>
      </c>
      <c r="BN2190" s="103">
        <v>2.8988853828846155</v>
      </c>
      <c r="BO2190" s="103">
        <f>[7]RCA!BE2251</f>
        <v>0.54322845816046528</v>
      </c>
      <c r="BP2190" s="103">
        <v>12.276517487944442</v>
      </c>
      <c r="BQ2190" s="103">
        <v>12.276517487944442</v>
      </c>
      <c r="BR2190" s="103">
        <v>12.216007339608097</v>
      </c>
      <c r="BS2190" s="103">
        <v>17.774337921393958</v>
      </c>
      <c r="BT2190" s="103">
        <v>13.454089155807702</v>
      </c>
      <c r="BU2190" s="103">
        <v>15.462553382325847</v>
      </c>
      <c r="BV2190" s="103">
        <v>18.963871491449495</v>
      </c>
      <c r="BW2190" s="103">
        <v>13.043601274726576</v>
      </c>
      <c r="BX2190" s="103">
        <v>12.005326730453959</v>
      </c>
      <c r="BY2190" s="103">
        <v>11.463822361646539</v>
      </c>
      <c r="BZ2190" s="102">
        <v>10.952207611897389</v>
      </c>
      <c r="CA2190" s="103">
        <f>[7]RCA!BQ2251</f>
        <v>21.965231178143373</v>
      </c>
      <c r="CB2190" s="103">
        <v>9.989541018955892</v>
      </c>
      <c r="CC2190" s="103">
        <v>9.9770656122198478</v>
      </c>
      <c r="CD2190" s="103">
        <v>11.897548195606602</v>
      </c>
      <c r="CE2190" s="103">
        <v>4.7530388666005852</v>
      </c>
      <c r="CF2190" s="103">
        <v>4.9693589250976711</v>
      </c>
      <c r="CG2190" s="103">
        <v>5.882253548144611</v>
      </c>
      <c r="CH2190" s="103">
        <v>1.3494676078381569</v>
      </c>
      <c r="CI2190" s="103">
        <v>1.9253447096374616</v>
      </c>
      <c r="CJ2190" s="102">
        <v>1.1237188170019516</v>
      </c>
      <c r="CK2190" s="102">
        <v>1.6257636029152687</v>
      </c>
      <c r="CL2190" s="103">
        <f>[7]RCA!CB2251</f>
        <v>18.50917255555078</v>
      </c>
      <c r="CM2190" s="103">
        <v>1.5377350617342547</v>
      </c>
      <c r="CN2190" s="103">
        <v>12.441267070328339</v>
      </c>
      <c r="CO2190" s="103">
        <v>12.279393698630885</v>
      </c>
      <c r="CP2190" s="103">
        <v>12.062428601100212</v>
      </c>
      <c r="CQ2190" s="103">
        <v>13.703278579879822</v>
      </c>
      <c r="CR2190" s="103">
        <v>14.760606731989048</v>
      </c>
      <c r="CS2190" s="103">
        <v>9.8158342000774006</v>
      </c>
      <c r="CT2190" s="103">
        <v>9.7220951240098543</v>
      </c>
      <c r="CU2190" s="103">
        <v>15.738936799251855</v>
      </c>
      <c r="CV2190" s="103">
        <v>8.033146247916509</v>
      </c>
      <c r="CW2190" s="103">
        <v>8.3328033692266015</v>
      </c>
      <c r="CX2190" s="103">
        <v>8.7801838567729931</v>
      </c>
      <c r="CY2190" s="103">
        <v>8.431126820494077</v>
      </c>
      <c r="CZ2190" s="103">
        <v>13.109964545518411</v>
      </c>
      <c r="DA2190" s="103">
        <f>[7]RCA!CN2251</f>
        <v>13.184943336388658</v>
      </c>
      <c r="DB2190" s="102">
        <v>7.9602234485487005</v>
      </c>
      <c r="DC2190" s="102">
        <v>8.6915280748380876</v>
      </c>
      <c r="DD2190" s="102">
        <v>9.046242466311023</v>
      </c>
      <c r="DE2190" s="102">
        <v>8.2063224262370351</v>
      </c>
      <c r="DF2190" s="102">
        <v>8.8958450447514679</v>
      </c>
      <c r="DG2190" s="102">
        <v>9.3404499666588716</v>
      </c>
      <c r="DH2190" s="102">
        <v>6.5830715097917523</v>
      </c>
      <c r="DI2190" s="102">
        <v>7.8259774536778242</v>
      </c>
      <c r="DJ2190" s="102">
        <v>8.2361138690267808</v>
      </c>
      <c r="DK2190" s="102">
        <v>5.8960293582756895</v>
      </c>
      <c r="DL2190" s="102">
        <v>7.8974584138431725</v>
      </c>
      <c r="DM2190" s="102">
        <v>7.2740698475105887</v>
      </c>
      <c r="DN2190" s="104">
        <f>[7]RCA!DA2251</f>
        <v>14.605422339125287</v>
      </c>
      <c r="DO2190" s="102">
        <v>7.2740698475105887</v>
      </c>
      <c r="DP2190" s="102">
        <v>17.18265771687166</v>
      </c>
      <c r="DQ2190" s="102">
        <v>16.453696242186133</v>
      </c>
      <c r="DR2190" s="102">
        <v>16.192166633418566</v>
      </c>
      <c r="DS2190" s="102">
        <v>16.343709250739959</v>
      </c>
      <c r="DT2190" s="102">
        <v>16.752649867302381</v>
      </c>
      <c r="DU2190" s="102">
        <v>16.817094290832348</v>
      </c>
      <c r="DV2190" s="105">
        <f>[7]RCA!DN2251</f>
        <v>15.36810360675767</v>
      </c>
      <c r="DW2190" s="106">
        <f>[7]RCA!DM2251</f>
        <v>16.407921995972981</v>
      </c>
      <c r="DX2190" s="107">
        <f>[7]RCA!DN2251</f>
        <v>15.36810360675767</v>
      </c>
      <c r="DZ2190" s="102">
        <f>[7]RCA!DP2251</f>
        <v>17.187026959790437</v>
      </c>
      <c r="EC2190" s="102">
        <f>[7]RCA!DS2251</f>
        <v>15.268548817549776</v>
      </c>
      <c r="EF2190" s="102">
        <f>[7]RCA!DV2251</f>
        <v>15.511003779871732</v>
      </c>
      <c r="EI2190" s="102">
        <f>[7]RCA!DY2251</f>
        <v>15.819904118879451</v>
      </c>
      <c r="EL2190" s="102">
        <f>[7]RCA!EB2251</f>
        <v>16.466996440144893</v>
      </c>
      <c r="EO2190" s="102">
        <f>[7]RCA!EE2251</f>
        <v>17.507389611693437</v>
      </c>
    </row>
    <row r="2191" spans="1:145" ht="15.5" x14ac:dyDescent="0.35">
      <c r="A2191" s="56" t="s">
        <v>483</v>
      </c>
      <c r="B2191" s="102">
        <f>[3]CONGO!D2284</f>
        <v>2.9806610495612325</v>
      </c>
      <c r="C2191" s="102">
        <f>[3]CONGO!E2284</f>
        <v>-5.6563826119904856</v>
      </c>
      <c r="D2191" s="102">
        <f>[3]CONGO!F2284</f>
        <v>2.816733773540379</v>
      </c>
      <c r="E2191" s="102">
        <f>[3]CONGO!G2284</f>
        <v>-0.75136591900823824</v>
      </c>
      <c r="F2191" s="102">
        <f>[3]CONGO!H2284</f>
        <v>-7.1567103718912586</v>
      </c>
      <c r="G2191" s="102">
        <f>[3]CONGO!I2284</f>
        <v>-0.25728788272978853</v>
      </c>
      <c r="H2191" s="102">
        <f>[3]CONGO!J2284</f>
        <v>-3.5042769235894458</v>
      </c>
      <c r="I2191" s="102">
        <f>[3]CONGO!K2284</f>
        <v>13.720967152189706</v>
      </c>
      <c r="J2191" s="102">
        <f>[3]CONGO!L2284</f>
        <v>9.7432000251955166</v>
      </c>
      <c r="K2191" s="102">
        <f>[3]CONGO!M2284</f>
        <v>1.8430767477740053</v>
      </c>
      <c r="L2191" s="102">
        <f>[3]CONGO!N2284</f>
        <v>14.919145824691071</v>
      </c>
      <c r="M2191" s="102">
        <f>[3]CONGO!O2284</f>
        <v>29.082368402997261</v>
      </c>
      <c r="N2191" s="102">
        <f>[3]CONGO!P2284</f>
        <v>15.278584634787636</v>
      </c>
      <c r="O2191" s="102">
        <f>[3]CONGO!Q2284</f>
        <v>36.045176025014399</v>
      </c>
      <c r="P2191" s="102">
        <f>[3]CONGO!R2284</f>
        <v>22.450002438121018</v>
      </c>
      <c r="Q2191" s="102">
        <f>[3]CONGO!S2284</f>
        <v>25.532435391129159</v>
      </c>
      <c r="R2191" s="102">
        <f>[3]CONGO!T2284</f>
        <v>35.203826133045048</v>
      </c>
      <c r="S2191" s="102">
        <f>[3]CONGO!U2284</f>
        <v>35.055764041600064</v>
      </c>
      <c r="T2191" s="102">
        <f>[3]CONGO!V2284</f>
        <v>32.241762967986759</v>
      </c>
      <c r="U2191" s="102">
        <f>[3]CONGO!W2284</f>
        <v>42.322652180521629</v>
      </c>
      <c r="V2191" s="102">
        <f>[3]CONGO!X2284</f>
        <v>33.351158908180381</v>
      </c>
      <c r="W2191" s="102">
        <f>[3]CONGO!Y2284</f>
        <v>43.450516249836163</v>
      </c>
      <c r="X2191" s="103">
        <f>[3]CONGO!Z2284</f>
        <v>39.866733786877148</v>
      </c>
      <c r="Y2191" s="103">
        <f>[3]CONGO!AA2284</f>
        <v>53.132377030359656</v>
      </c>
      <c r="Z2191" s="102">
        <f>[3]CONGO!AB2284</f>
        <v>49.47264715154472</v>
      </c>
      <c r="AA2191" s="102">
        <f>[3]CONGO!AC2284</f>
        <v>57.130673553241436</v>
      </c>
      <c r="AB2191" s="102">
        <v>47.637919958498557</v>
      </c>
      <c r="AC2191" s="102">
        <v>47.051944124804429</v>
      </c>
      <c r="AD2191" s="102">
        <v>50.693950102473401</v>
      </c>
      <c r="AE2191" s="102">
        <f>[3]CONGO!AH2284</f>
        <v>57.639393880755577</v>
      </c>
      <c r="AF2191" s="102">
        <v>24.0245022577447</v>
      </c>
      <c r="AG2191" s="102">
        <v>34.264179612740968</v>
      </c>
      <c r="AH2191" s="102">
        <v>38.747412935561691</v>
      </c>
      <c r="AI2191" s="102">
        <v>37.049331807763821</v>
      </c>
      <c r="AJ2191" s="103">
        <f>[3]CONGO!AM2284</f>
        <v>57.123409562222051</v>
      </c>
      <c r="AK2191" s="103">
        <v>15.299113088099611</v>
      </c>
      <c r="AL2191" s="103">
        <v>48.2100824504301</v>
      </c>
      <c r="AM2191" s="103">
        <v>49.435531039511268</v>
      </c>
      <c r="AN2191" s="103">
        <v>49.260973047991584</v>
      </c>
      <c r="AO2191" s="103">
        <f>[3]CONGO!AR2284</f>
        <v>41.610598053154952</v>
      </c>
      <c r="AP2191" s="103">
        <v>44.822870856966723</v>
      </c>
      <c r="AQ2191" s="103">
        <v>50.7837506482308</v>
      </c>
      <c r="AR2191" s="103">
        <v>28.978344069980011</v>
      </c>
      <c r="AS2191" s="103">
        <f>[3]CONGO!AV2284</f>
        <v>29.406350976746527</v>
      </c>
      <c r="AT2191" s="103">
        <v>55.537121474501902</v>
      </c>
      <c r="AU2191" s="103">
        <v>31.727026268145096</v>
      </c>
      <c r="AV2191" s="103">
        <v>14.598149119355208</v>
      </c>
      <c r="AW2191" s="103">
        <v>14.762325004074709</v>
      </c>
      <c r="AX2191" s="103">
        <f>[3]CONGO!BA2284</f>
        <v>45.976851804696892</v>
      </c>
      <c r="AY2191" s="103"/>
      <c r="AZ2191" s="103">
        <v>21.326552340257006</v>
      </c>
      <c r="BA2191" s="103">
        <v>16.708220817765302</v>
      </c>
      <c r="BB2191" s="103">
        <v>38.850922821566051</v>
      </c>
      <c r="BC2191" s="103">
        <v>36.295828927177112</v>
      </c>
      <c r="BD2191" s="103">
        <v>42.193078525654521</v>
      </c>
      <c r="BE2191" s="103">
        <v>39.182665675429519</v>
      </c>
      <c r="BF2191" s="103">
        <f>[3]CONGO!BI2284</f>
        <v>44.924913422118877</v>
      </c>
      <c r="BG2191" s="103">
        <v>45.360073294073125</v>
      </c>
      <c r="BH2191" s="103">
        <v>36.891678639476268</v>
      </c>
      <c r="BI2191" s="103">
        <v>40.847852683550997</v>
      </c>
      <c r="BJ2191" s="103">
        <v>31.587413844800476</v>
      </c>
      <c r="BK2191" s="103">
        <v>38.573386421072748</v>
      </c>
      <c r="BL2191" s="103">
        <v>33.780562559521783</v>
      </c>
      <c r="BM2191" s="103">
        <v>35.602010716692853</v>
      </c>
      <c r="BN2191" s="103">
        <v>30.393287958511671</v>
      </c>
      <c r="BO2191" s="103">
        <f>[3]CONGO!BR2284</f>
        <v>35.404804672806797</v>
      </c>
      <c r="BP2191" s="103">
        <v>36.882328889360608</v>
      </c>
      <c r="BQ2191" s="103">
        <v>36.882328889360608</v>
      </c>
      <c r="BR2191" s="103">
        <v>44.382528835369676</v>
      </c>
      <c r="BS2191" s="103">
        <v>34.167115226036017</v>
      </c>
      <c r="BT2191" s="103">
        <v>45.11929558224957</v>
      </c>
      <c r="BU2191" s="103">
        <v>43.508428103086658</v>
      </c>
      <c r="BV2191" s="103">
        <v>38.921181677169322</v>
      </c>
      <c r="BW2191" s="103">
        <v>41.908104200145587</v>
      </c>
      <c r="BX2191" s="103">
        <v>37.427863665948422</v>
      </c>
      <c r="BY2191" s="103">
        <v>39.71419484779414</v>
      </c>
      <c r="BZ2191" s="102">
        <v>36.11978073070911</v>
      </c>
      <c r="CA2191" s="103">
        <f>[3]CONGO!CD2284</f>
        <v>28.271062872144608</v>
      </c>
      <c r="CB2191" s="103">
        <v>42.307468415870083</v>
      </c>
      <c r="CC2191" s="103">
        <v>42.081274839477203</v>
      </c>
      <c r="CD2191" s="103">
        <v>39.661238911936564</v>
      </c>
      <c r="CE2191" s="103">
        <v>43.141023952460593</v>
      </c>
      <c r="CF2191" s="103">
        <v>43.047955008304264</v>
      </c>
      <c r="CG2191" s="103">
        <v>40.27201539105593</v>
      </c>
      <c r="CH2191" s="103">
        <v>46.074338206162928</v>
      </c>
      <c r="CI2191" s="103">
        <v>43.556693765985678</v>
      </c>
      <c r="CJ2191" s="102">
        <v>46.035138302714785</v>
      </c>
      <c r="CK2191" s="102">
        <v>44.019481919059459</v>
      </c>
      <c r="CL2191" s="103">
        <f>[3]CONGO!CO2284</f>
        <v>34.621975525714838</v>
      </c>
      <c r="CM2191" s="103">
        <v>46.474191942774034</v>
      </c>
      <c r="CN2191" s="103">
        <v>51.884867053251767</v>
      </c>
      <c r="CO2191" s="103">
        <v>51.719023240680819</v>
      </c>
      <c r="CP2191" s="103">
        <v>59.275311569994024</v>
      </c>
      <c r="CQ2191" s="103">
        <v>51.939484127074245</v>
      </c>
      <c r="CR2191" s="103">
        <v>47.211239393359108</v>
      </c>
      <c r="CS2191" s="103">
        <v>61.386680913598987</v>
      </c>
      <c r="CT2191" s="103">
        <v>59.294673749872793</v>
      </c>
      <c r="CU2191" s="103">
        <v>52.179497515900323</v>
      </c>
      <c r="CV2191" s="103">
        <v>57.128974820314959</v>
      </c>
      <c r="CW2191" s="103">
        <v>55.855977642158692</v>
      </c>
      <c r="CX2191" s="103">
        <v>58.136194625233188</v>
      </c>
      <c r="CY2191" s="103">
        <v>57.607033896302525</v>
      </c>
      <c r="CZ2191" s="103">
        <v>56.114185152466455</v>
      </c>
      <c r="DA2191" s="103">
        <f>[3]CONGO!DA2284</f>
        <v>37.280492839916086</v>
      </c>
      <c r="DB2191" s="102">
        <v>50.183782201408633</v>
      </c>
      <c r="DC2191" s="102">
        <v>49.088326388947053</v>
      </c>
      <c r="DD2191" s="102">
        <v>43.918290293139414</v>
      </c>
      <c r="DE2191" s="102">
        <v>49.067083371985618</v>
      </c>
      <c r="DF2191" s="102">
        <v>48.042211828212828</v>
      </c>
      <c r="DG2191" s="102">
        <v>43.157757359349993</v>
      </c>
      <c r="DH2191" s="102">
        <v>50.037471413932074</v>
      </c>
      <c r="DI2191" s="102">
        <v>49.095220851557954</v>
      </c>
      <c r="DJ2191" s="102">
        <v>44.712936920385282</v>
      </c>
      <c r="DK2191" s="102">
        <v>49.187586999412112</v>
      </c>
      <c r="DL2191" s="102">
        <v>47.997548278050218</v>
      </c>
      <c r="DM2191" s="102">
        <v>44.718069348577238</v>
      </c>
      <c r="DN2191" s="104">
        <f>[3]CONGO!DN2284</f>
        <v>35.422295985708239</v>
      </c>
      <c r="DO2191" s="102">
        <v>44.718069348577238</v>
      </c>
      <c r="DP2191" s="102">
        <v>54.676414952756282</v>
      </c>
      <c r="DQ2191" s="102">
        <v>53.101104917774464</v>
      </c>
      <c r="DR2191" s="102">
        <v>52.691724430869627</v>
      </c>
      <c r="DS2191" s="102">
        <v>39.250642050179501</v>
      </c>
      <c r="DT2191" s="102">
        <v>37.261766508002012</v>
      </c>
      <c r="DU2191" s="102">
        <v>40.569630515504244</v>
      </c>
      <c r="DV2191" s="105">
        <f>[3]CONGO!DX2284</f>
        <v>40.42564884429023</v>
      </c>
      <c r="DW2191" s="106">
        <f>[3]CONGO!DY2284</f>
        <v>39.793924209912596</v>
      </c>
      <c r="DX2191" s="107">
        <f>[3]CONGO!DZ2284</f>
        <v>39.079727158039553</v>
      </c>
      <c r="DZ2191" s="102">
        <f>[3]CONGO!EB2284</f>
        <v>31.425934860067844</v>
      </c>
      <c r="EC2191" s="102">
        <f>[3]CONGO!EE2284</f>
        <v>25.537290449865601</v>
      </c>
      <c r="EF2191" s="102">
        <f>[3]CONGO!EH2284</f>
        <v>20.432308659122032</v>
      </c>
      <c r="EI2191" s="102">
        <f>[3]CONGO!EK2284</f>
        <v>20.316637095268099</v>
      </c>
      <c r="EL2191" s="102">
        <f>[3]CONGO!EN2284</f>
        <v>18.305514984350229</v>
      </c>
      <c r="EO2191" s="102">
        <f>[3]CONGO!EQ2284</f>
        <v>20.7499204842414</v>
      </c>
    </row>
    <row r="2192" spans="1:145" ht="15.5" x14ac:dyDescent="0.35">
      <c r="A2192" s="56" t="s">
        <v>484</v>
      </c>
      <c r="B2192" s="102">
        <f>+[4]GABON!D2553</f>
        <v>20.34562235516638</v>
      </c>
      <c r="C2192" s="102">
        <f>+[4]GABON!E2553</f>
        <v>17.412426423652665</v>
      </c>
      <c r="D2192" s="102">
        <f>+[4]GABON!F2553</f>
        <v>22.70448285552818</v>
      </c>
      <c r="E2192" s="102">
        <f>+[4]GABON!G2553</f>
        <v>27.490276894211231</v>
      </c>
      <c r="F2192" s="102">
        <f>+[4]GABON!H2553</f>
        <v>26.436036894853721</v>
      </c>
      <c r="G2192" s="102">
        <f>+[4]GABON!I2553</f>
        <v>18.045788024384724</v>
      </c>
      <c r="H2192" s="102">
        <f>+[4]GABON!J2553</f>
        <v>27.166709050871546</v>
      </c>
      <c r="I2192" s="102">
        <f>+[4]GABON!K2553</f>
        <v>32.443551612829587</v>
      </c>
      <c r="J2192" s="102">
        <f>+[4]GABON!L2553</f>
        <v>32.626047614454272</v>
      </c>
      <c r="K2192" s="102">
        <f>+[4]GABON!M2553</f>
        <v>34.441236162086177</v>
      </c>
      <c r="L2192" s="102">
        <f>+[4]GABON!N2553</f>
        <v>41.540100264298388</v>
      </c>
      <c r="M2192" s="102">
        <f>+[4]GABON!O2553</f>
        <v>28.144654787393787</v>
      </c>
      <c r="N2192" s="102">
        <f>+[4]GABON!P2553</f>
        <v>33.370941223251954</v>
      </c>
      <c r="O2192" s="102">
        <f>+[4]GABON!Q2553</f>
        <v>40.527772002073597</v>
      </c>
      <c r="P2192" s="102">
        <f>+[4]GABON!R2553</f>
        <v>41.257761123787994</v>
      </c>
      <c r="Q2192" s="102">
        <f>+[4]GABON!S2553</f>
        <v>38.700775078213489</v>
      </c>
      <c r="R2192" s="102">
        <f>+[4]GABON!T2553</f>
        <v>39.603210120138179</v>
      </c>
      <c r="S2192" s="102">
        <f>+[4]GABON!U2553</f>
        <v>38.887037193515702</v>
      </c>
      <c r="T2192" s="102">
        <f>+[4]GABON!V2553</f>
        <v>43.771014854974524</v>
      </c>
      <c r="U2192" s="102">
        <f>+[4]GABON!W2553</f>
        <v>36.775253896389124</v>
      </c>
      <c r="V2192" s="102">
        <f>+[4]GABON!X2553</f>
        <v>44.213979041237501</v>
      </c>
      <c r="W2192" s="102">
        <f>+[4]GABON!Y2553</f>
        <v>44.857280926216099</v>
      </c>
      <c r="X2192" s="103">
        <f>+[4]GABON!Z2553</f>
        <v>33.680402629498055</v>
      </c>
      <c r="Y2192" s="103">
        <f>+[4]GABON!AA2553</f>
        <v>39.11854259206973</v>
      </c>
      <c r="Z2192" s="102">
        <f>+[4]GABON!AB2553</f>
        <v>42.318592625067602</v>
      </c>
      <c r="AA2192" s="102">
        <f>+[4]GABON!AC2553</f>
        <v>37.704396415606759</v>
      </c>
      <c r="AB2192" s="102">
        <v>44.04844766075707</v>
      </c>
      <c r="AC2192" s="102">
        <v>44.66335935780306</v>
      </c>
      <c r="AD2192" s="102">
        <v>44.484337981414782</v>
      </c>
      <c r="AE2192" s="102">
        <f>+[4]GABON!AD2553</f>
        <v>33.24408739351918</v>
      </c>
      <c r="AF2192" s="102">
        <v>32.650253481559425</v>
      </c>
      <c r="AG2192" s="102">
        <v>26.496320235393355</v>
      </c>
      <c r="AH2192" s="102">
        <v>26.428232208708351</v>
      </c>
      <c r="AI2192" s="102">
        <v>25.590128991071349</v>
      </c>
      <c r="AJ2192" s="103">
        <f>+[4]GABON!AE2553</f>
        <v>29.863222610682232</v>
      </c>
      <c r="AK2192" s="103">
        <v>15.166038471445717</v>
      </c>
      <c r="AL2192" s="103">
        <v>21.34774854762221</v>
      </c>
      <c r="AM2192" s="103">
        <v>21.061062401014414</v>
      </c>
      <c r="AN2192" s="103">
        <v>22.162551654801359</v>
      </c>
      <c r="AO2192" s="103">
        <f>+[4]GABON!AF2553</f>
        <v>21.629021846039929</v>
      </c>
      <c r="AP2192" s="103">
        <v>14.416525621950962</v>
      </c>
      <c r="AQ2192" s="103">
        <v>15.388830693756447</v>
      </c>
      <c r="AR2192" s="103">
        <v>19.156093505885899</v>
      </c>
      <c r="AS2192" s="103">
        <f>+[4]GABON!AJ2553</f>
        <v>16.507168995507818</v>
      </c>
      <c r="AT2192" s="103">
        <v>24.115300162121667</v>
      </c>
      <c r="AU2192" s="103">
        <v>19.683765151818012</v>
      </c>
      <c r="AV2192" s="103">
        <v>17.18989549927257</v>
      </c>
      <c r="AW2192" s="103">
        <v>17.18989549927257</v>
      </c>
      <c r="AX2192" s="103">
        <f>+[4]GABON!AO2553</f>
        <v>17.463648887083046</v>
      </c>
      <c r="AY2192" s="103"/>
      <c r="AZ2192" s="103">
        <v>0</v>
      </c>
      <c r="BA2192" s="103">
        <v>0</v>
      </c>
      <c r="BB2192" s="103">
        <v>0</v>
      </c>
      <c r="BC2192" s="103">
        <v>0</v>
      </c>
      <c r="BD2192" s="103">
        <v>0</v>
      </c>
      <c r="BE2192" s="103">
        <v>0</v>
      </c>
      <c r="BF2192" s="103">
        <f>+[4]GABON!AV2553</f>
        <v>30.329859428373119</v>
      </c>
      <c r="BG2192" s="103">
        <v>0</v>
      </c>
      <c r="BH2192" s="103">
        <v>0</v>
      </c>
      <c r="BI2192" s="103">
        <v>0</v>
      </c>
      <c r="BJ2192" s="103">
        <v>0</v>
      </c>
      <c r="BK2192" s="103">
        <v>0</v>
      </c>
      <c r="BL2192" s="103">
        <v>0</v>
      </c>
      <c r="BM2192" s="103">
        <v>0</v>
      </c>
      <c r="BN2192" s="103">
        <v>0</v>
      </c>
      <c r="BO2192" s="103">
        <f>+[4]GABON!BE2553</f>
        <v>29.792825440619936</v>
      </c>
      <c r="BP2192" s="103">
        <v>0</v>
      </c>
      <c r="BQ2192" s="103">
        <v>0</v>
      </c>
      <c r="BR2192" s="103">
        <v>0</v>
      </c>
      <c r="BS2192" s="103">
        <v>0</v>
      </c>
      <c r="BT2192" s="103">
        <v>0</v>
      </c>
      <c r="BU2192" s="103">
        <v>0</v>
      </c>
      <c r="BV2192" s="103">
        <v>0</v>
      </c>
      <c r="BW2192" s="103">
        <v>0</v>
      </c>
      <c r="BX2192" s="103">
        <v>0</v>
      </c>
      <c r="BY2192" s="103">
        <v>0</v>
      </c>
      <c r="BZ2192" s="102">
        <v>0</v>
      </c>
      <c r="CA2192" s="103">
        <f>+[4]GABON!BQ2553</f>
        <v>20.864131239416299</v>
      </c>
      <c r="CB2192" s="103">
        <v>0</v>
      </c>
      <c r="CC2192" s="103">
        <v>0</v>
      </c>
      <c r="CD2192" s="103">
        <v>0</v>
      </c>
      <c r="CE2192" s="103">
        <v>0</v>
      </c>
      <c r="CF2192" s="103">
        <v>0</v>
      </c>
      <c r="CG2192" s="103">
        <v>0</v>
      </c>
      <c r="CH2192" s="103">
        <v>0</v>
      </c>
      <c r="CI2192" s="103">
        <v>0</v>
      </c>
      <c r="CJ2192" s="102">
        <v>0</v>
      </c>
      <c r="CK2192" s="102">
        <v>0</v>
      </c>
      <c r="CL2192" s="103">
        <f>+[4]GABON!CB2553</f>
        <v>27.281190152836199</v>
      </c>
      <c r="CM2192" s="103">
        <v>0</v>
      </c>
      <c r="CN2192" s="103">
        <v>0</v>
      </c>
      <c r="CO2192" s="103">
        <v>0</v>
      </c>
      <c r="CP2192" s="103">
        <v>0</v>
      </c>
      <c r="CQ2192" s="103">
        <v>0</v>
      </c>
      <c r="CR2192" s="103">
        <v>0</v>
      </c>
      <c r="CS2192" s="103">
        <v>0</v>
      </c>
      <c r="CT2192" s="103">
        <v>0</v>
      </c>
      <c r="CU2192" s="103">
        <v>0</v>
      </c>
      <c r="CV2192" s="103">
        <v>0</v>
      </c>
      <c r="CW2192" s="103">
        <v>0</v>
      </c>
      <c r="CX2192" s="103">
        <v>0</v>
      </c>
      <c r="CY2192" s="103">
        <v>0</v>
      </c>
      <c r="CZ2192" s="103">
        <v>0</v>
      </c>
      <c r="DA2192" s="103">
        <f>+[4]GABON!CN2553</f>
        <v>38.660672874140552</v>
      </c>
      <c r="DB2192" s="102">
        <v>0</v>
      </c>
      <c r="DC2192" s="102">
        <v>0</v>
      </c>
      <c r="DD2192" s="102">
        <v>0</v>
      </c>
      <c r="DE2192" s="102">
        <v>0</v>
      </c>
      <c r="DF2192" s="102">
        <v>0</v>
      </c>
      <c r="DG2192" s="102">
        <v>0</v>
      </c>
      <c r="DH2192" s="102">
        <v>0</v>
      </c>
      <c r="DI2192" s="102">
        <v>0</v>
      </c>
      <c r="DJ2192" s="102">
        <v>0</v>
      </c>
      <c r="DK2192" s="102">
        <v>0</v>
      </c>
      <c r="DL2192" s="102">
        <v>0</v>
      </c>
      <c r="DM2192" s="102">
        <v>0</v>
      </c>
      <c r="DN2192" s="104">
        <f>+[4]GABON!DA2553</f>
        <v>37.445055343408441</v>
      </c>
      <c r="DO2192" s="102">
        <v>0</v>
      </c>
      <c r="DP2192" s="102">
        <v>0</v>
      </c>
      <c r="DQ2192" s="102">
        <v>0</v>
      </c>
      <c r="DR2192" s="102">
        <v>0</v>
      </c>
      <c r="DS2192" s="102">
        <v>0</v>
      </c>
      <c r="DT2192" s="102">
        <v>0</v>
      </c>
      <c r="DU2192" s="102">
        <v>0</v>
      </c>
      <c r="DV2192" s="105">
        <f>+[4]GABON!DK2553</f>
        <v>38.747416021322742</v>
      </c>
      <c r="DW2192" s="106">
        <f>+[4]GABON!DL2553</f>
        <v>37.380875774357911</v>
      </c>
      <c r="DX2192" s="107">
        <f>+[4]GABON!DM2553</f>
        <v>37.157664423149562</v>
      </c>
      <c r="DZ2192" s="102">
        <f>+[4]GABON!DO2553</f>
        <v>34.503299969503701</v>
      </c>
      <c r="EC2192" s="102">
        <f>+[4]GABON!DR2553</f>
        <v>33.891057338172196</v>
      </c>
      <c r="EF2192" s="102">
        <f>+[4]GABON!DU2553</f>
        <v>31.301967567261308</v>
      </c>
      <c r="EI2192" s="102">
        <f>+[4]GABON!DX2553</f>
        <v>31.052869837345902</v>
      </c>
      <c r="EL2192" s="102">
        <f>+[4]GABON!EA2553</f>
        <v>31.277275366315667</v>
      </c>
      <c r="EO2192" s="102">
        <f>+[4]GABON!ED2553</f>
        <v>31.078276739320245</v>
      </c>
    </row>
    <row r="2193" spans="1:145" ht="15.5" x14ac:dyDescent="0.35">
      <c r="A2193" s="56" t="s">
        <v>485</v>
      </c>
      <c r="B2193" s="190">
        <f>[5]GUINEE!D2181</f>
        <v>4.9809571520252298</v>
      </c>
      <c r="C2193" s="190">
        <f>[5]GUINEE!E2181</f>
        <v>-2.2479837162311336</v>
      </c>
      <c r="D2193" s="190">
        <f>[5]GUINEE!F2181</f>
        <v>-0.87421466755812915</v>
      </c>
      <c r="E2193" s="190">
        <f>[5]GUINEE!G2181</f>
        <v>2.1203107679573012</v>
      </c>
      <c r="F2193" s="190">
        <f>[5]GUINEE!H2181</f>
        <v>-4.8059029835541809</v>
      </c>
      <c r="G2193" s="190">
        <f>[5]GUINEE!I2181</f>
        <v>2.231276665118386</v>
      </c>
      <c r="H2193" s="190">
        <f>[5]GUINEE!J2181</f>
        <v>5.025576055385808</v>
      </c>
      <c r="I2193" s="190">
        <f>[5]GUINEE!K2181</f>
        <v>12.765338116673322</v>
      </c>
      <c r="J2193" s="190">
        <f>[5]GUINEE!L2181</f>
        <v>53.362701638147115</v>
      </c>
      <c r="K2193" s="190">
        <f>[5]GUINEE!M2181</f>
        <v>53.266990998820695</v>
      </c>
      <c r="L2193" s="190">
        <f>[5]GUINEE!N2181</f>
        <v>54.087832480185504</v>
      </c>
      <c r="M2193" s="190">
        <f>[5]GUINEE!O2181</f>
        <v>8.1447381972321811</v>
      </c>
      <c r="N2193" s="190">
        <f>[5]GUINEE!P2181</f>
        <v>29.536926489120258</v>
      </c>
      <c r="O2193" s="190">
        <f>[5]GUINEE!Q2181</f>
        <v>22.818730893030605</v>
      </c>
      <c r="P2193" s="190">
        <f>[5]GUINEE!R2181</f>
        <v>18.148234322087749</v>
      </c>
      <c r="Q2193" s="190">
        <f>[5]GUINEE!S2181</f>
        <v>-3.6955601352021805</v>
      </c>
      <c r="R2193" s="190">
        <f>[5]GUINEE!T2181</f>
        <v>36.986111911723093</v>
      </c>
      <c r="S2193" s="190">
        <f>[5]GUINEE!U2181</f>
        <v>37.356599318377597</v>
      </c>
      <c r="T2193" s="190">
        <f>[5]GUINEE!V2181</f>
        <v>43.249046790857527</v>
      </c>
      <c r="U2193" s="190">
        <f>[5]GUINEE!W2181</f>
        <v>46.829588376822151</v>
      </c>
      <c r="V2193" s="190">
        <f>[5]GUINEE!X2181</f>
        <v>46.886563095810999</v>
      </c>
      <c r="W2193" s="190">
        <f>[5]GUINEE!Y2181</f>
        <v>31.720641913389773</v>
      </c>
      <c r="X2193" s="189">
        <f>[5]GUINEE!Z2181</f>
        <v>34.970655527425038</v>
      </c>
      <c r="Y2193" s="189">
        <f>[5]GUINEE!AA2181</f>
        <v>13.600109054992235</v>
      </c>
      <c r="Z2193" s="190">
        <f>[5]GUINEE!AB2181</f>
        <v>29.314772611255151</v>
      </c>
      <c r="AA2193" s="190">
        <f>[5]GUINEE!AC2181</f>
        <v>40.888807034240301</v>
      </c>
      <c r="AB2193" s="190">
        <v>29.806842649674881</v>
      </c>
      <c r="AC2193" s="190">
        <v>29.720835083103253</v>
      </c>
      <c r="AD2193" s="190">
        <v>29.832331670075877</v>
      </c>
      <c r="AE2193" s="190">
        <f>[5]GUINEE!AD2181</f>
        <v>37.405734066121809</v>
      </c>
      <c r="AF2193" s="190">
        <v>45.300549110555473</v>
      </c>
      <c r="AG2193" s="190">
        <v>42.240617800895343</v>
      </c>
      <c r="AH2193" s="190">
        <v>40.015010214745942</v>
      </c>
      <c r="AI2193" s="190">
        <v>39.428002492669847</v>
      </c>
      <c r="AJ2193" s="189">
        <f>[5]GUINEE!AE2181</f>
        <v>33.780029185854175</v>
      </c>
      <c r="AK2193" s="189">
        <v>37.667049128375979</v>
      </c>
      <c r="AL2193" s="189">
        <v>38.285915675174998</v>
      </c>
      <c r="AM2193" s="189">
        <v>37.283559755911504</v>
      </c>
      <c r="AN2193" s="189">
        <v>37.164826824529456</v>
      </c>
      <c r="AO2193" s="189">
        <f>[5]GUINEE!AF2181</f>
        <v>31.944666298629475</v>
      </c>
      <c r="AP2193" s="189">
        <v>33.25613550561053</v>
      </c>
      <c r="AQ2193" s="189">
        <v>29.585045013044901</v>
      </c>
      <c r="AR2193" s="189">
        <v>28.383651641618474</v>
      </c>
      <c r="AS2193" s="189">
        <f>[5]GUINEE!AJ2181</f>
        <v>3.4366789224812275</v>
      </c>
      <c r="AT2193" s="189">
        <v>18.19753725829781</v>
      </c>
      <c r="AU2193" s="189">
        <v>15.350044813654339</v>
      </c>
      <c r="AV2193" s="189">
        <v>15.937705240436223</v>
      </c>
      <c r="AW2193" s="189">
        <v>15.937705240436223</v>
      </c>
      <c r="AX2193" s="189">
        <f>[5]GUINEE!AO2181</f>
        <v>29.994729611594728</v>
      </c>
      <c r="AY2193" s="189"/>
      <c r="AZ2193" s="189">
        <v>19.312854833124984</v>
      </c>
      <c r="BA2193" s="189">
        <v>16.368122386581941</v>
      </c>
      <c r="BB2193" s="189">
        <v>17.924686283645642</v>
      </c>
      <c r="BC2193" s="189">
        <v>14.583174509712086</v>
      </c>
      <c r="BD2193" s="189">
        <v>16.930235656448957</v>
      </c>
      <c r="BE2193" s="189">
        <v>13.371051510008227</v>
      </c>
      <c r="BF2193" s="189">
        <f>[5]GUINEE!AV2181</f>
        <v>31.509701365797412</v>
      </c>
      <c r="BG2193" s="189">
        <v>9.1331364424234138</v>
      </c>
      <c r="BH2193" s="189">
        <v>4.2454316105667029</v>
      </c>
      <c r="BI2193" s="189">
        <v>7.3293587683214589</v>
      </c>
      <c r="BJ2193" s="189">
        <v>2.8101460815628116</v>
      </c>
      <c r="BK2193" s="189">
        <v>25.465715954637268</v>
      </c>
      <c r="BL2193" s="189">
        <v>6.9285643797349001</v>
      </c>
      <c r="BM2193" s="189">
        <v>26.099535974651094</v>
      </c>
      <c r="BN2193" s="189">
        <v>22.48949965311451</v>
      </c>
      <c r="BO2193" s="189">
        <f>[5]GUINEE!BE2181</f>
        <v>21.11864952331058</v>
      </c>
      <c r="BP2193" s="189">
        <v>27.047678217952331</v>
      </c>
      <c r="BQ2193" s="189">
        <v>27.047678217952331</v>
      </c>
      <c r="BR2193" s="189">
        <v>22.494822376473408</v>
      </c>
      <c r="BS2193" s="189">
        <v>13.030254210398967</v>
      </c>
      <c r="BT2193" s="189">
        <v>16.168890723443543</v>
      </c>
      <c r="BU2193" s="189">
        <v>22.417861062583594</v>
      </c>
      <c r="BV2193" s="189">
        <v>15.046825629543051</v>
      </c>
      <c r="BW2193" s="189">
        <v>22.112379219503339</v>
      </c>
      <c r="BX2193" s="189">
        <v>19.36517993424885</v>
      </c>
      <c r="BY2193" s="189">
        <v>15.267074423087227</v>
      </c>
      <c r="BZ2193" s="190">
        <v>26.728500524137509</v>
      </c>
      <c r="CA2193" s="189">
        <f>[5]GUINEE!BQ2181</f>
        <v>28.012976691776188</v>
      </c>
      <c r="CB2193" s="189">
        <v>28.788573216178531</v>
      </c>
      <c r="CC2193" s="189">
        <v>28.669606861716325</v>
      </c>
      <c r="CD2193" s="189">
        <v>28.35503786989058</v>
      </c>
      <c r="CE2193" s="189">
        <v>28.801249974455768</v>
      </c>
      <c r="CF2193" s="189">
        <v>29.050106660322829</v>
      </c>
      <c r="CG2193" s="189">
        <v>25.954558136671725</v>
      </c>
      <c r="CH2193" s="189">
        <v>30.33582222282946</v>
      </c>
      <c r="CI2193" s="189">
        <v>29.960785021755637</v>
      </c>
      <c r="CJ2193" s="190">
        <v>30.361161109440548</v>
      </c>
      <c r="CK2193" s="190">
        <v>29.991294868730208</v>
      </c>
      <c r="CL2193" s="189">
        <f>[5]GUINEE!CD2181</f>
        <v>31.134485719355887</v>
      </c>
      <c r="CM2193" s="189">
        <v>24.759690254980125</v>
      </c>
      <c r="CN2193" s="189">
        <v>26.016694010290429</v>
      </c>
      <c r="CO2193" s="189">
        <v>25.947606908245842</v>
      </c>
      <c r="CP2193" s="189">
        <v>29.167246848900813</v>
      </c>
      <c r="CQ2193" s="189">
        <v>26.031355902176688</v>
      </c>
      <c r="CR2193" s="189">
        <v>20.855540504968502</v>
      </c>
      <c r="CS2193" s="189">
        <v>30.402744200890915</v>
      </c>
      <c r="CT2193" s="189">
        <v>26.678323629156587</v>
      </c>
      <c r="CU2193" s="189">
        <v>19.753520634366815</v>
      </c>
      <c r="CV2193" s="189">
        <v>35.379628582570128</v>
      </c>
      <c r="CW2193" s="189">
        <v>31.921665747882649</v>
      </c>
      <c r="CX2193" s="189">
        <v>35.433563865909157</v>
      </c>
      <c r="CY2193" s="189">
        <v>31.909197903525495</v>
      </c>
      <c r="CZ2193" s="189">
        <v>26.741871997001248</v>
      </c>
      <c r="DA2193" s="189">
        <f>[5]GUINEE!CP2181</f>
        <v>36.174659354262602</v>
      </c>
      <c r="DB2193" s="190">
        <v>29.453491195138398</v>
      </c>
      <c r="DC2193" s="190">
        <v>26.665485378650526</v>
      </c>
      <c r="DD2193" s="190">
        <v>20.525893149564929</v>
      </c>
      <c r="DE2193" s="190">
        <v>28.539583776549676</v>
      </c>
      <c r="DF2193" s="190">
        <v>24.945632566541704</v>
      </c>
      <c r="DG2193" s="190">
        <v>18.57994247707186</v>
      </c>
      <c r="DH2193" s="190">
        <v>37.223478823577494</v>
      </c>
      <c r="DI2193" s="190">
        <v>33.965915111975107</v>
      </c>
      <c r="DJ2193" s="190">
        <v>28.837537698779858</v>
      </c>
      <c r="DK2193" s="190">
        <v>39.063892996118426</v>
      </c>
      <c r="DL2193" s="190">
        <v>35.804085384057842</v>
      </c>
      <c r="DM2193" s="190">
        <v>30.827886049995616</v>
      </c>
      <c r="DN2193" s="283">
        <f>[5]GUINEE!DC2181</f>
        <v>28.14481808817953</v>
      </c>
      <c r="DO2193" s="190">
        <v>30.827886049995616</v>
      </c>
      <c r="DP2193" s="190">
        <v>28.656757407653227</v>
      </c>
      <c r="DQ2193" s="190">
        <v>28.306519005342164</v>
      </c>
      <c r="DR2193" s="190">
        <v>28.378212683654404</v>
      </c>
      <c r="DS2193" s="190">
        <v>40.734392930604294</v>
      </c>
      <c r="DT2193" s="190">
        <v>40.325130273261969</v>
      </c>
      <c r="DU2193" s="190">
        <v>26.409002358250127</v>
      </c>
      <c r="DV2193" s="191">
        <f>[5]GUINEE!DN2181</f>
        <v>27.99605294952142</v>
      </c>
      <c r="DW2193" s="192">
        <f>[5]GUINEE!DO2181</f>
        <v>27.545602971843756</v>
      </c>
      <c r="DX2193" s="193">
        <f>[5]GUINEE!DP2181</f>
        <v>30.711906455911759</v>
      </c>
      <c r="DZ2193" s="190">
        <f>[5]GUINEE!DR2181</f>
        <v>26.483396840399738</v>
      </c>
      <c r="EC2193" s="190">
        <f>[5]GUINEE!DU2181</f>
        <v>24.517644427359127</v>
      </c>
      <c r="EF2193" s="190">
        <f>[5]GUINEE!DX2181</f>
        <v>22.325359119847381</v>
      </c>
      <c r="EI2193" s="190">
        <f>[5]GUINEE!EA2181</f>
        <v>21.039239677314352</v>
      </c>
      <c r="EL2193" s="190">
        <f>[5]GUINEE!ED2181</f>
        <v>19.932037749246305</v>
      </c>
      <c r="EO2193" s="190">
        <f>[5]GUINEE!EG2181</f>
        <v>19.285223236040085</v>
      </c>
    </row>
    <row r="2194" spans="1:145" ht="15.5" x14ac:dyDescent="0.35">
      <c r="A2194" s="56" t="s">
        <v>486</v>
      </c>
      <c r="B2194" s="102">
        <f>[6]TCHAD!D2262</f>
        <v>-1.6544213892914665</v>
      </c>
      <c r="C2194" s="102">
        <f>[6]TCHAD!E2262</f>
        <v>-0.47831585624102746</v>
      </c>
      <c r="D2194" s="102">
        <f>[6]TCHAD!F2262</f>
        <v>-1.884843142813156</v>
      </c>
      <c r="E2194" s="102">
        <f>[6]TCHAD!G2262</f>
        <v>-0.15555427001377659</v>
      </c>
      <c r="F2194" s="102">
        <f>[6]TCHAD!H2262</f>
        <v>-2.7254077775104979</v>
      </c>
      <c r="G2194" s="102">
        <f>[6]TCHAD!I2262</f>
        <v>-0.63862676393315676</v>
      </c>
      <c r="H2194" s="102">
        <f>[6]TCHAD!J2262</f>
        <v>-4.1584904428400131</v>
      </c>
      <c r="I2194" s="102">
        <f>[6]TCHAD!K2262</f>
        <v>-3.0809584480528529</v>
      </c>
      <c r="J2194" s="102">
        <f>[6]TCHAD!L2262</f>
        <v>0.3602660658523118</v>
      </c>
      <c r="K2194" s="102">
        <f>[6]TCHAD!M2262</f>
        <v>3.3381270988989824</v>
      </c>
      <c r="L2194" s="102">
        <f>[6]TCHAD!N2262</f>
        <v>0.66535920369593293</v>
      </c>
      <c r="M2194" s="102">
        <f>[6]TCHAD!O2262</f>
        <v>2.6120321710754459</v>
      </c>
      <c r="N2194" s="102">
        <f>[6]TCHAD!P2262</f>
        <v>1.7190373832443711</v>
      </c>
      <c r="O2194" s="102">
        <f>[6]TCHAD!Q2262</f>
        <v>1.3877833876204222</v>
      </c>
      <c r="P2194" s="102">
        <f>[6]TCHAD!R2262</f>
        <v>22.000050366355598</v>
      </c>
      <c r="Q2194" s="102">
        <f>[6]TCHAD!S2262</f>
        <v>-1.7608768706043272</v>
      </c>
      <c r="R2194" s="102">
        <f>[6]TCHAD!T2262</f>
        <v>15.140300539509971</v>
      </c>
      <c r="S2194" s="102">
        <f>[6]TCHAD!U2262</f>
        <v>10.031249816947902</v>
      </c>
      <c r="T2194" s="102">
        <f>[6]TCHAD!V2262</f>
        <v>15.243050581253565</v>
      </c>
      <c r="U2194" s="102">
        <f>[6]TCHAD!W2262</f>
        <v>25.455949688275613</v>
      </c>
      <c r="V2194" s="102">
        <f>[6]TCHAD!X2262</f>
        <v>23.996391195052631</v>
      </c>
      <c r="W2194" s="102">
        <f>[6]TCHAD!Y2262</f>
        <v>22.96586337942378</v>
      </c>
      <c r="X2194" s="103">
        <f>[6]TCHAD!Z2262</f>
        <v>6.0590234305747472</v>
      </c>
      <c r="Y2194" s="103">
        <f>[6]TCHAD!AA2262</f>
        <v>16.698264238785011</v>
      </c>
      <c r="Z2194" s="102">
        <f>[6]TCHAD!AB2262</f>
        <v>12.744850706610711</v>
      </c>
      <c r="AA2194" s="102">
        <f>[6]TCHAD!AC2262</f>
        <v>30.738044507432647</v>
      </c>
      <c r="AB2194" s="102">
        <v>21.179051671442213</v>
      </c>
      <c r="AC2194" s="102">
        <v>24.541569340425319</v>
      </c>
      <c r="AD2194" s="102">
        <v>8.766690428028312</v>
      </c>
      <c r="AE2194" s="102">
        <f>[6]TCHAD!AH2262</f>
        <v>13.363359602941033</v>
      </c>
      <c r="AF2194" s="102">
        <v>14.5520596878508</v>
      </c>
      <c r="AG2194" s="102">
        <v>12.38558172028813</v>
      </c>
      <c r="AH2194" s="102">
        <v>10.8508075604217</v>
      </c>
      <c r="AI2194" s="102">
        <v>9.5608187060203154</v>
      </c>
      <c r="AJ2194" s="103">
        <f>[6]TCHAD!AM2262</f>
        <v>11.445965512547225</v>
      </c>
      <c r="AK2194" s="103">
        <v>8.0503637292804999</v>
      </c>
      <c r="AL2194" s="103">
        <v>6.1978506577596804</v>
      </c>
      <c r="AM2194" s="103">
        <v>2.4154370698491423</v>
      </c>
      <c r="AN2194" s="103">
        <v>2.130097565493247</v>
      </c>
      <c r="AO2194" s="103">
        <f>[6]TCHAD!AR2262</f>
        <v>15.313273361009436</v>
      </c>
      <c r="AP2194" s="103">
        <v>0.51740122000322697</v>
      </c>
      <c r="AQ2194" s="103">
        <v>-4.2843306929013236</v>
      </c>
      <c r="AR2194" s="103">
        <v>-3.0953892000371015</v>
      </c>
      <c r="AS2194" s="103">
        <f>[6]TCHAD!AV2262</f>
        <v>17.459637559423896</v>
      </c>
      <c r="AT2194" s="103">
        <v>8.0852281340095953</v>
      </c>
      <c r="AU2194" s="103">
        <v>-1.3706055186278738</v>
      </c>
      <c r="AV2194" s="103">
        <v>7.7780943481750002</v>
      </c>
      <c r="AW2194" s="103">
        <v>8.109948591629756</v>
      </c>
      <c r="AX2194" s="103">
        <f>[6]TCHAD!BA2262</f>
        <v>20.001487713973592</v>
      </c>
      <c r="AY2194" s="103"/>
      <c r="AZ2194" s="103">
        <v>7.8068063224508464</v>
      </c>
      <c r="BA2194" s="103">
        <v>5.552792094243431</v>
      </c>
      <c r="BB2194" s="103">
        <v>11.221808140056964</v>
      </c>
      <c r="BC2194" s="103">
        <v>8.682088175893103</v>
      </c>
      <c r="BD2194" s="103">
        <v>16.928481535416321</v>
      </c>
      <c r="BE2194" s="103">
        <v>15.123411232822184</v>
      </c>
      <c r="BF2194" s="103">
        <f>[6]TCHAD!BH2262</f>
        <v>32.761746925153972</v>
      </c>
      <c r="BG2194" s="103">
        <v>15.813988573564819</v>
      </c>
      <c r="BH2194" s="103">
        <v>12.549648545508923</v>
      </c>
      <c r="BI2194" s="103">
        <v>14.437304473309561</v>
      </c>
      <c r="BJ2194" s="103">
        <v>11.061905837513207</v>
      </c>
      <c r="BK2194" s="103">
        <v>19.031496166132335</v>
      </c>
      <c r="BL2194" s="103">
        <v>16.474380727882998</v>
      </c>
      <c r="BM2194" s="103">
        <v>17.877324641474122</v>
      </c>
      <c r="BN2194" s="103">
        <v>15.182148938167316</v>
      </c>
      <c r="BO2194" s="103">
        <f>[6]TCHAD!BQ2262</f>
        <v>30.058468960484063</v>
      </c>
      <c r="BP2194" s="103">
        <v>30.557781284502322</v>
      </c>
      <c r="BQ2194" s="103">
        <v>30.557781284502322</v>
      </c>
      <c r="BR2194" s="103">
        <v>20.525910912742429</v>
      </c>
      <c r="BS2194" s="103">
        <v>14.224889267394463</v>
      </c>
      <c r="BT2194" s="103">
        <v>23.50849099879477</v>
      </c>
      <c r="BU2194" s="103">
        <v>23.71646026895494</v>
      </c>
      <c r="BV2194" s="103">
        <v>18.375349820327578</v>
      </c>
      <c r="BW2194" s="103">
        <v>26.093071522037555</v>
      </c>
      <c r="BX2194" s="103">
        <v>25.957300205263163</v>
      </c>
      <c r="BY2194" s="103">
        <v>23.242867198612373</v>
      </c>
      <c r="BZ2194" s="102">
        <v>23.907566789436594</v>
      </c>
      <c r="CA2194" s="103">
        <f>[6]TCHAD!CC2262</f>
        <v>24.740864369012595</v>
      </c>
      <c r="CB2194" s="103">
        <v>16.9252847694964</v>
      </c>
      <c r="CC2194" s="103">
        <v>16.839122375094444</v>
      </c>
      <c r="CD2194" s="103">
        <v>13.307137999367377</v>
      </c>
      <c r="CE2194" s="103">
        <v>16.519192496664349</v>
      </c>
      <c r="CF2194" s="103">
        <v>16.489999387218841</v>
      </c>
      <c r="CG2194" s="103">
        <v>12.882785801821978</v>
      </c>
      <c r="CH2194" s="103">
        <v>20.421455410996799</v>
      </c>
      <c r="CI2194" s="103">
        <v>19.905740503473474</v>
      </c>
      <c r="CJ2194" s="102">
        <v>20.450913662480477</v>
      </c>
      <c r="CK2194" s="102">
        <v>20.043495117196418</v>
      </c>
      <c r="CL2194" s="103">
        <f>[6]TCHAD!CN2262</f>
        <v>34.086696839889854</v>
      </c>
      <c r="CM2194" s="103">
        <v>19.351223464597105</v>
      </c>
      <c r="CN2194" s="103">
        <v>34.03398126918065</v>
      </c>
      <c r="CO2194" s="103">
        <v>33.551427277961899</v>
      </c>
      <c r="CP2194" s="103">
        <v>32.454347139278354</v>
      </c>
      <c r="CQ2194" s="103">
        <v>27.094465799842943</v>
      </c>
      <c r="CR2194" s="103">
        <v>22.573870103210979</v>
      </c>
      <c r="CS2194" s="103">
        <v>35.315689435733603</v>
      </c>
      <c r="CT2194" s="103">
        <v>32.73285581527113</v>
      </c>
      <c r="CU2194" s="103">
        <v>26.553695214099658</v>
      </c>
      <c r="CV2194" s="103">
        <v>35.764581922220259</v>
      </c>
      <c r="CW2194" s="103">
        <v>34.113125719079484</v>
      </c>
      <c r="CX2194" s="103">
        <v>32.123082272661847</v>
      </c>
      <c r="CY2194" s="103">
        <v>32.712117764230413</v>
      </c>
      <c r="CZ2194" s="103">
        <v>30.893442123877097</v>
      </c>
      <c r="DA2194" s="103">
        <f>[6]TCHAD!CZ2262</f>
        <v>37.542633260794489</v>
      </c>
      <c r="DB2194" s="102">
        <v>40.54884124938777</v>
      </c>
      <c r="DC2194" s="102">
        <v>36.894280008609144</v>
      </c>
      <c r="DD2194" s="102">
        <v>31.550074927286676</v>
      </c>
      <c r="DE2194" s="102">
        <v>34.85990932286893</v>
      </c>
      <c r="DF2194" s="102">
        <v>35.113734653711703</v>
      </c>
      <c r="DG2194" s="102">
        <v>33.93310811752638</v>
      </c>
      <c r="DH2194" s="102">
        <v>39.149107689078797</v>
      </c>
      <c r="DI2194" s="102">
        <v>36.653073301214896</v>
      </c>
      <c r="DJ2194" s="102">
        <v>34.193873080200611</v>
      </c>
      <c r="DK2194" s="102">
        <v>40.482780108082181</v>
      </c>
      <c r="DL2194" s="102">
        <v>38.007386389001418</v>
      </c>
      <c r="DM2194" s="102">
        <v>32.807795125409427</v>
      </c>
      <c r="DN2194" s="104">
        <f>[6]TCHAD!DM2262</f>
        <v>33.727682542465004</v>
      </c>
      <c r="DO2194" s="102">
        <v>32.807795125409427</v>
      </c>
      <c r="DP2194" s="102">
        <v>43.40792549980538</v>
      </c>
      <c r="DQ2194" s="102">
        <v>41.482114674103023</v>
      </c>
      <c r="DR2194" s="102">
        <v>36.535483710278058</v>
      </c>
      <c r="DS2194" s="102">
        <v>44.305638655460747</v>
      </c>
      <c r="DT2194" s="102">
        <v>42.532297196108885</v>
      </c>
      <c r="DU2194" s="102">
        <v>41.264578789479359</v>
      </c>
      <c r="DV2194" s="105">
        <f>[6]TCHAD!DW2262</f>
        <v>31.075543154421059</v>
      </c>
      <c r="DW2194" s="106">
        <f>[6]TCHAD!DX2262</f>
        <v>30.181116217821941</v>
      </c>
      <c r="DX2194" s="107">
        <f>[6]TCHAD!DY2262</f>
        <v>33.748464562852362</v>
      </c>
      <c r="DZ2194" s="102">
        <f>[6]TCHAD!EA2262</f>
        <v>24.201766870761386</v>
      </c>
      <c r="EC2194" s="102">
        <f>[6]TCHAD!ED2262</f>
        <v>22.325877099294477</v>
      </c>
      <c r="EF2194" s="102">
        <f>[6]TCHAD!EG2262</f>
        <v>19.67038426793864</v>
      </c>
      <c r="EI2194" s="102">
        <f>[6]TCHAD!EJ2262</f>
        <v>17.968239399077575</v>
      </c>
      <c r="EL2194" s="102">
        <f>[6]TCHAD!EM2262</f>
        <v>16.188501356745007</v>
      </c>
      <c r="EO2194" s="102">
        <f>[6]TCHAD!EP2262</f>
        <v>14.906130598741882</v>
      </c>
    </row>
    <row r="2195" spans="1:145" ht="15.5" x14ac:dyDescent="0.35">
      <c r="A2195" s="27"/>
      <c r="B2195" s="102"/>
      <c r="C2195" s="102"/>
      <c r="D2195" s="102"/>
      <c r="E2195" s="102"/>
      <c r="F2195" s="102"/>
      <c r="G2195" s="102"/>
      <c r="H2195" s="102"/>
      <c r="I2195" s="102"/>
      <c r="J2195" s="102"/>
      <c r="K2195" s="102"/>
      <c r="L2195" s="102"/>
      <c r="M2195" s="102"/>
      <c r="N2195" s="102"/>
      <c r="O2195" s="102"/>
      <c r="P2195" s="102"/>
      <c r="Q2195" s="102"/>
      <c r="R2195" s="102"/>
      <c r="S2195" s="102"/>
      <c r="T2195" s="102"/>
      <c r="U2195" s="102"/>
      <c r="V2195" s="102"/>
      <c r="W2195" s="102"/>
      <c r="X2195" s="103"/>
      <c r="Y2195" s="103"/>
      <c r="Z2195" s="102"/>
      <c r="AA2195" s="102"/>
      <c r="AB2195" s="102"/>
      <c r="AC2195" s="102"/>
      <c r="AD2195" s="102"/>
      <c r="AE2195" s="102"/>
      <c r="AF2195" s="102"/>
      <c r="AG2195" s="102"/>
      <c r="AH2195" s="102"/>
      <c r="AI2195" s="102"/>
      <c r="AJ2195" s="103"/>
      <c r="AK2195" s="103"/>
      <c r="AL2195" s="103"/>
      <c r="AM2195" s="103"/>
      <c r="AN2195" s="103"/>
      <c r="AO2195" s="103"/>
      <c r="AP2195" s="103"/>
      <c r="AQ2195" s="103"/>
      <c r="AR2195" s="103"/>
      <c r="AS2195" s="103"/>
      <c r="AT2195" s="103"/>
      <c r="AU2195" s="103"/>
      <c r="AV2195" s="103"/>
      <c r="AW2195" s="103"/>
      <c r="AX2195" s="103"/>
      <c r="AY2195" s="103"/>
      <c r="AZ2195" s="103"/>
      <c r="BA2195" s="103"/>
      <c r="BB2195" s="103"/>
      <c r="BC2195" s="103"/>
      <c r="BD2195" s="103"/>
      <c r="BE2195" s="103"/>
      <c r="BF2195" s="103"/>
      <c r="BG2195" s="103"/>
      <c r="BH2195" s="103"/>
      <c r="BI2195" s="103"/>
      <c r="BJ2195" s="103"/>
      <c r="BK2195" s="103"/>
      <c r="BL2195" s="103"/>
      <c r="BM2195" s="103"/>
      <c r="BN2195" s="103"/>
      <c r="BO2195" s="103"/>
      <c r="BP2195" s="103"/>
      <c r="BQ2195" s="103"/>
      <c r="BR2195" s="103"/>
      <c r="BS2195" s="103"/>
      <c r="BT2195" s="103"/>
      <c r="BU2195" s="103"/>
      <c r="BV2195" s="103"/>
      <c r="BW2195" s="103"/>
      <c r="BX2195" s="103"/>
      <c r="BY2195" s="103"/>
      <c r="BZ2195" s="102"/>
      <c r="CA2195" s="103"/>
      <c r="CB2195" s="103"/>
      <c r="CC2195" s="103"/>
      <c r="CD2195" s="103"/>
      <c r="CE2195" s="103"/>
      <c r="CF2195" s="103"/>
      <c r="CG2195" s="103"/>
      <c r="CH2195" s="103"/>
      <c r="CI2195" s="103"/>
      <c r="CJ2195" s="102"/>
      <c r="CK2195" s="102"/>
      <c r="CL2195" s="103"/>
      <c r="CM2195" s="103"/>
      <c r="CN2195" s="103"/>
      <c r="CO2195" s="103"/>
      <c r="CP2195" s="103"/>
      <c r="CQ2195" s="103"/>
      <c r="CR2195" s="103"/>
      <c r="CS2195" s="103"/>
      <c r="CT2195" s="103"/>
      <c r="CU2195" s="103"/>
      <c r="CV2195" s="103"/>
      <c r="CW2195" s="103"/>
      <c r="CX2195" s="103"/>
      <c r="CY2195" s="103"/>
      <c r="CZ2195" s="103"/>
      <c r="DA2195" s="103"/>
      <c r="DB2195" s="102"/>
      <c r="DC2195" s="102"/>
      <c r="DD2195" s="102"/>
      <c r="DE2195" s="102"/>
      <c r="DF2195" s="102"/>
      <c r="DG2195" s="102"/>
      <c r="DH2195" s="102"/>
      <c r="DI2195" s="102"/>
      <c r="DJ2195" s="102"/>
      <c r="DK2195" s="102"/>
      <c r="DL2195" s="102"/>
      <c r="DM2195" s="102"/>
      <c r="DN2195" s="104"/>
      <c r="DO2195" s="102"/>
      <c r="DP2195" s="102"/>
      <c r="DQ2195" s="102"/>
      <c r="DR2195" s="102"/>
      <c r="DS2195" s="102"/>
      <c r="DT2195" s="102"/>
      <c r="DU2195" s="102"/>
      <c r="DV2195" s="105"/>
      <c r="DW2195" s="106"/>
      <c r="DX2195" s="107"/>
      <c r="DZ2195" s="102"/>
      <c r="EC2195" s="102"/>
      <c r="EF2195" s="102"/>
      <c r="EI2195" s="102"/>
      <c r="EL2195" s="102"/>
      <c r="EO2195" s="102"/>
    </row>
    <row r="2196" spans="1:145" ht="15.5" x14ac:dyDescent="0.35">
      <c r="A2196" s="126" t="s">
        <v>715</v>
      </c>
      <c r="B2196" s="102" t="e">
        <f t="shared" ref="B2196:AA2202" si="2203">B2188*B2629/B$2629</f>
        <v>#VALUE!</v>
      </c>
      <c r="C2196" s="102" t="e">
        <f t="shared" si="2203"/>
        <v>#VALUE!</v>
      </c>
      <c r="D2196" s="102" t="e">
        <f t="shared" si="2203"/>
        <v>#VALUE!</v>
      </c>
      <c r="E2196" s="102" t="e">
        <f t="shared" si="2203"/>
        <v>#VALUE!</v>
      </c>
      <c r="F2196" s="102" t="e">
        <f t="shared" si="2203"/>
        <v>#VALUE!</v>
      </c>
      <c r="G2196" s="102" t="e">
        <f t="shared" si="2203"/>
        <v>#VALUE!</v>
      </c>
      <c r="H2196" s="102" t="e">
        <f t="shared" si="2203"/>
        <v>#VALUE!</v>
      </c>
      <c r="I2196" s="102" t="e">
        <f t="shared" si="2203"/>
        <v>#VALUE!</v>
      </c>
      <c r="J2196" s="102" t="e">
        <f t="shared" si="2203"/>
        <v>#VALUE!</v>
      </c>
      <c r="K2196" s="102" t="e">
        <f t="shared" si="2203"/>
        <v>#VALUE!</v>
      </c>
      <c r="L2196" s="102" t="e">
        <f t="shared" si="2203"/>
        <v>#VALUE!</v>
      </c>
      <c r="M2196" s="102" t="e">
        <f t="shared" si="2203"/>
        <v>#VALUE!</v>
      </c>
      <c r="N2196" s="102" t="e">
        <f t="shared" si="2203"/>
        <v>#VALUE!</v>
      </c>
      <c r="O2196" s="102" t="e">
        <f t="shared" si="2203"/>
        <v>#VALUE!</v>
      </c>
      <c r="P2196" s="102" t="e">
        <f t="shared" si="2203"/>
        <v>#VALUE!</v>
      </c>
      <c r="Q2196" s="102" t="e">
        <f t="shared" si="2203"/>
        <v>#VALUE!</v>
      </c>
      <c r="R2196" s="102" t="e">
        <f t="shared" si="2203"/>
        <v>#VALUE!</v>
      </c>
      <c r="S2196" s="102" t="e">
        <f t="shared" si="2203"/>
        <v>#VALUE!</v>
      </c>
      <c r="T2196" s="102" t="e">
        <f t="shared" si="2203"/>
        <v>#VALUE!</v>
      </c>
      <c r="U2196" s="102" t="e">
        <f t="shared" si="2203"/>
        <v>#VALUE!</v>
      </c>
      <c r="V2196" s="102" t="e">
        <f t="shared" si="2203"/>
        <v>#VALUE!</v>
      </c>
      <c r="W2196" s="102" t="e">
        <f t="shared" si="2203"/>
        <v>#VALUE!</v>
      </c>
      <c r="X2196" s="103" t="e">
        <f t="shared" si="2203"/>
        <v>#VALUE!</v>
      </c>
      <c r="Y2196" s="103" t="e">
        <f t="shared" si="2203"/>
        <v>#VALUE!</v>
      </c>
      <c r="Z2196" s="102" t="e">
        <f t="shared" si="2203"/>
        <v>#VALUE!</v>
      </c>
      <c r="AA2196" s="102" t="e">
        <f t="shared" si="2203"/>
        <v>#VALUE!</v>
      </c>
      <c r="AB2196" s="102">
        <v>32.894380061581735</v>
      </c>
      <c r="AC2196" s="102">
        <v>32.901242992887425</v>
      </c>
      <c r="AD2196" s="102">
        <v>30.411503453007601</v>
      </c>
      <c r="AE2196" s="102" t="e">
        <f t="shared" ref="AE2196:AE2202" si="2204">AE2188*AE2629/AE$2629</f>
        <v>#VALUE!</v>
      </c>
      <c r="AF2196" s="102">
        <v>27.050494509830202</v>
      </c>
      <c r="AG2196" s="102">
        <v>26.158737975103939</v>
      </c>
      <c r="AH2196" s="102">
        <v>26.07942177170262</v>
      </c>
      <c r="AI2196" s="102">
        <v>25.074139525506308</v>
      </c>
      <c r="AJ2196" s="103" t="e">
        <f t="shared" ref="AJ2196:AJ2202" si="2205">AJ2188*AJ2629/AJ$2629</f>
        <v>#VALUE!</v>
      </c>
      <c r="AK2196" s="103">
        <v>17.5061394428187</v>
      </c>
      <c r="AL2196" s="103">
        <v>22.250039409700094</v>
      </c>
      <c r="AM2196" s="103">
        <v>21.833734435932094</v>
      </c>
      <c r="AN2196" s="103">
        <v>21.927054300349774</v>
      </c>
      <c r="AO2196" s="103" t="e">
        <f t="shared" ref="AO2196:AO2202" si="2206">AO2188*AO2629/AO$2629</f>
        <v>#VALUE!</v>
      </c>
      <c r="AP2196" s="103">
        <v>18.09499164776188</v>
      </c>
      <c r="AQ2196" s="103">
        <v>16.648855666873668</v>
      </c>
      <c r="AR2196" s="103">
        <v>15.449482520890983</v>
      </c>
      <c r="AS2196" s="103" t="e">
        <f t="shared" ref="AS2196:AS2202" si="2207">AS2188*AS2629/AS$2629</f>
        <v>#VALUE!</v>
      </c>
      <c r="AT2196" s="103">
        <v>19.59499456603384</v>
      </c>
      <c r="AU2196" s="103">
        <v>15.0731550304004</v>
      </c>
      <c r="AV2196" s="103">
        <v>15.025679762570959</v>
      </c>
      <c r="AW2196" s="103">
        <v>15.193513712792992</v>
      </c>
      <c r="AX2196" s="103" t="e">
        <f t="shared" ref="AX2196:AX2202" si="2208">AX2188*AX2629/AX$2629</f>
        <v>#VALUE!</v>
      </c>
      <c r="AY2196" s="103"/>
      <c r="AZ2196" s="103">
        <v>0.35626979393836816</v>
      </c>
      <c r="BA2196" s="103">
        <v>-1.6306953162741937</v>
      </c>
      <c r="BB2196" s="103">
        <v>-0.24028302067050153</v>
      </c>
      <c r="BC2196" s="103">
        <v>-2.3861929369683237</v>
      </c>
      <c r="BD2196" s="103">
        <v>1.1321901965565009</v>
      </c>
      <c r="BE2196" s="103">
        <v>-1.3021880149023248</v>
      </c>
      <c r="BF2196" s="103" t="e">
        <f t="shared" ref="BF2196:BF2202" si="2209">BF2188*BF2629/BF$2629</f>
        <v>#VALUE!</v>
      </c>
      <c r="BG2196" s="103">
        <v>-1.2303543554124008</v>
      </c>
      <c r="BH2196" s="103">
        <v>-4.9761131180268006</v>
      </c>
      <c r="BI2196" s="103">
        <v>-2.1936225487500254</v>
      </c>
      <c r="BJ2196" s="103">
        <v>-5.3975307509453572</v>
      </c>
      <c r="BK2196" s="103">
        <v>-0.22970674068999825</v>
      </c>
      <c r="BL2196" s="103">
        <v>-5.6102515093019161</v>
      </c>
      <c r="BM2196" s="103">
        <v>-0.86113473327238521</v>
      </c>
      <c r="BN2196" s="103">
        <v>-4.3919103978426781</v>
      </c>
      <c r="BO2196" s="103" t="e">
        <f t="shared" ref="BO2196:BO2202" si="2210">BO2188*BO2629/BO$2629</f>
        <v>#VALUE!</v>
      </c>
      <c r="BP2196" s="103">
        <v>2.6438100423558004</v>
      </c>
      <c r="BQ2196" s="103">
        <v>22.168219791292309</v>
      </c>
      <c r="BR2196" s="103">
        <v>16.179654395245141</v>
      </c>
      <c r="BS2196" s="103">
        <v>-10.069928436712766</v>
      </c>
      <c r="BT2196" s="103">
        <v>20.800749575765142</v>
      </c>
      <c r="BU2196" s="103">
        <v>19.985934708796954</v>
      </c>
      <c r="BV2196" s="103">
        <v>17.255452980540245</v>
      </c>
      <c r="BW2196" s="103">
        <v>21.135533620187474</v>
      </c>
      <c r="BX2196" s="103">
        <v>19.413676008840053</v>
      </c>
      <c r="BY2196" s="103">
        <v>17.256024181281038</v>
      </c>
      <c r="BZ2196" s="102">
        <v>20.481229028059637</v>
      </c>
      <c r="CA2196" s="103" t="e">
        <f t="shared" ref="CA2196:CA2202" si="2211">CA2188*CA2629/CA$2629</f>
        <v>#VALUE!</v>
      </c>
      <c r="CB2196" s="103">
        <v>23.683731335421683</v>
      </c>
      <c r="CC2196" s="103">
        <v>23.642922594993806</v>
      </c>
      <c r="CD2196" s="103">
        <v>21.970141795245407</v>
      </c>
      <c r="CE2196" s="103">
        <v>22.830111124628765</v>
      </c>
      <c r="CF2196" s="103">
        <v>22.89630437983099</v>
      </c>
      <c r="CG2196" s="103">
        <v>20.8109635583752</v>
      </c>
      <c r="CH2196" s="103">
        <v>24.915564404740842</v>
      </c>
      <c r="CI2196" s="103">
        <v>24.147576726835688</v>
      </c>
      <c r="CJ2196" s="102">
        <v>25.612122481397481</v>
      </c>
      <c r="CK2196" s="102">
        <v>24.447562769886048</v>
      </c>
      <c r="CL2196" s="103" t="e">
        <f t="shared" ref="CL2196:CL2202" si="2212">CL2188*CL2629/CL$2629</f>
        <v>#VALUE!</v>
      </c>
      <c r="CM2196" s="103">
        <v>25.18466797883724</v>
      </c>
      <c r="CN2196" s="103">
        <v>31.451622619481434</v>
      </c>
      <c r="CO2196" s="103">
        <v>31.29369241353001</v>
      </c>
      <c r="CP2196" s="103">
        <v>32.880196897361927</v>
      </c>
      <c r="CQ2196" s="103">
        <v>29.549002833750404</v>
      </c>
      <c r="CR2196" s="103">
        <v>26.840902851244181</v>
      </c>
      <c r="CS2196" s="103">
        <v>33.656443161311742</v>
      </c>
      <c r="CT2196" s="103">
        <v>32.12139410722245</v>
      </c>
      <c r="CU2196" s="103">
        <v>27.900684590169316</v>
      </c>
      <c r="CV2196" s="103">
        <v>33.616504948534732</v>
      </c>
      <c r="CW2196" s="103">
        <v>32.520771651969227</v>
      </c>
      <c r="CX2196" s="103">
        <v>33.099823341764925</v>
      </c>
      <c r="CY2196" s="103">
        <v>32.685377052741252</v>
      </c>
      <c r="CZ2196" s="103">
        <v>31.235577977019691</v>
      </c>
      <c r="DA2196" s="103" t="e">
        <f t="shared" ref="DA2196:DA2202" si="2213">DA2188*DA2629/DA$2629</f>
        <v>#VALUE!</v>
      </c>
      <c r="DB2196" s="102">
        <v>28.917867130606279</v>
      </c>
      <c r="DC2196" s="102">
        <v>27.278651642261387</v>
      </c>
      <c r="DD2196" s="102">
        <v>24.18646107669219</v>
      </c>
      <c r="DE2196" s="102">
        <v>28.33502895336224</v>
      </c>
      <c r="DF2196" s="102">
        <v>26.927335763669536</v>
      </c>
      <c r="DG2196" s="102">
        <v>24.857748646121937</v>
      </c>
      <c r="DH2196" s="102">
        <v>29.227343872638013</v>
      </c>
      <c r="DI2196" s="102">
        <v>27.368306222842357</v>
      </c>
      <c r="DJ2196" s="102">
        <v>25.225345547673385</v>
      </c>
      <c r="DK2196" s="102">
        <v>28.006906999889274</v>
      </c>
      <c r="DL2196" s="102">
        <v>26.387902496201765</v>
      </c>
      <c r="DM2196" s="102">
        <v>25.448640665413286</v>
      </c>
      <c r="DN2196" s="104" t="e">
        <f t="shared" ref="DN2196:DN2202" si="2214">DN2188*DN2629/DN$2629</f>
        <v>#VALUE!</v>
      </c>
      <c r="DO2196" s="102">
        <v>25.448640665413286</v>
      </c>
      <c r="DP2196" s="102">
        <v>30.355102390561928</v>
      </c>
      <c r="DQ2196" s="102">
        <v>29.174617731245249</v>
      </c>
      <c r="DR2196" s="102">
        <v>27.507756396799511</v>
      </c>
      <c r="DS2196" s="102">
        <v>30.304764154189595</v>
      </c>
      <c r="DT2196" s="102">
        <v>29.341690027290078</v>
      </c>
      <c r="DU2196" s="102">
        <v>28.418231907603808</v>
      </c>
      <c r="DV2196" s="105" t="e">
        <f t="shared" ref="DV2196:DX2202" si="2215">DV2188*DV2629/DV$2629</f>
        <v>#VALUE!</v>
      </c>
      <c r="DW2196" s="106" t="e">
        <f t="shared" si="2215"/>
        <v>#VALUE!</v>
      </c>
      <c r="DX2196" s="107" t="e">
        <f t="shared" si="2215"/>
        <v>#VALUE!</v>
      </c>
      <c r="DZ2196" s="102" t="e">
        <f t="shared" ref="DZ2196:DZ2202" si="2216">DZ2188*DZ2629/DZ$2629</f>
        <v>#VALUE!</v>
      </c>
      <c r="EC2196" s="102" t="e">
        <f t="shared" ref="EC2196:EC2202" si="2217">EC2188*EC2629/EC$2629</f>
        <v>#VALUE!</v>
      </c>
      <c r="EF2196" s="102" t="e">
        <f t="shared" ref="EF2196:EF2202" si="2218">EF2188*EF2629/EF$2629</f>
        <v>#VALUE!</v>
      </c>
      <c r="EI2196" s="102" t="e">
        <f t="shared" ref="EI2196:EI2202" si="2219">EI2188*EI2629/EI$2629</f>
        <v>#VALUE!</v>
      </c>
      <c r="EL2196" s="102" t="e">
        <f t="shared" ref="EL2196:EL2202" si="2220">EL2188*EL2629/EL$2629</f>
        <v>#VALUE!</v>
      </c>
      <c r="EO2196" s="102" t="e">
        <f t="shared" ref="EO2196:EO2202" si="2221">EO2188*EO2629/EO$2629</f>
        <v>#VALUE!</v>
      </c>
    </row>
    <row r="2197" spans="1:145" ht="15.5" x14ac:dyDescent="0.35">
      <c r="A2197" s="56" t="s">
        <v>482</v>
      </c>
      <c r="B2197" s="102">
        <f t="shared" si="2203"/>
        <v>8.9667148100404432</v>
      </c>
      <c r="C2197" s="102">
        <f t="shared" si="2203"/>
        <v>7.6330516760318314</v>
      </c>
      <c r="D2197" s="102">
        <f t="shared" si="2203"/>
        <v>6.1381632938472128</v>
      </c>
      <c r="E2197" s="102">
        <f t="shared" si="2203"/>
        <v>7.361697355395318</v>
      </c>
      <c r="F2197" s="102">
        <f t="shared" si="2203"/>
        <v>6.6711698647357185</v>
      </c>
      <c r="G2197" s="102">
        <f t="shared" si="2203"/>
        <v>4.5821540474092028</v>
      </c>
      <c r="H2197" s="102">
        <f t="shared" si="2203"/>
        <v>5.3271430640553366</v>
      </c>
      <c r="I2197" s="102">
        <f t="shared" si="2203"/>
        <v>5.2575920432614787</v>
      </c>
      <c r="J2197" s="102">
        <f t="shared" si="2203"/>
        <v>5.5803406389698873</v>
      </c>
      <c r="K2197" s="102">
        <f t="shared" si="2203"/>
        <v>6.0387789706239507</v>
      </c>
      <c r="L2197" s="102">
        <f t="shared" si="2203"/>
        <v>6.354826199342714</v>
      </c>
      <c r="M2197" s="102">
        <f t="shared" si="2203"/>
        <v>6.5109517506535717</v>
      </c>
      <c r="N2197" s="102">
        <f t="shared" si="2203"/>
        <v>7.9993705235129129</v>
      </c>
      <c r="O2197" s="102">
        <f t="shared" si="2203"/>
        <v>8.5350355121909622</v>
      </c>
      <c r="P2197" s="102">
        <f t="shared" si="2203"/>
        <v>7.0888111173814519</v>
      </c>
      <c r="Q2197" s="102">
        <f t="shared" si="2203"/>
        <v>6.7952104997649192</v>
      </c>
      <c r="R2197" s="102">
        <f t="shared" si="2203"/>
        <v>6.3265859048452118</v>
      </c>
      <c r="S2197" s="102">
        <f t="shared" si="2203"/>
        <v>7.4279378477332543</v>
      </c>
      <c r="T2197" s="102">
        <f t="shared" si="2203"/>
        <v>5.9448037043568567</v>
      </c>
      <c r="U2197" s="102">
        <f t="shared" si="2203"/>
        <v>6.3305550505148886</v>
      </c>
      <c r="V2197" s="102">
        <f t="shared" si="2203"/>
        <v>6.0287008381206624</v>
      </c>
      <c r="W2197" s="102">
        <f t="shared" si="2203"/>
        <v>5.9750841151417546</v>
      </c>
      <c r="X2197" s="103">
        <f t="shared" si="2203"/>
        <v>5.9964199676246279</v>
      </c>
      <c r="Y2197" s="103">
        <f t="shared" si="2203"/>
        <v>5.4490058092740838</v>
      </c>
      <c r="Z2197" s="102">
        <f t="shared" si="2203"/>
        <v>5.2428527461208079</v>
      </c>
      <c r="AA2197" s="102">
        <f t="shared" si="2203"/>
        <v>4.6893670429905105</v>
      </c>
      <c r="AB2197" s="102">
        <v>9.050942841528915</v>
      </c>
      <c r="AC2197" s="102">
        <v>8.6318831442800938</v>
      </c>
      <c r="AD2197" s="102">
        <v>8.3037779755259873</v>
      </c>
      <c r="AE2197" s="102">
        <f t="shared" si="2204"/>
        <v>4.9020976630951028</v>
      </c>
      <c r="AF2197" s="102">
        <v>6.37508192727985</v>
      </c>
      <c r="AG2197" s="102">
        <v>6.1913092167647461</v>
      </c>
      <c r="AH2197" s="102">
        <v>6.2819161455118691</v>
      </c>
      <c r="AI2197" s="102">
        <v>4.7348743834426399</v>
      </c>
      <c r="AJ2197" s="103">
        <f t="shared" si="2205"/>
        <v>5.3771927225768481</v>
      </c>
      <c r="AK2197" s="103">
        <v>6.4890138727962299</v>
      </c>
      <c r="AL2197" s="103">
        <v>6.3987328361701055</v>
      </c>
      <c r="AM2197" s="103">
        <v>0</v>
      </c>
      <c r="AN2197" s="103">
        <v>0</v>
      </c>
      <c r="AO2197" s="103">
        <f t="shared" si="2206"/>
        <v>5.7540216439117655</v>
      </c>
      <c r="AP2197" s="103">
        <v>0</v>
      </c>
      <c r="AQ2197" s="103">
        <v>0</v>
      </c>
      <c r="AR2197" s="103">
        <v>0</v>
      </c>
      <c r="AS2197" s="103">
        <f t="shared" si="2207"/>
        <v>7.0613166936402463</v>
      </c>
      <c r="AT2197" s="103">
        <v>0</v>
      </c>
      <c r="AU2197" s="103">
        <v>0</v>
      </c>
      <c r="AV2197" s="103">
        <v>0</v>
      </c>
      <c r="AW2197" s="103">
        <v>0</v>
      </c>
      <c r="AX2197" s="103">
        <f t="shared" si="2208"/>
        <v>7.1453508940471595</v>
      </c>
      <c r="AY2197" s="103"/>
      <c r="AZ2197" s="103">
        <v>0</v>
      </c>
      <c r="BA2197" s="103">
        <v>0</v>
      </c>
      <c r="BB2197" s="103">
        <v>0</v>
      </c>
      <c r="BC2197" s="103">
        <v>0</v>
      </c>
      <c r="BD2197" s="103">
        <v>0</v>
      </c>
      <c r="BE2197" s="103">
        <v>0</v>
      </c>
      <c r="BF2197" s="103">
        <f t="shared" si="2209"/>
        <v>7.3960194185382617</v>
      </c>
      <c r="BG2197" s="103">
        <v>0</v>
      </c>
      <c r="BH2197" s="103">
        <v>0</v>
      </c>
      <c r="BI2197" s="103">
        <v>0</v>
      </c>
      <c r="BJ2197" s="103">
        <v>0</v>
      </c>
      <c r="BK2197" s="103">
        <v>0</v>
      </c>
      <c r="BL2197" s="103">
        <v>0</v>
      </c>
      <c r="BM2197" s="103">
        <v>0</v>
      </c>
      <c r="BN2197" s="103">
        <v>0</v>
      </c>
      <c r="BO2197" s="103">
        <f t="shared" si="2210"/>
        <v>7.0760370922542579</v>
      </c>
      <c r="BP2197" s="103">
        <v>0</v>
      </c>
      <c r="BQ2197" s="103">
        <v>0</v>
      </c>
      <c r="BR2197" s="103">
        <v>0</v>
      </c>
      <c r="BS2197" s="103">
        <v>0</v>
      </c>
      <c r="BT2197" s="103">
        <v>0</v>
      </c>
      <c r="BU2197" s="103">
        <v>0</v>
      </c>
      <c r="BV2197" s="103">
        <v>0</v>
      </c>
      <c r="BW2197" s="103">
        <v>0</v>
      </c>
      <c r="BX2197" s="103">
        <v>0</v>
      </c>
      <c r="BY2197" s="103">
        <v>0</v>
      </c>
      <c r="BZ2197" s="102">
        <v>0</v>
      </c>
      <c r="CA2197" s="103">
        <f t="shared" si="2211"/>
        <v>7.6957545157932881</v>
      </c>
      <c r="CB2197" s="103">
        <v>0</v>
      </c>
      <c r="CC2197" s="103">
        <v>0</v>
      </c>
      <c r="CD2197" s="103">
        <v>0</v>
      </c>
      <c r="CE2197" s="103">
        <v>0</v>
      </c>
      <c r="CF2197" s="103">
        <v>0</v>
      </c>
      <c r="CG2197" s="103">
        <v>0</v>
      </c>
      <c r="CH2197" s="103">
        <v>0</v>
      </c>
      <c r="CI2197" s="103">
        <v>0</v>
      </c>
      <c r="CJ2197" s="102">
        <v>0</v>
      </c>
      <c r="CK2197" s="102">
        <v>0</v>
      </c>
      <c r="CL2197" s="103">
        <f t="shared" si="2212"/>
        <v>7.077070015241226</v>
      </c>
      <c r="CM2197" s="103">
        <v>0</v>
      </c>
      <c r="CN2197" s="103">
        <v>0</v>
      </c>
      <c r="CO2197" s="103">
        <v>0</v>
      </c>
      <c r="CP2197" s="103">
        <v>0</v>
      </c>
      <c r="CQ2197" s="103">
        <v>0</v>
      </c>
      <c r="CR2197" s="103">
        <v>0</v>
      </c>
      <c r="CS2197" s="103">
        <v>0</v>
      </c>
      <c r="CT2197" s="103">
        <v>0</v>
      </c>
      <c r="CU2197" s="103">
        <v>0</v>
      </c>
      <c r="CV2197" s="103">
        <v>0</v>
      </c>
      <c r="CW2197" s="103">
        <v>0</v>
      </c>
      <c r="CX2197" s="103">
        <v>0</v>
      </c>
      <c r="CY2197" s="103">
        <v>0</v>
      </c>
      <c r="CZ2197" s="103">
        <v>0</v>
      </c>
      <c r="DA2197" s="103">
        <f t="shared" si="2213"/>
        <v>6.8511209382664573</v>
      </c>
      <c r="DB2197" s="102">
        <v>0</v>
      </c>
      <c r="DC2197" s="102">
        <v>0</v>
      </c>
      <c r="DD2197" s="102">
        <v>0</v>
      </c>
      <c r="DE2197" s="102">
        <v>0</v>
      </c>
      <c r="DF2197" s="102">
        <v>0</v>
      </c>
      <c r="DG2197" s="102">
        <v>0</v>
      </c>
      <c r="DH2197" s="102">
        <v>0</v>
      </c>
      <c r="DI2197" s="102">
        <v>0</v>
      </c>
      <c r="DJ2197" s="102">
        <v>0</v>
      </c>
      <c r="DK2197" s="102">
        <v>0</v>
      </c>
      <c r="DL2197" s="102">
        <v>0</v>
      </c>
      <c r="DM2197" s="102">
        <v>0</v>
      </c>
      <c r="DN2197" s="104">
        <f t="shared" si="2214"/>
        <v>6.7966110092975471</v>
      </c>
      <c r="DO2197" s="102">
        <v>0</v>
      </c>
      <c r="DP2197" s="102">
        <v>0</v>
      </c>
      <c r="DQ2197" s="102">
        <v>0</v>
      </c>
      <c r="DR2197" s="102">
        <v>0</v>
      </c>
      <c r="DS2197" s="102">
        <v>0</v>
      </c>
      <c r="DT2197" s="102">
        <v>0</v>
      </c>
      <c r="DU2197" s="102">
        <v>0</v>
      </c>
      <c r="DV2197" s="105">
        <f t="shared" si="2215"/>
        <v>7.235742598114161</v>
      </c>
      <c r="DW2197" s="106">
        <f t="shared" si="2215"/>
        <v>7.0105282048729602</v>
      </c>
      <c r="DX2197" s="107">
        <f t="shared" si="2215"/>
        <v>5.8682082922090348</v>
      </c>
      <c r="DZ2197" s="102">
        <f t="shared" si="2216"/>
        <v>6.8745303257069033</v>
      </c>
      <c r="EC2197" s="102">
        <f t="shared" si="2217"/>
        <v>6.7739726840378953</v>
      </c>
      <c r="EF2197" s="102">
        <f t="shared" si="2218"/>
        <v>5.3259250659547144</v>
      </c>
      <c r="EI2197" s="102">
        <f t="shared" si="2219"/>
        <v>4.9654389652853475</v>
      </c>
      <c r="EL2197" s="102">
        <f t="shared" si="2220"/>
        <v>4.5995805214734951</v>
      </c>
      <c r="EO2197" s="102">
        <f t="shared" si="2221"/>
        <v>4.0485540850369004</v>
      </c>
    </row>
    <row r="2198" spans="1:145" ht="15.5" x14ac:dyDescent="0.35">
      <c r="A2198" s="56" t="s">
        <v>488</v>
      </c>
      <c r="B2198" s="102">
        <f t="shared" si="2203"/>
        <v>0.13739194438516006</v>
      </c>
      <c r="C2198" s="102">
        <f t="shared" si="2203"/>
        <v>2.590086427806346E-2</v>
      </c>
      <c r="D2198" s="102">
        <f t="shared" si="2203"/>
        <v>0.1221798727436586</v>
      </c>
      <c r="E2198" s="102">
        <f t="shared" si="2203"/>
        <v>0.1770570299514107</v>
      </c>
      <c r="F2198" s="102">
        <f t="shared" si="2203"/>
        <v>0.18879359006396812</v>
      </c>
      <c r="G2198" s="102">
        <f t="shared" si="2203"/>
        <v>5.71638846608057E-2</v>
      </c>
      <c r="H2198" s="102">
        <f t="shared" si="2203"/>
        <v>0.14408417223262127</v>
      </c>
      <c r="I2198" s="102">
        <f t="shared" si="2203"/>
        <v>0.37113400428657711</v>
      </c>
      <c r="J2198" s="102">
        <f t="shared" si="2203"/>
        <v>0.53436018386324746</v>
      </c>
      <c r="K2198" s="102">
        <f t="shared" si="2203"/>
        <v>1.4120787153480033E-2</v>
      </c>
      <c r="L2198" s="102">
        <f t="shared" si="2203"/>
        <v>0.19971302961630397</v>
      </c>
      <c r="M2198" s="102">
        <f t="shared" si="2203"/>
        <v>0.23457722971307704</v>
      </c>
      <c r="N2198" s="102">
        <f t="shared" si="2203"/>
        <v>0.3556243707504152</v>
      </c>
      <c r="O2198" s="102">
        <f t="shared" si="2203"/>
        <v>0.21908276431994558</v>
      </c>
      <c r="P2198" s="102">
        <f t="shared" si="2203"/>
        <v>0.16528370478842114</v>
      </c>
      <c r="Q2198" s="102">
        <f t="shared" si="2203"/>
        <v>0.18264452878776424</v>
      </c>
      <c r="R2198" s="102">
        <f t="shared" si="2203"/>
        <v>8.7874670305474786E-2</v>
      </c>
      <c r="S2198" s="102">
        <f t="shared" si="2203"/>
        <v>1.1360901031494926E-2</v>
      </c>
      <c r="T2198" s="102">
        <f t="shared" si="2203"/>
        <v>7.3077139415983358E-2</v>
      </c>
      <c r="U2198" s="102">
        <f t="shared" si="2203"/>
        <v>8.9971587606284431E-2</v>
      </c>
      <c r="V2198" s="102">
        <f t="shared" si="2203"/>
        <v>7.9909545079519972E-2</v>
      </c>
      <c r="W2198" s="102">
        <f t="shared" si="2203"/>
        <v>3.4638614404233726E-3</v>
      </c>
      <c r="X2198" s="103">
        <f t="shared" si="2203"/>
        <v>3.5411481272843298E-2</v>
      </c>
      <c r="Y2198" s="103">
        <f t="shared" si="2203"/>
        <v>0.13210927793570532</v>
      </c>
      <c r="Z2198" s="102">
        <f t="shared" si="2203"/>
        <v>0.12994454867383964</v>
      </c>
      <c r="AA2198" s="102">
        <f t="shared" si="2203"/>
        <v>1.0971839823507063E-2</v>
      </c>
      <c r="AB2198" s="102">
        <v>8.3235882625231045E-2</v>
      </c>
      <c r="AC2198" s="102">
        <v>-0.10382885477953414</v>
      </c>
      <c r="AD2198" s="102">
        <v>-5.7711006232799185E-2</v>
      </c>
      <c r="AE2198" s="102">
        <f t="shared" si="2204"/>
        <v>-1.1840159490597617E-2</v>
      </c>
      <c r="AF2198" s="102">
        <v>-0.29206956515086102</v>
      </c>
      <c r="AG2198" s="102">
        <v>0.4871074286877724</v>
      </c>
      <c r="AH2198" s="102">
        <v>0.22355582562371573</v>
      </c>
      <c r="AI2198" s="102">
        <v>0.23572050841575401</v>
      </c>
      <c r="AJ2198" s="103">
        <f t="shared" si="2205"/>
        <v>3.4812892010302757E-2</v>
      </c>
      <c r="AK2198" s="103">
        <v>-0.13133143245158743</v>
      </c>
      <c r="AL2198" s="103">
        <v>-0.150794740376233</v>
      </c>
      <c r="AM2198" s="103">
        <v>-0.19072897812080084</v>
      </c>
      <c r="AN2198" s="103">
        <v>-0.17816028317960914</v>
      </c>
      <c r="AO2198" s="103">
        <f t="shared" si="2206"/>
        <v>4.2043134505627223E-2</v>
      </c>
      <c r="AP2198" s="103">
        <v>-4.7255533976312672E-2</v>
      </c>
      <c r="AQ2198" s="103">
        <v>-0.16449895028066461</v>
      </c>
      <c r="AR2198" s="103">
        <v>-0.20782951807390326</v>
      </c>
      <c r="AS2198" s="103">
        <f t="shared" si="2207"/>
        <v>6.3592305426116533E-2</v>
      </c>
      <c r="AT2198" s="103">
        <v>-0.20999963126026566</v>
      </c>
      <c r="AU2198" s="103">
        <v>-0.1762613941565899</v>
      </c>
      <c r="AV2198" s="103">
        <v>-0.17221807266255404</v>
      </c>
      <c r="AW2198" s="103">
        <v>-0.17291123557249638</v>
      </c>
      <c r="AX2198" s="103">
        <f t="shared" si="2208"/>
        <v>0.11527102552751964</v>
      </c>
      <c r="AY2198" s="103"/>
      <c r="AZ2198" s="103">
        <v>-0.20866036738444013</v>
      </c>
      <c r="BA2198" s="103">
        <v>-0.22672741496138357</v>
      </c>
      <c r="BB2198" s="103">
        <v>-0.17870912523787363</v>
      </c>
      <c r="BC2198" s="103">
        <v>-0.2508920382692223</v>
      </c>
      <c r="BD2198" s="103">
        <v>-0.18295923704162817</v>
      </c>
      <c r="BE2198" s="103">
        <v>-0.24023177690287328</v>
      </c>
      <c r="BF2198" s="103">
        <f t="shared" si="2209"/>
        <v>3.4311509563655425E-2</v>
      </c>
      <c r="BG2198" s="103">
        <v>-0.14510490682475757</v>
      </c>
      <c r="BH2198" s="103">
        <v>-0.22501717915274408</v>
      </c>
      <c r="BI2198" s="103">
        <v>0.18278544433849922</v>
      </c>
      <c r="BJ2198" s="103">
        <v>0.1417377022143391</v>
      </c>
      <c r="BK2198" s="103">
        <v>8.0394183501195371E-2</v>
      </c>
      <c r="BL2198" s="103">
        <v>9.8349904763326015E-2</v>
      </c>
      <c r="BM2198" s="103">
        <v>0.10102995293593517</v>
      </c>
      <c r="BN2198" s="103">
        <v>6.9842380384064998E-2</v>
      </c>
      <c r="BO2198" s="103">
        <f t="shared" si="2210"/>
        <v>1.3128150064192741E-2</v>
      </c>
      <c r="BP2198" s="103">
        <v>0.30195749476271294</v>
      </c>
      <c r="BQ2198" s="103">
        <v>0.32377880609598964</v>
      </c>
      <c r="BR2198" s="103">
        <v>0.34753154211458387</v>
      </c>
      <c r="BS2198" s="103">
        <v>0.52139121635964669</v>
      </c>
      <c r="BT2198" s="103">
        <v>0.36798108649429945</v>
      </c>
      <c r="BU2198" s="103">
        <v>0.45669255131090336</v>
      </c>
      <c r="BV2198" s="103">
        <v>0.58545263744724219</v>
      </c>
      <c r="BW2198" s="103">
        <v>0.34424933114391709</v>
      </c>
      <c r="BX2198" s="103">
        <v>0.32730451816372297</v>
      </c>
      <c r="BY2198" s="103">
        <v>0.31762753137836841</v>
      </c>
      <c r="BZ2198" s="102">
        <v>0.2908033398510772</v>
      </c>
      <c r="CA2198" s="103">
        <f t="shared" si="2211"/>
        <v>0.59048012229414981</v>
      </c>
      <c r="CB2198" s="103">
        <v>0.24530193122153784</v>
      </c>
      <c r="CC2198" s="103">
        <v>0.24518217451119889</v>
      </c>
      <c r="CD2198" s="103">
        <v>0.30233898718403263</v>
      </c>
      <c r="CE2198" s="103">
        <v>0.11871011406081004</v>
      </c>
      <c r="CF2198" s="103">
        <v>0.12402467130893285</v>
      </c>
      <c r="CG2198" s="103">
        <v>0.15064554604254632</v>
      </c>
      <c r="CH2198" s="103">
        <v>3.2670247309217637E-2</v>
      </c>
      <c r="CI2198" s="103">
        <v>4.7475924085058345E-2</v>
      </c>
      <c r="CJ2198" s="102">
        <v>2.7843623825443593E-2</v>
      </c>
      <c r="CK2198" s="102">
        <v>4.1039562157348421E-2</v>
      </c>
      <c r="CL2198" s="103">
        <f t="shared" si="2212"/>
        <v>0.45663267799550628</v>
      </c>
      <c r="CM2198" s="103">
        <v>3.8972821180123185E-2</v>
      </c>
      <c r="CN2198" s="103">
        <v>0.29380216318937724</v>
      </c>
      <c r="CO2198" s="103">
        <v>0.29085187670362167</v>
      </c>
      <c r="CP2198" s="103">
        <v>0.26378286975084536</v>
      </c>
      <c r="CQ2198" s="103">
        <v>0.31949091699676774</v>
      </c>
      <c r="CR2198" s="103">
        <v>0.3561682842172037</v>
      </c>
      <c r="CS2198" s="103">
        <v>0.19319578737576748</v>
      </c>
      <c r="CT2198" s="103">
        <v>0.20637493701192514</v>
      </c>
      <c r="CU2198" s="103">
        <v>0.37279485500898435</v>
      </c>
      <c r="CV2198" s="103">
        <v>0.1640501425764862</v>
      </c>
      <c r="CW2198" s="103">
        <v>0.18065118432059218</v>
      </c>
      <c r="CX2198" s="103">
        <v>0.17892087989492578</v>
      </c>
      <c r="CY2198" s="103">
        <v>0.17958845276192331</v>
      </c>
      <c r="CZ2198" s="103">
        <v>0.29576989421357386</v>
      </c>
      <c r="DA2198" s="103">
        <f t="shared" si="2213"/>
        <v>0.29398917352257425</v>
      </c>
      <c r="DB2198" s="102">
        <v>0.17813694849631387</v>
      </c>
      <c r="DC2198" s="102">
        <v>0.20282029206067562</v>
      </c>
      <c r="DD2198" s="102">
        <v>0.21921160296518313</v>
      </c>
      <c r="DE2198" s="102">
        <v>0.17182858866501849</v>
      </c>
      <c r="DF2198" s="102">
        <v>0.19525999016400059</v>
      </c>
      <c r="DG2198" s="102">
        <v>0.21398655591542859</v>
      </c>
      <c r="DH2198" s="102">
        <v>0.14105136240852484</v>
      </c>
      <c r="DI2198" s="102">
        <v>0.17682685361471706</v>
      </c>
      <c r="DJ2198" s="102">
        <v>0.19301601988274278</v>
      </c>
      <c r="DK2198" s="102">
        <v>0.12926216181136871</v>
      </c>
      <c r="DL2198" s="102">
        <v>0.1784875205749214</v>
      </c>
      <c r="DM2198" s="102">
        <v>0.17142535500063188</v>
      </c>
      <c r="DN2198" s="104">
        <f t="shared" si="2214"/>
        <v>0.34644491454321358</v>
      </c>
      <c r="DO2198" s="102">
        <v>0.17142535500063188</v>
      </c>
      <c r="DP2198" s="102">
        <v>0.38952136065434984</v>
      </c>
      <c r="DQ2198" s="102">
        <v>0.38636726025342599</v>
      </c>
      <c r="DR2198" s="102">
        <v>0.40136154445365807</v>
      </c>
      <c r="DS2198" s="102">
        <v>0.3690583136367207</v>
      </c>
      <c r="DT2198" s="102">
        <v>0.39353213825225586</v>
      </c>
      <c r="DU2198" s="102">
        <v>0.37393818418210928</v>
      </c>
      <c r="DV2198" s="105">
        <f t="shared" si="2215"/>
        <v>0.34901559749914141</v>
      </c>
      <c r="DW2198" s="106">
        <f t="shared" si="2215"/>
        <v>0.36826301817801055</v>
      </c>
      <c r="DX2198" s="107">
        <f t="shared" si="2215"/>
        <v>0.36572913904892262</v>
      </c>
      <c r="DZ2198" s="102">
        <f t="shared" si="2216"/>
        <v>0.38451957298365563</v>
      </c>
      <c r="EC2198" s="102">
        <f t="shared" si="2217"/>
        <v>0.3394898195262086</v>
      </c>
      <c r="EF2198" s="102">
        <f t="shared" si="2218"/>
        <v>0.34348786058844089</v>
      </c>
      <c r="EI2198" s="102">
        <f t="shared" si="2219"/>
        <v>0.34656947779509539</v>
      </c>
      <c r="EL2198" s="102">
        <f t="shared" si="2220"/>
        <v>0.35779513610386388</v>
      </c>
      <c r="EO2198" s="102">
        <f t="shared" si="2221"/>
        <v>0.37685423038951904</v>
      </c>
    </row>
    <row r="2199" spans="1:145" ht="15.5" x14ac:dyDescent="0.35">
      <c r="A2199" s="56" t="s">
        <v>483</v>
      </c>
      <c r="B2199" s="102">
        <f t="shared" si="2203"/>
        <v>0.39400234345376656</v>
      </c>
      <c r="C2199" s="102">
        <f t="shared" si="2203"/>
        <v>-0.73901512114872281</v>
      </c>
      <c r="D2199" s="102">
        <f t="shared" si="2203"/>
        <v>0.39892175965164456</v>
      </c>
      <c r="E2199" s="102">
        <f t="shared" si="2203"/>
        <v>-0.10872149426544159</v>
      </c>
      <c r="F2199" s="102">
        <f t="shared" si="2203"/>
        <v>-1.0663502920234647</v>
      </c>
      <c r="G2199" s="102">
        <f t="shared" si="2203"/>
        <v>-3.9157802124150737E-2</v>
      </c>
      <c r="H2199" s="102">
        <f t="shared" si="2203"/>
        <v>-0.52255922030583513</v>
      </c>
      <c r="I2199" s="102">
        <f t="shared" si="2203"/>
        <v>1.9203874680492481</v>
      </c>
      <c r="J2199" s="102">
        <f t="shared" si="2203"/>
        <v>1.2977117276232952</v>
      </c>
      <c r="K2199" s="102">
        <f t="shared" si="2203"/>
        <v>0.2485652540180851</v>
      </c>
      <c r="L2199" s="102">
        <f t="shared" si="2203"/>
        <v>1.8843892818801267</v>
      </c>
      <c r="M2199" s="102">
        <f t="shared" si="2203"/>
        <v>3.3389142791668989</v>
      </c>
      <c r="N2199" s="102">
        <f t="shared" si="2203"/>
        <v>1.8827609150297251</v>
      </c>
      <c r="O2199" s="102">
        <f t="shared" si="2203"/>
        <v>5.4020693987502959</v>
      </c>
      <c r="P2199" s="102">
        <f t="shared" si="2203"/>
        <v>2.8830234663257204</v>
      </c>
      <c r="Q2199" s="102">
        <f t="shared" si="2203"/>
        <v>3.2539374112870885</v>
      </c>
      <c r="R2199" s="102">
        <f t="shared" si="2203"/>
        <v>4.2126221234265202</v>
      </c>
      <c r="S2199" s="102">
        <f t="shared" si="2203"/>
        <v>4.3362050606619871</v>
      </c>
      <c r="T2199" s="102">
        <f t="shared" si="2203"/>
        <v>4.2441540926673875</v>
      </c>
      <c r="U2199" s="102">
        <f t="shared" si="2203"/>
        <v>6.0123280143256759</v>
      </c>
      <c r="V2199" s="102">
        <f t="shared" si="2203"/>
        <v>4.4084422866121846</v>
      </c>
      <c r="W2199" s="102">
        <f t="shared" si="2203"/>
        <v>5.9969907495443833</v>
      </c>
      <c r="X2199" s="103">
        <f t="shared" si="2203"/>
        <v>5.2724699153021701</v>
      </c>
      <c r="Y2199" s="103">
        <f t="shared" si="2203"/>
        <v>8.3509847474389431</v>
      </c>
      <c r="Z2199" s="102">
        <f t="shared" si="2203"/>
        <v>7.8063786563541262</v>
      </c>
      <c r="AA2199" s="102">
        <f t="shared" si="2203"/>
        <v>9.9617974205005293</v>
      </c>
      <c r="AB2199" s="102">
        <v>7.033325079869071</v>
      </c>
      <c r="AC2199" s="102">
        <v>6.9751611373894136</v>
      </c>
      <c r="AD2199" s="102">
        <v>6.7525748944153241</v>
      </c>
      <c r="AE2199" s="102">
        <f t="shared" si="2204"/>
        <v>9.8490654967934574</v>
      </c>
      <c r="AF2199" s="102">
        <v>3.5587614191098687</v>
      </c>
      <c r="AG2199" s="102">
        <v>5.0375508326131291</v>
      </c>
      <c r="AH2199" s="102">
        <v>5.7353424957309693</v>
      </c>
      <c r="AI2199" s="102">
        <v>5.4263272050131697</v>
      </c>
      <c r="AJ2199" s="103">
        <f t="shared" si="2205"/>
        <v>9.4944954627157863</v>
      </c>
      <c r="AK2199" s="103">
        <v>1.9309389523522771</v>
      </c>
      <c r="AL2199" s="103">
        <v>6.2232501045770192</v>
      </c>
      <c r="AM2199" s="103">
        <v>6.1913841895756283</v>
      </c>
      <c r="AN2199" s="103">
        <v>6.1560199513608005</v>
      </c>
      <c r="AO2199" s="103">
        <f t="shared" si="2206"/>
        <v>6.0749264615595919</v>
      </c>
      <c r="AP2199" s="103">
        <v>5.1782498235968166</v>
      </c>
      <c r="AQ2199" s="103">
        <v>5.1094576125707762</v>
      </c>
      <c r="AR2199" s="103">
        <v>3.2733172414482259</v>
      </c>
      <c r="AS2199" s="103">
        <f t="shared" si="2207"/>
        <v>3.836587040919115</v>
      </c>
      <c r="AT2199" s="103">
        <v>6.4457244842372026</v>
      </c>
      <c r="AU2199" s="103">
        <v>3.4547230388589871</v>
      </c>
      <c r="AV2199" s="103">
        <v>1.5515000286523062</v>
      </c>
      <c r="AW2199" s="103">
        <v>1.6052149262631352</v>
      </c>
      <c r="AX2199" s="103">
        <f t="shared" si="2208"/>
        <v>6.0625276190473096</v>
      </c>
      <c r="AY2199" s="103"/>
      <c r="AZ2199" s="103">
        <v>2.4639534317289908</v>
      </c>
      <c r="BA2199" s="103">
        <v>1.8507420854712844</v>
      </c>
      <c r="BB2199" s="103">
        <v>4.4792041408368393</v>
      </c>
      <c r="BC2199" s="103">
        <v>3.9865942777449717</v>
      </c>
      <c r="BD2199" s="103">
        <v>5.1594844878892943</v>
      </c>
      <c r="BE2199" s="103">
        <v>4.5502343816398492</v>
      </c>
      <c r="BF2199" s="103">
        <f t="shared" si="2209"/>
        <v>6.4764107383976439</v>
      </c>
      <c r="BG2199" s="103">
        <v>5.2682491584453244</v>
      </c>
      <c r="BH2199" s="103">
        <v>3.8901447469914365</v>
      </c>
      <c r="BI2199" s="103">
        <v>5.9406823007860057</v>
      </c>
      <c r="BJ2199" s="103">
        <v>4.2781944169074499</v>
      </c>
      <c r="BK2199" s="103">
        <v>6.0162020590463765</v>
      </c>
      <c r="BL2199" s="103">
        <v>4.9489431762269227</v>
      </c>
      <c r="BM2199" s="103">
        <v>5.2130492759594098</v>
      </c>
      <c r="BN2199" s="103">
        <v>4.1845710233158346</v>
      </c>
      <c r="BO2199" s="103">
        <f t="shared" si="2210"/>
        <v>4.9194278257159816</v>
      </c>
      <c r="BP2199" s="103">
        <v>5.2826759468533595</v>
      </c>
      <c r="BQ2199" s="103">
        <v>5.6644346993548851</v>
      </c>
      <c r="BR2199" s="103">
        <v>5.8686670397207914</v>
      </c>
      <c r="BS2199" s="103">
        <v>3.6792586045607005</v>
      </c>
      <c r="BT2199" s="103">
        <v>5.2773710214187313</v>
      </c>
      <c r="BU2199" s="103">
        <v>4.6020675674398204</v>
      </c>
      <c r="BV2199" s="103">
        <v>3.6840878162336179</v>
      </c>
      <c r="BW2199" s="103">
        <v>4.9884350670098012</v>
      </c>
      <c r="BX2199" s="103">
        <v>4.1928791966084269</v>
      </c>
      <c r="BY2199" s="103">
        <v>4.3330001683116617</v>
      </c>
      <c r="BZ2199" s="102">
        <v>4.3188229791730377</v>
      </c>
      <c r="CA2199" s="103">
        <f t="shared" si="2211"/>
        <v>3.3401803501643839</v>
      </c>
      <c r="CB2199" s="103">
        <v>5.4316059173995335</v>
      </c>
      <c r="CC2199" s="103">
        <v>5.3813400173459716</v>
      </c>
      <c r="CD2199" s="103">
        <v>4.8451738329728844</v>
      </c>
      <c r="CE2199" s="103">
        <v>5.6351821953228818</v>
      </c>
      <c r="CF2199" s="103">
        <v>5.5632742561489845</v>
      </c>
      <c r="CG2199" s="103">
        <v>4.9680986018619224</v>
      </c>
      <c r="CH2199" s="103">
        <v>6.3518748184919716</v>
      </c>
      <c r="CI2199" s="103">
        <v>5.8456957494993995</v>
      </c>
      <c r="CJ2199" s="102">
        <v>6.3397802884835874</v>
      </c>
      <c r="CK2199" s="102">
        <v>5.9862640159731306</v>
      </c>
      <c r="CL2199" s="103">
        <f t="shared" si="2212"/>
        <v>4.9953241835598954</v>
      </c>
      <c r="CM2199" s="103">
        <v>6.2325174150131488</v>
      </c>
      <c r="CN2199" s="103">
        <v>7.5068120101474367</v>
      </c>
      <c r="CO2199" s="103">
        <v>7.4619565944398207</v>
      </c>
      <c r="CP2199" s="103">
        <v>9.2948938444301099</v>
      </c>
      <c r="CQ2199" s="103">
        <v>7.5298663066195219</v>
      </c>
      <c r="CR2199" s="103">
        <v>6.4749448340971218</v>
      </c>
      <c r="CS2199" s="103">
        <v>9.6125596901649146</v>
      </c>
      <c r="CT2199" s="103">
        <v>8.9792961771938362</v>
      </c>
      <c r="CU2199" s="103">
        <v>7.2538811422779155</v>
      </c>
      <c r="CV2199" s="103">
        <v>8.4305231096211948</v>
      </c>
      <c r="CW2199" s="103">
        <v>8.1344536889785708</v>
      </c>
      <c r="CX2199" s="103">
        <v>8.7588767302750199</v>
      </c>
      <c r="CY2199" s="103">
        <v>8.5653046632357608</v>
      </c>
      <c r="CZ2199" s="103">
        <v>8.3551790198554592</v>
      </c>
      <c r="DA2199" s="103">
        <f t="shared" si="2213"/>
        <v>5.5129570452086645</v>
      </c>
      <c r="DB2199" s="102">
        <v>7.4771568678013871</v>
      </c>
      <c r="DC2199" s="102">
        <v>7.1125338929178312</v>
      </c>
      <c r="DD2199" s="102">
        <v>6.0675579498052503</v>
      </c>
      <c r="DE2199" s="102">
        <v>7.2805850405245058</v>
      </c>
      <c r="DF2199" s="102">
        <v>6.8550903659094544</v>
      </c>
      <c r="DG2199" s="102">
        <v>5.921604111420125</v>
      </c>
      <c r="DH2199" s="102">
        <v>7.674881433397112</v>
      </c>
      <c r="DI2199" s="102">
        <v>7.3030042236535673</v>
      </c>
      <c r="DJ2199" s="102">
        <v>6.3805147171389027</v>
      </c>
      <c r="DK2199" s="102">
        <v>7.5886752358051863</v>
      </c>
      <c r="DL2199" s="102">
        <v>7.2731461694174175</v>
      </c>
      <c r="DM2199" s="102">
        <v>6.3589338660446941</v>
      </c>
      <c r="DN2199" s="104">
        <f t="shared" si="2214"/>
        <v>4.7692910846169232</v>
      </c>
      <c r="DO2199" s="102">
        <v>6.3589338660446941</v>
      </c>
      <c r="DP2199" s="102">
        <v>8.3288061260651993</v>
      </c>
      <c r="DQ2199" s="102">
        <v>7.9819723514032557</v>
      </c>
      <c r="DR2199" s="102">
        <v>7.6764528937943854</v>
      </c>
      <c r="DS2199" s="102">
        <v>5.4891980151819295</v>
      </c>
      <c r="DT2199" s="102">
        <v>5.1632759980982588</v>
      </c>
      <c r="DU2199" s="102">
        <v>5.5381334514684815</v>
      </c>
      <c r="DV2199" s="105">
        <f t="shared" si="2215"/>
        <v>5.4310990413057514</v>
      </c>
      <c r="DW2199" s="106">
        <f t="shared" si="2215"/>
        <v>5.3557413420798712</v>
      </c>
      <c r="DX2199" s="107">
        <f t="shared" si="2215"/>
        <v>5.1610139670091773</v>
      </c>
      <c r="DZ2199" s="102">
        <f t="shared" si="2216"/>
        <v>4.1451657505517812</v>
      </c>
      <c r="EC2199" s="102">
        <f t="shared" si="2217"/>
        <v>3.4574112654679605</v>
      </c>
      <c r="EF2199" s="102">
        <f t="shared" si="2218"/>
        <v>2.8560433592939036</v>
      </c>
      <c r="EI2199" s="102">
        <f t="shared" si="2219"/>
        <v>2.8807007664651958</v>
      </c>
      <c r="EL2199" s="102">
        <f t="shared" si="2220"/>
        <v>2.6317782559796452</v>
      </c>
      <c r="EO2199" s="102">
        <f t="shared" si="2221"/>
        <v>3.0283936240150537</v>
      </c>
    </row>
    <row r="2200" spans="1:145" ht="15.5" x14ac:dyDescent="0.35">
      <c r="A2200" s="56" t="s">
        <v>484</v>
      </c>
      <c r="B2200" s="102">
        <f t="shared" si="2203"/>
        <v>3.6465766321844928</v>
      </c>
      <c r="C2200" s="102">
        <f t="shared" si="2203"/>
        <v>3.0701175028030026</v>
      </c>
      <c r="D2200" s="102">
        <f t="shared" si="2203"/>
        <v>4.645632919417463</v>
      </c>
      <c r="E2200" s="102">
        <f t="shared" si="2203"/>
        <v>6.1892643241196241</v>
      </c>
      <c r="F2200" s="102">
        <f t="shared" si="2203"/>
        <v>6.0719193453559814</v>
      </c>
      <c r="G2200" s="102">
        <f t="shared" si="2203"/>
        <v>4.1104645723165891</v>
      </c>
      <c r="H2200" s="102">
        <f t="shared" si="2203"/>
        <v>6.1676341509924368</v>
      </c>
      <c r="I2200" s="102">
        <f t="shared" si="2203"/>
        <v>8.509296907881307</v>
      </c>
      <c r="J2200" s="102">
        <f t="shared" si="2203"/>
        <v>8.1692293307935184</v>
      </c>
      <c r="K2200" s="102">
        <f t="shared" si="2203"/>
        <v>9.1349463669810156</v>
      </c>
      <c r="L2200" s="102">
        <f t="shared" si="2203"/>
        <v>10.873115038601565</v>
      </c>
      <c r="M2200" s="102">
        <f t="shared" si="2203"/>
        <v>6.3118470475975732</v>
      </c>
      <c r="N2200" s="102">
        <f t="shared" si="2203"/>
        <v>7.509031571149384</v>
      </c>
      <c r="O2200" s="102">
        <f t="shared" si="2203"/>
        <v>9.630169193219194</v>
      </c>
      <c r="P2200" s="102">
        <f t="shared" si="2203"/>
        <v>8.2382514946280736</v>
      </c>
      <c r="Q2200" s="102">
        <f t="shared" si="2203"/>
        <v>7.5355356834127996</v>
      </c>
      <c r="R2200" s="102">
        <f t="shared" si="2203"/>
        <v>7.7263565617934615</v>
      </c>
      <c r="S2200" s="102">
        <f t="shared" si="2203"/>
        <v>7.2688637507913461</v>
      </c>
      <c r="T2200" s="102">
        <f t="shared" si="2203"/>
        <v>8.2472320724458736</v>
      </c>
      <c r="U2200" s="102">
        <f t="shared" si="2203"/>
        <v>6.6803808793499462</v>
      </c>
      <c r="V2200" s="102">
        <f t="shared" si="2203"/>
        <v>8.1519401278890467</v>
      </c>
      <c r="W2200" s="102">
        <f t="shared" si="2203"/>
        <v>8.2331132319012887</v>
      </c>
      <c r="X2200" s="103">
        <f t="shared" si="2203"/>
        <v>5.3726934967679592</v>
      </c>
      <c r="Y2200" s="103">
        <f t="shared" si="2203"/>
        <v>6.9656509954015213</v>
      </c>
      <c r="Z2200" s="102">
        <f t="shared" si="2203"/>
        <v>8.0249657099311147</v>
      </c>
      <c r="AA2200" s="102">
        <f t="shared" si="2203"/>
        <v>6.6190208234368937</v>
      </c>
      <c r="AB2200" s="102">
        <v>8.7791043210689548</v>
      </c>
      <c r="AC2200" s="102">
        <v>9.0782970144188102</v>
      </c>
      <c r="AD2200" s="102">
        <v>8.7432657194328609</v>
      </c>
      <c r="AE2200" s="102">
        <f t="shared" si="2204"/>
        <v>6.1550322223765654</v>
      </c>
      <c r="AF2200" s="102">
        <v>6.4195704821363346</v>
      </c>
      <c r="AG2200" s="102">
        <v>5.1768272054471378</v>
      </c>
      <c r="AH2200" s="102">
        <v>5.1450537194096695</v>
      </c>
      <c r="AI2200" s="102">
        <v>4.9993964061527194</v>
      </c>
      <c r="AJ2200" s="103">
        <f t="shared" si="2205"/>
        <v>5.2830720200301586</v>
      </c>
      <c r="AK2200" s="103">
        <v>2.9231979582002756</v>
      </c>
      <c r="AL2200" s="103">
        <v>4.1315330508026404</v>
      </c>
      <c r="AM2200" s="103">
        <v>4.1113482371893264</v>
      </c>
      <c r="AN2200" s="103">
        <v>4.313426071857279</v>
      </c>
      <c r="AO2200" s="103">
        <f t="shared" si="2206"/>
        <v>3.6425346386740989</v>
      </c>
      <c r="AP2200" s="103">
        <v>2.6792719952575657</v>
      </c>
      <c r="AQ2200" s="103">
        <v>2.8598038099184317</v>
      </c>
      <c r="AR2200" s="103">
        <v>3.6316266484858111</v>
      </c>
      <c r="AS2200" s="103">
        <f t="shared" si="2207"/>
        <v>2.8103638076785513</v>
      </c>
      <c r="AT2200" s="103">
        <v>4.5092731411989</v>
      </c>
      <c r="AU2200" s="103">
        <v>3.5741289215163428</v>
      </c>
      <c r="AV2200" s="103">
        <v>2.9902215842157833</v>
      </c>
      <c r="AW2200" s="103">
        <v>3.0022569685551996</v>
      </c>
      <c r="AX2200" s="103">
        <f t="shared" si="2208"/>
        <v>3.0127361373193091</v>
      </c>
      <c r="AY2200" s="103"/>
      <c r="AZ2200" s="103">
        <v>0</v>
      </c>
      <c r="BA2200" s="103">
        <v>0</v>
      </c>
      <c r="BB2200" s="103">
        <v>0</v>
      </c>
      <c r="BC2200" s="103">
        <v>0</v>
      </c>
      <c r="BD2200" s="103">
        <v>0</v>
      </c>
      <c r="BE2200" s="103">
        <v>0</v>
      </c>
      <c r="BF2200" s="103">
        <f t="shared" si="2209"/>
        <v>5.1574565638669956</v>
      </c>
      <c r="BG2200" s="103">
        <v>0</v>
      </c>
      <c r="BH2200" s="103">
        <v>0</v>
      </c>
      <c r="BI2200" s="103">
        <v>0</v>
      </c>
      <c r="BJ2200" s="103">
        <v>0</v>
      </c>
      <c r="BK2200" s="103">
        <v>0</v>
      </c>
      <c r="BL2200" s="103">
        <v>0</v>
      </c>
      <c r="BM2200" s="103">
        <v>0</v>
      </c>
      <c r="BN2200" s="103">
        <v>0</v>
      </c>
      <c r="BO2200" s="103">
        <f t="shared" si="2210"/>
        <v>5.1910431852882368</v>
      </c>
      <c r="BP2200" s="103">
        <v>0</v>
      </c>
      <c r="BQ2200" s="103">
        <v>0</v>
      </c>
      <c r="BR2200" s="103">
        <v>0</v>
      </c>
      <c r="BS2200" s="103">
        <v>0</v>
      </c>
      <c r="BT2200" s="103">
        <v>0</v>
      </c>
      <c r="BU2200" s="103">
        <v>0</v>
      </c>
      <c r="BV2200" s="103">
        <v>0</v>
      </c>
      <c r="BW2200" s="103">
        <v>0</v>
      </c>
      <c r="BX2200" s="103">
        <v>0</v>
      </c>
      <c r="BY2200" s="103">
        <v>0</v>
      </c>
      <c r="BZ2200" s="102">
        <v>0</v>
      </c>
      <c r="CA2200" s="103">
        <f t="shared" si="2211"/>
        <v>3.4208089577919982</v>
      </c>
      <c r="CB2200" s="103">
        <v>0</v>
      </c>
      <c r="CC2200" s="103">
        <v>0</v>
      </c>
      <c r="CD2200" s="103">
        <v>0</v>
      </c>
      <c r="CE2200" s="103">
        <v>0</v>
      </c>
      <c r="CF2200" s="103">
        <v>0</v>
      </c>
      <c r="CG2200" s="103">
        <v>0</v>
      </c>
      <c r="CH2200" s="103">
        <v>0</v>
      </c>
      <c r="CI2200" s="103">
        <v>0</v>
      </c>
      <c r="CJ2200" s="102">
        <v>0</v>
      </c>
      <c r="CK2200" s="102">
        <v>0</v>
      </c>
      <c r="CL2200" s="103">
        <f t="shared" si="2212"/>
        <v>4.7527934665529941</v>
      </c>
      <c r="CM2200" s="103">
        <v>0</v>
      </c>
      <c r="CN2200" s="103">
        <v>0</v>
      </c>
      <c r="CO2200" s="103">
        <v>0</v>
      </c>
      <c r="CP2200" s="103">
        <v>0</v>
      </c>
      <c r="CQ2200" s="103">
        <v>0</v>
      </c>
      <c r="CR2200" s="103">
        <v>0</v>
      </c>
      <c r="CS2200" s="103">
        <v>0</v>
      </c>
      <c r="CT2200" s="103">
        <v>0</v>
      </c>
      <c r="CU2200" s="103">
        <v>0</v>
      </c>
      <c r="CV2200" s="103">
        <v>0</v>
      </c>
      <c r="CW2200" s="103">
        <v>0</v>
      </c>
      <c r="CX2200" s="103">
        <v>0</v>
      </c>
      <c r="CY2200" s="103">
        <v>0</v>
      </c>
      <c r="CZ2200" s="103">
        <v>0</v>
      </c>
      <c r="DA2200" s="103">
        <f t="shared" si="2213"/>
        <v>7.1613876956892693</v>
      </c>
      <c r="DB2200" s="102">
        <v>0</v>
      </c>
      <c r="DC2200" s="102">
        <v>0</v>
      </c>
      <c r="DD2200" s="102">
        <v>0</v>
      </c>
      <c r="DE2200" s="102">
        <v>0</v>
      </c>
      <c r="DF2200" s="102">
        <v>0</v>
      </c>
      <c r="DG2200" s="102">
        <v>0</v>
      </c>
      <c r="DH2200" s="102">
        <v>0</v>
      </c>
      <c r="DI2200" s="102">
        <v>0</v>
      </c>
      <c r="DJ2200" s="102">
        <v>0</v>
      </c>
      <c r="DK2200" s="102">
        <v>0</v>
      </c>
      <c r="DL2200" s="102">
        <v>0</v>
      </c>
      <c r="DM2200" s="102">
        <v>0</v>
      </c>
      <c r="DN2200" s="104">
        <f t="shared" si="2214"/>
        <v>6.6096504116193531</v>
      </c>
      <c r="DO2200" s="102">
        <v>0</v>
      </c>
      <c r="DP2200" s="102">
        <v>0</v>
      </c>
      <c r="DQ2200" s="102">
        <v>0</v>
      </c>
      <c r="DR2200" s="102">
        <v>0</v>
      </c>
      <c r="DS2200" s="102">
        <v>0</v>
      </c>
      <c r="DT2200" s="102">
        <v>0</v>
      </c>
      <c r="DU2200" s="102">
        <v>0</v>
      </c>
      <c r="DV2200" s="105">
        <f t="shared" si="2215"/>
        <v>6.8247240604376698</v>
      </c>
      <c r="DW2200" s="106">
        <f t="shared" si="2215"/>
        <v>6.5557626242633757</v>
      </c>
      <c r="DX2200" s="107">
        <f t="shared" si="2215"/>
        <v>6.4454678366331226</v>
      </c>
      <c r="DZ2200" s="102">
        <f t="shared" si="2216"/>
        <v>5.8957451342696912</v>
      </c>
      <c r="EC2200" s="102">
        <f t="shared" si="2217"/>
        <v>5.6411402069604799</v>
      </c>
      <c r="EF2200" s="102">
        <f t="shared" si="2218"/>
        <v>4.9574106421771402</v>
      </c>
      <c r="EI2200" s="102">
        <f t="shared" si="2219"/>
        <v>4.8240861881794066</v>
      </c>
      <c r="EL2200" s="102">
        <f t="shared" si="2220"/>
        <v>4.7629847290983847</v>
      </c>
      <c r="EO2200" s="102">
        <f t="shared" si="2221"/>
        <v>4.6504259692904659</v>
      </c>
    </row>
    <row r="2201" spans="1:145" ht="15.5" x14ac:dyDescent="0.35">
      <c r="A2201" s="56" t="s">
        <v>485</v>
      </c>
      <c r="B2201" s="102">
        <f t="shared" si="2203"/>
        <v>6.8736349037398795E-2</v>
      </c>
      <c r="C2201" s="102">
        <f t="shared" si="2203"/>
        <v>-3.5662649994258909E-2</v>
      </c>
      <c r="D2201" s="102">
        <f t="shared" si="2203"/>
        <v>-1.2340294729357324E-2</v>
      </c>
      <c r="E2201" s="102">
        <f t="shared" si="2203"/>
        <v>3.0523693842804209E-2</v>
      </c>
      <c r="F2201" s="102">
        <f t="shared" si="2203"/>
        <v>-7.7026055254409795E-2</v>
      </c>
      <c r="G2201" s="102">
        <f t="shared" si="2203"/>
        <v>4.7934380895131405E-2</v>
      </c>
      <c r="H2201" s="102">
        <f t="shared" si="2203"/>
        <v>0.1180202183283386</v>
      </c>
      <c r="I2201" s="102">
        <f t="shared" si="2203"/>
        <v>0.25822477771690722</v>
      </c>
      <c r="J2201" s="102">
        <f t="shared" si="2203"/>
        <v>1.0732995207974307</v>
      </c>
      <c r="K2201" s="102">
        <f t="shared" si="2203"/>
        <v>1.4853529731645838</v>
      </c>
      <c r="L2201" s="102">
        <f t="shared" si="2203"/>
        <v>2.0137551727785854</v>
      </c>
      <c r="M2201" s="102">
        <f t="shared" si="2203"/>
        <v>0.30656521722079261</v>
      </c>
      <c r="N2201" s="102">
        <f t="shared" si="2203"/>
        <v>1.4877629224193101</v>
      </c>
      <c r="O2201" s="102">
        <f t="shared" si="2203"/>
        <v>1.5310174610158769</v>
      </c>
      <c r="P2201" s="102">
        <f t="shared" si="2203"/>
        <v>1.6836966410923722</v>
      </c>
      <c r="Q2201" s="102">
        <f t="shared" si="2203"/>
        <v>-0.39265227638299988</v>
      </c>
      <c r="R2201" s="102">
        <f t="shared" si="2203"/>
        <v>4.242445517703084</v>
      </c>
      <c r="S2201" s="102">
        <f t="shared" si="2203"/>
        <v>5.2751338057378678</v>
      </c>
      <c r="T2201" s="102">
        <f t="shared" si="2203"/>
        <v>7.1073492799559101</v>
      </c>
      <c r="U2201" s="102">
        <f t="shared" si="2203"/>
        <v>8.2882609784994283</v>
      </c>
      <c r="V2201" s="102">
        <f t="shared" si="2203"/>
        <v>9.0675235270599455</v>
      </c>
      <c r="W2201" s="102">
        <f t="shared" si="2203"/>
        <v>6.8763715029017645</v>
      </c>
      <c r="X2201" s="103">
        <f t="shared" si="2203"/>
        <v>6.8575422989387116</v>
      </c>
      <c r="Y2201" s="103">
        <f t="shared" si="2203"/>
        <v>2.6529029888503928</v>
      </c>
      <c r="Z2201" s="102">
        <f t="shared" si="2203"/>
        <v>5.8975300703125448</v>
      </c>
      <c r="AA2201" s="102">
        <f t="shared" si="2203"/>
        <v>8.2235874695673186</v>
      </c>
      <c r="AB2201" s="102">
        <v>5.3065954448203252</v>
      </c>
      <c r="AC2201" s="102">
        <v>5.4359645562117045</v>
      </c>
      <c r="AD2201" s="102">
        <v>5.4790563113273043</v>
      </c>
      <c r="AE2201" s="102">
        <f t="shared" si="2204"/>
        <v>7.0545434603590831</v>
      </c>
      <c r="AF2201" s="102">
        <v>7.6745777325658988</v>
      </c>
      <c r="AG2201" s="102">
        <v>7.2844275408216612</v>
      </c>
      <c r="AH2201" s="102">
        <v>7.0362755502226699</v>
      </c>
      <c r="AI2201" s="102">
        <v>6.7253924390600384</v>
      </c>
      <c r="AJ2201" s="103">
        <f t="shared" si="2205"/>
        <v>6.1606666344052066</v>
      </c>
      <c r="AK2201" s="103">
        <v>4.1807089596540941</v>
      </c>
      <c r="AL2201" s="103">
        <v>4.6497489121717992</v>
      </c>
      <c r="AM2201" s="103">
        <v>4.3083435084037598</v>
      </c>
      <c r="AN2201" s="103">
        <v>4.2660773985416469</v>
      </c>
      <c r="AO2201" s="103">
        <f t="shared" si="2206"/>
        <v>4.5934826101795707</v>
      </c>
      <c r="AP2201" s="103">
        <v>2.955710156728979</v>
      </c>
      <c r="AQ2201" s="103">
        <v>2.3943238116608159</v>
      </c>
      <c r="AR2201" s="103">
        <v>2.6710744879882666</v>
      </c>
      <c r="AS2201" s="103">
        <f t="shared" si="2207"/>
        <v>0.4373768190397942</v>
      </c>
      <c r="AT2201" s="103">
        <v>2.4034747645925738</v>
      </c>
      <c r="AU2201" s="103">
        <v>2.0850030070039716</v>
      </c>
      <c r="AV2201" s="103">
        <v>2.0541572950955351</v>
      </c>
      <c r="AW2201" s="103">
        <v>2.0624251012911001</v>
      </c>
      <c r="AX2201" s="103">
        <f t="shared" si="2208"/>
        <v>3.9709428174933303</v>
      </c>
      <c r="AY2201" s="103"/>
      <c r="AZ2201" s="103">
        <v>2.4001342624013753</v>
      </c>
      <c r="BA2201" s="103">
        <v>1.9880757856975499</v>
      </c>
      <c r="BB2201" s="103">
        <v>2.2910037654486528</v>
      </c>
      <c r="BC2201" s="103">
        <v>1.8266223545265525</v>
      </c>
      <c r="BD2201" s="103">
        <v>2.2361834592198764</v>
      </c>
      <c r="BE2201" s="103">
        <v>1.7222511746029756</v>
      </c>
      <c r="BF2201" s="103">
        <f t="shared" si="2209"/>
        <v>4.1981872926335138</v>
      </c>
      <c r="BG2201" s="103">
        <v>1.1541791974174533</v>
      </c>
      <c r="BH2201" s="103">
        <v>0.50584710166294899</v>
      </c>
      <c r="BI2201" s="103">
        <v>0.8708276185042283</v>
      </c>
      <c r="BJ2201" s="103">
        <v>0.31782961236910318</v>
      </c>
      <c r="BK2201" s="103">
        <v>3.1133069758604144</v>
      </c>
      <c r="BL2201" s="103">
        <v>0.80745350211181643</v>
      </c>
      <c r="BM2201" s="103">
        <v>3.2402068037351301</v>
      </c>
      <c r="BN2201" s="103">
        <v>2.6667095047838489</v>
      </c>
      <c r="BO2201" s="103">
        <f t="shared" si="2210"/>
        <v>2.6058474736449417</v>
      </c>
      <c r="BP2201" s="103">
        <v>3.1959771354146946</v>
      </c>
      <c r="BQ2201" s="103">
        <v>3.4269381590538726</v>
      </c>
      <c r="BR2201" s="103">
        <v>2.7321597666202431</v>
      </c>
      <c r="BS2201" s="103">
        <v>1.3680081360386782</v>
      </c>
      <c r="BT2201" s="103">
        <v>1.901560111869512</v>
      </c>
      <c r="BU2201" s="103">
        <v>2.5568016830661686</v>
      </c>
      <c r="BV2201" s="103">
        <v>1.6581347795035604</v>
      </c>
      <c r="BW2201" s="103">
        <v>2.6467459195324761</v>
      </c>
      <c r="BX2201" s="103">
        <v>2.2921661810907623</v>
      </c>
      <c r="BY2201" s="103">
        <v>1.8248860619735847</v>
      </c>
      <c r="BZ2201" s="102">
        <v>3.1598252814853947</v>
      </c>
      <c r="CA2201" s="103">
        <f t="shared" si="2211"/>
        <v>3.1716716658972888</v>
      </c>
      <c r="CB2201" s="103">
        <v>3.3558733522087651</v>
      </c>
      <c r="CC2201" s="103">
        <v>3.3166973721857693</v>
      </c>
      <c r="CD2201" s="103">
        <v>3.100741567793345</v>
      </c>
      <c r="CE2201" s="103">
        <v>3.422983755944577</v>
      </c>
      <c r="CF2201" s="103">
        <v>3.4077034632846499</v>
      </c>
      <c r="CG2201" s="103">
        <v>2.8765516128563897</v>
      </c>
      <c r="CH2201" s="103">
        <v>3.7681152988592239</v>
      </c>
      <c r="CI2201" s="103">
        <v>3.6201104616687267</v>
      </c>
      <c r="CJ2201" s="102">
        <v>3.7252936471765223</v>
      </c>
      <c r="CK2201" s="102">
        <v>3.5627575659324626</v>
      </c>
      <c r="CL2201" s="103">
        <f t="shared" si="2212"/>
        <v>3.8134438227303158</v>
      </c>
      <c r="CM2201" s="103">
        <v>2.8433079660863125</v>
      </c>
      <c r="CN2201" s="103">
        <v>3.096280245956931</v>
      </c>
      <c r="CO2201" s="103">
        <v>3.078481492514737</v>
      </c>
      <c r="CP2201" s="103">
        <v>3.7012100154749437</v>
      </c>
      <c r="CQ2201" s="103">
        <v>3.1177050398748221</v>
      </c>
      <c r="CR2201" s="103">
        <v>2.3874823300263075</v>
      </c>
      <c r="CS2201" s="103">
        <v>4.0459783046708475</v>
      </c>
      <c r="CT2201" s="103">
        <v>3.4651373534808005</v>
      </c>
      <c r="CU2201" s="103">
        <v>2.3543134954098623</v>
      </c>
      <c r="CV2201" s="103">
        <v>4.6330402769043655</v>
      </c>
      <c r="CW2201" s="103">
        <v>4.0868261676203304</v>
      </c>
      <c r="CX2201" s="103">
        <v>4.5047589872778397</v>
      </c>
      <c r="CY2201" s="103">
        <v>4.0606638302525413</v>
      </c>
      <c r="CZ2201" s="103">
        <v>3.2998128936318865</v>
      </c>
      <c r="DA2201" s="103">
        <f t="shared" si="2213"/>
        <v>4.67622401252755</v>
      </c>
      <c r="DB2201" s="102">
        <v>3.4103810895575819</v>
      </c>
      <c r="DC2201" s="102">
        <v>3.0114393879725707</v>
      </c>
      <c r="DD2201" s="102">
        <v>2.2187887601019902</v>
      </c>
      <c r="DE2201" s="102">
        <v>3.2344793754722203</v>
      </c>
      <c r="DF2201" s="102">
        <v>2.7496022699104601</v>
      </c>
      <c r="DG2201" s="102">
        <v>1.9806493101540914</v>
      </c>
      <c r="DH2201" s="102">
        <v>4.480776630410638</v>
      </c>
      <c r="DI2201" s="102">
        <v>3.9865891376655207</v>
      </c>
      <c r="DJ2201" s="102">
        <v>3.3411560015269131</v>
      </c>
      <c r="DK2201" s="102">
        <v>4.548077172413711</v>
      </c>
      <c r="DL2201" s="102">
        <v>4.086471640227372</v>
      </c>
      <c r="DM2201" s="102">
        <v>3.5592082833390171</v>
      </c>
      <c r="DN2201" s="104">
        <f t="shared" si="2214"/>
        <v>3.2265207347279814</v>
      </c>
      <c r="DO2201" s="102">
        <v>3.5592082833390171</v>
      </c>
      <c r="DP2201" s="102">
        <v>3.367399530601197</v>
      </c>
      <c r="DQ2201" s="102">
        <v>3.2509612018339182</v>
      </c>
      <c r="DR2201" s="102">
        <v>3.1287933564266317</v>
      </c>
      <c r="DS2201" s="102">
        <v>4.8740865793704469</v>
      </c>
      <c r="DT2201" s="102">
        <v>4.7695469382882898</v>
      </c>
      <c r="DU2201" s="102">
        <v>2.9811860715020639</v>
      </c>
      <c r="DV2201" s="105">
        <f t="shared" si="2215"/>
        <v>3.0912339990305222</v>
      </c>
      <c r="DW2201" s="106">
        <f t="shared" si="2215"/>
        <v>3.0302690220076172</v>
      </c>
      <c r="DX2201" s="107">
        <f t="shared" si="2215"/>
        <v>3.3881640933945776</v>
      </c>
      <c r="DZ2201" s="102">
        <f t="shared" si="2216"/>
        <v>2.9100056272237542</v>
      </c>
      <c r="EC2201" s="102">
        <f t="shared" si="2217"/>
        <v>2.6691622903485972</v>
      </c>
      <c r="EF2201" s="102">
        <f t="shared" si="2218"/>
        <v>2.4112098657578498</v>
      </c>
      <c r="EI2201" s="102">
        <f t="shared" si="2219"/>
        <v>2.2499659950136603</v>
      </c>
      <c r="EL2201" s="102">
        <f t="shared" si="2220"/>
        <v>2.1128394097384029</v>
      </c>
      <c r="EO2201" s="102">
        <f t="shared" si="2221"/>
        <v>2.0045819449808659</v>
      </c>
    </row>
    <row r="2202" spans="1:145" ht="15.5" x14ac:dyDescent="0.35">
      <c r="A2202" s="56" t="s">
        <v>486</v>
      </c>
      <c r="B2202" s="102">
        <f t="shared" si="2203"/>
        <v>-0.14108483020700041</v>
      </c>
      <c r="C2202" s="102">
        <f t="shared" si="2203"/>
        <v>-4.6553755940611743E-2</v>
      </c>
      <c r="D2202" s="102">
        <f t="shared" si="2203"/>
        <v>-0.18326950145806539</v>
      </c>
      <c r="E2202" s="102">
        <f t="shared" si="2203"/>
        <v>-1.5285992157130692E-2</v>
      </c>
      <c r="F2202" s="102">
        <f t="shared" si="2203"/>
        <v>-0.27454161641901154</v>
      </c>
      <c r="G2202" s="102">
        <f t="shared" si="2203"/>
        <v>-6.5862544034018158E-2</v>
      </c>
      <c r="H2202" s="102">
        <f t="shared" si="2203"/>
        <v>-0.39374813685762794</v>
      </c>
      <c r="I2202" s="102">
        <f t="shared" si="2203"/>
        <v>-0.34120791971308367</v>
      </c>
      <c r="J2202" s="102">
        <f t="shared" si="2203"/>
        <v>3.8118200215952899E-2</v>
      </c>
      <c r="K2202" s="102">
        <f t="shared" si="2203"/>
        <v>0.3625660343005323</v>
      </c>
      <c r="L2202" s="102">
        <f t="shared" si="2203"/>
        <v>7.4509093127588841E-2</v>
      </c>
      <c r="M2202" s="102">
        <f t="shared" si="2203"/>
        <v>0.33397487620800115</v>
      </c>
      <c r="N2202" s="102">
        <f t="shared" si="2203"/>
        <v>0.18956328504900377</v>
      </c>
      <c r="O2202" s="102">
        <f t="shared" si="2203"/>
        <v>0.13314414703009692</v>
      </c>
      <c r="P2202" s="102">
        <f t="shared" si="2203"/>
        <v>2.3771380735538159</v>
      </c>
      <c r="Q2202" s="102">
        <f t="shared" si="2203"/>
        <v>-0.20152406075400217</v>
      </c>
      <c r="R2202" s="102">
        <f t="shared" si="2203"/>
        <v>1.7677981950442201</v>
      </c>
      <c r="S2202" s="102">
        <f t="shared" si="2203"/>
        <v>1.108260992545105</v>
      </c>
      <c r="T2202" s="102">
        <f t="shared" si="2203"/>
        <v>2.0165628007571343</v>
      </c>
      <c r="U2202" s="102">
        <f t="shared" si="2203"/>
        <v>3.3418466868608045</v>
      </c>
      <c r="V2202" s="102">
        <f t="shared" si="2203"/>
        <v>3.0367671013438793</v>
      </c>
      <c r="W2202" s="102">
        <f t="shared" si="2203"/>
        <v>2.8323150283666019</v>
      </c>
      <c r="X2202" s="103">
        <f t="shared" si="2203"/>
        <v>0.77982293753591558</v>
      </c>
      <c r="Y2202" s="103">
        <f t="shared" si="2203"/>
        <v>2.1918490686668344</v>
      </c>
      <c r="Z2202" s="102">
        <f t="shared" si="2203"/>
        <v>1.6664336617686213</v>
      </c>
      <c r="AA2202" s="102">
        <f t="shared" si="2203"/>
        <v>4.22362363372301</v>
      </c>
      <c r="AB2202" s="102">
        <v>2.6411764916692415</v>
      </c>
      <c r="AC2202" s="102">
        <v>2.8837659953669577</v>
      </c>
      <c r="AD2202" s="102">
        <v>1.1904995585389455</v>
      </c>
      <c r="AE2202" s="102">
        <f t="shared" si="2204"/>
        <v>1.7561263540812888</v>
      </c>
      <c r="AF2202" s="102">
        <v>2.4325054569649449</v>
      </c>
      <c r="AG2202" s="102">
        <v>1.9815157507695111</v>
      </c>
      <c r="AH2202" s="102">
        <v>1.6572780392037358</v>
      </c>
      <c r="AI2202" s="102">
        <v>1.485938247669955</v>
      </c>
      <c r="AJ2202" s="103">
        <f t="shared" si="2205"/>
        <v>1.5138376962139146</v>
      </c>
      <c r="AK2202" s="103">
        <v>1.4437194066017935</v>
      </c>
      <c r="AL2202" s="103">
        <v>1.062503241295115</v>
      </c>
      <c r="AM2202" s="103">
        <v>0.40378581664964142</v>
      </c>
      <c r="AN2202" s="103">
        <v>0.35902441764339804</v>
      </c>
      <c r="AO2202" s="103">
        <f t="shared" si="2206"/>
        <v>2.1626303264561537</v>
      </c>
      <c r="AP2202" s="103">
        <v>8.7919740133526394E-2</v>
      </c>
      <c r="AQ2202" s="103">
        <v>-0.73439728204115373</v>
      </c>
      <c r="AR2202" s="103">
        <v>-0.50143937137183747</v>
      </c>
      <c r="AS2202" s="103">
        <f t="shared" si="2207"/>
        <v>2.318993536058553</v>
      </c>
      <c r="AT2202" s="103">
        <v>1.2177694243887629</v>
      </c>
      <c r="AU2202" s="103">
        <v>-0.21552972251713387</v>
      </c>
      <c r="AV2202" s="103">
        <v>1.1986929650691001</v>
      </c>
      <c r="AW2202" s="103">
        <v>1.179331833860561</v>
      </c>
      <c r="AX2202" s="103">
        <f t="shared" si="2208"/>
        <v>2.4507454038235585</v>
      </c>
      <c r="AY2202" s="103"/>
      <c r="AZ2202" s="103">
        <v>1.0626315196818321</v>
      </c>
      <c r="BA2202" s="103">
        <v>0.75893864401128297</v>
      </c>
      <c r="BB2202" s="103">
        <v>1.6114295081369792</v>
      </c>
      <c r="BC2202" s="103">
        <v>1.2531006305929986</v>
      </c>
      <c r="BD2202" s="103">
        <v>2.3582785287652186</v>
      </c>
      <c r="BE2202" s="103">
        <v>2.0969435700280918</v>
      </c>
      <c r="BF2202" s="103">
        <f t="shared" si="2209"/>
        <v>3.966747817298844</v>
      </c>
      <c r="BG2202" s="103">
        <v>2.3929845678051862</v>
      </c>
      <c r="BH2202" s="103">
        <v>1.9006783181969475</v>
      </c>
      <c r="BI2202" s="103">
        <v>2.0467208089213389</v>
      </c>
      <c r="BJ2202" s="103">
        <v>1.593362933337048</v>
      </c>
      <c r="BK2202" s="103">
        <v>2.3947715338567668</v>
      </c>
      <c r="BL2202" s="103">
        <v>2.1014157578767581</v>
      </c>
      <c r="BM2202" s="103">
        <v>2.1994173148685432</v>
      </c>
      <c r="BN2202" s="103">
        <v>1.901165478852711</v>
      </c>
      <c r="BO2202" s="103">
        <f t="shared" si="2210"/>
        <v>3.589333369353831</v>
      </c>
      <c r="BP2202" s="103">
        <v>3.7019660581356373</v>
      </c>
      <c r="BQ2202" s="103">
        <v>3.9694929627527307</v>
      </c>
      <c r="BR2202" s="103">
        <v>2.7658375617073192</v>
      </c>
      <c r="BS2202" s="103">
        <v>1.8135465341456518</v>
      </c>
      <c r="BT2202" s="103">
        <v>3.0175870954618564</v>
      </c>
      <c r="BU2202" s="103">
        <v>3.0525179542371972</v>
      </c>
      <c r="BV2202" s="103">
        <v>2.4523096654659313</v>
      </c>
      <c r="BW2202" s="103">
        <v>3.3441463363658173</v>
      </c>
      <c r="BX2202" s="103">
        <v>3.3039730376942096</v>
      </c>
      <c r="BY2202" s="103">
        <v>3.0076470921763776</v>
      </c>
      <c r="BZ2202" s="102">
        <v>3.0295675286785149</v>
      </c>
      <c r="CA2202" s="103">
        <f t="shared" si="2211"/>
        <v>3.1115195445694805</v>
      </c>
      <c r="CB2202" s="103">
        <v>2.1312704494738877</v>
      </c>
      <c r="CC2202" s="103">
        <v>2.1416405637739708</v>
      </c>
      <c r="CD2202" s="103">
        <v>1.7137618599401794</v>
      </c>
      <c r="CE2202" s="103">
        <v>2.0308469733155112</v>
      </c>
      <c r="CF2202" s="103">
        <v>2.0454642675845847</v>
      </c>
      <c r="CG2202" s="103">
        <v>1.6108489670520676</v>
      </c>
      <c r="CH2202" s="103">
        <v>2.4670399037351021</v>
      </c>
      <c r="CI2202" s="103">
        <v>2.4328634261727449</v>
      </c>
      <c r="CJ2202" s="102">
        <v>2.4448067750646216</v>
      </c>
      <c r="CK2202" s="102">
        <v>2.4052320313343687</v>
      </c>
      <c r="CL2202" s="103">
        <f t="shared" si="2212"/>
        <v>4.082497095400659</v>
      </c>
      <c r="CM2202" s="103">
        <v>2.3314736770881948</v>
      </c>
      <c r="CN2202" s="103">
        <v>3.9531248053928576</v>
      </c>
      <c r="CO2202" s="103">
        <v>3.9265123598304124</v>
      </c>
      <c r="CP2202" s="103">
        <v>3.7993562278806667</v>
      </c>
      <c r="CQ2202" s="103">
        <v>3.1925831456888361</v>
      </c>
      <c r="CR2202" s="103">
        <v>2.6494463544053448</v>
      </c>
      <c r="CS2202" s="103">
        <v>4.0268228053780586</v>
      </c>
      <c r="CT2202" s="103">
        <v>3.7208699188659375</v>
      </c>
      <c r="CU2202" s="103">
        <v>3.0479847790616659</v>
      </c>
      <c r="CV2202" s="103">
        <v>4.02825875407851</v>
      </c>
      <c r="CW2202" s="103">
        <v>3.8421142044628462</v>
      </c>
      <c r="CX2202" s="103">
        <v>3.6101718456216267</v>
      </c>
      <c r="CY2202" s="103">
        <v>3.6694208593543198</v>
      </c>
      <c r="CZ2202" s="103">
        <v>3.4739322776135895</v>
      </c>
      <c r="DA2202" s="103">
        <f t="shared" si="2213"/>
        <v>4.4509129194114516</v>
      </c>
      <c r="DB2202" s="102">
        <v>4.7304272755534988</v>
      </c>
      <c r="DC2202" s="102">
        <v>4.3369926487316324</v>
      </c>
      <c r="DD2202" s="102">
        <v>3.6914599672987451</v>
      </c>
      <c r="DE2202" s="102">
        <v>4.2046442943861226</v>
      </c>
      <c r="DF2202" s="102">
        <v>4.278878161130411</v>
      </c>
      <c r="DG2202" s="102">
        <v>4.1624678845255181</v>
      </c>
      <c r="DH2202" s="102">
        <v>4.9998538884583619</v>
      </c>
      <c r="DI2202" s="102">
        <v>4.6979545216253662</v>
      </c>
      <c r="DJ2202" s="102">
        <v>4.388095331017726</v>
      </c>
      <c r="DK2202" s="102">
        <v>5.1355229048866144</v>
      </c>
      <c r="DL2202" s="102">
        <v>4.8130530379085874</v>
      </c>
      <c r="DM2202" s="102">
        <v>4.2069431679497962</v>
      </c>
      <c r="DN2202" s="104">
        <f t="shared" si="2214"/>
        <v>4.2054062505905003</v>
      </c>
      <c r="DO2202" s="102">
        <v>4.2069431679497962</v>
      </c>
      <c r="DP2202" s="102">
        <v>5.599101667103934</v>
      </c>
      <c r="DQ2202" s="102">
        <v>5.3722743710628267</v>
      </c>
      <c r="DR2202" s="102">
        <v>4.7245278831872151</v>
      </c>
      <c r="DS2202" s="102">
        <v>5.7279830076985299</v>
      </c>
      <c r="DT2202" s="102">
        <v>5.4990780706081077</v>
      </c>
      <c r="DU2202" s="102">
        <v>5.1742263304334122</v>
      </c>
      <c r="DV2202" s="105">
        <f t="shared" si="2215"/>
        <v>3.9155515377667127</v>
      </c>
      <c r="DW2202" s="106">
        <f t="shared" si="2215"/>
        <v>3.8258353019005349</v>
      </c>
      <c r="DX2202" s="107">
        <f t="shared" si="2215"/>
        <v>4.3140439570865263</v>
      </c>
      <c r="DZ2202" s="102">
        <f t="shared" si="2216"/>
        <v>3.0692252359912122</v>
      </c>
      <c r="EC2202" s="102">
        <f t="shared" si="2217"/>
        <v>2.8735936936057036</v>
      </c>
      <c r="EF2202" s="102">
        <f t="shared" si="2218"/>
        <v>2.5510665337832323</v>
      </c>
      <c r="EI2202" s="102">
        <f t="shared" si="2219"/>
        <v>2.3181257739338705</v>
      </c>
      <c r="EL2202" s="102">
        <f t="shared" si="2220"/>
        <v>2.0759675360970595</v>
      </c>
      <c r="EO2202" s="102">
        <f t="shared" si="2221"/>
        <v>1.8961902849762573</v>
      </c>
    </row>
    <row r="2203" spans="1:145" ht="15.5" hidden="1" x14ac:dyDescent="0.35">
      <c r="A2203" s="56"/>
      <c r="B2203" s="102"/>
      <c r="C2203" s="102"/>
      <c r="D2203" s="102"/>
      <c r="E2203" s="102"/>
      <c r="F2203" s="102"/>
      <c r="G2203" s="102"/>
      <c r="H2203" s="102"/>
      <c r="I2203" s="102"/>
      <c r="J2203" s="102"/>
      <c r="K2203" s="102"/>
      <c r="L2203" s="102"/>
      <c r="M2203" s="102"/>
      <c r="N2203" s="102"/>
      <c r="O2203" s="102"/>
      <c r="P2203" s="102"/>
      <c r="Q2203" s="102"/>
      <c r="R2203" s="102"/>
      <c r="S2203" s="102"/>
      <c r="T2203" s="102"/>
      <c r="U2203" s="102"/>
      <c r="V2203" s="102"/>
      <c r="W2203" s="102"/>
      <c r="X2203" s="103"/>
      <c r="Y2203" s="103"/>
      <c r="Z2203" s="102"/>
      <c r="AA2203" s="102"/>
      <c r="AB2203" s="102"/>
      <c r="AC2203" s="102"/>
      <c r="AD2203" s="102"/>
      <c r="AE2203" s="102"/>
      <c r="AF2203" s="102"/>
      <c r="AG2203" s="102"/>
      <c r="AH2203" s="102"/>
      <c r="AI2203" s="102"/>
      <c r="AJ2203" s="103"/>
      <c r="AK2203" s="103"/>
      <c r="AL2203" s="103"/>
      <c r="AM2203" s="103"/>
      <c r="AN2203" s="103"/>
      <c r="AO2203" s="103"/>
      <c r="AP2203" s="103"/>
      <c r="AQ2203" s="103"/>
      <c r="AR2203" s="103"/>
      <c r="AS2203" s="103"/>
      <c r="AT2203" s="103"/>
      <c r="AU2203" s="103"/>
      <c r="AV2203" s="103"/>
      <c r="AW2203" s="103"/>
      <c r="AX2203" s="103"/>
      <c r="AY2203" s="103"/>
      <c r="AZ2203" s="103"/>
      <c r="BA2203" s="103"/>
      <c r="BB2203" s="103"/>
      <c r="BC2203" s="103"/>
      <c r="BD2203" s="103"/>
      <c r="BE2203" s="103"/>
      <c r="BF2203" s="103"/>
      <c r="BG2203" s="103"/>
      <c r="BH2203" s="103"/>
      <c r="BI2203" s="103"/>
      <c r="BJ2203" s="103"/>
      <c r="BK2203" s="103"/>
      <c r="BL2203" s="103"/>
      <c r="BM2203" s="103"/>
      <c r="BN2203" s="103"/>
      <c r="BO2203" s="103"/>
      <c r="BP2203" s="103"/>
      <c r="BQ2203" s="103"/>
      <c r="BR2203" s="103"/>
      <c r="BS2203" s="103"/>
      <c r="BT2203" s="103"/>
      <c r="BU2203" s="103"/>
      <c r="BV2203" s="103"/>
      <c r="BW2203" s="103"/>
      <c r="BX2203" s="103"/>
      <c r="BY2203" s="103"/>
      <c r="BZ2203" s="102"/>
      <c r="CA2203" s="103"/>
      <c r="CB2203" s="103"/>
      <c r="CC2203" s="103"/>
      <c r="CD2203" s="103"/>
      <c r="CE2203" s="103"/>
      <c r="CF2203" s="103"/>
      <c r="CG2203" s="103"/>
      <c r="CH2203" s="103"/>
      <c r="CI2203" s="103"/>
      <c r="CJ2203" s="102"/>
      <c r="CK2203" s="102"/>
      <c r="CL2203" s="103"/>
      <c r="CM2203" s="103"/>
      <c r="CN2203" s="103"/>
      <c r="CO2203" s="103"/>
      <c r="CP2203" s="103"/>
      <c r="CQ2203" s="103"/>
      <c r="CR2203" s="103"/>
      <c r="CS2203" s="103"/>
      <c r="CT2203" s="103"/>
      <c r="CU2203" s="103"/>
      <c r="CV2203" s="103"/>
      <c r="CW2203" s="103"/>
      <c r="CX2203" s="103"/>
      <c r="CY2203" s="103"/>
      <c r="CZ2203" s="103"/>
      <c r="DA2203" s="103"/>
      <c r="DB2203" s="102"/>
      <c r="DC2203" s="102"/>
      <c r="DD2203" s="102"/>
      <c r="DE2203" s="102"/>
      <c r="DF2203" s="102"/>
      <c r="DG2203" s="102"/>
      <c r="DH2203" s="102"/>
      <c r="DI2203" s="102"/>
      <c r="DJ2203" s="102"/>
      <c r="DK2203" s="102"/>
      <c r="DL2203" s="102"/>
      <c r="DM2203" s="102"/>
      <c r="DN2203" s="104"/>
      <c r="DO2203" s="102"/>
      <c r="DP2203" s="102"/>
      <c r="DQ2203" s="102"/>
      <c r="DR2203" s="102"/>
      <c r="DS2203" s="102"/>
      <c r="DT2203" s="102"/>
      <c r="DU2203" s="102"/>
      <c r="DV2203" s="105"/>
      <c r="DW2203" s="106"/>
      <c r="DX2203" s="107"/>
      <c r="DZ2203" s="102"/>
      <c r="EC2203" s="102"/>
      <c r="EF2203" s="102"/>
      <c r="EI2203" s="102"/>
      <c r="EL2203" s="102"/>
      <c r="EO2203" s="102"/>
    </row>
    <row r="2204" spans="1:145" ht="15.5" x14ac:dyDescent="0.35">
      <c r="A2204" s="126" t="s">
        <v>716</v>
      </c>
      <c r="B2204" s="27"/>
      <c r="C2204" s="27"/>
      <c r="D2204" s="27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  <c r="V2204" s="27"/>
      <c r="W2204" s="27"/>
      <c r="X2204" s="160"/>
      <c r="Y2204" s="160"/>
      <c r="Z2204" s="27"/>
      <c r="AA2204" s="27"/>
      <c r="AB2204" s="27"/>
      <c r="AC2204" s="27"/>
      <c r="AD2204" s="27"/>
      <c r="AE2204" s="27"/>
      <c r="AF2204" s="27"/>
      <c r="AG2204" s="27"/>
      <c r="AH2204" s="27"/>
      <c r="AI2204" s="27"/>
      <c r="AJ2204" s="160"/>
      <c r="AK2204" s="160"/>
      <c r="AL2204" s="160"/>
      <c r="AM2204" s="160"/>
      <c r="AN2204" s="160"/>
      <c r="AO2204" s="160"/>
      <c r="AP2204" s="160"/>
      <c r="AQ2204" s="160"/>
      <c r="AR2204" s="160"/>
      <c r="AS2204" s="160"/>
      <c r="AT2204" s="160"/>
      <c r="AU2204" s="160"/>
      <c r="AV2204" s="160"/>
      <c r="AW2204" s="160"/>
      <c r="AX2204" s="160"/>
      <c r="AY2204" s="160"/>
      <c r="AZ2204" s="160"/>
      <c r="BA2204" s="160"/>
      <c r="BB2204" s="160"/>
      <c r="BC2204" s="160"/>
      <c r="BD2204" s="160"/>
      <c r="BE2204" s="160"/>
      <c r="BF2204" s="160"/>
      <c r="BG2204" s="160"/>
      <c r="BH2204" s="160"/>
      <c r="BI2204" s="160"/>
      <c r="BJ2204" s="160"/>
      <c r="BK2204" s="160"/>
      <c r="BL2204" s="160"/>
      <c r="BM2204" s="160"/>
      <c r="BN2204" s="160"/>
      <c r="BO2204" s="160"/>
      <c r="BP2204" s="160"/>
      <c r="BQ2204" s="160"/>
      <c r="BR2204" s="160"/>
      <c r="BS2204" s="160"/>
      <c r="BT2204" s="160"/>
      <c r="BU2204" s="160"/>
      <c r="BV2204" s="160"/>
      <c r="BW2204" s="160"/>
      <c r="BX2204" s="160"/>
      <c r="BY2204" s="160"/>
      <c r="BZ2204" s="27"/>
      <c r="CA2204" s="160"/>
      <c r="CB2204" s="160"/>
      <c r="CC2204" s="160"/>
      <c r="CD2204" s="160"/>
      <c r="CE2204" s="160"/>
      <c r="CF2204" s="160"/>
      <c r="CG2204" s="160"/>
      <c r="CH2204" s="160"/>
      <c r="CI2204" s="160"/>
      <c r="CJ2204" s="27"/>
      <c r="CK2204" s="27"/>
      <c r="CL2204" s="160"/>
      <c r="CM2204" s="160"/>
      <c r="CN2204" s="160"/>
      <c r="CO2204" s="160"/>
      <c r="CP2204" s="160"/>
      <c r="CQ2204" s="160"/>
      <c r="CR2204" s="160"/>
      <c r="CS2204" s="160"/>
      <c r="CT2204" s="160"/>
      <c r="CU2204" s="160"/>
      <c r="CV2204" s="160"/>
      <c r="CW2204" s="160"/>
      <c r="CX2204" s="160"/>
      <c r="CY2204" s="160"/>
      <c r="CZ2204" s="160"/>
      <c r="DA2204" s="160"/>
      <c r="DB2204" s="27"/>
      <c r="DC2204" s="27"/>
      <c r="DD2204" s="27"/>
      <c r="DE2204" s="27"/>
      <c r="DF2204" s="27"/>
      <c r="DG2204" s="27"/>
      <c r="DH2204" s="27"/>
      <c r="DI2204" s="27"/>
      <c r="DJ2204" s="27"/>
      <c r="DK2204" s="27"/>
      <c r="DL2204" s="27"/>
      <c r="DM2204" s="27"/>
      <c r="DN2204" s="161"/>
      <c r="DO2204" s="27"/>
      <c r="DP2204" s="27"/>
      <c r="DQ2204" s="27"/>
      <c r="DR2204" s="27"/>
      <c r="DS2204" s="27"/>
      <c r="DT2204" s="27"/>
      <c r="DU2204" s="27"/>
      <c r="DV2204" s="162"/>
      <c r="DW2204" s="163"/>
      <c r="DX2204" s="164"/>
      <c r="DZ2204" s="27"/>
      <c r="EC2204" s="27"/>
      <c r="EF2204" s="27"/>
      <c r="EI2204" s="27"/>
      <c r="EL2204" s="27"/>
      <c r="EO2204" s="27"/>
    </row>
    <row r="2205" spans="1:145" ht="15.5" x14ac:dyDescent="0.35">
      <c r="A2205" s="56" t="s">
        <v>482</v>
      </c>
      <c r="B2205" s="102">
        <f>([2]CAMEROUN!C1123+[2]CAMEROUN!D1123)*50/B2630</f>
        <v>14.053068550071108</v>
      </c>
      <c r="C2205" s="102">
        <f>([2]CAMEROUN!D1123+[2]CAMEROUN!E1123)*50/C2630</f>
        <v>14.811098397050339</v>
      </c>
      <c r="D2205" s="102">
        <f>([2]CAMEROUN!E1123+[2]CAMEROUN!F1123)*50/D2630</f>
        <v>15.00067912061912</v>
      </c>
      <c r="E2205" s="102">
        <f>([2]CAMEROUN!F1123+[2]CAMEROUN!G1123)*50/E2630</f>
        <v>22.990268907019932</v>
      </c>
      <c r="F2205" s="102">
        <f>([2]CAMEROUN!G1123+[2]CAMEROUN!H1123)*50/F2630</f>
        <v>22.659710036012576</v>
      </c>
      <c r="G2205" s="102">
        <f>([2]CAMEROUN!H1123+[2]CAMEROUN!I1123)*50/G2630</f>
        <v>15.048837283131475</v>
      </c>
      <c r="H2205" s="102">
        <f>([2]CAMEROUN!I1123+[2]CAMEROUN!J1123)*50/H2630</f>
        <v>17.458848473916092</v>
      </c>
      <c r="I2205" s="102">
        <f>([2]CAMEROUN!J1123+[2]CAMEROUN!K1123)*50/I2630</f>
        <v>18.207922697658052</v>
      </c>
      <c r="J2205" s="102">
        <f>([2]CAMEROUN!K1123+[2]CAMEROUN!L1123)*50/J2630</f>
        <v>16.050737346492074</v>
      </c>
      <c r="K2205" s="102">
        <f>([2]CAMEROUN!L1123+[2]CAMEROUN!M1123)*50/K2630</f>
        <v>16.082382296663383</v>
      </c>
      <c r="L2205" s="102">
        <f>([2]CAMEROUN!M1123+[2]CAMEROUN!N1123)*50/L2630</f>
        <v>16.0097440686304</v>
      </c>
      <c r="M2205" s="102">
        <f>([2]CAMEROUN!N1123+[2]CAMEROUN!O1123)*50/M2630</f>
        <v>15.666886837689683</v>
      </c>
      <c r="N2205" s="102">
        <f>([2]CAMEROUN!O1123+[2]CAMEROUN!P1123)*50/N2630</f>
        <v>16.76348410465615</v>
      </c>
      <c r="O2205" s="102">
        <f>([2]CAMEROUN!P1123+[2]CAMEROUN!Q1123)*50/O2630</f>
        <v>16.425045432813029</v>
      </c>
      <c r="P2205" s="102">
        <f>[2]CAMEROUN!AH1208*100</f>
        <v>12.75702421946667</v>
      </c>
      <c r="Q2205" s="102">
        <f>[2]CAMEROUN!AI1208*100</f>
        <v>11.306317604339416</v>
      </c>
      <c r="R2205" s="102">
        <f>[2]CAMEROUN!AJ1208*100</f>
        <v>10.025829239862844</v>
      </c>
      <c r="S2205" s="102">
        <f>[2]CAMEROUN!AK1208*100</f>
        <v>14.67699204958517</v>
      </c>
      <c r="T2205" s="102">
        <f>[2]CAMEROUN!AL1208*100</f>
        <v>10.796421992255233</v>
      </c>
      <c r="U2205" s="102">
        <f>[2]CAMEROUN!AM1208*100</f>
        <v>-9.8426008673971701</v>
      </c>
      <c r="V2205" s="102">
        <f>[2]CAMEROUN!AN1208*100</f>
        <v>10.141638217773458</v>
      </c>
      <c r="W2205" s="102">
        <f>[2]CAMEROUN!AO1208*100</f>
        <v>11.989013409529004</v>
      </c>
      <c r="X2205" s="103">
        <f>[2]CAMEROUN!AP1208*100</f>
        <v>9.6758865149059865</v>
      </c>
      <c r="Y2205" s="103">
        <f>[2]CAMEROUN!AQ1208*100</f>
        <v>13.620228302546671</v>
      </c>
      <c r="Z2205" s="102">
        <f>[2]CAMEROUN!AR1208*100</f>
        <v>14.306873968396911</v>
      </c>
      <c r="AA2205" s="102">
        <f>[2]CAMEROUN!AS1208*100</f>
        <v>12.059606074262099</v>
      </c>
      <c r="AB2205" s="102">
        <v>22.933031333338434</v>
      </c>
      <c r="AC2205" s="102">
        <v>21.938886941622844</v>
      </c>
      <c r="AD2205" s="102">
        <v>20.686687916348951</v>
      </c>
      <c r="AE2205" s="102">
        <f>[2]CAMEROUN!AT1208*100</f>
        <v>12.749852264316896</v>
      </c>
      <c r="AF2205" s="102">
        <v>15.19605407420514</v>
      </c>
      <c r="AG2205" s="102">
        <v>14.640332059535458</v>
      </c>
      <c r="AH2205" s="102">
        <v>13.533196497438476</v>
      </c>
      <c r="AI2205" s="102">
        <v>14.360553043438602</v>
      </c>
      <c r="AJ2205" s="103">
        <f>[2]CAMEROUN!AU1208*100</f>
        <v>13.223161831121958</v>
      </c>
      <c r="AK2205" s="103">
        <v>16.4747337904105</v>
      </c>
      <c r="AL2205" s="103">
        <v>14.541401206181694</v>
      </c>
      <c r="AM2205" s="103">
        <v>16.342580830219681</v>
      </c>
      <c r="AN2205" s="103">
        <v>16.325091877667518</v>
      </c>
      <c r="AO2205" s="103">
        <f>[2]CAMEROUN!AV1208*100</f>
        <v>11.222085445753194</v>
      </c>
      <c r="AP2205" s="103">
        <v>13.505406215244999</v>
      </c>
      <c r="AQ2205" s="103">
        <v>12.963505799173999</v>
      </c>
      <c r="AR2205" s="103">
        <v>11.458638221486503</v>
      </c>
      <c r="AS2205" s="103">
        <f>[2]CAMEROUN!AZ1208*100</f>
        <v>14.937713833180805</v>
      </c>
      <c r="AT2205" s="103">
        <v>5.0583089882064041</v>
      </c>
      <c r="AU2205" s="103">
        <v>8.8296351997685338</v>
      </c>
      <c r="AV2205" s="103">
        <v>15.137650908751542</v>
      </c>
      <c r="AW2205" s="103">
        <v>15.065258073583712</v>
      </c>
      <c r="AX2205" s="103">
        <f>[2]CAMEROUN!BE1208*100</f>
        <v>14.422186720985824</v>
      </c>
      <c r="AY2205" s="103"/>
      <c r="AZ2205" s="103">
        <v>15.708339656659213</v>
      </c>
      <c r="BA2205" s="103">
        <v>15.480830770983383</v>
      </c>
      <c r="BB2205" s="103">
        <v>14.081663549924095</v>
      </c>
      <c r="BC2205" s="103">
        <v>13.745145885049578</v>
      </c>
      <c r="BD2205" s="103">
        <v>14.041779293902948</v>
      </c>
      <c r="BE2205" s="103">
        <v>14.041779293902948</v>
      </c>
      <c r="BF2205" s="103">
        <f>[2]CAMEROUN!BL1208*100</f>
        <v>13.889105519670439</v>
      </c>
      <c r="BG2205" s="103">
        <v>13.893810346014362</v>
      </c>
      <c r="BH2205" s="103">
        <v>12.315064599092805</v>
      </c>
      <c r="BI2205" s="103">
        <v>15.097471301086498</v>
      </c>
      <c r="BJ2205" s="103">
        <v>13.867956285114841</v>
      </c>
      <c r="BK2205" s="103">
        <v>15.351283915333639</v>
      </c>
      <c r="BL2205" s="103">
        <v>14.61856970268664</v>
      </c>
      <c r="BM2205" s="103">
        <v>16.076279810674862</v>
      </c>
      <c r="BN2205" s="103">
        <v>15.210611453744335</v>
      </c>
      <c r="BO2205" s="103">
        <f>[2]CAMEROUN!BU1208*100</f>
        <v>13.673866543540647</v>
      </c>
      <c r="BP2205" s="103">
        <v>15.959999802714187</v>
      </c>
      <c r="BQ2205" s="103">
        <v>13.634417732536305</v>
      </c>
      <c r="BR2205" s="103">
        <v>13.390712411565669</v>
      </c>
      <c r="BS2205" s="103">
        <v>15.257903216735457</v>
      </c>
      <c r="BT2205" s="103">
        <v>15.099763415033141</v>
      </c>
      <c r="BU2205" s="103">
        <v>14.00273450889884</v>
      </c>
      <c r="BV2205" s="103">
        <v>16.694879024585063</v>
      </c>
      <c r="BW2205" s="103">
        <v>13.122628816845491</v>
      </c>
      <c r="BX2205" s="103">
        <v>11.945789335865634</v>
      </c>
      <c r="BY2205" s="103">
        <v>10.111004635241565</v>
      </c>
      <c r="BZ2205" s="102">
        <v>13.189669300434796</v>
      </c>
      <c r="CA2205" s="103">
        <f>[2]CAMEROUN!CG1208*100</f>
        <v>15.638547958634502</v>
      </c>
      <c r="CB2205" s="103">
        <v>15.781971668939551</v>
      </c>
      <c r="CC2205" s="103">
        <v>15.550310657024486</v>
      </c>
      <c r="CD2205" s="103">
        <v>15.962312616576495</v>
      </c>
      <c r="CE2205" s="103">
        <v>15.275645705476681</v>
      </c>
      <c r="CF2205" s="103">
        <v>15.361536439548368</v>
      </c>
      <c r="CG2205" s="103">
        <v>16.239542762219717</v>
      </c>
      <c r="CH2205" s="103">
        <v>16.116984128331939</v>
      </c>
      <c r="CI2205" s="103">
        <v>16.090813563583453</v>
      </c>
      <c r="CJ2205" s="102">
        <v>17.391250721090842</v>
      </c>
      <c r="CK2205" s="102">
        <v>16.955165065647961</v>
      </c>
      <c r="CL2205" s="103">
        <f>[2]CAMEROUN!CR1208*100</f>
        <v>15.401583937776817</v>
      </c>
      <c r="CM2205" s="103">
        <v>15.499127482566323</v>
      </c>
      <c r="CN2205" s="103">
        <v>21.309419066365638</v>
      </c>
      <c r="CO2205" s="103">
        <v>20.954183402576017</v>
      </c>
      <c r="CP2205" s="103">
        <v>19.858169902861782</v>
      </c>
      <c r="CQ2205" s="103">
        <v>20.740461738736261</v>
      </c>
      <c r="CR2205" s="103">
        <v>20.806937837822449</v>
      </c>
      <c r="CS2205" s="103">
        <v>17.634973415618351</v>
      </c>
      <c r="CT2205" s="103">
        <v>18.466960081686988</v>
      </c>
      <c r="CU2205" s="103">
        <v>19.092303790772881</v>
      </c>
      <c r="CV2205" s="103">
        <v>19.075590925112689</v>
      </c>
      <c r="CW2205" s="103">
        <v>19.010235164383268</v>
      </c>
      <c r="CX2205" s="103">
        <v>19.156140391461854</v>
      </c>
      <c r="CY2205" s="103">
        <v>18.877244626982698</v>
      </c>
      <c r="CZ2205" s="103">
        <v>18.929931227076825</v>
      </c>
      <c r="DA2205" s="103">
        <f>[2]CAMEROUN!DD1208*100</f>
        <v>13.529368846508699</v>
      </c>
      <c r="DB2205" s="102">
        <v>13.09327972566911</v>
      </c>
      <c r="DC2205" s="102">
        <v>12.826535175882444</v>
      </c>
      <c r="DD2205" s="102">
        <v>12.826535175882444</v>
      </c>
      <c r="DE2205" s="102">
        <v>13.908499837826351</v>
      </c>
      <c r="DF2205" s="102">
        <v>13.330527010537308</v>
      </c>
      <c r="DG2205" s="102">
        <v>13.401936112156809</v>
      </c>
      <c r="DH2205" s="102">
        <v>3.4146116760871452</v>
      </c>
      <c r="DI2205" s="102">
        <v>3.2796700542692165</v>
      </c>
      <c r="DJ2205" s="102">
        <v>3.9932449729658765</v>
      </c>
      <c r="DK2205" s="102">
        <v>1.2153861479003027</v>
      </c>
      <c r="DL2205" s="102">
        <v>1.2246073185940387</v>
      </c>
      <c r="DM2205" s="102">
        <v>4.2602023801196385</v>
      </c>
      <c r="DN2205" s="104">
        <f>[2]CAMEROUN!DQ1208*100</f>
        <v>14.044315408544749</v>
      </c>
      <c r="DO2205" s="102">
        <v>4.2602023801196385</v>
      </c>
      <c r="DP2205" s="102">
        <v>3.6246666875331011</v>
      </c>
      <c r="DQ2205" s="102">
        <v>3.1775223749753621</v>
      </c>
      <c r="DR2205" s="102">
        <v>2.878937487078022</v>
      </c>
      <c r="DS2205" s="102">
        <v>7.5933914611857016</v>
      </c>
      <c r="DT2205" s="102">
        <v>7.5489868173559609</v>
      </c>
      <c r="DU2205" s="102">
        <v>12.846812641751052</v>
      </c>
      <c r="DV2205" s="105">
        <f>[2]CAMEROUN!EA1208*100</f>
        <v>11.095638750265007</v>
      </c>
      <c r="DW2205" s="106">
        <f>[2]CAMEROUN!EB1208*100</f>
        <v>10.524207583698022</v>
      </c>
      <c r="DX2205" s="107">
        <f>[2]CAMEROUN!EC1208*100</f>
        <v>9.2342405094267228</v>
      </c>
      <c r="DZ2205" s="102">
        <f>[2]CAMEROUN!EE1208*100</f>
        <v>9.4728112795587442</v>
      </c>
      <c r="EC2205" s="102">
        <f>[2]CAMEROUN!EH1208*100</f>
        <v>9.3706833065016255</v>
      </c>
      <c r="EF2205" s="102">
        <f>[2]CAMEROUN!EK1208*100</f>
        <v>5.4780858302598459</v>
      </c>
      <c r="EI2205" s="102">
        <f>[2]CAMEROUN!EN1208*100</f>
        <v>3.9030099724968439</v>
      </c>
      <c r="EL2205" s="102">
        <f>[2]CAMEROUN!EQ1208*100</f>
        <v>2.6063328822387035</v>
      </c>
      <c r="EO2205" s="102">
        <f>[2]CAMEROUN!ET1208*100</f>
        <v>0.92361314863023436</v>
      </c>
    </row>
    <row r="2206" spans="1:145" ht="15.5" x14ac:dyDescent="0.35">
      <c r="A2206" s="56" t="s">
        <v>488</v>
      </c>
      <c r="B2206" s="102">
        <f>[7]RCA!D1132*100</f>
        <v>6.2823980393009657</v>
      </c>
      <c r="C2206" s="102">
        <f>[7]RCA!E1132*100</f>
        <v>3.8442480647586939</v>
      </c>
      <c r="D2206" s="102">
        <f>[7]RCA!F1132*100</f>
        <v>5.2183755586228404</v>
      </c>
      <c r="E2206" s="102">
        <f>[7]RCA!G1132*100</f>
        <v>8.2836177236169046</v>
      </c>
      <c r="F2206" s="102">
        <f>[7]RCA!H1132*100</f>
        <v>8.7694393922700336</v>
      </c>
      <c r="G2206" s="102">
        <f>[7]RCA!I1132*100</f>
        <v>2.7904224897025425</v>
      </c>
      <c r="H2206" s="102">
        <f>[7]RCA!J1132*100</f>
        <v>4.9270346401354939</v>
      </c>
      <c r="I2206" s="102">
        <f>[7]RCA!K1132*100</f>
        <v>6.760930433061092</v>
      </c>
      <c r="J2206" s="102">
        <f>[7]RCA!L1132*100</f>
        <v>4.3131782214627874</v>
      </c>
      <c r="K2206" s="102">
        <f>[7]RCA!M1132*100</f>
        <v>2.6646968761713632</v>
      </c>
      <c r="L2206" s="102">
        <f>[7]RCA!N1132*100</f>
        <v>1.3379278021480545</v>
      </c>
      <c r="M2206" s="102">
        <f>[7]RCA!O1132*100</f>
        <v>-2.4623835007326589</v>
      </c>
      <c r="N2206" s="102">
        <f>[7]RCA!P1132*100</f>
        <v>0.47432198853177582</v>
      </c>
      <c r="O2206" s="102">
        <f>[7]RCA!Q1132*100</f>
        <v>2.1101380549027651</v>
      </c>
      <c r="P2206" s="102">
        <f>[7]RCA!R1132*100</f>
        <v>2.5620112031718092</v>
      </c>
      <c r="Q2206" s="102">
        <f>[7]RCA!S1132*100</f>
        <v>3.1619167503329701</v>
      </c>
      <c r="R2206" s="102">
        <f>[7]RCA!T1132*100</f>
        <v>5.5249799136997142</v>
      </c>
      <c r="S2206" s="102">
        <f>[7]RCA!U1132*100</f>
        <v>4.8131004257889822</v>
      </c>
      <c r="T2206" s="102">
        <f>[7]RCA!V1132*100</f>
        <v>8.1604494504904626</v>
      </c>
      <c r="U2206" s="102">
        <f>[7]RCA!W1132*100</f>
        <v>-3.7014489453508714</v>
      </c>
      <c r="V2206" s="102">
        <f>[7]RCA!X1132*100</f>
        <v>2.1179713643048346</v>
      </c>
      <c r="W2206" s="102">
        <f>[7]RCA!Y1132*100</f>
        <v>0.47888038644328851</v>
      </c>
      <c r="X2206" s="103">
        <f>[7]RCA!Z1132*100</f>
        <v>-25.650782152666295</v>
      </c>
      <c r="Y2206" s="103">
        <f>[7]RCA!AA1132*100</f>
        <v>3.5246997333373615</v>
      </c>
      <c r="Z2206" s="102">
        <f>[7]RCA!AB1132*100</f>
        <v>6.0379539004850349</v>
      </c>
      <c r="AA2206" s="102">
        <f>[7]RCA!AC1132*100</f>
        <v>-1.7607121315333409</v>
      </c>
      <c r="AB2206" s="102">
        <v>1.4536327669508999</v>
      </c>
      <c r="AC2206" s="102">
        <v>-7.5879278352622426E-2</v>
      </c>
      <c r="AD2206" s="102">
        <v>3.2252161369076533</v>
      </c>
      <c r="AE2206" s="102">
        <f>[7]RCA!AD1132*100</f>
        <v>7.7338460604653321</v>
      </c>
      <c r="AF2206" s="102">
        <v>-10.360498153203945</v>
      </c>
      <c r="AG2206" s="102">
        <v>38.599565199062788</v>
      </c>
      <c r="AH2206" s="102">
        <v>20.848112265572279</v>
      </c>
      <c r="AI2206" s="102">
        <v>21.182383754895</v>
      </c>
      <c r="AJ2206" s="103">
        <f>[7]RCA!AE1132*100</f>
        <v>-1.8724333442599987</v>
      </c>
      <c r="AK2206" s="103">
        <v>-7.0841170412219725</v>
      </c>
      <c r="AL2206" s="103">
        <v>-8.1818420977804767</v>
      </c>
      <c r="AM2206" s="103">
        <v>-7.47450714081954</v>
      </c>
      <c r="AN2206" s="103">
        <v>-7.0784056617839095</v>
      </c>
      <c r="AO2206" s="103">
        <f>[7]RCA!AF1132*100</f>
        <v>2.7030663550739953</v>
      </c>
      <c r="AP2206" s="103">
        <v>-4.4425731520829093</v>
      </c>
      <c r="AQ2206" s="103">
        <v>-10.056248753703814</v>
      </c>
      <c r="AR2206" s="103">
        <v>-5.7926539078076855</v>
      </c>
      <c r="AS2206" s="103">
        <f>[7]RCA!AJ1132*100</f>
        <v>1.8849377119383688</v>
      </c>
      <c r="AT2206" s="103">
        <v>-6.0369162445836038</v>
      </c>
      <c r="AU2206" s="103">
        <v>-7.5218765425649563</v>
      </c>
      <c r="AV2206" s="103">
        <v>-7.2966358493473562</v>
      </c>
      <c r="AW2206" s="103">
        <v>-7.2966358493473562</v>
      </c>
      <c r="AX2206" s="103">
        <f>[7]RCA!AO1132*100</f>
        <v>5.1645275919037639</v>
      </c>
      <c r="AY2206" s="103"/>
      <c r="AZ2206" s="103">
        <v>-9.5871228807438627</v>
      </c>
      <c r="BA2206" s="103">
        <v>-7.9312704375903511</v>
      </c>
      <c r="BB2206" s="103">
        <v>-10.107179154367538</v>
      </c>
      <c r="BC2206" s="103">
        <v>-11.284436666860898</v>
      </c>
      <c r="BD2206" s="103">
        <v>-11.688746947982557</v>
      </c>
      <c r="BE2206" s="103">
        <v>-12.644337339087194</v>
      </c>
      <c r="BF2206" s="103">
        <f>[7]RCA!AV1132*100</f>
        <v>-1.4349571296226624</v>
      </c>
      <c r="BG2206" s="103">
        <v>-8.4797946016135306</v>
      </c>
      <c r="BH2206" s="103">
        <v>-11.179759798298438</v>
      </c>
      <c r="BI2206" s="103">
        <v>5.7455833649606545</v>
      </c>
      <c r="BJ2206" s="103">
        <v>5.1980703158491659</v>
      </c>
      <c r="BK2206" s="103">
        <v>3.6896860610207258</v>
      </c>
      <c r="BL2206" s="103">
        <v>3.9071043345369643</v>
      </c>
      <c r="BM2206" s="103">
        <v>3.3503907928824668</v>
      </c>
      <c r="BN2206" s="103">
        <v>2.2637556252870117</v>
      </c>
      <c r="BO2206" s="103">
        <f>[7]RCA!BE1132*100</f>
        <v>1.2710960509218054</v>
      </c>
      <c r="BP2206" s="103">
        <v>9.937306191645181</v>
      </c>
      <c r="BQ2206" s="103">
        <v>9.937306191645181</v>
      </c>
      <c r="BR2206" s="103">
        <v>12.191171751284244</v>
      </c>
      <c r="BS2206" s="103">
        <v>17.712656114028114</v>
      </c>
      <c r="BT2206" s="103">
        <v>15.366650841967083</v>
      </c>
      <c r="BU2206" s="103">
        <v>17.901092745934218</v>
      </c>
      <c r="BV2206" s="103">
        <v>21.90814720626021</v>
      </c>
      <c r="BW2206" s="103">
        <v>12.072704602538876</v>
      </c>
      <c r="BX2206" s="103">
        <v>11.166121144731859</v>
      </c>
      <c r="BY2206" s="103">
        <v>12.827901829735252</v>
      </c>
      <c r="BZ2206" s="102">
        <v>12.770058047516628</v>
      </c>
      <c r="CA2206" s="103">
        <f>[7]RCA!BQ1132*100</f>
        <v>19.905595645555238</v>
      </c>
      <c r="CB2206" s="103">
        <v>10.321676352227273</v>
      </c>
      <c r="CC2206" s="103">
        <v>10.764628129075733</v>
      </c>
      <c r="CD2206" s="103">
        <v>14.127453070088917</v>
      </c>
      <c r="CE2206" s="103">
        <v>5.7037715009580419</v>
      </c>
      <c r="CF2206" s="103">
        <v>6.0826961163886546</v>
      </c>
      <c r="CG2206" s="103">
        <v>7.528971449466618</v>
      </c>
      <c r="CH2206" s="103">
        <v>1.4223784543322195</v>
      </c>
      <c r="CI2206" s="103">
        <v>2.0509102687865379</v>
      </c>
      <c r="CJ2206" s="102">
        <v>-0.40818781623854755</v>
      </c>
      <c r="CK2206" s="102">
        <v>0.13448715718754442</v>
      </c>
      <c r="CL2206" s="103">
        <f>[7]RCA!CB1132*100</f>
        <v>20.489849438488495</v>
      </c>
      <c r="CM2206" s="103">
        <v>-0.41359925241099932</v>
      </c>
      <c r="CN2206" s="103">
        <v>11.019710283653989</v>
      </c>
      <c r="CO2206" s="103">
        <v>10.987440320109457</v>
      </c>
      <c r="CP2206" s="103">
        <v>10.473254920567102</v>
      </c>
      <c r="CQ2206" s="103">
        <v>12.36597569951895</v>
      </c>
      <c r="CR2206" s="103">
        <v>14.120009997595348</v>
      </c>
      <c r="CS2206" s="103">
        <v>6.2569120560754765</v>
      </c>
      <c r="CT2206" s="103">
        <v>6.5379385204860974</v>
      </c>
      <c r="CU2206" s="103">
        <v>13.487979158241561</v>
      </c>
      <c r="CV2206" s="103">
        <v>5.0522250909721222</v>
      </c>
      <c r="CW2206" s="103">
        <v>5.6578957308730544</v>
      </c>
      <c r="CX2206" s="103">
        <v>5.7826884761316686</v>
      </c>
      <c r="CY2206" s="103">
        <v>5.7290348972201945</v>
      </c>
      <c r="CZ2206" s="103">
        <v>11.003401321570649</v>
      </c>
      <c r="DA2206" s="103">
        <f>[7]RCA!CN1132*100</f>
        <v>15.891085374885231</v>
      </c>
      <c r="DB2206" s="102">
        <v>8.1973111290144249</v>
      </c>
      <c r="DC2206" s="102">
        <v>8.7633494872981021</v>
      </c>
      <c r="DD2206" s="102">
        <v>8.9596522594459707</v>
      </c>
      <c r="DE2206" s="102">
        <v>8.2376548606355406</v>
      </c>
      <c r="DF2206" s="102">
        <v>8.7424214197000563</v>
      </c>
      <c r="DG2206" s="102">
        <v>8.974055498213426</v>
      </c>
      <c r="DH2206" s="102">
        <v>8.9142494403258397</v>
      </c>
      <c r="DI2206" s="102">
        <v>9.5164254857359474</v>
      </c>
      <c r="DJ2206" s="102">
        <v>9.5496004804522059</v>
      </c>
      <c r="DK2206" s="102">
        <v>7.2712914313115089</v>
      </c>
      <c r="DL2206" s="102">
        <v>8.5675378250491327</v>
      </c>
      <c r="DM2206" s="102">
        <v>7.4142850943283847</v>
      </c>
      <c r="DN2206" s="104">
        <f>[7]RCA!DA1132*100</f>
        <v>16.830886478694591</v>
      </c>
      <c r="DO2206" s="102">
        <v>7.4142850943283847</v>
      </c>
      <c r="DP2206" s="102">
        <v>18.881820857975498</v>
      </c>
      <c r="DQ2206" s="102">
        <v>18.017833442198761</v>
      </c>
      <c r="DR2206" s="102">
        <v>17.619931947319017</v>
      </c>
      <c r="DS2206" s="102">
        <v>18.04223558898364</v>
      </c>
      <c r="DT2206" s="102">
        <v>18.501265926283054</v>
      </c>
      <c r="DU2206" s="102">
        <v>19.062486809191682</v>
      </c>
      <c r="DV2206" s="105">
        <f>[7]RCA!DN1132*100</f>
        <v>17.120730424557145</v>
      </c>
      <c r="DW2206" s="106">
        <f>[7]RCA!DM1132*100</f>
        <v>18.308029598893441</v>
      </c>
      <c r="DX2206" s="107">
        <f>[7]RCA!DN1132*100</f>
        <v>17.120730424557145</v>
      </c>
      <c r="DZ2206" s="102">
        <f>[7]RCA!DP1132*100</f>
        <v>17.004804984296229</v>
      </c>
      <c r="EC2206" s="102">
        <f>[7]RCA!DS1132*100</f>
        <v>14.315453980459628</v>
      </c>
      <c r="EF2206" s="102">
        <f>[7]RCA!DV1132*100</f>
        <v>13.893146530656008</v>
      </c>
      <c r="EI2206" s="102">
        <f>[7]RCA!DY1132*100</f>
        <v>13.581785149492271</v>
      </c>
      <c r="EL2206" s="102">
        <f>[7]RCA!EB1132*100</f>
        <v>13.622812675611016</v>
      </c>
      <c r="EO2206" s="102">
        <f>[7]RCA!EE1132*100</f>
        <v>14.038095919809827</v>
      </c>
    </row>
    <row r="2207" spans="1:145" ht="15.5" x14ac:dyDescent="0.35">
      <c r="A2207" s="56" t="s">
        <v>483</v>
      </c>
      <c r="B2207" s="190">
        <f>[3]CONGO!D1127*100</f>
        <v>10.693505621106297</v>
      </c>
      <c r="C2207" s="190">
        <f>[3]CONGO!E1127*100</f>
        <v>3.4663472929890484</v>
      </c>
      <c r="D2207" s="190">
        <f>[3]CONGO!F1127*100</f>
        <v>8.7763025558930714</v>
      </c>
      <c r="E2207" s="190">
        <f>[3]CONGO!G1127*100</f>
        <v>2.6279267982251309</v>
      </c>
      <c r="F2207" s="190">
        <f>[3]CONGO!H1127*100</f>
        <v>0.68341867042163773</v>
      </c>
      <c r="G2207" s="190">
        <f>[3]CONGO!I1127*100</f>
        <v>10.467954205309859</v>
      </c>
      <c r="H2207" s="190">
        <f>[3]CONGO!J1127*100</f>
        <v>9.8119454310334682</v>
      </c>
      <c r="I2207" s="190">
        <f>[3]CONGO!K1127*100</f>
        <v>25.173860173105151</v>
      </c>
      <c r="J2207" s="190">
        <f>[3]CONGO!L1127*100</f>
        <v>15.092509427775894</v>
      </c>
      <c r="K2207" s="190">
        <f>[3]CONGO!M1127*100</f>
        <v>0.60572083757193118</v>
      </c>
      <c r="L2207" s="190">
        <f>[3]CONGO!N1127*100</f>
        <v>18.013267583405153</v>
      </c>
      <c r="M2207" s="190">
        <f>[3]CONGO!O1127*100</f>
        <v>35.712305021832073</v>
      </c>
      <c r="N2207" s="190">
        <f>[3]CONGO!P1127*100</f>
        <v>12.887898981793905</v>
      </c>
      <c r="O2207" s="190">
        <f>[3]CONGO!Q1127*100</f>
        <v>28.965671861835791</v>
      </c>
      <c r="P2207" s="190">
        <f>[3]CONGO!R1127*100</f>
        <v>14.204582339094769</v>
      </c>
      <c r="Q2207" s="190">
        <f>[3]CONGO!S1127*100</f>
        <v>25.312066532658434</v>
      </c>
      <c r="R2207" s="190">
        <f>[3]CONGO!T1127*100</f>
        <v>29.53193242462444</v>
      </c>
      <c r="S2207" s="190">
        <f>[3]CONGO!U1127*100</f>
        <v>26.744580462445533</v>
      </c>
      <c r="T2207" s="190">
        <f>[3]CONGO!V1127*100</f>
        <v>11.623274046018793</v>
      </c>
      <c r="U2207" s="190">
        <f>[3]CONGO!W1127*100</f>
        <v>17.699510015644744</v>
      </c>
      <c r="V2207" s="190">
        <f>[3]CONGO!X1127*100</f>
        <v>15.407716840862506</v>
      </c>
      <c r="W2207" s="190">
        <f>[3]CONGO!Y1127*100</f>
        <v>11.325987142398798</v>
      </c>
      <c r="X2207" s="189">
        <f>[3]CONGO!Z1127*100</f>
        <v>25.242537004214288</v>
      </c>
      <c r="Y2207" s="189">
        <f>[3]CONGO!AA1127*100</f>
        <v>3.6919074859443026</v>
      </c>
      <c r="Z2207" s="190">
        <f>[3]CONGO!AB1127*100</f>
        <v>19.75746012543939</v>
      </c>
      <c r="AA2207" s="190">
        <f>[3]CONGO!AC1127*100</f>
        <v>35.748899450700826</v>
      </c>
      <c r="AB2207" s="190">
        <v>18.761821273713643</v>
      </c>
      <c r="AC2207" s="190">
        <v>12.998347136726668</v>
      </c>
      <c r="AD2207" s="190">
        <v>12.916981118383838</v>
      </c>
      <c r="AE2207" s="190">
        <f>[3]CONGO!AH1127*100</f>
        <v>35.274970911778425</v>
      </c>
      <c r="AF2207" s="190">
        <v>-9.9570535645748013</v>
      </c>
      <c r="AG2207" s="190">
        <v>4.6781594753144233</v>
      </c>
      <c r="AH2207" s="190">
        <v>10.821891710635478</v>
      </c>
      <c r="AI2207" s="190">
        <v>9.9612200635014307</v>
      </c>
      <c r="AJ2207" s="189">
        <f>[3]CONGO!AM1127*100</f>
        <v>43.36937328891068</v>
      </c>
      <c r="AK2207" s="189">
        <v>-5.6631757983068773</v>
      </c>
      <c r="AL2207" s="189">
        <v>25.559207565807419</v>
      </c>
      <c r="AM2207" s="189">
        <v>28.023001034441457</v>
      </c>
      <c r="AN2207" s="189">
        <v>27.96955832070897</v>
      </c>
      <c r="AO2207" s="189">
        <f>[3]CONGO!AR1127*100</f>
        <v>42.621562272234975</v>
      </c>
      <c r="AP2207" s="189">
        <v>29.108711850542601</v>
      </c>
      <c r="AQ2207" s="189">
        <v>37.896002508149699</v>
      </c>
      <c r="AR2207" s="189">
        <v>17.309236225538392</v>
      </c>
      <c r="AS2207" s="189">
        <f>[3]CONGO!AV1127*100</f>
        <v>30.118437488817275</v>
      </c>
      <c r="AT2207" s="189">
        <v>48.719492826862528</v>
      </c>
      <c r="AU2207" s="189">
        <v>28.269072689168063</v>
      </c>
      <c r="AV2207" s="189">
        <v>10.878004043512332</v>
      </c>
      <c r="AW2207" s="189">
        <v>14.405671990807095</v>
      </c>
      <c r="AX2207" s="189">
        <f>[3]CONGO!BA1127*100</f>
        <v>46.715639689259156</v>
      </c>
      <c r="AY2207" s="189"/>
      <c r="AZ2207" s="189">
        <v>15.542674297011125</v>
      </c>
      <c r="BA2207" s="189">
        <v>13.973790555477441</v>
      </c>
      <c r="BB2207" s="189">
        <v>28.480847331243332</v>
      </c>
      <c r="BC2207" s="189">
        <v>26.072443279530283</v>
      </c>
      <c r="BD2207" s="189">
        <v>32.698857424270209</v>
      </c>
      <c r="BE2207" s="189">
        <v>30.966818691728548</v>
      </c>
      <c r="BF2207" s="189">
        <f>[3]CONGO!BI1127*100</f>
        <v>37.723269288095452</v>
      </c>
      <c r="BG2207" s="189">
        <v>30.880151276574047</v>
      </c>
      <c r="BH2207" s="189">
        <v>21.612743835857046</v>
      </c>
      <c r="BI2207" s="189">
        <v>30.710067183922174</v>
      </c>
      <c r="BJ2207" s="189">
        <v>23.316267797699364</v>
      </c>
      <c r="BK2207" s="189">
        <v>28.246182183324553</v>
      </c>
      <c r="BL2207" s="189">
        <v>25.163765166125764</v>
      </c>
      <c r="BM2207" s="189">
        <v>25.563255937823882</v>
      </c>
      <c r="BN2207" s="189">
        <v>22.328321263109135</v>
      </c>
      <c r="BO2207" s="189">
        <f>[3]CONGO!BR1127*100</f>
        <v>27.157076048803813</v>
      </c>
      <c r="BP2207" s="189">
        <v>27.960519809997631</v>
      </c>
      <c r="BQ2207" s="189">
        <v>27.960519809997631</v>
      </c>
      <c r="BR2207" s="189">
        <v>47.260551972045292</v>
      </c>
      <c r="BS2207" s="189">
        <v>47.693472852478116</v>
      </c>
      <c r="BT2207" s="189">
        <v>42.489938007583966</v>
      </c>
      <c r="BU2207" s="189">
        <v>44.975418657449843</v>
      </c>
      <c r="BV2207" s="189">
        <v>47.18831914954324</v>
      </c>
      <c r="BW2207" s="189">
        <v>41.743994863879017</v>
      </c>
      <c r="BX2207" s="189">
        <v>37.68441100899841</v>
      </c>
      <c r="BY2207" s="189">
        <v>41.72530050262241</v>
      </c>
      <c r="BZ2207" s="190">
        <v>36.210344524366405</v>
      </c>
      <c r="CA2207" s="189">
        <f>[3]CONGO!CD1127*100</f>
        <v>26.956166584794982</v>
      </c>
      <c r="CB2207" s="189">
        <v>35.921318402420461</v>
      </c>
      <c r="CC2207" s="189">
        <v>35.844493207389547</v>
      </c>
      <c r="CD2207" s="189">
        <v>39.339163049281694</v>
      </c>
      <c r="CE2207" s="189">
        <v>39.014418736651933</v>
      </c>
      <c r="CF2207" s="189">
        <v>39.045254523786951</v>
      </c>
      <c r="CG2207" s="189">
        <v>40.752613567407799</v>
      </c>
      <c r="CH2207" s="189">
        <v>41.48601122297714</v>
      </c>
      <c r="CI2207" s="189">
        <v>39.678887910631708</v>
      </c>
      <c r="CJ2207" s="190">
        <v>41.922955498896059</v>
      </c>
      <c r="CK2207" s="190">
        <v>39.672031493440272</v>
      </c>
      <c r="CL2207" s="189">
        <f>[3]CONGO!CO1127*100</f>
        <v>30.567493620606211</v>
      </c>
      <c r="CM2207" s="189">
        <v>40.649794713026857</v>
      </c>
      <c r="CN2207" s="189">
        <v>43.798827712443497</v>
      </c>
      <c r="CO2207" s="189">
        <v>43.669162664025897</v>
      </c>
      <c r="CP2207" s="189">
        <v>48.020143124949058</v>
      </c>
      <c r="CQ2207" s="189">
        <v>44.035398497720195</v>
      </c>
      <c r="CR2207" s="189">
        <v>41.719721444767352</v>
      </c>
      <c r="CS2207" s="189">
        <v>45.829671849065413</v>
      </c>
      <c r="CT2207" s="189">
        <v>48.587675115288782</v>
      </c>
      <c r="CU2207" s="189">
        <v>40.794353073945103</v>
      </c>
      <c r="CV2207" s="189">
        <v>48.697618924628507</v>
      </c>
      <c r="CW2207" s="189">
        <v>48.045747427146701</v>
      </c>
      <c r="CX2207" s="189">
        <v>49.608740487297979</v>
      </c>
      <c r="CY2207" s="189">
        <v>49.32785949403668</v>
      </c>
      <c r="CZ2207" s="189">
        <v>49.257436065642572</v>
      </c>
      <c r="DA2207" s="189">
        <f>[3]CONGO!DA1127*100</f>
        <v>26.818429695884621</v>
      </c>
      <c r="DB2207" s="190">
        <v>36.404546533699595</v>
      </c>
      <c r="DC2207" s="190">
        <v>37.166019508315742</v>
      </c>
      <c r="DD2207" s="190">
        <v>34.6020116767979</v>
      </c>
      <c r="DE2207" s="190">
        <v>37.115398452828494</v>
      </c>
      <c r="DF2207" s="190">
        <v>37.289479872982362</v>
      </c>
      <c r="DG2207" s="190">
        <v>33.961402040869316</v>
      </c>
      <c r="DH2207" s="190">
        <v>38.442079278385549</v>
      </c>
      <c r="DI2207" s="190">
        <v>38.803196053193005</v>
      </c>
      <c r="DJ2207" s="190">
        <v>35.135900786154103</v>
      </c>
      <c r="DK2207" s="190">
        <v>37.312807251074496</v>
      </c>
      <c r="DL2207" s="190">
        <v>37.489699391271621</v>
      </c>
      <c r="DM2207" s="190">
        <v>35.138016670821607</v>
      </c>
      <c r="DN2207" s="283">
        <f>[3]CONGO!DN1127*100</f>
        <v>28.010754328589847</v>
      </c>
      <c r="DO2207" s="190">
        <v>35.138016670821607</v>
      </c>
      <c r="DP2207" s="190">
        <v>46.030261078842614</v>
      </c>
      <c r="DQ2207" s="190">
        <v>45.267067563282723</v>
      </c>
      <c r="DR2207" s="190">
        <v>46.712082529072212</v>
      </c>
      <c r="DS2207" s="190">
        <v>29.995022656316415</v>
      </c>
      <c r="DT2207" s="190">
        <v>29.092943010525936</v>
      </c>
      <c r="DU2207" s="190">
        <v>33.357992759995021</v>
      </c>
      <c r="DV2207" s="191">
        <f>[3]CONGO!DX1127*100</f>
        <v>35.2189259268374</v>
      </c>
      <c r="DW2207" s="192">
        <f>[3]CONGO!DY1127*100</f>
        <v>34.522225693032773</v>
      </c>
      <c r="DX2207" s="193">
        <f>[3]CONGO!DZ1127*100</f>
        <v>32.623726574964529</v>
      </c>
      <c r="DZ2207" s="190">
        <f>[3]CONGO!EB1127*100</f>
        <v>26.585604487893061</v>
      </c>
      <c r="EC2207" s="190">
        <f>[3]CONGO!EE1127*100</f>
        <v>21.190742716958365</v>
      </c>
      <c r="EF2207" s="190">
        <f>[3]CONGO!EH1127*100</f>
        <v>16.483994582141701</v>
      </c>
      <c r="EI2207" s="190">
        <f>[3]CONGO!EK1127*100</f>
        <v>16.620096791542206</v>
      </c>
      <c r="EL2207" s="190">
        <f>[3]CONGO!EN1127*100</f>
        <v>14.674327740793757</v>
      </c>
      <c r="EO2207" s="190">
        <f>[3]CONGO!EQ1127*100</f>
        <v>17.372100283384011</v>
      </c>
    </row>
    <row r="2208" spans="1:145" ht="15.5" x14ac:dyDescent="0.35">
      <c r="A2208" s="56" t="s">
        <v>484</v>
      </c>
      <c r="B2208" s="102">
        <f>[4]GABON!D1489*100</f>
        <v>21.7733759246156</v>
      </c>
      <c r="C2208" s="102">
        <f>[4]GABON!E1489*100</f>
        <v>20.291125354149724</v>
      </c>
      <c r="D2208" s="102">
        <f>[4]GABON!F1489*100</f>
        <v>24.606762750703361</v>
      </c>
      <c r="E2208" s="102">
        <f>[4]GABON!G1489*100</f>
        <v>25.532756591945521</v>
      </c>
      <c r="F2208" s="102">
        <f>[4]GABON!H1489*100</f>
        <v>21.468145331979681</v>
      </c>
      <c r="G2208" s="102">
        <f>[4]GABON!I1489*100</f>
        <v>16.912239891887975</v>
      </c>
      <c r="H2208" s="102">
        <f>[4]GABON!J1489*100</f>
        <v>28.598721668626681</v>
      </c>
      <c r="I2208" s="102">
        <f>[4]GABON!K1489*100</f>
        <v>29.522262879703874</v>
      </c>
      <c r="J2208" s="102">
        <f>[4]GABON!L1489*100</f>
        <v>25.419427689647726</v>
      </c>
      <c r="K2208" s="102">
        <f>[4]GABON!M1489*100</f>
        <v>27.23527928222676</v>
      </c>
      <c r="L2208" s="102">
        <f>[4]GABON!N1489*100</f>
        <v>30.476523139513528</v>
      </c>
      <c r="M2208" s="102">
        <f>[4]GABON!O1489*100</f>
        <v>28.947721768808965</v>
      </c>
      <c r="N2208" s="102">
        <f>[4]GABON!P1489*100</f>
        <v>30.184911651642608</v>
      </c>
      <c r="O2208" s="102">
        <f>[4]GABON!Q1489*100</f>
        <v>26.833592821112461</v>
      </c>
      <c r="P2208" s="102">
        <f>[4]GABON!R1489*100</f>
        <v>33.283849136883113</v>
      </c>
      <c r="Q2208" s="102">
        <f>[4]GABON!S1489*100</f>
        <v>30.843165785884342</v>
      </c>
      <c r="R2208" s="102">
        <f>[4]GABON!T1489*100</f>
        <v>29.049459905592467</v>
      </c>
      <c r="S2208" s="102">
        <f>[4]GABON!U1489*100</f>
        <v>27.535302551328815</v>
      </c>
      <c r="T2208" s="102">
        <f>[4]GABON!V1489*100</f>
        <v>31.440134085393861</v>
      </c>
      <c r="U2208" s="102">
        <f>[4]GABON!W1489*100</f>
        <v>23.727328009979647</v>
      </c>
      <c r="V2208" s="102">
        <f>[4]GABON!X1489*100</f>
        <v>31.417721265351872</v>
      </c>
      <c r="W2208" s="102">
        <f>[4]GABON!Y1489*100</f>
        <v>28.90181219846874</v>
      </c>
      <c r="X2208" s="103">
        <f>[4]GABON!Z1489*100</f>
        <v>17.674494336008344</v>
      </c>
      <c r="Y2208" s="103">
        <f>[4]GABON!AA1489*100</f>
        <v>26.772302553808252</v>
      </c>
      <c r="Z2208" s="102">
        <f>[4]GABON!AB1489*100</f>
        <v>28.209622091757769</v>
      </c>
      <c r="AA2208" s="102">
        <f>[4]GABON!AC1489*100</f>
        <v>25.224607149254162</v>
      </c>
      <c r="AB2208" s="102">
        <v>30.266494373350749</v>
      </c>
      <c r="AC2208" s="102">
        <v>29.56502742330321</v>
      </c>
      <c r="AD2208" s="102">
        <v>29.590584127002522</v>
      </c>
      <c r="AE2208" s="102">
        <f>[4]GABON!AD1489*100</f>
        <v>20.972555254970302</v>
      </c>
      <c r="AF2208" s="102">
        <v>18.83034013380443</v>
      </c>
      <c r="AG2208" s="102">
        <v>13.363031403390613</v>
      </c>
      <c r="AH2208" s="102">
        <v>12.841093473342131</v>
      </c>
      <c r="AI2208" s="102">
        <v>12.620808157852542</v>
      </c>
      <c r="AJ2208" s="103">
        <f>[4]GABON!AE1489*100</f>
        <v>20.494445967365017</v>
      </c>
      <c r="AK2208" s="103">
        <v>9.5610925584097703</v>
      </c>
      <c r="AL2208" s="103">
        <v>14.862361577687604</v>
      </c>
      <c r="AM2208" s="103">
        <v>14.84871328732528</v>
      </c>
      <c r="AN2208" s="103">
        <v>15.725032087089099</v>
      </c>
      <c r="AO2208" s="103">
        <f>[4]GABON!AF1489*100</f>
        <v>17.341854526691641</v>
      </c>
      <c r="AP2208" s="103">
        <v>8.6268115116086292</v>
      </c>
      <c r="AQ2208" s="103">
        <v>10.7535774016501</v>
      </c>
      <c r="AR2208" s="103">
        <v>13.913132440542352</v>
      </c>
      <c r="AS2208" s="103">
        <f>[4]GABON!AJ1489*100</f>
        <v>16.390587729775298</v>
      </c>
      <c r="AT2208" s="103">
        <v>16.804942588806998</v>
      </c>
      <c r="AU2208" s="103">
        <v>15.595908873380479</v>
      </c>
      <c r="AV2208" s="103">
        <v>12.424362024552707</v>
      </c>
      <c r="AW2208" s="103">
        <v>12.424362024552707</v>
      </c>
      <c r="AX2208" s="103">
        <f>[4]GABON!AO1489*100</f>
        <v>16.608120515640028</v>
      </c>
      <c r="AY2208" s="103"/>
      <c r="AZ2208" s="103">
        <v>18.341182624241636</v>
      </c>
      <c r="BA2208" s="103">
        <v>17.32722970963043</v>
      </c>
      <c r="BB2208" s="103">
        <v>15.514755311814069</v>
      </c>
      <c r="BC2208" s="103">
        <v>14.942423251082335</v>
      </c>
      <c r="BD2208" s="103">
        <v>16.679008334847055</v>
      </c>
      <c r="BE2208" s="103">
        <v>17.127692428038319</v>
      </c>
      <c r="BF2208" s="103">
        <f>[4]GABON!AV1489*100</f>
        <v>26.827978166442435</v>
      </c>
      <c r="BG2208" s="103">
        <v>15.415379075306346</v>
      </c>
      <c r="BH2208" s="103">
        <v>13.553928888372587</v>
      </c>
      <c r="BI2208" s="103">
        <v>15.523508992872099</v>
      </c>
      <c r="BJ2208" s="103">
        <v>15.0198751845729</v>
      </c>
      <c r="BK2208" s="103">
        <v>15.745118422075494</v>
      </c>
      <c r="BL2208" s="103">
        <v>7.2984183586849394</v>
      </c>
      <c r="BM2208" s="103">
        <v>14.800574395546795</v>
      </c>
      <c r="BN2208" s="103">
        <v>6.3108847473549359</v>
      </c>
      <c r="BO2208" s="103">
        <f>[4]GABON!BE1489*100</f>
        <v>23.175674293822929</v>
      </c>
      <c r="BP2208" s="103">
        <v>15.754578374927631</v>
      </c>
      <c r="BQ2208" s="103">
        <v>15.415379075306346</v>
      </c>
      <c r="BR2208" s="103">
        <v>-4.8081213597603911</v>
      </c>
      <c r="BS2208" s="103">
        <v>-4.8081213597603911</v>
      </c>
      <c r="BT2208" s="103">
        <v>11.541294185719664</v>
      </c>
      <c r="BU2208" s="103">
        <v>9.9475825008990331</v>
      </c>
      <c r="BV2208" s="103">
        <v>8.1880160590510958</v>
      </c>
      <c r="BW2208" s="103">
        <v>11.103847678004994</v>
      </c>
      <c r="BX2208" s="103">
        <v>11.889224439368929</v>
      </c>
      <c r="BY2208" s="103">
        <v>10.900285161876955</v>
      </c>
      <c r="BZ2208" s="102">
        <v>14.897861981323789</v>
      </c>
      <c r="CA2208" s="103">
        <f>[4]GABON!BQ1489*100</f>
        <v>20.122109315066332</v>
      </c>
      <c r="CB2208" s="103">
        <v>18.209340044445234</v>
      </c>
      <c r="CC2208" s="103">
        <v>18.684667163528896</v>
      </c>
      <c r="CD2208" s="103">
        <v>18.456288123568275</v>
      </c>
      <c r="CE2208" s="103">
        <v>20.685730442767913</v>
      </c>
      <c r="CF2208" s="103">
        <v>21.755018490374344</v>
      </c>
      <c r="CG2208" s="103">
        <v>21.621150292761435</v>
      </c>
      <c r="CH2208" s="103">
        <v>20.103036334745461</v>
      </c>
      <c r="CI2208" s="103">
        <v>21.534157092960601</v>
      </c>
      <c r="CJ2208" s="102">
        <v>23.680621416827869</v>
      </c>
      <c r="CK2208" s="102">
        <v>24.02683594369875</v>
      </c>
      <c r="CL2208" s="103">
        <f>[4]GABON!CB1489*100</f>
        <v>26.634885378921027</v>
      </c>
      <c r="CM2208" s="103">
        <v>23.831182049441228</v>
      </c>
      <c r="CN2208" s="103">
        <v>32.894402028157209</v>
      </c>
      <c r="CO2208" s="103">
        <v>32.855528351376712</v>
      </c>
      <c r="CP2208" s="103">
        <v>28.396067156992078</v>
      </c>
      <c r="CQ2208" s="103">
        <v>25.989683665744668</v>
      </c>
      <c r="CR2208" s="103">
        <v>24.432451630726927</v>
      </c>
      <c r="CS2208" s="103">
        <v>28.047739473046381</v>
      </c>
      <c r="CT2208" s="103">
        <v>28.149524780880803</v>
      </c>
      <c r="CU2208" s="103">
        <v>23.976169483999719</v>
      </c>
      <c r="CV2208" s="103">
        <v>25.351800041259047</v>
      </c>
      <c r="CW2208" s="103">
        <v>25.840912390251251</v>
      </c>
      <c r="CX2208" s="103">
        <v>24.421933787253579</v>
      </c>
      <c r="CY2208" s="103">
        <v>26.084508407018902</v>
      </c>
      <c r="CZ2208" s="103">
        <v>23.806716309664992</v>
      </c>
      <c r="DA2208" s="103">
        <f>[4]GABON!CN1489*100</f>
        <v>36.60288916475627</v>
      </c>
      <c r="DB2208" s="102">
        <v>28.111270379279635</v>
      </c>
      <c r="DC2208" s="102">
        <v>26.407097317644379</v>
      </c>
      <c r="DD2208" s="102">
        <v>25.740475340306833</v>
      </c>
      <c r="DE2208" s="102">
        <v>26.068789370843675</v>
      </c>
      <c r="DF2208" s="102">
        <v>24.653153886928521</v>
      </c>
      <c r="DG2208" s="102">
        <v>23.926217055447356</v>
      </c>
      <c r="DH2208" s="102">
        <v>26.476393152657373</v>
      </c>
      <c r="DI2208" s="102">
        <v>24.68262521570129</v>
      </c>
      <c r="DJ2208" s="102">
        <v>23.834102442521509</v>
      </c>
      <c r="DK2208" s="102">
        <v>25.624854901202692</v>
      </c>
      <c r="DL2208" s="102">
        <v>23.071511947086456</v>
      </c>
      <c r="DM2208" s="102">
        <v>23.836489339972999</v>
      </c>
      <c r="DN2208" s="104">
        <f>[4]GABON!DA1489*100</f>
        <v>33.523683539114742</v>
      </c>
      <c r="DO2208" s="102">
        <v>23.836489339972999</v>
      </c>
      <c r="DP2208" s="102">
        <v>32.904744522984117</v>
      </c>
      <c r="DQ2208" s="102">
        <v>32.607434152351544</v>
      </c>
      <c r="DR2208" s="102">
        <v>32.502995075314956</v>
      </c>
      <c r="DS2208" s="102">
        <v>36.99201686618391</v>
      </c>
      <c r="DT2208" s="102">
        <v>36.614307652161465</v>
      </c>
      <c r="DU2208" s="102">
        <v>37.168513411597928</v>
      </c>
      <c r="DV2208" s="105">
        <f>[4]GABON!DK1489*100</f>
        <v>34.519761033189177</v>
      </c>
      <c r="DW2208" s="106">
        <f>[4]GABON!DL1489*100</f>
        <v>33.453803369780474</v>
      </c>
      <c r="DX2208" s="107">
        <f>[4]GABON!DM1489*100</f>
        <v>34.232812262767823</v>
      </c>
      <c r="DZ2208" s="102">
        <f>[4]GABON!DO1489*100</f>
        <v>29.7101688411827</v>
      </c>
      <c r="EC2208" s="102">
        <f>[4]GABON!DR1489*100</f>
        <v>28.99596785444113</v>
      </c>
      <c r="EF2208" s="102">
        <f>[4]GABON!DU1489*100</f>
        <v>26.401227991196226</v>
      </c>
      <c r="EI2208" s="102">
        <f>[4]GABON!DX1489*100</f>
        <v>24.503440733534244</v>
      </c>
      <c r="EL2208" s="102">
        <f>[4]GABON!EA1489*100</f>
        <v>23.581396272391842</v>
      </c>
      <c r="EO2208" s="102">
        <f>[4]GABON!ED1489*100</f>
        <v>22.648478323073547</v>
      </c>
    </row>
    <row r="2209" spans="1:145" ht="15.5" x14ac:dyDescent="0.35">
      <c r="A2209" s="56" t="s">
        <v>485</v>
      </c>
      <c r="B2209" s="190">
        <f>[5]GUINEE!D1005*100</f>
        <v>-4.795148354275022</v>
      </c>
      <c r="C2209" s="190">
        <f>[5]GUINEE!E1005*100</f>
        <v>-3.2658264376887973</v>
      </c>
      <c r="D2209" s="190">
        <f>[5]GUINEE!F1005*100</f>
        <v>-6.0086893003867674</v>
      </c>
      <c r="E2209" s="190">
        <f>[5]GUINEE!G1005*100</f>
        <v>-4.8423319267606999</v>
      </c>
      <c r="F2209" s="190">
        <f>[5]GUINEE!H1005*100</f>
        <v>-11.784757180074145</v>
      </c>
      <c r="G2209" s="190">
        <f>[5]GUINEE!I1005*100</f>
        <v>-1.1819500774348748</v>
      </c>
      <c r="H2209" s="190">
        <f>[5]GUINEE!J1005*100</f>
        <v>8.0554108177775543</v>
      </c>
      <c r="I2209" s="190">
        <f>[5]GUINEE!K1005*100</f>
        <v>12.275145968824052</v>
      </c>
      <c r="J2209" s="190">
        <f>[5]GUINEE!L1005*100</f>
        <v>64.430600043122666</v>
      </c>
      <c r="K2209" s="190">
        <f>[5]GUINEE!M1005*100</f>
        <v>58.377591294720524</v>
      </c>
      <c r="L2209" s="190">
        <f>[5]GUINEE!N1005*100</f>
        <v>52.861191213959813</v>
      </c>
      <c r="M2209" s="190">
        <f>[5]GUINEE!O1005*100</f>
        <v>4.1682147071132656</v>
      </c>
      <c r="N2209" s="190">
        <f>[5]GUINEE!P1005*100</f>
        <v>24.779779502101444</v>
      </c>
      <c r="O2209" s="190">
        <f>[5]GUINEE!Q1005*100</f>
        <v>12.977309748300081</v>
      </c>
      <c r="P2209" s="190">
        <f>[5]GUINEE!R1005*100</f>
        <v>1.094781617147373</v>
      </c>
      <c r="Q2209" s="190">
        <f>[5]GUINEE!S1005*100</f>
        <v>-18.909794336258937</v>
      </c>
      <c r="R2209" s="190">
        <f>[5]GUINEE!T1005*100</f>
        <v>20.359790593052061</v>
      </c>
      <c r="S2209" s="190">
        <f>[5]GUINEE!U1005*100</f>
        <v>17.130257811897128</v>
      </c>
      <c r="T2209" s="190">
        <f>[5]GUINEE!V1005*100</f>
        <v>14.868837617925395</v>
      </c>
      <c r="U2209" s="190">
        <f>[5]GUINEE!W1005*100</f>
        <v>10.574116347778252</v>
      </c>
      <c r="V2209" s="190">
        <f>[5]GUINEE!X1005*100</f>
        <v>13.060474666749569</v>
      </c>
      <c r="W2209" s="190">
        <f>[5]GUINEE!Y1005*100</f>
        <v>-0.1933886233930599</v>
      </c>
      <c r="X2209" s="189">
        <f>[5]GUINEE!Z1005*100</f>
        <v>5.0173464374962355</v>
      </c>
      <c r="Y2209" s="189">
        <f>[5]GUINEE!AA1005*100</f>
        <v>-7.364728188172931</v>
      </c>
      <c r="Z2209" s="190">
        <f>[5]GUINEE!AB1005*100</f>
        <v>3.9092734425728222</v>
      </c>
      <c r="AA2209" s="190">
        <f>[5]GUINEE!AC1005*100</f>
        <v>17.96789295588966</v>
      </c>
      <c r="AB2209" s="190">
        <v>5.7399211739413234</v>
      </c>
      <c r="AC2209" s="190">
        <v>4.8425436581831223</v>
      </c>
      <c r="AD2209" s="190">
        <v>5.1509203273758288</v>
      </c>
      <c r="AE2209" s="190">
        <f>[5]GUINEE!AD1005*100</f>
        <v>18.815171645051411</v>
      </c>
      <c r="AF2209" s="190">
        <v>22.20020603060517</v>
      </c>
      <c r="AG2209" s="190">
        <v>20.474433504985139</v>
      </c>
      <c r="AH2209" s="190">
        <v>18.561350633991701</v>
      </c>
      <c r="AI2209" s="190">
        <v>18.616726313354963</v>
      </c>
      <c r="AJ2209" s="189">
        <f>[5]GUINEE!AE1005*100</f>
        <v>14.204920682322827</v>
      </c>
      <c r="AK2209" s="189">
        <v>19.556094518061265</v>
      </c>
      <c r="AL2209" s="189">
        <v>22.905043367403824</v>
      </c>
      <c r="AM2209" s="189">
        <v>15.201680941181561</v>
      </c>
      <c r="AN2209" s="189">
        <v>15.003279479545625</v>
      </c>
      <c r="AO2209" s="189">
        <f>[5]GUINEE!AF1005*100</f>
        <v>10.504845945580048</v>
      </c>
      <c r="AP2209" s="189">
        <v>20.69984515586728</v>
      </c>
      <c r="AQ2209" s="189">
        <v>18.971199114391634</v>
      </c>
      <c r="AR2209" s="189">
        <v>11.674733244239818</v>
      </c>
      <c r="AS2209" s="189">
        <f>[5]GUINEE!AJ1005*100</f>
        <v>-3.6684362508465047</v>
      </c>
      <c r="AT2209" s="189">
        <v>4.2056657405666336</v>
      </c>
      <c r="AU2209" s="189">
        <v>6.4526718368300484</v>
      </c>
      <c r="AV2209" s="189">
        <v>7.668278011517204</v>
      </c>
      <c r="AW2209" s="189">
        <v>7.668278011517204</v>
      </c>
      <c r="AX2209" s="189">
        <f>[5]GUINEE!AO1005*100</f>
        <v>22.581191966130042</v>
      </c>
      <c r="AY2209" s="189"/>
      <c r="AZ2209" s="189">
        <v>12.469865631009739</v>
      </c>
      <c r="BA2209" s="189">
        <v>11.063783482221693</v>
      </c>
      <c r="BB2209" s="189">
        <v>6.6097596810889057</v>
      </c>
      <c r="BC2209" s="189">
        <v>5.7791244082808255</v>
      </c>
      <c r="BD2209" s="189">
        <v>3.904452637340456</v>
      </c>
      <c r="BE2209" s="189">
        <v>3.4150947088573034</v>
      </c>
      <c r="BF2209" s="189">
        <f>[5]GUINEE!AV1005*100</f>
        <v>21.391959253577873</v>
      </c>
      <c r="BG2209" s="189">
        <v>-1.4181922082299518</v>
      </c>
      <c r="BH2209" s="189">
        <v>-1.7427442759069938</v>
      </c>
      <c r="BI2209" s="189">
        <v>-0.42081776105938207</v>
      </c>
      <c r="BJ2209" s="189">
        <v>-2.2148227172358141</v>
      </c>
      <c r="BK2209" s="189">
        <v>17.262305351290365</v>
      </c>
      <c r="BL2209" s="189">
        <v>4.1597489799891321</v>
      </c>
      <c r="BM2209" s="189">
        <v>17.507713762604585</v>
      </c>
      <c r="BN2209" s="189">
        <v>19.11908116569905</v>
      </c>
      <c r="BO2209" s="189">
        <f>[5]GUINEE!BE1005*100</f>
        <v>14.061902460299905</v>
      </c>
      <c r="BP2209" s="189">
        <v>20.925195067932879</v>
      </c>
      <c r="BQ2209" s="189">
        <v>20.925195067932879</v>
      </c>
      <c r="BR2209" s="189">
        <v>24.656888769727487</v>
      </c>
      <c r="BS2209" s="189">
        <v>25.579303886971061</v>
      </c>
      <c r="BT2209" s="189">
        <v>17.712066006564214</v>
      </c>
      <c r="BU2209" s="189">
        <v>27.948988505000177</v>
      </c>
      <c r="BV2209" s="189">
        <v>27.065242918941575</v>
      </c>
      <c r="BW2209" s="189">
        <v>20.934093002927547</v>
      </c>
      <c r="BX2209" s="189">
        <v>19.270811844358853</v>
      </c>
      <c r="BY2209" s="189">
        <v>17.339520580476293</v>
      </c>
      <c r="BZ2209" s="190">
        <v>23.844642887932963</v>
      </c>
      <c r="CA2209" s="189">
        <f>[5]GUINEE!BQ1005*100</f>
        <v>23.72522687714374</v>
      </c>
      <c r="CB2209" s="189">
        <v>25.629032449197837</v>
      </c>
      <c r="CC2209" s="189">
        <v>25.551153786147609</v>
      </c>
      <c r="CD2209" s="189">
        <v>29.722914498595681</v>
      </c>
      <c r="CE2209" s="189">
        <v>26.396680669176025</v>
      </c>
      <c r="CF2209" s="189">
        <v>26.746995974459537</v>
      </c>
      <c r="CG2209" s="189">
        <v>27.208660970759112</v>
      </c>
      <c r="CH2209" s="189">
        <v>27.995478146087766</v>
      </c>
      <c r="CI2209" s="189">
        <v>28.166977631949191</v>
      </c>
      <c r="CJ2209" s="190">
        <v>27.258094115028264</v>
      </c>
      <c r="CK2209" s="190">
        <v>28.12259024949314</v>
      </c>
      <c r="CL2209" s="189">
        <f>[5]GUINEE!CD1005*100</f>
        <v>25.877555502622819</v>
      </c>
      <c r="CM2209" s="189">
        <v>22.700487137748468</v>
      </c>
      <c r="CN2209" s="189">
        <v>24.396399610918294</v>
      </c>
      <c r="CO2209" s="189">
        <v>24.330669807952997</v>
      </c>
      <c r="CP2209" s="189">
        <v>23.87591125396143</v>
      </c>
      <c r="CQ2209" s="189">
        <v>23.771895236354244</v>
      </c>
      <c r="CR2209" s="189">
        <v>22.664625750274432</v>
      </c>
      <c r="CS2209" s="189">
        <v>23.426787351430047</v>
      </c>
      <c r="CT2209" s="189">
        <v>19.55814855538755</v>
      </c>
      <c r="CU2209" s="189">
        <v>15.335111053544374</v>
      </c>
      <c r="CV2209" s="189">
        <v>30.722092525371696</v>
      </c>
      <c r="CW2209" s="189">
        <v>27.702443256156162</v>
      </c>
      <c r="CX2209" s="189">
        <v>31.286580690279326</v>
      </c>
      <c r="CY2209" s="189">
        <v>27.769731469796199</v>
      </c>
      <c r="CZ2209" s="189">
        <v>22.467979688290164</v>
      </c>
      <c r="DA2209" s="189">
        <f>[5]GUINEE!CP1005*100</f>
        <v>19.850768626718597</v>
      </c>
      <c r="DB2209" s="190">
        <v>23.41392854663729</v>
      </c>
      <c r="DC2209" s="190">
        <v>22.330897608305118</v>
      </c>
      <c r="DD2209" s="190">
        <v>18.465100350040476</v>
      </c>
      <c r="DE2209" s="190">
        <v>24.304006496721453</v>
      </c>
      <c r="DF2209" s="190">
        <v>22.216899273598521</v>
      </c>
      <c r="DG2209" s="190">
        <v>18.362752512716547</v>
      </c>
      <c r="DH2209" s="190">
        <v>30.247893155580456</v>
      </c>
      <c r="DI2209" s="190">
        <v>26.824736705117424</v>
      </c>
      <c r="DJ2209" s="190">
        <v>21.948792187243001</v>
      </c>
      <c r="DK2209" s="190">
        <v>32.384214082050576</v>
      </c>
      <c r="DL2209" s="190">
        <v>28.877973228264043</v>
      </c>
      <c r="DM2209" s="190">
        <v>23.939910699898601</v>
      </c>
      <c r="DN2209" s="283">
        <f>[5]GUINEE!DC1005*100</f>
        <v>19.431539680734147</v>
      </c>
      <c r="DO2209" s="190">
        <v>23.939910699898601</v>
      </c>
      <c r="DP2209" s="190">
        <v>21.248939287470726</v>
      </c>
      <c r="DQ2209" s="190">
        <v>22.528215811017404</v>
      </c>
      <c r="DR2209" s="190">
        <v>25.078638071048072</v>
      </c>
      <c r="DS2209" s="190">
        <v>31.174678524070139</v>
      </c>
      <c r="DT2209" s="190">
        <v>31.754044144557842</v>
      </c>
      <c r="DU2209" s="190">
        <v>18.281132501319728</v>
      </c>
      <c r="DV2209" s="191">
        <f>[5]GUINEE!DN1005*100</f>
        <v>19.916318997512551</v>
      </c>
      <c r="DW2209" s="192">
        <f>[5]GUINEE!DO1005*100</f>
        <v>19.898979640235524</v>
      </c>
      <c r="DX2209" s="193">
        <f>[5]GUINEE!DP1005*100</f>
        <v>24.202647816932075</v>
      </c>
      <c r="DZ2209" s="190">
        <f>[5]GUINEE!DR1005*100</f>
        <v>19.361987484852236</v>
      </c>
      <c r="EC2209" s="190">
        <f>[5]GUINEE!DU1005*100</f>
        <v>18.325801721441231</v>
      </c>
      <c r="EF2209" s="190">
        <f>[5]GUINEE!DX1005*100</f>
        <v>17.209223963843094</v>
      </c>
      <c r="EI2209" s="190">
        <f>[5]GUINEE!EA1005*100</f>
        <v>16.351179774682699</v>
      </c>
      <c r="EL2209" s="190">
        <f>[5]GUINEE!ED1005*100</f>
        <v>15.553085616971895</v>
      </c>
      <c r="EO2209" s="190">
        <f>[5]GUINEE!EG1005*100</f>
        <v>15.016989923620585</v>
      </c>
    </row>
    <row r="2210" spans="1:145" ht="15.5" x14ac:dyDescent="0.35">
      <c r="A2210" s="56" t="s">
        <v>486</v>
      </c>
      <c r="B2210" s="102">
        <f>[6]TCHAD!D1131*100</f>
        <v>-4.2242914712537427</v>
      </c>
      <c r="C2210" s="102">
        <f>[6]TCHAD!E1131*100</f>
        <v>-2.2913878771989515</v>
      </c>
      <c r="D2210" s="102">
        <f>[6]TCHAD!F1131*100</f>
        <v>-4.2027561750233344</v>
      </c>
      <c r="E2210" s="102">
        <f>[6]TCHAD!G1131*100</f>
        <v>-0.89253802324727083</v>
      </c>
      <c r="F2210" s="102">
        <f>[6]TCHAD!H1131*100</f>
        <v>3.5829335424463067</v>
      </c>
      <c r="G2210" s="102">
        <f>[6]TCHAD!I1131*100</f>
        <v>5.6984914768158585</v>
      </c>
      <c r="H2210" s="102">
        <f>[6]TCHAD!J1131*100</f>
        <v>3.287685857244802</v>
      </c>
      <c r="I2210" s="102">
        <f>[6]TCHAD!K1131*100</f>
        <v>-0.24388450399312217</v>
      </c>
      <c r="J2210" s="102">
        <f>[6]TCHAD!L1131*100</f>
        <v>-0.26372928110622196</v>
      </c>
      <c r="K2210" s="102">
        <f>[6]TCHAD!M1131*100</f>
        <v>2.3266543651515348</v>
      </c>
      <c r="L2210" s="102">
        <f>[6]TCHAD!N1131*100</f>
        <v>-1.7910494750165848</v>
      </c>
      <c r="M2210" s="102">
        <f>[6]TCHAD!O1131*100</f>
        <v>0.78768191099688523</v>
      </c>
      <c r="N2210" s="102">
        <f>[6]TCHAD!P1131*100</f>
        <v>1.6309368061508334</v>
      </c>
      <c r="O2210" s="102">
        <f>[6]TCHAD!Q1131*100</f>
        <v>0.7130394124229793</v>
      </c>
      <c r="P2210" s="102">
        <f>[6]TCHAD!R1131*100</f>
        <v>20.739596123364073</v>
      </c>
      <c r="Q2210" s="102">
        <f>[6]TCHAD!S1131*100</f>
        <v>-3.4266961137116394</v>
      </c>
      <c r="R2210" s="102">
        <f>[6]TCHAD!T1131*100</f>
        <v>11.266497314919423</v>
      </c>
      <c r="S2210" s="102">
        <f>[6]TCHAD!U1131*100</f>
        <v>3.5937413805977316</v>
      </c>
      <c r="T2210" s="102">
        <f>[6]TCHAD!V1131*100</f>
        <v>10.938339177807526</v>
      </c>
      <c r="U2210" s="102">
        <f>[6]TCHAD!W1131*100</f>
        <v>18.552821752652569</v>
      </c>
      <c r="V2210" s="102">
        <f>[6]TCHAD!X1131*100</f>
        <v>16.177609681059067</v>
      </c>
      <c r="W2210" s="102">
        <f>[6]TCHAD!Y1131*100</f>
        <v>13.545898169104737</v>
      </c>
      <c r="X2210" s="103">
        <f>[6]TCHAD!Z1131*100</f>
        <v>7.505399479448835</v>
      </c>
      <c r="Y2210" s="103">
        <f>[6]TCHAD!AA1131*100</f>
        <v>10.100727776987796</v>
      </c>
      <c r="Z2210" s="102">
        <f>[6]TCHAD!AB1131*100</f>
        <v>1.6795507116443495</v>
      </c>
      <c r="AA2210" s="102">
        <f>[6]TCHAD!AC1131*100</f>
        <v>20.571395832707911</v>
      </c>
      <c r="AB2210" s="102">
        <v>9.909738971039836</v>
      </c>
      <c r="AC2210" s="102">
        <v>12.534350273039493</v>
      </c>
      <c r="AD2210" s="102">
        <v>3.7709009611272535</v>
      </c>
      <c r="AE2210" s="102">
        <f>[6]TCHAD!AH1131*100</f>
        <v>7.5879827571939913</v>
      </c>
      <c r="AF2210" s="102">
        <v>4.891402570075484</v>
      </c>
      <c r="AG2210" s="102">
        <v>1.3913731323470593</v>
      </c>
      <c r="AH2210" s="102">
        <v>4.9675370791421356</v>
      </c>
      <c r="AI2210" s="102">
        <v>4.3327549264771674</v>
      </c>
      <c r="AJ2210" s="103">
        <f>[6]TCHAD!AM1131*100</f>
        <v>2.221510893924457</v>
      </c>
      <c r="AK2210" s="103">
        <v>1.9759677183749567</v>
      </c>
      <c r="AL2210" s="103">
        <v>0.8129861931568364</v>
      </c>
      <c r="AM2210" s="103">
        <v>-1.4488929149953298</v>
      </c>
      <c r="AN2210" s="103">
        <v>-1.6483118218099473</v>
      </c>
      <c r="AO2210" s="103">
        <f>[6]TCHAD!AR1131*100</f>
        <v>15.600813120616044</v>
      </c>
      <c r="AP2210" s="103">
        <v>-5.327739752855785</v>
      </c>
      <c r="AQ2210" s="103">
        <v>-9.2349829510448807</v>
      </c>
      <c r="AR2210" s="103">
        <v>-3.5103301203629549</v>
      </c>
      <c r="AS2210" s="103">
        <f>[6]TCHAD!AV1131*100</f>
        <v>18.200887090637792</v>
      </c>
      <c r="AT2210" s="103">
        <v>6.0034547258737954</v>
      </c>
      <c r="AU2210" s="103">
        <v>-3.2688865668041056</v>
      </c>
      <c r="AV2210" s="103">
        <v>6.4431021905498991</v>
      </c>
      <c r="AW2210" s="103">
        <v>7.5231240707305789</v>
      </c>
      <c r="AX2210" s="103">
        <f>[6]TCHAD!BA1131*100</f>
        <v>19.672072277059648</v>
      </c>
      <c r="AY2210" s="103"/>
      <c r="AZ2210" s="103">
        <v>6.2481447233149119</v>
      </c>
      <c r="BA2210" s="103">
        <v>4.6529902261993588</v>
      </c>
      <c r="BB2210" s="103">
        <v>8.6466115915307498</v>
      </c>
      <c r="BC2210" s="103">
        <v>6.9674171403105127</v>
      </c>
      <c r="BD2210" s="103">
        <v>13.927947463663127</v>
      </c>
      <c r="BE2210" s="103">
        <v>12.761652020284142</v>
      </c>
      <c r="BF2210" s="103">
        <f>[6]TCHAD!BH1131*100</f>
        <v>27.864704350311865</v>
      </c>
      <c r="BG2210" s="103">
        <v>13.025977776144176</v>
      </c>
      <c r="BH2210" s="103">
        <v>11.37431572614736</v>
      </c>
      <c r="BI2210" s="103">
        <v>11.592034107978154</v>
      </c>
      <c r="BJ2210" s="103">
        <v>8.5097805106971123</v>
      </c>
      <c r="BK2210" s="103">
        <v>16.016460389534025</v>
      </c>
      <c r="BL2210" s="103">
        <v>14.822150637585931</v>
      </c>
      <c r="BM2210" s="103">
        <v>14.385983845243643</v>
      </c>
      <c r="BN2210" s="103">
        <v>13.488425649744668</v>
      </c>
      <c r="BO2210" s="103">
        <f>[6]TCHAD!BQ1131*100</f>
        <v>26.818864692688287</v>
      </c>
      <c r="BP2210" s="103">
        <v>25.376926635644281</v>
      </c>
      <c r="BQ2210" s="103">
        <v>25.376926635644281</v>
      </c>
      <c r="BR2210" s="103">
        <v>22.323737175999394</v>
      </c>
      <c r="BS2210" s="103">
        <v>22.06272369123208</v>
      </c>
      <c r="BT2210" s="103">
        <v>22.670190588586969</v>
      </c>
      <c r="BU2210" s="103">
        <v>23.77688121947812</v>
      </c>
      <c r="BV2210" s="103">
        <v>19.576785445564866</v>
      </c>
      <c r="BW2210" s="103">
        <v>23.855956459920716</v>
      </c>
      <c r="BX2210" s="103">
        <v>24.999209569059328</v>
      </c>
      <c r="BY2210" s="103">
        <v>22.44017602495067</v>
      </c>
      <c r="BZ2210" s="102">
        <v>20.504764493217177</v>
      </c>
      <c r="CA2210" s="103">
        <f>[6]TCHAD!CC1131*100</f>
        <v>18.889897962118411</v>
      </c>
      <c r="CB2210" s="103">
        <v>10.518520458246748</v>
      </c>
      <c r="CC2210" s="103">
        <v>10.502560513462736</v>
      </c>
      <c r="CD2210" s="103">
        <v>9.4959133386668508</v>
      </c>
      <c r="CE2210" s="103">
        <v>12.223751182505147</v>
      </c>
      <c r="CF2210" s="103">
        <v>12.534956950350345</v>
      </c>
      <c r="CG2210" s="103">
        <v>8.9023543207301081</v>
      </c>
      <c r="CH2210" s="103">
        <v>15.877866776173175</v>
      </c>
      <c r="CI2210" s="103">
        <v>15.954642573921843</v>
      </c>
      <c r="CJ2210" s="102">
        <v>16.182597494260939</v>
      </c>
      <c r="CK2210" s="102">
        <v>16.352268280166719</v>
      </c>
      <c r="CL2210" s="103">
        <f>[6]TCHAD!CN1131*100</f>
        <v>31.52103766950037</v>
      </c>
      <c r="CM2210" s="103">
        <v>15.154253456133585</v>
      </c>
      <c r="CN2210" s="103">
        <v>27.074468410163771</v>
      </c>
      <c r="CO2210" s="103">
        <v>26.671439851618789</v>
      </c>
      <c r="CP2210" s="103">
        <v>25.674762385730869</v>
      </c>
      <c r="CQ2210" s="103">
        <v>20.85319362413119</v>
      </c>
      <c r="CR2210" s="103">
        <v>18.354939585481368</v>
      </c>
      <c r="CS2210" s="103">
        <v>27.332619062366703</v>
      </c>
      <c r="CT2210" s="103">
        <v>25.424625375335673</v>
      </c>
      <c r="CU2210" s="103">
        <v>20.524444161630079</v>
      </c>
      <c r="CV2210" s="103">
        <v>30.048487053819805</v>
      </c>
      <c r="CW2210" s="103">
        <v>28.520796905077194</v>
      </c>
      <c r="CX2210" s="103">
        <v>25.762541934946803</v>
      </c>
      <c r="CY2210" s="103">
        <v>26.269950245407937</v>
      </c>
      <c r="CZ2210" s="103">
        <v>26.339001904744823</v>
      </c>
      <c r="DA2210" s="103">
        <f>[6]TCHAD!CZ1131*100</f>
        <v>31.381879725494983</v>
      </c>
      <c r="DB2210" s="102">
        <v>29.895787872299596</v>
      </c>
      <c r="DC2210" s="102">
        <v>26.04552231844799</v>
      </c>
      <c r="DD2210" s="102">
        <v>20.743732445759893</v>
      </c>
      <c r="DE2210" s="102">
        <v>25.059783375875234</v>
      </c>
      <c r="DF2210" s="102">
        <v>25.108179656234515</v>
      </c>
      <c r="DG2210" s="102">
        <v>23.874791884491668</v>
      </c>
      <c r="DH2210" s="102">
        <v>30.721595499156361</v>
      </c>
      <c r="DI2210" s="102">
        <v>28.380053630898853</v>
      </c>
      <c r="DJ2210" s="102">
        <v>26.052051666262233</v>
      </c>
      <c r="DK2210" s="102">
        <v>33.106894090521187</v>
      </c>
      <c r="DL2210" s="102">
        <v>31.02341478922343</v>
      </c>
      <c r="DM2210" s="102">
        <v>25.860747618583986</v>
      </c>
      <c r="DN2210" s="104">
        <f>[6]TCHAD!DM1131*100</f>
        <v>28.09581085687234</v>
      </c>
      <c r="DO2210" s="102">
        <v>25.860747618583986</v>
      </c>
      <c r="DP2210" s="102">
        <v>35.35439475570913</v>
      </c>
      <c r="DQ2210" s="102">
        <v>34.036164873929017</v>
      </c>
      <c r="DR2210" s="102">
        <v>30.136794015959129</v>
      </c>
      <c r="DS2210" s="102">
        <v>36.235054701873366</v>
      </c>
      <c r="DT2210" s="102">
        <v>35.437494473787453</v>
      </c>
      <c r="DU2210" s="102">
        <v>33.179662952289959</v>
      </c>
      <c r="DV2210" s="105">
        <f>[6]TCHAD!DW1131*100</f>
        <v>22.561084588736929</v>
      </c>
      <c r="DW2210" s="106">
        <f>[6]TCHAD!DX1131*100</f>
        <v>22.208163624529007</v>
      </c>
      <c r="DX2210" s="107">
        <f>[6]TCHAD!DY1131*100</f>
        <v>26.400097633527338</v>
      </c>
      <c r="DZ2210" s="102">
        <f>[6]TCHAD!EA1131*100</f>
        <v>18.881528188867467</v>
      </c>
      <c r="EC2210" s="102">
        <f>[6]TCHAD!ED1131*100</f>
        <v>17.409762855945676</v>
      </c>
      <c r="EF2210" s="102">
        <f>[6]TCHAD!EG1131*100</f>
        <v>15.132198610890029</v>
      </c>
      <c r="EI2210" s="102">
        <f>[6]TCHAD!EJ1131*100</f>
        <v>13.916863071001684</v>
      </c>
      <c r="EL2210" s="102">
        <f>[6]TCHAD!EM1131*100</f>
        <v>12.007576605021306</v>
      </c>
      <c r="EO2210" s="102">
        <f>[6]TCHAD!EP1131*100</f>
        <v>10.928936729407473</v>
      </c>
    </row>
    <row r="2211" spans="1:145" ht="15.5" x14ac:dyDescent="0.35">
      <c r="A2211" s="56" t="s">
        <v>611</v>
      </c>
      <c r="B2211" s="190">
        <f t="shared" ref="B2211:AA2211" si="2222">((B2205*B2630)+(B2206*B2631)+(B2207*B2632)+(B2208*B2633)+(B2209*B2634)+(B2210*B2635))/B2629</f>
        <v>12.573497787043156</v>
      </c>
      <c r="C2211" s="190">
        <f t="shared" si="2222"/>
        <v>11.296923009817064</v>
      </c>
      <c r="D2211" s="190">
        <f t="shared" si="2222"/>
        <v>13.109829268757831</v>
      </c>
      <c r="E2211" s="190">
        <f t="shared" si="2222"/>
        <v>16.810592147216472</v>
      </c>
      <c r="F2211" s="190">
        <f t="shared" si="2222"/>
        <v>15.641111137691249</v>
      </c>
      <c r="G2211" s="190">
        <f t="shared" si="2222"/>
        <v>12.643147392340691</v>
      </c>
      <c r="H2211" s="190">
        <f t="shared" si="2222"/>
        <v>16.484402319702511</v>
      </c>
      <c r="I2211" s="190">
        <f t="shared" si="2222"/>
        <v>19.093056987395133</v>
      </c>
      <c r="J2211" s="190">
        <f t="shared" si="2222"/>
        <v>16.47948570869578</v>
      </c>
      <c r="K2211" s="190">
        <f t="shared" si="2222"/>
        <v>15.803013363377154</v>
      </c>
      <c r="L2211" s="190">
        <f t="shared" si="2222"/>
        <v>18.563910922532916</v>
      </c>
      <c r="M2211" s="190">
        <f t="shared" si="2222"/>
        <v>17.429818693314143</v>
      </c>
      <c r="N2211" s="190">
        <f t="shared" si="2222"/>
        <v>17.030107826265578</v>
      </c>
      <c r="O2211" s="190">
        <f t="shared" si="2222"/>
        <v>18.281000222544534</v>
      </c>
      <c r="P2211" s="190">
        <f t="shared" si="2222"/>
        <v>16.246297178759075</v>
      </c>
      <c r="Q2211" s="190">
        <f t="shared" si="2222"/>
        <v>11.666743139462783</v>
      </c>
      <c r="R2211" s="190">
        <f t="shared" si="2222"/>
        <v>17.247498319569441</v>
      </c>
      <c r="S2211" s="190">
        <f t="shared" si="2222"/>
        <v>17.381915608918547</v>
      </c>
      <c r="T2211" s="190">
        <f t="shared" si="2222"/>
        <v>15.409174201213329</v>
      </c>
      <c r="U2211" s="190">
        <f t="shared" si="2222"/>
        <v>7.6756925839750636</v>
      </c>
      <c r="V2211" s="190">
        <f t="shared" si="2222"/>
        <v>15.876615546544356</v>
      </c>
      <c r="W2211" s="190">
        <f t="shared" si="2222"/>
        <v>12.274427488482727</v>
      </c>
      <c r="X2211" s="189">
        <f t="shared" si="2222"/>
        <v>10.824311393781928</v>
      </c>
      <c r="Y2211" s="189">
        <f t="shared" si="2222"/>
        <v>9.5877178681122999</v>
      </c>
      <c r="Z2211" s="190">
        <f t="shared" si="2222"/>
        <v>13.857347851425619</v>
      </c>
      <c r="AA2211" s="190">
        <f t="shared" si="2222"/>
        <v>20.5173683964722</v>
      </c>
      <c r="AB2211" s="190">
        <v>18.497661082963333</v>
      </c>
      <c r="AC2211" s="190">
        <v>17.406812890834736</v>
      </c>
      <c r="AD2211" s="190">
        <v>15.757553788566604</v>
      </c>
      <c r="AE2211" s="190">
        <f>((AE2205*AE2630)+(AE2206*AE2631)+(AE2207*AE2632)+(AE2208*AE2633)+(AE2209*AE2634)+(AE2210*AE2635))/AE2629</f>
        <v>18.506031124611091</v>
      </c>
      <c r="AF2211" s="190">
        <v>11.221170632872443</v>
      </c>
      <c r="AG2211" s="190">
        <v>12.1886985091827</v>
      </c>
      <c r="AH2211" s="190">
        <v>12.689610034433118</v>
      </c>
      <c r="AI2211" s="190">
        <v>12.656517627848823</v>
      </c>
      <c r="AJ2211" s="189">
        <f>((AJ2205*AJ2630)+(AJ2206*AJ2631)+(AJ2207*AJ2632)+(AJ2208*AJ2633)+(AJ2209*AJ2634)+(AJ2210*AJ2635))/AJ2629</f>
        <v>17.978696011644054</v>
      </c>
      <c r="AK2211" s="189">
        <v>9.5835020443631045</v>
      </c>
      <c r="AL2211" s="189">
        <v>14.209258812234173</v>
      </c>
      <c r="AM2211" s="189">
        <v>13.898769712013301</v>
      </c>
      <c r="AN2211" s="189">
        <v>13.99594472788965</v>
      </c>
      <c r="AO2211" s="189">
        <f>((AO2205*AO2630)+(AO2206*AO2631)+(AO2207*AO2632)+(AO2208*AO2633)+(AO2209*AO2634)+(AO2210*AO2635))/AO2629</f>
        <v>17.174741304713169</v>
      </c>
      <c r="AP2211" s="189">
        <v>11.415169802190098</v>
      </c>
      <c r="AQ2211" s="189">
        <v>11.403375045036571</v>
      </c>
      <c r="AR2211" s="189">
        <v>9.777335945713892</v>
      </c>
      <c r="AS2211" s="189">
        <f>((AS2205*AS2630)+(AS2206*AS2631)+(AS2207*AS2632)+(AS2208*AS2633)+(AS2209*AS2634)+(AS2210*AS2635))/AS2629</f>
        <v>14.927000431806366</v>
      </c>
      <c r="AT2211" s="189">
        <v>12.088812050227975</v>
      </c>
      <c r="AU2211" s="189">
        <v>9.5974366448288002</v>
      </c>
      <c r="AV2211" s="189">
        <v>11.404231261551015</v>
      </c>
      <c r="AW2211" s="189">
        <v>11.971842085408902</v>
      </c>
      <c r="AX2211" s="189">
        <f>((AX2205*AX2630)+(AX2206*AX2631)+(AX2207*AX2632)+(AX2208*AX2633)+(AX2209*AX2634)+(AX2210*AX2635))/AX2629</f>
        <v>20.552923007155083</v>
      </c>
      <c r="AY2211" s="189"/>
      <c r="AZ2211" s="189">
        <v>13.884164602594607</v>
      </c>
      <c r="BA2211" s="189">
        <v>13.082705520188354</v>
      </c>
      <c r="BB2211" s="189">
        <v>13.691462178646974</v>
      </c>
      <c r="BC2211" s="189">
        <v>12.7444036380047</v>
      </c>
      <c r="BD2211" s="189">
        <v>14.83253313723649</v>
      </c>
      <c r="BE2211" s="189">
        <v>14.379811944361762</v>
      </c>
      <c r="BF2211" s="189">
        <f>((BF2205*BF2630)+(BF2206*BF2631)+(BF2207*BF2632)+(BF2208*BF2633)+(BF2209*BF2634)+(BF2210*BF2635))/BF2629</f>
        <v>21.858124757273693</v>
      </c>
      <c r="BG2211" s="189">
        <v>13.51985952331165</v>
      </c>
      <c r="BH2211" s="189">
        <v>11.105169303151746</v>
      </c>
      <c r="BI2211" s="189">
        <v>14.865849634170761</v>
      </c>
      <c r="BJ2211" s="189">
        <v>12.526214674314248</v>
      </c>
      <c r="BK2211" s="189">
        <v>17.473185527855904</v>
      </c>
      <c r="BL2211" s="189">
        <v>13.508989504575366</v>
      </c>
      <c r="BM2211" s="189">
        <v>16.918124559931869</v>
      </c>
      <c r="BN2211" s="189">
        <v>14.641781633077319</v>
      </c>
      <c r="BO2211" s="189">
        <f>((BO2205*BO2630)+(BO2206*BO2631)+(BO2207*BO2632)+(BO2208*BO2633)+(BO2209*BO2634)+(BO2210*BO2635))/BO2629</f>
        <v>18.520718478514681</v>
      </c>
      <c r="BP2211" s="189">
        <v>19.223774916677378</v>
      </c>
      <c r="BQ2211" s="189">
        <v>18.484584442320347</v>
      </c>
      <c r="BR2211" s="189">
        <v>17.783063904058569</v>
      </c>
      <c r="BS2211" s="189">
        <v>17.645323630538417</v>
      </c>
      <c r="BT2211" s="189">
        <v>18.994124387236422</v>
      </c>
      <c r="BU2211" s="189">
        <v>19.57922932685933</v>
      </c>
      <c r="BV2211" s="189">
        <v>19.903029222318885</v>
      </c>
      <c r="BW2211" s="189">
        <v>18.471960199657552</v>
      </c>
      <c r="BX2211" s="189">
        <v>17.326964655546874</v>
      </c>
      <c r="BY2211" s="189">
        <v>16.227976946807605</v>
      </c>
      <c r="BZ2211" s="190">
        <v>18.40342076447175</v>
      </c>
      <c r="CA2211" s="189">
        <f>((CA2205*CA2630)+(CA2206*CA2631)+(CA2207*CA2632)+(CA2208*CA2633)+(CA2209*CA2634)+(CA2210*CA2635))/CA2629</f>
        <v>19.150014048053368</v>
      </c>
      <c r="CB2211" s="189">
        <v>19.138428532016366</v>
      </c>
      <c r="CC2211" s="189">
        <v>19.085335140977232</v>
      </c>
      <c r="CD2211" s="189">
        <v>19.865582822191676</v>
      </c>
      <c r="CE2211" s="189">
        <v>19.999620165502733</v>
      </c>
      <c r="CF2211" s="189">
        <v>20.264484053347427</v>
      </c>
      <c r="CG2211" s="189">
        <v>20.238324850883462</v>
      </c>
      <c r="CH2211" s="189">
        <v>21.394132100422947</v>
      </c>
      <c r="CI2211" s="189">
        <v>21.29220726858324</v>
      </c>
      <c r="CJ2211" s="190">
        <v>22.511042311371749</v>
      </c>
      <c r="CK2211" s="190">
        <v>22.121585906386677</v>
      </c>
      <c r="CL2211" s="189">
        <f>((CL2205*CL2630)+(CL2206*CL2631)+(CL2207*CL2632)+(CL2208*CL2633)+(CL2209*CL2634)+(CL2210*CL2635))/CL2629</f>
        <v>22.886014177575277</v>
      </c>
      <c r="CM2211" s="189">
        <v>20.72013672283239</v>
      </c>
      <c r="CN2211" s="189">
        <v>27.468963992163722</v>
      </c>
      <c r="CO2211" s="189">
        <v>27.227663928936757</v>
      </c>
      <c r="CP2211" s="189">
        <v>26.855538110501978</v>
      </c>
      <c r="CQ2211" s="189">
        <v>25.24930896362503</v>
      </c>
      <c r="CR2211" s="189">
        <v>24.07867664062994</v>
      </c>
      <c r="CS2211" s="189">
        <v>25.653747588414667</v>
      </c>
      <c r="CT2211" s="189">
        <v>25.491820438779971</v>
      </c>
      <c r="CU2211" s="189">
        <v>22.548736604184249</v>
      </c>
      <c r="CV2211" s="189">
        <v>27.063175472005668</v>
      </c>
      <c r="CW2211" s="189">
        <v>26.352517988640667</v>
      </c>
      <c r="CX2211" s="189">
        <v>26.69521867952939</v>
      </c>
      <c r="CY2211" s="189">
        <v>26.370709119573625</v>
      </c>
      <c r="CZ2211" s="189">
        <v>25.388983455954978</v>
      </c>
      <c r="DA2211" s="189">
        <f t="shared" ref="DA2211" si="2223">((DA2205*DA2630)+(DA2206*DA2631)+(DA2207*DA2632)+(DA2208*DA2633)+(DA2209*DA2634)+(DA2210*DA2635))/DA2629</f>
        <v>22.754936611128166</v>
      </c>
      <c r="DB2211" s="190">
        <v>22.221378538811546</v>
      </c>
      <c r="DC2211" s="190">
        <v>21.216578915047048</v>
      </c>
      <c r="DD2211" s="190">
        <v>19.453779679471598</v>
      </c>
      <c r="DE2211" s="190">
        <v>21.842001330151223</v>
      </c>
      <c r="DF2211" s="190">
        <v>20.96755699245093</v>
      </c>
      <c r="DG2211" s="190">
        <v>19.681920493858488</v>
      </c>
      <c r="DH2211" s="190">
        <v>19.819441075848637</v>
      </c>
      <c r="DI2211" s="190">
        <v>18.495276737441422</v>
      </c>
      <c r="DJ2211" s="190">
        <v>16.949846465826599</v>
      </c>
      <c r="DK2211" s="190">
        <v>18.999382984144649</v>
      </c>
      <c r="DL2211" s="190">
        <v>17.684120054745975</v>
      </c>
      <c r="DM2211" s="190">
        <v>17.180910380802079</v>
      </c>
      <c r="DN2211" s="283">
        <f t="shared" ref="DN2211" si="2224">((DN2205*DN2630)+(DN2206*DN2631)+(DN2207*DN2632)+(DN2208*DN2633)+(DN2209*DN2634)+(DN2210*DN2635))/DN2629</f>
        <v>21.798918834045676</v>
      </c>
      <c r="DO2211" s="190">
        <v>17.180910380802079</v>
      </c>
      <c r="DP2211" s="190">
        <v>21.744463312283067</v>
      </c>
      <c r="DQ2211" s="190">
        <v>21.212060716652154</v>
      </c>
      <c r="DR2211" s="190">
        <v>20.71752828610752</v>
      </c>
      <c r="DS2211" s="190">
        <v>22.842735943838143</v>
      </c>
      <c r="DT2211" s="190">
        <v>22.500684399230739</v>
      </c>
      <c r="DU2211" s="190">
        <v>23.223593715121588</v>
      </c>
      <c r="DV2211" s="191">
        <f>((DV2205*DV2630)+(DV2206*DV2631)+(DV2207*DV2632)+(DV2208*DV2633)+(DV2209*DV2634)+(DV2210*DV2635))/DV2629</f>
        <v>21.017768506159371</v>
      </c>
      <c r="DW2211" s="192">
        <f>((DW2205*DW2630)+(DW2206*DW2631)+(DW2207*DW2632)+(DW2208*DW2633)+(DW2209*DW2634)+(DW2210*DW2635))/DW2629</f>
        <v>20.462461549229332</v>
      </c>
      <c r="DX2211" s="193">
        <f>((DX2205*DX2630)+(DX2206*DX2631)+(DX2207*DX2632)+(DX2208*DX2633)+(DX2209*DX2634)+(DX2210*DX2635))/DX2629</f>
        <v>20.692772062095628</v>
      </c>
      <c r="DZ2211" s="190">
        <f>((DZ2205*DZ2630)+(DZ2206*DZ2631)+(DZ2207*DZ2632)+(DZ2208*DZ2633)+(DZ2209*DZ2634)+(DZ2210*DZ2635))/DZ2629</f>
        <v>17.636423762356618</v>
      </c>
      <c r="EC2211" s="190">
        <f>((EC2205*EC2630)+(EC2206*EC2631)+(EC2207*EC2632)+(EC2208*EC2633)+(EC2209*EC2634)+(EC2210*EC2635))/EC2629</f>
        <v>16.357158863884411</v>
      </c>
      <c r="EF2211" s="190">
        <f>((EF2205*EF2630)+(EF2206*EF2631)+(EF2207*EF2632)+(EF2208*EF2633)+(EF2209*EF2634)+(EF2210*EF2635))/EF2629</f>
        <v>13.035575837908787</v>
      </c>
      <c r="EI2211" s="190">
        <f>((EI2205*EI2630)+(EI2206*EI2631)+(EI2207*EI2632)+(EI2208*EI2633)+(EI2209*EI2634)+(EI2210*EI2635))/EI2629</f>
        <v>11.741631582566603</v>
      </c>
      <c r="EL2211" s="190">
        <f>((EL2205*EL2630)+(EL2206*EL2631)+(EL2207*EL2632)+(EL2208*EL2633)+(EL2209*EL2634)+(EL2210*EL2635))/EL2629</f>
        <v>10.352820990153992</v>
      </c>
      <c r="EO2211" s="190">
        <f>((EO2205*EO2630)+(EO2206*EO2631)+(EO2207*EO2632)+(EO2208*EO2633)+(EO2209*EO2634)+(EO2210*EO2635))/EO2629</f>
        <v>9.5950249696225232</v>
      </c>
    </row>
    <row r="2212" spans="1:145" ht="9.75" customHeight="1" x14ac:dyDescent="0.35">
      <c r="A2212" s="56"/>
      <c r="B2212" s="102"/>
      <c r="C2212" s="102"/>
      <c r="D2212" s="102"/>
      <c r="E2212" s="102"/>
      <c r="F2212" s="102"/>
      <c r="G2212" s="102"/>
      <c r="H2212" s="102"/>
      <c r="I2212" s="102"/>
      <c r="J2212" s="102"/>
      <c r="K2212" s="102"/>
      <c r="L2212" s="102"/>
      <c r="M2212" s="102"/>
      <c r="N2212" s="102"/>
      <c r="O2212" s="102"/>
      <c r="P2212" s="102"/>
      <c r="Q2212" s="102"/>
      <c r="R2212" s="102"/>
      <c r="S2212" s="102"/>
      <c r="T2212" s="102"/>
      <c r="U2212" s="102"/>
      <c r="V2212" s="102"/>
      <c r="W2212" s="102"/>
      <c r="X2212" s="103"/>
      <c r="Y2212" s="103"/>
      <c r="Z2212" s="102"/>
      <c r="AA2212" s="102"/>
      <c r="AB2212" s="102"/>
      <c r="AC2212" s="102"/>
      <c r="AD2212" s="102"/>
      <c r="AE2212" s="102"/>
      <c r="AF2212" s="102"/>
      <c r="AG2212" s="102"/>
      <c r="AH2212" s="102"/>
      <c r="AI2212" s="102"/>
      <c r="AJ2212" s="103"/>
      <c r="AK2212" s="103"/>
      <c r="AL2212" s="103"/>
      <c r="AM2212" s="103"/>
      <c r="AN2212" s="103"/>
      <c r="AO2212" s="103"/>
      <c r="AP2212" s="103"/>
      <c r="AQ2212" s="103"/>
      <c r="AR2212" s="103"/>
      <c r="AS2212" s="103"/>
      <c r="AT2212" s="103"/>
      <c r="AU2212" s="103"/>
      <c r="AV2212" s="103"/>
      <c r="AW2212" s="103"/>
      <c r="AX2212" s="103"/>
      <c r="AY2212" s="103"/>
      <c r="AZ2212" s="103"/>
      <c r="BA2212" s="103"/>
      <c r="BB2212" s="103"/>
      <c r="BC2212" s="103"/>
      <c r="BD2212" s="103"/>
      <c r="BE2212" s="103"/>
      <c r="BF2212" s="103"/>
      <c r="BG2212" s="103"/>
      <c r="BH2212" s="103"/>
      <c r="BI2212" s="103"/>
      <c r="BJ2212" s="103"/>
      <c r="BK2212" s="103"/>
      <c r="BL2212" s="103"/>
      <c r="BM2212" s="103"/>
      <c r="BN2212" s="103"/>
      <c r="BO2212" s="103"/>
      <c r="BP2212" s="103"/>
      <c r="BQ2212" s="103"/>
      <c r="BR2212" s="103"/>
      <c r="BS2212" s="103"/>
      <c r="BT2212" s="103"/>
      <c r="BU2212" s="103"/>
      <c r="BV2212" s="103"/>
      <c r="BW2212" s="103"/>
      <c r="BX2212" s="103"/>
      <c r="BY2212" s="103"/>
      <c r="BZ2212" s="102"/>
      <c r="CA2212" s="103"/>
      <c r="CB2212" s="103"/>
      <c r="CC2212" s="103"/>
      <c r="CD2212" s="103"/>
      <c r="CE2212" s="103"/>
      <c r="CF2212" s="103"/>
      <c r="CG2212" s="103"/>
      <c r="CH2212" s="103"/>
      <c r="CI2212" s="103"/>
      <c r="CJ2212" s="102"/>
      <c r="CK2212" s="102"/>
      <c r="CL2212" s="103"/>
      <c r="CM2212" s="103"/>
      <c r="CN2212" s="103"/>
      <c r="CO2212" s="103"/>
      <c r="CP2212" s="103"/>
      <c r="CQ2212" s="103"/>
      <c r="CR2212" s="103"/>
      <c r="CS2212" s="103"/>
      <c r="CT2212" s="103"/>
      <c r="CU2212" s="103"/>
      <c r="CV2212" s="103"/>
      <c r="CW2212" s="103"/>
      <c r="CX2212" s="103"/>
      <c r="CY2212" s="103"/>
      <c r="CZ2212" s="103"/>
      <c r="DA2212" s="103"/>
      <c r="DB2212" s="102"/>
      <c r="DC2212" s="102"/>
      <c r="DD2212" s="102"/>
      <c r="DE2212" s="102"/>
      <c r="DF2212" s="102"/>
      <c r="DG2212" s="102"/>
      <c r="DH2212" s="102"/>
      <c r="DI2212" s="102"/>
      <c r="DJ2212" s="102"/>
      <c r="DK2212" s="102"/>
      <c r="DL2212" s="102"/>
      <c r="DM2212" s="102"/>
      <c r="DN2212" s="104"/>
      <c r="DO2212" s="102"/>
      <c r="DP2212" s="102"/>
      <c r="DQ2212" s="102"/>
      <c r="DR2212" s="102"/>
      <c r="DS2212" s="102"/>
      <c r="DT2212" s="102"/>
      <c r="DU2212" s="102"/>
      <c r="DV2212" s="105"/>
      <c r="DW2212" s="106"/>
      <c r="DX2212" s="107"/>
      <c r="DZ2212" s="102"/>
      <c r="EC2212" s="102"/>
      <c r="EF2212" s="102"/>
      <c r="EI2212" s="102"/>
      <c r="EL2212" s="102"/>
      <c r="EO2212" s="102"/>
    </row>
    <row r="2213" spans="1:145" ht="15.5" x14ac:dyDescent="0.35">
      <c r="A2213" s="126" t="s">
        <v>717</v>
      </c>
      <c r="B2213" s="102" t="e">
        <f t="shared" ref="B2213:AA2213" si="2225">B1119*100</f>
        <v>#VALUE!</v>
      </c>
      <c r="C2213" s="102" t="e">
        <f t="shared" si="2225"/>
        <v>#VALUE!</v>
      </c>
      <c r="D2213" s="102" t="e">
        <f t="shared" si="2225"/>
        <v>#VALUE!</v>
      </c>
      <c r="E2213" s="102" t="e">
        <f t="shared" si="2225"/>
        <v>#VALUE!</v>
      </c>
      <c r="F2213" s="102" t="e">
        <f t="shared" si="2225"/>
        <v>#VALUE!</v>
      </c>
      <c r="G2213" s="102" t="e">
        <f t="shared" si="2225"/>
        <v>#VALUE!</v>
      </c>
      <c r="H2213" s="102" t="e">
        <f t="shared" si="2225"/>
        <v>#VALUE!</v>
      </c>
      <c r="I2213" s="102" t="e">
        <f t="shared" si="2225"/>
        <v>#VALUE!</v>
      </c>
      <c r="J2213" s="102" t="e">
        <f t="shared" si="2225"/>
        <v>#VALUE!</v>
      </c>
      <c r="K2213" s="102" t="e">
        <f t="shared" si="2225"/>
        <v>#VALUE!</v>
      </c>
      <c r="L2213" s="102" t="e">
        <f t="shared" si="2225"/>
        <v>#VALUE!</v>
      </c>
      <c r="M2213" s="102" t="e">
        <f t="shared" si="2225"/>
        <v>#VALUE!</v>
      </c>
      <c r="N2213" s="102" t="e">
        <f t="shared" si="2225"/>
        <v>#VALUE!</v>
      </c>
      <c r="O2213" s="102" t="e">
        <f t="shared" si="2225"/>
        <v>#VALUE!</v>
      </c>
      <c r="P2213" s="102" t="e">
        <f t="shared" si="2225"/>
        <v>#VALUE!</v>
      </c>
      <c r="Q2213" s="102" t="e">
        <f t="shared" si="2225"/>
        <v>#VALUE!</v>
      </c>
      <c r="R2213" s="102" t="e">
        <f t="shared" si="2225"/>
        <v>#VALUE!</v>
      </c>
      <c r="S2213" s="102" t="e">
        <f t="shared" si="2225"/>
        <v>#VALUE!</v>
      </c>
      <c r="T2213" s="102" t="e">
        <f t="shared" si="2225"/>
        <v>#VALUE!</v>
      </c>
      <c r="U2213" s="102" t="e">
        <f t="shared" si="2225"/>
        <v>#VALUE!</v>
      </c>
      <c r="V2213" s="102" t="e">
        <f t="shared" si="2225"/>
        <v>#VALUE!</v>
      </c>
      <c r="W2213" s="102" t="e">
        <f t="shared" si="2225"/>
        <v>#VALUE!</v>
      </c>
      <c r="X2213" s="103" t="e">
        <f t="shared" si="2225"/>
        <v>#VALUE!</v>
      </c>
      <c r="Y2213" s="103" t="e">
        <f t="shared" si="2225"/>
        <v>#VALUE!</v>
      </c>
      <c r="Z2213" s="102" t="e">
        <f t="shared" si="2225"/>
        <v>#VALUE!</v>
      </c>
      <c r="AA2213" s="102" t="e">
        <f t="shared" si="2225"/>
        <v>#VALUE!</v>
      </c>
      <c r="AB2213" s="102">
        <v>38.350324972957303</v>
      </c>
      <c r="AC2213" s="102">
        <v>37.860948783789183</v>
      </c>
      <c r="AD2213" s="102">
        <v>37.560455643956992</v>
      </c>
      <c r="AE2213" s="102" t="e">
        <f>AE1119*100</f>
        <v>#VALUE!</v>
      </c>
      <c r="AF2213" s="102">
        <v>33.965555984387549</v>
      </c>
      <c r="AG2213" s="102">
        <v>34.281588348092434</v>
      </c>
      <c r="AH2213" s="102">
        <v>35.604723638666627</v>
      </c>
      <c r="AI2213" s="102">
        <v>36.163680288737716</v>
      </c>
      <c r="AJ2213" s="103" t="e">
        <f>AJ1119*100</f>
        <v>#VALUE!</v>
      </c>
      <c r="AK2213" s="103">
        <v>37.770410276110979</v>
      </c>
      <c r="AL2213" s="103">
        <v>34.488504748672803</v>
      </c>
      <c r="AM2213" s="103">
        <v>33.983527888700507</v>
      </c>
      <c r="AN2213" s="103">
        <v>34.078905077609512</v>
      </c>
      <c r="AO2213" s="103" t="e">
        <f>AO1119*100</f>
        <v>#VALUE!</v>
      </c>
      <c r="AP2213" s="103">
        <v>33.239551391261799</v>
      </c>
      <c r="AQ2213" s="103">
        <v>32.217682405069397</v>
      </c>
      <c r="AR2213" s="103">
        <v>28.598228500141101</v>
      </c>
      <c r="AS2213" s="103" t="e">
        <f>AS1119*100</f>
        <v>#VALUE!</v>
      </c>
      <c r="AT2213" s="103">
        <v>27.900398037045644</v>
      </c>
      <c r="AU2213" s="103">
        <v>23.484245036326978</v>
      </c>
      <c r="AV2213" s="103">
        <v>21.600731835696291</v>
      </c>
      <c r="AW2213" s="103">
        <v>21.523910620661805</v>
      </c>
      <c r="AX2213" s="103" t="e">
        <f>AX1119*100</f>
        <v>#VALUE!</v>
      </c>
      <c r="AY2213" s="103"/>
      <c r="AZ2213" s="103">
        <v>4.8995595001015486</v>
      </c>
      <c r="BA2213" s="103">
        <v>5.0320592979806715</v>
      </c>
      <c r="BB2213" s="103">
        <v>4.2450219799758093</v>
      </c>
      <c r="BC2213" s="103">
        <v>4.3134089416763777</v>
      </c>
      <c r="BD2213" s="103">
        <v>4.1831997099211415</v>
      </c>
      <c r="BE2213" s="103">
        <v>4.304164158394026</v>
      </c>
      <c r="BF2213" s="103">
        <f>BF1119*100</f>
        <v>24.457689486728455</v>
      </c>
      <c r="BG2213" s="103">
        <v>4.3439566158601446</v>
      </c>
      <c r="BH2213" s="103">
        <v>4.4863245214064733</v>
      </c>
      <c r="BI2213" s="103">
        <v>4.577892815497604</v>
      </c>
      <c r="BJ2213" s="103">
        <v>4.8115453426509438</v>
      </c>
      <c r="BK2213" s="103">
        <v>4.0441185802815314</v>
      </c>
      <c r="BL2213" s="103">
        <v>4.2862240425182936</v>
      </c>
      <c r="BM2213" s="103">
        <v>4.1672836920507237</v>
      </c>
      <c r="BN2213" s="103">
        <v>4.3510653122370968</v>
      </c>
      <c r="BO2213" s="103" t="e">
        <f>BO1119*100</f>
        <v>#VALUE!</v>
      </c>
      <c r="BP2213" s="103">
        <v>4.7242071289089091</v>
      </c>
      <c r="BQ2213" s="103">
        <v>26.966753877576373</v>
      </c>
      <c r="BR2213" s="103">
        <v>27.557623528613234</v>
      </c>
      <c r="BS2213" s="103">
        <v>6.2795177518758294</v>
      </c>
      <c r="BT2213" s="103">
        <v>27.08399297162098</v>
      </c>
      <c r="BU2213" s="103">
        <v>27.754019910478746</v>
      </c>
      <c r="BV2213" s="103">
        <v>29.278419720509952</v>
      </c>
      <c r="BW2213" s="103">
        <v>26.252462069227761</v>
      </c>
      <c r="BX2213" s="103">
        <v>25.904200208211748</v>
      </c>
      <c r="BY2213" s="103">
        <v>26.352837418578744</v>
      </c>
      <c r="BZ2213" s="102">
        <v>26.115145429590342</v>
      </c>
      <c r="CA2213" s="103">
        <f>CA1119*100</f>
        <v>22.720559890311257</v>
      </c>
      <c r="CB2213" s="103">
        <v>27.907400614166221</v>
      </c>
      <c r="CC2213" s="103">
        <v>28.112182040488264</v>
      </c>
      <c r="CD2213" s="103">
        <v>28.429353029588917</v>
      </c>
      <c r="CE2213" s="103">
        <v>27.646990940510651</v>
      </c>
      <c r="CF2213" s="103">
        <v>27.834067034846559</v>
      </c>
      <c r="CG2213" s="103">
        <v>27.886588227645603</v>
      </c>
      <c r="CH2213" s="103">
        <v>27.787366173927524</v>
      </c>
      <c r="CI2213" s="103">
        <v>27.763811617097467</v>
      </c>
      <c r="CJ2213" s="102">
        <v>27.682029266697288</v>
      </c>
      <c r="CK2213" s="102">
        <v>27.574240901621522</v>
      </c>
      <c r="CL2213" s="103">
        <f>CL1119*100</f>
        <v>24.044639102180867</v>
      </c>
      <c r="CM2213" s="103">
        <v>28.704890092995711</v>
      </c>
      <c r="CN2213" s="103">
        <v>29.431404203420175</v>
      </c>
      <c r="CO2213" s="103">
        <v>29.284992722428743</v>
      </c>
      <c r="CP2213" s="103">
        <v>28.76406930799142</v>
      </c>
      <c r="CQ2213" s="103">
        <v>29.138571273982521</v>
      </c>
      <c r="CR2213" s="103">
        <v>29.480037615028788</v>
      </c>
      <c r="CS2213" s="103">
        <v>27.965600812814333</v>
      </c>
      <c r="CT2213" s="103">
        <v>28.282170723354927</v>
      </c>
      <c r="CU2213" s="103">
        <v>29.087435412148295</v>
      </c>
      <c r="CV2213" s="103">
        <v>27.718748128071667</v>
      </c>
      <c r="CW2213" s="103">
        <v>27.944112636398089</v>
      </c>
      <c r="CX2213" s="103">
        <v>27.434019300387462</v>
      </c>
      <c r="CY2213" s="103">
        <v>27.77912739933528</v>
      </c>
      <c r="CZ2213" s="103">
        <v>28.415324962568146</v>
      </c>
      <c r="DA2213" s="103">
        <f t="shared" ref="DA2213" si="2226">DA1119*100</f>
        <v>24.499839408985871</v>
      </c>
      <c r="DB2213" s="102">
        <v>27.473317210136301</v>
      </c>
      <c r="DC2213" s="102">
        <v>27.359360585448023</v>
      </c>
      <c r="DD2213" s="102">
        <v>27.38218398754233</v>
      </c>
      <c r="DE2213" s="102">
        <v>27.922470621228197</v>
      </c>
      <c r="DF2213" s="102">
        <v>27.816279278871114</v>
      </c>
      <c r="DG2213" s="102">
        <v>28.190227115190314</v>
      </c>
      <c r="DH2213" s="102">
        <v>27.934786643359878</v>
      </c>
      <c r="DI2213" s="102">
        <v>27.742380684101388</v>
      </c>
      <c r="DJ2213" s="102">
        <v>28.063889204103127</v>
      </c>
      <c r="DK2213" s="102">
        <v>27.806213297364746</v>
      </c>
      <c r="DL2213" s="102">
        <v>27.54146969510154</v>
      </c>
      <c r="DM2213" s="102">
        <v>27.928746509679502</v>
      </c>
      <c r="DN2213" s="104">
        <f t="shared" ref="DN2213" si="2227">DN1119*100</f>
        <v>25.446178594305032</v>
      </c>
      <c r="DO2213" s="102">
        <v>27.928746509679502</v>
      </c>
      <c r="DP2213" s="102">
        <v>29.171043590441968</v>
      </c>
      <c r="DQ2213" s="102">
        <v>28.932157020414273</v>
      </c>
      <c r="DR2213" s="102">
        <v>28.168960961709406</v>
      </c>
      <c r="DS2213" s="102">
        <v>27.206603833088415</v>
      </c>
      <c r="DT2213" s="102">
        <v>27.069447828384916</v>
      </c>
      <c r="DU2213" s="102">
        <v>26.183148196700905</v>
      </c>
      <c r="DV2213" s="105">
        <f>DV1119*100</f>
        <v>26.085527851170621</v>
      </c>
      <c r="DW2213" s="106">
        <f>DW1119*100</f>
        <v>26.077593748505695</v>
      </c>
      <c r="DX2213" s="107">
        <f>DX1119*100</f>
        <v>25.774814143559745</v>
      </c>
      <c r="DZ2213" s="102">
        <f>DZ1119*100</f>
        <v>24.82294024931516</v>
      </c>
      <c r="EC2213" s="102">
        <f>EC1119*100</f>
        <v>23.999079275005919</v>
      </c>
      <c r="EF2213" s="102" t="e">
        <f>EF1119*100</f>
        <v>#VALUE!</v>
      </c>
      <c r="EI2213" s="102" t="e">
        <f>EI1119*100</f>
        <v>#VALUE!</v>
      </c>
      <c r="EL2213" s="102" t="e">
        <f>EL1119*100</f>
        <v>#VALUE!</v>
      </c>
      <c r="EO2213" s="102" t="e">
        <f>EO1119*100</f>
        <v>#VALUE!</v>
      </c>
    </row>
    <row r="2214" spans="1:145" ht="15.5" x14ac:dyDescent="0.35">
      <c r="A2214" s="56" t="s">
        <v>482</v>
      </c>
      <c r="B2214" s="102">
        <f>([2]CAMEROUN!C1094+[2]CAMEROUN!D1094)*50/B2630</f>
        <v>22.86907713535031</v>
      </c>
      <c r="C2214" s="102">
        <f>([2]CAMEROUN!D1094+[2]CAMEROUN!E1094)*50/C2630</f>
        <v>19.033996839647749</v>
      </c>
      <c r="D2214" s="102">
        <f>([2]CAMEROUN!E1094+[2]CAMEROUN!F1094)*50/D2630</f>
        <v>17.099672999770704</v>
      </c>
      <c r="E2214" s="102">
        <f>([2]CAMEROUN!F1094+[2]CAMEROUN!G1094)*50/E2630</f>
        <v>19.00197116818957</v>
      </c>
      <c r="F2214" s="102">
        <f>([2]CAMEROUN!G1094+[2]CAMEROUN!H1094)*50/F2630</f>
        <v>17.307596058559515</v>
      </c>
      <c r="G2214" s="102">
        <f>([2]CAMEROUN!H1094+[2]CAMEROUN!I1094)*50/G2630</f>
        <v>14.811981142557821</v>
      </c>
      <c r="H2214" s="102">
        <f>([2]CAMEROUN!I1094+[2]CAMEROUN!J1094)*50/H2630</f>
        <v>16.040925892521379</v>
      </c>
      <c r="I2214" s="102">
        <f>([2]CAMEROUN!J1094+[2]CAMEROUN!K1094)*50/I2630</f>
        <v>15.075409403063921</v>
      </c>
      <c r="J2214" s="102">
        <f>([2]CAMEROUN!K1094+[2]CAMEROUN!L1094)*50/J2630</f>
        <v>15.082121177413812</v>
      </c>
      <c r="K2214" s="102">
        <f>([2]CAMEROUN!L1094+[2]CAMEROUN!M1094)*50/K2630</f>
        <v>16.838726351700611</v>
      </c>
      <c r="L2214" s="102">
        <f>([2]CAMEROUN!M1094+[2]CAMEROUN!N1094)*50/L2630</f>
        <v>18.388873065603342</v>
      </c>
      <c r="M2214" s="102">
        <f>([2]CAMEROUN!N1094+[2]CAMEROUN!O1094)*50/M2630</f>
        <v>19.325197415649679</v>
      </c>
      <c r="N2214" s="102">
        <f>([2]CAMEROUN!O1094+[2]CAMEROUN!P1094)*50/N2630</f>
        <v>19.755012311625595</v>
      </c>
      <c r="O2214" s="102">
        <f>([2]CAMEROUN!P1094+[2]CAMEROUN!Q1094)*50/O2630</f>
        <v>21.586257332780448</v>
      </c>
      <c r="P2214" s="102">
        <f>[2]CAMEROUN!AH2530</f>
        <v>22.749194550960798</v>
      </c>
      <c r="Q2214" s="102">
        <f>[2]CAMEROUN!AI2530</f>
        <v>22.823422471491931</v>
      </c>
      <c r="R2214" s="102">
        <f>[2]CAMEROUN!AJ2530</f>
        <v>22.681904001745206</v>
      </c>
      <c r="S2214" s="102">
        <f>[2]CAMEROUN!AK2530</f>
        <v>22.358847887250445</v>
      </c>
      <c r="T2214" s="102">
        <f>[2]CAMEROUN!AL2530</f>
        <v>21.959682330522845</v>
      </c>
      <c r="U2214" s="102">
        <f>[2]CAMEROUN!AM2530</f>
        <v>20.948791557426876</v>
      </c>
      <c r="V2214" s="102">
        <f>[2]CAMEROUN!AN2530</f>
        <v>20.840328357431993</v>
      </c>
      <c r="W2214" s="102">
        <f>[2]CAMEROUN!AO2530</f>
        <v>24.110180240207551</v>
      </c>
      <c r="X2214" s="103">
        <f>[2]CAMEROUN!AP2530</f>
        <v>23.662158083460323</v>
      </c>
      <c r="Y2214" s="103">
        <f>[2]CAMEROUN!AQ2530</f>
        <v>23.205651464208231</v>
      </c>
      <c r="Z2214" s="102">
        <f>[2]CAMEROUN!AR2530</f>
        <v>24.143642565461484</v>
      </c>
      <c r="AA2214" s="102">
        <f>[2]CAMEROUN!AS2530</f>
        <v>22.771766204562745</v>
      </c>
      <c r="AB2214" s="102">
        <v>30.300744189914969</v>
      </c>
      <c r="AC2214" s="102">
        <v>30.191496089851693</v>
      </c>
      <c r="AD2214" s="102">
        <v>30.482778497848233</v>
      </c>
      <c r="AE2214" s="102">
        <f>[2]CAMEROUN!AT2530</f>
        <v>23.050746237276712</v>
      </c>
      <c r="AF2214" s="102">
        <v>23.012775875266176</v>
      </c>
      <c r="AG2214" s="102">
        <v>21.869804342168507</v>
      </c>
      <c r="AH2214" s="102">
        <v>22.247293942340207</v>
      </c>
      <c r="AI2214" s="102">
        <v>0</v>
      </c>
      <c r="AJ2214" s="103">
        <f>[2]CAMEROUN!AU2530</f>
        <v>24.057547615562264</v>
      </c>
      <c r="AK2214" s="103">
        <v>23.503229235906108</v>
      </c>
      <c r="AL2214" s="103">
        <v>22.375739454952974</v>
      </c>
      <c r="AM2214" s="103">
        <v>22.55158769044872</v>
      </c>
      <c r="AN2214" s="103">
        <v>22.534713582438059</v>
      </c>
      <c r="AO2214" s="103">
        <f>[2]CAMEROUN!AV2530</f>
        <v>22.396137795647867</v>
      </c>
      <c r="AP2214" s="103">
        <v>23.890392992602287</v>
      </c>
      <c r="AQ2214" s="103">
        <v>23.867721117597206</v>
      </c>
      <c r="AR2214" s="103">
        <v>22.85139831412442</v>
      </c>
      <c r="AS2214" s="103">
        <f>[2]CAMEROUN!AZ2530</f>
        <v>22.655053647362802</v>
      </c>
      <c r="AT2214" s="103">
        <v>22.725917795507144</v>
      </c>
      <c r="AU2214" s="103">
        <v>22.174024025126663</v>
      </c>
      <c r="AV2214" s="103">
        <v>21.988243557412453</v>
      </c>
      <c r="AW2214" s="103">
        <v>22.019368888741489</v>
      </c>
      <c r="AX2214" s="103">
        <f>[2]CAMEROUN!BE2530</f>
        <v>22.929814327683733</v>
      </c>
      <c r="AY2214" s="103"/>
      <c r="AZ2214" s="103">
        <v>23.323911255323971</v>
      </c>
      <c r="BA2214" s="103">
        <v>23.267243301999638</v>
      </c>
      <c r="BB2214" s="103">
        <v>22.480311721490519</v>
      </c>
      <c r="BC2214" s="103">
        <v>22.380736514224093</v>
      </c>
      <c r="BD2214" s="103">
        <v>22.064982638120807</v>
      </c>
      <c r="BE2214" s="103">
        <v>22.064982638120807</v>
      </c>
      <c r="BF2214" s="103">
        <f>[2]CAMEROUN!BL2530</f>
        <v>22.79539220708293</v>
      </c>
      <c r="BG2214" s="103">
        <v>23.091834121761334</v>
      </c>
      <c r="BH2214" s="103">
        <v>21.474292914285137</v>
      </c>
      <c r="BI2214" s="103">
        <v>23.541741427622082</v>
      </c>
      <c r="BJ2214" s="103">
        <v>22.500803068961048</v>
      </c>
      <c r="BK2214" s="103">
        <v>23.527673536223634</v>
      </c>
      <c r="BL2214" s="103">
        <v>22.285583254560652</v>
      </c>
      <c r="BM2214" s="103">
        <v>23.816340488730976</v>
      </c>
      <c r="BN2214" s="103">
        <v>22.615783856371934</v>
      </c>
      <c r="BO2214" s="103">
        <f>[2]CAMEROUN!BU2530</f>
        <v>22.95154294559196</v>
      </c>
      <c r="BP2214" s="103">
        <v>24.903278666365008</v>
      </c>
      <c r="BQ2214" s="103">
        <v>23.532200319667524</v>
      </c>
      <c r="BR2214" s="103">
        <v>23.447957952740179</v>
      </c>
      <c r="BS2214" s="103">
        <v>23.447957952740179</v>
      </c>
      <c r="BT2214" s="103">
        <v>23.381477698985265</v>
      </c>
      <c r="BU2214" s="103">
        <v>22.99224986047955</v>
      </c>
      <c r="BV2214" s="103">
        <v>24.17946425377739</v>
      </c>
      <c r="BW2214" s="103">
        <v>22.490656898898887</v>
      </c>
      <c r="BX2214" s="103">
        <v>22.049597586643223</v>
      </c>
      <c r="BY2214" s="103">
        <v>22.493458242115114</v>
      </c>
      <c r="BZ2214" s="102">
        <v>22.736619686292933</v>
      </c>
      <c r="CA2214" s="103">
        <f>[2]CAMEROUN!CG2530</f>
        <v>21.838359052792423</v>
      </c>
      <c r="CB2214" s="103">
        <v>23.964599164080038</v>
      </c>
      <c r="CC2214" s="103">
        <v>24.151925855445704</v>
      </c>
      <c r="CD2214" s="103">
        <v>24.462662076885675</v>
      </c>
      <c r="CE2214" s="103">
        <v>23.698520621674245</v>
      </c>
      <c r="CF2214" s="103">
        <v>23.897291277485145</v>
      </c>
      <c r="CG2214" s="103">
        <v>24.179631766900727</v>
      </c>
      <c r="CH2214" s="103">
        <v>24.129927704862101</v>
      </c>
      <c r="CI2214" s="103">
        <v>24.269903080542246</v>
      </c>
      <c r="CJ2214" s="102">
        <v>24.042655230472192</v>
      </c>
      <c r="CK2214" s="102">
        <v>24.049342941000877</v>
      </c>
      <c r="CL2214" s="103">
        <f>[2]CAMEROUN!CR2530</f>
        <v>21.46904854177167</v>
      </c>
      <c r="CM2214" s="103">
        <v>24.886720755011144</v>
      </c>
      <c r="CN2214" s="103">
        <v>25.279762849501687</v>
      </c>
      <c r="CO2214" s="103">
        <v>25.12518415864281</v>
      </c>
      <c r="CP2214" s="103">
        <v>25.499854810580675</v>
      </c>
      <c r="CQ2214" s="103">
        <v>25.128556098806882</v>
      </c>
      <c r="CR2214" s="103">
        <v>24.999491817380136</v>
      </c>
      <c r="CS2214" s="103">
        <v>24.726797100620352</v>
      </c>
      <c r="CT2214" s="103">
        <v>24.681276902444157</v>
      </c>
      <c r="CU2214" s="103">
        <v>24.308831750736466</v>
      </c>
      <c r="CV2214" s="103">
        <v>23.662622726885907</v>
      </c>
      <c r="CW2214" s="103">
        <v>23.692115182369669</v>
      </c>
      <c r="CX2214" s="103">
        <v>23.30238450154723</v>
      </c>
      <c r="CY2214" s="103">
        <v>23.437709627712415</v>
      </c>
      <c r="CZ2214" s="103">
        <v>23.553975778416302</v>
      </c>
      <c r="DA2214" s="103">
        <f>[2]CAMEROUN!DD2530</f>
        <v>21.3306165411649</v>
      </c>
      <c r="DB2214" s="102">
        <v>21.669414022474857</v>
      </c>
      <c r="DC2214" s="102">
        <v>21.742496676430754</v>
      </c>
      <c r="DD2214" s="102">
        <v>21.742496676430754</v>
      </c>
      <c r="DE2214" s="102">
        <v>22.236408651451033</v>
      </c>
      <c r="DF2214" s="102">
        <v>22.16486411618024</v>
      </c>
      <c r="DG2214" s="102">
        <v>22.296846946274027</v>
      </c>
      <c r="DH2214" s="102">
        <v>20.663898295753064</v>
      </c>
      <c r="DI2214" s="102">
        <v>20.477561069031097</v>
      </c>
      <c r="DJ2214" s="102">
        <v>20.426259277700876</v>
      </c>
      <c r="DK2214" s="102">
        <v>20.454073193136573</v>
      </c>
      <c r="DL2214" s="102">
        <v>20.363720122911499</v>
      </c>
      <c r="DM2214" s="102">
        <v>20.256670836289331</v>
      </c>
      <c r="DN2214" s="104">
        <f>[2]CAMEROUN!DQ2530</f>
        <v>20.76755396428802</v>
      </c>
      <c r="DO2214" s="102">
        <v>20.256670836289331</v>
      </c>
      <c r="DP2214" s="102">
        <v>20.954249113536555</v>
      </c>
      <c r="DQ2214" s="102">
        <v>20.666471669912667</v>
      </c>
      <c r="DR2214" s="102">
        <v>20.306904679411026</v>
      </c>
      <c r="DS2214" s="102">
        <v>22.09217029355824</v>
      </c>
      <c r="DT2214" s="102">
        <v>21.855643109100789</v>
      </c>
      <c r="DU2214" s="102">
        <v>21.212601484276338</v>
      </c>
      <c r="DV2214" s="105">
        <f>[2]CAMEROUN!EA2530</f>
        <v>21.131880985264914</v>
      </c>
      <c r="DW2214" s="106">
        <f>[2]CAMEROUN!EB2530</f>
        <v>21.12741760276694</v>
      </c>
      <c r="DX2214" s="107">
        <f>[2]CAMEROUN!EC2530</f>
        <v>20.927631569130359</v>
      </c>
      <c r="DZ2214" s="102">
        <f>[2]CAMEROUN!EE2530</f>
        <v>20.363752410718408</v>
      </c>
      <c r="EC2214" s="102">
        <f>[2]CAMEROUN!EH2530</f>
        <v>20.557580881144837</v>
      </c>
      <c r="EF2214" s="102">
        <f>[2]CAMEROUN!EK2530</f>
        <v>21.963113547642145</v>
      </c>
      <c r="EI2214" s="102">
        <f>[2]CAMEROUN!EN2530</f>
        <v>20.89273532263385</v>
      </c>
      <c r="EL2214" s="102">
        <f>[2]CAMEROUN!EQ2530</f>
        <v>19.96632592336228</v>
      </c>
      <c r="EO2214" s="102">
        <f>[2]CAMEROUN!ET2530</f>
        <v>18.906023996326997</v>
      </c>
    </row>
    <row r="2215" spans="1:145" ht="15.5" x14ac:dyDescent="0.35">
      <c r="A2215" s="56" t="s">
        <v>488</v>
      </c>
      <c r="B2215" s="102">
        <f>[7]RCA!D2249</f>
        <v>11.029983537753424</v>
      </c>
      <c r="C2215" s="102">
        <f>[7]RCA!E2249</f>
        <v>6.8369556972553287</v>
      </c>
      <c r="D2215" s="102">
        <f>[7]RCA!F2249</f>
        <v>8.6517226000141338</v>
      </c>
      <c r="E2215" s="102">
        <f>[7]RCA!G2249</f>
        <v>13.22964225892469</v>
      </c>
      <c r="F2215" s="102">
        <f>[7]RCA!H2249</f>
        <v>10.885575603097998</v>
      </c>
      <c r="G2215" s="102">
        <f>[7]RCA!I2249</f>
        <v>11.420398120933376</v>
      </c>
      <c r="H2215" s="102">
        <f>[7]RCA!J2249</f>
        <v>10.064028423791614</v>
      </c>
      <c r="I2215" s="102">
        <f>[7]RCA!K2249</f>
        <v>9.7600648057837294</v>
      </c>
      <c r="J2215" s="102">
        <f>[7]RCA!L2249</f>
        <v>10.905484102483014</v>
      </c>
      <c r="K2215" s="102">
        <f>[7]RCA!M2249</f>
        <v>3.7906213544594891</v>
      </c>
      <c r="L2215" s="102">
        <f>[7]RCA!N2249</f>
        <v>6.5994851402245427</v>
      </c>
      <c r="M2215" s="102">
        <f>[7]RCA!O2249</f>
        <v>9.6705739657854313</v>
      </c>
      <c r="N2215" s="102">
        <f>[7]RCA!P2249</f>
        <v>9.782190909024461</v>
      </c>
      <c r="O2215" s="102">
        <f>[7]RCA!Q2249</f>
        <v>8.8318606261072716</v>
      </c>
      <c r="P2215" s="102">
        <f>[7]RCA!R2249</f>
        <v>6.5266321772799856</v>
      </c>
      <c r="Q2215" s="102">
        <f>[7]RCA!S2249</f>
        <v>9.5771322603147482</v>
      </c>
      <c r="R2215" s="102">
        <f>[7]RCA!T2249</f>
        <v>7.10813657470917</v>
      </c>
      <c r="S2215" s="102">
        <f>[7]RCA!U2249</f>
        <v>7.5111208033968424</v>
      </c>
      <c r="T2215" s="102">
        <f>[7]RCA!V2249</f>
        <v>11.31761516887857</v>
      </c>
      <c r="U2215" s="102">
        <f>[7]RCA!W2249</f>
        <v>12.199217608169709</v>
      </c>
      <c r="V2215" s="102">
        <f>[7]RCA!X2249</f>
        <v>12.333633323386504</v>
      </c>
      <c r="W2215" s="102">
        <f>[7]RCA!Y2249</f>
        <v>12.989630482274286</v>
      </c>
      <c r="X2215" s="103">
        <f>[7]RCA!Z2249</f>
        <v>13.204172477773801</v>
      </c>
      <c r="Y2215" s="103">
        <f>[7]RCA!AA2249</f>
        <v>16.843797193014886</v>
      </c>
      <c r="Z2215" s="102">
        <f>[7]RCA!AB2249</f>
        <v>13.711591333705947</v>
      </c>
      <c r="AA2215" s="102">
        <f>[7]RCA!AC2249</f>
        <v>10.833975128768742</v>
      </c>
      <c r="AB2215" s="102">
        <v>12.897288070295328</v>
      </c>
      <c r="AC2215" s="102">
        <v>6.8668958868801493</v>
      </c>
      <c r="AD2215" s="102">
        <v>6.710284754492589</v>
      </c>
      <c r="AE2215" s="102">
        <f>[7]RCA!AD2249</f>
        <v>7.5153150263210193</v>
      </c>
      <c r="AF2215" s="102">
        <v>6.4858223395491548</v>
      </c>
      <c r="AG2215" s="102">
        <v>7.8529782794723255</v>
      </c>
      <c r="AH2215" s="102">
        <v>6.1776982553839037</v>
      </c>
      <c r="AI2215" s="102">
        <v>6.1797596167296192</v>
      </c>
      <c r="AJ2215" s="103">
        <f>[7]RCA!AE2249</f>
        <v>21.990814224804588</v>
      </c>
      <c r="AK2215" s="103">
        <v>15.860831807565759</v>
      </c>
      <c r="AL2215" s="103">
        <v>15.821420367621977</v>
      </c>
      <c r="AM2215" s="103">
        <v>10.922583011656037</v>
      </c>
      <c r="AN2215" s="103">
        <v>11.266409231277375</v>
      </c>
      <c r="AO2215" s="103">
        <f>[7]RCA!AF2249</f>
        <v>21.805402202892303</v>
      </c>
      <c r="AP2215" s="103">
        <v>14.680925199791361</v>
      </c>
      <c r="AQ2215" s="103">
        <v>14.940393663340924</v>
      </c>
      <c r="AR2215" s="103">
        <v>10.516530558827117</v>
      </c>
      <c r="AS2215" s="103">
        <f>[7]RCA!AJ2249</f>
        <v>22.463447176512254</v>
      </c>
      <c r="AT2215" s="103">
        <v>11.647980053520115</v>
      </c>
      <c r="AU2215" s="103">
        <v>8.9602083588162103</v>
      </c>
      <c r="AV2215" s="103">
        <v>8.576488673055584</v>
      </c>
      <c r="AW2215" s="103">
        <v>8.576488673055584</v>
      </c>
      <c r="AX2215" s="103">
        <f>[7]RCA!AO2249</f>
        <v>25.601251200840338</v>
      </c>
      <c r="AY2215" s="103"/>
      <c r="AZ2215" s="103">
        <v>9.2043353589717789</v>
      </c>
      <c r="BA2215" s="103">
        <v>8.7516893970858369</v>
      </c>
      <c r="BB2215" s="103">
        <v>10.840088804270756</v>
      </c>
      <c r="BC2215" s="103">
        <v>10.316087734957188</v>
      </c>
      <c r="BD2215" s="103">
        <v>10.65491105218414</v>
      </c>
      <c r="BE2215" s="103">
        <v>10.977553726667677</v>
      </c>
      <c r="BF2215" s="103">
        <f>[7]RCA!AV2249</f>
        <v>25.901583531595644</v>
      </c>
      <c r="BG2215" s="103">
        <v>11.084771134331159</v>
      </c>
      <c r="BH2215" s="103">
        <v>10.015042051396682</v>
      </c>
      <c r="BI2215" s="103">
        <v>30.29588047351729</v>
      </c>
      <c r="BJ2215" s="103">
        <v>30.976824803192642</v>
      </c>
      <c r="BK2215" s="103">
        <v>26.647598159909723</v>
      </c>
      <c r="BL2215" s="103">
        <v>30.041487501545244</v>
      </c>
      <c r="BM2215" s="103">
        <v>27.915201857693372</v>
      </c>
      <c r="BN2215" s="103">
        <v>28.62684885546825</v>
      </c>
      <c r="BO2215" s="103">
        <f>[7]RCA!BE2249</f>
        <v>22.455488040105454</v>
      </c>
      <c r="BP2215" s="103">
        <v>30.269327038147232</v>
      </c>
      <c r="BQ2215" s="103">
        <v>30.269327038147232</v>
      </c>
      <c r="BR2215" s="103">
        <v>31.464845382232191</v>
      </c>
      <c r="BS2215" s="103">
        <v>37.062147792527071</v>
      </c>
      <c r="BT2215" s="103">
        <v>32.644085460234542</v>
      </c>
      <c r="BU2215" s="103">
        <v>33.362627778700762</v>
      </c>
      <c r="BV2215" s="103">
        <v>37.83363118238227</v>
      </c>
      <c r="BW2215" s="103">
        <v>35.607580914457564</v>
      </c>
      <c r="BX2215" s="103">
        <v>34.966316661439961</v>
      </c>
      <c r="BY2215" s="103">
        <v>36.249013234271111</v>
      </c>
      <c r="BZ2215" s="102">
        <v>30.611913433307318</v>
      </c>
      <c r="CA2215" s="103">
        <f>[7]RCA!BQ2249</f>
        <v>37.944379890249692</v>
      </c>
      <c r="CB2215" s="103">
        <v>32.319275298185197</v>
      </c>
      <c r="CC2215" s="103">
        <v>32.606260468486099</v>
      </c>
      <c r="CD2215" s="103">
        <v>33.262690911757304</v>
      </c>
      <c r="CE2215" s="103">
        <v>29.473394732263973</v>
      </c>
      <c r="CF2215" s="103">
        <v>29.739382856659507</v>
      </c>
      <c r="CG2215" s="103">
        <v>30.147703500455702</v>
      </c>
      <c r="CH2215" s="103">
        <v>28.074814726064467</v>
      </c>
      <c r="CI2215" s="103">
        <v>28.193600504839083</v>
      </c>
      <c r="CJ2215" s="102">
        <v>27.200271280983589</v>
      </c>
      <c r="CK2215" s="102">
        <v>27.182346160224093</v>
      </c>
      <c r="CL2215" s="103">
        <f>[7]RCA!CB2249</f>
        <v>28.745730849595397</v>
      </c>
      <c r="CM2215" s="103">
        <v>25.404546666991674</v>
      </c>
      <c r="CN2215" s="103">
        <v>28.93974933968795</v>
      </c>
      <c r="CO2215" s="103">
        <v>28.703871288086507</v>
      </c>
      <c r="CP2215" s="103">
        <v>28.967397645794318</v>
      </c>
      <c r="CQ2215" s="103">
        <v>29.051142538586866</v>
      </c>
      <c r="CR2215" s="103">
        <v>29.371289278957956</v>
      </c>
      <c r="CS2215" s="103">
        <v>25.77524501117739</v>
      </c>
      <c r="CT2215" s="103">
        <v>24.824520153931275</v>
      </c>
      <c r="CU2215" s="103">
        <v>29.136213264040016</v>
      </c>
      <c r="CV2215" s="103">
        <v>24.735955769218183</v>
      </c>
      <c r="CW2215" s="103">
        <v>23.969401318791189</v>
      </c>
      <c r="CX2215" s="103">
        <v>24.989382270709651</v>
      </c>
      <c r="CY2215" s="103">
        <v>24.140560759155331</v>
      </c>
      <c r="CZ2215" s="103">
        <v>28.166059033549107</v>
      </c>
      <c r="DA2215" s="103">
        <f>[7]RCA!CN2249</f>
        <v>24.271209090282088</v>
      </c>
      <c r="DB2215" s="102">
        <v>22.760518653356222</v>
      </c>
      <c r="DC2215" s="102">
        <v>23.294272084177113</v>
      </c>
      <c r="DD2215" s="102">
        <v>23.728830203135722</v>
      </c>
      <c r="DE2215" s="102">
        <v>25.025389380817309</v>
      </c>
      <c r="DF2215" s="102">
        <v>25.495326185198774</v>
      </c>
      <c r="DG2215" s="102">
        <v>26.048279561554168</v>
      </c>
      <c r="DH2215" s="102">
        <v>25.02235833534553</v>
      </c>
      <c r="DI2215" s="102">
        <v>25.344518957718059</v>
      </c>
      <c r="DJ2215" s="102">
        <v>25.574374993078575</v>
      </c>
      <c r="DK2215" s="102">
        <v>23.38350155451851</v>
      </c>
      <c r="DL2215" s="102">
        <v>25.226493882032248</v>
      </c>
      <c r="DM2215" s="102">
        <v>24.257723356245084</v>
      </c>
      <c r="DN2215" s="104">
        <f>[7]RCA!DA2249</f>
        <v>24.073966441911285</v>
      </c>
      <c r="DO2215" s="102">
        <v>24.257723356245084</v>
      </c>
      <c r="DP2215" s="102">
        <v>28.500300846199682</v>
      </c>
      <c r="DQ2215" s="102">
        <v>29.083675273457505</v>
      </c>
      <c r="DR2215" s="102">
        <v>29.543865682231129</v>
      </c>
      <c r="DS2215" s="102">
        <v>25.285716905761664</v>
      </c>
      <c r="DT2215" s="102">
        <v>25.791528205350485</v>
      </c>
      <c r="DU2215" s="102">
        <v>25.15547188248674</v>
      </c>
      <c r="DV2215" s="105">
        <f>[7]RCA!DN2249</f>
        <v>24.356693414678617</v>
      </c>
      <c r="DW2215" s="106">
        <f>[7]RCA!DM2249</f>
        <v>24.055772917864573</v>
      </c>
      <c r="DX2215" s="107">
        <f>[7]RCA!DN2249</f>
        <v>24.356693414678617</v>
      </c>
      <c r="DZ2215" s="102">
        <f>[7]RCA!DP2249</f>
        <v>26.687033311186049</v>
      </c>
      <c r="EC2215" s="102">
        <f>[7]RCA!DS2249</f>
        <v>26.021896567735581</v>
      </c>
      <c r="EF2215" s="102">
        <f>[7]RCA!DV2249</f>
        <v>26.173180559672502</v>
      </c>
      <c r="EI2215" s="102">
        <f>[7]RCA!DY2249</f>
        <v>26.461474673998186</v>
      </c>
      <c r="EL2215" s="102">
        <f>[7]RCA!EB2249</f>
        <v>27.130663832573187</v>
      </c>
      <c r="EO2215" s="102">
        <f>[7]RCA!EE2249</f>
        <v>28.351408777209606</v>
      </c>
    </row>
    <row r="2216" spans="1:145" ht="15.5" x14ac:dyDescent="0.35">
      <c r="A2216" s="56" t="s">
        <v>483</v>
      </c>
      <c r="B2216" s="102">
        <f>[3]CONGO!D2281</f>
        <v>14.749662925663861</v>
      </c>
      <c r="C2216" s="102">
        <f>[3]CONGO!E2281</f>
        <v>13.384700246688116</v>
      </c>
      <c r="D2216" s="102">
        <f>[3]CONGO!F2281</f>
        <v>10.206655925250613</v>
      </c>
      <c r="E2216" s="102">
        <f>[3]CONGO!G2281</f>
        <v>12.310214499918882</v>
      </c>
      <c r="F2216" s="102">
        <f>[3]CONGO!H2281</f>
        <v>15.638245954761071</v>
      </c>
      <c r="G2216" s="102">
        <f>[3]CONGO!I2281</f>
        <v>16.704248906649326</v>
      </c>
      <c r="H2216" s="102">
        <f>[3]CONGO!J2281</f>
        <v>21.037251404914162</v>
      </c>
      <c r="I2216" s="102">
        <f>[3]CONGO!K2281</f>
        <v>47.753916779069478</v>
      </c>
      <c r="J2216" s="102">
        <f>[3]CONGO!L2281</f>
        <v>32.77201732501954</v>
      </c>
      <c r="K2216" s="102">
        <f>[3]CONGO!M2281</f>
        <v>23.295210946172336</v>
      </c>
      <c r="L2216" s="102">
        <f>[3]CONGO!N2281</f>
        <v>20.513635749235544</v>
      </c>
      <c r="M2216" s="102">
        <f>[3]CONGO!O2281</f>
        <v>38.508490896103538</v>
      </c>
      <c r="N2216" s="102">
        <f>[3]CONGO!P2281</f>
        <v>23.315426699861327</v>
      </c>
      <c r="O2216" s="102">
        <f>[3]CONGO!Q2281</f>
        <v>18.113375001439511</v>
      </c>
      <c r="P2216" s="102">
        <f>[3]CONGO!R2281</f>
        <v>21.609884592021718</v>
      </c>
      <c r="Q2216" s="102">
        <f>[3]CONGO!S2281</f>
        <v>18.881038128045667</v>
      </c>
      <c r="R2216" s="102">
        <f>[3]CONGO!T2281</f>
        <v>20.888698492438394</v>
      </c>
      <c r="S2216" s="102">
        <f>[3]CONGO!U2281</f>
        <v>20.549208498219631</v>
      </c>
      <c r="T2216" s="102">
        <f>[3]CONGO!V2281</f>
        <v>25.937998482147261</v>
      </c>
      <c r="U2216" s="102">
        <f>[3]CONGO!W2281</f>
        <v>28.283456784736909</v>
      </c>
      <c r="V2216" s="102">
        <f>[3]CONGO!X2281</f>
        <v>61.053696055235172</v>
      </c>
      <c r="W2216" s="102">
        <f>[3]CONGO!Y2281</f>
        <v>42.071412170936071</v>
      </c>
      <c r="X2216" s="103">
        <f>[3]CONGO!Z2281</f>
        <v>54.295099040153929</v>
      </c>
      <c r="Y2216" s="103">
        <f>[3]CONGO!AA2281</f>
        <v>47.19016834476853</v>
      </c>
      <c r="Z2216" s="102">
        <f>[3]CONGO!AB2281</f>
        <v>36.841751674946657</v>
      </c>
      <c r="AA2216" s="102">
        <f>[3]CONGO!AC2281</f>
        <v>43.816828270027067</v>
      </c>
      <c r="AB2216" s="102">
        <v>67.826960406898152</v>
      </c>
      <c r="AC2216" s="102">
        <v>62.732640575819744</v>
      </c>
      <c r="AD2216" s="102">
        <v>62.870385076476502</v>
      </c>
      <c r="AE2216" s="102">
        <f>[3]CONGO!AH2281</f>
        <v>47.064971799020462</v>
      </c>
      <c r="AF2216" s="102">
        <v>55.909487665487404</v>
      </c>
      <c r="AG2216" s="102">
        <v>74.427248901620388</v>
      </c>
      <c r="AH2216" s="102">
        <v>84.72253086386155</v>
      </c>
      <c r="AI2216" s="102">
        <v>87.650553062953122</v>
      </c>
      <c r="AJ2216" s="103">
        <f>[3]CONGO!AM2281</f>
        <v>53.586391592223727</v>
      </c>
      <c r="AK2216" s="103">
        <v>115.79498281957115</v>
      </c>
      <c r="AL2216" s="103">
        <v>103.17017850623201</v>
      </c>
      <c r="AM2216" s="103">
        <v>96.312435657678833</v>
      </c>
      <c r="AN2216" s="103">
        <v>96.802655752062776</v>
      </c>
      <c r="AO2216" s="103">
        <f>[3]CONGO!AR2281</f>
        <v>79.40035403670241</v>
      </c>
      <c r="AP2216" s="103">
        <v>84.823456777035005</v>
      </c>
      <c r="AQ2216" s="103">
        <v>81.791374812247838</v>
      </c>
      <c r="AR2216" s="103">
        <v>56.488552807186565</v>
      </c>
      <c r="AS2216" s="103">
        <f>[3]CONGO!AV2281</f>
        <v>59.568263227903209</v>
      </c>
      <c r="AT2216" s="103">
        <v>81.64228899912996</v>
      </c>
      <c r="AU2216" s="103">
        <v>49.379345073971798</v>
      </c>
      <c r="AV2216" s="103">
        <v>36.092755984029964</v>
      </c>
      <c r="AW2216" s="103">
        <v>33.327257607832912</v>
      </c>
      <c r="AX2216" s="103">
        <f>[3]CONGO!BA2281</f>
        <v>58.190388924663864</v>
      </c>
      <c r="AY2216" s="103"/>
      <c r="AZ2216" s="103">
        <v>25.32845380308083</v>
      </c>
      <c r="BA2216" s="103">
        <v>27.16750557919006</v>
      </c>
      <c r="BB2216" s="103">
        <v>34.882821489577815</v>
      </c>
      <c r="BC2216" s="103">
        <v>37.790502303800316</v>
      </c>
      <c r="BD2216" s="103">
        <v>34.880230159004121</v>
      </c>
      <c r="BE2216" s="103">
        <v>38.355503101006065</v>
      </c>
      <c r="BF2216" s="103">
        <f>[3]CONGO!BI2281</f>
        <v>25.186291546872386</v>
      </c>
      <c r="BG2216" s="103">
        <v>31.462388911218071</v>
      </c>
      <c r="BH2216" s="103">
        <v>35.641843988194402</v>
      </c>
      <c r="BI2216" s="103">
        <v>38.065213068098949</v>
      </c>
      <c r="BJ2216" s="103">
        <v>42.142507039349532</v>
      </c>
      <c r="BK2216" s="103">
        <v>35.548137537098015</v>
      </c>
      <c r="BL2216" s="103">
        <v>38.713412421567774</v>
      </c>
      <c r="BM2216" s="103">
        <v>38.193086599147222</v>
      </c>
      <c r="BN2216" s="103">
        <v>41.566171345785698</v>
      </c>
      <c r="BO2216" s="103">
        <f>[3]CONGO!BR2281</f>
        <v>23.770495396305471</v>
      </c>
      <c r="BP2216" s="103">
        <v>39.233657088561991</v>
      </c>
      <c r="BQ2216" s="103">
        <v>39.233657088561991</v>
      </c>
      <c r="BR2216" s="103">
        <v>48.578882090076867</v>
      </c>
      <c r="BS2216" s="103">
        <v>61.903604908725953</v>
      </c>
      <c r="BT2216" s="103">
        <v>47.732184794513913</v>
      </c>
      <c r="BU2216" s="103">
        <v>51.821042775170447</v>
      </c>
      <c r="BV2216" s="103">
        <v>63.709853674528674</v>
      </c>
      <c r="BW2216" s="103">
        <v>40.666641537747289</v>
      </c>
      <c r="BX2216" s="103">
        <v>41.408898986199645</v>
      </c>
      <c r="BY2216" s="103">
        <v>44.794534539610531</v>
      </c>
      <c r="BZ2216" s="102">
        <v>39.881780002241932</v>
      </c>
      <c r="CA2216" s="103">
        <f>[3]CONGO!CD2281</f>
        <v>15.597921430552297</v>
      </c>
      <c r="CB2216" s="103">
        <v>42.533475527782201</v>
      </c>
      <c r="CC2216" s="103">
        <v>43.113229003098517</v>
      </c>
      <c r="CD2216" s="103">
        <v>47.369367352176418</v>
      </c>
      <c r="CE2216" s="103">
        <v>41.91041766967524</v>
      </c>
      <c r="CF2216" s="103">
        <v>42.549620039921031</v>
      </c>
      <c r="CG2216" s="103">
        <v>46.253599875775457</v>
      </c>
      <c r="CH2216" s="103">
        <v>39.080817460317299</v>
      </c>
      <c r="CI2216" s="103">
        <v>40.835679425525946</v>
      </c>
      <c r="CJ2216" s="102">
        <v>39.726446117097225</v>
      </c>
      <c r="CK2216" s="102">
        <v>41.062837675665378</v>
      </c>
      <c r="CL2216" s="103">
        <f>[3]CONGO!CO2281</f>
        <v>23.875352904254772</v>
      </c>
      <c r="CM2216" s="103">
        <v>44.136221535019644</v>
      </c>
      <c r="CN2216" s="103">
        <v>40.187272069275409</v>
      </c>
      <c r="CO2216" s="103">
        <v>40.091401092413129</v>
      </c>
      <c r="CP2216" s="103">
        <v>36.794377746384725</v>
      </c>
      <c r="CQ2216" s="103">
        <v>39.265608689083535</v>
      </c>
      <c r="CR2216" s="103">
        <v>41.889784291038254</v>
      </c>
      <c r="CS2216" s="103">
        <v>37.71141036706662</v>
      </c>
      <c r="CT2216" s="103">
        <v>38.847567448280948</v>
      </c>
      <c r="CU2216" s="103">
        <v>41.936385860288773</v>
      </c>
      <c r="CV2216" s="103">
        <v>39.094812338806015</v>
      </c>
      <c r="CW2216" s="103">
        <v>39.568666200027259</v>
      </c>
      <c r="CX2216" s="103">
        <v>37.76905255575015</v>
      </c>
      <c r="CY2216" s="103">
        <v>38.59325194179165</v>
      </c>
      <c r="CZ2216" s="103">
        <v>38.41139267680667</v>
      </c>
      <c r="DA2216" s="103">
        <f>[3]CONGO!DA2281</f>
        <v>23.19019278956393</v>
      </c>
      <c r="DB2216" s="102">
        <v>43.421897930657728</v>
      </c>
      <c r="DC2216" s="102">
        <v>42.357774269322725</v>
      </c>
      <c r="DD2216" s="102">
        <v>45.001275448003398</v>
      </c>
      <c r="DE2216" s="102">
        <v>44.754914847079405</v>
      </c>
      <c r="DF2216" s="102">
        <v>43.826764242101802</v>
      </c>
      <c r="DG2216" s="102">
        <v>45.416279311363397</v>
      </c>
      <c r="DH2216" s="102">
        <v>46.329107816565639</v>
      </c>
      <c r="DI2216" s="102">
        <v>44.843890875106226</v>
      </c>
      <c r="DJ2216" s="102">
        <v>46.406102573577421</v>
      </c>
      <c r="DK2216" s="102">
        <v>46.098736110703378</v>
      </c>
      <c r="DL2216" s="102">
        <v>43.831147641467801</v>
      </c>
      <c r="DM2216" s="102">
        <v>46.405513975316332</v>
      </c>
      <c r="DN2216" s="104">
        <f>[3]CONGO!DN2281</f>
        <v>28.152020983083581</v>
      </c>
      <c r="DO2216" s="102">
        <v>46.405513975316332</v>
      </c>
      <c r="DP2216" s="102">
        <v>47.529989367905337</v>
      </c>
      <c r="DQ2216" s="102">
        <v>48.340195235122422</v>
      </c>
      <c r="DR2216" s="102">
        <v>48.504464199078356</v>
      </c>
      <c r="DS2216" s="102">
        <v>32.827759776805763</v>
      </c>
      <c r="DT2216" s="102">
        <v>32.778849616133741</v>
      </c>
      <c r="DU2216" s="102">
        <v>31.842000433279829</v>
      </c>
      <c r="DV2216" s="105">
        <f>[3]CONGO!DX2281</f>
        <v>31.943392800146274</v>
      </c>
      <c r="DW2216" s="106">
        <f>[3]CONGO!DY2281</f>
        <v>31.988649979604457</v>
      </c>
      <c r="DX2216" s="107">
        <f>[3]CONGO!DZ2281</f>
        <v>30.810913102767941</v>
      </c>
      <c r="DZ2216" s="102">
        <f>[3]CONGO!EB2281</f>
        <v>29.450946947711049</v>
      </c>
      <c r="EC2216" s="102">
        <f>[3]CONGO!EE2281</f>
        <v>24.738799434583612</v>
      </c>
      <c r="EF2216" s="102">
        <f>[3]CONGO!EH2281</f>
        <v>21.653844537354832</v>
      </c>
      <c r="EI2216" s="102">
        <f>[3]CONGO!EK2281</f>
        <v>21.453593843403173</v>
      </c>
      <c r="EL2216" s="102">
        <f>[3]CONGO!EN2281</f>
        <v>21.22513838283351</v>
      </c>
      <c r="EO2216" s="102">
        <f>[3]CONGO!EQ2281</f>
        <v>21.002539171297265</v>
      </c>
    </row>
    <row r="2217" spans="1:145" ht="15.5" x14ac:dyDescent="0.35">
      <c r="A2217" s="56" t="s">
        <v>484</v>
      </c>
      <c r="B2217" s="102">
        <f>+[4]GABON!D$2598</f>
        <v>0</v>
      </c>
      <c r="C2217" s="102">
        <f>+[4]GABON!E$2598</f>
        <v>0</v>
      </c>
      <c r="D2217" s="102">
        <f>+[4]GABON!F$2598</f>
        <v>0</v>
      </c>
      <c r="E2217" s="102">
        <f>+[4]GABON!G$2598</f>
        <v>0</v>
      </c>
      <c r="F2217" s="102">
        <f>+[4]GABON!H$2598</f>
        <v>7.7908200305074393</v>
      </c>
      <c r="G2217" s="102">
        <f>+[4]GABON!I$2598</f>
        <v>8.7162489405497183</v>
      </c>
      <c r="H2217" s="102">
        <f>+[4]GABON!J$2598</f>
        <v>3.8005874900808814</v>
      </c>
      <c r="I2217" s="102">
        <f>+[4]GABON!K$2598</f>
        <v>10.70734029854748</v>
      </c>
      <c r="J2217" s="102">
        <f>+[4]GABON!L$2598</f>
        <v>7.8812034720665789</v>
      </c>
      <c r="K2217" s="102">
        <f>+[4]GABON!M$2598</f>
        <v>3.3127456485120947</v>
      </c>
      <c r="L2217" s="102">
        <f>+[4]GABON!N$2598</f>
        <v>6.3586956521739078</v>
      </c>
      <c r="M2217" s="102">
        <f>+[4]GABON!O$2598</f>
        <v>4.7010730710270403</v>
      </c>
      <c r="N2217" s="102">
        <f>+[4]GABON!P$2598</f>
        <v>4.4899951195705636</v>
      </c>
      <c r="O2217" s="102">
        <f>+[4]GABON!Q$2598</f>
        <v>1.1676786548341731</v>
      </c>
      <c r="P2217" s="102">
        <f>+[4]GABON!R$2598</f>
        <v>1.3850415512465608</v>
      </c>
      <c r="Q2217" s="102">
        <f>+[4]GABON!S$2598</f>
        <v>0.44991666666666269</v>
      </c>
      <c r="R2217" s="102">
        <f>+[4]GABON!T$2598</f>
        <v>3.8043693914706149</v>
      </c>
      <c r="S2217" s="102">
        <f>+[4]GABON!U$2598</f>
        <v>-1.170407895886119</v>
      </c>
      <c r="T2217" s="102">
        <f>+[4]GABON!V$2598</f>
        <v>0.66283694211224553</v>
      </c>
      <c r="U2217" s="102">
        <f>+[4]GABON!W$2598</f>
        <v>10.798946444249344</v>
      </c>
      <c r="V2217" s="102">
        <f>+[4]GABON!X$2598</f>
        <v>19.572107765451673</v>
      </c>
      <c r="W2217" s="102">
        <f>+[4]GABON!Y$2598</f>
        <v>0.67718687872759786</v>
      </c>
      <c r="X2217" s="103">
        <f>+[4]GABON!Z$2598</f>
        <v>24.965545613493809</v>
      </c>
      <c r="Y2217" s="103">
        <f>+[4]GABON!AA$2598</f>
        <v>8.6120621543323654</v>
      </c>
      <c r="Z2217" s="102">
        <f>+[4]GABON!AB$2598</f>
        <v>9.1416100872938699</v>
      </c>
      <c r="AA2217" s="102">
        <f>+[4]GABON!AC$2598</f>
        <v>14.330148855809849</v>
      </c>
      <c r="AB2217" s="102">
        <v>36.495091778563598</v>
      </c>
      <c r="AC2217" s="102">
        <v>36.401199713764939</v>
      </c>
      <c r="AD2217" s="102">
        <v>36.902991390657711</v>
      </c>
      <c r="AE2217" s="102">
        <f>+[4]GABON!AD$2598</f>
        <v>7.4211037699183784</v>
      </c>
      <c r="AF2217" s="102">
        <v>28.684425066239534</v>
      </c>
      <c r="AG2217" s="102">
        <v>23.5102937432159</v>
      </c>
      <c r="AH2217" s="102">
        <v>23.355802499026591</v>
      </c>
      <c r="AI2217" s="102">
        <v>24.035611068573171</v>
      </c>
      <c r="AJ2217" s="103">
        <f>+[4]GABON!AE$2598</f>
        <v>25.056938542554221</v>
      </c>
      <c r="AK2217" s="103">
        <v>20.963650477733729</v>
      </c>
      <c r="AL2217" s="103">
        <v>20.887904372851938</v>
      </c>
      <c r="AM2217" s="103">
        <v>21.084543527500944</v>
      </c>
      <c r="AN2217" s="103">
        <v>21.317732835166506</v>
      </c>
      <c r="AO2217" s="103">
        <f>+[4]GABON!AF$2598</f>
        <v>3.3847773979785907</v>
      </c>
      <c r="AP2217" s="103">
        <v>22.888402173881566</v>
      </c>
      <c r="AQ2217" s="103">
        <v>22.926801027705007</v>
      </c>
      <c r="AR2217" s="103">
        <v>21.929381864931923</v>
      </c>
      <c r="AS2217" s="103">
        <f>+[4]GABON!AJ$2598</f>
        <v>2.2666853225129384</v>
      </c>
      <c r="AT2217" s="103">
        <v>19.154930288741454</v>
      </c>
      <c r="AU2217" s="103">
        <v>20.129091864231242</v>
      </c>
      <c r="AV2217" s="103">
        <v>20.723845758173333</v>
      </c>
      <c r="AW2217" s="103">
        <v>20.723845758173333</v>
      </c>
      <c r="AX2217" s="103">
        <f>+[4]GABON!AO$2598</f>
        <v>0.25977829224243237</v>
      </c>
      <c r="AY2217" s="103"/>
      <c r="AZ2217" s="103">
        <v>-3.9049553208773422</v>
      </c>
      <c r="BA2217" s="103">
        <v>-3.9049553208773422</v>
      </c>
      <c r="BB2217" s="103">
        <v>-3.2499999999999978</v>
      </c>
      <c r="BC2217" s="103">
        <v>-3.2499999999999978</v>
      </c>
      <c r="BD2217" s="103">
        <v>-4.7489082969432292</v>
      </c>
      <c r="BE2217" s="103">
        <v>-4.7489082969432292</v>
      </c>
      <c r="BF2217" s="103">
        <f>+[4]GABON!AV$2598</f>
        <v>-4.3334845833274054</v>
      </c>
      <c r="BG2217" s="103">
        <v>-3.2143479250198101</v>
      </c>
      <c r="BH2217" s="103">
        <v>-3.2143479250198101</v>
      </c>
      <c r="BI2217" s="103">
        <v>-4.0038499778187688</v>
      </c>
      <c r="BJ2217" s="103">
        <v>-3.9753210573388453</v>
      </c>
      <c r="BK2217" s="103">
        <v>-2.6326280984190724</v>
      </c>
      <c r="BL2217" s="103">
        <v>-2.6183636381790878</v>
      </c>
      <c r="BM2217" s="103">
        <v>-2.6326280984190724</v>
      </c>
      <c r="BN2217" s="103">
        <v>-2.6183636381790878</v>
      </c>
      <c r="BO2217" s="103">
        <f>+[4]GABON!BE$2598</f>
        <v>-1.7252075730019667</v>
      </c>
      <c r="BP2217" s="103">
        <v>-4.7159243883177062</v>
      </c>
      <c r="BQ2217" s="103">
        <v>-3.2143479250198101</v>
      </c>
      <c r="BR2217" s="103">
        <v>-4.716118975274763</v>
      </c>
      <c r="BS2217" s="103">
        <v>-4.716118975274763</v>
      </c>
      <c r="BT2217" s="103">
        <v>-0.85637744265154725</v>
      </c>
      <c r="BU2217" s="103">
        <v>-0.85637744265154725</v>
      </c>
      <c r="BV2217" s="103">
        <v>-0.85637744265154725</v>
      </c>
      <c r="BW2217" s="103">
        <v>-1.966555124261149</v>
      </c>
      <c r="BX2217" s="103">
        <v>-1.966555124261149</v>
      </c>
      <c r="BY2217" s="103">
        <v>-1.966555124261149</v>
      </c>
      <c r="BZ2217" s="102">
        <v>-1.966555124261149</v>
      </c>
      <c r="CA2217" s="103">
        <f>+[4]GABON!BQ$2598</f>
        <v>-0.83439511533199329</v>
      </c>
      <c r="CB2217" s="103">
        <v>0.30746705710102407</v>
      </c>
      <c r="CC2217" s="103">
        <v>0.30746705710102407</v>
      </c>
      <c r="CD2217" s="103">
        <v>0.30746705710102407</v>
      </c>
      <c r="CE2217" s="103">
        <v>0.27338591197957141</v>
      </c>
      <c r="CF2217" s="103">
        <v>0.27338591197957141</v>
      </c>
      <c r="CG2217" s="103">
        <v>0.27338591197957141</v>
      </c>
      <c r="CH2217" s="103">
        <v>0.48262979398867428</v>
      </c>
      <c r="CI2217" s="103">
        <v>0.48262979398867428</v>
      </c>
      <c r="CJ2217" s="102">
        <v>1.3436826482910738</v>
      </c>
      <c r="CK2217" s="102">
        <v>1.3436826482910738</v>
      </c>
      <c r="CL2217" s="103">
        <f>+[4]GABON!CB$2598</f>
        <v>-0.17755863363584956</v>
      </c>
      <c r="CM2217" s="103">
        <v>-1.2097690746898857</v>
      </c>
      <c r="CN2217" s="103">
        <v>-2.69425990519842</v>
      </c>
      <c r="CO2217" s="103">
        <v>-2.69425990519842</v>
      </c>
      <c r="CP2217" s="103">
        <v>-2.69425990519842</v>
      </c>
      <c r="CQ2217" s="103">
        <v>-2.69425990519842</v>
      </c>
      <c r="CR2217" s="103">
        <v>-2.69425990519842</v>
      </c>
      <c r="CS2217" s="103">
        <v>0.16441776387278617</v>
      </c>
      <c r="CT2217" s="103">
        <v>0.16441776387278617</v>
      </c>
      <c r="CU2217" s="103">
        <v>0.16441776387278617</v>
      </c>
      <c r="CV2217" s="103">
        <v>0.23768997730100466</v>
      </c>
      <c r="CW2217" s="103">
        <v>0.23768997730100466</v>
      </c>
      <c r="CX2217" s="103">
        <v>0.23768997730100466</v>
      </c>
      <c r="CY2217" s="103">
        <v>0.23768997730100466</v>
      </c>
      <c r="CZ2217" s="103">
        <v>0.23768997730100466</v>
      </c>
      <c r="DA2217" s="103">
        <f>+[4]GABON!CN$2598</f>
        <v>12.838314360941741</v>
      </c>
      <c r="DB2217" s="102">
        <v>1.1744217059058086</v>
      </c>
      <c r="DC2217" s="102">
        <v>1.1744217059058086</v>
      </c>
      <c r="DD2217" s="102">
        <v>1.1744217059058086</v>
      </c>
      <c r="DE2217" s="102">
        <v>0.44766459796506336</v>
      </c>
      <c r="DF2217" s="102">
        <v>0.44766459796506336</v>
      </c>
      <c r="DG2217" s="102">
        <v>0.44766459796506336</v>
      </c>
      <c r="DH2217" s="102">
        <v>0.44766459796506336</v>
      </c>
      <c r="DI2217" s="102">
        <v>0.44766459796506336</v>
      </c>
      <c r="DJ2217" s="102">
        <v>0.44766459796506336</v>
      </c>
      <c r="DK2217" s="102">
        <v>0.44766459796506336</v>
      </c>
      <c r="DL2217" s="102">
        <v>0.44766459796506336</v>
      </c>
      <c r="DM2217" s="102">
        <v>0.44766459796506336</v>
      </c>
      <c r="DN2217" s="104">
        <f>+[4]GABON!DA$2598</f>
        <v>7.5689710541499595</v>
      </c>
      <c r="DO2217" s="102">
        <v>0.44766459796506336</v>
      </c>
      <c r="DP2217" s="102">
        <v>1.4735172429040213</v>
      </c>
      <c r="DQ2217" s="102">
        <v>1.4735172429040213</v>
      </c>
      <c r="DR2217" s="102">
        <v>1.4735172429040213</v>
      </c>
      <c r="DS2217" s="102">
        <v>10.468686036624286</v>
      </c>
      <c r="DT2217" s="102">
        <v>10.468686036624286</v>
      </c>
      <c r="DU2217" s="102">
        <v>10.468686036624286</v>
      </c>
      <c r="DV2217" s="105">
        <f>+[4]GABON!DK$2598</f>
        <v>9.7703509363482279</v>
      </c>
      <c r="DW2217" s="106">
        <f>+[4]GABON!DL$2598</f>
        <v>9.7703509363482279</v>
      </c>
      <c r="DX2217" s="107">
        <f>+[4]GABON!DM$2598</f>
        <v>9.7703509363482279</v>
      </c>
      <c r="DZ2217" s="102">
        <f>+[4]GABON!DO$2598</f>
        <v>2.6507699603102375</v>
      </c>
      <c r="EC2217" s="102">
        <f>+[4]GABON!DR$2598</f>
        <v>0.99999999999999412</v>
      </c>
      <c r="EF2217" s="102">
        <f>+[4]GABON!DU$2598</f>
        <v>0.999999999999994</v>
      </c>
      <c r="EI2217" s="102">
        <f>+[4]GABON!DX$2598</f>
        <v>1.0000000000000071</v>
      </c>
      <c r="EL2217" s="102">
        <f>+[4]GABON!EA$2598</f>
        <v>1.0000000000000056</v>
      </c>
      <c r="EO2217" s="102">
        <f>+[4]GABON!ED$2598</f>
        <v>1.0000000000000047</v>
      </c>
    </row>
    <row r="2218" spans="1:145" ht="15.5" x14ac:dyDescent="0.35">
      <c r="A2218" s="56" t="s">
        <v>485</v>
      </c>
      <c r="B2218" s="102">
        <f>[5]GUINEE!D2178</f>
        <v>17.204915491291011</v>
      </c>
      <c r="C2218" s="102">
        <f>[5]GUINEE!E2178</f>
        <v>10.475050301989658</v>
      </c>
      <c r="D2218" s="102">
        <f>[5]GUINEE!F2178</f>
        <v>12.727198800532078</v>
      </c>
      <c r="E2218" s="102">
        <f>[5]GUINEE!G2178</f>
        <v>16.523045146026298</v>
      </c>
      <c r="F2218" s="102">
        <f>[5]GUINEE!H2178</f>
        <v>12.72074370559907</v>
      </c>
      <c r="G2218" s="102">
        <f>[5]GUINEE!I2178</f>
        <v>8.4485442170073579</v>
      </c>
      <c r="H2218" s="102">
        <f>[5]GUINEE!J2178</f>
        <v>9.3841599808692351</v>
      </c>
      <c r="I2218" s="102">
        <f>[5]GUINEE!K2178</f>
        <v>17.584687360683819</v>
      </c>
      <c r="J2218" s="102">
        <f>[5]GUINEE!L2178</f>
        <v>73.234095704664597</v>
      </c>
      <c r="K2218" s="102">
        <f>[5]GUINEE!M2178</f>
        <v>96.996482241964529</v>
      </c>
      <c r="L2218" s="102">
        <f>[5]GUINEE!N2178</f>
        <v>72.232594814400812</v>
      </c>
      <c r="M2218" s="102">
        <f>[5]GUINEE!O2178</f>
        <v>56.630989574503857</v>
      </c>
      <c r="N2218" s="102">
        <f>[5]GUINEE!P2178</f>
        <v>48.495177790942599</v>
      </c>
      <c r="O2218" s="102">
        <f>[5]GUINEE!Q2178</f>
        <v>45.756952469562201</v>
      </c>
      <c r="P2218" s="102">
        <f>[5]GUINEE!R2178</f>
        <v>52.401451700538246</v>
      </c>
      <c r="Q2218" s="102">
        <f>[5]GUINEE!S2178</f>
        <v>33.550611929781631</v>
      </c>
      <c r="R2218" s="102">
        <f>[5]GUINEE!T2178</f>
        <v>41.522738283981397</v>
      </c>
      <c r="S2218" s="102">
        <f>[5]GUINEE!U2178</f>
        <v>29.526720770556818</v>
      </c>
      <c r="T2218" s="102">
        <f>[5]GUINEE!V2178</f>
        <v>26.357427157614268</v>
      </c>
      <c r="U2218" s="102">
        <f>[5]GUINEE!W2178</f>
        <v>27.248796839734208</v>
      </c>
      <c r="V2218" s="102">
        <f>[5]GUINEE!X2178</f>
        <v>29.657715518411514</v>
      </c>
      <c r="W2218" s="102">
        <f>[5]GUINEE!Y2178</f>
        <v>23.83732066331611</v>
      </c>
      <c r="X2218" s="103">
        <f>[5]GUINEE!Z2178</f>
        <v>44.556826991047558</v>
      </c>
      <c r="Y2218" s="103">
        <f>[5]GUINEE!AA2178</f>
        <v>32.845581952457209</v>
      </c>
      <c r="Z2218" s="102">
        <f>[5]GUINEE!AB2178</f>
        <v>33.141594879239669</v>
      </c>
      <c r="AA2218" s="102">
        <f>[5]GUINEE!AC2178</f>
        <v>39.371493126697146</v>
      </c>
      <c r="AB2218" s="102">
        <v>36.941384130864691</v>
      </c>
      <c r="AC2218" s="102">
        <v>36.897561273926918</v>
      </c>
      <c r="AD2218" s="102">
        <v>38.782291326891922</v>
      </c>
      <c r="AE2218" s="102">
        <f>[5]GUINEE!AD2178</f>
        <v>39.050280925423486</v>
      </c>
      <c r="AF2218" s="102">
        <v>42.697845054586807</v>
      </c>
      <c r="AG2218" s="102">
        <v>40.939350847993403</v>
      </c>
      <c r="AH2218" s="102">
        <v>40.10330867824505</v>
      </c>
      <c r="AI2218" s="102">
        <v>41.90543344452044</v>
      </c>
      <c r="AJ2218" s="103">
        <f>[5]GUINEE!AE2178</f>
        <v>35.761215808396237</v>
      </c>
      <c r="AK2218" s="103">
        <v>49.542949907654261</v>
      </c>
      <c r="AL2218" s="103">
        <v>39.574789397607837</v>
      </c>
      <c r="AM2218" s="103">
        <v>44.983223306882472</v>
      </c>
      <c r="AN2218" s="103">
        <v>45.309523385197203</v>
      </c>
      <c r="AO2218" s="103">
        <f>[5]GUINEE!AF2178</f>
        <v>46.722864982858489</v>
      </c>
      <c r="AP2218" s="103">
        <v>56.256912264104251</v>
      </c>
      <c r="AQ2218" s="103">
        <v>61.240984372340989</v>
      </c>
      <c r="AR2218" s="103">
        <v>55.282744544524284</v>
      </c>
      <c r="AS2218" s="103">
        <f>[5]GUINEE!AJ2178</f>
        <v>28.230096244917501</v>
      </c>
      <c r="AT2218" s="103">
        <v>20.870503987849201</v>
      </c>
      <c r="AU2218" s="103">
        <v>18.79350044389092</v>
      </c>
      <c r="AV2218" s="103">
        <v>14.311811678700437</v>
      </c>
      <c r="AW2218" s="103">
        <v>14.311811678700437</v>
      </c>
      <c r="AX2218" s="103">
        <f>[5]GUINEE!AO2178</f>
        <v>31.82741220439042</v>
      </c>
      <c r="AY2218" s="103"/>
      <c r="AZ2218" s="103">
        <v>16.910541399798078</v>
      </c>
      <c r="BA2218" s="103">
        <v>20.07867196981832</v>
      </c>
      <c r="BB2218" s="103">
        <v>25.357182309376746</v>
      </c>
      <c r="BC2218" s="103">
        <v>26.674270431895291</v>
      </c>
      <c r="BD2218" s="103">
        <v>22.190022854190826</v>
      </c>
      <c r="BE2218" s="103">
        <v>23.358721020369508</v>
      </c>
      <c r="BF2218" s="103">
        <f>[5]GUINEE!AV2178</f>
        <v>29.374567817482948</v>
      </c>
      <c r="BG2218" s="103">
        <v>35.273524412221327</v>
      </c>
      <c r="BH2218" s="103">
        <v>38.753517278551556</v>
      </c>
      <c r="BI2218" s="103">
        <v>35.633304052953299</v>
      </c>
      <c r="BJ2218" s="103">
        <v>39.002973293582649</v>
      </c>
      <c r="BK2218" s="103">
        <v>34.273741571067532</v>
      </c>
      <c r="BL2218" s="103">
        <v>37.364274347188854</v>
      </c>
      <c r="BM2218" s="103">
        <v>34.070902877755664</v>
      </c>
      <c r="BN2218" s="103">
        <v>37.105877967975523</v>
      </c>
      <c r="BO2218" s="103">
        <f>[5]GUINEE!BE2178</f>
        <v>26.309398302716165</v>
      </c>
      <c r="BP2218" s="103">
        <v>25.85828719110712</v>
      </c>
      <c r="BQ2218" s="103">
        <v>25.85828719110712</v>
      </c>
      <c r="BR2218" s="103">
        <v>26.307978973795095</v>
      </c>
      <c r="BS2218" s="103">
        <v>38.309658815180683</v>
      </c>
      <c r="BT2218" s="103">
        <v>26.277280704352307</v>
      </c>
      <c r="BU2218" s="103">
        <v>33.312779287429386</v>
      </c>
      <c r="BV2218" s="103">
        <v>39.55702375962197</v>
      </c>
      <c r="BW2218" s="103">
        <v>27.054157254724505</v>
      </c>
      <c r="BX2218" s="103">
        <v>27.148913090055611</v>
      </c>
      <c r="BY2218" s="103">
        <v>27.967488626805121</v>
      </c>
      <c r="BZ2218" s="102">
        <v>27.284371311968492</v>
      </c>
      <c r="CA2218" s="103">
        <f>[5]GUINEE!BQ2178</f>
        <v>26.865027440857816</v>
      </c>
      <c r="CB2218" s="103">
        <v>28.930282709276433</v>
      </c>
      <c r="CC2218" s="103">
        <v>29.033186083321787</v>
      </c>
      <c r="CD2218" s="103">
        <v>28.758667499412631</v>
      </c>
      <c r="CE2218" s="103">
        <v>29.195998764845179</v>
      </c>
      <c r="CF2218" s="103">
        <v>29.341908676416971</v>
      </c>
      <c r="CG2218" s="103">
        <v>29.128447119284122</v>
      </c>
      <c r="CH2218" s="103">
        <v>28.840988106136745</v>
      </c>
      <c r="CI2218" s="103">
        <v>27.327891688027094</v>
      </c>
      <c r="CJ2218" s="102">
        <v>28.818707014630395</v>
      </c>
      <c r="CK2218" s="102">
        <v>27.301463868101948</v>
      </c>
      <c r="CL2218" s="103">
        <f>[5]GUINEE!CD2178</f>
        <v>26.88864120756881</v>
      </c>
      <c r="CM2218" s="103">
        <v>30.448419265226406</v>
      </c>
      <c r="CN2218" s="103">
        <v>29.714016223716271</v>
      </c>
      <c r="CO2218" s="103">
        <v>29.700104578712121</v>
      </c>
      <c r="CP2218" s="103">
        <v>29.877418249960723</v>
      </c>
      <c r="CQ2218" s="103">
        <v>29.606027093156722</v>
      </c>
      <c r="CR2218" s="103">
        <v>29.38741337617418</v>
      </c>
      <c r="CS2218" s="103">
        <v>30.022051540534523</v>
      </c>
      <c r="CT2218" s="103">
        <v>29.889210983486887</v>
      </c>
      <c r="CU2218" s="103">
        <v>29.553291927399655</v>
      </c>
      <c r="CV2218" s="103">
        <v>29.719697603892786</v>
      </c>
      <c r="CW2218" s="103">
        <v>29.619396570038926</v>
      </c>
      <c r="CX2218" s="103">
        <v>29.677598685717122</v>
      </c>
      <c r="CY2218" s="103">
        <v>29.646243788128956</v>
      </c>
      <c r="CZ2218" s="103">
        <v>29.562999497457724</v>
      </c>
      <c r="DA2218" s="103">
        <f>[5]GUINEE!CP2178</f>
        <v>30.953514908863166</v>
      </c>
      <c r="DB2218" s="102">
        <v>29.370966650281101</v>
      </c>
      <c r="DC2218" s="102">
        <v>29.143172245961114</v>
      </c>
      <c r="DD2218" s="102">
        <v>28.793005425603603</v>
      </c>
      <c r="DE2218" s="102">
        <v>28.903235981381425</v>
      </c>
      <c r="DF2218" s="102">
        <v>28.580676872904164</v>
      </c>
      <c r="DG2218" s="102">
        <v>28.187146261530831</v>
      </c>
      <c r="DH2218" s="102">
        <v>29.645959487691805</v>
      </c>
      <c r="DI2218" s="102">
        <v>29.389850148135611</v>
      </c>
      <c r="DJ2218" s="102">
        <v>29.159387005847464</v>
      </c>
      <c r="DK2218" s="102">
        <v>29.498693119688259</v>
      </c>
      <c r="DL2218" s="102">
        <v>29.286362913531665</v>
      </c>
      <c r="DM2218" s="102">
        <v>29.159763827714556</v>
      </c>
      <c r="DN2218" s="104">
        <f>[5]GUINEE!DC2178</f>
        <v>30.61314136227336</v>
      </c>
      <c r="DO2218" s="102">
        <v>29.159763827714556</v>
      </c>
      <c r="DP2218" s="102">
        <v>30.618253470961822</v>
      </c>
      <c r="DQ2218" s="102">
        <v>29.829748363280022</v>
      </c>
      <c r="DR2218" s="102">
        <v>28.706514318687276</v>
      </c>
      <c r="DS2218" s="102">
        <v>30.441577490868571</v>
      </c>
      <c r="DT2218" s="102">
        <v>30.106767917607957</v>
      </c>
      <c r="DU2218" s="102">
        <v>29.99201083727921</v>
      </c>
      <c r="DV2218" s="105">
        <f>[5]GUINEE!DN2178</f>
        <v>29.821103684982873</v>
      </c>
      <c r="DW2218" s="106">
        <f>[5]GUINEE!DO2178</f>
        <v>29.691971167310445</v>
      </c>
      <c r="DX2218" s="107">
        <f>[5]GUINEE!DP2178</f>
        <v>28.873738425559925</v>
      </c>
      <c r="DZ2218" s="102">
        <f>[5]GUINEE!DR2178</f>
        <v>29.307148769854248</v>
      </c>
      <c r="EC2218" s="102">
        <f>[5]GUINEE!DU2178</f>
        <v>27.739745851400016</v>
      </c>
      <c r="EF2218" s="102">
        <f>[5]GUINEE!DX2178</f>
        <v>26.238924591634021</v>
      </c>
      <c r="EI2218" s="102">
        <f>[5]GUINEE!EA2178</f>
        <v>25.054940058861114</v>
      </c>
      <c r="EL2218" s="102">
        <f>[5]GUINEE!ED2178</f>
        <v>24.002671908879663</v>
      </c>
      <c r="EO2218" s="102">
        <f>[5]GUINEE!EG2178</f>
        <v>23.095834314429244</v>
      </c>
    </row>
    <row r="2219" spans="1:145" ht="15.5" x14ac:dyDescent="0.35">
      <c r="A2219" s="56" t="s">
        <v>486</v>
      </c>
      <c r="B2219" s="102">
        <f>[6]TCHAD!D2260</f>
        <v>11.70077395324769</v>
      </c>
      <c r="C2219" s="102">
        <f>[6]TCHAD!E2260</f>
        <v>9.9232592064296483</v>
      </c>
      <c r="D2219" s="102">
        <f>[6]TCHAD!F2260</f>
        <v>11.101653883766982</v>
      </c>
      <c r="E2219" s="102">
        <f>[6]TCHAD!G2260</f>
        <v>10.367485690287914</v>
      </c>
      <c r="F2219" s="102">
        <f>[6]TCHAD!H2260</f>
        <v>6.0636885845663917</v>
      </c>
      <c r="G2219" s="102">
        <f>[6]TCHAD!I2260</f>
        <v>8.5168447290115719</v>
      </c>
      <c r="H2219" s="102">
        <f>[6]TCHAD!J2260</f>
        <v>7.0859052162500848</v>
      </c>
      <c r="I2219" s="102">
        <f>[6]TCHAD!K2260</f>
        <v>8.1034742220087832</v>
      </c>
      <c r="J2219" s="102">
        <f>[6]TCHAD!L2260</f>
        <v>8.459964609261295</v>
      </c>
      <c r="K2219" s="102">
        <f>[6]TCHAD!M2260</f>
        <v>11.426678441340568</v>
      </c>
      <c r="L2219" s="102">
        <f>[6]TCHAD!N2260</f>
        <v>8.8867355406290738</v>
      </c>
      <c r="M2219" s="102">
        <f>[6]TCHAD!O2260</f>
        <v>10.043200428680063</v>
      </c>
      <c r="N2219" s="102">
        <f>[6]TCHAD!P2260</f>
        <v>10.231865366052293</v>
      </c>
      <c r="O2219" s="102">
        <f>[6]TCHAD!Q2260</f>
        <v>12.312924429290446</v>
      </c>
      <c r="P2219" s="102">
        <f>[6]TCHAD!R2260</f>
        <v>25.876036981217009</v>
      </c>
      <c r="Q2219" s="102">
        <f>[6]TCHAD!S2260</f>
        <v>61.345988617505867</v>
      </c>
      <c r="R2219" s="102">
        <f>[6]TCHAD!T2260</f>
        <v>35.53790663873567</v>
      </c>
      <c r="S2219" s="102">
        <f>[6]TCHAD!U2260</f>
        <v>28.647325824632681</v>
      </c>
      <c r="T2219" s="102">
        <f>[6]TCHAD!V2260</f>
        <v>19.798303655246084</v>
      </c>
      <c r="U2219" s="102">
        <f>[6]TCHAD!W2260</f>
        <v>22.604396881738065</v>
      </c>
      <c r="V2219" s="102">
        <f>[6]TCHAD!X2260</f>
        <v>21.485831763198387</v>
      </c>
      <c r="W2219" s="102">
        <f>[6]TCHAD!Y2260</f>
        <v>20.452959406007988</v>
      </c>
      <c r="X2219" s="103">
        <f>[6]TCHAD!Z2260</f>
        <v>26.889363404988959</v>
      </c>
      <c r="Y2219" s="103">
        <f>[6]TCHAD!AA2260</f>
        <v>32.248490043568268</v>
      </c>
      <c r="Z2219" s="102">
        <f>[6]TCHAD!AB2260</f>
        <v>24.224198667036806</v>
      </c>
      <c r="AA2219" s="102">
        <f>[6]TCHAD!AC2260</f>
        <v>27.108755802813846</v>
      </c>
      <c r="AB2219" s="102">
        <v>34.882681592629289</v>
      </c>
      <c r="AC2219" s="102">
        <v>37.958695905688373</v>
      </c>
      <c r="AD2219" s="102">
        <v>31.656137872056089</v>
      </c>
      <c r="AE2219" s="102">
        <f>[6]TCHAD!AH2260</f>
        <v>27.303467424987009</v>
      </c>
      <c r="AF2219" s="102">
        <v>29.842056347055301</v>
      </c>
      <c r="AG2219" s="102">
        <v>29.968696951508399</v>
      </c>
      <c r="AH2219" s="102">
        <v>28.867334396378443</v>
      </c>
      <c r="AI2219" s="102">
        <v>28.477770506526699</v>
      </c>
      <c r="AJ2219" s="103">
        <f>[6]TCHAD!AM2260</f>
        <v>28.920178092114636</v>
      </c>
      <c r="AK2219" s="103">
        <v>25.658848134875917</v>
      </c>
      <c r="AL2219" s="103">
        <v>22.495817268532758</v>
      </c>
      <c r="AM2219" s="103">
        <v>23.370130689038429</v>
      </c>
      <c r="AN2219" s="103">
        <v>23.245850841341301</v>
      </c>
      <c r="AO2219" s="103">
        <f>[6]TCHAD!AR2260</f>
        <v>24.811673518001555</v>
      </c>
      <c r="AP2219" s="103">
        <v>22.934550799699402</v>
      </c>
      <c r="AQ2219" s="103">
        <v>20.301524505441655</v>
      </c>
      <c r="AR2219" s="103">
        <v>18.889381676589728</v>
      </c>
      <c r="AS2219" s="103">
        <f>[6]TCHAD!AV2260</f>
        <v>22.677479125486265</v>
      </c>
      <c r="AT2219" s="103">
        <v>19.317691163245389</v>
      </c>
      <c r="AU2219" s="103">
        <v>18.758752450970132</v>
      </c>
      <c r="AV2219" s="103">
        <v>19.557131817576948</v>
      </c>
      <c r="AW2219" s="103">
        <v>20.665289448982904</v>
      </c>
      <c r="AX2219" s="103">
        <f>[6]TCHAD!BA2260</f>
        <v>25.756418828915734</v>
      </c>
      <c r="AY2219" s="103"/>
      <c r="AZ2219" s="103">
        <v>19.972031041808375</v>
      </c>
      <c r="BA2219" s="103">
        <v>18.766896733533109</v>
      </c>
      <c r="BB2219" s="103">
        <v>21.302475970895955</v>
      </c>
      <c r="BC2219" s="103">
        <v>19.989297201356194</v>
      </c>
      <c r="BD2219" s="103">
        <v>23.440059364361321</v>
      </c>
      <c r="BE2219" s="103">
        <v>24.537150369675224</v>
      </c>
      <c r="BF2219" s="103">
        <f>[6]TCHAD!BH2260</f>
        <v>26.647911650661854</v>
      </c>
      <c r="BG2219" s="103">
        <v>21.372232542500079</v>
      </c>
      <c r="BH2219" s="103">
        <v>22.168416117924206</v>
      </c>
      <c r="BI2219" s="103">
        <v>22.228823108251866</v>
      </c>
      <c r="BJ2219" s="103">
        <v>21.33829679404089</v>
      </c>
      <c r="BK2219" s="103">
        <v>25.951903539595854</v>
      </c>
      <c r="BL2219" s="103">
        <v>27.096109461000527</v>
      </c>
      <c r="BM2219" s="103">
        <v>27.066776198904556</v>
      </c>
      <c r="BN2219" s="103">
        <v>26.580320811716383</v>
      </c>
      <c r="BO2219" s="103">
        <f>[6]TCHAD!BQ2260</f>
        <v>27.541403779652107</v>
      </c>
      <c r="BP2219" s="103">
        <v>26.880071520969608</v>
      </c>
      <c r="BQ2219" s="103">
        <v>26.880071520969608</v>
      </c>
      <c r="BR2219" s="103">
        <v>23.54676756060212</v>
      </c>
      <c r="BS2219" s="103">
        <v>20.107064662924188</v>
      </c>
      <c r="BT2219" s="103">
        <v>24.806744790370765</v>
      </c>
      <c r="BU2219" s="103">
        <v>24.658058911930265</v>
      </c>
      <c r="BV2219" s="103">
        <v>20.653168040453089</v>
      </c>
      <c r="BW2219" s="103">
        <v>26.512812230492255</v>
      </c>
      <c r="BX2219" s="103">
        <v>26.987683331810391</v>
      </c>
      <c r="BY2219" s="103">
        <v>25.453219847882984</v>
      </c>
      <c r="BZ2219" s="102">
        <v>26.53082025448975</v>
      </c>
      <c r="CA2219" s="103">
        <f>[6]TCHAD!CC2260</f>
        <v>27.117810227676603</v>
      </c>
      <c r="CB2219" s="103">
        <v>28.688637002920458</v>
      </c>
      <c r="CC2219" s="103">
        <v>28.678430141499984</v>
      </c>
      <c r="CD2219" s="103">
        <v>27.154275669418521</v>
      </c>
      <c r="CE2219" s="103">
        <v>28.477718538050734</v>
      </c>
      <c r="CF2219" s="103">
        <v>28.513566710949306</v>
      </c>
      <c r="CG2219" s="103">
        <v>27.118736969899743</v>
      </c>
      <c r="CH2219" s="103">
        <v>31.191343889727591</v>
      </c>
      <c r="CI2219" s="103">
        <v>30.326646243599548</v>
      </c>
      <c r="CJ2219" s="102">
        <v>31.407063504770761</v>
      </c>
      <c r="CK2219" s="102">
        <v>30.628108252699544</v>
      </c>
      <c r="CL2219" s="103">
        <f>[6]TCHAD!CN2260</f>
        <v>29.976047814541779</v>
      </c>
      <c r="CM2219" s="103">
        <v>28.217951990974722</v>
      </c>
      <c r="CN2219" s="103">
        <v>32.438429548532383</v>
      </c>
      <c r="CO2219" s="103">
        <v>32.028890956429471</v>
      </c>
      <c r="CP2219" s="103">
        <v>31.806630603000173</v>
      </c>
      <c r="CQ2219" s="103">
        <v>31.681996393798244</v>
      </c>
      <c r="CR2219" s="103">
        <v>30.519228445406426</v>
      </c>
      <c r="CS2219" s="103">
        <v>29.150904830781876</v>
      </c>
      <c r="CT2219" s="103">
        <v>30.382573562654418</v>
      </c>
      <c r="CU2219" s="103">
        <v>31.391306561312266</v>
      </c>
      <c r="CV2219" s="103">
        <v>28.629602248573583</v>
      </c>
      <c r="CW2219" s="103">
        <v>29.804330677540293</v>
      </c>
      <c r="CX2219" s="103">
        <v>27.296147807419104</v>
      </c>
      <c r="CY2219" s="103">
        <v>29.929230587776388</v>
      </c>
      <c r="CZ2219" s="103">
        <v>33.646010248093909</v>
      </c>
      <c r="DA2219" s="103">
        <f>[6]TCHAD!CZ2260</f>
        <v>26.500454558289334</v>
      </c>
      <c r="DB2219" s="102">
        <v>26.069712027360588</v>
      </c>
      <c r="DC2219" s="102">
        <v>25.274161347679048</v>
      </c>
      <c r="DD2219" s="102">
        <v>21.951094290913378</v>
      </c>
      <c r="DE2219" s="102">
        <v>24.650713890557778</v>
      </c>
      <c r="DF2219" s="102">
        <v>24.373501498061486</v>
      </c>
      <c r="DG2219" s="102">
        <v>24.235602369035966</v>
      </c>
      <c r="DH2219" s="102">
        <v>25.540687049977922</v>
      </c>
      <c r="DI2219" s="102">
        <v>25.477018090312043</v>
      </c>
      <c r="DJ2219" s="102">
        <v>25.572126525724876</v>
      </c>
      <c r="DK2219" s="102">
        <v>25.735914183473664</v>
      </c>
      <c r="DL2219" s="102">
        <v>25.676381283683902</v>
      </c>
      <c r="DM2219" s="102">
        <v>25.503038086555659</v>
      </c>
      <c r="DN2219" s="104">
        <f>[6]TCHAD!DM2260</f>
        <v>28.548428776076022</v>
      </c>
      <c r="DO2219" s="102">
        <v>25.503038086555659</v>
      </c>
      <c r="DP2219" s="102">
        <v>28.920732657856725</v>
      </c>
      <c r="DQ2219" s="102">
        <v>28.435005109301791</v>
      </c>
      <c r="DR2219" s="102">
        <v>26.019903480142808</v>
      </c>
      <c r="DS2219" s="102">
        <v>28.254544812070716</v>
      </c>
      <c r="DT2219" s="102">
        <v>28.041055470845006</v>
      </c>
      <c r="DU2219" s="102">
        <v>27.867414723764959</v>
      </c>
      <c r="DV2219" s="105">
        <f>[6]TCHAD!DW2260</f>
        <v>27.279469726417855</v>
      </c>
      <c r="DW2219" s="106">
        <f>[6]TCHAD!DX2260</f>
        <v>27.411356039184653</v>
      </c>
      <c r="DX2219" s="107">
        <f>[6]TCHAD!DY2260</f>
        <v>28.185381788771696</v>
      </c>
      <c r="DZ2219" s="102">
        <f>[6]TCHAD!EA2260</f>
        <v>23.493436364968819</v>
      </c>
      <c r="EC2219" s="102">
        <f>[6]TCHAD!ED2260</f>
        <v>22.875873130121136</v>
      </c>
      <c r="EF2219" s="102">
        <f>[6]TCHAD!EG2260</f>
        <v>21.559496348625153</v>
      </c>
      <c r="EI2219" s="102">
        <f>[6]TCHAD!EJ2260</f>
        <v>20.52542284807987</v>
      </c>
      <c r="EL2219" s="102">
        <f>[6]TCHAD!EM2260</f>
        <v>19.587061310053215</v>
      </c>
      <c r="EO2219" s="102">
        <f>[6]TCHAD!EP2260</f>
        <v>18.812506646223813</v>
      </c>
    </row>
    <row r="2220" spans="1:145" ht="7.5" customHeight="1" x14ac:dyDescent="0.35">
      <c r="A2220" s="56"/>
      <c r="B2220" s="102"/>
      <c r="C2220" s="102"/>
      <c r="D2220" s="102"/>
      <c r="E2220" s="102"/>
      <c r="F2220" s="102"/>
      <c r="G2220" s="102"/>
      <c r="H2220" s="102"/>
      <c r="I2220" s="102"/>
      <c r="J2220" s="102"/>
      <c r="K2220" s="102"/>
      <c r="L2220" s="102"/>
      <c r="M2220" s="102"/>
      <c r="N2220" s="102"/>
      <c r="O2220" s="102"/>
      <c r="P2220" s="102"/>
      <c r="Q2220" s="102"/>
      <c r="R2220" s="102"/>
      <c r="S2220" s="102"/>
      <c r="T2220" s="102"/>
      <c r="U2220" s="102"/>
      <c r="V2220" s="102"/>
      <c r="W2220" s="102"/>
      <c r="X2220" s="103"/>
      <c r="Y2220" s="103"/>
      <c r="Z2220" s="102"/>
      <c r="AA2220" s="102"/>
      <c r="AB2220" s="102"/>
      <c r="AC2220" s="102"/>
      <c r="AD2220" s="102"/>
      <c r="AE2220" s="102"/>
      <c r="AF2220" s="102"/>
      <c r="AG2220" s="102"/>
      <c r="AH2220" s="102"/>
      <c r="AI2220" s="102"/>
      <c r="AJ2220" s="103"/>
      <c r="AK2220" s="103"/>
      <c r="AL2220" s="103"/>
      <c r="AM2220" s="103"/>
      <c r="AN2220" s="103"/>
      <c r="AO2220" s="103"/>
      <c r="AP2220" s="103"/>
      <c r="AQ2220" s="103"/>
      <c r="AR2220" s="103"/>
      <c r="AS2220" s="103"/>
      <c r="AT2220" s="103"/>
      <c r="AU2220" s="103"/>
      <c r="AV2220" s="103"/>
      <c r="AW2220" s="103"/>
      <c r="AX2220" s="103"/>
      <c r="AY2220" s="103"/>
      <c r="AZ2220" s="103"/>
      <c r="BA2220" s="103"/>
      <c r="BB2220" s="103"/>
      <c r="BC2220" s="103"/>
      <c r="BD2220" s="103"/>
      <c r="BE2220" s="103"/>
      <c r="BF2220" s="103"/>
      <c r="BG2220" s="103"/>
      <c r="BH2220" s="103"/>
      <c r="BI2220" s="103"/>
      <c r="BJ2220" s="103"/>
      <c r="BK2220" s="103"/>
      <c r="BL2220" s="103"/>
      <c r="BM2220" s="103"/>
      <c r="BN2220" s="103"/>
      <c r="BO2220" s="103"/>
      <c r="BP2220" s="103"/>
      <c r="BQ2220" s="103"/>
      <c r="BR2220" s="103"/>
      <c r="BS2220" s="103"/>
      <c r="BT2220" s="103"/>
      <c r="BU2220" s="103"/>
      <c r="BV2220" s="103"/>
      <c r="BW2220" s="103"/>
      <c r="BX2220" s="103"/>
      <c r="BY2220" s="103"/>
      <c r="BZ2220" s="102"/>
      <c r="CA2220" s="103"/>
      <c r="CB2220" s="103"/>
      <c r="CC2220" s="103"/>
      <c r="CD2220" s="103"/>
      <c r="CE2220" s="103"/>
      <c r="CF2220" s="103"/>
      <c r="CG2220" s="103"/>
      <c r="CH2220" s="103"/>
      <c r="CI2220" s="103"/>
      <c r="CJ2220" s="102"/>
      <c r="CK2220" s="102"/>
      <c r="CL2220" s="103"/>
      <c r="CM2220" s="103"/>
      <c r="CN2220" s="103"/>
      <c r="CO2220" s="103"/>
      <c r="CP2220" s="103"/>
      <c r="CQ2220" s="103"/>
      <c r="CR2220" s="103"/>
      <c r="CS2220" s="103"/>
      <c r="CT2220" s="103"/>
      <c r="CU2220" s="103"/>
      <c r="CV2220" s="103"/>
      <c r="CW2220" s="103"/>
      <c r="CX2220" s="103"/>
      <c r="CY2220" s="103"/>
      <c r="CZ2220" s="103"/>
      <c r="DA2220" s="103"/>
      <c r="DB2220" s="102"/>
      <c r="DC2220" s="102"/>
      <c r="DD2220" s="102"/>
      <c r="DE2220" s="102"/>
      <c r="DF2220" s="102"/>
      <c r="DG2220" s="102"/>
      <c r="DH2220" s="102"/>
      <c r="DI2220" s="102"/>
      <c r="DJ2220" s="102"/>
      <c r="DK2220" s="102"/>
      <c r="DL2220" s="102"/>
      <c r="DM2220" s="102"/>
      <c r="DN2220" s="104"/>
      <c r="DO2220" s="102"/>
      <c r="DP2220" s="102"/>
      <c r="DQ2220" s="102"/>
      <c r="DR2220" s="102"/>
      <c r="DS2220" s="102"/>
      <c r="DT2220" s="102"/>
      <c r="DU2220" s="102"/>
      <c r="DV2220" s="105"/>
      <c r="DW2220" s="106"/>
      <c r="DX2220" s="107"/>
      <c r="DZ2220" s="102"/>
      <c r="EC2220" s="102"/>
      <c r="EF2220" s="102"/>
      <c r="EI2220" s="102"/>
      <c r="EL2220" s="102"/>
      <c r="EO2220" s="102"/>
    </row>
    <row r="2221" spans="1:145" ht="15.5" x14ac:dyDescent="0.35">
      <c r="A2221" s="126" t="s">
        <v>718</v>
      </c>
      <c r="B2221" s="102" t="e">
        <f t="shared" ref="B2221:AA2227" si="2228">B2213*B2629/B$2629</f>
        <v>#VALUE!</v>
      </c>
      <c r="C2221" s="102" t="e">
        <f t="shared" si="2228"/>
        <v>#VALUE!</v>
      </c>
      <c r="D2221" s="102" t="e">
        <f t="shared" si="2228"/>
        <v>#VALUE!</v>
      </c>
      <c r="E2221" s="102" t="e">
        <f t="shared" si="2228"/>
        <v>#VALUE!</v>
      </c>
      <c r="F2221" s="102" t="e">
        <f t="shared" si="2228"/>
        <v>#VALUE!</v>
      </c>
      <c r="G2221" s="102" t="e">
        <f t="shared" si="2228"/>
        <v>#VALUE!</v>
      </c>
      <c r="H2221" s="102" t="e">
        <f t="shared" si="2228"/>
        <v>#VALUE!</v>
      </c>
      <c r="I2221" s="102" t="e">
        <f t="shared" si="2228"/>
        <v>#VALUE!</v>
      </c>
      <c r="J2221" s="102" t="e">
        <f t="shared" si="2228"/>
        <v>#VALUE!</v>
      </c>
      <c r="K2221" s="102" t="e">
        <f t="shared" si="2228"/>
        <v>#VALUE!</v>
      </c>
      <c r="L2221" s="102" t="e">
        <f t="shared" si="2228"/>
        <v>#VALUE!</v>
      </c>
      <c r="M2221" s="102" t="e">
        <f t="shared" si="2228"/>
        <v>#VALUE!</v>
      </c>
      <c r="N2221" s="102" t="e">
        <f t="shared" si="2228"/>
        <v>#VALUE!</v>
      </c>
      <c r="O2221" s="102" t="e">
        <f t="shared" si="2228"/>
        <v>#VALUE!</v>
      </c>
      <c r="P2221" s="102" t="e">
        <f t="shared" si="2228"/>
        <v>#VALUE!</v>
      </c>
      <c r="Q2221" s="102" t="e">
        <f t="shared" si="2228"/>
        <v>#VALUE!</v>
      </c>
      <c r="R2221" s="102" t="e">
        <f t="shared" si="2228"/>
        <v>#VALUE!</v>
      </c>
      <c r="S2221" s="102" t="e">
        <f t="shared" si="2228"/>
        <v>#VALUE!</v>
      </c>
      <c r="T2221" s="102" t="e">
        <f t="shared" si="2228"/>
        <v>#VALUE!</v>
      </c>
      <c r="U2221" s="102" t="e">
        <f t="shared" si="2228"/>
        <v>#VALUE!</v>
      </c>
      <c r="V2221" s="102" t="e">
        <f t="shared" si="2228"/>
        <v>#VALUE!</v>
      </c>
      <c r="W2221" s="102" t="e">
        <f t="shared" si="2228"/>
        <v>#VALUE!</v>
      </c>
      <c r="X2221" s="103" t="e">
        <f t="shared" si="2228"/>
        <v>#VALUE!</v>
      </c>
      <c r="Y2221" s="103" t="e">
        <f t="shared" si="2228"/>
        <v>#VALUE!</v>
      </c>
      <c r="Z2221" s="102" t="e">
        <f t="shared" si="2228"/>
        <v>#VALUE!</v>
      </c>
      <c r="AA2221" s="102" t="e">
        <f t="shared" si="2228"/>
        <v>#VALUE!</v>
      </c>
      <c r="AB2221" s="102">
        <v>38.350324972957303</v>
      </c>
      <c r="AC2221" s="102">
        <v>37.860948783789183</v>
      </c>
      <c r="AD2221" s="102">
        <v>37.560455643956992</v>
      </c>
      <c r="AE2221" s="102" t="e">
        <f t="shared" ref="AE2221:AE2227" si="2229">AE2213*AE2629/AE$2629</f>
        <v>#VALUE!</v>
      </c>
      <c r="AF2221" s="102">
        <v>33.965555984387549</v>
      </c>
      <c r="AG2221" s="102">
        <v>34.281588348092434</v>
      </c>
      <c r="AH2221" s="102">
        <v>35.604723638666627</v>
      </c>
      <c r="AI2221" s="102">
        <v>36.163680288737716</v>
      </c>
      <c r="AJ2221" s="103" t="e">
        <f t="shared" ref="AJ2221:AJ2227" si="2230">AJ2213*AJ2629/AJ$2629</f>
        <v>#VALUE!</v>
      </c>
      <c r="AK2221" s="103">
        <v>37.770410276110979</v>
      </c>
      <c r="AL2221" s="103">
        <v>34.488504748672803</v>
      </c>
      <c r="AM2221" s="103">
        <v>33.983527888700507</v>
      </c>
      <c r="AN2221" s="103">
        <v>34.078905077609512</v>
      </c>
      <c r="AO2221" s="103" t="e">
        <f t="shared" ref="AO2221:AO2227" si="2231">AO2213*AO2629/AO$2629</f>
        <v>#VALUE!</v>
      </c>
      <c r="AP2221" s="103">
        <v>33.239551391261799</v>
      </c>
      <c r="AQ2221" s="103">
        <v>32.217682405069397</v>
      </c>
      <c r="AR2221" s="103">
        <v>28.598228500141101</v>
      </c>
      <c r="AS2221" s="103" t="e">
        <f t="shared" ref="AS2221:AS2227" si="2232">AS2213*AS2629/AS$2629</f>
        <v>#VALUE!</v>
      </c>
      <c r="AT2221" s="103">
        <v>27.900398037045644</v>
      </c>
      <c r="AU2221" s="103">
        <v>23.484245036326978</v>
      </c>
      <c r="AV2221" s="103">
        <v>21.600731835696291</v>
      </c>
      <c r="AW2221" s="103">
        <v>21.523910620661805</v>
      </c>
      <c r="AX2221" s="103" t="e">
        <f t="shared" ref="AX2221:AX2227" si="2233">AX2213*AX2629/AX$2629</f>
        <v>#VALUE!</v>
      </c>
      <c r="AY2221" s="103"/>
      <c r="AZ2221" s="103">
        <v>4.8995595001015486</v>
      </c>
      <c r="BA2221" s="103">
        <v>5.0320592979806715</v>
      </c>
      <c r="BB2221" s="103">
        <v>4.2450219799758093</v>
      </c>
      <c r="BC2221" s="103">
        <v>4.3134089416763777</v>
      </c>
      <c r="BD2221" s="103">
        <v>4.1831997099211415</v>
      </c>
      <c r="BE2221" s="103">
        <v>4.304164158394026</v>
      </c>
      <c r="BF2221" s="103">
        <f t="shared" ref="BF2221:BF2227" si="2234">BF2213*BF2629/BF$2629</f>
        <v>24.457689486728455</v>
      </c>
      <c r="BG2221" s="103">
        <v>4.3439566158601446</v>
      </c>
      <c r="BH2221" s="103">
        <v>4.4863245214064733</v>
      </c>
      <c r="BI2221" s="103">
        <v>4.577892815497604</v>
      </c>
      <c r="BJ2221" s="103">
        <v>4.8115453426509438</v>
      </c>
      <c r="BK2221" s="103">
        <v>4.0441185802815314</v>
      </c>
      <c r="BL2221" s="103">
        <v>4.2862240425182936</v>
      </c>
      <c r="BM2221" s="103">
        <v>4.1672836920507237</v>
      </c>
      <c r="BN2221" s="103">
        <v>4.3510653122370968</v>
      </c>
      <c r="BO2221" s="103" t="e">
        <f t="shared" ref="BO2221:BO2227" si="2235">BO2213*BO2629/BO$2629</f>
        <v>#VALUE!</v>
      </c>
      <c r="BP2221" s="103">
        <v>4.7242071289089091</v>
      </c>
      <c r="BQ2221" s="103">
        <v>26.96675387757637</v>
      </c>
      <c r="BR2221" s="103">
        <v>27.557623528613234</v>
      </c>
      <c r="BS2221" s="103">
        <v>6.2795177518758285</v>
      </c>
      <c r="BT2221" s="103">
        <v>27.08399297162098</v>
      </c>
      <c r="BU2221" s="103">
        <v>27.75401991047875</v>
      </c>
      <c r="BV2221" s="103">
        <v>29.278419720509952</v>
      </c>
      <c r="BW2221" s="103">
        <v>26.252462069227761</v>
      </c>
      <c r="BX2221" s="103">
        <v>25.904200208211744</v>
      </c>
      <c r="BY2221" s="103">
        <v>26.352837418578744</v>
      </c>
      <c r="BZ2221" s="102">
        <v>26.115145429590342</v>
      </c>
      <c r="CA2221" s="103">
        <f t="shared" ref="CA2221:CA2227" si="2236">CA2213*CA2629/CA$2629</f>
        <v>22.720559890311257</v>
      </c>
      <c r="CB2221" s="103">
        <v>27.907400614166221</v>
      </c>
      <c r="CC2221" s="103">
        <v>28.112182040488264</v>
      </c>
      <c r="CD2221" s="103">
        <v>28.429353029588921</v>
      </c>
      <c r="CE2221" s="103">
        <v>27.646990940510651</v>
      </c>
      <c r="CF2221" s="103">
        <v>27.834067034846559</v>
      </c>
      <c r="CG2221" s="103">
        <v>27.886588227645603</v>
      </c>
      <c r="CH2221" s="103">
        <v>27.787366173927524</v>
      </c>
      <c r="CI2221" s="103">
        <v>27.763811617097467</v>
      </c>
      <c r="CJ2221" s="102">
        <v>27.682029266697288</v>
      </c>
      <c r="CK2221" s="102">
        <v>27.574240901621522</v>
      </c>
      <c r="CL2221" s="103">
        <f t="shared" ref="CL2221:CL2227" si="2237">CL2213*CL2629/CL$2629</f>
        <v>24.044639102180867</v>
      </c>
      <c r="CM2221" s="103">
        <v>28.704890092995711</v>
      </c>
      <c r="CN2221" s="103">
        <v>29.431404203420175</v>
      </c>
      <c r="CO2221" s="103">
        <v>29.284992722428743</v>
      </c>
      <c r="CP2221" s="103">
        <v>28.76406930799142</v>
      </c>
      <c r="CQ2221" s="103">
        <v>29.138571273982521</v>
      </c>
      <c r="CR2221" s="103">
        <v>29.480037615028788</v>
      </c>
      <c r="CS2221" s="103">
        <v>27.965600812814333</v>
      </c>
      <c r="CT2221" s="103">
        <v>28.282170723354927</v>
      </c>
      <c r="CU2221" s="103">
        <v>29.087435412148295</v>
      </c>
      <c r="CV2221" s="103">
        <v>27.718748128071667</v>
      </c>
      <c r="CW2221" s="103">
        <v>27.944112636398089</v>
      </c>
      <c r="CX2221" s="103">
        <v>27.434019300387462</v>
      </c>
      <c r="CY2221" s="103">
        <v>27.77912739933528</v>
      </c>
      <c r="CZ2221" s="103">
        <v>28.415324962568146</v>
      </c>
      <c r="DA2221" s="103">
        <f t="shared" ref="DA2221:DA2227" si="2238">DA2213*DA2629/DA$2629</f>
        <v>24.499839408985871</v>
      </c>
      <c r="DB2221" s="102">
        <v>27.473317210136301</v>
      </c>
      <c r="DC2221" s="102">
        <v>27.359360585448023</v>
      </c>
      <c r="DD2221" s="102">
        <v>27.38218398754233</v>
      </c>
      <c r="DE2221" s="102">
        <v>27.922470621228197</v>
      </c>
      <c r="DF2221" s="102">
        <v>27.816279278871114</v>
      </c>
      <c r="DG2221" s="102">
        <v>28.190227115190314</v>
      </c>
      <c r="DH2221" s="102">
        <v>27.934786643359878</v>
      </c>
      <c r="DI2221" s="102">
        <v>27.742380684101388</v>
      </c>
      <c r="DJ2221" s="102">
        <v>28.063889204103127</v>
      </c>
      <c r="DK2221" s="102">
        <v>27.806213297364746</v>
      </c>
      <c r="DL2221" s="102">
        <v>27.54146969510154</v>
      </c>
      <c r="DM2221" s="102">
        <v>27.928746509679502</v>
      </c>
      <c r="DN2221" s="104">
        <f t="shared" ref="DN2221:DN2227" si="2239">DN2213*DN2629/DN$2629</f>
        <v>25.446178594305032</v>
      </c>
      <c r="DO2221" s="102">
        <v>27.928746509679502</v>
      </c>
      <c r="DP2221" s="102">
        <v>29.171043590441968</v>
      </c>
      <c r="DQ2221" s="102">
        <v>28.932157020414273</v>
      </c>
      <c r="DR2221" s="102">
        <v>28.168960961709406</v>
      </c>
      <c r="DS2221" s="102">
        <v>27.206603833088415</v>
      </c>
      <c r="DT2221" s="102">
        <v>27.069447828384916</v>
      </c>
      <c r="DU2221" s="102">
        <v>26.183148196700905</v>
      </c>
      <c r="DV2221" s="105">
        <f t="shared" ref="DV2221:DX2227" si="2240">DV2213*DV2629/DV$2629</f>
        <v>26.085527851170621</v>
      </c>
      <c r="DW2221" s="106">
        <f t="shared" si="2240"/>
        <v>26.077593748505695</v>
      </c>
      <c r="DX2221" s="107">
        <f t="shared" si="2240"/>
        <v>25.774814143559745</v>
      </c>
      <c r="DZ2221" s="102">
        <f t="shared" ref="DZ2221:DZ2227" si="2241">DZ2213*DZ2629/DZ$2629</f>
        <v>24.82294024931516</v>
      </c>
      <c r="EC2221" s="102">
        <f t="shared" ref="EC2221:EC2227" si="2242">EC2213*EC2629/EC$2629</f>
        <v>23.999079275005919</v>
      </c>
      <c r="EF2221" s="102" t="e">
        <f t="shared" ref="EF2221:EF2227" si="2243">EF2213*EF2629/EF$2629</f>
        <v>#VALUE!</v>
      </c>
      <c r="EI2221" s="102" t="e">
        <f t="shared" ref="EI2221:EI2227" si="2244">EI2213*EI2629/EI$2629</f>
        <v>#VALUE!</v>
      </c>
      <c r="EL2221" s="102" t="e">
        <f t="shared" ref="EL2221:EL2227" si="2245">EL2213*EL2629/EL$2629</f>
        <v>#VALUE!</v>
      </c>
      <c r="EO2221" s="102" t="e">
        <f t="shared" ref="EO2221:EO2227" si="2246">EO2213*EO2629/EO$2629</f>
        <v>#VALUE!</v>
      </c>
    </row>
    <row r="2222" spans="1:145" ht="15.5" x14ac:dyDescent="0.35">
      <c r="A2222" s="56" t="s">
        <v>482</v>
      </c>
      <c r="B2222" s="102">
        <f t="shared" si="2228"/>
        <v>11.714292183055202</v>
      </c>
      <c r="C2222" s="102">
        <f t="shared" si="2228"/>
        <v>9.2197212016607839</v>
      </c>
      <c r="D2222" s="102">
        <f t="shared" si="2228"/>
        <v>7.8573037455913939</v>
      </c>
      <c r="E2222" s="102">
        <f t="shared" si="2228"/>
        <v>8.466251627101105</v>
      </c>
      <c r="F2222" s="102">
        <f t="shared" si="2228"/>
        <v>7.4907104246988832</v>
      </c>
      <c r="G2222" s="102">
        <f t="shared" si="2228"/>
        <v>6.3472687046106593</v>
      </c>
      <c r="H2222" s="102">
        <f t="shared" si="2228"/>
        <v>7.0868373334292949</v>
      </c>
      <c r="I2222" s="102">
        <f t="shared" si="2228"/>
        <v>5.8597875807624602</v>
      </c>
      <c r="J2222" s="102">
        <f t="shared" si="2228"/>
        <v>6.0661060087770675</v>
      </c>
      <c r="K2222" s="102">
        <f t="shared" si="2228"/>
        <v>6.7545140373238608</v>
      </c>
      <c r="L2222" s="102">
        <f t="shared" si="2228"/>
        <v>7.4259184437309127</v>
      </c>
      <c r="M2222" s="102">
        <f t="shared" si="2228"/>
        <v>8.3146567326902368</v>
      </c>
      <c r="N2222" s="102">
        <f t="shared" si="2228"/>
        <v>8.4759147040328475</v>
      </c>
      <c r="O2222" s="102">
        <f t="shared" si="2228"/>
        <v>8.5594378711686527</v>
      </c>
      <c r="P2222" s="102">
        <f t="shared" si="2228"/>
        <v>9.4314611078946982</v>
      </c>
      <c r="Q2222" s="102">
        <f t="shared" si="2228"/>
        <v>9.5032977839297921</v>
      </c>
      <c r="R2222" s="102">
        <f t="shared" si="2228"/>
        <v>9.5158960068754102</v>
      </c>
      <c r="S2222" s="102">
        <f t="shared" si="2228"/>
        <v>9.0763035085635622</v>
      </c>
      <c r="T2222" s="102">
        <f t="shared" si="2228"/>
        <v>7.803163055987655</v>
      </c>
      <c r="U2222" s="102">
        <f t="shared" si="2228"/>
        <v>7.142229539267178</v>
      </c>
      <c r="V2222" s="102">
        <f t="shared" si="2228"/>
        <v>7.0242291886568404</v>
      </c>
      <c r="W2222" s="102">
        <f t="shared" si="2228"/>
        <v>7.5742111798687271</v>
      </c>
      <c r="X2222" s="103">
        <f t="shared" si="2228"/>
        <v>8.4073896034168971</v>
      </c>
      <c r="Y2222" s="103">
        <f t="shared" si="2228"/>
        <v>7.2592529825414509</v>
      </c>
      <c r="Z2222" s="102">
        <f t="shared" si="2228"/>
        <v>7.1483575033010105</v>
      </c>
      <c r="AA2222" s="102">
        <f t="shared" si="2228"/>
        <v>6.5312887821439185</v>
      </c>
      <c r="AB2222" s="102">
        <v>9.7738476838136634</v>
      </c>
      <c r="AC2222" s="102">
        <v>9.7896637067457828</v>
      </c>
      <c r="AD2222" s="102">
        <v>9.6380326138079919</v>
      </c>
      <c r="AE2222" s="102">
        <f t="shared" si="2229"/>
        <v>7.0967673561382618</v>
      </c>
      <c r="AF2222" s="102">
        <v>6.9486725788571295</v>
      </c>
      <c r="AG2222" s="102">
        <v>6.7679429588065174</v>
      </c>
      <c r="AH2222" s="102">
        <v>6.9559987781823649</v>
      </c>
      <c r="AI2222" s="102">
        <v>0</v>
      </c>
      <c r="AJ2222" s="103">
        <f t="shared" si="2230"/>
        <v>7.8106091760009289</v>
      </c>
      <c r="AK2222" s="103">
        <v>8.6622997510751532</v>
      </c>
      <c r="AL2222" s="103">
        <v>8.132018219634487</v>
      </c>
      <c r="AM2222" s="103">
        <v>8.5069782089679702</v>
      </c>
      <c r="AN2222" s="103">
        <v>8.4795527041541661</v>
      </c>
      <c r="AO2222" s="103">
        <f t="shared" si="2231"/>
        <v>8.5049975576392498</v>
      </c>
      <c r="AP2222" s="103">
        <v>9.941361858625573</v>
      </c>
      <c r="AQ2222" s="103">
        <v>10.228742222162575</v>
      </c>
      <c r="AR2222" s="103">
        <v>9.5519765594015613</v>
      </c>
      <c r="AS2222" s="103">
        <f t="shared" si="2232"/>
        <v>9.4220925989211306</v>
      </c>
      <c r="AT2222" s="103">
        <v>8.9530703109833958</v>
      </c>
      <c r="AU2222" s="103">
        <v>8.7568399631211644</v>
      </c>
      <c r="AV2222" s="103">
        <v>9.1077594714509154</v>
      </c>
      <c r="AW2222" s="103">
        <v>9.2291437148054687</v>
      </c>
      <c r="AX2222" s="103">
        <f t="shared" si="2233"/>
        <v>9.5406187411392889</v>
      </c>
      <c r="AY2222" s="103"/>
      <c r="AZ2222" s="103">
        <v>9.8467520200375098</v>
      </c>
      <c r="BA2222" s="103">
        <v>10.029220179342413</v>
      </c>
      <c r="BB2222" s="103">
        <v>9.3093948278796201</v>
      </c>
      <c r="BC2222" s="103">
        <v>9.4580329773114737</v>
      </c>
      <c r="BD2222" s="103">
        <v>9.0806885099139869</v>
      </c>
      <c r="BE2222" s="103">
        <v>9.3355568466740344</v>
      </c>
      <c r="BF2222" s="103">
        <f t="shared" si="2234"/>
        <v>9.3018536601879145</v>
      </c>
      <c r="BG2222" s="103">
        <v>9.6530544468283317</v>
      </c>
      <c r="BH2222" s="103">
        <v>9.3840146836948524</v>
      </c>
      <c r="BI2222" s="103">
        <v>9.5595901663316862</v>
      </c>
      <c r="BJ2222" s="103">
        <v>9.4643682644252465</v>
      </c>
      <c r="BK2222" s="103">
        <v>9.5321946974285154</v>
      </c>
      <c r="BL2222" s="103">
        <v>9.3774847306645484</v>
      </c>
      <c r="BM2222" s="103">
        <v>9.8434990985087794</v>
      </c>
      <c r="BN2222" s="103">
        <v>9.6706301031835729</v>
      </c>
      <c r="BO2222" s="103">
        <f t="shared" si="2235"/>
        <v>9.6360791151977558</v>
      </c>
      <c r="BP2222" s="103">
        <v>10.588112421984466</v>
      </c>
      <c r="BQ2222" s="103">
        <v>9.3169679642401189</v>
      </c>
      <c r="BR2222" s="103">
        <v>10.291807587097189</v>
      </c>
      <c r="BS2222" s="103">
        <v>11.128184314878709</v>
      </c>
      <c r="BT2222" s="103">
        <v>10.34258839988496</v>
      </c>
      <c r="BU2222" s="103">
        <v>10.538320324415221</v>
      </c>
      <c r="BV2222" s="103">
        <v>11.368608656743705</v>
      </c>
      <c r="BW2222" s="103">
        <v>9.8527395098615358</v>
      </c>
      <c r="BX2222" s="103">
        <v>9.8642718535656666</v>
      </c>
      <c r="BY2222" s="103">
        <v>10.026568599282573</v>
      </c>
      <c r="BZ2222" s="102">
        <v>10.042052053234775</v>
      </c>
      <c r="CA2222" s="103">
        <f t="shared" si="2236"/>
        <v>9.8715230205948874</v>
      </c>
      <c r="CB2222" s="103">
        <v>10.342848068854375</v>
      </c>
      <c r="CC2222" s="103">
        <v>10.424336478772911</v>
      </c>
      <c r="CD2222" s="103">
        <v>10.886927041774415</v>
      </c>
      <c r="CE2222" s="103">
        <v>10.269912035704877</v>
      </c>
      <c r="CF2222" s="103">
        <v>10.375187354068997</v>
      </c>
      <c r="CG2222" s="103">
        <v>10.832514956579288</v>
      </c>
      <c r="CH2222" s="103">
        <v>10.136484877461648</v>
      </c>
      <c r="CI2222" s="103">
        <v>10.327175204369352</v>
      </c>
      <c r="CJ2222" s="102">
        <v>10.044522984866225</v>
      </c>
      <c r="CK2222" s="102">
        <v>10.186531176239274</v>
      </c>
      <c r="CL2222" s="103">
        <f t="shared" si="2237"/>
        <v>8.9006693896500302</v>
      </c>
      <c r="CM2222" s="103">
        <v>10.683462467650825</v>
      </c>
      <c r="CN2222" s="103">
        <v>10.47236784340671</v>
      </c>
      <c r="CO2222" s="103">
        <v>10.418259427547369</v>
      </c>
      <c r="CP2222" s="103">
        <v>9.9565088669278445</v>
      </c>
      <c r="CQ2222" s="103">
        <v>10.378609173309066</v>
      </c>
      <c r="CR2222" s="103">
        <v>10.758120490508569</v>
      </c>
      <c r="CS2222" s="103">
        <v>9.6247128751798687</v>
      </c>
      <c r="CT2222" s="103">
        <v>9.8605964097860639</v>
      </c>
      <c r="CU2222" s="103">
        <v>10.407425728916053</v>
      </c>
      <c r="CV2222" s="103">
        <v>9.6195689831888735</v>
      </c>
      <c r="CW2222" s="103">
        <v>9.7975825815385704</v>
      </c>
      <c r="CX2222" s="103">
        <v>9.5804223506758852</v>
      </c>
      <c r="CY2222" s="103">
        <v>9.6629001871379341</v>
      </c>
      <c r="CZ2222" s="103">
        <v>9.8429306916220476</v>
      </c>
      <c r="DA2222" s="103">
        <f t="shared" si="2238"/>
        <v>8.4632137840156467</v>
      </c>
      <c r="DB2222" s="102">
        <v>9.1540172175111305</v>
      </c>
      <c r="DC2222" s="102">
        <v>9.3415813739300653</v>
      </c>
      <c r="DD2222" s="102">
        <v>9.6527542242942985</v>
      </c>
      <c r="DE2222" s="102">
        <v>9.4554018150320651</v>
      </c>
      <c r="DF2222" s="102">
        <v>9.6436716046552267</v>
      </c>
      <c r="DG2222" s="102">
        <v>9.9135629354307309</v>
      </c>
      <c r="DH2222" s="102">
        <v>8.1647008496983968</v>
      </c>
      <c r="DI2222" s="102">
        <v>8.2955813056728065</v>
      </c>
      <c r="DJ2222" s="102">
        <v>8.4712290690791416</v>
      </c>
      <c r="DK2222" s="102">
        <v>8.1804956991613622</v>
      </c>
      <c r="DL2222" s="102">
        <v>8.3089288954001379</v>
      </c>
      <c r="DM2222" s="102">
        <v>8.430315870743792</v>
      </c>
      <c r="DN2222" s="104">
        <f t="shared" si="2239"/>
        <v>8.8427364033776641</v>
      </c>
      <c r="DO2222" s="102">
        <v>8.430315870743792</v>
      </c>
      <c r="DP2222" s="102">
        <v>8.4361463171145754</v>
      </c>
      <c r="DQ2222" s="102">
        <v>8.4149097824757177</v>
      </c>
      <c r="DR2222" s="102">
        <v>8.4740440756733584</v>
      </c>
      <c r="DS2222" s="102">
        <v>8.9792397370760604</v>
      </c>
      <c r="DT2222" s="102">
        <v>8.9624107631228167</v>
      </c>
      <c r="DU2222" s="102">
        <v>9.0617138191754414</v>
      </c>
      <c r="DV2222" s="105">
        <f t="shared" si="2240"/>
        <v>9.0949557556701688</v>
      </c>
      <c r="DW2222" s="106">
        <f t="shared" si="2240"/>
        <v>9.1021075948628329</v>
      </c>
      <c r="DX2222" s="107">
        <f t="shared" si="2240"/>
        <v>9.051733668468577</v>
      </c>
      <c r="DZ2222" s="102">
        <f t="shared" si="2241"/>
        <v>8.9224027108308235</v>
      </c>
      <c r="EC2222" s="102">
        <f t="shared" si="2242"/>
        <v>9.0114377969741852</v>
      </c>
      <c r="EF2222" s="102">
        <f t="shared" si="2243"/>
        <v>9.7078451094492966</v>
      </c>
      <c r="EI2222" s="102">
        <f t="shared" si="2244"/>
        <v>9.2972261011845152</v>
      </c>
      <c r="EL2222" s="102">
        <f t="shared" si="2245"/>
        <v>8.9445217190425375</v>
      </c>
      <c r="EO2222" s="102">
        <f t="shared" si="2246"/>
        <v>8.540583354512794</v>
      </c>
    </row>
    <row r="2223" spans="1:145" ht="15.5" x14ac:dyDescent="0.35">
      <c r="A2223" s="56" t="s">
        <v>488</v>
      </c>
      <c r="B2223" s="102">
        <f t="shared" si="2228"/>
        <v>0.85231058336195265</v>
      </c>
      <c r="C2223" s="102">
        <f t="shared" si="2228"/>
        <v>0.65263049350450508</v>
      </c>
      <c r="D2223" s="102">
        <f t="shared" si="2228"/>
        <v>0.71733105242606654</v>
      </c>
      <c r="E2223" s="102">
        <f t="shared" si="2228"/>
        <v>0.95184689538252942</v>
      </c>
      <c r="F2223" s="102">
        <f t="shared" si="2228"/>
        <v>0.78110516477311231</v>
      </c>
      <c r="G2223" s="102">
        <f t="shared" si="2228"/>
        <v>0.76389579879363223</v>
      </c>
      <c r="H2223" s="102">
        <f t="shared" si="2228"/>
        <v>0.64292956531837064</v>
      </c>
      <c r="I2223" s="102">
        <f t="shared" si="2228"/>
        <v>0.76211996830989193</v>
      </c>
      <c r="J2223" s="102">
        <f t="shared" si="2228"/>
        <v>0.96289531882366131</v>
      </c>
      <c r="K2223" s="102">
        <f t="shared" si="2228"/>
        <v>0.23605891339224136</v>
      </c>
      <c r="L2223" s="102">
        <f t="shared" si="2228"/>
        <v>0.38872402810978957</v>
      </c>
      <c r="M2223" s="102">
        <f t="shared" si="2228"/>
        <v>0.63030157229840089</v>
      </c>
      <c r="N2223" s="102">
        <f t="shared" si="2228"/>
        <v>0.60708574320957176</v>
      </c>
      <c r="O2223" s="102">
        <f t="shared" si="2228"/>
        <v>0.46768324046479193</v>
      </c>
      <c r="P2223" s="102">
        <f t="shared" si="2228"/>
        <v>0.36870303259962911</v>
      </c>
      <c r="Q2223" s="102">
        <f t="shared" si="2228"/>
        <v>0.39041520440732846</v>
      </c>
      <c r="R2223" s="102">
        <f t="shared" si="2228"/>
        <v>0.24338459881202504</v>
      </c>
      <c r="S2223" s="102">
        <f t="shared" si="2228"/>
        <v>0.23850814298538095</v>
      </c>
      <c r="T2223" s="102">
        <f t="shared" si="2228"/>
        <v>0.31663631843534734</v>
      </c>
      <c r="U2223" s="102">
        <f t="shared" si="2228"/>
        <v>0.33037416056334495</v>
      </c>
      <c r="V2223" s="102">
        <f t="shared" si="2228"/>
        <v>0.32621319541906219</v>
      </c>
      <c r="W2223" s="102">
        <f t="shared" si="2228"/>
        <v>0.31415151322981416</v>
      </c>
      <c r="X2223" s="103">
        <f t="shared" si="2228"/>
        <v>0.37129707426404118</v>
      </c>
      <c r="Y2223" s="103">
        <f t="shared" si="2228"/>
        <v>0.43140445005619671</v>
      </c>
      <c r="Z2223" s="102">
        <f t="shared" si="2228"/>
        <v>0.33685144904100073</v>
      </c>
      <c r="AA2223" s="102">
        <f t="shared" si="2228"/>
        <v>0.26801093041080426</v>
      </c>
      <c r="AB2223" s="102">
        <v>0.35792445338937967</v>
      </c>
      <c r="AC2223" s="102">
        <v>0.16368708996629219</v>
      </c>
      <c r="AD2223" s="102">
        <v>0.15567928961324992</v>
      </c>
      <c r="AE2223" s="102">
        <f t="shared" si="2229"/>
        <v>0.12095803676149593</v>
      </c>
      <c r="AF2223" s="102">
        <v>0.10851598735015799</v>
      </c>
      <c r="AG2223" s="102">
        <v>0.12327876698944142</v>
      </c>
      <c r="AH2223" s="102">
        <v>9.886484215314302E-2</v>
      </c>
      <c r="AI2223" s="102">
        <v>0.10209995488031806</v>
      </c>
      <c r="AJ2223" s="103">
        <f t="shared" si="2230"/>
        <v>0.38663639487674545</v>
      </c>
      <c r="AK2223" s="103">
        <v>0.35000316377951268</v>
      </c>
      <c r="AL2223" s="103">
        <v>0.33335558667868848</v>
      </c>
      <c r="AM2223" s="103">
        <v>0.23345133826183279</v>
      </c>
      <c r="AN2223" s="103">
        <v>0.23412605997020433</v>
      </c>
      <c r="AO2223" s="103">
        <f t="shared" si="2231"/>
        <v>0.45403220818443785</v>
      </c>
      <c r="AP2223" s="103">
        <v>0.34792540720809206</v>
      </c>
      <c r="AQ2223" s="103">
        <v>0.35922144292275282</v>
      </c>
      <c r="AR2223" s="103">
        <v>0.24562604063301424</v>
      </c>
      <c r="AS2223" s="103">
        <f t="shared" si="2232"/>
        <v>0.52339237868600008</v>
      </c>
      <c r="AT2223" s="103">
        <v>0.25575471685871104</v>
      </c>
      <c r="AU2223" s="103">
        <v>0.19297884140179813</v>
      </c>
      <c r="AV2223" s="103">
        <v>0.19347415807045223</v>
      </c>
      <c r="AW2223" s="103">
        <v>0.19425287489345106</v>
      </c>
      <c r="AX2223" s="103">
        <f t="shared" si="2233"/>
        <v>0.63054589563125185</v>
      </c>
      <c r="AY2223" s="103"/>
      <c r="AZ2223" s="103">
        <v>0.21305136338154473</v>
      </c>
      <c r="BA2223" s="103">
        <v>0.20240022348266662</v>
      </c>
      <c r="BB2223" s="103">
        <v>0.25397175947874423</v>
      </c>
      <c r="BC2223" s="103">
        <v>0.24219267889370785</v>
      </c>
      <c r="BD2223" s="103">
        <v>0.24397253736414873</v>
      </c>
      <c r="BE2223" s="103">
        <v>0.24990067517892509</v>
      </c>
      <c r="BF2223" s="103">
        <f t="shared" si="2234"/>
        <v>0.60666173983976646</v>
      </c>
      <c r="BG2223" s="103">
        <v>0.26289335788992979</v>
      </c>
      <c r="BH2223" s="103">
        <v>0.24475220754111343</v>
      </c>
      <c r="BI2223" s="103">
        <v>0.74842658015100016</v>
      </c>
      <c r="BJ2223" s="103">
        <v>0.77529908427235272</v>
      </c>
      <c r="BK2223" s="103">
        <v>0.62280987247209663</v>
      </c>
      <c r="BL2223" s="103">
        <v>0.71661242869944475</v>
      </c>
      <c r="BM2223" s="103">
        <v>0.66001395870482049</v>
      </c>
      <c r="BN2223" s="103">
        <v>0.68970207610320344</v>
      </c>
      <c r="BO2223" s="103">
        <f t="shared" si="2235"/>
        <v>0.54267962645673573</v>
      </c>
      <c r="BP2223" s="103">
        <v>0.74451489761389822</v>
      </c>
      <c r="BQ2223" s="103">
        <v>0.79831813699320986</v>
      </c>
      <c r="BR2223" s="103">
        <v>0.89513913458690708</v>
      </c>
      <c r="BS2223" s="103">
        <v>1.0871785156727347</v>
      </c>
      <c r="BT2223" s="103">
        <v>0.8928442420856485</v>
      </c>
      <c r="BU2223" s="103">
        <v>0.98537823747186504</v>
      </c>
      <c r="BV2223" s="103">
        <v>1.1679998554049953</v>
      </c>
      <c r="BW2223" s="103">
        <v>0.93976239040715981</v>
      </c>
      <c r="BX2223" s="103">
        <v>0.95329628953796974</v>
      </c>
      <c r="BY2223" s="103">
        <v>1.0043495289166047</v>
      </c>
      <c r="BZ2223" s="102">
        <v>0.81280842923097307</v>
      </c>
      <c r="CA2223" s="103">
        <f t="shared" si="2236"/>
        <v>1.0200394385225018</v>
      </c>
      <c r="CB2223" s="103">
        <v>0.79362811877757389</v>
      </c>
      <c r="CC2223" s="103">
        <v>0.80128508271514054</v>
      </c>
      <c r="CD2223" s="103">
        <v>0.84526728666582129</v>
      </c>
      <c r="CE2223" s="103">
        <v>0.73611644016046085</v>
      </c>
      <c r="CF2223" s="103">
        <v>0.74223199396996931</v>
      </c>
      <c r="CG2223" s="103">
        <v>0.77208797930641015</v>
      </c>
      <c r="CH2223" s="103">
        <v>0.67968370261985078</v>
      </c>
      <c r="CI2223" s="103">
        <v>0.69520913868158341</v>
      </c>
      <c r="CJ2223" s="102">
        <v>0.67397120172671143</v>
      </c>
      <c r="CK2223" s="102">
        <v>0.68617084478008084</v>
      </c>
      <c r="CL2223" s="103">
        <f t="shared" si="2237"/>
        <v>0.70917487096700671</v>
      </c>
      <c r="CM2223" s="103">
        <v>0.64386049265088807</v>
      </c>
      <c r="CN2223" s="103">
        <v>0.68341599855506363</v>
      </c>
      <c r="CO2223" s="103">
        <v>0.67988493875963951</v>
      </c>
      <c r="CP2223" s="103">
        <v>0.63346308881153179</v>
      </c>
      <c r="CQ2223" s="103">
        <v>0.67732521931538547</v>
      </c>
      <c r="CR2223" s="103">
        <v>0.70871895022190112</v>
      </c>
      <c r="CS2223" s="103">
        <v>0.50730978674216731</v>
      </c>
      <c r="CT2223" s="103">
        <v>0.52696036376630295</v>
      </c>
      <c r="CU2223" s="103">
        <v>0.69012478656086595</v>
      </c>
      <c r="CV2223" s="103">
        <v>0.50514915893114398</v>
      </c>
      <c r="CW2223" s="103">
        <v>0.51964513547582791</v>
      </c>
      <c r="CX2223" s="103">
        <v>0.50922877434474523</v>
      </c>
      <c r="CY2223" s="103">
        <v>0.51420955322409057</v>
      </c>
      <c r="CZ2223" s="103">
        <v>0.63544582991369747</v>
      </c>
      <c r="DA2223" s="103">
        <f t="shared" si="2238"/>
        <v>0.54118341799412095</v>
      </c>
      <c r="DB2223" s="102">
        <v>0.50934365917096447</v>
      </c>
      <c r="DC2223" s="102">
        <v>0.5435811777598909</v>
      </c>
      <c r="DD2223" s="102">
        <v>0.57500502829648503</v>
      </c>
      <c r="DE2223" s="102">
        <v>0.52399566026680677</v>
      </c>
      <c r="DF2223" s="102">
        <v>0.55961149447932867</v>
      </c>
      <c r="DG2223" s="102">
        <v>0.59675729229274699</v>
      </c>
      <c r="DH2223" s="102">
        <v>0.53613844671519373</v>
      </c>
      <c r="DI2223" s="102">
        <v>0.57265582097552614</v>
      </c>
      <c r="DJ2223" s="102">
        <v>0.59934383504778654</v>
      </c>
      <c r="DK2223" s="102">
        <v>0.5126504259029897</v>
      </c>
      <c r="DL2223" s="102">
        <v>0.5701346065855678</v>
      </c>
      <c r="DM2223" s="102">
        <v>0.57167293207592196</v>
      </c>
      <c r="DN2223" s="104">
        <f t="shared" si="2239"/>
        <v>0.5710415661409517</v>
      </c>
      <c r="DO2223" s="102">
        <v>0.57167293207592196</v>
      </c>
      <c r="DP2223" s="102">
        <v>0.64608607979017552</v>
      </c>
      <c r="DQ2223" s="102">
        <v>0.68294562924379587</v>
      </c>
      <c r="DR2223" s="102">
        <v>0.73231531195329869</v>
      </c>
      <c r="DS2223" s="102">
        <v>0.57097834384892876</v>
      </c>
      <c r="DT2223" s="102">
        <v>0.60586207697536798</v>
      </c>
      <c r="DU2223" s="102">
        <v>0.55934701413365429</v>
      </c>
      <c r="DV2223" s="105">
        <f t="shared" si="2240"/>
        <v>0.55314996064247346</v>
      </c>
      <c r="DW2223" s="106">
        <f t="shared" si="2240"/>
        <v>0.5399130701323358</v>
      </c>
      <c r="DX2223" s="107">
        <f t="shared" si="2240"/>
        <v>0.57963901991862965</v>
      </c>
      <c r="DZ2223" s="102">
        <f t="shared" si="2241"/>
        <v>0.59706001957321519</v>
      </c>
      <c r="EC2223" s="102">
        <f t="shared" si="2242"/>
        <v>0.5785860251077799</v>
      </c>
      <c r="EF2223" s="102">
        <f t="shared" si="2243"/>
        <v>0.5795994845222856</v>
      </c>
      <c r="EI2223" s="102">
        <f t="shared" si="2244"/>
        <v>0.5796962731595412</v>
      </c>
      <c r="EL2223" s="102">
        <f t="shared" si="2245"/>
        <v>0.58949545497553324</v>
      </c>
      <c r="EO2223" s="102">
        <f t="shared" si="2246"/>
        <v>0.61027649307911402</v>
      </c>
    </row>
    <row r="2224" spans="1:145" ht="15.5" x14ac:dyDescent="0.35">
      <c r="A2224" s="56" t="s">
        <v>483</v>
      </c>
      <c r="B2224" s="102">
        <f t="shared" si="2228"/>
        <v>1.9497023181217354</v>
      </c>
      <c r="C2224" s="102">
        <f t="shared" si="2228"/>
        <v>1.7487317518757335</v>
      </c>
      <c r="D2224" s="102">
        <f t="shared" si="2228"/>
        <v>1.4455243090802135</v>
      </c>
      <c r="E2224" s="102">
        <f t="shared" si="2228"/>
        <v>1.7812691277319064</v>
      </c>
      <c r="F2224" s="102">
        <f t="shared" si="2228"/>
        <v>2.3300996231579245</v>
      </c>
      <c r="G2224" s="102">
        <f t="shared" si="2228"/>
        <v>2.5422949047549697</v>
      </c>
      <c r="H2224" s="102">
        <f t="shared" si="2228"/>
        <v>3.1370836070425017</v>
      </c>
      <c r="I2224" s="102">
        <f t="shared" si="2228"/>
        <v>6.683641343617424</v>
      </c>
      <c r="J2224" s="102">
        <f t="shared" si="2228"/>
        <v>4.3649551595548042</v>
      </c>
      <c r="K2224" s="102">
        <f t="shared" si="2228"/>
        <v>3.1416922997013517</v>
      </c>
      <c r="L2224" s="102">
        <f t="shared" si="2228"/>
        <v>2.5910112946464809</v>
      </c>
      <c r="M2224" s="102">
        <f t="shared" si="2228"/>
        <v>4.4211168891223247</v>
      </c>
      <c r="N2224" s="102">
        <f t="shared" si="2228"/>
        <v>2.8731309317611768</v>
      </c>
      <c r="O2224" s="102">
        <f t="shared" si="2228"/>
        <v>2.7146408921809635</v>
      </c>
      <c r="P2224" s="102">
        <f t="shared" si="2228"/>
        <v>2.7751357513261659</v>
      </c>
      <c r="Q2224" s="102">
        <f t="shared" si="2228"/>
        <v>2.4062615017967026</v>
      </c>
      <c r="R2224" s="102">
        <f t="shared" si="2228"/>
        <v>2.4996201568054017</v>
      </c>
      <c r="S2224" s="102">
        <f t="shared" si="2228"/>
        <v>2.5418239858312095</v>
      </c>
      <c r="T2224" s="102">
        <f t="shared" si="2228"/>
        <v>3.4143561728591085</v>
      </c>
      <c r="U2224" s="102">
        <f t="shared" si="2228"/>
        <v>4.017929189397683</v>
      </c>
      <c r="V2224" s="102">
        <f t="shared" si="2228"/>
        <v>8.070235165886503</v>
      </c>
      <c r="W2224" s="102">
        <f t="shared" si="2228"/>
        <v>5.8066483757905623</v>
      </c>
      <c r="X2224" s="103">
        <f t="shared" si="2228"/>
        <v>7.18065537467717</v>
      </c>
      <c r="Y2224" s="103">
        <f t="shared" si="2228"/>
        <v>7.4170289021900837</v>
      </c>
      <c r="Z2224" s="102">
        <f t="shared" si="2228"/>
        <v>5.813326767355373</v>
      </c>
      <c r="AA2224" s="102">
        <f t="shared" si="2228"/>
        <v>7.6402804253321266</v>
      </c>
      <c r="AB2224" s="102">
        <v>10.014061532004783</v>
      </c>
      <c r="AC2224" s="102">
        <v>9.2997278800984056</v>
      </c>
      <c r="AD2224" s="102">
        <v>9.0919062663268999</v>
      </c>
      <c r="AE2224" s="102">
        <f t="shared" si="2229"/>
        <v>8.0421732194525468</v>
      </c>
      <c r="AF2224" s="102">
        <v>8.2819001006355837</v>
      </c>
      <c r="AG2224" s="102">
        <v>10.942361787509901</v>
      </c>
      <c r="AH2224" s="102">
        <v>12.540520638564276</v>
      </c>
      <c r="AI2224" s="102">
        <v>12.837494156513372</v>
      </c>
      <c r="AJ2224" s="103">
        <f t="shared" si="2230"/>
        <v>8.9066068663407112</v>
      </c>
      <c r="AK2224" s="103">
        <v>14.614771557391396</v>
      </c>
      <c r="AL2224" s="103">
        <v>13.31783293759436</v>
      </c>
      <c r="AM2224" s="103">
        <v>12.062321954504243</v>
      </c>
      <c r="AN2224" s="103">
        <v>12.097184511029587</v>
      </c>
      <c r="AO2224" s="103">
        <f t="shared" si="2231"/>
        <v>11.592030260622296</v>
      </c>
      <c r="AP2224" s="103">
        <v>9.7993957480812277</v>
      </c>
      <c r="AQ2224" s="103">
        <v>8.9327938144705001</v>
      </c>
      <c r="AR2224" s="103">
        <v>6.3807977916782983</v>
      </c>
      <c r="AS2224" s="103">
        <f t="shared" si="2232"/>
        <v>7.771750630703969</v>
      </c>
      <c r="AT2224" s="103">
        <v>9.4755307225176946</v>
      </c>
      <c r="AU2224" s="103">
        <v>5.3768657121265981</v>
      </c>
      <c r="AV2224" s="103">
        <v>3.8359597155448557</v>
      </c>
      <c r="AW2224" s="103">
        <v>3.62391502350301</v>
      </c>
      <c r="AX2224" s="103">
        <f t="shared" si="2233"/>
        <v>7.6730099206757778</v>
      </c>
      <c r="AY2224" s="103"/>
      <c r="AZ2224" s="103">
        <v>2.9263112796101454</v>
      </c>
      <c r="BA2224" s="103">
        <v>3.0092998219907323</v>
      </c>
      <c r="BB2224" s="103">
        <v>4.0217134398016601</v>
      </c>
      <c r="BC2224" s="103">
        <v>4.1507634538312681</v>
      </c>
      <c r="BD2224" s="103">
        <v>4.2652494846984723</v>
      </c>
      <c r="BE2224" s="103">
        <v>4.4541770174848754</v>
      </c>
      <c r="BF2224" s="103">
        <f t="shared" si="2234"/>
        <v>3.6308755345150479</v>
      </c>
      <c r="BG2224" s="103">
        <v>3.6541321886678193</v>
      </c>
      <c r="BH2224" s="103">
        <v>3.7583524869859684</v>
      </c>
      <c r="BI2224" s="103">
        <v>5.5359908218716507</v>
      </c>
      <c r="BJ2224" s="103">
        <v>5.7077745970617277</v>
      </c>
      <c r="BK2224" s="103">
        <v>5.5443609723910052</v>
      </c>
      <c r="BL2224" s="103">
        <v>5.6716189345453181</v>
      </c>
      <c r="BM2224" s="103">
        <v>5.5924493710964898</v>
      </c>
      <c r="BN2224" s="103">
        <v>5.7228621135425612</v>
      </c>
      <c r="BO2224" s="103">
        <f t="shared" si="2235"/>
        <v>3.3028634831999004</v>
      </c>
      <c r="BP2224" s="103">
        <v>5.6194579585950946</v>
      </c>
      <c r="BQ2224" s="103">
        <v>6.0255546568576248</v>
      </c>
      <c r="BR2224" s="103">
        <v>6.4235475451619148</v>
      </c>
      <c r="BS2224" s="103">
        <v>6.6660404165523106</v>
      </c>
      <c r="BT2224" s="103">
        <v>5.5829871803821316</v>
      </c>
      <c r="BU2224" s="103">
        <v>5.4813274269866019</v>
      </c>
      <c r="BV2224" s="103">
        <v>6.0304617070256423</v>
      </c>
      <c r="BW2224" s="103">
        <v>4.8406604062922804</v>
      </c>
      <c r="BX2224" s="103">
        <v>4.6388571002425838</v>
      </c>
      <c r="BY2224" s="103">
        <v>4.8872884479579382</v>
      </c>
      <c r="BZ2224" s="102">
        <v>4.7686432320328409</v>
      </c>
      <c r="CA2224" s="103">
        <f t="shared" si="2236"/>
        <v>1.8428691875278786</v>
      </c>
      <c r="CB2224" s="103">
        <v>5.4606216352479633</v>
      </c>
      <c r="CC2224" s="103">
        <v>5.5133059869594323</v>
      </c>
      <c r="CD2224" s="103">
        <v>5.7868292941845132</v>
      </c>
      <c r="CE2224" s="103">
        <v>5.4744375031744932</v>
      </c>
      <c r="CF2224" s="103">
        <v>5.4988722630691624</v>
      </c>
      <c r="CG2224" s="103">
        <v>5.7060080714250967</v>
      </c>
      <c r="CH2224" s="103">
        <v>5.3877379464794259</v>
      </c>
      <c r="CI2224" s="103">
        <v>5.4805114210053514</v>
      </c>
      <c r="CJ2224" s="102">
        <v>5.4709717253054464</v>
      </c>
      <c r="CK2224" s="102">
        <v>5.5841862933227704</v>
      </c>
      <c r="CL2224" s="103">
        <f t="shared" si="2237"/>
        <v>3.4447811236267802</v>
      </c>
      <c r="CM2224" s="103">
        <v>5.9189790688261477</v>
      </c>
      <c r="CN2224" s="103">
        <v>5.8143792931968639</v>
      </c>
      <c r="CO2224" s="103">
        <v>5.78433767725436</v>
      </c>
      <c r="CP2224" s="103">
        <v>5.7696843114972785</v>
      </c>
      <c r="CQ2224" s="103">
        <v>5.6924859544902002</v>
      </c>
      <c r="CR2224" s="103">
        <v>5.7451159063376247</v>
      </c>
      <c r="CS2224" s="103">
        <v>5.905241621777054</v>
      </c>
      <c r="CT2224" s="103">
        <v>5.8828861316127439</v>
      </c>
      <c r="CU2224" s="103">
        <v>5.8299058643587278</v>
      </c>
      <c r="CV2224" s="103">
        <v>5.7692216589786671</v>
      </c>
      <c r="CW2224" s="103">
        <v>5.7624894653322549</v>
      </c>
      <c r="CX2224" s="103">
        <v>5.6903359032637635</v>
      </c>
      <c r="CY2224" s="103">
        <v>5.7382395597992693</v>
      </c>
      <c r="CZ2224" s="103">
        <v>5.7193036189455979</v>
      </c>
      <c r="DA2224" s="103">
        <f t="shared" si="2238"/>
        <v>3.4293145551468895</v>
      </c>
      <c r="DB2224" s="102">
        <v>6.4696666548994166</v>
      </c>
      <c r="DC2224" s="102">
        <v>6.1373268815894333</v>
      </c>
      <c r="DD2224" s="102">
        <v>6.2171784186818018</v>
      </c>
      <c r="DE2224" s="102">
        <v>6.6407444896476315</v>
      </c>
      <c r="DF2224" s="102">
        <v>6.2535927862627156</v>
      </c>
      <c r="DG2224" s="102">
        <v>6.2314921522980811</v>
      </c>
      <c r="DH2224" s="102">
        <v>7.1060826888268815</v>
      </c>
      <c r="DI2224" s="102">
        <v>6.6706110856728724</v>
      </c>
      <c r="DJ2224" s="102">
        <v>6.6221286461899638</v>
      </c>
      <c r="DK2224" s="102">
        <v>7.1121264218428548</v>
      </c>
      <c r="DL2224" s="102">
        <v>6.6418047380869449</v>
      </c>
      <c r="DM2224" s="102">
        <v>6.5988894128819986</v>
      </c>
      <c r="DN2224" s="104">
        <f t="shared" si="2239"/>
        <v>3.790414453731084</v>
      </c>
      <c r="DO2224" s="102">
        <v>6.5988894128819986</v>
      </c>
      <c r="DP2224" s="102">
        <v>7.240197934727024</v>
      </c>
      <c r="DQ2224" s="102">
        <v>7.2663290608671964</v>
      </c>
      <c r="DR2224" s="102">
        <v>7.0664271967691237</v>
      </c>
      <c r="DS2224" s="102">
        <v>4.5909586288891626</v>
      </c>
      <c r="DT2224" s="102">
        <v>4.5420886696799467</v>
      </c>
      <c r="DU2224" s="102">
        <v>4.3467304365473112</v>
      </c>
      <c r="DV2224" s="105">
        <f t="shared" si="2240"/>
        <v>4.2915261714452626</v>
      </c>
      <c r="DW2224" s="106">
        <f t="shared" si="2240"/>
        <v>4.3052535927184028</v>
      </c>
      <c r="DX2224" s="107">
        <f t="shared" si="2240"/>
        <v>4.0690036605585265</v>
      </c>
      <c r="DZ2224" s="102">
        <f t="shared" si="2241"/>
        <v>3.8846595066322811</v>
      </c>
      <c r="EC2224" s="102">
        <f t="shared" si="2242"/>
        <v>3.3493061461315654</v>
      </c>
      <c r="EF2224" s="102">
        <f t="shared" si="2243"/>
        <v>3.0267905563615471</v>
      </c>
      <c r="EI2224" s="102">
        <f t="shared" si="2244"/>
        <v>3.0419101319931809</v>
      </c>
      <c r="EL2224" s="102">
        <f t="shared" si="2245"/>
        <v>3.0515316134976795</v>
      </c>
      <c r="EO2224" s="102">
        <f t="shared" si="2246"/>
        <v>3.0652626241525742</v>
      </c>
    </row>
    <row r="2225" spans="1:145" ht="15.5" x14ac:dyDescent="0.35">
      <c r="A2225" s="56" t="s">
        <v>484</v>
      </c>
      <c r="B2225" s="102">
        <f t="shared" si="2228"/>
        <v>0</v>
      </c>
      <c r="C2225" s="102">
        <f t="shared" si="2228"/>
        <v>0</v>
      </c>
      <c r="D2225" s="102">
        <f t="shared" si="2228"/>
        <v>0</v>
      </c>
      <c r="E2225" s="102">
        <f t="shared" si="2228"/>
        <v>0</v>
      </c>
      <c r="F2225" s="102">
        <f t="shared" si="2228"/>
        <v>1.7894221833467732</v>
      </c>
      <c r="G2225" s="102">
        <f t="shared" si="2228"/>
        <v>1.9853847571083381</v>
      </c>
      <c r="H2225" s="102">
        <f t="shared" si="2228"/>
        <v>0.86284404760853661</v>
      </c>
      <c r="I2225" s="102">
        <f t="shared" si="2228"/>
        <v>2.8083219365549783</v>
      </c>
      <c r="J2225" s="102">
        <f t="shared" si="2228"/>
        <v>1.9733729113248257</v>
      </c>
      <c r="K2225" s="102">
        <f t="shared" si="2228"/>
        <v>0.87864888717091594</v>
      </c>
      <c r="L2225" s="102">
        <f t="shared" si="2228"/>
        <v>1.6643876370458313</v>
      </c>
      <c r="M2225" s="102">
        <f t="shared" si="2228"/>
        <v>1.0542838207840803</v>
      </c>
      <c r="N2225" s="102">
        <f t="shared" si="2228"/>
        <v>1.0103255668338769</v>
      </c>
      <c r="O2225" s="102">
        <f t="shared" si="2228"/>
        <v>0.27746264977971991</v>
      </c>
      <c r="P2225" s="102">
        <f t="shared" si="2228"/>
        <v>0.2765617987714829</v>
      </c>
      <c r="Q2225" s="102">
        <f t="shared" si="2228"/>
        <v>8.7604527025025289E-2</v>
      </c>
      <c r="R2225" s="102">
        <f t="shared" si="2228"/>
        <v>0.74221039966475888</v>
      </c>
      <c r="S2225" s="102">
        <f t="shared" si="2228"/>
        <v>-0.21877561629882125</v>
      </c>
      <c r="T2225" s="102">
        <f t="shared" si="2228"/>
        <v>0.12489018374150838</v>
      </c>
      <c r="U2225" s="102">
        <f t="shared" si="2228"/>
        <v>1.9616744332082168</v>
      </c>
      <c r="V2225" s="102">
        <f t="shared" si="2228"/>
        <v>3.6086019431036638</v>
      </c>
      <c r="W2225" s="102">
        <f t="shared" si="2228"/>
        <v>0.12429099884348303</v>
      </c>
      <c r="X2225" s="103">
        <f t="shared" si="2228"/>
        <v>3.9825006261476825</v>
      </c>
      <c r="Y2225" s="103">
        <f t="shared" si="2228"/>
        <v>1.5335085446139844</v>
      </c>
      <c r="Z2225" s="102">
        <f t="shared" si="2228"/>
        <v>1.7335431764958533</v>
      </c>
      <c r="AA2225" s="102">
        <f t="shared" si="2228"/>
        <v>2.5156629649770612</v>
      </c>
      <c r="AB2225" s="102">
        <v>7.2735981244284487</v>
      </c>
      <c r="AC2225" s="102">
        <v>7.3989262660557307</v>
      </c>
      <c r="AD2225" s="102">
        <v>7.2531743577990397</v>
      </c>
      <c r="AE2225" s="102">
        <f t="shared" si="2229"/>
        <v>1.3739926829320157</v>
      </c>
      <c r="AF2225" s="102">
        <v>5.6398241611289333</v>
      </c>
      <c r="AG2225" s="102">
        <v>4.5934200363172373</v>
      </c>
      <c r="AH2225" s="102">
        <v>4.5509125072598504</v>
      </c>
      <c r="AI2225" s="102">
        <v>4.6956991751716259</v>
      </c>
      <c r="AJ2225" s="103">
        <f t="shared" si="2230"/>
        <v>4.432797245211952</v>
      </c>
      <c r="AK2225" s="103">
        <v>4.0406662813307381</v>
      </c>
      <c r="AL2225" s="103">
        <v>4.0425371791492024</v>
      </c>
      <c r="AM2225" s="103">
        <v>4.11593200823323</v>
      </c>
      <c r="AN2225" s="103">
        <v>4.1490017050529628</v>
      </c>
      <c r="AO2225" s="103">
        <f t="shared" si="2231"/>
        <v>0.5700289640511671</v>
      </c>
      <c r="AP2225" s="103">
        <v>4.2537471627213304</v>
      </c>
      <c r="AQ2225" s="103">
        <v>4.2606325479215315</v>
      </c>
      <c r="AR2225" s="103">
        <v>4.1573887550368172</v>
      </c>
      <c r="AS2225" s="103">
        <f t="shared" si="2232"/>
        <v>0.38590568713024653</v>
      </c>
      <c r="AT2225" s="103">
        <v>3.549970968036154</v>
      </c>
      <c r="AU2225" s="103">
        <v>3.6549902338762346</v>
      </c>
      <c r="AV2225" s="103">
        <v>3.6049603033753734</v>
      </c>
      <c r="AW2225" s="103">
        <v>3.6195099581141701</v>
      </c>
      <c r="AX2225" s="103">
        <f t="shared" si="2233"/>
        <v>4.481557398401162E-2</v>
      </c>
      <c r="AY2225" s="103"/>
      <c r="AZ2225" s="103">
        <v>-0.69801829450402875</v>
      </c>
      <c r="BA2225" s="103">
        <v>-0.69087589791222093</v>
      </c>
      <c r="BB2225" s="103">
        <v>-0.57120352938216445</v>
      </c>
      <c r="BC2225" s="103">
        <v>-0.56713294775648926</v>
      </c>
      <c r="BD2225" s="103">
        <v>-0.8162712015386302</v>
      </c>
      <c r="BE2225" s="103">
        <v>-0.80993978200145234</v>
      </c>
      <c r="BF2225" s="103">
        <f t="shared" si="2234"/>
        <v>-0.73688961735808456</v>
      </c>
      <c r="BG2225" s="103">
        <v>-0.52849707044665961</v>
      </c>
      <c r="BH2225" s="103">
        <v>-0.52240176803351468</v>
      </c>
      <c r="BI2225" s="103">
        <v>-0.65347702282803832</v>
      </c>
      <c r="BJ2225" s="103">
        <v>-0.64307549253863416</v>
      </c>
      <c r="BK2225" s="103">
        <v>-0.4407681964675409</v>
      </c>
      <c r="BL2225" s="103">
        <v>-0.43140104355316461</v>
      </c>
      <c r="BM2225" s="103">
        <v>-0.44608764594871037</v>
      </c>
      <c r="BN2225" s="103">
        <v>-0.43679948607789704</v>
      </c>
      <c r="BO2225" s="103">
        <f t="shared" si="2235"/>
        <v>-0.30059676726160039</v>
      </c>
      <c r="BP2225" s="103">
        <v>-0.79084353864210166</v>
      </c>
      <c r="BQ2225" s="103">
        <v>-0.53846618291286896</v>
      </c>
      <c r="BR2225" s="103">
        <v>-0.68003974261906297</v>
      </c>
      <c r="BS2225" s="103">
        <v>-0.73530403024587254</v>
      </c>
      <c r="BT2225" s="103">
        <v>-0.14333661954365881</v>
      </c>
      <c r="BU2225" s="103">
        <v>-0.14009250538940801</v>
      </c>
      <c r="BV2225" s="103">
        <v>-0.13757010972904882</v>
      </c>
      <c r="BW2225" s="103">
        <v>-0.33163238538322048</v>
      </c>
      <c r="BX2225" s="103">
        <v>-0.32977834464586864</v>
      </c>
      <c r="BY2225" s="103">
        <v>-0.33136830776674653</v>
      </c>
      <c r="BZ2225" s="102">
        <v>-0.32894666415988838</v>
      </c>
      <c r="CA2225" s="103">
        <f t="shared" si="2236"/>
        <v>-0.13680446370435231</v>
      </c>
      <c r="CB2225" s="103">
        <v>5.3185500845820771E-2</v>
      </c>
      <c r="CC2225" s="103">
        <v>5.3210649506250873E-2</v>
      </c>
      <c r="CD2225" s="103">
        <v>5.2036411445534787E-2</v>
      </c>
      <c r="CE2225" s="103">
        <v>4.6272825910096349E-2</v>
      </c>
      <c r="CF2225" s="103">
        <v>4.6558512511920024E-2</v>
      </c>
      <c r="CG2225" s="103">
        <v>4.5697945964867717E-2</v>
      </c>
      <c r="CH2225" s="103">
        <v>8.3412806472170836E-2</v>
      </c>
      <c r="CI2225" s="103">
        <v>8.3288180060494196E-2</v>
      </c>
      <c r="CJ2225" s="102">
        <v>0.23847959584394662</v>
      </c>
      <c r="CK2225" s="102">
        <v>0.237030802581324</v>
      </c>
      <c r="CL2225" s="103">
        <f t="shared" si="2237"/>
        <v>-3.0933383373188697E-2</v>
      </c>
      <c r="CM2225" s="103">
        <v>-0.2128550366626043</v>
      </c>
      <c r="CN2225" s="103">
        <v>-0.49111034161604317</v>
      </c>
      <c r="CO2225" s="103">
        <v>-0.48957162735393389</v>
      </c>
      <c r="CP2225" s="103">
        <v>-0.50357235499901065</v>
      </c>
      <c r="CQ2225" s="103">
        <v>-0.48790856597607024</v>
      </c>
      <c r="CR2225" s="103">
        <v>-0.47565391457826117</v>
      </c>
      <c r="CS2225" s="103">
        <v>3.0809000350293797E-2</v>
      </c>
      <c r="CT2225" s="103">
        <v>3.0295693407092424E-2</v>
      </c>
      <c r="CU2225" s="103">
        <v>2.8804721783947555E-2</v>
      </c>
      <c r="CV2225" s="103">
        <v>4.3234234980746203E-2</v>
      </c>
      <c r="CW2225" s="103">
        <v>4.2426426730689797E-2</v>
      </c>
      <c r="CX2225" s="103">
        <v>4.238199347900961E-2</v>
      </c>
      <c r="CY2225" s="103">
        <v>4.2381137745448202E-2</v>
      </c>
      <c r="CZ2225" s="103">
        <v>4.1550858041141114E-2</v>
      </c>
      <c r="DA2225" s="103">
        <f t="shared" si="2238"/>
        <v>2.378131047981221</v>
      </c>
      <c r="DB2225" s="102">
        <v>0.20404158539615119</v>
      </c>
      <c r="DC2225" s="102">
        <v>0.20157766498437621</v>
      </c>
      <c r="DD2225" s="102">
        <v>0.19795328655086297</v>
      </c>
      <c r="DE2225" s="102">
        <v>7.6779412276559211E-2</v>
      </c>
      <c r="DF2225" s="102">
        <v>7.5293524018428606E-2</v>
      </c>
      <c r="DG2225" s="102">
        <v>7.4310713714592191E-2</v>
      </c>
      <c r="DH2225" s="102">
        <v>8.1467676893001328E-2</v>
      </c>
      <c r="DI2225" s="102">
        <v>7.9685886057736605E-2</v>
      </c>
      <c r="DJ2225" s="102">
        <v>7.8319567715568264E-2</v>
      </c>
      <c r="DK2225" s="102">
        <v>8.0833873590395205E-2</v>
      </c>
      <c r="DL2225" s="102">
        <v>7.9269210509115964E-2</v>
      </c>
      <c r="DM2225" s="102">
        <v>7.806100146352575E-2</v>
      </c>
      <c r="DN2225" s="104">
        <f t="shared" si="2239"/>
        <v>1.3360442970317004</v>
      </c>
      <c r="DO2225" s="102">
        <v>7.806100146352575E-2</v>
      </c>
      <c r="DP2225" s="102">
        <v>0.25920214230676369</v>
      </c>
      <c r="DQ2225" s="102">
        <v>0.25737601458874776</v>
      </c>
      <c r="DR2225" s="102">
        <v>0.25441905309147872</v>
      </c>
      <c r="DS2225" s="102">
        <v>1.9072470745345236</v>
      </c>
      <c r="DT2225" s="102">
        <v>1.8874979787584183</v>
      </c>
      <c r="DU2225" s="102">
        <v>1.8403212875034725</v>
      </c>
      <c r="DV2225" s="105">
        <f t="shared" si="2240"/>
        <v>1.7208876348689015</v>
      </c>
      <c r="DW2225" s="106">
        <f t="shared" si="2240"/>
        <v>1.7134992203255468</v>
      </c>
      <c r="DX2225" s="107">
        <f t="shared" si="2240"/>
        <v>1.6947912009673338</v>
      </c>
      <c r="DZ2225" s="102">
        <f t="shared" si="2241"/>
        <v>0.45294983695416485</v>
      </c>
      <c r="EC2225" s="102">
        <f t="shared" si="2242"/>
        <v>0.16644922436830303</v>
      </c>
      <c r="EF2225" s="102">
        <f t="shared" si="2243"/>
        <v>0.15837377096262989</v>
      </c>
      <c r="EI2225" s="102">
        <f t="shared" si="2244"/>
        <v>0.15535073612995753</v>
      </c>
      <c r="EL2225" s="102">
        <f t="shared" si="2245"/>
        <v>0.15228259729515789</v>
      </c>
      <c r="EO2225" s="102">
        <f t="shared" si="2246"/>
        <v>0.14963590189692749</v>
      </c>
    </row>
    <row r="2226" spans="1:145" ht="15.5" x14ac:dyDescent="0.35">
      <c r="A2226" s="56" t="s">
        <v>485</v>
      </c>
      <c r="B2226" s="102">
        <f t="shared" si="2228"/>
        <v>0.23742486439328001</v>
      </c>
      <c r="C2226" s="102">
        <f t="shared" si="2228"/>
        <v>0.16617916308505135</v>
      </c>
      <c r="D2226" s="102">
        <f t="shared" si="2228"/>
        <v>0.17965539827464133</v>
      </c>
      <c r="E2226" s="102">
        <f t="shared" si="2228"/>
        <v>0.23786342031079821</v>
      </c>
      <c r="F2226" s="102">
        <f t="shared" si="2228"/>
        <v>0.20388025120308031</v>
      </c>
      <c r="G2226" s="102">
        <f t="shared" si="2228"/>
        <v>0.18149956159107833</v>
      </c>
      <c r="H2226" s="102">
        <f t="shared" si="2228"/>
        <v>0.22037684786072187</v>
      </c>
      <c r="I2226" s="102">
        <f t="shared" si="2228"/>
        <v>0.35571341263596945</v>
      </c>
      <c r="J2226" s="102">
        <f t="shared" si="2228"/>
        <v>1.4729786426266656</v>
      </c>
      <c r="K2226" s="102">
        <f t="shared" si="2228"/>
        <v>2.7047522411731029</v>
      </c>
      <c r="L2226" s="102">
        <f t="shared" si="2228"/>
        <v>2.6893065368076368</v>
      </c>
      <c r="M2226" s="102">
        <f t="shared" si="2228"/>
        <v>2.13157147595438</v>
      </c>
      <c r="N2226" s="102">
        <f t="shared" si="2228"/>
        <v>2.4426822966862356</v>
      </c>
      <c r="O2226" s="102">
        <f t="shared" si="2228"/>
        <v>3.0700521217492285</v>
      </c>
      <c r="P2226" s="102">
        <f t="shared" si="2228"/>
        <v>4.8615279398933149</v>
      </c>
      <c r="Q2226" s="102">
        <f t="shared" si="2228"/>
        <v>3.5647435480171579</v>
      </c>
      <c r="R2226" s="102">
        <f t="shared" si="2228"/>
        <v>4.7628135483957221</v>
      </c>
      <c r="S2226" s="102">
        <f t="shared" si="2228"/>
        <v>4.1694748920232101</v>
      </c>
      <c r="T2226" s="102">
        <f t="shared" si="2228"/>
        <v>4.3314582593242346</v>
      </c>
      <c r="U2226" s="102">
        <f t="shared" si="2228"/>
        <v>4.8227017871805051</v>
      </c>
      <c r="V2226" s="102">
        <f t="shared" si="2228"/>
        <v>5.7355885239981195</v>
      </c>
      <c r="W2226" s="102">
        <f t="shared" si="2228"/>
        <v>5.1674323918888776</v>
      </c>
      <c r="X2226" s="103">
        <f t="shared" si="2228"/>
        <v>8.7373348079786766</v>
      </c>
      <c r="Y2226" s="103">
        <f t="shared" si="2228"/>
        <v>6.4070179275671988</v>
      </c>
      <c r="Z2226" s="102">
        <f t="shared" si="2228"/>
        <v>6.6674081006990153</v>
      </c>
      <c r="AA2226" s="102">
        <f t="shared" si="2228"/>
        <v>7.9184241610114281</v>
      </c>
      <c r="AB2226" s="102">
        <v>6.5767777908655036</v>
      </c>
      <c r="AC2226" s="102">
        <v>6.7485935282399119</v>
      </c>
      <c r="AD2226" s="102">
        <v>7.122820985376932</v>
      </c>
      <c r="AE2226" s="102">
        <f t="shared" si="2229"/>
        <v>7.3646971729164363</v>
      </c>
      <c r="AF2226" s="102">
        <v>7.2336414749578921</v>
      </c>
      <c r="AG2226" s="102">
        <v>7.0600223483580944</v>
      </c>
      <c r="AH2226" s="102">
        <v>7.0518020278142908</v>
      </c>
      <c r="AI2226" s="102">
        <v>7.1479777677225016</v>
      </c>
      <c r="AJ2226" s="103">
        <f t="shared" si="2230"/>
        <v>6.5219875277316088</v>
      </c>
      <c r="AK2226" s="103">
        <v>5.4988288002255397</v>
      </c>
      <c r="AL2226" s="103">
        <v>4.806280082528442</v>
      </c>
      <c r="AM2226" s="103">
        <v>5.1980867060642337</v>
      </c>
      <c r="AN2226" s="103">
        <v>5.2009911028216207</v>
      </c>
      <c r="AO2226" s="103">
        <f t="shared" si="2231"/>
        <v>6.7185133752903337</v>
      </c>
      <c r="AP2226" s="103">
        <v>4.9999533751349912</v>
      </c>
      <c r="AQ2226" s="103">
        <v>4.9563125421173506</v>
      </c>
      <c r="AR2226" s="103">
        <v>5.2024429570694712</v>
      </c>
      <c r="AS2226" s="103">
        <f t="shared" si="2232"/>
        <v>3.5927678946146009</v>
      </c>
      <c r="AT2226" s="103">
        <v>2.7565067079206371</v>
      </c>
      <c r="AU2226" s="103">
        <v>2.5527290254414901</v>
      </c>
      <c r="AV2226" s="103">
        <v>1.8450013351562899</v>
      </c>
      <c r="AW2226" s="103">
        <v>1.8520256966613975</v>
      </c>
      <c r="AX2226" s="103">
        <f t="shared" si="2233"/>
        <v>4.2135680344179045</v>
      </c>
      <c r="AY2226" s="103"/>
      <c r="AZ2226" s="103">
        <v>2.1015831248209547</v>
      </c>
      <c r="BA2226" s="103">
        <v>2.4387599633836654</v>
      </c>
      <c r="BB2226" s="103">
        <v>3.2409716539895097</v>
      </c>
      <c r="BC2226" s="103">
        <v>3.3410982381879575</v>
      </c>
      <c r="BD2226" s="103">
        <v>2.9309079373240294</v>
      </c>
      <c r="BE2226" s="103">
        <v>3.0087076311420069</v>
      </c>
      <c r="BF2226" s="103">
        <f t="shared" si="2234"/>
        <v>3.9137133007492544</v>
      </c>
      <c r="BG2226" s="103">
        <v>4.4576108495516928</v>
      </c>
      <c r="BH2226" s="103">
        <v>4.6175174146742544</v>
      </c>
      <c r="BI2226" s="103">
        <v>4.2337217059135535</v>
      </c>
      <c r="BJ2226" s="103">
        <v>4.4112652948802848</v>
      </c>
      <c r="BK2226" s="103">
        <v>4.1901307197534683</v>
      </c>
      <c r="BL2226" s="103">
        <v>4.3544250326585976</v>
      </c>
      <c r="BM2226" s="103">
        <v>4.2298365542255025</v>
      </c>
      <c r="BN2226" s="103">
        <v>4.3998576663241389</v>
      </c>
      <c r="BO2226" s="103">
        <f t="shared" si="2235"/>
        <v>3.2463382199026225</v>
      </c>
      <c r="BP2226" s="103">
        <v>3.0554376593001908</v>
      </c>
      <c r="BQ2226" s="103">
        <v>3.2762424334138514</v>
      </c>
      <c r="BR2226" s="103">
        <v>3.195295365766865</v>
      </c>
      <c r="BS2226" s="103">
        <v>4.0220186115945609</v>
      </c>
      <c r="BT2226" s="103">
        <v>3.0903683926409102</v>
      </c>
      <c r="BU2226" s="103">
        <v>3.7993887959217805</v>
      </c>
      <c r="BV2226" s="103">
        <v>4.3591172307264765</v>
      </c>
      <c r="BW2226" s="103">
        <v>3.2382530893453234</v>
      </c>
      <c r="BX2226" s="103">
        <v>3.2134904322959286</v>
      </c>
      <c r="BY2226" s="103">
        <v>3.3429771002020758</v>
      </c>
      <c r="BZ2226" s="102">
        <v>3.225539950628221</v>
      </c>
      <c r="CA2226" s="103">
        <f t="shared" si="2236"/>
        <v>3.0416991123523212</v>
      </c>
      <c r="CB2226" s="103">
        <v>3.3723923755056546</v>
      </c>
      <c r="CC2226" s="103">
        <v>3.3587587180108649</v>
      </c>
      <c r="CD2226" s="103">
        <v>3.1448801500091363</v>
      </c>
      <c r="CE2226" s="103">
        <v>3.4698990356070967</v>
      </c>
      <c r="CF2226" s="103">
        <v>3.441933104933284</v>
      </c>
      <c r="CG2226" s="103">
        <v>3.2283146990890561</v>
      </c>
      <c r="CH2226" s="103">
        <v>3.5824368866180154</v>
      </c>
      <c r="CI2226" s="103">
        <v>3.301982458848792</v>
      </c>
      <c r="CJ2226" s="102">
        <v>3.5360355875211233</v>
      </c>
      <c r="CK2226" s="102">
        <v>3.2432243216856542</v>
      </c>
      <c r="CL2226" s="103">
        <f t="shared" si="2237"/>
        <v>3.2934002391717176</v>
      </c>
      <c r="CM2226" s="103">
        <v>3.4965798101670833</v>
      </c>
      <c r="CN2226" s="103">
        <v>3.5363033222109768</v>
      </c>
      <c r="CO2226" s="103">
        <v>3.5236861185168373</v>
      </c>
      <c r="CP2226" s="103">
        <v>3.7913280000733383</v>
      </c>
      <c r="CQ2226" s="103">
        <v>3.5458337332050793</v>
      </c>
      <c r="CR2226" s="103">
        <v>3.3641866123814741</v>
      </c>
      <c r="CS2226" s="103">
        <v>3.9953159620095473</v>
      </c>
      <c r="CT2226" s="103">
        <v>3.8821862604499531</v>
      </c>
      <c r="CU2226" s="103">
        <v>3.5222943447060429</v>
      </c>
      <c r="CV2226" s="103">
        <v>3.8918598507867905</v>
      </c>
      <c r="CW2226" s="103">
        <v>3.7920741958645463</v>
      </c>
      <c r="CX2226" s="103">
        <v>3.772988511859332</v>
      </c>
      <c r="CY2226" s="103">
        <v>3.7726874306672475</v>
      </c>
      <c r="CZ2226" s="103">
        <v>3.6479258792010976</v>
      </c>
      <c r="DA2226" s="103">
        <f t="shared" si="2238"/>
        <v>4.0012973797885811</v>
      </c>
      <c r="DB2226" s="102">
        <v>3.4008256808170345</v>
      </c>
      <c r="DC2226" s="102">
        <v>3.2912544266763244</v>
      </c>
      <c r="DD2226" s="102">
        <v>3.1124393146925757</v>
      </c>
      <c r="DE2226" s="102">
        <v>3.2756932055540648</v>
      </c>
      <c r="DF2226" s="102">
        <v>3.1502706454001639</v>
      </c>
      <c r="DG2226" s="102">
        <v>3.0047914231708623</v>
      </c>
      <c r="DH2226" s="102">
        <v>3.5686326656392615</v>
      </c>
      <c r="DI2226" s="102">
        <v>3.449495088588582</v>
      </c>
      <c r="DJ2226" s="102">
        <v>3.3784458962165593</v>
      </c>
      <c r="DK2226" s="102">
        <v>3.4344332452227073</v>
      </c>
      <c r="DL2226" s="102">
        <v>3.3425764185235041</v>
      </c>
      <c r="DM2226" s="102">
        <v>3.3666166011998042</v>
      </c>
      <c r="DN2226" s="104">
        <f t="shared" si="2239"/>
        <v>3.5094892086731098</v>
      </c>
      <c r="DO2226" s="102">
        <v>3.3666166011998042</v>
      </c>
      <c r="DP2226" s="102">
        <v>3.5978910977000429</v>
      </c>
      <c r="DQ2226" s="102">
        <v>3.4259018062655615</v>
      </c>
      <c r="DR2226" s="102">
        <v>3.1649897154449178</v>
      </c>
      <c r="DS2226" s="102">
        <v>3.6424965153127875</v>
      </c>
      <c r="DT2226" s="102">
        <v>3.5609467785996429</v>
      </c>
      <c r="DU2226" s="102">
        <v>3.3856547760314641</v>
      </c>
      <c r="DV2226" s="105">
        <f t="shared" si="2240"/>
        <v>3.2927502232492132</v>
      </c>
      <c r="DW2226" s="106">
        <f t="shared" si="2240"/>
        <v>3.2663892136473991</v>
      </c>
      <c r="DX2226" s="107">
        <f t="shared" si="2240"/>
        <v>3.185375805829151</v>
      </c>
      <c r="DZ2226" s="102">
        <f t="shared" si="2241"/>
        <v>3.2202805535905079</v>
      </c>
      <c r="EC2226" s="102">
        <f t="shared" si="2242"/>
        <v>3.0199427922116313</v>
      </c>
      <c r="EF2226" s="102">
        <f t="shared" si="2243"/>
        <v>2.8338873969547471</v>
      </c>
      <c r="EI2226" s="102">
        <f t="shared" si="2244"/>
        <v>2.6794106633200832</v>
      </c>
      <c r="EL2226" s="102">
        <f t="shared" si="2245"/>
        <v>2.544335495753288</v>
      </c>
      <c r="EO2226" s="102">
        <f t="shared" si="2246"/>
        <v>2.4006718462275289</v>
      </c>
    </row>
    <row r="2227" spans="1:145" ht="15.5" x14ac:dyDescent="0.35">
      <c r="A2227" s="56" t="s">
        <v>486</v>
      </c>
      <c r="B2227" s="102">
        <f t="shared" si="2228"/>
        <v>0.99781211556472116</v>
      </c>
      <c r="C2227" s="102">
        <f t="shared" si="2228"/>
        <v>0.96581574958026539</v>
      </c>
      <c r="D2227" s="102">
        <f t="shared" si="2228"/>
        <v>1.0794503406799718</v>
      </c>
      <c r="E2227" s="102">
        <f t="shared" si="2228"/>
        <v>1.0187910941748515</v>
      </c>
      <c r="F2227" s="102">
        <f t="shared" si="2228"/>
        <v>0.61082047215297963</v>
      </c>
      <c r="G2227" s="102">
        <f t="shared" si="2228"/>
        <v>0.87835507791861378</v>
      </c>
      <c r="H2227" s="102">
        <f t="shared" si="2228"/>
        <v>0.67093143899178087</v>
      </c>
      <c r="I2227" s="102">
        <f t="shared" si="2228"/>
        <v>0.89743812789414934</v>
      </c>
      <c r="J2227" s="102">
        <f t="shared" si="2228"/>
        <v>0.89511240541843129</v>
      </c>
      <c r="K2227" s="102">
        <f t="shared" si="2228"/>
        <v>1.2410927939414595</v>
      </c>
      <c r="L2227" s="102">
        <f t="shared" si="2228"/>
        <v>0.99516562229682837</v>
      </c>
      <c r="M2227" s="102">
        <f t="shared" si="2228"/>
        <v>1.2841253094212699</v>
      </c>
      <c r="N2227" s="102">
        <f t="shared" si="2228"/>
        <v>1.1282977495855173</v>
      </c>
      <c r="O2227" s="102">
        <f t="shared" si="2228"/>
        <v>1.1813038224898509</v>
      </c>
      <c r="P2227" s="102">
        <f t="shared" si="2228"/>
        <v>2.7959441763281307</v>
      </c>
      <c r="Q2227" s="102">
        <f t="shared" si="2228"/>
        <v>7.0207593407287705</v>
      </c>
      <c r="R2227" s="102">
        <f t="shared" si="2228"/>
        <v>4.1494451875418505</v>
      </c>
      <c r="S2227" s="102">
        <f t="shared" si="2228"/>
        <v>3.1649808679403684</v>
      </c>
      <c r="T2227" s="102">
        <f t="shared" si="2228"/>
        <v>2.6191950526204919</v>
      </c>
      <c r="U2227" s="102">
        <f t="shared" si="2228"/>
        <v>2.9674959980972591</v>
      </c>
      <c r="V2227" s="102">
        <f t="shared" si="2228"/>
        <v>2.7190533156895014</v>
      </c>
      <c r="W2227" s="102">
        <f t="shared" si="2228"/>
        <v>2.522405682867122</v>
      </c>
      <c r="X2227" s="103">
        <f t="shared" si="2228"/>
        <v>3.4607792161913076</v>
      </c>
      <c r="Y2227" s="103">
        <f t="shared" si="2228"/>
        <v>4.2330042127210845</v>
      </c>
      <c r="Z2227" s="102">
        <f t="shared" si="2228"/>
        <v>3.167398427600407</v>
      </c>
      <c r="AA2227" s="102">
        <f t="shared" si="2228"/>
        <v>3.724933824658371</v>
      </c>
      <c r="AB2227" s="102">
        <v>4.3501153884555421</v>
      </c>
      <c r="AC2227" s="102">
        <v>4.50035031268306</v>
      </c>
      <c r="AD2227" s="102">
        <v>4.2988421310328784</v>
      </c>
      <c r="AE2227" s="102">
        <f t="shared" si="2229"/>
        <v>3.5880452316996028</v>
      </c>
      <c r="AF2227" s="102">
        <v>4.9883636040808659</v>
      </c>
      <c r="AG2227" s="102">
        <v>4.7945624501512256</v>
      </c>
      <c r="AH2227" s="102">
        <v>4.4106248850926901</v>
      </c>
      <c r="AI2227" s="102">
        <v>4.4260025888716008</v>
      </c>
      <c r="AJ2227" s="103">
        <f t="shared" si="2230"/>
        <v>3.8249683461888999</v>
      </c>
      <c r="AK2227" s="103">
        <v>4.6038407223086395</v>
      </c>
      <c r="AL2227" s="103">
        <v>3.8564811430875925</v>
      </c>
      <c r="AM2227" s="103">
        <v>3.9067576726689857</v>
      </c>
      <c r="AN2227" s="103">
        <v>3.9180489945809653</v>
      </c>
      <c r="AO2227" s="103">
        <f t="shared" si="2231"/>
        <v>3.5040501357981433</v>
      </c>
      <c r="AP2227" s="103">
        <v>3.8971678394905855</v>
      </c>
      <c r="AQ2227" s="103">
        <v>3.4799798350747015</v>
      </c>
      <c r="AR2227" s="103">
        <v>3.0599963563219545</v>
      </c>
      <c r="AS2227" s="103">
        <f t="shared" si="2232"/>
        <v>3.0120285903483928</v>
      </c>
      <c r="AT2227" s="103">
        <v>2.9095650107290498</v>
      </c>
      <c r="AU2227" s="103">
        <v>2.9498412603596922</v>
      </c>
      <c r="AV2227" s="103">
        <v>3.0139768520984074</v>
      </c>
      <c r="AW2227" s="103">
        <v>3.0051033527243018</v>
      </c>
      <c r="AX2227" s="103">
        <f t="shared" si="2233"/>
        <v>3.1558865003737062</v>
      </c>
      <c r="AY2227" s="103"/>
      <c r="AZ2227" s="103">
        <v>2.718513668778566</v>
      </c>
      <c r="BA2227" s="103">
        <v>2.5650020597769192</v>
      </c>
      <c r="BB2227" s="103">
        <v>3.058993519355111</v>
      </c>
      <c r="BC2227" s="103">
        <v>2.8850894416945523</v>
      </c>
      <c r="BD2227" s="103">
        <v>3.2653955758705884</v>
      </c>
      <c r="BE2227" s="103">
        <v>3.4022099182778898</v>
      </c>
      <c r="BF2227" s="103">
        <f t="shared" si="2234"/>
        <v>3.2264929467078032</v>
      </c>
      <c r="BG2227" s="103">
        <v>3.2340621985296933</v>
      </c>
      <c r="BH2227" s="103">
        <v>3.3574667618229777</v>
      </c>
      <c r="BI2227" s="103">
        <v>3.1512942667102464</v>
      </c>
      <c r="BJ2227" s="103">
        <v>3.0735798759802928</v>
      </c>
      <c r="BK2227" s="103">
        <v>3.2655803465740334</v>
      </c>
      <c r="BL2227" s="103">
        <v>3.4562872097600832</v>
      </c>
      <c r="BM2227" s="103">
        <v>3.3299801521439321</v>
      </c>
      <c r="BN2227" s="103">
        <v>3.3284871957108804</v>
      </c>
      <c r="BO2227" s="103">
        <f t="shared" si="2235"/>
        <v>3.28876629595179</v>
      </c>
      <c r="BP2227" s="103">
        <v>3.2564246561105823</v>
      </c>
      <c r="BQ2227" s="103">
        <v>3.4917539904931849</v>
      </c>
      <c r="BR2227" s="103">
        <v>3.1728937367390793</v>
      </c>
      <c r="BS2227" s="103">
        <v>2.5634714440183402</v>
      </c>
      <c r="BT2227" s="103">
        <v>3.1842330060094537</v>
      </c>
      <c r="BU2227" s="103">
        <v>3.1737100179251319</v>
      </c>
      <c r="BV2227" s="103">
        <v>2.7562992869973169</v>
      </c>
      <c r="BW2227" s="103">
        <v>3.397941243232832</v>
      </c>
      <c r="BX2227" s="103">
        <v>3.4351252777841412</v>
      </c>
      <c r="BY2227" s="103">
        <v>3.2936686342458517</v>
      </c>
      <c r="BZ2227" s="102">
        <v>3.3619862807503447</v>
      </c>
      <c r="CA2227" s="103">
        <f t="shared" si="2236"/>
        <v>3.4104546741310724</v>
      </c>
      <c r="CB2227" s="103">
        <v>3.6125385842962547</v>
      </c>
      <c r="CC2227" s="103">
        <v>3.6473925379409802</v>
      </c>
      <c r="CD2227" s="103">
        <v>3.4970676623901671</v>
      </c>
      <c r="CE2227" s="103">
        <v>3.5010118389025076</v>
      </c>
      <c r="CF2227" s="103">
        <v>3.5369001828976288</v>
      </c>
      <c r="CG2227" s="103">
        <v>3.3908962011571737</v>
      </c>
      <c r="CH2227" s="103">
        <v>3.7681099842494512</v>
      </c>
      <c r="CI2227" s="103">
        <v>3.7064980562595982</v>
      </c>
      <c r="CJ2227" s="102">
        <v>3.7545609408257246</v>
      </c>
      <c r="CK2227" s="102">
        <v>3.6753922705509523</v>
      </c>
      <c r="CL2227" s="103">
        <f t="shared" si="2237"/>
        <v>3.5901726913957419</v>
      </c>
      <c r="CM2227" s="103">
        <v>3.3997546671225796</v>
      </c>
      <c r="CN2227" s="103">
        <v>3.767797821890825</v>
      </c>
      <c r="CO2227" s="103">
        <v>3.7483304412115701</v>
      </c>
      <c r="CP2227" s="103">
        <v>3.723529533680078</v>
      </c>
      <c r="CQ2227" s="103">
        <v>3.7331390275722312</v>
      </c>
      <c r="CR2227" s="103">
        <v>3.5819758939980924</v>
      </c>
      <c r="CS2227" s="103">
        <v>3.3238917389284559</v>
      </c>
      <c r="CT2227" s="103">
        <v>3.4537042739262107</v>
      </c>
      <c r="CU2227" s="103">
        <v>3.603273436042659</v>
      </c>
      <c r="CV2227" s="103">
        <v>3.2246272620888736</v>
      </c>
      <c r="CW2227" s="103">
        <v>3.3568205738074277</v>
      </c>
      <c r="CX2227" s="103">
        <v>3.0676939240085326</v>
      </c>
      <c r="CY2227" s="103">
        <v>3.3572556755496792</v>
      </c>
      <c r="CZ2227" s="103">
        <v>3.7834554189555041</v>
      </c>
      <c r="DA2227" s="103">
        <f t="shared" si="2238"/>
        <v>3.1417938838867157</v>
      </c>
      <c r="DB2227" s="102">
        <v>3.041292254976919</v>
      </c>
      <c r="DC2227" s="102">
        <v>2.9710256425159458</v>
      </c>
      <c r="DD2227" s="102">
        <v>2.5683484429136829</v>
      </c>
      <c r="DE2227" s="102">
        <v>2.9732574044443454</v>
      </c>
      <c r="DF2227" s="102">
        <v>2.9700982905647866</v>
      </c>
      <c r="DG2227" s="102">
        <v>2.9729052868911379</v>
      </c>
      <c r="DH2227" s="102">
        <v>3.2618803083563996</v>
      </c>
      <c r="DI2227" s="102">
        <v>3.2654798507972731</v>
      </c>
      <c r="DJ2227" s="102">
        <v>3.2816677054551886</v>
      </c>
      <c r="DK2227" s="102">
        <v>3.2647801463871979</v>
      </c>
      <c r="DL2227" s="102">
        <v>3.251520209126932</v>
      </c>
      <c r="DM2227" s="102">
        <v>3.2702542621373385</v>
      </c>
      <c r="DN2227" s="104">
        <f t="shared" si="2239"/>
        <v>3.5596202220027582</v>
      </c>
      <c r="DO2227" s="102">
        <v>3.2702542621373385</v>
      </c>
      <c r="DP2227" s="102">
        <v>3.7304275791571477</v>
      </c>
      <c r="DQ2227" s="102">
        <v>3.6825665805583894</v>
      </c>
      <c r="DR2227" s="102">
        <v>3.3647223746812456</v>
      </c>
      <c r="DS2227" s="102">
        <v>3.6528432381337641</v>
      </c>
      <c r="DT2227" s="102">
        <v>3.6254790684227705</v>
      </c>
      <c r="DU2227" s="102">
        <v>3.4943361898940566</v>
      </c>
      <c r="DV2227" s="105">
        <f t="shared" si="2240"/>
        <v>3.4372422424268927</v>
      </c>
      <c r="DW2227" s="106">
        <f t="shared" si="2240"/>
        <v>3.4747334343370166</v>
      </c>
      <c r="DX2227" s="107">
        <f t="shared" si="2240"/>
        <v>3.6029187567207748</v>
      </c>
      <c r="DZ2227" s="102">
        <f t="shared" si="2241"/>
        <v>2.9793960150334877</v>
      </c>
      <c r="EC2227" s="102">
        <f t="shared" si="2242"/>
        <v>2.9443844230656273</v>
      </c>
      <c r="EF2227" s="102">
        <f t="shared" si="2243"/>
        <v>2.7960668622953713</v>
      </c>
      <c r="EI2227" s="102">
        <f t="shared" si="2244"/>
        <v>2.6480341600673305</v>
      </c>
      <c r="EL2227" s="102">
        <f t="shared" si="2245"/>
        <v>2.5117892330577702</v>
      </c>
      <c r="EO2227" s="102">
        <f t="shared" si="2246"/>
        <v>2.3931155105827187</v>
      </c>
    </row>
    <row r="2228" spans="1:145" ht="15.5" x14ac:dyDescent="0.35">
      <c r="A2228" s="126" t="s">
        <v>719</v>
      </c>
      <c r="B2228" s="27"/>
      <c r="C2228" s="27"/>
      <c r="D2228" s="27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  <c r="V2228" s="27"/>
      <c r="W2228" s="27"/>
      <c r="X2228" s="160"/>
      <c r="Y2228" s="160"/>
      <c r="Z2228" s="27"/>
      <c r="AA2228" s="27"/>
      <c r="AB2228" s="27"/>
      <c r="AC2228" s="27"/>
      <c r="AD2228" s="27"/>
      <c r="AE2228" s="27"/>
      <c r="AF2228" s="27"/>
      <c r="AG2228" s="27"/>
      <c r="AH2228" s="27"/>
      <c r="AI2228" s="27"/>
      <c r="AJ2228" s="160"/>
      <c r="AK2228" s="160"/>
      <c r="AL2228" s="160"/>
      <c r="AM2228" s="160"/>
      <c r="AN2228" s="160"/>
      <c r="AO2228" s="160"/>
      <c r="AP2228" s="160"/>
      <c r="AQ2228" s="160"/>
      <c r="AR2228" s="160"/>
      <c r="AS2228" s="160"/>
      <c r="AT2228" s="160"/>
      <c r="AU2228" s="160"/>
      <c r="AV2228" s="160"/>
      <c r="AW2228" s="160"/>
      <c r="AX2228" s="160"/>
      <c r="AY2228" s="160"/>
      <c r="AZ2228" s="160"/>
      <c r="BA2228" s="160"/>
      <c r="BB2228" s="160"/>
      <c r="BC2228" s="160"/>
      <c r="BD2228" s="160"/>
      <c r="BE2228" s="160"/>
      <c r="BF2228" s="160"/>
      <c r="BG2228" s="160"/>
      <c r="BH2228" s="160"/>
      <c r="BI2228" s="160"/>
      <c r="BJ2228" s="160"/>
      <c r="BK2228" s="160"/>
      <c r="BL2228" s="160"/>
      <c r="BM2228" s="160"/>
      <c r="BN2228" s="160"/>
      <c r="BO2228" s="160"/>
      <c r="BP2228" s="160"/>
      <c r="BQ2228" s="160"/>
      <c r="BR2228" s="160"/>
      <c r="BS2228" s="160"/>
      <c r="BT2228" s="160"/>
      <c r="BU2228" s="160"/>
      <c r="BV2228" s="160"/>
      <c r="BW2228" s="160"/>
      <c r="BX2228" s="160"/>
      <c r="BY2228" s="160"/>
      <c r="BZ2228" s="27"/>
      <c r="CA2228" s="160"/>
      <c r="CB2228" s="160"/>
      <c r="CC2228" s="160"/>
      <c r="CD2228" s="160"/>
      <c r="CE2228" s="160"/>
      <c r="CF2228" s="160"/>
      <c r="CG2228" s="160"/>
      <c r="CH2228" s="160"/>
      <c r="CI2228" s="160"/>
      <c r="CJ2228" s="27"/>
      <c r="CK2228" s="27"/>
      <c r="CL2228" s="160"/>
      <c r="CM2228" s="160"/>
      <c r="CN2228" s="160"/>
      <c r="CO2228" s="160"/>
      <c r="CP2228" s="160"/>
      <c r="CQ2228" s="160"/>
      <c r="CR2228" s="160"/>
      <c r="CS2228" s="160"/>
      <c r="CT2228" s="160"/>
      <c r="CU2228" s="160"/>
      <c r="CV2228" s="160"/>
      <c r="CW2228" s="160"/>
      <c r="CX2228" s="160"/>
      <c r="CY2228" s="160"/>
      <c r="CZ2228" s="160"/>
      <c r="DA2228" s="160"/>
      <c r="DB2228" s="27"/>
      <c r="DC2228" s="27"/>
      <c r="DD2228" s="27"/>
      <c r="DE2228" s="27"/>
      <c r="DF2228" s="27"/>
      <c r="DG2228" s="27"/>
      <c r="DH2228" s="27"/>
      <c r="DI2228" s="27"/>
      <c r="DJ2228" s="27"/>
      <c r="DK2228" s="27"/>
      <c r="DL2228" s="27"/>
      <c r="DM2228" s="27"/>
      <c r="DN2228" s="161"/>
      <c r="DO2228" s="27"/>
      <c r="DP2228" s="27"/>
      <c r="DQ2228" s="27"/>
      <c r="DR2228" s="27"/>
      <c r="DS2228" s="27"/>
      <c r="DT2228" s="27"/>
      <c r="DU2228" s="27"/>
      <c r="DV2228" s="162"/>
      <c r="DW2228" s="163"/>
      <c r="DX2228" s="164"/>
      <c r="DZ2228" s="27"/>
      <c r="EC2228" s="27"/>
      <c r="EF2228" s="27"/>
      <c r="EI2228" s="27"/>
      <c r="EL2228" s="27"/>
      <c r="EO2228" s="27"/>
    </row>
    <row r="2229" spans="1:145" ht="15.5" x14ac:dyDescent="0.35">
      <c r="A2229" s="56" t="s">
        <v>482</v>
      </c>
      <c r="B2229" s="102">
        <f>([2]CAMEROUN!C1096+[2]CAMEROUN!D1096)*50/B2622</f>
        <v>14.133050094292587</v>
      </c>
      <c r="C2229" s="102">
        <f>([2]CAMEROUN!D1096+[2]CAMEROUN!E1096)*50/C2622</f>
        <v>6.9711288019464002</v>
      </c>
      <c r="D2229" s="102">
        <f>([2]CAMEROUN!E1096+[2]CAMEROUN!F1096)*50/D2622</f>
        <v>5.8115075207273899</v>
      </c>
      <c r="E2229" s="102">
        <f>([2]CAMEROUN!F1096+[2]CAMEROUN!G1096)*50/E2622</f>
        <v>9.0696147308735195</v>
      </c>
      <c r="F2229" s="102">
        <f>([2]CAMEROUN!G1096+[2]CAMEROUN!H1096)*50/F2622</f>
        <v>8.0690716550635049</v>
      </c>
      <c r="G2229" s="102">
        <f>([2]CAMEROUN!H1096+[2]CAMEROUN!I1096)*50/G2622</f>
        <v>3.6054468435404483</v>
      </c>
      <c r="H2229" s="102">
        <f>([2]CAMEROUN!I1096+[2]CAMEROUN!J1096)*50/H2622</f>
        <v>3.3831416727170529</v>
      </c>
      <c r="I2229" s="102">
        <f>([2]CAMEROUN!J1096+[2]CAMEROUN!K1096)*50/I2622</f>
        <v>2.3862779228314475</v>
      </c>
      <c r="J2229" s="102">
        <f>([2]CAMEROUN!K1096+[2]CAMEROUN!L1096)*50/J2622</f>
        <v>1.240462284081024</v>
      </c>
      <c r="K2229" s="102">
        <f>([2]CAMEROUN!L1096+[2]CAMEROUN!M1096)*50/K2622</f>
        <v>1.5199776161163963</v>
      </c>
      <c r="L2229" s="102">
        <f>([2]CAMEROUN!M1096+[2]CAMEROUN!N1096)*50/L2622</f>
        <v>1.9302564102564101</v>
      </c>
      <c r="M2229" s="102">
        <f>([2]CAMEROUN!N1096+[2]CAMEROUN!O1096)*50/M2622</f>
        <v>2.0239566498716606</v>
      </c>
      <c r="N2229" s="102">
        <f>([2]CAMEROUN!O1096+[2]CAMEROUN!P1096)*50/N2622</f>
        <v>2.2715946130041851</v>
      </c>
      <c r="O2229" s="102">
        <f>([2]CAMEROUN!P1096+[2]CAMEROUN!Q1096)*50/O2622</f>
        <v>3.1096809483854142</v>
      </c>
      <c r="P2229" s="102">
        <f>[2]CAMEROUN!AH1181*100</f>
        <v>2.7203912036076932</v>
      </c>
      <c r="Q2229" s="102">
        <f>[2]CAMEROUN!AI1181*100</f>
        <v>2.1303078881758872</v>
      </c>
      <c r="R2229" s="102">
        <f>[2]CAMEROUN!AJ1181*100</f>
        <v>2.1503602057262885</v>
      </c>
      <c r="S2229" s="102">
        <f>[2]CAMEROUN!AK1181*100</f>
        <v>2.3305648996753145</v>
      </c>
      <c r="T2229" s="102">
        <f>[2]CAMEROUN!AL1181*100</f>
        <v>3.413104288546394</v>
      </c>
      <c r="U2229" s="102">
        <f>[2]CAMEROUN!AM1181*100</f>
        <v>3.0703229940268275</v>
      </c>
      <c r="V2229" s="102">
        <f>[2]CAMEROUN!AN1181*100</f>
        <v>4.0053441906369569</v>
      </c>
      <c r="W2229" s="102">
        <f>[2]CAMEROUN!AO1181*100</f>
        <v>5.4811929879152146</v>
      </c>
      <c r="X2229" s="103">
        <f>[2]CAMEROUN!AP1181*100</f>
        <v>4.001446280386296</v>
      </c>
      <c r="Y2229" s="103">
        <f>[2]CAMEROUN!AQ1181*100</f>
        <v>3.7463995640553223</v>
      </c>
      <c r="Z2229" s="102">
        <f>[2]CAMEROUN!AR1181*100</f>
        <v>5.023571604677235</v>
      </c>
      <c r="AA2229" s="102">
        <f>[2]CAMEROUN!AS1181*100</f>
        <v>4.9176696910508504</v>
      </c>
      <c r="AB2229" s="102">
        <v>6.9059857889687146</v>
      </c>
      <c r="AC2229" s="102">
        <v>6.3957667804050811</v>
      </c>
      <c r="AD2229" s="102">
        <v>6.4574720481147807</v>
      </c>
      <c r="AE2229" s="102">
        <f>[2]CAMEROUN!AT1181*100</f>
        <v>4.9167386468787955</v>
      </c>
      <c r="AF2229" s="102">
        <v>3.6434014073778038</v>
      </c>
      <c r="AG2229" s="102">
        <v>3.5492553903693769</v>
      </c>
      <c r="AH2229" s="102">
        <v>3.5940628412882045</v>
      </c>
      <c r="AI2229" s="102">
        <v>3.22190165755018</v>
      </c>
      <c r="AJ2229" s="103">
        <f>[2]CAMEROUN!AU1181*100</f>
        <v>4.7303314354194343</v>
      </c>
      <c r="AK2229" s="103">
        <v>3.8154807762504901</v>
      </c>
      <c r="AL2229" s="103">
        <v>3.6852738247930601</v>
      </c>
      <c r="AM2229" s="103">
        <v>3.5677412024126922</v>
      </c>
      <c r="AN2229" s="103">
        <v>3.5700734442513724</v>
      </c>
      <c r="AO2229" s="103">
        <f>[2]CAMEROUN!AV1181*100</f>
        <v>4.4514374244372839</v>
      </c>
      <c r="AP2229" s="103">
        <v>4.7026916111112378</v>
      </c>
      <c r="AQ2229" s="103">
        <v>4.7144813024811638</v>
      </c>
      <c r="AR2229" s="103">
        <v>3.7219141013115</v>
      </c>
      <c r="AS2229" s="103">
        <f>[2]CAMEROUN!AZ1181*100</f>
        <v>4.8066532795780512</v>
      </c>
      <c r="AT2229" s="103">
        <v>2.8534337070123006</v>
      </c>
      <c r="AU2229" s="103">
        <v>2.3803014070848625</v>
      </c>
      <c r="AV2229" s="103">
        <v>2.2715272265260174</v>
      </c>
      <c r="AW2229" s="103">
        <v>2.2363200911922667</v>
      </c>
      <c r="AX2229" s="103">
        <f>[2]CAMEROUN!BE1181*100</f>
        <v>4.4094201739159509</v>
      </c>
      <c r="AY2229" s="103"/>
      <c r="AZ2229" s="103">
        <v>3.2552034551893518</v>
      </c>
      <c r="BA2229" s="103">
        <v>3.279245466764861</v>
      </c>
      <c r="BB2229" s="103">
        <v>3.3597466073907034</v>
      </c>
      <c r="BC2229" s="103">
        <v>3.2737343421916858</v>
      </c>
      <c r="BD2229" s="103">
        <v>3.3077899235519901</v>
      </c>
      <c r="BE2229" s="103">
        <v>3.3077899235519901</v>
      </c>
      <c r="BF2229" s="103">
        <f>[2]CAMEROUN!BL1181*100</f>
        <v>3.9537032110320993</v>
      </c>
      <c r="BG2229" s="103">
        <v>3.2561928291363729</v>
      </c>
      <c r="BH2229" s="103">
        <v>3.1534368095165979</v>
      </c>
      <c r="BI2229" s="103">
        <v>3.4155253029306984</v>
      </c>
      <c r="BJ2229" s="103">
        <v>3.4290060003545264</v>
      </c>
      <c r="BK2229" s="103">
        <v>3.16787293170339</v>
      </c>
      <c r="BL2229" s="103">
        <v>3.1520876004744096</v>
      </c>
      <c r="BM2229" s="103">
        <v>3.2773098066480135</v>
      </c>
      <c r="BN2229" s="103">
        <v>3.2770127935409921</v>
      </c>
      <c r="BO2229" s="103">
        <f>[2]CAMEROUN!BU1181*100</f>
        <v>4.0048889360161786</v>
      </c>
      <c r="BP2229" s="103">
        <v>3.3167830152425499</v>
      </c>
      <c r="BQ2229" s="103">
        <v>3.4744153453278956</v>
      </c>
      <c r="BR2229" s="103">
        <v>3.5141615030278217</v>
      </c>
      <c r="BS2229" s="103">
        <v>3.5141615030278217</v>
      </c>
      <c r="BT2229" s="103">
        <v>3.0622518017607248</v>
      </c>
      <c r="BU2229" s="103">
        <v>3.0814722398857115</v>
      </c>
      <c r="BV2229" s="103">
        <v>3.3076967648605056</v>
      </c>
      <c r="BW2229" s="103">
        <v>3.0086659021001481</v>
      </c>
      <c r="BX2229" s="103">
        <v>2.9963005588944278</v>
      </c>
      <c r="BY2229" s="103">
        <v>3.1681856245949156</v>
      </c>
      <c r="BZ2229" s="102">
        <v>3.5040450159465824</v>
      </c>
      <c r="CA2229" s="103">
        <f>[2]CAMEROUN!CG1181*100</f>
        <v>2.8153169740305817</v>
      </c>
      <c r="CB2229" s="103">
        <v>3.5650018392825897</v>
      </c>
      <c r="CC2229" s="103">
        <v>3.5567773824292144</v>
      </c>
      <c r="CD2229" s="103">
        <v>3.5531227506553389</v>
      </c>
      <c r="CE2229" s="103">
        <v>3.5038104892041164</v>
      </c>
      <c r="CF2229" s="103">
        <v>3.533198598271956</v>
      </c>
      <c r="CG2229" s="103">
        <v>3.6387525170633448</v>
      </c>
      <c r="CH2229" s="103">
        <v>3.6455230859915768</v>
      </c>
      <c r="CI2229" s="103">
        <v>3.6886051285951904</v>
      </c>
      <c r="CJ2229" s="102">
        <v>3.6347856433634842</v>
      </c>
      <c r="CK2229" s="102">
        <v>3.6573738395895603</v>
      </c>
      <c r="CL2229" s="103">
        <f>[2]CAMEROUN!CR1181*100</f>
        <v>2.767706888133048</v>
      </c>
      <c r="CM2229" s="103">
        <v>3.4541049442831087</v>
      </c>
      <c r="CN2229" s="103">
        <v>3.5635521263877123</v>
      </c>
      <c r="CO2229" s="103">
        <v>3.5417620001992769</v>
      </c>
      <c r="CP2229" s="103">
        <v>3.5044656260506617</v>
      </c>
      <c r="CQ2229" s="103">
        <v>3.5423827985437306</v>
      </c>
      <c r="CR2229" s="103">
        <v>3.588616791107599</v>
      </c>
      <c r="CS2229" s="103">
        <v>3.1866162618965332</v>
      </c>
      <c r="CT2229" s="103">
        <v>3.2249191847076268</v>
      </c>
      <c r="CU2229" s="103">
        <v>3.2841777298779644</v>
      </c>
      <c r="CV2229" s="103">
        <v>3.1056886257109735</v>
      </c>
      <c r="CW2229" s="103">
        <v>3.1406734262489042</v>
      </c>
      <c r="CX2229" s="103">
        <v>3.0957056212511347</v>
      </c>
      <c r="CY2229" s="103">
        <v>3.1173016398126627</v>
      </c>
      <c r="CZ2229" s="103">
        <v>3.1670225518881692</v>
      </c>
      <c r="DA2229" s="103">
        <f>[2]CAMEROUN!DD1181*100</f>
        <v>2.7846808724880066</v>
      </c>
      <c r="DB2229" s="102">
        <v>2.3389859932621349</v>
      </c>
      <c r="DC2229" s="102">
        <v>2.3759204110223662</v>
      </c>
      <c r="DD2229" s="102">
        <v>2.3759204110223662</v>
      </c>
      <c r="DE2229" s="102">
        <v>2.390522169923476</v>
      </c>
      <c r="DF2229" s="102">
        <v>2.4153880141166222</v>
      </c>
      <c r="DG2229" s="102">
        <v>2.4630036409700327</v>
      </c>
      <c r="DH2229" s="102">
        <v>2.7096596176716896</v>
      </c>
      <c r="DI2229" s="102">
        <v>2.7305819263136253</v>
      </c>
      <c r="DJ2229" s="102">
        <v>2.7695858379437563</v>
      </c>
      <c r="DK2229" s="102">
        <v>2.6789690744286934</v>
      </c>
      <c r="DL2229" s="102">
        <v>2.6991039217273296</v>
      </c>
      <c r="DM2229" s="102">
        <v>2.750005566282304</v>
      </c>
      <c r="DN2229" s="104">
        <f>[2]CAMEROUN!DQ1181*100</f>
        <v>2.2524270043146601</v>
      </c>
      <c r="DO2229" s="102">
        <v>2.750005566282304</v>
      </c>
      <c r="DP2229" s="102">
        <v>3.2749647141075497</v>
      </c>
      <c r="DQ2229" s="102">
        <v>3.306201529290711</v>
      </c>
      <c r="DR2229" s="102">
        <v>3.3451872279690806</v>
      </c>
      <c r="DS2229" s="102">
        <v>3.285139326717061</v>
      </c>
      <c r="DT2229" s="102">
        <v>3.3207187983679942</v>
      </c>
      <c r="DU2229" s="102">
        <v>2.7328683783216272</v>
      </c>
      <c r="DV2229" s="105">
        <f>[2]CAMEROUN!EA1181*100</f>
        <v>2.6698564212607678</v>
      </c>
      <c r="DW2229" s="106">
        <f>[2]CAMEROUN!EB1181*100</f>
        <v>2.7091962372807892</v>
      </c>
      <c r="DX2229" s="107">
        <f>[2]CAMEROUN!EC1181*100</f>
        <v>3.3631845721096778</v>
      </c>
      <c r="DZ2229" s="102">
        <f>[2]CAMEROUN!EE1181*100</f>
        <v>2.73775409657839</v>
      </c>
      <c r="EC2229" s="102">
        <f>[2]CAMEROUN!EH1181*100</f>
        <v>3.0412476321117072</v>
      </c>
      <c r="EF2229" s="102">
        <f>[2]CAMEROUN!EK1181*100</f>
        <v>3.3573188376885992</v>
      </c>
      <c r="EI2229" s="102">
        <f>[2]CAMEROUN!EN1181*100</f>
        <v>3.250916370541729</v>
      </c>
      <c r="EL2229" s="102">
        <f>[2]CAMEROUN!EQ1181*100</f>
        <v>3.2368228996462372</v>
      </c>
      <c r="EO2229" s="102">
        <f>[2]CAMEROUN!ET1181*100</f>
        <v>3.0983042808060461</v>
      </c>
    </row>
    <row r="2230" spans="1:145" ht="15.5" x14ac:dyDescent="0.35">
      <c r="A2230" s="56" t="s">
        <v>488</v>
      </c>
      <c r="B2230" s="102">
        <f>[7]RCA!D1108*100</f>
        <v>5.3020751240003365</v>
      </c>
      <c r="C2230" s="102">
        <f>[7]RCA!E1108*100</f>
        <v>3.6493513873584091</v>
      </c>
      <c r="D2230" s="102">
        <f>[7]RCA!F1108*100</f>
        <v>4.0198963312712905</v>
      </c>
      <c r="E2230" s="102">
        <f>[7]RCA!G1108*100</f>
        <v>5.0878602891539737</v>
      </c>
      <c r="F2230" s="102">
        <f>[7]RCA!H1108*100</f>
        <v>5.3310853614531801</v>
      </c>
      <c r="G2230" s="102">
        <f>[7]RCA!I1108*100</f>
        <v>6.017188461324686</v>
      </c>
      <c r="H2230" s="102">
        <f>[7]RCA!J1108*100</f>
        <v>5.5634484138078157</v>
      </c>
      <c r="I2230" s="102">
        <f>[7]RCA!K1108*100</f>
        <v>5.2867116939869518</v>
      </c>
      <c r="J2230" s="102">
        <f>[7]RCA!L1108*100</f>
        <v>4.9679049022849417</v>
      </c>
      <c r="K2230" s="102">
        <f>[7]RCA!M1108*100</f>
        <v>1.4455491705866648</v>
      </c>
      <c r="L2230" s="102">
        <f>[7]RCA!N1108*100</f>
        <v>4.3215263402445627</v>
      </c>
      <c r="M2230" s="102">
        <f>[7]RCA!O1108*100</f>
        <v>7.0320649337387025</v>
      </c>
      <c r="N2230" s="102">
        <f>[7]RCA!P1108*100</f>
        <v>7.1343148657705191</v>
      </c>
      <c r="O2230" s="102">
        <f>[7]RCA!Q1108*100</f>
        <v>4.7174802908342954</v>
      </c>
      <c r="P2230" s="102">
        <f>[7]RCA!R1108*100</f>
        <v>2.6019662949510391</v>
      </c>
      <c r="Q2230" s="102">
        <f>[7]RCA!S1108*100</f>
        <v>4.7906606951151636</v>
      </c>
      <c r="R2230" s="102">
        <f>[7]RCA!T1108*100</f>
        <v>2.3182810887255112</v>
      </c>
      <c r="S2230" s="102">
        <f>[7]RCA!U1108*100</f>
        <v>2.0769794313136027</v>
      </c>
      <c r="T2230" s="102">
        <f>[7]RCA!V1108*100</f>
        <v>4.2260570845801846</v>
      </c>
      <c r="U2230" s="102">
        <f>[7]RCA!W1108*100</f>
        <v>3.9449818375926502</v>
      </c>
      <c r="V2230" s="102">
        <f>[7]RCA!X1108*100</f>
        <v>2.5415537741086789</v>
      </c>
      <c r="W2230" s="102">
        <f>[7]RCA!Y1108*100</f>
        <v>4.8980819777933657</v>
      </c>
      <c r="X2230" s="103">
        <f>[7]RCA!Z1108*100</f>
        <v>4.79670740082907</v>
      </c>
      <c r="Y2230" s="103">
        <f>[7]RCA!AA1108*100</f>
        <v>8.0217165229614498</v>
      </c>
      <c r="Z2230" s="102">
        <f>[7]RCA!AB1108*100</f>
        <v>7.0107909576285765</v>
      </c>
      <c r="AA2230" s="102">
        <f>[7]RCA!AC1108*100</f>
        <v>5.5593534134369547</v>
      </c>
      <c r="AB2230" s="102">
        <v>4.9066924243518528</v>
      </c>
      <c r="AC2230" s="102">
        <v>3.4512142205884508</v>
      </c>
      <c r="AD2230" s="102">
        <v>3.2551731444202279</v>
      </c>
      <c r="AE2230" s="102">
        <f>[7]RCA!AD1108*100</f>
        <v>4.0067261924106461</v>
      </c>
      <c r="AF2230" s="102">
        <v>4.6642315887773984</v>
      </c>
      <c r="AG2230" s="102">
        <v>6.0418300196842001</v>
      </c>
      <c r="AH2230" s="102">
        <v>4.4190736858951976</v>
      </c>
      <c r="AI2230" s="102">
        <v>4.4205482330976329</v>
      </c>
      <c r="AJ2230" s="103">
        <f>[7]RCA!AE1108*100</f>
        <v>14.181446492202316</v>
      </c>
      <c r="AK2230" s="103">
        <v>14.234004315343373</v>
      </c>
      <c r="AL2230" s="103">
        <v>14.198635262002417</v>
      </c>
      <c r="AM2230" s="103">
        <v>9.283416996320879</v>
      </c>
      <c r="AN2230" s="103">
        <v>9.5756447750072269</v>
      </c>
      <c r="AO2230" s="103">
        <f>[7]RCA!AF1108*100</f>
        <v>16.922783712562037</v>
      </c>
      <c r="AP2230" s="103">
        <v>12.9088255865551</v>
      </c>
      <c r="AQ2230" s="103">
        <v>13.136974228114854</v>
      </c>
      <c r="AR2230" s="103">
        <v>8.7167666656726048</v>
      </c>
      <c r="AS2230" s="103">
        <f>[7]RCA!AJ1108*100</f>
        <v>15.222522971428679</v>
      </c>
      <c r="AT2230" s="103">
        <v>9.5692196998971095</v>
      </c>
      <c r="AU2230" s="103">
        <v>6.7752677092633844</v>
      </c>
      <c r="AV2230" s="103">
        <v>6.4851178051281027</v>
      </c>
      <c r="AW2230" s="103">
        <v>6.4851178051281027</v>
      </c>
      <c r="AX2230" s="103">
        <f>[7]RCA!AO1108*100</f>
        <v>19.034383045217098</v>
      </c>
      <c r="AY2230" s="103"/>
      <c r="AZ2230" s="103">
        <v>6.9267560653035316</v>
      </c>
      <c r="BA2230" s="103">
        <v>6.6024532299685346</v>
      </c>
      <c r="BB2230" s="103">
        <v>8.5823428248839502</v>
      </c>
      <c r="BC2230" s="103">
        <v>8.1845258797151335</v>
      </c>
      <c r="BD2230" s="103">
        <v>8.4013464624674814</v>
      </c>
      <c r="BE2230" s="103">
        <v>8.8414017145338502</v>
      </c>
      <c r="BF2230" s="103">
        <f>[7]RCA!AV1108*100</f>
        <v>19.644115448720175</v>
      </c>
      <c r="BG2230" s="103">
        <v>8.5364440435112297</v>
      </c>
      <c r="BH2230" s="103">
        <v>7.6326935061820897</v>
      </c>
      <c r="BI2230" s="103">
        <v>23.727319239811699</v>
      </c>
      <c r="BJ2230" s="103">
        <v>24.696877629842099</v>
      </c>
      <c r="BK2230" s="103">
        <v>20.518341200457222</v>
      </c>
      <c r="BL2230" s="103">
        <v>24.253281452454022</v>
      </c>
      <c r="BM2230" s="103">
        <v>21.797246652241224</v>
      </c>
      <c r="BN2230" s="103">
        <v>22.838494231527513</v>
      </c>
      <c r="BO2230" s="103">
        <f>[7]RCA!BE1108*100</f>
        <v>16.5454241512953</v>
      </c>
      <c r="BP2230" s="103">
        <v>23.521738145800949</v>
      </c>
      <c r="BQ2230" s="103">
        <v>23.521738145800949</v>
      </c>
      <c r="BR2230" s="103">
        <v>24.450753495320566</v>
      </c>
      <c r="BS2230" s="103">
        <v>30.359333638515523</v>
      </c>
      <c r="BT2230" s="103">
        <v>25.665485429337554</v>
      </c>
      <c r="BU2230" s="103">
        <v>27.128506340366425</v>
      </c>
      <c r="BV2230" s="103">
        <v>31.266263099581231</v>
      </c>
      <c r="BW2230" s="103">
        <v>28.570467463294342</v>
      </c>
      <c r="BX2230" s="103">
        <v>28.556560427889959</v>
      </c>
      <c r="BY2230" s="103">
        <v>29.604122930608305</v>
      </c>
      <c r="BZ2230" s="102">
        <v>24.753972104643211</v>
      </c>
      <c r="CA2230" s="103">
        <f>[7]RCA!BQ1108*100</f>
        <v>32.201152473608417</v>
      </c>
      <c r="CB2230" s="103">
        <v>24.27819734402221</v>
      </c>
      <c r="CC2230" s="103">
        <v>24.493780228696739</v>
      </c>
      <c r="CD2230" s="103">
        <v>24.986889919348037</v>
      </c>
      <c r="CE2230" s="103">
        <v>23.46474743163337</v>
      </c>
      <c r="CF2230" s="103">
        <v>23.722133515375415</v>
      </c>
      <c r="CG2230" s="103">
        <v>24.376650428927878</v>
      </c>
      <c r="CH2230" s="103">
        <v>22.079287087341093</v>
      </c>
      <c r="CI2230" s="103">
        <v>22.217466462317713</v>
      </c>
      <c r="CJ2230" s="102">
        <v>21.391507097243192</v>
      </c>
      <c r="CK2230" s="102">
        <v>21.420565425059266</v>
      </c>
      <c r="CL2230" s="103">
        <f>[7]RCA!CB1108*100</f>
        <v>22.820935687868879</v>
      </c>
      <c r="CM2230" s="103">
        <v>19.385242680104444</v>
      </c>
      <c r="CN2230" s="103">
        <v>22.786321787267642</v>
      </c>
      <c r="CO2230" s="103">
        <v>22.600598230257667</v>
      </c>
      <c r="CP2230" s="103">
        <v>22.808091263997309</v>
      </c>
      <c r="CQ2230" s="103">
        <v>22.87402957095404</v>
      </c>
      <c r="CR2230" s="103">
        <v>23.071388164019773</v>
      </c>
      <c r="CS2230" s="103">
        <v>19.198313563729133</v>
      </c>
      <c r="CT2230" s="103">
        <v>18.490180084713607</v>
      </c>
      <c r="CU2230" s="103">
        <v>22.94101180020899</v>
      </c>
      <c r="CV2230" s="103">
        <v>18.424214200487743</v>
      </c>
      <c r="CW2230" s="103">
        <v>17.853257350355467</v>
      </c>
      <c r="CX2230" s="103">
        <v>18.612975216683019</v>
      </c>
      <c r="CY2230" s="103">
        <v>17.980742951523499</v>
      </c>
      <c r="CZ2230" s="103">
        <v>22.177140412804526</v>
      </c>
      <c r="DA2230" s="103">
        <f>[7]RCA!CN1108*100</f>
        <v>18.04413775226757</v>
      </c>
      <c r="DB2230" s="102">
        <v>15.148177074056296</v>
      </c>
      <c r="DC2230" s="102">
        <v>15.749695896416391</v>
      </c>
      <c r="DD2230" s="102">
        <v>16.221497753445863</v>
      </c>
      <c r="DE2230" s="102">
        <v>16.655553217453985</v>
      </c>
      <c r="DF2230" s="102">
        <v>17.237870011382554</v>
      </c>
      <c r="DG2230" s="102">
        <v>17.807119220442758</v>
      </c>
      <c r="DH2230" s="102">
        <v>16.407468403774423</v>
      </c>
      <c r="DI2230" s="102">
        <v>16.901023711332929</v>
      </c>
      <c r="DJ2230" s="102">
        <v>17.124367641923893</v>
      </c>
      <c r="DK2230" s="102">
        <v>14.957696187969963</v>
      </c>
      <c r="DL2230" s="102">
        <v>16.822318544112139</v>
      </c>
      <c r="DM2230" s="102">
        <v>15.884986468239687</v>
      </c>
      <c r="DN2230" s="104">
        <f>[7]RCA!DA1108*100</f>
        <v>16.226004214548816</v>
      </c>
      <c r="DO2230" s="102">
        <v>15.884986468239687</v>
      </c>
      <c r="DP2230" s="102">
        <v>17.733475345276016</v>
      </c>
      <c r="DQ2230" s="102">
        <v>18.470982432233189</v>
      </c>
      <c r="DR2230" s="102">
        <v>19.11861247776876</v>
      </c>
      <c r="DS2230" s="102">
        <v>16.883320900787503</v>
      </c>
      <c r="DT2230" s="102">
        <v>17.554146427902182</v>
      </c>
      <c r="DU2230" s="102">
        <v>16.759737616365122</v>
      </c>
      <c r="DV2230" s="105">
        <f>[7]RCA!DN1108*100</f>
        <v>16.718615807897862</v>
      </c>
      <c r="DW2230" s="106">
        <f>[7]RCA!DM1108*100</f>
        <v>16.205409386739973</v>
      </c>
      <c r="DX2230" s="107">
        <f>[7]RCA!DN1108*100</f>
        <v>16.718615807897862</v>
      </c>
      <c r="DZ2230" s="102">
        <f>[7]RCA!DP1108*100</f>
        <v>18.518382753753109</v>
      </c>
      <c r="EC2230" s="102">
        <f>[7]RCA!DS1108*100</f>
        <v>17.318332197696378</v>
      </c>
      <c r="EF2230" s="102">
        <f>[7]RCA!DV1108*100</f>
        <v>16.689219732798076</v>
      </c>
      <c r="EI2230" s="102">
        <f>[7]RCA!DY1108*100</f>
        <v>15.939047475561063</v>
      </c>
      <c r="EL2230" s="102">
        <f>[7]RCA!EB1108*100</f>
        <v>15.166879757907159</v>
      </c>
      <c r="EO2230" s="102">
        <f>[7]RCA!EE1108*100</f>
        <v>14.398868327601289</v>
      </c>
    </row>
    <row r="2231" spans="1:145" ht="15.5" x14ac:dyDescent="0.35">
      <c r="A2231" s="56" t="s">
        <v>483</v>
      </c>
      <c r="B2231" s="190">
        <f>[3]CONGO!D1100*100</f>
        <v>3.1138177287512594</v>
      </c>
      <c r="C2231" s="190">
        <f>[3]CONGO!E1100*100</f>
        <v>3.8227201168946712</v>
      </c>
      <c r="D2231" s="190">
        <f>[3]CONGO!F1100*100</f>
        <v>2.9757566950127137</v>
      </c>
      <c r="E2231" s="190">
        <f>[3]CONGO!G1100*100</f>
        <v>2.99887932178475</v>
      </c>
      <c r="F2231" s="190">
        <f>[3]CONGO!H1100*100</f>
        <v>2.1381812260800324</v>
      </c>
      <c r="G2231" s="190">
        <f>[3]CONGO!I1100*100</f>
        <v>2.8583066256838738</v>
      </c>
      <c r="H2231" s="190">
        <f>[3]CONGO!J1100*100</f>
        <v>1.8614231060107032</v>
      </c>
      <c r="I2231" s="190">
        <f>[3]CONGO!K1100*100</f>
        <v>2.0025836068642033</v>
      </c>
      <c r="J2231" s="190">
        <f>[3]CONGO!L1100*100</f>
        <v>2.2251955453444969</v>
      </c>
      <c r="K2231" s="190">
        <f>[3]CONGO!M1100*100</f>
        <v>6.3957284540705457</v>
      </c>
      <c r="L2231" s="190">
        <f>[3]CONGO!N1100*100</f>
        <v>3.4057217784029552</v>
      </c>
      <c r="M2231" s="190">
        <f>[3]CONGO!O1100*100</f>
        <v>3.4300776810064777</v>
      </c>
      <c r="N2231" s="190">
        <f>[3]CONGO!P1100*100</f>
        <v>5.4045448722908347</v>
      </c>
      <c r="O2231" s="190">
        <f>[3]CONGO!Q1100*100</f>
        <v>3.7339325842560891</v>
      </c>
      <c r="P2231" s="190">
        <f>[3]CONGO!R1100*100</f>
        <v>7.4057061757684952</v>
      </c>
      <c r="Q2231" s="190">
        <f>[3]CONGO!S1100*100</f>
        <v>6.8941697967542392</v>
      </c>
      <c r="R2231" s="190">
        <f>[3]CONGO!T1100*100</f>
        <v>5.4108280136228872</v>
      </c>
      <c r="S2231" s="190">
        <f>[3]CONGO!U1100*100</f>
        <v>4.704293308645493</v>
      </c>
      <c r="T2231" s="190">
        <f>[3]CONGO!V1100*100</f>
        <v>5.9724168339622548</v>
      </c>
      <c r="U2231" s="190">
        <f>[3]CONGO!W1100*100</f>
        <v>8.4929522792369028</v>
      </c>
      <c r="V2231" s="190">
        <f>[3]CONGO!X1100*100</f>
        <v>8.6610884035913127</v>
      </c>
      <c r="W2231" s="190">
        <f>[3]CONGO!Y1100*100</f>
        <v>8.0202486481067812</v>
      </c>
      <c r="X2231" s="189">
        <f>[3]CONGO!Z1100*100</f>
        <v>11.36642725406354</v>
      </c>
      <c r="Y2231" s="189">
        <f>[3]CONGO!AA1100*100</f>
        <v>9.1472999749687265</v>
      </c>
      <c r="Z2231" s="190">
        <f>[3]CONGO!AB1100*100</f>
        <v>8.8588742241175922</v>
      </c>
      <c r="AA2231" s="190">
        <f>[3]CONGO!AC1100*100</f>
        <v>9.1045341776955091</v>
      </c>
      <c r="AB2231" s="190">
        <v>25.647454800539659</v>
      </c>
      <c r="AC2231" s="190">
        <v>19.368813884722137</v>
      </c>
      <c r="AD2231" s="190">
        <v>19.547511830235457</v>
      </c>
      <c r="AE2231" s="190">
        <f>[3]CONGO!AH1100*100</f>
        <v>11.231052171201208</v>
      </c>
      <c r="AF2231" s="190">
        <v>23.470810566828192</v>
      </c>
      <c r="AG2231" s="190">
        <v>23.610361696658487</v>
      </c>
      <c r="AH2231" s="190">
        <v>28.987718189313465</v>
      </c>
      <c r="AI2231" s="190">
        <v>29.480257953271185</v>
      </c>
      <c r="AJ2231" s="189">
        <f>[3]CONGO!AM1100*100</f>
        <v>13.260957188112071</v>
      </c>
      <c r="AK2231" s="189">
        <v>32.588321972149231</v>
      </c>
      <c r="AL2231" s="189">
        <v>25.685333343847422</v>
      </c>
      <c r="AM2231" s="189">
        <v>27.126059573264417</v>
      </c>
      <c r="AN2231" s="189">
        <v>27.264128342821177</v>
      </c>
      <c r="AO2231" s="189">
        <f>[3]CONGO!AR1100*100</f>
        <v>19.252360469012725</v>
      </c>
      <c r="AP2231" s="189">
        <v>26.526439049862567</v>
      </c>
      <c r="AQ2231" s="189">
        <v>25.133391706617303</v>
      </c>
      <c r="AR2231" s="189">
        <v>23.489370576719374</v>
      </c>
      <c r="AS2231" s="189">
        <f>[3]CONGO!AV1100*100</f>
        <v>19.33510128950012</v>
      </c>
      <c r="AT2231" s="189">
        <v>14.926505156125847</v>
      </c>
      <c r="AU2231" s="189">
        <v>7.3023730023455</v>
      </c>
      <c r="AV2231" s="189">
        <v>9.1728137471605553</v>
      </c>
      <c r="AW2231" s="189">
        <v>6.9096078218954045</v>
      </c>
      <c r="AX2231" s="189">
        <f>[3]CONGO!BA1100*100</f>
        <v>8.7658999790399559</v>
      </c>
      <c r="AY2231" s="189"/>
      <c r="AZ2231" s="189">
        <v>3.8699486686099038</v>
      </c>
      <c r="BA2231" s="189">
        <v>4.1466205659661419</v>
      </c>
      <c r="BB2231" s="189">
        <v>3.8936704642636775</v>
      </c>
      <c r="BC2231" s="189">
        <v>4.2191608531742872</v>
      </c>
      <c r="BD2231" s="189">
        <v>2.5851034753730358</v>
      </c>
      <c r="BE2231" s="189">
        <v>2.798951810926567</v>
      </c>
      <c r="BF2231" s="189">
        <f>[3]CONGO!BI1100*100</f>
        <v>5.9431571182412064</v>
      </c>
      <c r="BG2231" s="189">
        <v>4.0853418874852689</v>
      </c>
      <c r="BH2231" s="189">
        <v>4.7282763242804799</v>
      </c>
      <c r="BI2231" s="189">
        <v>1.9434823220269501</v>
      </c>
      <c r="BJ2231" s="189">
        <v>2.1954571327409127</v>
      </c>
      <c r="BK2231" s="189">
        <v>1.6114906376982079</v>
      </c>
      <c r="BL2231" s="189">
        <v>1.6868196040655599</v>
      </c>
      <c r="BM2231" s="189">
        <v>1.6925149051870307</v>
      </c>
      <c r="BN2231" s="189">
        <v>1.7717390335249033</v>
      </c>
      <c r="BO2231" s="189">
        <f>[3]CONGO!BR1100*100</f>
        <v>5.8456340825302382</v>
      </c>
      <c r="BP2231" s="189">
        <v>2.0285549535184844</v>
      </c>
      <c r="BQ2231" s="189">
        <v>2.0285549535184844</v>
      </c>
      <c r="BR2231" s="189">
        <v>4.5871700011403265</v>
      </c>
      <c r="BS2231" s="189">
        <v>7.0512097230214623</v>
      </c>
      <c r="BT2231" s="189">
        <v>0.82328866989103511</v>
      </c>
      <c r="BU2231" s="189">
        <v>1.8796287867598036</v>
      </c>
      <c r="BV2231" s="189">
        <v>2.3128415227369921</v>
      </c>
      <c r="BW2231" s="189">
        <v>0.69691244306621236</v>
      </c>
      <c r="BX2231" s="189">
        <v>0.7645716528083214</v>
      </c>
      <c r="BY2231" s="189">
        <v>0.82708384304406435</v>
      </c>
      <c r="BZ2231" s="190">
        <v>0.21911928412644727</v>
      </c>
      <c r="CA2231" s="189">
        <f>[3]CONGO!CD1100*100</f>
        <v>3.6313917571037582</v>
      </c>
      <c r="CB2231" s="189">
        <v>5.6190105382897526</v>
      </c>
      <c r="CC2231" s="189">
        <v>5.6956005852348852</v>
      </c>
      <c r="CD2231" s="189">
        <v>6.2334914022453409</v>
      </c>
      <c r="CE2231" s="189">
        <v>4.5675444193334647</v>
      </c>
      <c r="CF2231" s="189">
        <v>4.6639251496323721</v>
      </c>
      <c r="CG2231" s="189">
        <v>5.1513619479295985</v>
      </c>
      <c r="CH2231" s="189">
        <v>4.2585268118705404</v>
      </c>
      <c r="CI2231" s="189">
        <v>4.4833781310711007</v>
      </c>
      <c r="CJ2231" s="190">
        <v>5.094579058057275</v>
      </c>
      <c r="CK2231" s="190">
        <v>5.5104393643638003</v>
      </c>
      <c r="CL2231" s="189">
        <f>[3]CONGO!CO1100*100</f>
        <v>3.5954402966350498</v>
      </c>
      <c r="CM2231" s="189">
        <v>6.3091751222313741</v>
      </c>
      <c r="CN2231" s="189">
        <v>4.4721487506334316</v>
      </c>
      <c r="CO2231" s="189">
        <v>4.4614799680234167</v>
      </c>
      <c r="CP2231" s="189">
        <v>3.6201989751948238</v>
      </c>
      <c r="CQ2231" s="189">
        <v>3.9453254933560284</v>
      </c>
      <c r="CR2231" s="189">
        <v>4.5592359456607134</v>
      </c>
      <c r="CS2231" s="189">
        <v>3.9626761137856299</v>
      </c>
      <c r="CT2231" s="189">
        <v>3.9814297072097902</v>
      </c>
      <c r="CU2231" s="189">
        <v>4.6255139362655431</v>
      </c>
      <c r="CV2231" s="189">
        <v>3.8870944667559701</v>
      </c>
      <c r="CW2231" s="189">
        <v>4.0950869895004249</v>
      </c>
      <c r="CX2231" s="189">
        <v>3.8637093812825847</v>
      </c>
      <c r="CY2231" s="189">
        <v>4.0365975296040979</v>
      </c>
      <c r="CZ2231" s="189">
        <v>4.1363542144585903</v>
      </c>
      <c r="DA2231" s="189">
        <f>[3]CONGO!DA1100*100</f>
        <v>4.0759991550950847</v>
      </c>
      <c r="DB2231" s="190">
        <v>4.5275433604502693</v>
      </c>
      <c r="DC2231" s="190">
        <v>4.8117301285589704</v>
      </c>
      <c r="DD2231" s="190">
        <v>5.2141284199849842</v>
      </c>
      <c r="DE2231" s="190">
        <v>4.9936455181211814</v>
      </c>
      <c r="DF2231" s="190">
        <v>5.3621804783760103</v>
      </c>
      <c r="DG2231" s="190">
        <v>5.8179992681551296</v>
      </c>
      <c r="DH2231" s="190">
        <v>4.9521355916429259</v>
      </c>
      <c r="DI2231" s="190">
        <v>5.2090012514421824</v>
      </c>
      <c r="DJ2231" s="190">
        <v>5.6192351549658452</v>
      </c>
      <c r="DK2231" s="190">
        <v>4.9269913956237898</v>
      </c>
      <c r="DL2231" s="190">
        <v>5.0908638560253801</v>
      </c>
      <c r="DM2231" s="190">
        <v>5.6189685932694982</v>
      </c>
      <c r="DN2231" s="283">
        <f>[3]CONGO!DN1100*100</f>
        <v>4.2761237566047878</v>
      </c>
      <c r="DO2231" s="190">
        <v>5.6189685932694982</v>
      </c>
      <c r="DP2231" s="190">
        <v>5.3188016578804005</v>
      </c>
      <c r="DQ2231" s="190">
        <v>5.5025993131363915</v>
      </c>
      <c r="DR2231" s="190">
        <v>5.3707563728607264</v>
      </c>
      <c r="DS2231" s="190">
        <v>5.8414300895545503</v>
      </c>
      <c r="DT2231" s="190">
        <v>6.0175287720264627</v>
      </c>
      <c r="DU2231" s="190">
        <v>5.297220960831214</v>
      </c>
      <c r="DV2231" s="191">
        <f>[3]CONGO!DX1100*100</f>
        <v>5.3171223508968524</v>
      </c>
      <c r="DW2231" s="192">
        <f>[3]CONGO!DY1100*100</f>
        <v>5.3750608826856867</v>
      </c>
      <c r="DX2231" s="193">
        <f>[3]CONGO!DZ1100*100</f>
        <v>5.2760327574609489</v>
      </c>
      <c r="DZ2231" s="190">
        <f>[3]CONGO!EB1100*100</f>
        <v>4.9352896490699489</v>
      </c>
      <c r="EC2231" s="190">
        <f>[3]CONGO!EE1100*100</f>
        <v>5.2792310881638658</v>
      </c>
      <c r="EF2231" s="190">
        <f>[3]CONGO!EH1100*100</f>
        <v>5.1448589144874965</v>
      </c>
      <c r="EI2231" s="190">
        <f>[3]CONGO!EK1100*100</f>
        <v>5.0486644851409679</v>
      </c>
      <c r="EL2231" s="190">
        <f>[3]CONGO!EN1100*100</f>
        <v>4.924295417901118</v>
      </c>
      <c r="EO2231" s="190">
        <f>[3]CONGO!EQ1100*100</f>
        <v>4.7813365747234426</v>
      </c>
    </row>
    <row r="2232" spans="1:145" ht="15.5" x14ac:dyDescent="0.35">
      <c r="A2232" s="56" t="s">
        <v>484</v>
      </c>
      <c r="B2232" s="102">
        <f>[4]GABON!D1462*100</f>
        <v>6.5490806444174421</v>
      </c>
      <c r="C2232" s="102">
        <f>[4]GABON!E1462*100</f>
        <v>6.655088982102515</v>
      </c>
      <c r="D2232" s="102">
        <f>[4]GABON!F1462*100</f>
        <v>5.6867653418800952</v>
      </c>
      <c r="E2232" s="102">
        <f>[4]GABON!G1462*100</f>
        <v>5.1571156615107796</v>
      </c>
      <c r="F2232" s="102">
        <f>[4]GABON!H1462*100</f>
        <v>5.0314400735078104</v>
      </c>
      <c r="G2232" s="102">
        <f>[4]GABON!I1462*100</f>
        <v>5.1777836942731321</v>
      </c>
      <c r="H2232" s="102">
        <f>[4]GABON!J1462*100</f>
        <v>5.0737522863862043</v>
      </c>
      <c r="I2232" s="102">
        <f>[4]GABON!K1462*100</f>
        <v>5.6398762195384045</v>
      </c>
      <c r="J2232" s="102">
        <f>[4]GABON!L1462*100</f>
        <v>5.4945054945054945</v>
      </c>
      <c r="K2232" s="102">
        <f>[4]GABON!M1462*100</f>
        <v>5.0021286822770028</v>
      </c>
      <c r="L2232" s="102">
        <f>[4]GABON!N1462*100</f>
        <v>11.244773238983594</v>
      </c>
      <c r="M2232" s="102">
        <f>[4]GABON!O1462*100</f>
        <v>13.715409042794494</v>
      </c>
      <c r="N2232" s="102">
        <f>[4]GABON!P1462*100</f>
        <v>4.1426680599094388</v>
      </c>
      <c r="O2232" s="102">
        <f>[4]GABON!Q1462*100</f>
        <v>2.9120614156643203</v>
      </c>
      <c r="P2232" s="102">
        <f>[4]GABON!R1462*100</f>
        <v>4.9050115614327154</v>
      </c>
      <c r="Q2232" s="102">
        <f>[4]GABON!S1462*100</f>
        <v>5.9109693073051517</v>
      </c>
      <c r="R2232" s="102">
        <f>[4]GABON!T1462*100</f>
        <v>3.6566258783585002</v>
      </c>
      <c r="S2232" s="102">
        <f>[4]GABON!U1462*100</f>
        <v>4.048164287841951</v>
      </c>
      <c r="T2232" s="102">
        <f>[4]GABON!V1462*100</f>
        <v>5.0052319534354117</v>
      </c>
      <c r="U2232" s="102">
        <f>[4]GABON!W1462*100</f>
        <v>5.6317995588125784</v>
      </c>
      <c r="V2232" s="102">
        <f>[4]GABON!X1462*100</f>
        <v>6.2619936156677953</v>
      </c>
      <c r="W2232" s="102">
        <f>[4]GABON!Y1462*100</f>
        <v>6.4246482666878508</v>
      </c>
      <c r="X2232" s="103">
        <f>[4]GABON!Z1462*100</f>
        <v>9.7303813804020596</v>
      </c>
      <c r="Y2232" s="103">
        <f>[4]GABON!AA1462*100</f>
        <v>14.372052067136423</v>
      </c>
      <c r="Z2232" s="102">
        <f>[4]GABON!AB1462*100</f>
        <v>15.340716494086884</v>
      </c>
      <c r="AA2232" s="102">
        <f>[4]GABON!AC1462*100</f>
        <v>13.029311321930587</v>
      </c>
      <c r="AB2232" s="102">
        <v>12.8917550376081</v>
      </c>
      <c r="AC2232" s="102">
        <v>12.974096666614143</v>
      </c>
      <c r="AD2232" s="102">
        <v>13.209433842683948</v>
      </c>
      <c r="AE2232" s="102">
        <f>[4]GABON!AD1462*100</f>
        <v>11.951281056925716</v>
      </c>
      <c r="AF2232" s="102">
        <v>16.679669292380154</v>
      </c>
      <c r="AG2232" s="102">
        <v>11.407026295590995</v>
      </c>
      <c r="AH2232" s="102">
        <v>11.332068249377111</v>
      </c>
      <c r="AI2232" s="102">
        <v>11.661906502930346</v>
      </c>
      <c r="AJ2232" s="103">
        <f>[4]GABON!AE1462*100</f>
        <v>8.4671452879658968</v>
      </c>
      <c r="AK2232" s="103">
        <v>8.6890369229956228</v>
      </c>
      <c r="AL2232" s="103">
        <v>8.4240512173283495</v>
      </c>
      <c r="AM2232" s="103">
        <v>8.5574985864968909</v>
      </c>
      <c r="AN2232" s="103">
        <v>8.6079872572877481</v>
      </c>
      <c r="AO2232" s="103">
        <f>[4]GABON!AF1462*100</f>
        <v>6.5478737259913729</v>
      </c>
      <c r="AP2232" s="103">
        <v>8.7565492661096638</v>
      </c>
      <c r="AQ2232" s="103">
        <v>9.041379155174214</v>
      </c>
      <c r="AR2232" s="103">
        <v>8.5919502272617603</v>
      </c>
      <c r="AS2232" s="103">
        <f>[4]GABON!AJ1462*100</f>
        <v>6.6623795433881545</v>
      </c>
      <c r="AT2232" s="103">
        <v>5.3103983839291891</v>
      </c>
      <c r="AU2232" s="103">
        <v>6.0077903102289385</v>
      </c>
      <c r="AV2232" s="103">
        <v>5.5070343016320198</v>
      </c>
      <c r="AW2232" s="103">
        <v>5.5070343016320198</v>
      </c>
      <c r="AX2232" s="103">
        <f>[4]GABON!AO1462*100</f>
        <v>2.245981542056442</v>
      </c>
      <c r="AY2232" s="103"/>
      <c r="AZ2232" s="103">
        <v>5.8509603907333858</v>
      </c>
      <c r="BA2232" s="103">
        <v>6.0802344324566917</v>
      </c>
      <c r="BB2232" s="103">
        <v>4.1840748659846048</v>
      </c>
      <c r="BC2232" s="103">
        <v>4.3492089192084382</v>
      </c>
      <c r="BD2232" s="103">
        <v>5.5573215301490499</v>
      </c>
      <c r="BE2232" s="103">
        <v>5.7579609815069475</v>
      </c>
      <c r="BF2232" s="103">
        <f>[4]GABON!AV1462*100</f>
        <v>3.475072205065584</v>
      </c>
      <c r="BG2232" s="103">
        <v>5.9504995191250138</v>
      </c>
      <c r="BH2232" s="103">
        <v>6.3263179985200884</v>
      </c>
      <c r="BI2232" s="103">
        <v>5.0588766362159028</v>
      </c>
      <c r="BJ2232" s="103">
        <v>5.3933413781434218</v>
      </c>
      <c r="BK2232" s="103">
        <v>3.9275933390432858</v>
      </c>
      <c r="BL2232" s="103">
        <v>4.1964902993495476</v>
      </c>
      <c r="BM2232" s="103">
        <v>3.9185912451061995</v>
      </c>
      <c r="BN2232" s="103">
        <v>4.186214992166855</v>
      </c>
      <c r="BO2232" s="103">
        <f>[4]GABON!BE1462*100</f>
        <v>6.0068659707780272</v>
      </c>
      <c r="BP2232" s="103">
        <v>6.7110224583122688</v>
      </c>
      <c r="BQ2232" s="103">
        <v>5.9504995191250138</v>
      </c>
      <c r="BR2232" s="103">
        <v>8.6331217841854144</v>
      </c>
      <c r="BS2232" s="103">
        <v>8.6331217841854144</v>
      </c>
      <c r="BT2232" s="103">
        <v>5.7255300817804127</v>
      </c>
      <c r="BU2232" s="103">
        <v>6.2012325229877776</v>
      </c>
      <c r="BV2232" s="103">
        <v>5.8300080757643515</v>
      </c>
      <c r="BW2232" s="103">
        <v>5.5295204472292543</v>
      </c>
      <c r="BX2232" s="103">
        <v>5.7413397222804639</v>
      </c>
      <c r="BY2232" s="103">
        <v>5.6079102193238946</v>
      </c>
      <c r="BZ2232" s="102">
        <v>5.5567843971100714</v>
      </c>
      <c r="CA2232" s="103">
        <f>[4]GABON!BQ1462*100</f>
        <v>3.5758059622579443</v>
      </c>
      <c r="CB2232" s="103">
        <v>6.1984970172334846</v>
      </c>
      <c r="CC2232" s="103">
        <v>6.255342601119751</v>
      </c>
      <c r="CD2232" s="103">
        <v>6.7475999372205528</v>
      </c>
      <c r="CE2232" s="103">
        <v>4.9188258758346146</v>
      </c>
      <c r="CF2232" s="103">
        <v>4.9406320560699646</v>
      </c>
      <c r="CG2232" s="103">
        <v>5.3077449892571495</v>
      </c>
      <c r="CH2232" s="103">
        <v>4.6592609459514271</v>
      </c>
      <c r="CI2232" s="103">
        <v>4.7842709542882025</v>
      </c>
      <c r="CJ2232" s="102">
        <v>3.6897284609977135</v>
      </c>
      <c r="CK2232" s="102">
        <v>3.788861113111921</v>
      </c>
      <c r="CL2232" s="103">
        <f>[4]GABON!CB1462*100</f>
        <v>3.4274974483471019</v>
      </c>
      <c r="CM2232" s="103">
        <v>5.036172426740162</v>
      </c>
      <c r="CN2232" s="103">
        <v>3.5656102712858018</v>
      </c>
      <c r="CO2232" s="103">
        <v>3.5583362917350287</v>
      </c>
      <c r="CP2232" s="103">
        <v>3.2231999236994864</v>
      </c>
      <c r="CQ2232" s="103">
        <v>3.5570225112342051</v>
      </c>
      <c r="CR2232" s="103">
        <v>3.8512275153452324</v>
      </c>
      <c r="CS2232" s="103">
        <v>3.0898036312698096</v>
      </c>
      <c r="CT2232" s="103">
        <v>3.2638658402582821</v>
      </c>
      <c r="CU2232" s="103">
        <v>3.7462866135741355</v>
      </c>
      <c r="CV2232" s="103">
        <v>3.142502153879001</v>
      </c>
      <c r="CW2232" s="103">
        <v>3.2942316747022424</v>
      </c>
      <c r="CX2232" s="103">
        <v>3.2315827700145321</v>
      </c>
      <c r="CY2232" s="103">
        <v>3.2632568470687922</v>
      </c>
      <c r="CZ2232" s="103">
        <v>3.427552215508769</v>
      </c>
      <c r="DA2232" s="103">
        <f>[4]GABON!CN1462*100</f>
        <v>3.2294824054886138</v>
      </c>
      <c r="DB2232" s="102">
        <v>3.58981283136989</v>
      </c>
      <c r="DC2232" s="102">
        <v>3.7553565955781245</v>
      </c>
      <c r="DD2232" s="102">
        <v>3.9514976057881928</v>
      </c>
      <c r="DE2232" s="102">
        <v>3.7410299004548531</v>
      </c>
      <c r="DF2232" s="102">
        <v>3.9453620795023632</v>
      </c>
      <c r="DG2232" s="102">
        <v>4.1641635765594094</v>
      </c>
      <c r="DH2232" s="102">
        <v>3.7135157705914184</v>
      </c>
      <c r="DI2232" s="102">
        <v>3.9239425772749539</v>
      </c>
      <c r="DJ2232" s="102">
        <v>4.1440976257320106</v>
      </c>
      <c r="DK2232" s="102">
        <v>3.7454324492796771</v>
      </c>
      <c r="DL2232" s="102">
        <v>3.7108331924973066</v>
      </c>
      <c r="DM2232" s="102">
        <v>4.1428868773582606</v>
      </c>
      <c r="DN2232" s="104">
        <f>[4]GABON!DA1462*100</f>
        <v>2.8416717510297733</v>
      </c>
      <c r="DO2232" s="102">
        <v>4.1428868773582606</v>
      </c>
      <c r="DP2232" s="102">
        <v>4.9759346779867197</v>
      </c>
      <c r="DQ2232" s="102">
        <v>5.1165710489228076</v>
      </c>
      <c r="DR2232" s="102">
        <v>5.3672573271999191</v>
      </c>
      <c r="DS2232" s="102">
        <v>4.8282714071442818</v>
      </c>
      <c r="DT2232" s="102">
        <v>4.9756579110254568</v>
      </c>
      <c r="DU2232" s="102">
        <v>4.9233987493382925</v>
      </c>
      <c r="DV2232" s="105">
        <f>[4]GABON!DK1462*100</f>
        <v>4.8601597135365449</v>
      </c>
      <c r="DW2232" s="106">
        <f>[4]GABON!DL1462*100</f>
        <v>4.9579805066445548</v>
      </c>
      <c r="DX2232" s="107">
        <f>[4]GABON!DM1462*100</f>
        <v>5.1713220203299564</v>
      </c>
      <c r="DZ2232" s="102">
        <f>[4]GABON!DO1462*100</f>
        <v>4.9478043570173256</v>
      </c>
      <c r="EC2232" s="102">
        <f>[4]GABON!DR1462*100</f>
        <v>5.0702100861461634</v>
      </c>
      <c r="EF2232" s="102">
        <f>[4]GABON!DU1462*100</f>
        <v>5.4187603062850487</v>
      </c>
      <c r="EI2232" s="102">
        <f>[4]GABON!DX1462*100</f>
        <v>5.9681580852561815</v>
      </c>
      <c r="EL2232" s="102">
        <f>[4]GABON!EA1462*100</f>
        <v>6.2185374793046533</v>
      </c>
      <c r="EO2232" s="102">
        <f>[4]GABON!ED1462*100</f>
        <v>6.4061420336828654</v>
      </c>
    </row>
    <row r="2233" spans="1:145" ht="15.5" x14ac:dyDescent="0.35">
      <c r="A2233" s="56" t="s">
        <v>485</v>
      </c>
      <c r="B2233" s="190">
        <f>[5]GUINEE!D978*100</f>
        <v>12.172634766500364</v>
      </c>
      <c r="C2233" s="190">
        <f>[5]GUINEE!E978*100</f>
        <v>8.0537278849763752</v>
      </c>
      <c r="D2233" s="190">
        <f>[5]GUINEE!F978*100</f>
        <v>10.100059280068093</v>
      </c>
      <c r="E2233" s="190">
        <f>[5]GUINEE!G978*100</f>
        <v>9.9902181815273945</v>
      </c>
      <c r="F2233" s="190">
        <f>[5]GUINEE!H978*100</f>
        <v>8.5771789806482328</v>
      </c>
      <c r="G2233" s="190">
        <f>[5]GUINEE!I978*100</f>
        <v>5.4007037138702785</v>
      </c>
      <c r="H2233" s="190">
        <f>[5]GUINEE!J978*100</f>
        <v>5.8002461599453303</v>
      </c>
      <c r="I2233" s="190">
        <f>[5]GUINEE!K978*100</f>
        <v>2.6732897787008323</v>
      </c>
      <c r="J2233" s="190">
        <f>[5]GUINEE!L978*100</f>
        <v>1.4059442245385185</v>
      </c>
      <c r="K2233" s="190">
        <f>[5]GUINEE!M978*100</f>
        <v>2.0736356428233389</v>
      </c>
      <c r="L2233" s="190">
        <f>[5]GUINEE!N978*100</f>
        <v>3.0245512421144412</v>
      </c>
      <c r="M2233" s="190">
        <f>[5]GUINEE!O978*100</f>
        <v>5.1042144831489162</v>
      </c>
      <c r="N2233" s="190">
        <f>[5]GUINEE!P978*100</f>
        <v>3.6932837923947472</v>
      </c>
      <c r="O2233" s="190">
        <f>[5]GUINEE!Q978*100</f>
        <v>3.4514106188596037</v>
      </c>
      <c r="P2233" s="190">
        <f>[5]GUINEE!R978*100</f>
        <v>4.6574850274414556</v>
      </c>
      <c r="Q2233" s="190">
        <f>[5]GUINEE!S978*100</f>
        <v>5.2020811569138061</v>
      </c>
      <c r="R2233" s="190">
        <f>[5]GUINEE!T978*100</f>
        <v>6.2114841321276923</v>
      </c>
      <c r="S2233" s="190">
        <f>[5]GUINEE!U978*100</f>
        <v>9.5879011929455338</v>
      </c>
      <c r="T2233" s="190">
        <f>[5]GUINEE!V978*100</f>
        <v>8.6199382550795747</v>
      </c>
      <c r="U2233" s="190">
        <f>[5]GUINEE!W978*100</f>
        <v>12.234760697859148</v>
      </c>
      <c r="V2233" s="190">
        <f>[5]GUINEE!X978*100</f>
        <v>14.014620353223217</v>
      </c>
      <c r="W2233" s="190">
        <f>[5]GUINEE!Y978*100</f>
        <v>14.425214655522492</v>
      </c>
      <c r="X2233" s="189">
        <f>[5]GUINEE!Z978*100</f>
        <v>30.972316104262799</v>
      </c>
      <c r="Y2233" s="189">
        <f>[5]GUINEE!AA978*100</f>
        <v>21.615059811805089</v>
      </c>
      <c r="Z2233" s="190">
        <f>[5]GUINEE!AB978*100</f>
        <v>20.384462857472506</v>
      </c>
      <c r="AA2233" s="190">
        <f>[5]GUINEE!AC978*100</f>
        <v>26.048483323453308</v>
      </c>
      <c r="AB2233" s="190">
        <v>21.037752770312494</v>
      </c>
      <c r="AC2233" s="190">
        <v>21.017557382081169</v>
      </c>
      <c r="AD2233" s="190">
        <v>22.841376818696215</v>
      </c>
      <c r="AE2233" s="190">
        <f>[5]GUINEE!AD978*100</f>
        <v>23.27825425302639</v>
      </c>
      <c r="AF2233" s="190">
        <v>26.068106296490356</v>
      </c>
      <c r="AG2233" s="190">
        <v>25.568457019905889</v>
      </c>
      <c r="AH2233" s="190">
        <v>24.82162519662397</v>
      </c>
      <c r="AI2233" s="190">
        <v>26.425361475578352</v>
      </c>
      <c r="AJ2233" s="189">
        <f>[5]GUINEE!AE978*100</f>
        <v>22.999300218850177</v>
      </c>
      <c r="AK2233" s="189">
        <v>26.491713570869418</v>
      </c>
      <c r="AL2233" s="189">
        <v>18.022125564826979</v>
      </c>
      <c r="AM2233" s="189">
        <v>22.832449897143995</v>
      </c>
      <c r="AN2233" s="189">
        <v>23.051661443088026</v>
      </c>
      <c r="AO2233" s="189">
        <f>[5]GUINEE!AF978*100</f>
        <v>31.305059053015604</v>
      </c>
      <c r="AP2233" s="189">
        <v>31.51096550321526</v>
      </c>
      <c r="AQ2233" s="189">
        <v>35.728025084588403</v>
      </c>
      <c r="AR2233" s="189">
        <v>31.075521872097884</v>
      </c>
      <c r="AS2233" s="189">
        <f>[5]GUINEE!AJ978*100</f>
        <v>15.823919755527251</v>
      </c>
      <c r="AT2233" s="189">
        <v>12.432623078101539</v>
      </c>
      <c r="AU2233" s="189">
        <v>10.5044094909184</v>
      </c>
      <c r="AV2233" s="189">
        <v>7.1140788666006092</v>
      </c>
      <c r="AW2233" s="189">
        <v>7.1140788666006092</v>
      </c>
      <c r="AX2233" s="189">
        <f>[5]GUINEE!AO978*100</f>
        <v>8.573874010475862</v>
      </c>
      <c r="AY2233" s="189"/>
      <c r="AZ2233" s="189">
        <v>10.556058813567208</v>
      </c>
      <c r="BA2233" s="189">
        <v>11.109210419903912</v>
      </c>
      <c r="BB2233" s="189">
        <v>7.0900025009385876</v>
      </c>
      <c r="BC2233" s="189">
        <v>7.4667008508161228</v>
      </c>
      <c r="BD2233" s="189">
        <v>6.1310212057900406</v>
      </c>
      <c r="BE2233" s="189">
        <v>6.4635002104219534</v>
      </c>
      <c r="BF2233" s="189">
        <f>[5]GUINEE!AV978*100</f>
        <v>8.1696060327212887</v>
      </c>
      <c r="BG2233" s="189">
        <v>5.700402099115621</v>
      </c>
      <c r="BH2233" s="189">
        <v>6.3536168147560437</v>
      </c>
      <c r="BI2233" s="189">
        <v>5.2879213930882853</v>
      </c>
      <c r="BJ2233" s="189">
        <v>5.869847096165457</v>
      </c>
      <c r="BK2233" s="189">
        <v>4.113396243227788</v>
      </c>
      <c r="BL2233" s="189">
        <v>4.5371437166644091</v>
      </c>
      <c r="BM2233" s="189">
        <v>4.0901576917341158</v>
      </c>
      <c r="BN2233" s="189">
        <v>4.5039869017424605</v>
      </c>
      <c r="BO2233" s="189">
        <f>[5]GUINEE!BE978*100</f>
        <v>4.3704616304310004</v>
      </c>
      <c r="BP2233" s="189">
        <v>4.0516205346109802</v>
      </c>
      <c r="BQ2233" s="189">
        <v>4.0516205346109802</v>
      </c>
      <c r="BR2233" s="189">
        <v>4.739102094833866</v>
      </c>
      <c r="BS2233" s="189">
        <v>5.9281126607959562</v>
      </c>
      <c r="BT2233" s="189">
        <v>4.6815844938483755</v>
      </c>
      <c r="BU2233" s="189">
        <v>5.1102234236973612</v>
      </c>
      <c r="BV2233" s="189">
        <v>5.8237934669358351</v>
      </c>
      <c r="BW2233" s="189">
        <v>3.9023910291079531</v>
      </c>
      <c r="BX2233" s="189">
        <v>4.0744967438902941</v>
      </c>
      <c r="BY2233" s="189">
        <v>3.9461277966040043</v>
      </c>
      <c r="BZ2233" s="190">
        <v>3.938435332681907</v>
      </c>
      <c r="CA2233" s="189">
        <f>[5]GUINEE!BQ978*100</f>
        <v>3.4762172523405432</v>
      </c>
      <c r="CB2233" s="189">
        <v>4.4265649882695746</v>
      </c>
      <c r="CC2233" s="189">
        <v>4.5033755713487684</v>
      </c>
      <c r="CD2233" s="189">
        <v>5.0256696817492799</v>
      </c>
      <c r="CE2233" s="189">
        <v>4.7769473482090579</v>
      </c>
      <c r="CF2233" s="189">
        <v>4.8894399408665894</v>
      </c>
      <c r="CG2233" s="189">
        <v>5.4568217721365668</v>
      </c>
      <c r="CH2233" s="189">
        <v>4.3849982187280867</v>
      </c>
      <c r="CI2233" s="189">
        <v>2.9997516630981433</v>
      </c>
      <c r="CJ2233" s="190">
        <v>4.4017987390532172</v>
      </c>
      <c r="CK2233" s="190">
        <v>3.0114778367362014</v>
      </c>
      <c r="CL2233" s="189">
        <f>[5]GUINEE!CD978*100</f>
        <v>2.7754356911683593</v>
      </c>
      <c r="CM2233" s="189">
        <v>4.6740715322675577</v>
      </c>
      <c r="CN2233" s="189">
        <v>4.6248851973034837</v>
      </c>
      <c r="CO2233" s="189">
        <v>4.6153022950723885</v>
      </c>
      <c r="CP2233" s="189">
        <v>4.0204715289013846</v>
      </c>
      <c r="CQ2233" s="189">
        <v>4.5547335874956536</v>
      </c>
      <c r="CR2233" s="189">
        <v>5.029764982246169</v>
      </c>
      <c r="CS2233" s="189">
        <v>3.6843818236723656</v>
      </c>
      <c r="CT2233" s="189">
        <v>3.9211927173914742</v>
      </c>
      <c r="CU2233" s="189">
        <v>4.6634981898328629</v>
      </c>
      <c r="CV2233" s="189">
        <v>3.728283961230912</v>
      </c>
      <c r="CW2233" s="189">
        <v>3.9229105106626534</v>
      </c>
      <c r="CX2233" s="189">
        <v>3.8713137089773495</v>
      </c>
      <c r="CY2233" s="189">
        <v>3.9053606502486038</v>
      </c>
      <c r="CZ2233" s="189">
        <v>4.147486613125265</v>
      </c>
      <c r="DA2233" s="189">
        <f>[5]GUINEE!CP978*100</f>
        <v>5.4179757277228919</v>
      </c>
      <c r="DB2233" s="190">
        <v>4.7307584967214167</v>
      </c>
      <c r="DC2233" s="190">
        <v>5.0127422468663179</v>
      </c>
      <c r="DD2233" s="190">
        <v>5.4114912535478137</v>
      </c>
      <c r="DE2233" s="190">
        <v>4.9722956583981546</v>
      </c>
      <c r="DF2233" s="190">
        <v>5.2874572206296282</v>
      </c>
      <c r="DG2233" s="190">
        <v>5.6949999487636322</v>
      </c>
      <c r="DH2233" s="190">
        <v>5.6557280891573622</v>
      </c>
      <c r="DI2233" s="190">
        <v>5.9951512280137278</v>
      </c>
      <c r="DJ2233" s="190">
        <v>6.3039960686663443</v>
      </c>
      <c r="DK2233" s="190">
        <v>5.8519055572449945</v>
      </c>
      <c r="DL2233" s="190">
        <v>6.1379892029079937</v>
      </c>
      <c r="DM2233" s="190">
        <v>6.3035004419444203</v>
      </c>
      <c r="DN2233" s="283">
        <f>[5]GUINEE!DC978*100</f>
        <v>7.5115207953168355</v>
      </c>
      <c r="DO2233" s="190">
        <v>6.3035004419444203</v>
      </c>
      <c r="DP2233" s="190">
        <v>7.2227359398927229</v>
      </c>
      <c r="DQ2233" s="190">
        <v>6.8573283284936197</v>
      </c>
      <c r="DR2233" s="190">
        <v>6.3920220786377078</v>
      </c>
      <c r="DS2233" s="190">
        <v>6.842797700404919</v>
      </c>
      <c r="DT2233" s="190">
        <v>6.7353276353092406</v>
      </c>
      <c r="DU2233" s="190">
        <v>6.7022638665524239</v>
      </c>
      <c r="DV2233" s="191">
        <f>[5]GUINEE!DN978*100</f>
        <v>6.7390246036745607</v>
      </c>
      <c r="DW2233" s="192">
        <f>[5]GUINEE!DO978*100</f>
        <v>6.7159779521870115</v>
      </c>
      <c r="DX2233" s="193">
        <f>[5]GUINEE!DP978*100</f>
        <v>6.5764766303625581</v>
      </c>
      <c r="DZ2233" s="190">
        <f>[5]GUINEE!DR978*100</f>
        <v>6.3941682975275516</v>
      </c>
      <c r="EC2233" s="190">
        <f>[5]GUINEE!DU978*100</f>
        <v>4.9906283122094459</v>
      </c>
      <c r="EF2233" s="190">
        <f>[5]GUINEE!DX978*100</f>
        <v>3.6546609603437865</v>
      </c>
      <c r="EI2233" s="190">
        <f>[5]GUINEE!EA978*100</f>
        <v>2.5116461137158788</v>
      </c>
      <c r="EL2233" s="190">
        <f>[5]GUINEE!ED978*100</f>
        <v>1.4813846188266298</v>
      </c>
      <c r="EO2233" s="190">
        <f>[5]GUINEE!EG978*100</f>
        <v>0.55593216655193023</v>
      </c>
    </row>
    <row r="2234" spans="1:145" ht="15.5" x14ac:dyDescent="0.35">
      <c r="A2234" s="56" t="s">
        <v>486</v>
      </c>
      <c r="B2234" s="102">
        <f>[6]TCHAD!D1104*100</f>
        <v>8.2768833562413686</v>
      </c>
      <c r="C2234" s="102">
        <f>[6]TCHAD!E1104*100</f>
        <v>6.9243108883443458</v>
      </c>
      <c r="D2234" s="102">
        <f>[6]TCHAD!F1104*100</f>
        <v>8.1248997965185836</v>
      </c>
      <c r="E2234" s="102">
        <f>[6]TCHAD!G1104*100</f>
        <v>7.4283850890797201</v>
      </c>
      <c r="F2234" s="102">
        <f>[6]TCHAD!H1104*100</f>
        <v>3.2100129125041268</v>
      </c>
      <c r="G2234" s="102">
        <f>[6]TCHAD!I1104*100</f>
        <v>5.6722072109716342</v>
      </c>
      <c r="H2234" s="102">
        <f>[6]TCHAD!J1104*100</f>
        <v>3.3407828791037311</v>
      </c>
      <c r="I2234" s="102">
        <f>[6]TCHAD!K1104*100</f>
        <v>5.1481970819250042</v>
      </c>
      <c r="J2234" s="102">
        <f>[6]TCHAD!L1104*100</f>
        <v>5.3574877210936709</v>
      </c>
      <c r="K2234" s="102">
        <f>[6]TCHAD!M1104*100</f>
        <v>5.3410032960454963</v>
      </c>
      <c r="L2234" s="102">
        <f>[6]TCHAD!N1104*100</f>
        <v>5.4840944409885504</v>
      </c>
      <c r="M2234" s="102">
        <f>[6]TCHAD!O1104*100</f>
        <v>4.437503590792236</v>
      </c>
      <c r="N2234" s="102">
        <f>[6]TCHAD!P1104*100</f>
        <v>4.4659980498047016</v>
      </c>
      <c r="O2234" s="102">
        <f>[6]TCHAD!Q1104*100</f>
        <v>5.9776827254072149</v>
      </c>
      <c r="P2234" s="102">
        <f>[6]TCHAD!R1104*100</f>
        <v>5.0743219173622869</v>
      </c>
      <c r="Q2234" s="102">
        <f>[6]TCHAD!S1104*100</f>
        <v>6.3240241964247028</v>
      </c>
      <c r="R2234" s="102">
        <f>[6]TCHAD!T1104*100</f>
        <v>7.7874226931163246</v>
      </c>
      <c r="S2234" s="102">
        <f>[6]TCHAD!U1104*100</f>
        <v>10.189038873600419</v>
      </c>
      <c r="T2234" s="102">
        <f>[6]TCHAD!V1104*100</f>
        <v>5.7932987036311214</v>
      </c>
      <c r="U2234" s="102">
        <f>[6]TCHAD!W1104*100</f>
        <v>5.7907646341410217</v>
      </c>
      <c r="V2234" s="102">
        <f>[6]TCHAD!X1104*100</f>
        <v>6.0430586783633959</v>
      </c>
      <c r="W2234" s="102">
        <f>[6]TCHAD!Y1104*100</f>
        <v>6.5564505220606044</v>
      </c>
      <c r="X2234" s="103">
        <f>[6]TCHAD!Z1104*100</f>
        <v>7.8806704255090132</v>
      </c>
      <c r="Y2234" s="103">
        <f>[6]TCHAD!AA1104*100</f>
        <v>9.7617753554835573</v>
      </c>
      <c r="Z2234" s="102">
        <f>[6]TCHAD!AB1104*100</f>
        <v>10.642484436045457</v>
      </c>
      <c r="AA2234" s="102">
        <f>[6]TCHAD!AC1104*100</f>
        <v>12.407529261668024</v>
      </c>
      <c r="AB2234" s="102">
        <v>12.442136843026091</v>
      </c>
      <c r="AC2234" s="102">
        <v>13.55272728459555</v>
      </c>
      <c r="AD2234" s="102">
        <v>10.825577208714739</v>
      </c>
      <c r="AE2234" s="102">
        <f>[6]TCHAD!AH1104*100</f>
        <v>9.4517641108712631</v>
      </c>
      <c r="AF2234" s="102">
        <v>8.3043814045001465</v>
      </c>
      <c r="AG2234" s="102">
        <v>8.8650588073139893</v>
      </c>
      <c r="AH2234" s="102">
        <v>9.1886081942538951</v>
      </c>
      <c r="AI2234" s="102">
        <v>9.3287008887910137</v>
      </c>
      <c r="AJ2234" s="103">
        <f>[6]TCHAD!AM1104*100</f>
        <v>9.9812574717004328</v>
      </c>
      <c r="AK2234" s="103">
        <v>8.0679558667901379</v>
      </c>
      <c r="AL2234" s="103">
        <v>5.3349964070402063</v>
      </c>
      <c r="AM2234" s="103">
        <v>5.3381748270581388</v>
      </c>
      <c r="AN2234" s="103">
        <v>5.3097860723688894</v>
      </c>
      <c r="AO2234" s="103">
        <f>[6]TCHAD!AR1104*100</f>
        <v>5.5440336199913469</v>
      </c>
      <c r="AP2234" s="103">
        <v>8.2478533929023747</v>
      </c>
      <c r="AQ2234" s="103">
        <v>6.5078627740654102</v>
      </c>
      <c r="AR2234" s="103">
        <v>3.0900924837825179</v>
      </c>
      <c r="AS2234" s="103">
        <f>[6]TCHAD!AV1104*100</f>
        <v>2.9196166554484924</v>
      </c>
      <c r="AT2234" s="103">
        <v>3.5091715945961299</v>
      </c>
      <c r="AU2234" s="103">
        <v>3.0518893050445328</v>
      </c>
      <c r="AV2234" s="103">
        <v>3.17636452020681</v>
      </c>
      <c r="AW2234" s="103">
        <v>3.2353627973954815</v>
      </c>
      <c r="AX2234" s="103">
        <f>[6]TCHAD!BA1104*100</f>
        <v>3.5079737196718028</v>
      </c>
      <c r="AY2234" s="103"/>
      <c r="AZ2234" s="103">
        <v>3.9260337740882543</v>
      </c>
      <c r="BA2234" s="103">
        <v>4.0609657255738352</v>
      </c>
      <c r="BB2234" s="103">
        <v>3.7351193607233406</v>
      </c>
      <c r="BC2234" s="103">
        <v>3.8352706842338105</v>
      </c>
      <c r="BD2234" s="103">
        <v>3.7558593817469124</v>
      </c>
      <c r="BE2234" s="103">
        <v>3.8794564787079806</v>
      </c>
      <c r="BF2234" s="103">
        <f>[6]TCHAD!BH1104*100</f>
        <v>3.4811203809673099</v>
      </c>
      <c r="BG2234" s="103">
        <v>3.8495920566669581</v>
      </c>
      <c r="BH2234" s="103">
        <v>4.0419950512423446</v>
      </c>
      <c r="BI2234" s="103">
        <v>4.1002773870091058</v>
      </c>
      <c r="BJ2234" s="103">
        <v>4.2642437415914749</v>
      </c>
      <c r="BK2234" s="103">
        <v>4.625379920078653</v>
      </c>
      <c r="BL2234" s="103">
        <v>4.7976203771645025</v>
      </c>
      <c r="BM2234" s="103">
        <v>4.7769076737205651</v>
      </c>
      <c r="BN2234" s="103">
        <v>4.9360360957888014</v>
      </c>
      <c r="BO2234" s="103">
        <f>[6]TCHAD!BQ1104*100</f>
        <v>4.384380548210518</v>
      </c>
      <c r="BP2234" s="103">
        <v>4.5981383485713749</v>
      </c>
      <c r="BQ2234" s="103">
        <v>4.5981383485713749</v>
      </c>
      <c r="BR2234" s="103">
        <v>4.627775385608067</v>
      </c>
      <c r="BS2234" s="103">
        <v>4.8995671264199565</v>
      </c>
      <c r="BT2234" s="103">
        <v>5.4345228184312573</v>
      </c>
      <c r="BU2234" s="103">
        <v>5.7373082026431872</v>
      </c>
      <c r="BV2234" s="103">
        <v>4.991455342065553</v>
      </c>
      <c r="BW2234" s="103">
        <v>6.2045287392153616</v>
      </c>
      <c r="BX2234" s="103">
        <v>6.4503439144781183</v>
      </c>
      <c r="BY2234" s="103">
        <v>5.4550795098264837</v>
      </c>
      <c r="BZ2234" s="102">
        <v>6.2550133325683124</v>
      </c>
      <c r="CA2234" s="103">
        <f>[6]TCHAD!CC1104*100</f>
        <v>6.6012867150508958</v>
      </c>
      <c r="CB2234" s="103">
        <v>6.4596583707347115</v>
      </c>
      <c r="CC2234" s="103">
        <v>6.4573601493933843</v>
      </c>
      <c r="CD2234" s="103">
        <v>6.4167479427430134</v>
      </c>
      <c r="CE2234" s="103">
        <v>5.6228232762520012</v>
      </c>
      <c r="CF2234" s="103">
        <v>5.629901369278163</v>
      </c>
      <c r="CG2234" s="103">
        <v>5.6749927042211539</v>
      </c>
      <c r="CH2234" s="103">
        <v>5.5977416672687452</v>
      </c>
      <c r="CI2234" s="103">
        <v>5.6708401338984533</v>
      </c>
      <c r="CJ2234" s="102">
        <v>5.6092525486770439</v>
      </c>
      <c r="CK2234" s="102">
        <v>5.7005933273445866</v>
      </c>
      <c r="CL2234" s="103">
        <f>[6]TCHAD!CN1104*100</f>
        <v>3.8620619536447678</v>
      </c>
      <c r="CM2234" s="103">
        <v>4.2043533213053834</v>
      </c>
      <c r="CN2234" s="103">
        <v>4.9315909710125112</v>
      </c>
      <c r="CO2234" s="103">
        <v>4.8693291152073721</v>
      </c>
      <c r="CP2234" s="103">
        <v>4.5353818123694056</v>
      </c>
      <c r="CQ2234" s="103">
        <v>4.8179834108273747</v>
      </c>
      <c r="CR2234" s="103">
        <v>5.1055555974675277</v>
      </c>
      <c r="CS2234" s="103">
        <v>4.8491031992046461</v>
      </c>
      <c r="CT2234" s="103">
        <v>5.0524308372415421</v>
      </c>
      <c r="CU2234" s="103">
        <v>5.4323280976026931</v>
      </c>
      <c r="CV2234" s="103">
        <v>4.8880815651398208</v>
      </c>
      <c r="CW2234" s="103">
        <v>5.028530954668895</v>
      </c>
      <c r="CX2234" s="103">
        <v>4.9383888988063518</v>
      </c>
      <c r="CY2234" s="103">
        <v>4.9961364778745869</v>
      </c>
      <c r="CZ2234" s="103">
        <v>5.1058691425625975</v>
      </c>
      <c r="DA2234" s="103">
        <f>[6]TCHAD!CZ1104*100</f>
        <v>2.5849733707041693</v>
      </c>
      <c r="DB2234" s="102">
        <v>4.7864031483486587</v>
      </c>
      <c r="DC2234" s="102">
        <v>4.9091313092936808</v>
      </c>
      <c r="DD2234" s="102">
        <v>4.969982718768172</v>
      </c>
      <c r="DE2234" s="102">
        <v>4.7626095199776781</v>
      </c>
      <c r="DF2234" s="102">
        <v>4.8753254704146753</v>
      </c>
      <c r="DG2234" s="102">
        <v>4.9198457192484755</v>
      </c>
      <c r="DH2234" s="102">
        <v>4.4900795745635627</v>
      </c>
      <c r="DI2234" s="102">
        <v>4.6240712218772879</v>
      </c>
      <c r="DJ2234" s="102">
        <v>4.79392658693458</v>
      </c>
      <c r="DK2234" s="102">
        <v>4.5237635476433509</v>
      </c>
      <c r="DL2234" s="102">
        <v>4.6596576467964015</v>
      </c>
      <c r="DM2234" s="102">
        <v>4.7804245806435617</v>
      </c>
      <c r="DN2234" s="104">
        <f>[6]TCHAD!DM1104*100</f>
        <v>7.2784650413202714</v>
      </c>
      <c r="DO2234" s="102">
        <v>4.7804245806435617</v>
      </c>
      <c r="DP2234" s="102">
        <v>8.5376400806806494</v>
      </c>
      <c r="DQ2234" s="102">
        <v>8.6820781631061301</v>
      </c>
      <c r="DR2234" s="102">
        <v>7.2749132028063155</v>
      </c>
      <c r="DS2234" s="102">
        <v>8.3922096528784955</v>
      </c>
      <c r="DT2234" s="102">
        <v>8.2003080783771214</v>
      </c>
      <c r="DU2234" s="102">
        <v>7.9366242497296611</v>
      </c>
      <c r="DV2234" s="105">
        <f>[6]TCHAD!DW1104*100</f>
        <v>7.9598945193984694</v>
      </c>
      <c r="DW2234" s="106">
        <f>[6]TCHAD!DX1104*100</f>
        <v>7.8872377039599959</v>
      </c>
      <c r="DX2234" s="107">
        <f>[6]TCHAD!DY1104*100</f>
        <v>7.8587464453106231</v>
      </c>
      <c r="DZ2234" s="102">
        <f>[6]TCHAD!EA1104*100</f>
        <v>5.1237870454571741</v>
      </c>
      <c r="EC2234" s="102">
        <f>[6]TCHAD!ED1104*100</f>
        <v>5.3250009063277881</v>
      </c>
      <c r="EF2234" s="102">
        <f>[6]TCHAD!EG1104*100</f>
        <v>5.0826483501933959</v>
      </c>
      <c r="EI2234" s="102">
        <f>[6]TCHAD!EJ1104*100</f>
        <v>4.8372740594914427</v>
      </c>
      <c r="EL2234" s="102">
        <f>[6]TCHAD!EM1104*100</f>
        <v>4.6023473668425696</v>
      </c>
      <c r="EO2234" s="102">
        <f>[6]TCHAD!EP1104*100</f>
        <v>4.3725613793766023</v>
      </c>
    </row>
    <row r="2235" spans="1:145" ht="15.5" x14ac:dyDescent="0.35">
      <c r="A2235" s="56" t="s">
        <v>611</v>
      </c>
      <c r="B2235" s="190" t="e">
        <f t="shared" ref="B2235:AA2235" si="2247">B1121*100</f>
        <v>#VALUE!</v>
      </c>
      <c r="C2235" s="190" t="e">
        <f t="shared" si="2247"/>
        <v>#VALUE!</v>
      </c>
      <c r="D2235" s="190" t="e">
        <f t="shared" si="2247"/>
        <v>#VALUE!</v>
      </c>
      <c r="E2235" s="190" t="e">
        <f t="shared" si="2247"/>
        <v>#VALUE!</v>
      </c>
      <c r="F2235" s="190" t="e">
        <f t="shared" si="2247"/>
        <v>#VALUE!</v>
      </c>
      <c r="G2235" s="190" t="e">
        <f t="shared" si="2247"/>
        <v>#VALUE!</v>
      </c>
      <c r="H2235" s="190" t="e">
        <f t="shared" si="2247"/>
        <v>#VALUE!</v>
      </c>
      <c r="I2235" s="190" t="e">
        <f t="shared" si="2247"/>
        <v>#VALUE!</v>
      </c>
      <c r="J2235" s="190" t="e">
        <f t="shared" si="2247"/>
        <v>#VALUE!</v>
      </c>
      <c r="K2235" s="190" t="e">
        <f t="shared" si="2247"/>
        <v>#VALUE!</v>
      </c>
      <c r="L2235" s="190" t="e">
        <f t="shared" si="2247"/>
        <v>#VALUE!</v>
      </c>
      <c r="M2235" s="190" t="e">
        <f t="shared" si="2247"/>
        <v>#VALUE!</v>
      </c>
      <c r="N2235" s="190" t="e">
        <f t="shared" si="2247"/>
        <v>#VALUE!</v>
      </c>
      <c r="O2235" s="190" t="e">
        <f t="shared" si="2247"/>
        <v>#VALUE!</v>
      </c>
      <c r="P2235" s="190" t="e">
        <f t="shared" si="2247"/>
        <v>#VALUE!</v>
      </c>
      <c r="Q2235" s="190" t="e">
        <f t="shared" si="2247"/>
        <v>#VALUE!</v>
      </c>
      <c r="R2235" s="190" t="e">
        <f t="shared" si="2247"/>
        <v>#VALUE!</v>
      </c>
      <c r="S2235" s="190" t="e">
        <f t="shared" si="2247"/>
        <v>#VALUE!</v>
      </c>
      <c r="T2235" s="190" t="e">
        <f t="shared" si="2247"/>
        <v>#VALUE!</v>
      </c>
      <c r="U2235" s="190" t="e">
        <f t="shared" si="2247"/>
        <v>#VALUE!</v>
      </c>
      <c r="V2235" s="190" t="e">
        <f t="shared" si="2247"/>
        <v>#VALUE!</v>
      </c>
      <c r="W2235" s="190" t="e">
        <f t="shared" si="2247"/>
        <v>#VALUE!</v>
      </c>
      <c r="X2235" s="189" t="e">
        <f t="shared" si="2247"/>
        <v>#VALUE!</v>
      </c>
      <c r="Y2235" s="189" t="e">
        <f t="shared" si="2247"/>
        <v>#VALUE!</v>
      </c>
      <c r="Z2235" s="190" t="e">
        <f t="shared" si="2247"/>
        <v>#VALUE!</v>
      </c>
      <c r="AA2235" s="190" t="e">
        <f t="shared" si="2247"/>
        <v>#VALUE!</v>
      </c>
      <c r="AB2235" s="190">
        <v>14.016829062562818</v>
      </c>
      <c r="AC2235" s="190">
        <v>13.1011850056535</v>
      </c>
      <c r="AD2235" s="190">
        <v>13.20552882542178</v>
      </c>
      <c r="AE2235" s="190" t="e">
        <f>AE1121*100</f>
        <v>#VALUE!</v>
      </c>
      <c r="AF2235" s="190">
        <v>14.503503415931357</v>
      </c>
      <c r="AG2235" s="190">
        <v>12.720711945848311</v>
      </c>
      <c r="AH2235" s="190">
        <v>13.459900176840575</v>
      </c>
      <c r="AI2235" s="190">
        <v>13.6435007752708</v>
      </c>
      <c r="AJ2235" s="189" t="e">
        <f>AJ1121*100</f>
        <v>#VALUE!</v>
      </c>
      <c r="AK2235" s="189">
        <v>11.896101012296716</v>
      </c>
      <c r="AL2235" s="189">
        <v>9.6878049388385215</v>
      </c>
      <c r="AM2235" s="189">
        <v>10.136556164377618</v>
      </c>
      <c r="AN2235" s="189">
        <v>10.165852867250068</v>
      </c>
      <c r="AO2235" s="189" t="e">
        <f>AO1121*100</f>
        <v>#VALUE!</v>
      </c>
      <c r="AP2235" s="189">
        <v>11.156856090444137</v>
      </c>
      <c r="AQ2235" s="189">
        <v>10.761643807787348</v>
      </c>
      <c r="AR2235" s="189">
        <v>9.5065076417114902</v>
      </c>
      <c r="AS2235" s="189" t="e">
        <f>AS1121*100</f>
        <v>#VALUE!</v>
      </c>
      <c r="AT2235" s="189">
        <v>6.2153895368904495</v>
      </c>
      <c r="AU2235" s="189">
        <v>4.8732628036264209</v>
      </c>
      <c r="AV2235" s="189">
        <v>4.4195047860333032</v>
      </c>
      <c r="AW2235" s="189">
        <v>4.1814527421634997</v>
      </c>
      <c r="AX2235" s="189" t="e">
        <f>AX1121*100</f>
        <v>#VALUE!</v>
      </c>
      <c r="AY2235" s="189"/>
      <c r="AZ2235" s="189">
        <v>4.8738448060101867</v>
      </c>
      <c r="BA2235" s="189">
        <v>5.0056103888003305</v>
      </c>
      <c r="BB2235" s="189">
        <v>4.2192205582356186</v>
      </c>
      <c r="BC2235" s="189">
        <v>4.2867803341278297</v>
      </c>
      <c r="BD2235" s="189">
        <v>4.1580300645378001</v>
      </c>
      <c r="BE2235" s="189">
        <v>4.278288074765535</v>
      </c>
      <c r="BF2235" s="189">
        <f>BF1121*100</f>
        <v>5.0310981918691775</v>
      </c>
      <c r="BG2235" s="189">
        <v>4.3193901445025205</v>
      </c>
      <c r="BH2235" s="189">
        <v>4.4605077203461638</v>
      </c>
      <c r="BI2235" s="189">
        <v>4.2909760175553604</v>
      </c>
      <c r="BJ2235" s="189">
        <v>4.5083678051759248</v>
      </c>
      <c r="BK2235" s="189">
        <v>3.7568363168665511</v>
      </c>
      <c r="BL2235" s="189">
        <v>3.9841600110459661</v>
      </c>
      <c r="BM2235" s="189">
        <v>3.8772007387671543</v>
      </c>
      <c r="BN2235" s="189">
        <v>4.0459702022102384</v>
      </c>
      <c r="BO2235" s="189" t="e">
        <f>BO1121*100</f>
        <v>#VALUE!</v>
      </c>
      <c r="BP2235" s="189">
        <v>4.4404999107648422</v>
      </c>
      <c r="BQ2235" s="189">
        <v>4.414980378236347</v>
      </c>
      <c r="BR2235" s="189">
        <v>5.2886300535665383</v>
      </c>
      <c r="BS2235" s="189">
        <v>5.9106928890668184</v>
      </c>
      <c r="BT2235" s="189">
        <v>4.3593094651153175</v>
      </c>
      <c r="BU2235" s="189">
        <v>4.7481527347191603</v>
      </c>
      <c r="BV2235" s="189">
        <v>4.9838325384561646</v>
      </c>
      <c r="BW2235" s="189">
        <v>4.3497946786564174</v>
      </c>
      <c r="BX2235" s="189">
        <v>4.4707398587441141</v>
      </c>
      <c r="BY2235" s="189">
        <v>4.4452322510497302</v>
      </c>
      <c r="BZ2235" s="190">
        <v>4.4188157436531839</v>
      </c>
      <c r="CA2235" s="189">
        <f>CA1121*100</f>
        <v>4.3773546954354154</v>
      </c>
      <c r="CB2235" s="189">
        <v>5.2578090967698357</v>
      </c>
      <c r="CC2235" s="189">
        <v>5.2902367953688865</v>
      </c>
      <c r="CD2235" s="189">
        <v>5.4957013816823448</v>
      </c>
      <c r="CE2235" s="189">
        <v>4.7926167152256314</v>
      </c>
      <c r="CF2235" s="189">
        <v>4.8420645480158706</v>
      </c>
      <c r="CG2235" s="189">
        <v>5.0915421198402679</v>
      </c>
      <c r="CH2235" s="189">
        <v>4.6792061912466432</v>
      </c>
      <c r="CI2235" s="189">
        <v>4.6002777819980274</v>
      </c>
      <c r="CJ2235" s="190">
        <v>4.6157018567857557</v>
      </c>
      <c r="CK2235" s="190">
        <v>4.5494297903652567</v>
      </c>
      <c r="CL2235" s="189">
        <f>CL1121*100</f>
        <v>3.6288201772820723</v>
      </c>
      <c r="CM2235" s="189">
        <v>4.7496010412327392</v>
      </c>
      <c r="CN2235" s="189">
        <v>4.4345446605961234</v>
      </c>
      <c r="CO2235" s="189">
        <v>4.411632345995427</v>
      </c>
      <c r="CP2235" s="189">
        <v>4.0783440120125185</v>
      </c>
      <c r="CQ2235" s="189">
        <v>4.3257185040322534</v>
      </c>
      <c r="CR2235" s="189">
        <v>4.5812286329308396</v>
      </c>
      <c r="CS2235" s="189">
        <v>3.8609469501829321</v>
      </c>
      <c r="CT2235" s="189">
        <v>3.9688761791997318</v>
      </c>
      <c r="CU2235" s="189">
        <v>4.4281706544083139</v>
      </c>
      <c r="CV2235" s="189">
        <v>3.8228123003178709</v>
      </c>
      <c r="CW2235" s="189">
        <v>3.9388123491008931</v>
      </c>
      <c r="CX2235" s="189">
        <v>3.8575460524756653</v>
      </c>
      <c r="CY2235" s="189">
        <v>3.9076532414467944</v>
      </c>
      <c r="CZ2235" s="189">
        <v>4.1247825498731929</v>
      </c>
      <c r="DA2235" s="189">
        <f t="shared" ref="DA2235" si="2248">DA1121*100</f>
        <v>3.715001245989598</v>
      </c>
      <c r="DB2235" s="190">
        <v>3.7314920761673864</v>
      </c>
      <c r="DC2235" s="190">
        <v>3.8732704302072505</v>
      </c>
      <c r="DD2235" s="190">
        <v>4.0007649480212359</v>
      </c>
      <c r="DE2235" s="190">
        <v>3.8858012084297791</v>
      </c>
      <c r="DF2235" s="190">
        <v>4.0348714790110156</v>
      </c>
      <c r="DG2235" s="190">
        <v>4.2031606404822472</v>
      </c>
      <c r="DH2235" s="190">
        <v>4.1118124537608587</v>
      </c>
      <c r="DI2235" s="190">
        <v>4.2577115805179044</v>
      </c>
      <c r="DJ2235" s="190">
        <v>4.4223961796357996</v>
      </c>
      <c r="DK2235" s="190">
        <v>4.0909968730474962</v>
      </c>
      <c r="DL2235" s="190">
        <v>4.200643002310076</v>
      </c>
      <c r="DM2235" s="190">
        <v>4.3810295087675222</v>
      </c>
      <c r="DN2235" s="283">
        <f t="shared" ref="DN2235" si="2249">DN1121*100</f>
        <v>4.1899521942564144</v>
      </c>
      <c r="DO2235" s="190">
        <v>4.3810295087675222</v>
      </c>
      <c r="DP2235" s="190">
        <v>5.3559964558208017</v>
      </c>
      <c r="DQ2235" s="190">
        <v>5.4127321840070381</v>
      </c>
      <c r="DR2235" s="190">
        <v>5.2244893895663083</v>
      </c>
      <c r="DS2235" s="190">
        <v>5.316786690884066</v>
      </c>
      <c r="DT2235" s="190">
        <v>5.3619093981628287</v>
      </c>
      <c r="DU2235" s="190">
        <v>4.880494827450315</v>
      </c>
      <c r="DV2235" s="191">
        <f>DV1121*100</f>
        <v>4.8462046953573683</v>
      </c>
      <c r="DW2235" s="192">
        <f>DW1121*100</f>
        <v>4.8624492505840475</v>
      </c>
      <c r="DX2235" s="193">
        <f>DX1121*100</f>
        <v>5.1764363273881404</v>
      </c>
      <c r="DZ2235" s="190">
        <f>DZ1121*100</f>
        <v>4.462672256411671</v>
      </c>
      <c r="EC2235" s="190">
        <f>EC1121*100</f>
        <v>4.5055734112314969</v>
      </c>
      <c r="EF2235" s="190" t="e">
        <f>EF1121*100</f>
        <v>#VALUE!</v>
      </c>
      <c r="EI2235" s="190" t="e">
        <f>EI1121*100</f>
        <v>#VALUE!</v>
      </c>
      <c r="EL2235" s="190" t="e">
        <f>EL1121*100</f>
        <v>#VALUE!</v>
      </c>
      <c r="EO2235" s="190" t="e">
        <f>EO1121*100</f>
        <v>#VALUE!</v>
      </c>
    </row>
    <row r="2236" spans="1:145" ht="15.5" x14ac:dyDescent="0.35">
      <c r="A2236" s="126" t="s">
        <v>720</v>
      </c>
      <c r="B2236" s="27"/>
      <c r="C2236" s="27"/>
      <c r="D2236" s="27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  <c r="O2236" s="27"/>
      <c r="P2236" s="27"/>
      <c r="Q2236" s="27"/>
      <c r="R2236" s="27"/>
      <c r="S2236" s="27"/>
      <c r="T2236" s="27"/>
      <c r="U2236" s="27"/>
      <c r="V2236" s="27"/>
      <c r="W2236" s="27"/>
      <c r="X2236" s="160"/>
      <c r="Y2236" s="160"/>
      <c r="Z2236" s="27"/>
      <c r="AA2236" s="27"/>
      <c r="AB2236" s="27"/>
      <c r="AC2236" s="27"/>
      <c r="AD2236" s="27"/>
      <c r="AE2236" s="27"/>
      <c r="AF2236" s="27"/>
      <c r="AG2236" s="27"/>
      <c r="AH2236" s="27"/>
      <c r="AI2236" s="27"/>
      <c r="AJ2236" s="160"/>
      <c r="AK2236" s="160"/>
      <c r="AL2236" s="160"/>
      <c r="AM2236" s="160"/>
      <c r="AN2236" s="160"/>
      <c r="AO2236" s="160"/>
      <c r="AP2236" s="160"/>
      <c r="AQ2236" s="160"/>
      <c r="AR2236" s="160"/>
      <c r="AS2236" s="160"/>
      <c r="AT2236" s="160"/>
      <c r="AU2236" s="160"/>
      <c r="AV2236" s="160"/>
      <c r="AW2236" s="160"/>
      <c r="AX2236" s="160"/>
      <c r="AY2236" s="160"/>
      <c r="AZ2236" s="160"/>
      <c r="BA2236" s="160"/>
      <c r="BB2236" s="160"/>
      <c r="BC2236" s="160"/>
      <c r="BD2236" s="160"/>
      <c r="BE2236" s="160"/>
      <c r="BF2236" s="160"/>
      <c r="BG2236" s="160"/>
      <c r="BH2236" s="160"/>
      <c r="BI2236" s="160"/>
      <c r="BJ2236" s="160"/>
      <c r="BK2236" s="160"/>
      <c r="BL2236" s="160"/>
      <c r="BM2236" s="160"/>
      <c r="BN2236" s="160"/>
      <c r="BO2236" s="160"/>
      <c r="BP2236" s="160"/>
      <c r="BQ2236" s="160"/>
      <c r="BR2236" s="160"/>
      <c r="BS2236" s="160"/>
      <c r="BT2236" s="160"/>
      <c r="BU2236" s="160"/>
      <c r="BV2236" s="160"/>
      <c r="BW2236" s="160"/>
      <c r="BX2236" s="160"/>
      <c r="BY2236" s="160"/>
      <c r="BZ2236" s="27"/>
      <c r="CA2236" s="160"/>
      <c r="CB2236" s="160"/>
      <c r="CC2236" s="160"/>
      <c r="CD2236" s="160"/>
      <c r="CE2236" s="160"/>
      <c r="CF2236" s="160"/>
      <c r="CG2236" s="160"/>
      <c r="CH2236" s="160"/>
      <c r="CI2236" s="160"/>
      <c r="CJ2236" s="27"/>
      <c r="CK2236" s="27"/>
      <c r="CL2236" s="160"/>
      <c r="CM2236" s="160"/>
      <c r="CN2236" s="160"/>
      <c r="CO2236" s="160"/>
      <c r="CP2236" s="160"/>
      <c r="CQ2236" s="160"/>
      <c r="CR2236" s="160"/>
      <c r="CS2236" s="160"/>
      <c r="CT2236" s="160"/>
      <c r="CU2236" s="160"/>
      <c r="CV2236" s="160"/>
      <c r="CW2236" s="160"/>
      <c r="CX2236" s="160"/>
      <c r="CY2236" s="160"/>
      <c r="CZ2236" s="160"/>
      <c r="DA2236" s="160"/>
      <c r="DB2236" s="27"/>
      <c r="DC2236" s="27"/>
      <c r="DD2236" s="27"/>
      <c r="DE2236" s="27"/>
      <c r="DF2236" s="27"/>
      <c r="DG2236" s="27"/>
      <c r="DH2236" s="27"/>
      <c r="DI2236" s="27"/>
      <c r="DJ2236" s="27"/>
      <c r="DK2236" s="27"/>
      <c r="DL2236" s="27"/>
      <c r="DM2236" s="27"/>
      <c r="DN2236" s="161"/>
      <c r="DO2236" s="27"/>
      <c r="DP2236" s="27"/>
      <c r="DQ2236" s="27"/>
      <c r="DR2236" s="27"/>
      <c r="DS2236" s="27"/>
      <c r="DT2236" s="27"/>
      <c r="DU2236" s="27"/>
      <c r="DV2236" s="162"/>
      <c r="DW2236" s="163"/>
      <c r="DX2236" s="164"/>
      <c r="DZ2236" s="27"/>
      <c r="EC2236" s="27"/>
      <c r="EF2236" s="27"/>
      <c r="EI2236" s="27"/>
      <c r="EL2236" s="27"/>
      <c r="EO2236" s="27"/>
    </row>
    <row r="2237" spans="1:145" ht="15.5" x14ac:dyDescent="0.35">
      <c r="A2237" s="56" t="s">
        <v>482</v>
      </c>
      <c r="B2237" s="102">
        <f t="shared" ref="B2237:AA2242" si="2250">B2214-B2229</f>
        <v>8.7360270410577225</v>
      </c>
      <c r="C2237" s="102">
        <f t="shared" si="2250"/>
        <v>12.06286803770135</v>
      </c>
      <c r="D2237" s="102">
        <f t="shared" si="2250"/>
        <v>11.288165479043315</v>
      </c>
      <c r="E2237" s="102">
        <f t="shared" si="2250"/>
        <v>9.9323564373160504</v>
      </c>
      <c r="F2237" s="102">
        <f t="shared" si="2250"/>
        <v>9.2385244034960099</v>
      </c>
      <c r="G2237" s="102">
        <f t="shared" si="2250"/>
        <v>11.206534299017372</v>
      </c>
      <c r="H2237" s="102">
        <f t="shared" si="2250"/>
        <v>12.657784219804327</v>
      </c>
      <c r="I2237" s="102">
        <f t="shared" si="2250"/>
        <v>12.689131480232472</v>
      </c>
      <c r="J2237" s="102">
        <f t="shared" si="2250"/>
        <v>13.841658893332788</v>
      </c>
      <c r="K2237" s="102">
        <f t="shared" si="2250"/>
        <v>15.318748735584215</v>
      </c>
      <c r="L2237" s="102">
        <f t="shared" si="2250"/>
        <v>16.45861665534693</v>
      </c>
      <c r="M2237" s="102">
        <f t="shared" si="2250"/>
        <v>17.301240765778019</v>
      </c>
      <c r="N2237" s="102">
        <f t="shared" si="2250"/>
        <v>17.483417698621409</v>
      </c>
      <c r="O2237" s="102">
        <f t="shared" si="2250"/>
        <v>18.476576384395035</v>
      </c>
      <c r="P2237" s="102">
        <f t="shared" si="2250"/>
        <v>20.028803347353104</v>
      </c>
      <c r="Q2237" s="102">
        <f t="shared" si="2250"/>
        <v>20.693114583316042</v>
      </c>
      <c r="R2237" s="102">
        <f t="shared" si="2250"/>
        <v>20.531543796018916</v>
      </c>
      <c r="S2237" s="102">
        <f t="shared" si="2250"/>
        <v>20.028282987575132</v>
      </c>
      <c r="T2237" s="102">
        <f t="shared" si="2250"/>
        <v>18.546578041976453</v>
      </c>
      <c r="U2237" s="102">
        <f t="shared" si="2250"/>
        <v>17.878468563400048</v>
      </c>
      <c r="V2237" s="102">
        <f t="shared" si="2250"/>
        <v>16.834984166795035</v>
      </c>
      <c r="W2237" s="102">
        <f t="shared" si="2250"/>
        <v>18.628987252292337</v>
      </c>
      <c r="X2237" s="103">
        <f t="shared" si="2250"/>
        <v>19.660711803074026</v>
      </c>
      <c r="Y2237" s="103">
        <f t="shared" si="2250"/>
        <v>19.459251900152907</v>
      </c>
      <c r="Z2237" s="102">
        <f t="shared" si="2250"/>
        <v>19.120070960784247</v>
      </c>
      <c r="AA2237" s="102">
        <f t="shared" si="2250"/>
        <v>17.854096513511895</v>
      </c>
      <c r="AB2237" s="102">
        <v>23.394758400950298</v>
      </c>
      <c r="AC2237" s="102">
        <v>23.7957293094506</v>
      </c>
      <c r="AD2237" s="102">
        <v>24.025306449733453</v>
      </c>
      <c r="AE2237" s="102">
        <f t="shared" ref="AE2237:AE2242" si="2251">AE2214-AE2229</f>
        <v>18.134007590397918</v>
      </c>
      <c r="AF2237" s="102">
        <v>19.369374507888399</v>
      </c>
      <c r="AG2237" s="102">
        <v>18.320548951799129</v>
      </c>
      <c r="AH2237" s="102">
        <v>18.653231101052</v>
      </c>
      <c r="AI2237" s="102">
        <v>-3.22190165755018</v>
      </c>
      <c r="AJ2237" s="103">
        <f t="shared" ref="AJ2237:AJ2242" si="2252">AJ2214-AJ2229</f>
        <v>19.32721618014283</v>
      </c>
      <c r="AK2237" s="103">
        <v>19.687748459659623</v>
      </c>
      <c r="AL2237" s="103">
        <v>18.690505630159901</v>
      </c>
      <c r="AM2237" s="103">
        <v>18.983850488036001</v>
      </c>
      <c r="AN2237" s="103">
        <v>18.965040138186701</v>
      </c>
      <c r="AO2237" s="103">
        <f t="shared" ref="AO2237:AO2242" si="2253">AO2214-AO2229</f>
        <v>17.944700371210583</v>
      </c>
      <c r="AP2237" s="103">
        <v>19.187701381491049</v>
      </c>
      <c r="AQ2237" s="103">
        <v>19.153239815116041</v>
      </c>
      <c r="AR2237" s="103">
        <v>19.129484212812962</v>
      </c>
      <c r="AS2237" s="103">
        <f t="shared" ref="AS2237:AS2242" si="2254">AS2214-AS2229</f>
        <v>17.848400367784752</v>
      </c>
      <c r="AT2237" s="103">
        <v>19.872484088494843</v>
      </c>
      <c r="AU2237" s="103">
        <v>19.793722618041802</v>
      </c>
      <c r="AV2237" s="103">
        <v>19.716716330886435</v>
      </c>
      <c r="AW2237" s="103">
        <v>19.783048797549224</v>
      </c>
      <c r="AX2237" s="103">
        <f t="shared" ref="AX2237:AX2242" si="2255">AX2214-AX2229</f>
        <v>18.520394153767782</v>
      </c>
      <c r="AY2237" s="103"/>
      <c r="AZ2237" s="103">
        <v>20.068707800134618</v>
      </c>
      <c r="BA2237" s="103">
        <v>19.987997835234779</v>
      </c>
      <c r="BB2237" s="103">
        <v>19.120565114099815</v>
      </c>
      <c r="BC2237" s="103">
        <v>19.107002172032409</v>
      </c>
      <c r="BD2237" s="103">
        <v>18.757192714568816</v>
      </c>
      <c r="BE2237" s="103">
        <v>18.757192714568816</v>
      </c>
      <c r="BF2237" s="103">
        <f t="shared" ref="BF2237:BF2242" si="2256">BF2214-BF2229</f>
        <v>18.841688996050831</v>
      </c>
      <c r="BG2237" s="103">
        <v>19.83564129262496</v>
      </c>
      <c r="BH2237" s="103">
        <v>18.320856104768538</v>
      </c>
      <c r="BI2237" s="103">
        <v>20.126216124691382</v>
      </c>
      <c r="BJ2237" s="103">
        <v>19.071797068606521</v>
      </c>
      <c r="BK2237" s="103">
        <v>20.359800604520245</v>
      </c>
      <c r="BL2237" s="103">
        <v>19.133495654086243</v>
      </c>
      <c r="BM2237" s="103">
        <v>20.539030682082963</v>
      </c>
      <c r="BN2237" s="103">
        <v>19.338771062830943</v>
      </c>
      <c r="BO2237" s="103">
        <f t="shared" ref="BO2237:BO2242" si="2257">BO2214-BO2229</f>
        <v>18.946654009575781</v>
      </c>
      <c r="BP2237" s="103">
        <v>21.586495651122458</v>
      </c>
      <c r="BQ2237" s="103">
        <v>20.057784974339629</v>
      </c>
      <c r="BR2237" s="103">
        <v>19.933796449712357</v>
      </c>
      <c r="BS2237" s="103">
        <v>19.933796449712357</v>
      </c>
      <c r="BT2237" s="103">
        <v>20.319225897224541</v>
      </c>
      <c r="BU2237" s="103">
        <v>19.910777620593837</v>
      </c>
      <c r="BV2237" s="103">
        <v>20.871767488916884</v>
      </c>
      <c r="BW2237" s="103">
        <v>19.481990996798739</v>
      </c>
      <c r="BX2237" s="103">
        <v>19.053297027748794</v>
      </c>
      <c r="BY2237" s="103">
        <v>19.325272617520199</v>
      </c>
      <c r="BZ2237" s="102">
        <v>19.232574670346352</v>
      </c>
      <c r="CA2237" s="103">
        <f t="shared" ref="CA2237:CA2242" si="2258">CA2214-CA2229</f>
        <v>19.02304207876184</v>
      </c>
      <c r="CB2237" s="103">
        <v>20.399597324797448</v>
      </c>
      <c r="CC2237" s="103">
        <v>20.59514847301649</v>
      </c>
      <c r="CD2237" s="103">
        <v>20.909539326230338</v>
      </c>
      <c r="CE2237" s="103">
        <v>20.194710132470128</v>
      </c>
      <c r="CF2237" s="103">
        <v>20.36409267921319</v>
      </c>
      <c r="CG2237" s="103">
        <v>20.540879249837381</v>
      </c>
      <c r="CH2237" s="103">
        <v>20.484404618870524</v>
      </c>
      <c r="CI2237" s="103">
        <v>20.581297951947057</v>
      </c>
      <c r="CJ2237" s="102">
        <v>20.407869587108706</v>
      </c>
      <c r="CK2237" s="102">
        <v>20.391969101411316</v>
      </c>
      <c r="CL2237" s="103">
        <f t="shared" ref="CL2237:CL2242" si="2259">CL2214-CL2229</f>
        <v>18.701341653638622</v>
      </c>
      <c r="CM2237" s="103">
        <v>21.432615810728034</v>
      </c>
      <c r="CN2237" s="103">
        <v>21.716210723113974</v>
      </c>
      <c r="CO2237" s="103">
        <v>21.583422158443533</v>
      </c>
      <c r="CP2237" s="103">
        <v>21.995389184530012</v>
      </c>
      <c r="CQ2237" s="103">
        <v>21.586173300263152</v>
      </c>
      <c r="CR2237" s="103">
        <v>21.410875026272535</v>
      </c>
      <c r="CS2237" s="103">
        <v>21.540180838723821</v>
      </c>
      <c r="CT2237" s="103">
        <v>21.45635771773653</v>
      </c>
      <c r="CU2237" s="103">
        <v>21.024654020858502</v>
      </c>
      <c r="CV2237" s="103">
        <v>20.556934101174932</v>
      </c>
      <c r="CW2237" s="103">
        <v>20.551441756120767</v>
      </c>
      <c r="CX2237" s="103">
        <v>20.206678880296096</v>
      </c>
      <c r="CY2237" s="103">
        <v>20.320407987899753</v>
      </c>
      <c r="CZ2237" s="103">
        <v>20.386953226528131</v>
      </c>
      <c r="DA2237" s="103">
        <f t="shared" ref="DA2237:DA2242" si="2260">DA2214-DA2229</f>
        <v>18.545935668676893</v>
      </c>
      <c r="DB2237" s="102">
        <v>19.330428029212722</v>
      </c>
      <c r="DC2237" s="102">
        <v>19.366576265408387</v>
      </c>
      <c r="DD2237" s="102">
        <v>19.366576265408387</v>
      </c>
      <c r="DE2237" s="102">
        <v>19.845886481527558</v>
      </c>
      <c r="DF2237" s="102">
        <v>19.749476102063618</v>
      </c>
      <c r="DG2237" s="102">
        <v>19.833843305303994</v>
      </c>
      <c r="DH2237" s="102">
        <v>17.954238678081374</v>
      </c>
      <c r="DI2237" s="102">
        <v>17.746979142717471</v>
      </c>
      <c r="DJ2237" s="102">
        <v>17.656673439757121</v>
      </c>
      <c r="DK2237" s="102">
        <v>17.77510411870788</v>
      </c>
      <c r="DL2237" s="102">
        <v>17.66461620118417</v>
      </c>
      <c r="DM2237" s="102">
        <v>17.506665270007026</v>
      </c>
      <c r="DN2237" s="104">
        <f t="shared" ref="DN2237:DN2242" si="2261">DN2214-DN2229</f>
        <v>18.515126959973358</v>
      </c>
      <c r="DO2237" s="102">
        <v>17.506665270007026</v>
      </c>
      <c r="DP2237" s="102">
        <v>17.679284399429005</v>
      </c>
      <c r="DQ2237" s="102">
        <v>17.360270140621957</v>
      </c>
      <c r="DR2237" s="102">
        <v>16.961717451441945</v>
      </c>
      <c r="DS2237" s="102">
        <v>18.807030966841179</v>
      </c>
      <c r="DT2237" s="102">
        <v>18.534924310732794</v>
      </c>
      <c r="DU2237" s="102">
        <v>18.479733105954711</v>
      </c>
      <c r="DV2237" s="105">
        <f t="shared" ref="DV2237:DX2242" si="2262">DV2214-DV2229</f>
        <v>18.462024564004146</v>
      </c>
      <c r="DW2237" s="106">
        <f t="shared" si="2262"/>
        <v>18.418221365486151</v>
      </c>
      <c r="DX2237" s="107">
        <f t="shared" si="2262"/>
        <v>17.564446997020681</v>
      </c>
      <c r="DZ2237" s="102">
        <f t="shared" ref="DZ2237:DZ2242" si="2263">DZ2214-DZ2229</f>
        <v>17.62599831414002</v>
      </c>
      <c r="EC2237" s="102">
        <f t="shared" ref="EC2237:EC2242" si="2264">EC2214-EC2229</f>
        <v>17.516333249033131</v>
      </c>
      <c r="EF2237" s="102">
        <f t="shared" ref="EF2237:EF2242" si="2265">EF2214-EF2229</f>
        <v>18.605794709953546</v>
      </c>
      <c r="EI2237" s="102">
        <f t="shared" ref="EI2237:EI2242" si="2266">EI2214-EI2229</f>
        <v>17.641818952092123</v>
      </c>
      <c r="EL2237" s="102">
        <f t="shared" ref="EL2237:EL2242" si="2267">EL2214-EL2229</f>
        <v>16.729503023716042</v>
      </c>
      <c r="EO2237" s="102">
        <f t="shared" ref="EO2237:EO2242" si="2268">EO2214-EO2229</f>
        <v>15.807719715520951</v>
      </c>
    </row>
    <row r="2238" spans="1:145" ht="15.5" x14ac:dyDescent="0.35">
      <c r="A2238" s="56" t="s">
        <v>488</v>
      </c>
      <c r="B2238" s="102">
        <f t="shared" si="2250"/>
        <v>5.7279084137530871</v>
      </c>
      <c r="C2238" s="102">
        <f t="shared" si="2250"/>
        <v>3.1876043098969196</v>
      </c>
      <c r="D2238" s="102">
        <f t="shared" si="2250"/>
        <v>4.6318262687428433</v>
      </c>
      <c r="E2238" s="102">
        <f t="shared" si="2250"/>
        <v>8.1417819697707152</v>
      </c>
      <c r="F2238" s="102">
        <f t="shared" si="2250"/>
        <v>5.5544902416448174</v>
      </c>
      <c r="G2238" s="102">
        <f t="shared" si="2250"/>
        <v>5.4032096596086898</v>
      </c>
      <c r="H2238" s="102">
        <f t="shared" si="2250"/>
        <v>4.500580009983798</v>
      </c>
      <c r="I2238" s="102">
        <f t="shared" si="2250"/>
        <v>4.4733531117967775</v>
      </c>
      <c r="J2238" s="102">
        <f t="shared" si="2250"/>
        <v>5.9375792001980718</v>
      </c>
      <c r="K2238" s="102">
        <f t="shared" si="2250"/>
        <v>2.3450721838728246</v>
      </c>
      <c r="L2238" s="102">
        <f t="shared" si="2250"/>
        <v>2.27795879997998</v>
      </c>
      <c r="M2238" s="102">
        <f t="shared" si="2250"/>
        <v>2.6385090320467288</v>
      </c>
      <c r="N2238" s="102">
        <f t="shared" si="2250"/>
        <v>2.6478760432539419</v>
      </c>
      <c r="O2238" s="102">
        <f t="shared" si="2250"/>
        <v>4.1143803352729762</v>
      </c>
      <c r="P2238" s="102">
        <f t="shared" si="2250"/>
        <v>3.9246658823289464</v>
      </c>
      <c r="Q2238" s="102">
        <f t="shared" si="2250"/>
        <v>4.7864715651995846</v>
      </c>
      <c r="R2238" s="102">
        <f t="shared" si="2250"/>
        <v>4.7898554859836588</v>
      </c>
      <c r="S2238" s="102">
        <f t="shared" si="2250"/>
        <v>5.4341413720832392</v>
      </c>
      <c r="T2238" s="102">
        <f t="shared" si="2250"/>
        <v>7.0915580842983852</v>
      </c>
      <c r="U2238" s="102">
        <f t="shared" si="2250"/>
        <v>8.2542357705770595</v>
      </c>
      <c r="V2238" s="102">
        <f t="shared" si="2250"/>
        <v>9.7920795492778261</v>
      </c>
      <c r="W2238" s="102">
        <f t="shared" si="2250"/>
        <v>8.0915485044809206</v>
      </c>
      <c r="X2238" s="103">
        <f t="shared" si="2250"/>
        <v>8.4074650769447317</v>
      </c>
      <c r="Y2238" s="103">
        <f t="shared" si="2250"/>
        <v>8.8220806700534364</v>
      </c>
      <c r="Z2238" s="102">
        <f t="shared" si="2250"/>
        <v>6.7008003760773702</v>
      </c>
      <c r="AA2238" s="102">
        <f t="shared" si="2250"/>
        <v>5.2746217153317874</v>
      </c>
      <c r="AB2238" s="102">
        <v>7.9905956459434755</v>
      </c>
      <c r="AC2238" s="102">
        <v>3.4156816662916984</v>
      </c>
      <c r="AD2238" s="102">
        <v>3.4551116100723611</v>
      </c>
      <c r="AE2238" s="102">
        <f t="shared" si="2251"/>
        <v>3.5085888339103732</v>
      </c>
      <c r="AF2238" s="102">
        <v>1.8215907507717564</v>
      </c>
      <c r="AG2238" s="102">
        <v>1.8111482597881254</v>
      </c>
      <c r="AH2238" s="102">
        <v>1.7586245694887062</v>
      </c>
      <c r="AI2238" s="102">
        <v>1.7592113836319863</v>
      </c>
      <c r="AJ2238" s="103">
        <f t="shared" si="2252"/>
        <v>7.8093677326022721</v>
      </c>
      <c r="AK2238" s="103">
        <v>1.626827492222386</v>
      </c>
      <c r="AL2238" s="103">
        <v>1.6227851056195597</v>
      </c>
      <c r="AM2238" s="103">
        <v>1.6391660153351584</v>
      </c>
      <c r="AN2238" s="103">
        <v>1.6907644562701485</v>
      </c>
      <c r="AO2238" s="103">
        <f t="shared" si="2253"/>
        <v>4.8826184903302661</v>
      </c>
      <c r="AP2238" s="103">
        <v>1.7720996132362608</v>
      </c>
      <c r="AQ2238" s="103">
        <v>1.8034194352260702</v>
      </c>
      <c r="AR2238" s="103">
        <v>1.7997638931545126</v>
      </c>
      <c r="AS2238" s="103">
        <f t="shared" si="2254"/>
        <v>7.2409242050835747</v>
      </c>
      <c r="AT2238" s="103">
        <v>2.0787603536230055</v>
      </c>
      <c r="AU2238" s="103">
        <v>2.1849406495528259</v>
      </c>
      <c r="AV2238" s="103">
        <v>2.0913708679274814</v>
      </c>
      <c r="AW2238" s="103">
        <v>2.0913708679274814</v>
      </c>
      <c r="AX2238" s="103">
        <f t="shared" si="2255"/>
        <v>6.56686815562324</v>
      </c>
      <c r="AY2238" s="103"/>
      <c r="AZ2238" s="103">
        <v>2.2775792936682473</v>
      </c>
      <c r="BA2238" s="103">
        <v>2.1492361671173024</v>
      </c>
      <c r="BB2238" s="103">
        <v>2.2577459793868062</v>
      </c>
      <c r="BC2238" s="103">
        <v>2.1315618552420545</v>
      </c>
      <c r="BD2238" s="103">
        <v>2.2535645897166585</v>
      </c>
      <c r="BE2238" s="103">
        <v>2.1361520121338273</v>
      </c>
      <c r="BF2238" s="103">
        <f t="shared" si="2256"/>
        <v>6.2574680828754694</v>
      </c>
      <c r="BG2238" s="103">
        <v>2.5483270908199298</v>
      </c>
      <c r="BH2238" s="103">
        <v>2.3823485452145921</v>
      </c>
      <c r="BI2238" s="103">
        <v>6.5685612337055908</v>
      </c>
      <c r="BJ2238" s="103">
        <v>6.2799471733505428</v>
      </c>
      <c r="BK2238" s="103">
        <v>6.1292569594525013</v>
      </c>
      <c r="BL2238" s="103">
        <v>5.7882060490912224</v>
      </c>
      <c r="BM2238" s="103">
        <v>6.117955205452148</v>
      </c>
      <c r="BN2238" s="103">
        <v>5.7883546239407373</v>
      </c>
      <c r="BO2238" s="103">
        <f t="shared" si="2257"/>
        <v>5.9100638888101535</v>
      </c>
      <c r="BP2238" s="103">
        <v>6.7475888923462826</v>
      </c>
      <c r="BQ2238" s="103">
        <v>6.7475888923462826</v>
      </c>
      <c r="BR2238" s="103">
        <v>7.0140918869116256</v>
      </c>
      <c r="BS2238" s="103">
        <v>6.7028141540115485</v>
      </c>
      <c r="BT2238" s="103">
        <v>6.9786000308969882</v>
      </c>
      <c r="BU2238" s="103">
        <v>6.2341214383343377</v>
      </c>
      <c r="BV2238" s="103">
        <v>6.567368082801039</v>
      </c>
      <c r="BW2238" s="103">
        <v>7.0371134511632221</v>
      </c>
      <c r="BX2238" s="103">
        <v>6.4097562335500022</v>
      </c>
      <c r="BY2238" s="103">
        <v>6.6448903036628053</v>
      </c>
      <c r="BZ2238" s="102">
        <v>5.8579413286641078</v>
      </c>
      <c r="CA2238" s="103">
        <f t="shared" si="2258"/>
        <v>5.7432274166412753</v>
      </c>
      <c r="CB2238" s="103">
        <v>8.0410779541629864</v>
      </c>
      <c r="CC2238" s="103">
        <v>8.1124802397893596</v>
      </c>
      <c r="CD2238" s="103">
        <v>8.2758009924092661</v>
      </c>
      <c r="CE2238" s="103">
        <v>6.0086473006306029</v>
      </c>
      <c r="CF2238" s="103">
        <v>6.0172493412840922</v>
      </c>
      <c r="CG2238" s="103">
        <v>5.7710530715278239</v>
      </c>
      <c r="CH2238" s="103">
        <v>5.9955276387233738</v>
      </c>
      <c r="CI2238" s="103">
        <v>5.9761340425213696</v>
      </c>
      <c r="CJ2238" s="102">
        <v>5.8087641837403972</v>
      </c>
      <c r="CK2238" s="102">
        <v>5.7617807351648267</v>
      </c>
      <c r="CL2238" s="103">
        <f t="shared" si="2259"/>
        <v>5.924795161726518</v>
      </c>
      <c r="CM2238" s="103">
        <v>6.0193039868872305</v>
      </c>
      <c r="CN2238" s="103">
        <v>6.1534275524203075</v>
      </c>
      <c r="CO2238" s="103">
        <v>6.1032730578288401</v>
      </c>
      <c r="CP2238" s="103">
        <v>6.1593063817970091</v>
      </c>
      <c r="CQ2238" s="103">
        <v>6.1771129676328265</v>
      </c>
      <c r="CR2238" s="103">
        <v>6.2999011149381836</v>
      </c>
      <c r="CS2238" s="103">
        <v>6.5769314474482563</v>
      </c>
      <c r="CT2238" s="103">
        <v>6.3343400692176672</v>
      </c>
      <c r="CU2238" s="103">
        <v>6.195201463831026</v>
      </c>
      <c r="CV2238" s="103">
        <v>6.3117415687304401</v>
      </c>
      <c r="CW2238" s="103">
        <v>6.1161439684357219</v>
      </c>
      <c r="CX2238" s="103">
        <v>6.3764070540266324</v>
      </c>
      <c r="CY2238" s="103">
        <v>6.159817807631832</v>
      </c>
      <c r="CZ2238" s="103">
        <v>5.988918620744581</v>
      </c>
      <c r="DA2238" s="103">
        <f t="shared" si="2260"/>
        <v>6.2270713380145182</v>
      </c>
      <c r="DB2238" s="102">
        <v>7.6123415792999261</v>
      </c>
      <c r="DC2238" s="102">
        <v>7.5445761877607218</v>
      </c>
      <c r="DD2238" s="102">
        <v>7.5073324496898586</v>
      </c>
      <c r="DE2238" s="102">
        <v>8.369836163363324</v>
      </c>
      <c r="DF2238" s="102">
        <v>8.2574561738162195</v>
      </c>
      <c r="DG2238" s="102">
        <v>8.24116034111141</v>
      </c>
      <c r="DH2238" s="102">
        <v>8.6148899315711063</v>
      </c>
      <c r="DI2238" s="102">
        <v>8.4434952463851296</v>
      </c>
      <c r="DJ2238" s="102">
        <v>8.4500073511546816</v>
      </c>
      <c r="DK2238" s="102">
        <v>8.4258053665485466</v>
      </c>
      <c r="DL2238" s="102">
        <v>8.4041753379201083</v>
      </c>
      <c r="DM2238" s="102">
        <v>8.3727368880053969</v>
      </c>
      <c r="DN2238" s="104">
        <f t="shared" si="2261"/>
        <v>7.8479622273624692</v>
      </c>
      <c r="DO2238" s="102">
        <v>8.3727368880053969</v>
      </c>
      <c r="DP2238" s="102">
        <v>10.766825500923666</v>
      </c>
      <c r="DQ2238" s="102">
        <v>10.612692841224316</v>
      </c>
      <c r="DR2238" s="102">
        <v>10.425253204462368</v>
      </c>
      <c r="DS2238" s="102">
        <v>8.4023960049741611</v>
      </c>
      <c r="DT2238" s="102">
        <v>8.2373817774483022</v>
      </c>
      <c r="DU2238" s="102">
        <v>8.3957342661216181</v>
      </c>
      <c r="DV2238" s="105">
        <f t="shared" si="2262"/>
        <v>7.6380776067807545</v>
      </c>
      <c r="DW2238" s="106">
        <f t="shared" si="2262"/>
        <v>7.8503635311246001</v>
      </c>
      <c r="DX2238" s="107">
        <f t="shared" si="2262"/>
        <v>7.6380776067807545</v>
      </c>
      <c r="DZ2238" s="102">
        <f t="shared" si="2263"/>
        <v>8.1686505574329402</v>
      </c>
      <c r="EC2238" s="102">
        <f t="shared" si="2264"/>
        <v>8.7035643700392029</v>
      </c>
      <c r="EF2238" s="102">
        <f t="shared" si="2265"/>
        <v>9.4839608268744264</v>
      </c>
      <c r="EI2238" s="102">
        <f t="shared" si="2266"/>
        <v>10.522427198437123</v>
      </c>
      <c r="EL2238" s="102">
        <f t="shared" si="2267"/>
        <v>11.963784074666028</v>
      </c>
      <c r="EO2238" s="102">
        <f t="shared" si="2268"/>
        <v>13.952540449608318</v>
      </c>
    </row>
    <row r="2239" spans="1:145" ht="15.5" x14ac:dyDescent="0.35">
      <c r="A2239" s="56" t="s">
        <v>483</v>
      </c>
      <c r="B2239" s="102">
        <f t="shared" si="2250"/>
        <v>11.635845196912602</v>
      </c>
      <c r="C2239" s="102">
        <f t="shared" si="2250"/>
        <v>9.5619801297934437</v>
      </c>
      <c r="D2239" s="102">
        <f t="shared" si="2250"/>
        <v>7.2308992302378998</v>
      </c>
      <c r="E2239" s="102">
        <f t="shared" si="2250"/>
        <v>9.3113351781341311</v>
      </c>
      <c r="F2239" s="102">
        <f t="shared" si="2250"/>
        <v>13.500064728681039</v>
      </c>
      <c r="G2239" s="102">
        <f t="shared" si="2250"/>
        <v>13.845942280965453</v>
      </c>
      <c r="H2239" s="102">
        <f t="shared" si="2250"/>
        <v>19.175828298903458</v>
      </c>
      <c r="I2239" s="102">
        <f t="shared" si="2250"/>
        <v>45.751333172205271</v>
      </c>
      <c r="J2239" s="102">
        <f t="shared" si="2250"/>
        <v>30.546821779675042</v>
      </c>
      <c r="K2239" s="102">
        <f t="shared" si="2250"/>
        <v>16.899482492101789</v>
      </c>
      <c r="L2239" s="102">
        <f t="shared" si="2250"/>
        <v>17.107913970832588</v>
      </c>
      <c r="M2239" s="102">
        <f t="shared" si="2250"/>
        <v>35.078413215097058</v>
      </c>
      <c r="N2239" s="102">
        <f t="shared" si="2250"/>
        <v>17.910881827570492</v>
      </c>
      <c r="O2239" s="102">
        <f t="shared" si="2250"/>
        <v>14.379442417183423</v>
      </c>
      <c r="P2239" s="102">
        <f t="shared" si="2250"/>
        <v>14.204178416253223</v>
      </c>
      <c r="Q2239" s="102">
        <f t="shared" si="2250"/>
        <v>11.986868331291427</v>
      </c>
      <c r="R2239" s="102">
        <f t="shared" si="2250"/>
        <v>15.477870478815507</v>
      </c>
      <c r="S2239" s="102">
        <f t="shared" si="2250"/>
        <v>15.844915189574138</v>
      </c>
      <c r="T2239" s="102">
        <f t="shared" si="2250"/>
        <v>19.965581648185008</v>
      </c>
      <c r="U2239" s="102">
        <f t="shared" si="2250"/>
        <v>19.790504505500007</v>
      </c>
      <c r="V2239" s="102">
        <f t="shared" si="2250"/>
        <v>52.392607651643857</v>
      </c>
      <c r="W2239" s="102">
        <f t="shared" si="2250"/>
        <v>34.051163522829292</v>
      </c>
      <c r="X2239" s="103">
        <f t="shared" si="2250"/>
        <v>42.928671786090391</v>
      </c>
      <c r="Y2239" s="103">
        <f t="shared" si="2250"/>
        <v>38.042868369799805</v>
      </c>
      <c r="Z2239" s="102">
        <f t="shared" si="2250"/>
        <v>27.982877450829065</v>
      </c>
      <c r="AA2239" s="102">
        <f t="shared" si="2250"/>
        <v>34.712294092331561</v>
      </c>
      <c r="AB2239" s="102">
        <v>42.179505606358489</v>
      </c>
      <c r="AC2239" s="102">
        <v>43.363826691097607</v>
      </c>
      <c r="AD2239" s="102">
        <v>43.322872850240998</v>
      </c>
      <c r="AE2239" s="102">
        <f t="shared" si="2251"/>
        <v>35.833919627819256</v>
      </c>
      <c r="AF2239" s="102">
        <v>32.438677098659213</v>
      </c>
      <c r="AG2239" s="102">
        <v>50.816887204961901</v>
      </c>
      <c r="AH2239" s="102">
        <v>55.734812674548081</v>
      </c>
      <c r="AI2239" s="102">
        <v>58.170295109681938</v>
      </c>
      <c r="AJ2239" s="103">
        <f t="shared" si="2252"/>
        <v>40.325434404111654</v>
      </c>
      <c r="AK2239" s="103">
        <v>83.206660847421915</v>
      </c>
      <c r="AL2239" s="103">
        <v>77.484845122384286</v>
      </c>
      <c r="AM2239" s="103">
        <v>69.18637608441442</v>
      </c>
      <c r="AN2239" s="103">
        <v>69.538527409241595</v>
      </c>
      <c r="AO2239" s="103">
        <f t="shared" si="2253"/>
        <v>60.147993567689682</v>
      </c>
      <c r="AP2239" s="103">
        <v>58.297017727172438</v>
      </c>
      <c r="AQ2239" s="103">
        <v>56.657983105630535</v>
      </c>
      <c r="AR2239" s="103">
        <v>32.999182230507202</v>
      </c>
      <c r="AS2239" s="103">
        <f t="shared" si="2254"/>
        <v>40.233161938403086</v>
      </c>
      <c r="AT2239" s="103">
        <v>66.715783843004118</v>
      </c>
      <c r="AU2239" s="103">
        <v>42.07697167162636</v>
      </c>
      <c r="AV2239" s="103">
        <v>26.91994223686941</v>
      </c>
      <c r="AW2239" s="103">
        <v>26.417649785937506</v>
      </c>
      <c r="AX2239" s="103">
        <f t="shared" si="2255"/>
        <v>49.424488945623906</v>
      </c>
      <c r="AY2239" s="103"/>
      <c r="AZ2239" s="103">
        <v>21.458505134470926</v>
      </c>
      <c r="BA2239" s="103">
        <v>23.020885013223918</v>
      </c>
      <c r="BB2239" s="103">
        <v>30.989151025314136</v>
      </c>
      <c r="BC2239" s="103">
        <v>33.571341450626029</v>
      </c>
      <c r="BD2239" s="103">
        <v>32.295126683631082</v>
      </c>
      <c r="BE2239" s="103">
        <v>35.556551290079497</v>
      </c>
      <c r="BF2239" s="103">
        <f t="shared" si="2256"/>
        <v>19.24313442863118</v>
      </c>
      <c r="BG2239" s="103">
        <v>27.3770470237328</v>
      </c>
      <c r="BH2239" s="103">
        <v>30.913567663913923</v>
      </c>
      <c r="BI2239" s="103">
        <v>36.121730746071997</v>
      </c>
      <c r="BJ2239" s="103">
        <v>39.947049906608619</v>
      </c>
      <c r="BK2239" s="103">
        <v>33.936646899399804</v>
      </c>
      <c r="BL2239" s="103">
        <v>37.026592817502213</v>
      </c>
      <c r="BM2239" s="103">
        <v>36.50057169396019</v>
      </c>
      <c r="BN2239" s="103">
        <v>39.794432312260795</v>
      </c>
      <c r="BO2239" s="103">
        <f t="shared" si="2257"/>
        <v>17.924861313775232</v>
      </c>
      <c r="BP2239" s="103">
        <v>37.205102135043504</v>
      </c>
      <c r="BQ2239" s="103">
        <v>37.205102135043504</v>
      </c>
      <c r="BR2239" s="103">
        <v>43.991712088936538</v>
      </c>
      <c r="BS2239" s="103">
        <v>54.852395185704488</v>
      </c>
      <c r="BT2239" s="103">
        <v>46.908896124622878</v>
      </c>
      <c r="BU2239" s="103">
        <v>49.941413988410645</v>
      </c>
      <c r="BV2239" s="103">
        <v>61.397012151791685</v>
      </c>
      <c r="BW2239" s="103">
        <v>39.969729094681078</v>
      </c>
      <c r="BX2239" s="103">
        <v>40.644327333391324</v>
      </c>
      <c r="BY2239" s="103">
        <v>43.967450696566466</v>
      </c>
      <c r="BZ2239" s="102">
        <v>39.662660718115482</v>
      </c>
      <c r="CA2239" s="103">
        <f t="shared" si="2258"/>
        <v>11.966529673448539</v>
      </c>
      <c r="CB2239" s="103">
        <v>36.914464989492451</v>
      </c>
      <c r="CC2239" s="103">
        <v>37.417628417863632</v>
      </c>
      <c r="CD2239" s="103">
        <v>41.135875949931076</v>
      </c>
      <c r="CE2239" s="103">
        <v>37.342873250341775</v>
      </c>
      <c r="CF2239" s="103">
        <v>37.885694890288661</v>
      </c>
      <c r="CG2239" s="103">
        <v>41.102237927845856</v>
      </c>
      <c r="CH2239" s="103">
        <v>34.82229064844676</v>
      </c>
      <c r="CI2239" s="103">
        <v>36.352301294454847</v>
      </c>
      <c r="CJ2239" s="102">
        <v>34.631867059039948</v>
      </c>
      <c r="CK2239" s="102">
        <v>35.55239831130158</v>
      </c>
      <c r="CL2239" s="103">
        <f t="shared" si="2259"/>
        <v>20.279912607619721</v>
      </c>
      <c r="CM2239" s="103">
        <v>37.82704641278827</v>
      </c>
      <c r="CN2239" s="103">
        <v>35.715123318641979</v>
      </c>
      <c r="CO2239" s="103">
        <v>35.62992112438971</v>
      </c>
      <c r="CP2239" s="103">
        <v>33.174178771189901</v>
      </c>
      <c r="CQ2239" s="103">
        <v>35.320283195727505</v>
      </c>
      <c r="CR2239" s="103">
        <v>37.330548345377537</v>
      </c>
      <c r="CS2239" s="103">
        <v>33.748734253280986</v>
      </c>
      <c r="CT2239" s="103">
        <v>34.866137741071157</v>
      </c>
      <c r="CU2239" s="103">
        <v>37.310871924023232</v>
      </c>
      <c r="CV2239" s="103">
        <v>35.207717872050047</v>
      </c>
      <c r="CW2239" s="103">
        <v>35.473579210526836</v>
      </c>
      <c r="CX2239" s="103">
        <v>33.905343174467568</v>
      </c>
      <c r="CY2239" s="103">
        <v>34.556654412187555</v>
      </c>
      <c r="CZ2239" s="103">
        <v>34.275038462348078</v>
      </c>
      <c r="DA2239" s="103">
        <f t="shared" si="2260"/>
        <v>19.114193634468847</v>
      </c>
      <c r="DB2239" s="102">
        <v>38.894354570207462</v>
      </c>
      <c r="DC2239" s="102">
        <v>37.546044140763755</v>
      </c>
      <c r="DD2239" s="102">
        <v>39.78714702801841</v>
      </c>
      <c r="DE2239" s="102">
        <v>39.761269328958221</v>
      </c>
      <c r="DF2239" s="102">
        <v>38.464583763725791</v>
      </c>
      <c r="DG2239" s="102">
        <v>39.59828004320827</v>
      </c>
      <c r="DH2239" s="102">
        <v>41.37697222492271</v>
      </c>
      <c r="DI2239" s="102">
        <v>39.634889623664044</v>
      </c>
      <c r="DJ2239" s="102">
        <v>40.786867418611578</v>
      </c>
      <c r="DK2239" s="102">
        <v>41.171744715079591</v>
      </c>
      <c r="DL2239" s="102">
        <v>38.740283785442422</v>
      </c>
      <c r="DM2239" s="102">
        <v>40.786545382046832</v>
      </c>
      <c r="DN2239" s="104">
        <f t="shared" si="2261"/>
        <v>23.875897226478791</v>
      </c>
      <c r="DO2239" s="102">
        <v>40.786545382046832</v>
      </c>
      <c r="DP2239" s="102">
        <v>42.211187710024937</v>
      </c>
      <c r="DQ2239" s="102">
        <v>42.837595921986029</v>
      </c>
      <c r="DR2239" s="102">
        <v>43.133707826217631</v>
      </c>
      <c r="DS2239" s="102">
        <v>26.986329687251214</v>
      </c>
      <c r="DT2239" s="102">
        <v>26.761320844107278</v>
      </c>
      <c r="DU2239" s="102">
        <v>26.544779472448614</v>
      </c>
      <c r="DV2239" s="105">
        <f t="shared" si="2262"/>
        <v>26.626270449249422</v>
      </c>
      <c r="DW2239" s="106">
        <f t="shared" si="2262"/>
        <v>26.613589096918769</v>
      </c>
      <c r="DX2239" s="107">
        <f t="shared" si="2262"/>
        <v>25.534880345306991</v>
      </c>
      <c r="DZ2239" s="102">
        <f t="shared" si="2263"/>
        <v>24.515657298641102</v>
      </c>
      <c r="EC2239" s="102">
        <f t="shared" si="2264"/>
        <v>19.459568346419747</v>
      </c>
      <c r="EF2239" s="102">
        <f t="shared" si="2265"/>
        <v>16.508985622867336</v>
      </c>
      <c r="EI2239" s="102">
        <f t="shared" si="2266"/>
        <v>16.404929358262205</v>
      </c>
      <c r="EL2239" s="102">
        <f t="shared" si="2267"/>
        <v>16.300842964932393</v>
      </c>
      <c r="EO2239" s="102">
        <f t="shared" si="2268"/>
        <v>16.221202596573821</v>
      </c>
    </row>
    <row r="2240" spans="1:145" ht="15.5" x14ac:dyDescent="0.35">
      <c r="A2240" s="56" t="s">
        <v>484</v>
      </c>
      <c r="B2240" s="102">
        <f t="shared" si="2250"/>
        <v>-6.5490806444174421</v>
      </c>
      <c r="C2240" s="102">
        <f t="shared" si="2250"/>
        <v>-6.655088982102515</v>
      </c>
      <c r="D2240" s="102">
        <f t="shared" si="2250"/>
        <v>-5.6867653418800952</v>
      </c>
      <c r="E2240" s="102">
        <f t="shared" si="2250"/>
        <v>-5.1571156615107796</v>
      </c>
      <c r="F2240" s="102">
        <f t="shared" si="2250"/>
        <v>2.7593799569996289</v>
      </c>
      <c r="G2240" s="102">
        <f t="shared" si="2250"/>
        <v>3.5384652462765862</v>
      </c>
      <c r="H2240" s="102">
        <f t="shared" si="2250"/>
        <v>-1.273164796305323</v>
      </c>
      <c r="I2240" s="102">
        <f t="shared" si="2250"/>
        <v>5.0674640790090759</v>
      </c>
      <c r="J2240" s="102">
        <f t="shared" si="2250"/>
        <v>2.3866979775610844</v>
      </c>
      <c r="K2240" s="102">
        <f t="shared" si="2250"/>
        <v>-1.6893830337649081</v>
      </c>
      <c r="L2240" s="102">
        <f t="shared" si="2250"/>
        <v>-4.8860775868096864</v>
      </c>
      <c r="M2240" s="102">
        <f t="shared" si="2250"/>
        <v>-9.0143359717674549</v>
      </c>
      <c r="N2240" s="102">
        <f t="shared" si="2250"/>
        <v>0.34732705966112487</v>
      </c>
      <c r="O2240" s="102">
        <f t="shared" si="2250"/>
        <v>-1.7443827608301472</v>
      </c>
      <c r="P2240" s="102">
        <f t="shared" si="2250"/>
        <v>-3.5199700101861549</v>
      </c>
      <c r="Q2240" s="102">
        <f t="shared" si="2250"/>
        <v>-5.4610526406384894</v>
      </c>
      <c r="R2240" s="102">
        <f t="shared" si="2250"/>
        <v>0.14774351311211475</v>
      </c>
      <c r="S2240" s="102">
        <f t="shared" si="2250"/>
        <v>-5.2185721837280701</v>
      </c>
      <c r="T2240" s="102">
        <f t="shared" si="2250"/>
        <v>-4.3423950113231662</v>
      </c>
      <c r="U2240" s="102">
        <f t="shared" si="2250"/>
        <v>5.1671468854367655</v>
      </c>
      <c r="V2240" s="102">
        <f t="shared" si="2250"/>
        <v>13.310114149783878</v>
      </c>
      <c r="W2240" s="102">
        <f t="shared" si="2250"/>
        <v>-5.7474613879602527</v>
      </c>
      <c r="X2240" s="103">
        <f t="shared" si="2250"/>
        <v>15.23516423309175</v>
      </c>
      <c r="Y2240" s="103">
        <f t="shared" si="2250"/>
        <v>-5.7599899128040573</v>
      </c>
      <c r="Z2240" s="102">
        <f t="shared" si="2250"/>
        <v>-6.1991064067930139</v>
      </c>
      <c r="AA2240" s="102">
        <f t="shared" si="2250"/>
        <v>1.3008375338792622</v>
      </c>
      <c r="AB2240" s="102">
        <v>23.602937140955486</v>
      </c>
      <c r="AC2240" s="102">
        <v>23.427103047150794</v>
      </c>
      <c r="AD2240" s="102">
        <v>23.693557547973761</v>
      </c>
      <c r="AE2240" s="102">
        <f t="shared" si="2251"/>
        <v>-4.5301772870073371</v>
      </c>
      <c r="AF2240" s="102">
        <v>12.00475577385938</v>
      </c>
      <c r="AG2240" s="102">
        <v>12.103267447624905</v>
      </c>
      <c r="AH2240" s="102">
        <v>12.023734249649481</v>
      </c>
      <c r="AI2240" s="102">
        <v>12.373704565642825</v>
      </c>
      <c r="AJ2240" s="103">
        <f t="shared" si="2252"/>
        <v>16.589793254588322</v>
      </c>
      <c r="AK2240" s="103">
        <v>12.2750135547381</v>
      </c>
      <c r="AL2240" s="103">
        <v>12.503853155523601</v>
      </c>
      <c r="AM2240" s="103">
        <v>12.527044941004053</v>
      </c>
      <c r="AN2240" s="103">
        <v>12.709745577878758</v>
      </c>
      <c r="AO2240" s="103">
        <f t="shared" si="2253"/>
        <v>-3.1630963280127822</v>
      </c>
      <c r="AP2240" s="103">
        <v>14.131852907771902</v>
      </c>
      <c r="AQ2240" s="103">
        <v>13.885421872530793</v>
      </c>
      <c r="AR2240" s="103">
        <v>13.337435637670159</v>
      </c>
      <c r="AS2240" s="103">
        <f t="shared" si="2254"/>
        <v>-4.3956942208752157</v>
      </c>
      <c r="AT2240" s="103">
        <v>13.844531904812264</v>
      </c>
      <c r="AU2240" s="103">
        <v>14.121301554002304</v>
      </c>
      <c r="AV2240" s="103">
        <v>15.256811456541309</v>
      </c>
      <c r="AW2240" s="103">
        <v>15.256811456541309</v>
      </c>
      <c r="AX2240" s="103">
        <f t="shared" si="2255"/>
        <v>-1.9862032498140096</v>
      </c>
      <c r="AY2240" s="103"/>
      <c r="AZ2240" s="103">
        <v>-9.7559157116107276</v>
      </c>
      <c r="BA2240" s="103">
        <v>-9.9851897533340335</v>
      </c>
      <c r="BB2240" s="103">
        <v>-7.4340748659846021</v>
      </c>
      <c r="BC2240" s="103">
        <v>-7.5992089192084364</v>
      </c>
      <c r="BD2240" s="103">
        <v>-10.306229827092279</v>
      </c>
      <c r="BE2240" s="103">
        <v>-10.506869278450177</v>
      </c>
      <c r="BF2240" s="103">
        <f t="shared" si="2256"/>
        <v>-7.8085567883929894</v>
      </c>
      <c r="BG2240" s="103">
        <v>-9.164847444144824</v>
      </c>
      <c r="BH2240" s="103">
        <v>-9.5406659235398976</v>
      </c>
      <c r="BI2240" s="103">
        <v>-9.0627266140346716</v>
      </c>
      <c r="BJ2240" s="103">
        <v>-9.3686624354822676</v>
      </c>
      <c r="BK2240" s="103">
        <v>-6.5602214374623582</v>
      </c>
      <c r="BL2240" s="103">
        <v>-6.8148539375286354</v>
      </c>
      <c r="BM2240" s="103">
        <v>-6.5512193435252719</v>
      </c>
      <c r="BN2240" s="103">
        <v>-6.8045786303459428</v>
      </c>
      <c r="BO2240" s="103">
        <f t="shared" si="2257"/>
        <v>-7.7320735437799941</v>
      </c>
      <c r="BP2240" s="103">
        <v>-11.426946846629974</v>
      </c>
      <c r="BQ2240" s="103">
        <v>-9.164847444144824</v>
      </c>
      <c r="BR2240" s="103">
        <v>-13.349240759460177</v>
      </c>
      <c r="BS2240" s="103">
        <v>-13.349240759460177</v>
      </c>
      <c r="BT2240" s="103">
        <v>-6.5819075244319603</v>
      </c>
      <c r="BU2240" s="103">
        <v>-7.0576099656393252</v>
      </c>
      <c r="BV2240" s="103">
        <v>-6.6863855184158991</v>
      </c>
      <c r="BW2240" s="103">
        <v>-7.4960755714904028</v>
      </c>
      <c r="BX2240" s="103">
        <v>-7.7078948465416133</v>
      </c>
      <c r="BY2240" s="103">
        <v>-7.5744653435850431</v>
      </c>
      <c r="BZ2240" s="102">
        <v>-7.52333952137122</v>
      </c>
      <c r="CA2240" s="103">
        <f t="shared" si="2258"/>
        <v>-4.4102010775899378</v>
      </c>
      <c r="CB2240" s="103">
        <v>-5.8910299601324603</v>
      </c>
      <c r="CC2240" s="103">
        <v>-5.9478755440187268</v>
      </c>
      <c r="CD2240" s="103">
        <v>-6.4401328801195286</v>
      </c>
      <c r="CE2240" s="103">
        <v>-4.6454399638550434</v>
      </c>
      <c r="CF2240" s="103">
        <v>-4.6672461440903934</v>
      </c>
      <c r="CG2240" s="103">
        <v>-5.0343590772775784</v>
      </c>
      <c r="CH2240" s="103">
        <v>-4.176631151962753</v>
      </c>
      <c r="CI2240" s="103">
        <v>-4.3016411602995284</v>
      </c>
      <c r="CJ2240" s="102">
        <v>-2.3460458127066399</v>
      </c>
      <c r="CK2240" s="102">
        <v>-2.445178464820847</v>
      </c>
      <c r="CL2240" s="103">
        <f t="shared" si="2259"/>
        <v>-3.6050560819829514</v>
      </c>
      <c r="CM2240" s="103">
        <v>-6.2459415014300479</v>
      </c>
      <c r="CN2240" s="103">
        <v>-6.2598701764842222</v>
      </c>
      <c r="CO2240" s="103">
        <v>-6.2525961969334487</v>
      </c>
      <c r="CP2240" s="103">
        <v>-5.9174598288979059</v>
      </c>
      <c r="CQ2240" s="103">
        <v>-6.2512824164326251</v>
      </c>
      <c r="CR2240" s="103">
        <v>-6.5454874205436528</v>
      </c>
      <c r="CS2240" s="103">
        <v>-2.9253858673970234</v>
      </c>
      <c r="CT2240" s="103">
        <v>-3.0994480763854959</v>
      </c>
      <c r="CU2240" s="103">
        <v>-3.5818688497013493</v>
      </c>
      <c r="CV2240" s="103">
        <v>-2.9048121765779964</v>
      </c>
      <c r="CW2240" s="103">
        <v>-3.0565416974012378</v>
      </c>
      <c r="CX2240" s="103">
        <v>-2.9938927927135275</v>
      </c>
      <c r="CY2240" s="103">
        <v>-3.0255668697677875</v>
      </c>
      <c r="CZ2240" s="103">
        <v>-3.1898622382077644</v>
      </c>
      <c r="DA2240" s="103">
        <f t="shared" si="2260"/>
        <v>9.6088319554531267</v>
      </c>
      <c r="DB2240" s="102">
        <v>-2.4153911254640814</v>
      </c>
      <c r="DC2240" s="102">
        <v>-2.5809348896723159</v>
      </c>
      <c r="DD2240" s="102">
        <v>-2.7770758998823841</v>
      </c>
      <c r="DE2240" s="102">
        <v>-3.2933653024897898</v>
      </c>
      <c r="DF2240" s="102">
        <v>-3.4976974815372999</v>
      </c>
      <c r="DG2240" s="102">
        <v>-3.7164989785943461</v>
      </c>
      <c r="DH2240" s="102">
        <v>-3.265851172626355</v>
      </c>
      <c r="DI2240" s="102">
        <v>-3.4762779793098906</v>
      </c>
      <c r="DJ2240" s="102">
        <v>-3.6964330277669473</v>
      </c>
      <c r="DK2240" s="102">
        <v>-3.2977678513146138</v>
      </c>
      <c r="DL2240" s="102">
        <v>-3.2631685945322433</v>
      </c>
      <c r="DM2240" s="102">
        <v>-3.6952222793931973</v>
      </c>
      <c r="DN2240" s="104">
        <f t="shared" si="2261"/>
        <v>4.7272993031201862</v>
      </c>
      <c r="DO2240" s="102">
        <v>-3.6952222793931973</v>
      </c>
      <c r="DP2240" s="102">
        <v>-3.5024174350826982</v>
      </c>
      <c r="DQ2240" s="102">
        <v>-3.643053806018786</v>
      </c>
      <c r="DR2240" s="102">
        <v>-3.8937400842958976</v>
      </c>
      <c r="DS2240" s="102">
        <v>5.6404146294800039</v>
      </c>
      <c r="DT2240" s="102">
        <v>5.4930281255988289</v>
      </c>
      <c r="DU2240" s="102">
        <v>5.5452872872859933</v>
      </c>
      <c r="DV2240" s="105">
        <f t="shared" si="2262"/>
        <v>4.9101912228116831</v>
      </c>
      <c r="DW2240" s="106">
        <f t="shared" si="2262"/>
        <v>4.8123704297036731</v>
      </c>
      <c r="DX2240" s="107">
        <f t="shared" si="2262"/>
        <v>4.5990289160182716</v>
      </c>
      <c r="DZ2240" s="102">
        <f t="shared" si="2263"/>
        <v>-2.2970343967070881</v>
      </c>
      <c r="EC2240" s="102">
        <f t="shared" si="2264"/>
        <v>-4.0702100861461696</v>
      </c>
      <c r="EF2240" s="102">
        <f t="shared" si="2265"/>
        <v>-4.4187603062850549</v>
      </c>
      <c r="EI2240" s="102">
        <f t="shared" si="2266"/>
        <v>-4.9681580852561744</v>
      </c>
      <c r="EL2240" s="102">
        <f t="shared" si="2267"/>
        <v>-5.218537479304648</v>
      </c>
      <c r="EO2240" s="102">
        <f t="shared" si="2268"/>
        <v>-5.4061420336828609</v>
      </c>
    </row>
    <row r="2241" spans="1:145" ht="15.5" x14ac:dyDescent="0.35">
      <c r="A2241" s="56" t="s">
        <v>485</v>
      </c>
      <c r="B2241" s="102">
        <f t="shared" si="2250"/>
        <v>5.0322807247906471</v>
      </c>
      <c r="C2241" s="102">
        <f t="shared" si="2250"/>
        <v>2.4213224170132825</v>
      </c>
      <c r="D2241" s="102">
        <f t="shared" si="2250"/>
        <v>2.6271395204639845</v>
      </c>
      <c r="E2241" s="102">
        <f t="shared" si="2250"/>
        <v>6.5328269644989039</v>
      </c>
      <c r="F2241" s="102">
        <f t="shared" si="2250"/>
        <v>4.1435647249508367</v>
      </c>
      <c r="G2241" s="102">
        <f t="shared" si="2250"/>
        <v>3.0478405031370794</v>
      </c>
      <c r="H2241" s="102">
        <f t="shared" si="2250"/>
        <v>3.5839138209239048</v>
      </c>
      <c r="I2241" s="102">
        <f t="shared" si="2250"/>
        <v>14.911397581982987</v>
      </c>
      <c r="J2241" s="102">
        <f t="shared" si="2250"/>
        <v>71.828151480126081</v>
      </c>
      <c r="K2241" s="102">
        <f t="shared" si="2250"/>
        <v>94.922846599141195</v>
      </c>
      <c r="L2241" s="102">
        <f t="shared" si="2250"/>
        <v>69.208043572286371</v>
      </c>
      <c r="M2241" s="102">
        <f t="shared" si="2250"/>
        <v>51.526775091354942</v>
      </c>
      <c r="N2241" s="102">
        <f t="shared" si="2250"/>
        <v>44.801893998547854</v>
      </c>
      <c r="O2241" s="102">
        <f t="shared" si="2250"/>
        <v>42.305541850702596</v>
      </c>
      <c r="P2241" s="102">
        <f t="shared" si="2250"/>
        <v>47.743966673096793</v>
      </c>
      <c r="Q2241" s="102">
        <f t="shared" si="2250"/>
        <v>28.348530772867825</v>
      </c>
      <c r="R2241" s="102">
        <f t="shared" si="2250"/>
        <v>35.311254151853703</v>
      </c>
      <c r="S2241" s="102">
        <f t="shared" si="2250"/>
        <v>19.938819577611284</v>
      </c>
      <c r="T2241" s="102">
        <f t="shared" si="2250"/>
        <v>17.737488902534693</v>
      </c>
      <c r="U2241" s="102">
        <f t="shared" si="2250"/>
        <v>15.01403614187506</v>
      </c>
      <c r="V2241" s="102">
        <f t="shared" si="2250"/>
        <v>15.643095165188297</v>
      </c>
      <c r="W2241" s="102">
        <f t="shared" si="2250"/>
        <v>9.4121060077936178</v>
      </c>
      <c r="X2241" s="103">
        <f t="shared" si="2250"/>
        <v>13.584510886784759</v>
      </c>
      <c r="Y2241" s="103">
        <f t="shared" si="2250"/>
        <v>11.23052214065212</v>
      </c>
      <c r="Z2241" s="102">
        <f t="shared" si="2250"/>
        <v>12.757132021767163</v>
      </c>
      <c r="AA2241" s="102">
        <f t="shared" si="2250"/>
        <v>13.323009803243838</v>
      </c>
      <c r="AB2241" s="102">
        <v>15.903631360552197</v>
      </c>
      <c r="AC2241" s="102">
        <v>15.88000389184575</v>
      </c>
      <c r="AD2241" s="102">
        <v>15.940914508195707</v>
      </c>
      <c r="AE2241" s="102">
        <f t="shared" si="2251"/>
        <v>15.772026672397097</v>
      </c>
      <c r="AF2241" s="102">
        <v>16.629738758096451</v>
      </c>
      <c r="AG2241" s="102">
        <v>15.370889828087552</v>
      </c>
      <c r="AH2241" s="102">
        <v>15.28168348162108</v>
      </c>
      <c r="AI2241" s="102">
        <v>15.480071968942088</v>
      </c>
      <c r="AJ2241" s="103">
        <f t="shared" si="2252"/>
        <v>12.76191558954606</v>
      </c>
      <c r="AK2241" s="103">
        <v>23.051236336784843</v>
      </c>
      <c r="AL2241" s="103">
        <v>21.552663832780858</v>
      </c>
      <c r="AM2241" s="103">
        <v>22.150773409738477</v>
      </c>
      <c r="AN2241" s="103">
        <v>22.257861942109177</v>
      </c>
      <c r="AO2241" s="103">
        <f t="shared" si="2253"/>
        <v>15.417805929842885</v>
      </c>
      <c r="AP2241" s="103">
        <v>24.745950760888999</v>
      </c>
      <c r="AQ2241" s="103">
        <v>25.512959687752549</v>
      </c>
      <c r="AR2241" s="103">
        <v>24.207222672426401</v>
      </c>
      <c r="AS2241" s="103">
        <f t="shared" si="2254"/>
        <v>12.40617648939025</v>
      </c>
      <c r="AT2241" s="103">
        <v>8.4378409097476563</v>
      </c>
      <c r="AU2241" s="103">
        <v>8.3290909529725266</v>
      </c>
      <c r="AV2241" s="103">
        <v>7.1977328120998276</v>
      </c>
      <c r="AW2241" s="103">
        <v>7.1977328120998276</v>
      </c>
      <c r="AX2241" s="103">
        <f t="shared" si="2255"/>
        <v>23.253538193914558</v>
      </c>
      <c r="AY2241" s="103"/>
      <c r="AZ2241" s="103">
        <v>6.3544825862308691</v>
      </c>
      <c r="BA2241" s="103">
        <v>8.9694615499144081</v>
      </c>
      <c r="BB2241" s="103">
        <v>18.267179808438158</v>
      </c>
      <c r="BC2241" s="103">
        <v>19.20756958107917</v>
      </c>
      <c r="BD2241" s="103">
        <v>16.059001648400784</v>
      </c>
      <c r="BE2241" s="103">
        <v>16.895220809947553</v>
      </c>
      <c r="BF2241" s="103">
        <f t="shared" si="2256"/>
        <v>21.204961784761657</v>
      </c>
      <c r="BG2241" s="103">
        <v>29.573122313105706</v>
      </c>
      <c r="BH2241" s="103">
        <v>32.399900463795511</v>
      </c>
      <c r="BI2241" s="103">
        <v>30.345382659865013</v>
      </c>
      <c r="BJ2241" s="103">
        <v>33.133126197417191</v>
      </c>
      <c r="BK2241" s="103">
        <v>30.160345327839742</v>
      </c>
      <c r="BL2241" s="103">
        <v>32.827130630524444</v>
      </c>
      <c r="BM2241" s="103">
        <v>29.980745186021547</v>
      </c>
      <c r="BN2241" s="103">
        <v>32.601891066233065</v>
      </c>
      <c r="BO2241" s="103">
        <f t="shared" si="2257"/>
        <v>21.938936672285166</v>
      </c>
      <c r="BP2241" s="103">
        <v>21.806666656496141</v>
      </c>
      <c r="BQ2241" s="103">
        <v>21.806666656496141</v>
      </c>
      <c r="BR2241" s="103">
        <v>21.568876878961227</v>
      </c>
      <c r="BS2241" s="103">
        <v>32.381546154384729</v>
      </c>
      <c r="BT2241" s="103">
        <v>21.595696210503931</v>
      </c>
      <c r="BU2241" s="103">
        <v>28.202555863732023</v>
      </c>
      <c r="BV2241" s="103">
        <v>33.733230292686137</v>
      </c>
      <c r="BW2241" s="103">
        <v>23.151766225616552</v>
      </c>
      <c r="BX2241" s="103">
        <v>23.074416346165318</v>
      </c>
      <c r="BY2241" s="103">
        <v>24.021360830201118</v>
      </c>
      <c r="BZ2241" s="102">
        <v>23.345935979286587</v>
      </c>
      <c r="CA2241" s="103">
        <f t="shared" si="2258"/>
        <v>23.388810188517272</v>
      </c>
      <c r="CB2241" s="103">
        <v>24.503717721006858</v>
      </c>
      <c r="CC2241" s="103">
        <v>24.529810511973018</v>
      </c>
      <c r="CD2241" s="103">
        <v>23.732997817663353</v>
      </c>
      <c r="CE2241" s="103">
        <v>24.419051416636123</v>
      </c>
      <c r="CF2241" s="103">
        <v>24.452468735550383</v>
      </c>
      <c r="CG2241" s="103">
        <v>23.671625347147554</v>
      </c>
      <c r="CH2241" s="103">
        <v>24.455989887408659</v>
      </c>
      <c r="CI2241" s="103">
        <v>24.328140024928949</v>
      </c>
      <c r="CJ2241" s="102">
        <v>24.416908275577178</v>
      </c>
      <c r="CK2241" s="102">
        <v>24.289986031365746</v>
      </c>
      <c r="CL2241" s="103">
        <f t="shared" si="2259"/>
        <v>24.113205516400452</v>
      </c>
      <c r="CM2241" s="103">
        <v>25.774347732958848</v>
      </c>
      <c r="CN2241" s="103">
        <v>25.089131026412787</v>
      </c>
      <c r="CO2241" s="103">
        <v>25.084802283639732</v>
      </c>
      <c r="CP2241" s="103">
        <v>25.856946721059337</v>
      </c>
      <c r="CQ2241" s="103">
        <v>25.051293505661068</v>
      </c>
      <c r="CR2241" s="103">
        <v>24.35764839392801</v>
      </c>
      <c r="CS2241" s="103">
        <v>26.337669716862159</v>
      </c>
      <c r="CT2241" s="103">
        <v>25.968018266095413</v>
      </c>
      <c r="CU2241" s="103">
        <v>24.889793737566791</v>
      </c>
      <c r="CV2241" s="103">
        <v>25.991413642661875</v>
      </c>
      <c r="CW2241" s="103">
        <v>25.696486059376273</v>
      </c>
      <c r="CX2241" s="103">
        <v>25.806284976739772</v>
      </c>
      <c r="CY2241" s="103">
        <v>25.740883137880353</v>
      </c>
      <c r="CZ2241" s="103">
        <v>25.415512884332458</v>
      </c>
      <c r="DA2241" s="103">
        <f t="shared" si="2260"/>
        <v>25.535539181140273</v>
      </c>
      <c r="DB2241" s="102">
        <v>24.640208153559684</v>
      </c>
      <c r="DC2241" s="102">
        <v>24.130429999094797</v>
      </c>
      <c r="DD2241" s="102">
        <v>23.381514172055788</v>
      </c>
      <c r="DE2241" s="102">
        <v>23.930940322983268</v>
      </c>
      <c r="DF2241" s="102">
        <v>23.293219652274537</v>
      </c>
      <c r="DG2241" s="102">
        <v>22.492146312767197</v>
      </c>
      <c r="DH2241" s="102">
        <v>23.990231398534441</v>
      </c>
      <c r="DI2241" s="102">
        <v>23.394698920121883</v>
      </c>
      <c r="DJ2241" s="102">
        <v>22.85539093718112</v>
      </c>
      <c r="DK2241" s="102">
        <v>23.646787562443265</v>
      </c>
      <c r="DL2241" s="102">
        <v>23.148373710623673</v>
      </c>
      <c r="DM2241" s="102">
        <v>22.856263385770134</v>
      </c>
      <c r="DN2241" s="104">
        <f t="shared" si="2261"/>
        <v>23.101620566956527</v>
      </c>
      <c r="DO2241" s="102">
        <v>22.856263385770134</v>
      </c>
      <c r="DP2241" s="102">
        <v>23.3955175310691</v>
      </c>
      <c r="DQ2241" s="102">
        <v>22.972420034786403</v>
      </c>
      <c r="DR2241" s="102">
        <v>22.314492240049567</v>
      </c>
      <c r="DS2241" s="102">
        <v>23.598779790463652</v>
      </c>
      <c r="DT2241" s="102">
        <v>23.371440282298718</v>
      </c>
      <c r="DU2241" s="102">
        <v>23.289746970726785</v>
      </c>
      <c r="DV2241" s="105">
        <f t="shared" si="2262"/>
        <v>23.082079081308311</v>
      </c>
      <c r="DW2241" s="106">
        <f t="shared" si="2262"/>
        <v>22.975993215123435</v>
      </c>
      <c r="DX2241" s="107">
        <f t="shared" si="2262"/>
        <v>22.297261795197365</v>
      </c>
      <c r="DZ2241" s="102">
        <f t="shared" si="2263"/>
        <v>22.912980472326694</v>
      </c>
      <c r="EC2241" s="102">
        <f t="shared" si="2264"/>
        <v>22.749117539190571</v>
      </c>
      <c r="EF2241" s="102">
        <f t="shared" si="2265"/>
        <v>22.584263631290234</v>
      </c>
      <c r="EI2241" s="102">
        <f t="shared" si="2266"/>
        <v>22.543293945145233</v>
      </c>
      <c r="EL2241" s="102">
        <f t="shared" si="2267"/>
        <v>22.521287290053031</v>
      </c>
      <c r="EO2241" s="102">
        <f t="shared" si="2268"/>
        <v>22.539902147877314</v>
      </c>
    </row>
    <row r="2242" spans="1:145" ht="15.5" x14ac:dyDescent="0.35">
      <c r="A2242" s="56" t="s">
        <v>486</v>
      </c>
      <c r="B2242" s="102">
        <f t="shared" si="2250"/>
        <v>3.4238905970063218</v>
      </c>
      <c r="C2242" s="102">
        <f t="shared" si="2250"/>
        <v>2.9989483180853025</v>
      </c>
      <c r="D2242" s="102">
        <f t="shared" si="2250"/>
        <v>2.9767540872483984</v>
      </c>
      <c r="E2242" s="102">
        <f t="shared" si="2250"/>
        <v>2.9391006012081942</v>
      </c>
      <c r="F2242" s="102">
        <f t="shared" si="2250"/>
        <v>2.8536756720622649</v>
      </c>
      <c r="G2242" s="102">
        <f t="shared" si="2250"/>
        <v>2.8446375180399377</v>
      </c>
      <c r="H2242" s="102">
        <f t="shared" si="2250"/>
        <v>3.7451223371463538</v>
      </c>
      <c r="I2242" s="102">
        <f t="shared" si="2250"/>
        <v>2.955277140083779</v>
      </c>
      <c r="J2242" s="102">
        <f t="shared" si="2250"/>
        <v>3.1024768881676241</v>
      </c>
      <c r="K2242" s="102">
        <f t="shared" si="2250"/>
        <v>6.0856751452950721</v>
      </c>
      <c r="L2242" s="102">
        <f t="shared" si="2250"/>
        <v>3.4026410996405234</v>
      </c>
      <c r="M2242" s="102">
        <f t="shared" si="2250"/>
        <v>5.6056968378878267</v>
      </c>
      <c r="N2242" s="102">
        <f t="shared" si="2250"/>
        <v>5.7658673162475917</v>
      </c>
      <c r="O2242" s="102">
        <f t="shared" si="2250"/>
        <v>6.3352417038832307</v>
      </c>
      <c r="P2242" s="102">
        <f t="shared" si="2250"/>
        <v>20.801715063854722</v>
      </c>
      <c r="Q2242" s="102">
        <f t="shared" si="2250"/>
        <v>55.021964421081165</v>
      </c>
      <c r="R2242" s="102">
        <f t="shared" si="2250"/>
        <v>27.750483945619344</v>
      </c>
      <c r="S2242" s="102">
        <f t="shared" si="2250"/>
        <v>18.458286951032264</v>
      </c>
      <c r="T2242" s="102">
        <f t="shared" si="2250"/>
        <v>14.005004951614962</v>
      </c>
      <c r="U2242" s="102">
        <f t="shared" si="2250"/>
        <v>16.813632247597042</v>
      </c>
      <c r="V2242" s="102">
        <f t="shared" si="2250"/>
        <v>15.442773084834991</v>
      </c>
      <c r="W2242" s="102">
        <f t="shared" si="2250"/>
        <v>13.896508883947384</v>
      </c>
      <c r="X2242" s="103">
        <f t="shared" si="2250"/>
        <v>19.008692979479946</v>
      </c>
      <c r="Y2242" s="103">
        <f t="shared" si="2250"/>
        <v>22.48671468808471</v>
      </c>
      <c r="Z2242" s="102">
        <f t="shared" si="2250"/>
        <v>13.581714230991349</v>
      </c>
      <c r="AA2242" s="102">
        <f t="shared" si="2250"/>
        <v>14.701226541145822</v>
      </c>
      <c r="AB2242" s="102">
        <v>22.440544749603198</v>
      </c>
      <c r="AC2242" s="102">
        <v>24.405968621092825</v>
      </c>
      <c r="AD2242" s="102">
        <v>20.830560663341352</v>
      </c>
      <c r="AE2242" s="102">
        <f t="shared" si="2251"/>
        <v>17.851703314115746</v>
      </c>
      <c r="AF2242" s="102">
        <v>21.537674942555157</v>
      </c>
      <c r="AG2242" s="102">
        <v>21.10363814415442</v>
      </c>
      <c r="AH2242" s="102">
        <v>19.678726202124547</v>
      </c>
      <c r="AI2242" s="102">
        <v>19.14906957773573</v>
      </c>
      <c r="AJ2242" s="103">
        <f t="shared" si="2252"/>
        <v>18.938920620414201</v>
      </c>
      <c r="AK2242" s="103">
        <v>17.590892268085781</v>
      </c>
      <c r="AL2242" s="103">
        <v>17.160820861492553</v>
      </c>
      <c r="AM2242" s="103">
        <v>18.03195586198029</v>
      </c>
      <c r="AN2242" s="103">
        <v>17.936060768972393</v>
      </c>
      <c r="AO2242" s="103">
        <f t="shared" si="2253"/>
        <v>19.267639898010209</v>
      </c>
      <c r="AP2242" s="103">
        <v>14.686693406797009</v>
      </c>
      <c r="AQ2242" s="103">
        <v>13.83366173137625</v>
      </c>
      <c r="AR2242" s="103">
        <v>15.79928919280721</v>
      </c>
      <c r="AS2242" s="103">
        <f t="shared" si="2254"/>
        <v>19.757862470037772</v>
      </c>
      <c r="AT2242" s="103">
        <v>15.848519568649262</v>
      </c>
      <c r="AU2242" s="103">
        <v>15.706863145925599</v>
      </c>
      <c r="AV2242" s="103">
        <v>16.380767297370138</v>
      </c>
      <c r="AW2242" s="103">
        <v>17.429926651587422</v>
      </c>
      <c r="AX2242" s="103">
        <f t="shared" si="2255"/>
        <v>22.248445109243931</v>
      </c>
      <c r="AY2242" s="103"/>
      <c r="AZ2242" s="103">
        <v>16.045997267720121</v>
      </c>
      <c r="BA2242" s="103">
        <v>14.705931007959274</v>
      </c>
      <c r="BB2242" s="103">
        <v>17.567356610172613</v>
      </c>
      <c r="BC2242" s="103">
        <v>16.154026517122382</v>
      </c>
      <c r="BD2242" s="103">
        <v>19.684199982614409</v>
      </c>
      <c r="BE2242" s="103">
        <v>20.657693890967245</v>
      </c>
      <c r="BF2242" s="103">
        <f t="shared" si="2256"/>
        <v>23.166791269694542</v>
      </c>
      <c r="BG2242" s="103">
        <v>17.522640485833122</v>
      </c>
      <c r="BH2242" s="103">
        <v>18.126421066681861</v>
      </c>
      <c r="BI2242" s="103">
        <v>18.128545721242759</v>
      </c>
      <c r="BJ2242" s="103">
        <v>17.074053052449415</v>
      </c>
      <c r="BK2242" s="103">
        <v>21.3265236195172</v>
      </c>
      <c r="BL2242" s="103">
        <v>22.298489083836024</v>
      </c>
      <c r="BM2242" s="103">
        <v>22.289868525183991</v>
      </c>
      <c r="BN2242" s="103">
        <v>21.644284715927583</v>
      </c>
      <c r="BO2242" s="103">
        <f t="shared" si="2257"/>
        <v>23.157023231441588</v>
      </c>
      <c r="BP2242" s="103">
        <v>22.281933172398233</v>
      </c>
      <c r="BQ2242" s="103">
        <v>22.281933172398233</v>
      </c>
      <c r="BR2242" s="103">
        <v>18.918992174994052</v>
      </c>
      <c r="BS2242" s="103">
        <v>15.207497536504231</v>
      </c>
      <c r="BT2242" s="103">
        <v>19.372221971939506</v>
      </c>
      <c r="BU2242" s="103">
        <v>18.920750709287077</v>
      </c>
      <c r="BV2242" s="103">
        <v>15.661712698387536</v>
      </c>
      <c r="BW2242" s="103">
        <v>20.308283491276892</v>
      </c>
      <c r="BX2242" s="103">
        <v>20.537339417332273</v>
      </c>
      <c r="BY2242" s="103">
        <v>19.998140338056501</v>
      </c>
      <c r="BZ2242" s="102">
        <v>20.275806921921436</v>
      </c>
      <c r="CA2242" s="103">
        <f t="shared" si="2258"/>
        <v>20.516523512625707</v>
      </c>
      <c r="CB2242" s="103">
        <v>22.228978632185747</v>
      </c>
      <c r="CC2242" s="103">
        <v>22.221069992106599</v>
      </c>
      <c r="CD2242" s="103">
        <v>20.737527726675509</v>
      </c>
      <c r="CE2242" s="103">
        <v>22.854895261798731</v>
      </c>
      <c r="CF2242" s="103">
        <v>22.883665341671144</v>
      </c>
      <c r="CG2242" s="103">
        <v>21.443744265678589</v>
      </c>
      <c r="CH2242" s="103">
        <v>25.593602222458845</v>
      </c>
      <c r="CI2242" s="103">
        <v>24.655806109701096</v>
      </c>
      <c r="CJ2242" s="102">
        <v>25.797810956093716</v>
      </c>
      <c r="CK2242" s="102">
        <v>24.927514925354956</v>
      </c>
      <c r="CL2242" s="103">
        <f t="shared" si="2259"/>
        <v>26.11398586089701</v>
      </c>
      <c r="CM2242" s="103">
        <v>24.013598669669339</v>
      </c>
      <c r="CN2242" s="103">
        <v>27.506838577519872</v>
      </c>
      <c r="CO2242" s="103">
        <v>27.1595618412221</v>
      </c>
      <c r="CP2242" s="103">
        <v>27.271248790630768</v>
      </c>
      <c r="CQ2242" s="103">
        <v>26.86401298297087</v>
      </c>
      <c r="CR2242" s="103">
        <v>25.413672847938898</v>
      </c>
      <c r="CS2242" s="103">
        <v>24.301801631577231</v>
      </c>
      <c r="CT2242" s="103">
        <v>25.330142725412877</v>
      </c>
      <c r="CU2242" s="103">
        <v>25.958978463709574</v>
      </c>
      <c r="CV2242" s="103">
        <v>23.741520683433762</v>
      </c>
      <c r="CW2242" s="103">
        <v>24.775799722871398</v>
      </c>
      <c r="CX2242" s="103">
        <v>22.357758908612752</v>
      </c>
      <c r="CY2242" s="103">
        <v>24.933094109901802</v>
      </c>
      <c r="CZ2242" s="103">
        <v>28.540141105531312</v>
      </c>
      <c r="DA2242" s="103">
        <f t="shared" si="2260"/>
        <v>23.915481187585165</v>
      </c>
      <c r="DB2242" s="102">
        <v>21.28330887901193</v>
      </c>
      <c r="DC2242" s="102">
        <v>20.365030038385367</v>
      </c>
      <c r="DD2242" s="102">
        <v>16.981111572145206</v>
      </c>
      <c r="DE2242" s="102">
        <v>19.888104370580102</v>
      </c>
      <c r="DF2242" s="102">
        <v>19.49817602764681</v>
      </c>
      <c r="DG2242" s="102">
        <v>19.315756649787492</v>
      </c>
      <c r="DH2242" s="102">
        <v>21.05060747541436</v>
      </c>
      <c r="DI2242" s="102">
        <v>20.852946868434756</v>
      </c>
      <c r="DJ2242" s="102">
        <v>20.778199938790294</v>
      </c>
      <c r="DK2242" s="102">
        <v>21.212150635830312</v>
      </c>
      <c r="DL2242" s="102">
        <v>21.016723636887502</v>
      </c>
      <c r="DM2242" s="102">
        <v>20.722613505912097</v>
      </c>
      <c r="DN2242" s="104">
        <f t="shared" si="2261"/>
        <v>21.269963734755752</v>
      </c>
      <c r="DO2242" s="102">
        <v>20.722613505912097</v>
      </c>
      <c r="DP2242" s="102">
        <v>20.383092577176075</v>
      </c>
      <c r="DQ2242" s="102">
        <v>19.752926946195661</v>
      </c>
      <c r="DR2242" s="102">
        <v>18.744990277336491</v>
      </c>
      <c r="DS2242" s="102">
        <v>19.86233515919222</v>
      </c>
      <c r="DT2242" s="102">
        <v>19.840747392467883</v>
      </c>
      <c r="DU2242" s="102">
        <v>19.930790474035298</v>
      </c>
      <c r="DV2242" s="105">
        <f t="shared" si="2262"/>
        <v>19.319575207019383</v>
      </c>
      <c r="DW2242" s="106">
        <f t="shared" si="2262"/>
        <v>19.524118335224657</v>
      </c>
      <c r="DX2242" s="107">
        <f t="shared" si="2262"/>
        <v>20.326635343461074</v>
      </c>
      <c r="DZ2242" s="102">
        <f t="shared" si="2263"/>
        <v>18.369649319511645</v>
      </c>
      <c r="EC2242" s="102">
        <f t="shared" si="2264"/>
        <v>17.550872223793348</v>
      </c>
      <c r="EF2242" s="102">
        <f t="shared" si="2265"/>
        <v>16.476847998431758</v>
      </c>
      <c r="EI2242" s="102">
        <f t="shared" si="2266"/>
        <v>15.688148788588428</v>
      </c>
      <c r="EL2242" s="102">
        <f t="shared" si="2267"/>
        <v>14.984713943210647</v>
      </c>
      <c r="EO2242" s="102">
        <f t="shared" si="2268"/>
        <v>14.439945266847211</v>
      </c>
    </row>
    <row r="2243" spans="1:145" ht="15.5" x14ac:dyDescent="0.35">
      <c r="A2243" s="56" t="s">
        <v>611</v>
      </c>
      <c r="B2243" s="190" t="e">
        <f t="shared" ref="B2243:Z2243" si="2269">B2213-B2235</f>
        <v>#VALUE!</v>
      </c>
      <c r="C2243" s="190" t="e">
        <f t="shared" si="2269"/>
        <v>#VALUE!</v>
      </c>
      <c r="D2243" s="190" t="e">
        <f t="shared" si="2269"/>
        <v>#VALUE!</v>
      </c>
      <c r="E2243" s="190" t="e">
        <f t="shared" si="2269"/>
        <v>#VALUE!</v>
      </c>
      <c r="F2243" s="190" t="e">
        <f t="shared" si="2269"/>
        <v>#VALUE!</v>
      </c>
      <c r="G2243" s="190" t="e">
        <f t="shared" si="2269"/>
        <v>#VALUE!</v>
      </c>
      <c r="H2243" s="190" t="e">
        <f t="shared" si="2269"/>
        <v>#VALUE!</v>
      </c>
      <c r="I2243" s="190" t="e">
        <f t="shared" si="2269"/>
        <v>#VALUE!</v>
      </c>
      <c r="J2243" s="190" t="e">
        <f t="shared" si="2269"/>
        <v>#VALUE!</v>
      </c>
      <c r="K2243" s="190" t="e">
        <f t="shared" si="2269"/>
        <v>#VALUE!</v>
      </c>
      <c r="L2243" s="190" t="e">
        <f t="shared" si="2269"/>
        <v>#VALUE!</v>
      </c>
      <c r="M2243" s="190" t="e">
        <f t="shared" si="2269"/>
        <v>#VALUE!</v>
      </c>
      <c r="N2243" s="190" t="e">
        <f t="shared" si="2269"/>
        <v>#VALUE!</v>
      </c>
      <c r="O2243" s="190" t="e">
        <f t="shared" si="2269"/>
        <v>#VALUE!</v>
      </c>
      <c r="P2243" s="190" t="e">
        <f t="shared" si="2269"/>
        <v>#VALUE!</v>
      </c>
      <c r="Q2243" s="190" t="e">
        <f t="shared" si="2269"/>
        <v>#VALUE!</v>
      </c>
      <c r="R2243" s="190" t="e">
        <f t="shared" si="2269"/>
        <v>#VALUE!</v>
      </c>
      <c r="S2243" s="190" t="e">
        <f t="shared" si="2269"/>
        <v>#VALUE!</v>
      </c>
      <c r="T2243" s="190" t="e">
        <f t="shared" si="2269"/>
        <v>#VALUE!</v>
      </c>
      <c r="U2243" s="190" t="e">
        <f t="shared" si="2269"/>
        <v>#VALUE!</v>
      </c>
      <c r="V2243" s="190" t="e">
        <f t="shared" si="2269"/>
        <v>#VALUE!</v>
      </c>
      <c r="W2243" s="190" t="e">
        <f t="shared" si="2269"/>
        <v>#VALUE!</v>
      </c>
      <c r="X2243" s="189" t="e">
        <f t="shared" si="2269"/>
        <v>#VALUE!</v>
      </c>
      <c r="Y2243" s="189" t="e">
        <f t="shared" si="2269"/>
        <v>#VALUE!</v>
      </c>
      <c r="Z2243" s="190" t="e">
        <f t="shared" si="2269"/>
        <v>#VALUE!</v>
      </c>
      <c r="AA2243" s="190" t="e">
        <f>AA2213-AA2235</f>
        <v>#VALUE!</v>
      </c>
      <c r="AB2243" s="190">
        <v>24.329495910394506</v>
      </c>
      <c r="AC2243" s="190">
        <v>24.75976417813564</v>
      </c>
      <c r="AD2243" s="190">
        <v>24.354926818535212</v>
      </c>
      <c r="AE2243" s="190" t="e">
        <f>AE2213-AE2235</f>
        <v>#VALUE!</v>
      </c>
      <c r="AF2243" s="190">
        <v>19.5020525684562</v>
      </c>
      <c r="AG2243" s="190">
        <v>21.560876402244123</v>
      </c>
      <c r="AH2243" s="190">
        <v>22.144823501826</v>
      </c>
      <c r="AI2243" s="190">
        <v>22.520219513506898</v>
      </c>
      <c r="AJ2243" s="189" t="e">
        <f>AJ2213-AJ2235</f>
        <v>#VALUE!</v>
      </c>
      <c r="AK2243" s="189">
        <v>25.874309263814261</v>
      </c>
      <c r="AL2243" s="189">
        <v>24.800700209834257</v>
      </c>
      <c r="AM2243" s="189">
        <v>23.8509717243229</v>
      </c>
      <c r="AN2243" s="189">
        <v>23.913052210359446</v>
      </c>
      <c r="AO2243" s="189" t="e">
        <f>AO2213-AO2235</f>
        <v>#VALUE!</v>
      </c>
      <c r="AP2243" s="189">
        <v>22.082695300817662</v>
      </c>
      <c r="AQ2243" s="189">
        <v>21.456038596882028</v>
      </c>
      <c r="AR2243" s="189">
        <v>19.131720818429628</v>
      </c>
      <c r="AS2243" s="189" t="e">
        <f>AS2213-AS2235</f>
        <v>#VALUE!</v>
      </c>
      <c r="AT2243" s="189">
        <v>21.685008500155195</v>
      </c>
      <c r="AU2243" s="189">
        <v>18.610982232700557</v>
      </c>
      <c r="AV2243" s="189">
        <v>17.181227049662986</v>
      </c>
      <c r="AW2243" s="189">
        <v>17.342457878498344</v>
      </c>
      <c r="AX2243" s="189" t="e">
        <f>AX2213-AX2235</f>
        <v>#VALUE!</v>
      </c>
      <c r="AY2243" s="189"/>
      <c r="AZ2243" s="189">
        <v>2.5714694091361956E-2</v>
      </c>
      <c r="BA2243" s="189">
        <v>2.644890918034104E-2</v>
      </c>
      <c r="BB2243" s="189">
        <v>2.5801421740190733E-2</v>
      </c>
      <c r="BC2243" s="189">
        <v>2.6628607548548011E-2</v>
      </c>
      <c r="BD2243" s="189">
        <v>2.5169645383341432E-2</v>
      </c>
      <c r="BE2243" s="189">
        <v>2.5876083628491031E-2</v>
      </c>
      <c r="BF2243" s="189">
        <f>BF2213-BF2235</f>
        <v>19.426591294859278</v>
      </c>
      <c r="BG2243" s="189">
        <v>2.4566471357624131E-2</v>
      </c>
      <c r="BH2243" s="189">
        <v>2.581680106030948E-2</v>
      </c>
      <c r="BI2243" s="189">
        <v>0.28691679794224356</v>
      </c>
      <c r="BJ2243" s="189">
        <v>0.30317753747501897</v>
      </c>
      <c r="BK2243" s="189">
        <v>0.28728226341498031</v>
      </c>
      <c r="BL2243" s="189">
        <v>0.30206403147232752</v>
      </c>
      <c r="BM2243" s="189">
        <v>0.29008295328356937</v>
      </c>
      <c r="BN2243" s="189">
        <v>0.30509511002685841</v>
      </c>
      <c r="BO2243" s="189" t="e">
        <f>BO2213-BO2235</f>
        <v>#VALUE!</v>
      </c>
      <c r="BP2243" s="189">
        <v>0.28370721814406696</v>
      </c>
      <c r="BQ2243" s="189">
        <v>22.551773499340026</v>
      </c>
      <c r="BR2243" s="189">
        <v>22.268993475046695</v>
      </c>
      <c r="BS2243" s="189">
        <v>0.36882486280901094</v>
      </c>
      <c r="BT2243" s="189">
        <v>22.724683506505663</v>
      </c>
      <c r="BU2243" s="189">
        <v>23.005867175759587</v>
      </c>
      <c r="BV2243" s="189">
        <v>24.294587182053789</v>
      </c>
      <c r="BW2243" s="189">
        <v>21.902667390571345</v>
      </c>
      <c r="BX2243" s="189">
        <v>21.433460349467634</v>
      </c>
      <c r="BY2243" s="189">
        <v>21.907605167529013</v>
      </c>
      <c r="BZ2243" s="190">
        <v>21.696329685937158</v>
      </c>
      <c r="CA2243" s="189">
        <f>CA2213-CA2235</f>
        <v>18.343205194875843</v>
      </c>
      <c r="CB2243" s="189">
        <v>22.649591517396384</v>
      </c>
      <c r="CC2243" s="189">
        <v>22.821945245119377</v>
      </c>
      <c r="CD2243" s="189">
        <v>22.933651647906572</v>
      </c>
      <c r="CE2243" s="189">
        <v>22.854374225285021</v>
      </c>
      <c r="CF2243" s="189">
        <v>22.992002486830689</v>
      </c>
      <c r="CG2243" s="189">
        <v>22.795046107805334</v>
      </c>
      <c r="CH2243" s="189">
        <v>23.108159982680881</v>
      </c>
      <c r="CI2243" s="189">
        <v>23.16353383509944</v>
      </c>
      <c r="CJ2243" s="190">
        <v>23.066327409911533</v>
      </c>
      <c r="CK2243" s="190">
        <v>23.024811111256266</v>
      </c>
      <c r="CL2243" s="189">
        <f>CL2213-CL2235</f>
        <v>20.415818924898794</v>
      </c>
      <c r="CM2243" s="189">
        <v>23.955289051762971</v>
      </c>
      <c r="CN2243" s="189">
        <v>24.996859542824051</v>
      </c>
      <c r="CO2243" s="189">
        <v>24.873360376433318</v>
      </c>
      <c r="CP2243" s="189">
        <v>24.685725295978902</v>
      </c>
      <c r="CQ2243" s="189">
        <v>24.812852769950268</v>
      </c>
      <c r="CR2243" s="189">
        <v>24.898808982097947</v>
      </c>
      <c r="CS2243" s="189">
        <v>24.104653862631402</v>
      </c>
      <c r="CT2243" s="189">
        <v>24.313294544155195</v>
      </c>
      <c r="CU2243" s="189">
        <v>24.659264757739983</v>
      </c>
      <c r="CV2243" s="189">
        <v>23.895935827753796</v>
      </c>
      <c r="CW2243" s="189">
        <v>24.005300287297196</v>
      </c>
      <c r="CX2243" s="189">
        <v>23.576473247911796</v>
      </c>
      <c r="CY2243" s="189">
        <v>23.871474157888485</v>
      </c>
      <c r="CZ2243" s="189">
        <v>24.290542412694954</v>
      </c>
      <c r="DA2243" s="189">
        <f t="shared" ref="DA2243" si="2270">DA2213-DA2235</f>
        <v>20.784838162996273</v>
      </c>
      <c r="DB2243" s="190">
        <v>23.741825133968916</v>
      </c>
      <c r="DC2243" s="190">
        <v>23.486090155240774</v>
      </c>
      <c r="DD2243" s="190">
        <v>23.381419039521095</v>
      </c>
      <c r="DE2243" s="190">
        <v>24.036669412798418</v>
      </c>
      <c r="DF2243" s="190">
        <v>23.781407799860098</v>
      </c>
      <c r="DG2243" s="190">
        <v>23.987066474708065</v>
      </c>
      <c r="DH2243" s="190">
        <v>23.822974189599019</v>
      </c>
      <c r="DI2243" s="190">
        <v>23.484669103583485</v>
      </c>
      <c r="DJ2243" s="190">
        <v>23.641493024467326</v>
      </c>
      <c r="DK2243" s="190">
        <v>23.715216424317248</v>
      </c>
      <c r="DL2243" s="190">
        <v>23.340826692791463</v>
      </c>
      <c r="DM2243" s="190">
        <v>23.54771700091198</v>
      </c>
      <c r="DN2243" s="283">
        <f t="shared" ref="DN2243" si="2271">DN2213-DN2235</f>
        <v>21.256226400048618</v>
      </c>
      <c r="DO2243" s="190">
        <v>23.54771700091198</v>
      </c>
      <c r="DP2243" s="190">
        <v>23.815047134621167</v>
      </c>
      <c r="DQ2243" s="190">
        <v>23.519424836407236</v>
      </c>
      <c r="DR2243" s="190">
        <v>22.944471572143097</v>
      </c>
      <c r="DS2243" s="190">
        <v>21.88981714220435</v>
      </c>
      <c r="DT2243" s="190">
        <v>21.707538430222087</v>
      </c>
      <c r="DU2243" s="190">
        <v>21.302653369250592</v>
      </c>
      <c r="DV2243" s="191">
        <f>DV2213-DV2235</f>
        <v>21.239323155813253</v>
      </c>
      <c r="DW2243" s="192">
        <f>DW2213-DW2235</f>
        <v>21.215144497921649</v>
      </c>
      <c r="DX2243" s="193">
        <f>DX2213-DX2235</f>
        <v>20.598377816171606</v>
      </c>
      <c r="DZ2243" s="190">
        <f>DZ2213-DZ2235</f>
        <v>20.360267992903488</v>
      </c>
      <c r="EC2243" s="190">
        <f>EC2213-EC2235</f>
        <v>19.493505863774423</v>
      </c>
      <c r="EF2243" s="190" t="e">
        <f>EF2213-EF2235</f>
        <v>#VALUE!</v>
      </c>
      <c r="EI2243" s="190" t="e">
        <f>EI2213-EI2235</f>
        <v>#VALUE!</v>
      </c>
      <c r="EL2243" s="190" t="e">
        <f>EL2213-EL2235</f>
        <v>#VALUE!</v>
      </c>
      <c r="EO2243" s="190" t="e">
        <f>EO2213-EO2235</f>
        <v>#VALUE!</v>
      </c>
    </row>
    <row r="2244" spans="1:145" ht="15.5" x14ac:dyDescent="0.35">
      <c r="A2244" s="56" t="s">
        <v>721</v>
      </c>
      <c r="B2244" s="102"/>
      <c r="C2244" s="102"/>
      <c r="D2244" s="102"/>
      <c r="E2244" s="102"/>
      <c r="F2244" s="102"/>
      <c r="G2244" s="102"/>
      <c r="H2244" s="102"/>
      <c r="I2244" s="102"/>
      <c r="J2244" s="102"/>
      <c r="K2244" s="102"/>
      <c r="L2244" s="102"/>
      <c r="M2244" s="102"/>
      <c r="N2244" s="102"/>
      <c r="O2244" s="102"/>
      <c r="P2244" s="102"/>
      <c r="Q2244" s="102"/>
      <c r="R2244" s="102"/>
      <c r="S2244" s="102"/>
      <c r="T2244" s="102"/>
      <c r="U2244" s="102"/>
      <c r="V2244" s="102"/>
      <c r="W2244" s="102"/>
      <c r="X2244" s="103"/>
      <c r="Y2244" s="103"/>
      <c r="Z2244" s="102"/>
      <c r="AA2244" s="102"/>
      <c r="AB2244" s="102"/>
      <c r="AC2244" s="102"/>
      <c r="AD2244" s="102"/>
      <c r="AE2244" s="102"/>
      <c r="AF2244" s="102"/>
      <c r="AG2244" s="102"/>
      <c r="AH2244" s="102"/>
      <c r="AI2244" s="102"/>
      <c r="AJ2244" s="103"/>
      <c r="AK2244" s="103"/>
      <c r="AL2244" s="103"/>
      <c r="AM2244" s="103"/>
      <c r="AN2244" s="103"/>
      <c r="AO2244" s="103"/>
      <c r="AP2244" s="103"/>
      <c r="AQ2244" s="103"/>
      <c r="AR2244" s="103"/>
      <c r="AS2244" s="103"/>
      <c r="AT2244" s="103"/>
      <c r="AU2244" s="103"/>
      <c r="AV2244" s="103"/>
      <c r="AW2244" s="103"/>
      <c r="AX2244" s="103"/>
      <c r="AY2244" s="103"/>
      <c r="AZ2244" s="103"/>
      <c r="BA2244" s="103"/>
      <c r="BB2244" s="103"/>
      <c r="BC2244" s="103"/>
      <c r="BD2244" s="103"/>
      <c r="BE2244" s="103"/>
      <c r="BF2244" s="103"/>
      <c r="BG2244" s="103"/>
      <c r="BH2244" s="103"/>
      <c r="BI2244" s="103"/>
      <c r="BJ2244" s="103"/>
      <c r="BK2244" s="103"/>
      <c r="BL2244" s="103"/>
      <c r="BM2244" s="103"/>
      <c r="BN2244" s="103"/>
      <c r="BO2244" s="103"/>
      <c r="BP2244" s="103"/>
      <c r="BQ2244" s="103"/>
      <c r="BR2244" s="103"/>
      <c r="BS2244" s="103"/>
      <c r="BT2244" s="103"/>
      <c r="BU2244" s="103"/>
      <c r="BV2244" s="103"/>
      <c r="BW2244" s="103"/>
      <c r="BX2244" s="103"/>
      <c r="BY2244" s="103"/>
      <c r="BZ2244" s="102"/>
      <c r="CA2244" s="103"/>
      <c r="CB2244" s="103"/>
      <c r="CC2244" s="103"/>
      <c r="CD2244" s="103"/>
      <c r="CE2244" s="103"/>
      <c r="CF2244" s="103"/>
      <c r="CG2244" s="103"/>
      <c r="CH2244" s="103"/>
      <c r="CI2244" s="103"/>
      <c r="CJ2244" s="102"/>
      <c r="CK2244" s="102"/>
      <c r="CL2244" s="103"/>
      <c r="CM2244" s="103"/>
      <c r="CN2244" s="103"/>
      <c r="CO2244" s="103"/>
      <c r="CP2244" s="103"/>
      <c r="CQ2244" s="103"/>
      <c r="CR2244" s="103"/>
      <c r="CS2244" s="103"/>
      <c r="CT2244" s="103"/>
      <c r="CU2244" s="103"/>
      <c r="CV2244" s="103"/>
      <c r="CW2244" s="103"/>
      <c r="CX2244" s="103"/>
      <c r="CY2244" s="103"/>
      <c r="CZ2244" s="103"/>
      <c r="DA2244" s="103"/>
      <c r="DB2244" s="102"/>
      <c r="DC2244" s="102"/>
      <c r="DD2244" s="102"/>
      <c r="DE2244" s="102"/>
      <c r="DF2244" s="102"/>
      <c r="DG2244" s="102"/>
      <c r="DH2244" s="102"/>
      <c r="DI2244" s="102"/>
      <c r="DJ2244" s="102"/>
      <c r="DK2244" s="102"/>
      <c r="DL2244" s="102"/>
      <c r="DM2244" s="102"/>
      <c r="DN2244" s="104"/>
      <c r="DO2244" s="102"/>
      <c r="DP2244" s="102"/>
      <c r="DQ2244" s="102"/>
      <c r="DR2244" s="102"/>
      <c r="DS2244" s="102"/>
      <c r="DT2244" s="102"/>
      <c r="DU2244" s="102"/>
      <c r="DV2244" s="105"/>
      <c r="DW2244" s="106"/>
      <c r="DX2244" s="107"/>
      <c r="DZ2244" s="102"/>
      <c r="EC2244" s="102"/>
      <c r="EF2244" s="102"/>
      <c r="EI2244" s="102"/>
      <c r="EL2244" s="102"/>
      <c r="EO2244" s="102"/>
    </row>
    <row r="2245" spans="1:145" ht="15.5" x14ac:dyDescent="0.35">
      <c r="A2245" s="56" t="s">
        <v>482</v>
      </c>
      <c r="B2245" s="102">
        <f>([2]CAMEROUN!C507+[2]CAMEROUN!D507)*50/B2630</f>
        <v>-6.3878521471127758</v>
      </c>
      <c r="C2245" s="102">
        <f>([2]CAMEROUN!D507+[2]CAMEROUN!E507)*50/C2630</f>
        <v>-4.1161003321024454</v>
      </c>
      <c r="D2245" s="102">
        <f>([2]CAMEROUN!E507+[2]CAMEROUN!F507)*50/D2630</f>
        <v>-4.3571064496012175</v>
      </c>
      <c r="E2245" s="102">
        <f>([2]CAMEROUN!F507+[2]CAMEROUN!G507)*50/E2630</f>
        <v>-2.826067515704342</v>
      </c>
      <c r="F2245" s="102">
        <f>([2]CAMEROUN!G507+[2]CAMEROUN!H507)*50/F2630</f>
        <v>-2.3540381901159058</v>
      </c>
      <c r="G2245" s="102">
        <f>([2]CAMEROUN!H507+[2]CAMEROUN!I507)*50/G2630</f>
        <v>-4.6521262242257793</v>
      </c>
      <c r="H2245" s="102">
        <f>([2]CAMEROUN!I507+[2]CAMEROUN!J507)*50/H2630</f>
        <v>-4.0392299719639579</v>
      </c>
      <c r="I2245" s="102">
        <f>([2]CAMEROUN!J507+[2]CAMEROUN!K507)*50/I2630</f>
        <v>-1.0381021306568035</v>
      </c>
      <c r="J2245" s="102">
        <f>([2]CAMEROUN!K507+[2]CAMEROUN!L507)*50/J2630</f>
        <v>-0.41792603685463026</v>
      </c>
      <c r="K2245" s="102">
        <f>([2]CAMEROUN!L507+[2]CAMEROUN!M507)*50/K2630</f>
        <v>-0.66009676877650414</v>
      </c>
      <c r="L2245" s="102">
        <f>([2]CAMEROUN!M507+[2]CAMEROUN!N507)*50/L2630</f>
        <v>-1.3805436366767283</v>
      </c>
      <c r="M2245" s="102">
        <f>([2]CAMEROUN!N507+[2]CAMEROUN!O507)*50/M2630</f>
        <v>-2.9350505923533876</v>
      </c>
      <c r="N2245" s="102">
        <f>([2]CAMEROUN!O507+[2]CAMEROUN!P507)*50/N2630</f>
        <v>0.145824433473311</v>
      </c>
      <c r="O2245" s="102">
        <f>([2]CAMEROUN!P507+[2]CAMEROUN!Q507)*50/O2630</f>
        <v>1.2778844230602189</v>
      </c>
      <c r="P2245" s="102">
        <f>[2]CAMEROUN!AH2550</f>
        <v>-4.2950018208317138</v>
      </c>
      <c r="Q2245" s="102">
        <f>[2]CAMEROUN!AI2550</f>
        <v>-4.6138263882860011</v>
      </c>
      <c r="R2245" s="102">
        <f>[2]CAMEROUN!AJ2550</f>
        <v>-4.6727607902919965</v>
      </c>
      <c r="S2245" s="102">
        <f>[2]CAMEROUN!AK2550</f>
        <v>-1.6056039915047884</v>
      </c>
      <c r="T2245" s="102">
        <f>[2]CAMEROUN!AL2550</f>
        <v>-1.7397113893686749</v>
      </c>
      <c r="U2245" s="102">
        <f>[2]CAMEROUN!AM2550</f>
        <v>1.502497014895144</v>
      </c>
      <c r="V2245" s="102">
        <f>[2]CAMEROUN!AN2550</f>
        <v>1.7186919581155742</v>
      </c>
      <c r="W2245" s="102">
        <f>[2]CAMEROUN!AO2550</f>
        <v>-1.0673160081014221</v>
      </c>
      <c r="X2245" s="103">
        <f>[2]CAMEROUN!AP2550</f>
        <v>-4.1111735232308044</v>
      </c>
      <c r="Y2245" s="103">
        <f>[2]CAMEROUN!AQ2550</f>
        <v>-2.7923837415328094</v>
      </c>
      <c r="Z2245" s="102">
        <f>[2]CAMEROUN!AR2550</f>
        <v>-2.5517622845512133</v>
      </c>
      <c r="AA2245" s="102">
        <f>[2]CAMEROUN!AS2550</f>
        <v>-3.2832113901735624</v>
      </c>
      <c r="AB2245" s="102">
        <v>-1.5183027000682308</v>
      </c>
      <c r="AC2245" s="102">
        <v>-2.8355727660583621</v>
      </c>
      <c r="AD2245" s="102">
        <v>-3.5097240093186768</v>
      </c>
      <c r="AE2245" s="102">
        <f>[2]CAMEROUN!AT2550</f>
        <v>-3.4853356847564512</v>
      </c>
      <c r="AF2245" s="102">
        <v>-0.94964898790658192</v>
      </c>
      <c r="AG2245" s="102">
        <v>-0.93488990329262522</v>
      </c>
      <c r="AH2245" s="102">
        <v>-1.2681181347355246</v>
      </c>
      <c r="AI2245" s="102">
        <v>-1.5037585857350899</v>
      </c>
      <c r="AJ2245" s="103">
        <f>[2]CAMEROUN!AU2550</f>
        <v>-4.0070106516213473</v>
      </c>
      <c r="AK2245" s="103">
        <v>-3.2635077090049247</v>
      </c>
      <c r="AL2245" s="103">
        <v>-3.7632375016663802</v>
      </c>
      <c r="AM2245" s="103">
        <v>-2.8247431287119902</v>
      </c>
      <c r="AN2245" s="103">
        <v>-2.8503755873166901</v>
      </c>
      <c r="AO2245" s="103">
        <f>[2]CAMEROUN!AV2550</f>
        <v>-3.7948497342866934</v>
      </c>
      <c r="AP2245" s="103">
        <v>-5.0977471728150974</v>
      </c>
      <c r="AQ2245" s="103">
        <v>-5.1908585102603322</v>
      </c>
      <c r="AR2245" s="103">
        <v>-5.2082512654087072</v>
      </c>
      <c r="AS2245" s="103">
        <f>[2]CAMEROUN!AZ2550</f>
        <v>-3.0831790700328643</v>
      </c>
      <c r="AT2245" s="103">
        <v>-8.0161010644303161</v>
      </c>
      <c r="AU2245" s="103">
        <v>-4.4434487742199922</v>
      </c>
      <c r="AV2245" s="103">
        <v>-2.8017000593848023</v>
      </c>
      <c r="AW2245" s="103">
        <v>-2.7136027924474706</v>
      </c>
      <c r="AX2245" s="103">
        <f>[2]CAMEROUN!BE2550</f>
        <v>-2.4739386472451184</v>
      </c>
      <c r="AY2245" s="103"/>
      <c r="AZ2245" s="103">
        <v>-2.6509943774754885</v>
      </c>
      <c r="BA2245" s="103">
        <v>-2.9617508754976507</v>
      </c>
      <c r="BB2245" s="103">
        <v>-2.6301629523508785</v>
      </c>
      <c r="BC2245" s="103">
        <v>-3.1634330937722042</v>
      </c>
      <c r="BD2245" s="103">
        <v>-3.4278493395596676</v>
      </c>
      <c r="BE2245" s="103">
        <v>-3.4278493395596676</v>
      </c>
      <c r="BF2245" s="103">
        <f>[2]CAMEROUN!BL2550</f>
        <v>-3.5156296865773573</v>
      </c>
      <c r="BG2245" s="103">
        <v>-4.0784939201016011</v>
      </c>
      <c r="BH2245" s="103">
        <v>-4.450112740716353</v>
      </c>
      <c r="BI2245" s="103">
        <v>-2.965972470910216</v>
      </c>
      <c r="BJ2245" s="103">
        <v>-3.2893294713626839</v>
      </c>
      <c r="BK2245" s="103">
        <v>-3.7515949049697253</v>
      </c>
      <c r="BL2245" s="103">
        <v>-3.3189457377851852</v>
      </c>
      <c r="BM2245" s="103">
        <v>-2.984491910694385</v>
      </c>
      <c r="BN2245" s="103">
        <v>-2.7045056650986679</v>
      </c>
      <c r="BO2245" s="103">
        <f>[2]CAMEROUN!BU2550</f>
        <v>-4.8068112652761608</v>
      </c>
      <c r="BP2245" s="103">
        <v>-2.9616364958131745</v>
      </c>
      <c r="BQ2245" s="103">
        <v>-9.2996029477388458</v>
      </c>
      <c r="BR2245" s="103">
        <v>-10.083269715417799</v>
      </c>
      <c r="BS2245" s="103">
        <v>-8.4636642186214459</v>
      </c>
      <c r="BT2245" s="103">
        <v>-4.5896933993736466</v>
      </c>
      <c r="BU2245" s="103">
        <v>-5.8491162962422729</v>
      </c>
      <c r="BV2245" s="103">
        <v>-5.9831004367650262</v>
      </c>
      <c r="BW2245" s="103">
        <v>-5.2557776254752033</v>
      </c>
      <c r="BX2245" s="103">
        <v>-6.1552218138323935</v>
      </c>
      <c r="BY2245" s="103">
        <v>-9.4010905941098422</v>
      </c>
      <c r="BZ2245" s="102">
        <v>-5.2245895556142914</v>
      </c>
      <c r="CA2245" s="103">
        <f>[2]CAMEROUN!CG2550</f>
        <v>-3.7770165185342521</v>
      </c>
      <c r="CB2245" s="103">
        <v>-3.6297318165946959</v>
      </c>
      <c r="CC2245" s="103">
        <v>-3.8668736458185631</v>
      </c>
      <c r="CD2245" s="103">
        <v>-4.1502589596319241</v>
      </c>
      <c r="CE2245" s="103">
        <v>-3.9190164855467442</v>
      </c>
      <c r="CF2245" s="103">
        <v>-4.0303117072934231</v>
      </c>
      <c r="CG2245" s="103">
        <v>-4.2713086988590181</v>
      </c>
      <c r="CH2245" s="103">
        <v>-3.0677693208898771</v>
      </c>
      <c r="CI2245" s="103">
        <v>-3.5006958422468424</v>
      </c>
      <c r="CJ2245" s="102">
        <v>-2.6115106752312309</v>
      </c>
      <c r="CK2245" s="102">
        <v>-3.1470810678964449</v>
      </c>
      <c r="CL2245" s="103">
        <f>[2]CAMEROUN!CR2550</f>
        <v>-3.3613360522960165</v>
      </c>
      <c r="CM2245" s="103">
        <v>-2.627148093451404</v>
      </c>
      <c r="CN2245" s="103">
        <v>0.96971260137553683</v>
      </c>
      <c r="CO2245" s="103">
        <v>0.9607857856267964</v>
      </c>
      <c r="CP2245" s="103">
        <v>0.54531002814223573</v>
      </c>
      <c r="CQ2245" s="103">
        <v>0.68195126295454922</v>
      </c>
      <c r="CR2245" s="103">
        <v>0.13936030692155332</v>
      </c>
      <c r="CS2245" s="103">
        <v>-1.5542107801592826</v>
      </c>
      <c r="CT2245" s="103">
        <v>-1.5468883052980404</v>
      </c>
      <c r="CU2245" s="103">
        <v>-1.8836502534106809</v>
      </c>
      <c r="CV2245" s="103">
        <v>-0.38030673242388774</v>
      </c>
      <c r="CW2245" s="103">
        <v>-0.69119945471170219</v>
      </c>
      <c r="CX2245" s="103">
        <v>-0.32457238130579946</v>
      </c>
      <c r="CY2245" s="103">
        <v>-0.694430530309325</v>
      </c>
      <c r="CZ2245" s="103">
        <v>-0.81907378211475823</v>
      </c>
      <c r="DA2245" s="103">
        <f>[2]CAMEROUN!DD2550</f>
        <v>-3.3975241036613499</v>
      </c>
      <c r="DB2245" s="102">
        <v>-3.1226827026400295</v>
      </c>
      <c r="DC2245" s="102">
        <v>-3.48716996104615</v>
      </c>
      <c r="DD2245" s="102">
        <v>-3.48716996104615</v>
      </c>
      <c r="DE2245" s="102">
        <v>-2.7285038090261935</v>
      </c>
      <c r="DF2245" s="102">
        <v>-3.3259320111754063</v>
      </c>
      <c r="DG2245" s="102">
        <v>-3.6114288218512089</v>
      </c>
      <c r="DH2245" s="102">
        <v>-3.6886742813773981</v>
      </c>
      <c r="DI2245" s="102">
        <v>-4.1565676634291453</v>
      </c>
      <c r="DJ2245" s="102">
        <v>-4.0582865493759588</v>
      </c>
      <c r="DK2245" s="102">
        <v>-6.3318043525765075</v>
      </c>
      <c r="DL2245" s="102">
        <v>-6.3224405271402011</v>
      </c>
      <c r="DM2245" s="102">
        <v>-3.364052899340142</v>
      </c>
      <c r="DN2245" s="104">
        <f>[2]CAMEROUN!DQ2550</f>
        <v>-5.0750690161466609</v>
      </c>
      <c r="DO2245" s="102">
        <v>-3.364052899340142</v>
      </c>
      <c r="DP2245" s="102">
        <v>-4.6346588861029421</v>
      </c>
      <c r="DQ2245" s="102">
        <v>-5.3395437101304823</v>
      </c>
      <c r="DR2245" s="102">
        <v>-5.9175014026202319</v>
      </c>
      <c r="DS2245" s="102">
        <v>-5.0216212557456652</v>
      </c>
      <c r="DT2245" s="102">
        <v>-5.1700273333177913</v>
      </c>
      <c r="DU2245" s="102">
        <v>-4.4041735854616375</v>
      </c>
      <c r="DV2245" s="105">
        <f>[2]CAMEROUN!EA2550</f>
        <v>-4.9866326658707685</v>
      </c>
      <c r="DW2245" s="106">
        <f>[2]CAMEROUN!EB2550</f>
        <v>-5.6267672242921645</v>
      </c>
      <c r="DX2245" s="107">
        <f>[2]CAMEROUN!EC2550</f>
        <v>-3.202034273044716</v>
      </c>
      <c r="DZ2245" s="102">
        <f>[2]CAMEROUN!EE2550</f>
        <v>-5.2758878549480608</v>
      </c>
      <c r="EC2245" s="102">
        <f>[2]CAMEROUN!EH2550</f>
        <v>-5.9997319420091904</v>
      </c>
      <c r="EF2245" s="102">
        <f>[2]CAMEROUN!EK2550</f>
        <v>-6.8728160692164151</v>
      </c>
      <c r="EI2245" s="102">
        <f>[2]CAMEROUN!EN2550</f>
        <v>-6.66934355203548</v>
      </c>
      <c r="EL2245" s="102">
        <f>[2]CAMEROUN!EQ2550</f>
        <v>-6.6762178366218601</v>
      </c>
      <c r="EO2245" s="102">
        <f>[2]CAMEROUN!ET2550</f>
        <v>-6.964295364167346</v>
      </c>
    </row>
    <row r="2246" spans="1:145" ht="15.5" x14ac:dyDescent="0.35">
      <c r="A2246" s="56" t="s">
        <v>488</v>
      </c>
      <c r="B2246" s="102">
        <f>[7]RCA!D2267</f>
        <v>-3.9286088722950105</v>
      </c>
      <c r="C2246" s="102">
        <f>[7]RCA!E2267</f>
        <v>-1.466017850682505</v>
      </c>
      <c r="D2246" s="102">
        <f>[7]RCA!F2267</f>
        <v>-1.7648519738133324</v>
      </c>
      <c r="E2246" s="102">
        <f>[7]RCA!G2267</f>
        <v>-4.5322170277879801</v>
      </c>
      <c r="F2246" s="102">
        <f>[7]RCA!H2267</f>
        <v>-3.5066226413298476</v>
      </c>
      <c r="G2246" s="102">
        <f>[7]RCA!I2267</f>
        <v>-8.9049510596790302</v>
      </c>
      <c r="H2246" s="102">
        <f>[7]RCA!J2267</f>
        <v>-5.2085945586999687</v>
      </c>
      <c r="I2246" s="102">
        <f>[7]RCA!K2267</f>
        <v>-1.923141386452816</v>
      </c>
      <c r="J2246" s="102">
        <f>[7]RCA!L2267</f>
        <v>-3.8973391180559918</v>
      </c>
      <c r="K2246" s="102">
        <f>[7]RCA!M2267</f>
        <v>-1.7997492716478678</v>
      </c>
      <c r="L2246" s="102">
        <f>[7]RCA!N2267</f>
        <v>-1.9003353181044194</v>
      </c>
      <c r="M2246" s="102">
        <f>[7]RCA!O2267</f>
        <v>-4.2228826753064217</v>
      </c>
      <c r="N2246" s="102">
        <f>[7]RCA!P2267</f>
        <v>-1.1839638584200456</v>
      </c>
      <c r="O2246" s="102">
        <f>[7]RCA!Q2267</f>
        <v>-1.2944057271694831</v>
      </c>
      <c r="P2246" s="102">
        <f>[7]RCA!R2267</f>
        <v>-1.1622952399768405</v>
      </c>
      <c r="Q2246" s="102">
        <f>[7]RCA!S2267</f>
        <v>-1.4733620344831677</v>
      </c>
      <c r="R2246" s="102">
        <f>[7]RCA!T2267</f>
        <v>-2.1129989553601782</v>
      </c>
      <c r="S2246" s="102">
        <f>[7]RCA!U2267</f>
        <v>-1.7019032813901314</v>
      </c>
      <c r="T2246" s="102">
        <f>[7]RCA!V2267</f>
        <v>-4.0141991205712033</v>
      </c>
      <c r="U2246" s="102">
        <f>[7]RCA!W2267</f>
        <v>-3.5914656093894708</v>
      </c>
      <c r="V2246" s="102">
        <f>[7]RCA!X2267</f>
        <v>-5.6478180181872419</v>
      </c>
      <c r="W2246" s="102">
        <f>[7]RCA!Y2267</f>
        <v>-7.9288752791180679</v>
      </c>
      <c r="X2246" s="103">
        <f>[7]RCA!Z2267</f>
        <v>-8.2114543606959334</v>
      </c>
      <c r="Y2246" s="103">
        <f>[7]RCA!AA2267</f>
        <v>-6.9751099146245634</v>
      </c>
      <c r="Z2246" s="102">
        <f>[7]RCA!AB2267</f>
        <v>-5.7714641913786293</v>
      </c>
      <c r="AA2246" s="102">
        <f>[7]RCA!AC2267</f>
        <v>-5.6114379260916936</v>
      </c>
      <c r="AB2246" s="102">
        <v>-5.9266109786375036</v>
      </c>
      <c r="AC2246" s="102">
        <v>-6.1803552357386451</v>
      </c>
      <c r="AD2246" s="102">
        <v>-2.5027352810013199</v>
      </c>
      <c r="AE2246" s="102">
        <f>[7]RCA!AD2267</f>
        <v>-2.9288267217584667</v>
      </c>
      <c r="AF2246" s="102">
        <v>-10.218991270391308</v>
      </c>
      <c r="AG2246" s="102">
        <v>44.491031250860999</v>
      </c>
      <c r="AH2246" s="102">
        <v>26.513796325233479</v>
      </c>
      <c r="AI2246" s="102">
        <v>26.816156039131545</v>
      </c>
      <c r="AJ2246" s="103">
        <f>[7]RCA!AE2267</f>
        <v>-13.737084173723806</v>
      </c>
      <c r="AK2246" s="103">
        <v>-9.9656649942841984</v>
      </c>
      <c r="AL2246" s="103">
        <v>-9.6355244534418176</v>
      </c>
      <c r="AM2246" s="103">
        <v>-6.773884587921029</v>
      </c>
      <c r="AN2246" s="103">
        <v>-6.3557698408590868</v>
      </c>
      <c r="AO2246" s="103">
        <f>[7]RCA!AF2267</f>
        <v>-8.0390707676410411</v>
      </c>
      <c r="AP2246" s="103">
        <v>-6.536066999626736</v>
      </c>
      <c r="AQ2246" s="103">
        <v>-11.504049633829</v>
      </c>
      <c r="AR2246" s="103">
        <v>-9.1976285877412458</v>
      </c>
      <c r="AS2246" s="103">
        <f>[7]RCA!AJ2267</f>
        <v>-13.362341969659287</v>
      </c>
      <c r="AT2246" s="103">
        <v>-12.257340552450495</v>
      </c>
      <c r="AU2246" s="103">
        <v>-4.8835795721788786</v>
      </c>
      <c r="AV2246" s="103">
        <v>-4.4566029289918756</v>
      </c>
      <c r="AW2246" s="103">
        <v>-4.4566029289918756</v>
      </c>
      <c r="AX2246" s="103">
        <f>[7]RCA!AO2267</f>
        <v>-11.21928711846912</v>
      </c>
      <c r="AY2246" s="103"/>
      <c r="AZ2246" s="103">
        <v>-7.3145879276224433</v>
      </c>
      <c r="BA2246" s="103">
        <v>-8.1963091610259884</v>
      </c>
      <c r="BB2246" s="103">
        <v>-7.791859638946387</v>
      </c>
      <c r="BC2246" s="103">
        <v>-8.8901091034300137</v>
      </c>
      <c r="BD2246" s="103">
        <v>-7.9890470806491702</v>
      </c>
      <c r="BE2246" s="103">
        <v>-9.3916800665264955</v>
      </c>
      <c r="BF2246" s="103">
        <f>[7]RCA!AV2267</f>
        <v>-11.610403401330204</v>
      </c>
      <c r="BG2246" s="103">
        <v>-4.9684014271840793</v>
      </c>
      <c r="BH2246" s="103">
        <v>-6.0887212980286307</v>
      </c>
      <c r="BI2246" s="103">
        <v>-7.2826707716305172</v>
      </c>
      <c r="BJ2246" s="103">
        <v>-8.8736311105477252</v>
      </c>
      <c r="BK2246" s="103">
        <v>-6.8215596450093399</v>
      </c>
      <c r="BL2246" s="103">
        <v>-8.920634976114302</v>
      </c>
      <c r="BM2246" s="103">
        <v>-7.2922300944312983</v>
      </c>
      <c r="BN2246" s="103">
        <v>-8.7295672741111989</v>
      </c>
      <c r="BO2246" s="103">
        <f>[7]RCA!BE2267</f>
        <v>-6.7837984316112303</v>
      </c>
      <c r="BP2246" s="103">
        <v>-4.9896767899119094</v>
      </c>
      <c r="BQ2246" s="103">
        <v>-4.9896767899119094</v>
      </c>
      <c r="BR2246" s="103">
        <v>-6.5240900808237301</v>
      </c>
      <c r="BS2246" s="103">
        <v>-5.1564950673008392</v>
      </c>
      <c r="BT2246" s="103">
        <v>-6.2416826342001475</v>
      </c>
      <c r="BU2246" s="103">
        <v>-4.9779291789958338</v>
      </c>
      <c r="BV2246" s="103">
        <v>-5.1384776049248302</v>
      </c>
      <c r="BW2246" s="103">
        <v>-6.8401359670425226</v>
      </c>
      <c r="BX2246" s="103">
        <v>-7.2463387533863308</v>
      </c>
      <c r="BY2246" s="103">
        <v>-8.4192144401871101</v>
      </c>
      <c r="BZ2246" s="102">
        <v>-4.5732793353782357</v>
      </c>
      <c r="CA2246" s="103">
        <f>[7]RCA!BQ2267</f>
        <v>-6.7139426492124956</v>
      </c>
      <c r="CB2246" s="103">
        <v>-9.0129238374633829</v>
      </c>
      <c r="CC2246" s="103">
        <v>-9.1671557318584522</v>
      </c>
      <c r="CD2246" s="103">
        <v>-7.5709173382777815</v>
      </c>
      <c r="CE2246" s="103">
        <v>-10.797169377103042</v>
      </c>
      <c r="CF2246" s="103">
        <v>-10.66055857878551</v>
      </c>
      <c r="CG2246" s="103">
        <v>-9.6822889533128844</v>
      </c>
      <c r="CH2246" s="103">
        <v>-15.106363860162404</v>
      </c>
      <c r="CI2246" s="103">
        <v>-14.557412580768078</v>
      </c>
      <c r="CJ2246" s="102">
        <v>-14.898812572959155</v>
      </c>
      <c r="CK2246" s="102">
        <v>-14.359538591245059</v>
      </c>
      <c r="CL2246" s="103">
        <f>[7]RCA!CB2267</f>
        <v>-6.3168532725101851</v>
      </c>
      <c r="CM2246" s="103">
        <v>-10.376812238768647</v>
      </c>
      <c r="CN2246" s="103">
        <v>-8.5383080113386907</v>
      </c>
      <c r="CO2246" s="103">
        <v>-8.5530905340343253</v>
      </c>
      <c r="CP2246" s="103">
        <v>-8.9546447399569136</v>
      </c>
      <c r="CQ2246" s="103">
        <v>-7.3659629192134428</v>
      </c>
      <c r="CR2246" s="103">
        <v>-6.4110391061838508</v>
      </c>
      <c r="CS2246" s="103">
        <v>-10.010103201377998</v>
      </c>
      <c r="CT2246" s="103">
        <v>-9.5041337049858736</v>
      </c>
      <c r="CU2246" s="103">
        <v>-6.1542106138674013</v>
      </c>
      <c r="CV2246" s="103">
        <v>-11.31737376365589</v>
      </c>
      <c r="CW2246" s="103">
        <v>-10.561491828128203</v>
      </c>
      <c r="CX2246" s="103">
        <v>-10.732233821202842</v>
      </c>
      <c r="CY2246" s="103">
        <v>-10.572750032018616</v>
      </c>
      <c r="CZ2246" s="103">
        <v>-8.4214083857502757</v>
      </c>
      <c r="DA2246" s="103">
        <f>[7]RCA!CN2267</f>
        <v>-6.7780809622717513</v>
      </c>
      <c r="DB2246" s="102">
        <v>-8.5585261543177822</v>
      </c>
      <c r="DC2246" s="102">
        <v>-8.553750902827252</v>
      </c>
      <c r="DD2246" s="102">
        <v>-8.777505409346805</v>
      </c>
      <c r="DE2246" s="102">
        <v>-9.6551230855631758</v>
      </c>
      <c r="DF2246" s="102">
        <v>-9.6789989617725585</v>
      </c>
      <c r="DG2246" s="102">
        <v>-9.9458852314649988</v>
      </c>
      <c r="DH2246" s="102">
        <v>-10.54004390539423</v>
      </c>
      <c r="DI2246" s="102">
        <v>-9.9461577125861851</v>
      </c>
      <c r="DJ2246" s="102">
        <v>-9.9000650369018004</v>
      </c>
      <c r="DK2246" s="102">
        <v>-9.8239023472296534</v>
      </c>
      <c r="DL2246" s="102">
        <v>-9.8006866895488152</v>
      </c>
      <c r="DM2246" s="102">
        <v>-9.6361379105602971</v>
      </c>
      <c r="DN2246" s="104">
        <f>[7]RCA!DA2267</f>
        <v>-3.6677823140697687</v>
      </c>
      <c r="DO2246" s="102">
        <v>-9.6361379105602971</v>
      </c>
      <c r="DP2246" s="102">
        <v>-5.000505659757291</v>
      </c>
      <c r="DQ2246" s="102">
        <v>-6.3468763362977505</v>
      </c>
      <c r="DR2246" s="102">
        <v>-7.1357181092301252</v>
      </c>
      <c r="DS2246" s="102">
        <v>-2.350885478009284</v>
      </c>
      <c r="DT2246" s="102">
        <v>-2.6402101489462959</v>
      </c>
      <c r="DU2246" s="102">
        <v>-2.0144918804754264</v>
      </c>
      <c r="DV2246" s="105">
        <f>[7]RCA!DN2267</f>
        <v>-1.7096918678391804</v>
      </c>
      <c r="DW2246" s="106">
        <f>[7]RCA!DM2267</f>
        <v>-1.3635180099419149</v>
      </c>
      <c r="DX2246" s="107">
        <f>[7]RCA!DN2267</f>
        <v>-1.7096918678391804</v>
      </c>
      <c r="DZ2246" s="102">
        <f>[7]RCA!DP2267</f>
        <v>-2.7894288703207191</v>
      </c>
      <c r="EC2246" s="102">
        <f>[7]RCA!DS2267</f>
        <v>-2.7184650242477537</v>
      </c>
      <c r="EF2246" s="102">
        <f>[7]RCA!DV2267</f>
        <v>-2.6380817807459152</v>
      </c>
      <c r="EI2246" s="102">
        <f>[7]RCA!DY2267</f>
        <v>-2.7545679393627407</v>
      </c>
      <c r="EL2246" s="102">
        <f>[7]RCA!EB2267</f>
        <v>-2.949224499112304</v>
      </c>
      <c r="EO2246" s="102">
        <f>[7]RCA!EE2267</f>
        <v>-3.4466870731749357</v>
      </c>
    </row>
    <row r="2247" spans="1:145" ht="15.5" x14ac:dyDescent="0.35">
      <c r="A2247" s="56" t="s">
        <v>483</v>
      </c>
      <c r="B2247" s="102">
        <f>[3]CONGO!D2302</f>
        <v>-11.430988767389497</v>
      </c>
      <c r="C2247" s="102">
        <f>[3]CONGO!E2302</f>
        <v>-18.806954201112696</v>
      </c>
      <c r="D2247" s="102">
        <f>[3]CONGO!F2302</f>
        <v>-6.0014568224544682</v>
      </c>
      <c r="E2247" s="102">
        <f>[3]CONGO!G2302</f>
        <v>-12.991328894074192</v>
      </c>
      <c r="F2247" s="102">
        <f>[3]CONGO!H2302</f>
        <v>-22.912779953210801</v>
      </c>
      <c r="G2247" s="102">
        <f>[3]CONGO!I2302</f>
        <v>-17.404177887993324</v>
      </c>
      <c r="H2247" s="102">
        <f>[3]CONGO!J2302</f>
        <v>-24.76797882801829</v>
      </c>
      <c r="I2247" s="102">
        <f>[3]CONGO!K2302</f>
        <v>-31.257574140956439</v>
      </c>
      <c r="J2247" s="102">
        <f>[3]CONGO!L2302</f>
        <v>-21.586766589586521</v>
      </c>
      <c r="K2247" s="102">
        <f>[3]CONGO!M2302</f>
        <v>-20.475186677039066</v>
      </c>
      <c r="L2247" s="102">
        <f>[3]CONGO!N2302</f>
        <v>-5.5222473413662394</v>
      </c>
      <c r="M2247" s="102">
        <f>[3]CONGO!O2302</f>
        <v>-9.5469150326177985</v>
      </c>
      <c r="N2247" s="102">
        <f>[3]CONGO!P2302</f>
        <v>-8.2260880253928104</v>
      </c>
      <c r="O2247" s="102">
        <f>[3]CONGO!Q2302</f>
        <v>18.467798441591412</v>
      </c>
      <c r="P2247" s="102">
        <f>[3]CONGO!R2302</f>
        <v>0.36647537657796281</v>
      </c>
      <c r="Q2247" s="102">
        <f>[3]CONGO!S2302</f>
        <v>6.040030543937374</v>
      </c>
      <c r="R2247" s="102">
        <f>[3]CONGO!T2302</f>
        <v>13.889309987733805</v>
      </c>
      <c r="S2247" s="102">
        <f>[3]CONGO!U2302</f>
        <v>14.099491617839915</v>
      </c>
      <c r="T2247" s="102">
        <f>[3]CONGO!V2302</f>
        <v>6.0666711538675404</v>
      </c>
      <c r="U2247" s="102">
        <f>[3]CONGO!W2302</f>
        <v>13.869579640797799</v>
      </c>
      <c r="V2247" s="102">
        <f>[3]CONGO!X2302</f>
        <v>-24.000225515724495</v>
      </c>
      <c r="W2247" s="102">
        <f>[3]CONGO!Y2302</f>
        <v>7.4617044376103436</v>
      </c>
      <c r="X2247" s="103">
        <f>[3]CONGO!Z2302</f>
        <v>-14.103159897513528</v>
      </c>
      <c r="Y2247" s="103">
        <f>[3]CONGO!AA2302</f>
        <v>6.8541353345181273</v>
      </c>
      <c r="Z2247" s="102">
        <f>[3]CONGO!AB2302</f>
        <v>13.174561548438838</v>
      </c>
      <c r="AA2247" s="102">
        <f>[3]CONGO!AC2302</f>
        <v>13.643528094275927</v>
      </c>
      <c r="AB2247" s="102">
        <v>-20.49774974828097</v>
      </c>
      <c r="AC2247" s="102">
        <v>-16.030722062330476</v>
      </c>
      <c r="AD2247" s="102">
        <v>-16.595350262161599</v>
      </c>
      <c r="AE2247" s="102">
        <f>[3]CONGO!AH2302</f>
        <v>10.770446311012629</v>
      </c>
      <c r="AF2247" s="102">
        <v>-31.835079165699021</v>
      </c>
      <c r="AG2247" s="102">
        <v>-41.933337502147317</v>
      </c>
      <c r="AH2247" s="102">
        <v>-47.708064426361972</v>
      </c>
      <c r="AI2247" s="102">
        <v>-52.403733962964253</v>
      </c>
      <c r="AJ2247" s="103">
        <f>[3]CONGO!AM2302</f>
        <v>3.7652553390290397</v>
      </c>
      <c r="AK2247" s="103">
        <v>-102.77159045813831</v>
      </c>
      <c r="AL2247" s="103">
        <v>-54.156386976810737</v>
      </c>
      <c r="AM2247" s="103">
        <v>-50.028580264938597</v>
      </c>
      <c r="AN2247" s="103">
        <v>-50.689040509753802</v>
      </c>
      <c r="AO2247" s="103">
        <f>[3]CONGO!AR2302</f>
        <v>-38.985624211385776</v>
      </c>
      <c r="AP2247" s="103">
        <v>-39.032080085091899</v>
      </c>
      <c r="AQ2247" s="103">
        <v>-33.953135083890572</v>
      </c>
      <c r="AR2247" s="103">
        <v>-26.520453296554962</v>
      </c>
      <c r="AS2247" s="103">
        <f>[3]CONGO!AV2302</f>
        <v>-50.054691710827562</v>
      </c>
      <c r="AT2247" s="103">
        <v>-25.229391210266535</v>
      </c>
      <c r="AU2247" s="103">
        <v>-16.675183021308623</v>
      </c>
      <c r="AV2247" s="103">
        <v>-22.949360376974816</v>
      </c>
      <c r="AW2247" s="103">
        <v>-20.042610115352051</v>
      </c>
      <c r="AX2247" s="103">
        <f>[3]CONGO!BA2302</f>
        <v>7.2730287235956208</v>
      </c>
      <c r="AY2247" s="103"/>
      <c r="AZ2247" s="103">
        <v>-5.31064022860114</v>
      </c>
      <c r="BA2247" s="103">
        <v>-11.852780069031329</v>
      </c>
      <c r="BB2247" s="103">
        <v>-1.1332761090785566</v>
      </c>
      <c r="BC2247" s="103">
        <v>-6.8795978770912996</v>
      </c>
      <c r="BD2247" s="103">
        <v>2.6431150449305068</v>
      </c>
      <c r="BE2247" s="103">
        <v>-4.1090614555588685</v>
      </c>
      <c r="BF2247" s="103">
        <f>[3]CONGO!BI2302</f>
        <v>19.981766805675896</v>
      </c>
      <c r="BG2247" s="103">
        <v>13.923583459300851</v>
      </c>
      <c r="BH2247" s="103">
        <v>1.3021523863876916</v>
      </c>
      <c r="BI2247" s="103">
        <v>2.8654293122105146</v>
      </c>
      <c r="BJ2247" s="103">
        <v>-10.430040138438363</v>
      </c>
      <c r="BK2247" s="103">
        <v>3.1051174806392829</v>
      </c>
      <c r="BL2247" s="103">
        <v>-4.8173531232623574</v>
      </c>
      <c r="BM2247" s="103">
        <v>-2.4889575134081121</v>
      </c>
      <c r="BN2247" s="103">
        <v>-11.032660031749405</v>
      </c>
      <c r="BO2247" s="103">
        <f>[3]CONGO!BR2302</f>
        <v>12.644722595553473</v>
      </c>
      <c r="BP2247" s="103">
        <v>-2.3249563388772252</v>
      </c>
      <c r="BQ2247" s="103">
        <v>-2.3249563388772252</v>
      </c>
      <c r="BR2247" s="103">
        <v>-3.5391504523498636</v>
      </c>
      <c r="BS2247" s="103">
        <v>-27.52411921716163</v>
      </c>
      <c r="BT2247" s="103">
        <v>-1.9868578452032073</v>
      </c>
      <c r="BU2247" s="103">
        <v>-7.551249925450362</v>
      </c>
      <c r="BV2247" s="103">
        <v>-23.742993343734447</v>
      </c>
      <c r="BW2247" s="103">
        <v>2.2762890389949564</v>
      </c>
      <c r="BX2247" s="103">
        <v>-2.822862630809337</v>
      </c>
      <c r="BY2247" s="103">
        <v>-3.7814174544923205</v>
      </c>
      <c r="BZ2247" s="102">
        <v>-3.4994379479544238</v>
      </c>
      <c r="CA2247" s="103">
        <f>[3]CONGO!CD2302</f>
        <v>13.742178440146455</v>
      </c>
      <c r="CB2247" s="103">
        <v>0.10179717899747229</v>
      </c>
      <c r="CC2247" s="103">
        <v>-0.6865034333795923</v>
      </c>
      <c r="CD2247" s="103">
        <v>-7.2930958755038606</v>
      </c>
      <c r="CE2247" s="103">
        <v>1.5363901537723703</v>
      </c>
      <c r="CF2247" s="103">
        <v>0.83346885759186828</v>
      </c>
      <c r="CG2247" s="103">
        <v>-5.5880780186842749</v>
      </c>
      <c r="CH2247" s="103">
        <v>7.2734088841449207</v>
      </c>
      <c r="CI2247" s="103">
        <v>3.0334037565350425</v>
      </c>
      <c r="CJ2247" s="102">
        <v>6.5857481092580272</v>
      </c>
      <c r="CK2247" s="102">
        <v>3.2473093240564146</v>
      </c>
      <c r="CL2247" s="103">
        <f>[3]CONGO!CO2302</f>
        <v>11.643039441644563</v>
      </c>
      <c r="CM2247" s="103">
        <v>2.6452572407487147</v>
      </c>
      <c r="CN2247" s="103">
        <v>12.190237614902475</v>
      </c>
      <c r="CO2247" s="103">
        <v>12.119463131857314</v>
      </c>
      <c r="CP2247" s="103">
        <v>22.911006866035578</v>
      </c>
      <c r="CQ2247" s="103">
        <v>13.177755748138809</v>
      </c>
      <c r="CR2247" s="103">
        <v>5.8822087026994456</v>
      </c>
      <c r="CS2247" s="103">
        <v>24.002668810333745</v>
      </c>
      <c r="CT2247" s="103">
        <v>20.804171042261714</v>
      </c>
      <c r="CU2247" s="103">
        <v>10.671574340847407</v>
      </c>
      <c r="CV2247" s="103">
        <v>18.015008858424398</v>
      </c>
      <c r="CW2247" s="103">
        <v>16.27023610927472</v>
      </c>
      <c r="CX2247" s="103">
        <v>20.442532420698505</v>
      </c>
      <c r="CY2247" s="103">
        <v>19.093523589855398</v>
      </c>
      <c r="CZ2247" s="103">
        <v>17.784278046388781</v>
      </c>
      <c r="DA2247" s="103">
        <f>[3]CONGO!DA2302</f>
        <v>15.711991906935783</v>
      </c>
      <c r="DB2247" s="102">
        <v>6.8279005933184642</v>
      </c>
      <c r="DC2247" s="102">
        <v>6.8037190304612709</v>
      </c>
      <c r="DD2247" s="102">
        <v>-0.99960113460308175</v>
      </c>
      <c r="DE2247" s="102">
        <v>4.3726493964310036</v>
      </c>
      <c r="DF2247" s="102">
        <v>4.2870153586282784</v>
      </c>
      <c r="DG2247" s="102">
        <v>-2.1733189904560186</v>
      </c>
      <c r="DH2247" s="102">
        <v>3.7420815976862256</v>
      </c>
      <c r="DI2247" s="102">
        <v>4.2922365380768213</v>
      </c>
      <c r="DJ2247" s="102">
        <v>-1.6417532771910031</v>
      </c>
      <c r="DK2247" s="102">
        <v>3.1242390804568472</v>
      </c>
      <c r="DL2247" s="102">
        <v>4.2050135959331483</v>
      </c>
      <c r="DM2247" s="102">
        <v>-1.6359818979479992</v>
      </c>
      <c r="DN2247" s="104">
        <f>[3]CONGO!DN2302</f>
        <v>8.9471227204711017</v>
      </c>
      <c r="DO2247" s="102">
        <v>-1.6359818979479992</v>
      </c>
      <c r="DP2247" s="102">
        <v>8.5218509931581714</v>
      </c>
      <c r="DQ2247" s="102">
        <v>6.1880512483597991</v>
      </c>
      <c r="DR2247" s="102">
        <v>5.7209783864397217</v>
      </c>
      <c r="DS2247" s="102">
        <v>7.9619897431320057</v>
      </c>
      <c r="DT2247" s="102">
        <v>6.0611827832447469</v>
      </c>
      <c r="DU2247" s="102">
        <v>10.274568842633698</v>
      </c>
      <c r="DV2247" s="105">
        <f>[3]CONGO!DX2302</f>
        <v>10.07554889896331</v>
      </c>
      <c r="DW2247" s="106">
        <f>[3]CONGO!DY2302</f>
        <v>9.4126474839824041</v>
      </c>
      <c r="DX2247" s="107">
        <f>[3]CONGO!DZ2302</f>
        <v>9.9549959959715846</v>
      </c>
      <c r="DZ2247" s="102">
        <f>[3]CONGO!EB2302</f>
        <v>3.5522741867672791</v>
      </c>
      <c r="EC2247" s="102">
        <f>[3]CONGO!EE2302</f>
        <v>2.2715819533989086</v>
      </c>
      <c r="EF2247" s="102">
        <f>[3]CONGO!EH2302</f>
        <v>0.13777089979101675</v>
      </c>
      <c r="EI2247" s="102">
        <f>[3]CONGO!EK2302</f>
        <v>0.12417179068040317</v>
      </c>
      <c r="EL2247" s="102">
        <f>[3]CONGO!EN2302</f>
        <v>-1.7476923857695119</v>
      </c>
      <c r="EO2247" s="102">
        <f>[3]CONGO!EQ2302</f>
        <v>0.8324770015364783</v>
      </c>
    </row>
    <row r="2248" spans="1:145" ht="15.5" x14ac:dyDescent="0.35">
      <c r="A2248" s="56" t="s">
        <v>484</v>
      </c>
      <c r="B2248" s="102">
        <f>+[4]GABON!D$2571</f>
        <v>-10.190685530089928</v>
      </c>
      <c r="C2248" s="102">
        <f>+[4]GABON!E$2571</f>
        <v>-14.071080372269618</v>
      </c>
      <c r="D2248" s="102">
        <f>+[4]GABON!F$2571</f>
        <v>-4.0210261232496212</v>
      </c>
      <c r="E2248" s="102">
        <f>+[4]GABON!G$2571</f>
        <v>3.4680594895338679</v>
      </c>
      <c r="F2248" s="102">
        <f>+[4]GABON!H$2571</f>
        <v>3.3942238830258042</v>
      </c>
      <c r="G2248" s="102">
        <f>+[4]GABON!I$2571</f>
        <v>-5.4380663903455222</v>
      </c>
      <c r="H2248" s="102">
        <f>+[4]GABON!J$2571</f>
        <v>2.0901583940438817</v>
      </c>
      <c r="I2248" s="102">
        <f>+[4]GABON!K$2571</f>
        <v>8.1012655965911868</v>
      </c>
      <c r="J2248" s="102">
        <f>+[4]GABON!L$2571</f>
        <v>8.5380062204589429</v>
      </c>
      <c r="K2248" s="102">
        <f>+[4]GABON!M$2571</f>
        <v>14.21547648092116</v>
      </c>
      <c r="L2248" s="102">
        <f>+[4]GABON!N$2571</f>
        <v>9.0862266012624495</v>
      </c>
      <c r="M2248" s="102">
        <f>+[4]GABON!O$2571</f>
        <v>-11.901882963598215</v>
      </c>
      <c r="N2248" s="102">
        <f>+[4]GABON!P$2571</f>
        <v>7.6233290590437912</v>
      </c>
      <c r="O2248" s="102">
        <f>+[4]GABON!Q$2571</f>
        <v>17.99019550971277</v>
      </c>
      <c r="P2248" s="102">
        <f>+[4]GABON!R$2571</f>
        <v>10.358191089205219</v>
      </c>
      <c r="Q2248" s="102">
        <f>+[4]GABON!S$2571</f>
        <v>6.2422237031600787</v>
      </c>
      <c r="R2248" s="102">
        <f>+[4]GABON!T$2571</f>
        <v>11.311742274095756</v>
      </c>
      <c r="S2248" s="102">
        <f>+[4]GABON!U$2571</f>
        <v>11.517944421756145</v>
      </c>
      <c r="T2248" s="102">
        <f>+[4]GABON!V$2571</f>
        <v>20.840845024369965</v>
      </c>
      <c r="U2248" s="102">
        <f>+[4]GABON!W$2571</f>
        <v>14.381520232245004</v>
      </c>
      <c r="V2248" s="102">
        <f>+[4]GABON!X$2571</f>
        <v>22.451508862219999</v>
      </c>
      <c r="W2248" s="102">
        <f>+[4]GABON!Y$2571</f>
        <v>24.819649351006998</v>
      </c>
      <c r="X2248" s="103">
        <f>+[4]GABON!Z$2571</f>
        <v>6.8836736302228934</v>
      </c>
      <c r="Y2248" s="103">
        <f>+[4]GABON!AA$2571</f>
        <v>10.511725944204775</v>
      </c>
      <c r="Z2248" s="102">
        <f>+[4]GABON!AB$2571</f>
        <v>13.606641115844811</v>
      </c>
      <c r="AA2248" s="102">
        <f>+[4]GABON!AC$2571</f>
        <v>11.101673805537407</v>
      </c>
      <c r="AB2248" s="102">
        <v>6.2520179060376284</v>
      </c>
      <c r="AC2248" s="102">
        <v>6.9521072258839665</v>
      </c>
      <c r="AD2248" s="102">
        <v>6.1932576196176221</v>
      </c>
      <c r="AE2248" s="102">
        <f>+[4]GABON!AD$2571</f>
        <v>7.5092638037296124</v>
      </c>
      <c r="AF2248" s="102">
        <v>3.016303735009326</v>
      </c>
      <c r="AG2248" s="102">
        <v>2.0320081005900672</v>
      </c>
      <c r="AH2248" s="102">
        <v>2.1250803800595501</v>
      </c>
      <c r="AI2248" s="102">
        <v>0.57918280916820164</v>
      </c>
      <c r="AJ2248" s="103">
        <f>+[4]GABON!AE$2571</f>
        <v>5.8288704043184394</v>
      </c>
      <c r="AK2248" s="103">
        <v>-8.0834363958877518</v>
      </c>
      <c r="AL2248" s="103">
        <v>-1.7083868340365751</v>
      </c>
      <c r="AM2248" s="103">
        <v>-2.2260595907409093</v>
      </c>
      <c r="AN2248" s="103">
        <v>-1.3707547106249451</v>
      </c>
      <c r="AO2248" s="103">
        <f>+[4]GABON!AF$2571</f>
        <v>1.2723865003170376</v>
      </c>
      <c r="AP2248" s="103">
        <v>-10.909842455086499</v>
      </c>
      <c r="AQ2248" s="103">
        <v>-10.736696971878553</v>
      </c>
      <c r="AR2248" s="103">
        <v>-5.813011299404236</v>
      </c>
      <c r="AS2248" s="103">
        <f>+[4]GABON!AJ$2571</f>
        <v>-5.6919066232943498</v>
      </c>
      <c r="AT2248" s="103">
        <v>2.2410668092047401</v>
      </c>
      <c r="AU2248" s="103">
        <v>-3.3068255250135201</v>
      </c>
      <c r="AV2248" s="103">
        <v>-6.5285497347746997</v>
      </c>
      <c r="AW2248" s="103">
        <v>-6.5285497347746997</v>
      </c>
      <c r="AX2248" s="103">
        <f>+[4]GABON!AO$2571</f>
        <v>-0.72565218326398351</v>
      </c>
      <c r="AY2248" s="103"/>
      <c r="AZ2248" s="103">
        <v>-5.5070271299322116</v>
      </c>
      <c r="BA2248" s="103">
        <v>-7.5566062177333011</v>
      </c>
      <c r="BB2248" s="103">
        <v>-4.0744487635023026</v>
      </c>
      <c r="BC2248" s="103">
        <v>-7.3975850797249514</v>
      </c>
      <c r="BD2248" s="103">
        <v>-2.6535365102113029</v>
      </c>
      <c r="BE2248" s="103">
        <v>-5.9835525553978197</v>
      </c>
      <c r="BF2248" s="103">
        <f>+[4]GABON!AV$2571</f>
        <v>7.4565219635187168</v>
      </c>
      <c r="BG2248" s="103">
        <v>-4.1602341121970872</v>
      </c>
      <c r="BH2248" s="103">
        <v>-7.3955901168607907</v>
      </c>
      <c r="BI2248" s="103">
        <v>-4.1500092367682981</v>
      </c>
      <c r="BJ2248" s="103">
        <v>-5.6423100660158525</v>
      </c>
      <c r="BK2248" s="103">
        <v>-2.208144643989316</v>
      </c>
      <c r="BL2248" s="103">
        <v>-11.7223736948102</v>
      </c>
      <c r="BM2248" s="103">
        <v>-2.2107338825787815</v>
      </c>
      <c r="BN2248" s="103">
        <v>-11.701006964911741</v>
      </c>
      <c r="BO2248" s="103">
        <f>+[4]GABON!BE$2571</f>
        <v>4.7945721866283026</v>
      </c>
      <c r="BP2248" s="103">
        <v>-2.181617794478488</v>
      </c>
      <c r="BQ2248" s="103">
        <v>-4.1602341121970872</v>
      </c>
      <c r="BR2248" s="103">
        <v>-32.78427620283113</v>
      </c>
      <c r="BS2248" s="103">
        <v>-32.78427620283113</v>
      </c>
      <c r="BT2248" s="103">
        <v>-11.33788287411334</v>
      </c>
      <c r="BU2248" s="103">
        <v>-13.747643109946559</v>
      </c>
      <c r="BV2248" s="103">
        <v>-19.867455829246467</v>
      </c>
      <c r="BW2248" s="103">
        <v>-10.135500725815069</v>
      </c>
      <c r="BX2248" s="103">
        <v>-9.9803094478651371</v>
      </c>
      <c r="BY2248" s="103">
        <v>-12.930488128467641</v>
      </c>
      <c r="BZ2248" s="102">
        <v>-9.5797855864662314</v>
      </c>
      <c r="CA2248" s="103">
        <f>+[4]GABON!BQ$2571</f>
        <v>-0.5236865150652491</v>
      </c>
      <c r="CB2248" s="103">
        <v>0.1383492693085113</v>
      </c>
      <c r="CC2248" s="103">
        <v>0.30749783808373765</v>
      </c>
      <c r="CD2248" s="103">
        <v>-3.8382558435306176</v>
      </c>
      <c r="CE2248" s="103">
        <v>-3.9718206651053807</v>
      </c>
      <c r="CF2248" s="103">
        <v>-3.6624509521083599</v>
      </c>
      <c r="CG2248" s="103">
        <v>-6.8198985426190264</v>
      </c>
      <c r="CH2248" s="103">
        <v>-1.8396946308770508</v>
      </c>
      <c r="CI2248" s="103">
        <v>-2.3906185640743671</v>
      </c>
      <c r="CJ2248" s="102">
        <v>1.8115780669493702</v>
      </c>
      <c r="CK2248" s="102">
        <v>1.3209729870464941</v>
      </c>
      <c r="CL2248" s="103">
        <f>+[4]GABON!CB$2571</f>
        <v>3.78630000026696</v>
      </c>
      <c r="CM2248" s="103">
        <v>0.84290727662883347</v>
      </c>
      <c r="CN2248" s="103">
        <v>9.6797840270078499</v>
      </c>
      <c r="CO2248" s="103">
        <v>9.6218155171526227</v>
      </c>
      <c r="CP2248" s="103">
        <v>8.5060813296236724</v>
      </c>
      <c r="CQ2248" s="103">
        <v>2.8028234918206114</v>
      </c>
      <c r="CR2248" s="103">
        <v>-1.2300173848577762</v>
      </c>
      <c r="CS2248" s="103">
        <v>9.3657425503414089</v>
      </c>
      <c r="CT2248" s="103">
        <v>7.7335503168860242</v>
      </c>
      <c r="CU2248" s="103">
        <v>-1.1572342905966042</v>
      </c>
      <c r="CV2248" s="103">
        <v>5.4300859977554712</v>
      </c>
      <c r="CW2248" s="103">
        <v>4.1651820448163432</v>
      </c>
      <c r="CX2248" s="103">
        <v>3.1509904025103523</v>
      </c>
      <c r="CY2248" s="103">
        <v>4.4402051697295857</v>
      </c>
      <c r="CZ2248" s="103">
        <v>1.9696894278411117</v>
      </c>
      <c r="DA2248" s="103">
        <f>+[4]GABON!CN$2571</f>
        <v>13.173910944875816</v>
      </c>
      <c r="DB2248" s="102">
        <v>5.1553447359879065</v>
      </c>
      <c r="DC2248" s="102">
        <v>1.2385123504143452</v>
      </c>
      <c r="DD2248" s="102">
        <v>-2.1271026428394189</v>
      </c>
      <c r="DE2248" s="102">
        <v>1.5630176286345436</v>
      </c>
      <c r="DF2248" s="102">
        <v>-2.5471766871394799</v>
      </c>
      <c r="DG2248" s="102">
        <v>-6.1795685258612396</v>
      </c>
      <c r="DH2248" s="102">
        <v>2.4688362251124434</v>
      </c>
      <c r="DI2248" s="102">
        <v>-2.0528830711431101</v>
      </c>
      <c r="DJ2248" s="102">
        <v>-5.893715985111518</v>
      </c>
      <c r="DK2248" s="102">
        <v>1.2978498744678693</v>
      </c>
      <c r="DL2248" s="102">
        <v>-3.011819721454235</v>
      </c>
      <c r="DM2248" s="102">
        <v>-5.8919824664088845</v>
      </c>
      <c r="DN2248" s="104">
        <f>+[4]GABON!DA$2571</f>
        <v>9.3745040215632063</v>
      </c>
      <c r="DO2248" s="102">
        <v>-5.8919824664088845</v>
      </c>
      <c r="DP2248" s="102">
        <v>8.8249737813886213</v>
      </c>
      <c r="DQ2248" s="102">
        <v>8.0751535520470288</v>
      </c>
      <c r="DR2248" s="102">
        <v>7.1384494162578287</v>
      </c>
      <c r="DS2248" s="102">
        <v>8.5188560424181379</v>
      </c>
      <c r="DT2248" s="102">
        <v>7.3729315908844839</v>
      </c>
      <c r="DU2248" s="102">
        <v>9.8051169837723293</v>
      </c>
      <c r="DV2248" s="105">
        <f>+[4]GABON!DK$2571</f>
        <v>9.4448430453932062</v>
      </c>
      <c r="DW2248" s="106">
        <f>+[4]GABON!DL$2571</f>
        <v>8.1290535226052771</v>
      </c>
      <c r="DX2248" s="107">
        <f>+[4]GABON!DM$2571</f>
        <v>8.2263327695960751</v>
      </c>
      <c r="DZ2248" s="102">
        <f>+[4]GABON!DO$2571</f>
        <v>5.2178399522229837</v>
      </c>
      <c r="EC2248" s="102">
        <f>+[4]GABON!DR$2571</f>
        <v>4.3973944875968272</v>
      </c>
      <c r="EF2248" s="102">
        <f>+[4]GABON!DU$2571</f>
        <v>1.5268256318003777</v>
      </c>
      <c r="EI2248" s="102">
        <f>+[4]GABON!DX$2571</f>
        <v>0.34395129895291643</v>
      </c>
      <c r="EL2248" s="102">
        <f>+[4]GABON!EA$2571</f>
        <v>-4.4386543540965398E-2</v>
      </c>
      <c r="EO2248" s="102">
        <f>+[4]GABON!ED$2571</f>
        <v>-0.76263035931521672</v>
      </c>
    </row>
    <row r="2249" spans="1:145" ht="15.5" x14ac:dyDescent="0.35">
      <c r="A2249" s="56" t="s">
        <v>485</v>
      </c>
      <c r="B2249" s="102">
        <f>[5]GUINEE!D2199</f>
        <v>-14.301037359422105</v>
      </c>
      <c r="C2249" s="102">
        <f>[5]GUINEE!E2199</f>
        <v>-11.24532773694277</v>
      </c>
      <c r="D2249" s="102">
        <f>[5]GUINEE!F2199</f>
        <v>-15.187395632452819</v>
      </c>
      <c r="E2249" s="102">
        <f>[5]GUINEE!G2199</f>
        <v>-15.639152355257686</v>
      </c>
      <c r="F2249" s="102">
        <f>[5]GUINEE!H2199</f>
        <v>-18.137951400682525</v>
      </c>
      <c r="G2249" s="102">
        <f>[5]GUINEE!I2199</f>
        <v>-6.738433713135966</v>
      </c>
      <c r="H2249" s="102">
        <f>[5]GUINEE!J2199</f>
        <v>0.79555694264354915</v>
      </c>
      <c r="I2249" s="102">
        <f>[5]GUINEE!K2199</f>
        <v>-4.6878975090297832</v>
      </c>
      <c r="J2249" s="102">
        <f>[5]GUINEE!L2199</f>
        <v>-15.56784028155519</v>
      </c>
      <c r="K2249" s="102">
        <f>[5]GUINEE!M2199</f>
        <v>-36.577829693932166</v>
      </c>
      <c r="L2249" s="102">
        <f>[5]GUINEE!N2199</f>
        <v>-16.166182077035224</v>
      </c>
      <c r="M2249" s="102">
        <f>[5]GUINEE!O2199</f>
        <v>-47.245527013480192</v>
      </c>
      <c r="N2249" s="102">
        <f>[5]GUINEE!P2199</f>
        <v>-18.569380611510727</v>
      </c>
      <c r="O2249" s="102">
        <f>[5]GUINEE!Q2199</f>
        <v>-22.410795993403852</v>
      </c>
      <c r="P2249" s="102">
        <f>[5]GUINEE!R2199</f>
        <v>-35.162705098519794</v>
      </c>
      <c r="Q2249" s="102">
        <f>[5]GUINEE!S2199</f>
        <v>-37.621812985498607</v>
      </c>
      <c r="R2249" s="102">
        <f>[5]GUINEE!T2199</f>
        <v>-4.7241376367276295</v>
      </c>
      <c r="S2249" s="102">
        <f>[5]GUINEE!U2199</f>
        <v>7.4820166835195057</v>
      </c>
      <c r="T2249" s="102">
        <f>[5]GUINEE!V2199</f>
        <v>16.572517109987544</v>
      </c>
      <c r="U2249" s="102">
        <f>[5]GUINEE!W2199</f>
        <v>19.283745263138435</v>
      </c>
      <c r="V2249" s="102">
        <f>[5]GUINEE!X2199</f>
        <v>16.974730635150646</v>
      </c>
      <c r="W2249" s="102">
        <f>[5]GUINEE!Y2199</f>
        <v>8.5058558049251776</v>
      </c>
      <c r="X2249" s="103">
        <f>[5]GUINEE!Z2199</f>
        <v>-10.186137021017002</v>
      </c>
      <c r="Y2249" s="103">
        <f>[5]GUINEE!AA2199</f>
        <v>-20.239915434471882</v>
      </c>
      <c r="Z2249" s="102">
        <f>[5]GUINEE!AB2199</f>
        <v>-6.0691703017957348</v>
      </c>
      <c r="AA2249" s="102">
        <f>[5]GUINEE!AC2199</f>
        <v>-1.2360731812126702</v>
      </c>
      <c r="AB2249" s="102">
        <v>-8.0213267827540609</v>
      </c>
      <c r="AC2249" s="102">
        <v>-8.0626602144743593</v>
      </c>
      <c r="AD2249" s="102">
        <v>-9.9347205710659363</v>
      </c>
      <c r="AE2249" s="102">
        <f>[5]GUINEE!AD2199</f>
        <v>-2.6521653633439621</v>
      </c>
      <c r="AF2249" s="102">
        <v>1.074113389622088</v>
      </c>
      <c r="AG2249" s="102">
        <v>-0.35582585233285652</v>
      </c>
      <c r="AH2249" s="102">
        <v>-1.7016749835592284</v>
      </c>
      <c r="AI2249" s="102">
        <v>-4.1874195377392223</v>
      </c>
      <c r="AJ2249" s="103">
        <f>[5]GUINEE!AE2199</f>
        <v>-4.7074610411639926</v>
      </c>
      <c r="AK2249" s="103">
        <v>-14.545756285618253</v>
      </c>
      <c r="AL2249" s="103">
        <v>-3.6220847566457612</v>
      </c>
      <c r="AM2249" s="103">
        <v>-10.3215094558432</v>
      </c>
      <c r="AN2249" s="103">
        <v>-10.790373675732532</v>
      </c>
      <c r="AO2249" s="103">
        <f>[5]GUINEE!AF2199</f>
        <v>-18.732988216200251</v>
      </c>
      <c r="AP2249" s="103">
        <v>-26.641336304850842</v>
      </c>
      <c r="AQ2249" s="103">
        <v>-35.697094056174457</v>
      </c>
      <c r="AR2249" s="103">
        <v>-30.402375392153719</v>
      </c>
      <c r="AS2249" s="103">
        <f>[5]GUINEE!AJ2199</f>
        <v>-28.539863849504162</v>
      </c>
      <c r="AT2249" s="103">
        <v>-6.6450272151841103</v>
      </c>
      <c r="AU2249" s="103">
        <v>-7.3860155588655845</v>
      </c>
      <c r="AV2249" s="103">
        <v>-2.3858850950574295</v>
      </c>
      <c r="AW2249" s="103">
        <v>-2.3858850950574295</v>
      </c>
      <c r="AX2249" s="103">
        <f>[5]GUINEE!AO2199</f>
        <v>-8.5832273059705564</v>
      </c>
      <c r="AY2249" s="103"/>
      <c r="AZ2249" s="103">
        <v>-1.1487710613640909</v>
      </c>
      <c r="BA2249" s="103">
        <v>-7.434921732628796</v>
      </c>
      <c r="BB2249" s="103">
        <v>-10.868019784658509</v>
      </c>
      <c r="BC2249" s="103">
        <v>-15.702933564838986</v>
      </c>
      <c r="BD2249" s="103">
        <v>-8.511058398285023</v>
      </c>
      <c r="BE2249" s="103">
        <v>-13.408111146444904</v>
      </c>
      <c r="BF2249" s="103">
        <f>[5]GUINEE!AV2199</f>
        <v>-2.7225483563506163</v>
      </c>
      <c r="BG2249" s="103">
        <v>-29.336759903755237</v>
      </c>
      <c r="BH2249" s="103">
        <v>-37.794481620858271</v>
      </c>
      <c r="BI2249" s="103">
        <v>-31.572187330376515</v>
      </c>
      <c r="BJ2249" s="103">
        <v>-39.513325851241532</v>
      </c>
      <c r="BK2249" s="103">
        <v>-12.064336446631845</v>
      </c>
      <c r="BL2249" s="103">
        <v>-33.787356738442192</v>
      </c>
      <c r="BM2249" s="103">
        <v>-11.20737837181151</v>
      </c>
      <c r="BN2249" s="103">
        <v>-17.944581179526047</v>
      </c>
      <c r="BO2249" s="103">
        <f>[5]GUINEE!BE2199</f>
        <v>-7.448944189666566</v>
      </c>
      <c r="BP2249" s="103">
        <v>-6.5232678341416497</v>
      </c>
      <c r="BQ2249" s="103">
        <v>-6.5232678341416497</v>
      </c>
      <c r="BR2249" s="103">
        <v>-12.607728740538255</v>
      </c>
      <c r="BS2249" s="103">
        <v>-35.49091437206139</v>
      </c>
      <c r="BT2249" s="103">
        <v>-18.787919430039068</v>
      </c>
      <c r="BU2249" s="103">
        <v>-19.855041448588857</v>
      </c>
      <c r="BV2249" s="103">
        <v>-34.606841578871531</v>
      </c>
      <c r="BW2249" s="103">
        <v>-12.43813382780767</v>
      </c>
      <c r="BX2249" s="103">
        <v>-15.531142625142271</v>
      </c>
      <c r="BY2249" s="103">
        <v>-20.767570289438282</v>
      </c>
      <c r="BZ2249" s="102">
        <v>-7.9316720355310313</v>
      </c>
      <c r="CA2249" s="103">
        <f>[5]GUINEE!BQ2199</f>
        <v>-0.87070883419132894</v>
      </c>
      <c r="CB2249" s="103">
        <v>-6.4148852442311357</v>
      </c>
      <c r="CC2249" s="103">
        <v>-6.570030172524878</v>
      </c>
      <c r="CD2249" s="103">
        <v>-6.9536944903669298</v>
      </c>
      <c r="CE2249" s="103">
        <v>-6.8069777710927104</v>
      </c>
      <c r="CF2249" s="103">
        <v>-6.8484686670820265</v>
      </c>
      <c r="CG2249" s="103">
        <v>-10.346944685612911</v>
      </c>
      <c r="CH2249" s="103">
        <v>-4.5474693520962628</v>
      </c>
      <c r="CI2249" s="103">
        <v>-3.6988612223931865</v>
      </c>
      <c r="CJ2249" s="102">
        <v>-4.5043590903781485</v>
      </c>
      <c r="CK2249" s="102">
        <v>-3.6466374146728091</v>
      </c>
      <c r="CL2249" s="103">
        <f>[5]GUINEE!CD2199</f>
        <v>3.8274361366335907</v>
      </c>
      <c r="CM2249" s="103">
        <v>-12.201567238739996</v>
      </c>
      <c r="CN2249" s="103">
        <v>-5.6214271536061631</v>
      </c>
      <c r="CO2249" s="103">
        <v>-5.6797410095086649</v>
      </c>
      <c r="CP2249" s="103">
        <v>-2.4219898922242002</v>
      </c>
      <c r="CQ2249" s="103">
        <v>-5.4715073250071828</v>
      </c>
      <c r="CR2249" s="103">
        <v>-10.585280128788407</v>
      </c>
      <c r="CS2249" s="103">
        <v>-1.0293842615085194</v>
      </c>
      <c r="CT2249" s="103">
        <v>-4.6946784586052202</v>
      </c>
      <c r="CU2249" s="103">
        <v>-11.489877006179245</v>
      </c>
      <c r="CV2249" s="103">
        <v>4.2151241039625651</v>
      </c>
      <c r="CW2249" s="103">
        <v>0.79775025622049522</v>
      </c>
      <c r="CX2249" s="103">
        <v>4.2674103124252047</v>
      </c>
      <c r="CY2249" s="103">
        <v>0.75967487361543762</v>
      </c>
      <c r="CZ2249" s="103">
        <v>-4.3973407109083391</v>
      </c>
      <c r="DA2249" s="103">
        <f>[5]GUINEE!CP2199</f>
        <v>2.1142901200639388</v>
      </c>
      <c r="DB2249" s="102">
        <v>0.11819362825798135</v>
      </c>
      <c r="DC2249" s="102">
        <v>-2.4416113320222679</v>
      </c>
      <c r="DD2249" s="102">
        <v>-8.2304826137033071</v>
      </c>
      <c r="DE2249" s="102">
        <v>-0.32783862698655308</v>
      </c>
      <c r="DF2249" s="102">
        <v>-3.5984497002449634</v>
      </c>
      <c r="DG2249" s="102">
        <v>-9.5703086240282875</v>
      </c>
      <c r="DH2249" s="102">
        <v>4.4338672843201392</v>
      </c>
      <c r="DI2249" s="102">
        <v>1.2875310116410144</v>
      </c>
      <c r="DJ2249" s="102">
        <v>-3.743026833390517</v>
      </c>
      <c r="DK2249" s="102">
        <v>6.3357799343553038</v>
      </c>
      <c r="DL2249" s="102">
        <v>3.1639517981057406</v>
      </c>
      <c r="DM2249" s="102">
        <v>-1.752842858900006</v>
      </c>
      <c r="DN2249" s="104">
        <f>[5]GUINEE!DC2199</f>
        <v>-3.4539053560186042</v>
      </c>
      <c r="DO2249" s="102">
        <v>-1.752842858900006</v>
      </c>
      <c r="DP2249" s="102">
        <v>-5.1806140250745623</v>
      </c>
      <c r="DQ2249" s="102">
        <v>-4.8373118332029055</v>
      </c>
      <c r="DR2249" s="102">
        <v>-3.7633146976714436</v>
      </c>
      <c r="DS2249" s="102">
        <v>6.9454192833097093</v>
      </c>
      <c r="DT2249" s="102">
        <v>6.832313374478499</v>
      </c>
      <c r="DU2249" s="102">
        <v>-4.0583495186504557</v>
      </c>
      <c r="DV2249" s="105">
        <f>[5]GUINEE!DN2199</f>
        <v>-2.5394028907369184</v>
      </c>
      <c r="DW2249" s="106">
        <f>[5]GUINEE!DO2199</f>
        <v>-2.8519481494747123</v>
      </c>
      <c r="DX2249" s="107">
        <f>[5]GUINEE!DP2199</f>
        <v>1.1374907110170451</v>
      </c>
      <c r="DZ2249" s="102">
        <f>[5]GUINEE!DR2199</f>
        <v>-3.3368652291371879</v>
      </c>
      <c r="EC2249" s="102">
        <f>[5]GUINEE!DU2199</f>
        <v>-3.5287186615417894</v>
      </c>
      <c r="EF2249" s="102">
        <f>[5]GUINEE!DX2199</f>
        <v>-4.017654330841161</v>
      </c>
      <c r="EI2249" s="102">
        <f>[5]GUINEE!EA2199</f>
        <v>-3.9208116447963404</v>
      </c>
      <c r="EL2249" s="102">
        <f>[5]GUINEE!ED2199</f>
        <v>-3.7835352729888747</v>
      </c>
      <c r="EO2249" s="102">
        <f>[5]GUINEE!EG2199</f>
        <v>-3.3311652118658213</v>
      </c>
    </row>
    <row r="2250" spans="1:145" ht="15.5" x14ac:dyDescent="0.35">
      <c r="A2250" s="56" t="s">
        <v>486</v>
      </c>
      <c r="B2250" s="102">
        <f>[6]TCHAD!D2280</f>
        <v>-8.3840701561905302</v>
      </c>
      <c r="C2250" s="102">
        <f>[6]TCHAD!E2280</f>
        <v>-6.3478032957733799</v>
      </c>
      <c r="D2250" s="102">
        <f>[6]TCHAD!F2280</f>
        <v>-9.5383391213508411</v>
      </c>
      <c r="E2250" s="102">
        <f>[6]TCHAD!G2280</f>
        <v>-6.6728278398073089</v>
      </c>
      <c r="F2250" s="102">
        <f>[6]TCHAD!H2280</f>
        <v>-2.436755514333337</v>
      </c>
      <c r="G2250" s="102">
        <f>[6]TCHAD!I2280</f>
        <v>-3.2271590810829318</v>
      </c>
      <c r="H2250" s="102">
        <f>[6]TCHAD!J2280</f>
        <v>-5.337329687173523</v>
      </c>
      <c r="I2250" s="102">
        <f>[6]TCHAD!K2280</f>
        <v>-6.182769002337138</v>
      </c>
      <c r="J2250" s="102">
        <f>[6]TCHAD!L2280</f>
        <v>-5.7134344507420076</v>
      </c>
      <c r="K2250" s="102">
        <f>[6]TCHAD!M2280</f>
        <v>-6.5255258715766775</v>
      </c>
      <c r="L2250" s="102">
        <f>[6]TCHAD!N2280</f>
        <v>-7.0831483292890134</v>
      </c>
      <c r="M2250" s="102">
        <f>[6]TCHAD!O2280</f>
        <v>-5.5952743313346511</v>
      </c>
      <c r="N2250" s="102">
        <f>[6]TCHAD!P2280</f>
        <v>-6.8589192798396077</v>
      </c>
      <c r="O2250" s="102">
        <f>[6]TCHAD!Q2280</f>
        <v>-9.287385785061451</v>
      </c>
      <c r="P2250" s="102">
        <f>[6]TCHAD!R2280</f>
        <v>-1.80849094214771</v>
      </c>
      <c r="Q2250" s="102">
        <f>[6]TCHAD!S2280</f>
        <v>-60.751422162903715</v>
      </c>
      <c r="R2250" s="102">
        <f>[6]TCHAD!T2280</f>
        <v>-18.298535572227777</v>
      </c>
      <c r="S2250" s="102">
        <f>[6]TCHAD!U2280</f>
        <v>-13.982412203319328</v>
      </c>
      <c r="T2250" s="102">
        <f>[6]TCHAD!V2280</f>
        <v>0.45128529979133064</v>
      </c>
      <c r="U2250" s="102">
        <f>[6]TCHAD!W2280</f>
        <v>4.6726173684980106</v>
      </c>
      <c r="V2250" s="102">
        <f>[6]TCHAD!X2280</f>
        <v>9.6629951639926563</v>
      </c>
      <c r="W2250" s="102">
        <f>[6]TCHAD!Y2280</f>
        <v>7.1684146226939376</v>
      </c>
      <c r="X2250" s="103">
        <f>[6]TCHAD!Z2280</f>
        <v>-15.925043970635455</v>
      </c>
      <c r="Y2250" s="103">
        <f>[6]TCHAD!AA2280</f>
        <v>-10.989129308461456</v>
      </c>
      <c r="Z2250" s="102">
        <f>[6]TCHAD!AB2280</f>
        <v>-7.4569690983472086</v>
      </c>
      <c r="AA2250" s="102">
        <f>[6]TCHAD!AC2280</f>
        <v>8.4776963200254709</v>
      </c>
      <c r="AB2250" s="102">
        <v>-9.2062008350373503</v>
      </c>
      <c r="AC2250" s="102">
        <v>-8.3887920590941913</v>
      </c>
      <c r="AD2250" s="102">
        <v>-19.1250081500494</v>
      </c>
      <c r="AE2250" s="102">
        <f>[6]TCHAD!AH2280</f>
        <v>-12.746163741446981</v>
      </c>
      <c r="AF2250" s="102">
        <v>-14.443606856795107</v>
      </c>
      <c r="AG2250" s="102">
        <v>-16.61900221328785</v>
      </c>
      <c r="AH2250" s="102">
        <v>-17.017362683705056</v>
      </c>
      <c r="AI2250" s="102">
        <v>-17.892429739970979</v>
      </c>
      <c r="AJ2250" s="103">
        <f>[6]TCHAD!AM2280</f>
        <v>-14.308267866920573</v>
      </c>
      <c r="AK2250" s="103">
        <v>-13.435432365456828</v>
      </c>
      <c r="AL2250" s="103">
        <v>-12.266243767035609</v>
      </c>
      <c r="AM2250" s="103">
        <v>-16.733482430244869</v>
      </c>
      <c r="AN2250" s="103">
        <v>-16.919957445439252</v>
      </c>
      <c r="AO2250" s="103">
        <f>[6]TCHAD!AR2280</f>
        <v>-4.8440883462228381</v>
      </c>
      <c r="AP2250" s="103">
        <v>-19.00889758190867</v>
      </c>
      <c r="AQ2250" s="103">
        <v>-20.263889265213905</v>
      </c>
      <c r="AR2250" s="103">
        <v>-17.837376040280738</v>
      </c>
      <c r="AS2250" s="103">
        <f>[6]TCHAD!AV2280</f>
        <v>-3.5219984518376379</v>
      </c>
      <c r="AT2250" s="103">
        <v>-8.5950150183974401</v>
      </c>
      <c r="AU2250" s="103">
        <v>-16.520652683860913</v>
      </c>
      <c r="AV2250" s="103">
        <v>-8.0067804918851966</v>
      </c>
      <c r="AW2250" s="103">
        <v>-9.0899811433789761</v>
      </c>
      <c r="AX2250" s="103">
        <f>[6]TCHAD!BA2280</f>
        <v>-0.69504652632430475</v>
      </c>
      <c r="AY2250" s="103"/>
      <c r="AZ2250" s="103">
        <v>-8.0259124568786131</v>
      </c>
      <c r="BA2250" s="103">
        <v>-8.8870824063379494</v>
      </c>
      <c r="BB2250" s="103">
        <v>-6.2265226837401784</v>
      </c>
      <c r="BC2250" s="103">
        <v>-7.3491866536504329</v>
      </c>
      <c r="BD2250" s="103">
        <v>-4.1679431720018583</v>
      </c>
      <c r="BE2250" s="103">
        <v>-7.0012755225835237</v>
      </c>
      <c r="BF2250" s="103">
        <f>[6]TCHAD!BH2280</f>
        <v>7.2538237956467233</v>
      </c>
      <c r="BG2250" s="103">
        <v>-3.4908512985261479</v>
      </c>
      <c r="BH2250" s="103">
        <v>-7.4968350547381792</v>
      </c>
      <c r="BI2250" s="103">
        <v>-6.0422374620318031</v>
      </c>
      <c r="BJ2250" s="103">
        <v>-8.5027075159360219</v>
      </c>
      <c r="BK2250" s="103">
        <v>-4.8709625744117595</v>
      </c>
      <c r="BL2250" s="103">
        <v>-8.5508253461014849</v>
      </c>
      <c r="BM2250" s="103">
        <v>-7.1022888786928693</v>
      </c>
      <c r="BN2250" s="103">
        <v>-9.2965329537187067</v>
      </c>
      <c r="BO2250" s="103">
        <f>[6]TCHAD!BQ2280</f>
        <v>3.5283494759116594</v>
      </c>
      <c r="BP2250" s="103">
        <v>7.9493439532873644</v>
      </c>
      <c r="BQ2250" s="103">
        <v>7.9493439532873644</v>
      </c>
      <c r="BR2250" s="103">
        <v>-0.60668720891566741</v>
      </c>
      <c r="BS2250" s="103">
        <v>-3.8738823597402257</v>
      </c>
      <c r="BT2250" s="103">
        <v>2.911676658997127</v>
      </c>
      <c r="BU2250" s="103">
        <v>3.5247619116399274</v>
      </c>
      <c r="BV2250" s="103">
        <v>2.4537913821444599</v>
      </c>
      <c r="BW2250" s="103">
        <v>2.9995962951081525</v>
      </c>
      <c r="BX2250" s="103">
        <v>3.2491492164494487</v>
      </c>
      <c r="BY2250" s="103">
        <v>2.0042956369499021</v>
      </c>
      <c r="BZ2250" s="102">
        <v>1.7315823303781501</v>
      </c>
      <c r="CA2250" s="103">
        <f>[6]TCHAD!CC2280</f>
        <v>1.2792951134174917</v>
      </c>
      <c r="CB2250" s="103">
        <v>-10.856574567619562</v>
      </c>
      <c r="CC2250" s="103">
        <v>-10.932208208253304</v>
      </c>
      <c r="CD2250" s="103">
        <v>-12.943536523043701</v>
      </c>
      <c r="CE2250" s="103">
        <v>-11.582395734752929</v>
      </c>
      <c r="CF2250" s="103">
        <v>-11.649248284305298</v>
      </c>
      <c r="CG2250" s="103">
        <v>-13.900328826113807</v>
      </c>
      <c r="CH2250" s="103">
        <v>-10.591466565091551</v>
      </c>
      <c r="CI2250" s="103">
        <v>-10.248098978735371</v>
      </c>
      <c r="CJ2250" s="102">
        <v>-10.784079304856464</v>
      </c>
      <c r="CK2250" s="102">
        <v>-10.423556725224637</v>
      </c>
      <c r="CL2250" s="103">
        <f>[6]TCHAD!CN2280</f>
        <v>6.2905618877633529</v>
      </c>
      <c r="CM2250" s="103">
        <v>-8.8762761603296241</v>
      </c>
      <c r="CN2250" s="103">
        <v>3.0798897349073187</v>
      </c>
      <c r="CO2250" s="103">
        <v>3.0147133106991659</v>
      </c>
      <c r="CP2250" s="103">
        <v>1.5501272491952593</v>
      </c>
      <c r="CQ2250" s="103">
        <v>-3.6762355964166811</v>
      </c>
      <c r="CR2250" s="103">
        <v>-7.084824718788675</v>
      </c>
      <c r="CS2250" s="103">
        <v>7.9824187783874647</v>
      </c>
      <c r="CT2250" s="103">
        <v>4.2144816356570001</v>
      </c>
      <c r="CU2250" s="103">
        <v>-2.92053963801186</v>
      </c>
      <c r="CV2250" s="103">
        <v>8.9079767159972914</v>
      </c>
      <c r="CW2250" s="103">
        <v>6.1132524621716593</v>
      </c>
      <c r="CX2250" s="103">
        <v>6.5643248900699485</v>
      </c>
      <c r="CY2250" s="103">
        <v>4.5310440990260519</v>
      </c>
      <c r="CZ2250" s="103">
        <v>-1.001221854318171</v>
      </c>
      <c r="DA2250" s="103">
        <f>[6]TCHAD!CZ2280</f>
        <v>13.486494420441556</v>
      </c>
      <c r="DB2250" s="102">
        <v>16.665484755967242</v>
      </c>
      <c r="DC2250" s="102">
        <v>14.214817731353477</v>
      </c>
      <c r="DD2250" s="102">
        <v>11.846854928012014</v>
      </c>
      <c r="DE2250" s="102">
        <v>12.101792005542952</v>
      </c>
      <c r="DF2250" s="102">
        <v>12.666168254495275</v>
      </c>
      <c r="DG2250" s="102">
        <v>11.684136463069402</v>
      </c>
      <c r="DH2250" s="102">
        <v>15.484523544812973</v>
      </c>
      <c r="DI2250" s="102">
        <v>13.100382421659546</v>
      </c>
      <c r="DJ2250" s="102">
        <v>10.611752304049702</v>
      </c>
      <c r="DK2250" s="102">
        <v>16.635134355769782</v>
      </c>
      <c r="DL2250" s="102">
        <v>14.268156487461628</v>
      </c>
      <c r="DM2250" s="102">
        <v>9.2876760048329103</v>
      </c>
      <c r="DN2250" s="104">
        <f>[6]TCHAD!DM2280</f>
        <v>7.3726188683426788</v>
      </c>
      <c r="DO2250" s="102">
        <v>9.2876760048329103</v>
      </c>
      <c r="DP2250" s="102">
        <v>16.923176720901964</v>
      </c>
      <c r="DQ2250" s="102">
        <v>15.527701008438004</v>
      </c>
      <c r="DR2250" s="102">
        <v>13.102008416655551</v>
      </c>
      <c r="DS2250" s="102">
        <v>18.651210190893618</v>
      </c>
      <c r="DT2250" s="102">
        <v>17.059909362262928</v>
      </c>
      <c r="DU2250" s="102">
        <v>16.300875697666811</v>
      </c>
      <c r="DV2250" s="105">
        <f>[6]TCHAD!DW2280</f>
        <v>7.2196188064642328</v>
      </c>
      <c r="DW2250" s="106">
        <f>[6]TCHAD!DX2280</f>
        <v>6.2108969681426505</v>
      </c>
      <c r="DX2250" s="107">
        <f>[6]TCHAD!DY2280</f>
        <v>9.067932605055482</v>
      </c>
      <c r="DZ2250" s="102">
        <f>[6]TCHAD!EA2280</f>
        <v>3.162601734046274</v>
      </c>
      <c r="EC2250" s="102">
        <f>[6]TCHAD!ED2280</f>
        <v>1.5427189979050868</v>
      </c>
      <c r="EF2250" s="102">
        <f>[6]TCHAD!EG2280</f>
        <v>0.12552359833725626</v>
      </c>
      <c r="EI2250" s="102">
        <f>[6]TCHAD!EJ2280</f>
        <v>-0.62326531863404022</v>
      </c>
      <c r="EL2250" s="102">
        <f>[6]TCHAD!EM2280</f>
        <v>-1.5431357809448116</v>
      </c>
      <c r="EO2250" s="102">
        <f>[6]TCHAD!EP2280</f>
        <v>-2.1286773818897426</v>
      </c>
    </row>
    <row r="2251" spans="1:145" ht="15.5" x14ac:dyDescent="0.35">
      <c r="A2251" s="56" t="s">
        <v>611</v>
      </c>
      <c r="B2251" s="102" t="e">
        <f t="shared" ref="B2251:AA2251" si="2272">+B544*100/B2629</f>
        <v>#VALUE!</v>
      </c>
      <c r="C2251" s="102" t="e">
        <f t="shared" si="2272"/>
        <v>#VALUE!</v>
      </c>
      <c r="D2251" s="102" t="e">
        <f t="shared" si="2272"/>
        <v>#VALUE!</v>
      </c>
      <c r="E2251" s="102" t="e">
        <f t="shared" si="2272"/>
        <v>#VALUE!</v>
      </c>
      <c r="F2251" s="102" t="e">
        <f t="shared" si="2272"/>
        <v>#VALUE!</v>
      </c>
      <c r="G2251" s="102" t="e">
        <f t="shared" si="2272"/>
        <v>#VALUE!</v>
      </c>
      <c r="H2251" s="102" t="e">
        <f t="shared" si="2272"/>
        <v>#VALUE!</v>
      </c>
      <c r="I2251" s="102" t="e">
        <f t="shared" si="2272"/>
        <v>#VALUE!</v>
      </c>
      <c r="J2251" s="102" t="e">
        <f t="shared" si="2272"/>
        <v>#VALUE!</v>
      </c>
      <c r="K2251" s="102" t="e">
        <f t="shared" si="2272"/>
        <v>#VALUE!</v>
      </c>
      <c r="L2251" s="102" t="e">
        <f t="shared" si="2272"/>
        <v>#VALUE!</v>
      </c>
      <c r="M2251" s="102" t="e">
        <f t="shared" si="2272"/>
        <v>#VALUE!</v>
      </c>
      <c r="N2251" s="102" t="e">
        <f t="shared" si="2272"/>
        <v>#VALUE!</v>
      </c>
      <c r="O2251" s="102" t="e">
        <f t="shared" si="2272"/>
        <v>#VALUE!</v>
      </c>
      <c r="P2251" s="102" t="e">
        <f t="shared" si="2272"/>
        <v>#VALUE!</v>
      </c>
      <c r="Q2251" s="102" t="e">
        <f t="shared" si="2272"/>
        <v>#VALUE!</v>
      </c>
      <c r="R2251" s="102" t="e">
        <f t="shared" si="2272"/>
        <v>#VALUE!</v>
      </c>
      <c r="S2251" s="102" t="e">
        <f t="shared" si="2272"/>
        <v>#VALUE!</v>
      </c>
      <c r="T2251" s="102" t="e">
        <f t="shared" si="2272"/>
        <v>#VALUE!</v>
      </c>
      <c r="U2251" s="102" t="e">
        <f t="shared" si="2272"/>
        <v>#VALUE!</v>
      </c>
      <c r="V2251" s="102" t="e">
        <f t="shared" si="2272"/>
        <v>#VALUE!</v>
      </c>
      <c r="W2251" s="102" t="e">
        <f t="shared" si="2272"/>
        <v>#VALUE!</v>
      </c>
      <c r="X2251" s="103" t="e">
        <f t="shared" si="2272"/>
        <v>#VALUE!</v>
      </c>
      <c r="Y2251" s="103" t="e">
        <f t="shared" si="2272"/>
        <v>#VALUE!</v>
      </c>
      <c r="Z2251" s="102" t="e">
        <f t="shared" si="2272"/>
        <v>#VALUE!</v>
      </c>
      <c r="AA2251" s="102" t="e">
        <f t="shared" si="2272"/>
        <v>#VALUE!</v>
      </c>
      <c r="AB2251" s="102">
        <v>-5.0106098573826072</v>
      </c>
      <c r="AC2251" s="102">
        <v>-4.4905251970903439</v>
      </c>
      <c r="AD2251" s="102">
        <v>-6.7712498897326618</v>
      </c>
      <c r="AE2251" s="102" t="e">
        <f>+AE544*100/AE2629</f>
        <v>#VALUE!</v>
      </c>
      <c r="AF2251" s="102">
        <v>-6.6989904822850121</v>
      </c>
      <c r="AG2251" s="102">
        <v>-8.0791106371459431</v>
      </c>
      <c r="AH2251" s="102">
        <v>-9.5195366192088429</v>
      </c>
      <c r="AI2251" s="102">
        <v>-11.076113683949488</v>
      </c>
      <c r="AJ2251" s="103" t="e">
        <f>+AJ544*100/AJ2629</f>
        <v>#VALUE!</v>
      </c>
      <c r="AK2251" s="103">
        <v>-19.976918207880654</v>
      </c>
      <c r="AL2251" s="103">
        <v>-11.434870792827688</v>
      </c>
      <c r="AM2251" s="103">
        <v>-11.394747263481356</v>
      </c>
      <c r="AN2251" s="103">
        <v>-11.394971041198247</v>
      </c>
      <c r="AO2251" s="103" t="e">
        <f>+AO544*100/AO2629</f>
        <v>#VALUE!</v>
      </c>
      <c r="AP2251" s="103">
        <v>-14.41092021526871</v>
      </c>
      <c r="AQ2251" s="103">
        <v>-14.795254905368466</v>
      </c>
      <c r="AR2251" s="103">
        <v>-12.45861025136147</v>
      </c>
      <c r="AS2251" s="103" t="e">
        <f>+AS544*100/AS2629</f>
        <v>#VALUE!</v>
      </c>
      <c r="AT2251" s="103">
        <v>-8.1951787916912817</v>
      </c>
      <c r="AU2251" s="103">
        <v>-7.9307450568427402</v>
      </c>
      <c r="AV2251" s="103">
        <v>-6.3772716934829337</v>
      </c>
      <c r="AW2251" s="103">
        <v>-6.1885816216776002</v>
      </c>
      <c r="AX2251" s="103" t="e">
        <f>+AX544*100/AX2629</f>
        <v>#VALUE!</v>
      </c>
      <c r="AY2251" s="103"/>
      <c r="AZ2251" s="103">
        <v>-4.0243247790937193</v>
      </c>
      <c r="BA2251" s="103">
        <v>-6.1335403032745734</v>
      </c>
      <c r="BB2251" s="103">
        <v>-4.3040259703798744</v>
      </c>
      <c r="BC2251" s="103">
        <v>-6.5188018986861662</v>
      </c>
      <c r="BD2251" s="103">
        <v>-3.0938287029202258</v>
      </c>
      <c r="BE2251" s="103">
        <v>-5.6113020774972906</v>
      </c>
      <c r="BF2251" s="103" t="e">
        <f>+BF544*100/BF2629</f>
        <v>#VALUE!</v>
      </c>
      <c r="BG2251" s="103">
        <v>-4.9561039659599588</v>
      </c>
      <c r="BH2251" s="103">
        <v>-8.7725248950752945</v>
      </c>
      <c r="BI2251" s="103">
        <v>-6.1304872067037017</v>
      </c>
      <c r="BJ2251" s="103">
        <v>-9.4956339723643097</v>
      </c>
      <c r="BK2251" s="103">
        <v>-3.6351467313286241</v>
      </c>
      <c r="BL2251" s="103">
        <v>-9.1997648665093088</v>
      </c>
      <c r="BM2251" s="103">
        <v>-4.385234412716966</v>
      </c>
      <c r="BN2251" s="103">
        <v>-8.0407510910328028</v>
      </c>
      <c r="BO2251" s="103" t="e">
        <f>+BO544*100/BO2629</f>
        <v>#VALUE!</v>
      </c>
      <c r="BP2251" s="103">
        <v>-1.6830013022814181</v>
      </c>
      <c r="BQ2251" s="103">
        <v>-4.4392819475779799</v>
      </c>
      <c r="BR2251" s="103">
        <v>-11.18682521690419</v>
      </c>
      <c r="BS2251" s="103">
        <v>-16.20356852009656</v>
      </c>
      <c r="BT2251" s="103">
        <v>-5.7590437312182585</v>
      </c>
      <c r="BU2251" s="103">
        <v>-7.2616490091225492</v>
      </c>
      <c r="BV2251" s="103">
        <v>-11.429091444452981</v>
      </c>
      <c r="BW2251" s="103">
        <v>-4.4900712703386949</v>
      </c>
      <c r="BX2251" s="103">
        <v>-5.8194606359368635</v>
      </c>
      <c r="BY2251" s="103">
        <v>-8.3937715951928578</v>
      </c>
      <c r="BZ2251" s="102">
        <v>-4.9648011712389462</v>
      </c>
      <c r="CA2251" s="103" t="e">
        <f>+CA544*100/CA2629</f>
        <v>#VALUE!</v>
      </c>
      <c r="CB2251" s="103">
        <v>-3.9183056332906485</v>
      </c>
      <c r="CC2251" s="103">
        <v>-4.1323821056508505</v>
      </c>
      <c r="CD2251" s="103">
        <v>-6.0633229223264404</v>
      </c>
      <c r="CE2251" s="103">
        <v>-4.7252665552670141</v>
      </c>
      <c r="CF2251" s="103">
        <v>-4.8335391110359858</v>
      </c>
      <c r="CG2251" s="103">
        <v>-6.9319161594442233</v>
      </c>
      <c r="CH2251" s="103">
        <v>-2.8650706181201513</v>
      </c>
      <c r="CI2251" s="103">
        <v>-3.6057515455826548</v>
      </c>
      <c r="CJ2251" s="102">
        <v>-1.9599580636897236</v>
      </c>
      <c r="CK2251" s="102">
        <v>-3.0150041157015619</v>
      </c>
      <c r="CL2251" s="103" t="e">
        <f>+CL544*100/CL2629</f>
        <v>#VALUE!</v>
      </c>
      <c r="CM2251" s="103">
        <v>-3.2373990763063438</v>
      </c>
      <c r="CN2251" s="103">
        <v>2.7783112163011521</v>
      </c>
      <c r="CO2251" s="103">
        <v>2.763288020866574</v>
      </c>
      <c r="CP2251" s="103">
        <v>4.7545418569595688</v>
      </c>
      <c r="CQ2251" s="103">
        <v>1.0981704031244863</v>
      </c>
      <c r="CR2251" s="103">
        <v>-1.9086566807917635</v>
      </c>
      <c r="CS2251" s="103">
        <v>6.4607519641662732</v>
      </c>
      <c r="CT2251" s="103">
        <v>4.6388016415436599</v>
      </c>
      <c r="CU2251" s="103">
        <v>-0.26971220787877942</v>
      </c>
      <c r="CV2251" s="103">
        <v>6.5936262578627831</v>
      </c>
      <c r="CW2251" s="103">
        <v>5.2904827556677017</v>
      </c>
      <c r="CX2251" s="103">
        <v>6.3620953389549619</v>
      </c>
      <c r="CY2251" s="103">
        <v>5.6058524786676749</v>
      </c>
      <c r="CZ2251" s="103">
        <v>3.5760108548654257</v>
      </c>
      <c r="DA2251" s="103" t="e">
        <f t="shared" ref="DA2251" si="2273">+DA544*100/DA2629</f>
        <v>#VALUE!</v>
      </c>
      <c r="DB2251" s="102">
        <v>2.4061602464069893</v>
      </c>
      <c r="DC2251" s="102">
        <v>0.94341387121539122</v>
      </c>
      <c r="DD2251" s="102">
        <v>-2.1916964418106377</v>
      </c>
      <c r="DE2251" s="102">
        <v>1.3531617548136701</v>
      </c>
      <c r="DF2251" s="102">
        <v>7.1600533137452529E-2</v>
      </c>
      <c r="DG2251" s="102">
        <v>-2.3392672921326274</v>
      </c>
      <c r="DH2251" s="102">
        <v>2.1908888303801395</v>
      </c>
      <c r="DI2251" s="102">
        <v>0.54573943200455421</v>
      </c>
      <c r="DJ2251" s="102">
        <v>-1.8909558030365636</v>
      </c>
      <c r="DK2251" s="102">
        <v>1.0979492650944764</v>
      </c>
      <c r="DL2251" s="102">
        <v>-0.24003659874237646</v>
      </c>
      <c r="DM2251" s="102">
        <v>-1.5385413944104296</v>
      </c>
      <c r="DN2251" s="104" t="e">
        <f t="shared" ref="DN2251" si="2274">+DN544*100/DN2629</f>
        <v>#VALUE!</v>
      </c>
      <c r="DO2251" s="102">
        <v>-1.5385413944104296</v>
      </c>
      <c r="DP2251" s="102">
        <v>2.472979618029878</v>
      </c>
      <c r="DQ2251" s="102">
        <v>1.5010664955034132</v>
      </c>
      <c r="DR2251" s="102">
        <v>0.72834828925223472</v>
      </c>
      <c r="DS2251" s="102">
        <v>4.3931251012130232</v>
      </c>
      <c r="DT2251" s="102">
        <v>3.5918010565526579</v>
      </c>
      <c r="DU2251" s="102">
        <v>3.7347632657281684</v>
      </c>
      <c r="DV2251" s="105" t="e">
        <f>+DV544*100/DV2629</f>
        <v>#VALUE!</v>
      </c>
      <c r="DW2251" s="106" t="e">
        <f>+DW544*100/DW2629</f>
        <v>#VALUE!</v>
      </c>
      <c r="DX2251" s="107" t="e">
        <f>+DX544*100/DX2629</f>
        <v>#VALUE!</v>
      </c>
      <c r="DZ2251" s="102" t="e">
        <f>+DZ544*100/DZ2629</f>
        <v>#VALUE!</v>
      </c>
      <c r="EC2251" s="102" t="e">
        <f>+EC544*100/EC2629</f>
        <v>#VALUE!</v>
      </c>
      <c r="EF2251" s="102" t="e">
        <f>+EF544*100/EF2629</f>
        <v>#VALUE!</v>
      </c>
      <c r="EI2251" s="102" t="e">
        <f>+EI544*100/EI2629</f>
        <v>#VALUE!</v>
      </c>
      <c r="EL2251" s="102" t="e">
        <f>+EL544*100/EL2629</f>
        <v>#VALUE!</v>
      </c>
      <c r="EO2251" s="102" t="e">
        <f>+EO544*100/EO2629</f>
        <v>#VALUE!</v>
      </c>
    </row>
    <row r="2252" spans="1:145" ht="15.5" x14ac:dyDescent="0.35">
      <c r="A2252" s="56" t="s">
        <v>722</v>
      </c>
      <c r="B2252" s="102"/>
      <c r="C2252" s="102"/>
      <c r="D2252" s="102"/>
      <c r="E2252" s="102"/>
      <c r="F2252" s="102"/>
      <c r="G2252" s="102"/>
      <c r="H2252" s="102"/>
      <c r="I2252" s="102"/>
      <c r="J2252" s="102"/>
      <c r="K2252" s="102"/>
      <c r="L2252" s="102"/>
      <c r="M2252" s="102"/>
      <c r="N2252" s="102"/>
      <c r="O2252" s="102"/>
      <c r="P2252" s="102"/>
      <c r="Q2252" s="102"/>
      <c r="R2252" s="102"/>
      <c r="S2252" s="102"/>
      <c r="T2252" s="102"/>
      <c r="U2252" s="102"/>
      <c r="V2252" s="102"/>
      <c r="W2252" s="102"/>
      <c r="X2252" s="103"/>
      <c r="Y2252" s="103"/>
      <c r="Z2252" s="102"/>
      <c r="AA2252" s="102"/>
      <c r="AB2252" s="102"/>
      <c r="AC2252" s="102"/>
      <c r="AD2252" s="102"/>
      <c r="AE2252" s="102"/>
      <c r="AF2252" s="102"/>
      <c r="AG2252" s="102"/>
      <c r="AH2252" s="102"/>
      <c r="AI2252" s="102"/>
      <c r="AJ2252" s="103"/>
      <c r="AK2252" s="103"/>
      <c r="AL2252" s="103"/>
      <c r="AM2252" s="103"/>
      <c r="AN2252" s="103"/>
      <c r="AO2252" s="103"/>
      <c r="AP2252" s="103"/>
      <c r="AQ2252" s="103"/>
      <c r="AR2252" s="103"/>
      <c r="AS2252" s="103"/>
      <c r="AT2252" s="103"/>
      <c r="AU2252" s="103"/>
      <c r="AV2252" s="103"/>
      <c r="AW2252" s="103"/>
      <c r="AX2252" s="103"/>
      <c r="AY2252" s="103"/>
      <c r="AZ2252" s="103"/>
      <c r="BA2252" s="103"/>
      <c r="BB2252" s="103"/>
      <c r="BC2252" s="103"/>
      <c r="BD2252" s="103"/>
      <c r="BE2252" s="103"/>
      <c r="BF2252" s="103"/>
      <c r="BG2252" s="103"/>
      <c r="BH2252" s="103"/>
      <c r="BI2252" s="103"/>
      <c r="BJ2252" s="103"/>
      <c r="BK2252" s="103"/>
      <c r="BL2252" s="103"/>
      <c r="BM2252" s="103"/>
      <c r="BN2252" s="103"/>
      <c r="BO2252" s="103"/>
      <c r="BP2252" s="103"/>
      <c r="BQ2252" s="103"/>
      <c r="BR2252" s="103"/>
      <c r="BS2252" s="103"/>
      <c r="BT2252" s="103"/>
      <c r="BU2252" s="103"/>
      <c r="BV2252" s="103"/>
      <c r="BW2252" s="103"/>
      <c r="BX2252" s="103"/>
      <c r="BY2252" s="103"/>
      <c r="BZ2252" s="102"/>
      <c r="CA2252" s="103"/>
      <c r="CB2252" s="103"/>
      <c r="CC2252" s="103"/>
      <c r="CD2252" s="103"/>
      <c r="CE2252" s="103"/>
      <c r="CF2252" s="103"/>
      <c r="CG2252" s="103"/>
      <c r="CH2252" s="103"/>
      <c r="CI2252" s="103"/>
      <c r="CJ2252" s="102"/>
      <c r="CK2252" s="102"/>
      <c r="CL2252" s="103"/>
      <c r="CM2252" s="103"/>
      <c r="CN2252" s="103"/>
      <c r="CO2252" s="103"/>
      <c r="CP2252" s="103"/>
      <c r="CQ2252" s="103"/>
      <c r="CR2252" s="103"/>
      <c r="CS2252" s="103"/>
      <c r="CT2252" s="103"/>
      <c r="CU2252" s="103"/>
      <c r="CV2252" s="103"/>
      <c r="CW2252" s="103"/>
      <c r="CX2252" s="103"/>
      <c r="CY2252" s="103"/>
      <c r="CZ2252" s="103"/>
      <c r="DA2252" s="103"/>
      <c r="DB2252" s="102"/>
      <c r="DC2252" s="102"/>
      <c r="DD2252" s="102"/>
      <c r="DE2252" s="102"/>
      <c r="DF2252" s="102"/>
      <c r="DG2252" s="102"/>
      <c r="DH2252" s="102"/>
      <c r="DI2252" s="102"/>
      <c r="DJ2252" s="102"/>
      <c r="DK2252" s="102"/>
      <c r="DL2252" s="102"/>
      <c r="DM2252" s="102"/>
      <c r="DN2252" s="104"/>
      <c r="DO2252" s="102"/>
      <c r="DP2252" s="102"/>
      <c r="DQ2252" s="102"/>
      <c r="DR2252" s="102"/>
      <c r="DS2252" s="102"/>
      <c r="DT2252" s="102"/>
      <c r="DU2252" s="102"/>
      <c r="DV2252" s="105"/>
      <c r="DW2252" s="106"/>
      <c r="DX2252" s="107"/>
      <c r="DZ2252" s="102"/>
      <c r="EC2252" s="102"/>
      <c r="EF2252" s="102"/>
      <c r="EI2252" s="102"/>
      <c r="EL2252" s="102"/>
      <c r="EO2252" s="102"/>
    </row>
    <row r="2253" spans="1:145" ht="15.5" x14ac:dyDescent="0.35">
      <c r="A2253" s="56" t="s">
        <v>482</v>
      </c>
      <c r="B2253" s="102">
        <f t="shared" ref="B2253:AA2258" si="2275">+B2245*B2630/B$2629</f>
        <v>-3.2720676059886551</v>
      </c>
      <c r="C2253" s="102">
        <f t="shared" si="2275"/>
        <v>-1.9937639908082601</v>
      </c>
      <c r="D2253" s="102">
        <f t="shared" si="2275"/>
        <v>-2.0020914333771844</v>
      </c>
      <c r="E2253" s="102">
        <f t="shared" si="2275"/>
        <v>-1.2591429852910914</v>
      </c>
      <c r="F2253" s="102">
        <f t="shared" si="2275"/>
        <v>-1.0188253961543003</v>
      </c>
      <c r="G2253" s="102">
        <f t="shared" si="2275"/>
        <v>-1.9935412358908604</v>
      </c>
      <c r="H2253" s="102">
        <f t="shared" si="2275"/>
        <v>-1.7845207910951386</v>
      </c>
      <c r="I2253" s="102">
        <f t="shared" si="2275"/>
        <v>-0.40350864179844215</v>
      </c>
      <c r="J2253" s="102">
        <f t="shared" si="2275"/>
        <v>-0.16809198212681223</v>
      </c>
      <c r="K2253" s="102">
        <f t="shared" si="2275"/>
        <v>-0.26478444970053955</v>
      </c>
      <c r="L2253" s="102">
        <f t="shared" si="2275"/>
        <v>-0.55750041981361087</v>
      </c>
      <c r="M2253" s="102">
        <f t="shared" si="2275"/>
        <v>-1.2628040813044983</v>
      </c>
      <c r="N2253" s="102">
        <f t="shared" si="2275"/>
        <v>6.2566170062892223E-2</v>
      </c>
      <c r="O2253" s="102">
        <f t="shared" si="2275"/>
        <v>0.5067099940992531</v>
      </c>
      <c r="P2253" s="102">
        <f t="shared" si="2275"/>
        <v>-1.7806407405224103</v>
      </c>
      <c r="Q2253" s="102">
        <f t="shared" si="2275"/>
        <v>-1.921121433299612</v>
      </c>
      <c r="R2253" s="102">
        <f t="shared" si="2275"/>
        <v>-1.9603956414771131</v>
      </c>
      <c r="S2253" s="102">
        <f t="shared" si="2275"/>
        <v>-0.65177549464739726</v>
      </c>
      <c r="T2253" s="102">
        <f t="shared" si="2275"/>
        <v>-0.61818980062082618</v>
      </c>
      <c r="U2253" s="102">
        <f t="shared" si="2275"/>
        <v>0.51225764183234623</v>
      </c>
      <c r="V2253" s="102">
        <f t="shared" si="2275"/>
        <v>0.57928483714125145</v>
      </c>
      <c r="W2253" s="102">
        <f t="shared" si="2275"/>
        <v>-0.33529723794985045</v>
      </c>
      <c r="X2253" s="103">
        <f t="shared" si="2275"/>
        <v>-1.4607390169205925</v>
      </c>
      <c r="Y2253" s="103">
        <f t="shared" si="2275"/>
        <v>-0.87352083329300878</v>
      </c>
      <c r="Z2253" s="102">
        <f t="shared" si="2275"/>
        <v>-0.75551603383602928</v>
      </c>
      <c r="AA2253" s="102">
        <f t="shared" si="2275"/>
        <v>-0.94167494648487582</v>
      </c>
      <c r="AB2253" s="102">
        <v>-0.48974570510149412</v>
      </c>
      <c r="AC2253" s="102">
        <v>-0.91944114704037705</v>
      </c>
      <c r="AD2253" s="102">
        <v>-1.1097031220322049</v>
      </c>
      <c r="AE2253" s="102">
        <f t="shared" ref="AE2253:AE2258" si="2276">+AE2245*AE2630/AE$2629</f>
        <v>-1.0730505753763226</v>
      </c>
      <c r="AF2253" s="102">
        <v>-0.28674506359305374</v>
      </c>
      <c r="AG2253" s="102">
        <v>-0.28931587312139828</v>
      </c>
      <c r="AH2253" s="102">
        <v>-0.39649892785492274</v>
      </c>
      <c r="AI2253" s="102">
        <v>-0.50204753540929303</v>
      </c>
      <c r="AJ2253" s="103">
        <f t="shared" ref="AJ2253:AJ2258" si="2277">+AJ2245*AJ2630/AJ$2629</f>
        <v>-1.3009303634773535</v>
      </c>
      <c r="AK2253" s="103">
        <v>-1.2027914007730327</v>
      </c>
      <c r="AL2253" s="103">
        <v>-1.3676739338506001</v>
      </c>
      <c r="AM2253" s="103">
        <v>-1.0606980597712425</v>
      </c>
      <c r="AN2253" s="103">
        <v>-1.071058290586818</v>
      </c>
      <c r="AO2253" s="103">
        <f t="shared" ref="AO2253:AO2258" si="2278">+AO2245*AO2630/AO$2629</f>
        <v>-1.4411050698209298</v>
      </c>
      <c r="AP2253" s="103">
        <v>-2.1212940835436691</v>
      </c>
      <c r="AQ2253" s="103">
        <v>-2.2245925093378589</v>
      </c>
      <c r="AR2253" s="103">
        <v>-2.1770700120310638</v>
      </c>
      <c r="AS2253" s="103">
        <f t="shared" ref="AS2253:AS2258" si="2279">+AS2245*AS2630/AS$2629</f>
        <v>-1.2822745489409511</v>
      </c>
      <c r="AT2253" s="103">
        <v>-3.1580117949727846</v>
      </c>
      <c r="AU2253" s="103">
        <v>-1.7547816199747766</v>
      </c>
      <c r="AV2253" s="103">
        <v>-1.1604933420625325</v>
      </c>
      <c r="AW2253" s="103">
        <v>-1.1373727505006299</v>
      </c>
      <c r="AX2253" s="103">
        <f t="shared" ref="AX2253:AX2258" si="2280">+AX2245*AX2630/AX$2629</f>
        <v>-1.0293544066704101</v>
      </c>
      <c r="AY2253" s="103"/>
      <c r="AZ2253" s="103">
        <v>-1.1191812537683343</v>
      </c>
      <c r="BA2253" s="103">
        <v>-1.2766467974387523</v>
      </c>
      <c r="BB2253" s="103">
        <v>-1.0891853141737666</v>
      </c>
      <c r="BC2253" s="103">
        <v>-1.336857457903603</v>
      </c>
      <c r="BD2253" s="103">
        <v>-1.4107073013363001</v>
      </c>
      <c r="BE2253" s="103">
        <v>-1.4503017245074399</v>
      </c>
      <c r="BF2253" s="103">
        <f t="shared" ref="BF2253:BF2258" si="2281">+BF2245*BF2630/BF$2629</f>
        <v>-1.4345825933099687</v>
      </c>
      <c r="BG2253" s="103">
        <v>-1.7049284030105498</v>
      </c>
      <c r="BH2253" s="103">
        <v>-1.9446471867392778</v>
      </c>
      <c r="BI2253" s="103">
        <v>-1.2043918396476814</v>
      </c>
      <c r="BJ2253" s="103">
        <v>-1.3835695270338242</v>
      </c>
      <c r="BK2253" s="103">
        <v>-1.5199519410618336</v>
      </c>
      <c r="BL2253" s="103">
        <v>-1.3965693705420743</v>
      </c>
      <c r="BM2253" s="103">
        <v>-1.233516267804764</v>
      </c>
      <c r="BN2253" s="103">
        <v>-1.1564610833404649</v>
      </c>
      <c r="BO2253" s="103">
        <f t="shared" ref="BO2253:BO2258" si="2282">+BO2245*BO2630/BO$2629</f>
        <v>-2.0181132812650762</v>
      </c>
      <c r="BP2253" s="103">
        <v>-1.2591972563466154</v>
      </c>
      <c r="BQ2253" s="103">
        <v>-3.681938006953867</v>
      </c>
      <c r="BR2253" s="103">
        <v>-4.4257615937833448</v>
      </c>
      <c r="BS2253" s="103">
        <v>-4.0167768806944935</v>
      </c>
      <c r="BT2253" s="103">
        <v>-2.0302099945312939</v>
      </c>
      <c r="BU2253" s="103">
        <v>-2.6808973249072281</v>
      </c>
      <c r="BV2253" s="103">
        <v>-2.8131114364516039</v>
      </c>
      <c r="BW2253" s="103">
        <v>-2.3024586653180883</v>
      </c>
      <c r="BX2253" s="103">
        <v>-2.753645777527483</v>
      </c>
      <c r="BY2253" s="103">
        <v>-4.1905819343254951</v>
      </c>
      <c r="BZ2253" s="102">
        <v>-2.3075373999370288</v>
      </c>
      <c r="CA2253" s="103">
        <f t="shared" ref="CA2253:CA2258" si="2283">+CA2245*CA2630/CA$2629</f>
        <v>-1.7073125971482042</v>
      </c>
      <c r="CB2253" s="103">
        <v>-1.5665509133988014</v>
      </c>
      <c r="CC2253" s="103">
        <v>-1.6690011490666765</v>
      </c>
      <c r="CD2253" s="103">
        <v>-1.8470420903486409</v>
      </c>
      <c r="CE2253" s="103">
        <v>-1.6983319429750514</v>
      </c>
      <c r="CF2253" s="103">
        <v>-1.7497899060159683</v>
      </c>
      <c r="CG2253" s="103">
        <v>-1.9135533498030666</v>
      </c>
      <c r="CH2253" s="103">
        <v>-1.2887066098617115</v>
      </c>
      <c r="CI2253" s="103">
        <v>-1.4895938883692796</v>
      </c>
      <c r="CJ2253" s="102">
        <v>-1.0910350271686042</v>
      </c>
      <c r="CK2253" s="102">
        <v>-1.3330027140835206</v>
      </c>
      <c r="CL2253" s="103">
        <f t="shared" ref="CL2253:CL2258" si="2284">+CL2245*CL2630/CL$2629</f>
        <v>-1.3935475925161478</v>
      </c>
      <c r="CM2253" s="103">
        <v>-1.1277917379973403</v>
      </c>
      <c r="CN2253" s="103">
        <v>0.40171211749289099</v>
      </c>
      <c r="CO2253" s="103">
        <v>0.39839371945525165</v>
      </c>
      <c r="CP2253" s="103">
        <v>0.21291823701560933</v>
      </c>
      <c r="CQ2253" s="103">
        <v>0.28165986161798767</v>
      </c>
      <c r="CR2253" s="103">
        <v>5.9971417995545596E-2</v>
      </c>
      <c r="CS2253" s="103">
        <v>-0.60496442162204278</v>
      </c>
      <c r="CT2253" s="103">
        <v>-0.61800859533533281</v>
      </c>
      <c r="CU2253" s="103">
        <v>-0.80645381533119698</v>
      </c>
      <c r="CV2253" s="103">
        <v>-0.15460614360241709</v>
      </c>
      <c r="CW2253" s="103">
        <v>-0.28583702576677211</v>
      </c>
      <c r="CX2253" s="103">
        <v>-0.13344301721859023</v>
      </c>
      <c r="CY2253" s="103">
        <v>-0.28629985642224232</v>
      </c>
      <c r="CZ2253" s="103">
        <v>-0.34228134326553905</v>
      </c>
      <c r="DA2253" s="103">
        <f t="shared" ref="DA2253:DA2258" si="2285">+DA2245*DA2630/DA$2629</f>
        <v>-1.3480141453080494</v>
      </c>
      <c r="DB2253" s="102">
        <v>-1.3191446337747494</v>
      </c>
      <c r="DC2253" s="102">
        <v>-1.498249370374735</v>
      </c>
      <c r="DD2253" s="102">
        <v>-1.5481568227079134</v>
      </c>
      <c r="DE2253" s="102">
        <v>-1.1602188227686066</v>
      </c>
      <c r="DF2253" s="102">
        <v>-1.4470738880718925</v>
      </c>
      <c r="DG2253" s="102">
        <v>-1.6057035776636222</v>
      </c>
      <c r="DH2253" s="102">
        <v>-1.4574656537877186</v>
      </c>
      <c r="DI2253" s="102">
        <v>-1.6838501854917631</v>
      </c>
      <c r="DJ2253" s="102">
        <v>-1.6830626949525374</v>
      </c>
      <c r="DK2253" s="102">
        <v>-2.5323708282985931</v>
      </c>
      <c r="DL2253" s="102">
        <v>-2.5797206241456263</v>
      </c>
      <c r="DM2253" s="102">
        <v>-1.4000340320741436</v>
      </c>
      <c r="DN2253" s="104">
        <f t="shared" ref="DN2253" si="2286">+DN2245*DN2630/DN$2629</f>
        <v>-2.1609428638493342</v>
      </c>
      <c r="DO2253" s="102">
        <v>-1.4000340320741436</v>
      </c>
      <c r="DP2253" s="102">
        <v>-1.8659060642655876</v>
      </c>
      <c r="DQ2253" s="102">
        <v>-2.1741388330813973</v>
      </c>
      <c r="DR2253" s="102">
        <v>-2.4693653954314598</v>
      </c>
      <c r="DS2253" s="102">
        <v>-2.0410100286654478</v>
      </c>
      <c r="DT2253" s="102">
        <v>-2.1200890033966577</v>
      </c>
      <c r="DU2253" s="102">
        <v>-1.8813986898781672</v>
      </c>
      <c r="DV2253" s="105">
        <f t="shared" ref="DV2253:DX2258" si="2287">+DV2245*DV2630/DV$2629</f>
        <v>-2.1461981305638926</v>
      </c>
      <c r="DW2253" s="106">
        <f t="shared" si="2287"/>
        <v>-2.4241221359702556</v>
      </c>
      <c r="DX2253" s="107">
        <f t="shared" si="2287"/>
        <v>-1.384961377075389</v>
      </c>
      <c r="DZ2253" s="102">
        <f t="shared" ref="DZ2253:DZ2258" si="2288">+DZ2245*DZ2630/DZ$2629</f>
        <v>-2.3116366350167823</v>
      </c>
      <c r="EC2253" s="102">
        <f t="shared" ref="EC2253:EC2258" si="2289">+EC2245*EC2630/EC$2629</f>
        <v>-2.6299889810246992</v>
      </c>
      <c r="EF2253" s="102">
        <f t="shared" ref="EF2253:EF2258" si="2290">+EF2245*EF2630/EF$2629</f>
        <v>-3.0378313038794937</v>
      </c>
      <c r="EI2253" s="102">
        <f t="shared" ref="EI2253:EI2258" si="2291">+EI2245*EI2630/EI$2629</f>
        <v>-2.9678447552330383</v>
      </c>
      <c r="EL2253" s="102">
        <f t="shared" ref="EL2253:EL2258" si="2292">+EL2245*EL2630/EL$2629</f>
        <v>-2.9908144177317655</v>
      </c>
      <c r="EO2253" s="102">
        <f t="shared" ref="EO2253:EO2258" si="2293">+EO2245*EO2630/EO$2629</f>
        <v>-3.146041974487797</v>
      </c>
    </row>
    <row r="2254" spans="1:145" ht="15.5" x14ac:dyDescent="0.35">
      <c r="A2254" s="56" t="s">
        <v>488</v>
      </c>
      <c r="B2254" s="102">
        <f t="shared" si="2275"/>
        <v>-0.30357206865140085</v>
      </c>
      <c r="C2254" s="102">
        <f t="shared" si="2275"/>
        <v>-0.13994063962728737</v>
      </c>
      <c r="D2254" s="102">
        <f t="shared" si="2275"/>
        <v>-0.14632729021497642</v>
      </c>
      <c r="E2254" s="102">
        <f t="shared" si="2275"/>
        <v>-0.32608415425516318</v>
      </c>
      <c r="F2254" s="102">
        <f t="shared" si="2275"/>
        <v>-0.25162115040325067</v>
      </c>
      <c r="G2254" s="102">
        <f t="shared" si="2275"/>
        <v>-0.59564076759136297</v>
      </c>
      <c r="H2254" s="102">
        <f t="shared" si="2275"/>
        <v>-0.33274542703278248</v>
      </c>
      <c r="I2254" s="102">
        <f t="shared" si="2275"/>
        <v>-0.15016954104959648</v>
      </c>
      <c r="J2254" s="102">
        <f t="shared" si="2275"/>
        <v>-0.34411398498027351</v>
      </c>
      <c r="K2254" s="102">
        <f t="shared" si="2275"/>
        <v>-0.11207842137644823</v>
      </c>
      <c r="L2254" s="102">
        <f t="shared" si="2275"/>
        <v>-0.11193388331316316</v>
      </c>
      <c r="M2254" s="102">
        <f t="shared" si="2275"/>
        <v>-0.27523594765878368</v>
      </c>
      <c r="N2254" s="102">
        <f t="shared" si="2275"/>
        <v>-7.3477157173360189E-2</v>
      </c>
      <c r="O2254" s="102">
        <f t="shared" si="2275"/>
        <v>-6.8544091736378862E-2</v>
      </c>
      <c r="P2254" s="102">
        <f t="shared" si="2275"/>
        <v>-6.5660476661666606E-2</v>
      </c>
      <c r="Q2254" s="102">
        <f t="shared" si="2275"/>
        <v>-6.006212759975383E-2</v>
      </c>
      <c r="R2254" s="102">
        <f t="shared" si="2275"/>
        <v>-7.2349679502550432E-2</v>
      </c>
      <c r="S2254" s="102">
        <f t="shared" si="2275"/>
        <v>-5.4042239741572719E-2</v>
      </c>
      <c r="T2254" s="102">
        <f t="shared" si="2275"/>
        <v>-0.11230645432256896</v>
      </c>
      <c r="U2254" s="102">
        <f t="shared" si="2275"/>
        <v>-9.7262584700477953E-2</v>
      </c>
      <c r="V2254" s="102">
        <f t="shared" si="2275"/>
        <v>-0.14937956355202725</v>
      </c>
      <c r="W2254" s="102">
        <f t="shared" si="2275"/>
        <v>-0.19175820055423878</v>
      </c>
      <c r="X2254" s="103">
        <f t="shared" si="2275"/>
        <v>-0.23090345000500478</v>
      </c>
      <c r="Y2254" s="103">
        <f t="shared" si="2275"/>
        <v>-0.1786469774195574</v>
      </c>
      <c r="Z2254" s="102">
        <f t="shared" si="2275"/>
        <v>-0.14178704926648972</v>
      </c>
      <c r="AA2254" s="102">
        <f t="shared" si="2275"/>
        <v>-0.13881577921669336</v>
      </c>
      <c r="AB2254" s="102">
        <v>-0.16447480923264754</v>
      </c>
      <c r="AC2254" s="102">
        <v>-0.14732193121332135</v>
      </c>
      <c r="AD2254" s="102">
        <v>-5.7135709299830396E-2</v>
      </c>
      <c r="AE2254" s="102">
        <f t="shared" si="2276"/>
        <v>-4.7139092511460028E-2</v>
      </c>
      <c r="AF2254" s="102">
        <v>-0.17097661165127898</v>
      </c>
      <c r="AG2254" s="102">
        <v>0.69843558443794396</v>
      </c>
      <c r="AH2254" s="102">
        <v>0.42431375002835697</v>
      </c>
      <c r="AI2254" s="102">
        <v>0.44304770597336501</v>
      </c>
      <c r="AJ2254" s="103">
        <f t="shared" si="2277"/>
        <v>-0.24152160291800945</v>
      </c>
      <c r="AK2254" s="103">
        <v>-0.21991370436841748</v>
      </c>
      <c r="AL2254" s="103">
        <v>-0.20301944025880977</v>
      </c>
      <c r="AM2254" s="103">
        <v>-0.14478007817324948</v>
      </c>
      <c r="AN2254" s="103">
        <v>-0.13207858159338995</v>
      </c>
      <c r="AO2254" s="103">
        <f t="shared" si="2278"/>
        <v>-0.16738957706081131</v>
      </c>
      <c r="AP2254" s="103">
        <v>-0.15489921387357949</v>
      </c>
      <c r="AQ2254" s="103">
        <v>-0.27563747943983025</v>
      </c>
      <c r="AR2254" s="103">
        <v>-0.2148215212785789</v>
      </c>
      <c r="AS2254" s="103">
        <f t="shared" si="2279"/>
        <v>-0.31133903418120068</v>
      </c>
      <c r="AT2254" s="103">
        <v>-0.26913445031847499</v>
      </c>
      <c r="AU2254" s="103">
        <v>-0.10517919784814904</v>
      </c>
      <c r="AV2254" s="103">
        <v>-0.10053502457828367</v>
      </c>
      <c r="AW2254" s="103">
        <v>-0.10093966939349046</v>
      </c>
      <c r="AX2254" s="103">
        <f t="shared" si="2280"/>
        <v>-0.27632537913721467</v>
      </c>
      <c r="AY2254" s="103"/>
      <c r="AZ2254" s="103">
        <v>-0.16930966438930764</v>
      </c>
      <c r="BA2254" s="103">
        <v>-0.18955595093183775</v>
      </c>
      <c r="BB2254" s="103">
        <v>-0.1825549898940845</v>
      </c>
      <c r="BC2254" s="103">
        <v>-0.20871471770455913</v>
      </c>
      <c r="BD2254" s="103">
        <v>-0.18293048884608729</v>
      </c>
      <c r="BE2254" s="103">
        <v>-0.21379874315603736</v>
      </c>
      <c r="BF2254" s="103">
        <f t="shared" si="2281"/>
        <v>-0.27193656013735656</v>
      </c>
      <c r="BG2254" s="103">
        <v>-0.11783371246088918</v>
      </c>
      <c r="BH2254" s="103">
        <v>-0.14879897369849548</v>
      </c>
      <c r="BI2254" s="103">
        <v>-0.17991041338909394</v>
      </c>
      <c r="BJ2254" s="103">
        <v>-0.22209242289639869</v>
      </c>
      <c r="BK2254" s="103">
        <v>-0.15943405732381627</v>
      </c>
      <c r="BL2254" s="103">
        <v>-0.21279365395757002</v>
      </c>
      <c r="BM2254" s="103">
        <v>-0.17241407305409054</v>
      </c>
      <c r="BN2254" s="103">
        <v>-0.21032006361702624</v>
      </c>
      <c r="BO2254" s="103">
        <f t="shared" si="2282"/>
        <v>-0.16394340627331488</v>
      </c>
      <c r="BP2254" s="103">
        <v>-0.12272782608235666</v>
      </c>
      <c r="BQ2254" s="103">
        <v>-0.13159689589731144</v>
      </c>
      <c r="BR2254" s="103">
        <v>-0.18560295714064864</v>
      </c>
      <c r="BS2254" s="103">
        <v>-0.15126027462640093</v>
      </c>
      <c r="BT2254" s="103">
        <v>-0.17071547026980319</v>
      </c>
      <c r="BU2254" s="103">
        <v>-0.14702508187290345</v>
      </c>
      <c r="BV2254" s="103">
        <v>-0.15863507974219504</v>
      </c>
      <c r="BW2254" s="103">
        <v>-0.18052623520088387</v>
      </c>
      <c r="BX2254" s="103">
        <v>-0.19755892258323754</v>
      </c>
      <c r="BY2254" s="103">
        <v>-0.23327073766673878</v>
      </c>
      <c r="BZ2254" s="102">
        <v>-0.1214298479290337</v>
      </c>
      <c r="CA2254" s="103">
        <f t="shared" si="2283"/>
        <v>-0.18048750065183697</v>
      </c>
      <c r="CB2254" s="103">
        <v>-0.22132024074850679</v>
      </c>
      <c r="CC2254" s="103">
        <v>-0.22527898119332615</v>
      </c>
      <c r="CD2254" s="103">
        <v>-0.19239119207385832</v>
      </c>
      <c r="CE2254" s="103">
        <v>-0.26966604824052159</v>
      </c>
      <c r="CF2254" s="103">
        <v>-0.26606495800210495</v>
      </c>
      <c r="CG2254" s="103">
        <v>-0.2479651198941612</v>
      </c>
      <c r="CH2254" s="103">
        <v>-0.36572100018403902</v>
      </c>
      <c r="CI2254" s="103">
        <v>-0.35896253335827655</v>
      </c>
      <c r="CJ2254" s="102">
        <v>-0.36916435539812059</v>
      </c>
      <c r="CK2254" s="102">
        <v>-0.36248146748365756</v>
      </c>
      <c r="CL2254" s="103">
        <f t="shared" si="2284"/>
        <v>-0.15584065779677256</v>
      </c>
      <c r="CM2254" s="103">
        <v>-0.26299305898972436</v>
      </c>
      <c r="CN2254" s="103">
        <v>-0.20163327011050919</v>
      </c>
      <c r="CO2254" s="103">
        <v>-0.20259000521477163</v>
      </c>
      <c r="CP2254" s="103">
        <v>-0.19582141915349466</v>
      </c>
      <c r="CQ2254" s="103">
        <v>-0.17173687551525571</v>
      </c>
      <c r="CR2254" s="103">
        <v>-0.15469613410608082</v>
      </c>
      <c r="CS2254" s="103">
        <v>-0.19701940051999489</v>
      </c>
      <c r="CT2254" s="103">
        <v>-0.20174817975967238</v>
      </c>
      <c r="CU2254" s="103">
        <v>-0.14576957025461257</v>
      </c>
      <c r="CV2254" s="103">
        <v>-0.23111950439103091</v>
      </c>
      <c r="CW2254" s="103">
        <v>-0.22896808221705342</v>
      </c>
      <c r="CX2254" s="103">
        <v>-0.21869937462032127</v>
      </c>
      <c r="CY2254" s="103">
        <v>-0.22520641192033797</v>
      </c>
      <c r="CZ2254" s="103">
        <v>-0.18999281491071102</v>
      </c>
      <c r="DA2254" s="103">
        <f t="shared" si="2285"/>
        <v>-0.15113318042617851</v>
      </c>
      <c r="DB2254" s="102">
        <v>-0.19152599705401782</v>
      </c>
      <c r="DC2254" s="102">
        <v>-0.19960520651692304</v>
      </c>
      <c r="DD2254" s="102">
        <v>-0.21269947583033585</v>
      </c>
      <c r="DE2254" s="102">
        <v>-0.20216439069895242</v>
      </c>
      <c r="DF2254" s="102">
        <v>-0.21244988335179374</v>
      </c>
      <c r="DG2254" s="102">
        <v>-0.22785687347058498</v>
      </c>
      <c r="DH2254" s="102">
        <v>-0.22583493897798393</v>
      </c>
      <c r="DI2254" s="102">
        <v>-0.22473202667429631</v>
      </c>
      <c r="DJ2254" s="102">
        <v>-0.23201125924074703</v>
      </c>
      <c r="DK2254" s="102">
        <v>-0.21537525979993732</v>
      </c>
      <c r="DL2254" s="102">
        <v>-0.22150167503040175</v>
      </c>
      <c r="DM2254" s="102">
        <v>-0.22709135281649376</v>
      </c>
      <c r="DN2254" s="104">
        <f>+DN2246*DN2631/DN$2629</f>
        <v>-8.70008754869811E-2</v>
      </c>
      <c r="DO2254" s="102">
        <v>-0.22709135281649376</v>
      </c>
      <c r="DP2254" s="102">
        <v>-0.11335870158409125</v>
      </c>
      <c r="DQ2254" s="102">
        <v>-0.14903795385108234</v>
      </c>
      <c r="DR2254" s="102">
        <v>-0.17687582557331169</v>
      </c>
      <c r="DS2254" s="102">
        <v>-5.3085490983503708E-2</v>
      </c>
      <c r="DT2254" s="102">
        <v>-6.2020489509427713E-2</v>
      </c>
      <c r="DU2254" s="102">
        <v>-4.479343594126331E-2</v>
      </c>
      <c r="DV2254" s="105">
        <f t="shared" si="2287"/>
        <v>-3.8827765875480522E-2</v>
      </c>
      <c r="DW2254" s="106">
        <f t="shared" si="2287"/>
        <v>-3.0603098783899843E-2</v>
      </c>
      <c r="DX2254" s="107">
        <f t="shared" si="2287"/>
        <v>-4.0687136868911893E-2</v>
      </c>
      <c r="DZ2254" s="102">
        <f t="shared" si="2288"/>
        <v>-6.2406953837528749E-2</v>
      </c>
      <c r="EC2254" s="102">
        <f t="shared" si="2289"/>
        <v>-6.0443936846794666E-2</v>
      </c>
      <c r="EF2254" s="102">
        <f t="shared" si="2290"/>
        <v>-5.8419756695672218E-2</v>
      </c>
      <c r="EI2254" s="102">
        <f t="shared" si="2291"/>
        <v>-6.0344814047057341E-2</v>
      </c>
      <c r="EL2254" s="102">
        <f t="shared" si="2292"/>
        <v>-6.4080792444226195E-2</v>
      </c>
      <c r="EO2254" s="102">
        <f t="shared" si="2293"/>
        <v>-7.419144904887999E-2</v>
      </c>
    </row>
    <row r="2255" spans="1:145" ht="15.5" x14ac:dyDescent="0.35">
      <c r="A2255" s="56" t="s">
        <v>483</v>
      </c>
      <c r="B2255" s="102">
        <f t="shared" si="2275"/>
        <v>-1.5110192965443456</v>
      </c>
      <c r="C2255" s="102">
        <f t="shared" si="2275"/>
        <v>-2.45715760244211</v>
      </c>
      <c r="D2255" s="102">
        <f t="shared" si="2275"/>
        <v>-0.84996024067894871</v>
      </c>
      <c r="E2255" s="102">
        <f t="shared" si="2275"/>
        <v>-1.8798253342684106</v>
      </c>
      <c r="F2255" s="102">
        <f t="shared" si="2275"/>
        <v>-3.4140056428913383</v>
      </c>
      <c r="G2255" s="102">
        <f t="shared" si="2275"/>
        <v>-2.6488202500671352</v>
      </c>
      <c r="H2255" s="102">
        <f t="shared" si="2275"/>
        <v>-3.6934112192433046</v>
      </c>
      <c r="I2255" s="102">
        <f t="shared" si="2275"/>
        <v>-4.374812139414928</v>
      </c>
      <c r="J2255" s="102">
        <f t="shared" si="2275"/>
        <v>-2.8751744901399587</v>
      </c>
      <c r="K2255" s="102">
        <f t="shared" si="2275"/>
        <v>-2.7613717028293725</v>
      </c>
      <c r="L2255" s="102">
        <f t="shared" si="2275"/>
        <v>-0.69749728464612304</v>
      </c>
      <c r="M2255" s="102">
        <f t="shared" si="2275"/>
        <v>-1.0960706666901132</v>
      </c>
      <c r="N2255" s="102">
        <f t="shared" si="2275"/>
        <v>-1.0136905602198081</v>
      </c>
      <c r="O2255" s="102">
        <f t="shared" si="2275"/>
        <v>2.7677581253695518</v>
      </c>
      <c r="P2255" s="102">
        <f t="shared" si="2275"/>
        <v>4.7062672416941259E-2</v>
      </c>
      <c r="Q2255" s="102">
        <f t="shared" si="2275"/>
        <v>0.76976132715733625</v>
      </c>
      <c r="R2255" s="102">
        <f t="shared" si="2275"/>
        <v>1.6620470261479314</v>
      </c>
      <c r="S2255" s="102">
        <f t="shared" si="2275"/>
        <v>1.7440295077718735</v>
      </c>
      <c r="T2255" s="102">
        <f t="shared" si="2275"/>
        <v>0.79858806828024576</v>
      </c>
      <c r="U2255" s="102">
        <f t="shared" si="2275"/>
        <v>1.9703033228070699</v>
      </c>
      <c r="V2255" s="102">
        <f t="shared" si="2275"/>
        <v>-3.1724117696490914</v>
      </c>
      <c r="W2255" s="102">
        <f t="shared" si="2275"/>
        <v>1.0298559453445442</v>
      </c>
      <c r="X2255" s="103">
        <f t="shared" si="2275"/>
        <v>-1.8651762812536337</v>
      </c>
      <c r="Y2255" s="103">
        <f t="shared" si="2275"/>
        <v>1.0772862581084444</v>
      </c>
      <c r="Z2255" s="102">
        <f t="shared" si="2275"/>
        <v>2.0788379437938667</v>
      </c>
      <c r="AA2255" s="102">
        <f t="shared" si="2275"/>
        <v>2.3790033360874503</v>
      </c>
      <c r="AB2255" s="102">
        <v>-3.02631509869089</v>
      </c>
      <c r="AC2255" s="102">
        <v>-2.376455885369293</v>
      </c>
      <c r="AD2255" s="102">
        <v>-2.3999110781529236</v>
      </c>
      <c r="AE2255" s="102">
        <f t="shared" si="2276"/>
        <v>1.8403876932904053</v>
      </c>
      <c r="AF2255" s="102">
        <v>-4.7157500451725296</v>
      </c>
      <c r="AG2255" s="102">
        <v>-6.1650773967353523</v>
      </c>
      <c r="AH2255" s="102">
        <v>-7.0616866666331486</v>
      </c>
      <c r="AI2255" s="102">
        <v>-7.6751669558303783</v>
      </c>
      <c r="AJ2255" s="103">
        <f t="shared" si="2277"/>
        <v>0.62582398365835556</v>
      </c>
      <c r="AK2255" s="103">
        <v>-12.971056953959996</v>
      </c>
      <c r="AL2255" s="103">
        <v>-6.9908351907808788</v>
      </c>
      <c r="AM2255" s="103">
        <v>-5.7650922795910402</v>
      </c>
      <c r="AN2255" s="103">
        <v>-5.8350120033334303</v>
      </c>
      <c r="AO2255" s="103">
        <f t="shared" si="2278"/>
        <v>-5.6916942130854267</v>
      </c>
      <c r="AP2255" s="103">
        <v>-4.5092573935780829</v>
      </c>
      <c r="AQ2255" s="103">
        <v>-3.7081704000632683</v>
      </c>
      <c r="AR2255" s="103">
        <v>-2.9956803886722461</v>
      </c>
      <c r="AS2255" s="103">
        <f t="shared" si="2279"/>
        <v>-6.5305342273449725</v>
      </c>
      <c r="AT2255" s="103">
        <v>-2.9281622851834306</v>
      </c>
      <c r="AU2255" s="103">
        <v>-1.8157434130139531</v>
      </c>
      <c r="AV2255" s="103">
        <v>-2.439071761174147</v>
      </c>
      <c r="AW2255" s="103">
        <v>-2.1793787163983498</v>
      </c>
      <c r="AX2255" s="103">
        <f t="shared" si="2280"/>
        <v>0.95902472179311793</v>
      </c>
      <c r="AY2255" s="103"/>
      <c r="AZ2255" s="103">
        <v>-0.61356238022775145</v>
      </c>
      <c r="BA2255" s="103">
        <v>-1.3129129153157484</v>
      </c>
      <c r="BB2255" s="103">
        <v>-0.13065777263026451</v>
      </c>
      <c r="BC2255" s="103">
        <v>-0.75562857608309986</v>
      </c>
      <c r="BD2255" s="103">
        <v>0.3232073020159939</v>
      </c>
      <c r="BE2255" s="103">
        <v>-0.47718021193947496</v>
      </c>
      <c r="BF2255" s="103">
        <f t="shared" si="2281"/>
        <v>2.8805871676699017</v>
      </c>
      <c r="BG2255" s="103">
        <v>1.6171249628820474</v>
      </c>
      <c r="BH2255" s="103">
        <v>0.13730904779887115</v>
      </c>
      <c r="BI2255" s="103">
        <v>0.41673194748024656</v>
      </c>
      <c r="BJ2255" s="103">
        <v>-1.4126430136898556</v>
      </c>
      <c r="BK2255" s="103">
        <v>0.48429800735352246</v>
      </c>
      <c r="BL2255" s="103">
        <v>-0.70575517577118174</v>
      </c>
      <c r="BM2255" s="103">
        <v>-0.36444734165203274</v>
      </c>
      <c r="BN2255" s="103">
        <v>-1.5189850318916946</v>
      </c>
      <c r="BO2255" s="103">
        <f t="shared" si="2282"/>
        <v>1.7569592816537329</v>
      </c>
      <c r="BP2255" s="103">
        <v>-0.33300475590124501</v>
      </c>
      <c r="BQ2255" s="103">
        <v>-0.3570697338535001</v>
      </c>
      <c r="BR2255" s="103">
        <v>-0.4679790934257515</v>
      </c>
      <c r="BS2255" s="103">
        <v>-2.9639128674676041</v>
      </c>
      <c r="BT2255" s="103">
        <v>-0.23239250260101438</v>
      </c>
      <c r="BU2255" s="103">
        <v>-0.79872714070959672</v>
      </c>
      <c r="BV2255" s="103">
        <v>-2.2473950874384041</v>
      </c>
      <c r="BW2255" s="103">
        <v>0.27095284507603745</v>
      </c>
      <c r="BX2255" s="103">
        <v>-0.31623290351920436</v>
      </c>
      <c r="BY2255" s="103">
        <v>-0.41256992693840172</v>
      </c>
      <c r="BZ2255" s="102">
        <v>-0.41842593498819947</v>
      </c>
      <c r="CA2255" s="103">
        <f t="shared" si="2283"/>
        <v>1.623616154858341</v>
      </c>
      <c r="CB2255" s="103">
        <v>1.3069138393774507E-2</v>
      </c>
      <c r="CC2255" s="103">
        <v>-8.7789840307435432E-2</v>
      </c>
      <c r="CD2255" s="103">
        <v>-0.89095344136410359</v>
      </c>
      <c r="CE2255" s="103">
        <v>0.20068690184887547</v>
      </c>
      <c r="CF2255" s="103">
        <v>0.10771280163827222</v>
      </c>
      <c r="CG2255" s="103">
        <v>-0.68936511674770595</v>
      </c>
      <c r="CH2255" s="103">
        <v>1.0027226550508805</v>
      </c>
      <c r="CI2255" s="103">
        <v>0.40710976690200423</v>
      </c>
      <c r="CJ2255" s="102">
        <v>0.90696362794526209</v>
      </c>
      <c r="CK2255" s="102">
        <v>0.44160562795983699</v>
      </c>
      <c r="CL2255" s="103">
        <f t="shared" si="2284"/>
        <v>1.6798797760627771</v>
      </c>
      <c r="CM2255" s="103">
        <v>0.35474768104535898</v>
      </c>
      <c r="CN2255" s="103">
        <v>1.7637092919633059</v>
      </c>
      <c r="CO2255" s="103">
        <v>1.7485811249176735</v>
      </c>
      <c r="CP2255" s="103">
        <v>3.5926487950610961</v>
      </c>
      <c r="CQ2255" s="103">
        <v>1.9104298140891374</v>
      </c>
      <c r="CR2255" s="103">
        <v>0.80673537365304482</v>
      </c>
      <c r="CS2255" s="103">
        <v>3.7585854655888364</v>
      </c>
      <c r="CT2255" s="103">
        <v>3.1504821882904461</v>
      </c>
      <c r="CU2255" s="103">
        <v>1.4835392358061923</v>
      </c>
      <c r="CV2255" s="103">
        <v>2.6584749503849072</v>
      </c>
      <c r="CW2255" s="103">
        <v>2.3694774977807929</v>
      </c>
      <c r="CX2255" s="103">
        <v>3.0798992380184638</v>
      </c>
      <c r="CY2255" s="103">
        <v>2.8389214924028106</v>
      </c>
      <c r="CZ2255" s="103">
        <v>2.6480082783476431</v>
      </c>
      <c r="DA2255" s="103">
        <f t="shared" si="2285"/>
        <v>2.3234547045703198</v>
      </c>
      <c r="DB2255" s="102">
        <v>1.0173263467687235</v>
      </c>
      <c r="DC2255" s="102">
        <v>0.98580835326547067</v>
      </c>
      <c r="DD2255" s="102">
        <v>-0.13810049914084943</v>
      </c>
      <c r="DE2255" s="102">
        <v>0.64881471641108823</v>
      </c>
      <c r="DF2255" s="102">
        <v>0.61170950639247057</v>
      </c>
      <c r="DG2255" s="102">
        <v>-0.29819748422408815</v>
      </c>
      <c r="DH2255" s="102">
        <v>0.57397050180162412</v>
      </c>
      <c r="DI2255" s="102">
        <v>0.63847806411284269</v>
      </c>
      <c r="DJ2255" s="102">
        <v>-0.23427740758072207</v>
      </c>
      <c r="DK2255" s="102">
        <v>0.48200851448315629</v>
      </c>
      <c r="DL2255" s="102">
        <v>0.63719251555179068</v>
      </c>
      <c r="DM2255" s="102">
        <v>-0.23263751871766786</v>
      </c>
      <c r="DN2255" s="104">
        <f>+DN2247*DN2632/DN$2629</f>
        <v>1.2046489770435234</v>
      </c>
      <c r="DO2255" s="102">
        <v>-0.23263751871766786</v>
      </c>
      <c r="DP2255" s="102">
        <v>1.2981254315696971</v>
      </c>
      <c r="DQ2255" s="102">
        <v>0.9301662187624482</v>
      </c>
      <c r="DR2255" s="102">
        <v>0.83346714430533064</v>
      </c>
      <c r="DS2255" s="102">
        <v>1.1134833982849262</v>
      </c>
      <c r="DT2255" s="102">
        <v>0.83988394855335802</v>
      </c>
      <c r="DU2255" s="102">
        <v>1.4025746028192105</v>
      </c>
      <c r="DV2255" s="105">
        <f t="shared" si="2287"/>
        <v>1.3536283406745557</v>
      </c>
      <c r="DW2255" s="106">
        <f t="shared" si="2287"/>
        <v>1.2668191506438857</v>
      </c>
      <c r="DX2255" s="107">
        <f t="shared" si="2287"/>
        <v>1.3146937584532299</v>
      </c>
      <c r="DZ2255" s="102">
        <f t="shared" si="2288"/>
        <v>0.46855456682904612</v>
      </c>
      <c r="EC2255" s="102">
        <f t="shared" si="2289"/>
        <v>0.30754214318600248</v>
      </c>
      <c r="EF2255" s="102">
        <f t="shared" si="2290"/>
        <v>1.9257719233622173E-2</v>
      </c>
      <c r="EI2255" s="102">
        <f t="shared" si="2291"/>
        <v>1.7606347492898064E-2</v>
      </c>
      <c r="EL2255" s="102">
        <f t="shared" si="2292"/>
        <v>-0.25126519646902229</v>
      </c>
      <c r="EO2255" s="102">
        <f t="shared" si="2293"/>
        <v>0.12149772070244197</v>
      </c>
    </row>
    <row r="2256" spans="1:145" ht="15.5" x14ac:dyDescent="0.35">
      <c r="A2256" s="56" t="s">
        <v>484</v>
      </c>
      <c r="B2256" s="102">
        <f t="shared" si="2275"/>
        <v>-1.8264919632959873</v>
      </c>
      <c r="C2256" s="102">
        <f t="shared" si="2275"/>
        <v>-2.4809793352849989</v>
      </c>
      <c r="D2256" s="102">
        <f t="shared" si="2275"/>
        <v>-0.82275431891009521</v>
      </c>
      <c r="E2256" s="102">
        <f t="shared" si="2275"/>
        <v>0.78081195599075337</v>
      </c>
      <c r="F2256" s="102">
        <f t="shared" si="2275"/>
        <v>0.77959694714398364</v>
      </c>
      <c r="G2256" s="102">
        <f t="shared" si="2275"/>
        <v>-1.2386812484562004</v>
      </c>
      <c r="H2256" s="102">
        <f t="shared" si="2275"/>
        <v>0.474526828698634</v>
      </c>
      <c r="I2256" s="102">
        <f t="shared" si="2275"/>
        <v>2.1248004877412461</v>
      </c>
      <c r="J2256" s="102">
        <f t="shared" si="2275"/>
        <v>2.1378296159835779</v>
      </c>
      <c r="K2256" s="102">
        <f t="shared" si="2275"/>
        <v>3.7704109870842997</v>
      </c>
      <c r="L2256" s="102">
        <f t="shared" si="2275"/>
        <v>2.3783184555102803</v>
      </c>
      <c r="M2256" s="102">
        <f t="shared" si="2275"/>
        <v>-2.6691698801112094</v>
      </c>
      <c r="N2256" s="102">
        <f t="shared" si="2275"/>
        <v>1.7153792036807891</v>
      </c>
      <c r="O2256" s="102">
        <f t="shared" si="2275"/>
        <v>4.2748125055767181</v>
      </c>
      <c r="P2256" s="102">
        <f t="shared" si="2275"/>
        <v>2.0682989308667894</v>
      </c>
      <c r="Q2256" s="102">
        <f t="shared" si="2275"/>
        <v>1.2154407596215864</v>
      </c>
      <c r="R2256" s="102">
        <f t="shared" si="2275"/>
        <v>2.2068552998519224</v>
      </c>
      <c r="S2256" s="102">
        <f t="shared" si="2275"/>
        <v>2.1529634226001946</v>
      </c>
      <c r="T2256" s="102">
        <f t="shared" si="2275"/>
        <v>3.9267831936577573</v>
      </c>
      <c r="U2256" s="102">
        <f t="shared" si="2275"/>
        <v>2.6124641598982192</v>
      </c>
      <c r="V2256" s="102">
        <f t="shared" si="2275"/>
        <v>4.1394907220380572</v>
      </c>
      <c r="W2256" s="102">
        <f t="shared" si="2275"/>
        <v>4.5554028078304905</v>
      </c>
      <c r="X2256" s="103">
        <f t="shared" si="2275"/>
        <v>1.0980827323774429</v>
      </c>
      <c r="Y2256" s="103">
        <f t="shared" si="2275"/>
        <v>1.8717725517075283</v>
      </c>
      <c r="Z2256" s="102">
        <f t="shared" si="2275"/>
        <v>2.5802566108333336</v>
      </c>
      <c r="AA2256" s="102">
        <f t="shared" si="2275"/>
        <v>1.9489029683403165</v>
      </c>
      <c r="AB2256" s="102">
        <v>1.25006250823982</v>
      </c>
      <c r="AC2256" s="102">
        <v>1.413088831206232</v>
      </c>
      <c r="AD2256" s="102">
        <v>1.217266559296494</v>
      </c>
      <c r="AE2256" s="102">
        <f t="shared" si="2276"/>
        <v>1.3903152200018629</v>
      </c>
      <c r="AF2256" s="102">
        <v>0.59305433672543184</v>
      </c>
      <c r="AG2256" s="102">
        <v>0.39701191423449206</v>
      </c>
      <c r="AH2256" s="102">
        <v>0.41363321638970807</v>
      </c>
      <c r="AI2256" s="102">
        <v>0.1131516162216781</v>
      </c>
      <c r="AJ2256" s="103">
        <f t="shared" si="2277"/>
        <v>1.0311794725871724</v>
      </c>
      <c r="AK2256" s="103">
        <v>-1.5580525403644427</v>
      </c>
      <c r="AL2256" s="103">
        <v>-0.33063236836424248</v>
      </c>
      <c r="AM2256" s="103">
        <v>-0.43455102121677469</v>
      </c>
      <c r="AN2256" s="103">
        <v>-0.26678557591313656</v>
      </c>
      <c r="AO2256" s="103">
        <f t="shared" si="2278"/>
        <v>0.21428208516210334</v>
      </c>
      <c r="AP2256" s="103">
        <v>-2.0275644859262449</v>
      </c>
      <c r="AQ2256" s="103">
        <v>-1.9952683551568047</v>
      </c>
      <c r="AR2256" s="103">
        <v>-1.1020350668292833</v>
      </c>
      <c r="AS2256" s="103">
        <f t="shared" si="2279"/>
        <v>-0.96905340795538208</v>
      </c>
      <c r="AT2256" s="103">
        <v>0.41533547709039448</v>
      </c>
      <c r="AU2256" s="103">
        <v>-0.60044512087861446</v>
      </c>
      <c r="AV2256" s="103">
        <v>-1.1356561377220498</v>
      </c>
      <c r="AW2256" s="103">
        <v>-1.1402270558663943</v>
      </c>
      <c r="AX2256" s="103">
        <f t="shared" si="2280"/>
        <v>-0.12518566822888169</v>
      </c>
      <c r="AY2256" s="103"/>
      <c r="AZ2256" s="103">
        <v>-0.98439172004637698</v>
      </c>
      <c r="BA2256" s="103">
        <v>-1.3369364504464076</v>
      </c>
      <c r="BB2256" s="103">
        <v>-0.71610446584594245</v>
      </c>
      <c r="BC2256" s="103">
        <v>-1.2908966869365655</v>
      </c>
      <c r="BD2256" s="103">
        <v>-0.45610597216859611</v>
      </c>
      <c r="BE2256" s="103">
        <v>-1.0205118627859404</v>
      </c>
      <c r="BF2256" s="103">
        <f t="shared" si="2281"/>
        <v>1.2679481167786879</v>
      </c>
      <c r="BG2256" s="103">
        <v>-0.68401790719493127</v>
      </c>
      <c r="BH2256" s="103">
        <v>-1.2019449800772437</v>
      </c>
      <c r="BI2256" s="103">
        <v>-0.67733199190186055</v>
      </c>
      <c r="BJ2256" s="103">
        <v>-0.9127391907278497</v>
      </c>
      <c r="BK2256" s="103">
        <v>-0.36969898363354031</v>
      </c>
      <c r="BL2256" s="103">
        <v>-1.9313758299737738</v>
      </c>
      <c r="BM2256" s="103">
        <v>-0.37459946358957269</v>
      </c>
      <c r="BN2256" s="103">
        <v>-1.9519801429956178</v>
      </c>
      <c r="BO2256" s="103">
        <f t="shared" si="2282"/>
        <v>0.83539680804612804</v>
      </c>
      <c r="BP2256" s="103">
        <v>-0.365849448482233</v>
      </c>
      <c r="BQ2256" s="103">
        <v>-0.69692063045877894</v>
      </c>
      <c r="BR2256" s="103">
        <v>-4.7273215259856034</v>
      </c>
      <c r="BS2256" s="103">
        <v>-5.1114932738165555</v>
      </c>
      <c r="BT2256" s="103">
        <v>-1.8976840386238454</v>
      </c>
      <c r="BU2256" s="103">
        <v>-2.2489403276535107</v>
      </c>
      <c r="BV2256" s="103">
        <v>-3.1915460897754757</v>
      </c>
      <c r="BW2256" s="103">
        <v>-1.7092123385141658</v>
      </c>
      <c r="BX2256" s="103">
        <v>-1.6736321744385645</v>
      </c>
      <c r="BY2256" s="103">
        <v>-2.1788120337273256</v>
      </c>
      <c r="BZ2256" s="102">
        <v>-1.6024155505017907</v>
      </c>
      <c r="CA2256" s="103">
        <f t="shared" si="2283"/>
        <v>-8.5861783615783852E-2</v>
      </c>
      <c r="CB2256" s="103">
        <v>2.3931588799150104E-2</v>
      </c>
      <c r="CC2256" s="103">
        <v>5.3215976503224384E-2</v>
      </c>
      <c r="CD2256" s="103">
        <v>-0.64959499138004462</v>
      </c>
      <c r="CE2256" s="103">
        <v>-0.67226348589709983</v>
      </c>
      <c r="CF2256" s="103">
        <v>-0.62372734294652454</v>
      </c>
      <c r="CG2256" s="103">
        <v>-1.1399832304079101</v>
      </c>
      <c r="CH2256" s="103">
        <v>-0.31795403873644873</v>
      </c>
      <c r="CI2256" s="103">
        <v>-0.41255279284572816</v>
      </c>
      <c r="CJ2256" s="102">
        <v>0.32152264955962812</v>
      </c>
      <c r="CK2256" s="102">
        <v>0.23302473073244004</v>
      </c>
      <c r="CL2256" s="103">
        <f t="shared" si="2284"/>
        <v>0.65963038279719499</v>
      </c>
      <c r="CM2256" s="103">
        <v>0.14830686535444657</v>
      </c>
      <c r="CN2256" s="103">
        <v>1.7644333537017263</v>
      </c>
      <c r="CO2256" s="103">
        <v>1.7483717408788113</v>
      </c>
      <c r="CP2256" s="103">
        <v>1.5898345214235201</v>
      </c>
      <c r="CQ2256" s="103">
        <v>0.50756854895093151</v>
      </c>
      <c r="CR2256" s="103">
        <v>-0.21715150159718155</v>
      </c>
      <c r="CS2256" s="103">
        <v>1.7549756104059846</v>
      </c>
      <c r="CT2256" s="103">
        <v>1.4249875672191938</v>
      </c>
      <c r="CU2256" s="103">
        <v>-0.20273850583000413</v>
      </c>
      <c r="CV2256" s="103">
        <v>0.98769673277101788</v>
      </c>
      <c r="CW2256" s="103">
        <v>0.7434633670758416</v>
      </c>
      <c r="CX2256" s="103">
        <v>0.56184638581751056</v>
      </c>
      <c r="CY2256" s="103">
        <v>0.79170753875773703</v>
      </c>
      <c r="CZ2256" s="103">
        <v>0.34432367208197201</v>
      </c>
      <c r="DA2256" s="103">
        <f t="shared" si="2285"/>
        <v>2.4402959579072552</v>
      </c>
      <c r="DB2256" s="102">
        <v>0.89567887574366778</v>
      </c>
      <c r="DC2256" s="102">
        <v>0.2125781790266556</v>
      </c>
      <c r="DD2256" s="102">
        <v>-0.35853131533900645</v>
      </c>
      <c r="DE2256" s="102">
        <v>0.26807474937704856</v>
      </c>
      <c r="DF2256" s="102">
        <v>-0.42841428592770964</v>
      </c>
      <c r="DG2256" s="102">
        <v>-1.0257861570747138</v>
      </c>
      <c r="DH2256" s="102">
        <v>0.44928804467333427</v>
      </c>
      <c r="DI2256" s="102">
        <v>-0.36542046710991621</v>
      </c>
      <c r="DJ2256" s="102">
        <v>-1.0311141204609893</v>
      </c>
      <c r="DK2256" s="102">
        <v>0.234350076304746</v>
      </c>
      <c r="DL2256" s="102">
        <v>-0.53331126160236342</v>
      </c>
      <c r="DM2256" s="102">
        <v>-1.0274076932241718</v>
      </c>
      <c r="DN2256" s="104">
        <f>+DN2248*DN2633/DN$2629</f>
        <v>1.6547497071802273</v>
      </c>
      <c r="DO2256" s="102">
        <v>-1.0274076932241718</v>
      </c>
      <c r="DP2256" s="102">
        <v>1.5523755293347095</v>
      </c>
      <c r="DQ2256" s="102">
        <v>1.410469302905476</v>
      </c>
      <c r="DR2256" s="102">
        <v>1.2325322623618817</v>
      </c>
      <c r="DS2256" s="102">
        <v>1.552015525963935</v>
      </c>
      <c r="DT2256" s="102">
        <v>1.3293352600921071</v>
      </c>
      <c r="DU2256" s="102">
        <v>1.7236705206909306</v>
      </c>
      <c r="DV2256" s="105">
        <f t="shared" si="2287"/>
        <v>1.6635547398433193</v>
      </c>
      <c r="DW2256" s="106">
        <f t="shared" si="2287"/>
        <v>1.4256526673109391</v>
      </c>
      <c r="DX2256" s="107">
        <f t="shared" si="2287"/>
        <v>1.4269616808003422</v>
      </c>
      <c r="DZ2256" s="102">
        <f t="shared" si="2288"/>
        <v>0.89159745696519099</v>
      </c>
      <c r="EC2256" s="102">
        <f t="shared" si="2289"/>
        <v>0.73194290170194753</v>
      </c>
      <c r="EF2256" s="102">
        <f t="shared" si="2290"/>
        <v>0.24180913291062711</v>
      </c>
      <c r="EI2256" s="102">
        <f t="shared" si="2291"/>
        <v>5.3433087485190281E-2</v>
      </c>
      <c r="EL2256" s="102">
        <f t="shared" si="2292"/>
        <v>-6.7592981353727889E-3</v>
      </c>
      <c r="EO2256" s="102">
        <f t="shared" si="2293"/>
        <v>-0.11411688163010979</v>
      </c>
    </row>
    <row r="2257" spans="1:145" ht="15.5" x14ac:dyDescent="0.35">
      <c r="A2257" s="56" t="s">
        <v>485</v>
      </c>
      <c r="B2257" s="102">
        <f t="shared" si="2275"/>
        <v>-0.19735184735215699</v>
      </c>
      <c r="C2257" s="102">
        <f t="shared" si="2275"/>
        <v>-0.1783990623498305</v>
      </c>
      <c r="D2257" s="102">
        <f t="shared" si="2275"/>
        <v>-0.21438320040925199</v>
      </c>
      <c r="E2257" s="102">
        <f t="shared" si="2275"/>
        <v>-0.22513902474435252</v>
      </c>
      <c r="F2257" s="102">
        <f t="shared" si="2275"/>
        <v>-0.29070392214983032</v>
      </c>
      <c r="G2257" s="102">
        <f t="shared" si="2275"/>
        <v>-0.14476136164177394</v>
      </c>
      <c r="H2257" s="102">
        <f t="shared" si="2275"/>
        <v>1.8682794375939307E-2</v>
      </c>
      <c r="I2257" s="102">
        <f t="shared" si="2275"/>
        <v>-9.4829551803859796E-2</v>
      </c>
      <c r="J2257" s="102">
        <f t="shared" si="2275"/>
        <v>-0.31312049429857725</v>
      </c>
      <c r="K2257" s="102">
        <f t="shared" si="2275"/>
        <v>-1.0199747924374554</v>
      </c>
      <c r="L2257" s="102">
        <f t="shared" si="2275"/>
        <v>-0.60188643709537115</v>
      </c>
      <c r="M2257" s="102">
        <f t="shared" si="2275"/>
        <v>-1.7783058093285808</v>
      </c>
      <c r="N2257" s="102">
        <f t="shared" si="2275"/>
        <v>-0.93533211643648317</v>
      </c>
      <c r="O2257" s="102">
        <f t="shared" si="2275"/>
        <v>-1.5036471634645319</v>
      </c>
      <c r="P2257" s="102">
        <f t="shared" si="2275"/>
        <v>-3.2622087314601482</v>
      </c>
      <c r="Q2257" s="102">
        <f t="shared" si="2275"/>
        <v>-3.9973075717798743</v>
      </c>
      <c r="R2257" s="102">
        <f t="shared" si="2275"/>
        <v>-0.541876274796949</v>
      </c>
      <c r="S2257" s="102">
        <f t="shared" si="2275"/>
        <v>1.056537261487607</v>
      </c>
      <c r="T2257" s="102">
        <f t="shared" si="2275"/>
        <v>2.7234511807466251</v>
      </c>
      <c r="U2257" s="102">
        <f t="shared" si="2275"/>
        <v>3.4129856555155875</v>
      </c>
      <c r="V2257" s="102">
        <f t="shared" si="2275"/>
        <v>3.282790617115745</v>
      </c>
      <c r="W2257" s="102">
        <f t="shared" si="2275"/>
        <v>1.8438915777454601</v>
      </c>
      <c r="X2257" s="103">
        <f t="shared" si="2275"/>
        <v>-1.9974422678359496</v>
      </c>
      <c r="Y2257" s="103">
        <f t="shared" si="2275"/>
        <v>-3.9480957051943517</v>
      </c>
      <c r="Z2257" s="102">
        <f t="shared" si="2275"/>
        <v>-1.2209923928574413</v>
      </c>
      <c r="AA2257" s="102">
        <f t="shared" si="2275"/>
        <v>-0.24859996321185382</v>
      </c>
      <c r="AB2257" s="102">
        <v>-1.4280592099962746</v>
      </c>
      <c r="AC2257" s="102">
        <v>-1.47506701498557</v>
      </c>
      <c r="AD2257" s="102">
        <v>-1.8250275231906301</v>
      </c>
      <c r="AE2257" s="102">
        <f t="shared" si="2276"/>
        <v>-0.50018576795460912</v>
      </c>
      <c r="AF2257" s="102">
        <v>0.18197056910119819</v>
      </c>
      <c r="AG2257" s="102">
        <v>-6.1362450228588598E-2</v>
      </c>
      <c r="AH2257" s="102">
        <v>-0.29922406642356225</v>
      </c>
      <c r="AI2257" s="102">
        <v>-0.71426493653893119</v>
      </c>
      <c r="AJ2257" s="103">
        <f t="shared" si="2277"/>
        <v>-0.8585279192478017</v>
      </c>
      <c r="AK2257" s="103">
        <v>-1.6144501636157498</v>
      </c>
      <c r="AL2257" s="103">
        <v>-0.439895050520417</v>
      </c>
      <c r="AM2257" s="103">
        <v>-1.1927089528343717</v>
      </c>
      <c r="AN2257" s="103">
        <v>-1.2386057784475</v>
      </c>
      <c r="AO2257" s="103">
        <f t="shared" si="2278"/>
        <v>-2.6937096416470148</v>
      </c>
      <c r="AP2257" s="103">
        <v>-2.3678057329239435</v>
      </c>
      <c r="AQ2257" s="103">
        <v>-2.8890122652513632</v>
      </c>
      <c r="AR2257" s="103">
        <v>-2.8610486877999728</v>
      </c>
      <c r="AS2257" s="103">
        <f t="shared" si="2279"/>
        <v>-3.6321911787187418</v>
      </c>
      <c r="AT2257" s="103">
        <v>-0.87760193069740111</v>
      </c>
      <c r="AU2257" s="103">
        <v>-1.0032455825098401</v>
      </c>
      <c r="AV2257" s="103">
        <v>-0.30750871592503798</v>
      </c>
      <c r="AW2257" s="103">
        <v>-0.30875041202161302</v>
      </c>
      <c r="AX2257" s="103">
        <f t="shared" si="2280"/>
        <v>-1.1363164550208558</v>
      </c>
      <c r="AY2257" s="103"/>
      <c r="AZ2257" s="103">
        <v>-0.14276526219759339</v>
      </c>
      <c r="BA2257" s="103">
        <v>-0.90304724733198016</v>
      </c>
      <c r="BB2257" s="103">
        <v>-1.3890716889332941</v>
      </c>
      <c r="BC2257" s="103">
        <v>-1.9668782995141239</v>
      </c>
      <c r="BD2257" s="103">
        <v>-1.124159663037515</v>
      </c>
      <c r="BE2257" s="103">
        <v>-1.7270246213536409</v>
      </c>
      <c r="BF2257" s="103">
        <f t="shared" si="2281"/>
        <v>-0.36273805900356765</v>
      </c>
      <c r="BG2257" s="103">
        <v>-3.7073658336325326</v>
      </c>
      <c r="BH2257" s="103">
        <v>-4.5032474293497673</v>
      </c>
      <c r="BI2257" s="103">
        <v>-3.7512057429517403</v>
      </c>
      <c r="BJ2257" s="103">
        <v>-4.4689865488166989</v>
      </c>
      <c r="BK2257" s="103">
        <v>-1.4749234965681912</v>
      </c>
      <c r="BL2257" s="103">
        <v>-3.9375717724947048</v>
      </c>
      <c r="BM2257" s="103">
        <v>-1.3913743021196783</v>
      </c>
      <c r="BN2257" s="103">
        <v>-2.1277923443788334</v>
      </c>
      <c r="BO2257" s="103">
        <f t="shared" si="2282"/>
        <v>-0.91913132875941239</v>
      </c>
      <c r="BP2257" s="103">
        <v>-0.77079498942963909</v>
      </c>
      <c r="BQ2257" s="103">
        <v>-0.82649739036421876</v>
      </c>
      <c r="BR2257" s="103">
        <v>-1.5313003426684804</v>
      </c>
      <c r="BS2257" s="103">
        <v>-3.7260869076279861</v>
      </c>
      <c r="BT2257" s="103">
        <v>-2.2095738529162197</v>
      </c>
      <c r="BU2257" s="103">
        <v>-2.2645070040972928</v>
      </c>
      <c r="BV2257" s="103">
        <v>-3.8136155122334214</v>
      </c>
      <c r="BW2257" s="103">
        <v>-1.4887850659829733</v>
      </c>
      <c r="BX2257" s="103">
        <v>-1.8383490367722832</v>
      </c>
      <c r="BY2257" s="103">
        <v>-2.482364892709354</v>
      </c>
      <c r="BZ2257" s="102">
        <v>-0.93767691156817767</v>
      </c>
      <c r="CA2257" s="103">
        <f t="shared" si="2283"/>
        <v>-9.8582973492489512E-2</v>
      </c>
      <c r="CB2257" s="103">
        <v>-0.74778080479842923</v>
      </c>
      <c r="CC2257" s="103">
        <v>-0.76006629297357442</v>
      </c>
      <c r="CD2257" s="103">
        <v>-0.76041547378471197</v>
      </c>
      <c r="CE2257" s="103">
        <v>-0.80899871909001941</v>
      </c>
      <c r="CF2257" s="103">
        <v>-0.80335506743204788</v>
      </c>
      <c r="CG2257" s="103">
        <v>-1.1467550426713751</v>
      </c>
      <c r="CH2257" s="103">
        <v>-0.5648565814653278</v>
      </c>
      <c r="CI2257" s="103">
        <v>-0.44692708144072885</v>
      </c>
      <c r="CJ2257" s="102">
        <v>-0.5526817714086012</v>
      </c>
      <c r="CK2257" s="102">
        <v>-0.43319520201456424</v>
      </c>
      <c r="CL2257" s="103">
        <f t="shared" si="2284"/>
        <v>0.46879568924648068</v>
      </c>
      <c r="CM2257" s="103">
        <v>-1.4011812333423335</v>
      </c>
      <c r="CN2257" s="103">
        <v>-0.66901328212232614</v>
      </c>
      <c r="CO2257" s="103">
        <v>-0.67385703976010503</v>
      </c>
      <c r="CP2257" s="103">
        <v>-0.30734108340489857</v>
      </c>
      <c r="CQ2257" s="103">
        <v>-0.65530762312156388</v>
      </c>
      <c r="CR2257" s="103">
        <v>-1.2117724429074481</v>
      </c>
      <c r="CS2257" s="103">
        <v>-0.13698981781753256</v>
      </c>
      <c r="CT2257" s="103">
        <v>-0.60977240982697023</v>
      </c>
      <c r="CU2257" s="103">
        <v>-1.3694152549791465</v>
      </c>
      <c r="CV2257" s="103">
        <v>0.55197978407918968</v>
      </c>
      <c r="CW2257" s="103">
        <v>0.1021333488075883</v>
      </c>
      <c r="CX2257" s="103">
        <v>0.54252671365622263</v>
      </c>
      <c r="CY2257" s="103">
        <v>9.6673827131864523E-2</v>
      </c>
      <c r="CZ2257" s="103">
        <v>-0.54260979101144802</v>
      </c>
      <c r="DA2257" s="103">
        <f t="shared" si="2285"/>
        <v>0.27330994694571287</v>
      </c>
      <c r="DB2257" s="102">
        <v>1.3685485093996315E-2</v>
      </c>
      <c r="DC2257" s="102">
        <v>-0.27574088492906096</v>
      </c>
      <c r="DD2257" s="102">
        <v>-0.88969099568204801</v>
      </c>
      <c r="DE2257" s="102">
        <v>-3.7154966441466895E-2</v>
      </c>
      <c r="DF2257" s="102">
        <v>-0.39663477915660833</v>
      </c>
      <c r="DG2257" s="102">
        <v>-1.0202090344216552</v>
      </c>
      <c r="DH2257" s="102">
        <v>0.53372681806784861</v>
      </c>
      <c r="DI2257" s="102">
        <v>0.1511178818086934</v>
      </c>
      <c r="DJ2257" s="102">
        <v>-0.43367213591152559</v>
      </c>
      <c r="DK2257" s="102">
        <v>0.73765346663583831</v>
      </c>
      <c r="DL2257" s="102">
        <v>0.36111519552353832</v>
      </c>
      <c r="DM2257" s="102">
        <v>-0.20237303370950513</v>
      </c>
      <c r="DN2257" s="104">
        <f>+DN2249*DN2634/DN$2629</f>
        <v>-0.39595556141336147</v>
      </c>
      <c r="DO2257" s="102">
        <v>-0.20237303370950513</v>
      </c>
      <c r="DP2257" s="102">
        <v>-0.60876382446546629</v>
      </c>
      <c r="DQ2257" s="102">
        <v>-0.55555800018882118</v>
      </c>
      <c r="DR2257" s="102">
        <v>-0.4149180977489535</v>
      </c>
      <c r="DS2257" s="102">
        <v>0.83105632565955512</v>
      </c>
      <c r="DT2257" s="102">
        <v>0.80810747828574936</v>
      </c>
      <c r="DU2257" s="102">
        <v>-0.45812768290765188</v>
      </c>
      <c r="DV2257" s="105">
        <f t="shared" si="2287"/>
        <v>-0.28039268847062754</v>
      </c>
      <c r="DW2257" s="106">
        <f t="shared" si="2287"/>
        <v>-0.31374045935966344</v>
      </c>
      <c r="DX2257" s="107">
        <f t="shared" si="2287"/>
        <v>0.1254889594421762</v>
      </c>
      <c r="DZ2257" s="102">
        <f t="shared" si="2288"/>
        <v>-0.3666560091439513</v>
      </c>
      <c r="EC2257" s="102">
        <f t="shared" si="2289"/>
        <v>-0.38416099933835446</v>
      </c>
      <c r="EF2257" s="102">
        <f t="shared" si="2290"/>
        <v>-0.43391945937912352</v>
      </c>
      <c r="EI2257" s="102">
        <f t="shared" si="2291"/>
        <v>-0.41929713283115316</v>
      </c>
      <c r="EL2257" s="102">
        <f t="shared" si="2292"/>
        <v>-0.40106297878191205</v>
      </c>
      <c r="EO2257" s="102">
        <f t="shared" si="2293"/>
        <v>-0.34625441239256943</v>
      </c>
    </row>
    <row r="2258" spans="1:145" ht="15.5" x14ac:dyDescent="0.35">
      <c r="A2258" s="56" t="s">
        <v>486</v>
      </c>
      <c r="B2258" s="102">
        <f t="shared" si="2275"/>
        <v>-0.71497208757455799</v>
      </c>
      <c r="C2258" s="102">
        <f t="shared" si="2275"/>
        <v>-0.61782205531052425</v>
      </c>
      <c r="D2258" s="102">
        <f t="shared" si="2275"/>
        <v>-0.92744410174041592</v>
      </c>
      <c r="E2258" s="102">
        <f t="shared" si="2275"/>
        <v>-0.65572480920095733</v>
      </c>
      <c r="F2258" s="102">
        <f t="shared" si="2275"/>
        <v>-0.24546447810246527</v>
      </c>
      <c r="G2258" s="102">
        <f t="shared" si="2275"/>
        <v>-0.33282179684040464</v>
      </c>
      <c r="H2258" s="102">
        <f t="shared" si="2275"/>
        <v>-0.50536694721468012</v>
      </c>
      <c r="I2258" s="102">
        <f t="shared" si="2275"/>
        <v>-0.68472515450094873</v>
      </c>
      <c r="J2258" s="102">
        <f t="shared" si="2275"/>
        <v>-0.60451388281289387</v>
      </c>
      <c r="K2258" s="102">
        <f t="shared" si="2275"/>
        <v>-0.7087609209857344</v>
      </c>
      <c r="L2258" s="102">
        <f t="shared" si="2275"/>
        <v>-0.79319404551996642</v>
      </c>
      <c r="M2258" s="102">
        <f t="shared" si="2275"/>
        <v>-0.71541272456376714</v>
      </c>
      <c r="N2258" s="102">
        <f t="shared" si="2275"/>
        <v>-0.75635310973776104</v>
      </c>
      <c r="O2258" s="102">
        <f t="shared" si="2275"/>
        <v>-0.89103318970530165</v>
      </c>
      <c r="P2258" s="102">
        <f t="shared" si="2275"/>
        <v>-0.19541012873456823</v>
      </c>
      <c r="Q2258" s="102">
        <f t="shared" si="2275"/>
        <v>-6.9527140115409249</v>
      </c>
      <c r="R2258" s="102">
        <f t="shared" si="2275"/>
        <v>-2.1365572018944676</v>
      </c>
      <c r="S2258" s="102">
        <f t="shared" si="2275"/>
        <v>-1.5447887660463342</v>
      </c>
      <c r="T2258" s="102">
        <f t="shared" si="2275"/>
        <v>5.9702297990596044E-2</v>
      </c>
      <c r="U2258" s="102">
        <f t="shared" si="2275"/>
        <v>0.61341930130680977</v>
      </c>
      <c r="V2258" s="102">
        <f t="shared" si="2275"/>
        <v>1.2228616201467766</v>
      </c>
      <c r="W2258" s="102">
        <f t="shared" si="2275"/>
        <v>0.88406031726242718</v>
      </c>
      <c r="X2258" s="103">
        <f t="shared" si="2275"/>
        <v>-2.0496231301735612</v>
      </c>
      <c r="Y2258" s="103">
        <f t="shared" si="2275"/>
        <v>-1.4424560838045057</v>
      </c>
      <c r="Z2258" s="102">
        <f t="shared" si="2275"/>
        <v>-0.97502470655137496</v>
      </c>
      <c r="AA2258" s="102">
        <f t="shared" si="2275"/>
        <v>1.1648951359976041</v>
      </c>
      <c r="AB2258" s="102">
        <v>-1.1480779026011103</v>
      </c>
      <c r="AC2258" s="102">
        <v>-0.98572804968799699</v>
      </c>
      <c r="AD2258" s="102">
        <v>-2.5971390163535562</v>
      </c>
      <c r="AE2258" s="102">
        <f t="shared" si="2276"/>
        <v>-1.6750184627871663</v>
      </c>
      <c r="AF2258" s="102">
        <v>-2.41437660723401</v>
      </c>
      <c r="AG2258" s="102">
        <v>-2.658802419733028</v>
      </c>
      <c r="AH2258" s="102">
        <v>-2.6000739207152632</v>
      </c>
      <c r="AI2258" s="102">
        <v>-2.7808335783659159</v>
      </c>
      <c r="AJ2258" s="103">
        <f t="shared" si="2277"/>
        <v>-1.8924043795804033</v>
      </c>
      <c r="AK2258" s="103">
        <v>-2.4106534447990238</v>
      </c>
      <c r="AL2258" s="103">
        <v>-2.1028148130567512</v>
      </c>
      <c r="AM2258" s="103">
        <v>-2.79731687189508</v>
      </c>
      <c r="AN2258" s="103">
        <v>-2.8518308113240094</v>
      </c>
      <c r="AO2258" s="103">
        <f t="shared" si="2278"/>
        <v>-0.68411058266929403</v>
      </c>
      <c r="AP2258" s="103">
        <v>-3.2300993330008096</v>
      </c>
      <c r="AQ2258" s="103">
        <v>-3.4735286014717444</v>
      </c>
      <c r="AR2258" s="103">
        <v>-2.8895760922258957</v>
      </c>
      <c r="AS2258" s="103">
        <f t="shared" si="2279"/>
        <v>-0.46779273716431086</v>
      </c>
      <c r="AT2258" s="103">
        <v>-1.2944915357145865</v>
      </c>
      <c r="AU2258" s="103">
        <v>-2.5978967984304684</v>
      </c>
      <c r="AV2258" s="103">
        <v>-1.2339361051238735</v>
      </c>
      <c r="AW2258" s="103">
        <v>-1.32185012645304</v>
      </c>
      <c r="AX2258" s="103">
        <f t="shared" si="2280"/>
        <v>-8.516276909956004E-2</v>
      </c>
      <c r="AY2258" s="103"/>
      <c r="AZ2258" s="103">
        <v>-1.0924553778617152</v>
      </c>
      <c r="BA2258" s="103">
        <v>-1.2146592482140512</v>
      </c>
      <c r="BB2258" s="103">
        <v>-0.89411637237385932</v>
      </c>
      <c r="BC2258" s="103">
        <v>-1.0607206749645426</v>
      </c>
      <c r="BD2258" s="103">
        <v>-0.58062921184524618</v>
      </c>
      <c r="BE2258" s="103">
        <v>-0.97076509149033507</v>
      </c>
      <c r="BF2258" s="103">
        <f t="shared" si="2281"/>
        <v>0.87828313228192811</v>
      </c>
      <c r="BG2258" s="103">
        <v>-0.52823822699858525</v>
      </c>
      <c r="BH2258" s="103">
        <v>-1.1354160072266666</v>
      </c>
      <c r="BI2258" s="103">
        <v>-0.8565846324601083</v>
      </c>
      <c r="BJ2258" s="103">
        <v>-1.2247346151650524</v>
      </c>
      <c r="BK2258" s="103">
        <v>-0.6129230415652358</v>
      </c>
      <c r="BL2258" s="103">
        <v>-1.0907140864322302</v>
      </c>
      <c r="BM2258" s="103">
        <v>-0.87378270788661627</v>
      </c>
      <c r="BN2258" s="103">
        <v>-1.1641466301383909</v>
      </c>
      <c r="BO2258" s="103">
        <f t="shared" si="2282"/>
        <v>0.4213262667929269</v>
      </c>
      <c r="BP2258" s="103">
        <v>0.96303462694264352</v>
      </c>
      <c r="BQ2258" s="103">
        <v>1.032629450001284</v>
      </c>
      <c r="BR2258" s="103">
        <v>-8.1750246201479498E-2</v>
      </c>
      <c r="BS2258" s="103">
        <v>-0.49388545633871933</v>
      </c>
      <c r="BT2258" s="103">
        <v>0.37374742227383606</v>
      </c>
      <c r="BU2258" s="103">
        <v>0.45366799672784452</v>
      </c>
      <c r="BV2258" s="103">
        <v>0.32747438183805916</v>
      </c>
      <c r="BW2258" s="103">
        <v>0.38443496206992722</v>
      </c>
      <c r="BX2258" s="103">
        <v>0.41356771781749363</v>
      </c>
      <c r="BY2258" s="103">
        <v>0.25935758668767273</v>
      </c>
      <c r="BZ2258" s="102">
        <v>0.21942616107905233</v>
      </c>
      <c r="CA2258" s="103">
        <f t="shared" si="2283"/>
        <v>0.16088976073351391</v>
      </c>
      <c r="CB2258" s="103">
        <v>-1.3670846236028076</v>
      </c>
      <c r="CC2258" s="103">
        <v>-1.390384844821031</v>
      </c>
      <c r="CD2258" s="103">
        <v>-1.6669353866315624</v>
      </c>
      <c r="CE2258" s="103">
        <v>-1.4239239191876472</v>
      </c>
      <c r="CF2258" s="103">
        <v>-1.4450043659938727</v>
      </c>
      <c r="CG2258" s="103">
        <v>-1.738081396033361</v>
      </c>
      <c r="CH2258" s="103">
        <v>-1.2795155942257885</v>
      </c>
      <c r="CI2258" s="103">
        <v>-1.2525143281563911</v>
      </c>
      <c r="CJ2258" s="102">
        <v>-1.2891839740009672</v>
      </c>
      <c r="CK2258" s="102">
        <v>-1.2508333685990334</v>
      </c>
      <c r="CL2258" s="103">
        <f t="shared" si="2284"/>
        <v>0.75340830928441926</v>
      </c>
      <c r="CM2258" s="103">
        <v>-1.0694313078568367</v>
      </c>
      <c r="CN2258" s="103">
        <v>0.35773624051330583</v>
      </c>
      <c r="CO2258" s="103">
        <v>0.35281089468229032</v>
      </c>
      <c r="CP2258" s="103">
        <v>0.18146985342095198</v>
      </c>
      <c r="CQ2258" s="103">
        <v>-0.43317657160707984</v>
      </c>
      <c r="CR2258" s="103">
        <v>-0.83153056773040879</v>
      </c>
      <c r="CS2258" s="103">
        <v>0.91018429747444041</v>
      </c>
      <c r="CT2258" s="103">
        <v>0.47907637604944348</v>
      </c>
      <c r="CU2258" s="103">
        <v>-0.33523621821868693</v>
      </c>
      <c r="CV2258" s="103">
        <v>1.003328803490064</v>
      </c>
      <c r="CW2258" s="103">
        <v>0.68852717613151626</v>
      </c>
      <c r="CX2258" s="103">
        <v>0.73773558534923467</v>
      </c>
      <c r="CY2258" s="103">
        <v>0.50826142934104979</v>
      </c>
      <c r="CZ2258" s="103">
        <v>-0.11258625383410392</v>
      </c>
      <c r="DA2258" s="103">
        <f t="shared" si="2285"/>
        <v>1.5989078825805163</v>
      </c>
      <c r="DB2258" s="102">
        <v>1.9441952278017018</v>
      </c>
      <c r="DC2258" s="102">
        <v>1.6709788072718696</v>
      </c>
      <c r="DD2258" s="102">
        <v>1.3861200268443608</v>
      </c>
      <c r="DE2258" s="102">
        <v>1.4596633122786935</v>
      </c>
      <c r="DF2258" s="102">
        <v>1.5434698491587029</v>
      </c>
      <c r="DG2258" s="102">
        <v>1.4332563529840687</v>
      </c>
      <c r="DH2258" s="102">
        <v>1.9775764973068777</v>
      </c>
      <c r="DI2258" s="102">
        <v>1.6791225206977929</v>
      </c>
      <c r="DJ2258" s="102">
        <v>1.3618048072559525</v>
      </c>
      <c r="DK2258" s="102">
        <v>2.1102827741039025</v>
      </c>
      <c r="DL2258" s="102">
        <v>1.8068433652466305</v>
      </c>
      <c r="DM2258" s="102">
        <v>1.1909585805844507</v>
      </c>
      <c r="DN2258" s="104">
        <f>+DN2250*DN2635/DN$2629</f>
        <v>0.9192703184724581</v>
      </c>
      <c r="DO2258" s="102">
        <v>1.1909585805844507</v>
      </c>
      <c r="DP2258" s="102">
        <v>2.1828867862188326</v>
      </c>
      <c r="DQ2258" s="102">
        <v>2.0109647452769761</v>
      </c>
      <c r="DR2258" s="102">
        <v>1.6942653498475226</v>
      </c>
      <c r="DS2258" s="102">
        <v>2.4112916163388798</v>
      </c>
      <c r="DT2258" s="102">
        <v>2.2057067133718014</v>
      </c>
      <c r="DU2258" s="102">
        <v>2.0439908201727199</v>
      </c>
      <c r="DV2258" s="105">
        <f t="shared" si="2287"/>
        <v>0.9096796596367378</v>
      </c>
      <c r="DW2258" s="106">
        <f t="shared" si="2287"/>
        <v>0.78730914740508418</v>
      </c>
      <c r="DX2258" s="107">
        <f t="shared" si="2287"/>
        <v>1.1591478416818728</v>
      </c>
      <c r="DZ2258" s="102">
        <f t="shared" si="2288"/>
        <v>0.40107555391963079</v>
      </c>
      <c r="EC2258" s="102">
        <f t="shared" si="2289"/>
        <v>0.19856543882550806</v>
      </c>
      <c r="EF2258" s="102">
        <f t="shared" si="2290"/>
        <v>1.6279247347503925E-2</v>
      </c>
      <c r="EI2258" s="102">
        <f t="shared" si="2291"/>
        <v>-8.0408957552004015E-2</v>
      </c>
      <c r="EL2258" s="102">
        <f t="shared" si="2292"/>
        <v>-0.19788735933215096</v>
      </c>
      <c r="EO2258" s="102">
        <f t="shared" si="2293"/>
        <v>-0.27078639521169268</v>
      </c>
    </row>
    <row r="2259" spans="1:145" ht="15.5" x14ac:dyDescent="0.35">
      <c r="A2259" s="56" t="s">
        <v>611</v>
      </c>
      <c r="B2259" s="102" t="e">
        <f t="shared" ref="B2259:AA2259" si="2294">B544*100/B2629</f>
        <v>#VALUE!</v>
      </c>
      <c r="C2259" s="102" t="e">
        <f t="shared" si="2294"/>
        <v>#VALUE!</v>
      </c>
      <c r="D2259" s="102" t="e">
        <f t="shared" si="2294"/>
        <v>#VALUE!</v>
      </c>
      <c r="E2259" s="102" t="e">
        <f t="shared" si="2294"/>
        <v>#VALUE!</v>
      </c>
      <c r="F2259" s="102" t="e">
        <f t="shared" si="2294"/>
        <v>#VALUE!</v>
      </c>
      <c r="G2259" s="102" t="e">
        <f t="shared" si="2294"/>
        <v>#VALUE!</v>
      </c>
      <c r="H2259" s="102" t="e">
        <f t="shared" si="2294"/>
        <v>#VALUE!</v>
      </c>
      <c r="I2259" s="102" t="e">
        <f t="shared" si="2294"/>
        <v>#VALUE!</v>
      </c>
      <c r="J2259" s="102" t="e">
        <f t="shared" si="2294"/>
        <v>#VALUE!</v>
      </c>
      <c r="K2259" s="102" t="e">
        <f t="shared" si="2294"/>
        <v>#VALUE!</v>
      </c>
      <c r="L2259" s="102" t="e">
        <f t="shared" si="2294"/>
        <v>#VALUE!</v>
      </c>
      <c r="M2259" s="102" t="e">
        <f t="shared" si="2294"/>
        <v>#VALUE!</v>
      </c>
      <c r="N2259" s="102" t="e">
        <f t="shared" si="2294"/>
        <v>#VALUE!</v>
      </c>
      <c r="O2259" s="102" t="e">
        <f t="shared" si="2294"/>
        <v>#VALUE!</v>
      </c>
      <c r="P2259" s="102" t="e">
        <f t="shared" si="2294"/>
        <v>#VALUE!</v>
      </c>
      <c r="Q2259" s="102" t="e">
        <f t="shared" si="2294"/>
        <v>#VALUE!</v>
      </c>
      <c r="R2259" s="102" t="e">
        <f t="shared" si="2294"/>
        <v>#VALUE!</v>
      </c>
      <c r="S2259" s="102" t="e">
        <f t="shared" si="2294"/>
        <v>#VALUE!</v>
      </c>
      <c r="T2259" s="102" t="e">
        <f t="shared" si="2294"/>
        <v>#VALUE!</v>
      </c>
      <c r="U2259" s="102" t="e">
        <f t="shared" si="2294"/>
        <v>#VALUE!</v>
      </c>
      <c r="V2259" s="102" t="e">
        <f t="shared" si="2294"/>
        <v>#VALUE!</v>
      </c>
      <c r="W2259" s="102" t="e">
        <f t="shared" si="2294"/>
        <v>#VALUE!</v>
      </c>
      <c r="X2259" s="103" t="e">
        <f t="shared" si="2294"/>
        <v>#VALUE!</v>
      </c>
      <c r="Y2259" s="103" t="e">
        <f t="shared" si="2294"/>
        <v>#VALUE!</v>
      </c>
      <c r="Z2259" s="102" t="e">
        <f t="shared" si="2294"/>
        <v>#VALUE!</v>
      </c>
      <c r="AA2259" s="102" t="e">
        <f t="shared" si="2294"/>
        <v>#VALUE!</v>
      </c>
      <c r="AB2259" s="102">
        <v>-5.0106098573826072</v>
      </c>
      <c r="AC2259" s="102">
        <v>-4.4905251970903439</v>
      </c>
      <c r="AD2259" s="102">
        <v>-6.7712498897326618</v>
      </c>
      <c r="AE2259" s="102" t="e">
        <f>AE544*100/AE2629</f>
        <v>#VALUE!</v>
      </c>
      <c r="AF2259" s="102">
        <v>-6.6989904822850121</v>
      </c>
      <c r="AG2259" s="102">
        <v>-8.0791106371459431</v>
      </c>
      <c r="AH2259" s="102">
        <v>-9.5195366192088429</v>
      </c>
      <c r="AI2259" s="102">
        <v>-11.076113683949488</v>
      </c>
      <c r="AJ2259" s="103" t="e">
        <f>AJ544*100/AJ2629</f>
        <v>#VALUE!</v>
      </c>
      <c r="AK2259" s="103">
        <v>-19.976918207880654</v>
      </c>
      <c r="AL2259" s="103">
        <v>-11.434870792827688</v>
      </c>
      <c r="AM2259" s="103">
        <v>-11.394747263481356</v>
      </c>
      <c r="AN2259" s="103">
        <v>-11.394971041198247</v>
      </c>
      <c r="AO2259" s="103" t="e">
        <f>AO544*100/AO2629</f>
        <v>#VALUE!</v>
      </c>
      <c r="AP2259" s="103">
        <v>-14.41092021526871</v>
      </c>
      <c r="AQ2259" s="103">
        <v>-14.795254905368466</v>
      </c>
      <c r="AR2259" s="103">
        <v>-12.45861025136147</v>
      </c>
      <c r="AS2259" s="103" t="e">
        <f>AS544*100/AS2629</f>
        <v>#VALUE!</v>
      </c>
      <c r="AT2259" s="103">
        <v>-8.1951787916912817</v>
      </c>
      <c r="AU2259" s="103">
        <v>-7.9307450568427402</v>
      </c>
      <c r="AV2259" s="103">
        <v>-6.3772716934829337</v>
      </c>
      <c r="AW2259" s="103">
        <v>-6.1885816216776002</v>
      </c>
      <c r="AX2259" s="103" t="e">
        <f>AX544*100/AX2629</f>
        <v>#VALUE!</v>
      </c>
      <c r="AY2259" s="103"/>
      <c r="AZ2259" s="103">
        <v>-4.0243247790937193</v>
      </c>
      <c r="BA2259" s="103">
        <v>-6.1335403032745734</v>
      </c>
      <c r="BB2259" s="103">
        <v>-4.3040259703798744</v>
      </c>
      <c r="BC2259" s="103">
        <v>-6.5188018986861662</v>
      </c>
      <c r="BD2259" s="103">
        <v>-3.0938287029202258</v>
      </c>
      <c r="BE2259" s="103">
        <v>-5.6113020774972906</v>
      </c>
      <c r="BF2259" s="103" t="e">
        <f>BF544*100/BF2629</f>
        <v>#VALUE!</v>
      </c>
      <c r="BG2259" s="103">
        <v>-4.9561039659599588</v>
      </c>
      <c r="BH2259" s="103">
        <v>-8.7725248950752945</v>
      </c>
      <c r="BI2259" s="103">
        <v>-6.1304872067037017</v>
      </c>
      <c r="BJ2259" s="103">
        <v>-9.4956339723643097</v>
      </c>
      <c r="BK2259" s="103">
        <v>-3.6351467313286241</v>
      </c>
      <c r="BL2259" s="103">
        <v>-9.1997648665093088</v>
      </c>
      <c r="BM2259" s="103">
        <v>-4.385234412716966</v>
      </c>
      <c r="BN2259" s="103">
        <v>-8.0407510910328028</v>
      </c>
      <c r="BO2259" s="103" t="e">
        <f>BO544*100/BO2629</f>
        <v>#VALUE!</v>
      </c>
      <c r="BP2259" s="103">
        <v>-1.6830013022814181</v>
      </c>
      <c r="BQ2259" s="103">
        <v>-4.4392819475779799</v>
      </c>
      <c r="BR2259" s="103">
        <v>-11.18682521690419</v>
      </c>
      <c r="BS2259" s="103">
        <v>-16.20356852009656</v>
      </c>
      <c r="BT2259" s="103">
        <v>-5.7590437312182585</v>
      </c>
      <c r="BU2259" s="103">
        <v>-7.2616490091225492</v>
      </c>
      <c r="BV2259" s="103">
        <v>-11.429091444452981</v>
      </c>
      <c r="BW2259" s="103">
        <v>-4.4900712703386949</v>
      </c>
      <c r="BX2259" s="103">
        <v>-5.8194606359368635</v>
      </c>
      <c r="BY2259" s="103">
        <v>-8.3937715951928578</v>
      </c>
      <c r="BZ2259" s="102">
        <v>-4.9648011712389462</v>
      </c>
      <c r="CA2259" s="103" t="e">
        <f>CA544*100/CA2629</f>
        <v>#VALUE!</v>
      </c>
      <c r="CB2259" s="103">
        <v>-3.9183056332906485</v>
      </c>
      <c r="CC2259" s="103">
        <v>-4.1323821056508505</v>
      </c>
      <c r="CD2259" s="103">
        <v>-6.0633229223264404</v>
      </c>
      <c r="CE2259" s="103">
        <v>-4.7252665552670141</v>
      </c>
      <c r="CF2259" s="103">
        <v>-4.8335391110359858</v>
      </c>
      <c r="CG2259" s="103">
        <v>-6.9319161594442233</v>
      </c>
      <c r="CH2259" s="103">
        <v>-2.8650706181201513</v>
      </c>
      <c r="CI2259" s="103">
        <v>-3.6057515455826548</v>
      </c>
      <c r="CJ2259" s="102">
        <v>-1.9599580636897236</v>
      </c>
      <c r="CK2259" s="102">
        <v>-3.0150041157015619</v>
      </c>
      <c r="CL2259" s="103" t="e">
        <f>CL544*100/CL2629</f>
        <v>#VALUE!</v>
      </c>
      <c r="CM2259" s="103">
        <v>-3.2373990763063438</v>
      </c>
      <c r="CN2259" s="103">
        <v>2.7783112163011521</v>
      </c>
      <c r="CO2259" s="103">
        <v>2.763288020866574</v>
      </c>
      <c r="CP2259" s="103">
        <v>4.7545418569595688</v>
      </c>
      <c r="CQ2259" s="103">
        <v>1.0981704031244863</v>
      </c>
      <c r="CR2259" s="103">
        <v>-1.9086566807917635</v>
      </c>
      <c r="CS2259" s="103">
        <v>6.4607519641662732</v>
      </c>
      <c r="CT2259" s="103">
        <v>4.6388016415436599</v>
      </c>
      <c r="CU2259" s="103">
        <v>-0.26971220787877942</v>
      </c>
      <c r="CV2259" s="103">
        <v>6.5936262578627831</v>
      </c>
      <c r="CW2259" s="103">
        <v>5.2904827556677017</v>
      </c>
      <c r="CX2259" s="103">
        <v>6.3620953389549619</v>
      </c>
      <c r="CY2259" s="103">
        <v>5.6058524786676749</v>
      </c>
      <c r="CZ2259" s="103">
        <v>3.5760108548654257</v>
      </c>
      <c r="DA2259" s="103" t="e">
        <f t="shared" ref="DA2259" si="2295">DA544*100/DA2629</f>
        <v>#VALUE!</v>
      </c>
      <c r="DB2259" s="102">
        <v>2.4061602464069893</v>
      </c>
      <c r="DC2259" s="102">
        <v>0.94341387121539122</v>
      </c>
      <c r="DD2259" s="102">
        <v>-2.1916964418106377</v>
      </c>
      <c r="DE2259" s="102">
        <v>1.3531617548136701</v>
      </c>
      <c r="DF2259" s="102">
        <v>7.1600533137452529E-2</v>
      </c>
      <c r="DG2259" s="102">
        <v>-2.3392672921326274</v>
      </c>
      <c r="DH2259" s="102">
        <v>2.1908888303801395</v>
      </c>
      <c r="DI2259" s="102">
        <v>0.54573943200455421</v>
      </c>
      <c r="DJ2259" s="102">
        <v>-1.8909558030365636</v>
      </c>
      <c r="DK2259" s="102">
        <v>1.0979492650944764</v>
      </c>
      <c r="DL2259" s="102">
        <v>-0.24003659874237646</v>
      </c>
      <c r="DM2259" s="102">
        <v>-1.5385413944104296</v>
      </c>
      <c r="DN2259" s="104" t="e">
        <f t="shared" ref="DN2259" si="2296">DN544*100/DN2629</f>
        <v>#VALUE!</v>
      </c>
      <c r="DO2259" s="102">
        <v>-1.5385413944104296</v>
      </c>
      <c r="DP2259" s="102">
        <v>2.472979618029878</v>
      </c>
      <c r="DQ2259" s="102">
        <v>1.5010664955034132</v>
      </c>
      <c r="DR2259" s="102">
        <v>0.72834828925223472</v>
      </c>
      <c r="DS2259" s="102">
        <v>4.3931251012130232</v>
      </c>
      <c r="DT2259" s="102">
        <v>3.5918010565526579</v>
      </c>
      <c r="DU2259" s="102">
        <v>3.7347632657281684</v>
      </c>
      <c r="DV2259" s="105" t="e">
        <f>DV544*100/DV2629</f>
        <v>#VALUE!</v>
      </c>
      <c r="DW2259" s="106" t="e">
        <f>DW544*100/DW2629</f>
        <v>#VALUE!</v>
      </c>
      <c r="DX2259" s="107" t="e">
        <f>DX544*100/DX2629</f>
        <v>#VALUE!</v>
      </c>
      <c r="DZ2259" s="102" t="e">
        <f>DZ544*100/DZ2629</f>
        <v>#VALUE!</v>
      </c>
      <c r="EC2259" s="102" t="e">
        <f>EC544*100/EC2629</f>
        <v>#VALUE!</v>
      </c>
      <c r="EF2259" s="102" t="e">
        <f>EF544*100/EF2629</f>
        <v>#VALUE!</v>
      </c>
      <c r="EI2259" s="102" t="e">
        <f>EI544*100/EI2629</f>
        <v>#VALUE!</v>
      </c>
      <c r="EL2259" s="102" t="e">
        <f>EL544*100/EL2629</f>
        <v>#VALUE!</v>
      </c>
      <c r="EO2259" s="102" t="e">
        <f>EO544*100/EO2629</f>
        <v>#VALUE!</v>
      </c>
    </row>
    <row r="2260" spans="1:145" ht="15.5" x14ac:dyDescent="0.35">
      <c r="A2260" s="12" t="s">
        <v>1</v>
      </c>
      <c r="B2260" s="285" t="s">
        <v>1</v>
      </c>
      <c r="C2260" s="285" t="s">
        <v>1</v>
      </c>
      <c r="D2260" s="285" t="s">
        <v>1</v>
      </c>
      <c r="E2260" s="285" t="s">
        <v>1</v>
      </c>
      <c r="F2260" s="285" t="s">
        <v>1</v>
      </c>
      <c r="G2260" s="285" t="s">
        <v>1</v>
      </c>
      <c r="H2260" s="285" t="s">
        <v>1</v>
      </c>
      <c r="I2260" s="285" t="s">
        <v>1</v>
      </c>
      <c r="J2260" s="285" t="s">
        <v>1</v>
      </c>
      <c r="K2260" s="285" t="s">
        <v>1</v>
      </c>
      <c r="L2260" s="285" t="s">
        <v>1</v>
      </c>
      <c r="M2260" s="285" t="s">
        <v>1</v>
      </c>
      <c r="N2260" s="285" t="s">
        <v>1</v>
      </c>
      <c r="O2260" s="285" t="s">
        <v>1</v>
      </c>
      <c r="P2260" s="285" t="s">
        <v>1</v>
      </c>
      <c r="Q2260" s="285" t="s">
        <v>1</v>
      </c>
      <c r="R2260" s="285" t="s">
        <v>1</v>
      </c>
      <c r="S2260" s="285" t="s">
        <v>1</v>
      </c>
      <c r="T2260" s="285" t="s">
        <v>1</v>
      </c>
      <c r="U2260" s="285" t="s">
        <v>1</v>
      </c>
      <c r="V2260" s="109" t="s">
        <v>1</v>
      </c>
      <c r="W2260" s="109" t="s">
        <v>1</v>
      </c>
      <c r="X2260" s="110" t="s">
        <v>1</v>
      </c>
      <c r="Y2260" s="110" t="s">
        <v>1</v>
      </c>
      <c r="Z2260" s="109" t="s">
        <v>1</v>
      </c>
      <c r="AA2260" s="109" t="s">
        <v>1</v>
      </c>
      <c r="AB2260" s="109" t="s">
        <v>1</v>
      </c>
      <c r="AC2260" s="109" t="s">
        <v>1</v>
      </c>
      <c r="AD2260" s="109" t="s">
        <v>1</v>
      </c>
      <c r="AE2260" s="109" t="s">
        <v>1</v>
      </c>
      <c r="AF2260" s="109" t="s">
        <v>1</v>
      </c>
      <c r="AG2260" s="109" t="s">
        <v>1</v>
      </c>
      <c r="AH2260" s="109" t="s">
        <v>1</v>
      </c>
      <c r="AI2260" s="109" t="s">
        <v>1</v>
      </c>
      <c r="AJ2260" s="110" t="s">
        <v>1</v>
      </c>
      <c r="AK2260" s="110" t="s">
        <v>1</v>
      </c>
      <c r="AL2260" s="110" t="s">
        <v>1</v>
      </c>
      <c r="AM2260" s="110" t="s">
        <v>1</v>
      </c>
      <c r="AN2260" s="110" t="s">
        <v>1</v>
      </c>
      <c r="AO2260" s="110" t="s">
        <v>1</v>
      </c>
      <c r="AP2260" s="110" t="s">
        <v>1</v>
      </c>
      <c r="AQ2260" s="110" t="s">
        <v>1</v>
      </c>
      <c r="AR2260" s="110" t="s">
        <v>1</v>
      </c>
      <c r="AS2260" s="110" t="s">
        <v>1</v>
      </c>
      <c r="AT2260" s="110" t="s">
        <v>1</v>
      </c>
      <c r="AU2260" s="110" t="s">
        <v>1</v>
      </c>
      <c r="AV2260" s="110" t="s">
        <v>1</v>
      </c>
      <c r="AW2260" s="110" t="s">
        <v>1</v>
      </c>
      <c r="AX2260" s="110" t="s">
        <v>1</v>
      </c>
      <c r="AY2260" s="110"/>
      <c r="AZ2260" s="110" t="s">
        <v>1</v>
      </c>
      <c r="BA2260" s="110" t="s">
        <v>1</v>
      </c>
      <c r="BB2260" s="110" t="s">
        <v>1</v>
      </c>
      <c r="BC2260" s="110" t="s">
        <v>1</v>
      </c>
      <c r="BD2260" s="110" t="s">
        <v>1</v>
      </c>
      <c r="BE2260" s="110" t="s">
        <v>1</v>
      </c>
      <c r="BF2260" s="110" t="s">
        <v>1</v>
      </c>
      <c r="BG2260" s="110" t="s">
        <v>1</v>
      </c>
      <c r="BH2260" s="110" t="s">
        <v>1</v>
      </c>
      <c r="BI2260" s="110" t="s">
        <v>1</v>
      </c>
      <c r="BJ2260" s="110" t="s">
        <v>1</v>
      </c>
      <c r="BK2260" s="110" t="s">
        <v>1</v>
      </c>
      <c r="BL2260" s="110" t="s">
        <v>1</v>
      </c>
      <c r="BM2260" s="110" t="s">
        <v>1</v>
      </c>
      <c r="BN2260" s="110" t="s">
        <v>1</v>
      </c>
      <c r="BO2260" s="110" t="s">
        <v>1</v>
      </c>
      <c r="BP2260" s="110" t="s">
        <v>1</v>
      </c>
      <c r="BQ2260" s="110" t="s">
        <v>1</v>
      </c>
      <c r="BR2260" s="110" t="s">
        <v>1</v>
      </c>
      <c r="BS2260" s="110" t="s">
        <v>1</v>
      </c>
      <c r="BT2260" s="110" t="s">
        <v>1</v>
      </c>
      <c r="BU2260" s="110" t="s">
        <v>1</v>
      </c>
      <c r="BV2260" s="110" t="s">
        <v>1</v>
      </c>
      <c r="BW2260" s="110" t="s">
        <v>1</v>
      </c>
      <c r="BX2260" s="110" t="s">
        <v>1</v>
      </c>
      <c r="BY2260" s="110" t="s">
        <v>1</v>
      </c>
      <c r="BZ2260" s="109" t="s">
        <v>1</v>
      </c>
      <c r="CA2260" s="110" t="s">
        <v>1</v>
      </c>
      <c r="CB2260" s="110" t="s">
        <v>1</v>
      </c>
      <c r="CC2260" s="110" t="s">
        <v>1</v>
      </c>
      <c r="CD2260" s="110" t="s">
        <v>1</v>
      </c>
      <c r="CE2260" s="110" t="s">
        <v>1</v>
      </c>
      <c r="CF2260" s="110" t="s">
        <v>1</v>
      </c>
      <c r="CG2260" s="110" t="s">
        <v>1</v>
      </c>
      <c r="CH2260" s="110" t="s">
        <v>1</v>
      </c>
      <c r="CI2260" s="110" t="s">
        <v>1</v>
      </c>
      <c r="CJ2260" s="109" t="s">
        <v>1</v>
      </c>
      <c r="CK2260" s="109" t="s">
        <v>1</v>
      </c>
      <c r="CL2260" s="110" t="s">
        <v>1</v>
      </c>
      <c r="CM2260" s="110" t="s">
        <v>1</v>
      </c>
      <c r="CN2260" s="110" t="s">
        <v>1</v>
      </c>
      <c r="CO2260" s="110" t="s">
        <v>1</v>
      </c>
      <c r="CP2260" s="110" t="s">
        <v>1</v>
      </c>
      <c r="CQ2260" s="110" t="s">
        <v>1</v>
      </c>
      <c r="CR2260" s="110" t="s">
        <v>1</v>
      </c>
      <c r="CS2260" s="110" t="s">
        <v>1</v>
      </c>
      <c r="CT2260" s="110" t="s">
        <v>1</v>
      </c>
      <c r="CU2260" s="110" t="s">
        <v>1</v>
      </c>
      <c r="CV2260" s="110" t="s">
        <v>1</v>
      </c>
      <c r="CW2260" s="110" t="s">
        <v>1</v>
      </c>
      <c r="CX2260" s="110" t="s">
        <v>1</v>
      </c>
      <c r="CY2260" s="110" t="s">
        <v>1</v>
      </c>
      <c r="CZ2260" s="110" t="s">
        <v>1</v>
      </c>
      <c r="DA2260" s="110" t="s">
        <v>1</v>
      </c>
      <c r="DB2260" s="109" t="s">
        <v>1</v>
      </c>
      <c r="DC2260" s="109" t="s">
        <v>1</v>
      </c>
      <c r="DD2260" s="109" t="s">
        <v>1</v>
      </c>
      <c r="DE2260" s="109" t="s">
        <v>1</v>
      </c>
      <c r="DF2260" s="109" t="s">
        <v>1</v>
      </c>
      <c r="DG2260" s="109" t="s">
        <v>1</v>
      </c>
      <c r="DH2260" s="109" t="s">
        <v>1</v>
      </c>
      <c r="DI2260" s="109" t="s">
        <v>1</v>
      </c>
      <c r="DJ2260" s="109" t="s">
        <v>1</v>
      </c>
      <c r="DK2260" s="109" t="s">
        <v>1</v>
      </c>
      <c r="DL2260" s="109" t="s">
        <v>1</v>
      </c>
      <c r="DM2260" s="109" t="s">
        <v>1</v>
      </c>
      <c r="DN2260" s="111" t="s">
        <v>1</v>
      </c>
      <c r="DO2260" s="109" t="s">
        <v>1</v>
      </c>
      <c r="DP2260" s="109" t="s">
        <v>1</v>
      </c>
      <c r="DQ2260" s="109" t="s">
        <v>1</v>
      </c>
      <c r="DR2260" s="109" t="s">
        <v>1</v>
      </c>
      <c r="DS2260" s="109" t="s">
        <v>1</v>
      </c>
      <c r="DT2260" s="109" t="s">
        <v>1</v>
      </c>
      <c r="DU2260" s="109" t="s">
        <v>1</v>
      </c>
      <c r="DV2260" s="112" t="s">
        <v>1</v>
      </c>
      <c r="DW2260" s="113" t="s">
        <v>1</v>
      </c>
      <c r="DX2260" s="114" t="s">
        <v>1</v>
      </c>
      <c r="DZ2260" s="109" t="s">
        <v>1</v>
      </c>
      <c r="EC2260" s="109" t="s">
        <v>1</v>
      </c>
      <c r="EF2260" s="109" t="s">
        <v>1</v>
      </c>
      <c r="EI2260" s="109" t="s">
        <v>1</v>
      </c>
      <c r="EL2260" s="109" t="s">
        <v>1</v>
      </c>
      <c r="EO2260" s="109" t="s">
        <v>1</v>
      </c>
    </row>
    <row r="2261" spans="1:145" ht="15.5" x14ac:dyDescent="0.35">
      <c r="A2261" s="56" t="s">
        <v>108</v>
      </c>
      <c r="B2261" s="102"/>
      <c r="C2261" s="102"/>
      <c r="D2261" s="102"/>
      <c r="E2261" s="102"/>
      <c r="F2261" s="102"/>
      <c r="G2261" s="102"/>
      <c r="H2261" s="102"/>
      <c r="I2261" s="102"/>
      <c r="J2261" s="102"/>
      <c r="K2261" s="102"/>
      <c r="L2261" s="102"/>
      <c r="M2261" s="102"/>
      <c r="N2261" s="102"/>
      <c r="O2261" s="102"/>
      <c r="P2261" s="102"/>
      <c r="Q2261" s="102"/>
      <c r="R2261" s="102"/>
    </row>
    <row r="2262" spans="1:145" ht="15.5" x14ac:dyDescent="0.35">
      <c r="A2262" s="116"/>
      <c r="B2262" s="102"/>
      <c r="C2262" s="102"/>
      <c r="D2262" s="102"/>
      <c r="E2262" s="102"/>
      <c r="F2262" s="102"/>
      <c r="G2262" s="102"/>
      <c r="H2262" s="102"/>
      <c r="I2262" s="102"/>
      <c r="J2262" s="102"/>
      <c r="K2262" s="102"/>
      <c r="L2262" s="102"/>
      <c r="M2262" s="102"/>
      <c r="N2262" s="102"/>
      <c r="O2262" s="102"/>
      <c r="P2262" s="102"/>
      <c r="Q2262" s="102"/>
      <c r="R2262" s="102"/>
    </row>
    <row r="2263" spans="1:145" ht="20.149999999999999" customHeight="1" x14ac:dyDescent="0.35">
      <c r="A2263" s="116"/>
      <c r="B2263" s="102"/>
      <c r="C2263" s="102"/>
      <c r="D2263" s="102"/>
      <c r="E2263" s="102"/>
      <c r="F2263" s="102"/>
      <c r="G2263" s="102"/>
      <c r="H2263" s="102"/>
      <c r="I2263" s="102"/>
      <c r="J2263" s="102"/>
      <c r="K2263" s="102"/>
      <c r="L2263" s="102"/>
      <c r="M2263" s="102"/>
      <c r="N2263" s="102"/>
      <c r="O2263" s="102"/>
      <c r="P2263" s="102"/>
      <c r="Q2263" s="102"/>
      <c r="R2263" s="102"/>
    </row>
    <row r="2264" spans="1:145" ht="20.149999999999999" customHeight="1" x14ac:dyDescent="0.35">
      <c r="A2264" s="116"/>
      <c r="B2264" s="102"/>
      <c r="C2264" s="102"/>
      <c r="D2264" s="102"/>
      <c r="E2264" s="102"/>
      <c r="F2264" s="102"/>
      <c r="G2264" s="102"/>
      <c r="H2264" s="102"/>
      <c r="I2264" s="102"/>
      <c r="J2264" s="102"/>
      <c r="K2264" s="102"/>
      <c r="L2264" s="102"/>
      <c r="M2264" s="102"/>
      <c r="N2264" s="102"/>
      <c r="O2264" s="102"/>
      <c r="P2264" s="102"/>
      <c r="Q2264" s="102"/>
      <c r="R2264" s="102"/>
    </row>
    <row r="2265" spans="1:145" ht="15.5" x14ac:dyDescent="0.35">
      <c r="A2265" s="116"/>
      <c r="B2265" s="102"/>
      <c r="C2265" s="102"/>
      <c r="D2265" s="102"/>
      <c r="E2265" s="102"/>
      <c r="F2265" s="102"/>
      <c r="G2265" s="102"/>
      <c r="H2265" s="102"/>
      <c r="I2265" s="102"/>
      <c r="J2265" s="102"/>
      <c r="K2265" s="102"/>
      <c r="L2265" s="102"/>
      <c r="M2265" s="102"/>
      <c r="N2265" s="102"/>
      <c r="O2265" s="102"/>
      <c r="P2265" s="102"/>
      <c r="Q2265" s="102"/>
      <c r="R2265" s="102"/>
    </row>
    <row r="2266" spans="1:145" ht="15.5" x14ac:dyDescent="0.35">
      <c r="A2266" s="27"/>
      <c r="B2266" s="27"/>
      <c r="C2266" s="27"/>
      <c r="D2266" s="27"/>
      <c r="I2266" s="126"/>
      <c r="Q2266" s="27"/>
      <c r="Z2266" s="27"/>
    </row>
    <row r="2267" spans="1:145" ht="15.5" x14ac:dyDescent="0.35">
      <c r="A2267" s="27"/>
      <c r="B2267" s="27"/>
      <c r="C2267" s="27"/>
      <c r="D2267" s="27"/>
      <c r="I2267" s="126"/>
      <c r="Q2267" s="27"/>
      <c r="Y2267" s="126" t="s">
        <v>723</v>
      </c>
      <c r="Z2267" s="27"/>
    </row>
    <row r="2268" spans="1:145" ht="15.5" x14ac:dyDescent="0.35">
      <c r="A2268" s="27"/>
      <c r="B2268" s="115"/>
      <c r="C2268" s="27"/>
      <c r="D2268" s="117"/>
      <c r="I2268" s="118"/>
      <c r="Q2268" s="27"/>
      <c r="Y2268" s="118">
        <f ca="1">NOW()</f>
        <v>45628.398694444448</v>
      </c>
      <c r="AE2268" s="56" t="s">
        <v>712</v>
      </c>
    </row>
    <row r="2269" spans="1:145" ht="15.5" x14ac:dyDescent="0.35">
      <c r="A2269" s="27"/>
      <c r="B2269" s="115"/>
      <c r="C2269" s="27"/>
      <c r="D2269" s="117"/>
      <c r="I2269" s="151"/>
      <c r="Q2269" s="27"/>
      <c r="Y2269" s="151">
        <f ca="1">NOW()</f>
        <v>45628.398694444448</v>
      </c>
      <c r="Z2269" s="372" t="s">
        <v>496</v>
      </c>
    </row>
    <row r="2270" spans="1:145" ht="9.75" customHeight="1" x14ac:dyDescent="0.35">
      <c r="A2270" s="12" t="s">
        <v>1</v>
      </c>
      <c r="B2270" s="12" t="s">
        <v>1</v>
      </c>
      <c r="C2270" s="12" t="s">
        <v>1</v>
      </c>
      <c r="D2270" s="12" t="s">
        <v>1</v>
      </c>
      <c r="E2270" s="12" t="s">
        <v>1</v>
      </c>
      <c r="F2270" s="12" t="s">
        <v>1</v>
      </c>
      <c r="G2270" s="12" t="s">
        <v>1</v>
      </c>
      <c r="H2270" s="12" t="s">
        <v>1</v>
      </c>
      <c r="I2270" s="12" t="s">
        <v>1</v>
      </c>
      <c r="J2270" s="12" t="s">
        <v>1</v>
      </c>
      <c r="K2270" s="12" t="s">
        <v>1</v>
      </c>
      <c r="L2270" s="12" t="s">
        <v>1</v>
      </c>
      <c r="M2270" s="12" t="s">
        <v>1</v>
      </c>
      <c r="N2270" s="12" t="s">
        <v>1</v>
      </c>
      <c r="O2270" s="12" t="s">
        <v>1</v>
      </c>
      <c r="P2270" s="12" t="s">
        <v>1</v>
      </c>
      <c r="Q2270" s="12" t="str">
        <f>+Q$4</f>
        <v>-</v>
      </c>
      <c r="R2270" s="12" t="str">
        <f>+R$4</f>
        <v>-</v>
      </c>
      <c r="S2270" s="12" t="str">
        <f>+S$4</f>
        <v>-</v>
      </c>
      <c r="T2270" s="12" t="str">
        <f>+T$4</f>
        <v>-</v>
      </c>
      <c r="U2270" s="12" t="s">
        <v>1</v>
      </c>
      <c r="V2270" s="12" t="s">
        <v>1</v>
      </c>
      <c r="W2270" s="12" t="s">
        <v>1</v>
      </c>
      <c r="X2270" s="13" t="s">
        <v>1</v>
      </c>
      <c r="Y2270" s="13" t="s">
        <v>1</v>
      </c>
      <c r="Z2270" s="12" t="s">
        <v>1</v>
      </c>
      <c r="AA2270" s="12" t="s">
        <v>1</v>
      </c>
      <c r="AB2270" s="12" t="s">
        <v>1</v>
      </c>
      <c r="AC2270" s="12" t="s">
        <v>1</v>
      </c>
      <c r="AD2270" s="12" t="s">
        <v>1</v>
      </c>
      <c r="AE2270" s="12" t="s">
        <v>1</v>
      </c>
      <c r="AF2270" s="12" t="s">
        <v>1</v>
      </c>
      <c r="AG2270" s="12" t="s">
        <v>1</v>
      </c>
      <c r="AH2270" s="12" t="s">
        <v>1</v>
      </c>
      <c r="AI2270" s="12" t="s">
        <v>1</v>
      </c>
      <c r="AJ2270" s="13" t="s">
        <v>1</v>
      </c>
      <c r="AK2270" s="13" t="s">
        <v>1</v>
      </c>
      <c r="AL2270" s="13" t="s">
        <v>1</v>
      </c>
      <c r="AM2270" s="13" t="s">
        <v>1</v>
      </c>
      <c r="AN2270" s="13" t="s">
        <v>1</v>
      </c>
      <c r="AO2270" s="13" t="s">
        <v>1</v>
      </c>
      <c r="AP2270" s="13" t="s">
        <v>1</v>
      </c>
      <c r="AQ2270" s="13" t="s">
        <v>1</v>
      </c>
      <c r="AR2270" s="13" t="s">
        <v>1</v>
      </c>
      <c r="AS2270" s="13" t="s">
        <v>1</v>
      </c>
      <c r="AT2270" s="13" t="s">
        <v>1</v>
      </c>
      <c r="AU2270" s="13" t="s">
        <v>1</v>
      </c>
      <c r="AV2270" s="13" t="s">
        <v>1</v>
      </c>
      <c r="AW2270" s="13" t="s">
        <v>1</v>
      </c>
      <c r="AX2270" s="13" t="s">
        <v>1</v>
      </c>
      <c r="AY2270" s="13"/>
      <c r="AZ2270" s="13" t="s">
        <v>1</v>
      </c>
      <c r="BA2270" s="13" t="s">
        <v>1</v>
      </c>
      <c r="BB2270" s="13" t="s">
        <v>1</v>
      </c>
      <c r="BC2270" s="13" t="s">
        <v>1</v>
      </c>
      <c r="BD2270" s="13" t="s">
        <v>1</v>
      </c>
      <c r="BE2270" s="13" t="s">
        <v>1</v>
      </c>
      <c r="BF2270" s="13" t="s">
        <v>1</v>
      </c>
      <c r="BG2270" s="13" t="s">
        <v>1</v>
      </c>
      <c r="BH2270" s="13" t="s">
        <v>1</v>
      </c>
      <c r="BI2270" s="13" t="s">
        <v>1</v>
      </c>
      <c r="BJ2270" s="13" t="s">
        <v>1</v>
      </c>
      <c r="BK2270" s="13" t="s">
        <v>1</v>
      </c>
      <c r="BL2270" s="13" t="s">
        <v>1</v>
      </c>
      <c r="BM2270" s="13" t="s">
        <v>1</v>
      </c>
      <c r="BN2270" s="13" t="s">
        <v>1</v>
      </c>
      <c r="BO2270" s="13" t="s">
        <v>1</v>
      </c>
      <c r="BP2270" s="13" t="s">
        <v>1</v>
      </c>
      <c r="BQ2270" s="13" t="s">
        <v>1</v>
      </c>
      <c r="BR2270" s="13" t="s">
        <v>1</v>
      </c>
      <c r="BS2270" s="13" t="s">
        <v>1</v>
      </c>
      <c r="BT2270" s="13" t="s">
        <v>1</v>
      </c>
      <c r="BU2270" s="13" t="s">
        <v>1</v>
      </c>
      <c r="BV2270" s="13" t="s">
        <v>1</v>
      </c>
      <c r="BW2270" s="13" t="s">
        <v>1</v>
      </c>
      <c r="BX2270" s="13" t="s">
        <v>1</v>
      </c>
      <c r="BY2270" s="13" t="s">
        <v>1</v>
      </c>
      <c r="BZ2270" s="12" t="s">
        <v>1</v>
      </c>
      <c r="CA2270" s="13" t="s">
        <v>1</v>
      </c>
      <c r="CB2270" s="13" t="s">
        <v>1</v>
      </c>
      <c r="CC2270" s="13" t="s">
        <v>1</v>
      </c>
      <c r="CD2270" s="13" t="s">
        <v>1</v>
      </c>
      <c r="CE2270" s="13" t="s">
        <v>1</v>
      </c>
      <c r="CF2270" s="13" t="s">
        <v>1</v>
      </c>
      <c r="CG2270" s="13" t="s">
        <v>1</v>
      </c>
      <c r="CH2270" s="13" t="s">
        <v>1</v>
      </c>
      <c r="CI2270" s="13" t="s">
        <v>1</v>
      </c>
      <c r="CJ2270" s="12" t="s">
        <v>1</v>
      </c>
      <c r="CK2270" s="12" t="s">
        <v>1</v>
      </c>
      <c r="CL2270" s="13" t="s">
        <v>1</v>
      </c>
      <c r="CM2270" s="13" t="s">
        <v>1</v>
      </c>
      <c r="CN2270" s="13" t="s">
        <v>1</v>
      </c>
      <c r="CO2270" s="13" t="s">
        <v>1</v>
      </c>
      <c r="CP2270" s="13" t="s">
        <v>1</v>
      </c>
      <c r="CQ2270" s="13" t="s">
        <v>1</v>
      </c>
      <c r="CR2270" s="13" t="s">
        <v>1</v>
      </c>
      <c r="CS2270" s="13" t="s">
        <v>1</v>
      </c>
      <c r="CT2270" s="13" t="s">
        <v>1</v>
      </c>
      <c r="CU2270" s="13" t="s">
        <v>1</v>
      </c>
      <c r="CV2270" s="13" t="s">
        <v>1</v>
      </c>
      <c r="CW2270" s="13" t="s">
        <v>1</v>
      </c>
      <c r="CX2270" s="13" t="s">
        <v>1</v>
      </c>
      <c r="CY2270" s="13" t="s">
        <v>1</v>
      </c>
      <c r="CZ2270" s="13" t="s">
        <v>1</v>
      </c>
      <c r="DA2270" s="13" t="s">
        <v>1</v>
      </c>
      <c r="DB2270" s="12" t="s">
        <v>1</v>
      </c>
      <c r="DC2270" s="12" t="s">
        <v>1</v>
      </c>
      <c r="DD2270" s="12" t="s">
        <v>1</v>
      </c>
      <c r="DE2270" s="12" t="s">
        <v>1</v>
      </c>
      <c r="DF2270" s="12" t="s">
        <v>1</v>
      </c>
      <c r="DG2270" s="12" t="s">
        <v>1</v>
      </c>
      <c r="DH2270" s="12" t="s">
        <v>1</v>
      </c>
      <c r="DI2270" s="12" t="s">
        <v>1</v>
      </c>
      <c r="DJ2270" s="12" t="s">
        <v>1</v>
      </c>
      <c r="DK2270" s="12" t="s">
        <v>1</v>
      </c>
      <c r="DL2270" s="12" t="s">
        <v>1</v>
      </c>
      <c r="DM2270" s="12" t="s">
        <v>1</v>
      </c>
      <c r="DN2270" s="23" t="s">
        <v>1</v>
      </c>
      <c r="DO2270" s="12" t="s">
        <v>1</v>
      </c>
      <c r="DP2270" s="12" t="s">
        <v>1</v>
      </c>
      <c r="DQ2270" s="12" t="s">
        <v>1</v>
      </c>
      <c r="DR2270" s="12" t="s">
        <v>1</v>
      </c>
      <c r="DS2270" s="12" t="s">
        <v>1</v>
      </c>
      <c r="DT2270" s="12" t="s">
        <v>1</v>
      </c>
      <c r="DU2270" s="12" t="s">
        <v>1</v>
      </c>
      <c r="DV2270" s="24" t="s">
        <v>1</v>
      </c>
      <c r="DW2270" s="25" t="s">
        <v>1</v>
      </c>
      <c r="DX2270" s="26" t="s">
        <v>1</v>
      </c>
      <c r="DZ2270" s="12" t="s">
        <v>1</v>
      </c>
      <c r="EC2270" s="12" t="s">
        <v>1</v>
      </c>
      <c r="EF2270" s="12" t="s">
        <v>1</v>
      </c>
      <c r="EI2270" s="12" t="s">
        <v>1</v>
      </c>
      <c r="EL2270" s="12" t="s">
        <v>1</v>
      </c>
      <c r="EO2270" s="12" t="s">
        <v>1</v>
      </c>
    </row>
    <row r="2271" spans="1:145" ht="15.5" x14ac:dyDescent="0.35">
      <c r="A2271" s="14"/>
      <c r="B2271" s="14" t="s">
        <v>2</v>
      </c>
      <c r="C2271" s="14" t="s">
        <v>3</v>
      </c>
      <c r="D2271" s="14" t="s">
        <v>4</v>
      </c>
      <c r="E2271" s="14" t="s">
        <v>5</v>
      </c>
      <c r="F2271" s="14" t="s">
        <v>6</v>
      </c>
      <c r="G2271" s="14" t="s">
        <v>7</v>
      </c>
      <c r="H2271" s="14" t="s">
        <v>8</v>
      </c>
      <c r="I2271" s="14" t="s">
        <v>9</v>
      </c>
      <c r="J2271" s="14" t="s">
        <v>10</v>
      </c>
      <c r="K2271" s="15">
        <v>1996</v>
      </c>
      <c r="L2271" s="15">
        <v>1997</v>
      </c>
      <c r="M2271" s="16">
        <v>1998</v>
      </c>
      <c r="N2271" s="16">
        <v>1999</v>
      </c>
      <c r="O2271" s="16">
        <v>2000</v>
      </c>
      <c r="P2271" s="16">
        <v>2001</v>
      </c>
      <c r="Q2271" s="16">
        <v>2002</v>
      </c>
      <c r="R2271" s="16">
        <v>2003</v>
      </c>
      <c r="S2271" s="16">
        <v>2004</v>
      </c>
      <c r="T2271" s="16">
        <v>2005</v>
      </c>
      <c r="U2271" s="16">
        <v>2006</v>
      </c>
      <c r="V2271" s="16">
        <v>2007</v>
      </c>
      <c r="W2271" s="16">
        <v>2008</v>
      </c>
      <c r="X2271" s="17">
        <v>2009</v>
      </c>
      <c r="Y2271" s="17">
        <v>2010</v>
      </c>
      <c r="Z2271" s="16">
        <v>2011</v>
      </c>
      <c r="AA2271" s="16">
        <v>2012</v>
      </c>
      <c r="AB2271" s="16">
        <v>2013</v>
      </c>
      <c r="AC2271" s="16">
        <v>2013</v>
      </c>
      <c r="AD2271" s="16">
        <v>2013</v>
      </c>
      <c r="AE2271" s="16">
        <v>2013</v>
      </c>
      <c r="AF2271" s="16">
        <v>2014</v>
      </c>
      <c r="AG2271" s="16">
        <v>2014</v>
      </c>
      <c r="AH2271" s="16">
        <v>2014</v>
      </c>
      <c r="AI2271" s="16">
        <v>2014</v>
      </c>
      <c r="AJ2271" s="17">
        <v>2014</v>
      </c>
      <c r="AK2271" s="17">
        <v>2015</v>
      </c>
      <c r="AL2271" s="17">
        <v>2015</v>
      </c>
      <c r="AM2271" s="17">
        <v>2015</v>
      </c>
      <c r="AN2271" s="17">
        <v>2015</v>
      </c>
      <c r="AO2271" s="17">
        <f>+AO$5</f>
        <v>2015</v>
      </c>
      <c r="AP2271" s="17">
        <v>2016</v>
      </c>
      <c r="AQ2271" s="17">
        <v>2016</v>
      </c>
      <c r="AR2271" s="17">
        <v>2016</v>
      </c>
      <c r="AS2271" s="17">
        <f>+AS$5</f>
        <v>2016</v>
      </c>
      <c r="AT2271" s="17">
        <v>2017</v>
      </c>
      <c r="AU2271" s="17">
        <v>2017</v>
      </c>
      <c r="AV2271" s="17">
        <v>2017</v>
      </c>
      <c r="AW2271" s="17">
        <v>2017</v>
      </c>
      <c r="AX2271" s="17">
        <f>+AX$5</f>
        <v>2017</v>
      </c>
      <c r="AY2271" s="17"/>
      <c r="AZ2271" s="17">
        <v>2018</v>
      </c>
      <c r="BA2271" s="17">
        <v>2018</v>
      </c>
      <c r="BB2271" s="17">
        <v>2018</v>
      </c>
      <c r="BC2271" s="17">
        <v>2018</v>
      </c>
      <c r="BD2271" s="17">
        <v>2018</v>
      </c>
      <c r="BE2271" s="17">
        <v>2018</v>
      </c>
      <c r="BF2271" s="17">
        <f>+BF$5</f>
        <v>2018</v>
      </c>
      <c r="BG2271" s="17">
        <v>2019</v>
      </c>
      <c r="BH2271" s="17">
        <v>2019</v>
      </c>
      <c r="BI2271" s="17">
        <v>2019</v>
      </c>
      <c r="BJ2271" s="17">
        <v>2019</v>
      </c>
      <c r="BK2271" s="17">
        <v>2019</v>
      </c>
      <c r="BL2271" s="17">
        <v>2019</v>
      </c>
      <c r="BM2271" s="17">
        <v>2019</v>
      </c>
      <c r="BN2271" s="17">
        <v>2019</v>
      </c>
      <c r="BO2271" s="17">
        <f>+BO$5</f>
        <v>2019</v>
      </c>
      <c r="BP2271" s="17">
        <v>2020</v>
      </c>
      <c r="BQ2271" s="17">
        <v>2020</v>
      </c>
      <c r="BR2271" s="17">
        <v>2020</v>
      </c>
      <c r="BS2271" s="17">
        <v>2020</v>
      </c>
      <c r="BT2271" s="17">
        <v>2020</v>
      </c>
      <c r="BU2271" s="17">
        <v>2020</v>
      </c>
      <c r="BV2271" s="17">
        <v>2020</v>
      </c>
      <c r="BW2271" s="17">
        <v>2020</v>
      </c>
      <c r="BX2271" s="17">
        <v>2020</v>
      </c>
      <c r="BY2271" s="17">
        <v>2020</v>
      </c>
      <c r="BZ2271" s="16">
        <v>2020</v>
      </c>
      <c r="CA2271" s="17">
        <f>+CA$5</f>
        <v>2020</v>
      </c>
      <c r="CB2271" s="17">
        <v>2021</v>
      </c>
      <c r="CC2271" s="17">
        <v>2021</v>
      </c>
      <c r="CD2271" s="17">
        <v>2021</v>
      </c>
      <c r="CE2271" s="17">
        <v>2021</v>
      </c>
      <c r="CF2271" s="17">
        <v>2021</v>
      </c>
      <c r="CG2271" s="17">
        <v>2021</v>
      </c>
      <c r="CH2271" s="17">
        <v>2021</v>
      </c>
      <c r="CI2271" s="17">
        <v>2021</v>
      </c>
      <c r="CJ2271" s="16">
        <v>2021</v>
      </c>
      <c r="CK2271" s="16">
        <v>2021</v>
      </c>
      <c r="CL2271" s="17">
        <f>+CL$5</f>
        <v>2021</v>
      </c>
      <c r="CM2271" s="17">
        <v>2022</v>
      </c>
      <c r="CN2271" s="17">
        <v>2022</v>
      </c>
      <c r="CO2271" s="17">
        <v>2022</v>
      </c>
      <c r="CP2271" s="17">
        <v>2022</v>
      </c>
      <c r="CQ2271" s="17">
        <v>2022</v>
      </c>
      <c r="CR2271" s="17">
        <v>2022</v>
      </c>
      <c r="CS2271" s="17">
        <v>2022</v>
      </c>
      <c r="CT2271" s="17">
        <v>2022</v>
      </c>
      <c r="CU2271" s="17">
        <v>2022</v>
      </c>
      <c r="CV2271" s="17">
        <v>2022</v>
      </c>
      <c r="CW2271" s="17">
        <v>2022</v>
      </c>
      <c r="CX2271" s="17">
        <v>2022</v>
      </c>
      <c r="CY2271" s="17">
        <v>2022</v>
      </c>
      <c r="CZ2271" s="17">
        <v>2022</v>
      </c>
      <c r="DA2271" s="17">
        <f t="shared" ref="DA2271:DN2271" si="2297">+DA$5</f>
        <v>2022</v>
      </c>
      <c r="DB2271" s="16">
        <v>2023</v>
      </c>
      <c r="DC2271" s="16">
        <v>2023</v>
      </c>
      <c r="DD2271" s="16">
        <v>2023</v>
      </c>
      <c r="DE2271" s="16">
        <v>2023</v>
      </c>
      <c r="DF2271" s="16">
        <v>2023</v>
      </c>
      <c r="DG2271" s="16">
        <v>2023</v>
      </c>
      <c r="DH2271" s="16">
        <v>2023</v>
      </c>
      <c r="DI2271" s="16">
        <v>2023</v>
      </c>
      <c r="DJ2271" s="16">
        <v>2023</v>
      </c>
      <c r="DK2271" s="16">
        <v>2023</v>
      </c>
      <c r="DL2271" s="16">
        <v>2023</v>
      </c>
      <c r="DM2271" s="16">
        <v>2023</v>
      </c>
      <c r="DN2271" s="19">
        <f t="shared" si="2297"/>
        <v>2023</v>
      </c>
      <c r="DO2271" s="16">
        <v>2023</v>
      </c>
      <c r="DP2271" s="16">
        <v>2024</v>
      </c>
      <c r="DQ2271" s="16">
        <v>2024</v>
      </c>
      <c r="DR2271" s="16">
        <v>2024</v>
      </c>
      <c r="DS2271" s="16">
        <v>2024</v>
      </c>
      <c r="DT2271" s="16">
        <v>2024</v>
      </c>
      <c r="DU2271" s="16">
        <v>2024</v>
      </c>
      <c r="DV2271" s="20">
        <f>+DV$5</f>
        <v>2024</v>
      </c>
      <c r="DW2271" s="21">
        <f>+DW$5</f>
        <v>2024</v>
      </c>
      <c r="DX2271" s="22">
        <f>+DX$5</f>
        <v>2024</v>
      </c>
      <c r="DZ2271" s="16">
        <f>+DZ$5</f>
        <v>2025</v>
      </c>
      <c r="EC2271" s="16">
        <f>+EC$5</f>
        <v>2026</v>
      </c>
      <c r="EF2271" s="16">
        <f>+EF$5</f>
        <v>2027</v>
      </c>
      <c r="EI2271" s="16">
        <f>+EI$5</f>
        <v>2028</v>
      </c>
      <c r="EL2271" s="16">
        <f>+EL$5</f>
        <v>2029</v>
      </c>
      <c r="EO2271" s="16">
        <f>+EO$5</f>
        <v>2030</v>
      </c>
    </row>
    <row r="2272" spans="1:145" ht="9.75" customHeight="1" x14ac:dyDescent="0.35">
      <c r="A2272" s="12" t="s">
        <v>1</v>
      </c>
      <c r="B2272" s="12" t="s">
        <v>1</v>
      </c>
      <c r="C2272" s="12" t="s">
        <v>1</v>
      </c>
      <c r="D2272" s="12" t="s">
        <v>1</v>
      </c>
      <c r="E2272" s="12" t="s">
        <v>1</v>
      </c>
      <c r="F2272" s="12" t="s">
        <v>1</v>
      </c>
      <c r="G2272" s="12" t="s">
        <v>1</v>
      </c>
      <c r="H2272" s="12" t="s">
        <v>1</v>
      </c>
      <c r="I2272" s="12" t="s">
        <v>1</v>
      </c>
      <c r="J2272" s="12" t="s">
        <v>1</v>
      </c>
      <c r="K2272" s="12" t="s">
        <v>1</v>
      </c>
      <c r="L2272" s="12" t="s">
        <v>1</v>
      </c>
      <c r="M2272" s="12" t="s">
        <v>1</v>
      </c>
      <c r="N2272" s="12" t="s">
        <v>1</v>
      </c>
      <c r="O2272" s="12" t="s">
        <v>1</v>
      </c>
      <c r="P2272" s="12" t="s">
        <v>1</v>
      </c>
      <c r="Q2272" s="12" t="str">
        <f>+Q$6</f>
        <v>-</v>
      </c>
      <c r="R2272" s="12" t="str">
        <f>+R$6</f>
        <v>-</v>
      </c>
      <c r="S2272" s="12" t="str">
        <f>+S$6</f>
        <v>-</v>
      </c>
      <c r="T2272" s="12" t="str">
        <f>+T$6</f>
        <v>-</v>
      </c>
      <c r="U2272" s="12" t="s">
        <v>1</v>
      </c>
      <c r="V2272" s="12" t="s">
        <v>1</v>
      </c>
      <c r="W2272" s="12" t="s">
        <v>1</v>
      </c>
      <c r="X2272" s="13" t="s">
        <v>1</v>
      </c>
      <c r="Y2272" s="13" t="s">
        <v>1</v>
      </c>
      <c r="Z2272" s="12" t="s">
        <v>1</v>
      </c>
      <c r="AA2272" s="12" t="s">
        <v>1</v>
      </c>
      <c r="AB2272" s="12" t="s">
        <v>1</v>
      </c>
      <c r="AC2272" s="12" t="s">
        <v>1</v>
      </c>
      <c r="AD2272" s="12" t="s">
        <v>1</v>
      </c>
      <c r="AE2272" s="12" t="s">
        <v>1</v>
      </c>
      <c r="AF2272" s="12" t="s">
        <v>1</v>
      </c>
      <c r="AG2272" s="12" t="s">
        <v>1</v>
      </c>
      <c r="AH2272" s="12" t="s">
        <v>1</v>
      </c>
      <c r="AI2272" s="12" t="s">
        <v>1</v>
      </c>
      <c r="AJ2272" s="13" t="s">
        <v>1</v>
      </c>
      <c r="AK2272" s="13" t="s">
        <v>1</v>
      </c>
      <c r="AL2272" s="13" t="s">
        <v>1</v>
      </c>
      <c r="AM2272" s="13" t="s">
        <v>1</v>
      </c>
      <c r="AN2272" s="13" t="s">
        <v>1</v>
      </c>
      <c r="AO2272" s="13" t="s">
        <v>1</v>
      </c>
      <c r="AP2272" s="13" t="s">
        <v>1</v>
      </c>
      <c r="AQ2272" s="13" t="s">
        <v>1</v>
      </c>
      <c r="AR2272" s="13" t="s">
        <v>1</v>
      </c>
      <c r="AS2272" s="13" t="s">
        <v>1</v>
      </c>
      <c r="AT2272" s="13" t="s">
        <v>1</v>
      </c>
      <c r="AU2272" s="13" t="s">
        <v>1</v>
      </c>
      <c r="AV2272" s="13" t="s">
        <v>1</v>
      </c>
      <c r="AW2272" s="13" t="s">
        <v>1</v>
      </c>
      <c r="AX2272" s="13" t="s">
        <v>1</v>
      </c>
      <c r="AY2272" s="13"/>
      <c r="AZ2272" s="13" t="s">
        <v>1</v>
      </c>
      <c r="BA2272" s="13" t="s">
        <v>1</v>
      </c>
      <c r="BB2272" s="13" t="s">
        <v>1</v>
      </c>
      <c r="BC2272" s="13" t="s">
        <v>1</v>
      </c>
      <c r="BD2272" s="13" t="s">
        <v>1</v>
      </c>
      <c r="BE2272" s="13" t="s">
        <v>1</v>
      </c>
      <c r="BF2272" s="13" t="s">
        <v>1</v>
      </c>
      <c r="BG2272" s="13" t="s">
        <v>1</v>
      </c>
      <c r="BH2272" s="13" t="s">
        <v>1</v>
      </c>
      <c r="BI2272" s="13" t="s">
        <v>1</v>
      </c>
      <c r="BJ2272" s="13" t="s">
        <v>1</v>
      </c>
      <c r="BK2272" s="13" t="s">
        <v>1</v>
      </c>
      <c r="BL2272" s="13" t="s">
        <v>1</v>
      </c>
      <c r="BM2272" s="13" t="s">
        <v>1</v>
      </c>
      <c r="BN2272" s="13" t="s">
        <v>1</v>
      </c>
      <c r="BO2272" s="13" t="s">
        <v>1</v>
      </c>
      <c r="BP2272" s="13" t="s">
        <v>1</v>
      </c>
      <c r="BQ2272" s="13" t="s">
        <v>1</v>
      </c>
      <c r="BR2272" s="13" t="s">
        <v>1</v>
      </c>
      <c r="BS2272" s="13" t="s">
        <v>1</v>
      </c>
      <c r="BT2272" s="13" t="s">
        <v>1</v>
      </c>
      <c r="BU2272" s="13" t="s">
        <v>1</v>
      </c>
      <c r="BV2272" s="13" t="s">
        <v>1</v>
      </c>
      <c r="BW2272" s="13" t="s">
        <v>1</v>
      </c>
      <c r="BX2272" s="13" t="s">
        <v>1</v>
      </c>
      <c r="BY2272" s="13" t="s">
        <v>1</v>
      </c>
      <c r="BZ2272" s="12" t="s">
        <v>1</v>
      </c>
      <c r="CA2272" s="13" t="s">
        <v>1</v>
      </c>
      <c r="CB2272" s="13" t="s">
        <v>1</v>
      </c>
      <c r="CC2272" s="13" t="s">
        <v>1</v>
      </c>
      <c r="CD2272" s="13" t="s">
        <v>1</v>
      </c>
      <c r="CE2272" s="13" t="s">
        <v>1</v>
      </c>
      <c r="CF2272" s="13" t="s">
        <v>1</v>
      </c>
      <c r="CG2272" s="13" t="s">
        <v>1</v>
      </c>
      <c r="CH2272" s="13" t="s">
        <v>1</v>
      </c>
      <c r="CI2272" s="13" t="s">
        <v>1</v>
      </c>
      <c r="CJ2272" s="12" t="s">
        <v>1</v>
      </c>
      <c r="CK2272" s="12" t="s">
        <v>1</v>
      </c>
      <c r="CL2272" s="13" t="s">
        <v>1</v>
      </c>
      <c r="CM2272" s="13" t="s">
        <v>1</v>
      </c>
      <c r="CN2272" s="13" t="s">
        <v>1</v>
      </c>
      <c r="CO2272" s="13" t="s">
        <v>1</v>
      </c>
      <c r="CP2272" s="13" t="s">
        <v>1</v>
      </c>
      <c r="CQ2272" s="13" t="s">
        <v>1</v>
      </c>
      <c r="CR2272" s="13" t="s">
        <v>1</v>
      </c>
      <c r="CS2272" s="13" t="s">
        <v>1</v>
      </c>
      <c r="CT2272" s="13" t="s">
        <v>1</v>
      </c>
      <c r="CU2272" s="13" t="s">
        <v>1</v>
      </c>
      <c r="CV2272" s="13" t="s">
        <v>1</v>
      </c>
      <c r="CW2272" s="13" t="s">
        <v>1</v>
      </c>
      <c r="CX2272" s="13" t="s">
        <v>1</v>
      </c>
      <c r="CY2272" s="13" t="s">
        <v>1</v>
      </c>
      <c r="CZ2272" s="13" t="s">
        <v>1</v>
      </c>
      <c r="DA2272" s="13" t="s">
        <v>1</v>
      </c>
      <c r="DB2272" s="12" t="s">
        <v>1</v>
      </c>
      <c r="DC2272" s="12" t="s">
        <v>1</v>
      </c>
      <c r="DD2272" s="12" t="s">
        <v>1</v>
      </c>
      <c r="DE2272" s="12" t="s">
        <v>1</v>
      </c>
      <c r="DF2272" s="12" t="s">
        <v>1</v>
      </c>
      <c r="DG2272" s="12" t="s">
        <v>1</v>
      </c>
      <c r="DH2272" s="12" t="s">
        <v>1</v>
      </c>
      <c r="DI2272" s="12" t="s">
        <v>1</v>
      </c>
      <c r="DJ2272" s="12" t="s">
        <v>1</v>
      </c>
      <c r="DK2272" s="12" t="s">
        <v>1</v>
      </c>
      <c r="DL2272" s="12" t="s">
        <v>1</v>
      </c>
      <c r="DM2272" s="12" t="s">
        <v>1</v>
      </c>
      <c r="DN2272" s="23" t="s">
        <v>1</v>
      </c>
      <c r="DO2272" s="12" t="s">
        <v>1</v>
      </c>
      <c r="DP2272" s="12" t="s">
        <v>1</v>
      </c>
      <c r="DQ2272" s="12" t="s">
        <v>1</v>
      </c>
      <c r="DR2272" s="12" t="s">
        <v>1</v>
      </c>
      <c r="DS2272" s="12" t="s">
        <v>1</v>
      </c>
      <c r="DT2272" s="12" t="s">
        <v>1</v>
      </c>
      <c r="DU2272" s="12" t="s">
        <v>1</v>
      </c>
      <c r="DV2272" s="24" t="s">
        <v>1</v>
      </c>
      <c r="DW2272" s="25" t="s">
        <v>1</v>
      </c>
      <c r="DX2272" s="26" t="s">
        <v>1</v>
      </c>
      <c r="DZ2272" s="12" t="s">
        <v>1</v>
      </c>
      <c r="EC2272" s="12" t="s">
        <v>1</v>
      </c>
      <c r="EF2272" s="12" t="s">
        <v>1</v>
      </c>
      <c r="EI2272" s="12" t="s">
        <v>1</v>
      </c>
      <c r="EL2272" s="12" t="s">
        <v>1</v>
      </c>
      <c r="EO2272" s="12" t="s">
        <v>1</v>
      </c>
    </row>
    <row r="2273" spans="1:145" s="517" customFormat="1" ht="15.5" x14ac:dyDescent="0.35">
      <c r="A2273" s="281" t="s">
        <v>724</v>
      </c>
      <c r="B2273" s="187"/>
      <c r="C2273" s="187"/>
      <c r="D2273" s="187"/>
      <c r="E2273" s="187"/>
      <c r="F2273" s="187"/>
      <c r="G2273" s="187"/>
      <c r="H2273" s="187"/>
      <c r="I2273" s="187"/>
      <c r="J2273" s="187"/>
      <c r="K2273" s="187"/>
      <c r="L2273" s="187"/>
      <c r="M2273" s="187"/>
      <c r="N2273" s="187"/>
      <c r="O2273" s="377"/>
      <c r="P2273" s="377"/>
      <c r="Q2273" s="377"/>
      <c r="R2273" s="377"/>
      <c r="S2273" s="377"/>
      <c r="T2273" s="377"/>
      <c r="U2273" s="377" t="str">
        <f>+U$7</f>
        <v/>
      </c>
      <c r="V2273" s="524"/>
      <c r="W2273" s="524"/>
      <c r="X2273" s="527"/>
      <c r="Y2273" s="527"/>
      <c r="Z2273" s="524"/>
      <c r="AA2273" s="524"/>
      <c r="AB2273" s="524" t="s">
        <v>12</v>
      </c>
      <c r="AC2273" s="524" t="s">
        <v>13</v>
      </c>
      <c r="AD2273" s="524" t="str">
        <f>+$AD$7</f>
        <v>Maj old</v>
      </c>
      <c r="AE2273" s="524"/>
      <c r="AF2273" s="524" t="s">
        <v>12</v>
      </c>
      <c r="AG2273" s="524" t="s">
        <v>13</v>
      </c>
      <c r="AH2273" s="524" t="s">
        <v>15</v>
      </c>
      <c r="AI2273" s="524" t="s">
        <v>16</v>
      </c>
      <c r="AJ2273" s="527"/>
      <c r="AK2273" s="527" t="s">
        <v>12</v>
      </c>
      <c r="AL2273" s="527" t="s">
        <v>13</v>
      </c>
      <c r="AM2273" s="527" t="s">
        <v>15</v>
      </c>
      <c r="AN2273" s="527" t="s">
        <v>17</v>
      </c>
      <c r="AO2273" s="527" t="str">
        <f>+AO$7</f>
        <v>Estim.</v>
      </c>
      <c r="AP2273" s="527" t="s">
        <v>12</v>
      </c>
      <c r="AQ2273" s="527" t="s">
        <v>13</v>
      </c>
      <c r="AR2273" s="527" t="s">
        <v>15</v>
      </c>
      <c r="AS2273" s="527" t="str">
        <f>+AS$7</f>
        <v>Estim.</v>
      </c>
      <c r="AT2273" s="527" t="s">
        <v>12</v>
      </c>
      <c r="AU2273" s="527" t="s">
        <v>13</v>
      </c>
      <c r="AV2273" s="527" t="s">
        <v>19</v>
      </c>
      <c r="AW2273" s="527" t="s">
        <v>20</v>
      </c>
      <c r="AX2273" s="527" t="str">
        <f>+AX$7</f>
        <v>Estim</v>
      </c>
      <c r="AY2273" s="527"/>
      <c r="AZ2273" s="527" t="s">
        <v>12</v>
      </c>
      <c r="BA2273" s="527" t="s">
        <v>22</v>
      </c>
      <c r="BB2273" s="527" t="s">
        <v>23</v>
      </c>
      <c r="BC2273" s="527" t="s">
        <v>24</v>
      </c>
      <c r="BD2273" s="527" t="s">
        <v>25</v>
      </c>
      <c r="BE2273" s="527" t="s">
        <v>26</v>
      </c>
      <c r="BF2273" s="527" t="str">
        <f>+BF$7</f>
        <v>Estim</v>
      </c>
      <c r="BG2273" s="527" t="s">
        <v>12</v>
      </c>
      <c r="BH2273" s="527" t="s">
        <v>27</v>
      </c>
      <c r="BI2273" s="527" t="s">
        <v>23</v>
      </c>
      <c r="BJ2273" s="527" t="s">
        <v>26</v>
      </c>
      <c r="BK2273" s="527" t="s">
        <v>28</v>
      </c>
      <c r="BL2273" s="527" t="s">
        <v>29</v>
      </c>
      <c r="BM2273" s="527" t="s">
        <v>30</v>
      </c>
      <c r="BN2273" s="527" t="s">
        <v>31</v>
      </c>
      <c r="BO2273" s="527" t="str">
        <f>+BO$7</f>
        <v>Estim</v>
      </c>
      <c r="BP2273" s="527" t="s">
        <v>12</v>
      </c>
      <c r="BQ2273" s="527" t="s">
        <v>12</v>
      </c>
      <c r="BR2273" s="527" t="s">
        <v>27</v>
      </c>
      <c r="BS2273" s="527" t="s">
        <v>29</v>
      </c>
      <c r="BT2273" s="527" t="s">
        <v>23</v>
      </c>
      <c r="BU2273" s="527" t="s">
        <v>29</v>
      </c>
      <c r="BV2273" s="527" t="s">
        <v>31</v>
      </c>
      <c r="BW2273" s="527" t="s">
        <v>32</v>
      </c>
      <c r="BX2273" s="527" t="s">
        <v>32</v>
      </c>
      <c r="BY2273" s="527" t="s">
        <v>32</v>
      </c>
      <c r="BZ2273" s="524" t="s">
        <v>33</v>
      </c>
      <c r="CA2273" s="527" t="str">
        <f>+CA$7</f>
        <v>Estim</v>
      </c>
      <c r="CB2273" s="527" t="s">
        <v>12</v>
      </c>
      <c r="CC2273" s="527" t="s">
        <v>12</v>
      </c>
      <c r="CD2273" s="527" t="s">
        <v>12</v>
      </c>
      <c r="CE2273" s="527" t="s">
        <v>12</v>
      </c>
      <c r="CF2273" s="527" t="s">
        <v>12</v>
      </c>
      <c r="CG2273" s="527" t="s">
        <v>12</v>
      </c>
      <c r="CH2273" s="527" t="s">
        <v>34</v>
      </c>
      <c r="CI2273" s="527" t="s">
        <v>34</v>
      </c>
      <c r="CJ2273" s="524" t="s">
        <v>25</v>
      </c>
      <c r="CK2273" s="524" t="s">
        <v>25</v>
      </c>
      <c r="CL2273" s="527" t="str">
        <f>+CL$7</f>
        <v>Estim.</v>
      </c>
      <c r="CM2273" s="527" t="s">
        <v>12</v>
      </c>
      <c r="CN2273" s="527" t="s">
        <v>36</v>
      </c>
      <c r="CO2273" s="527" t="s">
        <v>36</v>
      </c>
      <c r="CP2273" s="527" t="s">
        <v>101</v>
      </c>
      <c r="CQ2273" s="527" t="s">
        <v>36</v>
      </c>
      <c r="CR2273" s="527" t="s">
        <v>102</v>
      </c>
      <c r="CS2273" s="527" t="s">
        <v>103</v>
      </c>
      <c r="CT2273" s="527" t="s">
        <v>104</v>
      </c>
      <c r="CU2273" s="527" t="s">
        <v>105</v>
      </c>
      <c r="CV2273" s="527" t="s">
        <v>37</v>
      </c>
      <c r="CW2273" s="527" t="s">
        <v>37</v>
      </c>
      <c r="CX2273" s="527" t="s">
        <v>38</v>
      </c>
      <c r="CY2273" s="527" t="s">
        <v>38</v>
      </c>
      <c r="CZ2273" s="527" t="s">
        <v>37</v>
      </c>
      <c r="DA2273" s="527" t="str">
        <f t="shared" ref="DA2273:DN2273" si="2298">+DA$7</f>
        <v>Estim.</v>
      </c>
      <c r="DB2273" s="524" t="s">
        <v>39</v>
      </c>
      <c r="DC2273" s="524" t="s">
        <v>40</v>
      </c>
      <c r="DD2273" s="524" t="s">
        <v>41</v>
      </c>
      <c r="DE2273" s="524" t="s">
        <v>42</v>
      </c>
      <c r="DF2273" s="524" t="s">
        <v>43</v>
      </c>
      <c r="DG2273" s="524" t="s">
        <v>44</v>
      </c>
      <c r="DH2273" s="524" t="s">
        <v>45</v>
      </c>
      <c r="DI2273" s="524" t="s">
        <v>46</v>
      </c>
      <c r="DJ2273" s="524" t="s">
        <v>47</v>
      </c>
      <c r="DK2273" s="524" t="s">
        <v>45</v>
      </c>
      <c r="DL2273" s="524" t="s">
        <v>46</v>
      </c>
      <c r="DM2273" s="524" t="s">
        <v>47</v>
      </c>
      <c r="DN2273" s="528" t="str">
        <f t="shared" si="2298"/>
        <v>Estim.</v>
      </c>
      <c r="DO2273" s="524" t="s">
        <v>47</v>
      </c>
      <c r="DP2273" s="524" t="s">
        <v>12</v>
      </c>
      <c r="DQ2273" s="524" t="s">
        <v>12</v>
      </c>
      <c r="DR2273" s="524" t="s">
        <v>12</v>
      </c>
      <c r="DS2273" s="524" t="s">
        <v>23</v>
      </c>
      <c r="DT2273" s="524" t="s">
        <v>23</v>
      </c>
      <c r="DU2273" s="524" t="s">
        <v>23</v>
      </c>
      <c r="DV2273" s="529" t="str">
        <f>+DV$7</f>
        <v>MAJ nov</v>
      </c>
      <c r="DW2273" s="530" t="str">
        <f>+DW$7</f>
        <v>MAJ nov</v>
      </c>
      <c r="DX2273" s="531" t="str">
        <f>+DX$7</f>
        <v>Prév.Rév.</v>
      </c>
      <c r="DZ2273" s="524" t="str">
        <f>+DZ$7</f>
        <v>Prév.</v>
      </c>
      <c r="EC2273" s="524" t="str">
        <f>+EC$7</f>
        <v>Prév.</v>
      </c>
      <c r="EF2273" s="524" t="str">
        <f>+EF$7</f>
        <v>Prév.</v>
      </c>
      <c r="EI2273" s="524" t="str">
        <f>+EI$7</f>
        <v>Prév.</v>
      </c>
      <c r="EL2273" s="524" t="str">
        <f>+EL$7</f>
        <v>Prév.</v>
      </c>
      <c r="EO2273" s="524" t="str">
        <f>+EO$7</f>
        <v>Prév.</v>
      </c>
    </row>
    <row r="2274" spans="1:145" ht="15.5" x14ac:dyDescent="0.35">
      <c r="A2274" s="56" t="s">
        <v>482</v>
      </c>
      <c r="B2274" s="102">
        <f>([2]CAMEROUN!C2110+[2]CAMEROUN!D2110)*50/B2630</f>
        <v>-4.55960795301357</v>
      </c>
      <c r="C2274" s="102">
        <f>([2]CAMEROUN!D2110+[2]CAMEROUN!E2110)*50/C2630</f>
        <v>8.9417570273128438E-2</v>
      </c>
      <c r="D2274" s="102">
        <f>([2]CAMEROUN!E2110+[2]CAMEROUN!F2110)*50/D2630</f>
        <v>-0.29939726219459734</v>
      </c>
      <c r="E2274" s="102">
        <f>([2]CAMEROUN!F2110+[2]CAMEROUN!G2110)*50/E2630</f>
        <v>-3.6469993229041022</v>
      </c>
      <c r="F2274" s="102">
        <f>([2]CAMEROUN!G2110+[2]CAMEROUN!H2110)*50/F2630</f>
        <v>-3.0191427975233944</v>
      </c>
      <c r="G2274" s="102">
        <f>([2]CAMEROUN!H2110+[2]CAMEROUN!I2110)*50/G2630</f>
        <v>0.19476499626978019</v>
      </c>
      <c r="H2274" s="102">
        <f>([2]CAMEROUN!I2110+[2]CAMEROUN!J2110)*50/H2630</f>
        <v>-0.83909391920606424</v>
      </c>
      <c r="I2274" s="102">
        <f>([2]CAMEROUN!J2110+[2]CAMEROUN!K2110)*50/I2630</f>
        <v>1.3230454305335444</v>
      </c>
      <c r="J2274" s="102">
        <f>([2]CAMEROUN!K2110+[2]CAMEROUN!L2110)*50/J2630</f>
        <v>4.442916046271904</v>
      </c>
      <c r="K2274" s="102">
        <f>([2]CAMEROUN!L2110+[2]CAMEROUN!M2110)*50/K2630</f>
        <v>5.340328750129224</v>
      </c>
      <c r="L2274" s="102">
        <f>([2]CAMEROUN!M2110+[2]CAMEROUN!N2110)*50/L2630</f>
        <v>5.5435298585398263</v>
      </c>
      <c r="M2274" s="102">
        <f>([2]CAMEROUN!N2110+[2]CAMEROUN!O2110)*50/M2630</f>
        <v>4.6464465183058143</v>
      </c>
      <c r="N2274" s="102">
        <f>([2]CAMEROUN!O2110+[2]CAMEROUN!P2110)*50/N2630</f>
        <v>5.0319214027717374</v>
      </c>
      <c r="O2274" s="102">
        <f>([2]CAMEROUN!P2110+[2]CAMEROUN!Q2110)*50/O2630</f>
        <v>6.8120858158443287</v>
      </c>
      <c r="P2274" s="102">
        <f>[2]CAMEROUN!AH2540</f>
        <v>4.9509488881052883</v>
      </c>
      <c r="Q2274" s="102">
        <f>[2]CAMEROUN!AI2540</f>
        <v>5.8706443169763061</v>
      </c>
      <c r="R2274" s="102">
        <f>[2]CAMEROUN!AJ2540</f>
        <v>5.9556805785830589</v>
      </c>
      <c r="S2274" s="102">
        <f>[2]CAMEROUN!AK2540</f>
        <v>4.2417345408563323</v>
      </c>
      <c r="T2274" s="102">
        <f>[2]CAMEROUN!AL2540</f>
        <v>5.9081248549910343</v>
      </c>
      <c r="U2274" s="102">
        <f>[2]CAMEROUN!AM2540</f>
        <v>6.4054397329930586</v>
      </c>
      <c r="V2274" s="102">
        <f>[2]CAMEROUN!AN2540</f>
        <v>5.2623820905987921</v>
      </c>
      <c r="W2274" s="102">
        <f>[2]CAMEROUN!AO2540</f>
        <v>4.441933365593302</v>
      </c>
      <c r="X2274" s="103">
        <f>[2]CAMEROUN!AP2540</f>
        <v>3.2444478993390597</v>
      </c>
      <c r="Y2274" s="103">
        <f>[2]CAMEROUN!AQ2540</f>
        <v>0.31664065579523443</v>
      </c>
      <c r="Z2274" s="102">
        <f>[2]CAMEROUN!AR2540</f>
        <v>-5.5597577977077609E-2</v>
      </c>
      <c r="AA2274" s="102">
        <f>[2]CAMEROUN!AS2540</f>
        <v>0.84620907460627792</v>
      </c>
      <c r="AB2274" s="102">
        <v>5.9561516020998587E-2</v>
      </c>
      <c r="AC2274" s="102">
        <v>0.50000913389606938</v>
      </c>
      <c r="AD2274" s="102">
        <v>1.3538328021657193</v>
      </c>
      <c r="AE2274" s="102">
        <f>[2]CAMEROUN!AT2540</f>
        <v>-5.6316016450282752E-2</v>
      </c>
      <c r="AF2274" s="102">
        <v>1.3666334585909254</v>
      </c>
      <c r="AG2274" s="102">
        <v>0.93779291147639066</v>
      </c>
      <c r="AH2274" s="102">
        <v>2.3030143655075261</v>
      </c>
      <c r="AI2274" s="102">
        <v>1.7590317031765272</v>
      </c>
      <c r="AJ2274" s="103">
        <f>[2]CAMEROUN!AU2540</f>
        <v>0.46479760148230131</v>
      </c>
      <c r="AK2274" s="103">
        <v>-1.3292640380200482</v>
      </c>
      <c r="AL2274" s="103">
        <v>-0.9963984351763131</v>
      </c>
      <c r="AM2274" s="103">
        <v>-0.72230805098258155</v>
      </c>
      <c r="AN2274" s="103">
        <v>-0.74561716554731217</v>
      </c>
      <c r="AO2274" s="103">
        <f>[2]CAMEROUN!AV2540</f>
        <v>1.2031516667287414</v>
      </c>
      <c r="AP2274" s="103">
        <v>-0.25644925772744886</v>
      </c>
      <c r="AQ2274" s="103">
        <v>0.17175159385067301</v>
      </c>
      <c r="AR2274" s="103">
        <v>1.8406212592078794</v>
      </c>
      <c r="AS2274" s="103">
        <f>[2]CAMEROUN!AZ2540</f>
        <v>-2.9474580634734315</v>
      </c>
      <c r="AT2274" s="103">
        <v>1.1070126604527795</v>
      </c>
      <c r="AU2274" s="103">
        <v>0.51706388591129038</v>
      </c>
      <c r="AV2274" s="103">
        <v>6.5448338417433652E-2</v>
      </c>
      <c r="AW2274" s="103">
        <v>0.27029319027128451</v>
      </c>
      <c r="AX2274" s="103">
        <f>[2]CAMEROUN!BE2540</f>
        <v>-0.52891536832668617</v>
      </c>
      <c r="AY2274" s="103"/>
      <c r="AZ2274" s="103">
        <v>1.1194961207744523</v>
      </c>
      <c r="BA2274" s="103">
        <v>0.94919141118130335</v>
      </c>
      <c r="BB2274" s="103">
        <v>2.1712021874274359</v>
      </c>
      <c r="BC2274" s="103">
        <v>1.9498318917768456</v>
      </c>
      <c r="BD2274" s="103">
        <v>1.0634801247938985</v>
      </c>
      <c r="BE2274" s="103">
        <v>1.0634801247938985</v>
      </c>
      <c r="BF2274" s="103">
        <f>[2]CAMEROUN!BL2540</f>
        <v>1.6801136577859743</v>
      </c>
      <c r="BG2274" s="103">
        <v>1.3511702928770746</v>
      </c>
      <c r="BH2274" s="103">
        <v>1.155218373814993</v>
      </c>
      <c r="BI2274" s="103">
        <v>2.0791750341382969</v>
      </c>
      <c r="BJ2274" s="103">
        <v>1.9805209364532907</v>
      </c>
      <c r="BK2274" s="103">
        <v>1.504348908565124</v>
      </c>
      <c r="BL2274" s="103">
        <v>1.5007903731125474</v>
      </c>
      <c r="BM2274" s="103">
        <v>1.5597517481808933</v>
      </c>
      <c r="BN2274" s="103">
        <v>1.5589501326618229</v>
      </c>
      <c r="BO2274" s="103">
        <f>[2]CAMEROUN!BU2540</f>
        <v>0.812103048711172</v>
      </c>
      <c r="BP2274" s="103">
        <v>2.5798087413161994</v>
      </c>
      <c r="BQ2274" s="103">
        <v>-3.1441467091384108</v>
      </c>
      <c r="BR2274" s="103">
        <v>-3.813484474598408</v>
      </c>
      <c r="BS2274" s="103">
        <v>-4.0610697829718383</v>
      </c>
      <c r="BT2274" s="103">
        <v>0.43087880751102209</v>
      </c>
      <c r="BU2274" s="103">
        <v>-9.9152142827536212E-3</v>
      </c>
      <c r="BV2274" s="103">
        <v>-1.903856177083467</v>
      </c>
      <c r="BW2274" s="103">
        <v>0.88847781358493794</v>
      </c>
      <c r="BX2274" s="103">
        <v>0.86873642766765835</v>
      </c>
      <c r="BY2274" s="103">
        <v>-0.31014405337228934</v>
      </c>
      <c r="BZ2274" s="102">
        <v>1.1273544279433059</v>
      </c>
      <c r="CA2274" s="103">
        <f>[2]CAMEROUN!CG2540</f>
        <v>-0.15199860841492274</v>
      </c>
      <c r="CB2274" s="103">
        <v>1.6494068071584786</v>
      </c>
      <c r="CC2274" s="103">
        <v>1.7899233990624208</v>
      </c>
      <c r="CD2274" s="103">
        <v>1.41739081649669</v>
      </c>
      <c r="CE2274" s="103">
        <v>1.9213050988581701</v>
      </c>
      <c r="CF2274" s="103">
        <v>1.8842119581374259</v>
      </c>
      <c r="CG2274" s="103">
        <v>0.90413730558775318</v>
      </c>
      <c r="CH2274" s="103">
        <v>2.1366352784853757</v>
      </c>
      <c r="CI2274" s="103">
        <v>1.8424653648523792</v>
      </c>
      <c r="CJ2274" s="102">
        <v>1.2072037463300989</v>
      </c>
      <c r="CK2274" s="102">
        <v>1.1055548211062673</v>
      </c>
      <c r="CL2274" s="103">
        <f>[2]CAMEROUN!CR2540</f>
        <v>7.2393231119308801E-2</v>
      </c>
      <c r="CM2274" s="103">
        <v>2.0011384772855667</v>
      </c>
      <c r="CN2274" s="103">
        <v>1.7725950945847033</v>
      </c>
      <c r="CO2274" s="103">
        <v>1.9869259450639176</v>
      </c>
      <c r="CP2274" s="103">
        <v>3.0819280011030115</v>
      </c>
      <c r="CQ2274" s="103">
        <v>1.9207557238596462</v>
      </c>
      <c r="CR2274" s="103">
        <v>1.1191727965069425</v>
      </c>
      <c r="CS2274" s="103">
        <v>2.8143858038098961</v>
      </c>
      <c r="CT2274" s="103">
        <v>1.9041144094118125</v>
      </c>
      <c r="CU2274" s="103">
        <v>0.51044071016992465</v>
      </c>
      <c r="CV2274" s="103">
        <v>0.88599756705439492</v>
      </c>
      <c r="CW2274" s="103">
        <v>0.6305594633279934</v>
      </c>
      <c r="CX2274" s="103">
        <v>0.51409811298564223</v>
      </c>
      <c r="CY2274" s="103">
        <v>0.53391198956717367</v>
      </c>
      <c r="CZ2274" s="103">
        <v>0.418597021545976</v>
      </c>
      <c r="DA2274" s="103">
        <f>[2]CAMEROUN!DD2540</f>
        <v>2.1796864868313444</v>
      </c>
      <c r="DB2274" s="102">
        <v>3.8083065379172831</v>
      </c>
      <c r="DC2274" s="102">
        <v>3.7761494185279063</v>
      </c>
      <c r="DD2274" s="102">
        <v>3.7761494185279063</v>
      </c>
      <c r="DE2274" s="102">
        <v>3.9065372905493874</v>
      </c>
      <c r="DF2274" s="102">
        <v>3.8169111029576626</v>
      </c>
      <c r="DG2274" s="102">
        <v>3.5686990242593515</v>
      </c>
      <c r="DH2274" s="102">
        <v>5.559168255429026</v>
      </c>
      <c r="DI2274" s="102">
        <v>5.3424835027588182</v>
      </c>
      <c r="DJ2274" s="102">
        <v>4.9238201254030178</v>
      </c>
      <c r="DK2274" s="102">
        <v>5.2027309597887053</v>
      </c>
      <c r="DL2274" s="102">
        <v>5.1989922437716478</v>
      </c>
      <c r="DM2274" s="102">
        <v>4.9404684057636601</v>
      </c>
      <c r="DN2274" s="104">
        <f>[2]CAMEROUN!DQ2540</f>
        <v>0.65166942233628222</v>
      </c>
      <c r="DO2274" s="102">
        <v>4.9404684057636601</v>
      </c>
      <c r="DP2274" s="102">
        <v>3.214910864175899</v>
      </c>
      <c r="DQ2274" s="102">
        <v>2.9548735377270248</v>
      </c>
      <c r="DR2274" s="102">
        <v>2.4486720190485216</v>
      </c>
      <c r="DS2274" s="102">
        <v>4.0455531536284308</v>
      </c>
      <c r="DT2274" s="102">
        <v>3.702732676565502</v>
      </c>
      <c r="DU2274" s="102">
        <v>3.0034761946847288</v>
      </c>
      <c r="DV2274" s="105">
        <f>[2]CAMEROUN!EA2540</f>
        <v>4.3232684778953638</v>
      </c>
      <c r="DW2274" s="106">
        <f>[2]CAMEROUN!EB2540</f>
        <v>4.3346560849650198</v>
      </c>
      <c r="DX2274" s="107">
        <f>[2]CAMEROUN!EC2540</f>
        <v>2.7397570037748817</v>
      </c>
      <c r="DZ2274" s="102">
        <f>[2]CAMEROUN!EE2540</f>
        <v>4.9050096899964712</v>
      </c>
      <c r="EC2274" s="102">
        <f>[2]CAMEROUN!EH2540</f>
        <v>4.7829435229092141</v>
      </c>
      <c r="EF2274" s="102">
        <f>[2]CAMEROUN!EK2540</f>
        <v>4.7977706718093112</v>
      </c>
      <c r="EI2274" s="102">
        <f>[2]CAMEROUN!EN2540</f>
        <v>5.5672726146134375</v>
      </c>
      <c r="EL2274" s="102">
        <f>[2]CAMEROUN!EQ2540</f>
        <v>6.022263618541948</v>
      </c>
      <c r="EO2274" s="102">
        <f>[2]CAMEROUN!ET2540</f>
        <v>6.3805220776692577</v>
      </c>
    </row>
    <row r="2275" spans="1:145" ht="15.5" x14ac:dyDescent="0.35">
      <c r="A2275" s="56" t="s">
        <v>488</v>
      </c>
      <c r="B2275" s="102">
        <f>[7]RCA!D2047*100/[1]ZBEAC1!B2631</f>
        <v>-6.8020266639778137</v>
      </c>
      <c r="C2275" s="102">
        <f>[7]RCA!E2047*100/[1]ZBEAC1!C2631</f>
        <v>-5.0421741099016071</v>
      </c>
      <c r="D2275" s="102">
        <f>[7]RCA!F2047*100/[1]ZBEAC1!D2631</f>
        <v>-4.9923729391776659</v>
      </c>
      <c r="E2275" s="102">
        <f>[7]RCA!G2047*100/[1]ZBEAC1!E2631</f>
        <v>-5.6049231000544752</v>
      </c>
      <c r="F2275" s="102">
        <f>[7]RCA!H2047*100/[1]ZBEAC1!F2631</f>
        <v>-7.0356569916363005</v>
      </c>
      <c r="G2275" s="102">
        <f>[7]RCA!I2047*100/[1]ZBEAC1!G2631</f>
        <v>-8.744706746715174</v>
      </c>
      <c r="H2275" s="102">
        <f>[7]RCA!J2047*100/[1]ZBEAC1!H2631</f>
        <v>-3.2711255563774033</v>
      </c>
      <c r="I2275" s="102">
        <f>[7]RCA!K2047*100/[1]ZBEAC1!I2631</f>
        <v>-2.1522051067879815</v>
      </c>
      <c r="J2275" s="102">
        <f>[7]RCA!L2047*100/[1]ZBEAC1!J2631</f>
        <v>-3.1304062759488202E-2</v>
      </c>
      <c r="K2275" s="102">
        <f>[7]RCA!M2047*100/[1]ZBEAC1!K2631</f>
        <v>-0.76545361819871238</v>
      </c>
      <c r="L2275" s="102">
        <f>[7]RCA!N2047*100/[1]ZBEAC1!L2631</f>
        <v>-0.35391822552723429</v>
      </c>
      <c r="M2275" s="102">
        <f>[7]RCA!O2047*100/[1]ZBEAC1!M2631</f>
        <v>0.45120176002838674</v>
      </c>
      <c r="N2275" s="102">
        <f>[7]RCA!P2047*100/[1]ZBEAC1!N2631</f>
        <v>-0.28697639996986279</v>
      </c>
      <c r="O2275" s="102">
        <f>[7]RCA!Q2047*100/[1]ZBEAC1!O2631</f>
        <v>0.38118423199363982</v>
      </c>
      <c r="P2275" s="102">
        <f>[7]RCA!R2047*100/[1]ZBEAC1!P2631</f>
        <v>0.24124535820620902</v>
      </c>
      <c r="Q2275" s="102">
        <f>[7]RCA!S2047*100/[1]ZBEAC1!Q2631</f>
        <v>0.96666447384670051</v>
      </c>
      <c r="R2275" s="102">
        <f>[7]RCA!T2047*100/[1]ZBEAC1!R2631</f>
        <v>-2.1715422474068466</v>
      </c>
      <c r="S2275" s="102">
        <f>[7]RCA!U2047*100/[1]ZBEAC1!S2631</f>
        <v>-2.5857529066431417</v>
      </c>
      <c r="T2275" s="102">
        <f>[7]RCA!V2047*100/[1]ZBEAC1!T2631</f>
        <v>-3.3842814607962848</v>
      </c>
      <c r="U2275" s="102">
        <f>[7]RCA!W2047*100/[1]ZBEAC1!U2631</f>
        <v>0.21919085680002498</v>
      </c>
      <c r="V2275" s="102">
        <f>[7]RCA!X2047*100/[1]ZBEAC1!V2631</f>
        <v>0.74388978813252005</v>
      </c>
      <c r="W2275" s="102">
        <f>[7]RCA!Y2047*100/[1]ZBEAC1!W2631</f>
        <v>8.8636805472416841E-2</v>
      </c>
      <c r="X2275" s="103">
        <f>[7]RCA!Z2047*100/[1]ZBEAC1!X2631</f>
        <v>1.3924439853146329</v>
      </c>
      <c r="Y2275" s="103">
        <f>[7]RCA!AA2047*100/[1]ZBEAC1!Y2631</f>
        <v>-0.3106838618636576</v>
      </c>
      <c r="Z2275" s="102">
        <f>[7]RCA!AB2047*100/[1]ZBEAC1!Z2631</f>
        <v>-1.1710441624831984</v>
      </c>
      <c r="AA2275" s="102">
        <f>[7]RCA!AC2047*100/[1]ZBEAC1!AA2631</f>
        <v>0.71787452957760234</v>
      </c>
      <c r="AB2275" s="102">
        <v>-0.27602808751706531</v>
      </c>
      <c r="AC2275" s="102">
        <v>-4.4079945826091107</v>
      </c>
      <c r="AD2275" s="102">
        <v>-4.036086725581173</v>
      </c>
      <c r="AE2275" s="102">
        <f>[7]RCA!AD2047*100/[1]ZBEAC1!AE2631</f>
        <v>-6.1876208942682709</v>
      </c>
      <c r="AF2275" s="102">
        <v>-7.1473068891471314</v>
      </c>
      <c r="AG2275" s="102">
        <v>-8.0002531095202958</v>
      </c>
      <c r="AH2275" s="102">
        <v>-6.3637168170483482</v>
      </c>
      <c r="AI2275" s="102">
        <v>-6.3996425376273196</v>
      </c>
      <c r="AJ2275" s="103">
        <f>[7]RCA!AE2047*100/[1]ZBEAC1!AJ2631</f>
        <v>-4.5550247912007951</v>
      </c>
      <c r="AK2275" s="103">
        <v>-4.1421941576268884</v>
      </c>
      <c r="AL2275" s="103">
        <v>-4.0244545547967814</v>
      </c>
      <c r="AM2275" s="103">
        <v>-2.8535611011572741</v>
      </c>
      <c r="AN2275" s="103">
        <v>-2.9433868433670054</v>
      </c>
      <c r="AO2275" s="103">
        <f>[7]RCA!AF2047*100/[1]ZBEAC1!AO2631</f>
        <v>-2.7671303652237067</v>
      </c>
      <c r="AP2275" s="103">
        <v>-3.1837434145803805</v>
      </c>
      <c r="AQ2275" s="103">
        <v>-2.4741751238190002</v>
      </c>
      <c r="AR2275" s="103">
        <v>-4.559925581280071</v>
      </c>
      <c r="AS2275" s="103">
        <f>[7]RCA!AJ2047*100/[1]ZBEAC1!AS2631</f>
        <v>-3.0775218322064815</v>
      </c>
      <c r="AT2275" s="103">
        <v>-5.6908231406709033</v>
      </c>
      <c r="AU2275" s="103">
        <v>-1.9911144432797672</v>
      </c>
      <c r="AV2275" s="103">
        <v>-1.5911245887389613</v>
      </c>
      <c r="AW2275" s="103">
        <v>-1.5911245887389613</v>
      </c>
      <c r="AX2275" s="103">
        <f>[7]RCA!AO2047*100/[1]ZBEAC1!AX2631</f>
        <v>-2.0461654550229205</v>
      </c>
      <c r="AY2275" s="103"/>
      <c r="AZ2275" s="103">
        <v>-1.4322473372536859</v>
      </c>
      <c r="BA2275" s="103">
        <v>-3.936062359970415</v>
      </c>
      <c r="BB2275" s="103">
        <v>-1.3901348844763204</v>
      </c>
      <c r="BC2275" s="103">
        <v>-2.95801839709556</v>
      </c>
      <c r="BD2275" s="103">
        <v>-0.65854427483443423</v>
      </c>
      <c r="BE2275" s="103">
        <v>-1.9833643435683075</v>
      </c>
      <c r="BF2275" s="103">
        <f>[7]RCA!AV2047*100/[1]ZBEAC1!BF2631</f>
        <v>-1.787389836862546</v>
      </c>
      <c r="BG2275" s="103">
        <v>-1.2482058767034221</v>
      </c>
      <c r="BH2275" s="103">
        <v>-1.3626067181332266</v>
      </c>
      <c r="BI2275" s="103">
        <v>-2.3239604585736537</v>
      </c>
      <c r="BJ2275" s="103">
        <v>-3.6529559085157302</v>
      </c>
      <c r="BK2275" s="103">
        <v>-2.8051870221861117</v>
      </c>
      <c r="BL2275" s="103">
        <v>-3.2414078186157242</v>
      </c>
      <c r="BM2275" s="103">
        <v>-2.1810372908852673</v>
      </c>
      <c r="BN2275" s="103">
        <v>-2.5524232373299558</v>
      </c>
      <c r="BO2275" s="103">
        <f>[7]RCA!BE2047*100/[1]ZBEAC1!BO2631</f>
        <v>-3.5828492650490289</v>
      </c>
      <c r="BP2275" s="103">
        <v>-2.6156575186745061</v>
      </c>
      <c r="BQ2275" s="103">
        <v>-2.6156575186745061</v>
      </c>
      <c r="BR2275" s="103">
        <v>-5.1257308896131661</v>
      </c>
      <c r="BS2275" s="103">
        <v>-5.0259308796539033</v>
      </c>
      <c r="BT2275" s="103">
        <v>-7.6336448818882587</v>
      </c>
      <c r="BU2275" s="103">
        <v>-7.7552142136593956</v>
      </c>
      <c r="BV2275" s="103">
        <v>-8.5451548542753635</v>
      </c>
      <c r="BW2275" s="103">
        <v>-5.6019981720640182</v>
      </c>
      <c r="BX2275" s="103">
        <v>-5.7304898190585769</v>
      </c>
      <c r="BY2275" s="103">
        <v>-8.1747761159185224</v>
      </c>
      <c r="BZ2275" s="102">
        <v>-6.4369327153497045</v>
      </c>
      <c r="CA2275" s="103">
        <f>[7]RCA!BQ2047*100/[1]ZBEAC1!CA2631</f>
        <v>-5.887952687628518</v>
      </c>
      <c r="CB2275" s="103">
        <v>-6.2629208950784276</v>
      </c>
      <c r="CC2275" s="103">
        <v>-6.7710116204277062</v>
      </c>
      <c r="CD2275" s="103">
        <v>-8.3338129969945189</v>
      </c>
      <c r="CE2275" s="103">
        <v>-5.8542465974833178</v>
      </c>
      <c r="CF2275" s="103">
        <v>-6.0706380643002991</v>
      </c>
      <c r="CG2275" s="103">
        <v>-6.7407955640264845</v>
      </c>
      <c r="CH2275" s="103">
        <v>-4.5281494485332692</v>
      </c>
      <c r="CI2275" s="103">
        <v>-4.6086864964723073</v>
      </c>
      <c r="CJ2275" s="102">
        <v>-2.7845492286915272</v>
      </c>
      <c r="CK2275" s="102">
        <v>-2.8310429109487076</v>
      </c>
      <c r="CL2275" s="103">
        <f>[7]RCA!CB2047*100/[1]ZBEAC1!CL2631</f>
        <v>-5.2526079632786997</v>
      </c>
      <c r="CM2275" s="103">
        <v>-2.067749293541318</v>
      </c>
      <c r="CN2275" s="103">
        <v>-3.9493075804594144</v>
      </c>
      <c r="CO2275" s="103">
        <v>-4.0351349003171366</v>
      </c>
      <c r="CP2275" s="103">
        <v>-3.7868218748613161</v>
      </c>
      <c r="CQ2275" s="103">
        <v>-4.0542347053168672</v>
      </c>
      <c r="CR2275" s="103">
        <v>-4.7723368954646581</v>
      </c>
      <c r="CS2275" s="103">
        <v>-0.27776886126452671</v>
      </c>
      <c r="CT2275" s="103">
        <v>-0.51101731794009153</v>
      </c>
      <c r="CU2275" s="103">
        <v>-2.9820431726805272</v>
      </c>
      <c r="CV2275" s="103">
        <v>-0.70106979853530393</v>
      </c>
      <c r="CW2275" s="103">
        <v>-0.89298032552606854</v>
      </c>
      <c r="CX2275" s="103">
        <v>-0.72221855975458249</v>
      </c>
      <c r="CY2275" s="103">
        <v>-0.89127342733966342</v>
      </c>
      <c r="CZ2275" s="103">
        <v>-2.9521933311787443</v>
      </c>
      <c r="DA2275" s="103">
        <f>[7]RCA!CN2047*100/[1]ZBEAC1!DA2631</f>
        <v>-4.6768435856578296</v>
      </c>
      <c r="DB2275" s="102">
        <v>-3.5150285020437861</v>
      </c>
      <c r="DC2275" s="102">
        <v>-3.5660380457844902</v>
      </c>
      <c r="DD2275" s="102">
        <v>-3.5735606218300129</v>
      </c>
      <c r="DE2275" s="102">
        <v>-3.6354570449407597</v>
      </c>
      <c r="DF2275" s="102">
        <v>-3.6709582876535309</v>
      </c>
      <c r="DG2275" s="102">
        <v>-3.6515293485787965</v>
      </c>
      <c r="DH2275" s="102">
        <v>-5.7675538808242761</v>
      </c>
      <c r="DI2275" s="102">
        <v>-5.3317849221110132</v>
      </c>
      <c r="DJ2275" s="102">
        <v>-5.0277348739699095</v>
      </c>
      <c r="DK2275" s="102">
        <v>-4.3729972481005097</v>
      </c>
      <c r="DL2275" s="102">
        <v>-4.2944592202125307</v>
      </c>
      <c r="DM2275" s="102">
        <v>-3.4595692864276333</v>
      </c>
      <c r="DN2275" s="104">
        <f>[7]RCA!DA2047*100/[1]ZBEAC1!DN2631</f>
        <v>-4.1439504075865798</v>
      </c>
      <c r="DO2275" s="102">
        <v>-3.4595692864276333</v>
      </c>
      <c r="DP2275" s="102">
        <v>-3.4348608130257552</v>
      </c>
      <c r="DQ2275" s="102">
        <v>-3.5638831674370688</v>
      </c>
      <c r="DR2275" s="102">
        <v>-3.6759853710922004</v>
      </c>
      <c r="DS2275" s="102">
        <v>-3.4628635848827209</v>
      </c>
      <c r="DT2275" s="102">
        <v>-3.7704104333312425</v>
      </c>
      <c r="DU2275" s="102">
        <v>-3.956088786414905</v>
      </c>
      <c r="DV2275" s="105">
        <f>[7]RCA!DN2047*100/[1]ZBEAC1!DV2631</f>
        <v>-3.7986217999268006</v>
      </c>
      <c r="DW2275" s="106">
        <f>[7]RCA!DM2047*100/[1]ZBEAC1!DW2631</f>
        <v>-3.7182831524701765</v>
      </c>
      <c r="DX2275" s="107">
        <f>[7]RCA!DN2047*100/[1]ZBEAC1!DX2631</f>
        <v>-3.7986217999268006</v>
      </c>
      <c r="DZ2275" s="102">
        <f>[7]RCA!DP2047*100/[1]ZBEAC1!DZ2631</f>
        <v>-2.0677058105994015</v>
      </c>
      <c r="EC2275" s="102">
        <f>[7]RCA!DS2047*100/[1]ZBEAC1!EC2631</f>
        <v>-0.99971220594413435</v>
      </c>
      <c r="EF2275" s="102">
        <f>[7]RCA!DV2047*100/[1]ZBEAC1!EF2631</f>
        <v>-0.20510369720260144</v>
      </c>
      <c r="EI2275" s="102">
        <f>[7]RCA!DY2047*100/[1]ZBEAC1!EI2631</f>
        <v>0.55359032706210831</v>
      </c>
      <c r="EL2275" s="102">
        <f>[7]RCA!EB2047*100/[1]ZBEAC1!EL2631</f>
        <v>1.295238018560261</v>
      </c>
      <c r="EO2275" s="102">
        <f>[7]RCA!EE2047*100/[1]ZBEAC1!EO2631</f>
        <v>2.0502367348670312</v>
      </c>
    </row>
    <row r="2276" spans="1:145" ht="15.5" x14ac:dyDescent="0.35">
      <c r="A2276" s="56" t="s">
        <v>483</v>
      </c>
      <c r="B2276" s="102">
        <f>[3]CONGO!D1994*100/[1]ZBEAC1!B2632</f>
        <v>-4.0561573045575656</v>
      </c>
      <c r="C2276" s="102">
        <f>[3]CONGO!E1994*100/[1]ZBEAC1!C2632</f>
        <v>-5.3559520336979549</v>
      </c>
      <c r="D2276" s="102">
        <f>[3]CONGO!F1994*100/[1]ZBEAC1!D2632</f>
        <v>-0.80553923272637362</v>
      </c>
      <c r="E2276" s="102">
        <f>[3]CONGO!G1994*100/[1]ZBEAC1!E2632</f>
        <v>2.2676710920903198</v>
      </c>
      <c r="F2276" s="102">
        <f>[3]CONGO!H1994*100/[1]ZBEAC1!F2632</f>
        <v>-2.5239305905407741</v>
      </c>
      <c r="G2276" s="102">
        <f>[3]CONGO!I1994*100/[1]ZBEAC1!G2632</f>
        <v>-5.9660904941448578</v>
      </c>
      <c r="H2276" s="102">
        <f>[3]CONGO!J1994*100/[1]ZBEAC1!H2632</f>
        <v>-8.2783962008582108</v>
      </c>
      <c r="I2276" s="102">
        <f>[3]CONGO!K1994*100/[1]ZBEAC1!I2632</f>
        <v>-0.3005342504513786</v>
      </c>
      <c r="J2276" s="102">
        <f>[3]CONGO!L1994*100/[1]ZBEAC1!J2632</f>
        <v>4.2086596189429857</v>
      </c>
      <c r="K2276" s="102">
        <f>[3]CONGO!M1994*100/[1]ZBEAC1!K2632</f>
        <v>6.0599527102318413</v>
      </c>
      <c r="L2276" s="102">
        <f>[3]CONGO!N1994*100/[1]ZBEAC1!L2632</f>
        <v>5.2779581357282144</v>
      </c>
      <c r="M2276" s="102">
        <f>[3]CONGO!O1994*100/[1]ZBEAC1!M2632</f>
        <v>1.3291887296025695</v>
      </c>
      <c r="N2276" s="102">
        <f>[3]CONGO!P1994*100/[1]ZBEAC1!N2632</f>
        <v>6.8378788307041747</v>
      </c>
      <c r="O2276" s="102">
        <f>[3]CONGO!Q1994*100/[1]ZBEAC1!O2632</f>
        <v>7.7134722882289966</v>
      </c>
      <c r="P2276" s="102">
        <f>[3]CONGO!R1994*100/[1]ZBEAC1!P2632</f>
        <v>5.9097578171183303</v>
      </c>
      <c r="Q2276" s="102">
        <f>[3]CONGO!S1994*100/[1]ZBEAC1!Q2632</f>
        <v>1.0357852520243915</v>
      </c>
      <c r="R2276" s="102">
        <f>[3]CONGO!T1994*100/[1]ZBEAC1!R2632</f>
        <v>5.7687802006513103</v>
      </c>
      <c r="S2276" s="102">
        <f>[3]CONGO!U1994*100/[1]ZBEAC1!S2632</f>
        <v>9.3036309824882473</v>
      </c>
      <c r="T2276" s="102">
        <f>[3]CONGO!V1994*100/[1]ZBEAC1!T2632</f>
        <v>19.894129496036872</v>
      </c>
      <c r="U2276" s="102">
        <f>[3]CONGO!W1994*100/[1]ZBEAC1!U2632</f>
        <v>20.653616564943846</v>
      </c>
      <c r="V2276" s="102">
        <f>[3]CONGO!X1994*100/[1]ZBEAC1!V2632</f>
        <v>11.22987776200859</v>
      </c>
      <c r="W2276" s="102">
        <f>[3]CONGO!Y1994*100/[1]ZBEAC1!W2632</f>
        <v>27.427424175161775</v>
      </c>
      <c r="X2276" s="103">
        <f>[3]CONGO!Z1994*100/[1]ZBEAC1!X2632</f>
        <v>6.1572711085692644</v>
      </c>
      <c r="Y2276" s="103">
        <f>[3]CONGO!AA1994*100/[1]ZBEAC1!Y2632</f>
        <v>22.764472958674354</v>
      </c>
      <c r="Z2276" s="102">
        <f>[3]CONGO!AB1994*100/[1]ZBEAC1!Z2632</f>
        <v>17.768631907803996</v>
      </c>
      <c r="AA2276" s="102">
        <f>[3]CONGO!AC1994*100/[1]ZBEAC1!AA2632</f>
        <v>8.2861453859843568</v>
      </c>
      <c r="AB2276" s="102">
        <v>12.292125551763974</v>
      </c>
      <c r="AC2276" s="102">
        <v>18.760493173747172</v>
      </c>
      <c r="AD2276" s="102">
        <v>18.342765992304788</v>
      </c>
      <c r="AE2276" s="102">
        <f>[3]CONGO!AH1994*100/[1]ZBEAC1!AE2632</f>
        <v>10.567858015272094</v>
      </c>
      <c r="AF2276" s="102">
        <v>13.696885047320899</v>
      </c>
      <c r="AG2276" s="102">
        <v>9.1807417608722925</v>
      </c>
      <c r="AH2276" s="102">
        <v>1.2199296045024901</v>
      </c>
      <c r="AI2276" s="102">
        <v>0.10538256997391003</v>
      </c>
      <c r="AJ2276" s="103">
        <f>[3]CONGO!AM1994*100/[1]ZBEAC1!AJ2632</f>
        <v>-6.9682009629026105</v>
      </c>
      <c r="AK2276" s="103">
        <v>-8.0604895064303097</v>
      </c>
      <c r="AL2276" s="103">
        <v>0.94215031713340103</v>
      </c>
      <c r="AM2276" s="103">
        <v>-1.4970076724017614</v>
      </c>
      <c r="AN2276" s="103">
        <v>-1.7219744910988197</v>
      </c>
      <c r="AO2276" s="103">
        <f>[3]CONGO!AR1994*100/[1]ZBEAC1!AO2632</f>
        <v>-15.398782566561199</v>
      </c>
      <c r="AP2276" s="103">
        <v>-6.9447243128503997</v>
      </c>
      <c r="AQ2276" s="103">
        <v>-11.454805132338494</v>
      </c>
      <c r="AR2276" s="103">
        <v>-7.3229612330597522</v>
      </c>
      <c r="AS2276" s="103">
        <f>[3]CONGO!AV1994*100/[1]ZBEAC1!AS2632</f>
        <v>-8.7896217970331385</v>
      </c>
      <c r="AT2276" s="103">
        <v>-0.40619499989147423</v>
      </c>
      <c r="AU2276" s="103">
        <v>-1.5309473236068289</v>
      </c>
      <c r="AV2276" s="103">
        <v>2.6718332262343703</v>
      </c>
      <c r="AW2276" s="103">
        <v>-1.158880515151965</v>
      </c>
      <c r="AX2276" s="103">
        <f>[3]CONGO!BA1994*100/[1]ZBEAC1!AX2632</f>
        <v>-0.9235818706052088</v>
      </c>
      <c r="AY2276" s="103"/>
      <c r="AZ2276" s="103">
        <v>5.7429141156987571</v>
      </c>
      <c r="BA2276" s="103">
        <v>2.6963418949043709</v>
      </c>
      <c r="BB2276" s="103">
        <v>10.092790263381731</v>
      </c>
      <c r="BC2276" s="103">
        <v>9.9217910210570768</v>
      </c>
      <c r="BD2276" s="103">
        <v>9.6668215618228572</v>
      </c>
      <c r="BE2276" s="103">
        <v>8.402171160656108</v>
      </c>
      <c r="BF2276" s="103">
        <f>[3]CONGO!BI1994*100/[1]ZBEAC1!BF2632</f>
        <v>8.1338050608386823</v>
      </c>
      <c r="BG2276" s="103">
        <v>13.849401566022497</v>
      </c>
      <c r="BH2276" s="103">
        <v>14.549363870805204</v>
      </c>
      <c r="BI2276" s="103">
        <v>9.7940829540561811</v>
      </c>
      <c r="BJ2276" s="103">
        <v>7.8923296226442758</v>
      </c>
      <c r="BK2276" s="103">
        <v>10.355224129285636</v>
      </c>
      <c r="BL2276" s="103">
        <v>8.7827117394413072</v>
      </c>
      <c r="BM2276" s="103">
        <v>10.115701212610096</v>
      </c>
      <c r="BN2276" s="103">
        <v>8.2906111441613728</v>
      </c>
      <c r="BO2276" s="103">
        <f>[3]CONGO!BR1994*100/[1]ZBEAC1!BO2632</f>
        <v>10.3207245625676</v>
      </c>
      <c r="BP2276" s="103">
        <v>7.874970159835236</v>
      </c>
      <c r="BQ2276" s="103">
        <v>7.874970159835236</v>
      </c>
      <c r="BR2276" s="103">
        <v>-6.552301077164925</v>
      </c>
      <c r="BS2276" s="103">
        <v>-18.404787674621911</v>
      </c>
      <c r="BT2276" s="103">
        <v>3.5620537798292293</v>
      </c>
      <c r="BU2276" s="103">
        <v>-0.37520840532763317</v>
      </c>
      <c r="BV2276" s="103">
        <v>-6.9237237590601479</v>
      </c>
      <c r="BW2276" s="103">
        <v>0.67260978302142227</v>
      </c>
      <c r="BX2276" s="103">
        <v>0.30132047936767536</v>
      </c>
      <c r="BY2276" s="103">
        <v>-1.4076259668473468</v>
      </c>
      <c r="BZ2276" s="102">
        <v>0.14068628192896654</v>
      </c>
      <c r="CA2276" s="103">
        <f>[3]CONGO!CD1994*100/[1]ZBEAC1!CA2632</f>
        <v>0.17988346807734695</v>
      </c>
      <c r="CB2276" s="103">
        <v>5.0858075239894092</v>
      </c>
      <c r="CC2276" s="103">
        <v>4.9187147956745729</v>
      </c>
      <c r="CD2276" s="103">
        <v>-1.0692005443261368</v>
      </c>
      <c r="CE2276" s="103">
        <v>3.7595169785307174</v>
      </c>
      <c r="CF2276" s="103">
        <v>3.6278662399442463</v>
      </c>
      <c r="CG2276" s="103">
        <v>-0.89402724924750665</v>
      </c>
      <c r="CH2276" s="103">
        <v>4.5966534754288535</v>
      </c>
      <c r="CI2276" s="103">
        <v>3.8865719885451586</v>
      </c>
      <c r="CJ2276" s="102">
        <v>3.1234510156500472</v>
      </c>
      <c r="CK2276" s="102">
        <v>3.0417988775537044</v>
      </c>
      <c r="CL2276" s="103">
        <f>[3]CONGO!CO1994*100/[1]ZBEAC1!CL2632</f>
        <v>4.2049139250341367</v>
      </c>
      <c r="CM2276" s="103">
        <v>4.3622507889856745</v>
      </c>
      <c r="CN2276" s="103">
        <v>8.0561394446514836</v>
      </c>
      <c r="CO2276" s="103">
        <v>8.0200320098545355</v>
      </c>
      <c r="CP2276" s="103">
        <v>11.464648671907522</v>
      </c>
      <c r="CQ2276" s="103">
        <v>8.4239915110178671</v>
      </c>
      <c r="CR2276" s="103">
        <v>5.8908328614505931</v>
      </c>
      <c r="CS2276" s="103">
        <v>15.508044218585125</v>
      </c>
      <c r="CT2276" s="103">
        <v>10.970341132437328</v>
      </c>
      <c r="CU2276" s="103">
        <v>11.821878927892417</v>
      </c>
      <c r="CV2276" s="103">
        <v>9.2300865883759577</v>
      </c>
      <c r="CW2276" s="103">
        <v>8.5930964827238334</v>
      </c>
      <c r="CX2276" s="103">
        <v>9.2866619696791766</v>
      </c>
      <c r="CY2276" s="103">
        <v>8.9603206294769198</v>
      </c>
      <c r="CZ2276" s="103">
        <v>7.5738719207298946</v>
      </c>
      <c r="DA2276" s="103">
        <f>[3]CONGO!DA1994*100/[1]ZBEAC1!DA2632</f>
        <v>12.059616039724986</v>
      </c>
      <c r="DB2276" s="102">
        <v>13.593506854971393</v>
      </c>
      <c r="DC2276" s="102">
        <v>11.724814963246766</v>
      </c>
      <c r="DD2276" s="102">
        <v>9.1026433492408216</v>
      </c>
      <c r="DE2276" s="102">
        <v>11.395973374954197</v>
      </c>
      <c r="DF2276" s="102">
        <v>10.164611434300383</v>
      </c>
      <c r="DG2276" s="102">
        <v>8.5486678736586494</v>
      </c>
      <c r="DH2276" s="102">
        <v>10.970067226324909</v>
      </c>
      <c r="DI2276" s="102">
        <v>9.7044947569453619</v>
      </c>
      <c r="DJ2276" s="102">
        <v>8.9608766669190985</v>
      </c>
      <c r="DK2276" s="102">
        <v>11.252645548276709</v>
      </c>
      <c r="DL2276" s="102">
        <v>9.9337138849254121</v>
      </c>
      <c r="DM2276" s="102">
        <v>8.9636371255599734</v>
      </c>
      <c r="DN2276" s="104">
        <f>[3]CONGO!DN1994*100/[1]ZBEAC1!DN2632</f>
        <v>9.3476916064372393</v>
      </c>
      <c r="DO2276" s="102">
        <v>8.9636371255599734</v>
      </c>
      <c r="DP2276" s="102">
        <v>9.5259549952714853</v>
      </c>
      <c r="DQ2276" s="102">
        <v>8.7451705591336992</v>
      </c>
      <c r="DR2276" s="102">
        <v>6.9558724855267577</v>
      </c>
      <c r="DS2276" s="102">
        <v>10.255395525353036</v>
      </c>
      <c r="DT2276" s="102">
        <v>9.1921479157041794</v>
      </c>
      <c r="DU2276" s="102">
        <v>10.240839263166091</v>
      </c>
      <c r="DV2276" s="105">
        <f>[3]CONGO!DX1994*100/[1]ZBEAC1!DV2632</f>
        <v>8.7133337119125489</v>
      </c>
      <c r="DW2276" s="106">
        <f>[3]CONGO!DY1994*100/[1]ZBEAC1!DW2632</f>
        <v>8.3846151659072383</v>
      </c>
      <c r="DX2276" s="107">
        <f>[3]CONGO!DZ1994*100/[1]ZBEAC1!DX2632</f>
        <v>8.7256520375353883</v>
      </c>
      <c r="DZ2276" s="102">
        <f>[3]CONGO!EB1994*100/[1]ZBEAC1!DZ2632</f>
        <v>6.3717199514629117</v>
      </c>
      <c r="EC2276" s="102">
        <f>[3]CONGO!EE1994*100/[1]ZBEAC1!EC2632</f>
        <v>5.3326532352497438</v>
      </c>
      <c r="EF2276" s="102">
        <f>[3]CONGO!EH1994*100/[1]ZBEAC1!EF2632</f>
        <v>4.208276700861008</v>
      </c>
      <c r="EI2276" s="102">
        <f>[3]CONGO!EK1994*100/[1]ZBEAC1!EI2632</f>
        <v>3.6579952129398881</v>
      </c>
      <c r="EL2276" s="102">
        <f>[3]CONGO!EN1994*100/[1]ZBEAC1!EL2632</f>
        <v>3.3499809822137943</v>
      </c>
      <c r="EO2276" s="102">
        <f>[3]CONGO!EQ1994*100/[1]ZBEAC1!EO2632</f>
        <v>2.8779499351274396</v>
      </c>
    </row>
    <row r="2277" spans="1:145" ht="15.5" x14ac:dyDescent="0.35">
      <c r="A2277" s="56" t="s">
        <v>484</v>
      </c>
      <c r="B2277" s="102">
        <f>[4]GABON!D2342*100/[1]ZBEAC1!B2633</f>
        <v>-6.0434013521660042</v>
      </c>
      <c r="C2277" s="102">
        <f>[4]GABON!E2342*100/[1]ZBEAC1!C2633</f>
        <v>-2.4334601625801771</v>
      </c>
      <c r="D2277" s="102">
        <f>[4]GABON!F2342*100/[1]ZBEAC1!D2633</f>
        <v>0.66907775623402777</v>
      </c>
      <c r="E2277" s="102">
        <f>[4]GABON!G2342*100/[1]ZBEAC1!E2633</f>
        <v>4.6760506396876256</v>
      </c>
      <c r="F2277" s="102">
        <f>[4]GABON!H2342*100/[1]ZBEAC1!F2633</f>
        <v>7.496148436826795</v>
      </c>
      <c r="G2277" s="102">
        <f>[4]GABON!I2342*100/[1]ZBEAC1!G2633</f>
        <v>4.433280479925604</v>
      </c>
      <c r="H2277" s="102">
        <f>[4]GABON!J2342*100/[1]ZBEAC1!H2633</f>
        <v>1.9357664436113358</v>
      </c>
      <c r="I2277" s="102">
        <f>[4]GABON!K2342*100/[1]ZBEAC1!I2633</f>
        <v>5.8652810729621114</v>
      </c>
      <c r="J2277" s="102">
        <f>[4]GABON!L2342*100/[1]ZBEAC1!J2633</f>
        <v>11.985092246345447</v>
      </c>
      <c r="K2277" s="102">
        <f>[4]GABON!M2342*100/[1]ZBEAC1!K2633</f>
        <v>10.801369267506292</v>
      </c>
      <c r="L2277" s="102">
        <f>[4]GABON!N2342*100/[1]ZBEAC1!L2633</f>
        <v>8.661660050708063</v>
      </c>
      <c r="M2277" s="102">
        <f>[4]GABON!O2342*100/[1]ZBEAC1!M2633</f>
        <v>-4.7824559989096462</v>
      </c>
      <c r="N2277" s="102">
        <f>[4]GABON!P2342*100/[1]ZBEAC1!N2633</f>
        <v>6.9998037404288285</v>
      </c>
      <c r="O2277" s="102">
        <f>[4]GABON!Q2342*100/[1]ZBEAC1!O2633</f>
        <v>16.567113409359695</v>
      </c>
      <c r="P2277" s="102">
        <f>[4]GABON!R2342*100/[1]ZBEAC1!P2633</f>
        <v>12.633353046245604</v>
      </c>
      <c r="Q2277" s="102">
        <f>[4]GABON!S2342*100/[1]ZBEAC1!Q2633</f>
        <v>6.3931168479245102</v>
      </c>
      <c r="R2277" s="102">
        <f>[4]GABON!T2342*100/[1]ZBEAC1!R2633</f>
        <v>10.421384895915843</v>
      </c>
      <c r="S2277" s="102">
        <f>[4]GABON!U2342*100/[1]ZBEAC1!S2633</f>
        <v>10.68414957610789</v>
      </c>
      <c r="T2277" s="102">
        <f>[4]GABON!V2342*100/[1]ZBEAC1!T2633</f>
        <v>11.306728352088943</v>
      </c>
      <c r="U2277" s="102">
        <f>[4]GABON!W2342*100/[1]ZBEAC1!U2633</f>
        <v>11.606175191839382</v>
      </c>
      <c r="V2277" s="102">
        <f>[4]GABON!X2342*100/[1]ZBEAC1!V2633</f>
        <v>10.875713502409559</v>
      </c>
      <c r="W2277" s="102">
        <f>[4]GABON!Y2342*100/[1]ZBEAC1!W2633</f>
        <v>13.313639264092336</v>
      </c>
      <c r="X2277" s="103">
        <f>[4]GABON!Z2342*100/[1]ZBEAC1!X2633</f>
        <v>9.4336517565512121</v>
      </c>
      <c r="Y2277" s="103">
        <f>[4]GABON!AA2342*100/[1]ZBEAC1!Y2633</f>
        <v>4.3592589420536498</v>
      </c>
      <c r="Z2277" s="102">
        <f>[4]GABON!AB2342*100/[1]ZBEAC1!Z2633</f>
        <v>5.1859209119991734</v>
      </c>
      <c r="AA2277" s="102">
        <f>[4]GABON!AC2342*100/[1]ZBEAC1!AA2633</f>
        <v>4.9678658698202076</v>
      </c>
      <c r="AB2277" s="102">
        <v>4.8736850356438781</v>
      </c>
      <c r="AC2277" s="102">
        <v>6.1329041766287808</v>
      </c>
      <c r="AD2277" s="102">
        <v>5.7657021771260784</v>
      </c>
      <c r="AE2277" s="102">
        <f>[4]GABON!AD2342*100/[1]ZBEAC1!AE2633</f>
        <v>5.9943234231430251</v>
      </c>
      <c r="AF2277" s="102">
        <v>5.3924589926735829</v>
      </c>
      <c r="AG2277" s="102">
        <v>9.0938436809086163</v>
      </c>
      <c r="AH2277" s="102">
        <v>9.5742376553093607</v>
      </c>
      <c r="AI2277" s="102">
        <v>8.8396177489028709</v>
      </c>
      <c r="AJ2277" s="103">
        <f>[4]GABON!AE2342*100/[1]ZBEAC1!AJ2633</f>
        <v>6.3333496932324733</v>
      </c>
      <c r="AK2277" s="103">
        <v>2.3661160919582311</v>
      </c>
      <c r="AL2277" s="103">
        <v>3.0942845341804341</v>
      </c>
      <c r="AM2277" s="103">
        <v>2.767527429682819</v>
      </c>
      <c r="AN2277" s="103">
        <v>2.9727736655738211</v>
      </c>
      <c r="AO2277" s="103">
        <f>[4]GABON!AF2342*100/[1]ZBEAC1!AO2633</f>
        <v>3.3863549689571317</v>
      </c>
      <c r="AP2277" s="103">
        <v>4.5035287031294668</v>
      </c>
      <c r="AQ2277" s="103">
        <v>3.3383245151053731</v>
      </c>
      <c r="AR2277" s="103">
        <v>4.3724588128624546</v>
      </c>
      <c r="AS2277" s="103">
        <f>[4]GABON!AJ2342*100/[1]ZBEAC1!AS2633</f>
        <v>0.28598031103385901</v>
      </c>
      <c r="AT2277" s="103">
        <v>7.1156562433432571</v>
      </c>
      <c r="AU2277" s="103">
        <v>4.5044073111726899</v>
      </c>
      <c r="AV2277" s="103">
        <v>5.8210545807757414</v>
      </c>
      <c r="AW2277" s="103">
        <v>5.8210545807757414</v>
      </c>
      <c r="AX2277" s="103">
        <f>[4]GABON!AO2342*100/[1]ZBEAC1!AX2633</f>
        <v>0.69927943895887257</v>
      </c>
      <c r="AY2277" s="103"/>
      <c r="AZ2277" s="103">
        <v>4.8587376454088291</v>
      </c>
      <c r="BA2277" s="103">
        <v>4.1765767401671692</v>
      </c>
      <c r="BB2277" s="103">
        <v>4.2792505411173059</v>
      </c>
      <c r="BC2277" s="103">
        <v>2.4705781242398004</v>
      </c>
      <c r="BD2277" s="103">
        <v>5.1878535564338701</v>
      </c>
      <c r="BE2277" s="103">
        <v>2.2795185599572449</v>
      </c>
      <c r="BF2277" s="103">
        <f>[4]GABON!AV2342*100/[1]ZBEAC1!BF2633</f>
        <v>3.0216111555350142</v>
      </c>
      <c r="BG2277" s="103">
        <v>5.3019115555702889</v>
      </c>
      <c r="BH2277" s="103">
        <v>4.0650964989347802</v>
      </c>
      <c r="BI2277" s="103">
        <v>4.7537920900903714</v>
      </c>
      <c r="BJ2277" s="103">
        <v>3.8628409761516358</v>
      </c>
      <c r="BK2277" s="103">
        <v>6.3097796184820885</v>
      </c>
      <c r="BL2277" s="103">
        <v>5.3233413154397926</v>
      </c>
      <c r="BM2277" s="103">
        <v>7.1954599923226539</v>
      </c>
      <c r="BN2277" s="103">
        <v>6.2719253759444014</v>
      </c>
      <c r="BO2277" s="103">
        <f>[4]GABON!BE2342*100/[1]ZBEAC1!BO2633</f>
        <v>4.9209022460450784</v>
      </c>
      <c r="BP2277" s="103">
        <v>7.8803205608528133</v>
      </c>
      <c r="BQ2277" s="103">
        <v>5.3019115555702889</v>
      </c>
      <c r="BR2277" s="103">
        <v>-2.3876916306766627</v>
      </c>
      <c r="BS2277" s="103">
        <v>-2.3876916306766627</v>
      </c>
      <c r="BT2277" s="103">
        <v>2.8458548005881212</v>
      </c>
      <c r="BU2277" s="103">
        <v>1.6742754801741837</v>
      </c>
      <c r="BV2277" s="103">
        <v>-2.1913739597286241</v>
      </c>
      <c r="BW2277" s="103">
        <v>4.2780466520663989</v>
      </c>
      <c r="BX2277" s="103">
        <v>2.7564345576474545</v>
      </c>
      <c r="BY2277" s="103">
        <v>1.114449146288228</v>
      </c>
      <c r="BZ2277" s="102">
        <v>0.80918508395017108</v>
      </c>
      <c r="CA2277" s="103">
        <f>[4]GABON!BQ2342*100/[1]ZBEAC1!CA2633</f>
        <v>2.4806949383081123</v>
      </c>
      <c r="CB2277" s="103">
        <v>7.0292820641807952</v>
      </c>
      <c r="CC2277" s="103">
        <v>6.9532947459224062</v>
      </c>
      <c r="CD2277" s="103">
        <v>3.04215676823353</v>
      </c>
      <c r="CE2277" s="103">
        <v>1.3350753911517492</v>
      </c>
      <c r="CF2277" s="103">
        <v>0.68235158849667132</v>
      </c>
      <c r="CG2277" s="103">
        <v>-3.4707478690588829</v>
      </c>
      <c r="CH2277" s="103">
        <v>3.3464093564691031</v>
      </c>
      <c r="CI2277" s="103">
        <v>1.5352218992218944</v>
      </c>
      <c r="CJ2277" s="102">
        <v>2.7144887011261454</v>
      </c>
      <c r="CK2277" s="102">
        <v>2.0280307106014881</v>
      </c>
      <c r="CL2277" s="103">
        <f>[4]GABON!CB2342*100/[1]ZBEAC1!CL2633</f>
        <v>1.5396123207218368</v>
      </c>
      <c r="CM2277" s="103">
        <v>3.8474562458997443</v>
      </c>
      <c r="CN2277" s="103">
        <v>5.4931118590292423</v>
      </c>
      <c r="CO2277" s="103">
        <v>5.4154521733586769</v>
      </c>
      <c r="CP2277" s="103">
        <v>6.5451674389783507</v>
      </c>
      <c r="CQ2277" s="103">
        <v>5.3416808360313768</v>
      </c>
      <c r="CR2277" s="103">
        <v>4.8331184173065971</v>
      </c>
      <c r="CS2277" s="103">
        <v>6.2880389039283999</v>
      </c>
      <c r="CT2277" s="103">
        <v>5.3459239877725979</v>
      </c>
      <c r="CU2277" s="103">
        <v>4.8643936045286331</v>
      </c>
      <c r="CV2277" s="103">
        <v>6.4567945129858186</v>
      </c>
      <c r="CW2277" s="103">
        <v>5.1892007137067253</v>
      </c>
      <c r="CX2277" s="103">
        <v>6.1140484407509081</v>
      </c>
      <c r="CY2277" s="103">
        <v>5.3196563644596999</v>
      </c>
      <c r="CZ2277" s="103">
        <v>5.9768037994078638</v>
      </c>
      <c r="DA2277" s="103">
        <f>[4]GABON!CN2342*100/[1]ZBEAC1!DA2633</f>
        <v>2.6615385224151424</v>
      </c>
      <c r="DB2277" s="102">
        <v>5.4460521483228987</v>
      </c>
      <c r="DC2277" s="102">
        <v>4.6120919525716637</v>
      </c>
      <c r="DD2277" s="102">
        <v>3.5498898692016176</v>
      </c>
      <c r="DE2277" s="102">
        <v>5.2812189969455163</v>
      </c>
      <c r="DF2277" s="102">
        <v>4.2882211347031474</v>
      </c>
      <c r="DG2277" s="102">
        <v>3.2148746330323434</v>
      </c>
      <c r="DH2277" s="102">
        <v>5.4876099780051053</v>
      </c>
      <c r="DI2277" s="102">
        <v>4.5051970087029867</v>
      </c>
      <c r="DJ2277" s="102">
        <v>3.3508785741695188</v>
      </c>
      <c r="DK2277" s="102">
        <v>5.4238451007552921</v>
      </c>
      <c r="DL2277" s="102">
        <v>5.1437323470012046</v>
      </c>
      <c r="DM2277" s="102">
        <v>3.3429752632023155</v>
      </c>
      <c r="DN2277" s="104">
        <f>[4]GABON!DA2342*100/[1]ZBEAC1!DN2633</f>
        <v>5.5785480513662673</v>
      </c>
      <c r="DO2277" s="102">
        <v>3.3429752632023155</v>
      </c>
      <c r="DP2277" s="102">
        <v>6.0533987748150739</v>
      </c>
      <c r="DQ2277" s="102">
        <v>5.4381683854668701</v>
      </c>
      <c r="DR2277" s="102">
        <v>4.3651449996042047</v>
      </c>
      <c r="DS2277" s="102">
        <v>1.7689343962503594</v>
      </c>
      <c r="DT2277" s="102">
        <v>1.3007284767897709</v>
      </c>
      <c r="DU2277" s="102">
        <v>1.4763216532034749</v>
      </c>
      <c r="DV2277" s="105">
        <f>[4]GABON!DK2342*100/[1]ZBEAC1!DV2633</f>
        <v>4.1827435435882618</v>
      </c>
      <c r="DW2277" s="106">
        <f>[4]GABON!DL2342*100/[1]ZBEAC1!DW2633</f>
        <v>3.8812570240744733</v>
      </c>
      <c r="DX2277" s="107">
        <f>[4]GABON!DM2342*100/[1]ZBEAC1!DX2633</f>
        <v>2.8493612140164912</v>
      </c>
      <c r="DZ2277" s="102">
        <f>[4]GABON!DO2342*100/[1]ZBEAC1!DZ2633</f>
        <v>5.6753142199947861</v>
      </c>
      <c r="EC2277" s="102">
        <f>[4]GABON!DR2342*100/[1]ZBEAC1!EC2633</f>
        <v>6.2705078989455032</v>
      </c>
      <c r="EF2277" s="102">
        <f>[4]GABON!DU2342*100/[1]ZBEAC1!EF2633</f>
        <v>6.8910018820738985</v>
      </c>
      <c r="EI2277" s="102">
        <f>[4]GABON!DX2342*100/[1]ZBEAC1!EI2633</f>
        <v>7.8797122888923985</v>
      </c>
      <c r="EL2277" s="102">
        <f>[4]GABON!EA2342*100/[1]ZBEAC1!EL2633</f>
        <v>8.6122775471912441</v>
      </c>
      <c r="EO2277" s="102">
        <f>[4]GABON!ED2342*100/[1]ZBEAC1!EO2633</f>
        <v>8.9567196316868252</v>
      </c>
    </row>
    <row r="2278" spans="1:145" ht="15.5" x14ac:dyDescent="0.35">
      <c r="A2278" s="56" t="s">
        <v>485</v>
      </c>
      <c r="B2278" s="102">
        <f>[5]GUINEE!D1891*100/[1]ZBEAC1!B2634</f>
        <v>0.65638444236399773</v>
      </c>
      <c r="C2278" s="102">
        <f>[5]GUINEE!E1891*100/[1]ZBEAC1!C2634</f>
        <v>-0.26619189362513851</v>
      </c>
      <c r="D2278" s="102">
        <f>[5]GUINEE!F1891*100/[1]ZBEAC1!D2634</f>
        <v>-0.17019832579190902</v>
      </c>
      <c r="E2278" s="102">
        <f>[5]GUINEE!G1891*100/[1]ZBEAC1!E2634</f>
        <v>0.93777977502348342</v>
      </c>
      <c r="F2278" s="102">
        <f>[5]GUINEE!H1891*100/[1]ZBEAC1!F2634</f>
        <v>-2.5017749282722024</v>
      </c>
      <c r="G2278" s="102">
        <f>[5]GUINEE!I1891*100/[1]ZBEAC1!G2634</f>
        <v>1.1974789926100586</v>
      </c>
      <c r="H2278" s="102">
        <f>[5]GUINEE!J1891*100/[1]ZBEAC1!H2634</f>
        <v>-0.19268353875934921</v>
      </c>
      <c r="I2278" s="102">
        <f>[5]GUINEE!K1891*100/[1]ZBEAC1!I2634</f>
        <v>1.6043202095523574</v>
      </c>
      <c r="J2278" s="102">
        <f>[5]GUINEE!L1891*100/[1]ZBEAC1!J2634</f>
        <v>0.2899573758255603</v>
      </c>
      <c r="K2278" s="102">
        <f>[5]GUINEE!M1891*100/[1]ZBEAC1!K2634</f>
        <v>-0.54726792474732733</v>
      </c>
      <c r="L2278" s="102">
        <f>[5]GUINEE!N1891*100/[1]ZBEAC1!L2634</f>
        <v>1.9921730850112547</v>
      </c>
      <c r="M2278" s="102">
        <f>[5]GUINEE!O1891*100/[1]ZBEAC1!M2634</f>
        <v>0.66180172676886262</v>
      </c>
      <c r="N2278" s="102">
        <f>[5]GUINEE!P1891*100/[1]ZBEAC1!N2634</f>
        <v>1.964477226348154</v>
      </c>
      <c r="O2278" s="102">
        <f>[5]GUINEE!Q1891*100/[1]ZBEAC1!O2634</f>
        <v>6.8404819474360048</v>
      </c>
      <c r="P2278" s="102">
        <f>[5]GUINEE!R1891*100/[1]ZBEAC1!P2634</f>
        <v>11.891935472987846</v>
      </c>
      <c r="Q2278" s="102">
        <f>[5]GUINEE!S1891*100/[1]ZBEAC1!Q2634</f>
        <v>9.282642643869023</v>
      </c>
      <c r="R2278" s="102">
        <f>[5]GUINEE!T1891*100/[1]ZBEAC1!R2634</f>
        <v>9.4149763920632843</v>
      </c>
      <c r="S2278" s="102">
        <f>[5]GUINEE!U1891*100/[1]ZBEAC1!S2634</f>
        <v>9.1116832019387353</v>
      </c>
      <c r="T2278" s="102">
        <f>[5]GUINEE!V1891*100/[1]ZBEAC1!T2634</f>
        <v>18.367493720467447</v>
      </c>
      <c r="U2278" s="102">
        <f>[5]GUINEE!W1891*100/[1]ZBEAC1!U2634</f>
        <v>21.917112145674214</v>
      </c>
      <c r="V2278" s="102">
        <f>[5]GUINEE!X1891*100/[1]ZBEAC1!V2634</f>
        <v>17.493144301903815</v>
      </c>
      <c r="W2278" s="102">
        <f>[5]GUINEE!Y1891*100/[1]ZBEAC1!W2634</f>
        <v>15.868441361813685</v>
      </c>
      <c r="X2278" s="103">
        <f>[5]GUINEE!Z1891*100/[1]ZBEAC1!X2634</f>
        <v>-6.4846394091563839</v>
      </c>
      <c r="Y2278" s="103">
        <f>[5]GUINEE!AA1891*100/[1]ZBEAC1!Y2634</f>
        <v>-4.2897402209439042</v>
      </c>
      <c r="Z2278" s="102">
        <f>[5]GUINEE!AB1891*100/[1]ZBEAC1!Z2634</f>
        <v>1.1670266959774172</v>
      </c>
      <c r="AA2278" s="102">
        <f>[5]GUINEE!AC1891*100/[1]ZBEAC1!AA2634</f>
        <v>-7.6488530706724367</v>
      </c>
      <c r="AB2278" s="102">
        <v>3.9080503812025649</v>
      </c>
      <c r="AC2278" s="102">
        <v>4.7387720279066476</v>
      </c>
      <c r="AD2278" s="102">
        <v>2.6428101868816092</v>
      </c>
      <c r="AE2278" s="102">
        <f>[5]GUINEE!AD1891*100/[1]ZBEAC1!AE2634</f>
        <v>-6.0965403837163255</v>
      </c>
      <c r="AF2278" s="102">
        <v>-2.5084251881706101</v>
      </c>
      <c r="AG2278" s="102">
        <v>-3.4786833754200019</v>
      </c>
      <c r="AH2278" s="102">
        <v>-2.6614404019738518</v>
      </c>
      <c r="AI2278" s="102">
        <v>-4.861915431499698</v>
      </c>
      <c r="AJ2278" s="103">
        <f>[5]GUINEE!AE1891*100/[1]ZBEAC1!AJ2634</f>
        <v>-7.7484720905383453</v>
      </c>
      <c r="AK2278" s="103">
        <v>-7.0387214242367069</v>
      </c>
      <c r="AL2278" s="103">
        <v>-1.4380488265097218</v>
      </c>
      <c r="AM2278" s="103">
        <v>0.54513832512220606</v>
      </c>
      <c r="AN2278" s="103">
        <v>0.41803525624458826</v>
      </c>
      <c r="AO2278" s="103">
        <f>[5]GUINEE!AF1891*100/[1]ZBEAC1!AO2634</f>
        <v>-16.608596458731654</v>
      </c>
      <c r="AP2278" s="103">
        <v>-16.959592772027939</v>
      </c>
      <c r="AQ2278" s="103">
        <v>-22.852485644508675</v>
      </c>
      <c r="AR2278" s="103">
        <v>-12.480655231018405</v>
      </c>
      <c r="AS2278" s="103">
        <f>[5]GUINEE!AJ1891*100/[1]ZBEAC1!AS2634</f>
        <v>-11.7918466527298</v>
      </c>
      <c r="AT2278" s="103">
        <v>-0.55723387970910576</v>
      </c>
      <c r="AU2278" s="103">
        <v>-3.3248723888491956</v>
      </c>
      <c r="AV2278" s="103">
        <v>1.9343251202326892</v>
      </c>
      <c r="AW2278" s="103">
        <v>1.9343251202326892</v>
      </c>
      <c r="AX2278" s="103">
        <f>[5]GUINEE!AO1891*100/[1]ZBEAC1!AX2634</f>
        <v>-2.3608687097834746</v>
      </c>
      <c r="AY2278" s="103"/>
      <c r="AZ2278" s="103">
        <v>-5.1867601047575782</v>
      </c>
      <c r="BA2278" s="103">
        <v>-7.3557853625660501</v>
      </c>
      <c r="BB2278" s="103">
        <v>2.5510504994910694</v>
      </c>
      <c r="BC2278" s="103">
        <v>-0.42545879458743785</v>
      </c>
      <c r="BD2278" s="103">
        <v>5.4169242884934681</v>
      </c>
      <c r="BE2278" s="103">
        <v>1.9344774495615835</v>
      </c>
      <c r="BF2278" s="103">
        <f>[5]GUINEE!AV1891*100/[1]ZBEAC1!BF2634</f>
        <v>0.78599168655238827</v>
      </c>
      <c r="BG2278" s="103">
        <v>4.140132304928402</v>
      </c>
      <c r="BH2278" s="103">
        <v>-0.82939320403561312</v>
      </c>
      <c r="BI2278" s="103">
        <v>1.8359958651142416</v>
      </c>
      <c r="BJ2278" s="103">
        <v>-1.2039370212806531</v>
      </c>
      <c r="BK2278" s="103">
        <v>3.668784912477085</v>
      </c>
      <c r="BL2278" s="103">
        <v>-1.9082552691221135</v>
      </c>
      <c r="BM2278" s="103">
        <v>3.789388707243369</v>
      </c>
      <c r="BN2278" s="103">
        <v>-1.5952453228429768</v>
      </c>
      <c r="BO2278" s="103">
        <f>[5]GUINEE!BE1891*100/[1]ZBEAC1!BO2634</f>
        <v>2.6733027574775541</v>
      </c>
      <c r="BP2278" s="103">
        <v>2.3852460091369538</v>
      </c>
      <c r="BQ2278" s="103">
        <v>2.3852460091369538</v>
      </c>
      <c r="BR2278" s="103">
        <v>-6.5334403193040727</v>
      </c>
      <c r="BS2278" s="103">
        <v>-17.579221925020637</v>
      </c>
      <c r="BT2278" s="103">
        <v>-5.8614946565981443</v>
      </c>
      <c r="BU2278" s="103">
        <v>-9.8672974041060044</v>
      </c>
      <c r="BV2278" s="103">
        <v>-16.960071733958834</v>
      </c>
      <c r="BW2278" s="103">
        <v>-2.1463696043793181</v>
      </c>
      <c r="BX2278" s="103">
        <v>-3.3769138026716652</v>
      </c>
      <c r="BY2278" s="103">
        <v>-5.3337817301366739</v>
      </c>
      <c r="BZ2278" s="102">
        <v>-0.43866844187864024</v>
      </c>
      <c r="CA2278" s="103">
        <f>[5]GUINEE!BQ1891*100/[1]ZBEAC1!CA2634</f>
        <v>-0.81997730361139454</v>
      </c>
      <c r="CB2278" s="103">
        <v>0.41283939220525429</v>
      </c>
      <c r="CC2278" s="103">
        <v>0.32409042513144593</v>
      </c>
      <c r="CD2278" s="103">
        <v>-4.4863248748301903</v>
      </c>
      <c r="CE2278" s="103">
        <v>-0.7982364147150921</v>
      </c>
      <c r="CF2278" s="103">
        <v>-0.97511808005555733</v>
      </c>
      <c r="CG2278" s="103">
        <v>-4.9127447890471281</v>
      </c>
      <c r="CH2278" s="103">
        <v>1.2497847856581425</v>
      </c>
      <c r="CI2278" s="103">
        <v>0.64477169457640748</v>
      </c>
      <c r="CJ2278" s="102">
        <v>2.0083293747133721</v>
      </c>
      <c r="CK2278" s="102">
        <v>0.71517728816785575</v>
      </c>
      <c r="CL2278" s="103">
        <f>[5]GUINEE!CD1891*100/[1]ZBEAC1!CL2634</f>
        <v>3.5780743905497383</v>
      </c>
      <c r="CM2278" s="103">
        <v>0.17883101844482813</v>
      </c>
      <c r="CN2278" s="103">
        <v>-0.58694332293671903</v>
      </c>
      <c r="CO2278" s="103">
        <v>-0.58572715859123947</v>
      </c>
      <c r="CP2278" s="103">
        <v>3.3725557676619489</v>
      </c>
      <c r="CQ2278" s="103">
        <v>8.5702970118095426E-2</v>
      </c>
      <c r="CR2278" s="103">
        <v>-4.2095528308872563</v>
      </c>
      <c r="CS2278" s="103">
        <v>5.1962795241679203</v>
      </c>
      <c r="CT2278" s="103">
        <v>5.2261103157658182</v>
      </c>
      <c r="CU2278" s="103">
        <v>2.1657869205798628</v>
      </c>
      <c r="CV2278" s="103">
        <v>2.8566525587985501</v>
      </c>
      <c r="CW2278" s="103">
        <v>2.3243279832032253</v>
      </c>
      <c r="CX2278" s="103">
        <v>2.2770116154901974</v>
      </c>
      <c r="CY2278" s="103">
        <v>2.2530490836916806</v>
      </c>
      <c r="CZ2278" s="103">
        <v>2.270520173143995</v>
      </c>
      <c r="DA2278" s="103">
        <f>[5]GUINEE!CP1891*100/[1]ZBEAC1!DA2634</f>
        <v>13.237802853759792</v>
      </c>
      <c r="DB2278" s="102">
        <v>3.2750234082975909</v>
      </c>
      <c r="DC2278" s="102">
        <v>1.4052641424130348</v>
      </c>
      <c r="DD2278" s="102">
        <v>-1.1015499683042249</v>
      </c>
      <c r="DE2278" s="102">
        <v>1.3298896462147478</v>
      </c>
      <c r="DF2278" s="102">
        <v>-0.36112702807265518</v>
      </c>
      <c r="DG2278" s="102">
        <v>-3.1108283317012875</v>
      </c>
      <c r="DH2278" s="102">
        <v>3.8258819687210739</v>
      </c>
      <c r="DI2278" s="102">
        <v>3.8024482375636119</v>
      </c>
      <c r="DJ2278" s="102">
        <v>3.3780180818068088</v>
      </c>
      <c r="DK2278" s="102">
        <v>3.4207229863944839</v>
      </c>
      <c r="DL2278" s="102">
        <v>3.5078347927822531</v>
      </c>
      <c r="DM2278" s="102">
        <v>3.3775239374057753</v>
      </c>
      <c r="DN2278" s="104">
        <f>[5]GUINEE!DC1891*100/[1]ZBEAC1!DN2634</f>
        <v>4.7369567180924941</v>
      </c>
      <c r="DO2278" s="102">
        <v>3.3775239374057753</v>
      </c>
      <c r="DP2278" s="102">
        <v>2.1738117825095613</v>
      </c>
      <c r="DQ2278" s="102">
        <v>1.123764381321493</v>
      </c>
      <c r="DR2278" s="102">
        <v>-0.52831755606488573</v>
      </c>
      <c r="DS2278" s="102">
        <v>4.7566926213812506</v>
      </c>
      <c r="DT2278" s="102">
        <v>3.9993661030957348</v>
      </c>
      <c r="DU2278" s="102">
        <v>3.9456623259274051</v>
      </c>
      <c r="DV2278" s="105">
        <f>[5]GUINEE!DN1891*100/[1]ZBEAC1!DV2634</f>
        <v>3.7597853618296178</v>
      </c>
      <c r="DW2278" s="106">
        <f>[5]GUINEE!DO1891*100/[1]ZBEAC1!DW2634</f>
        <v>3.4248390862449876</v>
      </c>
      <c r="DX2278" s="107">
        <f>[5]GUINEE!DP1891*100/[1]ZBEAC1!DX2634</f>
        <v>2.5589251155443278</v>
      </c>
      <c r="DZ2278" s="102">
        <f>[5]GUINEE!DR1891*100/[1]ZBEAC1!DZ2634</f>
        <v>3.0835416050073996</v>
      </c>
      <c r="EC2278" s="102">
        <f>[5]GUINEE!DU1891*100/[1]ZBEAC1!EC2634</f>
        <v>3.7111559027262904</v>
      </c>
      <c r="EF2278" s="102">
        <f>[5]GUINEE!DX1891*100/[1]ZBEAC1!EF2634</f>
        <v>4.1113190298720186</v>
      </c>
      <c r="EI2278" s="102">
        <f>[5]GUINEE!EA1891*100/[1]ZBEAC1!EI2634</f>
        <v>4.8900598406026168</v>
      </c>
      <c r="EL2278" s="102">
        <f>[5]GUINEE!ED1891*100/[1]ZBEAC1!EL2634</f>
        <v>5.6542692846109439</v>
      </c>
      <c r="EO2278" s="102">
        <f>[5]GUINEE!EG1891*100/[1]ZBEAC1!EO2634</f>
        <v>6.5208108797445696</v>
      </c>
    </row>
    <row r="2279" spans="1:145" ht="15.5" x14ac:dyDescent="0.35">
      <c r="A2279" s="56" t="s">
        <v>486</v>
      </c>
      <c r="B2279" s="102">
        <f>[6]TCHAD!D2059*100/[1]ZBEAC1!B2635</f>
        <v>-0.52473870140153855</v>
      </c>
      <c r="C2279" s="102">
        <f>[6]TCHAD!E2059*100/[1]ZBEAC1!C2635</f>
        <v>-0.10517556045641299</v>
      </c>
      <c r="D2279" s="102">
        <f>[6]TCHAD!F2059*100/[1]ZBEAC1!D2635</f>
        <v>-1.3615029782519592</v>
      </c>
      <c r="E2279" s="102">
        <f>[6]TCHAD!G2059*100/[1]ZBEAC1!E2635</f>
        <v>-1.3071040833390644</v>
      </c>
      <c r="F2279" s="102">
        <f>[6]TCHAD!H2059*100/[1]ZBEAC1!F2635</f>
        <v>-2.0886873581531562</v>
      </c>
      <c r="G2279" s="102">
        <f>[6]TCHAD!I2059*100/[1]ZBEAC1!G2635</f>
        <v>-4.0942475198445996</v>
      </c>
      <c r="H2279" s="102">
        <f>[6]TCHAD!J2059*100/[1]ZBEAC1!H2635</f>
        <v>-3.0622790347989017</v>
      </c>
      <c r="I2279" s="102">
        <f>[6]TCHAD!K2059*100/[1]ZBEAC1!I2635</f>
        <v>-2.5177503299488344</v>
      </c>
      <c r="J2279" s="102">
        <f>[6]TCHAD!L2059*100/[1]ZBEAC1!J2635</f>
        <v>-1.1240798121528979</v>
      </c>
      <c r="K2279" s="102">
        <f>[6]TCHAD!M2059*100/[1]ZBEAC1!K2635</f>
        <v>-0.75054850520939875</v>
      </c>
      <c r="L2279" s="102">
        <f>[6]TCHAD!N2059*100/[1]ZBEAC1!L2635</f>
        <v>-4.546612507223155E-2</v>
      </c>
      <c r="M2279" s="102">
        <f>[6]TCHAD!O2059*100/[1]ZBEAC1!M2635</f>
        <v>0.74854951368803313</v>
      </c>
      <c r="N2279" s="102">
        <f>[6]TCHAD!P2059*100/[1]ZBEAC1!N2635</f>
        <v>-0.47888910311388011</v>
      </c>
      <c r="O2279" s="102">
        <f>[6]TCHAD!Q2059*100/[1]ZBEAC1!O2635</f>
        <v>-1.1570841852734668</v>
      </c>
      <c r="P2279" s="102">
        <f>[6]TCHAD!R2059*100/[1]ZBEAC1!P2635</f>
        <v>-0.86575308837652754</v>
      </c>
      <c r="Q2279" s="102">
        <f>[6]TCHAD!S2059*100/[1]ZBEAC1!Q2635</f>
        <v>-1.439052216561614</v>
      </c>
      <c r="R2279" s="102">
        <f>[6]TCHAD!T2059*100/[1]ZBEAC1!R2635</f>
        <v>-0.81436741192563988</v>
      </c>
      <c r="S2279" s="102">
        <f>[6]TCHAD!U2059*100/[1]ZBEAC1!S2635</f>
        <v>1.9184802192191042</v>
      </c>
      <c r="T2279" s="102">
        <f>[6]TCHAD!V2059*100/[1]ZBEAC1!T2635</f>
        <v>1.256991008600912</v>
      </c>
      <c r="U2279" s="102">
        <f>[6]TCHAD!W2059*100/[1]ZBEAC1!U2635</f>
        <v>3.7290383203611008</v>
      </c>
      <c r="V2279" s="102">
        <f>[6]TCHAD!X2059*100/[1]ZBEAC1!V2635</f>
        <v>3.5547623230228278</v>
      </c>
      <c r="W2279" s="102">
        <f>[6]TCHAD!Y2059*100/[1]ZBEAC1!W2635</f>
        <v>4.2780193488522773</v>
      </c>
      <c r="X2279" s="103">
        <f>[6]TCHAD!Z2059*100/[1]ZBEAC1!X2635</f>
        <v>-7.0949089341005607</v>
      </c>
      <c r="Y2279" s="103">
        <f>[6]TCHAD!AA2059*100/[1]ZBEAC1!Y2635</f>
        <v>-1.5194171089405004</v>
      </c>
      <c r="Z2279" s="102">
        <f>[6]TCHAD!AB2059*100/[1]ZBEAC1!Z2635</f>
        <v>3.5049763457151677</v>
      </c>
      <c r="AA2279" s="102">
        <f>[6]TCHAD!AC2059*100/[1]ZBEAC1!AA2635</f>
        <v>0.21706666552639375</v>
      </c>
      <c r="AB2279" s="102">
        <v>1.1479827188821856</v>
      </c>
      <c r="AC2279" s="102">
        <v>0.8629880967009762</v>
      </c>
      <c r="AD2279" s="102">
        <v>-3.8381998307730854</v>
      </c>
      <c r="AE2279" s="102">
        <f>[6]TCHAD!AH2059*100/[1]ZBEAC1!AE2635</f>
        <v>-1.7225286505385606</v>
      </c>
      <c r="AF2279" s="102">
        <v>2.9912277257088911</v>
      </c>
      <c r="AG2279" s="102">
        <v>3.77770372732921</v>
      </c>
      <c r="AH2279" s="102">
        <v>-1.6006162445009362</v>
      </c>
      <c r="AI2279" s="102">
        <v>-2.3658638830249377</v>
      </c>
      <c r="AJ2279" s="103">
        <f>[6]TCHAD!AM2059*100/[1]ZBEAC1!AJ2635</f>
        <v>1.1363387906193572</v>
      </c>
      <c r="AK2279" s="103">
        <v>-0.40259183454272535</v>
      </c>
      <c r="AL2279" s="103">
        <v>1.7524757383696203</v>
      </c>
      <c r="AM2279" s="103">
        <v>0.32008028963355473</v>
      </c>
      <c r="AN2279" s="103">
        <v>0.25300823834909558</v>
      </c>
      <c r="AO2279" s="103">
        <f>[6]TCHAD!AR2059*100/[1]ZBEAC1!AO2635</f>
        <v>-3.6701355507748037</v>
      </c>
      <c r="AP2279" s="103">
        <v>-0.30848087649451011</v>
      </c>
      <c r="AQ2279" s="103">
        <v>0.527178088250986</v>
      </c>
      <c r="AR2279" s="103">
        <v>-0.379994593250854</v>
      </c>
      <c r="AS2279" s="103">
        <f>[6]TCHAD!AV2059*100/[1]ZBEAC1!AS2635</f>
        <v>-0.71333475196929852</v>
      </c>
      <c r="AT2279" s="103">
        <v>2.0293994797400217</v>
      </c>
      <c r="AU2279" s="103">
        <v>1.2011726836768646</v>
      </c>
      <c r="AV2279" s="103">
        <v>0.62185427265292859</v>
      </c>
      <c r="AW2279" s="103">
        <v>-0.29043126791736451</v>
      </c>
      <c r="AX2279" s="103">
        <f>[6]TCHAD!BA2059*100/[1]ZBEAC1!AX2635</f>
        <v>0.30068346168615456</v>
      </c>
      <c r="AY2279" s="103"/>
      <c r="AZ2279" s="103">
        <v>0.4962685789861177</v>
      </c>
      <c r="BA2279" s="103">
        <v>-0.31434195762104489</v>
      </c>
      <c r="BB2279" s="103">
        <v>0.86098573041404736</v>
      </c>
      <c r="BC2279" s="103">
        <v>-4.550363686183586E-2</v>
      </c>
      <c r="BD2279" s="103">
        <v>1.8100173769728667</v>
      </c>
      <c r="BE2279" s="103">
        <v>1.1320652237211861</v>
      </c>
      <c r="BF2279" s="103">
        <f>[6]TCHAD!BH2059*100/[1]ZBEAC1!BF2635</f>
        <v>1.9679306658171052</v>
      </c>
      <c r="BG2279" s="103">
        <v>1.6068071363397427</v>
      </c>
      <c r="BH2279" s="103">
        <v>7.7143425894552448E-2</v>
      </c>
      <c r="BI2279" s="103">
        <v>1.2828742655224077</v>
      </c>
      <c r="BJ2279" s="103">
        <v>0.88764445235055089</v>
      </c>
      <c r="BK2279" s="103">
        <v>1.2525512261232574</v>
      </c>
      <c r="BL2279" s="103">
        <v>-0.22044601469409839</v>
      </c>
      <c r="BM2279" s="103">
        <v>1.5823820076592623</v>
      </c>
      <c r="BN2279" s="103">
        <v>-0.32467230123553475</v>
      </c>
      <c r="BO2279" s="103">
        <f>[6]TCHAD!BQ2059*100/[1]ZBEAC1!BO2635</f>
        <v>1.1885910473428993</v>
      </c>
      <c r="BP2279" s="103">
        <v>2.6532798945452529</v>
      </c>
      <c r="BQ2279" s="103">
        <v>2.6532798945452529</v>
      </c>
      <c r="BR2279" s="103">
        <v>-2.0415146367280386</v>
      </c>
      <c r="BS2279" s="103">
        <v>-7.7812850053088427</v>
      </c>
      <c r="BT2279" s="103">
        <v>-1.7784144048219253</v>
      </c>
      <c r="BU2279" s="103">
        <v>-2.8731070248883706</v>
      </c>
      <c r="BV2279" s="103">
        <v>-3.0870689006167353</v>
      </c>
      <c r="BW2279" s="103">
        <v>-1.0973188496855444</v>
      </c>
      <c r="BX2279" s="103">
        <v>-2.5566070906296923</v>
      </c>
      <c r="BY2279" s="103">
        <v>-1.6100991840781593</v>
      </c>
      <c r="BZ2279" s="102">
        <v>-0.14291529871205866</v>
      </c>
      <c r="CA2279" s="103">
        <f>[6]TCHAD!CC2059*100/[1]ZBEAC1!CA2635</f>
        <v>1.6060120985951958</v>
      </c>
      <c r="CB2279" s="103">
        <v>1.0748504465860864</v>
      </c>
      <c r="CC2279" s="103">
        <v>1.0065449886557167</v>
      </c>
      <c r="CD2279" s="103">
        <v>-1.4311004090588053</v>
      </c>
      <c r="CE2279" s="103">
        <v>0.1694866177243976</v>
      </c>
      <c r="CF2279" s="103">
        <v>-0.1761060723056227</v>
      </c>
      <c r="CG2279" s="103">
        <v>-0.12679477504024</v>
      </c>
      <c r="CH2279" s="103">
        <v>0.48245149322948155</v>
      </c>
      <c r="CI2279" s="103">
        <v>-0.3087020342038127</v>
      </c>
      <c r="CJ2279" s="102">
        <v>0.19882793241662636</v>
      </c>
      <c r="CK2279" s="102">
        <v>-0.59092301657818203</v>
      </c>
      <c r="CL2279" s="103">
        <f>[6]TCHAD!CN2059*100/[1]ZBEAC1!CL2635</f>
        <v>1.1031759082944037</v>
      </c>
      <c r="CM2279" s="103">
        <v>0.5720638874625158</v>
      </c>
      <c r="CN2279" s="103">
        <v>3.5735429412173887</v>
      </c>
      <c r="CO2279" s="103">
        <v>3.5367657356414681</v>
      </c>
      <c r="CP2279" s="103">
        <v>4.1962489599475941</v>
      </c>
      <c r="CQ2279" s="103">
        <v>3.4969676136977195</v>
      </c>
      <c r="CR2279" s="103">
        <v>1.3108259596567753</v>
      </c>
      <c r="CS2279" s="103">
        <v>5.8098369475413536</v>
      </c>
      <c r="CT2279" s="103">
        <v>5.0438712118278621</v>
      </c>
      <c r="CU2279" s="103">
        <v>3.5820504111053553</v>
      </c>
      <c r="CV2279" s="103">
        <v>3.5395616432367265</v>
      </c>
      <c r="CW2279" s="103">
        <v>3.3551789302430768</v>
      </c>
      <c r="CX2279" s="103">
        <v>4.1244806504482234</v>
      </c>
      <c r="CY2279" s="103">
        <v>4.1818695819979812</v>
      </c>
      <c r="CZ2279" s="103">
        <v>2.2345219082151311</v>
      </c>
      <c r="DA2279" s="103">
        <f>[6]TCHAD!CZ2059*100/[1]ZBEAC1!DA2635</f>
        <v>4.7204721522641302</v>
      </c>
      <c r="DB2279" s="102">
        <v>8.6638456071100709</v>
      </c>
      <c r="DC2279" s="102">
        <v>8.8085446446597793</v>
      </c>
      <c r="DD2279" s="102">
        <v>8.8147452080784277</v>
      </c>
      <c r="DE2279" s="102">
        <v>7.7853530338090975</v>
      </c>
      <c r="DF2279" s="102">
        <v>7.9430987621827782</v>
      </c>
      <c r="DG2279" s="102">
        <v>8.0492540440942797</v>
      </c>
      <c r="DH2279" s="102">
        <v>6.6825247000966703</v>
      </c>
      <c r="DI2279" s="102">
        <v>6.4759587718967744</v>
      </c>
      <c r="DJ2279" s="102">
        <v>6.2787493274805168</v>
      </c>
      <c r="DK2279" s="102">
        <v>5.6237297243937885</v>
      </c>
      <c r="DL2279" s="102">
        <v>5.1791804377615103</v>
      </c>
      <c r="DM2279" s="102">
        <v>5.0892227287223921</v>
      </c>
      <c r="DN2279" s="104">
        <f>[6]TCHAD!DM2059*100/[1]ZBEAC1!DN2635</f>
        <v>-0.96083775746931821</v>
      </c>
      <c r="DO2279" s="102">
        <v>5.0892227287223921</v>
      </c>
      <c r="DP2279" s="102">
        <v>0.92595084995981369</v>
      </c>
      <c r="DQ2279" s="102">
        <v>0.19778693902152306</v>
      </c>
      <c r="DR2279" s="102">
        <v>0.61290510993824132</v>
      </c>
      <c r="DS2279" s="102">
        <v>0.5571221535114379</v>
      </c>
      <c r="DT2279" s="102">
        <v>-0.36239184991743079</v>
      </c>
      <c r="DU2279" s="102">
        <v>1.5205660268789398</v>
      </c>
      <c r="DV2279" s="105">
        <f>[6]TCHAD!DW2059*100/[1]ZBEAC1!DV2635</f>
        <v>1.8147640015902891</v>
      </c>
      <c r="DW2279" s="106">
        <f>[6]TCHAD!DX2059*100/[1]ZBEAC1!DW2635</f>
        <v>1.3303603605598116</v>
      </c>
      <c r="DX2279" s="107">
        <f>[6]TCHAD!DY2059*100/[1]ZBEAC1!DX2635</f>
        <v>0.73458542947030192</v>
      </c>
      <c r="DZ2279" s="102">
        <f>[6]TCHAD!EA2059*100/[1]ZBEAC1!DZ2635</f>
        <v>2.8461854501630661</v>
      </c>
      <c r="EC2279" s="102">
        <f>[6]TCHAD!ED2059*100/[1]ZBEAC1!EC2635</f>
        <v>2.160255631621554</v>
      </c>
      <c r="EF2279" s="102">
        <f>[6]TCHAD!EG2059*100/[1]ZBEAC1!EF2635</f>
        <v>1.8239591547417706</v>
      </c>
      <c r="EI2279" s="102">
        <f>[6]TCHAD!EJ2059*100/[1]ZBEAC1!EI2635</f>
        <v>1.4626203495759378</v>
      </c>
      <c r="EL2279" s="102">
        <f>[6]TCHAD!EM2059*100/[1]ZBEAC1!EL2635</f>
        <v>1.7126005124232841</v>
      </c>
      <c r="EO2279" s="102">
        <f>[6]TCHAD!EP2059*100/[1]ZBEAC1!EO2635</f>
        <v>1.6270788233521425</v>
      </c>
    </row>
    <row r="2280" spans="1:145" ht="15.5" x14ac:dyDescent="0.35">
      <c r="A2280" s="56" t="s">
        <v>611</v>
      </c>
      <c r="B2280" s="102" t="e">
        <f t="shared" ref="B2280:AA2280" si="2299">B1661</f>
        <v>#VALUE!</v>
      </c>
      <c r="C2280" s="102" t="e">
        <f t="shared" si="2299"/>
        <v>#VALUE!</v>
      </c>
      <c r="D2280" s="102" t="e">
        <f t="shared" si="2299"/>
        <v>#VALUE!</v>
      </c>
      <c r="E2280" s="102" t="e">
        <f t="shared" si="2299"/>
        <v>#VALUE!</v>
      </c>
      <c r="F2280" s="102">
        <f t="shared" si="2299"/>
        <v>-0.41272356128312665</v>
      </c>
      <c r="G2280" s="102">
        <f t="shared" si="2299"/>
        <v>-0.46156578366533491</v>
      </c>
      <c r="H2280" s="102" t="e">
        <f t="shared" si="2299"/>
        <v>#VALUE!</v>
      </c>
      <c r="I2280" s="102" t="e">
        <f t="shared" si="2299"/>
        <v>#VALUE!</v>
      </c>
      <c r="J2280" s="102" t="e">
        <f t="shared" si="2299"/>
        <v>#VALUE!</v>
      </c>
      <c r="K2280" s="102" t="e">
        <f t="shared" si="2299"/>
        <v>#VALUE!</v>
      </c>
      <c r="L2280" s="102" t="e">
        <f t="shared" si="2299"/>
        <v>#VALUE!</v>
      </c>
      <c r="M2280" s="102" t="e">
        <f t="shared" si="2299"/>
        <v>#VALUE!</v>
      </c>
      <c r="N2280" s="102" t="e">
        <f t="shared" si="2299"/>
        <v>#VALUE!</v>
      </c>
      <c r="O2280" s="102" t="e">
        <f t="shared" si="2299"/>
        <v>#VALUE!</v>
      </c>
      <c r="P2280" s="102" t="e">
        <f t="shared" si="2299"/>
        <v>#VALUE!</v>
      </c>
      <c r="Q2280" s="102" t="e">
        <f t="shared" si="2299"/>
        <v>#VALUE!</v>
      </c>
      <c r="R2280" s="102" t="e">
        <f t="shared" si="2299"/>
        <v>#VALUE!</v>
      </c>
      <c r="S2280" s="102" t="e">
        <f t="shared" si="2299"/>
        <v>#VALUE!</v>
      </c>
      <c r="T2280" s="102" t="e">
        <f t="shared" si="2299"/>
        <v>#VALUE!</v>
      </c>
      <c r="U2280" s="102" t="e">
        <f t="shared" si="2299"/>
        <v>#VALUE!</v>
      </c>
      <c r="V2280" s="102" t="e">
        <f t="shared" si="2299"/>
        <v>#VALUE!</v>
      </c>
      <c r="W2280" s="102" t="e">
        <f t="shared" si="2299"/>
        <v>#VALUE!</v>
      </c>
      <c r="X2280" s="103" t="e">
        <f t="shared" si="2299"/>
        <v>#VALUE!</v>
      </c>
      <c r="Y2280" s="103" t="e">
        <f t="shared" si="2299"/>
        <v>#VALUE!</v>
      </c>
      <c r="Z2280" s="102" t="e">
        <f t="shared" si="2299"/>
        <v>#VALUE!</v>
      </c>
      <c r="AA2280" s="102" t="e">
        <f t="shared" si="2299"/>
        <v>#VALUE!</v>
      </c>
      <c r="AB2280" s="102">
        <v>3.6366530725774373</v>
      </c>
      <c r="AC2280" s="102">
        <v>5.0528909873494099</v>
      </c>
      <c r="AD2280" s="102">
        <v>4.0844229194884356</v>
      </c>
      <c r="AE2280" s="102" t="e">
        <f>AE1661</f>
        <v>#VALUE!</v>
      </c>
      <c r="AF2280" s="102">
        <v>3.5040635342889201</v>
      </c>
      <c r="AG2280" s="102">
        <v>3.2956083544049988</v>
      </c>
      <c r="AH2280" s="102">
        <v>1.9501748154143674</v>
      </c>
      <c r="AI2280" s="102">
        <v>0.9948820969658051</v>
      </c>
      <c r="AJ2280" s="103" t="e">
        <f>AJ1661</f>
        <v>#VALUE!</v>
      </c>
      <c r="AK2280" s="103">
        <v>-1.9960620927153998</v>
      </c>
      <c r="AL2280" s="103">
        <v>0.39933430860502112</v>
      </c>
      <c r="AM2280" s="103">
        <v>0.13708533351592403</v>
      </c>
      <c r="AN2280" s="103">
        <v>0.11228676193750274</v>
      </c>
      <c r="AO2280" s="103" t="e">
        <f>AO1661</f>
        <v>#VALUE!</v>
      </c>
      <c r="AP2280" s="103">
        <v>-1.7072398630569001</v>
      </c>
      <c r="AQ2280" s="103">
        <v>-2.3766068363449198</v>
      </c>
      <c r="AR2280" s="103">
        <v>-0.57142680931538459</v>
      </c>
      <c r="AS2280" s="103" t="e">
        <f>AS1661</f>
        <v>#VALUE!</v>
      </c>
      <c r="AT2280" s="103">
        <v>1.8148235930198655</v>
      </c>
      <c r="AU2280" s="103">
        <v>0.54251269570630267</v>
      </c>
      <c r="AV2280" s="103">
        <v>1.6329090037107474</v>
      </c>
      <c r="AW2280" s="103">
        <v>1.1759779077713031</v>
      </c>
      <c r="AX2280" s="103" t="e">
        <f>AX1661</f>
        <v>#VALUE!</v>
      </c>
      <c r="AY2280" s="103"/>
      <c r="AZ2280" s="103">
        <v>1.3944416104311708</v>
      </c>
      <c r="BA2280" s="103">
        <v>0.41931724911538504</v>
      </c>
      <c r="BB2280" s="103">
        <v>3.2319651618444203</v>
      </c>
      <c r="BC2280" s="103">
        <v>2.2155818832800938</v>
      </c>
      <c r="BD2280" s="103">
        <v>3.4640236775046112</v>
      </c>
      <c r="BE2280" s="103">
        <v>2.1754495771937279</v>
      </c>
      <c r="BF2280" s="103" t="e">
        <f>BF1661</f>
        <v>#VALUE!</v>
      </c>
      <c r="BG2280" s="103">
        <v>3.7818076597633716</v>
      </c>
      <c r="BH2280" s="103">
        <v>2.5792422916818558</v>
      </c>
      <c r="BI2280" s="103">
        <v>3.3871618356105619</v>
      </c>
      <c r="BJ2280" s="103">
        <v>2.4271327569751788</v>
      </c>
      <c r="BK2280" s="103">
        <v>3.8215552566447473</v>
      </c>
      <c r="BL2280" s="103">
        <v>2.4674487421595832</v>
      </c>
      <c r="BM2280" s="103">
        <v>3.9586532452470187</v>
      </c>
      <c r="BN2280" s="103">
        <v>2.5630561624669661</v>
      </c>
      <c r="BO2280" s="103" t="e">
        <f>BO1661</f>
        <v>#VALUE!</v>
      </c>
      <c r="BP2280" s="103">
        <v>3.8850169163011894</v>
      </c>
      <c r="BQ2280" s="103">
        <v>1.2159797667572592</v>
      </c>
      <c r="BR2280" s="103">
        <v>-4.339689729919554</v>
      </c>
      <c r="BS2280" s="103">
        <v>-7.5268773838164886</v>
      </c>
      <c r="BT2280" s="103">
        <v>-0.27312129131880131</v>
      </c>
      <c r="BU2280" s="103">
        <v>-1.7383246272537261</v>
      </c>
      <c r="BV2280" s="103">
        <v>-4.7157074476347098</v>
      </c>
      <c r="BW2280" s="103">
        <v>0.6453276890820886</v>
      </c>
      <c r="BX2280" s="103">
        <v>3.2768944006125295E-3</v>
      </c>
      <c r="BY2280" s="103">
        <v>-1.1764375067134969</v>
      </c>
      <c r="BZ2280" s="102">
        <v>0.40920873943348907</v>
      </c>
      <c r="CA2280" s="103" t="e">
        <f>CA1661</f>
        <v>#VALUE!</v>
      </c>
      <c r="CB2280" s="103">
        <v>2.6104043856972741</v>
      </c>
      <c r="CC2280" s="103">
        <v>2.604021039224357</v>
      </c>
      <c r="CD2280" s="103">
        <v>0.12836233591567858</v>
      </c>
      <c r="CE2280" s="103">
        <v>1.3294137303965179</v>
      </c>
      <c r="CF2280" s="103">
        <v>1.1153557816218009</v>
      </c>
      <c r="CG2280" s="103">
        <v>-1.0183580376801402</v>
      </c>
      <c r="CH2280" s="103">
        <v>2.213514816179218</v>
      </c>
      <c r="CI2280" s="103">
        <v>1.4970768623557125</v>
      </c>
      <c r="CJ2280" s="102">
        <v>1.6174610322367338</v>
      </c>
      <c r="CK2280" s="102">
        <v>1.1822702789916397</v>
      </c>
      <c r="CL2280" s="103" t="e">
        <f>CL1661</f>
        <v>#VALUE!</v>
      </c>
      <c r="CM2280" s="103">
        <v>2.1580664206869256</v>
      </c>
      <c r="CN2280" s="103">
        <v>3.1531372560168847</v>
      </c>
      <c r="CO2280" s="103">
        <v>3.2138819234229499</v>
      </c>
      <c r="CP2280" s="103">
        <v>5.0608355675991854</v>
      </c>
      <c r="CQ2280" s="103">
        <v>3.3096982435124263</v>
      </c>
      <c r="CR2280" s="103">
        <v>1.6995876208442426</v>
      </c>
      <c r="CS2280" s="103">
        <v>6.0506645005051594</v>
      </c>
      <c r="CT2280" s="103">
        <v>4.6483705899704972</v>
      </c>
      <c r="CU2280" s="103">
        <v>3.3128563547820269</v>
      </c>
      <c r="CV2280" s="103">
        <v>3.6551549075636878</v>
      </c>
      <c r="CW2280" s="103">
        <v>3.0945467127756134</v>
      </c>
      <c r="CX2280" s="103">
        <v>3.438984768827162</v>
      </c>
      <c r="CY2280" s="103">
        <v>3.2377290627395903</v>
      </c>
      <c r="CZ2280" s="103">
        <v>2.8122948530344849</v>
      </c>
      <c r="DA2280" s="103" t="e">
        <f t="shared" ref="DA2280" si="2300">DA1661</f>
        <v>#VALUE!</v>
      </c>
      <c r="DB2280" s="102">
        <v>5.8916102573576516</v>
      </c>
      <c r="DC2280" s="102">
        <v>4.7837587938497066</v>
      </c>
      <c r="DD2280" s="102">
        <v>4.3580637288990225</v>
      </c>
      <c r="DE2280" s="102">
        <v>5.2715018012448258</v>
      </c>
      <c r="DF2280" s="102">
        <v>4.6798608778162984</v>
      </c>
      <c r="DG2280" s="102">
        <v>3.8654138380667642</v>
      </c>
      <c r="DH2280" s="102">
        <v>6.0682163719071189</v>
      </c>
      <c r="DI2280" s="102">
        <v>5.5656443044186457</v>
      </c>
      <c r="DJ2280" s="102">
        <v>4.9862790057873498</v>
      </c>
      <c r="DK2280" s="102">
        <v>5.8120387338951707</v>
      </c>
      <c r="DL2280" s="102">
        <v>5.4965814762146827</v>
      </c>
      <c r="DM2280" s="102">
        <v>4.874669821560552</v>
      </c>
      <c r="DN2280" s="104" t="e">
        <f t="shared" ref="DN2280" si="2301">DN1661</f>
        <v>#VALUE!</v>
      </c>
      <c r="DO2280" s="102">
        <v>4.874669821560552</v>
      </c>
      <c r="DP2280" s="102">
        <v>4.1072438150296877</v>
      </c>
      <c r="DQ2280" s="102">
        <v>3.5385628303079915</v>
      </c>
      <c r="DR2280" s="102">
        <v>2.7187821762674926</v>
      </c>
      <c r="DS2280" s="102">
        <v>3.9637784949623476</v>
      </c>
      <c r="DT2280" s="102">
        <v>3.364256168838367</v>
      </c>
      <c r="DU2280" s="102">
        <v>3.4886453247904168</v>
      </c>
      <c r="DV2280" s="105" t="e">
        <f>DV1661</f>
        <v>#VALUE!</v>
      </c>
      <c r="DW2280" s="106" t="e">
        <f>DW1661</f>
        <v>#VALUE!</v>
      </c>
      <c r="DX2280" s="107" t="e">
        <f>DX1661</f>
        <v>#VALUE!</v>
      </c>
      <c r="DZ2280" s="102" t="e">
        <f>DZ1661</f>
        <v>#VALUE!</v>
      </c>
      <c r="EC2280" s="102" t="e">
        <f>EC1661</f>
        <v>#VALUE!</v>
      </c>
      <c r="EF2280" s="102" t="e">
        <f>EF1661</f>
        <v>#VALUE!</v>
      </c>
      <c r="EI2280" s="102" t="e">
        <f>EI1661</f>
        <v>#VALUE!</v>
      </c>
      <c r="EL2280" s="102" t="e">
        <f>EL1661</f>
        <v>#VALUE!</v>
      </c>
      <c r="EO2280" s="102" t="e">
        <f>EO1661</f>
        <v>#VALUE!</v>
      </c>
    </row>
    <row r="2281" spans="1:145" ht="15.5" x14ac:dyDescent="0.35">
      <c r="A2281" s="56" t="s">
        <v>725</v>
      </c>
      <c r="B2281" s="102"/>
      <c r="C2281" s="102"/>
      <c r="D2281" s="102"/>
      <c r="E2281" s="102"/>
      <c r="F2281" s="102"/>
      <c r="G2281" s="102"/>
      <c r="H2281" s="102"/>
      <c r="I2281" s="102"/>
      <c r="J2281" s="102"/>
      <c r="K2281" s="102"/>
      <c r="L2281" s="102"/>
      <c r="M2281" s="102"/>
      <c r="N2281" s="102"/>
      <c r="O2281" s="102"/>
      <c r="P2281" s="102"/>
      <c r="Q2281" s="102"/>
      <c r="R2281" s="102"/>
      <c r="S2281" s="102"/>
      <c r="T2281" s="102"/>
      <c r="U2281" s="102"/>
      <c r="V2281" s="102"/>
      <c r="W2281" s="102"/>
      <c r="X2281" s="103"/>
      <c r="Y2281" s="103"/>
      <c r="Z2281" s="102"/>
      <c r="AA2281" s="102"/>
      <c r="AB2281" s="102"/>
      <c r="AC2281" s="102"/>
      <c r="AD2281" s="102"/>
      <c r="AE2281" s="102"/>
      <c r="AF2281" s="102"/>
      <c r="AG2281" s="102"/>
      <c r="AH2281" s="102"/>
      <c r="AI2281" s="102"/>
      <c r="AJ2281" s="103"/>
      <c r="AK2281" s="103"/>
      <c r="AL2281" s="103"/>
      <c r="AM2281" s="103"/>
      <c r="AN2281" s="103"/>
      <c r="AO2281" s="103"/>
      <c r="AP2281" s="103"/>
      <c r="AQ2281" s="103"/>
      <c r="AR2281" s="103"/>
      <c r="AS2281" s="103"/>
      <c r="AT2281" s="103"/>
      <c r="AU2281" s="103"/>
      <c r="AV2281" s="103"/>
      <c r="AW2281" s="103"/>
      <c r="AX2281" s="103"/>
      <c r="AY2281" s="103"/>
      <c r="AZ2281" s="103"/>
      <c r="BA2281" s="103"/>
      <c r="BB2281" s="103"/>
      <c r="BC2281" s="103"/>
      <c r="BD2281" s="103"/>
      <c r="BE2281" s="103"/>
      <c r="BF2281" s="103"/>
      <c r="BG2281" s="103"/>
      <c r="BH2281" s="103"/>
      <c r="BI2281" s="103"/>
      <c r="BJ2281" s="103"/>
      <c r="BK2281" s="103"/>
      <c r="BL2281" s="103"/>
      <c r="BM2281" s="103"/>
      <c r="BN2281" s="103"/>
      <c r="BO2281" s="103"/>
      <c r="BP2281" s="103"/>
      <c r="BQ2281" s="103"/>
      <c r="BR2281" s="103"/>
      <c r="BS2281" s="103"/>
      <c r="BT2281" s="103"/>
      <c r="BU2281" s="103"/>
      <c r="BV2281" s="103"/>
      <c r="BW2281" s="103"/>
      <c r="BX2281" s="103"/>
      <c r="BY2281" s="103"/>
      <c r="BZ2281" s="102"/>
      <c r="CA2281" s="103"/>
      <c r="CB2281" s="103"/>
      <c r="CC2281" s="103"/>
      <c r="CD2281" s="103"/>
      <c r="CE2281" s="103"/>
      <c r="CF2281" s="103"/>
      <c r="CG2281" s="103"/>
      <c r="CH2281" s="103"/>
      <c r="CI2281" s="103"/>
      <c r="CJ2281" s="102"/>
      <c r="CK2281" s="102"/>
      <c r="CL2281" s="103"/>
      <c r="CM2281" s="103"/>
      <c r="CN2281" s="103"/>
      <c r="CO2281" s="103"/>
      <c r="CP2281" s="103"/>
      <c r="CQ2281" s="103"/>
      <c r="CR2281" s="103"/>
      <c r="CS2281" s="103"/>
      <c r="CT2281" s="103"/>
      <c r="CU2281" s="103"/>
      <c r="CV2281" s="103"/>
      <c r="CW2281" s="103"/>
      <c r="CX2281" s="103"/>
      <c r="CY2281" s="103"/>
      <c r="CZ2281" s="103"/>
      <c r="DA2281" s="103"/>
      <c r="DB2281" s="102"/>
      <c r="DC2281" s="102"/>
      <c r="DD2281" s="102"/>
      <c r="DE2281" s="102"/>
      <c r="DF2281" s="102"/>
      <c r="DG2281" s="102"/>
      <c r="DH2281" s="102"/>
      <c r="DI2281" s="102"/>
      <c r="DJ2281" s="102"/>
      <c r="DK2281" s="102"/>
      <c r="DL2281" s="102"/>
      <c r="DM2281" s="102"/>
      <c r="DN2281" s="104"/>
      <c r="DO2281" s="102"/>
      <c r="DP2281" s="102"/>
      <c r="DQ2281" s="102"/>
      <c r="DR2281" s="102"/>
      <c r="DS2281" s="102"/>
      <c r="DT2281" s="102"/>
      <c r="DU2281" s="102"/>
      <c r="DV2281" s="105"/>
      <c r="DW2281" s="106"/>
      <c r="DX2281" s="107"/>
      <c r="DZ2281" s="102"/>
      <c r="EC2281" s="102"/>
      <c r="EF2281" s="102"/>
      <c r="EI2281" s="102"/>
      <c r="EL2281" s="102"/>
      <c r="EO2281" s="102"/>
    </row>
    <row r="2282" spans="1:145" ht="15.5" x14ac:dyDescent="0.35">
      <c r="A2282" s="56" t="s">
        <v>482</v>
      </c>
      <c r="B2282" s="102">
        <f t="shared" ref="B2282:AA2285" si="2302">+B2274*B2630/B$2629</f>
        <v>-2.3355809019166625</v>
      </c>
      <c r="C2282" s="102">
        <f t="shared" si="2302"/>
        <v>4.3312241532525754E-2</v>
      </c>
      <c r="D2282" s="102">
        <f t="shared" si="2302"/>
        <v>-0.13757311205266692</v>
      </c>
      <c r="E2282" s="102">
        <f t="shared" si="2302"/>
        <v>-1.6249058415193491</v>
      </c>
      <c r="F2282" s="102">
        <f t="shared" si="2302"/>
        <v>-1.306682011213133</v>
      </c>
      <c r="G2282" s="102">
        <f t="shared" si="2302"/>
        <v>8.346120304088564E-2</v>
      </c>
      <c r="H2282" s="102">
        <f t="shared" si="2302"/>
        <v>-0.37070940622295595</v>
      </c>
      <c r="I2282" s="102">
        <f t="shared" si="2302"/>
        <v>0.5142656478071711</v>
      </c>
      <c r="J2282" s="102">
        <f t="shared" si="2302"/>
        <v>1.78696347866126</v>
      </c>
      <c r="K2282" s="102">
        <f t="shared" si="2302"/>
        <v>2.1421647191878646</v>
      </c>
      <c r="L2282" s="102">
        <f t="shared" si="2302"/>
        <v>2.2386255249597187</v>
      </c>
      <c r="M2282" s="102">
        <f t="shared" si="2302"/>
        <v>1.999131341097234</v>
      </c>
      <c r="N2282" s="102">
        <f t="shared" si="2302"/>
        <v>2.1589526715805412</v>
      </c>
      <c r="O2282" s="102">
        <f t="shared" si="2302"/>
        <v>2.7011456601716679</v>
      </c>
      <c r="P2282" s="102">
        <f t="shared" si="2302"/>
        <v>2.0525861599512059</v>
      </c>
      <c r="Q2282" s="102">
        <f t="shared" si="2302"/>
        <v>2.4444397503243525</v>
      </c>
      <c r="R2282" s="102">
        <f t="shared" si="2302"/>
        <v>2.4986278502723294</v>
      </c>
      <c r="S2282" s="102">
        <f t="shared" si="2302"/>
        <v>1.7218807645953347</v>
      </c>
      <c r="T2282" s="102">
        <f t="shared" si="2302"/>
        <v>2.0993956517553505</v>
      </c>
      <c r="U2282" s="102">
        <f t="shared" si="2302"/>
        <v>2.1838548895561218</v>
      </c>
      <c r="V2282" s="102">
        <f t="shared" si="2302"/>
        <v>1.7736850038385805</v>
      </c>
      <c r="W2282" s="102">
        <f t="shared" si="2302"/>
        <v>1.3954330089080698</v>
      </c>
      <c r="X2282" s="103">
        <f t="shared" si="2302"/>
        <v>1.1527831671785536</v>
      </c>
      <c r="Y2282" s="103">
        <f t="shared" si="2302"/>
        <v>9.9052363538282728E-2</v>
      </c>
      <c r="Z2282" s="102">
        <f t="shared" si="2302"/>
        <v>-1.6461118599657716E-2</v>
      </c>
      <c r="AA2282" s="102">
        <f t="shared" si="2302"/>
        <v>0.24270562883334737</v>
      </c>
      <c r="AB2282" s="102">
        <v>1.9212240523122977E-2</v>
      </c>
      <c r="AC2282" s="102">
        <v>0.16212913916475571</v>
      </c>
      <c r="AD2282" s="102">
        <v>0.42805430947960793</v>
      </c>
      <c r="AE2282" s="102">
        <f>+AE2274*AE2630/AE$2629</f>
        <v>-1.7338339638037215E-2</v>
      </c>
      <c r="AF2282" s="102">
        <v>0.41265288857507748</v>
      </c>
      <c r="AG2282" s="102">
        <v>0.29021425307438165</v>
      </c>
      <c r="AH2282" s="102">
        <v>0.72007701944003966</v>
      </c>
      <c r="AI2282" s="102">
        <v>0.55525294340226783</v>
      </c>
      <c r="AJ2282" s="103">
        <f>+AJ2274*AJ2630/AJ$2629</f>
        <v>0.15090284633885526</v>
      </c>
      <c r="AK2282" s="103">
        <v>-0.48991070248608343</v>
      </c>
      <c r="AL2282" s="103">
        <v>-0.36212122710766959</v>
      </c>
      <c r="AM2282" s="103">
        <v>-0.27119006483174835</v>
      </c>
      <c r="AN2282" s="103">
        <v>-0.28056713608766609</v>
      </c>
      <c r="AO2282" s="103">
        <f>+AO2274*AO2630/AO$2629</f>
        <v>0.456900295951297</v>
      </c>
      <c r="AP2282" s="103">
        <v>-0.10671504760893399</v>
      </c>
      <c r="AQ2282" s="103">
        <v>7.3605803044511128E-2</v>
      </c>
      <c r="AR2282" s="103">
        <v>0.76938710187475501</v>
      </c>
      <c r="AS2282" s="103">
        <f>+AS2274*AS2630/AS$2629</f>
        <v>-1.2258290462585675</v>
      </c>
      <c r="AT2282" s="103">
        <v>0.43611713609832448</v>
      </c>
      <c r="AU2282" s="103">
        <v>0.20419594091284232</v>
      </c>
      <c r="AV2282" s="103">
        <v>2.7109383365000701E-2</v>
      </c>
      <c r="AW2282" s="103">
        <v>0.11329001801783797</v>
      </c>
      <c r="AX2282" s="103">
        <f>+AX2274*AX2630/AX$2629</f>
        <v>-0.22007068192618529</v>
      </c>
      <c r="AY2282" s="103"/>
      <c r="AZ2282" s="103">
        <v>0.47262230455210485</v>
      </c>
      <c r="BA2282" s="103">
        <v>0.4091438565160786</v>
      </c>
      <c r="BB2282" s="103">
        <v>0.8991235826412165</v>
      </c>
      <c r="BC2282" s="103">
        <v>0.82399318364337415</v>
      </c>
      <c r="BD2282" s="103">
        <v>0.43766777015512348</v>
      </c>
      <c r="BE2282" s="103">
        <v>0.44995182290190933</v>
      </c>
      <c r="BF2282" s="103">
        <f>+BF2274*BF2630/BF$2629</f>
        <v>0.68558466707812216</v>
      </c>
      <c r="BG2282" s="103">
        <v>0.56482825640029899</v>
      </c>
      <c r="BH2282" s="103">
        <v>0.50481690950311131</v>
      </c>
      <c r="BI2282" s="103">
        <v>0.84429018437479553</v>
      </c>
      <c r="BJ2282" s="103">
        <v>0.83305379992660844</v>
      </c>
      <c r="BK2282" s="103">
        <v>0.60948425976878307</v>
      </c>
      <c r="BL2282" s="103">
        <v>0.63151314672956338</v>
      </c>
      <c r="BM2282" s="103">
        <v>0.64465886076749668</v>
      </c>
      <c r="BN2282" s="103">
        <v>0.66661541240516498</v>
      </c>
      <c r="BO2282" s="103">
        <f>+BO2274*BO2630/BO$2629</f>
        <v>0.34095699995529499</v>
      </c>
      <c r="BP2282" s="103">
        <v>1.0968557733390703</v>
      </c>
      <c r="BQ2282" s="103">
        <v>-1.2448438210612447</v>
      </c>
      <c r="BR2282" s="103">
        <v>-1.6738194655608665</v>
      </c>
      <c r="BS2282" s="103">
        <v>-1.927346217166592</v>
      </c>
      <c r="BT2282" s="103">
        <v>0.1905954026384383</v>
      </c>
      <c r="BU2282" s="103">
        <v>-4.5445619646156373E-3</v>
      </c>
      <c r="BV2282" s="103">
        <v>-0.89514786551173298</v>
      </c>
      <c r="BW2282" s="103">
        <v>0.38922564587129926</v>
      </c>
      <c r="BX2282" s="103">
        <v>0.38864438491160058</v>
      </c>
      <c r="BY2282" s="103">
        <v>-0.13824822280881982</v>
      </c>
      <c r="BZ2282" s="102">
        <v>0.49791710483139107</v>
      </c>
      <c r="CA2282" s="103">
        <f>+CA2274*CA2630/CA$2629</f>
        <v>-6.870744081270326E-2</v>
      </c>
      <c r="CB2282" s="103">
        <v>0.71186519304460139</v>
      </c>
      <c r="CC2282" s="103">
        <v>0.77255801026933324</v>
      </c>
      <c r="CD2282" s="103">
        <v>0.63079931204466222</v>
      </c>
      <c r="CE2282" s="103">
        <v>0.83261038416796662</v>
      </c>
      <c r="CF2282" s="103">
        <v>0.81804468353579318</v>
      </c>
      <c r="CG2282" s="103">
        <v>0.40505500579986747</v>
      </c>
      <c r="CH2282" s="103">
        <v>0.89755640604982234</v>
      </c>
      <c r="CI2282" s="103">
        <v>0.7839941744995097</v>
      </c>
      <c r="CJ2282" s="102">
        <v>0.50434470158108025</v>
      </c>
      <c r="CK2282" s="102">
        <v>0.4682776024221782</v>
      </c>
      <c r="CL2282" s="103">
        <f>+CL2274*CL2630/CL$2629</f>
        <v>3.0012891115682335E-2</v>
      </c>
      <c r="CM2282" s="103">
        <v>0.85905604137690261</v>
      </c>
      <c r="CN2282" s="103">
        <v>0.73431337067607194</v>
      </c>
      <c r="CO2282" s="103">
        <v>0.82388689485007915</v>
      </c>
      <c r="CP2282" s="103">
        <v>1.20334973270056</v>
      </c>
      <c r="CQ2282" s="103">
        <v>0.79331151765946994</v>
      </c>
      <c r="CR2282" s="103">
        <v>0.48161762176903672</v>
      </c>
      <c r="CS2282" s="103">
        <v>1.0954777188256608</v>
      </c>
      <c r="CT2282" s="103">
        <v>0.76072659382581198</v>
      </c>
      <c r="CU2282" s="103">
        <v>0.21853677850839998</v>
      </c>
      <c r="CV2282" s="103">
        <v>0.36018470199135488</v>
      </c>
      <c r="CW2282" s="103">
        <v>0.26076010381394499</v>
      </c>
      <c r="CX2282" s="103">
        <v>0.21136365043504088</v>
      </c>
      <c r="CY2282" s="103">
        <v>0.22012126380317198</v>
      </c>
      <c r="CZ2282" s="103">
        <v>0.17492679408170358</v>
      </c>
      <c r="DA2282" s="103">
        <f t="shared" ref="DA2282:DA2285" si="2303">+DA2274*DA2630/DA$2629</f>
        <v>0.86482041832140344</v>
      </c>
      <c r="DB2282" s="102">
        <v>1.6087792490142063</v>
      </c>
      <c r="DC2282" s="102">
        <v>1.6224083001257199</v>
      </c>
      <c r="DD2282" s="102">
        <v>1.6764515498707377</v>
      </c>
      <c r="DE2282" s="102">
        <v>1.6611441337736323</v>
      </c>
      <c r="DF2282" s="102">
        <v>1.6606931144782275</v>
      </c>
      <c r="DG2282" s="102">
        <v>1.5867051722538437</v>
      </c>
      <c r="DH2282" s="102">
        <v>2.1965335450787746</v>
      </c>
      <c r="DI2282" s="102">
        <v>2.1642717178061091</v>
      </c>
      <c r="DJ2282" s="102">
        <v>2.042018933088066</v>
      </c>
      <c r="DK2282" s="102">
        <v>2.0808040451682071</v>
      </c>
      <c r="DL2282" s="102">
        <v>2.1213244250313932</v>
      </c>
      <c r="DM2282" s="102">
        <v>2.0560984352573488</v>
      </c>
      <c r="DN2282" s="104">
        <f>+DN2274*DN2630/DN$2629</f>
        <v>0.27747807631897464</v>
      </c>
      <c r="DO2282" s="102">
        <v>2.0560984352573488</v>
      </c>
      <c r="DP2282" s="102">
        <v>1.2943178397716264</v>
      </c>
      <c r="DQ2282" s="102">
        <v>1.2031562346850688</v>
      </c>
      <c r="DR2282" s="102">
        <v>1.0218275480124563</v>
      </c>
      <c r="DS2282" s="102">
        <v>1.6442925775430002</v>
      </c>
      <c r="DT2282" s="102">
        <v>1.5183909724257281</v>
      </c>
      <c r="DU2282" s="102">
        <v>1.2830412035559702</v>
      </c>
      <c r="DV2282" s="105">
        <f t="shared" ref="DV2282:DX2285" si="2304">+DV2274*DV2630/DV$2629</f>
        <v>1.8606926450967296</v>
      </c>
      <c r="DW2282" s="106">
        <f t="shared" si="2304"/>
        <v>1.8674552098081008</v>
      </c>
      <c r="DX2282" s="107">
        <f t="shared" si="2304"/>
        <v>1.1850146841782454</v>
      </c>
      <c r="DZ2282" s="102">
        <f>+DZ2274*DZ2630/DZ$2629</f>
        <v>2.1491359191560711</v>
      </c>
      <c r="EC2282" s="102">
        <f>+EC2274*EC2630/EC$2629</f>
        <v>2.0966084624611088</v>
      </c>
      <c r="EF2282" s="102">
        <f>+EF2274*EF2630/EF$2629</f>
        <v>2.1206471683329919</v>
      </c>
      <c r="EI2282" s="102">
        <f>+EI2274*EI2630/EI$2629</f>
        <v>2.4774253569813873</v>
      </c>
      <c r="EL2282" s="102">
        <f>+EL2274*EL2630/EL$2629</f>
        <v>2.6978557768016844</v>
      </c>
      <c r="EO2282" s="102">
        <f>+EO2274*EO2630/EO$2629</f>
        <v>2.882328968810695</v>
      </c>
    </row>
    <row r="2283" spans="1:145" ht="15.5" x14ac:dyDescent="0.35">
      <c r="A2283" s="56" t="s">
        <v>488</v>
      </c>
      <c r="B2283" s="102">
        <f t="shared" si="2302"/>
        <v>-0.52560724992698438</v>
      </c>
      <c r="C2283" s="102">
        <f t="shared" si="2302"/>
        <v>-0.48130728403019413</v>
      </c>
      <c r="D2283" s="102">
        <f t="shared" si="2302"/>
        <v>-0.41392729519065713</v>
      </c>
      <c r="E2283" s="102">
        <f t="shared" si="2302"/>
        <v>-0.40326325891735093</v>
      </c>
      <c r="F2283" s="102">
        <f t="shared" si="2302"/>
        <v>-0.50485047498775792</v>
      </c>
      <c r="G2283" s="102">
        <f t="shared" si="2302"/>
        <v>-0.58492223079803629</v>
      </c>
      <c r="H2283" s="102">
        <f t="shared" si="2302"/>
        <v>-0.20897231640281827</v>
      </c>
      <c r="I2283" s="102">
        <f t="shared" si="2302"/>
        <v>-0.16805610622684114</v>
      </c>
      <c r="J2283" s="102">
        <f t="shared" si="2302"/>
        <v>-2.7639795911866302E-3</v>
      </c>
      <c r="K2283" s="102">
        <f t="shared" si="2302"/>
        <v>-4.7668213854061621E-2</v>
      </c>
      <c r="L2283" s="102">
        <f t="shared" si="2302"/>
        <v>-2.0846553227292293E-2</v>
      </c>
      <c r="M2283" s="102">
        <f t="shared" si="2302"/>
        <v>2.9408097159060391E-2</v>
      </c>
      <c r="N2283" s="102">
        <f t="shared" si="2302"/>
        <v>-1.78098426701719E-2</v>
      </c>
      <c r="O2283" s="102">
        <f t="shared" si="2302"/>
        <v>2.0185268357370383E-2</v>
      </c>
      <c r="P2283" s="102">
        <f t="shared" si="2302"/>
        <v>1.3628452279086866E-2</v>
      </c>
      <c r="Q2283" s="102">
        <f t="shared" si="2302"/>
        <v>3.9406421243028657E-2</v>
      </c>
      <c r="R2283" s="102">
        <f t="shared" si="2302"/>
        <v>-7.4354218314960141E-2</v>
      </c>
      <c r="S2283" s="102">
        <f t="shared" si="2302"/>
        <v>-8.210800227092592E-2</v>
      </c>
      <c r="T2283" s="102">
        <f t="shared" si="2302"/>
        <v>-9.468305878098833E-2</v>
      </c>
      <c r="U2283" s="102">
        <f t="shared" si="2302"/>
        <v>5.9360360348005362E-3</v>
      </c>
      <c r="V2283" s="102">
        <f t="shared" si="2302"/>
        <v>1.9675196956454387E-2</v>
      </c>
      <c r="W2283" s="102">
        <f t="shared" si="2302"/>
        <v>2.1436627165810737E-3</v>
      </c>
      <c r="X2283" s="103">
        <f t="shared" si="2302"/>
        <v>3.915507607115503E-2</v>
      </c>
      <c r="Y2283" s="103">
        <f t="shared" si="2302"/>
        <v>-7.9572556611052607E-3</v>
      </c>
      <c r="Z2283" s="102">
        <f t="shared" si="2302"/>
        <v>-2.8768938150438173E-2</v>
      </c>
      <c r="AA2283" s="102">
        <f t="shared" si="2302"/>
        <v>1.7758783669293624E-2</v>
      </c>
      <c r="AB2283" s="102">
        <v>-7.6603082606341404E-3</v>
      </c>
      <c r="AC2283" s="102">
        <v>-0.10507393991410596</v>
      </c>
      <c r="AD2283" s="102">
        <v>-9.363762302863074E-2</v>
      </c>
      <c r="AE2283" s="102">
        <f>+AE2275*AE2631/AE$2629</f>
        <v>-9.9588969055032089E-2</v>
      </c>
      <c r="AF2283" s="102">
        <v>-0.11958345809325914</v>
      </c>
      <c r="AG2283" s="102">
        <v>-0.12559073816913419</v>
      </c>
      <c r="AH2283" s="102">
        <v>-0.10184179165378955</v>
      </c>
      <c r="AI2283" s="102">
        <v>-0.10573278814487284</v>
      </c>
      <c r="AJ2283" s="103">
        <f>+AJ2275*AJ2631/AJ$2629</f>
        <v>-8.0085182196555305E-2</v>
      </c>
      <c r="AK2283" s="103">
        <v>-9.14063699652162E-2</v>
      </c>
      <c r="AL2283" s="103">
        <v>-8.479481475136641E-2</v>
      </c>
      <c r="AM2283" s="103">
        <v>-6.0989937743313447E-2</v>
      </c>
      <c r="AN2283" s="103">
        <v>-6.1166211031331554E-2</v>
      </c>
      <c r="AO2283" s="103">
        <f>+AO2275*AO2631/AO$2629</f>
        <v>-5.7617204138985481E-2</v>
      </c>
      <c r="AP2283" s="103">
        <v>-7.5452003800121709E-2</v>
      </c>
      <c r="AQ2283" s="103">
        <v>-6.0449920938481602E-2</v>
      </c>
      <c r="AR2283" s="103">
        <v>-0.1065025086505</v>
      </c>
      <c r="AS2283" s="103">
        <f>+AS2275*AS2631/AS$2629</f>
        <v>-7.1705444830428636E-2</v>
      </c>
      <c r="AT2283" s="103">
        <v>-0.12495341289629333</v>
      </c>
      <c r="AU2283" s="103">
        <v>-4.2883261524208634E-2</v>
      </c>
      <c r="AV2283" s="103">
        <v>-3.5893650878196647E-2</v>
      </c>
      <c r="AW2283" s="103">
        <v>-3.6038119731590074E-2</v>
      </c>
      <c r="AX2283" s="103">
        <f>+AX2275*AX2631/AX$2629</f>
        <v>-5.039602241802954E-2</v>
      </c>
      <c r="AY2283" s="103"/>
      <c r="AZ2283" s="103">
        <v>-3.3152013263407699E-2</v>
      </c>
      <c r="BA2283" s="103">
        <v>-9.1029270481765304E-2</v>
      </c>
      <c r="BB2283" s="103">
        <v>-3.2569382861894633E-2</v>
      </c>
      <c r="BC2283" s="103">
        <v>-6.9445939024133208E-2</v>
      </c>
      <c r="BD2283" s="103">
        <v>-1.5079123317979771E-2</v>
      </c>
      <c r="BE2283" s="103">
        <v>-4.5150686657944715E-2</v>
      </c>
      <c r="BF2283" s="103">
        <f>+BF2275*BF2631/BF$2629</f>
        <v>-4.1863889398122398E-2</v>
      </c>
      <c r="BG2283" s="103">
        <v>-2.9603230440021725E-2</v>
      </c>
      <c r="BH2283" s="103">
        <v>-3.3300010180880808E-2</v>
      </c>
      <c r="BI2283" s="103">
        <v>-5.7410900466709533E-2</v>
      </c>
      <c r="BJ2283" s="103">
        <v>-9.1427490995385385E-2</v>
      </c>
      <c r="BK2283" s="103">
        <v>-6.5563063547564082E-2</v>
      </c>
      <c r="BL2283" s="103">
        <v>-7.7320842690765695E-2</v>
      </c>
      <c r="BM2283" s="103">
        <v>-5.1567424222056811E-2</v>
      </c>
      <c r="BN2283" s="103">
        <v>-6.1495123503412054E-2</v>
      </c>
      <c r="BO2283" s="103">
        <f>+BO2275*BO2631/BO$2629</f>
        <v>-8.6586374668633836E-2</v>
      </c>
      <c r="BP2283" s="103">
        <v>-6.4335622237479781E-2</v>
      </c>
      <c r="BQ2283" s="103">
        <v>-6.8984911183817554E-2</v>
      </c>
      <c r="BR2283" s="103">
        <v>-0.14582122546340656</v>
      </c>
      <c r="BS2283" s="103">
        <v>-0.14743031365056583</v>
      </c>
      <c r="BT2283" s="103">
        <v>-0.2087868532026427</v>
      </c>
      <c r="BU2283" s="103">
        <v>-0.2290532797284964</v>
      </c>
      <c r="BV2283" s="103">
        <v>-0.26380601920268709</v>
      </c>
      <c r="BW2283" s="103">
        <v>-0.1478490551178635</v>
      </c>
      <c r="BX2283" s="103">
        <v>-0.1562319169799192</v>
      </c>
      <c r="BY2283" s="103">
        <v>-0.2264980976988123</v>
      </c>
      <c r="BZ2283" s="102">
        <v>-0.17091362749432645</v>
      </c>
      <c r="CA2283" s="103">
        <f>+CA2275*CA2631/CA$2629</f>
        <v>-0.15828283321290895</v>
      </c>
      <c r="CB2283" s="103">
        <v>-0.15379150931311114</v>
      </c>
      <c r="CC2283" s="103">
        <v>-0.16639475144913782</v>
      </c>
      <c r="CD2283" s="103">
        <v>-0.21177779988509518</v>
      </c>
      <c r="CE2283" s="103">
        <v>-0.14621346486577208</v>
      </c>
      <c r="CF2283" s="103">
        <v>-0.15151026559135949</v>
      </c>
      <c r="CG2283" s="103">
        <v>-0.172632957792893</v>
      </c>
      <c r="CH2283" s="103">
        <v>-0.10962527850051326</v>
      </c>
      <c r="CI2283" s="103">
        <v>-0.11364284491141986</v>
      </c>
      <c r="CJ2283" s="102">
        <v>-6.8995855612678E-2</v>
      </c>
      <c r="CK2283" s="102">
        <v>-7.1464732821955909E-2</v>
      </c>
      <c r="CL2283" s="103">
        <f>+CL2275*CL2631/CL$2629</f>
        <v>-0.12958507105241593</v>
      </c>
      <c r="CM2283" s="103">
        <v>-5.240566172148476E-2</v>
      </c>
      <c r="CN2283" s="103">
        <v>-9.3263419527940386E-2</v>
      </c>
      <c r="CO2283" s="103">
        <v>-9.5576914244583283E-2</v>
      </c>
      <c r="CP2283" s="103">
        <v>-8.281074851668635E-2</v>
      </c>
      <c r="CQ2283" s="103">
        <v>-9.452417946342051E-2</v>
      </c>
      <c r="CR2283" s="103">
        <v>-0.11515482219849478</v>
      </c>
      <c r="CS2283" s="103">
        <v>-5.4670619701428337E-3</v>
      </c>
      <c r="CT2283" s="103">
        <v>-1.0847576109540482E-2</v>
      </c>
      <c r="CU2283" s="103">
        <v>-7.0633128931733985E-2</v>
      </c>
      <c r="CV2283" s="103">
        <v>-1.4317005673289519E-2</v>
      </c>
      <c r="CW2283" s="103">
        <v>-1.9359385579290917E-2</v>
      </c>
      <c r="CX2283" s="103">
        <v>-1.4717229422030409E-2</v>
      </c>
      <c r="CY2283" s="103">
        <v>-1.8984700291148834E-2</v>
      </c>
      <c r="CZ2283" s="103">
        <v>-6.6603529416808763E-2</v>
      </c>
      <c r="DA2283" s="103">
        <f t="shared" si="2303"/>
        <v>-0.10428117477359543</v>
      </c>
      <c r="DB2283" s="102">
        <v>-7.8660662640796769E-2</v>
      </c>
      <c r="DC2283" s="102">
        <v>-8.3214927423330545E-2</v>
      </c>
      <c r="DD2283" s="102">
        <v>-8.6595728018780752E-2</v>
      </c>
      <c r="DE2283" s="102">
        <v>-7.6121241737623399E-2</v>
      </c>
      <c r="DF2283" s="102">
        <v>-8.0575962770685891E-2</v>
      </c>
      <c r="DG2283" s="102">
        <v>-8.3655304821036183E-2</v>
      </c>
      <c r="DH2283" s="102">
        <v>-0.12357777542668281</v>
      </c>
      <c r="DI2283" s="102">
        <v>-0.12047092615686093</v>
      </c>
      <c r="DJ2283" s="102">
        <v>-0.11782660971320524</v>
      </c>
      <c r="DK2283" s="102">
        <v>-9.5871822125721387E-2</v>
      </c>
      <c r="DL2283" s="102">
        <v>-9.7057475742102245E-2</v>
      </c>
      <c r="DM2283" s="102">
        <v>-8.1530409455458072E-2</v>
      </c>
      <c r="DN2283" s="104">
        <f>+DN2275*DN2631/DN$2629</f>
        <v>-9.8295722745503855E-2</v>
      </c>
      <c r="DO2283" s="102">
        <v>-8.1530409455458072E-2</v>
      </c>
      <c r="DP2283" s="102">
        <v>-7.7866397596593168E-2</v>
      </c>
      <c r="DQ2283" s="102">
        <v>-8.3687443538401574E-2</v>
      </c>
      <c r="DR2283" s="102">
        <v>-9.111808193015894E-2</v>
      </c>
      <c r="DS2283" s="102">
        <v>-7.8195137675553361E-2</v>
      </c>
      <c r="DT2283" s="102">
        <v>-8.8569730261806381E-2</v>
      </c>
      <c r="DU2283" s="102">
        <v>-8.7966008376467009E-2</v>
      </c>
      <c r="DV2283" s="105">
        <f t="shared" si="2304"/>
        <v>-8.6268175377978609E-2</v>
      </c>
      <c r="DW2283" s="106">
        <f t="shared" si="2304"/>
        <v>-8.3453966718344097E-2</v>
      </c>
      <c r="DX2283" s="107">
        <f t="shared" si="2304"/>
        <v>-9.0399356746190124E-2</v>
      </c>
      <c r="DZ2283" s="102">
        <f>+DZ2275*DZ2631/DZ$2629</f>
        <v>-4.626008658784346E-2</v>
      </c>
      <c r="EC2283" s="102">
        <f>+EC2275*EC2631/EC$2629</f>
        <v>-2.2228184251801477E-2</v>
      </c>
      <c r="EF2283" s="102">
        <f>+EF2275*EF2631/EF$2629</f>
        <v>-4.5419774987304875E-3</v>
      </c>
      <c r="EI2283" s="102">
        <f>+EI2275*EI2631/EI$2629</f>
        <v>1.2127602615073277E-2</v>
      </c>
      <c r="EL2283" s="102">
        <f>+EL2275*EL2631/EL$2629</f>
        <v>2.8142950344476413E-2</v>
      </c>
      <c r="EO2283" s="102">
        <f>+EO2275*EO2631/EO$2629</f>
        <v>4.4132243810840764E-2</v>
      </c>
    </row>
    <row r="2284" spans="1:145" ht="15.5" x14ac:dyDescent="0.35">
      <c r="A2284" s="56" t="s">
        <v>483</v>
      </c>
      <c r="B2284" s="102">
        <f t="shared" si="2302"/>
        <v>-0.53616813748347769</v>
      </c>
      <c r="C2284" s="102">
        <f t="shared" si="2302"/>
        <v>-0.69976340225987188</v>
      </c>
      <c r="D2284" s="102">
        <f t="shared" si="2302"/>
        <v>-0.11408501975099207</v>
      </c>
      <c r="E2284" s="102">
        <f t="shared" si="2302"/>
        <v>0.32812852352956157</v>
      </c>
      <c r="F2284" s="102">
        <f t="shared" si="2302"/>
        <v>-0.37606581549546098</v>
      </c>
      <c r="G2284" s="102">
        <f t="shared" si="2302"/>
        <v>-0.90800619347415867</v>
      </c>
      <c r="H2284" s="102">
        <f t="shared" si="2302"/>
        <v>-1.2344778561827139</v>
      </c>
      <c r="I2284" s="102">
        <f t="shared" si="2302"/>
        <v>-4.2062793525039263E-2</v>
      </c>
      <c r="J2284" s="102">
        <f t="shared" si="2302"/>
        <v>0.56055781785792735</v>
      </c>
      <c r="K2284" s="102">
        <f t="shared" si="2302"/>
        <v>0.81727127564036728</v>
      </c>
      <c r="L2284" s="102">
        <f t="shared" si="2302"/>
        <v>0.66664190148997393</v>
      </c>
      <c r="M2284" s="102">
        <f t="shared" si="2302"/>
        <v>0.15260267552763479</v>
      </c>
      <c r="N2284" s="102">
        <f t="shared" si="2302"/>
        <v>0.84262327381072377</v>
      </c>
      <c r="O2284" s="102">
        <f t="shared" si="2302"/>
        <v>1.1560135696780423</v>
      </c>
      <c r="P2284" s="102">
        <f t="shared" si="2302"/>
        <v>0.75892955976355903</v>
      </c>
      <c r="Q2284" s="102">
        <f t="shared" si="2302"/>
        <v>0.13200387389573415</v>
      </c>
      <c r="R2284" s="102">
        <f t="shared" si="2302"/>
        <v>0.69031391663524699</v>
      </c>
      <c r="S2284" s="102">
        <f t="shared" si="2302"/>
        <v>1.1508079441921022</v>
      </c>
      <c r="T2284" s="102">
        <f t="shared" si="2302"/>
        <v>2.618769674738171</v>
      </c>
      <c r="U2284" s="102">
        <f t="shared" si="2302"/>
        <v>2.9340391273423791</v>
      </c>
      <c r="V2284" s="102">
        <f t="shared" si="2302"/>
        <v>1.4843942345698085</v>
      </c>
      <c r="W2284" s="102">
        <f t="shared" si="2302"/>
        <v>3.7855018365379109</v>
      </c>
      <c r="X2284" s="103">
        <f t="shared" si="2302"/>
        <v>0.81431367951634925</v>
      </c>
      <c r="Y2284" s="103">
        <f t="shared" si="2302"/>
        <v>3.577964643907237</v>
      </c>
      <c r="Z2284" s="102">
        <f t="shared" si="2302"/>
        <v>2.8037446319134958</v>
      </c>
      <c r="AA2284" s="102">
        <f t="shared" si="2302"/>
        <v>1.4448438395368433</v>
      </c>
      <c r="AB2284" s="102">
        <v>1.814825563404928</v>
      </c>
      <c r="AC2284" s="102">
        <v>2.7811276523810284</v>
      </c>
      <c r="AD2284" s="102">
        <v>2.6526115582938794</v>
      </c>
      <c r="AE2284" s="102">
        <f>+AE2276*AE2632/AE$2629</f>
        <v>1.8057706499925492</v>
      </c>
      <c r="AF2284" s="102">
        <v>2.0289263070651282</v>
      </c>
      <c r="AG2284" s="102">
        <v>1.3497609989264441</v>
      </c>
      <c r="AH2284" s="102">
        <v>0.18057241947765015</v>
      </c>
      <c r="AI2284" s="102">
        <v>1.54345650315178E-2</v>
      </c>
      <c r="AJ2284" s="103">
        <f>+AJ2276*AJ2632/AJ$2629</f>
        <v>-1.1581863360853115</v>
      </c>
      <c r="AK2284" s="103">
        <v>-1.0173343380187303</v>
      </c>
      <c r="AL2284" s="103">
        <v>0.12161796597511225</v>
      </c>
      <c r="AM2284" s="103">
        <v>-0.18748761143424969</v>
      </c>
      <c r="AN2284" s="103">
        <v>-0.21519082281649909</v>
      </c>
      <c r="AO2284" s="103">
        <f>+AO2276*AO2632/AO$2629</f>
        <v>-2.2481405234768643</v>
      </c>
      <c r="AP2284" s="103">
        <v>-0.80230285924079692</v>
      </c>
      <c r="AQ2284" s="103">
        <v>-1.2510293740263114</v>
      </c>
      <c r="AR2284" s="103">
        <v>-0.82718236779662824</v>
      </c>
      <c r="AS2284" s="103">
        <f>+AS2276*AS2632/AS$2629</f>
        <v>-1.1467641499533134</v>
      </c>
      <c r="AT2284" s="103">
        <v>-4.7143621865449563E-2</v>
      </c>
      <c r="AU2284" s="103">
        <v>-0.16670326886117073</v>
      </c>
      <c r="AV2284" s="103">
        <v>0.2839640349721203</v>
      </c>
      <c r="AW2284" s="103">
        <v>-0.12601350398151898</v>
      </c>
      <c r="AX2284" s="103">
        <f>+AX2276*AX2632/AX$2629</f>
        <v>-0.12178390601384</v>
      </c>
      <c r="AY2284" s="103"/>
      <c r="AZ2284" s="103">
        <v>0.6635049452784777</v>
      </c>
      <c r="BA2284" s="103">
        <v>0.29866934822964269</v>
      </c>
      <c r="BB2284" s="103">
        <v>1.1636188964665342</v>
      </c>
      <c r="BC2284" s="103">
        <v>1.0897713725973273</v>
      </c>
      <c r="BD2284" s="103">
        <v>1.1820852528002423</v>
      </c>
      <c r="BE2284" s="103">
        <v>0.9757337188933134</v>
      </c>
      <c r="BF2284" s="103">
        <f>+BF2276*BF2632/BF$2629</f>
        <v>1.1725757141718316</v>
      </c>
      <c r="BG2284" s="103">
        <v>1.6085092647921895</v>
      </c>
      <c r="BH2284" s="103">
        <v>1.5341977790491608</v>
      </c>
      <c r="BI2284" s="103">
        <v>1.4243964231936572</v>
      </c>
      <c r="BJ2284" s="103">
        <v>1.0689358962366582</v>
      </c>
      <c r="BK2284" s="103">
        <v>1.6150804092860458</v>
      </c>
      <c r="BL2284" s="103">
        <v>1.2866908671248445</v>
      </c>
      <c r="BM2284" s="103">
        <v>1.4811986126809784</v>
      </c>
      <c r="BN2284" s="103">
        <v>1.1414576536370198</v>
      </c>
      <c r="BO2284" s="103">
        <f>+BO2276*BO2632/BO$2629</f>
        <v>1.4340443356164512</v>
      </c>
      <c r="BP2284" s="103">
        <v>1.1279362420508676</v>
      </c>
      <c r="BQ2284" s="103">
        <v>1.2094478730876128</v>
      </c>
      <c r="BR2284" s="103">
        <v>-0.86640564147485777</v>
      </c>
      <c r="BS2284" s="103">
        <v>-1.9819049097058237</v>
      </c>
      <c r="BT2284" s="103">
        <v>0.41663503722343759</v>
      </c>
      <c r="BU2284" s="103">
        <v>-3.9687355036083546E-2</v>
      </c>
      <c r="BV2284" s="103">
        <v>-0.65536567094218401</v>
      </c>
      <c r="BW2284" s="103">
        <v>8.0062562887926111E-2</v>
      </c>
      <c r="BX2284" s="103">
        <v>3.3755610011004619E-2</v>
      </c>
      <c r="BY2284" s="103">
        <v>-0.1535784264201995</v>
      </c>
      <c r="BZ2284" s="102">
        <v>1.6821783935489266E-2</v>
      </c>
      <c r="CA2284" s="103">
        <f>+CA2276*CA2632/CA$2629</f>
        <v>2.1252940793513125E-2</v>
      </c>
      <c r="CB2284" s="103">
        <v>0.65293678105527542</v>
      </c>
      <c r="CC2284" s="103">
        <v>0.62900368073079349</v>
      </c>
      <c r="CD2284" s="103">
        <v>-0.13061776791874838</v>
      </c>
      <c r="CE2284" s="103">
        <v>0.49107696571541465</v>
      </c>
      <c r="CF2284" s="103">
        <v>0.46884491617639967</v>
      </c>
      <c r="CG2284" s="103">
        <v>-0.11029037121393838</v>
      </c>
      <c r="CH2284" s="103">
        <v>0.63370128788968005</v>
      </c>
      <c r="CI2284" s="103">
        <v>0.52161253275160568</v>
      </c>
      <c r="CJ2284" s="102">
        <v>0.43014953166534631</v>
      </c>
      <c r="CK2284" s="102">
        <v>0.41365800710714634</v>
      </c>
      <c r="CL2284" s="103">
        <f>+CL2276*CL2632/CL$2629</f>
        <v>0.60669294286542874</v>
      </c>
      <c r="CM2284" s="103">
        <v>0.5850086440337845</v>
      </c>
      <c r="CN2284" s="103">
        <v>1.1655792483088199</v>
      </c>
      <c r="CO2284" s="103">
        <v>1.1571202817395805</v>
      </c>
      <c r="CP2284" s="103">
        <v>1.7977584519861143</v>
      </c>
      <c r="CQ2284" s="103">
        <v>1.2212583723564105</v>
      </c>
      <c r="CR2284" s="103">
        <v>0.80791816302421371</v>
      </c>
      <c r="CS2284" s="103">
        <v>2.4284095264685095</v>
      </c>
      <c r="CT2284" s="103">
        <v>1.6612949521999543</v>
      </c>
      <c r="CU2284" s="103">
        <v>1.6434520971613429</v>
      </c>
      <c r="CV2284" s="103">
        <v>1.3620839255711183</v>
      </c>
      <c r="CW2284" s="103">
        <v>1.2514353581179249</v>
      </c>
      <c r="CX2284" s="103">
        <v>1.399140895830979</v>
      </c>
      <c r="CY2284" s="103">
        <v>1.3322657127235338</v>
      </c>
      <c r="CZ2284" s="103">
        <v>1.1277194099712113</v>
      </c>
      <c r="DA2284" s="103">
        <f t="shared" si="2303"/>
        <v>1.7833494179972038</v>
      </c>
      <c r="DB2284" s="102">
        <v>2.0253711195028576</v>
      </c>
      <c r="DC2284" s="102">
        <v>1.6988386027570892</v>
      </c>
      <c r="DD2284" s="102">
        <v>1.2575811956540526</v>
      </c>
      <c r="DE2284" s="102">
        <v>1.6909371328819933</v>
      </c>
      <c r="DF2284" s="102">
        <v>1.4503772258788135</v>
      </c>
      <c r="DG2284" s="102">
        <v>1.172948501617523</v>
      </c>
      <c r="DH2284" s="102">
        <v>1.6826183038297342</v>
      </c>
      <c r="DI2284" s="102">
        <v>1.4435614092190578</v>
      </c>
      <c r="DJ2284" s="102">
        <v>1.2787128153435383</v>
      </c>
      <c r="DK2284" s="102">
        <v>1.7360614296961048</v>
      </c>
      <c r="DL2284" s="102">
        <v>1.5052717416250667</v>
      </c>
      <c r="DM2284" s="102">
        <v>1.2746340911176286</v>
      </c>
      <c r="DN2284" s="104">
        <f>+DN2276*DN2632/DN$2629</f>
        <v>1.2585819467579664</v>
      </c>
      <c r="DO2284" s="102">
        <v>1.2746340911176286</v>
      </c>
      <c r="DP2284" s="102">
        <v>1.4510796362525402</v>
      </c>
      <c r="DQ2284" s="102">
        <v>1.3145434491316137</v>
      </c>
      <c r="DR2284" s="102">
        <v>1.013374074337642</v>
      </c>
      <c r="DS2284" s="102">
        <v>1.4342159471099936</v>
      </c>
      <c r="DT2284" s="102">
        <v>1.2737344777771575</v>
      </c>
      <c r="DU2284" s="102">
        <v>1.3979702002160828</v>
      </c>
      <c r="DV2284" s="105">
        <f t="shared" si="2304"/>
        <v>1.1706176579038208</v>
      </c>
      <c r="DW2284" s="106">
        <f t="shared" si="2304"/>
        <v>1.1284594563884027</v>
      </c>
      <c r="DX2284" s="107">
        <f t="shared" si="2304"/>
        <v>1.1523420277441192</v>
      </c>
      <c r="DZ2284" s="102">
        <f>+DZ2276*DZ2632/DZ$2629</f>
        <v>0.84044708399343071</v>
      </c>
      <c r="EC2284" s="102">
        <f>+EC2276*EC2632/EC$2629</f>
        <v>0.72197069640501588</v>
      </c>
      <c r="EF2284" s="102">
        <f>+EF2276*EF2632/EF$2629</f>
        <v>0.58823605917872779</v>
      </c>
      <c r="EI2284" s="102">
        <f>+EI2276*EI2632/EI$2629</f>
        <v>0.51866800416965853</v>
      </c>
      <c r="EL2284" s="102">
        <f>+EL2276*EL2632/EL$2629</f>
        <v>0.48162573489316912</v>
      </c>
      <c r="EO2284" s="102">
        <f>+EO2276*EO2632/EO$2629</f>
        <v>0.42002884976805299</v>
      </c>
    </row>
    <row r="2285" spans="1:145" ht="15.5" x14ac:dyDescent="0.35">
      <c r="A2285" s="56" t="s">
        <v>484</v>
      </c>
      <c r="B2285" s="102">
        <f t="shared" si="2302"/>
        <v>-1.0831679545120751</v>
      </c>
      <c r="C2285" s="102">
        <f t="shared" si="2302"/>
        <v>-0.42906189268158423</v>
      </c>
      <c r="D2285" s="102">
        <f t="shared" si="2302"/>
        <v>0.13690202370118962</v>
      </c>
      <c r="E2285" s="102">
        <f t="shared" si="2302"/>
        <v>1.0527836264933981</v>
      </c>
      <c r="F2285" s="102">
        <f t="shared" si="2302"/>
        <v>1.7217410041551717</v>
      </c>
      <c r="G2285" s="102">
        <f t="shared" si="2302"/>
        <v>1.0098113935092725</v>
      </c>
      <c r="H2285" s="102">
        <f t="shared" si="2302"/>
        <v>0.43947535947786898</v>
      </c>
      <c r="I2285" s="102">
        <f t="shared" si="2302"/>
        <v>1.5383463158908566</v>
      </c>
      <c r="J2285" s="102">
        <f t="shared" si="2302"/>
        <v>3.0009447748042497</v>
      </c>
      <c r="K2285" s="102">
        <f t="shared" si="2302"/>
        <v>2.8648776856983278</v>
      </c>
      <c r="L2285" s="102">
        <f t="shared" si="2302"/>
        <v>2.2671882243276746</v>
      </c>
      <c r="M2285" s="102">
        <f t="shared" si="2302"/>
        <v>-1.0725351227439379</v>
      </c>
      <c r="N2285" s="102">
        <f t="shared" si="2302"/>
        <v>1.5750753605387084</v>
      </c>
      <c r="O2285" s="102">
        <f t="shared" si="2302"/>
        <v>3.936661141086693</v>
      </c>
      <c r="P2285" s="102">
        <f t="shared" si="2302"/>
        <v>2.5225978526350388</v>
      </c>
      <c r="Q2285" s="102">
        <f t="shared" si="2302"/>
        <v>1.2448215840225647</v>
      </c>
      <c r="R2285" s="102">
        <f t="shared" si="2302"/>
        <v>2.0331517402068036</v>
      </c>
      <c r="S2285" s="102">
        <f t="shared" si="2302"/>
        <v>1.9971083725235106</v>
      </c>
      <c r="T2285" s="102">
        <f t="shared" si="2302"/>
        <v>2.1303872667504158</v>
      </c>
      <c r="U2285" s="102">
        <f t="shared" si="2302"/>
        <v>2.1083109596576395</v>
      </c>
      <c r="V2285" s="102">
        <f t="shared" si="2302"/>
        <v>2.0052066618348805</v>
      </c>
      <c r="W2285" s="102">
        <f t="shared" si="2302"/>
        <v>2.4435876924920299</v>
      </c>
      <c r="X2285" s="103">
        <f t="shared" si="2302"/>
        <v>1.5048549152083486</v>
      </c>
      <c r="Y2285" s="103">
        <f t="shared" si="2302"/>
        <v>0.77623230255732267</v>
      </c>
      <c r="Z2285" s="102">
        <f t="shared" si="2302"/>
        <v>0.98341733294212019</v>
      </c>
      <c r="AA2285" s="102">
        <f t="shared" si="2302"/>
        <v>0.87211070236813482</v>
      </c>
      <c r="AB2285" s="102">
        <v>0.97135294495449398</v>
      </c>
      <c r="AC2285" s="102">
        <v>1.2505772050502599</v>
      </c>
      <c r="AD2285" s="102">
        <v>1.1332317953070856</v>
      </c>
      <c r="AE2285" s="102">
        <f>+AE2277*AE2633/AE$2629</f>
        <v>1.1098290467129657</v>
      </c>
      <c r="AF2285" s="102">
        <v>1.0602450788031246</v>
      </c>
      <c r="AG2285" s="102">
        <v>1.7767509954762299</v>
      </c>
      <c r="AH2285" s="102">
        <v>1.86391456950295</v>
      </c>
      <c r="AI2285" s="102">
        <v>1.7269453085229893</v>
      </c>
      <c r="AJ2285" s="103">
        <f>+AJ2277*AJ2633/AJ$2629</f>
        <v>1.1204263851086993</v>
      </c>
      <c r="AK2285" s="103">
        <v>0.456060150616375</v>
      </c>
      <c r="AL2285" s="103">
        <v>0.59885185459525769</v>
      </c>
      <c r="AM2285" s="103">
        <v>0.54024742714792595</v>
      </c>
      <c r="AN2285" s="103">
        <v>0.57858136709808305</v>
      </c>
      <c r="AO2285" s="103">
        <f>+AO2277*AO2633/AO$2629</f>
        <v>0.57029464212829917</v>
      </c>
      <c r="AP2285" s="103">
        <v>0.83696853531485693</v>
      </c>
      <c r="AQ2285" s="103">
        <v>0.62038197424030628</v>
      </c>
      <c r="AR2285" s="103">
        <v>0.82893403983835601</v>
      </c>
      <c r="AS2285" s="103">
        <f>+AS2277*AS2633/AS$2629</f>
        <v>4.8688464754733526E-2</v>
      </c>
      <c r="AT2285" s="103">
        <v>1.3187400163623075</v>
      </c>
      <c r="AU2285" s="103">
        <v>0.81063593094218467</v>
      </c>
      <c r="AV2285" s="103">
        <v>1.012585739748701</v>
      </c>
      <c r="AW2285" s="103">
        <v>1.0166613101408144</v>
      </c>
      <c r="AX2285" s="103">
        <f>+AX2277*AX2633/AX$2629</f>
        <v>0.12063598217403562</v>
      </c>
      <c r="AY2285" s="103"/>
      <c r="AZ2285" s="103">
        <v>0.86850872442986415</v>
      </c>
      <c r="BA2285" s="103">
        <v>0.73893193864097617</v>
      </c>
      <c r="BB2285" s="103">
        <v>0.75209938836822887</v>
      </c>
      <c r="BC2285" s="103">
        <v>0.43112192438855906</v>
      </c>
      <c r="BD2285" s="103">
        <v>0.89171977876315567</v>
      </c>
      <c r="BE2285" s="103">
        <v>0.38877835706123065</v>
      </c>
      <c r="BF2285" s="103">
        <f>+BF2277*BF2633/BF$2629</f>
        <v>0.51381142482280562</v>
      </c>
      <c r="BG2285" s="103">
        <v>0.8717303758798669</v>
      </c>
      <c r="BH2285" s="103">
        <v>0.66066699928175698</v>
      </c>
      <c r="BI2285" s="103">
        <v>0.77587669852407903</v>
      </c>
      <c r="BJ2285" s="103">
        <v>0.62487993485488025</v>
      </c>
      <c r="BK2285" s="103">
        <v>1.0564159002238545</v>
      </c>
      <c r="BL2285" s="103">
        <v>0.87707259800914239</v>
      </c>
      <c r="BM2285" s="103">
        <v>1.2192401241257238</v>
      </c>
      <c r="BN2285" s="103">
        <v>1.0462923258576269</v>
      </c>
      <c r="BO2285" s="103">
        <f>+BO2277*BO2633/BO$2629</f>
        <v>0.85740830861157646</v>
      </c>
      <c r="BP2285" s="103">
        <v>1.3215013822989015</v>
      </c>
      <c r="BQ2285" s="103">
        <v>0.88817394509400227</v>
      </c>
      <c r="BR2285" s="103">
        <v>-0.34429267168444355</v>
      </c>
      <c r="BS2285" s="103">
        <v>-0.37227205001091024</v>
      </c>
      <c r="BT2285" s="103">
        <v>0.47632642630729799</v>
      </c>
      <c r="BU2285" s="103">
        <v>0.27389026736087602</v>
      </c>
      <c r="BV2285" s="103">
        <v>-0.35202650266433005</v>
      </c>
      <c r="BW2285" s="103">
        <v>0.72143353547666866</v>
      </c>
      <c r="BX2285" s="103">
        <v>0.46223592429791066</v>
      </c>
      <c r="BY2285" s="103">
        <v>0.18778681723268345</v>
      </c>
      <c r="BZ2285" s="102">
        <v>0.13535279574395531</v>
      </c>
      <c r="CA2285" s="103">
        <f>+CA2277*CA2633/CA$2629</f>
        <v>0.40672594363680131</v>
      </c>
      <c r="CB2285" s="103">
        <v>1.2159217663671953</v>
      </c>
      <c r="CC2285" s="103">
        <v>1.2033462483018658</v>
      </c>
      <c r="CD2285" s="103">
        <v>0.51486140585657936</v>
      </c>
      <c r="CE2285" s="103">
        <v>0.22597254812543149</v>
      </c>
      <c r="CF2285" s="103">
        <v>0.1162067011445883</v>
      </c>
      <c r="CG2285" s="103">
        <v>-0.58015443235342845</v>
      </c>
      <c r="CH2285" s="103">
        <v>0.57835923000304745</v>
      </c>
      <c r="CI2285" s="103">
        <v>0.26493564957617932</v>
      </c>
      <c r="CJ2285" s="102">
        <v>0.48177311003519879</v>
      </c>
      <c r="CK2285" s="102">
        <v>0.35775244073056689</v>
      </c>
      <c r="CL2285" s="103">
        <f>+CL2277*CL2633/CL$2629</f>
        <v>0.26822361260476402</v>
      </c>
      <c r="CM2285" s="103">
        <v>0.67694773937636576</v>
      </c>
      <c r="CN2285" s="103">
        <v>1.0012857469384766</v>
      </c>
      <c r="CO2285" s="103">
        <v>0.98403711099035673</v>
      </c>
      <c r="CP2285" s="103">
        <v>1.2233286680137263</v>
      </c>
      <c r="CQ2285" s="103">
        <v>0.96733497446972794</v>
      </c>
      <c r="CR2285" s="103">
        <v>0.85325535609114511</v>
      </c>
      <c r="CS2285" s="103">
        <v>1.1782680181910457</v>
      </c>
      <c r="CT2285" s="103">
        <v>0.98504243274157732</v>
      </c>
      <c r="CU2285" s="103">
        <v>0.85220417262500447</v>
      </c>
      <c r="CV2285" s="103">
        <v>1.1744482218672063</v>
      </c>
      <c r="CW2285" s="103">
        <v>0.92624538220270602</v>
      </c>
      <c r="CX2285" s="103">
        <v>1.0901829521322377</v>
      </c>
      <c r="CY2285" s="103">
        <v>0.94851744150368011</v>
      </c>
      <c r="CZ2285" s="103">
        <v>1.0448119396067581</v>
      </c>
      <c r="DA2285" s="103">
        <f t="shared" si="2303"/>
        <v>0.49301545495799964</v>
      </c>
      <c r="DB2285" s="102">
        <v>0.94618577714114738</v>
      </c>
      <c r="DC2285" s="102">
        <v>0.79161916185427883</v>
      </c>
      <c r="DD2285" s="102">
        <v>0.59834756371441966</v>
      </c>
      <c r="DE2285" s="102">
        <v>0.90578726245607988</v>
      </c>
      <c r="DF2285" s="102">
        <v>0.72124372235327494</v>
      </c>
      <c r="DG2285" s="102">
        <v>0.53365763022032697</v>
      </c>
      <c r="DH2285" s="102">
        <v>0.99865577630022828</v>
      </c>
      <c r="DI2285" s="102">
        <v>0.80194104500347196</v>
      </c>
      <c r="DJ2285" s="102">
        <v>0.58624104427573642</v>
      </c>
      <c r="DK2285" s="102">
        <v>0.97937252854324131</v>
      </c>
      <c r="DL2285" s="102">
        <v>0.91081493616077358</v>
      </c>
      <c r="DM2285" s="102">
        <v>0.58292748209169731</v>
      </c>
      <c r="DN2285" s="104">
        <f>+DN2277*DN2633/DN$2629</f>
        <v>0.98470284222565885</v>
      </c>
      <c r="DO2285" s="102">
        <v>0.58292748209169731</v>
      </c>
      <c r="DP2285" s="102">
        <v>1.0648358125602249</v>
      </c>
      <c r="DQ2285" s="102">
        <v>0.94987290610562292</v>
      </c>
      <c r="DR2285" s="102">
        <v>0.75369057454500599</v>
      </c>
      <c r="DS2285" s="102">
        <v>0.32227491974531508</v>
      </c>
      <c r="DT2285" s="102">
        <v>0.23452058474817755</v>
      </c>
      <c r="DU2285" s="102">
        <v>0.25952695076418231</v>
      </c>
      <c r="DV2285" s="105">
        <f t="shared" si="2304"/>
        <v>0.73672191417508204</v>
      </c>
      <c r="DW2285" s="106">
        <f t="shared" si="2304"/>
        <v>0.68068495471262647</v>
      </c>
      <c r="DX2285" s="107">
        <f t="shared" si="2304"/>
        <v>0.49425781585053952</v>
      </c>
      <c r="DZ2285" s="102">
        <f>+DZ2277*DZ2633/DZ$2629</f>
        <v>0.96976828962911343</v>
      </c>
      <c r="EC2285" s="102">
        <f>+EC2277*EC2633/EC$2629</f>
        <v>1.0437211761748026</v>
      </c>
      <c r="EF2285" s="102">
        <f>+EF2277*EF2633/EF$2629</f>
        <v>1.0913539537746295</v>
      </c>
      <c r="EI2285" s="102">
        <f>+EI2277*EI2633/EI$2629</f>
        <v>1.2241191045716979</v>
      </c>
      <c r="EL2285" s="102">
        <f>+EL2277*EL2633/EL$2629</f>
        <v>1.3114999935130471</v>
      </c>
      <c r="EO2285" s="102">
        <f>+EO2277*EO2633/EO$2629</f>
        <v>1.3402468201253681</v>
      </c>
    </row>
    <row r="2286" spans="1:145" ht="15.5" x14ac:dyDescent="0.35">
      <c r="A2286" s="56" t="s">
        <v>485</v>
      </c>
      <c r="B2286" s="102">
        <f t="shared" ref="B2286:AA2286" si="2305">+B2282*B2634/B$2629</f>
        <v>-3.2230613349876334E-2</v>
      </c>
      <c r="C2286" s="102">
        <f t="shared" si="2305"/>
        <v>6.871176597448512E-4</v>
      </c>
      <c r="D2286" s="102">
        <f t="shared" si="2305"/>
        <v>-1.9419632414848791E-3</v>
      </c>
      <c r="E2286" s="102">
        <f t="shared" si="2305"/>
        <v>-2.3391914609622713E-2</v>
      </c>
      <c r="F2286" s="102">
        <f t="shared" si="2305"/>
        <v>-2.094269508561989E-2</v>
      </c>
      <c r="G2286" s="102">
        <f t="shared" si="2305"/>
        <v>1.7929919489905329E-3</v>
      </c>
      <c r="H2286" s="102">
        <f t="shared" si="2305"/>
        <v>-8.7057094702436642E-3</v>
      </c>
      <c r="I2286" s="102">
        <f t="shared" si="2305"/>
        <v>1.0402868406516995E-2</v>
      </c>
      <c r="J2286" s="102">
        <f t="shared" si="2305"/>
        <v>3.5941715588825571E-2</v>
      </c>
      <c r="K2286" s="102">
        <f t="shared" si="2305"/>
        <v>5.9734380992619157E-2</v>
      </c>
      <c r="L2286" s="102">
        <f t="shared" si="2305"/>
        <v>8.3346725577389036E-2</v>
      </c>
      <c r="M2286" s="102">
        <f t="shared" si="2305"/>
        <v>7.5246633961130516E-2</v>
      </c>
      <c r="N2286" s="102">
        <f t="shared" si="2305"/>
        <v>0.10874556420820448</v>
      </c>
      <c r="O2286" s="102">
        <f t="shared" si="2305"/>
        <v>0.18123274207739415</v>
      </c>
      <c r="P2286" s="102">
        <f t="shared" si="2305"/>
        <v>0.19042802521325225</v>
      </c>
      <c r="Q2286" s="102">
        <f t="shared" si="2305"/>
        <v>0.25972106996804106</v>
      </c>
      <c r="R2286" s="102">
        <f t="shared" si="2305"/>
        <v>0.28660196965542828</v>
      </c>
      <c r="S2286" s="102">
        <f t="shared" si="2305"/>
        <v>0.24314717068740668</v>
      </c>
      <c r="T2286" s="102">
        <f t="shared" si="2305"/>
        <v>0.34500501816840401</v>
      </c>
      <c r="U2286" s="102">
        <f t="shared" si="2305"/>
        <v>0.38651544656266462</v>
      </c>
      <c r="V2286" s="102">
        <f t="shared" si="2305"/>
        <v>0.34301790193140952</v>
      </c>
      <c r="W2286" s="102">
        <f t="shared" si="2305"/>
        <v>0.30250068087725235</v>
      </c>
      <c r="X2286" s="103">
        <f t="shared" si="2305"/>
        <v>0.22605407909016531</v>
      </c>
      <c r="Y2286" s="103">
        <f t="shared" si="2305"/>
        <v>1.9321632659037229E-2</v>
      </c>
      <c r="Z2286" s="102">
        <f t="shared" si="2305"/>
        <v>-3.3116389207532015E-3</v>
      </c>
      <c r="AA2286" s="102">
        <f t="shared" si="2305"/>
        <v>4.8813137697952286E-2</v>
      </c>
      <c r="AB2286" s="102">
        <v>0.69576112420763458</v>
      </c>
      <c r="AC2286" s="102">
        <v>0.86672520175292234</v>
      </c>
      <c r="AD2286" s="102">
        <v>0.48538297288369292</v>
      </c>
      <c r="AE2286" s="102">
        <f>+AE2282*AE2634/AE$2629</f>
        <v>-3.2699283561923027E-3</v>
      </c>
      <c r="AF2286" s="102">
        <v>-0.41818744707500138</v>
      </c>
      <c r="AG2286" s="102">
        <v>-0.59990166585988713</v>
      </c>
      <c r="AH2286" s="102">
        <v>-0.50799008506169796</v>
      </c>
      <c r="AI2286" s="102">
        <v>-0.82931640496970183</v>
      </c>
      <c r="AJ2286" s="103">
        <f>+AJ2282*AJ2634/AJ$2629</f>
        <v>2.7521057645085441E-2</v>
      </c>
      <c r="AK2286" s="103">
        <v>-0.78123575920491461</v>
      </c>
      <c r="AL2286" s="103">
        <v>-0.17504819239126199</v>
      </c>
      <c r="AM2286" s="103">
        <v>6.2994069176681405E-2</v>
      </c>
      <c r="AN2286" s="103">
        <v>4.7985445132803548E-2</v>
      </c>
      <c r="AO2286" s="103">
        <f>+AO2282*AO2634/AO$2629</f>
        <v>6.5699968327051383E-2</v>
      </c>
      <c r="AP2286" s="103">
        <v>-1.5073200733685215</v>
      </c>
      <c r="AQ2286" s="103">
        <v>-1.8494813951682638</v>
      </c>
      <c r="AR2286" s="103">
        <v>-1.1745056697380487</v>
      </c>
      <c r="AS2286" s="103">
        <f>+AS2282*AS2634/AS$2629</f>
        <v>-0.1560079428520095</v>
      </c>
      <c r="AT2286" s="103">
        <v>-7.3597737366695018E-2</v>
      </c>
      <c r="AU2286" s="103">
        <v>-0.4516188071639044</v>
      </c>
      <c r="AV2286" s="103">
        <v>0.24930866751955144</v>
      </c>
      <c r="AW2286" s="103">
        <v>0.25031211343425697</v>
      </c>
      <c r="AX2286" s="103">
        <f>+AX2282*AX2634/AX$2629</f>
        <v>-2.9134721501134504E-2</v>
      </c>
      <c r="AY2286" s="103"/>
      <c r="AZ2286" s="103">
        <v>5.8735852163346668E-2</v>
      </c>
      <c r="BA2286" s="103">
        <v>4.9694703814857528E-2</v>
      </c>
      <c r="BB2286" s="103">
        <v>0.11491947367102008</v>
      </c>
      <c r="BC2286" s="103">
        <v>0.10320965220693952</v>
      </c>
      <c r="BD2286" s="103">
        <v>5.7808139716102033E-2</v>
      </c>
      <c r="BE2286" s="103">
        <v>5.7955805115815204E-2</v>
      </c>
      <c r="BF2286" s="103">
        <f>+BF2282*BF2634/BF$2629</f>
        <v>9.1343704084607472E-2</v>
      </c>
      <c r="BG2286" s="103">
        <v>7.137887709885303E-2</v>
      </c>
      <c r="BH2286" s="103">
        <v>6.0149401513621178E-2</v>
      </c>
      <c r="BI2286" s="103">
        <v>0.10031316979097461</v>
      </c>
      <c r="BJ2286" s="103">
        <v>9.4219004503152307E-2</v>
      </c>
      <c r="BK2286" s="103">
        <v>7.4512399376297125E-2</v>
      </c>
      <c r="BL2286" s="103">
        <v>7.3596415362449111E-2</v>
      </c>
      <c r="BM2286" s="103">
        <v>8.0033148051970482E-2</v>
      </c>
      <c r="BN2286" s="103">
        <v>7.9044428898624883E-2</v>
      </c>
      <c r="BO2286" s="103">
        <f>+BO2282*BO2634/BO$2629</f>
        <v>4.2070963674754165E-2</v>
      </c>
      <c r="BP2286" s="103">
        <v>0.12960543024031362</v>
      </c>
      <c r="BQ2286" s="103">
        <v>-0.15772158919081417</v>
      </c>
      <c r="BR2286" s="103">
        <v>-0.20329754660228372</v>
      </c>
      <c r="BS2286" s="103">
        <v>-0.20234642114219636</v>
      </c>
      <c r="BT2286" s="103">
        <v>2.241518118725808E-2</v>
      </c>
      <c r="BU2286" s="103">
        <v>-5.1831633925688344E-4</v>
      </c>
      <c r="BV2286" s="103">
        <v>-9.8643783422939516E-2</v>
      </c>
      <c r="BW2286" s="103">
        <v>4.6588446216525796E-2</v>
      </c>
      <c r="BX2286" s="103">
        <v>4.6002026244521252E-2</v>
      </c>
      <c r="BY2286" s="103">
        <v>-1.6524924678098067E-2</v>
      </c>
      <c r="BZ2286" s="102">
        <v>5.8863423876301134E-2</v>
      </c>
      <c r="CA2286" s="103">
        <f>+CA2282*CA2634/CA$2629</f>
        <v>-7.7791605533281396E-3</v>
      </c>
      <c r="CB2286" s="103">
        <v>8.2981862760770714E-2</v>
      </c>
      <c r="CC2286" s="103">
        <v>8.9374825922114792E-2</v>
      </c>
      <c r="CD2286" s="103">
        <v>6.8980533786177481E-2</v>
      </c>
      <c r="CE2286" s="103">
        <v>9.8954448941120224E-2</v>
      </c>
      <c r="CF2286" s="103">
        <v>9.5960188160477453E-2</v>
      </c>
      <c r="CG2286" s="103">
        <v>4.4892370122182217E-2</v>
      </c>
      <c r="CH2286" s="103">
        <v>0.11148852338276873</v>
      </c>
      <c r="CI2286" s="103">
        <v>9.4728676532745387E-2</v>
      </c>
      <c r="CJ2286" s="102">
        <v>6.1882749016569399E-2</v>
      </c>
      <c r="CK2286" s="102">
        <v>5.5628127371246283E-2</v>
      </c>
      <c r="CL2286" s="103">
        <f>+CL2282*CL2634/CL$2629</f>
        <v>3.6760676010210388E-3</v>
      </c>
      <c r="CM2286" s="103">
        <v>9.8650704455813115E-2</v>
      </c>
      <c r="CN2286" s="103">
        <v>8.7391579539932096E-2</v>
      </c>
      <c r="CO2286" s="103">
        <v>9.7747764049693195E-2</v>
      </c>
      <c r="CP2286" s="103">
        <v>0.15270039389947615</v>
      </c>
      <c r="CQ2286" s="103">
        <v>9.501277329126219E-2</v>
      </c>
      <c r="CR2286" s="103">
        <v>5.5134200982656589E-2</v>
      </c>
      <c r="CS2286" s="103">
        <v>0.1457854940439571</v>
      </c>
      <c r="CT2286" s="103">
        <v>9.8807637717204411E-2</v>
      </c>
      <c r="CU2286" s="103">
        <v>2.6046196848099942E-2</v>
      </c>
      <c r="CV2286" s="103">
        <v>4.7166979934686416E-2</v>
      </c>
      <c r="CW2286" s="103">
        <v>3.3384260838860209E-2</v>
      </c>
      <c r="CX2286" s="103">
        <v>2.6871197813583853E-2</v>
      </c>
      <c r="CY2286" s="103">
        <v>2.8011937401167405E-2</v>
      </c>
      <c r="CZ2286" s="103">
        <v>2.1585089129782083E-2</v>
      </c>
      <c r="DA2286" s="103">
        <f t="shared" ref="DA2286" si="2306">+DA2282*DA2634/DA$2629</f>
        <v>0.1117935615391534</v>
      </c>
      <c r="DB2286" s="102">
        <v>0.18627843781779965</v>
      </c>
      <c r="DC2286" s="102">
        <v>0.1832250262462492</v>
      </c>
      <c r="DD2286" s="102">
        <v>0.18121948840933128</v>
      </c>
      <c r="DE2286" s="102">
        <v>0.18826260685666688</v>
      </c>
      <c r="DF2286" s="102">
        <v>0.18304789606010943</v>
      </c>
      <c r="DG2286" s="102">
        <v>0.16914511488508036</v>
      </c>
      <c r="DH2286" s="102">
        <v>0.26440774714661902</v>
      </c>
      <c r="DI2286" s="102">
        <v>0.25402118838012994</v>
      </c>
      <c r="DJ2286" s="102">
        <v>0.23659106699000343</v>
      </c>
      <c r="DK2286" s="102">
        <v>0.24226098968262036</v>
      </c>
      <c r="DL2286" s="102">
        <v>0.24211572533206702</v>
      </c>
      <c r="DM2286" s="102">
        <v>0.23738515739483826</v>
      </c>
      <c r="DN2286" s="104">
        <f t="shared" ref="DN2286" si="2307">+DN2282*DN2634/DN$2629</f>
        <v>3.1810074731007588E-2</v>
      </c>
      <c r="DO2286" s="102">
        <v>0.23738515739483826</v>
      </c>
      <c r="DP2286" s="102">
        <v>0.15209275858027571</v>
      </c>
      <c r="DQ2286" s="102">
        <v>0.13818068685759485</v>
      </c>
      <c r="DR2286" s="102">
        <v>0.11265992257069035</v>
      </c>
      <c r="DS2286" s="102">
        <v>0.19674834478113537</v>
      </c>
      <c r="DT2286" s="102">
        <v>0.17959116224999835</v>
      </c>
      <c r="DU2286" s="102">
        <v>0.14483639000506901</v>
      </c>
      <c r="DV2286" s="105">
        <f>+DV2282*DV2634/DV$2629</f>
        <v>0.20545168908774222</v>
      </c>
      <c r="DW2286" s="106">
        <f>+DW2282*DW2634/DW$2629</f>
        <v>0.20543720455321174</v>
      </c>
      <c r="DX2286" s="107">
        <f>+DX2282*DX2634/DX$2629</f>
        <v>0.13073184528097542</v>
      </c>
      <c r="DZ2286" s="102">
        <f>+DZ2282*DZ2634/DZ$2629</f>
        <v>0.23614786487179584</v>
      </c>
      <c r="EC2286" s="102">
        <f>+EC2282*EC2634/EC$2629</f>
        <v>0.22825146445888514</v>
      </c>
      <c r="EF2286" s="102">
        <f>+EF2282*EF2634/EF$2629</f>
        <v>0.22903664602331883</v>
      </c>
      <c r="EI2286" s="102">
        <f>+EI2282*EI2634/EI$2629</f>
        <v>0.26493936538985391</v>
      </c>
      <c r="EL2286" s="102">
        <f>+EL2282*EL2634/EL$2629</f>
        <v>0.28597858777547985</v>
      </c>
      <c r="EO2286" s="102">
        <f>+EO2282*EO2634/EO$2629</f>
        <v>0.2996006081783697</v>
      </c>
    </row>
    <row r="2287" spans="1:145" ht="15.5" x14ac:dyDescent="0.35">
      <c r="A2287" s="56" t="s">
        <v>486</v>
      </c>
      <c r="B2287" s="102">
        <f t="shared" ref="B2287:AA2287" si="2308">+B2279*B2635/B$2629</f>
        <v>-4.474837612078001E-2</v>
      </c>
      <c r="C2287" s="102">
        <f t="shared" si="2308"/>
        <v>-1.0236577584702962E-2</v>
      </c>
      <c r="D2287" s="102">
        <f t="shared" si="2308"/>
        <v>-0.13238341503871384</v>
      </c>
      <c r="E2287" s="102">
        <f t="shared" si="2308"/>
        <v>-0.12844637929068026</v>
      </c>
      <c r="F2287" s="102">
        <f t="shared" si="2308"/>
        <v>-0.21040213073183453</v>
      </c>
      <c r="G2287" s="102">
        <f t="shared" si="2308"/>
        <v>-0.42224593892867113</v>
      </c>
      <c r="H2287" s="102">
        <f t="shared" si="2308"/>
        <v>-0.28995297237397821</v>
      </c>
      <c r="I2287" s="102">
        <f t="shared" si="2308"/>
        <v>-0.27883412480999309</v>
      </c>
      <c r="J2287" s="102">
        <f t="shared" si="2308"/>
        <v>-0.11893404180875598</v>
      </c>
      <c r="K2287" s="102">
        <f t="shared" si="2308"/>
        <v>-8.1519782507298424E-2</v>
      </c>
      <c r="L2287" s="102">
        <f t="shared" si="2308"/>
        <v>-5.091444934314974E-3</v>
      </c>
      <c r="M2287" s="102">
        <f t="shared" si="2308"/>
        <v>9.5709667720742408E-2</v>
      </c>
      <c r="N2287" s="102">
        <f t="shared" si="2308"/>
        <v>-5.2808503436445248E-2</v>
      </c>
      <c r="O2287" s="102">
        <f t="shared" si="2308"/>
        <v>-0.11101083084328403</v>
      </c>
      <c r="P2287" s="102">
        <f t="shared" si="2308"/>
        <v>-9.3545905323196024E-2</v>
      </c>
      <c r="Q2287" s="102">
        <f t="shared" si="2308"/>
        <v>-0.16469274550639981</v>
      </c>
      <c r="R2287" s="102">
        <f t="shared" si="2308"/>
        <v>-9.508643749495703E-2</v>
      </c>
      <c r="S2287" s="102">
        <f t="shared" si="2308"/>
        <v>0.21195532268947354</v>
      </c>
      <c r="T2287" s="102">
        <f t="shared" si="2308"/>
        <v>0.16629225858163701</v>
      </c>
      <c r="U2287" s="102">
        <f t="shared" si="2308"/>
        <v>0.48954662892877099</v>
      </c>
      <c r="V2287" s="102">
        <f t="shared" si="2308"/>
        <v>0.44985869699765874</v>
      </c>
      <c r="W2287" s="102">
        <f t="shared" si="2308"/>
        <v>0.52759603648314568</v>
      </c>
      <c r="X2287" s="103">
        <f t="shared" si="2308"/>
        <v>-0.91314595329354642</v>
      </c>
      <c r="Y2287" s="103">
        <f t="shared" si="2308"/>
        <v>-0.19944186578460862</v>
      </c>
      <c r="Z2287" s="102">
        <f t="shared" si="2308"/>
        <v>0.45828787646550612</v>
      </c>
      <c r="AA2287" s="102">
        <f t="shared" si="2308"/>
        <v>2.9826487445843684E-2</v>
      </c>
      <c r="AB2287" s="102">
        <v>0.14316150774789146</v>
      </c>
      <c r="AC2287" s="102">
        <v>0.10140572891454695</v>
      </c>
      <c r="AD2287" s="102">
        <v>-0.52122009344720255</v>
      </c>
      <c r="AE2287" s="102">
        <f>+AE2279*AE2635/AE$2629</f>
        <v>-0.22636358286767214</v>
      </c>
      <c r="AF2287" s="102">
        <v>0.50001016501385276</v>
      </c>
      <c r="AG2287" s="102">
        <v>0.60437851095696304</v>
      </c>
      <c r="AH2287" s="102">
        <v>-0.24455731665078381</v>
      </c>
      <c r="AI2287" s="102">
        <v>-0.36770152647639176</v>
      </c>
      <c r="AJ2287" s="103">
        <f>+AJ2279*AJ2635/AJ$2629</f>
        <v>0.15029160231384334</v>
      </c>
      <c r="AK2287" s="103">
        <v>-7.2235069656828299E-2</v>
      </c>
      <c r="AL2287" s="103">
        <v>0.30042872228494716</v>
      </c>
      <c r="AM2287" s="103">
        <v>5.3507451200627082E-2</v>
      </c>
      <c r="AN2287" s="103">
        <v>4.2644119642112267E-2</v>
      </c>
      <c r="AO2287" s="103">
        <f>+AO2279*AO2635/AO$2629</f>
        <v>-0.51831807982478539</v>
      </c>
      <c r="AP2287" s="103">
        <v>-5.2418814353376718E-2</v>
      </c>
      <c r="AQ2287" s="103">
        <v>9.0366076503318904E-2</v>
      </c>
      <c r="AR2287" s="103">
        <v>-6.155744484736058E-2</v>
      </c>
      <c r="AS2287" s="103">
        <f>+AS2279*AS2635/AS$2629</f>
        <v>-9.4745304605127062E-2</v>
      </c>
      <c r="AT2287" s="103">
        <v>0.3056612126876726</v>
      </c>
      <c r="AU2287" s="103">
        <v>0.18888616140055473</v>
      </c>
      <c r="AV2287" s="103">
        <v>9.5834828983968626E-2</v>
      </c>
      <c r="AW2287" s="103">
        <v>-4.2233910108498286E-2</v>
      </c>
      <c r="AX2287" s="103">
        <f>+AX2279*AX2635/AX$2629</f>
        <v>3.684219005460692E-2</v>
      </c>
      <c r="AY2287" s="103"/>
      <c r="AZ2287" s="103">
        <v>6.7550111079585043E-2</v>
      </c>
      <c r="BA2287" s="103">
        <v>-4.296329756701843E-2</v>
      </c>
      <c r="BB2287" s="103">
        <v>0.1236358521512758</v>
      </c>
      <c r="BC2287" s="103">
        <v>-6.5676177079341588E-3</v>
      </c>
      <c r="BD2287" s="103">
        <v>0.25215050197365951</v>
      </c>
      <c r="BE2287" s="103">
        <v>0.15696702649879374</v>
      </c>
      <c r="BF2287" s="103">
        <f>+BF2279*BF2635/BF$2629</f>
        <v>0.23827437196982668</v>
      </c>
      <c r="BG2287" s="103">
        <v>0.24314325654236174</v>
      </c>
      <c r="BH2287" s="103">
        <v>1.1683581134364171E-2</v>
      </c>
      <c r="BI2287" s="103">
        <v>0.18186812221966578</v>
      </c>
      <c r="BJ2287" s="103">
        <v>0.12785678970085906</v>
      </c>
      <c r="BK2287" s="103">
        <v>0.15761104617488167</v>
      </c>
      <c r="BL2287" s="103">
        <v>-2.8119340974999938E-2</v>
      </c>
      <c r="BM2287" s="103">
        <v>0.19467780868666101</v>
      </c>
      <c r="BN2287" s="103">
        <v>-4.0656679997184766E-2</v>
      </c>
      <c r="BO2287" s="103">
        <f>+BO2279*BO2635/BO$2629</f>
        <v>0.14193169699866123</v>
      </c>
      <c r="BP2287" s="103">
        <v>0.32143538239544017</v>
      </c>
      <c r="BQ2287" s="103">
        <v>0.34466428604723948</v>
      </c>
      <c r="BR2287" s="103">
        <v>-0.27509121953424981</v>
      </c>
      <c r="BS2287" s="103">
        <v>-0.99204445021048593</v>
      </c>
      <c r="BT2287" s="103">
        <v>-0.22828008648659115</v>
      </c>
      <c r="BU2287" s="103">
        <v>-0.36979425590744902</v>
      </c>
      <c r="BV2287" s="103">
        <v>-0.41198937581949924</v>
      </c>
      <c r="BW2287" s="103">
        <v>-0.14063483510945876</v>
      </c>
      <c r="BX2287" s="103">
        <v>-0.32541754452975097</v>
      </c>
      <c r="BY2287" s="103">
        <v>-0.20834822518786941</v>
      </c>
      <c r="BZ2287" s="102">
        <v>-1.8110230628771012E-2</v>
      </c>
      <c r="CA2287" s="103">
        <f>+CA2279*CA2635/CA$2629</f>
        <v>0.20197912082056471</v>
      </c>
      <c r="CB2287" s="103">
        <v>0.13534761899789874</v>
      </c>
      <c r="CC2287" s="103">
        <v>0.12801484121029816</v>
      </c>
      <c r="CD2287" s="103">
        <v>-0.18430449123668552</v>
      </c>
      <c r="CE2287" s="103">
        <v>2.0836453397620924E-2</v>
      </c>
      <c r="CF2287" s="103">
        <v>-2.1844675051050557E-2</v>
      </c>
      <c r="CG2287" s="103">
        <v>-1.5854275274241054E-2</v>
      </c>
      <c r="CH2287" s="103">
        <v>5.8283166476606182E-2</v>
      </c>
      <c r="CI2287" s="103">
        <v>-3.7729311726360133E-2</v>
      </c>
      <c r="CJ2287" s="102">
        <v>2.3768907554289707E-2</v>
      </c>
      <c r="CK2287" s="102">
        <v>-7.0911133972196103E-2</v>
      </c>
      <c r="CL2287" s="103">
        <f>+CL2279*CL2635/CL$2629</f>
        <v>0.13212522358744455</v>
      </c>
      <c r="CM2287" s="103">
        <v>6.8923388625617726E-2</v>
      </c>
      <c r="CN2287" s="103">
        <v>0.41507519006762095</v>
      </c>
      <c r="CO2287" s="103">
        <v>0.41390651610051288</v>
      </c>
      <c r="CP2287" s="103">
        <v>0.49124527297667792</v>
      </c>
      <c r="CQ2287" s="103">
        <v>0.41205314572305624</v>
      </c>
      <c r="CR2287" s="103">
        <v>0.1538488103366257</v>
      </c>
      <c r="CS2287" s="103">
        <v>0.6624586491072586</v>
      </c>
      <c r="CT2287" s="103">
        <v>0.57335628680368234</v>
      </c>
      <c r="CU2287" s="103">
        <v>0.41116820249873826</v>
      </c>
      <c r="CV2287" s="103">
        <v>0.3986701202317231</v>
      </c>
      <c r="CW2287" s="103">
        <v>0.37788916596380523</v>
      </c>
      <c r="CX2287" s="103">
        <v>0.46353222880892309</v>
      </c>
      <c r="CY2287" s="103">
        <v>0.46909342849278934</v>
      </c>
      <c r="CZ2287" s="103">
        <v>0.25126943611063879</v>
      </c>
      <c r="DA2287" s="103">
        <f t="shared" ref="DA2287" si="2309">+DA2279*DA2635/DA$2629</f>
        <v>0.55964136405358189</v>
      </c>
      <c r="DB2287" s="102">
        <v>1.0107241121637882</v>
      </c>
      <c r="DC2287" s="102">
        <v>1.0354611435973116</v>
      </c>
      <c r="DD2287" s="102">
        <v>1.0313534637414681</v>
      </c>
      <c r="DE2287" s="102">
        <v>0.93903400350821942</v>
      </c>
      <c r="DF2287" s="102">
        <v>0.96792756909476807</v>
      </c>
      <c r="DG2287" s="102">
        <v>0.98737673356907874</v>
      </c>
      <c r="DH2287" s="102">
        <v>0.85344594241717653</v>
      </c>
      <c r="DI2287" s="102">
        <v>0.83004662512934457</v>
      </c>
      <c r="DJ2287" s="102">
        <v>0.80575109300798464</v>
      </c>
      <c r="DK2287" s="102">
        <v>0.71340932449325745</v>
      </c>
      <c r="DL2287" s="102">
        <v>0.65586383353784983</v>
      </c>
      <c r="DM2287" s="102">
        <v>0.65259096830288132</v>
      </c>
      <c r="DN2287" s="104">
        <f t="shared" ref="DN2287" si="2310">+DN2279*DN2635/DN$2629</f>
        <v>-0.11980405430990852</v>
      </c>
      <c r="DO2287" s="102">
        <v>0.65259096830288132</v>
      </c>
      <c r="DP2287" s="102">
        <v>0.11943655191929277</v>
      </c>
      <c r="DQ2287" s="102">
        <v>2.5615032208077045E-2</v>
      </c>
      <c r="DR2287" s="102">
        <v>7.9256848071688174E-2</v>
      </c>
      <c r="DS2287" s="102">
        <v>7.202663871616731E-2</v>
      </c>
      <c r="DT2287" s="102">
        <v>-4.685430146553108E-2</v>
      </c>
      <c r="DU2287" s="102">
        <v>0.19066601439405603</v>
      </c>
      <c r="DV2287" s="105">
        <f>+DV2279*DV2635/DV$2629</f>
        <v>0.22866219720763273</v>
      </c>
      <c r="DW2287" s="106">
        <f>+DW2279*DW2635/DW$2629</f>
        <v>0.16863987385176168</v>
      </c>
      <c r="DX2287" s="107">
        <f>+DX2279*DX2635/DX$2629</f>
        <v>9.3901570753485125E-2</v>
      </c>
      <c r="DZ2287" s="102">
        <f>+DZ2279*DZ2635/DZ$2629</f>
        <v>0.36094820087309892</v>
      </c>
      <c r="EC2287" s="102">
        <f>+EC2279*EC2635/EC$2629</f>
        <v>0.27804941019764345</v>
      </c>
      <c r="EF2287" s="102">
        <f>+EF2279*EF2635/EF$2629</f>
        <v>0.23655059785656637</v>
      </c>
      <c r="EI2287" s="102">
        <f>+EI2279*EI2635/EI$2629</f>
        <v>0.18869616852980081</v>
      </c>
      <c r="EL2287" s="102">
        <f>+EL2279*EL2635/EL$2629</f>
        <v>0.21961903623726078</v>
      </c>
      <c r="EO2287" s="102">
        <f>+EO2279*EO2635/EO$2629</f>
        <v>0.20697866809186122</v>
      </c>
    </row>
    <row r="2288" spans="1:145" ht="15.5" x14ac:dyDescent="0.35">
      <c r="A2288" s="56" t="s">
        <v>611</v>
      </c>
      <c r="B2288" s="102" t="e">
        <f t="shared" ref="B2288:AA2288" si="2311">+B2280*B2629/B$2629</f>
        <v>#VALUE!</v>
      </c>
      <c r="C2288" s="102" t="e">
        <f t="shared" si="2311"/>
        <v>#VALUE!</v>
      </c>
      <c r="D2288" s="102" t="e">
        <f t="shared" si="2311"/>
        <v>#VALUE!</v>
      </c>
      <c r="E2288" s="102" t="e">
        <f t="shared" si="2311"/>
        <v>#VALUE!</v>
      </c>
      <c r="F2288" s="102">
        <f t="shared" si="2311"/>
        <v>-0.41272356128312665</v>
      </c>
      <c r="G2288" s="102">
        <f t="shared" si="2311"/>
        <v>-0.46156578366533491</v>
      </c>
      <c r="H2288" s="102" t="e">
        <f t="shared" si="2311"/>
        <v>#VALUE!</v>
      </c>
      <c r="I2288" s="102" t="e">
        <f t="shared" si="2311"/>
        <v>#VALUE!</v>
      </c>
      <c r="J2288" s="102" t="e">
        <f t="shared" si="2311"/>
        <v>#VALUE!</v>
      </c>
      <c r="K2288" s="102" t="e">
        <f t="shared" si="2311"/>
        <v>#VALUE!</v>
      </c>
      <c r="L2288" s="102" t="e">
        <f t="shared" si="2311"/>
        <v>#VALUE!</v>
      </c>
      <c r="M2288" s="102" t="e">
        <f t="shared" si="2311"/>
        <v>#VALUE!</v>
      </c>
      <c r="N2288" s="102" t="e">
        <f t="shared" si="2311"/>
        <v>#VALUE!</v>
      </c>
      <c r="O2288" s="102" t="e">
        <f t="shared" si="2311"/>
        <v>#VALUE!</v>
      </c>
      <c r="P2288" s="102" t="e">
        <f t="shared" si="2311"/>
        <v>#VALUE!</v>
      </c>
      <c r="Q2288" s="102" t="e">
        <f t="shared" si="2311"/>
        <v>#VALUE!</v>
      </c>
      <c r="R2288" s="102" t="e">
        <f t="shared" si="2311"/>
        <v>#VALUE!</v>
      </c>
      <c r="S2288" s="102" t="e">
        <f t="shared" si="2311"/>
        <v>#VALUE!</v>
      </c>
      <c r="T2288" s="102" t="e">
        <f t="shared" si="2311"/>
        <v>#VALUE!</v>
      </c>
      <c r="U2288" s="102" t="e">
        <f t="shared" si="2311"/>
        <v>#VALUE!</v>
      </c>
      <c r="V2288" s="102" t="e">
        <f t="shared" si="2311"/>
        <v>#VALUE!</v>
      </c>
      <c r="W2288" s="102" t="e">
        <f t="shared" si="2311"/>
        <v>#VALUE!</v>
      </c>
      <c r="X2288" s="103" t="e">
        <f t="shared" si="2311"/>
        <v>#VALUE!</v>
      </c>
      <c r="Y2288" s="103" t="e">
        <f t="shared" si="2311"/>
        <v>#VALUE!</v>
      </c>
      <c r="Z2288" s="102" t="e">
        <f t="shared" si="2311"/>
        <v>#VALUE!</v>
      </c>
      <c r="AA2288" s="102" t="e">
        <f t="shared" si="2311"/>
        <v>#VALUE!</v>
      </c>
      <c r="AB2288" s="102">
        <v>3.6366530725774373</v>
      </c>
      <c r="AC2288" s="102">
        <v>5.0528909873494099</v>
      </c>
      <c r="AD2288" s="102">
        <v>4.0844229194884356</v>
      </c>
      <c r="AE2288" s="102" t="e">
        <f>+AE2280*AE2629/AE$2629</f>
        <v>#VALUE!</v>
      </c>
      <c r="AF2288" s="102">
        <v>3.5040635342889201</v>
      </c>
      <c r="AG2288" s="102">
        <v>3.2956083544049988</v>
      </c>
      <c r="AH2288" s="102">
        <v>1.9501748154143674</v>
      </c>
      <c r="AI2288" s="102">
        <v>0.9948820969658051</v>
      </c>
      <c r="AJ2288" s="103" t="e">
        <f>+AJ2280*AJ2629/AJ$2629</f>
        <v>#VALUE!</v>
      </c>
      <c r="AK2288" s="103">
        <v>-1.9960620927153998</v>
      </c>
      <c r="AL2288" s="103">
        <v>0.39933430860502112</v>
      </c>
      <c r="AM2288" s="103">
        <v>0.13708533351592403</v>
      </c>
      <c r="AN2288" s="103">
        <v>0.11228676193750274</v>
      </c>
      <c r="AO2288" s="103" t="e">
        <f>+AO2280*AO2629/AO$2629</f>
        <v>#VALUE!</v>
      </c>
      <c r="AP2288" s="103">
        <v>-1.7072398630569001</v>
      </c>
      <c r="AQ2288" s="103">
        <v>-2.3766068363449198</v>
      </c>
      <c r="AR2288" s="103">
        <v>-0.57142680931538459</v>
      </c>
      <c r="AS2288" s="103" t="e">
        <f>+AS2280*AS2629/AS$2629</f>
        <v>#VALUE!</v>
      </c>
      <c r="AT2288" s="103">
        <v>1.8148235930198655</v>
      </c>
      <c r="AU2288" s="103">
        <v>0.54251269570630267</v>
      </c>
      <c r="AV2288" s="103">
        <v>1.6329090037107474</v>
      </c>
      <c r="AW2288" s="103">
        <v>1.1759779077713031</v>
      </c>
      <c r="AX2288" s="103" t="e">
        <f>+AX2280*AX2629/AX$2629</f>
        <v>#VALUE!</v>
      </c>
      <c r="AY2288" s="103"/>
      <c r="AZ2288" s="103">
        <v>1.3944416104311708</v>
      </c>
      <c r="BA2288" s="103">
        <v>0.41931724911538504</v>
      </c>
      <c r="BB2288" s="103">
        <v>3.2319651618444203</v>
      </c>
      <c r="BC2288" s="103">
        <v>2.2155818832800938</v>
      </c>
      <c r="BD2288" s="103">
        <v>3.4640236775046112</v>
      </c>
      <c r="BE2288" s="103">
        <v>2.1754495771937279</v>
      </c>
      <c r="BF2288" s="103" t="e">
        <f>+BF2280*BF2629/BF$2629</f>
        <v>#VALUE!</v>
      </c>
      <c r="BG2288" s="103">
        <v>3.7818076597633716</v>
      </c>
      <c r="BH2288" s="103">
        <v>2.5792422916818558</v>
      </c>
      <c r="BI2288" s="103">
        <v>3.3871618356105619</v>
      </c>
      <c r="BJ2288" s="103">
        <v>2.4271327569751788</v>
      </c>
      <c r="BK2288" s="103">
        <v>3.8215552566447473</v>
      </c>
      <c r="BL2288" s="103">
        <v>2.4674487421595832</v>
      </c>
      <c r="BM2288" s="103">
        <v>3.9586532452470187</v>
      </c>
      <c r="BN2288" s="103">
        <v>2.5630561624669661</v>
      </c>
      <c r="BO2288" s="103" t="e">
        <f>+BO2280*BO2629/BO$2629</f>
        <v>#VALUE!</v>
      </c>
      <c r="BP2288" s="103">
        <v>3.8850169163011894</v>
      </c>
      <c r="BQ2288" s="103">
        <v>1.2159797667572592</v>
      </c>
      <c r="BR2288" s="103">
        <v>-4.339689729919554</v>
      </c>
      <c r="BS2288" s="103">
        <v>-7.5268773838164886</v>
      </c>
      <c r="BT2288" s="103">
        <v>-0.27312129131880131</v>
      </c>
      <c r="BU2288" s="103">
        <v>-1.7383246272537261</v>
      </c>
      <c r="BV2288" s="103">
        <v>-4.7157074476347098</v>
      </c>
      <c r="BW2288" s="103">
        <v>0.6453276890820886</v>
      </c>
      <c r="BX2288" s="103">
        <v>3.2768944006125295E-3</v>
      </c>
      <c r="BY2288" s="103">
        <v>-1.1764375067134969</v>
      </c>
      <c r="BZ2288" s="102">
        <v>0.40920873943348907</v>
      </c>
      <c r="CA2288" s="103" t="e">
        <f>+CA2280*CA2629/CA$2629</f>
        <v>#VALUE!</v>
      </c>
      <c r="CB2288" s="103">
        <v>2.6104043856972741</v>
      </c>
      <c r="CC2288" s="103">
        <v>2.604021039224357</v>
      </c>
      <c r="CD2288" s="103">
        <v>0.12836233591567858</v>
      </c>
      <c r="CE2288" s="103">
        <v>1.3294137303965179</v>
      </c>
      <c r="CF2288" s="103">
        <v>1.1153557816218009</v>
      </c>
      <c r="CG2288" s="103">
        <v>-1.0183580376801402</v>
      </c>
      <c r="CH2288" s="103">
        <v>2.213514816179218</v>
      </c>
      <c r="CI2288" s="103">
        <v>1.4970768623557125</v>
      </c>
      <c r="CJ2288" s="102">
        <v>1.6174610322367338</v>
      </c>
      <c r="CK2288" s="102">
        <v>1.1822702789916397</v>
      </c>
      <c r="CL2288" s="103" t="e">
        <f>+CL2280*CL2629/CL$2629</f>
        <v>#VALUE!</v>
      </c>
      <c r="CM2288" s="103">
        <v>2.1580664206869256</v>
      </c>
      <c r="CN2288" s="103">
        <v>3.1531372560168847</v>
      </c>
      <c r="CO2288" s="103">
        <v>3.2138819234229499</v>
      </c>
      <c r="CP2288" s="103">
        <v>5.0608355675991854</v>
      </c>
      <c r="CQ2288" s="103">
        <v>3.3096982435124263</v>
      </c>
      <c r="CR2288" s="103">
        <v>1.6995876208442426</v>
      </c>
      <c r="CS2288" s="103">
        <v>6.0506645005051594</v>
      </c>
      <c r="CT2288" s="103">
        <v>4.6483705899704972</v>
      </c>
      <c r="CU2288" s="103">
        <v>3.3128563547820269</v>
      </c>
      <c r="CV2288" s="103">
        <v>3.6551549075636878</v>
      </c>
      <c r="CW2288" s="103">
        <v>3.0945467127756134</v>
      </c>
      <c r="CX2288" s="103">
        <v>3.438984768827162</v>
      </c>
      <c r="CY2288" s="103">
        <v>3.2377290627395903</v>
      </c>
      <c r="CZ2288" s="103">
        <v>2.8122948530344849</v>
      </c>
      <c r="DA2288" s="103" t="e">
        <f t="shared" ref="DA2288" si="2312">+DA2280*DA2629/DA$2629</f>
        <v>#VALUE!</v>
      </c>
      <c r="DB2288" s="102">
        <v>5.8916102573576516</v>
      </c>
      <c r="DC2288" s="102">
        <v>4.7837587938497066</v>
      </c>
      <c r="DD2288" s="102">
        <v>4.3580637288990225</v>
      </c>
      <c r="DE2288" s="102">
        <v>5.2715018012448258</v>
      </c>
      <c r="DF2288" s="102">
        <v>4.6798608778162984</v>
      </c>
      <c r="DG2288" s="102">
        <v>3.8654138380667642</v>
      </c>
      <c r="DH2288" s="102">
        <v>6.0682163719071189</v>
      </c>
      <c r="DI2288" s="102">
        <v>5.5656443044186457</v>
      </c>
      <c r="DJ2288" s="102">
        <v>4.9862790057873498</v>
      </c>
      <c r="DK2288" s="102">
        <v>5.8120387338951707</v>
      </c>
      <c r="DL2288" s="102">
        <v>5.4965814762146827</v>
      </c>
      <c r="DM2288" s="102">
        <v>4.874669821560552</v>
      </c>
      <c r="DN2288" s="104" t="e">
        <f t="shared" ref="DN2288" si="2313">+DN2280*DN2629/DN$2629</f>
        <v>#VALUE!</v>
      </c>
      <c r="DO2288" s="102">
        <v>4.874669821560552</v>
      </c>
      <c r="DP2288" s="102">
        <v>4.1072438150296877</v>
      </c>
      <c r="DQ2288" s="102">
        <v>3.5385628303079915</v>
      </c>
      <c r="DR2288" s="102">
        <v>2.7187821762674926</v>
      </c>
      <c r="DS2288" s="102">
        <v>3.9637784949623476</v>
      </c>
      <c r="DT2288" s="102">
        <v>3.364256168838367</v>
      </c>
      <c r="DU2288" s="102">
        <v>3.4886453247904168</v>
      </c>
      <c r="DV2288" s="105" t="e">
        <f>+DV2280*DV2629/DV$2629</f>
        <v>#VALUE!</v>
      </c>
      <c r="DW2288" s="106" t="e">
        <f>+DW2280*DW2629/DW$2629</f>
        <v>#VALUE!</v>
      </c>
      <c r="DX2288" s="107" t="e">
        <f>+DX2280*DX2629/DX$2629</f>
        <v>#VALUE!</v>
      </c>
      <c r="DZ2288" s="102" t="e">
        <f>+DZ2280*DZ2629/DZ$2629</f>
        <v>#VALUE!</v>
      </c>
      <c r="EC2288" s="102" t="e">
        <f>+EC2280*EC2629/EC$2629</f>
        <v>#VALUE!</v>
      </c>
      <c r="EF2288" s="102" t="e">
        <f>+EF2280*EF2629/EF$2629</f>
        <v>#VALUE!</v>
      </c>
      <c r="EI2288" s="102" t="e">
        <f>+EI2280*EI2629/EI$2629</f>
        <v>#VALUE!</v>
      </c>
      <c r="EL2288" s="102" t="e">
        <f>+EL2280*EL2629/EL$2629</f>
        <v>#VALUE!</v>
      </c>
      <c r="EO2288" s="102" t="e">
        <f>+EO2280*EO2629/EO$2629</f>
        <v>#VALUE!</v>
      </c>
    </row>
    <row r="2289" spans="1:145" ht="15.5" x14ac:dyDescent="0.35">
      <c r="A2289" s="56" t="s">
        <v>726</v>
      </c>
      <c r="B2289" s="102"/>
      <c r="C2289" s="102"/>
      <c r="D2289" s="102"/>
      <c r="E2289" s="102"/>
      <c r="F2289" s="102"/>
      <c r="G2289" s="102"/>
      <c r="H2289" s="102"/>
      <c r="I2289" s="102"/>
      <c r="J2289" s="102"/>
      <c r="K2289" s="102"/>
      <c r="L2289" s="102"/>
      <c r="M2289" s="102"/>
      <c r="N2289" s="102"/>
      <c r="O2289" s="102"/>
      <c r="P2289" s="102"/>
      <c r="Q2289" s="102"/>
      <c r="R2289" s="102"/>
      <c r="S2289" s="102"/>
      <c r="T2289" s="102"/>
      <c r="U2289" s="102"/>
      <c r="V2289" s="102"/>
      <c r="W2289" s="102"/>
      <c r="X2289" s="103"/>
      <c r="Y2289" s="103"/>
      <c r="Z2289" s="102"/>
      <c r="AA2289" s="102"/>
      <c r="AB2289" s="102"/>
      <c r="AC2289" s="102"/>
      <c r="AD2289" s="102"/>
      <c r="AE2289" s="102"/>
      <c r="AF2289" s="102"/>
      <c r="AG2289" s="102"/>
      <c r="AH2289" s="102"/>
      <c r="AI2289" s="102"/>
      <c r="AJ2289" s="103"/>
      <c r="AK2289" s="103"/>
      <c r="AL2289" s="103"/>
      <c r="AM2289" s="103"/>
      <c r="AN2289" s="103"/>
      <c r="AO2289" s="103"/>
      <c r="AP2289" s="103"/>
      <c r="AQ2289" s="103"/>
      <c r="AR2289" s="103"/>
      <c r="AS2289" s="103"/>
      <c r="AT2289" s="103"/>
      <c r="AU2289" s="103"/>
      <c r="AV2289" s="103"/>
      <c r="AW2289" s="103"/>
      <c r="AX2289" s="103"/>
      <c r="AY2289" s="103"/>
      <c r="AZ2289" s="103"/>
      <c r="BA2289" s="103"/>
      <c r="BB2289" s="103"/>
      <c r="BC2289" s="103"/>
      <c r="BD2289" s="103"/>
      <c r="BE2289" s="103"/>
      <c r="BF2289" s="103"/>
      <c r="BG2289" s="103"/>
      <c r="BH2289" s="103"/>
      <c r="BI2289" s="103"/>
      <c r="BJ2289" s="103"/>
      <c r="BK2289" s="103"/>
      <c r="BL2289" s="103"/>
      <c r="BM2289" s="103"/>
      <c r="BN2289" s="103"/>
      <c r="BO2289" s="103"/>
      <c r="BP2289" s="103"/>
      <c r="BQ2289" s="103"/>
      <c r="BR2289" s="103"/>
      <c r="BS2289" s="103"/>
      <c r="BT2289" s="103"/>
      <c r="BU2289" s="103"/>
      <c r="BV2289" s="103"/>
      <c r="BW2289" s="103"/>
      <c r="BX2289" s="103"/>
      <c r="BY2289" s="103"/>
      <c r="BZ2289" s="102"/>
      <c r="CA2289" s="103"/>
      <c r="CB2289" s="103"/>
      <c r="CC2289" s="103"/>
      <c r="CD2289" s="103"/>
      <c r="CE2289" s="103"/>
      <c r="CF2289" s="103"/>
      <c r="CG2289" s="103"/>
      <c r="CH2289" s="103"/>
      <c r="CI2289" s="103"/>
      <c r="CJ2289" s="102"/>
      <c r="CK2289" s="102"/>
      <c r="CL2289" s="103"/>
      <c r="CM2289" s="103"/>
      <c r="CN2289" s="103"/>
      <c r="CO2289" s="103"/>
      <c r="CP2289" s="103"/>
      <c r="CQ2289" s="103"/>
      <c r="CR2289" s="103"/>
      <c r="CS2289" s="103"/>
      <c r="CT2289" s="103"/>
      <c r="CU2289" s="103"/>
      <c r="CV2289" s="103"/>
      <c r="CW2289" s="103"/>
      <c r="CX2289" s="103"/>
      <c r="CY2289" s="103"/>
      <c r="CZ2289" s="103"/>
      <c r="DA2289" s="103"/>
      <c r="DB2289" s="102"/>
      <c r="DC2289" s="102"/>
      <c r="DD2289" s="102"/>
      <c r="DE2289" s="102"/>
      <c r="DF2289" s="102"/>
      <c r="DG2289" s="102"/>
      <c r="DH2289" s="102"/>
      <c r="DI2289" s="102"/>
      <c r="DJ2289" s="102"/>
      <c r="DK2289" s="102"/>
      <c r="DL2289" s="102"/>
      <c r="DM2289" s="102"/>
      <c r="DN2289" s="104"/>
      <c r="DO2289" s="102"/>
      <c r="DP2289" s="102"/>
      <c r="DQ2289" s="102"/>
      <c r="DR2289" s="102"/>
      <c r="DS2289" s="102"/>
      <c r="DT2289" s="102"/>
      <c r="DU2289" s="102"/>
      <c r="DV2289" s="105"/>
      <c r="DW2289" s="106"/>
      <c r="DX2289" s="107"/>
      <c r="DZ2289" s="102"/>
      <c r="EC2289" s="102"/>
      <c r="EF2289" s="102"/>
      <c r="EI2289" s="102"/>
      <c r="EL2289" s="102"/>
      <c r="EO2289" s="102"/>
    </row>
    <row r="2290" spans="1:145" ht="15.5" x14ac:dyDescent="0.35">
      <c r="A2290" s="56" t="s">
        <v>482</v>
      </c>
      <c r="B2290" s="102">
        <f>([2]CAMEROUN!C2111+[2]CAMEROUN!D2111)*50/B2630</f>
        <v>-6.1059097805573028</v>
      </c>
      <c r="C2290" s="102">
        <f>([2]CAMEROUN!D2111+[2]CAMEROUN!E2111)*50/C2630</f>
        <v>-1.8805632748067396</v>
      </c>
      <c r="D2290" s="102">
        <f>([2]CAMEROUN!E2111+[2]CAMEROUN!F2111)*50/D2630</f>
        <v>-2.7310872209946133</v>
      </c>
      <c r="E2290" s="102">
        <f>([2]CAMEROUN!F2111+[2]CAMEROUN!G2111)*50/E2630</f>
        <v>-7.0738109677511476</v>
      </c>
      <c r="F2290" s="102">
        <f>([2]CAMEROUN!G2111+[2]CAMEROUN!H2111)*50/F2630</f>
        <v>-7.6591209913198677</v>
      </c>
      <c r="G2290" s="102">
        <f>([2]CAMEROUN!H2111+[2]CAMEROUN!I2111)*50/G2630</f>
        <v>-4.9465864537532358</v>
      </c>
      <c r="H2290" s="102">
        <f>([2]CAMEROUN!I2111+[2]CAMEROUN!J2111)*50/H2630</f>
        <v>-6.82541526664812</v>
      </c>
      <c r="I2290" s="102">
        <f>([2]CAMEROUN!J2111+[2]CAMEROUN!K2111)*50/I2630</f>
        <v>-5.3000396196513471</v>
      </c>
      <c r="J2290" s="102">
        <f>([2]CAMEROUN!K2111+[2]CAMEROUN!L2111)*50/J2630</f>
        <v>-2.0250715840109956</v>
      </c>
      <c r="K2290" s="102">
        <f>([2]CAMEROUN!L2111+[2]CAMEROUN!M2111)*50/K2630</f>
        <v>-1.015713842654814</v>
      </c>
      <c r="L2290" s="102">
        <f>([2]CAMEROUN!M2111+[2]CAMEROUN!N2111)*50/L2630</f>
        <v>-0.28671793411184116</v>
      </c>
      <c r="M2290" s="102">
        <f>([2]CAMEROUN!N2111+[2]CAMEROUN!O2111)*50/M2630</f>
        <v>-0.65506101938262817</v>
      </c>
      <c r="N2290" s="102">
        <f>([2]CAMEROUN!O2111+[2]CAMEROUN!P2111)*50/N2630</f>
        <v>1.5089941188011133</v>
      </c>
      <c r="O2290" s="102">
        <f>([2]CAMEROUN!P2111+[2]CAMEROUN!Q2111)*50/O2630</f>
        <v>4.1232745435100036</v>
      </c>
      <c r="P2290" s="102">
        <f>[2]CAMEROUN!AH2543</f>
        <v>2.2396335472308375</v>
      </c>
      <c r="Q2290" s="102">
        <f>[2]CAMEROUN!AI2543</f>
        <v>3.4308080081959749</v>
      </c>
      <c r="R2290" s="102">
        <f>[2]CAMEROUN!AJ2543</f>
        <v>3.6439990091306953</v>
      </c>
      <c r="S2290" s="102">
        <f>[2]CAMEROUN!AK2543</f>
        <v>2.5161543602570715</v>
      </c>
      <c r="T2290" s="102">
        <f>[2]CAMEROUN!AL2543</f>
        <v>4.536746803886178</v>
      </c>
      <c r="U2290" s="102">
        <f>[2]CAMEROUN!AM2543</f>
        <v>5.1585180837825231</v>
      </c>
      <c r="V2290" s="102">
        <f>[2]CAMEROUN!AN2543</f>
        <v>4.8430584809359241</v>
      </c>
      <c r="W2290" s="102">
        <f>[2]CAMEROUN!AO2543</f>
        <v>4.1333028732388835</v>
      </c>
      <c r="X2290" s="103">
        <f>[2]CAMEROUN!AP2543</f>
        <v>3.061030981071049</v>
      </c>
      <c r="Y2290" s="103">
        <f>[2]CAMEROUN!AQ2543</f>
        <v>6.9506485418466088E-2</v>
      </c>
      <c r="Z2290" s="102">
        <f>[2]CAMEROUN!AR2543</f>
        <v>-0.37415249532638689</v>
      </c>
      <c r="AA2290" s="102">
        <f>[2]CAMEROUN!AS2543</f>
        <v>0.50131701843018217</v>
      </c>
      <c r="AB2290" s="102">
        <v>-7.5062951393993119E-2</v>
      </c>
      <c r="AC2290" s="102">
        <v>0.1732034959004492</v>
      </c>
      <c r="AD2290" s="102">
        <v>1.0238741990802305</v>
      </c>
      <c r="AE2290" s="102">
        <f>[2]CAMEROUN!AT2543</f>
        <v>-0.41924145579655619</v>
      </c>
      <c r="AF2290" s="102">
        <v>1.1096080502159094</v>
      </c>
      <c r="AG2290" s="102">
        <v>0.68418248085545152</v>
      </c>
      <c r="AH2290" s="102">
        <v>1.9710864445378375</v>
      </c>
      <c r="AI2290" s="102">
        <v>1.4194904399148518</v>
      </c>
      <c r="AJ2290" s="103">
        <f>[2]CAMEROUN!AU2543</f>
        <v>2.7494254134967414E-3</v>
      </c>
      <c r="AK2290" s="103">
        <v>-1.6097713348383347</v>
      </c>
      <c r="AL2290" s="103">
        <v>-1.2673331506815095</v>
      </c>
      <c r="AM2290" s="103">
        <v>-1.0929194730026743</v>
      </c>
      <c r="AN2290" s="103">
        <v>-1.1164708572319602</v>
      </c>
      <c r="AO2290" s="103">
        <f>[2]CAMEROUN!AV2543</f>
        <v>0.82033068186050639</v>
      </c>
      <c r="AP2290" s="103">
        <v>-1.6153819376860699</v>
      </c>
      <c r="AQ2290" s="103">
        <v>-1.1905879429110129</v>
      </c>
      <c r="AR2290" s="103">
        <v>0.48656512615521302</v>
      </c>
      <c r="AS2290" s="103">
        <f>[2]CAMEROUN!AZ2543</f>
        <v>-3.6985677633040956</v>
      </c>
      <c r="AT2290" s="103">
        <v>8.8764034236638312E-2</v>
      </c>
      <c r="AU2290" s="103">
        <v>-0.6501416388565624</v>
      </c>
      <c r="AV2290" s="103">
        <v>-0.96488307728308342</v>
      </c>
      <c r="AW2290" s="103">
        <v>-0.75202456570232323</v>
      </c>
      <c r="AX2290" s="103">
        <f>[2]CAMEROUN!BE2543</f>
        <v>-1.3848609978732209</v>
      </c>
      <c r="AY2290" s="103"/>
      <c r="AZ2290" s="103">
        <v>0.3502746280038988</v>
      </c>
      <c r="BA2290" s="103">
        <v>0.17428866613638344</v>
      </c>
      <c r="BB2290" s="103">
        <v>1.3451858554519966</v>
      </c>
      <c r="BC2290" s="103">
        <v>1.1144479456724488</v>
      </c>
      <c r="BD2290" s="103">
        <v>0.25404716993624249</v>
      </c>
      <c r="BE2290" s="103">
        <v>0.25404716993624249</v>
      </c>
      <c r="BF2290" s="103">
        <f>[2]CAMEROUN!BL2543</f>
        <v>0.75599066005090099</v>
      </c>
      <c r="BG2290" s="103">
        <v>0.46965934004030002</v>
      </c>
      <c r="BH2290" s="103">
        <v>0.2690344214781259</v>
      </c>
      <c r="BI2290" s="103">
        <v>1.1573556173913739</v>
      </c>
      <c r="BJ2290" s="103">
        <v>1.0401613117124093</v>
      </c>
      <c r="BK2290" s="103">
        <v>0.5792557702253317</v>
      </c>
      <c r="BL2290" s="103">
        <v>0.56424845948034974</v>
      </c>
      <c r="BM2290" s="103">
        <v>0.68810572499058065</v>
      </c>
      <c r="BN2290" s="103">
        <v>0.67284645328347437</v>
      </c>
      <c r="BO2290" s="103">
        <f>[2]CAMEROUN!BU2543</f>
        <v>-0.15443191425815614</v>
      </c>
      <c r="BP2290" s="103">
        <v>1.6655117665282917</v>
      </c>
      <c r="BQ2290" s="103">
        <v>-4.1969320681424893</v>
      </c>
      <c r="BR2290" s="103">
        <v>-4.8783133484802965</v>
      </c>
      <c r="BS2290" s="103">
        <v>-5.1258986568537273</v>
      </c>
      <c r="BT2290" s="103">
        <v>-0.4970384946309454</v>
      </c>
      <c r="BU2290" s="103">
        <v>-0.95788979917842199</v>
      </c>
      <c r="BV2290" s="103">
        <v>-2.9214257748370653</v>
      </c>
      <c r="BW2290" s="103">
        <v>-2.3201998414219532E-2</v>
      </c>
      <c r="BX2290" s="103">
        <v>-5.3036204834120686E-2</v>
      </c>
      <c r="BY2290" s="103">
        <v>-1.2847948756231433</v>
      </c>
      <c r="BZ2290" s="102">
        <v>0.20811502957946154</v>
      </c>
      <c r="CA2290" s="103">
        <f>[2]CAMEROUN!CG2543</f>
        <v>-1.1651782752217166</v>
      </c>
      <c r="CB2290" s="103">
        <v>0.70157179925563506</v>
      </c>
      <c r="CC2290" s="103">
        <v>0.83300241651181817</v>
      </c>
      <c r="CD2290" s="103">
        <v>0.43840107918344978</v>
      </c>
      <c r="CE2290" s="103">
        <v>0.89710439677929188</v>
      </c>
      <c r="CF2290" s="103">
        <v>0.85142080231317674</v>
      </c>
      <c r="CG2290" s="103">
        <v>-0.1512340112945216</v>
      </c>
      <c r="CH2290" s="103">
        <v>1.081627400497738</v>
      </c>
      <c r="CI2290" s="103">
        <v>0.77498962058753551</v>
      </c>
      <c r="CJ2290" s="102">
        <v>0.15530326508495018</v>
      </c>
      <c r="CK2290" s="102">
        <v>4.7117356167444426E-2</v>
      </c>
      <c r="CL2290" s="103">
        <f>[2]CAMEROUN!CR2543</f>
        <v>-1.1902298881086273</v>
      </c>
      <c r="CM2290" s="103">
        <v>1.0662022956133856</v>
      </c>
      <c r="CN2290" s="103">
        <v>0.84973622354479283</v>
      </c>
      <c r="CO2290" s="103">
        <v>1.0697100983269685</v>
      </c>
      <c r="CP2290" s="103">
        <v>2.1743708568404285</v>
      </c>
      <c r="CQ2290" s="103">
        <v>1.003379107969059</v>
      </c>
      <c r="CR2290" s="103">
        <v>0.18982288861223043</v>
      </c>
      <c r="CS2290" s="103">
        <v>1.9394553113323807</v>
      </c>
      <c r="CT2290" s="103">
        <v>1.0186673086061599</v>
      </c>
      <c r="CU2290" s="103">
        <v>-0.39127666099408215</v>
      </c>
      <c r="CV2290" s="103">
        <v>5.184185208968866E-2</v>
      </c>
      <c r="CW2290" s="103">
        <v>-0.21299280577418198</v>
      </c>
      <c r="CX2290" s="103">
        <v>-0.31737627064605384</v>
      </c>
      <c r="CY2290" s="103">
        <v>-0.30336286039409788</v>
      </c>
      <c r="CZ2290" s="103">
        <v>-0.43203234908993221</v>
      </c>
      <c r="DA2290" s="103">
        <f>[2]CAMEROUN!DD2543</f>
        <v>1.3702069072257717</v>
      </c>
      <c r="DB2290" s="102">
        <v>2.7784155875933703</v>
      </c>
      <c r="DC2290" s="102">
        <v>2.7296285131059723</v>
      </c>
      <c r="DD2290" s="102">
        <v>2.7296285131059723</v>
      </c>
      <c r="DE2290" s="102">
        <v>2.8539521296053052</v>
      </c>
      <c r="DF2290" s="102">
        <v>2.7530038405332418</v>
      </c>
      <c r="DG2290" s="102">
        <v>2.4841991118743962</v>
      </c>
      <c r="DH2290" s="102">
        <v>4.3660617698857704</v>
      </c>
      <c r="DI2290" s="102">
        <v>4.1397426076846964</v>
      </c>
      <c r="DJ2290" s="102">
        <v>3.7043271662250654</v>
      </c>
      <c r="DK2290" s="102">
        <v>4.0231380114990802</v>
      </c>
      <c r="DL2290" s="102">
        <v>4.0101164823697397</v>
      </c>
      <c r="DM2290" s="102">
        <v>3.7295969534921909</v>
      </c>
      <c r="DN2290" s="104">
        <f>[2]CAMEROUN!DQ2543</f>
        <v>-0.45454885191777333</v>
      </c>
      <c r="DO2290" s="102">
        <v>3.7295969534921909</v>
      </c>
      <c r="DP2290" s="102">
        <v>2.0874710019408802</v>
      </c>
      <c r="DQ2290" s="102">
        <v>1.816680084634964</v>
      </c>
      <c r="DR2290" s="102">
        <v>1.2970573432612249</v>
      </c>
      <c r="DS2290" s="102">
        <v>2.9146105777283626</v>
      </c>
      <c r="DT2290" s="102">
        <v>2.5595415062174531</v>
      </c>
      <c r="DU2290" s="102">
        <v>1.9447458568616269</v>
      </c>
      <c r="DV2290" s="105">
        <f>[2]CAMEROUN!EA2543</f>
        <v>3.2842337977012139</v>
      </c>
      <c r="DW2290" s="106">
        <f>[2]CAMEROUN!EB2543</f>
        <v>3.2803114304847032</v>
      </c>
      <c r="DX2290" s="107">
        <f>[2]CAMEROUN!EC2543</f>
        <v>1.7736438749294945</v>
      </c>
      <c r="DZ2290" s="102">
        <f>[2]CAMEROUN!EE2543</f>
        <v>3.7264490723955759</v>
      </c>
      <c r="EC2290" s="102">
        <f>[2]CAMEROUN!EH2543</f>
        <v>3.6229777650107855</v>
      </c>
      <c r="EF2290" s="102">
        <f>[2]CAMEROUN!EK2543</f>
        <v>3.6142109369718138</v>
      </c>
      <c r="EI2290" s="102">
        <f>[2]CAMEROUN!EN2543</f>
        <v>4.3951303381535469</v>
      </c>
      <c r="EL2290" s="102">
        <f>[2]CAMEROUN!EQ2543</f>
        <v>4.8453623703424666</v>
      </c>
      <c r="EO2290" s="102">
        <f>[2]CAMEROUN!ET2543</f>
        <v>5.2805763351910171</v>
      </c>
    </row>
    <row r="2291" spans="1:145" ht="15.5" x14ac:dyDescent="0.35">
      <c r="A2291" s="56" t="s">
        <v>488</v>
      </c>
      <c r="B2291" s="102">
        <f>[7]RCA!D2050*100/[1]ZBEAC1!B2631</f>
        <v>-2.4110223311781227</v>
      </c>
      <c r="C2291" s="102">
        <f>[7]RCA!E2050*100/[1]ZBEAC1!C2631</f>
        <v>-2.4161599221800745</v>
      </c>
      <c r="D2291" s="102">
        <f>[7]RCA!F2050*100/[1]ZBEAC1!D2631</f>
        <v>-2.2889803294413804</v>
      </c>
      <c r="E2291" s="102">
        <f>[7]RCA!G2050*100/[1]ZBEAC1!E2631</f>
        <v>-3.5275088922627784</v>
      </c>
      <c r="F2291" s="102">
        <f>[7]RCA!H2050*100/[1]ZBEAC1!F2631</f>
        <v>-6.5247902336028787</v>
      </c>
      <c r="G2291" s="102">
        <f>[7]RCA!I2050*100/[1]ZBEAC1!G2631</f>
        <v>-5.3713358507628213</v>
      </c>
      <c r="H2291" s="102">
        <f>[7]RCA!J2050*100/[1]ZBEAC1!H2631</f>
        <v>-4.8986834750694479</v>
      </c>
      <c r="I2291" s="102">
        <f>[7]RCA!K2050*100/[1]ZBEAC1!I2631</f>
        <v>-3.5463371948187237</v>
      </c>
      <c r="J2291" s="102">
        <f>[7]RCA!L2050*100/[1]ZBEAC1!J2631</f>
        <v>-1.3669440738309346</v>
      </c>
      <c r="K2291" s="102">
        <f>[7]RCA!M2050*100/[1]ZBEAC1!K2631</f>
        <v>-2.1638586484445557</v>
      </c>
      <c r="L2291" s="102">
        <f>[7]RCA!N2050*100/[1]ZBEAC1!L2631</f>
        <v>-1.3697509274332207</v>
      </c>
      <c r="M2291" s="102">
        <f>[7]RCA!O2050*100/[1]ZBEAC1!M2631</f>
        <v>-0.54051222266044874</v>
      </c>
      <c r="N2291" s="102">
        <f>[7]RCA!P2050*100/[1]ZBEAC1!N2631</f>
        <v>-1.3674799275517746</v>
      </c>
      <c r="O2291" s="102">
        <f>[7]RCA!Q2050*100/[1]ZBEAC1!O2631</f>
        <v>-0.61506600025232483</v>
      </c>
      <c r="P2291" s="102">
        <f>[7]RCA!R2050*100/[1]ZBEAC1!P2631</f>
        <v>-0.70993370875953232</v>
      </c>
      <c r="Q2291" s="102">
        <f>[7]RCA!S2050*100/[1]ZBEAC1!Q2631</f>
        <v>-0.45462872303407065</v>
      </c>
      <c r="R2291" s="102">
        <f>[7]RCA!T2050*100/[1]ZBEAC1!R2631</f>
        <v>-3.3080516773667075</v>
      </c>
      <c r="S2291" s="102">
        <f>[7]RCA!U2050*100/[1]ZBEAC1!S2631</f>
        <v>-3.8546730523853654</v>
      </c>
      <c r="T2291" s="102">
        <f>[7]RCA!V2050*100/[1]ZBEAC1!T2631</f>
        <v>-4.600360348089799</v>
      </c>
      <c r="U2291" s="102">
        <f>[7]RCA!W2050*100/[1]ZBEAC1!U2631</f>
        <v>-1.111566870407682</v>
      </c>
      <c r="V2291" s="102">
        <f>[7]RCA!X2050*100/[1]ZBEAC1!V2631</f>
        <v>-0.69323657017448981</v>
      </c>
      <c r="W2291" s="102">
        <f>[7]RCA!Y2050*100/[1]ZBEAC1!W2631</f>
        <v>-1.7565903716485238</v>
      </c>
      <c r="X2291" s="103">
        <f>[7]RCA!Z2050*100/[1]ZBEAC1!X2631</f>
        <v>-0.32517529151622609</v>
      </c>
      <c r="Y2291" s="103">
        <f>[7]RCA!AA2050*100/[1]ZBEAC1!Y2631</f>
        <v>-0.91372628735234218</v>
      </c>
      <c r="Z2291" s="102">
        <f>[7]RCA!AB2050*100/[1]ZBEAC1!Z2631</f>
        <v>-1.9276803059370746</v>
      </c>
      <c r="AA2291" s="102">
        <f>[7]RCA!AC2050*100/[1]ZBEAC1!AA2631</f>
        <v>0.25223926133832247</v>
      </c>
      <c r="AB2291" s="102">
        <v>-0.9013538747661991</v>
      </c>
      <c r="AC2291" s="102">
        <v>-5.1251660501426519</v>
      </c>
      <c r="AD2291" s="102">
        <v>-4.7286088343992203</v>
      </c>
      <c r="AE2291" s="102">
        <f>[7]RCA!AD2050*100/[1]ZBEAC1!AE2631</f>
        <v>-6.7741283500946832</v>
      </c>
      <c r="AF2291" s="102">
        <v>-7.5298659326967323</v>
      </c>
      <c r="AG2291" s="102">
        <v>-8.8309673097267858</v>
      </c>
      <c r="AH2291" s="102">
        <v>-7.0307508073721499</v>
      </c>
      <c r="AI2291" s="102">
        <v>-7.0668951011137544</v>
      </c>
      <c r="AJ2291" s="103">
        <f>[7]RCA!AE2050*100/[1]ZBEAC1!AJ2631</f>
        <v>-5.1401375077382907</v>
      </c>
      <c r="AK2291" s="103">
        <v>-4.8745434182968408</v>
      </c>
      <c r="AL2291" s="103">
        <v>-4.7451711670709162</v>
      </c>
      <c r="AM2291" s="103">
        <v>-3.7222950892001543</v>
      </c>
      <c r="AN2291" s="103">
        <v>-3.83950724961944</v>
      </c>
      <c r="AO2291" s="103">
        <f>[7]RCA!AF2050*100/[1]ZBEAC1!AO2631</f>
        <v>-3.318072873185578</v>
      </c>
      <c r="AP2291" s="103">
        <v>-3.927148425526668</v>
      </c>
      <c r="AQ2291" s="103">
        <v>-3.2738631932851243</v>
      </c>
      <c r="AR2291" s="103">
        <v>-5.3180737584477411</v>
      </c>
      <c r="AS2291" s="103">
        <f>[7]RCA!AJ2050*100/[1]ZBEAC1!AS2631</f>
        <v>-3.6138055891885719</v>
      </c>
      <c r="AT2291" s="103">
        <v>-6.1998259536501639</v>
      </c>
      <c r="AU2291" s="103">
        <v>-2.4561692838984461</v>
      </c>
      <c r="AV2291" s="103">
        <v>-2.036263520021885</v>
      </c>
      <c r="AW2291" s="103">
        <v>-2.036263520021885</v>
      </c>
      <c r="AX2291" s="103">
        <f>[7]RCA!AO2050*100/[1]ZBEAC1!AX2631</f>
        <v>-2.3619573780627663</v>
      </c>
      <c r="AY2291" s="103"/>
      <c r="AZ2291" s="103">
        <v>-1.9499272028436205</v>
      </c>
      <c r="BA2291" s="103">
        <v>-4.4689804581255723</v>
      </c>
      <c r="BB2291" s="103">
        <v>-1.7341961444143139</v>
      </c>
      <c r="BC2291" s="103">
        <v>-3.3123804414834357</v>
      </c>
      <c r="BD2291" s="103">
        <v>-1.0019683265960704</v>
      </c>
      <c r="BE2291" s="103">
        <v>-2.3384894797596085</v>
      </c>
      <c r="BF2291" s="103">
        <f>[7]RCA!AV2050*100/[1]ZBEAC1!BF2631</f>
        <v>-2.2004779869231395</v>
      </c>
      <c r="BG2291" s="103">
        <v>-1.5837531104628697</v>
      </c>
      <c r="BH2291" s="103">
        <v>-1.6926518361651006</v>
      </c>
      <c r="BI2291" s="103">
        <v>-2.4478020437496695</v>
      </c>
      <c r="BJ2291" s="103">
        <v>-3.7821197047647122</v>
      </c>
      <c r="BK2291" s="103">
        <v>-3.2988404170342185</v>
      </c>
      <c r="BL2291" s="103">
        <v>-3.7499732572444104</v>
      </c>
      <c r="BM2291" s="103">
        <v>-2.5196394839662299</v>
      </c>
      <c r="BN2291" s="103">
        <v>-2.9019071305312796</v>
      </c>
      <c r="BO2291" s="103">
        <f>[7]RCA!BE2050*100/[1]ZBEAC1!BO2631</f>
        <v>-3.9401115419933612</v>
      </c>
      <c r="BP2291" s="103">
        <v>-3.004620914586464</v>
      </c>
      <c r="BQ2291" s="103">
        <v>-3.004620914586464</v>
      </c>
      <c r="BR2291" s="103">
        <v>-5.5300567967036613</v>
      </c>
      <c r="BS2291" s="103">
        <v>-5.4499240745127562</v>
      </c>
      <c r="BT2291" s="103">
        <v>-7.8854974351925433</v>
      </c>
      <c r="BU2291" s="103">
        <v>-8.0020993235267071</v>
      </c>
      <c r="BV2291" s="103">
        <v>-8.8052372743404153</v>
      </c>
      <c r="BW2291" s="103">
        <v>-5.9487152481899042</v>
      </c>
      <c r="BX2291" s="103">
        <v>-6.0770381262744282</v>
      </c>
      <c r="BY2291" s="103">
        <v>-8.5340371240542403</v>
      </c>
      <c r="BZ2291" s="102">
        <v>-6.7804572261896503</v>
      </c>
      <c r="CA2291" s="103">
        <f>[7]RCA!BQ2050*100/[1]ZBEAC1!CA2631</f>
        <v>-6.2028990420639012</v>
      </c>
      <c r="CB2291" s="103">
        <v>-6.6125619009329331</v>
      </c>
      <c r="CC2291" s="103">
        <v>-7.1237573302919275</v>
      </c>
      <c r="CD2291" s="103">
        <v>-8.6936601965530862</v>
      </c>
      <c r="CE2291" s="103">
        <v>-6.1777495492062053</v>
      </c>
      <c r="CF2291" s="103">
        <v>-6.3976895373983051</v>
      </c>
      <c r="CG2291" s="103">
        <v>-7.0768707078076591</v>
      </c>
      <c r="CH2291" s="103">
        <v>-4.8509460433774372</v>
      </c>
      <c r="CI2291" s="103">
        <v>-4.9335032576173035</v>
      </c>
      <c r="CJ2291" s="102">
        <v>-3.0972905605225685</v>
      </c>
      <c r="CK2291" s="102">
        <v>-3.1442090721337848</v>
      </c>
      <c r="CL2291" s="103">
        <f>[7]RCA!CB2050*100/[1]ZBEAC1!CL2631</f>
        <v>-5.538853628852471</v>
      </c>
      <c r="CM2291" s="103">
        <v>-2.3717796935702316</v>
      </c>
      <c r="CN2291" s="103">
        <v>-4.3424548053777414</v>
      </c>
      <c r="CO2291" s="103">
        <v>-4.4250777159533463</v>
      </c>
      <c r="CP2291" s="103">
        <v>-4.1803447027156553</v>
      </c>
      <c r="CQ2291" s="103">
        <v>-4.448895209652644</v>
      </c>
      <c r="CR2291" s="103">
        <v>-5.1748424290877262</v>
      </c>
      <c r="CS2291" s="103">
        <v>-0.88304031891397949</v>
      </c>
      <c r="CT2291" s="103">
        <v>-1.0939632217521555</v>
      </c>
      <c r="CU2291" s="103">
        <v>-3.5521842256026894</v>
      </c>
      <c r="CV2291" s="103">
        <v>-1.2819359745229431</v>
      </c>
      <c r="CW2291" s="103">
        <v>-1.4558457597408778</v>
      </c>
      <c r="CX2291" s="103">
        <v>-1.309035865514149</v>
      </c>
      <c r="CY2291" s="103">
        <v>-1.4581581414454976</v>
      </c>
      <c r="CZ2291" s="103">
        <v>-3.5033502851908516</v>
      </c>
      <c r="DA2291" s="103">
        <f>[7]RCA!CN2050*100/[1]ZBEAC1!DA2631</f>
        <v>-5.1076054948631571</v>
      </c>
      <c r="DB2291" s="102">
        <v>-4.0856756750143433</v>
      </c>
      <c r="DC2291" s="102">
        <v>-4.1316052931231964</v>
      </c>
      <c r="DD2291" s="102">
        <v>-4.1363359511209543</v>
      </c>
      <c r="DE2291" s="102">
        <v>-4.2628886039551235</v>
      </c>
      <c r="DF2291" s="102">
        <v>-4.2899654581055229</v>
      </c>
      <c r="DG2291" s="102">
        <v>-4.2693149276495657</v>
      </c>
      <c r="DH2291" s="102">
        <v>-6.4063485612785218</v>
      </c>
      <c r="DI2291" s="102">
        <v>-5.9578706748802155</v>
      </c>
      <c r="DJ2291" s="102">
        <v>-5.6543034997552963</v>
      </c>
      <c r="DK2291" s="102">
        <v>-4.9977712950641546</v>
      </c>
      <c r="DL2291" s="102">
        <v>-4.9176293990669278</v>
      </c>
      <c r="DM2291" s="102">
        <v>-4.0804083020603574</v>
      </c>
      <c r="DN2291" s="104">
        <f>[7]RCA!DA2050*100/[1]ZBEAC1!DN2631</f>
        <v>-4.7354520928521033</v>
      </c>
      <c r="DO2291" s="102">
        <v>-4.0804083020603574</v>
      </c>
      <c r="DP2291" s="102">
        <v>-4.284650004452736</v>
      </c>
      <c r="DQ2291" s="102">
        <v>-4.410545985976964</v>
      </c>
      <c r="DR2291" s="102">
        <v>-4.5165737259623766</v>
      </c>
      <c r="DS2291" s="102">
        <v>-4.3268046735922017</v>
      </c>
      <c r="DT2291" s="102">
        <v>-4.6265243222863832</v>
      </c>
      <c r="DU2291" s="102">
        <v>-4.8013368433915016</v>
      </c>
      <c r="DV2291" s="105">
        <f>[7]RCA!DN2050*100/[1]ZBEAC1!DV2631</f>
        <v>-4.6248502910027218</v>
      </c>
      <c r="DW2291" s="106">
        <f>[7]RCA!DM2050*100/[1]ZBEAC1!DW2631</f>
        <v>-4.5595631991414178</v>
      </c>
      <c r="DX2291" s="107">
        <f>[7]RCA!DN2050*100/[1]ZBEAC1!DX2631</f>
        <v>-4.6248502910027218</v>
      </c>
      <c r="DZ2291" s="102">
        <f>[7]RCA!DP2050*100/[1]ZBEAC1!DZ2631</f>
        <v>-2.9469893376096885</v>
      </c>
      <c r="EC2291" s="102">
        <f>[7]RCA!DS2050*100/[1]ZBEAC1!EC2631</f>
        <v>-2.0101821558907624</v>
      </c>
      <c r="EF2291" s="102">
        <f>[7]RCA!DV2050*100/[1]ZBEAC1!EF2631</f>
        <v>-1.1808645568687164</v>
      </c>
      <c r="EI2291" s="102">
        <f>[7]RCA!DY2050*100/[1]ZBEAC1!EI2631</f>
        <v>-0.3802262445253663</v>
      </c>
      <c r="EL2291" s="102">
        <f>[7]RCA!EB2050*100/[1]ZBEAC1!EL2631</f>
        <v>0.40482983433500208</v>
      </c>
      <c r="EO2291" s="102">
        <f>[7]RCA!EE2050*100/[1]ZBEAC1!EO2631</f>
        <v>1.2031716332862898</v>
      </c>
    </row>
    <row r="2292" spans="1:145" ht="15.5" x14ac:dyDescent="0.35">
      <c r="A2292" s="56" t="s">
        <v>483</v>
      </c>
      <c r="B2292" s="102">
        <f>[3]CONGO!D1997*100/[1]ZBEAC1!B2632</f>
        <v>-8.7473695406367664</v>
      </c>
      <c r="C2292" s="102">
        <f>[3]CONGO!E1997*100/[1]ZBEAC1!C2632</f>
        <v>-10.960536270120766</v>
      </c>
      <c r="D2292" s="102">
        <f>[3]CONGO!F1997*100/[1]ZBEAC1!D2632</f>
        <v>-6.1220981687204254</v>
      </c>
      <c r="E2292" s="102">
        <f>[3]CONGO!G1997*100/[1]ZBEAC1!E2632</f>
        <v>-4.9611090014710664</v>
      </c>
      <c r="F2292" s="102">
        <f>[3]CONGO!H1997*100/[1]ZBEAC1!F2632</f>
        <v>-8.5829457251640484</v>
      </c>
      <c r="G2292" s="102">
        <f>[3]CONGO!I1997*100/[1]ZBEAC1!G2632</f>
        <v>-12.530845923259156</v>
      </c>
      <c r="H2292" s="102">
        <f>[3]CONGO!J1997*100/[1]ZBEAC1!H2632</f>
        <v>-14.072567023001959</v>
      </c>
      <c r="I2292" s="102">
        <f>[3]CONGO!K1997*100/[1]ZBEAC1!I2632</f>
        <v>-9.0296201471880106</v>
      </c>
      <c r="J2292" s="102">
        <f>[3]CONGO!L1997*100/[1]ZBEAC1!J2632</f>
        <v>-6.130517392103509</v>
      </c>
      <c r="K2292" s="102">
        <f>[3]CONGO!M1997*100/[1]ZBEAC1!K2632</f>
        <v>-3.5610393624643524</v>
      </c>
      <c r="L2292" s="102">
        <f>[3]CONGO!N1997*100/[1]ZBEAC1!L2632</f>
        <v>-5.5123056374863619</v>
      </c>
      <c r="M2292" s="102">
        <f>[3]CONGO!O1997*100/[1]ZBEAC1!M2632</f>
        <v>-9.9631650476716995</v>
      </c>
      <c r="N2292" s="102">
        <f>[3]CONGO!P1997*100/[1]ZBEAC1!N2632</f>
        <v>-2.3967679382197802</v>
      </c>
      <c r="O2292" s="102">
        <f>[3]CONGO!Q1997*100/[1]ZBEAC1!O2632</f>
        <v>1.3589833736718484</v>
      </c>
      <c r="P2292" s="102">
        <f>[3]CONGO!R1997*100/[1]ZBEAC1!P2632</f>
        <v>-0.62715519122119456</v>
      </c>
      <c r="Q2292" s="102">
        <f>[3]CONGO!S1997*100/[1]ZBEAC1!Q2632</f>
        <v>-6.1189477895206617</v>
      </c>
      <c r="R2292" s="102">
        <f>[3]CONGO!T1997*100/[1]ZBEAC1!R2632</f>
        <v>0.88461697829867025</v>
      </c>
      <c r="S2292" s="102">
        <f>[3]CONGO!U1997*100/[1]ZBEAC1!S2632</f>
        <v>4.065380675173615</v>
      </c>
      <c r="T2292" s="102">
        <f>[3]CONGO!V1997*100/[1]ZBEAC1!T2632</f>
        <v>15.615621486525907</v>
      </c>
      <c r="U2292" s="102">
        <f>[3]CONGO!W1997*100/[1]ZBEAC1!U2632</f>
        <v>16.418178609855865</v>
      </c>
      <c r="V2292" s="102">
        <f>[3]CONGO!X1997*100/[1]ZBEAC1!V2632</f>
        <v>8.8351160575521828</v>
      </c>
      <c r="W2292" s="102">
        <f>[3]CONGO!Y1997*100/[1]ZBEAC1!W2632</f>
        <v>24.536533198404804</v>
      </c>
      <c r="X2292" s="103">
        <f>[3]CONGO!Z1997*100/[1]ZBEAC1!X2632</f>
        <v>4.5521731411665289</v>
      </c>
      <c r="Y2292" s="103">
        <f>[3]CONGO!AA1997*100/[1]ZBEAC1!Y2632</f>
        <v>21.759085620874917</v>
      </c>
      <c r="Z2292" s="102">
        <f>[3]CONGO!AB1997*100/[1]ZBEAC1!Z2632</f>
        <v>17.621172188126678</v>
      </c>
      <c r="AA2292" s="102">
        <f>[3]CONGO!AC1997*100/[1]ZBEAC1!AA2632</f>
        <v>8.1434389249053272</v>
      </c>
      <c r="AB2292" s="102">
        <v>11.9503531170096</v>
      </c>
      <c r="AC2292" s="102">
        <v>18.450372882000469</v>
      </c>
      <c r="AD2292" s="102">
        <v>18.029784510434258</v>
      </c>
      <c r="AE2292" s="102">
        <f>[3]CONGO!AH1997*100/[1]ZBEAC1!AE2632</f>
        <v>10.389149172618023</v>
      </c>
      <c r="AF2292" s="102">
        <v>13.490166063686946</v>
      </c>
      <c r="AG2292" s="102">
        <v>8.9727940841134899</v>
      </c>
      <c r="AH2292" s="102">
        <v>1.0218186845739743</v>
      </c>
      <c r="AI2292" s="102">
        <v>-0.10138533901070128</v>
      </c>
      <c r="AJ2292" s="103">
        <f>[3]CONGO!AM1997*100/[1]ZBEAC1!AJ2632</f>
        <v>-7.1599999981887921</v>
      </c>
      <c r="AK2292" s="103">
        <v>-8.572391482219377</v>
      </c>
      <c r="AL2292" s="103">
        <v>0.50544541935984999</v>
      </c>
      <c r="AM2292" s="103">
        <v>-2.017311187504164</v>
      </c>
      <c r="AN2292" s="103">
        <v>-2.2576818748591214</v>
      </c>
      <c r="AO2292" s="103">
        <f>[3]CONGO!AR1997*100/[1]ZBEAC1!AO2632</f>
        <v>-16.054569284909668</v>
      </c>
      <c r="AP2292" s="103">
        <v>-7.6841759916872476</v>
      </c>
      <c r="AQ2292" s="103">
        <v>-12.262536059696979</v>
      </c>
      <c r="AR2292" s="103">
        <v>-8.0765885274991707</v>
      </c>
      <c r="AS2292" s="103">
        <f>[3]CONGO!AV1997*100/[1]ZBEAC1!AS2632</f>
        <v>-10.817360960429099</v>
      </c>
      <c r="AT2292" s="103">
        <v>-0.88750120075695826</v>
      </c>
      <c r="AU2292" s="103">
        <v>-2.7688975045534421</v>
      </c>
      <c r="AV2292" s="103">
        <v>0.49058792532243112</v>
      </c>
      <c r="AW2292" s="103">
        <v>-3.2994265070297941</v>
      </c>
      <c r="AX2292" s="103">
        <f>[3]CONGO!BA1997*100/[1]ZBEAC1!AX2632</f>
        <v>-3.0046368996522448</v>
      </c>
      <c r="AY2292" s="103"/>
      <c r="AZ2292" s="103">
        <v>3.2811382822977926</v>
      </c>
      <c r="BA2292" s="103">
        <v>5.5325755433462381E-2</v>
      </c>
      <c r="BB2292" s="103">
        <v>7.8040107475929767</v>
      </c>
      <c r="BC2292" s="103">
        <v>7.4422975180896485</v>
      </c>
      <c r="BD2292" s="103">
        <v>7.5929124993756911</v>
      </c>
      <c r="BE2292" s="103">
        <v>6.157067144527347</v>
      </c>
      <c r="BF2292" s="103">
        <f>[3]CONGO!BI1997*100/[1]ZBEAC1!BF2632</f>
        <v>6.1964949500074473</v>
      </c>
      <c r="BG2292" s="103">
        <v>12.182868996686361</v>
      </c>
      <c r="BH2292" s="103">
        <v>12.620639350464046</v>
      </c>
      <c r="BI2292" s="103">
        <v>8.420549987010169</v>
      </c>
      <c r="BJ2292" s="103">
        <v>6.3338512367615909</v>
      </c>
      <c r="BK2292" s="103">
        <v>8.9572898066002136</v>
      </c>
      <c r="BL2292" s="103">
        <v>7.2178858417105616</v>
      </c>
      <c r="BM2292" s="103">
        <v>8.6121524937315286</v>
      </c>
      <c r="BN2292" s="103">
        <v>6.6088102132832907</v>
      </c>
      <c r="BO2292" s="103">
        <f>[3]CONGO!BR1997*100/[1]ZBEAC1!BO2632</f>
        <v>7.1226115921293385</v>
      </c>
      <c r="BP2292" s="103">
        <v>6.5785799000803102</v>
      </c>
      <c r="BQ2292" s="103">
        <v>6.5785799000803102</v>
      </c>
      <c r="BR2292" s="103">
        <v>-8.1656832749159101</v>
      </c>
      <c r="BS2292" s="103">
        <v>-20.546915276340197</v>
      </c>
      <c r="BT2292" s="103">
        <v>1.8754278432624079</v>
      </c>
      <c r="BU2292" s="103">
        <v>-2.3495148080442414</v>
      </c>
      <c r="BV2292" s="103">
        <v>-9.3530639878188353</v>
      </c>
      <c r="BW2292" s="103">
        <v>-0.99498017251526993</v>
      </c>
      <c r="BX2292" s="103">
        <v>-1.5281661673359612</v>
      </c>
      <c r="BY2292" s="103">
        <v>-3.3866933845257092</v>
      </c>
      <c r="BZ2292" s="102">
        <v>-1.6162941970869236</v>
      </c>
      <c r="CA2292" s="103">
        <f>[3]CONGO!CD1997*100/[1]ZBEAC1!CA2632</f>
        <v>-1.1459305629326617</v>
      </c>
      <c r="CB2292" s="103">
        <v>3.6229075183290691</v>
      </c>
      <c r="CC2292" s="103">
        <v>3.4358746992551832</v>
      </c>
      <c r="CD2292" s="103">
        <v>-2.7066193851294726</v>
      </c>
      <c r="CE2292" s="103">
        <v>2.3024804410299868</v>
      </c>
      <c r="CF2292" s="103">
        <v>2.1400844632812861</v>
      </c>
      <c r="CG2292" s="103">
        <v>-2.5374733209566958</v>
      </c>
      <c r="CH2292" s="103">
        <v>2.9653553676020721</v>
      </c>
      <c r="CI2292" s="103">
        <v>2.1691409178985159</v>
      </c>
      <c r="CJ2292" s="102">
        <v>1.5041563495104169</v>
      </c>
      <c r="CK2292" s="102">
        <v>1.3689124193917928</v>
      </c>
      <c r="CL2292" s="103">
        <f>[3]CONGO!CO1997*100/[1]ZBEAC1!CL2632</f>
        <v>2.3450093350978203</v>
      </c>
      <c r="CM2292" s="103">
        <v>2.3762245672338196</v>
      </c>
      <c r="CN2292" s="103">
        <v>6.1582704952138494</v>
      </c>
      <c r="CO2292" s="103">
        <v>6.1266906270013042</v>
      </c>
      <c r="CP2292" s="103">
        <v>9.8415435937785727</v>
      </c>
      <c r="CQ2292" s="103">
        <v>6.5468218613735853</v>
      </c>
      <c r="CR2292" s="103">
        <v>3.7963940311911566</v>
      </c>
      <c r="CS2292" s="103">
        <v>13.755350461544383</v>
      </c>
      <c r="CT2292" s="103">
        <v>9.087780235033863</v>
      </c>
      <c r="CU2292" s="103">
        <v>9.5838969067304483</v>
      </c>
      <c r="CV2292" s="103">
        <v>6.5658383222400163</v>
      </c>
      <c r="CW2292" s="103">
        <v>5.8159340435102127</v>
      </c>
      <c r="CX2292" s="103">
        <v>6.6560046866522056</v>
      </c>
      <c r="CY2292" s="103">
        <v>6.2686247455753303</v>
      </c>
      <c r="CZ2292" s="103">
        <v>4.8059718997180747</v>
      </c>
      <c r="DA2292" s="103">
        <f>[3]CONGO!DA1997*100/[1]ZBEAC1!DA2632</f>
        <v>9.657451394944589</v>
      </c>
      <c r="DB2292" s="102">
        <v>11.510450270236882</v>
      </c>
      <c r="DC2292" s="102">
        <v>9.5110518635625336</v>
      </c>
      <c r="DD2292" s="102">
        <v>6.7035916516156773</v>
      </c>
      <c r="DE2292" s="102">
        <v>9.2441088767819597</v>
      </c>
      <c r="DF2292" s="102">
        <v>7.8503666524701226</v>
      </c>
      <c r="DG2292" s="102">
        <v>6.0416714953524986</v>
      </c>
      <c r="DH2292" s="102">
        <v>8.7677302119692921</v>
      </c>
      <c r="DI2292" s="102">
        <v>7.3573968367360747</v>
      </c>
      <c r="DJ2292" s="102">
        <v>6.4212654603875086</v>
      </c>
      <c r="DK2292" s="102">
        <v>9.0614839737383672</v>
      </c>
      <c r="DL2292" s="102">
        <v>7.6398164054433826</v>
      </c>
      <c r="DM2292" s="102">
        <v>6.4242704064755864</v>
      </c>
      <c r="DN2292" s="104">
        <f>[3]CONGO!DN1997*100/[1]ZBEAC1!DN2632</f>
        <v>6.2961674270027377</v>
      </c>
      <c r="DO2292" s="102">
        <v>6.4242704064755864</v>
      </c>
      <c r="DP2292" s="102">
        <v>7.4314591239938164</v>
      </c>
      <c r="DQ2292" s="102">
        <v>6.578018458724519</v>
      </c>
      <c r="DR2292" s="102">
        <v>4.6372350384353034</v>
      </c>
      <c r="DS2292" s="102">
        <v>7.9450525839520818</v>
      </c>
      <c r="DT2292" s="102">
        <v>6.8141303445492207</v>
      </c>
      <c r="DU2292" s="102">
        <v>6.5698192230249912</v>
      </c>
      <c r="DV2292" s="105">
        <f>[3]CONGO!DX1997*100/[1]ZBEAC1!DV2632</f>
        <v>4.5691629102844979</v>
      </c>
      <c r="DW2292" s="106">
        <f>[3]CONGO!DY1997*100/[1]ZBEAC1!DW2632</f>
        <v>4.643867867645981</v>
      </c>
      <c r="DX2292" s="107">
        <f>[3]CONGO!DZ1997*100/[1]ZBEAC1!DX2632</f>
        <v>5.5897510991596446</v>
      </c>
      <c r="DZ2292" s="102">
        <f>[3]CONGO!EB1997*100/[1]ZBEAC1!DZ2632</f>
        <v>3.7307064390890274</v>
      </c>
      <c r="EC2292" s="102">
        <f>[3]CONGO!EE1997*100/[1]ZBEAC1!EC2632</f>
        <v>2.6153500974785584</v>
      </c>
      <c r="EF2292" s="102">
        <f>[3]CONGO!EH1997*100/[1]ZBEAC1!EF2632</f>
        <v>2.0772817279269313</v>
      </c>
      <c r="EI2292" s="102">
        <f>[3]CONGO!EK1997*100/[1]ZBEAC1!EI2632</f>
        <v>1.6690784189698018</v>
      </c>
      <c r="EL2292" s="102">
        <f>[3]CONGO!EN1997*100/[1]ZBEAC1!EL2632</f>
        <v>1.4949262011946967</v>
      </c>
      <c r="EO2292" s="102">
        <f>[3]CONGO!EQ1997*100/[1]ZBEAC1!EO2632</f>
        <v>1.1557332217296261</v>
      </c>
    </row>
    <row r="2293" spans="1:145" ht="15.5" x14ac:dyDescent="0.35">
      <c r="A2293" s="56" t="s">
        <v>484</v>
      </c>
      <c r="B2293" s="102">
        <f>+[4]GABON!D$2346*100/B2633</f>
        <v>-10.024491992905359</v>
      </c>
      <c r="C2293" s="102">
        <f>+[4]GABON!E$2346*100/C2633</f>
        <v>-7.6995600727694642</v>
      </c>
      <c r="D2293" s="102">
        <f>+[4]GABON!F$2346*100/D2633</f>
        <v>-4.3555650013666281</v>
      </c>
      <c r="E2293" s="102">
        <f>+[4]GABON!G$2346*100/E2633</f>
        <v>-0.69557495044801754</v>
      </c>
      <c r="F2293" s="102">
        <f>+[4]GABON!H$2346*100/F2633</f>
        <v>2.1525847038750254</v>
      </c>
      <c r="G2293" s="102">
        <f>+[4]GABON!I$2346*100/G2633</f>
        <v>-1.344256422441799</v>
      </c>
      <c r="H2293" s="102">
        <f>+[4]GABON!J$2346*100/H2633</f>
        <v>-4.5425898615739042</v>
      </c>
      <c r="I2293" s="102">
        <f>+[4]GABON!K$2346*100/I2633</f>
        <v>-0.25294949407681022</v>
      </c>
      <c r="J2293" s="102">
        <f>+[4]GABON!L$2346*100/J2633</f>
        <v>4.5891584949165019</v>
      </c>
      <c r="K2293" s="102">
        <f>+[4]GABON!M$2346*100/K2633</f>
        <v>5.3885506529500811</v>
      </c>
      <c r="L2293" s="102">
        <f>+[4]GABON!N$2346*100/L2633</f>
        <v>3.0380477851654009</v>
      </c>
      <c r="M2293" s="102">
        <f>+[4]GABON!O$2346*100/M2633</f>
        <v>-11.723731228428624</v>
      </c>
      <c r="N2293" s="102">
        <f>+[4]GABON!P$2346*100/N2633</f>
        <v>0.78459953566863594</v>
      </c>
      <c r="O2293" s="102">
        <f>+[4]GABON!Q$2346*100/O2633</f>
        <v>11.214773857423745</v>
      </c>
      <c r="P2293" s="102">
        <f>+[4]GABON!R$2346*100/P2633</f>
        <v>3.9373783098965465</v>
      </c>
      <c r="Q2293" s="102">
        <f>+[4]GABON!S$2346*100/Q2633</f>
        <v>2.3391401875798419</v>
      </c>
      <c r="R2293" s="102">
        <f>+[4]GABON!T$2346*100/R2633</f>
        <v>6.733332762860158</v>
      </c>
      <c r="S2293" s="102">
        <f>+[4]GABON!U$2346*100/S2633</f>
        <v>7.1650650908981337</v>
      </c>
      <c r="T2293" s="102">
        <f>+[4]GABON!V$2346*100/T2633</f>
        <v>8.7232403012218995</v>
      </c>
      <c r="U2293" s="102">
        <f>+[4]GABON!W$2346*100/U2633</f>
        <v>9.4445214555613273</v>
      </c>
      <c r="V2293" s="102">
        <f>+[4]GABON!X$2346*100/V2633</f>
        <v>8.8471642832913631</v>
      </c>
      <c r="W2293" s="102">
        <f>+[4]GABON!Y$2346*100/W2633</f>
        <v>11.65759997367682</v>
      </c>
      <c r="X2293" s="103">
        <f>+[4]GABON!Z$2346*100/X2633</f>
        <v>7.9288334206801974</v>
      </c>
      <c r="Y2293" s="103">
        <f>+[4]GABON!AA$2346*100/Y2633</f>
        <v>3.1015455778196839</v>
      </c>
      <c r="Z2293" s="102">
        <f>+[4]GABON!AB$2346*100/Z2633</f>
        <v>4.2946321253187056</v>
      </c>
      <c r="AA2293" s="102">
        <f>+[4]GABON!AC$2346*100/AA2633</f>
        <v>4.0101387399810298</v>
      </c>
      <c r="AB2293" s="102">
        <v>3.3581488878972752</v>
      </c>
      <c r="AC2293" s="102">
        <v>4.6079487620971937</v>
      </c>
      <c r="AD2293" s="102">
        <v>4.2130855920243873</v>
      </c>
      <c r="AE2293" s="102">
        <f>+[4]GABON!AD$2346*100/AE2633</f>
        <v>4.4157034166819917</v>
      </c>
      <c r="AF2293" s="102">
        <v>4.0190255704190418</v>
      </c>
      <c r="AG2293" s="102">
        <v>7.6018086277717067</v>
      </c>
      <c r="AH2293" s="102">
        <v>8.0920070884222124</v>
      </c>
      <c r="AI2293" s="102">
        <v>7.3142444537170155</v>
      </c>
      <c r="AJ2293" s="103">
        <f>+[4]GABON!AE$2346*100/AJ2633</f>
        <v>5.155841856024753</v>
      </c>
      <c r="AK2293" s="103">
        <v>0.69278717266706036</v>
      </c>
      <c r="AL2293" s="103">
        <v>1.6792786190360813</v>
      </c>
      <c r="AM2293" s="103">
        <v>1.3301060742874009</v>
      </c>
      <c r="AN2293" s="103">
        <v>1.5268716200717376</v>
      </c>
      <c r="AO2293" s="103">
        <f>+[4]GABON!AF$2346*100/AO2633</f>
        <v>1.2615590434243062</v>
      </c>
      <c r="AP2293" s="103">
        <v>2.2424932186151767</v>
      </c>
      <c r="AQ2293" s="103">
        <v>1.0037428805434019</v>
      </c>
      <c r="AR2293" s="103">
        <v>1.7919673611669213</v>
      </c>
      <c r="AS2293" s="103">
        <f>+[4]GABON!AJ$2346*100/AS2633</f>
        <v>-2.158771728423754</v>
      </c>
      <c r="AT2293" s="103">
        <v>4.9473756867324887</v>
      </c>
      <c r="AU2293" s="103">
        <v>1.3845735688596987</v>
      </c>
      <c r="AV2293" s="103">
        <v>2.5979644745745065</v>
      </c>
      <c r="AW2293" s="103">
        <v>2.5979644745745065</v>
      </c>
      <c r="AX2293" s="103">
        <f>+[4]GABON!AO$2346*100/AX2633</f>
        <v>-1.8988879958507257</v>
      </c>
      <c r="AY2293" s="103"/>
      <c r="AZ2293" s="103">
        <v>2.5771074273884236</v>
      </c>
      <c r="BA2293" s="103">
        <v>1.8055392202904617</v>
      </c>
      <c r="BB2293" s="103">
        <v>1.4210328136467996</v>
      </c>
      <c r="BC2293" s="103">
        <v>-0.50044568186246208</v>
      </c>
      <c r="BD2293" s="103">
        <v>2.6031044416847307</v>
      </c>
      <c r="BE2293" s="103">
        <v>-0.39854936700522492</v>
      </c>
      <c r="BF2293" s="103">
        <f>+[4]GABON!AV$2346*100/BF2633</f>
        <v>0.50943005368513461</v>
      </c>
      <c r="BG2293" s="103">
        <v>2.4537746948962673</v>
      </c>
      <c r="BH2293" s="103">
        <v>1.0389799288185622</v>
      </c>
      <c r="BI2293" s="103">
        <v>2.0082378563986549</v>
      </c>
      <c r="BJ2293" s="103">
        <v>0.93576599106507896</v>
      </c>
      <c r="BK2293" s="103">
        <v>3.6299039075421895</v>
      </c>
      <c r="BL2293" s="103">
        <v>2.4599918152185802</v>
      </c>
      <c r="BM2293" s="103">
        <v>4.5217265906309621</v>
      </c>
      <c r="BN2293" s="103">
        <v>3.4155869239057011</v>
      </c>
      <c r="BO2293" s="103">
        <f>+[4]GABON!BE$2346*100/BO2633</f>
        <v>2.5498111235810876</v>
      </c>
      <c r="BP2293" s="103">
        <v>5.3410157234416982</v>
      </c>
      <c r="BQ2293" s="103">
        <v>2.4537746948962673</v>
      </c>
      <c r="BR2293" s="103">
        <v>-5.9383279232246808</v>
      </c>
      <c r="BS2293" s="103">
        <v>-5.9383279232246808</v>
      </c>
      <c r="BT2293" s="103">
        <v>-0.51336588505537195</v>
      </c>
      <c r="BU2293" s="103">
        <v>-1.9640441636251587</v>
      </c>
      <c r="BV2293" s="103">
        <v>-6.2710888789407822</v>
      </c>
      <c r="BW2293" s="103">
        <v>1.0168969655532205</v>
      </c>
      <c r="BX2293" s="103">
        <v>-0.62963995173654586</v>
      </c>
      <c r="BY2293" s="103">
        <v>-2.4358475776732043</v>
      </c>
      <c r="BZ2293" s="102">
        <v>-2.4762990693496296</v>
      </c>
      <c r="CA2293" s="103">
        <f>+[4]GABON!BQ$2346*100/CA2633</f>
        <v>-1.1714115945867412</v>
      </c>
      <c r="CB2293" s="103">
        <v>4.2074917329557344</v>
      </c>
      <c r="CC2293" s="103">
        <v>4.1056261544453623</v>
      </c>
      <c r="CD2293" s="103">
        <v>-2.9605984718775159E-2</v>
      </c>
      <c r="CE2293" s="103">
        <v>-1.8776075232096749</v>
      </c>
      <c r="CF2293" s="103">
        <v>-2.5433487071885184</v>
      </c>
      <c r="CG2293" s="103">
        <v>-6.9361333474681883</v>
      </c>
      <c r="CH2293" s="103">
        <v>0.50495240263633523</v>
      </c>
      <c r="CI2293" s="103">
        <v>-1.3813648758733126</v>
      </c>
      <c r="CJ2293" s="102">
        <v>-0.13429945544612407</v>
      </c>
      <c r="CK2293" s="102">
        <v>-0.89594230555942078</v>
      </c>
      <c r="CL2293" s="103">
        <f>+[4]GABON!CB$2346*100/CL2633</f>
        <v>-1.5917083636112539</v>
      </c>
      <c r="CM2293" s="103">
        <v>0.83031689966119815</v>
      </c>
      <c r="CN2293" s="103">
        <v>2.7190375323244003</v>
      </c>
      <c r="CO2293" s="103">
        <v>2.6470370629981663</v>
      </c>
      <c r="CP2293" s="103">
        <v>4.0374911990433064</v>
      </c>
      <c r="CQ2293" s="103">
        <v>2.5742878577831751</v>
      </c>
      <c r="CR2293" s="103">
        <v>1.8368315088201415</v>
      </c>
      <c r="CS2293" s="103">
        <v>3.8841460844885329</v>
      </c>
      <c r="CT2293" s="103">
        <v>2.8066093278996962</v>
      </c>
      <c r="CU2293" s="103">
        <v>1.9497515868954556</v>
      </c>
      <c r="CV2293" s="103">
        <v>3.8879164176757417</v>
      </c>
      <c r="CW2293" s="103">
        <v>2.496289404298897</v>
      </c>
      <c r="CX2293" s="103">
        <v>3.4723502701308355</v>
      </c>
      <c r="CY2293" s="103">
        <v>2.6520658193082629</v>
      </c>
      <c r="CZ2293" s="103">
        <v>3.1749079292384685</v>
      </c>
      <c r="DA2293" s="103">
        <f>+[4]GABON!CN$2346*100/DA2633</f>
        <v>-3.4959352356519861E-2</v>
      </c>
      <c r="DB2293" s="102">
        <v>2.6072736341755176</v>
      </c>
      <c r="DC2293" s="102">
        <v>1.6424035266654329</v>
      </c>
      <c r="DD2293" s="102">
        <v>0.42509561697991627</v>
      </c>
      <c r="DE2293" s="102">
        <v>2.3228599400635646</v>
      </c>
      <c r="DF2293" s="102">
        <v>1.1682787789483022</v>
      </c>
      <c r="DG2293" s="102">
        <v>-7.8093174991498399E-2</v>
      </c>
      <c r="DH2293" s="102">
        <v>2.4955693115069164</v>
      </c>
      <c r="DI2293" s="102">
        <v>1.3436120069135495</v>
      </c>
      <c r="DJ2293" s="102">
        <v>1.1911032864574154E-2</v>
      </c>
      <c r="DK2293" s="102">
        <v>2.4060886418721372</v>
      </c>
      <c r="DL2293" s="102">
        <v>1.9795211766787604</v>
      </c>
      <c r="DM2293" s="102">
        <v>4.9832417537419172E-3</v>
      </c>
      <c r="DN2293" s="104">
        <f>+[4]GABON!DA$2346*100/DN2633</f>
        <v>2.550596767187912</v>
      </c>
      <c r="DO2293" s="102">
        <v>4.9832417537419172E-3</v>
      </c>
      <c r="DP2293" s="102">
        <v>3.0030033970547856</v>
      </c>
      <c r="DQ2293" s="102">
        <v>2.301558745741632</v>
      </c>
      <c r="DR2293" s="102">
        <v>1.0748572443065516</v>
      </c>
      <c r="DS2293" s="102">
        <v>-1.2137071866015514</v>
      </c>
      <c r="DT2293" s="102">
        <v>-1.7729604143341411</v>
      </c>
      <c r="DU2293" s="102">
        <v>-1.4618624647661966</v>
      </c>
      <c r="DV2293" s="105">
        <f>+[4]GABON!DK$2346*100/DV2633</f>
        <v>1.2562620392258326</v>
      </c>
      <c r="DW2293" s="106">
        <f>+[4]GABON!DL$2346*100/DW2633</f>
        <v>0.89587401057535199</v>
      </c>
      <c r="DX2293" s="107">
        <f>+[4]GABON!DM$2346*100/DX2633</f>
        <v>-0.23677846359593782</v>
      </c>
      <c r="DZ2293" s="102">
        <f>+[4]GABON!DO$2346*100/DZ2633</f>
        <v>1.9337610286101761</v>
      </c>
      <c r="EC2293" s="102">
        <f>+[4]GABON!DR$2346*100/EC2633</f>
        <v>1.8974595932334373</v>
      </c>
      <c r="EF2293" s="102">
        <f>+[4]GABON!DU$2346*100/EF2633</f>
        <v>1.6968277706996968</v>
      </c>
      <c r="EI2293" s="102">
        <f>+[4]GABON!DX$2346*100/EI2633</f>
        <v>2.8664594972772064</v>
      </c>
      <c r="EL2293" s="102">
        <f>+[4]GABON!EA$2346*100/EL2633</f>
        <v>3.7756372855098466</v>
      </c>
      <c r="EO2293" s="102">
        <f>+[4]GABON!ED$2346*100/EO2633</f>
        <v>4.31778919350268</v>
      </c>
    </row>
    <row r="2294" spans="1:145" ht="15.5" x14ac:dyDescent="0.35">
      <c r="A2294" s="56" t="s">
        <v>485</v>
      </c>
      <c r="B2294" s="102">
        <f>[5]GUINEE!D1894*100/[1]ZBEAC1!B2634</f>
        <v>-1.1891449090361204</v>
      </c>
      <c r="C2294" s="102">
        <f>[5]GUINEE!E1894*100/[1]ZBEAC1!C2634</f>
        <v>-2.196936301553631</v>
      </c>
      <c r="D2294" s="102">
        <f>[5]GUINEE!F1894*100/[1]ZBEAC1!D2634</f>
        <v>-2.3884815329010212</v>
      </c>
      <c r="E2294" s="102">
        <f>[5]GUINEE!G1894*100/[1]ZBEAC1!E2634</f>
        <v>-1.255955055835021</v>
      </c>
      <c r="F2294" s="102">
        <f>[5]GUINEE!H1894*100/[1]ZBEAC1!F2634</f>
        <v>-4.627618251631163</v>
      </c>
      <c r="G2294" s="102">
        <f>[5]GUINEE!I1894*100/[1]ZBEAC1!G2634</f>
        <v>-0.85742282178425233</v>
      </c>
      <c r="H2294" s="102">
        <f>[5]GUINEE!J1894*100/[1]ZBEAC1!H2634</f>
        <v>-2.0876985340699106</v>
      </c>
      <c r="I2294" s="102">
        <f>[5]GUINEE!K1894*100/[1]ZBEAC1!I2634</f>
        <v>-0.89791787212089758</v>
      </c>
      <c r="J2294" s="102">
        <f>[5]GUINEE!L1894*100/[1]ZBEAC1!J2634</f>
        <v>-8.3272744246211605</v>
      </c>
      <c r="K2294" s="102">
        <f>[5]GUINEE!M1894*100/[1]ZBEAC1!K2634</f>
        <v>-2.0215108032771414</v>
      </c>
      <c r="L2294" s="102">
        <f>[5]GUINEE!N1894*100/[1]ZBEAC1!L2634</f>
        <v>0.22612675707809399</v>
      </c>
      <c r="M2294" s="102">
        <f>[5]GUINEE!O1894*100/[1]ZBEAC1!M2634</f>
        <v>-0.2527710674083592</v>
      </c>
      <c r="N2294" s="102">
        <f>[5]GUINEE!P1894*100/[1]ZBEAC1!N2634</f>
        <v>1.2626960097216895</v>
      </c>
      <c r="O2294" s="102">
        <f>[5]GUINEE!Q1894*100/[1]ZBEAC1!O2634</f>
        <v>6.3997457294054545</v>
      </c>
      <c r="P2294" s="102">
        <f>[5]GUINEE!R1894*100/[1]ZBEAC1!P2634</f>
        <v>11.606048585174159</v>
      </c>
      <c r="Q2294" s="102">
        <f>[5]GUINEE!S1894*100/[1]ZBEAC1!Q2634</f>
        <v>9.0922000779100003</v>
      </c>
      <c r="R2294" s="102">
        <f>[5]GUINEE!T1894*100/[1]ZBEAC1!R2634</f>
        <v>9.2988126912913209</v>
      </c>
      <c r="S2294" s="102">
        <f>[5]GUINEE!U1894*100/[1]ZBEAC1!S2634</f>
        <v>8.9735112447884422</v>
      </c>
      <c r="T2294" s="102">
        <f>[5]GUINEE!V1894*100/[1]ZBEAC1!T2634</f>
        <v>18.188301205075696</v>
      </c>
      <c r="U2294" s="102">
        <f>[5]GUINEE!W1894*100/[1]ZBEAC1!U2634</f>
        <v>21.834234198723351</v>
      </c>
      <c r="V2294" s="102">
        <f>[5]GUINEE!X1894*100/[1]ZBEAC1!V2634</f>
        <v>17.429732946425506</v>
      </c>
      <c r="W2294" s="102">
        <f>[5]GUINEE!Y1894*100/[1]ZBEAC1!W2634</f>
        <v>15.838597438793425</v>
      </c>
      <c r="X2294" s="103">
        <f>[5]GUINEE!Z1894*100/[1]ZBEAC1!X2634</f>
        <v>-6.5347852557883357</v>
      </c>
      <c r="Y2294" s="103">
        <f>[5]GUINEE!AA1894*100/[1]ZBEAC1!Y2634</f>
        <v>-4.531870314457473</v>
      </c>
      <c r="Z2294" s="102">
        <f>[5]GUINEE!AB1894*100/[1]ZBEAC1!Z2634</f>
        <v>0.87188130381609141</v>
      </c>
      <c r="AA2294" s="102">
        <f>[5]GUINEE!AC1894*100/[1]ZBEAC1!AA2634</f>
        <v>-7.9545023696051533</v>
      </c>
      <c r="AB2294" s="102">
        <v>3.1531950529857404</v>
      </c>
      <c r="AC2294" s="102">
        <v>3.9850413301471899</v>
      </c>
      <c r="AD2294" s="102">
        <v>1.9034360052793278</v>
      </c>
      <c r="AE2294" s="102">
        <f>[5]GUINEE!AD1894*100/[1]ZBEAC1!AE2634</f>
        <v>-6.4820712689332076</v>
      </c>
      <c r="AF2294" s="102">
        <v>-2.8503910052606898</v>
      </c>
      <c r="AG2294" s="102">
        <v>-3.6832268626580351</v>
      </c>
      <c r="AH2294" s="102">
        <v>-3.2523929779564815</v>
      </c>
      <c r="AI2294" s="102">
        <v>-5.4910497170898758</v>
      </c>
      <c r="AJ2294" s="103">
        <f>[5]GUINEE!AE1894*100/[1]ZBEAC1!AJ2634</f>
        <v>-8.2638850259752541</v>
      </c>
      <c r="AK2294" s="103">
        <v>-8.1750411610401805</v>
      </c>
      <c r="AL2294" s="103">
        <v>-2.4564491102458437</v>
      </c>
      <c r="AM2294" s="103">
        <v>-0.55155879032570321</v>
      </c>
      <c r="AN2294" s="103">
        <v>-0.68919111345298301</v>
      </c>
      <c r="AO2294" s="103">
        <f>[5]GUINEE!AF1894*100/[1]ZBEAC1!AO2634</f>
        <v>-17.048224533041509</v>
      </c>
      <c r="AP2294" s="103">
        <v>-18.684955967763901</v>
      </c>
      <c r="AQ2294" s="103">
        <v>-24.80876188043986</v>
      </c>
      <c r="AR2294" s="103">
        <v>-14.111638351820169</v>
      </c>
      <c r="AS2294" s="103">
        <f>[5]GUINEE!AJ1894*100/[1]ZBEAC1!AS2634</f>
        <v>-12.673379414686922</v>
      </c>
      <c r="AT2294" s="103">
        <v>-1.8038500266750901</v>
      </c>
      <c r="AU2294" s="103">
        <v>-4.5745990559276271</v>
      </c>
      <c r="AV2294" s="103">
        <v>0.61388886561928324</v>
      </c>
      <c r="AW2294" s="103">
        <v>0.61388886561928324</v>
      </c>
      <c r="AX2294" s="103">
        <f>[5]GUINEE!AO1894*100/[1]ZBEAC1!AX2634</f>
        <v>-2.8241405273607931</v>
      </c>
      <c r="AY2294" s="103"/>
      <c r="AZ2294" s="103">
        <v>-6.4619531273226674</v>
      </c>
      <c r="BA2294" s="103">
        <v>-8.6978002057821051</v>
      </c>
      <c r="BB2294" s="103">
        <v>2.1271545785377732</v>
      </c>
      <c r="BC2294" s="103">
        <v>-0.87187669545848268</v>
      </c>
      <c r="BD2294" s="103">
        <v>5.016774576455961</v>
      </c>
      <c r="BE2294" s="103">
        <v>1.5126280282103435</v>
      </c>
      <c r="BF2294" s="103">
        <f>[5]GUINEE!AV1894*100/[1]ZBEAC1!BF2634</f>
        <v>0.10796690034237083</v>
      </c>
      <c r="BG2294" s="103">
        <v>3.3305269638508745</v>
      </c>
      <c r="BH2294" s="103">
        <v>-1.7317720220464556</v>
      </c>
      <c r="BI2294" s="103">
        <v>1.003185929466875</v>
      </c>
      <c r="BJ2294" s="103">
        <v>-2.1282447864056384</v>
      </c>
      <c r="BK2294" s="103">
        <v>2.8581082297711018</v>
      </c>
      <c r="BL2294" s="103">
        <v>-2.8019923778554112</v>
      </c>
      <c r="BM2294" s="103">
        <v>3.2767180195144356</v>
      </c>
      <c r="BN2294" s="103">
        <v>-2.1596786021444219</v>
      </c>
      <c r="BO2294" s="103">
        <f>[5]GUINEE!BE1894*100/[1]ZBEAC1!BO2634</f>
        <v>1.8188538614054035</v>
      </c>
      <c r="BP2294" s="103">
        <v>1.2356648629169646</v>
      </c>
      <c r="BQ2294" s="103">
        <v>1.2356648629169646</v>
      </c>
      <c r="BR2294" s="103">
        <v>-7.8780831286918875</v>
      </c>
      <c r="BS2294" s="103">
        <v>-19.261227060818328</v>
      </c>
      <c r="BT2294" s="103">
        <v>-7.1898177862173611</v>
      </c>
      <c r="BU2294" s="103">
        <v>-11.317239828543418</v>
      </c>
      <c r="BV2294" s="103">
        <v>-18.612478002482057</v>
      </c>
      <c r="BW2294" s="103">
        <v>-3.4524902958878645</v>
      </c>
      <c r="BX2294" s="103">
        <v>-4.7406378541529488</v>
      </c>
      <c r="BY2294" s="103">
        <v>-6.7565301438926015</v>
      </c>
      <c r="BZ2294" s="102">
        <v>-1.7568530732532333</v>
      </c>
      <c r="CA2294" s="103">
        <f>[5]GUINEE!BQ1894*100/[1]ZBEAC1!CA2634</f>
        <v>-1.8399121148514297</v>
      </c>
      <c r="CB2294" s="103">
        <v>-0.96816050014174271</v>
      </c>
      <c r="CC2294" s="103">
        <v>-1.0808728354806905</v>
      </c>
      <c r="CD2294" s="103">
        <v>-6.0542334693859141</v>
      </c>
      <c r="CE2294" s="103">
        <v>-2.1578988477916741</v>
      </c>
      <c r="CF2294" s="103">
        <v>-2.3667992776456681</v>
      </c>
      <c r="CG2294" s="103">
        <v>-6.4659198665053541</v>
      </c>
      <c r="CH2294" s="103">
        <v>-8.5044621595075295E-3</v>
      </c>
      <c r="CI2294" s="103">
        <v>-0.68098773224952514</v>
      </c>
      <c r="CJ2294" s="102">
        <v>0.74521916391503806</v>
      </c>
      <c r="CK2294" s="102">
        <v>-0.61576459607030065</v>
      </c>
      <c r="CL2294" s="103">
        <f>[5]GUINEE!CD1894*100/[1]ZBEAC1!CL2634</f>
        <v>2.5611317896914096</v>
      </c>
      <c r="CM2294" s="103">
        <v>-1.265264789926855</v>
      </c>
      <c r="CN2294" s="103">
        <v>-1.7667609753100568</v>
      </c>
      <c r="CO2294" s="103">
        <v>-1.7631001930484815</v>
      </c>
      <c r="CP2294" s="103">
        <v>2.346925275595269</v>
      </c>
      <c r="CQ2294" s="103">
        <v>-1.0762188634267142</v>
      </c>
      <c r="CR2294" s="103">
        <v>-5.4926561426847487</v>
      </c>
      <c r="CS2294" s="103">
        <v>4.2777474136744615</v>
      </c>
      <c r="CT2294" s="103">
        <v>4.2485402389578795</v>
      </c>
      <c r="CU2294" s="103">
        <v>1.0031569219550187</v>
      </c>
      <c r="CV2294" s="103">
        <v>1.9271754580742386</v>
      </c>
      <c r="CW2294" s="103">
        <v>1.3463296532026796</v>
      </c>
      <c r="CX2294" s="103">
        <v>1.3118765883216792</v>
      </c>
      <c r="CY2294" s="103">
        <v>1.2794260087804448</v>
      </c>
      <c r="CZ2294" s="103">
        <v>1.2365340624970425</v>
      </c>
      <c r="DA2294" s="103">
        <f>[5]GUINEE!CP1894*100/[1]ZBEAC1!DA2634</f>
        <v>12.315128837507157</v>
      </c>
      <c r="DB2294" s="102">
        <v>2.2219886844864796</v>
      </c>
      <c r="DC2294" s="102">
        <v>0.28946175023355392</v>
      </c>
      <c r="DD2294" s="102">
        <v>-2.3061111822269429</v>
      </c>
      <c r="DE2294" s="102">
        <v>0.22309039003263204</v>
      </c>
      <c r="DF2294" s="102">
        <v>-1.5380791083463621</v>
      </c>
      <c r="DG2294" s="102">
        <v>-4.3784966564121683</v>
      </c>
      <c r="DH2294" s="102">
        <v>2.7283329741646525</v>
      </c>
      <c r="DI2294" s="102">
        <v>2.6390308846087063</v>
      </c>
      <c r="DJ2294" s="102">
        <v>2.1546663863607813</v>
      </c>
      <c r="DK2294" s="102">
        <v>2.2851038478247769</v>
      </c>
      <c r="DL2294" s="102">
        <v>2.3166983427883254</v>
      </c>
      <c r="DM2294" s="102">
        <v>2.1542684231413296</v>
      </c>
      <c r="DN2294" s="104">
        <f>[5]GUINEE!DC1894*100/[1]ZBEAC1!DN2634</f>
        <v>3.6614893364016496</v>
      </c>
      <c r="DO2294" s="102">
        <v>2.1542684231413296</v>
      </c>
      <c r="DP2294" s="102">
        <v>1.0877497732977286</v>
      </c>
      <c r="DQ2294" s="102">
        <v>-1.0804125814326822E-2</v>
      </c>
      <c r="DR2294" s="102">
        <v>-1.7538340842037237</v>
      </c>
      <c r="DS2294" s="102">
        <v>3.6765861130647828</v>
      </c>
      <c r="DT2294" s="102">
        <v>2.8849802172623105</v>
      </c>
      <c r="DU2294" s="102">
        <v>2.8191874382598852</v>
      </c>
      <c r="DV2294" s="105">
        <f>[5]GUINEE!DN1894*100/[1]ZBEAC1!DV2634</f>
        <v>2.6207166204877677</v>
      </c>
      <c r="DW2294" s="106">
        <f>[5]GUINEE!DO1894*100/[1]ZBEAC1!DW2634</f>
        <v>2.26354616888149</v>
      </c>
      <c r="DX2294" s="107">
        <f>[5]GUINEE!DP1894*100/[1]ZBEAC1!DX2634</f>
        <v>1.3642712919953999</v>
      </c>
      <c r="DZ2294" s="102">
        <f>[5]GUINEE!DR1894*100/[1]ZBEAC1!DZ2634</f>
        <v>2.0267656500334659</v>
      </c>
      <c r="EC2294" s="102">
        <f>[5]GUINEE!DU1894*100/[1]ZBEAC1!EC2634</f>
        <v>2.6853174524785342</v>
      </c>
      <c r="EF2294" s="102">
        <f>[5]GUINEE!DX1894*100/[1]ZBEAC1!EF2634</f>
        <v>3.1168273829182511</v>
      </c>
      <c r="EI2294" s="102">
        <f>[5]GUINEE!EA1894*100/[1]ZBEAC1!EI2634</f>
        <v>3.9391815249224282</v>
      </c>
      <c r="EL2294" s="102">
        <f>[5]GUINEE!ED1894*100/[1]ZBEAC1!EL2634</f>
        <v>4.7470396846891099</v>
      </c>
      <c r="EO2294" s="102">
        <f>[5]GUINEE!EG1894*100/[1]ZBEAC1!EO2634</f>
        <v>5.6488591190478381</v>
      </c>
    </row>
    <row r="2295" spans="1:145" ht="15.5" x14ac:dyDescent="0.35">
      <c r="A2295" s="56" t="s">
        <v>486</v>
      </c>
      <c r="B2295" s="102">
        <f>[6]TCHAD!D2062*100/[1]ZBEAC1!B2635</f>
        <v>-0.70700799919547785</v>
      </c>
      <c r="C2295" s="102">
        <f>[6]TCHAD!E2062*100/[1]ZBEAC1!C2635</f>
        <v>-0.22975081770466702</v>
      </c>
      <c r="D2295" s="102">
        <f>[6]TCHAD!F2062*100/[1]ZBEAC1!D2635</f>
        <v>-1.4824231674025148</v>
      </c>
      <c r="E2295" s="102">
        <f>[6]TCHAD!G2062*100/[1]ZBEAC1!E2635</f>
        <v>-1.5494289382147826</v>
      </c>
      <c r="F2295" s="102">
        <f>[6]TCHAD!H2062*100/[1]ZBEAC1!F2635</f>
        <v>-2.5968322805624395</v>
      </c>
      <c r="G2295" s="102">
        <f>[6]TCHAD!I2062*100/[1]ZBEAC1!G2635</f>
        <v>-4.6232077969031602</v>
      </c>
      <c r="H2295" s="102">
        <f>[6]TCHAD!J2062*100/[1]ZBEAC1!H2635</f>
        <v>-3.908898290047055</v>
      </c>
      <c r="I2295" s="102">
        <f>[6]TCHAD!K2062*100/[1]ZBEAC1!I2635</f>
        <v>-3.2616772085846271</v>
      </c>
      <c r="J2295" s="102">
        <f>[6]TCHAD!L2062*100/[1]ZBEAC1!J2635</f>
        <v>-1.7724567802596829</v>
      </c>
      <c r="K2295" s="102">
        <f>[6]TCHAD!M2062*100/[1]ZBEAC1!K2635</f>
        <v>-1.3928940160265169</v>
      </c>
      <c r="L2295" s="102">
        <f>[6]TCHAD!N2062*100/[1]ZBEAC1!L2635</f>
        <v>-0.62898830284583906</v>
      </c>
      <c r="M2295" s="102">
        <f>[6]TCHAD!O2062*100/[1]ZBEAC1!M2635</f>
        <v>0.21196434108244999</v>
      </c>
      <c r="N2295" s="102">
        <f>[6]TCHAD!P2062*100/[1]ZBEAC1!N2635</f>
        <v>-1.0080104235860139</v>
      </c>
      <c r="O2295" s="102">
        <f>[6]TCHAD!Q2062*100/[1]ZBEAC1!O2635</f>
        <v>-1.8041341110626266</v>
      </c>
      <c r="P2295" s="102">
        <f>[6]TCHAD!R2062*100/[1]ZBEAC1!P2635</f>
        <v>-1.382196459135536</v>
      </c>
      <c r="Q2295" s="102">
        <f>[6]TCHAD!S2062*100/[1]ZBEAC1!Q2635</f>
        <v>-2.0175531544552769</v>
      </c>
      <c r="R2295" s="102">
        <f>[6]TCHAD!T2062*100/[1]ZBEAC1!R2635</f>
        <v>-1.1264786921556031</v>
      </c>
      <c r="S2295" s="102">
        <f>[6]TCHAD!U2062*100/[1]ZBEAC1!S2635</f>
        <v>1.4743421330701505</v>
      </c>
      <c r="T2295" s="102">
        <f>[6]TCHAD!V2062*100/[1]ZBEAC1!T2635</f>
        <v>0.96230880081003112</v>
      </c>
      <c r="U2295" s="102">
        <f>[6]TCHAD!W2062*100/[1]ZBEAC1!U2635</f>
        <v>3.4197549966373018</v>
      </c>
      <c r="V2295" s="102">
        <f>[6]TCHAD!X2062*100/[1]ZBEAC1!V2635</f>
        <v>3.2005348853215492</v>
      </c>
      <c r="W2295" s="102">
        <f>[6]TCHAD!Y2062*100/[1]ZBEAC1!W2635</f>
        <v>4.0303216451607629</v>
      </c>
      <c r="X2295" s="103">
        <f>[6]TCHAD!Z2062*100/[1]ZBEAC1!X2635</f>
        <v>-7.5623111150261009</v>
      </c>
      <c r="Y2295" s="103">
        <f>[6]TCHAD!AA2062*100/[1]ZBEAC1!Y2635</f>
        <v>-1.8493679871745095</v>
      </c>
      <c r="Z2295" s="102">
        <f>[6]TCHAD!AB2062*100/[1]ZBEAC1!Z2635</f>
        <v>2.9489784249266844</v>
      </c>
      <c r="AA2295" s="102">
        <f>[6]TCHAD!AC2062*100/[1]ZBEAC1!AA2635</f>
        <v>-0.17525356011455961</v>
      </c>
      <c r="AB2295" s="102">
        <v>0.54191515669942147</v>
      </c>
      <c r="AC2295" s="102">
        <v>0.32228944336099713</v>
      </c>
      <c r="AD2295" s="102">
        <v>-4.2993196331908345</v>
      </c>
      <c r="AE2295" s="102">
        <f>[6]TCHAD!AH2062*100/[1]ZBEAC1!AE2635</f>
        <v>-2.3380745225521067</v>
      </c>
      <c r="AF2295" s="102">
        <v>2.3752197218131164</v>
      </c>
      <c r="AG2295" s="102">
        <v>3.1568189506065099</v>
      </c>
      <c r="AH2295" s="102">
        <v>-2.2441615506109498</v>
      </c>
      <c r="AI2295" s="102">
        <v>-3.0192209031708206</v>
      </c>
      <c r="AJ2295" s="103">
        <f>[6]TCHAD!AM2062*100/[1]ZBEAC1!AJ2635</f>
        <v>0.42959698004362135</v>
      </c>
      <c r="AK2295" s="103">
        <v>-0.9870276227959569</v>
      </c>
      <c r="AL2295" s="103">
        <v>0.92534911263207331</v>
      </c>
      <c r="AM2295" s="103">
        <v>-0.55391752648371528</v>
      </c>
      <c r="AN2295" s="103">
        <v>-0.61634160155822937</v>
      </c>
      <c r="AO2295" s="103">
        <f>[6]TCHAD!AR2062*100/[1]ZBEAC1!AO2635</f>
        <v>-5.2730524329473685</v>
      </c>
      <c r="AP2295" s="103">
        <v>-1.0839709284569516</v>
      </c>
      <c r="AQ2295" s="103">
        <v>-0.25949106895201346</v>
      </c>
      <c r="AR2295" s="103">
        <v>-1.4828979075286828</v>
      </c>
      <c r="AS2295" s="103">
        <f>[6]TCHAD!AV2062*100/[1]ZBEAC1!AS2635</f>
        <v>-2.6759659481318963</v>
      </c>
      <c r="AT2295" s="103">
        <v>-0.13138779527166997</v>
      </c>
      <c r="AU2295" s="103">
        <v>-0.63004051731511557</v>
      </c>
      <c r="AV2295" s="103">
        <v>-1.2515063982669401</v>
      </c>
      <c r="AW2295" s="103">
        <v>-1.6337445415357394</v>
      </c>
      <c r="AX2295" s="103">
        <f>[6]TCHAD!BA2062*100/[1]ZBEAC1!AX2635</f>
        <v>-1.252847757025644</v>
      </c>
      <c r="AY2295" s="103"/>
      <c r="AZ2295" s="103">
        <v>-1.2701525092334172</v>
      </c>
      <c r="BA2295" s="103">
        <v>-2.123742343703344</v>
      </c>
      <c r="BB2295" s="103">
        <v>-6.4628763143110751E-2</v>
      </c>
      <c r="BC2295" s="103">
        <v>-0.9959370204295851</v>
      </c>
      <c r="BD2295" s="103">
        <v>0.56444931119749731</v>
      </c>
      <c r="BE2295" s="103">
        <v>-0.1544917560016604</v>
      </c>
      <c r="BF2295" s="103">
        <f>[6]TCHAD!BH2062*100/[1]ZBEAC1!BF2635</f>
        <v>0.9173222625521964</v>
      </c>
      <c r="BG2295" s="103">
        <v>0.6597828923673601</v>
      </c>
      <c r="BH2295" s="103">
        <v>-1.0980052950736692</v>
      </c>
      <c r="BI2295" s="103">
        <v>0.38157490181452375</v>
      </c>
      <c r="BJ2295" s="103">
        <v>-4.9697051219092098E-2</v>
      </c>
      <c r="BK2295" s="103">
        <v>0.2358268474062778</v>
      </c>
      <c r="BL2295" s="103">
        <v>-1.2750312988386174</v>
      </c>
      <c r="BM2295" s="103">
        <v>0.62108479777741477</v>
      </c>
      <c r="BN2295" s="103">
        <v>-1.3179922585924144</v>
      </c>
      <c r="BO2295" s="103">
        <f>[6]TCHAD!BQ2062*100/[1]ZBEAC1!BO2635</f>
        <v>0.20402839792018643</v>
      </c>
      <c r="BP2295" s="103">
        <v>1.5292905204500278</v>
      </c>
      <c r="BQ2295" s="103">
        <v>1.5292905204500278</v>
      </c>
      <c r="BR2295" s="103">
        <v>-3.2564851597319633</v>
      </c>
      <c r="BS2295" s="103">
        <v>-9.169775192399257</v>
      </c>
      <c r="BT2295" s="103">
        <v>-2.792436155199769</v>
      </c>
      <c r="BU2295" s="103">
        <v>-3.9436251734865162</v>
      </c>
      <c r="BV2295" s="103">
        <v>-4.2239128219412745</v>
      </c>
      <c r="BW2295" s="103">
        <v>-2.0520303949035648</v>
      </c>
      <c r="BX2295" s="103">
        <v>-3.5491430372933608</v>
      </c>
      <c r="BY2295" s="103">
        <v>-2.6386908979909509</v>
      </c>
      <c r="BZ2295" s="102">
        <v>-1.0457751908264226</v>
      </c>
      <c r="CA2295" s="103">
        <f>[6]TCHAD!CC2062*100/[1]ZBEAC1!CA2635</f>
        <v>0.79642033165499171</v>
      </c>
      <c r="CB2295" s="103">
        <v>0.2367694578441806</v>
      </c>
      <c r="CC2295" s="103">
        <v>0.16876217289813045</v>
      </c>
      <c r="CD2295" s="103">
        <v>-2.3038703292779354</v>
      </c>
      <c r="CE2295" s="103">
        <v>-0.60602485232490422</v>
      </c>
      <c r="CF2295" s="103">
        <v>-0.95259376765281911</v>
      </c>
      <c r="CG2295" s="103">
        <v>-0.93903766612957484</v>
      </c>
      <c r="CH2295" s="103">
        <v>-0.28087691594352904</v>
      </c>
      <c r="CI2295" s="103">
        <v>-1.0819984160990566</v>
      </c>
      <c r="CJ2295" s="102">
        <v>-0.56607014240297049</v>
      </c>
      <c r="CK2295" s="102">
        <v>-1.3682766521251715</v>
      </c>
      <c r="CL2295" s="103">
        <f>[6]TCHAD!CN2062*100/[1]ZBEAC1!CL2635</f>
        <v>-1.7116872152170112E-2</v>
      </c>
      <c r="CM2295" s="103">
        <v>-7.2839977645785078E-2</v>
      </c>
      <c r="CN2295" s="103">
        <v>2.8232817365577252</v>
      </c>
      <c r="CO2295" s="103">
        <v>2.7959766577691401</v>
      </c>
      <c r="CP2295" s="103">
        <v>3.5062645224423923</v>
      </c>
      <c r="CQ2295" s="103">
        <v>2.7639899480549679</v>
      </c>
      <c r="CR2295" s="103">
        <v>0.53409887188160388</v>
      </c>
      <c r="CS2295" s="103">
        <v>5.16162777952428</v>
      </c>
      <c r="CT2295" s="103">
        <v>4.3684819996516149</v>
      </c>
      <c r="CU2295" s="103">
        <v>2.852125188688456</v>
      </c>
      <c r="CV2295" s="103">
        <v>2.8764210573512949</v>
      </c>
      <c r="CW2295" s="103">
        <v>2.6710625728947042</v>
      </c>
      <c r="CX2295" s="103">
        <v>3.4472082645978785</v>
      </c>
      <c r="CY2295" s="103">
        <v>3.4947680853390586</v>
      </c>
      <c r="CZ2295" s="103">
        <v>1.5267389783545455</v>
      </c>
      <c r="DA2295" s="103">
        <f>[6]TCHAD!CZ2062*100/[1]ZBEAC1!DA2635</f>
        <v>4.2127774977321497</v>
      </c>
      <c r="DB2295" s="102">
        <v>7.4880294490790105</v>
      </c>
      <c r="DC2295" s="102">
        <v>7.6025793850566155</v>
      </c>
      <c r="DD2295" s="102">
        <v>7.5627648285414075</v>
      </c>
      <c r="DE2295" s="102">
        <v>6.6153819606632158</v>
      </c>
      <c r="DF2295" s="102">
        <v>6.7454381627508857</v>
      </c>
      <c r="DG2295" s="102">
        <v>6.8099035957339762</v>
      </c>
      <c r="DH2295" s="102">
        <v>5.5187274434363198</v>
      </c>
      <c r="DI2295" s="102">
        <v>5.2774318163592557</v>
      </c>
      <c r="DJ2295" s="102">
        <v>5.0361970479815765</v>
      </c>
      <c r="DK2295" s="102">
        <v>4.4512018172376751</v>
      </c>
      <c r="DL2295" s="102">
        <v>3.9714297295025842</v>
      </c>
      <c r="DM2295" s="102">
        <v>3.8501700749249474</v>
      </c>
      <c r="DN2295" s="104">
        <f>[6]TCHAD!DM2062*100/[1]ZBEAC1!DN2635</f>
        <v>-1.6195600700960477</v>
      </c>
      <c r="DO2295" s="102">
        <v>3.8501700749249474</v>
      </c>
      <c r="DP2295" s="102">
        <v>-5.9185990687652977E-2</v>
      </c>
      <c r="DQ2295" s="102">
        <v>-0.80401624909962066</v>
      </c>
      <c r="DR2295" s="102">
        <v>-0.42747279482970252</v>
      </c>
      <c r="DS2295" s="102">
        <v>-0.43823631324408352</v>
      </c>
      <c r="DT2295" s="102">
        <v>-1.3774468297979061</v>
      </c>
      <c r="DU2295" s="102">
        <v>0.5108151055074196</v>
      </c>
      <c r="DV2295" s="105">
        <f>[6]TCHAD!DW2062*100/[1]ZBEAC1!DV2635</f>
        <v>0.82088285252221393</v>
      </c>
      <c r="DW2295" s="106">
        <f>[6]TCHAD!DX2062*100/[1]ZBEAC1!DW2635</f>
        <v>0.32689272897563076</v>
      </c>
      <c r="DX2295" s="107">
        <f>[6]TCHAD!DY2062*100/[1]ZBEAC1!DX2635</f>
        <v>-0.29199469177066539</v>
      </c>
      <c r="DZ2295" s="102">
        <f>[6]TCHAD!EA2062*100/[1]ZBEAC1!DZ2635</f>
        <v>1.4673500645342787</v>
      </c>
      <c r="EC2295" s="102">
        <f>[6]TCHAD!ED2062*100/[1]ZBEAC1!EC2635</f>
        <v>0.99654686817407501</v>
      </c>
      <c r="EF2295" s="102">
        <f>[6]TCHAD!EG2062*100/[1]ZBEAC1!EF2635</f>
        <v>0.79116042232456207</v>
      </c>
      <c r="EI2295" s="102">
        <f>[6]TCHAD!EJ2062*100/[1]ZBEAC1!EI2635</f>
        <v>0.47968189450707382</v>
      </c>
      <c r="EL2295" s="102">
        <f>[6]TCHAD!EM2062*100/[1]ZBEAC1!EL2635</f>
        <v>0.77739937334825471</v>
      </c>
      <c r="EO2295" s="102">
        <f>[6]TCHAD!EP2062*100/[1]ZBEAC1!EO2635</f>
        <v>0.73857040433772037</v>
      </c>
    </row>
    <row r="2296" spans="1:145" ht="15.5" x14ac:dyDescent="0.35">
      <c r="A2296" s="56" t="s">
        <v>611</v>
      </c>
      <c r="B2296" s="102" t="e">
        <f t="shared" ref="B2296:AA2296" si="2314">B1663</f>
        <v>#VALUE!</v>
      </c>
      <c r="C2296" s="102" t="e">
        <f t="shared" si="2314"/>
        <v>#VALUE!</v>
      </c>
      <c r="D2296" s="102" t="e">
        <f t="shared" si="2314"/>
        <v>#VALUE!</v>
      </c>
      <c r="E2296" s="102" t="e">
        <f t="shared" si="2314"/>
        <v>#VALUE!</v>
      </c>
      <c r="F2296" s="102">
        <f t="shared" si="2314"/>
        <v>-4.7126371519084032</v>
      </c>
      <c r="G2296" s="102">
        <f t="shared" si="2314"/>
        <v>-5.1781712717972033</v>
      </c>
      <c r="H2296" s="102" t="e">
        <f t="shared" si="2314"/>
        <v>#VALUE!</v>
      </c>
      <c r="I2296" s="102" t="e">
        <f t="shared" si="2314"/>
        <v>#VALUE!</v>
      </c>
      <c r="J2296" s="102" t="e">
        <f t="shared" si="2314"/>
        <v>#VALUE!</v>
      </c>
      <c r="K2296" s="102" t="e">
        <f t="shared" si="2314"/>
        <v>#VALUE!</v>
      </c>
      <c r="L2296" s="102" t="e">
        <f t="shared" si="2314"/>
        <v>#VALUE!</v>
      </c>
      <c r="M2296" s="102" t="e">
        <f t="shared" si="2314"/>
        <v>#VALUE!</v>
      </c>
      <c r="N2296" s="102" t="e">
        <f t="shared" si="2314"/>
        <v>#VALUE!</v>
      </c>
      <c r="O2296" s="102" t="e">
        <f t="shared" si="2314"/>
        <v>#VALUE!</v>
      </c>
      <c r="P2296" s="102" t="e">
        <f t="shared" si="2314"/>
        <v>#VALUE!</v>
      </c>
      <c r="Q2296" s="102" t="e">
        <f t="shared" si="2314"/>
        <v>#VALUE!</v>
      </c>
      <c r="R2296" s="102" t="e">
        <f t="shared" si="2314"/>
        <v>#VALUE!</v>
      </c>
      <c r="S2296" s="102" t="e">
        <f t="shared" si="2314"/>
        <v>#VALUE!</v>
      </c>
      <c r="T2296" s="102" t="e">
        <f t="shared" si="2314"/>
        <v>#VALUE!</v>
      </c>
      <c r="U2296" s="102" t="e">
        <f t="shared" si="2314"/>
        <v>#VALUE!</v>
      </c>
      <c r="V2296" s="102" t="e">
        <f t="shared" si="2314"/>
        <v>#VALUE!</v>
      </c>
      <c r="W2296" s="102" t="e">
        <f t="shared" si="2314"/>
        <v>#VALUE!</v>
      </c>
      <c r="X2296" s="103" t="e">
        <f t="shared" si="2314"/>
        <v>#VALUE!</v>
      </c>
      <c r="Y2296" s="103" t="e">
        <f t="shared" si="2314"/>
        <v>#VALUE!</v>
      </c>
      <c r="Z2296" s="102" t="e">
        <f t="shared" si="2314"/>
        <v>#VALUE!</v>
      </c>
      <c r="AA2296" s="102" t="e">
        <f t="shared" si="2314"/>
        <v>#VALUE!</v>
      </c>
      <c r="AB2296" s="102">
        <v>3.012799348058123</v>
      </c>
      <c r="AC2296" s="102">
        <v>4.3724254504430604</v>
      </c>
      <c r="AD2296" s="102">
        <v>3.4151927071288313</v>
      </c>
      <c r="AE2296" s="102" t="e">
        <f>AE1663</f>
        <v>#VALUE!</v>
      </c>
      <c r="AF2296" s="102">
        <v>2.9123896097407105</v>
      </c>
      <c r="AG2296" s="102">
        <v>2.7473924355411632</v>
      </c>
      <c r="AH2296" s="102">
        <v>1.315591363650757</v>
      </c>
      <c r="AI2296" s="102">
        <v>0.33953343730275665</v>
      </c>
      <c r="AJ2296" s="103" t="e">
        <f>AJ1663</f>
        <v>#VALUE!</v>
      </c>
      <c r="AK2296" s="103">
        <v>-2.7336819770492329</v>
      </c>
      <c r="AL2296" s="103">
        <v>-0.31518321449711301</v>
      </c>
      <c r="AM2296" s="103">
        <v>-0.63922732883504696</v>
      </c>
      <c r="AN2296" s="103">
        <v>-0.66786363405670257</v>
      </c>
      <c r="AO2296" s="103" t="e">
        <f>AO1663</f>
        <v>#VALUE!</v>
      </c>
      <c r="AP2296" s="103">
        <v>-3.081097081637969</v>
      </c>
      <c r="AQ2296" s="103">
        <v>-3.7939528103617275</v>
      </c>
      <c r="AR2296" s="103">
        <v>-2.0616253512420499</v>
      </c>
      <c r="AS2296" s="103" t="e">
        <f>AS1663</f>
        <v>#VALUE!</v>
      </c>
      <c r="AT2296" s="103">
        <v>0.45509334997151801</v>
      </c>
      <c r="AU2296" s="103">
        <v>-1.0801890151084517</v>
      </c>
      <c r="AV2296" s="103">
        <v>-5.5281336229324997E-2</v>
      </c>
      <c r="AW2296" s="103">
        <v>-0.42448701809568151</v>
      </c>
      <c r="AX2296" s="103" t="e">
        <f>AX1663</f>
        <v>#VALUE!</v>
      </c>
      <c r="AY2296" s="103"/>
      <c r="AZ2296" s="103">
        <v>-3.3467183401870187E-2</v>
      </c>
      <c r="BA2296" s="103">
        <v>-1.0493617043155845</v>
      </c>
      <c r="BB2296" s="103">
        <v>1.9285201033411623</v>
      </c>
      <c r="BC2296" s="103">
        <v>0.87034876886175294</v>
      </c>
      <c r="BD2296" s="103">
        <v>2.1987873246780127</v>
      </c>
      <c r="BE2296" s="103">
        <v>0.87470174475837514</v>
      </c>
      <c r="BF2296" s="103" t="e">
        <f>BF1663</f>
        <v>#VALUE!</v>
      </c>
      <c r="BG2296" s="103">
        <v>2.497894894384495</v>
      </c>
      <c r="BH2296" s="103">
        <v>1.2032360150921622</v>
      </c>
      <c r="BI2296" s="103">
        <v>2.1351897852699073</v>
      </c>
      <c r="BJ2296" s="103">
        <v>1.1042234833957056</v>
      </c>
      <c r="BK2296" s="103">
        <v>2.5414608734125492</v>
      </c>
      <c r="BL2296" s="103">
        <v>1.1215413677527273</v>
      </c>
      <c r="BM2296" s="103">
        <v>2.7352638743580964</v>
      </c>
      <c r="BN2296" s="103">
        <v>1.2763676400660189</v>
      </c>
      <c r="BO2296" s="103" t="e">
        <f>BO1663</f>
        <v>#VALUE!</v>
      </c>
      <c r="BP2296" s="103">
        <v>2.6032009664695615</v>
      </c>
      <c r="BQ2296" s="103">
        <v>-0.17898122895016205</v>
      </c>
      <c r="BR2296" s="103">
        <v>-5.8709200898642617</v>
      </c>
      <c r="BS2296" s="103">
        <v>-9.1825451107729812</v>
      </c>
      <c r="BT2296" s="103">
        <v>-1.7363732001923051</v>
      </c>
      <c r="BU2296" s="103">
        <v>-3.2872809044769911</v>
      </c>
      <c r="BV2296" s="103">
        <v>-6.4213079132453004</v>
      </c>
      <c r="BW2296" s="103">
        <v>-0.79035294573418091</v>
      </c>
      <c r="BX2296" s="103">
        <v>-1.4790664863612286</v>
      </c>
      <c r="BY2296" s="103">
        <v>-2.7381669422517052</v>
      </c>
      <c r="BZ2296" s="102">
        <v>-1.0358028900097467</v>
      </c>
      <c r="CA2296" s="103" t="e">
        <f>CA1663</f>
        <v>#VALUE!</v>
      </c>
      <c r="CB2296" s="103">
        <v>1.2503031357933299</v>
      </c>
      <c r="CC2296" s="103">
        <v>1.2307974641714567</v>
      </c>
      <c r="CD2296" s="103">
        <v>-1.3202369083599708</v>
      </c>
      <c r="CE2296" s="103">
        <v>-0.11353894304748816</v>
      </c>
      <c r="CF2296" s="103">
        <v>-0.34238838191024562</v>
      </c>
      <c r="CG2296" s="103">
        <v>-2.5554732885606457</v>
      </c>
      <c r="CH2296" s="103">
        <v>0.79802019342060082</v>
      </c>
      <c r="CI2296" s="103">
        <v>4.6326513146752527E-2</v>
      </c>
      <c r="CJ2296" s="102">
        <v>0.19521527097022034</v>
      </c>
      <c r="CK2296" s="102">
        <v>-0.26864285947725247</v>
      </c>
      <c r="CL2296" s="103" t="e">
        <f>CL1663</f>
        <v>#VALUE!</v>
      </c>
      <c r="CM2296" s="103">
        <v>0.70827818165841883</v>
      </c>
      <c r="CN2296" s="103">
        <v>1.7537477019407519</v>
      </c>
      <c r="CO2296" s="103">
        <v>1.8217227066567163</v>
      </c>
      <c r="CP2296" s="103">
        <v>3.7637315617668778</v>
      </c>
      <c r="CQ2296" s="103">
        <v>1.9227804092412297</v>
      </c>
      <c r="CR2296" s="103">
        <v>0.23567239686685698</v>
      </c>
      <c r="CS2296" s="103">
        <v>4.7771406580123852</v>
      </c>
      <c r="CT2296" s="103">
        <v>3.3255169710512025</v>
      </c>
      <c r="CU2296" s="103">
        <v>1.8692018211436872</v>
      </c>
      <c r="CV2296" s="103">
        <v>2.2473498256226772</v>
      </c>
      <c r="CW2296" s="103">
        <v>1.6461262112334236</v>
      </c>
      <c r="CX2296" s="103">
        <v>2.0189889806967818</v>
      </c>
      <c r="CY2296" s="103">
        <v>1.8036300834888352</v>
      </c>
      <c r="CZ2296" s="103">
        <v>1.3352822905217896</v>
      </c>
      <c r="DA2296" s="103" t="e">
        <f t="shared" ref="DA2296" si="2315">DA1663</f>
        <v>#VALUE!</v>
      </c>
      <c r="DB2296" s="102">
        <v>4.3811037345807238</v>
      </c>
      <c r="DC2296" s="102">
        <v>3.2226768422564791</v>
      </c>
      <c r="DD2296" s="102">
        <v>2.7449813395763676</v>
      </c>
      <c r="DE2296" s="102">
        <v>3.7175433912626517</v>
      </c>
      <c r="DF2296" s="102">
        <v>3.0727423099219613</v>
      </c>
      <c r="DG2296" s="102">
        <v>2.1913090363241357</v>
      </c>
      <c r="DH2296" s="102">
        <v>4.4200574364574559</v>
      </c>
      <c r="DI2296" s="102">
        <v>3.8621819755825944</v>
      </c>
      <c r="DJ2296" s="102">
        <v>3.2180897634262045</v>
      </c>
      <c r="DK2296" s="102">
        <v>4.1626468848727196</v>
      </c>
      <c r="DL2296" s="102">
        <v>3.8006189292352057</v>
      </c>
      <c r="DM2296" s="102">
        <v>3.1128330174402841</v>
      </c>
      <c r="DN2296" s="104" t="e">
        <f t="shared" ref="DN2296" si="2316">DN1663</f>
        <v>#VALUE!</v>
      </c>
      <c r="DO2296" s="102">
        <v>3.1128330174402841</v>
      </c>
      <c r="DP2296" s="102">
        <v>2.5237435095811467</v>
      </c>
      <c r="DQ2296" s="102">
        <v>1.9215666829726716</v>
      </c>
      <c r="DR2296" s="102">
        <v>1.0418289229585447</v>
      </c>
      <c r="DS2296" s="102">
        <v>2.3601841964819186</v>
      </c>
      <c r="DT2296" s="102">
        <v>1.7286080048592778</v>
      </c>
      <c r="DU2296" s="102">
        <v>1.7461594554245858</v>
      </c>
      <c r="DV2296" s="105" t="e">
        <f>DV1663</f>
        <v>#VALUE!</v>
      </c>
      <c r="DW2296" s="106" t="e">
        <f>DW1663</f>
        <v>#VALUE!</v>
      </c>
      <c r="DX2296" s="107" t="e">
        <f>DX1663</f>
        <v>#VALUE!</v>
      </c>
      <c r="DZ2296" s="102" t="e">
        <f>DZ1663</f>
        <v>#VALUE!</v>
      </c>
      <c r="EC2296" s="102" t="e">
        <f>EC1663</f>
        <v>#VALUE!</v>
      </c>
      <c r="EF2296" s="102" t="e">
        <f>EF1663</f>
        <v>#VALUE!</v>
      </c>
      <c r="EI2296" s="102" t="e">
        <f>EI1663</f>
        <v>#VALUE!</v>
      </c>
      <c r="EL2296" s="102" t="e">
        <f>EL1663</f>
        <v>#VALUE!</v>
      </c>
      <c r="EO2296" s="102" t="e">
        <f>EO1663</f>
        <v>#VALUE!</v>
      </c>
    </row>
    <row r="2297" spans="1:145" ht="15.5" x14ac:dyDescent="0.35">
      <c r="A2297" s="56" t="s">
        <v>727</v>
      </c>
      <c r="B2297" s="102"/>
      <c r="C2297" s="102"/>
      <c r="D2297" s="102"/>
      <c r="E2297" s="102"/>
      <c r="F2297" s="102"/>
      <c r="G2297" s="102"/>
      <c r="H2297" s="102"/>
      <c r="I2297" s="102"/>
      <c r="J2297" s="102"/>
      <c r="K2297" s="102"/>
      <c r="L2297" s="102"/>
      <c r="M2297" s="102"/>
      <c r="N2297" s="102"/>
      <c r="O2297" s="102"/>
      <c r="P2297" s="102"/>
      <c r="Q2297" s="102"/>
      <c r="R2297" s="102"/>
      <c r="S2297" s="102"/>
      <c r="T2297" s="102"/>
      <c r="U2297" s="102"/>
      <c r="V2297" s="102"/>
      <c r="W2297" s="102"/>
      <c r="X2297" s="103"/>
      <c r="Y2297" s="103"/>
      <c r="Z2297" s="102"/>
      <c r="AA2297" s="102"/>
      <c r="AB2297" s="102"/>
      <c r="AC2297" s="102"/>
      <c r="AD2297" s="102"/>
      <c r="AE2297" s="102"/>
      <c r="AF2297" s="102"/>
      <c r="AG2297" s="102"/>
      <c r="AH2297" s="102"/>
      <c r="AI2297" s="102"/>
      <c r="AJ2297" s="103"/>
      <c r="AK2297" s="103"/>
      <c r="AL2297" s="103"/>
      <c r="AM2297" s="103"/>
      <c r="AN2297" s="103"/>
      <c r="AO2297" s="103"/>
      <c r="AP2297" s="103"/>
      <c r="AQ2297" s="103"/>
      <c r="AR2297" s="103"/>
      <c r="AS2297" s="103"/>
      <c r="AT2297" s="103"/>
      <c r="AU2297" s="103"/>
      <c r="AV2297" s="103"/>
      <c r="AW2297" s="103"/>
      <c r="AX2297" s="103"/>
      <c r="AY2297" s="103"/>
      <c r="AZ2297" s="103"/>
      <c r="BA2297" s="103"/>
      <c r="BB2297" s="103"/>
      <c r="BC2297" s="103"/>
      <c r="BD2297" s="103"/>
      <c r="BE2297" s="103"/>
      <c r="BF2297" s="103"/>
      <c r="BG2297" s="103"/>
      <c r="BH2297" s="103"/>
      <c r="BI2297" s="103"/>
      <c r="BJ2297" s="103"/>
      <c r="BK2297" s="103"/>
      <c r="BL2297" s="103"/>
      <c r="BM2297" s="103"/>
      <c r="BN2297" s="103"/>
      <c r="BO2297" s="103"/>
      <c r="BP2297" s="103"/>
      <c r="BQ2297" s="103"/>
      <c r="BR2297" s="103"/>
      <c r="BS2297" s="103"/>
      <c r="BT2297" s="103"/>
      <c r="BU2297" s="103"/>
      <c r="BV2297" s="103"/>
      <c r="BW2297" s="103"/>
      <c r="BX2297" s="103"/>
      <c r="BY2297" s="103"/>
      <c r="BZ2297" s="102"/>
      <c r="CA2297" s="103"/>
      <c r="CB2297" s="103"/>
      <c r="CC2297" s="103"/>
      <c r="CD2297" s="103"/>
      <c r="CE2297" s="103"/>
      <c r="CF2297" s="103"/>
      <c r="CG2297" s="103"/>
      <c r="CH2297" s="103"/>
      <c r="CI2297" s="103"/>
      <c r="CJ2297" s="102"/>
      <c r="CK2297" s="102"/>
      <c r="CL2297" s="103"/>
      <c r="CM2297" s="103"/>
      <c r="CN2297" s="103"/>
      <c r="CO2297" s="103"/>
      <c r="CP2297" s="103"/>
      <c r="CQ2297" s="103"/>
      <c r="CR2297" s="103"/>
      <c r="CS2297" s="103"/>
      <c r="CT2297" s="103"/>
      <c r="CU2297" s="103"/>
      <c r="CV2297" s="103"/>
      <c r="CW2297" s="103"/>
      <c r="CX2297" s="103"/>
      <c r="CY2297" s="103"/>
      <c r="CZ2297" s="103"/>
      <c r="DA2297" s="103"/>
      <c r="DB2297" s="102"/>
      <c r="DC2297" s="102"/>
      <c r="DD2297" s="102"/>
      <c r="DE2297" s="102"/>
      <c r="DF2297" s="102"/>
      <c r="DG2297" s="102"/>
      <c r="DH2297" s="102"/>
      <c r="DI2297" s="102"/>
      <c r="DJ2297" s="102"/>
      <c r="DK2297" s="102"/>
      <c r="DL2297" s="102"/>
      <c r="DM2297" s="102"/>
      <c r="DN2297" s="104"/>
      <c r="DO2297" s="102"/>
      <c r="DP2297" s="102"/>
      <c r="DQ2297" s="102"/>
      <c r="DR2297" s="102"/>
      <c r="DS2297" s="102"/>
      <c r="DT2297" s="102"/>
      <c r="DU2297" s="102"/>
      <c r="DV2297" s="105"/>
      <c r="DW2297" s="106"/>
      <c r="DX2297" s="107"/>
      <c r="DZ2297" s="102"/>
      <c r="EC2297" s="102"/>
      <c r="EF2297" s="102"/>
      <c r="EI2297" s="102"/>
      <c r="EL2297" s="102"/>
      <c r="EO2297" s="102"/>
    </row>
    <row r="2298" spans="1:145" ht="15.5" x14ac:dyDescent="0.35">
      <c r="A2298" s="56" t="s">
        <v>482</v>
      </c>
      <c r="B2298" s="102">
        <f t="shared" ref="B2298:AA2303" si="2317">+B2290*B2630/B$2629</f>
        <v>-3.1276474686536173</v>
      </c>
      <c r="C2298" s="102">
        <f t="shared" si="2317"/>
        <v>-0.9109105797309357</v>
      </c>
      <c r="D2298" s="102">
        <f t="shared" si="2317"/>
        <v>-1.2549352172609101</v>
      </c>
      <c r="E2298" s="102">
        <f t="shared" si="2317"/>
        <v>-3.1517079510038402</v>
      </c>
      <c r="F2298" s="102">
        <f t="shared" si="2317"/>
        <v>-3.3148599759084498</v>
      </c>
      <c r="G2298" s="102">
        <f t="shared" si="2317"/>
        <v>-2.1197240997254645</v>
      </c>
      <c r="H2298" s="102">
        <f t="shared" si="2317"/>
        <v>-3.0154498594368278</v>
      </c>
      <c r="I2298" s="102">
        <f t="shared" si="2317"/>
        <v>-2.0601169434556068</v>
      </c>
      <c r="J2298" s="102">
        <f t="shared" si="2317"/>
        <v>-0.81449411256349735</v>
      </c>
      <c r="K2298" s="102">
        <f t="shared" si="2317"/>
        <v>-0.40743303649110113</v>
      </c>
      <c r="L2298" s="102">
        <f t="shared" si="2317"/>
        <v>-0.11578436522312729</v>
      </c>
      <c r="M2298" s="102">
        <f t="shared" si="2317"/>
        <v>-0.28183968308246093</v>
      </c>
      <c r="N2298" s="102">
        <f t="shared" si="2317"/>
        <v>0.64743596400183545</v>
      </c>
      <c r="O2298" s="102">
        <f t="shared" si="2317"/>
        <v>1.6349713494497293</v>
      </c>
      <c r="P2298" s="102">
        <f t="shared" si="2317"/>
        <v>0.92851712395029684</v>
      </c>
      <c r="Q2298" s="102">
        <f t="shared" si="2317"/>
        <v>1.4285320346719288</v>
      </c>
      <c r="R2298" s="102">
        <f t="shared" si="2317"/>
        <v>1.5287920986428953</v>
      </c>
      <c r="S2298" s="102">
        <f t="shared" si="2317"/>
        <v>1.0214023890341501</v>
      </c>
      <c r="T2298" s="102">
        <f t="shared" si="2317"/>
        <v>1.6120895795131396</v>
      </c>
      <c r="U2298" s="102">
        <f t="shared" si="2317"/>
        <v>1.7587324851572914</v>
      </c>
      <c r="V2298" s="102">
        <f t="shared" si="2317"/>
        <v>1.6323520513068379</v>
      </c>
      <c r="W2298" s="102">
        <f t="shared" si="2317"/>
        <v>1.2984767646017392</v>
      </c>
      <c r="X2298" s="103">
        <f t="shared" si="2317"/>
        <v>1.0876133933017098</v>
      </c>
      <c r="Y2298" s="103">
        <f t="shared" si="2317"/>
        <v>2.1743201752305964E-2</v>
      </c>
      <c r="Z2298" s="102">
        <f t="shared" si="2317"/>
        <v>-0.11077764219270167</v>
      </c>
      <c r="AA2298" s="102">
        <f t="shared" si="2317"/>
        <v>0.14378534319023653</v>
      </c>
      <c r="AB2298" s="102">
        <v>-2.4212403795236825E-2</v>
      </c>
      <c r="AC2298" s="102">
        <v>5.6161641432140398E-2</v>
      </c>
      <c r="AD2298" s="102">
        <v>0.32372813140601292</v>
      </c>
      <c r="AE2298" s="102">
        <f t="shared" ref="AE2298:AE2303" si="2318">+AE2290*AE2630/AE$2629</f>
        <v>-0.12907430619427912</v>
      </c>
      <c r="AF2298" s="102">
        <v>0.33504445850451903</v>
      </c>
      <c r="AG2298" s="102">
        <v>0.21173065526315948</v>
      </c>
      <c r="AH2298" s="102">
        <v>0.61629405065768472</v>
      </c>
      <c r="AI2298" s="102">
        <v>0.44807392809963709</v>
      </c>
      <c r="AJ2298" s="103">
        <f t="shared" ref="AJ2298:AJ2303" si="2319">+AJ2290*AJ2630/AJ$2629</f>
        <v>8.9263825667319167E-4</v>
      </c>
      <c r="AK2298" s="103">
        <v>-0.59329387009318491</v>
      </c>
      <c r="AL2298" s="103">
        <v>-0.50058706986809898</v>
      </c>
      <c r="AM2298" s="103">
        <v>-0.4103358703205468</v>
      </c>
      <c r="AN2298" s="103">
        <v>-0.42011510117122702</v>
      </c>
      <c r="AO2298" s="103">
        <f t="shared" ref="AO2298:AO2303" si="2320">+AO2290*AO2630/AO$2629</f>
        <v>0.31152292905770279</v>
      </c>
      <c r="AP2298" s="103">
        <v>-0.67219892060367958</v>
      </c>
      <c r="AQ2298" s="103">
        <v>-0.51023795279193196</v>
      </c>
      <c r="AR2298" s="103">
        <v>0.203386183015036</v>
      </c>
      <c r="AS2298" s="103">
        <f t="shared" ref="AS2298:AS2303" si="2321">+AS2290*AS2630/AS$2629</f>
        <v>-1.5382107891539849</v>
      </c>
      <c r="AT2298" s="103">
        <v>3.4969352910550602E-2</v>
      </c>
      <c r="AU2298" s="103">
        <v>-0.25675025328632078</v>
      </c>
      <c r="AV2298" s="103">
        <v>-0.399665019096199</v>
      </c>
      <c r="AW2298" s="103">
        <v>-0.31520171305035399</v>
      </c>
      <c r="AX2298" s="103">
        <f t="shared" ref="AX2298:AX2303" si="2322">+AX2290*AX2630/AX$2629</f>
        <v>-0.57621185245405204</v>
      </c>
      <c r="AY2298" s="103"/>
      <c r="AZ2298" s="103">
        <v>0.14787688750436251</v>
      </c>
      <c r="BA2298" s="103">
        <v>7.5126192852226048E-2</v>
      </c>
      <c r="BB2298" s="103">
        <v>0.55705927926747334</v>
      </c>
      <c r="BC2298" s="103">
        <v>0.47096240174973836</v>
      </c>
      <c r="BD2298" s="103">
        <v>0.10455132708922336</v>
      </c>
      <c r="BE2298" s="103">
        <v>0.10748577669755363</v>
      </c>
      <c r="BF2298" s="103">
        <f t="shared" ref="BF2298:BF2303" si="2323">+BF2290*BF2630/BF$2629</f>
        <v>0.30848841837769958</v>
      </c>
      <c r="BG2298" s="103">
        <v>0.19633118603593505</v>
      </c>
      <c r="BH2298" s="103">
        <v>0.11756489359845944</v>
      </c>
      <c r="BI2298" s="103">
        <v>0.46996716079728262</v>
      </c>
      <c r="BJ2298" s="103">
        <v>0.43751637122827458</v>
      </c>
      <c r="BK2298" s="103">
        <v>0.23468443545409001</v>
      </c>
      <c r="BL2298" s="103">
        <v>0.23742844208464434</v>
      </c>
      <c r="BM2298" s="103">
        <v>0.28440003563219218</v>
      </c>
      <c r="BN2298" s="103">
        <v>0.28771274112217782</v>
      </c>
      <c r="BO2298" s="103">
        <f t="shared" ref="BO2298:BO2303" si="2324">+BO2290*BO2630/BO$2629</f>
        <v>-6.4837390114934931E-2</v>
      </c>
      <c r="BP2298" s="103">
        <v>0.70812466343868474</v>
      </c>
      <c r="BQ2298" s="103">
        <v>-1.6616670390271462</v>
      </c>
      <c r="BR2298" s="103">
        <v>-2.1411955119213162</v>
      </c>
      <c r="BS2298" s="103">
        <v>-2.4327041675793963</v>
      </c>
      <c r="BT2298" s="103">
        <v>-0.21986055094753057</v>
      </c>
      <c r="BU2298" s="103">
        <v>-0.43904139875337261</v>
      </c>
      <c r="BV2298" s="103">
        <v>-1.373584873728469</v>
      </c>
      <c r="BW2298" s="103">
        <v>-1.0164365029939058E-2</v>
      </c>
      <c r="BX2298" s="103">
        <v>-2.3726670770720635E-2</v>
      </c>
      <c r="BY2298" s="103">
        <v>-0.57270357531429705</v>
      </c>
      <c r="BZ2298" s="102">
        <v>9.191788352590391E-2</v>
      </c>
      <c r="CA2298" s="103">
        <f t="shared" ref="CA2298:CA2303" si="2325">+CA2290*CA2630/CA$2629</f>
        <v>-0.5266917784043611</v>
      </c>
      <c r="CB2298" s="103">
        <v>0.30279039842944894</v>
      </c>
      <c r="CC2298" s="103">
        <v>0.35953644149632913</v>
      </c>
      <c r="CD2298" s="103">
        <v>0.19510716164514066</v>
      </c>
      <c r="CE2298" s="103">
        <v>0.3887661761190781</v>
      </c>
      <c r="CF2298" s="103">
        <v>0.36965069549424556</v>
      </c>
      <c r="CG2298" s="103">
        <v>-6.7753086775041965E-2</v>
      </c>
      <c r="CH2298" s="103">
        <v>0.45436935917484267</v>
      </c>
      <c r="CI2298" s="103">
        <v>0.3297686672589874</v>
      </c>
      <c r="CJ2298" s="102">
        <v>6.4882484934253137E-2</v>
      </c>
      <c r="CK2298" s="102">
        <v>1.9957402525262818E-2</v>
      </c>
      <c r="CL2298" s="103">
        <f t="shared" ref="CL2298:CL2303" si="2326">+CL2290*CL2630/CL$2629</f>
        <v>-0.49344723922547956</v>
      </c>
      <c r="CM2298" s="103">
        <v>0.45770321932893221</v>
      </c>
      <c r="CN2298" s="103">
        <v>0.35201082999889599</v>
      </c>
      <c r="CO2298" s="103">
        <v>0.44355962711636326</v>
      </c>
      <c r="CP2298" s="103">
        <v>0.84899082276885462</v>
      </c>
      <c r="CQ2298" s="103">
        <v>0.41441615560110878</v>
      </c>
      <c r="CR2298" s="103">
        <v>8.1687160781685489E-2</v>
      </c>
      <c r="CS2298" s="103">
        <v>0.75491785004975154</v>
      </c>
      <c r="CT2298" s="103">
        <v>0.4069751838898425</v>
      </c>
      <c r="CU2298" s="103">
        <v>-0.16751865455775361</v>
      </c>
      <c r="CV2298" s="103">
        <v>2.1075274628218049E-2</v>
      </c>
      <c r="CW2298" s="103">
        <v>-8.808055286676314E-2</v>
      </c>
      <c r="CX2298" s="103">
        <v>-0.1304844453437683</v>
      </c>
      <c r="CY2298" s="103">
        <v>-0.12507045641553741</v>
      </c>
      <c r="CZ2298" s="103">
        <v>-0.18054126015225047</v>
      </c>
      <c r="DA2298" s="103">
        <f t="shared" ref="DA2298:DA2303" si="2327">+DA2290*DA2630/DA$2629</f>
        <v>0.54364832642354111</v>
      </c>
      <c r="DB2298" s="102">
        <v>1.1737125932363464</v>
      </c>
      <c r="DC2298" s="102">
        <v>1.1727745555284173</v>
      </c>
      <c r="DD2298" s="102">
        <v>1.2118402754178639</v>
      </c>
      <c r="DE2298" s="102">
        <v>1.2135621614654808</v>
      </c>
      <c r="DF2298" s="102">
        <v>1.1977995815943903</v>
      </c>
      <c r="DG2298" s="102">
        <v>1.1045177956797767</v>
      </c>
      <c r="DH2298" s="102">
        <v>1.7251143870442147</v>
      </c>
      <c r="DI2298" s="102">
        <v>1.6770342557318643</v>
      </c>
      <c r="DJ2298" s="102">
        <v>1.5362677789056931</v>
      </c>
      <c r="DK2298" s="102">
        <v>1.6090322396638481</v>
      </c>
      <c r="DL2298" s="102">
        <v>1.6362321085327511</v>
      </c>
      <c r="DM2298" s="102">
        <v>1.5521642545613128</v>
      </c>
      <c r="DN2298" s="104">
        <f t="shared" ref="DN2298" si="2328">+DN2290*DN2630/DN$2629</f>
        <v>-0.19354497341760574</v>
      </c>
      <c r="DO2298" s="102">
        <v>1.5521642545613128</v>
      </c>
      <c r="DP2298" s="102">
        <v>0.8404124008304712</v>
      </c>
      <c r="DQ2298" s="102">
        <v>0.73971015759209047</v>
      </c>
      <c r="DR2298" s="102">
        <v>0.54126028899989875</v>
      </c>
      <c r="DS2298" s="102">
        <v>1.1846272579779911</v>
      </c>
      <c r="DT2298" s="102">
        <v>1.0495990545540483</v>
      </c>
      <c r="DU2298" s="102">
        <v>0.83076705226230207</v>
      </c>
      <c r="DV2298" s="105">
        <f t="shared" ref="DV2298:DX2303" si="2329">+DV2290*DV2630/DV$2629</f>
        <v>1.4135022387357394</v>
      </c>
      <c r="DW2298" s="106">
        <f t="shared" si="2329"/>
        <v>1.4132227679837159</v>
      </c>
      <c r="DX2298" s="107">
        <f t="shared" si="2329"/>
        <v>0.76714614960318317</v>
      </c>
      <c r="DZ2298" s="102">
        <f t="shared" ref="DZ2298:DZ2303" si="2330">+DZ2290*DZ2630/DZ$2629</f>
        <v>1.6327481612777235</v>
      </c>
      <c r="EC2298" s="102">
        <f t="shared" ref="EC2298:EC2303" si="2331">+EC2290*EC2630/EC$2629</f>
        <v>1.5881362188466357</v>
      </c>
      <c r="EF2298" s="102">
        <f t="shared" ref="EF2298:EF2303" si="2332">+EF2290*EF2630/EF$2629</f>
        <v>1.5975057403810886</v>
      </c>
      <c r="EI2298" s="102">
        <f t="shared" ref="EI2298:EI2303" si="2333">+EI2290*EI2630/EI$2629</f>
        <v>1.9558243507599142</v>
      </c>
      <c r="EL2298" s="102">
        <f t="shared" ref="EL2298:EL2303" si="2334">+EL2290*EL2630/EL$2629</f>
        <v>2.1706271411431195</v>
      </c>
      <c r="EO2298" s="102">
        <f t="shared" ref="EO2298:EO2303" si="2335">+EO2290*EO2630/EO$2629</f>
        <v>2.3854408710857609</v>
      </c>
    </row>
    <row r="2299" spans="1:145" ht="15.5" x14ac:dyDescent="0.35">
      <c r="A2299" s="56" t="s">
        <v>488</v>
      </c>
      <c r="B2299" s="102">
        <f t="shared" si="2317"/>
        <v>-0.1863048881760769</v>
      </c>
      <c r="C2299" s="102">
        <f t="shared" si="2317"/>
        <v>-0.2306376861607006</v>
      </c>
      <c r="D2299" s="102">
        <f t="shared" si="2317"/>
        <v>-0.18978378579753211</v>
      </c>
      <c r="E2299" s="102">
        <f t="shared" si="2317"/>
        <v>-0.25379736819939547</v>
      </c>
      <c r="F2299" s="102">
        <f t="shared" si="2317"/>
        <v>-0.46819272920009036</v>
      </c>
      <c r="G2299" s="102">
        <f t="shared" si="2317"/>
        <v>-0.35928177344241258</v>
      </c>
      <c r="H2299" s="102">
        <f t="shared" si="2317"/>
        <v>-0.31294709281754107</v>
      </c>
      <c r="I2299" s="102">
        <f t="shared" si="2317"/>
        <v>-0.27691766851074801</v>
      </c>
      <c r="J2299" s="102">
        <f t="shared" si="2317"/>
        <v>-0.12069377548181176</v>
      </c>
      <c r="K2299" s="102">
        <f t="shared" si="2317"/>
        <v>-0.13475313768422048</v>
      </c>
      <c r="L2299" s="102">
        <f t="shared" si="2317"/>
        <v>-8.0681308724159836E-2</v>
      </c>
      <c r="M2299" s="102">
        <f t="shared" si="2317"/>
        <v>-3.5229108943764138E-2</v>
      </c>
      <c r="N2299" s="102">
        <f t="shared" si="2317"/>
        <v>-8.4866220242754462E-2</v>
      </c>
      <c r="O2299" s="102">
        <f t="shared" si="2317"/>
        <v>-3.2570267158361282E-2</v>
      </c>
      <c r="P2299" s="102">
        <f t="shared" si="2317"/>
        <v>-4.0105632469306603E-2</v>
      </c>
      <c r="Q2299" s="102">
        <f t="shared" si="2317"/>
        <v>-1.8533101664292579E-2</v>
      </c>
      <c r="R2299" s="102">
        <f t="shared" si="2317"/>
        <v>-0.1132686213725831</v>
      </c>
      <c r="S2299" s="102">
        <f t="shared" si="2317"/>
        <v>-0.12240129477406962</v>
      </c>
      <c r="T2299" s="102">
        <f t="shared" si="2317"/>
        <v>-0.12870566301817815</v>
      </c>
      <c r="U2299" s="102">
        <f t="shared" si="2317"/>
        <v>-3.010299377519339E-2</v>
      </c>
      <c r="V2299" s="102">
        <f t="shared" si="2317"/>
        <v>-1.8335466184905044E-2</v>
      </c>
      <c r="W2299" s="102">
        <f t="shared" si="2317"/>
        <v>-4.2482773018935591E-2</v>
      </c>
      <c r="X2299" s="103">
        <f t="shared" si="2317"/>
        <v>-9.143824390825242E-3</v>
      </c>
      <c r="Y2299" s="103">
        <f t="shared" si="2317"/>
        <v>-2.3402418230290503E-2</v>
      </c>
      <c r="Z2299" s="102">
        <f t="shared" si="2317"/>
        <v>-4.7357151226239187E-2</v>
      </c>
      <c r="AA2299" s="102">
        <f t="shared" si="2317"/>
        <v>6.2398960966694355E-3</v>
      </c>
      <c r="AB2299" s="102">
        <v>-2.5014296895417315E-2</v>
      </c>
      <c r="AC2299" s="102">
        <v>-0.12216924941948357</v>
      </c>
      <c r="AD2299" s="102">
        <v>-0.10970420647281064</v>
      </c>
      <c r="AE2299" s="102">
        <f t="shared" si="2318"/>
        <v>-0.10902873174685254</v>
      </c>
      <c r="AF2299" s="102">
        <v>-0.12598415335681035</v>
      </c>
      <c r="AG2299" s="102">
        <v>-0.13863157677552307</v>
      </c>
      <c r="AH2299" s="102">
        <v>-0.11251661129997463</v>
      </c>
      <c r="AI2299" s="102">
        <v>-0.11675691543314344</v>
      </c>
      <c r="AJ2299" s="103">
        <f t="shared" si="2319"/>
        <v>-9.0372471653233283E-2</v>
      </c>
      <c r="AK2299" s="103">
        <v>-0.10756722214093885</v>
      </c>
      <c r="AL2299" s="103">
        <v>-9.998023448810478E-2</v>
      </c>
      <c r="AM2299" s="103">
        <v>-7.9557625614005173E-2</v>
      </c>
      <c r="AN2299" s="103">
        <v>-7.9787563285247207E-2</v>
      </c>
      <c r="AO2299" s="103">
        <f t="shared" si="2320"/>
        <v>-6.9088932160559016E-2</v>
      </c>
      <c r="AP2299" s="103">
        <v>-9.3070068576972365E-2</v>
      </c>
      <c r="AQ2299" s="103">
        <v>-7.871558720097277E-2</v>
      </c>
      <c r="AR2299" s="103">
        <v>-0.12420991825915784</v>
      </c>
      <c r="AS2299" s="103">
        <f t="shared" si="2321"/>
        <v>-8.4200714546245309E-2</v>
      </c>
      <c r="AT2299" s="103">
        <v>-0.13612958848345</v>
      </c>
      <c r="AU2299" s="103">
        <v>-5.2899294716404109E-2</v>
      </c>
      <c r="AV2299" s="103">
        <v>-4.5935392112568404E-2</v>
      </c>
      <c r="AW2299" s="103">
        <v>-5.0120278109571002E-2</v>
      </c>
      <c r="AX2299" s="103">
        <f t="shared" si="2322"/>
        <v>-5.8173818096224329E-2</v>
      </c>
      <c r="AY2299" s="103"/>
      <c r="AZ2299" s="103">
        <v>-4.5134671093405673E-2</v>
      </c>
      <c r="BA2299" s="103">
        <v>-0.10335406141875604</v>
      </c>
      <c r="BB2299" s="103">
        <v>-4.0630372502542159E-2</v>
      </c>
      <c r="BC2299" s="103">
        <v>-7.776536156430093E-2</v>
      </c>
      <c r="BD2299" s="103">
        <v>-2.2942730708957276E-2</v>
      </c>
      <c r="BE2299" s="103">
        <v>-5.3235002482482557E-2</v>
      </c>
      <c r="BF2299" s="103">
        <f t="shared" si="2323"/>
        <v>-5.1539157920498783E-2</v>
      </c>
      <c r="BG2299" s="103">
        <v>-3.7561278282840012E-2</v>
      </c>
      <c r="BH2299" s="103">
        <v>-4.1365804693965572E-2</v>
      </c>
      <c r="BI2299" s="103">
        <v>-6.0470271332487294E-2</v>
      </c>
      <c r="BJ2299" s="103">
        <v>-9.4660248826092933E-2</v>
      </c>
      <c r="BK2299" s="103">
        <v>-7.7100771600866869E-2</v>
      </c>
      <c r="BL2299" s="103">
        <v>-8.9452209824618684E-2</v>
      </c>
      <c r="BM2299" s="103">
        <v>-5.9573175891730272E-2</v>
      </c>
      <c r="BN2299" s="103">
        <v>-6.991518286525622E-2</v>
      </c>
      <c r="BO2299" s="103">
        <f t="shared" si="2324"/>
        <v>-9.5220297861617467E-2</v>
      </c>
      <c r="BP2299" s="103">
        <v>-7.3902701231934723E-2</v>
      </c>
      <c r="BQ2299" s="103">
        <v>-7.9243366325276593E-2</v>
      </c>
      <c r="BR2299" s="103">
        <v>-0.15732383855962179</v>
      </c>
      <c r="BS2299" s="103">
        <v>-0.15986770111182169</v>
      </c>
      <c r="BT2299" s="103">
        <v>-0.21567524045264605</v>
      </c>
      <c r="BU2299" s="103">
        <v>-0.23634512784168402</v>
      </c>
      <c r="BV2299" s="103">
        <v>-0.27183528363054404</v>
      </c>
      <c r="BW2299" s="103">
        <v>-0.15699968147009483</v>
      </c>
      <c r="BX2299" s="103">
        <v>-0.16567995860847459</v>
      </c>
      <c r="BY2299" s="103">
        <v>-0.23645212381111699</v>
      </c>
      <c r="BZ2299" s="102">
        <v>-0.18003490044795861</v>
      </c>
      <c r="CA2299" s="103">
        <f t="shared" si="2325"/>
        <v>-0.1667493756487633</v>
      </c>
      <c r="CB2299" s="103">
        <v>-0.16237725052060015</v>
      </c>
      <c r="CC2299" s="103">
        <v>-0.17506332831888169</v>
      </c>
      <c r="CD2299" s="103">
        <v>-0.22092219132330115</v>
      </c>
      <c r="CE2299" s="103">
        <v>-0.15429315311908925</v>
      </c>
      <c r="CF2299" s="103">
        <v>-0.15967277750959155</v>
      </c>
      <c r="CG2299" s="103">
        <v>-0.18123990122568867</v>
      </c>
      <c r="CH2299" s="103">
        <v>-0.11744009711703915</v>
      </c>
      <c r="CI2299" s="103">
        <v>-0.12165230722561404</v>
      </c>
      <c r="CJ2299" s="102">
        <v>-7.6744993445400284E-2</v>
      </c>
      <c r="CK2299" s="102">
        <v>-7.9370065500388984E-2</v>
      </c>
      <c r="CL2299" s="103">
        <f t="shared" si="2326"/>
        <v>-0.1366469277855176</v>
      </c>
      <c r="CM2299" s="103">
        <v>-6.0111099874325585E-2</v>
      </c>
      <c r="CN2299" s="103">
        <v>-0.10254764311063183</v>
      </c>
      <c r="CO2299" s="103">
        <v>-0.10481316829086665</v>
      </c>
      <c r="CP2299" s="103">
        <v>-9.1416360560219401E-2</v>
      </c>
      <c r="CQ2299" s="103">
        <v>-0.10372565965647296</v>
      </c>
      <c r="CR2299" s="103">
        <v>-0.124867140120208</v>
      </c>
      <c r="CS2299" s="103">
        <v>-1.7380048014237023E-2</v>
      </c>
      <c r="CT2299" s="103">
        <v>-2.3222010081438794E-2</v>
      </c>
      <c r="CU2299" s="103">
        <v>-8.4137576777848375E-2</v>
      </c>
      <c r="CV2299" s="103">
        <v>-2.6179254417154404E-2</v>
      </c>
      <c r="CW2299" s="103">
        <v>-3.1562038491940551E-2</v>
      </c>
      <c r="CX2299" s="103">
        <v>-2.6675278410159462E-2</v>
      </c>
      <c r="CY2299" s="103">
        <v>-3.1059711243799408E-2</v>
      </c>
      <c r="CZ2299" s="103">
        <v>-7.9038012623627418E-2</v>
      </c>
      <c r="DA2299" s="103">
        <f t="shared" si="2327"/>
        <v>-0.11388601981853187</v>
      </c>
      <c r="DB2299" s="102">
        <v>-9.1430825026069584E-2</v>
      </c>
      <c r="DC2299" s="102">
        <v>-9.6412665875935791E-2</v>
      </c>
      <c r="DD2299" s="102">
        <v>-0.10023308988505339</v>
      </c>
      <c r="DE2299" s="102">
        <v>-8.9258756164870487E-2</v>
      </c>
      <c r="DF2299" s="102">
        <v>-9.4162905147252285E-2</v>
      </c>
      <c r="DG2299" s="102">
        <v>-9.7808563907210627E-2</v>
      </c>
      <c r="DH2299" s="102">
        <v>-0.13726483014625701</v>
      </c>
      <c r="DI2299" s="102">
        <v>-0.13461724518352156</v>
      </c>
      <c r="DJ2299" s="102">
        <v>-0.13251045020590421</v>
      </c>
      <c r="DK2299" s="102">
        <v>-0.10956911551534874</v>
      </c>
      <c r="DL2299" s="102">
        <v>-0.11114151319964477</v>
      </c>
      <c r="DM2299" s="102">
        <v>-9.6161496437597152E-2</v>
      </c>
      <c r="DN2299" s="104">
        <f>+DN2291*DN2631/DN$2629</f>
        <v>-0.11232631672942653</v>
      </c>
      <c r="DO2299" s="102">
        <v>-9.6161496437597152E-2</v>
      </c>
      <c r="DP2299" s="102">
        <v>-9.713064923730283E-2</v>
      </c>
      <c r="DQ2299" s="102">
        <v>-0.10356886037889138</v>
      </c>
      <c r="DR2299" s="102">
        <v>-0.11195407306084214</v>
      </c>
      <c r="DS2299" s="102">
        <v>-9.7703845055804747E-2</v>
      </c>
      <c r="DT2299" s="102">
        <v>-0.10868047882854773</v>
      </c>
      <c r="DU2299" s="102">
        <v>-0.10676060619123856</v>
      </c>
      <c r="DV2299" s="105">
        <f t="shared" si="2329"/>
        <v>-0.10503214508188377</v>
      </c>
      <c r="DW2299" s="106">
        <f t="shared" si="2329"/>
        <v>-0.1023358415344315</v>
      </c>
      <c r="DX2299" s="107">
        <f t="shared" si="2329"/>
        <v>-0.11006188912045224</v>
      </c>
      <c r="DZ2299" s="102">
        <f t="shared" si="2330"/>
        <v>-6.5932001173685292E-2</v>
      </c>
      <c r="EC2299" s="102">
        <f t="shared" si="2331"/>
        <v>-4.4695562458022378E-2</v>
      </c>
      <c r="EF2299" s="102">
        <f t="shared" si="2332"/>
        <v>-2.6149993001091699E-2</v>
      </c>
      <c r="EI2299" s="102">
        <f t="shared" si="2333"/>
        <v>-8.3296845555395349E-3</v>
      </c>
      <c r="EL2299" s="102">
        <f t="shared" si="2334"/>
        <v>8.7961484780355141E-3</v>
      </c>
      <c r="EO2299" s="102">
        <f t="shared" si="2335"/>
        <v>2.5898796447973004E-2</v>
      </c>
    </row>
    <row r="2300" spans="1:145" ht="15.5" x14ac:dyDescent="0.35">
      <c r="A2300" s="56" t="s">
        <v>483</v>
      </c>
      <c r="B2300" s="102">
        <f t="shared" si="2317"/>
        <v>-1.1562817914416408</v>
      </c>
      <c r="C2300" s="102">
        <f t="shared" si="2317"/>
        <v>-1.4320109856691381</v>
      </c>
      <c r="D2300" s="102">
        <f t="shared" si="2317"/>
        <v>-0.86704615010753783</v>
      </c>
      <c r="E2300" s="102">
        <f t="shared" si="2317"/>
        <v>-0.71786485147691825</v>
      </c>
      <c r="F2300" s="102">
        <f t="shared" si="2317"/>
        <v>-1.2788594486647606</v>
      </c>
      <c r="G2300" s="102">
        <f t="shared" si="2317"/>
        <v>-1.9071259007814614</v>
      </c>
      <c r="H2300" s="102">
        <f t="shared" si="2317"/>
        <v>-2.0985069991868777</v>
      </c>
      <c r="I2300" s="102">
        <f t="shared" si="2317"/>
        <v>-1.2637862316533235</v>
      </c>
      <c r="J2300" s="102">
        <f t="shared" si="2317"/>
        <v>-0.81653299691665293</v>
      </c>
      <c r="K2300" s="102">
        <f t="shared" si="2317"/>
        <v>-0.48025707815390822</v>
      </c>
      <c r="L2300" s="102">
        <f t="shared" si="2317"/>
        <v>-0.69624158003307057</v>
      </c>
      <c r="M2300" s="102">
        <f t="shared" si="2317"/>
        <v>-1.1438598666516842</v>
      </c>
      <c r="N2300" s="102">
        <f t="shared" si="2317"/>
        <v>-0.29535072157155368</v>
      </c>
      <c r="O2300" s="102">
        <f t="shared" si="2317"/>
        <v>0.20367004148428758</v>
      </c>
      <c r="P2300" s="102">
        <f t="shared" si="2317"/>
        <v>-8.0539106323145232E-2</v>
      </c>
      <c r="Q2300" s="102">
        <f t="shared" si="2317"/>
        <v>-0.77981880008796034</v>
      </c>
      <c r="R2300" s="102">
        <f t="shared" si="2317"/>
        <v>0.10585659182203662</v>
      </c>
      <c r="S2300" s="102">
        <f t="shared" si="2317"/>
        <v>0.50286521315827115</v>
      </c>
      <c r="T2300" s="102">
        <f t="shared" si="2317"/>
        <v>2.0555669957436598</v>
      </c>
      <c r="U2300" s="102">
        <f t="shared" si="2317"/>
        <v>2.3323556089821205</v>
      </c>
      <c r="V2300" s="102">
        <f t="shared" si="2317"/>
        <v>1.1678484499585386</v>
      </c>
      <c r="W2300" s="102">
        <f t="shared" si="2317"/>
        <v>3.3865043575236484</v>
      </c>
      <c r="X2300" s="103">
        <f t="shared" si="2317"/>
        <v>0.60203567376135358</v>
      </c>
      <c r="Y2300" s="103">
        <f t="shared" si="2317"/>
        <v>3.4199447172167008</v>
      </c>
      <c r="Z2300" s="102">
        <f t="shared" si="2317"/>
        <v>2.7804766954953206</v>
      </c>
      <c r="AA2300" s="102">
        <f t="shared" si="2317"/>
        <v>1.4199603090715318</v>
      </c>
      <c r="AB2300" s="102">
        <v>1.763775266930949</v>
      </c>
      <c r="AC2300" s="102">
        <v>2.7351542277512237</v>
      </c>
      <c r="AD2300" s="102">
        <v>2.6073502113034999</v>
      </c>
      <c r="AE2300" s="102">
        <f t="shared" si="2318"/>
        <v>1.775233980925601</v>
      </c>
      <c r="AF2300" s="102">
        <v>1.9983049808808453</v>
      </c>
      <c r="AG2300" s="102">
        <v>1.31918834250609</v>
      </c>
      <c r="AH2300" s="102">
        <v>0.15124829454588926</v>
      </c>
      <c r="AI2300" s="102">
        <v>-1.4849121330372056E-2</v>
      </c>
      <c r="AJ2300" s="103">
        <f t="shared" si="2319"/>
        <v>-1.1900652992675484</v>
      </c>
      <c r="AK2300" s="103">
        <v>-1.0819427591986235</v>
      </c>
      <c r="AL2300" s="103">
        <v>6.0082520247184218E-2</v>
      </c>
      <c r="AM2300" s="103">
        <v>-0.25265124757706653</v>
      </c>
      <c r="AN2300" s="103">
        <v>-0.28213682770574211</v>
      </c>
      <c r="AO2300" s="103">
        <f t="shared" si="2320"/>
        <v>-2.3438819036739313</v>
      </c>
      <c r="AP2300" s="103">
        <v>-0.887729500712506</v>
      </c>
      <c r="AQ2300" s="103">
        <v>-1.3392452017737613</v>
      </c>
      <c r="AR2300" s="103">
        <v>-0.91231011735185763</v>
      </c>
      <c r="AS2300" s="103">
        <f t="shared" si="2321"/>
        <v>-1.4113191708330184</v>
      </c>
      <c r="AT2300" s="103">
        <v>-0.1030047662447769</v>
      </c>
      <c r="AU2300" s="103">
        <v>-0.30150238223950798</v>
      </c>
      <c r="AV2300" s="103">
        <v>5.2139978429528937E-2</v>
      </c>
      <c r="AW2300" s="103">
        <v>-0.35877063238552043</v>
      </c>
      <c r="AX2300" s="103">
        <f t="shared" si="2322"/>
        <v>-0.39619272469389771</v>
      </c>
      <c r="AY2300" s="103"/>
      <c r="AZ2300" s="103">
        <v>0.37908480478507506</v>
      </c>
      <c r="BA2300" s="103">
        <v>6.1283427546234342E-3</v>
      </c>
      <c r="BB2300" s="103">
        <v>0.89974071957821811</v>
      </c>
      <c r="BC2300" s="103">
        <v>0.81743334085080832</v>
      </c>
      <c r="BD2300" s="103">
        <v>0.92848200764990041</v>
      </c>
      <c r="BE2300" s="103">
        <v>0.71501257324260181</v>
      </c>
      <c r="BF2300" s="103">
        <f t="shared" si="2323"/>
        <v>0.89329156981516611</v>
      </c>
      <c r="BG2300" s="103">
        <v>1.4149533869388349</v>
      </c>
      <c r="BH2300" s="103">
        <v>1.3308181054235193</v>
      </c>
      <c r="BI2300" s="103">
        <v>1.2246375019575806</v>
      </c>
      <c r="BJ2300" s="103">
        <v>0.85785582611398969</v>
      </c>
      <c r="BK2300" s="103">
        <v>1.3970478191799021</v>
      </c>
      <c r="BL2300" s="103">
        <v>1.0574396687496754</v>
      </c>
      <c r="BM2300" s="103">
        <v>1.261040441764959</v>
      </c>
      <c r="BN2300" s="103">
        <v>0.90990602118630526</v>
      </c>
      <c r="BO2300" s="103">
        <f t="shared" si="2324"/>
        <v>0.98967284191799687</v>
      </c>
      <c r="BP2300" s="103">
        <v>0.94225356286089179</v>
      </c>
      <c r="BQ2300" s="103">
        <v>1.0103466180315686</v>
      </c>
      <c r="BR2300" s="103">
        <v>-1.0797419063266223</v>
      </c>
      <c r="BS2300" s="103">
        <v>-2.2125782152672824</v>
      </c>
      <c r="BT2300" s="103">
        <v>0.2193591106659161</v>
      </c>
      <c r="BU2300" s="103">
        <v>-0.24851796235205539</v>
      </c>
      <c r="BV2300" s="103">
        <v>-0.88531508030212569</v>
      </c>
      <c r="BW2300" s="103">
        <v>-0.11843518284316454</v>
      </c>
      <c r="BX2300" s="103">
        <v>-0.17119374456344408</v>
      </c>
      <c r="BY2300" s="103">
        <v>-0.36950372685158345</v>
      </c>
      <c r="BZ2300" s="102">
        <v>-0.19325943785556304</v>
      </c>
      <c r="CA2300" s="103">
        <f t="shared" si="2325"/>
        <v>-0.13538984247853744</v>
      </c>
      <c r="CB2300" s="103">
        <v>0.46512369214145366</v>
      </c>
      <c r="CC2300" s="103">
        <v>0.43937856170514672</v>
      </c>
      <c r="CD2300" s="103">
        <v>-0.33065133062950386</v>
      </c>
      <c r="CE2300" s="103">
        <v>0.30075542019283297</v>
      </c>
      <c r="CF2300" s="103">
        <v>0.27657241321360015</v>
      </c>
      <c r="CG2300" s="103">
        <v>-0.31303170540868103</v>
      </c>
      <c r="CH2300" s="103">
        <v>0.40880817436965711</v>
      </c>
      <c r="CI2300" s="103">
        <v>0.29111800615424033</v>
      </c>
      <c r="CJ2300" s="102">
        <v>0.2071465651458945</v>
      </c>
      <c r="CK2300" s="102">
        <v>0.18616010002779465</v>
      </c>
      <c r="CL2300" s="103">
        <f t="shared" si="2326"/>
        <v>0.33834238700756497</v>
      </c>
      <c r="CM2300" s="103">
        <v>0.31866849918559054</v>
      </c>
      <c r="CN2300" s="103">
        <v>0.89099156537803303</v>
      </c>
      <c r="CO2300" s="103">
        <v>0.88395133282960292</v>
      </c>
      <c r="CP2300" s="103">
        <v>1.5432412001999412</v>
      </c>
      <c r="CQ2300" s="103">
        <v>0.94911788551439258</v>
      </c>
      <c r="CR2300" s="103">
        <v>0.52066927783124528</v>
      </c>
      <c r="CS2300" s="103">
        <v>2.1539546592661809</v>
      </c>
      <c r="CT2300" s="103">
        <v>1.3762091122694193</v>
      </c>
      <c r="CU2300" s="103">
        <v>1.3323326661028716</v>
      </c>
      <c r="CV2300" s="103">
        <v>0.9689207951618507</v>
      </c>
      <c r="CW2300" s="103">
        <v>0.84698985018534023</v>
      </c>
      <c r="CX2300" s="103">
        <v>1.0028025560038216</v>
      </c>
      <c r="CY2300" s="103">
        <v>0.93205077806996239</v>
      </c>
      <c r="CZ2300" s="103">
        <v>0.71559010395385503</v>
      </c>
      <c r="DA2300" s="103">
        <f t="shared" si="2327"/>
        <v>1.4281226091924126</v>
      </c>
      <c r="DB2300" s="102">
        <v>1.715005097546678</v>
      </c>
      <c r="DC2300" s="102">
        <v>1.3780807722163386</v>
      </c>
      <c r="DD2300" s="102">
        <v>0.92613875782779875</v>
      </c>
      <c r="DE2300" s="102">
        <v>1.3716429870315923</v>
      </c>
      <c r="DF2300" s="102">
        <v>1.1201601833119994</v>
      </c>
      <c r="DG2300" s="102">
        <v>0.82896769794685099</v>
      </c>
      <c r="DH2300" s="102">
        <v>1.3448179517349061</v>
      </c>
      <c r="DI2300" s="102">
        <v>1.0944262851212712</v>
      </c>
      <c r="DJ2300" s="102">
        <v>0.91631151059502292</v>
      </c>
      <c r="DK2300" s="102">
        <v>1.3980083843506246</v>
      </c>
      <c r="DL2300" s="102">
        <v>1.1576737441340013</v>
      </c>
      <c r="DM2300" s="102">
        <v>0.91353475781632909</v>
      </c>
      <c r="DN2300" s="104">
        <f>+DN2292*DN2632/DN$2629</f>
        <v>0.84772187519902908</v>
      </c>
      <c r="DO2300" s="102">
        <v>0.91353475781632909</v>
      </c>
      <c r="DP2300" s="102">
        <v>1.1320270784213631</v>
      </c>
      <c r="DQ2300" s="102">
        <v>0.98878472577666165</v>
      </c>
      <c r="DR2300" s="102">
        <v>0.67558078074868388</v>
      </c>
      <c r="DS2300" s="102">
        <v>1.1111147384185627</v>
      </c>
      <c r="DT2300" s="102">
        <v>0.94421813438094415</v>
      </c>
      <c r="DU2300" s="102">
        <v>0.89684168050853996</v>
      </c>
      <c r="DV2300" s="105">
        <f t="shared" si="2329"/>
        <v>0.61385721716426866</v>
      </c>
      <c r="DW2300" s="106">
        <f t="shared" si="2329"/>
        <v>0.6250038321104423</v>
      </c>
      <c r="DX2300" s="107">
        <f t="shared" si="2329"/>
        <v>0.73820329855944244</v>
      </c>
      <c r="DZ2300" s="102">
        <f t="shared" si="2330"/>
        <v>0.49209026320248173</v>
      </c>
      <c r="EC2300" s="102">
        <f t="shared" si="2331"/>
        <v>0.35408380180022914</v>
      </c>
      <c r="EF2300" s="102">
        <f t="shared" si="2332"/>
        <v>0.29036399084444958</v>
      </c>
      <c r="EI2300" s="102">
        <f t="shared" si="2333"/>
        <v>0.23665902276399242</v>
      </c>
      <c r="EL2300" s="102">
        <f t="shared" si="2334"/>
        <v>0.21492507989870721</v>
      </c>
      <c r="EO2300" s="102">
        <f t="shared" si="2335"/>
        <v>0.16867607383876362</v>
      </c>
    </row>
    <row r="2301" spans="1:145" ht="15.5" x14ac:dyDescent="0.35">
      <c r="A2301" s="56" t="s">
        <v>484</v>
      </c>
      <c r="B2301" s="102">
        <f t="shared" si="2317"/>
        <v>-1.7967048445469045</v>
      </c>
      <c r="C2301" s="102">
        <f t="shared" si="2317"/>
        <v>-1.3575680705351088</v>
      </c>
      <c r="D2301" s="102">
        <f t="shared" si="2317"/>
        <v>-0.89120533076068853</v>
      </c>
      <c r="E2301" s="102">
        <f t="shared" si="2317"/>
        <v>-0.1566043602298432</v>
      </c>
      <c r="F2301" s="102">
        <f t="shared" si="2317"/>
        <v>0.49441301500530627</v>
      </c>
      <c r="G2301" s="102">
        <f t="shared" si="2317"/>
        <v>-0.30619435366799125</v>
      </c>
      <c r="H2301" s="102">
        <f t="shared" si="2317"/>
        <v>-1.0313001958290708</v>
      </c>
      <c r="I2301" s="102">
        <f t="shared" si="2317"/>
        <v>-6.6343610387796778E-2</v>
      </c>
      <c r="J2301" s="102">
        <f t="shared" si="2317"/>
        <v>1.1490784487092771</v>
      </c>
      <c r="K2301" s="102">
        <f t="shared" si="2317"/>
        <v>1.429220512841137</v>
      </c>
      <c r="L2301" s="102">
        <f t="shared" si="2317"/>
        <v>0.79520855392018208</v>
      </c>
      <c r="M2301" s="102">
        <f t="shared" si="2317"/>
        <v>-2.6292167695774737</v>
      </c>
      <c r="N2301" s="102">
        <f t="shared" si="2317"/>
        <v>0.17654829225912996</v>
      </c>
      <c r="O2301" s="102">
        <f t="shared" si="2317"/>
        <v>2.6648434980624236</v>
      </c>
      <c r="P2301" s="102">
        <f t="shared" si="2317"/>
        <v>0.78620632489238762</v>
      </c>
      <c r="Q2301" s="102">
        <f t="shared" si="2317"/>
        <v>0.45546049959954688</v>
      </c>
      <c r="R2301" s="102">
        <f t="shared" si="2317"/>
        <v>1.3136341629187598</v>
      </c>
      <c r="S2301" s="102">
        <f t="shared" si="2317"/>
        <v>1.3393121633852436</v>
      </c>
      <c r="T2301" s="102">
        <f t="shared" si="2317"/>
        <v>1.6436125007897429</v>
      </c>
      <c r="U2301" s="102">
        <f t="shared" si="2317"/>
        <v>1.7156373882312521</v>
      </c>
      <c r="V2301" s="102">
        <f t="shared" si="2317"/>
        <v>1.63119346195291</v>
      </c>
      <c r="W2301" s="102">
        <f t="shared" si="2317"/>
        <v>2.1396379498204889</v>
      </c>
      <c r="X2301" s="103">
        <f t="shared" si="2317"/>
        <v>1.2648064877625786</v>
      </c>
      <c r="Y2301" s="103">
        <f t="shared" si="2317"/>
        <v>0.55227732450857137</v>
      </c>
      <c r="Z2301" s="102">
        <f t="shared" si="2317"/>
        <v>0.81440032393790263</v>
      </c>
      <c r="AA2301" s="102">
        <f t="shared" si="2317"/>
        <v>0.70398134828167036</v>
      </c>
      <c r="AB2301" s="102">
        <v>0.66929803382826336</v>
      </c>
      <c r="AC2301" s="102">
        <v>0.93661399614879948</v>
      </c>
      <c r="AD2301" s="102">
        <v>0.82806957502586498</v>
      </c>
      <c r="AE2301" s="102">
        <f t="shared" si="2318"/>
        <v>0.8175528024702029</v>
      </c>
      <c r="AF2301" s="102">
        <v>0.79020575028570905</v>
      </c>
      <c r="AG2301" s="102">
        <v>1.4852345293700033</v>
      </c>
      <c r="AH2301" s="102">
        <v>1.5753536157504699</v>
      </c>
      <c r="AI2301" s="102">
        <v>1.4289418958534297</v>
      </c>
      <c r="AJ2301" s="103">
        <f t="shared" si="2319"/>
        <v>0.91211468381584893</v>
      </c>
      <c r="AK2301" s="103">
        <v>0.1335321713986555</v>
      </c>
      <c r="AL2301" s="103">
        <v>0.32499891470332365</v>
      </c>
      <c r="AM2301" s="103">
        <v>0.25965115907605002</v>
      </c>
      <c r="AN2301" s="103">
        <v>0.29717010734951071</v>
      </c>
      <c r="AO2301" s="103">
        <f t="shared" si="2320"/>
        <v>0.21245863761735245</v>
      </c>
      <c r="AP2301" s="103">
        <v>0.41676125286680271</v>
      </c>
      <c r="AQ2301" s="103">
        <v>0.18653189258369993</v>
      </c>
      <c r="AR2301" s="103">
        <v>0.33972252399059971</v>
      </c>
      <c r="AS2301" s="103">
        <f t="shared" si="2321"/>
        <v>-0.36753327819281523</v>
      </c>
      <c r="AT2301" s="103">
        <v>0.91689396886978802</v>
      </c>
      <c r="AU2301" s="103">
        <v>0.247407411045003</v>
      </c>
      <c r="AV2301" s="103">
        <v>0.451921854162944</v>
      </c>
      <c r="AW2301" s="103">
        <v>0.45374080070354272</v>
      </c>
      <c r="AX2301" s="103">
        <f t="shared" si="2322"/>
        <v>-0.32758609170462272</v>
      </c>
      <c r="AY2301" s="103"/>
      <c r="AZ2301" s="103">
        <v>0.46066292272331905</v>
      </c>
      <c r="BA2301" s="103">
        <v>0.31944117858783716</v>
      </c>
      <c r="BB2301" s="103">
        <v>0.24975352569936002</v>
      </c>
      <c r="BC2301" s="103">
        <v>-8.7328995306666019E-2</v>
      </c>
      <c r="BD2301" s="103">
        <v>0.44743740192082748</v>
      </c>
      <c r="BE2301" s="103">
        <v>-6.7973725168963314E-2</v>
      </c>
      <c r="BF2301" s="103">
        <f t="shared" si="2323"/>
        <v>8.6626295793235872E-2</v>
      </c>
      <c r="BG2301" s="103">
        <v>0.40344504329935932</v>
      </c>
      <c r="BH2301" s="103">
        <v>0.16885693908284902</v>
      </c>
      <c r="BI2301" s="103">
        <v>0.32776884818369095</v>
      </c>
      <c r="BJ2301" s="103">
        <v>0.15137599376889416</v>
      </c>
      <c r="BK2301" s="103">
        <v>0.60773726438559195</v>
      </c>
      <c r="BL2301" s="103">
        <v>0.40530773523709984</v>
      </c>
      <c r="BM2301" s="103">
        <v>0.7661873591828412</v>
      </c>
      <c r="BN2301" s="103">
        <v>0.56979351197144612</v>
      </c>
      <c r="BO2301" s="103">
        <f t="shared" si="2324"/>
        <v>0.44427406468106795</v>
      </c>
      <c r="BP2301" s="103">
        <v>0.89566910468989014</v>
      </c>
      <c r="BQ2301" s="103">
        <v>0.41105528228741439</v>
      </c>
      <c r="BR2301" s="103">
        <v>-0.85627589415553995</v>
      </c>
      <c r="BS2301" s="103">
        <v>-0.92586223497771636</v>
      </c>
      <c r="BT2301" s="103">
        <v>-8.5924881819681789E-2</v>
      </c>
      <c r="BU2301" s="103">
        <v>-0.32129275465940582</v>
      </c>
      <c r="BV2301" s="103">
        <v>-1.0073997074529817</v>
      </c>
      <c r="BW2301" s="103">
        <v>0.17148564116761053</v>
      </c>
      <c r="BX2301" s="103">
        <v>-0.10558647375043473</v>
      </c>
      <c r="BY2301" s="103">
        <v>-0.4104449856672876</v>
      </c>
      <c r="BZ2301" s="102">
        <v>-0.41421179008691023</v>
      </c>
      <c r="CA2301" s="103">
        <f t="shared" si="2325"/>
        <v>-0.19206049032386355</v>
      </c>
      <c r="CB2301" s="103">
        <v>0.72780985784885177</v>
      </c>
      <c r="CC2301" s="103">
        <v>0.71052501158232595</v>
      </c>
      <c r="CD2301" s="103">
        <v>-5.0105829762770665E-3</v>
      </c>
      <c r="CE2301" s="103">
        <v>-0.31780059703830199</v>
      </c>
      <c r="CF2301" s="103">
        <v>-0.4331405804650999</v>
      </c>
      <c r="CG2301" s="103">
        <v>-1.1594125118685832</v>
      </c>
      <c r="CH2301" s="103">
        <v>8.7270818261482475E-2</v>
      </c>
      <c r="CI2301" s="103">
        <v>-0.23838430188932463</v>
      </c>
      <c r="CJ2301" s="102">
        <v>-2.3835747151745478E-2</v>
      </c>
      <c r="CK2301" s="102">
        <v>-0.15804767890945318</v>
      </c>
      <c r="CL2301" s="103">
        <f t="shared" si="2326"/>
        <v>-0.27729952648135653</v>
      </c>
      <c r="CM2301" s="103">
        <v>0.14609162840790038</v>
      </c>
      <c r="CN2301" s="103">
        <v>0.49562681343036091</v>
      </c>
      <c r="CO2301" s="103">
        <v>0.48099080571172725</v>
      </c>
      <c r="CP2301" s="103">
        <v>0.75462985121336446</v>
      </c>
      <c r="CQ2301" s="103">
        <v>0.46618260349611629</v>
      </c>
      <c r="CR2301" s="103">
        <v>0.32428055508128506</v>
      </c>
      <c r="CS2301" s="103">
        <v>0.72782073699888261</v>
      </c>
      <c r="CT2301" s="103">
        <v>0.51714713610460716</v>
      </c>
      <c r="CU2301" s="103">
        <v>0.34158141240619061</v>
      </c>
      <c r="CV2301" s="103">
        <v>0.70718628482356083</v>
      </c>
      <c r="CW2301" s="103">
        <v>0.44557469655510284</v>
      </c>
      <c r="CX2301" s="103">
        <v>0.61914737918947271</v>
      </c>
      <c r="CY2301" s="103">
        <v>0.47287465830231856</v>
      </c>
      <c r="CZ2301" s="103">
        <v>0.55500930312438246</v>
      </c>
      <c r="DA2301" s="103">
        <f t="shared" si="2327"/>
        <v>-6.4757661262203935E-3</v>
      </c>
      <c r="DB2301" s="102">
        <v>0.45298230031302267</v>
      </c>
      <c r="DC2301" s="102">
        <v>0.28190203416921128</v>
      </c>
      <c r="DD2301" s="102">
        <v>7.1651497972475497E-2</v>
      </c>
      <c r="DE2301" s="102">
        <v>0.39839608003303106</v>
      </c>
      <c r="DF2301" s="102">
        <v>0.19649493550041525</v>
      </c>
      <c r="DG2301" s="102">
        <v>-1.2963186269890563E-2</v>
      </c>
      <c r="DH2301" s="102">
        <v>0.45415303166278476</v>
      </c>
      <c r="DI2301" s="102">
        <v>0.23916770228293918</v>
      </c>
      <c r="DJ2301" s="102">
        <v>2.0838523958335818E-3</v>
      </c>
      <c r="DK2301" s="102">
        <v>0.43446246589183424</v>
      </c>
      <c r="DL2301" s="102">
        <v>0.35051929854334279</v>
      </c>
      <c r="DM2301" s="102">
        <v>8.6894707242923092E-4</v>
      </c>
      <c r="DN2301" s="104">
        <f>+DN2293*DN2633/DN$2629</f>
        <v>0.45022107238215719</v>
      </c>
      <c r="DO2301" s="102">
        <v>8.6894707242923092E-4</v>
      </c>
      <c r="DP2301" s="102">
        <v>0.52824961337883036</v>
      </c>
      <c r="DQ2301" s="102">
        <v>0.40200820192196585</v>
      </c>
      <c r="DR2301" s="102">
        <v>0.18558599407092338</v>
      </c>
      <c r="DS2301" s="102">
        <v>-0.22112034622959956</v>
      </c>
      <c r="DT2301" s="102">
        <v>-0.31966372730703008</v>
      </c>
      <c r="DU2301" s="102">
        <v>-0.25698512725471279</v>
      </c>
      <c r="DV2301" s="105">
        <f t="shared" si="2329"/>
        <v>0.22127002638320314</v>
      </c>
      <c r="DW2301" s="106">
        <f t="shared" si="2329"/>
        <v>0.15711609835015181</v>
      </c>
      <c r="DX2301" s="107">
        <f t="shared" si="2329"/>
        <v>-4.1072225480464263E-2</v>
      </c>
      <c r="DZ2301" s="102">
        <f t="shared" si="2330"/>
        <v>0.33043106558925445</v>
      </c>
      <c r="EC2301" s="102">
        <f t="shared" si="2331"/>
        <v>0.31583067756390326</v>
      </c>
      <c r="EF2301" s="102">
        <f t="shared" si="2332"/>
        <v>0.26873301271982525</v>
      </c>
      <c r="EI2301" s="102">
        <f t="shared" si="2333"/>
        <v>0.44530659298871877</v>
      </c>
      <c r="EL2301" s="102">
        <f t="shared" si="2334"/>
        <v>0.57496385228187596</v>
      </c>
      <c r="EO2301" s="102">
        <f t="shared" si="2335"/>
        <v>0.64609628017057763</v>
      </c>
    </row>
    <row r="2302" spans="1:145" ht="15.5" x14ac:dyDescent="0.35">
      <c r="A2302" s="56" t="s">
        <v>485</v>
      </c>
      <c r="B2302" s="102">
        <f t="shared" si="2317"/>
        <v>-1.6409994510857936E-2</v>
      </c>
      <c r="C2302" s="102">
        <f t="shared" si="2317"/>
        <v>-3.4852819358204438E-2</v>
      </c>
      <c r="D2302" s="102">
        <f t="shared" si="2317"/>
        <v>-3.3715478778175413E-2</v>
      </c>
      <c r="E2302" s="102">
        <f t="shared" si="2317"/>
        <v>-1.8080551296526859E-2</v>
      </c>
      <c r="F2302" s="102">
        <f t="shared" si="2317"/>
        <v>-7.4168617295484518E-2</v>
      </c>
      <c r="G2302" s="102">
        <f t="shared" si="2317"/>
        <v>-1.8419962333718062E-2</v>
      </c>
      <c r="H2302" s="102">
        <f t="shared" si="2317"/>
        <v>-4.9027342155260278E-2</v>
      </c>
      <c r="I2302" s="102">
        <f t="shared" si="2317"/>
        <v>-1.8163611556329194E-2</v>
      </c>
      <c r="J2302" s="102">
        <f t="shared" si="2317"/>
        <v>-0.16748888971366047</v>
      </c>
      <c r="K2302" s="102">
        <f t="shared" si="2317"/>
        <v>-5.6369939912665722E-2</v>
      </c>
      <c r="L2302" s="102">
        <f t="shared" si="2317"/>
        <v>8.4189716224342351E-3</v>
      </c>
      <c r="M2302" s="102">
        <f t="shared" si="2317"/>
        <v>-9.5142182978341632E-3</v>
      </c>
      <c r="N2302" s="102">
        <f t="shared" si="2317"/>
        <v>6.3601482240974186E-2</v>
      </c>
      <c r="O2302" s="102">
        <f t="shared" si="2317"/>
        <v>0.42938945657026545</v>
      </c>
      <c r="P2302" s="102">
        <f t="shared" si="2317"/>
        <v>1.0767474494986922</v>
      </c>
      <c r="Q2302" s="102">
        <f t="shared" si="2317"/>
        <v>0.96604382754164952</v>
      </c>
      <c r="R2302" s="102">
        <f t="shared" si="2317"/>
        <v>1.0666086318098622</v>
      </c>
      <c r="S2302" s="102">
        <f t="shared" si="2317"/>
        <v>1.2671515445000692</v>
      </c>
      <c r="T2302" s="102">
        <f t="shared" si="2317"/>
        <v>2.9889817016925013</v>
      </c>
      <c r="U2302" s="102">
        <f t="shared" si="2317"/>
        <v>3.8643908173718806</v>
      </c>
      <c r="V2302" s="102">
        <f t="shared" si="2317"/>
        <v>3.3707847862323992</v>
      </c>
      <c r="W2302" s="102">
        <f t="shared" si="2317"/>
        <v>3.4334765472724724</v>
      </c>
      <c r="X2302" s="103">
        <f t="shared" si="2317"/>
        <v>-1.2814334083873886</v>
      </c>
      <c r="Y2302" s="103">
        <f t="shared" si="2317"/>
        <v>-0.88400852182089107</v>
      </c>
      <c r="Z2302" s="102">
        <f t="shared" si="2317"/>
        <v>0.17540460829037788</v>
      </c>
      <c r="AA2302" s="102">
        <f t="shared" si="2317"/>
        <v>-1.599815469268896</v>
      </c>
      <c r="AB2302" s="102">
        <v>0.56137212188043095</v>
      </c>
      <c r="AC2302" s="102">
        <v>0.72879409274104168</v>
      </c>
      <c r="AD2302" s="102">
        <v>0.34958826501407497</v>
      </c>
      <c r="AE2302" s="102">
        <f t="shared" si="2318"/>
        <v>-1.2224877982343874</v>
      </c>
      <c r="AF2302" s="102">
        <v>-0.48222040253502169</v>
      </c>
      <c r="AG2302" s="102">
        <v>-0.63517535003650805</v>
      </c>
      <c r="AH2302" s="102">
        <v>-0.57190371949644681</v>
      </c>
      <c r="AI2302" s="102">
        <v>-0.93663036205510697</v>
      </c>
      <c r="AJ2302" s="103">
        <f t="shared" si="2319"/>
        <v>-1.5071343032292643</v>
      </c>
      <c r="AK2302" s="103">
        <v>-0.90731279287211153</v>
      </c>
      <c r="AL2302" s="103">
        <v>-0.29833089732204532</v>
      </c>
      <c r="AM2302" s="103">
        <v>-6.3735993217859221E-2</v>
      </c>
      <c r="AN2302" s="103">
        <v>-7.9110892841211242E-2</v>
      </c>
      <c r="AO2302" s="103">
        <f t="shared" si="2320"/>
        <v>-2.4514490837026734</v>
      </c>
      <c r="AP2302" s="103">
        <v>-1.6606654168412409</v>
      </c>
      <c r="AQ2302" s="103">
        <v>-2.007805376132406</v>
      </c>
      <c r="AR2302" s="103">
        <v>-1.3279911147864669</v>
      </c>
      <c r="AS2302" s="103">
        <f t="shared" si="2321"/>
        <v>-1.6129066752846921</v>
      </c>
      <c r="AT2302" s="103">
        <v>-0.23825043647025601</v>
      </c>
      <c r="AU2302" s="103">
        <v>-0.62136970303580086</v>
      </c>
      <c r="AV2302" s="103">
        <v>7.9122073891188277E-2</v>
      </c>
      <c r="AW2302" s="103">
        <v>7.9440533424100082E-2</v>
      </c>
      <c r="AX2302" s="103">
        <f t="shared" si="2322"/>
        <v>-0.37388236826712729</v>
      </c>
      <c r="AY2302" s="103"/>
      <c r="AZ2302" s="103">
        <v>-0.80306900439789997</v>
      </c>
      <c r="BA2302" s="103">
        <v>-1.0564367475725804</v>
      </c>
      <c r="BB2302" s="103">
        <v>0.27187751417260581</v>
      </c>
      <c r="BC2302" s="103">
        <v>-0.10920732390979569</v>
      </c>
      <c r="BD2302" s="103">
        <v>0.66262682659307037</v>
      </c>
      <c r="BE2302" s="103">
        <v>0.19483324825820256</v>
      </c>
      <c r="BF2302" s="103">
        <f t="shared" si="2323"/>
        <v>1.4384943347459728E-2</v>
      </c>
      <c r="BG2302" s="103">
        <v>0.42088771610364828</v>
      </c>
      <c r="BH2302" s="103">
        <v>-0.20634223759789863</v>
      </c>
      <c r="BI2302" s="103">
        <v>0.11919214783841976</v>
      </c>
      <c r="BJ2302" s="103">
        <v>-0.24070606860184665</v>
      </c>
      <c r="BK2302" s="103">
        <v>0.34941755831098437</v>
      </c>
      <c r="BL2302" s="103">
        <v>-0.32654362929893627</v>
      </c>
      <c r="BM2302" s="103">
        <v>0.40679819101244036</v>
      </c>
      <c r="BN2302" s="103">
        <v>-0.2560855307787715</v>
      </c>
      <c r="BO2302" s="103">
        <f t="shared" si="2324"/>
        <v>0.22442986870164339</v>
      </c>
      <c r="BP2302" s="103">
        <v>0.14600723275008431</v>
      </c>
      <c r="BQ2302" s="103">
        <v>0.15655861610042471</v>
      </c>
      <c r="BR2302" s="103">
        <v>-0.95685048772881764</v>
      </c>
      <c r="BS2302" s="103">
        <v>-2.0221796830532472</v>
      </c>
      <c r="BT2302" s="103">
        <v>-0.84556639955874158</v>
      </c>
      <c r="BU2302" s="103">
        <v>-1.2907537325038851</v>
      </c>
      <c r="BV2302" s="103">
        <v>-2.051063650798596</v>
      </c>
      <c r="BW2302" s="103">
        <v>-0.41324655805500066</v>
      </c>
      <c r="BX2302" s="103">
        <v>-0.56112722954203531</v>
      </c>
      <c r="BY2302" s="103">
        <v>-0.80761364916440237</v>
      </c>
      <c r="BZ2302" s="102">
        <v>-0.20769398386967736</v>
      </c>
      <c r="CA2302" s="103">
        <f t="shared" si="2325"/>
        <v>-0.20831763745152448</v>
      </c>
      <c r="CB2302" s="103">
        <v>-0.11285811209500672</v>
      </c>
      <c r="CC2302" s="103">
        <v>-0.12504280614649396</v>
      </c>
      <c r="CD2302" s="103">
        <v>-0.6620556624113958</v>
      </c>
      <c r="CE2302" s="103">
        <v>-0.25646292121048803</v>
      </c>
      <c r="CF2302" s="103">
        <v>-0.27763581695720774</v>
      </c>
      <c r="CG2302" s="103">
        <v>-0.71661987550142336</v>
      </c>
      <c r="CH2302" s="103">
        <v>-1.0563680699477913E-3</v>
      </c>
      <c r="CI2302" s="103">
        <v>-8.2282584117687754E-2</v>
      </c>
      <c r="CJ2302" s="102">
        <v>9.1437880359050788E-2</v>
      </c>
      <c r="CK2302" s="102">
        <v>-7.3148558042758952E-2</v>
      </c>
      <c r="CL2302" s="103">
        <f t="shared" si="2326"/>
        <v>0.31369499052059502</v>
      </c>
      <c r="CM2302" s="103">
        <v>-0.14529816081539829</v>
      </c>
      <c r="CN2302" s="103">
        <v>-0.21026449805714814</v>
      </c>
      <c r="CO2302" s="103">
        <v>-0.20917810775158849</v>
      </c>
      <c r="CP2302" s="103">
        <v>0.29781567593966646</v>
      </c>
      <c r="CQ2302" s="103">
        <v>-0.12889582037612007</v>
      </c>
      <c r="CR2302" s="103">
        <v>-0.62878348717196675</v>
      </c>
      <c r="CS2302" s="103">
        <v>0.5692799674340423</v>
      </c>
      <c r="CT2302" s="103">
        <v>0.55182535771062657</v>
      </c>
      <c r="CU2302" s="103">
        <v>0.11956075694494664</v>
      </c>
      <c r="CV2302" s="103">
        <v>0.25236787031501817</v>
      </c>
      <c r="CW2302" s="103">
        <v>0.17236616974842156</v>
      </c>
      <c r="CX2302" s="103">
        <v>0.16678220327499205</v>
      </c>
      <c r="CY2302" s="103">
        <v>0.1628157164290587</v>
      </c>
      <c r="CZ2302" s="103">
        <v>0.15258210207947723</v>
      </c>
      <c r="DA2302" s="103">
        <f t="shared" si="2327"/>
        <v>1.5919514437814768</v>
      </c>
      <c r="DB2302" s="102">
        <v>0.25728115355080278</v>
      </c>
      <c r="DC2302" s="102">
        <v>3.2690067463115396E-2</v>
      </c>
      <c r="DD2302" s="102">
        <v>-0.24928384520890437</v>
      </c>
      <c r="DE2302" s="102">
        <v>2.528352449272608E-2</v>
      </c>
      <c r="DF2302" s="102">
        <v>-0.16953291508363258</v>
      </c>
      <c r="DG2302" s="102">
        <v>-0.46675421050073551</v>
      </c>
      <c r="DH2302" s="102">
        <v>0.32842310866635954</v>
      </c>
      <c r="DI2302" s="102">
        <v>0.30974380710371857</v>
      </c>
      <c r="DJ2302" s="102">
        <v>0.24964255281692202</v>
      </c>
      <c r="DK2302" s="102">
        <v>0.2660469259405171</v>
      </c>
      <c r="DL2302" s="102">
        <v>0.26441457658297229</v>
      </c>
      <c r="DM2302" s="102">
        <v>0.24871929277750118</v>
      </c>
      <c r="DN2302" s="104">
        <f>+DN2294*DN2634/DN$2629</f>
        <v>0.41975297999339339</v>
      </c>
      <c r="DO2302" s="102">
        <v>0.24871929277750118</v>
      </c>
      <c r="DP2302" s="102">
        <v>0.12781934899013031</v>
      </c>
      <c r="DQ2302" s="102">
        <v>-1.2408376259716014E-3</v>
      </c>
      <c r="DR2302" s="102">
        <v>-0.193366104204719</v>
      </c>
      <c r="DS2302" s="102">
        <v>0.43992306604685594</v>
      </c>
      <c r="DT2302" s="102">
        <v>0.34122762825615705</v>
      </c>
      <c r="DU2302" s="102">
        <v>0.3182445974248776</v>
      </c>
      <c r="DV2302" s="105">
        <f t="shared" si="2329"/>
        <v>0.28937108862035654</v>
      </c>
      <c r="DW2302" s="106">
        <f t="shared" si="2329"/>
        <v>0.24901084367101389</v>
      </c>
      <c r="DX2302" s="107">
        <f t="shared" si="2329"/>
        <v>0.1505075893554006</v>
      </c>
      <c r="DZ2302" s="102">
        <f t="shared" si="2330"/>
        <v>0.22270177357551438</v>
      </c>
      <c r="EC2302" s="102">
        <f t="shared" si="2331"/>
        <v>0.29234244354129024</v>
      </c>
      <c r="EF2302" s="102">
        <f t="shared" si="2332"/>
        <v>0.33662728089670624</v>
      </c>
      <c r="EI2302" s="102">
        <f t="shared" si="2333"/>
        <v>0.4212616337470651</v>
      </c>
      <c r="EL2302" s="102">
        <f t="shared" si="2334"/>
        <v>0.50319654475782694</v>
      </c>
      <c r="EO2302" s="102">
        <f t="shared" si="2335"/>
        <v>0.58716463175921929</v>
      </c>
    </row>
    <row r="2303" spans="1:145" ht="15.5" x14ac:dyDescent="0.35">
      <c r="A2303" s="56" t="s">
        <v>486</v>
      </c>
      <c r="B2303" s="102">
        <f t="shared" si="2317"/>
        <v>-6.0291836268028337E-2</v>
      </c>
      <c r="C2303" s="102">
        <f t="shared" si="2317"/>
        <v>-2.2361298198714453E-2</v>
      </c>
      <c r="D2303" s="102">
        <f t="shared" si="2317"/>
        <v>-0.14414088295658084</v>
      </c>
      <c r="E2303" s="102">
        <f t="shared" si="2317"/>
        <v>-0.15225913499825425</v>
      </c>
      <c r="F2303" s="102">
        <f t="shared" si="2317"/>
        <v>-0.26158967394079585</v>
      </c>
      <c r="G2303" s="102">
        <f t="shared" si="2317"/>
        <v>-0.47679841230991882</v>
      </c>
      <c r="H2303" s="102">
        <f t="shared" si="2317"/>
        <v>-0.37011541568455858</v>
      </c>
      <c r="I2303" s="102">
        <f t="shared" si="2317"/>
        <v>-0.36122203979092637</v>
      </c>
      <c r="J2303" s="102">
        <f t="shared" si="2317"/>
        <v>-0.18753601526200553</v>
      </c>
      <c r="K2303" s="102">
        <f t="shared" si="2317"/>
        <v>-0.15128724719866005</v>
      </c>
      <c r="L2303" s="102">
        <f t="shared" si="2317"/>
        <v>-7.043616105793285E-2</v>
      </c>
      <c r="M2303" s="102">
        <f t="shared" si="2317"/>
        <v>2.7101796584831209E-2</v>
      </c>
      <c r="N2303" s="102">
        <f t="shared" si="2317"/>
        <v>-0.11115626054505601</v>
      </c>
      <c r="O2303" s="102">
        <f t="shared" si="2317"/>
        <v>-0.17308889808604355</v>
      </c>
      <c r="P2303" s="102">
        <f t="shared" si="2317"/>
        <v>-0.14934837754585736</v>
      </c>
      <c r="Q2303" s="102">
        <f t="shared" si="2317"/>
        <v>-0.23089945200616732</v>
      </c>
      <c r="R2303" s="102">
        <f t="shared" si="2317"/>
        <v>-0.13152889492198297</v>
      </c>
      <c r="S2303" s="102">
        <f t="shared" si="2317"/>
        <v>0.16288657002508364</v>
      </c>
      <c r="T2303" s="102">
        <f t="shared" si="2317"/>
        <v>0.12730759635090885</v>
      </c>
      <c r="U2303" s="102">
        <f t="shared" si="2317"/>
        <v>0.44894404040449698</v>
      </c>
      <c r="V2303" s="102">
        <f t="shared" si="2317"/>
        <v>0.40503086349299572</v>
      </c>
      <c r="W2303" s="102">
        <f t="shared" si="2317"/>
        <v>0.49704817868800039</v>
      </c>
      <c r="X2303" s="103">
        <f t="shared" si="2317"/>
        <v>-0.97330266764140194</v>
      </c>
      <c r="Y2303" s="103">
        <f t="shared" si="2317"/>
        <v>-0.24275190776389624</v>
      </c>
      <c r="Z2303" s="102">
        <f t="shared" si="2317"/>
        <v>0.38558920996840057</v>
      </c>
      <c r="AA2303" s="102">
        <f t="shared" si="2317"/>
        <v>-2.4081072503326098E-2</v>
      </c>
      <c r="AB2303" s="102">
        <v>6.7580626109133971E-2</v>
      </c>
      <c r="AC2303" s="102">
        <v>3.7870737789341448E-2</v>
      </c>
      <c r="AD2303" s="102">
        <v>-0.583839268347777</v>
      </c>
      <c r="AE2303" s="102">
        <f t="shared" si="2318"/>
        <v>-0.30725464320784535</v>
      </c>
      <c r="AF2303" s="102">
        <v>0.39703897996147264</v>
      </c>
      <c r="AG2303" s="102">
        <v>0.50504583525390467</v>
      </c>
      <c r="AH2303" s="102">
        <v>-0.34288426650286635</v>
      </c>
      <c r="AI2303" s="102">
        <v>-0.50924598783168395</v>
      </c>
      <c r="AJ2303" s="103">
        <f t="shared" si="2319"/>
        <v>5.6818282551767171E-2</v>
      </c>
      <c r="AK2303" s="103">
        <v>-0.17709750414302813</v>
      </c>
      <c r="AL2303" s="103">
        <v>0.15863355223062681</v>
      </c>
      <c r="AM2303" s="103">
        <v>-9.259775118121602E-2</v>
      </c>
      <c r="AN2303" s="103">
        <v>-0.10388335640278638</v>
      </c>
      <c r="AO2303" s="103">
        <f t="shared" si="2320"/>
        <v>-0.74469140827338198</v>
      </c>
      <c r="AP2303" s="103">
        <v>-0.184194507770366</v>
      </c>
      <c r="AQ2303" s="103">
        <v>-4.4480585050356403E-2</v>
      </c>
      <c r="AR2303" s="103">
        <v>-0.24022290784980554</v>
      </c>
      <c r="AS2303" s="103">
        <f t="shared" si="2321"/>
        <v>-0.35542248315923369</v>
      </c>
      <c r="AT2303" s="103">
        <v>-1.9789180610336538E-2</v>
      </c>
      <c r="AU2303" s="103">
        <v>-9.9074792875065501E-2</v>
      </c>
      <c r="AV2303" s="103">
        <v>-0.19286523150421972</v>
      </c>
      <c r="AW2303" s="103">
        <v>-0.2375757286818799</v>
      </c>
      <c r="AX2303" s="103">
        <f t="shared" si="2322"/>
        <v>-0.15350912522752883</v>
      </c>
      <c r="AY2303" s="103"/>
      <c r="AZ2303" s="103">
        <v>-0.17288812292331546</v>
      </c>
      <c r="BA2303" s="103">
        <v>-0.29026660951893007</v>
      </c>
      <c r="BB2303" s="103">
        <v>-9.2805628739501527E-3</v>
      </c>
      <c r="BC2303" s="103">
        <v>-0.14374529295803262</v>
      </c>
      <c r="BD2303" s="103">
        <v>7.8632492133951959E-2</v>
      </c>
      <c r="BE2303" s="103">
        <v>-2.1421125788535229E-2</v>
      </c>
      <c r="BF2303" s="103">
        <f t="shared" si="2323"/>
        <v>0.11106813354768814</v>
      </c>
      <c r="BG2303" s="103">
        <v>9.9838840289553546E-2</v>
      </c>
      <c r="BH2303" s="103">
        <v>-0.16629588072080415</v>
      </c>
      <c r="BI2303" s="103">
        <v>5.4094397825418569E-2</v>
      </c>
      <c r="BJ2303" s="103">
        <v>-7.1583902875144651E-3</v>
      </c>
      <c r="BK2303" s="103">
        <v>2.9674567682847017E-2</v>
      </c>
      <c r="BL2303" s="103">
        <v>-0.1626386391951406</v>
      </c>
      <c r="BM2303" s="103">
        <v>7.641102265739437E-2</v>
      </c>
      <c r="BN2303" s="103">
        <v>-0.16504392056988257</v>
      </c>
      <c r="BO2303" s="103">
        <f t="shared" si="2324"/>
        <v>2.4363381179309855E-2</v>
      </c>
      <c r="BP2303" s="103">
        <v>0.18526808432279118</v>
      </c>
      <c r="BQ2303" s="103">
        <v>0.19865669900614036</v>
      </c>
      <c r="BR2303" s="103">
        <v>-0.43880678485930963</v>
      </c>
      <c r="BS2303" s="103">
        <v>-1.1690645674963831</v>
      </c>
      <c r="BT2303" s="103">
        <v>-0.35844152256578055</v>
      </c>
      <c r="BU2303" s="103">
        <v>-0.50757939887881187</v>
      </c>
      <c r="BV2303" s="103">
        <v>-0.56370857374770811</v>
      </c>
      <c r="BW2303" s="103">
        <v>-0.26299279950359</v>
      </c>
      <c r="BX2303" s="103">
        <v>-0.45175240912611364</v>
      </c>
      <c r="BY2303" s="103">
        <v>-0.34144888144301588</v>
      </c>
      <c r="BZ2303" s="102">
        <v>-0.1325206612755413</v>
      </c>
      <c r="CA2303" s="103">
        <f t="shared" si="2325"/>
        <v>0.10016131169373184</v>
      </c>
      <c r="CB2303" s="103">
        <v>2.981454998917989E-2</v>
      </c>
      <c r="CC2303" s="103">
        <v>2.146358385302995E-2</v>
      </c>
      <c r="CD2303" s="103">
        <v>-0.29670430266463382</v>
      </c>
      <c r="CE2303" s="103">
        <v>-7.4503867991521394E-2</v>
      </c>
      <c r="CF2303" s="103">
        <v>-0.11816231568618885</v>
      </c>
      <c r="CG2303" s="103">
        <v>-0.11741620778123006</v>
      </c>
      <c r="CH2303" s="103">
        <v>-3.3931693198399379E-2</v>
      </c>
      <c r="CI2303" s="103">
        <v>-0.13224096703385127</v>
      </c>
      <c r="CJ2303" s="102">
        <v>-6.7670918871832991E-2</v>
      </c>
      <c r="CK2303" s="102">
        <v>-0.16419405957770639</v>
      </c>
      <c r="CL2303" s="103">
        <f t="shared" si="2326"/>
        <v>-2.0500543414873375E-3</v>
      </c>
      <c r="CM2303" s="103">
        <v>-8.7759045742783568E-3</v>
      </c>
      <c r="CN2303" s="103">
        <v>0.32793063430124103</v>
      </c>
      <c r="CO2303" s="103">
        <v>0.32721221704147863</v>
      </c>
      <c r="CP2303" s="103">
        <v>0.41047037220526716</v>
      </c>
      <c r="CQ2303" s="103">
        <v>0.32568524466220711</v>
      </c>
      <c r="CR2303" s="103">
        <v>6.2686030464817785E-2</v>
      </c>
      <c r="CS2303" s="103">
        <v>0.58854749227776237</v>
      </c>
      <c r="CT2303" s="103">
        <v>0.49658219115814634</v>
      </c>
      <c r="CU2303" s="103">
        <v>0.32738321702528256</v>
      </c>
      <c r="CV2303" s="103">
        <v>0.32397885511118546</v>
      </c>
      <c r="CW2303" s="103">
        <v>0.30083808610326152</v>
      </c>
      <c r="CX2303" s="103">
        <v>0.38741656598242136</v>
      </c>
      <c r="CY2303" s="103">
        <v>0.39201909834682919</v>
      </c>
      <c r="CZ2303" s="103">
        <v>0.17168005413995063</v>
      </c>
      <c r="DA2303" s="103">
        <f t="shared" si="2327"/>
        <v>0.49945100177198032</v>
      </c>
      <c r="DB2303" s="102">
        <v>0.87355341495994077</v>
      </c>
      <c r="DC2303" s="102">
        <v>0.89369763813510461</v>
      </c>
      <c r="DD2303" s="102">
        <v>0.88486774345218633</v>
      </c>
      <c r="DE2303" s="102">
        <v>0.79791739440469389</v>
      </c>
      <c r="DF2303" s="102">
        <v>0.82198342974604222</v>
      </c>
      <c r="DG2303" s="102">
        <v>0.83534950337534419</v>
      </c>
      <c r="DH2303" s="102">
        <v>0.7048137874954522</v>
      </c>
      <c r="DI2303" s="102">
        <v>0.6764271705263184</v>
      </c>
      <c r="DJ2303" s="102">
        <v>0.64629451891863787</v>
      </c>
      <c r="DK2303" s="102">
        <v>0.56466598454124617</v>
      </c>
      <c r="DL2303" s="102">
        <v>0.5029207146417809</v>
      </c>
      <c r="DM2303" s="102">
        <v>0.49370726165030954</v>
      </c>
      <c r="DN2303" s="104">
        <f>+DN2295*DN2635/DN$2629</f>
        <v>-0.20193821598662764</v>
      </c>
      <c r="DO2303" s="102">
        <v>0.49370726165030954</v>
      </c>
      <c r="DP2303" s="102">
        <v>-7.6342828023403583E-3</v>
      </c>
      <c r="DQ2303" s="102">
        <v>-0.10412670431318499</v>
      </c>
      <c r="DR2303" s="102">
        <v>-5.5277963595394983E-2</v>
      </c>
      <c r="DS2303" s="102">
        <v>-5.6656674676083756E-2</v>
      </c>
      <c r="DT2303" s="102">
        <v>-0.17809260619629316</v>
      </c>
      <c r="DU2303" s="102">
        <v>6.4051858674817705E-2</v>
      </c>
      <c r="DV2303" s="105">
        <f t="shared" si="2329"/>
        <v>0.10343211378631691</v>
      </c>
      <c r="DW2303" s="106">
        <f t="shared" si="2329"/>
        <v>4.1437756424365473E-2</v>
      </c>
      <c r="DX2303" s="107">
        <f t="shared" si="2329"/>
        <v>-3.7325488784492301E-2</v>
      </c>
      <c r="DZ2303" s="102">
        <f t="shared" si="2330"/>
        <v>0.1860867378878383</v>
      </c>
      <c r="EC2303" s="102">
        <f t="shared" si="2331"/>
        <v>0.1282668888228374</v>
      </c>
      <c r="EF2303" s="102">
        <f t="shared" si="2332"/>
        <v>0.10260617427467811</v>
      </c>
      <c r="EI2303" s="102">
        <f t="shared" si="2333"/>
        <v>6.1884914723662914E-2</v>
      </c>
      <c r="EL2303" s="102">
        <f t="shared" si="2334"/>
        <v>9.9691492503767479E-2</v>
      </c>
      <c r="EO2303" s="102">
        <f t="shared" si="2335"/>
        <v>9.395262011151137E-2</v>
      </c>
    </row>
    <row r="2304" spans="1:145" ht="15.5" x14ac:dyDescent="0.35">
      <c r="A2304" s="56" t="s">
        <v>611</v>
      </c>
      <c r="B2304" s="102" t="e">
        <f t="shared" ref="B2304:AA2304" si="2336">+B2296*B2629/B$2629</f>
        <v>#VALUE!</v>
      </c>
      <c r="C2304" s="102" t="e">
        <f t="shared" si="2336"/>
        <v>#VALUE!</v>
      </c>
      <c r="D2304" s="102" t="e">
        <f t="shared" si="2336"/>
        <v>#VALUE!</v>
      </c>
      <c r="E2304" s="102" t="e">
        <f t="shared" si="2336"/>
        <v>#VALUE!</v>
      </c>
      <c r="F2304" s="102">
        <f t="shared" si="2336"/>
        <v>-4.7126371519084032</v>
      </c>
      <c r="G2304" s="102">
        <f t="shared" si="2336"/>
        <v>-5.1781712717972033</v>
      </c>
      <c r="H2304" s="102" t="e">
        <f t="shared" si="2336"/>
        <v>#VALUE!</v>
      </c>
      <c r="I2304" s="102" t="e">
        <f t="shared" si="2336"/>
        <v>#VALUE!</v>
      </c>
      <c r="J2304" s="102" t="e">
        <f t="shared" si="2336"/>
        <v>#VALUE!</v>
      </c>
      <c r="K2304" s="102" t="e">
        <f t="shared" si="2336"/>
        <v>#VALUE!</v>
      </c>
      <c r="L2304" s="102" t="e">
        <f t="shared" si="2336"/>
        <v>#VALUE!</v>
      </c>
      <c r="M2304" s="102" t="e">
        <f t="shared" si="2336"/>
        <v>#VALUE!</v>
      </c>
      <c r="N2304" s="102" t="e">
        <f t="shared" si="2336"/>
        <v>#VALUE!</v>
      </c>
      <c r="O2304" s="102" t="e">
        <f t="shared" si="2336"/>
        <v>#VALUE!</v>
      </c>
      <c r="P2304" s="102" t="e">
        <f t="shared" si="2336"/>
        <v>#VALUE!</v>
      </c>
      <c r="Q2304" s="102" t="e">
        <f t="shared" si="2336"/>
        <v>#VALUE!</v>
      </c>
      <c r="R2304" s="102" t="e">
        <f t="shared" si="2336"/>
        <v>#VALUE!</v>
      </c>
      <c r="S2304" s="102" t="e">
        <f t="shared" si="2336"/>
        <v>#VALUE!</v>
      </c>
      <c r="T2304" s="102" t="e">
        <f t="shared" si="2336"/>
        <v>#VALUE!</v>
      </c>
      <c r="U2304" s="102" t="e">
        <f t="shared" si="2336"/>
        <v>#VALUE!</v>
      </c>
      <c r="V2304" s="102" t="e">
        <f t="shared" si="2336"/>
        <v>#VALUE!</v>
      </c>
      <c r="W2304" s="102" t="e">
        <f t="shared" si="2336"/>
        <v>#VALUE!</v>
      </c>
      <c r="X2304" s="103" t="e">
        <f t="shared" si="2336"/>
        <v>#VALUE!</v>
      </c>
      <c r="Y2304" s="103" t="e">
        <f t="shared" si="2336"/>
        <v>#VALUE!</v>
      </c>
      <c r="Z2304" s="102" t="e">
        <f t="shared" si="2336"/>
        <v>#VALUE!</v>
      </c>
      <c r="AA2304" s="102" t="e">
        <f t="shared" si="2336"/>
        <v>#VALUE!</v>
      </c>
      <c r="AB2304" s="102">
        <v>3.012799348058123</v>
      </c>
      <c r="AC2304" s="102">
        <v>4.3724254504430604</v>
      </c>
      <c r="AD2304" s="102">
        <v>3.4151927071288313</v>
      </c>
      <c r="AE2304" s="102" t="e">
        <f>+AE2296*AE2629/AE$2629</f>
        <v>#VALUE!</v>
      </c>
      <c r="AF2304" s="102">
        <v>2.9123896097407105</v>
      </c>
      <c r="AG2304" s="102">
        <v>2.7473924355411632</v>
      </c>
      <c r="AH2304" s="102">
        <v>1.315591363650757</v>
      </c>
      <c r="AI2304" s="102">
        <v>0.33953343730275665</v>
      </c>
      <c r="AJ2304" s="103" t="e">
        <f>+AJ2296*AJ2629/AJ$2629</f>
        <v>#VALUE!</v>
      </c>
      <c r="AK2304" s="103">
        <v>-2.7336819770492329</v>
      </c>
      <c r="AL2304" s="103">
        <v>-0.31518321449711301</v>
      </c>
      <c r="AM2304" s="103">
        <v>-0.63922732883504696</v>
      </c>
      <c r="AN2304" s="103">
        <v>-0.66786363405670257</v>
      </c>
      <c r="AO2304" s="103" t="e">
        <f>+AO2296*AO2629/AO$2629</f>
        <v>#VALUE!</v>
      </c>
      <c r="AP2304" s="103">
        <v>-3.081097081637969</v>
      </c>
      <c r="AQ2304" s="103">
        <v>-3.7939528103617275</v>
      </c>
      <c r="AR2304" s="103">
        <v>-2.0616253512420499</v>
      </c>
      <c r="AS2304" s="103" t="e">
        <f>+AS2296*AS2629/AS$2629</f>
        <v>#VALUE!</v>
      </c>
      <c r="AT2304" s="103">
        <v>0.45509334997151801</v>
      </c>
      <c r="AU2304" s="103">
        <v>-1.0801890151084517</v>
      </c>
      <c r="AV2304" s="103">
        <v>-5.5281336229324997E-2</v>
      </c>
      <c r="AW2304" s="103">
        <v>-0.42448701809568151</v>
      </c>
      <c r="AX2304" s="103" t="e">
        <f>+AX2296*AX2629/AX$2629</f>
        <v>#VALUE!</v>
      </c>
      <c r="AY2304" s="103"/>
      <c r="AZ2304" s="103">
        <v>-3.3467183401870187E-2</v>
      </c>
      <c r="BA2304" s="103">
        <v>-1.0493617043155845</v>
      </c>
      <c r="BB2304" s="103">
        <v>1.9285201033411623</v>
      </c>
      <c r="BC2304" s="103">
        <v>0.87034876886175294</v>
      </c>
      <c r="BD2304" s="103">
        <v>2.1987873246780127</v>
      </c>
      <c r="BE2304" s="103">
        <v>0.87470174475837514</v>
      </c>
      <c r="BF2304" s="103" t="e">
        <f>+BF2296*BF2629/BF$2629</f>
        <v>#VALUE!</v>
      </c>
      <c r="BG2304" s="103">
        <v>2.497894894384495</v>
      </c>
      <c r="BH2304" s="103">
        <v>1.2032360150921622</v>
      </c>
      <c r="BI2304" s="103">
        <v>2.1351897852699073</v>
      </c>
      <c r="BJ2304" s="103">
        <v>1.1042234833957056</v>
      </c>
      <c r="BK2304" s="103">
        <v>2.5414608734125492</v>
      </c>
      <c r="BL2304" s="103">
        <v>1.1215413677527273</v>
      </c>
      <c r="BM2304" s="103">
        <v>2.7352638743580964</v>
      </c>
      <c r="BN2304" s="103">
        <v>1.2763676400660189</v>
      </c>
      <c r="BO2304" s="103" t="e">
        <f>+BO2296*BO2629/BO$2629</f>
        <v>#VALUE!</v>
      </c>
      <c r="BP2304" s="103">
        <v>2.6032009664695615</v>
      </c>
      <c r="BQ2304" s="103">
        <v>-0.17898122895016205</v>
      </c>
      <c r="BR2304" s="103">
        <v>-5.8709200898642617</v>
      </c>
      <c r="BS2304" s="103">
        <v>-9.1825451107729812</v>
      </c>
      <c r="BT2304" s="103">
        <v>-1.7363732001923051</v>
      </c>
      <c r="BU2304" s="103">
        <v>-3.2872809044769911</v>
      </c>
      <c r="BV2304" s="103">
        <v>-6.4213079132453004</v>
      </c>
      <c r="BW2304" s="103">
        <v>-0.79035294573418091</v>
      </c>
      <c r="BX2304" s="103">
        <v>-1.4790664863612286</v>
      </c>
      <c r="BY2304" s="103">
        <v>-2.7381669422517052</v>
      </c>
      <c r="BZ2304" s="102">
        <v>-1.0358028900097467</v>
      </c>
      <c r="CA2304" s="103" t="e">
        <f>+CA2296*CA2629/CA$2629</f>
        <v>#VALUE!</v>
      </c>
      <c r="CB2304" s="103">
        <v>1.2503031357933299</v>
      </c>
      <c r="CC2304" s="103">
        <v>1.2307974641714567</v>
      </c>
      <c r="CD2304" s="103">
        <v>-1.3202369083599708</v>
      </c>
      <c r="CE2304" s="103">
        <v>-0.11353894304748816</v>
      </c>
      <c r="CF2304" s="103">
        <v>-0.34238838191024562</v>
      </c>
      <c r="CG2304" s="103">
        <v>-2.5554732885606457</v>
      </c>
      <c r="CH2304" s="103">
        <v>0.79802019342060082</v>
      </c>
      <c r="CI2304" s="103">
        <v>4.6326513146752527E-2</v>
      </c>
      <c r="CJ2304" s="102">
        <v>0.19521527097022034</v>
      </c>
      <c r="CK2304" s="102">
        <v>-0.26864285947725247</v>
      </c>
      <c r="CL2304" s="103" t="e">
        <f>+CL2296*CL2629/CL$2629</f>
        <v>#VALUE!</v>
      </c>
      <c r="CM2304" s="103">
        <v>0.70827818165841883</v>
      </c>
      <c r="CN2304" s="103">
        <v>1.7537477019407519</v>
      </c>
      <c r="CO2304" s="103">
        <v>1.8217227066567163</v>
      </c>
      <c r="CP2304" s="103">
        <v>3.7637315617668778</v>
      </c>
      <c r="CQ2304" s="103">
        <v>1.9227804092412297</v>
      </c>
      <c r="CR2304" s="103">
        <v>0.23567239686685698</v>
      </c>
      <c r="CS2304" s="103">
        <v>4.7771406580123852</v>
      </c>
      <c r="CT2304" s="103">
        <v>3.3255169710512025</v>
      </c>
      <c r="CU2304" s="103">
        <v>1.8692018211436872</v>
      </c>
      <c r="CV2304" s="103">
        <v>2.2473498256226772</v>
      </c>
      <c r="CW2304" s="103">
        <v>1.6461262112334236</v>
      </c>
      <c r="CX2304" s="103">
        <v>2.0189889806967818</v>
      </c>
      <c r="CY2304" s="103">
        <v>1.8036300834888352</v>
      </c>
      <c r="CZ2304" s="103">
        <v>1.3352822905217896</v>
      </c>
      <c r="DA2304" s="103" t="e">
        <f t="shared" ref="DA2304" si="2337">+DA2296*DA2629/DA$2629</f>
        <v>#VALUE!</v>
      </c>
      <c r="DB2304" s="102">
        <v>4.3811037345807238</v>
      </c>
      <c r="DC2304" s="102">
        <v>3.2226768422564791</v>
      </c>
      <c r="DD2304" s="102">
        <v>2.7449813395763676</v>
      </c>
      <c r="DE2304" s="102">
        <v>3.7175433912626517</v>
      </c>
      <c r="DF2304" s="102">
        <v>3.0727423099219613</v>
      </c>
      <c r="DG2304" s="102">
        <v>2.1913090363241357</v>
      </c>
      <c r="DH2304" s="102">
        <v>4.4200574364574559</v>
      </c>
      <c r="DI2304" s="102">
        <v>3.8621819755825944</v>
      </c>
      <c r="DJ2304" s="102">
        <v>3.2180897634262045</v>
      </c>
      <c r="DK2304" s="102">
        <v>4.1626468848727196</v>
      </c>
      <c r="DL2304" s="102">
        <v>3.8006189292352057</v>
      </c>
      <c r="DM2304" s="102">
        <v>3.1128330174402841</v>
      </c>
      <c r="DN2304" s="104" t="e">
        <f t="shared" ref="DN2304" si="2338">+DN2296*DN2629/DN$2629</f>
        <v>#VALUE!</v>
      </c>
      <c r="DO2304" s="102">
        <v>3.1128330174402841</v>
      </c>
      <c r="DP2304" s="102">
        <v>2.5237435095811467</v>
      </c>
      <c r="DQ2304" s="102">
        <v>1.9215666829726716</v>
      </c>
      <c r="DR2304" s="102">
        <v>1.0418289229585447</v>
      </c>
      <c r="DS2304" s="102">
        <v>2.3601841964819186</v>
      </c>
      <c r="DT2304" s="102">
        <v>1.7286080048592778</v>
      </c>
      <c r="DU2304" s="102">
        <v>1.7461594554245858</v>
      </c>
      <c r="DV2304" s="105" t="e">
        <f>+DV2296*DV2629/DV$2629</f>
        <v>#VALUE!</v>
      </c>
      <c r="DW2304" s="106" t="e">
        <f>+DW2296*DW2629/DW$2629</f>
        <v>#VALUE!</v>
      </c>
      <c r="DX2304" s="107" t="e">
        <f>+DX2296*DX2629/DX$2629</f>
        <v>#VALUE!</v>
      </c>
      <c r="DZ2304" s="102" t="e">
        <f>+DZ2296*DZ2629/DZ$2629</f>
        <v>#VALUE!</v>
      </c>
      <c r="EC2304" s="102" t="e">
        <f>+EC2296*EC2629/EC$2629</f>
        <v>#VALUE!</v>
      </c>
      <c r="EF2304" s="102" t="e">
        <f>+EF2296*EF2629/EF$2629</f>
        <v>#VALUE!</v>
      </c>
      <c r="EI2304" s="102" t="e">
        <f>+EI2296*EI2629/EI$2629</f>
        <v>#VALUE!</v>
      </c>
      <c r="EL2304" s="102" t="e">
        <f>+EL2296*EL2629/EL$2629</f>
        <v>#VALUE!</v>
      </c>
      <c r="EO2304" s="102" t="e">
        <f>+EO2296*EO2629/EO$2629</f>
        <v>#VALUE!</v>
      </c>
    </row>
    <row r="2305" spans="1:145" ht="15.5" x14ac:dyDescent="0.35">
      <c r="A2305" s="126" t="s">
        <v>728</v>
      </c>
      <c r="B2305" s="102"/>
      <c r="C2305" s="102"/>
      <c r="D2305" s="102"/>
      <c r="E2305" s="102"/>
      <c r="F2305" s="102"/>
      <c r="G2305" s="102"/>
      <c r="H2305" s="102"/>
      <c r="I2305" s="102"/>
      <c r="J2305" s="102"/>
      <c r="K2305" s="102"/>
      <c r="L2305" s="102"/>
      <c r="M2305" s="102"/>
      <c r="N2305" s="102"/>
      <c r="O2305" s="102"/>
      <c r="P2305" s="102"/>
      <c r="Q2305" s="102"/>
      <c r="R2305" s="102"/>
      <c r="S2305" s="102"/>
      <c r="T2305" s="102"/>
      <c r="U2305" s="102"/>
      <c r="V2305" s="102"/>
      <c r="W2305" s="102"/>
      <c r="X2305" s="103"/>
      <c r="Y2305" s="103"/>
      <c r="Z2305" s="102"/>
      <c r="AA2305" s="102"/>
      <c r="AB2305" s="102"/>
      <c r="AC2305" s="102"/>
      <c r="AD2305" s="102"/>
      <c r="AE2305" s="102"/>
      <c r="AF2305" s="102"/>
      <c r="AG2305" s="102"/>
      <c r="AH2305" s="102"/>
      <c r="AI2305" s="102"/>
      <c r="AJ2305" s="103"/>
      <c r="AK2305" s="103"/>
      <c r="AL2305" s="103"/>
      <c r="AM2305" s="103"/>
      <c r="AN2305" s="103"/>
      <c r="AO2305" s="103"/>
      <c r="AP2305" s="103"/>
      <c r="AQ2305" s="103"/>
      <c r="AR2305" s="103"/>
      <c r="AS2305" s="103"/>
      <c r="AT2305" s="103"/>
      <c r="AU2305" s="103"/>
      <c r="AV2305" s="103"/>
      <c r="AW2305" s="103"/>
      <c r="AX2305" s="103"/>
      <c r="AY2305" s="103"/>
      <c r="AZ2305" s="103"/>
      <c r="BA2305" s="103"/>
      <c r="BB2305" s="103"/>
      <c r="BC2305" s="103"/>
      <c r="BD2305" s="103"/>
      <c r="BE2305" s="103"/>
      <c r="BF2305" s="103"/>
      <c r="BG2305" s="103"/>
      <c r="BH2305" s="103"/>
      <c r="BI2305" s="103"/>
      <c r="BJ2305" s="103"/>
      <c r="BK2305" s="103"/>
      <c r="BL2305" s="103"/>
      <c r="BM2305" s="103"/>
      <c r="BN2305" s="103"/>
      <c r="BO2305" s="103"/>
      <c r="BP2305" s="103"/>
      <c r="BQ2305" s="103"/>
      <c r="BR2305" s="103"/>
      <c r="BS2305" s="103"/>
      <c r="BT2305" s="103"/>
      <c r="BU2305" s="103"/>
      <c r="BV2305" s="103"/>
      <c r="BW2305" s="103"/>
      <c r="BX2305" s="103"/>
      <c r="BY2305" s="103"/>
      <c r="BZ2305" s="102"/>
      <c r="CA2305" s="103"/>
      <c r="CB2305" s="103"/>
      <c r="CC2305" s="103"/>
      <c r="CD2305" s="103"/>
      <c r="CE2305" s="103"/>
      <c r="CF2305" s="103"/>
      <c r="CG2305" s="103"/>
      <c r="CH2305" s="103"/>
      <c r="CI2305" s="103"/>
      <c r="CJ2305" s="102"/>
      <c r="CK2305" s="102"/>
      <c r="CL2305" s="103"/>
      <c r="CM2305" s="103"/>
      <c r="CN2305" s="103"/>
      <c r="CO2305" s="103"/>
      <c r="CP2305" s="103"/>
      <c r="CQ2305" s="103"/>
      <c r="CR2305" s="103"/>
      <c r="CS2305" s="103"/>
      <c r="CT2305" s="103"/>
      <c r="CU2305" s="103"/>
      <c r="CV2305" s="103"/>
      <c r="CW2305" s="103"/>
      <c r="CX2305" s="103"/>
      <c r="CY2305" s="103"/>
      <c r="CZ2305" s="103"/>
      <c r="DA2305" s="103"/>
      <c r="DB2305" s="102"/>
      <c r="DC2305" s="102"/>
      <c r="DD2305" s="102"/>
      <c r="DE2305" s="102"/>
      <c r="DF2305" s="102"/>
      <c r="DG2305" s="102"/>
      <c r="DH2305" s="102"/>
      <c r="DI2305" s="102"/>
      <c r="DJ2305" s="102"/>
      <c r="DK2305" s="102"/>
      <c r="DL2305" s="102"/>
      <c r="DM2305" s="102"/>
      <c r="DN2305" s="104"/>
      <c r="DO2305" s="102"/>
      <c r="DP2305" s="102"/>
      <c r="DQ2305" s="102"/>
      <c r="DR2305" s="102"/>
      <c r="DS2305" s="102"/>
      <c r="DT2305" s="102"/>
      <c r="DU2305" s="102"/>
      <c r="DV2305" s="105"/>
      <c r="DW2305" s="106"/>
      <c r="DX2305" s="107"/>
      <c r="DZ2305" s="102"/>
      <c r="EC2305" s="102"/>
      <c r="EF2305" s="102"/>
      <c r="EI2305" s="102"/>
      <c r="EL2305" s="102"/>
      <c r="EO2305" s="102"/>
    </row>
    <row r="2306" spans="1:145" ht="15.5" x14ac:dyDescent="0.35">
      <c r="A2306" s="56" t="s">
        <v>482</v>
      </c>
      <c r="B2306" s="102">
        <f>([2]CAMEROUN!C2123+[2]CAMEROUN!D2123)*50/B2630</f>
        <v>-9.5421360639878188</v>
      </c>
      <c r="C2306" s="102">
        <f>([2]CAMEROUN!D2123+[2]CAMEROUN!E2123)*50/C2630</f>
        <v>-5.3315226275353025</v>
      </c>
      <c r="D2306" s="102">
        <f>([2]CAMEROUN!E2123+[2]CAMEROUN!F2123)*50/D2630</f>
        <v>-6.5400045858897728</v>
      </c>
      <c r="E2306" s="102">
        <f>([2]CAMEROUN!F2123+[2]CAMEROUN!G2123)*50/E2630</f>
        <v>-8.0567648342993774</v>
      </c>
      <c r="F2306" s="102">
        <f>([2]CAMEROUN!G2123+[2]CAMEROUN!H2123)*50/F2630</f>
        <v>-7.1832652787798388</v>
      </c>
      <c r="G2306" s="102">
        <f>([2]CAMEROUN!H2123+[2]CAMEROUN!I2123)*50/G2630</f>
        <v>-6.5212146224543277</v>
      </c>
      <c r="H2306" s="102">
        <f>([2]CAMEROUN!I2123+[2]CAMEROUN!J2123)*50/H2630</f>
        <v>-7.8465752922076941</v>
      </c>
      <c r="I2306" s="102">
        <f>([2]CAMEROUN!J2123+[2]CAMEROUN!K2123)*50/I2630</f>
        <v>-5.9129556259904916</v>
      </c>
      <c r="J2306" s="102">
        <f>([2]CAMEROUN!K2123+[2]CAMEROUN!L2123)*50/J2630</f>
        <v>-2.3834497766578862</v>
      </c>
      <c r="K2306" s="102">
        <f>([2]CAMEROUN!L2123+[2]CAMEROUN!M2123)*50/K2630</f>
        <v>-1.2036596712498726</v>
      </c>
      <c r="L2306" s="102">
        <f>([2]CAMEROUN!M2123+[2]CAMEROUN!N2123)*50/L2630</f>
        <v>-0.76426469192063251</v>
      </c>
      <c r="M2306" s="102">
        <f>([2]CAMEROUN!N2123+[2]CAMEROUN!O2123)*50/M2630</f>
        <v>-1.3217875089734394</v>
      </c>
      <c r="N2306" s="102">
        <f>([2]CAMEROUN!O2123+[2]CAMEROUN!P2123)*50/N2630</f>
        <v>0.87345304561255221</v>
      </c>
      <c r="O2306" s="102">
        <f>([2]CAMEROUN!P2123+[2]CAMEROUN!Q2123)*50/O2630</f>
        <v>3.1014994866424899</v>
      </c>
      <c r="P2306" s="102">
        <f>[2]CAMEROUN!AH2544</f>
        <v>0.94402125849977814</v>
      </c>
      <c r="Q2306" s="102">
        <f>[2]CAMEROUN!AI2544</f>
        <v>3.0801553400439499</v>
      </c>
      <c r="R2306" s="102">
        <f>[2]CAMEROUN!AJ2544</f>
        <v>3.1638547845666118</v>
      </c>
      <c r="S2306" s="102">
        <f>[2]CAMEROUN!AK2544</f>
        <v>1.868926048339413</v>
      </c>
      <c r="T2306" s="102">
        <f>[2]CAMEROUN!AL2544</f>
        <v>4.2462006066181992</v>
      </c>
      <c r="U2306" s="102">
        <f>[2]CAMEROUN!AM2544</f>
        <v>4.7652796118202785</v>
      </c>
      <c r="V2306" s="102">
        <f>[2]CAMEROUN!AN2544</f>
        <v>3.7477998035064908</v>
      </c>
      <c r="W2306" s="102">
        <f>[2]CAMEROUN!AO2544</f>
        <v>3.7714019123410978</v>
      </c>
      <c r="X2306" s="103">
        <f>[2]CAMEROUN!AP2544</f>
        <v>1.8457582341443945</v>
      </c>
      <c r="Y2306" s="103">
        <f>[2]CAMEROUN!AQ2544</f>
        <v>-0.81863193937304501</v>
      </c>
      <c r="Z2306" s="102">
        <f>[2]CAMEROUN!AR2544</f>
        <v>-1.0983343445442557</v>
      </c>
      <c r="AA2306" s="102">
        <f>[2]CAMEROUN!AS2544</f>
        <v>-0.77117829100824131</v>
      </c>
      <c r="AB2306" s="102">
        <v>-1.9145881168354819</v>
      </c>
      <c r="AC2306" s="102">
        <v>-1.7047593727447401</v>
      </c>
      <c r="AD2306" s="102">
        <v>-0.87220693521470516</v>
      </c>
      <c r="AE2306" s="102">
        <f>[2]CAMEROUN!AT2544</f>
        <v>-3.5022304896915379</v>
      </c>
      <c r="AF2306" s="102">
        <v>-0.81808251259671061</v>
      </c>
      <c r="AG2306" s="102">
        <v>-1.1936962802308917</v>
      </c>
      <c r="AH2306" s="102">
        <v>-8.0965725056992094E-2</v>
      </c>
      <c r="AI2306" s="102">
        <v>-0.67962910318288383</v>
      </c>
      <c r="AJ2306" s="103">
        <f>[2]CAMEROUN!AU2544</f>
        <v>-3.4689587266097006</v>
      </c>
      <c r="AK2306" s="103">
        <v>-4.2531327793565525</v>
      </c>
      <c r="AL2306" s="103">
        <v>-3.8204873433579727</v>
      </c>
      <c r="AM2306" s="103">
        <v>-4.1352698280422127</v>
      </c>
      <c r="AN2306" s="103">
        <v>-4.1608100047268328</v>
      </c>
      <c r="AO2306" s="103">
        <f>[2]CAMEROUN!AV2544</f>
        <v>-1.8488667596484119</v>
      </c>
      <c r="AP2306" s="103">
        <v>-4.5574011417201969</v>
      </c>
      <c r="AQ2306" s="103">
        <v>-4.1399828163039398</v>
      </c>
      <c r="AR2306" s="103">
        <v>-1.8586042589256939</v>
      </c>
      <c r="AS2306" s="103">
        <f>[2]CAMEROUN!AZ2544</f>
        <v>-6.2316204751468156</v>
      </c>
      <c r="AT2306" s="103">
        <v>-3.1221612502491749</v>
      </c>
      <c r="AU2306" s="103">
        <v>-3.5034281185968998</v>
      </c>
      <c r="AV2306" s="103">
        <v>-3.6922309423726882</v>
      </c>
      <c r="AW2306" s="103">
        <v>-3.4581598021030495</v>
      </c>
      <c r="AX2306" s="103">
        <f>[2]CAMEROUN!BE2544</f>
        <v>-5.1898836671504887</v>
      </c>
      <c r="AY2306" s="103"/>
      <c r="AZ2306" s="103">
        <v>-2.3999113929394125</v>
      </c>
      <c r="BA2306" s="103">
        <v>-2.5962094505209192</v>
      </c>
      <c r="BB2306" s="103">
        <v>-1.4679897665900714</v>
      </c>
      <c r="BC2306" s="103">
        <v>-1.7306310936316687</v>
      </c>
      <c r="BD2306" s="103">
        <v>-2.5259171856138076</v>
      </c>
      <c r="BE2306" s="103">
        <v>-2.5259171856138076</v>
      </c>
      <c r="BF2306" s="103">
        <f>[2]CAMEROUN!BL2544</f>
        <v>-2.7400415778236185</v>
      </c>
      <c r="BG2306" s="103">
        <v>-2.2772712554157097</v>
      </c>
      <c r="BH2306" s="103">
        <v>-2.4924579956524147</v>
      </c>
      <c r="BI2306" s="103">
        <v>-2.2773080748147088</v>
      </c>
      <c r="BJ2306" s="103">
        <v>-2.4635824823942394</v>
      </c>
      <c r="BK2306" s="103">
        <v>-2.8676056827234131</v>
      </c>
      <c r="BL2306" s="103">
        <v>-2.9252706898703864</v>
      </c>
      <c r="BM2306" s="103">
        <v>-2.7236400728502903</v>
      </c>
      <c r="BN2306" s="103">
        <v>-2.7954886553944056</v>
      </c>
      <c r="BO2306" s="103">
        <f>[2]CAMEROUN!BU2544</f>
        <v>-3.7230417639538742</v>
      </c>
      <c r="BP2306" s="103">
        <v>-1.6099357252626167</v>
      </c>
      <c r="BQ2306" s="103">
        <v>-7.4895802999471659</v>
      </c>
      <c r="BR2306" s="103">
        <v>-8.2086283825709092</v>
      </c>
      <c r="BS2306" s="103">
        <v>-8.4562136909443399</v>
      </c>
      <c r="BT2306" s="103">
        <v>-3.6418974514494273</v>
      </c>
      <c r="BU2306" s="103">
        <v>-4.1707260694620283</v>
      </c>
      <c r="BV2306" s="103">
        <v>-6.3701305853784458</v>
      </c>
      <c r="BW2306" s="103">
        <v>-3.1130295249597739</v>
      </c>
      <c r="BX2306" s="103">
        <v>-3.1770699013518935</v>
      </c>
      <c r="BY2306" s="103">
        <v>-4.5880411466546782</v>
      </c>
      <c r="BZ2306" s="102">
        <v>-2.8467860902381923</v>
      </c>
      <c r="CA2306" s="103">
        <f>[2]CAMEROUN!CG2544</f>
        <v>-3.3972923509187702</v>
      </c>
      <c r="CB2306" s="103">
        <v>-2.4067633818861789</v>
      </c>
      <c r="CC2306" s="103">
        <v>-2.2373457120217726</v>
      </c>
      <c r="CD2306" s="103">
        <v>-2.6436829211030961</v>
      </c>
      <c r="CE2306" s="103">
        <v>-2.1431806970131069</v>
      </c>
      <c r="CF2306" s="103">
        <v>-2.2143645947088051</v>
      </c>
      <c r="CG2306" s="103">
        <v>-3.284047410680496</v>
      </c>
      <c r="CH2306" s="103">
        <v>-1.9519336530576237</v>
      </c>
      <c r="CI2306" s="103">
        <v>-2.2944214340423326</v>
      </c>
      <c r="CJ2306" s="102">
        <v>-2.869322805203804</v>
      </c>
      <c r="CK2306" s="102">
        <v>-2.9963051037546102</v>
      </c>
      <c r="CL2306" s="103">
        <f>[2]CAMEROUN!CR2544</f>
        <v>-3.6711885028209235</v>
      </c>
      <c r="CM2306" s="103">
        <v>-1.9766325727838041</v>
      </c>
      <c r="CN2306" s="103">
        <v>-2.1537919385458673</v>
      </c>
      <c r="CO2306" s="103">
        <v>-1.9154523277392779</v>
      </c>
      <c r="CP2306" s="103">
        <v>-0.77935644322619124</v>
      </c>
      <c r="CQ2306" s="103">
        <v>-1.982306555935281</v>
      </c>
      <c r="CR2306" s="103">
        <v>-2.8348309435092065</v>
      </c>
      <c r="CS2306" s="103">
        <v>-0.9080855819646414</v>
      </c>
      <c r="CT2306" s="103">
        <v>-1.8631008433481298</v>
      </c>
      <c r="CU2306" s="103">
        <v>-3.3259978881797769</v>
      </c>
      <c r="CV2306" s="103">
        <v>-2.0370288865531481</v>
      </c>
      <c r="CW2306" s="103">
        <v>-2.3253941474323843</v>
      </c>
      <c r="CX2306" s="103">
        <v>-2.3995324900910351</v>
      </c>
      <c r="CY2306" s="103">
        <v>-2.4000444546209878</v>
      </c>
      <c r="CZ2306" s="103">
        <v>-2.5621559817341093</v>
      </c>
      <c r="DA2306" s="103">
        <f>[2]CAMEROUN!DD2544</f>
        <v>-1.2745038537665796</v>
      </c>
      <c r="DB2306" s="102">
        <v>0.40409055912368808</v>
      </c>
      <c r="DC2306" s="102">
        <v>0.31829770077231323</v>
      </c>
      <c r="DD2306" s="102">
        <v>0.31829770077231323</v>
      </c>
      <c r="DE2306" s="102">
        <v>0.42730754996383624</v>
      </c>
      <c r="DF2306" s="102">
        <v>0.30161242536104815</v>
      </c>
      <c r="DG2306" s="102">
        <v>-1.6022182951938389E-2</v>
      </c>
      <c r="DH2306" s="102">
        <v>1.6154573594247417</v>
      </c>
      <c r="DI2306" s="102">
        <v>1.3684590484932084</v>
      </c>
      <c r="DJ2306" s="102">
        <v>0.89289100969984236</v>
      </c>
      <c r="DK2306" s="102">
        <v>1.3036878991842396</v>
      </c>
      <c r="DL2306" s="102">
        <v>1.270780134044005</v>
      </c>
      <c r="DM2306" s="102">
        <v>0.93803693980010228</v>
      </c>
      <c r="DN2306" s="104">
        <f>[2]CAMEROUN!DQ2544</f>
        <v>-2.2205012109137203</v>
      </c>
      <c r="DO2306" s="102">
        <v>0.93803693980010228</v>
      </c>
      <c r="DP2306" s="102">
        <v>-0.84049137692813169</v>
      </c>
      <c r="DQ2306" s="102">
        <v>-1.1392093797681297</v>
      </c>
      <c r="DR2306" s="102">
        <v>-1.6936870490598621</v>
      </c>
      <c r="DS2306" s="102">
        <v>-2.2448351811550037E-2</v>
      </c>
      <c r="DT2306" s="102">
        <v>-0.40932703458333503</v>
      </c>
      <c r="DU2306" s="102">
        <v>-0.39464798238323395</v>
      </c>
      <c r="DV2306" s="105">
        <f>[2]CAMEROUN!EA2544</f>
        <v>0.98861655114726288</v>
      </c>
      <c r="DW2306" s="106">
        <f>[2]CAMEROUN!EB2544</f>
        <v>0.95086870949225266</v>
      </c>
      <c r="DX2306" s="107">
        <f>[2]CAMEROUN!EC2544</f>
        <v>-1.0408695313047853</v>
      </c>
      <c r="DZ2306" s="102">
        <f>[2]CAMEROUN!EE2544</f>
        <v>1.3630920667302884</v>
      </c>
      <c r="EC2306" s="102">
        <f>[2]CAMEROUN!EH2544</f>
        <v>0.68559677601734725</v>
      </c>
      <c r="EF2306" s="102">
        <f>[2]CAMEROUN!EK2544</f>
        <v>0.63244088036430246</v>
      </c>
      <c r="EI2306" s="102">
        <f>[2]CAMEROUN!EN2544</f>
        <v>1.5588686370866112</v>
      </c>
      <c r="EL2306" s="102">
        <f>[2]CAMEROUN!EQ2544</f>
        <v>1.9889775812574599</v>
      </c>
      <c r="EO2306" s="102">
        <f>[2]CAMEROUN!ET2544</f>
        <v>2.6109655310217241</v>
      </c>
    </row>
    <row r="2307" spans="1:145" ht="15.5" x14ac:dyDescent="0.35">
      <c r="A2307" s="56" t="s">
        <v>488</v>
      </c>
      <c r="B2307" s="102">
        <f>[7]RCA!D2260</f>
        <v>-8.2633585129622293</v>
      </c>
      <c r="C2307" s="102">
        <f>[7]RCA!E2260</f>
        <v>-6.3438377299493238</v>
      </c>
      <c r="D2307" s="102">
        <f>[7]RCA!F2260</f>
        <v>-6.5140430308855146</v>
      </c>
      <c r="E2307" s="102">
        <f>[7]RCA!G2260</f>
        <v>-8.1253700869271945</v>
      </c>
      <c r="F2307" s="102">
        <f>[7]RCA!H2260</f>
        <v>-9.599279268313115</v>
      </c>
      <c r="G2307" s="102">
        <f>[7]RCA!I2260</f>
        <v>-11.384633567172028</v>
      </c>
      <c r="H2307" s="102">
        <f>[7]RCA!J2260</f>
        <v>-10.565166889904583</v>
      </c>
      <c r="I2307" s="102">
        <f>[7]RCA!K2260</f>
        <v>-9.213148857263711</v>
      </c>
      <c r="J2307" s="102">
        <f>[7]RCA!L2260</f>
        <v>-6.6677653677707349</v>
      </c>
      <c r="K2307" s="102">
        <f>[7]RCA!M2260</f>
        <v>-3.6688088238519878</v>
      </c>
      <c r="L2307" s="102">
        <f>[7]RCA!N2260</f>
        <v>-6.0562025841001725</v>
      </c>
      <c r="M2307" s="102">
        <f>[7]RCA!O2260</f>
        <v>-7.8383440310776944</v>
      </c>
      <c r="N2307" s="102">
        <f>[7]RCA!P2260</f>
        <v>-8.1119429195488557</v>
      </c>
      <c r="O2307" s="102">
        <f>[7]RCA!Q2260</f>
        <v>-5.4106205252355899</v>
      </c>
      <c r="P2307" s="102">
        <f>[7]RCA!R2260</f>
        <v>-2.9421997419284569</v>
      </c>
      <c r="Q2307" s="102">
        <f>[7]RCA!S2260</f>
        <v>-4.5684151808422353</v>
      </c>
      <c r="R2307" s="102">
        <f>[7]RCA!T2260</f>
        <v>-4.6057831934483113</v>
      </c>
      <c r="S2307" s="102">
        <f>[7]RCA!U2260</f>
        <v>-5.3130454240322118</v>
      </c>
      <c r="T2307" s="102">
        <f>[7]RCA!V2260</f>
        <v>-8.6126521852900506</v>
      </c>
      <c r="U2307" s="102">
        <f>[7]RCA!W2260</f>
        <v>-4.5557079497103707</v>
      </c>
      <c r="V2307" s="102">
        <f>[7]RCA!X2260</f>
        <v>-3.0947421477306367</v>
      </c>
      <c r="W2307" s="102">
        <f>[7]RCA!Y2260</f>
        <v>-5.0186884169159001</v>
      </c>
      <c r="X2307" s="103">
        <f>[7]RCA!Z2260</f>
        <v>-3.6987029729564753</v>
      </c>
      <c r="Y2307" s="103">
        <f>[7]RCA!AA2260</f>
        <v>-5.0829830182966225</v>
      </c>
      <c r="Z2307" s="102">
        <f>[7]RCA!AB2260</f>
        <v>-4.5655963000657529</v>
      </c>
      <c r="AA2307" s="102">
        <f>[7]RCA!AC2260</f>
        <v>-2.742233885082332</v>
      </c>
      <c r="AB2307" s="102">
        <v>-3.9362197276707236</v>
      </c>
      <c r="AC2307" s="102">
        <v>-7.234374566662634</v>
      </c>
      <c r="AD2307" s="102">
        <v>-6.6262844301839179</v>
      </c>
      <c r="AE2307" s="102">
        <f>[7]RCA!AD2260</f>
        <v>-8.2224426797884789</v>
      </c>
      <c r="AF2307" s="102">
        <v>-10.327328938653189</v>
      </c>
      <c r="AG2307" s="102">
        <v>-12.606723886470286</v>
      </c>
      <c r="AH2307" s="102">
        <v>-9.9212100987752994</v>
      </c>
      <c r="AI2307" s="102">
        <v>-9.95832287622164</v>
      </c>
      <c r="AJ2307" s="103">
        <f>[7]RCA!AE2260</f>
        <v>-6.989263768858434</v>
      </c>
      <c r="AK2307" s="103">
        <v>-14.628770787103573</v>
      </c>
      <c r="AL2307" s="103">
        <v>-14.475160957999778</v>
      </c>
      <c r="AM2307" s="103">
        <v>-10.211633313134923</v>
      </c>
      <c r="AN2307" s="103">
        <v>-10.533079922830424</v>
      </c>
      <c r="AO2307" s="103">
        <f>[7]RCA!AF2260</f>
        <v>-7.5070193129601215</v>
      </c>
      <c r="AP2307" s="103">
        <v>-12.505284565685622</v>
      </c>
      <c r="AQ2307" s="103">
        <v>-12.003608021187931</v>
      </c>
      <c r="AR2307" s="103">
        <v>-10.435378587766841</v>
      </c>
      <c r="AS2307" s="103">
        <f>[7]RCA!AJ2260</f>
        <v>-6.2859781024269212</v>
      </c>
      <c r="AT2307" s="103">
        <v>-11.269713170425449</v>
      </c>
      <c r="AU2307" s="103">
        <v>-6.1475420813092132</v>
      </c>
      <c r="AV2307" s="103">
        <v>-5.5695537870800971</v>
      </c>
      <c r="AW2307" s="103">
        <v>-5.5695537870800971</v>
      </c>
      <c r="AX2307" s="103">
        <f>[7]RCA!AO2260</f>
        <v>-6.0932882581914765</v>
      </c>
      <c r="AY2307" s="103"/>
      <c r="AZ2307" s="103">
        <v>-5.762461410488565</v>
      </c>
      <c r="BA2307" s="103">
        <v>-8.3937390090000044</v>
      </c>
      <c r="BB2307" s="103">
        <v>-6.6064506498408004</v>
      </c>
      <c r="BC2307" s="103">
        <v>-8.3305044454242623</v>
      </c>
      <c r="BD2307" s="103">
        <v>-6.3597499418922832</v>
      </c>
      <c r="BE2307" s="103">
        <v>-7.8788204963417892</v>
      </c>
      <c r="BF2307" s="103">
        <f>[7]RCA!AV2260</f>
        <v>-7.5829452483092057</v>
      </c>
      <c r="BG2307" s="103">
        <v>-6.1742213238539314</v>
      </c>
      <c r="BH2307" s="103">
        <v>-6.3742666069285789</v>
      </c>
      <c r="BI2307" s="103">
        <v>-7.998818979286348</v>
      </c>
      <c r="BJ2307" s="103">
        <v>-9.5716969248661368</v>
      </c>
      <c r="BK2307" s="103">
        <v>-8.2573470685500681</v>
      </c>
      <c r="BL2307" s="103">
        <v>-9.8022435092365754</v>
      </c>
      <c r="BM2307" s="103">
        <v>-7.8680150337677865</v>
      </c>
      <c r="BN2307" s="103">
        <v>-8.5254206847707614</v>
      </c>
      <c r="BO2307" s="103">
        <f>[7]RCA!BE2260</f>
        <v>-8.34888006598724</v>
      </c>
      <c r="BP2307" s="103">
        <v>-9.8230557786726855</v>
      </c>
      <c r="BQ2307" s="103">
        <v>-9.8230557786726855</v>
      </c>
      <c r="BR2307" s="103">
        <v>-12.617792790203508</v>
      </c>
      <c r="BS2307" s="103">
        <v>-12.8824228966263</v>
      </c>
      <c r="BT2307" s="103">
        <v>-14.937368927712516</v>
      </c>
      <c r="BU2307" s="103">
        <v>-14.914882399811431</v>
      </c>
      <c r="BV2307" s="103">
        <v>-16.087545036161842</v>
      </c>
      <c r="BW2307" s="103">
        <v>-14.243156477422056</v>
      </c>
      <c r="BX2307" s="103">
        <v>-14.367441931618341</v>
      </c>
      <c r="BY2307" s="103">
        <v>-17.128564256183328</v>
      </c>
      <c r="BZ2307" s="102">
        <v>-13.905024827736121</v>
      </c>
      <c r="CA2307" s="103">
        <f>[7]RCA!BQ2260</f>
        <v>-15.285648902862297</v>
      </c>
      <c r="CB2307" s="103">
        <v>-12.381638497532272</v>
      </c>
      <c r="CC2307" s="103">
        <v>-12.94406154305155</v>
      </c>
      <c r="CD2307" s="103">
        <v>-14.631138989269454</v>
      </c>
      <c r="CE2307" s="103">
        <v>-11.770756136770776</v>
      </c>
      <c r="CF2307" s="103">
        <v>-12.052046116737177</v>
      </c>
      <c r="CG2307" s="103">
        <v>-12.887236526957748</v>
      </c>
      <c r="CH2307" s="103">
        <v>-10.474780051329164</v>
      </c>
      <c r="CI2307" s="103">
        <v>-10.592533051787898</v>
      </c>
      <c r="CJ2307" s="102">
        <v>-8.5459395417567023</v>
      </c>
      <c r="CK2307" s="102">
        <v>-8.6002595247804603</v>
      </c>
      <c r="CL2307" s="103">
        <f>[7]RCA!CB2260</f>
        <v>-11.163580957377068</v>
      </c>
      <c r="CM2307" s="103">
        <v>-7.6196087723301806</v>
      </c>
      <c r="CN2307" s="103">
        <v>-10.487472637891939</v>
      </c>
      <c r="CO2307" s="103">
        <v>-10.520009598642064</v>
      </c>
      <c r="CP2307" s="103">
        <v>-10.331233330172413</v>
      </c>
      <c r="CQ2307" s="103">
        <v>-10.617566087174938</v>
      </c>
      <c r="CR2307" s="103">
        <v>-11.466133642737329</v>
      </c>
      <c r="CS2307" s="103">
        <v>-7.4509832553505255</v>
      </c>
      <c r="CT2307" s="103">
        <v>-7.4196463229112313</v>
      </c>
      <c r="CU2307" s="103">
        <v>-9.7389188782737737</v>
      </c>
      <c r="CV2307" s="103">
        <v>-7.58505145994281</v>
      </c>
      <c r="CW2307" s="103">
        <v>-7.5636309627175446</v>
      </c>
      <c r="CX2307" s="103">
        <v>-7.6767284596930176</v>
      </c>
      <c r="CY2307" s="103">
        <v>-7.6095574957854826</v>
      </c>
      <c r="CZ2307" s="103">
        <v>-9.4840840158539503</v>
      </c>
      <c r="DA2307" s="103">
        <f>[7]RCA!CN2260</f>
        <v>-10.365635783417064</v>
      </c>
      <c r="DB2307" s="102">
        <v>-9.2308302358501084</v>
      </c>
      <c r="DC2307" s="102">
        <v>-9.2309574671752568</v>
      </c>
      <c r="DD2307" s="102">
        <v>-9.2105152152606493</v>
      </c>
      <c r="DE2307" s="102">
        <v>-9.9200310562171445</v>
      </c>
      <c r="DF2307" s="102">
        <v>-9.8711506756925669</v>
      </c>
      <c r="DG2307" s="102">
        <v>-9.8394858499517301</v>
      </c>
      <c r="DH2307" s="102">
        <v>-11.96285797543684</v>
      </c>
      <c r="DI2307" s="102">
        <v>-11.403832399011469</v>
      </c>
      <c r="DJ2307" s="102">
        <v>-11.104465459959844</v>
      </c>
      <c r="DK2307" s="102">
        <v>-10.432323240936134</v>
      </c>
      <c r="DL2307" s="102">
        <v>-10.338230213971816</v>
      </c>
      <c r="DM2307" s="102">
        <v>-9.4807316619652156</v>
      </c>
      <c r="DN2307" s="104">
        <f>[7]RCA!DA2260</f>
        <v>-9.8419837103340271</v>
      </c>
      <c r="DO2307" s="102">
        <v>-9.4807316619652156</v>
      </c>
      <c r="DP2307" s="102">
        <v>-9.5130083379416206</v>
      </c>
      <c r="DQ2307" s="102">
        <v>-9.8352951308007981</v>
      </c>
      <c r="DR2307" s="102">
        <v>-10.111958748799111</v>
      </c>
      <c r="DS2307" s="102">
        <v>-9.6422330602637949</v>
      </c>
      <c r="DT2307" s="102">
        <v>-10.111828489759247</v>
      </c>
      <c r="DU2307" s="102">
        <v>-10.237620217210443</v>
      </c>
      <c r="DV2307" s="105">
        <f>[7]RCA!DN2260</f>
        <v>-9.1525200851011448</v>
      </c>
      <c r="DW2307" s="106">
        <f>[7]RCA!DM2260</f>
        <v>-9.9703259837414873</v>
      </c>
      <c r="DX2307" s="107">
        <f>[7]RCA!DN2260</f>
        <v>-9.1525200851011448</v>
      </c>
      <c r="DZ2307" s="102">
        <f>[7]RCA!DP2260</f>
        <v>-8.8333040600952195</v>
      </c>
      <c r="EC2307" s="102">
        <f>[7]RCA!DS2260</f>
        <v>-7.5175388421495777</v>
      </c>
      <c r="EF2307" s="102">
        <f>[7]RCA!DV2260</f>
        <v>-6.4990465522419312</v>
      </c>
      <c r="EI2307" s="102">
        <f>[7]RCA!DY2260</f>
        <v>-5.4697996054582703</v>
      </c>
      <c r="EL2307" s="102">
        <f>[7]RCA!EB2260</f>
        <v>-4.4481551229629019</v>
      </c>
      <c r="EO2307" s="102">
        <f>[7]RCA!EE2260</f>
        <v>-3.4135808501830152</v>
      </c>
    </row>
    <row r="2308" spans="1:145" ht="15.5" x14ac:dyDescent="0.35">
      <c r="A2308" s="56" t="s">
        <v>483</v>
      </c>
      <c r="B2308" s="102">
        <f>[3]CONGO!D2296</f>
        <v>-8.7473695406367646</v>
      </c>
      <c r="C2308" s="102">
        <f>[3]CONGO!E2296</f>
        <v>-10.960536270120766</v>
      </c>
      <c r="D2308" s="102">
        <f>[3]CONGO!F2296</f>
        <v>-6.1220981687204263</v>
      </c>
      <c r="E2308" s="102">
        <f>[3]CONGO!G2296</f>
        <v>-4.9611090014710664</v>
      </c>
      <c r="F2308" s="102">
        <f>[3]CONGO!H2296</f>
        <v>-7.9567001777765922</v>
      </c>
      <c r="G2308" s="102">
        <f>[3]CONGO!I2296</f>
        <v>-10.897131997699406</v>
      </c>
      <c r="H2308" s="102">
        <f>[3]CONGO!J2296</f>
        <v>-14.072567023001961</v>
      </c>
      <c r="I2308" s="102">
        <f>[3]CONGO!K2296</f>
        <v>-10.291321174223333</v>
      </c>
      <c r="J2308" s="102">
        <f>[3]CONGO!L2296</f>
        <v>-6.8084133464531806</v>
      </c>
      <c r="K2308" s="102">
        <f>[3]CONGO!M2296</f>
        <v>-4.323606985834302</v>
      </c>
      <c r="L2308" s="102">
        <f>[3]CONGO!N2296</f>
        <v>-6.3682891860689219</v>
      </c>
      <c r="M2308" s="102">
        <f>[3]CONGO!O2296</f>
        <v>-9.9967932602305876</v>
      </c>
      <c r="N2308" s="102">
        <f>[3]CONGO!P2296</f>
        <v>-2.3967679382197802</v>
      </c>
      <c r="O2308" s="102">
        <f>[3]CONGO!Q2296</f>
        <v>0.7669249399637269</v>
      </c>
      <c r="P2308" s="102">
        <f>[3]CONGO!R2296</f>
        <v>-0.83947474901272245</v>
      </c>
      <c r="Q2308" s="102">
        <f>[3]CONGO!S2296</f>
        <v>-7.0767637460162884</v>
      </c>
      <c r="R2308" s="102">
        <f>[3]CONGO!T2296</f>
        <v>-0.10218537207853061</v>
      </c>
      <c r="S2308" s="102">
        <f>[3]CONGO!U2296</f>
        <v>3.6020790614433764</v>
      </c>
      <c r="T2308" s="102">
        <f>[3]CONGO!V2296</f>
        <v>15.150739870198123</v>
      </c>
      <c r="U2308" s="102">
        <f>[3]CONGO!W2296</f>
        <v>16.109915669155455</v>
      </c>
      <c r="V2308" s="102">
        <f>[3]CONGO!X2296</f>
        <v>7.7170528665237121</v>
      </c>
      <c r="W2308" s="102">
        <f>[3]CONGO!Y2296</f>
        <v>23.296309534729438</v>
      </c>
      <c r="X2308" s="103">
        <f>[3]CONGO!Z2296</f>
        <v>4.2107197001596033</v>
      </c>
      <c r="Y2308" s="103">
        <f>[3]CONGO!AA2296</f>
        <v>19.607143545105565</v>
      </c>
      <c r="Z2308" s="102">
        <f>[3]CONGO!AB2296</f>
        <v>14.693393950209474</v>
      </c>
      <c r="AA2308" s="102">
        <f>[3]CONGO!AC2296</f>
        <v>4.7659087662510755</v>
      </c>
      <c r="AB2308" s="102">
        <v>1.282318053242566</v>
      </c>
      <c r="AC2308" s="102">
        <v>13.699531740504799</v>
      </c>
      <c r="AD2308" s="102">
        <v>13.235111797357638</v>
      </c>
      <c r="AE2308" s="102">
        <f>[3]CONGO!AH2296</f>
        <v>4.3944940260912144</v>
      </c>
      <c r="AF2308" s="102">
        <v>4.729370645195246</v>
      </c>
      <c r="AG2308" s="102">
        <v>0.15990933128109641</v>
      </c>
      <c r="AH2308" s="102">
        <v>-7.6430299620262181</v>
      </c>
      <c r="AI2308" s="102">
        <v>-9.1448678352501709</v>
      </c>
      <c r="AJ2308" s="103">
        <f>[3]CONGO!AM2296</f>
        <v>-11.183945632566413</v>
      </c>
      <c r="AK2308" s="103">
        <v>-19.196360109335362</v>
      </c>
      <c r="AL2308" s="103">
        <v>-9.4448653511598017</v>
      </c>
      <c r="AM2308" s="103">
        <v>-12.483505133749913</v>
      </c>
      <c r="AN2308" s="103">
        <v>-12.777147639527211</v>
      </c>
      <c r="AO2308" s="103">
        <f>[3]CONGO!AR2296</f>
        <v>-18.401745174877075</v>
      </c>
      <c r="AP2308" s="103">
        <v>-17.801325845020326</v>
      </c>
      <c r="AQ2308" s="103">
        <v>-23.311913773622258</v>
      </c>
      <c r="AR2308" s="103">
        <v>-18.309363425504401</v>
      </c>
      <c r="AS2308" s="103">
        <f>[3]CONGO!AV2296</f>
        <v>-15.969271538438379</v>
      </c>
      <c r="AT2308" s="103">
        <v>-12.848361380764949</v>
      </c>
      <c r="AU2308" s="103">
        <v>-5.5667415667547662</v>
      </c>
      <c r="AV2308" s="103">
        <v>-7.3876598528520434</v>
      </c>
      <c r="AW2308" s="103">
        <v>-8.0117454111168271</v>
      </c>
      <c r="AX2308" s="103">
        <f>[3]CONGO!BA2296</f>
        <v>-6.869710610252179</v>
      </c>
      <c r="AY2308" s="103"/>
      <c r="AZ2308" s="103">
        <v>1.0318173854666506</v>
      </c>
      <c r="BA2308" s="103">
        <v>-2.3577667409590237</v>
      </c>
      <c r="BB2308" s="103">
        <v>5.5491390764825734</v>
      </c>
      <c r="BC2308" s="103">
        <v>4.9995372522032193</v>
      </c>
      <c r="BD2308" s="103">
        <v>6.5169747150985904</v>
      </c>
      <c r="BE2308" s="103">
        <v>4.9923139331522757</v>
      </c>
      <c r="BF2308" s="103">
        <f>[3]CONGO!BI2296</f>
        <v>5.5379938926208947</v>
      </c>
      <c r="BG2308" s="103">
        <v>9.8914087471208028</v>
      </c>
      <c r="BH2308" s="103">
        <v>9.9683115940253977</v>
      </c>
      <c r="BI2308" s="103">
        <v>6.6510435519869295</v>
      </c>
      <c r="BJ2308" s="103">
        <v>4.326081784678494</v>
      </c>
      <c r="BK2308" s="103">
        <v>7.3051856070628975</v>
      </c>
      <c r="BL2308" s="103">
        <v>5.3685461443924067</v>
      </c>
      <c r="BM2308" s="103">
        <v>6.8352312805114019</v>
      </c>
      <c r="BN2308" s="103">
        <v>4.6212272949728304</v>
      </c>
      <c r="BO2308" s="103">
        <f>[3]CONGO!BR2296</f>
        <v>5.1831193525125832</v>
      </c>
      <c r="BP2308" s="103">
        <v>4.9735252927646876</v>
      </c>
      <c r="BQ2308" s="103">
        <v>4.9735252927646876</v>
      </c>
      <c r="BR2308" s="103">
        <v>-10.256014811398877</v>
      </c>
      <c r="BS2308" s="103">
        <v>-23.322300357001343</v>
      </c>
      <c r="BT2308" s="103">
        <v>-0.38499866966219809</v>
      </c>
      <c r="BU2308" s="103">
        <v>-4.9954924611695928</v>
      </c>
      <c r="BV2308" s="103">
        <v>-12.608880789248001</v>
      </c>
      <c r="BW2308" s="103">
        <v>-2.6142739432073974</v>
      </c>
      <c r="BX2308" s="103">
        <v>-3.3046678311506685</v>
      </c>
      <c r="BY2308" s="103">
        <v>-5.308443710849148</v>
      </c>
      <c r="BZ2308" s="102">
        <v>-2.0782233371098804</v>
      </c>
      <c r="CA2308" s="103">
        <f>[3]CONGO!CD2296</f>
        <v>-2.7203347247570475</v>
      </c>
      <c r="CB2308" s="103">
        <v>1.6305770344297501</v>
      </c>
      <c r="CC2308" s="103">
        <v>1.4163877107982992</v>
      </c>
      <c r="CD2308" s="103">
        <v>-4.9366279016521109</v>
      </c>
      <c r="CE2308" s="103">
        <v>0.43307507216112529</v>
      </c>
      <c r="CF2308" s="103">
        <v>0.23123237246843206</v>
      </c>
      <c r="CG2308" s="103">
        <v>-4.646045639376033</v>
      </c>
      <c r="CH2308" s="103">
        <v>1.397671587532243</v>
      </c>
      <c r="CI2308" s="103">
        <v>0.51868302799909782</v>
      </c>
      <c r="CJ2308" s="102">
        <v>-5.1992076752725679E-2</v>
      </c>
      <c r="CK2308" s="102">
        <v>-0.52293485317818356</v>
      </c>
      <c r="CL2308" s="103">
        <f>[3]CONGO!CO2296</f>
        <v>1.2804586816474284</v>
      </c>
      <c r="CM2308" s="103">
        <v>0.27778176689223616</v>
      </c>
      <c r="CN2308" s="103">
        <v>4.3055290342190178</v>
      </c>
      <c r="CO2308" s="103">
        <v>4.2783690762067117</v>
      </c>
      <c r="CP2308" s="103">
        <v>8.2570326744699276</v>
      </c>
      <c r="CQ2308" s="103">
        <v>4.714287512651743</v>
      </c>
      <c r="CR2308" s="103">
        <v>1.7517567239160634</v>
      </c>
      <c r="CS2308" s="103">
        <v>12.103338654833514</v>
      </c>
      <c r="CT2308" s="103">
        <v>7.313361391542518</v>
      </c>
      <c r="CU2308" s="103">
        <v>7.4744737931292713</v>
      </c>
      <c r="CV2308" s="103">
        <v>4.9545834671295816</v>
      </c>
      <c r="CW2308" s="103">
        <v>4.1363921928165706</v>
      </c>
      <c r="CX2308" s="103">
        <v>5.065064618009008</v>
      </c>
      <c r="CY2308" s="103">
        <v>4.6407704211330607</v>
      </c>
      <c r="CZ2308" s="103">
        <v>3.1320316727497479</v>
      </c>
      <c r="DA2308" s="103">
        <f>[3]CONGO!DA2296</f>
        <v>8.063568759395018</v>
      </c>
      <c r="DB2308" s="102">
        <v>9.0833173746310454</v>
      </c>
      <c r="DC2308" s="102">
        <v>6.9316225375911724</v>
      </c>
      <c r="DD2308" s="102">
        <v>3.9082680217935222</v>
      </c>
      <c r="DE2308" s="102">
        <v>6.7368024748937714</v>
      </c>
      <c r="DF2308" s="102">
        <v>5.1538582236411123</v>
      </c>
      <c r="DG2308" s="102">
        <v>3.1205730367011348</v>
      </c>
      <c r="DH2308" s="102">
        <v>6.4381470590064636</v>
      </c>
      <c r="DI2308" s="102">
        <v>4.8746888144702503</v>
      </c>
      <c r="DJ2308" s="102">
        <v>3.7349211619229821</v>
      </c>
      <c r="DK2308" s="102">
        <v>6.7437219526711445</v>
      </c>
      <c r="DL2308" s="102">
        <v>5.213382627146836</v>
      </c>
      <c r="DM2308" s="102">
        <v>3.738184721399656</v>
      </c>
      <c r="DN2308" s="104">
        <f>[3]CONGO!DN2296</f>
        <v>4.7791487179105365</v>
      </c>
      <c r="DO2308" s="102">
        <v>3.738184721399656</v>
      </c>
      <c r="DP2308" s="102">
        <v>5.1228592303188751</v>
      </c>
      <c r="DQ2308" s="102">
        <v>4.1893352547179541</v>
      </c>
      <c r="DR2308" s="102">
        <v>2.0815813189745005</v>
      </c>
      <c r="DS2308" s="102">
        <v>5.398541252985698</v>
      </c>
      <c r="DT2308" s="102">
        <v>4.1930265327873117</v>
      </c>
      <c r="DU2308" s="102">
        <v>4.0029401472603032</v>
      </c>
      <c r="DV2308" s="105">
        <f>[3]CONGO!DX2296</f>
        <v>1.989497044801154</v>
      </c>
      <c r="DW2308" s="106">
        <f>[3]CONGO!DY2296</f>
        <v>2.0282335582072757</v>
      </c>
      <c r="DX2308" s="107">
        <f>[3]CONGO!DZ2296</f>
        <v>2.839797304978529</v>
      </c>
      <c r="DZ2308" s="102">
        <f>[3]CONGO!EB2296</f>
        <v>1.2761174099415351</v>
      </c>
      <c r="EC2308" s="102">
        <f>[3]CONGO!EE2296</f>
        <v>0.18918658161142915</v>
      </c>
      <c r="EF2308" s="102">
        <f>[3]CONGO!EH2296</f>
        <v>0.40487022904307174</v>
      </c>
      <c r="EI2308" s="102">
        <f>[3]CONGO!EK2296</f>
        <v>0.1081703179154998</v>
      </c>
      <c r="EL2308" s="102">
        <f>[3]CONGO!EN2296</f>
        <v>3.9073425266166327E-2</v>
      </c>
      <c r="EO2308" s="102">
        <f>[3]CONGO!EQ2296</f>
        <v>-0.19586782456039389</v>
      </c>
    </row>
    <row r="2309" spans="1:145" ht="15.5" x14ac:dyDescent="0.35">
      <c r="A2309" s="56" t="s">
        <v>484</v>
      </c>
      <c r="B2309" s="102">
        <f>+[4]GABON!D$2565</f>
        <v>-10.024491992905359</v>
      </c>
      <c r="C2309" s="102">
        <f>+[4]GABON!E$2565</f>
        <v>-7.6995600727694651</v>
      </c>
      <c r="D2309" s="102">
        <f>+[4]GABON!F$2565</f>
        <v>-6.2053682097783591</v>
      </c>
      <c r="E2309" s="102">
        <f>+[4]GABON!G$2565</f>
        <v>-1.3796690178517816</v>
      </c>
      <c r="F2309" s="102">
        <f>+[4]GABON!H$2565</f>
        <v>0.66103908808672429</v>
      </c>
      <c r="G2309" s="102">
        <f>+[4]GABON!I$2565</f>
        <v>-2.9263077844532055</v>
      </c>
      <c r="H2309" s="102">
        <f>+[4]GABON!J$2565</f>
        <v>-5.5419465419691445</v>
      </c>
      <c r="I2309" s="102">
        <f>+[4]GABON!K$2565</f>
        <v>-1.8187154741251585</v>
      </c>
      <c r="J2309" s="102">
        <f>+[4]GABON!L$2565</f>
        <v>2.929672862133192</v>
      </c>
      <c r="K2309" s="102">
        <f>+[4]GABON!M$2565</f>
        <v>3.356007556785126</v>
      </c>
      <c r="L2309" s="102">
        <f>+[4]GABON!N$2565</f>
        <v>1.4620020906423807</v>
      </c>
      <c r="M2309" s="102">
        <f>+[4]GABON!O$2565</f>
        <v>-12.718785068374549</v>
      </c>
      <c r="N2309" s="102">
        <f>+[4]GABON!P$2565</f>
        <v>-0.14285368138239127</v>
      </c>
      <c r="O2309" s="102">
        <f>+[4]GABON!Q$2565</f>
        <v>10.642471365231547</v>
      </c>
      <c r="P2309" s="102">
        <f>+[4]GABON!R$2565</f>
        <v>3.6839957258305995</v>
      </c>
      <c r="Q2309" s="102">
        <f>+[4]GABON!S$2565</f>
        <v>1.8362947793582558</v>
      </c>
      <c r="R2309" s="102">
        <f>+[4]GABON!T$2565</f>
        <v>6.5208973192673074</v>
      </c>
      <c r="S2309" s="102">
        <f>+[4]GABON!U$2565</f>
        <v>6.8317116245837184</v>
      </c>
      <c r="T2309" s="102">
        <f>+[4]GABON!V$2565</f>
        <v>8.5459048608194159</v>
      </c>
      <c r="U2309" s="102">
        <f>+[4]GABON!W$2565</f>
        <v>8.5395767712290773</v>
      </c>
      <c r="V2309" s="102">
        <f>+[4]GABON!X$2565</f>
        <v>8.0237174038232109</v>
      </c>
      <c r="W2309" s="102">
        <f>+[4]GABON!Y$2565</f>
        <v>10.870281075597156</v>
      </c>
      <c r="X2309" s="103">
        <f>+[4]GABON!Z$2565</f>
        <v>6.1230514176349784</v>
      </c>
      <c r="Y2309" s="103">
        <f>+[4]GABON!AA$2565</f>
        <v>6.8244856764798467E-2</v>
      </c>
      <c r="Z2309" s="102">
        <f>+[4]GABON!AB$2565</f>
        <v>1.4772266363726556</v>
      </c>
      <c r="AA2309" s="102">
        <f>+[4]GABON!AC$2565</f>
        <v>1.9770302863959106</v>
      </c>
      <c r="AB2309" s="102">
        <v>0.51163448024740998</v>
      </c>
      <c r="AC2309" s="102">
        <v>1.7432531387433663</v>
      </c>
      <c r="AD2309" s="102">
        <v>1.2964272506696899</v>
      </c>
      <c r="AE2309" s="102">
        <f>+[4]GABON!AD$2565</f>
        <v>1.5999506000954515</v>
      </c>
      <c r="AF2309" s="102">
        <v>0.31497212343962283</v>
      </c>
      <c r="AG2309" s="102">
        <v>3.8802254134362362</v>
      </c>
      <c r="AH2309" s="102">
        <v>4.394879205330855</v>
      </c>
      <c r="AI2309" s="102">
        <v>3.5095056581879516</v>
      </c>
      <c r="AJ2309" s="103">
        <f>+[4]GABON!AE$2565</f>
        <v>2.4342073759768743</v>
      </c>
      <c r="AK2309" s="103">
        <v>-2.6158134339200312</v>
      </c>
      <c r="AL2309" s="103">
        <v>-1.4592476395274481</v>
      </c>
      <c r="AM2309" s="103">
        <v>-1.8581383141244079</v>
      </c>
      <c r="AN2309" s="103">
        <v>-1.6801831975443862</v>
      </c>
      <c r="AO2309" s="103">
        <f>+[4]GABON!AF$2565</f>
        <v>-0.98902282778718931</v>
      </c>
      <c r="AP2309" s="103">
        <v>-2.5522696715285473</v>
      </c>
      <c r="AQ2309" s="103">
        <v>-3.9509823345513202</v>
      </c>
      <c r="AR2309" s="103">
        <v>-2.9126649857356033</v>
      </c>
      <c r="AS2309" s="103">
        <f>+[4]GABON!AJ$2565</f>
        <v>-5.185607586799847</v>
      </c>
      <c r="AT2309" s="103">
        <v>1.9396966047414099</v>
      </c>
      <c r="AU2309" s="103">
        <v>-1.90211507853402</v>
      </c>
      <c r="AV2309" s="103">
        <v>-0.84160183278949885</v>
      </c>
      <c r="AW2309" s="103">
        <v>-0.84160183278949885</v>
      </c>
      <c r="AX2309" s="103">
        <f>+[4]GABON!AO$2565</f>
        <v>-2.6737519231789899</v>
      </c>
      <c r="AY2309" s="103"/>
      <c r="AZ2309" s="103">
        <v>-0.52974337640797742</v>
      </c>
      <c r="BA2309" s="103">
        <v>-1.4230557405755819</v>
      </c>
      <c r="BB2309" s="103">
        <v>-0.43736478269686357</v>
      </c>
      <c r="BC2309" s="103">
        <v>-2.4321891760246723</v>
      </c>
      <c r="BD2309" s="103">
        <v>0.66176926966284477</v>
      </c>
      <c r="BE2309" s="103">
        <v>-2.409973775668024</v>
      </c>
      <c r="BF2309" s="103">
        <f>+[4]GABON!AV$2565</f>
        <v>-1.3414587541944436</v>
      </c>
      <c r="BG2309" s="103">
        <v>0.37556455300304076</v>
      </c>
      <c r="BH2309" s="103">
        <v>-1.1704847023624103</v>
      </c>
      <c r="BI2309" s="103">
        <v>-1.6183877543375393E-2</v>
      </c>
      <c r="BJ2309" s="103">
        <v>-1.2224992305690843</v>
      </c>
      <c r="BK2309" s="103">
        <v>1.6539099290166699</v>
      </c>
      <c r="BL2309" s="103">
        <v>0.34871428553538975</v>
      </c>
      <c r="BM2309" s="103">
        <v>2.5502616154615114</v>
      </c>
      <c r="BN2309" s="103">
        <v>1.3094789582195427</v>
      </c>
      <c r="BO2309" s="103">
        <f>+[4]GABON!BE$2565</f>
        <v>1.429758873191282</v>
      </c>
      <c r="BP2309" s="103">
        <v>2.249348812178448</v>
      </c>
      <c r="BQ2309" s="103">
        <v>0.37556455300304076</v>
      </c>
      <c r="BR2309" s="103">
        <v>-10.261316080405859</v>
      </c>
      <c r="BS2309" s="103">
        <v>-10.261316080405859</v>
      </c>
      <c r="BT2309" s="103">
        <v>-3.383931839172452</v>
      </c>
      <c r="BU2309" s="103">
        <v>-5.0731094728265136</v>
      </c>
      <c r="BV2309" s="103">
        <v>-9.7573411515718558</v>
      </c>
      <c r="BW2309" s="103">
        <v>-1.7056173463253597</v>
      </c>
      <c r="BX2309" s="103">
        <v>-3.4564455874943301</v>
      </c>
      <c r="BY2309" s="103">
        <v>-5.3997512838950543</v>
      </c>
      <c r="BZ2309" s="102">
        <v>-5.2594084023674075</v>
      </c>
      <c r="CA2309" s="103">
        <f>+[4]GABON!BQ$2565</f>
        <v>-2.2339476599458061</v>
      </c>
      <c r="CB2309" s="103">
        <v>1.9988004886372142</v>
      </c>
      <c r="CC2309" s="103">
        <v>1.8766792992813912</v>
      </c>
      <c r="CD2309" s="103">
        <v>-2.4339573718482486</v>
      </c>
      <c r="CE2309" s="103">
        <v>-3.9249453354257384</v>
      </c>
      <c r="CF2309" s="103">
        <v>-4.600494752721044</v>
      </c>
      <c r="CG2309" s="103">
        <v>-9.1461353252375694</v>
      </c>
      <c r="CH2309" s="103">
        <v>-1.434348022388239</v>
      </c>
      <c r="CI2309" s="103">
        <v>-3.3734063723208121</v>
      </c>
      <c r="CJ2309" s="102">
        <v>-1.909868003913916</v>
      </c>
      <c r="CK2309" s="102">
        <v>-2.7197857924446573</v>
      </c>
      <c r="CL2309" s="103">
        <f>+[4]GABON!CB$2565</f>
        <v>-2.2196189517456237</v>
      </c>
      <c r="CM2309" s="103">
        <v>-1.787810335479268</v>
      </c>
      <c r="CN2309" s="103">
        <v>1.5810762859619953</v>
      </c>
      <c r="CO2309" s="103">
        <v>1.5113973005349617</v>
      </c>
      <c r="CP2309" s="103">
        <v>3.0088099009255527</v>
      </c>
      <c r="CQ2309" s="103">
        <v>1.4390673871613147</v>
      </c>
      <c r="CR2309" s="103">
        <v>0.60771578109170155</v>
      </c>
      <c r="CS2309" s="103">
        <v>2.8601187373015247</v>
      </c>
      <c r="CT2309" s="103">
        <v>1.7248940227104115</v>
      </c>
      <c r="CU2309" s="103">
        <v>-0.11958161380589234</v>
      </c>
      <c r="CV2309" s="103">
        <v>2.8374796641481899</v>
      </c>
      <c r="CW2309" s="103">
        <v>1.3951343831414822</v>
      </c>
      <c r="CX2309" s="103">
        <v>2.3921367499906863</v>
      </c>
      <c r="CY2309" s="103">
        <v>1.5612646804354458</v>
      </c>
      <c r="CZ2309" s="103">
        <v>2.0291881666088871</v>
      </c>
      <c r="DA2309" s="103">
        <f>+[4]GABON!CN$2565</f>
        <v>-0.74046399339336721</v>
      </c>
      <c r="DB2309" s="102">
        <v>1.7699289150606239</v>
      </c>
      <c r="DC2309" s="102">
        <v>0.76644476184574684</v>
      </c>
      <c r="DD2309" s="102">
        <v>-0.49661417910971689</v>
      </c>
      <c r="DE2309" s="102">
        <v>1.4502429601968461</v>
      </c>
      <c r="DF2309" s="102">
        <v>0.24800013004537916</v>
      </c>
      <c r="DG2309" s="102">
        <v>-1.0494085455012236</v>
      </c>
      <c r="DH2309" s="102">
        <v>1.6293701624365171</v>
      </c>
      <c r="DI2309" s="102">
        <v>0.42832958146814476</v>
      </c>
      <c r="DJ2309" s="102">
        <v>-0.95472383792312809</v>
      </c>
      <c r="DK2309" s="102">
        <v>1.5324447418894458</v>
      </c>
      <c r="DL2309" s="102">
        <v>1.0634784724797686</v>
      </c>
      <c r="DM2309" s="102">
        <v>-0.96136921493479666</v>
      </c>
      <c r="DN2309" s="104">
        <f>+[4]GABON!DA$2565</f>
        <v>1.6403803043986678</v>
      </c>
      <c r="DO2309" s="102">
        <v>-0.96136921493479666</v>
      </c>
      <c r="DP2309" s="102">
        <v>2.0465493904949743</v>
      </c>
      <c r="DQ2309" s="102">
        <v>1.3180721856708331</v>
      </c>
      <c r="DR2309" s="102">
        <v>4.3184783341908374E-2</v>
      </c>
      <c r="DS2309" s="102">
        <v>-2.1489169344425703</v>
      </c>
      <c r="DT2309" s="102">
        <v>-2.7367181213735448</v>
      </c>
      <c r="DU2309" s="102">
        <v>-2.4154978581859643</v>
      </c>
      <c r="DV2309" s="105">
        <f>+[4]GABON!DK$2565</f>
        <v>0.31487570095204398</v>
      </c>
      <c r="DW2309" s="106">
        <f>+[4]GABON!DL$2565</f>
        <v>-6.4459679978755111E-2</v>
      </c>
      <c r="DX2309" s="107">
        <f>+[4]GABON!DM$2565</f>
        <v>-1.2384352377949539</v>
      </c>
      <c r="DZ2309" s="102">
        <f>+[4]GABON!DO$2565</f>
        <v>0.91922449017704089</v>
      </c>
      <c r="EC2309" s="102">
        <f>+[4]GABON!DR$2565</f>
        <v>0.83024636050370582</v>
      </c>
      <c r="EF2309" s="102">
        <f>+[4]GABON!DU$2565</f>
        <v>0.55985417489197975</v>
      </c>
      <c r="EI2309" s="102">
        <f>+[4]GABON!DX$2565</f>
        <v>1.7690884945042955</v>
      </c>
      <c r="EL2309" s="102">
        <f>+[4]GABON!EA$2565</f>
        <v>2.7169257074920292</v>
      </c>
      <c r="EO2309" s="102">
        <f>+[4]GABON!ED$2565</f>
        <v>3.3023551114116811</v>
      </c>
    </row>
    <row r="2310" spans="1:145" ht="15.5" x14ac:dyDescent="0.35">
      <c r="A2310" s="56" t="s">
        <v>485</v>
      </c>
      <c r="B2310" s="102">
        <f>[5]GUINEE!D2192</f>
        <v>-12.072960483242131</v>
      </c>
      <c r="C2310" s="102">
        <f>[5]GUINEE!E2192</f>
        <v>-10.474480378319974</v>
      </c>
      <c r="D2310" s="102">
        <f>[5]GUINEE!F2192</f>
        <v>-12.963597619256593</v>
      </c>
      <c r="E2310" s="102">
        <f>[5]GUINEE!G2192</f>
        <v>-11.924130333805531</v>
      </c>
      <c r="F2310" s="102">
        <f>[5]GUINEE!H2192</f>
        <v>-10.295702073497875</v>
      </c>
      <c r="G2310" s="102">
        <f>[5]GUINEE!I2192</f>
        <v>-6.7074021627317544</v>
      </c>
      <c r="H2310" s="102">
        <f>[5]GUINEE!J2192</f>
        <v>-8.5273549518301479</v>
      </c>
      <c r="I2310" s="102">
        <f>[5]GUINEE!K2192</f>
        <v>-3.4929476827634782</v>
      </c>
      <c r="J2310" s="102">
        <f>[5]GUINEE!L2192</f>
        <v>-9.4893942705444569</v>
      </c>
      <c r="K2310" s="102">
        <f>[5]GUINEE!M2192</f>
        <v>-2.784116759283743</v>
      </c>
      <c r="L2310" s="102">
        <f>[5]GUINEE!N2192</f>
        <v>-0.70971884390310591</v>
      </c>
      <c r="M2310" s="102">
        <f>[5]GUINEE!O2192</f>
        <v>-1.1387976096066663</v>
      </c>
      <c r="N2310" s="102">
        <f>[5]GUINEE!P2192</f>
        <v>1.2626960097216893</v>
      </c>
      <c r="O2310" s="102">
        <f>[5]GUINEE!Q2192</f>
        <v>6.1997709786500739</v>
      </c>
      <c r="P2310" s="102">
        <f>[5]GUINEE!R2192</f>
        <v>11.329787208303111</v>
      </c>
      <c r="Q2310" s="102">
        <f>[5]GUINEE!S2192</f>
        <v>9.0922000779100003</v>
      </c>
      <c r="R2310" s="102">
        <f>[5]GUINEE!T2192</f>
        <v>9.2888995647624029</v>
      </c>
      <c r="S2310" s="102">
        <f>[5]GUINEE!U2192</f>
        <v>8.9492860983559037</v>
      </c>
      <c r="T2310" s="102">
        <f>[5]GUINEE!V2192</f>
        <v>18.155929478597081</v>
      </c>
      <c r="U2310" s="102">
        <f>[5]GUINEE!W2192</f>
        <v>21.816742975185218</v>
      </c>
      <c r="V2310" s="102">
        <f>[5]GUINEE!X2192</f>
        <v>17.429732946425506</v>
      </c>
      <c r="W2310" s="102">
        <f>[5]GUINEE!Y2192</f>
        <v>15.838597438793425</v>
      </c>
      <c r="X2310" s="103">
        <f>[5]GUINEE!Z2192</f>
        <v>-6.5347852557883348</v>
      </c>
      <c r="Y2310" s="103">
        <f>[5]GUINEE!AA2192</f>
        <v>-4.531870314457473</v>
      </c>
      <c r="Z2310" s="102">
        <f>[5]GUINEE!AB2192</f>
        <v>0.87188130381609141</v>
      </c>
      <c r="AA2310" s="102">
        <f>[5]GUINEE!AC2192</f>
        <v>-7.9545023696051524</v>
      </c>
      <c r="AB2310" s="102">
        <v>3.0108814011616731</v>
      </c>
      <c r="AC2310" s="102">
        <v>3.8425042936489402</v>
      </c>
      <c r="AD2310" s="102">
        <v>1.7640410299576095</v>
      </c>
      <c r="AE2310" s="102">
        <f>[5]GUINEE!AD2192</f>
        <v>-6.4827760972698076</v>
      </c>
      <c r="AF2310" s="102">
        <v>-2.9172308172914465</v>
      </c>
      <c r="AG2310" s="102">
        <v>-3.7527088828940194</v>
      </c>
      <c r="AH2310" s="102">
        <v>-3.319845490357177</v>
      </c>
      <c r="AI2310" s="102">
        <v>-5.5628603664129814</v>
      </c>
      <c r="AJ2310" s="103">
        <f>[5]GUINEE!AE2192</f>
        <v>-8.2638850259752559</v>
      </c>
      <c r="AK2310" s="103">
        <v>-8.2923637519452704</v>
      </c>
      <c r="AL2310" s="103">
        <v>-2.5643114527421673</v>
      </c>
      <c r="AM2310" s="103">
        <v>-0.66771382501850896</v>
      </c>
      <c r="AN2310" s="103">
        <v>-0.80650133795757994</v>
      </c>
      <c r="AO2310" s="103">
        <f>[5]GUINEE!AF2192</f>
        <v>-17.048224533041509</v>
      </c>
      <c r="AP2310" s="103">
        <v>-18.842379617009879</v>
      </c>
      <c r="AQ2310" s="103">
        <v>-24.987254237732852</v>
      </c>
      <c r="AR2310" s="103">
        <v>-14.260450680360476</v>
      </c>
      <c r="AS2310" s="103">
        <f>[5]GUINEE!AJ2192</f>
        <v>-12.67337941468692</v>
      </c>
      <c r="AT2310" s="103">
        <v>-1.89579037678936</v>
      </c>
      <c r="AU2310" s="103">
        <v>-4.6667731186500676</v>
      </c>
      <c r="AV2310" s="103">
        <v>0.51649959054023664</v>
      </c>
      <c r="AW2310" s="103">
        <v>0.51649959054023664</v>
      </c>
      <c r="AX2310" s="103">
        <f>[5]GUINEE!AO2192</f>
        <v>-2.8241405273607931</v>
      </c>
      <c r="AY2310" s="103"/>
      <c r="AZ2310" s="103">
        <v>-6.4619531273226674</v>
      </c>
      <c r="BA2310" s="103">
        <v>-8.6978002057821051</v>
      </c>
      <c r="BB2310" s="103">
        <v>2.1271545785377732</v>
      </c>
      <c r="BC2310" s="103">
        <v>-0.87187669545848268</v>
      </c>
      <c r="BD2310" s="103">
        <v>5.0167745764559601</v>
      </c>
      <c r="BE2310" s="103">
        <v>1.5126280282103433</v>
      </c>
      <c r="BF2310" s="103">
        <f>[5]GUINEE!AV2192</f>
        <v>0.10796690034237083</v>
      </c>
      <c r="BG2310" s="103">
        <v>3.3305269638508745</v>
      </c>
      <c r="BH2310" s="103">
        <v>-1.7317720220464554</v>
      </c>
      <c r="BI2310" s="103">
        <v>1.0031859294668752</v>
      </c>
      <c r="BJ2310" s="103">
        <v>-2.1282447864056384</v>
      </c>
      <c r="BK2310" s="103">
        <v>2.8581082297711018</v>
      </c>
      <c r="BL2310" s="103">
        <v>-2.8019923778554112</v>
      </c>
      <c r="BM2310" s="103">
        <v>3.2767180195144361</v>
      </c>
      <c r="BN2310" s="103">
        <v>-2.1596786021444219</v>
      </c>
      <c r="BO2310" s="103">
        <f>[5]GUINEE!BE2192</f>
        <v>1.8188538614054033</v>
      </c>
      <c r="BP2310" s="103">
        <v>1.2356648629169646</v>
      </c>
      <c r="BQ2310" s="103">
        <v>1.2356648629169646</v>
      </c>
      <c r="BR2310" s="103">
        <v>-7.8780831286918875</v>
      </c>
      <c r="BS2310" s="103">
        <v>-19.261227060818324</v>
      </c>
      <c r="BT2310" s="103">
        <v>-7.1898177862173602</v>
      </c>
      <c r="BU2310" s="103">
        <v>-11.317239828543418</v>
      </c>
      <c r="BV2310" s="103">
        <v>-18.612478002482057</v>
      </c>
      <c r="BW2310" s="103">
        <v>-3.4524902958878645</v>
      </c>
      <c r="BX2310" s="103">
        <v>-4.7406378541529488</v>
      </c>
      <c r="BY2310" s="103">
        <v>-6.7565301438926015</v>
      </c>
      <c r="BZ2310" s="102">
        <v>-1.7568530732532333</v>
      </c>
      <c r="CA2310" s="103">
        <f>[5]GUINEE!BQ2192</f>
        <v>-1.8399121148514295</v>
      </c>
      <c r="CB2310" s="103">
        <v>-0.96816050014174282</v>
      </c>
      <c r="CC2310" s="103">
        <v>-1.0808728354806905</v>
      </c>
      <c r="CD2310" s="103">
        <v>-6.0542334693859141</v>
      </c>
      <c r="CE2310" s="103">
        <v>-2.1578988477916741</v>
      </c>
      <c r="CF2310" s="103">
        <v>-2.3667992776456681</v>
      </c>
      <c r="CG2310" s="103">
        <v>-6.4659198665053541</v>
      </c>
      <c r="CH2310" s="103">
        <v>-2.2485453801925865E-2</v>
      </c>
      <c r="CI2310" s="103">
        <v>-0.69571839254759094</v>
      </c>
      <c r="CJ2310" s="102">
        <v>0.73118460601727886</v>
      </c>
      <c r="CK2310" s="102">
        <v>-0.63055283922850236</v>
      </c>
      <c r="CL2310" s="103">
        <f>[5]GUINEE!CD2192</f>
        <v>2.5467178316111601</v>
      </c>
      <c r="CM2310" s="103">
        <v>-1.2652647899268552</v>
      </c>
      <c r="CN2310" s="103">
        <v>-1.7667609753100566</v>
      </c>
      <c r="CO2310" s="103">
        <v>-1.7631001930484815</v>
      </c>
      <c r="CP2310" s="103">
        <v>2.346925275595269</v>
      </c>
      <c r="CQ2310" s="103">
        <v>-1.076218863426714</v>
      </c>
      <c r="CR2310" s="103">
        <v>-5.4926561426847487</v>
      </c>
      <c r="CS2310" s="103">
        <v>4.2777474136744615</v>
      </c>
      <c r="CT2310" s="103">
        <v>4.2485402389578786</v>
      </c>
      <c r="CU2310" s="103">
        <v>1.0031569219550187</v>
      </c>
      <c r="CV2310" s="103">
        <v>1.9271754580742386</v>
      </c>
      <c r="CW2310" s="103">
        <v>1.3463296532026798</v>
      </c>
      <c r="CX2310" s="103">
        <v>1.3118765883216792</v>
      </c>
      <c r="CY2310" s="103">
        <v>1.2794260087804448</v>
      </c>
      <c r="CZ2310" s="103">
        <v>1.2365340624970427</v>
      </c>
      <c r="DA2310" s="103">
        <f>[5]GUINEE!CP2192</f>
        <v>11.851808122622835</v>
      </c>
      <c r="DB2310" s="102">
        <v>2.2219886844864796</v>
      </c>
      <c r="DC2310" s="102">
        <v>0.28946175023355392</v>
      </c>
      <c r="DD2310" s="102">
        <v>-2.3061111822269433</v>
      </c>
      <c r="DE2310" s="102">
        <v>0.22309039003263204</v>
      </c>
      <c r="DF2310" s="102">
        <v>-1.5380791083463619</v>
      </c>
      <c r="DG2310" s="102">
        <v>-4.3784966564121683</v>
      </c>
      <c r="DH2310" s="102">
        <v>2.7283329741646525</v>
      </c>
      <c r="DI2310" s="102">
        <v>2.6390308846087063</v>
      </c>
      <c r="DJ2310" s="102">
        <v>2.1546663863607813</v>
      </c>
      <c r="DK2310" s="102">
        <v>2.2851038478247769</v>
      </c>
      <c r="DL2310" s="102">
        <v>2.3166983427883254</v>
      </c>
      <c r="DM2310" s="102">
        <v>2.1542684231413296</v>
      </c>
      <c r="DN2310" s="104">
        <f>[5]GUINEE!DC2192</f>
        <v>2.5173404373208519</v>
      </c>
      <c r="DO2310" s="102">
        <v>2.1542684231413296</v>
      </c>
      <c r="DP2310" s="102">
        <v>1.0877497732977284</v>
      </c>
      <c r="DQ2310" s="102">
        <v>-1.0804125814326822E-2</v>
      </c>
      <c r="DR2310" s="102">
        <v>-1.7538340842037234</v>
      </c>
      <c r="DS2310" s="102">
        <v>3.6765861130647828</v>
      </c>
      <c r="DT2310" s="102">
        <v>2.8849802172623109</v>
      </c>
      <c r="DU2310" s="102">
        <v>2.7988003620703616</v>
      </c>
      <c r="DV2310" s="105">
        <f>[5]GUINEE!DN2192</f>
        <v>2.5998954692275253</v>
      </c>
      <c r="DW2310" s="106">
        <f>[5]GUINEE!DO2192</f>
        <v>2.2425289518588669</v>
      </c>
      <c r="DX2310" s="107">
        <f>[5]GUINEE!DP2192</f>
        <v>1.3428665152004942</v>
      </c>
      <c r="DZ2310" s="102">
        <f>[5]GUINEE!DR2192</f>
        <v>2.0065149547730368</v>
      </c>
      <c r="EC2310" s="102">
        <f>[5]GUINEE!DU2192</f>
        <v>2.6656596037693343</v>
      </c>
      <c r="EF2310" s="102">
        <f>[5]GUINEE!DX2192</f>
        <v>3.0977702240316263</v>
      </c>
      <c r="EI2310" s="102">
        <f>[5]GUINEE!EA2192</f>
        <v>3.9209601158243528</v>
      </c>
      <c r="EL2310" s="102">
        <f>[5]GUINEE!ED2192</f>
        <v>4.7296547034423408</v>
      </c>
      <c r="EO2310" s="102">
        <f>[5]GUINEE!EG2192</f>
        <v>5.6321501569404449</v>
      </c>
    </row>
    <row r="2311" spans="1:145" ht="15.5" x14ac:dyDescent="0.35">
      <c r="A2311" s="56" t="s">
        <v>486</v>
      </c>
      <c r="B2311" s="102">
        <f>[6]TCHAD!D2274</f>
        <v>-9.5346847913061001</v>
      </c>
      <c r="C2311" s="102">
        <f>[6]TCHAD!E2274</f>
        <v>-7.5835570281173297</v>
      </c>
      <c r="D2311" s="102">
        <f>[6]TCHAD!F2274</f>
        <v>-9.9845204394916909</v>
      </c>
      <c r="E2311" s="102">
        <f>[6]TCHAD!G2274</f>
        <v>-9.4108124894443996</v>
      </c>
      <c r="F2311" s="102">
        <f>[6]TCHAD!H2274</f>
        <v>-5.9315333338733591</v>
      </c>
      <c r="G2311" s="102">
        <f>[6]TCHAD!I2274</f>
        <v>-6.3937077566737344</v>
      </c>
      <c r="H2311" s="102">
        <f>[6]TCHAD!J2274</f>
        <v>-6.6582917038016012</v>
      </c>
      <c r="I2311" s="102">
        <f>[6]TCHAD!K2274</f>
        <v>-8.6412954436791036</v>
      </c>
      <c r="J2311" s="102">
        <f>[6]TCHAD!L2274</f>
        <v>-7.4585991409060819</v>
      </c>
      <c r="K2311" s="102">
        <f>[6]TCHAD!M2274</f>
        <v>-7.0435796794200849</v>
      </c>
      <c r="L2311" s="102">
        <f>[6]TCHAD!N2274</f>
        <v>-6.200368924272321</v>
      </c>
      <c r="M2311" s="102">
        <f>[6]TCHAD!O2274</f>
        <v>-4.216405061072944</v>
      </c>
      <c r="N2311" s="102">
        <f>[6]TCHAD!P2274</f>
        <v>-5.2026595019557602</v>
      </c>
      <c r="O2311" s="102">
        <f>[6]TCHAD!Q2274</f>
        <v>-7.5101141861063381</v>
      </c>
      <c r="P2311" s="102">
        <f>[6]TCHAD!R2274</f>
        <v>-6.3818659122767682</v>
      </c>
      <c r="Q2311" s="102">
        <f>[6]TCHAD!S2274</f>
        <v>-8.0005595214998291</v>
      </c>
      <c r="R2311" s="102">
        <f>[6]TCHAD!T2274</f>
        <v>-8.3358030886886691</v>
      </c>
      <c r="S2311" s="102">
        <f>[6]TCHAD!U2274</f>
        <v>-7.4136466215579651</v>
      </c>
      <c r="T2311" s="102">
        <f>[6]TCHAD!V2274</f>
        <v>-3.2725931746642569</v>
      </c>
      <c r="U2311" s="102">
        <f>[6]TCHAD!W2274</f>
        <v>-0.10013160828714167</v>
      </c>
      <c r="V2311" s="102">
        <f>[6]TCHAD!X2274</f>
        <v>1.018728539798105</v>
      </c>
      <c r="W2311" s="102">
        <f>[6]TCHAD!Y2274</f>
        <v>2.2145897824481837</v>
      </c>
      <c r="X2311" s="103">
        <f>[6]TCHAD!Z2274</f>
        <v>-10.00268980966619</v>
      </c>
      <c r="Y2311" s="103">
        <f>[6]TCHAD!AA2274</f>
        <v>-4.2389213157359755</v>
      </c>
      <c r="Z2311" s="102">
        <f>[6]TCHAD!AB2274</f>
        <v>-0.88357222424710469</v>
      </c>
      <c r="AA2311" s="102">
        <f>[6]TCHAD!AC2274</f>
        <v>-3.588932610164751</v>
      </c>
      <c r="AB2311" s="102">
        <v>-2.6182132492836256</v>
      </c>
      <c r="AC2311" s="102">
        <v>-3.1199133720338108</v>
      </c>
      <c r="AD2311" s="102">
        <v>-7.2316902890891974</v>
      </c>
      <c r="AE2311" s="102">
        <f>[6]TCHAD!AH2274</f>
        <v>-4.5274264541499774</v>
      </c>
      <c r="AF2311" s="102">
        <v>7.7849700757220114E-2</v>
      </c>
      <c r="AG2311" s="102">
        <v>0.76027109908475021</v>
      </c>
      <c r="AH2311" s="102">
        <v>-4.7281765659983153</v>
      </c>
      <c r="AI2311" s="102">
        <v>-5.5411080695324655</v>
      </c>
      <c r="AJ2311" s="103">
        <f>[6]TCHAD!AM2274</f>
        <v>-2.2983496816822759</v>
      </c>
      <c r="AK2311" s="103">
        <v>-3.3888893851974999</v>
      </c>
      <c r="AL2311" s="103">
        <v>-1.0294008862396971</v>
      </c>
      <c r="AM2311" s="103">
        <v>-2.6078965281499626</v>
      </c>
      <c r="AN2311" s="103">
        <v>-2.6593974117022334</v>
      </c>
      <c r="AO2311" s="103">
        <f>[6]TCHAD!AR2274</f>
        <v>-7.420078715490436</v>
      </c>
      <c r="AP2311" s="103">
        <v>-4.2128205291906031</v>
      </c>
      <c r="AQ2311" s="103">
        <v>-3.0325900073163607</v>
      </c>
      <c r="AR2311" s="103">
        <v>-3.7403260811341177</v>
      </c>
      <c r="AS2311" s="103">
        <f>[6]TCHAD!AV2274</f>
        <v>-4.7683578845366492</v>
      </c>
      <c r="AT2311" s="103">
        <v>-2.2882342606383608</v>
      </c>
      <c r="AU2311" s="103">
        <v>-2.7663232218636584</v>
      </c>
      <c r="AV2311" s="103">
        <v>-3.4911705830138149</v>
      </c>
      <c r="AW2311" s="103">
        <v>-3.9591209277703863</v>
      </c>
      <c r="AX2311" s="103">
        <f>[6]TCHAD!BA2274</f>
        <v>-4.1594545533251379</v>
      </c>
      <c r="AY2311" s="103"/>
      <c r="AZ2311" s="103">
        <v>-4.046766722647507</v>
      </c>
      <c r="BA2311" s="103">
        <v>-4.9679151534929984</v>
      </c>
      <c r="BB2311" s="103">
        <v>-2.669953962612861</v>
      </c>
      <c r="BC2311" s="103">
        <v>-3.6711198982498185</v>
      </c>
      <c r="BD2311" s="103">
        <v>-2.0553424940729785</v>
      </c>
      <c r="BE2311" s="103">
        <v>-2.8604951652920994</v>
      </c>
      <c r="BF2311" s="103">
        <f>[6]TCHAD!BH2274</f>
        <v>-1.2466174337247797</v>
      </c>
      <c r="BG2311" s="103">
        <v>-1.8615154195071655</v>
      </c>
      <c r="BH2311" s="103">
        <v>-3.745318347804278</v>
      </c>
      <c r="BI2311" s="103">
        <v>-2.2207683314265498</v>
      </c>
      <c r="BJ2311" s="103">
        <v>-2.7561056178638363</v>
      </c>
      <c r="BK2311" s="103">
        <v>-2.6997857953680997</v>
      </c>
      <c r="BL2311" s="103">
        <v>-4.3199606403826518</v>
      </c>
      <c r="BM2311" s="103">
        <v>-2.4106987103114892</v>
      </c>
      <c r="BN2311" s="103">
        <v>-4.4507705856410347</v>
      </c>
      <c r="BO2311" s="103">
        <f>[6]TCHAD!BQ2274</f>
        <v>-1.8266320665141591</v>
      </c>
      <c r="BP2311" s="103">
        <v>-1.1712034302982399</v>
      </c>
      <c r="BQ2311" s="103">
        <v>-1.1712034302982399</v>
      </c>
      <c r="BR2311" s="103">
        <v>-6.175570182533602</v>
      </c>
      <c r="BS2311" s="103">
        <v>-12.505758109434669</v>
      </c>
      <c r="BT2311" s="103">
        <v>-6.262291832273954</v>
      </c>
      <c r="BU2311" s="103">
        <v>-7.6068044632207954</v>
      </c>
      <c r="BV2311" s="103">
        <v>-8.1140506152236807</v>
      </c>
      <c r="BW2311" s="103">
        <v>-5.9740218632098427</v>
      </c>
      <c r="BX2311" s="103">
        <v>-7.6265185904645056</v>
      </c>
      <c r="BY2311" s="103">
        <v>-6.8641849192403308</v>
      </c>
      <c r="BZ2311" s="102">
        <v>-4.9996788562927748</v>
      </c>
      <c r="CA2311" s="103">
        <f>[6]TCHAD!CC2274</f>
        <v>-3.1581240683990828</v>
      </c>
      <c r="CB2311" s="103">
        <v>-3.2433973598128865</v>
      </c>
      <c r="CC2311" s="103">
        <v>-3.3101664688071013</v>
      </c>
      <c r="CD2311" s="103">
        <v>-5.9280844047641539</v>
      </c>
      <c r="CE2311" s="103">
        <v>-4.1841851190307224</v>
      </c>
      <c r="CF2311" s="103">
        <v>-4.5352582753752868</v>
      </c>
      <c r="CG2311" s="103">
        <v>-4.6866743575963747</v>
      </c>
      <c r="CH2311" s="103">
        <v>-3.8660766381233573</v>
      </c>
      <c r="CI2311" s="103">
        <v>-4.5683854937962574</v>
      </c>
      <c r="CJ2311" s="102">
        <v>-4.1586422678268402</v>
      </c>
      <c r="CK2311" s="102">
        <v>-4.8729557547607492</v>
      </c>
      <c r="CL2311" s="103">
        <f>[6]TCHAD!CN2274</f>
        <v>-1.4911863201081883</v>
      </c>
      <c r="CM2311" s="103">
        <v>-2.8131774102823295</v>
      </c>
      <c r="CN2311" s="103">
        <v>-0.18512612598194075</v>
      </c>
      <c r="CO2311" s="103">
        <v>-0.17444973841585873</v>
      </c>
      <c r="CP2311" s="103">
        <v>0.73955528314183538</v>
      </c>
      <c r="CQ2311" s="103">
        <v>-0.17511413821577076</v>
      </c>
      <c r="CR2311" s="103">
        <v>-2.5804322586069439</v>
      </c>
      <c r="CS2311" s="103">
        <v>1.9205819394389121</v>
      </c>
      <c r="CT2311" s="103">
        <v>0.99153593877037838</v>
      </c>
      <c r="CU2311" s="103">
        <v>-0.76942687638000551</v>
      </c>
      <c r="CV2311" s="103">
        <v>-0.39067716099408667</v>
      </c>
      <c r="CW2311" s="103">
        <v>-0.68990927341355479</v>
      </c>
      <c r="CX2311" s="103">
        <v>0.14648560729800317</v>
      </c>
      <c r="CY2311" s="103">
        <v>0.15544807442031178</v>
      </c>
      <c r="CZ2311" s="103">
        <v>-1.8771737833538527</v>
      </c>
      <c r="DA2311" s="103">
        <f>[6]TCHAD!CZ2274</f>
        <v>3.0902039195313074</v>
      </c>
      <c r="DB2311" s="102">
        <v>4.6019352430027727</v>
      </c>
      <c r="DC2311" s="102">
        <v>4.6424828387579451</v>
      </c>
      <c r="DD2311" s="102">
        <v>4.4897220787687218</v>
      </c>
      <c r="DE2311" s="102">
        <v>3.7436347811233257</v>
      </c>
      <c r="DF2311" s="102">
        <v>3.8057257823271478</v>
      </c>
      <c r="DG2311" s="102">
        <v>3.7678615861223239</v>
      </c>
      <c r="DH2311" s="102">
        <v>2.6621341770881859</v>
      </c>
      <c r="DI2311" s="102">
        <v>2.3355929254944368</v>
      </c>
      <c r="DJ2311" s="102">
        <v>1.986295998302362</v>
      </c>
      <c r="DK2311" s="102">
        <v>1.5731787723999406</v>
      </c>
      <c r="DL2311" s="102">
        <v>1.0069507183215847</v>
      </c>
      <c r="DM2311" s="102">
        <v>0.80885901560394624</v>
      </c>
      <c r="DN2311" s="104">
        <f>[6]TCHAD!DM2274</f>
        <v>-2.4952214033893054</v>
      </c>
      <c r="DO2311" s="102">
        <v>0.80885901560394624</v>
      </c>
      <c r="DP2311" s="102">
        <v>-2.3753107299521585</v>
      </c>
      <c r="DQ2311" s="102">
        <v>-3.1593247221402296</v>
      </c>
      <c r="DR2311" s="102">
        <v>-2.8734730904165602</v>
      </c>
      <c r="DS2311" s="102">
        <v>-2.5443771525170411</v>
      </c>
      <c r="DT2311" s="102">
        <v>-3.1672950927074894</v>
      </c>
      <c r="DU2311" s="102">
        <v>-2.7197015871310848</v>
      </c>
      <c r="DV2311" s="105">
        <f>[6]TCHAD!DW2274</f>
        <v>-2.4224562384351009</v>
      </c>
      <c r="DW2311" s="106">
        <f>[6]TCHAD!DX2274</f>
        <v>-2.8835217066477332</v>
      </c>
      <c r="DX2311" s="107">
        <f>[6]TCHAD!DY2274</f>
        <v>-3.5106662124911772</v>
      </c>
      <c r="DZ2311" s="102">
        <f>[6]TCHAD!EA2274</f>
        <v>-1.3118650096237459</v>
      </c>
      <c r="EC2311" s="102">
        <f>[6]TCHAD!ED2274</f>
        <v>-1.5962779205597817</v>
      </c>
      <c r="EF2311" s="102">
        <f>[6]TCHAD!EG2274</f>
        <v>-1.6836591817695039</v>
      </c>
      <c r="EI2311" s="102">
        <f>[6]TCHAD!EJ2274</f>
        <v>-1.8756611959409586</v>
      </c>
      <c r="EL2311" s="102">
        <f>[6]TCHAD!EM2274</f>
        <v>-1.4635542995296462</v>
      </c>
      <c r="EO2311" s="102">
        <f>[6]TCHAD!EP2274</f>
        <v>-1.3904969393383482</v>
      </c>
    </row>
    <row r="2312" spans="1:145" ht="15.5" x14ac:dyDescent="0.35">
      <c r="A2312" s="56" t="s">
        <v>611</v>
      </c>
      <c r="B2312" s="102" t="e">
        <f t="shared" ref="B2312:AA2312" si="2339">B1669*100/B2629</f>
        <v>#VALUE!</v>
      </c>
      <c r="C2312" s="102" t="e">
        <f t="shared" si="2339"/>
        <v>#VALUE!</v>
      </c>
      <c r="D2312" s="102" t="e">
        <f t="shared" si="2339"/>
        <v>#VALUE!</v>
      </c>
      <c r="E2312" s="102" t="e">
        <f t="shared" si="2339"/>
        <v>#VALUE!</v>
      </c>
      <c r="F2312" s="102">
        <f t="shared" si="2339"/>
        <v>-7.1043351180789855</v>
      </c>
      <c r="G2312" s="102">
        <f t="shared" si="2339"/>
        <v>-7.2534235422250877</v>
      </c>
      <c r="H2312" s="102" t="e">
        <f t="shared" si="2339"/>
        <v>#VALUE!</v>
      </c>
      <c r="I2312" s="102" t="e">
        <f t="shared" si="2339"/>
        <v>#VALUE!</v>
      </c>
      <c r="J2312" s="102" t="e">
        <f t="shared" si="2339"/>
        <v>#VALUE!</v>
      </c>
      <c r="K2312" s="102" t="e">
        <f t="shared" si="2339"/>
        <v>#VALUE!</v>
      </c>
      <c r="L2312" s="102" t="e">
        <f t="shared" si="2339"/>
        <v>#VALUE!</v>
      </c>
      <c r="M2312" s="102" t="e">
        <f t="shared" si="2339"/>
        <v>#VALUE!</v>
      </c>
      <c r="N2312" s="102" t="e">
        <f t="shared" si="2339"/>
        <v>#VALUE!</v>
      </c>
      <c r="O2312" s="102" t="e">
        <f t="shared" si="2339"/>
        <v>#VALUE!</v>
      </c>
      <c r="P2312" s="102" t="e">
        <f t="shared" si="2339"/>
        <v>#VALUE!</v>
      </c>
      <c r="Q2312" s="102" t="e">
        <f t="shared" si="2339"/>
        <v>#VALUE!</v>
      </c>
      <c r="R2312" s="102" t="e">
        <f t="shared" si="2339"/>
        <v>#VALUE!</v>
      </c>
      <c r="S2312" s="102" t="e">
        <f t="shared" si="2339"/>
        <v>#VALUE!</v>
      </c>
      <c r="T2312" s="102" t="e">
        <f t="shared" si="2339"/>
        <v>#VALUE!</v>
      </c>
      <c r="U2312" s="102" t="e">
        <f t="shared" si="2339"/>
        <v>#VALUE!</v>
      </c>
      <c r="V2312" s="102" t="e">
        <f t="shared" si="2339"/>
        <v>#VALUE!</v>
      </c>
      <c r="W2312" s="102" t="e">
        <f t="shared" si="2339"/>
        <v>#VALUE!</v>
      </c>
      <c r="X2312" s="103" t="e">
        <f t="shared" si="2339"/>
        <v>#VALUE!</v>
      </c>
      <c r="Y2312" s="103" t="e">
        <f t="shared" si="2339"/>
        <v>#VALUE!</v>
      </c>
      <c r="Z2312" s="102" t="e">
        <f t="shared" si="2339"/>
        <v>#VALUE!</v>
      </c>
      <c r="AA2312" s="102" t="e">
        <f t="shared" si="2339"/>
        <v>#VALUE!</v>
      </c>
      <c r="AB2312" s="102">
        <v>-0.22598887962393838</v>
      </c>
      <c r="AC2312" s="102">
        <v>1.9961700617003535</v>
      </c>
      <c r="AD2312" s="102">
        <v>1.0812174986490763</v>
      </c>
      <c r="AE2312" s="102" t="e">
        <f>AE1669*100/AE2629</f>
        <v>#VALUE!</v>
      </c>
      <c r="AF2312" s="102">
        <v>-0.13852379002094259</v>
      </c>
      <c r="AG2312" s="102">
        <v>-0.31121226648652217</v>
      </c>
      <c r="AH2312" s="102">
        <v>-1.7659852605936692</v>
      </c>
      <c r="AI2312" s="102">
        <v>-2.8428803251977111</v>
      </c>
      <c r="AJ2312" s="103" t="e">
        <f>AJ1669*100/AJ2629</f>
        <v>#VALUE!</v>
      </c>
      <c r="AK2312" s="103">
        <v>-6.3457798223756061</v>
      </c>
      <c r="AL2312" s="103">
        <v>-3.68298795066756</v>
      </c>
      <c r="AM2312" s="103">
        <v>-4.2101404523509798</v>
      </c>
      <c r="AN2312" s="103">
        <v>-4.2490974206291874</v>
      </c>
      <c r="AO2312" s="103" t="e">
        <f>AO1669*100/AO2629</f>
        <v>#VALUE!</v>
      </c>
      <c r="AP2312" s="103">
        <v>-7.1141962096659528</v>
      </c>
      <c r="AQ2312" s="103">
        <v>-7.8844103158141845</v>
      </c>
      <c r="AR2312" s="103">
        <v>-5.5889088452203302</v>
      </c>
      <c r="AS2312" s="103" t="e">
        <f>AS1669*100/AS2629</f>
        <v>#VALUE!</v>
      </c>
      <c r="AT2312" s="103">
        <v>-3.2042055350109009</v>
      </c>
      <c r="AU2312" s="103">
        <v>-3.5363916214004076</v>
      </c>
      <c r="AV2312" s="103">
        <v>-3.0580249632911931</v>
      </c>
      <c r="AW2312" s="103">
        <v>-3.1026443552333647</v>
      </c>
      <c r="AX2312" s="103" t="e">
        <f>AX1669*100/AX2629</f>
        <v>#VALUE!</v>
      </c>
      <c r="AY2312" s="103"/>
      <c r="AZ2312" s="103">
        <v>-2.4759442842609207</v>
      </c>
      <c r="BA2312" s="103">
        <v>-3.5615772798211833</v>
      </c>
      <c r="BB2312" s="103">
        <v>-0.31131589822027772</v>
      </c>
      <c r="BC2312" s="103">
        <v>-1.4412957001630906</v>
      </c>
      <c r="BD2312" s="103">
        <v>0.10181596100787753</v>
      </c>
      <c r="BE2312" s="103">
        <v>-1.2811254648213037</v>
      </c>
      <c r="BF2312" s="103" t="e">
        <f>BF1669*100/BF2629</f>
        <v>#VALUE!</v>
      </c>
      <c r="BG2312" s="103">
        <v>0.25137111587129962</v>
      </c>
      <c r="BH2312" s="103">
        <v>-1.1576263416879264</v>
      </c>
      <c r="BI2312" s="103">
        <v>-0.3533366699222148</v>
      </c>
      <c r="BJ2312" s="103">
        <v>-1.5253378669246174</v>
      </c>
      <c r="BK2312" s="103">
        <v>7.1180458265659066E-2</v>
      </c>
      <c r="BL2312" s="103">
        <v>-1.4983621682967412</v>
      </c>
      <c r="BM2312" s="103">
        <v>0.23146685915674614</v>
      </c>
      <c r="BN2312" s="103">
        <v>-1.3594917565123408</v>
      </c>
      <c r="BO2312" s="103" t="e">
        <f>BO1669*100/BO2629</f>
        <v>#VALUE!</v>
      </c>
      <c r="BP2312" s="103">
        <v>-3.2637169297353705E-2</v>
      </c>
      <c r="BQ2312" s="103">
        <v>-2.6078932874760095</v>
      </c>
      <c r="BR2312" s="103">
        <v>-8.8274020773128452</v>
      </c>
      <c r="BS2312" s="103">
        <v>-12.379289336849823</v>
      </c>
      <c r="BT2312" s="103">
        <v>-4.5105974408802521</v>
      </c>
      <c r="BU2312" s="103">
        <v>-6.2239946896971592</v>
      </c>
      <c r="BV2312" s="103">
        <v>-9.6550082268627264</v>
      </c>
      <c r="BW2312" s="103">
        <v>-3.5173721877920228</v>
      </c>
      <c r="BX2312" s="103">
        <v>-4.2947197901977985</v>
      </c>
      <c r="BY2312" s="103">
        <v>-5.7046109537681327</v>
      </c>
      <c r="BZ2312" s="102">
        <v>-3.5960321647760076</v>
      </c>
      <c r="CA2312" s="103" t="e">
        <f>CA1669*100/CA2629</f>
        <v>#VALUE!</v>
      </c>
      <c r="CB2312" s="103">
        <v>-1.3089560676880077</v>
      </c>
      <c r="CC2312" s="103">
        <v>-1.3238971536685809</v>
      </c>
      <c r="CD2312" s="103">
        <v>-3.9888675227502124</v>
      </c>
      <c r="CE2312" s="103">
        <v>-2.601364730557763</v>
      </c>
      <c r="CF2312" s="103">
        <v>-2.8559741107351733</v>
      </c>
      <c r="CG2312" s="103">
        <v>-5.2059184454192335</v>
      </c>
      <c r="CH2312" s="103">
        <v>-1.5986110136319689</v>
      </c>
      <c r="CI2312" s="103">
        <v>-2.410250374836294</v>
      </c>
      <c r="CJ2312" s="102">
        <v>-2.1640527929678104</v>
      </c>
      <c r="CK2312" s="102">
        <v>-2.7143631029021305</v>
      </c>
      <c r="CL2312" s="103" t="e">
        <f>CL1669*100/CL2629</f>
        <v>#VALUE!</v>
      </c>
      <c r="CM2312" s="103">
        <v>-1.8031921275925074</v>
      </c>
      <c r="CN2312" s="103">
        <v>-0.46052595633224563</v>
      </c>
      <c r="CO2312" s="103">
        <v>-0.38111028779318529</v>
      </c>
      <c r="CP2312" s="103">
        <v>1.7113057566800078</v>
      </c>
      <c r="CQ2312" s="103">
        <v>-0.27175907239954161</v>
      </c>
      <c r="CR2312" s="103">
        <v>-2.08070113111618</v>
      </c>
      <c r="CS2312" s="103">
        <v>2.719357398827972</v>
      </c>
      <c r="CT2312" s="103">
        <v>1.1880257513851766</v>
      </c>
      <c r="CU2312" s="103">
        <v>-0.60527171483494069</v>
      </c>
      <c r="CV2312" s="103">
        <v>0.4726186560769739</v>
      </c>
      <c r="CW2312" s="103">
        <v>-0.17953340380606103</v>
      </c>
      <c r="CX2312" s="103">
        <v>0.22992497399542072</v>
      </c>
      <c r="CY2312" s="103">
        <v>-2.932801255781227E-3</v>
      </c>
      <c r="CZ2312" s="103">
        <v>-0.52209466925321124</v>
      </c>
      <c r="DA2312" s="103" t="e">
        <f t="shared" ref="DA2312" si="2340">DA1669*100/DA2629</f>
        <v>#VALUE!</v>
      </c>
      <c r="DB2312" s="102">
        <v>2.4191526380366914</v>
      </c>
      <c r="DC2312" s="102">
        <v>1.195607637425387</v>
      </c>
      <c r="DD2312" s="102">
        <v>0.65038942342862838</v>
      </c>
      <c r="DE2312" s="102">
        <v>1.6991539566752207</v>
      </c>
      <c r="DF2312" s="102">
        <v>0.98589443229065954</v>
      </c>
      <c r="DG2312" s="102">
        <v>1.6865098491739144E-2</v>
      </c>
      <c r="DH2312" s="102">
        <v>2.3344090012186705</v>
      </c>
      <c r="DI2312" s="102">
        <v>1.7071710253314394</v>
      </c>
      <c r="DJ2312" s="102">
        <v>0.98055001697545463</v>
      </c>
      <c r="DK2312" s="102">
        <v>2.0754382698426763</v>
      </c>
      <c r="DL2312" s="102">
        <v>1.6550957802414197</v>
      </c>
      <c r="DM2312" s="102">
        <v>0.88333190888547508</v>
      </c>
      <c r="DN2312" s="104" t="e">
        <f t="shared" ref="DN2312" si="2341">DN1669*100/DN2629</f>
        <v>#VALUE!</v>
      </c>
      <c r="DO2312" s="102">
        <v>0.88333190888547508</v>
      </c>
      <c r="DP2312" s="102">
        <v>0.40776048817750943</v>
      </c>
      <c r="DQ2312" s="102">
        <v>-0.2452614080738911</v>
      </c>
      <c r="DR2312" s="102">
        <v>-1.2116532586717725</v>
      </c>
      <c r="DS2312" s="102">
        <v>0.24760452241184366</v>
      </c>
      <c r="DT2312" s="102">
        <v>-0.38607682355586237</v>
      </c>
      <c r="DU2312" s="102">
        <v>-0.29950048007468894</v>
      </c>
      <c r="DV2312" s="105" t="e">
        <f>DV1669*100/DV2629</f>
        <v>#VALUE!</v>
      </c>
      <c r="DW2312" s="106" t="e">
        <f>DW1669*100/DW2629</f>
        <v>#VALUE!</v>
      </c>
      <c r="DX2312" s="107" t="e">
        <f>DX1669*100/DX2629</f>
        <v>#VALUE!</v>
      </c>
      <c r="DZ2312" s="102" t="e">
        <f>DZ1669*100/DZ2629</f>
        <v>#VALUE!</v>
      </c>
      <c r="EC2312" s="102" t="e">
        <f>EC1669*100/EC2629</f>
        <v>#VALUE!</v>
      </c>
      <c r="EF2312" s="102" t="e">
        <f>EF1669*100/EF2629</f>
        <v>#VALUE!</v>
      </c>
      <c r="EI2312" s="102" t="e">
        <f>EI1669*100/EI2629</f>
        <v>#VALUE!</v>
      </c>
      <c r="EL2312" s="102" t="e">
        <f>EL1669*100/EL2629</f>
        <v>#VALUE!</v>
      </c>
      <c r="EO2312" s="102" t="e">
        <f>EO1669*100/EO2629</f>
        <v>#VALUE!</v>
      </c>
    </row>
    <row r="2313" spans="1:145" ht="15.5" x14ac:dyDescent="0.35">
      <c r="A2313" s="126" t="s">
        <v>729</v>
      </c>
      <c r="B2313" s="102"/>
      <c r="C2313" s="102"/>
      <c r="D2313" s="102"/>
      <c r="E2313" s="102"/>
      <c r="F2313" s="102"/>
      <c r="G2313" s="102"/>
      <c r="H2313" s="102"/>
      <c r="I2313" s="102"/>
      <c r="J2313" s="102"/>
      <c r="K2313" s="102"/>
      <c r="L2313" s="102"/>
      <c r="M2313" s="102"/>
      <c r="N2313" s="102"/>
      <c r="O2313" s="102"/>
      <c r="P2313" s="102"/>
      <c r="Q2313" s="102"/>
      <c r="R2313" s="102"/>
      <c r="S2313" s="102"/>
      <c r="T2313" s="102"/>
      <c r="U2313" s="102"/>
      <c r="V2313" s="102"/>
      <c r="W2313" s="102"/>
      <c r="X2313" s="103"/>
      <c r="Y2313" s="103"/>
      <c r="Z2313" s="102"/>
      <c r="AA2313" s="102"/>
      <c r="AB2313" s="102"/>
      <c r="AC2313" s="102"/>
      <c r="AD2313" s="102"/>
      <c r="AE2313" s="102"/>
      <c r="AF2313" s="102"/>
      <c r="AG2313" s="102"/>
      <c r="AH2313" s="102"/>
      <c r="AI2313" s="102"/>
      <c r="AJ2313" s="103"/>
      <c r="AK2313" s="103"/>
      <c r="AL2313" s="103"/>
      <c r="AM2313" s="103"/>
      <c r="AN2313" s="103"/>
      <c r="AO2313" s="103"/>
      <c r="AP2313" s="103"/>
      <c r="AQ2313" s="103"/>
      <c r="AR2313" s="103"/>
      <c r="AS2313" s="103"/>
      <c r="AT2313" s="103"/>
      <c r="AU2313" s="103"/>
      <c r="AV2313" s="103"/>
      <c r="AW2313" s="103"/>
      <c r="AX2313" s="103"/>
      <c r="AY2313" s="103"/>
      <c r="AZ2313" s="103"/>
      <c r="BA2313" s="103"/>
      <c r="BB2313" s="103"/>
      <c r="BC2313" s="103"/>
      <c r="BD2313" s="103"/>
      <c r="BE2313" s="103"/>
      <c r="BF2313" s="103"/>
      <c r="BG2313" s="103"/>
      <c r="BH2313" s="103"/>
      <c r="BI2313" s="103"/>
      <c r="BJ2313" s="103"/>
      <c r="BK2313" s="103"/>
      <c r="BL2313" s="103"/>
      <c r="BM2313" s="103"/>
      <c r="BN2313" s="103"/>
      <c r="BO2313" s="103"/>
      <c r="BP2313" s="103"/>
      <c r="BQ2313" s="103"/>
      <c r="BR2313" s="103"/>
      <c r="BS2313" s="103"/>
      <c r="BT2313" s="103"/>
      <c r="BU2313" s="103"/>
      <c r="BV2313" s="103"/>
      <c r="BW2313" s="103"/>
      <c r="BX2313" s="103"/>
      <c r="BY2313" s="103"/>
      <c r="BZ2313" s="102"/>
      <c r="CA2313" s="103"/>
      <c r="CB2313" s="103"/>
      <c r="CC2313" s="103"/>
      <c r="CD2313" s="103"/>
      <c r="CE2313" s="103"/>
      <c r="CF2313" s="103"/>
      <c r="CG2313" s="103"/>
      <c r="CH2313" s="103"/>
      <c r="CI2313" s="103"/>
      <c r="CJ2313" s="102"/>
      <c r="CK2313" s="102"/>
      <c r="CL2313" s="103"/>
      <c r="CM2313" s="103"/>
      <c r="CN2313" s="103"/>
      <c r="CO2313" s="103"/>
      <c r="CP2313" s="103"/>
      <c r="CQ2313" s="103"/>
      <c r="CR2313" s="103"/>
      <c r="CS2313" s="103"/>
      <c r="CT2313" s="103"/>
      <c r="CU2313" s="103"/>
      <c r="CV2313" s="103"/>
      <c r="CW2313" s="103"/>
      <c r="CX2313" s="103"/>
      <c r="CY2313" s="103"/>
      <c r="CZ2313" s="103"/>
      <c r="DA2313" s="103"/>
      <c r="DB2313" s="102"/>
      <c r="DC2313" s="102"/>
      <c r="DD2313" s="102"/>
      <c r="DE2313" s="102"/>
      <c r="DF2313" s="102"/>
      <c r="DG2313" s="102"/>
      <c r="DH2313" s="102"/>
      <c r="DI2313" s="102"/>
      <c r="DJ2313" s="102"/>
      <c r="DK2313" s="102"/>
      <c r="DL2313" s="102"/>
      <c r="DM2313" s="102"/>
      <c r="DN2313" s="104"/>
      <c r="DO2313" s="102"/>
      <c r="DP2313" s="102"/>
      <c r="DQ2313" s="102"/>
      <c r="DR2313" s="102"/>
      <c r="DS2313" s="102"/>
      <c r="DT2313" s="102"/>
      <c r="DU2313" s="102"/>
      <c r="DV2313" s="105"/>
      <c r="DW2313" s="106"/>
      <c r="DX2313" s="107"/>
      <c r="DZ2313" s="102"/>
      <c r="EC2313" s="102"/>
      <c r="EF2313" s="102"/>
      <c r="EI2313" s="102"/>
      <c r="EL2313" s="102"/>
      <c r="EO2313" s="102"/>
    </row>
    <row r="2314" spans="1:145" ht="15.5" x14ac:dyDescent="0.35">
      <c r="A2314" s="56" t="s">
        <v>482</v>
      </c>
      <c r="B2314" s="102">
        <f t="shared" ref="B2314:AA2319" si="2342">+B2306*B2630/B$2629</f>
        <v>-4.8877953947357398</v>
      </c>
      <c r="C2314" s="102">
        <f t="shared" si="2342"/>
        <v>-2.5824924013768573</v>
      </c>
      <c r="D2314" s="102">
        <f t="shared" si="2342"/>
        <v>-3.0051336379114195</v>
      </c>
      <c r="E2314" s="102">
        <f t="shared" si="2342"/>
        <v>-3.5896590824086014</v>
      </c>
      <c r="F2314" s="102">
        <f t="shared" si="2342"/>
        <v>-3.1089100950286448</v>
      </c>
      <c r="G2314" s="102">
        <f t="shared" si="2342"/>
        <v>-2.7944878602516208</v>
      </c>
      <c r="H2314" s="102">
        <f t="shared" si="2342"/>
        <v>-3.4665955751535962</v>
      </c>
      <c r="I2314" s="102">
        <f t="shared" si="2342"/>
        <v>-2.2983564171555182</v>
      </c>
      <c r="J2314" s="102">
        <f t="shared" si="2342"/>
        <v>-0.95863564824387482</v>
      </c>
      <c r="K2314" s="102">
        <f t="shared" si="2342"/>
        <v>-0.48282369912121015</v>
      </c>
      <c r="L2314" s="102">
        <f t="shared" si="2342"/>
        <v>-0.30863050994906299</v>
      </c>
      <c r="M2314" s="102">
        <f t="shared" si="2342"/>
        <v>-0.5686984290143352</v>
      </c>
      <c r="N2314" s="102">
        <f t="shared" si="2342"/>
        <v>0.37475620849058849</v>
      </c>
      <c r="O2314" s="102">
        <f t="shared" si="2342"/>
        <v>1.2298144951262113</v>
      </c>
      <c r="P2314" s="102">
        <f t="shared" si="2342"/>
        <v>0.39137648432438371</v>
      </c>
      <c r="Q2314" s="102">
        <f t="shared" si="2342"/>
        <v>1.2825260301675405</v>
      </c>
      <c r="R2314" s="102">
        <f t="shared" si="2342"/>
        <v>1.3273538724295182</v>
      </c>
      <c r="S2314" s="102">
        <f t="shared" si="2342"/>
        <v>0.75866789448760141</v>
      </c>
      <c r="T2314" s="102">
        <f t="shared" si="2342"/>
        <v>1.5088467675974166</v>
      </c>
      <c r="U2314" s="102">
        <f t="shared" si="2342"/>
        <v>1.6246627263969438</v>
      </c>
      <c r="V2314" s="102">
        <f t="shared" si="2342"/>
        <v>1.2631952971913998</v>
      </c>
      <c r="W2314" s="102">
        <f t="shared" si="2342"/>
        <v>1.1847856068945894</v>
      </c>
      <c r="X2314" s="103">
        <f t="shared" si="2342"/>
        <v>0.65581543887214966</v>
      </c>
      <c r="Y2314" s="103">
        <f t="shared" si="2342"/>
        <v>-0.25608659841604803</v>
      </c>
      <c r="Z2314" s="102">
        <f t="shared" si="2342"/>
        <v>-0.32519063897125988</v>
      </c>
      <c r="AA2314" s="102">
        <f t="shared" si="2342"/>
        <v>-0.22118565928741316</v>
      </c>
      <c r="AB2314" s="102">
        <v>-0.61757204753505701</v>
      </c>
      <c r="AC2314" s="102">
        <v>-0.55277224124403335</v>
      </c>
      <c r="AD2314" s="102">
        <v>-0.27577403707415465</v>
      </c>
      <c r="AE2314" s="102">
        <f t="shared" ref="AE2314:AE2319" si="2343">+AE2306*AE2630/AE$2629</f>
        <v>-1.0782520772677342</v>
      </c>
      <c r="AF2314" s="102">
        <v>-0.247018767025069</v>
      </c>
      <c r="AG2314" s="102">
        <v>-0.36940743540008886</v>
      </c>
      <c r="AH2314" s="102">
        <v>-2.5315325236784453E-2</v>
      </c>
      <c r="AI2314" s="102">
        <v>-0.21453056206018212</v>
      </c>
      <c r="AJ2314" s="103">
        <f t="shared" ref="AJ2314:AJ2319" si="2344">+AJ2306*AJ2630/AJ$2629</f>
        <v>-1.1262445073037832</v>
      </c>
      <c r="AK2314" s="103">
        <v>-1.5675254938851595</v>
      </c>
      <c r="AL2314" s="103">
        <v>-1.3884802666127256</v>
      </c>
      <c r="AM2314" s="103">
        <v>-1.5525842349922583</v>
      </c>
      <c r="AN2314" s="103">
        <v>-1.5656647952495</v>
      </c>
      <c r="AO2314" s="103">
        <f t="shared" ref="AO2314:AO2319" si="2345">+AO2306*AO2630/AO$2629</f>
        <v>-0.70211245432977398</v>
      </c>
      <c r="AP2314" s="103">
        <v>-1.8964432229634378</v>
      </c>
      <c r="AQ2314" s="103">
        <v>-1.7742295891388704</v>
      </c>
      <c r="AR2314" s="103">
        <v>-0.77690406820701285</v>
      </c>
      <c r="AS2314" s="103">
        <f t="shared" ref="AS2314:AS2319" si="2346">+AS2306*AS2630/AS$2629</f>
        <v>-2.5916912876081843</v>
      </c>
      <c r="AT2314" s="103">
        <v>-1.230002213650307</v>
      </c>
      <c r="AU2314" s="103">
        <v>-1.3835539874083131</v>
      </c>
      <c r="AV2314" s="103">
        <v>-1.5293605079630237</v>
      </c>
      <c r="AW2314" s="103">
        <v>-1.449444530569215</v>
      </c>
      <c r="AX2314" s="103">
        <f t="shared" ref="AX2314:AX2319" si="2347">+AX2306*AX2630/AX$2629</f>
        <v>-2.1594026306339655</v>
      </c>
      <c r="AY2314" s="103"/>
      <c r="AZ2314" s="103">
        <v>-1.0131805123783879</v>
      </c>
      <c r="BA2314" s="103">
        <v>-1.1190821307449912</v>
      </c>
      <c r="BB2314" s="103">
        <v>-0.60791400536538975</v>
      </c>
      <c r="BC2314" s="103">
        <v>-0.73135957544230124</v>
      </c>
      <c r="BD2314" s="103">
        <v>-1.0395234630626948</v>
      </c>
      <c r="BE2314" s="103">
        <v>-1.0686998427793408</v>
      </c>
      <c r="BF2314" s="103">
        <f t="shared" ref="BF2314:BF2319" si="2348">+BF2306*BF2630/BF$2629</f>
        <v>-1.1180972693168354</v>
      </c>
      <c r="BG2314" s="103">
        <v>-0.95196524030150209</v>
      </c>
      <c r="BH2314" s="103">
        <v>-1.0891749741448244</v>
      </c>
      <c r="BI2314" s="103">
        <v>-0.92474602801316241</v>
      </c>
      <c r="BJ2314" s="103">
        <v>-1.03624087512369</v>
      </c>
      <c r="BK2314" s="103">
        <v>-1.161805294564598</v>
      </c>
      <c r="BL2314" s="103">
        <v>-1.2309160103182992</v>
      </c>
      <c r="BM2314" s="103">
        <v>-1.1257039516398333</v>
      </c>
      <c r="BN2314" s="103">
        <v>-1.1953658964753731</v>
      </c>
      <c r="BO2314" s="103">
        <f t="shared" ref="BO2314:BO2319" si="2349">+BO2306*BO2630/BO$2629</f>
        <v>-1.5630986148377939</v>
      </c>
      <c r="BP2314" s="103">
        <v>-0.68449543048613437</v>
      </c>
      <c r="BQ2314" s="103">
        <v>-2.9653062090369602</v>
      </c>
      <c r="BR2314" s="103">
        <v>-3.6029416308950646</v>
      </c>
      <c r="BS2314" s="103">
        <v>-4.0132409290606219</v>
      </c>
      <c r="BT2314" s="103">
        <v>-1.6109608990438677</v>
      </c>
      <c r="BU2314" s="103">
        <v>-1.9116201142598133</v>
      </c>
      <c r="BV2314" s="103">
        <v>-2.9950838015862011</v>
      </c>
      <c r="BW2314" s="103">
        <v>-1.3637604776869952</v>
      </c>
      <c r="BX2314" s="103">
        <v>-1.421317603714471</v>
      </c>
      <c r="BY2314" s="103">
        <v>-2.0451416940029628</v>
      </c>
      <c r="BZ2314" s="102">
        <v>-1.2573361606532489</v>
      </c>
      <c r="CA2314" s="103">
        <f t="shared" ref="CA2314:CA2319" si="2350">+CA2306*CA2630/CA$2629</f>
        <v>-1.535667106155457</v>
      </c>
      <c r="CB2314" s="103">
        <v>-1.0387316652407061</v>
      </c>
      <c r="CC2314" s="103">
        <v>-0.96567224746576275</v>
      </c>
      <c r="CD2314" s="103">
        <v>-1.1765515540857538</v>
      </c>
      <c r="CE2314" s="103">
        <v>-0.92876165505517128</v>
      </c>
      <c r="CF2314" s="103">
        <v>-0.96138291463879477</v>
      </c>
      <c r="CG2314" s="103">
        <v>-1.4712586625495905</v>
      </c>
      <c r="CH2314" s="103">
        <v>-0.81996706322664659</v>
      </c>
      <c r="CI2314" s="103">
        <v>-0.97630765410894049</v>
      </c>
      <c r="CJ2314" s="102">
        <v>-1.1987435909883239</v>
      </c>
      <c r="CK2314" s="102">
        <v>-1.2691388462378899</v>
      </c>
      <c r="CL2314" s="103">
        <f t="shared" ref="CL2314:CL2319" si="2351">+CL2306*CL2630/CL$2629</f>
        <v>-1.5220066724017394</v>
      </c>
      <c r="CM2314" s="103">
        <v>-0.84853605710265079</v>
      </c>
      <c r="CN2314" s="103">
        <v>-0.89222757242206296</v>
      </c>
      <c r="CO2314" s="103">
        <v>-0.7942500697899455</v>
      </c>
      <c r="CP2314" s="103">
        <v>-0.30430249094042661</v>
      </c>
      <c r="CQ2314" s="103">
        <v>-0.81873327400285667</v>
      </c>
      <c r="CR2314" s="103">
        <v>-1.2199229121646267</v>
      </c>
      <c r="CS2314" s="103">
        <v>-0.35346522871257818</v>
      </c>
      <c r="CT2314" s="103">
        <v>-0.74434096580994447</v>
      </c>
      <c r="CU2314" s="103">
        <v>-1.4239711867154603</v>
      </c>
      <c r="CV2314" s="103">
        <v>-0.82811360858497918</v>
      </c>
      <c r="CW2314" s="103">
        <v>-0.96163812385351155</v>
      </c>
      <c r="CX2314" s="103">
        <v>-0.98653142976482622</v>
      </c>
      <c r="CY2314" s="103">
        <v>-0.98949045696322346</v>
      </c>
      <c r="CZ2314" s="103">
        <v>-1.0706949852790133</v>
      </c>
      <c r="DA2314" s="103">
        <f t="shared" ref="DA2314:DA2319" si="2352">+DA2306*DA2630/DA$2629</f>
        <v>-0.50567683133594576</v>
      </c>
      <c r="DB2314" s="102">
        <v>0.17070382853063751</v>
      </c>
      <c r="DC2314" s="102">
        <v>0.13675540197380495</v>
      </c>
      <c r="DD2314" s="102">
        <v>0.14131079431387</v>
      </c>
      <c r="DE2314" s="102">
        <v>0.18170041065697493</v>
      </c>
      <c r="DF2314" s="102">
        <v>0.13122801776809601</v>
      </c>
      <c r="DG2314" s="102">
        <v>-7.1237390398631853E-3</v>
      </c>
      <c r="DH2314" s="102">
        <v>0.63829805423778763</v>
      </c>
      <c r="DI2314" s="102">
        <v>0.55437086779964806</v>
      </c>
      <c r="DJ2314" s="102">
        <v>0.37030198109480283</v>
      </c>
      <c r="DK2314" s="102">
        <v>0.52140290843898973</v>
      </c>
      <c r="DL2314" s="102">
        <v>0.51851143660036958</v>
      </c>
      <c r="DM2314" s="102">
        <v>0.39038733288659883</v>
      </c>
      <c r="DN2314" s="104">
        <f t="shared" ref="DN2314" si="2353">+DN2306*DN2630/DN$2629</f>
        <v>-0.94547999852346132</v>
      </c>
      <c r="DO2314" s="102">
        <v>0.39038733288659883</v>
      </c>
      <c r="DP2314" s="102">
        <v>-0.33838044950311824</v>
      </c>
      <c r="DQ2314" s="102">
        <v>-0.46385973896333893</v>
      </c>
      <c r="DR2314" s="102">
        <v>-0.70677333304677181</v>
      </c>
      <c r="DS2314" s="102">
        <v>-9.1240077339485338E-3</v>
      </c>
      <c r="DT2314" s="102">
        <v>-0.1678539955138279</v>
      </c>
      <c r="DU2314" s="102">
        <v>-0.16858785935910198</v>
      </c>
      <c r="DV2314" s="105">
        <f t="shared" ref="DV2314:DX2319" si="2354">+DV2306*DV2630/DV$2629</f>
        <v>0.42549093468192623</v>
      </c>
      <c r="DW2314" s="106">
        <f t="shared" si="2354"/>
        <v>0.4096529668279652</v>
      </c>
      <c r="DX2314" s="107">
        <f t="shared" si="2354"/>
        <v>-0.45020258264161273</v>
      </c>
      <c r="DZ2314" s="102">
        <f t="shared" ref="DZ2314:DZ2319" si="2355">+DZ2306*DZ2630/DZ$2629</f>
        <v>0.59724043516188341</v>
      </c>
      <c r="EC2314" s="102">
        <f t="shared" ref="EC2314:EC2319" si="2356">+EC2306*EC2630/EC$2629</f>
        <v>0.3005320877298821</v>
      </c>
      <c r="EF2314" s="102">
        <f t="shared" ref="EF2314:EF2319" si="2357">+EF2306*EF2630/EF$2629</f>
        <v>0.27954315740081048</v>
      </c>
      <c r="EI2314" s="102">
        <f t="shared" ref="EI2314:EI2319" si="2358">+EI2306*EI2630/EI$2629</f>
        <v>0.69369347561391925</v>
      </c>
      <c r="EL2314" s="102">
        <f t="shared" ref="EL2314:EL2319" si="2359">+EL2306*EL2630/EL$2629</f>
        <v>0.89102287734518626</v>
      </c>
      <c r="EO2314" s="102">
        <f t="shared" ref="EO2314:EO2319" si="2360">+EO2306*EO2630/EO$2629</f>
        <v>1.1794742648048584</v>
      </c>
    </row>
    <row r="2315" spans="1:145" ht="15.5" x14ac:dyDescent="0.35">
      <c r="A2315" s="56" t="s">
        <v>488</v>
      </c>
      <c r="B2315" s="102">
        <f t="shared" si="2342"/>
        <v>-0.63852750918486822</v>
      </c>
      <c r="C2315" s="102">
        <f t="shared" si="2342"/>
        <v>-0.60555927692662792</v>
      </c>
      <c r="D2315" s="102">
        <f t="shared" si="2342"/>
        <v>-0.54009190526822448</v>
      </c>
      <c r="E2315" s="102">
        <f t="shared" si="2342"/>
        <v>-0.58460449192103514</v>
      </c>
      <c r="F2315" s="102">
        <f t="shared" si="2342"/>
        <v>-0.68880570839496247</v>
      </c>
      <c r="G2315" s="102">
        <f t="shared" si="2342"/>
        <v>-0.76150355361314725</v>
      </c>
      <c r="H2315" s="102">
        <f t="shared" si="2342"/>
        <v>-0.67494425393159496</v>
      </c>
      <c r="I2315" s="102">
        <f t="shared" si="2342"/>
        <v>-0.71941373903288464</v>
      </c>
      <c r="J2315" s="102">
        <f t="shared" si="2342"/>
        <v>-0.58872765292272999</v>
      </c>
      <c r="K2315" s="102">
        <f t="shared" si="2342"/>
        <v>-0.22847310333001056</v>
      </c>
      <c r="L2315" s="102">
        <f t="shared" si="2342"/>
        <v>-0.35672350395810365</v>
      </c>
      <c r="M2315" s="102">
        <f t="shared" si="2342"/>
        <v>-0.51088183436512224</v>
      </c>
      <c r="N2315" s="102">
        <f t="shared" si="2342"/>
        <v>-0.50342964495251863</v>
      </c>
      <c r="O2315" s="102">
        <f t="shared" si="2342"/>
        <v>-0.28651454628794554</v>
      </c>
      <c r="P2315" s="102">
        <f t="shared" si="2342"/>
        <v>-0.16621098568097406</v>
      </c>
      <c r="Q2315" s="102">
        <f t="shared" si="2342"/>
        <v>-0.18623307041887371</v>
      </c>
      <c r="R2315" s="102">
        <f t="shared" si="2342"/>
        <v>-0.15770331407826807</v>
      </c>
      <c r="S2315" s="102">
        <f t="shared" si="2342"/>
        <v>-0.16871045358634307</v>
      </c>
      <c r="T2315" s="102">
        <f t="shared" si="2342"/>
        <v>-0.24095875670109118</v>
      </c>
      <c r="U2315" s="102">
        <f t="shared" si="2342"/>
        <v>-0.12337579654693401</v>
      </c>
      <c r="V2315" s="102">
        <f t="shared" si="2342"/>
        <v>-8.1853067829980433E-2</v>
      </c>
      <c r="W2315" s="102">
        <f t="shared" si="2342"/>
        <v>-0.12137593619422396</v>
      </c>
      <c r="X2315" s="103">
        <f t="shared" si="2342"/>
        <v>-0.10400633547782838</v>
      </c>
      <c r="Y2315" s="103">
        <f t="shared" si="2342"/>
        <v>-0.13018569794717091</v>
      </c>
      <c r="Z2315" s="102">
        <f t="shared" si="2342"/>
        <v>-0.11216259965630931</v>
      </c>
      <c r="AA2315" s="102">
        <f t="shared" si="2342"/>
        <v>-6.7837395435157849E-2</v>
      </c>
      <c r="AB2315" s="102">
        <v>-0.10923763870110839</v>
      </c>
      <c r="AC2315" s="102">
        <v>-0.17245072702925901</v>
      </c>
      <c r="AD2315" s="102">
        <v>-0.15373047353552666</v>
      </c>
      <c r="AE2315" s="102">
        <f t="shared" si="2343"/>
        <v>-0.13233916614910302</v>
      </c>
      <c r="AF2315" s="102">
        <v>-0.17278923747152861</v>
      </c>
      <c r="AG2315" s="102">
        <v>-0.19790470840380639</v>
      </c>
      <c r="AH2315" s="102">
        <v>-0.15877416310010992</v>
      </c>
      <c r="AI2315" s="102">
        <v>-0.16452813368231597</v>
      </c>
      <c r="AJ2315" s="103">
        <f t="shared" si="2344"/>
        <v>-0.12288329658053362</v>
      </c>
      <c r="AK2315" s="103">
        <v>-0.32281510325638918</v>
      </c>
      <c r="AL2315" s="103">
        <v>-0.30499004901591753</v>
      </c>
      <c r="AM2315" s="103">
        <v>-0.2182560169372447</v>
      </c>
      <c r="AN2315" s="103">
        <v>-0.21888682108558116</v>
      </c>
      <c r="AO2315" s="103">
        <f t="shared" si="2345"/>
        <v>-0.15631119865766138</v>
      </c>
      <c r="AP2315" s="103">
        <v>-0.29636457958596996</v>
      </c>
      <c r="AQ2315" s="103">
        <v>-0.28861042692807015</v>
      </c>
      <c r="AR2315" s="103">
        <v>-0.24373064012715356</v>
      </c>
      <c r="AS2315" s="103">
        <f t="shared" si="2346"/>
        <v>-0.14646162744057326</v>
      </c>
      <c r="AT2315" s="103">
        <v>-0.24744911029530808</v>
      </c>
      <c r="AU2315" s="103">
        <v>-0.13240155817945579</v>
      </c>
      <c r="AV2315" s="103">
        <v>-0.12564171316039432</v>
      </c>
      <c r="AW2315" s="103">
        <v>-0.12614741023479514</v>
      </c>
      <c r="AX2315" s="103">
        <f t="shared" si="2347"/>
        <v>-0.15007461439910491</v>
      </c>
      <c r="AY2315" s="103"/>
      <c r="AZ2315" s="103">
        <v>-0.13338282581603753</v>
      </c>
      <c r="BA2315" s="103">
        <v>-0.19412190883310829</v>
      </c>
      <c r="BB2315" s="103">
        <v>-0.15478211717126564</v>
      </c>
      <c r="BC2315" s="103">
        <v>-0.19557677677909135</v>
      </c>
      <c r="BD2315" s="103">
        <v>-0.14562339589000098</v>
      </c>
      <c r="BE2315" s="103">
        <v>-0.17935895470648255</v>
      </c>
      <c r="BF2315" s="103">
        <f t="shared" si="2348"/>
        <v>-0.17760623599855851</v>
      </c>
      <c r="BG2315" s="103">
        <v>-0.14643169051604488</v>
      </c>
      <c r="BH2315" s="103">
        <v>-0.1557772613929066</v>
      </c>
      <c r="BI2315" s="103">
        <v>-0.19760207131617233</v>
      </c>
      <c r="BJ2315" s="103">
        <v>-0.2395638645319248</v>
      </c>
      <c r="BK2315" s="103">
        <v>-0.19299139997009515</v>
      </c>
      <c r="BL2315" s="103">
        <v>-0.23382362566088233</v>
      </c>
      <c r="BM2315" s="103">
        <v>-0.1860276624922538</v>
      </c>
      <c r="BN2315" s="103">
        <v>-0.20540159259674862</v>
      </c>
      <c r="BO2315" s="103">
        <f t="shared" si="2349"/>
        <v>-0.20176658407290465</v>
      </c>
      <c r="BP2315" s="103">
        <v>-0.24161129707632098</v>
      </c>
      <c r="BQ2315" s="103">
        <v>-0.25907161989189575</v>
      </c>
      <c r="BR2315" s="103">
        <v>-0.35896188210725005</v>
      </c>
      <c r="BS2315" s="103">
        <v>-0.3778921146563069</v>
      </c>
      <c r="BT2315" s="103">
        <v>-0.40855008345274002</v>
      </c>
      <c r="BU2315" s="103">
        <v>-0.44051687501093667</v>
      </c>
      <c r="BV2315" s="103">
        <v>-0.49665468761053816</v>
      </c>
      <c r="BW2315" s="103">
        <v>-0.37590823174204052</v>
      </c>
      <c r="BX2315" s="103">
        <v>-0.39170351330336456</v>
      </c>
      <c r="BY2315" s="103">
        <v>-0.47458024113746428</v>
      </c>
      <c r="BZ2315" s="102">
        <v>-0.36920662974149776</v>
      </c>
      <c r="CA2315" s="103">
        <f t="shared" si="2350"/>
        <v>-0.41091631407407214</v>
      </c>
      <c r="CB2315" s="103">
        <v>-0.30404198044416852</v>
      </c>
      <c r="CC2315" s="103">
        <v>-0.31809484666965532</v>
      </c>
      <c r="CD2315" s="103">
        <v>-0.37180465005369956</v>
      </c>
      <c r="CE2315" s="103">
        <v>-0.29398198558755012</v>
      </c>
      <c r="CF2315" s="103">
        <v>-0.30079353911813689</v>
      </c>
      <c r="CG2315" s="103">
        <v>-0.33004438990824508</v>
      </c>
      <c r="CH2315" s="103">
        <v>-0.25359160368051253</v>
      </c>
      <c r="CI2315" s="103">
        <v>-0.26119493954401901</v>
      </c>
      <c r="CJ2315" s="102">
        <v>-0.21175219479771706</v>
      </c>
      <c r="CK2315" s="102">
        <v>-0.2170985281646452</v>
      </c>
      <c r="CL2315" s="103">
        <f t="shared" si="2351"/>
        <v>-0.27541241259096555</v>
      </c>
      <c r="CM2315" s="103">
        <v>-0.19311366277336087</v>
      </c>
      <c r="CN2315" s="103">
        <v>-0.24766304991158258</v>
      </c>
      <c r="CO2315" s="103">
        <v>-0.24917879577770294</v>
      </c>
      <c r="CP2315" s="103">
        <v>-0.22592485029506384</v>
      </c>
      <c r="CQ2315" s="103">
        <v>-0.2475477606100783</v>
      </c>
      <c r="CR2315" s="103">
        <v>-0.27667379941018133</v>
      </c>
      <c r="CS2315" s="103">
        <v>-0.1466506613090259</v>
      </c>
      <c r="CT2315" s="103">
        <v>-0.15749990336548114</v>
      </c>
      <c r="CU2315" s="103">
        <v>-0.23067751637092238</v>
      </c>
      <c r="CV2315" s="103">
        <v>-0.15489930533461083</v>
      </c>
      <c r="CW2315" s="103">
        <v>-0.16397589510211186</v>
      </c>
      <c r="CX2315" s="103">
        <v>-0.15643488030870342</v>
      </c>
      <c r="CY2315" s="103">
        <v>-0.16208849492681768</v>
      </c>
      <c r="CZ2315" s="103">
        <v>-0.21396751427834215</v>
      </c>
      <c r="DA2315" s="103">
        <f t="shared" si="2352"/>
        <v>-0.2311261125098987</v>
      </c>
      <c r="DB2315" s="102">
        <v>-0.20657107692142035</v>
      </c>
      <c r="DC2315" s="102">
        <v>-0.21540809318815177</v>
      </c>
      <c r="DD2315" s="102">
        <v>-0.22319231570363235</v>
      </c>
      <c r="DE2315" s="102">
        <v>-0.20771118259419338</v>
      </c>
      <c r="DF2315" s="102">
        <v>-0.21666753120663729</v>
      </c>
      <c r="DG2315" s="102">
        <v>-0.22541929955467863</v>
      </c>
      <c r="DH2315" s="102">
        <v>-0.25632068757345638</v>
      </c>
      <c r="DI2315" s="102">
        <v>-0.25766798003220814</v>
      </c>
      <c r="DJ2315" s="102">
        <v>-0.26023677672393652</v>
      </c>
      <c r="DK2315" s="102">
        <v>-0.22871403327488907</v>
      </c>
      <c r="DL2315" s="102">
        <v>-0.23365049631538476</v>
      </c>
      <c r="DM2315" s="102">
        <v>-0.22342895035223292</v>
      </c>
      <c r="DN2315" s="104">
        <f>+DN2307*DN2631/DN$2629</f>
        <v>-0.23345474894816207</v>
      </c>
      <c r="DO2315" s="102">
        <v>-0.22342895035223292</v>
      </c>
      <c r="DP2315" s="102">
        <v>-0.21565464509443982</v>
      </c>
      <c r="DQ2315" s="102">
        <v>-0.23095333580598978</v>
      </c>
      <c r="DR2315" s="102">
        <v>-0.25064906215165539</v>
      </c>
      <c r="DS2315" s="102">
        <v>-0.21773186357632249</v>
      </c>
      <c r="DT2315" s="102">
        <v>-0.23753433150786749</v>
      </c>
      <c r="DU2315" s="102">
        <v>-0.22763962954388886</v>
      </c>
      <c r="DV2315" s="105">
        <f t="shared" si="2354"/>
        <v>-0.20785728336187409</v>
      </c>
      <c r="DW2315" s="106">
        <f t="shared" si="2354"/>
        <v>-0.22377619420012074</v>
      </c>
      <c r="DX2315" s="107">
        <f t="shared" si="2354"/>
        <v>-0.21781108303955724</v>
      </c>
      <c r="DZ2315" s="102">
        <f t="shared" si="2355"/>
        <v>-0.19762454048445974</v>
      </c>
      <c r="EC2315" s="102">
        <f t="shared" si="2356"/>
        <v>-0.16714934309075852</v>
      </c>
      <c r="EF2315" s="102">
        <f t="shared" si="2357"/>
        <v>-0.14391999562214819</v>
      </c>
      <c r="EI2315" s="102">
        <f t="shared" si="2358"/>
        <v>-0.11982788129829476</v>
      </c>
      <c r="EL2315" s="102">
        <f t="shared" si="2359"/>
        <v>-9.6649578653677473E-2</v>
      </c>
      <c r="EO2315" s="102">
        <f t="shared" si="2360"/>
        <v>-7.3478823097013868E-2</v>
      </c>
    </row>
    <row r="2316" spans="1:145" ht="15.5" x14ac:dyDescent="0.35">
      <c r="A2316" s="56" t="s">
        <v>483</v>
      </c>
      <c r="B2316" s="102">
        <f t="shared" si="2342"/>
        <v>-1.1562817914416406</v>
      </c>
      <c r="C2316" s="102">
        <f t="shared" si="2342"/>
        <v>-1.4320109856691381</v>
      </c>
      <c r="D2316" s="102">
        <f t="shared" si="2342"/>
        <v>-0.86704615010753794</v>
      </c>
      <c r="E2316" s="102">
        <f t="shared" si="2342"/>
        <v>-0.71786485147691825</v>
      </c>
      <c r="F2316" s="102">
        <f t="shared" si="2342"/>
        <v>-1.1855488230234252</v>
      </c>
      <c r="G2316" s="102">
        <f t="shared" si="2342"/>
        <v>-1.658483617492418</v>
      </c>
      <c r="H2316" s="102">
        <f t="shared" si="2342"/>
        <v>-2.0985069991868781</v>
      </c>
      <c r="I2316" s="102">
        <f t="shared" si="2342"/>
        <v>-1.4403739906551971</v>
      </c>
      <c r="J2316" s="102">
        <f t="shared" si="2342"/>
        <v>-0.90682299689541257</v>
      </c>
      <c r="K2316" s="102">
        <f t="shared" si="2342"/>
        <v>-0.58310022629619107</v>
      </c>
      <c r="L2316" s="102">
        <f t="shared" si="2342"/>
        <v>-0.80435810649969841</v>
      </c>
      <c r="M2316" s="102">
        <f t="shared" si="2342"/>
        <v>-1.1477206842281562</v>
      </c>
      <c r="N2316" s="102">
        <f t="shared" si="2342"/>
        <v>-0.29535072157155368</v>
      </c>
      <c r="O2316" s="102">
        <f t="shared" si="2342"/>
        <v>0.11493859112912466</v>
      </c>
      <c r="P2316" s="102">
        <f t="shared" si="2342"/>
        <v>-0.10780512863918144</v>
      </c>
      <c r="Q2316" s="102">
        <f t="shared" si="2342"/>
        <v>-0.90188601092095766</v>
      </c>
      <c r="R2316" s="102">
        <f t="shared" si="2342"/>
        <v>-1.2227885613391254E-2</v>
      </c>
      <c r="S2316" s="102">
        <f t="shared" si="2342"/>
        <v>0.4455573536095272</v>
      </c>
      <c r="T2316" s="102">
        <f t="shared" si="2342"/>
        <v>1.9943721654081588</v>
      </c>
      <c r="U2316" s="102">
        <f t="shared" si="2342"/>
        <v>2.2885639792362782</v>
      </c>
      <c r="V2316" s="102">
        <f t="shared" si="2342"/>
        <v>1.0200599708833633</v>
      </c>
      <c r="W2316" s="102">
        <f t="shared" si="2342"/>
        <v>3.215330100452416</v>
      </c>
      <c r="X2316" s="103">
        <f t="shared" si="2342"/>
        <v>0.55687764790426619</v>
      </c>
      <c r="Y2316" s="103">
        <f t="shared" si="2342"/>
        <v>3.0817171344030525</v>
      </c>
      <c r="Z2316" s="102">
        <f t="shared" si="2342"/>
        <v>2.3184972611423453</v>
      </c>
      <c r="AA2316" s="102">
        <f t="shared" si="2342"/>
        <v>0.83102499412571884</v>
      </c>
      <c r="AB2316" s="102">
        <v>0.18932312183439171</v>
      </c>
      <c r="AC2316" s="102">
        <v>2.0308712673606313</v>
      </c>
      <c r="AD2316" s="102">
        <v>1.913975817153803</v>
      </c>
      <c r="AE2316" s="102">
        <f t="shared" si="2343"/>
        <v>0.75090413993216298</v>
      </c>
      <c r="AF2316" s="102">
        <v>0.70056401619583741</v>
      </c>
      <c r="AG2316" s="102">
        <v>2.3510015241636067E-2</v>
      </c>
      <c r="AH2316" s="102">
        <v>-1.1313115177587167</v>
      </c>
      <c r="AI2316" s="102">
        <v>-1.3393775999655493</v>
      </c>
      <c r="AJ2316" s="103">
        <f t="shared" si="2344"/>
        <v>-1.8588862583210852</v>
      </c>
      <c r="AK2316" s="103">
        <v>-2.4228201507530245</v>
      </c>
      <c r="AL2316" s="103">
        <v>-1.2192005551874667</v>
      </c>
      <c r="AM2316" s="103">
        <v>-1.5634539508397587</v>
      </c>
      <c r="AN2316" s="103">
        <v>-1.5967280165940401</v>
      </c>
      <c r="AO2316" s="103">
        <f t="shared" si="2345"/>
        <v>-2.6865571256374032</v>
      </c>
      <c r="AP2316" s="103">
        <v>-2.0565329853796874</v>
      </c>
      <c r="AQ2316" s="103">
        <v>-2.5459960740175598</v>
      </c>
      <c r="AR2316" s="103">
        <v>-2.0681773550405298</v>
      </c>
      <c r="AS2316" s="103">
        <f t="shared" si="2346"/>
        <v>-2.0834785072700535</v>
      </c>
      <c r="AT2316" s="103">
        <v>-1.4912007550247097</v>
      </c>
      <c r="AU2316" s="103">
        <v>-0.60615672516874775</v>
      </c>
      <c r="AV2316" s="103">
        <v>-0.78516491232278252</v>
      </c>
      <c r="AW2316" s="103">
        <v>-0.87117532744978332</v>
      </c>
      <c r="AX2316" s="103">
        <f t="shared" si="2347"/>
        <v>-0.90584302044929332</v>
      </c>
      <c r="AY2316" s="103"/>
      <c r="AZ2316" s="103">
        <v>0.11921054783145277</v>
      </c>
      <c r="BA2316" s="103">
        <v>-0.26116593638609598</v>
      </c>
      <c r="BB2316" s="103">
        <v>0.63977184901417328</v>
      </c>
      <c r="BC2316" s="103">
        <v>0.54912994661164505</v>
      </c>
      <c r="BD2316" s="103">
        <v>0.79691340678243006</v>
      </c>
      <c r="BE2316" s="103">
        <v>0.57975122700275894</v>
      </c>
      <c r="BF2316" s="103">
        <f t="shared" si="2348"/>
        <v>0.79836154114192848</v>
      </c>
      <c r="BG2316" s="103">
        <v>1.1488166138979055</v>
      </c>
      <c r="BH2316" s="103">
        <v>1.0511360939368262</v>
      </c>
      <c r="BI2316" s="103">
        <v>0.96729042324804027</v>
      </c>
      <c r="BJ2316" s="103">
        <v>0.5859238438838853</v>
      </c>
      <c r="BK2316" s="103">
        <v>1.1393729399635506</v>
      </c>
      <c r="BL2316" s="103">
        <v>0.78650643430629341</v>
      </c>
      <c r="BM2316" s="103">
        <v>1.0008535125005726</v>
      </c>
      <c r="BN2316" s="103">
        <v>0.63625409192637006</v>
      </c>
      <c r="BO2316" s="103">
        <f t="shared" si="2349"/>
        <v>0.72018421800082733</v>
      </c>
      <c r="BP2316" s="103">
        <v>0.7123607219590169</v>
      </c>
      <c r="BQ2316" s="103">
        <v>0.76384030224789468</v>
      </c>
      <c r="BR2316" s="103">
        <v>-1.3561448088234764</v>
      </c>
      <c r="BS2316" s="103">
        <v>-2.511443348347369</v>
      </c>
      <c r="BT2316" s="103">
        <v>-4.5031306369937477E-2</v>
      </c>
      <c r="BU2316" s="103">
        <v>-0.52839403401263618</v>
      </c>
      <c r="BV2316" s="103">
        <v>-1.1934947010937997</v>
      </c>
      <c r="BW2316" s="103">
        <v>-0.31118410297883303</v>
      </c>
      <c r="BX2316" s="103">
        <v>-0.37020742419607755</v>
      </c>
      <c r="BY2316" s="103">
        <v>-0.57917547065315667</v>
      </c>
      <c r="BZ2316" s="102">
        <v>-0.24849205954710729</v>
      </c>
      <c r="CA2316" s="103">
        <f t="shared" si="2350"/>
        <v>-0.32140314761409761</v>
      </c>
      <c r="CB2316" s="103">
        <v>0.20934015200167749</v>
      </c>
      <c r="CC2316" s="103">
        <v>0.18112720912736094</v>
      </c>
      <c r="CD2316" s="103">
        <v>-0.6030779922260564</v>
      </c>
      <c r="CE2316" s="103">
        <v>5.6569286314803638E-2</v>
      </c>
      <c r="CF2316" s="103">
        <v>2.9883164129253608E-2</v>
      </c>
      <c r="CG2316" s="103">
        <v>-0.5731526624887282</v>
      </c>
      <c r="CH2316" s="103">
        <v>0.19268502396373538</v>
      </c>
      <c r="CI2316" s="103">
        <v>6.9611876153915175E-2</v>
      </c>
      <c r="CJ2316" s="102">
        <v>-7.1601466946134441E-3</v>
      </c>
      <c r="CK2316" s="102">
        <v>-7.1114560140321581E-2</v>
      </c>
      <c r="CL2316" s="103">
        <f t="shared" si="2351"/>
        <v>0.18474700306260344</v>
      </c>
      <c r="CM2316" s="103">
        <v>3.7252497081838344E-2</v>
      </c>
      <c r="CN2316" s="103">
        <v>0.6229330226661568</v>
      </c>
      <c r="CO2316" s="103">
        <v>0.61727778951046985</v>
      </c>
      <c r="CP2316" s="103">
        <v>1.2947758543379775</v>
      </c>
      <c r="CQ2316" s="103">
        <v>0.68344834951353828</v>
      </c>
      <c r="CR2316" s="103">
        <v>0.24025059066148327</v>
      </c>
      <c r="CS2316" s="103">
        <v>1.8952656103629439</v>
      </c>
      <c r="CT2316" s="103">
        <v>1.1074997775100432</v>
      </c>
      <c r="CU2316" s="103">
        <v>1.0390852169457767</v>
      </c>
      <c r="CV2316" s="103">
        <v>0.73114790786215555</v>
      </c>
      <c r="CW2316" s="103">
        <v>0.60239373030905075</v>
      </c>
      <c r="CX2316" s="103">
        <v>0.76310940036592545</v>
      </c>
      <c r="CY2316" s="103">
        <v>0.69001317791661021</v>
      </c>
      <c r="CZ2316" s="103">
        <v>0.46634706091836159</v>
      </c>
      <c r="DA2316" s="103">
        <f t="shared" si="2352"/>
        <v>1.1924227609468299</v>
      </c>
      <c r="DB2316" s="102">
        <v>1.353373259463807</v>
      </c>
      <c r="DC2316" s="102">
        <v>1.0043406214523385</v>
      </c>
      <c r="DD2316" s="102">
        <v>0.53994913161060121</v>
      </c>
      <c r="DE2316" s="102">
        <v>0.99960829030411602</v>
      </c>
      <c r="DF2316" s="102">
        <v>0.73539836139263137</v>
      </c>
      <c r="DG2316" s="102">
        <v>0.42816863652700549</v>
      </c>
      <c r="DH2316" s="102">
        <v>0.98750024596348795</v>
      </c>
      <c r="DI2316" s="102">
        <v>0.72511890940894586</v>
      </c>
      <c r="DJ2316" s="102">
        <v>0.53297146379437099</v>
      </c>
      <c r="DK2316" s="102">
        <v>1.0404233852740725</v>
      </c>
      <c r="DL2316" s="102">
        <v>0.78999230678789645</v>
      </c>
      <c r="DM2316" s="102">
        <v>0.5315719074798434</v>
      </c>
      <c r="DN2316" s="104">
        <f>+DN2308*DN2632/DN$2629</f>
        <v>0.64346905637018625</v>
      </c>
      <c r="DO2316" s="102">
        <v>0.5315719074798434</v>
      </c>
      <c r="DP2316" s="102">
        <v>0.78036025912299889</v>
      </c>
      <c r="DQ2316" s="102">
        <v>0.62972622181209226</v>
      </c>
      <c r="DR2316" s="102">
        <v>0.30325750603729895</v>
      </c>
      <c r="DS2316" s="102">
        <v>0.75498540617200793</v>
      </c>
      <c r="DT2316" s="102">
        <v>0.58101789810422899</v>
      </c>
      <c r="DU2316" s="102">
        <v>0.546438714182924</v>
      </c>
      <c r="DV2316" s="105">
        <f t="shared" si="2354"/>
        <v>0.26728465223450104</v>
      </c>
      <c r="DW2316" s="106">
        <f t="shared" si="2354"/>
        <v>0.2729736896965439</v>
      </c>
      <c r="DX2316" s="107">
        <f t="shared" si="2354"/>
        <v>0.37503418320191884</v>
      </c>
      <c r="DZ2316" s="102">
        <f t="shared" si="2355"/>
        <v>0.16832333564383511</v>
      </c>
      <c r="EC2316" s="102">
        <f t="shared" si="2356"/>
        <v>2.5613360188812481E-2</v>
      </c>
      <c r="EF2316" s="102">
        <f t="shared" si="2357"/>
        <v>5.6593062894927583E-2</v>
      </c>
      <c r="EI2316" s="102">
        <f t="shared" si="2358"/>
        <v>1.5337494894789439E-2</v>
      </c>
      <c r="EL2316" s="102">
        <f t="shared" si="2359"/>
        <v>5.617574326100958E-3</v>
      </c>
      <c r="EO2316" s="102">
        <f t="shared" si="2360"/>
        <v>-2.8586368391092257E-2</v>
      </c>
    </row>
    <row r="2317" spans="1:145" ht="15.5" x14ac:dyDescent="0.35">
      <c r="A2317" s="56" t="s">
        <v>484</v>
      </c>
      <c r="B2317" s="102">
        <f t="shared" si="2342"/>
        <v>-1.7967048445469045</v>
      </c>
      <c r="C2317" s="102">
        <f t="shared" si="2342"/>
        <v>-1.3575680705351088</v>
      </c>
      <c r="D2317" s="102">
        <f t="shared" si="2342"/>
        <v>-1.2696991609933908</v>
      </c>
      <c r="E2317" s="102">
        <f t="shared" si="2342"/>
        <v>-0.31062387127433128</v>
      </c>
      <c r="F2317" s="102">
        <f t="shared" si="2342"/>
        <v>0.15182971800783104</v>
      </c>
      <c r="G2317" s="102">
        <f t="shared" si="2342"/>
        <v>-0.66655357246995395</v>
      </c>
      <c r="H2317" s="102">
        <f t="shared" si="2342"/>
        <v>-1.25818326729298</v>
      </c>
      <c r="I2317" s="102">
        <f t="shared" si="2342"/>
        <v>-0.47701281736889795</v>
      </c>
      <c r="J2317" s="102">
        <f t="shared" si="2342"/>
        <v>0.7335601835009028</v>
      </c>
      <c r="K2317" s="102">
        <f t="shared" si="2342"/>
        <v>0.89012336532110603</v>
      </c>
      <c r="L2317" s="102">
        <f t="shared" si="2342"/>
        <v>0.38267882882056614</v>
      </c>
      <c r="M2317" s="102">
        <f t="shared" si="2342"/>
        <v>-2.8523720254975591</v>
      </c>
      <c r="N2317" s="102">
        <f t="shared" si="2342"/>
        <v>-3.2144517482409762E-2</v>
      </c>
      <c r="O2317" s="102">
        <f t="shared" si="2342"/>
        <v>2.5288535445749756</v>
      </c>
      <c r="P2317" s="102">
        <f t="shared" si="2342"/>
        <v>0.73561149388275093</v>
      </c>
      <c r="Q2317" s="102">
        <f t="shared" si="2342"/>
        <v>0.35755006991858773</v>
      </c>
      <c r="R2317" s="102">
        <f t="shared" si="2342"/>
        <v>1.2721892401818906</v>
      </c>
      <c r="S2317" s="102">
        <f t="shared" si="2342"/>
        <v>1.2770008868682057</v>
      </c>
      <c r="T2317" s="102">
        <f t="shared" si="2342"/>
        <v>1.6101993725697454</v>
      </c>
      <c r="U2317" s="102">
        <f t="shared" si="2342"/>
        <v>1.5512503473391668</v>
      </c>
      <c r="V2317" s="102">
        <f t="shared" si="2342"/>
        <v>1.4793706718425548</v>
      </c>
      <c r="W2317" s="102">
        <f t="shared" si="2342"/>
        <v>1.9951333007721495</v>
      </c>
      <c r="X2317" s="103">
        <f t="shared" si="2342"/>
        <v>0.97674837482765442</v>
      </c>
      <c r="Y2317" s="103">
        <f t="shared" si="2342"/>
        <v>1.2152033868233157E-2</v>
      </c>
      <c r="Z2317" s="102">
        <f t="shared" si="2342"/>
        <v>0.28012966328339711</v>
      </c>
      <c r="AA2317" s="102">
        <f t="shared" si="2342"/>
        <v>0.34706840258032418</v>
      </c>
      <c r="AB2317" s="102">
        <v>0.10197164065749106</v>
      </c>
      <c r="AC2317" s="102">
        <v>0.354334474742793</v>
      </c>
      <c r="AD2317" s="102">
        <v>0.25480896013966881</v>
      </c>
      <c r="AE2317" s="102">
        <f t="shared" si="2343"/>
        <v>0.2962255327158721</v>
      </c>
      <c r="AF2317" s="102">
        <v>6.192863854704235E-2</v>
      </c>
      <c r="AG2317" s="102">
        <v>0.75811494973976967</v>
      </c>
      <c r="AH2317" s="102">
        <v>0.85559599382863372</v>
      </c>
      <c r="AI2317" s="102">
        <v>0.68563194742157219</v>
      </c>
      <c r="AJ2317" s="103">
        <f t="shared" si="2344"/>
        <v>0.43063312511940138</v>
      </c>
      <c r="AK2317" s="103">
        <v>-0.50418838798705579</v>
      </c>
      <c r="AL2317" s="103">
        <v>-0.28241525483247854</v>
      </c>
      <c r="AM2317" s="103">
        <v>-0.36272879006623016</v>
      </c>
      <c r="AN2317" s="103">
        <v>-0.32700865005607799</v>
      </c>
      <c r="AO2317" s="103">
        <f t="shared" si="2345"/>
        <v>-0.16656092606951794</v>
      </c>
      <c r="AP2317" s="103">
        <v>-0.47433236235918114</v>
      </c>
      <c r="AQ2317" s="103">
        <v>-0.73349270926804244</v>
      </c>
      <c r="AR2317" s="103">
        <v>-0.55218522498578693</v>
      </c>
      <c r="AS2317" s="103">
        <f t="shared" si="2346"/>
        <v>-0.88285543612787565</v>
      </c>
      <c r="AT2317" s="103">
        <v>0.359482730098868</v>
      </c>
      <c r="AU2317" s="103">
        <v>-0.34538123332371118</v>
      </c>
      <c r="AV2317" s="103">
        <v>-0.15039856105170701</v>
      </c>
      <c r="AW2317" s="103">
        <v>-0.15098780265115799</v>
      </c>
      <c r="AX2317" s="103">
        <f t="shared" si="2347"/>
        <v>-0.46126150916527181</v>
      </c>
      <c r="AY2317" s="103"/>
      <c r="AZ2317" s="103">
        <v>-9.4692650168920312E-2</v>
      </c>
      <c r="BA2317" s="103">
        <v>-0.25177110408741021</v>
      </c>
      <c r="BB2317" s="103">
        <v>-7.6869017693511413E-2</v>
      </c>
      <c r="BC2317" s="103">
        <v>-0.42442295904624616</v>
      </c>
      <c r="BD2317" s="103">
        <v>0.11374892145985141</v>
      </c>
      <c r="BE2317" s="103">
        <v>-0.41102786418305748</v>
      </c>
      <c r="BF2317" s="103">
        <f t="shared" si="2348"/>
        <v>-0.22810904459731229</v>
      </c>
      <c r="BG2317" s="103">
        <v>6.1749620966900461E-2</v>
      </c>
      <c r="BH2317" s="103">
        <v>-0.19022933802865691</v>
      </c>
      <c r="BI2317" s="103">
        <v>-2.6414056903850363E-3</v>
      </c>
      <c r="BJ2317" s="103">
        <v>-0.1977599503252663</v>
      </c>
      <c r="BK2317" s="103">
        <v>0.27690614446081646</v>
      </c>
      <c r="BL2317" s="103">
        <v>5.7454092505837807E-2</v>
      </c>
      <c r="BM2317" s="103">
        <v>0.43213099536457455</v>
      </c>
      <c r="BN2317" s="103">
        <v>0.21844931224980393</v>
      </c>
      <c r="BO2317" s="103">
        <f t="shared" si="2349"/>
        <v>0.24911836811441929</v>
      </c>
      <c r="BP2317" s="103">
        <v>0.37720769626210782</v>
      </c>
      <c r="BQ2317" s="103">
        <v>6.2914412506131834E-2</v>
      </c>
      <c r="BR2317" s="103">
        <v>-1.4796282245711379</v>
      </c>
      <c r="BS2317" s="103">
        <v>-1.5998720789501755</v>
      </c>
      <c r="BT2317" s="103">
        <v>-0.56638735029186726</v>
      </c>
      <c r="BU2317" s="103">
        <v>-0.82989646943816675</v>
      </c>
      <c r="BV2317" s="103">
        <v>-1.5674379380304182</v>
      </c>
      <c r="BW2317" s="103">
        <v>-0.28762882979209264</v>
      </c>
      <c r="BX2317" s="103">
        <v>-0.57962316445650219</v>
      </c>
      <c r="BY2317" s="103">
        <v>-0.90986844112894028</v>
      </c>
      <c r="BZ2317" s="102">
        <v>-0.87974388720135477</v>
      </c>
      <c r="CA2317" s="103">
        <f t="shared" si="2350"/>
        <v>-0.36627013503174644</v>
      </c>
      <c r="CB2317" s="103">
        <v>0.34575152889993122</v>
      </c>
      <c r="CC2317" s="103">
        <v>0.32478056469278255</v>
      </c>
      <c r="CD2317" s="103">
        <v>-0.41192838165024392</v>
      </c>
      <c r="CE2317" s="103">
        <v>-0.66432944879168188</v>
      </c>
      <c r="CF2317" s="103">
        <v>-0.78347926180479455</v>
      </c>
      <c r="CG2317" s="103">
        <v>-1.5288263936266988</v>
      </c>
      <c r="CH2317" s="103">
        <v>-0.24789806906951703</v>
      </c>
      <c r="CI2317" s="103">
        <v>-0.58215402541366446</v>
      </c>
      <c r="CJ2317" s="102">
        <v>-0.33896735234911751</v>
      </c>
      <c r="CK2317" s="102">
        <v>-0.47978070569888603</v>
      </c>
      <c r="CL2317" s="103">
        <f t="shared" si="2351"/>
        <v>-0.38669099086196107</v>
      </c>
      <c r="CM2317" s="103">
        <v>-0.31455956551193198</v>
      </c>
      <c r="CN2317" s="103">
        <v>0.28819896455484528</v>
      </c>
      <c r="CO2317" s="103">
        <v>0.27463469080083086</v>
      </c>
      <c r="CP2317" s="103">
        <v>0.56236352128835787</v>
      </c>
      <c r="CQ2317" s="103">
        <v>0.26060340498631235</v>
      </c>
      <c r="CR2317" s="103">
        <v>0.10728823513630743</v>
      </c>
      <c r="CS2317" s="103">
        <v>0.53593600292230581</v>
      </c>
      <c r="CT2317" s="103">
        <v>0.31782977240946592</v>
      </c>
      <c r="CU2317" s="103">
        <v>-2.0949774738569561E-2</v>
      </c>
      <c r="CV2317" s="103">
        <v>0.51611878610059136</v>
      </c>
      <c r="CW2317" s="103">
        <v>0.24902424308308443</v>
      </c>
      <c r="CX2317" s="103">
        <v>0.42653680769473473</v>
      </c>
      <c r="CY2317" s="103">
        <v>0.27838015817908918</v>
      </c>
      <c r="CZ2317" s="103">
        <v>0.35472471497086089</v>
      </c>
      <c r="DA2317" s="103">
        <f t="shared" si="2352"/>
        <v>-0.13716134089676224</v>
      </c>
      <c r="DB2317" s="102">
        <v>0.30750376977145527</v>
      </c>
      <c r="DC2317" s="102">
        <v>0.13155252892163685</v>
      </c>
      <c r="DD2317" s="102">
        <v>-8.3706226143619805E-2</v>
      </c>
      <c r="DE2317" s="102">
        <v>0.24873265084683152</v>
      </c>
      <c r="DF2317" s="102">
        <v>4.1711593530124165E-2</v>
      </c>
      <c r="DG2317" s="102">
        <v>-0.17419804547616677</v>
      </c>
      <c r="DH2317" s="102">
        <v>0.29651887269145777</v>
      </c>
      <c r="DI2317" s="102">
        <v>7.6244184550622679E-2</v>
      </c>
      <c r="DJ2317" s="102">
        <v>-0.16703031379694477</v>
      </c>
      <c r="DK2317" s="102">
        <v>0.27671038789586083</v>
      </c>
      <c r="DL2317" s="102">
        <v>0.18831307923413429</v>
      </c>
      <c r="DM2317" s="102">
        <v>-0.16763765559114072</v>
      </c>
      <c r="DN2317" s="104">
        <f>+DN2309*DN2633/DN$2629</f>
        <v>0.28955332699460257</v>
      </c>
      <c r="DO2317" s="102">
        <v>-0.16763765559114072</v>
      </c>
      <c r="DP2317" s="102">
        <v>0.36000256454918961</v>
      </c>
      <c r="DQ2317" s="102">
        <v>0.23022476847278781</v>
      </c>
      <c r="DR2317" s="102">
        <v>7.4563305850128018E-3</v>
      </c>
      <c r="DS2317" s="102">
        <v>-0.3915023836128807</v>
      </c>
      <c r="DT2317" s="102">
        <v>-0.49342867905796661</v>
      </c>
      <c r="DU2317" s="102">
        <v>-0.42462751416815775</v>
      </c>
      <c r="DV2317" s="105">
        <f t="shared" si="2354"/>
        <v>5.546020852466723E-2</v>
      </c>
      <c r="DW2317" s="106">
        <f t="shared" si="2354"/>
        <v>-1.1304774220045938E-2</v>
      </c>
      <c r="DX2317" s="107">
        <f t="shared" si="2354"/>
        <v>-0.21482228813034401</v>
      </c>
      <c r="DZ2317" s="102">
        <f t="shared" si="2355"/>
        <v>0.15707231830152335</v>
      </c>
      <c r="EC2317" s="102">
        <f t="shared" si="2356"/>
        <v>0.13819386274044915</v>
      </c>
      <c r="EF2317" s="102">
        <f t="shared" si="2357"/>
        <v>8.866621686681507E-2</v>
      </c>
      <c r="EI2317" s="102">
        <f t="shared" si="2358"/>
        <v>0.27482919990027865</v>
      </c>
      <c r="EL2317" s="102">
        <f t="shared" si="2359"/>
        <v>0.4137405033948684</v>
      </c>
      <c r="EO2317" s="102">
        <f t="shared" si="2360"/>
        <v>0.49415088548001307</v>
      </c>
    </row>
    <row r="2318" spans="1:145" ht="15.5" x14ac:dyDescent="0.35">
      <c r="A2318" s="56" t="s">
        <v>485</v>
      </c>
      <c r="B2318" s="102">
        <f t="shared" si="2342"/>
        <v>-0.16660477100338855</v>
      </c>
      <c r="C2318" s="102">
        <f t="shared" si="2342"/>
        <v>-0.16617012165463141</v>
      </c>
      <c r="D2318" s="102">
        <f t="shared" si="2342"/>
        <v>-0.18299237168059079</v>
      </c>
      <c r="E2318" s="102">
        <f t="shared" si="2342"/>
        <v>-0.17165809330932208</v>
      </c>
      <c r="F2318" s="102">
        <f t="shared" si="2342"/>
        <v>-0.16501317640201349</v>
      </c>
      <c r="G2318" s="102">
        <f t="shared" si="2342"/>
        <v>-0.14409471273171462</v>
      </c>
      <c r="H2318" s="102">
        <f t="shared" si="2342"/>
        <v>-0.2002557084176837</v>
      </c>
      <c r="I2318" s="102">
        <f t="shared" si="2342"/>
        <v>-7.0657402938688454E-2</v>
      </c>
      <c r="J2318" s="102">
        <f t="shared" si="2342"/>
        <v>-0.19086294378979454</v>
      </c>
      <c r="K2318" s="102">
        <f t="shared" si="2342"/>
        <v>-7.7635248931763573E-2</v>
      </c>
      <c r="L2318" s="102">
        <f t="shared" si="2342"/>
        <v>-2.6423687687094678E-2</v>
      </c>
      <c r="M2318" s="102">
        <f t="shared" si="2342"/>
        <v>-4.2863960523399844E-2</v>
      </c>
      <c r="N2318" s="102">
        <f t="shared" si="2342"/>
        <v>6.3601482240974186E-2</v>
      </c>
      <c r="O2318" s="102">
        <f t="shared" si="2342"/>
        <v>0.4159721970125792</v>
      </c>
      <c r="P2318" s="102">
        <f t="shared" si="2342"/>
        <v>1.0511173885216181</v>
      </c>
      <c r="Q2318" s="102">
        <f t="shared" si="2342"/>
        <v>0.96604382754164952</v>
      </c>
      <c r="R2318" s="102">
        <f t="shared" si="2342"/>
        <v>1.0654715590807955</v>
      </c>
      <c r="S2318" s="102">
        <f t="shared" si="2342"/>
        <v>1.2637307061146981</v>
      </c>
      <c r="T2318" s="102">
        <f t="shared" si="2342"/>
        <v>2.9836618811657902</v>
      </c>
      <c r="U2318" s="102">
        <f t="shared" si="2342"/>
        <v>3.8612950860075395</v>
      </c>
      <c r="V2318" s="102">
        <f t="shared" si="2342"/>
        <v>3.3707847862323992</v>
      </c>
      <c r="W2318" s="102">
        <f t="shared" si="2342"/>
        <v>3.4334765472724724</v>
      </c>
      <c r="X2318" s="103">
        <f t="shared" si="2342"/>
        <v>-1.2814334083873886</v>
      </c>
      <c r="Y2318" s="103">
        <f t="shared" si="2342"/>
        <v>-0.88400852182089107</v>
      </c>
      <c r="Z2318" s="102">
        <f t="shared" si="2342"/>
        <v>0.17540460829037788</v>
      </c>
      <c r="AA2318" s="102">
        <f t="shared" si="2342"/>
        <v>-1.5998154692688957</v>
      </c>
      <c r="AB2318" s="102">
        <v>0.53603562497663759</v>
      </c>
      <c r="AC2318" s="102">
        <v>0.70278979881892756</v>
      </c>
      <c r="AD2318" s="102">
        <v>0.32398674852239512</v>
      </c>
      <c r="AE2318" s="102">
        <f t="shared" si="2343"/>
        <v>-1.2226207255049457</v>
      </c>
      <c r="AF2318" s="102">
        <v>-0.49422170615418021</v>
      </c>
      <c r="AG2318" s="102">
        <v>-0.64715757870993673</v>
      </c>
      <c r="AH2318" s="102">
        <v>-0.58376503021443005</v>
      </c>
      <c r="AI2318" s="102">
        <v>-0.94887939237540764</v>
      </c>
      <c r="AJ2318" s="103">
        <f t="shared" si="2344"/>
        <v>-1.5071343032292648</v>
      </c>
      <c r="AK2318" s="103">
        <v>-0.92037895817943893</v>
      </c>
      <c r="AL2318" s="103">
        <v>-0.31143056598196944</v>
      </c>
      <c r="AM2318" s="103">
        <v>-7.7158418185024294E-2</v>
      </c>
      <c r="AN2318" s="103">
        <v>-9.2572111338017751E-2</v>
      </c>
      <c r="AO2318" s="103">
        <f t="shared" si="2345"/>
        <v>-2.4514490837026734</v>
      </c>
      <c r="AP2318" s="103">
        <v>-1.67505678029678</v>
      </c>
      <c r="AQ2318" s="103">
        <v>-2.0222509948335139</v>
      </c>
      <c r="AR2318" s="103">
        <v>-1.3419952612324904</v>
      </c>
      <c r="AS2318" s="103">
        <f t="shared" si="2346"/>
        <v>-1.6129066752846917</v>
      </c>
      <c r="AT2318" s="103">
        <v>-0.25039016350923993</v>
      </c>
      <c r="AU2318" s="103">
        <v>-0.63388974452604507</v>
      </c>
      <c r="AV2318" s="103">
        <v>6.6569897348223564E-2</v>
      </c>
      <c r="AW2318" s="103">
        <v>6.6837835451623848E-2</v>
      </c>
      <c r="AX2318" s="103">
        <f t="shared" si="2347"/>
        <v>-0.37388236826712729</v>
      </c>
      <c r="AY2318" s="103"/>
      <c r="AZ2318" s="103">
        <v>-0.80306900439789997</v>
      </c>
      <c r="BA2318" s="103">
        <v>-1.0564367475725804</v>
      </c>
      <c r="BB2318" s="103">
        <v>0.27187751417260581</v>
      </c>
      <c r="BC2318" s="103">
        <v>-0.10920732390979569</v>
      </c>
      <c r="BD2318" s="103">
        <v>0.66262682659307026</v>
      </c>
      <c r="BE2318" s="103">
        <v>0.19483324825820253</v>
      </c>
      <c r="BF2318" s="103">
        <f t="shared" si="2348"/>
        <v>1.4384943347459728E-2</v>
      </c>
      <c r="BG2318" s="103">
        <v>0.42088771610364828</v>
      </c>
      <c r="BH2318" s="103">
        <v>-0.2063422375978986</v>
      </c>
      <c r="BI2318" s="103">
        <v>0.11919214783841979</v>
      </c>
      <c r="BJ2318" s="103">
        <v>-0.24070606860184665</v>
      </c>
      <c r="BK2318" s="103">
        <v>0.34941755831098437</v>
      </c>
      <c r="BL2318" s="103">
        <v>-0.32654362929893627</v>
      </c>
      <c r="BM2318" s="103">
        <v>0.40679819101244047</v>
      </c>
      <c r="BN2318" s="103">
        <v>-0.2560855307787715</v>
      </c>
      <c r="BO2318" s="103">
        <f t="shared" si="2349"/>
        <v>0.22442986870164336</v>
      </c>
      <c r="BP2318" s="103">
        <v>0.14600723275008431</v>
      </c>
      <c r="BQ2318" s="103">
        <v>0.15655861610042471</v>
      </c>
      <c r="BR2318" s="103">
        <v>-0.95685048772881764</v>
      </c>
      <c r="BS2318" s="103">
        <v>-2.0221796830532472</v>
      </c>
      <c r="BT2318" s="103">
        <v>-0.84556639955874136</v>
      </c>
      <c r="BU2318" s="103">
        <v>-1.2907537325038851</v>
      </c>
      <c r="BV2318" s="103">
        <v>-2.051063650798596</v>
      </c>
      <c r="BW2318" s="103">
        <v>-0.41324655805500066</v>
      </c>
      <c r="BX2318" s="103">
        <v>-0.56112722954203531</v>
      </c>
      <c r="BY2318" s="103">
        <v>-0.80761364916440237</v>
      </c>
      <c r="BZ2318" s="102">
        <v>-0.20769398386967736</v>
      </c>
      <c r="CA2318" s="103">
        <f t="shared" si="2350"/>
        <v>-0.20831763745152446</v>
      </c>
      <c r="CB2318" s="103">
        <v>-0.11285811209500672</v>
      </c>
      <c r="CC2318" s="103">
        <v>-0.12504280614649396</v>
      </c>
      <c r="CD2318" s="103">
        <v>-0.6620556624113958</v>
      </c>
      <c r="CE2318" s="103">
        <v>-0.25646292121048803</v>
      </c>
      <c r="CF2318" s="103">
        <v>-0.27763581695720774</v>
      </c>
      <c r="CG2318" s="103">
        <v>-0.71661987550142336</v>
      </c>
      <c r="CH2318" s="103">
        <v>-2.7929944291757679E-3</v>
      </c>
      <c r="CI2318" s="103">
        <v>-8.4062464631953118E-2</v>
      </c>
      <c r="CJ2318" s="102">
        <v>8.9715849729556957E-2</v>
      </c>
      <c r="CK2318" s="102">
        <v>-7.49052986379663E-2</v>
      </c>
      <c r="CL2318" s="103">
        <f t="shared" si="2351"/>
        <v>0.31192952633731963</v>
      </c>
      <c r="CM2318" s="103">
        <v>-0.14529816081539831</v>
      </c>
      <c r="CN2318" s="103">
        <v>-0.21026449805714811</v>
      </c>
      <c r="CO2318" s="103">
        <v>-0.20917810775158849</v>
      </c>
      <c r="CP2318" s="103">
        <v>0.29781567593966646</v>
      </c>
      <c r="CQ2318" s="103">
        <v>-0.12889582037612007</v>
      </c>
      <c r="CR2318" s="103">
        <v>-0.62878348717196675</v>
      </c>
      <c r="CS2318" s="103">
        <v>0.5692799674340423</v>
      </c>
      <c r="CT2318" s="103">
        <v>0.55182535771062635</v>
      </c>
      <c r="CU2318" s="103">
        <v>0.11956075694494664</v>
      </c>
      <c r="CV2318" s="103">
        <v>0.25236787031501817</v>
      </c>
      <c r="CW2318" s="103">
        <v>0.17236616974842159</v>
      </c>
      <c r="CX2318" s="103">
        <v>0.16678220327499205</v>
      </c>
      <c r="CY2318" s="103">
        <v>0.1628157164290587</v>
      </c>
      <c r="CZ2318" s="103">
        <v>0.15258210207947726</v>
      </c>
      <c r="DA2318" s="103">
        <f t="shared" si="2352"/>
        <v>1.5320589253412666</v>
      </c>
      <c r="DB2318" s="102">
        <v>0.25728115355080278</v>
      </c>
      <c r="DC2318" s="102">
        <v>3.2690067463115396E-2</v>
      </c>
      <c r="DD2318" s="102">
        <v>-0.24928384520890443</v>
      </c>
      <c r="DE2318" s="102">
        <v>2.528352449272608E-2</v>
      </c>
      <c r="DF2318" s="102">
        <v>-0.16953291508363255</v>
      </c>
      <c r="DG2318" s="102">
        <v>-0.46675421050073551</v>
      </c>
      <c r="DH2318" s="102">
        <v>0.32842310866635954</v>
      </c>
      <c r="DI2318" s="102">
        <v>0.30974380710371857</v>
      </c>
      <c r="DJ2318" s="102">
        <v>0.24964255281692202</v>
      </c>
      <c r="DK2318" s="102">
        <v>0.2660469259405171</v>
      </c>
      <c r="DL2318" s="102">
        <v>0.26441457658297229</v>
      </c>
      <c r="DM2318" s="102">
        <v>0.24871929277750118</v>
      </c>
      <c r="DN2318" s="104">
        <f>+DN2310*DN2634/DN$2629</f>
        <v>0.28858779942856255</v>
      </c>
      <c r="DO2318" s="102">
        <v>0.24871929277750118</v>
      </c>
      <c r="DP2318" s="102">
        <v>0.12781934899013028</v>
      </c>
      <c r="DQ2318" s="102">
        <v>-1.2408376259716014E-3</v>
      </c>
      <c r="DR2318" s="102">
        <v>-0.19336610420471897</v>
      </c>
      <c r="DS2318" s="102">
        <v>0.43992306604685594</v>
      </c>
      <c r="DT2318" s="102">
        <v>0.3412276282561571</v>
      </c>
      <c r="DU2318" s="102">
        <v>0.31594319782066754</v>
      </c>
      <c r="DV2318" s="105">
        <f t="shared" si="2354"/>
        <v>0.28707208415745356</v>
      </c>
      <c r="DW2318" s="106">
        <f t="shared" si="2354"/>
        <v>0.24669875699287636</v>
      </c>
      <c r="DX2318" s="107">
        <f t="shared" si="2354"/>
        <v>0.14814619585911162</v>
      </c>
      <c r="DZ2318" s="102">
        <f t="shared" si="2355"/>
        <v>0.22047661954719328</v>
      </c>
      <c r="EC2318" s="102">
        <f t="shared" si="2356"/>
        <v>0.29020235261047378</v>
      </c>
      <c r="EF2318" s="102">
        <f t="shared" si="2357"/>
        <v>0.33456904706162788</v>
      </c>
      <c r="EI2318" s="102">
        <f t="shared" si="2358"/>
        <v>0.41931301053250525</v>
      </c>
      <c r="EL2318" s="102">
        <f t="shared" si="2359"/>
        <v>0.50135369888437242</v>
      </c>
      <c r="EO2318" s="102">
        <f t="shared" si="2360"/>
        <v>0.58542783652745578</v>
      </c>
    </row>
    <row r="2319" spans="1:145" ht="15.5" x14ac:dyDescent="0.35">
      <c r="A2319" s="56" t="s">
        <v>486</v>
      </c>
      <c r="B2319" s="102">
        <f t="shared" si="2342"/>
        <v>-0.81309356465392058</v>
      </c>
      <c r="C2319" s="102">
        <f t="shared" si="2342"/>
        <v>-0.7380960895237052</v>
      </c>
      <c r="D2319" s="102">
        <f t="shared" si="2342"/>
        <v>-0.97082777960632627</v>
      </c>
      <c r="E2319" s="102">
        <f t="shared" si="2342"/>
        <v>-0.92478082339452539</v>
      </c>
      <c r="F2319" s="102">
        <f t="shared" si="2342"/>
        <v>-0.59750792624960425</v>
      </c>
      <c r="G2319" s="102">
        <f t="shared" si="2342"/>
        <v>-0.65939275089423477</v>
      </c>
      <c r="H2319" s="102">
        <f t="shared" si="2342"/>
        <v>-0.63044270248124368</v>
      </c>
      <c r="I2319" s="102">
        <f t="shared" si="2342"/>
        <v>-0.95700039181875884</v>
      </c>
      <c r="J2319" s="102">
        <f t="shared" si="2342"/>
        <v>-0.78916223961027265</v>
      </c>
      <c r="K2319" s="102">
        <f t="shared" si="2342"/>
        <v>-0.76502861514454157</v>
      </c>
      <c r="L2319" s="102">
        <f t="shared" si="2342"/>
        <v>-0.69433752931918469</v>
      </c>
      <c r="M2319" s="102">
        <f t="shared" si="2342"/>
        <v>-0.53911026591025568</v>
      </c>
      <c r="N2319" s="102">
        <f t="shared" si="2342"/>
        <v>-0.57371249502486765</v>
      </c>
      <c r="O2319" s="102">
        <f t="shared" si="2342"/>
        <v>-0.72052148507289437</v>
      </c>
      <c r="P2319" s="102">
        <f t="shared" si="2342"/>
        <v>-0.68957007769348266</v>
      </c>
      <c r="Q2319" s="102">
        <f t="shared" si="2342"/>
        <v>-0.91562633934955606</v>
      </c>
      <c r="R2319" s="102">
        <f t="shared" si="2342"/>
        <v>-0.97329756539329626</v>
      </c>
      <c r="S2319" s="102">
        <f t="shared" si="2342"/>
        <v>-0.8190659701550892</v>
      </c>
      <c r="T2319" s="102">
        <f t="shared" si="2342"/>
        <v>-0.43294415529630231</v>
      </c>
      <c r="U2319" s="102">
        <f t="shared" si="2342"/>
        <v>-1.3145236673631079E-2</v>
      </c>
      <c r="V2319" s="102">
        <f t="shared" si="2342"/>
        <v>0.12892110691614306</v>
      </c>
      <c r="W2319" s="102">
        <f t="shared" si="2342"/>
        <v>0.27311909937228279</v>
      </c>
      <c r="X2319" s="103">
        <f t="shared" si="2342"/>
        <v>-1.287390128130687</v>
      </c>
      <c r="Y2319" s="103">
        <f t="shared" si="2342"/>
        <v>-0.55640967259743879</v>
      </c>
      <c r="Z2319" s="102">
        <f t="shared" si="2342"/>
        <v>-0.11553014868392389</v>
      </c>
      <c r="AA2319" s="102">
        <f t="shared" si="2342"/>
        <v>-0.49314459768140684</v>
      </c>
      <c r="AB2319" s="102">
        <v>-0.32650958085669346</v>
      </c>
      <c r="AC2319" s="102">
        <v>-0.36660655094870309</v>
      </c>
      <c r="AD2319" s="102">
        <v>-0.98204951655711248</v>
      </c>
      <c r="AE2319" s="102">
        <f t="shared" si="2343"/>
        <v>-0.59496512467925844</v>
      </c>
      <c r="AF2319" s="102">
        <v>1.3013265886558906E-2</v>
      </c>
      <c r="AG2319" s="102">
        <v>0.12163249104590576</v>
      </c>
      <c r="AH2319" s="102">
        <v>-0.72241561811225841</v>
      </c>
      <c r="AI2319" s="102">
        <v>-0.86119658453582459</v>
      </c>
      <c r="AJ2319" s="103">
        <f t="shared" si="2344"/>
        <v>-0.30397858384229737</v>
      </c>
      <c r="AK2319" s="103">
        <v>-0.60805172831453691</v>
      </c>
      <c r="AL2319" s="103">
        <v>-0.17647125503700245</v>
      </c>
      <c r="AM2319" s="103">
        <v>-0.43595904132686231</v>
      </c>
      <c r="AN2319" s="103">
        <v>-0.44823703030600992</v>
      </c>
      <c r="AO2319" s="103">
        <f t="shared" si="2345"/>
        <v>-1.0479070592228783</v>
      </c>
      <c r="AP2319" s="103">
        <v>-0.71586627908088984</v>
      </c>
      <c r="AQ2319" s="103">
        <v>-0.51983052162812882</v>
      </c>
      <c r="AR2319" s="103">
        <v>-0.6059162960273623</v>
      </c>
      <c r="AS2319" s="103">
        <f t="shared" si="2346"/>
        <v>-0.63333451649377714</v>
      </c>
      <c r="AT2319" s="103">
        <v>-0.34505002263020301</v>
      </c>
      <c r="AU2319" s="103">
        <v>-0.43500837279413873</v>
      </c>
      <c r="AV2319" s="103">
        <v>-0.53802916614151097</v>
      </c>
      <c r="AW2319" s="103">
        <v>-0.57572711978003799</v>
      </c>
      <c r="AX2319" s="103">
        <f t="shared" si="2347"/>
        <v>-0.50965029575539567</v>
      </c>
      <c r="AY2319" s="103"/>
      <c r="AZ2319" s="103">
        <v>-0.55082983933112195</v>
      </c>
      <c r="BA2319" s="103">
        <v>-0.67899945219699254</v>
      </c>
      <c r="BB2319" s="103">
        <v>-0.38340012117688743</v>
      </c>
      <c r="BC2319" s="103">
        <v>-0.52985901159730309</v>
      </c>
      <c r="BD2319" s="103">
        <v>-0.28632633487477499</v>
      </c>
      <c r="BE2319" s="103">
        <v>-0.39662327841338263</v>
      </c>
      <c r="BF2319" s="103">
        <f t="shared" si="2348"/>
        <v>-0.15093874559044798</v>
      </c>
      <c r="BG2319" s="103">
        <v>-0.28168590427961115</v>
      </c>
      <c r="BH2319" s="103">
        <v>-0.56723862446046891</v>
      </c>
      <c r="BI2319" s="103">
        <v>-0.31482973598895719</v>
      </c>
      <c r="BJ2319" s="103">
        <v>-0.39699095222577613</v>
      </c>
      <c r="BK2319" s="103">
        <v>-0.33971948993499945</v>
      </c>
      <c r="BL2319" s="103">
        <v>-0.55103942983075804</v>
      </c>
      <c r="BM2319" s="103">
        <v>-0.29658422558875425</v>
      </c>
      <c r="BN2319" s="103">
        <v>-0.55734214083762179</v>
      </c>
      <c r="BO2319" s="103">
        <f t="shared" si="2349"/>
        <v>-0.21812127019810235</v>
      </c>
      <c r="BP2319" s="103">
        <v>-0.14188711234526155</v>
      </c>
      <c r="BQ2319" s="103">
        <v>-0.15214075037831853</v>
      </c>
      <c r="BR2319" s="103">
        <v>-0.83214937687406398</v>
      </c>
      <c r="BS2319" s="103">
        <v>-1.5943726414949677</v>
      </c>
      <c r="BT2319" s="103">
        <v>-0.80383768664925703</v>
      </c>
      <c r="BU2319" s="103">
        <v>-0.97906293498394414</v>
      </c>
      <c r="BV2319" s="103">
        <v>-1.0828727041582979</v>
      </c>
      <c r="BW2319" s="103">
        <v>-0.76564398753705809</v>
      </c>
      <c r="BX2319" s="103">
        <v>-0.97074085498534268</v>
      </c>
      <c r="BY2319" s="103">
        <v>-0.88823145768120471</v>
      </c>
      <c r="BZ2319" s="102">
        <v>-0.63355944376312157</v>
      </c>
      <c r="CA2319" s="103">
        <f t="shared" si="2350"/>
        <v>-0.39717952519502886</v>
      </c>
      <c r="CB2319" s="103">
        <v>-0.40841599080973745</v>
      </c>
      <c r="CC2319" s="103">
        <v>-0.42099502720681276</v>
      </c>
      <c r="CD2319" s="103">
        <v>-0.76344928232306319</v>
      </c>
      <c r="CE2319" s="103">
        <v>-0.51439800622767717</v>
      </c>
      <c r="CF2319" s="103">
        <v>-0.56256574234548962</v>
      </c>
      <c r="CG2319" s="103">
        <v>-0.58601646134455043</v>
      </c>
      <c r="CH2319" s="103">
        <v>-0.46704630718985685</v>
      </c>
      <c r="CI2319" s="103">
        <v>-0.55834436214898076</v>
      </c>
      <c r="CJ2319" s="102">
        <v>-0.49714535786759584</v>
      </c>
      <c r="CK2319" s="102">
        <v>-0.58475775807034569</v>
      </c>
      <c r="CL2319" s="103">
        <f t="shared" si="2351"/>
        <v>-0.17859647266902928</v>
      </c>
      <c r="CM2319" s="103">
        <v>-0.3389371784710018</v>
      </c>
      <c r="CN2319" s="103">
        <v>-2.150282316245488E-2</v>
      </c>
      <c r="CO2319" s="103">
        <v>-2.0415794785248284E-2</v>
      </c>
      <c r="CP2319" s="103">
        <v>8.6578046349493162E-2</v>
      </c>
      <c r="CQ2319" s="103">
        <v>-2.0633971910335128E-2</v>
      </c>
      <c r="CR2319" s="103">
        <v>-0.30285975816719357</v>
      </c>
      <c r="CS2319" s="103">
        <v>0.21899170813028129</v>
      </c>
      <c r="CT2319" s="103">
        <v>0.11271171293046675</v>
      </c>
      <c r="CU2319" s="103">
        <v>-8.8319210900709141E-2</v>
      </c>
      <c r="CV2319" s="103">
        <v>-4.400299428120006E-2</v>
      </c>
      <c r="CW2319" s="103">
        <v>-7.7703527990996044E-2</v>
      </c>
      <c r="CX2319" s="103">
        <v>1.6462872733296254E-2</v>
      </c>
      <c r="CY2319" s="103">
        <v>1.7437098109498509E-2</v>
      </c>
      <c r="CZ2319" s="103">
        <v>-0.21108604766455746</v>
      </c>
      <c r="DA2319" s="103">
        <f t="shared" si="2352"/>
        <v>0.36636291475646832</v>
      </c>
      <c r="DB2319" s="102">
        <v>0.53686170364140606</v>
      </c>
      <c r="DC2319" s="102">
        <v>0.54573267018241522</v>
      </c>
      <c r="DD2319" s="102">
        <v>0.52531188456031286</v>
      </c>
      <c r="DE2319" s="102">
        <v>0.4515402629687677</v>
      </c>
      <c r="DF2319" s="102">
        <v>0.46375690589007884</v>
      </c>
      <c r="DG2319" s="102">
        <v>0.46219175653617783</v>
      </c>
      <c r="DH2319" s="102">
        <v>0.33998940723303794</v>
      </c>
      <c r="DI2319" s="102">
        <v>0.29936123650070878</v>
      </c>
      <c r="DJ2319" s="102">
        <v>0.25490110979024122</v>
      </c>
      <c r="DK2319" s="102">
        <v>0.19956869556812751</v>
      </c>
      <c r="DL2319" s="102">
        <v>0.1275148773514303</v>
      </c>
      <c r="DM2319" s="102">
        <v>0.10371998168490615</v>
      </c>
      <c r="DN2319" s="104">
        <f>+DN2311*DN2635/DN$2629</f>
        <v>-0.31112187068319308</v>
      </c>
      <c r="DO2319" s="102">
        <v>0.10371998168490615</v>
      </c>
      <c r="DP2319" s="102">
        <v>-0.30638658988724587</v>
      </c>
      <c r="DQ2319" s="102">
        <v>-0.4091584859634726</v>
      </c>
      <c r="DR2319" s="102">
        <v>-0.37157859589093295</v>
      </c>
      <c r="DS2319" s="102">
        <v>-0.32894569488386538</v>
      </c>
      <c r="DT2319" s="102">
        <v>-0.40950534383658593</v>
      </c>
      <c r="DU2319" s="102">
        <v>-0.34102738900713137</v>
      </c>
      <c r="DV2319" s="105">
        <f t="shared" si="2354"/>
        <v>-0.30523206633727579</v>
      </c>
      <c r="DW2319" s="106">
        <f t="shared" si="2354"/>
        <v>-0.36552256912801168</v>
      </c>
      <c r="DX2319" s="107">
        <f t="shared" si="2354"/>
        <v>-0.44876614552758076</v>
      </c>
      <c r="DZ2319" s="102">
        <f t="shared" si="2355"/>
        <v>-0.16636839844182771</v>
      </c>
      <c r="EC2319" s="102">
        <f t="shared" si="2356"/>
        <v>-0.20545907985436199</v>
      </c>
      <c r="EF2319" s="102">
        <f t="shared" si="2357"/>
        <v>-0.21835499166682773</v>
      </c>
      <c r="EI2319" s="102">
        <f t="shared" si="2358"/>
        <v>-0.24198356137783739</v>
      </c>
      <c r="EL2319" s="102">
        <f t="shared" si="2359"/>
        <v>-0.18768205568781085</v>
      </c>
      <c r="EO2319" s="102">
        <f t="shared" si="2360"/>
        <v>-0.17688338165272324</v>
      </c>
    </row>
    <row r="2320" spans="1:145" ht="15.5" x14ac:dyDescent="0.35">
      <c r="A2320" s="56" t="s">
        <v>611</v>
      </c>
      <c r="B2320" s="102" t="e">
        <f t="shared" ref="B2320:AA2320" si="2361">+B2312*B2629/B$2629</f>
        <v>#VALUE!</v>
      </c>
      <c r="C2320" s="102" t="e">
        <f t="shared" si="2361"/>
        <v>#VALUE!</v>
      </c>
      <c r="D2320" s="102" t="e">
        <f t="shared" si="2361"/>
        <v>#VALUE!</v>
      </c>
      <c r="E2320" s="102" t="e">
        <f t="shared" si="2361"/>
        <v>#VALUE!</v>
      </c>
      <c r="F2320" s="102">
        <f t="shared" si="2361"/>
        <v>-7.1043351180789855</v>
      </c>
      <c r="G2320" s="102">
        <f t="shared" si="2361"/>
        <v>-7.2534235422250877</v>
      </c>
      <c r="H2320" s="102" t="e">
        <f t="shared" si="2361"/>
        <v>#VALUE!</v>
      </c>
      <c r="I2320" s="102" t="e">
        <f t="shared" si="2361"/>
        <v>#VALUE!</v>
      </c>
      <c r="J2320" s="102" t="e">
        <f t="shared" si="2361"/>
        <v>#VALUE!</v>
      </c>
      <c r="K2320" s="102" t="e">
        <f t="shared" si="2361"/>
        <v>#VALUE!</v>
      </c>
      <c r="L2320" s="102" t="e">
        <f t="shared" si="2361"/>
        <v>#VALUE!</v>
      </c>
      <c r="M2320" s="102" t="e">
        <f t="shared" si="2361"/>
        <v>#VALUE!</v>
      </c>
      <c r="N2320" s="102" t="e">
        <f t="shared" si="2361"/>
        <v>#VALUE!</v>
      </c>
      <c r="O2320" s="102" t="e">
        <f t="shared" si="2361"/>
        <v>#VALUE!</v>
      </c>
      <c r="P2320" s="102" t="e">
        <f t="shared" si="2361"/>
        <v>#VALUE!</v>
      </c>
      <c r="Q2320" s="102" t="e">
        <f t="shared" si="2361"/>
        <v>#VALUE!</v>
      </c>
      <c r="R2320" s="102" t="e">
        <f t="shared" si="2361"/>
        <v>#VALUE!</v>
      </c>
      <c r="S2320" s="102" t="e">
        <f t="shared" si="2361"/>
        <v>#VALUE!</v>
      </c>
      <c r="T2320" s="102" t="e">
        <f t="shared" si="2361"/>
        <v>#VALUE!</v>
      </c>
      <c r="U2320" s="102" t="e">
        <f t="shared" si="2361"/>
        <v>#VALUE!</v>
      </c>
      <c r="V2320" s="102" t="e">
        <f t="shared" si="2361"/>
        <v>#VALUE!</v>
      </c>
      <c r="W2320" s="102" t="e">
        <f t="shared" si="2361"/>
        <v>#VALUE!</v>
      </c>
      <c r="X2320" s="103" t="e">
        <f t="shared" si="2361"/>
        <v>#VALUE!</v>
      </c>
      <c r="Y2320" s="103" t="e">
        <f t="shared" si="2361"/>
        <v>#VALUE!</v>
      </c>
      <c r="Z2320" s="102" t="e">
        <f t="shared" si="2361"/>
        <v>#VALUE!</v>
      </c>
      <c r="AA2320" s="102" t="e">
        <f t="shared" si="2361"/>
        <v>#VALUE!</v>
      </c>
      <c r="AB2320" s="102">
        <v>-0.22598887962393838</v>
      </c>
      <c r="AC2320" s="102">
        <v>1.9961700617003535</v>
      </c>
      <c r="AD2320" s="102">
        <v>1.0812174986490763</v>
      </c>
      <c r="AE2320" s="102" t="e">
        <f>+AE2312*AE2629/AE$2629</f>
        <v>#VALUE!</v>
      </c>
      <c r="AF2320" s="102">
        <v>-0.13852379002094259</v>
      </c>
      <c r="AG2320" s="102">
        <v>-0.31121226648652217</v>
      </c>
      <c r="AH2320" s="102">
        <v>-1.7659852605936692</v>
      </c>
      <c r="AI2320" s="102">
        <v>-2.8428803251977111</v>
      </c>
      <c r="AJ2320" s="103" t="e">
        <f>+AJ2312*AJ2629/AJ$2629</f>
        <v>#VALUE!</v>
      </c>
      <c r="AK2320" s="103">
        <v>-6.3457798223756061</v>
      </c>
      <c r="AL2320" s="103">
        <v>-3.68298795066756</v>
      </c>
      <c r="AM2320" s="103">
        <v>-4.2101404523509798</v>
      </c>
      <c r="AN2320" s="103">
        <v>-4.2490974206291874</v>
      </c>
      <c r="AO2320" s="103" t="e">
        <f>+AO2312*AO2629/AO$2629</f>
        <v>#VALUE!</v>
      </c>
      <c r="AP2320" s="103">
        <v>-7.1141962096659528</v>
      </c>
      <c r="AQ2320" s="103">
        <v>-7.8844103158141845</v>
      </c>
      <c r="AR2320" s="103">
        <v>-5.5889088452203302</v>
      </c>
      <c r="AS2320" s="103" t="e">
        <f>+AS2312*AS2629/AS$2629</f>
        <v>#VALUE!</v>
      </c>
      <c r="AT2320" s="103">
        <v>-3.2042055350109009</v>
      </c>
      <c r="AU2320" s="103">
        <v>-3.5363916214004076</v>
      </c>
      <c r="AV2320" s="103">
        <v>-3.0580249632911931</v>
      </c>
      <c r="AW2320" s="103">
        <v>-3.1026443552333647</v>
      </c>
      <c r="AX2320" s="103" t="e">
        <f>+AX2312*AX2629/AX$2629</f>
        <v>#VALUE!</v>
      </c>
      <c r="AY2320" s="103"/>
      <c r="AZ2320" s="103">
        <v>-2.4759442842609207</v>
      </c>
      <c r="BA2320" s="103">
        <v>-3.5615772798211833</v>
      </c>
      <c r="BB2320" s="103">
        <v>-0.31131589822027772</v>
      </c>
      <c r="BC2320" s="103">
        <v>-1.4412957001630906</v>
      </c>
      <c r="BD2320" s="103">
        <v>0.10181596100787753</v>
      </c>
      <c r="BE2320" s="103">
        <v>-1.2811254648213037</v>
      </c>
      <c r="BF2320" s="103" t="e">
        <f>+BF2312*BF2629/BF$2629</f>
        <v>#VALUE!</v>
      </c>
      <c r="BG2320" s="103">
        <v>0.25137111587129962</v>
      </c>
      <c r="BH2320" s="103">
        <v>-1.1576263416879264</v>
      </c>
      <c r="BI2320" s="103">
        <v>-0.3533366699222148</v>
      </c>
      <c r="BJ2320" s="103">
        <v>-1.5253378669246174</v>
      </c>
      <c r="BK2320" s="103">
        <v>7.1180458265659066E-2</v>
      </c>
      <c r="BL2320" s="103">
        <v>-1.4983621682967412</v>
      </c>
      <c r="BM2320" s="103">
        <v>0.23146685915674614</v>
      </c>
      <c r="BN2320" s="103">
        <v>-1.3594917565123408</v>
      </c>
      <c r="BO2320" s="103" t="e">
        <f>+BO2312*BO2629/BO$2629</f>
        <v>#VALUE!</v>
      </c>
      <c r="BP2320" s="103">
        <v>-3.2637169297353705E-2</v>
      </c>
      <c r="BQ2320" s="103">
        <v>-2.6078932874760095</v>
      </c>
      <c r="BR2320" s="103">
        <v>-8.8274020773128452</v>
      </c>
      <c r="BS2320" s="103">
        <v>-12.379289336849823</v>
      </c>
      <c r="BT2320" s="103">
        <v>-4.5105974408802521</v>
      </c>
      <c r="BU2320" s="103">
        <v>-6.2239946896971592</v>
      </c>
      <c r="BV2320" s="103">
        <v>-9.6550082268627264</v>
      </c>
      <c r="BW2320" s="103">
        <v>-3.5173721877920228</v>
      </c>
      <c r="BX2320" s="103">
        <v>-4.2947197901977985</v>
      </c>
      <c r="BY2320" s="103">
        <v>-5.7046109537681327</v>
      </c>
      <c r="BZ2320" s="102">
        <v>-3.5960321647760076</v>
      </c>
      <c r="CA2320" s="103" t="e">
        <f>+CA2312*CA2629/CA$2629</f>
        <v>#VALUE!</v>
      </c>
      <c r="CB2320" s="103">
        <v>-1.3089560676880077</v>
      </c>
      <c r="CC2320" s="103">
        <v>-1.3238971536685809</v>
      </c>
      <c r="CD2320" s="103">
        <v>-3.9888675227502124</v>
      </c>
      <c r="CE2320" s="103">
        <v>-2.601364730557763</v>
      </c>
      <c r="CF2320" s="103">
        <v>-2.8559741107351733</v>
      </c>
      <c r="CG2320" s="103">
        <v>-5.2059184454192335</v>
      </c>
      <c r="CH2320" s="103">
        <v>-1.5986110136319689</v>
      </c>
      <c r="CI2320" s="103">
        <v>-2.410250374836294</v>
      </c>
      <c r="CJ2320" s="102">
        <v>-2.1640527929678104</v>
      </c>
      <c r="CK2320" s="102">
        <v>-2.7143631029021305</v>
      </c>
      <c r="CL2320" s="103" t="e">
        <f>+CL2312*CL2629/CL$2629</f>
        <v>#VALUE!</v>
      </c>
      <c r="CM2320" s="103">
        <v>-1.8031921275925074</v>
      </c>
      <c r="CN2320" s="103">
        <v>-0.46052595633224563</v>
      </c>
      <c r="CO2320" s="103">
        <v>-0.38111028779318529</v>
      </c>
      <c r="CP2320" s="103">
        <v>1.7113057566800078</v>
      </c>
      <c r="CQ2320" s="103">
        <v>-0.27175907239954161</v>
      </c>
      <c r="CR2320" s="103">
        <v>-2.08070113111618</v>
      </c>
      <c r="CS2320" s="103">
        <v>2.719357398827972</v>
      </c>
      <c r="CT2320" s="103">
        <v>1.1880257513851766</v>
      </c>
      <c r="CU2320" s="103">
        <v>-0.60527171483494069</v>
      </c>
      <c r="CV2320" s="103">
        <v>0.4726186560769739</v>
      </c>
      <c r="CW2320" s="103">
        <v>-0.17953340380606103</v>
      </c>
      <c r="CX2320" s="103">
        <v>0.22992497399542072</v>
      </c>
      <c r="CY2320" s="103">
        <v>-2.932801255781227E-3</v>
      </c>
      <c r="CZ2320" s="103">
        <v>-0.52209466925321124</v>
      </c>
      <c r="DA2320" s="103" t="e">
        <f t="shared" ref="DA2320" si="2362">+DA2312*DA2629/DA$2629</f>
        <v>#VALUE!</v>
      </c>
      <c r="DB2320" s="102">
        <v>2.4191526380366914</v>
      </c>
      <c r="DC2320" s="102">
        <v>1.195607637425387</v>
      </c>
      <c r="DD2320" s="102">
        <v>0.65038942342862838</v>
      </c>
      <c r="DE2320" s="102">
        <v>1.6991539566752207</v>
      </c>
      <c r="DF2320" s="102">
        <v>0.98589443229065954</v>
      </c>
      <c r="DG2320" s="102">
        <v>1.6865098491739144E-2</v>
      </c>
      <c r="DH2320" s="102">
        <v>2.3344090012186705</v>
      </c>
      <c r="DI2320" s="102">
        <v>1.7071710253314394</v>
      </c>
      <c r="DJ2320" s="102">
        <v>0.98055001697545463</v>
      </c>
      <c r="DK2320" s="102">
        <v>2.0754382698426763</v>
      </c>
      <c r="DL2320" s="102">
        <v>1.6550957802414197</v>
      </c>
      <c r="DM2320" s="102">
        <v>0.88333190888547508</v>
      </c>
      <c r="DN2320" s="104" t="e">
        <f t="shared" ref="DN2320" si="2363">+DN2312*DN2629/DN$2629</f>
        <v>#VALUE!</v>
      </c>
      <c r="DO2320" s="102">
        <v>0.88333190888547508</v>
      </c>
      <c r="DP2320" s="102">
        <v>0.40776048817750943</v>
      </c>
      <c r="DQ2320" s="102">
        <v>-0.2452614080738911</v>
      </c>
      <c r="DR2320" s="102">
        <v>-1.2116532586717725</v>
      </c>
      <c r="DS2320" s="102">
        <v>0.24760452241184366</v>
      </c>
      <c r="DT2320" s="102">
        <v>-0.38607682355586237</v>
      </c>
      <c r="DU2320" s="102">
        <v>-0.29950048007468894</v>
      </c>
      <c r="DV2320" s="105" t="e">
        <f>+DV2312*DV2629/DV$2629</f>
        <v>#VALUE!</v>
      </c>
      <c r="DW2320" s="106" t="e">
        <f>+DW2312*DW2629/DW$2629</f>
        <v>#VALUE!</v>
      </c>
      <c r="DX2320" s="107" t="e">
        <f>+DX2312*DX2629/DX$2629</f>
        <v>#VALUE!</v>
      </c>
      <c r="DZ2320" s="102" t="e">
        <f>+DZ2312*DZ2629/DZ$2629</f>
        <v>#VALUE!</v>
      </c>
      <c r="EC2320" s="102" t="e">
        <f>+EC2312*EC2629/EC$2629</f>
        <v>#VALUE!</v>
      </c>
      <c r="EF2320" s="102" t="e">
        <f>+EF2312*EF2629/EF$2629</f>
        <v>#VALUE!</v>
      </c>
      <c r="EI2320" s="102" t="e">
        <f>+EI2312*EI2629/EI$2629</f>
        <v>#VALUE!</v>
      </c>
      <c r="EL2320" s="102" t="e">
        <f>+EL2312*EL2629/EL$2629</f>
        <v>#VALUE!</v>
      </c>
      <c r="EO2320" s="102" t="e">
        <f>+EO2312*EO2629/EO$2629</f>
        <v>#VALUE!</v>
      </c>
    </row>
    <row r="2321" spans="1:145" ht="15.5" x14ac:dyDescent="0.35">
      <c r="A2321" s="126" t="s">
        <v>730</v>
      </c>
      <c r="B2321" s="102"/>
      <c r="C2321" s="102"/>
      <c r="D2321" s="102"/>
      <c r="E2321" s="102"/>
      <c r="F2321" s="102"/>
      <c r="G2321" s="102"/>
      <c r="H2321" s="102"/>
      <c r="I2321" s="102"/>
      <c r="J2321" s="102"/>
      <c r="K2321" s="102"/>
      <c r="L2321" s="102"/>
      <c r="M2321" s="102"/>
      <c r="N2321" s="102"/>
      <c r="O2321" s="102"/>
      <c r="P2321" s="102"/>
      <c r="Q2321" s="102"/>
      <c r="R2321" s="102"/>
      <c r="S2321" s="102"/>
      <c r="T2321" s="102"/>
      <c r="U2321" s="102"/>
      <c r="V2321" s="102"/>
      <c r="W2321" s="102"/>
      <c r="X2321" s="103"/>
      <c r="Y2321" s="103"/>
      <c r="Z2321" s="102"/>
      <c r="AA2321" s="102"/>
      <c r="AB2321" s="102"/>
      <c r="AC2321" s="102"/>
      <c r="AD2321" s="102"/>
      <c r="AE2321" s="102"/>
      <c r="AF2321" s="102"/>
      <c r="AG2321" s="102"/>
      <c r="AH2321" s="102"/>
      <c r="AI2321" s="102"/>
      <c r="AJ2321" s="103"/>
      <c r="AK2321" s="103"/>
      <c r="AL2321" s="103"/>
      <c r="AM2321" s="103"/>
      <c r="AN2321" s="103"/>
      <c r="AO2321" s="103"/>
      <c r="AP2321" s="103"/>
      <c r="AQ2321" s="103"/>
      <c r="AR2321" s="103"/>
      <c r="AS2321" s="103"/>
      <c r="AT2321" s="103"/>
      <c r="AU2321" s="103"/>
      <c r="AV2321" s="103"/>
      <c r="AW2321" s="103"/>
      <c r="AX2321" s="103"/>
      <c r="AY2321" s="103"/>
      <c r="AZ2321" s="103"/>
      <c r="BA2321" s="103"/>
      <c r="BB2321" s="103"/>
      <c r="BC2321" s="103"/>
      <c r="BD2321" s="103"/>
      <c r="BE2321" s="103"/>
      <c r="BF2321" s="103"/>
      <c r="BG2321" s="103"/>
      <c r="BH2321" s="103"/>
      <c r="BI2321" s="103"/>
      <c r="BJ2321" s="103"/>
      <c r="BK2321" s="103"/>
      <c r="BL2321" s="103"/>
      <c r="BM2321" s="103"/>
      <c r="BN2321" s="103"/>
      <c r="BO2321" s="103"/>
      <c r="BP2321" s="103"/>
      <c r="BQ2321" s="103"/>
      <c r="BR2321" s="103"/>
      <c r="BS2321" s="103"/>
      <c r="BT2321" s="103"/>
      <c r="BU2321" s="103"/>
      <c r="BV2321" s="103"/>
      <c r="BW2321" s="103"/>
      <c r="BX2321" s="103"/>
      <c r="BY2321" s="103"/>
      <c r="BZ2321" s="102"/>
      <c r="CA2321" s="103"/>
      <c r="CB2321" s="103"/>
      <c r="CC2321" s="103"/>
      <c r="CD2321" s="103"/>
      <c r="CE2321" s="103"/>
      <c r="CF2321" s="103"/>
      <c r="CG2321" s="103"/>
      <c r="CH2321" s="103"/>
      <c r="CI2321" s="103"/>
      <c r="CJ2321" s="102"/>
      <c r="CK2321" s="102"/>
      <c r="CL2321" s="103"/>
      <c r="CM2321" s="103"/>
      <c r="CN2321" s="103"/>
      <c r="CO2321" s="103"/>
      <c r="CP2321" s="103"/>
      <c r="CQ2321" s="103"/>
      <c r="CR2321" s="103"/>
      <c r="CS2321" s="103"/>
      <c r="CT2321" s="103"/>
      <c r="CU2321" s="103"/>
      <c r="CV2321" s="103"/>
      <c r="CW2321" s="103"/>
      <c r="CX2321" s="103"/>
      <c r="CY2321" s="103"/>
      <c r="CZ2321" s="103"/>
      <c r="DA2321" s="103"/>
      <c r="DB2321" s="102"/>
      <c r="DC2321" s="102"/>
      <c r="DD2321" s="102"/>
      <c r="DE2321" s="102"/>
      <c r="DF2321" s="102"/>
      <c r="DG2321" s="102"/>
      <c r="DH2321" s="102"/>
      <c r="DI2321" s="102"/>
      <c r="DJ2321" s="102"/>
      <c r="DK2321" s="102"/>
      <c r="DL2321" s="102"/>
      <c r="DM2321" s="102"/>
      <c r="DN2321" s="104"/>
      <c r="DO2321" s="102"/>
      <c r="DP2321" s="102"/>
      <c r="DQ2321" s="102"/>
      <c r="DR2321" s="102"/>
      <c r="DS2321" s="102"/>
      <c r="DT2321" s="102"/>
      <c r="DU2321" s="102"/>
      <c r="DV2321" s="105"/>
      <c r="DW2321" s="106"/>
      <c r="DX2321" s="107"/>
      <c r="DZ2321" s="102"/>
      <c r="EC2321" s="102"/>
      <c r="EF2321" s="102"/>
      <c r="EI2321" s="102"/>
      <c r="EL2321" s="102"/>
      <c r="EO2321" s="102"/>
    </row>
    <row r="2322" spans="1:145" ht="15.5" x14ac:dyDescent="0.35">
      <c r="A2322" s="56" t="s">
        <v>482</v>
      </c>
      <c r="B2322" s="102">
        <f>([2]CAMEROUN!C2124+[2]CAMEROUN!D2124)*50/B2630</f>
        <v>-9.5421360639878188</v>
      </c>
      <c r="C2322" s="102">
        <f>([2]CAMEROUN!D2124+[2]CAMEROUN!E2124)*50/C2630</f>
        <v>-5.3315226275353025</v>
      </c>
      <c r="D2322" s="102">
        <f>([2]CAMEROUN!E2124+[2]CAMEROUN!F2124)*50/D2630</f>
        <v>-6.5400045858897728</v>
      </c>
      <c r="E2322" s="102">
        <f>([2]CAMEROUN!F2124+[2]CAMEROUN!G2124)*50/E2630</f>
        <v>-8.0567648342993774</v>
      </c>
      <c r="F2322" s="102">
        <f>([2]CAMEROUN!G2124+[2]CAMEROUN!H2124)*50/F2630</f>
        <v>-7.1832652787798388</v>
      </c>
      <c r="G2322" s="102">
        <f>([2]CAMEROUN!H2124+[2]CAMEROUN!I2124)*50/G2630</f>
        <v>-6.5212146224543277</v>
      </c>
      <c r="H2322" s="102">
        <f>([2]CAMEROUN!I2124+[2]CAMEROUN!J2124)*50/H2630</f>
        <v>-7.8465752922076941</v>
      </c>
      <c r="I2322" s="102">
        <f>([2]CAMEROUN!J2124+[2]CAMEROUN!K2124)*50/I2630</f>
        <v>-5.9129556259904916</v>
      </c>
      <c r="J2322" s="102">
        <f>([2]CAMEROUN!K2124+[2]CAMEROUN!L2124)*50/J2630</f>
        <v>-2.3834497766578862</v>
      </c>
      <c r="K2322" s="102">
        <f>([2]CAMEROUN!L2124+[2]CAMEROUN!M2124)*50/K2630</f>
        <v>-1.2036596712498726</v>
      </c>
      <c r="L2322" s="102">
        <f>([2]CAMEROUN!M2124+[2]CAMEROUN!N2124)*50/L2630</f>
        <v>-0.76426469192063251</v>
      </c>
      <c r="M2322" s="102">
        <f>([2]CAMEROUN!N2124+[2]CAMEROUN!O2124)*50/M2630</f>
        <v>-1.3217875089734394</v>
      </c>
      <c r="N2322" s="102">
        <f>([2]CAMEROUN!O2124+[2]CAMEROUN!P2124)*50/N2630</f>
        <v>0.87345304561255221</v>
      </c>
      <c r="O2322" s="102">
        <f>([2]CAMEROUN!P2124+[2]CAMEROUN!Q2124)*50/O2630</f>
        <v>3.4630157539871762</v>
      </c>
      <c r="P2322" s="102">
        <f>[2]CAMEROUN!AH2545</f>
        <v>1.6398374013817381</v>
      </c>
      <c r="Q2322" s="102">
        <f>[2]CAMEROUN!AI2545</f>
        <v>3.345313188045834</v>
      </c>
      <c r="R2322" s="102">
        <f>[2]CAMEROUN!AJ2545</f>
        <v>3.6700166764716062</v>
      </c>
      <c r="S2322" s="102">
        <f>[2]CAMEROUN!AK2545</f>
        <v>1.9655759137096673</v>
      </c>
      <c r="T2322" s="102">
        <f>[2]CAMEROUN!AL2545</f>
        <v>4.3613625538989611</v>
      </c>
      <c r="U2322" s="102">
        <f>[2]CAMEROUN!AM2545</f>
        <v>26.757585772671622</v>
      </c>
      <c r="V2322" s="102">
        <f>[2]CAMEROUN!AN2545</f>
        <v>4.9018330096225124</v>
      </c>
      <c r="W2322" s="102">
        <f>[2]CAMEROUN!AO2545</f>
        <v>4.2474538772603809</v>
      </c>
      <c r="X2322" s="103">
        <f>[2]CAMEROUN!AP2545</f>
        <v>2.5539211878123043</v>
      </c>
      <c r="Y2322" s="103">
        <f>[2]CAMEROUN!AQ2545</f>
        <v>-0.1467359136612062</v>
      </c>
      <c r="Z2322" s="102">
        <f>[2]CAMEROUN!AR2545</f>
        <v>-0.61909694036880081</v>
      </c>
      <c r="AA2322" s="102">
        <f>[2]CAMEROUN!AS2545</f>
        <v>-0.40129690881257524</v>
      </c>
      <c r="AB2322" s="102">
        <v>-1.3385705580024356</v>
      </c>
      <c r="AC2322" s="102">
        <v>-1.263672008579271</v>
      </c>
      <c r="AD2322" s="102">
        <v>-0.50060213381971896</v>
      </c>
      <c r="AE2322" s="102">
        <f>[2]CAMEROUN!AT2545</f>
        <v>-3.2125158717306341</v>
      </c>
      <c r="AF2322" s="102">
        <v>-0.45374237185893013</v>
      </c>
      <c r="AG2322" s="102">
        <v>-0.83877074119395389</v>
      </c>
      <c r="AH2322" s="102">
        <v>0.26676828778744344</v>
      </c>
      <c r="AI2322" s="102">
        <v>-0.32391920833731913</v>
      </c>
      <c r="AJ2322" s="103">
        <f>[2]CAMEROUN!AU2545</f>
        <v>-3.0957604033771773</v>
      </c>
      <c r="AK2322" s="103">
        <v>-3.8911477533072336</v>
      </c>
      <c r="AL2322" s="103">
        <v>-3.4708554045020428</v>
      </c>
      <c r="AM2322" s="103">
        <v>-3.9243430701722564</v>
      </c>
      <c r="AN2322" s="103">
        <v>-3.9497453634786579</v>
      </c>
      <c r="AO2322" s="103">
        <f>[2]CAMEROUN!AV2545</f>
        <v>-1.7881622891907347</v>
      </c>
      <c r="AP2322" s="103">
        <v>-4.2312572985301289</v>
      </c>
      <c r="AQ2322" s="103">
        <v>-3.8130213274820952</v>
      </c>
      <c r="AR2322" s="103">
        <v>-1.5336307869930539</v>
      </c>
      <c r="AS2322" s="103">
        <f>[2]CAMEROUN!AZ2545</f>
        <v>-5.9529328761751632</v>
      </c>
      <c r="AT2322" s="103">
        <v>-2.6829066713315157</v>
      </c>
      <c r="AU2322" s="103">
        <v>-3.0516577593050802</v>
      </c>
      <c r="AV2322" s="103">
        <v>-3.4144455116691166</v>
      </c>
      <c r="AW2322" s="103">
        <v>-3.1123758552296232</v>
      </c>
      <c r="AX2322" s="103">
        <f>[2]CAMEROUN!BE2545</f>
        <v>-4.8711177085607451</v>
      </c>
      <c r="AY2322" s="103"/>
      <c r="AZ2322" s="103">
        <v>-2.1022822010755808</v>
      </c>
      <c r="BA2322" s="103">
        <v>-2.296382053667906</v>
      </c>
      <c r="BB2322" s="103">
        <v>-1.1635437470905523</v>
      </c>
      <c r="BC2322" s="103">
        <v>-1.4227324392103338</v>
      </c>
      <c r="BD2322" s="103">
        <v>-2.2270710173921771</v>
      </c>
      <c r="BE2322" s="103">
        <v>-2.2270710173921771</v>
      </c>
      <c r="BF2322" s="103">
        <f>[2]CAMEROUN!BL2545</f>
        <v>-2.3366468003934218</v>
      </c>
      <c r="BG2322" s="103">
        <v>-1.9255572893848754</v>
      </c>
      <c r="BH2322" s="103">
        <v>-2.1388795500230584</v>
      </c>
      <c r="BI2322" s="103">
        <v>-1.8296938387981738</v>
      </c>
      <c r="BJ2322" s="103">
        <v>-2.0069655492267922</v>
      </c>
      <c r="BK2322" s="103">
        <v>-2.4184018030488024</v>
      </c>
      <c r="BL2322" s="103">
        <v>-2.4705075491162907</v>
      </c>
      <c r="BM2322" s="103">
        <v>-2.2834148086127581</v>
      </c>
      <c r="BN2322" s="103">
        <v>-2.3479615445972599</v>
      </c>
      <c r="BO2322" s="103">
        <f>[2]CAMEROUN!BU2545</f>
        <v>-3.2439309516173354</v>
      </c>
      <c r="BP2322" s="103">
        <v>-1.1856872882306515</v>
      </c>
      <c r="BQ2322" s="103">
        <v>-7.0010710350103258</v>
      </c>
      <c r="BR2322" s="103">
        <v>-7.7145307338767388</v>
      </c>
      <c r="BS2322" s="103">
        <v>-7.9621160422501696</v>
      </c>
      <c r="BT2322" s="103">
        <v>-3.1729272561343906</v>
      </c>
      <c r="BU2322" s="103">
        <v>-3.6916189063495608</v>
      </c>
      <c r="BV2322" s="103">
        <v>-5.8558500434556091</v>
      </c>
      <c r="BW2322" s="103">
        <v>-2.6522657710012263</v>
      </c>
      <c r="BX2322" s="103">
        <v>-2.7112052273097693</v>
      </c>
      <c r="BY2322" s="103">
        <v>-4.0954517904482213</v>
      </c>
      <c r="BZ2322" s="102">
        <v>-2.3956968897972817</v>
      </c>
      <c r="CA2322" s="103">
        <f>[2]CAMEROUN!CG2545</f>
        <v>-3.2166613457633906</v>
      </c>
      <c r="CB2322" s="103">
        <v>-1.9637220074007657</v>
      </c>
      <c r="CC2322" s="103">
        <v>-1.790057329710188</v>
      </c>
      <c r="CD2322" s="103">
        <v>-2.1860790605049965</v>
      </c>
      <c r="CE2322" s="103">
        <v>-1.8751152219948892</v>
      </c>
      <c r="CF2322" s="103">
        <v>-1.9440507282774584</v>
      </c>
      <c r="CG2322" s="103">
        <v>-3.0078236072732021</v>
      </c>
      <c r="CH2322" s="103">
        <v>-1.7208406264921501</v>
      </c>
      <c r="CI2322" s="103">
        <v>-2.060597397583066</v>
      </c>
      <c r="CJ2322" s="102">
        <v>-2.6026380045119502</v>
      </c>
      <c r="CK2322" s="102">
        <v>-2.7279630035134583</v>
      </c>
      <c r="CL2322" s="103">
        <f>[2]CAMEROUN!CR2545</f>
        <v>-3.2002066580094231</v>
      </c>
      <c r="CM2322" s="103">
        <v>-1.4213678872581303</v>
      </c>
      <c r="CN2322" s="103">
        <v>-1.6057000464382742</v>
      </c>
      <c r="CO2322" s="103">
        <v>-1.3707118645061065</v>
      </c>
      <c r="CP2322" s="103">
        <v>-0.2403523462789226</v>
      </c>
      <c r="CQ2322" s="103">
        <v>-1.4374706108550199</v>
      </c>
      <c r="CR2322" s="103">
        <v>-2.2828839823513709</v>
      </c>
      <c r="CS2322" s="103">
        <v>-0.38845866593980644</v>
      </c>
      <c r="CT2322" s="103">
        <v>-1.3372280451651397</v>
      </c>
      <c r="CU2322" s="103">
        <v>-2.7904620704976475</v>
      </c>
      <c r="CV2322" s="103">
        <v>-1.5416183763716886</v>
      </c>
      <c r="CW2322" s="103">
        <v>-1.8244029625691141</v>
      </c>
      <c r="CX2322" s="103">
        <v>-1.9057144400460007</v>
      </c>
      <c r="CY2322" s="103">
        <v>-1.9027814698568439</v>
      </c>
      <c r="CZ2322" s="103">
        <v>-2.0569616601919987</v>
      </c>
      <c r="DA2322" s="103">
        <f>[2]CAMEROUN!DD2545</f>
        <v>-0.87413422759519777</v>
      </c>
      <c r="DB2322" s="102">
        <v>0.70256214026851616</v>
      </c>
      <c r="DC2322" s="102">
        <v>0.62158879119714117</v>
      </c>
      <c r="DD2322" s="102">
        <v>0.62158879119714117</v>
      </c>
      <c r="DE2322" s="102">
        <v>0.73235611571514669</v>
      </c>
      <c r="DF2322" s="102">
        <v>0.60994223708277528</v>
      </c>
      <c r="DG2322" s="102">
        <v>0.29827556235707731</v>
      </c>
      <c r="DH2322" s="102">
        <v>1.9612302581012901</v>
      </c>
      <c r="DI2322" s="102">
        <v>1.7170240849637344</v>
      </c>
      <c r="DJ2322" s="102">
        <v>1.2463109437291218</v>
      </c>
      <c r="DK2322" s="102">
        <v>1.6455444542618061</v>
      </c>
      <c r="DL2322" s="102">
        <v>1.6153269311381886</v>
      </c>
      <c r="DM2322" s="102">
        <v>1.288958284248203</v>
      </c>
      <c r="DN2322" s="104">
        <f>[2]CAMEROUN!DQ2545</f>
        <v>-1.6393534640837344</v>
      </c>
      <c r="DO2322" s="102">
        <v>1.288958284248203</v>
      </c>
      <c r="DP2322" s="102">
        <v>-0.49954736360620167</v>
      </c>
      <c r="DQ2322" s="102">
        <v>-0.79501342144475717</v>
      </c>
      <c r="DR2322" s="102">
        <v>-1.3454324391997861</v>
      </c>
      <c r="DS2322" s="102">
        <v>0.31955490138159753</v>
      </c>
      <c r="DT2322" s="102">
        <v>-6.3619739082894311E-2</v>
      </c>
      <c r="DU2322" s="102">
        <v>-7.448210702779412E-2</v>
      </c>
      <c r="DV2322" s="105">
        <f>[2]CAMEROUN!EA2545</f>
        <v>1.3263028222103617</v>
      </c>
      <c r="DW2322" s="106">
        <f>[2]CAMEROUN!EB2545</f>
        <v>1.2935307221983556</v>
      </c>
      <c r="DX2322" s="107">
        <f>[2]CAMEROUN!EC2545</f>
        <v>-0.71313598418163071</v>
      </c>
      <c r="DZ2322" s="102">
        <f>[2]CAMEROUN!EE2545</f>
        <v>1.646819622819393</v>
      </c>
      <c r="EC2322" s="102">
        <f>[2]CAMEROUN!EH2545</f>
        <v>0.81747918776807305</v>
      </c>
      <c r="EF2322" s="102">
        <f>[2]CAMEROUN!EK2545</f>
        <v>0.74393563799392171</v>
      </c>
      <c r="EI2322" s="102">
        <f>[2]CAMEROUN!EN2545</f>
        <v>1.6126366314196334</v>
      </c>
      <c r="EL2322" s="102">
        <f>[2]CAMEROUN!EQ2545</f>
        <v>2.0394883644419872</v>
      </c>
      <c r="EO2322" s="102">
        <f>[2]CAMEROUN!ET2545</f>
        <v>2.6935794816370429</v>
      </c>
    </row>
    <row r="2323" spans="1:145" ht="15.5" x14ac:dyDescent="0.35">
      <c r="A2323" s="56" t="s">
        <v>488</v>
      </c>
      <c r="B2323" s="102">
        <f>[7]RCA!D2261</f>
        <v>-4.38049115403002</v>
      </c>
      <c r="C2323" s="102">
        <f>[7]RCA!E2261</f>
        <v>-1.7440590987567444</v>
      </c>
      <c r="D2323" s="102">
        <f>[7]RCA!F2261</f>
        <v>-1.9328447760629475</v>
      </c>
      <c r="E2323" s="102">
        <f>[7]RCA!G2261</f>
        <v>-4.0952609831019071</v>
      </c>
      <c r="F2323" s="102">
        <f>[7]RCA!H2261</f>
        <v>-6.2962934654642924</v>
      </c>
      <c r="G2323" s="102">
        <f>[7]RCA!I2261</f>
        <v>-6.137321397080588</v>
      </c>
      <c r="H2323" s="102">
        <f>[7]RCA!J2261</f>
        <v>-4.9832578543953447</v>
      </c>
      <c r="I2323" s="102">
        <f>[7]RCA!K2261</f>
        <v>-4.6507738065249393</v>
      </c>
      <c r="J2323" s="102">
        <f>[7]RCA!L2261</f>
        <v>-2.8549305236652169</v>
      </c>
      <c r="K2323" s="102">
        <f>[7]RCA!M2261</f>
        <v>-0.76545361819871238</v>
      </c>
      <c r="L2323" s="102">
        <f>[7]RCA!N2261</f>
        <v>-1.1484462658683932</v>
      </c>
      <c r="M2323" s="102">
        <f>[7]RCA!O2261</f>
        <v>-7.3913925000987637E-3</v>
      </c>
      <c r="N2323" s="102">
        <f>[7]RCA!P2261</f>
        <v>-0.38428382857687637</v>
      </c>
      <c r="O2323" s="102">
        <f>[7]RCA!Q2261</f>
        <v>-0.39850206979180391</v>
      </c>
      <c r="P2323" s="102">
        <f>[7]RCA!R2261</f>
        <v>-0.59776535716851442</v>
      </c>
      <c r="Q2323" s="102">
        <f>[7]RCA!S2261</f>
        <v>-1.0871503685554667</v>
      </c>
      <c r="R2323" s="102">
        <f>[7]RCA!T2261</f>
        <v>-3.1503967963620467</v>
      </c>
      <c r="S2323" s="102">
        <f>[7]RCA!U2261</f>
        <v>-2.1633916022483199</v>
      </c>
      <c r="T2323" s="102">
        <f>[7]RCA!V2261</f>
        <v>-7.3612116517491692</v>
      </c>
      <c r="U2323" s="102">
        <f>[7]RCA!W2261</f>
        <v>6.8779100216682671</v>
      </c>
      <c r="V2323" s="102">
        <f>[7]RCA!X2261</f>
        <v>0.87606410426814085</v>
      </c>
      <c r="W2323" s="102">
        <f>[7]RCA!Y2261</f>
        <v>-0.37266998880781854</v>
      </c>
      <c r="X2323" s="103">
        <f>[7]RCA!Z2261</f>
        <v>26.169359182234032</v>
      </c>
      <c r="Y2323" s="103">
        <f>[7]RCA!AA2261</f>
        <v>5.7842588863179688E-2</v>
      </c>
      <c r="Z2323" s="102">
        <f>[7]RCA!AB2261</f>
        <v>-2.27592004113558</v>
      </c>
      <c r="AA2323" s="102">
        <f>[7]RCA!AC2261</f>
        <v>0.93109887083018394</v>
      </c>
      <c r="AB2323" s="102">
        <v>-0.24935575737792889</v>
      </c>
      <c r="AC2323" s="102">
        <v>-4.3742586949955022</v>
      </c>
      <c r="AD2323" s="102">
        <v>-3.9377608750188799</v>
      </c>
      <c r="AE2323" s="102">
        <f>[7]RCA!AD2261</f>
        <v>-5.7447479174197538</v>
      </c>
      <c r="AF2323" s="102">
        <v>0.36041434051378496</v>
      </c>
      <c r="AG2323" s="102">
        <v>1.4733087747874816</v>
      </c>
      <c r="AH2323" s="102">
        <v>0.99831789096992396</v>
      </c>
      <c r="AI2323" s="102">
        <v>0.96484871863037158</v>
      </c>
      <c r="AJ2323" s="103">
        <f>[7]RCA!AE2261</f>
        <v>2.1281044434853928</v>
      </c>
      <c r="AK2323" s="103">
        <v>-4.8745434182968399</v>
      </c>
      <c r="AL2323" s="103">
        <v>-2.6623937996835894</v>
      </c>
      <c r="AM2323" s="103">
        <v>-1.8318043311241896</v>
      </c>
      <c r="AN2323" s="103">
        <v>-1.8895067318205001</v>
      </c>
      <c r="AO2323" s="103">
        <f>[7]RCA!AF2261</f>
        <v>0.46841633328046822</v>
      </c>
      <c r="AP2323" s="103">
        <v>-3.9271484255266684</v>
      </c>
      <c r="AQ2323" s="103">
        <v>-3.2738631932851243</v>
      </c>
      <c r="AR2323" s="103">
        <v>-6.4063305081666302</v>
      </c>
      <c r="AS2323" s="103">
        <f>[7]RCA!AJ2261</f>
        <v>-0.53479712237760146</v>
      </c>
      <c r="AT2323" s="103">
        <v>-8.1006303807900917</v>
      </c>
      <c r="AU2323" s="103">
        <v>-0.18902693588238478</v>
      </c>
      <c r="AV2323" s="103">
        <v>0.13378876998237033</v>
      </c>
      <c r="AW2323" s="103">
        <v>0.13378876998237033</v>
      </c>
      <c r="AX2323" s="103">
        <f>[7]RCA!AO2261</f>
        <v>-1.057238117082349</v>
      </c>
      <c r="AY2323" s="103"/>
      <c r="AZ2323" s="103">
        <v>0.61701083983123173</v>
      </c>
      <c r="BA2323" s="103">
        <v>-1.8264829790600061</v>
      </c>
      <c r="BB2323" s="103">
        <v>0.95221815481056371</v>
      </c>
      <c r="BC2323" s="103">
        <v>-0.54553809684482946</v>
      </c>
      <c r="BD2323" s="103">
        <v>1.6794706808541475</v>
      </c>
      <c r="BE2323" s="103">
        <v>0.43431105015307603</v>
      </c>
      <c r="BF2323" s="103">
        <f>[7]RCA!AV2261</f>
        <v>0.3772698882587408</v>
      </c>
      <c r="BG2323" s="103">
        <v>2.5522375317876822</v>
      </c>
      <c r="BH2323" s="103">
        <v>2.5254614329813219</v>
      </c>
      <c r="BI2323" s="103">
        <v>2.8482469223069788</v>
      </c>
      <c r="BJ2323" s="103">
        <v>1.7415320524711613</v>
      </c>
      <c r="BK2323" s="103">
        <v>2.2058999222059539</v>
      </c>
      <c r="BL2323" s="103">
        <v>1.8177976701132108</v>
      </c>
      <c r="BM2323" s="103">
        <v>2.9749506492111952</v>
      </c>
      <c r="BN2323" s="103">
        <v>2.6660067134261713</v>
      </c>
      <c r="BO2323" s="103">
        <f>[7]RCA!BE2261</f>
        <v>1.437293832022138</v>
      </c>
      <c r="BP2323" s="103">
        <v>-0.23003932278639563</v>
      </c>
      <c r="BQ2323" s="103">
        <v>-0.23003932278639563</v>
      </c>
      <c r="BR2323" s="103">
        <v>-2.6458902383803178</v>
      </c>
      <c r="BS2323" s="103">
        <v>-2.4254654085611804</v>
      </c>
      <c r="BT2323" s="103">
        <v>-5.01592498625081</v>
      </c>
      <c r="BU2323" s="103">
        <v>-5.1891252240612742</v>
      </c>
      <c r="BV2323" s="103">
        <v>-5.8418948849898467</v>
      </c>
      <c r="BW2323" s="103">
        <v>-0.2882440557549289</v>
      </c>
      <c r="BX2323" s="103">
        <v>-0.41932223958934223</v>
      </c>
      <c r="BY2323" s="103">
        <v>-2.6687748478489133</v>
      </c>
      <c r="BZ2323" s="102">
        <v>-2.5978382901409947</v>
      </c>
      <c r="CA2323" s="103">
        <f>[7]RCA!BQ2261</f>
        <v>-2.6921649338804028</v>
      </c>
      <c r="CB2323" s="103">
        <v>-3.2764039700711955</v>
      </c>
      <c r="CC2323" s="103">
        <v>-3.7579753486708327</v>
      </c>
      <c r="CD2323" s="103">
        <v>-5.2601181674317532</v>
      </c>
      <c r="CE2323" s="103">
        <v>-3.0074206223219155</v>
      </c>
      <c r="CF2323" s="103">
        <v>-3.1925851010378397</v>
      </c>
      <c r="CG2323" s="103">
        <v>-3.7833342987521452</v>
      </c>
      <c r="CH2323" s="103">
        <v>-4.1121005040674525</v>
      </c>
      <c r="CI2323" s="103">
        <v>-4.1900337821076468</v>
      </c>
      <c r="CJ2323" s="102">
        <v>-2.3814604009981863</v>
      </c>
      <c r="CK2323" s="102">
        <v>-2.4274065254212758</v>
      </c>
      <c r="CL2323" s="103">
        <f>[7]RCA!CB2261</f>
        <v>-6.1685940931147663</v>
      </c>
      <c r="CM2323" s="103">
        <v>0.43719682843603791</v>
      </c>
      <c r="CN2323" s="103">
        <v>-2.1851311217965099</v>
      </c>
      <c r="CO2323" s="103">
        <v>-2.2853376437981789</v>
      </c>
      <c r="CP2323" s="103">
        <v>-2.0209599665360032</v>
      </c>
      <c r="CQ2323" s="103">
        <v>-2.2832676813022745</v>
      </c>
      <c r="CR2323" s="103">
        <v>-2.9661667335186288</v>
      </c>
      <c r="CS2323" s="103">
        <v>-1.4086317413903962</v>
      </c>
      <c r="CT2323" s="103">
        <v>-1.6001681037752427</v>
      </c>
      <c r="CU2323" s="103">
        <v>-2.1425708699197688</v>
      </c>
      <c r="CV2323" s="103">
        <v>-1.7863349113097413</v>
      </c>
      <c r="CW2323" s="103">
        <v>-1.9446136348702279</v>
      </c>
      <c r="CX2323" s="103">
        <v>-1.81860250469735</v>
      </c>
      <c r="CY2323" s="103">
        <v>-1.950416184512815</v>
      </c>
      <c r="CZ2323" s="103">
        <v>-2.140673102990025</v>
      </c>
      <c r="DA2323" s="103">
        <f>[7]RCA!CN2261</f>
        <v>-5.6204172915361648</v>
      </c>
      <c r="DB2323" s="102">
        <v>-3.4046082842899934</v>
      </c>
      <c r="DC2323" s="102">
        <v>-3.4566007935495175</v>
      </c>
      <c r="DD2323" s="102">
        <v>-3.4646636056873006</v>
      </c>
      <c r="DE2323" s="102">
        <v>-3.5140490495040733</v>
      </c>
      <c r="DF2323" s="102">
        <v>-3.5511804112528451</v>
      </c>
      <c r="DG2323" s="102">
        <v>-3.5319878500885089</v>
      </c>
      <c r="DH2323" s="102">
        <v>-5.2502022140702964</v>
      </c>
      <c r="DI2323" s="102">
        <v>-4.8247260538440786</v>
      </c>
      <c r="DJ2323" s="102">
        <v>-4.5202849330040342</v>
      </c>
      <c r="DK2323" s="102">
        <v>-3.8670007136406026</v>
      </c>
      <c r="DL2323" s="102">
        <v>-3.789761638084197</v>
      </c>
      <c r="DM2323" s="102">
        <v>-2.9567596836690568</v>
      </c>
      <c r="DN2323" s="104">
        <f>[7]RCA!DA2261</f>
        <v>-3.5226508337001463</v>
      </c>
      <c r="DO2323" s="102">
        <v>-2.9567596836690568</v>
      </c>
      <c r="DP2323" s="102">
        <v>-2.9386724295000048</v>
      </c>
      <c r="DQ2323" s="102">
        <v>-3.0140099735333541</v>
      </c>
      <c r="DR2323" s="102">
        <v>-3.0761095719037148</v>
      </c>
      <c r="DS2323" s="102">
        <v>-2.8528470072668473</v>
      </c>
      <c r="DT2323" s="102">
        <v>-3.2143991521497584</v>
      </c>
      <c r="DU2323" s="102">
        <v>-3.6215324475642947</v>
      </c>
      <c r="DV2323" s="105">
        <f>[7]RCA!DN2261</f>
        <v>-3.2635312154355174</v>
      </c>
      <c r="DW2323" s="106">
        <f>[7]RCA!DM2261</f>
        <v>-3.3852973857011275</v>
      </c>
      <c r="DX2323" s="107">
        <f>[7]RCA!DN2261</f>
        <v>-3.2635312154355174</v>
      </c>
      <c r="DZ2323" s="102">
        <f>[7]RCA!DP2261</f>
        <v>-1.4326677077586403</v>
      </c>
      <c r="EC2323" s="102">
        <f>[7]RCA!DS2261</f>
        <v>1.0271368749429617</v>
      </c>
      <c r="EF2323" s="102">
        <f>[7]RCA!DV2261</f>
        <v>1.7521242259873258</v>
      </c>
      <c r="EI2323" s="102">
        <f>[7]RCA!DY2261</f>
        <v>2.4266843858603759</v>
      </c>
      <c r="EL2323" s="102">
        <f>[7]RCA!EB2261</f>
        <v>3.0812614524156055</v>
      </c>
      <c r="EO2323" s="102">
        <f>[7]RCA!EE2261</f>
        <v>3.7493205351137817</v>
      </c>
    </row>
    <row r="2324" spans="1:145" ht="15.5" x14ac:dyDescent="0.35">
      <c r="A2324" s="56" t="s">
        <v>483</v>
      </c>
      <c r="B2324" s="102">
        <f>[3]CONGO!D2297</f>
        <v>-8.7473695406367646</v>
      </c>
      <c r="C2324" s="102">
        <f>[3]CONGO!E2297</f>
        <v>-10.960536270120766</v>
      </c>
      <c r="D2324" s="102">
        <f>[3]CONGO!F2297</f>
        <v>-6.1220981687204263</v>
      </c>
      <c r="E2324" s="102">
        <f>[3]CONGO!G2297</f>
        <v>-4.7204581916982162</v>
      </c>
      <c r="F2324" s="102">
        <f>[3]CONGO!H2297</f>
        <v>-7.9567001777765922</v>
      </c>
      <c r="G2324" s="102">
        <f>[3]CONGO!I2297</f>
        <v>-10.897131997699406</v>
      </c>
      <c r="H2324" s="102">
        <f>[3]CONGO!J2297</f>
        <v>-14.072567023001961</v>
      </c>
      <c r="I2324" s="102">
        <f>[3]CONGO!K2297</f>
        <v>-9.5284321811322066</v>
      </c>
      <c r="J2324" s="102">
        <f>[3]CONGO!L2297</f>
        <v>-6.0682616411938444</v>
      </c>
      <c r="K2324" s="102">
        <f>[3]CONGO!M2297</f>
        <v>-4.0591682132140772</v>
      </c>
      <c r="L2324" s="102">
        <f>[3]CONGO!N2297</f>
        <v>-6.2832979117415757</v>
      </c>
      <c r="M2324" s="102">
        <f>[3]CONGO!O2297</f>
        <v>-9.7546701298066001</v>
      </c>
      <c r="N2324" s="102">
        <f>[3]CONGO!P2297</f>
        <v>-2.2229883603326153</v>
      </c>
      <c r="O2324" s="102">
        <f>[3]CONGO!Q2297</f>
        <v>1.0378651714258247</v>
      </c>
      <c r="P2324" s="102">
        <f>[3]CONGO!R2297</f>
        <v>-0.68235827624699186</v>
      </c>
      <c r="Q2324" s="102">
        <f>[3]CONGO!S2297</f>
        <v>-6.9285977950114708</v>
      </c>
      <c r="R2324" s="102">
        <f>[3]CONGO!T2297</f>
        <v>0.30829123585148155</v>
      </c>
      <c r="S2324" s="102">
        <f>[3]CONGO!U2297</f>
        <v>3.6911755256222687</v>
      </c>
      <c r="T2324" s="102">
        <f>[3]CONGO!V2297</f>
        <v>16.077651068397692</v>
      </c>
      <c r="U2324" s="102">
        <f>[3]CONGO!W2297</f>
        <v>16.228478338655613</v>
      </c>
      <c r="V2324" s="102">
        <f>[3]CONGO!X2297</f>
        <v>8.0786392602180257</v>
      </c>
      <c r="W2324" s="102">
        <f>[3]CONGO!Y2297</f>
        <v>23.636966872517366</v>
      </c>
      <c r="X2324" s="103">
        <f>[3]CONGO!Z2297</f>
        <v>4.5278117262003628</v>
      </c>
      <c r="Y2324" s="103">
        <f>[3]CONGO!AA2297</f>
        <v>39.773914998029774</v>
      </c>
      <c r="Z2324" s="102">
        <f>[3]CONGO!AB2297</f>
        <v>15.173224272534794</v>
      </c>
      <c r="AA2324" s="102">
        <f>[3]CONGO!AC2297</f>
        <v>4.8766111641092946</v>
      </c>
      <c r="AB2324" s="102">
        <v>3.3373292355723625</v>
      </c>
      <c r="AC2324" s="102">
        <v>14.795879696203837</v>
      </c>
      <c r="AD2324" s="102">
        <v>14.267810535558755</v>
      </c>
      <c r="AE2324" s="102">
        <f>[3]CONGO!AH2297</f>
        <v>4.7114144454342179</v>
      </c>
      <c r="AF2324" s="102">
        <v>7.1906437415355269</v>
      </c>
      <c r="AG2324" s="102">
        <v>2.5678996897249355</v>
      </c>
      <c r="AH2324" s="102">
        <v>-5.275488279187055</v>
      </c>
      <c r="AI2324" s="102">
        <v>-6.6738700554708057</v>
      </c>
      <c r="AJ2324" s="103">
        <f>[3]CONGO!AM2297</f>
        <v>-10.832316778312004</v>
      </c>
      <c r="AK2324" s="103">
        <v>-16.238537659452852</v>
      </c>
      <c r="AL2324" s="103">
        <v>-6.6735281096674166</v>
      </c>
      <c r="AM2324" s="103">
        <v>-9.5567197148510772</v>
      </c>
      <c r="AN2324" s="103">
        <v>-9.8355051929029695</v>
      </c>
      <c r="AO2324" s="103">
        <f>[3]CONGO!AR2297</f>
        <v>-17.818507529491235</v>
      </c>
      <c r="AP2324" s="103">
        <v>-14.532490824823755</v>
      </c>
      <c r="AQ2324" s="103">
        <v>-19.741877414937779</v>
      </c>
      <c r="AR2324" s="103">
        <v>-15.087090556640781</v>
      </c>
      <c r="AS2324" s="103">
        <f>[3]CONGO!AV2297</f>
        <v>-15.308770182283343</v>
      </c>
      <c r="AT2324" s="103">
        <v>-10.128894152722637</v>
      </c>
      <c r="AU2324" s="103">
        <v>-4.7043923695009333</v>
      </c>
      <c r="AV2324" s="103">
        <v>-6.60915686447502</v>
      </c>
      <c r="AW2324" s="103">
        <v>-7.3752588036576441</v>
      </c>
      <c r="AX2324" s="103">
        <f>[3]CONGO!BA2297</f>
        <v>-6.4102480326065638</v>
      </c>
      <c r="AY2324" s="103"/>
      <c r="AZ2324" s="103">
        <v>1.5241724843232425</v>
      </c>
      <c r="BA2324" s="103">
        <v>-1.8295635858266355</v>
      </c>
      <c r="BB2324" s="103">
        <v>6.0577567466578524</v>
      </c>
      <c r="BC2324" s="103">
        <v>5.5505358084182035</v>
      </c>
      <c r="BD2324" s="103">
        <v>6.6885010285340707</v>
      </c>
      <c r="BE2324" s="103">
        <v>5.1779992277193161</v>
      </c>
      <c r="BF2324" s="103">
        <f>[3]CONGO!BI2297</f>
        <v>5.6170140195072813</v>
      </c>
      <c r="BG2324" s="103">
        <v>10.34008627850427</v>
      </c>
      <c r="BH2324" s="103">
        <v>10.487648497384013</v>
      </c>
      <c r="BI2324" s="103">
        <v>6.9975203364670042</v>
      </c>
      <c r="BJ2324" s="103">
        <v>4.7192114676038557</v>
      </c>
      <c r="BK2324" s="103">
        <v>7.6286745412380359</v>
      </c>
      <c r="BL2324" s="103">
        <v>5.7306546165945633</v>
      </c>
      <c r="BM2324" s="103">
        <v>7.1831599096733836</v>
      </c>
      <c r="BN2324" s="103">
        <v>5.0104043698867669</v>
      </c>
      <c r="BO2324" s="103">
        <f>[3]CONGO!BR2297</f>
        <v>5.9314169718875549</v>
      </c>
      <c r="BP2324" s="103">
        <v>5.3192293620326678</v>
      </c>
      <c r="BQ2324" s="103">
        <v>5.3192293620326678</v>
      </c>
      <c r="BR2324" s="103">
        <v>-9.2269285165149544</v>
      </c>
      <c r="BS2324" s="103">
        <v>-22.724525108858941</v>
      </c>
      <c r="BT2324" s="103">
        <v>0.39745666173478095</v>
      </c>
      <c r="BU2324" s="103">
        <v>-4.0795771197031252</v>
      </c>
      <c r="BV2324" s="103">
        <v>-11.481867281060982</v>
      </c>
      <c r="BW2324" s="103">
        <v>-1.427235183172306</v>
      </c>
      <c r="BX2324" s="103">
        <v>-2.002386324001078</v>
      </c>
      <c r="BY2324" s="103">
        <v>-3.8996862847763194</v>
      </c>
      <c r="BZ2324" s="102">
        <v>-1.8901521872433906</v>
      </c>
      <c r="CA2324" s="103">
        <f>[3]CONGO!CD2297</f>
        <v>-1.0630671859945362</v>
      </c>
      <c r="CB2324" s="103">
        <v>2.2575341797127524</v>
      </c>
      <c r="CC2324" s="103">
        <v>2.0518906092637521</v>
      </c>
      <c r="CD2324" s="103">
        <v>-4.2348769698792532</v>
      </c>
      <c r="CE2324" s="103">
        <v>0.94166329751515387</v>
      </c>
      <c r="CF2324" s="103">
        <v>0.75055242658663501</v>
      </c>
      <c r="CG2324" s="103">
        <v>-4.0723899351001842</v>
      </c>
      <c r="CH2324" s="103">
        <v>1.5859951914859911</v>
      </c>
      <c r="CI2324" s="103">
        <v>0.71695016704286085</v>
      </c>
      <c r="CJ2324" s="102">
        <v>0.13494580169350964</v>
      </c>
      <c r="CK2324" s="102">
        <v>-4.5613195810750032E-2</v>
      </c>
      <c r="CL2324" s="103">
        <f>[3]CONGO!CO2297</f>
        <v>2.0305386248256929</v>
      </c>
      <c r="CM2324" s="103">
        <v>0.73993881220556112</v>
      </c>
      <c r="CN2324" s="103">
        <v>4.7135732845571656</v>
      </c>
      <c r="CO2324" s="103">
        <v>4.6854398939412354</v>
      </c>
      <c r="CP2324" s="103">
        <v>8.6060023412224265</v>
      </c>
      <c r="CQ2324" s="103">
        <v>5.1178813870726252</v>
      </c>
      <c r="CR2324" s="103">
        <v>2.2020637499230782</v>
      </c>
      <c r="CS2324" s="103">
        <v>12.457341184842987</v>
      </c>
      <c r="CT2324" s="103">
        <v>7.6935940008620918</v>
      </c>
      <c r="CU2324" s="103">
        <v>7.9264930317580946</v>
      </c>
      <c r="CV2324" s="103">
        <v>5.1943535348543488</v>
      </c>
      <c r="CW2324" s="103">
        <v>4.3863240158364585</v>
      </c>
      <c r="CX2324" s="103">
        <v>5.301811652033293</v>
      </c>
      <c r="CY2324" s="103">
        <v>4.8830106479845892</v>
      </c>
      <c r="CZ2324" s="103">
        <v>3.3811299208105106</v>
      </c>
      <c r="DA2324" s="103">
        <f>[3]CONGO!DA2297</f>
        <v>8.6192626407412121</v>
      </c>
      <c r="DB2324" s="102">
        <v>9.7714699963736962</v>
      </c>
      <c r="DC2324" s="102">
        <v>7.6629549901654288</v>
      </c>
      <c r="DD2324" s="102">
        <v>4.7008118861875436</v>
      </c>
      <c r="DE2324" s="102">
        <v>7.4476862823256713</v>
      </c>
      <c r="DF2324" s="102">
        <v>5.9183855176386091</v>
      </c>
      <c r="DG2324" s="102">
        <v>3.9487771973915597</v>
      </c>
      <c r="DH2324" s="102">
        <v>7.1624712326167543</v>
      </c>
      <c r="DI2324" s="102">
        <v>5.6466232415613051</v>
      </c>
      <c r="DJ2324" s="102">
        <v>4.5701710698489268</v>
      </c>
      <c r="DK2324" s="102">
        <v>7.4643706482970877</v>
      </c>
      <c r="DL2324" s="102">
        <v>5.9678200203987029</v>
      </c>
      <c r="DM2324" s="102">
        <v>4.5733542201207431</v>
      </c>
      <c r="DN2324" s="104">
        <f>[3]CONGO!DN2297</f>
        <v>5.6000706286868942</v>
      </c>
      <c r="DO2324" s="102">
        <v>4.5733542201207431</v>
      </c>
      <c r="DP2324" s="102">
        <v>5.6395015452340331</v>
      </c>
      <c r="DQ2324" s="102">
        <v>4.7238994394855522</v>
      </c>
      <c r="DR2324" s="102">
        <v>2.6535118892570595</v>
      </c>
      <c r="DS2324" s="102">
        <v>5.9684258451979328</v>
      </c>
      <c r="DT2324" s="102">
        <v>4.7796042003388681</v>
      </c>
      <c r="DU2324" s="102">
        <v>4.5773828436511916</v>
      </c>
      <c r="DV2324" s="105">
        <f>[3]CONGO!DX2297</f>
        <v>2.5668013009879509</v>
      </c>
      <c r="DW2324" s="106">
        <f>[3]CONGO!DY2297</f>
        <v>2.6135872040695665</v>
      </c>
      <c r="DX2324" s="107">
        <f>[3]CONGO!DZ2297</f>
        <v>3.45521035166019</v>
      </c>
      <c r="DZ2324" s="102">
        <f>[3]CONGO!EB2297</f>
        <v>2.0321722585819022</v>
      </c>
      <c r="EC2324" s="102">
        <f>[3]CONGO!EE2297</f>
        <v>0.96555890668891065</v>
      </c>
      <c r="EF2324" s="102">
        <f>[3]CONGO!EH2297</f>
        <v>0.54047116138500628</v>
      </c>
      <c r="EI2324" s="102">
        <f>[3]CONGO!EK2297</f>
        <v>0.23473043421719997</v>
      </c>
      <c r="EL2324" s="102">
        <f>[3]CONGO!EN2297</f>
        <v>0.15711554223334445</v>
      </c>
      <c r="EO2324" s="102">
        <f>[3]CONGO!EQ2297</f>
        <v>-8.6278550536878718E-2</v>
      </c>
    </row>
    <row r="2325" spans="1:145" ht="15.5" x14ac:dyDescent="0.35">
      <c r="A2325" s="56" t="s">
        <v>484</v>
      </c>
      <c r="B2325" s="102">
        <f>+[4]GABON!D$2566</f>
        <v>-10.024491992905359</v>
      </c>
      <c r="C2325" s="102">
        <f>+[4]GABON!E$2566</f>
        <v>-7.6995600727694651</v>
      </c>
      <c r="D2325" s="102">
        <f>+[4]GABON!F$2566</f>
        <v>-6.2053682097783591</v>
      </c>
      <c r="E2325" s="102">
        <f>+[4]GABON!G$2566</f>
        <v>-1.3796690178517816</v>
      </c>
      <c r="F2325" s="102">
        <f>+[4]GABON!H$2566</f>
        <v>0.66103908808672429</v>
      </c>
      <c r="G2325" s="102">
        <f>+[4]GABON!I$2566</f>
        <v>-2.9263077844532055</v>
      </c>
      <c r="H2325" s="102">
        <f>+[4]GABON!J$2566</f>
        <v>-5.5419465419691445</v>
      </c>
      <c r="I2325" s="102">
        <f>+[4]GABON!K$2566</f>
        <v>-1.4891608794744831</v>
      </c>
      <c r="J2325" s="102">
        <f>+[4]GABON!L$2566</f>
        <v>2.929672862133192</v>
      </c>
      <c r="K2325" s="102">
        <f>+[4]GABON!M$2566</f>
        <v>3.356007556785126</v>
      </c>
      <c r="L2325" s="102">
        <f>+[4]GABON!N$2566</f>
        <v>1.4620020906423807</v>
      </c>
      <c r="M2325" s="102">
        <f>+[4]GABON!O$2566</f>
        <v>-12.718785068374549</v>
      </c>
      <c r="N2325" s="102">
        <f>+[4]GABON!P$2566</f>
        <v>-0.14285368138239127</v>
      </c>
      <c r="O2325" s="102">
        <f>+[4]GABON!Q$2566</f>
        <v>10.642471365231547</v>
      </c>
      <c r="P2325" s="102">
        <f>+[4]GABON!R$2566</f>
        <v>3.6839957258305995</v>
      </c>
      <c r="Q2325" s="102">
        <f>+[4]GABON!S$2566</f>
        <v>1.8864528043127171</v>
      </c>
      <c r="R2325" s="102">
        <f>+[4]GABON!T$2566</f>
        <v>6.5514150856829465</v>
      </c>
      <c r="S2325" s="102">
        <f>+[4]GABON!U$2566</f>
        <v>6.8812370776619103</v>
      </c>
      <c r="T2325" s="102">
        <f>+[4]GABON!V$2566</f>
        <v>8.5857555215840176</v>
      </c>
      <c r="U2325" s="102">
        <f>+[4]GABON!W$2566</f>
        <v>8.5395767712290773</v>
      </c>
      <c r="V2325" s="102">
        <f>+[4]GABON!X$2566</f>
        <v>8.0271283222809213</v>
      </c>
      <c r="W2325" s="102">
        <f>+[4]GABON!Y$2566</f>
        <v>10.873175630369506</v>
      </c>
      <c r="X2325" s="103">
        <f>+[4]GABON!Z$2566</f>
        <v>6.1357426566122042</v>
      </c>
      <c r="Y2325" s="103">
        <f>+[4]GABON!AA$2566</f>
        <v>6.8244856764798467E-2</v>
      </c>
      <c r="Z2325" s="102">
        <f>+[4]GABON!AB$2566</f>
        <v>1.4772266363726556</v>
      </c>
      <c r="AA2325" s="102">
        <f>+[4]GABON!AC$2566</f>
        <v>1.9770302863959106</v>
      </c>
      <c r="AB2325" s="102">
        <v>0.51163448024740998</v>
      </c>
      <c r="AC2325" s="102">
        <v>1.7432531387433663</v>
      </c>
      <c r="AD2325" s="102">
        <v>1.2421537381964034</v>
      </c>
      <c r="AE2325" s="102">
        <f>+[4]GABON!AD$2566</f>
        <v>1.5375195943361908</v>
      </c>
      <c r="AF2325" s="102">
        <v>0.31497212343962283</v>
      </c>
      <c r="AG2325" s="102">
        <v>3.8802254134362362</v>
      </c>
      <c r="AH2325" s="102">
        <v>4.394879205330855</v>
      </c>
      <c r="AI2325" s="102">
        <v>3.5095056581879516</v>
      </c>
      <c r="AJ2325" s="103">
        <f>+[4]GABON!AE$2566</f>
        <v>2.4342073759768743</v>
      </c>
      <c r="AK2325" s="103">
        <v>-2.6158134339200312</v>
      </c>
      <c r="AL2325" s="103">
        <v>-1.4592476395274481</v>
      </c>
      <c r="AM2325" s="103">
        <v>-1.8581383141244079</v>
      </c>
      <c r="AN2325" s="103">
        <v>-1.6801831975443862</v>
      </c>
      <c r="AO2325" s="103">
        <f>+[4]GABON!AF$2566</f>
        <v>-0.98902282778718931</v>
      </c>
      <c r="AP2325" s="103">
        <v>-2.5522696715285473</v>
      </c>
      <c r="AQ2325" s="103">
        <v>-3.9509823345513202</v>
      </c>
      <c r="AR2325" s="103">
        <v>-2.9126649857356033</v>
      </c>
      <c r="AS2325" s="103">
        <f>+[4]GABON!AJ$2566</f>
        <v>-5.185607586799847</v>
      </c>
      <c r="AT2325" s="103">
        <v>1.9396966047414099</v>
      </c>
      <c r="AU2325" s="103">
        <v>-1.90211507853402</v>
      </c>
      <c r="AV2325" s="103">
        <v>-0.84160183278949885</v>
      </c>
      <c r="AW2325" s="103">
        <v>-0.84160183278949885</v>
      </c>
      <c r="AX2325" s="103">
        <f>+[4]GABON!AO$2566</f>
        <v>-2.6737519231789899</v>
      </c>
      <c r="AY2325" s="103"/>
      <c r="AZ2325" s="103">
        <v>-0.52974337640797742</v>
      </c>
      <c r="BA2325" s="103">
        <v>-1.4230557405755819</v>
      </c>
      <c r="BB2325" s="103">
        <v>-0.43736478269686357</v>
      </c>
      <c r="BC2325" s="103">
        <v>-2.4321891760246723</v>
      </c>
      <c r="BD2325" s="103">
        <v>0.66176926966284477</v>
      </c>
      <c r="BE2325" s="103">
        <v>-2.409973775668024</v>
      </c>
      <c r="BF2325" s="103">
        <f>+[4]GABON!AV$2566</f>
        <v>-1.3414587541944436</v>
      </c>
      <c r="BG2325" s="103">
        <v>0.37556455300304076</v>
      </c>
      <c r="BH2325" s="103">
        <v>-1.1704847023624103</v>
      </c>
      <c r="BI2325" s="103">
        <v>-1.6183877543375393E-2</v>
      </c>
      <c r="BJ2325" s="103">
        <v>-1.2224992305690843</v>
      </c>
      <c r="BK2325" s="103">
        <v>1.6539099290166699</v>
      </c>
      <c r="BL2325" s="103">
        <v>0.34871428553538975</v>
      </c>
      <c r="BM2325" s="103">
        <v>2.5502616154615114</v>
      </c>
      <c r="BN2325" s="103">
        <v>1.3094789582195427</v>
      </c>
      <c r="BO2325" s="103">
        <f>+[4]GABON!BE$2566</f>
        <v>1.429758873191282</v>
      </c>
      <c r="BP2325" s="103">
        <v>2.4286186719624552</v>
      </c>
      <c r="BQ2325" s="103">
        <v>0.37556455300304076</v>
      </c>
      <c r="BR2325" s="103">
        <v>-10.261316080405859</v>
      </c>
      <c r="BS2325" s="103">
        <v>-10.261316080405859</v>
      </c>
      <c r="BT2325" s="103">
        <v>-3.1773656010776579</v>
      </c>
      <c r="BU2325" s="103">
        <v>-5.0731094728265136</v>
      </c>
      <c r="BV2325" s="103">
        <v>-9.7573411515718558</v>
      </c>
      <c r="BW2325" s="103">
        <v>-1.5061227631273604</v>
      </c>
      <c r="BX2325" s="103">
        <v>-3.2493089676327678</v>
      </c>
      <c r="BY2325" s="103">
        <v>-5.1825686847322467</v>
      </c>
      <c r="BZ2325" s="102">
        <v>-5.0589301877008728</v>
      </c>
      <c r="CA2325" s="103">
        <f>+[4]GABON!BQ$2566</f>
        <v>-2.192471678398713</v>
      </c>
      <c r="CB2325" s="103">
        <v>2.4015632930259012</v>
      </c>
      <c r="CC2325" s="103">
        <v>2.2831357872710365</v>
      </c>
      <c r="CD2325" s="103">
        <v>-1.9955152356252244</v>
      </c>
      <c r="CE2325" s="103">
        <v>-3.3415070987838553</v>
      </c>
      <c r="CF2325" s="103">
        <v>-4.0146924987740968</v>
      </c>
      <c r="CG2325" s="103">
        <v>-8.5168051215721423</v>
      </c>
      <c r="CH2325" s="103">
        <v>-0.88169764219988878</v>
      </c>
      <c r="CI2325" s="103">
        <v>-2.8061435855541528</v>
      </c>
      <c r="CJ2325" s="102">
        <v>-1.3762271833361643</v>
      </c>
      <c r="CK2325" s="102">
        <v>-2.172061190286537</v>
      </c>
      <c r="CL2325" s="103">
        <f>+[4]GABON!CB$2566</f>
        <v>-2.09934224742068</v>
      </c>
      <c r="CM2325" s="103">
        <v>-1.275609443659061</v>
      </c>
      <c r="CN2325" s="103">
        <v>2.0520135484007271</v>
      </c>
      <c r="CO2325" s="103">
        <v>1.9813738331810229</v>
      </c>
      <c r="CP2325" s="103">
        <v>3.4345224249733319</v>
      </c>
      <c r="CQ2325" s="103">
        <v>1.9088703988262734</v>
      </c>
      <c r="CR2325" s="103">
        <v>1.1163766848677494</v>
      </c>
      <c r="CS2325" s="103">
        <v>3.2682125986249413</v>
      </c>
      <c r="CT2325" s="103">
        <v>2.1559776035932536</v>
      </c>
      <c r="CU2325" s="103">
        <v>0.37521894707291847</v>
      </c>
      <c r="CV2325" s="103">
        <v>3.2560981629613934</v>
      </c>
      <c r="CW2325" s="103">
        <v>1.8339650508323646</v>
      </c>
      <c r="CX2325" s="103">
        <v>2.8226218417206139</v>
      </c>
      <c r="CY2325" s="103">
        <v>1.9959691342973551</v>
      </c>
      <c r="CZ2325" s="103">
        <v>2.4857787090494181</v>
      </c>
      <c r="DA2325" s="103">
        <f>+[4]GABON!CN$2566</f>
        <v>-0.74046399339336721</v>
      </c>
      <c r="DB2325" s="102">
        <v>2.151956078759818</v>
      </c>
      <c r="DC2325" s="102">
        <v>1.1660890598300246</v>
      </c>
      <c r="DD2325" s="102">
        <v>-7.6096594039033266E-2</v>
      </c>
      <c r="DE2325" s="102">
        <v>1.8483626141508562</v>
      </c>
      <c r="DF2325" s="102">
        <v>0.66786477363557817</v>
      </c>
      <c r="DG2325" s="102">
        <v>-0.60625909034553038</v>
      </c>
      <c r="DH2325" s="102">
        <v>2.0245617681921573</v>
      </c>
      <c r="DI2325" s="102">
        <v>0.84591476591432402</v>
      </c>
      <c r="DJ2325" s="102">
        <v>-0.51370979724212029</v>
      </c>
      <c r="DK2325" s="102">
        <v>1.9310329142090645</v>
      </c>
      <c r="DL2325" s="102">
        <v>1.48141052378881</v>
      </c>
      <c r="DM2325" s="102">
        <v>-0.52048402185362352</v>
      </c>
      <c r="DN2325" s="104">
        <f>+[4]GABON!DA$2566</f>
        <v>1.6403803043986678</v>
      </c>
      <c r="DO2325" s="102">
        <v>-0.52048402185362352</v>
      </c>
      <c r="DP2325" s="102">
        <v>2.1209586893963781</v>
      </c>
      <c r="DQ2325" s="102">
        <v>1.3945845374534747</v>
      </c>
      <c r="DR2325" s="102">
        <v>0.12344585600171974</v>
      </c>
      <c r="DS2325" s="102">
        <v>-1.8336334122037101</v>
      </c>
      <c r="DT2325" s="102">
        <v>-2.4118103398179094</v>
      </c>
      <c r="DU2325" s="102">
        <v>-2.0940025717401936</v>
      </c>
      <c r="DV2325" s="105">
        <f>+[4]GABON!DK$2566</f>
        <v>0.63224151242234783</v>
      </c>
      <c r="DW2325" s="106">
        <f>+[4]GABON!DL$2566</f>
        <v>0.2592937765923724</v>
      </c>
      <c r="DX2325" s="107">
        <f>+[4]GABON!DM$2566</f>
        <v>-0.90075069529212504</v>
      </c>
      <c r="DZ2325" s="102">
        <f>+[4]GABON!DO$2566</f>
        <v>0.91922449017704089</v>
      </c>
      <c r="EC2325" s="102">
        <f>+[4]GABON!DR$2566</f>
        <v>0.83024636050370582</v>
      </c>
      <c r="EF2325" s="102">
        <f>+[4]GABON!DU$2566</f>
        <v>0.55985417489197975</v>
      </c>
      <c r="EI2325" s="102">
        <f>+[4]GABON!DX$2566</f>
        <v>1.7690884945042955</v>
      </c>
      <c r="EL2325" s="102">
        <f>+[4]GABON!EA$2566</f>
        <v>2.7169257074920292</v>
      </c>
      <c r="EO2325" s="102">
        <f>+[4]GABON!ED$2566</f>
        <v>3.3023551114116811</v>
      </c>
    </row>
    <row r="2326" spans="1:145" ht="15.5" x14ac:dyDescent="0.35">
      <c r="A2326" s="56" t="s">
        <v>485</v>
      </c>
      <c r="B2326" s="102">
        <f>[5]GUINEE!D2193</f>
        <v>-3.3584513396292417</v>
      </c>
      <c r="C2326" s="102">
        <f>[5]GUINEE!E2193</f>
        <v>-3.074857643028849</v>
      </c>
      <c r="D2326" s="102">
        <f>[5]GUINEE!F2193</f>
        <v>-4.4498780151181467</v>
      </c>
      <c r="E2326" s="102">
        <f>[5]GUINEE!G2193</f>
        <v>-1.7629887635610111</v>
      </c>
      <c r="F2326" s="102">
        <f>[5]GUINEE!H2193</f>
        <v>-1.7956556084241002</v>
      </c>
      <c r="G2326" s="102">
        <f>[5]GUINEE!I2193</f>
        <v>-2.2993369762914466</v>
      </c>
      <c r="H2326" s="102">
        <f>[5]GUINEE!J2193</f>
        <v>-3.7361493462618398</v>
      </c>
      <c r="I2326" s="102">
        <f>[5]GUINEE!K2193</f>
        <v>-2.0048531385029564</v>
      </c>
      <c r="J2326" s="102">
        <f>[5]GUINEE!L2193</f>
        <v>-8.5118760398781905</v>
      </c>
      <c r="K2326" s="102">
        <f>[5]GUINEE!M2193</f>
        <v>-2.4236337566784383</v>
      </c>
      <c r="L2326" s="102">
        <f>[5]GUINEE!N2193</f>
        <v>-0.31078994225244916</v>
      </c>
      <c r="M2326" s="102">
        <f>[5]GUINEE!O2193</f>
        <v>-0.77014984476981563</v>
      </c>
      <c r="N2326" s="102">
        <f>[5]GUINEE!P2193</f>
        <v>1.2626960097216893</v>
      </c>
      <c r="O2326" s="102">
        <f>[5]GUINEE!Q2193</f>
        <v>6.3159833952714388</v>
      </c>
      <c r="P2326" s="102">
        <f>[5]GUINEE!R2193</f>
        <v>11.606048585174159</v>
      </c>
      <c r="Q2326" s="102">
        <f>[5]GUINEE!S2193</f>
        <v>9.0922000779100003</v>
      </c>
      <c r="R2326" s="102">
        <f>[5]GUINEE!T2193</f>
        <v>9.2888995647624029</v>
      </c>
      <c r="S2326" s="102">
        <f>[5]GUINEE!U2193</f>
        <v>8.9492860983559037</v>
      </c>
      <c r="T2326" s="102">
        <f>[5]GUINEE!V2193</f>
        <v>18.155929478597081</v>
      </c>
      <c r="U2326" s="102">
        <f>[5]GUINEE!W2193</f>
        <v>21.816742975185218</v>
      </c>
      <c r="V2326" s="102">
        <f>[5]GUINEE!X2193</f>
        <v>17.429732946425506</v>
      </c>
      <c r="W2326" s="102">
        <f>[5]GUINEE!Y2193</f>
        <v>15.838597438793425</v>
      </c>
      <c r="X2326" s="103">
        <f>[5]GUINEE!Z2193</f>
        <v>-6.5347852557883348</v>
      </c>
      <c r="Y2326" s="103">
        <f>[5]GUINEE!AA2193</f>
        <v>-4.531870314457473</v>
      </c>
      <c r="Z2326" s="102">
        <f>[5]GUINEE!AB2193</f>
        <v>0.87188130381609141</v>
      </c>
      <c r="AA2326" s="102">
        <f>[5]GUINEE!AC2193</f>
        <v>-7.9545023696051524</v>
      </c>
      <c r="AB2326" s="102">
        <v>3.0108814011616731</v>
      </c>
      <c r="AC2326" s="102">
        <v>3.8425042936489402</v>
      </c>
      <c r="AD2326" s="102">
        <v>1.7059597902402266</v>
      </c>
      <c r="AE2326" s="102">
        <f>[5]GUINEE!AD2193</f>
        <v>-6.5440655178437375</v>
      </c>
      <c r="AF2326" s="102">
        <v>-2.9172308172914465</v>
      </c>
      <c r="AG2326" s="102">
        <v>-3.7527088828940194</v>
      </c>
      <c r="AH2326" s="102">
        <v>-3.319845490357177</v>
      </c>
      <c r="AI2326" s="102">
        <v>-5.5628603664129814</v>
      </c>
      <c r="AJ2326" s="103">
        <f>[5]GUINEE!AE2193</f>
        <v>-8.2638850259752559</v>
      </c>
      <c r="AK2326" s="103">
        <v>-8.2923637519452704</v>
      </c>
      <c r="AL2326" s="103">
        <v>-2.5643114527421673</v>
      </c>
      <c r="AM2326" s="103">
        <v>-0.66771382501850896</v>
      </c>
      <c r="AN2326" s="103">
        <v>-0.80650133795757994</v>
      </c>
      <c r="AO2326" s="103">
        <f>[5]GUINEE!AF2193</f>
        <v>-17.048224533041509</v>
      </c>
      <c r="AP2326" s="103">
        <v>-18.842379617009879</v>
      </c>
      <c r="AQ2326" s="103">
        <v>-24.987254237732852</v>
      </c>
      <c r="AR2326" s="103">
        <v>-14.260450680360476</v>
      </c>
      <c r="AS2326" s="103">
        <f>[5]GUINEE!AJ2193</f>
        <v>-12.67337941468692</v>
      </c>
      <c r="AT2326" s="103">
        <v>-1.89579037678936</v>
      </c>
      <c r="AU2326" s="103">
        <v>-4.6667731186500676</v>
      </c>
      <c r="AV2326" s="103">
        <v>0.51649959054023664</v>
      </c>
      <c r="AW2326" s="103">
        <v>0.51649959054023664</v>
      </c>
      <c r="AX2326" s="103">
        <f>[5]GUINEE!AO2193</f>
        <v>-2.8241405273607931</v>
      </c>
      <c r="AY2326" s="103"/>
      <c r="AZ2326" s="103">
        <v>-6.4619531273226674</v>
      </c>
      <c r="BA2326" s="103">
        <v>-8.6978002057821051</v>
      </c>
      <c r="BB2326" s="103">
        <v>2.1271545785377732</v>
      </c>
      <c r="BC2326" s="103">
        <v>-0.87187669545848268</v>
      </c>
      <c r="BD2326" s="103">
        <v>5.0167745764559601</v>
      </c>
      <c r="BE2326" s="103">
        <v>1.5126280282103433</v>
      </c>
      <c r="BF2326" s="103">
        <f>[5]GUINEE!AV2193</f>
        <v>0.10796690034237083</v>
      </c>
      <c r="BG2326" s="103">
        <v>3.3305269638508745</v>
      </c>
      <c r="BH2326" s="103">
        <v>-1.7317720220464554</v>
      </c>
      <c r="BI2326" s="103">
        <v>1.0031859294668752</v>
      </c>
      <c r="BJ2326" s="103">
        <v>-2.1282447864056384</v>
      </c>
      <c r="BK2326" s="103">
        <v>2.8581082297711018</v>
      </c>
      <c r="BL2326" s="103">
        <v>-2.8019923778554112</v>
      </c>
      <c r="BM2326" s="103">
        <v>3.2767180195144361</v>
      </c>
      <c r="BN2326" s="103">
        <v>-2.1596786021444219</v>
      </c>
      <c r="BO2326" s="103">
        <f>[5]GUINEE!BE2193</f>
        <v>1.8188538614054033</v>
      </c>
      <c r="BP2326" s="103">
        <v>1.2356648629169646</v>
      </c>
      <c r="BQ2326" s="103">
        <v>1.2356648629169646</v>
      </c>
      <c r="BR2326" s="103">
        <v>-7.8780831286918875</v>
      </c>
      <c r="BS2326" s="103">
        <v>-19.261227060818324</v>
      </c>
      <c r="BT2326" s="103">
        <v>-7.1898177862173602</v>
      </c>
      <c r="BU2326" s="103">
        <v>-11.317239828543418</v>
      </c>
      <c r="BV2326" s="103">
        <v>-18.612478002482057</v>
      </c>
      <c r="BW2326" s="103">
        <v>-3.4524902958878645</v>
      </c>
      <c r="BX2326" s="103">
        <v>-4.7406378541529488</v>
      </c>
      <c r="BY2326" s="103">
        <v>-6.7565301438926015</v>
      </c>
      <c r="BZ2326" s="102">
        <v>-1.7568530732532333</v>
      </c>
      <c r="CA2326" s="103">
        <f>[5]GUINEE!BQ2193</f>
        <v>-1.8399121148514295</v>
      </c>
      <c r="CB2326" s="103">
        <v>-0.96816050014174282</v>
      </c>
      <c r="CC2326" s="103">
        <v>-1.0808728354806905</v>
      </c>
      <c r="CD2326" s="103">
        <v>-6.0542334693859141</v>
      </c>
      <c r="CE2326" s="103">
        <v>-2.1578988477916741</v>
      </c>
      <c r="CF2326" s="103">
        <v>-2.3667992776456681</v>
      </c>
      <c r="CG2326" s="103">
        <v>-6.4659198665053541</v>
      </c>
      <c r="CH2326" s="103">
        <v>-8.5044621595075295E-3</v>
      </c>
      <c r="CI2326" s="103">
        <v>-0.68098773224952502</v>
      </c>
      <c r="CJ2326" s="102">
        <v>0.74521916391503817</v>
      </c>
      <c r="CK2326" s="102">
        <v>-0.61576459607030065</v>
      </c>
      <c r="CL2326" s="103">
        <f>[5]GUINEE!CD2193</f>
        <v>2.5611317896914101</v>
      </c>
      <c r="CM2326" s="103">
        <v>-1.2652647899268552</v>
      </c>
      <c r="CN2326" s="103">
        <v>-1.739946937756117</v>
      </c>
      <c r="CO2326" s="103">
        <v>-1.7363417149926352</v>
      </c>
      <c r="CP2326" s="103">
        <v>2.3702350595058754</v>
      </c>
      <c r="CQ2326" s="103">
        <v>-1.0498115490279685</v>
      </c>
      <c r="CR2326" s="103">
        <v>-5.4634947037802606</v>
      </c>
      <c r="CS2326" s="103">
        <v>4.2991086255464026</v>
      </c>
      <c r="CT2326" s="103">
        <v>4.2712744267906215</v>
      </c>
      <c r="CU2326" s="103">
        <v>1.0301948288997826</v>
      </c>
      <c r="CV2326" s="103">
        <v>1.9487912046027112</v>
      </c>
      <c r="CW2326" s="103">
        <v>1.3690738004119949</v>
      </c>
      <c r="CX2326" s="103">
        <v>1.3343215889535054</v>
      </c>
      <c r="CY2326" s="103">
        <v>1.3020684058714036</v>
      </c>
      <c r="CZ2326" s="103">
        <v>1.2605802511167392</v>
      </c>
      <c r="DA2326" s="103">
        <f>[5]GUINEE!CP2193</f>
        <v>11.875396004893021</v>
      </c>
      <c r="DB2326" s="102">
        <v>2.2339549881661513</v>
      </c>
      <c r="DC2326" s="102">
        <v>0.30214132287195711</v>
      </c>
      <c r="DD2326" s="102">
        <v>-2.2924229866141852</v>
      </c>
      <c r="DE2326" s="102">
        <v>0.23566765430742881</v>
      </c>
      <c r="DF2326" s="102">
        <v>-1.524704652888706</v>
      </c>
      <c r="DG2326" s="102">
        <v>-4.3640913345404542</v>
      </c>
      <c r="DH2326" s="102">
        <v>2.740805121830066</v>
      </c>
      <c r="DI2326" s="102">
        <v>2.6522515363468302</v>
      </c>
      <c r="DJ2326" s="102">
        <v>2.1685681101726679</v>
      </c>
      <c r="DK2326" s="102">
        <v>2.2980086107630688</v>
      </c>
      <c r="DL2326" s="102">
        <v>2.3302339842655293</v>
      </c>
      <c r="DM2326" s="102">
        <v>2.1681690539852436</v>
      </c>
      <c r="DN2326" s="104">
        <f>[5]GUINEE!DC2193</f>
        <v>2.5833778575481801</v>
      </c>
      <c r="DO2326" s="102">
        <v>2.1681690539852436</v>
      </c>
      <c r="DP2326" s="102">
        <v>1.0877497732977284</v>
      </c>
      <c r="DQ2326" s="102">
        <v>-1.0804125814326822E-2</v>
      </c>
      <c r="DR2326" s="102">
        <v>-1.7538340842037234</v>
      </c>
      <c r="DS2326" s="102">
        <v>3.7365920301934761</v>
      </c>
      <c r="DT2326" s="102">
        <v>2.9468905442530566</v>
      </c>
      <c r="DU2326" s="102">
        <v>2.8613823002741126</v>
      </c>
      <c r="DV2326" s="105">
        <f>[5]GUINEE!DN2193</f>
        <v>2.6631770659687395</v>
      </c>
      <c r="DW2326" s="106">
        <f>[5]GUINEE!DO2193</f>
        <v>2.3070452250457278</v>
      </c>
      <c r="DX2326" s="107">
        <f>[5]GUINEE!DP2193</f>
        <v>1.4092361720643236</v>
      </c>
      <c r="DZ2326" s="102">
        <f>[5]GUINEE!DR2193</f>
        <v>2.0562455879482808</v>
      </c>
      <c r="EC2326" s="102">
        <f>[5]GUINEE!DU2193</f>
        <v>2.7175549606642209</v>
      </c>
      <c r="EF2326" s="102">
        <f>[5]GUINEE!DX2193</f>
        <v>3.1550997425030785</v>
      </c>
      <c r="EI2326" s="102">
        <f>[5]GUINEE!EA2193</f>
        <v>3.9824875362507175</v>
      </c>
      <c r="EL2326" s="102">
        <f>[5]GUINEE!ED2193</f>
        <v>4.7947617688484971</v>
      </c>
      <c r="EO2326" s="102">
        <f>[5]GUINEE!EG2193</f>
        <v>5.7008804721953643</v>
      </c>
    </row>
    <row r="2327" spans="1:145" ht="15.5" x14ac:dyDescent="0.35">
      <c r="A2327" s="56" t="s">
        <v>486</v>
      </c>
      <c r="B2327" s="102">
        <f>[6]TCHAD!D2275</f>
        <v>-0.81671887443555691</v>
      </c>
      <c r="C2327" s="102">
        <f>[6]TCHAD!E2275</f>
        <v>-0.80901602929417049</v>
      </c>
      <c r="D2327" s="102">
        <f>[6]TCHAD!F2275</f>
        <v>-2.0105517560897552</v>
      </c>
      <c r="E2327" s="102">
        <f>[6]TCHAD!G2275</f>
        <v>-2.8585010591828732</v>
      </c>
      <c r="F2327" s="102">
        <f>[6]TCHAD!H2275</f>
        <v>-2.6421551024179548</v>
      </c>
      <c r="G2327" s="102">
        <f>[6]TCHAD!I2275</f>
        <v>-3.1735136709995246</v>
      </c>
      <c r="H2327" s="102">
        <f>[6]TCHAD!J2275</f>
        <v>-3.6078958460569086</v>
      </c>
      <c r="I2327" s="102">
        <f>[6]TCHAD!K2275</f>
        <v>-2.8938273868225228</v>
      </c>
      <c r="J2327" s="102">
        <f>[6]TCHAD!L2275</f>
        <v>-2.7853389845328662</v>
      </c>
      <c r="K2327" s="102">
        <f>[6]TCHAD!M2275</f>
        <v>-3.1784343250418114</v>
      </c>
      <c r="L2327" s="102">
        <f>[6]TCHAD!N2275</f>
        <v>-2.3393088932889072</v>
      </c>
      <c r="M2327" s="102">
        <f>[6]TCHAD!O2275</f>
        <v>-1.9174310484004107</v>
      </c>
      <c r="N2327" s="102">
        <f>[6]TCHAD!P2275</f>
        <v>-3.3772103659985557</v>
      </c>
      <c r="O2327" s="102">
        <f>[6]TCHAD!Q2275</f>
        <v>-4.1623136922575226</v>
      </c>
      <c r="P2327" s="102">
        <f>[6]TCHAD!R2275</f>
        <v>-3.0899874521604214</v>
      </c>
      <c r="Q2327" s="102">
        <f>[6]TCHAD!S2275</f>
        <v>-3.753142973028468</v>
      </c>
      <c r="R2327" s="102">
        <f>[6]TCHAD!T2275</f>
        <v>-2.9382113734196906</v>
      </c>
      <c r="S2327" s="102">
        <f>[6]TCHAD!U2275</f>
        <v>-2.1579660509562344</v>
      </c>
      <c r="T2327" s="102">
        <f>[6]TCHAD!V2275</f>
        <v>-0.31395111316948876</v>
      </c>
      <c r="U2327" s="102">
        <f>[6]TCHAD!W2275</f>
        <v>1.8743775933876119</v>
      </c>
      <c r="V2327" s="102">
        <f>[6]TCHAD!X2275</f>
        <v>2.6168745423459354</v>
      </c>
      <c r="W2327" s="102">
        <f>[6]TCHAD!Y2275</f>
        <v>3.6210819608008697</v>
      </c>
      <c r="X2327" s="103">
        <f>[6]TCHAD!Z2275</f>
        <v>-8.0860936840257871</v>
      </c>
      <c r="Y2327" s="103">
        <f>[6]TCHAD!AA2275</f>
        <v>-2.5813446942290383</v>
      </c>
      <c r="Z2327" s="102">
        <f>[6]TCHAD!AB2275</f>
        <v>1.1823737722985612</v>
      </c>
      <c r="AA2327" s="102">
        <f>[6]TCHAD!AC2275</f>
        <v>-1.2429062671261422</v>
      </c>
      <c r="AB2327" s="102">
        <v>-0.63550128103981995</v>
      </c>
      <c r="AC2327" s="102">
        <v>-0.96018011739876508</v>
      </c>
      <c r="AD2327" s="102">
        <v>-5.4525355083130602</v>
      </c>
      <c r="AE2327" s="102">
        <f>[6]TCHAD!AH2275</f>
        <v>-3.0155869191554561</v>
      </c>
      <c r="AF2327" s="102">
        <v>1.7796376243402263</v>
      </c>
      <c r="AG2327" s="102">
        <v>2.5355222399134836</v>
      </c>
      <c r="AH2327" s="102">
        <v>-2.8881338168154871</v>
      </c>
      <c r="AI2327" s="102">
        <v>-3.6730113929923132</v>
      </c>
      <c r="AJ2327" s="103">
        <f>[6]TCHAD!AM2275</f>
        <v>-0.2776137183437149</v>
      </c>
      <c r="AK2327" s="103">
        <v>-1.5108379007664965</v>
      </c>
      <c r="AL2327" s="103">
        <v>0.40318925575084802</v>
      </c>
      <c r="AM2327" s="103">
        <v>-1.1025837918242076</v>
      </c>
      <c r="AN2327" s="103">
        <v>-1.1620900250553301</v>
      </c>
      <c r="AO2327" s="103">
        <f>[6]TCHAD!AR2275</f>
        <v>-4.4495355026568761</v>
      </c>
      <c r="AP2327" s="103">
        <v>-1.2074781495385432</v>
      </c>
      <c r="AQ2327" s="103">
        <v>-1.3991145766004444E-2</v>
      </c>
      <c r="AR2327" s="103">
        <v>-1.1999751815349518</v>
      </c>
      <c r="AS2327" s="103">
        <f>[6]TCHAD!AV2275</f>
        <v>-2.4002243751173165</v>
      </c>
      <c r="AT2327" s="103">
        <v>1.6911692550771702E-2</v>
      </c>
      <c r="AU2327" s="103">
        <v>0.69692557036023239</v>
      </c>
      <c r="AV2327" s="103">
        <v>5.1713198894708087E-2</v>
      </c>
      <c r="AW2327" s="103">
        <v>-1.2004176790781991</v>
      </c>
      <c r="AX2327" s="103">
        <f>[6]TCHAD!BA2275</f>
        <v>-0.71829938069470256</v>
      </c>
      <c r="AY2327" s="103"/>
      <c r="AZ2327" s="103">
        <v>-0.39909994795053377</v>
      </c>
      <c r="BA2327" s="103">
        <v>-1.0585061166345482</v>
      </c>
      <c r="BB2327" s="103">
        <v>0.62414467622290737</v>
      </c>
      <c r="BC2327" s="103">
        <v>-0.28869520967047563</v>
      </c>
      <c r="BD2327" s="103">
        <v>0.81904535002402745</v>
      </c>
      <c r="BE2327" s="103">
        <v>0.10848248022216164</v>
      </c>
      <c r="BF2327" s="103">
        <f>[6]TCHAD!BH2275</f>
        <v>1.4661475478398351</v>
      </c>
      <c r="BG2327" s="103">
        <v>6.1743231806878109E-2</v>
      </c>
      <c r="BH2327" s="103">
        <v>-1.7259350374591611</v>
      </c>
      <c r="BI2327" s="103">
        <v>-0.10081067312772403</v>
      </c>
      <c r="BJ2327" s="103">
        <v>-0.5513727855239714</v>
      </c>
      <c r="BK2327" s="103">
        <v>-0.30833549613238731</v>
      </c>
      <c r="BL2327" s="103">
        <v>-1.8394572255638528</v>
      </c>
      <c r="BM2327" s="103">
        <v>5.909565969264232E-2</v>
      </c>
      <c r="BN2327" s="103">
        <v>-1.8987023875087443</v>
      </c>
      <c r="BO2327" s="103">
        <f>[6]TCHAD!BQ2275</f>
        <v>-0.61131254613299768</v>
      </c>
      <c r="BP2327" s="103">
        <v>2.5656963069534173</v>
      </c>
      <c r="BQ2327" s="103">
        <v>2.5656963069534173</v>
      </c>
      <c r="BR2327" s="103">
        <v>-6.4280315899110398</v>
      </c>
      <c r="BS2327" s="103">
        <v>-12.794275550908003</v>
      </c>
      <c r="BT2327" s="103">
        <v>-2.6815275262521925</v>
      </c>
      <c r="BU2327" s="103">
        <v>-3.8265372509835944</v>
      </c>
      <c r="BV2327" s="103">
        <v>-4.0995705180464022</v>
      </c>
      <c r="BW2327" s="103">
        <v>-1.9285031045632093</v>
      </c>
      <c r="BX2327" s="103">
        <v>-3.4207217600281274</v>
      </c>
      <c r="BY2327" s="103">
        <v>-2.5056044721248285</v>
      </c>
      <c r="BZ2327" s="102">
        <v>-0.67217799408944434</v>
      </c>
      <c r="CA2327" s="103">
        <f>[6]TCHAD!CC2275</f>
        <v>1.2012162151250938</v>
      </c>
      <c r="CB2327" s="103">
        <v>-0.17516865526624772</v>
      </c>
      <c r="CC2327" s="103">
        <v>-0.24302938060983573</v>
      </c>
      <c r="CD2327" s="103">
        <v>-2.7328589341314062</v>
      </c>
      <c r="CE2327" s="103">
        <v>-1.8766368654000318</v>
      </c>
      <c r="CF2327" s="103">
        <v>-2.2248052459052872</v>
      </c>
      <c r="CG2327" s="103">
        <v>-2.2698311035075811</v>
      </c>
      <c r="CH2327" s="103">
        <v>-1.5947793000944364</v>
      </c>
      <c r="CI2327" s="103">
        <v>-2.2674282745976035</v>
      </c>
      <c r="CJ2327" s="102">
        <v>-1.8826743615839716</v>
      </c>
      <c r="CK2327" s="102">
        <v>-2.5599261047339268</v>
      </c>
      <c r="CL2327" s="103">
        <f>[6]TCHAD!CN2275</f>
        <v>-0.73941090165061907</v>
      </c>
      <c r="CM2327" s="103">
        <v>-0.50523213469802519</v>
      </c>
      <c r="CN2327" s="103">
        <v>3.2903404914725582</v>
      </c>
      <c r="CO2327" s="103">
        <v>3.2571387466745731</v>
      </c>
      <c r="CP2327" s="103">
        <v>2.8745957463463747</v>
      </c>
      <c r="CQ2327" s="103">
        <v>2.0929616178561687</v>
      </c>
      <c r="CR2327" s="103">
        <v>-0.17698129489660333</v>
      </c>
      <c r="CS2327" s="103">
        <v>3.964933930877375</v>
      </c>
      <c r="CT2327" s="103">
        <v>3.12160960794162</v>
      </c>
      <c r="CU2327" s="103">
        <v>1.5326449789348306</v>
      </c>
      <c r="CV2327" s="103">
        <v>1.670107869039154</v>
      </c>
      <c r="CW2327" s="103">
        <v>1.4300883527193471</v>
      </c>
      <c r="CX2327" s="103">
        <v>2.2284798988256167</v>
      </c>
      <c r="CY2327" s="103">
        <v>2.2617883889998294</v>
      </c>
      <c r="CZ2327" s="103">
        <v>0.2865537085848191</v>
      </c>
      <c r="DA2327" s="103">
        <f>[6]TCHAD!CZ2275</f>
        <v>4.2127774977321497</v>
      </c>
      <c r="DB2327" s="102">
        <v>6.7872905266160561</v>
      </c>
      <c r="DC2327" s="102">
        <v>6.8838728162022065</v>
      </c>
      <c r="DD2327" s="102">
        <v>6.8166351074031839</v>
      </c>
      <c r="DE2327" s="102">
        <v>5.9181264726267813</v>
      </c>
      <c r="DF2327" s="102">
        <v>6.0316808358167266</v>
      </c>
      <c r="DG2327" s="102">
        <v>6.0713008032768263</v>
      </c>
      <c r="DH2327" s="102">
        <v>4.8016402448880227</v>
      </c>
      <c r="DI2327" s="102">
        <v>4.5389455104219971</v>
      </c>
      <c r="DJ2327" s="102">
        <v>4.2705840272802105</v>
      </c>
      <c r="DK2327" s="102">
        <v>3.7168914107358662</v>
      </c>
      <c r="DL2327" s="102">
        <v>3.2150605990778027</v>
      </c>
      <c r="DM2327" s="102">
        <v>3.0867133892517744</v>
      </c>
      <c r="DN2327" s="104">
        <f>[6]TCHAD!DM2275</f>
        <v>-1.1845041342763036</v>
      </c>
      <c r="DO2327" s="102">
        <v>3.0867133892517744</v>
      </c>
      <c r="DP2327" s="102">
        <v>1.031594942609199</v>
      </c>
      <c r="DQ2327" s="102">
        <v>0.30521829724051075</v>
      </c>
      <c r="DR2327" s="102">
        <v>0.72447314315628797</v>
      </c>
      <c r="DS2327" s="102">
        <v>1.3434883978160106</v>
      </c>
      <c r="DT2327" s="102">
        <v>0.50472448106481205</v>
      </c>
      <c r="DU2327" s="102">
        <v>2.1002403854617619</v>
      </c>
      <c r="DV2327" s="105">
        <f>[6]TCHAD!DW2275</f>
        <v>2.3733756685549081</v>
      </c>
      <c r="DW2327" s="106">
        <f>[6]TCHAD!DX2275</f>
        <v>1.9064276296117633</v>
      </c>
      <c r="DX2327" s="107">
        <f>[6]TCHAD!DY2275</f>
        <v>1.3362664962327717</v>
      </c>
      <c r="DZ2327" s="102">
        <f>[6]TCHAD!EA2275</f>
        <v>1.0687804608759575</v>
      </c>
      <c r="EC2327" s="102">
        <f>[6]TCHAD!ED2275</f>
        <v>0.15949319622062524</v>
      </c>
      <c r="EF2327" s="102">
        <f>[6]TCHAD!EG2275</f>
        <v>-7.7970876585615658E-3</v>
      </c>
      <c r="EI2327" s="102">
        <f>[6]TCHAD!EJ2275</f>
        <v>-0.28070445752733031</v>
      </c>
      <c r="EL2327" s="102">
        <f>[6]TCHAD!EM2275</f>
        <v>5.3941888403420506E-2</v>
      </c>
      <c r="EO2327" s="102">
        <f>[6]TCHAD!EP2275</f>
        <v>5.1233702835997486E-2</v>
      </c>
    </row>
    <row r="2328" spans="1:145" ht="15.5" x14ac:dyDescent="0.35">
      <c r="A2328" s="56" t="s">
        <v>611</v>
      </c>
      <c r="B2328" s="102" t="e">
        <f t="shared" ref="B2328:AA2328" si="2364">B1670*100/B2629</f>
        <v>#VALUE!</v>
      </c>
      <c r="C2328" s="102" t="e">
        <f t="shared" si="2364"/>
        <v>#VALUE!</v>
      </c>
      <c r="D2328" s="102" t="e">
        <f t="shared" si="2364"/>
        <v>#VALUE!</v>
      </c>
      <c r="E2328" s="102" t="e">
        <f t="shared" si="2364"/>
        <v>#VALUE!</v>
      </c>
      <c r="F2328" s="102" t="e">
        <f t="shared" si="2364"/>
        <v>#VALUE!</v>
      </c>
      <c r="G2328" s="102" t="e">
        <f t="shared" si="2364"/>
        <v>#VALUE!</v>
      </c>
      <c r="H2328" s="102" t="e">
        <f t="shared" si="2364"/>
        <v>#VALUE!</v>
      </c>
      <c r="I2328" s="102" t="e">
        <f t="shared" si="2364"/>
        <v>#VALUE!</v>
      </c>
      <c r="J2328" s="102" t="e">
        <f t="shared" si="2364"/>
        <v>#VALUE!</v>
      </c>
      <c r="K2328" s="102" t="e">
        <f t="shared" si="2364"/>
        <v>#VALUE!</v>
      </c>
      <c r="L2328" s="309" t="e">
        <f t="shared" si="2364"/>
        <v>#VALUE!</v>
      </c>
      <c r="M2328" s="102" t="e">
        <f t="shared" si="2364"/>
        <v>#VALUE!</v>
      </c>
      <c r="N2328" s="102" t="e">
        <f t="shared" si="2364"/>
        <v>#VALUE!</v>
      </c>
      <c r="O2328" s="102" t="e">
        <f t="shared" si="2364"/>
        <v>#VALUE!</v>
      </c>
      <c r="P2328" s="102" t="e">
        <f t="shared" si="2364"/>
        <v>#VALUE!</v>
      </c>
      <c r="Q2328" s="102" t="e">
        <f t="shared" si="2364"/>
        <v>#VALUE!</v>
      </c>
      <c r="R2328" s="102" t="e">
        <f t="shared" si="2364"/>
        <v>#VALUE!</v>
      </c>
      <c r="S2328" s="102" t="e">
        <f t="shared" si="2364"/>
        <v>#VALUE!</v>
      </c>
      <c r="T2328" s="102" t="e">
        <f t="shared" si="2364"/>
        <v>#VALUE!</v>
      </c>
      <c r="U2328" s="102" t="e">
        <f t="shared" si="2364"/>
        <v>#VALUE!</v>
      </c>
      <c r="V2328" s="102" t="e">
        <f t="shared" si="2364"/>
        <v>#VALUE!</v>
      </c>
      <c r="W2328" s="102" t="e">
        <f t="shared" si="2364"/>
        <v>#VALUE!</v>
      </c>
      <c r="X2328" s="103" t="e">
        <f t="shared" si="2364"/>
        <v>#VALUE!</v>
      </c>
      <c r="Y2328" s="103" t="e">
        <f t="shared" si="2364"/>
        <v>#VALUE!</v>
      </c>
      <c r="Z2328" s="102" t="e">
        <f t="shared" si="2364"/>
        <v>#VALUE!</v>
      </c>
      <c r="AA2328" s="102" t="e">
        <f t="shared" si="2364"/>
        <v>#VALUE!</v>
      </c>
      <c r="AB2328" s="102">
        <v>0.61279728282944335</v>
      </c>
      <c r="AC2328" s="102">
        <v>2.6236777075740285</v>
      </c>
      <c r="AD2328" s="102">
        <v>1.686015107265</v>
      </c>
      <c r="AE2328" s="102" t="e">
        <f>AE1670*100/AE2629</f>
        <v>#VALUE!</v>
      </c>
      <c r="AF2328" s="102">
        <v>0.79936608651267671</v>
      </c>
      <c r="AG2328" s="102">
        <v>0.65769775000249997</v>
      </c>
      <c r="AH2328" s="102">
        <v>-0.85092983643042008</v>
      </c>
      <c r="AI2328" s="102">
        <v>-1.8978819265218891</v>
      </c>
      <c r="AJ2328" s="103" t="e">
        <f>AJ1670*100/AJ2629</f>
        <v>#VALUE!</v>
      </c>
      <c r="AK2328" s="103">
        <v>-5.2868358935077904</v>
      </c>
      <c r="AL2328" s="103">
        <v>-2.7036960166576103</v>
      </c>
      <c r="AM2328" s="103">
        <v>-3.3336471537339039</v>
      </c>
      <c r="AN2328" s="103">
        <v>-3.370070878642057</v>
      </c>
      <c r="AO2328" s="103" t="e">
        <f>AO1670*100/AO2629</f>
        <v>#VALUE!</v>
      </c>
      <c r="AP2328" s="103">
        <v>-5.88686214787643</v>
      </c>
      <c r="AQ2328" s="103">
        <v>-6.6270614544244548</v>
      </c>
      <c r="AR2328" s="103">
        <v>-4.5835003728647798</v>
      </c>
      <c r="AS2328" s="103" t="e">
        <f>AS1670*100/AS2629</f>
        <v>#VALUE!</v>
      </c>
      <c r="AT2328" s="103">
        <v>-2.2987550793026936</v>
      </c>
      <c r="AU2328" s="103">
        <v>-2.5911493556227754</v>
      </c>
      <c r="AV2328" s="103">
        <v>-2.1855650123781931</v>
      </c>
      <c r="AW2328" s="103">
        <v>-2.358160977005952</v>
      </c>
      <c r="AX2328" s="103" t="e">
        <f>AX1670*100/AX2629</f>
        <v>#VALUE!</v>
      </c>
      <c r="AY2328" s="103"/>
      <c r="AZ2328" s="103">
        <v>-1.6492382981353455</v>
      </c>
      <c r="BA2328" s="103">
        <v>-2.6876231685878369</v>
      </c>
      <c r="BB2328" s="103">
        <v>0.52351646732786949</v>
      </c>
      <c r="BC2328" s="103">
        <v>-0.57969886046725172</v>
      </c>
      <c r="BD2328" s="103">
        <v>0.83028422757436171</v>
      </c>
      <c r="BE2328" s="103">
        <v>-0.53221122708428814</v>
      </c>
      <c r="BF2328" s="103" t="e">
        <f>BF1670*100/BF2629</f>
        <v>#VALUE!</v>
      </c>
      <c r="BG2328" s="103">
        <v>0.94849950826255425</v>
      </c>
      <c r="BH2328" s="103">
        <v>-0.42501705654233179</v>
      </c>
      <c r="BI2328" s="103">
        <v>0.4473186819510328</v>
      </c>
      <c r="BJ2328" s="103">
        <v>-0.6793061264059217</v>
      </c>
      <c r="BK2328" s="103">
        <v>0.84909731477535955</v>
      </c>
      <c r="BL2328" s="103">
        <v>-0.66036377952535807</v>
      </c>
      <c r="BM2328" s="103">
        <v>1.0245821211591666</v>
      </c>
      <c r="BN2328" s="103">
        <v>-0.52533178473327979</v>
      </c>
      <c r="BO2328" s="103" t="e">
        <f>BO1670*100/BO2629</f>
        <v>#VALUE!</v>
      </c>
      <c r="BP2328" s="103">
        <v>0.91598380736780038</v>
      </c>
      <c r="BQ2328" s="103">
        <v>-1.622954548333192</v>
      </c>
      <c r="BR2328" s="103">
        <v>-7.117048556952561</v>
      </c>
      <c r="BS2328" s="103">
        <v>-10.61270443210112</v>
      </c>
      <c r="BT2328" s="103">
        <v>-3.4460660345892844</v>
      </c>
      <c r="BU2328" s="103">
        <v>-4.4577032601258102</v>
      </c>
      <c r="BV2328" s="103">
        <v>-7.710093751883873</v>
      </c>
      <c r="BW2328" s="103">
        <v>-2.2537981323934013</v>
      </c>
      <c r="BX2328" s="103">
        <v>-2.9900768273411993</v>
      </c>
      <c r="BY2328" s="103">
        <v>-4.3300985807214953</v>
      </c>
      <c r="BZ2328" s="102">
        <v>-2.4921687683978591</v>
      </c>
      <c r="CA2328" s="103" t="e">
        <f>CA1670*100/CA2629</f>
        <v>#VALUE!</v>
      </c>
      <c r="CB2328" s="103">
        <v>-0.35763805493737832</v>
      </c>
      <c r="CC2328" s="103">
        <v>-0.3634007769658163</v>
      </c>
      <c r="CD2328" s="103">
        <v>-2.9756499005814963</v>
      </c>
      <c r="CE2328" s="103">
        <v>-1.8174554213581486</v>
      </c>
      <c r="CF2328" s="103">
        <v>-2.0640290655129259</v>
      </c>
      <c r="CG2328" s="103">
        <v>-4.3708536670284355</v>
      </c>
      <c r="CH2328" s="103">
        <v>-0.94989423714235821</v>
      </c>
      <c r="CI2328" s="103">
        <v>-1.7453760087324655</v>
      </c>
      <c r="CJ2328" s="102">
        <v>-1.505634381780842</v>
      </c>
      <c r="CK2328" s="102">
        <v>-2.0040250432300395</v>
      </c>
      <c r="CL2328" s="103" t="e">
        <f>CL1670*100/CL2629</f>
        <v>#VALUE!</v>
      </c>
      <c r="CM2328" s="103">
        <v>-0.93046750202075212</v>
      </c>
      <c r="CN2328" s="103">
        <v>0.51434073563486182</v>
      </c>
      <c r="CO2328" s="103">
        <v>0.58871948290023091</v>
      </c>
      <c r="CP2328" s="103">
        <v>2.4906838671936984</v>
      </c>
      <c r="CQ2328" s="103">
        <v>0.56158458874999539</v>
      </c>
      <c r="CR2328" s="103">
        <v>-1.2010928066598718</v>
      </c>
      <c r="CS2328" s="103">
        <v>3.4083941583709505</v>
      </c>
      <c r="CT2328" s="103">
        <v>1.9037522580406854</v>
      </c>
      <c r="CU2328" s="103">
        <v>0.22092880441936461</v>
      </c>
      <c r="CV2328" s="103">
        <v>1.1389064069941019</v>
      </c>
      <c r="CW2328" s="103">
        <v>0.50587442568299157</v>
      </c>
      <c r="CX2328" s="103">
        <v>0.90159370542192308</v>
      </c>
      <c r="CY2328" s="103">
        <v>0.67530553817394257</v>
      </c>
      <c r="CZ2328" s="103">
        <v>0.21787528654924809</v>
      </c>
      <c r="DA2328" s="103" t="e">
        <f t="shared" ref="DA2328" si="2365">DA1670*100/DA2629</f>
        <v>#VALUE!</v>
      </c>
      <c r="DB2328" s="102">
        <v>3.100853592949667</v>
      </c>
      <c r="DC2328" s="102">
        <v>1.9001335967983382</v>
      </c>
      <c r="DD2328" s="102">
        <v>1.3783835026153712</v>
      </c>
      <c r="DE2328" s="102">
        <v>2.400465017571805</v>
      </c>
      <c r="DF2328" s="102">
        <v>1.711197001906732</v>
      </c>
      <c r="DG2328" s="102">
        <v>0.77239897058272844</v>
      </c>
      <c r="DH2328" s="102">
        <v>3.0726198746679292</v>
      </c>
      <c r="DI2328" s="102">
        <v>2.4701523049947909</v>
      </c>
      <c r="DJ2328" s="102">
        <v>1.7725225003032736</v>
      </c>
      <c r="DK2328" s="102">
        <v>2.8126989076656237</v>
      </c>
      <c r="DL2328" s="102">
        <v>2.4131730254096784</v>
      </c>
      <c r="DM2328" s="102">
        <v>1.6724591332510255</v>
      </c>
      <c r="DN2328" s="104" t="e">
        <f t="shared" ref="DN2328" si="2366">DN1670*100/DN2629</f>
        <v>#VALUE!</v>
      </c>
      <c r="DO2328" s="102">
        <v>1.6724591332510255</v>
      </c>
      <c r="DP2328" s="102">
        <v>1.2252992699545744</v>
      </c>
      <c r="DQ2328" s="102">
        <v>0.59747012421790902</v>
      </c>
      <c r="DR2328" s="102">
        <v>-0.32948374749609022</v>
      </c>
      <c r="DS2328" s="102">
        <v>1.1868763551413055</v>
      </c>
      <c r="DT2328" s="102">
        <v>0.539660204314936</v>
      </c>
      <c r="DU2328" s="102">
        <v>0.73075999369401889</v>
      </c>
      <c r="DV2328" s="105" t="e">
        <f>DV1670*100/DV2629</f>
        <v>#VALUE!</v>
      </c>
      <c r="DW2328" s="106" t="e">
        <f>DW1670*100/DW2629</f>
        <v>#VALUE!</v>
      </c>
      <c r="DX2328" s="107" t="e">
        <f>DX1670*100/DX2629</f>
        <v>#VALUE!</v>
      </c>
      <c r="DZ2328" s="102" t="e">
        <f>DZ1670*100/DZ2629</f>
        <v>#VALUE!</v>
      </c>
      <c r="EC2328" s="102" t="e">
        <f>EC1670*100/EC2629</f>
        <v>#VALUE!</v>
      </c>
      <c r="EF2328" s="102" t="e">
        <f>EF1670*100/EF2629</f>
        <v>#VALUE!</v>
      </c>
      <c r="EI2328" s="102" t="e">
        <f>EI1670*100/EI2629</f>
        <v>#VALUE!</v>
      </c>
      <c r="EL2328" s="102" t="e">
        <f>EL1670*100/EL2629</f>
        <v>#VALUE!</v>
      </c>
      <c r="EO2328" s="102" t="e">
        <f>EO1670*100/EO2629</f>
        <v>#VALUE!</v>
      </c>
    </row>
    <row r="2329" spans="1:145" ht="15.5" x14ac:dyDescent="0.35">
      <c r="A2329" s="126" t="s">
        <v>731</v>
      </c>
      <c r="B2329" s="102"/>
      <c r="C2329" s="102"/>
      <c r="D2329" s="102"/>
      <c r="E2329" s="102"/>
      <c r="F2329" s="102"/>
      <c r="G2329" s="102"/>
      <c r="H2329" s="102"/>
      <c r="I2329" s="102"/>
      <c r="J2329" s="102"/>
      <c r="K2329" s="102"/>
      <c r="L2329" s="102"/>
      <c r="M2329" s="102"/>
      <c r="N2329" s="102"/>
      <c r="O2329" s="102"/>
      <c r="P2329" s="102"/>
      <c r="Q2329" s="102"/>
      <c r="R2329" s="102"/>
      <c r="S2329" s="102"/>
      <c r="T2329" s="102"/>
      <c r="U2329" s="102"/>
      <c r="V2329" s="102"/>
      <c r="W2329" s="102"/>
      <c r="X2329" s="103"/>
      <c r="Y2329" s="103"/>
      <c r="Z2329" s="102"/>
      <c r="AA2329" s="102"/>
      <c r="AB2329" s="102"/>
      <c r="AC2329" s="102"/>
      <c r="AD2329" s="102"/>
      <c r="AE2329" s="102"/>
      <c r="AF2329" s="102"/>
      <c r="AG2329" s="102"/>
      <c r="AH2329" s="102"/>
      <c r="AI2329" s="102"/>
      <c r="AJ2329" s="103"/>
      <c r="AK2329" s="103"/>
      <c r="AL2329" s="103"/>
      <c r="AM2329" s="103"/>
      <c r="AN2329" s="103"/>
      <c r="AO2329" s="103"/>
      <c r="AP2329" s="103"/>
      <c r="AQ2329" s="103"/>
      <c r="AR2329" s="103"/>
      <c r="AS2329" s="103"/>
      <c r="AT2329" s="103"/>
      <c r="AU2329" s="103"/>
      <c r="AV2329" s="103"/>
      <c r="AW2329" s="103"/>
      <c r="AX2329" s="103"/>
      <c r="AY2329" s="103"/>
      <c r="AZ2329" s="103"/>
      <c r="BA2329" s="103"/>
      <c r="BB2329" s="103"/>
      <c r="BC2329" s="103"/>
      <c r="BD2329" s="103"/>
      <c r="BE2329" s="103"/>
      <c r="BF2329" s="103"/>
      <c r="BG2329" s="103"/>
      <c r="BH2329" s="103"/>
      <c r="BI2329" s="103"/>
      <c r="BJ2329" s="103"/>
      <c r="BK2329" s="103"/>
      <c r="BL2329" s="103"/>
      <c r="BM2329" s="103"/>
      <c r="BN2329" s="103"/>
      <c r="BO2329" s="103"/>
      <c r="BP2329" s="103"/>
      <c r="BQ2329" s="103"/>
      <c r="BR2329" s="103"/>
      <c r="BS2329" s="103"/>
      <c r="BT2329" s="103"/>
      <c r="BU2329" s="103"/>
      <c r="BV2329" s="103"/>
      <c r="BW2329" s="103"/>
      <c r="BX2329" s="103"/>
      <c r="BY2329" s="103"/>
      <c r="BZ2329" s="102"/>
      <c r="CA2329" s="103"/>
      <c r="CB2329" s="103"/>
      <c r="CC2329" s="103"/>
      <c r="CD2329" s="103"/>
      <c r="CE2329" s="103"/>
      <c r="CF2329" s="103"/>
      <c r="CG2329" s="103"/>
      <c r="CH2329" s="103"/>
      <c r="CI2329" s="103"/>
      <c r="CJ2329" s="102"/>
      <c r="CK2329" s="102"/>
      <c r="CL2329" s="103"/>
      <c r="CM2329" s="103"/>
      <c r="CN2329" s="103"/>
      <c r="CO2329" s="103"/>
      <c r="CP2329" s="103"/>
      <c r="CQ2329" s="103"/>
      <c r="CR2329" s="103"/>
      <c r="CS2329" s="103"/>
      <c r="CT2329" s="103"/>
      <c r="CU2329" s="103"/>
      <c r="CV2329" s="103"/>
      <c r="CW2329" s="103"/>
      <c r="CX2329" s="103"/>
      <c r="CY2329" s="103"/>
      <c r="CZ2329" s="103"/>
      <c r="DA2329" s="103"/>
      <c r="DB2329" s="102"/>
      <c r="DC2329" s="102"/>
      <c r="DD2329" s="102"/>
      <c r="DE2329" s="102"/>
      <c r="DF2329" s="102"/>
      <c r="DG2329" s="102"/>
      <c r="DH2329" s="102"/>
      <c r="DI2329" s="102"/>
      <c r="DJ2329" s="102"/>
      <c r="DK2329" s="102"/>
      <c r="DL2329" s="102"/>
      <c r="DM2329" s="102"/>
      <c r="DN2329" s="104"/>
      <c r="DO2329" s="102"/>
      <c r="DP2329" s="102"/>
      <c r="DQ2329" s="102"/>
      <c r="DR2329" s="102"/>
      <c r="DS2329" s="102"/>
      <c r="DT2329" s="102"/>
      <c r="DU2329" s="102"/>
      <c r="DV2329" s="105"/>
      <c r="DW2329" s="106"/>
      <c r="DX2329" s="107"/>
      <c r="DZ2329" s="102"/>
      <c r="EC2329" s="102"/>
      <c r="EF2329" s="102"/>
      <c r="EI2329" s="102"/>
      <c r="EL2329" s="102"/>
      <c r="EO2329" s="102"/>
    </row>
    <row r="2330" spans="1:145" ht="15.5" x14ac:dyDescent="0.35">
      <c r="A2330" s="56" t="s">
        <v>482</v>
      </c>
      <c r="B2330" s="102">
        <f t="shared" ref="B2330:AA2335" si="2367">+B2322*B2630/B$2629</f>
        <v>-4.8877953947357398</v>
      </c>
      <c r="C2330" s="102">
        <f t="shared" si="2367"/>
        <v>-2.5824924013768573</v>
      </c>
      <c r="D2330" s="102">
        <f t="shared" si="2367"/>
        <v>-3.0051336379114195</v>
      </c>
      <c r="E2330" s="102">
        <f t="shared" si="2367"/>
        <v>-3.5896590824086014</v>
      </c>
      <c r="F2330" s="102">
        <f t="shared" si="2367"/>
        <v>-3.1089100950286448</v>
      </c>
      <c r="G2330" s="102">
        <f t="shared" si="2367"/>
        <v>-2.7944878602516208</v>
      </c>
      <c r="H2330" s="102">
        <f t="shared" si="2367"/>
        <v>-3.4665955751535962</v>
      </c>
      <c r="I2330" s="102">
        <f t="shared" si="2367"/>
        <v>-2.2983564171555182</v>
      </c>
      <c r="J2330" s="102">
        <f t="shared" si="2367"/>
        <v>-0.95863564824387482</v>
      </c>
      <c r="K2330" s="102">
        <f t="shared" si="2367"/>
        <v>-0.48282369912121015</v>
      </c>
      <c r="L2330" s="102">
        <f t="shared" si="2367"/>
        <v>-0.30863050994906299</v>
      </c>
      <c r="M2330" s="102">
        <f t="shared" si="2367"/>
        <v>-0.5686984290143352</v>
      </c>
      <c r="N2330" s="102">
        <f t="shared" si="2367"/>
        <v>0.37475620849058849</v>
      </c>
      <c r="O2330" s="102">
        <f t="shared" si="2367"/>
        <v>1.3731638484693951</v>
      </c>
      <c r="P2330" s="102">
        <f t="shared" si="2367"/>
        <v>0.67985100042804669</v>
      </c>
      <c r="Q2330" s="102">
        <f t="shared" si="2367"/>
        <v>1.3929333975312828</v>
      </c>
      <c r="R2330" s="102">
        <f t="shared" si="2367"/>
        <v>1.5397074705066742</v>
      </c>
      <c r="S2330" s="102">
        <f t="shared" si="2367"/>
        <v>0.79790173679404908</v>
      </c>
      <c r="T2330" s="102">
        <f t="shared" si="2367"/>
        <v>1.5497684639567395</v>
      </c>
      <c r="U2330" s="102">
        <f t="shared" si="2367"/>
        <v>9.1226655714800664</v>
      </c>
      <c r="V2330" s="102">
        <f t="shared" si="2367"/>
        <v>1.6521619963743615</v>
      </c>
      <c r="W2330" s="102">
        <f t="shared" si="2367"/>
        <v>1.3343372933177795</v>
      </c>
      <c r="X2330" s="103">
        <f t="shared" si="2367"/>
        <v>0.90743246523096899</v>
      </c>
      <c r="Y2330" s="103">
        <f t="shared" si="2367"/>
        <v>-4.59023148104237E-2</v>
      </c>
      <c r="Z2330" s="102">
        <f t="shared" si="2367"/>
        <v>-0.18329985821140848</v>
      </c>
      <c r="AA2330" s="102">
        <f t="shared" si="2367"/>
        <v>-0.11509805499019397</v>
      </c>
      <c r="AB2330" s="102">
        <v>-0.43177107024017231</v>
      </c>
      <c r="AC2330" s="102">
        <v>-0.409748625072405</v>
      </c>
      <c r="AD2330" s="102">
        <v>-0.14563299694144924</v>
      </c>
      <c r="AE2330" s="102">
        <f t="shared" ref="AE2330:AE2335" si="2368">+AE2322*AE2630/AE$2629</f>
        <v>-0.98905595224094145</v>
      </c>
      <c r="AF2330" s="102">
        <v>-0.13700681718238283</v>
      </c>
      <c r="AG2330" s="102">
        <v>-0.25957033922662265</v>
      </c>
      <c r="AH2330" s="102">
        <v>8.3409689678063476E-2</v>
      </c>
      <c r="AI2330" s="102">
        <v>-0.1022477841240928</v>
      </c>
      <c r="AJ2330" s="103">
        <f t="shared" ref="AJ2330:AJ2335" si="2369">+AJ2322*AJ2630/AJ$2629</f>
        <v>-1.0050806092004485</v>
      </c>
      <c r="AK2330" s="103">
        <v>-1.4341130691682347</v>
      </c>
      <c r="AL2330" s="103">
        <v>-1.2614134806115</v>
      </c>
      <c r="AM2330" s="103">
        <v>-1.473391927688344</v>
      </c>
      <c r="AN2330" s="103">
        <v>-1.4862436061183026</v>
      </c>
      <c r="AO2330" s="103">
        <f t="shared" ref="AO2330:AO2335" si="2370">+AO2322*AO2630/AO$2629</f>
        <v>-0.6790597575795041</v>
      </c>
      <c r="AP2330" s="103">
        <v>-1.7607269974446991</v>
      </c>
      <c r="AQ2330" s="103">
        <v>-1.6341070877381241</v>
      </c>
      <c r="AR2330" s="103">
        <v>-0.64106384768058422</v>
      </c>
      <c r="AS2330" s="103">
        <f t="shared" ref="AS2330:AS2335" si="2371">+AS2322*AS2630/AS$2629</f>
        <v>-2.475786889209747</v>
      </c>
      <c r="AT2330" s="103">
        <v>-1.0569541033447822</v>
      </c>
      <c r="AU2330" s="103">
        <v>-1.20474339617233</v>
      </c>
      <c r="AV2330" s="103">
        <v>-1.4142988896525135</v>
      </c>
      <c r="AW2330" s="103">
        <v>-1.3045135038857381</v>
      </c>
      <c r="AX2330" s="103">
        <f t="shared" ref="AX2330:AX2335" si="2372">+AX2322*AX2630/AX$2629</f>
        <v>-2.0267707464373812</v>
      </c>
      <c r="AY2330" s="103"/>
      <c r="AZ2330" s="103">
        <v>-0.88752916625013734</v>
      </c>
      <c r="BA2330" s="103">
        <v>-0.98984314270468854</v>
      </c>
      <c r="BB2330" s="103">
        <v>-0.48183887640763867</v>
      </c>
      <c r="BC2330" s="103">
        <v>-0.60124251583007549</v>
      </c>
      <c r="BD2330" s="103">
        <v>-0.91653542312136349</v>
      </c>
      <c r="BE2330" s="103">
        <v>-0.94225988868557453</v>
      </c>
      <c r="BF2330" s="103">
        <f t="shared" ref="BF2330:BF2335" si="2373">+BF2322*BF2630/BF$2629</f>
        <v>-0.95348859959744126</v>
      </c>
      <c r="BG2330" s="103">
        <v>-0.80493863141875077</v>
      </c>
      <c r="BH2330" s="103">
        <v>-0.93466533143539254</v>
      </c>
      <c r="BI2330" s="103">
        <v>-0.74298340598754298</v>
      </c>
      <c r="BJ2330" s="103">
        <v>-0.84417702753459534</v>
      </c>
      <c r="BK2330" s="103">
        <v>-0.97981114910409806</v>
      </c>
      <c r="BL2330" s="103">
        <v>-1.0395575720051415</v>
      </c>
      <c r="BM2330" s="103">
        <v>-0.94375505005634597</v>
      </c>
      <c r="BN2330" s="103">
        <v>-1.004000910978915</v>
      </c>
      <c r="BO2330" s="103">
        <f t="shared" ref="BO2330:BO2335" si="2374">+BO2322*BO2630/BO$2629</f>
        <v>-1.3619465744906225</v>
      </c>
      <c r="BP2330" s="103">
        <v>-0.50411797070158637</v>
      </c>
      <c r="BQ2330" s="103">
        <v>-2.7718935612682309</v>
      </c>
      <c r="BR2330" s="103">
        <v>-3.3860716612436867</v>
      </c>
      <c r="BS2330" s="103">
        <v>-3.7787467477208621</v>
      </c>
      <c r="BT2330" s="103">
        <v>-1.4035161102926597</v>
      </c>
      <c r="BU2330" s="103">
        <v>-1.6920250426492041</v>
      </c>
      <c r="BV2330" s="103">
        <v>-2.7532813298881185</v>
      </c>
      <c r="BW2330" s="103">
        <v>-1.1619084257995391</v>
      </c>
      <c r="BX2330" s="103">
        <v>-1.2129049207316311</v>
      </c>
      <c r="BY2330" s="103">
        <v>-1.8255675885844775</v>
      </c>
      <c r="BZ2330" s="102">
        <v>-1.0581042038373214</v>
      </c>
      <c r="CA2330" s="103">
        <f t="shared" ref="CA2330:CA2335" si="2375">+CA2322*CA2630/CA$2629</f>
        <v>-1.4540170553749006</v>
      </c>
      <c r="CB2330" s="103">
        <v>-0.84752005376558659</v>
      </c>
      <c r="CC2330" s="103">
        <v>-0.77261581676250912</v>
      </c>
      <c r="CD2330" s="103">
        <v>-0.97289833643070855</v>
      </c>
      <c r="CE2330" s="103">
        <v>-0.81259369283525584</v>
      </c>
      <c r="CF2330" s="103">
        <v>-0.84402413216999161</v>
      </c>
      <c r="CG2330" s="103">
        <v>-1.3475099425269506</v>
      </c>
      <c r="CH2330" s="103">
        <v>-0.72288964974580272</v>
      </c>
      <c r="CI2330" s="103">
        <v>-0.87681233336150632</v>
      </c>
      <c r="CJ2330" s="102">
        <v>-1.0873282092600727</v>
      </c>
      <c r="CK2330" s="102">
        <v>-1.1554777297279741</v>
      </c>
      <c r="CL2330" s="103">
        <f t="shared" ref="CL2330:CL2335" si="2376">+CL2322*CL2630/CL$2629</f>
        <v>-1.3267463337314778</v>
      </c>
      <c r="CM2330" s="103">
        <v>-0.61017000293976997</v>
      </c>
      <c r="CN2330" s="103">
        <v>-0.66517560439884871</v>
      </c>
      <c r="CO2330" s="103">
        <v>-0.56837122922856076</v>
      </c>
      <c r="CP2330" s="103">
        <v>-9.3846427153775239E-2</v>
      </c>
      <c r="CQ2330" s="103">
        <v>-0.5937048515449902</v>
      </c>
      <c r="CR2330" s="103">
        <v>-0.98240160749642969</v>
      </c>
      <c r="CS2330" s="103">
        <v>-0.15120450531186064</v>
      </c>
      <c r="CT2330" s="103">
        <v>-0.53424570022610274</v>
      </c>
      <c r="CU2330" s="103">
        <v>-1.1946903514679075</v>
      </c>
      <c r="CV2330" s="103">
        <v>-0.62671431178291592</v>
      </c>
      <c r="CW2330" s="103">
        <v>-0.75445938660115441</v>
      </c>
      <c r="CX2330" s="103">
        <v>-0.78350561995963197</v>
      </c>
      <c r="CY2330" s="103">
        <v>-0.78447884683333069</v>
      </c>
      <c r="CZ2330" s="103">
        <v>-0.85958019346978276</v>
      </c>
      <c r="DA2330" s="103">
        <f t="shared" ref="DA2330:DA2335" si="2377">+DA2322*DA2630/DA$2629</f>
        <v>-0.34682470756466627</v>
      </c>
      <c r="DB2330" s="102">
        <v>0.29679002495033568</v>
      </c>
      <c r="DC2330" s="102">
        <v>0.26706327063098495</v>
      </c>
      <c r="DD2330" s="102">
        <v>0.27595928468078562</v>
      </c>
      <c r="DE2330" s="102">
        <v>0.31141365740870031</v>
      </c>
      <c r="DF2330" s="102">
        <v>0.26537869131086417</v>
      </c>
      <c r="DG2330" s="102">
        <v>0.13261846245134729</v>
      </c>
      <c r="DH2330" s="102">
        <v>0.774919529973918</v>
      </c>
      <c r="DI2330" s="102">
        <v>0.6955766291014196</v>
      </c>
      <c r="DJ2330" s="102">
        <v>0.51687317545975797</v>
      </c>
      <c r="DK2330" s="102">
        <v>0.65812658455649509</v>
      </c>
      <c r="DL2330" s="102">
        <v>0.65909551558564494</v>
      </c>
      <c r="DM2330" s="102">
        <v>0.53643195213290218</v>
      </c>
      <c r="DN2330" s="104">
        <f t="shared" ref="DN2330" si="2378">+DN2322*DN2630/DN$2629</f>
        <v>-0.69802975255461197</v>
      </c>
      <c r="DO2330" s="102">
        <v>0.53643195213290218</v>
      </c>
      <c r="DP2330" s="102">
        <v>-0.2011169490673051</v>
      </c>
      <c r="DQ2330" s="102">
        <v>-0.32371109709329732</v>
      </c>
      <c r="DR2330" s="102">
        <v>-0.56144715162716663</v>
      </c>
      <c r="DS2330" s="102">
        <v>0.12988131227196481</v>
      </c>
      <c r="DT2330" s="102">
        <v>-2.6088741999368077E-2</v>
      </c>
      <c r="DU2330" s="102">
        <v>-3.1817669277167934E-2</v>
      </c>
      <c r="DV2330" s="105">
        <f t="shared" ref="DV2330:DX2335" si="2379">+DV2322*DV2630/DV$2629</f>
        <v>0.5708278167492481</v>
      </c>
      <c r="DW2330" s="106">
        <f t="shared" si="2379"/>
        <v>0.55727851042089027</v>
      </c>
      <c r="DX2330" s="107">
        <f t="shared" si="2379"/>
        <v>-0.30844947632464376</v>
      </c>
      <c r="DZ2330" s="102">
        <f t="shared" ref="DZ2330:DZ2335" si="2380">+DZ2322*DZ2630/DZ$2629</f>
        <v>0.72155600650296714</v>
      </c>
      <c r="EC2330" s="102">
        <f t="shared" ref="EC2330:EC2335" si="2381">+EC2322*EC2630/EC$2629</f>
        <v>0.35834288545349147</v>
      </c>
      <c r="EF2330" s="102">
        <f t="shared" ref="EF2330:EF2335" si="2382">+EF2322*EF2630/EF$2629</f>
        <v>0.32882459626584482</v>
      </c>
      <c r="EI2330" s="102">
        <f t="shared" ref="EI2330:EI2335" si="2383">+EI2322*EI2630/EI$2629</f>
        <v>0.71762012727545454</v>
      </c>
      <c r="EL2330" s="102">
        <f t="shared" ref="EL2330:EL2335" si="2384">+EL2322*EL2630/EL$2629</f>
        <v>0.91365071578546819</v>
      </c>
      <c r="EO2330" s="102">
        <f t="shared" ref="EO2330:EO2335" si="2385">+EO2322*EO2630/EO$2629</f>
        <v>1.2167941863078042</v>
      </c>
    </row>
    <row r="2331" spans="1:145" ht="15.5" x14ac:dyDescent="0.35">
      <c r="A2331" s="56" t="s">
        <v>488</v>
      </c>
      <c r="B2331" s="102">
        <f t="shared" si="2367"/>
        <v>-0.33848998578502354</v>
      </c>
      <c r="C2331" s="102">
        <f t="shared" si="2367"/>
        <v>-0.16648142839064661</v>
      </c>
      <c r="D2331" s="102">
        <f t="shared" si="2367"/>
        <v>-0.16025589833256951</v>
      </c>
      <c r="E2331" s="102">
        <f t="shared" si="2367"/>
        <v>-0.29464602112858579</v>
      </c>
      <c r="F2331" s="102">
        <f t="shared" si="2367"/>
        <v>-0.45179671926596987</v>
      </c>
      <c r="G2331" s="102">
        <f t="shared" si="2367"/>
        <v>-0.4105175652749451</v>
      </c>
      <c r="H2331" s="102">
        <f t="shared" si="2367"/>
        <v>-0.31835003552073582</v>
      </c>
      <c r="I2331" s="102">
        <f t="shared" si="2367"/>
        <v>-0.36315820197677928</v>
      </c>
      <c r="J2331" s="102">
        <f t="shared" si="2367"/>
        <v>-0.25207493871621123</v>
      </c>
      <c r="K2331" s="102">
        <f t="shared" si="2367"/>
        <v>-4.7668213854061621E-2</v>
      </c>
      <c r="L2331" s="102">
        <f t="shared" si="2367"/>
        <v>-6.7645982838112545E-2</v>
      </c>
      <c r="M2331" s="102">
        <f t="shared" si="2367"/>
        <v>-4.8175075551562437E-4</v>
      </c>
      <c r="N2331" s="102">
        <f t="shared" si="2367"/>
        <v>-2.3848771286991581E-2</v>
      </c>
      <c r="O2331" s="102">
        <f t="shared" si="2367"/>
        <v>-2.1102318890906583E-2</v>
      </c>
      <c r="P2331" s="102">
        <f t="shared" si="2367"/>
        <v>-3.3769008883059795E-2</v>
      </c>
      <c r="Q2331" s="102">
        <f t="shared" si="2367"/>
        <v>-4.4318071613134009E-2</v>
      </c>
      <c r="R2331" s="102">
        <f t="shared" si="2367"/>
        <v>-0.10787047383267784</v>
      </c>
      <c r="S2331" s="102">
        <f t="shared" si="2367"/>
        <v>-6.8696340680483275E-2</v>
      </c>
      <c r="T2331" s="102">
        <f t="shared" si="2367"/>
        <v>-0.20594682906718711</v>
      </c>
      <c r="U2331" s="102">
        <f t="shared" si="2367"/>
        <v>0.18626471162520641</v>
      </c>
      <c r="V2331" s="102">
        <f t="shared" si="2367"/>
        <v>2.3171085385144216E-2</v>
      </c>
      <c r="W2331" s="102">
        <f t="shared" si="2367"/>
        <v>-9.0129462172980988E-3</v>
      </c>
      <c r="X2331" s="103">
        <f t="shared" si="2367"/>
        <v>0.73587394560954122</v>
      </c>
      <c r="Y2331" s="103">
        <f t="shared" si="2367"/>
        <v>1.4814682195707595E-3</v>
      </c>
      <c r="Z2331" s="102">
        <f t="shared" si="2367"/>
        <v>-5.5912325936479469E-2</v>
      </c>
      <c r="AA2331" s="102">
        <f t="shared" si="2367"/>
        <v>2.3033528479588367E-2</v>
      </c>
      <c r="AB2331" s="102">
        <v>-6.9200999987392136E-3</v>
      </c>
      <c r="AC2331" s="102">
        <v>-0.1042697731753249</v>
      </c>
      <c r="AD2331" s="102">
        <v>-9.1356453273773452E-2</v>
      </c>
      <c r="AE2331" s="102">
        <f t="shared" si="2368"/>
        <v>-9.2460984981616645E-2</v>
      </c>
      <c r="AF2331" s="102">
        <v>6.0301864539333908E-3</v>
      </c>
      <c r="AG2331" s="102">
        <v>2.3128510316308897E-2</v>
      </c>
      <c r="AH2331" s="102">
        <v>1.5976588144845656E-2</v>
      </c>
      <c r="AI2331" s="102">
        <v>1.5940913036780302E-2</v>
      </c>
      <c r="AJ2331" s="103">
        <f t="shared" si="2369"/>
        <v>3.7415741933843123E-2</v>
      </c>
      <c r="AK2331" s="103">
        <v>-0.10756722214093883</v>
      </c>
      <c r="AL2331" s="103">
        <v>-5.609634447735895E-2</v>
      </c>
      <c r="AM2331" s="103">
        <v>-3.9151652322386599E-2</v>
      </c>
      <c r="AN2331" s="103">
        <v>-3.9264808537027358E-2</v>
      </c>
      <c r="AO2331" s="103">
        <f t="shared" si="2370"/>
        <v>9.7533675448911866E-3</v>
      </c>
      <c r="AP2331" s="103">
        <v>-9.3070068576972378E-2</v>
      </c>
      <c r="AQ2331" s="103">
        <v>-7.871558720097277E-2</v>
      </c>
      <c r="AR2331" s="103">
        <v>-0.14962744405869052</v>
      </c>
      <c r="AS2331" s="103">
        <f t="shared" si="2371"/>
        <v>-1.246063152267711E-2</v>
      </c>
      <c r="AT2331" s="103">
        <v>-0.17786555436192866</v>
      </c>
      <c r="AU2331" s="103">
        <v>-4.0711329044511146E-3</v>
      </c>
      <c r="AV2331" s="103">
        <v>3.018096404993962E-3</v>
      </c>
      <c r="AW2331" s="103">
        <v>3.0302439830862523E-3</v>
      </c>
      <c r="AX2331" s="103">
        <f t="shared" si="2372"/>
        <v>-2.6039241215261636E-2</v>
      </c>
      <c r="AY2331" s="103"/>
      <c r="AZ2331" s="103">
        <v>1.4281856920728359E-2</v>
      </c>
      <c r="BA2331" s="103">
        <v>-4.2241051570240738E-2</v>
      </c>
      <c r="BB2331" s="103">
        <v>2.2309459318226602E-2</v>
      </c>
      <c r="BC2331" s="103">
        <v>-1.2807697695871971E-2</v>
      </c>
      <c r="BD2331" s="103">
        <v>3.8455949695862322E-2</v>
      </c>
      <c r="BE2331" s="103">
        <v>9.8869590961107711E-3</v>
      </c>
      <c r="BF2331" s="103">
        <f t="shared" si="2373"/>
        <v>8.8363403156803948E-3</v>
      </c>
      <c r="BG2331" s="103">
        <v>6.0530459919581864E-2</v>
      </c>
      <c r="BH2331" s="103">
        <v>6.1718388960326061E-2</v>
      </c>
      <c r="BI2331" s="103">
        <v>7.0362823927537677E-2</v>
      </c>
      <c r="BJ2331" s="103">
        <v>4.3587688992988149E-2</v>
      </c>
      <c r="BK2331" s="103">
        <v>5.1556475784080659E-2</v>
      </c>
      <c r="BL2331" s="103">
        <v>4.3361914192731485E-2</v>
      </c>
      <c r="BM2331" s="103">
        <v>7.0338339838879507E-2</v>
      </c>
      <c r="BN2331" s="103">
        <v>6.4231671967760917E-2</v>
      </c>
      <c r="BO2331" s="103">
        <f t="shared" si="2374"/>
        <v>3.4734942232263373E-2</v>
      </c>
      <c r="BP2331" s="103">
        <v>-5.6581272069789303E-3</v>
      </c>
      <c r="BQ2331" s="103">
        <v>-6.0670183836784696E-3</v>
      </c>
      <c r="BR2331" s="103">
        <v>-7.527257386534407E-2</v>
      </c>
      <c r="BS2331" s="103">
        <v>-7.1148436875717008E-2</v>
      </c>
      <c r="BT2331" s="103">
        <v>-0.13718992826933354</v>
      </c>
      <c r="BU2331" s="103">
        <v>-0.15326283952281111</v>
      </c>
      <c r="BV2331" s="103">
        <v>-0.18035097789230173</v>
      </c>
      <c r="BW2331" s="103">
        <v>-7.6073947148406875E-3</v>
      </c>
      <c r="BX2331" s="103">
        <v>-1.1432097323596386E-2</v>
      </c>
      <c r="BY2331" s="103">
        <v>-7.3943606241049606E-2</v>
      </c>
      <c r="BZ2331" s="102">
        <v>-6.8977878975317833E-2</v>
      </c>
      <c r="CA2331" s="103">
        <f t="shared" si="2375"/>
        <v>-7.2372098727352882E-2</v>
      </c>
      <c r="CB2331" s="103">
        <v>-8.045496983247602E-2</v>
      </c>
      <c r="CC2331" s="103">
        <v>-9.2350657353409069E-2</v>
      </c>
      <c r="CD2331" s="103">
        <v>-0.13366945635041924</v>
      </c>
      <c r="CE2331" s="103">
        <v>-7.5112208236581171E-2</v>
      </c>
      <c r="CF2331" s="103">
        <v>-7.9680160710917408E-2</v>
      </c>
      <c r="CG2331" s="103">
        <v>-9.6891855584291003E-2</v>
      </c>
      <c r="CH2331" s="103">
        <v>-9.9552845616990987E-2</v>
      </c>
      <c r="CI2331" s="103">
        <v>-0.10331953792868076</v>
      </c>
      <c r="CJ2331" s="102">
        <v>-5.9008077961613767E-2</v>
      </c>
      <c r="CK2331" s="102">
        <v>-6.1275637369753298E-2</v>
      </c>
      <c r="CL2331" s="103">
        <f t="shared" si="2376"/>
        <v>-0.15218301259834127</v>
      </c>
      <c r="CM2331" s="103">
        <v>1.1080448276921241E-2</v>
      </c>
      <c r="CN2331" s="103">
        <v>-5.1602159716301485E-2</v>
      </c>
      <c r="CO2331" s="103">
        <v>-5.4130908977553557E-2</v>
      </c>
      <c r="CP2331" s="103">
        <v>-4.4194634202917957E-2</v>
      </c>
      <c r="CQ2331" s="103">
        <v>-5.3234215519739142E-2</v>
      </c>
      <c r="CR2331" s="103">
        <v>-7.1572567128283374E-2</v>
      </c>
      <c r="CS2331" s="103">
        <v>-2.7724767233565352E-2</v>
      </c>
      <c r="CT2331" s="103">
        <v>-3.39674306219813E-2</v>
      </c>
      <c r="CU2331" s="103">
        <v>-5.0749260066676266E-2</v>
      </c>
      <c r="CV2331" s="103">
        <v>-3.6479915570530472E-2</v>
      </c>
      <c r="CW2331" s="103">
        <v>-4.2158291828009786E-2</v>
      </c>
      <c r="CX2331" s="103">
        <v>-3.7059128331186887E-2</v>
      </c>
      <c r="CY2331" s="103">
        <v>-4.1545125850442829E-2</v>
      </c>
      <c r="CZ2331" s="103">
        <v>-4.8295070136832777E-2</v>
      </c>
      <c r="DA2331" s="103">
        <f t="shared" si="2377"/>
        <v>-0.12532035915774192</v>
      </c>
      <c r="DB2331" s="102">
        <v>-7.6189636447864292E-2</v>
      </c>
      <c r="DC2331" s="102">
        <v>-8.0661165269023907E-2</v>
      </c>
      <c r="DD2331" s="102">
        <v>-8.395689874179986E-2</v>
      </c>
      <c r="DE2331" s="102">
        <v>-7.3579132931145416E-2</v>
      </c>
      <c r="DF2331" s="102">
        <v>-7.7946889664060506E-2</v>
      </c>
      <c r="DG2331" s="102">
        <v>-8.0916649441240135E-2</v>
      </c>
      <c r="DH2331" s="102">
        <v>-0.11249280432596961</v>
      </c>
      <c r="DI2331" s="102">
        <v>-0.10901400274968388</v>
      </c>
      <c r="DJ2331" s="102">
        <v>-0.10593435452434639</v>
      </c>
      <c r="DK2331" s="102">
        <v>-8.4778558856680189E-2</v>
      </c>
      <c r="DL2331" s="102">
        <v>-8.5650993383633328E-2</v>
      </c>
      <c r="DM2331" s="102">
        <v>-6.9680878662168544E-2</v>
      </c>
      <c r="DN2331" s="104">
        <f>+DN2323*DN2631/DN$2629</f>
        <v>-8.3558314077476853E-2</v>
      </c>
      <c r="DO2331" s="102">
        <v>-6.9680878662168544E-2</v>
      </c>
      <c r="DP2331" s="102">
        <v>-6.6618080981285466E-2</v>
      </c>
      <c r="DQ2331" s="102">
        <v>-7.0775268894587226E-2</v>
      </c>
      <c r="DR2331" s="102">
        <v>-7.6248726723194216E-2</v>
      </c>
      <c r="DS2331" s="102">
        <v>-6.4420315450594526E-2</v>
      </c>
      <c r="DT2331" s="102">
        <v>-7.5508613954302514E-2</v>
      </c>
      <c r="DU2331" s="102">
        <v>-8.0526947401194343E-2</v>
      </c>
      <c r="DV2331" s="105">
        <f t="shared" si="2379"/>
        <v>-7.4116060527564004E-2</v>
      </c>
      <c r="DW2331" s="106">
        <f t="shared" si="2379"/>
        <v>-7.5980360766853994E-2</v>
      </c>
      <c r="DX2331" s="107">
        <f t="shared" si="2379"/>
        <v>-7.7665305506899318E-2</v>
      </c>
      <c r="DZ2331" s="102">
        <f t="shared" si="2380"/>
        <v>-3.2052592720291061E-2</v>
      </c>
      <c r="EC2331" s="102">
        <f t="shared" si="2381"/>
        <v>2.2837960337284892E-2</v>
      </c>
      <c r="EF2331" s="102">
        <f t="shared" si="2382"/>
        <v>3.8800416169748442E-2</v>
      </c>
      <c r="EI2331" s="102">
        <f t="shared" si="2383"/>
        <v>5.3161810214606579E-2</v>
      </c>
      <c r="EL2331" s="102">
        <f t="shared" si="2384"/>
        <v>6.6949693269559629E-2</v>
      </c>
      <c r="EO2331" s="102">
        <f t="shared" si="2385"/>
        <v>8.0705766883727562E-2</v>
      </c>
    </row>
    <row r="2332" spans="1:145" ht="15.5" x14ac:dyDescent="0.35">
      <c r="A2332" s="56" t="s">
        <v>483</v>
      </c>
      <c r="B2332" s="102">
        <f t="shared" si="2367"/>
        <v>-1.1562817914416406</v>
      </c>
      <c r="C2332" s="102">
        <f t="shared" si="2367"/>
        <v>-1.4320109856691381</v>
      </c>
      <c r="D2332" s="102">
        <f t="shared" si="2367"/>
        <v>-0.86704615010753794</v>
      </c>
      <c r="E2332" s="102">
        <f t="shared" si="2367"/>
        <v>-0.68304304897990364</v>
      </c>
      <c r="F2332" s="102">
        <f t="shared" si="2367"/>
        <v>-1.1855488230234252</v>
      </c>
      <c r="G2332" s="102">
        <f t="shared" si="2367"/>
        <v>-1.658483617492418</v>
      </c>
      <c r="H2332" s="102">
        <f t="shared" si="2367"/>
        <v>-2.0985069991868781</v>
      </c>
      <c r="I2332" s="102">
        <f t="shared" si="2367"/>
        <v>-1.3335999968401107</v>
      </c>
      <c r="J2332" s="102">
        <f t="shared" si="2367"/>
        <v>-0.80824105814309322</v>
      </c>
      <c r="K2332" s="102">
        <f t="shared" si="2367"/>
        <v>-0.54743687653717366</v>
      </c>
      <c r="L2332" s="102">
        <f t="shared" si="2367"/>
        <v>-0.79362313224060055</v>
      </c>
      <c r="M2332" s="102">
        <f t="shared" si="2367"/>
        <v>-1.1199227976775572</v>
      </c>
      <c r="N2332" s="102">
        <f t="shared" si="2367"/>
        <v>-0.27393608108637724</v>
      </c>
      <c r="O2332" s="102">
        <f t="shared" si="2367"/>
        <v>0.15554424477487172</v>
      </c>
      <c r="P2332" s="102">
        <f t="shared" si="2367"/>
        <v>-8.7628272125314641E-2</v>
      </c>
      <c r="Q2332" s="102">
        <f t="shared" si="2367"/>
        <v>-0.88300325556809356</v>
      </c>
      <c r="R2332" s="102">
        <f t="shared" si="2367"/>
        <v>3.6891287773614466E-2</v>
      </c>
      <c r="S2332" s="102">
        <f t="shared" si="2367"/>
        <v>0.45657809583043951</v>
      </c>
      <c r="T2332" s="102">
        <f t="shared" si="2367"/>
        <v>2.1163863976721951</v>
      </c>
      <c r="U2332" s="102">
        <f t="shared" si="2367"/>
        <v>2.3054069137539095</v>
      </c>
      <c r="V2332" s="102">
        <f t="shared" si="2367"/>
        <v>1.0678553939034201</v>
      </c>
      <c r="W2332" s="102">
        <f t="shared" si="2367"/>
        <v>3.2623472381023357</v>
      </c>
      <c r="X2332" s="103">
        <f t="shared" si="2367"/>
        <v>0.59881381896406938</v>
      </c>
      <c r="Y2332" s="103">
        <f t="shared" si="2367"/>
        <v>6.2513927676280998</v>
      </c>
      <c r="Z2332" s="102">
        <f t="shared" si="2367"/>
        <v>2.3942105573279719</v>
      </c>
      <c r="AA2332" s="102">
        <f t="shared" si="2367"/>
        <v>0.85032801985321205</v>
      </c>
      <c r="AB2332" s="102">
        <v>0.4927276722573169</v>
      </c>
      <c r="AC2332" s="102">
        <v>2.1933981043738444</v>
      </c>
      <c r="AD2332" s="102">
        <v>2.0633179943552684</v>
      </c>
      <c r="AE2332" s="102">
        <f t="shared" si="2368"/>
        <v>0.80505755406830026</v>
      </c>
      <c r="AF2332" s="102">
        <v>1.0651536190595239</v>
      </c>
      <c r="AG2332" s="102">
        <v>0.37753495058983999</v>
      </c>
      <c r="AH2332" s="102">
        <v>-0.78087102650363194</v>
      </c>
      <c r="AI2332" s="102">
        <v>-0.97750979162700002</v>
      </c>
      <c r="AJ2332" s="103">
        <f t="shared" si="2369"/>
        <v>-1.8004419429893483</v>
      </c>
      <c r="AK2332" s="103">
        <v>-2.0495060540644547</v>
      </c>
      <c r="AL2332" s="103">
        <v>-0.86145952047548868</v>
      </c>
      <c r="AM2332" s="103">
        <v>-1.1968987103515423</v>
      </c>
      <c r="AN2332" s="103">
        <v>-1.2291133571283348</v>
      </c>
      <c r="AO2332" s="103">
        <f t="shared" si="2370"/>
        <v>-2.6014075250282982</v>
      </c>
      <c r="AP2332" s="103">
        <v>-1.6788944262451133</v>
      </c>
      <c r="AQ2332" s="103">
        <v>-2.1560967872590746</v>
      </c>
      <c r="AR2332" s="103">
        <v>-1.7041979183863367</v>
      </c>
      <c r="AS2332" s="103">
        <f t="shared" si="2371"/>
        <v>-1.9973042333678697</v>
      </c>
      <c r="AT2332" s="103">
        <v>-1.1755751695089782</v>
      </c>
      <c r="AU2332" s="103">
        <v>-0.51225641399191502</v>
      </c>
      <c r="AV2332" s="103">
        <v>-0.70242474861040705</v>
      </c>
      <c r="AW2332" s="103">
        <v>-0.80196551108426795</v>
      </c>
      <c r="AX2332" s="103">
        <f t="shared" si="2372"/>
        <v>-0.84525808569282868</v>
      </c>
      <c r="AY2332" s="103"/>
      <c r="AZ2332" s="103">
        <v>0.17609456809416468</v>
      </c>
      <c r="BA2332" s="103">
        <v>-0.20265774335079609</v>
      </c>
      <c r="BB2332" s="103">
        <v>0.6984114438782435</v>
      </c>
      <c r="BC2332" s="103">
        <v>0.60964950922198269</v>
      </c>
      <c r="BD2332" s="103">
        <v>0.81788811126854855</v>
      </c>
      <c r="BE2332" s="103">
        <v>0.60131463002650198</v>
      </c>
      <c r="BF2332" s="103">
        <f t="shared" si="2373"/>
        <v>0.80975314458271697</v>
      </c>
      <c r="BG2332" s="103">
        <v>1.2009273107171086</v>
      </c>
      <c r="BH2332" s="103">
        <v>1.1058990052768778</v>
      </c>
      <c r="BI2332" s="103">
        <v>1.0176800610373209</v>
      </c>
      <c r="BJ2332" s="103">
        <v>0.63916926697789167</v>
      </c>
      <c r="BK2332" s="103">
        <v>1.1898267624674517</v>
      </c>
      <c r="BL2332" s="103">
        <v>0.83955629839310952</v>
      </c>
      <c r="BM2332" s="103">
        <v>1.0517992049439489</v>
      </c>
      <c r="BN2332" s="103">
        <v>0.68983628786537843</v>
      </c>
      <c r="BO2332" s="103">
        <f t="shared" si="2374"/>
        <v>0.82415869730356628</v>
      </c>
      <c r="BP2332" s="103">
        <v>0.76187610307634379</v>
      </c>
      <c r="BQ2332" s="103">
        <v>0.81693397026283976</v>
      </c>
      <c r="BR2332" s="103">
        <v>-1.220069533748102</v>
      </c>
      <c r="BS2332" s="103">
        <v>-2.4470723966070427</v>
      </c>
      <c r="BT2332" s="103">
        <v>4.6488453373242603E-2</v>
      </c>
      <c r="BU2332" s="103">
        <v>-0.43151385536089676</v>
      </c>
      <c r="BV2332" s="103">
        <v>-1.086817140050528</v>
      </c>
      <c r="BW2332" s="103">
        <v>-0.16988766665761404</v>
      </c>
      <c r="BX2332" s="103">
        <v>-0.22431854610808952</v>
      </c>
      <c r="BY2332" s="103">
        <v>-0.42547359686021696</v>
      </c>
      <c r="BZ2332" s="102">
        <v>-0.22600449214412141</v>
      </c>
      <c r="CA2332" s="103">
        <f t="shared" si="2375"/>
        <v>-0.12559966852403431</v>
      </c>
      <c r="CB2332" s="103">
        <v>0.28983147582188679</v>
      </c>
      <c r="CC2332" s="103">
        <v>0.26239511728120962</v>
      </c>
      <c r="CD2332" s="103">
        <v>-0.51734932249287557</v>
      </c>
      <c r="CE2332" s="103">
        <v>0.12300227861985573</v>
      </c>
      <c r="CF2332" s="103">
        <v>9.6997151012494939E-2</v>
      </c>
      <c r="CG2332" s="103">
        <v>-0.50238446093018607</v>
      </c>
      <c r="CH2332" s="103">
        <v>0.21864758803419362</v>
      </c>
      <c r="CI2332" s="103">
        <v>9.6221089842182445E-2</v>
      </c>
      <c r="CJ2332" s="102">
        <v>1.8584211216319414E-2</v>
      </c>
      <c r="CK2332" s="102">
        <v>-6.2029951474100271E-3</v>
      </c>
      <c r="CL2332" s="103">
        <f t="shared" si="2376"/>
        <v>0.29296995749738669</v>
      </c>
      <c r="CM2332" s="103">
        <v>9.9231021354688531E-2</v>
      </c>
      <c r="CN2332" s="103">
        <v>0.68196972552532009</v>
      </c>
      <c r="CO2332" s="103">
        <v>0.67600946274146956</v>
      </c>
      <c r="CP2332" s="103">
        <v>1.3494973888432911</v>
      </c>
      <c r="CQ2332" s="103">
        <v>0.74195890208515503</v>
      </c>
      <c r="CR2332" s="103">
        <v>0.30200946819291902</v>
      </c>
      <c r="CS2332" s="103">
        <v>1.9506989779850661</v>
      </c>
      <c r="CT2332" s="103">
        <v>1.1650803492441952</v>
      </c>
      <c r="CU2332" s="103">
        <v>1.1019239560508685</v>
      </c>
      <c r="CV2332" s="103">
        <v>0.76653077799603875</v>
      </c>
      <c r="CW2332" s="103">
        <v>0.63879196243349867</v>
      </c>
      <c r="CX2332" s="103">
        <v>0.7987780247168027</v>
      </c>
      <c r="CY2332" s="103">
        <v>0.72603067793943066</v>
      </c>
      <c r="CZ2332" s="103">
        <v>0.50343679946530995</v>
      </c>
      <c r="DA2332" s="103">
        <f t="shared" si="2377"/>
        <v>1.2745975463312857</v>
      </c>
      <c r="DB2332" s="102">
        <v>1.455904891717188</v>
      </c>
      <c r="DC2332" s="102">
        <v>1.1103052618988367</v>
      </c>
      <c r="DD2332" s="102">
        <v>0.64944350839248877</v>
      </c>
      <c r="DE2332" s="102">
        <v>1.1050893920582665</v>
      </c>
      <c r="DF2332" s="102">
        <v>0.84448792009773954</v>
      </c>
      <c r="DG2332" s="102">
        <v>0.5418051520253524</v>
      </c>
      <c r="DH2332" s="102">
        <v>1.0985990284302314</v>
      </c>
      <c r="DI2332" s="102">
        <v>0.83994557244555124</v>
      </c>
      <c r="DJ2332" s="102">
        <v>0.65216122624499373</v>
      </c>
      <c r="DK2332" s="102">
        <v>1.1516052757432527</v>
      </c>
      <c r="DL2332" s="102">
        <v>0.90431342596273567</v>
      </c>
      <c r="DM2332" s="102">
        <v>0.65033346598782626</v>
      </c>
      <c r="DN2332" s="104">
        <f>+DN2324*DN2632/DN$2629</f>
        <v>0.75399875076978251</v>
      </c>
      <c r="DO2332" s="102">
        <v>0.65033346598782626</v>
      </c>
      <c r="DP2332" s="102">
        <v>0.8590598900546893</v>
      </c>
      <c r="DQ2332" s="102">
        <v>0.7100800402396471</v>
      </c>
      <c r="DR2332" s="102">
        <v>0.38657985178924198</v>
      </c>
      <c r="DS2332" s="102">
        <v>0.83468370431589411</v>
      </c>
      <c r="DT2332" s="102">
        <v>0.66229859614196163</v>
      </c>
      <c r="DU2332" s="102">
        <v>0.62485550705014858</v>
      </c>
      <c r="DV2332" s="105">
        <f t="shared" si="2379"/>
        <v>0.34484423833773531</v>
      </c>
      <c r="DW2332" s="106">
        <f t="shared" si="2379"/>
        <v>0.35175462882546066</v>
      </c>
      <c r="DX2332" s="107">
        <f t="shared" si="2379"/>
        <v>0.45630791667910658</v>
      </c>
      <c r="DZ2332" s="102">
        <f t="shared" si="2380"/>
        <v>0.26804901375261658</v>
      </c>
      <c r="EC2332" s="102">
        <f t="shared" si="2381"/>
        <v>0.13072390150446583</v>
      </c>
      <c r="EF2332" s="102">
        <f t="shared" si="2382"/>
        <v>7.554746245840234E-2</v>
      </c>
      <c r="EI2332" s="102">
        <f t="shared" si="2383"/>
        <v>3.3282483640941031E-2</v>
      </c>
      <c r="EL2332" s="102">
        <f t="shared" si="2384"/>
        <v>2.2588453156312274E-2</v>
      </c>
      <c r="EO2332" s="102">
        <f t="shared" si="2385"/>
        <v>-1.2592116318401233E-2</v>
      </c>
    </row>
    <row r="2333" spans="1:145" ht="15.5" x14ac:dyDescent="0.35">
      <c r="A2333" s="56" t="s">
        <v>484</v>
      </c>
      <c r="B2333" s="102">
        <f t="shared" si="2367"/>
        <v>-1.7967048445469045</v>
      </c>
      <c r="C2333" s="102">
        <f t="shared" si="2367"/>
        <v>-1.3575680705351088</v>
      </c>
      <c r="D2333" s="102">
        <f t="shared" si="2367"/>
        <v>-1.2696991609933908</v>
      </c>
      <c r="E2333" s="102">
        <f t="shared" si="2367"/>
        <v>-0.31062387127433128</v>
      </c>
      <c r="F2333" s="102">
        <f t="shared" si="2367"/>
        <v>0.15182971800783104</v>
      </c>
      <c r="G2333" s="102">
        <f t="shared" si="2367"/>
        <v>-0.66655357246995395</v>
      </c>
      <c r="H2333" s="102">
        <f t="shared" si="2367"/>
        <v>-1.25818326729298</v>
      </c>
      <c r="I2333" s="102">
        <f t="shared" si="2367"/>
        <v>-0.39057721602955087</v>
      </c>
      <c r="J2333" s="102">
        <f t="shared" si="2367"/>
        <v>0.7335601835009028</v>
      </c>
      <c r="K2333" s="102">
        <f t="shared" si="2367"/>
        <v>0.89012336532110603</v>
      </c>
      <c r="L2333" s="102">
        <f t="shared" si="2367"/>
        <v>0.38267882882056614</v>
      </c>
      <c r="M2333" s="102">
        <f t="shared" si="2367"/>
        <v>-2.8523720254975591</v>
      </c>
      <c r="N2333" s="102">
        <f t="shared" si="2367"/>
        <v>-3.2144517482409762E-2</v>
      </c>
      <c r="O2333" s="102">
        <f t="shared" si="2367"/>
        <v>2.5288535445749756</v>
      </c>
      <c r="P2333" s="102">
        <f t="shared" si="2367"/>
        <v>0.73561149388275093</v>
      </c>
      <c r="Q2333" s="102">
        <f t="shared" si="2367"/>
        <v>0.36731647862978251</v>
      </c>
      <c r="R2333" s="102">
        <f t="shared" si="2367"/>
        <v>1.2781430793803159</v>
      </c>
      <c r="S2333" s="102">
        <f t="shared" si="2367"/>
        <v>1.2862583103337715</v>
      </c>
      <c r="T2333" s="102">
        <f t="shared" si="2367"/>
        <v>1.6177079407090704</v>
      </c>
      <c r="U2333" s="102">
        <f t="shared" si="2367"/>
        <v>1.5512503473391668</v>
      </c>
      <c r="V2333" s="102">
        <f t="shared" si="2367"/>
        <v>1.4799995589875554</v>
      </c>
      <c r="W2333" s="102">
        <f t="shared" si="2367"/>
        <v>1.9956645678642388</v>
      </c>
      <c r="X2333" s="103">
        <f t="shared" si="2367"/>
        <v>0.97877287963743798</v>
      </c>
      <c r="Y2333" s="103">
        <f t="shared" si="2367"/>
        <v>1.2152033868233157E-2</v>
      </c>
      <c r="Z2333" s="102">
        <f t="shared" si="2367"/>
        <v>0.28012966328339711</v>
      </c>
      <c r="AA2333" s="102">
        <f t="shared" si="2367"/>
        <v>0.34706840258032418</v>
      </c>
      <c r="AB2333" s="102">
        <v>0.10197164065749106</v>
      </c>
      <c r="AC2333" s="102">
        <v>0.354334474742793</v>
      </c>
      <c r="AD2333" s="102">
        <v>0.24414166176813556</v>
      </c>
      <c r="AE2333" s="102">
        <f t="shared" si="2368"/>
        <v>0.28466663962384697</v>
      </c>
      <c r="AF2333" s="102">
        <v>6.192863854704235E-2</v>
      </c>
      <c r="AG2333" s="102">
        <v>0.75811494973976967</v>
      </c>
      <c r="AH2333" s="102">
        <v>0.85559599382863372</v>
      </c>
      <c r="AI2333" s="102">
        <v>0.68563194742157219</v>
      </c>
      <c r="AJ2333" s="103">
        <f t="shared" si="2369"/>
        <v>0.43063312511940138</v>
      </c>
      <c r="AK2333" s="103">
        <v>-0.50418838798705579</v>
      </c>
      <c r="AL2333" s="103">
        <v>-0.28241525483247854</v>
      </c>
      <c r="AM2333" s="103">
        <v>-0.36272879006623016</v>
      </c>
      <c r="AN2333" s="103">
        <v>-0.32700865005607799</v>
      </c>
      <c r="AO2333" s="103">
        <f t="shared" si="2370"/>
        <v>-0.16656092606951794</v>
      </c>
      <c r="AP2333" s="103">
        <v>-0.47433236235918114</v>
      </c>
      <c r="AQ2333" s="103">
        <v>-0.73349270926804244</v>
      </c>
      <c r="AR2333" s="103">
        <v>-0.55218522498578693</v>
      </c>
      <c r="AS2333" s="103">
        <f t="shared" si="2371"/>
        <v>-0.88285543612787565</v>
      </c>
      <c r="AT2333" s="103">
        <v>0.359482730098868</v>
      </c>
      <c r="AU2333" s="103">
        <v>-0.34538123332371118</v>
      </c>
      <c r="AV2333" s="103">
        <v>-0.15039856105170701</v>
      </c>
      <c r="AW2333" s="103">
        <v>-0.15098780265115799</v>
      </c>
      <c r="AX2333" s="103">
        <f t="shared" si="2372"/>
        <v>-0.46126150916527181</v>
      </c>
      <c r="AY2333" s="103"/>
      <c r="AZ2333" s="103">
        <v>-9.4692650168920312E-2</v>
      </c>
      <c r="BA2333" s="103">
        <v>-0.25177110408741021</v>
      </c>
      <c r="BB2333" s="103">
        <v>-7.6869017693511413E-2</v>
      </c>
      <c r="BC2333" s="103">
        <v>-0.42442295904624616</v>
      </c>
      <c r="BD2333" s="103">
        <v>0.11374892145985141</v>
      </c>
      <c r="BE2333" s="103">
        <v>-0.41102786418305748</v>
      </c>
      <c r="BF2333" s="103">
        <f t="shared" si="2373"/>
        <v>-0.22810904459731229</v>
      </c>
      <c r="BG2333" s="103">
        <v>6.1749620966900461E-2</v>
      </c>
      <c r="BH2333" s="103">
        <v>-0.19022933802865691</v>
      </c>
      <c r="BI2333" s="103">
        <v>-2.6414056903850363E-3</v>
      </c>
      <c r="BJ2333" s="103">
        <v>-0.1977599503252663</v>
      </c>
      <c r="BK2333" s="103">
        <v>0.27690614446081646</v>
      </c>
      <c r="BL2333" s="103">
        <v>5.7454092505837807E-2</v>
      </c>
      <c r="BM2333" s="103">
        <v>0.43213099536457455</v>
      </c>
      <c r="BN2333" s="103">
        <v>0.21844931224980393</v>
      </c>
      <c r="BO2333" s="103">
        <f t="shared" si="2374"/>
        <v>0.24911836811441929</v>
      </c>
      <c r="BP2333" s="103">
        <v>0.40727060622619915</v>
      </c>
      <c r="BQ2333" s="103">
        <v>6.2914412506131834E-2</v>
      </c>
      <c r="BR2333" s="103">
        <v>-1.4796282245711379</v>
      </c>
      <c r="BS2333" s="103">
        <v>-1.5998720789501755</v>
      </c>
      <c r="BT2333" s="103">
        <v>-0.53181321883333255</v>
      </c>
      <c r="BU2333" s="103">
        <v>-0.82989646943816675</v>
      </c>
      <c r="BV2333" s="103">
        <v>-1.5674379380304182</v>
      </c>
      <c r="BW2333" s="103">
        <v>-0.25398682114418336</v>
      </c>
      <c r="BX2333" s="103">
        <v>-0.54488771729269547</v>
      </c>
      <c r="BY2333" s="103">
        <v>-0.87327275689252615</v>
      </c>
      <c r="BZ2333" s="102">
        <v>-0.84620979546006003</v>
      </c>
      <c r="CA2333" s="103">
        <f t="shared" si="2375"/>
        <v>-0.35946988020294862</v>
      </c>
      <c r="CB2333" s="103">
        <v>0.41542124140653425</v>
      </c>
      <c r="CC2333" s="103">
        <v>0.39512245408372454</v>
      </c>
      <c r="CD2333" s="103">
        <v>-0.33772545529230169</v>
      </c>
      <c r="CE2333" s="103">
        <v>-0.56557770347336112</v>
      </c>
      <c r="CF2333" s="103">
        <v>-0.68371522724862499</v>
      </c>
      <c r="CG2333" s="103">
        <v>-1.4236304183369739</v>
      </c>
      <c r="CH2333" s="103">
        <v>-0.1523836193119783</v>
      </c>
      <c r="CI2333" s="103">
        <v>-0.48426059712906927</v>
      </c>
      <c r="CJ2333" s="102">
        <v>-0.24425566772695653</v>
      </c>
      <c r="CK2333" s="102">
        <v>-0.38315997296248178</v>
      </c>
      <c r="CL2333" s="103">
        <f t="shared" si="2376"/>
        <v>-0.36573698074394245</v>
      </c>
      <c r="CM2333" s="103">
        <v>-0.22443944102870672</v>
      </c>
      <c r="CN2333" s="103">
        <v>0.37404152168519639</v>
      </c>
      <c r="CO2333" s="103">
        <v>0.36003371836374393</v>
      </c>
      <c r="CP2333" s="103">
        <v>0.6419315903798678</v>
      </c>
      <c r="CQ2333" s="103">
        <v>0.3456809111580148</v>
      </c>
      <c r="CR2333" s="103">
        <v>0.19708898138471925</v>
      </c>
      <c r="CS2333" s="103">
        <v>0.61240562287282341</v>
      </c>
      <c r="CT2333" s="103">
        <v>0.39726143290427063</v>
      </c>
      <c r="CU2333" s="103">
        <v>6.5735460232044143E-2</v>
      </c>
      <c r="CV2333" s="103">
        <v>0.59226272262870838</v>
      </c>
      <c r="CW2333" s="103">
        <v>0.32735323861489646</v>
      </c>
      <c r="CX2333" s="103">
        <v>0.50329568729782326</v>
      </c>
      <c r="CY2333" s="103">
        <v>0.35588981822819865</v>
      </c>
      <c r="CZ2333" s="103">
        <v>0.43454183232389426</v>
      </c>
      <c r="DA2333" s="103">
        <f t="shared" si="2377"/>
        <v>-0.13716134089676224</v>
      </c>
      <c r="DB2333" s="102">
        <v>0.37387637490434295</v>
      </c>
      <c r="DC2333" s="102">
        <v>0.20014745015553648</v>
      </c>
      <c r="DD2333" s="102">
        <v>-1.2826373022231569E-2</v>
      </c>
      <c r="DE2333" s="102">
        <v>0.31701455918911586</v>
      </c>
      <c r="DF2333" s="102">
        <v>0.11232939259297248</v>
      </c>
      <c r="DG2333" s="102">
        <v>-0.10063682923404121</v>
      </c>
      <c r="DH2333" s="102">
        <v>0.36843731831989551</v>
      </c>
      <c r="DI2333" s="102">
        <v>0.15057582832687247</v>
      </c>
      <c r="DJ2333" s="102">
        <v>-8.9874270679753399E-2</v>
      </c>
      <c r="DK2333" s="102">
        <v>0.34868263247890285</v>
      </c>
      <c r="DL2333" s="102">
        <v>0.26231746533997624</v>
      </c>
      <c r="DM2333" s="102">
        <v>-9.0758805088331521E-2</v>
      </c>
      <c r="DN2333" s="104">
        <f>+DN2325*DN2633/DN$2629</f>
        <v>0.28955332699460257</v>
      </c>
      <c r="DO2333" s="102">
        <v>-9.0758805088331521E-2</v>
      </c>
      <c r="DP2333" s="102">
        <v>0.37309168839600465</v>
      </c>
      <c r="DQ2333" s="102">
        <v>0.24358901260597388</v>
      </c>
      <c r="DR2333" s="102">
        <v>2.1314292685253828E-2</v>
      </c>
      <c r="DS2333" s="102">
        <v>-0.33406216873440414</v>
      </c>
      <c r="DT2333" s="102">
        <v>-0.4348479957875287</v>
      </c>
      <c r="DU2333" s="102">
        <v>-0.36811090669628416</v>
      </c>
      <c r="DV2333" s="105">
        <f t="shared" si="2379"/>
        <v>0.11135900931979102</v>
      </c>
      <c r="DW2333" s="106">
        <f t="shared" si="2379"/>
        <v>4.5474281008002181E-2</v>
      </c>
      <c r="DX2333" s="107">
        <f t="shared" si="2379"/>
        <v>-0.15624662436300149</v>
      </c>
      <c r="DZ2333" s="102">
        <f t="shared" si="2380"/>
        <v>0.15707231830152335</v>
      </c>
      <c r="EC2333" s="102">
        <f t="shared" si="2381"/>
        <v>0.13819386274044915</v>
      </c>
      <c r="EF2333" s="102">
        <f t="shared" si="2382"/>
        <v>8.866621686681507E-2</v>
      </c>
      <c r="EI2333" s="102">
        <f t="shared" si="2383"/>
        <v>0.27482919990027865</v>
      </c>
      <c r="EL2333" s="102">
        <f t="shared" si="2384"/>
        <v>0.4137405033948684</v>
      </c>
      <c r="EO2333" s="102">
        <f t="shared" si="2385"/>
        <v>0.49415088548001307</v>
      </c>
    </row>
    <row r="2334" spans="1:145" ht="15.5" x14ac:dyDescent="0.35">
      <c r="A2334" s="56" t="s">
        <v>485</v>
      </c>
      <c r="B2334" s="102">
        <f t="shared" si="2367"/>
        <v>-4.6346048853685422E-2</v>
      </c>
      <c r="C2334" s="102">
        <f t="shared" si="2367"/>
        <v>-4.8780412026007296E-2</v>
      </c>
      <c r="D2334" s="102">
        <f t="shared" si="2367"/>
        <v>-6.2813869698193081E-2</v>
      </c>
      <c r="E2334" s="102">
        <f t="shared" si="2367"/>
        <v>-2.5379736819939557E-2</v>
      </c>
      <c r="F2334" s="102">
        <f t="shared" si="2367"/>
        <v>-2.8779662965663422E-2</v>
      </c>
      <c r="G2334" s="102">
        <f t="shared" si="2367"/>
        <v>-4.9396516420775673E-2</v>
      </c>
      <c r="H2334" s="102">
        <f t="shared" si="2367"/>
        <v>-8.7739426623651265E-2</v>
      </c>
      <c r="I2334" s="102">
        <f t="shared" si="2367"/>
        <v>-4.0555350066973729E-2</v>
      </c>
      <c r="J2334" s="102">
        <f t="shared" si="2367"/>
        <v>-0.17120183563115435</v>
      </c>
      <c r="K2334" s="102">
        <f t="shared" si="2367"/>
        <v>-6.7583160581082366E-2</v>
      </c>
      <c r="L2334" s="102">
        <f t="shared" si="2367"/>
        <v>-1.1571084015757196E-2</v>
      </c>
      <c r="M2334" s="102">
        <f t="shared" si="2367"/>
        <v>-2.898818215355925E-2</v>
      </c>
      <c r="N2334" s="102">
        <f t="shared" si="2367"/>
        <v>6.3601482240974186E-2</v>
      </c>
      <c r="O2334" s="102">
        <f t="shared" si="2367"/>
        <v>0.42376944217350543</v>
      </c>
      <c r="P2334" s="102">
        <f t="shared" si="2367"/>
        <v>1.0767474494986922</v>
      </c>
      <c r="Q2334" s="102">
        <f t="shared" si="2367"/>
        <v>0.96604382754164952</v>
      </c>
      <c r="R2334" s="102">
        <f t="shared" si="2367"/>
        <v>1.0654715590807955</v>
      </c>
      <c r="S2334" s="102">
        <f t="shared" si="2367"/>
        <v>1.2637307061146981</v>
      </c>
      <c r="T2334" s="102">
        <f t="shared" si="2367"/>
        <v>2.9836618811657902</v>
      </c>
      <c r="U2334" s="102">
        <f t="shared" si="2367"/>
        <v>3.8612950860075395</v>
      </c>
      <c r="V2334" s="102">
        <f t="shared" si="2367"/>
        <v>3.3707847862323992</v>
      </c>
      <c r="W2334" s="102">
        <f t="shared" si="2367"/>
        <v>3.4334765472724724</v>
      </c>
      <c r="X2334" s="103">
        <f t="shared" si="2367"/>
        <v>-1.2814334083873886</v>
      </c>
      <c r="Y2334" s="103">
        <f t="shared" si="2367"/>
        <v>-0.88400852182089107</v>
      </c>
      <c r="Z2334" s="102">
        <f t="shared" si="2367"/>
        <v>0.17540460829037788</v>
      </c>
      <c r="AA2334" s="102">
        <f t="shared" si="2367"/>
        <v>-1.5998154692688957</v>
      </c>
      <c r="AB2334" s="102">
        <v>0.53603562497663759</v>
      </c>
      <c r="AC2334" s="102">
        <v>0.70278979881892756</v>
      </c>
      <c r="AD2334" s="102">
        <v>0.31331945015086188</v>
      </c>
      <c r="AE2334" s="102">
        <f t="shared" si="2368"/>
        <v>-1.2341796185969705</v>
      </c>
      <c r="AF2334" s="102">
        <v>-0.49422170615418021</v>
      </c>
      <c r="AG2334" s="102">
        <v>-0.64715757870993673</v>
      </c>
      <c r="AH2334" s="102">
        <v>-0.58376503021443005</v>
      </c>
      <c r="AI2334" s="102">
        <v>-0.94887939237540764</v>
      </c>
      <c r="AJ2334" s="103">
        <f t="shared" si="2369"/>
        <v>-1.5071343032292648</v>
      </c>
      <c r="AK2334" s="103">
        <v>-0.92037895817943893</v>
      </c>
      <c r="AL2334" s="103">
        <v>-0.31143056598196944</v>
      </c>
      <c r="AM2334" s="103">
        <v>-7.7158418185024294E-2</v>
      </c>
      <c r="AN2334" s="103">
        <v>-9.2572111338017751E-2</v>
      </c>
      <c r="AO2334" s="103">
        <f t="shared" si="2370"/>
        <v>-2.4514490837026734</v>
      </c>
      <c r="AP2334" s="103">
        <v>-1.67505678029678</v>
      </c>
      <c r="AQ2334" s="103">
        <v>-2.0222509948335139</v>
      </c>
      <c r="AR2334" s="103">
        <v>-1.3419952612324904</v>
      </c>
      <c r="AS2334" s="103">
        <f t="shared" si="2371"/>
        <v>-1.6129066752846917</v>
      </c>
      <c r="AT2334" s="103">
        <v>-0.25039016350923993</v>
      </c>
      <c r="AU2334" s="103">
        <v>-0.63388974452604507</v>
      </c>
      <c r="AV2334" s="103">
        <v>6.6569897348223564E-2</v>
      </c>
      <c r="AW2334" s="103">
        <v>6.6837835451623848E-2</v>
      </c>
      <c r="AX2334" s="103">
        <f t="shared" si="2372"/>
        <v>-0.37388236826712729</v>
      </c>
      <c r="AY2334" s="103"/>
      <c r="AZ2334" s="103">
        <v>-0.80306900439789997</v>
      </c>
      <c r="BA2334" s="103">
        <v>-1.0564367475725804</v>
      </c>
      <c r="BB2334" s="103">
        <v>0.27187751417260581</v>
      </c>
      <c r="BC2334" s="103">
        <v>-0.10920732390979569</v>
      </c>
      <c r="BD2334" s="103">
        <v>0.66262682659307026</v>
      </c>
      <c r="BE2334" s="103">
        <v>0.19483324825820253</v>
      </c>
      <c r="BF2334" s="103">
        <f t="shared" si="2373"/>
        <v>1.4384943347459728E-2</v>
      </c>
      <c r="BG2334" s="103">
        <v>0.42088771610364828</v>
      </c>
      <c r="BH2334" s="103">
        <v>-0.2063422375978986</v>
      </c>
      <c r="BI2334" s="103">
        <v>0.11919214783841979</v>
      </c>
      <c r="BJ2334" s="103">
        <v>-0.24070606860184665</v>
      </c>
      <c r="BK2334" s="103">
        <v>0.34941755831098437</v>
      </c>
      <c r="BL2334" s="103">
        <v>-0.32654362929893627</v>
      </c>
      <c r="BM2334" s="103">
        <v>0.40679819101244047</v>
      </c>
      <c r="BN2334" s="103">
        <v>-0.2560855307787715</v>
      </c>
      <c r="BO2334" s="103">
        <f t="shared" si="2374"/>
        <v>0.22442986870164336</v>
      </c>
      <c r="BP2334" s="103">
        <v>0.14600723275008431</v>
      </c>
      <c r="BQ2334" s="103">
        <v>0.15655861610042471</v>
      </c>
      <c r="BR2334" s="103">
        <v>-0.95685048772881764</v>
      </c>
      <c r="BS2334" s="103">
        <v>-2.0221796830532472</v>
      </c>
      <c r="BT2334" s="103">
        <v>-0.84556639955874136</v>
      </c>
      <c r="BU2334" s="103">
        <v>-1.2907537325038851</v>
      </c>
      <c r="BV2334" s="103">
        <v>-2.051063650798596</v>
      </c>
      <c r="BW2334" s="103">
        <v>-0.41324655805500066</v>
      </c>
      <c r="BX2334" s="103">
        <v>-0.56112722954203531</v>
      </c>
      <c r="BY2334" s="103">
        <v>-0.80761364916440237</v>
      </c>
      <c r="BZ2334" s="102">
        <v>-0.20769398386967736</v>
      </c>
      <c r="CA2334" s="103">
        <f t="shared" si="2375"/>
        <v>-0.20831763745152446</v>
      </c>
      <c r="CB2334" s="103">
        <v>-0.11285811209500672</v>
      </c>
      <c r="CC2334" s="103">
        <v>-0.12504280614649396</v>
      </c>
      <c r="CD2334" s="103">
        <v>-0.6620556624113958</v>
      </c>
      <c r="CE2334" s="103">
        <v>-0.25646292121048803</v>
      </c>
      <c r="CF2334" s="103">
        <v>-0.27763581695720774</v>
      </c>
      <c r="CG2334" s="103">
        <v>-0.71661987550142336</v>
      </c>
      <c r="CH2334" s="103">
        <v>-1.0563680699477913E-3</v>
      </c>
      <c r="CI2334" s="103">
        <v>-8.228258411768774E-2</v>
      </c>
      <c r="CJ2334" s="102">
        <v>9.1437880359050816E-2</v>
      </c>
      <c r="CK2334" s="102">
        <v>-7.3148558042758952E-2</v>
      </c>
      <c r="CL2334" s="103">
        <f t="shared" si="2376"/>
        <v>0.31369499052059507</v>
      </c>
      <c r="CM2334" s="103">
        <v>-0.14529816081539831</v>
      </c>
      <c r="CN2334" s="103">
        <v>-0.20707332492962577</v>
      </c>
      <c r="CO2334" s="103">
        <v>-0.206003422712075</v>
      </c>
      <c r="CP2334" s="103">
        <v>0.30077359672373744</v>
      </c>
      <c r="CQ2334" s="103">
        <v>-0.12573308780468134</v>
      </c>
      <c r="CR2334" s="103">
        <v>-0.62544516946756479</v>
      </c>
      <c r="CS2334" s="103">
        <v>0.57212270423517675</v>
      </c>
      <c r="CT2334" s="103">
        <v>0.55477820754314711</v>
      </c>
      <c r="CU2334" s="103">
        <v>0.12278325638623341</v>
      </c>
      <c r="CV2334" s="103">
        <v>0.25519849992572885</v>
      </c>
      <c r="CW2334" s="103">
        <v>0.17527802831837741</v>
      </c>
      <c r="CX2334" s="103">
        <v>0.16963569322306227</v>
      </c>
      <c r="CY2334" s="103">
        <v>0.16569711643088433</v>
      </c>
      <c r="CZ2334" s="103">
        <v>0.15554928116323313</v>
      </c>
      <c r="DA2334" s="103">
        <f t="shared" si="2377"/>
        <v>1.5351080824983891</v>
      </c>
      <c r="DB2334" s="102">
        <v>0.25866671614882142</v>
      </c>
      <c r="DC2334" s="102">
        <v>3.4122022063743741E-2</v>
      </c>
      <c r="DD2334" s="102">
        <v>-0.24780419146860863</v>
      </c>
      <c r="DE2334" s="102">
        <v>2.6708944786701085E-2</v>
      </c>
      <c r="DF2334" s="102">
        <v>-0.16805873185788783</v>
      </c>
      <c r="DG2334" s="102">
        <v>-0.46521858191292009</v>
      </c>
      <c r="DH2334" s="102">
        <v>0.32992444356455874</v>
      </c>
      <c r="DI2334" s="102">
        <v>0.3112955187663754</v>
      </c>
      <c r="DJ2334" s="102">
        <v>0.25125322528247096</v>
      </c>
      <c r="DK2334" s="102">
        <v>0.26754938391983035</v>
      </c>
      <c r="DL2334" s="102">
        <v>0.26595945657182152</v>
      </c>
      <c r="DM2334" s="102">
        <v>0.25032417870328472</v>
      </c>
      <c r="DN2334" s="104">
        <f>+DN2326*DN2634/DN$2629</f>
        <v>0.2961583264422335</v>
      </c>
      <c r="DO2334" s="102">
        <v>0.25032417870328472</v>
      </c>
      <c r="DP2334" s="102">
        <v>0.12781934899013028</v>
      </c>
      <c r="DQ2334" s="102">
        <v>-1.2408376259716014E-3</v>
      </c>
      <c r="DR2334" s="102">
        <v>-0.19336610420471897</v>
      </c>
      <c r="DS2334" s="102">
        <v>0.44710309290666556</v>
      </c>
      <c r="DT2334" s="102">
        <v>0.34855021366496186</v>
      </c>
      <c r="DU2334" s="102">
        <v>0.32300777375465173</v>
      </c>
      <c r="DV2334" s="105">
        <f t="shared" si="2379"/>
        <v>0.29405943425684405</v>
      </c>
      <c r="DW2334" s="106">
        <f t="shared" si="2379"/>
        <v>0.25379613889638236</v>
      </c>
      <c r="DX2334" s="107">
        <f t="shared" si="2379"/>
        <v>0.15546815383002943</v>
      </c>
      <c r="DZ2334" s="102">
        <f t="shared" si="2380"/>
        <v>0.22594104026548267</v>
      </c>
      <c r="EC2334" s="102">
        <f t="shared" si="2381"/>
        <v>0.29585204420619021</v>
      </c>
      <c r="EF2334" s="102">
        <f t="shared" si="2382"/>
        <v>0.34076081758569632</v>
      </c>
      <c r="EI2334" s="102">
        <f t="shared" si="2383"/>
        <v>0.42589283973942749</v>
      </c>
      <c r="EL2334" s="102">
        <f t="shared" si="2384"/>
        <v>0.50825518960865856</v>
      </c>
      <c r="EO2334" s="102">
        <f t="shared" si="2385"/>
        <v>0.59257193578659118</v>
      </c>
    </row>
    <row r="2335" spans="1:145" ht="15.5" x14ac:dyDescent="0.35">
      <c r="A2335" s="56" t="s">
        <v>486</v>
      </c>
      <c r="B2335" s="102">
        <f t="shared" si="2367"/>
        <v>-6.9647699475126307E-2</v>
      </c>
      <c r="C2335" s="102">
        <f t="shared" si="2367"/>
        <v>-7.8740301598584347E-2</v>
      </c>
      <c r="D2335" s="102">
        <f t="shared" si="2367"/>
        <v>-0.19549256361155667</v>
      </c>
      <c r="E2335" s="102">
        <f t="shared" si="2367"/>
        <v>-0.2808989092228027</v>
      </c>
      <c r="F2335" s="102">
        <f t="shared" si="2367"/>
        <v>-0.26615522955253262</v>
      </c>
      <c r="G2335" s="102">
        <f t="shared" si="2367"/>
        <v>-0.3272892645643049</v>
      </c>
      <c r="H2335" s="102">
        <f t="shared" si="2367"/>
        <v>-0.34161489292520586</v>
      </c>
      <c r="I2335" s="102">
        <f t="shared" si="2367"/>
        <v>-0.3204836544584011</v>
      </c>
      <c r="J2335" s="102">
        <f t="shared" si="2367"/>
        <v>-0.29470471727761099</v>
      </c>
      <c r="K2335" s="102">
        <f t="shared" si="2367"/>
        <v>-0.34522122566728902</v>
      </c>
      <c r="L2335" s="102">
        <f t="shared" si="2367"/>
        <v>-0.26196343751775086</v>
      </c>
      <c r="M2335" s="102">
        <f t="shared" si="2367"/>
        <v>-0.24516305890797871</v>
      </c>
      <c r="N2335" s="102">
        <f t="shared" si="2367"/>
        <v>-0.3724148744642089</v>
      </c>
      <c r="O2335" s="102">
        <f t="shared" si="2367"/>
        <v>-0.3993330019446083</v>
      </c>
      <c r="P2335" s="102">
        <f t="shared" si="2367"/>
        <v>-0.33387772741498822</v>
      </c>
      <c r="Q2335" s="102">
        <f t="shared" si="2367"/>
        <v>-0.4295295288054235</v>
      </c>
      <c r="R2335" s="102">
        <f t="shared" si="2367"/>
        <v>-0.34306880164202092</v>
      </c>
      <c r="S2335" s="102">
        <f t="shared" si="2367"/>
        <v>-0.2384139206134395</v>
      </c>
      <c r="T2335" s="102">
        <f t="shared" si="2367"/>
        <v>-4.1533821114029187E-2</v>
      </c>
      <c r="U2335" s="102">
        <f t="shared" si="2367"/>
        <v>0.24606752555272018</v>
      </c>
      <c r="V2335" s="102">
        <f t="shared" si="2367"/>
        <v>0.3311680683126581</v>
      </c>
      <c r="W2335" s="102">
        <f t="shared" si="2367"/>
        <v>0.44657780493949939</v>
      </c>
      <c r="X2335" s="103">
        <f t="shared" si="2367"/>
        <v>-1.0407157856574676</v>
      </c>
      <c r="Y2335" s="103">
        <f t="shared" si="2367"/>
        <v>-0.33883270039603047</v>
      </c>
      <c r="Z2335" s="102">
        <f t="shared" si="2367"/>
        <v>0.15459949279191296</v>
      </c>
      <c r="AA2335" s="102">
        <f t="shared" si="2367"/>
        <v>-0.17078406803227314</v>
      </c>
      <c r="AB2335" s="102">
        <v>-7.9250484823090397E-2</v>
      </c>
      <c r="AC2335" s="102">
        <v>-0.11282631251380378</v>
      </c>
      <c r="AD2335" s="102">
        <v>-0.74044374228058207</v>
      </c>
      <c r="AE2335" s="102">
        <f t="shared" si="2368"/>
        <v>-0.39628894373135021</v>
      </c>
      <c r="AF2335" s="102">
        <v>0.29748216578874315</v>
      </c>
      <c r="AG2335" s="102">
        <v>0.40564725729314233</v>
      </c>
      <c r="AH2335" s="102">
        <v>-0.4412764513638977</v>
      </c>
      <c r="AI2335" s="102">
        <v>-0.57085781885373832</v>
      </c>
      <c r="AJ2335" s="103">
        <f t="shared" si="2369"/>
        <v>-3.6717052078667441E-2</v>
      </c>
      <c r="AK2335" s="103">
        <v>-0.27108220196766569</v>
      </c>
      <c r="AL2335" s="103">
        <v>6.9119149721145218E-2</v>
      </c>
      <c r="AM2335" s="103">
        <v>-0.18431765512077766</v>
      </c>
      <c r="AN2335" s="103">
        <v>-0.19586834950429799</v>
      </c>
      <c r="AO2335" s="103">
        <f t="shared" si="2370"/>
        <v>-0.62838951475850657</v>
      </c>
      <c r="AP2335" s="103">
        <v>-0.20518151295367629</v>
      </c>
      <c r="AQ2335" s="103">
        <v>-2.3982881247285441E-3</v>
      </c>
      <c r="AR2335" s="103">
        <v>-0.19439067652089781</v>
      </c>
      <c r="AS2335" s="103">
        <f t="shared" si="2371"/>
        <v>-0.3187984167508055</v>
      </c>
      <c r="AT2335" s="103">
        <v>2.5471813233683901E-3</v>
      </c>
      <c r="AU2335" s="103">
        <v>0.10959256529567381</v>
      </c>
      <c r="AV2335" s="103">
        <v>7.9695931832156498E-3</v>
      </c>
      <c r="AW2335" s="103">
        <v>-0.17456223881949873</v>
      </c>
      <c r="AX2335" s="103">
        <f t="shared" si="2372"/>
        <v>-8.8011898463783184E-2</v>
      </c>
      <c r="AY2335" s="103"/>
      <c r="AZ2335" s="103">
        <v>-5.4323902333275283E-2</v>
      </c>
      <c r="BA2335" s="103">
        <v>-0.14467337930211635</v>
      </c>
      <c r="BB2335" s="103">
        <v>8.962594405994613E-2</v>
      </c>
      <c r="BC2335" s="103">
        <v>-4.1667873207246853E-2</v>
      </c>
      <c r="BD2335" s="103">
        <v>0.11409984167839626</v>
      </c>
      <c r="BE2335" s="103">
        <v>1.5041688403530311E-2</v>
      </c>
      <c r="BF2335" s="103">
        <f t="shared" si="2373"/>
        <v>0.17751915361895451</v>
      </c>
      <c r="BG2335" s="103">
        <v>9.3430319740626586E-3</v>
      </c>
      <c r="BH2335" s="103">
        <v>-0.26139754371759044</v>
      </c>
      <c r="BI2335" s="103">
        <v>-1.4291539174319379E-2</v>
      </c>
      <c r="BJ2335" s="103">
        <v>-7.9420035915094667E-2</v>
      </c>
      <c r="BK2335" s="103">
        <v>-3.8798477143875749E-2</v>
      </c>
      <c r="BL2335" s="103">
        <v>-0.23463488331296231</v>
      </c>
      <c r="BM2335" s="103">
        <v>7.270440055669263E-3</v>
      </c>
      <c r="BN2335" s="103">
        <v>-0.23776261505853671</v>
      </c>
      <c r="BO2335" s="103">
        <f t="shared" si="2374"/>
        <v>-7.2997880358590506E-2</v>
      </c>
      <c r="BP2335" s="103">
        <v>0.3108249435845844</v>
      </c>
      <c r="BQ2335" s="103">
        <v>0.33328707147260839</v>
      </c>
      <c r="BR2335" s="103">
        <v>-0.86616819564290737</v>
      </c>
      <c r="BS2335" s="103">
        <v>-1.6311560424894398</v>
      </c>
      <c r="BT2335" s="103">
        <v>-0.3442051154946193</v>
      </c>
      <c r="BU2335" s="103">
        <v>-0.49250914886631908</v>
      </c>
      <c r="BV2335" s="103">
        <v>-0.54711428647431015</v>
      </c>
      <c r="BW2335" s="103">
        <v>-0.24716126602222091</v>
      </c>
      <c r="BX2335" s="103">
        <v>-0.43540631634314569</v>
      </c>
      <c r="BY2335" s="103">
        <v>-0.32422738297882092</v>
      </c>
      <c r="BZ2335" s="102">
        <v>-8.5178414111360484E-2</v>
      </c>
      <c r="CA2335" s="103">
        <f t="shared" si="2375"/>
        <v>0.15107021625714831</v>
      </c>
      <c r="CB2335" s="103">
        <v>-2.2057636472732772E-2</v>
      </c>
      <c r="CC2335" s="103">
        <v>-3.0909068068339183E-2</v>
      </c>
      <c r="CD2335" s="103">
        <v>-0.35195166760379487</v>
      </c>
      <c r="CE2335" s="103">
        <v>-0.2307111742223196</v>
      </c>
      <c r="CF2335" s="103">
        <v>-0.27597087943867527</v>
      </c>
      <c r="CG2335" s="103">
        <v>-0.28381711414861321</v>
      </c>
      <c r="CH2335" s="103">
        <v>-0.19265934243183647</v>
      </c>
      <c r="CI2335" s="103">
        <v>-0.27712324089505236</v>
      </c>
      <c r="CJ2335" s="102">
        <v>-0.22506451840756964</v>
      </c>
      <c r="CK2335" s="102">
        <v>-0.30719274402758456</v>
      </c>
      <c r="CL2335" s="103">
        <f t="shared" si="2376"/>
        <v>-8.8557799321982905E-2</v>
      </c>
      <c r="CM2335" s="103">
        <v>-6.087136686848485E-2</v>
      </c>
      <c r="CN2335" s="103">
        <v>0.38218057746912065</v>
      </c>
      <c r="CO2335" s="103">
        <v>0.38118186271320786</v>
      </c>
      <c r="CP2335" s="103">
        <v>0.33652235260349228</v>
      </c>
      <c r="CQ2335" s="103">
        <v>0.24661693037623852</v>
      </c>
      <c r="CR2335" s="103">
        <v>-2.0771912145230463E-2</v>
      </c>
      <c r="CS2335" s="103">
        <v>0.45209612582330788</v>
      </c>
      <c r="CT2335" s="103">
        <v>0.35484539919715702</v>
      </c>
      <c r="CU2335" s="103">
        <v>0.17592574328480498</v>
      </c>
      <c r="CV2335" s="103">
        <v>0.18810863379707385</v>
      </c>
      <c r="CW2335" s="103">
        <v>0.16106887474538181</v>
      </c>
      <c r="CX2335" s="103">
        <v>0.25044904847505212</v>
      </c>
      <c r="CY2335" s="103">
        <v>0.25371189825919943</v>
      </c>
      <c r="CZ2335" s="103">
        <v>3.2222637203424428E-2</v>
      </c>
      <c r="DA2335" s="103">
        <f t="shared" si="2377"/>
        <v>0.49945100177198032</v>
      </c>
      <c r="DB2335" s="102">
        <v>0.79180522167683975</v>
      </c>
      <c r="DC2335" s="102">
        <v>0.80921231669803184</v>
      </c>
      <c r="DD2335" s="102">
        <v>0.79756817277473557</v>
      </c>
      <c r="DE2335" s="102">
        <v>0.71381759706016856</v>
      </c>
      <c r="DF2335" s="102">
        <v>0.73500661942710455</v>
      </c>
      <c r="DG2335" s="102">
        <v>0.74474741669422972</v>
      </c>
      <c r="DH2335" s="102">
        <v>0.6132323587052988</v>
      </c>
      <c r="DI2335" s="102">
        <v>0.58177275910425186</v>
      </c>
      <c r="DJ2335" s="102">
        <v>0.54804349852015144</v>
      </c>
      <c r="DK2335" s="102">
        <v>0.47151358982382491</v>
      </c>
      <c r="DL2335" s="102">
        <v>0.40713815533313186</v>
      </c>
      <c r="DM2335" s="102">
        <v>0.3958092201775128</v>
      </c>
      <c r="DN2335" s="104">
        <f>+DN2327*DN2635/DN$2629</f>
        <v>-0.14769236172286965</v>
      </c>
      <c r="DO2335" s="102">
        <v>0.3958092201775128</v>
      </c>
      <c r="DP2335" s="102">
        <v>0.13306337256234579</v>
      </c>
      <c r="DQ2335" s="102">
        <v>3.9528274986142274E-2</v>
      </c>
      <c r="DR2335" s="102">
        <v>9.3684090584498669E-2</v>
      </c>
      <c r="DS2335" s="102">
        <v>0.17369072983178294</v>
      </c>
      <c r="DT2335" s="102">
        <v>6.5256746249212377E-2</v>
      </c>
      <c r="DU2335" s="102">
        <v>0.26335223626386567</v>
      </c>
      <c r="DV2335" s="105">
        <f t="shared" si="2379"/>
        <v>0.29904786225389474</v>
      </c>
      <c r="DW2335" s="106">
        <f t="shared" si="2379"/>
        <v>0.24166363076990258</v>
      </c>
      <c r="DX2335" s="107">
        <f t="shared" si="2379"/>
        <v>0.17081406451526429</v>
      </c>
      <c r="DZ2335" s="102">
        <f t="shared" si="2380"/>
        <v>0.13554084624366139</v>
      </c>
      <c r="EC2335" s="102">
        <f t="shared" si="2381"/>
        <v>2.0528583974292733E-2</v>
      </c>
      <c r="EF2335" s="102">
        <f t="shared" si="2382"/>
        <v>-1.0112100056505475E-3</v>
      </c>
      <c r="EI2335" s="102">
        <f t="shared" si="2383"/>
        <v>-3.6214357088632451E-2</v>
      </c>
      <c r="EL2335" s="102">
        <f t="shared" si="2384"/>
        <v>6.9173548986122676E-3</v>
      </c>
      <c r="EO2335" s="102">
        <f t="shared" si="2385"/>
        <v>6.5173754474671369E-3</v>
      </c>
    </row>
    <row r="2336" spans="1:145" ht="15.5" x14ac:dyDescent="0.35">
      <c r="A2336" s="56" t="s">
        <v>611</v>
      </c>
      <c r="B2336" s="102" t="e">
        <f t="shared" ref="B2336:AA2336" si="2386">+B2328*B2629/B$2629</f>
        <v>#VALUE!</v>
      </c>
      <c r="C2336" s="102" t="e">
        <f t="shared" si="2386"/>
        <v>#VALUE!</v>
      </c>
      <c r="D2336" s="102" t="e">
        <f t="shared" si="2386"/>
        <v>#VALUE!</v>
      </c>
      <c r="E2336" s="102" t="e">
        <f t="shared" si="2386"/>
        <v>#VALUE!</v>
      </c>
      <c r="F2336" s="102" t="e">
        <f t="shared" si="2386"/>
        <v>#VALUE!</v>
      </c>
      <c r="G2336" s="102" t="e">
        <f t="shared" si="2386"/>
        <v>#VALUE!</v>
      </c>
      <c r="H2336" s="102" t="e">
        <f t="shared" si="2386"/>
        <v>#VALUE!</v>
      </c>
      <c r="I2336" s="102" t="e">
        <f t="shared" si="2386"/>
        <v>#VALUE!</v>
      </c>
      <c r="J2336" s="102" t="e">
        <f t="shared" si="2386"/>
        <v>#VALUE!</v>
      </c>
      <c r="K2336" s="102" t="e">
        <f t="shared" si="2386"/>
        <v>#VALUE!</v>
      </c>
      <c r="L2336" s="102" t="e">
        <f t="shared" si="2386"/>
        <v>#VALUE!</v>
      </c>
      <c r="M2336" s="102" t="e">
        <f t="shared" si="2386"/>
        <v>#VALUE!</v>
      </c>
      <c r="N2336" s="102" t="e">
        <f t="shared" si="2386"/>
        <v>#VALUE!</v>
      </c>
      <c r="O2336" s="102" t="e">
        <f t="shared" si="2386"/>
        <v>#VALUE!</v>
      </c>
      <c r="P2336" s="102" t="e">
        <f t="shared" si="2386"/>
        <v>#VALUE!</v>
      </c>
      <c r="Q2336" s="102" t="e">
        <f t="shared" si="2386"/>
        <v>#VALUE!</v>
      </c>
      <c r="R2336" s="102" t="e">
        <f t="shared" si="2386"/>
        <v>#VALUE!</v>
      </c>
      <c r="S2336" s="102" t="e">
        <f t="shared" si="2386"/>
        <v>#VALUE!</v>
      </c>
      <c r="T2336" s="102" t="e">
        <f t="shared" si="2386"/>
        <v>#VALUE!</v>
      </c>
      <c r="U2336" s="102" t="e">
        <f t="shared" si="2386"/>
        <v>#VALUE!</v>
      </c>
      <c r="V2336" s="102" t="e">
        <f t="shared" si="2386"/>
        <v>#VALUE!</v>
      </c>
      <c r="W2336" s="102" t="e">
        <f t="shared" si="2386"/>
        <v>#VALUE!</v>
      </c>
      <c r="X2336" s="103" t="e">
        <f t="shared" si="2386"/>
        <v>#VALUE!</v>
      </c>
      <c r="Y2336" s="103" t="e">
        <f t="shared" si="2386"/>
        <v>#VALUE!</v>
      </c>
      <c r="Z2336" s="102" t="e">
        <f t="shared" si="2386"/>
        <v>#VALUE!</v>
      </c>
      <c r="AA2336" s="102" t="e">
        <f t="shared" si="2386"/>
        <v>#VALUE!</v>
      </c>
      <c r="AB2336" s="102">
        <v>0.61279728282944335</v>
      </c>
      <c r="AC2336" s="102">
        <v>2.6236777075740285</v>
      </c>
      <c r="AD2336" s="102">
        <v>1.686015107265</v>
      </c>
      <c r="AE2336" s="102" t="e">
        <f>+AE2328*AE2629/AE$2629</f>
        <v>#VALUE!</v>
      </c>
      <c r="AF2336" s="102">
        <v>0.79936608651267671</v>
      </c>
      <c r="AG2336" s="102">
        <v>0.65769775000249997</v>
      </c>
      <c r="AH2336" s="102">
        <v>-0.85092983643042008</v>
      </c>
      <c r="AI2336" s="102">
        <v>-1.8978819265218891</v>
      </c>
      <c r="AJ2336" s="103" t="e">
        <f>+AJ2328*AJ2629/AJ$2629</f>
        <v>#VALUE!</v>
      </c>
      <c r="AK2336" s="103">
        <v>-5.2868358935077904</v>
      </c>
      <c r="AL2336" s="103">
        <v>-2.7036960166576103</v>
      </c>
      <c r="AM2336" s="103">
        <v>-3.3336471537339039</v>
      </c>
      <c r="AN2336" s="103">
        <v>-3.370070878642057</v>
      </c>
      <c r="AO2336" s="103" t="e">
        <f>+AO2328*AO2629/AO$2629</f>
        <v>#VALUE!</v>
      </c>
      <c r="AP2336" s="103">
        <v>-5.88686214787643</v>
      </c>
      <c r="AQ2336" s="103">
        <v>-6.6270614544244548</v>
      </c>
      <c r="AR2336" s="103">
        <v>-4.5835003728647798</v>
      </c>
      <c r="AS2336" s="103" t="e">
        <f>+AS2328*AS2629/AS$2629</f>
        <v>#VALUE!</v>
      </c>
      <c r="AT2336" s="103">
        <v>-2.2987550793026936</v>
      </c>
      <c r="AU2336" s="103">
        <v>-2.5911493556227754</v>
      </c>
      <c r="AV2336" s="103">
        <v>-2.1855650123781931</v>
      </c>
      <c r="AW2336" s="103">
        <v>-2.358160977005952</v>
      </c>
      <c r="AX2336" s="103" t="e">
        <f>+AX2328*AX2629/AX$2629</f>
        <v>#VALUE!</v>
      </c>
      <c r="AY2336" s="103"/>
      <c r="AZ2336" s="103">
        <v>-1.6492382981353455</v>
      </c>
      <c r="BA2336" s="103">
        <v>-2.6876231685878369</v>
      </c>
      <c r="BB2336" s="103">
        <v>0.52351646732786949</v>
      </c>
      <c r="BC2336" s="103">
        <v>-0.57969886046725172</v>
      </c>
      <c r="BD2336" s="103">
        <v>0.83028422757436171</v>
      </c>
      <c r="BE2336" s="103">
        <v>-0.53221122708428814</v>
      </c>
      <c r="BF2336" s="103" t="e">
        <f>+BF2328*BF2629/BF$2629</f>
        <v>#VALUE!</v>
      </c>
      <c r="BG2336" s="103">
        <v>0.94849950826255425</v>
      </c>
      <c r="BH2336" s="103">
        <v>-0.42501705654233179</v>
      </c>
      <c r="BI2336" s="103">
        <v>0.4473186819510328</v>
      </c>
      <c r="BJ2336" s="103">
        <v>-0.6793061264059217</v>
      </c>
      <c r="BK2336" s="103">
        <v>0.84909731477535955</v>
      </c>
      <c r="BL2336" s="103">
        <v>-0.66036377952535807</v>
      </c>
      <c r="BM2336" s="103">
        <v>1.0245821211591666</v>
      </c>
      <c r="BN2336" s="103">
        <v>-0.52533178473327979</v>
      </c>
      <c r="BO2336" s="103" t="e">
        <f>+BO2328*BO2629/BO$2629</f>
        <v>#VALUE!</v>
      </c>
      <c r="BP2336" s="103">
        <v>0.91598380736780038</v>
      </c>
      <c r="BQ2336" s="103">
        <v>-1.622954548333192</v>
      </c>
      <c r="BR2336" s="103">
        <v>-7.117048556952561</v>
      </c>
      <c r="BS2336" s="103">
        <v>-10.61270443210112</v>
      </c>
      <c r="BT2336" s="103">
        <v>-3.4460660345892844</v>
      </c>
      <c r="BU2336" s="103">
        <v>-4.4577032601258102</v>
      </c>
      <c r="BV2336" s="103">
        <v>-7.710093751883873</v>
      </c>
      <c r="BW2336" s="103">
        <v>-2.2537981323934013</v>
      </c>
      <c r="BX2336" s="103">
        <v>-2.9900768273411993</v>
      </c>
      <c r="BY2336" s="103">
        <v>-4.3300985807214953</v>
      </c>
      <c r="BZ2336" s="102">
        <v>-2.4921687683978591</v>
      </c>
      <c r="CA2336" s="103" t="e">
        <f>+CA2328*CA2629/CA$2629</f>
        <v>#VALUE!</v>
      </c>
      <c r="CB2336" s="103">
        <v>-0.35763805493737832</v>
      </c>
      <c r="CC2336" s="103">
        <v>-0.3634007769658163</v>
      </c>
      <c r="CD2336" s="103">
        <v>-2.9756499005814963</v>
      </c>
      <c r="CE2336" s="103">
        <v>-1.8174554213581486</v>
      </c>
      <c r="CF2336" s="103">
        <v>-2.0640290655129259</v>
      </c>
      <c r="CG2336" s="103">
        <v>-4.3708536670284355</v>
      </c>
      <c r="CH2336" s="103">
        <v>-0.94989423714235821</v>
      </c>
      <c r="CI2336" s="103">
        <v>-1.7453760087324655</v>
      </c>
      <c r="CJ2336" s="102">
        <v>-1.505634381780842</v>
      </c>
      <c r="CK2336" s="102">
        <v>-2.0040250432300395</v>
      </c>
      <c r="CL2336" s="103" t="e">
        <f>+CL2328*CL2629/CL$2629</f>
        <v>#VALUE!</v>
      </c>
      <c r="CM2336" s="103">
        <v>-0.93046750202075212</v>
      </c>
      <c r="CN2336" s="103">
        <v>0.51434073563486182</v>
      </c>
      <c r="CO2336" s="103">
        <v>0.58871948290023091</v>
      </c>
      <c r="CP2336" s="103">
        <v>2.4906838671936984</v>
      </c>
      <c r="CQ2336" s="103">
        <v>0.56158458874999539</v>
      </c>
      <c r="CR2336" s="103">
        <v>-1.2010928066598718</v>
      </c>
      <c r="CS2336" s="103">
        <v>3.4083941583709505</v>
      </c>
      <c r="CT2336" s="103">
        <v>1.9037522580406854</v>
      </c>
      <c r="CU2336" s="103">
        <v>0.22092880441936461</v>
      </c>
      <c r="CV2336" s="103">
        <v>1.1389064069941019</v>
      </c>
      <c r="CW2336" s="103">
        <v>0.50587442568299157</v>
      </c>
      <c r="CX2336" s="103">
        <v>0.90159370542192308</v>
      </c>
      <c r="CY2336" s="103">
        <v>0.67530553817394257</v>
      </c>
      <c r="CZ2336" s="103">
        <v>0.21787528654924809</v>
      </c>
      <c r="DA2336" s="103" t="e">
        <f t="shared" ref="DA2336" si="2387">+DA2328*DA2629/DA$2629</f>
        <v>#VALUE!</v>
      </c>
      <c r="DB2336" s="102">
        <v>3.100853592949667</v>
      </c>
      <c r="DC2336" s="102">
        <v>1.9001335967983382</v>
      </c>
      <c r="DD2336" s="102">
        <v>1.3783835026153712</v>
      </c>
      <c r="DE2336" s="102">
        <v>2.400465017571805</v>
      </c>
      <c r="DF2336" s="102">
        <v>1.711197001906732</v>
      </c>
      <c r="DG2336" s="102">
        <v>0.77239897058272844</v>
      </c>
      <c r="DH2336" s="102">
        <v>3.0726198746679292</v>
      </c>
      <c r="DI2336" s="102">
        <v>2.4701523049947909</v>
      </c>
      <c r="DJ2336" s="102">
        <v>1.7725225003032736</v>
      </c>
      <c r="DK2336" s="102">
        <v>2.8126989076656237</v>
      </c>
      <c r="DL2336" s="102">
        <v>2.4131730254096784</v>
      </c>
      <c r="DM2336" s="102">
        <v>1.6724591332510255</v>
      </c>
      <c r="DN2336" s="104" t="e">
        <f t="shared" ref="DN2336" si="2388">+DN2328*DN2629/DN$2629</f>
        <v>#VALUE!</v>
      </c>
      <c r="DO2336" s="102">
        <v>1.6724591332510255</v>
      </c>
      <c r="DP2336" s="102">
        <v>1.2252992699545744</v>
      </c>
      <c r="DQ2336" s="102">
        <v>0.59747012421790902</v>
      </c>
      <c r="DR2336" s="102">
        <v>-0.32948374749609022</v>
      </c>
      <c r="DS2336" s="102">
        <v>1.1868763551413055</v>
      </c>
      <c r="DT2336" s="102">
        <v>0.539660204314936</v>
      </c>
      <c r="DU2336" s="102">
        <v>0.73075999369401889</v>
      </c>
      <c r="DV2336" s="105" t="e">
        <f>+DV2328*DV2629/DV$2629</f>
        <v>#VALUE!</v>
      </c>
      <c r="DW2336" s="106" t="e">
        <f>+DW2328*DW2629/DW$2629</f>
        <v>#VALUE!</v>
      </c>
      <c r="DX2336" s="107" t="e">
        <f>+DX2328*DX2629/DX$2629</f>
        <v>#VALUE!</v>
      </c>
      <c r="DZ2336" s="102" t="e">
        <f>+DZ2328*DZ2629/DZ$2629</f>
        <v>#VALUE!</v>
      </c>
      <c r="EC2336" s="102" t="e">
        <f>+EC2328*EC2629/EC$2629</f>
        <v>#VALUE!</v>
      </c>
      <c r="EF2336" s="102" t="e">
        <f>+EF2328*EF2629/EF$2629</f>
        <v>#VALUE!</v>
      </c>
      <c r="EI2336" s="102" t="e">
        <f>+EI2328*EI2629/EI$2629</f>
        <v>#VALUE!</v>
      </c>
      <c r="EL2336" s="102" t="e">
        <f>+EL2328*EL2629/EL$2629</f>
        <v>#VALUE!</v>
      </c>
      <c r="EO2336" s="102" t="e">
        <f>+EO2328*EO2629/EO$2629</f>
        <v>#VALUE!</v>
      </c>
    </row>
    <row r="2337" spans="1:145" s="99" customFormat="1" ht="15.5" hidden="1" x14ac:dyDescent="0.35">
      <c r="A2337" s="373" t="s">
        <v>732</v>
      </c>
      <c r="B2337" s="106"/>
      <c r="C2337" s="106"/>
      <c r="D2337" s="106"/>
      <c r="E2337" s="106"/>
      <c r="F2337" s="106"/>
      <c r="G2337" s="106"/>
      <c r="H2337" s="106"/>
      <c r="I2337" s="106"/>
      <c r="J2337" s="106"/>
      <c r="K2337" s="106"/>
      <c r="L2337" s="106"/>
      <c r="M2337" s="106"/>
      <c r="N2337" s="106"/>
      <c r="O2337" s="106"/>
      <c r="P2337" s="106"/>
      <c r="Q2337" s="106"/>
      <c r="R2337" s="106"/>
      <c r="S2337" s="106"/>
      <c r="T2337" s="106"/>
      <c r="U2337" s="106"/>
      <c r="V2337" s="106"/>
      <c r="W2337" s="106"/>
      <c r="X2337" s="106"/>
      <c r="Y2337" s="106"/>
      <c r="Z2337" s="106"/>
      <c r="AA2337" s="106"/>
      <c r="AB2337" s="106"/>
      <c r="AC2337" s="106"/>
      <c r="AD2337" s="106"/>
      <c r="AE2337" s="106"/>
      <c r="AF2337" s="106"/>
      <c r="AG2337" s="106"/>
      <c r="AH2337" s="106"/>
      <c r="AI2337" s="106"/>
      <c r="AJ2337" s="103"/>
      <c r="AK2337" s="103"/>
      <c r="AL2337" s="103"/>
      <c r="AM2337" s="103"/>
      <c r="AN2337" s="103"/>
      <c r="AO2337" s="103"/>
      <c r="AP2337" s="103"/>
      <c r="AQ2337" s="103"/>
      <c r="AR2337" s="103"/>
      <c r="AS2337" s="103"/>
      <c r="AT2337" s="103"/>
      <c r="AU2337" s="103"/>
      <c r="AV2337" s="103"/>
      <c r="AW2337" s="103"/>
      <c r="AX2337" s="103"/>
      <c r="AY2337" s="103"/>
      <c r="AZ2337" s="103"/>
      <c r="BA2337" s="103"/>
      <c r="BB2337" s="103"/>
      <c r="BC2337" s="103"/>
      <c r="BD2337" s="103"/>
      <c r="BE2337" s="103"/>
      <c r="BF2337" s="103"/>
      <c r="BG2337" s="103"/>
      <c r="BH2337" s="103"/>
      <c r="BI2337" s="103"/>
      <c r="BJ2337" s="103"/>
      <c r="BK2337" s="103"/>
      <c r="BL2337" s="103"/>
      <c r="BM2337" s="103"/>
      <c r="BN2337" s="103"/>
      <c r="BO2337" s="103"/>
      <c r="BP2337" s="103"/>
      <c r="BQ2337" s="103"/>
      <c r="BR2337" s="103"/>
      <c r="BS2337" s="103"/>
      <c r="BT2337" s="103"/>
      <c r="BU2337" s="103"/>
      <c r="BV2337" s="103"/>
      <c r="BW2337" s="103"/>
      <c r="BX2337" s="103"/>
      <c r="BY2337" s="103"/>
      <c r="BZ2337" s="102"/>
      <c r="CA2337" s="103"/>
      <c r="CB2337" s="103"/>
      <c r="CC2337" s="103"/>
      <c r="CD2337" s="103"/>
      <c r="CE2337" s="103"/>
      <c r="CF2337" s="103"/>
      <c r="CG2337" s="103"/>
      <c r="CH2337" s="103"/>
      <c r="CI2337" s="103"/>
      <c r="CJ2337" s="102"/>
      <c r="CK2337" s="102"/>
      <c r="CL2337" s="103"/>
      <c r="CM2337" s="103"/>
      <c r="CN2337" s="103"/>
      <c r="CO2337" s="103"/>
      <c r="CP2337" s="103"/>
      <c r="CQ2337" s="103"/>
      <c r="CR2337" s="103"/>
      <c r="CS2337" s="103"/>
      <c r="CT2337" s="103"/>
      <c r="CU2337" s="103"/>
      <c r="CV2337" s="103"/>
      <c r="CW2337" s="103"/>
      <c r="CX2337" s="103"/>
      <c r="CY2337" s="103"/>
      <c r="CZ2337" s="103"/>
      <c r="DA2337" s="103"/>
      <c r="DB2337" s="102"/>
      <c r="DC2337" s="102"/>
      <c r="DD2337" s="102"/>
      <c r="DE2337" s="102"/>
      <c r="DF2337" s="102"/>
      <c r="DG2337" s="102"/>
      <c r="DH2337" s="102"/>
      <c r="DI2337" s="102"/>
      <c r="DJ2337" s="102"/>
      <c r="DK2337" s="102"/>
      <c r="DL2337" s="102"/>
      <c r="DM2337" s="102"/>
      <c r="DN2337" s="104"/>
      <c r="DO2337" s="102"/>
      <c r="DP2337" s="102"/>
      <c r="DQ2337" s="102"/>
      <c r="DR2337" s="102"/>
      <c r="DS2337" s="102"/>
      <c r="DT2337" s="102"/>
      <c r="DU2337" s="102"/>
      <c r="DV2337" s="105"/>
      <c r="DW2337" s="106"/>
      <c r="DX2337" s="107"/>
      <c r="DZ2337" s="106"/>
      <c r="EC2337" s="106"/>
      <c r="EF2337" s="106"/>
      <c r="EI2337" s="106"/>
      <c r="EL2337" s="106"/>
      <c r="EO2337" s="106"/>
    </row>
    <row r="2338" spans="1:145" s="99" customFormat="1" ht="15.5" hidden="1" x14ac:dyDescent="0.35">
      <c r="A2338" s="374" t="s">
        <v>482</v>
      </c>
      <c r="B2338" s="106">
        <f>([2]CAMEROUN!C2570+[2]CAMEROUN!D2570)/2</f>
        <v>0</v>
      </c>
      <c r="C2338" s="106">
        <f>([2]CAMEROUN!D2570+[2]CAMEROUN!E2570)/2</f>
        <v>0</v>
      </c>
      <c r="D2338" s="106">
        <f>([2]CAMEROUN!E2570+[2]CAMEROUN!F2570)/2</f>
        <v>0</v>
      </c>
      <c r="E2338" s="106">
        <f>([2]CAMEROUN!F2570+[2]CAMEROUN!G2570)/2</f>
        <v>0</v>
      </c>
      <c r="F2338" s="106">
        <f>([2]CAMEROUN!G2570+[2]CAMEROUN!H2570)/2</f>
        <v>0</v>
      </c>
      <c r="G2338" s="106">
        <f>([2]CAMEROUN!H2570+[2]CAMEROUN!I2570)/2</f>
        <v>0</v>
      </c>
      <c r="H2338" s="106">
        <f>([2]CAMEROUN!I2570+[2]CAMEROUN!J2570)/2</f>
        <v>0</v>
      </c>
      <c r="I2338" s="106">
        <f>([2]CAMEROUN!J2570+[2]CAMEROUN!K2570)/2</f>
        <v>0</v>
      </c>
      <c r="J2338" s="106">
        <f>([2]CAMEROUN!K2570+[2]CAMEROUN!L2570)/2</f>
        <v>0</v>
      </c>
      <c r="K2338" s="106">
        <f>([2]CAMEROUN!L2570+[2]CAMEROUN!M2570)/2</f>
        <v>0</v>
      </c>
      <c r="L2338" s="106">
        <f>([2]CAMEROUN!M2570+[2]CAMEROUN!N2570)/2</f>
        <v>0</v>
      </c>
      <c r="M2338" s="106">
        <f>([2]CAMEROUN!N2570+[2]CAMEROUN!O2570)/2</f>
        <v>0</v>
      </c>
      <c r="N2338" s="106">
        <f>([2]CAMEROUN!O2570+[2]CAMEROUN!P2570)/2</f>
        <v>0</v>
      </c>
      <c r="O2338" s="106">
        <f>([2]CAMEROUN!P2570+[2]CAMEROUN!Q2570)/2</f>
        <v>0</v>
      </c>
      <c r="P2338" s="106">
        <f>[2]CAMEROUN!AH2570</f>
        <v>0</v>
      </c>
      <c r="Q2338" s="106">
        <f>[2]CAMEROUN!AI2570</f>
        <v>0</v>
      </c>
      <c r="R2338" s="106">
        <f>[2]CAMEROUN!AJ2570</f>
        <v>0</v>
      </c>
      <c r="S2338" s="106">
        <f>[2]CAMEROUN!AK2570</f>
        <v>0</v>
      </c>
      <c r="T2338" s="106">
        <f>[2]CAMEROUN!AL2570</f>
        <v>0</v>
      </c>
      <c r="U2338" s="106">
        <f>[2]CAMEROUN!AM2570</f>
        <v>0</v>
      </c>
      <c r="V2338" s="106">
        <f>[2]CAMEROUN!AN2570</f>
        <v>0</v>
      </c>
      <c r="W2338" s="106">
        <f>[2]CAMEROUN!AO2570</f>
        <v>0</v>
      </c>
      <c r="X2338" s="106">
        <f>[2]CAMEROUN!AP2570</f>
        <v>0</v>
      </c>
      <c r="Y2338" s="106">
        <f>[2]CAMEROUN!AQ2570</f>
        <v>0</v>
      </c>
      <c r="Z2338" s="106">
        <f>[2]CAMEROUN!AR2570</f>
        <v>0</v>
      </c>
      <c r="AA2338" s="106">
        <f>[2]CAMEROUN!AS2570</f>
        <v>0</v>
      </c>
      <c r="AB2338" s="106">
        <v>0</v>
      </c>
      <c r="AC2338" s="106">
        <v>0</v>
      </c>
      <c r="AD2338" s="106">
        <v>0</v>
      </c>
      <c r="AE2338" s="106" t="e">
        <f>[2]CAMEROUN!AT2570</f>
        <v>#REF!</v>
      </c>
      <c r="AF2338" s="106">
        <v>0</v>
      </c>
      <c r="AG2338" s="106">
        <v>0</v>
      </c>
      <c r="AH2338" s="106">
        <v>0</v>
      </c>
      <c r="AI2338" s="106">
        <v>0</v>
      </c>
      <c r="AJ2338" s="103" t="e">
        <f>[2]CAMEROUN!AU2570</f>
        <v>#REF!</v>
      </c>
      <c r="AK2338" s="103">
        <v>0</v>
      </c>
      <c r="AL2338" s="103">
        <v>0</v>
      </c>
      <c r="AM2338" s="103">
        <v>0</v>
      </c>
      <c r="AN2338" s="103">
        <v>0</v>
      </c>
      <c r="AO2338" s="103" t="e">
        <f>[2]CAMEROUN!AV2570</f>
        <v>#REF!</v>
      </c>
      <c r="AP2338" s="103">
        <v>0</v>
      </c>
      <c r="AQ2338" s="103">
        <v>0</v>
      </c>
      <c r="AR2338" s="103">
        <v>0</v>
      </c>
      <c r="AS2338" s="103" t="e">
        <f>[2]CAMEROUN!AZ2570</f>
        <v>#REF!</v>
      </c>
      <c r="AT2338" s="103">
        <v>0</v>
      </c>
      <c r="AU2338" s="103">
        <v>0</v>
      </c>
      <c r="AV2338" s="103">
        <v>0</v>
      </c>
      <c r="AW2338" s="103">
        <v>0</v>
      </c>
      <c r="AX2338" s="103" t="e">
        <f>[2]CAMEROUN!BE2570</f>
        <v>#REF!</v>
      </c>
      <c r="AY2338" s="103"/>
      <c r="AZ2338" s="103">
        <v>0</v>
      </c>
      <c r="BA2338" s="103">
        <v>0</v>
      </c>
      <c r="BB2338" s="103">
        <v>0</v>
      </c>
      <c r="BC2338" s="103">
        <v>0</v>
      </c>
      <c r="BD2338" s="103">
        <v>0</v>
      </c>
      <c r="BE2338" s="103">
        <v>0</v>
      </c>
      <c r="BF2338" s="103" t="e">
        <f>[2]CAMEROUN!BL2570</f>
        <v>#REF!</v>
      </c>
      <c r="BG2338" s="103">
        <v>0</v>
      </c>
      <c r="BH2338" s="103">
        <v>0</v>
      </c>
      <c r="BI2338" s="103">
        <v>0</v>
      </c>
      <c r="BJ2338" s="103">
        <v>0</v>
      </c>
      <c r="BK2338" s="103">
        <v>0</v>
      </c>
      <c r="BL2338" s="103">
        <v>0</v>
      </c>
      <c r="BM2338" s="103">
        <v>0</v>
      </c>
      <c r="BN2338" s="103">
        <v>0</v>
      </c>
      <c r="BO2338" s="103" t="e">
        <f>[2]CAMEROUN!BU2570</f>
        <v>#REF!</v>
      </c>
      <c r="BP2338" s="103">
        <v>0</v>
      </c>
      <c r="BQ2338" s="103">
        <v>0</v>
      </c>
      <c r="BR2338" s="103">
        <v>0</v>
      </c>
      <c r="BS2338" s="103">
        <v>0</v>
      </c>
      <c r="BT2338" s="103">
        <v>0</v>
      </c>
      <c r="BU2338" s="103">
        <v>0</v>
      </c>
      <c r="BV2338" s="103">
        <v>0</v>
      </c>
      <c r="BW2338" s="103">
        <v>0</v>
      </c>
      <c r="BX2338" s="103">
        <v>0</v>
      </c>
      <c r="BY2338" s="103">
        <v>0</v>
      </c>
      <c r="BZ2338" s="102">
        <v>0</v>
      </c>
      <c r="CA2338" s="103" t="e">
        <f>[2]CAMEROUN!CG2570</f>
        <v>#REF!</v>
      </c>
      <c r="CB2338" s="103" t="e">
        <v>#REF!</v>
      </c>
      <c r="CC2338" s="103" t="e">
        <v>#REF!</v>
      </c>
      <c r="CD2338" s="103" t="e">
        <v>#REF!</v>
      </c>
      <c r="CE2338" s="103">
        <v>0</v>
      </c>
      <c r="CF2338" s="103">
        <v>0</v>
      </c>
      <c r="CG2338" s="103">
        <v>0</v>
      </c>
      <c r="CH2338" s="103">
        <v>0</v>
      </c>
      <c r="CI2338" s="103">
        <v>0</v>
      </c>
      <c r="CJ2338" s="102">
        <v>0</v>
      </c>
      <c r="CK2338" s="102">
        <v>0</v>
      </c>
      <c r="CL2338" s="103" t="e">
        <f>[2]CAMEROUN!CR2570</f>
        <v>#REF!</v>
      </c>
      <c r="CM2338" s="103">
        <v>0</v>
      </c>
      <c r="CN2338" s="103">
        <v>0</v>
      </c>
      <c r="CO2338" s="103">
        <v>0</v>
      </c>
      <c r="CP2338" s="103">
        <v>0</v>
      </c>
      <c r="CQ2338" s="103">
        <v>0</v>
      </c>
      <c r="CR2338" s="103">
        <v>0</v>
      </c>
      <c r="CS2338" s="103">
        <v>0</v>
      </c>
      <c r="CT2338" s="103">
        <v>0</v>
      </c>
      <c r="CU2338" s="103">
        <v>0</v>
      </c>
      <c r="CV2338" s="103">
        <v>0</v>
      </c>
      <c r="CW2338" s="103">
        <v>0</v>
      </c>
      <c r="CX2338" s="103">
        <v>0</v>
      </c>
      <c r="CY2338" s="103">
        <v>0</v>
      </c>
      <c r="CZ2338" s="103">
        <v>0</v>
      </c>
      <c r="DA2338" s="103" t="e">
        <f>[2]CAMEROUN!DD2570</f>
        <v>#REF!</v>
      </c>
      <c r="DB2338" s="102">
        <v>0</v>
      </c>
      <c r="DC2338" s="102">
        <v>0</v>
      </c>
      <c r="DD2338" s="102">
        <v>0</v>
      </c>
      <c r="DE2338" s="102">
        <v>0</v>
      </c>
      <c r="DF2338" s="102">
        <v>0</v>
      </c>
      <c r="DG2338" s="102">
        <v>0</v>
      </c>
      <c r="DH2338" s="102">
        <v>0</v>
      </c>
      <c r="DI2338" s="102">
        <v>0</v>
      </c>
      <c r="DJ2338" s="102">
        <v>0</v>
      </c>
      <c r="DK2338" s="102">
        <v>0</v>
      </c>
      <c r="DL2338" s="102">
        <v>0</v>
      </c>
      <c r="DM2338" s="102">
        <v>0</v>
      </c>
      <c r="DN2338" s="104" t="e">
        <f>[2]CAMEROUN!DQ2570</f>
        <v>#REF!</v>
      </c>
      <c r="DO2338" s="102">
        <v>0</v>
      </c>
      <c r="DP2338" s="102">
        <v>0</v>
      </c>
      <c r="DQ2338" s="102">
        <v>0</v>
      </c>
      <c r="DR2338" s="102">
        <v>0</v>
      </c>
      <c r="DS2338" s="102">
        <v>0</v>
      </c>
      <c r="DT2338" s="102">
        <v>0</v>
      </c>
      <c r="DU2338" s="102">
        <v>0</v>
      </c>
      <c r="DV2338" s="105" t="e">
        <f>[2]CAMEROUN!EA2570</f>
        <v>#REF!</v>
      </c>
      <c r="DW2338" s="106" t="e">
        <f>[2]CAMEROUN!EB2570</f>
        <v>#REF!</v>
      </c>
      <c r="DX2338" s="107" t="e">
        <f>[2]CAMEROUN!EC2570</f>
        <v>#REF!</v>
      </c>
      <c r="DZ2338" s="106" t="e">
        <f>[2]CAMEROUN!EE2570</f>
        <v>#REF!</v>
      </c>
      <c r="EC2338" s="106" t="e">
        <f>[2]CAMEROUN!EH2570</f>
        <v>#REF!</v>
      </c>
      <c r="EF2338" s="106" t="e">
        <f>[2]CAMEROUN!EK2570</f>
        <v>#REF!</v>
      </c>
      <c r="EI2338" s="106" t="e">
        <f>[2]CAMEROUN!EN2570</f>
        <v>#REF!</v>
      </c>
      <c r="EL2338" s="106" t="e">
        <f>[2]CAMEROUN!EQ2570</f>
        <v>#REF!</v>
      </c>
      <c r="EO2338" s="106" t="e">
        <f>[2]CAMEROUN!ET2570</f>
        <v>#REF!</v>
      </c>
    </row>
    <row r="2339" spans="1:145" s="99" customFormat="1" ht="15.5" hidden="1" x14ac:dyDescent="0.35">
      <c r="A2339" s="374" t="s">
        <v>488</v>
      </c>
      <c r="B2339" s="106" t="e">
        <f>[7]RCA!D2288</f>
        <v>#REF!</v>
      </c>
      <c r="C2339" s="106" t="e">
        <f>[7]RCA!E2288</f>
        <v>#REF!</v>
      </c>
      <c r="D2339" s="106" t="e">
        <f>[7]RCA!F2288</f>
        <v>#REF!</v>
      </c>
      <c r="E2339" s="106" t="e">
        <f>[7]RCA!G2288</f>
        <v>#REF!</v>
      </c>
      <c r="F2339" s="106" t="e">
        <f>[7]RCA!H2288</f>
        <v>#REF!</v>
      </c>
      <c r="G2339" s="106" t="e">
        <f>[7]RCA!I2288</f>
        <v>#REF!</v>
      </c>
      <c r="H2339" s="106" t="e">
        <f>[7]RCA!J2288</f>
        <v>#REF!</v>
      </c>
      <c r="I2339" s="106">
        <f>[7]RCA!K2288</f>
        <v>20.407</v>
      </c>
      <c r="J2339" s="106">
        <f>[7]RCA!L2288</f>
        <v>19.564</v>
      </c>
      <c r="K2339" s="106">
        <f>[7]RCA!M2288</f>
        <v>19.545000000000002</v>
      </c>
      <c r="L2339" s="106">
        <f>[7]RCA!N2288</f>
        <v>19.806999999999999</v>
      </c>
      <c r="M2339" s="106">
        <f>[7]RCA!O2288</f>
        <v>20.225000000000001</v>
      </c>
      <c r="N2339" s="106" t="e">
        <f>[7]RCA!P2288</f>
        <v>#REF!</v>
      </c>
      <c r="O2339" s="106" t="e">
        <f>[7]RCA!Q2288</f>
        <v>#REF!</v>
      </c>
      <c r="P2339" s="106" t="e">
        <f>[7]RCA!R2288</f>
        <v>#REF!</v>
      </c>
      <c r="Q2339" s="106" t="e">
        <f>[7]RCA!S2288</f>
        <v>#REF!</v>
      </c>
      <c r="R2339" s="106" t="e">
        <f>[7]RCA!T2288</f>
        <v>#REF!</v>
      </c>
      <c r="S2339" s="106" t="e">
        <f>[7]RCA!U2288</f>
        <v>#REF!</v>
      </c>
      <c r="T2339" s="106" t="e">
        <f>[7]RCA!V2288</f>
        <v>#REF!</v>
      </c>
      <c r="U2339" s="106" t="e">
        <f>[7]RCA!W2288</f>
        <v>#REF!</v>
      </c>
      <c r="V2339" s="106" t="e">
        <f>[7]RCA!X2288</f>
        <v>#REF!</v>
      </c>
      <c r="W2339" s="106" t="e">
        <f>[7]RCA!Y2288</f>
        <v>#REF!</v>
      </c>
      <c r="X2339" s="106" t="e">
        <f>[7]RCA!Z2288</f>
        <v>#REF!</v>
      </c>
      <c r="Y2339" s="106" t="e">
        <f>[7]RCA!AA2288</f>
        <v>#REF!</v>
      </c>
      <c r="Z2339" s="106" t="e">
        <f>[7]RCA!AB2288</f>
        <v>#REF!</v>
      </c>
      <c r="AA2339" s="106" t="e">
        <f>[7]RCA!AC2288</f>
        <v>#REF!</v>
      </c>
      <c r="AB2339" s="106">
        <v>37668</v>
      </c>
      <c r="AC2339" s="106">
        <v>37668</v>
      </c>
      <c r="AD2339" s="106">
        <v>37668</v>
      </c>
      <c r="AE2339" s="106">
        <f>[7]RCA!AD2288</f>
        <v>37.667999999999999</v>
      </c>
      <c r="AF2339" s="106">
        <v>42.067999999999998</v>
      </c>
      <c r="AG2339" s="106">
        <v>42.067999999999998</v>
      </c>
      <c r="AH2339" s="106">
        <v>42.067999999999998</v>
      </c>
      <c r="AI2339" s="106">
        <v>42.067999999999998</v>
      </c>
      <c r="AJ2339" s="103">
        <f>[7]RCA!AE2288</f>
        <v>42.067999999999998</v>
      </c>
      <c r="AK2339" s="103">
        <v>0</v>
      </c>
      <c r="AL2339" s="103">
        <v>0</v>
      </c>
      <c r="AM2339" s="103">
        <v>0</v>
      </c>
      <c r="AN2339" s="103">
        <v>0</v>
      </c>
      <c r="AO2339" s="103" t="e">
        <f>[7]RCA!AF2288</f>
        <v>#REF!</v>
      </c>
      <c r="AP2339" s="103">
        <v>0</v>
      </c>
      <c r="AQ2339" s="103">
        <v>0</v>
      </c>
      <c r="AR2339" s="103">
        <v>0</v>
      </c>
      <c r="AS2339" s="103" t="e">
        <f>[7]RCA!AJ2288</f>
        <v>#REF!</v>
      </c>
      <c r="AT2339" s="103">
        <v>0</v>
      </c>
      <c r="AU2339" s="103">
        <v>0</v>
      </c>
      <c r="AV2339" s="103">
        <v>0</v>
      </c>
      <c r="AW2339" s="103">
        <v>0</v>
      </c>
      <c r="AX2339" s="103" t="e">
        <f>[7]RCA!AO2288</f>
        <v>#REF!</v>
      </c>
      <c r="AY2339" s="103"/>
      <c r="AZ2339" s="103">
        <v>0</v>
      </c>
      <c r="BA2339" s="103">
        <v>0</v>
      </c>
      <c r="BB2339" s="103">
        <v>0</v>
      </c>
      <c r="BC2339" s="103">
        <v>0</v>
      </c>
      <c r="BD2339" s="103">
        <v>0</v>
      </c>
      <c r="BE2339" s="103">
        <v>0</v>
      </c>
      <c r="BF2339" s="103" t="e">
        <f>[7]RCA!AV2288</f>
        <v>#REF!</v>
      </c>
      <c r="BG2339" s="103">
        <v>0</v>
      </c>
      <c r="BH2339" s="103">
        <v>0</v>
      </c>
      <c r="BI2339" s="103">
        <v>0</v>
      </c>
      <c r="BJ2339" s="103">
        <v>0</v>
      </c>
      <c r="BK2339" s="103">
        <v>0</v>
      </c>
      <c r="BL2339" s="103">
        <v>0</v>
      </c>
      <c r="BM2339" s="103">
        <v>0</v>
      </c>
      <c r="BN2339" s="103">
        <v>0</v>
      </c>
      <c r="BO2339" s="103" t="e">
        <f>[7]RCA!BE2288</f>
        <v>#REF!</v>
      </c>
      <c r="BP2339" s="103">
        <v>0</v>
      </c>
      <c r="BQ2339" s="103">
        <v>0</v>
      </c>
      <c r="BR2339" s="103">
        <v>0</v>
      </c>
      <c r="BS2339" s="103">
        <v>0</v>
      </c>
      <c r="BT2339" s="103">
        <v>0</v>
      </c>
      <c r="BU2339" s="103">
        <v>0</v>
      </c>
      <c r="BV2339" s="103">
        <v>0</v>
      </c>
      <c r="BW2339" s="103">
        <v>0</v>
      </c>
      <c r="BX2339" s="103">
        <v>0</v>
      </c>
      <c r="BY2339" s="103">
        <v>0</v>
      </c>
      <c r="BZ2339" s="102">
        <v>0</v>
      </c>
      <c r="CA2339" s="103" t="e">
        <f>[7]RCA!BQ2288</f>
        <v>#REF!</v>
      </c>
      <c r="CB2339" s="103">
        <v>226.07594069646871</v>
      </c>
      <c r="CC2339" s="103">
        <v>224.08612520062491</v>
      </c>
      <c r="CD2339" s="103">
        <v>219.66384454730655</v>
      </c>
      <c r="CE2339" s="103">
        <v>229.07080199242463</v>
      </c>
      <c r="CF2339" s="103">
        <v>226.58537476108961</v>
      </c>
      <c r="CG2339" s="103">
        <v>220.50152166662326</v>
      </c>
      <c r="CH2339" s="103">
        <v>229.57206420920559</v>
      </c>
      <c r="CI2339" s="103">
        <v>228.14426305112468</v>
      </c>
      <c r="CJ2339" s="102">
        <v>236.9532679425746</v>
      </c>
      <c r="CK2339" s="102">
        <v>236.63182611317688</v>
      </c>
      <c r="CL2339" s="103">
        <f>[7]RCA!CB2287</f>
        <v>230.12115352667621</v>
      </c>
      <c r="CM2339" s="103">
        <v>243.08178989456729</v>
      </c>
      <c r="CN2339" s="103">
        <v>237.7834425752757</v>
      </c>
      <c r="CO2339" s="103">
        <v>239.73746106200915</v>
      </c>
      <c r="CP2339" s="103">
        <v>237.55648710320548</v>
      </c>
      <c r="CQ2339" s="103">
        <v>236.87168985235007</v>
      </c>
      <c r="CR2339" s="103">
        <v>232.2549450153407</v>
      </c>
      <c r="CS2339" s="103">
        <v>222.47201430383521</v>
      </c>
      <c r="CT2339" s="103">
        <v>230.99220614354633</v>
      </c>
      <c r="CU2339" s="103">
        <v>236.18008156707151</v>
      </c>
      <c r="CV2339" s="103">
        <v>231.81924847825493</v>
      </c>
      <c r="CW2339" s="103">
        <v>239.23295373739862</v>
      </c>
      <c r="CX2339" s="103">
        <v>229.46828435742165</v>
      </c>
      <c r="CY2339" s="103">
        <v>237.53676370739589</v>
      </c>
      <c r="CZ2339" s="103">
        <v>244.31508920222063</v>
      </c>
      <c r="DA2339" s="103">
        <f>[7]RCA!CN2287</f>
        <v>234.9713224127899</v>
      </c>
      <c r="DB2339" s="102">
        <v>253.15723151104331</v>
      </c>
      <c r="DC2339" s="102">
        <v>255.43109004032124</v>
      </c>
      <c r="DD2339" s="102">
        <v>256.69827897545497</v>
      </c>
      <c r="DE2339" s="102">
        <v>230.24576370651215</v>
      </c>
      <c r="DF2339" s="102">
        <v>233.3792973243655</v>
      </c>
      <c r="DG2339" s="102">
        <v>233.84077481400874</v>
      </c>
      <c r="DH2339" s="102">
        <v>223.69633678889281</v>
      </c>
      <c r="DI2339" s="102">
        <v>228.23715337046241</v>
      </c>
      <c r="DJ2339" s="102">
        <v>228.06125952880191</v>
      </c>
      <c r="DK2339" s="102">
        <v>228.71633460498222</v>
      </c>
      <c r="DL2339" s="102">
        <v>229.30498734797962</v>
      </c>
      <c r="DM2339" s="102">
        <v>230.165995338122</v>
      </c>
      <c r="DN2339" s="104">
        <f>[7]RCA!DA2287</f>
        <v>245.55665072048069</v>
      </c>
      <c r="DO2339" s="102">
        <v>230.165995338122</v>
      </c>
      <c r="DP2339" s="102">
        <v>244.46973463008845</v>
      </c>
      <c r="DQ2339" s="102">
        <v>248.02027274310748</v>
      </c>
      <c r="DR2339" s="102">
        <v>252.47952461170155</v>
      </c>
      <c r="DS2339" s="102">
        <v>240.46516693632014</v>
      </c>
      <c r="DT2339" s="102">
        <v>245.28225261243958</v>
      </c>
      <c r="DU2339" s="102">
        <v>240.65596813303341</v>
      </c>
      <c r="DV2339" s="105">
        <f>[7]RCA!DN2287</f>
        <v>248.51117947694954</v>
      </c>
      <c r="DW2339" s="106">
        <f>[7]RCA!DM2287</f>
        <v>241.79105432148603</v>
      </c>
      <c r="DX2339" s="107">
        <f>[7]RCA!DN2287</f>
        <v>248.51117947694954</v>
      </c>
      <c r="DZ2339" s="106">
        <f>[7]RCA!DP2287</f>
        <v>244.32818216545576</v>
      </c>
      <c r="EC2339" s="106">
        <f>[7]RCA!DS2287</f>
        <v>246.31386044694887</v>
      </c>
      <c r="EF2339" s="106">
        <f>[7]RCA!DV2287</f>
        <v>248.85421140861069</v>
      </c>
      <c r="EI2339" s="106">
        <f>[7]RCA!DY2287</f>
        <v>253.68976499110786</v>
      </c>
      <c r="EL2339" s="106">
        <f>[7]RCA!EB2287</f>
        <v>259.56821720788656</v>
      </c>
      <c r="EO2339" s="106">
        <f>[7]RCA!EE2287</f>
        <v>266.1950666674872</v>
      </c>
    </row>
    <row r="2340" spans="1:145" s="99" customFormat="1" ht="15.5" hidden="1" x14ac:dyDescent="0.35">
      <c r="A2340" s="374" t="s">
        <v>483</v>
      </c>
      <c r="B2340" s="106" t="e">
        <f>[3]CONGO!D2326</f>
        <v>#REF!</v>
      </c>
      <c r="C2340" s="106" t="e">
        <f>[3]CONGO!E2326</f>
        <v>#REF!</v>
      </c>
      <c r="D2340" s="106" t="e">
        <f>[3]CONGO!F2326</f>
        <v>#REF!</v>
      </c>
      <c r="E2340" s="106" t="e">
        <f>[3]CONGO!G2326</f>
        <v>#REF!</v>
      </c>
      <c r="F2340" s="106" t="e">
        <f>[3]CONGO!H2326</f>
        <v>#REF!</v>
      </c>
      <c r="G2340" s="106" t="e">
        <f>[3]CONGO!I2326</f>
        <v>#REF!</v>
      </c>
      <c r="H2340" s="106" t="e">
        <f>[3]CONGO!J2326</f>
        <v>#REF!</v>
      </c>
      <c r="I2340" s="106" t="e">
        <f>[3]CONGO!K2326</f>
        <v>#REF!</v>
      </c>
      <c r="J2340" s="106" t="e">
        <f>[3]CONGO!L2326</f>
        <v>#REF!</v>
      </c>
      <c r="K2340" s="106" t="e">
        <f>[3]CONGO!M2326</f>
        <v>#REF!</v>
      </c>
      <c r="L2340" s="106" t="e">
        <f>[3]CONGO!N2326</f>
        <v>#REF!</v>
      </c>
      <c r="M2340" s="106" t="e">
        <f>[3]CONGO!O2326</f>
        <v>#REF!</v>
      </c>
      <c r="N2340" s="106" t="e">
        <f>[3]CONGO!P2326</f>
        <v>#REF!</v>
      </c>
      <c r="O2340" s="106" t="e">
        <f>[3]CONGO!Q2326</f>
        <v>#REF!</v>
      </c>
      <c r="P2340" s="106" t="e">
        <f>[3]CONGO!R2326</f>
        <v>#REF!</v>
      </c>
      <c r="Q2340" s="106" t="e">
        <f>[3]CONGO!S2326</f>
        <v>#REF!</v>
      </c>
      <c r="R2340" s="106">
        <f>[3]CONGO!T2326</f>
        <v>0</v>
      </c>
      <c r="S2340" s="106">
        <f>[3]CONGO!U2326</f>
        <v>0</v>
      </c>
      <c r="T2340" s="106">
        <f>[3]CONGO!V2326</f>
        <v>0</v>
      </c>
      <c r="U2340" s="106">
        <f>[3]CONGO!W2326</f>
        <v>0</v>
      </c>
      <c r="V2340" s="106">
        <f>[3]CONGO!X2326</f>
        <v>0</v>
      </c>
      <c r="W2340" s="106">
        <f>[3]CONGO!Y2326</f>
        <v>0</v>
      </c>
      <c r="X2340" s="106">
        <f>[3]CONGO!Z2326</f>
        <v>0</v>
      </c>
      <c r="Y2340" s="106">
        <f>[3]CONGO!AA2326</f>
        <v>0</v>
      </c>
      <c r="Z2340" s="106">
        <f>[3]CONGO!AB2326</f>
        <v>0</v>
      </c>
      <c r="AA2340" s="106">
        <f>[3]CONGO!AC2326</f>
        <v>0</v>
      </c>
      <c r="AB2340" s="106">
        <v>0</v>
      </c>
      <c r="AC2340" s="106">
        <v>0</v>
      </c>
      <c r="AD2340" s="106">
        <v>0</v>
      </c>
      <c r="AE2340" s="106">
        <f>[3]CONGO!AH2326</f>
        <v>0</v>
      </c>
      <c r="AF2340" s="106">
        <v>0</v>
      </c>
      <c r="AG2340" s="106">
        <v>0</v>
      </c>
      <c r="AH2340" s="106">
        <v>0</v>
      </c>
      <c r="AI2340" s="106">
        <v>0</v>
      </c>
      <c r="AJ2340" s="103">
        <f>[3]CONGO!AM2326</f>
        <v>0</v>
      </c>
      <c r="AK2340" s="103">
        <v>0</v>
      </c>
      <c r="AL2340" s="103">
        <v>0</v>
      </c>
      <c r="AM2340" s="103">
        <v>0</v>
      </c>
      <c r="AN2340" s="103">
        <v>0</v>
      </c>
      <c r="AO2340" s="103">
        <f>[3]CONGO!AR2326</f>
        <v>0</v>
      </c>
      <c r="AP2340" s="103">
        <v>0</v>
      </c>
      <c r="AQ2340" s="103">
        <v>0</v>
      </c>
      <c r="AR2340" s="103">
        <v>0</v>
      </c>
      <c r="AS2340" s="103">
        <f>[3]CONGO!AV2326</f>
        <v>0</v>
      </c>
      <c r="AT2340" s="103">
        <v>0</v>
      </c>
      <c r="AU2340" s="103">
        <v>0</v>
      </c>
      <c r="AV2340" s="103">
        <v>0</v>
      </c>
      <c r="AW2340" s="103">
        <v>0</v>
      </c>
      <c r="AX2340" s="103">
        <f>[3]CONGO!BA2326</f>
        <v>0</v>
      </c>
      <c r="AY2340" s="103"/>
      <c r="AZ2340" s="103">
        <v>0</v>
      </c>
      <c r="BA2340" s="103">
        <v>0</v>
      </c>
      <c r="BB2340" s="103">
        <v>0</v>
      </c>
      <c r="BC2340" s="103">
        <v>0</v>
      </c>
      <c r="BD2340" s="103">
        <v>0</v>
      </c>
      <c r="BE2340" s="103">
        <v>0</v>
      </c>
      <c r="BF2340" s="103">
        <f>[3]CONGO!BI2326</f>
        <v>0</v>
      </c>
      <c r="BG2340" s="103">
        <v>0</v>
      </c>
      <c r="BH2340" s="103">
        <v>0</v>
      </c>
      <c r="BI2340" s="103">
        <v>0</v>
      </c>
      <c r="BJ2340" s="103">
        <v>0</v>
      </c>
      <c r="BK2340" s="103">
        <v>0</v>
      </c>
      <c r="BL2340" s="103">
        <v>0</v>
      </c>
      <c r="BM2340" s="103">
        <v>0</v>
      </c>
      <c r="BN2340" s="103">
        <v>0</v>
      </c>
      <c r="BO2340" s="103">
        <f>[3]CONGO!BR2326</f>
        <v>0</v>
      </c>
      <c r="BP2340" s="103">
        <v>0</v>
      </c>
      <c r="BQ2340" s="103">
        <v>0</v>
      </c>
      <c r="BR2340" s="103">
        <v>0</v>
      </c>
      <c r="BS2340" s="103">
        <v>0</v>
      </c>
      <c r="BT2340" s="103">
        <v>0</v>
      </c>
      <c r="BU2340" s="103">
        <v>0</v>
      </c>
      <c r="BV2340" s="103">
        <v>0</v>
      </c>
      <c r="BW2340" s="103">
        <v>0</v>
      </c>
      <c r="BX2340" s="103">
        <v>0</v>
      </c>
      <c r="BY2340" s="103">
        <v>0</v>
      </c>
      <c r="BZ2340" s="102">
        <v>0</v>
      </c>
      <c r="CA2340" s="103">
        <f>[3]CONGO!CD2326</f>
        <v>0</v>
      </c>
      <c r="CB2340" s="103">
        <v>0</v>
      </c>
      <c r="CC2340" s="103">
        <v>0</v>
      </c>
      <c r="CD2340" s="103">
        <v>0</v>
      </c>
      <c r="CE2340" s="103">
        <v>0</v>
      </c>
      <c r="CF2340" s="103">
        <v>0</v>
      </c>
      <c r="CG2340" s="103">
        <v>0</v>
      </c>
      <c r="CH2340" s="103">
        <v>0</v>
      </c>
      <c r="CI2340" s="103">
        <v>0</v>
      </c>
      <c r="CJ2340" s="102">
        <v>0</v>
      </c>
      <c r="CK2340" s="102">
        <v>0</v>
      </c>
      <c r="CL2340" s="103">
        <f>[3]CONGO!CO2326</f>
        <v>0</v>
      </c>
      <c r="CM2340" s="103">
        <v>0</v>
      </c>
      <c r="CN2340" s="103">
        <v>0</v>
      </c>
      <c r="CO2340" s="103">
        <v>0</v>
      </c>
      <c r="CP2340" s="103">
        <v>0</v>
      </c>
      <c r="CQ2340" s="103">
        <v>0</v>
      </c>
      <c r="CR2340" s="103">
        <v>0</v>
      </c>
      <c r="CS2340" s="103">
        <v>0</v>
      </c>
      <c r="CT2340" s="103">
        <v>0</v>
      </c>
      <c r="CU2340" s="103">
        <v>0</v>
      </c>
      <c r="CV2340" s="103">
        <v>0</v>
      </c>
      <c r="CW2340" s="103">
        <v>0</v>
      </c>
      <c r="CX2340" s="103">
        <v>0</v>
      </c>
      <c r="CY2340" s="103">
        <v>0</v>
      </c>
      <c r="CZ2340" s="103">
        <v>0</v>
      </c>
      <c r="DA2340" s="103">
        <f>[3]CONGO!DA2326</f>
        <v>0</v>
      </c>
      <c r="DB2340" s="102">
        <v>0</v>
      </c>
      <c r="DC2340" s="102">
        <v>0</v>
      </c>
      <c r="DD2340" s="102">
        <v>0</v>
      </c>
      <c r="DE2340" s="102">
        <v>0</v>
      </c>
      <c r="DF2340" s="102">
        <v>0</v>
      </c>
      <c r="DG2340" s="102">
        <v>0</v>
      </c>
      <c r="DH2340" s="102">
        <v>0</v>
      </c>
      <c r="DI2340" s="102">
        <v>0</v>
      </c>
      <c r="DJ2340" s="102">
        <v>0</v>
      </c>
      <c r="DK2340" s="102">
        <v>0</v>
      </c>
      <c r="DL2340" s="102">
        <v>0</v>
      </c>
      <c r="DM2340" s="102">
        <v>0</v>
      </c>
      <c r="DN2340" s="104">
        <f>[3]CONGO!DN2326</f>
        <v>0</v>
      </c>
      <c r="DO2340" s="102">
        <v>0</v>
      </c>
      <c r="DP2340" s="102">
        <v>0</v>
      </c>
      <c r="DQ2340" s="102">
        <v>0</v>
      </c>
      <c r="DR2340" s="102">
        <v>0</v>
      </c>
      <c r="DS2340" s="102">
        <v>0</v>
      </c>
      <c r="DT2340" s="102">
        <v>0</v>
      </c>
      <c r="DU2340" s="102">
        <v>0</v>
      </c>
      <c r="DV2340" s="105">
        <f>[3]CONGO!DX2326</f>
        <v>0</v>
      </c>
      <c r="DW2340" s="106">
        <f>[3]CONGO!DY2326</f>
        <v>0</v>
      </c>
      <c r="DX2340" s="107">
        <f>[3]CONGO!DZ2326</f>
        <v>0</v>
      </c>
      <c r="DZ2340" s="106">
        <f>[3]CONGO!EB2326</f>
        <v>0</v>
      </c>
      <c r="EC2340" s="106">
        <f>[3]CONGO!EE2326</f>
        <v>0</v>
      </c>
      <c r="EF2340" s="106">
        <f>[3]CONGO!EH2326</f>
        <v>0</v>
      </c>
      <c r="EI2340" s="106">
        <f>[3]CONGO!EK2326</f>
        <v>0</v>
      </c>
      <c r="EL2340" s="106">
        <f>[3]CONGO!EN2326</f>
        <v>0</v>
      </c>
      <c r="EO2340" s="106">
        <f>[3]CONGO!EQ2326</f>
        <v>0</v>
      </c>
    </row>
    <row r="2341" spans="1:145" s="99" customFormat="1" ht="15.5" hidden="1" x14ac:dyDescent="0.35">
      <c r="A2341" s="374" t="s">
        <v>484</v>
      </c>
      <c r="B2341" s="106">
        <f>+[4]GABON!D$2595</f>
        <v>0</v>
      </c>
      <c r="C2341" s="106">
        <f>+[4]GABON!E$2595</f>
        <v>0</v>
      </c>
      <c r="D2341" s="106">
        <f>+[4]GABON!F$2595</f>
        <v>0</v>
      </c>
      <c r="E2341" s="106">
        <f>+[4]GABON!G$2595</f>
        <v>45</v>
      </c>
      <c r="F2341" s="106">
        <f>+[4]GABON!H$2595</f>
        <v>45</v>
      </c>
      <c r="G2341" s="106">
        <f>+[4]GABON!I$2595</f>
        <v>45</v>
      </c>
      <c r="H2341" s="106">
        <f>+[4]GABON!J$2595</f>
        <v>45</v>
      </c>
      <c r="I2341" s="106">
        <f>+[4]GABON!K$2595</f>
        <v>45</v>
      </c>
      <c r="J2341" s="106">
        <f>+[4]GABON!L$2595</f>
        <v>45</v>
      </c>
      <c r="K2341" s="106">
        <f>+[4]GABON!M$2595</f>
        <v>45</v>
      </c>
      <c r="L2341" s="106">
        <f>+[4]GABON!N$2595</f>
        <v>45</v>
      </c>
      <c r="M2341" s="106">
        <f>+[4]GABON!O$2595</f>
        <v>45</v>
      </c>
      <c r="N2341" s="106">
        <f>+[4]GABON!P$2595</f>
        <v>45</v>
      </c>
      <c r="O2341" s="106">
        <f>+[4]GABON!Q$2595</f>
        <v>45</v>
      </c>
      <c r="P2341" s="106">
        <f>+[4]GABON!R$2595</f>
        <v>45</v>
      </c>
      <c r="Q2341" s="106">
        <f>+[4]GABON!S$2595</f>
        <v>45</v>
      </c>
      <c r="R2341" s="106">
        <f>+[4]GABON!T$2595</f>
        <v>45</v>
      </c>
      <c r="S2341" s="106">
        <f>+[4]GABON!U$2595</f>
        <v>45</v>
      </c>
      <c r="T2341" s="106">
        <f>+[4]GABON!V$2595</f>
        <v>45</v>
      </c>
      <c r="U2341" s="106">
        <f>+[4]GABON!W$2595</f>
        <v>45</v>
      </c>
      <c r="V2341" s="106">
        <f>+[4]GABON!X$2595</f>
        <v>45</v>
      </c>
      <c r="W2341" s="106">
        <f>+[4]GABON!Y$2595</f>
        <v>48</v>
      </c>
      <c r="X2341" s="106">
        <f>+[4]GABON!Z$2595</f>
        <v>45</v>
      </c>
      <c r="Y2341" s="106">
        <f>+[4]GABON!AA$2595</f>
        <v>45</v>
      </c>
      <c r="Z2341" s="106">
        <f>+[4]GABON!AB$2595</f>
        <v>45</v>
      </c>
      <c r="AA2341" s="106">
        <f>+[4]GABON!AC$2595</f>
        <v>45</v>
      </c>
      <c r="AB2341" s="106">
        <v>45</v>
      </c>
      <c r="AC2341" s="106">
        <v>45</v>
      </c>
      <c r="AD2341" s="106">
        <v>45</v>
      </c>
      <c r="AE2341" s="106">
        <f>+[4]GABON!AD$2595</f>
        <v>45</v>
      </c>
      <c r="AF2341" s="106">
        <v>45</v>
      </c>
      <c r="AG2341" s="106">
        <v>45</v>
      </c>
      <c r="AH2341" s="106">
        <v>45</v>
      </c>
      <c r="AI2341" s="106">
        <v>45</v>
      </c>
      <c r="AJ2341" s="103">
        <f>+[4]GABON!AE$2595</f>
        <v>45</v>
      </c>
      <c r="AK2341" s="103">
        <v>45</v>
      </c>
      <c r="AL2341" s="103">
        <v>45</v>
      </c>
      <c r="AM2341" s="103">
        <v>45</v>
      </c>
      <c r="AN2341" s="103">
        <v>45</v>
      </c>
      <c r="AO2341" s="103">
        <f>+[4]GABON!AF$2595</f>
        <v>45</v>
      </c>
      <c r="AP2341" s="103">
        <v>45</v>
      </c>
      <c r="AQ2341" s="103">
        <v>45</v>
      </c>
      <c r="AR2341" s="103">
        <v>45</v>
      </c>
      <c r="AS2341" s="103">
        <f>+[4]GABON!AJ$2595</f>
        <v>45</v>
      </c>
      <c r="AT2341" s="103">
        <v>45</v>
      </c>
      <c r="AU2341" s="103">
        <v>45</v>
      </c>
      <c r="AV2341" s="103">
        <v>45</v>
      </c>
      <c r="AW2341" s="103">
        <v>45</v>
      </c>
      <c r="AX2341" s="103">
        <f>+[4]GABON!AO$2595</f>
        <v>45</v>
      </c>
      <c r="AY2341" s="103"/>
      <c r="AZ2341" s="103">
        <v>45</v>
      </c>
      <c r="BA2341" s="103">
        <v>45</v>
      </c>
      <c r="BB2341" s="103">
        <v>45</v>
      </c>
      <c r="BC2341" s="103">
        <v>45</v>
      </c>
      <c r="BD2341" s="103">
        <v>45</v>
      </c>
      <c r="BE2341" s="103">
        <v>45</v>
      </c>
      <c r="BF2341" s="103">
        <f>+[4]GABON!AV$2595</f>
        <v>45</v>
      </c>
      <c r="BG2341" s="103">
        <v>45</v>
      </c>
      <c r="BH2341" s="103">
        <v>45</v>
      </c>
      <c r="BI2341" s="103">
        <v>45</v>
      </c>
      <c r="BJ2341" s="103">
        <v>45</v>
      </c>
      <c r="BK2341" s="103">
        <v>45</v>
      </c>
      <c r="BL2341" s="103">
        <v>45</v>
      </c>
      <c r="BM2341" s="103">
        <v>45</v>
      </c>
      <c r="BN2341" s="103">
        <v>45</v>
      </c>
      <c r="BO2341" s="103">
        <f>+[4]GABON!BE$2595</f>
        <v>45</v>
      </c>
      <c r="BP2341" s="103">
        <v>45</v>
      </c>
      <c r="BQ2341" s="103">
        <v>45</v>
      </c>
      <c r="BR2341" s="103">
        <v>45</v>
      </c>
      <c r="BS2341" s="103">
        <v>45</v>
      </c>
      <c r="BT2341" s="103">
        <v>45</v>
      </c>
      <c r="BU2341" s="103">
        <v>45</v>
      </c>
      <c r="BV2341" s="103">
        <v>45</v>
      </c>
      <c r="BW2341" s="103">
        <v>45</v>
      </c>
      <c r="BX2341" s="103">
        <v>45</v>
      </c>
      <c r="BY2341" s="103">
        <v>45</v>
      </c>
      <c r="BZ2341" s="102">
        <v>45</v>
      </c>
      <c r="CA2341" s="103">
        <f>+[4]GABON!BQ$2595</f>
        <v>45</v>
      </c>
      <c r="CB2341" s="103">
        <v>45</v>
      </c>
      <c r="CC2341" s="103">
        <v>45</v>
      </c>
      <c r="CD2341" s="103">
        <v>45</v>
      </c>
      <c r="CE2341" s="103">
        <v>45</v>
      </c>
      <c r="CF2341" s="103">
        <v>45</v>
      </c>
      <c r="CG2341" s="103">
        <v>45</v>
      </c>
      <c r="CH2341" s="103">
        <v>45</v>
      </c>
      <c r="CI2341" s="103">
        <v>45</v>
      </c>
      <c r="CJ2341" s="102">
        <v>45</v>
      </c>
      <c r="CK2341" s="102">
        <v>45</v>
      </c>
      <c r="CL2341" s="103">
        <f>+[4]GABON!CB$2595</f>
        <v>45</v>
      </c>
      <c r="CM2341" s="103">
        <v>45</v>
      </c>
      <c r="CN2341" s="103">
        <v>45</v>
      </c>
      <c r="CO2341" s="103">
        <v>45</v>
      </c>
      <c r="CP2341" s="103">
        <v>45</v>
      </c>
      <c r="CQ2341" s="103">
        <v>45</v>
      </c>
      <c r="CR2341" s="103">
        <v>45</v>
      </c>
      <c r="CS2341" s="103">
        <v>45</v>
      </c>
      <c r="CT2341" s="103">
        <v>45</v>
      </c>
      <c r="CU2341" s="103">
        <v>45</v>
      </c>
      <c r="CV2341" s="103">
        <v>45</v>
      </c>
      <c r="CW2341" s="103">
        <v>45</v>
      </c>
      <c r="CX2341" s="103">
        <v>45</v>
      </c>
      <c r="CY2341" s="103">
        <v>45</v>
      </c>
      <c r="CZ2341" s="103">
        <v>45</v>
      </c>
      <c r="DA2341" s="103">
        <f>+[4]GABON!CN$2595</f>
        <v>45</v>
      </c>
      <c r="DB2341" s="102">
        <v>45</v>
      </c>
      <c r="DC2341" s="102">
        <v>45</v>
      </c>
      <c r="DD2341" s="102">
        <v>45</v>
      </c>
      <c r="DE2341" s="102">
        <v>45</v>
      </c>
      <c r="DF2341" s="102">
        <v>45</v>
      </c>
      <c r="DG2341" s="102">
        <v>45</v>
      </c>
      <c r="DH2341" s="102">
        <v>45</v>
      </c>
      <c r="DI2341" s="102">
        <v>45</v>
      </c>
      <c r="DJ2341" s="102">
        <v>45</v>
      </c>
      <c r="DK2341" s="102">
        <v>45</v>
      </c>
      <c r="DL2341" s="102">
        <v>45</v>
      </c>
      <c r="DM2341" s="102">
        <v>45</v>
      </c>
      <c r="DN2341" s="104">
        <f>+[4]GABON!DA$2595</f>
        <v>45</v>
      </c>
      <c r="DO2341" s="102">
        <v>45</v>
      </c>
      <c r="DP2341" s="102">
        <v>45</v>
      </c>
      <c r="DQ2341" s="102">
        <v>45</v>
      </c>
      <c r="DR2341" s="102">
        <v>45</v>
      </c>
      <c r="DS2341" s="102">
        <v>45</v>
      </c>
      <c r="DT2341" s="102">
        <v>45</v>
      </c>
      <c r="DU2341" s="102">
        <v>45</v>
      </c>
      <c r="DV2341" s="105">
        <f>+[4]GABON!DK$2595</f>
        <v>45</v>
      </c>
      <c r="DW2341" s="106">
        <f>+[4]GABON!DL$2595</f>
        <v>45</v>
      </c>
      <c r="DX2341" s="107">
        <f>+[4]GABON!DM$2595</f>
        <v>45</v>
      </c>
      <c r="DZ2341" s="106">
        <f>+[4]GABON!DO$2595</f>
        <v>45</v>
      </c>
      <c r="EC2341" s="106">
        <f>+[4]GABON!DR$2595</f>
        <v>45</v>
      </c>
      <c r="EF2341" s="106">
        <f>+[4]GABON!DU$2595</f>
        <v>45</v>
      </c>
      <c r="EI2341" s="106">
        <f>+[4]GABON!DX$2595</f>
        <v>45</v>
      </c>
      <c r="EL2341" s="106">
        <f>+[4]GABON!EA$2595</f>
        <v>45</v>
      </c>
      <c r="EO2341" s="106">
        <f>+[4]GABON!ED$2595</f>
        <v>45</v>
      </c>
    </row>
    <row r="2342" spans="1:145" s="99" customFormat="1" ht="15.5" hidden="1" x14ac:dyDescent="0.35">
      <c r="A2342" s="374" t="s">
        <v>485</v>
      </c>
      <c r="B2342" s="106">
        <f>[5]GUINEE!D2217</f>
        <v>0</v>
      </c>
      <c r="C2342" s="106">
        <f>[5]GUINEE!E2217</f>
        <v>0</v>
      </c>
      <c r="D2342" s="106">
        <f>[5]GUINEE!F2217</f>
        <v>0</v>
      </c>
      <c r="E2342" s="106">
        <f>[5]GUINEE!G2217</f>
        <v>0</v>
      </c>
      <c r="F2342" s="106">
        <f>[5]GUINEE!H2217</f>
        <v>0</v>
      </c>
      <c r="G2342" s="106">
        <f>[5]GUINEE!I2217</f>
        <v>0</v>
      </c>
      <c r="H2342" s="106">
        <f>[5]GUINEE!J2217</f>
        <v>0</v>
      </c>
      <c r="I2342" s="106">
        <f>[5]GUINEE!K2217</f>
        <v>0</v>
      </c>
      <c r="J2342" s="106">
        <f>[5]GUINEE!L2217</f>
        <v>0</v>
      </c>
      <c r="K2342" s="106">
        <f>[5]GUINEE!M2217</f>
        <v>0</v>
      </c>
      <c r="L2342" s="106">
        <f>[5]GUINEE!N2217</f>
        <v>0</v>
      </c>
      <c r="M2342" s="106">
        <f>[5]GUINEE!O2217</f>
        <v>0</v>
      </c>
      <c r="N2342" s="106">
        <f>[5]GUINEE!P2217</f>
        <v>0</v>
      </c>
      <c r="O2342" s="106">
        <f>[5]GUINEE!Q2217</f>
        <v>0</v>
      </c>
      <c r="P2342" s="106">
        <f>[5]GUINEE!R2217</f>
        <v>0</v>
      </c>
      <c r="Q2342" s="106">
        <f>[5]GUINEE!S2217</f>
        <v>0</v>
      </c>
      <c r="R2342" s="106">
        <f>[5]GUINEE!T2217</f>
        <v>0</v>
      </c>
      <c r="S2342" s="106">
        <f>[5]GUINEE!U2217</f>
        <v>0</v>
      </c>
      <c r="T2342" s="106">
        <f>[5]GUINEE!V2217</f>
        <v>0</v>
      </c>
      <c r="U2342" s="106">
        <f>[5]GUINEE!W2217</f>
        <v>0</v>
      </c>
      <c r="V2342" s="106">
        <f>[5]GUINEE!X2217</f>
        <v>0</v>
      </c>
      <c r="W2342" s="106">
        <f>[5]GUINEE!Y2217</f>
        <v>0</v>
      </c>
      <c r="X2342" s="106">
        <f>[5]GUINEE!Z2217</f>
        <v>0</v>
      </c>
      <c r="Y2342" s="106">
        <f>[5]GUINEE!AA2217</f>
        <v>0</v>
      </c>
      <c r="Z2342" s="106">
        <f>[5]GUINEE!AB2217</f>
        <v>0</v>
      </c>
      <c r="AA2342" s="106">
        <f>[5]GUINEE!AC2217</f>
        <v>0</v>
      </c>
      <c r="AB2342" s="106">
        <v>0</v>
      </c>
      <c r="AC2342" s="106">
        <v>0</v>
      </c>
      <c r="AD2342" s="106">
        <v>0</v>
      </c>
      <c r="AE2342" s="106">
        <f>[5]GUINEE!AD2217</f>
        <v>0</v>
      </c>
      <c r="AF2342" s="106">
        <v>0</v>
      </c>
      <c r="AG2342" s="106">
        <v>0</v>
      </c>
      <c r="AH2342" s="106">
        <v>0</v>
      </c>
      <c r="AI2342" s="106">
        <v>0</v>
      </c>
      <c r="AJ2342" s="103">
        <f>[5]GUINEE!AE2217</f>
        <v>0</v>
      </c>
      <c r="AK2342" s="103">
        <v>0</v>
      </c>
      <c r="AL2342" s="103">
        <v>0</v>
      </c>
      <c r="AM2342" s="103">
        <v>0</v>
      </c>
      <c r="AN2342" s="103">
        <v>0</v>
      </c>
      <c r="AO2342" s="103">
        <f>[5]GUINEE!AF2217</f>
        <v>0</v>
      </c>
      <c r="AP2342" s="103">
        <v>0</v>
      </c>
      <c r="AQ2342" s="103">
        <v>0</v>
      </c>
      <c r="AR2342" s="103">
        <v>0</v>
      </c>
      <c r="AS2342" s="103">
        <f>[5]GUINEE!AJ2217</f>
        <v>0</v>
      </c>
      <c r="AT2342" s="103">
        <v>0</v>
      </c>
      <c r="AU2342" s="103">
        <v>0</v>
      </c>
      <c r="AV2342" s="103">
        <v>0</v>
      </c>
      <c r="AW2342" s="103">
        <v>0</v>
      </c>
      <c r="AX2342" s="103">
        <f>[5]GUINEE!AO2217</f>
        <v>0</v>
      </c>
      <c r="AY2342" s="103"/>
      <c r="AZ2342" s="103">
        <v>0</v>
      </c>
      <c r="BA2342" s="103">
        <v>0</v>
      </c>
      <c r="BB2342" s="103">
        <v>0</v>
      </c>
      <c r="BC2342" s="103">
        <v>0</v>
      </c>
      <c r="BD2342" s="103">
        <v>0</v>
      </c>
      <c r="BE2342" s="103">
        <v>0</v>
      </c>
      <c r="BF2342" s="103">
        <f>[5]GUINEE!AV2217</f>
        <v>0</v>
      </c>
      <c r="BG2342" s="103">
        <v>0</v>
      </c>
      <c r="BH2342" s="103">
        <v>0</v>
      </c>
      <c r="BI2342" s="103">
        <v>0</v>
      </c>
      <c r="BJ2342" s="103">
        <v>0</v>
      </c>
      <c r="BK2342" s="103">
        <v>0</v>
      </c>
      <c r="BL2342" s="103">
        <v>0</v>
      </c>
      <c r="BM2342" s="103">
        <v>0</v>
      </c>
      <c r="BN2342" s="103">
        <v>0</v>
      </c>
      <c r="BO2342" s="103">
        <f>[5]GUINEE!BE2217</f>
        <v>0</v>
      </c>
      <c r="BP2342" s="103">
        <v>0</v>
      </c>
      <c r="BQ2342" s="103">
        <v>0</v>
      </c>
      <c r="BR2342" s="103">
        <v>0</v>
      </c>
      <c r="BS2342" s="103">
        <v>0</v>
      </c>
      <c r="BT2342" s="103">
        <v>0</v>
      </c>
      <c r="BU2342" s="103">
        <v>0</v>
      </c>
      <c r="BV2342" s="103">
        <v>0</v>
      </c>
      <c r="BW2342" s="103">
        <v>0</v>
      </c>
      <c r="BX2342" s="103">
        <v>0</v>
      </c>
      <c r="BY2342" s="103">
        <v>0</v>
      </c>
      <c r="BZ2342" s="102">
        <v>0</v>
      </c>
      <c r="CA2342" s="103">
        <f>[5]GUINEE!BQ2217</f>
        <v>0</v>
      </c>
      <c r="CB2342" s="103">
        <v>0</v>
      </c>
      <c r="CC2342" s="103">
        <v>0</v>
      </c>
      <c r="CD2342" s="103">
        <v>0</v>
      </c>
      <c r="CE2342" s="103">
        <v>0</v>
      </c>
      <c r="CF2342" s="103">
        <v>0</v>
      </c>
      <c r="CG2342" s="103">
        <v>0</v>
      </c>
      <c r="CH2342" s="103">
        <v>0</v>
      </c>
      <c r="CI2342" s="103">
        <v>0</v>
      </c>
      <c r="CJ2342" s="102">
        <v>0</v>
      </c>
      <c r="CK2342" s="102">
        <v>0</v>
      </c>
      <c r="CL2342" s="103">
        <f>[5]GUINEE!CD2217</f>
        <v>0</v>
      </c>
      <c r="CM2342" s="103">
        <v>0</v>
      </c>
      <c r="CN2342" s="103">
        <v>0</v>
      </c>
      <c r="CO2342" s="103">
        <v>0</v>
      </c>
      <c r="CP2342" s="103">
        <v>0</v>
      </c>
      <c r="CQ2342" s="103">
        <v>0</v>
      </c>
      <c r="CR2342" s="103">
        <v>0</v>
      </c>
      <c r="CS2342" s="103">
        <v>0</v>
      </c>
      <c r="CT2342" s="103">
        <v>0</v>
      </c>
      <c r="CU2342" s="103">
        <v>0</v>
      </c>
      <c r="CV2342" s="103">
        <v>0</v>
      </c>
      <c r="CW2342" s="103">
        <v>0</v>
      </c>
      <c r="CX2342" s="103">
        <v>0</v>
      </c>
      <c r="CY2342" s="103">
        <v>0</v>
      </c>
      <c r="CZ2342" s="103">
        <v>0</v>
      </c>
      <c r="DA2342" s="103">
        <f>[5]GUINEE!CP2217</f>
        <v>0</v>
      </c>
      <c r="DB2342" s="102">
        <v>0</v>
      </c>
      <c r="DC2342" s="102">
        <v>0</v>
      </c>
      <c r="DD2342" s="102">
        <v>0</v>
      </c>
      <c r="DE2342" s="102">
        <v>0</v>
      </c>
      <c r="DF2342" s="102">
        <v>0</v>
      </c>
      <c r="DG2342" s="102">
        <v>0</v>
      </c>
      <c r="DH2342" s="102">
        <v>0</v>
      </c>
      <c r="DI2342" s="102">
        <v>0</v>
      </c>
      <c r="DJ2342" s="102">
        <v>0</v>
      </c>
      <c r="DK2342" s="102">
        <v>0</v>
      </c>
      <c r="DL2342" s="102">
        <v>0</v>
      </c>
      <c r="DM2342" s="102">
        <v>0</v>
      </c>
      <c r="DN2342" s="104">
        <f>[5]GUINEE!DC2217</f>
        <v>0</v>
      </c>
      <c r="DO2342" s="102">
        <v>0</v>
      </c>
      <c r="DP2342" s="102">
        <v>0</v>
      </c>
      <c r="DQ2342" s="102">
        <v>0</v>
      </c>
      <c r="DR2342" s="102">
        <v>0</v>
      </c>
      <c r="DS2342" s="102">
        <v>0</v>
      </c>
      <c r="DT2342" s="102">
        <v>0</v>
      </c>
      <c r="DU2342" s="102">
        <v>0</v>
      </c>
      <c r="DV2342" s="105">
        <f>[5]GUINEE!DN2217</f>
        <v>0</v>
      </c>
      <c r="DW2342" s="106">
        <f>[5]GUINEE!DO2217</f>
        <v>0</v>
      </c>
      <c r="DX2342" s="107">
        <f>[5]GUINEE!DP2217</f>
        <v>0</v>
      </c>
      <c r="DZ2342" s="106">
        <f>[5]GUINEE!DR2217</f>
        <v>0</v>
      </c>
      <c r="EC2342" s="106">
        <f>[5]GUINEE!DU2217</f>
        <v>0</v>
      </c>
      <c r="EF2342" s="106">
        <f>[5]GUINEE!DX2217</f>
        <v>0</v>
      </c>
      <c r="EI2342" s="106">
        <f>[5]GUINEE!EA2217</f>
        <v>0</v>
      </c>
      <c r="EL2342" s="106">
        <f>[5]GUINEE!ED2217</f>
        <v>0</v>
      </c>
      <c r="EO2342" s="106">
        <f>[5]GUINEE!EG2217</f>
        <v>0</v>
      </c>
    </row>
    <row r="2343" spans="1:145" s="99" customFormat="1" ht="15.5" hidden="1" x14ac:dyDescent="0.35">
      <c r="A2343" s="374" t="s">
        <v>486</v>
      </c>
      <c r="B2343" s="106" t="e">
        <f>[6]TCHAD!D2300</f>
        <v>#REF!</v>
      </c>
      <c r="C2343" s="106" t="e">
        <f>[6]TCHAD!E2300</f>
        <v>#REF!</v>
      </c>
      <c r="D2343" s="106" t="e">
        <f>[6]TCHAD!F2300</f>
        <v>#REF!</v>
      </c>
      <c r="E2343" s="106" t="e">
        <f>[6]TCHAD!G2300</f>
        <v>#REF!</v>
      </c>
      <c r="F2343" s="106" t="e">
        <f>[6]TCHAD!H2300</f>
        <v>#REF!</v>
      </c>
      <c r="G2343" s="106" t="e">
        <f>[6]TCHAD!I2300</f>
        <v>#REF!</v>
      </c>
      <c r="H2343" s="106" t="e">
        <f>[6]TCHAD!J2300</f>
        <v>#REF!</v>
      </c>
      <c r="I2343" s="106" t="e">
        <f>[6]TCHAD!K2300</f>
        <v>#REF!</v>
      </c>
      <c r="J2343" s="106" t="e">
        <f>[6]TCHAD!L2300</f>
        <v>#REF!</v>
      </c>
      <c r="K2343" s="106" t="e">
        <f>[6]TCHAD!M2300</f>
        <v>#REF!</v>
      </c>
      <c r="L2343" s="106" t="e">
        <f>[6]TCHAD!N2300</f>
        <v>#REF!</v>
      </c>
      <c r="M2343" s="106" t="e">
        <f>[6]TCHAD!O2300</f>
        <v>#REF!</v>
      </c>
      <c r="N2343" s="106" t="e">
        <f>[6]TCHAD!P2300</f>
        <v>#REF!</v>
      </c>
      <c r="O2343" s="106" t="e">
        <f>[6]TCHAD!Q2300</f>
        <v>#REF!</v>
      </c>
      <c r="P2343" s="106" t="e">
        <f>[6]TCHAD!R2300</f>
        <v>#REF!</v>
      </c>
      <c r="Q2343" s="106" t="e">
        <f>[6]TCHAD!S2300</f>
        <v>#REF!</v>
      </c>
      <c r="R2343" s="106" t="e">
        <f>[6]TCHAD!T2300</f>
        <v>#REF!</v>
      </c>
      <c r="S2343" s="106" t="e">
        <f>[6]TCHAD!U2300</f>
        <v>#REF!</v>
      </c>
      <c r="T2343" s="106" t="e">
        <f>[6]TCHAD!V2300</f>
        <v>#REF!</v>
      </c>
      <c r="U2343" s="106" t="e">
        <f>[6]TCHAD!W2300</f>
        <v>#REF!</v>
      </c>
      <c r="V2343" s="106" t="e">
        <f>[6]TCHAD!X2300</f>
        <v>#REF!</v>
      </c>
      <c r="W2343" s="106" t="e">
        <f>[6]TCHAD!Y2300</f>
        <v>#REF!</v>
      </c>
      <c r="X2343" s="106" t="e">
        <f>[6]TCHAD!Z2300</f>
        <v>#REF!</v>
      </c>
      <c r="Y2343" s="106" t="e">
        <f>[6]TCHAD!AA2300</f>
        <v>#REF!</v>
      </c>
      <c r="Z2343" s="106" t="e">
        <f>[6]TCHAD!AB2300</f>
        <v>#REF!</v>
      </c>
      <c r="AA2343" s="106" t="e">
        <f>[6]TCHAD!AC2300</f>
        <v>#REF!</v>
      </c>
      <c r="AB2343" s="106">
        <v>0</v>
      </c>
      <c r="AC2343" s="106">
        <v>0</v>
      </c>
      <c r="AD2343" s="106">
        <v>0</v>
      </c>
      <c r="AE2343" s="106" t="e">
        <f>[6]TCHAD!AH2300</f>
        <v>#REF!</v>
      </c>
      <c r="AF2343" s="106">
        <v>0</v>
      </c>
      <c r="AG2343" s="106">
        <v>0</v>
      </c>
      <c r="AH2343" s="106">
        <v>0</v>
      </c>
      <c r="AI2343" s="106">
        <v>0</v>
      </c>
      <c r="AJ2343" s="103" t="e">
        <f>[6]TCHAD!AM2300</f>
        <v>#REF!</v>
      </c>
      <c r="AK2343" s="103">
        <v>0</v>
      </c>
      <c r="AL2343" s="103">
        <v>0</v>
      </c>
      <c r="AM2343" s="103">
        <v>0</v>
      </c>
      <c r="AN2343" s="103">
        <v>0</v>
      </c>
      <c r="AO2343" s="103" t="e">
        <f>[6]TCHAD!AR2300</f>
        <v>#REF!</v>
      </c>
      <c r="AP2343" s="103">
        <v>0</v>
      </c>
      <c r="AQ2343" s="103">
        <v>0</v>
      </c>
      <c r="AR2343" s="103">
        <v>0</v>
      </c>
      <c r="AS2343" s="103">
        <f>[6]TCHAD!AV2300</f>
        <v>71169</v>
      </c>
      <c r="AT2343" s="103">
        <v>0</v>
      </c>
      <c r="AU2343" s="103">
        <v>89276</v>
      </c>
      <c r="AV2343" s="103">
        <v>89276</v>
      </c>
      <c r="AW2343" s="103">
        <v>89276</v>
      </c>
      <c r="AX2343" s="103">
        <f>[6]TCHAD!BA2300</f>
        <v>89276</v>
      </c>
      <c r="AY2343" s="103"/>
      <c r="AZ2343" s="103">
        <v>87054.667287695498</v>
      </c>
      <c r="BA2343" s="103">
        <v>84951.591694077171</v>
      </c>
      <c r="BB2343" s="103">
        <v>90260.173975260768</v>
      </c>
      <c r="BC2343" s="103">
        <v>87863.616787097591</v>
      </c>
      <c r="BD2343" s="103">
        <v>88946.791048810512</v>
      </c>
      <c r="BE2343" s="103">
        <v>86064.721185763017</v>
      </c>
      <c r="BF2343" s="103">
        <f>[6]TCHAD!BH2300</f>
        <v>88229.648214999717</v>
      </c>
      <c r="BG2343" s="103">
        <v>89563.943668416352</v>
      </c>
      <c r="BH2343" s="103">
        <v>85523.154534765577</v>
      </c>
      <c r="BI2343" s="103">
        <v>86826.043311217232</v>
      </c>
      <c r="BJ2343" s="103">
        <v>83563.552476609519</v>
      </c>
      <c r="BK2343" s="103">
        <v>86174.261936880299</v>
      </c>
      <c r="BL2343" s="103">
        <v>83161.723064771271</v>
      </c>
      <c r="BM2343" s="103">
        <v>86599.541750474498</v>
      </c>
      <c r="BN2343" s="103">
        <v>83827.827982830859</v>
      </c>
      <c r="BO2343" s="103">
        <f>[6]TCHAD!BQ2300</f>
        <v>85759.124284205565</v>
      </c>
      <c r="BP2343" s="103">
        <v>87998.080888742144</v>
      </c>
      <c r="BQ2343" s="103">
        <v>87998.080888742144</v>
      </c>
      <c r="BR2343" s="103">
        <v>81491.376078825095</v>
      </c>
      <c r="BS2343" s="103">
        <v>71482.980354395244</v>
      </c>
      <c r="BT2343" s="103">
        <v>80422.799483248687</v>
      </c>
      <c r="BU2343" s="103">
        <v>76258.229484162715</v>
      </c>
      <c r="BV2343" s="103">
        <v>72062.652548714497</v>
      </c>
      <c r="BW2343" s="103">
        <v>81701.507606167026</v>
      </c>
      <c r="BX2343" s="103">
        <v>78226.875608671966</v>
      </c>
      <c r="BY2343" s="103">
        <v>74775.573796656958</v>
      </c>
      <c r="BZ2343" s="102">
        <v>80195.163950942006</v>
      </c>
      <c r="CA2343" s="103">
        <f>[6]TCHAD!CC2300</f>
        <v>77934.797592068746</v>
      </c>
      <c r="CB2343" s="103">
        <v>82386.335762158749</v>
      </c>
      <c r="CC2343" s="103">
        <v>82095.705847536621</v>
      </c>
      <c r="CD2343" s="103">
        <v>78230.5060584077</v>
      </c>
      <c r="CE2343" s="103">
        <v>80038.351236325005</v>
      </c>
      <c r="CF2343" s="103">
        <v>79620.868639037086</v>
      </c>
      <c r="CG2343" s="103">
        <v>75544.018673951563</v>
      </c>
      <c r="CH2343" s="103">
        <v>82761.89431739517</v>
      </c>
      <c r="CI2343" s="103">
        <v>81452.1930066473</v>
      </c>
      <c r="CJ2343" s="102">
        <v>83219.698550053334</v>
      </c>
      <c r="CK2343" s="102">
        <v>82201.911625951849</v>
      </c>
      <c r="CL2343" s="103">
        <f>[6]TCHAD!CN2300</f>
        <v>80077.603661558562</v>
      </c>
      <c r="CM2343" s="103">
        <v>80525.245080255569</v>
      </c>
      <c r="CN2343" s="103">
        <v>83767.406631556718</v>
      </c>
      <c r="CO2343" s="103">
        <v>82451.911748224491</v>
      </c>
      <c r="CP2343" s="103">
        <v>87383.658284004559</v>
      </c>
      <c r="CQ2343" s="103">
        <v>82429.118330389669</v>
      </c>
      <c r="CR2343" s="103">
        <v>74044.915945181274</v>
      </c>
      <c r="CS2343" s="103">
        <v>88400.318055703581</v>
      </c>
      <c r="CT2343" s="103">
        <v>84867.377855435843</v>
      </c>
      <c r="CU2343" s="103">
        <v>75233.817010877043</v>
      </c>
      <c r="CV2343" s="103">
        <v>86955.084802384386</v>
      </c>
      <c r="CW2343" s="103">
        <v>84188.701088715039</v>
      </c>
      <c r="CX2343" s="103">
        <v>85963.37163713605</v>
      </c>
      <c r="CY2343" s="103">
        <v>84640.710878991697</v>
      </c>
      <c r="CZ2343" s="103">
        <v>77251.747524794468</v>
      </c>
      <c r="DA2343" s="103">
        <f>[6]TCHAD!CZ2300</f>
        <v>86771.90832994727</v>
      </c>
      <c r="DB2343" s="102">
        <v>86487.928342572486</v>
      </c>
      <c r="DC2343" s="102">
        <v>84576.207376717546</v>
      </c>
      <c r="DD2343" s="102">
        <v>81833.706513853977</v>
      </c>
      <c r="DE2343" s="102">
        <v>85318.345607884505</v>
      </c>
      <c r="DF2343" s="102">
        <v>83739.823508123649</v>
      </c>
      <c r="DG2343" s="102">
        <v>81132.222033123209</v>
      </c>
      <c r="DH2343" s="102">
        <v>87359.255640229982</v>
      </c>
      <c r="DI2343" s="102">
        <v>84877.852080267839</v>
      </c>
      <c r="DJ2343" s="102">
        <v>81899.149777634011</v>
      </c>
      <c r="DK2343" s="102">
        <v>87853.573316539594</v>
      </c>
      <c r="DL2343" s="102">
        <v>85262.13096243309</v>
      </c>
      <c r="DM2343" s="102">
        <v>82141.530011113791</v>
      </c>
      <c r="DN2343" s="104">
        <f>[6]TCHAD!DM2300</f>
        <v>85139.60796391037</v>
      </c>
      <c r="DO2343" s="102">
        <v>82141.530011113791</v>
      </c>
      <c r="DP2343" s="102">
        <v>84382.875735648442</v>
      </c>
      <c r="DQ2343" s="102">
        <v>83299.531176125995</v>
      </c>
      <c r="DR2343" s="102">
        <v>80843.402055301951</v>
      </c>
      <c r="DS2343" s="102">
        <v>85162.174180400296</v>
      </c>
      <c r="DT2343" s="102">
        <v>84099.907332012983</v>
      </c>
      <c r="DU2343" s="102">
        <v>83455.875215715743</v>
      </c>
      <c r="DV2343" s="105">
        <f>[6]TCHAD!DW2300</f>
        <v>82911.811698688543</v>
      </c>
      <c r="DW2343" s="106">
        <f>[6]TCHAD!DX2300</f>
        <v>82137.355717096856</v>
      </c>
      <c r="DX2343" s="107">
        <f>[6]TCHAD!DY2300</f>
        <v>80812.046211232519</v>
      </c>
      <c r="DZ2343" s="106">
        <f>[6]TCHAD!EA2300</f>
        <v>78884.886310847272</v>
      </c>
      <c r="EC2343" s="106">
        <f>[6]TCHAD!ED2300</f>
        <v>79168.792336724597</v>
      </c>
      <c r="EF2343" s="106">
        <f>[6]TCHAD!EG2300</f>
        <v>78794.829675127388</v>
      </c>
      <c r="EI2343" s="106">
        <f>[6]TCHAD!EJ2300</f>
        <v>78811.694262251185</v>
      </c>
      <c r="EL2343" s="106">
        <f>[6]TCHAD!EM2300</f>
        <v>79010.471051210159</v>
      </c>
      <c r="EO2343" s="106">
        <f>[6]TCHAD!EP2300</f>
        <v>79482.688551635569</v>
      </c>
    </row>
    <row r="2344" spans="1:145" s="99" customFormat="1" ht="15.5" hidden="1" x14ac:dyDescent="0.35">
      <c r="A2344" s="374" t="s">
        <v>611</v>
      </c>
      <c r="B2344" s="106" t="e">
        <f>SUM(B2338:B2343)</f>
        <v>#REF!</v>
      </c>
      <c r="C2344" s="106" t="e">
        <f t="shared" ref="C2344:AA2344" si="2389">SUM(C2338:C2343)</f>
        <v>#REF!</v>
      </c>
      <c r="D2344" s="106" t="e">
        <f t="shared" si="2389"/>
        <v>#REF!</v>
      </c>
      <c r="E2344" s="106" t="e">
        <f t="shared" si="2389"/>
        <v>#REF!</v>
      </c>
      <c r="F2344" s="106" t="e">
        <f t="shared" si="2389"/>
        <v>#REF!</v>
      </c>
      <c r="G2344" s="106" t="e">
        <f t="shared" si="2389"/>
        <v>#REF!</v>
      </c>
      <c r="H2344" s="106" t="e">
        <f t="shared" si="2389"/>
        <v>#REF!</v>
      </c>
      <c r="I2344" s="106" t="e">
        <f t="shared" si="2389"/>
        <v>#REF!</v>
      </c>
      <c r="J2344" s="106" t="e">
        <f t="shared" si="2389"/>
        <v>#REF!</v>
      </c>
      <c r="K2344" s="106" t="e">
        <f t="shared" si="2389"/>
        <v>#REF!</v>
      </c>
      <c r="L2344" s="106" t="e">
        <f t="shared" si="2389"/>
        <v>#REF!</v>
      </c>
      <c r="M2344" s="106" t="e">
        <f t="shared" si="2389"/>
        <v>#REF!</v>
      </c>
      <c r="N2344" s="106" t="e">
        <f t="shared" si="2389"/>
        <v>#REF!</v>
      </c>
      <c r="O2344" s="106" t="e">
        <f t="shared" si="2389"/>
        <v>#REF!</v>
      </c>
      <c r="P2344" s="106" t="e">
        <f t="shared" si="2389"/>
        <v>#REF!</v>
      </c>
      <c r="Q2344" s="106" t="e">
        <f t="shared" si="2389"/>
        <v>#REF!</v>
      </c>
      <c r="R2344" s="106" t="e">
        <f t="shared" si="2389"/>
        <v>#REF!</v>
      </c>
      <c r="S2344" s="106" t="e">
        <f t="shared" si="2389"/>
        <v>#REF!</v>
      </c>
      <c r="T2344" s="106" t="e">
        <f t="shared" si="2389"/>
        <v>#REF!</v>
      </c>
      <c r="U2344" s="106" t="e">
        <f t="shared" si="2389"/>
        <v>#REF!</v>
      </c>
      <c r="V2344" s="106" t="e">
        <f t="shared" si="2389"/>
        <v>#REF!</v>
      </c>
      <c r="W2344" s="106" t="e">
        <f t="shared" si="2389"/>
        <v>#REF!</v>
      </c>
      <c r="X2344" s="106" t="e">
        <f t="shared" si="2389"/>
        <v>#REF!</v>
      </c>
      <c r="Y2344" s="106" t="e">
        <f t="shared" si="2389"/>
        <v>#REF!</v>
      </c>
      <c r="Z2344" s="106" t="e">
        <f t="shared" si="2389"/>
        <v>#REF!</v>
      </c>
      <c r="AA2344" s="106" t="e">
        <f t="shared" si="2389"/>
        <v>#REF!</v>
      </c>
      <c r="AB2344" s="106">
        <v>37713</v>
      </c>
      <c r="AC2344" s="106">
        <v>37713</v>
      </c>
      <c r="AD2344" s="106">
        <v>37713</v>
      </c>
      <c r="AE2344" s="106" t="e">
        <f>SUM(AE2338:AE2343)</f>
        <v>#REF!</v>
      </c>
      <c r="AF2344" s="106">
        <v>42.113</v>
      </c>
      <c r="AG2344" s="106">
        <v>87.067999999999998</v>
      </c>
      <c r="AH2344" s="106">
        <v>87.067999999999998</v>
      </c>
      <c r="AI2344" s="106">
        <v>87.067999999999998</v>
      </c>
      <c r="AJ2344" s="103" t="e">
        <f>SUM(AJ2338:AJ2343)</f>
        <v>#REF!</v>
      </c>
      <c r="AK2344" s="103">
        <v>45</v>
      </c>
      <c r="AL2344" s="103">
        <v>45</v>
      </c>
      <c r="AM2344" s="103">
        <v>45</v>
      </c>
      <c r="AN2344" s="103">
        <v>45</v>
      </c>
      <c r="AO2344" s="103" t="e">
        <f>SUM(AO2338:AO2343)</f>
        <v>#REF!</v>
      </c>
      <c r="AP2344" s="103">
        <v>45</v>
      </c>
      <c r="AQ2344" s="103">
        <v>45</v>
      </c>
      <c r="AR2344" s="103">
        <v>45</v>
      </c>
      <c r="AS2344" s="103" t="e">
        <f>SUM(AS2338:AS2343)</f>
        <v>#REF!</v>
      </c>
      <c r="AT2344" s="103">
        <v>45</v>
      </c>
      <c r="AU2344" s="103">
        <v>89321</v>
      </c>
      <c r="AV2344" s="103">
        <v>89321</v>
      </c>
      <c r="AW2344" s="103">
        <v>89321</v>
      </c>
      <c r="AX2344" s="103" t="e">
        <f>SUM(AX2338:AX2343)</f>
        <v>#REF!</v>
      </c>
      <c r="AY2344" s="103"/>
      <c r="AZ2344" s="103">
        <v>87099.667287695498</v>
      </c>
      <c r="BA2344" s="103">
        <v>84996.591694077171</v>
      </c>
      <c r="BB2344" s="103">
        <v>90305.173975260768</v>
      </c>
      <c r="BC2344" s="103">
        <v>87908.616787097591</v>
      </c>
      <c r="BD2344" s="103">
        <v>88991.791048810512</v>
      </c>
      <c r="BE2344" s="103">
        <v>86109.721185763017</v>
      </c>
      <c r="BF2344" s="103" t="e">
        <f>SUM(BF2338:BF2343)</f>
        <v>#REF!</v>
      </c>
      <c r="BG2344" s="103">
        <v>89608.943668416352</v>
      </c>
      <c r="BH2344" s="103">
        <v>85568.154534765577</v>
      </c>
      <c r="BI2344" s="103">
        <v>86871.043311217232</v>
      </c>
      <c r="BJ2344" s="103">
        <v>83608.552476609519</v>
      </c>
      <c r="BK2344" s="103">
        <v>86219.261936880299</v>
      </c>
      <c r="BL2344" s="103">
        <v>83206.723064771271</v>
      </c>
      <c r="BM2344" s="103">
        <v>86644.541750474498</v>
      </c>
      <c r="BN2344" s="103">
        <v>83872.827982830859</v>
      </c>
      <c r="BO2344" s="103" t="e">
        <f>SUM(BO2338:BO2343)</f>
        <v>#REF!</v>
      </c>
      <c r="BP2344" s="103">
        <v>88043.080888742144</v>
      </c>
      <c r="BQ2344" s="103">
        <v>88043.080888742144</v>
      </c>
      <c r="BR2344" s="103">
        <v>81536.376078825095</v>
      </c>
      <c r="BS2344" s="103">
        <v>71527.980354395244</v>
      </c>
      <c r="BT2344" s="103">
        <v>80467.799483248687</v>
      </c>
      <c r="BU2344" s="103">
        <v>76303.229484162715</v>
      </c>
      <c r="BV2344" s="103">
        <v>72107.652548714497</v>
      </c>
      <c r="BW2344" s="103">
        <v>81746.507606167026</v>
      </c>
      <c r="BX2344" s="103">
        <v>78271.875608671966</v>
      </c>
      <c r="BY2344" s="103">
        <v>74820.573796656958</v>
      </c>
      <c r="BZ2344" s="102">
        <v>80240.163950942006</v>
      </c>
      <c r="CA2344" s="103" t="e">
        <f>SUM(CA2338:CA2343)</f>
        <v>#REF!</v>
      </c>
      <c r="CB2344" s="103" t="e">
        <v>#REF!</v>
      </c>
      <c r="CC2344" s="103" t="e">
        <v>#REF!</v>
      </c>
      <c r="CD2344" s="103" t="e">
        <v>#REF!</v>
      </c>
      <c r="CE2344" s="103">
        <v>80312.422038317425</v>
      </c>
      <c r="CF2344" s="103">
        <v>79892.454013798182</v>
      </c>
      <c r="CG2344" s="103">
        <v>75809.520195618185</v>
      </c>
      <c r="CH2344" s="103">
        <v>83036.466381604376</v>
      </c>
      <c r="CI2344" s="103">
        <v>81725.33726969843</v>
      </c>
      <c r="CJ2344" s="102">
        <v>83501.651817995909</v>
      </c>
      <c r="CK2344" s="102">
        <v>82483.543452065031</v>
      </c>
      <c r="CL2344" s="103" t="e">
        <f>SUM(CL2338:CL2343)</f>
        <v>#REF!</v>
      </c>
      <c r="CM2344" s="103">
        <v>80813.326870150137</v>
      </c>
      <c r="CN2344" s="103">
        <v>84050.190074131999</v>
      </c>
      <c r="CO2344" s="103">
        <v>82736.649209286494</v>
      </c>
      <c r="CP2344" s="103">
        <v>87666.214771107771</v>
      </c>
      <c r="CQ2344" s="103">
        <v>82710.990020242025</v>
      </c>
      <c r="CR2344" s="103">
        <v>74322.170890196619</v>
      </c>
      <c r="CS2344" s="103">
        <v>88667.79007000741</v>
      </c>
      <c r="CT2344" s="103">
        <v>85143.370061579393</v>
      </c>
      <c r="CU2344" s="103">
        <v>75514.997092444115</v>
      </c>
      <c r="CV2344" s="103">
        <v>87231.904050862635</v>
      </c>
      <c r="CW2344" s="103">
        <v>84472.934042452442</v>
      </c>
      <c r="CX2344" s="103">
        <v>86237.839921493476</v>
      </c>
      <c r="CY2344" s="103">
        <v>84923.247642699091</v>
      </c>
      <c r="CZ2344" s="103">
        <v>77541.062613996692</v>
      </c>
      <c r="DA2344" s="103" t="e">
        <f t="shared" ref="DA2344" si="2390">SUM(DA2338:DA2343)</f>
        <v>#REF!</v>
      </c>
      <c r="DB2344" s="102">
        <v>86786.085574083525</v>
      </c>
      <c r="DC2344" s="102">
        <v>84876.638466757868</v>
      </c>
      <c r="DD2344" s="102">
        <v>82135.404792829431</v>
      </c>
      <c r="DE2344" s="102">
        <v>85593.591371591014</v>
      </c>
      <c r="DF2344" s="102">
        <v>84018.202805448018</v>
      </c>
      <c r="DG2344" s="102">
        <v>81411.062807937211</v>
      </c>
      <c r="DH2344" s="102">
        <v>87627.951977018878</v>
      </c>
      <c r="DI2344" s="102">
        <v>85151.089233638297</v>
      </c>
      <c r="DJ2344" s="102">
        <v>82172.211037162808</v>
      </c>
      <c r="DK2344" s="102">
        <v>88127.289651144572</v>
      </c>
      <c r="DL2344" s="102">
        <v>85536.435949781066</v>
      </c>
      <c r="DM2344" s="102">
        <v>82416.696006451908</v>
      </c>
      <c r="DN2344" s="104" t="e">
        <f t="shared" ref="DN2344" si="2391">SUM(DN2338:DN2343)</f>
        <v>#REF!</v>
      </c>
      <c r="DO2344" s="102">
        <v>82416.696006451908</v>
      </c>
      <c r="DP2344" s="102">
        <v>84672.345470278524</v>
      </c>
      <c r="DQ2344" s="102">
        <v>83592.551448869097</v>
      </c>
      <c r="DR2344" s="102">
        <v>81140.88157991365</v>
      </c>
      <c r="DS2344" s="102">
        <v>85447.639347336619</v>
      </c>
      <c r="DT2344" s="102">
        <v>84390.189584625419</v>
      </c>
      <c r="DU2344" s="102">
        <v>83741.531183848783</v>
      </c>
      <c r="DV2344" s="105" t="e">
        <f>SUM(DV2338:DV2343)</f>
        <v>#REF!</v>
      </c>
      <c r="DW2344" s="106" t="e">
        <f>SUM(DW2338:DW2343)</f>
        <v>#REF!</v>
      </c>
      <c r="DX2344" s="107" t="e">
        <f>SUM(DX2338:DX2343)</f>
        <v>#REF!</v>
      </c>
      <c r="DZ2344" s="106" t="e">
        <f>SUM(DZ2338:DZ2343)</f>
        <v>#REF!</v>
      </c>
      <c r="EC2344" s="106" t="e">
        <f>SUM(EC2338:EC2343)</f>
        <v>#REF!</v>
      </c>
      <c r="EF2344" s="106" t="e">
        <f>SUM(EF2338:EF2343)</f>
        <v>#REF!</v>
      </c>
      <c r="EI2344" s="106" t="e">
        <f>SUM(EI2338:EI2343)</f>
        <v>#REF!</v>
      </c>
      <c r="EL2344" s="106" t="e">
        <f>SUM(EL2338:EL2343)</f>
        <v>#REF!</v>
      </c>
      <c r="EO2344" s="106" t="e">
        <f>SUM(EO2338:EO2343)</f>
        <v>#REF!</v>
      </c>
    </row>
    <row r="2345" spans="1:145" s="99" customFormat="1" ht="14.15" hidden="1" customHeight="1" x14ac:dyDescent="0.35">
      <c r="A2345" s="373" t="s">
        <v>733</v>
      </c>
      <c r="B2345" s="106"/>
      <c r="C2345" s="106"/>
      <c r="D2345" s="106"/>
      <c r="E2345" s="106"/>
      <c r="F2345" s="106"/>
      <c r="G2345" s="106"/>
      <c r="H2345" s="106"/>
      <c r="I2345" s="106"/>
      <c r="J2345" s="106"/>
      <c r="K2345" s="106"/>
      <c r="L2345" s="106"/>
      <c r="M2345" s="106"/>
      <c r="N2345" s="106"/>
      <c r="O2345" s="106"/>
      <c r="P2345" s="106"/>
      <c r="Q2345" s="106"/>
      <c r="R2345" s="106"/>
      <c r="S2345" s="106"/>
      <c r="T2345" s="106"/>
      <c r="U2345" s="106"/>
      <c r="V2345" s="106"/>
      <c r="W2345" s="106"/>
      <c r="X2345" s="106"/>
      <c r="Y2345" s="106"/>
      <c r="Z2345" s="106"/>
      <c r="AA2345" s="106"/>
      <c r="AB2345" s="106"/>
      <c r="AC2345" s="106"/>
      <c r="AD2345" s="106"/>
      <c r="AE2345" s="106"/>
      <c r="AF2345" s="106"/>
      <c r="AG2345" s="106"/>
      <c r="AH2345" s="106"/>
      <c r="AI2345" s="106"/>
      <c r="AJ2345" s="103"/>
      <c r="AK2345" s="103"/>
      <c r="AL2345" s="103"/>
      <c r="AM2345" s="103"/>
      <c r="AN2345" s="103"/>
      <c r="AO2345" s="103"/>
      <c r="AP2345" s="103"/>
      <c r="AQ2345" s="103"/>
      <c r="AR2345" s="103"/>
      <c r="AS2345" s="103"/>
      <c r="AT2345" s="103"/>
      <c r="AU2345" s="103"/>
      <c r="AV2345" s="103"/>
      <c r="AW2345" s="103"/>
      <c r="AX2345" s="103"/>
      <c r="AY2345" s="103"/>
      <c r="AZ2345" s="103"/>
      <c r="BA2345" s="103"/>
      <c r="BB2345" s="103"/>
      <c r="BC2345" s="103"/>
      <c r="BD2345" s="103"/>
      <c r="BE2345" s="103"/>
      <c r="BF2345" s="103"/>
      <c r="BG2345" s="103"/>
      <c r="BH2345" s="103"/>
      <c r="BI2345" s="103"/>
      <c r="BJ2345" s="103"/>
      <c r="BK2345" s="103"/>
      <c r="BL2345" s="103"/>
      <c r="BM2345" s="103"/>
      <c r="BN2345" s="103"/>
      <c r="BO2345" s="103"/>
      <c r="BP2345" s="103"/>
      <c r="BQ2345" s="103"/>
      <c r="BR2345" s="103"/>
      <c r="BS2345" s="103"/>
      <c r="BT2345" s="103"/>
      <c r="BU2345" s="103"/>
      <c r="BV2345" s="103"/>
      <c r="BW2345" s="103"/>
      <c r="BX2345" s="103"/>
      <c r="BY2345" s="103"/>
      <c r="BZ2345" s="102"/>
      <c r="CA2345" s="103"/>
      <c r="CB2345" s="103"/>
      <c r="CC2345" s="103"/>
      <c r="CD2345" s="103"/>
      <c r="CE2345" s="103"/>
      <c r="CF2345" s="103"/>
      <c r="CG2345" s="103"/>
      <c r="CH2345" s="103"/>
      <c r="CI2345" s="103"/>
      <c r="CJ2345" s="102"/>
      <c r="CK2345" s="102"/>
      <c r="CL2345" s="103"/>
      <c r="CM2345" s="103"/>
      <c r="CN2345" s="103"/>
      <c r="CO2345" s="103"/>
      <c r="CP2345" s="103"/>
      <c r="CQ2345" s="103"/>
      <c r="CR2345" s="103"/>
      <c r="CS2345" s="103"/>
      <c r="CT2345" s="103"/>
      <c r="CU2345" s="103"/>
      <c r="CV2345" s="103"/>
      <c r="CW2345" s="103"/>
      <c r="CX2345" s="103"/>
      <c r="CY2345" s="103"/>
      <c r="CZ2345" s="103"/>
      <c r="DA2345" s="103"/>
      <c r="DB2345" s="102"/>
      <c r="DC2345" s="102"/>
      <c r="DD2345" s="102"/>
      <c r="DE2345" s="102"/>
      <c r="DF2345" s="102"/>
      <c r="DG2345" s="102"/>
      <c r="DH2345" s="102"/>
      <c r="DI2345" s="102"/>
      <c r="DJ2345" s="102"/>
      <c r="DK2345" s="102"/>
      <c r="DL2345" s="102"/>
      <c r="DM2345" s="102"/>
      <c r="DN2345" s="104"/>
      <c r="DO2345" s="102"/>
      <c r="DP2345" s="102"/>
      <c r="DQ2345" s="102"/>
      <c r="DR2345" s="102"/>
      <c r="DS2345" s="102"/>
      <c r="DT2345" s="102"/>
      <c r="DU2345" s="102"/>
      <c r="DV2345" s="105"/>
      <c r="DW2345" s="106"/>
      <c r="DX2345" s="107"/>
      <c r="DZ2345" s="106"/>
      <c r="EC2345" s="106"/>
      <c r="EF2345" s="106"/>
      <c r="EI2345" s="106"/>
      <c r="EL2345" s="106"/>
      <c r="EO2345" s="106"/>
    </row>
    <row r="2346" spans="1:145" s="99" customFormat="1" ht="14.15" hidden="1" customHeight="1" x14ac:dyDescent="0.35">
      <c r="A2346" s="374" t="s">
        <v>488</v>
      </c>
      <c r="B2346" s="106" t="e">
        <f t="shared" ref="B2346:Q2350" si="2392">(B1491*1000/12)/B2339</f>
        <v>#REF!</v>
      </c>
      <c r="C2346" s="106" t="e">
        <f t="shared" si="2392"/>
        <v>#REF!</v>
      </c>
      <c r="D2346" s="106" t="e">
        <f t="shared" si="2392"/>
        <v>#REF!</v>
      </c>
      <c r="E2346" s="106" t="e">
        <f t="shared" si="2392"/>
        <v>#REF!</v>
      </c>
      <c r="F2346" s="106" t="e">
        <f t="shared" si="2392"/>
        <v>#REF!</v>
      </c>
      <c r="G2346" s="106" t="e">
        <f t="shared" si="2392"/>
        <v>#REF!</v>
      </c>
      <c r="H2346" s="106" t="e">
        <f t="shared" si="2392"/>
        <v>#REF!</v>
      </c>
      <c r="I2346" s="106">
        <f t="shared" si="2392"/>
        <v>104.94764868264157</v>
      </c>
      <c r="J2346" s="106">
        <f t="shared" si="2392"/>
        <v>110.74763170449124</v>
      </c>
      <c r="K2346" s="106">
        <f t="shared" si="2392"/>
        <v>107.87072567579091</v>
      </c>
      <c r="L2346" s="106">
        <f t="shared" si="2392"/>
        <v>112.09841638477981</v>
      </c>
      <c r="M2346" s="192">
        <f t="shared" si="2392"/>
        <v>109.18829831067161</v>
      </c>
      <c r="N2346" s="192" t="s">
        <v>85</v>
      </c>
      <c r="O2346" s="192" t="s">
        <v>85</v>
      </c>
      <c r="P2346" s="192" t="s">
        <v>85</v>
      </c>
      <c r="Q2346" s="192" t="s">
        <v>85</v>
      </c>
      <c r="R2346" s="192" t="s">
        <v>85</v>
      </c>
      <c r="S2346" s="192" t="s">
        <v>85</v>
      </c>
      <c r="T2346" s="192" t="s">
        <v>85</v>
      </c>
      <c r="U2346" s="192" t="s">
        <v>85</v>
      </c>
      <c r="V2346" s="192" t="s">
        <v>85</v>
      </c>
      <c r="W2346" s="192" t="s">
        <v>85</v>
      </c>
      <c r="X2346" s="192" t="s">
        <v>85</v>
      </c>
      <c r="Y2346" s="192" t="s">
        <v>85</v>
      </c>
      <c r="Z2346" s="192" t="s">
        <v>85</v>
      </c>
      <c r="AA2346" s="192" t="s">
        <v>85</v>
      </c>
      <c r="AB2346" s="192" t="s">
        <v>85</v>
      </c>
      <c r="AC2346" s="192" t="s">
        <v>85</v>
      </c>
      <c r="AD2346" s="192" t="s">
        <v>85</v>
      </c>
      <c r="AE2346" s="192" t="s">
        <v>85</v>
      </c>
      <c r="AF2346" s="192" t="s">
        <v>85</v>
      </c>
      <c r="AG2346" s="192" t="s">
        <v>85</v>
      </c>
      <c r="AH2346" s="192" t="s">
        <v>85</v>
      </c>
      <c r="AI2346" s="192" t="s">
        <v>85</v>
      </c>
      <c r="AJ2346" s="189" t="s">
        <v>85</v>
      </c>
      <c r="AK2346" s="189" t="s">
        <v>85</v>
      </c>
      <c r="AL2346" s="189" t="s">
        <v>85</v>
      </c>
      <c r="AM2346" s="189" t="s">
        <v>85</v>
      </c>
      <c r="AN2346" s="189" t="s">
        <v>85</v>
      </c>
      <c r="AO2346" s="189" t="s">
        <v>85</v>
      </c>
      <c r="AP2346" s="189" t="s">
        <v>85</v>
      </c>
      <c r="AQ2346" s="189" t="s">
        <v>85</v>
      </c>
      <c r="AR2346" s="189" t="s">
        <v>85</v>
      </c>
      <c r="AS2346" s="189" t="s">
        <v>85</v>
      </c>
      <c r="AT2346" s="189" t="s">
        <v>85</v>
      </c>
      <c r="AU2346" s="189" t="s">
        <v>85</v>
      </c>
      <c r="AV2346" s="189" t="s">
        <v>85</v>
      </c>
      <c r="AW2346" s="189" t="s">
        <v>85</v>
      </c>
      <c r="AX2346" s="189" t="s">
        <v>85</v>
      </c>
      <c r="AY2346" s="189"/>
      <c r="AZ2346" s="189" t="s">
        <v>85</v>
      </c>
      <c r="BA2346" s="189" t="s">
        <v>85</v>
      </c>
      <c r="BB2346" s="189" t="s">
        <v>85</v>
      </c>
      <c r="BC2346" s="189" t="s">
        <v>85</v>
      </c>
      <c r="BD2346" s="189" t="s">
        <v>85</v>
      </c>
      <c r="BE2346" s="189" t="s">
        <v>85</v>
      </c>
      <c r="BF2346" s="189" t="s">
        <v>85</v>
      </c>
      <c r="BG2346" s="189" t="s">
        <v>85</v>
      </c>
      <c r="BH2346" s="189" t="s">
        <v>85</v>
      </c>
      <c r="BI2346" s="189" t="s">
        <v>85</v>
      </c>
      <c r="BJ2346" s="189" t="s">
        <v>85</v>
      </c>
      <c r="BK2346" s="189" t="s">
        <v>85</v>
      </c>
      <c r="BL2346" s="189" t="s">
        <v>85</v>
      </c>
      <c r="BM2346" s="189" t="s">
        <v>85</v>
      </c>
      <c r="BN2346" s="189" t="s">
        <v>85</v>
      </c>
      <c r="BO2346" s="189" t="s">
        <v>85</v>
      </c>
      <c r="BP2346" s="189" t="s">
        <v>85</v>
      </c>
      <c r="BQ2346" s="189" t="s">
        <v>85</v>
      </c>
      <c r="BR2346" s="189" t="s">
        <v>85</v>
      </c>
      <c r="BS2346" s="189" t="s">
        <v>85</v>
      </c>
      <c r="BT2346" s="189" t="s">
        <v>85</v>
      </c>
      <c r="BU2346" s="189" t="s">
        <v>85</v>
      </c>
      <c r="BV2346" s="189" t="s">
        <v>85</v>
      </c>
      <c r="BW2346" s="189" t="s">
        <v>85</v>
      </c>
      <c r="BX2346" s="189" t="s">
        <v>85</v>
      </c>
      <c r="BY2346" s="189" t="s">
        <v>85</v>
      </c>
      <c r="BZ2346" s="190" t="s">
        <v>85</v>
      </c>
      <c r="CA2346" s="189" t="s">
        <v>85</v>
      </c>
      <c r="CB2346" s="189" t="s">
        <v>85</v>
      </c>
      <c r="CC2346" s="189" t="s">
        <v>85</v>
      </c>
      <c r="CD2346" s="189" t="s">
        <v>85</v>
      </c>
      <c r="CE2346" s="189" t="s">
        <v>85</v>
      </c>
      <c r="CF2346" s="189" t="s">
        <v>85</v>
      </c>
      <c r="CG2346" s="189" t="s">
        <v>85</v>
      </c>
      <c r="CH2346" s="189" t="s">
        <v>85</v>
      </c>
      <c r="CI2346" s="189" t="s">
        <v>85</v>
      </c>
      <c r="CJ2346" s="190" t="s">
        <v>85</v>
      </c>
      <c r="CK2346" s="190" t="s">
        <v>85</v>
      </c>
      <c r="CL2346" s="189" t="s">
        <v>85</v>
      </c>
      <c r="CM2346" s="189" t="s">
        <v>85</v>
      </c>
      <c r="CN2346" s="189" t="s">
        <v>85</v>
      </c>
      <c r="CO2346" s="189" t="s">
        <v>85</v>
      </c>
      <c r="CP2346" s="189" t="s">
        <v>85</v>
      </c>
      <c r="CQ2346" s="189" t="s">
        <v>85</v>
      </c>
      <c r="CR2346" s="189" t="s">
        <v>85</v>
      </c>
      <c r="CS2346" s="189" t="s">
        <v>85</v>
      </c>
      <c r="CT2346" s="189" t="s">
        <v>85</v>
      </c>
      <c r="CU2346" s="189" t="s">
        <v>85</v>
      </c>
      <c r="CV2346" s="189" t="s">
        <v>85</v>
      </c>
      <c r="CW2346" s="189" t="s">
        <v>85</v>
      </c>
      <c r="CX2346" s="189" t="s">
        <v>85</v>
      </c>
      <c r="CY2346" s="189" t="s">
        <v>85</v>
      </c>
      <c r="CZ2346" s="189" t="s">
        <v>85</v>
      </c>
      <c r="DA2346" s="189" t="s">
        <v>85</v>
      </c>
      <c r="DB2346" s="190" t="s">
        <v>85</v>
      </c>
      <c r="DC2346" s="190" t="s">
        <v>85</v>
      </c>
      <c r="DD2346" s="190" t="s">
        <v>85</v>
      </c>
      <c r="DE2346" s="190" t="s">
        <v>85</v>
      </c>
      <c r="DF2346" s="190" t="s">
        <v>85</v>
      </c>
      <c r="DG2346" s="190" t="s">
        <v>85</v>
      </c>
      <c r="DH2346" s="190" t="s">
        <v>85</v>
      </c>
      <c r="DI2346" s="190" t="s">
        <v>85</v>
      </c>
      <c r="DJ2346" s="190" t="s">
        <v>85</v>
      </c>
      <c r="DK2346" s="190" t="s">
        <v>85</v>
      </c>
      <c r="DL2346" s="190" t="s">
        <v>85</v>
      </c>
      <c r="DM2346" s="190" t="s">
        <v>85</v>
      </c>
      <c r="DN2346" s="283" t="s">
        <v>85</v>
      </c>
      <c r="DO2346" s="190" t="s">
        <v>85</v>
      </c>
      <c r="DP2346" s="190" t="s">
        <v>85</v>
      </c>
      <c r="DQ2346" s="190" t="s">
        <v>85</v>
      </c>
      <c r="DR2346" s="190" t="s">
        <v>85</v>
      </c>
      <c r="DS2346" s="190" t="s">
        <v>85</v>
      </c>
      <c r="DT2346" s="190" t="s">
        <v>85</v>
      </c>
      <c r="DU2346" s="190" t="s">
        <v>85</v>
      </c>
      <c r="DV2346" s="191" t="s">
        <v>85</v>
      </c>
      <c r="DW2346" s="192" t="s">
        <v>85</v>
      </c>
      <c r="DX2346" s="193" t="s">
        <v>85</v>
      </c>
      <c r="DZ2346" s="192" t="s">
        <v>85</v>
      </c>
      <c r="EC2346" s="192" t="s">
        <v>85</v>
      </c>
      <c r="EF2346" s="192" t="s">
        <v>85</v>
      </c>
      <c r="EI2346" s="192" t="s">
        <v>85</v>
      </c>
      <c r="EL2346" s="192" t="s">
        <v>85</v>
      </c>
      <c r="EO2346" s="192" t="s">
        <v>85</v>
      </c>
    </row>
    <row r="2347" spans="1:145" s="99" customFormat="1" ht="14.15" hidden="1" customHeight="1" x14ac:dyDescent="0.35">
      <c r="A2347" s="374" t="s">
        <v>483</v>
      </c>
      <c r="B2347" s="106" t="e">
        <f t="shared" si="2392"/>
        <v>#REF!</v>
      </c>
      <c r="C2347" s="106" t="e">
        <f t="shared" si="2392"/>
        <v>#REF!</v>
      </c>
      <c r="D2347" s="106" t="e">
        <f t="shared" si="2392"/>
        <v>#REF!</v>
      </c>
      <c r="E2347" s="106" t="e">
        <f t="shared" si="2392"/>
        <v>#REF!</v>
      </c>
      <c r="F2347" s="106" t="e">
        <f t="shared" si="2392"/>
        <v>#REF!</v>
      </c>
      <c r="G2347" s="106" t="e">
        <f t="shared" si="2392"/>
        <v>#REF!</v>
      </c>
      <c r="H2347" s="106" t="e">
        <f t="shared" si="2392"/>
        <v>#REF!</v>
      </c>
      <c r="I2347" s="106" t="e">
        <f t="shared" si="2392"/>
        <v>#REF!</v>
      </c>
      <c r="J2347" s="106" t="e">
        <f t="shared" si="2392"/>
        <v>#REF!</v>
      </c>
      <c r="K2347" s="106" t="e">
        <f t="shared" si="2392"/>
        <v>#REF!</v>
      </c>
      <c r="L2347" s="106" t="e">
        <f t="shared" si="2392"/>
        <v>#REF!</v>
      </c>
      <c r="M2347" s="192" t="e">
        <f t="shared" ref="M2347:AA2347" si="2393">IF(M2340=0,"…",(M1492*1000/12)/M2340)</f>
        <v>#REF!</v>
      </c>
      <c r="N2347" s="192" t="e">
        <f t="shared" si="2393"/>
        <v>#REF!</v>
      </c>
      <c r="O2347" s="192" t="e">
        <f t="shared" si="2393"/>
        <v>#REF!</v>
      </c>
      <c r="P2347" s="192" t="e">
        <f t="shared" si="2393"/>
        <v>#REF!</v>
      </c>
      <c r="Q2347" s="192" t="e">
        <f t="shared" si="2393"/>
        <v>#REF!</v>
      </c>
      <c r="R2347" s="192" t="str">
        <f t="shared" si="2393"/>
        <v>…</v>
      </c>
      <c r="S2347" s="192" t="str">
        <f t="shared" si="2393"/>
        <v>…</v>
      </c>
      <c r="T2347" s="192" t="str">
        <f t="shared" si="2393"/>
        <v>…</v>
      </c>
      <c r="U2347" s="192" t="str">
        <f t="shared" si="2393"/>
        <v>…</v>
      </c>
      <c r="V2347" s="192" t="str">
        <f t="shared" si="2393"/>
        <v>…</v>
      </c>
      <c r="W2347" s="192" t="str">
        <f t="shared" si="2393"/>
        <v>…</v>
      </c>
      <c r="X2347" s="192" t="str">
        <f t="shared" si="2393"/>
        <v>…</v>
      </c>
      <c r="Y2347" s="192" t="str">
        <f t="shared" si="2393"/>
        <v>…</v>
      </c>
      <c r="Z2347" s="192" t="str">
        <f t="shared" si="2393"/>
        <v>…</v>
      </c>
      <c r="AA2347" s="192" t="str">
        <f t="shared" si="2393"/>
        <v>…</v>
      </c>
      <c r="AB2347" s="192" t="s">
        <v>85</v>
      </c>
      <c r="AC2347" s="192" t="s">
        <v>85</v>
      </c>
      <c r="AD2347" s="192" t="s">
        <v>85</v>
      </c>
      <c r="AE2347" s="192" t="s">
        <v>85</v>
      </c>
      <c r="AF2347" s="192" t="s">
        <v>85</v>
      </c>
      <c r="AG2347" s="192" t="s">
        <v>85</v>
      </c>
      <c r="AH2347" s="192" t="s">
        <v>85</v>
      </c>
      <c r="AI2347" s="192" t="s">
        <v>85</v>
      </c>
      <c r="AJ2347" s="189" t="s">
        <v>85</v>
      </c>
      <c r="AK2347" s="189" t="s">
        <v>85</v>
      </c>
      <c r="AL2347" s="189" t="s">
        <v>85</v>
      </c>
      <c r="AM2347" s="189" t="s">
        <v>85</v>
      </c>
      <c r="AN2347" s="189" t="s">
        <v>85</v>
      </c>
      <c r="AO2347" s="189" t="s">
        <v>85</v>
      </c>
      <c r="AP2347" s="189" t="s">
        <v>85</v>
      </c>
      <c r="AQ2347" s="189" t="s">
        <v>85</v>
      </c>
      <c r="AR2347" s="189" t="s">
        <v>85</v>
      </c>
      <c r="AS2347" s="189" t="s">
        <v>85</v>
      </c>
      <c r="AT2347" s="189" t="s">
        <v>85</v>
      </c>
      <c r="AU2347" s="189" t="s">
        <v>85</v>
      </c>
      <c r="AV2347" s="189" t="s">
        <v>85</v>
      </c>
      <c r="AW2347" s="189" t="s">
        <v>85</v>
      </c>
      <c r="AX2347" s="189" t="s">
        <v>85</v>
      </c>
      <c r="AY2347" s="189"/>
      <c r="AZ2347" s="189" t="s">
        <v>85</v>
      </c>
      <c r="BA2347" s="189" t="s">
        <v>85</v>
      </c>
      <c r="BB2347" s="189" t="s">
        <v>85</v>
      </c>
      <c r="BC2347" s="189" t="s">
        <v>85</v>
      </c>
      <c r="BD2347" s="189" t="s">
        <v>85</v>
      </c>
      <c r="BE2347" s="189" t="s">
        <v>85</v>
      </c>
      <c r="BF2347" s="189" t="s">
        <v>85</v>
      </c>
      <c r="BG2347" s="189" t="s">
        <v>85</v>
      </c>
      <c r="BH2347" s="189" t="s">
        <v>85</v>
      </c>
      <c r="BI2347" s="189" t="s">
        <v>85</v>
      </c>
      <c r="BJ2347" s="189" t="s">
        <v>85</v>
      </c>
      <c r="BK2347" s="189" t="s">
        <v>85</v>
      </c>
      <c r="BL2347" s="189" t="s">
        <v>85</v>
      </c>
      <c r="BM2347" s="189" t="s">
        <v>85</v>
      </c>
      <c r="BN2347" s="189" t="s">
        <v>85</v>
      </c>
      <c r="BO2347" s="189" t="s">
        <v>85</v>
      </c>
      <c r="BP2347" s="189" t="s">
        <v>85</v>
      </c>
      <c r="BQ2347" s="189" t="s">
        <v>85</v>
      </c>
      <c r="BR2347" s="189" t="s">
        <v>85</v>
      </c>
      <c r="BS2347" s="189" t="s">
        <v>85</v>
      </c>
      <c r="BT2347" s="189" t="s">
        <v>85</v>
      </c>
      <c r="BU2347" s="189" t="s">
        <v>85</v>
      </c>
      <c r="BV2347" s="189" t="s">
        <v>85</v>
      </c>
      <c r="BW2347" s="189" t="s">
        <v>85</v>
      </c>
      <c r="BX2347" s="189" t="s">
        <v>85</v>
      </c>
      <c r="BY2347" s="189" t="s">
        <v>85</v>
      </c>
      <c r="BZ2347" s="190" t="s">
        <v>85</v>
      </c>
      <c r="CA2347" s="189" t="s">
        <v>85</v>
      </c>
      <c r="CB2347" s="189" t="s">
        <v>85</v>
      </c>
      <c r="CC2347" s="189" t="s">
        <v>85</v>
      </c>
      <c r="CD2347" s="189" t="s">
        <v>85</v>
      </c>
      <c r="CE2347" s="189" t="s">
        <v>85</v>
      </c>
      <c r="CF2347" s="189" t="s">
        <v>85</v>
      </c>
      <c r="CG2347" s="189" t="s">
        <v>85</v>
      </c>
      <c r="CH2347" s="189" t="s">
        <v>85</v>
      </c>
      <c r="CI2347" s="189" t="s">
        <v>85</v>
      </c>
      <c r="CJ2347" s="190" t="s">
        <v>85</v>
      </c>
      <c r="CK2347" s="190" t="s">
        <v>85</v>
      </c>
      <c r="CL2347" s="189" t="s">
        <v>85</v>
      </c>
      <c r="CM2347" s="189" t="s">
        <v>85</v>
      </c>
      <c r="CN2347" s="189" t="s">
        <v>85</v>
      </c>
      <c r="CO2347" s="189" t="s">
        <v>85</v>
      </c>
      <c r="CP2347" s="189" t="s">
        <v>85</v>
      </c>
      <c r="CQ2347" s="189" t="s">
        <v>85</v>
      </c>
      <c r="CR2347" s="189" t="s">
        <v>85</v>
      </c>
      <c r="CS2347" s="189" t="s">
        <v>85</v>
      </c>
      <c r="CT2347" s="189" t="s">
        <v>85</v>
      </c>
      <c r="CU2347" s="189" t="s">
        <v>85</v>
      </c>
      <c r="CV2347" s="189" t="s">
        <v>85</v>
      </c>
      <c r="CW2347" s="189" t="s">
        <v>85</v>
      </c>
      <c r="CX2347" s="189" t="s">
        <v>85</v>
      </c>
      <c r="CY2347" s="189" t="s">
        <v>85</v>
      </c>
      <c r="CZ2347" s="189" t="s">
        <v>85</v>
      </c>
      <c r="DA2347" s="189" t="s">
        <v>85</v>
      </c>
      <c r="DB2347" s="190" t="s">
        <v>85</v>
      </c>
      <c r="DC2347" s="190" t="s">
        <v>85</v>
      </c>
      <c r="DD2347" s="190" t="s">
        <v>85</v>
      </c>
      <c r="DE2347" s="190" t="s">
        <v>85</v>
      </c>
      <c r="DF2347" s="190" t="s">
        <v>85</v>
      </c>
      <c r="DG2347" s="190" t="s">
        <v>85</v>
      </c>
      <c r="DH2347" s="190" t="s">
        <v>85</v>
      </c>
      <c r="DI2347" s="190" t="s">
        <v>85</v>
      </c>
      <c r="DJ2347" s="190" t="s">
        <v>85</v>
      </c>
      <c r="DK2347" s="190" t="s">
        <v>85</v>
      </c>
      <c r="DL2347" s="190" t="s">
        <v>85</v>
      </c>
      <c r="DM2347" s="190" t="s">
        <v>85</v>
      </c>
      <c r="DN2347" s="283" t="s">
        <v>85</v>
      </c>
      <c r="DO2347" s="190" t="s">
        <v>85</v>
      </c>
      <c r="DP2347" s="190" t="s">
        <v>85</v>
      </c>
      <c r="DQ2347" s="190" t="s">
        <v>85</v>
      </c>
      <c r="DR2347" s="190" t="s">
        <v>85</v>
      </c>
      <c r="DS2347" s="190" t="s">
        <v>85</v>
      </c>
      <c r="DT2347" s="190" t="s">
        <v>85</v>
      </c>
      <c r="DU2347" s="190" t="s">
        <v>85</v>
      </c>
      <c r="DV2347" s="191" t="s">
        <v>85</v>
      </c>
      <c r="DW2347" s="192" t="s">
        <v>85</v>
      </c>
      <c r="DX2347" s="193" t="s">
        <v>85</v>
      </c>
      <c r="DZ2347" s="192" t="s">
        <v>85</v>
      </c>
      <c r="EC2347" s="192" t="s">
        <v>85</v>
      </c>
      <c r="EF2347" s="192" t="s">
        <v>85</v>
      </c>
      <c r="EI2347" s="192" t="s">
        <v>85</v>
      </c>
      <c r="EL2347" s="192" t="s">
        <v>85</v>
      </c>
      <c r="EO2347" s="192" t="s">
        <v>85</v>
      </c>
    </row>
    <row r="2348" spans="1:145" s="99" customFormat="1" ht="14.15" hidden="1" customHeight="1" x14ac:dyDescent="0.35">
      <c r="A2348" s="374" t="s">
        <v>484</v>
      </c>
      <c r="B2348" s="106" t="e">
        <f t="shared" si="2392"/>
        <v>#DIV/0!</v>
      </c>
      <c r="C2348" s="106" t="e">
        <f t="shared" si="2392"/>
        <v>#DIV/0!</v>
      </c>
      <c r="D2348" s="106" t="e">
        <f t="shared" si="2392"/>
        <v>#DIV/0!</v>
      </c>
      <c r="E2348" s="106">
        <f t="shared" si="2392"/>
        <v>227.02407407407409</v>
      </c>
      <c r="F2348" s="106">
        <f t="shared" si="2392"/>
        <v>244.71111111111111</v>
      </c>
      <c r="G2348" s="106">
        <f t="shared" si="2392"/>
        <v>266.04074074074077</v>
      </c>
      <c r="H2348" s="106">
        <f t="shared" si="2392"/>
        <v>276.15185185185186</v>
      </c>
      <c r="I2348" s="106">
        <f t="shared" si="2392"/>
        <v>305.72037037037035</v>
      </c>
      <c r="J2348" s="106">
        <f t="shared" si="2392"/>
        <v>329.81481481481478</v>
      </c>
      <c r="K2348" s="106">
        <f t="shared" si="2392"/>
        <v>340.74074074074076</v>
      </c>
      <c r="L2348" s="106">
        <f t="shared" si="2392"/>
        <v>362.40740740740745</v>
      </c>
      <c r="M2348" s="106">
        <f t="shared" si="2392"/>
        <v>379.44444444444434</v>
      </c>
      <c r="N2348" s="106">
        <f t="shared" si="2392"/>
        <v>396.48148148148152</v>
      </c>
      <c r="O2348" s="106">
        <f t="shared" si="2392"/>
        <v>401.11111111111109</v>
      </c>
      <c r="P2348" s="106">
        <f t="shared" si="2392"/>
        <v>406.66666666666674</v>
      </c>
      <c r="Q2348" s="106">
        <f t="shared" si="2392"/>
        <v>408.49632777777782</v>
      </c>
      <c r="R2348" s="106">
        <f t="shared" ref="R2348:AA2350" si="2394">(R1493*1000/12)/R2341</f>
        <v>424.03703703703707</v>
      </c>
      <c r="S2348" s="106">
        <f t="shared" si="2394"/>
        <v>419.07407407407402</v>
      </c>
      <c r="T2348" s="106">
        <f t="shared" si="2394"/>
        <v>421.85185185185185</v>
      </c>
      <c r="U2348" s="106">
        <f t="shared" si="2394"/>
        <v>467.40740740740739</v>
      </c>
      <c r="V2348" s="106">
        <f t="shared" si="2394"/>
        <v>558.88888888888891</v>
      </c>
      <c r="W2348" s="106">
        <f t="shared" si="2394"/>
        <v>562.67361111111097</v>
      </c>
      <c r="X2348" s="106">
        <f t="shared" si="2394"/>
        <v>703.14814814814815</v>
      </c>
      <c r="Y2348" s="106">
        <f t="shared" si="2394"/>
        <v>763.7037037037037</v>
      </c>
      <c r="Z2348" s="106">
        <f t="shared" si="2394"/>
        <v>833.51851851851836</v>
      </c>
      <c r="AA2348" s="106">
        <f t="shared" si="2394"/>
        <v>952.96296296296305</v>
      </c>
      <c r="AB2348" s="106">
        <v>1020.8481481481481</v>
      </c>
      <c r="AC2348" s="106">
        <v>1020.8481481481481</v>
      </c>
      <c r="AD2348" s="106">
        <v>1020.8481481481481</v>
      </c>
      <c r="AE2348" s="106">
        <f>(AE1493*1000/12)/AE2341</f>
        <v>1023.6833333333333</v>
      </c>
      <c r="AF2348" s="106">
        <v>1076.5240740740742</v>
      </c>
      <c r="AG2348" s="106">
        <v>1131.5240740740742</v>
      </c>
      <c r="AH2348" s="106">
        <v>1131.5240740740742</v>
      </c>
      <c r="AI2348" s="106">
        <v>1131.5240740740742</v>
      </c>
      <c r="AJ2348" s="103">
        <f>(AJ1493*1000/12)/AJ2341</f>
        <v>1280.187037037037</v>
      </c>
      <c r="AK2348" s="103">
        <v>1356.7814814814815</v>
      </c>
      <c r="AL2348" s="103">
        <v>1356.7814814814815</v>
      </c>
      <c r="AM2348" s="103">
        <v>1356.7814814814815</v>
      </c>
      <c r="AN2348" s="103">
        <v>1356.7814814814815</v>
      </c>
      <c r="AO2348" s="103">
        <f>(AO1493*1000/12)/AO2341</f>
        <v>1323.5185185185185</v>
      </c>
      <c r="AP2348" s="103">
        <v>1355.9259259259259</v>
      </c>
      <c r="AQ2348" s="103">
        <v>1355.9259259259259</v>
      </c>
      <c r="AR2348" s="103">
        <v>1355.9259259259259</v>
      </c>
      <c r="AS2348" s="103">
        <f>(AS1493*1000/12)/AS2341</f>
        <v>1353.5185185185185</v>
      </c>
      <c r="AT2348" s="103">
        <v>1225.8817222222219</v>
      </c>
      <c r="AU2348" s="103">
        <v>1314.7706111111108</v>
      </c>
      <c r="AV2348" s="103">
        <v>1322.962962962963</v>
      </c>
      <c r="AW2348" s="103">
        <v>1322.962962962963</v>
      </c>
      <c r="AX2348" s="103">
        <f>(AX1493*1000/12)/AX2341</f>
        <v>1357.0346658111109</v>
      </c>
      <c r="AY2348" s="103"/>
      <c r="AZ2348" s="103">
        <v>1314.3666666666666</v>
      </c>
      <c r="BA2348" s="103">
        <v>1314.3666666666666</v>
      </c>
      <c r="BB2348" s="103">
        <v>1312.9333333333334</v>
      </c>
      <c r="BC2348" s="103">
        <v>1312.9333333333334</v>
      </c>
      <c r="BD2348" s="103">
        <v>1292.5925925925926</v>
      </c>
      <c r="BE2348" s="103">
        <v>1292.5925925925926</v>
      </c>
      <c r="BF2348" s="103">
        <f>(BF1493*1000/12)/BF2341</f>
        <v>1298.2277777777779</v>
      </c>
      <c r="BG2348" s="103">
        <v>1245.9637373737376</v>
      </c>
      <c r="BH2348" s="103">
        <v>1245.9637373737376</v>
      </c>
      <c r="BI2348" s="103">
        <v>1246.2486851851852</v>
      </c>
      <c r="BJ2348" s="103">
        <v>1246.6190555555556</v>
      </c>
      <c r="BK2348" s="103">
        <v>1264.0502685185186</v>
      </c>
      <c r="BL2348" s="103">
        <v>1264.235453703704</v>
      </c>
      <c r="BM2348" s="103">
        <v>1264.0502685185186</v>
      </c>
      <c r="BN2348" s="103">
        <v>1264.235453703704</v>
      </c>
      <c r="BO2348" s="103">
        <f>(BO1493*1000/12)/BO2341</f>
        <v>1275.8306538407405</v>
      </c>
      <c r="BP2348" s="103">
        <v>1217.7040185185188</v>
      </c>
      <c r="BQ2348" s="103">
        <v>1245.9637373737376</v>
      </c>
      <c r="BR2348" s="103">
        <v>1215.6609622825852</v>
      </c>
      <c r="BS2348" s="103">
        <v>1215.6609622825852</v>
      </c>
      <c r="BT2348" s="103">
        <v>1264.9047279148147</v>
      </c>
      <c r="BU2348" s="103">
        <v>1264.9047279148147</v>
      </c>
      <c r="BV2348" s="103">
        <v>1264.9047279148147</v>
      </c>
      <c r="BW2348" s="103">
        <v>1250.7407407407409</v>
      </c>
      <c r="BX2348" s="103">
        <v>1250.7407407407409</v>
      </c>
      <c r="BY2348" s="103">
        <v>1250.7407407407409</v>
      </c>
      <c r="BZ2348" s="102">
        <v>1250.7407407407409</v>
      </c>
      <c r="CA2348" s="103">
        <f>(CA1493*1000/12)/CA2341</f>
        <v>1265.1851851851852</v>
      </c>
      <c r="CB2348" s="103">
        <v>1268.7037037037037</v>
      </c>
      <c r="CC2348" s="103">
        <v>1268.7037037037037</v>
      </c>
      <c r="CD2348" s="103">
        <v>1268.7037037037037</v>
      </c>
      <c r="CE2348" s="103">
        <v>1268.7925764062481</v>
      </c>
      <c r="CF2348" s="103">
        <v>1268.7925764062481</v>
      </c>
      <c r="CG2348" s="103">
        <v>1268.7925764062481</v>
      </c>
      <c r="CH2348" s="103">
        <v>1271.2913458380197</v>
      </c>
      <c r="CI2348" s="103">
        <v>1271.2913458380197</v>
      </c>
      <c r="CJ2348" s="102">
        <v>1282.1852589872678</v>
      </c>
      <c r="CK2348" s="102">
        <v>1282.1852589872678</v>
      </c>
      <c r="CL2348" s="103">
        <f>(CL1493*1000/12)/CL2341</f>
        <v>1262.938739657407</v>
      </c>
      <c r="CM2348" s="103">
        <v>1266.6737782438074</v>
      </c>
      <c r="CN2348" s="103">
        <v>1268.2083312971627</v>
      </c>
      <c r="CO2348" s="103">
        <v>1268.2083312971627</v>
      </c>
      <c r="CP2348" s="103">
        <v>1268.2083312971627</v>
      </c>
      <c r="CQ2348" s="103">
        <v>1268.2083312971627</v>
      </c>
      <c r="CR2348" s="103">
        <v>1268.2083312971627</v>
      </c>
      <c r="CS2348" s="103">
        <v>1265.7571939423376</v>
      </c>
      <c r="CT2348" s="103">
        <v>1265.7571939423376</v>
      </c>
      <c r="CU2348" s="103">
        <v>1265.7571939423376</v>
      </c>
      <c r="CV2348" s="103">
        <v>1266.6831198682635</v>
      </c>
      <c r="CW2348" s="103">
        <v>1266.6831198682635</v>
      </c>
      <c r="CX2348" s="103">
        <v>1266.6831198682635</v>
      </c>
      <c r="CY2348" s="103">
        <v>1266.6831198682635</v>
      </c>
      <c r="CZ2348" s="103">
        <v>1266.6831198682635</v>
      </c>
      <c r="DA2348" s="103">
        <f t="shared" ref="DA2348:DA2350" si="2395">(DA1493*1000/12)/DA2341</f>
        <v>1425.0787852407407</v>
      </c>
      <c r="DB2348" s="102">
        <v>1289.0141571989639</v>
      </c>
      <c r="DC2348" s="102">
        <v>1289.0141571989639</v>
      </c>
      <c r="DD2348" s="102">
        <v>1289.0141571989639</v>
      </c>
      <c r="DE2348" s="102">
        <v>1279.7548979397047</v>
      </c>
      <c r="DF2348" s="102">
        <v>1279.7548979397047</v>
      </c>
      <c r="DG2348" s="102">
        <v>1279.7548979397047</v>
      </c>
      <c r="DH2348" s="102">
        <v>1279.7548979397047</v>
      </c>
      <c r="DI2348" s="102">
        <v>1279.7548979397047</v>
      </c>
      <c r="DJ2348" s="102">
        <v>1279.7548979397047</v>
      </c>
      <c r="DK2348" s="102">
        <v>1279.7548979397047</v>
      </c>
      <c r="DL2348" s="102">
        <v>1279.7548979397047</v>
      </c>
      <c r="DM2348" s="102">
        <v>1279.7548979397047</v>
      </c>
      <c r="DN2348" s="104">
        <f>(DN1493*1000/12)/DN2341</f>
        <v>1532.9425859944442</v>
      </c>
      <c r="DO2348" s="102">
        <v>1279.7548979397047</v>
      </c>
      <c r="DP2348" s="102">
        <v>1428.6493788564844</v>
      </c>
      <c r="DQ2348" s="102">
        <v>1428.6493788564844</v>
      </c>
      <c r="DR2348" s="102">
        <v>1428.6493788564844</v>
      </c>
      <c r="DS2348" s="102">
        <v>1568.528206052611</v>
      </c>
      <c r="DT2348" s="102">
        <v>1568.528206052611</v>
      </c>
      <c r="DU2348" s="102">
        <v>1568.528206052611</v>
      </c>
      <c r="DV2348" s="105">
        <f t="shared" ref="DV2348:DX2350" si="2396">(DV1493*1000/12)/DV2341</f>
        <v>1682.716456298833</v>
      </c>
      <c r="DW2348" s="106">
        <f t="shared" si="2396"/>
        <v>1682.716456298833</v>
      </c>
      <c r="DX2348" s="107">
        <f t="shared" si="2396"/>
        <v>1682.716456298833</v>
      </c>
      <c r="DZ2348" s="106">
        <f>(DZ1493*1000/12)/DZ2341</f>
        <v>1727.3213986395995</v>
      </c>
      <c r="EC2348" s="106">
        <f>(EC1493*1000/12)/EC2341</f>
        <v>1744.5946126259953</v>
      </c>
      <c r="EF2348" s="106">
        <f>(EF1493*1000/12)/EF2341</f>
        <v>1762.0405587522553</v>
      </c>
      <c r="EI2348" s="106">
        <f>(EI1493*1000/12)/EI2341</f>
        <v>1779.6609643397778</v>
      </c>
      <c r="EL2348" s="106">
        <f>(EL1493*1000/12)/EL2341</f>
        <v>1797.4575739831757</v>
      </c>
      <c r="EO2348" s="106">
        <f>(EO1493*1000/12)/EO2341</f>
        <v>1815.4321497230076</v>
      </c>
    </row>
    <row r="2349" spans="1:145" s="99" customFormat="1" ht="14.15" hidden="1" customHeight="1" x14ac:dyDescent="0.35">
      <c r="A2349" s="374" t="s">
        <v>485</v>
      </c>
      <c r="B2349" s="106" t="e">
        <f t="shared" si="2392"/>
        <v>#DIV/0!</v>
      </c>
      <c r="C2349" s="106" t="e">
        <f t="shared" si="2392"/>
        <v>#DIV/0!</v>
      </c>
      <c r="D2349" s="106" t="e">
        <f t="shared" si="2392"/>
        <v>#DIV/0!</v>
      </c>
      <c r="E2349" s="106" t="e">
        <f t="shared" si="2392"/>
        <v>#DIV/0!</v>
      </c>
      <c r="F2349" s="106" t="e">
        <f t="shared" si="2392"/>
        <v>#DIV/0!</v>
      </c>
      <c r="G2349" s="106" t="e">
        <f t="shared" si="2392"/>
        <v>#DIV/0!</v>
      </c>
      <c r="H2349" s="106" t="e">
        <f t="shared" si="2392"/>
        <v>#DIV/0!</v>
      </c>
      <c r="I2349" s="106" t="e">
        <f t="shared" si="2392"/>
        <v>#DIV/0!</v>
      </c>
      <c r="J2349" s="106" t="e">
        <f t="shared" si="2392"/>
        <v>#DIV/0!</v>
      </c>
      <c r="K2349" s="106" t="e">
        <f t="shared" si="2392"/>
        <v>#DIV/0!</v>
      </c>
      <c r="L2349" s="106" t="e">
        <f t="shared" si="2392"/>
        <v>#DIV/0!</v>
      </c>
      <c r="M2349" s="106" t="e">
        <f t="shared" si="2392"/>
        <v>#DIV/0!</v>
      </c>
      <c r="N2349" s="106" t="e">
        <f t="shared" si="2392"/>
        <v>#DIV/0!</v>
      </c>
      <c r="O2349" s="106" t="e">
        <f t="shared" si="2392"/>
        <v>#DIV/0!</v>
      </c>
      <c r="P2349" s="106" t="e">
        <f t="shared" si="2392"/>
        <v>#DIV/0!</v>
      </c>
      <c r="Q2349" s="106" t="e">
        <f t="shared" si="2392"/>
        <v>#DIV/0!</v>
      </c>
      <c r="R2349" s="106" t="e">
        <f t="shared" si="2394"/>
        <v>#DIV/0!</v>
      </c>
      <c r="S2349" s="106" t="e">
        <f t="shared" si="2394"/>
        <v>#DIV/0!</v>
      </c>
      <c r="T2349" s="106" t="e">
        <f t="shared" si="2394"/>
        <v>#DIV/0!</v>
      </c>
      <c r="U2349" s="106" t="e">
        <f t="shared" si="2394"/>
        <v>#DIV/0!</v>
      </c>
      <c r="V2349" s="106" t="e">
        <f t="shared" si="2394"/>
        <v>#DIV/0!</v>
      </c>
      <c r="W2349" s="106" t="e">
        <f t="shared" si="2394"/>
        <v>#DIV/0!</v>
      </c>
      <c r="X2349" s="106" t="e">
        <f t="shared" si="2394"/>
        <v>#DIV/0!</v>
      </c>
      <c r="Y2349" s="106" t="e">
        <f t="shared" si="2394"/>
        <v>#DIV/0!</v>
      </c>
      <c r="Z2349" s="106" t="e">
        <f t="shared" si="2394"/>
        <v>#DIV/0!</v>
      </c>
      <c r="AA2349" s="106" t="e">
        <f t="shared" si="2394"/>
        <v>#DIV/0!</v>
      </c>
      <c r="AB2349" s="106" t="e">
        <v>#DIV/0!</v>
      </c>
      <c r="AC2349" s="106" t="e">
        <v>#DIV/0!</v>
      </c>
      <c r="AD2349" s="106" t="e">
        <v>#DIV/0!</v>
      </c>
      <c r="AE2349" s="106" t="e">
        <f>(AE1494*1000/12)/AE2342</f>
        <v>#DIV/0!</v>
      </c>
      <c r="AF2349" s="106" t="e">
        <v>#DIV/0!</v>
      </c>
      <c r="AG2349" s="106" t="e">
        <v>#DIV/0!</v>
      </c>
      <c r="AH2349" s="106" t="e">
        <v>#DIV/0!</v>
      </c>
      <c r="AI2349" s="106" t="e">
        <v>#DIV/0!</v>
      </c>
      <c r="AJ2349" s="103" t="e">
        <f>(AJ1494*1000/12)/AJ2342</f>
        <v>#DIV/0!</v>
      </c>
      <c r="AK2349" s="103" t="e">
        <v>#DIV/0!</v>
      </c>
      <c r="AL2349" s="103" t="e">
        <v>#DIV/0!</v>
      </c>
      <c r="AM2349" s="103" t="e">
        <v>#DIV/0!</v>
      </c>
      <c r="AN2349" s="103" t="e">
        <v>#DIV/0!</v>
      </c>
      <c r="AO2349" s="103" t="e">
        <f>(AO1494*1000/12)/AO2342</f>
        <v>#DIV/0!</v>
      </c>
      <c r="AP2349" s="103" t="e">
        <v>#DIV/0!</v>
      </c>
      <c r="AQ2349" s="103" t="e">
        <v>#DIV/0!</v>
      </c>
      <c r="AR2349" s="103" t="e">
        <v>#DIV/0!</v>
      </c>
      <c r="AS2349" s="103" t="e">
        <f>(AS1494*1000/12)/AS2342</f>
        <v>#DIV/0!</v>
      </c>
      <c r="AT2349" s="103" t="e">
        <v>#DIV/0!</v>
      </c>
      <c r="AU2349" s="103" t="e">
        <v>#DIV/0!</v>
      </c>
      <c r="AV2349" s="103" t="e">
        <v>#DIV/0!</v>
      </c>
      <c r="AW2349" s="103" t="e">
        <v>#DIV/0!</v>
      </c>
      <c r="AX2349" s="103" t="e">
        <f>(AX1494*1000/12)/AX2342</f>
        <v>#DIV/0!</v>
      </c>
      <c r="AY2349" s="103"/>
      <c r="AZ2349" s="103" t="e">
        <v>#DIV/0!</v>
      </c>
      <c r="BA2349" s="103" t="e">
        <v>#DIV/0!</v>
      </c>
      <c r="BB2349" s="103" t="e">
        <v>#DIV/0!</v>
      </c>
      <c r="BC2349" s="103" t="e">
        <v>#DIV/0!</v>
      </c>
      <c r="BD2349" s="103" t="e">
        <v>#DIV/0!</v>
      </c>
      <c r="BE2349" s="103" t="e">
        <v>#DIV/0!</v>
      </c>
      <c r="BF2349" s="103" t="e">
        <f>(BF1494*1000/12)/BF2342</f>
        <v>#DIV/0!</v>
      </c>
      <c r="BG2349" s="103" t="e">
        <v>#DIV/0!</v>
      </c>
      <c r="BH2349" s="103" t="e">
        <v>#DIV/0!</v>
      </c>
      <c r="BI2349" s="103" t="e">
        <v>#DIV/0!</v>
      </c>
      <c r="BJ2349" s="103" t="e">
        <v>#DIV/0!</v>
      </c>
      <c r="BK2349" s="103" t="e">
        <v>#DIV/0!</v>
      </c>
      <c r="BL2349" s="103" t="e">
        <v>#DIV/0!</v>
      </c>
      <c r="BM2349" s="103" t="e">
        <v>#DIV/0!</v>
      </c>
      <c r="BN2349" s="103" t="e">
        <v>#DIV/0!</v>
      </c>
      <c r="BO2349" s="103" t="e">
        <f>(BO1494*1000/12)/BO2342</f>
        <v>#DIV/0!</v>
      </c>
      <c r="BP2349" s="103" t="e">
        <v>#DIV/0!</v>
      </c>
      <c r="BQ2349" s="103" t="e">
        <v>#DIV/0!</v>
      </c>
      <c r="BR2349" s="103" t="e">
        <v>#DIV/0!</v>
      </c>
      <c r="BS2349" s="103" t="e">
        <v>#DIV/0!</v>
      </c>
      <c r="BT2349" s="103" t="e">
        <v>#DIV/0!</v>
      </c>
      <c r="BU2349" s="103" t="e">
        <v>#DIV/0!</v>
      </c>
      <c r="BV2349" s="103" t="e">
        <v>#DIV/0!</v>
      </c>
      <c r="BW2349" s="103" t="e">
        <v>#DIV/0!</v>
      </c>
      <c r="BX2349" s="103" t="e">
        <v>#DIV/0!</v>
      </c>
      <c r="BY2349" s="103" t="e">
        <v>#DIV/0!</v>
      </c>
      <c r="BZ2349" s="102" t="e">
        <v>#DIV/0!</v>
      </c>
      <c r="CA2349" s="103" t="e">
        <f>(CA1494*1000/12)/CA2342</f>
        <v>#DIV/0!</v>
      </c>
      <c r="CB2349" s="103" t="e">
        <v>#DIV/0!</v>
      </c>
      <c r="CC2349" s="103" t="e">
        <v>#DIV/0!</v>
      </c>
      <c r="CD2349" s="103" t="e">
        <v>#DIV/0!</v>
      </c>
      <c r="CE2349" s="103" t="e">
        <v>#DIV/0!</v>
      </c>
      <c r="CF2349" s="103" t="e">
        <v>#DIV/0!</v>
      </c>
      <c r="CG2349" s="103" t="e">
        <v>#DIV/0!</v>
      </c>
      <c r="CH2349" s="103" t="e">
        <v>#DIV/0!</v>
      </c>
      <c r="CI2349" s="103" t="e">
        <v>#DIV/0!</v>
      </c>
      <c r="CJ2349" s="102" t="e">
        <v>#DIV/0!</v>
      </c>
      <c r="CK2349" s="102" t="e">
        <v>#DIV/0!</v>
      </c>
      <c r="CL2349" s="103" t="e">
        <f>(CL1494*1000/12)/CL2342</f>
        <v>#DIV/0!</v>
      </c>
      <c r="CM2349" s="103" t="e">
        <v>#DIV/0!</v>
      </c>
      <c r="CN2349" s="103" t="e">
        <v>#DIV/0!</v>
      </c>
      <c r="CO2349" s="103" t="e">
        <v>#DIV/0!</v>
      </c>
      <c r="CP2349" s="103" t="e">
        <v>#DIV/0!</v>
      </c>
      <c r="CQ2349" s="103" t="e">
        <v>#DIV/0!</v>
      </c>
      <c r="CR2349" s="103" t="e">
        <v>#DIV/0!</v>
      </c>
      <c r="CS2349" s="103" t="e">
        <v>#DIV/0!</v>
      </c>
      <c r="CT2349" s="103" t="e">
        <v>#DIV/0!</v>
      </c>
      <c r="CU2349" s="103" t="e">
        <v>#DIV/0!</v>
      </c>
      <c r="CV2349" s="103" t="e">
        <v>#DIV/0!</v>
      </c>
      <c r="CW2349" s="103" t="e">
        <v>#DIV/0!</v>
      </c>
      <c r="CX2349" s="103" t="e">
        <v>#DIV/0!</v>
      </c>
      <c r="CY2349" s="103" t="e">
        <v>#DIV/0!</v>
      </c>
      <c r="CZ2349" s="103" t="e">
        <v>#DIV/0!</v>
      </c>
      <c r="DA2349" s="103" t="e">
        <f t="shared" si="2395"/>
        <v>#DIV/0!</v>
      </c>
      <c r="DB2349" s="102" t="e">
        <v>#DIV/0!</v>
      </c>
      <c r="DC2349" s="102" t="e">
        <v>#DIV/0!</v>
      </c>
      <c r="DD2349" s="102" t="e">
        <v>#DIV/0!</v>
      </c>
      <c r="DE2349" s="102" t="e">
        <v>#DIV/0!</v>
      </c>
      <c r="DF2349" s="102" t="e">
        <v>#DIV/0!</v>
      </c>
      <c r="DG2349" s="102" t="e">
        <v>#DIV/0!</v>
      </c>
      <c r="DH2349" s="102" t="e">
        <v>#DIV/0!</v>
      </c>
      <c r="DI2349" s="102" t="e">
        <v>#DIV/0!</v>
      </c>
      <c r="DJ2349" s="102" t="e">
        <v>#DIV/0!</v>
      </c>
      <c r="DK2349" s="102" t="e">
        <v>#DIV/0!</v>
      </c>
      <c r="DL2349" s="102" t="e">
        <v>#DIV/0!</v>
      </c>
      <c r="DM2349" s="102" t="e">
        <v>#DIV/0!</v>
      </c>
      <c r="DN2349" s="104" t="e">
        <f>(DN1494*1000/12)/DN2342</f>
        <v>#DIV/0!</v>
      </c>
      <c r="DO2349" s="102" t="e">
        <v>#DIV/0!</v>
      </c>
      <c r="DP2349" s="102" t="e">
        <v>#DIV/0!</v>
      </c>
      <c r="DQ2349" s="102" t="e">
        <v>#DIV/0!</v>
      </c>
      <c r="DR2349" s="102" t="e">
        <v>#DIV/0!</v>
      </c>
      <c r="DS2349" s="102" t="e">
        <v>#DIV/0!</v>
      </c>
      <c r="DT2349" s="102" t="e">
        <v>#DIV/0!</v>
      </c>
      <c r="DU2349" s="102" t="e">
        <v>#DIV/0!</v>
      </c>
      <c r="DV2349" s="105" t="e">
        <f t="shared" si="2396"/>
        <v>#DIV/0!</v>
      </c>
      <c r="DW2349" s="106" t="e">
        <f t="shared" si="2396"/>
        <v>#DIV/0!</v>
      </c>
      <c r="DX2349" s="107" t="e">
        <f t="shared" si="2396"/>
        <v>#DIV/0!</v>
      </c>
      <c r="DZ2349" s="106" t="e">
        <f>(DZ1494*1000/12)/DZ2342</f>
        <v>#DIV/0!</v>
      </c>
      <c r="EC2349" s="106" t="e">
        <f>(EC1494*1000/12)/EC2342</f>
        <v>#DIV/0!</v>
      </c>
      <c r="EF2349" s="106" t="e">
        <f>(EF1494*1000/12)/EF2342</f>
        <v>#DIV/0!</v>
      </c>
      <c r="EI2349" s="106" t="e">
        <f>(EI1494*1000/12)/EI2342</f>
        <v>#DIV/0!</v>
      </c>
      <c r="EL2349" s="106" t="e">
        <f>(EL1494*1000/12)/EL2342</f>
        <v>#DIV/0!</v>
      </c>
      <c r="EO2349" s="106" t="e">
        <f>(EO1494*1000/12)/EO2342</f>
        <v>#DIV/0!</v>
      </c>
    </row>
    <row r="2350" spans="1:145" s="99" customFormat="1" ht="14.15" hidden="1" customHeight="1" x14ac:dyDescent="0.35">
      <c r="A2350" s="374" t="s">
        <v>486</v>
      </c>
      <c r="B2350" s="106" t="e">
        <f t="shared" si="2392"/>
        <v>#REF!</v>
      </c>
      <c r="C2350" s="106" t="e">
        <f t="shared" si="2392"/>
        <v>#REF!</v>
      </c>
      <c r="D2350" s="106" t="e">
        <f t="shared" si="2392"/>
        <v>#REF!</v>
      </c>
      <c r="E2350" s="106" t="e">
        <f t="shared" si="2392"/>
        <v>#REF!</v>
      </c>
      <c r="F2350" s="106" t="e">
        <f t="shared" si="2392"/>
        <v>#REF!</v>
      </c>
      <c r="G2350" s="106" t="e">
        <f t="shared" si="2392"/>
        <v>#REF!</v>
      </c>
      <c r="H2350" s="106" t="e">
        <f t="shared" si="2392"/>
        <v>#REF!</v>
      </c>
      <c r="I2350" s="106" t="e">
        <f t="shared" si="2392"/>
        <v>#REF!</v>
      </c>
      <c r="J2350" s="106" t="e">
        <f t="shared" si="2392"/>
        <v>#REF!</v>
      </c>
      <c r="K2350" s="106" t="e">
        <f t="shared" si="2392"/>
        <v>#REF!</v>
      </c>
      <c r="L2350" s="106" t="e">
        <f t="shared" si="2392"/>
        <v>#REF!</v>
      </c>
      <c r="M2350" s="106" t="e">
        <f t="shared" si="2392"/>
        <v>#REF!</v>
      </c>
      <c r="N2350" s="106" t="e">
        <f t="shared" si="2392"/>
        <v>#REF!</v>
      </c>
      <c r="O2350" s="106" t="e">
        <f t="shared" si="2392"/>
        <v>#REF!</v>
      </c>
      <c r="P2350" s="106" t="e">
        <f t="shared" si="2392"/>
        <v>#REF!</v>
      </c>
      <c r="Q2350" s="106" t="e">
        <f t="shared" si="2392"/>
        <v>#REF!</v>
      </c>
      <c r="R2350" s="106" t="e">
        <f t="shared" si="2394"/>
        <v>#REF!</v>
      </c>
      <c r="S2350" s="106" t="e">
        <f t="shared" si="2394"/>
        <v>#REF!</v>
      </c>
      <c r="T2350" s="106" t="e">
        <f t="shared" si="2394"/>
        <v>#REF!</v>
      </c>
      <c r="U2350" s="106" t="e">
        <f t="shared" si="2394"/>
        <v>#REF!</v>
      </c>
      <c r="V2350" s="106" t="e">
        <f t="shared" si="2394"/>
        <v>#REF!</v>
      </c>
      <c r="W2350" s="106" t="e">
        <f t="shared" si="2394"/>
        <v>#REF!</v>
      </c>
      <c r="X2350" s="106" t="e">
        <f t="shared" si="2394"/>
        <v>#REF!</v>
      </c>
      <c r="Y2350" s="106" t="e">
        <f t="shared" si="2394"/>
        <v>#REF!</v>
      </c>
      <c r="Z2350" s="106" t="e">
        <f t="shared" si="2394"/>
        <v>#REF!</v>
      </c>
      <c r="AA2350" s="106" t="e">
        <f t="shared" si="2394"/>
        <v>#REF!</v>
      </c>
      <c r="AB2350" s="106" t="e">
        <v>#DIV/0!</v>
      </c>
      <c r="AC2350" s="106" t="e">
        <v>#DIV/0!</v>
      </c>
      <c r="AD2350" s="106" t="e">
        <v>#DIV/0!</v>
      </c>
      <c r="AE2350" s="106" t="e">
        <f>(AE1495*1000/12)/AE2343</f>
        <v>#REF!</v>
      </c>
      <c r="AF2350" s="106" t="e">
        <v>#DIV/0!</v>
      </c>
      <c r="AG2350" s="106" t="e">
        <v>#DIV/0!</v>
      </c>
      <c r="AH2350" s="106" t="e">
        <v>#DIV/0!</v>
      </c>
      <c r="AI2350" s="106" t="e">
        <v>#DIV/0!</v>
      </c>
      <c r="AJ2350" s="103" t="e">
        <f>(AJ1495*1000/12)/AJ2343</f>
        <v>#REF!</v>
      </c>
      <c r="AK2350" s="103" t="e">
        <v>#DIV/0!</v>
      </c>
      <c r="AL2350" s="103" t="e">
        <v>#DIV/0!</v>
      </c>
      <c r="AM2350" s="103" t="e">
        <v>#DIV/0!</v>
      </c>
      <c r="AN2350" s="103" t="e">
        <v>#DIV/0!</v>
      </c>
      <c r="AO2350" s="103" t="e">
        <f>(AO1495*1000/12)/AO2343</f>
        <v>#REF!</v>
      </c>
      <c r="AP2350" s="103" t="e">
        <v>#DIV/0!</v>
      </c>
      <c r="AQ2350" s="103" t="e">
        <v>#DIV/0!</v>
      </c>
      <c r="AR2350" s="103" t="e">
        <v>#DIV/0!</v>
      </c>
      <c r="AS2350" s="103">
        <f>(AS1495*1000/12)/AS2343</f>
        <v>0.42738996847878524</v>
      </c>
      <c r="AT2350" s="103" t="e">
        <v>#DIV/0!</v>
      </c>
      <c r="AU2350" s="103">
        <v>0.24844369935221949</v>
      </c>
      <c r="AV2350" s="103">
        <v>0.26234564705507701</v>
      </c>
      <c r="AW2350" s="103">
        <v>0.28307973165516448</v>
      </c>
      <c r="AX2350" s="103">
        <f>(AX1495*1000/12)/AX2343</f>
        <v>0.35003808414355481</v>
      </c>
      <c r="AY2350" s="103"/>
      <c r="AZ2350" s="103">
        <v>0.25905752522305303</v>
      </c>
      <c r="BA2350" s="103">
        <v>0.26547079597849377</v>
      </c>
      <c r="BB2350" s="103">
        <v>0.25203806948383711</v>
      </c>
      <c r="BC2350" s="103">
        <v>0.2589126288202217</v>
      </c>
      <c r="BD2350" s="103">
        <v>0.22743559861047061</v>
      </c>
      <c r="BE2350" s="103">
        <v>0.23505178879279395</v>
      </c>
      <c r="BF2350" s="103">
        <f>(BF1495*1000/12)/BF2343</f>
        <v>0.30129705684142083</v>
      </c>
      <c r="BG2350" s="103">
        <v>0.24251354913758943</v>
      </c>
      <c r="BH2350" s="103">
        <v>0.25397180414991949</v>
      </c>
      <c r="BI2350" s="103">
        <v>0.24318974994715198</v>
      </c>
      <c r="BJ2350" s="103">
        <v>0.25268437178596392</v>
      </c>
      <c r="BK2350" s="103">
        <v>0.24089331105521275</v>
      </c>
      <c r="BL2350" s="103">
        <v>0.24961968704696152</v>
      </c>
      <c r="BM2350" s="103">
        <v>0.23971031331237436</v>
      </c>
      <c r="BN2350" s="103">
        <v>0.24763618222299624</v>
      </c>
      <c r="BO2350" s="103">
        <f>(BO1495*1000/12)/BO2343</f>
        <v>0.34981700490061046</v>
      </c>
      <c r="BP2350" s="103">
        <v>0.39773594658559941</v>
      </c>
      <c r="BQ2350" s="103">
        <v>0.39773594658559941</v>
      </c>
      <c r="BR2350" s="103">
        <v>0.42949329958724897</v>
      </c>
      <c r="BS2350" s="103">
        <v>0.48962703886265663</v>
      </c>
      <c r="BT2350" s="103">
        <v>0.41447616282340877</v>
      </c>
      <c r="BU2350" s="103">
        <v>0.43711129354578043</v>
      </c>
      <c r="BV2350" s="103">
        <v>0.4625604547487332</v>
      </c>
      <c r="BW2350" s="103">
        <v>0.40798920742090755</v>
      </c>
      <c r="BX2350" s="103">
        <v>0.426111014583818</v>
      </c>
      <c r="BY2350" s="103">
        <v>0.44577836906981505</v>
      </c>
      <c r="BZ2350" s="102">
        <v>0.42789467148324545</v>
      </c>
      <c r="CA2350" s="103">
        <f>(CA1495*1000/12)/CA2343</f>
        <v>0.45375430606878037</v>
      </c>
      <c r="CB2350" s="103">
        <v>0.43039095021409929</v>
      </c>
      <c r="CC2350" s="103">
        <v>0.43191459245364788</v>
      </c>
      <c r="CD2350" s="103">
        <v>0.44739828883789962</v>
      </c>
      <c r="CE2350" s="103">
        <v>0.44301678864719979</v>
      </c>
      <c r="CF2350" s="103">
        <v>0.44533969472355861</v>
      </c>
      <c r="CG2350" s="103">
        <v>0.45788852345756864</v>
      </c>
      <c r="CH2350" s="103">
        <v>0.43134686111008919</v>
      </c>
      <c r="CI2350" s="103">
        <v>0.43828265410140571</v>
      </c>
      <c r="CJ2350" s="102">
        <v>0.44676421545760947</v>
      </c>
      <c r="CK2350" s="102">
        <v>0.45229584808822648</v>
      </c>
      <c r="CL2350" s="103">
        <f>(CL1495*1000/12)/CL2343</f>
        <v>0.47766164634072339</v>
      </c>
      <c r="CM2350" s="103">
        <v>0.41646891550036497</v>
      </c>
      <c r="CN2350" s="103">
        <v>0.45208215847682415</v>
      </c>
      <c r="CO2350" s="103">
        <v>0.45929499021974435</v>
      </c>
      <c r="CP2350" s="103">
        <v>0.43337336458173886</v>
      </c>
      <c r="CQ2350" s="103">
        <v>0.45942199512812587</v>
      </c>
      <c r="CR2350" s="103">
        <v>0.505247059920094</v>
      </c>
      <c r="CS2350" s="103">
        <v>0.42838929579571394</v>
      </c>
      <c r="CT2350" s="103">
        <v>0.44622269424310246</v>
      </c>
      <c r="CU2350" s="103">
        <v>0.49892048316392817</v>
      </c>
      <c r="CV2350" s="103">
        <v>0.48147414375072844</v>
      </c>
      <c r="CW2350" s="103">
        <v>0.49729505810859881</v>
      </c>
      <c r="CX2350" s="103">
        <v>0.48702865188588856</v>
      </c>
      <c r="CY2350" s="103">
        <v>0.49463933567211488</v>
      </c>
      <c r="CZ2350" s="103">
        <v>0.56092317936789116</v>
      </c>
      <c r="DA2350" s="103">
        <f t="shared" si="2395"/>
        <v>0.48331886214292141</v>
      </c>
      <c r="DB2350" s="102">
        <v>0.49139805767644873</v>
      </c>
      <c r="DC2350" s="102">
        <v>0.5025053891420953</v>
      </c>
      <c r="DD2350" s="102">
        <v>0.5193459004915657</v>
      </c>
      <c r="DE2350" s="102">
        <v>0.49813436602868749</v>
      </c>
      <c r="DF2350" s="102">
        <v>0.50752435602968582</v>
      </c>
      <c r="DG2350" s="102">
        <v>0.52383626301580721</v>
      </c>
      <c r="DH2350" s="102">
        <v>0.48649681923832971</v>
      </c>
      <c r="DI2350" s="102">
        <v>0.50071955119467826</v>
      </c>
      <c r="DJ2350" s="102">
        <v>0.51893090606425807</v>
      </c>
      <c r="DK2350" s="102">
        <v>0.50889032335940854</v>
      </c>
      <c r="DL2350" s="102">
        <v>0.52435744718873878</v>
      </c>
      <c r="DM2350" s="102">
        <v>0.54427806892913178</v>
      </c>
      <c r="DN2350" s="104">
        <f>(DN1495*1000/12)/DN2343</f>
        <v>0.56812081345073384</v>
      </c>
      <c r="DO2350" s="102">
        <v>0.54427806892913178</v>
      </c>
      <c r="DP2350" s="102">
        <v>0.6064012491148455</v>
      </c>
      <c r="DQ2350" s="102">
        <v>0.61438561070798914</v>
      </c>
      <c r="DR2350" s="102">
        <v>0.63300058548163485</v>
      </c>
      <c r="DS2350" s="102">
        <v>0.61630440300273637</v>
      </c>
      <c r="DT2350" s="102">
        <v>0.62107321209200583</v>
      </c>
      <c r="DU2350" s="102">
        <v>0.62402104708413375</v>
      </c>
      <c r="DV2350" s="105">
        <f t="shared" si="2396"/>
        <v>0.63579670632764085</v>
      </c>
      <c r="DW2350" s="106">
        <f t="shared" si="2396"/>
        <v>0.64210945482088</v>
      </c>
      <c r="DX2350" s="107">
        <f t="shared" si="2396"/>
        <v>0.64785870305876092</v>
      </c>
      <c r="DZ2350" s="106">
        <f>(DZ1495*1000/12)/DZ2343</f>
        <v>0.70564644983605973</v>
      </c>
      <c r="EC2350" s="106">
        <f>(EC1495*1000/12)/EC2343</f>
        <v>0.73958630418976679</v>
      </c>
      <c r="EF2350" s="106">
        <f>(EF1495*1000/12)/EF2343</f>
        <v>0.76201717043498562</v>
      </c>
      <c r="EI2350" s="106">
        <f>(EI1495*1000/12)/EI2343</f>
        <v>0.77279162256245515</v>
      </c>
      <c r="EL2350" s="106">
        <f>(EL1495*1000/12)/EL2343</f>
        <v>0.78119732189147417</v>
      </c>
      <c r="EO2350" s="106">
        <f>(EO1495*1000/12)/EO2343</f>
        <v>0.78543238233780721</v>
      </c>
    </row>
    <row r="2351" spans="1:145" s="99" customFormat="1" ht="14.15" hidden="1" customHeight="1" x14ac:dyDescent="0.35">
      <c r="A2351" s="374" t="s">
        <v>611</v>
      </c>
      <c r="B2351" s="106" t="e">
        <f t="shared" ref="B2351:AA2351" si="2397">(B1529*1000/12)/B2344</f>
        <v>#REF!</v>
      </c>
      <c r="C2351" s="106" t="e">
        <f t="shared" si="2397"/>
        <v>#REF!</v>
      </c>
      <c r="D2351" s="106" t="e">
        <f t="shared" si="2397"/>
        <v>#REF!</v>
      </c>
      <c r="E2351" s="106" t="e">
        <f t="shared" si="2397"/>
        <v>#REF!</v>
      </c>
      <c r="F2351" s="106" t="e">
        <f t="shared" si="2397"/>
        <v>#REF!</v>
      </c>
      <c r="G2351" s="106" t="e">
        <f t="shared" si="2397"/>
        <v>#REF!</v>
      </c>
      <c r="H2351" s="106" t="e">
        <f t="shared" si="2397"/>
        <v>#REF!</v>
      </c>
      <c r="I2351" s="106" t="e">
        <f t="shared" si="2397"/>
        <v>#REF!</v>
      </c>
      <c r="J2351" s="106" t="e">
        <f t="shared" si="2397"/>
        <v>#REF!</v>
      </c>
      <c r="K2351" s="106" t="e">
        <f t="shared" si="2397"/>
        <v>#REF!</v>
      </c>
      <c r="L2351" s="106" t="e">
        <f t="shared" si="2397"/>
        <v>#REF!</v>
      </c>
      <c r="M2351" s="106" t="e">
        <f t="shared" si="2397"/>
        <v>#REF!</v>
      </c>
      <c r="N2351" s="106" t="e">
        <f t="shared" si="2397"/>
        <v>#REF!</v>
      </c>
      <c r="O2351" s="106" t="e">
        <f t="shared" si="2397"/>
        <v>#REF!</v>
      </c>
      <c r="P2351" s="106" t="e">
        <f t="shared" si="2397"/>
        <v>#REF!</v>
      </c>
      <c r="Q2351" s="106" t="e">
        <f t="shared" si="2397"/>
        <v>#REF!</v>
      </c>
      <c r="R2351" s="106" t="e">
        <f t="shared" si="2397"/>
        <v>#REF!</v>
      </c>
      <c r="S2351" s="106" t="e">
        <f t="shared" si="2397"/>
        <v>#REF!</v>
      </c>
      <c r="T2351" s="106" t="e">
        <f t="shared" si="2397"/>
        <v>#REF!</v>
      </c>
      <c r="U2351" s="106" t="e">
        <f t="shared" si="2397"/>
        <v>#REF!</v>
      </c>
      <c r="V2351" s="106" t="e">
        <f t="shared" si="2397"/>
        <v>#REF!</v>
      </c>
      <c r="W2351" s="106" t="e">
        <f t="shared" si="2397"/>
        <v>#REF!</v>
      </c>
      <c r="X2351" s="106" t="e">
        <f t="shared" si="2397"/>
        <v>#REF!</v>
      </c>
      <c r="Y2351" s="106" t="e">
        <f t="shared" si="2397"/>
        <v>#REF!</v>
      </c>
      <c r="Z2351" s="106" t="e">
        <f t="shared" si="2397"/>
        <v>#REF!</v>
      </c>
      <c r="AA2351" s="106" t="e">
        <f t="shared" si="2397"/>
        <v>#REF!</v>
      </c>
      <c r="AB2351" s="106">
        <v>4.5629662318033573</v>
      </c>
      <c r="AC2351" s="106">
        <v>4.5544435296405306</v>
      </c>
      <c r="AD2351" s="106">
        <v>4.5384107160218843</v>
      </c>
      <c r="AE2351" s="106" t="e">
        <f>(AE1529*1000/12)/AE2344</f>
        <v>#REF!</v>
      </c>
      <c r="AF2351" s="106">
        <v>4352.4268436508128</v>
      </c>
      <c r="AG2351" s="106">
        <v>2123.1027281358633</v>
      </c>
      <c r="AH2351" s="106">
        <v>2128.1562176179032</v>
      </c>
      <c r="AI2351" s="106">
        <v>2128.1562176179032</v>
      </c>
      <c r="AJ2351" s="103" t="e">
        <f>(AJ1529*1000/12)/AJ2344</f>
        <v>#REF!</v>
      </c>
      <c r="AK2351" s="103">
        <v>4581.7055555555553</v>
      </c>
      <c r="AL2351" s="103">
        <v>4575.3092592592593</v>
      </c>
      <c r="AM2351" s="103">
        <v>4572.1611111111106</v>
      </c>
      <c r="AN2351" s="103">
        <v>4572.1611111111106</v>
      </c>
      <c r="AO2351" s="103" t="e">
        <f>(AO1529*1000/12)/AO2344</f>
        <v>#REF!</v>
      </c>
      <c r="AP2351" s="103">
        <v>4801.3074350441748</v>
      </c>
      <c r="AQ2351" s="103">
        <v>4823.6766588448363</v>
      </c>
      <c r="AR2351" s="103">
        <v>4780.3417049503696</v>
      </c>
      <c r="AS2351" s="103" t="e">
        <f>(AS1529*1000/12)/AS2344</f>
        <v>#REF!</v>
      </c>
      <c r="AT2351" s="103">
        <v>4816.2393186868485</v>
      </c>
      <c r="AU2351" s="103">
        <v>2.4147182419211797</v>
      </c>
      <c r="AV2351" s="103">
        <v>2.4234357541313081</v>
      </c>
      <c r="AW2351" s="103">
        <v>2.4399387993349686</v>
      </c>
      <c r="AX2351" s="103" t="e">
        <f>(AX1529*1000/12)/AX2344</f>
        <v>#REF!</v>
      </c>
      <c r="AY2351" s="103"/>
      <c r="AZ2351" s="103">
        <v>0</v>
      </c>
      <c r="BA2351" s="103">
        <v>0</v>
      </c>
      <c r="BB2351" s="103">
        <v>0</v>
      </c>
      <c r="BC2351" s="103">
        <v>0</v>
      </c>
      <c r="BD2351" s="103">
        <v>0</v>
      </c>
      <c r="BE2351" s="103">
        <v>0</v>
      </c>
      <c r="BF2351" s="103" t="e">
        <f>(BF1529*1000/12)/BF2344</f>
        <v>#REF!</v>
      </c>
      <c r="BG2351" s="103">
        <v>0</v>
      </c>
      <c r="BH2351" s="103">
        <v>0</v>
      </c>
      <c r="BI2351" s="103">
        <v>0</v>
      </c>
      <c r="BJ2351" s="103">
        <v>0</v>
      </c>
      <c r="BK2351" s="103">
        <v>0</v>
      </c>
      <c r="BL2351" s="103">
        <v>0</v>
      </c>
      <c r="BM2351" s="103">
        <v>0</v>
      </c>
      <c r="BN2351" s="103">
        <v>0</v>
      </c>
      <c r="BO2351" s="103" t="e">
        <f>(BO1529*1000/12)/BO2344</f>
        <v>#REF!</v>
      </c>
      <c r="BP2351" s="103">
        <v>0</v>
      </c>
      <c r="BQ2351" s="103">
        <v>0</v>
      </c>
      <c r="BR2351" s="103">
        <v>0</v>
      </c>
      <c r="BS2351" s="103">
        <v>0</v>
      </c>
      <c r="BT2351" s="103">
        <v>0</v>
      </c>
      <c r="BU2351" s="103">
        <v>0</v>
      </c>
      <c r="BV2351" s="103">
        <v>0</v>
      </c>
      <c r="BW2351" s="103">
        <v>0</v>
      </c>
      <c r="BX2351" s="103">
        <v>0</v>
      </c>
      <c r="BY2351" s="103">
        <v>0</v>
      </c>
      <c r="BZ2351" s="102">
        <v>0</v>
      </c>
      <c r="CA2351" s="103" t="e">
        <f>(CA1529*1000/12)/CA2344</f>
        <v>#REF!</v>
      </c>
      <c r="CB2351" s="103" t="e">
        <v>#REF!</v>
      </c>
      <c r="CC2351" s="103" t="e">
        <v>#REF!</v>
      </c>
      <c r="CD2351" s="103" t="e">
        <v>#REF!</v>
      </c>
      <c r="CE2351" s="103">
        <v>0</v>
      </c>
      <c r="CF2351" s="103">
        <v>0</v>
      </c>
      <c r="CG2351" s="103">
        <v>0</v>
      </c>
      <c r="CH2351" s="103">
        <v>0</v>
      </c>
      <c r="CI2351" s="103">
        <v>0</v>
      </c>
      <c r="CJ2351" s="102">
        <v>0</v>
      </c>
      <c r="CK2351" s="102">
        <v>0</v>
      </c>
      <c r="CL2351" s="103" t="e">
        <f>(CL1529*1000/12)/CL2344</f>
        <v>#REF!</v>
      </c>
      <c r="CM2351" s="103">
        <v>0</v>
      </c>
      <c r="CN2351" s="103">
        <v>0</v>
      </c>
      <c r="CO2351" s="103">
        <v>0</v>
      </c>
      <c r="CP2351" s="103">
        <v>0</v>
      </c>
      <c r="CQ2351" s="103">
        <v>0</v>
      </c>
      <c r="CR2351" s="103">
        <v>0</v>
      </c>
      <c r="CS2351" s="103">
        <v>0</v>
      </c>
      <c r="CT2351" s="103">
        <v>0</v>
      </c>
      <c r="CU2351" s="103">
        <v>0</v>
      </c>
      <c r="CV2351" s="103">
        <v>0</v>
      </c>
      <c r="CW2351" s="103">
        <v>0</v>
      </c>
      <c r="CX2351" s="103">
        <v>0</v>
      </c>
      <c r="CY2351" s="103">
        <v>0</v>
      </c>
      <c r="CZ2351" s="103">
        <v>0</v>
      </c>
      <c r="DA2351" s="103" t="e">
        <f t="shared" ref="DA2351" si="2398">(DA1529*1000/12)/DA2344</f>
        <v>#REF!</v>
      </c>
      <c r="DB2351" s="102">
        <v>0</v>
      </c>
      <c r="DC2351" s="102">
        <v>0</v>
      </c>
      <c r="DD2351" s="102">
        <v>0</v>
      </c>
      <c r="DE2351" s="102">
        <v>0</v>
      </c>
      <c r="DF2351" s="102">
        <v>0</v>
      </c>
      <c r="DG2351" s="102">
        <v>0</v>
      </c>
      <c r="DH2351" s="102">
        <v>0</v>
      </c>
      <c r="DI2351" s="102">
        <v>0</v>
      </c>
      <c r="DJ2351" s="102">
        <v>0</v>
      </c>
      <c r="DK2351" s="102">
        <v>0</v>
      </c>
      <c r="DL2351" s="102">
        <v>0</v>
      </c>
      <c r="DM2351" s="102">
        <v>0</v>
      </c>
      <c r="DN2351" s="104" t="e">
        <f t="shared" ref="DN2351" si="2399">(DN1529*1000/12)/DN2344</f>
        <v>#REF!</v>
      </c>
      <c r="DO2351" s="102">
        <v>0</v>
      </c>
      <c r="DP2351" s="102">
        <v>0</v>
      </c>
      <c r="DQ2351" s="102">
        <v>0</v>
      </c>
      <c r="DR2351" s="102">
        <v>0</v>
      </c>
      <c r="DS2351" s="102">
        <v>0</v>
      </c>
      <c r="DT2351" s="102">
        <v>0</v>
      </c>
      <c r="DU2351" s="102">
        <v>0</v>
      </c>
      <c r="DV2351" s="105" t="e">
        <f>(DV1529*1000/12)/DV2344</f>
        <v>#REF!</v>
      </c>
      <c r="DW2351" s="106" t="e">
        <f>(DW1529*1000/12)/DW2344</f>
        <v>#REF!</v>
      </c>
      <c r="DX2351" s="107" t="e">
        <f>(DX1529*1000/12)/DX2344</f>
        <v>#REF!</v>
      </c>
      <c r="DZ2351" s="106" t="e">
        <f>(DZ1529*1000/12)/DZ2344</f>
        <v>#REF!</v>
      </c>
      <c r="EC2351" s="106" t="e">
        <f>(EC1529*1000/12)/EC2344</f>
        <v>#REF!</v>
      </c>
      <c r="EF2351" s="106" t="e">
        <f>(EF1529*1000/12)/EF2344</f>
        <v>#REF!</v>
      </c>
      <c r="EI2351" s="106" t="e">
        <f>(EI1529*1000/12)/EI2344</f>
        <v>#REF!</v>
      </c>
      <c r="EL2351" s="106" t="e">
        <f>(EL1529*1000/12)/EL2344</f>
        <v>#REF!</v>
      </c>
      <c r="EO2351" s="106" t="e">
        <f>(EO1529*1000/12)/EO2344</f>
        <v>#REF!</v>
      </c>
    </row>
    <row r="2352" spans="1:145" ht="15.5" x14ac:dyDescent="0.35">
      <c r="A2352" s="126" t="s">
        <v>734</v>
      </c>
      <c r="B2352" s="27"/>
      <c r="C2352" s="27"/>
      <c r="D2352" s="27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  <c r="R2352" s="27"/>
      <c r="S2352" s="27"/>
      <c r="T2352" s="27"/>
      <c r="U2352" s="27"/>
      <c r="V2352" s="27"/>
      <c r="W2352" s="27"/>
      <c r="X2352" s="160"/>
      <c r="Y2352" s="160"/>
      <c r="Z2352" s="27"/>
      <c r="AA2352" s="27"/>
      <c r="AB2352" s="27"/>
      <c r="AC2352" s="27"/>
      <c r="AD2352" s="27"/>
      <c r="AE2352" s="27"/>
      <c r="AF2352" s="27"/>
      <c r="AG2352" s="27"/>
      <c r="AH2352" s="27"/>
      <c r="AI2352" s="27"/>
      <c r="AJ2352" s="160"/>
      <c r="AK2352" s="160"/>
      <c r="AL2352" s="160"/>
      <c r="AM2352" s="160"/>
      <c r="AN2352" s="160"/>
      <c r="AO2352" s="160"/>
      <c r="AP2352" s="160"/>
      <c r="AQ2352" s="160"/>
      <c r="AR2352" s="160"/>
      <c r="AS2352" s="160"/>
      <c r="AT2352" s="160"/>
      <c r="AU2352" s="160"/>
      <c r="AV2352" s="160"/>
      <c r="AW2352" s="160"/>
      <c r="AX2352" s="160"/>
      <c r="AY2352" s="160"/>
      <c r="AZ2352" s="160"/>
      <c r="BA2352" s="160"/>
      <c r="BB2352" s="160"/>
      <c r="BC2352" s="160"/>
      <c r="BD2352" s="160"/>
      <c r="BE2352" s="160"/>
      <c r="BF2352" s="160"/>
      <c r="BG2352" s="160"/>
      <c r="BH2352" s="160"/>
      <c r="BI2352" s="160"/>
      <c r="BJ2352" s="160"/>
      <c r="BK2352" s="160"/>
      <c r="BL2352" s="160"/>
      <c r="BM2352" s="160"/>
      <c r="BN2352" s="160"/>
      <c r="BO2352" s="160"/>
      <c r="BP2352" s="160"/>
      <c r="BQ2352" s="160"/>
      <c r="BR2352" s="160"/>
      <c r="BS2352" s="160"/>
      <c r="BT2352" s="160"/>
      <c r="BU2352" s="160"/>
      <c r="BV2352" s="160"/>
      <c r="BW2352" s="160"/>
      <c r="BX2352" s="160"/>
      <c r="BY2352" s="160"/>
      <c r="BZ2352" s="27"/>
      <c r="CA2352" s="160"/>
      <c r="CB2352" s="160"/>
      <c r="CC2352" s="160"/>
      <c r="CD2352" s="160"/>
      <c r="CE2352" s="160"/>
      <c r="CF2352" s="160"/>
      <c r="CG2352" s="160"/>
      <c r="CH2352" s="160"/>
      <c r="CI2352" s="160"/>
      <c r="CJ2352" s="27"/>
      <c r="CK2352" s="27"/>
      <c r="CL2352" s="160"/>
      <c r="CM2352" s="160"/>
      <c r="CN2352" s="160"/>
      <c r="CO2352" s="160"/>
      <c r="CP2352" s="160"/>
      <c r="CQ2352" s="160"/>
      <c r="CR2352" s="160"/>
      <c r="CS2352" s="160"/>
      <c r="CT2352" s="160"/>
      <c r="CU2352" s="160"/>
      <c r="CV2352" s="160"/>
      <c r="CW2352" s="160"/>
      <c r="CX2352" s="160"/>
      <c r="CY2352" s="160"/>
      <c r="CZ2352" s="160"/>
      <c r="DA2352" s="160"/>
      <c r="DB2352" s="27"/>
      <c r="DC2352" s="27"/>
      <c r="DD2352" s="27"/>
      <c r="DE2352" s="27"/>
      <c r="DF2352" s="27"/>
      <c r="DG2352" s="27"/>
      <c r="DH2352" s="27"/>
      <c r="DI2352" s="27"/>
      <c r="DJ2352" s="27"/>
      <c r="DK2352" s="27"/>
      <c r="DL2352" s="27"/>
      <c r="DM2352" s="27"/>
      <c r="DN2352" s="161"/>
      <c r="DO2352" s="27"/>
      <c r="DP2352" s="27"/>
      <c r="DQ2352" s="27"/>
      <c r="DR2352" s="27"/>
      <c r="DS2352" s="27"/>
      <c r="DT2352" s="27"/>
      <c r="DU2352" s="27"/>
      <c r="DV2352" s="162"/>
      <c r="DW2352" s="163"/>
      <c r="DX2352" s="164"/>
      <c r="DZ2352" s="27"/>
      <c r="EC2352" s="27"/>
      <c r="EF2352" s="27"/>
      <c r="EI2352" s="27"/>
      <c r="EL2352" s="27"/>
      <c r="EO2352" s="27"/>
    </row>
    <row r="2353" spans="1:145" ht="15.5" x14ac:dyDescent="0.35">
      <c r="A2353" s="56" t="s">
        <v>482</v>
      </c>
      <c r="B2353" s="190">
        <f>[2]CAMEROUN!C2556</f>
        <v>0.46836333580962419</v>
      </c>
      <c r="C2353" s="190">
        <f>[2]CAMEROUN!D2556</f>
        <v>0.55414272020169753</v>
      </c>
      <c r="D2353" s="190">
        <f>[2]CAMEROUN!E2556</f>
        <v>0.7105891186013461</v>
      </c>
      <c r="E2353" s="190">
        <f>[2]CAMEROUN!F2556</f>
        <v>0.34130072015340762</v>
      </c>
      <c r="F2353" s="190">
        <f>[2]CAMEROUN!G2556</f>
        <v>0.40478856256997675</v>
      </c>
      <c r="G2353" s="190">
        <f>[2]CAMEROUN!H2556</f>
        <v>0.57236001882099885</v>
      </c>
      <c r="H2353" s="190">
        <f>[2]CAMEROUN!I2556</f>
        <v>0.45967099907865433</v>
      </c>
      <c r="I2353" s="190">
        <f>[2]CAMEROUN!J2556</f>
        <v>0.18297739974497207</v>
      </c>
      <c r="J2353" s="190">
        <f>[2]CAMEROUN!K2556</f>
        <v>0.1166021708352997</v>
      </c>
      <c r="K2353" s="190">
        <f>[2]CAMEROUN!L2556</f>
        <v>0.12333848251344479</v>
      </c>
      <c r="L2353" s="190">
        <f>[2]CAMEROUN!M2556</f>
        <v>0.1036368661370121</v>
      </c>
      <c r="M2353" s="190">
        <f>[2]CAMEROUN!N2556</f>
        <v>7.3763787033876579E-2</v>
      </c>
      <c r="N2353" s="190">
        <f>[2]CAMEROUN!O2556</f>
        <v>7.7656367922684363E-2</v>
      </c>
      <c r="O2353" s="190">
        <f>[2]CAMEROUN!P2556</f>
        <v>0.60064817615682786</v>
      </c>
      <c r="P2353" s="190">
        <f>[2]CAMEROUN!AH2556</f>
        <v>2.027067165137034</v>
      </c>
      <c r="Q2353" s="190">
        <f>[2]CAMEROUN!AI2556</f>
        <v>3.410621634082585</v>
      </c>
      <c r="R2353" s="190">
        <f>[2]CAMEROUN!AJ2556</f>
        <v>2.8385709705606859</v>
      </c>
      <c r="S2353" s="190">
        <f>[2]CAMEROUN!AK2556</f>
        <v>3.3059018537469131</v>
      </c>
      <c r="T2353" s="190">
        <f>[2]CAMEROUN!AL2556</f>
        <v>3.787489309950109</v>
      </c>
      <c r="U2353" s="190">
        <f>[2]CAMEROUN!AM2556</f>
        <v>5.6469969432014828</v>
      </c>
      <c r="V2353" s="190">
        <f>[2]CAMEROUN!AN2556</f>
        <v>6.7934574442240736</v>
      </c>
      <c r="W2353" s="190">
        <f>[2]CAMEROUN!AO2556</f>
        <v>6.2542574019027768</v>
      </c>
      <c r="X2353" s="189">
        <f>[2]CAMEROUN!AP2556</f>
        <v>8.2560234362017528</v>
      </c>
      <c r="Y2353" s="189">
        <f>[2]CAMEROUN!AQ2556</f>
        <v>8.2186882618517068</v>
      </c>
      <c r="Z2353" s="190">
        <f>[2]CAMEROUN!AR2556</f>
        <v>5.9759302431196826</v>
      </c>
      <c r="AA2353" s="190">
        <f>[2]CAMEROUN!AS2556</f>
        <v>5.9239126030965128</v>
      </c>
      <c r="AB2353" s="190">
        <v>6.6448901121578814</v>
      </c>
      <c r="AC2353" s="190">
        <v>6.6699277248695372</v>
      </c>
      <c r="AD2353" s="190">
        <v>7.6632161056581456</v>
      </c>
      <c r="AE2353" s="190">
        <f>[2]CAMEROUN!AT2556</f>
        <v>5.7311626309462493</v>
      </c>
      <c r="AF2353" s="190">
        <v>6.0785970306996147</v>
      </c>
      <c r="AG2353" s="190">
        <v>5.5010650220513604</v>
      </c>
      <c r="AH2353" s="190">
        <v>5.5454172529668346</v>
      </c>
      <c r="AI2353" s="190">
        <v>5.259193808143297</v>
      </c>
      <c r="AJ2353" s="189">
        <f>[2]CAMEROUN!AU2556</f>
        <v>5.3673325046535689</v>
      </c>
      <c r="AK2353" s="189">
        <v>4.6681702696560556</v>
      </c>
      <c r="AL2353" s="189">
        <v>4.0725473876163356</v>
      </c>
      <c r="AM2353" s="189">
        <v>3.8213457660800403</v>
      </c>
      <c r="AN2353" s="189">
        <v>4.8706351971793858</v>
      </c>
      <c r="AO2353" s="189">
        <f>[2]CAMEROUN!AV2556</f>
        <v>6.9233514035746859</v>
      </c>
      <c r="AP2353" s="189">
        <v>5.690819333263696</v>
      </c>
      <c r="AQ2353" s="189">
        <v>5.4273276557985479</v>
      </c>
      <c r="AR2353" s="189">
        <v>4.9167331810473076</v>
      </c>
      <c r="AS2353" s="189">
        <f>[2]CAMEROUN!AZ2556</f>
        <v>5.224542916050102</v>
      </c>
      <c r="AT2353" s="189">
        <v>3.8440960007783578</v>
      </c>
      <c r="AU2353" s="189">
        <v>6.0728941377732086</v>
      </c>
      <c r="AV2353" s="189">
        <v>5.2293136443040185</v>
      </c>
      <c r="AW2353" s="189">
        <v>5.0885163868490002</v>
      </c>
      <c r="AX2353" s="189">
        <f>[2]CAMEROUN!BE2556</f>
        <v>6.7557797795702488</v>
      </c>
      <c r="AY2353" s="189"/>
      <c r="AZ2353" s="189">
        <v>6.7440316676546548</v>
      </c>
      <c r="BA2353" s="189">
        <v>5.5477395215314544</v>
      </c>
      <c r="BB2353" s="189">
        <v>6.7264931979001839</v>
      </c>
      <c r="BC2353" s="189">
        <v>7.3019452865909784</v>
      </c>
      <c r="BD2353" s="189">
        <v>6.5754158104737979</v>
      </c>
      <c r="BE2353" s="189">
        <v>6.5754158104737979</v>
      </c>
      <c r="BF2353" s="189">
        <f>[2]CAMEROUN!BL2556</f>
        <v>6.590195691498109</v>
      </c>
      <c r="BG2353" s="189">
        <v>6.5417236282521651</v>
      </c>
      <c r="BH2353" s="189">
        <v>6.0523946735504053</v>
      </c>
      <c r="BI2353" s="189">
        <v>8.4201775423446943</v>
      </c>
      <c r="BJ2353" s="189">
        <v>8.2854785615880573</v>
      </c>
      <c r="BK2353" s="189">
        <v>7.3230671329936179</v>
      </c>
      <c r="BL2353" s="189">
        <v>7.6505358542029569</v>
      </c>
      <c r="BM2353" s="189">
        <v>7.5803385905260035</v>
      </c>
      <c r="BN2353" s="189">
        <v>7.8638841390554548</v>
      </c>
      <c r="BO2353" s="189">
        <f>[2]CAMEROUN!BU2556</f>
        <v>6.228512354707247</v>
      </c>
      <c r="BP2353" s="189">
        <v>7.7803074739124014</v>
      </c>
      <c r="BQ2353" s="189">
        <v>5.2259373973037908</v>
      </c>
      <c r="BR2353" s="189">
        <v>4.4257878715602761</v>
      </c>
      <c r="BS2353" s="189">
        <v>4.9482020622681118</v>
      </c>
      <c r="BT2353" s="189">
        <v>6.5772366826685644</v>
      </c>
      <c r="BU2353" s="189">
        <v>6.5768400297099374</v>
      </c>
      <c r="BV2353" s="189">
        <v>5.4962080523716699</v>
      </c>
      <c r="BW2353" s="189">
        <v>7.4726004967342696</v>
      </c>
      <c r="BX2353" s="189">
        <v>7.3052883509573485</v>
      </c>
      <c r="BY2353" s="189">
        <v>6.2560630848324328</v>
      </c>
      <c r="BZ2353" s="190">
        <v>6.6537484282796324</v>
      </c>
      <c r="CA2353" s="189">
        <f>[2]CAMEROUN!CG2556</f>
        <v>7.6835957045872849</v>
      </c>
      <c r="CB2353" s="189">
        <v>6.9969153940920368</v>
      </c>
      <c r="CC2353" s="189">
        <v>6.9051656658809648</v>
      </c>
      <c r="CD2353" s="189">
        <v>7.1171156906293538</v>
      </c>
      <c r="CE2353" s="189">
        <v>8.3580694518961103</v>
      </c>
      <c r="CF2353" s="189">
        <v>8.2303480632700712</v>
      </c>
      <c r="CG2353" s="189">
        <v>8.1047435983484259</v>
      </c>
      <c r="CH2353" s="189">
        <v>8.1419129496482761</v>
      </c>
      <c r="CI2353" s="189">
        <v>8.1246177198736103</v>
      </c>
      <c r="CJ2353" s="190">
        <v>7.6339645453159877</v>
      </c>
      <c r="CK2353" s="190">
        <v>7.3968387944672571</v>
      </c>
      <c r="CL2353" s="189">
        <f>[2]CAMEROUN!CR2556</f>
        <v>7.5739108778991415</v>
      </c>
      <c r="CM2353" s="189">
        <v>8.6325153343175298</v>
      </c>
      <c r="CN2353" s="189">
        <v>8.5835233068357368</v>
      </c>
      <c r="CO2353" s="189">
        <v>8.7682876472057174</v>
      </c>
      <c r="CP2353" s="189">
        <v>8.4500262862575894</v>
      </c>
      <c r="CQ2353" s="189">
        <v>8.3122265700581526</v>
      </c>
      <c r="CR2353" s="189">
        <v>8.1400854997368803</v>
      </c>
      <c r="CS2353" s="189">
        <v>7.7198047620498231</v>
      </c>
      <c r="CT2353" s="189">
        <v>7.3804439257270165</v>
      </c>
      <c r="CU2353" s="189">
        <v>7.3915690866320745</v>
      </c>
      <c r="CV2353" s="189">
        <v>6.0684371493248674</v>
      </c>
      <c r="CW2353" s="189">
        <v>5.9086041487096459</v>
      </c>
      <c r="CX2353" s="189">
        <v>6.1187231319319402</v>
      </c>
      <c r="CY2353" s="189">
        <v>5.9830006699960245</v>
      </c>
      <c r="CZ2353" s="189">
        <v>5.9770714058699479</v>
      </c>
      <c r="DA2353" s="189">
        <f>[2]CAMEROUN!DD2556</f>
        <v>7.3393496060947703</v>
      </c>
      <c r="DB2353" s="190">
        <v>8.9206114343463607</v>
      </c>
      <c r="DC2353" s="190">
        <v>8.924067176842291</v>
      </c>
      <c r="DD2353" s="190">
        <v>8.924067176842291</v>
      </c>
      <c r="DE2353" s="190">
        <v>9.2749474577665563</v>
      </c>
      <c r="DF2353" s="190">
        <v>9.1928098665915297</v>
      </c>
      <c r="DG2353" s="190">
        <v>9.2281683265213523</v>
      </c>
      <c r="DH2353" s="190">
        <v>9.0766867576923467</v>
      </c>
      <c r="DI2353" s="190">
        <v>9.2100740654235551</v>
      </c>
      <c r="DJ2353" s="190">
        <v>9.3413979378236114</v>
      </c>
      <c r="DK2353" s="190">
        <v>6.5175840092640396</v>
      </c>
      <c r="DL2353" s="190">
        <v>6.5541800764865306</v>
      </c>
      <c r="DM2353" s="190">
        <v>10.580140790230097</v>
      </c>
      <c r="DN2353" s="283">
        <f>[2]CAMEROUN!DQ2556</f>
        <v>6.4788205544574264</v>
      </c>
      <c r="DO2353" s="190">
        <v>10.580140790230097</v>
      </c>
      <c r="DP2353" s="190">
        <v>6.091723155641521</v>
      </c>
      <c r="DQ2353" s="190">
        <v>5.8801061476383598</v>
      </c>
      <c r="DR2353" s="190">
        <v>5.566941760809951</v>
      </c>
      <c r="DS2353" s="190">
        <v>6.0442166947532252</v>
      </c>
      <c r="DT2353" s="190">
        <v>5.8691607183814485</v>
      </c>
      <c r="DU2353" s="190">
        <v>6.4361611389459004</v>
      </c>
      <c r="DV2353" s="191">
        <f>[2]CAMEROUN!EA2556</f>
        <v>5.8564085682766827</v>
      </c>
      <c r="DW2353" s="192">
        <f>[2]CAMEROUN!EB2556</f>
        <v>6.0567285427439623</v>
      </c>
      <c r="DX2353" s="193">
        <f>[2]CAMEROUN!EC2556</f>
        <v>5.2285055787246684</v>
      </c>
      <c r="DZ2353" s="190">
        <f>[2]CAMEROUN!EE2556</f>
        <v>7.1972888873057794</v>
      </c>
      <c r="EC2353" s="190">
        <f>[2]CAMEROUN!EH2556</f>
        <v>8.0176278253292601</v>
      </c>
      <c r="EF2353" s="190">
        <f>[2]CAMEROUN!EK2556</f>
        <v>8.7372446901356025</v>
      </c>
      <c r="EI2353" s="190">
        <f>[2]CAMEROUN!EN2556</f>
        <v>10.042567515813012</v>
      </c>
      <c r="EL2353" s="190">
        <f>[2]CAMEROUN!EQ2556</f>
        <v>11.740528402641729</v>
      </c>
      <c r="EO2353" s="190">
        <f>[2]CAMEROUN!ET2556</f>
        <v>13.624241100589218</v>
      </c>
    </row>
    <row r="2354" spans="1:145" ht="15.5" x14ac:dyDescent="0.35">
      <c r="A2354" s="56" t="s">
        <v>488</v>
      </c>
      <c r="B2354" s="102">
        <f>[7]RCA!D2277</f>
        <v>4.2073899027779564</v>
      </c>
      <c r="C2354" s="102">
        <f>[7]RCA!E2277</f>
        <v>5.8245813227363055</v>
      </c>
      <c r="D2354" s="102">
        <f>[7]RCA!F2277</f>
        <v>5.2105283322478071</v>
      </c>
      <c r="E2354" s="102">
        <f>[7]RCA!G2277</f>
        <v>4.3709362395552835</v>
      </c>
      <c r="F2354" s="102">
        <f>[7]RCA!H2277</f>
        <v>5.0036593629997741</v>
      </c>
      <c r="G2354" s="102">
        <f>[7]RCA!I2277</f>
        <v>5.2468684520441098</v>
      </c>
      <c r="H2354" s="102">
        <f>[7]RCA!J2277</f>
        <v>7.1005794630562091</v>
      </c>
      <c r="I2354" s="102">
        <f>[7]RCA!K2277</f>
        <v>12.914384700508968</v>
      </c>
      <c r="J2354" s="102">
        <f>[7]RCA!L2277</f>
        <v>12.197728045473964</v>
      </c>
      <c r="K2354" s="102">
        <f>[7]RCA!M2277</f>
        <v>15.299471575282498</v>
      </c>
      <c r="L2354" s="102">
        <f>[7]RCA!N2277</f>
        <v>11.73721525812104</v>
      </c>
      <c r="M2354" s="102">
        <f>[7]RCA!O2277</f>
        <v>8.6400784401420871</v>
      </c>
      <c r="N2354" s="102">
        <f>[7]RCA!P2277</f>
        <v>10.022657281126264</v>
      </c>
      <c r="O2354" s="102">
        <f>[7]RCA!Q2277</f>
        <v>10.011514314741971</v>
      </c>
      <c r="P2354" s="102">
        <f>[7]RCA!R2277</f>
        <v>10.003071631551359</v>
      </c>
      <c r="Q2354" s="102">
        <f>[7]RCA!S2277</f>
        <v>8.5205457420859343</v>
      </c>
      <c r="R2354" s="102">
        <f>[7]RCA!T2277</f>
        <v>9.7651927385797279</v>
      </c>
      <c r="S2354" s="102">
        <f>[7]RCA!U2277</f>
        <v>8.3245479591165115</v>
      </c>
      <c r="T2354" s="102">
        <f>[7]RCA!V2277</f>
        <v>7.8892415132206919</v>
      </c>
      <c r="U2354" s="102">
        <f>[7]RCA!W2277</f>
        <v>5.6623019791353633</v>
      </c>
      <c r="V2354" s="102">
        <f>[7]RCA!X2277</f>
        <v>2.9685575599507357</v>
      </c>
      <c r="W2354" s="102">
        <f>[7]RCA!Y2277</f>
        <v>3.8521566025215659</v>
      </c>
      <c r="X2354" s="103">
        <f>[7]RCA!Z2277</f>
        <v>6.7597689871744393</v>
      </c>
      <c r="Y2354" s="103">
        <f>[7]RCA!AA2277</f>
        <v>5.4588953018929987</v>
      </c>
      <c r="Z2354" s="102">
        <f>[7]RCA!AB2277</f>
        <v>5.3467946516883869</v>
      </c>
      <c r="AA2354" s="102">
        <f>[7]RCA!AC2277</f>
        <v>4.9773571003485699</v>
      </c>
      <c r="AB2354" s="102">
        <v>5.854134209949355</v>
      </c>
      <c r="AC2354" s="102">
        <v>6.5751087541291522</v>
      </c>
      <c r="AD2354" s="102">
        <v>7.6962545425411122</v>
      </c>
      <c r="AE2354" s="102">
        <f>[7]RCA!AD2277</f>
        <v>8.9035230352303536</v>
      </c>
      <c r="AF2354" s="102">
        <v>4.8116924074864178</v>
      </c>
      <c r="AG2354" s="102">
        <v>5.4113767875039001</v>
      </c>
      <c r="AH2354" s="102">
        <v>6.2030983358031673</v>
      </c>
      <c r="AI2354" s="102">
        <v>6.2274342390155182</v>
      </c>
      <c r="AJ2354" s="103">
        <f>[7]RCA!AE2277</f>
        <v>6.4101336250457335</v>
      </c>
      <c r="AK2354" s="103">
        <v>7.2497216042578652</v>
      </c>
      <c r="AL2354" s="103">
        <v>6.1978562186472024</v>
      </c>
      <c r="AM2354" s="103">
        <v>6.3841580752871439</v>
      </c>
      <c r="AN2354" s="103">
        <v>6.5585100302111803</v>
      </c>
      <c r="AO2354" s="103">
        <f>[7]RCA!AF2277</f>
        <v>5.4928951444541712</v>
      </c>
      <c r="AP2354" s="103">
        <v>5.9829091275775816</v>
      </c>
      <c r="AQ2354" s="103">
        <v>6.047394453310095</v>
      </c>
      <c r="AR2354" s="103">
        <v>5.9694939037394432</v>
      </c>
      <c r="AS2354" s="103">
        <f>[7]RCA!AJ2277</f>
        <v>7.2188272066005528</v>
      </c>
      <c r="AT2354" s="103">
        <v>3.6925333520780068</v>
      </c>
      <c r="AU2354" s="103">
        <v>8.3868089286434806</v>
      </c>
      <c r="AV2354" s="103">
        <v>7.7835006689640034</v>
      </c>
      <c r="AW2354" s="103">
        <v>7.2287908663788771</v>
      </c>
      <c r="AX2354" s="103">
        <f>[7]RCA!AO2277</f>
        <v>7.0447875062983778</v>
      </c>
      <c r="AY2354" s="103"/>
      <c r="AZ2354" s="103">
        <v>7.9772669134578686</v>
      </c>
      <c r="BA2354" s="103">
        <v>6.0051560733132305</v>
      </c>
      <c r="BB2354" s="103">
        <v>8.0440878342732383</v>
      </c>
      <c r="BC2354" s="103">
        <v>5.6078289153996366</v>
      </c>
      <c r="BD2354" s="103">
        <v>7.9529127493975977</v>
      </c>
      <c r="BE2354" s="103">
        <v>5.9340490633645953</v>
      </c>
      <c r="BF2354" s="103">
        <f>[7]RCA!AV2277</f>
        <v>6.3649319439793581</v>
      </c>
      <c r="BG2354" s="103">
        <v>7.9694039455831938</v>
      </c>
      <c r="BH2354" s="103">
        <v>7.1324696891514492</v>
      </c>
      <c r="BI2354" s="103">
        <v>6.7734953273158238</v>
      </c>
      <c r="BJ2354" s="103">
        <v>6.1163888848654233</v>
      </c>
      <c r="BK2354" s="103">
        <v>6.4357104426959681</v>
      </c>
      <c r="BL2354" s="103">
        <v>5.966221150016346</v>
      </c>
      <c r="BM2354" s="103">
        <v>6.6466037122892834</v>
      </c>
      <c r="BN2354" s="103">
        <v>6.2488153138416225</v>
      </c>
      <c r="BO2354" s="103">
        <f>[7]RCA!BE2277</f>
        <v>5.6691243549119248</v>
      </c>
      <c r="BP2354" s="103">
        <v>8.3147576366231881</v>
      </c>
      <c r="BQ2354" s="103">
        <v>8.3147576366231881</v>
      </c>
      <c r="BR2354" s="103">
        <v>8.0214560887892574</v>
      </c>
      <c r="BS2354" s="103">
        <v>6.2361506422776936</v>
      </c>
      <c r="BT2354" s="103">
        <v>7.2185295255266508</v>
      </c>
      <c r="BU2354" s="103">
        <v>5.7057612166103873</v>
      </c>
      <c r="BV2354" s="103">
        <v>5.3102661853700903</v>
      </c>
      <c r="BW2354" s="103">
        <v>7.707793181723722</v>
      </c>
      <c r="BX2354" s="103">
        <v>6.5790641730262225</v>
      </c>
      <c r="BY2354" s="103">
        <v>5.9012839019244021</v>
      </c>
      <c r="BZ2354" s="102">
        <v>8.617841424385615</v>
      </c>
      <c r="CA2354" s="103">
        <f>[7]RCA!BQ2277</f>
        <v>9.0475349485100232</v>
      </c>
      <c r="CB2354" s="103">
        <v>7.0629240865916003</v>
      </c>
      <c r="CC2354" s="103">
        <v>7.298421411858123</v>
      </c>
      <c r="CD2354" s="103">
        <v>7.9448070271746305</v>
      </c>
      <c r="CE2354" s="103">
        <v>5.8812598063615438</v>
      </c>
      <c r="CF2354" s="103">
        <v>5.9794220932965034</v>
      </c>
      <c r="CG2354" s="103">
        <v>6.3127485610942626</v>
      </c>
      <c r="CH2354" s="103">
        <v>5.5552192393856314</v>
      </c>
      <c r="CI2354" s="103">
        <v>5.5999912580147466</v>
      </c>
      <c r="CJ2354" s="102">
        <v>4.636426246243702</v>
      </c>
      <c r="CK2354" s="102">
        <v>4.6470353192425558</v>
      </c>
      <c r="CL2354" s="103">
        <f>[7]RCA!CB2276</f>
        <v>5.5599682287529788</v>
      </c>
      <c r="CM2354" s="103">
        <v>4.6379067607593223</v>
      </c>
      <c r="CN2354" s="103">
        <v>6.2768934953380677</v>
      </c>
      <c r="CO2354" s="103">
        <v>6.2755684872727038</v>
      </c>
      <c r="CP2354" s="103">
        <v>6.1795009865200079</v>
      </c>
      <c r="CQ2354" s="103">
        <v>6.3237052871244623</v>
      </c>
      <c r="CR2354" s="103">
        <v>6.7622241037496131</v>
      </c>
      <c r="CS2354" s="103">
        <v>7.0811869590155814</v>
      </c>
      <c r="CT2354" s="103">
        <v>6.7020534511478571</v>
      </c>
      <c r="CU2354" s="103">
        <v>6.5337685047940557</v>
      </c>
      <c r="CV2354" s="103">
        <v>6.8330154518575892</v>
      </c>
      <c r="CW2354" s="103">
        <v>6.6509497517060705</v>
      </c>
      <c r="CX2354" s="103">
        <v>6.8829305291548755</v>
      </c>
      <c r="CY2354" s="103">
        <v>6.6735580670354819</v>
      </c>
      <c r="CZ2354" s="103">
        <v>6.5343734186324953</v>
      </c>
      <c r="DA2354" s="103">
        <f>[7]RCA!CN2276</f>
        <v>11.764705882352938</v>
      </c>
      <c r="DB2354" s="102">
        <v>4.5035793073643609</v>
      </c>
      <c r="DC2354" s="102">
        <v>4.4138223620538524</v>
      </c>
      <c r="DD2354" s="102">
        <v>4.329810612965713</v>
      </c>
      <c r="DE2354" s="102">
        <v>4.5957482021667646</v>
      </c>
      <c r="DF2354" s="102">
        <v>4.499365765867565</v>
      </c>
      <c r="DG2354" s="102">
        <v>4.4138338586873731</v>
      </c>
      <c r="DH2354" s="102">
        <v>3.8449808935080356</v>
      </c>
      <c r="DI2354" s="102">
        <v>3.5496799786766404</v>
      </c>
      <c r="DJ2354" s="102">
        <v>3.4050527353974256</v>
      </c>
      <c r="DK2354" s="102">
        <v>3.3775848086177196</v>
      </c>
      <c r="DL2354" s="102">
        <v>3.05869449844407</v>
      </c>
      <c r="DM2354" s="102">
        <v>2.9489089190772599</v>
      </c>
      <c r="DN2354" s="104">
        <f>[7]RCA!DA2276</f>
        <v>5.1301005322294495</v>
      </c>
      <c r="DO2354" s="102">
        <v>2.9489089190772599</v>
      </c>
      <c r="DP2354" s="102">
        <v>4.1936870433011277</v>
      </c>
      <c r="DQ2354" s="102">
        <v>4.1936870433011268</v>
      </c>
      <c r="DR2354" s="102">
        <v>4.1936870433011277</v>
      </c>
      <c r="DS2354" s="102">
        <v>4.2224885146995224</v>
      </c>
      <c r="DT2354" s="102">
        <v>4.2224885146995215</v>
      </c>
      <c r="DU2354" s="102">
        <v>3.9471117180498263</v>
      </c>
      <c r="DV2354" s="105">
        <f>[7]RCA!DN2276</f>
        <v>3.6126499062386719</v>
      </c>
      <c r="DW2354" s="106">
        <f>[7]RCA!DM2276</f>
        <v>3.6126499062386714</v>
      </c>
      <c r="DX2354" s="107">
        <f>[7]RCA!DN2276</f>
        <v>3.6126499062386719</v>
      </c>
      <c r="DZ2354" s="102">
        <f>[7]RCA!DP2276</f>
        <v>3.4350299805240327</v>
      </c>
      <c r="EC2354" s="102">
        <f>[7]RCA!DS2276</f>
        <v>3.7965667947338799</v>
      </c>
      <c r="EF2354" s="102">
        <f>[7]RCA!DV2276</f>
        <v>3.5490245557323115</v>
      </c>
      <c r="EI2354" s="102">
        <f>[7]RCA!DY2276</f>
        <v>3.2968322305266105</v>
      </c>
      <c r="EL2354" s="102">
        <f>[7]RCA!EB2276</f>
        <v>3.0577095128520724</v>
      </c>
      <c r="EO2354" s="102">
        <f>[7]RCA!EE2276</f>
        <v>2.829820179424178</v>
      </c>
    </row>
    <row r="2355" spans="1:145" ht="15.5" x14ac:dyDescent="0.35">
      <c r="A2355" s="56" t="s">
        <v>483</v>
      </c>
      <c r="B2355" s="190">
        <f>[3]CONGO!D2310</f>
        <v>0.18228829993535878</v>
      </c>
      <c r="C2355" s="190">
        <f>[3]CONGO!E2310</f>
        <v>0.36521739130434783</v>
      </c>
      <c r="D2355" s="190">
        <f>[3]CONGO!F2310</f>
        <v>0.35225272087067855</v>
      </c>
      <c r="E2355" s="190">
        <f>[3]CONGO!G2310</f>
        <v>0.18309373740441967</v>
      </c>
      <c r="F2355" s="190">
        <f>[3]CONGO!H2310</f>
        <v>0.1581816263612599</v>
      </c>
      <c r="G2355" s="190">
        <f>[3]CONGO!I2310</f>
        <v>0.17972516109907327</v>
      </c>
      <c r="H2355" s="190">
        <f>[3]CONGO!J2310</f>
        <v>0.1157857582825228</v>
      </c>
      <c r="I2355" s="190">
        <f>[3]CONGO!K2310</f>
        <v>0.83848021335374401</v>
      </c>
      <c r="J2355" s="190">
        <f>[3]CONGO!L2310</f>
        <v>0.96642505523469902</v>
      </c>
      <c r="K2355" s="190">
        <f>[3]CONGO!M2310</f>
        <v>1.6723064568929575</v>
      </c>
      <c r="L2355" s="190">
        <f>[3]CONGO!N2310</f>
        <v>1.0164101162485917</v>
      </c>
      <c r="M2355" s="190">
        <f>[3]CONGO!O2310</f>
        <v>6.9871102340584398E-2</v>
      </c>
      <c r="N2355" s="190">
        <f>[3]CONGO!P2310</f>
        <v>0.86842516323194041</v>
      </c>
      <c r="O2355" s="190">
        <f>[3]CONGO!Q2310</f>
        <v>4.9662663991839873</v>
      </c>
      <c r="P2355" s="190">
        <f>[3]CONGO!R2310</f>
        <v>1.1497067069251816</v>
      </c>
      <c r="Q2355" s="190">
        <f>[3]CONGO!S2310</f>
        <v>0.4942340677323761</v>
      </c>
      <c r="R2355" s="190">
        <f>[3]CONGO!T2310</f>
        <v>0.43242159469840857</v>
      </c>
      <c r="S2355" s="190">
        <f>[3]CONGO!U2310</f>
        <v>1.2069874794203241</v>
      </c>
      <c r="T2355" s="190">
        <f>[3]CONGO!V2310</f>
        <v>5.3002114187674811</v>
      </c>
      <c r="U2355" s="190">
        <f>[3]CONGO!W2310</f>
        <v>9.9118256758721337</v>
      </c>
      <c r="V2355" s="190">
        <f>[3]CONGO!X2310</f>
        <v>5.5888390401926857</v>
      </c>
      <c r="W2355" s="190">
        <f>[3]CONGO!Y2310</f>
        <v>12.433990014957695</v>
      </c>
      <c r="X2355" s="189">
        <f>[3]CONGO!Z2310</f>
        <v>10.324531010478452</v>
      </c>
      <c r="Y2355" s="189">
        <f>[3]CONGO!AA2310</f>
        <v>11.299489791331974</v>
      </c>
      <c r="Z2355" s="190">
        <f>[3]CONGO!AB2310</f>
        <v>15.210027215278476</v>
      </c>
      <c r="AA2355" s="190">
        <f>[3]CONGO!AC2310</f>
        <v>14.019050651383692</v>
      </c>
      <c r="AB2355" s="190">
        <v>11.109622740183321</v>
      </c>
      <c r="AC2355" s="190">
        <v>12.717199239209801</v>
      </c>
      <c r="AD2355" s="190">
        <v>11.399093085067101</v>
      </c>
      <c r="AE2355" s="190">
        <f>[3]CONGO!AH2310</f>
        <v>12.417297191188009</v>
      </c>
      <c r="AF2355" s="190">
        <v>9.2435695734323122</v>
      </c>
      <c r="AG2355" s="190">
        <v>7.5066978081978499</v>
      </c>
      <c r="AH2355" s="190">
        <v>7.2801094888712523</v>
      </c>
      <c r="AI2355" s="190">
        <v>7.1254896491797304</v>
      </c>
      <c r="AJ2355" s="189">
        <f>[3]CONGO!AM2310</f>
        <v>10.900068068844464</v>
      </c>
      <c r="AK2355" s="189">
        <v>3.9933650663178599</v>
      </c>
      <c r="AL2355" s="189">
        <v>4.3196773101574806</v>
      </c>
      <c r="AM2355" s="189">
        <v>4.2884777651982589</v>
      </c>
      <c r="AN2355" s="189">
        <v>3.8694278326372977</v>
      </c>
      <c r="AO2355" s="189">
        <f>[3]CONGO!AR2310</f>
        <v>4.3813664514132542</v>
      </c>
      <c r="AP2355" s="189">
        <v>2.98929903509043</v>
      </c>
      <c r="AQ2355" s="189">
        <v>3.452197772804106</v>
      </c>
      <c r="AR2355" s="189">
        <v>3.4813904595080651</v>
      </c>
      <c r="AS2355" s="189">
        <f>[3]CONGO!AV2310</f>
        <v>1.3217732034833056</v>
      </c>
      <c r="AT2355" s="189">
        <v>1.3140987421698143</v>
      </c>
      <c r="AU2355" s="189">
        <v>0.69247309085968178</v>
      </c>
      <c r="AV2355" s="189">
        <v>0.61251114755218228</v>
      </c>
      <c r="AW2355" s="189">
        <v>0.61592353048630955</v>
      </c>
      <c r="AX2355" s="189">
        <f>[3]CONGO!BA2310</f>
        <v>1.4379242980195202</v>
      </c>
      <c r="AY2355" s="189"/>
      <c r="AZ2355" s="189">
        <v>1.8473755979270681</v>
      </c>
      <c r="BA2355" s="189">
        <v>1.2851203654408774</v>
      </c>
      <c r="BB2355" s="189">
        <v>1.1793953103363264</v>
      </c>
      <c r="BC2355" s="189">
        <v>0.54732266180268296</v>
      </c>
      <c r="BD2355" s="189">
        <v>1.3339915055296543</v>
      </c>
      <c r="BE2355" s="189">
        <v>0.76674347140517418</v>
      </c>
      <c r="BF2355" s="189">
        <f>[3]CONGO!BI2310</f>
        <v>1.4815076241892127</v>
      </c>
      <c r="BG2355" s="189">
        <v>3.0939550636491098</v>
      </c>
      <c r="BH2355" s="189">
        <v>2.8184336055668298</v>
      </c>
      <c r="BI2355" s="189">
        <v>3.6976680160276563</v>
      </c>
      <c r="BJ2355" s="189">
        <v>0.75531439886782026</v>
      </c>
      <c r="BK2355" s="189">
        <v>2.9294754961086698</v>
      </c>
      <c r="BL2355" s="189">
        <v>1.6737241568249863</v>
      </c>
      <c r="BM2355" s="189">
        <v>2.3715098073222887</v>
      </c>
      <c r="BN2355" s="189">
        <v>1.0502358823204327</v>
      </c>
      <c r="BO2355" s="189">
        <f>[3]CONGO!BR2310</f>
        <v>3.2382361345470398</v>
      </c>
      <c r="BP2355" s="189">
        <v>3.5428886042728713</v>
      </c>
      <c r="BQ2355" s="189">
        <v>3.5428886042728713</v>
      </c>
      <c r="BR2355" s="189">
        <v>0.80249905960547507</v>
      </c>
      <c r="BS2355" s="189">
        <v>0.69748042696128854</v>
      </c>
      <c r="BT2355" s="189">
        <v>2.7009472908890992</v>
      </c>
      <c r="BU2355" s="189">
        <v>1.683986826147277</v>
      </c>
      <c r="BV2355" s="189">
        <v>1.7090535959968802</v>
      </c>
      <c r="BW2355" s="189">
        <v>4.0442012095129964</v>
      </c>
      <c r="BX2355" s="189">
        <v>3.3431926715698927</v>
      </c>
      <c r="BY2355" s="189">
        <v>2.9180140168310205</v>
      </c>
      <c r="BZ2355" s="190">
        <v>2.059931181716927</v>
      </c>
      <c r="CA2355" s="189">
        <f>[3]CONGO!CD2310</f>
        <v>5.2013574076782136</v>
      </c>
      <c r="CB2355" s="189">
        <v>5.3977153399007305</v>
      </c>
      <c r="CC2355" s="189">
        <v>5.1109554026226265</v>
      </c>
      <c r="CD2355" s="189">
        <v>2.397424105579534</v>
      </c>
      <c r="CE2355" s="189">
        <v>3.768541242028975</v>
      </c>
      <c r="CF2355" s="189">
        <v>3.4595035224564077</v>
      </c>
      <c r="CG2355" s="189">
        <v>3.0701340071484005</v>
      </c>
      <c r="CH2355" s="189">
        <v>3.567928308325552</v>
      </c>
      <c r="CI2355" s="189">
        <v>3.1115170798616618</v>
      </c>
      <c r="CJ2355" s="190">
        <v>3.5242020318283873</v>
      </c>
      <c r="CK2355" s="190">
        <v>3.3938806371172929</v>
      </c>
      <c r="CL2355" s="189">
        <f>[3]CONGO!CO2310</f>
        <v>3.710852361328941</v>
      </c>
      <c r="CM2355" s="189">
        <v>4.0596132140761556</v>
      </c>
      <c r="CN2355" s="189">
        <v>4.0085870840107756</v>
      </c>
      <c r="CO2355" s="189">
        <v>4.0135760276383197</v>
      </c>
      <c r="CP2355" s="189">
        <v>6.4030437839074565</v>
      </c>
      <c r="CQ2355" s="189">
        <v>4.6305936594199286</v>
      </c>
      <c r="CR2355" s="189">
        <v>3.0459468661639155</v>
      </c>
      <c r="CS2355" s="189">
        <v>4.6593729799487562</v>
      </c>
      <c r="CT2355" s="189">
        <v>2.1196074747589981</v>
      </c>
      <c r="CU2355" s="189">
        <v>2.5749207653177537</v>
      </c>
      <c r="CV2355" s="189">
        <v>2.943008462238458</v>
      </c>
      <c r="CW2355" s="189">
        <v>2.4787828602096931</v>
      </c>
      <c r="CX2355" s="189">
        <v>2.6115497769560529</v>
      </c>
      <c r="CY2355" s="189">
        <v>2.3133065258338612</v>
      </c>
      <c r="CZ2355" s="189">
        <v>3.5570763725009109</v>
      </c>
      <c r="DA2355" s="189">
        <f>[3]CONGO!DA2310</f>
        <v>3.3836539038449445</v>
      </c>
      <c r="DB2355" s="190">
        <v>2.6601629451065358</v>
      </c>
      <c r="DC2355" s="190">
        <v>1.8210612332526206</v>
      </c>
      <c r="DD2355" s="190">
        <v>0.57241687063740132</v>
      </c>
      <c r="DE2355" s="190">
        <v>2.5729335600427135</v>
      </c>
      <c r="DF2355" s="190">
        <v>2.0206606289090097</v>
      </c>
      <c r="DG2355" s="190">
        <v>1.6967408662765142</v>
      </c>
      <c r="DH2355" s="190">
        <v>2.573261705279474</v>
      </c>
      <c r="DI2355" s="190">
        <v>2.0845383010116287</v>
      </c>
      <c r="DJ2355" s="190">
        <v>2.0659868576869242</v>
      </c>
      <c r="DK2355" s="190">
        <v>2.3997868945999925</v>
      </c>
      <c r="DL2355" s="190">
        <v>1.8672408296436185</v>
      </c>
      <c r="DM2355" s="190">
        <v>2.9142123807650893</v>
      </c>
      <c r="DN2355" s="283">
        <f>[3]CONGO!DN2310</f>
        <v>2.7104542959658935</v>
      </c>
      <c r="DO2355" s="190">
        <v>2.9142123807650893</v>
      </c>
      <c r="DP2355" s="190">
        <v>3.3437156579041156</v>
      </c>
      <c r="DQ2355" s="190">
        <v>2.8671576648204669</v>
      </c>
      <c r="DR2355" s="190">
        <v>2.5063889105628787</v>
      </c>
      <c r="DS2355" s="190">
        <v>3.1257919803588146</v>
      </c>
      <c r="DT2355" s="190">
        <v>2.6158023401651209</v>
      </c>
      <c r="DU2355" s="190">
        <v>2.7552840451495655</v>
      </c>
      <c r="DV2355" s="191">
        <f>[3]CONGO!DX2310</f>
        <v>2.9960022675010127</v>
      </c>
      <c r="DW2355" s="192">
        <f>[3]CONGO!DY2310</f>
        <v>3.1712778788442653</v>
      </c>
      <c r="DX2355" s="193">
        <f>[3]CONGO!DZ2310</f>
        <v>3.7308718835806158</v>
      </c>
      <c r="DZ2355" s="190">
        <f>[3]CONGO!EB2310</f>
        <v>3.0222876884350915</v>
      </c>
      <c r="EC2355" s="190">
        <f>[3]CONGO!EE2310</f>
        <v>2.8168195376595819</v>
      </c>
      <c r="EF2355" s="190">
        <f>[3]CONGO!EH2310</f>
        <v>3.3345285353791998</v>
      </c>
      <c r="EI2355" s="190">
        <f>[3]CONGO!EK2310</f>
        <v>4.0210122140405229</v>
      </c>
      <c r="EL2355" s="190">
        <f>[3]CONGO!EN2310</f>
        <v>4.4026059172241849</v>
      </c>
      <c r="EO2355" s="190">
        <f>[3]CONGO!EQ2310</f>
        <v>5.8213969796595837</v>
      </c>
    </row>
    <row r="2356" spans="1:145" ht="15.5" x14ac:dyDescent="0.35">
      <c r="A2356" s="56" t="s">
        <v>484</v>
      </c>
      <c r="B2356" s="102">
        <f>+[4]GABON!D$2580</f>
        <v>0.22205438066465258</v>
      </c>
      <c r="C2356" s="102">
        <f>+[4]GABON!E$2580</f>
        <v>0.90845070422535201</v>
      </c>
      <c r="D2356" s="102">
        <f>+[4]GABON!F$2580</f>
        <v>0.42622837370242217</v>
      </c>
      <c r="E2356" s="102">
        <f>+[4]GABON!G$2580</f>
        <v>3.4227294493216278</v>
      </c>
      <c r="F2356" s="102">
        <f>+[4]GABON!H$2580</f>
        <v>3.6676654049154975</v>
      </c>
      <c r="G2356" s="102">
        <f>+[4]GABON!I$2580</f>
        <v>0.8865774150201563</v>
      </c>
      <c r="H2356" s="102">
        <f>+[4]GABON!J$2580</f>
        <v>8.0599842146803477E-2</v>
      </c>
      <c r="I2356" s="102">
        <f>+[4]GABON!K$2580</f>
        <v>2.2729772854870163</v>
      </c>
      <c r="J2356" s="102">
        <f>+[4]GABON!L$2580</f>
        <v>1.6996962966320659</v>
      </c>
      <c r="K2356" s="102">
        <f>+[4]GABON!M$2580</f>
        <v>2.6925842719421467</v>
      </c>
      <c r="L2356" s="102">
        <f>+[4]GABON!N$2580</f>
        <v>2.8359558181946003</v>
      </c>
      <c r="M2356" s="102">
        <f>+[4]GABON!O$2580</f>
        <v>0.15536998225015219</v>
      </c>
      <c r="N2356" s="102">
        <f>+[4]GABON!P$2580</f>
        <v>0.24971507346165464</v>
      </c>
      <c r="O2356" s="102">
        <f>+[4]GABON!Q$2580</f>
        <v>2.374079984995408</v>
      </c>
      <c r="P2356" s="102">
        <f>+[4]GABON!R$2580</f>
        <v>0.15638209742156065</v>
      </c>
      <c r="Q2356" s="102">
        <f>+[4]GABON!S$2580</f>
        <v>1.3585395308029884</v>
      </c>
      <c r="R2356" s="102">
        <f>+[4]GABON!T$2580</f>
        <v>1.71730613970089</v>
      </c>
      <c r="S2356" s="102">
        <f>+[4]GABON!U$2580</f>
        <v>3.3268724615813676</v>
      </c>
      <c r="T2356" s="102">
        <f>+[4]GABON!V$2580</f>
        <v>5.1772987254475726</v>
      </c>
      <c r="U2356" s="102">
        <f>+[4]GABON!W$2580</f>
        <v>6.4392240037808497</v>
      </c>
      <c r="V2356" s="102">
        <f>+[4]GABON!X$2580</f>
        <v>6.8218680054904963</v>
      </c>
      <c r="W2356" s="102">
        <f>+[4]GABON!Y$2580</f>
        <v>9.6758957365181733</v>
      </c>
      <c r="X2356" s="103">
        <f>+[4]GABON!Z$2580</f>
        <v>7.7162253691963709</v>
      </c>
      <c r="Y2356" s="103">
        <f>+[4]GABON!AA$2580</f>
        <v>5.7151763214037965</v>
      </c>
      <c r="Z2356" s="102">
        <f>+[4]GABON!AB$2580</f>
        <v>6.5069200955959809</v>
      </c>
      <c r="AA2356" s="102">
        <f>+[4]GABON!AC$2580</f>
        <v>6.4617153914257814</v>
      </c>
      <c r="AB2356" s="102">
        <v>8.643703455317171</v>
      </c>
      <c r="AC2356" s="102">
        <v>8.8082834732664193</v>
      </c>
      <c r="AD2356" s="102">
        <v>7.7414416108286455</v>
      </c>
      <c r="AE2356" s="102">
        <f>+[4]GABON!AD$2580</f>
        <v>7.068868200061039</v>
      </c>
      <c r="AF2356" s="102">
        <v>9.7873050408429059</v>
      </c>
      <c r="AG2356" s="102">
        <v>9.7350496470385206</v>
      </c>
      <c r="AH2356" s="102">
        <v>11.048707912056255</v>
      </c>
      <c r="AI2356" s="102">
        <v>10.352740880545507</v>
      </c>
      <c r="AJ2356" s="103">
        <f>+[4]GABON!AE$2580</f>
        <v>7.1116463835460619</v>
      </c>
      <c r="AK2356" s="103">
        <v>8.8730556676385337</v>
      </c>
      <c r="AL2356" s="103">
        <v>8.6771426703633985</v>
      </c>
      <c r="AM2356" s="103">
        <v>6.5527883759973555</v>
      </c>
      <c r="AN2356" s="103">
        <v>7.552578206137607</v>
      </c>
      <c r="AO2356" s="103">
        <f>+[4]GABON!AF$2580</f>
        <v>6.1677237657758059</v>
      </c>
      <c r="AP2356" s="103">
        <v>6.2519424919907252</v>
      </c>
      <c r="AQ2356" s="103">
        <v>5.4945741110754422</v>
      </c>
      <c r="AR2356" s="103">
        <v>5.3703201428296214</v>
      </c>
      <c r="AS2356" s="103">
        <f>+[4]GABON!AJ$2580</f>
        <v>2.479179984241902</v>
      </c>
      <c r="AT2356" s="103">
        <v>5.4080533070359502</v>
      </c>
      <c r="AU2356" s="103">
        <v>3.2704325972819754</v>
      </c>
      <c r="AV2356" s="103">
        <v>2.3405917686476636</v>
      </c>
      <c r="AW2356" s="103">
        <v>2.3176961879763809</v>
      </c>
      <c r="AX2356" s="103">
        <f>+[4]GABON!AO$2580</f>
        <v>3.1605317404797204</v>
      </c>
      <c r="AY2356" s="103"/>
      <c r="AZ2356" s="103">
        <v>3.1120442065828424</v>
      </c>
      <c r="BA2356" s="103">
        <v>2.8225554997958566</v>
      </c>
      <c r="BB2356" s="103">
        <v>3.4366010417416684</v>
      </c>
      <c r="BC2356" s="103">
        <v>1.0773442969281841</v>
      </c>
      <c r="BD2356" s="103">
        <v>3.677472034075957</v>
      </c>
      <c r="BE2356" s="103">
        <v>2.0952588792195388</v>
      </c>
      <c r="BF2356" s="103">
        <f>+[4]GABON!AV$2580</f>
        <v>4.650514788634438</v>
      </c>
      <c r="BG2356" s="103">
        <v>6.2023270939645991</v>
      </c>
      <c r="BH2356" s="103">
        <v>6.0906936348695737</v>
      </c>
      <c r="BI2356" s="103">
        <v>4.8059245274677105</v>
      </c>
      <c r="BJ2356" s="103">
        <v>5.1263174691574438</v>
      </c>
      <c r="BK2356" s="103">
        <v>5.0157145124412885</v>
      </c>
      <c r="BL2356" s="103">
        <v>4.1611255447322968</v>
      </c>
      <c r="BM2356" s="103">
        <v>5.5773895723137308</v>
      </c>
      <c r="BN2356" s="103">
        <v>4.5551190804920187</v>
      </c>
      <c r="BO2356" s="103">
        <f>+[4]GABON!BE$2580</f>
        <v>4.4821965902302274</v>
      </c>
      <c r="BP2356" s="103">
        <v>5.8634628683743255</v>
      </c>
      <c r="BQ2356" s="103">
        <v>6.2091951342601881</v>
      </c>
      <c r="BR2356" s="103">
        <v>2.1084646557493727</v>
      </c>
      <c r="BS2356" s="103">
        <v>2.1084646557493727</v>
      </c>
      <c r="BT2356" s="103">
        <v>4.3373360945780783</v>
      </c>
      <c r="BU2356" s="103">
        <v>2.2982378014958047</v>
      </c>
      <c r="BV2356" s="103">
        <v>2.0508055431487864</v>
      </c>
      <c r="BW2356" s="103">
        <v>5.3051532014467204</v>
      </c>
      <c r="BX2356" s="103">
        <v>4.0774900039100004</v>
      </c>
      <c r="BY2356" s="103">
        <v>3.9131904773230324</v>
      </c>
      <c r="BZ2356" s="102">
        <v>7.9611903778832795</v>
      </c>
      <c r="CA2356" s="103">
        <f>+[4]GABON!BQ$2580</f>
        <v>4.4608375229781787</v>
      </c>
      <c r="CB2356" s="103">
        <v>5.5841359960494312</v>
      </c>
      <c r="CC2356" s="103">
        <v>5.4775516829951618</v>
      </c>
      <c r="CD2356" s="103">
        <v>4.2626336802482161</v>
      </c>
      <c r="CE2356" s="103">
        <v>4.7667540720157193</v>
      </c>
      <c r="CF2356" s="103">
        <v>4.5485370785068753</v>
      </c>
      <c r="CG2356" s="103">
        <v>4.2603730245968752</v>
      </c>
      <c r="CH2356" s="103">
        <v>6.4960199365951805</v>
      </c>
      <c r="CI2356" s="103">
        <v>6.7186581409783557</v>
      </c>
      <c r="CJ2356" s="102">
        <v>4.7660564815622886</v>
      </c>
      <c r="CK2356" s="102">
        <v>4.6201792879914452</v>
      </c>
      <c r="CL2356" s="103">
        <f>+[4]GABON!CB$2580</f>
        <v>4.28572188339598</v>
      </c>
      <c r="CM2356" s="103">
        <v>4.1347577584935662</v>
      </c>
      <c r="CN2356" s="103">
        <v>4.5811473261630358</v>
      </c>
      <c r="CO2356" s="103">
        <v>4.5559153423317227</v>
      </c>
      <c r="CP2356" s="103">
        <v>4.4968082515408918</v>
      </c>
      <c r="CQ2356" s="103">
        <v>4.1632397476311089</v>
      </c>
      <c r="CR2356" s="103">
        <v>3.9617644804650447</v>
      </c>
      <c r="CS2356" s="103">
        <v>3.1644811011602636</v>
      </c>
      <c r="CT2356" s="103">
        <v>3.4594090896711238</v>
      </c>
      <c r="CU2356" s="103">
        <v>2.8020146832904569</v>
      </c>
      <c r="CV2356" s="103">
        <v>3.4604281871386862</v>
      </c>
      <c r="CW2356" s="103">
        <v>3.3275744080744176</v>
      </c>
      <c r="CX2356" s="103">
        <v>2.654674419503162</v>
      </c>
      <c r="CY2356" s="103">
        <v>2.669174287961797</v>
      </c>
      <c r="CZ2356" s="103">
        <v>3.4255296977012861</v>
      </c>
      <c r="DA2356" s="103">
        <f>+[4]GABON!CN$2580</f>
        <v>4.3093667703155205</v>
      </c>
      <c r="DB2356" s="102">
        <v>3.6515235951857563</v>
      </c>
      <c r="DC2356" s="102">
        <v>3.1852019576429798</v>
      </c>
      <c r="DD2356" s="102">
        <v>2.6430711953397106</v>
      </c>
      <c r="DE2356" s="102">
        <v>3.2150403212878391</v>
      </c>
      <c r="DF2356" s="102">
        <v>2.6754369989642939</v>
      </c>
      <c r="DG2356" s="102">
        <v>2.2395556712020799</v>
      </c>
      <c r="DH2356" s="102">
        <v>3.9542713680228752</v>
      </c>
      <c r="DI2356" s="102">
        <v>3.4354498595753098</v>
      </c>
      <c r="DJ2356" s="102">
        <v>3.4114740692055632</v>
      </c>
      <c r="DK2356" s="102">
        <v>2.7093740939535031</v>
      </c>
      <c r="DL2356" s="102">
        <v>2.6570336184911478</v>
      </c>
      <c r="DM2356" s="102">
        <v>3.2773199312782828</v>
      </c>
      <c r="DN2356" s="104">
        <f>+[4]GABON!DA$2580</f>
        <v>3.9763919716426606</v>
      </c>
      <c r="DO2356" s="102">
        <v>3.2773199312782828</v>
      </c>
      <c r="DP2356" s="102">
        <v>3.4082724825100104</v>
      </c>
      <c r="DQ2356" s="102">
        <v>3.2875724420798349</v>
      </c>
      <c r="DR2356" s="102">
        <v>3.3511085037914081</v>
      </c>
      <c r="DS2356" s="102">
        <v>3.1396456956171241</v>
      </c>
      <c r="DT2356" s="102">
        <v>3.0552009870972943</v>
      </c>
      <c r="DU2356" s="102">
        <v>4.2964074636642273</v>
      </c>
      <c r="DV2356" s="105">
        <f>+[4]GABON!DK$2580</f>
        <v>5.0308689968582296</v>
      </c>
      <c r="DW2356" s="106">
        <f>+[4]GABON!DL$2580</f>
        <v>4.6911838040081539</v>
      </c>
      <c r="DX2356" s="107">
        <f>+[4]GABON!DM$2580</f>
        <v>13.581522341502694</v>
      </c>
      <c r="DZ2356" s="102">
        <f>+[4]GABON!DO$2580</f>
        <v>5.4315817687897603</v>
      </c>
      <c r="EC2356" s="102">
        <f>+[4]GABON!DR$2580</f>
        <v>6.3425894952745079</v>
      </c>
      <c r="EF2356" s="102">
        <f>+[4]GABON!DU$2580</f>
        <v>6.6586007222289441</v>
      </c>
      <c r="EI2356" s="102">
        <f>+[4]GABON!DX$2580</f>
        <v>7.2183018208782626</v>
      </c>
      <c r="EL2356" s="102">
        <f>+[4]GABON!EA$2580</f>
        <v>8.0553997493595588</v>
      </c>
      <c r="EO2356" s="102">
        <f>+[4]GABON!ED$2580</f>
        <v>9.1443387921009851</v>
      </c>
    </row>
    <row r="2357" spans="1:145" ht="15.5" x14ac:dyDescent="0.35">
      <c r="A2357" s="56" t="s">
        <v>485</v>
      </c>
      <c r="B2357" s="190">
        <f>[5]GUINEE!D2208</f>
        <v>0.11158010644154889</v>
      </c>
      <c r="C2357" s="190">
        <f>[5]GUINEE!E2208</f>
        <v>0.95681271567499737</v>
      </c>
      <c r="D2357" s="190">
        <f>[5]GUINEE!F2208</f>
        <v>0.17302052785923752</v>
      </c>
      <c r="E2357" s="190">
        <f>[5]GUINEE!G2208</f>
        <v>0.12682010333489901</v>
      </c>
      <c r="F2357" s="190">
        <f>[5]GUINEE!H2208</f>
        <v>1.3195262825367098</v>
      </c>
      <c r="G2357" s="190">
        <f>[5]GUINEE!I2208</f>
        <v>2.4802636095283863</v>
      </c>
      <c r="H2357" s="190">
        <f>[5]GUINEE!J2208</f>
        <v>9.9531460941842925E-2</v>
      </c>
      <c r="I2357" s="190">
        <f>[5]GUINEE!K2208</f>
        <v>7.7737552073001398E-2</v>
      </c>
      <c r="J2357" s="190">
        <f>[5]GUINEE!L2208</f>
        <v>4.082690160076243E-3</v>
      </c>
      <c r="K2357" s="190">
        <f>[5]GUINEE!M2208</f>
        <v>2.1730993585432398E-2</v>
      </c>
      <c r="L2357" s="190">
        <f>[5]GUINEE!N2208</f>
        <v>0.14319346230062274</v>
      </c>
      <c r="M2357" s="190">
        <f>[5]GUINEE!O2208</f>
        <v>1.8727939336486612E-2</v>
      </c>
      <c r="N2357" s="190">
        <f>[5]GUINEE!P2208</f>
        <v>8.3045156997541433E-2</v>
      </c>
      <c r="O2357" s="190">
        <f>[5]GUINEE!Q2208</f>
        <v>0.35454767501946816</v>
      </c>
      <c r="P2357" s="190">
        <f>[5]GUINEE!R2208</f>
        <v>0.90096148703055035</v>
      </c>
      <c r="Q2357" s="190">
        <f>[5]GUINEE!S2208</f>
        <v>0.71982805154527885</v>
      </c>
      <c r="R2357" s="190">
        <f>[5]GUINEE!T2208</f>
        <v>2.3685000695500356</v>
      </c>
      <c r="S2357" s="190">
        <f>[5]GUINEE!U2208</f>
        <v>8.1754929113582957</v>
      </c>
      <c r="T2357" s="190">
        <f>[5]GUINEE!V2208</f>
        <v>17.468024385141803</v>
      </c>
      <c r="U2357" s="190">
        <f>[5]GUINEE!W2208</f>
        <v>12.431836895258376</v>
      </c>
      <c r="V2357" s="190">
        <f>[5]GUINEE!X2208</f>
        <v>9.3814467227847604</v>
      </c>
      <c r="W2357" s="190">
        <f>[5]GUINEE!Y2208</f>
        <v>7.6065497348639353</v>
      </c>
      <c r="X2357" s="189">
        <f>[5]GUINEE!Z2208</f>
        <v>6.9322525599176963</v>
      </c>
      <c r="Y2357" s="189">
        <f>[5]GUINEE!AA2208</f>
        <v>3.5594380322092474</v>
      </c>
      <c r="Z2357" s="190">
        <f>[5]GUINEE!AB2208</f>
        <v>5.6267293248795633</v>
      </c>
      <c r="AA2357" s="190">
        <f>[5]GUINEE!AC2208</f>
        <v>7.5020273365847743</v>
      </c>
      <c r="AB2357" s="190">
        <v>9.7889254947873958</v>
      </c>
      <c r="AC2357" s="190">
        <v>9.9695747792209382</v>
      </c>
      <c r="AD2357" s="190">
        <v>8.4953141713068341</v>
      </c>
      <c r="AE2357" s="190">
        <f>[5]GUINEE!AD2208</f>
        <v>7.7770738722825277</v>
      </c>
      <c r="AF2357" s="190">
        <v>7.8989163769241184</v>
      </c>
      <c r="AG2357" s="190">
        <v>7.3700997119662137</v>
      </c>
      <c r="AH2357" s="190">
        <v>5.5028328859795321</v>
      </c>
      <c r="AI2357" s="190">
        <v>4.9459402421014209</v>
      </c>
      <c r="AJ2357" s="189">
        <f>[5]GUINEE!AE2208</f>
        <v>5.8931827626739128</v>
      </c>
      <c r="AK2357" s="189">
        <v>6.306696631895127</v>
      </c>
      <c r="AL2357" s="189">
        <v>6.8472526392537993</v>
      </c>
      <c r="AM2357" s="189">
        <v>6.977644128842746</v>
      </c>
      <c r="AN2357" s="189">
        <v>8.3524371507636772</v>
      </c>
      <c r="AO2357" s="189">
        <f>[5]GUINEE!AF2208</f>
        <v>3.5088909587545052</v>
      </c>
      <c r="AP2357" s="189">
        <v>1.7683887656963779</v>
      </c>
      <c r="AQ2357" s="189">
        <v>3.4986090041938991</v>
      </c>
      <c r="AR2357" s="189">
        <v>3.2799786768803454</v>
      </c>
      <c r="AS2357" s="189">
        <f>[5]GUINEE!AJ2208</f>
        <v>0.20417062115644979</v>
      </c>
      <c r="AT2357" s="189">
        <v>1.42529776850237</v>
      </c>
      <c r="AU2357" s="189">
        <v>0.250703606244014</v>
      </c>
      <c r="AV2357" s="189">
        <v>0.322962305066125</v>
      </c>
      <c r="AW2357" s="189">
        <v>0.28576958307078665</v>
      </c>
      <c r="AX2357" s="189">
        <f>[5]GUINEE!AO2208</f>
        <v>0.11707420923227239</v>
      </c>
      <c r="AY2357" s="189"/>
      <c r="AZ2357" s="189">
        <v>0.40321324146711612</v>
      </c>
      <c r="BA2357" s="189">
        <v>0.33719435530811226</v>
      </c>
      <c r="BB2357" s="189">
        <v>0.40380224746023469</v>
      </c>
      <c r="BC2357" s="189">
        <v>0.2747125380123156</v>
      </c>
      <c r="BD2357" s="189">
        <v>0.23227123280148765</v>
      </c>
      <c r="BE2357" s="189">
        <v>0.23260240537687452</v>
      </c>
      <c r="BF2357" s="189">
        <f>[5]GUINEE!AV2208</f>
        <v>0.17557993519539114</v>
      </c>
      <c r="BG2357" s="189">
        <v>0.63974113124211562</v>
      </c>
      <c r="BH2357" s="189">
        <v>0.13285694204057241</v>
      </c>
      <c r="BI2357" s="189">
        <v>0.11929156134943038</v>
      </c>
      <c r="BJ2357" s="189">
        <v>0.13488877663004994</v>
      </c>
      <c r="BK2357" s="189">
        <v>1.4574685738215103</v>
      </c>
      <c r="BL2357" s="189">
        <v>0.2790089158598909</v>
      </c>
      <c r="BM2357" s="189">
        <v>1.7466159853889731</v>
      </c>
      <c r="BN2357" s="189">
        <v>0.21259104765222384</v>
      </c>
      <c r="BO2357" s="189">
        <f>[5]GUINEE!BE2208</f>
        <v>0.17058815307588568</v>
      </c>
      <c r="BP2357" s="189">
        <v>0.18076764765002248</v>
      </c>
      <c r="BQ2357" s="189">
        <v>0.18076764765002248</v>
      </c>
      <c r="BR2357" s="189">
        <v>0.23444914341879589</v>
      </c>
      <c r="BS2357" s="189">
        <v>0.11348337426474731</v>
      </c>
      <c r="BT2357" s="189">
        <v>0.16974844497290806</v>
      </c>
      <c r="BU2357" s="189">
        <v>0.12036219699005195</v>
      </c>
      <c r="BV2357" s="189">
        <v>0.114681517783062</v>
      </c>
      <c r="BW2357" s="189">
        <v>0.66095563417486192</v>
      </c>
      <c r="BX2357" s="189">
        <v>0.12239299991732384</v>
      </c>
      <c r="BY2357" s="189">
        <v>0.12559481751439042</v>
      </c>
      <c r="BZ2357" s="190">
        <v>0.30063899995908683</v>
      </c>
      <c r="CA2357" s="189">
        <f>[5]GUINEE!BQ2208</f>
        <v>0.47478231620001232</v>
      </c>
      <c r="CB2357" s="189">
        <v>0.22384794118800877</v>
      </c>
      <c r="CC2357" s="189">
        <v>0.22770510249478448</v>
      </c>
      <c r="CD2357" s="189">
        <v>0.27807540725094421</v>
      </c>
      <c r="CE2357" s="189">
        <v>0.19876345716969021</v>
      </c>
      <c r="CF2357" s="189">
        <v>0.16134390952477456</v>
      </c>
      <c r="CG2357" s="189">
        <v>0.14223168252745405</v>
      </c>
      <c r="CH2357" s="189">
        <v>9.9250084222560916E-2</v>
      </c>
      <c r="CI2357" s="189">
        <v>0.1035445948801257</v>
      </c>
      <c r="CJ2357" s="190">
        <v>0.54356332267565577</v>
      </c>
      <c r="CK2357" s="190">
        <v>0.1043294077575056</v>
      </c>
      <c r="CL2357" s="189">
        <f>[5]GUINEE!CD2208</f>
        <v>0.34823595929357698</v>
      </c>
      <c r="CM2357" s="189">
        <v>2.2178567476887996</v>
      </c>
      <c r="CN2357" s="189">
        <v>1.1302230123114332</v>
      </c>
      <c r="CO2357" s="189">
        <v>1.1342360484264202</v>
      </c>
      <c r="CP2357" s="189">
        <v>0.95087546680684831</v>
      </c>
      <c r="CQ2357" s="189">
        <v>0.29169316307793269</v>
      </c>
      <c r="CR2357" s="189">
        <v>0.13300947585102008</v>
      </c>
      <c r="CS2357" s="189">
        <v>0.80920821439782398</v>
      </c>
      <c r="CT2357" s="189">
        <v>1.1687111055113879</v>
      </c>
      <c r="CU2357" s="189">
        <v>0.2562580601816748</v>
      </c>
      <c r="CV2357" s="189">
        <v>1.6386610009972453</v>
      </c>
      <c r="CW2357" s="189">
        <v>1.6664883947055358</v>
      </c>
      <c r="CX2357" s="189">
        <v>1.4402023928488465</v>
      </c>
      <c r="CY2357" s="189">
        <v>1.5068145550275724</v>
      </c>
      <c r="CZ2357" s="189">
        <v>1.3647230490130173</v>
      </c>
      <c r="DA2357" s="189">
        <f>[5]GUINEE!CP2208</f>
        <v>8.7788170220278605</v>
      </c>
      <c r="DB2357" s="190">
        <v>4.8112990490777774</v>
      </c>
      <c r="DC2357" s="190">
        <v>4.4266542163487728</v>
      </c>
      <c r="DD2357" s="190">
        <v>3.6059765119942577</v>
      </c>
      <c r="DE2357" s="190">
        <v>4.4048221005585058</v>
      </c>
      <c r="DF2357" s="190">
        <v>4.1833692968199605</v>
      </c>
      <c r="DG2357" s="190">
        <v>3.3703502152288483</v>
      </c>
      <c r="DH2357" s="190">
        <v>5.9382934073930791</v>
      </c>
      <c r="DI2357" s="190">
        <v>6.1974621107994148</v>
      </c>
      <c r="DJ2357" s="190">
        <v>6.1985823667035831</v>
      </c>
      <c r="DK2357" s="190">
        <v>5.3265809552541183</v>
      </c>
      <c r="DL2357" s="190">
        <v>5.5424669392743251</v>
      </c>
      <c r="DM2357" s="190">
        <v>5.7454093377931637</v>
      </c>
      <c r="DN2357" s="283">
        <f>[5]GUINEE!DC2208</f>
        <v>10.234230600073394</v>
      </c>
      <c r="DO2357" s="190">
        <v>5.7454093377931637</v>
      </c>
      <c r="DP2357" s="190">
        <v>4.1343584352747014</v>
      </c>
      <c r="DQ2357" s="190">
        <v>3.8459001644631488</v>
      </c>
      <c r="DR2357" s="190">
        <v>3.2286064208367935</v>
      </c>
      <c r="DS2357" s="190">
        <v>7.2044675580840449</v>
      </c>
      <c r="DT2357" s="190">
        <v>6.6411424210909118</v>
      </c>
      <c r="DU2357" s="190">
        <v>1.8030372870947085</v>
      </c>
      <c r="DV2357" s="191">
        <f>[5]GUINEE!DN2208</f>
        <v>5.189098048465139</v>
      </c>
      <c r="DW2357" s="192">
        <f>[5]GUINEE!DO2208</f>
        <v>4.4726098544165671</v>
      </c>
      <c r="DX2357" s="193">
        <f>[5]GUINEE!DP2208</f>
        <v>-0.5988568095304827</v>
      </c>
      <c r="DZ2357" s="190">
        <f>[5]GUINEE!DR2208</f>
        <v>8.8379698117000682</v>
      </c>
      <c r="EC2357" s="190">
        <f>[5]GUINEE!DU2208</f>
        <v>8.8404600842355219</v>
      </c>
      <c r="EF2357" s="190">
        <f>[5]GUINEE!DX2208</f>
        <v>8.6067294459258665</v>
      </c>
      <c r="EI2357" s="190">
        <f>[5]GUINEE!EA2208</f>
        <v>10.773354369770111</v>
      </c>
      <c r="EL2357" s="190">
        <f>[5]GUINEE!ED2208</f>
        <v>13.031674505656671</v>
      </c>
      <c r="EO2357" s="190">
        <f>[5]GUINEE!EG2208</f>
        <v>15.353305497430283</v>
      </c>
    </row>
    <row r="2358" spans="1:145" ht="15.5" x14ac:dyDescent="0.35">
      <c r="A2358" s="56" t="s">
        <v>486</v>
      </c>
      <c r="B2358" s="102">
        <f>[6]TCHAD!D2289</f>
        <v>1.7762359063313093</v>
      </c>
      <c r="C2358" s="102">
        <f>[6]TCHAD!E2289</f>
        <v>2.37895995218171</v>
      </c>
      <c r="D2358" s="102">
        <f>[6]TCHAD!F2289</f>
        <v>3.3641299807869016</v>
      </c>
      <c r="E2358" s="102">
        <f>[6]TCHAD!G2289</f>
        <v>4.1434065454735194</v>
      </c>
      <c r="F2358" s="102">
        <f>[6]TCHAD!H2289</f>
        <v>3.9574954247055167</v>
      </c>
      <c r="G2358" s="102">
        <f>[6]TCHAD!I2289</f>
        <v>3.2029182389601085</v>
      </c>
      <c r="H2358" s="102">
        <f>[6]TCHAD!J2289</f>
        <v>1.8311776881752593</v>
      </c>
      <c r="I2358" s="102">
        <f>[6]TCHAD!K2289</f>
        <v>3.0521995737685703</v>
      </c>
      <c r="J2358" s="102">
        <f>[6]TCHAD!L2289</f>
        <v>4.9688384026666084</v>
      </c>
      <c r="K2358" s="102">
        <f>[6]TCHAD!M2289</f>
        <v>6.241146282498975</v>
      </c>
      <c r="L2358" s="102">
        <f>[6]TCHAD!N2289</f>
        <v>5.1305493808471159</v>
      </c>
      <c r="M2358" s="102">
        <f>[6]TCHAD!O2289</f>
        <v>3.9059086511820125</v>
      </c>
      <c r="N2358" s="102">
        <f>[6]TCHAD!P2289</f>
        <v>3.6430802430575278</v>
      </c>
      <c r="O2358" s="102">
        <f>[6]TCHAD!Q2289</f>
        <v>4.2395741530651803</v>
      </c>
      <c r="P2358" s="102">
        <f>[6]TCHAD!R2289</f>
        <v>10.051955743397855</v>
      </c>
      <c r="Q2358" s="102">
        <f>[6]TCHAD!S2289</f>
        <v>1.2163424205559281</v>
      </c>
      <c r="R2358" s="102">
        <f>[6]TCHAD!T2289</f>
        <v>2.1403179138484458</v>
      </c>
      <c r="S2358" s="102">
        <f>[6]TCHAD!U2289</f>
        <v>2.2340494190171287</v>
      </c>
      <c r="T2358" s="102">
        <f>[6]TCHAD!V2289</f>
        <v>2.2274473367333174</v>
      </c>
      <c r="U2358" s="102">
        <f>[6]TCHAD!W2289</f>
        <v>3.9706866227063595</v>
      </c>
      <c r="V2358" s="102">
        <f>[6]TCHAD!X2289</f>
        <v>4.8612474830886176</v>
      </c>
      <c r="W2358" s="102">
        <f>[6]TCHAD!Y2289</f>
        <v>6.4384496386153263</v>
      </c>
      <c r="X2358" s="103">
        <f>[6]TCHAD!Z2289</f>
        <v>2.2317196939387953</v>
      </c>
      <c r="Y2358" s="103">
        <f>[6]TCHAD!AA2289</f>
        <v>2.3611855372142023</v>
      </c>
      <c r="Z2358" s="102">
        <f>[6]TCHAD!AB2289</f>
        <v>4.5072389899852601</v>
      </c>
      <c r="AA2358" s="102">
        <f>[6]TCHAD!AC2289</f>
        <v>5.0151728047677988</v>
      </c>
      <c r="AB2358" s="102">
        <v>2.90730544275507</v>
      </c>
      <c r="AC2358" s="102">
        <v>2.7813349253903414</v>
      </c>
      <c r="AD2358" s="102">
        <v>2.2652724768722527</v>
      </c>
      <c r="AE2358" s="102">
        <f>[6]TCHAD!AH2289</f>
        <v>3.8694845848001731</v>
      </c>
      <c r="AF2358" s="102">
        <v>2.47300150966415</v>
      </c>
      <c r="AG2358" s="102">
        <v>2.1302817941657812</v>
      </c>
      <c r="AH2358" s="102">
        <v>1.9801208705588171</v>
      </c>
      <c r="AI2358" s="102">
        <v>1.9733814245854675</v>
      </c>
      <c r="AJ2358" s="103">
        <f>[6]TCHAD!AM2289</f>
        <v>3.8428274731439354</v>
      </c>
      <c r="AK2358" s="103">
        <v>3.1193881193770134</v>
      </c>
      <c r="AL2358" s="103">
        <v>2.3284542069307421</v>
      </c>
      <c r="AM2358" s="103">
        <v>1.5528206109102944</v>
      </c>
      <c r="AN2358" s="103">
        <v>1.0098366781654424</v>
      </c>
      <c r="AO2358" s="103">
        <f>[6]TCHAD!AR2289</f>
        <v>1.9400050600689385</v>
      </c>
      <c r="AP2358" s="103">
        <v>0.71585164280127878</v>
      </c>
      <c r="AQ2358" s="103">
        <v>0.44803118941183784</v>
      </c>
      <c r="AR2358" s="103">
        <v>0.55409626007923041</v>
      </c>
      <c r="AS2358" s="103">
        <f>[6]TCHAD!AV2289</f>
        <v>0.13321915462081269</v>
      </c>
      <c r="AT2358" s="103">
        <v>0.4119340697060771</v>
      </c>
      <c r="AU2358" s="103">
        <v>9.7239031540505297E-2</v>
      </c>
      <c r="AV2358" s="103">
        <v>0.12705014369338921</v>
      </c>
      <c r="AW2358" s="103">
        <v>0.13357793577249691</v>
      </c>
      <c r="AX2358" s="103">
        <f>[6]TCHAD!BA2289</f>
        <v>0.12663501998626875</v>
      </c>
      <c r="AY2358" s="103"/>
      <c r="AZ2358" s="103">
        <v>0.11092809232363275</v>
      </c>
      <c r="BA2358" s="103">
        <v>-0.33789095523959478</v>
      </c>
      <c r="BB2358" s="103">
        <v>0.25053638456551952</v>
      </c>
      <c r="BC2358" s="103">
        <v>0.10717155740459491</v>
      </c>
      <c r="BD2358" s="103">
        <v>0.21495918950448334</v>
      </c>
      <c r="BE2358" s="103">
        <v>0.23177931468449567</v>
      </c>
      <c r="BF2358" s="103">
        <f>[6]TCHAD!BH2289</f>
        <v>0.88002693360014039</v>
      </c>
      <c r="BG2358" s="103">
        <v>0.786180483150692</v>
      </c>
      <c r="BH2358" s="103">
        <v>0.20276944578227707</v>
      </c>
      <c r="BI2358" s="103">
        <v>0.72690377949056884</v>
      </c>
      <c r="BJ2358" s="103">
        <v>0.40904022308859278</v>
      </c>
      <c r="BK2358" s="103">
        <v>1.7393394466327881</v>
      </c>
      <c r="BL2358" s="103">
        <v>1.3636511008664884</v>
      </c>
      <c r="BM2358" s="103">
        <v>1.7073802599781041</v>
      </c>
      <c r="BN2358" s="103">
        <v>1.0478048263273445</v>
      </c>
      <c r="BO2358" s="103">
        <f>[6]TCHAD!BQ2289</f>
        <v>1.8081581907524715</v>
      </c>
      <c r="BP2358" s="103">
        <v>4.1717408805332257</v>
      </c>
      <c r="BQ2358" s="103">
        <v>4.1717408805332257</v>
      </c>
      <c r="BR2358" s="103">
        <v>1.490000661678063</v>
      </c>
      <c r="BS2358" s="103">
        <v>0.54337954378974351</v>
      </c>
      <c r="BT2358" s="103">
        <v>4.8997226063506609</v>
      </c>
      <c r="BU2358" s="103">
        <v>1.5092355363228867</v>
      </c>
      <c r="BV2358" s="103">
        <v>0.73667653861188309</v>
      </c>
      <c r="BW2358" s="103">
        <v>4.9249866489293499</v>
      </c>
      <c r="BX2358" s="103">
        <v>1.9779776319242586</v>
      </c>
      <c r="BY2358" s="103">
        <v>5.0589506578973085</v>
      </c>
      <c r="BZ2358" s="102">
        <v>3.4450695055205567</v>
      </c>
      <c r="CA2358" s="103">
        <f>[6]TCHAD!CC2289</f>
        <v>2.166818691883166</v>
      </c>
      <c r="CB2358" s="103">
        <v>2.4157607478622207</v>
      </c>
      <c r="CC2358" s="103">
        <v>2.3752306130067393</v>
      </c>
      <c r="CD2358" s="103">
        <v>2.4041155944824681</v>
      </c>
      <c r="CE2358" s="103">
        <v>2.3533215807010328</v>
      </c>
      <c r="CF2358" s="103">
        <v>2.1675929665770783</v>
      </c>
      <c r="CG2358" s="103">
        <v>2.2235725055250462</v>
      </c>
      <c r="CH2358" s="103">
        <v>1.6692472063253372</v>
      </c>
      <c r="CI2358" s="103">
        <v>1.3314216892609358</v>
      </c>
      <c r="CJ2358" s="102">
        <v>1.6455737584916663</v>
      </c>
      <c r="CK2358" s="102">
        <v>1.2974591171309309</v>
      </c>
      <c r="CL2358" s="103">
        <f>[6]TCHAD!CN2289</f>
        <v>1.2327271390407095</v>
      </c>
      <c r="CM2358" s="103">
        <v>2.4450482732223087</v>
      </c>
      <c r="CN2358" s="103">
        <v>3.2254113857893896</v>
      </c>
      <c r="CO2358" s="103">
        <v>3.0329522818521615</v>
      </c>
      <c r="CP2358" s="103">
        <v>3.4020034347028383</v>
      </c>
      <c r="CQ2358" s="103">
        <v>2.735603212663809</v>
      </c>
      <c r="CR2358" s="103">
        <v>2.9972815233565169</v>
      </c>
      <c r="CS2358" s="103">
        <v>2.9577902234631539</v>
      </c>
      <c r="CT2358" s="103">
        <v>2.0240260175034437</v>
      </c>
      <c r="CU2358" s="103">
        <v>2.1436478246329318</v>
      </c>
      <c r="CV2358" s="103">
        <v>4.2526952460123582</v>
      </c>
      <c r="CW2358" s="103">
        <v>3.7618736343654606</v>
      </c>
      <c r="CX2358" s="103">
        <v>5.7541575156219356</v>
      </c>
      <c r="CY2358" s="103">
        <v>6.1575826528275819</v>
      </c>
      <c r="CZ2358" s="103">
        <v>5.6596172092920751</v>
      </c>
      <c r="DA2358" s="103">
        <f>[6]TCHAD!CZ2289</f>
        <v>5.180118069941293</v>
      </c>
      <c r="DB2358" s="102">
        <v>7.5086272740118547</v>
      </c>
      <c r="DC2358" s="102">
        <v>7.9029534041782892</v>
      </c>
      <c r="DD2358" s="102">
        <v>7.6182370460357074</v>
      </c>
      <c r="DE2358" s="102">
        <v>9.2528571118634595</v>
      </c>
      <c r="DF2358" s="102">
        <v>10.587252063983845</v>
      </c>
      <c r="DG2358" s="102">
        <v>10.94020889404948</v>
      </c>
      <c r="DH2358" s="102">
        <v>7.3351745021593651</v>
      </c>
      <c r="DI2358" s="102">
        <v>7.14455951706086</v>
      </c>
      <c r="DJ2358" s="102">
        <v>6.8617769246667253</v>
      </c>
      <c r="DK2358" s="102">
        <v>5.0410750253418266</v>
      </c>
      <c r="DL2358" s="102">
        <v>4.7026168799227541</v>
      </c>
      <c r="DM2358" s="102">
        <v>12.748218526735879</v>
      </c>
      <c r="DN2358" s="104">
        <f>[6]TCHAD!DM2289</f>
        <v>4.7482527389957312</v>
      </c>
      <c r="DO2358" s="102">
        <v>12.748218526735879</v>
      </c>
      <c r="DP2358" s="102">
        <v>6.3099182330257602</v>
      </c>
      <c r="DQ2358" s="102">
        <v>5.8580383157574172</v>
      </c>
      <c r="DR2358" s="102">
        <v>5.9385599571610088</v>
      </c>
      <c r="DS2358" s="102">
        <v>6.9426938967431626</v>
      </c>
      <c r="DT2358" s="102">
        <v>6.3377024917245608</v>
      </c>
      <c r="DU2358" s="102">
        <v>6.5630433017715006</v>
      </c>
      <c r="DV2358" s="105">
        <f>[6]TCHAD!DW2289</f>
        <v>6.3639182555595548</v>
      </c>
      <c r="DW2358" s="106">
        <f>[6]TCHAD!DX2289</f>
        <v>6.0117002950765883</v>
      </c>
      <c r="DX2358" s="107">
        <f>[6]TCHAD!DY2289</f>
        <v>16.443420797782611</v>
      </c>
      <c r="DZ2358" s="102">
        <f>[6]TCHAD!EA2289</f>
        <v>6.4083498089923978</v>
      </c>
      <c r="EC2358" s="102">
        <f>[6]TCHAD!ED2289</f>
        <v>6.4581966575151126</v>
      </c>
      <c r="EF2358" s="102">
        <f>[6]TCHAD!EG2289</f>
        <v>6.2768283028491201</v>
      </c>
      <c r="EI2358" s="102">
        <f>[6]TCHAD!EJ2289</f>
        <v>5.9036189296989399</v>
      </c>
      <c r="EL2358" s="102">
        <f>[6]TCHAD!EM2289</f>
        <v>5.755498253969078</v>
      </c>
      <c r="EO2358" s="102">
        <f>[6]TCHAD!EP2289</f>
        <v>5.8662253706188165</v>
      </c>
    </row>
    <row r="2359" spans="1:145" ht="15.5" x14ac:dyDescent="0.35">
      <c r="A2359" s="126" t="s">
        <v>735</v>
      </c>
      <c r="B2359" s="102">
        <f t="shared" ref="B2359:AA2359" si="2400">B1729</f>
        <v>0</v>
      </c>
      <c r="C2359" s="102">
        <f t="shared" si="2400"/>
        <v>0</v>
      </c>
      <c r="D2359" s="102">
        <f t="shared" si="2400"/>
        <v>0</v>
      </c>
      <c r="E2359" s="102" t="e">
        <f t="shared" si="2400"/>
        <v>#REF!</v>
      </c>
      <c r="F2359" s="102" t="e">
        <f t="shared" si="2400"/>
        <v>#REF!</v>
      </c>
      <c r="G2359" s="102" t="e">
        <f t="shared" si="2400"/>
        <v>#REF!</v>
      </c>
      <c r="H2359" s="102" t="e">
        <f t="shared" si="2400"/>
        <v>#REF!</v>
      </c>
      <c r="I2359" s="102" t="e">
        <f t="shared" si="2400"/>
        <v>#REF!</v>
      </c>
      <c r="J2359" s="102" t="e">
        <f t="shared" si="2400"/>
        <v>#REF!</v>
      </c>
      <c r="K2359" s="102" t="e">
        <f t="shared" si="2400"/>
        <v>#REF!</v>
      </c>
      <c r="L2359" s="102" t="e">
        <f t="shared" si="2400"/>
        <v>#REF!</v>
      </c>
      <c r="M2359" s="102" t="e">
        <f t="shared" si="2400"/>
        <v>#REF!</v>
      </c>
      <c r="N2359" s="102" t="e">
        <f t="shared" si="2400"/>
        <v>#REF!</v>
      </c>
      <c r="O2359" s="102" t="e">
        <f t="shared" si="2400"/>
        <v>#REF!</v>
      </c>
      <c r="P2359" s="102" t="e">
        <f t="shared" si="2400"/>
        <v>#REF!</v>
      </c>
      <c r="Q2359" s="102">
        <f t="shared" si="2400"/>
        <v>1026.905</v>
      </c>
      <c r="R2359" s="102">
        <f t="shared" si="2400"/>
        <v>987.28499999999997</v>
      </c>
      <c r="S2359" s="102">
        <f t="shared" si="2400"/>
        <v>1521.6750000000002</v>
      </c>
      <c r="T2359" s="102">
        <f t="shared" si="2400"/>
        <v>2885.0770000000002</v>
      </c>
      <c r="U2359" s="102">
        <f t="shared" si="2400"/>
        <v>4479.1579999999994</v>
      </c>
      <c r="V2359" s="102">
        <f t="shared" si="2400"/>
        <v>5426</v>
      </c>
      <c r="W2359" s="102">
        <f t="shared" si="2400"/>
        <v>7373.8329999999996</v>
      </c>
      <c r="X2359" s="103">
        <f t="shared" si="2400"/>
        <v>6556.1493707289992</v>
      </c>
      <c r="Y2359" s="103">
        <f t="shared" si="2400"/>
        <v>6748.2475175504833</v>
      </c>
      <c r="Z2359" s="102">
        <f t="shared" si="2400"/>
        <v>8112.4870641230009</v>
      </c>
      <c r="AA2359" s="102">
        <f t="shared" si="2400"/>
        <v>8870.5929999999989</v>
      </c>
      <c r="AB2359" s="102">
        <v>10092.495585205925</v>
      </c>
      <c r="AC2359" s="102">
        <v>9718.2007271764669</v>
      </c>
      <c r="AD2359" s="102">
        <v>9184.7249579991367</v>
      </c>
      <c r="AE2359" s="102">
        <f>AE1729</f>
        <v>8777.5359999999982</v>
      </c>
      <c r="AF2359" s="102">
        <v>9804.6898295247338</v>
      </c>
      <c r="AG2359" s="102">
        <v>8025.557402690265</v>
      </c>
      <c r="AH2359" s="102">
        <v>8538.2459099088628</v>
      </c>
      <c r="AI2359" s="102">
        <v>8002.7112249812426</v>
      </c>
      <c r="AJ2359" s="103">
        <f>AJ1729</f>
        <v>8416.976999999999</v>
      </c>
      <c r="AK2359" s="103">
        <v>6587.8444354434941</v>
      </c>
      <c r="AL2359" s="103">
        <v>6411.1879504035796</v>
      </c>
      <c r="AM2359" s="103">
        <v>5640.7077555957048</v>
      </c>
      <c r="AN2359" s="103">
        <v>6133.9099950974669</v>
      </c>
      <c r="AO2359" s="103">
        <f>AO1729</f>
        <v>6238.2789999999995</v>
      </c>
      <c r="AP2359" s="103">
        <v>4386.320643599508</v>
      </c>
      <c r="AQ2359" s="103">
        <v>4355.3015565139076</v>
      </c>
      <c r="AR2359" s="103">
        <v>4197.1776919065451</v>
      </c>
      <c r="AS2359" s="103">
        <f>AS1729</f>
        <v>3093.2460000000001</v>
      </c>
      <c r="AT2359" s="103">
        <v>3637.1493495717759</v>
      </c>
      <c r="AU2359" s="103">
        <v>2791.5810874575614</v>
      </c>
      <c r="AV2359" s="103">
        <v>3008.5405395700027</v>
      </c>
      <c r="AW2359" s="103">
        <v>2947.0390797810605</v>
      </c>
      <c r="AX2359" s="103">
        <f>AX1729</f>
        <v>3211.1829999999995</v>
      </c>
      <c r="AY2359" s="103"/>
      <c r="AZ2359" s="103">
        <v>3866.7007483326538</v>
      </c>
      <c r="BA2359" s="103">
        <v>2940.8431941097838</v>
      </c>
      <c r="BB2359" s="103">
        <v>3595.8467155451094</v>
      </c>
      <c r="BC2359" s="103">
        <v>2841.9253630588214</v>
      </c>
      <c r="BD2359" s="103">
        <v>3612.861124675494</v>
      </c>
      <c r="BE2359" s="103">
        <v>3108.4302309972022</v>
      </c>
      <c r="BF2359" s="103">
        <f>BF1729</f>
        <v>3776.5454824273811</v>
      </c>
      <c r="BG2359" s="103">
        <v>4378.7533235873943</v>
      </c>
      <c r="BH2359" s="103">
        <v>3710.6227299283205</v>
      </c>
      <c r="BI2359" s="103">
        <v>4850.4985802829433</v>
      </c>
      <c r="BJ2359" s="103">
        <v>4030.7664598143215</v>
      </c>
      <c r="BK2359" s="103">
        <v>4762.0299629042183</v>
      </c>
      <c r="BL2359" s="103">
        <v>4159.8261957922196</v>
      </c>
      <c r="BM2359" s="103">
        <v>4896.1129806814506</v>
      </c>
      <c r="BN2359" s="103">
        <v>4170.6669743723251</v>
      </c>
      <c r="BO2359" s="103">
        <f>BO1729</f>
        <v>4348.3451052457167</v>
      </c>
      <c r="BP2359" s="103">
        <v>5309.4794378439447</v>
      </c>
      <c r="BQ2359" s="103">
        <v>4899.6911998434625</v>
      </c>
      <c r="BR2359" s="103">
        <v>3761.6324575891913</v>
      </c>
      <c r="BS2359" s="103">
        <v>2479.3320307005533</v>
      </c>
      <c r="BT2359" s="103">
        <v>3885.4251431049975</v>
      </c>
      <c r="BU2359" s="103">
        <v>2964.5198919858549</v>
      </c>
      <c r="BV2359" s="103">
        <v>2301.2155977989769</v>
      </c>
      <c r="BW2359" s="103">
        <v>4976.1213323078382</v>
      </c>
      <c r="BX2359" s="103">
        <v>4262.1909549483398</v>
      </c>
      <c r="BY2359" s="103">
        <v>3949.2065528803837</v>
      </c>
      <c r="BZ2359" s="102">
        <v>4664.5026908326226</v>
      </c>
      <c r="CA2359" s="103">
        <f>CA1729</f>
        <v>4394.05083601158</v>
      </c>
      <c r="CB2359" s="103">
        <v>4871.1247472044579</v>
      </c>
      <c r="CC2359" s="103">
        <v>4733.6368989647799</v>
      </c>
      <c r="CD2359" s="103">
        <v>3894.2645278119649</v>
      </c>
      <c r="CE2359" s="103">
        <v>4908.0370812122164</v>
      </c>
      <c r="CF2359" s="103">
        <v>4724.079536792784</v>
      </c>
      <c r="CG2359" s="103">
        <v>4319.0015565454896</v>
      </c>
      <c r="CH2359" s="103">
        <v>5317.2598980911616</v>
      </c>
      <c r="CI2359" s="103">
        <v>5112.4854034434948</v>
      </c>
      <c r="CJ2359" s="102">
        <v>5305.6625122139358</v>
      </c>
      <c r="CK2359" s="102">
        <v>4988.1616925656672</v>
      </c>
      <c r="CL2359" s="103">
        <f>CL1729</f>
        <v>4709.8163641414258</v>
      </c>
      <c r="CM2359" s="103">
        <v>6256.9397000077615</v>
      </c>
      <c r="CN2359" s="103">
        <v>6004.1059802783493</v>
      </c>
      <c r="CO2359" s="103">
        <v>6079.9075022355655</v>
      </c>
      <c r="CP2359" s="103">
        <v>7137.8296807143297</v>
      </c>
      <c r="CQ2359" s="103">
        <v>6000.3370345180474</v>
      </c>
      <c r="CR2359" s="103">
        <v>5128.237604978307</v>
      </c>
      <c r="CS2359" s="103">
        <v>6960.0723823608323</v>
      </c>
      <c r="CT2359" s="103">
        <v>6128.5871118539835</v>
      </c>
      <c r="CU2359" s="103">
        <v>5369.0618133686376</v>
      </c>
      <c r="CV2359" s="103">
        <v>6752.7967110174832</v>
      </c>
      <c r="CW2359" s="103">
        <v>6464.665189604294</v>
      </c>
      <c r="CX2359" s="103">
        <v>6391.934662285169</v>
      </c>
      <c r="CY2359" s="103">
        <v>6431.3751140437016</v>
      </c>
      <c r="CZ2359" s="103">
        <v>6413.2402207791984</v>
      </c>
      <c r="DA2359" s="103">
        <f t="shared" ref="DA2359" si="2401">DA1729</f>
        <v>6853.2358184794894</v>
      </c>
      <c r="DB2359" s="102">
        <v>8279.6434095206096</v>
      </c>
      <c r="DC2359" s="102">
        <v>7677.1944672948648</v>
      </c>
      <c r="DD2359" s="102">
        <v>6593.674714216646</v>
      </c>
      <c r="DE2359" s="102">
        <v>8295.8373945300173</v>
      </c>
      <c r="DF2359" s="102">
        <v>7764.1912263065897</v>
      </c>
      <c r="DG2359" s="102">
        <v>7230.7467168198082</v>
      </c>
      <c r="DH2359" s="102">
        <v>8282.5925494461044</v>
      </c>
      <c r="DI2359" s="102">
        <v>7850.8154043189534</v>
      </c>
      <c r="DJ2359" s="102">
        <v>7597.7140230551067</v>
      </c>
      <c r="DK2359" s="102">
        <v>6761.2849361098133</v>
      </c>
      <c r="DL2359" s="102">
        <v>6463.7422519688071</v>
      </c>
      <c r="DM2359" s="102">
        <v>9053.3612254377094</v>
      </c>
      <c r="DN2359" s="104">
        <f t="shared" ref="DN2359" si="2402">DN1729</f>
        <v>6885.8850775170667</v>
      </c>
      <c r="DO2359" s="102">
        <v>9053.3612254377094</v>
      </c>
      <c r="DP2359" s="102">
        <v>7160.4922032732766</v>
      </c>
      <c r="DQ2359" s="102">
        <v>6699.0210656171557</v>
      </c>
      <c r="DR2359" s="102">
        <v>6112.3969645692141</v>
      </c>
      <c r="DS2359" s="102">
        <v>7773.3059048012619</v>
      </c>
      <c r="DT2359" s="102">
        <v>7284.7558069448633</v>
      </c>
      <c r="DU2359" s="102">
        <v>6539.0140117676438</v>
      </c>
      <c r="DV2359" s="105">
        <f>DV1729</f>
        <v>6818.3951309793756</v>
      </c>
      <c r="DW2359" s="106">
        <f>DW1729</f>
        <v>6708.8278927194906</v>
      </c>
      <c r="DX2359" s="107">
        <f>DX1729</f>
        <v>9162.133106199657</v>
      </c>
      <c r="DZ2359" s="102">
        <f>DZ1729</f>
        <v>8070.8981578395878</v>
      </c>
      <c r="EC2359" s="102">
        <f>EC1729</f>
        <v>9306.5120938713626</v>
      </c>
      <c r="EF2359" s="102">
        <f>EF1729</f>
        <v>9736.0981682599449</v>
      </c>
      <c r="EI2359" s="102">
        <f>EI1729</f>
        <v>11310.660708759458</v>
      </c>
      <c r="EL2359" s="102">
        <f>EL1729</f>
        <v>13410.352999653482</v>
      </c>
      <c r="EO2359" s="102">
        <f>EO1729</f>
        <v>16051.886354805647</v>
      </c>
    </row>
    <row r="2360" spans="1:145" ht="15.5" x14ac:dyDescent="0.35">
      <c r="A2360" s="126" t="s">
        <v>736</v>
      </c>
      <c r="B2360" s="102">
        <f t="shared" ref="B2360:AA2360" si="2403">B2359/(B692/12)</f>
        <v>0</v>
      </c>
      <c r="C2360" s="102">
        <f t="shared" si="2403"/>
        <v>0</v>
      </c>
      <c r="D2360" s="102">
        <f t="shared" si="2403"/>
        <v>0</v>
      </c>
      <c r="E2360" s="102" t="e">
        <f t="shared" si="2403"/>
        <v>#REF!</v>
      </c>
      <c r="F2360" s="102" t="e">
        <f t="shared" si="2403"/>
        <v>#REF!</v>
      </c>
      <c r="G2360" s="102" t="e">
        <f t="shared" si="2403"/>
        <v>#REF!</v>
      </c>
      <c r="H2360" s="102" t="e">
        <f t="shared" si="2403"/>
        <v>#REF!</v>
      </c>
      <c r="I2360" s="102" t="e">
        <f t="shared" si="2403"/>
        <v>#REF!</v>
      </c>
      <c r="J2360" s="102" t="e">
        <f t="shared" si="2403"/>
        <v>#REF!</v>
      </c>
      <c r="K2360" s="102" t="e">
        <f t="shared" si="2403"/>
        <v>#REF!</v>
      </c>
      <c r="L2360" s="102" t="e">
        <f t="shared" si="2403"/>
        <v>#REF!</v>
      </c>
      <c r="M2360" s="102" t="e">
        <f t="shared" si="2403"/>
        <v>#REF!</v>
      </c>
      <c r="N2360" s="102" t="e">
        <f t="shared" si="2403"/>
        <v>#REF!</v>
      </c>
      <c r="O2360" s="102" t="e">
        <f t="shared" si="2403"/>
        <v>#REF!</v>
      </c>
      <c r="P2360" s="102" t="e">
        <f t="shared" si="2403"/>
        <v>#REF!</v>
      </c>
      <c r="Q2360" s="102">
        <f t="shared" si="2403"/>
        <v>2.4867440793842093</v>
      </c>
      <c r="R2360" s="102">
        <f t="shared" si="2403"/>
        <v>3.1176343424269168</v>
      </c>
      <c r="S2360" s="102">
        <f t="shared" si="2403"/>
        <v>4.6465741169490675</v>
      </c>
      <c r="T2360" s="102">
        <f t="shared" si="2403"/>
        <v>7.3150332433730521</v>
      </c>
      <c r="U2360" s="102">
        <f t="shared" si="2403"/>
        <v>8.7605080084829492</v>
      </c>
      <c r="V2360" s="102">
        <f t="shared" si="2403"/>
        <v>7.8223825037879777</v>
      </c>
      <c r="W2360" s="102">
        <f t="shared" si="2403"/>
        <v>9.0516467496694837</v>
      </c>
      <c r="X2360" s="103">
        <f t="shared" si="2403"/>
        <v>7.994870014976911</v>
      </c>
      <c r="Y2360" s="103">
        <f t="shared" si="2403"/>
        <v>6.8096657515242915</v>
      </c>
      <c r="Z2360" s="102">
        <f t="shared" si="2403"/>
        <v>8.289089686496057</v>
      </c>
      <c r="AA2360" s="102">
        <f t="shared" si="2403"/>
        <v>8.5794975458864648</v>
      </c>
      <c r="AB2360" s="102">
        <v>8.7693808022956983</v>
      </c>
      <c r="AC2360" s="102">
        <v>8.7260818990385385</v>
      </c>
      <c r="AD2360" s="102">
        <v>7.8908018176229424</v>
      </c>
      <c r="AE2360" s="102">
        <f>AE2359/(AE692/12)</f>
        <v>8.1132045557511265</v>
      </c>
      <c r="AF2360" s="102">
        <v>7.8885054084448898</v>
      </c>
      <c r="AG2360" s="102">
        <v>6.2325550625814197</v>
      </c>
      <c r="AH2360" s="102">
        <v>6.5392428563573493</v>
      </c>
      <c r="AI2360" s="102">
        <v>6.2225736893211341</v>
      </c>
      <c r="AJ2360" s="103">
        <f>AJ2359/(AJ692/12)</f>
        <v>7.2990493571710093</v>
      </c>
      <c r="AK2360" s="103">
        <v>5.4766630875016604</v>
      </c>
      <c r="AL2360" s="103">
        <v>5.3849167881808686</v>
      </c>
      <c r="AM2360" s="103">
        <v>4.8928556850444398</v>
      </c>
      <c r="AN2360" s="103">
        <v>5.3310821280695002</v>
      </c>
      <c r="AO2360" s="103">
        <f>AO2359/(AO692/12)</f>
        <v>5.5484133793564894</v>
      </c>
      <c r="AP2360" s="103">
        <v>4.0808855252413512</v>
      </c>
      <c r="AQ2360" s="103">
        <v>4.3211433882778101</v>
      </c>
      <c r="AR2360" s="103">
        <v>4.1725041773578617</v>
      </c>
      <c r="AS2360" s="103">
        <f>AS2359/(AS692/12)</f>
        <v>2.7037883457766019</v>
      </c>
      <c r="AT2360" s="103">
        <v>3.5621734402840692</v>
      </c>
      <c r="AU2360" s="103">
        <v>3.0280415427856759</v>
      </c>
      <c r="AV2360" s="103">
        <v>3.6234545541593204</v>
      </c>
      <c r="AW2360" s="103">
        <v>3.6028683272360258</v>
      </c>
      <c r="AX2360" s="103">
        <f>AX2359/(AX692/12)</f>
        <v>3.6059414429717704</v>
      </c>
      <c r="AY2360" s="103"/>
      <c r="AZ2360" s="103">
        <v>4.121325068539778</v>
      </c>
      <c r="BA2360" s="103">
        <v>3.1707844816818245</v>
      </c>
      <c r="BB2360" s="103">
        <v>3.7557811567685517</v>
      </c>
      <c r="BC2360" s="103">
        <v>3.0320375161312749</v>
      </c>
      <c r="BD2360" s="103">
        <v>3.9134264384125959</v>
      </c>
      <c r="BE2360" s="103">
        <v>3.3783823021471342</v>
      </c>
      <c r="BF2360" s="103">
        <f>BF2359/(BF692/12)</f>
        <v>4.0918657281314177</v>
      </c>
      <c r="BG2360" s="103">
        <v>4.547863391750484</v>
      </c>
      <c r="BH2360" s="103">
        <v>3.9982282101104158</v>
      </c>
      <c r="BI2360" s="103">
        <v>4.9022334035059956</v>
      </c>
      <c r="BJ2360" s="103">
        <v>4.2992339928902705</v>
      </c>
      <c r="BK2360" s="103">
        <v>5.1198862186688272</v>
      </c>
      <c r="BL2360" s="103">
        <v>4.6118432632265094</v>
      </c>
      <c r="BM2360" s="103">
        <v>5.2397727430880998</v>
      </c>
      <c r="BN2360" s="103">
        <v>4.6282737316892186</v>
      </c>
      <c r="BO2360" s="103">
        <f>BO2359/(BO692/12)</f>
        <v>4.58979110212079</v>
      </c>
      <c r="BP2360" s="103">
        <v>6.0069830606388566</v>
      </c>
      <c r="BQ2360" s="103">
        <v>5.7479369637844293</v>
      </c>
      <c r="BR2360" s="103">
        <v>4.8214863607495611</v>
      </c>
      <c r="BS2360" s="103">
        <v>3.3578332550992642</v>
      </c>
      <c r="BT2360" s="103">
        <v>4.9811299847428323</v>
      </c>
      <c r="BU2360" s="103">
        <v>4.3149888311039986</v>
      </c>
      <c r="BV2360" s="103">
        <v>3.7817621268459081</v>
      </c>
      <c r="BW2360" s="103">
        <v>6.1205444280185501</v>
      </c>
      <c r="BX2360" s="103">
        <v>5.36341734217255</v>
      </c>
      <c r="BY2360" s="103">
        <v>5.2463302574091211</v>
      </c>
      <c r="BZ2360" s="102">
        <v>5.6747774274509304</v>
      </c>
      <c r="CA2360" s="103">
        <f>CA2359/(CA692/12)</f>
        <v>6.0245587665098324</v>
      </c>
      <c r="CB2360" s="103">
        <v>5.1217983195848733</v>
      </c>
      <c r="CC2360" s="103">
        <v>5.0091599777267932</v>
      </c>
      <c r="CD2360" s="103">
        <v>4.4014459628005174</v>
      </c>
      <c r="CE2360" s="103">
        <v>5.1380682958699939</v>
      </c>
      <c r="CF2360" s="103">
        <v>4.9707319982285902</v>
      </c>
      <c r="CG2360" s="103">
        <v>4.8143137368298579</v>
      </c>
      <c r="CH2360" s="103">
        <v>5.2731379850370885</v>
      </c>
      <c r="CI2360" s="103">
        <v>5.2446861499126047</v>
      </c>
      <c r="CJ2360" s="102">
        <v>5.0812747988461133</v>
      </c>
      <c r="CK2360" s="102">
        <v>4.9176563901558543</v>
      </c>
      <c r="CL2360" s="103">
        <f>CL2359/(CL692/12)</f>
        <v>5.6942033985674838</v>
      </c>
      <c r="CM2360" s="103">
        <v>5.7727754171458665</v>
      </c>
      <c r="CN2360" s="103">
        <v>5.3311999777830241</v>
      </c>
      <c r="CO2360" s="103">
        <v>5.3867908319017195</v>
      </c>
      <c r="CP2360" s="103">
        <v>5.8515507379668161</v>
      </c>
      <c r="CQ2360" s="103">
        <v>5.3292095549890233</v>
      </c>
      <c r="CR2360" s="103">
        <v>4.8498107167784674</v>
      </c>
      <c r="CS2360" s="103">
        <v>5.6246710929007149</v>
      </c>
      <c r="CT2360" s="103">
        <v>5.1876766437762383</v>
      </c>
      <c r="CU2360" s="103">
        <v>4.9450262602663555</v>
      </c>
      <c r="CV2360" s="103">
        <v>5.625522856483526</v>
      </c>
      <c r="CW2360" s="103">
        <v>5.5661245127688517</v>
      </c>
      <c r="CX2360" s="103">
        <v>5.4555556226925468</v>
      </c>
      <c r="CY2360" s="103">
        <v>5.5101360141412288</v>
      </c>
      <c r="CZ2360" s="103">
        <v>5.5933327495278098</v>
      </c>
      <c r="DA2360" s="103">
        <f t="shared" ref="DA2360" si="2404">DA2359/(DA692/12)</f>
        <v>6.7917456291400207</v>
      </c>
      <c r="DB2360" s="102">
        <v>6.5153264904702182</v>
      </c>
      <c r="DC2360" s="102">
        <v>6.2599581272681171</v>
      </c>
      <c r="DD2360" s="102">
        <v>5.4232022921743157</v>
      </c>
      <c r="DE2360" s="102">
        <v>6.599595807609643</v>
      </c>
      <c r="DF2360" s="102">
        <v>6.4461576888604739</v>
      </c>
      <c r="DG2360" s="102">
        <v>6.1388064927124155</v>
      </c>
      <c r="DH2360" s="102">
        <v>6.7234823670416368</v>
      </c>
      <c r="DI2360" s="102">
        <v>6.6231339611648927</v>
      </c>
      <c r="DJ2360" s="102">
        <v>6.5599214966066262</v>
      </c>
      <c r="DK2360" s="102">
        <v>5.2107313494855649</v>
      </c>
      <c r="DL2360" s="102">
        <v>5.1450275911317567</v>
      </c>
      <c r="DM2360" s="102">
        <v>7.7580921362196174</v>
      </c>
      <c r="DN2360" s="104">
        <f t="shared" ref="DN2360" si="2405">DN2359/(DN692/12)</f>
        <v>6.4265595335969001</v>
      </c>
      <c r="DO2360" s="102">
        <v>7.7580921362196174</v>
      </c>
      <c r="DP2360" s="102">
        <v>5.7657812806785662</v>
      </c>
      <c r="DQ2360" s="102">
        <v>5.5032622616507325</v>
      </c>
      <c r="DR2360" s="102">
        <v>5.3657301516875062</v>
      </c>
      <c r="DS2360" s="102">
        <v>6.40314216748473</v>
      </c>
      <c r="DT2360" s="102">
        <v>6.1070713733390987</v>
      </c>
      <c r="DU2360" s="102">
        <v>5.896654302472645</v>
      </c>
      <c r="DV2360" s="105">
        <f>DV2359/(DV692/12)</f>
        <v>5.9841050993222655</v>
      </c>
      <c r="DW2360" s="106">
        <f>DW2359/(DW692/12)</f>
        <v>5.9409884990883377</v>
      </c>
      <c r="DX2360" s="107">
        <f>DX2359/(DX692/12)</f>
        <v>8.9308527609168387</v>
      </c>
      <c r="DZ2360" s="102">
        <f>DZ2359/(DZ692/12)</f>
        <v>6.8758175631735776</v>
      </c>
      <c r="EC2360" s="102">
        <f>EC2359/(EC692/12)</f>
        <v>7.6494376069077568</v>
      </c>
      <c r="EF2360" s="102">
        <f>EF2359/(EF692/12)</f>
        <v>7.7947226877341897</v>
      </c>
      <c r="EI2360" s="102">
        <f>EI2359/(EI692/12)</f>
        <v>8.7493853024728541</v>
      </c>
      <c r="EL2360" s="102">
        <f>EL2359/(EL692/12)</f>
        <v>9.8438861884958619</v>
      </c>
      <c r="EO2360" s="102">
        <f>EO2359/(EO692/12)</f>
        <v>11.46887228252778</v>
      </c>
    </row>
    <row r="2361" spans="1:145" ht="15.5" x14ac:dyDescent="0.35">
      <c r="A2361" s="12" t="s">
        <v>1</v>
      </c>
      <c r="B2361" s="285" t="s">
        <v>1</v>
      </c>
      <c r="C2361" s="285" t="s">
        <v>1</v>
      </c>
      <c r="D2361" s="285" t="s">
        <v>1</v>
      </c>
      <c r="E2361" s="285" t="s">
        <v>1</v>
      </c>
      <c r="F2361" s="285" t="s">
        <v>1</v>
      </c>
      <c r="G2361" s="285" t="s">
        <v>1</v>
      </c>
      <c r="H2361" s="285" t="s">
        <v>1</v>
      </c>
      <c r="I2361" s="285" t="s">
        <v>1</v>
      </c>
      <c r="J2361" s="285" t="s">
        <v>1</v>
      </c>
      <c r="K2361" s="285" t="s">
        <v>1</v>
      </c>
      <c r="L2361" s="285" t="s">
        <v>1</v>
      </c>
      <c r="M2361" s="285" t="s">
        <v>1</v>
      </c>
      <c r="N2361" s="285" t="s">
        <v>1</v>
      </c>
      <c r="O2361" s="285" t="s">
        <v>1</v>
      </c>
      <c r="P2361" s="285" t="s">
        <v>1</v>
      </c>
      <c r="Q2361" s="285" t="s">
        <v>1</v>
      </c>
      <c r="R2361" s="285" t="s">
        <v>1</v>
      </c>
      <c r="S2361" s="285" t="s">
        <v>1</v>
      </c>
      <c r="T2361" s="285" t="s">
        <v>1</v>
      </c>
      <c r="U2361" s="285" t="s">
        <v>1</v>
      </c>
      <c r="V2361" s="109" t="s">
        <v>1</v>
      </c>
      <c r="W2361" s="109" t="s">
        <v>1</v>
      </c>
      <c r="X2361" s="110" t="s">
        <v>1</v>
      </c>
      <c r="Y2361" s="110" t="s">
        <v>1</v>
      </c>
      <c r="Z2361" s="109" t="s">
        <v>1</v>
      </c>
      <c r="AA2361" s="109" t="s">
        <v>1</v>
      </c>
      <c r="AB2361" s="109" t="s">
        <v>1</v>
      </c>
      <c r="AC2361" s="109" t="s">
        <v>1</v>
      </c>
      <c r="AD2361" s="109" t="s">
        <v>1</v>
      </c>
      <c r="AE2361" s="109" t="s">
        <v>1</v>
      </c>
      <c r="AF2361" s="109" t="s">
        <v>1</v>
      </c>
      <c r="AG2361" s="109" t="s">
        <v>1</v>
      </c>
      <c r="AH2361" s="109" t="s">
        <v>1</v>
      </c>
      <c r="AI2361" s="109" t="s">
        <v>1</v>
      </c>
      <c r="AJ2361" s="110" t="s">
        <v>1</v>
      </c>
      <c r="AK2361" s="110" t="s">
        <v>1</v>
      </c>
      <c r="AL2361" s="110" t="s">
        <v>1</v>
      </c>
      <c r="AM2361" s="110" t="s">
        <v>1</v>
      </c>
      <c r="AN2361" s="110" t="s">
        <v>1</v>
      </c>
      <c r="AO2361" s="110" t="s">
        <v>1</v>
      </c>
      <c r="AP2361" s="110" t="s">
        <v>1</v>
      </c>
      <c r="AQ2361" s="110" t="s">
        <v>1</v>
      </c>
      <c r="AR2361" s="110" t="s">
        <v>1</v>
      </c>
      <c r="AS2361" s="110" t="s">
        <v>1</v>
      </c>
      <c r="AT2361" s="110" t="s">
        <v>1</v>
      </c>
      <c r="AU2361" s="110" t="s">
        <v>1</v>
      </c>
      <c r="AV2361" s="110" t="s">
        <v>1</v>
      </c>
      <c r="AW2361" s="110" t="s">
        <v>1</v>
      </c>
      <c r="AX2361" s="110" t="s">
        <v>1</v>
      </c>
      <c r="AY2361" s="110"/>
      <c r="AZ2361" s="110" t="s">
        <v>1</v>
      </c>
      <c r="BA2361" s="110" t="s">
        <v>1</v>
      </c>
      <c r="BB2361" s="110" t="s">
        <v>1</v>
      </c>
      <c r="BC2361" s="110" t="s">
        <v>1</v>
      </c>
      <c r="BD2361" s="110" t="s">
        <v>1</v>
      </c>
      <c r="BE2361" s="110" t="s">
        <v>1</v>
      </c>
      <c r="BF2361" s="110" t="s">
        <v>1</v>
      </c>
      <c r="BG2361" s="110" t="s">
        <v>1</v>
      </c>
      <c r="BH2361" s="110" t="s">
        <v>1</v>
      </c>
      <c r="BI2361" s="110" t="s">
        <v>1</v>
      </c>
      <c r="BJ2361" s="110" t="s">
        <v>1</v>
      </c>
      <c r="BK2361" s="110" t="s">
        <v>1</v>
      </c>
      <c r="BL2361" s="110" t="s">
        <v>1</v>
      </c>
      <c r="BM2361" s="110" t="s">
        <v>1</v>
      </c>
      <c r="BN2361" s="110" t="s">
        <v>1</v>
      </c>
      <c r="BO2361" s="110" t="s">
        <v>1</v>
      </c>
      <c r="BP2361" s="110" t="s">
        <v>1</v>
      </c>
      <c r="BQ2361" s="110" t="s">
        <v>1</v>
      </c>
      <c r="BR2361" s="110" t="s">
        <v>1</v>
      </c>
      <c r="BS2361" s="110" t="s">
        <v>1</v>
      </c>
      <c r="BT2361" s="110" t="s">
        <v>1</v>
      </c>
      <c r="BU2361" s="110" t="s">
        <v>1</v>
      </c>
      <c r="BV2361" s="110" t="s">
        <v>1</v>
      </c>
      <c r="BW2361" s="110" t="s">
        <v>1</v>
      </c>
      <c r="BX2361" s="110" t="s">
        <v>1</v>
      </c>
      <c r="BY2361" s="110" t="s">
        <v>1</v>
      </c>
      <c r="BZ2361" s="109" t="s">
        <v>1</v>
      </c>
      <c r="CA2361" s="110" t="s">
        <v>1</v>
      </c>
      <c r="CB2361" s="110" t="s">
        <v>1</v>
      </c>
      <c r="CC2361" s="110" t="s">
        <v>1</v>
      </c>
      <c r="CD2361" s="110" t="s">
        <v>1</v>
      </c>
      <c r="CE2361" s="110" t="s">
        <v>1</v>
      </c>
      <c r="CF2361" s="110" t="s">
        <v>1</v>
      </c>
      <c r="CG2361" s="110" t="s">
        <v>1</v>
      </c>
      <c r="CH2361" s="110" t="s">
        <v>1</v>
      </c>
      <c r="CI2361" s="110" t="s">
        <v>1</v>
      </c>
      <c r="CJ2361" s="109" t="s">
        <v>1</v>
      </c>
      <c r="CK2361" s="109" t="s">
        <v>1</v>
      </c>
      <c r="CL2361" s="110" t="s">
        <v>1</v>
      </c>
      <c r="CM2361" s="110" t="s">
        <v>1</v>
      </c>
      <c r="CN2361" s="110" t="s">
        <v>1</v>
      </c>
      <c r="CO2361" s="110" t="s">
        <v>1</v>
      </c>
      <c r="CP2361" s="110" t="s">
        <v>1</v>
      </c>
      <c r="CQ2361" s="110" t="s">
        <v>1</v>
      </c>
      <c r="CR2361" s="110" t="s">
        <v>1</v>
      </c>
      <c r="CS2361" s="110" t="s">
        <v>1</v>
      </c>
      <c r="CT2361" s="110" t="s">
        <v>1</v>
      </c>
      <c r="CU2361" s="110" t="s">
        <v>1</v>
      </c>
      <c r="CV2361" s="110" t="s">
        <v>1</v>
      </c>
      <c r="CW2361" s="110" t="s">
        <v>1</v>
      </c>
      <c r="CX2361" s="110" t="s">
        <v>1</v>
      </c>
      <c r="CY2361" s="110" t="s">
        <v>1</v>
      </c>
      <c r="CZ2361" s="110" t="s">
        <v>1</v>
      </c>
      <c r="DA2361" s="110" t="s">
        <v>1</v>
      </c>
      <c r="DB2361" s="109" t="s">
        <v>1</v>
      </c>
      <c r="DC2361" s="109" t="s">
        <v>1</v>
      </c>
      <c r="DD2361" s="109" t="s">
        <v>1</v>
      </c>
      <c r="DE2361" s="109" t="s">
        <v>1</v>
      </c>
      <c r="DF2361" s="109" t="s">
        <v>1</v>
      </c>
      <c r="DG2361" s="109" t="s">
        <v>1</v>
      </c>
      <c r="DH2361" s="109" t="s">
        <v>1</v>
      </c>
      <c r="DI2361" s="109" t="s">
        <v>1</v>
      </c>
      <c r="DJ2361" s="109" t="s">
        <v>1</v>
      </c>
      <c r="DK2361" s="109" t="s">
        <v>1</v>
      </c>
      <c r="DL2361" s="109" t="s">
        <v>1</v>
      </c>
      <c r="DM2361" s="109" t="s">
        <v>1</v>
      </c>
      <c r="DN2361" s="111" t="s">
        <v>1</v>
      </c>
      <c r="DO2361" s="109" t="s">
        <v>1</v>
      </c>
      <c r="DP2361" s="109" t="s">
        <v>1</v>
      </c>
      <c r="DQ2361" s="109" t="s">
        <v>1</v>
      </c>
      <c r="DR2361" s="109" t="s">
        <v>1</v>
      </c>
      <c r="DS2361" s="109" t="s">
        <v>1</v>
      </c>
      <c r="DT2361" s="109" t="s">
        <v>1</v>
      </c>
      <c r="DU2361" s="109" t="s">
        <v>1</v>
      </c>
      <c r="DV2361" s="112" t="s">
        <v>1</v>
      </c>
      <c r="DW2361" s="113" t="s">
        <v>1</v>
      </c>
      <c r="DX2361" s="114" t="s">
        <v>1</v>
      </c>
      <c r="DZ2361" s="109" t="s">
        <v>1</v>
      </c>
      <c r="EC2361" s="109" t="s">
        <v>1</v>
      </c>
      <c r="EF2361" s="109" t="s">
        <v>1</v>
      </c>
      <c r="EI2361" s="109" t="s">
        <v>1</v>
      </c>
      <c r="EL2361" s="109" t="s">
        <v>1</v>
      </c>
      <c r="EO2361" s="109" t="s">
        <v>1</v>
      </c>
    </row>
    <row r="2362" spans="1:145" ht="15.5" x14ac:dyDescent="0.35">
      <c r="A2362" s="56" t="s">
        <v>108</v>
      </c>
      <c r="B2362" s="102"/>
      <c r="C2362" s="102"/>
      <c r="D2362" s="102"/>
      <c r="E2362" s="102"/>
      <c r="F2362" s="102"/>
      <c r="G2362" s="102"/>
      <c r="H2362" s="102"/>
      <c r="I2362" s="102"/>
      <c r="J2362" s="102"/>
      <c r="K2362" s="102"/>
      <c r="L2362" s="102"/>
      <c r="M2362" s="102"/>
      <c r="N2362" s="102"/>
      <c r="O2362" s="102"/>
      <c r="P2362" s="102"/>
      <c r="Q2362" s="102"/>
      <c r="R2362" s="102"/>
    </row>
    <row r="2363" spans="1:145" ht="15.5" hidden="1" x14ac:dyDescent="0.35">
      <c r="A2363" s="116" t="s">
        <v>710</v>
      </c>
      <c r="B2363" s="102"/>
      <c r="C2363" s="102"/>
      <c r="D2363" s="102"/>
      <c r="E2363" s="102"/>
      <c r="F2363" s="102"/>
      <c r="G2363" s="102"/>
      <c r="H2363" s="102"/>
      <c r="I2363" s="102"/>
      <c r="J2363" s="102"/>
      <c r="K2363" s="102"/>
      <c r="L2363" s="102"/>
      <c r="M2363" s="102"/>
      <c r="N2363" s="102"/>
      <c r="O2363" s="102"/>
      <c r="P2363" s="102"/>
      <c r="Q2363" s="102"/>
      <c r="R2363" s="102"/>
    </row>
    <row r="2364" spans="1:145" ht="15.5" x14ac:dyDescent="0.35">
      <c r="A2364" s="27"/>
      <c r="B2364" s="27"/>
      <c r="C2364" s="27"/>
      <c r="D2364" s="27"/>
      <c r="I2364" s="126"/>
      <c r="Q2364" s="27"/>
      <c r="Z2364" s="27"/>
    </row>
    <row r="2365" spans="1:145" ht="15.5" x14ac:dyDescent="0.35">
      <c r="A2365" s="27"/>
      <c r="B2365" s="27"/>
      <c r="C2365" s="27"/>
      <c r="D2365" s="27"/>
      <c r="I2365" s="126"/>
      <c r="Q2365" s="27"/>
      <c r="Y2365" s="126" t="s">
        <v>737</v>
      </c>
      <c r="Z2365" s="27"/>
    </row>
    <row r="2366" spans="1:145" ht="15.5" x14ac:dyDescent="0.35">
      <c r="A2366" s="27"/>
      <c r="B2366" s="115"/>
      <c r="C2366" s="27"/>
      <c r="D2366" s="117"/>
      <c r="I2366" s="118"/>
      <c r="Q2366" s="27"/>
      <c r="Y2366" s="118">
        <f ca="1">NOW()</f>
        <v>45628.398694444448</v>
      </c>
      <c r="Z2366" s="56"/>
      <c r="AE2366" s="56" t="s">
        <v>712</v>
      </c>
    </row>
    <row r="2367" spans="1:145" ht="15.5" x14ac:dyDescent="0.35">
      <c r="A2367" s="27"/>
      <c r="B2367" s="115"/>
      <c r="C2367" s="27"/>
      <c r="D2367" s="117"/>
      <c r="I2367" s="119"/>
      <c r="Q2367" s="27"/>
      <c r="Y2367" s="119">
        <f ca="1">NOW()</f>
        <v>45628.398694444448</v>
      </c>
      <c r="Z2367" s="56"/>
    </row>
    <row r="2368" spans="1:145" ht="15.5" x14ac:dyDescent="0.35">
      <c r="A2368" s="12" t="s">
        <v>1</v>
      </c>
      <c r="B2368" s="12" t="s">
        <v>1</v>
      </c>
      <c r="C2368" s="12" t="s">
        <v>1</v>
      </c>
      <c r="D2368" s="12" t="s">
        <v>1</v>
      </c>
      <c r="E2368" s="12" t="s">
        <v>1</v>
      </c>
      <c r="F2368" s="12" t="s">
        <v>1</v>
      </c>
      <c r="G2368" s="12" t="s">
        <v>1</v>
      </c>
      <c r="H2368" s="12" t="s">
        <v>1</v>
      </c>
      <c r="I2368" s="12" t="s">
        <v>1</v>
      </c>
      <c r="J2368" s="12" t="s">
        <v>1</v>
      </c>
      <c r="K2368" s="12" t="s">
        <v>1</v>
      </c>
      <c r="L2368" s="12" t="s">
        <v>1</v>
      </c>
      <c r="M2368" s="12" t="s">
        <v>1</v>
      </c>
      <c r="N2368" s="12" t="s">
        <v>1</v>
      </c>
      <c r="O2368" s="12" t="s">
        <v>1</v>
      </c>
      <c r="P2368" s="12" t="s">
        <v>1</v>
      </c>
      <c r="Q2368" s="12" t="str">
        <f>+Q$4</f>
        <v>-</v>
      </c>
      <c r="R2368" s="12" t="str">
        <f>+R$4</f>
        <v>-</v>
      </c>
      <c r="S2368" s="12" t="str">
        <f>+S$4</f>
        <v>-</v>
      </c>
      <c r="T2368" s="12" t="str">
        <f>+T$4</f>
        <v>-</v>
      </c>
      <c r="U2368" s="12" t="s">
        <v>1</v>
      </c>
      <c r="V2368" s="12" t="s">
        <v>1</v>
      </c>
      <c r="W2368" s="12" t="s">
        <v>1</v>
      </c>
      <c r="X2368" s="13" t="s">
        <v>1</v>
      </c>
      <c r="Y2368" s="13" t="s">
        <v>1</v>
      </c>
      <c r="Z2368" s="12" t="s">
        <v>1</v>
      </c>
      <c r="AA2368" s="12" t="s">
        <v>1</v>
      </c>
      <c r="AB2368" s="12" t="s">
        <v>1</v>
      </c>
      <c r="AC2368" s="12" t="s">
        <v>1</v>
      </c>
      <c r="AD2368" s="12" t="s">
        <v>1</v>
      </c>
      <c r="AE2368" s="12" t="s">
        <v>1</v>
      </c>
      <c r="AF2368" s="12" t="s">
        <v>1</v>
      </c>
      <c r="AG2368" s="12" t="s">
        <v>1</v>
      </c>
      <c r="AH2368" s="12" t="s">
        <v>1</v>
      </c>
      <c r="AI2368" s="12" t="s">
        <v>1</v>
      </c>
      <c r="AJ2368" s="13" t="s">
        <v>1</v>
      </c>
      <c r="AK2368" s="13" t="s">
        <v>1</v>
      </c>
      <c r="AL2368" s="13" t="s">
        <v>1</v>
      </c>
      <c r="AM2368" s="13" t="s">
        <v>1</v>
      </c>
      <c r="AN2368" s="13" t="s">
        <v>1</v>
      </c>
      <c r="AO2368" s="13" t="s">
        <v>1</v>
      </c>
      <c r="AP2368" s="13" t="s">
        <v>1</v>
      </c>
      <c r="AQ2368" s="13" t="s">
        <v>1</v>
      </c>
      <c r="AR2368" s="13" t="s">
        <v>1</v>
      </c>
      <c r="AS2368" s="13" t="s">
        <v>1</v>
      </c>
      <c r="AT2368" s="13" t="s">
        <v>1</v>
      </c>
      <c r="AU2368" s="13" t="s">
        <v>1</v>
      </c>
      <c r="AV2368" s="13" t="s">
        <v>1</v>
      </c>
      <c r="AW2368" s="13" t="s">
        <v>1</v>
      </c>
      <c r="AX2368" s="13" t="s">
        <v>1</v>
      </c>
      <c r="AY2368" s="13"/>
      <c r="AZ2368" s="13" t="s">
        <v>1</v>
      </c>
      <c r="BA2368" s="13" t="s">
        <v>1</v>
      </c>
      <c r="BB2368" s="13" t="s">
        <v>1</v>
      </c>
      <c r="BC2368" s="13" t="s">
        <v>1</v>
      </c>
      <c r="BD2368" s="13" t="s">
        <v>1</v>
      </c>
      <c r="BE2368" s="13" t="s">
        <v>1</v>
      </c>
      <c r="BF2368" s="13" t="s">
        <v>1</v>
      </c>
      <c r="BG2368" s="13" t="s">
        <v>1</v>
      </c>
      <c r="BH2368" s="13" t="s">
        <v>1</v>
      </c>
      <c r="BI2368" s="13" t="s">
        <v>1</v>
      </c>
      <c r="BJ2368" s="13" t="s">
        <v>1</v>
      </c>
      <c r="BK2368" s="13" t="s">
        <v>1</v>
      </c>
      <c r="BL2368" s="13" t="s">
        <v>1</v>
      </c>
      <c r="BM2368" s="13" t="s">
        <v>1</v>
      </c>
      <c r="BN2368" s="13" t="s">
        <v>1</v>
      </c>
      <c r="BO2368" s="13" t="s">
        <v>1</v>
      </c>
      <c r="BP2368" s="13" t="s">
        <v>1</v>
      </c>
      <c r="BQ2368" s="13" t="s">
        <v>1</v>
      </c>
      <c r="BR2368" s="13" t="s">
        <v>1</v>
      </c>
      <c r="BS2368" s="13" t="s">
        <v>1</v>
      </c>
      <c r="BT2368" s="13" t="s">
        <v>1</v>
      </c>
      <c r="BU2368" s="13" t="s">
        <v>1</v>
      </c>
      <c r="BV2368" s="13" t="s">
        <v>1</v>
      </c>
      <c r="BW2368" s="13" t="s">
        <v>1</v>
      </c>
      <c r="BX2368" s="13" t="s">
        <v>1</v>
      </c>
      <c r="BY2368" s="13" t="s">
        <v>1</v>
      </c>
      <c r="BZ2368" s="12" t="s">
        <v>1</v>
      </c>
      <c r="CA2368" s="13" t="s">
        <v>1</v>
      </c>
      <c r="CB2368" s="13" t="s">
        <v>1</v>
      </c>
      <c r="CC2368" s="13" t="s">
        <v>1</v>
      </c>
      <c r="CD2368" s="13" t="s">
        <v>1</v>
      </c>
      <c r="CE2368" s="13" t="s">
        <v>1</v>
      </c>
      <c r="CF2368" s="13" t="s">
        <v>1</v>
      </c>
      <c r="CG2368" s="13" t="s">
        <v>1</v>
      </c>
      <c r="CH2368" s="13" t="s">
        <v>1</v>
      </c>
      <c r="CI2368" s="13" t="s">
        <v>1</v>
      </c>
      <c r="CJ2368" s="12" t="s">
        <v>1</v>
      </c>
      <c r="CK2368" s="12" t="s">
        <v>1</v>
      </c>
      <c r="CL2368" s="13" t="s">
        <v>1</v>
      </c>
      <c r="CM2368" s="13" t="s">
        <v>1</v>
      </c>
      <c r="CN2368" s="13" t="s">
        <v>1</v>
      </c>
      <c r="CO2368" s="13" t="s">
        <v>1</v>
      </c>
      <c r="CP2368" s="13" t="s">
        <v>1</v>
      </c>
      <c r="CQ2368" s="13" t="s">
        <v>1</v>
      </c>
      <c r="CR2368" s="13" t="s">
        <v>1</v>
      </c>
      <c r="CS2368" s="13" t="s">
        <v>1</v>
      </c>
      <c r="CT2368" s="13" t="s">
        <v>1</v>
      </c>
      <c r="CU2368" s="13" t="s">
        <v>1</v>
      </c>
      <c r="CV2368" s="13" t="s">
        <v>1</v>
      </c>
      <c r="CW2368" s="13" t="s">
        <v>1</v>
      </c>
      <c r="CX2368" s="13" t="s">
        <v>1</v>
      </c>
      <c r="CY2368" s="13" t="s">
        <v>1</v>
      </c>
      <c r="CZ2368" s="13" t="s">
        <v>1</v>
      </c>
      <c r="DA2368" s="13" t="s">
        <v>1</v>
      </c>
      <c r="DB2368" s="12" t="s">
        <v>1</v>
      </c>
      <c r="DC2368" s="12" t="s">
        <v>1</v>
      </c>
      <c r="DD2368" s="12" t="s">
        <v>1</v>
      </c>
      <c r="DE2368" s="12" t="s">
        <v>1</v>
      </c>
      <c r="DF2368" s="12" t="s">
        <v>1</v>
      </c>
      <c r="DG2368" s="12" t="s">
        <v>1</v>
      </c>
      <c r="DH2368" s="12" t="s">
        <v>1</v>
      </c>
      <c r="DI2368" s="12" t="s">
        <v>1</v>
      </c>
      <c r="DJ2368" s="12" t="s">
        <v>1</v>
      </c>
      <c r="DK2368" s="12" t="s">
        <v>1</v>
      </c>
      <c r="DL2368" s="12" t="s">
        <v>1</v>
      </c>
      <c r="DM2368" s="12" t="s">
        <v>1</v>
      </c>
      <c r="DN2368" s="23" t="s">
        <v>1</v>
      </c>
      <c r="DO2368" s="12" t="s">
        <v>1</v>
      </c>
      <c r="DP2368" s="12" t="s">
        <v>1</v>
      </c>
      <c r="DQ2368" s="12" t="s">
        <v>1</v>
      </c>
      <c r="DR2368" s="12" t="s">
        <v>1</v>
      </c>
      <c r="DS2368" s="12" t="s">
        <v>1</v>
      </c>
      <c r="DT2368" s="12" t="s">
        <v>1</v>
      </c>
      <c r="DU2368" s="12" t="s">
        <v>1</v>
      </c>
      <c r="DV2368" s="24" t="s">
        <v>1</v>
      </c>
      <c r="DW2368" s="25" t="s">
        <v>1</v>
      </c>
      <c r="DX2368" s="26" t="s">
        <v>1</v>
      </c>
      <c r="DZ2368" s="12" t="s">
        <v>1</v>
      </c>
      <c r="EC2368" s="12" t="s">
        <v>1</v>
      </c>
      <c r="EF2368" s="12" t="s">
        <v>1</v>
      </c>
      <c r="EI2368" s="12" t="s">
        <v>1</v>
      </c>
      <c r="EL2368" s="12" t="s">
        <v>1</v>
      </c>
      <c r="EO2368" s="12" t="s">
        <v>1</v>
      </c>
    </row>
    <row r="2369" spans="1:147" ht="15.5" x14ac:dyDescent="0.35">
      <c r="A2369" s="14"/>
      <c r="B2369" s="14" t="s">
        <v>2</v>
      </c>
      <c r="C2369" s="14" t="s">
        <v>3</v>
      </c>
      <c r="D2369" s="14" t="s">
        <v>4</v>
      </c>
      <c r="E2369" s="14" t="s">
        <v>5</v>
      </c>
      <c r="F2369" s="14" t="s">
        <v>6</v>
      </c>
      <c r="G2369" s="14" t="s">
        <v>7</v>
      </c>
      <c r="H2369" s="14" t="s">
        <v>8</v>
      </c>
      <c r="I2369" s="14" t="s">
        <v>9</v>
      </c>
      <c r="J2369" s="14" t="s">
        <v>10</v>
      </c>
      <c r="K2369" s="15">
        <v>1996</v>
      </c>
      <c r="L2369" s="15">
        <v>1997</v>
      </c>
      <c r="M2369" s="16">
        <v>1998</v>
      </c>
      <c r="N2369" s="16">
        <v>1999</v>
      </c>
      <c r="O2369" s="16">
        <v>2000</v>
      </c>
      <c r="P2369" s="16">
        <v>2001</v>
      </c>
      <c r="Q2369" s="16">
        <v>2002</v>
      </c>
      <c r="R2369" s="16">
        <v>2003</v>
      </c>
      <c r="S2369" s="16">
        <v>2004</v>
      </c>
      <c r="T2369" s="16">
        <v>2005</v>
      </c>
      <c r="U2369" s="16">
        <v>2006</v>
      </c>
      <c r="V2369" s="16">
        <v>2007</v>
      </c>
      <c r="W2369" s="16">
        <v>2008</v>
      </c>
      <c r="X2369" s="17">
        <v>2009</v>
      </c>
      <c r="Y2369" s="17">
        <v>2010</v>
      </c>
      <c r="Z2369" s="16">
        <v>2011</v>
      </c>
      <c r="AA2369" s="16">
        <v>2012</v>
      </c>
      <c r="AB2369" s="16">
        <v>2013</v>
      </c>
      <c r="AC2369" s="16">
        <v>2013</v>
      </c>
      <c r="AD2369" s="16">
        <v>2013</v>
      </c>
      <c r="AE2369" s="16">
        <v>2013</v>
      </c>
      <c r="AF2369" s="16">
        <v>2014</v>
      </c>
      <c r="AG2369" s="16">
        <v>2014</v>
      </c>
      <c r="AH2369" s="16">
        <v>2014</v>
      </c>
      <c r="AI2369" s="16">
        <v>2014</v>
      </c>
      <c r="AJ2369" s="17">
        <v>2014</v>
      </c>
      <c r="AK2369" s="17">
        <v>2015</v>
      </c>
      <c r="AL2369" s="17">
        <v>2015</v>
      </c>
      <c r="AM2369" s="17">
        <v>2015</v>
      </c>
      <c r="AN2369" s="17">
        <v>2015</v>
      </c>
      <c r="AO2369" s="17">
        <f>+AO$5</f>
        <v>2015</v>
      </c>
      <c r="AP2369" s="17">
        <v>2016</v>
      </c>
      <c r="AQ2369" s="17">
        <v>2016</v>
      </c>
      <c r="AR2369" s="17">
        <v>2016</v>
      </c>
      <c r="AS2369" s="17">
        <f>+AS$5</f>
        <v>2016</v>
      </c>
      <c r="AT2369" s="17">
        <v>2017</v>
      </c>
      <c r="AU2369" s="17">
        <v>2017</v>
      </c>
      <c r="AV2369" s="17">
        <v>2017</v>
      </c>
      <c r="AW2369" s="17">
        <v>2017</v>
      </c>
      <c r="AX2369" s="17">
        <f>+AX$5</f>
        <v>2017</v>
      </c>
      <c r="AY2369" s="17"/>
      <c r="AZ2369" s="17">
        <v>2018</v>
      </c>
      <c r="BA2369" s="17">
        <v>2018</v>
      </c>
      <c r="BB2369" s="17">
        <v>2018</v>
      </c>
      <c r="BC2369" s="17">
        <v>2018</v>
      </c>
      <c r="BD2369" s="17">
        <v>2018</v>
      </c>
      <c r="BE2369" s="17">
        <v>2018</v>
      </c>
      <c r="BF2369" s="17">
        <f>+BF$5</f>
        <v>2018</v>
      </c>
      <c r="BG2369" s="17">
        <v>2019</v>
      </c>
      <c r="BH2369" s="17">
        <v>2019</v>
      </c>
      <c r="BI2369" s="17">
        <v>2019</v>
      </c>
      <c r="BJ2369" s="17">
        <v>2019</v>
      </c>
      <c r="BK2369" s="17">
        <v>2019</v>
      </c>
      <c r="BL2369" s="17">
        <v>2019</v>
      </c>
      <c r="BM2369" s="17">
        <v>2019</v>
      </c>
      <c r="BN2369" s="17">
        <v>2019</v>
      </c>
      <c r="BO2369" s="17">
        <f>+BO$5</f>
        <v>2019</v>
      </c>
      <c r="BP2369" s="17">
        <v>2020</v>
      </c>
      <c r="BQ2369" s="17">
        <v>2020</v>
      </c>
      <c r="BR2369" s="17">
        <v>2020</v>
      </c>
      <c r="BS2369" s="17">
        <v>2020</v>
      </c>
      <c r="BT2369" s="17">
        <v>2020</v>
      </c>
      <c r="BU2369" s="17">
        <v>2020</v>
      </c>
      <c r="BV2369" s="17">
        <v>2020</v>
      </c>
      <c r="BW2369" s="17">
        <v>2020</v>
      </c>
      <c r="BX2369" s="17">
        <v>2020</v>
      </c>
      <c r="BY2369" s="17">
        <v>2020</v>
      </c>
      <c r="BZ2369" s="16">
        <v>2020</v>
      </c>
      <c r="CA2369" s="17">
        <f>+CA$5</f>
        <v>2020</v>
      </c>
      <c r="CB2369" s="17">
        <v>2021</v>
      </c>
      <c r="CC2369" s="17">
        <v>2021</v>
      </c>
      <c r="CD2369" s="17">
        <v>2021</v>
      </c>
      <c r="CE2369" s="17">
        <v>2021</v>
      </c>
      <c r="CF2369" s="17">
        <v>2021</v>
      </c>
      <c r="CG2369" s="17">
        <v>2021</v>
      </c>
      <c r="CH2369" s="17">
        <v>2021</v>
      </c>
      <c r="CI2369" s="17">
        <v>2021</v>
      </c>
      <c r="CJ2369" s="16">
        <v>2021</v>
      </c>
      <c r="CK2369" s="16">
        <v>2021</v>
      </c>
      <c r="CL2369" s="17">
        <f>+CL$5</f>
        <v>2021</v>
      </c>
      <c r="CM2369" s="17">
        <v>2022</v>
      </c>
      <c r="CN2369" s="17">
        <v>2022</v>
      </c>
      <c r="CO2369" s="17">
        <v>2022</v>
      </c>
      <c r="CP2369" s="17">
        <v>2022</v>
      </c>
      <c r="CQ2369" s="17">
        <v>2022</v>
      </c>
      <c r="CR2369" s="17">
        <v>2022</v>
      </c>
      <c r="CS2369" s="17">
        <v>2022</v>
      </c>
      <c r="CT2369" s="17">
        <v>2022</v>
      </c>
      <c r="CU2369" s="17">
        <v>2022</v>
      </c>
      <c r="CV2369" s="17">
        <v>2022</v>
      </c>
      <c r="CW2369" s="17">
        <v>2022</v>
      </c>
      <c r="CX2369" s="17">
        <v>2022</v>
      </c>
      <c r="CY2369" s="17">
        <v>2022</v>
      </c>
      <c r="CZ2369" s="17">
        <v>2022</v>
      </c>
      <c r="DA2369" s="17">
        <f t="shared" ref="DA2369:DN2369" si="2406">+DA$5</f>
        <v>2022</v>
      </c>
      <c r="DB2369" s="16">
        <v>2023</v>
      </c>
      <c r="DC2369" s="16">
        <v>2023</v>
      </c>
      <c r="DD2369" s="16">
        <v>2023</v>
      </c>
      <c r="DE2369" s="16">
        <v>2023</v>
      </c>
      <c r="DF2369" s="16">
        <v>2023</v>
      </c>
      <c r="DG2369" s="16">
        <v>2023</v>
      </c>
      <c r="DH2369" s="16">
        <v>2023</v>
      </c>
      <c r="DI2369" s="16">
        <v>2023</v>
      </c>
      <c r="DJ2369" s="16">
        <v>2023</v>
      </c>
      <c r="DK2369" s="16">
        <v>2023</v>
      </c>
      <c r="DL2369" s="16">
        <v>2023</v>
      </c>
      <c r="DM2369" s="16">
        <v>2023</v>
      </c>
      <c r="DN2369" s="19">
        <f t="shared" si="2406"/>
        <v>2023</v>
      </c>
      <c r="DO2369" s="16">
        <v>2023</v>
      </c>
      <c r="DP2369" s="16">
        <v>2024</v>
      </c>
      <c r="DQ2369" s="16">
        <v>2024</v>
      </c>
      <c r="DR2369" s="16">
        <v>2024</v>
      </c>
      <c r="DS2369" s="16">
        <v>2024</v>
      </c>
      <c r="DT2369" s="16">
        <v>2024</v>
      </c>
      <c r="DU2369" s="16">
        <v>2024</v>
      </c>
      <c r="DV2369" s="20">
        <f>+DV$5</f>
        <v>2024</v>
      </c>
      <c r="DW2369" s="21">
        <f>+DW$5</f>
        <v>2024</v>
      </c>
      <c r="DX2369" s="22">
        <f>+DX$5</f>
        <v>2024</v>
      </c>
      <c r="DZ2369" s="16">
        <f>+DZ$5</f>
        <v>2025</v>
      </c>
      <c r="EC2369" s="16">
        <f>+EC$5</f>
        <v>2026</v>
      </c>
      <c r="EF2369" s="16">
        <f>+EF$5</f>
        <v>2027</v>
      </c>
      <c r="EI2369" s="16">
        <f>+EI$5</f>
        <v>2028</v>
      </c>
      <c r="EL2369" s="16">
        <f>+EL$5</f>
        <v>2029</v>
      </c>
      <c r="EO2369" s="16">
        <f>+EO$5</f>
        <v>2030</v>
      </c>
    </row>
    <row r="2370" spans="1:147" ht="15.5" x14ac:dyDescent="0.35">
      <c r="A2370" s="12" t="s">
        <v>1</v>
      </c>
      <c r="B2370" s="12" t="s">
        <v>1</v>
      </c>
      <c r="C2370" s="12" t="s">
        <v>1</v>
      </c>
      <c r="D2370" s="12" t="s">
        <v>1</v>
      </c>
      <c r="E2370" s="12" t="s">
        <v>1</v>
      </c>
      <c r="F2370" s="12" t="s">
        <v>1</v>
      </c>
      <c r="G2370" s="12" t="s">
        <v>1</v>
      </c>
      <c r="H2370" s="12" t="s">
        <v>1</v>
      </c>
      <c r="I2370" s="12" t="s">
        <v>1</v>
      </c>
      <c r="J2370" s="12" t="s">
        <v>1</v>
      </c>
      <c r="K2370" s="12" t="s">
        <v>1</v>
      </c>
      <c r="L2370" s="12" t="s">
        <v>1</v>
      </c>
      <c r="M2370" s="12" t="s">
        <v>1</v>
      </c>
      <c r="N2370" s="12" t="s">
        <v>1</v>
      </c>
      <c r="O2370" s="12" t="s">
        <v>1</v>
      </c>
      <c r="P2370" s="12" t="s">
        <v>1</v>
      </c>
      <c r="Q2370" s="12" t="str">
        <f>+Q$6</f>
        <v>-</v>
      </c>
      <c r="R2370" s="12" t="str">
        <f>+R$6</f>
        <v>-</v>
      </c>
      <c r="S2370" s="12" t="str">
        <f>+S$6</f>
        <v>-</v>
      </c>
      <c r="T2370" s="12" t="str">
        <f>+T$6</f>
        <v>-</v>
      </c>
      <c r="U2370" s="12" t="s">
        <v>1</v>
      </c>
      <c r="V2370" s="12" t="s">
        <v>1</v>
      </c>
      <c r="W2370" s="12" t="s">
        <v>1</v>
      </c>
      <c r="X2370" s="13" t="s">
        <v>1</v>
      </c>
      <c r="Y2370" s="13" t="s">
        <v>1</v>
      </c>
      <c r="Z2370" s="12" t="s">
        <v>1</v>
      </c>
      <c r="AA2370" s="12" t="s">
        <v>1</v>
      </c>
      <c r="AB2370" s="12" t="s">
        <v>1</v>
      </c>
      <c r="AC2370" s="12" t="s">
        <v>1</v>
      </c>
      <c r="AD2370" s="12" t="s">
        <v>1</v>
      </c>
      <c r="AE2370" s="12" t="s">
        <v>1</v>
      </c>
      <c r="AF2370" s="12" t="s">
        <v>1</v>
      </c>
      <c r="AG2370" s="12" t="s">
        <v>1</v>
      </c>
      <c r="AH2370" s="12" t="s">
        <v>1</v>
      </c>
      <c r="AI2370" s="12" t="s">
        <v>1</v>
      </c>
      <c r="AJ2370" s="13" t="s">
        <v>1</v>
      </c>
      <c r="AK2370" s="13" t="s">
        <v>1</v>
      </c>
      <c r="AL2370" s="13" t="s">
        <v>1</v>
      </c>
      <c r="AM2370" s="13" t="s">
        <v>1</v>
      </c>
      <c r="AN2370" s="13" t="s">
        <v>1</v>
      </c>
      <c r="AO2370" s="13" t="s">
        <v>1</v>
      </c>
      <c r="AP2370" s="13" t="s">
        <v>1</v>
      </c>
      <c r="AQ2370" s="13" t="s">
        <v>1</v>
      </c>
      <c r="AR2370" s="13" t="s">
        <v>1</v>
      </c>
      <c r="AS2370" s="13" t="s">
        <v>1</v>
      </c>
      <c r="AT2370" s="13" t="s">
        <v>1</v>
      </c>
      <c r="AU2370" s="13" t="s">
        <v>1</v>
      </c>
      <c r="AV2370" s="13" t="s">
        <v>1</v>
      </c>
      <c r="AW2370" s="13" t="s">
        <v>1</v>
      </c>
      <c r="AX2370" s="13" t="s">
        <v>1</v>
      </c>
      <c r="AY2370" s="13"/>
      <c r="AZ2370" s="13" t="s">
        <v>1</v>
      </c>
      <c r="BA2370" s="13" t="s">
        <v>1</v>
      </c>
      <c r="BB2370" s="13" t="s">
        <v>1</v>
      </c>
      <c r="BC2370" s="13" t="s">
        <v>1</v>
      </c>
      <c r="BD2370" s="13" t="s">
        <v>1</v>
      </c>
      <c r="BE2370" s="13" t="s">
        <v>1</v>
      </c>
      <c r="BF2370" s="13" t="s">
        <v>1</v>
      </c>
      <c r="BG2370" s="13" t="s">
        <v>1</v>
      </c>
      <c r="BH2370" s="13" t="s">
        <v>1</v>
      </c>
      <c r="BI2370" s="13" t="s">
        <v>1</v>
      </c>
      <c r="BJ2370" s="13" t="s">
        <v>1</v>
      </c>
      <c r="BK2370" s="13" t="s">
        <v>1</v>
      </c>
      <c r="BL2370" s="13" t="s">
        <v>1</v>
      </c>
      <c r="BM2370" s="13" t="s">
        <v>1</v>
      </c>
      <c r="BN2370" s="13" t="s">
        <v>1</v>
      </c>
      <c r="BO2370" s="13" t="s">
        <v>1</v>
      </c>
      <c r="BP2370" s="13" t="s">
        <v>1</v>
      </c>
      <c r="BQ2370" s="13" t="s">
        <v>1</v>
      </c>
      <c r="BR2370" s="13" t="s">
        <v>1</v>
      </c>
      <c r="BS2370" s="13" t="s">
        <v>1</v>
      </c>
      <c r="BT2370" s="13" t="s">
        <v>1</v>
      </c>
      <c r="BU2370" s="13" t="s">
        <v>1</v>
      </c>
      <c r="BV2370" s="13" t="s">
        <v>1</v>
      </c>
      <c r="BW2370" s="13" t="s">
        <v>1</v>
      </c>
      <c r="BX2370" s="13" t="s">
        <v>1</v>
      </c>
      <c r="BY2370" s="13" t="s">
        <v>1</v>
      </c>
      <c r="BZ2370" s="12" t="s">
        <v>1</v>
      </c>
      <c r="CA2370" s="13" t="s">
        <v>1</v>
      </c>
      <c r="CB2370" s="13" t="s">
        <v>1</v>
      </c>
      <c r="CC2370" s="13" t="s">
        <v>1</v>
      </c>
      <c r="CD2370" s="13" t="s">
        <v>1</v>
      </c>
      <c r="CE2370" s="13" t="s">
        <v>1</v>
      </c>
      <c r="CF2370" s="13" t="s">
        <v>1</v>
      </c>
      <c r="CG2370" s="13" t="s">
        <v>1</v>
      </c>
      <c r="CH2370" s="13" t="s">
        <v>1</v>
      </c>
      <c r="CI2370" s="13" t="s">
        <v>1</v>
      </c>
      <c r="CJ2370" s="12" t="s">
        <v>1</v>
      </c>
      <c r="CK2370" s="12" t="s">
        <v>1</v>
      </c>
      <c r="CL2370" s="13" t="s">
        <v>1</v>
      </c>
      <c r="CM2370" s="13" t="s">
        <v>1</v>
      </c>
      <c r="CN2370" s="13" t="s">
        <v>1</v>
      </c>
      <c r="CO2370" s="13" t="s">
        <v>1</v>
      </c>
      <c r="CP2370" s="13" t="s">
        <v>1</v>
      </c>
      <c r="CQ2370" s="13" t="s">
        <v>1</v>
      </c>
      <c r="CR2370" s="13" t="s">
        <v>1</v>
      </c>
      <c r="CS2370" s="13" t="s">
        <v>1</v>
      </c>
      <c r="CT2370" s="13" t="s">
        <v>1</v>
      </c>
      <c r="CU2370" s="13" t="s">
        <v>1</v>
      </c>
      <c r="CV2370" s="13" t="s">
        <v>1</v>
      </c>
      <c r="CW2370" s="13" t="s">
        <v>1</v>
      </c>
      <c r="CX2370" s="13" t="s">
        <v>1</v>
      </c>
      <c r="CY2370" s="13" t="s">
        <v>1</v>
      </c>
      <c r="CZ2370" s="13" t="s">
        <v>1</v>
      </c>
      <c r="DA2370" s="13" t="s">
        <v>1</v>
      </c>
      <c r="DB2370" s="12" t="s">
        <v>1</v>
      </c>
      <c r="DC2370" s="12" t="s">
        <v>1</v>
      </c>
      <c r="DD2370" s="12" t="s">
        <v>1</v>
      </c>
      <c r="DE2370" s="12" t="s">
        <v>1</v>
      </c>
      <c r="DF2370" s="12" t="s">
        <v>1</v>
      </c>
      <c r="DG2370" s="12" t="s">
        <v>1</v>
      </c>
      <c r="DH2370" s="12" t="s">
        <v>1</v>
      </c>
      <c r="DI2370" s="12" t="s">
        <v>1</v>
      </c>
      <c r="DJ2370" s="12" t="s">
        <v>1</v>
      </c>
      <c r="DK2370" s="12" t="s">
        <v>1</v>
      </c>
      <c r="DL2370" s="12" t="s">
        <v>1</v>
      </c>
      <c r="DM2370" s="12" t="s">
        <v>1</v>
      </c>
      <c r="DN2370" s="23" t="s">
        <v>1</v>
      </c>
      <c r="DO2370" s="12" t="s">
        <v>1</v>
      </c>
      <c r="DP2370" s="12" t="s">
        <v>1</v>
      </c>
      <c r="DQ2370" s="12" t="s">
        <v>1</v>
      </c>
      <c r="DR2370" s="12" t="s">
        <v>1</v>
      </c>
      <c r="DS2370" s="12" t="s">
        <v>1</v>
      </c>
      <c r="DT2370" s="12" t="s">
        <v>1</v>
      </c>
      <c r="DU2370" s="12" t="s">
        <v>1</v>
      </c>
      <c r="DV2370" s="24" t="s">
        <v>1</v>
      </c>
      <c r="DW2370" s="25" t="s">
        <v>1</v>
      </c>
      <c r="DX2370" s="26" t="s">
        <v>1</v>
      </c>
      <c r="DZ2370" s="12" t="s">
        <v>1</v>
      </c>
      <c r="EC2370" s="12" t="s">
        <v>1</v>
      </c>
      <c r="EF2370" s="12" t="s">
        <v>1</v>
      </c>
      <c r="EI2370" s="12" t="s">
        <v>1</v>
      </c>
      <c r="EL2370" s="12" t="s">
        <v>1</v>
      </c>
      <c r="EO2370" s="12" t="s">
        <v>1</v>
      </c>
    </row>
    <row r="2371" spans="1:147" ht="15.5" x14ac:dyDescent="0.35">
      <c r="A2371" s="27"/>
      <c r="B2371" s="27"/>
      <c r="C2371" s="27"/>
      <c r="D2371" s="27"/>
      <c r="E2371" s="27"/>
      <c r="F2371" s="27"/>
      <c r="G2371" s="27"/>
      <c r="H2371" s="27"/>
      <c r="I2371" s="27"/>
      <c r="J2371" s="27"/>
      <c r="K2371" s="14"/>
      <c r="L2371" s="14"/>
      <c r="M2371" s="14"/>
      <c r="N2371" s="14"/>
      <c r="O2371" s="28"/>
      <c r="P2371" s="28"/>
      <c r="Q2371" s="28"/>
      <c r="R2371" s="28"/>
      <c r="S2371" s="28"/>
      <c r="T2371" s="28"/>
      <c r="U2371" s="28" t="str">
        <f>+U$7</f>
        <v/>
      </c>
      <c r="V2371" s="14"/>
      <c r="W2371" s="14"/>
      <c r="X2371" s="30"/>
      <c r="Y2371" s="30"/>
      <c r="Z2371" s="14"/>
      <c r="AA2371" s="14"/>
      <c r="AB2371" s="14" t="s">
        <v>12</v>
      </c>
      <c r="AC2371" s="14" t="s">
        <v>13</v>
      </c>
      <c r="AD2371" s="14" t="str">
        <f>+$AD$7</f>
        <v>Maj old</v>
      </c>
      <c r="AE2371" s="14"/>
      <c r="AF2371" s="14" t="s">
        <v>12</v>
      </c>
      <c r="AG2371" s="14" t="s">
        <v>13</v>
      </c>
      <c r="AH2371" s="14" t="s">
        <v>15</v>
      </c>
      <c r="AI2371" s="14" t="s">
        <v>16</v>
      </c>
      <c r="AJ2371" s="30"/>
      <c r="AK2371" s="30" t="s">
        <v>12</v>
      </c>
      <c r="AL2371" s="30" t="s">
        <v>13</v>
      </c>
      <c r="AM2371" s="30" t="s">
        <v>15</v>
      </c>
      <c r="AN2371" s="30" t="s">
        <v>17</v>
      </c>
      <c r="AO2371" s="30" t="str">
        <f>+AO$7</f>
        <v>Estim.</v>
      </c>
      <c r="AP2371" s="30" t="s">
        <v>12</v>
      </c>
      <c r="AQ2371" s="30" t="s">
        <v>13</v>
      </c>
      <c r="AR2371" s="30" t="s">
        <v>15</v>
      </c>
      <c r="AS2371" s="30" t="str">
        <f>+AS$7</f>
        <v>Estim.</v>
      </c>
      <c r="AT2371" s="30" t="s">
        <v>12</v>
      </c>
      <c r="AU2371" s="30" t="s">
        <v>13</v>
      </c>
      <c r="AV2371" s="30" t="s">
        <v>19</v>
      </c>
      <c r="AW2371" s="30" t="s">
        <v>20</v>
      </c>
      <c r="AX2371" s="30" t="str">
        <f>+AX$7</f>
        <v>Estim</v>
      </c>
      <c r="AY2371" s="30"/>
      <c r="AZ2371" s="30" t="s">
        <v>12</v>
      </c>
      <c r="BA2371" s="30" t="s">
        <v>22</v>
      </c>
      <c r="BB2371" s="30" t="s">
        <v>23</v>
      </c>
      <c r="BC2371" s="30" t="s">
        <v>24</v>
      </c>
      <c r="BD2371" s="30" t="s">
        <v>25</v>
      </c>
      <c r="BE2371" s="30" t="s">
        <v>26</v>
      </c>
      <c r="BF2371" s="30" t="str">
        <f>+BF$7</f>
        <v>Estim</v>
      </c>
      <c r="BG2371" s="30" t="s">
        <v>12</v>
      </c>
      <c r="BH2371" s="30" t="s">
        <v>27</v>
      </c>
      <c r="BI2371" s="30" t="s">
        <v>23</v>
      </c>
      <c r="BJ2371" s="30" t="s">
        <v>26</v>
      </c>
      <c r="BK2371" s="30" t="s">
        <v>28</v>
      </c>
      <c r="BL2371" s="30" t="s">
        <v>29</v>
      </c>
      <c r="BM2371" s="30" t="s">
        <v>30</v>
      </c>
      <c r="BN2371" s="30" t="s">
        <v>31</v>
      </c>
      <c r="BO2371" s="30" t="str">
        <f>+BO$7</f>
        <v>Estim</v>
      </c>
      <c r="BP2371" s="30" t="s">
        <v>12</v>
      </c>
      <c r="BQ2371" s="30" t="s">
        <v>12</v>
      </c>
      <c r="BR2371" s="30" t="s">
        <v>27</v>
      </c>
      <c r="BS2371" s="30" t="s">
        <v>29</v>
      </c>
      <c r="BT2371" s="30" t="s">
        <v>23</v>
      </c>
      <c r="BU2371" s="30" t="s">
        <v>29</v>
      </c>
      <c r="BV2371" s="30" t="s">
        <v>31</v>
      </c>
      <c r="BW2371" s="30" t="s">
        <v>32</v>
      </c>
      <c r="BX2371" s="30" t="s">
        <v>32</v>
      </c>
      <c r="BY2371" s="30" t="s">
        <v>32</v>
      </c>
      <c r="BZ2371" s="14" t="s">
        <v>33</v>
      </c>
      <c r="CA2371" s="30" t="str">
        <f>+CA$7</f>
        <v>Estim</v>
      </c>
      <c r="CB2371" s="30" t="s">
        <v>12</v>
      </c>
      <c r="CC2371" s="30" t="s">
        <v>12</v>
      </c>
      <c r="CD2371" s="30" t="s">
        <v>12</v>
      </c>
      <c r="CE2371" s="30" t="s">
        <v>12</v>
      </c>
      <c r="CF2371" s="30" t="s">
        <v>12</v>
      </c>
      <c r="CG2371" s="30" t="s">
        <v>12</v>
      </c>
      <c r="CH2371" s="30" t="s">
        <v>34</v>
      </c>
      <c r="CI2371" s="30" t="s">
        <v>34</v>
      </c>
      <c r="CJ2371" s="14" t="s">
        <v>25</v>
      </c>
      <c r="CK2371" s="14" t="s">
        <v>25</v>
      </c>
      <c r="CL2371" s="30" t="str">
        <f>+CL$7</f>
        <v>Estim.</v>
      </c>
      <c r="CM2371" s="30" t="s">
        <v>12</v>
      </c>
      <c r="CN2371" s="30" t="s">
        <v>36</v>
      </c>
      <c r="CO2371" s="30" t="s">
        <v>36</v>
      </c>
      <c r="CP2371" s="30" t="s">
        <v>101</v>
      </c>
      <c r="CQ2371" s="30" t="s">
        <v>36</v>
      </c>
      <c r="CR2371" s="30" t="s">
        <v>102</v>
      </c>
      <c r="CS2371" s="30" t="s">
        <v>103</v>
      </c>
      <c r="CT2371" s="30" t="s">
        <v>104</v>
      </c>
      <c r="CU2371" s="30" t="s">
        <v>105</v>
      </c>
      <c r="CV2371" s="30" t="s">
        <v>37</v>
      </c>
      <c r="CW2371" s="30" t="s">
        <v>37</v>
      </c>
      <c r="CX2371" s="30" t="s">
        <v>38</v>
      </c>
      <c r="CY2371" s="30" t="s">
        <v>38</v>
      </c>
      <c r="CZ2371" s="30" t="s">
        <v>37</v>
      </c>
      <c r="DA2371" s="30" t="str">
        <f t="shared" ref="DA2371:DN2371" si="2407">+DA$7</f>
        <v>Estim.</v>
      </c>
      <c r="DB2371" s="14" t="s">
        <v>39</v>
      </c>
      <c r="DC2371" s="14" t="s">
        <v>40</v>
      </c>
      <c r="DD2371" s="14" t="s">
        <v>41</v>
      </c>
      <c r="DE2371" s="14" t="s">
        <v>42</v>
      </c>
      <c r="DF2371" s="14" t="s">
        <v>43</v>
      </c>
      <c r="DG2371" s="14" t="s">
        <v>44</v>
      </c>
      <c r="DH2371" s="14" t="s">
        <v>45</v>
      </c>
      <c r="DI2371" s="14" t="s">
        <v>46</v>
      </c>
      <c r="DJ2371" s="14" t="s">
        <v>47</v>
      </c>
      <c r="DK2371" s="14" t="s">
        <v>45</v>
      </c>
      <c r="DL2371" s="14" t="s">
        <v>46</v>
      </c>
      <c r="DM2371" s="14" t="s">
        <v>47</v>
      </c>
      <c r="DN2371" s="34" t="str">
        <f t="shared" si="2407"/>
        <v>Estim.</v>
      </c>
      <c r="DO2371" s="14" t="s">
        <v>47</v>
      </c>
      <c r="DP2371" s="14" t="s">
        <v>12</v>
      </c>
      <c r="DQ2371" s="14" t="s">
        <v>12</v>
      </c>
      <c r="DR2371" s="14" t="s">
        <v>12</v>
      </c>
      <c r="DS2371" s="14" t="s">
        <v>23</v>
      </c>
      <c r="DT2371" s="14" t="s">
        <v>23</v>
      </c>
      <c r="DU2371" s="14" t="s">
        <v>23</v>
      </c>
      <c r="DV2371" s="121" t="str">
        <f>+DV$7</f>
        <v>MAJ nov</v>
      </c>
      <c r="DW2371" s="122" t="str">
        <f>+DW$7</f>
        <v>MAJ nov</v>
      </c>
      <c r="DX2371" s="123" t="str">
        <f>+DX$7</f>
        <v>Prév.Rév.</v>
      </c>
      <c r="DZ2371" s="14" t="str">
        <f>+DZ$7</f>
        <v>Prév.</v>
      </c>
      <c r="EC2371" s="14" t="str">
        <f>+EC$7</f>
        <v>Prév.</v>
      </c>
      <c r="EF2371" s="14" t="str">
        <f>+EF$7</f>
        <v>Prév.</v>
      </c>
      <c r="EI2371" s="14" t="str">
        <f>+EI$7</f>
        <v>Prév.</v>
      </c>
      <c r="EL2371" s="14" t="str">
        <f>+EL$7</f>
        <v>Prév.</v>
      </c>
      <c r="EO2371" s="14" t="str">
        <f>+EO$7</f>
        <v>Prév.</v>
      </c>
    </row>
    <row r="2372" spans="1:147" ht="15.5" x14ac:dyDescent="0.35">
      <c r="A2372" s="126" t="s">
        <v>738</v>
      </c>
      <c r="B2372" s="27"/>
      <c r="C2372" s="27"/>
      <c r="D2372" s="27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  <c r="O2372" s="27"/>
      <c r="P2372" s="27"/>
      <c r="Q2372" s="27"/>
      <c r="R2372" s="27"/>
      <c r="EB2372">
        <v>2016</v>
      </c>
      <c r="EP2372">
        <v>2021</v>
      </c>
      <c r="EQ2372">
        <v>2022</v>
      </c>
    </row>
    <row r="2373" spans="1:147" ht="15.5" x14ac:dyDescent="0.35">
      <c r="A2373" s="56" t="s">
        <v>482</v>
      </c>
      <c r="B2373" s="190">
        <f>[2]CAMEROUN!C2420</f>
        <v>0</v>
      </c>
      <c r="C2373" s="190">
        <f>[2]CAMEROUN!D2420</f>
        <v>0</v>
      </c>
      <c r="D2373" s="190">
        <f>[2]CAMEROUN!E2420</f>
        <v>0</v>
      </c>
      <c r="E2373" s="190">
        <f>[2]CAMEROUN!F2420</f>
        <v>0</v>
      </c>
      <c r="F2373" s="190">
        <f>[2]CAMEROUN!G2420</f>
        <v>0</v>
      </c>
      <c r="G2373" s="102">
        <f>([2]CAMEROUN!H1760+[2]CAMEROUN!I1760)*50/G2630</f>
        <v>107.8485454689757</v>
      </c>
      <c r="H2373" s="102">
        <f>([2]CAMEROUN!I1760+[2]CAMEROUN!J1760)*50/H2630</f>
        <v>113.68749623179723</v>
      </c>
      <c r="I2373" s="102">
        <f>([2]CAMEROUN!J1760+[2]CAMEROUN!K1760)*50/I2630</f>
        <v>104.40132746962495</v>
      </c>
      <c r="J2373" s="102">
        <f>([2]CAMEROUN!K1760+[2]CAMEROUN!L1760)*50/J2630</f>
        <v>95.216567586759822</v>
      </c>
      <c r="K2373" s="102">
        <f>([2]CAMEROUN!L1760+[2]CAMEROUN!M1760)*50/K2630</f>
        <v>88.063046790034107</v>
      </c>
      <c r="L2373" s="102">
        <f>([2]CAMEROUN!M1760+[2]CAMEROUN!N1760)*50/L2630</f>
        <v>83.985934833380824</v>
      </c>
      <c r="M2373" s="102">
        <f>([2]CAMEROUN!N1760+[2]CAMEROUN!O1760)*50/M2630</f>
        <v>83.03247053122756</v>
      </c>
      <c r="N2373" s="102">
        <f>([2]CAMEROUN!O1760+[2]CAMEROUN!P1760)*50/N2630</f>
        <v>79.439011531178565</v>
      </c>
      <c r="O2373" s="102">
        <f>([2]CAMEROUN!P1760+[2]CAMEROUN!Q1760)*50/O2630</f>
        <v>72.193403317456315</v>
      </c>
      <c r="P2373" s="102">
        <f>[2]CAMEROUN!AH1760*100/[2]CAMEROUN!AH2561</f>
        <v>59.094062375447265</v>
      </c>
      <c r="Q2373" s="102">
        <f>[2]CAMEROUN!AI1760*100/[2]CAMEROUN!AI2561</f>
        <v>53.162626443987001</v>
      </c>
      <c r="R2373" s="102">
        <f>[2]CAMEROUN!AJ1760*100/[2]CAMEROUN!AJ2561</f>
        <v>42.569328641719785</v>
      </c>
      <c r="S2373" s="102">
        <f>[2]CAMEROUN!AK1760*100/[2]CAMEROUN!AK2561</f>
        <v>37.640414497002595</v>
      </c>
      <c r="T2373" s="102">
        <f>[2]CAMEROUN!AL1760*100/[2]CAMEROUN!AL2561</f>
        <v>33.835599220364188</v>
      </c>
      <c r="U2373" s="102">
        <f>[2]CAMEROUN!AM1760*100/[2]CAMEROUN!AM2561</f>
        <v>10.501762982921312</v>
      </c>
      <c r="V2373" s="102">
        <f>[2]CAMEROUN!AN1760*100/[2]CAMEROUN!AN2561</f>
        <v>9.6591120064327427</v>
      </c>
      <c r="W2373" s="102">
        <f>[2]CAMEROUN!AO1760*100/[2]CAMEROUN!AO2561</f>
        <v>8.453544414041767</v>
      </c>
      <c r="X2373" s="103">
        <f>[2]CAMEROUN!AP1760*100/[2]CAMEROUN!AP2561</f>
        <v>8.0189553082429921</v>
      </c>
      <c r="Y2373" s="103">
        <f>[2]CAMEROUN!AQ1760*100/[2]CAMEROUN!AQ2561</f>
        <v>7.3611488865987829</v>
      </c>
      <c r="Z2373" s="102">
        <f>[2]CAMEROUN!AR1760*100/[2]CAMEROUN!AR2561</f>
        <v>7.0916528252732336</v>
      </c>
      <c r="AA2373" s="102">
        <f>[2]CAMEROUN!AS1760*100/[2]CAMEROUN!AS2561</f>
        <v>7.3749384900100097</v>
      </c>
      <c r="AB2373" s="102">
        <v>8.2969568084932206</v>
      </c>
      <c r="AC2373" s="102">
        <v>8.8235008943608495</v>
      </c>
      <c r="AD2373" s="102">
        <v>8.8674276609309537</v>
      </c>
      <c r="AE2373" s="102">
        <f>[2]CAMEROUN!AT1760*100/[2]CAMEROUN!AT2561</f>
        <v>9.5243512207184882</v>
      </c>
      <c r="AF2373" s="102">
        <v>9.8451980111379971</v>
      </c>
      <c r="AG2373" s="102">
        <v>11.0692241867227</v>
      </c>
      <c r="AH2373" s="102">
        <v>11.066328147701164</v>
      </c>
      <c r="AI2373" s="102">
        <v>11.320153568165242</v>
      </c>
      <c r="AJ2373" s="103">
        <f>[2]CAMEROUN!AU1760*100/[2]CAMEROUN!AU2561</f>
        <v>14.817955912760903</v>
      </c>
      <c r="AK2373" s="103">
        <v>13.705338803104208</v>
      </c>
      <c r="AL2373" s="103">
        <v>13.59124961611189</v>
      </c>
      <c r="AM2373" s="103">
        <v>14.063629812714661</v>
      </c>
      <c r="AN2373" s="103">
        <v>16.663929319415988</v>
      </c>
      <c r="AO2373" s="103">
        <f>[2]CAMEROUN!AV1760*100/[2]CAMEROUN!AV2561</f>
        <v>18.740706720258324</v>
      </c>
      <c r="AP2373" s="103">
        <v>21.522361100573022</v>
      </c>
      <c r="AQ2373" s="103">
        <v>21.876623180837196</v>
      </c>
      <c r="AR2373" s="103">
        <v>20.682697260786284</v>
      </c>
      <c r="AS2373" s="103">
        <f>[2]CAMEROUN!AZ1760*100/[2]CAMEROUN!AZ2561</f>
        <v>20.575205674986027</v>
      </c>
      <c r="AT2373" s="103">
        <v>21.244489309509898</v>
      </c>
      <c r="AU2373" s="103">
        <v>23.450824110249869</v>
      </c>
      <c r="AV2373" s="103">
        <v>22.415749531572565</v>
      </c>
      <c r="AW2373" s="103">
        <v>22.166124597068055</v>
      </c>
      <c r="AX2373" s="103">
        <f>[2]CAMEROUN!BE1760*100/[2]CAMEROUN!BE2561</f>
        <v>24.066318926045017</v>
      </c>
      <c r="AY2373" s="103"/>
      <c r="AZ2373" s="103">
        <v>25.355794839022785</v>
      </c>
      <c r="BA2373" s="103">
        <v>25.197779188225102</v>
      </c>
      <c r="BB2373" s="103">
        <v>25.768387237736636</v>
      </c>
      <c r="BC2373" s="103">
        <v>26.060619121083761</v>
      </c>
      <c r="BD2373" s="103">
        <v>25.407929636139922</v>
      </c>
      <c r="BE2373" s="103">
        <v>25.407929636139922</v>
      </c>
      <c r="BF2373" s="103">
        <f>[2]CAMEROUN!BL1760*100/[2]CAMEROUN!BL2561</f>
        <v>26.5608201900151</v>
      </c>
      <c r="BG2373" s="103">
        <v>27.416473764641168</v>
      </c>
      <c r="BH2373" s="103">
        <v>27.561811911358664</v>
      </c>
      <c r="BI2373" s="103">
        <v>28.375179964441177</v>
      </c>
      <c r="BJ2373" s="103">
        <v>28.945879310592151</v>
      </c>
      <c r="BK2373" s="103">
        <v>28.209154748672283</v>
      </c>
      <c r="BL2373" s="103">
        <v>28.558265838703541</v>
      </c>
      <c r="BM2373" s="103">
        <v>28.238730003718352</v>
      </c>
      <c r="BN2373" s="103">
        <v>28.707114919978554</v>
      </c>
      <c r="BO2373" s="103">
        <f>[2]CAMEROUN!BU1760*100/[2]CAMEROUN!BU2561</f>
        <v>27.994112811401237</v>
      </c>
      <c r="BP2373" s="103">
        <v>28.693373943066469</v>
      </c>
      <c r="BQ2373" s="103">
        <v>33.815510877317799</v>
      </c>
      <c r="BR2373" s="103">
        <v>34.383427674696208</v>
      </c>
      <c r="BS2373" s="103">
        <v>34.383427674696208</v>
      </c>
      <c r="BT2373" s="103">
        <v>32.579677322662583</v>
      </c>
      <c r="BU2373" s="103">
        <v>33.28389934608704</v>
      </c>
      <c r="BV2373" s="103">
        <v>35.727417811519224</v>
      </c>
      <c r="BW2373" s="103">
        <v>32.127019863886439</v>
      </c>
      <c r="BX2373" s="103">
        <v>32.482684473876354</v>
      </c>
      <c r="BY2373" s="103">
        <v>34.346078430916684</v>
      </c>
      <c r="BZ2373" s="102">
        <v>31.189955949392715</v>
      </c>
      <c r="CA2373" s="103">
        <f>[2]CAMEROUN!CG1760*100/[2]CAMEROUN!CG2561</f>
        <v>33.342703806011187</v>
      </c>
      <c r="CB2373" s="103">
        <v>31.832009394843531</v>
      </c>
      <c r="CC2373" s="103">
        <v>32.069368339713947</v>
      </c>
      <c r="CD2373" s="103">
        <v>32.74988698148362</v>
      </c>
      <c r="CE2373" s="103">
        <v>29.949207639866881</v>
      </c>
      <c r="CF2373" s="103">
        <v>30.200405752129999</v>
      </c>
      <c r="CG2373" s="103">
        <v>30.860684475524547</v>
      </c>
      <c r="CH2373" s="103">
        <v>29.763083277895795</v>
      </c>
      <c r="CI2373" s="103">
        <v>30.114817279175458</v>
      </c>
      <c r="CJ2373" s="102">
        <v>29.619362361865072</v>
      </c>
      <c r="CK2373" s="102">
        <v>29.803430429356926</v>
      </c>
      <c r="CL2373" s="103">
        <f>[2]CAMEROUN!CR1760*100/[2]CAMEROUN!CR2561</f>
        <v>35.937674053385919</v>
      </c>
      <c r="CM2373" s="103">
        <v>30.778400077453838</v>
      </c>
      <c r="CN2373" s="103">
        <v>30.026457967658882</v>
      </c>
      <c r="CO2373" s="103">
        <v>29.842854561590489</v>
      </c>
      <c r="CP2373" s="103">
        <v>29.200950855133769</v>
      </c>
      <c r="CQ2373" s="103">
        <v>29.516895597837237</v>
      </c>
      <c r="CR2373" s="103">
        <v>29.902140222483652</v>
      </c>
      <c r="CS2373" s="103">
        <v>27.526383705008769</v>
      </c>
      <c r="CT2373" s="103">
        <v>27.857249069291441</v>
      </c>
      <c r="CU2373" s="103">
        <v>28.74547448955148</v>
      </c>
      <c r="CV2373" s="103">
        <v>25.87069589273386</v>
      </c>
      <c r="CW2373" s="103">
        <v>26.162122769237801</v>
      </c>
      <c r="CX2373" s="103">
        <v>30.090256773584116</v>
      </c>
      <c r="CY2373" s="103">
        <v>30.30017006099186</v>
      </c>
      <c r="CZ2373" s="103">
        <v>31.118674018770996</v>
      </c>
      <c r="DA2373" s="103">
        <f>[2]CAMEROUN!DD1760*100/[2]CAMEROUN!DD2561</f>
        <v>31.328193508493587</v>
      </c>
      <c r="DB2373" s="102">
        <v>29.19410600970539</v>
      </c>
      <c r="DC2373" s="102">
        <v>29.665511911384176</v>
      </c>
      <c r="DD2373" s="102">
        <v>29.665511911384176</v>
      </c>
      <c r="DE2373" s="102">
        <v>29.503983117870085</v>
      </c>
      <c r="DF2373" s="102">
        <v>29.819986552983064</v>
      </c>
      <c r="DG2373" s="102">
        <v>30.398554239201481</v>
      </c>
      <c r="DH2373" s="102">
        <v>33.442798657466128</v>
      </c>
      <c r="DI2373" s="102">
        <v>33.711319195342924</v>
      </c>
      <c r="DJ2373" s="102">
        <v>34.182412041299095</v>
      </c>
      <c r="DK2373" s="102">
        <v>32.992637294545318</v>
      </c>
      <c r="DL2373" s="102">
        <v>33.250758541483734</v>
      </c>
      <c r="DM2373" s="102">
        <v>33.889292586443872</v>
      </c>
      <c r="DN2373" s="104">
        <f>[2]CAMEROUN!DQ1760*100/[2]CAMEROUN!DQ2561</f>
        <v>27.632129870980258</v>
      </c>
      <c r="DO2373" s="102">
        <v>33.889292586443872</v>
      </c>
      <c r="DP2373" s="102">
        <v>31.803688256189766</v>
      </c>
      <c r="DQ2373" s="102">
        <v>32.107033793905643</v>
      </c>
      <c r="DR2373" s="102">
        <v>32.485629936293243</v>
      </c>
      <c r="DS2373" s="102">
        <v>28.293667687901159</v>
      </c>
      <c r="DT2373" s="102">
        <v>28.600100276380928</v>
      </c>
      <c r="DU2373" s="102">
        <v>26.07694827291947</v>
      </c>
      <c r="DV2373" s="105">
        <f>[2]CAMEROUN!EA1760*100/[2]CAMEROUN!EA2561</f>
        <v>25.708607803207567</v>
      </c>
      <c r="DW2373" s="106">
        <f>[2]CAMEROUN!EB1760*100/[2]CAMEROUN!EB2561</f>
        <v>26.087419147913316</v>
      </c>
      <c r="DX2373" s="107">
        <f>[2]CAMEROUN!EC1760*100/[2]CAMEROUN!EC2561</f>
        <v>26.191237627761947</v>
      </c>
      <c r="DZ2373" s="102">
        <f>[2]CAMEROUN!EE1760*100/[2]CAMEROUN!EE2561</f>
        <v>25.048123407444809</v>
      </c>
      <c r="EB2373" s="102">
        <f>AS2373</f>
        <v>20.575205674986027</v>
      </c>
      <c r="EC2373" s="102">
        <f>[2]CAMEROUN!EH1760*100/[2]CAMEROUN!EH2561</f>
        <v>25.458370951432322</v>
      </c>
      <c r="ED2373" s="102"/>
      <c r="EE2373" s="102"/>
      <c r="EF2373" s="102">
        <f>[2]CAMEROUN!EK1760*100/[2]CAMEROUN!EK2561</f>
        <v>25.448506898564251</v>
      </c>
      <c r="EI2373" s="102">
        <f>[2]CAMEROUN!EN1760*100/[2]CAMEROUN!EN2561</f>
        <v>25.111508349325987</v>
      </c>
      <c r="EL2373" s="102">
        <f>[2]CAMEROUN!EQ1760*100/[2]CAMEROUN!EQ2561</f>
        <v>25.009631376679227</v>
      </c>
      <c r="EO2373" s="102">
        <f>[2]CAMEROUN!ET1760*100/[2]CAMEROUN!ET2561</f>
        <v>24.571017588022148</v>
      </c>
      <c r="EP2373" s="102">
        <f t="shared" ref="EP2373:EP2379" si="2408">CL2373</f>
        <v>35.937674053385919</v>
      </c>
      <c r="EQ2373" s="102">
        <f t="shared" ref="EQ2373:EQ2379" si="2409">CY2373</f>
        <v>30.30017006099186</v>
      </c>
    </row>
    <row r="2374" spans="1:147" ht="15.5" x14ac:dyDescent="0.35">
      <c r="A2374" s="56" t="s">
        <v>488</v>
      </c>
      <c r="B2374" s="102">
        <f>[7]RCA!D2269</f>
        <v>3.7917531429283855</v>
      </c>
      <c r="C2374" s="102">
        <f>[7]RCA!E2269</f>
        <v>25.387686947568987</v>
      </c>
      <c r="D2374" s="102">
        <f>[7]RCA!F2269</f>
        <v>29.573334472748069</v>
      </c>
      <c r="E2374" s="102">
        <f>[7]RCA!G2269</f>
        <v>39.006802419366174</v>
      </c>
      <c r="F2374" s="102">
        <f>[7]RCA!H2269</f>
        <v>42.995846744204236</v>
      </c>
      <c r="G2374" s="102">
        <f>[7]RCA!I2269</f>
        <v>47.552647928394144</v>
      </c>
      <c r="H2374" s="102">
        <f>[7]RCA!J2269</f>
        <v>49.667784310771538</v>
      </c>
      <c r="I2374" s="102">
        <f>[7]RCA!K2269</f>
        <v>89.453505448169295</v>
      </c>
      <c r="J2374" s="102">
        <f>[7]RCA!L2269</f>
        <v>72.960841320700936</v>
      </c>
      <c r="K2374" s="102">
        <f>[7]RCA!M2269</f>
        <v>94.167186996905187</v>
      </c>
      <c r="L2374" s="102">
        <f>[7]RCA!N2269</f>
        <v>92.946842209528896</v>
      </c>
      <c r="M2374" s="102">
        <f>[7]RCA!O2269</f>
        <v>79.957379581411175</v>
      </c>
      <c r="N2374" s="102">
        <f>[7]RCA!P2269</f>
        <v>78.004246131135375</v>
      </c>
      <c r="O2374" s="102">
        <f>[7]RCA!Q2269</f>
        <v>78.160139951236204</v>
      </c>
      <c r="P2374" s="102">
        <f>[7]RCA!R2269</f>
        <v>67.579397571048531</v>
      </c>
      <c r="Q2374" s="102">
        <f>[7]RCA!S2269</f>
        <v>90.253197612488137</v>
      </c>
      <c r="R2374" s="102">
        <f>[7]RCA!T2269</f>
        <v>105.20176918484488</v>
      </c>
      <c r="S2374" s="102">
        <f>[7]RCA!U2269</f>
        <v>101.56033574655447</v>
      </c>
      <c r="T2374" s="102">
        <f>[7]RCA!V2269</f>
        <v>101.10582998805707</v>
      </c>
      <c r="U2374" s="102">
        <f>[7]RCA!W2269</f>
        <v>77.387220804905823</v>
      </c>
      <c r="V2374" s="102">
        <f>[7]RCA!X2269</f>
        <v>69.316380697637285</v>
      </c>
      <c r="W2374" s="102">
        <f>[7]RCA!Y2269</f>
        <v>63.257200223217488</v>
      </c>
      <c r="X2374" s="103">
        <f>[7]RCA!Z2269</f>
        <v>24.497147949759128</v>
      </c>
      <c r="Y2374" s="103">
        <f>[7]RCA!AA2269</f>
        <v>21.058141319220752</v>
      </c>
      <c r="Z2374" s="102">
        <f>[7]RCA!AB2269</f>
        <v>19.092818074599922</v>
      </c>
      <c r="AA2374" s="102">
        <f>[7]RCA!AC2269</f>
        <v>17.300542070412572</v>
      </c>
      <c r="AB2374" s="102">
        <v>18.635004716224401</v>
      </c>
      <c r="AC2374" s="102">
        <v>30.629581384335001</v>
      </c>
      <c r="AD2374" s="102">
        <v>29.205577426135704</v>
      </c>
      <c r="AE2374" s="102">
        <f>[7]RCA!AD2269</f>
        <v>29.829538381287314</v>
      </c>
      <c r="AF2374" s="102">
        <v>38.861313652681979</v>
      </c>
      <c r="AG2374" s="102">
        <v>40.142286108276117</v>
      </c>
      <c r="AH2374" s="102">
        <v>38.731787321071103</v>
      </c>
      <c r="AI2374" s="102">
        <v>38.778513551259657</v>
      </c>
      <c r="AJ2374" s="103">
        <f>[7]RCA!AE2269</f>
        <v>29.364455473787842</v>
      </c>
      <c r="AK2374" s="103">
        <v>40.614507915386881</v>
      </c>
      <c r="AL2374" s="103">
        <v>34.082120326565516</v>
      </c>
      <c r="AM2374" s="103">
        <v>33.819088980173476</v>
      </c>
      <c r="AN2374" s="103">
        <v>34.883662213691771</v>
      </c>
      <c r="AO2374" s="103">
        <f>[7]RCA!AF2269</f>
        <v>29.939172762173211</v>
      </c>
      <c r="AP2374" s="103">
        <v>35.400944013618499</v>
      </c>
      <c r="AQ2374" s="103">
        <v>34.608760263812641</v>
      </c>
      <c r="AR2374" s="103">
        <v>37.929953538082074</v>
      </c>
      <c r="AS2374" s="103">
        <f>[7]RCA!AJ2269</f>
        <v>28.211189614957512</v>
      </c>
      <c r="AT2374" s="103">
        <v>33.381278385503201</v>
      </c>
      <c r="AU2374" s="103">
        <v>31.528603995350501</v>
      </c>
      <c r="AV2374" s="103">
        <v>29.872362867388425</v>
      </c>
      <c r="AW2374" s="103">
        <v>29.872362867388425</v>
      </c>
      <c r="AX2374" s="103">
        <f>[7]RCA!AO2269</f>
        <v>25.871196085842218</v>
      </c>
      <c r="AY2374" s="103"/>
      <c r="AZ2374" s="103">
        <v>26.041112995848703</v>
      </c>
      <c r="BA2374" s="103">
        <v>26.80781006817044</v>
      </c>
      <c r="BB2374" s="103">
        <v>35.968330000480982</v>
      </c>
      <c r="BC2374" s="103">
        <v>37.045231626573305</v>
      </c>
      <c r="BD2374" s="103">
        <v>35.901579649477569</v>
      </c>
      <c r="BE2374" s="103">
        <v>37.124812013320422</v>
      </c>
      <c r="BF2374" s="103">
        <f>[7]RCA!AV2269</f>
        <v>25.243634591106769</v>
      </c>
      <c r="BG2374" s="103">
        <v>33.788469501651193</v>
      </c>
      <c r="BH2374" s="103">
        <v>34.403339016840818</v>
      </c>
      <c r="BI2374" s="103">
        <v>22.824318238464624</v>
      </c>
      <c r="BJ2374" s="103">
        <v>23.828008848657159</v>
      </c>
      <c r="BK2374" s="103">
        <v>24.055430916228516</v>
      </c>
      <c r="BL2374" s="103">
        <v>24.909167567231684</v>
      </c>
      <c r="BM2374" s="103">
        <v>24.01107504007804</v>
      </c>
      <c r="BN2374" s="103">
        <v>24.909806949415287</v>
      </c>
      <c r="BO2374" s="103">
        <f>[7]RCA!BE2269</f>
        <v>36.631873244678502</v>
      </c>
      <c r="BP2374" s="103">
        <v>22.928415221380252</v>
      </c>
      <c r="BQ2374" s="103">
        <v>22.928415221380252</v>
      </c>
      <c r="BR2374" s="103">
        <v>25.201679497060137</v>
      </c>
      <c r="BS2374" s="103">
        <v>26.427543767003392</v>
      </c>
      <c r="BT2374" s="103">
        <v>25.074157018818038</v>
      </c>
      <c r="BU2374" s="103">
        <v>24.579603935727881</v>
      </c>
      <c r="BV2374" s="103">
        <v>25.893513299689587</v>
      </c>
      <c r="BW2374" s="103">
        <v>23.210236581872987</v>
      </c>
      <c r="BX2374" s="103">
        <v>23.198938706460108</v>
      </c>
      <c r="BY2374" s="103">
        <v>24.049963407180496</v>
      </c>
      <c r="BZ2374" s="102">
        <v>24.583570246997976</v>
      </c>
      <c r="CA2374" s="103">
        <f>[7]RCA!BQ2269</f>
        <v>34.13788317768725</v>
      </c>
      <c r="CB2374" s="103">
        <v>27.716793649503362</v>
      </c>
      <c r="CC2374" s="103">
        <v>27.962910206026038</v>
      </c>
      <c r="CD2374" s="103">
        <v>28.525860549854499</v>
      </c>
      <c r="CE2374" s="103">
        <v>23.372319876904953</v>
      </c>
      <c r="CF2374" s="103">
        <v>23.62869211779995</v>
      </c>
      <c r="CG2374" s="103">
        <v>24.28063089161218</v>
      </c>
      <c r="CH2374" s="103">
        <v>25.250893581560081</v>
      </c>
      <c r="CI2374" s="103">
        <v>25.408921903711011</v>
      </c>
      <c r="CJ2374" s="102">
        <v>24.464316584359583</v>
      </c>
      <c r="CK2374" s="102">
        <v>24.497549031604784</v>
      </c>
      <c r="CL2374" s="103">
        <f>[7]RCA!CB2269</f>
        <v>35.386404792393492</v>
      </c>
      <c r="CM2374" s="103">
        <v>24.214424698187589</v>
      </c>
      <c r="CN2374" s="103">
        <v>24.543812924801713</v>
      </c>
      <c r="CO2374" s="103">
        <v>24.343764655425968</v>
      </c>
      <c r="CP2374" s="103">
        <v>25.570223020353112</v>
      </c>
      <c r="CQ2374" s="103">
        <v>25.644146664157958</v>
      </c>
      <c r="CR2374" s="103">
        <v>26.153898918102186</v>
      </c>
      <c r="CS2374" s="103">
        <v>23.780326251454319</v>
      </c>
      <c r="CT2374" s="103">
        <v>22.903184355387925</v>
      </c>
      <c r="CU2374" s="103">
        <v>22.400098462414174</v>
      </c>
      <c r="CV2374" s="103">
        <v>22.821474561288071</v>
      </c>
      <c r="CW2374" s="103">
        <v>22.114248891357356</v>
      </c>
      <c r="CX2374" s="103">
        <v>34.516685265052878</v>
      </c>
      <c r="CY2374" s="103">
        <v>33.344247121399043</v>
      </c>
      <c r="CZ2374" s="103">
        <v>32.410392309983102</v>
      </c>
      <c r="DA2374" s="103">
        <f>[7]RCA!CN2269</f>
        <v>33.420970412773272</v>
      </c>
      <c r="DB2374" s="102">
        <v>33.683486268701643</v>
      </c>
      <c r="DC2374" s="102">
        <v>33.383634427894734</v>
      </c>
      <c r="DD2374" s="102">
        <v>33.218836392121304</v>
      </c>
      <c r="DE2374" s="102">
        <v>37.035287833977947</v>
      </c>
      <c r="DF2374" s="102">
        <v>36.538022991701261</v>
      </c>
      <c r="DG2374" s="102">
        <v>36.465916340754056</v>
      </c>
      <c r="DH2374" s="102">
        <v>38.279957319396516</v>
      </c>
      <c r="DI2374" s="102">
        <v>37.518371125515301</v>
      </c>
      <c r="DJ2374" s="102">
        <v>37.547307431680352</v>
      </c>
      <c r="DK2374" s="102">
        <v>37.439766772992137</v>
      </c>
      <c r="DL2374" s="102">
        <v>37.343654509307875</v>
      </c>
      <c r="DM2374" s="102">
        <v>35.681769033851964</v>
      </c>
      <c r="DN2374" s="104">
        <f>[7]RCA!DA2269</f>
        <v>21.811273171169667</v>
      </c>
      <c r="DO2374" s="102">
        <v>35.681769033851964</v>
      </c>
      <c r="DP2374" s="102">
        <v>32.192610520229209</v>
      </c>
      <c r="DQ2374" s="102">
        <v>31.752564498846631</v>
      </c>
      <c r="DR2374" s="102">
        <v>31.212196219806437</v>
      </c>
      <c r="DS2374" s="102">
        <v>22.760831850089048</v>
      </c>
      <c r="DT2374" s="102">
        <v>22.334873104187082</v>
      </c>
      <c r="DU2374" s="102">
        <v>23.659127003372301</v>
      </c>
      <c r="DV2374" s="105">
        <f>[7]RCA!DN2269</f>
        <v>22.680784859629018</v>
      </c>
      <c r="DW2374" s="106">
        <f>[7]RCA!DM2269</f>
        <v>23.548059419140387</v>
      </c>
      <c r="DX2374" s="107">
        <f>[7]RCA!DN2269</f>
        <v>22.680784859629018</v>
      </c>
      <c r="DZ2374" s="102">
        <f>[7]RCA!DP2269</f>
        <v>23.125947856237627</v>
      </c>
      <c r="EB2374" s="102">
        <f t="shared" ref="EB2374:EB2379" si="2410">AS2374</f>
        <v>28.211189614957512</v>
      </c>
      <c r="EC2374" s="102">
        <f>[7]RCA!DS2269</f>
        <v>22.492290277667127</v>
      </c>
      <c r="ED2374" s="102"/>
      <c r="EE2374" s="102"/>
      <c r="EF2374" s="102">
        <f>[7]RCA!DV2269</f>
        <v>21.828110278157464</v>
      </c>
      <c r="EI2374" s="102">
        <f>[7]RCA!DY2269</f>
        <v>20.993559341919131</v>
      </c>
      <c r="EL2374" s="102">
        <f>[7]RCA!EB2269</f>
        <v>20.116609686473854</v>
      </c>
      <c r="EO2374" s="102">
        <f>[7]RCA!EE2269</f>
        <v>19.231496380244959</v>
      </c>
      <c r="EP2374" s="102">
        <f t="shared" si="2408"/>
        <v>35.386404792393492</v>
      </c>
      <c r="EQ2374" s="102">
        <f t="shared" si="2409"/>
        <v>33.344247121399043</v>
      </c>
    </row>
    <row r="2375" spans="1:147" ht="15.5" x14ac:dyDescent="0.35">
      <c r="A2375" s="56" t="s">
        <v>483</v>
      </c>
      <c r="B2375" s="190" t="str">
        <f>[3]CONGO!D2304</f>
        <v>...</v>
      </c>
      <c r="C2375" s="190">
        <f>[3]CONGO!E2304</f>
        <v>89.787304209013868</v>
      </c>
      <c r="D2375" s="190">
        <f>[3]CONGO!F2304</f>
        <v>81.113062269470745</v>
      </c>
      <c r="E2375" s="190">
        <f>[3]CONGO!G2304</f>
        <v>89.040799615954597</v>
      </c>
      <c r="F2375" s="190">
        <f>[3]CONGO!H2304</f>
        <v>0</v>
      </c>
      <c r="G2375" s="190" t="str">
        <f>[3]CONGO!I2304</f>
        <v>...</v>
      </c>
      <c r="H2375" s="190">
        <f>[3]CONGO!J2304</f>
        <v>398.87083376320271</v>
      </c>
      <c r="I2375" s="190">
        <f>[3]CONGO!K2304</f>
        <v>326.97203646847225</v>
      </c>
      <c r="J2375" s="190">
        <f>[3]CONGO!L2304</f>
        <v>303.39850460584177</v>
      </c>
      <c r="K2375" s="190">
        <f>[3]CONGO!M2304</f>
        <v>274.75060560672244</v>
      </c>
      <c r="L2375" s="190">
        <f>[3]CONGO!N2304</f>
        <v>267.78839451035583</v>
      </c>
      <c r="M2375" s="190">
        <f>[3]CONGO!O2304</f>
        <v>293.96338750967527</v>
      </c>
      <c r="N2375" s="190">
        <f>[3]CONGO!P2304</f>
        <v>260.68148505997908</v>
      </c>
      <c r="O2375" s="190">
        <f>[3]CONGO!Q2304</f>
        <v>181.55380742494552</v>
      </c>
      <c r="P2375" s="190">
        <f>[3]CONGO!R2304</f>
        <v>190.76483382062054</v>
      </c>
      <c r="Q2375" s="190">
        <f>[3]CONGO!S2304</f>
        <v>189.27427025110265</v>
      </c>
      <c r="R2375" s="190">
        <f>[3]CONGO!T2304</f>
        <v>194.59680156012962</v>
      </c>
      <c r="S2375" s="190">
        <f>[3]CONGO!U2304</f>
        <v>138.56004128133031</v>
      </c>
      <c r="T2375" s="190">
        <f>[3]CONGO!V2304</f>
        <v>102.45463197489985</v>
      </c>
      <c r="U2375" s="190">
        <f>[3]CONGO!W2304</f>
        <v>80.953025707469408</v>
      </c>
      <c r="V2375" s="190">
        <f>[3]CONGO!X2304</f>
        <v>93.285697497774606</v>
      </c>
      <c r="W2375" s="190">
        <f>[3]CONGO!Y2304</f>
        <v>54.402380213236135</v>
      </c>
      <c r="X2375" s="189">
        <f>[3]CONGO!Z2304</f>
        <v>53.378331321831155</v>
      </c>
      <c r="Y2375" s="189">
        <f>[3]CONGO!AA2304</f>
        <v>20.731225859398535</v>
      </c>
      <c r="Z2375" s="190">
        <f>[3]CONGO!AB2304</f>
        <v>21.232071572500143</v>
      </c>
      <c r="AA2375" s="190">
        <f>[3]CONGO!AC2304</f>
        <v>20.030713273261789</v>
      </c>
      <c r="AB2375" s="190">
        <v>35.690696298371222</v>
      </c>
      <c r="AC2375" s="190">
        <v>28.89932281004296</v>
      </c>
      <c r="AD2375" s="190">
        <v>29.425599823589753</v>
      </c>
      <c r="AE2375" s="190">
        <f>[3]CONGO!AH2304</f>
        <v>20.735231534645283</v>
      </c>
      <c r="AF2375" s="190">
        <v>26.488740256069104</v>
      </c>
      <c r="AG2375" s="190">
        <v>28.682639113695497</v>
      </c>
      <c r="AH2375" s="190">
        <v>33.263803720382853</v>
      </c>
      <c r="AI2375" s="190">
        <v>34.717355025198273</v>
      </c>
      <c r="AJ2375" s="189">
        <f>[3]CONGO!AM2304</f>
        <v>26.346272426757732</v>
      </c>
      <c r="AK2375" s="189">
        <v>50.031676042950899</v>
      </c>
      <c r="AL2375" s="189">
        <v>42.309239744732864</v>
      </c>
      <c r="AM2375" s="189">
        <v>44.682424107610906</v>
      </c>
      <c r="AN2375" s="189">
        <v>44.909852912767391</v>
      </c>
      <c r="AO2375" s="189">
        <f>[3]CONGO!AR2304</f>
        <v>37.708020811205465</v>
      </c>
      <c r="AP2375" s="189">
        <v>50.723470476599616</v>
      </c>
      <c r="AQ2375" s="189">
        <v>56.90818061316255</v>
      </c>
      <c r="AR2375" s="189">
        <v>53.34835419544067</v>
      </c>
      <c r="AS2375" s="189">
        <f>[3]CONGO!AV2304</f>
        <v>47.189849641174611</v>
      </c>
      <c r="AT2375" s="189">
        <v>42.194348923227111</v>
      </c>
      <c r="AU2375" s="189">
        <v>45.587496250043529</v>
      </c>
      <c r="AV2375" s="189">
        <v>73.595089333443994</v>
      </c>
      <c r="AW2375" s="189">
        <v>73.099181241420638</v>
      </c>
      <c r="AX2375" s="189">
        <f>[3]CONGO!BA2304</f>
        <v>63.370755126396219</v>
      </c>
      <c r="AY2375" s="189"/>
      <c r="AZ2375" s="189">
        <v>74.591700200805562</v>
      </c>
      <c r="BA2375" s="189">
        <v>73.834128761797075</v>
      </c>
      <c r="BB2375" s="189">
        <v>90.459093724072204</v>
      </c>
      <c r="BC2375" s="189">
        <v>97.996436962327039</v>
      </c>
      <c r="BD2375" s="189">
        <v>62.476978305257546</v>
      </c>
      <c r="BE2375" s="189">
        <v>67.633944171173496</v>
      </c>
      <c r="BF2375" s="189">
        <f>[3]CONGO!BI2304</f>
        <v>52.280242748879033</v>
      </c>
      <c r="BG2375" s="189">
        <v>55.593621342792929</v>
      </c>
      <c r="BH2375" s="189">
        <v>64.348707334716138</v>
      </c>
      <c r="BI2375" s="189">
        <v>48.246048320396817</v>
      </c>
      <c r="BJ2375" s="189">
        <v>51.667515061462744</v>
      </c>
      <c r="BK2375" s="189">
        <v>52.261379534967759</v>
      </c>
      <c r="BL2375" s="189">
        <v>58.500573897030037</v>
      </c>
      <c r="BM2375" s="189">
        <v>56.209743885306821</v>
      </c>
      <c r="BN2375" s="189">
        <v>62.873652448878445</v>
      </c>
      <c r="BO2375" s="189">
        <f>[3]CONGO!BR2304</f>
        <v>56.559136883231531</v>
      </c>
      <c r="BP2375" s="189">
        <v>57.00228959868322</v>
      </c>
      <c r="BQ2375" s="189">
        <v>57.00228959868322</v>
      </c>
      <c r="BR2375" s="189">
        <v>75.699761509973598</v>
      </c>
      <c r="BS2375" s="189">
        <v>100.50845286383554</v>
      </c>
      <c r="BT2375" s="189">
        <v>78.185558807941135</v>
      </c>
      <c r="BU2375" s="189">
        <v>91.521330253407086</v>
      </c>
      <c r="BV2375" s="189">
        <v>112.61496648553664</v>
      </c>
      <c r="BW2375" s="189">
        <v>76.627238930322491</v>
      </c>
      <c r="BX2375" s="189">
        <v>84.066535620068677</v>
      </c>
      <c r="BY2375" s="189">
        <v>90.939904843004115</v>
      </c>
      <c r="BZ2375" s="190">
        <v>70.077468309236721</v>
      </c>
      <c r="CA2375" s="189">
        <f>[3]CONGO!CD2304</f>
        <v>62.435565801831082</v>
      </c>
      <c r="CB2375" s="189">
        <v>62.768003383770441</v>
      </c>
      <c r="CC2375" s="189">
        <v>63.623564036852684</v>
      </c>
      <c r="CD2375" s="189">
        <v>70.256005839442494</v>
      </c>
      <c r="CE2375" s="189">
        <v>57.009324960981502</v>
      </c>
      <c r="CF2375" s="189">
        <v>58.212290902665544</v>
      </c>
      <c r="CG2375" s="189">
        <v>68.954214895890999</v>
      </c>
      <c r="CH2375" s="189">
        <v>53.158824414734241</v>
      </c>
      <c r="CI2375" s="189">
        <v>55.96567829946315</v>
      </c>
      <c r="CJ2375" s="190">
        <v>54.29410057615177</v>
      </c>
      <c r="CK2375" s="190">
        <v>56.091005136108421</v>
      </c>
      <c r="CL2375" s="189">
        <f>[3]CONGO!CO2304</f>
        <v>50.649790564368715</v>
      </c>
      <c r="CM2375" s="189">
        <v>51.219039187210278</v>
      </c>
      <c r="CN2375" s="189">
        <v>38.869721819616863</v>
      </c>
      <c r="CO2375" s="189">
        <v>38.776993997863059</v>
      </c>
      <c r="CP2375" s="189">
        <v>33.808256767883044</v>
      </c>
      <c r="CQ2375" s="189">
        <v>39.100261817435467</v>
      </c>
      <c r="CR2375" s="189">
        <v>43.62584204324088</v>
      </c>
      <c r="CS2375" s="189">
        <v>29.48721258737973</v>
      </c>
      <c r="CT2375" s="189">
        <v>31.672089415181265</v>
      </c>
      <c r="CU2375" s="189">
        <v>37.651672666511807</v>
      </c>
      <c r="CV2375" s="189">
        <v>33.00356337649206</v>
      </c>
      <c r="CW2375" s="189">
        <v>34.402295662307978</v>
      </c>
      <c r="CX2375" s="189">
        <v>35.385348091033002</v>
      </c>
      <c r="CY2375" s="189">
        <v>36.206387058318299</v>
      </c>
      <c r="CZ2375" s="189">
        <v>36.569069266053283</v>
      </c>
      <c r="DA2375" s="189">
        <f>[3]CONGO!DA2304</f>
        <v>39.2866089169815</v>
      </c>
      <c r="DB2375" s="190">
        <v>39.163165575843664</v>
      </c>
      <c r="DC2375" s="190">
        <v>41.62055483945305</v>
      </c>
      <c r="DD2375" s="190">
        <v>45.104131854909255</v>
      </c>
      <c r="DE2375" s="190">
        <v>39.756493946380964</v>
      </c>
      <c r="DF2375" s="190">
        <v>42.756529854657337</v>
      </c>
      <c r="DG2375" s="190">
        <v>47.996479238515597</v>
      </c>
      <c r="DH2375" s="190">
        <v>40.012881082631523</v>
      </c>
      <c r="DI2375" s="190">
        <v>42.642951264252545</v>
      </c>
      <c r="DJ2375" s="190">
        <v>47.833678659470749</v>
      </c>
      <c r="DK2375" s="190">
        <v>39.829318511640757</v>
      </c>
      <c r="DL2375" s="190">
        <v>41.696775995439459</v>
      </c>
      <c r="DM2375" s="190">
        <v>47.824224347659261</v>
      </c>
      <c r="DN2375" s="283">
        <f>[3]CONGO!DN2304</f>
        <v>39.354524091382274</v>
      </c>
      <c r="DO2375" s="190">
        <v>47.824224347659261</v>
      </c>
      <c r="DP2375" s="190">
        <v>31.057168239815752</v>
      </c>
      <c r="DQ2375" s="190">
        <v>32.13451423163739</v>
      </c>
      <c r="DR2375" s="190">
        <v>34.792939968832457</v>
      </c>
      <c r="DS2375" s="190">
        <v>36.644695934733541</v>
      </c>
      <c r="DT2375" s="190">
        <v>37.718093388155495</v>
      </c>
      <c r="DU2375" s="190">
        <v>34.057762992070003</v>
      </c>
      <c r="DV2375" s="191">
        <f>[3]CONGO!DX2304</f>
        <v>34.964913352431616</v>
      </c>
      <c r="DW2375" s="192">
        <f>[3]CONGO!DY2304</f>
        <v>35.452431345807625</v>
      </c>
      <c r="DX2375" s="193">
        <f>[3]CONGO!DZ2304</f>
        <v>41.058422926485548</v>
      </c>
      <c r="DZ2375" s="190">
        <f>[3]CONGO!EB2304</f>
        <v>32.765941258867464</v>
      </c>
      <c r="EB2375" s="102">
        <f t="shared" si="2410"/>
        <v>47.189849641174611</v>
      </c>
      <c r="EC2375" s="190">
        <f>[3]CONGO!EE2304</f>
        <v>30.278047547022219</v>
      </c>
      <c r="ED2375" s="102"/>
      <c r="EE2375" s="102"/>
      <c r="EF2375" s="190">
        <f>[3]CONGO!EH2304</f>
        <v>28.274449268409583</v>
      </c>
      <c r="EI2375" s="190">
        <f>[3]CONGO!EK2304</f>
        <v>26.454564734561487</v>
      </c>
      <c r="EL2375" s="190">
        <f>[3]CONGO!EN2304</f>
        <v>24.734912587081404</v>
      </c>
      <c r="EO2375" s="190">
        <f>[3]CONGO!EQ2304</f>
        <v>23.020165820439331</v>
      </c>
      <c r="EP2375" s="102">
        <f t="shared" si="2408"/>
        <v>50.649790564368715</v>
      </c>
      <c r="EQ2375" s="102">
        <f t="shared" si="2409"/>
        <v>36.206387058318299</v>
      </c>
    </row>
    <row r="2376" spans="1:147" ht="15.5" x14ac:dyDescent="0.35">
      <c r="A2376" s="56" t="s">
        <v>484</v>
      </c>
      <c r="B2376" s="102">
        <f>+[4]GABON!D$2573</f>
        <v>0</v>
      </c>
      <c r="C2376" s="102">
        <f>+[4]GABON!E$2573</f>
        <v>0</v>
      </c>
      <c r="D2376" s="102">
        <f>+[4]GABON!F$2573</f>
        <v>53.388469195968355</v>
      </c>
      <c r="E2376" s="102">
        <f>+[4]GABON!G$2573</f>
        <v>52.782318783248684</v>
      </c>
      <c r="F2376" s="102">
        <f>+[4]GABON!H$2573</f>
        <v>49.383508345302161</v>
      </c>
      <c r="G2376" s="102">
        <f>+[4]GABON!I$2573</f>
        <v>61.208945460607332</v>
      </c>
      <c r="H2376" s="102">
        <f>+[4]GABON!J$2573</f>
        <v>65.691771644233981</v>
      </c>
      <c r="I2376" s="102">
        <f>+[4]GABON!K$2573</f>
        <v>97.250756860583778</v>
      </c>
      <c r="J2376" s="102">
        <f>+[4]GABON!L$2573</f>
        <v>92.589965450419598</v>
      </c>
      <c r="K2376" s="102">
        <f>+[4]GABON!M$2573</f>
        <v>80.586467553272641</v>
      </c>
      <c r="L2376" s="102">
        <f>+[4]GABON!N$2573</f>
        <v>74.792635822513617</v>
      </c>
      <c r="M2376" s="102">
        <f>+[4]GABON!O$2573</f>
        <v>90.804562979010768</v>
      </c>
      <c r="N2376" s="102">
        <f>+[4]GABON!P$2573</f>
        <v>86.302902247980299</v>
      </c>
      <c r="O2376" s="102">
        <f>+[4]GABON!Q$2573</f>
        <v>67.380758477990966</v>
      </c>
      <c r="P2376" s="102">
        <f>+[4]GABON!R$2573</f>
        <v>67.778403636948468</v>
      </c>
      <c r="Q2376" s="102">
        <f>+[4]GABON!S$2573</f>
        <v>65.607017461018685</v>
      </c>
      <c r="R2376" s="102">
        <f>+[4]GABON!T$2573</f>
        <v>59.651815543512178</v>
      </c>
      <c r="S2376" s="102">
        <f>+[4]GABON!U$2573</f>
        <v>52.000405949529892</v>
      </c>
      <c r="T2376" s="102">
        <f>+[4]GABON!V$2573</f>
        <v>41.169040931841081</v>
      </c>
      <c r="U2376" s="102">
        <f>+[4]GABON!W$2573</f>
        <v>35.15739839415312</v>
      </c>
      <c r="V2376" s="102">
        <f>+[4]GABON!X$2573</f>
        <v>36.465771733018173</v>
      </c>
      <c r="W2376" s="102">
        <f>+[4]GABON!Y$2573</f>
        <v>18.845433578577101</v>
      </c>
      <c r="X2376" s="103">
        <f>+[4]GABON!Z$2573</f>
        <v>22.571006603120509</v>
      </c>
      <c r="Y2376" s="103">
        <f>+[4]GABON!AA$2573</f>
        <v>17.418041691442017</v>
      </c>
      <c r="Z2376" s="102">
        <f>+[4]GABON!AB$2573</f>
        <v>15.679572529200197</v>
      </c>
      <c r="AA2376" s="102">
        <f>+[4]GABON!AC$2573</f>
        <v>15.691991083663856</v>
      </c>
      <c r="AB2376" s="102">
        <v>11.394861252374145</v>
      </c>
      <c r="AC2376" s="102">
        <v>15.232567875579161</v>
      </c>
      <c r="AD2376" s="102">
        <v>15.5088715072855</v>
      </c>
      <c r="AE2376" s="102">
        <f>+[4]GABON!AD$2573</f>
        <v>21.216136790522022</v>
      </c>
      <c r="AF2376" s="102">
        <v>19.74028200435712</v>
      </c>
      <c r="AG2376" s="102">
        <v>20.729508075086301</v>
      </c>
      <c r="AH2376" s="102">
        <v>20.593289976823801</v>
      </c>
      <c r="AI2376" s="102">
        <v>21.192691132150401</v>
      </c>
      <c r="AJ2376" s="103">
        <f>+[4]GABON!AE$2573</f>
        <v>26.072393849284829</v>
      </c>
      <c r="AK2376" s="103">
        <v>30.553106990427025</v>
      </c>
      <c r="AL2376" s="103">
        <v>27.208698312147959</v>
      </c>
      <c r="AM2376" s="103">
        <v>28.104984172590886</v>
      </c>
      <c r="AN2376" s="103">
        <v>28.270801704329802</v>
      </c>
      <c r="AO2376" s="103">
        <f>+[4]GABON!AF$2573</f>
        <v>33.508636011470145</v>
      </c>
      <c r="AP2376" s="103">
        <v>36.139138957276892</v>
      </c>
      <c r="AQ2376" s="103">
        <v>36.940712250017654</v>
      </c>
      <c r="AR2376" s="103">
        <v>35.1044507665382</v>
      </c>
      <c r="AS2376" s="103">
        <f>+[4]GABON!AJ$2573</f>
        <v>39.77960135173101</v>
      </c>
      <c r="AT2376" s="103">
        <v>28.303150549736301</v>
      </c>
      <c r="AU2376" s="103">
        <v>34.18526966206916</v>
      </c>
      <c r="AV2376" s="103">
        <v>38.102493304250743</v>
      </c>
      <c r="AW2376" s="103">
        <v>38.102493304250743</v>
      </c>
      <c r="AX2376" s="103">
        <f>+[4]GABON!AO$2573</f>
        <v>41.070235482016813</v>
      </c>
      <c r="AY2376" s="103"/>
      <c r="AZ2376" s="103">
        <v>42.554841741710597</v>
      </c>
      <c r="BA2376" s="103">
        <v>44.222019749167742</v>
      </c>
      <c r="BB2376" s="103">
        <v>40.710901086555936</v>
      </c>
      <c r="BC2376" s="103">
        <v>42.317649608546233</v>
      </c>
      <c r="BD2376" s="103">
        <v>46.02231727852228</v>
      </c>
      <c r="BE2376" s="103">
        <v>47.683889753479313</v>
      </c>
      <c r="BF2376" s="103">
        <f>+[4]GABON!AV$2573</f>
        <v>40.256797071767757</v>
      </c>
      <c r="BG2376" s="103">
        <v>48.776687680155135</v>
      </c>
      <c r="BH2376" s="103">
        <v>51.857299742212717</v>
      </c>
      <c r="BI2376" s="103">
        <v>42.700163826404292</v>
      </c>
      <c r="BJ2376" s="103">
        <v>45.523260790702672</v>
      </c>
      <c r="BK2376" s="103">
        <v>42.305705053325951</v>
      </c>
      <c r="BL2376" s="103">
        <v>45.202103562654216</v>
      </c>
      <c r="BM2376" s="103">
        <v>42.208739838730317</v>
      </c>
      <c r="BN2376" s="103">
        <v>45.091424050424159</v>
      </c>
      <c r="BO2376" s="103">
        <f>+[4]GABON!BE$2573</f>
        <v>40.86346572245769</v>
      </c>
      <c r="BP2376" s="103">
        <v>40.395374360910864</v>
      </c>
      <c r="BQ2376" s="103">
        <v>48.776687680155135</v>
      </c>
      <c r="BR2376" s="103">
        <v>60.528540895468929</v>
      </c>
      <c r="BS2376" s="103">
        <v>60.528540895468929</v>
      </c>
      <c r="BT2376" s="103">
        <v>42.720567652889748</v>
      </c>
      <c r="BU2376" s="103">
        <v>46.269981948504558</v>
      </c>
      <c r="BV2376" s="103">
        <v>51.883384130006938</v>
      </c>
      <c r="BW2376" s="103">
        <v>41.208278261784059</v>
      </c>
      <c r="BX2376" s="103">
        <v>42.786843294831989</v>
      </c>
      <c r="BY2376" s="103">
        <v>44.861974878966308</v>
      </c>
      <c r="BZ2376" s="102">
        <v>48.858043178262726</v>
      </c>
      <c r="CA2376" s="103">
        <f>+[4]GABON!BQ$2573</f>
        <v>48.714955711658206</v>
      </c>
      <c r="CB2376" s="103">
        <v>38.187691140700572</v>
      </c>
      <c r="CC2376" s="103">
        <v>38.537905328773277</v>
      </c>
      <c r="CD2376" s="103">
        <v>43.259084215105482</v>
      </c>
      <c r="CE2376" s="103">
        <v>33.458941692797637</v>
      </c>
      <c r="CF2376" s="103">
        <v>33.596025737827965</v>
      </c>
      <c r="CG2376" s="103">
        <v>37.236610188428898</v>
      </c>
      <c r="CH2376" s="103">
        <v>31.462215280995526</v>
      </c>
      <c r="CI2376" s="103">
        <v>32.295559878114467</v>
      </c>
      <c r="CJ2376" s="102">
        <v>29.639982947260794</v>
      </c>
      <c r="CK2376" s="102">
        <v>30.423851186904528</v>
      </c>
      <c r="CL2376" s="103">
        <f>+[4]GABON!CB$2573</f>
        <v>43.469584314892387</v>
      </c>
      <c r="CM2376" s="103">
        <v>31.157123305614803</v>
      </c>
      <c r="CN2376" s="103">
        <v>26.819973021672865</v>
      </c>
      <c r="CO2376" s="103">
        <v>26.765259264288048</v>
      </c>
      <c r="CP2376" s="103">
        <v>23.3307789091395</v>
      </c>
      <c r="CQ2376" s="103">
        <v>25.747117072771054</v>
      </c>
      <c r="CR2376" s="103">
        <v>27.876687706726187</v>
      </c>
      <c r="CS2376" s="103">
        <v>28.014550685959527</v>
      </c>
      <c r="CT2376" s="103">
        <v>29.592733366201141</v>
      </c>
      <c r="CU2376" s="103">
        <v>34.794466686239097</v>
      </c>
      <c r="CV2376" s="103">
        <v>28.969185386705849</v>
      </c>
      <c r="CW2376" s="103">
        <v>30.367905388198569</v>
      </c>
      <c r="CX2376" s="103">
        <v>34.339776995560136</v>
      </c>
      <c r="CY2376" s="103">
        <v>34.676355328838788</v>
      </c>
      <c r="CZ2376" s="103">
        <v>36.436463336905135</v>
      </c>
      <c r="DA2376" s="103">
        <f>+[4]GABON!CN$2573</f>
        <v>34.747802457026815</v>
      </c>
      <c r="DB2376" s="102">
        <v>33.614152912959995</v>
      </c>
      <c r="DC2376" s="102">
        <v>35.164265318614049</v>
      </c>
      <c r="DD2376" s="102">
        <v>37.000883053134693</v>
      </c>
      <c r="DE2376" s="102">
        <v>35.545060297009854</v>
      </c>
      <c r="DF2376" s="102">
        <v>37.486504182283284</v>
      </c>
      <c r="DG2376" s="102">
        <v>39.79670137062336</v>
      </c>
      <c r="DH2376" s="102">
        <v>35.185951021308725</v>
      </c>
      <c r="DI2376" s="102">
        <v>37.179767062746485</v>
      </c>
      <c r="DJ2376" s="102">
        <v>39.541951127544934</v>
      </c>
      <c r="DK2376" s="102">
        <v>35.072328142274607</v>
      </c>
      <c r="DL2376" s="102">
        <v>36.774422982453288</v>
      </c>
      <c r="DM2376" s="102">
        <v>39.537322778185299</v>
      </c>
      <c r="DN2376" s="104">
        <f>+[4]GABON!DA$2573</f>
        <v>37.495850529411904</v>
      </c>
      <c r="DO2376" s="102">
        <v>39.537322778185299</v>
      </c>
      <c r="DP2376" s="102">
        <v>31.447708798302255</v>
      </c>
      <c r="DQ2376" s="102">
        <v>32.336525056122902</v>
      </c>
      <c r="DR2376" s="102">
        <v>34.790361368540204</v>
      </c>
      <c r="DS2376" s="102">
        <v>32.585508830755572</v>
      </c>
      <c r="DT2376" s="102">
        <v>33.580203690943094</v>
      </c>
      <c r="DU2376" s="102">
        <v>34.30050214286743</v>
      </c>
      <c r="DV2376" s="105">
        <f>+[4]GABON!DK$2573</f>
        <v>34.644341339073129</v>
      </c>
      <c r="DW2376" s="106">
        <f>+[4]GABON!DL$2573</f>
        <v>34.858417028451704</v>
      </c>
      <c r="DX2376" s="107">
        <f>+[4]GABON!DM$2573</f>
        <v>32.712386555397508</v>
      </c>
      <c r="DZ2376" s="102">
        <f>+[4]GABON!DO$2573</f>
        <v>35.455897150736973</v>
      </c>
      <c r="EB2376" s="102">
        <f t="shared" si="2410"/>
        <v>39.77960135173101</v>
      </c>
      <c r="EC2376" s="102">
        <f>+[4]GABON!DR$2573</f>
        <v>36.809269492328042</v>
      </c>
      <c r="ED2376" s="102"/>
      <c r="EE2376" s="102"/>
      <c r="EF2376" s="102">
        <f>+[4]GABON!DU$2573</f>
        <v>39.154861042991293</v>
      </c>
      <c r="EI2376" s="102">
        <f>+[4]GABON!DX$2573</f>
        <v>39.67158251264344</v>
      </c>
      <c r="EL2376" s="102">
        <f>+[4]GABON!EA$2573</f>
        <v>40.088284524449378</v>
      </c>
      <c r="EO2376" s="102">
        <f>+[4]GABON!ED$2573</f>
        <v>40.189708519854186</v>
      </c>
      <c r="EP2376" s="102">
        <f t="shared" si="2408"/>
        <v>43.469584314892387</v>
      </c>
      <c r="EQ2376" s="102">
        <f t="shared" si="2409"/>
        <v>34.676355328838788</v>
      </c>
    </row>
    <row r="2377" spans="1:147" ht="15.5" x14ac:dyDescent="0.35">
      <c r="A2377" s="56" t="s">
        <v>485</v>
      </c>
      <c r="B2377" s="190" t="str">
        <f>[5]GUINEE!D2201</f>
        <v>...</v>
      </c>
      <c r="C2377" s="190" t="str">
        <f>[5]GUINEE!E2201</f>
        <v>...</v>
      </c>
      <c r="D2377" s="190" t="str">
        <f>[5]GUINEE!F2201</f>
        <v>...</v>
      </c>
      <c r="E2377" s="190">
        <f>[5]GUINEE!G2201</f>
        <v>58.137219894153944</v>
      </c>
      <c r="F2377" s="190">
        <f>[5]GUINEE!H2201</f>
        <v>57.184294640062085</v>
      </c>
      <c r="G2377" s="190">
        <f>[5]GUINEE!I2201</f>
        <v>37.638967820449793</v>
      </c>
      <c r="H2377" s="190">
        <f>[5]GUINEE!J2201</f>
        <v>92.017334757765767</v>
      </c>
      <c r="I2377" s="190">
        <f>[5]GUINEE!K2201</f>
        <v>105.76643830227398</v>
      </c>
      <c r="J2377" s="190">
        <f>[5]GUINEE!L2201</f>
        <v>83.792704065562589</v>
      </c>
      <c r="K2377" s="190">
        <f>[5]GUINEE!M2201</f>
        <v>55.158400563377633</v>
      </c>
      <c r="L2377" s="190">
        <f>[5]GUINEE!N2201</f>
        <v>39.247258361765844</v>
      </c>
      <c r="M2377" s="190">
        <f>[5]GUINEE!O2201</f>
        <v>39.507907846938465</v>
      </c>
      <c r="N2377" s="190">
        <f>[5]GUINEE!P2201</f>
        <v>27.421921572029166</v>
      </c>
      <c r="O2377" s="190">
        <f>[5]GUINEE!Q2201</f>
        <v>17.321872591496447</v>
      </c>
      <c r="P2377" s="190">
        <f>[5]GUINEE!R2201</f>
        <v>10.738862155372031</v>
      </c>
      <c r="Q2377" s="190">
        <f>[5]GUINEE!S2201</f>
        <v>8.6372546751328798</v>
      </c>
      <c r="R2377" s="190">
        <f>[5]GUINEE!T2201</f>
        <v>7.3838438250006657</v>
      </c>
      <c r="S2377" s="190">
        <f>[5]GUINEE!U2201</f>
        <v>4.7768670918880796</v>
      </c>
      <c r="T2377" s="190">
        <f>[5]GUINEE!V2201</f>
        <v>2.3394252168124279</v>
      </c>
      <c r="U2377" s="190">
        <f>[5]GUINEE!W2201</f>
        <v>1.3692933163826064</v>
      </c>
      <c r="V2377" s="190">
        <f>[5]GUINEE!X2201</f>
        <v>1.0139238517474818</v>
      </c>
      <c r="W2377" s="190">
        <f>[5]GUINEE!Y2201</f>
        <v>0.72684427302507715</v>
      </c>
      <c r="X2377" s="189">
        <f>[5]GUINEE!Z2201</f>
        <v>4.3882120227376111</v>
      </c>
      <c r="Y2377" s="189">
        <f>[5]GUINEE!AA2201</f>
        <v>4.2666361921911848</v>
      </c>
      <c r="Z2377" s="190">
        <f>[5]GUINEE!AB2201</f>
        <v>7.3309322835148834</v>
      </c>
      <c r="AA2377" s="190">
        <f>[5]GUINEE!AC2201</f>
        <v>8.000974576646291</v>
      </c>
      <c r="AB2377" s="190">
        <v>6.4419525005000704</v>
      </c>
      <c r="AC2377" s="190">
        <v>5.8651172156132487</v>
      </c>
      <c r="AD2377" s="190">
        <v>5.7503510388575521</v>
      </c>
      <c r="AE2377" s="190">
        <f>[5]GUINEE!AD2201</f>
        <v>6.819012820860384</v>
      </c>
      <c r="AF2377" s="190">
        <v>4.6033898925841976</v>
      </c>
      <c r="AG2377" s="190">
        <v>7.6889266806608889</v>
      </c>
      <c r="AH2377" s="190">
        <v>5.7780271805851839</v>
      </c>
      <c r="AI2377" s="190">
        <v>6.1513480947833932</v>
      </c>
      <c r="AJ2377" s="189">
        <f>[5]GUINEE!AE2201</f>
        <v>8.9359172422004107</v>
      </c>
      <c r="AK2377" s="189">
        <v>18.482858119979817</v>
      </c>
      <c r="AL2377" s="189">
        <v>20.380607591737427</v>
      </c>
      <c r="AM2377" s="189">
        <v>21.947513088798065</v>
      </c>
      <c r="AN2377" s="189">
        <v>22.158228505181</v>
      </c>
      <c r="AO2377" s="189">
        <f>[5]GUINEE!AF2201</f>
        <v>8.8706417283474241</v>
      </c>
      <c r="AP2377" s="189">
        <v>39.963268745300681</v>
      </c>
      <c r="AQ2377" s="189">
        <v>49.276663939053627</v>
      </c>
      <c r="AR2377" s="189">
        <v>34.280270094586378</v>
      </c>
      <c r="AS2377" s="189">
        <f>[5]GUINEE!AJ2201</f>
        <v>10.625587884639462</v>
      </c>
      <c r="AT2377" s="189">
        <v>15.772897551371221</v>
      </c>
      <c r="AU2377" s="189">
        <v>7.4705080731850302</v>
      </c>
      <c r="AV2377" s="189">
        <v>10.973343009733197</v>
      </c>
      <c r="AW2377" s="189">
        <v>10.973255411802338</v>
      </c>
      <c r="AX2377" s="189">
        <f>[5]GUINEE!AO2201</f>
        <v>9.7912435675018958</v>
      </c>
      <c r="AY2377" s="189"/>
      <c r="AZ2377" s="189">
        <v>15.127321204848261</v>
      </c>
      <c r="BA2377" s="189">
        <v>15.892725312895095</v>
      </c>
      <c r="BB2377" s="189">
        <v>12.841671650617247</v>
      </c>
      <c r="BC2377" s="189">
        <v>13.523961469247954</v>
      </c>
      <c r="BD2377" s="189">
        <v>8.3178469610311794</v>
      </c>
      <c r="BE2377" s="189">
        <v>8.7689152880616774</v>
      </c>
      <c r="BF2377" s="189">
        <f>[5]GUINEE!AV2201</f>
        <v>11.717052685962724</v>
      </c>
      <c r="BG2377" s="189">
        <v>15.364784856362101</v>
      </c>
      <c r="BH2377" s="189">
        <v>17.125450752612114</v>
      </c>
      <c r="BI2377" s="189">
        <v>14.348497525487954</v>
      </c>
      <c r="BJ2377" s="189">
        <v>15.927522418243433</v>
      </c>
      <c r="BK2377" s="189">
        <v>27.261891293135054</v>
      </c>
      <c r="BL2377" s="189">
        <v>30.749943175687093</v>
      </c>
      <c r="BM2377" s="189">
        <v>26.550955417492098</v>
      </c>
      <c r="BN2377" s="189">
        <v>29.237297053559711</v>
      </c>
      <c r="BO2377" s="189">
        <f>[5]GUINEE!BE2201</f>
        <v>15.256103278538228</v>
      </c>
      <c r="BP2377" s="189">
        <v>13.330618715346283</v>
      </c>
      <c r="BQ2377" s="189">
        <v>13.330618715346283</v>
      </c>
      <c r="BR2377" s="189">
        <v>19.093669385266288</v>
      </c>
      <c r="BS2377" s="189">
        <v>22.687972396894899</v>
      </c>
      <c r="BT2377" s="189">
        <v>13.05145586133917</v>
      </c>
      <c r="BU2377" s="189">
        <v>13.215284677206723</v>
      </c>
      <c r="BV2377" s="189">
        <v>15.060611285588152</v>
      </c>
      <c r="BW2377" s="189">
        <v>13.784053785382241</v>
      </c>
      <c r="BX2377" s="189">
        <v>13.448994808719119</v>
      </c>
      <c r="BY2377" s="189">
        <v>14.031090828040183</v>
      </c>
      <c r="BZ2377" s="190">
        <v>9.9901876035598445</v>
      </c>
      <c r="CA2377" s="189">
        <f>[5]GUINEE!BQ2201</f>
        <v>16.839578229605173</v>
      </c>
      <c r="CB2377" s="189">
        <v>8.4505071301470061</v>
      </c>
      <c r="CC2377" s="189">
        <v>8.5971419094175143</v>
      </c>
      <c r="CD2377" s="189">
        <v>9.5942243233591409</v>
      </c>
      <c r="CE2377" s="189">
        <v>5.9740908381783768</v>
      </c>
      <c r="CF2377" s="189">
        <v>6.1147750279277666</v>
      </c>
      <c r="CG2377" s="189">
        <v>7.5146475890865698</v>
      </c>
      <c r="CH2377" s="189">
        <v>6.2696694435282643</v>
      </c>
      <c r="CI2377" s="189">
        <v>6.6058526545119713</v>
      </c>
      <c r="CJ2377" s="190">
        <v>6.293690823620957</v>
      </c>
      <c r="CK2377" s="190">
        <v>6.631675250497878</v>
      </c>
      <c r="CL2377" s="189">
        <f>[5]GUINEE!CD2201</f>
        <v>12.485242775966602</v>
      </c>
      <c r="CM2377" s="189">
        <v>9.4441298555003073</v>
      </c>
      <c r="CN2377" s="189">
        <v>6.6155915192975083</v>
      </c>
      <c r="CO2377" s="189">
        <v>6.6018838132625026</v>
      </c>
      <c r="CP2377" s="189">
        <v>3.653137303728593</v>
      </c>
      <c r="CQ2377" s="189">
        <v>4.1385859985365059</v>
      </c>
      <c r="CR2377" s="189">
        <v>4.5702156957326272</v>
      </c>
      <c r="CS2377" s="189">
        <v>4.68283049774631</v>
      </c>
      <c r="CT2377" s="189">
        <v>4.9838159352982396</v>
      </c>
      <c r="CU2377" s="189">
        <v>5.9272824030401097</v>
      </c>
      <c r="CV2377" s="189">
        <v>4.7386298905656181</v>
      </c>
      <c r="CW2377" s="189">
        <v>4.9859992417805961</v>
      </c>
      <c r="CX2377" s="189">
        <v>9.7432753386583197</v>
      </c>
      <c r="CY2377" s="189">
        <v>9.8289642670641211</v>
      </c>
      <c r="CZ2377" s="189">
        <v>10.405994570120848</v>
      </c>
      <c r="DA2377" s="189">
        <f>[5]GUINEE!CP2201</f>
        <v>10.83018240996749</v>
      </c>
      <c r="DB2377" s="190">
        <v>11.406174641465281</v>
      </c>
      <c r="DC2377" s="190">
        <v>12.086056293094108</v>
      </c>
      <c r="DD2377" s="190">
        <v>13.047466775466438</v>
      </c>
      <c r="DE2377" s="190">
        <v>10.905823072299563</v>
      </c>
      <c r="DF2377" s="190">
        <v>11.597072441407525</v>
      </c>
      <c r="DG2377" s="190">
        <v>12.490943038165957</v>
      </c>
      <c r="DH2377" s="190">
        <v>8.3826070201719212</v>
      </c>
      <c r="DI2377" s="190">
        <v>8.8856812029709147</v>
      </c>
      <c r="DJ2377" s="190">
        <v>9.3434339252705847</v>
      </c>
      <c r="DK2377" s="190">
        <v>8.6733704011667694</v>
      </c>
      <c r="DL2377" s="190">
        <v>9.0973877405237484</v>
      </c>
      <c r="DM2377" s="190">
        <v>9.3429278958949098</v>
      </c>
      <c r="DN2377" s="283">
        <f>[5]GUINEE!DC2201</f>
        <v>13.125337521737206</v>
      </c>
      <c r="DO2377" s="190">
        <v>9.3429278958949098</v>
      </c>
      <c r="DP2377" s="190">
        <v>8.5971777721353035</v>
      </c>
      <c r="DQ2377" s="190">
        <v>8.977035552787946</v>
      </c>
      <c r="DR2377" s="190">
        <v>9.6921971157477049</v>
      </c>
      <c r="DS2377" s="190">
        <v>10.738809837475545</v>
      </c>
      <c r="DT2377" s="190">
        <v>11.075585392739354</v>
      </c>
      <c r="DU2377" s="190">
        <v>11.244893211641029</v>
      </c>
      <c r="DV2377" s="191">
        <f>[5]GUINEE!DN2201</f>
        <v>11.384191140357601</v>
      </c>
      <c r="DW2377" s="192">
        <f>[5]GUINEE!DO2201</f>
        <v>11.601883402940842</v>
      </c>
      <c r="DX2377" s="193">
        <f>[5]GUINEE!DP2201</f>
        <v>11.920419431120061</v>
      </c>
      <c r="DZ2377" s="190">
        <f>[5]GUINEE!DR2201</f>
        <v>9.7464718460693742</v>
      </c>
      <c r="EB2377" s="102">
        <f t="shared" si="2410"/>
        <v>10.625587884639462</v>
      </c>
      <c r="EC2377" s="190">
        <f>[5]GUINEE!DU2201</f>
        <v>8.0707930553028184</v>
      </c>
      <c r="ED2377" s="102"/>
      <c r="EE2377" s="102"/>
      <c r="EF2377" s="190">
        <f>[5]GUINEE!DX2201</f>
        <v>6.4763097509051013</v>
      </c>
      <c r="EI2377" s="190">
        <f>[5]GUINEE!EA2201</f>
        <v>4.9035401393007207</v>
      </c>
      <c r="EL2377" s="190">
        <f>[5]GUINEE!ED2201</f>
        <v>3.4488567225294045</v>
      </c>
      <c r="EO2377" s="190">
        <f>[5]GUINEE!EG2201</f>
        <v>2.1209818600019488</v>
      </c>
      <c r="EP2377" s="102">
        <f t="shared" si="2408"/>
        <v>12.485242775966602</v>
      </c>
      <c r="EQ2377" s="102">
        <f t="shared" si="2409"/>
        <v>9.8289642670641211</v>
      </c>
    </row>
    <row r="2378" spans="1:147" ht="15.5" x14ac:dyDescent="0.35">
      <c r="A2378" s="56" t="s">
        <v>486</v>
      </c>
      <c r="B2378" s="102">
        <f>[6]TCHAD!D2282</f>
        <v>0</v>
      </c>
      <c r="C2378" s="102">
        <f>[6]TCHAD!E2282</f>
        <v>0</v>
      </c>
      <c r="D2378" s="102">
        <f>[6]TCHAD!F2282</f>
        <v>6.1861167543174789</v>
      </c>
      <c r="E2378" s="102">
        <f>[6]TCHAD!G2282</f>
        <v>21.631336695243547</v>
      </c>
      <c r="F2378" s="102">
        <f>[6]TCHAD!H2282</f>
        <v>19.173962040088213</v>
      </c>
      <c r="G2378" s="102">
        <f>[6]TCHAD!I2282</f>
        <v>22.320633105554354</v>
      </c>
      <c r="H2378" s="102">
        <f>[6]TCHAD!J2282</f>
        <v>29.5116633641052</v>
      </c>
      <c r="I2378" s="102">
        <f>[6]TCHAD!K2282</f>
        <v>18.83044902545609</v>
      </c>
      <c r="J2378" s="102">
        <f>[6]TCHAD!L2282</f>
        <v>15.740709914939574</v>
      </c>
      <c r="K2378" s="102">
        <f>[6]TCHAD!M2282</f>
        <v>11.975044315282725</v>
      </c>
      <c r="L2378" s="102">
        <f>[6]TCHAD!N2282</f>
        <v>10.447366240685129</v>
      </c>
      <c r="M2378" s="102">
        <f>[6]TCHAD!O2282</f>
        <v>11.016043381893732</v>
      </c>
      <c r="N2378" s="102">
        <f>[6]TCHAD!P2282</f>
        <v>15.087030083677359</v>
      </c>
      <c r="O2378" s="102">
        <f>[6]TCHAD!Q2282</f>
        <v>16.462494529599571</v>
      </c>
      <c r="P2378" s="102">
        <f>[6]TCHAD!R2282</f>
        <v>17.002932703858953</v>
      </c>
      <c r="Q2378" s="102">
        <f>[6]TCHAD!S2282</f>
        <v>18.918962126652243</v>
      </c>
      <c r="R2378" s="102">
        <f>[6]TCHAD!T2282</f>
        <v>20.799420562622281</v>
      </c>
      <c r="S2378" s="102">
        <f>[6]TCHAD!U2282</f>
        <v>23.109852906774311</v>
      </c>
      <c r="T2378" s="102">
        <f>[6]TCHAD!V2282</f>
        <v>17.719579328834786</v>
      </c>
      <c r="U2378" s="102">
        <f>[6]TCHAD!W2282</f>
        <v>17.122208282341209</v>
      </c>
      <c r="V2378" s="102">
        <f>[6]TCHAD!X2282</f>
        <v>16.762135668579315</v>
      </c>
      <c r="W2378" s="102">
        <f>[6]TCHAD!Y2282</f>
        <v>13.731263924681802</v>
      </c>
      <c r="X2378" s="103">
        <f>[6]TCHAD!Z2282</f>
        <v>15.125608263018883</v>
      </c>
      <c r="Y2378" s="103">
        <f>[6]TCHAD!AA2282</f>
        <v>13.746494577703544</v>
      </c>
      <c r="Z2378" s="102">
        <f>[6]TCHAD!AB2282</f>
        <v>13.988109864478876</v>
      </c>
      <c r="AA2378" s="102">
        <f>[6]TCHAD!AC2282</f>
        <v>14.291450254696661</v>
      </c>
      <c r="AB2378" s="102">
        <v>21.044212643101638</v>
      </c>
      <c r="AC2378" s="102">
        <v>16.545338325817454</v>
      </c>
      <c r="AD2378" s="102">
        <v>17.864750496311402</v>
      </c>
      <c r="AE2378" s="102">
        <f>[6]TCHAD!AH2282</f>
        <v>18.248861520869909</v>
      </c>
      <c r="AF2378" s="102">
        <v>13.089271313179777</v>
      </c>
      <c r="AG2378" s="102">
        <v>13.860583533773259</v>
      </c>
      <c r="AH2378" s="102">
        <v>18.844303908063171</v>
      </c>
      <c r="AI2378" s="102">
        <v>19.872454765167717</v>
      </c>
      <c r="AJ2378" s="103">
        <f>[6]TCHAD!AM2282</f>
        <v>24.588999749284145</v>
      </c>
      <c r="AK2378" s="103">
        <v>18.275321967911424</v>
      </c>
      <c r="AL2378" s="103">
        <v>21.789910286379822</v>
      </c>
      <c r="AM2378" s="103">
        <v>22.336939472031666</v>
      </c>
      <c r="AN2378" s="103">
        <v>20.959302629702123</v>
      </c>
      <c r="AO2378" s="103">
        <f>[6]TCHAD!AR2282</f>
        <v>19.026598068122595</v>
      </c>
      <c r="AP2378" s="103">
        <v>24.852055716867149</v>
      </c>
      <c r="AQ2378" s="103">
        <v>17.489866577648076</v>
      </c>
      <c r="AR2378" s="103">
        <v>17.873494499175305</v>
      </c>
      <c r="AS2378" s="103">
        <f>[6]TCHAD!AV2282</f>
        <v>26.306631892626722</v>
      </c>
      <c r="AT2378" s="103">
        <v>16.9686380885034</v>
      </c>
      <c r="AU2378" s="103">
        <v>15.729322900312242</v>
      </c>
      <c r="AV2378" s="103">
        <v>18.136728177923953</v>
      </c>
      <c r="AW2378" s="103">
        <v>20.713888157588428</v>
      </c>
      <c r="AX2378" s="103">
        <f>[6]TCHAD!BA2282</f>
        <v>26.257260349329055</v>
      </c>
      <c r="AY2378" s="103"/>
      <c r="AZ2378" s="103">
        <v>23.733397157211272</v>
      </c>
      <c r="BA2378" s="103">
        <v>21.006982669811997</v>
      </c>
      <c r="BB2378" s="103">
        <v>21.988464362080951</v>
      </c>
      <c r="BC2378" s="103">
        <v>22.578058189624347</v>
      </c>
      <c r="BD2378" s="103">
        <v>22.32788988488327</v>
      </c>
      <c r="BE2378" s="103">
        <v>23.062651783704528</v>
      </c>
      <c r="BF2378" s="103">
        <f>[6]TCHAD!BH2282</f>
        <v>25.180960459442943</v>
      </c>
      <c r="BG2378" s="103">
        <v>20.314178818203622</v>
      </c>
      <c r="BH2378" s="103">
        <v>21.329458761645224</v>
      </c>
      <c r="BI2378" s="103">
        <v>20.944300342166219</v>
      </c>
      <c r="BJ2378" s="103">
        <v>21.781828582502776</v>
      </c>
      <c r="BK2378" s="103">
        <v>23.240810148355962</v>
      </c>
      <c r="BL2378" s="103">
        <v>24.848919941611729</v>
      </c>
      <c r="BM2378" s="103">
        <v>23.972602258000016</v>
      </c>
      <c r="BN2378" s="103">
        <v>25.336606237400929</v>
      </c>
      <c r="BO2378" s="103">
        <f>[6]TCHAD!BQ2282</f>
        <v>24.873354085208558</v>
      </c>
      <c r="BP2378" s="103">
        <v>23.07615307715076</v>
      </c>
      <c r="BQ2378" s="103">
        <v>23.07615307715076</v>
      </c>
      <c r="BR2378" s="103">
        <v>29.235892703131327</v>
      </c>
      <c r="BS2378" s="103">
        <v>33.411304521825805</v>
      </c>
      <c r="BT2378" s="103">
        <v>29.911338110598219</v>
      </c>
      <c r="BU2378" s="103">
        <v>31.577853516770485</v>
      </c>
      <c r="BV2378" s="103">
        <v>33.534313141750523</v>
      </c>
      <c r="BW2378" s="103">
        <v>27.729631772804265</v>
      </c>
      <c r="BX2378" s="103">
        <v>28.82824289714657</v>
      </c>
      <c r="BY2378" s="103">
        <v>33.718295309089797</v>
      </c>
      <c r="BZ2378" s="102">
        <v>25.791509949888258</v>
      </c>
      <c r="CA2378" s="103">
        <f>[6]TCHAD!CC2282</f>
        <v>25.562153406803731</v>
      </c>
      <c r="CB2378" s="103">
        <v>24.643197785443292</v>
      </c>
      <c r="CC2378" s="103">
        <v>24.634430212946636</v>
      </c>
      <c r="CD2378" s="103">
        <v>28.152815249245091</v>
      </c>
      <c r="CE2378" s="103">
        <v>25.877468467030315</v>
      </c>
      <c r="CF2378" s="103">
        <v>25.910043406716721</v>
      </c>
      <c r="CG2378" s="103">
        <v>27.103132079268367</v>
      </c>
      <c r="CH2378" s="103">
        <v>24.211664676879412</v>
      </c>
      <c r="CI2378" s="103">
        <v>24.527834244471496</v>
      </c>
      <c r="CJ2378" s="102">
        <v>24.261452183584602</v>
      </c>
      <c r="CK2378" s="102">
        <v>24.656524417331081</v>
      </c>
      <c r="CL2378" s="103">
        <f>[6]TCHAD!CN2282</f>
        <v>24.246299312730692</v>
      </c>
      <c r="CM2378" s="103">
        <v>24.560022075376541</v>
      </c>
      <c r="CN2378" s="103">
        <v>24.240962229108231</v>
      </c>
      <c r="CO2378" s="103">
        <v>23.934917525936775</v>
      </c>
      <c r="CP2378" s="103">
        <v>22.333971193504677</v>
      </c>
      <c r="CQ2378" s="103">
        <v>23.725610579186583</v>
      </c>
      <c r="CR2378" s="103">
        <v>25.141727060263833</v>
      </c>
      <c r="CS2378" s="103">
        <v>20.915398898293635</v>
      </c>
      <c r="CT2378" s="103">
        <v>21.792402022765614</v>
      </c>
      <c r="CU2378" s="103">
        <v>23.524010597940784</v>
      </c>
      <c r="CV2378" s="103">
        <v>21.005199351388029</v>
      </c>
      <c r="CW2378" s="103">
        <v>21.593258670804147</v>
      </c>
      <c r="CX2378" s="103">
        <v>21.162155961734566</v>
      </c>
      <c r="CY2378" s="103">
        <v>21.394235259955284</v>
      </c>
      <c r="CZ2378" s="103">
        <v>21.250899439562176</v>
      </c>
      <c r="DA2378" s="103">
        <f>[6]TCHAD!CZ2282</f>
        <v>18.533871905070686</v>
      </c>
      <c r="DB2378" s="102">
        <v>16.025003789896264</v>
      </c>
      <c r="DC2378" s="102">
        <v>16.92315959551707</v>
      </c>
      <c r="DD2378" s="102">
        <v>17.050387091197404</v>
      </c>
      <c r="DE2378" s="102">
        <v>15.567169627420947</v>
      </c>
      <c r="DF2378" s="102">
        <v>15.93559544793141</v>
      </c>
      <c r="DG2378" s="102">
        <v>16.490303991506821</v>
      </c>
      <c r="DH2378" s="102">
        <v>15.155868501849877</v>
      </c>
      <c r="DI2378" s="102">
        <v>15.608145516835844</v>
      </c>
      <c r="DJ2378" s="102">
        <v>16.181477355257048</v>
      </c>
      <c r="DK2378" s="102">
        <v>15.269565788977966</v>
      </c>
      <c r="DL2378" s="102">
        <v>15.728264362742371</v>
      </c>
      <c r="DM2378" s="102">
        <v>17.307745137579698</v>
      </c>
      <c r="DN2378" s="104">
        <f>[6]TCHAD!DM2282</f>
        <v>16.886630671824804</v>
      </c>
      <c r="DO2378" s="102">
        <v>17.307745137579698</v>
      </c>
      <c r="DP2378" s="102">
        <v>14.326528843801757</v>
      </c>
      <c r="DQ2378" s="102">
        <v>14.568902185200225</v>
      </c>
      <c r="DR2378" s="102">
        <v>14.78158773709098</v>
      </c>
      <c r="DS2378" s="102">
        <v>13.440051256011166</v>
      </c>
      <c r="DT2378" s="102">
        <v>13.640818661146689</v>
      </c>
      <c r="DU2378" s="102">
        <v>12.832299694566309</v>
      </c>
      <c r="DV2378" s="105">
        <f>[6]TCHAD!DW2282</f>
        <v>13.818888795077212</v>
      </c>
      <c r="DW2378" s="106">
        <f>[6]TCHAD!DX2282</f>
        <v>13.940111401077335</v>
      </c>
      <c r="DX2378" s="107">
        <f>[6]TCHAD!DY2282</f>
        <v>13.540750796037109</v>
      </c>
      <c r="DZ2378" s="102">
        <f>[6]TCHAD!EA2282</f>
        <v>13.873286477140729</v>
      </c>
      <c r="EB2378" s="102">
        <f t="shared" si="2410"/>
        <v>26.306631892626722</v>
      </c>
      <c r="EC2378" s="102">
        <f>[6]TCHAD!ED2282</f>
        <v>13.575422833572901</v>
      </c>
      <c r="ED2378" s="102"/>
      <c r="EE2378" s="102"/>
      <c r="EF2378" s="102">
        <f>[6]TCHAD!EG2282</f>
        <v>13.366797486569784</v>
      </c>
      <c r="EI2378" s="102">
        <f>[6]TCHAD!EJ2282</f>
        <v>13.110956687872006</v>
      </c>
      <c r="EL2378" s="102">
        <f>[6]TCHAD!EM2282</f>
        <v>12.844762334010152</v>
      </c>
      <c r="EO2378" s="102">
        <f>[6]TCHAD!EP2282</f>
        <v>12.974607323779342</v>
      </c>
      <c r="EP2378" s="102">
        <f t="shared" si="2408"/>
        <v>24.246299312730692</v>
      </c>
      <c r="EQ2378" s="102">
        <f t="shared" si="2409"/>
        <v>21.394235259955284</v>
      </c>
    </row>
    <row r="2379" spans="1:147" ht="15.5" x14ac:dyDescent="0.35">
      <c r="A2379" s="56" t="s">
        <v>611</v>
      </c>
      <c r="B2379" s="190" t="e">
        <f t="shared" ref="B2379:AA2379" si="2411">((B2373*B2630)+(B2374*B2631)+(B2375*B2632)+(B2376*B2633)+(B2377*B2634)+(B2378*B2635))/B2629</f>
        <v>#VALUE!</v>
      </c>
      <c r="C2379" s="190" t="e">
        <f t="shared" si="2411"/>
        <v>#VALUE!</v>
      </c>
      <c r="D2379" s="190" t="e">
        <f t="shared" si="2411"/>
        <v>#VALUE!</v>
      </c>
      <c r="E2379" s="190">
        <f t="shared" si="2411"/>
        <v>30.53674117040994</v>
      </c>
      <c r="F2379" s="190">
        <f t="shared" si="2411"/>
        <v>17.275769559418272</v>
      </c>
      <c r="G2379" s="190" t="e">
        <f t="shared" si="2411"/>
        <v>#VALUE!</v>
      </c>
      <c r="H2379" s="190">
        <f t="shared" si="2411"/>
        <v>132.74877706132349</v>
      </c>
      <c r="I2379" s="190">
        <f t="shared" si="2411"/>
        <v>123.06054564918085</v>
      </c>
      <c r="J2379" s="190">
        <f t="shared" si="2411"/>
        <v>111.68313419133057</v>
      </c>
      <c r="K2379" s="190">
        <f t="shared" si="2411"/>
        <v>102.45589092871968</v>
      </c>
      <c r="L2379" s="190">
        <f t="shared" si="2411"/>
        <v>95.422140591325274</v>
      </c>
      <c r="M2379" s="190">
        <f t="shared" si="2411"/>
        <v>97.945509741131147</v>
      </c>
      <c r="N2379" s="190">
        <f t="shared" si="2411"/>
        <v>93.512384993595248</v>
      </c>
      <c r="O2379" s="190">
        <f t="shared" si="2411"/>
        <v>78.727145810954184</v>
      </c>
      <c r="P2379" s="190">
        <f t="shared" si="2411"/>
        <v>69.182464133737952</v>
      </c>
      <c r="Q2379" s="190">
        <f t="shared" si="2411"/>
        <v>65.794398787499347</v>
      </c>
      <c r="R2379" s="190">
        <f t="shared" si="2411"/>
        <v>59.660968513975611</v>
      </c>
      <c r="S2379" s="190">
        <f t="shared" si="2411"/>
        <v>48.591518509001681</v>
      </c>
      <c r="T2379" s="190">
        <f t="shared" si="2411"/>
        <v>38.824087845871446</v>
      </c>
      <c r="U2379" s="190">
        <f t="shared" si="2411"/>
        <v>26.052982463054803</v>
      </c>
      <c r="V2379" s="190">
        <f t="shared" si="2411"/>
        <v>26.46041759563823</v>
      </c>
      <c r="W2379" s="190">
        <f t="shared" si="2411"/>
        <v>17.003993871974682</v>
      </c>
      <c r="X2379" s="189">
        <f t="shared" si="2411"/>
        <v>17.005232781593001</v>
      </c>
      <c r="Y2379" s="189">
        <f t="shared" si="2411"/>
        <v>11.838680524415656</v>
      </c>
      <c r="Z2379" s="190">
        <f t="shared" si="2411"/>
        <v>12.196146281046277</v>
      </c>
      <c r="AA2379" s="190">
        <f t="shared" si="2411"/>
        <v>12.3635961783132</v>
      </c>
      <c r="AB2379" s="190">
        <v>14.5047445992214</v>
      </c>
      <c r="AC2379" s="190">
        <v>13.988376098133301</v>
      </c>
      <c r="AD2379" s="190">
        <v>14.266951139907979</v>
      </c>
      <c r="AE2379" s="190">
        <f>((AE2373*AE2630)+(AE2374*AE2631)+(AE2375*AE2632)+(AE2376*AE2633)+(AE2377*AE2634)+(AE2378*AE2635))/AE2629</f>
        <v>14.567806992303801</v>
      </c>
      <c r="AF2379" s="190">
        <v>14.395861037303202</v>
      </c>
      <c r="AG2379" s="190">
        <v>15.866223187183532</v>
      </c>
      <c r="AH2379" s="190">
        <v>16.907918597595256</v>
      </c>
      <c r="AI2379" s="190">
        <v>17.576889453777927</v>
      </c>
      <c r="AJ2379" s="189">
        <f>((AJ2373*AJ2630)+(AJ2374*AJ2631)+(AJ2375*AJ2632)+(AJ2376*AJ2633)+(AJ2377*AJ2634)+(AJ2378*AJ2635))/AJ2629</f>
        <v>19.200414405014566</v>
      </c>
      <c r="AK2379" s="189">
        <v>22.976711300644741</v>
      </c>
      <c r="AL2379" s="189">
        <v>22.595592208145213</v>
      </c>
      <c r="AM2379" s="189">
        <v>23.355710393300026</v>
      </c>
      <c r="AN2379" s="189">
        <v>24.186039777232992</v>
      </c>
      <c r="AO2379" s="189">
        <f>((AO2373*AO2630)+(AO2374*AO2631)+(AO2375*AO2632)+(AO2376*AO2633)+(AO2377*AO2634)+(AO2378*AO2635))/AO2629</f>
        <v>22.851178772052279</v>
      </c>
      <c r="AP2379" s="189">
        <v>30.150050913451</v>
      </c>
      <c r="AQ2379" s="189">
        <v>30.273721096259937</v>
      </c>
      <c r="AR2379" s="189">
        <v>28.333975884155031</v>
      </c>
      <c r="AS2379" s="189">
        <f>((AS2373*AS2630)+(AS2374*AS2631)+(AS2375*AS2632)+(AS2376*AS2633)+(AS2377*AS2634)+(AS2378*AS2635))/AS2629</f>
        <v>26.990038991504797</v>
      </c>
      <c r="AT2379" s="189">
        <v>23.883942074884999</v>
      </c>
      <c r="AU2379" s="189">
        <v>24.599540565601938</v>
      </c>
      <c r="AV2379" s="189">
        <v>28.61781477688967</v>
      </c>
      <c r="AW2379" s="189">
        <v>29.0027148948251</v>
      </c>
      <c r="AX2379" s="189">
        <f>((AX2373*AX$2630)+(AX2374*AX$2631)+(AX2375*AX$2632)+(AX2376*AX$2633)+(AX2377*AX$2634)+(AX2378*AX$2635))/AX$2629</f>
        <v>30.605500767710453</v>
      </c>
      <c r="AY2379" s="189"/>
      <c r="AZ2379" s="189">
        <v>32.642474935939944</v>
      </c>
      <c r="BA2379" s="189">
        <v>32.285226695945276</v>
      </c>
      <c r="BB2379" s="189">
        <v>33.896919636589821</v>
      </c>
      <c r="BC2379" s="189">
        <v>34.983623164397997</v>
      </c>
      <c r="BD2379" s="189">
        <v>31.038068384150744</v>
      </c>
      <c r="BE2379" s="189">
        <v>31.909178833370646</v>
      </c>
      <c r="BF2379" s="189">
        <f>((BF2373*BF2630)+(BF2374*BF2631)+(BF2375*BF2632)+(BF2376*BF2633)+(BF2377*BF2634)+(BF2378*BF2635))/BF2629</f>
        <v>30.421863645582686</v>
      </c>
      <c r="BG2379" s="189">
        <v>31.754448063465656</v>
      </c>
      <c r="BH2379" s="189">
        <v>33.369242622256664</v>
      </c>
      <c r="BI2379" s="189">
        <v>30.745963208283854</v>
      </c>
      <c r="BJ2379" s="189">
        <v>32.072574759557853</v>
      </c>
      <c r="BK2379" s="189">
        <v>33.482576479124219</v>
      </c>
      <c r="BL2379" s="189">
        <v>35.382349838957929</v>
      </c>
      <c r="BM2379" s="189">
        <v>33.86721886161277</v>
      </c>
      <c r="BN2379" s="189">
        <v>35.693756808738989</v>
      </c>
      <c r="BO2379" s="189">
        <f>((BO2373*BO2630)+(BO2374*BO2631)+(BO2375*BO2632)+(BO2376*BO2633)+(BO2377*BO2634)+(BO2378*BO2635))/BO2629</f>
        <v>32.469836626627256</v>
      </c>
      <c r="BP2379" s="189">
        <v>32.072878933812746</v>
      </c>
      <c r="BQ2379" s="189">
        <v>35.605231689923805</v>
      </c>
      <c r="BR2379" s="189">
        <v>40.804757293736522</v>
      </c>
      <c r="BS2379" s="189">
        <v>43.995224245857507</v>
      </c>
      <c r="BT2379" s="189">
        <v>36.76686591277047</v>
      </c>
      <c r="BU2379" s="189">
        <v>38.802740141251277</v>
      </c>
      <c r="BV2379" s="189">
        <v>42.726817163958891</v>
      </c>
      <c r="BW2379" s="189">
        <v>35.960952474662719</v>
      </c>
      <c r="BX2379" s="189">
        <v>37.018146504962196</v>
      </c>
      <c r="BY2379" s="189">
        <v>39.497895345348233</v>
      </c>
      <c r="BZ2379" s="190">
        <v>35.429338487455084</v>
      </c>
      <c r="CA2379" s="189">
        <f>((CA2373*CA2630)+(CA2374*CA2631)+(CA2375*CA2632)+(CA2376*CA2633)+(CA2377*CA2634)+(CA2378*CA2635))/CA2629</f>
        <v>36.474709691934173</v>
      </c>
      <c r="CB2379" s="189">
        <v>33.171244242328697</v>
      </c>
      <c r="CC2379" s="189">
        <v>33.462025625351934</v>
      </c>
      <c r="CD2379" s="189">
        <v>35.878839585794545</v>
      </c>
      <c r="CE2379" s="189">
        <v>30.563674157999777</v>
      </c>
      <c r="CF2379" s="189">
        <v>30.877235383811328</v>
      </c>
      <c r="CG2379" s="189">
        <v>33.40000336379908</v>
      </c>
      <c r="CH2379" s="189">
        <v>29.584032929085758</v>
      </c>
      <c r="CI2379" s="189">
        <v>30.321142532320927</v>
      </c>
      <c r="CJ2379" s="190">
        <v>29.390843024958109</v>
      </c>
      <c r="CK2379" s="190">
        <v>29.983541701076362</v>
      </c>
      <c r="CL2379" s="189">
        <f>((CL2373*CL2630)+(CL2374*CL2631)+(CL2375*CL2632)+(CL2376*CL2633)+(CL2377*CL2634)+(CL2378*CL2635))/CL2629</f>
        <v>35.086161722940112</v>
      </c>
      <c r="CM2379" s="189">
        <v>30.220761613183612</v>
      </c>
      <c r="CN2379" s="189">
        <v>27.133811882251727</v>
      </c>
      <c r="CO2379" s="189">
        <v>26.993617458304104</v>
      </c>
      <c r="CP2379" s="189">
        <v>24.701032119402949</v>
      </c>
      <c r="CQ2379" s="189">
        <v>26.411376279208412</v>
      </c>
      <c r="CR2379" s="189">
        <v>27.877654224300681</v>
      </c>
      <c r="CS2379" s="189">
        <v>24.05736003021714</v>
      </c>
      <c r="CT2379" s="189">
        <v>24.989218666942804</v>
      </c>
      <c r="CU2379" s="189">
        <v>27.574109813382982</v>
      </c>
      <c r="CV2379" s="189">
        <v>24.109313556294929</v>
      </c>
      <c r="CW2379" s="189">
        <v>24.799420834664701</v>
      </c>
      <c r="CX2379" s="189">
        <v>28.145792704386071</v>
      </c>
      <c r="CY2379" s="189">
        <v>28.419361860546573</v>
      </c>
      <c r="CZ2379" s="189">
        <v>29.223506368875189</v>
      </c>
      <c r="DA2379" s="189">
        <f t="shared" ref="DA2379" si="2412">((DA2373*DA2630)+(DA2374*DA2631)+(DA2375*DA2632)+(DA2376*DA2633)+(DA2377*DA2634)+(DA2378*DA2635))/DA2629</f>
        <v>29.018585608089221</v>
      </c>
      <c r="DB2379" s="190">
        <v>27.951897180050626</v>
      </c>
      <c r="DC2379" s="190">
        <v>28.945072802976767</v>
      </c>
      <c r="DD2379" s="190">
        <v>29.848582169498826</v>
      </c>
      <c r="DE2379" s="190">
        <v>28.430276682573492</v>
      </c>
      <c r="DF2379" s="190">
        <v>29.402272883025741</v>
      </c>
      <c r="DG2379" s="190">
        <v>30.897136897944016</v>
      </c>
      <c r="DH2379" s="190">
        <v>29.519302317204637</v>
      </c>
      <c r="DI2379" s="190">
        <v>30.509191439225617</v>
      </c>
      <c r="DJ2379" s="190">
        <v>31.959022655681441</v>
      </c>
      <c r="DK2379" s="190">
        <v>29.440719695007882</v>
      </c>
      <c r="DL2379" s="190">
        <v>30.271362589466932</v>
      </c>
      <c r="DM2379" s="190">
        <v>31.937726905480016</v>
      </c>
      <c r="DN2379" s="283">
        <f t="shared" ref="DN2379" si="2413">((DN2373*DN2630)+(DN2374*DN2631)+(DN2375*DN2632)+(DN2376*DN2633)+(DN2377*DN2634)+(DN2378*DN2635))/DN2629</f>
        <v>27.810592856420438</v>
      </c>
      <c r="DO2379" s="190">
        <v>31.937726905480016</v>
      </c>
      <c r="DP2379" s="190">
        <v>26.654873334516196</v>
      </c>
      <c r="DQ2379" s="190">
        <v>27.215148032659489</v>
      </c>
      <c r="DR2379" s="190">
        <v>28.385722644561593</v>
      </c>
      <c r="DS2379" s="190">
        <v>26.097675881885884</v>
      </c>
      <c r="DT2379" s="190">
        <v>26.607429434729809</v>
      </c>
      <c r="DU2379" s="190">
        <v>25.223199356884116</v>
      </c>
      <c r="DV2379" s="191">
        <f>((DV2373*DV2630)+(DV2374*DV2631)+(DV2375*DV2632)+(DV2376*DV2633)+(DV2377*DV2634)+(DV2378*DV2635))/DV2629</f>
        <v>25.377519734444103</v>
      </c>
      <c r="DW2379" s="192">
        <f>((DW2373*DW2630)+(DW2374*DW2631)+(DW2375*DW2632)+(DW2376*DW2633)+(DW2377*DW2634)+(DW2378*DW2635))/DW2629</f>
        <v>25.69570295108084</v>
      </c>
      <c r="DX2379" s="193">
        <f>((DX2373*DX2630)+(DX2374*DX2631)+(DX2375*DX2632)+(DX2376*DX2633)+(DX2377*DX2634)+(DX2378*DX2635))/DX2629</f>
        <v>26.010815363655393</v>
      </c>
      <c r="DZ2379" s="190">
        <f>((DZ2373*DZ2630)+(DZ2374*DZ2631)+(DZ2375*DZ2632)+(DZ2376*DZ2633)+(DZ2377*DZ2634)+(DZ2378*DZ2635))/DZ2629</f>
        <v>24.70302242891665</v>
      </c>
      <c r="EB2379" s="102">
        <f t="shared" si="2410"/>
        <v>26.990038991504797</v>
      </c>
      <c r="EC2379" s="190">
        <f>((EC2373*EC2630)+(EC2374*EC2631)+(EC2375*EC2632)+(EC2376*EC2633)+(EC2377*EC2634)+(EC2378*EC2635))/EC2629</f>
        <v>24.511886472479379</v>
      </c>
      <c r="ED2379" s="102"/>
      <c r="EE2379" s="102"/>
      <c r="EF2379" s="190">
        <f>((EF2373*EF2630)+(EF2374*EF2631)+(EF2375*EF2632)+(EF2376*EF2633)+(EF2377*EF2634)+(EF2378*EF2635))/EF2629</f>
        <v>24.31812988239194</v>
      </c>
      <c r="EI2379" s="190">
        <f>((EI2373*EI2630)+(EI2374*EI2631)+(EI2375*EI2632)+(EI2376*EI2633)+(EI2377*EI2634)+(EI2378*EI2635))/EI2629</f>
        <v>23.764357543874084</v>
      </c>
      <c r="EL2379" s="190">
        <f>((EL2373*EL2630)+(EL2374*EL2631)+(EL2375*EL2632)+(EL2376*EL2633)+(EL2377*EL2634)+(EL2378*EL2635))/EL2629</f>
        <v>23.314558560271749</v>
      </c>
      <c r="EO2379" s="190">
        <f>((EO2373*EO2630)+(EO2374*EO2631)+(EO2375*EO2632)+(EO2376*EO2633)+(EO2377*EO2634)+(EO2378*EO2635))/EO2629</f>
        <v>22.75814653402411</v>
      </c>
      <c r="EP2379" s="102">
        <f t="shared" si="2408"/>
        <v>35.086161722940112</v>
      </c>
      <c r="EQ2379" s="102">
        <f t="shared" si="2409"/>
        <v>28.419361860546573</v>
      </c>
    </row>
    <row r="2380" spans="1:147" ht="15.5" x14ac:dyDescent="0.35">
      <c r="A2380" s="56"/>
      <c r="B2380" s="190"/>
      <c r="C2380" s="190"/>
      <c r="D2380" s="190"/>
      <c r="E2380" s="190"/>
      <c r="F2380" s="190"/>
      <c r="G2380" s="190"/>
      <c r="H2380" s="190"/>
      <c r="I2380" s="190"/>
      <c r="J2380" s="190"/>
      <c r="K2380" s="190"/>
      <c r="L2380" s="190"/>
      <c r="M2380" s="190"/>
      <c r="N2380" s="190"/>
      <c r="O2380" s="190"/>
      <c r="P2380" s="190"/>
      <c r="Q2380" s="190"/>
      <c r="R2380" s="190"/>
      <c r="S2380" s="190"/>
      <c r="T2380" s="190"/>
      <c r="U2380" s="190"/>
      <c r="V2380" s="190"/>
      <c r="W2380" s="190"/>
      <c r="X2380" s="189"/>
      <c r="Y2380" s="189"/>
      <c r="Z2380" s="190"/>
      <c r="AA2380" s="190"/>
      <c r="AB2380" s="190"/>
      <c r="AC2380" s="190"/>
      <c r="AD2380" s="190"/>
      <c r="AE2380" s="190"/>
      <c r="AF2380" s="190"/>
      <c r="AG2380" s="190"/>
      <c r="AH2380" s="190"/>
      <c r="AI2380" s="190"/>
      <c r="AJ2380" s="189"/>
      <c r="AK2380" s="189"/>
      <c r="AL2380" s="189"/>
      <c r="AM2380" s="189"/>
      <c r="AN2380" s="189"/>
      <c r="AO2380" s="189"/>
      <c r="AP2380" s="189"/>
      <c r="AQ2380" s="189"/>
      <c r="AR2380" s="189"/>
      <c r="AS2380" s="189"/>
      <c r="AT2380" s="189"/>
      <c r="AU2380" s="189"/>
      <c r="AV2380" s="189"/>
      <c r="AW2380" s="189"/>
      <c r="AX2380" s="189"/>
      <c r="AY2380" s="189"/>
      <c r="AZ2380" s="189"/>
      <c r="BA2380" s="189"/>
      <c r="BB2380" s="189"/>
      <c r="BC2380" s="189"/>
      <c r="BD2380" s="189"/>
      <c r="BE2380" s="189"/>
      <c r="BF2380" s="189"/>
      <c r="BG2380" s="189"/>
      <c r="BH2380" s="189"/>
      <c r="BI2380" s="189"/>
      <c r="BJ2380" s="189"/>
      <c r="BK2380" s="189"/>
      <c r="BL2380" s="189"/>
      <c r="BM2380" s="189"/>
      <c r="BN2380" s="189"/>
      <c r="BO2380" s="189"/>
      <c r="BP2380" s="189"/>
      <c r="BQ2380" s="189"/>
      <c r="BR2380" s="189"/>
      <c r="BS2380" s="189"/>
      <c r="BT2380" s="189"/>
      <c r="BU2380" s="189"/>
      <c r="BV2380" s="189"/>
      <c r="BW2380" s="189"/>
      <c r="BX2380" s="189"/>
      <c r="BY2380" s="189"/>
      <c r="BZ2380" s="190"/>
      <c r="CA2380" s="189"/>
      <c r="CB2380" s="189"/>
      <c r="CC2380" s="189"/>
      <c r="CD2380" s="189"/>
      <c r="CE2380" s="189"/>
      <c r="CF2380" s="189"/>
      <c r="CG2380" s="189"/>
      <c r="CH2380" s="189"/>
      <c r="CI2380" s="189"/>
      <c r="CJ2380" s="190"/>
      <c r="CK2380" s="190"/>
      <c r="CL2380" s="189"/>
      <c r="CM2380" s="189"/>
      <c r="CN2380" s="189"/>
      <c r="CO2380" s="189"/>
      <c r="CP2380" s="189"/>
      <c r="CQ2380" s="189"/>
      <c r="CR2380" s="189"/>
      <c r="CS2380" s="189"/>
      <c r="CT2380" s="189"/>
      <c r="CU2380" s="189"/>
      <c r="CV2380" s="189"/>
      <c r="CW2380" s="189"/>
      <c r="CX2380" s="189"/>
      <c r="CY2380" s="189"/>
      <c r="CZ2380" s="189"/>
      <c r="DA2380" s="189"/>
      <c r="DB2380" s="190"/>
      <c r="DC2380" s="190"/>
      <c r="DD2380" s="190"/>
      <c r="DE2380" s="190"/>
      <c r="DF2380" s="190"/>
      <c r="DG2380" s="190"/>
      <c r="DH2380" s="190"/>
      <c r="DI2380" s="190"/>
      <c r="DJ2380" s="190"/>
      <c r="DK2380" s="190"/>
      <c r="DL2380" s="190"/>
      <c r="DM2380" s="190"/>
      <c r="DN2380" s="283"/>
      <c r="DO2380" s="190"/>
      <c r="DP2380" s="190"/>
      <c r="DQ2380" s="190"/>
      <c r="DR2380" s="190"/>
      <c r="DS2380" s="190"/>
      <c r="DT2380" s="190"/>
      <c r="DU2380" s="190"/>
      <c r="DV2380" s="191"/>
      <c r="DW2380" s="192"/>
      <c r="DX2380" s="193"/>
      <c r="DZ2380" s="190"/>
      <c r="EC2380" s="190"/>
      <c r="EF2380" s="190"/>
      <c r="EI2380" s="190"/>
      <c r="EL2380" s="190"/>
      <c r="EO2380" s="190"/>
      <c r="EP2380" s="128">
        <f>EP2379*CL$2565/100</f>
        <v>19873.618539145704</v>
      </c>
      <c r="EQ2380" s="128">
        <f>EQ2379*CY$2565/100</f>
        <v>19726.078880086352</v>
      </c>
    </row>
    <row r="2381" spans="1:147" ht="15.5" x14ac:dyDescent="0.35">
      <c r="A2381" s="126" t="s">
        <v>739</v>
      </c>
      <c r="B2381" s="190"/>
      <c r="C2381" s="190"/>
      <c r="D2381" s="190"/>
      <c r="E2381" s="190"/>
      <c r="F2381" s="190"/>
      <c r="G2381" s="190"/>
      <c r="H2381" s="190"/>
      <c r="I2381" s="190"/>
      <c r="J2381" s="190"/>
      <c r="K2381" s="190"/>
      <c r="L2381" s="190"/>
      <c r="M2381" s="190"/>
      <c r="N2381" s="190"/>
      <c r="O2381" s="190"/>
      <c r="P2381" s="190"/>
      <c r="Q2381" s="190"/>
      <c r="R2381" s="190"/>
      <c r="S2381" s="190"/>
      <c r="T2381" s="190"/>
      <c r="U2381" s="190"/>
      <c r="V2381" s="190"/>
      <c r="W2381" s="190"/>
      <c r="X2381" s="189"/>
      <c r="Y2381" s="189"/>
      <c r="Z2381" s="190"/>
      <c r="AA2381" s="190"/>
      <c r="AB2381" s="190"/>
      <c r="AC2381" s="190"/>
      <c r="AD2381" s="190"/>
      <c r="AE2381" s="190"/>
      <c r="AF2381" s="190"/>
      <c r="AG2381" s="190"/>
      <c r="AH2381" s="190"/>
      <c r="AI2381" s="190"/>
      <c r="AJ2381" s="189"/>
      <c r="AK2381" s="189"/>
      <c r="AL2381" s="189"/>
      <c r="AM2381" s="189"/>
      <c r="AN2381" s="189"/>
      <c r="AO2381" s="189"/>
      <c r="AP2381" s="189"/>
      <c r="AQ2381" s="189"/>
      <c r="AR2381" s="189"/>
      <c r="AS2381" s="189"/>
      <c r="AT2381" s="189"/>
      <c r="AU2381" s="189"/>
      <c r="AV2381" s="189"/>
      <c r="AW2381" s="189"/>
      <c r="AX2381" s="189"/>
      <c r="AY2381" s="189"/>
      <c r="AZ2381" s="189"/>
      <c r="BA2381" s="189"/>
      <c r="BB2381" s="189"/>
      <c r="BC2381" s="189"/>
      <c r="BD2381" s="189"/>
      <c r="BE2381" s="189"/>
      <c r="BF2381" s="189"/>
      <c r="BG2381" s="189"/>
      <c r="BH2381" s="189"/>
      <c r="BI2381" s="189"/>
      <c r="BJ2381" s="189"/>
      <c r="BK2381" s="189"/>
      <c r="BL2381" s="189"/>
      <c r="BM2381" s="189"/>
      <c r="BN2381" s="189"/>
      <c r="BO2381" s="189"/>
      <c r="BP2381" s="189"/>
      <c r="BQ2381" s="189"/>
      <c r="BR2381" s="189"/>
      <c r="BS2381" s="189"/>
      <c r="BT2381" s="189"/>
      <c r="BU2381" s="189"/>
      <c r="BV2381" s="189"/>
      <c r="BW2381" s="189"/>
      <c r="BX2381" s="189"/>
      <c r="BY2381" s="189"/>
      <c r="BZ2381" s="190"/>
      <c r="CA2381" s="189"/>
      <c r="CB2381" s="189"/>
      <c r="CC2381" s="189"/>
      <c r="CD2381" s="189"/>
      <c r="CE2381" s="189"/>
      <c r="CF2381" s="189"/>
      <c r="CG2381" s="189"/>
      <c r="CH2381" s="189"/>
      <c r="CI2381" s="189"/>
      <c r="CJ2381" s="190"/>
      <c r="CK2381" s="190"/>
      <c r="CL2381" s="189"/>
      <c r="CM2381" s="189"/>
      <c r="CN2381" s="189"/>
      <c r="CO2381" s="189"/>
      <c r="CP2381" s="189"/>
      <c r="CQ2381" s="189"/>
      <c r="CR2381" s="189"/>
      <c r="CS2381" s="189"/>
      <c r="CT2381" s="189"/>
      <c r="CU2381" s="189"/>
      <c r="CV2381" s="189"/>
      <c r="CW2381" s="189"/>
      <c r="CX2381" s="189"/>
      <c r="CY2381" s="189"/>
      <c r="CZ2381" s="189"/>
      <c r="DA2381" s="189"/>
      <c r="DB2381" s="190"/>
      <c r="DC2381" s="190"/>
      <c r="DD2381" s="190"/>
      <c r="DE2381" s="190"/>
      <c r="DF2381" s="190"/>
      <c r="DG2381" s="190"/>
      <c r="DH2381" s="190"/>
      <c r="DI2381" s="190"/>
      <c r="DJ2381" s="190"/>
      <c r="DK2381" s="190"/>
      <c r="DL2381" s="190"/>
      <c r="DM2381" s="190"/>
      <c r="DN2381" s="283"/>
      <c r="DO2381" s="190"/>
      <c r="DP2381" s="190"/>
      <c r="DQ2381" s="190"/>
      <c r="DR2381" s="190"/>
      <c r="DS2381" s="190"/>
      <c r="DT2381" s="190"/>
      <c r="DU2381" s="190"/>
      <c r="DV2381" s="191"/>
      <c r="DW2381" s="192"/>
      <c r="DX2381" s="193"/>
      <c r="DZ2381" s="190"/>
      <c r="EB2381">
        <v>2016</v>
      </c>
      <c r="EC2381" s="190"/>
      <c r="EF2381" s="190"/>
      <c r="EI2381" s="190"/>
      <c r="EL2381" s="190"/>
      <c r="EO2381" s="190"/>
      <c r="EP2381">
        <v>2021</v>
      </c>
      <c r="EQ2381">
        <v>2022</v>
      </c>
    </row>
    <row r="2382" spans="1:147" ht="15.5" x14ac:dyDescent="0.35">
      <c r="A2382" s="56" t="s">
        <v>482</v>
      </c>
      <c r="B2382" s="190"/>
      <c r="C2382" s="190"/>
      <c r="D2382" s="190"/>
      <c r="E2382" s="190"/>
      <c r="F2382" s="190"/>
      <c r="G2382" s="190"/>
      <c r="H2382" s="190"/>
      <c r="I2382" s="190"/>
      <c r="J2382" s="190"/>
      <c r="K2382" s="190"/>
      <c r="L2382" s="190"/>
      <c r="M2382" s="190"/>
      <c r="N2382" s="190"/>
      <c r="O2382" s="190"/>
      <c r="P2382" s="190"/>
      <c r="Q2382" s="190"/>
      <c r="R2382" s="190"/>
      <c r="S2382" s="190"/>
      <c r="T2382" s="190"/>
      <c r="U2382" s="190"/>
      <c r="V2382" s="190"/>
      <c r="W2382" s="190"/>
      <c r="X2382" s="189"/>
      <c r="Y2382" s="324" t="s">
        <v>85</v>
      </c>
      <c r="Z2382" s="324" t="s">
        <v>85</v>
      </c>
      <c r="AA2382" s="324" t="s">
        <v>85</v>
      </c>
      <c r="AB2382" s="324" t="s">
        <v>85</v>
      </c>
      <c r="AC2382" s="324" t="s">
        <v>85</v>
      </c>
      <c r="AD2382" s="324" t="s">
        <v>85</v>
      </c>
      <c r="AE2382" s="324" t="s">
        <v>85</v>
      </c>
      <c r="AF2382" s="190"/>
      <c r="AG2382" s="190"/>
      <c r="AH2382" s="190"/>
      <c r="AI2382" s="190"/>
      <c r="AJ2382" s="103">
        <f>[2]CAMEROUN!AU2553-[2]CAMEROUN!AU2552</f>
        <v>6.0724677922177595</v>
      </c>
      <c r="AK2382" s="189"/>
      <c r="AL2382" s="189"/>
      <c r="AM2382" s="189"/>
      <c r="AN2382" s="189"/>
      <c r="AO2382" s="103">
        <f>[2]CAMEROUN!AV2553-[2]CAMEROUN!AV2552</f>
        <v>6.2016999548654042</v>
      </c>
      <c r="AP2382" s="189"/>
      <c r="AQ2382" s="189"/>
      <c r="AR2382" s="189"/>
      <c r="AS2382" s="103">
        <f>[2]CAMEROUN!AZ2553-[2]CAMEROUN!AZ2552</f>
        <v>6.9254386351145349</v>
      </c>
      <c r="AT2382" s="189"/>
      <c r="AU2382" s="189"/>
      <c r="AV2382" s="189"/>
      <c r="AW2382" s="189"/>
      <c r="AX2382" s="103">
        <f>[2]CAMEROUN!BE2553-[2]CAMEROUN!BE2552</f>
        <v>9.1426307459408669</v>
      </c>
      <c r="AY2382" s="189"/>
      <c r="AZ2382" s="103">
        <v>7.3823575597418696</v>
      </c>
      <c r="BA2382" s="103">
        <v>6.9971347149302083</v>
      </c>
      <c r="BB2382" s="103">
        <v>8.7376007596362051</v>
      </c>
      <c r="BC2382" s="103">
        <v>9.6319768985836944</v>
      </c>
      <c r="BD2382" s="103">
        <v>8.5363438811090226</v>
      </c>
      <c r="BE2382" s="103">
        <v>8.5363438811090226</v>
      </c>
      <c r="BF2382" s="103">
        <f>[2]CAMEROUN!BL2553-[2]CAMEROUN!BL2552</f>
        <v>10.010564769139464</v>
      </c>
      <c r="BG2382" s="103">
        <v>7.5536317382541682</v>
      </c>
      <c r="BH2382" s="103">
        <v>8.943986090344378</v>
      </c>
      <c r="BI2382" s="103">
        <v>7.1228454513140456</v>
      </c>
      <c r="BJ2382" s="103">
        <v>8.6300781207036898</v>
      </c>
      <c r="BK2382" s="103">
        <v>6.5550409708754955</v>
      </c>
      <c r="BL2382" s="103">
        <v>7.9946009362963864</v>
      </c>
      <c r="BM2382" s="103">
        <v>6.4882600569648616</v>
      </c>
      <c r="BN2382" s="103">
        <v>7.9460676157587251</v>
      </c>
      <c r="BO2382" s="103">
        <f>[2]CAMEROUN!BU2553-[2]CAMEROUN!BU2552</f>
        <v>11.091874726917773</v>
      </c>
      <c r="BP2382" s="103">
        <v>6.422862628303335</v>
      </c>
      <c r="BQ2382" s="103">
        <v>8.8392293611014452</v>
      </c>
      <c r="BR2382" s="103">
        <v>8.9403472094912573</v>
      </c>
      <c r="BS2382" s="103">
        <v>8.9403472094912573</v>
      </c>
      <c r="BT2382" s="103">
        <v>6.3532127998850072</v>
      </c>
      <c r="BU2382" s="103">
        <v>8.1627178345929181</v>
      </c>
      <c r="BV2382" s="103">
        <v>9.1250006625232416</v>
      </c>
      <c r="BW2382" s="103">
        <v>6.2420388515437324</v>
      </c>
      <c r="BX2382" s="103">
        <v>7.9371008744817999</v>
      </c>
      <c r="BY2382" s="103">
        <v>8.7401288505490982</v>
      </c>
      <c r="BZ2382" s="102">
        <v>6.0106966024295296</v>
      </c>
      <c r="CA2382" s="103">
        <f>[2]CAMEROUN!CG2553-[2]CAMEROUN!CG2552</f>
        <v>11.658843388629712</v>
      </c>
      <c r="CB2382" s="103">
        <v>3.1543799862918007</v>
      </c>
      <c r="CC2382" s="103">
        <v>3.1846179668958854</v>
      </c>
      <c r="CD2382" s="103">
        <v>3.2580624353584682</v>
      </c>
      <c r="CE2382" s="103">
        <v>9.4586509255539433</v>
      </c>
      <c r="CF2382" s="103">
        <v>9.5379850864314513</v>
      </c>
      <c r="CG2382" s="103">
        <v>10.173446489232521</v>
      </c>
      <c r="CH2382" s="103">
        <v>9.3033753090114431</v>
      </c>
      <c r="CI2382" s="103">
        <v>9.6538373607412318</v>
      </c>
      <c r="CJ2382" s="102">
        <v>9.2759733542653606</v>
      </c>
      <c r="CK2382" s="102">
        <v>9.3336184334728678</v>
      </c>
      <c r="CL2382" s="103">
        <f>[2]CAMEROUN!CR2553-[2]CAMEROUN!CR2552</f>
        <v>15.228129087214498</v>
      </c>
      <c r="CM2382" s="103">
        <v>6.0994440469834501</v>
      </c>
      <c r="CN2382" s="103">
        <v>9.1807633596898874</v>
      </c>
      <c r="CO2382" s="103">
        <v>9.1246255553253981</v>
      </c>
      <c r="CP2382" s="103">
        <v>9.0285390738909399</v>
      </c>
      <c r="CQ2382" s="103">
        <v>9.1262249153157633</v>
      </c>
      <c r="CR2382" s="103">
        <v>9.2453373429857351</v>
      </c>
      <c r="CS2382" s="103">
        <v>7.9181545519153786</v>
      </c>
      <c r="CT2382" s="103">
        <v>8.0133302610946942</v>
      </c>
      <c r="CU2382" s="103">
        <v>8.160576832572719</v>
      </c>
      <c r="CV2382" s="103">
        <v>8.3878228513470141</v>
      </c>
      <c r="CW2382" s="103">
        <v>8.4823095642043533</v>
      </c>
      <c r="CX2382" s="103">
        <v>10.887453284854885</v>
      </c>
      <c r="CY2382" s="103">
        <v>10.963405481864001</v>
      </c>
      <c r="CZ2382" s="103">
        <v>11.147857183036287</v>
      </c>
      <c r="DA2382" s="103">
        <f>[2]CAMEROUN!DD2553-[2]CAMEROUN!DD2552</f>
        <v>15.259998073269802</v>
      </c>
      <c r="DB2382" s="102">
        <v>8.9539703193406446</v>
      </c>
      <c r="DC2382" s="102">
        <v>9.0985527378120601</v>
      </c>
      <c r="DD2382" s="102">
        <v>9.0985527378120601</v>
      </c>
      <c r="DE2382" s="102">
        <v>9.9964615525434937</v>
      </c>
      <c r="DF2382" s="102">
        <v>10.103988198692189</v>
      </c>
      <c r="DG2382" s="102">
        <v>10.29955777465964</v>
      </c>
      <c r="DH2382" s="102">
        <v>11.331000619585069</v>
      </c>
      <c r="DI2382" s="102">
        <v>11.422499158639496</v>
      </c>
      <c r="DJ2382" s="102">
        <v>11.581594470784587</v>
      </c>
      <c r="DK2382" s="102">
        <v>11.202661782399083</v>
      </c>
      <c r="DL2382" s="102">
        <v>11.29082119013114</v>
      </c>
      <c r="DM2382" s="102">
        <v>11.499715525960447</v>
      </c>
      <c r="DN2382" s="104">
        <f>[2]CAMEROUN!DQ2553-[2]CAMEROUN!DQ2552</f>
        <v>14.973952526953468</v>
      </c>
      <c r="DO2382" s="102">
        <v>11.499715525960447</v>
      </c>
      <c r="DP2382" s="102">
        <v>7.3786518053689889</v>
      </c>
      <c r="DQ2382" s="102">
        <v>7.4490298408184543</v>
      </c>
      <c r="DR2382" s="102">
        <v>7.5368664806141581</v>
      </c>
      <c r="DS2382" s="102">
        <v>11.774798957307578</v>
      </c>
      <c r="DT2382" s="102">
        <v>11.902325093654312</v>
      </c>
      <c r="DU2382" s="102">
        <v>11.535624158533242</v>
      </c>
      <c r="DV2382" s="105">
        <f>[2]CAMEROUN!EA2553-[2]CAMEROUN!EA2552</f>
        <v>11.258802550027578</v>
      </c>
      <c r="DW2382" s="106">
        <f>[2]CAMEROUN!EB2553-[2]CAMEROUN!EB2552</f>
        <v>11.605914307217162</v>
      </c>
      <c r="DX2382" s="107">
        <f>[2]CAMEROUN!EC2553-[2]CAMEROUN!EC2552</f>
        <v>11.739718379963779</v>
      </c>
      <c r="DZ2382" s="103">
        <f>[2]CAMEROUN!EE2553-[2]CAMEROUN!EE2552</f>
        <v>9.7934814617323163</v>
      </c>
      <c r="EB2382" s="102">
        <f>AS2382</f>
        <v>6.9254386351145349</v>
      </c>
      <c r="EC2382" s="103">
        <f>[2]CAMEROUN!EH2553-[2]CAMEROUN!EH2552</f>
        <v>8.1607200226551768</v>
      </c>
      <c r="ED2382" s="102"/>
      <c r="EE2382" s="102"/>
      <c r="EF2382" s="103">
        <f>[2]CAMEROUN!EK2553-[2]CAMEROUN!EK2552</f>
        <v>6.5103373135925935</v>
      </c>
      <c r="EI2382" s="103">
        <f>[2]CAMEROUN!EN2553-[2]CAMEROUN!EN2552</f>
        <v>4.8871488599980673</v>
      </c>
      <c r="EL2382" s="103">
        <f>[2]CAMEROUN!EQ2553-[2]CAMEROUN!EQ2552</f>
        <v>3.3955000476098895</v>
      </c>
      <c r="EO2382" s="103">
        <f>[2]CAMEROUN!ET2553-[2]CAMEROUN!ET2552</f>
        <v>2.0560615707077865</v>
      </c>
      <c r="EP2382" s="102">
        <f t="shared" ref="EP2382:EP2388" si="2414">CL2382</f>
        <v>15.228129087214498</v>
      </c>
      <c r="EQ2382" s="102">
        <f t="shared" ref="EQ2382:EQ2388" si="2415">CY2382</f>
        <v>10.963405481864001</v>
      </c>
    </row>
    <row r="2383" spans="1:147" ht="15.5" x14ac:dyDescent="0.35">
      <c r="A2383" s="56" t="s">
        <v>488</v>
      </c>
      <c r="B2383" s="190"/>
      <c r="C2383" s="190"/>
      <c r="D2383" s="190"/>
      <c r="E2383" s="190"/>
      <c r="F2383" s="190"/>
      <c r="G2383" s="190"/>
      <c r="H2383" s="190"/>
      <c r="I2383" s="190"/>
      <c r="J2383" s="190"/>
      <c r="K2383" s="190"/>
      <c r="L2383" s="190"/>
      <c r="M2383" s="190"/>
      <c r="N2383" s="190"/>
      <c r="O2383" s="190"/>
      <c r="P2383" s="190"/>
      <c r="Q2383" s="190"/>
      <c r="R2383" s="190"/>
      <c r="S2383" s="190"/>
      <c r="T2383" s="190"/>
      <c r="U2383" s="190"/>
      <c r="V2383" s="190"/>
      <c r="W2383" s="190"/>
      <c r="X2383" s="189"/>
      <c r="Y2383" s="324" t="s">
        <v>85</v>
      </c>
      <c r="Z2383" s="324" t="s">
        <v>85</v>
      </c>
      <c r="AA2383" s="324" t="s">
        <v>85</v>
      </c>
      <c r="AB2383" s="324" t="s">
        <v>85</v>
      </c>
      <c r="AC2383" s="324" t="s">
        <v>85</v>
      </c>
      <c r="AD2383" s="324" t="s">
        <v>85</v>
      </c>
      <c r="AE2383" s="324" t="s">
        <v>85</v>
      </c>
      <c r="AF2383" s="190"/>
      <c r="AG2383" s="190"/>
      <c r="AH2383" s="190"/>
      <c r="AI2383" s="190"/>
      <c r="AJ2383" s="103">
        <f>[7]RCA!AE2270</f>
        <v>14.359826649798595</v>
      </c>
      <c r="AK2383" s="103" t="e">
        <f>[7]RCA!AB2270</f>
        <v>#REF!</v>
      </c>
      <c r="AL2383" s="103" t="e">
        <f>[7]RCA!AC2270</f>
        <v>#REF!</v>
      </c>
      <c r="AM2383" s="103" t="e">
        <f>[7]RCA!AD2270</f>
        <v>#REF!</v>
      </c>
      <c r="AN2383" s="103">
        <f>[7]RCA!AE2270</f>
        <v>14.359826649798595</v>
      </c>
      <c r="AO2383" s="103">
        <f>[7]RCA!AF2270</f>
        <v>29.410726806843467</v>
      </c>
      <c r="AP2383" s="189"/>
      <c r="AQ2383" s="189"/>
      <c r="AR2383" s="189"/>
      <c r="AS2383" s="103">
        <f>[7]RCA!AJ2270</f>
        <v>22.59602021974689</v>
      </c>
      <c r="AT2383" s="189"/>
      <c r="AU2383" s="189"/>
      <c r="AV2383" s="189"/>
      <c r="AW2383" s="189"/>
      <c r="AX2383" s="103">
        <f>[7]RCA!AO2270</f>
        <v>23.316305500430474</v>
      </c>
      <c r="AY2383" s="189"/>
      <c r="AZ2383" s="103">
        <v>19.233923678527503</v>
      </c>
      <c r="BA2383" s="103">
        <v>16.992974247771446</v>
      </c>
      <c r="BB2383" s="103">
        <v>16.35422282155703</v>
      </c>
      <c r="BC2383" s="103">
        <v>16.843848779912726</v>
      </c>
      <c r="BD2383" s="103">
        <v>16.323934481330234</v>
      </c>
      <c r="BE2383" s="103">
        <v>16.880120731566834</v>
      </c>
      <c r="BF2383" s="103">
        <f>[7]RCA!AV2270</f>
        <v>6.3409922708094379</v>
      </c>
      <c r="BG2383" s="103">
        <v>17.076003434351797</v>
      </c>
      <c r="BH2383" s="103">
        <v>17.901242248533535</v>
      </c>
      <c r="BI2383" s="103">
        <v>18.00210090272714</v>
      </c>
      <c r="BJ2383" s="103">
        <v>19.596328479766058</v>
      </c>
      <c r="BK2383" s="103">
        <v>17.689853146725724</v>
      </c>
      <c r="BL2383" s="103">
        <v>19.082021785955249</v>
      </c>
      <c r="BM2383" s="103">
        <v>17.811375730072015</v>
      </c>
      <c r="BN2383" s="103">
        <v>19.241606193327073</v>
      </c>
      <c r="BO2383" s="103">
        <f>[7]RCA!BE2270</f>
        <v>11.267953397598681</v>
      </c>
      <c r="BP2383" s="103">
        <v>12.91557629438177</v>
      </c>
      <c r="BQ2383" s="103">
        <v>12.91557629438177</v>
      </c>
      <c r="BR2383" s="103">
        <v>13.425690323838149</v>
      </c>
      <c r="BS2383" s="103">
        <v>13.396907491906473</v>
      </c>
      <c r="BT2383" s="103">
        <v>13.357755276001098</v>
      </c>
      <c r="BU2383" s="103">
        <v>13.888814516854026</v>
      </c>
      <c r="BV2383" s="103">
        <v>13.095476201112419</v>
      </c>
      <c r="BW2383" s="103">
        <v>12.295761738587471</v>
      </c>
      <c r="BX2383" s="103">
        <v>13.106683314519371</v>
      </c>
      <c r="BY2383" s="103">
        <v>13.587485966154025</v>
      </c>
      <c r="BZ2383" s="102">
        <v>12.822713562634414</v>
      </c>
      <c r="CA2383" s="103">
        <f>[7]RCA!BQ2270</f>
        <v>14.562007939413876</v>
      </c>
      <c r="CB2383" s="103">
        <v>11.04477331299986</v>
      </c>
      <c r="CC2383" s="103">
        <v>11.142847484556055</v>
      </c>
      <c r="CD2383" s="103">
        <v>11.367175702772309</v>
      </c>
      <c r="CE2383" s="103">
        <v>11.029128621452513</v>
      </c>
      <c r="CF2383" s="103">
        <v>11.150107729846237</v>
      </c>
      <c r="CG2383" s="103">
        <v>11.465218466767837</v>
      </c>
      <c r="CH2383" s="103">
        <v>10.972910727629763</v>
      </c>
      <c r="CI2383" s="103">
        <v>11.041582779404816</v>
      </c>
      <c r="CJ2383" s="102">
        <v>9.2411380158164338</v>
      </c>
      <c r="CK2383" s="102">
        <v>9.2536912228736288</v>
      </c>
      <c r="CL2383" s="103">
        <f>[7]RCA!CB2270</f>
        <v>13.567328934032805</v>
      </c>
      <c r="CM2383" s="103">
        <v>5.3026669098260353</v>
      </c>
      <c r="CN2383" s="103">
        <v>8.7024595538934317</v>
      </c>
      <c r="CO2383" s="103">
        <v>8.6315287666354497</v>
      </c>
      <c r="CP2383" s="103">
        <v>8.7107736641091122</v>
      </c>
      <c r="CQ2383" s="103">
        <v>8.7359565547353579</v>
      </c>
      <c r="CR2383" s="103">
        <v>8.909609185975345</v>
      </c>
      <c r="CS2383" s="103">
        <v>9.1163319491642643</v>
      </c>
      <c r="CT2383" s="103">
        <v>8.7800742962411231</v>
      </c>
      <c r="CU2383" s="103">
        <v>8.5872132752948716</v>
      </c>
      <c r="CV2383" s="103">
        <v>8.7487503522953762</v>
      </c>
      <c r="CW2383" s="103">
        <v>8.4776311127237918</v>
      </c>
      <c r="CX2383" s="103">
        <v>11.632388359508564</v>
      </c>
      <c r="CY2383" s="103">
        <v>11.237267689323845</v>
      </c>
      <c r="CZ2383" s="103">
        <v>10.925498742430566</v>
      </c>
      <c r="DA2383" s="103">
        <f>[7]RCA!CN2270</f>
        <v>19.127880015903191</v>
      </c>
      <c r="DB2383" s="102">
        <v>5.5834647674190236</v>
      </c>
      <c r="DC2383" s="102">
        <v>5.5337605243595176</v>
      </c>
      <c r="DD2383" s="102">
        <v>5.5064431612118723</v>
      </c>
      <c r="DE2383" s="102">
        <v>6.1390683589774664</v>
      </c>
      <c r="DF2383" s="102">
        <v>6.0566404088306349</v>
      </c>
      <c r="DG2383" s="102">
        <v>6.0446878175267349</v>
      </c>
      <c r="DH2383" s="102">
        <v>6.3188092529793956</v>
      </c>
      <c r="DI2383" s="102">
        <v>6.1930954793540653</v>
      </c>
      <c r="DJ2383" s="102">
        <v>6.1978719475621444</v>
      </c>
      <c r="DK2383" s="102">
        <v>6.1801203888673211</v>
      </c>
      <c r="DL2383" s="102">
        <v>6.1642552964372124</v>
      </c>
      <c r="DM2383" s="102">
        <v>6.1411959689474447</v>
      </c>
      <c r="DN2383" s="104">
        <f>[7]RCA!DA2270</f>
        <v>24.377305308954334</v>
      </c>
      <c r="DO2383" s="102">
        <v>6.1411959689474447</v>
      </c>
      <c r="DP2383" s="102">
        <v>17.382506279592803</v>
      </c>
      <c r="DQ2383" s="102">
        <v>17.029698985184748</v>
      </c>
      <c r="DR2383" s="102">
        <v>16.626791749371922</v>
      </c>
      <c r="DS2383" s="102">
        <v>29.47623286425814</v>
      </c>
      <c r="DT2383" s="102">
        <v>28.79222231042149</v>
      </c>
      <c r="DU2383" s="102">
        <v>29.345713720734999</v>
      </c>
      <c r="DV2383" s="105">
        <f>[7]RCA!DN2270</f>
        <v>28.30161637118654</v>
      </c>
      <c r="DW2383" s="106">
        <f>[7]RCA!DM2270</f>
        <v>29.207950500221465</v>
      </c>
      <c r="DX2383" s="107">
        <f>[7]RCA!DN2270</f>
        <v>28.30161637118654</v>
      </c>
      <c r="DZ2383" s="103">
        <f>[7]RCA!DP2270</f>
        <v>33.362398407655931</v>
      </c>
      <c r="EB2383" s="102">
        <f t="shared" ref="EB2383:EB2388" si="2416">AS2383</f>
        <v>22.59602021974689</v>
      </c>
      <c r="EC2383" s="103">
        <f>[7]RCA!DS2270</f>
        <v>37.282500185384585</v>
      </c>
      <c r="ED2383" s="102"/>
      <c r="EE2383" s="102"/>
      <c r="EF2383" s="103">
        <f>[7]RCA!DV2270</f>
        <v>40.826462050854623</v>
      </c>
      <c r="EI2383" s="103">
        <f>[7]RCA!DY2270</f>
        <v>43.688690215454365</v>
      </c>
      <c r="EL2383" s="103">
        <f>[7]RCA!EB2270</f>
        <v>46.060398804740274</v>
      </c>
      <c r="EO2383" s="103">
        <f>[7]RCA!EE2270</f>
        <v>48.006547752598614</v>
      </c>
      <c r="EP2383" s="102">
        <f t="shared" si="2414"/>
        <v>13.567328934032805</v>
      </c>
      <c r="EQ2383" s="102">
        <f t="shared" si="2415"/>
        <v>11.237267689323845</v>
      </c>
    </row>
    <row r="2384" spans="1:147" ht="15.5" x14ac:dyDescent="0.35">
      <c r="A2384" s="56" t="s">
        <v>483</v>
      </c>
      <c r="B2384" s="190"/>
      <c r="C2384" s="190"/>
      <c r="D2384" s="190"/>
      <c r="E2384" s="190"/>
      <c r="F2384" s="190"/>
      <c r="G2384" s="190"/>
      <c r="H2384" s="190"/>
      <c r="I2384" s="190"/>
      <c r="J2384" s="190"/>
      <c r="K2384" s="190"/>
      <c r="L2384" s="190"/>
      <c r="M2384" s="190"/>
      <c r="N2384" s="190"/>
      <c r="O2384" s="190"/>
      <c r="P2384" s="190"/>
      <c r="Q2384" s="190"/>
      <c r="R2384" s="190"/>
      <c r="S2384" s="190"/>
      <c r="T2384" s="190"/>
      <c r="U2384" s="190"/>
      <c r="V2384" s="190"/>
      <c r="W2384" s="190"/>
      <c r="X2384" s="189"/>
      <c r="Y2384" s="324" t="s">
        <v>85</v>
      </c>
      <c r="Z2384" s="324" t="s">
        <v>85</v>
      </c>
      <c r="AA2384" s="324" t="s">
        <v>85</v>
      </c>
      <c r="AB2384" s="324" t="s">
        <v>85</v>
      </c>
      <c r="AC2384" s="324" t="s">
        <v>85</v>
      </c>
      <c r="AD2384" s="324" t="s">
        <v>85</v>
      </c>
      <c r="AE2384" s="324" t="s">
        <v>85</v>
      </c>
      <c r="AF2384" s="190"/>
      <c r="AG2384" s="190"/>
      <c r="AH2384" s="190"/>
      <c r="AI2384" s="190"/>
      <c r="AJ2384" s="189">
        <f>[3]CONGO!AM2309-[3]CONGO!AM2304</f>
        <v>4.4477092825273061</v>
      </c>
      <c r="AK2384" s="189">
        <f>[3]CONGO!AN2309-[3]CONGO!AN2304</f>
        <v>0</v>
      </c>
      <c r="AL2384" s="189">
        <f>[3]CONGO!AO2309-[3]CONGO!AO2304</f>
        <v>0</v>
      </c>
      <c r="AM2384" s="189">
        <f>[3]CONGO!AP2309-[3]CONGO!AP2304</f>
        <v>0</v>
      </c>
      <c r="AN2384" s="189">
        <f>[3]CONGO!AQ2309-[3]CONGO!AQ2304</f>
        <v>0</v>
      </c>
      <c r="AO2384" s="189">
        <f>[3]CONGO!AR2309-[3]CONGO!AR2304</f>
        <v>5.4861324468171446</v>
      </c>
      <c r="AP2384" s="189"/>
      <c r="AQ2384" s="189"/>
      <c r="AR2384" s="189"/>
      <c r="AS2384" s="189">
        <f>[3]CONGO!AV2309-[3]CONGO!AV2304</f>
        <v>6.5612553467050958</v>
      </c>
      <c r="AT2384" s="189"/>
      <c r="AU2384" s="189"/>
      <c r="AV2384" s="189"/>
      <c r="AW2384" s="189"/>
      <c r="AX2384" s="189">
        <f>[3]CONGO!BA2309-[3]CONGO!BA2304</f>
        <v>28.851145399268617</v>
      </c>
      <c r="AY2384" s="189"/>
      <c r="AZ2384" s="189">
        <v>29.245808564701605</v>
      </c>
      <c r="BA2384" s="189">
        <v>31.375176969118129</v>
      </c>
      <c r="BB2384" s="189">
        <v>28.126506298925918</v>
      </c>
      <c r="BC2384" s="189">
        <v>31.939494542072964</v>
      </c>
      <c r="BD2384" s="189">
        <v>34.150608325582084</v>
      </c>
      <c r="BE2384" s="189">
        <v>36.969638299633914</v>
      </c>
      <c r="BF2384" s="189">
        <f>[3]CONGO!BI2309-[3]CONGO!BI2304</f>
        <v>23.839503060226974</v>
      </c>
      <c r="BG2384" s="189">
        <v>24.497472729586264</v>
      </c>
      <c r="BH2384" s="189">
        <v>28.354978822532331</v>
      </c>
      <c r="BI2384" s="189">
        <v>18.970383523049186</v>
      </c>
      <c r="BJ2384" s="189">
        <v>21.524734681950143</v>
      </c>
      <c r="BK2384" s="189">
        <v>16.775881956445858</v>
      </c>
      <c r="BL2384" s="189">
        <v>18.77866085460424</v>
      </c>
      <c r="BM2384" s="189">
        <v>18.043305335846085</v>
      </c>
      <c r="BN2384" s="189">
        <v>20.182417323049293</v>
      </c>
      <c r="BO2384" s="189">
        <f>[3]CONGO!BR2309-[3]CONGO!BR2304</f>
        <v>24.549582445957455</v>
      </c>
      <c r="BP2384" s="189">
        <v>18.251680921907166</v>
      </c>
      <c r="BQ2384" s="189">
        <v>18.251680921907166</v>
      </c>
      <c r="BR2384" s="189">
        <v>20.410624221680649</v>
      </c>
      <c r="BS2384" s="189">
        <v>27.099692543099607</v>
      </c>
      <c r="BT2384" s="189">
        <v>22.071482600149722</v>
      </c>
      <c r="BU2384" s="189">
        <v>25.836119598411869</v>
      </c>
      <c r="BV2384" s="189">
        <v>31.790771994194827</v>
      </c>
      <c r="BW2384" s="189">
        <v>24.079247499238988</v>
      </c>
      <c r="BX2384" s="189">
        <v>26.416962764897377</v>
      </c>
      <c r="BY2384" s="189">
        <v>28.576841692848959</v>
      </c>
      <c r="BZ2384" s="190">
        <v>22.469701645483127</v>
      </c>
      <c r="CA2384" s="189">
        <f>[3]CONGO!CD2309-[3]CONGO!CD2304</f>
        <v>46.879292595729034</v>
      </c>
      <c r="CB2384" s="189">
        <v>15.939465881673932</v>
      </c>
      <c r="CC2384" s="189">
        <v>16.156729122566389</v>
      </c>
      <c r="CD2384" s="189">
        <v>17.840988205624996</v>
      </c>
      <c r="CE2384" s="189">
        <v>14.666021198256999</v>
      </c>
      <c r="CF2384" s="189">
        <v>14.975492043835231</v>
      </c>
      <c r="CG2384" s="189">
        <v>16.542354502120418</v>
      </c>
      <c r="CH2384" s="189">
        <v>13.440372184005824</v>
      </c>
      <c r="CI2384" s="189">
        <v>14.150027318193608</v>
      </c>
      <c r="CJ2384" s="190">
        <v>13.304262523268285</v>
      </c>
      <c r="CK2384" s="190">
        <v>13.744577238721902</v>
      </c>
      <c r="CL2384" s="189">
        <f>[3]CONGO!CO2309-[3]CONGO!CO2304</f>
        <v>48.651188484123651</v>
      </c>
      <c r="CM2384" s="189">
        <v>8.082864417180005</v>
      </c>
      <c r="CN2384" s="189">
        <v>41.663104531647953</v>
      </c>
      <c r="CO2384" s="189">
        <v>41.563712800761664</v>
      </c>
      <c r="CP2384" s="189">
        <v>35.631330896673795</v>
      </c>
      <c r="CQ2384" s="189">
        <v>41.208701665065462</v>
      </c>
      <c r="CR2384" s="189">
        <v>45.978318969862499</v>
      </c>
      <c r="CS2384" s="189">
        <v>30.64265869135474</v>
      </c>
      <c r="CT2384" s="189">
        <v>32.913149152892188</v>
      </c>
      <c r="CU2384" s="189">
        <v>41.45667789539413</v>
      </c>
      <c r="CV2384" s="189">
        <v>32.377226414778725</v>
      </c>
      <c r="CW2384" s="189">
        <v>33.749413756942502</v>
      </c>
      <c r="CX2384" s="189">
        <v>28.354112698613513</v>
      </c>
      <c r="CY2384" s="189">
        <v>29.0120073545731</v>
      </c>
      <c r="CZ2384" s="189">
        <v>31.836111196634967</v>
      </c>
      <c r="DA2384" s="189">
        <f>[3]CONGO!DA2309-[3]CONGO!DA2304</f>
        <v>48.507230273355269</v>
      </c>
      <c r="DB2384" s="190">
        <v>33.394000874025124</v>
      </c>
      <c r="DC2384" s="190">
        <v>35.48938969181286</v>
      </c>
      <c r="DD2384" s="190">
        <v>38.459797527553093</v>
      </c>
      <c r="DE2384" s="190">
        <v>34.497077736323682</v>
      </c>
      <c r="DF2384" s="190">
        <v>37.100236658716362</v>
      </c>
      <c r="DG2384" s="190">
        <v>40.19028568972049</v>
      </c>
      <c r="DH2384" s="190">
        <v>35.149298749115644</v>
      </c>
      <c r="DI2384" s="190">
        <v>37.459682806540229</v>
      </c>
      <c r="DJ2384" s="190">
        <v>40.532194856244189</v>
      </c>
      <c r="DK2384" s="190">
        <v>34.970938729631946</v>
      </c>
      <c r="DL2384" s="190">
        <v>36.610603772533189</v>
      </c>
      <c r="DM2384" s="190">
        <v>40.528292836586836</v>
      </c>
      <c r="DN2384" s="283">
        <f>[3]CONGO!DN2309-[3]CONGO!DN2304</f>
        <v>56.424987968672781</v>
      </c>
      <c r="DO2384" s="190">
        <v>40.528292836586836</v>
      </c>
      <c r="DP2384" s="190">
        <v>41.126906542952739</v>
      </c>
      <c r="DQ2384" s="190">
        <v>42.553562945685236</v>
      </c>
      <c r="DR2384" s="190">
        <v>45.528084777436646</v>
      </c>
      <c r="DS2384" s="190">
        <v>45.359681741884465</v>
      </c>
      <c r="DT2384" s="190">
        <v>46.688358802174093</v>
      </c>
      <c r="DU2384" s="190">
        <v>49.200188920371239</v>
      </c>
      <c r="DV2384" s="191">
        <f>[3]CONGO!DX2309-[3]CONGO!DX2304</f>
        <v>49.133221037424384</v>
      </c>
      <c r="DW2384" s="192">
        <f>[3]CONGO!DY2309-[3]CONGO!DY2304</f>
        <v>50.134696015102179</v>
      </c>
      <c r="DX2384" s="193">
        <f>[3]CONGO!DZ2309-[3]CONGO!DZ2304</f>
        <v>48.983496516234297</v>
      </c>
      <c r="DZ2384" s="189">
        <f>[3]CONGO!EB2309-[3]CONGO!EB2304</f>
        <v>46.690560740583784</v>
      </c>
      <c r="EB2384" s="102">
        <f t="shared" si="2416"/>
        <v>6.5612553467050958</v>
      </c>
      <c r="EC2384" s="189">
        <f>[3]CONGO!EE2309-[3]CONGO!EE2304</f>
        <v>42.307157954723174</v>
      </c>
      <c r="ED2384" s="102"/>
      <c r="EE2384" s="102"/>
      <c r="EF2384" s="189">
        <f>[3]CONGO!EH2309-[3]CONGO!EH2304</f>
        <v>38.065794286344158</v>
      </c>
      <c r="EI2384" s="189">
        <f>[3]CONGO!EK2309-[3]CONGO!EK2304</f>
        <v>34.273382289996697</v>
      </c>
      <c r="EL2384" s="189">
        <f>[3]CONGO!EN2309-[3]CONGO!EN2304</f>
        <v>30.796598106151954</v>
      </c>
      <c r="EO2384" s="189">
        <f>[3]CONGO!EQ2309-[3]CONGO!EQ2304</f>
        <v>27.505030150340701</v>
      </c>
      <c r="EP2384" s="102">
        <f t="shared" si="2414"/>
        <v>48.651188484123651</v>
      </c>
      <c r="EQ2384" s="102">
        <f t="shared" si="2415"/>
        <v>29.0120073545731</v>
      </c>
    </row>
    <row r="2385" spans="1:147" ht="15.5" x14ac:dyDescent="0.35">
      <c r="A2385" s="56" t="s">
        <v>484</v>
      </c>
      <c r="B2385" s="190"/>
      <c r="C2385" s="190"/>
      <c r="D2385" s="190"/>
      <c r="E2385" s="190"/>
      <c r="F2385" s="190"/>
      <c r="G2385" s="190"/>
      <c r="H2385" s="190"/>
      <c r="I2385" s="190"/>
      <c r="J2385" s="190"/>
      <c r="K2385" s="190"/>
      <c r="L2385" s="190"/>
      <c r="M2385" s="190"/>
      <c r="N2385" s="190"/>
      <c r="O2385" s="190"/>
      <c r="P2385" s="190"/>
      <c r="Q2385" s="190"/>
      <c r="R2385" s="190"/>
      <c r="S2385" s="190"/>
      <c r="T2385" s="190"/>
      <c r="U2385" s="190"/>
      <c r="V2385" s="190"/>
      <c r="W2385" s="190"/>
      <c r="X2385" s="189"/>
      <c r="Y2385" s="324" t="s">
        <v>85</v>
      </c>
      <c r="Z2385" s="324" t="s">
        <v>85</v>
      </c>
      <c r="AA2385" s="324" t="s">
        <v>85</v>
      </c>
      <c r="AB2385" s="324" t="s">
        <v>85</v>
      </c>
      <c r="AC2385" s="324" t="s">
        <v>85</v>
      </c>
      <c r="AD2385" s="324" t="s">
        <v>85</v>
      </c>
      <c r="AE2385" s="324" t="s">
        <v>85</v>
      </c>
      <c r="AF2385" s="190"/>
      <c r="AG2385" s="190"/>
      <c r="AH2385" s="190"/>
      <c r="AI2385" s="190"/>
      <c r="AJ2385" s="103">
        <f>[4]GABON!AE2574</f>
        <v>20.182995703115672</v>
      </c>
      <c r="AK2385" s="103">
        <f>[4]GABON!AB2574</f>
        <v>0</v>
      </c>
      <c r="AL2385" s="103">
        <f>[4]GABON!AC2574</f>
        <v>0</v>
      </c>
      <c r="AM2385" s="103">
        <f>[4]GABON!AD2574</f>
        <v>0</v>
      </c>
      <c r="AN2385" s="103">
        <f>[4]GABON!AE2574</f>
        <v>20.182995703115672</v>
      </c>
      <c r="AO2385" s="103">
        <f>[4]GABON!AF2574</f>
        <v>25.439060641653327</v>
      </c>
      <c r="AP2385" s="103">
        <f>[4]GABON!AG2574</f>
        <v>0</v>
      </c>
      <c r="AQ2385" s="103">
        <f>[4]GABON!AH2574</f>
        <v>0</v>
      </c>
      <c r="AR2385" s="103">
        <f>[4]GABON!AI2574</f>
        <v>0</v>
      </c>
      <c r="AS2385" s="103">
        <f>[4]GABON!AJ2574</f>
        <v>28.185358983765084</v>
      </c>
      <c r="AT2385" s="189"/>
      <c r="AU2385" s="189"/>
      <c r="AV2385" s="189"/>
      <c r="AW2385" s="189"/>
      <c r="AX2385" s="103">
        <f>[4]GABON!AO2574</f>
        <v>25.880506963791877</v>
      </c>
      <c r="AY2385" s="189"/>
      <c r="AZ2385" s="103">
        <v>1.9496183557145934</v>
      </c>
      <c r="BA2385" s="103">
        <v>2.6377520488083777</v>
      </c>
      <c r="BB2385" s="103">
        <v>4.8579060344735394</v>
      </c>
      <c r="BC2385" s="103">
        <v>3.7971394025725904</v>
      </c>
      <c r="BD2385" s="103">
        <v>4.0048670763127774</v>
      </c>
      <c r="BE2385" s="103">
        <v>3.5747646063775487</v>
      </c>
      <c r="BF2385" s="103">
        <f>[4]GABON!AV2574</f>
        <v>23.019115436250448</v>
      </c>
      <c r="BG2385" s="103">
        <v>3.9244577163946222</v>
      </c>
      <c r="BH2385" s="103">
        <v>3.6500328269164135</v>
      </c>
      <c r="BI2385" s="103">
        <v>18.554019739175313</v>
      </c>
      <c r="BJ2385" s="103">
        <v>20.927483298327612</v>
      </c>
      <c r="BK2385" s="103">
        <v>18.110174706859723</v>
      </c>
      <c r="BL2385" s="103">
        <v>19.344311756222073</v>
      </c>
      <c r="BM2385" s="103">
        <v>18.068665955862627</v>
      </c>
      <c r="BN2385" s="103">
        <v>19.29694628380247</v>
      </c>
      <c r="BO2385" s="103">
        <f>[4]GABON!BE2574</f>
        <v>18.623997497350725</v>
      </c>
      <c r="BP2385" s="103">
        <v>18.402726005124006</v>
      </c>
      <c r="BQ2385" s="103">
        <v>3.9244577163946222</v>
      </c>
      <c r="BR2385" s="103">
        <v>28.370542585535368</v>
      </c>
      <c r="BS2385" s="103">
        <v>28.370542585535368</v>
      </c>
      <c r="BT2385" s="103">
        <v>20.9725447172363</v>
      </c>
      <c r="BU2385" s="103">
        <v>22.965086478106343</v>
      </c>
      <c r="BV2385" s="103">
        <v>25.751175019875472</v>
      </c>
      <c r="BW2385" s="103">
        <v>20.241154742407943</v>
      </c>
      <c r="BX2385" s="103">
        <v>21.248038054173755</v>
      </c>
      <c r="BY2385" s="103">
        <v>22.278552844976971</v>
      </c>
      <c r="BZ2385" s="102">
        <v>20.34095613272623</v>
      </c>
      <c r="CA2385" s="103">
        <f>[4]GABON!BQ2574</f>
        <v>27.883728242951882</v>
      </c>
      <c r="CB2385" s="103">
        <v>14.039618667683989</v>
      </c>
      <c r="CC2385" s="103">
        <v>14.168374125416102</v>
      </c>
      <c r="CD2385" s="103">
        <v>15.283338812179762</v>
      </c>
      <c r="CE2385" s="103">
        <v>15.396345660249287</v>
      </c>
      <c r="CF2385" s="103">
        <v>15.458729688737138</v>
      </c>
      <c r="CG2385" s="103">
        <v>16.607388308722367</v>
      </c>
      <c r="CH2385" s="103">
        <v>15.367939895116448</v>
      </c>
      <c r="CI2385" s="103">
        <v>15.774277417117128</v>
      </c>
      <c r="CJ2385" s="102">
        <v>14.734258603275096</v>
      </c>
      <c r="CK2385" s="102">
        <v>15.123123307614106</v>
      </c>
      <c r="CL2385" s="103">
        <f>[4]GABON!CB2574</f>
        <v>30.454355161027081</v>
      </c>
      <c r="CM2385" s="103">
        <v>11.363585116878776</v>
      </c>
      <c r="CN2385" s="103">
        <v>11.323466674706122</v>
      </c>
      <c r="CO2385" s="103">
        <v>11.300366375242946</v>
      </c>
      <c r="CP2385" s="103">
        <v>9.4447717284262858</v>
      </c>
      <c r="CQ2385" s="103">
        <v>11.296194144239809</v>
      </c>
      <c r="CR2385" s="103">
        <v>12.230514023900032</v>
      </c>
      <c r="CS2385" s="103">
        <v>9.0538876501061836</v>
      </c>
      <c r="CT2385" s="103">
        <v>10.36520350261072</v>
      </c>
      <c r="CU2385" s="103">
        <v>11.897248547976295</v>
      </c>
      <c r="CV2385" s="103">
        <v>9.2497483633387017</v>
      </c>
      <c r="CW2385" s="103">
        <v>10.512024612537937</v>
      </c>
      <c r="CX2385" s="103">
        <v>19.000744995028352</v>
      </c>
      <c r="CY2385" s="103">
        <v>19.99497998577008</v>
      </c>
      <c r="CZ2385" s="103">
        <v>21.001668321278473</v>
      </c>
      <c r="DA2385" s="103">
        <f>[4]GABON!CN2574</f>
        <v>21.917504089404694</v>
      </c>
      <c r="DB2385" s="102">
        <v>15.908174070154255</v>
      </c>
      <c r="DC2385" s="102">
        <v>16.641777503246949</v>
      </c>
      <c r="DD2385" s="102">
        <v>17.510971937411078</v>
      </c>
      <c r="DE2385" s="102">
        <v>15.740511620481945</v>
      </c>
      <c r="DF2385" s="102">
        <v>16.60024627225382</v>
      </c>
      <c r="DG2385" s="102">
        <v>17.520861075836795</v>
      </c>
      <c r="DH2385" s="102">
        <v>15.626092007608905</v>
      </c>
      <c r="DI2385" s="102">
        <v>16.511546343940047</v>
      </c>
      <c r="DJ2385" s="102">
        <v>17.71412803325471</v>
      </c>
      <c r="DK2385" s="102">
        <v>15.760394105289402</v>
      </c>
      <c r="DL2385" s="102">
        <v>16.52526164921105</v>
      </c>
      <c r="DM2385" s="102">
        <v>17.708952635943724</v>
      </c>
      <c r="DN2385" s="104">
        <f>[4]GABON!DA2574</f>
        <v>33.5478331435882</v>
      </c>
      <c r="DO2385" s="102">
        <v>17.708952635943724</v>
      </c>
      <c r="DP2385" s="102">
        <v>13.34020459585834</v>
      </c>
      <c r="DQ2385" s="102">
        <v>13.717242897869475</v>
      </c>
      <c r="DR2385" s="102">
        <v>14.389318891227177</v>
      </c>
      <c r="DS2385" s="102">
        <v>28.981656178528731</v>
      </c>
      <c r="DT2385" s="102">
        <v>29.866342357213536</v>
      </c>
      <c r="DU2385" s="102">
        <v>29.575629869038838</v>
      </c>
      <c r="DV2385" s="105">
        <f>[4]GABON!DK2574</f>
        <v>29.192644133851697</v>
      </c>
      <c r="DW2385" s="106">
        <f>[4]GABON!DL2574</f>
        <v>29.780206635993288</v>
      </c>
      <c r="DX2385" s="107">
        <f>[4]GABON!DM2574</f>
        <v>31.064943912463892</v>
      </c>
      <c r="DZ2385" s="103">
        <f>[4]GABON!DO2574</f>
        <v>26.555298555566154</v>
      </c>
      <c r="EB2385" s="102">
        <f t="shared" si="2416"/>
        <v>28.185358983765084</v>
      </c>
      <c r="EC2385" s="103">
        <f>[4]GABON!DR2574</f>
        <v>22.699399022933349</v>
      </c>
      <c r="ED2385" s="102"/>
      <c r="EE2385" s="102"/>
      <c r="EF2385" s="103">
        <f>[4]GABON!DU2574</f>
        <v>19.00356908693411</v>
      </c>
      <c r="EI2385" s="103">
        <f>[4]GABON!DX2574</f>
        <v>14.538147516685699</v>
      </c>
      <c r="EL2385" s="103">
        <f>[4]GABON!EA2574</f>
        <v>10.356478003605114</v>
      </c>
      <c r="EO2385" s="103">
        <f>[4]GABON!ED2574</f>
        <v>6.4136278709965273</v>
      </c>
      <c r="EP2385" s="102">
        <f t="shared" si="2414"/>
        <v>30.454355161027081</v>
      </c>
      <c r="EQ2385" s="102">
        <f t="shared" si="2415"/>
        <v>19.99497998577008</v>
      </c>
    </row>
    <row r="2386" spans="1:147" ht="15.5" x14ac:dyDescent="0.35">
      <c r="A2386" s="56" t="s">
        <v>485</v>
      </c>
      <c r="B2386" s="190"/>
      <c r="C2386" s="190"/>
      <c r="D2386" s="190"/>
      <c r="E2386" s="190"/>
      <c r="F2386" s="190"/>
      <c r="G2386" s="190"/>
      <c r="H2386" s="190"/>
      <c r="I2386" s="190"/>
      <c r="J2386" s="190"/>
      <c r="K2386" s="190"/>
      <c r="L2386" s="190"/>
      <c r="M2386" s="190"/>
      <c r="N2386" s="190"/>
      <c r="O2386" s="190"/>
      <c r="P2386" s="190"/>
      <c r="Q2386" s="190"/>
      <c r="R2386" s="190"/>
      <c r="S2386" s="190"/>
      <c r="T2386" s="190"/>
      <c r="U2386" s="190"/>
      <c r="V2386" s="190"/>
      <c r="W2386" s="190"/>
      <c r="X2386" s="189"/>
      <c r="Y2386" s="324" t="s">
        <v>85</v>
      </c>
      <c r="Z2386" s="324" t="s">
        <v>85</v>
      </c>
      <c r="AA2386" s="324" t="s">
        <v>85</v>
      </c>
      <c r="AB2386" s="324" t="s">
        <v>85</v>
      </c>
      <c r="AC2386" s="324" t="s">
        <v>85</v>
      </c>
      <c r="AD2386" s="324" t="s">
        <v>85</v>
      </c>
      <c r="AE2386" s="324" t="s">
        <v>85</v>
      </c>
      <c r="AF2386" s="190"/>
      <c r="AG2386" s="190"/>
      <c r="AH2386" s="190"/>
      <c r="AI2386" s="190"/>
      <c r="AJ2386" s="189">
        <f>[5]GUINEE!AE2207-[5]GUINEE!AE2201</f>
        <v>19.478839625216331</v>
      </c>
      <c r="AK2386" s="189" t="e">
        <f>[5]GUINEE!AB2207-[5]GUINEE!AB2201</f>
        <v>#VALUE!</v>
      </c>
      <c r="AL2386" s="189" t="e">
        <f>[5]GUINEE!AC2207-[5]GUINEE!AC2201</f>
        <v>#VALUE!</v>
      </c>
      <c r="AM2386" s="189" t="e">
        <f>[5]GUINEE!AD2207-[5]GUINEE!AD2201</f>
        <v>#VALUE!</v>
      </c>
      <c r="AN2386" s="189">
        <f>[5]GUINEE!AE2207-[5]GUINEE!AE2201</f>
        <v>19.478839625216331</v>
      </c>
      <c r="AO2386" s="189">
        <f>[5]GUINEE!AF2207-[5]GUINEE!AF2201</f>
        <v>23.629990940503305</v>
      </c>
      <c r="AP2386" s="189">
        <f>[5]GUINEE!AG2207-[5]GUINEE!AG2201</f>
        <v>0</v>
      </c>
      <c r="AQ2386" s="189">
        <f>[5]GUINEE!AH2207-[5]GUINEE!AH2201</f>
        <v>0</v>
      </c>
      <c r="AR2386" s="189">
        <f>[5]GUINEE!AI2207-[5]GUINEE!AI2201</f>
        <v>0</v>
      </c>
      <c r="AS2386" s="189">
        <f>[5]GUINEE!AJ2207-[5]GUINEE!AJ2201</f>
        <v>40.750983133057304</v>
      </c>
      <c r="AT2386" s="189"/>
      <c r="AU2386" s="189"/>
      <c r="AV2386" s="189"/>
      <c r="AW2386" s="189"/>
      <c r="AX2386" s="189">
        <f>[5]GUINEE!AO2207-[5]GUINEE!AO2201</f>
        <v>38.9019134284854</v>
      </c>
      <c r="AY2386" s="189"/>
      <c r="AZ2386" s="189">
        <v>26.420358214156369</v>
      </c>
      <c r="BA2386" s="189">
        <v>27.804820336266609</v>
      </c>
      <c r="BB2386" s="189">
        <v>25.776016316047627</v>
      </c>
      <c r="BC2386" s="189">
        <v>27.145519755769424</v>
      </c>
      <c r="BD2386" s="189">
        <v>24.332070672312362</v>
      </c>
      <c r="BE2386" s="189">
        <v>25.651573959974094</v>
      </c>
      <c r="BF2386" s="189">
        <f>[5]GUINEE!AV2207-[5]GUINEE!AV2201</f>
        <v>34.84794570557564</v>
      </c>
      <c r="BG2386" s="189">
        <v>21.872002818769076</v>
      </c>
      <c r="BH2386" s="189">
        <v>23.05322414216953</v>
      </c>
      <c r="BI2386" s="189">
        <v>22.49520691753229</v>
      </c>
      <c r="BJ2386" s="189">
        <v>23.613446659513734</v>
      </c>
      <c r="BK2386" s="189">
        <v>31.614108940209409</v>
      </c>
      <c r="BL2386" s="189">
        <v>33.558459119506495</v>
      </c>
      <c r="BM2386" s="189">
        <v>31.435505651079865</v>
      </c>
      <c r="BN2386" s="189">
        <v>33.313218570038231</v>
      </c>
      <c r="BO2386" s="189">
        <f>[5]GUINEE!BE2207-[5]GUINEE!BE2201</f>
        <v>29.151101206794195</v>
      </c>
      <c r="BP2386" s="189">
        <v>35.31390183120886</v>
      </c>
      <c r="BQ2386" s="189">
        <v>35.31390183120886</v>
      </c>
      <c r="BR2386" s="189">
        <v>41.30598725013823</v>
      </c>
      <c r="BS2386" s="189">
        <v>47.72783239803082</v>
      </c>
      <c r="BT2386" s="189">
        <v>40.804664162890312</v>
      </c>
      <c r="BU2386" s="189">
        <v>41.142923732824428</v>
      </c>
      <c r="BV2386" s="189">
        <v>46.887948056192911</v>
      </c>
      <c r="BW2386" s="189">
        <v>21.05655032887514</v>
      </c>
      <c r="BX2386" s="189">
        <v>18.87798025766611</v>
      </c>
      <c r="BY2386" s="189">
        <v>19.695052263202534</v>
      </c>
      <c r="BZ2386" s="190">
        <v>21.251038448239157</v>
      </c>
      <c r="CA2386" s="189">
        <f>[5]GUINEE!BQ2207-[5]GUINEE!BQ2201</f>
        <v>34.864766823732069</v>
      </c>
      <c r="CB2386" s="189">
        <v>13.865146852504363</v>
      </c>
      <c r="CC2386" s="189">
        <v>14.105737472328473</v>
      </c>
      <c r="CD2386" s="189">
        <v>15.741697762099831</v>
      </c>
      <c r="CE2386" s="189">
        <v>28.901112040551915</v>
      </c>
      <c r="CF2386" s="189">
        <v>29.581705898331489</v>
      </c>
      <c r="CG2386" s="189">
        <v>33.014434936355102</v>
      </c>
      <c r="CH2386" s="189">
        <v>26.746314118801145</v>
      </c>
      <c r="CI2386" s="189">
        <v>28.18046656390635</v>
      </c>
      <c r="CJ2386" s="190">
        <v>26.848788959510564</v>
      </c>
      <c r="CK2386" s="190">
        <v>28.290625364114682</v>
      </c>
      <c r="CL2386" s="189">
        <f>[5]GUINEE!CD2207-[5]GUINEE!CD2201</f>
        <v>29.33856266462255</v>
      </c>
      <c r="CM2386" s="189">
        <v>23.621373154149474</v>
      </c>
      <c r="CN2386" s="189">
        <v>20.906414793254562</v>
      </c>
      <c r="CO2386" s="189">
        <v>20.863096068482047</v>
      </c>
      <c r="CP2386" s="189">
        <v>18.174212301894496</v>
      </c>
      <c r="CQ2386" s="189">
        <v>20.589300185974764</v>
      </c>
      <c r="CR2386" s="189">
        <v>22.736640704667607</v>
      </c>
      <c r="CS2386" s="189">
        <v>12.554127535845168</v>
      </c>
      <c r="CT2386" s="189">
        <v>13.361034719711341</v>
      </c>
      <c r="CU2386" s="189">
        <v>15.890359316773971</v>
      </c>
      <c r="CV2386" s="189">
        <v>12.703719261237204</v>
      </c>
      <c r="CW2386" s="189">
        <v>13.366887912143248</v>
      </c>
      <c r="CX2386" s="189">
        <v>13.705391231010962</v>
      </c>
      <c r="CY2386" s="189">
        <v>13.825925676271678</v>
      </c>
      <c r="CZ2386" s="189">
        <v>14.683110419712813</v>
      </c>
      <c r="DA2386" s="189">
        <f>[5]GUINEE!CP2207-[5]GUINEE!CP2201</f>
        <v>21.626669655883305</v>
      </c>
      <c r="DB2386" s="190">
        <v>8.2155522213173384</v>
      </c>
      <c r="DC2386" s="190">
        <v>8.7052521767227713</v>
      </c>
      <c r="DD2386" s="190">
        <v>9.3977295648330692</v>
      </c>
      <c r="DE2386" s="190">
        <v>12.257576041735044</v>
      </c>
      <c r="DF2386" s="190">
        <v>13.034504261592515</v>
      </c>
      <c r="DG2386" s="190">
        <v>14.03916816807631</v>
      </c>
      <c r="DH2386" s="190">
        <v>12.155131280727517</v>
      </c>
      <c r="DI2386" s="190">
        <v>12.884609916807143</v>
      </c>
      <c r="DJ2386" s="190">
        <v>13.548370536895089</v>
      </c>
      <c r="DK2386" s="190">
        <v>12.576750361654932</v>
      </c>
      <c r="DL2386" s="190">
        <v>13.191593263485634</v>
      </c>
      <c r="DM2386" s="190">
        <v>13.547305349924244</v>
      </c>
      <c r="DN2386" s="283">
        <f>[5]GUINEE!DC2207-[5]GUINEE!DC2201</f>
        <v>23.679796486086737</v>
      </c>
      <c r="DO2386" s="190">
        <v>13.547305349924244</v>
      </c>
      <c r="DP2386" s="190">
        <v>8.0989701908395304</v>
      </c>
      <c r="DQ2386" s="190">
        <v>8.4606923369198341</v>
      </c>
      <c r="DR2386" s="190">
        <v>9.1389089624639244</v>
      </c>
      <c r="DS2386" s="190">
        <v>17.875432030253243</v>
      </c>
      <c r="DT2386" s="190">
        <v>18.44274523328064</v>
      </c>
      <c r="DU2386" s="190">
        <v>21.230577657225083</v>
      </c>
      <c r="DV2386" s="191">
        <f>[5]GUINEE!DN2207-[5]GUINEE!DN2201</f>
        <v>21.467932960360351</v>
      </c>
      <c r="DW2386" s="192">
        <f>[5]GUINEE!DO2207-[5]GUINEE!DO2201</f>
        <v>21.886790140454615</v>
      </c>
      <c r="DX2386" s="193">
        <f>[5]GUINEE!DP2207-[5]GUINEE!DP2201</f>
        <v>19.771155027865163</v>
      </c>
      <c r="DZ2386" s="189">
        <f>[5]GUINEE!DR2207-[5]GUINEE!DR2201</f>
        <v>19.886502492433117</v>
      </c>
      <c r="EB2386" s="102">
        <f t="shared" si="2416"/>
        <v>40.750983133057304</v>
      </c>
      <c r="EC2386" s="189">
        <f>[5]GUINEE!DU2207-[5]GUINEE!DU2201</f>
        <v>18.077113314736778</v>
      </c>
      <c r="ED2386" s="102"/>
      <c r="EE2386" s="102"/>
      <c r="EF2386" s="189">
        <f>[5]GUINEE!DX2207-[5]GUINEE!DX2201</f>
        <v>16.276522404868487</v>
      </c>
      <c r="EI2386" s="189">
        <f>[5]GUINEE!EA2207-[5]GUINEE!EA2201</f>
        <v>14.369252995676693</v>
      </c>
      <c r="EL2386" s="189">
        <f>[5]GUINEE!ED2207-[5]GUINEE!ED2201</f>
        <v>12.57097300693257</v>
      </c>
      <c r="EO2386" s="189">
        <f>[5]GUINEE!EG2207-[5]GUINEE!EG2201</f>
        <v>10.987745683115694</v>
      </c>
      <c r="EP2386" s="102">
        <f t="shared" si="2414"/>
        <v>29.33856266462255</v>
      </c>
      <c r="EQ2386" s="102">
        <f t="shared" si="2415"/>
        <v>13.825925676271678</v>
      </c>
    </row>
    <row r="2387" spans="1:147" ht="15.5" x14ac:dyDescent="0.35">
      <c r="A2387" s="56" t="s">
        <v>486</v>
      </c>
      <c r="B2387" s="190"/>
      <c r="C2387" s="190"/>
      <c r="D2387" s="190"/>
      <c r="E2387" s="190"/>
      <c r="F2387" s="190"/>
      <c r="G2387" s="190"/>
      <c r="H2387" s="190"/>
      <c r="I2387" s="190"/>
      <c r="J2387" s="190"/>
      <c r="K2387" s="190"/>
      <c r="L2387" s="190"/>
      <c r="M2387" s="190"/>
      <c r="N2387" s="190"/>
      <c r="O2387" s="190"/>
      <c r="P2387" s="190"/>
      <c r="Q2387" s="190"/>
      <c r="R2387" s="190"/>
      <c r="S2387" s="190"/>
      <c r="T2387" s="190"/>
      <c r="U2387" s="190"/>
      <c r="V2387" s="190"/>
      <c r="W2387" s="190"/>
      <c r="X2387" s="189"/>
      <c r="Y2387" s="324" t="s">
        <v>85</v>
      </c>
      <c r="Z2387" s="324" t="s">
        <v>85</v>
      </c>
      <c r="AA2387" s="324" t="s">
        <v>85</v>
      </c>
      <c r="AB2387" s="324" t="s">
        <v>85</v>
      </c>
      <c r="AC2387" s="324" t="s">
        <v>85</v>
      </c>
      <c r="AD2387" s="324" t="s">
        <v>85</v>
      </c>
      <c r="AE2387" s="324" t="s">
        <v>85</v>
      </c>
      <c r="AF2387" s="324" t="s">
        <v>85</v>
      </c>
      <c r="AG2387" s="324" t="s">
        <v>85</v>
      </c>
      <c r="AH2387" s="324" t="s">
        <v>85</v>
      </c>
      <c r="AI2387" s="324" t="s">
        <v>85</v>
      </c>
      <c r="AJ2387" s="280" t="s">
        <v>85</v>
      </c>
      <c r="AK2387" s="280" t="s">
        <v>85</v>
      </c>
      <c r="AL2387" s="280" t="s">
        <v>85</v>
      </c>
      <c r="AM2387" s="280" t="s">
        <v>85</v>
      </c>
      <c r="AN2387" s="280" t="s">
        <v>85</v>
      </c>
      <c r="AO2387" s="280" t="s">
        <v>85</v>
      </c>
      <c r="AP2387" s="280" t="s">
        <v>85</v>
      </c>
      <c r="AQ2387" s="280" t="s">
        <v>85</v>
      </c>
      <c r="AR2387" s="280" t="s">
        <v>85</v>
      </c>
      <c r="AS2387" s="280" t="s">
        <v>85</v>
      </c>
      <c r="AT2387" s="280" t="s">
        <v>85</v>
      </c>
      <c r="AU2387" s="280" t="s">
        <v>85</v>
      </c>
      <c r="AV2387" s="280" t="s">
        <v>85</v>
      </c>
      <c r="AW2387" s="280" t="s">
        <v>85</v>
      </c>
      <c r="AX2387" s="103">
        <f>[6]TCHAD!BA2283-[6]TCHAD!BA2282</f>
        <v>24.088393417173581</v>
      </c>
      <c r="AY2387" s="189"/>
      <c r="AZ2387" s="103">
        <v>10.874723477446196</v>
      </c>
      <c r="BA2387" s="103">
        <v>11.139319491742796</v>
      </c>
      <c r="BB2387" s="103">
        <v>10.342875898483225</v>
      </c>
      <c r="BC2387" s="103">
        <v>10.620203772133035</v>
      </c>
      <c r="BD2387" s="103">
        <v>17.109703175803929</v>
      </c>
      <c r="BE2387" s="103">
        <v>17.672745991696413</v>
      </c>
      <c r="BF2387" s="103">
        <f>[6]TCHAD!BH2283-[6]TCHAD!BH2282</f>
        <v>21.196124745533396</v>
      </c>
      <c r="BG2387" s="103">
        <v>15.625569066743353</v>
      </c>
      <c r="BH2387" s="103">
        <v>14.976449014980123</v>
      </c>
      <c r="BI2387" s="103">
        <v>16.127839270295855</v>
      </c>
      <c r="BJ2387" s="103">
        <v>16.406531129921731</v>
      </c>
      <c r="BK2387" s="103">
        <v>18.193253010498516</v>
      </c>
      <c r="BL2387" s="103">
        <v>18.458679390151307</v>
      </c>
      <c r="BM2387" s="103">
        <v>18.789265188471759</v>
      </c>
      <c r="BN2387" s="103">
        <v>18.991229106840933</v>
      </c>
      <c r="BO2387" s="103">
        <f>[6]TCHAD!BQ2283-[6]TCHAD!BQ2282</f>
        <v>27.148074980067793</v>
      </c>
      <c r="BP2387" s="103">
        <v>16.999369888015362</v>
      </c>
      <c r="BQ2387" s="103">
        <v>16.999369888015362</v>
      </c>
      <c r="BR2387" s="103">
        <v>18.375381297714483</v>
      </c>
      <c r="BS2387" s="103">
        <v>21.426376155812079</v>
      </c>
      <c r="BT2387" s="103">
        <v>18.451370945096247</v>
      </c>
      <c r="BU2387" s="103">
        <v>19.875162846617233</v>
      </c>
      <c r="BV2387" s="103">
        <v>21.106562366177954</v>
      </c>
      <c r="BW2387" s="103">
        <v>17.981845892857482</v>
      </c>
      <c r="BX2387" s="103">
        <v>19.074081476970559</v>
      </c>
      <c r="BY2387" s="103">
        <v>19.766983980437772</v>
      </c>
      <c r="BZ2387" s="102">
        <v>18.12815937060779</v>
      </c>
      <c r="CA2387" s="103">
        <f>[6]TCHAD!CC2283-[6]TCHAD!CC2282</f>
        <v>27.033492681313945</v>
      </c>
      <c r="CB2387" s="103">
        <v>15.408813173684933</v>
      </c>
      <c r="CC2387" s="103">
        <v>15.403331016386847</v>
      </c>
      <c r="CD2387" s="103">
        <v>16.046597912281253</v>
      </c>
      <c r="CE2387" s="103">
        <v>15.842689716894373</v>
      </c>
      <c r="CF2387" s="103">
        <v>15.862632728810542</v>
      </c>
      <c r="CG2387" s="103">
        <v>16.593064829155256</v>
      </c>
      <c r="CH2387" s="103">
        <v>15.593805643970409</v>
      </c>
      <c r="CI2387" s="103">
        <v>15.797438349666901</v>
      </c>
      <c r="CJ2387" s="102">
        <v>15.625871869627332</v>
      </c>
      <c r="CK2387" s="102">
        <v>15.880322759749522</v>
      </c>
      <c r="CL2387" s="103">
        <f>[6]TCHAD!CN2283-[6]TCHAD!CN2282</f>
        <v>25.328402752193867</v>
      </c>
      <c r="CM2387" s="103">
        <v>14.083313180746519</v>
      </c>
      <c r="CN2387" s="103">
        <v>13.914897719921459</v>
      </c>
      <c r="CO2387" s="103">
        <v>13.739220669559124</v>
      </c>
      <c r="CP2387" s="103">
        <v>12.79696033407151</v>
      </c>
      <c r="CQ2387" s="103">
        <v>13.5943444563848</v>
      </c>
      <c r="CR2387" s="103">
        <v>14.405753510321468</v>
      </c>
      <c r="CS2387" s="103">
        <v>12.626972767648777</v>
      </c>
      <c r="CT2387" s="103">
        <v>13.156434080994998</v>
      </c>
      <c r="CU2387" s="103">
        <v>14.218783628242971</v>
      </c>
      <c r="CV2387" s="103">
        <v>12.728471693320564</v>
      </c>
      <c r="CW2387" s="103">
        <v>13.094199240036296</v>
      </c>
      <c r="CX2387" s="103">
        <v>20.901808741493891</v>
      </c>
      <c r="CY2387" s="103">
        <v>21.146226278812652</v>
      </c>
      <c r="CZ2387" s="103">
        <v>21.722354566126604</v>
      </c>
      <c r="DA2387" s="103">
        <f>[6]TCHAD!CZ2283-[6]TCHAD!CZ2282</f>
        <v>21.301167963908238</v>
      </c>
      <c r="DB2387" s="102">
        <v>18.787106240017362</v>
      </c>
      <c r="DC2387" s="102">
        <v>19.268826422553921</v>
      </c>
      <c r="DD2387" s="102">
        <v>20.004052708516983</v>
      </c>
      <c r="DE2387" s="102">
        <v>18.693713892948701</v>
      </c>
      <c r="DF2387" s="102">
        <v>19.136135157972106</v>
      </c>
      <c r="DG2387" s="102">
        <v>19.802252574031307</v>
      </c>
      <c r="DH2387" s="102">
        <v>18.595069095947228</v>
      </c>
      <c r="DI2387" s="102">
        <v>19.149977733690175</v>
      </c>
      <c r="DJ2387" s="102">
        <v>19.853411202319673</v>
      </c>
      <c r="DK2387" s="102">
        <v>18.734566803380524</v>
      </c>
      <c r="DL2387" s="102">
        <v>19.297354193118068</v>
      </c>
      <c r="DM2387" s="102">
        <v>19.797494433864667</v>
      </c>
      <c r="DN2387" s="104">
        <f>[6]TCHAD!DM2283-[6]TCHAD!DM2282</f>
        <v>19.426211093668705</v>
      </c>
      <c r="DO2387" s="102">
        <v>19.797494433864667</v>
      </c>
      <c r="DP2387" s="102">
        <v>16.749970727428387</v>
      </c>
      <c r="DQ2387" s="102">
        <v>17.033343372525856</v>
      </c>
      <c r="DR2387" s="102">
        <v>17.689217102949023</v>
      </c>
      <c r="DS2387" s="102">
        <v>16.767595430082615</v>
      </c>
      <c r="DT2387" s="102">
        <v>17.099398669310656</v>
      </c>
      <c r="DU2387" s="102">
        <v>17.483304998015416</v>
      </c>
      <c r="DV2387" s="105">
        <f>[6]TCHAD!DW2283-[6]TCHAD!DW2282</f>
        <v>17.208528255001077</v>
      </c>
      <c r="DW2387" s="106">
        <f>[6]TCHAD!DX2283-[6]TCHAD!DX2282</f>
        <v>17.374513147057002</v>
      </c>
      <c r="DX2387" s="107">
        <f>[6]TCHAD!DY2283-[6]TCHAD!DY2282</f>
        <v>17.774693723653279</v>
      </c>
      <c r="DZ2387" s="103">
        <f>[6]TCHAD!EA2283-[6]TCHAD!EA2282</f>
        <v>16.257667412657256</v>
      </c>
      <c r="EB2387" s="102" t="str">
        <f t="shared" si="2416"/>
        <v>…</v>
      </c>
      <c r="EC2387" s="103">
        <f>[6]TCHAD!ED2283-[6]TCHAD!ED2282</f>
        <v>15.00687430342073</v>
      </c>
      <c r="ED2387" s="102"/>
      <c r="EE2387" s="102"/>
      <c r="EF2387" s="103">
        <f>[6]TCHAD!EG2283-[6]TCHAD!EG2282</f>
        <v>13.959415455991671</v>
      </c>
      <c r="EI2387" s="103">
        <f>[6]TCHAD!EJ2283-[6]TCHAD!EJ2282</f>
        <v>12.97795429651112</v>
      </c>
      <c r="EL2387" s="103">
        <f>[6]TCHAD!EM2283-[6]TCHAD!EM2282</f>
        <v>12.088731818576452</v>
      </c>
      <c r="EO2387" s="103">
        <f>[6]TCHAD!EP2283-[6]TCHAD!EP2282</f>
        <v>11.267949568161388</v>
      </c>
      <c r="EP2387" s="102">
        <f t="shared" si="2414"/>
        <v>25.328402752193867</v>
      </c>
      <c r="EQ2387" s="102">
        <f t="shared" si="2415"/>
        <v>21.146226278812652</v>
      </c>
    </row>
    <row r="2388" spans="1:147" ht="15.5" x14ac:dyDescent="0.35">
      <c r="A2388" s="56" t="s">
        <v>611</v>
      </c>
      <c r="B2388" s="190"/>
      <c r="C2388" s="190"/>
      <c r="D2388" s="190"/>
      <c r="E2388" s="190"/>
      <c r="F2388" s="190"/>
      <c r="G2388" s="190"/>
      <c r="H2388" s="190"/>
      <c r="I2388" s="190"/>
      <c r="J2388" s="190"/>
      <c r="K2388" s="190"/>
      <c r="L2388" s="190"/>
      <c r="M2388" s="190"/>
      <c r="N2388" s="190"/>
      <c r="O2388" s="190"/>
      <c r="P2388" s="190"/>
      <c r="Q2388" s="190"/>
      <c r="R2388" s="190"/>
      <c r="S2388" s="190"/>
      <c r="T2388" s="190"/>
      <c r="U2388" s="190"/>
      <c r="V2388" s="190"/>
      <c r="W2388" s="190"/>
      <c r="X2388" s="189"/>
      <c r="Y2388" s="324" t="s">
        <v>85</v>
      </c>
      <c r="Z2388" s="324" t="s">
        <v>85</v>
      </c>
      <c r="AA2388" s="324" t="s">
        <v>85</v>
      </c>
      <c r="AB2388" s="324" t="s">
        <v>85</v>
      </c>
      <c r="AC2388" s="324" t="s">
        <v>85</v>
      </c>
      <c r="AD2388" s="324" t="s">
        <v>85</v>
      </c>
      <c r="AE2388" s="324" t="s">
        <v>85</v>
      </c>
      <c r="AF2388" s="324" t="s">
        <v>85</v>
      </c>
      <c r="AG2388" s="324" t="s">
        <v>85</v>
      </c>
      <c r="AH2388" s="324" t="s">
        <v>85</v>
      </c>
      <c r="AI2388" s="324" t="s">
        <v>85</v>
      </c>
      <c r="AJ2388" s="280" t="s">
        <v>85</v>
      </c>
      <c r="AK2388" s="280" t="s">
        <v>85</v>
      </c>
      <c r="AL2388" s="280" t="s">
        <v>85</v>
      </c>
      <c r="AM2388" s="280" t="s">
        <v>85</v>
      </c>
      <c r="AN2388" s="280" t="s">
        <v>85</v>
      </c>
      <c r="AO2388" s="280" t="s">
        <v>85</v>
      </c>
      <c r="AP2388" s="280" t="s">
        <v>85</v>
      </c>
      <c r="AQ2388" s="280" t="s">
        <v>85</v>
      </c>
      <c r="AR2388" s="280" t="s">
        <v>85</v>
      </c>
      <c r="AS2388" s="280" t="s">
        <v>85</v>
      </c>
      <c r="AT2388" s="280" t="s">
        <v>85</v>
      </c>
      <c r="AU2388" s="280" t="s">
        <v>85</v>
      </c>
      <c r="AV2388" s="280" t="s">
        <v>85</v>
      </c>
      <c r="AW2388" s="280" t="s">
        <v>85</v>
      </c>
      <c r="AX2388" s="189">
        <f>((AX2382*AX$2630)+(AX2383*AX$2631)+(AX2384*AX$2632)+(AX2385*AX$2633)+(AX2386*AX$2634)+(AX2387*AX$2635))/AX$2629</f>
        <v>20.749073377605281</v>
      </c>
      <c r="AY2388" s="189"/>
      <c r="AZ2388" s="189">
        <v>12.052898480504359</v>
      </c>
      <c r="BA2388" s="189">
        <v>12.250796736590068</v>
      </c>
      <c r="BB2388" s="189">
        <v>12.877803497346283</v>
      </c>
      <c r="BC2388" s="189">
        <v>13.569569367803854</v>
      </c>
      <c r="BD2388" s="189">
        <v>14.348621078492675</v>
      </c>
      <c r="BE2388" s="189">
        <v>14.653329388811025</v>
      </c>
      <c r="BF2388" s="189">
        <f>((BF2382*BF$2630)+(BF2383*BF$2631)+(BF2384*BF$2632)+(BF2385*BF$2633)+(BF2386*BF$2634)+(BF2387*BF$2635))/BF$2629</f>
        <v>18.793787787455198</v>
      </c>
      <c r="BG2388" s="189">
        <v>12.181577534539436</v>
      </c>
      <c r="BH2388" s="189">
        <v>12.944111836589997</v>
      </c>
      <c r="BI2388" s="189">
        <v>14.083400654305832</v>
      </c>
      <c r="BJ2388" s="189">
        <v>15.455063808146608</v>
      </c>
      <c r="BK2388" s="189">
        <v>14.872077866733008</v>
      </c>
      <c r="BL2388" s="189">
        <v>16.022920048865387</v>
      </c>
      <c r="BM2388" s="189">
        <v>15.020708900423998</v>
      </c>
      <c r="BN2388" s="189">
        <v>16.187535984146106</v>
      </c>
      <c r="BO2388" s="189">
        <f>((BO2382*BO$2630)+(BO2383*BO$2631)+(BO2384*BO$2632)+(BO2385*BO$2633)+(BO2386*BO$2634)+(BO2387*BO$2635))/BO$2629</f>
        <v>18.424075378723479</v>
      </c>
      <c r="BP2388" s="189">
        <v>14.980884022533804</v>
      </c>
      <c r="BQ2388" s="189">
        <v>13.983344594612504</v>
      </c>
      <c r="BR2388" s="189">
        <v>18.588788543867359</v>
      </c>
      <c r="BS2388" s="189">
        <v>19.720010954541788</v>
      </c>
      <c r="BT2388" s="189">
        <v>16.434835694102809</v>
      </c>
      <c r="BU2388" s="189">
        <v>17.891662967095293</v>
      </c>
      <c r="BV2388" s="189">
        <v>19.824298362718995</v>
      </c>
      <c r="BW2388" s="189">
        <v>14.163604848627918</v>
      </c>
      <c r="BX2388" s="189">
        <v>15.093005605787521</v>
      </c>
      <c r="BY2388" s="189">
        <v>16.056296403715862</v>
      </c>
      <c r="BZ2388" s="190">
        <v>13.893821815457393</v>
      </c>
      <c r="CA2388" s="189">
        <f>((CA2382*CA$2630)+(CA2383*CA$2631)+(CA2384*CA$2632)+(CA2385*CA$2633)+(CA2386*CA$2634)+(CA2387*CA$2635))/CA$2629</f>
        <v>23.119294458656235</v>
      </c>
      <c r="CB2388" s="189">
        <v>9.6641167108070967</v>
      </c>
      <c r="CC2388" s="189">
        <v>9.7573565940625695</v>
      </c>
      <c r="CD2388" s="189">
        <v>10.292933827430522</v>
      </c>
      <c r="CE2388" s="189">
        <v>14.278628758901183</v>
      </c>
      <c r="CF2388" s="189">
        <v>14.424996827407551</v>
      </c>
      <c r="CG2388" s="189">
        <v>15.401864078468503</v>
      </c>
      <c r="CH2388" s="189">
        <v>13.888834098269129</v>
      </c>
      <c r="CI2388" s="189">
        <v>14.337106437184239</v>
      </c>
      <c r="CJ2388" s="190">
        <v>13.713890119285804</v>
      </c>
      <c r="CK2388" s="190">
        <v>13.990312993354662</v>
      </c>
      <c r="CL2388" s="189">
        <f>((CL2382*CL$2630)+(CL2383*CL$2631)+(CL2384*CL$2632)+(CL2385*CL$2633)+(CL2386*CL$2634)+(CL2387*CL$2635))/CL$2629</f>
        <v>25.600113563041116</v>
      </c>
      <c r="CM2388" s="189">
        <v>10.245513465804418</v>
      </c>
      <c r="CN2388" s="189">
        <v>16.205019675623724</v>
      </c>
      <c r="CO2388" s="189">
        <v>16.121291911594742</v>
      </c>
      <c r="CP2388" s="189">
        <v>14.872650508837451</v>
      </c>
      <c r="CQ2388" s="189">
        <v>16.06059637030523</v>
      </c>
      <c r="CR2388" s="189">
        <v>16.952231020232428</v>
      </c>
      <c r="CS2388" s="189">
        <v>12.866859741541191</v>
      </c>
      <c r="CT2388" s="189">
        <v>13.512898331601667</v>
      </c>
      <c r="CU2388" s="189">
        <v>15.070736176848357</v>
      </c>
      <c r="CV2388" s="189">
        <v>13.146163360725172</v>
      </c>
      <c r="CW2388" s="189">
        <v>13.669004221562155</v>
      </c>
      <c r="CX2388" s="189">
        <v>16.464568370496814</v>
      </c>
      <c r="CY2388" s="189">
        <v>16.76967870948652</v>
      </c>
      <c r="CZ2388" s="189">
        <v>17.571118092910972</v>
      </c>
      <c r="DA2388" s="189">
        <f t="shared" ref="DA2388" si="2417">((DA2382*DA$2630)+(DA2383*DA$2631)+(DA2384*DA$2632)+(DA2385*DA$2633)+(DA2386*DA$2634)+(DA2387*DA$2635))/DA$2629</f>
        <v>23.035210344350826</v>
      </c>
      <c r="DB2388" s="190">
        <v>14.789839946878477</v>
      </c>
      <c r="DC2388" s="190">
        <v>15.285039726660097</v>
      </c>
      <c r="DD2388" s="190">
        <v>15.794192212656625</v>
      </c>
      <c r="DE2388" s="190">
        <v>15.84155047585584</v>
      </c>
      <c r="DF2388" s="190">
        <v>16.383482177155141</v>
      </c>
      <c r="DG2388" s="190">
        <v>17.066361331370967</v>
      </c>
      <c r="DH2388" s="190">
        <v>16.685480132521707</v>
      </c>
      <c r="DI2388" s="190">
        <v>17.245355549729492</v>
      </c>
      <c r="DJ2388" s="190">
        <v>17.948952109020869</v>
      </c>
      <c r="DK2388" s="190">
        <v>16.697961789770527</v>
      </c>
      <c r="DL2388" s="190">
        <v>17.169429946637116</v>
      </c>
      <c r="DM2388" s="190">
        <v>17.884468281707914</v>
      </c>
      <c r="DN2388" s="283">
        <f t="shared" ref="DN2388" si="2418">((DN2382*DN$2630)+(DN2383*DN$2631)+(DN2384*DN$2632)+(DN2385*DN$2633)+(DN2386*DN$2634)+(DN2387*DN$2635))/DN$2629</f>
        <v>25.609772351765347</v>
      </c>
      <c r="DO2388" s="190">
        <v>17.884468281707914</v>
      </c>
      <c r="DP2388" s="190">
        <v>15.088383487582886</v>
      </c>
      <c r="DQ2388" s="190">
        <v>15.403084830502692</v>
      </c>
      <c r="DR2388" s="190">
        <v>15.969592527672701</v>
      </c>
      <c r="DS2388" s="190">
        <v>21.381664049610933</v>
      </c>
      <c r="DT2388" s="190">
        <v>21.803724813978683</v>
      </c>
      <c r="DU2388" s="190">
        <v>22.084718437701291</v>
      </c>
      <c r="DV2388" s="191">
        <f>((DV2382*DV$2630)+(DV2383*DV$2631)+(DV2384*DV$2632)+(DV2385*DV$2633)+(DV2386*DV$2634)+(DV2387*DV$2635))/DV$2629</f>
        <v>21.769882359327344</v>
      </c>
      <c r="DW2388" s="192">
        <f>((DW2382*DW$2630)+(DW2383*DW$2631)+(DW2384*DW$2632)+(DW2385*DW$2633)+(DW2386*DW$2634)+(DW2387*DW$2635))/DW$2629</f>
        <v>22.236041992575853</v>
      </c>
      <c r="DX2388" s="193">
        <f>((DX2382*DX$2630)+(DX2383*DX$2631)+(DX2384*DX$2632)+(DX2385*DX$2633)+(DX2386*DX$2634)+(DX2387*DX$2635))/DX$2629</f>
        <v>22.062096334692232</v>
      </c>
      <c r="DZ2388" s="189">
        <f>((DZ2382*DZ$2630)+(DZ2383*DZ$2631)+(DZ2384*DZ$2632)+(DZ2385*DZ$2633)+(DZ2386*DZ$2634)+(DZ2387*DZ$2635))/DZ$2629</f>
        <v>19.980579436410999</v>
      </c>
      <c r="EB2388" s="102" t="str">
        <f t="shared" si="2416"/>
        <v>…</v>
      </c>
      <c r="EC2388" s="189">
        <f>((EC2382*EC$2630)+(EC2383*EC$2631)+(EC2384*EC$2632)+(EC2385*EC$2633)+(EC2386*EC$2634)+(EC2387*EC$2635))/EC$2629</f>
        <v>17.811904123715614</v>
      </c>
      <c r="ED2388" s="102"/>
      <c r="EE2388" s="102"/>
      <c r="EF2388" s="189">
        <f>((EF2382*EF$2630)+(EF2383*EF$2631)+(EF2384*EF$2632)+(EF2385*EF$2633)+(EF2386*EF$2634)+(EF2387*EF$2635))/EF$2629</f>
        <v>15.680561598434711</v>
      </c>
      <c r="EI2388" s="189">
        <f>((EI2382*EI$2630)+(EI2383*EI$2631)+(EI2384*EI$2632)+(EI2385*EI$2633)+(EI2386*EI$2634)+(EI2387*EI$2635))/EI$2629</f>
        <v>13.460995773024695</v>
      </c>
      <c r="EL2388" s="189">
        <f>((EL2382*EL$2630)+(EL2383*EL$2631)+(EL2384*EL$2632)+(EL2385*EL$2633)+(EL2386*EL$2634)+(EL2387*EL$2635))/EL$2629</f>
        <v>11.409422343418123</v>
      </c>
      <c r="EO2388" s="189">
        <f>((EO2382*EO$2630)+(EO2383*EO$2631)+(EO2384*EO$2632)+(EO2385*EO$2633)+(EO2386*EO$2634)+(EO2387*EO$2635))/EO$2629</f>
        <v>9.5116481577993142</v>
      </c>
      <c r="EP2388" s="102">
        <f t="shared" si="2414"/>
        <v>25.600113563041116</v>
      </c>
      <c r="EQ2388" s="102">
        <f t="shared" si="2415"/>
        <v>16.76967870948652</v>
      </c>
    </row>
    <row r="2389" spans="1:147" ht="15.5" x14ac:dyDescent="0.35">
      <c r="A2389" s="56"/>
      <c r="B2389" s="190"/>
      <c r="C2389" s="190"/>
      <c r="D2389" s="190"/>
      <c r="E2389" s="190"/>
      <c r="F2389" s="190"/>
      <c r="G2389" s="190"/>
      <c r="H2389" s="190"/>
      <c r="I2389" s="190"/>
      <c r="J2389" s="190"/>
      <c r="K2389" s="190"/>
      <c r="L2389" s="190"/>
      <c r="M2389" s="190"/>
      <c r="N2389" s="190"/>
      <c r="O2389" s="190"/>
      <c r="P2389" s="190"/>
      <c r="Q2389" s="190"/>
      <c r="R2389" s="190"/>
      <c r="S2389" s="190"/>
      <c r="T2389" s="190"/>
      <c r="U2389" s="190"/>
      <c r="V2389" s="190"/>
      <c r="W2389" s="190"/>
      <c r="X2389" s="189"/>
      <c r="Y2389" s="375"/>
      <c r="Z2389" s="376"/>
      <c r="AA2389" s="376"/>
      <c r="AB2389" s="376"/>
      <c r="AC2389" s="376"/>
      <c r="AD2389" s="376"/>
      <c r="AE2389" s="376"/>
      <c r="AF2389" s="190"/>
      <c r="AG2389" s="190"/>
      <c r="AH2389" s="190"/>
      <c r="AI2389" s="190"/>
      <c r="AJ2389" s="189"/>
      <c r="AK2389" s="189"/>
      <c r="AL2389" s="189"/>
      <c r="AM2389" s="189"/>
      <c r="AN2389" s="189"/>
      <c r="AO2389" s="189"/>
      <c r="AP2389" s="189"/>
      <c r="AQ2389" s="189"/>
      <c r="AR2389" s="189"/>
      <c r="AS2389" s="189"/>
      <c r="AT2389" s="189"/>
      <c r="AU2389" s="189"/>
      <c r="AV2389" s="189"/>
      <c r="AW2389" s="189"/>
      <c r="AX2389" s="189"/>
      <c r="AY2389" s="189"/>
      <c r="AZ2389" s="189"/>
      <c r="BA2389" s="189"/>
      <c r="BB2389" s="189"/>
      <c r="BC2389" s="189"/>
      <c r="BD2389" s="189"/>
      <c r="BE2389" s="189"/>
      <c r="BF2389" s="189"/>
      <c r="BG2389" s="189"/>
      <c r="BH2389" s="189"/>
      <c r="BI2389" s="189"/>
      <c r="BJ2389" s="189"/>
      <c r="BK2389" s="189"/>
      <c r="BL2389" s="189"/>
      <c r="BM2389" s="189"/>
      <c r="BN2389" s="189"/>
      <c r="BO2389" s="189"/>
      <c r="BP2389" s="189"/>
      <c r="BQ2389" s="189"/>
      <c r="BR2389" s="189"/>
      <c r="BS2389" s="189"/>
      <c r="BT2389" s="189"/>
      <c r="BU2389" s="189"/>
      <c r="BV2389" s="189"/>
      <c r="BW2389" s="189"/>
      <c r="BX2389" s="189"/>
      <c r="BY2389" s="189"/>
      <c r="BZ2389" s="190"/>
      <c r="CA2389" s="189"/>
      <c r="CB2389" s="189"/>
      <c r="CC2389" s="189"/>
      <c r="CD2389" s="189"/>
      <c r="CE2389" s="189"/>
      <c r="CF2389" s="189"/>
      <c r="CG2389" s="189"/>
      <c r="CH2389" s="189"/>
      <c r="CI2389" s="189"/>
      <c r="CJ2389" s="190"/>
      <c r="CK2389" s="190"/>
      <c r="CL2389" s="189"/>
      <c r="CM2389" s="189"/>
      <c r="CN2389" s="189"/>
      <c r="CO2389" s="189"/>
      <c r="CP2389" s="189"/>
      <c r="CQ2389" s="189"/>
      <c r="CR2389" s="189"/>
      <c r="CS2389" s="189"/>
      <c r="CT2389" s="189"/>
      <c r="CU2389" s="189"/>
      <c r="CV2389" s="189"/>
      <c r="CW2389" s="189"/>
      <c r="CX2389" s="189"/>
      <c r="CY2389" s="189"/>
      <c r="CZ2389" s="189"/>
      <c r="DA2389" s="189"/>
      <c r="DB2389" s="190"/>
      <c r="DC2389" s="190"/>
      <c r="DD2389" s="190"/>
      <c r="DE2389" s="190"/>
      <c r="DF2389" s="190"/>
      <c r="DG2389" s="190"/>
      <c r="DH2389" s="190"/>
      <c r="DI2389" s="190"/>
      <c r="DJ2389" s="190"/>
      <c r="DK2389" s="190"/>
      <c r="DL2389" s="190"/>
      <c r="DM2389" s="190"/>
      <c r="DN2389" s="283"/>
      <c r="DO2389" s="190"/>
      <c r="DP2389" s="190"/>
      <c r="DQ2389" s="190"/>
      <c r="DR2389" s="190"/>
      <c r="DS2389" s="190"/>
      <c r="DT2389" s="190"/>
      <c r="DU2389" s="190"/>
      <c r="DV2389" s="191"/>
      <c r="DW2389" s="192"/>
      <c r="DX2389" s="193"/>
      <c r="DZ2389" s="189"/>
      <c r="EC2389" s="189"/>
      <c r="EF2389" s="189"/>
      <c r="EI2389" s="189"/>
      <c r="EL2389" s="189"/>
      <c r="EO2389" s="189"/>
      <c r="EP2389" s="128">
        <f>EP2388*CL$2565/100</f>
        <v>14500.500098249453</v>
      </c>
      <c r="EQ2389" s="128">
        <f>EQ2388*CY$2565/100</f>
        <v>11639.951897592457</v>
      </c>
    </row>
    <row r="2390" spans="1:147" ht="15.5" x14ac:dyDescent="0.35">
      <c r="A2390" s="126" t="s">
        <v>740</v>
      </c>
      <c r="B2390" s="190"/>
      <c r="C2390" s="190"/>
      <c r="D2390" s="190"/>
      <c r="E2390" s="190"/>
      <c r="F2390" s="190"/>
      <c r="G2390" s="190"/>
      <c r="H2390" s="190"/>
      <c r="I2390" s="190"/>
      <c r="J2390" s="190"/>
      <c r="K2390" s="190"/>
      <c r="L2390" s="190"/>
      <c r="M2390" s="190"/>
      <c r="N2390" s="190"/>
      <c r="O2390" s="190"/>
      <c r="P2390" s="190"/>
      <c r="Q2390" s="190"/>
      <c r="R2390" s="190"/>
      <c r="S2390" s="190"/>
      <c r="T2390" s="190"/>
      <c r="U2390" s="190"/>
      <c r="V2390" s="190"/>
      <c r="W2390" s="190"/>
      <c r="X2390" s="189"/>
      <c r="Y2390" s="375"/>
      <c r="Z2390" s="376"/>
      <c r="AA2390" s="376"/>
      <c r="AB2390" s="376"/>
      <c r="AC2390" s="376"/>
      <c r="AD2390" s="376"/>
      <c r="AE2390" s="376"/>
      <c r="AF2390" s="190"/>
      <c r="AG2390" s="190"/>
      <c r="AH2390" s="190"/>
      <c r="AI2390" s="190"/>
      <c r="AJ2390" s="189"/>
      <c r="AK2390" s="189"/>
      <c r="AL2390" s="189"/>
      <c r="AM2390" s="189"/>
      <c r="AN2390" s="189"/>
      <c r="AO2390" s="189"/>
      <c r="AP2390" s="189"/>
      <c r="AQ2390" s="189"/>
      <c r="AR2390" s="189"/>
      <c r="AS2390" s="189"/>
      <c r="AT2390" s="189"/>
      <c r="AU2390" s="189"/>
      <c r="AV2390" s="189"/>
      <c r="AW2390" s="189"/>
      <c r="AX2390" s="189"/>
      <c r="AY2390" s="189"/>
      <c r="AZ2390" s="189"/>
      <c r="BA2390" s="189"/>
      <c r="BB2390" s="189"/>
      <c r="BC2390" s="189"/>
      <c r="BD2390" s="189"/>
      <c r="BE2390" s="189"/>
      <c r="BF2390" s="189"/>
      <c r="BG2390" s="189"/>
      <c r="BH2390" s="189"/>
      <c r="BI2390" s="189"/>
      <c r="BJ2390" s="189"/>
      <c r="BK2390" s="189"/>
      <c r="BL2390" s="189"/>
      <c r="BM2390" s="189"/>
      <c r="BN2390" s="189"/>
      <c r="BO2390" s="189"/>
      <c r="BP2390" s="189"/>
      <c r="BQ2390" s="189"/>
      <c r="BR2390" s="189"/>
      <c r="BS2390" s="189"/>
      <c r="BT2390" s="189"/>
      <c r="BU2390" s="189"/>
      <c r="BV2390" s="189"/>
      <c r="BW2390" s="189"/>
      <c r="BX2390" s="189"/>
      <c r="BY2390" s="189"/>
      <c r="BZ2390" s="190"/>
      <c r="CA2390" s="189"/>
      <c r="CB2390" s="189"/>
      <c r="CC2390" s="189"/>
      <c r="CD2390" s="189"/>
      <c r="CE2390" s="189"/>
      <c r="CF2390" s="189"/>
      <c r="CG2390" s="189"/>
      <c r="CH2390" s="189"/>
      <c r="CI2390" s="189"/>
      <c r="CJ2390" s="190"/>
      <c r="CK2390" s="190"/>
      <c r="CL2390" s="189"/>
      <c r="CM2390" s="189"/>
      <c r="CN2390" s="189"/>
      <c r="CO2390" s="189"/>
      <c r="CP2390" s="189"/>
      <c r="CQ2390" s="189"/>
      <c r="CR2390" s="189"/>
      <c r="CS2390" s="189"/>
      <c r="CT2390" s="189"/>
      <c r="CU2390" s="189"/>
      <c r="CV2390" s="189"/>
      <c r="CW2390" s="189"/>
      <c r="CX2390" s="189"/>
      <c r="CY2390" s="189"/>
      <c r="CZ2390" s="189"/>
      <c r="DA2390" s="189"/>
      <c r="DB2390" s="190"/>
      <c r="DC2390" s="190"/>
      <c r="DD2390" s="190"/>
      <c r="DE2390" s="190"/>
      <c r="DF2390" s="190"/>
      <c r="DG2390" s="190"/>
      <c r="DH2390" s="190"/>
      <c r="DI2390" s="190"/>
      <c r="DJ2390" s="190"/>
      <c r="DK2390" s="190"/>
      <c r="DL2390" s="190"/>
      <c r="DM2390" s="190"/>
      <c r="DN2390" s="283"/>
      <c r="DO2390" s="190"/>
      <c r="DP2390" s="190"/>
      <c r="DQ2390" s="190"/>
      <c r="DR2390" s="190"/>
      <c r="DS2390" s="190"/>
      <c r="DT2390" s="190"/>
      <c r="DU2390" s="190"/>
      <c r="DV2390" s="191"/>
      <c r="DW2390" s="192"/>
      <c r="DX2390" s="193"/>
      <c r="DZ2390" s="189"/>
      <c r="EC2390" s="189"/>
      <c r="EF2390" s="189"/>
      <c r="EI2390" s="189"/>
      <c r="EL2390" s="189"/>
      <c r="EO2390" s="189"/>
      <c r="EP2390" s="128">
        <f>0.1*Z$2565/100</f>
        <v>46.755328038036716</v>
      </c>
      <c r="EQ2390" s="128">
        <f>(5042.6/CY$2565)*100</f>
        <v>7.2648738246029385</v>
      </c>
    </row>
    <row r="2391" spans="1:147" ht="15.5" x14ac:dyDescent="0.35">
      <c r="A2391" s="56" t="s">
        <v>482</v>
      </c>
      <c r="B2391" s="190"/>
      <c r="C2391" s="190"/>
      <c r="D2391" s="190"/>
      <c r="E2391" s="190"/>
      <c r="F2391" s="190"/>
      <c r="G2391" s="190"/>
      <c r="H2391" s="190"/>
      <c r="I2391" s="190"/>
      <c r="J2391" s="190"/>
      <c r="K2391" s="190"/>
      <c r="L2391" s="190"/>
      <c r="M2391" s="190"/>
      <c r="N2391" s="190"/>
      <c r="O2391" s="190"/>
      <c r="P2391" s="190"/>
      <c r="Q2391" s="190"/>
      <c r="R2391" s="190"/>
      <c r="S2391" s="190"/>
      <c r="T2391" s="190"/>
      <c r="U2391" s="190"/>
      <c r="V2391" s="190"/>
      <c r="W2391" s="190"/>
      <c r="X2391" s="189"/>
      <c r="Y2391" s="324" t="s">
        <v>85</v>
      </c>
      <c r="Z2391" s="324" t="s">
        <v>85</v>
      </c>
      <c r="AA2391" s="324" t="s">
        <v>85</v>
      </c>
      <c r="AB2391" s="324" t="s">
        <v>85</v>
      </c>
      <c r="AC2391" s="324" t="s">
        <v>85</v>
      </c>
      <c r="AD2391" s="324" t="s">
        <v>85</v>
      </c>
      <c r="AE2391" s="324" t="s">
        <v>85</v>
      </c>
      <c r="AF2391" s="103">
        <f t="shared" ref="AF2391:AX2397" si="2419">AF2373+AF2382</f>
        <v>9.8451980111379971</v>
      </c>
      <c r="AG2391" s="103">
        <f t="shared" si="2419"/>
        <v>11.0692241867227</v>
      </c>
      <c r="AH2391" s="103">
        <f t="shared" si="2419"/>
        <v>11.066328147701164</v>
      </c>
      <c r="AI2391" s="103">
        <f t="shared" si="2419"/>
        <v>11.320153568165242</v>
      </c>
      <c r="AJ2391" s="103">
        <f t="shared" si="2419"/>
        <v>20.890423704978662</v>
      </c>
      <c r="AK2391" s="103">
        <f t="shared" si="2419"/>
        <v>13.705338803104208</v>
      </c>
      <c r="AL2391" s="103">
        <f t="shared" si="2419"/>
        <v>13.59124961611189</v>
      </c>
      <c r="AM2391" s="103">
        <f t="shared" si="2419"/>
        <v>14.063629812714661</v>
      </c>
      <c r="AN2391" s="103">
        <f t="shared" si="2419"/>
        <v>16.663929319415988</v>
      </c>
      <c r="AO2391" s="103">
        <f t="shared" si="2419"/>
        <v>24.942406675123728</v>
      </c>
      <c r="AP2391" s="103">
        <f t="shared" si="2419"/>
        <v>21.522361100573022</v>
      </c>
      <c r="AQ2391" s="103">
        <f t="shared" si="2419"/>
        <v>21.876623180837196</v>
      </c>
      <c r="AR2391" s="103">
        <f t="shared" si="2419"/>
        <v>20.682697260786284</v>
      </c>
      <c r="AS2391" s="103">
        <f t="shared" si="2419"/>
        <v>27.500644310100562</v>
      </c>
      <c r="AT2391" s="103">
        <f t="shared" si="2419"/>
        <v>21.244489309509898</v>
      </c>
      <c r="AU2391" s="103">
        <f t="shared" si="2419"/>
        <v>23.450824110249869</v>
      </c>
      <c r="AV2391" s="103">
        <f t="shared" si="2419"/>
        <v>22.415749531572565</v>
      </c>
      <c r="AW2391" s="103">
        <f t="shared" si="2419"/>
        <v>22.166124597068055</v>
      </c>
      <c r="AX2391" s="103">
        <f t="shared" si="2419"/>
        <v>33.208949671985884</v>
      </c>
      <c r="AY2391" s="189"/>
      <c r="AZ2391" s="103">
        <v>32.738152398764655</v>
      </c>
      <c r="BA2391" s="103">
        <v>32.19491390315531</v>
      </c>
      <c r="BB2391" s="103">
        <v>34.505987997372841</v>
      </c>
      <c r="BC2391" s="103">
        <v>35.692596019667455</v>
      </c>
      <c r="BD2391" s="103">
        <v>33.944273517248945</v>
      </c>
      <c r="BE2391" s="103">
        <v>33.944273517248945</v>
      </c>
      <c r="BF2391" s="103">
        <f t="shared" ref="BF2391:BF2397" si="2420">BF2373+BF2382</f>
        <v>36.571384959154564</v>
      </c>
      <c r="BG2391" s="103">
        <v>34.970105502895336</v>
      </c>
      <c r="BH2391" s="103">
        <v>36.505798001703042</v>
      </c>
      <c r="BI2391" s="103">
        <v>35.498025415755222</v>
      </c>
      <c r="BJ2391" s="103">
        <v>37.575957431295841</v>
      </c>
      <c r="BK2391" s="103">
        <v>34.764195719547779</v>
      </c>
      <c r="BL2391" s="103">
        <v>36.552866774999927</v>
      </c>
      <c r="BM2391" s="103">
        <v>34.726990060683214</v>
      </c>
      <c r="BN2391" s="103">
        <v>36.65318253573728</v>
      </c>
      <c r="BO2391" s="103">
        <f t="shared" ref="BO2391:BO2397" si="2421">BO2373+BO2382</f>
        <v>39.08598753831901</v>
      </c>
      <c r="BP2391" s="103">
        <v>35.116236571369804</v>
      </c>
      <c r="BQ2391" s="103">
        <v>42.654740238419244</v>
      </c>
      <c r="BR2391" s="103">
        <v>43.323774884187465</v>
      </c>
      <c r="BS2391" s="103">
        <v>43.323774884187465</v>
      </c>
      <c r="BT2391" s="103">
        <v>38.93289012254759</v>
      </c>
      <c r="BU2391" s="103">
        <v>41.446617180679958</v>
      </c>
      <c r="BV2391" s="103">
        <v>44.852418474042466</v>
      </c>
      <c r="BW2391" s="103">
        <v>38.369058715430171</v>
      </c>
      <c r="BX2391" s="103">
        <v>40.419785348358154</v>
      </c>
      <c r="BY2391" s="103">
        <v>43.086207281465782</v>
      </c>
      <c r="BZ2391" s="102">
        <v>37.200652551822245</v>
      </c>
      <c r="CA2391" s="103">
        <f t="shared" ref="CA2391:CA2397" si="2422">CA2373+CA2382</f>
        <v>45.001547194640899</v>
      </c>
      <c r="CB2391" s="103">
        <v>34.986389381135332</v>
      </c>
      <c r="CC2391" s="103">
        <v>35.253986306609832</v>
      </c>
      <c r="CD2391" s="103">
        <v>36.007949416842088</v>
      </c>
      <c r="CE2391" s="103">
        <v>39.407858565420824</v>
      </c>
      <c r="CF2391" s="103">
        <v>39.73839083856145</v>
      </c>
      <c r="CG2391" s="103">
        <v>41.034130964757068</v>
      </c>
      <c r="CH2391" s="103">
        <v>39.066458586907238</v>
      </c>
      <c r="CI2391" s="103">
        <v>39.76865463991669</v>
      </c>
      <c r="CJ2391" s="102">
        <v>38.895335716130433</v>
      </c>
      <c r="CK2391" s="102">
        <v>39.137048862829793</v>
      </c>
      <c r="CL2391" s="103">
        <f t="shared" ref="CL2391:CL2397" si="2423">CL2373+CL2382</f>
        <v>51.165803140600417</v>
      </c>
      <c r="CM2391" s="103">
        <v>36.877844124437289</v>
      </c>
      <c r="CN2391" s="103">
        <v>39.207221327348769</v>
      </c>
      <c r="CO2391" s="103">
        <v>38.967480116915887</v>
      </c>
      <c r="CP2391" s="103">
        <v>38.229489929024709</v>
      </c>
      <c r="CQ2391" s="103">
        <v>38.643120513153001</v>
      </c>
      <c r="CR2391" s="103">
        <v>39.147477565469387</v>
      </c>
      <c r="CS2391" s="103">
        <v>35.444538256924147</v>
      </c>
      <c r="CT2391" s="103">
        <v>35.870579330386136</v>
      </c>
      <c r="CU2391" s="103">
        <v>36.906051322124199</v>
      </c>
      <c r="CV2391" s="103">
        <v>34.258518744080874</v>
      </c>
      <c r="CW2391" s="103">
        <v>34.644432333442154</v>
      </c>
      <c r="CX2391" s="103">
        <v>40.977710058439001</v>
      </c>
      <c r="CY2391" s="103">
        <v>41.263575542855861</v>
      </c>
      <c r="CZ2391" s="103">
        <v>42.266531201807283</v>
      </c>
      <c r="DA2391" s="103">
        <f t="shared" ref="DA2391:DA2397" si="2424">DA2373+DA2382</f>
        <v>46.58819158176339</v>
      </c>
      <c r="DB2391" s="102">
        <v>38.148076329046035</v>
      </c>
      <c r="DC2391" s="102">
        <v>38.764064649196236</v>
      </c>
      <c r="DD2391" s="102">
        <v>38.764064649196236</v>
      </c>
      <c r="DE2391" s="102">
        <v>39.500444670413579</v>
      </c>
      <c r="DF2391" s="102">
        <v>39.923974751675253</v>
      </c>
      <c r="DG2391" s="102">
        <v>40.69811201386112</v>
      </c>
      <c r="DH2391" s="102">
        <v>44.773799277051197</v>
      </c>
      <c r="DI2391" s="102">
        <v>45.13381835398242</v>
      </c>
      <c r="DJ2391" s="102">
        <v>45.764006512083682</v>
      </c>
      <c r="DK2391" s="102">
        <v>44.195299076944401</v>
      </c>
      <c r="DL2391" s="102">
        <v>44.541579731614874</v>
      </c>
      <c r="DM2391" s="102">
        <v>45.389008112404319</v>
      </c>
      <c r="DN2391" s="104">
        <f t="shared" ref="DN2391:DN2397" si="2425">DN2373+DN2382</f>
        <v>42.606082397933726</v>
      </c>
      <c r="DO2391" s="102">
        <v>45.389008112404319</v>
      </c>
      <c r="DP2391" s="102">
        <v>39.182340061558754</v>
      </c>
      <c r="DQ2391" s="102">
        <v>39.556063634724097</v>
      </c>
      <c r="DR2391" s="102">
        <v>40.022496416907401</v>
      </c>
      <c r="DS2391" s="102">
        <v>40.068466645208737</v>
      </c>
      <c r="DT2391" s="102">
        <v>40.50242537003524</v>
      </c>
      <c r="DU2391" s="102">
        <v>37.612572431452712</v>
      </c>
      <c r="DV2391" s="105">
        <f t="shared" ref="DV2391:DX2397" si="2426">DV2373+DV2382</f>
        <v>36.967410353235145</v>
      </c>
      <c r="DW2391" s="106">
        <f t="shared" si="2426"/>
        <v>37.693333455130478</v>
      </c>
      <c r="DX2391" s="107">
        <f t="shared" si="2426"/>
        <v>37.930956007725726</v>
      </c>
      <c r="DZ2391" s="103">
        <f t="shared" ref="DZ2391:DZ2397" si="2427">DZ2373+DZ2382</f>
        <v>34.841604869177125</v>
      </c>
      <c r="EC2391" s="103">
        <f t="shared" ref="EC2391:EC2397" si="2428">EC2373+EC2382</f>
        <v>33.619090974087499</v>
      </c>
      <c r="EF2391" s="103">
        <f t="shared" ref="EF2391:EF2397" si="2429">EF2373+EF2382</f>
        <v>31.958844212156844</v>
      </c>
      <c r="EI2391" s="103">
        <f t="shared" ref="EI2391:EI2397" si="2430">EI2373+EI2382</f>
        <v>29.998657209324055</v>
      </c>
      <c r="EL2391" s="103">
        <f t="shared" ref="EL2391:EL2397" si="2431">EL2373+EL2382</f>
        <v>28.405131424289117</v>
      </c>
      <c r="EO2391" s="103">
        <f t="shared" ref="EO2391:EO2397" si="2432">EO2373+EO2382</f>
        <v>26.627079158729934</v>
      </c>
      <c r="EP2391" s="128">
        <f>2.8*BF$2565/100</f>
        <v>1474.7704383604405</v>
      </c>
      <c r="EQ2391">
        <f>5200/EQ2389</f>
        <v>0.44673724133478071</v>
      </c>
    </row>
    <row r="2392" spans="1:147" ht="15.5" x14ac:dyDescent="0.35">
      <c r="A2392" s="56" t="s">
        <v>488</v>
      </c>
      <c r="B2392" s="190"/>
      <c r="C2392" s="190"/>
      <c r="D2392" s="190"/>
      <c r="E2392" s="190"/>
      <c r="F2392" s="190"/>
      <c r="G2392" s="190"/>
      <c r="H2392" s="190"/>
      <c r="I2392" s="190"/>
      <c r="J2392" s="190"/>
      <c r="K2392" s="190"/>
      <c r="L2392" s="190"/>
      <c r="M2392" s="190"/>
      <c r="N2392" s="190"/>
      <c r="O2392" s="190"/>
      <c r="P2392" s="190"/>
      <c r="Q2392" s="190"/>
      <c r="R2392" s="190"/>
      <c r="S2392" s="190"/>
      <c r="T2392" s="190"/>
      <c r="U2392" s="190"/>
      <c r="V2392" s="190"/>
      <c r="W2392" s="190"/>
      <c r="X2392" s="189"/>
      <c r="Y2392" s="324" t="s">
        <v>85</v>
      </c>
      <c r="Z2392" s="324" t="s">
        <v>85</v>
      </c>
      <c r="AA2392" s="324" t="s">
        <v>85</v>
      </c>
      <c r="AB2392" s="324" t="s">
        <v>85</v>
      </c>
      <c r="AC2392" s="324" t="s">
        <v>85</v>
      </c>
      <c r="AD2392" s="324" t="s">
        <v>85</v>
      </c>
      <c r="AE2392" s="324" t="s">
        <v>85</v>
      </c>
      <c r="AF2392" s="103">
        <f t="shared" si="2419"/>
        <v>38.861313652681979</v>
      </c>
      <c r="AG2392" s="103">
        <f t="shared" si="2419"/>
        <v>40.142286108276117</v>
      </c>
      <c r="AH2392" s="103">
        <f t="shared" si="2419"/>
        <v>38.731787321071103</v>
      </c>
      <c r="AI2392" s="103">
        <f t="shared" si="2419"/>
        <v>38.778513551259657</v>
      </c>
      <c r="AJ2392" s="103">
        <f t="shared" si="2419"/>
        <v>43.724282123586434</v>
      </c>
      <c r="AK2392" s="103" t="e">
        <f t="shared" si="2419"/>
        <v>#REF!</v>
      </c>
      <c r="AL2392" s="103" t="e">
        <f t="shared" si="2419"/>
        <v>#REF!</v>
      </c>
      <c r="AM2392" s="103" t="e">
        <f t="shared" si="2419"/>
        <v>#REF!</v>
      </c>
      <c r="AN2392" s="103">
        <f t="shared" si="2419"/>
        <v>49.24348886349037</v>
      </c>
      <c r="AO2392" s="103">
        <f t="shared" si="2419"/>
        <v>59.349899569016678</v>
      </c>
      <c r="AP2392" s="103">
        <f t="shared" si="2419"/>
        <v>35.400944013618499</v>
      </c>
      <c r="AQ2392" s="103">
        <f t="shared" si="2419"/>
        <v>34.608760263812641</v>
      </c>
      <c r="AR2392" s="103">
        <f t="shared" si="2419"/>
        <v>37.929953538082074</v>
      </c>
      <c r="AS2392" s="103">
        <f t="shared" si="2419"/>
        <v>50.807209834704402</v>
      </c>
      <c r="AT2392" s="103">
        <f t="shared" si="2419"/>
        <v>33.381278385503201</v>
      </c>
      <c r="AU2392" s="103">
        <f t="shared" si="2419"/>
        <v>31.528603995350501</v>
      </c>
      <c r="AV2392" s="103">
        <f t="shared" si="2419"/>
        <v>29.872362867388425</v>
      </c>
      <c r="AW2392" s="103">
        <f t="shared" si="2419"/>
        <v>29.872362867388425</v>
      </c>
      <c r="AX2392" s="103">
        <f t="shared" si="2419"/>
        <v>49.187501586272688</v>
      </c>
      <c r="AY2392" s="189"/>
      <c r="AZ2392" s="103">
        <v>45.27503667437621</v>
      </c>
      <c r="BA2392" s="103">
        <v>43.800784315941883</v>
      </c>
      <c r="BB2392" s="103">
        <v>52.322552822038013</v>
      </c>
      <c r="BC2392" s="103">
        <v>53.88908040648603</v>
      </c>
      <c r="BD2392" s="103">
        <v>52.225514130807802</v>
      </c>
      <c r="BE2392" s="103">
        <v>54.004932744887256</v>
      </c>
      <c r="BF2392" s="103">
        <f t="shared" si="2420"/>
        <v>31.584626861916206</v>
      </c>
      <c r="BG2392" s="103">
        <v>50.86447293600299</v>
      </c>
      <c r="BH2392" s="103">
        <v>52.304581265374352</v>
      </c>
      <c r="BI2392" s="103">
        <v>40.826419141191764</v>
      </c>
      <c r="BJ2392" s="103">
        <v>43.424337328423221</v>
      </c>
      <c r="BK2392" s="103">
        <v>41.745284062954241</v>
      </c>
      <c r="BL2392" s="103">
        <v>43.991189353186932</v>
      </c>
      <c r="BM2392" s="103">
        <v>41.822450770150056</v>
      </c>
      <c r="BN2392" s="103">
        <v>44.151413142742356</v>
      </c>
      <c r="BO2392" s="103">
        <f t="shared" si="2421"/>
        <v>47.899826642277183</v>
      </c>
      <c r="BP2392" s="103">
        <v>35.843991515762021</v>
      </c>
      <c r="BQ2392" s="103">
        <v>35.843991515762021</v>
      </c>
      <c r="BR2392" s="103">
        <v>38.627369820898288</v>
      </c>
      <c r="BS2392" s="103">
        <v>39.824451258909868</v>
      </c>
      <c r="BT2392" s="103">
        <v>38.431912294819135</v>
      </c>
      <c r="BU2392" s="103">
        <v>38.468418452581908</v>
      </c>
      <c r="BV2392" s="103">
        <v>38.988989500802006</v>
      </c>
      <c r="BW2392" s="103">
        <v>35.505998320460456</v>
      </c>
      <c r="BX2392" s="103">
        <v>36.305622020979477</v>
      </c>
      <c r="BY2392" s="103">
        <v>37.637449373334519</v>
      </c>
      <c r="BZ2392" s="102">
        <v>37.406283809632392</v>
      </c>
      <c r="CA2392" s="103">
        <f t="shared" si="2422"/>
        <v>48.699891117101124</v>
      </c>
      <c r="CB2392" s="103">
        <v>38.761566962503224</v>
      </c>
      <c r="CC2392" s="103">
        <v>39.105757690582095</v>
      </c>
      <c r="CD2392" s="103">
        <v>39.893036252626807</v>
      </c>
      <c r="CE2392" s="103">
        <v>34.401448498357468</v>
      </c>
      <c r="CF2392" s="103">
        <v>34.778799847646184</v>
      </c>
      <c r="CG2392" s="103">
        <v>35.745849358380013</v>
      </c>
      <c r="CH2392" s="103">
        <v>36.223804309189845</v>
      </c>
      <c r="CI2392" s="103">
        <v>36.450504683115824</v>
      </c>
      <c r="CJ2392" s="102">
        <v>33.705454600176019</v>
      </c>
      <c r="CK2392" s="102">
        <v>33.751240254478411</v>
      </c>
      <c r="CL2392" s="103">
        <f t="shared" si="2423"/>
        <v>48.953733726426293</v>
      </c>
      <c r="CM2392" s="103">
        <v>29.517091608013622</v>
      </c>
      <c r="CN2392" s="103">
        <v>33.246272478695147</v>
      </c>
      <c r="CO2392" s="103">
        <v>32.975293422061419</v>
      </c>
      <c r="CP2392" s="103">
        <v>34.280996684462224</v>
      </c>
      <c r="CQ2392" s="103">
        <v>34.380103218893318</v>
      </c>
      <c r="CR2392" s="103">
        <v>35.063508104077528</v>
      </c>
      <c r="CS2392" s="103">
        <v>32.896658200618582</v>
      </c>
      <c r="CT2392" s="103">
        <v>31.683258651629046</v>
      </c>
      <c r="CU2392" s="103">
        <v>30.987311737709046</v>
      </c>
      <c r="CV2392" s="103">
        <v>31.570224913583445</v>
      </c>
      <c r="CW2392" s="103">
        <v>30.591880004081148</v>
      </c>
      <c r="CX2392" s="103">
        <v>46.149073624561439</v>
      </c>
      <c r="CY2392" s="103">
        <v>44.581514810722886</v>
      </c>
      <c r="CZ2392" s="103">
        <v>43.335891052413672</v>
      </c>
      <c r="DA2392" s="103">
        <f t="shared" si="2424"/>
        <v>52.54885042867646</v>
      </c>
      <c r="DB2392" s="102">
        <v>39.266951036120666</v>
      </c>
      <c r="DC2392" s="102">
        <v>38.917394952254249</v>
      </c>
      <c r="DD2392" s="102">
        <v>38.725279553333174</v>
      </c>
      <c r="DE2392" s="102">
        <v>43.174356192955415</v>
      </c>
      <c r="DF2392" s="102">
        <v>42.5946634005319</v>
      </c>
      <c r="DG2392" s="102">
        <v>42.510604158280792</v>
      </c>
      <c r="DH2392" s="102">
        <v>44.598766572375908</v>
      </c>
      <c r="DI2392" s="102">
        <v>43.711466604869365</v>
      </c>
      <c r="DJ2392" s="102">
        <v>43.745179379242494</v>
      </c>
      <c r="DK2392" s="102">
        <v>43.619887161859459</v>
      </c>
      <c r="DL2392" s="102">
        <v>43.507909805745086</v>
      </c>
      <c r="DM2392" s="102">
        <v>41.822965002799407</v>
      </c>
      <c r="DN2392" s="104">
        <f t="shared" si="2425"/>
        <v>46.188578480124001</v>
      </c>
      <c r="DO2392" s="102">
        <v>41.822965002799407</v>
      </c>
      <c r="DP2392" s="102">
        <v>49.575116799822013</v>
      </c>
      <c r="DQ2392" s="102">
        <v>48.782263484031375</v>
      </c>
      <c r="DR2392" s="102">
        <v>47.838987969178362</v>
      </c>
      <c r="DS2392" s="102">
        <v>52.237064714347184</v>
      </c>
      <c r="DT2392" s="102">
        <v>51.127095414608576</v>
      </c>
      <c r="DU2392" s="102">
        <v>53.004840724107297</v>
      </c>
      <c r="DV2392" s="105">
        <f t="shared" si="2426"/>
        <v>50.982401230815555</v>
      </c>
      <c r="DW2392" s="106">
        <f t="shared" si="2426"/>
        <v>52.756009919361851</v>
      </c>
      <c r="DX2392" s="107">
        <f t="shared" si="2426"/>
        <v>50.982401230815555</v>
      </c>
      <c r="DZ2392" s="103">
        <f t="shared" si="2427"/>
        <v>56.488346263893561</v>
      </c>
      <c r="EC2392" s="103">
        <f t="shared" si="2428"/>
        <v>59.774790463051716</v>
      </c>
      <c r="EF2392" s="103">
        <f t="shared" si="2429"/>
        <v>62.654572329012083</v>
      </c>
      <c r="EI2392" s="103">
        <f t="shared" si="2430"/>
        <v>64.682249557373495</v>
      </c>
      <c r="EL2392" s="103">
        <f t="shared" si="2431"/>
        <v>66.177008491214124</v>
      </c>
      <c r="EO2392" s="103">
        <f t="shared" si="2432"/>
        <v>67.238044132843569</v>
      </c>
    </row>
    <row r="2393" spans="1:147" ht="15.5" x14ac:dyDescent="0.35">
      <c r="A2393" s="56" t="s">
        <v>483</v>
      </c>
      <c r="B2393" s="190"/>
      <c r="C2393" s="190"/>
      <c r="D2393" s="190"/>
      <c r="E2393" s="190"/>
      <c r="F2393" s="190"/>
      <c r="G2393" s="190"/>
      <c r="H2393" s="190"/>
      <c r="I2393" s="190"/>
      <c r="J2393" s="190"/>
      <c r="K2393" s="190"/>
      <c r="L2393" s="190"/>
      <c r="M2393" s="190"/>
      <c r="N2393" s="190"/>
      <c r="O2393" s="190"/>
      <c r="P2393" s="190"/>
      <c r="Q2393" s="190"/>
      <c r="R2393" s="190"/>
      <c r="S2393" s="190"/>
      <c r="T2393" s="190"/>
      <c r="U2393" s="190"/>
      <c r="V2393" s="190"/>
      <c r="W2393" s="190"/>
      <c r="X2393" s="189"/>
      <c r="Y2393" s="324" t="s">
        <v>85</v>
      </c>
      <c r="Z2393" s="324" t="s">
        <v>85</v>
      </c>
      <c r="AA2393" s="324" t="s">
        <v>85</v>
      </c>
      <c r="AB2393" s="324" t="s">
        <v>85</v>
      </c>
      <c r="AC2393" s="324" t="s">
        <v>85</v>
      </c>
      <c r="AD2393" s="324" t="s">
        <v>85</v>
      </c>
      <c r="AE2393" s="324" t="s">
        <v>85</v>
      </c>
      <c r="AF2393" s="103">
        <f t="shared" si="2419"/>
        <v>26.488740256069104</v>
      </c>
      <c r="AG2393" s="103">
        <f t="shared" si="2419"/>
        <v>28.682639113695497</v>
      </c>
      <c r="AH2393" s="103">
        <f t="shared" si="2419"/>
        <v>33.263803720382853</v>
      </c>
      <c r="AI2393" s="103">
        <f t="shared" si="2419"/>
        <v>34.717355025198273</v>
      </c>
      <c r="AJ2393" s="103">
        <f t="shared" si="2419"/>
        <v>30.793981709285038</v>
      </c>
      <c r="AK2393" s="103">
        <f t="shared" si="2419"/>
        <v>50.031676042950899</v>
      </c>
      <c r="AL2393" s="103">
        <f t="shared" si="2419"/>
        <v>42.309239744732864</v>
      </c>
      <c r="AM2393" s="103">
        <f t="shared" si="2419"/>
        <v>44.682424107610906</v>
      </c>
      <c r="AN2393" s="103">
        <f t="shared" si="2419"/>
        <v>44.909852912767391</v>
      </c>
      <c r="AO2393" s="103">
        <f t="shared" si="2419"/>
        <v>43.19415325802261</v>
      </c>
      <c r="AP2393" s="103">
        <f t="shared" si="2419"/>
        <v>50.723470476599616</v>
      </c>
      <c r="AQ2393" s="103">
        <f t="shared" si="2419"/>
        <v>56.90818061316255</v>
      </c>
      <c r="AR2393" s="103">
        <f t="shared" si="2419"/>
        <v>53.34835419544067</v>
      </c>
      <c r="AS2393" s="103">
        <f t="shared" si="2419"/>
        <v>53.751104987879707</v>
      </c>
      <c r="AT2393" s="103">
        <f t="shared" si="2419"/>
        <v>42.194348923227111</v>
      </c>
      <c r="AU2393" s="103">
        <f t="shared" si="2419"/>
        <v>45.587496250043529</v>
      </c>
      <c r="AV2393" s="103">
        <f t="shared" si="2419"/>
        <v>73.595089333443994</v>
      </c>
      <c r="AW2393" s="103">
        <f t="shared" si="2419"/>
        <v>73.099181241420638</v>
      </c>
      <c r="AX2393" s="103">
        <f t="shared" si="2419"/>
        <v>92.221900525664836</v>
      </c>
      <c r="AY2393" s="189"/>
      <c r="AZ2393" s="103">
        <v>103.83750876550717</v>
      </c>
      <c r="BA2393" s="103">
        <v>105.2093057309152</v>
      </c>
      <c r="BB2393" s="103">
        <v>118.58560002299812</v>
      </c>
      <c r="BC2393" s="103">
        <v>129.9359315044</v>
      </c>
      <c r="BD2393" s="103">
        <v>96.62758663083963</v>
      </c>
      <c r="BE2393" s="103">
        <v>104.60358247080741</v>
      </c>
      <c r="BF2393" s="103">
        <f t="shared" si="2420"/>
        <v>76.119745809106007</v>
      </c>
      <c r="BG2393" s="103">
        <v>80.091094072379192</v>
      </c>
      <c r="BH2393" s="103">
        <v>92.70368615724847</v>
      </c>
      <c r="BI2393" s="103">
        <v>67.216431843446003</v>
      </c>
      <c r="BJ2393" s="103">
        <v>73.192249743412887</v>
      </c>
      <c r="BK2393" s="103">
        <v>69.037261491413616</v>
      </c>
      <c r="BL2393" s="103">
        <v>77.279234751634277</v>
      </c>
      <c r="BM2393" s="103">
        <v>74.253049221152907</v>
      </c>
      <c r="BN2393" s="103">
        <v>83.056069771927739</v>
      </c>
      <c r="BO2393" s="103">
        <f t="shared" si="2421"/>
        <v>81.108719329188986</v>
      </c>
      <c r="BP2393" s="103">
        <v>75.253970520590386</v>
      </c>
      <c r="BQ2393" s="103">
        <v>75.253970520590386</v>
      </c>
      <c r="BR2393" s="103">
        <v>96.110385731654247</v>
      </c>
      <c r="BS2393" s="103">
        <v>127.60814540693515</v>
      </c>
      <c r="BT2393" s="103">
        <v>100.25704140809086</v>
      </c>
      <c r="BU2393" s="103">
        <v>117.35744985181896</v>
      </c>
      <c r="BV2393" s="103">
        <v>144.40573847973147</v>
      </c>
      <c r="BW2393" s="103">
        <v>100.70648642956148</v>
      </c>
      <c r="BX2393" s="103">
        <v>110.48349838496605</v>
      </c>
      <c r="BY2393" s="103">
        <v>119.51674653585307</v>
      </c>
      <c r="BZ2393" s="102">
        <v>92.547169954719848</v>
      </c>
      <c r="CA2393" s="103">
        <f t="shared" si="2422"/>
        <v>109.31485839756012</v>
      </c>
      <c r="CB2393" s="103">
        <v>78.707469265444374</v>
      </c>
      <c r="CC2393" s="103">
        <v>79.780293159419074</v>
      </c>
      <c r="CD2393" s="103">
        <v>88.09699404506749</v>
      </c>
      <c r="CE2393" s="103">
        <v>71.675346159238501</v>
      </c>
      <c r="CF2393" s="103">
        <v>73.187782946500775</v>
      </c>
      <c r="CG2393" s="103">
        <v>85.496569398011417</v>
      </c>
      <c r="CH2393" s="103">
        <v>66.599196598740065</v>
      </c>
      <c r="CI2393" s="103">
        <v>70.115705617656758</v>
      </c>
      <c r="CJ2393" s="102">
        <v>67.598363099420055</v>
      </c>
      <c r="CK2393" s="102">
        <v>69.835582374830324</v>
      </c>
      <c r="CL2393" s="103">
        <f t="shared" si="2423"/>
        <v>99.300979048492366</v>
      </c>
      <c r="CM2393" s="103">
        <v>59.301903604390283</v>
      </c>
      <c r="CN2393" s="103">
        <v>80.532826351264816</v>
      </c>
      <c r="CO2393" s="103">
        <v>80.340706798624723</v>
      </c>
      <c r="CP2393" s="103">
        <v>69.439587664556839</v>
      </c>
      <c r="CQ2393" s="103">
        <v>80.308963482500928</v>
      </c>
      <c r="CR2393" s="103">
        <v>89.604161013103379</v>
      </c>
      <c r="CS2393" s="103">
        <v>60.12987127873447</v>
      </c>
      <c r="CT2393" s="103">
        <v>64.58523856807345</v>
      </c>
      <c r="CU2393" s="103">
        <v>79.108350561905937</v>
      </c>
      <c r="CV2393" s="103">
        <v>65.380789791270786</v>
      </c>
      <c r="CW2393" s="103">
        <v>68.15170941925048</v>
      </c>
      <c r="CX2393" s="103">
        <v>63.739460789646515</v>
      </c>
      <c r="CY2393" s="103">
        <v>65.218394412891399</v>
      </c>
      <c r="CZ2393" s="103">
        <v>68.40518046268825</v>
      </c>
      <c r="DA2393" s="103">
        <f t="shared" si="2424"/>
        <v>87.793839190336769</v>
      </c>
      <c r="DB2393" s="102">
        <v>72.557166449868788</v>
      </c>
      <c r="DC2393" s="102">
        <v>77.10994453126591</v>
      </c>
      <c r="DD2393" s="102">
        <v>83.563929382462348</v>
      </c>
      <c r="DE2393" s="102">
        <v>74.253571682704646</v>
      </c>
      <c r="DF2393" s="102">
        <v>79.856766513373699</v>
      </c>
      <c r="DG2393" s="102">
        <v>88.186764928236087</v>
      </c>
      <c r="DH2393" s="102">
        <v>75.162179831747167</v>
      </c>
      <c r="DI2393" s="102">
        <v>80.102634070792774</v>
      </c>
      <c r="DJ2393" s="102">
        <v>88.365873515714938</v>
      </c>
      <c r="DK2393" s="102">
        <v>74.800257241272703</v>
      </c>
      <c r="DL2393" s="102">
        <v>78.307379767972648</v>
      </c>
      <c r="DM2393" s="102">
        <v>88.352517184246096</v>
      </c>
      <c r="DN2393" s="104">
        <f t="shared" si="2425"/>
        <v>95.779512060055055</v>
      </c>
      <c r="DO2393" s="102">
        <v>88.352517184246096</v>
      </c>
      <c r="DP2393" s="102">
        <v>72.184074782768491</v>
      </c>
      <c r="DQ2393" s="102">
        <v>74.688077177322626</v>
      </c>
      <c r="DR2393" s="102">
        <v>80.321024746269103</v>
      </c>
      <c r="DS2393" s="102">
        <v>82.004377676618006</v>
      </c>
      <c r="DT2393" s="102">
        <v>84.406452190329588</v>
      </c>
      <c r="DU2393" s="102">
        <v>83.257951912441243</v>
      </c>
      <c r="DV2393" s="105">
        <f t="shared" si="2426"/>
        <v>84.098134389856</v>
      </c>
      <c r="DW2393" s="106">
        <f t="shared" si="2426"/>
        <v>85.587127360909804</v>
      </c>
      <c r="DX2393" s="107">
        <f t="shared" si="2426"/>
        <v>90.041919442719845</v>
      </c>
      <c r="DZ2393" s="103">
        <f t="shared" si="2427"/>
        <v>79.456501999451248</v>
      </c>
      <c r="EC2393" s="103">
        <f t="shared" si="2428"/>
        <v>72.585205501745392</v>
      </c>
      <c r="EF2393" s="103">
        <f t="shared" si="2429"/>
        <v>66.340243554753741</v>
      </c>
      <c r="EI2393" s="103">
        <f t="shared" si="2430"/>
        <v>60.727947024558183</v>
      </c>
      <c r="EL2393" s="103">
        <f t="shared" si="2431"/>
        <v>55.531510693233358</v>
      </c>
      <c r="EO2393" s="103">
        <f t="shared" si="2432"/>
        <v>50.525195970780032</v>
      </c>
    </row>
    <row r="2394" spans="1:147" ht="15.5" x14ac:dyDescent="0.35">
      <c r="A2394" s="56" t="s">
        <v>484</v>
      </c>
      <c r="B2394" s="190"/>
      <c r="C2394" s="190"/>
      <c r="D2394" s="190"/>
      <c r="E2394" s="190"/>
      <c r="F2394" s="190"/>
      <c r="G2394" s="190"/>
      <c r="H2394" s="190"/>
      <c r="I2394" s="190"/>
      <c r="J2394" s="190"/>
      <c r="K2394" s="190"/>
      <c r="L2394" s="190"/>
      <c r="M2394" s="190"/>
      <c r="N2394" s="190"/>
      <c r="O2394" s="190"/>
      <c r="P2394" s="190"/>
      <c r="Q2394" s="190"/>
      <c r="R2394" s="190"/>
      <c r="S2394" s="190"/>
      <c r="T2394" s="190"/>
      <c r="U2394" s="190"/>
      <c r="V2394" s="190"/>
      <c r="W2394" s="190"/>
      <c r="X2394" s="189"/>
      <c r="Y2394" s="324" t="s">
        <v>85</v>
      </c>
      <c r="Z2394" s="324" t="s">
        <v>85</v>
      </c>
      <c r="AA2394" s="324" t="s">
        <v>85</v>
      </c>
      <c r="AB2394" s="324" t="s">
        <v>85</v>
      </c>
      <c r="AC2394" s="324" t="s">
        <v>85</v>
      </c>
      <c r="AD2394" s="324" t="s">
        <v>85</v>
      </c>
      <c r="AE2394" s="324" t="s">
        <v>85</v>
      </c>
      <c r="AF2394" s="103">
        <f t="shared" si="2419"/>
        <v>19.74028200435712</v>
      </c>
      <c r="AG2394" s="103">
        <f t="shared" si="2419"/>
        <v>20.729508075086301</v>
      </c>
      <c r="AH2394" s="103">
        <f t="shared" si="2419"/>
        <v>20.593289976823801</v>
      </c>
      <c r="AI2394" s="103">
        <f t="shared" si="2419"/>
        <v>21.192691132150401</v>
      </c>
      <c r="AJ2394" s="103">
        <f t="shared" si="2419"/>
        <v>46.255389552400501</v>
      </c>
      <c r="AK2394" s="103">
        <f t="shared" si="2419"/>
        <v>30.553106990427025</v>
      </c>
      <c r="AL2394" s="103">
        <f t="shared" si="2419"/>
        <v>27.208698312147959</v>
      </c>
      <c r="AM2394" s="103">
        <f t="shared" si="2419"/>
        <v>28.104984172590886</v>
      </c>
      <c r="AN2394" s="103">
        <f t="shared" si="2419"/>
        <v>48.453797407445478</v>
      </c>
      <c r="AO2394" s="103">
        <f t="shared" si="2419"/>
        <v>58.947696653123472</v>
      </c>
      <c r="AP2394" s="103">
        <f t="shared" si="2419"/>
        <v>36.139138957276892</v>
      </c>
      <c r="AQ2394" s="103">
        <f t="shared" si="2419"/>
        <v>36.940712250017654</v>
      </c>
      <c r="AR2394" s="103">
        <f t="shared" si="2419"/>
        <v>35.1044507665382</v>
      </c>
      <c r="AS2394" s="103">
        <f t="shared" si="2419"/>
        <v>67.964960335496102</v>
      </c>
      <c r="AT2394" s="103">
        <f t="shared" si="2419"/>
        <v>28.303150549736301</v>
      </c>
      <c r="AU2394" s="103">
        <f t="shared" si="2419"/>
        <v>34.18526966206916</v>
      </c>
      <c r="AV2394" s="103">
        <f t="shared" si="2419"/>
        <v>38.102493304250743</v>
      </c>
      <c r="AW2394" s="103">
        <f t="shared" si="2419"/>
        <v>38.102493304250743</v>
      </c>
      <c r="AX2394" s="103">
        <f t="shared" si="2419"/>
        <v>66.950742445808686</v>
      </c>
      <c r="AY2394" s="189"/>
      <c r="AZ2394" s="103">
        <v>44.504460097425188</v>
      </c>
      <c r="BA2394" s="103">
        <v>46.859771797976123</v>
      </c>
      <c r="BB2394" s="103">
        <v>45.568807121029472</v>
      </c>
      <c r="BC2394" s="103">
        <v>46.114789011118823</v>
      </c>
      <c r="BD2394" s="103">
        <v>50.027184354835057</v>
      </c>
      <c r="BE2394" s="103">
        <v>51.258654359856862</v>
      </c>
      <c r="BF2394" s="103">
        <f t="shared" si="2420"/>
        <v>63.275912508018209</v>
      </c>
      <c r="BG2394" s="103">
        <v>52.701145396549755</v>
      </c>
      <c r="BH2394" s="103">
        <v>55.507332569129133</v>
      </c>
      <c r="BI2394" s="103">
        <v>61.254183565579609</v>
      </c>
      <c r="BJ2394" s="103">
        <v>66.45074408903028</v>
      </c>
      <c r="BK2394" s="103">
        <v>60.415879760185675</v>
      </c>
      <c r="BL2394" s="103">
        <v>64.546415318876285</v>
      </c>
      <c r="BM2394" s="103">
        <v>60.277405794592944</v>
      </c>
      <c r="BN2394" s="103">
        <v>64.388370334226636</v>
      </c>
      <c r="BO2394" s="103">
        <f t="shared" si="2421"/>
        <v>59.487463219808419</v>
      </c>
      <c r="BP2394" s="103">
        <v>58.798100366034873</v>
      </c>
      <c r="BQ2394" s="103">
        <v>52.701145396549755</v>
      </c>
      <c r="BR2394" s="103">
        <v>88.899083481004297</v>
      </c>
      <c r="BS2394" s="103">
        <v>88.899083481004297</v>
      </c>
      <c r="BT2394" s="103">
        <v>63.693112370126045</v>
      </c>
      <c r="BU2394" s="103">
        <v>69.235068426610894</v>
      </c>
      <c r="BV2394" s="103">
        <v>77.634559149882406</v>
      </c>
      <c r="BW2394" s="103">
        <v>61.449433004192002</v>
      </c>
      <c r="BX2394" s="103">
        <v>64.034881349005744</v>
      </c>
      <c r="BY2394" s="103">
        <v>67.140527723943279</v>
      </c>
      <c r="BZ2394" s="102">
        <v>69.198999310988953</v>
      </c>
      <c r="CA2394" s="103">
        <f t="shared" si="2422"/>
        <v>76.598683954610095</v>
      </c>
      <c r="CB2394" s="103">
        <v>52.227309808384561</v>
      </c>
      <c r="CC2394" s="103">
        <v>52.706279454189378</v>
      </c>
      <c r="CD2394" s="103">
        <v>58.542423027285245</v>
      </c>
      <c r="CE2394" s="103">
        <v>48.855287353046926</v>
      </c>
      <c r="CF2394" s="103">
        <v>49.054755426565102</v>
      </c>
      <c r="CG2394" s="103">
        <v>53.843998497151262</v>
      </c>
      <c r="CH2394" s="103">
        <v>46.830155176111973</v>
      </c>
      <c r="CI2394" s="103">
        <v>48.069837295231594</v>
      </c>
      <c r="CJ2394" s="102">
        <v>44.374241550535892</v>
      </c>
      <c r="CK2394" s="102">
        <v>45.546974494518636</v>
      </c>
      <c r="CL2394" s="103">
        <f t="shared" si="2423"/>
        <v>73.923939475919468</v>
      </c>
      <c r="CM2394" s="103">
        <v>42.520708422493577</v>
      </c>
      <c r="CN2394" s="103">
        <v>38.143439696378991</v>
      </c>
      <c r="CO2394" s="103">
        <v>38.065625639530992</v>
      </c>
      <c r="CP2394" s="103">
        <v>32.775550637565786</v>
      </c>
      <c r="CQ2394" s="103">
        <v>37.043311217010867</v>
      </c>
      <c r="CR2394" s="103">
        <v>40.107201730626215</v>
      </c>
      <c r="CS2394" s="103">
        <v>37.068438336065711</v>
      </c>
      <c r="CT2394" s="103">
        <v>39.957936868811863</v>
      </c>
      <c r="CU2394" s="103">
        <v>46.691715234215394</v>
      </c>
      <c r="CV2394" s="103">
        <v>38.218933750044549</v>
      </c>
      <c r="CW2394" s="103">
        <v>40.879930000736508</v>
      </c>
      <c r="CX2394" s="103">
        <v>53.340521990588485</v>
      </c>
      <c r="CY2394" s="103">
        <v>54.671335314608868</v>
      </c>
      <c r="CZ2394" s="103">
        <v>57.438131658183607</v>
      </c>
      <c r="DA2394" s="103">
        <f t="shared" si="2424"/>
        <v>56.665306546431509</v>
      </c>
      <c r="DB2394" s="102">
        <v>49.522326983114247</v>
      </c>
      <c r="DC2394" s="102">
        <v>51.806042821860999</v>
      </c>
      <c r="DD2394" s="102">
        <v>54.511854990545771</v>
      </c>
      <c r="DE2394" s="102">
        <v>51.285571917491801</v>
      </c>
      <c r="DF2394" s="102">
        <v>54.086750454537103</v>
      </c>
      <c r="DG2394" s="102">
        <v>57.317562446460158</v>
      </c>
      <c r="DH2394" s="102">
        <v>50.812043028917628</v>
      </c>
      <c r="DI2394" s="102">
        <v>53.691313406686533</v>
      </c>
      <c r="DJ2394" s="102">
        <v>57.256079160799644</v>
      </c>
      <c r="DK2394" s="102">
        <v>50.832722247564007</v>
      </c>
      <c r="DL2394" s="102">
        <v>53.299684631664334</v>
      </c>
      <c r="DM2394" s="102">
        <v>57.246275414129023</v>
      </c>
      <c r="DN2394" s="104">
        <f t="shared" si="2425"/>
        <v>71.043683673000103</v>
      </c>
      <c r="DO2394" s="102">
        <v>57.246275414129023</v>
      </c>
      <c r="DP2394" s="102">
        <v>44.787913394160597</v>
      </c>
      <c r="DQ2394" s="102">
        <v>46.053767953992377</v>
      </c>
      <c r="DR2394" s="102">
        <v>49.17968025976738</v>
      </c>
      <c r="DS2394" s="102">
        <v>61.567165009284302</v>
      </c>
      <c r="DT2394" s="102">
        <v>63.446546048156634</v>
      </c>
      <c r="DU2394" s="102">
        <v>63.876132011906265</v>
      </c>
      <c r="DV2394" s="105">
        <f t="shared" si="2426"/>
        <v>63.836985472924823</v>
      </c>
      <c r="DW2394" s="106">
        <f t="shared" si="2426"/>
        <v>64.638623664444992</v>
      </c>
      <c r="DX2394" s="107">
        <f t="shared" si="2426"/>
        <v>63.777330467861404</v>
      </c>
      <c r="DZ2394" s="103">
        <f t="shared" si="2427"/>
        <v>62.011195706303127</v>
      </c>
      <c r="EC2394" s="103">
        <f t="shared" si="2428"/>
        <v>59.508668515261391</v>
      </c>
      <c r="EF2394" s="103">
        <f t="shared" si="2429"/>
        <v>58.158430129925407</v>
      </c>
      <c r="EI2394" s="103">
        <f t="shared" si="2430"/>
        <v>54.209730029329137</v>
      </c>
      <c r="EL2394" s="103">
        <f t="shared" si="2431"/>
        <v>50.44476252805449</v>
      </c>
      <c r="EO2394" s="103">
        <f t="shared" si="2432"/>
        <v>46.603336390850714</v>
      </c>
    </row>
    <row r="2395" spans="1:147" ht="15.5" x14ac:dyDescent="0.35">
      <c r="A2395" s="56" t="s">
        <v>485</v>
      </c>
      <c r="B2395" s="190"/>
      <c r="C2395" s="190"/>
      <c r="D2395" s="190"/>
      <c r="E2395" s="190"/>
      <c r="F2395" s="190"/>
      <c r="G2395" s="190"/>
      <c r="H2395" s="190"/>
      <c r="I2395" s="190"/>
      <c r="J2395" s="190"/>
      <c r="K2395" s="190"/>
      <c r="L2395" s="190"/>
      <c r="M2395" s="190"/>
      <c r="N2395" s="190"/>
      <c r="O2395" s="190"/>
      <c r="P2395" s="190"/>
      <c r="Q2395" s="190"/>
      <c r="R2395" s="190"/>
      <c r="S2395" s="190"/>
      <c r="T2395" s="190"/>
      <c r="U2395" s="190"/>
      <c r="V2395" s="190"/>
      <c r="W2395" s="190"/>
      <c r="X2395" s="189"/>
      <c r="Y2395" s="324" t="s">
        <v>85</v>
      </c>
      <c r="Z2395" s="324" t="s">
        <v>85</v>
      </c>
      <c r="AA2395" s="324" t="s">
        <v>85</v>
      </c>
      <c r="AB2395" s="324" t="s">
        <v>85</v>
      </c>
      <c r="AC2395" s="324" t="s">
        <v>85</v>
      </c>
      <c r="AD2395" s="324" t="s">
        <v>85</v>
      </c>
      <c r="AE2395" s="324" t="s">
        <v>85</v>
      </c>
      <c r="AF2395" s="103">
        <f t="shared" si="2419"/>
        <v>4.6033898925841976</v>
      </c>
      <c r="AG2395" s="103">
        <f t="shared" si="2419"/>
        <v>7.6889266806608889</v>
      </c>
      <c r="AH2395" s="103">
        <f t="shared" si="2419"/>
        <v>5.7780271805851839</v>
      </c>
      <c r="AI2395" s="103">
        <f t="shared" si="2419"/>
        <v>6.1513480947833932</v>
      </c>
      <c r="AJ2395" s="103">
        <f t="shared" si="2419"/>
        <v>28.414756867416742</v>
      </c>
      <c r="AK2395" s="103" t="e">
        <f t="shared" si="2419"/>
        <v>#VALUE!</v>
      </c>
      <c r="AL2395" s="103" t="e">
        <f t="shared" si="2419"/>
        <v>#VALUE!</v>
      </c>
      <c r="AM2395" s="103" t="e">
        <f t="shared" si="2419"/>
        <v>#VALUE!</v>
      </c>
      <c r="AN2395" s="103">
        <f t="shared" si="2419"/>
        <v>41.637068130397331</v>
      </c>
      <c r="AO2395" s="103">
        <f t="shared" si="2419"/>
        <v>32.500632668850727</v>
      </c>
      <c r="AP2395" s="103">
        <f t="shared" si="2419"/>
        <v>39.963268745300681</v>
      </c>
      <c r="AQ2395" s="103">
        <f t="shared" si="2419"/>
        <v>49.276663939053627</v>
      </c>
      <c r="AR2395" s="103">
        <f t="shared" si="2419"/>
        <v>34.280270094586378</v>
      </c>
      <c r="AS2395" s="103">
        <f t="shared" si="2419"/>
        <v>51.376571017696762</v>
      </c>
      <c r="AT2395" s="103">
        <f t="shared" si="2419"/>
        <v>15.772897551371221</v>
      </c>
      <c r="AU2395" s="103">
        <f t="shared" si="2419"/>
        <v>7.4705080731850302</v>
      </c>
      <c r="AV2395" s="103">
        <f t="shared" si="2419"/>
        <v>10.973343009733197</v>
      </c>
      <c r="AW2395" s="103">
        <f t="shared" si="2419"/>
        <v>10.973255411802338</v>
      </c>
      <c r="AX2395" s="103">
        <f t="shared" si="2419"/>
        <v>48.693156995987295</v>
      </c>
      <c r="AY2395" s="189"/>
      <c r="AZ2395" s="103">
        <v>41.547679419004631</v>
      </c>
      <c r="BA2395" s="103">
        <v>43.697545649161704</v>
      </c>
      <c r="BB2395" s="103">
        <v>38.617687966664874</v>
      </c>
      <c r="BC2395" s="103">
        <v>40.669481225017378</v>
      </c>
      <c r="BD2395" s="103">
        <v>32.649917633343541</v>
      </c>
      <c r="BE2395" s="103">
        <v>34.420489248035771</v>
      </c>
      <c r="BF2395" s="103">
        <f t="shared" si="2420"/>
        <v>46.564998391538367</v>
      </c>
      <c r="BG2395" s="103">
        <v>37.236787675131175</v>
      </c>
      <c r="BH2395" s="103">
        <v>40.178674894781643</v>
      </c>
      <c r="BI2395" s="103">
        <v>36.843704443020243</v>
      </c>
      <c r="BJ2395" s="103">
        <v>39.540969077757168</v>
      </c>
      <c r="BK2395" s="103">
        <v>58.876000233344463</v>
      </c>
      <c r="BL2395" s="103">
        <v>64.308402295193588</v>
      </c>
      <c r="BM2395" s="103">
        <v>57.986461068571963</v>
      </c>
      <c r="BN2395" s="103">
        <v>62.550515623597946</v>
      </c>
      <c r="BO2395" s="103">
        <f t="shared" si="2421"/>
        <v>44.407204485332421</v>
      </c>
      <c r="BP2395" s="103">
        <v>48.644520546555142</v>
      </c>
      <c r="BQ2395" s="103">
        <v>48.644520546555142</v>
      </c>
      <c r="BR2395" s="103">
        <v>60.399656635404519</v>
      </c>
      <c r="BS2395" s="103">
        <v>70.41580479492572</v>
      </c>
      <c r="BT2395" s="103">
        <v>53.856120024229483</v>
      </c>
      <c r="BU2395" s="103">
        <v>54.358208410031153</v>
      </c>
      <c r="BV2395" s="103">
        <v>61.948559341781063</v>
      </c>
      <c r="BW2395" s="103">
        <v>34.840604114257381</v>
      </c>
      <c r="BX2395" s="103">
        <v>32.326975066385231</v>
      </c>
      <c r="BY2395" s="103">
        <v>33.726143091242719</v>
      </c>
      <c r="BZ2395" s="102">
        <v>31.241226051799003</v>
      </c>
      <c r="CA2395" s="103">
        <f t="shared" si="2422"/>
        <v>51.704345053337242</v>
      </c>
      <c r="CB2395" s="103">
        <v>22.315653982651369</v>
      </c>
      <c r="CC2395" s="103">
        <v>22.702879381745987</v>
      </c>
      <c r="CD2395" s="103">
        <v>25.335922085458972</v>
      </c>
      <c r="CE2395" s="103">
        <v>34.875202878730292</v>
      </c>
      <c r="CF2395" s="103">
        <v>35.696480926259255</v>
      </c>
      <c r="CG2395" s="103">
        <v>40.529082525441673</v>
      </c>
      <c r="CH2395" s="103">
        <v>33.01598356232941</v>
      </c>
      <c r="CI2395" s="103">
        <v>34.786319218418321</v>
      </c>
      <c r="CJ2395" s="102">
        <v>33.14247978313152</v>
      </c>
      <c r="CK2395" s="102">
        <v>34.92230061461256</v>
      </c>
      <c r="CL2395" s="103">
        <f t="shared" si="2423"/>
        <v>41.823805440589155</v>
      </c>
      <c r="CM2395" s="103">
        <v>33.065503009649781</v>
      </c>
      <c r="CN2395" s="103">
        <v>27.522006312552072</v>
      </c>
      <c r="CO2395" s="103">
        <v>27.464979881744551</v>
      </c>
      <c r="CP2395" s="103">
        <v>21.827349605623088</v>
      </c>
      <c r="CQ2395" s="103">
        <v>24.72788618451127</v>
      </c>
      <c r="CR2395" s="103">
        <v>27.306856400400235</v>
      </c>
      <c r="CS2395" s="103">
        <v>17.236958033591478</v>
      </c>
      <c r="CT2395" s="103">
        <v>18.34485065500958</v>
      </c>
      <c r="CU2395" s="103">
        <v>21.81764171981408</v>
      </c>
      <c r="CV2395" s="103">
        <v>17.442349151802823</v>
      </c>
      <c r="CW2395" s="103">
        <v>18.352887153923845</v>
      </c>
      <c r="CX2395" s="103">
        <v>23.448666569669282</v>
      </c>
      <c r="CY2395" s="103">
        <v>23.6548899433358</v>
      </c>
      <c r="CZ2395" s="103">
        <v>25.089104989833661</v>
      </c>
      <c r="DA2395" s="103">
        <f t="shared" si="2424"/>
        <v>32.456852065850796</v>
      </c>
      <c r="DB2395" s="102">
        <v>19.621726862782619</v>
      </c>
      <c r="DC2395" s="102">
        <v>20.79130846981688</v>
      </c>
      <c r="DD2395" s="102">
        <v>22.445196340299507</v>
      </c>
      <c r="DE2395" s="102">
        <v>23.163399114034608</v>
      </c>
      <c r="DF2395" s="102">
        <v>24.631576703000039</v>
      </c>
      <c r="DG2395" s="102">
        <v>26.530111206242267</v>
      </c>
      <c r="DH2395" s="102">
        <v>20.537738300899438</v>
      </c>
      <c r="DI2395" s="102">
        <v>21.770291119778058</v>
      </c>
      <c r="DJ2395" s="102">
        <v>22.891804462165673</v>
      </c>
      <c r="DK2395" s="102">
        <v>21.250120762821702</v>
      </c>
      <c r="DL2395" s="102">
        <v>22.288981004009383</v>
      </c>
      <c r="DM2395" s="102">
        <v>22.890233245819154</v>
      </c>
      <c r="DN2395" s="104">
        <f t="shared" si="2425"/>
        <v>36.805134007823945</v>
      </c>
      <c r="DO2395" s="102">
        <v>22.890233245819154</v>
      </c>
      <c r="DP2395" s="102">
        <v>16.696147962974834</v>
      </c>
      <c r="DQ2395" s="102">
        <v>17.43772788970778</v>
      </c>
      <c r="DR2395" s="102">
        <v>18.831106078211629</v>
      </c>
      <c r="DS2395" s="102">
        <v>28.614241867728786</v>
      </c>
      <c r="DT2395" s="102">
        <v>29.518330626019996</v>
      </c>
      <c r="DU2395" s="102">
        <v>32.475470868866111</v>
      </c>
      <c r="DV2395" s="105">
        <f t="shared" si="2426"/>
        <v>32.852124100717951</v>
      </c>
      <c r="DW2395" s="106">
        <f t="shared" si="2426"/>
        <v>33.488673543395457</v>
      </c>
      <c r="DX2395" s="107">
        <f t="shared" si="2426"/>
        <v>31.691574458985222</v>
      </c>
      <c r="DZ2395" s="103">
        <f t="shared" si="2427"/>
        <v>29.632974338502493</v>
      </c>
      <c r="EC2395" s="103">
        <f t="shared" si="2428"/>
        <v>26.147906370039596</v>
      </c>
      <c r="EF2395" s="103">
        <f t="shared" si="2429"/>
        <v>22.752832155773589</v>
      </c>
      <c r="EI2395" s="103">
        <f t="shared" si="2430"/>
        <v>19.272793134977412</v>
      </c>
      <c r="EL2395" s="103">
        <f t="shared" si="2431"/>
        <v>16.019829729461975</v>
      </c>
      <c r="EO2395" s="103">
        <f t="shared" si="2432"/>
        <v>13.108727543117643</v>
      </c>
    </row>
    <row r="2396" spans="1:147" ht="15.5" x14ac:dyDescent="0.35">
      <c r="A2396" s="56" t="s">
        <v>486</v>
      </c>
      <c r="B2396" s="190"/>
      <c r="C2396" s="190"/>
      <c r="D2396" s="190"/>
      <c r="E2396" s="190"/>
      <c r="F2396" s="190"/>
      <c r="G2396" s="190"/>
      <c r="H2396" s="190"/>
      <c r="I2396" s="190"/>
      <c r="J2396" s="190"/>
      <c r="K2396" s="190"/>
      <c r="L2396" s="190"/>
      <c r="M2396" s="190"/>
      <c r="N2396" s="190"/>
      <c r="O2396" s="190"/>
      <c r="P2396" s="190"/>
      <c r="Q2396" s="190"/>
      <c r="R2396" s="190"/>
      <c r="S2396" s="190"/>
      <c r="T2396" s="190"/>
      <c r="U2396" s="190"/>
      <c r="V2396" s="190"/>
      <c r="W2396" s="190"/>
      <c r="X2396" s="189"/>
      <c r="Y2396" s="324" t="s">
        <v>85</v>
      </c>
      <c r="Z2396" s="324" t="s">
        <v>85</v>
      </c>
      <c r="AA2396" s="324" t="s">
        <v>85</v>
      </c>
      <c r="AB2396" s="324" t="s">
        <v>85</v>
      </c>
      <c r="AC2396" s="324" t="s">
        <v>85</v>
      </c>
      <c r="AD2396" s="324" t="s">
        <v>85</v>
      </c>
      <c r="AE2396" s="324" t="s">
        <v>85</v>
      </c>
      <c r="AF2396" s="324" t="s">
        <v>85</v>
      </c>
      <c r="AG2396" s="324" t="s">
        <v>85</v>
      </c>
      <c r="AH2396" s="324" t="s">
        <v>85</v>
      </c>
      <c r="AI2396" s="324" t="s">
        <v>85</v>
      </c>
      <c r="AJ2396" s="280" t="s">
        <v>85</v>
      </c>
      <c r="AK2396" s="280" t="s">
        <v>85</v>
      </c>
      <c r="AL2396" s="280" t="s">
        <v>85</v>
      </c>
      <c r="AM2396" s="280" t="s">
        <v>85</v>
      </c>
      <c r="AN2396" s="280" t="s">
        <v>85</v>
      </c>
      <c r="AO2396" s="280" t="s">
        <v>85</v>
      </c>
      <c r="AP2396" s="280" t="s">
        <v>85</v>
      </c>
      <c r="AQ2396" s="280" t="s">
        <v>85</v>
      </c>
      <c r="AR2396" s="280" t="s">
        <v>85</v>
      </c>
      <c r="AS2396" s="280" t="s">
        <v>85</v>
      </c>
      <c r="AT2396" s="280" t="s">
        <v>85</v>
      </c>
      <c r="AU2396" s="280" t="s">
        <v>85</v>
      </c>
      <c r="AV2396" s="280" t="s">
        <v>85</v>
      </c>
      <c r="AW2396" s="280" t="s">
        <v>85</v>
      </c>
      <c r="AX2396" s="103">
        <f t="shared" si="2419"/>
        <v>50.345653766502636</v>
      </c>
      <c r="AY2396" s="189"/>
      <c r="AZ2396" s="103">
        <v>34.608120634657467</v>
      </c>
      <c r="BA2396" s="103">
        <v>32.146302161554793</v>
      </c>
      <c r="BB2396" s="103">
        <v>32.331340260564176</v>
      </c>
      <c r="BC2396" s="103">
        <v>33.198261961757382</v>
      </c>
      <c r="BD2396" s="103">
        <v>39.437593060687199</v>
      </c>
      <c r="BE2396" s="103">
        <v>40.735397775400941</v>
      </c>
      <c r="BF2396" s="103">
        <f t="shared" si="2420"/>
        <v>46.377085204976339</v>
      </c>
      <c r="BG2396" s="103">
        <v>35.939747884946975</v>
      </c>
      <c r="BH2396" s="103">
        <v>36.305907776625347</v>
      </c>
      <c r="BI2396" s="103">
        <v>37.072139612462074</v>
      </c>
      <c r="BJ2396" s="103">
        <v>38.188359712424507</v>
      </c>
      <c r="BK2396" s="103">
        <v>41.434063158854478</v>
      </c>
      <c r="BL2396" s="103">
        <v>43.307599331763036</v>
      </c>
      <c r="BM2396" s="103">
        <v>42.761867446471776</v>
      </c>
      <c r="BN2396" s="103">
        <v>44.327835344241862</v>
      </c>
      <c r="BO2396" s="103">
        <f t="shared" si="2421"/>
        <v>52.021429065276351</v>
      </c>
      <c r="BP2396" s="103">
        <v>40.075522965166122</v>
      </c>
      <c r="BQ2396" s="103">
        <v>40.075522965166122</v>
      </c>
      <c r="BR2396" s="103">
        <v>47.61127400084581</v>
      </c>
      <c r="BS2396" s="103">
        <v>54.837680677637884</v>
      </c>
      <c r="BT2396" s="103">
        <v>48.362709055694467</v>
      </c>
      <c r="BU2396" s="103">
        <v>51.453016363387718</v>
      </c>
      <c r="BV2396" s="103">
        <v>54.640875507928477</v>
      </c>
      <c r="BW2396" s="103">
        <v>45.711477665661747</v>
      </c>
      <c r="BX2396" s="103">
        <v>47.902324374117129</v>
      </c>
      <c r="BY2396" s="103">
        <v>53.485279289527568</v>
      </c>
      <c r="BZ2396" s="102">
        <v>43.919669320496048</v>
      </c>
      <c r="CA2396" s="103">
        <f t="shared" si="2422"/>
        <v>52.595646088117675</v>
      </c>
      <c r="CB2396" s="103">
        <v>40.052010959128225</v>
      </c>
      <c r="CC2396" s="103">
        <v>40.037761229333483</v>
      </c>
      <c r="CD2396" s="103">
        <v>44.199413161526344</v>
      </c>
      <c r="CE2396" s="103">
        <v>41.720158183924688</v>
      </c>
      <c r="CF2396" s="103">
        <v>41.772676135527263</v>
      </c>
      <c r="CG2396" s="103">
        <v>43.696196908423623</v>
      </c>
      <c r="CH2396" s="103">
        <v>39.805470320849821</v>
      </c>
      <c r="CI2396" s="103">
        <v>40.325272594138397</v>
      </c>
      <c r="CJ2396" s="102">
        <v>39.887324053211934</v>
      </c>
      <c r="CK2396" s="102">
        <v>40.536847177080602</v>
      </c>
      <c r="CL2396" s="103">
        <f t="shared" si="2423"/>
        <v>49.574702064924558</v>
      </c>
      <c r="CM2396" s="103">
        <v>38.643335256123059</v>
      </c>
      <c r="CN2396" s="103">
        <v>38.15585994902969</v>
      </c>
      <c r="CO2396" s="103">
        <v>37.6741381954959</v>
      </c>
      <c r="CP2396" s="103">
        <v>35.130931527576188</v>
      </c>
      <c r="CQ2396" s="103">
        <v>37.319955035571382</v>
      </c>
      <c r="CR2396" s="103">
        <v>39.5474805705853</v>
      </c>
      <c r="CS2396" s="103">
        <v>33.542371665942412</v>
      </c>
      <c r="CT2396" s="103">
        <v>34.948836103760613</v>
      </c>
      <c r="CU2396" s="103">
        <v>37.742794226183754</v>
      </c>
      <c r="CV2396" s="103">
        <v>33.733671044708593</v>
      </c>
      <c r="CW2396" s="103">
        <v>34.687457910840443</v>
      </c>
      <c r="CX2396" s="103">
        <v>42.063964703228457</v>
      </c>
      <c r="CY2396" s="103">
        <v>42.540461538767936</v>
      </c>
      <c r="CZ2396" s="103">
        <v>42.97325400568878</v>
      </c>
      <c r="DA2396" s="103">
        <f t="shared" si="2424"/>
        <v>39.835039868978924</v>
      </c>
      <c r="DB2396" s="102">
        <v>34.812110029913626</v>
      </c>
      <c r="DC2396" s="102">
        <v>36.191986018070992</v>
      </c>
      <c r="DD2396" s="102">
        <v>37.054439799714388</v>
      </c>
      <c r="DE2396" s="102">
        <v>34.260883520369646</v>
      </c>
      <c r="DF2396" s="102">
        <v>35.071730605903518</v>
      </c>
      <c r="DG2396" s="102">
        <v>36.292556565538128</v>
      </c>
      <c r="DH2396" s="102">
        <v>33.750937597797105</v>
      </c>
      <c r="DI2396" s="102">
        <v>34.758123250526019</v>
      </c>
      <c r="DJ2396" s="102">
        <v>36.034888557576721</v>
      </c>
      <c r="DK2396" s="102">
        <v>34.004132592358488</v>
      </c>
      <c r="DL2396" s="102">
        <v>35.02561855586044</v>
      </c>
      <c r="DM2396" s="102">
        <v>37.105239571444365</v>
      </c>
      <c r="DN2396" s="104">
        <f t="shared" si="2425"/>
        <v>36.312841765493509</v>
      </c>
      <c r="DO2396" s="102">
        <v>37.105239571444365</v>
      </c>
      <c r="DP2396" s="102">
        <v>31.076499571230144</v>
      </c>
      <c r="DQ2396" s="102">
        <v>31.602245557726079</v>
      </c>
      <c r="DR2396" s="102">
        <v>32.470804840040003</v>
      </c>
      <c r="DS2396" s="102">
        <v>30.207646686093781</v>
      </c>
      <c r="DT2396" s="102">
        <v>30.740217330457345</v>
      </c>
      <c r="DU2396" s="102">
        <v>30.315604692581726</v>
      </c>
      <c r="DV2396" s="105">
        <f t="shared" si="2426"/>
        <v>31.027417050078292</v>
      </c>
      <c r="DW2396" s="106">
        <f t="shared" si="2426"/>
        <v>31.314624548134336</v>
      </c>
      <c r="DX2396" s="107">
        <f t="shared" si="2426"/>
        <v>31.315444519690388</v>
      </c>
      <c r="DZ2396" s="103">
        <f t="shared" si="2427"/>
        <v>30.130953889797986</v>
      </c>
      <c r="EC2396" s="103">
        <f t="shared" si="2428"/>
        <v>28.582297136993631</v>
      </c>
      <c r="EF2396" s="103">
        <f t="shared" si="2429"/>
        <v>27.326212942561455</v>
      </c>
      <c r="EI2396" s="103">
        <f t="shared" si="2430"/>
        <v>26.088910984383126</v>
      </c>
      <c r="EL2396" s="103">
        <f t="shared" si="2431"/>
        <v>24.933494152586604</v>
      </c>
      <c r="EO2396" s="103">
        <f t="shared" si="2432"/>
        <v>24.24255689194073</v>
      </c>
    </row>
    <row r="2397" spans="1:147" ht="15.5" x14ac:dyDescent="0.35">
      <c r="A2397" s="56" t="s">
        <v>611</v>
      </c>
      <c r="B2397" s="190"/>
      <c r="C2397" s="190"/>
      <c r="D2397" s="190"/>
      <c r="E2397" s="190"/>
      <c r="F2397" s="190"/>
      <c r="G2397" s="190"/>
      <c r="H2397" s="190"/>
      <c r="I2397" s="190"/>
      <c r="J2397" s="190"/>
      <c r="K2397" s="190"/>
      <c r="L2397" s="190"/>
      <c r="M2397" s="190"/>
      <c r="N2397" s="190"/>
      <c r="O2397" s="190"/>
      <c r="P2397" s="190"/>
      <c r="Q2397" s="190"/>
      <c r="R2397" s="190"/>
      <c r="S2397" s="190"/>
      <c r="T2397" s="190"/>
      <c r="U2397" s="190"/>
      <c r="V2397" s="190"/>
      <c r="W2397" s="190"/>
      <c r="X2397" s="189"/>
      <c r="Y2397" s="324" t="s">
        <v>85</v>
      </c>
      <c r="Z2397" s="324" t="s">
        <v>85</v>
      </c>
      <c r="AA2397" s="324" t="s">
        <v>85</v>
      </c>
      <c r="AB2397" s="324" t="s">
        <v>85</v>
      </c>
      <c r="AC2397" s="324" t="s">
        <v>85</v>
      </c>
      <c r="AD2397" s="324" t="s">
        <v>85</v>
      </c>
      <c r="AE2397" s="324" t="s">
        <v>85</v>
      </c>
      <c r="AF2397" s="324" t="s">
        <v>85</v>
      </c>
      <c r="AG2397" s="324" t="s">
        <v>85</v>
      </c>
      <c r="AH2397" s="324" t="s">
        <v>85</v>
      </c>
      <c r="AI2397" s="324" t="s">
        <v>85</v>
      </c>
      <c r="AJ2397" s="280" t="s">
        <v>85</v>
      </c>
      <c r="AK2397" s="280" t="s">
        <v>85</v>
      </c>
      <c r="AL2397" s="280" t="s">
        <v>85</v>
      </c>
      <c r="AM2397" s="280" t="s">
        <v>85</v>
      </c>
      <c r="AN2397" s="280" t="s">
        <v>85</v>
      </c>
      <c r="AO2397" s="280" t="s">
        <v>85</v>
      </c>
      <c r="AP2397" s="280" t="s">
        <v>85</v>
      </c>
      <c r="AQ2397" s="280" t="s">
        <v>85</v>
      </c>
      <c r="AR2397" s="280" t="s">
        <v>85</v>
      </c>
      <c r="AS2397" s="280" t="s">
        <v>85</v>
      </c>
      <c r="AT2397" s="280" t="s">
        <v>85</v>
      </c>
      <c r="AU2397" s="280" t="s">
        <v>85</v>
      </c>
      <c r="AV2397" s="280" t="s">
        <v>85</v>
      </c>
      <c r="AW2397" s="280" t="s">
        <v>85</v>
      </c>
      <c r="AX2397" s="103">
        <f t="shared" si="2419"/>
        <v>51.354574145315738</v>
      </c>
      <c r="AY2397" s="189"/>
      <c r="AZ2397" s="103">
        <v>44.695373416444305</v>
      </c>
      <c r="BA2397" s="103">
        <v>44.536023432535345</v>
      </c>
      <c r="BB2397" s="103">
        <v>46.774723133936106</v>
      </c>
      <c r="BC2397" s="103">
        <v>48.553192532201848</v>
      </c>
      <c r="BD2397" s="103">
        <v>45.386689462643417</v>
      </c>
      <c r="BE2397" s="103">
        <v>46.56250822218167</v>
      </c>
      <c r="BF2397" s="103">
        <f t="shared" si="2420"/>
        <v>49.215651433037884</v>
      </c>
      <c r="BG2397" s="103">
        <v>43.936025598005088</v>
      </c>
      <c r="BH2397" s="103">
        <v>46.313354458846661</v>
      </c>
      <c r="BI2397" s="103">
        <v>44.829363862589688</v>
      </c>
      <c r="BJ2397" s="103">
        <v>47.527638567704457</v>
      </c>
      <c r="BK2397" s="103">
        <v>48.354654345857227</v>
      </c>
      <c r="BL2397" s="103">
        <v>51.405269887823316</v>
      </c>
      <c r="BM2397" s="103">
        <v>48.887927762036767</v>
      </c>
      <c r="BN2397" s="103">
        <v>51.881292792885091</v>
      </c>
      <c r="BO2397" s="103">
        <f t="shared" si="2421"/>
        <v>50.893912005350735</v>
      </c>
      <c r="BP2397" s="103">
        <v>47.053762956346546</v>
      </c>
      <c r="BQ2397" s="103">
        <v>49.588576284536309</v>
      </c>
      <c r="BR2397" s="103">
        <v>59.393545837603881</v>
      </c>
      <c r="BS2397" s="103">
        <v>63.715235200399292</v>
      </c>
      <c r="BT2397" s="103">
        <v>53.201701606873279</v>
      </c>
      <c r="BU2397" s="103">
        <v>56.69440310834657</v>
      </c>
      <c r="BV2397" s="103">
        <v>62.55111552667789</v>
      </c>
      <c r="BW2397" s="103">
        <v>50.124557323290638</v>
      </c>
      <c r="BX2397" s="103">
        <v>52.111152110749714</v>
      </c>
      <c r="BY2397" s="103">
        <v>55.554191749064096</v>
      </c>
      <c r="BZ2397" s="102">
        <v>49.323160302912477</v>
      </c>
      <c r="CA2397" s="103">
        <f t="shared" si="2422"/>
        <v>59.594004150590408</v>
      </c>
      <c r="CB2397" s="103">
        <v>42.83536095313579</v>
      </c>
      <c r="CC2397" s="103">
        <v>43.219382219414506</v>
      </c>
      <c r="CD2397" s="103">
        <v>46.171773413225068</v>
      </c>
      <c r="CE2397" s="103">
        <v>44.842302916900962</v>
      </c>
      <c r="CF2397" s="103">
        <v>45.302232211218879</v>
      </c>
      <c r="CG2397" s="103">
        <v>48.801867442267579</v>
      </c>
      <c r="CH2397" s="103">
        <v>43.472867027354887</v>
      </c>
      <c r="CI2397" s="103">
        <v>44.658248969505166</v>
      </c>
      <c r="CJ2397" s="102">
        <v>43.104733144243909</v>
      </c>
      <c r="CK2397" s="102">
        <v>43.973854694431026</v>
      </c>
      <c r="CL2397" s="103">
        <f t="shared" si="2423"/>
        <v>60.686275285981225</v>
      </c>
      <c r="CM2397" s="103">
        <v>40.466275078988033</v>
      </c>
      <c r="CN2397" s="103">
        <v>43.338831557875451</v>
      </c>
      <c r="CO2397" s="103">
        <v>43.114909369898847</v>
      </c>
      <c r="CP2397" s="103">
        <v>39.573682628240398</v>
      </c>
      <c r="CQ2397" s="103">
        <v>42.471972649513646</v>
      </c>
      <c r="CR2397" s="103">
        <v>44.829885244533109</v>
      </c>
      <c r="CS2397" s="103">
        <v>36.924219771758331</v>
      </c>
      <c r="CT2397" s="103">
        <v>38.502116998544473</v>
      </c>
      <c r="CU2397" s="103">
        <v>42.644845990231339</v>
      </c>
      <c r="CV2397" s="103">
        <v>37.255476917020104</v>
      </c>
      <c r="CW2397" s="103">
        <v>38.468425056226856</v>
      </c>
      <c r="CX2397" s="103">
        <v>44.610361074882888</v>
      </c>
      <c r="CY2397" s="103">
        <v>45.189040570033093</v>
      </c>
      <c r="CZ2397" s="103">
        <v>46.794624461786157</v>
      </c>
      <c r="DA2397" s="103">
        <f t="shared" si="2424"/>
        <v>52.053795952440048</v>
      </c>
      <c r="DB2397" s="102">
        <v>42.741737126929102</v>
      </c>
      <c r="DC2397" s="102">
        <v>44.230112529636862</v>
      </c>
      <c r="DD2397" s="102">
        <v>45.642774382155451</v>
      </c>
      <c r="DE2397" s="102">
        <v>44.271827158429332</v>
      </c>
      <c r="DF2397" s="102">
        <v>45.785755060180882</v>
      </c>
      <c r="DG2397" s="102">
        <v>47.963498229314979</v>
      </c>
      <c r="DH2397" s="102">
        <v>46.204782449726345</v>
      </c>
      <c r="DI2397" s="102">
        <v>47.754546988955113</v>
      </c>
      <c r="DJ2397" s="102">
        <v>49.90797476470231</v>
      </c>
      <c r="DK2397" s="102">
        <v>46.138681484778409</v>
      </c>
      <c r="DL2397" s="102">
        <v>47.440792536104048</v>
      </c>
      <c r="DM2397" s="102">
        <v>49.82219518718793</v>
      </c>
      <c r="DN2397" s="104">
        <f t="shared" si="2425"/>
        <v>53.420365208185785</v>
      </c>
      <c r="DO2397" s="102">
        <v>49.82219518718793</v>
      </c>
      <c r="DP2397" s="102">
        <v>41.743256822099085</v>
      </c>
      <c r="DQ2397" s="102">
        <v>42.618232863162177</v>
      </c>
      <c r="DR2397" s="102">
        <v>44.355315172234292</v>
      </c>
      <c r="DS2397" s="102">
        <v>47.479339931496817</v>
      </c>
      <c r="DT2397" s="102">
        <v>48.411154248708492</v>
      </c>
      <c r="DU2397" s="102">
        <v>47.307917794585407</v>
      </c>
      <c r="DV2397" s="105">
        <f t="shared" si="2426"/>
        <v>47.147402093771447</v>
      </c>
      <c r="DW2397" s="106">
        <f t="shared" si="2426"/>
        <v>47.931744943656696</v>
      </c>
      <c r="DX2397" s="107">
        <f t="shared" si="2426"/>
        <v>48.072911698347625</v>
      </c>
      <c r="DZ2397" s="103">
        <f t="shared" si="2427"/>
        <v>44.683601865327645</v>
      </c>
      <c r="EC2397" s="103">
        <f t="shared" si="2428"/>
        <v>42.323790596194996</v>
      </c>
      <c r="EF2397" s="103">
        <f t="shared" si="2429"/>
        <v>39.99869148082665</v>
      </c>
      <c r="EI2397" s="103">
        <f t="shared" si="2430"/>
        <v>37.225353316898776</v>
      </c>
      <c r="EL2397" s="103">
        <f t="shared" si="2431"/>
        <v>34.723980903689871</v>
      </c>
      <c r="EO2397" s="103">
        <f t="shared" si="2432"/>
        <v>32.269794691823421</v>
      </c>
    </row>
    <row r="2398" spans="1:147" ht="15.5" x14ac:dyDescent="0.35">
      <c r="A2398" s="56"/>
      <c r="B2398" s="190"/>
      <c r="C2398" s="190"/>
      <c r="D2398" s="190"/>
      <c r="E2398" s="190"/>
      <c r="F2398" s="190"/>
      <c r="G2398" s="190"/>
      <c r="H2398" s="190"/>
      <c r="I2398" s="190"/>
      <c r="J2398" s="190"/>
      <c r="K2398" s="190"/>
      <c r="L2398" s="190"/>
      <c r="M2398" s="190"/>
      <c r="N2398" s="190"/>
      <c r="O2398" s="190"/>
      <c r="P2398" s="190"/>
      <c r="Q2398" s="190"/>
      <c r="R2398" s="190"/>
      <c r="S2398" s="190"/>
      <c r="T2398" s="190"/>
      <c r="U2398" s="190"/>
      <c r="V2398" s="190"/>
      <c r="W2398" s="190"/>
      <c r="X2398" s="189"/>
      <c r="Y2398" s="189"/>
      <c r="Z2398" s="190"/>
      <c r="AA2398" s="190"/>
      <c r="AB2398" s="190"/>
      <c r="AC2398" s="190"/>
      <c r="AD2398" s="190"/>
      <c r="AE2398" s="190"/>
      <c r="AF2398" s="190"/>
      <c r="AG2398" s="190"/>
      <c r="AH2398" s="190"/>
      <c r="AI2398" s="190"/>
      <c r="AJ2398" s="189"/>
      <c r="AK2398" s="189"/>
      <c r="AL2398" s="189"/>
      <c r="AM2398" s="189"/>
      <c r="AN2398" s="189"/>
      <c r="AO2398" s="189"/>
      <c r="AP2398" s="189"/>
      <c r="AQ2398" s="189"/>
      <c r="AR2398" s="189"/>
      <c r="AS2398" s="189"/>
      <c r="AT2398" s="189"/>
      <c r="AU2398" s="189"/>
      <c r="AV2398" s="189"/>
      <c r="AW2398" s="189"/>
      <c r="AX2398" s="189"/>
      <c r="AY2398" s="189"/>
      <c r="AZ2398" s="189"/>
      <c r="BA2398" s="189"/>
      <c r="BB2398" s="189"/>
      <c r="BC2398" s="189"/>
      <c r="BD2398" s="189"/>
      <c r="BE2398" s="189"/>
      <c r="BF2398" s="189"/>
      <c r="BG2398" s="189"/>
      <c r="BH2398" s="189"/>
      <c r="BI2398" s="189"/>
      <c r="BJ2398" s="189"/>
      <c r="BK2398" s="189"/>
      <c r="BL2398" s="189"/>
      <c r="BM2398" s="189"/>
      <c r="BN2398" s="189"/>
      <c r="BO2398" s="189"/>
      <c r="BP2398" s="189"/>
      <c r="BQ2398" s="189"/>
      <c r="BR2398" s="189"/>
      <c r="BS2398" s="189"/>
      <c r="BT2398" s="189"/>
      <c r="BU2398" s="189"/>
      <c r="BV2398" s="189"/>
      <c r="BW2398" s="189"/>
      <c r="BX2398" s="189"/>
      <c r="BY2398" s="189"/>
      <c r="BZ2398" s="190"/>
      <c r="CA2398" s="189"/>
      <c r="CB2398" s="189"/>
      <c r="CC2398" s="189"/>
      <c r="CD2398" s="189"/>
      <c r="CE2398" s="189"/>
      <c r="CF2398" s="189"/>
      <c r="CG2398" s="189"/>
      <c r="CH2398" s="189"/>
      <c r="CI2398" s="189"/>
      <c r="CJ2398" s="190"/>
      <c r="CK2398" s="190"/>
      <c r="CL2398" s="189"/>
      <c r="CM2398" s="189"/>
      <c r="CN2398" s="189"/>
      <c r="CO2398" s="189"/>
      <c r="CP2398" s="189"/>
      <c r="CQ2398" s="189"/>
      <c r="CR2398" s="189"/>
      <c r="CS2398" s="189"/>
      <c r="CT2398" s="189"/>
      <c r="CU2398" s="189"/>
      <c r="CV2398" s="189"/>
      <c r="CW2398" s="189"/>
      <c r="CX2398" s="189"/>
      <c r="CY2398" s="189"/>
      <c r="CZ2398" s="189"/>
      <c r="DA2398" s="189"/>
      <c r="DB2398" s="190"/>
      <c r="DC2398" s="190"/>
      <c r="DD2398" s="190"/>
      <c r="DE2398" s="190"/>
      <c r="DF2398" s="190"/>
      <c r="DG2398" s="190"/>
      <c r="DH2398" s="190"/>
      <c r="DI2398" s="190"/>
      <c r="DJ2398" s="190"/>
      <c r="DK2398" s="190"/>
      <c r="DL2398" s="190"/>
      <c r="DM2398" s="190"/>
      <c r="DN2398" s="283"/>
      <c r="DO2398" s="190"/>
      <c r="DP2398" s="190"/>
      <c r="DQ2398" s="190"/>
      <c r="DR2398" s="190"/>
      <c r="DS2398" s="190"/>
      <c r="DT2398" s="190"/>
      <c r="DU2398" s="190"/>
      <c r="DV2398" s="191"/>
      <c r="DW2398" s="192"/>
      <c r="DX2398" s="193"/>
      <c r="DZ2398" s="190"/>
      <c r="EC2398" s="190"/>
      <c r="EF2398" s="190"/>
      <c r="EI2398" s="190"/>
      <c r="EL2398" s="190"/>
      <c r="EO2398" s="190"/>
    </row>
    <row r="2399" spans="1:147" ht="15.5" x14ac:dyDescent="0.35">
      <c r="A2399" s="126" t="s">
        <v>741</v>
      </c>
      <c r="B2399" s="27"/>
      <c r="C2399" s="27"/>
      <c r="D2399" s="27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  <c r="O2399" s="27"/>
      <c r="P2399" s="27"/>
      <c r="Q2399" s="27"/>
      <c r="R2399" s="27"/>
      <c r="S2399" s="27"/>
      <c r="T2399" s="27"/>
      <c r="U2399" s="27"/>
      <c r="V2399" s="27"/>
      <c r="W2399" s="27"/>
      <c r="X2399" s="160"/>
      <c r="Y2399" s="160"/>
      <c r="Z2399" s="27"/>
      <c r="AA2399" s="27"/>
      <c r="AB2399" s="27"/>
      <c r="AC2399" s="27"/>
      <c r="AD2399" s="27"/>
      <c r="AE2399" s="27"/>
      <c r="AF2399" s="27"/>
      <c r="AG2399" s="27"/>
      <c r="AH2399" s="27"/>
      <c r="AI2399" s="27"/>
      <c r="AJ2399" s="160"/>
      <c r="AK2399" s="160"/>
      <c r="AL2399" s="160"/>
      <c r="AM2399" s="160"/>
      <c r="AN2399" s="160"/>
      <c r="AO2399" s="160"/>
      <c r="AP2399" s="160"/>
      <c r="AQ2399" s="160"/>
      <c r="AR2399" s="160"/>
      <c r="AS2399" s="160"/>
      <c r="AT2399" s="160"/>
      <c r="AU2399" s="160"/>
      <c r="AV2399" s="160"/>
      <c r="AW2399" s="160"/>
      <c r="AX2399" s="160"/>
      <c r="AY2399" s="160"/>
      <c r="AZ2399" s="160"/>
      <c r="BA2399" s="160"/>
      <c r="BB2399" s="160"/>
      <c r="BC2399" s="160"/>
      <c r="BD2399" s="160"/>
      <c r="BE2399" s="160"/>
      <c r="BF2399" s="160"/>
      <c r="BG2399" s="160"/>
      <c r="BH2399" s="160"/>
      <c r="BI2399" s="160"/>
      <c r="BJ2399" s="160"/>
      <c r="BK2399" s="160"/>
      <c r="BL2399" s="160"/>
      <c r="BM2399" s="160"/>
      <c r="BN2399" s="160"/>
      <c r="BO2399" s="160"/>
      <c r="BP2399" s="160"/>
      <c r="BQ2399" s="160"/>
      <c r="BR2399" s="160"/>
      <c r="BS2399" s="160"/>
      <c r="BT2399" s="160"/>
      <c r="BU2399" s="160"/>
      <c r="BV2399" s="160"/>
      <c r="BW2399" s="160"/>
      <c r="BX2399" s="160"/>
      <c r="BY2399" s="160"/>
      <c r="BZ2399" s="27"/>
      <c r="CA2399" s="160"/>
      <c r="CB2399" s="160"/>
      <c r="CC2399" s="160"/>
      <c r="CD2399" s="160"/>
      <c r="CE2399" s="160"/>
      <c r="CF2399" s="160"/>
      <c r="CG2399" s="160"/>
      <c r="CH2399" s="160"/>
      <c r="CI2399" s="160"/>
      <c r="CJ2399" s="27"/>
      <c r="CK2399" s="27"/>
      <c r="CL2399" s="160"/>
      <c r="CM2399" s="160"/>
      <c r="CN2399" s="160"/>
      <c r="CO2399" s="160"/>
      <c r="CP2399" s="160"/>
      <c r="CQ2399" s="160"/>
      <c r="CR2399" s="160"/>
      <c r="CS2399" s="160"/>
      <c r="CT2399" s="160"/>
      <c r="CU2399" s="160"/>
      <c r="CV2399" s="160"/>
      <c r="CW2399" s="160"/>
      <c r="CX2399" s="160"/>
      <c r="CY2399" s="160"/>
      <c r="CZ2399" s="160"/>
      <c r="DA2399" s="160"/>
      <c r="DB2399" s="27"/>
      <c r="DC2399" s="27"/>
      <c r="DD2399" s="27"/>
      <c r="DE2399" s="27"/>
      <c r="DF2399" s="27"/>
      <c r="DG2399" s="27"/>
      <c r="DH2399" s="27"/>
      <c r="DI2399" s="27"/>
      <c r="DJ2399" s="27"/>
      <c r="DK2399" s="27"/>
      <c r="DL2399" s="27"/>
      <c r="DM2399" s="27"/>
      <c r="DN2399" s="161"/>
      <c r="DO2399" s="27"/>
      <c r="DP2399" s="27"/>
      <c r="DQ2399" s="27"/>
      <c r="DR2399" s="27"/>
      <c r="DS2399" s="27"/>
      <c r="DT2399" s="27"/>
      <c r="DU2399" s="27"/>
      <c r="DV2399" s="162"/>
      <c r="DW2399" s="163"/>
      <c r="DX2399" s="164"/>
      <c r="DZ2399" s="27"/>
      <c r="EC2399" s="27"/>
      <c r="EF2399" s="27"/>
      <c r="EI2399" s="27"/>
      <c r="EL2399" s="27"/>
      <c r="EO2399" s="27"/>
    </row>
    <row r="2400" spans="1:147" ht="15.5" x14ac:dyDescent="0.35">
      <c r="A2400" s="56" t="s">
        <v>482</v>
      </c>
      <c r="B2400" s="102">
        <f t="shared" ref="B2400:AA2404" si="2433">+B2373*B2630/B$2629</f>
        <v>0</v>
      </c>
      <c r="C2400" s="102">
        <f t="shared" si="2433"/>
        <v>0</v>
      </c>
      <c r="D2400" s="102">
        <f t="shared" si="2433"/>
        <v>0</v>
      </c>
      <c r="E2400" s="102">
        <f t="shared" si="2433"/>
        <v>0</v>
      </c>
      <c r="F2400" s="102">
        <f t="shared" si="2433"/>
        <v>0</v>
      </c>
      <c r="G2400" s="102">
        <f t="shared" si="2433"/>
        <v>46.215539359969647</v>
      </c>
      <c r="H2400" s="102">
        <f t="shared" si="2433"/>
        <v>50.226825934981107</v>
      </c>
      <c r="I2400" s="102">
        <f t="shared" si="2433"/>
        <v>40.580629405479833</v>
      </c>
      <c r="J2400" s="102">
        <f t="shared" si="2433"/>
        <v>38.29658878740117</v>
      </c>
      <c r="K2400" s="102">
        <f t="shared" si="2433"/>
        <v>35.324707658350881</v>
      </c>
      <c r="L2400" s="102">
        <f t="shared" si="2433"/>
        <v>33.91576527110702</v>
      </c>
      <c r="M2400" s="102">
        <f t="shared" si="2433"/>
        <v>35.724679820103418</v>
      </c>
      <c r="N2400" s="102">
        <f t="shared" si="2433"/>
        <v>34.083415150023029</v>
      </c>
      <c r="O2400" s="102">
        <f t="shared" si="2433"/>
        <v>28.626312606104477</v>
      </c>
      <c r="P2400" s="102">
        <f t="shared" si="2433"/>
        <v>24.499476223345901</v>
      </c>
      <c r="Q2400" s="102">
        <f t="shared" si="2433"/>
        <v>22.136043387186337</v>
      </c>
      <c r="R2400" s="102">
        <f t="shared" si="2433"/>
        <v>17.859404766281525</v>
      </c>
      <c r="S2400" s="102">
        <f t="shared" si="2433"/>
        <v>15.27967039651182</v>
      </c>
      <c r="T2400" s="102">
        <f t="shared" si="2433"/>
        <v>12.023156521101836</v>
      </c>
      <c r="U2400" s="102">
        <f t="shared" si="2433"/>
        <v>3.580445277017025</v>
      </c>
      <c r="V2400" s="102">
        <f t="shared" si="2433"/>
        <v>3.2556020868977815</v>
      </c>
      <c r="W2400" s="102">
        <f t="shared" si="2433"/>
        <v>2.6556802965567874</v>
      </c>
      <c r="X2400" s="103">
        <f t="shared" si="2433"/>
        <v>2.8492110166363864</v>
      </c>
      <c r="Y2400" s="103">
        <f t="shared" si="2433"/>
        <v>2.302733973764659</v>
      </c>
      <c r="Z2400" s="102">
        <f t="shared" si="2433"/>
        <v>2.0996694905046018</v>
      </c>
      <c r="AA2400" s="102">
        <f t="shared" si="2433"/>
        <v>2.115244491626322</v>
      </c>
      <c r="AB2400" s="102">
        <v>2.6762772418105762</v>
      </c>
      <c r="AC2400" s="102">
        <v>2.8610279738488917</v>
      </c>
      <c r="AD2400" s="102">
        <v>2.8036997021996717</v>
      </c>
      <c r="AE2400" s="102">
        <f>+AE2373*AE2630/AE$2629</f>
        <v>2.9323174241657917</v>
      </c>
      <c r="AF2400" s="102">
        <v>2.97274252459655</v>
      </c>
      <c r="AG2400" s="102">
        <v>3.4255390608833793</v>
      </c>
      <c r="AH2400" s="102">
        <v>3.50007767389067</v>
      </c>
      <c r="AI2400" s="102">
        <v>3.5733003431028272</v>
      </c>
      <c r="AJ2400" s="103">
        <f>+AJ2373*AJ2630/AJ$2629</f>
        <v>4.8108503938664064</v>
      </c>
      <c r="AK2400" s="103">
        <v>5.0512102703385509</v>
      </c>
      <c r="AL2400" s="103">
        <v>4.9395098096270997</v>
      </c>
      <c r="AM2400" s="103">
        <v>5.2801802160332976</v>
      </c>
      <c r="AN2400" s="103">
        <v>6.2704443260556424</v>
      </c>
      <c r="AO2400" s="103">
        <f>+AO2373*AO2630/AO$2629</f>
        <v>7.1168371233724024</v>
      </c>
      <c r="AP2400" s="103">
        <v>8.955967355541496</v>
      </c>
      <c r="AQ2400" s="103">
        <v>9.3754379861254709</v>
      </c>
      <c r="AR2400" s="103">
        <v>8.6454507818069697</v>
      </c>
      <c r="AS2400" s="103">
        <f>+AS2373*AS2630/AS$2629</f>
        <v>8.5570970666905755</v>
      </c>
      <c r="AT2400" s="103">
        <v>8.3694488477918423</v>
      </c>
      <c r="AU2400" s="103">
        <v>9.2610666202968694</v>
      </c>
      <c r="AV2400" s="103">
        <v>9.2848368980808402</v>
      </c>
      <c r="AW2400" s="103">
        <v>9.290654538751312</v>
      </c>
      <c r="AX2400" s="103">
        <f>+AX2373*AX2630/AX$2629</f>
        <v>10.013494662224515</v>
      </c>
      <c r="AY2400" s="103"/>
      <c r="AZ2400" s="103">
        <v>10.704560711009115</v>
      </c>
      <c r="BA2400" s="103">
        <v>10.861367297751285</v>
      </c>
      <c r="BB2400" s="103">
        <v>10.671030448588427</v>
      </c>
      <c r="BC2400" s="103">
        <v>11.013140470141018</v>
      </c>
      <c r="BD2400" s="103">
        <v>10.456454849367992</v>
      </c>
      <c r="BE2400" s="103">
        <v>10.749936918811889</v>
      </c>
      <c r="BF2400" s="103">
        <f>+BF2373*BF2630/BF$2629</f>
        <v>10.83836857280822</v>
      </c>
      <c r="BG2400" s="103">
        <v>11.460878880154336</v>
      </c>
      <c r="BH2400" s="103">
        <v>12.044189241424219</v>
      </c>
      <c r="BI2400" s="103">
        <v>11.522303572568076</v>
      </c>
      <c r="BJ2400" s="103">
        <v>12.175319284979691</v>
      </c>
      <c r="BK2400" s="103">
        <v>11.42888840667729</v>
      </c>
      <c r="BL2400" s="103">
        <v>12.016948301404511</v>
      </c>
      <c r="BM2400" s="103">
        <v>11.671310857608821</v>
      </c>
      <c r="BN2400" s="103">
        <v>12.275315836221941</v>
      </c>
      <c r="BO2400" s="103">
        <f>+BO2373*BO2630/BO$2629</f>
        <v>11.753174348665819</v>
      </c>
      <c r="BP2400" s="103">
        <v>12.199545013547116</v>
      </c>
      <c r="BQ2400" s="103">
        <v>13.388379635501696</v>
      </c>
      <c r="BR2400" s="103">
        <v>15.091617893808621</v>
      </c>
      <c r="BS2400" s="103">
        <v>16.31805726163913</v>
      </c>
      <c r="BT2400" s="103">
        <v>14.411330074488355</v>
      </c>
      <c r="BU2400" s="103">
        <v>15.255418459833306</v>
      </c>
      <c r="BV2400" s="103">
        <v>16.798181595428996</v>
      </c>
      <c r="BW2400" s="103">
        <v>14.074251337786299</v>
      </c>
      <c r="BX2400" s="103">
        <v>14.531695144314543</v>
      </c>
      <c r="BY2400" s="103">
        <v>15.309931794264797</v>
      </c>
      <c r="BZ2400" s="102">
        <v>13.77562564283576</v>
      </c>
      <c r="CA2400" s="103">
        <f>+CA2373*CA2630/CA$2629</f>
        <v>15.071794881393775</v>
      </c>
      <c r="CB2400" s="103">
        <v>13.738332723323499</v>
      </c>
      <c r="CC2400" s="103">
        <v>13.841624400296336</v>
      </c>
      <c r="CD2400" s="103">
        <v>14.575095264495493</v>
      </c>
      <c r="CE2400" s="103">
        <v>12.978688961672573</v>
      </c>
      <c r="CF2400" s="103">
        <v>13.111731543501774</v>
      </c>
      <c r="CG2400" s="103">
        <v>13.82563760168641</v>
      </c>
      <c r="CH2400" s="103">
        <v>12.502857333146183</v>
      </c>
      <c r="CI2400" s="103">
        <v>12.814266017360051</v>
      </c>
      <c r="CJ2400" s="102">
        <v>12.374355627067411</v>
      </c>
      <c r="CK2400" s="102">
        <v>12.623778286679784</v>
      </c>
      <c r="CL2400" s="103">
        <f>+CL2373*CL2630/CL$2629</f>
        <v>14.899093211319176</v>
      </c>
      <c r="CM2400" s="103">
        <v>13.212664106242634</v>
      </c>
      <c r="CN2400" s="103">
        <v>12.438728746939669</v>
      </c>
      <c r="CO2400" s="103">
        <v>12.374460577804959</v>
      </c>
      <c r="CP2400" s="103">
        <v>11.401614961008594</v>
      </c>
      <c r="CQ2400" s="103">
        <v>12.191083411826632</v>
      </c>
      <c r="CR2400" s="103">
        <v>12.867894667119437</v>
      </c>
      <c r="CS2400" s="103">
        <v>10.714430121080765</v>
      </c>
      <c r="CT2400" s="103">
        <v>11.129452144834907</v>
      </c>
      <c r="CU2400" s="103">
        <v>12.306901206117999</v>
      </c>
      <c r="CV2400" s="103">
        <v>10.517217244075379</v>
      </c>
      <c r="CW2400" s="103">
        <v>10.819023813065913</v>
      </c>
      <c r="CX2400" s="103">
        <v>12.371153197308228</v>
      </c>
      <c r="CY2400" s="103">
        <v>12.492155744027208</v>
      </c>
      <c r="CZ2400" s="103">
        <v>13.00412951356687</v>
      </c>
      <c r="DA2400" s="103">
        <f t="shared" ref="DA2400:DA2404" si="2434">+DA2373*DA2630/DA$2629</f>
        <v>12.429889151010581</v>
      </c>
      <c r="DB2400" s="102">
        <v>12.332744613468163</v>
      </c>
      <c r="DC2400" s="102">
        <v>12.745674870903526</v>
      </c>
      <c r="DD2400" s="102">
        <v>13.170239815599421</v>
      </c>
      <c r="DE2400" s="102">
        <v>12.545731637522319</v>
      </c>
      <c r="DF2400" s="102">
        <v>12.97432531347105</v>
      </c>
      <c r="DG2400" s="102">
        <v>13.515721811365248</v>
      </c>
      <c r="DH2400" s="102">
        <v>13.213888430288327</v>
      </c>
      <c r="DI2400" s="102">
        <v>13.656655124295407</v>
      </c>
      <c r="DJ2400" s="102">
        <v>14.176214969111401</v>
      </c>
      <c r="DK2400" s="102">
        <v>13.195226444314438</v>
      </c>
      <c r="DL2400" s="102">
        <v>13.56717666377976</v>
      </c>
      <c r="DM2400" s="102">
        <v>14.103869458546846</v>
      </c>
      <c r="DN2400" s="104">
        <f>+DN2373*DN2630/DN$2629</f>
        <v>11.765643711972576</v>
      </c>
      <c r="DO2400" s="102">
        <v>14.103869458546846</v>
      </c>
      <c r="DP2400" s="102">
        <v>12.804112717157295</v>
      </c>
      <c r="DQ2400" s="102">
        <v>13.073242354763151</v>
      </c>
      <c r="DR2400" s="102">
        <v>13.556209784412456</v>
      </c>
      <c r="DS2400" s="102">
        <v>11.499803859691683</v>
      </c>
      <c r="DT2400" s="102">
        <v>11.728131048987208</v>
      </c>
      <c r="DU2400" s="102">
        <v>11.139691786591769</v>
      </c>
      <c r="DV2400" s="105">
        <f t="shared" ref="DV2400:DX2404" si="2435">+DV2373*DV2630/DV$2629</f>
        <v>11.064734401688591</v>
      </c>
      <c r="DW2400" s="106">
        <f t="shared" si="2435"/>
        <v>11.238973944714109</v>
      </c>
      <c r="DX2400" s="107">
        <f t="shared" si="2435"/>
        <v>11.328377349865852</v>
      </c>
      <c r="DZ2400" s="102">
        <f>+DZ2373*DZ2630/DZ$2629</f>
        <v>10.974865520078582</v>
      </c>
      <c r="EC2400" s="102">
        <f>+EC2373*EC2630/EC$2629</f>
        <v>11.159704420841896</v>
      </c>
      <c r="EF2400" s="102">
        <f>+EF2373*EF2630/EF$2629</f>
        <v>11.248412603345839</v>
      </c>
      <c r="EI2400" s="102">
        <f>+EI2373*EI2630/EI$2629</f>
        <v>11.17457179541938</v>
      </c>
      <c r="EL2400" s="102">
        <f>+EL2373*EL2630/EL$2629</f>
        <v>11.203823472209688</v>
      </c>
      <c r="EO2400" s="102">
        <f>+EO2373*EO2630/EO$2629</f>
        <v>11.099680390571399</v>
      </c>
    </row>
    <row r="2401" spans="1:145" ht="15.5" x14ac:dyDescent="0.35">
      <c r="A2401" s="56" t="s">
        <v>488</v>
      </c>
      <c r="B2401" s="102">
        <f t="shared" si="2433"/>
        <v>0.29299693169551638</v>
      </c>
      <c r="C2401" s="102">
        <f t="shared" si="2433"/>
        <v>2.4234146592731771</v>
      </c>
      <c r="D2401" s="102">
        <f t="shared" si="2433"/>
        <v>2.451982353323463</v>
      </c>
      <c r="E2401" s="102">
        <f t="shared" si="2433"/>
        <v>2.8064631722469002</v>
      </c>
      <c r="F2401" s="102">
        <f t="shared" si="2433"/>
        <v>3.0852091961157448</v>
      </c>
      <c r="G2401" s="102">
        <f t="shared" si="2433"/>
        <v>3.1807356967205433</v>
      </c>
      <c r="H2401" s="102">
        <f t="shared" si="2433"/>
        <v>3.1729726539484719</v>
      </c>
      <c r="I2401" s="102">
        <f t="shared" si="2433"/>
        <v>6.9850256216503839</v>
      </c>
      <c r="J2401" s="102">
        <f t="shared" si="2433"/>
        <v>6.4420480471053274</v>
      </c>
      <c r="K2401" s="102">
        <f t="shared" si="2433"/>
        <v>5.8642111044781764</v>
      </c>
      <c r="L2401" s="102">
        <f t="shared" si="2433"/>
        <v>5.4747711580639704</v>
      </c>
      <c r="M2401" s="102">
        <f t="shared" si="2433"/>
        <v>5.2114034022519693</v>
      </c>
      <c r="N2401" s="102">
        <f t="shared" si="2433"/>
        <v>4.8409672410232307</v>
      </c>
      <c r="O2401" s="102">
        <f t="shared" si="2433"/>
        <v>4.1388999526917809</v>
      </c>
      <c r="P2401" s="102">
        <f t="shared" si="2433"/>
        <v>3.8177007909898495</v>
      </c>
      <c r="Q2401" s="102">
        <f t="shared" si="2433"/>
        <v>3.6792037153234989</v>
      </c>
      <c r="R2401" s="102">
        <f t="shared" si="2433"/>
        <v>3.6021382141797607</v>
      </c>
      <c r="S2401" s="102">
        <f t="shared" si="2433"/>
        <v>3.2249470769965347</v>
      </c>
      <c r="T2401" s="102">
        <f t="shared" si="2433"/>
        <v>2.8286681692270932</v>
      </c>
      <c r="U2401" s="102">
        <f t="shared" si="2433"/>
        <v>2.0957686741016213</v>
      </c>
      <c r="V2401" s="102">
        <f t="shared" si="2433"/>
        <v>1.8333541665605315</v>
      </c>
      <c r="W2401" s="102">
        <f t="shared" si="2433"/>
        <v>1.5298622389546039</v>
      </c>
      <c r="X2401" s="103">
        <f t="shared" si="2433"/>
        <v>0.68885190471947255</v>
      </c>
      <c r="Y2401" s="103">
        <f t="shared" si="2433"/>
        <v>0.53934251112875375</v>
      </c>
      <c r="Z2401" s="102">
        <f t="shared" si="2433"/>
        <v>0.46905156944806009</v>
      </c>
      <c r="AA2401" s="102">
        <f t="shared" si="2433"/>
        <v>0.42798089545083629</v>
      </c>
      <c r="AB2401" s="102">
        <v>0.51714598222733632</v>
      </c>
      <c r="AC2401" s="102">
        <v>0.73012131336759245</v>
      </c>
      <c r="AD2401" s="102">
        <v>0.67757237029345452</v>
      </c>
      <c r="AE2401" s="102">
        <f>+AE2374*AE2631/AE$2629</f>
        <v>0.48010261545463023</v>
      </c>
      <c r="AF2401" s="102">
        <v>0.65019878741893911</v>
      </c>
      <c r="AG2401" s="102">
        <v>0.6301674803432904</v>
      </c>
      <c r="AH2401" s="102">
        <v>0.61984450010609504</v>
      </c>
      <c r="AI2401" s="102">
        <v>0.64068584050392097</v>
      </c>
      <c r="AJ2401" s="103">
        <f>+AJ2374*AJ2631/AJ$2629</f>
        <v>0.51627770967652442</v>
      </c>
      <c r="AK2401" s="103">
        <v>0.8962459496577404</v>
      </c>
      <c r="AL2401" s="103">
        <v>0.71810652600867431</v>
      </c>
      <c r="AM2401" s="103">
        <v>0.72282458945766115</v>
      </c>
      <c r="AN2401" s="103">
        <v>0.72491369910030889</v>
      </c>
      <c r="AO2401" s="103">
        <f>+AO2374*AO2631/AO$2629</f>
        <v>0.6233936248431976</v>
      </c>
      <c r="AP2401" s="103">
        <v>0.83897218287509601</v>
      </c>
      <c r="AQ2401" s="103">
        <v>0.83212056388040023</v>
      </c>
      <c r="AR2401" s="103">
        <v>0.8858990383604558</v>
      </c>
      <c r="AS2401" s="103">
        <f>+AS2374*AS2631/AS$2629</f>
        <v>0.65731325749385427</v>
      </c>
      <c r="AT2401" s="103">
        <v>0.73295278345500481</v>
      </c>
      <c r="AU2401" s="103">
        <v>0.67904151626691811</v>
      </c>
      <c r="AV2401" s="103">
        <v>0.67388070755580176</v>
      </c>
      <c r="AW2401" s="103">
        <v>0.67659301936478744</v>
      </c>
      <c r="AX2401" s="103">
        <f>+AX2374*AX2631/AX$2629</f>
        <v>0.6371945019024563</v>
      </c>
      <c r="AY2401" s="103"/>
      <c r="AZ2401" s="103">
        <v>0.60276971789500389</v>
      </c>
      <c r="BA2401" s="103">
        <v>0.61998392569614169</v>
      </c>
      <c r="BB2401" s="103">
        <v>0.84269974357915678</v>
      </c>
      <c r="BC2401" s="103">
        <v>0.86971767964659841</v>
      </c>
      <c r="BD2401" s="103">
        <v>0.82206218705773504</v>
      </c>
      <c r="BE2401" s="103">
        <v>0.84513506551843631</v>
      </c>
      <c r="BF2401" s="103">
        <f>+BF2374*BF2631/BF$2629</f>
        <v>0.59125139056610865</v>
      </c>
      <c r="BG2401" s="103">
        <v>0.80134845344161809</v>
      </c>
      <c r="BH2401" s="103">
        <v>0.84076463463104767</v>
      </c>
      <c r="BI2401" s="103">
        <v>0.5638498098256115</v>
      </c>
      <c r="BJ2401" s="103">
        <v>0.5963759538870943</v>
      </c>
      <c r="BK2401" s="103">
        <v>0.56222552484063615</v>
      </c>
      <c r="BL2401" s="103">
        <v>0.59418559305084928</v>
      </c>
      <c r="BM2401" s="103">
        <v>0.567706612717645</v>
      </c>
      <c r="BN2401" s="103">
        <v>0.60014798188519347</v>
      </c>
      <c r="BO2401" s="103">
        <f>+BO2374*BO2631/BO$2629</f>
        <v>0.8852789684788015</v>
      </c>
      <c r="BP2401" s="103">
        <v>0.56395527688744218</v>
      </c>
      <c r="BQ2401" s="103">
        <v>0.60471016420916857</v>
      </c>
      <c r="BR2401" s="103">
        <v>0.71695917463092962</v>
      </c>
      <c r="BS2401" s="103">
        <v>0.77522376647799585</v>
      </c>
      <c r="BT2401" s="103">
        <v>0.68580008916697299</v>
      </c>
      <c r="BU2401" s="103">
        <v>0.72596819904595833</v>
      </c>
      <c r="BV2401" s="103">
        <v>0.79938453816846688</v>
      </c>
      <c r="BW2401" s="103">
        <v>0.61256920161179518</v>
      </c>
      <c r="BX2401" s="103">
        <v>0.63247903415791074</v>
      </c>
      <c r="BY2401" s="103">
        <v>0.66635108830015588</v>
      </c>
      <c r="BZ2401" s="102">
        <v>0.65274368297443852</v>
      </c>
      <c r="CA2401" s="103">
        <f>+CA2374*CA2631/CA$2629</f>
        <v>0.91771132614721751</v>
      </c>
      <c r="CB2401" s="103">
        <v>0.68061014981473711</v>
      </c>
      <c r="CC2401" s="103">
        <v>0.68717671071318454</v>
      </c>
      <c r="CD2401" s="103">
        <v>0.72489555372263303</v>
      </c>
      <c r="CE2401" s="103">
        <v>0.58373828540507888</v>
      </c>
      <c r="CF2401" s="103">
        <v>0.58972209847219126</v>
      </c>
      <c r="CG2401" s="103">
        <v>0.62183121978449463</v>
      </c>
      <c r="CH2401" s="103">
        <v>0.61131733232921115</v>
      </c>
      <c r="CI2401" s="103">
        <v>0.62654341393801949</v>
      </c>
      <c r="CJ2401" s="102">
        <v>0.60617942657472323</v>
      </c>
      <c r="CK2401" s="102">
        <v>0.61839783126060843</v>
      </c>
      <c r="CL2401" s="103">
        <f>+CL2374*CL2631/CL$2629</f>
        <v>0.8730043839878624</v>
      </c>
      <c r="CM2401" s="103">
        <v>0.61369768253688328</v>
      </c>
      <c r="CN2401" s="103">
        <v>0.57960538018028684</v>
      </c>
      <c r="CO2401" s="103">
        <v>0.57661068696342743</v>
      </c>
      <c r="CP2401" s="103">
        <v>0.55917320064905185</v>
      </c>
      <c r="CQ2401" s="103">
        <v>0.59789136487096661</v>
      </c>
      <c r="CR2401" s="103">
        <v>0.63108444472427039</v>
      </c>
      <c r="CS2401" s="103">
        <v>0.46804568624092324</v>
      </c>
      <c r="CT2401" s="103">
        <v>0.48617537356147572</v>
      </c>
      <c r="CU2401" s="103">
        <v>0.53057214505617756</v>
      </c>
      <c r="CV2401" s="103">
        <v>0.46605228388017661</v>
      </c>
      <c r="CW2401" s="103">
        <v>0.47942631975904126</v>
      </c>
      <c r="CX2401" s="103">
        <v>0.70337430279612323</v>
      </c>
      <c r="CY2401" s="103">
        <v>0.71025402375484004</v>
      </c>
      <c r="CZ2401" s="103">
        <v>0.73120093282182619</v>
      </c>
      <c r="DA2401" s="103">
        <f t="shared" si="2434"/>
        <v>0.74519876341499625</v>
      </c>
      <c r="DB2401" s="102">
        <v>0.75378203858309567</v>
      </c>
      <c r="DC2401" s="102">
        <v>0.77902049287674524</v>
      </c>
      <c r="DD2401" s="102">
        <v>0.80497006367822765</v>
      </c>
      <c r="DE2401" s="102">
        <v>0.77546566035100462</v>
      </c>
      <c r="DF2401" s="102">
        <v>0.80199396168449522</v>
      </c>
      <c r="DG2401" s="102">
        <v>0.83542183448463569</v>
      </c>
      <c r="DH2401" s="102">
        <v>0.82020074137275567</v>
      </c>
      <c r="DI2401" s="102">
        <v>0.84772228876743672</v>
      </c>
      <c r="DJ2401" s="102">
        <v>0.87993341921012547</v>
      </c>
      <c r="DK2401" s="102">
        <v>0.82081429665841321</v>
      </c>
      <c r="DL2401" s="102">
        <v>0.8439900475942167</v>
      </c>
      <c r="DM2401" s="102">
        <v>0.84089925611203353</v>
      </c>
      <c r="DN2401" s="104">
        <f>+DN2374*DN2631/DN$2629</f>
        <v>0.51736981611427413</v>
      </c>
      <c r="DO2401" s="102">
        <v>0.84089925611203353</v>
      </c>
      <c r="DP2401" s="102">
        <v>0.72978870087963588</v>
      </c>
      <c r="DQ2401" s="102">
        <v>0.74561673990217991</v>
      </c>
      <c r="DR2401" s="102">
        <v>0.77366887113903793</v>
      </c>
      <c r="DS2401" s="102">
        <v>0.51396375759575585</v>
      </c>
      <c r="DT2401" s="102">
        <v>0.52466269156849998</v>
      </c>
      <c r="DU2401" s="102">
        <v>0.52607488772884026</v>
      </c>
      <c r="DV2401" s="105">
        <f t="shared" si="2435"/>
        <v>0.51508942691225068</v>
      </c>
      <c r="DW2401" s="106">
        <f t="shared" si="2435"/>
        <v>0.5285178364485229</v>
      </c>
      <c r="DX2401" s="107">
        <f t="shared" si="2435"/>
        <v>0.53975585614990707</v>
      </c>
      <c r="DZ2401" s="102">
        <f>+DZ2374*DZ2631/DZ$2629</f>
        <v>0.51738905252937384</v>
      </c>
      <c r="EC2401" s="102">
        <f>+EC2374*EC2631/EC$2629</f>
        <v>0.50010670027262494</v>
      </c>
      <c r="EF2401" s="102">
        <f>+EF2374*EF2631/EF$2629</f>
        <v>0.48337883263637921</v>
      </c>
      <c r="EI2401" s="102">
        <f>+EI2374*EI2631/EI$2629</f>
        <v>0.45990967097622404</v>
      </c>
      <c r="EL2401" s="102">
        <f>+EL2374*EL2631/EL$2629</f>
        <v>0.43709398534714733</v>
      </c>
      <c r="EO2401" s="102">
        <f>+EO2374*EO2631/EO$2629</f>
        <v>0.41396638381631412</v>
      </c>
    </row>
    <row r="2402" spans="1:145" ht="15.5" x14ac:dyDescent="0.35">
      <c r="A2402" s="56" t="s">
        <v>483</v>
      </c>
      <c r="B2402" s="102" t="e">
        <f t="shared" si="2433"/>
        <v>#VALUE!</v>
      </c>
      <c r="C2402" s="102">
        <f t="shared" si="2433"/>
        <v>11.730849917575064</v>
      </c>
      <c r="D2402" s="102">
        <f t="shared" si="2433"/>
        <v>11.487690400573394</v>
      </c>
      <c r="E2402" s="102">
        <f t="shared" si="2433"/>
        <v>12.884066923895439</v>
      </c>
      <c r="F2402" s="102">
        <f t="shared" si="2433"/>
        <v>0</v>
      </c>
      <c r="G2402" s="102" t="e">
        <f t="shared" si="2433"/>
        <v>#VALUE!</v>
      </c>
      <c r="H2402" s="102">
        <f t="shared" si="2433"/>
        <v>59.479783258835077</v>
      </c>
      <c r="I2402" s="102">
        <f t="shared" si="2433"/>
        <v>45.763027800586805</v>
      </c>
      <c r="J2402" s="102">
        <f t="shared" si="2433"/>
        <v>40.410111313759096</v>
      </c>
      <c r="K2402" s="102">
        <f t="shared" si="2433"/>
        <v>37.054047888531933</v>
      </c>
      <c r="L2402" s="102">
        <f t="shared" si="2433"/>
        <v>33.823490054776677</v>
      </c>
      <c r="M2402" s="102">
        <f t="shared" si="2433"/>
        <v>33.749608646287932</v>
      </c>
      <c r="N2402" s="102">
        <f t="shared" si="2433"/>
        <v>32.123454042027873</v>
      </c>
      <c r="O2402" s="102">
        <f t="shared" si="2433"/>
        <v>27.209362679662778</v>
      </c>
      <c r="P2402" s="102">
        <f t="shared" si="2433"/>
        <v>24.497970277307761</v>
      </c>
      <c r="Q2402" s="102">
        <f t="shared" si="2433"/>
        <v>24.121734551734374</v>
      </c>
      <c r="R2402" s="102">
        <f t="shared" si="2433"/>
        <v>23.286184527276404</v>
      </c>
      <c r="S2402" s="102">
        <f t="shared" si="2433"/>
        <v>17.139114454805494</v>
      </c>
      <c r="T2402" s="102">
        <f t="shared" si="2433"/>
        <v>13.486646063391555</v>
      </c>
      <c r="U2402" s="102">
        <f t="shared" si="2433"/>
        <v>11.50013336190327</v>
      </c>
      <c r="V2402" s="102">
        <f t="shared" si="2433"/>
        <v>12.330744329380165</v>
      </c>
      <c r="W2402" s="102">
        <f t="shared" si="2433"/>
        <v>7.5085545362928494</v>
      </c>
      <c r="X2402" s="103">
        <f t="shared" si="2433"/>
        <v>7.059410673768963</v>
      </c>
      <c r="Y2402" s="103">
        <f t="shared" si="2433"/>
        <v>3.2583927281970708</v>
      </c>
      <c r="Z2402" s="102">
        <f t="shared" si="2433"/>
        <v>3.3502470536099684</v>
      </c>
      <c r="AA2402" s="102">
        <f t="shared" si="2433"/>
        <v>3.4927280811840449</v>
      </c>
      <c r="AB2402" s="102">
        <v>5.2694212848086801</v>
      </c>
      <c r="AC2402" s="102">
        <v>4.2841507509824996</v>
      </c>
      <c r="AD2402" s="102">
        <v>4.2553389295011588</v>
      </c>
      <c r="AE2402" s="102">
        <f>+AE2375*AE2632/AE$2629</f>
        <v>3.5431089698547917</v>
      </c>
      <c r="AF2402" s="102">
        <v>3.9237902143730206</v>
      </c>
      <c r="AG2402" s="102">
        <v>4.2169476748543158</v>
      </c>
      <c r="AH2402" s="102">
        <v>4.9236656745171192</v>
      </c>
      <c r="AI2402" s="102">
        <v>5.0847807194722456</v>
      </c>
      <c r="AJ2402" s="103">
        <f>+AJ2375*AJ2632/AJ$2629</f>
        <v>4.3790201938638429</v>
      </c>
      <c r="AK2402" s="103">
        <v>5.8097718345860123</v>
      </c>
      <c r="AL2402" s="103">
        <v>5.5015335071985598</v>
      </c>
      <c r="AM2402" s="103">
        <v>5.5960975507811614</v>
      </c>
      <c r="AN2402" s="103">
        <v>5.6122714075163156</v>
      </c>
      <c r="AO2402" s="103">
        <f>+AO2375*AO2632/AO$2629</f>
        <v>5.5051708977218921</v>
      </c>
      <c r="AP2402" s="103">
        <v>5.8599281354787607</v>
      </c>
      <c r="AQ2402" s="103">
        <v>6.215191332104907</v>
      </c>
      <c r="AR2402" s="103">
        <v>6.0260892508222801</v>
      </c>
      <c r="AS2402" s="103">
        <f>+AS2375*AS2632/AS$2629</f>
        <v>6.1567640860784865</v>
      </c>
      <c r="AT2402" s="103">
        <v>4.897141597082495</v>
      </c>
      <c r="AU2402" s="103">
        <v>4.9639752634822267</v>
      </c>
      <c r="AV2402" s="103">
        <v>7.8216876451895958</v>
      </c>
      <c r="AW2402" s="103">
        <v>7.9486054394517343</v>
      </c>
      <c r="AX2402" s="103">
        <f>+AX2375*AX2632/AX$2629</f>
        <v>8.356095254751942</v>
      </c>
      <c r="AY2402" s="103"/>
      <c r="AZ2402" s="103">
        <v>8.617917831066551</v>
      </c>
      <c r="BA2402" s="103">
        <v>8.1784847671076033</v>
      </c>
      <c r="BB2402" s="103">
        <v>10.429218092093681</v>
      </c>
      <c r="BC2402" s="103">
        <v>10.763551801427147</v>
      </c>
      <c r="BD2402" s="103">
        <v>7.6398549638935558</v>
      </c>
      <c r="BE2402" s="103">
        <v>7.8542460761307105</v>
      </c>
      <c r="BF2402" s="103">
        <f>+BF2375*BF2632/BF$2629</f>
        <v>7.5367607804486276</v>
      </c>
      <c r="BG2402" s="103">
        <v>6.4568028132433719</v>
      </c>
      <c r="BH2402" s="103">
        <v>6.7854268237599777</v>
      </c>
      <c r="BI2402" s="103">
        <v>7.0166343273967104</v>
      </c>
      <c r="BJ2402" s="103">
        <v>6.9978402017174615</v>
      </c>
      <c r="BK2402" s="103">
        <v>8.1510867553778326</v>
      </c>
      <c r="BL2402" s="103">
        <v>8.5704912546359964</v>
      </c>
      <c r="BM2402" s="103">
        <v>8.230550993171045</v>
      </c>
      <c r="BN2402" s="103">
        <v>8.6564923323449179</v>
      </c>
      <c r="BO2402" s="103">
        <f>+BO2375*BO2632/BO$2629</f>
        <v>7.8587805907471555</v>
      </c>
      <c r="BP2402" s="103">
        <v>8.164468818708416</v>
      </c>
      <c r="BQ2402" s="103">
        <v>8.7544837017762109</v>
      </c>
      <c r="BR2402" s="103">
        <v>10.009720197247214</v>
      </c>
      <c r="BS2402" s="103">
        <v>10.823172737409161</v>
      </c>
      <c r="BT2402" s="103">
        <v>9.144961086422315</v>
      </c>
      <c r="BU2402" s="103">
        <v>9.6805921071249408</v>
      </c>
      <c r="BV2402" s="103">
        <v>10.659579387803843</v>
      </c>
      <c r="BW2402" s="103">
        <v>9.1211476411006789</v>
      </c>
      <c r="BX2402" s="103">
        <v>9.417604795141207</v>
      </c>
      <c r="BY2402" s="103">
        <v>9.9219592516268715</v>
      </c>
      <c r="BZ2402" s="102">
        <v>8.3791256295995851</v>
      </c>
      <c r="CA2402" s="103">
        <f>+CA2375*CA2632/CA$2629</f>
        <v>7.3766611105432247</v>
      </c>
      <c r="CB2402" s="103">
        <v>8.0584131210922045</v>
      </c>
      <c r="CC2402" s="103">
        <v>8.1361610954926782</v>
      </c>
      <c r="CD2402" s="103">
        <v>8.5827515841924029</v>
      </c>
      <c r="CE2402" s="103">
        <v>7.4466923488304442</v>
      </c>
      <c r="CF2402" s="103">
        <v>7.5230272682588923</v>
      </c>
      <c r="CG2402" s="103">
        <v>8.5064364246554387</v>
      </c>
      <c r="CH2402" s="103">
        <v>7.3285523205935341</v>
      </c>
      <c r="CI2402" s="103">
        <v>7.5110918544627285</v>
      </c>
      <c r="CJ2402" s="102">
        <v>7.4771724666097823</v>
      </c>
      <c r="CK2402" s="102">
        <v>7.6278854504343112</v>
      </c>
      <c r="CL2402" s="103">
        <f>+CL2375*CL2632/CL$2629</f>
        <v>7.3078476850783609</v>
      </c>
      <c r="CM2402" s="103">
        <v>6.8688349462343465</v>
      </c>
      <c r="CN2402" s="103">
        <v>5.6237533438625746</v>
      </c>
      <c r="CO2402" s="103">
        <v>5.5946966501739874</v>
      </c>
      <c r="CP2402" s="103">
        <v>5.3014340945579006</v>
      </c>
      <c r="CQ2402" s="103">
        <v>5.6685149840685147</v>
      </c>
      <c r="CR2402" s="103">
        <v>5.983213408516308</v>
      </c>
      <c r="CS2402" s="103">
        <v>4.6174119022939015</v>
      </c>
      <c r="CT2402" s="103">
        <v>4.7962667373659107</v>
      </c>
      <c r="CU2402" s="103">
        <v>5.2342542824910208</v>
      </c>
      <c r="CV2402" s="103">
        <v>4.870336018114986</v>
      </c>
      <c r="CW2402" s="103">
        <v>5.010097265728878</v>
      </c>
      <c r="CX2402" s="103">
        <v>5.3312038048790225</v>
      </c>
      <c r="CY2402" s="103">
        <v>5.3833484374108256</v>
      </c>
      <c r="CZ2402" s="103">
        <v>5.4449889894541155</v>
      </c>
      <c r="DA2402" s="103">
        <f t="shared" si="2434"/>
        <v>5.8096170654518158</v>
      </c>
      <c r="DB2402" s="102">
        <v>5.8351347707316243</v>
      </c>
      <c r="DC2402" s="102">
        <v>6.0305092618580289</v>
      </c>
      <c r="DD2402" s="102">
        <v>6.2313886077680456</v>
      </c>
      <c r="DE2402" s="102">
        <v>5.8990776544705605</v>
      </c>
      <c r="DF2402" s="102">
        <v>6.100882218629625</v>
      </c>
      <c r="DG2402" s="102">
        <v>6.5855170931607754</v>
      </c>
      <c r="DH2402" s="102">
        <v>6.1372829089902838</v>
      </c>
      <c r="DI2402" s="102">
        <v>6.3432172783882512</v>
      </c>
      <c r="DJ2402" s="102">
        <v>6.8258430709904774</v>
      </c>
      <c r="DK2402" s="102">
        <v>6.1448788502655711</v>
      </c>
      <c r="DL2402" s="102">
        <v>6.3183799483144369</v>
      </c>
      <c r="DM2402" s="102">
        <v>6.800630802083707</v>
      </c>
      <c r="DN2402" s="104">
        <f>+DN2375*DN2632/DN$2629</f>
        <v>5.2987299570897264</v>
      </c>
      <c r="DO2402" s="102">
        <v>6.800630802083707</v>
      </c>
      <c r="DP2402" s="102">
        <v>4.7309088080760366</v>
      </c>
      <c r="DQ2402" s="102">
        <v>4.830347777506363</v>
      </c>
      <c r="DR2402" s="102">
        <v>5.0688484309859625</v>
      </c>
      <c r="DS2402" s="102">
        <v>5.1247567348000818</v>
      </c>
      <c r="DT2402" s="102">
        <v>5.2265081485943323</v>
      </c>
      <c r="DU2402" s="102">
        <v>4.649202719174033</v>
      </c>
      <c r="DV2402" s="105">
        <f t="shared" si="2435"/>
        <v>4.6974609639333318</v>
      </c>
      <c r="DW2402" s="106">
        <f t="shared" si="2435"/>
        <v>4.7714332277059759</v>
      </c>
      <c r="DX2402" s="107">
        <f t="shared" si="2435"/>
        <v>5.4223278819224978</v>
      </c>
      <c r="DZ2402" s="102">
        <f>+DZ2375*DZ2632/DZ$2629</f>
        <v>4.3219162165142899</v>
      </c>
      <c r="EC2402" s="102">
        <f>+EC2375*EC2632/EC$2629</f>
        <v>4.0992470556327207</v>
      </c>
      <c r="EF2402" s="102">
        <f>+EF2375*EF2632/EF$2629</f>
        <v>3.9522236286637753</v>
      </c>
      <c r="EI2402" s="102">
        <f>+EI2375*EI2632/EI$2629</f>
        <v>3.7509989743875365</v>
      </c>
      <c r="EL2402" s="102">
        <f>+EL2375*EL2632/EL$2629</f>
        <v>3.5561307707480889</v>
      </c>
      <c r="EO2402" s="102">
        <f>+EO2375*EO2632/EO$2629</f>
        <v>3.3597296648597945</v>
      </c>
    </row>
    <row r="2403" spans="1:145" ht="15.5" x14ac:dyDescent="0.35">
      <c r="A2403" s="56" t="s">
        <v>484</v>
      </c>
      <c r="B2403" s="102">
        <f t="shared" si="2433"/>
        <v>0</v>
      </c>
      <c r="C2403" s="102">
        <f t="shared" si="2433"/>
        <v>0</v>
      </c>
      <c r="D2403" s="102">
        <f t="shared" si="2433"/>
        <v>10.923976185333199</v>
      </c>
      <c r="E2403" s="102">
        <f t="shared" si="2433"/>
        <v>11.883609752154285</v>
      </c>
      <c r="F2403" s="102">
        <f t="shared" si="2433"/>
        <v>11.342573051173217</v>
      </c>
      <c r="G2403" s="102">
        <f t="shared" si="2433"/>
        <v>13.942156556682873</v>
      </c>
      <c r="H2403" s="102">
        <f t="shared" si="2433"/>
        <v>14.913945353980072</v>
      </c>
      <c r="I2403" s="102">
        <f t="shared" si="2433"/>
        <v>25.5069350766036</v>
      </c>
      <c r="J2403" s="102">
        <f t="shared" si="2433"/>
        <v>23.183582346015594</v>
      </c>
      <c r="K2403" s="102">
        <f t="shared" si="2433"/>
        <v>21.374176453456631</v>
      </c>
      <c r="L2403" s="102">
        <f t="shared" si="2433"/>
        <v>19.576961253445791</v>
      </c>
      <c r="M2403" s="102">
        <f t="shared" si="2433"/>
        <v>20.364240282107595</v>
      </c>
      <c r="N2403" s="102">
        <f t="shared" si="2433"/>
        <v>19.41962659448032</v>
      </c>
      <c r="O2403" s="102">
        <f t="shared" si="2433"/>
        <v>16.010949343015735</v>
      </c>
      <c r="P2403" s="102">
        <f t="shared" si="2433"/>
        <v>13.533830238394902</v>
      </c>
      <c r="Q2403" s="102">
        <f t="shared" si="2433"/>
        <v>12.774525062111877</v>
      </c>
      <c r="R2403" s="102">
        <f t="shared" si="2433"/>
        <v>11.637723180756652</v>
      </c>
      <c r="S2403" s="102">
        <f t="shared" si="2433"/>
        <v>9.7200479417341707</v>
      </c>
      <c r="T2403" s="102">
        <f t="shared" si="2433"/>
        <v>7.7569742417413812</v>
      </c>
      <c r="U2403" s="102">
        <f t="shared" si="2433"/>
        <v>6.3864905640542657</v>
      </c>
      <c r="V2403" s="102">
        <f t="shared" si="2433"/>
        <v>6.7233665535413163</v>
      </c>
      <c r="W2403" s="102">
        <f t="shared" si="2433"/>
        <v>3.4588941940531499</v>
      </c>
      <c r="X2403" s="103">
        <f t="shared" si="2433"/>
        <v>3.6005240711072672</v>
      </c>
      <c r="Y2403" s="103">
        <f t="shared" si="2433"/>
        <v>3.1015470262057865</v>
      </c>
      <c r="Z2403" s="102">
        <f t="shared" si="2433"/>
        <v>2.9733510518181712</v>
      </c>
      <c r="AA2403" s="102">
        <f t="shared" si="2433"/>
        <v>2.7547348749220304</v>
      </c>
      <c r="AB2403" s="102">
        <v>2.2710601842121698</v>
      </c>
      <c r="AC2403" s="102">
        <v>3.0961794512360719</v>
      </c>
      <c r="AD2403" s="102">
        <v>3.0482230505850101</v>
      </c>
      <c r="AE2403" s="102">
        <f>+AE2376*AE2633/AE$2629</f>
        <v>3.9280971691065054</v>
      </c>
      <c r="AF2403" s="102">
        <v>3.8812602706374308</v>
      </c>
      <c r="AG2403" s="102">
        <v>4.0501126350301204</v>
      </c>
      <c r="AH2403" s="102">
        <v>4.0091059573491439</v>
      </c>
      <c r="AI2403" s="102">
        <v>4.1402942486036096</v>
      </c>
      <c r="AJ2403" s="103">
        <f>+AJ2376*AJ2633/AJ$2629</f>
        <v>4.6124403998881194</v>
      </c>
      <c r="AK2403" s="103">
        <v>5.8889986425424796</v>
      </c>
      <c r="AL2403" s="103">
        <v>5.265831007253623</v>
      </c>
      <c r="AM2403" s="103">
        <v>5.486398308598619</v>
      </c>
      <c r="AN2403" s="103">
        <v>5.5022551122783314</v>
      </c>
      <c r="AO2403" s="103">
        <f>+AO2376*AO2633/AO$2629</f>
        <v>5.6431755552944551</v>
      </c>
      <c r="AP2403" s="103">
        <v>6.7163604796375562</v>
      </c>
      <c r="AQ2403" s="103">
        <v>6.8649263700433396</v>
      </c>
      <c r="AR2403" s="103">
        <v>6.6551274968847682</v>
      </c>
      <c r="AS2403" s="103">
        <f>+AS2376*AS2633/AS$2629</f>
        <v>6.7725211968938472</v>
      </c>
      <c r="AT2403" s="103">
        <v>5.2454047726070829</v>
      </c>
      <c r="AU2403" s="103">
        <v>6.2072758969973627</v>
      </c>
      <c r="AV2403" s="103">
        <v>6.6280157372508803</v>
      </c>
      <c r="AW2403" s="103">
        <v>6.6550929297421</v>
      </c>
      <c r="AX2403" s="103">
        <f>+AX2376*AX2633/AX$2629</f>
        <v>7.0852193264378567</v>
      </c>
      <c r="AY2403" s="103"/>
      <c r="AZ2403" s="103">
        <v>7.606760030423076</v>
      </c>
      <c r="BA2403" s="103">
        <v>7.8238865982297607</v>
      </c>
      <c r="BB2403" s="103">
        <v>7.1551416569135267</v>
      </c>
      <c r="BC2403" s="103">
        <v>7.3845333429603341</v>
      </c>
      <c r="BD2403" s="103">
        <v>7.9105954197330606</v>
      </c>
      <c r="BE2403" s="103">
        <v>8.1326226696720774</v>
      </c>
      <c r="BF2403" s="103">
        <f>+BF2376*BF2633/BF$2629</f>
        <v>6.8454877869899535</v>
      </c>
      <c r="BG2403" s="103">
        <v>8.0197717068524206</v>
      </c>
      <c r="BH2403" s="103">
        <v>8.427944237122027</v>
      </c>
      <c r="BI2403" s="103">
        <v>6.9691861798352344</v>
      </c>
      <c r="BJ2403" s="103">
        <v>7.3641582485272217</v>
      </c>
      <c r="BK2403" s="103">
        <v>7.083039692480674</v>
      </c>
      <c r="BL2403" s="103">
        <v>7.4474890971555308</v>
      </c>
      <c r="BM2403" s="103">
        <v>7.1520916320948231</v>
      </c>
      <c r="BN2403" s="103">
        <v>7.5222213463990437</v>
      </c>
      <c r="BO2403" s="103">
        <f>+BO2376*BO2633/BO$2629</f>
        <v>7.1199697285713199</v>
      </c>
      <c r="BP2403" s="103">
        <v>6.7741588231339938</v>
      </c>
      <c r="BQ2403" s="103">
        <v>8.1710497565705893</v>
      </c>
      <c r="BR2403" s="103">
        <v>8.7278996962251174</v>
      </c>
      <c r="BS2403" s="103">
        <v>9.4371834762178413</v>
      </c>
      <c r="BT2403" s="103">
        <v>7.1503772138040347</v>
      </c>
      <c r="BU2403" s="103">
        <v>7.5691831342715421</v>
      </c>
      <c r="BV2403" s="103">
        <v>8.3346460245143046</v>
      </c>
      <c r="BW2403" s="103">
        <v>6.9492074993958735</v>
      </c>
      <c r="BX2403" s="103">
        <v>7.1750718707634435</v>
      </c>
      <c r="BY2403" s="103">
        <v>7.5593287547953052</v>
      </c>
      <c r="BZ2403" s="102">
        <v>8.1725094418126627</v>
      </c>
      <c r="CA2403" s="103">
        <f>+CA2376*CA2633/CA$2629</f>
        <v>7.9871313578615579</v>
      </c>
      <c r="CB2403" s="103">
        <v>6.6056880974937719</v>
      </c>
      <c r="CC2403" s="103">
        <v>6.6694201079261024</v>
      </c>
      <c r="CD2403" s="103">
        <v>7.3212640280829966</v>
      </c>
      <c r="CE2403" s="103">
        <v>5.6632025142633573</v>
      </c>
      <c r="CF2403" s="103">
        <v>5.7215127631826652</v>
      </c>
      <c r="CG2403" s="103">
        <v>6.2243024447902791</v>
      </c>
      <c r="CH2403" s="103">
        <v>5.4376080944580911</v>
      </c>
      <c r="CI2403" s="103">
        <v>5.573295390764855</v>
      </c>
      <c r="CJ2403" s="102">
        <v>5.2605659253501136</v>
      </c>
      <c r="CK2403" s="102">
        <v>5.3668847131563071</v>
      </c>
      <c r="CL2403" s="103">
        <f>+CL2376*CL2633/CL$2629</f>
        <v>7.5730551038337435</v>
      </c>
      <c r="CM2403" s="103">
        <v>5.481997153231883</v>
      </c>
      <c r="CN2403" s="103">
        <v>4.8887511139489703</v>
      </c>
      <c r="CO2403" s="103">
        <v>4.8634920147402934</v>
      </c>
      <c r="CP2403" s="103">
        <v>4.3606540172936237</v>
      </c>
      <c r="CQ2403" s="103">
        <v>4.6625935919380312</v>
      </c>
      <c r="CR2403" s="103">
        <v>4.9214463710781047</v>
      </c>
      <c r="CS2403" s="103">
        <v>5.249434620488155</v>
      </c>
      <c r="CT2403" s="103">
        <v>5.4527707713743858</v>
      </c>
      <c r="CU2403" s="103">
        <v>6.0957217085947537</v>
      </c>
      <c r="CV2403" s="103">
        <v>5.2693032429531295</v>
      </c>
      <c r="CW2403" s="103">
        <v>5.420513424869096</v>
      </c>
      <c r="CX2403" s="103">
        <v>6.1230524787900764</v>
      </c>
      <c r="CY2403" s="103">
        <v>6.1829422022306355</v>
      </c>
      <c r="CZ2403" s="103">
        <v>6.3695000219371423</v>
      </c>
      <c r="DA2403" s="103">
        <f t="shared" si="2434"/>
        <v>6.4365792540160252</v>
      </c>
      <c r="DB2403" s="102">
        <v>5.8400530385455038</v>
      </c>
      <c r="DC2403" s="102">
        <v>6.0355922052293902</v>
      </c>
      <c r="DD2403" s="102">
        <v>6.2366408665811726</v>
      </c>
      <c r="DE2403" s="102">
        <v>6.096369584159663</v>
      </c>
      <c r="DF2403" s="102">
        <v>6.304923408832841</v>
      </c>
      <c r="DG2403" s="102">
        <v>6.6061093411909839</v>
      </c>
      <c r="DH2403" s="102">
        <v>6.4032708907677742</v>
      </c>
      <c r="DI2403" s="102">
        <v>6.6181303933406426</v>
      </c>
      <c r="DJ2403" s="102">
        <v>6.9179214372031614</v>
      </c>
      <c r="DK2403" s="102">
        <v>6.3329379907649921</v>
      </c>
      <c r="DL2403" s="102">
        <v>6.5117489522253003</v>
      </c>
      <c r="DM2403" s="102">
        <v>6.8942753688391409</v>
      </c>
      <c r="DN2403" s="104">
        <f>+DN2376*DN2633/DN$2629</f>
        <v>6.6186165733461015</v>
      </c>
      <c r="DO2403" s="102">
        <v>6.8942753688391409</v>
      </c>
      <c r="DP2403" s="102">
        <v>5.5318751988911385</v>
      </c>
      <c r="DQ2403" s="102">
        <v>5.648149680414833</v>
      </c>
      <c r="DR2403" s="102">
        <v>6.0069407661969914</v>
      </c>
      <c r="DS2403" s="102">
        <v>5.9366205245102366</v>
      </c>
      <c r="DT2403" s="102">
        <v>6.05449111485526</v>
      </c>
      <c r="DU2403" s="102">
        <v>6.0297867415968698</v>
      </c>
      <c r="DV2403" s="105">
        <f t="shared" si="2435"/>
        <v>6.1020345141125203</v>
      </c>
      <c r="DW2403" s="106">
        <f t="shared" si="2435"/>
        <v>6.1133802449023831</v>
      </c>
      <c r="DX2403" s="107">
        <f t="shared" si="2435"/>
        <v>5.6743780502782366</v>
      </c>
      <c r="DZ2403" s="102">
        <f>+DZ2376*DZ2633/DZ$2629</f>
        <v>6.0585200051121646</v>
      </c>
      <c r="EC2403" s="102">
        <f>+EC2376*EC2633/EC$2629</f>
        <v>6.1268743565618777</v>
      </c>
      <c r="EF2403" s="102">
        <f>+EF2376*EF2633/EF$2629</f>
        <v>6.2011029948963401</v>
      </c>
      <c r="EI2403" s="102">
        <f>+EI2376*EI2633/EI$2629</f>
        <v>6.163009546779465</v>
      </c>
      <c r="EL2403" s="102">
        <f>+EL2376*EL2633/EL$2629</f>
        <v>6.1047480884904015</v>
      </c>
      <c r="EO2403" s="102">
        <f>+EO2376*EO2633/EO$2629</f>
        <v>6.0138232813429839</v>
      </c>
    </row>
    <row r="2404" spans="1:145" ht="15.5" x14ac:dyDescent="0.35">
      <c r="A2404" s="56" t="s">
        <v>485</v>
      </c>
      <c r="B2404" s="102" t="e">
        <f t="shared" si="2433"/>
        <v>#VALUE!</v>
      </c>
      <c r="C2404" s="102" t="e">
        <f t="shared" si="2433"/>
        <v>#VALUE!</v>
      </c>
      <c r="D2404" s="102" t="e">
        <f t="shared" si="2433"/>
        <v>#VALUE!</v>
      </c>
      <c r="E2404" s="102">
        <f t="shared" si="2433"/>
        <v>0.83693519258525839</v>
      </c>
      <c r="F2404" s="102">
        <f t="shared" si="2433"/>
        <v>0.91651468073798148</v>
      </c>
      <c r="G2404" s="102">
        <f t="shared" si="2433"/>
        <v>0.80859565656296939</v>
      </c>
      <c r="H2404" s="102">
        <f t="shared" si="2433"/>
        <v>2.160927586891257</v>
      </c>
      <c r="I2404" s="102">
        <f t="shared" si="2433"/>
        <v>2.1395058063398267</v>
      </c>
      <c r="J2404" s="102">
        <f t="shared" si="2433"/>
        <v>1.6853470000401578</v>
      </c>
      <c r="K2404" s="102">
        <f t="shared" si="2433"/>
        <v>1.5380950328812437</v>
      </c>
      <c r="L2404" s="102">
        <f t="shared" si="2433"/>
        <v>1.4612227171857359</v>
      </c>
      <c r="M2404" s="102">
        <f t="shared" si="2433"/>
        <v>1.4870644160363156</v>
      </c>
      <c r="N2404" s="102">
        <f t="shared" si="2433"/>
        <v>1.3812309886535645</v>
      </c>
      <c r="O2404" s="102">
        <f t="shared" si="2433"/>
        <v>1.1622070271740343</v>
      </c>
      <c r="P2404" s="102">
        <f t="shared" si="2433"/>
        <v>0.99629450552927756</v>
      </c>
      <c r="Q2404" s="102">
        <f t="shared" si="2433"/>
        <v>0.91770600012306125</v>
      </c>
      <c r="R2404" s="102">
        <f t="shared" si="2433"/>
        <v>0.8469545329219843</v>
      </c>
      <c r="S2404" s="102">
        <f t="shared" si="2433"/>
        <v>0.67454247821586577</v>
      </c>
      <c r="T2404" s="102">
        <f t="shared" si="2433"/>
        <v>0.3844503720654795</v>
      </c>
      <c r="U2404" s="102">
        <f t="shared" si="2433"/>
        <v>0.24234807000590966</v>
      </c>
      <c r="V2404" s="102">
        <f t="shared" si="2433"/>
        <v>0.19608556851523493</v>
      </c>
      <c r="W2404" s="102">
        <f t="shared" si="2433"/>
        <v>0.15756463124938325</v>
      </c>
      <c r="X2404" s="103">
        <f t="shared" si="2433"/>
        <v>0.86050287330288233</v>
      </c>
      <c r="Y2404" s="103">
        <f t="shared" si="2433"/>
        <v>0.83227067230364327</v>
      </c>
      <c r="Z2404" s="102">
        <f t="shared" si="2433"/>
        <v>1.4748329846793546</v>
      </c>
      <c r="AA2404" s="102">
        <f t="shared" si="2433"/>
        <v>1.6091619943261473</v>
      </c>
      <c r="AB2404" s="102">
        <v>1.15087878835136</v>
      </c>
      <c r="AC2404" s="102">
        <v>1.07273503928429</v>
      </c>
      <c r="AD2404" s="102">
        <v>1.0561191629350055</v>
      </c>
      <c r="AE2404" s="102">
        <f>+AE2377*AE2634/AE$2629</f>
        <v>1.2860333716876273</v>
      </c>
      <c r="AF2404" s="102">
        <v>0.77988179520132106</v>
      </c>
      <c r="AG2404" s="102">
        <v>1.3259614131585324</v>
      </c>
      <c r="AH2404" s="102">
        <v>1.0160135193762707</v>
      </c>
      <c r="AI2404" s="102">
        <v>1.0492601032571673</v>
      </c>
      <c r="AJ2404" s="103">
        <f>+AJ2377*AJ2634/AJ$2629</f>
        <v>1.6296968513243222</v>
      </c>
      <c r="AK2404" s="103">
        <v>2.0474336092232801</v>
      </c>
      <c r="AL2404" s="103">
        <v>2.4751845765707747</v>
      </c>
      <c r="AM2404" s="103">
        <v>2.5361694345410966</v>
      </c>
      <c r="AN2404" s="103">
        <v>2.5434994785080063</v>
      </c>
      <c r="AO2404" s="103">
        <f>+AO2377*AO2634/AO$2629</f>
        <v>1.2755537384356812</v>
      </c>
      <c r="AP2404" s="103">
        <v>3.5518209656875914</v>
      </c>
      <c r="AQ2404" s="103">
        <v>3.9880245234127565</v>
      </c>
      <c r="AR2404" s="103">
        <v>3.2259821973271521</v>
      </c>
      <c r="AS2404" s="103">
        <f>+AS2377*AS2634/AS$2629</f>
        <v>1.3522897932100229</v>
      </c>
      <c r="AT2404" s="103">
        <v>2.0832358077430744</v>
      </c>
      <c r="AU2404" s="103">
        <v>1.0147222360277433</v>
      </c>
      <c r="AV2404" s="103">
        <v>1.4143173220345042</v>
      </c>
      <c r="AW2404" s="103">
        <v>1.4199984918004491</v>
      </c>
      <c r="AX2404" s="103">
        <f>+AX2377*AX2634/AX$2629</f>
        <v>1.2962433341512716</v>
      </c>
      <c r="AY2404" s="103"/>
      <c r="AZ2404" s="103">
        <v>1.8799707363736389</v>
      </c>
      <c r="BA2404" s="103">
        <v>1.930333951388987</v>
      </c>
      <c r="BB2404" s="103">
        <v>1.6413295965498835</v>
      </c>
      <c r="BC2404" s="103">
        <v>1.6939501289676184</v>
      </c>
      <c r="BD2404" s="103">
        <v>1.0986398634974202</v>
      </c>
      <c r="BE2404" s="103">
        <v>1.1294754674719611</v>
      </c>
      <c r="BF2404" s="103">
        <f>+BF2377*BF2634/BF$2629</f>
        <v>1.5611186257296739</v>
      </c>
      <c r="BG2404" s="103">
        <v>1.9416894914253944</v>
      </c>
      <c r="BH2404" s="103">
        <v>2.0405132911148325</v>
      </c>
      <c r="BI2404" s="103">
        <v>1.704796875715781</v>
      </c>
      <c r="BJ2404" s="103">
        <v>1.8014146344218656</v>
      </c>
      <c r="BK2404" s="103">
        <v>3.3328981006956582</v>
      </c>
      <c r="BL2404" s="103">
        <v>3.5835922055613345</v>
      </c>
      <c r="BM2404" s="103">
        <v>3.2962496525985112</v>
      </c>
      <c r="BN2404" s="103">
        <v>3.4668347072861185</v>
      </c>
      <c r="BO2404" s="103">
        <f>+BO2377*BO2634/BO$2629</f>
        <v>1.8824630875266832</v>
      </c>
      <c r="BP2404" s="103">
        <v>1.5751574782821907</v>
      </c>
      <c r="BQ2404" s="103">
        <v>1.6889880747359904</v>
      </c>
      <c r="BR2404" s="103">
        <v>2.3190650016482421</v>
      </c>
      <c r="BS2404" s="103">
        <v>2.3819436158354779</v>
      </c>
      <c r="BT2404" s="103">
        <v>1.5349307687362803</v>
      </c>
      <c r="BU2404" s="103">
        <v>1.5072295260708797</v>
      </c>
      <c r="BV2404" s="103">
        <v>1.6596539355242013</v>
      </c>
      <c r="BW2404" s="103">
        <v>1.6498852407025635</v>
      </c>
      <c r="BX2404" s="103">
        <v>1.5918948945932914</v>
      </c>
      <c r="BY2404" s="103">
        <v>1.6771479182452427</v>
      </c>
      <c r="BZ2404" s="102">
        <v>1.1810332318493957</v>
      </c>
      <c r="CA2404" s="103">
        <f>+CA2377*CA2634/CA$2629</f>
        <v>1.9066025622396316</v>
      </c>
      <c r="CB2404" s="103">
        <v>0.98507249656865525</v>
      </c>
      <c r="CC2404" s="103">
        <v>0.99457652547545972</v>
      </c>
      <c r="CD2404" s="103">
        <v>1.0491684160917139</v>
      </c>
      <c r="CE2404" s="103">
        <v>0.7100114027605956</v>
      </c>
      <c r="CF2404" s="103">
        <v>0.71728962249684147</v>
      </c>
      <c r="CG2404" s="103">
        <v>0.83285068960169584</v>
      </c>
      <c r="CH2404" s="103">
        <v>0.77877689206557899</v>
      </c>
      <c r="CI2404" s="103">
        <v>0.79817388915130683</v>
      </c>
      <c r="CJ2404" s="102">
        <v>0.77223154799695837</v>
      </c>
      <c r="CK2404" s="102">
        <v>0.78779696831805091</v>
      </c>
      <c r="CL2404" s="103">
        <f>+CL2377*CL2634/CL$2629</f>
        <v>1.5292294328696281</v>
      </c>
      <c r="CM2404" s="103">
        <v>1.0845276889316706</v>
      </c>
      <c r="CN2404" s="103">
        <v>0.78733006309022635</v>
      </c>
      <c r="CO2404" s="103">
        <v>0.78326210223273329</v>
      </c>
      <c r="CP2404" s="103">
        <v>0.46356889446954946</v>
      </c>
      <c r="CQ2404" s="103">
        <v>0.49566724353815639</v>
      </c>
      <c r="CR2404" s="103">
        <v>0.52318515625960826</v>
      </c>
      <c r="CS2404" s="103">
        <v>0.62318817252612824</v>
      </c>
      <c r="CT2404" s="103">
        <v>0.64732728339050993</v>
      </c>
      <c r="CU2404" s="103">
        <v>0.70644019417503889</v>
      </c>
      <c r="CV2404" s="103">
        <v>0.62053401971408095</v>
      </c>
      <c r="CW2404" s="103">
        <v>0.63834112962590794</v>
      </c>
      <c r="CX2404" s="103">
        <v>1.2386873449546376</v>
      </c>
      <c r="CY2404" s="103">
        <v>1.2508029756430277</v>
      </c>
      <c r="CZ2404" s="103">
        <v>1.2840475437695129</v>
      </c>
      <c r="DA2404" s="103">
        <f t="shared" si="2434"/>
        <v>1.3999954650457775</v>
      </c>
      <c r="DB2404" s="102">
        <v>1.3207059918202557</v>
      </c>
      <c r="DC2404" s="102">
        <v>1.3649264376570405</v>
      </c>
      <c r="DD2404" s="102">
        <v>1.4103928349555259</v>
      </c>
      <c r="DE2404" s="102">
        <v>1.2359906884446716</v>
      </c>
      <c r="DF2404" s="102">
        <v>1.2782733259680501</v>
      </c>
      <c r="DG2404" s="102">
        <v>1.3315529766708099</v>
      </c>
      <c r="DH2404" s="102">
        <v>1.009056402705474</v>
      </c>
      <c r="DI2404" s="102">
        <v>1.0429149353916134</v>
      </c>
      <c r="DJ2404" s="102">
        <v>1.0825428530123371</v>
      </c>
      <c r="DK2404" s="102">
        <v>1.0098112324174908</v>
      </c>
      <c r="DL2404" s="102">
        <v>1.0383233254816107</v>
      </c>
      <c r="DM2404" s="102">
        <v>1.0786800724441197</v>
      </c>
      <c r="DN2404" s="104">
        <f>+DN2377*DN2634/DN$2629</f>
        <v>1.5046881287882401</v>
      </c>
      <c r="DO2404" s="102">
        <v>1.0786800724441197</v>
      </c>
      <c r="DP2404" s="102">
        <v>1.0102375499976104</v>
      </c>
      <c r="DQ2404" s="102">
        <v>1.0309990530481528</v>
      </c>
      <c r="DR2404" s="102">
        <v>1.0685973173495749</v>
      </c>
      <c r="DS2404" s="102">
        <v>1.2849556637905784</v>
      </c>
      <c r="DT2404" s="102">
        <v>1.309990173415932</v>
      </c>
      <c r="DU2404" s="102">
        <v>1.2693822569787374</v>
      </c>
      <c r="DV2404" s="105">
        <f t="shared" si="2435"/>
        <v>1.2570057203416256</v>
      </c>
      <c r="DW2404" s="106">
        <f t="shared" si="2435"/>
        <v>1.2763136065241392</v>
      </c>
      <c r="DX2404" s="107">
        <f t="shared" si="2435"/>
        <v>1.3150709856681537</v>
      </c>
      <c r="DZ2404" s="102">
        <f>+DZ2377*DZ2634/DZ$2629</f>
        <v>1.0709460001888365</v>
      </c>
      <c r="EC2404" s="102">
        <f>+EC2377*EC2634/EC$2629</f>
        <v>0.87864299281470615</v>
      </c>
      <c r="EF2404" s="102">
        <f>+EF2377*EF2634/EF$2629</f>
        <v>0.69946207276028327</v>
      </c>
      <c r="EI2404" s="102">
        <f>+EI2377*EI2634/EI$2629</f>
        <v>0.52439150548331503</v>
      </c>
      <c r="EL2404" s="102">
        <f>+EL2377*EL2634/EL$2629</f>
        <v>0.36558632356477905</v>
      </c>
      <c r="EO2404" s="102">
        <f>+EO2377*EO2634/EO$2629</f>
        <v>0.22046319558522551</v>
      </c>
    </row>
    <row r="2405" spans="1:145" ht="15.5" x14ac:dyDescent="0.35">
      <c r="A2405" s="56" t="s">
        <v>486</v>
      </c>
      <c r="B2405" s="102">
        <f t="shared" ref="B2405:AA2405" si="2436">+B2400*B2635/B$2629</f>
        <v>0</v>
      </c>
      <c r="C2405" s="102">
        <f t="shared" si="2436"/>
        <v>0</v>
      </c>
      <c r="D2405" s="102">
        <f t="shared" si="2436"/>
        <v>0</v>
      </c>
      <c r="E2405" s="102">
        <f t="shared" si="2436"/>
        <v>0</v>
      </c>
      <c r="F2405" s="102">
        <f t="shared" si="2436"/>
        <v>0</v>
      </c>
      <c r="G2405" s="102">
        <f t="shared" si="2436"/>
        <v>4.766278471333365</v>
      </c>
      <c r="H2405" s="102">
        <f t="shared" si="2436"/>
        <v>4.755744759789521</v>
      </c>
      <c r="I2405" s="102">
        <f t="shared" si="2436"/>
        <v>4.4941963267444347</v>
      </c>
      <c r="J2405" s="102">
        <f t="shared" si="2436"/>
        <v>4.0519970581537006</v>
      </c>
      <c r="K2405" s="102">
        <f t="shared" si="2436"/>
        <v>3.836744015150964</v>
      </c>
      <c r="L2405" s="102">
        <f t="shared" si="2436"/>
        <v>3.7979979822045156</v>
      </c>
      <c r="M2405" s="102">
        <f t="shared" si="2436"/>
        <v>4.5677636181552597</v>
      </c>
      <c r="N2405" s="102">
        <f t="shared" si="2436"/>
        <v>3.7584779740702627</v>
      </c>
      <c r="O2405" s="102">
        <f t="shared" si="2436"/>
        <v>2.7464127388727384</v>
      </c>
      <c r="P2405" s="102">
        <f t="shared" si="2436"/>
        <v>2.6472047446630218</v>
      </c>
      <c r="Q2405" s="102">
        <f t="shared" si="2436"/>
        <v>2.5333658627031577</v>
      </c>
      <c r="R2405" s="102">
        <f t="shared" si="2436"/>
        <v>2.0852838045061999</v>
      </c>
      <c r="S2405" s="102">
        <f t="shared" si="2436"/>
        <v>1.6881109521158877</v>
      </c>
      <c r="T2405" s="102">
        <f t="shared" si="2436"/>
        <v>1.5905904175081869</v>
      </c>
      <c r="U2405" s="102">
        <f t="shared" si="2436"/>
        <v>0.47003939483729745</v>
      </c>
      <c r="V2405" s="102">
        <f t="shared" si="2436"/>
        <v>0.41199967245891439</v>
      </c>
      <c r="W2405" s="102">
        <f t="shared" si="2436"/>
        <v>0.32751754594229349</v>
      </c>
      <c r="X2405" s="103">
        <f t="shared" si="2436"/>
        <v>0.36670597664982396</v>
      </c>
      <c r="Y2405" s="103">
        <f t="shared" si="2436"/>
        <v>0.30226167484284527</v>
      </c>
      <c r="Z2405" s="102">
        <f t="shared" si="2436"/>
        <v>0.27453910587987823</v>
      </c>
      <c r="AA2405" s="102">
        <f t="shared" si="2436"/>
        <v>0.29064947914220923</v>
      </c>
      <c r="AB2405" s="102">
        <v>2.6243611178112669</v>
      </c>
      <c r="AC2405" s="102">
        <v>1.9441659734139543</v>
      </c>
      <c r="AD2405" s="102">
        <v>2.4259979283940796</v>
      </c>
      <c r="AE2405" s="102">
        <f>+AE2400*AE2635/AE$2629</f>
        <v>0.38534620485525151</v>
      </c>
      <c r="AF2405" s="102">
        <v>2.1879874450759398</v>
      </c>
      <c r="AG2405" s="102">
        <v>2.2174949233138896</v>
      </c>
      <c r="AH2405" s="102">
        <v>2.8792113123559595</v>
      </c>
      <c r="AI2405" s="102">
        <v>3.0885681988781575</v>
      </c>
      <c r="AJ2405" s="103">
        <f>+AJ2400*AJ2635/AJ$2629</f>
        <v>0.63628067628693863</v>
      </c>
      <c r="AK2405" s="103">
        <v>3.2790509942966755</v>
      </c>
      <c r="AL2405" s="103">
        <v>3.7355067814864902</v>
      </c>
      <c r="AM2405" s="103">
        <v>3.7340402938881887</v>
      </c>
      <c r="AN2405" s="103">
        <v>3.5326557537743928</v>
      </c>
      <c r="AO2405" s="103">
        <f>+AO2400*AO2635/AO$2629</f>
        <v>1.0050815020805954</v>
      </c>
      <c r="AP2405" s="103">
        <v>4.2230017942308899</v>
      </c>
      <c r="AQ2405" s="103">
        <v>2.998020320693064</v>
      </c>
      <c r="AR2405" s="103">
        <v>2.8954271229534032</v>
      </c>
      <c r="AS2405" s="103">
        <f>+AS2400*AS2635/AS$2629</f>
        <v>1.1365558258321498</v>
      </c>
      <c r="AT2405" s="103">
        <v>2.55575826620474</v>
      </c>
      <c r="AU2405" s="103">
        <v>2.473459032530815</v>
      </c>
      <c r="AV2405" s="103">
        <v>2.79507650678205</v>
      </c>
      <c r="AW2405" s="103">
        <v>3.012170475714719</v>
      </c>
      <c r="AX2405" s="103">
        <f>+AX2400*AX2635/AX$2629</f>
        <v>1.2269350345631429</v>
      </c>
      <c r="AY2405" s="103"/>
      <c r="AZ2405" s="103">
        <v>1.457062356363801</v>
      </c>
      <c r="BA2405" s="103">
        <v>1.4844984701677322</v>
      </c>
      <c r="BB2405" s="103">
        <v>1.5323389183337337</v>
      </c>
      <c r="BC2405" s="103">
        <v>1.5895453937293551</v>
      </c>
      <c r="BD2405" s="103">
        <v>1.4566712854119575</v>
      </c>
      <c r="BE2405" s="103">
        <v>1.490537468900369</v>
      </c>
      <c r="BF2405" s="103">
        <f>+BF2400*BF2635/BF$2629</f>
        <v>1.3122949450005661</v>
      </c>
      <c r="BG2405" s="103">
        <v>1.7342687561782748</v>
      </c>
      <c r="BH2405" s="103">
        <v>1.8241251353312393</v>
      </c>
      <c r="BI2405" s="103">
        <v>1.6334724070051898</v>
      </c>
      <c r="BJ2405" s="103">
        <v>1.7537396118887558</v>
      </c>
      <c r="BK2405" s="103">
        <v>1.438120071118852</v>
      </c>
      <c r="BL2405" s="103">
        <v>1.5328408963756424</v>
      </c>
      <c r="BM2405" s="103">
        <v>1.4359018310762957</v>
      </c>
      <c r="BN2405" s="103">
        <v>1.5371609648203255</v>
      </c>
      <c r="BO2405" s="103">
        <f>+BO2400*BO2635/BO$2629</f>
        <v>1.4034667215073064</v>
      </c>
      <c r="BP2405" s="103">
        <v>1.4779313047755136</v>
      </c>
      <c r="BQ2405" s="103">
        <v>1.7391668017710109</v>
      </c>
      <c r="BR2405" s="103">
        <v>2.0335742377073998</v>
      </c>
      <c r="BS2405" s="103">
        <v>2.0804067880281298</v>
      </c>
      <c r="BT2405" s="103">
        <v>1.8498611273453034</v>
      </c>
      <c r="BU2405" s="103">
        <v>1.9635071262721251</v>
      </c>
      <c r="BV2405" s="103">
        <v>2.241826332097991</v>
      </c>
      <c r="BW2405" s="103">
        <v>1.8037874923463375</v>
      </c>
      <c r="BX2405" s="103">
        <v>1.8496657421665148</v>
      </c>
      <c r="BY2405" s="103">
        <v>1.9811183985592038</v>
      </c>
      <c r="BZ2405" s="102">
        <v>1.7456476647053139</v>
      </c>
      <c r="CA2405" s="103">
        <f>+CA2400*CA2635/CA$2629</f>
        <v>1.8954949853706591</v>
      </c>
      <c r="CB2405" s="103">
        <v>1.7299621812585135</v>
      </c>
      <c r="CC2405" s="103">
        <v>1.7604114765530907</v>
      </c>
      <c r="CD2405" s="103">
        <v>1.8770559357297238</v>
      </c>
      <c r="CE2405" s="103">
        <v>1.5955823022668019</v>
      </c>
      <c r="CF2405" s="103">
        <v>1.6264147577338306</v>
      </c>
      <c r="CG2405" s="103">
        <v>1.7287420898019628</v>
      </c>
      <c r="CH2405" s="103">
        <v>1.5104235878785039</v>
      </c>
      <c r="CI2405" s="103">
        <v>1.5661491779943362</v>
      </c>
      <c r="CJ2405" s="102">
        <v>1.4792937358889653</v>
      </c>
      <c r="CK2405" s="102">
        <v>1.5148613410011174</v>
      </c>
      <c r="CL2405" s="103">
        <f>+CL2400*CL2635/CL$2629</f>
        <v>1.7844352899613714</v>
      </c>
      <c r="CM2405" s="103">
        <v>1.5918879043627479</v>
      </c>
      <c r="CN2405" s="103">
        <v>1.4447868078721608</v>
      </c>
      <c r="CO2405" s="103">
        <v>1.4481790000302153</v>
      </c>
      <c r="CP2405" s="103">
        <v>1.3347609990150802</v>
      </c>
      <c r="CQ2405" s="103">
        <v>1.4364943644140815</v>
      </c>
      <c r="CR2405" s="103">
        <v>1.5102769909986371</v>
      </c>
      <c r="CS2405" s="103">
        <v>1.2216981247587353</v>
      </c>
      <c r="CT2405" s="103">
        <v>1.2651277338243816</v>
      </c>
      <c r="CU2405" s="103">
        <v>1.4126564024786028</v>
      </c>
      <c r="CV2405" s="103">
        <v>1.1845817888806467</v>
      </c>
      <c r="CW2405" s="103">
        <v>1.2185316998774278</v>
      </c>
      <c r="CX2405" s="103">
        <v>1.3903394634332287</v>
      </c>
      <c r="CY2405" s="103">
        <v>1.4012842945790467</v>
      </c>
      <c r="CZ2405" s="103">
        <v>1.4622995093360602</v>
      </c>
      <c r="DA2405" s="103">
        <f t="shared" ref="DA2405" si="2437">+DA2400*DA2635/DA$2629</f>
        <v>1.4736407492987467</v>
      </c>
      <c r="DB2405" s="102">
        <v>1.4387378209695731</v>
      </c>
      <c r="DC2405" s="102">
        <v>1.4982782752592869</v>
      </c>
      <c r="DD2405" s="102">
        <v>1.5409603036144166</v>
      </c>
      <c r="DE2405" s="102">
        <v>1.5132092989697541</v>
      </c>
      <c r="DF2405" s="102">
        <v>1.581021152739857</v>
      </c>
      <c r="DG2405" s="102">
        <v>1.657931179812302</v>
      </c>
      <c r="DH2405" s="102">
        <v>1.6875866488334426</v>
      </c>
      <c r="DI2405" s="102">
        <v>1.7504219677353836</v>
      </c>
      <c r="DJ2405" s="102">
        <v>1.8192318422530795</v>
      </c>
      <c r="DK2405" s="102">
        <v>1.6739064723080501</v>
      </c>
      <c r="DL2405" s="102">
        <v>1.7180750128176152</v>
      </c>
      <c r="DM2405" s="102">
        <v>1.8085390082899995</v>
      </c>
      <c r="DN2405" s="104">
        <f t="shared" ref="DN2405" si="2438">+DN2400*DN2635/DN$2629</f>
        <v>1.4670237584883907</v>
      </c>
      <c r="DO2405" s="102">
        <v>1.8085390082899995</v>
      </c>
      <c r="DP2405" s="102">
        <v>1.6515769421126454</v>
      </c>
      <c r="DQ2405" s="102">
        <v>1.6930922013248539</v>
      </c>
      <c r="DR2405" s="102">
        <v>1.7529996762783944</v>
      </c>
      <c r="DS2405" s="102">
        <v>1.4867335873977126</v>
      </c>
      <c r="DT2405" s="102">
        <v>1.5163513967593527</v>
      </c>
      <c r="DU2405" s="102">
        <v>1.3968223654761118</v>
      </c>
      <c r="DV2405" s="105">
        <f>+DV2400*DV2635/DV$2629</f>
        <v>1.3941683202839952</v>
      </c>
      <c r="DW2405" s="106">
        <f>+DW2400*DW2635/DW$2629</f>
        <v>1.4246810145953768</v>
      </c>
      <c r="DX2405" s="107">
        <f>+DX2400*DX2635/DX$2629</f>
        <v>1.4480990019195752</v>
      </c>
      <c r="DZ2405" s="102">
        <f>+DZ2400*DZ2635/DZ$2629</f>
        <v>1.3918130190952995</v>
      </c>
      <c r="EC2405" s="102">
        <f>+EC2400*EC2635/EC$2629</f>
        <v>1.436380577730958</v>
      </c>
      <c r="EF2405" s="102">
        <f>+EF2400*EF2635/EF$2629</f>
        <v>1.4588148639959557</v>
      </c>
      <c r="EI2405" s="102">
        <f>+EI2400*EI2635/EI$2629</f>
        <v>1.441658379338266</v>
      </c>
      <c r="EL2405" s="102">
        <f>+EL2400*EL2635/EL$2629</f>
        <v>1.4367465706625575</v>
      </c>
      <c r="EO2405" s="102">
        <f>+EO2400*EO2635/EO$2629</f>
        <v>1.411976500777431</v>
      </c>
    </row>
    <row r="2406" spans="1:145" ht="15.5" x14ac:dyDescent="0.35">
      <c r="A2406" s="56" t="s">
        <v>611</v>
      </c>
      <c r="B2406" s="102" t="e">
        <f t="shared" ref="B2406:AA2406" si="2439">+B2379*B2629/B$2629</f>
        <v>#VALUE!</v>
      </c>
      <c r="C2406" s="102" t="e">
        <f t="shared" si="2439"/>
        <v>#VALUE!</v>
      </c>
      <c r="D2406" s="102" t="e">
        <f t="shared" si="2439"/>
        <v>#VALUE!</v>
      </c>
      <c r="E2406" s="102">
        <f t="shared" si="2439"/>
        <v>30.53674117040994</v>
      </c>
      <c r="F2406" s="102">
        <f t="shared" si="2439"/>
        <v>17.275769559418272</v>
      </c>
      <c r="G2406" s="102" t="e">
        <f t="shared" si="2439"/>
        <v>#VALUE!</v>
      </c>
      <c r="H2406" s="102">
        <f t="shared" si="2439"/>
        <v>132.74877706132349</v>
      </c>
      <c r="I2406" s="102">
        <f t="shared" si="2439"/>
        <v>123.06054564918085</v>
      </c>
      <c r="J2406" s="102">
        <f t="shared" si="2439"/>
        <v>111.68313419133057</v>
      </c>
      <c r="K2406" s="102">
        <f t="shared" si="2439"/>
        <v>102.45589092871968</v>
      </c>
      <c r="L2406" s="102">
        <f t="shared" si="2439"/>
        <v>95.422140591325274</v>
      </c>
      <c r="M2406" s="102">
        <f t="shared" si="2439"/>
        <v>97.945509741131147</v>
      </c>
      <c r="N2406" s="102">
        <f t="shared" si="2439"/>
        <v>93.512384993595248</v>
      </c>
      <c r="O2406" s="102">
        <f t="shared" si="2439"/>
        <v>78.727145810954184</v>
      </c>
      <c r="P2406" s="102">
        <f t="shared" si="2439"/>
        <v>69.182464133737952</v>
      </c>
      <c r="Q2406" s="102">
        <f t="shared" si="2439"/>
        <v>65.794398787499347</v>
      </c>
      <c r="R2406" s="102">
        <f t="shared" si="2439"/>
        <v>59.660968513975611</v>
      </c>
      <c r="S2406" s="102">
        <f t="shared" si="2439"/>
        <v>48.591518509001681</v>
      </c>
      <c r="T2406" s="102">
        <f t="shared" si="2439"/>
        <v>38.824087845871446</v>
      </c>
      <c r="U2406" s="102">
        <f t="shared" si="2439"/>
        <v>26.052982463054803</v>
      </c>
      <c r="V2406" s="102">
        <f t="shared" si="2439"/>
        <v>26.46041759563823</v>
      </c>
      <c r="W2406" s="102">
        <f t="shared" si="2439"/>
        <v>17.003993871974682</v>
      </c>
      <c r="X2406" s="103">
        <f t="shared" si="2439"/>
        <v>17.005232781593001</v>
      </c>
      <c r="Y2406" s="103">
        <f t="shared" si="2439"/>
        <v>11.838680524415656</v>
      </c>
      <c r="Z2406" s="102">
        <f t="shared" si="2439"/>
        <v>12.196146281046277</v>
      </c>
      <c r="AA2406" s="102">
        <f t="shared" si="2439"/>
        <v>12.3635961783132</v>
      </c>
      <c r="AB2406" s="102">
        <v>14.5047445992214</v>
      </c>
      <c r="AC2406" s="102">
        <v>13.988376098133301</v>
      </c>
      <c r="AD2406" s="102">
        <v>14.266951139907979</v>
      </c>
      <c r="AE2406" s="102">
        <f>+AE2379*AE2629/AE$2629</f>
        <v>14.567806992303801</v>
      </c>
      <c r="AF2406" s="102">
        <v>14.395861037303202</v>
      </c>
      <c r="AG2406" s="102">
        <v>15.866223187183532</v>
      </c>
      <c r="AH2406" s="102">
        <v>16.907918597595256</v>
      </c>
      <c r="AI2406" s="102">
        <v>17.576889453777927</v>
      </c>
      <c r="AJ2406" s="103">
        <f>+AJ2379*AJ2629/AJ$2629</f>
        <v>19.200414405014566</v>
      </c>
      <c r="AK2406" s="103">
        <v>22.976711300644741</v>
      </c>
      <c r="AL2406" s="103">
        <v>22.595592208145213</v>
      </c>
      <c r="AM2406" s="103">
        <v>23.355710393300026</v>
      </c>
      <c r="AN2406" s="103">
        <v>24.186039777232992</v>
      </c>
      <c r="AO2406" s="103">
        <f>+AO2379*AO2629/AO$2629</f>
        <v>22.851178772052279</v>
      </c>
      <c r="AP2406" s="103">
        <v>30.150050913451</v>
      </c>
      <c r="AQ2406" s="103">
        <v>30.273721096259937</v>
      </c>
      <c r="AR2406" s="103">
        <v>28.333975884155031</v>
      </c>
      <c r="AS2406" s="103">
        <f>+AS2379*AS2629/AS$2629</f>
        <v>26.990038991504797</v>
      </c>
      <c r="AT2406" s="103">
        <v>23.883942074884999</v>
      </c>
      <c r="AU2406" s="103">
        <v>24.599540565601938</v>
      </c>
      <c r="AV2406" s="103">
        <v>28.61781477688967</v>
      </c>
      <c r="AW2406" s="103">
        <v>29.0027148948251</v>
      </c>
      <c r="AX2406" s="103">
        <f>+AX2379*AX2629/AX$2629</f>
        <v>30.605500767710453</v>
      </c>
      <c r="AY2406" s="103"/>
      <c r="AZ2406" s="103">
        <v>32.642474935939944</v>
      </c>
      <c r="BA2406" s="103">
        <v>32.285226695945276</v>
      </c>
      <c r="BB2406" s="103">
        <v>33.896919636589821</v>
      </c>
      <c r="BC2406" s="103">
        <v>34.983623164397997</v>
      </c>
      <c r="BD2406" s="103">
        <v>31.038068384150744</v>
      </c>
      <c r="BE2406" s="103">
        <v>31.909178833370646</v>
      </c>
      <c r="BF2406" s="103">
        <f>+BF2379*BF2629/BF$2629</f>
        <v>30.421863645582686</v>
      </c>
      <c r="BG2406" s="103">
        <v>31.754448063465656</v>
      </c>
      <c r="BH2406" s="103">
        <v>33.369242622256664</v>
      </c>
      <c r="BI2406" s="103">
        <v>30.745963208283854</v>
      </c>
      <c r="BJ2406" s="103">
        <v>32.072574759557853</v>
      </c>
      <c r="BK2406" s="103">
        <v>33.482576479124219</v>
      </c>
      <c r="BL2406" s="103">
        <v>35.382349838957929</v>
      </c>
      <c r="BM2406" s="103">
        <v>33.86721886161277</v>
      </c>
      <c r="BN2406" s="103">
        <v>35.693756808738989</v>
      </c>
      <c r="BO2406" s="103">
        <f>+BO2379*BO2629/BO$2629</f>
        <v>32.469836626627256</v>
      </c>
      <c r="BP2406" s="103">
        <v>32.072878933812746</v>
      </c>
      <c r="BQ2406" s="103">
        <v>35.605231689923805</v>
      </c>
      <c r="BR2406" s="103">
        <v>40.804757293736522</v>
      </c>
      <c r="BS2406" s="103">
        <v>43.995224245857507</v>
      </c>
      <c r="BT2406" s="103">
        <v>36.76686591277047</v>
      </c>
      <c r="BU2406" s="103">
        <v>38.802740141251277</v>
      </c>
      <c r="BV2406" s="103">
        <v>42.726817163958891</v>
      </c>
      <c r="BW2406" s="103">
        <v>35.960952474662719</v>
      </c>
      <c r="BX2406" s="103">
        <v>37.018146504962196</v>
      </c>
      <c r="BY2406" s="103">
        <v>39.497895345348233</v>
      </c>
      <c r="BZ2406" s="102">
        <v>35.429338487455084</v>
      </c>
      <c r="CA2406" s="103">
        <f>+CA2379*CA2629/CA$2629</f>
        <v>36.474709691934173</v>
      </c>
      <c r="CB2406" s="103">
        <v>33.171244242328697</v>
      </c>
      <c r="CC2406" s="103">
        <v>33.462025625351934</v>
      </c>
      <c r="CD2406" s="103">
        <v>35.878839585794545</v>
      </c>
      <c r="CE2406" s="103">
        <v>30.563674157999777</v>
      </c>
      <c r="CF2406" s="103">
        <v>30.877235383811328</v>
      </c>
      <c r="CG2406" s="103">
        <v>33.40000336379908</v>
      </c>
      <c r="CH2406" s="103">
        <v>29.584032929085758</v>
      </c>
      <c r="CI2406" s="103">
        <v>30.321142532320927</v>
      </c>
      <c r="CJ2406" s="102">
        <v>29.390843024958109</v>
      </c>
      <c r="CK2406" s="102">
        <v>29.983541701076362</v>
      </c>
      <c r="CL2406" s="103">
        <f>+CL2379*CL2629/CL$2629</f>
        <v>35.086161722940112</v>
      </c>
      <c r="CM2406" s="103">
        <v>30.220761613183612</v>
      </c>
      <c r="CN2406" s="103">
        <v>27.133811882251727</v>
      </c>
      <c r="CO2406" s="103">
        <v>26.993617458304104</v>
      </c>
      <c r="CP2406" s="103">
        <v>24.701032119402949</v>
      </c>
      <c r="CQ2406" s="103">
        <v>26.411376279208412</v>
      </c>
      <c r="CR2406" s="103">
        <v>27.877654224300681</v>
      </c>
      <c r="CS2406" s="103">
        <v>24.05736003021714</v>
      </c>
      <c r="CT2406" s="103">
        <v>24.989218666942804</v>
      </c>
      <c r="CU2406" s="103">
        <v>27.574109813382982</v>
      </c>
      <c r="CV2406" s="103">
        <v>24.109313556294929</v>
      </c>
      <c r="CW2406" s="103">
        <v>24.799420834664701</v>
      </c>
      <c r="CX2406" s="103">
        <v>28.145792704386071</v>
      </c>
      <c r="CY2406" s="103">
        <v>28.419361860546573</v>
      </c>
      <c r="CZ2406" s="103">
        <v>29.223506368875189</v>
      </c>
      <c r="DA2406" s="103">
        <f t="shared" ref="DA2406" si="2440">+DA2379*DA2629/DA$2629</f>
        <v>29.018585608089221</v>
      </c>
      <c r="DB2406" s="102">
        <v>27.951897180050626</v>
      </c>
      <c r="DC2406" s="102">
        <v>28.945072802976767</v>
      </c>
      <c r="DD2406" s="102">
        <v>29.848582169498826</v>
      </c>
      <c r="DE2406" s="102">
        <v>28.430276682573492</v>
      </c>
      <c r="DF2406" s="102">
        <v>29.402272883025741</v>
      </c>
      <c r="DG2406" s="102">
        <v>30.897136897944016</v>
      </c>
      <c r="DH2406" s="102">
        <v>29.519302317204637</v>
      </c>
      <c r="DI2406" s="102">
        <v>30.509191439225617</v>
      </c>
      <c r="DJ2406" s="102">
        <v>31.959022655681441</v>
      </c>
      <c r="DK2406" s="102">
        <v>29.440719695007882</v>
      </c>
      <c r="DL2406" s="102">
        <v>30.271362589466932</v>
      </c>
      <c r="DM2406" s="102">
        <v>31.937726905480016</v>
      </c>
      <c r="DN2406" s="104">
        <f t="shared" ref="DN2406" si="2441">+DN2379*DN2629/DN$2629</f>
        <v>27.810592856420438</v>
      </c>
      <c r="DO2406" s="102">
        <v>31.937726905480016</v>
      </c>
      <c r="DP2406" s="102">
        <v>26.654873334516196</v>
      </c>
      <c r="DQ2406" s="102">
        <v>27.215148032659489</v>
      </c>
      <c r="DR2406" s="102">
        <v>28.385722644561593</v>
      </c>
      <c r="DS2406" s="102">
        <v>26.097675881885884</v>
      </c>
      <c r="DT2406" s="102">
        <v>26.607429434729809</v>
      </c>
      <c r="DU2406" s="102">
        <v>25.223199356884116</v>
      </c>
      <c r="DV2406" s="105">
        <f>+DV2379*DV2629/DV$2629</f>
        <v>25.377519734444103</v>
      </c>
      <c r="DW2406" s="106">
        <f>+DW2379*DW2629/DW$2629</f>
        <v>25.69570295108084</v>
      </c>
      <c r="DX2406" s="107">
        <f>+DX2379*DX2629/DX$2629</f>
        <v>26.010815363655393</v>
      </c>
      <c r="DZ2406" s="102">
        <f>+DZ2379*DZ2629/DZ$2629</f>
        <v>24.70302242891665</v>
      </c>
      <c r="EC2406" s="102">
        <f>+EC2379*EC2629/EC$2629</f>
        <v>24.511886472479379</v>
      </c>
      <c r="EF2406" s="102">
        <f>+EF2379*EF2629/EF$2629</f>
        <v>24.31812988239194</v>
      </c>
      <c r="EI2406" s="102">
        <f>+EI2379*EI2629/EI$2629</f>
        <v>23.764357543874084</v>
      </c>
      <c r="EL2406" s="102">
        <f>+EL2379*EL2629/EL$2629</f>
        <v>23.314558560271749</v>
      </c>
      <c r="EO2406" s="102">
        <f>+EO2379*EO2629/EO$2629</f>
        <v>22.75814653402411</v>
      </c>
    </row>
    <row r="2407" spans="1:145" ht="15.5" x14ac:dyDescent="0.35">
      <c r="A2407" s="56"/>
      <c r="B2407" s="102"/>
      <c r="C2407" s="102"/>
      <c r="D2407" s="102"/>
      <c r="E2407" s="102"/>
      <c r="F2407" s="102"/>
      <c r="G2407" s="102"/>
      <c r="H2407" s="102"/>
      <c r="I2407" s="102"/>
      <c r="J2407" s="102"/>
      <c r="K2407" s="102"/>
      <c r="L2407" s="102"/>
      <c r="M2407" s="102"/>
      <c r="N2407" s="102"/>
      <c r="O2407" s="102"/>
      <c r="P2407" s="102"/>
      <c r="Q2407" s="102"/>
      <c r="R2407" s="102"/>
      <c r="S2407" s="102"/>
      <c r="T2407" s="102"/>
      <c r="U2407" s="102"/>
      <c r="V2407" s="102"/>
      <c r="W2407" s="102"/>
      <c r="X2407" s="103"/>
      <c r="Y2407" s="103"/>
      <c r="Z2407" s="102"/>
      <c r="AA2407" s="102"/>
      <c r="AB2407" s="102"/>
      <c r="AC2407" s="102"/>
      <c r="AD2407" s="102"/>
      <c r="AE2407" s="102"/>
      <c r="AF2407" s="102"/>
      <c r="AG2407" s="102"/>
      <c r="AH2407" s="102"/>
      <c r="AI2407" s="102"/>
      <c r="AJ2407" s="103"/>
      <c r="AK2407" s="103"/>
      <c r="AL2407" s="103"/>
      <c r="AM2407" s="103"/>
      <c r="AN2407" s="103"/>
      <c r="AO2407" s="103"/>
      <c r="AP2407" s="103"/>
      <c r="AQ2407" s="103"/>
      <c r="AR2407" s="103"/>
      <c r="AS2407" s="103"/>
      <c r="AT2407" s="103"/>
      <c r="AU2407" s="103"/>
      <c r="AV2407" s="103"/>
      <c r="AW2407" s="103"/>
      <c r="AX2407" s="103"/>
      <c r="AY2407" s="103"/>
      <c r="AZ2407" s="103"/>
      <c r="BA2407" s="103"/>
      <c r="BB2407" s="103"/>
      <c r="BC2407" s="103"/>
      <c r="BD2407" s="103"/>
      <c r="BE2407" s="103"/>
      <c r="BF2407" s="103"/>
      <c r="BG2407" s="103"/>
      <c r="BH2407" s="103"/>
      <c r="BI2407" s="103"/>
      <c r="BJ2407" s="103"/>
      <c r="BK2407" s="103"/>
      <c r="BL2407" s="103"/>
      <c r="BM2407" s="103"/>
      <c r="BN2407" s="103"/>
      <c r="BO2407" s="103"/>
      <c r="BP2407" s="103"/>
      <c r="BQ2407" s="103"/>
      <c r="BR2407" s="103"/>
      <c r="BS2407" s="103"/>
      <c r="BT2407" s="103"/>
      <c r="BU2407" s="103"/>
      <c r="BV2407" s="103"/>
      <c r="BW2407" s="103"/>
      <c r="BX2407" s="103"/>
      <c r="BY2407" s="103"/>
      <c r="BZ2407" s="102"/>
      <c r="CA2407" s="103"/>
      <c r="CB2407" s="103"/>
      <c r="CC2407" s="103"/>
      <c r="CD2407" s="103"/>
      <c r="CE2407" s="103"/>
      <c r="CF2407" s="103"/>
      <c r="CG2407" s="103"/>
      <c r="CH2407" s="103"/>
      <c r="CI2407" s="103"/>
      <c r="CJ2407" s="102"/>
      <c r="CK2407" s="102"/>
      <c r="CL2407" s="103"/>
      <c r="CM2407" s="103"/>
      <c r="CN2407" s="103"/>
      <c r="CO2407" s="103"/>
      <c r="CP2407" s="103"/>
      <c r="CQ2407" s="103"/>
      <c r="CR2407" s="103"/>
      <c r="CS2407" s="103"/>
      <c r="CT2407" s="103"/>
      <c r="CU2407" s="103"/>
      <c r="CV2407" s="103"/>
      <c r="CW2407" s="103"/>
      <c r="CX2407" s="103"/>
      <c r="CY2407" s="103"/>
      <c r="CZ2407" s="103"/>
      <c r="DA2407" s="103"/>
      <c r="DB2407" s="102"/>
      <c r="DC2407" s="102"/>
      <c r="DD2407" s="102"/>
      <c r="DE2407" s="102"/>
      <c r="DF2407" s="102"/>
      <c r="DG2407" s="102"/>
      <c r="DH2407" s="102"/>
      <c r="DI2407" s="102"/>
      <c r="DJ2407" s="102"/>
      <c r="DK2407" s="102"/>
      <c r="DL2407" s="102"/>
      <c r="DM2407" s="102"/>
      <c r="DN2407" s="104"/>
      <c r="DO2407" s="102"/>
      <c r="DP2407" s="102"/>
      <c r="DQ2407" s="102"/>
      <c r="DR2407" s="102"/>
      <c r="DS2407" s="102"/>
      <c r="DT2407" s="102"/>
      <c r="DU2407" s="102"/>
      <c r="DV2407" s="105"/>
      <c r="DW2407" s="106"/>
      <c r="DX2407" s="107"/>
      <c r="DZ2407" s="102"/>
      <c r="EC2407" s="102"/>
      <c r="EF2407" s="102"/>
      <c r="EI2407" s="102"/>
      <c r="EL2407" s="102"/>
      <c r="EO2407" s="102"/>
    </row>
    <row r="2408" spans="1:145" ht="15.5" x14ac:dyDescent="0.35">
      <c r="A2408" s="126" t="s">
        <v>742</v>
      </c>
      <c r="B2408" s="27"/>
      <c r="C2408" s="27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7"/>
      <c r="W2408" s="27"/>
      <c r="X2408" s="160"/>
      <c r="Y2408" s="160"/>
      <c r="Z2408" s="27"/>
      <c r="AA2408" s="27"/>
      <c r="AB2408" s="27"/>
      <c r="AC2408" s="27"/>
      <c r="AD2408" s="27"/>
      <c r="AE2408" s="27"/>
      <c r="AF2408" s="27"/>
      <c r="AG2408" s="27"/>
      <c r="AH2408" s="27"/>
      <c r="AI2408" s="27"/>
      <c r="AJ2408" s="160"/>
      <c r="AK2408" s="160"/>
      <c r="AL2408" s="160"/>
      <c r="AM2408" s="160"/>
      <c r="AN2408" s="160"/>
      <c r="AO2408" s="160"/>
      <c r="AP2408" s="160"/>
      <c r="AQ2408" s="160"/>
      <c r="AR2408" s="160"/>
      <c r="AS2408" s="160"/>
      <c r="AT2408" s="160"/>
      <c r="AU2408" s="160"/>
      <c r="AV2408" s="160"/>
      <c r="AW2408" s="160"/>
      <c r="AX2408" s="160"/>
      <c r="AY2408" s="160"/>
      <c r="AZ2408" s="160"/>
      <c r="BA2408" s="160"/>
      <c r="BB2408" s="160"/>
      <c r="BC2408" s="160"/>
      <c r="BD2408" s="160"/>
      <c r="BE2408" s="160"/>
      <c r="BF2408" s="160"/>
      <c r="BG2408" s="160"/>
      <c r="BH2408" s="160"/>
      <c r="BI2408" s="160"/>
      <c r="BJ2408" s="160"/>
      <c r="BK2408" s="160"/>
      <c r="BL2408" s="160"/>
      <c r="BM2408" s="160"/>
      <c r="BN2408" s="160"/>
      <c r="BO2408" s="160"/>
      <c r="BP2408" s="160"/>
      <c r="BQ2408" s="160"/>
      <c r="BR2408" s="160"/>
      <c r="BS2408" s="160"/>
      <c r="BT2408" s="160"/>
      <c r="BU2408" s="160"/>
      <c r="BV2408" s="160"/>
      <c r="BW2408" s="160"/>
      <c r="BX2408" s="160"/>
      <c r="BY2408" s="160"/>
      <c r="BZ2408" s="27"/>
      <c r="CA2408" s="160"/>
      <c r="CB2408" s="160"/>
      <c r="CC2408" s="160"/>
      <c r="CD2408" s="160"/>
      <c r="CE2408" s="160"/>
      <c r="CF2408" s="160"/>
      <c r="CG2408" s="160"/>
      <c r="CH2408" s="160"/>
      <c r="CI2408" s="160"/>
      <c r="CJ2408" s="27"/>
      <c r="CK2408" s="27"/>
      <c r="CL2408" s="160"/>
      <c r="CM2408" s="160"/>
      <c r="CN2408" s="160"/>
      <c r="CO2408" s="160"/>
      <c r="CP2408" s="160"/>
      <c r="CQ2408" s="160"/>
      <c r="CR2408" s="160"/>
      <c r="CS2408" s="160"/>
      <c r="CT2408" s="160"/>
      <c r="CU2408" s="160"/>
      <c r="CV2408" s="160"/>
      <c r="CW2408" s="160"/>
      <c r="CX2408" s="160"/>
      <c r="CY2408" s="160"/>
      <c r="CZ2408" s="160"/>
      <c r="DA2408" s="160"/>
      <c r="DB2408" s="27"/>
      <c r="DC2408" s="27"/>
      <c r="DD2408" s="27"/>
      <c r="DE2408" s="27"/>
      <c r="DF2408" s="27"/>
      <c r="DG2408" s="27"/>
      <c r="DH2408" s="27"/>
      <c r="DI2408" s="27"/>
      <c r="DJ2408" s="27"/>
      <c r="DK2408" s="27"/>
      <c r="DL2408" s="27"/>
      <c r="DM2408" s="27"/>
      <c r="DN2408" s="161"/>
      <c r="DO2408" s="27"/>
      <c r="DP2408" s="27"/>
      <c r="DQ2408" s="27"/>
      <c r="DR2408" s="27"/>
      <c r="DS2408" s="27"/>
      <c r="DT2408" s="27"/>
      <c r="DU2408" s="27"/>
      <c r="DV2408" s="162"/>
      <c r="DW2408" s="163"/>
      <c r="DX2408" s="164"/>
      <c r="DZ2408" s="27"/>
      <c r="EC2408" s="27"/>
      <c r="EF2408" s="27"/>
      <c r="EI2408" s="27"/>
      <c r="EL2408" s="27"/>
      <c r="EO2408" s="27"/>
    </row>
    <row r="2409" spans="1:145" ht="15.5" x14ac:dyDescent="0.35">
      <c r="A2409" s="56" t="s">
        <v>482</v>
      </c>
      <c r="B2409" s="102">
        <f>([2]CAMEROUN!C2555+[2]CAMEROUN!D2555)/2</f>
        <v>13.702949389878796</v>
      </c>
      <c r="C2409" s="102">
        <f>([2]CAMEROUN!D2555+[2]CAMEROUN!E2555)/2</f>
        <v>18.189397044630951</v>
      </c>
      <c r="D2409" s="102">
        <f>([2]CAMEROUN!E2555+[2]CAMEROUN!F2555)/2</f>
        <v>23.959900856557741</v>
      </c>
      <c r="E2409" s="102">
        <f>([2]CAMEROUN!F2555+[2]CAMEROUN!G2555)/2</f>
        <v>31.422626102027483</v>
      </c>
      <c r="F2409" s="102">
        <f>([2]CAMEROUN!G2555+[2]CAMEROUN!H2555)/2</f>
        <v>37.010193004266341</v>
      </c>
      <c r="G2409" s="102">
        <f>([2]CAMEROUN!H2555+[2]CAMEROUN!I2555)/2</f>
        <v>40.60167288899779</v>
      </c>
      <c r="H2409" s="102">
        <f>([2]CAMEROUN!I2555+[2]CAMEROUN!J2555)/2</f>
        <v>47.29004041918342</v>
      </c>
      <c r="I2409" s="102">
        <f>([2]CAMEROUN!J2555+[2]CAMEROUN!K2555)/2</f>
        <v>49.814292263469639</v>
      </c>
      <c r="J2409" s="102">
        <f>([2]CAMEROUN!K2555+[2]CAMEROUN!L2555)/2</f>
        <v>51.29376823303933</v>
      </c>
      <c r="K2409" s="102">
        <f>([2]CAMEROUN!L2555+[2]CAMEROUN!M2555)/2</f>
        <v>49.489168590900491</v>
      </c>
      <c r="L2409" s="102">
        <f>([2]CAMEROUN!M2555+[2]CAMEROUN!N2555)/2</f>
        <v>42.218175700217913</v>
      </c>
      <c r="M2409" s="102">
        <f>([2]CAMEROUN!N2555+[2]CAMEROUN!O2555)/2</f>
        <v>43.417561279708949</v>
      </c>
      <c r="N2409" s="102">
        <f>([2]CAMEROUN!O2555+[2]CAMEROUN!P2555)/2</f>
        <v>30.590078601892834</v>
      </c>
      <c r="O2409" s="102">
        <f>([2]CAMEROUN!P2555+[2]CAMEROUN!Q2555)/2</f>
        <v>20.529231146722005</v>
      </c>
      <c r="P2409" s="102">
        <f>[2]CAMEROUN!AH2555</f>
        <v>24.963636337892776</v>
      </c>
      <c r="Q2409" s="102">
        <f>[2]CAMEROUN!AI2555</f>
        <v>23.313018227657391</v>
      </c>
      <c r="R2409" s="102">
        <f>[2]CAMEROUN!AJ2555</f>
        <v>27.704857812241677</v>
      </c>
      <c r="S2409" s="102">
        <f>[2]CAMEROUN!AK2555</f>
        <v>20.734774177244645</v>
      </c>
      <c r="T2409" s="102">
        <f>[2]CAMEROUN!AL2555</f>
        <v>16.515024806898772</v>
      </c>
      <c r="U2409" s="102">
        <f>[2]CAMEROUN!AM2555</f>
        <v>88.157798192007306</v>
      </c>
      <c r="V2409" s="102">
        <f>[2]CAMEROUN!AN2555</f>
        <v>3.2777280757566452</v>
      </c>
      <c r="W2409" s="102">
        <f>[2]CAMEROUN!AO2555</f>
        <v>3.169825529929656</v>
      </c>
      <c r="X2409" s="103">
        <f>[2]CAMEROUN!AP2555</f>
        <v>5.9250880121795344</v>
      </c>
      <c r="Y2409" s="103">
        <f>[2]CAMEROUN!AQ2555</f>
        <v>5.1550269872629029</v>
      </c>
      <c r="Z2409" s="102">
        <f>[2]CAMEROUN!AR2555</f>
        <v>2.5010581562685177</v>
      </c>
      <c r="AA2409" s="102">
        <f>[2]CAMEROUN!AS2555</f>
        <v>2.6890250371313393</v>
      </c>
      <c r="AB2409" s="102">
        <v>2.7438958165664813</v>
      </c>
      <c r="AC2409" s="102">
        <v>2.5810614224288888</v>
      </c>
      <c r="AD2409" s="102">
        <v>2.8255457996007451</v>
      </c>
      <c r="AE2409" s="102">
        <f>[2]CAMEROUN!AT2555</f>
        <v>2.7136768303447583</v>
      </c>
      <c r="AF2409" s="102">
        <v>2.4374377651751966</v>
      </c>
      <c r="AG2409" s="102">
        <v>2.4201709931224924</v>
      </c>
      <c r="AH2409" s="102">
        <v>2.6449110854457127</v>
      </c>
      <c r="AI2409" s="102">
        <v>2.7457390354775337</v>
      </c>
      <c r="AJ2409" s="103">
        <f>[2]CAMEROUN!AU2555</f>
        <v>3.2350849931722943</v>
      </c>
      <c r="AK2409" s="103">
        <v>2.8495952540977139</v>
      </c>
      <c r="AL2409" s="103">
        <v>2.705618161274026</v>
      </c>
      <c r="AM2409" s="103">
        <v>3.0426669324531126</v>
      </c>
      <c r="AN2409" s="103">
        <v>3.0528302009927804</v>
      </c>
      <c r="AO2409" s="103">
        <f>[2]CAMEROUN!AV2555</f>
        <v>3.3900858821756819</v>
      </c>
      <c r="AP2409" s="103">
        <v>8.1699338991593144</v>
      </c>
      <c r="AQ2409" s="103">
        <v>8.5080362410772405</v>
      </c>
      <c r="AR2409" s="103">
        <v>8.1451889616010398</v>
      </c>
      <c r="AS2409" s="103">
        <f>[2]CAMEROUN!AZ2555</f>
        <v>6.5779390187559299</v>
      </c>
      <c r="AT2409" s="103">
        <v>9.474188563775483</v>
      </c>
      <c r="AU2409" s="103">
        <v>9.9804331564865176</v>
      </c>
      <c r="AV2409" s="103">
        <v>8.8578363914536666</v>
      </c>
      <c r="AW2409" s="103">
        <v>8.988848767028367</v>
      </c>
      <c r="AX2409" s="103">
        <f>[2]CAMEROUN!BE2555</f>
        <v>7.1006207876755925</v>
      </c>
      <c r="AY2409" s="103"/>
      <c r="AZ2409" s="103">
        <v>9.0283823063289219</v>
      </c>
      <c r="BA2409" s="103">
        <v>9.3440958716995226</v>
      </c>
      <c r="BB2409" s="103">
        <v>8.3736205677321571</v>
      </c>
      <c r="BC2409" s="103">
        <v>8.6581231925872064</v>
      </c>
      <c r="BD2409" s="103">
        <v>9.4183180609796917</v>
      </c>
      <c r="BE2409" s="103">
        <v>9.4183180609796917</v>
      </c>
      <c r="BF2409" s="103">
        <f>[2]CAMEROUN!BL2555</f>
        <v>9.0640747335300862</v>
      </c>
      <c r="BG2409" s="103">
        <v>11.95655004105752</v>
      </c>
      <c r="BH2409" s="103">
        <v>12.801100842456515</v>
      </c>
      <c r="BI2409" s="103">
        <v>13.018617463915184</v>
      </c>
      <c r="BJ2409" s="103">
        <v>14.070109142135074</v>
      </c>
      <c r="BK2409" s="103">
        <v>12.859837822120092</v>
      </c>
      <c r="BL2409" s="103">
        <v>13.398747174960738</v>
      </c>
      <c r="BM2409" s="103">
        <v>10.414054749495268</v>
      </c>
      <c r="BN2409" s="103">
        <v>10.946845086217008</v>
      </c>
      <c r="BO2409" s="103">
        <f>[2]CAMEROUN!BU2555</f>
        <v>10.873801516056467</v>
      </c>
      <c r="BP2409" s="103">
        <v>10.37601514158562</v>
      </c>
      <c r="BQ2409" s="103">
        <v>16.988955106593156</v>
      </c>
      <c r="BR2409" s="103">
        <v>18.478160834633009</v>
      </c>
      <c r="BS2409" s="103">
        <v>18.478160834633009</v>
      </c>
      <c r="BT2409" s="103">
        <v>13.607717232432528</v>
      </c>
      <c r="BU2409" s="103">
        <v>15.608870611898242</v>
      </c>
      <c r="BV2409" s="103">
        <v>18.162758560133678</v>
      </c>
      <c r="BW2409" s="103">
        <v>12.783584872154954</v>
      </c>
      <c r="BX2409" s="103">
        <v>14.185887253747827</v>
      </c>
      <c r="BY2409" s="103">
        <v>17.340294805601189</v>
      </c>
      <c r="BZ2409" s="102">
        <v>13.597897316589773</v>
      </c>
      <c r="CA2409" s="103">
        <f>[2]CAMEROUN!CG2555</f>
        <v>13.753280789836682</v>
      </c>
      <c r="CB2409" s="103">
        <v>12.433929029451226</v>
      </c>
      <c r="CC2409" s="103">
        <v>12.709979424769376</v>
      </c>
      <c r="CD2409" s="103">
        <v>13.618954852501567</v>
      </c>
      <c r="CE2409" s="103">
        <v>26.036717328045569</v>
      </c>
      <c r="CF2409" s="103">
        <v>26.162322387007475</v>
      </c>
      <c r="CG2409" s="103">
        <v>28.252861334654014</v>
      </c>
      <c r="CH2409" s="103">
        <v>23.508934920032381</v>
      </c>
      <c r="CI2409" s="103">
        <v>24.575429320135552</v>
      </c>
      <c r="CJ2409" s="102">
        <v>23.003112626386883</v>
      </c>
      <c r="CK2409" s="102">
        <v>23.940406199642684</v>
      </c>
      <c r="CL2409" s="103">
        <f>[2]CAMEROUN!CR2555</f>
        <v>28.625154160469265</v>
      </c>
      <c r="CM2409" s="103">
        <v>15.601048559144436</v>
      </c>
      <c r="CN2409" s="103">
        <v>11.232095322842907</v>
      </c>
      <c r="CO2409" s="103">
        <v>11.207751533532146</v>
      </c>
      <c r="CP2409" s="103">
        <v>9.2936059218709346</v>
      </c>
      <c r="CQ2409" s="103">
        <v>9.8151631387474261</v>
      </c>
      <c r="CR2409" s="103">
        <v>10.474779631427456</v>
      </c>
      <c r="CS2409" s="103">
        <v>10.458475947274927</v>
      </c>
      <c r="CT2409" s="103">
        <v>10.857229908498422</v>
      </c>
      <c r="CU2409" s="103">
        <v>12.089508110791035</v>
      </c>
      <c r="CV2409" s="103">
        <v>10.654354971317344</v>
      </c>
      <c r="CW2409" s="103">
        <v>10.949824686784876</v>
      </c>
      <c r="CX2409" s="103">
        <v>10.892479791642735</v>
      </c>
      <c r="CY2409" s="103">
        <v>10.943396074712176</v>
      </c>
      <c r="CZ2409" s="103">
        <v>11.413440864671696</v>
      </c>
      <c r="DA2409" s="103">
        <f>[2]CAMEROUN!DD2555</f>
        <v>15.202344951920299</v>
      </c>
      <c r="DB2409" s="102">
        <v>17.010501721402395</v>
      </c>
      <c r="DC2409" s="102">
        <v>17.827253082592648</v>
      </c>
      <c r="DD2409" s="102">
        <v>17.827253082592648</v>
      </c>
      <c r="DE2409" s="102">
        <v>16.68016606856289</v>
      </c>
      <c r="DF2409" s="102">
        <v>17.545008719289605</v>
      </c>
      <c r="DG2409" s="102">
        <v>18.525071597078316</v>
      </c>
      <c r="DH2409" s="102">
        <v>26.18988019295556</v>
      </c>
      <c r="DI2409" s="102">
        <v>27.581150186628648</v>
      </c>
      <c r="DJ2409" s="102">
        <v>29.101543980428712</v>
      </c>
      <c r="DK2409" s="102">
        <v>26.980505940574247</v>
      </c>
      <c r="DL2409" s="102">
        <v>27.551727364781353</v>
      </c>
      <c r="DM2409" s="102">
        <v>27.760671445926803</v>
      </c>
      <c r="DN2409" s="104">
        <f>[2]CAMEROUN!DQ2555</f>
        <v>21.556514104547617</v>
      </c>
      <c r="DO2409" s="102">
        <v>27.760671445926803</v>
      </c>
      <c r="DP2409" s="102">
        <v>20.641428994299407</v>
      </c>
      <c r="DQ2409" s="102">
        <v>21.24060003791471</v>
      </c>
      <c r="DR2409" s="102">
        <v>22.388485718689154</v>
      </c>
      <c r="DS2409" s="102">
        <v>16.528325704539878</v>
      </c>
      <c r="DT2409" s="102">
        <v>16.952770161218346</v>
      </c>
      <c r="DU2409" s="102">
        <v>17.290983505696182</v>
      </c>
      <c r="DV2409" s="105">
        <f>[2]CAMEROUN!EA2555</f>
        <v>14.967420498884701</v>
      </c>
      <c r="DW2409" s="106">
        <f>[2]CAMEROUN!EB2555</f>
        <v>15.852619272914913</v>
      </c>
      <c r="DX2409" s="107">
        <f>[2]CAMEROUN!EC2555</f>
        <v>15.018458639120603</v>
      </c>
      <c r="DZ2409" s="102">
        <f>[2]CAMEROUN!EE2555</f>
        <v>17.427852527880901</v>
      </c>
      <c r="EC2409" s="102">
        <f>[2]CAMEROUN!EH2555</f>
        <v>14.890979260744052</v>
      </c>
      <c r="EF2409" s="102">
        <f>[2]CAMEROUN!EK2555</f>
        <v>17.739472560352954</v>
      </c>
      <c r="EI2409" s="102">
        <f>[2]CAMEROUN!EN2555</f>
        <v>16.673675323068068</v>
      </c>
      <c r="EL2409" s="102">
        <f>[2]CAMEROUN!EQ2555</f>
        <v>15.066347628326021</v>
      </c>
      <c r="EO2409" s="102">
        <f>[2]CAMEROUN!ET2555</f>
        <v>15.337541596616816</v>
      </c>
    </row>
    <row r="2410" spans="1:145" ht="15.5" x14ac:dyDescent="0.35">
      <c r="A2410" s="56" t="s">
        <v>488</v>
      </c>
      <c r="B2410" s="102">
        <f>[7]RCA!D2275</f>
        <v>19.427733293856797</v>
      </c>
      <c r="C2410" s="102">
        <f>[7]RCA!E2275</f>
        <v>24.19566552788519</v>
      </c>
      <c r="D2410" s="102">
        <f>[7]RCA!F2275</f>
        <v>19.492959508115611</v>
      </c>
      <c r="E2410" s="102">
        <f>[7]RCA!G2275</f>
        <v>19.300355555030173</v>
      </c>
      <c r="F2410" s="102">
        <f>[7]RCA!H2275</f>
        <v>21.183724601999458</v>
      </c>
      <c r="G2410" s="102">
        <f>[7]RCA!I2275</f>
        <v>24.246799319921234</v>
      </c>
      <c r="H2410" s="102">
        <f>[7]RCA!J2275</f>
        <v>21.293714271585486</v>
      </c>
      <c r="I2410" s="102">
        <f>[7]RCA!K2275</f>
        <v>15.185387028113539</v>
      </c>
      <c r="J2410" s="102">
        <f>[7]RCA!L2275</f>
        <v>15.763414908601291</v>
      </c>
      <c r="K2410" s="102">
        <f>[7]RCA!M2275</f>
        <v>17.510191384235402</v>
      </c>
      <c r="L2410" s="102">
        <f>[7]RCA!N2275</f>
        <v>12.621670110546306</v>
      </c>
      <c r="M2410" s="102">
        <f>[7]RCA!O2275</f>
        <v>14.192942484772558</v>
      </c>
      <c r="N2410" s="102">
        <f>[7]RCA!P2275</f>
        <v>18.565014958813254</v>
      </c>
      <c r="O2410" s="102">
        <f>[7]RCA!Q2275</f>
        <v>18.044476084906879</v>
      </c>
      <c r="P2410" s="102">
        <f>[7]RCA!R2275</f>
        <v>20.253671631570693</v>
      </c>
      <c r="Q2410" s="102">
        <f>[7]RCA!S2275</f>
        <v>24.695024648374908</v>
      </c>
      <c r="R2410" s="102">
        <f>[7]RCA!T2275</f>
        <v>27.302581665701904</v>
      </c>
      <c r="S2410" s="102">
        <f>[7]RCA!U2275</f>
        <v>23.359732809685266</v>
      </c>
      <c r="T2410" s="102">
        <f>[7]RCA!V2275</f>
        <v>16.415788492026486</v>
      </c>
      <c r="U2410" s="102">
        <f>[7]RCA!W2275</f>
        <v>83.481368406483895</v>
      </c>
      <c r="V2410" s="102">
        <f>[7]RCA!X2275</f>
        <v>52.796585304950362</v>
      </c>
      <c r="W2410" s="102">
        <f>[7]RCA!Y2275</f>
        <v>46.090426870931687</v>
      </c>
      <c r="X2410" s="103">
        <f>[7]RCA!Z2275</f>
        <v>264.27869743332496</v>
      </c>
      <c r="Y2410" s="103">
        <f>[7]RCA!AA2275</f>
        <v>16.016454361054766</v>
      </c>
      <c r="Z2410" s="102">
        <f>[7]RCA!AB2275</f>
        <v>11.225174871539863</v>
      </c>
      <c r="AA2410" s="102">
        <f>[7]RCA!AC2275</f>
        <v>7.2935239356311907</v>
      </c>
      <c r="AB2410" s="102">
        <v>6.7987703148674026</v>
      </c>
      <c r="AC2410" s="102">
        <v>10.510016706977625</v>
      </c>
      <c r="AD2410" s="102">
        <v>10.457325544738005</v>
      </c>
      <c r="AE2410" s="102">
        <f>[7]RCA!AD2275</f>
        <v>6.040977840309532</v>
      </c>
      <c r="AF2410" s="102">
        <v>7.5665297230495865</v>
      </c>
      <c r="AG2410" s="102">
        <v>1.898453364812678</v>
      </c>
      <c r="AH2410" s="102">
        <v>2.249341933526849</v>
      </c>
      <c r="AI2410" s="102">
        <v>2.249341933526849</v>
      </c>
      <c r="AJ2410" s="103">
        <f>[7]RCA!AE2275</f>
        <v>5.7797327180078852</v>
      </c>
      <c r="AK2410" s="103">
        <v>7.5624087371024658</v>
      </c>
      <c r="AL2410" s="103">
        <v>10.473045972396665</v>
      </c>
      <c r="AM2410" s="103">
        <v>11.236381130218847</v>
      </c>
      <c r="AN2410" s="103">
        <v>11.6181837919597</v>
      </c>
      <c r="AO2410" s="103">
        <f>[7]RCA!AF2275</f>
        <v>6.0267065609312818</v>
      </c>
      <c r="AP2410" s="103">
        <v>10.360994551352901</v>
      </c>
      <c r="AQ2410" s="103">
        <v>10.506947222959299</v>
      </c>
      <c r="AR2410" s="103">
        <v>10.561838116996194</v>
      </c>
      <c r="AS2410" s="103">
        <f>[7]RCA!AJ2275</f>
        <v>7.6730650463814944</v>
      </c>
      <c r="AT2410" s="103">
        <v>4.7993512972198022</v>
      </c>
      <c r="AU2410" s="103">
        <v>4.14477077739501</v>
      </c>
      <c r="AV2410" s="103">
        <v>3.8321941080222333</v>
      </c>
      <c r="AW2410" s="103">
        <v>3.8321941080222333</v>
      </c>
      <c r="AX2410" s="103">
        <f>[7]RCA!AO2275</f>
        <v>1.8777896008974873</v>
      </c>
      <c r="AY2410" s="103"/>
      <c r="AZ2410" s="103">
        <v>5.151682640238632</v>
      </c>
      <c r="BA2410" s="103">
        <v>5.3758406801549041</v>
      </c>
      <c r="BB2410" s="103">
        <v>3.8731897541231826</v>
      </c>
      <c r="BC2410" s="103">
        <v>4.1952838705599866</v>
      </c>
      <c r="BD2410" s="103">
        <v>3.7387488535258169</v>
      </c>
      <c r="BE2410" s="103">
        <v>4.094175462599777</v>
      </c>
      <c r="BF2410" s="103">
        <f>[7]RCA!AV2275</f>
        <v>3.5629198772295081</v>
      </c>
      <c r="BG2410" s="103">
        <v>3.7676877869088847</v>
      </c>
      <c r="BH2410" s="103">
        <v>3.9498490454144219</v>
      </c>
      <c r="BI2410" s="103">
        <v>2.9845530515638927</v>
      </c>
      <c r="BJ2410" s="103">
        <v>3.1857834456852347</v>
      </c>
      <c r="BK2410" s="103">
        <v>3.050703206400609</v>
      </c>
      <c r="BL2410" s="103">
        <v>3.2161447118302515</v>
      </c>
      <c r="BM2410" s="103">
        <v>3.0417340879291244</v>
      </c>
      <c r="BN2410" s="103">
        <v>3.209383527654472</v>
      </c>
      <c r="BO2410" s="103">
        <f>[7]RCA!BE2275</f>
        <v>2.6035234114882115</v>
      </c>
      <c r="BP2410" s="103">
        <v>3.5179475472034429</v>
      </c>
      <c r="BQ2410" s="103">
        <v>3.5179475472034429</v>
      </c>
      <c r="BR2410" s="103">
        <v>3.6969003241930296</v>
      </c>
      <c r="BS2410" s="103">
        <v>4.0994768458776853</v>
      </c>
      <c r="BT2410" s="103">
        <v>2.9845814166183979</v>
      </c>
      <c r="BU2410" s="103">
        <v>2.9791402382659813</v>
      </c>
      <c r="BV2410" s="103">
        <v>3.4078345014099956</v>
      </c>
      <c r="BW2410" s="103">
        <v>3.829616184420364</v>
      </c>
      <c r="BX2410" s="103">
        <v>3.8286431311905984</v>
      </c>
      <c r="BY2410" s="103">
        <v>4.3725236900487712</v>
      </c>
      <c r="BZ2410" s="102">
        <v>3.7219878566891373</v>
      </c>
      <c r="CA2410" s="103">
        <f>[7]RCA!BQ2275</f>
        <v>2.9024595642755191</v>
      </c>
      <c r="CB2410" s="103">
        <v>0.57545082213554</v>
      </c>
      <c r="CC2410" s="103">
        <v>0.58056064748486136</v>
      </c>
      <c r="CD2410" s="103">
        <v>0.59224851594014261</v>
      </c>
      <c r="CE2410" s="103">
        <v>0.52479367723934933</v>
      </c>
      <c r="CF2410" s="103">
        <v>0.53055016747009975</v>
      </c>
      <c r="CG2410" s="103">
        <v>0.54518856657835035</v>
      </c>
      <c r="CH2410" s="103">
        <v>0.52364780941387246</v>
      </c>
      <c r="CI2410" s="103">
        <v>0.52692496807965994</v>
      </c>
      <c r="CJ2410" s="102">
        <v>0.50733593830368851</v>
      </c>
      <c r="CK2410" s="102">
        <v>0.5080251059224582</v>
      </c>
      <c r="CL2410" s="103">
        <f>[7]RCA!CB2274</f>
        <v>0.50092991475409898</v>
      </c>
      <c r="CM2410" s="103">
        <v>0.52874852178941545</v>
      </c>
      <c r="CN2410" s="103">
        <v>0.58656650569882929</v>
      </c>
      <c r="CO2410" s="103">
        <v>0.58178560166006621</v>
      </c>
      <c r="CP2410" s="103">
        <v>0.58712689653397254</v>
      </c>
      <c r="CQ2410" s="103">
        <v>0.58882428335508374</v>
      </c>
      <c r="CR2410" s="103">
        <v>0.60052888439126739</v>
      </c>
      <c r="CS2410" s="103">
        <v>0.6269363967457604</v>
      </c>
      <c r="CT2410" s="103">
        <v>0.6038117274733622</v>
      </c>
      <c r="CU2410" s="103">
        <v>0.59054854287027891</v>
      </c>
      <c r="CV2410" s="103">
        <v>0.60165755837786172</v>
      </c>
      <c r="CW2410" s="103">
        <v>0.58301250243943237</v>
      </c>
      <c r="CX2410" s="103">
        <v>0.60782170143900605</v>
      </c>
      <c r="CY2410" s="103">
        <v>0.58717564745568274</v>
      </c>
      <c r="CZ2410" s="103">
        <v>0.57088493174882449</v>
      </c>
      <c r="DA2410" s="103">
        <f>[7]RCA!CN2274</f>
        <v>0.95724868712294786</v>
      </c>
      <c r="DB2410" s="102">
        <v>0.36457785086343758</v>
      </c>
      <c r="DC2410" s="102">
        <v>0.36133236318360668</v>
      </c>
      <c r="DD2410" s="102">
        <v>0.35954864895552741</v>
      </c>
      <c r="DE2410" s="102">
        <v>0.40085653655057218</v>
      </c>
      <c r="DF2410" s="102">
        <v>0.39547432207131755</v>
      </c>
      <c r="DG2410" s="102">
        <v>0.39469386580780663</v>
      </c>
      <c r="DH2410" s="102">
        <v>0.28027790235350913</v>
      </c>
      <c r="DI2410" s="102">
        <v>0.27470172631179085</v>
      </c>
      <c r="DJ2410" s="102">
        <v>0.27491359193969972</v>
      </c>
      <c r="DK2410" s="102">
        <v>0.27412620155722467</v>
      </c>
      <c r="DL2410" s="102">
        <v>0.27342248751096526</v>
      </c>
      <c r="DM2410" s="102">
        <v>0.27239966506455776</v>
      </c>
      <c r="DN2410" s="104">
        <f>[7]RCA!DA2274</f>
        <v>0.44299161781655683</v>
      </c>
      <c r="DO2410" s="102">
        <v>0.27239966506455776</v>
      </c>
      <c r="DP2410" s="102">
        <v>0.40004282500714855</v>
      </c>
      <c r="DQ2410" s="102">
        <v>0.41506947963956986</v>
      </c>
      <c r="DR2410" s="102">
        <v>0.42812552024233885</v>
      </c>
      <c r="DS2410" s="102">
        <v>0.40670490664482573</v>
      </c>
      <c r="DT2410" s="102">
        <v>0.41970278913821779</v>
      </c>
      <c r="DU2410" s="102">
        <v>0.40044754586276604</v>
      </c>
      <c r="DV2410" s="105">
        <f>[7]RCA!DN2274</f>
        <v>0.40717925302548419</v>
      </c>
      <c r="DW2410" s="106">
        <f>[7]RCA!DM2274</f>
        <v>0.39856764803203731</v>
      </c>
      <c r="DX2410" s="107">
        <f>[7]RCA!DN2274</f>
        <v>0.40717925302548419</v>
      </c>
      <c r="DZ2410" s="102">
        <f>[7]RCA!DP2274</f>
        <v>0.41521722108819092</v>
      </c>
      <c r="EC2410" s="102">
        <f>[7]RCA!DS2274</f>
        <v>0.48455284149487438</v>
      </c>
      <c r="EF2410" s="102">
        <f>[7]RCA!DV2274</f>
        <v>0.46790871633111975</v>
      </c>
      <c r="EI2410" s="102">
        <f>[7]RCA!DY2274</f>
        <v>0.44779508111212246</v>
      </c>
      <c r="EL2410" s="102">
        <f>[7]RCA!EB2274</f>
        <v>0.42697936319573843</v>
      </c>
      <c r="EO2410" s="102">
        <f>[7]RCA!EE2274</f>
        <v>0.40619496099193453</v>
      </c>
    </row>
    <row r="2411" spans="1:145" ht="15.5" x14ac:dyDescent="0.35">
      <c r="A2411" s="56" t="s">
        <v>483</v>
      </c>
      <c r="B2411" s="190">
        <f>[3]CONGO!D2306</f>
        <v>34.176349965823654</v>
      </c>
      <c r="C2411" s="190">
        <f>[3]CONGO!E2306</f>
        <v>29.441260744985666</v>
      </c>
      <c r="D2411" s="190">
        <f>[3]CONGO!F2306</f>
        <v>19.437821371150392</v>
      </c>
      <c r="E2411" s="190">
        <f>[3]CONGO!G2306</f>
        <v>27.077914239242734</v>
      </c>
      <c r="F2411" s="190">
        <f>[3]CONGO!H2306</f>
        <v>20.653917397340916</v>
      </c>
      <c r="G2411" s="190">
        <f>[3]CONGO!I2306</f>
        <v>29.747515577092265</v>
      </c>
      <c r="H2411" s="190">
        <f>[3]CONGO!J2306</f>
        <v>47.452730243007004</v>
      </c>
      <c r="I2411" s="190">
        <f>[3]CONGO!K2306</f>
        <v>50.132431534060508</v>
      </c>
      <c r="J2411" s="190">
        <f>[3]CONGO!L2306</f>
        <v>53.190248454450007</v>
      </c>
      <c r="K2411" s="190">
        <f>[3]CONGO!M2306</f>
        <v>38.621662152785547</v>
      </c>
      <c r="L2411" s="190">
        <f>[3]CONGO!N2306</f>
        <v>40.225809307289182</v>
      </c>
      <c r="M2411" s="190">
        <f>[3]CONGO!O2306</f>
        <v>50.198156624182523</v>
      </c>
      <c r="N2411" s="190">
        <f>[3]CONGO!P2306</f>
        <v>38.945753082470851</v>
      </c>
      <c r="O2411" s="190">
        <f>[3]CONGO!Q2306</f>
        <v>23.61543003871671</v>
      </c>
      <c r="P2411" s="190">
        <f>[3]CONGO!R2306</f>
        <v>23.441634895368729</v>
      </c>
      <c r="Q2411" s="190">
        <f>[3]CONGO!S2306</f>
        <v>26.48967386027951</v>
      </c>
      <c r="R2411" s="190">
        <f>[3]CONGO!T2306</f>
        <v>15.714455335671667</v>
      </c>
      <c r="S2411" s="190">
        <f>[3]CONGO!U2306</f>
        <v>15.349019867235922</v>
      </c>
      <c r="T2411" s="190">
        <f>[3]CONGO!V2306</f>
        <v>15.925404288239994</v>
      </c>
      <c r="U2411" s="190">
        <f>[3]CONGO!W2306</f>
        <v>13.899836567945217</v>
      </c>
      <c r="V2411" s="190">
        <f>[3]CONGO!X2306</f>
        <v>11.459652735206859</v>
      </c>
      <c r="W2411" s="190">
        <f>[3]CONGO!Y2306</f>
        <v>8.4075846724297687</v>
      </c>
      <c r="X2411" s="189">
        <f>[3]CONGO!Z2306</f>
        <v>5.8734492325015095</v>
      </c>
      <c r="Y2411" s="189">
        <f>[3]CONGO!AA2306</f>
        <v>31.571527681047375</v>
      </c>
      <c r="Z2411" s="190">
        <f>[3]CONGO!AB2306</f>
        <v>1.7810941114535839</v>
      </c>
      <c r="AA2411" s="190">
        <f>[3]CONGO!AC2306</f>
        <v>1.6152681608551538</v>
      </c>
      <c r="AB2411" s="190">
        <v>2.7729280537932821</v>
      </c>
      <c r="AC2411" s="190">
        <v>2.8923928737012634</v>
      </c>
      <c r="AD2411" s="190">
        <v>2.9405131419210728</v>
      </c>
      <c r="AE2411" s="190">
        <f>[3]CONGO!AH2306</f>
        <v>2.7134250431240767</v>
      </c>
      <c r="AF2411" s="190">
        <v>4.0016226417380816</v>
      </c>
      <c r="AG2411" s="190">
        <v>3.9781524816623928</v>
      </c>
      <c r="AH2411" s="190">
        <v>3.8918162737309023</v>
      </c>
      <c r="AI2411" s="190">
        <v>4.1427893106963136</v>
      </c>
      <c r="AJ2411" s="189">
        <f>[3]CONGO!AM2306</f>
        <v>5.1689414263215259</v>
      </c>
      <c r="AK2411" s="189">
        <v>4.8061701421937544</v>
      </c>
      <c r="AL2411" s="189">
        <v>4.9506287289114814</v>
      </c>
      <c r="AM2411" s="189">
        <v>5.3927118986507567</v>
      </c>
      <c r="AN2411" s="189">
        <v>5.4414051990855246</v>
      </c>
      <c r="AO2411" s="189">
        <f>[3]CONGO!AR2306</f>
        <v>9.6549359195244442</v>
      </c>
      <c r="AP2411" s="189">
        <v>8.8521101552879227</v>
      </c>
      <c r="AQ2411" s="189">
        <v>9.9766808481376845</v>
      </c>
      <c r="AR2411" s="189">
        <v>8.5163503650653691</v>
      </c>
      <c r="AS2411" s="189">
        <f>[3]CONGO!AV2306</f>
        <v>13.060855515386496</v>
      </c>
      <c r="AT2411" s="189">
        <v>11.062272997393565</v>
      </c>
      <c r="AU2411" s="189">
        <v>8.8475068414342797</v>
      </c>
      <c r="AV2411" s="189">
        <v>25.067182603432776</v>
      </c>
      <c r="AW2411" s="189">
        <v>24.35326585973997</v>
      </c>
      <c r="AX2411" s="189">
        <f>[3]CONGO!BA2306</f>
        <v>12.51035002110206</v>
      </c>
      <c r="AY2411" s="189"/>
      <c r="AZ2411" s="189">
        <v>16.933325613562946</v>
      </c>
      <c r="BA2411" s="189">
        <v>19.235163809292462</v>
      </c>
      <c r="BB2411" s="189">
        <v>13.922202684624393</v>
      </c>
      <c r="BC2411" s="189">
        <v>15.589612131376471</v>
      </c>
      <c r="BD2411" s="189">
        <v>12.526902808351398</v>
      </c>
      <c r="BE2411" s="189">
        <v>13.990125802655459</v>
      </c>
      <c r="BF2411" s="189">
        <f>[3]CONGO!BI2306</f>
        <v>13.034354161855177</v>
      </c>
      <c r="BG2411" s="189">
        <v>12.597478227595055</v>
      </c>
      <c r="BH2411" s="189">
        <v>15.257667879898268</v>
      </c>
      <c r="BI2411" s="189">
        <v>8.5392028052958366</v>
      </c>
      <c r="BJ2411" s="189">
        <v>10.437020697537996</v>
      </c>
      <c r="BK2411" s="189">
        <v>12.898703411335003</v>
      </c>
      <c r="BL2411" s="189">
        <v>15.459786878123531</v>
      </c>
      <c r="BM2411" s="189">
        <v>14.701023469868765</v>
      </c>
      <c r="BN2411" s="189">
        <v>17.806557836574711</v>
      </c>
      <c r="BO2411" s="189">
        <f>[3]CONGO!BR2306</f>
        <v>23.158700766031934</v>
      </c>
      <c r="BP2411" s="189">
        <v>13.314421428690038</v>
      </c>
      <c r="BQ2411" s="189">
        <v>13.314421428690038</v>
      </c>
      <c r="BR2411" s="189">
        <v>22.540104779439456</v>
      </c>
      <c r="BS2411" s="189">
        <v>51.315375811248551</v>
      </c>
      <c r="BT2411" s="189">
        <v>25.758360690743732</v>
      </c>
      <c r="BU2411" s="189">
        <v>33.999590880912514</v>
      </c>
      <c r="BV2411" s="189">
        <v>58.396907678125402</v>
      </c>
      <c r="BW2411" s="189">
        <v>19.828640022893424</v>
      </c>
      <c r="BX2411" s="189">
        <v>22.218827319418612</v>
      </c>
      <c r="BY2411" s="189">
        <v>25.896736463956593</v>
      </c>
      <c r="BZ2411" s="190">
        <v>34.441088045106461</v>
      </c>
      <c r="CA2411" s="189">
        <f>[3]CONGO!CD2306</f>
        <v>17.745852604510791</v>
      </c>
      <c r="CB2411" s="189">
        <v>15.456679136668663</v>
      </c>
      <c r="CC2411" s="189">
        <v>15.532822806846013</v>
      </c>
      <c r="CD2411" s="189">
        <v>18.7621198096362</v>
      </c>
      <c r="CE2411" s="189">
        <v>13.110807590058954</v>
      </c>
      <c r="CF2411" s="189">
        <v>13.208259761501154</v>
      </c>
      <c r="CG2411" s="189">
        <v>15.941586298866058</v>
      </c>
      <c r="CH2411" s="189">
        <v>11.428352947667381</v>
      </c>
      <c r="CI2411" s="189">
        <v>12.480942837321027</v>
      </c>
      <c r="CJ2411" s="190">
        <v>8.9765737271948787</v>
      </c>
      <c r="CK2411" s="190">
        <v>9.5538135456513693</v>
      </c>
      <c r="CL2411" s="189">
        <f>[3]CONGO!CO2306</f>
        <v>13.016280470484451</v>
      </c>
      <c r="CM2411" s="189">
        <v>10.992073894751858</v>
      </c>
      <c r="CN2411" s="189">
        <v>11.375409439672257</v>
      </c>
      <c r="CO2411" s="189">
        <v>11.373249878201525</v>
      </c>
      <c r="CP2411" s="189">
        <v>8.4330491622314838</v>
      </c>
      <c r="CQ2411" s="189">
        <v>11.206704184000721</v>
      </c>
      <c r="CR2411" s="189">
        <v>13.977174818893664</v>
      </c>
      <c r="CS2411" s="189">
        <v>12.333106223077776</v>
      </c>
      <c r="CT2411" s="189">
        <v>13.825355164877957</v>
      </c>
      <c r="CU2411" s="189">
        <v>19.264187669902903</v>
      </c>
      <c r="CV2411" s="189">
        <v>12.074305899319642</v>
      </c>
      <c r="CW2411" s="189">
        <v>12.959200859417971</v>
      </c>
      <c r="CX2411" s="189">
        <v>11.776728030555649</v>
      </c>
      <c r="CY2411" s="189">
        <v>12.196317202073791</v>
      </c>
      <c r="CZ2411" s="189">
        <v>12.91716438313126</v>
      </c>
      <c r="DA2411" s="189">
        <f>[3]CONGO!DA2306</f>
        <v>16.520487929385432</v>
      </c>
      <c r="DB2411" s="190">
        <v>11.47349314035737</v>
      </c>
      <c r="DC2411" s="190">
        <v>12.994148030959801</v>
      </c>
      <c r="DD2411" s="190">
        <v>15.500586740130338</v>
      </c>
      <c r="DE2411" s="190">
        <v>11.089650861872949</v>
      </c>
      <c r="DF2411" s="190">
        <v>12.739591953389581</v>
      </c>
      <c r="DG2411" s="190">
        <v>15.276059111364734</v>
      </c>
      <c r="DH2411" s="190">
        <v>11.154290469107567</v>
      </c>
      <c r="DI2411" s="190">
        <v>12.687577702607381</v>
      </c>
      <c r="DJ2411" s="190">
        <v>15.036373396985342</v>
      </c>
      <c r="DK2411" s="190">
        <v>11.248607390552239</v>
      </c>
      <c r="DL2411" s="190">
        <v>12.600029294371479</v>
      </c>
      <c r="DM2411" s="190">
        <v>15.032768103356567</v>
      </c>
      <c r="DN2411" s="283">
        <f>[3]CONGO!DN2306</f>
        <v>15.589776443955348</v>
      </c>
      <c r="DO2411" s="190">
        <v>15.032768103356567</v>
      </c>
      <c r="DP2411" s="190">
        <v>14.934347485239597</v>
      </c>
      <c r="DQ2411" s="190">
        <v>16.130320509994061</v>
      </c>
      <c r="DR2411" s="190">
        <v>19.212469149822191</v>
      </c>
      <c r="DS2411" s="190">
        <v>15.333972224330623</v>
      </c>
      <c r="DT2411" s="190">
        <v>16.52871404418816</v>
      </c>
      <c r="DU2411" s="190">
        <v>15.65574285300573</v>
      </c>
      <c r="DV2411" s="191">
        <f>[3]CONGO!DX2306</f>
        <v>15.845260221595902</v>
      </c>
      <c r="DW2411" s="192">
        <f>[3]CONGO!DY2306</f>
        <v>16.322509645644725</v>
      </c>
      <c r="DX2411" s="193">
        <f>[3]CONGO!DZ2306</f>
        <v>16.925904713538152</v>
      </c>
      <c r="DZ2411" s="190">
        <f>[3]CONGO!EB2306</f>
        <v>16.141172271115835</v>
      </c>
      <c r="EC2411" s="190">
        <f>[3]CONGO!EE2306</f>
        <v>12.45651083831901</v>
      </c>
      <c r="EF2411" s="190">
        <f>[3]CONGO!EH2306</f>
        <v>8.7898189813499563</v>
      </c>
      <c r="EI2411" s="190">
        <f>[3]CONGO!EK2306</f>
        <v>8.9770932722834296</v>
      </c>
      <c r="EL2411" s="190">
        <f>[3]CONGO!EN2306</f>
        <v>9.1209044114267055</v>
      </c>
      <c r="EO2411" s="190">
        <f>[3]CONGO!EQ2306</f>
        <v>9.1070309201780262</v>
      </c>
    </row>
    <row r="2412" spans="1:145" ht="15.5" x14ac:dyDescent="0.35">
      <c r="A2412" s="56" t="s">
        <v>484</v>
      </c>
      <c r="B2412" s="102">
        <f>+[4]GABON!D$2576</f>
        <v>30.919021610068871</v>
      </c>
      <c r="C2412" s="102">
        <f>+[4]GABON!E$2576</f>
        <v>30.36948748510131</v>
      </c>
      <c r="D2412" s="102">
        <f>+[4]GABON!F$2576</f>
        <v>22.102161100196465</v>
      </c>
      <c r="E2412" s="102">
        <f>+[4]GABON!G$2576</f>
        <v>24.629080118694358</v>
      </c>
      <c r="F2412" s="102">
        <f>+[4]GABON!H$2576</f>
        <v>21.84410209243504</v>
      </c>
      <c r="G2412" s="102">
        <f>+[4]GABON!I$2576</f>
        <v>25.273677825597179</v>
      </c>
      <c r="H2412" s="102">
        <f>+[4]GABON!J$2576</f>
        <v>25.101977079773974</v>
      </c>
      <c r="I2412" s="102">
        <f>+[4]GABON!K$2576</f>
        <v>20.745400780345143</v>
      </c>
      <c r="J2412" s="102">
        <f>+[4]GABON!L$2576</f>
        <v>26.293471926909401</v>
      </c>
      <c r="K2412" s="102">
        <f>+[4]GABON!M$2576</f>
        <v>18.594643322271683</v>
      </c>
      <c r="L2412" s="102">
        <f>+[4]GABON!N$2576</f>
        <v>19.076259601224038</v>
      </c>
      <c r="M2412" s="102">
        <f>+[4]GABON!O$2576</f>
        <v>29.404030444091251</v>
      </c>
      <c r="N2412" s="102">
        <f>+[4]GABON!P$2576</f>
        <v>21.40998224912672</v>
      </c>
      <c r="O2412" s="102">
        <f>+[4]GABON!Q$2576</f>
        <v>17.235613773957382</v>
      </c>
      <c r="P2412" s="102">
        <f>+[4]GABON!R$2576</f>
        <v>27.969739991977725</v>
      </c>
      <c r="Q2412" s="102">
        <f>+[4]GABON!S$2576</f>
        <v>19.711020899439571</v>
      </c>
      <c r="R2412" s="102">
        <f>+[4]GABON!T$2576</f>
        <v>16.4493624642312</v>
      </c>
      <c r="S2412" s="102">
        <f>+[4]GABON!U$2576</f>
        <v>17.797027918723771</v>
      </c>
      <c r="T2412" s="102">
        <f>+[4]GABON!V$2576</f>
        <v>10.767045615947666</v>
      </c>
      <c r="U2412" s="102">
        <f>+[4]GABON!W$2576</f>
        <v>10.524799120835088</v>
      </c>
      <c r="V2412" s="102">
        <f>+[4]GABON!X$2576</f>
        <v>10.252487929400662</v>
      </c>
      <c r="W2412" s="102">
        <f>+[4]GABON!Y$2576</f>
        <v>23.386214673321472</v>
      </c>
      <c r="X2412" s="103">
        <f>+[4]GABON!Z$2576</f>
        <v>7.0795576492668086</v>
      </c>
      <c r="Y2412" s="103">
        <f>+[4]GABON!AA$2576</f>
        <v>6.0972817892379965</v>
      </c>
      <c r="Z2412" s="102">
        <f>+[4]GABON!AB$2576</f>
        <v>4.2491981429574537</v>
      </c>
      <c r="AA2412" s="102">
        <f>+[4]GABON!AC$2576</f>
        <v>5.0474103704495077</v>
      </c>
      <c r="AB2412" s="102">
        <v>5.9394560991143255</v>
      </c>
      <c r="AC2412" s="102">
        <v>5.8033669396411556</v>
      </c>
      <c r="AD2412" s="102">
        <v>6.0224474087869986</v>
      </c>
      <c r="AE2412" s="102">
        <f>+[4]GABON!AD$2576</f>
        <v>12.850733798887084</v>
      </c>
      <c r="AF2412" s="102">
        <v>7.1032792293083142</v>
      </c>
      <c r="AG2412" s="102">
        <v>10.817265257739377</v>
      </c>
      <c r="AH2412" s="102">
        <v>10.881550303597896</v>
      </c>
      <c r="AI2412" s="102">
        <v>11.542830296305279</v>
      </c>
      <c r="AJ2412" s="103">
        <f>+[4]GABON!AE$2576</f>
        <v>6.6952542734556042</v>
      </c>
      <c r="AK2412" s="103">
        <v>12.125931995508404</v>
      </c>
      <c r="AL2412" s="103">
        <v>9.3354788158441426</v>
      </c>
      <c r="AM2412" s="103">
        <v>9.535419537697166</v>
      </c>
      <c r="AN2412" s="103">
        <v>9.3855118724179931</v>
      </c>
      <c r="AO2412" s="103">
        <f>+[4]GABON!AF$2576</f>
        <v>12.309086044087481</v>
      </c>
      <c r="AP2412" s="103">
        <v>12.441361652436116</v>
      </c>
      <c r="AQ2412" s="103">
        <v>13.284935002505922</v>
      </c>
      <c r="AR2412" s="103">
        <v>11.4741753169156</v>
      </c>
      <c r="AS2412" s="103">
        <f>+[4]GABON!AJ$2576</f>
        <v>14.318808336343267</v>
      </c>
      <c r="AT2412" s="103">
        <v>13.649277127361865</v>
      </c>
      <c r="AU2412" s="103">
        <v>15.7085028875911</v>
      </c>
      <c r="AV2412" s="103">
        <v>17.180066899216598</v>
      </c>
      <c r="AW2412" s="103">
        <v>17.180066899216598</v>
      </c>
      <c r="AX2412" s="103">
        <f>+[4]GABON!AO$2576</f>
        <v>13.923715330776318</v>
      </c>
      <c r="AY2412" s="103"/>
      <c r="AZ2412" s="103">
        <v>8.886816918634187</v>
      </c>
      <c r="BA2412" s="103">
        <v>9.7496338631211863</v>
      </c>
      <c r="BB2412" s="103">
        <v>8.6355929623700192</v>
      </c>
      <c r="BC2412" s="103">
        <v>9.473186530901522</v>
      </c>
      <c r="BD2412" s="103">
        <v>8.8850001305095176</v>
      </c>
      <c r="BE2412" s="103">
        <v>9.6956834139782728</v>
      </c>
      <c r="BF2412" s="103">
        <f>+[4]GABON!AV$2576</f>
        <v>7.9443089689774027</v>
      </c>
      <c r="BG2412" s="103">
        <v>11.934925478046699</v>
      </c>
      <c r="BH2412" s="103">
        <v>13.848696880137249</v>
      </c>
      <c r="BI2412" s="103">
        <v>12.936521515066129</v>
      </c>
      <c r="BJ2412" s="103">
        <v>15.029189596643116</v>
      </c>
      <c r="BK2412" s="103">
        <v>12.033035016934059</v>
      </c>
      <c r="BL2412" s="103">
        <v>13.934066555172222</v>
      </c>
      <c r="BM2412" s="103">
        <v>12.011610515841923</v>
      </c>
      <c r="BN2412" s="103">
        <v>13.905000185020661</v>
      </c>
      <c r="BO2412" s="103">
        <f>+[4]GABON!BE$2576</f>
        <v>9.6948710506487075</v>
      </c>
      <c r="BP2412" s="103">
        <v>8.8362800925941904</v>
      </c>
      <c r="BQ2412" s="103">
        <v>11.934925478046699</v>
      </c>
      <c r="BR2412" s="103">
        <v>26.516545164502237</v>
      </c>
      <c r="BS2412" s="103">
        <v>26.516545164502237</v>
      </c>
      <c r="BT2412" s="103">
        <v>34.810650110818067</v>
      </c>
      <c r="BU2412" s="103">
        <v>43.657729886048429</v>
      </c>
      <c r="BV2412" s="103">
        <v>66.755918624170192</v>
      </c>
      <c r="BW2412" s="103">
        <v>32.143020589331236</v>
      </c>
      <c r="BX2412" s="103">
        <v>34.949807837565722</v>
      </c>
      <c r="BY2412" s="103">
        <v>40.750538078323409</v>
      </c>
      <c r="BZ2412" s="102">
        <v>32.766388312379419</v>
      </c>
      <c r="CA2412" s="103">
        <f>+[4]GABON!BQ$2576</f>
        <v>30.18944534724044</v>
      </c>
      <c r="CB2412" s="103">
        <v>10.337723603363964</v>
      </c>
      <c r="CC2412" s="103">
        <v>10.343518249679013</v>
      </c>
      <c r="CD2412" s="103">
        <v>12.164659174681802</v>
      </c>
      <c r="CE2412" s="103">
        <v>22.684300077886586</v>
      </c>
      <c r="CF2412" s="103">
        <v>22.690170311599527</v>
      </c>
      <c r="CG2412" s="103">
        <v>26.409623146656223</v>
      </c>
      <c r="CH2412" s="103">
        <v>20.04295921940691</v>
      </c>
      <c r="CI2412" s="103">
        <v>21.052475472557411</v>
      </c>
      <c r="CJ2412" s="102">
        <v>17.09300126524208</v>
      </c>
      <c r="CK2412" s="102">
        <v>17.840759447297643</v>
      </c>
      <c r="CL2412" s="103">
        <f>+[4]GABON!CB$2576</f>
        <v>18.095131587545545</v>
      </c>
      <c r="CM2412" s="103">
        <v>8.0079813957924255</v>
      </c>
      <c r="CN2412" s="103">
        <v>7.4295195347093488</v>
      </c>
      <c r="CO2412" s="103">
        <v>7.4278658943837579</v>
      </c>
      <c r="CP2412" s="103">
        <v>6.1977988896937743</v>
      </c>
      <c r="CQ2412" s="103">
        <v>7.4272623446684101</v>
      </c>
      <c r="CR2412" s="103">
        <v>8.6489233567635431</v>
      </c>
      <c r="CS2412" s="103">
        <v>5.5895024838943801</v>
      </c>
      <c r="CT2412" s="103">
        <v>6.111760066207701</v>
      </c>
      <c r="CU2412" s="103">
        <v>7.804656306354997</v>
      </c>
      <c r="CV2412" s="103">
        <v>7.3028008837665785</v>
      </c>
      <c r="CW2412" s="103">
        <v>7.9410211624866998</v>
      </c>
      <c r="CX2412" s="103">
        <v>7.614152176684903</v>
      </c>
      <c r="CY2412" s="103">
        <v>7.7465700580464798</v>
      </c>
      <c r="CZ2412" s="103">
        <v>8.4326636267842314</v>
      </c>
      <c r="DA2412" s="103">
        <f>+[4]GABON!CN$2576</f>
        <v>6.5961579243699635</v>
      </c>
      <c r="DB2412" s="102">
        <v>14.838936121432274</v>
      </c>
      <c r="DC2412" s="102">
        <v>16.419748430214653</v>
      </c>
      <c r="DD2412" s="102">
        <v>17.969109398840605</v>
      </c>
      <c r="DE2412" s="102">
        <v>16.087549116911621</v>
      </c>
      <c r="DF2412" s="102">
        <v>17.985516045904557</v>
      </c>
      <c r="DG2412" s="102">
        <v>19.807687692515952</v>
      </c>
      <c r="DH2412" s="102">
        <v>16.221088166887267</v>
      </c>
      <c r="DI2412" s="102">
        <v>18.364225372839691</v>
      </c>
      <c r="DJ2412" s="102">
        <v>20.377330543215937</v>
      </c>
      <c r="DK2412" s="102">
        <v>16.383963030064788</v>
      </c>
      <c r="DL2412" s="102">
        <v>18.359646848937977</v>
      </c>
      <c r="DM2412" s="102">
        <v>20.371926576046665</v>
      </c>
      <c r="DN2412" s="104">
        <f>+[4]GABON!DA$2576</f>
        <v>13.308860654620439</v>
      </c>
      <c r="DO2412" s="102">
        <v>20.371926576046665</v>
      </c>
      <c r="DP2412" s="102">
        <v>16.908501476423023</v>
      </c>
      <c r="DQ2412" s="102">
        <v>17.868927698000704</v>
      </c>
      <c r="DR2412" s="102">
        <v>19.490005792935243</v>
      </c>
      <c r="DS2412" s="102">
        <v>16.521067407955243</v>
      </c>
      <c r="DT2412" s="102">
        <v>17.409136051427012</v>
      </c>
      <c r="DU2412" s="102">
        <v>17.717342073358463</v>
      </c>
      <c r="DV2412" s="105">
        <f>+[4]GABON!DK$2576</f>
        <v>16.148831717841599</v>
      </c>
      <c r="DW2412" s="106">
        <f>+[4]GABON!DL$2576</f>
        <v>16.728846712479974</v>
      </c>
      <c r="DX2412" s="107">
        <f>+[4]GABON!DM$2576</f>
        <v>19.564143407351057</v>
      </c>
      <c r="DZ2412" s="102">
        <f>+[4]GABON!DO$2576</f>
        <v>10.498650481319629</v>
      </c>
      <c r="EC2412" s="102">
        <f>+[4]GABON!DR$2576</f>
        <v>9.1005002020988517</v>
      </c>
      <c r="EF2412" s="102">
        <f>+[4]GABON!DU$2576</f>
        <v>10.227005514008308</v>
      </c>
      <c r="EI2412" s="102">
        <f>+[4]GABON!DX$2576</f>
        <v>10.112412078104077</v>
      </c>
      <c r="EL2412" s="102">
        <f>+[4]GABON!EA$2576</f>
        <v>9.8074443807190352</v>
      </c>
      <c r="EO2412" s="102">
        <f>+[4]GABON!ED$2576</f>
        <v>9.5477907983718922</v>
      </c>
    </row>
    <row r="2413" spans="1:145" ht="15.5" x14ac:dyDescent="0.35">
      <c r="A2413" s="56" t="s">
        <v>485</v>
      </c>
      <c r="B2413" s="190" t="str">
        <f>[5]GUINEE!D2205</f>
        <v>...</v>
      </c>
      <c r="C2413" s="190" t="str">
        <f>[5]GUINEE!E2205</f>
        <v>...</v>
      </c>
      <c r="D2413" s="190" t="str">
        <f>[5]GUINEE!F2205</f>
        <v>...</v>
      </c>
      <c r="E2413" s="190">
        <f>[5]GUINEE!G2205</f>
        <v>35.920088867289195</v>
      </c>
      <c r="F2413" s="190">
        <f>[5]GUINEE!H2205</f>
        <v>53.299409061063692</v>
      </c>
      <c r="G2413" s="190">
        <f>[5]GUINEE!I2205</f>
        <v>45.253916878771207</v>
      </c>
      <c r="H2413" s="190">
        <f>[5]GUINEE!J2205</f>
        <v>35.415470828148095</v>
      </c>
      <c r="I2413" s="190">
        <f>[5]GUINEE!K2205</f>
        <v>33.61646603799506</v>
      </c>
      <c r="J2413" s="190">
        <f>[5]GUINEE!L2205</f>
        <v>27.101654533120918</v>
      </c>
      <c r="K2413" s="190">
        <f>[5]GUINEE!M2205</f>
        <v>6.4564720216837674</v>
      </c>
      <c r="L2413" s="190">
        <f>[5]GUINEE!N2205</f>
        <v>3.1909519771328334</v>
      </c>
      <c r="M2413" s="190">
        <f>[5]GUINEE!O2205</f>
        <v>3.9311334117488737</v>
      </c>
      <c r="N2413" s="190">
        <f>[5]GUINEE!P2205</f>
        <v>1.9814414968746439</v>
      </c>
      <c r="O2413" s="190">
        <f>[5]GUINEE!Q2205</f>
        <v>1.0269756498257117</v>
      </c>
      <c r="P2413" s="190">
        <f>[5]GUINEE!R2205</f>
        <v>0.76129259468669752</v>
      </c>
      <c r="Q2413" s="190">
        <f>[5]GUINEE!S2205</f>
        <v>0.51171238236583971</v>
      </c>
      <c r="R2413" s="190">
        <f>[5]GUINEE!T2205</f>
        <v>0.41505713232803576</v>
      </c>
      <c r="S2413" s="190">
        <f>[5]GUINEE!U2205</f>
        <v>0.39329199624509925</v>
      </c>
      <c r="T2413" s="190">
        <f>[5]GUINEE!V2205</f>
        <v>0.56260044759137007</v>
      </c>
      <c r="U2413" s="190">
        <f>[5]GUINEE!W2205</f>
        <v>0.70945707422790982</v>
      </c>
      <c r="V2413" s="190">
        <f>[5]GUINEE!X2205</f>
        <v>0.25746162358751346</v>
      </c>
      <c r="W2413" s="190">
        <f>[5]GUINEE!Y2205</f>
        <v>5.3859772387713882E-2</v>
      </c>
      <c r="X2413" s="189">
        <f>[5]GUINEE!Z2205</f>
        <v>4.2449641492881968E-2</v>
      </c>
      <c r="Y2413" s="189">
        <f>[5]GUINEE!AA2205</f>
        <v>0.39255686825000174</v>
      </c>
      <c r="Z2413" s="190">
        <f>[5]GUINEE!AB2205</f>
        <v>0.43463344775834895</v>
      </c>
      <c r="AA2413" s="190">
        <f>[5]GUINEE!AC2205</f>
        <v>0.97314763031063334</v>
      </c>
      <c r="AB2413" s="190">
        <v>2.9074705070825986</v>
      </c>
      <c r="AC2413" s="190">
        <v>2.9052788121028632</v>
      </c>
      <c r="AD2413" s="190">
        <v>2.8613179106728581</v>
      </c>
      <c r="AE2413" s="190">
        <f>[5]GUINEE!AD2205</f>
        <v>2.7949638607633229</v>
      </c>
      <c r="AF2413" s="190">
        <v>2.6862226322537457</v>
      </c>
      <c r="AG2413" s="190">
        <v>2.1434882254563257</v>
      </c>
      <c r="AH2413" s="190">
        <v>2.0761732745112926</v>
      </c>
      <c r="AI2413" s="190">
        <v>2.2208003006436403</v>
      </c>
      <c r="AJ2413" s="189">
        <f>[5]GUINEE!AE2205</f>
        <v>2.614471685674145</v>
      </c>
      <c r="AK2413" s="189">
        <v>3.2378364136193145</v>
      </c>
      <c r="AL2413" s="189">
        <v>4.621473178938782</v>
      </c>
      <c r="AM2413" s="189">
        <v>5.0853863277816824</v>
      </c>
      <c r="AN2413" s="189">
        <v>5.1402522772924053</v>
      </c>
      <c r="AO2413" s="189">
        <f>[5]GUINEE!AF2205</f>
        <v>3.4346827788301897</v>
      </c>
      <c r="AP2413" s="189">
        <v>8.780676402362225</v>
      </c>
      <c r="AQ2413" s="189">
        <v>10.686547949584121</v>
      </c>
      <c r="AR2413" s="189">
        <v>9.1075112441191308</v>
      </c>
      <c r="AS2413" s="189">
        <f>[5]GUINEE!AJ2205</f>
        <v>3.9667898298715181</v>
      </c>
      <c r="AT2413" s="189">
        <v>10.349572387551071</v>
      </c>
      <c r="AU2413" s="189">
        <v>9.6162529383347408</v>
      </c>
      <c r="AV2413" s="189">
        <v>6.9702009057542762</v>
      </c>
      <c r="AW2413" s="189">
        <v>6.9702009057542762</v>
      </c>
      <c r="AX2413" s="189">
        <f>[5]GUINEE!AO2205</f>
        <v>2.717373111017491</v>
      </c>
      <c r="AY2413" s="189"/>
      <c r="AZ2413" s="189">
        <v>6.9299098721200005</v>
      </c>
      <c r="BA2413" s="189">
        <v>7.89321522581566</v>
      </c>
      <c r="BB2413" s="189">
        <v>3.7527621159361102</v>
      </c>
      <c r="BC2413" s="189">
        <v>4.2631094910667358</v>
      </c>
      <c r="BD2413" s="189">
        <v>4.9807900766772946</v>
      </c>
      <c r="BE2413" s="189">
        <v>5.611062513153529</v>
      </c>
      <c r="BF2413" s="189">
        <f>[5]GUINEE!AV2205</f>
        <v>2.8324955363391919</v>
      </c>
      <c r="BG2413" s="189">
        <v>6.7341585659118515</v>
      </c>
      <c r="BH2413" s="189">
        <v>8.2597132189359606</v>
      </c>
      <c r="BI2413" s="189">
        <v>5.7495727044239429</v>
      </c>
      <c r="BJ2413" s="189">
        <v>6.9850414025089371</v>
      </c>
      <c r="BK2413" s="189">
        <v>5.7004392113665601</v>
      </c>
      <c r="BL2413" s="189">
        <v>5.2344917581409618</v>
      </c>
      <c r="BM2413" s="189">
        <v>3.7510513279126712</v>
      </c>
      <c r="BN2413" s="189">
        <v>4.6468134279585449</v>
      </c>
      <c r="BO2413" s="189">
        <f>[5]GUINEE!BE2205</f>
        <v>4.6250738016835431</v>
      </c>
      <c r="BP2413" s="189">
        <v>5.7103123163868927</v>
      </c>
      <c r="BQ2413" s="189">
        <v>5.7103123163868927</v>
      </c>
      <c r="BR2413" s="189">
        <v>9.5774520126516389</v>
      </c>
      <c r="BS2413" s="189">
        <v>38.519439489297731</v>
      </c>
      <c r="BT2413" s="189">
        <v>9.072873376439663</v>
      </c>
      <c r="BU2413" s="189">
        <v>12.931574519133036</v>
      </c>
      <c r="BV2413" s="189">
        <v>32.95312290927491</v>
      </c>
      <c r="BW2413" s="189">
        <v>9.4947122160549196</v>
      </c>
      <c r="BX2413" s="189">
        <v>10.947553371971454</v>
      </c>
      <c r="BY2413" s="189">
        <v>13.095703241352863</v>
      </c>
      <c r="BZ2413" s="190">
        <v>8.3047525373370821</v>
      </c>
      <c r="CA2413" s="189">
        <f>[5]GUINEE!BQ2205</f>
        <v>19.182183600455957</v>
      </c>
      <c r="CB2413" s="189">
        <v>6.7604297934219293</v>
      </c>
      <c r="CC2413" s="189">
        <v>6.7599480801914202</v>
      </c>
      <c r="CD2413" s="189">
        <v>8.2568122776506243</v>
      </c>
      <c r="CE2413" s="189">
        <v>6.3092671551108506</v>
      </c>
      <c r="CF2413" s="189">
        <v>6.3114519429572056</v>
      </c>
      <c r="CG2413" s="189">
        <v>7.7009763242527862</v>
      </c>
      <c r="CH2413" s="189">
        <v>5.2913618020643778</v>
      </c>
      <c r="CI2413" s="189">
        <v>5.6659919203435294</v>
      </c>
      <c r="CJ2413" s="190">
        <v>5.3261922903784864</v>
      </c>
      <c r="CK2413" s="190">
        <v>5.7030207676675406</v>
      </c>
      <c r="CL2413" s="189">
        <f>[5]GUINEE!CD2205</f>
        <v>5.0350449073152594</v>
      </c>
      <c r="CM2413" s="189">
        <v>5.4308445527396012</v>
      </c>
      <c r="CN2413" s="189">
        <v>4.2728110142757876</v>
      </c>
      <c r="CO2413" s="189">
        <v>4.2712235503568312</v>
      </c>
      <c r="CP2413" s="189">
        <v>3.3029137293786919</v>
      </c>
      <c r="CQ2413" s="189">
        <v>4.1772556047653415</v>
      </c>
      <c r="CR2413" s="189">
        <v>5.1162126263515235</v>
      </c>
      <c r="CS2413" s="189">
        <v>2.985781197755681</v>
      </c>
      <c r="CT2413" s="189">
        <v>3.3641021428623059</v>
      </c>
      <c r="CU2413" s="189">
        <v>4.8066135778987391</v>
      </c>
      <c r="CV2413" s="189">
        <v>3.0975657410430109</v>
      </c>
      <c r="CW2413" s="189">
        <v>3.4182223508489908</v>
      </c>
      <c r="CX2413" s="189">
        <v>3.3226637927931226</v>
      </c>
      <c r="CY2413" s="189">
        <v>3.3902842330051435</v>
      </c>
      <c r="CZ2413" s="189">
        <v>3.821141490616601</v>
      </c>
      <c r="DA2413" s="189">
        <f>[5]GUINEE!CP2205</f>
        <v>0.92711280731064816</v>
      </c>
      <c r="DB2413" s="190">
        <v>3.857982006367302</v>
      </c>
      <c r="DC2413" s="190">
        <v>4.4217709019500093</v>
      </c>
      <c r="DD2413" s="190">
        <v>5.3943820657836552</v>
      </c>
      <c r="DE2413" s="190">
        <v>5.2445850479563578</v>
      </c>
      <c r="DF2413" s="190">
        <v>6.1683506066663565</v>
      </c>
      <c r="DG2413" s="190">
        <v>7.6138610238571554</v>
      </c>
      <c r="DH2413" s="190">
        <v>5.1900571346934106</v>
      </c>
      <c r="DI2413" s="190">
        <v>6.0367648588387262</v>
      </c>
      <c r="DJ2413" s="190">
        <v>6.9652933423942738</v>
      </c>
      <c r="DK2413" s="190">
        <v>5.4038985733737901</v>
      </c>
      <c r="DL2413" s="190">
        <v>6.1175949119195376</v>
      </c>
      <c r="DM2413" s="190">
        <v>6.5758180061594569</v>
      </c>
      <c r="DN2413" s="283">
        <f>[5]GUINEE!DC2205</f>
        <v>1.2984128857245461</v>
      </c>
      <c r="DO2413" s="190">
        <v>6.5758180061594569</v>
      </c>
      <c r="DP2413" s="190">
        <v>4.3111142143870156</v>
      </c>
      <c r="DQ2413" s="190">
        <v>4.8566669852737236</v>
      </c>
      <c r="DR2413" s="190">
        <v>5.8545524396747979</v>
      </c>
      <c r="DS2413" s="190">
        <v>3.46057262767027</v>
      </c>
      <c r="DT2413" s="190">
        <v>3.6528091085236252</v>
      </c>
      <c r="DU2413" s="190">
        <v>6.3575037746267036</v>
      </c>
      <c r="DV2413" s="191">
        <f>[5]GUINEE!DN2205</f>
        <v>6.3041293746934484</v>
      </c>
      <c r="DW2413" s="192">
        <f>[5]GUINEE!DO2205</f>
        <v>6.579947390774926</v>
      </c>
      <c r="DX2413" s="193">
        <f>[5]GUINEE!DP2205</f>
        <v>7.6472384401353466</v>
      </c>
      <c r="DZ2413" s="190">
        <f>[5]GUINEE!DR2205</f>
        <v>7.7539305566970045</v>
      </c>
      <c r="EC2413" s="190">
        <f>[5]GUINEE!DU2205</f>
        <v>8.2525854215904726</v>
      </c>
      <c r="EF2413" s="190">
        <f>[5]GUINEE!DX2205</f>
        <v>9.0198602044466121</v>
      </c>
      <c r="EI2413" s="190">
        <f>[5]GUINEE!EA2205</f>
        <v>9.2892408897017251</v>
      </c>
      <c r="EL2413" s="190">
        <f>[5]GUINEE!ED2205</f>
        <v>9.5021323585657207</v>
      </c>
      <c r="EO2413" s="190">
        <f>[5]GUINEE!EG2205</f>
        <v>9.5650303180321696</v>
      </c>
    </row>
    <row r="2414" spans="1:145" ht="15.5" x14ac:dyDescent="0.35">
      <c r="A2414" s="56" t="s">
        <v>486</v>
      </c>
      <c r="B2414" s="102">
        <f>[6]TCHAD!D2287</f>
        <v>2.9499679738096929</v>
      </c>
      <c r="C2414" s="102">
        <f>[6]TCHAD!E2287</f>
        <v>2.6824471750114838</v>
      </c>
      <c r="D2414" s="102">
        <f>[6]TCHAD!F2287</f>
        <v>2.8196066379840197</v>
      </c>
      <c r="E2414" s="102">
        <f>[6]TCHAD!G2287</f>
        <v>7.3286644489725381</v>
      </c>
      <c r="F2414" s="102">
        <f>[6]TCHAD!H2287</f>
        <v>8.4998391197642942</v>
      </c>
      <c r="G2414" s="102">
        <f>[6]TCHAD!I2287</f>
        <v>12.896658635438262</v>
      </c>
      <c r="H2414" s="102">
        <f>[6]TCHAD!J2287</f>
        <v>20.840532750453129</v>
      </c>
      <c r="I2414" s="102">
        <f>[6]TCHAD!K2287</f>
        <v>14.489447586680896</v>
      </c>
      <c r="J2414" s="102">
        <f>[6]TCHAD!L2287</f>
        <v>7.886210218472419</v>
      </c>
      <c r="K2414" s="102">
        <f>[6]TCHAD!M2287</f>
        <v>9.5751177139632873</v>
      </c>
      <c r="L2414" s="102">
        <f>[6]TCHAD!N2287</f>
        <v>8.5462175946195291</v>
      </c>
      <c r="M2414" s="102">
        <f>[6]TCHAD!O2287</f>
        <v>12.321555950974634</v>
      </c>
      <c r="N2414" s="102">
        <f>[6]TCHAD!P2287</f>
        <v>12.429229978747884</v>
      </c>
      <c r="O2414" s="102">
        <f>[6]TCHAD!Q2287</f>
        <v>14.316131663547814</v>
      </c>
      <c r="P2414" s="102">
        <f>[6]TCHAD!R2287</f>
        <v>28.389534009097748</v>
      </c>
      <c r="Q2414" s="102">
        <f>[6]TCHAD!S2287</f>
        <v>15.925769765480776</v>
      </c>
      <c r="R2414" s="102">
        <f>[6]TCHAD!T2287</f>
        <v>3.730780787663035</v>
      </c>
      <c r="S2414" s="102">
        <f>[6]TCHAD!U2287</f>
        <v>1.7182655741034654</v>
      </c>
      <c r="T2414" s="102">
        <f>[6]TCHAD!V2287</f>
        <v>1.1047455066840441</v>
      </c>
      <c r="U2414" s="102">
        <f>[6]TCHAD!W2287</f>
        <v>1.2177570583684119</v>
      </c>
      <c r="V2414" s="102">
        <f>[6]TCHAD!X2287</f>
        <v>2.5546894589616032</v>
      </c>
      <c r="W2414" s="102">
        <f>[6]TCHAD!Y2287</f>
        <v>3.1717107642206783</v>
      </c>
      <c r="X2414" s="103">
        <f>[6]TCHAD!Z2287</f>
        <v>2.3463019096324573</v>
      </c>
      <c r="Y2414" s="103">
        <f>[6]TCHAD!AA2287</f>
        <v>2.0468131405754262</v>
      </c>
      <c r="Z2414" s="102">
        <f>[6]TCHAD!AB2287</f>
        <v>2.5050525537733761</v>
      </c>
      <c r="AA2414" s="102">
        <f>[6]TCHAD!AC2287</f>
        <v>1.711683630933017</v>
      </c>
      <c r="AB2414" s="102">
        <v>4.2308014881309228</v>
      </c>
      <c r="AC2414" s="102">
        <v>4.1513512735252123</v>
      </c>
      <c r="AD2414" s="102">
        <v>4.5229756054106192</v>
      </c>
      <c r="AE2414" s="102">
        <f>[6]TCHAD!AH2287</f>
        <v>8.6974645299895457</v>
      </c>
      <c r="AF2414" s="102">
        <v>7.1528042570241475</v>
      </c>
      <c r="AG2414" s="102">
        <v>8.3543613877187131</v>
      </c>
      <c r="AH2414" s="102">
        <v>9.5042937036817445</v>
      </c>
      <c r="AI2414" s="102">
        <v>10.028201371270542</v>
      </c>
      <c r="AJ2414" s="103">
        <f>[6]TCHAD!AM2287</f>
        <v>13.914656771799628</v>
      </c>
      <c r="AK2414" s="103">
        <v>9.1255051884996785</v>
      </c>
      <c r="AL2414" s="103">
        <v>21.916113275433556</v>
      </c>
      <c r="AM2414" s="103">
        <v>29.307601183448337</v>
      </c>
      <c r="AN2414" s="103">
        <v>29.512035364128046</v>
      </c>
      <c r="AO2414" s="103">
        <f>[6]TCHAD!AR2287</f>
        <v>51.918533043565127</v>
      </c>
      <c r="AP2414" s="103">
        <v>20.172684456347536</v>
      </c>
      <c r="AQ2414" s="103">
        <v>24.307581505285501</v>
      </c>
      <c r="AR2414" s="103">
        <v>14.93157050184911</v>
      </c>
      <c r="AS2414" s="103">
        <f>[6]TCHAD!AV2287</f>
        <v>15.754162372720039</v>
      </c>
      <c r="AT2414" s="103">
        <v>17.150912810509102</v>
      </c>
      <c r="AU2414" s="103">
        <v>22.960789802350099</v>
      </c>
      <c r="AV2414" s="103">
        <v>26.016427739059356</v>
      </c>
      <c r="AW2414" s="103">
        <v>17.194373598857716</v>
      </c>
      <c r="AX2414" s="103">
        <f>[6]TCHAD!BA2287</f>
        <v>12.774690179422583</v>
      </c>
      <c r="AY2414" s="103"/>
      <c r="AZ2414" s="103">
        <v>19.824812992352062</v>
      </c>
      <c r="BA2414" s="103">
        <v>22.188336568474575</v>
      </c>
      <c r="BB2414" s="103">
        <v>6.150125833552905</v>
      </c>
      <c r="BC2414" s="103">
        <v>6.8838594074079831</v>
      </c>
      <c r="BD2414" s="103">
        <v>8.3108871432421125</v>
      </c>
      <c r="BE2414" s="103">
        <v>9.2331213412573376</v>
      </c>
      <c r="BF2414" s="103">
        <f>[6]TCHAD!BH2287</f>
        <v>7.3307635227535828</v>
      </c>
      <c r="BG2414" s="103">
        <v>7.2503808805465759</v>
      </c>
      <c r="BH2414" s="103">
        <v>9.2888747940291978</v>
      </c>
      <c r="BI2414" s="103">
        <v>6.7065484569804186</v>
      </c>
      <c r="BJ2414" s="103">
        <v>7.9520932055252009</v>
      </c>
      <c r="BK2414" s="103">
        <v>5.8326924216485763</v>
      </c>
      <c r="BL2414" s="103">
        <v>6.9763732459349423</v>
      </c>
      <c r="BM2414" s="103">
        <v>6.9843815283402719</v>
      </c>
      <c r="BN2414" s="103">
        <v>8.2684773924339261</v>
      </c>
      <c r="BO2414" s="103">
        <f>[6]TCHAD!BQ2287</f>
        <v>6.6344918752416229</v>
      </c>
      <c r="BP2414" s="103">
        <v>8.6132827156345027</v>
      </c>
      <c r="BQ2414" s="103">
        <v>8.6132827156345027</v>
      </c>
      <c r="BR2414" s="103">
        <v>13.626733957456567</v>
      </c>
      <c r="BS2414" s="103">
        <v>31.08948304196651</v>
      </c>
      <c r="BT2414" s="103">
        <v>12.075011387125473</v>
      </c>
      <c r="BU2414" s="103">
        <v>15.583905118638484</v>
      </c>
      <c r="BV2414" s="103">
        <v>27.102287674337884</v>
      </c>
      <c r="BW2414" s="103">
        <v>8.3623810284594242</v>
      </c>
      <c r="BX2414" s="103">
        <v>9.5813849544455962</v>
      </c>
      <c r="BY2414" s="103">
        <v>10.837238775304234</v>
      </c>
      <c r="BZ2414" s="102">
        <v>9.5070726990380123</v>
      </c>
      <c r="CA2414" s="103">
        <f>[6]TCHAD!CC2287</f>
        <v>7.5344414387046061</v>
      </c>
      <c r="CB2414" s="103">
        <v>9.5737994843158383</v>
      </c>
      <c r="CC2414" s="103">
        <v>9.6015734118745808</v>
      </c>
      <c r="CD2414" s="103">
        <v>11.670628510797503</v>
      </c>
      <c r="CE2414" s="103">
        <v>10.261144684242042</v>
      </c>
      <c r="CF2414" s="103">
        <v>10.293104425767456</v>
      </c>
      <c r="CG2414" s="103">
        <v>12.819148750635778</v>
      </c>
      <c r="CH2414" s="103">
        <v>8.6815628868644552</v>
      </c>
      <c r="CI2414" s="103">
        <v>9.318994826930318</v>
      </c>
      <c r="CJ2414" s="102">
        <v>8.7380756515102682</v>
      </c>
      <c r="CK2414" s="102">
        <v>9.3818556470436754</v>
      </c>
      <c r="CL2414" s="103">
        <f>[6]TCHAD!CN2287</f>
        <v>7.9128462680984732</v>
      </c>
      <c r="CM2414" s="103">
        <v>6.4915496897365887</v>
      </c>
      <c r="CN2414" s="103">
        <v>8.1560547799161984</v>
      </c>
      <c r="CO2414" s="103">
        <v>8.1499229685955736</v>
      </c>
      <c r="CP2414" s="103">
        <v>6.4223447854992282</v>
      </c>
      <c r="CQ2414" s="103">
        <v>8.1445430271533734</v>
      </c>
      <c r="CR2414" s="103">
        <v>10.14686743775993</v>
      </c>
      <c r="CS2414" s="103">
        <v>9.962437227872611</v>
      </c>
      <c r="CT2414" s="103">
        <v>11.432256599410826</v>
      </c>
      <c r="CU2414" s="103">
        <v>15.740625730865188</v>
      </c>
      <c r="CV2414" s="103">
        <v>10.786803238707677</v>
      </c>
      <c r="CW2414" s="103">
        <v>11.937490937016358</v>
      </c>
      <c r="CX2414" s="103">
        <v>12.062781162572856</v>
      </c>
      <c r="CY2414" s="103">
        <v>12.494505399710166</v>
      </c>
      <c r="CZ2414" s="103">
        <v>14.765096136686216</v>
      </c>
      <c r="DA2414" s="103">
        <f>[6]TCHAD!CZ2287</f>
        <v>9.3590090267420525</v>
      </c>
      <c r="DB2414" s="102">
        <v>10.661228077316252</v>
      </c>
      <c r="DC2414" s="102">
        <v>11.966681037090554</v>
      </c>
      <c r="DD2414" s="102">
        <v>13.692044170201141</v>
      </c>
      <c r="DE2414" s="102">
        <v>11.924960529610354</v>
      </c>
      <c r="DF2414" s="102">
        <v>12.696212597339615</v>
      </c>
      <c r="DG2414" s="102">
        <v>13.872199110957425</v>
      </c>
      <c r="DH2414" s="102">
        <v>10.505153245639388</v>
      </c>
      <c r="DI2414" s="102">
        <v>11.66936871817107</v>
      </c>
      <c r="DJ2414" s="102">
        <v>13.144741254240511</v>
      </c>
      <c r="DK2414" s="102">
        <v>9.5043989038297809</v>
      </c>
      <c r="DL2414" s="102">
        <v>10.447191762046</v>
      </c>
      <c r="DM2414" s="102">
        <v>13.140165161317128</v>
      </c>
      <c r="DN2414" s="104">
        <f>[6]TCHAD!DM2287</f>
        <v>6.8625214182286278</v>
      </c>
      <c r="DO2414" s="102">
        <v>13.140165161317128</v>
      </c>
      <c r="DP2414" s="102">
        <v>11.338150659819114</v>
      </c>
      <c r="DQ2414" s="102">
        <v>12.102866460297301</v>
      </c>
      <c r="DR2414" s="102">
        <v>13.695622539319386</v>
      </c>
      <c r="DS2414" s="102">
        <v>11.424132617796358</v>
      </c>
      <c r="DT2414" s="102">
        <v>12.207004956810422</v>
      </c>
      <c r="DU2414" s="102">
        <v>12.399339302043815</v>
      </c>
      <c r="DV2414" s="105">
        <f>[6]TCHAD!DW2287</f>
        <v>12.201567699227361</v>
      </c>
      <c r="DW2414" s="106">
        <f>[6]TCHAD!DX2287</f>
        <v>12.596156341116892</v>
      </c>
      <c r="DX2414" s="107">
        <f>[6]TCHAD!DY2287</f>
        <v>13.771609161334181</v>
      </c>
      <c r="DZ2414" s="102">
        <f>[6]TCHAD!EA2287</f>
        <v>5.0933141048586217</v>
      </c>
      <c r="EC2414" s="102">
        <f>[6]TCHAD!ED2287</f>
        <v>4.4087804422535024</v>
      </c>
      <c r="EF2414" s="102">
        <f>[6]TCHAD!EG2287</f>
        <v>4.2160439368574032</v>
      </c>
      <c r="EI2414" s="102">
        <f>[6]TCHAD!EJ2287</f>
        <v>4.1525983894200298</v>
      </c>
      <c r="EL2414" s="102">
        <f>[6]TCHAD!EM2287</f>
        <v>4.1288050076128524</v>
      </c>
      <c r="EO2414" s="102">
        <f>[6]TCHAD!EP2287</f>
        <v>4.0462254178222024</v>
      </c>
    </row>
    <row r="2415" spans="1:145" ht="15.5" x14ac:dyDescent="0.35">
      <c r="A2415" s="56" t="s">
        <v>611</v>
      </c>
      <c r="B2415" s="190" t="e">
        <f t="shared" ref="B2415:AA2415" si="2442">+(B1653-B1689)*100/B973</f>
        <v>#VALUE!</v>
      </c>
      <c r="C2415" s="190" t="e">
        <f t="shared" si="2442"/>
        <v>#VALUE!</v>
      </c>
      <c r="D2415" s="190" t="e">
        <f t="shared" si="2442"/>
        <v>#VALUE!</v>
      </c>
      <c r="E2415" s="190" t="e">
        <f t="shared" si="2442"/>
        <v>#VALUE!</v>
      </c>
      <c r="F2415" s="190" t="e">
        <f t="shared" si="2442"/>
        <v>#VALUE!</v>
      </c>
      <c r="G2415" s="190" t="e">
        <f t="shared" si="2442"/>
        <v>#VALUE!</v>
      </c>
      <c r="H2415" s="190" t="e">
        <f t="shared" si="2442"/>
        <v>#VALUE!</v>
      </c>
      <c r="I2415" s="190" t="e">
        <f t="shared" si="2442"/>
        <v>#VALUE!</v>
      </c>
      <c r="J2415" s="190" t="e">
        <f t="shared" si="2442"/>
        <v>#VALUE!</v>
      </c>
      <c r="K2415" s="190" t="e">
        <f t="shared" si="2442"/>
        <v>#VALUE!</v>
      </c>
      <c r="L2415" s="190" t="e">
        <f t="shared" si="2442"/>
        <v>#VALUE!</v>
      </c>
      <c r="M2415" s="190" t="e">
        <f t="shared" si="2442"/>
        <v>#VALUE!</v>
      </c>
      <c r="N2415" s="190" t="e">
        <f t="shared" si="2442"/>
        <v>#VALUE!</v>
      </c>
      <c r="O2415" s="190" t="e">
        <f t="shared" si="2442"/>
        <v>#VALUE!</v>
      </c>
      <c r="P2415" s="190" t="e">
        <f t="shared" si="2442"/>
        <v>#VALUE!</v>
      </c>
      <c r="Q2415" s="190" t="e">
        <f t="shared" si="2442"/>
        <v>#VALUE!</v>
      </c>
      <c r="R2415" s="190" t="e">
        <f t="shared" si="2442"/>
        <v>#VALUE!</v>
      </c>
      <c r="S2415" s="190" t="e">
        <f t="shared" si="2442"/>
        <v>#VALUE!</v>
      </c>
      <c r="T2415" s="190" t="e">
        <f t="shared" si="2442"/>
        <v>#VALUE!</v>
      </c>
      <c r="U2415" s="190" t="e">
        <f t="shared" si="2442"/>
        <v>#VALUE!</v>
      </c>
      <c r="V2415" s="190" t="e">
        <f t="shared" si="2442"/>
        <v>#VALUE!</v>
      </c>
      <c r="W2415" s="190" t="e">
        <f t="shared" si="2442"/>
        <v>#VALUE!</v>
      </c>
      <c r="X2415" s="189" t="e">
        <f t="shared" si="2442"/>
        <v>#VALUE!</v>
      </c>
      <c r="Y2415" s="189" t="e">
        <f t="shared" si="2442"/>
        <v>#VALUE!</v>
      </c>
      <c r="Z2415" s="190" t="e">
        <f t="shared" si="2442"/>
        <v>#VALUE!</v>
      </c>
      <c r="AA2415" s="190" t="e">
        <f t="shared" si="2442"/>
        <v>#VALUE!</v>
      </c>
      <c r="AB2415" s="190">
        <v>3.6474974892375154</v>
      </c>
      <c r="AC2415" s="190">
        <v>3.6395833910289492</v>
      </c>
      <c r="AD2415" s="190">
        <v>3.7351150384979599</v>
      </c>
      <c r="AE2415" s="190" t="e">
        <f>+(AE1653-AE1689)*100/AE973</f>
        <v>#VALUE!</v>
      </c>
      <c r="AF2415" s="190">
        <v>4.3750096374566265</v>
      </c>
      <c r="AG2415" s="190">
        <v>4.9099112668312825</v>
      </c>
      <c r="AH2415" s="190">
        <v>4.9584594296296469</v>
      </c>
      <c r="AI2415" s="190">
        <v>5.2502709941141452</v>
      </c>
      <c r="AJ2415" s="189" t="e">
        <f>+(AJ1653-AJ1689)*100/AJ973</f>
        <v>#VALUE!</v>
      </c>
      <c r="AK2415" s="189">
        <v>6.1065740112991529</v>
      </c>
      <c r="AL2415" s="189">
        <v>7.4383440343523333</v>
      </c>
      <c r="AM2415" s="189">
        <v>8.2520295927555836</v>
      </c>
      <c r="AN2415" s="189">
        <v>8.2757755813086149</v>
      </c>
      <c r="AO2415" s="189" t="e">
        <f>+(AO1653-AO1689)*100/AO973</f>
        <v>#VALUE!</v>
      </c>
      <c r="AP2415" s="189">
        <v>10.71694928975363</v>
      </c>
      <c r="AQ2415" s="189">
        <v>12.038475345671857</v>
      </c>
      <c r="AR2415" s="189">
        <v>10.116705089141078</v>
      </c>
      <c r="AS2415" s="189" t="e">
        <f>+(AS1653-AS1689)*100/AS973</f>
        <v>#VALUE!</v>
      </c>
      <c r="AT2415" s="189">
        <v>11.649291797669854</v>
      </c>
      <c r="AU2415" s="189">
        <v>11.972204171589571</v>
      </c>
      <c r="AV2415" s="189">
        <v>15.638502314361</v>
      </c>
      <c r="AW2415" s="189">
        <v>14.703526224200996</v>
      </c>
      <c r="AX2415" s="189" t="e">
        <f>+(AX1653-AX1689)*100/AX973</f>
        <v>#VALUE!</v>
      </c>
      <c r="AY2415" s="189"/>
      <c r="AZ2415" s="189">
        <v>11.858991793984663</v>
      </c>
      <c r="BA2415" s="189">
        <v>13.014549292529958</v>
      </c>
      <c r="BB2415" s="189">
        <v>8.9209403920049617</v>
      </c>
      <c r="BC2415" s="189">
        <v>9.7658055865639142</v>
      </c>
      <c r="BD2415" s="189">
        <v>9.3178284691940672</v>
      </c>
      <c r="BE2415" s="189">
        <v>10.127112634872667</v>
      </c>
      <c r="BF2415" s="189" t="e">
        <f>+(BF1653-BF1689)*100/BF973</f>
        <v>#VALUE!</v>
      </c>
      <c r="BG2415" s="189">
        <v>10.788587147992333</v>
      </c>
      <c r="BH2415" s="189">
        <v>12.707171689991904</v>
      </c>
      <c r="BI2415" s="189">
        <v>9.9677213981191457</v>
      </c>
      <c r="BJ2415" s="189">
        <v>11.626959927538824</v>
      </c>
      <c r="BK2415" s="189">
        <v>11.045836411727967</v>
      </c>
      <c r="BL2415" s="189">
        <v>12.480761324332027</v>
      </c>
      <c r="BM2415" s="189">
        <v>10.759542160757691</v>
      </c>
      <c r="BN2415" s="189">
        <v>12.413447333029371</v>
      </c>
      <c r="BO2415" s="189" t="e">
        <f>+(BO1653-BO1689)*100/BO973</f>
        <v>#VALUE!</v>
      </c>
      <c r="BP2415" s="189">
        <v>10.136053909725046</v>
      </c>
      <c r="BQ2415" s="189">
        <v>11.944927351914137</v>
      </c>
      <c r="BR2415" s="189">
        <v>18.672564105762213</v>
      </c>
      <c r="BS2415" s="189">
        <v>28.920653125934635</v>
      </c>
      <c r="BT2415" s="189">
        <v>20.170235607491065</v>
      </c>
      <c r="BU2415" s="189">
        <v>25.141272424916391</v>
      </c>
      <c r="BV2415" s="189">
        <v>37.06952283721936</v>
      </c>
      <c r="BW2415" s="189">
        <v>17.423516489866774</v>
      </c>
      <c r="BX2415" s="189">
        <v>19.382579774928139</v>
      </c>
      <c r="BY2415" s="189">
        <v>22.505892942578136</v>
      </c>
      <c r="BZ2415" s="190">
        <v>21.371526353045684</v>
      </c>
      <c r="CA2415" s="189" t="e">
        <f>+(CA1653-CA1689)*100/CA973</f>
        <v>#VALUE!</v>
      </c>
      <c r="CB2415" s="189">
        <v>11.687200450196853</v>
      </c>
      <c r="CC2415" s="189">
        <v>11.770811928484061</v>
      </c>
      <c r="CD2415" s="189">
        <v>13.71236316054943</v>
      </c>
      <c r="CE2415" s="189">
        <v>17.258067233960428</v>
      </c>
      <c r="CF2415" s="189">
        <v>17.325209460455401</v>
      </c>
      <c r="CG2415" s="189">
        <v>20.209825607794173</v>
      </c>
      <c r="CH2415" s="189">
        <v>15.063498963775267</v>
      </c>
      <c r="CI2415" s="189">
        <v>16.046188864100888</v>
      </c>
      <c r="CJ2415" s="190">
        <v>13.7942472168717</v>
      </c>
      <c r="CK2415" s="190">
        <v>14.744322401359595</v>
      </c>
      <c r="CL2415" s="189" t="e">
        <f>+(CL1653-CL1689)*100/CL973</f>
        <v>#VALUE!</v>
      </c>
      <c r="CM2415" s="189">
        <v>9.9390954049627105</v>
      </c>
      <c r="CN2415" s="189">
        <v>9.2967435659519015</v>
      </c>
      <c r="CO2415" s="189">
        <v>9.2812315296930628</v>
      </c>
      <c r="CP2415" s="189">
        <v>7.3230141341434685</v>
      </c>
      <c r="CQ2415" s="189">
        <v>8.8074244794640482</v>
      </c>
      <c r="CR2415" s="189">
        <v>10.278250148274457</v>
      </c>
      <c r="CS2415" s="189">
        <v>8.4533112594386797</v>
      </c>
      <c r="CT2415" s="189">
        <v>9.2493979987915047</v>
      </c>
      <c r="CU2415" s="189">
        <v>11.810947543918331</v>
      </c>
      <c r="CV2415" s="189">
        <v>8.7335682402672656</v>
      </c>
      <c r="CW2415" s="189">
        <v>9.3180707943851662</v>
      </c>
      <c r="CX2415" s="189">
        <v>8.9996870089766912</v>
      </c>
      <c r="CY2415" s="189">
        <v>9.1634032286053735</v>
      </c>
      <c r="CZ2415" s="189">
        <v>9.9288732815635719</v>
      </c>
      <c r="DA2415" s="189" t="e">
        <f t="shared" ref="DA2415" si="2443">+(DA1653-DA1689)*100/DA973</f>
        <v>#VALUE!</v>
      </c>
      <c r="DB2415" s="190">
        <v>12.455236004537216</v>
      </c>
      <c r="DC2415" s="190">
        <v>13.762233960023716</v>
      </c>
      <c r="DD2415" s="190">
        <v>15.58294576238522</v>
      </c>
      <c r="DE2415" s="190">
        <v>12.934404213906753</v>
      </c>
      <c r="DF2415" s="190">
        <v>14.310682252809618</v>
      </c>
      <c r="DG2415" s="190">
        <v>16.078116712138929</v>
      </c>
      <c r="DH2415" s="190">
        <v>13.113197321683193</v>
      </c>
      <c r="DI2415" s="190">
        <v>14.605387332445272</v>
      </c>
      <c r="DJ2415" s="190">
        <v>16.354265358603399</v>
      </c>
      <c r="DK2415" s="190">
        <v>13.173754361375263</v>
      </c>
      <c r="DL2415" s="190">
        <v>14.410978145112049</v>
      </c>
      <c r="DM2415" s="190">
        <v>16.026921173323423</v>
      </c>
      <c r="DN2415" s="283" t="e">
        <f t="shared" ref="DN2415" si="2444">+(DN1653-DN1689)*100/DN973</f>
        <v>#VALUE!</v>
      </c>
      <c r="DO2415" s="190">
        <v>16.026921173323423</v>
      </c>
      <c r="DP2415" s="190">
        <v>13.611862749399094</v>
      </c>
      <c r="DQ2415" s="190">
        <v>14.480781450324937</v>
      </c>
      <c r="DR2415" s="190">
        <v>16.196584948770195</v>
      </c>
      <c r="DS2415" s="190">
        <v>13.096451050455906</v>
      </c>
      <c r="DT2415" s="190">
        <v>13.77857158530507</v>
      </c>
      <c r="DU2415" s="190">
        <v>14.480185177669789</v>
      </c>
      <c r="DV2415" s="191" t="e">
        <f>+(DV1653-DV1689)*100/DV973</f>
        <v>#VALUE!</v>
      </c>
      <c r="DW2415" s="192" t="e">
        <f>+(DW1653-DW1689)*100/DW973</f>
        <v>#VALUE!</v>
      </c>
      <c r="DX2415" s="193" t="e">
        <f>+(DX1653-DX1689)*100/DX973</f>
        <v>#VALUE!</v>
      </c>
      <c r="DZ2415" s="190" t="e">
        <f>+(DZ1653-DZ1689)*100/DZ973</f>
        <v>#VALUE!</v>
      </c>
      <c r="EC2415" s="190" t="e">
        <f>+(EC1653-EC1689)*100/EC973</f>
        <v>#VALUE!</v>
      </c>
      <c r="EF2415" s="190" t="e">
        <f>+(EF1653-EF1689)*100/EF973</f>
        <v>#VALUE!</v>
      </c>
      <c r="EI2415" s="190" t="e">
        <f>+(EI1653-EI1689)*100/EI973</f>
        <v>#VALUE!</v>
      </c>
      <c r="EL2415" s="190" t="e">
        <f>+(EL1653-EL1689)*100/EL973</f>
        <v>#VALUE!</v>
      </c>
      <c r="EO2415" s="190" t="e">
        <f>+(EO1653-EO1689)*100/EO973</f>
        <v>#VALUE!</v>
      </c>
    </row>
    <row r="2416" spans="1:145" ht="15.5" x14ac:dyDescent="0.35">
      <c r="A2416" s="56"/>
      <c r="B2416" s="102"/>
      <c r="C2416" s="102"/>
      <c r="D2416" s="102"/>
      <c r="E2416" s="102"/>
      <c r="F2416" s="102"/>
      <c r="G2416" s="102"/>
      <c r="H2416" s="102"/>
      <c r="I2416" s="102"/>
      <c r="J2416" s="102"/>
      <c r="K2416" s="102"/>
      <c r="L2416" s="102"/>
      <c r="M2416" s="102"/>
      <c r="N2416" s="102"/>
      <c r="O2416" s="102"/>
      <c r="P2416" s="102"/>
      <c r="Q2416" s="102"/>
      <c r="R2416" s="102"/>
      <c r="S2416" s="102"/>
      <c r="T2416" s="102"/>
      <c r="U2416" s="102"/>
      <c r="V2416" s="102"/>
      <c r="W2416" s="102"/>
      <c r="X2416" s="103"/>
      <c r="Y2416" s="103"/>
      <c r="Z2416" s="102"/>
      <c r="AA2416" s="102"/>
      <c r="AB2416" s="102"/>
      <c r="AC2416" s="102"/>
      <c r="AD2416" s="102"/>
      <c r="AE2416" s="102"/>
      <c r="AF2416" s="102"/>
      <c r="AG2416" s="102"/>
      <c r="AH2416" s="102"/>
      <c r="AI2416" s="102"/>
      <c r="AJ2416" s="103"/>
      <c r="AK2416" s="103"/>
      <c r="AL2416" s="103"/>
      <c r="AM2416" s="103"/>
      <c r="AN2416" s="103"/>
      <c r="AO2416" s="103"/>
      <c r="AP2416" s="103"/>
      <c r="AQ2416" s="103"/>
      <c r="AR2416" s="103"/>
      <c r="AS2416" s="103"/>
      <c r="AT2416" s="103"/>
      <c r="AU2416" s="103"/>
      <c r="AV2416" s="103"/>
      <c r="AW2416" s="103"/>
      <c r="AX2416" s="103"/>
      <c r="AY2416" s="103"/>
      <c r="AZ2416" s="103"/>
      <c r="BA2416" s="103"/>
      <c r="BB2416" s="103"/>
      <c r="BC2416" s="103"/>
      <c r="BD2416" s="103"/>
      <c r="BE2416" s="103"/>
      <c r="BF2416" s="103"/>
      <c r="BG2416" s="103"/>
      <c r="BH2416" s="103"/>
      <c r="BI2416" s="103"/>
      <c r="BJ2416" s="103"/>
      <c r="BK2416" s="103"/>
      <c r="BL2416" s="103"/>
      <c r="BM2416" s="103"/>
      <c r="BN2416" s="103"/>
      <c r="BO2416" s="103"/>
      <c r="BP2416" s="103"/>
      <c r="BQ2416" s="103"/>
      <c r="BR2416" s="103"/>
      <c r="BS2416" s="103"/>
      <c r="BT2416" s="103"/>
      <c r="BU2416" s="103"/>
      <c r="BV2416" s="103"/>
      <c r="BW2416" s="103"/>
      <c r="BX2416" s="103"/>
      <c r="BY2416" s="103"/>
      <c r="BZ2416" s="102"/>
      <c r="CA2416" s="103"/>
      <c r="CB2416" s="103"/>
      <c r="CC2416" s="103"/>
      <c r="CD2416" s="103"/>
      <c r="CE2416" s="103"/>
      <c r="CF2416" s="103"/>
      <c r="CG2416" s="103"/>
      <c r="CH2416" s="103"/>
      <c r="CI2416" s="103"/>
      <c r="CJ2416" s="102"/>
      <c r="CK2416" s="102"/>
      <c r="CL2416" s="103"/>
      <c r="CM2416" s="103"/>
      <c r="CN2416" s="103"/>
      <c r="CO2416" s="103"/>
      <c r="CP2416" s="103"/>
      <c r="CQ2416" s="103"/>
      <c r="CR2416" s="103"/>
      <c r="CS2416" s="103"/>
      <c r="CT2416" s="103"/>
      <c r="CU2416" s="103"/>
      <c r="CV2416" s="103"/>
      <c r="CW2416" s="103"/>
      <c r="CX2416" s="103"/>
      <c r="CY2416" s="103"/>
      <c r="CZ2416" s="103"/>
      <c r="DA2416" s="103"/>
      <c r="DB2416" s="102"/>
      <c r="DC2416" s="102"/>
      <c r="DD2416" s="102"/>
      <c r="DE2416" s="102"/>
      <c r="DF2416" s="102"/>
      <c r="DG2416" s="102"/>
      <c r="DH2416" s="102"/>
      <c r="DI2416" s="102"/>
      <c r="DJ2416" s="102"/>
      <c r="DK2416" s="102"/>
      <c r="DL2416" s="102"/>
      <c r="DM2416" s="102"/>
      <c r="DN2416" s="104"/>
      <c r="DO2416" s="102"/>
      <c r="DP2416" s="102"/>
      <c r="DQ2416" s="102"/>
      <c r="DR2416" s="102"/>
      <c r="DS2416" s="102"/>
      <c r="DT2416" s="102"/>
      <c r="DU2416" s="102"/>
      <c r="DV2416" s="105"/>
      <c r="DW2416" s="106"/>
      <c r="DX2416" s="107"/>
      <c r="DZ2416" s="102"/>
      <c r="EC2416" s="102"/>
      <c r="EF2416" s="102"/>
      <c r="EI2416" s="102"/>
      <c r="EL2416" s="102"/>
      <c r="EO2416" s="102"/>
    </row>
    <row r="2417" spans="1:145" ht="15.5" x14ac:dyDescent="0.35">
      <c r="A2417" s="126" t="s">
        <v>743</v>
      </c>
      <c r="B2417" s="27"/>
      <c r="C2417" s="27"/>
      <c r="D2417" s="27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  <c r="V2417" s="27"/>
      <c r="W2417" s="27"/>
      <c r="X2417" s="160"/>
      <c r="Y2417" s="160"/>
      <c r="Z2417" s="27"/>
      <c r="AA2417" s="27"/>
      <c r="AB2417" s="27"/>
      <c r="AC2417" s="27"/>
      <c r="AD2417" s="27"/>
      <c r="AE2417" s="27"/>
      <c r="AF2417" s="27"/>
      <c r="AG2417" s="27"/>
      <c r="AH2417" s="27"/>
      <c r="AI2417" s="27"/>
      <c r="AJ2417" s="160"/>
      <c r="AK2417" s="160"/>
      <c r="AL2417" s="160"/>
      <c r="AM2417" s="160"/>
      <c r="AN2417" s="160"/>
      <c r="AO2417" s="160"/>
      <c r="AP2417" s="160"/>
      <c r="AQ2417" s="160"/>
      <c r="AR2417" s="160"/>
      <c r="AS2417" s="160"/>
      <c r="AT2417" s="160"/>
      <c r="AU2417" s="160"/>
      <c r="AV2417" s="160"/>
      <c r="AW2417" s="160"/>
      <c r="AX2417" s="160"/>
      <c r="AY2417" s="160"/>
      <c r="AZ2417" s="160"/>
      <c r="BA2417" s="160"/>
      <c r="BB2417" s="160"/>
      <c r="BC2417" s="160"/>
      <c r="BD2417" s="160"/>
      <c r="BE2417" s="160"/>
      <c r="BF2417" s="160"/>
      <c r="BG2417" s="160"/>
      <c r="BH2417" s="160"/>
      <c r="BI2417" s="160"/>
      <c r="BJ2417" s="160"/>
      <c r="BK2417" s="160"/>
      <c r="BL2417" s="160"/>
      <c r="BM2417" s="160"/>
      <c r="BN2417" s="160"/>
      <c r="BO2417" s="160"/>
      <c r="BP2417" s="160"/>
      <c r="BQ2417" s="160"/>
      <c r="BR2417" s="160"/>
      <c r="BS2417" s="160"/>
      <c r="BT2417" s="160"/>
      <c r="BU2417" s="160"/>
      <c r="BV2417" s="160"/>
      <c r="BW2417" s="160"/>
      <c r="BX2417" s="160"/>
      <c r="BY2417" s="160"/>
      <c r="BZ2417" s="27"/>
      <c r="CA2417" s="160"/>
      <c r="CB2417" s="160"/>
      <c r="CC2417" s="160"/>
      <c r="CD2417" s="160"/>
      <c r="CE2417" s="160"/>
      <c r="CF2417" s="160"/>
      <c r="CG2417" s="160"/>
      <c r="CH2417" s="160"/>
      <c r="CI2417" s="160"/>
      <c r="CJ2417" s="27"/>
      <c r="CK2417" s="27"/>
      <c r="CL2417" s="160"/>
      <c r="CM2417" s="160"/>
      <c r="CN2417" s="160"/>
      <c r="CO2417" s="160"/>
      <c r="CP2417" s="160"/>
      <c r="CQ2417" s="160"/>
      <c r="CR2417" s="160"/>
      <c r="CS2417" s="160"/>
      <c r="CT2417" s="160"/>
      <c r="CU2417" s="160"/>
      <c r="CV2417" s="160"/>
      <c r="CW2417" s="160"/>
      <c r="CX2417" s="160"/>
      <c r="CY2417" s="160"/>
      <c r="CZ2417" s="160"/>
      <c r="DA2417" s="160"/>
      <c r="DB2417" s="27"/>
      <c r="DC2417" s="27"/>
      <c r="DD2417" s="27"/>
      <c r="DE2417" s="27"/>
      <c r="DF2417" s="27"/>
      <c r="DG2417" s="27"/>
      <c r="DH2417" s="27"/>
      <c r="DI2417" s="27"/>
      <c r="DJ2417" s="27"/>
      <c r="DK2417" s="27"/>
      <c r="DL2417" s="27"/>
      <c r="DM2417" s="27"/>
      <c r="DN2417" s="161"/>
      <c r="DO2417" s="27"/>
      <c r="DP2417" s="27"/>
      <c r="DQ2417" s="27"/>
      <c r="DR2417" s="27"/>
      <c r="DS2417" s="27"/>
      <c r="DT2417" s="27"/>
      <c r="DU2417" s="27"/>
      <c r="DV2417" s="162"/>
      <c r="DW2417" s="163"/>
      <c r="DX2417" s="164"/>
      <c r="DZ2417" s="27"/>
      <c r="EC2417" s="27"/>
      <c r="EF2417" s="27"/>
      <c r="EI2417" s="27"/>
      <c r="EL2417" s="27"/>
      <c r="EO2417" s="27"/>
    </row>
    <row r="2418" spans="1:145" ht="15.5" x14ac:dyDescent="0.35">
      <c r="A2418" s="56" t="s">
        <v>482</v>
      </c>
      <c r="B2418" s="102" t="e">
        <f>([2]CAMEROUN!C2554+[2]CAMEROUN!D2554)/2</f>
        <v>#VALUE!</v>
      </c>
      <c r="C2418" s="102" t="e">
        <f>([2]CAMEROUN!D2554+[2]CAMEROUN!E2554)/2</f>
        <v>#VALUE!</v>
      </c>
      <c r="D2418" s="102">
        <f>([2]CAMEROUN!E2554+[2]CAMEROUN!F2554)/2</f>
        <v>39.313761708085252</v>
      </c>
      <c r="E2418" s="102">
        <f>([2]CAMEROUN!F2554+[2]CAMEROUN!G2554)/2</f>
        <v>44.051154901776329</v>
      </c>
      <c r="F2418" s="102">
        <f>([2]CAMEROUN!G2554+[2]CAMEROUN!H2554)/2</f>
        <v>49.463798899753399</v>
      </c>
      <c r="G2418" s="102">
        <f>([2]CAMEROUN!H2554+[2]CAMEROUN!I2554)/2</f>
        <v>52.360484573220234</v>
      </c>
      <c r="H2418" s="102">
        <f>([2]CAMEROUN!I2554+[2]CAMEROUN!J2554)/2</f>
        <v>88.72542997462584</v>
      </c>
      <c r="I2418" s="102">
        <f>([2]CAMEROUN!J2554+[2]CAMEROUN!K2554)/2</f>
        <v>109.21768166220313</v>
      </c>
      <c r="J2418" s="102">
        <f>([2]CAMEROUN!K2554+[2]CAMEROUN!L2554)/2</f>
        <v>94.236519132448052</v>
      </c>
      <c r="K2418" s="102">
        <f>([2]CAMEROUN!L2554+[2]CAMEROUN!M2554)/2</f>
        <v>84.045250446697793</v>
      </c>
      <c r="L2418" s="102">
        <f>([2]CAMEROUN!M2554+[2]CAMEROUN!N2554)/2</f>
        <v>70.414277746930878</v>
      </c>
      <c r="M2418" s="102">
        <f>([2]CAMEROUN!N2554+[2]CAMEROUN!O2554)/2</f>
        <v>67.93626765050135</v>
      </c>
      <c r="N2418" s="102">
        <f>([2]CAMEROUN!O2554+[2]CAMEROUN!P2554)/2</f>
        <v>46.278612238531181</v>
      </c>
      <c r="O2418" s="102">
        <f>([2]CAMEROUN!P2554+[2]CAMEROUN!Q2554)/2</f>
        <v>29.417473988613409</v>
      </c>
      <c r="P2418" s="102">
        <f>[2]CAMEROUN!AH2554</f>
        <v>39.185057930483417</v>
      </c>
      <c r="Q2418" s="102">
        <f>[2]CAMEROUN!AI2554</f>
        <v>34.034395473496126</v>
      </c>
      <c r="R2418" s="102">
        <f>[2]CAMEROUN!AJ2554</f>
        <v>35.961857258123679</v>
      </c>
      <c r="S2418" s="102">
        <f>[2]CAMEROUN!AK2554</f>
        <v>33.046261717856872</v>
      </c>
      <c r="T2418" s="102">
        <f>[2]CAMEROUN!AL2554</f>
        <v>24.456176059025573</v>
      </c>
      <c r="U2418" s="102">
        <f>[2]CAMEROUN!AM2554</f>
        <v>124.85678965178469</v>
      </c>
      <c r="V2418" s="102">
        <f>[2]CAMEROUN!AN2554</f>
        <v>5.2366357069143437</v>
      </c>
      <c r="W2418" s="102">
        <f>[2]CAMEROUN!AO2554</f>
        <v>4.9538190798324786</v>
      </c>
      <c r="X2418" s="103">
        <f>[2]CAMEROUN!AP2554</f>
        <v>7.1544356503969997</v>
      </c>
      <c r="Y2418" s="103">
        <f>[2]CAMEROUN!AQ2554</f>
        <v>7.1608283336558927</v>
      </c>
      <c r="Z2418" s="102">
        <f>[2]CAMEROUN!AR2554</f>
        <v>3.9771997215892894</v>
      </c>
      <c r="AA2418" s="102">
        <f>[2]CAMEROUN!AS2554</f>
        <v>4.1644484575414751</v>
      </c>
      <c r="AB2418" s="102">
        <v>3.8241074347738153</v>
      </c>
      <c r="AC2418" s="102">
        <v>3.417020287281594</v>
      </c>
      <c r="AD2418" s="102">
        <v>3.6688894760150301</v>
      </c>
      <c r="AE2418" s="102">
        <f>[2]CAMEROUN!AT2554</f>
        <v>4.0762207826646968</v>
      </c>
      <c r="AF2418" s="102">
        <v>3.5698360761725221</v>
      </c>
      <c r="AG2418" s="102">
        <v>3.6668126700152754</v>
      </c>
      <c r="AH2418" s="102">
        <v>3.9165769820721223</v>
      </c>
      <c r="AI2418" s="102">
        <v>4.0416930954286912</v>
      </c>
      <c r="AJ2418" s="103">
        <f>[2]CAMEROUN!AU2554</f>
        <v>4.9562472947626617</v>
      </c>
      <c r="AK2418" s="103">
        <v>4.1531535038640923</v>
      </c>
      <c r="AL2418" s="103">
        <v>4.0791105239100105</v>
      </c>
      <c r="AM2418" s="103">
        <v>4.7974092732526046</v>
      </c>
      <c r="AN2418" s="103">
        <v>4.8045404905501492</v>
      </c>
      <c r="AO2418" s="103">
        <f>[2]CAMEROUN!AV2554</f>
        <v>4.3862499187731494</v>
      </c>
      <c r="AP2418" s="103">
        <v>11.409161083783076</v>
      </c>
      <c r="AQ2418" s="103">
        <v>11.120065316594381</v>
      </c>
      <c r="AR2418" s="103">
        <v>10.84058301917829</v>
      </c>
      <c r="AS2418" s="103">
        <f>[2]CAMEROUN!AZ2554</f>
        <v>8.6735419630156478</v>
      </c>
      <c r="AT2418" s="103">
        <v>10.028492111977677</v>
      </c>
      <c r="AU2418" s="103">
        <v>10.784564955840903</v>
      </c>
      <c r="AV2418" s="103">
        <v>12.286201663559289</v>
      </c>
      <c r="AW2418" s="103">
        <v>12.15163989962207</v>
      </c>
      <c r="AX2418" s="103">
        <f>[2]CAMEROUN!BE2554</f>
        <v>8.8494706675216257</v>
      </c>
      <c r="AY2418" s="103"/>
      <c r="AZ2418" s="103">
        <v>11.260237108846397</v>
      </c>
      <c r="BA2418" s="103">
        <v>10.995520994912981</v>
      </c>
      <c r="BB2418" s="103">
        <v>10.337158698629175</v>
      </c>
      <c r="BC2418" s="103">
        <v>10.500349628048372</v>
      </c>
      <c r="BD2418" s="103">
        <v>11.400992574163995</v>
      </c>
      <c r="BE2418" s="103">
        <v>11.400992574163995</v>
      </c>
      <c r="BF2418" s="103">
        <f>[2]CAMEROUN!BL2554</f>
        <v>10.816054485127191</v>
      </c>
      <c r="BG2418" s="103">
        <v>13.061821231551242</v>
      </c>
      <c r="BH2418" s="103">
        <v>13.426579171823805</v>
      </c>
      <c r="BI2418" s="103">
        <v>15.042300548736858</v>
      </c>
      <c r="BJ2418" s="103">
        <v>15.271902922607053</v>
      </c>
      <c r="BK2418" s="103">
        <v>16.711970144626989</v>
      </c>
      <c r="BL2418" s="103">
        <v>16.857387548578522</v>
      </c>
      <c r="BM2418" s="103">
        <v>13.554496989130815</v>
      </c>
      <c r="BN2418" s="103">
        <v>13.671159002067135</v>
      </c>
      <c r="BO2418" s="103">
        <f>[2]CAMEROUN!BU2554</f>
        <v>14.048319004690413</v>
      </c>
      <c r="BP2418" s="103">
        <v>12.262090490184134</v>
      </c>
      <c r="BQ2418" s="103">
        <v>17.044633494142477</v>
      </c>
      <c r="BR2418" s="103">
        <v>17.889109074087724</v>
      </c>
      <c r="BS2418" s="103">
        <v>18.242413652747363</v>
      </c>
      <c r="BT2418" s="103">
        <v>16.929830642223234</v>
      </c>
      <c r="BU2418" s="103">
        <v>17.507231119755836</v>
      </c>
      <c r="BV2418" s="103">
        <v>20.512534765674758</v>
      </c>
      <c r="BW2418" s="103">
        <v>15.972396742515782</v>
      </c>
      <c r="BX2418" s="103">
        <v>16.006053877827277</v>
      </c>
      <c r="BY2418" s="103">
        <v>17.450792714221283</v>
      </c>
      <c r="BZ2418" s="102">
        <v>16.095116833331652</v>
      </c>
      <c r="CA2418" s="103">
        <f>[2]CAMEROUN!CG2554</f>
        <v>15.190144010864477</v>
      </c>
      <c r="CB2418" s="103">
        <v>14.149569755538915</v>
      </c>
      <c r="CC2418" s="103">
        <v>14.224422047095342</v>
      </c>
      <c r="CD2418" s="103">
        <v>14.791837560742822</v>
      </c>
      <c r="CE2418" s="103">
        <v>28.439729598452214</v>
      </c>
      <c r="CF2418" s="103">
        <v>28.541476534681927</v>
      </c>
      <c r="CG2418" s="103">
        <v>30.500257728981182</v>
      </c>
      <c r="CH2418" s="103">
        <v>27.855188425071642</v>
      </c>
      <c r="CI2418" s="103">
        <v>28.4481578679775</v>
      </c>
      <c r="CJ2418" s="102">
        <v>29.542400909226853</v>
      </c>
      <c r="CK2418" s="102">
        <v>29.769201026704128</v>
      </c>
      <c r="CL2418" s="103">
        <f>[2]CAMEROUN!CR2554</f>
        <v>28.757291547523732</v>
      </c>
      <c r="CM2418" s="103">
        <v>16.806994266830984</v>
      </c>
      <c r="CN2418" s="103">
        <v>17.699695540648719</v>
      </c>
      <c r="CO2418" s="103">
        <v>17.444181578174472</v>
      </c>
      <c r="CP2418" s="103">
        <v>16.208343111626217</v>
      </c>
      <c r="CQ2418" s="103">
        <v>17.522973196344367</v>
      </c>
      <c r="CR2418" s="103">
        <v>18.550717470570177</v>
      </c>
      <c r="CS2418" s="103">
        <v>15.372722416026502</v>
      </c>
      <c r="CT2418" s="103">
        <v>16.32388943861287</v>
      </c>
      <c r="CU2418" s="103">
        <v>17.976685615383456</v>
      </c>
      <c r="CV2418" s="103">
        <v>16.170411431401607</v>
      </c>
      <c r="CW2418" s="103">
        <v>16.465730190877284</v>
      </c>
      <c r="CX2418" s="103">
        <v>16.46926174354719</v>
      </c>
      <c r="CY2418" s="103">
        <v>16.450677763714797</v>
      </c>
      <c r="CZ2418" s="103">
        <v>16.980855131691314</v>
      </c>
      <c r="DA2418" s="103">
        <f>[2]CAMEROUN!DD2554</f>
        <v>15.678465627584272</v>
      </c>
      <c r="DB2418" s="102">
        <v>18.33484355662593</v>
      </c>
      <c r="DC2418" s="102">
        <v>18.942843769790297</v>
      </c>
      <c r="DD2418" s="102">
        <v>18.942843769790297</v>
      </c>
      <c r="DE2418" s="102">
        <v>18.426388158700423</v>
      </c>
      <c r="DF2418" s="102">
        <v>18.968802226744291</v>
      </c>
      <c r="DG2418" s="102">
        <v>19.996291583053296</v>
      </c>
      <c r="DH2418" s="102">
        <v>17.387689858298689</v>
      </c>
      <c r="DI2418" s="102">
        <v>17.951613850273564</v>
      </c>
      <c r="DJ2418" s="102">
        <v>19.003775247092197</v>
      </c>
      <c r="DK2418" s="102">
        <v>17.642967322089657</v>
      </c>
      <c r="DL2418" s="102">
        <v>18.029580313677872</v>
      </c>
      <c r="DM2418" s="102">
        <v>18.950261297232565</v>
      </c>
      <c r="DN2418" s="104">
        <f>[2]CAMEROUN!DQ2554</f>
        <v>18.871056969462742</v>
      </c>
      <c r="DO2418" s="102">
        <v>18.950261297232565</v>
      </c>
      <c r="DP2418" s="102">
        <v>15.653128014971729</v>
      </c>
      <c r="DQ2418" s="102">
        <v>15.910752647970243</v>
      </c>
      <c r="DR2418" s="102">
        <v>16.407485744376622</v>
      </c>
      <c r="DS2418" s="102">
        <v>14.964707797551211</v>
      </c>
      <c r="DT2418" s="102">
        <v>15.277876781176939</v>
      </c>
      <c r="DU2418" s="102">
        <v>15.196521933843277</v>
      </c>
      <c r="DV2418" s="105">
        <f>[2]CAMEROUN!EA2554</f>
        <v>13.704974290647334</v>
      </c>
      <c r="DW2418" s="106">
        <f>[2]CAMEROUN!EB2554</f>
        <v>13.945871720224391</v>
      </c>
      <c r="DX2418" s="107">
        <f>[2]CAMEROUN!EC2554</f>
        <v>13.981776317669761</v>
      </c>
      <c r="DZ2418" s="102">
        <f>[2]CAMEROUN!EE2554</f>
        <v>14.594353022738632</v>
      </c>
      <c r="EC2418" s="102">
        <f>[2]CAMEROUN!EH2554</f>
        <v>11.951119715318699</v>
      </c>
      <c r="EF2418" s="102">
        <f>[2]CAMEROUN!EK2554</f>
        <v>13.520970251446117</v>
      </c>
      <c r="EI2418" s="102">
        <f>[2]CAMEROUN!EN2554</f>
        <v>12.599840845395054</v>
      </c>
      <c r="EL2418" s="102">
        <f>[2]CAMEROUN!EQ2554</f>
        <v>11.36885803452488</v>
      </c>
      <c r="EO2418" s="102">
        <f>[2]CAMEROUN!ET2554</f>
        <v>11.41747923648073</v>
      </c>
    </row>
    <row r="2419" spans="1:145" ht="15.5" x14ac:dyDescent="0.35">
      <c r="A2419" s="56" t="s">
        <v>488</v>
      </c>
      <c r="B2419" s="102">
        <f>[7]RCA!D2276</f>
        <v>29.94231777661248</v>
      </c>
      <c r="C2419" s="102">
        <f>[7]RCA!E2276</f>
        <v>34.777258183608176</v>
      </c>
      <c r="D2419" s="102">
        <f>[7]RCA!F2276</f>
        <v>32.646048109965633</v>
      </c>
      <c r="E2419" s="102">
        <f>[7]RCA!G2276</f>
        <v>26.694425167707607</v>
      </c>
      <c r="F2419" s="102">
        <f>[7]RCA!H2276</f>
        <v>28.329704852977649</v>
      </c>
      <c r="G2419" s="102">
        <f>[7]RCA!I2276</f>
        <v>31.412991939307727</v>
      </c>
      <c r="H2419" s="102">
        <f>[7]RCA!J2276</f>
        <v>38.422221438894567</v>
      </c>
      <c r="I2419" s="102">
        <f>[7]RCA!K2276</f>
        <v>48.545059411250037</v>
      </c>
      <c r="J2419" s="102">
        <f>[7]RCA!L2276</f>
        <v>37.864077669902919</v>
      </c>
      <c r="K2419" s="102">
        <f>[7]RCA!M2276</f>
        <v>61.228398515437554</v>
      </c>
      <c r="L2419" s="102">
        <f>[7]RCA!N2276</f>
        <v>40.188017753778453</v>
      </c>
      <c r="M2419" s="102">
        <f>[7]RCA!O2276</f>
        <v>30.979691667857011</v>
      </c>
      <c r="N2419" s="102">
        <f>[7]RCA!P2276</f>
        <v>36.452055711798593</v>
      </c>
      <c r="O2419" s="102">
        <f>[7]RCA!Q2276</f>
        <v>39.413984848234762</v>
      </c>
      <c r="P2419" s="102">
        <f>[7]RCA!R2276</f>
        <v>37.576800528932203</v>
      </c>
      <c r="Q2419" s="102">
        <f>[7]RCA!S2276</f>
        <v>35.285282475889055</v>
      </c>
      <c r="R2419" s="102">
        <f>[7]RCA!T2276</f>
        <v>45.475563080525461</v>
      </c>
      <c r="S2419" s="102">
        <f>[7]RCA!U2276</f>
        <v>38.311929790077777</v>
      </c>
      <c r="T2419" s="102">
        <f>[7]RCA!V2276</f>
        <v>30.048909464142632</v>
      </c>
      <c r="U2419" s="102">
        <f>[7]RCA!W2276</f>
        <v>139.96217214738081</v>
      </c>
      <c r="V2419" s="102">
        <f>[7]RCA!X2276</f>
        <v>80.970501636109503</v>
      </c>
      <c r="W2419" s="102">
        <f>[7]RCA!Y2276</f>
        <v>55.417925129990053</v>
      </c>
      <c r="X2419" s="103">
        <f>[7]RCA!Z2276</f>
        <v>250.78045992760406</v>
      </c>
      <c r="Y2419" s="103">
        <f>[7]RCA!AA2276</f>
        <v>17.284753777140146</v>
      </c>
      <c r="Z2419" s="102">
        <f>[7]RCA!AB2276</f>
        <v>15.136810991960846</v>
      </c>
      <c r="AA2419" s="102">
        <f>[7]RCA!AC2276</f>
        <v>8.4475899843505466</v>
      </c>
      <c r="AB2419" s="102">
        <v>6.1774792168881865</v>
      </c>
      <c r="AC2419" s="102">
        <v>10.285154183130331</v>
      </c>
      <c r="AD2419" s="102">
        <v>10.212017442783534</v>
      </c>
      <c r="AE2419" s="102">
        <f>[7]RCA!AD2276</f>
        <v>17.490411116301434</v>
      </c>
      <c r="AF2419" s="102">
        <v>12.056727244747984</v>
      </c>
      <c r="AG2419" s="102">
        <v>17.880455592488961</v>
      </c>
      <c r="AH2419" s="102">
        <v>19.392254342500134</v>
      </c>
      <c r="AI2419" s="102">
        <v>19.523429178681109</v>
      </c>
      <c r="AJ2419" s="103">
        <f>[7]RCA!AE2276</f>
        <v>21.580507210303466</v>
      </c>
      <c r="AK2419" s="103">
        <v>14.193487120182374</v>
      </c>
      <c r="AL2419" s="103">
        <v>21.370941701880245</v>
      </c>
      <c r="AM2419" s="103">
        <v>22.252757804326219</v>
      </c>
      <c r="AN2419" s="103">
        <v>22.252757804326219</v>
      </c>
      <c r="AO2419" s="103">
        <f>[7]RCA!AF2276</f>
        <v>15.508030075187973</v>
      </c>
      <c r="AP2419" s="103">
        <v>17.483079402385144</v>
      </c>
      <c r="AQ2419" s="103">
        <v>17.13886171251562</v>
      </c>
      <c r="AR2419" s="103">
        <v>16.823589239613</v>
      </c>
      <c r="AS2419" s="103">
        <f>[7]RCA!AJ2276</f>
        <v>19.568201944885679</v>
      </c>
      <c r="AT2419" s="103">
        <v>6.4888824121822255</v>
      </c>
      <c r="AU2419" s="103">
        <v>5.8049805012533371</v>
      </c>
      <c r="AV2419" s="103">
        <v>5.6243800308260985</v>
      </c>
      <c r="AW2419" s="103">
        <v>5.6243800308260985</v>
      </c>
      <c r="AX2419" s="103">
        <f>[7]RCA!AO2276</f>
        <v>4.1721046663386039</v>
      </c>
      <c r="AY2419" s="103"/>
      <c r="AZ2419" s="103">
        <v>8.7867251889649136</v>
      </c>
      <c r="BA2419" s="103">
        <v>11.520899934639145</v>
      </c>
      <c r="BB2419" s="103">
        <v>7.0295892911892572</v>
      </c>
      <c r="BC2419" s="103">
        <v>8.3459610737074286</v>
      </c>
      <c r="BD2419" s="103">
        <v>6.5608715970618503</v>
      </c>
      <c r="BE2419" s="103">
        <v>7.5000718765485361</v>
      </c>
      <c r="BF2419" s="103">
        <f>[7]RCA!AV2276</f>
        <v>7.3852527442076807</v>
      </c>
      <c r="BG2419" s="103">
        <v>5.7511624474106622</v>
      </c>
      <c r="BH2419" s="103">
        <v>5.8306621067875737</v>
      </c>
      <c r="BI2419" s="103">
        <v>5.3934811846696169</v>
      </c>
      <c r="BJ2419" s="103">
        <v>6.1350147837785407</v>
      </c>
      <c r="BK2419" s="103">
        <v>5.8686293491302779</v>
      </c>
      <c r="BL2419" s="103">
        <v>6.04363348082172</v>
      </c>
      <c r="BM2419" s="103">
        <v>5.8686122927148014</v>
      </c>
      <c r="BN2419" s="103">
        <v>6.0436337296719165</v>
      </c>
      <c r="BO2419" s="103">
        <f>[7]RCA!BE2276</f>
        <v>6.6340727319426653</v>
      </c>
      <c r="BP2419" s="103">
        <v>6.5641004703346963</v>
      </c>
      <c r="BQ2419" s="103">
        <v>6.5641004703346963</v>
      </c>
      <c r="BR2419" s="103">
        <v>7.9901870075992463</v>
      </c>
      <c r="BS2419" s="103">
        <v>8.5950108842070332</v>
      </c>
      <c r="BT2419" s="103">
        <v>7.4283202492520601</v>
      </c>
      <c r="BU2419" s="103">
        <v>7.7301647903748103</v>
      </c>
      <c r="BV2419" s="103">
        <v>9.0080208172312766</v>
      </c>
      <c r="BW2419" s="103">
        <v>7.4862246791472717</v>
      </c>
      <c r="BX2419" s="103">
        <v>7.594754684979768</v>
      </c>
      <c r="BY2419" s="103">
        <v>11.011391279381021</v>
      </c>
      <c r="BZ2419" s="102">
        <v>7.972694570406313</v>
      </c>
      <c r="CA2419" s="103">
        <f>[7]RCA!BQ2276</f>
        <v>5.6483691328560068</v>
      </c>
      <c r="CB2419" s="103">
        <v>3.6462194153009517</v>
      </c>
      <c r="CC2419" s="103">
        <v>3.6981305279663075</v>
      </c>
      <c r="CD2419" s="103">
        <v>3.7958656478726684</v>
      </c>
      <c r="CE2419" s="103">
        <v>3.089509377662131</v>
      </c>
      <c r="CF2419" s="103">
        <v>3.159723162357019</v>
      </c>
      <c r="CG2419" s="103">
        <v>3.2536777021070646</v>
      </c>
      <c r="CH2419" s="103">
        <v>3.0189264367459905</v>
      </c>
      <c r="CI2419" s="103">
        <v>3.0726847018253065</v>
      </c>
      <c r="CJ2419" s="102">
        <v>2.9751900808527143</v>
      </c>
      <c r="CK2419" s="102">
        <v>3.0155735946302236</v>
      </c>
      <c r="CL2419" s="103">
        <f>[7]RCA!CB2275</f>
        <v>3.0023432263270169</v>
      </c>
      <c r="CM2419" s="103">
        <v>3.1747050842720572</v>
      </c>
      <c r="CN2419" s="103">
        <v>3.4927058768995738</v>
      </c>
      <c r="CO2419" s="103">
        <v>3.4762064406031254</v>
      </c>
      <c r="CP2419" s="103">
        <v>3.4152652031585822</v>
      </c>
      <c r="CQ2419" s="103">
        <v>3.4870373012574487</v>
      </c>
      <c r="CR2419" s="103">
        <v>3.6228636052818133</v>
      </c>
      <c r="CS2419" s="103">
        <v>3.706665714445176</v>
      </c>
      <c r="CT2419" s="103">
        <v>3.5049631048735375</v>
      </c>
      <c r="CU2419" s="103">
        <v>3.3754156964565665</v>
      </c>
      <c r="CV2419" s="103">
        <v>3.6424279409204634</v>
      </c>
      <c r="CW2419" s="103">
        <v>3.4916640240707162</v>
      </c>
      <c r="CX2419" s="103">
        <v>3.6440368557107958</v>
      </c>
      <c r="CY2419" s="103">
        <v>3.4868278326027999</v>
      </c>
      <c r="CZ2419" s="103">
        <v>3.3900617889961437</v>
      </c>
      <c r="DA2419" s="103">
        <f>[7]RCA!CN2275</f>
        <v>5.0204847205251166</v>
      </c>
      <c r="DB2419" s="102">
        <v>2.0423669070790642</v>
      </c>
      <c r="DC2419" s="102">
        <v>2.0298047492973703</v>
      </c>
      <c r="DD2419" s="102">
        <v>2.0199403066756467</v>
      </c>
      <c r="DE2419" s="102">
        <v>2.1417264503545455</v>
      </c>
      <c r="DF2419" s="102">
        <v>2.1237782967588141</v>
      </c>
      <c r="DG2419" s="102">
        <v>2.1187159673193632</v>
      </c>
      <c r="DH2419" s="102">
        <v>1.5570390590049337</v>
      </c>
      <c r="DI2419" s="102">
        <v>1.4886379479951841</v>
      </c>
      <c r="DJ2419" s="102">
        <v>1.4666896841188264</v>
      </c>
      <c r="DK2419" s="102">
        <v>1.4951404479160126</v>
      </c>
      <c r="DL2419" s="102">
        <v>1.4848447256941932</v>
      </c>
      <c r="DM2419" s="102">
        <v>1.4595771747792692</v>
      </c>
      <c r="DN2419" s="104">
        <f>[7]RCA!DA2275</f>
        <v>2.5433115792137184</v>
      </c>
      <c r="DO2419" s="102">
        <v>1.4595771747792692</v>
      </c>
      <c r="DP2419" s="102">
        <v>2.1907878953512241</v>
      </c>
      <c r="DQ2419" s="102">
        <v>2.2749273260738119</v>
      </c>
      <c r="DR2419" s="102">
        <v>2.352120779280904</v>
      </c>
      <c r="DS2419" s="102">
        <v>2.2530472796363483</v>
      </c>
      <c r="DT2419" s="102">
        <v>2.3221311559560189</v>
      </c>
      <c r="DU2419" s="102">
        <v>2.3502326619148457</v>
      </c>
      <c r="DV2419" s="105">
        <f>[7]RCA!DN2275</f>
        <v>2.4193474165426672</v>
      </c>
      <c r="DW2419" s="106">
        <f>[7]RCA!DM2275</f>
        <v>2.3605277553735817</v>
      </c>
      <c r="DX2419" s="107">
        <f>[7]RCA!DN2275</f>
        <v>2.4193474165426672</v>
      </c>
      <c r="DZ2419" s="102">
        <f>[7]RCA!DP2275</f>
        <v>2.4951240987097112</v>
      </c>
      <c r="EC2419" s="102">
        <f>[7]RCA!DS2275</f>
        <v>2.9173415342450251</v>
      </c>
      <c r="EF2419" s="102">
        <f>[7]RCA!DV2275</f>
        <v>2.8287096230213931</v>
      </c>
      <c r="EI2419" s="102">
        <f>[7]RCA!DY2275</f>
        <v>2.7327242890419661</v>
      </c>
      <c r="EL2419" s="102">
        <f>[7]RCA!EB2275</f>
        <v>2.633954307456853</v>
      </c>
      <c r="EO2419" s="102">
        <f>[7]RCA!EE2275</f>
        <v>2.5316526599595788</v>
      </c>
    </row>
    <row r="2420" spans="1:145" ht="15.5" x14ac:dyDescent="0.35">
      <c r="A2420" s="56" t="s">
        <v>483</v>
      </c>
      <c r="B2420" s="190">
        <f>[3]CONGO!D2307</f>
        <v>74.019245003700959</v>
      </c>
      <c r="C2420" s="190">
        <f>[3]CONGO!E2307</f>
        <v>65.812650120096066</v>
      </c>
      <c r="D2420" s="190">
        <f>[3]CONGO!F2307</f>
        <v>46.878751500600238</v>
      </c>
      <c r="E2420" s="190">
        <f>[3]CONGO!G2307</f>
        <v>53.278290432248667</v>
      </c>
      <c r="F2420" s="190">
        <f>[3]CONGO!H2307</f>
        <v>35.760030357874982</v>
      </c>
      <c r="G2420" s="190">
        <f>[3]CONGO!I2307</f>
        <v>56.357433785120911</v>
      </c>
      <c r="H2420" s="190">
        <f>[3]CONGO!J2307</f>
        <v>113.21431132143114</v>
      </c>
      <c r="I2420" s="190">
        <f>[3]CONGO!K2307</f>
        <v>129.74686418586907</v>
      </c>
      <c r="J2420" s="190">
        <f>[3]CONGO!L2307</f>
        <v>146.29158061476147</v>
      </c>
      <c r="K2420" s="190">
        <f>[3]CONGO!M2307</f>
        <v>96.494490223327006</v>
      </c>
      <c r="L2420" s="190">
        <f>[3]CONGO!N2307</f>
        <v>99.974130031648414</v>
      </c>
      <c r="M2420" s="190">
        <f>[3]CONGO!O2307</f>
        <v>164.47134743871112</v>
      </c>
      <c r="N2420" s="190">
        <f>[3]CONGO!P2307</f>
        <v>98.491479967450999</v>
      </c>
      <c r="O2420" s="190">
        <f>[3]CONGO!Q2307</f>
        <v>73.333974995104583</v>
      </c>
      <c r="P2420" s="190">
        <f>[3]CONGO!R2307</f>
        <v>60.161102398721155</v>
      </c>
      <c r="Q2420" s="190">
        <f>[3]CONGO!S2307</f>
        <v>73.823126062650019</v>
      </c>
      <c r="R2420" s="190">
        <f>[3]CONGO!T2307</f>
        <v>43.686298235418469</v>
      </c>
      <c r="S2420" s="190">
        <f>[3]CONGO!U2307</f>
        <v>40.59677100244194</v>
      </c>
      <c r="T2420" s="190">
        <f>[3]CONGO!V2307</f>
        <v>33.039225637640911</v>
      </c>
      <c r="U2420" s="190">
        <f>[3]CONGO!W2307</f>
        <v>25.339285989775036</v>
      </c>
      <c r="V2420" s="190">
        <f>[3]CONGO!X2307</f>
        <v>20.578917870139755</v>
      </c>
      <c r="W2420" s="190">
        <f>[3]CONGO!Y2307</f>
        <v>12.7274727182931</v>
      </c>
      <c r="X2420" s="189">
        <f>[3]CONGO!Z2307</f>
        <v>13.081519186947618</v>
      </c>
      <c r="Y2420" s="189">
        <f>[3]CONGO!AA2307</f>
        <v>53.539102320273869</v>
      </c>
      <c r="Z2420" s="190">
        <f>[3]CONGO!AB2307</f>
        <v>3.3837193031553907</v>
      </c>
      <c r="AA2420" s="190">
        <f>[3]CONGO!AC2307</f>
        <v>2.8575027639525987</v>
      </c>
      <c r="AB2420" s="190">
        <v>5.1861628655607968</v>
      </c>
      <c r="AC2420" s="190">
        <v>4.7298227188844342</v>
      </c>
      <c r="AD2420" s="190">
        <v>4.7891352684758557</v>
      </c>
      <c r="AE2420" s="190">
        <f>[3]CONGO!AH2307</f>
        <v>4.1053456759240099</v>
      </c>
      <c r="AF2420" s="190">
        <v>5.5407121037569569</v>
      </c>
      <c r="AG2420" s="190">
        <v>6.1335664383826716</v>
      </c>
      <c r="AH2420" s="190">
        <v>6.2926180013970265</v>
      </c>
      <c r="AI2420" s="190">
        <v>6.6098650963659802</v>
      </c>
      <c r="AJ2420" s="189">
        <f>[3]CONGO!AM2307</f>
        <v>7.3303304957342785</v>
      </c>
      <c r="AK2420" s="189">
        <v>6.8701798834781211</v>
      </c>
      <c r="AL2420" s="189">
        <v>7.9326295216958096</v>
      </c>
      <c r="AM2420" s="189">
        <v>8.4777550500969507</v>
      </c>
      <c r="AN2420" s="189">
        <v>8.5286125530713406</v>
      </c>
      <c r="AO2420" s="189">
        <f>[3]CONGO!AR2307</f>
        <v>18.023482733503542</v>
      </c>
      <c r="AP2420" s="189">
        <v>12.504363077959596</v>
      </c>
      <c r="AQ2420" s="189">
        <v>15.849367427043051</v>
      </c>
      <c r="AR2420" s="189">
        <v>14.2459510226501</v>
      </c>
      <c r="AS2420" s="189">
        <f>[3]CONGO!AV2307</f>
        <v>23.2527759634226</v>
      </c>
      <c r="AT2420" s="189">
        <v>29.327524035281343</v>
      </c>
      <c r="AU2420" s="189">
        <v>24.614726399507138</v>
      </c>
      <c r="AV2420" s="189">
        <v>59.16599513795164</v>
      </c>
      <c r="AW2420" s="189">
        <v>61.012723093783869</v>
      </c>
      <c r="AX2420" s="189">
        <f>[3]CONGO!BA2307</f>
        <v>29.139717314487633</v>
      </c>
      <c r="AY2420" s="189"/>
      <c r="AZ2420" s="189">
        <v>47.00855146944361</v>
      </c>
      <c r="BA2420" s="189">
        <v>54.207720273086736</v>
      </c>
      <c r="BB2420" s="189">
        <v>31.517929598518535</v>
      </c>
      <c r="BC2420" s="189">
        <v>32.443502226656499</v>
      </c>
      <c r="BD2420" s="189">
        <v>31.493275233280482</v>
      </c>
      <c r="BE2420" s="189">
        <v>33.58033933879446</v>
      </c>
      <c r="BF2420" s="189">
        <f>[3]CONGO!BI2307</f>
        <v>35.35224737009883</v>
      </c>
      <c r="BG2420" s="189">
        <v>29.229964621155879</v>
      </c>
      <c r="BH2420" s="189">
        <v>30.350143521483613</v>
      </c>
      <c r="BI2420" s="189">
        <v>22.928016579139189</v>
      </c>
      <c r="BJ2420" s="189">
        <v>25.801848071433614</v>
      </c>
      <c r="BK2420" s="189">
        <v>35.927969240238497</v>
      </c>
      <c r="BL2420" s="189">
        <v>40.680299907712865</v>
      </c>
      <c r="BM2420" s="189">
        <v>37.80762758999326</v>
      </c>
      <c r="BN2420" s="189">
        <v>42.862642219764332</v>
      </c>
      <c r="BO2420" s="189">
        <f>[3]CONGO!BR2307</f>
        <v>53.387629562976613</v>
      </c>
      <c r="BP2420" s="189">
        <v>31.716169965163914</v>
      </c>
      <c r="BQ2420" s="189">
        <v>31.716169965163914</v>
      </c>
      <c r="BR2420" s="189">
        <v>58.225748368824391</v>
      </c>
      <c r="BS2420" s="189">
        <v>94.040343265548088</v>
      </c>
      <c r="BT2420" s="189">
        <v>74.504931043563431</v>
      </c>
      <c r="BU2420" s="189">
        <v>94.545679857130949</v>
      </c>
      <c r="BV2420" s="189">
        <v>135.69735789840229</v>
      </c>
      <c r="BW2420" s="189">
        <v>58.106217231642511</v>
      </c>
      <c r="BX2420" s="189">
        <v>59.3238360179094</v>
      </c>
      <c r="BY2420" s="189">
        <v>65.194587379823929</v>
      </c>
      <c r="BZ2420" s="190">
        <v>93.801373599609633</v>
      </c>
      <c r="CA2420" s="189">
        <f>[3]CONGO!CD2307</f>
        <v>37.448942563902392</v>
      </c>
      <c r="CB2420" s="189">
        <v>35.877951593193522</v>
      </c>
      <c r="CC2420" s="189">
        <v>36.22218666952876</v>
      </c>
      <c r="CD2420" s="189">
        <v>46.037921223857758</v>
      </c>
      <c r="CE2420" s="189">
        <v>35.796035305742599</v>
      </c>
      <c r="CF2420" s="189">
        <v>36.14647891522862</v>
      </c>
      <c r="CG2420" s="189">
        <v>44.720341772166094</v>
      </c>
      <c r="CH2420" s="189">
        <v>34.864321740697299</v>
      </c>
      <c r="CI2420" s="189">
        <v>36.468262701789953</v>
      </c>
      <c r="CJ2420" s="190">
        <v>27.008606425535326</v>
      </c>
      <c r="CK2420" s="190">
        <v>27.244155044227757</v>
      </c>
      <c r="CL2420" s="189">
        <f>[3]CONGO!CO2307</f>
        <v>34.681650914279118</v>
      </c>
      <c r="CM2420" s="189">
        <v>30.049506484781141</v>
      </c>
      <c r="CN2420" s="189">
        <v>28.3244231812062</v>
      </c>
      <c r="CO2420" s="189">
        <v>28.345229130334321</v>
      </c>
      <c r="CP2420" s="189">
        <v>23.316645474117816</v>
      </c>
      <c r="CQ2420" s="189">
        <v>28.439778712217588</v>
      </c>
      <c r="CR2420" s="189">
        <v>32.558157222985621</v>
      </c>
      <c r="CS2420" s="189">
        <v>29.92630414954785</v>
      </c>
      <c r="CT2420" s="189">
        <v>37.461978330105346</v>
      </c>
      <c r="CU2420" s="189">
        <v>39.346898688790439</v>
      </c>
      <c r="CV2420" s="189">
        <v>32.318014142410611</v>
      </c>
      <c r="CW2420" s="189">
        <v>33.70549724590277</v>
      </c>
      <c r="CX2420" s="189">
        <v>31.72138103994277</v>
      </c>
      <c r="CY2420" s="189">
        <v>32.392930085082291</v>
      </c>
      <c r="CZ2420" s="189">
        <v>34.43020861154131</v>
      </c>
      <c r="DA2420" s="189">
        <f>[3]CONGO!DA2307</f>
        <v>36.253598785292048</v>
      </c>
      <c r="DB2420" s="190">
        <v>22.988153081646779</v>
      </c>
      <c r="DC2420" s="190">
        <v>25.242247313408534</v>
      </c>
      <c r="DD2420" s="190">
        <v>28.677620815642634</v>
      </c>
      <c r="DE2420" s="190">
        <v>23.925377100863574</v>
      </c>
      <c r="DF2420" s="190">
        <v>26.793426003651721</v>
      </c>
      <c r="DG2420" s="190">
        <v>30.30038721371869</v>
      </c>
      <c r="DH2420" s="190">
        <v>24.105805255266322</v>
      </c>
      <c r="DI2420" s="190">
        <v>26.652118598690322</v>
      </c>
      <c r="DJ2420" s="190">
        <v>29.822910641097401</v>
      </c>
      <c r="DK2420" s="190">
        <v>24.224728718272477</v>
      </c>
      <c r="DL2420" s="190">
        <v>26.311203653949512</v>
      </c>
      <c r="DM2420" s="190">
        <v>29.818106808447165</v>
      </c>
      <c r="DN2420" s="283">
        <f>[3]CONGO!DN2307</f>
        <v>32.762336925694839</v>
      </c>
      <c r="DO2420" s="190">
        <v>29.818106808447165</v>
      </c>
      <c r="DP2420" s="190">
        <v>28.795420353217153</v>
      </c>
      <c r="DQ2420" s="190">
        <v>30.123955153555858</v>
      </c>
      <c r="DR2420" s="190">
        <v>33.215959527844177</v>
      </c>
      <c r="DS2420" s="190">
        <v>29.144016514175885</v>
      </c>
      <c r="DT2420" s="190">
        <v>30.590605913383719</v>
      </c>
      <c r="DU2420" s="190">
        <v>31.663214302422343</v>
      </c>
      <c r="DV2420" s="191">
        <f>[3]CONGO!DX2307</f>
        <v>33.054474989213602</v>
      </c>
      <c r="DW2420" s="192">
        <f>[3]CONGO!DY2307</f>
        <v>33.462693852909567</v>
      </c>
      <c r="DX2420" s="193">
        <f>[3]CONGO!DZ2307</f>
        <v>33.284491228382137</v>
      </c>
      <c r="DZ2420" s="190">
        <f>[3]CONGO!EB2307</f>
        <v>30.734516247203519</v>
      </c>
      <c r="EC2420" s="190">
        <f>[3]CONGO!EE2307</f>
        <v>22.872192767240673</v>
      </c>
      <c r="EF2420" s="190">
        <f>[3]CONGO!EH2307</f>
        <v>15.73502394564645</v>
      </c>
      <c r="EI2420" s="190">
        <f>[3]CONGO!EK2307</f>
        <v>15.615357683714389</v>
      </c>
      <c r="EL2420" s="190">
        <f>[3]CONGO!EN2307</f>
        <v>15.373532998431475</v>
      </c>
      <c r="EO2420" s="190">
        <f>[3]CONGO!EQ2307</f>
        <v>15.280744170886285</v>
      </c>
    </row>
    <row r="2421" spans="1:145" ht="15.5" x14ac:dyDescent="0.35">
      <c r="A2421" s="56" t="s">
        <v>484</v>
      </c>
      <c r="B2421" s="102">
        <f>+[4]GABON!D$2577</f>
        <v>51.625693893735125</v>
      </c>
      <c r="C2421" s="102">
        <f>+[4]GABON!E$2577</f>
        <v>52.731788079470199</v>
      </c>
      <c r="D2421" s="102">
        <f>+[4]GABON!F$2577</f>
        <v>53.444180522565318</v>
      </c>
      <c r="E2421" s="102">
        <f>+[4]GABON!G$2577</f>
        <v>49.795473138805562</v>
      </c>
      <c r="F2421" s="102">
        <f>+[4]GABON!H$2577</f>
        <v>37.679137178819396</v>
      </c>
      <c r="G2421" s="102">
        <f>+[4]GABON!I$2577</f>
        <v>47.05825307265922</v>
      </c>
      <c r="H2421" s="102">
        <f>+[4]GABON!J$2577</f>
        <v>54.649376403344675</v>
      </c>
      <c r="I2421" s="102">
        <f>+[4]GABON!K$2577</f>
        <v>55.146520146520153</v>
      </c>
      <c r="J2421" s="102">
        <f>+[4]GABON!L$2577</f>
        <v>52.90027647751225</v>
      </c>
      <c r="K2421" s="102">
        <f>+[4]GABON!M$2577</f>
        <v>44.946741464871756</v>
      </c>
      <c r="L2421" s="102">
        <f>+[4]GABON!N$2577</f>
        <v>35.298332066437759</v>
      </c>
      <c r="M2421" s="102">
        <f>+[4]GABON!O$2577</f>
        <v>40.451655338741503</v>
      </c>
      <c r="N2421" s="102">
        <f>+[4]GABON!P$2577</f>
        <v>46.401968457071071</v>
      </c>
      <c r="O2421" s="102">
        <f>+[4]GABON!Q$2577</f>
        <v>35.550160150776911</v>
      </c>
      <c r="P2421" s="102">
        <f>+[4]GABON!R$2577</f>
        <v>48.604197377278254</v>
      </c>
      <c r="Q2421" s="102">
        <f>+[4]GABON!S$2577</f>
        <v>35.642418144173966</v>
      </c>
      <c r="R2421" s="102">
        <f>+[4]GABON!T$2577</f>
        <v>30.144444245800813</v>
      </c>
      <c r="S2421" s="102">
        <f>+[4]GABON!U$2577</f>
        <v>34.876558916378734</v>
      </c>
      <c r="T2421" s="102">
        <f>+[4]GABON!V$2577</f>
        <v>22.253108946712253</v>
      </c>
      <c r="U2421" s="102">
        <f>+[4]GABON!W$2577</f>
        <v>20.637265619174837</v>
      </c>
      <c r="V2421" s="102">
        <f>+[4]GABON!X$2577</f>
        <v>21.060930147283504</v>
      </c>
      <c r="W2421" s="102">
        <f>+[4]GABON!Y$2577</f>
        <v>46.575990986703154</v>
      </c>
      <c r="X2421" s="103">
        <f>+[4]GABON!Z$2577</f>
        <v>13.128188571116562</v>
      </c>
      <c r="Y2421" s="103">
        <f>+[4]GABON!AA$2577</f>
        <v>13.813356536871874</v>
      </c>
      <c r="Z2421" s="102">
        <f>+[4]GABON!AB$2577</f>
        <v>8.377739492768141</v>
      </c>
      <c r="AA2421" s="102">
        <f>+[4]GABON!AC$2577</f>
        <v>9.8138812023805002</v>
      </c>
      <c r="AB2421" s="102">
        <v>11.674361958573453</v>
      </c>
      <c r="AC2421" s="102">
        <v>11.193209625256863</v>
      </c>
      <c r="AD2421" s="102">
        <v>11.372562312007837</v>
      </c>
      <c r="AE2421" s="102">
        <f>+[4]GABON!AD$2577</f>
        <v>23.320244336418369</v>
      </c>
      <c r="AF2421" s="102">
        <v>11.981349976238096</v>
      </c>
      <c r="AG2421" s="102">
        <v>17.658031034564516</v>
      </c>
      <c r="AH2421" s="102">
        <v>17.325757628559799</v>
      </c>
      <c r="AI2421" s="102">
        <v>17.941165786282163</v>
      </c>
      <c r="AJ2421" s="103">
        <f>+[4]GABON!AE$2577</f>
        <v>11.88747244663651</v>
      </c>
      <c r="AK2421" s="103">
        <v>21.08074889251148</v>
      </c>
      <c r="AL2421" s="103">
        <v>17.459310512690845</v>
      </c>
      <c r="AM2421" s="103">
        <v>17.753689660756152</v>
      </c>
      <c r="AN2421" s="103">
        <v>17.605330103652427</v>
      </c>
      <c r="AO2421" s="103">
        <f>+[4]GABON!AF$2577</f>
        <v>21.832749123685524</v>
      </c>
      <c r="AP2421" s="103">
        <v>17.539356394278897</v>
      </c>
      <c r="AQ2421" s="103">
        <v>18.500534593445213</v>
      </c>
      <c r="AR2421" s="103">
        <v>17.573352797102501</v>
      </c>
      <c r="AS2421" s="103">
        <f>+[4]GABON!AJ$2577</f>
        <v>26.43338954468803</v>
      </c>
      <c r="AT2421" s="103">
        <v>27.356687512126008</v>
      </c>
      <c r="AU2421" s="103">
        <v>32.557631889447485</v>
      </c>
      <c r="AV2421" s="103">
        <v>30.892536116170856</v>
      </c>
      <c r="AW2421" s="103">
        <v>30.892536116170856</v>
      </c>
      <c r="AX2421" s="103">
        <f>+[4]GABON!AO$2577</f>
        <v>31.289975851072242</v>
      </c>
      <c r="AY2421" s="103"/>
      <c r="AZ2421" s="103">
        <v>17.69193542779243</v>
      </c>
      <c r="BA2421" s="103">
        <v>18.45629478281862</v>
      </c>
      <c r="BB2421" s="103">
        <v>18.812491050795458</v>
      </c>
      <c r="BC2421" s="103">
        <v>21.073014357865841</v>
      </c>
      <c r="BD2421" s="103">
        <v>18.865161328458381</v>
      </c>
      <c r="BE2421" s="103">
        <v>22.323175591649417</v>
      </c>
      <c r="BF2421" s="103">
        <f>+[4]GABON!AV$2577</f>
        <v>19.193791306394171</v>
      </c>
      <c r="BG2421" s="103">
        <v>20.560316738029616</v>
      </c>
      <c r="BH2421" s="103">
        <v>22.045528930567336</v>
      </c>
      <c r="BI2421" s="103">
        <v>27.446943923944861</v>
      </c>
      <c r="BJ2421" s="103">
        <v>29.208014758666383</v>
      </c>
      <c r="BK2421" s="103">
        <v>26.363528866705146</v>
      </c>
      <c r="BL2421" s="103">
        <v>28.3345901304832</v>
      </c>
      <c r="BM2421" s="103">
        <v>25.174712680851673</v>
      </c>
      <c r="BN2421" s="103">
        <v>26.96597988779752</v>
      </c>
      <c r="BO2421" s="103">
        <f>+[4]GABON!BE$2577</f>
        <v>19.019452801897874</v>
      </c>
      <c r="BP2421" s="103">
        <v>15.418591140382224</v>
      </c>
      <c r="BQ2421" s="103">
        <v>20.560316738029616</v>
      </c>
      <c r="BR2421" s="103">
        <v>28.766404922040479</v>
      </c>
      <c r="BS2421" s="103">
        <v>28.766404922040479</v>
      </c>
      <c r="BT2421" s="103">
        <v>58.092065895520506</v>
      </c>
      <c r="BU2421" s="103">
        <v>62.525222426626293</v>
      </c>
      <c r="BV2421" s="103">
        <v>79.065933145830613</v>
      </c>
      <c r="BW2421" s="103">
        <v>51.806455873841664</v>
      </c>
      <c r="BX2421" s="103">
        <v>56.41715729351754</v>
      </c>
      <c r="BY2421" s="103">
        <v>60.998263507430892</v>
      </c>
      <c r="BZ2421" s="102">
        <v>67.001495626753226</v>
      </c>
      <c r="CA2421" s="103">
        <f>+[4]GABON!BQ$2577</f>
        <v>50.138206556297519</v>
      </c>
      <c r="CB2421" s="103">
        <v>18.560621163684061</v>
      </c>
      <c r="CC2421" s="103">
        <v>18.680238898388023</v>
      </c>
      <c r="CD2421" s="103">
        <v>23.05200716865653</v>
      </c>
      <c r="CE2421" s="103">
        <v>49.745362988751232</v>
      </c>
      <c r="CF2421" s="103">
        <v>51.730268575197911</v>
      </c>
      <c r="CG2421" s="103">
        <v>67.819854261331713</v>
      </c>
      <c r="CH2421" s="103">
        <v>44.325190477135813</v>
      </c>
      <c r="CI2421" s="103">
        <v>49.417996416868867</v>
      </c>
      <c r="CJ2421" s="102">
        <v>47.101549347579635</v>
      </c>
      <c r="CK2421" s="102">
        <v>49.250093689452825</v>
      </c>
      <c r="CL2421" s="103">
        <f>+[4]GABON!CB$2577</f>
        <v>44.742696920255426</v>
      </c>
      <c r="CM2421" s="103">
        <v>19.822188774797333</v>
      </c>
      <c r="CN2421" s="103">
        <v>19.05614259503907</v>
      </c>
      <c r="CO2421" s="103">
        <v>19.032926603421075</v>
      </c>
      <c r="CP2421" s="103">
        <v>17.258503183232385</v>
      </c>
      <c r="CQ2421" s="103">
        <v>19.110384540223006</v>
      </c>
      <c r="CR2421" s="103">
        <v>20.13781700407262</v>
      </c>
      <c r="CS2421" s="103">
        <v>16.823295403544204</v>
      </c>
      <c r="CT2421" s="103">
        <v>18.735393976229002</v>
      </c>
      <c r="CU2421" s="103">
        <v>20.304647974318875</v>
      </c>
      <c r="CV2421" s="103">
        <v>20.034400077260901</v>
      </c>
      <c r="CW2421" s="103">
        <v>21.904311449444975</v>
      </c>
      <c r="CX2421" s="103">
        <v>20.644878610605712</v>
      </c>
      <c r="CY2421" s="103">
        <v>21.693817733737415</v>
      </c>
      <c r="CZ2421" s="103">
        <v>21.186551634355368</v>
      </c>
      <c r="DA2421" s="103">
        <f>+[4]GABON!CN$2577</f>
        <v>16.903185418972399</v>
      </c>
      <c r="DB2421" s="102">
        <v>36.96571460432132</v>
      </c>
      <c r="DC2421" s="102">
        <v>39.210147645130881</v>
      </c>
      <c r="DD2421" s="102">
        <v>42.058507385360635</v>
      </c>
      <c r="DE2421" s="102">
        <v>37.911717228652854</v>
      </c>
      <c r="DF2421" s="102">
        <v>40.401900692904455</v>
      </c>
      <c r="DG2421" s="102">
        <v>43.436646693516309</v>
      </c>
      <c r="DH2421" s="102">
        <v>38.260023656996104</v>
      </c>
      <c r="DI2421" s="102">
        <v>40.820904767769456</v>
      </c>
      <c r="DJ2421" s="102">
        <v>43.87394748127322</v>
      </c>
      <c r="DK2421" s="102">
        <v>38.460805628644316</v>
      </c>
      <c r="DL2421" s="102">
        <v>40.840103289713866</v>
      </c>
      <c r="DM2421" s="102">
        <v>43.863848538801456</v>
      </c>
      <c r="DN2421" s="104">
        <f>+[4]GABON!DA$2577</f>
        <v>28.591685930673101</v>
      </c>
      <c r="DO2421" s="102">
        <v>43.863848538801456</v>
      </c>
      <c r="DP2421" s="102">
        <v>34.755391820731667</v>
      </c>
      <c r="DQ2421" s="102">
        <v>35.935782458264256</v>
      </c>
      <c r="DR2421" s="102">
        <v>38.01362075435857</v>
      </c>
      <c r="DS2421" s="102">
        <v>38.408437250798627</v>
      </c>
      <c r="DT2421" s="102">
        <v>40.252170521817256</v>
      </c>
      <c r="DU2421" s="102">
        <v>39.596889772328559</v>
      </c>
      <c r="DV2421" s="105">
        <f>+[4]GABON!DK$2577</f>
        <v>34.490018833827733</v>
      </c>
      <c r="DW2421" s="106">
        <f>+[4]GABON!DL$2577</f>
        <v>35.462746542772649</v>
      </c>
      <c r="DX2421" s="107">
        <f>+[4]GABON!DM$2577</f>
        <v>40.202282789219318</v>
      </c>
      <c r="DZ2421" s="102">
        <f>+[4]GABON!DO$2577</f>
        <v>20.813957144331248</v>
      </c>
      <c r="EC2421" s="102">
        <f>+[4]GABON!DR$2577</f>
        <v>16.986636514646232</v>
      </c>
      <c r="EF2421" s="102">
        <f>+[4]GABON!DU$2577</f>
        <v>17.375113193686737</v>
      </c>
      <c r="EI2421" s="102">
        <f>+[4]GABON!DX$2577</f>
        <v>16.022991900809565</v>
      </c>
      <c r="EL2421" s="102">
        <f>+[4]GABON!EA$2577</f>
        <v>15.064253929251075</v>
      </c>
      <c r="EO2421" s="102">
        <f>+[4]GABON!ED$2577</f>
        <v>14.342198530470002</v>
      </c>
    </row>
    <row r="2422" spans="1:145" ht="15.5" x14ac:dyDescent="0.35">
      <c r="A2422" s="56" t="s">
        <v>485</v>
      </c>
      <c r="B2422" s="190" t="str">
        <f>[5]GUINEE!D2206</f>
        <v>...</v>
      </c>
      <c r="C2422" s="190" t="str">
        <f>[5]GUINEE!E2206</f>
        <v>...</v>
      </c>
      <c r="D2422" s="190" t="str">
        <f>[5]GUINEE!F2206</f>
        <v>...</v>
      </c>
      <c r="E2422" s="190">
        <f>[5]GUINEE!G2206</f>
        <v>54.453361399815812</v>
      </c>
      <c r="F2422" s="190">
        <f>[5]GUINEE!H2206</f>
        <v>84.381496881496872</v>
      </c>
      <c r="G2422" s="190">
        <f>[5]GUINEE!I2206</f>
        <v>78.264809151659321</v>
      </c>
      <c r="H2422" s="190">
        <f>[5]GUINEE!J2206</f>
        <v>78.297595841455475</v>
      </c>
      <c r="I2422" s="190">
        <f>[5]GUINEE!K2206</f>
        <v>105.14437437769665</v>
      </c>
      <c r="J2422" s="190">
        <f>[5]GUINEE!L2206</f>
        <v>93.966288782816235</v>
      </c>
      <c r="K2422" s="190">
        <f>[5]GUINEE!M2206</f>
        <v>31.580295398275418</v>
      </c>
      <c r="L2422" s="190">
        <f>[5]GUINEE!N2206</f>
        <v>18.122011856951616</v>
      </c>
      <c r="M2422" s="190">
        <f>[5]GUINEE!O2206</f>
        <v>13.066496395394067</v>
      </c>
      <c r="N2422" s="190">
        <f>[5]GUINEE!P2206</f>
        <v>10.698759037697597</v>
      </c>
      <c r="O2422" s="190">
        <f>[5]GUINEE!Q2206</f>
        <v>5.3505523417914365</v>
      </c>
      <c r="P2422" s="190">
        <f>[5]GUINEE!R2206</f>
        <v>3.0020114942528737</v>
      </c>
      <c r="Q2422" s="190">
        <f>[5]GUINEE!S2206</f>
        <v>1.8787305600725728</v>
      </c>
      <c r="R2422" s="190">
        <f>[5]GUINEE!T2206</f>
        <v>1.3921571888961826</v>
      </c>
      <c r="S2422" s="190">
        <f>[5]GUINEE!U2206</f>
        <v>1.2728832293720307</v>
      </c>
      <c r="T2422" s="190">
        <f>[5]GUINEE!V2206</f>
        <v>1.4941933315321563</v>
      </c>
      <c r="U2422" s="190">
        <f>[5]GUINEE!W2206</f>
        <v>1.3703973418642126</v>
      </c>
      <c r="V2422" s="190">
        <f>[5]GUINEE!X2206</f>
        <v>0.57544034138288491</v>
      </c>
      <c r="W2422" s="190">
        <f>[5]GUINEE!Y2206</f>
        <v>0.11336805265233675</v>
      </c>
      <c r="X2422" s="189">
        <f>[5]GUINEE!Z2206</f>
        <v>9.1678450270182385E-2</v>
      </c>
      <c r="Y2422" s="189">
        <f>[5]GUINEE!AA2206</f>
        <v>1.1958537043476964</v>
      </c>
      <c r="Z2422" s="190">
        <f>[5]GUINEE!AB2206</f>
        <v>1.1712762488553119</v>
      </c>
      <c r="AA2422" s="190">
        <f>[5]GUINEE!AC2206</f>
        <v>2.5868075662579706</v>
      </c>
      <c r="AB2422" s="190">
        <v>8.5865182475198143</v>
      </c>
      <c r="AC2422" s="190">
        <v>8.1086400281716813</v>
      </c>
      <c r="AD2422" s="190">
        <v>7.9935290218878015</v>
      </c>
      <c r="AE2422" s="190">
        <f>[5]GUINEE!AD2206</f>
        <v>7.298368372766924</v>
      </c>
      <c r="AF2422" s="190">
        <v>8.0051142506639401</v>
      </c>
      <c r="AG2422" s="190">
        <v>6.6253431494960022</v>
      </c>
      <c r="AH2422" s="190">
        <v>6.5084829707825698</v>
      </c>
      <c r="AI2422" s="190">
        <v>6.9036761871074042</v>
      </c>
      <c r="AJ2422" s="189">
        <f>[5]GUINEE!AE2206</f>
        <v>6.3358242088712737</v>
      </c>
      <c r="AK2422" s="189">
        <v>8.3284880334587434</v>
      </c>
      <c r="AL2422" s="189">
        <v>14.4808456150128</v>
      </c>
      <c r="AM2422" s="189">
        <v>12.325281948762361</v>
      </c>
      <c r="AN2422" s="189">
        <v>12.369015307450365</v>
      </c>
      <c r="AO2422" s="189">
        <f>[5]GUINEE!AF2206</f>
        <v>5.8741754036410327</v>
      </c>
      <c r="AP2422" s="189">
        <v>20.809783569920437</v>
      </c>
      <c r="AQ2422" s="189">
        <v>23.068590618554961</v>
      </c>
      <c r="AR2422" s="189">
        <v>18.977289224954699</v>
      </c>
      <c r="AS2422" s="189">
        <f>[5]GUINEE!AJ2206</f>
        <v>9.1239313078145887</v>
      </c>
      <c r="AT2422" s="189">
        <v>16.677909961420635</v>
      </c>
      <c r="AU2422" s="189">
        <v>19.620122302993217</v>
      </c>
      <c r="AV2422" s="189">
        <v>15.857885523911788</v>
      </c>
      <c r="AW2422" s="189">
        <v>15.857885523911788</v>
      </c>
      <c r="AX2422" s="189">
        <f>[5]GUINEE!AO2206</f>
        <v>7.4658101178456633</v>
      </c>
      <c r="AY2422" s="189"/>
      <c r="AZ2422" s="189">
        <v>15.616758744949957</v>
      </c>
      <c r="BA2422" s="189">
        <v>17.306358095330246</v>
      </c>
      <c r="BB2422" s="189">
        <v>8.1920577115674078</v>
      </c>
      <c r="BC2422" s="189">
        <v>9.5302140848554036</v>
      </c>
      <c r="BD2422" s="189">
        <v>10.441525386162054</v>
      </c>
      <c r="BE2422" s="189">
        <v>12.442975804079182</v>
      </c>
      <c r="BF2422" s="189">
        <f>[5]GUINEE!AV2206</f>
        <v>6.9335447485463524</v>
      </c>
      <c r="BG2422" s="189">
        <v>13.369265686691215</v>
      </c>
      <c r="BH2422" s="189">
        <v>17.177462720813917</v>
      </c>
      <c r="BI2422" s="189">
        <v>12.241628784779394</v>
      </c>
      <c r="BJ2422" s="189">
        <v>14.566990854507432</v>
      </c>
      <c r="BK2422" s="189">
        <v>12.443183101269028</v>
      </c>
      <c r="BL2422" s="189">
        <v>12.853637525800981</v>
      </c>
      <c r="BM2422" s="189">
        <v>8.2594362478532624</v>
      </c>
      <c r="BN2422" s="189">
        <v>11.406246029440013</v>
      </c>
      <c r="BO2422" s="189">
        <f>[5]GUINEE!BE2206</f>
        <v>11.962754707609518</v>
      </c>
      <c r="BP2422" s="189">
        <v>11.705156530029019</v>
      </c>
      <c r="BQ2422" s="189">
        <v>11.705156530029019</v>
      </c>
      <c r="BR2422" s="189">
        <v>18.271591198888039</v>
      </c>
      <c r="BS2422" s="189">
        <v>41.250943032892636</v>
      </c>
      <c r="BT2422" s="189">
        <v>17.49411650361251</v>
      </c>
      <c r="BU2422" s="189">
        <v>22.666174462970549</v>
      </c>
      <c r="BV2422" s="189">
        <v>39.582071558475143</v>
      </c>
      <c r="BW2422" s="189">
        <v>17.976800441804006</v>
      </c>
      <c r="BX2422" s="189">
        <v>19.31276581166588</v>
      </c>
      <c r="BY2422" s="189">
        <v>23.428423164125327</v>
      </c>
      <c r="BZ2422" s="190">
        <v>18.777255792317224</v>
      </c>
      <c r="CA2422" s="189">
        <f>[5]GUINEE!BQ2206</f>
        <v>41.107557062663886</v>
      </c>
      <c r="CB2422" s="189">
        <v>17.790988483113086</v>
      </c>
      <c r="CC2422" s="189">
        <v>17.89848597790948</v>
      </c>
      <c r="CD2422" s="189">
        <v>23.680523323767321</v>
      </c>
      <c r="CE2422" s="189">
        <v>18.158025709973295</v>
      </c>
      <c r="CF2422" s="189">
        <v>18.362136471159669</v>
      </c>
      <c r="CG2422" s="189">
        <v>24.277910951754599</v>
      </c>
      <c r="CH2422" s="189">
        <v>18.517027101020659</v>
      </c>
      <c r="CI2422" s="189">
        <v>19.503612117304229</v>
      </c>
      <c r="CJ2422" s="190">
        <v>17.476300938767519</v>
      </c>
      <c r="CK2422" s="190">
        <v>19.399608190299034</v>
      </c>
      <c r="CL2422" s="189">
        <f>[5]GUINEE!CD2206</f>
        <v>10.864817258205893</v>
      </c>
      <c r="CM2422" s="189">
        <v>16.882975951098221</v>
      </c>
      <c r="CN2422" s="189">
        <v>15.926500201493869</v>
      </c>
      <c r="CO2422" s="189">
        <v>15.926500201493869</v>
      </c>
      <c r="CP2422" s="189">
        <v>11.668638550674531</v>
      </c>
      <c r="CQ2422" s="189">
        <v>15.129589148038772</v>
      </c>
      <c r="CR2422" s="189">
        <v>21.040669116130267</v>
      </c>
      <c r="CS2422" s="189">
        <v>9.1486399858768372</v>
      </c>
      <c r="CT2422" s="189">
        <v>9.9456704394894171</v>
      </c>
      <c r="CU2422" s="189">
        <v>13.190110204281767</v>
      </c>
      <c r="CV2422" s="189">
        <v>10.579146261125477</v>
      </c>
      <c r="CW2422" s="189">
        <v>12.057689558995785</v>
      </c>
      <c r="CX2422" s="189">
        <v>11.224533682441921</v>
      </c>
      <c r="CY2422" s="189">
        <v>12.11185135846805</v>
      </c>
      <c r="CZ2422" s="189">
        <v>13.038030476339658</v>
      </c>
      <c r="DA2422" s="189">
        <f>[5]GUINEE!CP2206</f>
        <v>1.695616044091083</v>
      </c>
      <c r="DB2422" s="190">
        <v>9.7214820694575685</v>
      </c>
      <c r="DC2422" s="190">
        <v>11.014568696825418</v>
      </c>
      <c r="DD2422" s="190">
        <v>13.105028608605247</v>
      </c>
      <c r="DE2422" s="190">
        <v>13.392783634417228</v>
      </c>
      <c r="DF2422" s="190">
        <v>15.033784885856129</v>
      </c>
      <c r="DG2422" s="190">
        <v>18.26659593331728</v>
      </c>
      <c r="DH2422" s="190">
        <v>11.646900556825159</v>
      </c>
      <c r="DI2422" s="190">
        <v>11.758376245592423</v>
      </c>
      <c r="DJ2422" s="190">
        <v>12.178848197956832</v>
      </c>
      <c r="DK2422" s="190">
        <v>11.991341746355003</v>
      </c>
      <c r="DL2422" s="190">
        <v>11.995902237057086</v>
      </c>
      <c r="DM2422" s="190">
        <v>12.178992508712463</v>
      </c>
      <c r="DN2422" s="283">
        <f>[5]GUINEE!DC2206</f>
        <v>1.5842349478956694</v>
      </c>
      <c r="DO2422" s="190">
        <v>12.178992508712463</v>
      </c>
      <c r="DP2422" s="190">
        <v>8.251027098251507</v>
      </c>
      <c r="DQ2422" s="190">
        <v>9.2152034633455404</v>
      </c>
      <c r="DR2422" s="190">
        <v>10.978927545306375</v>
      </c>
      <c r="DS2422" s="190">
        <v>7.0836073736327814</v>
      </c>
      <c r="DT2422" s="190">
        <v>7.5717206418310692</v>
      </c>
      <c r="DU2422" s="190">
        <v>7.6427440604429648</v>
      </c>
      <c r="DV2422" s="191">
        <f>[5]GUINEE!DN2206</f>
        <v>7.6559217465368254</v>
      </c>
      <c r="DW2422" s="192">
        <f>[5]GUINEE!DO2206</f>
        <v>7.9273788480787424</v>
      </c>
      <c r="DX2422" s="193">
        <f>[5]GUINEE!DP2206</f>
        <v>8.5125522611156192</v>
      </c>
      <c r="DZ2422" s="190">
        <f>[5]GUINEE!DR2206</f>
        <v>9.1655237038698694</v>
      </c>
      <c r="EC2422" s="190">
        <f>[5]GUINEE!DU2206</f>
        <v>9.4497890955851567</v>
      </c>
      <c r="EF2422" s="190">
        <f>[5]GUINEE!DX2206</f>
        <v>9.8692910191744527</v>
      </c>
      <c r="EI2422" s="190">
        <f>[5]GUINEE!EA2206</f>
        <v>9.9284653711025772</v>
      </c>
      <c r="EL2422" s="190">
        <f>[5]GUINEE!ED2206</f>
        <v>9.9346298894775469</v>
      </c>
      <c r="EO2422" s="190">
        <f>[5]GUINEE!EG2206</f>
        <v>9.9328928121645905</v>
      </c>
    </row>
    <row r="2423" spans="1:145" ht="15.5" x14ac:dyDescent="0.35">
      <c r="A2423" s="56" t="s">
        <v>486</v>
      </c>
      <c r="B2423" s="102">
        <f>[6]TCHAD!D2288</f>
        <v>7.0460243933534485</v>
      </c>
      <c r="C2423" s="102">
        <f>[6]TCHAD!E2288</f>
        <v>6.3208632120146122</v>
      </c>
      <c r="D2423" s="102">
        <f>[6]TCHAD!F2288</f>
        <v>5.6195259386292653</v>
      </c>
      <c r="E2423" s="102">
        <f>[6]TCHAD!G2288</f>
        <v>12.850768944375387</v>
      </c>
      <c r="F2423" s="102">
        <f>[6]TCHAD!H2288</f>
        <v>15.039377550052187</v>
      </c>
      <c r="G2423" s="102">
        <f>[6]TCHAD!I2288</f>
        <v>19.774402844535683</v>
      </c>
      <c r="H2423" s="102">
        <f>[6]TCHAD!J2288</f>
        <v>37.159962260914313</v>
      </c>
      <c r="I2423" s="102">
        <f>[6]TCHAD!K2288</f>
        <v>44.897729334693182</v>
      </c>
      <c r="J2423" s="102">
        <f>[6]TCHAD!L2288</f>
        <v>26.966141767408665</v>
      </c>
      <c r="K2423" s="102">
        <f>[6]TCHAD!M2288</f>
        <v>22.233603116499314</v>
      </c>
      <c r="L2423" s="102">
        <f>[6]TCHAD!N2288</f>
        <v>20.888862881636118</v>
      </c>
      <c r="M2423" s="102">
        <f>[6]TCHAD!O2288</f>
        <v>28.353676689490921</v>
      </c>
      <c r="N2423" s="102">
        <f>[6]TCHAD!P2288</f>
        <v>28.978449267581869</v>
      </c>
      <c r="O2423" s="102">
        <f>[6]TCHAD!Q2288</f>
        <v>29.749731088305708</v>
      </c>
      <c r="P2423" s="102">
        <f>[6]TCHAD!R2288</f>
        <v>25.927706665707117</v>
      </c>
      <c r="Q2423" s="102">
        <f>[6]TCHAD!S2288</f>
        <v>25.409999999999997</v>
      </c>
      <c r="R2423" s="102">
        <f>[6]TCHAD!T2288</f>
        <v>11.010799902471165</v>
      </c>
      <c r="S2423" s="102">
        <f>[6]TCHAD!U2288</f>
        <v>9.0394025026713383</v>
      </c>
      <c r="T2423" s="102">
        <f>[6]TCHAD!V2288</f>
        <v>6.4142378322402491</v>
      </c>
      <c r="U2423" s="102">
        <f>[6]TCHAD!W2288</f>
        <v>3.9619431600616504</v>
      </c>
      <c r="V2423" s="102">
        <f>[6]TCHAD!X2288</f>
        <v>6.2796421924716341</v>
      </c>
      <c r="W2423" s="102">
        <f>[6]TCHAD!Y2288</f>
        <v>6.3684062150777088</v>
      </c>
      <c r="X2423" s="103">
        <f>[6]TCHAD!Z2288</f>
        <v>7.096963796590269</v>
      </c>
      <c r="Y2423" s="103">
        <f>[6]TCHAD!AA2288</f>
        <v>3.8521085925883285</v>
      </c>
      <c r="Z2423" s="102">
        <f>[6]TCHAD!AB2288</f>
        <v>3.8178964586497006</v>
      </c>
      <c r="AA2423" s="102">
        <f>[6]TCHAD!AC2288</f>
        <v>3.2900196702115978</v>
      </c>
      <c r="AB2423" s="102">
        <v>7.2161996271593081</v>
      </c>
      <c r="AC2423" s="102">
        <v>7.1158335835293158</v>
      </c>
      <c r="AD2423" s="102">
        <v>8.2975033005504297</v>
      </c>
      <c r="AE2423" s="102">
        <f>[6]TCHAD!AH2288</f>
        <v>13.525349308640225</v>
      </c>
      <c r="AF2423" s="102">
        <v>12.390574341069792</v>
      </c>
      <c r="AG2423" s="102">
        <v>13.480265966756388</v>
      </c>
      <c r="AH2423" s="102">
        <v>18.253354880968853</v>
      </c>
      <c r="AI2423" s="102">
        <v>19.150357503457499</v>
      </c>
      <c r="AJ2423" s="103">
        <f>[6]TCHAD!AM2288</f>
        <v>16.830950411540258</v>
      </c>
      <c r="AK2423" s="103">
        <v>17.683999283167559</v>
      </c>
      <c r="AL2423" s="103">
        <v>41.810427014376472</v>
      </c>
      <c r="AM2423" s="103">
        <v>53.455429967561372</v>
      </c>
      <c r="AN2423" s="103">
        <v>53.735026860974997</v>
      </c>
      <c r="AO2423" s="103">
        <f>[6]TCHAD!AR2288</f>
        <v>127.64555226640239</v>
      </c>
      <c r="AP2423" s="103">
        <v>27.780661970200377</v>
      </c>
      <c r="AQ2423" s="103">
        <v>28.725766064455541</v>
      </c>
      <c r="AR2423" s="103">
        <v>38.555335436781611</v>
      </c>
      <c r="AS2423" s="103">
        <f>[6]TCHAD!AV2288</f>
        <v>40.097886552639793</v>
      </c>
      <c r="AT2423" s="103">
        <v>38.163901134584201</v>
      </c>
      <c r="AU2423" s="103">
        <v>49.170195071525775</v>
      </c>
      <c r="AV2423" s="103">
        <v>52.489884015658802</v>
      </c>
      <c r="AW2423" s="103">
        <v>34.0665232505429</v>
      </c>
      <c r="AX2423" s="103">
        <f>[6]TCHAD!BA2288</f>
        <v>30</v>
      </c>
      <c r="AY2423" s="103"/>
      <c r="AZ2423" s="103">
        <v>46.402986843008236</v>
      </c>
      <c r="BA2423" s="103">
        <v>51.191296395819741</v>
      </c>
      <c r="BB2423" s="103">
        <v>16.302546096889198</v>
      </c>
      <c r="BC2423" s="103">
        <v>18.01603644036722</v>
      </c>
      <c r="BD2423" s="103">
        <v>21.40230846710908</v>
      </c>
      <c r="BE2423" s="103">
        <v>23.029633429912003</v>
      </c>
      <c r="BF2423" s="103">
        <f>[6]TCHAD!BH2288</f>
        <v>18.847457627118644</v>
      </c>
      <c r="BG2423" s="103">
        <v>18.343140988374298</v>
      </c>
      <c r="BH2423" s="103">
        <v>22.870091580412538</v>
      </c>
      <c r="BI2423" s="103">
        <v>15.112747672199111</v>
      </c>
      <c r="BJ2423" s="103">
        <v>15.768028755399252</v>
      </c>
      <c r="BK2423" s="103">
        <v>15.566033854750369</v>
      </c>
      <c r="BL2423" s="103">
        <v>17.88122869162514</v>
      </c>
      <c r="BM2423" s="103">
        <v>16.162415624392217</v>
      </c>
      <c r="BN2423" s="103">
        <v>19.369945289650147</v>
      </c>
      <c r="BO2423" s="103">
        <f>[6]TCHAD!BQ2288</f>
        <v>16.500697027603245</v>
      </c>
      <c r="BP2423" s="103">
        <v>17.998249368578595</v>
      </c>
      <c r="BQ2423" s="103">
        <v>17.998249368578595</v>
      </c>
      <c r="BR2423" s="103">
        <v>25.147517058667415</v>
      </c>
      <c r="BS2423" s="103">
        <v>40.972976507739297</v>
      </c>
      <c r="BT2423" s="103">
        <v>24.580019476791193</v>
      </c>
      <c r="BU2423" s="103">
        <v>26.865186406711597</v>
      </c>
      <c r="BV2423" s="103">
        <v>32.07700078924784</v>
      </c>
      <c r="BW2423" s="103">
        <v>16.279181062794645</v>
      </c>
      <c r="BX2423" s="103">
        <v>18.26889048279951</v>
      </c>
      <c r="BY2423" s="103">
        <v>19.381753337484383</v>
      </c>
      <c r="BZ2423" s="102">
        <v>15.437940391839929</v>
      </c>
      <c r="CA2423" s="103">
        <f>[6]TCHAD!CC2288</f>
        <v>13.648865997617447</v>
      </c>
      <c r="CB2423" s="103">
        <v>15.119987632292972</v>
      </c>
      <c r="CC2423" s="103">
        <v>15.191332759268255</v>
      </c>
      <c r="CD2423" s="103">
        <v>17.888006841176583</v>
      </c>
      <c r="CE2423" s="103">
        <v>18.45557624652087</v>
      </c>
      <c r="CF2423" s="103">
        <v>19.195504344410853</v>
      </c>
      <c r="CG2423" s="103">
        <v>20.53179132391557</v>
      </c>
      <c r="CH2423" s="103">
        <v>17.770552033728894</v>
      </c>
      <c r="CI2423" s="103">
        <v>18.912953430875401</v>
      </c>
      <c r="CJ2423" s="102">
        <v>17.80969177993693</v>
      </c>
      <c r="CK2423" s="102">
        <v>18.944123160671285</v>
      </c>
      <c r="CL2423" s="103">
        <f>[6]TCHAD!CN2288</f>
        <v>17.632796127251837</v>
      </c>
      <c r="CM2423" s="103">
        <v>14.647293234333121</v>
      </c>
      <c r="CN2423" s="103">
        <v>15.589702681655163</v>
      </c>
      <c r="CO2423" s="103">
        <v>15.581699716443339</v>
      </c>
      <c r="CP2423" s="103">
        <v>14.70502483575056</v>
      </c>
      <c r="CQ2423" s="103">
        <v>15.584127436420724</v>
      </c>
      <c r="CR2423" s="103">
        <v>19.367081297197135</v>
      </c>
      <c r="CS2423" s="103">
        <v>22.773347769970879</v>
      </c>
      <c r="CT2423" s="103">
        <v>24.120257881043205</v>
      </c>
      <c r="CU2423" s="103">
        <v>28.377448993216184</v>
      </c>
      <c r="CV2423" s="103">
        <v>26.111617219656136</v>
      </c>
      <c r="CW2423" s="103">
        <v>26.696267237615942</v>
      </c>
      <c r="CX2423" s="103">
        <v>25.549186141414257</v>
      </c>
      <c r="CY2423" s="103">
        <v>25.639489221516065</v>
      </c>
      <c r="CZ2423" s="103">
        <v>29.618180188255714</v>
      </c>
      <c r="DA2423" s="103">
        <f>[6]TCHAD!CZ2288</f>
        <v>21.175879718970048</v>
      </c>
      <c r="DB2423" s="102">
        <v>17.556068274683525</v>
      </c>
      <c r="DC2423" s="102">
        <v>17.80866594882183</v>
      </c>
      <c r="DD2423" s="102">
        <v>18.364105120557582</v>
      </c>
      <c r="DE2423" s="102">
        <v>18.290693590820126</v>
      </c>
      <c r="DF2423" s="102">
        <v>18.518677647088651</v>
      </c>
      <c r="DG2423" s="102">
        <v>18.973518386016483</v>
      </c>
      <c r="DH2423" s="102">
        <v>19.581505779466674</v>
      </c>
      <c r="DI2423" s="102">
        <v>20.250636343459174</v>
      </c>
      <c r="DJ2423" s="102">
        <v>20.951722128508255</v>
      </c>
      <c r="DK2423" s="102">
        <v>19.580599160237881</v>
      </c>
      <c r="DL2423" s="102">
        <v>20.249666705925939</v>
      </c>
      <c r="DM2423" s="102">
        <v>20.950684191971739</v>
      </c>
      <c r="DN2423" s="104">
        <f>[6]TCHAD!DM2288</f>
        <v>13.920200376181771</v>
      </c>
      <c r="DO2423" s="102">
        <v>20.950684191971739</v>
      </c>
      <c r="DP2423" s="102">
        <v>21.229051866075622</v>
      </c>
      <c r="DQ2423" s="102">
        <v>22.074314026958891</v>
      </c>
      <c r="DR2423" s="102">
        <v>23.703074934928043</v>
      </c>
      <c r="DS2423" s="102">
        <v>21.473074427219291</v>
      </c>
      <c r="DT2423" s="102">
        <v>22.543982282903393</v>
      </c>
      <c r="DU2423" s="102">
        <v>22.741639994822332</v>
      </c>
      <c r="DV2423" s="105">
        <f>[6]TCHAD!DW2288</f>
        <v>22.118721963337503</v>
      </c>
      <c r="DW2423" s="106">
        <f>[6]TCHAD!DX2288</f>
        <v>22.830125566753821</v>
      </c>
      <c r="DX2423" s="107">
        <f>[6]TCHAD!DY2288</f>
        <v>23.899238963441309</v>
      </c>
      <c r="DZ2423" s="102">
        <f>[6]TCHAD!EA2288</f>
        <v>9.1026283698996746</v>
      </c>
      <c r="EC2423" s="102">
        <f>[6]TCHAD!ED2288</f>
        <v>7.7587775476723069</v>
      </c>
      <c r="EF2423" s="102">
        <f>[6]TCHAD!EG2288</f>
        <v>7.0701457182368026</v>
      </c>
      <c r="EI2423" s="102">
        <f>[6]TCHAD!EJ2288</f>
        <v>6.9293396081542404</v>
      </c>
      <c r="EL2423" s="102">
        <f>[6]TCHAD!EM2288</f>
        <v>6.5534100201361243</v>
      </c>
      <c r="EO2423" s="102">
        <f>[6]TCHAD!EP2288</f>
        <v>6.3417487841467928</v>
      </c>
    </row>
    <row r="2424" spans="1:145" ht="15.5" x14ac:dyDescent="0.35">
      <c r="A2424" s="56" t="s">
        <v>611</v>
      </c>
      <c r="B2424" s="190" t="e">
        <f t="shared" ref="B2424:AA2424" si="2445">+(B1653-B1689)*100/B1640</f>
        <v>#VALUE!</v>
      </c>
      <c r="C2424" s="190" t="e">
        <f t="shared" si="2445"/>
        <v>#VALUE!</v>
      </c>
      <c r="D2424" s="190" t="e">
        <f t="shared" si="2445"/>
        <v>#VALUE!</v>
      </c>
      <c r="E2424" s="190">
        <f t="shared" si="2445"/>
        <v>48.340889240674585</v>
      </c>
      <c r="F2424" s="190">
        <f t="shared" si="2445"/>
        <v>47.54801400010075</v>
      </c>
      <c r="G2424" s="190">
        <f t="shared" si="2445"/>
        <v>53.915304512711032</v>
      </c>
      <c r="H2424" s="190" t="e">
        <f t="shared" si="2445"/>
        <v>#VALUE!</v>
      </c>
      <c r="I2424" s="190" t="e">
        <f t="shared" si="2445"/>
        <v>#VALUE!</v>
      </c>
      <c r="J2424" s="190" t="e">
        <f t="shared" si="2445"/>
        <v>#VALUE!</v>
      </c>
      <c r="K2424" s="190" t="e">
        <f t="shared" si="2445"/>
        <v>#VALUE!</v>
      </c>
      <c r="L2424" s="190" t="e">
        <f t="shared" si="2445"/>
        <v>#VALUE!</v>
      </c>
      <c r="M2424" s="190" t="e">
        <f t="shared" si="2445"/>
        <v>#VALUE!</v>
      </c>
      <c r="N2424" s="190" t="e">
        <f t="shared" si="2445"/>
        <v>#VALUE!</v>
      </c>
      <c r="O2424" s="190" t="e">
        <f t="shared" si="2445"/>
        <v>#VALUE!</v>
      </c>
      <c r="P2424" s="190" t="e">
        <f t="shared" si="2445"/>
        <v>#VALUE!</v>
      </c>
      <c r="Q2424" s="190" t="e">
        <f t="shared" si="2445"/>
        <v>#VALUE!</v>
      </c>
      <c r="R2424" s="190" t="e">
        <f t="shared" si="2445"/>
        <v>#VALUE!</v>
      </c>
      <c r="S2424" s="190" t="e">
        <f t="shared" si="2445"/>
        <v>#VALUE!</v>
      </c>
      <c r="T2424" s="190" t="e">
        <f t="shared" si="2445"/>
        <v>#VALUE!</v>
      </c>
      <c r="U2424" s="190" t="e">
        <f t="shared" si="2445"/>
        <v>#VALUE!</v>
      </c>
      <c r="V2424" s="190" t="e">
        <f t="shared" si="2445"/>
        <v>#VALUE!</v>
      </c>
      <c r="W2424" s="190" t="e">
        <f t="shared" si="2445"/>
        <v>#VALUE!</v>
      </c>
      <c r="X2424" s="189" t="e">
        <f t="shared" si="2445"/>
        <v>#VALUE!</v>
      </c>
      <c r="Y2424" s="189" t="e">
        <f t="shared" si="2445"/>
        <v>#VALUE!</v>
      </c>
      <c r="Z2424" s="190" t="e">
        <f t="shared" si="2445"/>
        <v>#VALUE!</v>
      </c>
      <c r="AA2424" s="190" t="e">
        <f t="shared" si="2445"/>
        <v>#VALUE!</v>
      </c>
      <c r="AB2424" s="190">
        <v>7.2365607647250902</v>
      </c>
      <c r="AC2424" s="190">
        <v>6.8585545073726397</v>
      </c>
      <c r="AD2424" s="190">
        <v>7.0489528017615388</v>
      </c>
      <c r="AE2424" s="190" t="e">
        <f>+(AE1653-AE1689)*100/AE1640</f>
        <v>#VALUE!</v>
      </c>
      <c r="AF2424" s="190">
        <v>7.7757984022677578</v>
      </c>
      <c r="AG2424" s="190">
        <v>9.0912434902796555</v>
      </c>
      <c r="AH2424" s="190">
        <v>9.3756439052877294</v>
      </c>
      <c r="AI2424" s="190">
        <v>9.8064224842428089</v>
      </c>
      <c r="AJ2424" s="189" t="e">
        <f>+(AJ1653-AJ1689)*100/AJ1640</f>
        <v>#VALUE!</v>
      </c>
      <c r="AK2424" s="189">
        <v>10.505295561507101</v>
      </c>
      <c r="AL2424" s="189">
        <v>13.953020774747101</v>
      </c>
      <c r="AM2424" s="189">
        <v>14.718000387219346</v>
      </c>
      <c r="AN2424" s="189">
        <v>14.735455960281019</v>
      </c>
      <c r="AO2424" s="189" t="e">
        <f>+(AO1653-AO1689)*100/AO1640</f>
        <v>#VALUE!</v>
      </c>
      <c r="AP2424" s="189">
        <v>16.18231137238131</v>
      </c>
      <c r="AQ2424" s="189">
        <v>17.274086863923742</v>
      </c>
      <c r="AR2424" s="189">
        <v>16.107088108340378</v>
      </c>
      <c r="AS2424" s="189" t="e">
        <f>+(AS1653-AS1689)*100/AS1640</f>
        <v>#VALUE!</v>
      </c>
      <c r="AT2424" s="189">
        <v>20.128408949106163</v>
      </c>
      <c r="AU2424" s="189">
        <v>22.042431673628077</v>
      </c>
      <c r="AV2424" s="189">
        <v>27.686170487122855</v>
      </c>
      <c r="AW2424" s="189">
        <v>26.031162732791394</v>
      </c>
      <c r="AX2424" s="189" t="e">
        <f>+(AX1653-AX1689)*100/AX1640</f>
        <v>#VALUE!</v>
      </c>
      <c r="AY2424" s="189"/>
      <c r="AZ2424" s="189">
        <v>22.116840317588522</v>
      </c>
      <c r="BA2424" s="189">
        <v>23.211649724302561</v>
      </c>
      <c r="BB2424" s="189">
        <v>16.419220020628938</v>
      </c>
      <c r="BC2424" s="189">
        <v>17.494830506576889</v>
      </c>
      <c r="BD2424" s="189">
        <v>17.560272464816464</v>
      </c>
      <c r="BE2424" s="189">
        <v>18.99922810205064</v>
      </c>
      <c r="BF2424" s="189" t="e">
        <f>+(BF1653-BF1689)*100/BF1640</f>
        <v>#VALUE!</v>
      </c>
      <c r="BG2424" s="189">
        <v>18.318610589670733</v>
      </c>
      <c r="BH2424" s="189">
        <v>19.919314272457655</v>
      </c>
      <c r="BI2424" s="189">
        <v>18.419843578930401</v>
      </c>
      <c r="BJ2424" s="189">
        <v>19.744207272080057</v>
      </c>
      <c r="BK2424" s="189">
        <v>22.121526230914885</v>
      </c>
      <c r="BL2424" s="189">
        <v>23.908408700860935</v>
      </c>
      <c r="BM2424" s="189">
        <v>20.415434442534163</v>
      </c>
      <c r="BN2424" s="189">
        <v>22.516672998209792</v>
      </c>
      <c r="BO2424" s="189" t="e">
        <f>+(BO1653-BO1689)*100/BO1640</f>
        <v>#VALUE!</v>
      </c>
      <c r="BP2424" s="189">
        <v>17.305982902402892</v>
      </c>
      <c r="BQ2424" s="189">
        <v>20.471553085541625</v>
      </c>
      <c r="BR2424" s="189">
        <v>27.766265217014553</v>
      </c>
      <c r="BS2424" s="189">
        <v>34.040206860337491</v>
      </c>
      <c r="BT2424" s="189">
        <v>35.251560072407919</v>
      </c>
      <c r="BU2424" s="189">
        <v>38.995164595312623</v>
      </c>
      <c r="BV2424" s="189">
        <v>49.359058047800794</v>
      </c>
      <c r="BW2424" s="189">
        <v>30.165160786316395</v>
      </c>
      <c r="BX2424" s="189">
        <v>31.471252511042742</v>
      </c>
      <c r="BY2424" s="189">
        <v>34.750095125166801</v>
      </c>
      <c r="BZ2424" s="190">
        <v>37.026488382088033</v>
      </c>
      <c r="CA2424" s="189" t="e">
        <f>+(CA1653-CA1689)*100/CA1640</f>
        <v>#VALUE!</v>
      </c>
      <c r="CB2424" s="189">
        <v>19.570849858577528</v>
      </c>
      <c r="CC2424" s="189">
        <v>19.701657990253377</v>
      </c>
      <c r="CD2424" s="189">
        <v>22.881740726283471</v>
      </c>
      <c r="CE2424" s="189">
        <v>31.3003569201578</v>
      </c>
      <c r="CF2424" s="189">
        <v>31.798346571695689</v>
      </c>
      <c r="CG2424" s="189">
        <v>36.879207252602299</v>
      </c>
      <c r="CH2424" s="189">
        <v>30.114755839813242</v>
      </c>
      <c r="CI2424" s="189">
        <v>31.635591079707886</v>
      </c>
      <c r="CJ2424" s="190">
        <v>29.583178747784075</v>
      </c>
      <c r="CK2424" s="190">
        <v>30.497363900662815</v>
      </c>
      <c r="CL2424" s="189" t="e">
        <f>+(CL1653-CL1689)*100/CL1640</f>
        <v>#VALUE!</v>
      </c>
      <c r="CM2424" s="189">
        <v>19.453152998928044</v>
      </c>
      <c r="CN2424" s="189">
        <v>19.605439795722891</v>
      </c>
      <c r="CO2424" s="189">
        <v>19.496372954657559</v>
      </c>
      <c r="CP2424" s="189">
        <v>17.189694809155139</v>
      </c>
      <c r="CQ2424" s="189">
        <v>19.465440116888299</v>
      </c>
      <c r="CR2424" s="189">
        <v>21.808382284159752</v>
      </c>
      <c r="CS2424" s="189">
        <v>19.087437066286896</v>
      </c>
      <c r="CT2424" s="189">
        <v>21.250351972313588</v>
      </c>
      <c r="CU2424" s="189">
        <v>23.733019800084715</v>
      </c>
      <c r="CV2424" s="189">
        <v>20.740886759577329</v>
      </c>
      <c r="CW2424" s="189">
        <v>21.795558963538465</v>
      </c>
      <c r="CX2424" s="189">
        <v>21.019325829373287</v>
      </c>
      <c r="CY2424" s="189">
        <v>21.4882909320023</v>
      </c>
      <c r="CZ2424" s="189">
        <v>22.432308613729838</v>
      </c>
      <c r="DA2424" s="189" t="e">
        <f t="shared" ref="DA2424" si="2446">+(DA1653-DA1689)*100/DA1640</f>
        <v>#VALUE!</v>
      </c>
      <c r="DB2424" s="190">
        <v>21.459145672998471</v>
      </c>
      <c r="DC2424" s="190">
        <v>22.719368480138133</v>
      </c>
      <c r="DD2424" s="190">
        <v>24.09796863383616</v>
      </c>
      <c r="DE2424" s="190">
        <v>22.37902338388357</v>
      </c>
      <c r="DF2424" s="190">
        <v>23.708029534767608</v>
      </c>
      <c r="DG2424" s="190">
        <v>25.613713146865965</v>
      </c>
      <c r="DH2424" s="190">
        <v>21.911606676271784</v>
      </c>
      <c r="DI2424" s="190">
        <v>22.985130322740332</v>
      </c>
      <c r="DJ2424" s="190">
        <v>24.496021883133256</v>
      </c>
      <c r="DK2424" s="190">
        <v>22.123235310190385</v>
      </c>
      <c r="DL2424" s="190">
        <v>22.987933853614734</v>
      </c>
      <c r="DM2424" s="190">
        <v>24.429507412846455</v>
      </c>
      <c r="DN2424" s="283" t="e">
        <f t="shared" ref="DN2424" si="2447">+(DN1653-DN1689)*100/DN1640</f>
        <v>#VALUE!</v>
      </c>
      <c r="DO2424" s="190">
        <v>24.429507412846455</v>
      </c>
      <c r="DP2424" s="190">
        <v>21.935397161779331</v>
      </c>
      <c r="DQ2424" s="190">
        <v>22.766125771173776</v>
      </c>
      <c r="DR2424" s="190">
        <v>24.323978164082124</v>
      </c>
      <c r="DS2424" s="190">
        <v>21.721119880001375</v>
      </c>
      <c r="DT2424" s="190">
        <v>22.581246284002951</v>
      </c>
      <c r="DU2424" s="190">
        <v>22.782040092743976</v>
      </c>
      <c r="DV2424" s="191" t="e">
        <f>+(DV1653-DV1689)*100/DV1640</f>
        <v>#VALUE!</v>
      </c>
      <c r="DW2424" s="192" t="e">
        <f>+(DW1653-DW1689)*100/DW1640</f>
        <v>#VALUE!</v>
      </c>
      <c r="DX2424" s="193" t="e">
        <f>+(DX1653-DX1689)*100/DX1640</f>
        <v>#VALUE!</v>
      </c>
      <c r="DZ2424" s="190" t="e">
        <f>+(DZ1653-DZ1689)*100/DZ1640</f>
        <v>#VALUE!</v>
      </c>
      <c r="EC2424" s="190" t="e">
        <f>+(EC1653-EC1689)*100/EC1640</f>
        <v>#VALUE!</v>
      </c>
      <c r="EF2424" s="190" t="e">
        <f>+(EF1653-EF1689)*100/EF1640</f>
        <v>#VALUE!</v>
      </c>
      <c r="EI2424" s="190" t="e">
        <f>+(EI1653-EI1689)*100/EI1640</f>
        <v>#VALUE!</v>
      </c>
      <c r="EL2424" s="190" t="e">
        <f>+(EL1653-EL1689)*100/EL1640</f>
        <v>#VALUE!</v>
      </c>
      <c r="EO2424" s="190" t="e">
        <f>+(EO1653-EO1689)*100/EO1640</f>
        <v>#VALUE!</v>
      </c>
    </row>
    <row r="2425" spans="1:145" ht="15.5" x14ac:dyDescent="0.35">
      <c r="A2425" s="116"/>
      <c r="B2425" s="102"/>
      <c r="C2425" s="102"/>
      <c r="D2425" s="102"/>
      <c r="E2425" s="102"/>
      <c r="F2425" s="102"/>
      <c r="G2425" s="102"/>
      <c r="H2425" s="102"/>
      <c r="I2425" s="102"/>
      <c r="J2425" s="102"/>
      <c r="K2425" s="102"/>
      <c r="L2425" s="102"/>
      <c r="M2425" s="102"/>
      <c r="N2425" s="102"/>
      <c r="O2425" s="102"/>
      <c r="P2425" s="102"/>
      <c r="Q2425" s="102"/>
      <c r="R2425" s="102"/>
      <c r="S2425" s="102"/>
      <c r="T2425" s="102"/>
      <c r="U2425" s="102"/>
      <c r="V2425" s="102"/>
      <c r="W2425" s="102"/>
      <c r="X2425" s="103"/>
      <c r="Y2425" s="103"/>
      <c r="Z2425" s="102"/>
      <c r="AA2425" s="102"/>
      <c r="AB2425" s="102"/>
      <c r="AC2425" s="102"/>
      <c r="AD2425" s="102"/>
      <c r="AE2425" s="102"/>
      <c r="AF2425" s="102"/>
      <c r="AG2425" s="102"/>
      <c r="AH2425" s="102"/>
      <c r="AI2425" s="102"/>
      <c r="AJ2425" s="103"/>
      <c r="AK2425" s="103"/>
      <c r="AL2425" s="103"/>
      <c r="AM2425" s="103"/>
      <c r="AN2425" s="103"/>
      <c r="AO2425" s="103"/>
      <c r="AP2425" s="103"/>
      <c r="AQ2425" s="103"/>
      <c r="AR2425" s="103"/>
      <c r="AS2425" s="103"/>
      <c r="AT2425" s="103"/>
      <c r="AU2425" s="103"/>
      <c r="AV2425" s="103"/>
      <c r="AW2425" s="103"/>
      <c r="AX2425" s="103"/>
      <c r="AY2425" s="103"/>
      <c r="AZ2425" s="103"/>
      <c r="BA2425" s="103"/>
      <c r="BB2425" s="103"/>
      <c r="BC2425" s="103"/>
      <c r="BD2425" s="103"/>
      <c r="BE2425" s="103"/>
      <c r="BF2425" s="103"/>
      <c r="BG2425" s="103"/>
      <c r="BH2425" s="103"/>
      <c r="BI2425" s="103"/>
      <c r="BJ2425" s="103"/>
      <c r="BK2425" s="103"/>
      <c r="BL2425" s="103"/>
      <c r="BM2425" s="103"/>
      <c r="BN2425" s="103"/>
      <c r="BO2425" s="103"/>
      <c r="BP2425" s="103"/>
      <c r="BQ2425" s="103"/>
      <c r="BR2425" s="103"/>
      <c r="BS2425" s="103"/>
      <c r="BT2425" s="103"/>
      <c r="BU2425" s="103"/>
      <c r="BV2425" s="103"/>
      <c r="BW2425" s="103"/>
      <c r="BX2425" s="103"/>
      <c r="BY2425" s="103"/>
      <c r="BZ2425" s="102"/>
      <c r="CA2425" s="103"/>
      <c r="CB2425" s="103"/>
      <c r="CC2425" s="103"/>
      <c r="CD2425" s="103"/>
      <c r="CE2425" s="103"/>
      <c r="CF2425" s="103"/>
      <c r="CG2425" s="103"/>
      <c r="CH2425" s="103"/>
      <c r="CI2425" s="103"/>
      <c r="CJ2425" s="102"/>
      <c r="CK2425" s="102"/>
      <c r="CL2425" s="103"/>
      <c r="CM2425" s="103"/>
      <c r="CN2425" s="103"/>
      <c r="CO2425" s="103"/>
      <c r="CP2425" s="103"/>
      <c r="CQ2425" s="103"/>
      <c r="CR2425" s="103"/>
      <c r="CS2425" s="103"/>
      <c r="CT2425" s="103"/>
      <c r="CU2425" s="103"/>
      <c r="CV2425" s="103"/>
      <c r="CW2425" s="103"/>
      <c r="CX2425" s="103"/>
      <c r="CY2425" s="103"/>
      <c r="CZ2425" s="103"/>
      <c r="DA2425" s="103"/>
      <c r="DB2425" s="102"/>
      <c r="DC2425" s="102"/>
      <c r="DD2425" s="102"/>
      <c r="DE2425" s="102"/>
      <c r="DF2425" s="102"/>
      <c r="DG2425" s="102"/>
      <c r="DH2425" s="102"/>
      <c r="DI2425" s="102"/>
      <c r="DJ2425" s="102"/>
      <c r="DK2425" s="102"/>
      <c r="DL2425" s="102"/>
      <c r="DM2425" s="102"/>
      <c r="DN2425" s="104"/>
      <c r="DO2425" s="102"/>
      <c r="DP2425" s="102"/>
      <c r="DQ2425" s="102"/>
      <c r="DR2425" s="102"/>
      <c r="DS2425" s="102"/>
      <c r="DT2425" s="102"/>
      <c r="DU2425" s="102"/>
      <c r="DV2425" s="105"/>
      <c r="DW2425" s="106"/>
      <c r="DX2425" s="107"/>
      <c r="DZ2425" s="102"/>
      <c r="EC2425" s="102"/>
      <c r="EF2425" s="102"/>
      <c r="EI2425" s="102"/>
      <c r="EL2425" s="102"/>
      <c r="EO2425" s="102"/>
    </row>
    <row r="2426" spans="1:145" ht="15.5" x14ac:dyDescent="0.35">
      <c r="A2426" s="12"/>
      <c r="B2426" s="285"/>
      <c r="C2426" s="285"/>
      <c r="D2426" s="285"/>
      <c r="E2426" s="285"/>
      <c r="F2426" s="285"/>
      <c r="G2426" s="285"/>
      <c r="H2426" s="285"/>
      <c r="I2426" s="285"/>
      <c r="J2426" s="285"/>
      <c r="K2426" s="285"/>
      <c r="L2426" s="285"/>
      <c r="M2426" s="285"/>
      <c r="N2426" s="285"/>
      <c r="O2426" s="285"/>
      <c r="P2426" s="285"/>
      <c r="Q2426" s="285"/>
      <c r="R2426" s="285"/>
      <c r="S2426" s="285"/>
      <c r="T2426" s="285"/>
      <c r="U2426" s="285"/>
      <c r="V2426" s="109"/>
      <c r="W2426" s="109"/>
      <c r="X2426" s="110"/>
      <c r="Y2426" s="110"/>
      <c r="Z2426" s="109"/>
      <c r="AA2426" s="109"/>
      <c r="AB2426" s="109"/>
      <c r="AC2426" s="109"/>
      <c r="AD2426" s="109"/>
      <c r="AE2426" s="109"/>
      <c r="AF2426" s="109"/>
      <c r="AG2426" s="109"/>
      <c r="AH2426" s="109"/>
      <c r="AI2426" s="109"/>
      <c r="AJ2426" s="110"/>
      <c r="AK2426" s="110"/>
      <c r="AL2426" s="110"/>
      <c r="AM2426" s="110"/>
      <c r="AN2426" s="110"/>
      <c r="AO2426" s="110"/>
      <c r="AP2426" s="110"/>
      <c r="AQ2426" s="110"/>
      <c r="AR2426" s="110"/>
      <c r="AS2426" s="110"/>
      <c r="AT2426" s="110"/>
      <c r="AU2426" s="110"/>
      <c r="AV2426" s="110"/>
      <c r="AW2426" s="110"/>
      <c r="AX2426" s="110"/>
      <c r="AY2426" s="110"/>
      <c r="AZ2426" s="110"/>
      <c r="BA2426" s="110"/>
      <c r="BB2426" s="110"/>
      <c r="BC2426" s="110"/>
      <c r="BD2426" s="110"/>
      <c r="BE2426" s="110"/>
      <c r="BF2426" s="110"/>
      <c r="BG2426" s="110"/>
      <c r="BH2426" s="110"/>
      <c r="BI2426" s="110"/>
      <c r="BJ2426" s="110"/>
      <c r="BK2426" s="110"/>
      <c r="BL2426" s="110"/>
      <c r="BM2426" s="110"/>
      <c r="BN2426" s="110"/>
      <c r="BO2426" s="110"/>
      <c r="BP2426" s="110"/>
      <c r="BQ2426" s="110"/>
      <c r="BR2426" s="110"/>
      <c r="BS2426" s="110"/>
      <c r="BT2426" s="110"/>
      <c r="BU2426" s="110"/>
      <c r="BV2426" s="110"/>
      <c r="BW2426" s="110"/>
      <c r="BX2426" s="110"/>
      <c r="BY2426" s="110"/>
      <c r="BZ2426" s="109"/>
      <c r="CA2426" s="110"/>
      <c r="CB2426" s="110"/>
      <c r="CC2426" s="110"/>
      <c r="CD2426" s="110"/>
      <c r="CE2426" s="110"/>
      <c r="CF2426" s="110"/>
      <c r="CG2426" s="110"/>
      <c r="CH2426" s="110"/>
      <c r="CI2426" s="110"/>
      <c r="CJ2426" s="109"/>
      <c r="CK2426" s="109"/>
      <c r="CL2426" s="110"/>
      <c r="CM2426" s="110"/>
      <c r="CN2426" s="110"/>
      <c r="CO2426" s="110"/>
      <c r="CP2426" s="110"/>
      <c r="CQ2426" s="110"/>
      <c r="CR2426" s="110"/>
      <c r="CS2426" s="110"/>
      <c r="CT2426" s="110"/>
      <c r="CU2426" s="110"/>
      <c r="CV2426" s="110"/>
      <c r="CW2426" s="110"/>
      <c r="CX2426" s="110"/>
      <c r="CY2426" s="110"/>
      <c r="CZ2426" s="110"/>
      <c r="DA2426" s="110"/>
      <c r="DB2426" s="109"/>
      <c r="DC2426" s="109"/>
      <c r="DD2426" s="109"/>
      <c r="DE2426" s="109"/>
      <c r="DF2426" s="109"/>
      <c r="DG2426" s="109"/>
      <c r="DH2426" s="109"/>
      <c r="DI2426" s="109"/>
      <c r="DJ2426" s="109"/>
      <c r="DK2426" s="109"/>
      <c r="DL2426" s="109"/>
      <c r="DM2426" s="109"/>
      <c r="DN2426" s="111"/>
      <c r="DO2426" s="109"/>
      <c r="DP2426" s="109"/>
      <c r="DQ2426" s="109"/>
      <c r="DR2426" s="109"/>
      <c r="DS2426" s="109"/>
      <c r="DT2426" s="109"/>
      <c r="DU2426" s="109"/>
      <c r="DV2426" s="112"/>
      <c r="DW2426" s="113"/>
      <c r="DX2426" s="114"/>
      <c r="DZ2426" s="109"/>
      <c r="EC2426" s="109"/>
      <c r="EF2426" s="109"/>
      <c r="EI2426" s="109"/>
      <c r="EL2426" s="109"/>
      <c r="EO2426" s="109"/>
    </row>
    <row r="2427" spans="1:145" ht="15.5" x14ac:dyDescent="0.35">
      <c r="A2427" s="56"/>
      <c r="B2427" s="102"/>
      <c r="C2427" s="102"/>
      <c r="D2427" s="102"/>
      <c r="E2427" s="102"/>
      <c r="F2427" s="102"/>
      <c r="G2427" s="102"/>
      <c r="H2427" s="102"/>
      <c r="I2427" s="102"/>
      <c r="J2427" s="102"/>
      <c r="K2427" s="102"/>
      <c r="L2427" s="102"/>
      <c r="M2427" s="102"/>
      <c r="N2427" s="102"/>
      <c r="O2427" s="102"/>
      <c r="P2427" s="102"/>
      <c r="Q2427" s="102"/>
      <c r="R2427" s="102"/>
    </row>
    <row r="2428" spans="1:145" ht="15.5" x14ac:dyDescent="0.35">
      <c r="A2428" s="116"/>
      <c r="B2428" s="102"/>
      <c r="C2428" s="102"/>
      <c r="D2428" s="102"/>
      <c r="E2428" s="102"/>
      <c r="F2428" s="102"/>
      <c r="G2428" s="102"/>
      <c r="H2428" s="102"/>
      <c r="I2428" s="102"/>
      <c r="J2428" s="102"/>
      <c r="K2428" s="102"/>
      <c r="L2428" s="102"/>
      <c r="M2428" s="102"/>
      <c r="N2428" s="102"/>
      <c r="O2428" s="102"/>
      <c r="P2428" s="102"/>
      <c r="Q2428" s="102"/>
      <c r="R2428" s="102"/>
    </row>
    <row r="2429" spans="1:145" ht="15.5" x14ac:dyDescent="0.35">
      <c r="A2429" s="116"/>
      <c r="B2429" s="102"/>
      <c r="C2429" s="102"/>
      <c r="D2429" s="102"/>
      <c r="E2429" s="102"/>
      <c r="F2429" s="102"/>
      <c r="G2429" s="102"/>
      <c r="H2429" s="102"/>
      <c r="I2429" s="102"/>
      <c r="J2429" s="102"/>
      <c r="K2429" s="102"/>
      <c r="L2429" s="102"/>
      <c r="M2429" s="102"/>
      <c r="N2429" s="102"/>
      <c r="O2429" s="102"/>
      <c r="P2429" s="102"/>
      <c r="Q2429" s="102"/>
      <c r="R2429" s="102"/>
    </row>
    <row r="2430" spans="1:145" ht="15.5" x14ac:dyDescent="0.35">
      <c r="A2430" s="126" t="s">
        <v>744</v>
      </c>
      <c r="B2430" s="102"/>
      <c r="C2430" s="102"/>
      <c r="D2430" s="102"/>
      <c r="E2430" s="102"/>
      <c r="F2430" s="102"/>
      <c r="G2430" s="102"/>
      <c r="H2430" s="102"/>
      <c r="I2430" s="102"/>
      <c r="J2430" s="102"/>
      <c r="K2430" s="102"/>
      <c r="L2430" s="102"/>
      <c r="M2430" s="102"/>
      <c r="N2430" s="102"/>
      <c r="O2430" s="102"/>
      <c r="P2430" s="102"/>
      <c r="Q2430" s="102"/>
      <c r="R2430" s="102"/>
    </row>
    <row r="2431" spans="1:145" ht="15.5" x14ac:dyDescent="0.35">
      <c r="A2431" s="56" t="s">
        <v>482</v>
      </c>
      <c r="B2431" s="102"/>
      <c r="C2431" s="102"/>
      <c r="D2431" s="102"/>
      <c r="E2431" s="102"/>
      <c r="F2431" s="102"/>
      <c r="G2431" s="102"/>
      <c r="H2431" s="102"/>
      <c r="I2431" s="102"/>
      <c r="J2431" s="102"/>
      <c r="K2431" s="102"/>
      <c r="L2431" s="102"/>
      <c r="M2431" s="102"/>
      <c r="N2431" s="102"/>
      <c r="O2431" s="102"/>
      <c r="P2431" s="102"/>
      <c r="Q2431" s="102"/>
      <c r="R2431" s="102"/>
      <c r="X2431"/>
      <c r="Y2431" s="129">
        <f>[2]CAMEROUN!AQ1733</f>
        <v>148</v>
      </c>
      <c r="Z2431" s="129">
        <f>[2]CAMEROUN!AR1733</f>
        <v>88.635000000000005</v>
      </c>
      <c r="AA2431" s="129">
        <f>[2]CAMEROUN!AS1733</f>
        <v>101.387</v>
      </c>
      <c r="AE2431" s="129">
        <f>[2]CAMEROUN!AT1733</f>
        <v>107.6</v>
      </c>
      <c r="AF2431" s="129">
        <f>[2]CAMEROUN!AQ1733</f>
        <v>148</v>
      </c>
      <c r="AG2431" s="129">
        <f>[2]CAMEROUN!AR1733</f>
        <v>88.635000000000005</v>
      </c>
      <c r="AH2431" s="129">
        <f>[2]CAMEROUN!AS1733</f>
        <v>101.387</v>
      </c>
      <c r="AI2431" s="129">
        <f>[2]CAMEROUN!AT1733</f>
        <v>107.6</v>
      </c>
      <c r="AJ2431" s="129">
        <f>[2]CAMEROUN!AU1733</f>
        <v>137.40700000000001</v>
      </c>
      <c r="AN2431" s="129">
        <f>[2]CAMEROUN!AU1733</f>
        <v>137.40700000000001</v>
      </c>
      <c r="AO2431" s="129">
        <f>[2]CAMEROUN!AV1733</f>
        <v>135</v>
      </c>
      <c r="AS2431" s="129">
        <f>[2]CAMEROUN!AZ1733</f>
        <v>243.9</v>
      </c>
      <c r="AX2431" s="129">
        <f>[2]CAMEROUN!BE1733</f>
        <v>270.5</v>
      </c>
      <c r="AZ2431" s="129"/>
      <c r="BA2431" s="129"/>
      <c r="BB2431" s="129">
        <v>343</v>
      </c>
      <c r="BC2431" s="129">
        <v>343</v>
      </c>
      <c r="BD2431" s="129">
        <v>368</v>
      </c>
      <c r="BE2431" s="129">
        <v>368</v>
      </c>
      <c r="BF2431" s="129">
        <f>[2]CAMEROUN!BL1733</f>
        <v>371.61799999999999</v>
      </c>
      <c r="BG2431" s="129">
        <v>461</v>
      </c>
      <c r="BH2431" s="129">
        <v>461</v>
      </c>
      <c r="BI2431" s="129">
        <v>541</v>
      </c>
      <c r="BJ2431" s="129">
        <v>541</v>
      </c>
      <c r="BK2431" s="129">
        <v>541</v>
      </c>
      <c r="BL2431" s="129">
        <v>541</v>
      </c>
      <c r="BM2431" s="129">
        <v>460</v>
      </c>
      <c r="BN2431" s="129">
        <v>460</v>
      </c>
      <c r="BO2431" s="129">
        <f>[2]CAMEROUN!BU1733</f>
        <v>492.9</v>
      </c>
      <c r="BP2431" s="129">
        <v>472.1</v>
      </c>
      <c r="BQ2431" s="129">
        <v>472.1</v>
      </c>
      <c r="BR2431" s="129">
        <v>472.1</v>
      </c>
      <c r="BS2431" s="129">
        <v>472.1</v>
      </c>
      <c r="BT2431" s="129">
        <v>491.9</v>
      </c>
      <c r="BU2431" s="129">
        <v>491.9</v>
      </c>
      <c r="BV2431" s="129">
        <v>491.9</v>
      </c>
      <c r="BW2431" s="129">
        <v>491.9</v>
      </c>
      <c r="BX2431" s="129">
        <v>491.9</v>
      </c>
      <c r="BY2431" s="129">
        <v>491.9</v>
      </c>
      <c r="BZ2431" s="128">
        <v>533.9</v>
      </c>
      <c r="CA2431" s="129">
        <f>[2]CAMEROUN!CG1733</f>
        <v>483.20000000000005</v>
      </c>
      <c r="CB2431" s="129">
        <v>491.95800000000003</v>
      </c>
      <c r="CC2431" s="129">
        <v>491.95800000000003</v>
      </c>
      <c r="CD2431" s="129">
        <v>491.95800000000003</v>
      </c>
      <c r="CE2431" s="129">
        <v>1016</v>
      </c>
      <c r="CF2431" s="129">
        <v>1016</v>
      </c>
      <c r="CG2431" s="129">
        <v>1016</v>
      </c>
      <c r="CH2431" s="129">
        <v>1020.5</v>
      </c>
      <c r="CI2431" s="129">
        <v>1020.5</v>
      </c>
      <c r="CJ2431" s="128">
        <v>1020.5</v>
      </c>
      <c r="CK2431" s="128">
        <v>1020.5</v>
      </c>
      <c r="CL2431" s="129">
        <f>[2]CAMEROUN!CR1733</f>
        <v>1005.7</v>
      </c>
      <c r="CM2431" s="129">
        <v>674</v>
      </c>
      <c r="CN2431" s="129">
        <v>674</v>
      </c>
      <c r="CO2431" s="129">
        <v>674</v>
      </c>
      <c r="CP2431" s="129">
        <v>674</v>
      </c>
      <c r="CQ2431" s="129">
        <v>674</v>
      </c>
      <c r="CR2431" s="129">
        <v>674</v>
      </c>
      <c r="CS2431" s="129">
        <v>674</v>
      </c>
      <c r="CT2431" s="129">
        <v>674</v>
      </c>
      <c r="CU2431" s="129">
        <v>674</v>
      </c>
      <c r="CV2431" s="129">
        <v>679.7</v>
      </c>
      <c r="CW2431" s="129">
        <v>679.7</v>
      </c>
      <c r="CX2431" s="129">
        <v>677</v>
      </c>
      <c r="CY2431" s="129">
        <v>677</v>
      </c>
      <c r="CZ2431" s="129">
        <v>679.7</v>
      </c>
      <c r="DA2431" s="129">
        <f>[2]CAMEROUN!DD1733</f>
        <v>688.78179999999998</v>
      </c>
      <c r="DB2431" s="128">
        <v>898</v>
      </c>
      <c r="DC2431" s="128">
        <v>898</v>
      </c>
      <c r="DD2431" s="128">
        <v>898</v>
      </c>
      <c r="DE2431" s="128">
        <v>898</v>
      </c>
      <c r="DF2431" s="128">
        <v>898</v>
      </c>
      <c r="DG2431" s="128">
        <v>898</v>
      </c>
      <c r="DH2431" s="128">
        <v>898</v>
      </c>
      <c r="DI2431" s="128">
        <v>898</v>
      </c>
      <c r="DJ2431" s="128">
        <v>898</v>
      </c>
      <c r="DK2431" s="128">
        <v>898</v>
      </c>
      <c r="DL2431" s="128">
        <v>898</v>
      </c>
      <c r="DM2431" s="128">
        <v>898</v>
      </c>
      <c r="DN2431" s="130">
        <f>[2]CAMEROUN!DQ1733</f>
        <v>913.81999999999994</v>
      </c>
      <c r="DO2431" s="128">
        <v>898</v>
      </c>
      <c r="DP2431" s="128">
        <v>790.35300000000007</v>
      </c>
      <c r="DQ2431" s="128">
        <v>790.35300000000007</v>
      </c>
      <c r="DR2431" s="128">
        <v>790.35300000000007</v>
      </c>
      <c r="DS2431" s="128">
        <v>790.35300000000007</v>
      </c>
      <c r="DT2431" s="128">
        <v>790.35300000000007</v>
      </c>
      <c r="DU2431" s="128">
        <v>790.35300000000007</v>
      </c>
      <c r="DV2431" s="131">
        <f>[2]CAMEROUN!EA1733</f>
        <v>748</v>
      </c>
      <c r="DW2431" s="132">
        <f>[2]CAMEROUN!EB1733</f>
        <v>748</v>
      </c>
      <c r="DX2431" s="133">
        <f>[2]CAMEROUN!EC1733</f>
        <v>713.35300000000007</v>
      </c>
      <c r="DZ2431" s="129">
        <f>[2]CAMEROUN!EE1733</f>
        <v>813</v>
      </c>
      <c r="EC2431" s="129">
        <f>[2]CAMEROUN!EH1733</f>
        <v>685</v>
      </c>
      <c r="EF2431" s="129">
        <f>[2]CAMEROUN!EK1733</f>
        <v>820</v>
      </c>
      <c r="EI2431" s="129">
        <f>[2]CAMEROUN!EN1733</f>
        <v>828</v>
      </c>
      <c r="EL2431" s="129">
        <f>[2]CAMEROUN!EQ1733</f>
        <v>797</v>
      </c>
      <c r="EO2431" s="129">
        <f>[2]CAMEROUN!ET1733</f>
        <v>852</v>
      </c>
    </row>
    <row r="2432" spans="1:145" ht="15.5" x14ac:dyDescent="0.35">
      <c r="A2432" s="56" t="s">
        <v>488</v>
      </c>
      <c r="B2432" s="102"/>
      <c r="C2432" s="102"/>
      <c r="D2432" s="102"/>
      <c r="E2432" s="102"/>
      <c r="F2432" s="102"/>
      <c r="G2432" s="102"/>
      <c r="H2432" s="102"/>
      <c r="I2432" s="102"/>
      <c r="J2432" s="102"/>
      <c r="K2432" s="102"/>
      <c r="L2432" s="102"/>
      <c r="M2432" s="102"/>
      <c r="N2432" s="102"/>
      <c r="O2432" s="102"/>
      <c r="P2432" s="102"/>
      <c r="Q2432" s="102"/>
      <c r="R2432" s="102"/>
      <c r="X2432"/>
      <c r="Y2432" s="129">
        <f>[7]RCA!AA1667</f>
        <v>19.740279999999998</v>
      </c>
      <c r="Z2432" s="129">
        <f>[7]RCA!AB1667</f>
        <v>16.930369999999996</v>
      </c>
      <c r="AA2432" s="129">
        <f>[7]RCA!AC1667</f>
        <v>10.79602</v>
      </c>
      <c r="AE2432" s="129">
        <f>[7]RCA!AD1667</f>
        <v>7.5567799999999998</v>
      </c>
      <c r="AF2432" s="129">
        <f>[7]RCA!AA1667</f>
        <v>19.740279999999998</v>
      </c>
      <c r="AG2432" s="129">
        <f>[7]RCA!AB1667</f>
        <v>16.930369999999996</v>
      </c>
      <c r="AH2432" s="129">
        <f>[7]RCA!AC1667</f>
        <v>10.79602</v>
      </c>
      <c r="AI2432" s="129">
        <f>[7]RCA!AD1667</f>
        <v>7.5567799999999998</v>
      </c>
      <c r="AJ2432" s="129">
        <f>[7]RCA!AE1667</f>
        <v>9.0172500000000007</v>
      </c>
      <c r="AN2432" s="129">
        <f>[7]RCA!AE1667</f>
        <v>9.0172500000000007</v>
      </c>
      <c r="AO2432" s="129">
        <f>[7]RCA!AF1667</f>
        <v>10.31284</v>
      </c>
      <c r="AS2432" s="129">
        <f>[7]RCA!AJ1667</f>
        <v>12.299999999999999</v>
      </c>
      <c r="AX2432" s="129">
        <f>[7]RCA!AO1667</f>
        <v>3.9000000000000004</v>
      </c>
      <c r="AZ2432" s="129"/>
      <c r="BA2432" s="129"/>
      <c r="BB2432" s="129">
        <v>7.9240000000000004</v>
      </c>
      <c r="BC2432" s="129">
        <v>7.9240000000000004</v>
      </c>
      <c r="BD2432" s="129">
        <v>7.9240000000000004</v>
      </c>
      <c r="BE2432" s="129">
        <v>7.9240000000000004</v>
      </c>
      <c r="BF2432" s="129">
        <f>[7]RCA!AV1667</f>
        <v>8.3000000000000007</v>
      </c>
      <c r="BG2432" s="129">
        <v>8.0760000000000005</v>
      </c>
      <c r="BH2432" s="129">
        <v>7.9240000000000004</v>
      </c>
      <c r="BI2432" s="129">
        <v>7.3</v>
      </c>
      <c r="BJ2432" s="129">
        <v>7.3</v>
      </c>
      <c r="BK2432" s="129">
        <v>7.3</v>
      </c>
      <c r="BL2432" s="129">
        <v>7.3</v>
      </c>
      <c r="BM2432" s="129">
        <v>7.3</v>
      </c>
      <c r="BN2432" s="129">
        <v>7.3</v>
      </c>
      <c r="BO2432" s="129">
        <f>[7]RCA!BE1667</f>
        <v>7.7</v>
      </c>
      <c r="BP2432" s="129">
        <v>9.1359999999999992</v>
      </c>
      <c r="BQ2432" s="129">
        <v>9.1359999999999992</v>
      </c>
      <c r="BR2432" s="129">
        <v>9.1359999999999992</v>
      </c>
      <c r="BS2432" s="129">
        <v>9.1359999999999992</v>
      </c>
      <c r="BT2432" s="129">
        <v>7.1129999999999995</v>
      </c>
      <c r="BU2432" s="129">
        <v>7.1129999999999995</v>
      </c>
      <c r="BV2432" s="129">
        <v>7.1129999999999995</v>
      </c>
      <c r="BW2432" s="129">
        <v>8.8079999999999998</v>
      </c>
      <c r="BX2432" s="129">
        <v>8.8079999999999998</v>
      </c>
      <c r="BY2432" s="129">
        <v>8.8079999999999998</v>
      </c>
      <c r="BZ2432" s="128">
        <v>8.8079999999999998</v>
      </c>
      <c r="CA2432" s="129">
        <f>[7]RCA!BQ1667</f>
        <v>7.1000000000000005</v>
      </c>
      <c r="CB2432" s="129">
        <v>7.8999999999999995</v>
      </c>
      <c r="CC2432" s="129">
        <v>7.8999999999999995</v>
      </c>
      <c r="CD2432" s="129">
        <v>7.8999999999999995</v>
      </c>
      <c r="CE2432" s="129">
        <v>7.3</v>
      </c>
      <c r="CF2432" s="129">
        <v>7.3</v>
      </c>
      <c r="CG2432" s="129">
        <v>7.3</v>
      </c>
      <c r="CH2432" s="129">
        <v>7.3</v>
      </c>
      <c r="CI2432" s="129">
        <v>7.3</v>
      </c>
      <c r="CJ2432" s="128">
        <v>7.3</v>
      </c>
      <c r="CK2432" s="128">
        <v>7.3</v>
      </c>
      <c r="CL2432" s="129">
        <f>[7]RCA!CB1667</f>
        <v>7</v>
      </c>
      <c r="CM2432" s="129">
        <v>8</v>
      </c>
      <c r="CN2432" s="129">
        <v>8.6813500000000001</v>
      </c>
      <c r="CO2432" s="129">
        <v>8.6813500000000001</v>
      </c>
      <c r="CP2432" s="129">
        <v>8.6813500000000001</v>
      </c>
      <c r="CQ2432" s="129">
        <v>8.6813500000000001</v>
      </c>
      <c r="CR2432" s="129">
        <v>8.6813500000000001</v>
      </c>
      <c r="CS2432" s="129">
        <v>8.6813500000000001</v>
      </c>
      <c r="CT2432" s="129">
        <v>8.6813500000000001</v>
      </c>
      <c r="CU2432" s="129">
        <v>8.6813500000000001</v>
      </c>
      <c r="CV2432" s="129">
        <v>8.6813500000000001</v>
      </c>
      <c r="CW2432" s="129">
        <v>8.6813500000000001</v>
      </c>
      <c r="CX2432" s="129">
        <v>8.6813500000000001</v>
      </c>
      <c r="CY2432" s="129">
        <v>8.6813500000000001</v>
      </c>
      <c r="CZ2432" s="129">
        <v>8.6813500000000001</v>
      </c>
      <c r="DA2432" s="129">
        <f>[7]RCA!CN1667</f>
        <v>14</v>
      </c>
      <c r="DB2432" s="128">
        <v>5.8883399999999995</v>
      </c>
      <c r="DC2432" s="128">
        <v>5.8883399999999995</v>
      </c>
      <c r="DD2432" s="128">
        <v>5.8883399999999995</v>
      </c>
      <c r="DE2432" s="128">
        <v>5.8883399999999995</v>
      </c>
      <c r="DF2432" s="128">
        <v>5.8883399999999995</v>
      </c>
      <c r="DG2432" s="128">
        <v>5.8883399999999995</v>
      </c>
      <c r="DH2432" s="128">
        <v>4</v>
      </c>
      <c r="DI2432" s="128">
        <v>4</v>
      </c>
      <c r="DJ2432" s="128">
        <v>4</v>
      </c>
      <c r="DK2432" s="128">
        <v>4</v>
      </c>
      <c r="DL2432" s="128">
        <v>4</v>
      </c>
      <c r="DM2432" s="128">
        <v>4</v>
      </c>
      <c r="DN2432" s="130">
        <f>[7]RCA!DA1667</f>
        <v>6.9399999999999995</v>
      </c>
      <c r="DO2432" s="128">
        <v>4</v>
      </c>
      <c r="DP2432" s="128">
        <v>6.3953999999999995</v>
      </c>
      <c r="DQ2432" s="128">
        <v>6.7319999999999993</v>
      </c>
      <c r="DR2432" s="128">
        <v>7.0686</v>
      </c>
      <c r="DS2432" s="128">
        <v>6.3953999999999995</v>
      </c>
      <c r="DT2432" s="128">
        <v>6.7319999999999993</v>
      </c>
      <c r="DU2432" s="128">
        <v>6.3019999999999996</v>
      </c>
      <c r="DV2432" s="131">
        <f>[7]RCA!DN1667</f>
        <v>6.6171000000000006</v>
      </c>
      <c r="DW2432" s="132">
        <f>[7]RCA!DM1667</f>
        <v>6.3019999999999996</v>
      </c>
      <c r="DX2432" s="133">
        <f>[7]RCA!DN1667</f>
        <v>6.6171000000000006</v>
      </c>
      <c r="DZ2432" s="129">
        <f>[7]RCA!DP1667</f>
        <v>6.8</v>
      </c>
      <c r="EC2432" s="129">
        <f>[7]RCA!DS1667</f>
        <v>8.2000000000000011</v>
      </c>
      <c r="EF2432" s="129">
        <f>[7]RCA!DV1667</f>
        <v>8.2000000000000011</v>
      </c>
      <c r="EI2432" s="129">
        <f>[7]RCA!DY1667</f>
        <v>8.2000000000000011</v>
      </c>
      <c r="EL2432" s="129">
        <f>[7]RCA!EB1667</f>
        <v>8.2000000000000011</v>
      </c>
      <c r="EO2432" s="129">
        <f>[7]RCA!EE1667</f>
        <v>8.2000000000000011</v>
      </c>
    </row>
    <row r="2433" spans="1:145" ht="15.5" x14ac:dyDescent="0.35">
      <c r="A2433" s="56" t="s">
        <v>483</v>
      </c>
      <c r="B2433" s="102"/>
      <c r="C2433" s="102"/>
      <c r="D2433" s="102"/>
      <c r="E2433" s="102"/>
      <c r="F2433" s="102"/>
      <c r="G2433" s="102"/>
      <c r="H2433" s="102"/>
      <c r="I2433" s="102"/>
      <c r="J2433" s="102"/>
      <c r="K2433" s="102"/>
      <c r="L2433" s="102"/>
      <c r="M2433" s="102"/>
      <c r="N2433" s="102"/>
      <c r="O2433" s="102"/>
      <c r="P2433" s="102"/>
      <c r="Q2433" s="102"/>
      <c r="R2433" s="102"/>
      <c r="X2433"/>
      <c r="Y2433" s="129">
        <f>[3]CONGO!AA1631</f>
        <v>1407.5430000000001</v>
      </c>
      <c r="Z2433" s="129">
        <f>[3]CONGO!AB1631</f>
        <v>96.727000000000004</v>
      </c>
      <c r="AA2433" s="129">
        <f>[3]CONGO!AC1631</f>
        <v>84.748000000000005</v>
      </c>
      <c r="AE2433" s="129">
        <f>[3]CONGO!AH1631</f>
        <v>127.4</v>
      </c>
      <c r="AF2433" s="129">
        <f>[3]CONGO!AI1631</f>
        <v>194.02</v>
      </c>
      <c r="AG2433" s="129">
        <f>[3]CONGO!AJ1631</f>
        <v>194.02</v>
      </c>
      <c r="AH2433" s="129">
        <f>[3]CONGO!AK1631</f>
        <v>193.54500000000002</v>
      </c>
      <c r="AI2433" s="129">
        <f>[3]CONGO!AL1631</f>
        <v>193.54500000000002</v>
      </c>
      <c r="AJ2433" s="129">
        <f>[3]CONGO!AM1631</f>
        <v>243</v>
      </c>
      <c r="AN2433" s="129">
        <f>[3]CONGO!AQ1631</f>
        <v>172.11500000000001</v>
      </c>
      <c r="AO2433" s="129">
        <f>[3]CONGO!AR1631</f>
        <v>290</v>
      </c>
      <c r="AS2433" s="129">
        <f>[3]CONGO!AV1631</f>
        <v>356</v>
      </c>
      <c r="AX2433" s="129">
        <f>[3]CONGO!BA1631</f>
        <v>412.327</v>
      </c>
      <c r="AZ2433" s="129"/>
      <c r="BA2433" s="129"/>
      <c r="BB2433" s="129">
        <v>608</v>
      </c>
      <c r="BC2433" s="129">
        <v>608</v>
      </c>
      <c r="BD2433" s="129">
        <v>619</v>
      </c>
      <c r="BE2433" s="129">
        <v>619</v>
      </c>
      <c r="BF2433" s="129">
        <f>[3]CONGO!BI1631</f>
        <v>665.4</v>
      </c>
      <c r="BG2433" s="129">
        <v>632.87</v>
      </c>
      <c r="BH2433" s="129">
        <v>632.87</v>
      </c>
      <c r="BI2433" s="129">
        <v>472.221</v>
      </c>
      <c r="BJ2433" s="129">
        <v>472.221</v>
      </c>
      <c r="BK2433" s="129">
        <v>771</v>
      </c>
      <c r="BL2433" s="129">
        <v>771</v>
      </c>
      <c r="BM2433" s="129">
        <v>771</v>
      </c>
      <c r="BN2433" s="129">
        <v>771</v>
      </c>
      <c r="BO2433" s="129">
        <f>[3]CONGO!BR1631</f>
        <v>1065.8</v>
      </c>
      <c r="BP2433" s="129">
        <v>686</v>
      </c>
      <c r="BQ2433" s="129">
        <v>686</v>
      </c>
      <c r="BR2433" s="129">
        <v>695</v>
      </c>
      <c r="BS2433" s="129">
        <v>695</v>
      </c>
      <c r="BT2433" s="129">
        <v>820</v>
      </c>
      <c r="BU2433" s="129">
        <v>820</v>
      </c>
      <c r="BV2433" s="129">
        <v>820</v>
      </c>
      <c r="BW2433" s="129">
        <v>677.65200000000004</v>
      </c>
      <c r="BX2433" s="129">
        <v>677.65200000000004</v>
      </c>
      <c r="BY2433" s="129">
        <v>677.65200000000004</v>
      </c>
      <c r="BZ2433" s="128">
        <v>1146</v>
      </c>
      <c r="CA2433" s="129">
        <f>[3]CONGO!CD1631</f>
        <v>477</v>
      </c>
      <c r="CB2433" s="129">
        <v>632</v>
      </c>
      <c r="CC2433" s="129">
        <v>632</v>
      </c>
      <c r="CD2433" s="129">
        <v>632</v>
      </c>
      <c r="CE2433" s="129">
        <v>555</v>
      </c>
      <c r="CF2433" s="129">
        <v>555</v>
      </c>
      <c r="CG2433" s="129">
        <v>555</v>
      </c>
      <c r="CH2433" s="129">
        <v>569.5</v>
      </c>
      <c r="CI2433" s="129">
        <v>569.5</v>
      </c>
      <c r="CJ2433" s="128">
        <v>447.43400000000003</v>
      </c>
      <c r="CK2433" s="128">
        <v>447.43400000000003</v>
      </c>
      <c r="CL2433" s="129">
        <f>[3]CONGO!CO1631</f>
        <v>559.5</v>
      </c>
      <c r="CM2433" s="129">
        <v>528</v>
      </c>
      <c r="CN2433" s="129">
        <v>602</v>
      </c>
      <c r="CO2433" s="129">
        <v>602</v>
      </c>
      <c r="CP2433" s="129">
        <v>602</v>
      </c>
      <c r="CQ2433" s="129">
        <v>602</v>
      </c>
      <c r="CR2433" s="129">
        <v>602</v>
      </c>
      <c r="CS2433" s="129">
        <v>927</v>
      </c>
      <c r="CT2433" s="129">
        <v>927</v>
      </c>
      <c r="CU2433" s="129">
        <v>927</v>
      </c>
      <c r="CV2433" s="129">
        <v>834.4</v>
      </c>
      <c r="CW2433" s="129">
        <v>834.4</v>
      </c>
      <c r="CX2433" s="129">
        <v>834.4</v>
      </c>
      <c r="CY2433" s="129">
        <v>834.4</v>
      </c>
      <c r="CZ2433" s="129">
        <v>834.4</v>
      </c>
      <c r="DA2433" s="129">
        <f>[3]CONGO!DA1631</f>
        <v>1001.3</v>
      </c>
      <c r="DB2433" s="128">
        <v>709</v>
      </c>
      <c r="DC2433" s="128">
        <v>709</v>
      </c>
      <c r="DD2433" s="128">
        <v>709</v>
      </c>
      <c r="DE2433" s="128">
        <v>647</v>
      </c>
      <c r="DF2433" s="128">
        <v>647</v>
      </c>
      <c r="DG2433" s="128">
        <v>647</v>
      </c>
      <c r="DH2433" s="128">
        <v>646</v>
      </c>
      <c r="DI2433" s="128">
        <v>646</v>
      </c>
      <c r="DJ2433" s="128">
        <v>646</v>
      </c>
      <c r="DK2433" s="128">
        <v>646</v>
      </c>
      <c r="DL2433" s="128">
        <v>646</v>
      </c>
      <c r="DM2433" s="128">
        <v>646</v>
      </c>
      <c r="DN2433" s="130">
        <f>[3]CONGO!DN1631</f>
        <v>722</v>
      </c>
      <c r="DO2433" s="128">
        <v>646</v>
      </c>
      <c r="DP2433" s="128">
        <v>754.48925099999997</v>
      </c>
      <c r="DQ2433" s="128">
        <v>754.48925099999997</v>
      </c>
      <c r="DR2433" s="128">
        <v>754.48925099999997</v>
      </c>
      <c r="DS2433" s="128">
        <v>754.48925099999997</v>
      </c>
      <c r="DT2433" s="128">
        <v>754.48925099999997</v>
      </c>
      <c r="DU2433" s="128">
        <v>782.68925100000001</v>
      </c>
      <c r="DV2433" s="131">
        <f>[3]CONGO!DX1631</f>
        <v>782.68925100000001</v>
      </c>
      <c r="DW2433" s="132">
        <f>[3]CONGO!DY1631</f>
        <v>782.68925100000001</v>
      </c>
      <c r="DX2433" s="133">
        <f>[3]CONGO!DZ1631</f>
        <v>754.48925099999997</v>
      </c>
      <c r="DZ2433" s="129">
        <f>[3]CONGO!EB1631</f>
        <v>710.64125100000001</v>
      </c>
      <c r="EC2433" s="129">
        <f>[3]CONGO!EE1631</f>
        <v>555.64125100000001</v>
      </c>
      <c r="EF2433" s="129">
        <f>[3]CONGO!EH1631</f>
        <v>389.91109846699993</v>
      </c>
      <c r="EI2433" s="129">
        <f>[3]CONGO!EK1631</f>
        <v>389.91109846699993</v>
      </c>
      <c r="EL2433" s="129">
        <f>[3]CONGO!EN1631</f>
        <v>389.91109846699993</v>
      </c>
      <c r="EO2433" s="129">
        <f>[3]CONGO!EQ1631</f>
        <v>389.91109846699993</v>
      </c>
    </row>
    <row r="2434" spans="1:145" ht="15.5" x14ac:dyDescent="0.35">
      <c r="A2434" s="56" t="s">
        <v>484</v>
      </c>
      <c r="B2434" s="102"/>
      <c r="C2434" s="102"/>
      <c r="D2434" s="102"/>
      <c r="E2434" s="102"/>
      <c r="F2434" s="102"/>
      <c r="G2434" s="102"/>
      <c r="H2434" s="102"/>
      <c r="I2434" s="102"/>
      <c r="J2434" s="102"/>
      <c r="K2434" s="102"/>
      <c r="L2434" s="102"/>
      <c r="M2434" s="102"/>
      <c r="N2434" s="102"/>
      <c r="O2434" s="102"/>
      <c r="P2434" s="102"/>
      <c r="Q2434" s="102"/>
      <c r="R2434" s="102"/>
      <c r="X2434"/>
      <c r="Y2434" s="129">
        <f>[4]GABON!AA1986</f>
        <v>254</v>
      </c>
      <c r="Z2434" s="129">
        <f>[4]GABON!AB1986</f>
        <v>209.10000000000002</v>
      </c>
      <c r="AA2434" s="129">
        <f>[4]GABON!AC1986</f>
        <v>258.89999999999998</v>
      </c>
      <c r="AE2434" s="129">
        <f>[4]GABON!AD1986</f>
        <v>611.40899999999999</v>
      </c>
      <c r="AF2434" s="129">
        <f>[4]GABON!AA1986</f>
        <v>254</v>
      </c>
      <c r="AG2434" s="129">
        <f>[4]GABON!AB1986</f>
        <v>209.10000000000002</v>
      </c>
      <c r="AH2434" s="129">
        <f>[4]GABON!AC1986</f>
        <v>258.89999999999998</v>
      </c>
      <c r="AI2434" s="129">
        <f>[4]GABON!AD1986</f>
        <v>611.40899999999999</v>
      </c>
      <c r="AJ2434" s="129">
        <f>[4]GABON!AE1986</f>
        <v>279.24599999999998</v>
      </c>
      <c r="AN2434" s="129">
        <f>[4]GABON!AE1986</f>
        <v>279.24599999999998</v>
      </c>
      <c r="AO2434" s="129">
        <f>[4]GABON!AF1986</f>
        <v>392.4</v>
      </c>
      <c r="AS2434" s="129">
        <f>[4]GABON!AJ1986</f>
        <v>376.2</v>
      </c>
      <c r="AX2434" s="129">
        <f>[4]GABON!AO1986</f>
        <v>445.44876313436839</v>
      </c>
      <c r="AZ2434" s="129"/>
      <c r="BA2434" s="129"/>
      <c r="BB2434" s="129">
        <v>300</v>
      </c>
      <c r="BC2434" s="129">
        <v>300</v>
      </c>
      <c r="BD2434" s="129">
        <v>328</v>
      </c>
      <c r="BE2434" s="129">
        <v>328</v>
      </c>
      <c r="BF2434" s="129">
        <f>[4]GABON!AV1986</f>
        <v>303.41852550824598</v>
      </c>
      <c r="BG2434" s="129">
        <v>401.45</v>
      </c>
      <c r="BH2434" s="129">
        <v>401.45</v>
      </c>
      <c r="BI2434" s="129">
        <v>468</v>
      </c>
      <c r="BJ2434" s="129">
        <v>468</v>
      </c>
      <c r="BK2434" s="129">
        <v>468</v>
      </c>
      <c r="BL2434" s="129">
        <v>468</v>
      </c>
      <c r="BM2434" s="129">
        <v>468</v>
      </c>
      <c r="BN2434" s="129">
        <v>468</v>
      </c>
      <c r="BO2434" s="129">
        <f>[4]GABON!BE1986</f>
        <v>400.36160384351223</v>
      </c>
      <c r="BP2434" s="129">
        <v>344.4</v>
      </c>
      <c r="BQ2434" s="129">
        <v>401.45</v>
      </c>
      <c r="BR2434" s="129">
        <v>344.4</v>
      </c>
      <c r="BS2434" s="129">
        <v>344.4</v>
      </c>
      <c r="BT2434" s="129">
        <v>876.59299999999996</v>
      </c>
      <c r="BU2434" s="129">
        <v>876.59299999999996</v>
      </c>
      <c r="BV2434" s="129">
        <v>876.59299999999996</v>
      </c>
      <c r="BW2434" s="129">
        <v>876.89300000000003</v>
      </c>
      <c r="BX2434" s="129">
        <v>876.89300000000003</v>
      </c>
      <c r="BY2434" s="129">
        <v>876.89300000000003</v>
      </c>
      <c r="BZ2434" s="128">
        <v>873</v>
      </c>
      <c r="CA2434" s="129">
        <f>[4]GABON!BQ1986</f>
        <v>834.08376234242201</v>
      </c>
      <c r="CB2434" s="129">
        <v>390.12200000000001</v>
      </c>
      <c r="CC2434" s="129">
        <v>390.12200000000001</v>
      </c>
      <c r="CD2434" s="129">
        <v>390.12200000000001</v>
      </c>
      <c r="CE2434" s="129">
        <v>801.09318716906205</v>
      </c>
      <c r="CF2434" s="129">
        <v>801.09318716906205</v>
      </c>
      <c r="CG2434" s="129">
        <v>801.09318716906205</v>
      </c>
      <c r="CH2434" s="129">
        <v>792.2</v>
      </c>
      <c r="CI2434" s="129">
        <v>792.2</v>
      </c>
      <c r="CJ2434" s="128">
        <v>821.471</v>
      </c>
      <c r="CK2434" s="128">
        <v>821.45100000000002</v>
      </c>
      <c r="CL2434" s="129">
        <f>[4]GABON!CB1986</f>
        <v>734.22302878978803</v>
      </c>
      <c r="CM2434" s="129">
        <v>385.94899999999996</v>
      </c>
      <c r="CN2434" s="129">
        <v>385.94899999999996</v>
      </c>
      <c r="CO2434" s="129">
        <v>385.94899999999996</v>
      </c>
      <c r="CP2434" s="129">
        <v>385.94899999999996</v>
      </c>
      <c r="CQ2434" s="129">
        <v>385.94899999999996</v>
      </c>
      <c r="CR2434" s="129">
        <v>385.94899999999996</v>
      </c>
      <c r="CS2434" s="129">
        <v>385.94899999999996</v>
      </c>
      <c r="CT2434" s="129">
        <v>385.94899999999996</v>
      </c>
      <c r="CU2434" s="129">
        <v>385.94899999999996</v>
      </c>
      <c r="CV2434" s="129">
        <v>467.44099999999997</v>
      </c>
      <c r="CW2434" s="129">
        <v>467.44099999999997</v>
      </c>
      <c r="CX2434" s="129">
        <v>467.44099999999997</v>
      </c>
      <c r="CY2434" s="129">
        <v>467.44099999999997</v>
      </c>
      <c r="CZ2434" s="129">
        <v>467.44099999999997</v>
      </c>
      <c r="DA2434" s="129">
        <f>[4]GABON!CN1986</f>
        <v>408.38268203042173</v>
      </c>
      <c r="DB2434" s="128">
        <v>869.06</v>
      </c>
      <c r="DC2434" s="128">
        <v>869.06</v>
      </c>
      <c r="DD2434" s="128">
        <v>869.06</v>
      </c>
      <c r="DE2434" s="128">
        <v>869.06</v>
      </c>
      <c r="DF2434" s="128">
        <v>869.06</v>
      </c>
      <c r="DG2434" s="128">
        <v>869.06</v>
      </c>
      <c r="DH2434" s="128">
        <v>887.78435000000002</v>
      </c>
      <c r="DI2434" s="128">
        <v>887.78435000000002</v>
      </c>
      <c r="DJ2434" s="128">
        <v>887.78435000000002</v>
      </c>
      <c r="DK2434" s="128">
        <v>887.78435000000002</v>
      </c>
      <c r="DL2434" s="128">
        <v>887.78435000000002</v>
      </c>
      <c r="DM2434" s="128">
        <v>887.78435000000002</v>
      </c>
      <c r="DN2434" s="130">
        <f>[4]GABON!DA1986</f>
        <v>769.76896645646707</v>
      </c>
      <c r="DO2434" s="128">
        <v>887.78435000000002</v>
      </c>
      <c r="DP2434" s="128">
        <v>1048.98543208</v>
      </c>
      <c r="DQ2434" s="128">
        <v>1048.98543208</v>
      </c>
      <c r="DR2434" s="128">
        <v>1048.98543208</v>
      </c>
      <c r="DS2434" s="128">
        <v>1048.98543208</v>
      </c>
      <c r="DT2434" s="128">
        <v>1048.98543208</v>
      </c>
      <c r="DU2434" s="128">
        <v>1039.0009297691549</v>
      </c>
      <c r="DV2434" s="131">
        <f>[4]GABON!DK1986</f>
        <v>966.14836023845805</v>
      </c>
      <c r="DW2434" s="132">
        <f>[4]GABON!DL1986</f>
        <v>966.14836023845805</v>
      </c>
      <c r="DX2434" s="133">
        <f>[4]GABON!DM1986</f>
        <v>1039.0009297691549</v>
      </c>
      <c r="DZ2434" s="129">
        <f>[4]GABON!DO1986</f>
        <v>598.34358048827426</v>
      </c>
      <c r="EC2434" s="129">
        <f>[4]GABON!DR1986</f>
        <v>509.82124698825623</v>
      </c>
      <c r="EF2434" s="129">
        <f>[4]GABON!DU1986</f>
        <v>540.22280106381743</v>
      </c>
      <c r="EI2434" s="129">
        <f>[4]GABON!DX1986</f>
        <v>540.22280106381743</v>
      </c>
      <c r="EL2434" s="129">
        <f>[4]GABON!EA1986</f>
        <v>540.22280106381743</v>
      </c>
      <c r="EO2434" s="129">
        <f>[4]GABON!ED1986</f>
        <v>540.22280106381743</v>
      </c>
    </row>
    <row r="2435" spans="1:145" ht="15.5" x14ac:dyDescent="0.35">
      <c r="A2435" s="56" t="s">
        <v>485</v>
      </c>
      <c r="B2435" s="102"/>
      <c r="C2435" s="102"/>
      <c r="D2435" s="102"/>
      <c r="E2435" s="102"/>
      <c r="F2435" s="102"/>
      <c r="G2435" s="102"/>
      <c r="H2435" s="102"/>
      <c r="I2435" s="102"/>
      <c r="J2435" s="102"/>
      <c r="K2435" s="102"/>
      <c r="L2435" s="102"/>
      <c r="M2435" s="102"/>
      <c r="N2435" s="102"/>
      <c r="O2435" s="102"/>
      <c r="P2435" s="102"/>
      <c r="Q2435" s="102"/>
      <c r="R2435" s="102"/>
      <c r="X2435"/>
      <c r="Y2435" s="129">
        <f>[5]GUINEE!AA1510</f>
        <v>25.721999999999998</v>
      </c>
      <c r="Z2435" s="129">
        <f>[5]GUINEE!AB1510</f>
        <v>33.369999999999997</v>
      </c>
      <c r="AA2435" s="129">
        <f>[5]GUINEE!AC1510</f>
        <v>82.641000000000005</v>
      </c>
      <c r="AE2435" s="129">
        <f>[5]GUINEE!AD1510</f>
        <v>196.65366</v>
      </c>
      <c r="AF2435" s="129">
        <f>[5]GUINEE!AA1510</f>
        <v>25.721999999999998</v>
      </c>
      <c r="AG2435" s="129">
        <f>[5]GUINEE!AB1510</f>
        <v>33.369999999999997</v>
      </c>
      <c r="AH2435" s="129">
        <f>[5]GUINEE!AC1510</f>
        <v>82.641000000000005</v>
      </c>
      <c r="AI2435" s="129">
        <f>[5]GUINEE!AD1510</f>
        <v>196.65366</v>
      </c>
      <c r="AJ2435" s="129">
        <f>[5]GUINEE!AE1510</f>
        <v>165.59093999999999</v>
      </c>
      <c r="AN2435" s="129">
        <f>[5]GUINEE!AE1510</f>
        <v>165.59093999999999</v>
      </c>
      <c r="AO2435" s="129">
        <f>[5]GUINEE!AF1510</f>
        <v>121.40484000000001</v>
      </c>
      <c r="AS2435" s="129">
        <f>[5]GUINEE!AJ1510</f>
        <v>103.02134</v>
      </c>
      <c r="AX2435" s="129">
        <f>[5]GUINEE!AO1510</f>
        <v>89.981295643999999</v>
      </c>
      <c r="AZ2435" s="129"/>
      <c r="BA2435" s="129"/>
      <c r="BB2435" s="129">
        <v>112.73464</v>
      </c>
      <c r="BC2435" s="129">
        <v>112.73464</v>
      </c>
      <c r="BD2435" s="129">
        <v>161.06634246177001</v>
      </c>
      <c r="BE2435" s="129">
        <v>161.06634246177001</v>
      </c>
      <c r="BF2435" s="129">
        <f>[5]GUINEE!AV1510</f>
        <v>100.29427909100001</v>
      </c>
      <c r="BG2435" s="129">
        <v>200</v>
      </c>
      <c r="BH2435" s="129">
        <v>200</v>
      </c>
      <c r="BI2435" s="129">
        <v>160</v>
      </c>
      <c r="BJ2435" s="129">
        <v>160</v>
      </c>
      <c r="BK2435" s="129">
        <v>160</v>
      </c>
      <c r="BL2435" s="129">
        <v>118.19582061324999</v>
      </c>
      <c r="BM2435" s="129">
        <v>107</v>
      </c>
      <c r="BN2435" s="129">
        <v>107</v>
      </c>
      <c r="BO2435" s="129">
        <f>[5]GUINEE!BE1510</f>
        <v>148.40199827228059</v>
      </c>
      <c r="BP2435" s="129">
        <v>140.8991136413218</v>
      </c>
      <c r="BQ2435" s="129">
        <v>140.8991136413218</v>
      </c>
      <c r="BR2435" s="129">
        <v>140.8991136413218</v>
      </c>
      <c r="BS2435" s="129">
        <v>140.8991136413218</v>
      </c>
      <c r="BT2435" s="129">
        <v>140.8991136413218</v>
      </c>
      <c r="BU2435" s="129">
        <v>140.8991136413218</v>
      </c>
      <c r="BV2435" s="129">
        <v>140.8991136413218</v>
      </c>
      <c r="BW2435" s="129">
        <v>171</v>
      </c>
      <c r="BX2435" s="129">
        <v>171</v>
      </c>
      <c r="BY2435" s="129">
        <v>171</v>
      </c>
      <c r="BZ2435" s="128">
        <v>171</v>
      </c>
      <c r="CA2435" s="129">
        <f>[5]GUINEE!BQ1510</f>
        <v>337.30784708203737</v>
      </c>
      <c r="CB2435" s="129">
        <v>182</v>
      </c>
      <c r="CC2435" s="129">
        <v>182</v>
      </c>
      <c r="CD2435" s="129">
        <v>182</v>
      </c>
      <c r="CE2435" s="129">
        <v>167</v>
      </c>
      <c r="CF2435" s="129">
        <v>167</v>
      </c>
      <c r="CG2435" s="129">
        <v>167</v>
      </c>
      <c r="CH2435" s="129">
        <v>167</v>
      </c>
      <c r="CI2435" s="129">
        <v>167</v>
      </c>
      <c r="CJ2435" s="128">
        <v>167</v>
      </c>
      <c r="CK2435" s="128">
        <v>167</v>
      </c>
      <c r="CL2435" s="129">
        <f>[5]GUINEE!CD1510</f>
        <v>113.10261456421058</v>
      </c>
      <c r="CM2435" s="129">
        <v>147</v>
      </c>
      <c r="CN2435" s="129">
        <v>152</v>
      </c>
      <c r="CO2435" s="129">
        <v>152</v>
      </c>
      <c r="CP2435" s="129">
        <v>152</v>
      </c>
      <c r="CQ2435" s="129">
        <v>152</v>
      </c>
      <c r="CR2435" s="129">
        <v>152</v>
      </c>
      <c r="CS2435" s="129">
        <v>145</v>
      </c>
      <c r="CT2435" s="129">
        <v>145</v>
      </c>
      <c r="CU2435" s="129">
        <v>145</v>
      </c>
      <c r="CV2435" s="129">
        <v>145</v>
      </c>
      <c r="CW2435" s="129">
        <v>145</v>
      </c>
      <c r="CX2435" s="129">
        <v>145</v>
      </c>
      <c r="CY2435" s="129">
        <v>145</v>
      </c>
      <c r="CZ2435" s="129">
        <v>145</v>
      </c>
      <c r="DA2435" s="129">
        <f>[5]GUINEE!CP1510</f>
        <v>38.317882942508781</v>
      </c>
      <c r="DB2435" s="128">
        <v>139</v>
      </c>
      <c r="DC2435" s="128">
        <v>139</v>
      </c>
      <c r="DD2435" s="128">
        <v>139</v>
      </c>
      <c r="DE2435" s="128">
        <v>169</v>
      </c>
      <c r="DF2435" s="128">
        <v>169</v>
      </c>
      <c r="DG2435" s="128">
        <v>169</v>
      </c>
      <c r="DH2435" s="128">
        <v>169</v>
      </c>
      <c r="DI2435" s="128">
        <v>169</v>
      </c>
      <c r="DJ2435" s="128">
        <v>169</v>
      </c>
      <c r="DK2435" s="128">
        <v>169</v>
      </c>
      <c r="DL2435" s="128">
        <v>169</v>
      </c>
      <c r="DM2435" s="128">
        <v>169</v>
      </c>
      <c r="DN2435" s="130">
        <f>[5]GUINEE!DC1510</f>
        <v>25.911786792948739</v>
      </c>
      <c r="DO2435" s="128">
        <v>169</v>
      </c>
      <c r="DP2435" s="128">
        <v>126.67352257846171</v>
      </c>
      <c r="DQ2435" s="128">
        <v>127.00000000000003</v>
      </c>
      <c r="DR2435" s="128">
        <v>127.32647742153834</v>
      </c>
      <c r="DS2435" s="128">
        <v>125.96773046850861</v>
      </c>
      <c r="DT2435" s="128">
        <v>126.29420451751399</v>
      </c>
      <c r="DU2435" s="128">
        <v>125.99550903457073</v>
      </c>
      <c r="DV2435" s="131">
        <f>[5]GUINEE!DN1510</f>
        <v>124.93870685233706</v>
      </c>
      <c r="DW2435" s="132">
        <f>[5]GUINEE!DO1510</f>
        <v>125.26518090134246</v>
      </c>
      <c r="DX2435" s="133">
        <f>[5]GUINEE!DP1510</f>
        <v>125.59165495034786</v>
      </c>
      <c r="DZ2435" s="129">
        <f>[5]GUINEE!DR1510</f>
        <v>143.83168316831683</v>
      </c>
      <c r="EC2435" s="129">
        <f>[5]GUINEE!DU1510</f>
        <v>143.83168316831683</v>
      </c>
      <c r="EF2435" s="129">
        <f>[5]GUINEE!DX1510</f>
        <v>143.83168316831683</v>
      </c>
      <c r="EI2435" s="129">
        <f>[5]GUINEE!EA1510</f>
        <v>143.83168316831683</v>
      </c>
      <c r="EL2435" s="129">
        <f>[5]GUINEE!ED1510</f>
        <v>143.83168316831683</v>
      </c>
      <c r="EO2435" s="129">
        <f>[5]GUINEE!EG1510</f>
        <v>145</v>
      </c>
    </row>
    <row r="2436" spans="1:145" ht="15.5" x14ac:dyDescent="0.35">
      <c r="A2436" s="56" t="s">
        <v>486</v>
      </c>
      <c r="B2436" s="102"/>
      <c r="C2436" s="102"/>
      <c r="D2436" s="102"/>
      <c r="E2436" s="102"/>
      <c r="F2436" s="102"/>
      <c r="G2436" s="102"/>
      <c r="H2436" s="102"/>
      <c r="I2436" s="102"/>
      <c r="J2436" s="102"/>
      <c r="K2436" s="102"/>
      <c r="L2436" s="102"/>
      <c r="M2436" s="102"/>
      <c r="N2436" s="102"/>
      <c r="O2436" s="102"/>
      <c r="P2436" s="102"/>
      <c r="Q2436" s="102"/>
      <c r="R2436" s="102"/>
      <c r="X2436"/>
      <c r="Y2436" s="129">
        <f>[6]TCHAD!AA1667</f>
        <v>38.527000000000001</v>
      </c>
      <c r="Z2436" s="129">
        <f>[6]TCHAD!AB1667</f>
        <v>50.836284000000006</v>
      </c>
      <c r="AA2436" s="129">
        <f>[6]TCHAD!AC1667</f>
        <v>45.25</v>
      </c>
      <c r="AE2436" s="129">
        <f>[6]TCHAD!AH1667</f>
        <v>164</v>
      </c>
      <c r="AF2436" s="129">
        <f>[6]TCHAD!AI1667</f>
        <v>195</v>
      </c>
      <c r="AG2436" s="129">
        <f>[6]TCHAD!AJ1667</f>
        <v>219.79</v>
      </c>
      <c r="AH2436" s="129">
        <f>[6]TCHAD!AK1667</f>
        <v>219.79</v>
      </c>
      <c r="AI2436" s="129">
        <f>[6]TCHAD!AL1667</f>
        <v>219.79</v>
      </c>
      <c r="AJ2436" s="129">
        <f>[6]TCHAD!AM1667</f>
        <v>239.7</v>
      </c>
      <c r="AN2436" s="129">
        <f>[6]TCHAD!AQ1667</f>
        <v>505.24764482246138</v>
      </c>
      <c r="AO2436" s="129">
        <f>[6]TCHAD!AR1667</f>
        <v>871.81912197952829</v>
      </c>
      <c r="AS2436" s="129">
        <f>[6]TCHAD!AV1667</f>
        <v>230.97366504593322</v>
      </c>
      <c r="AX2436" s="129">
        <f>[6]TCHAD!BA1667</f>
        <v>186</v>
      </c>
      <c r="AZ2436" s="129"/>
      <c r="BA2436" s="129"/>
      <c r="BB2436" s="129">
        <v>114</v>
      </c>
      <c r="BC2436" s="129">
        <v>114</v>
      </c>
      <c r="BD2436" s="129">
        <v>158</v>
      </c>
      <c r="BE2436" s="129">
        <v>158</v>
      </c>
      <c r="BF2436" s="129">
        <f>[6]TCHAD!BH1667</f>
        <v>139</v>
      </c>
      <c r="BG2436" s="129">
        <v>152</v>
      </c>
      <c r="BH2436" s="129">
        <v>161</v>
      </c>
      <c r="BI2436" s="129">
        <v>123</v>
      </c>
      <c r="BJ2436" s="129">
        <v>123</v>
      </c>
      <c r="BK2436" s="129">
        <v>123</v>
      </c>
      <c r="BL2436" s="129">
        <v>123</v>
      </c>
      <c r="BM2436" s="129">
        <v>132</v>
      </c>
      <c r="BN2436" s="129">
        <v>132</v>
      </c>
      <c r="BO2436" s="129">
        <f>[6]TCHAD!BQ1667</f>
        <v>133</v>
      </c>
      <c r="BP2436" s="129">
        <v>183</v>
      </c>
      <c r="BQ2436" s="129">
        <v>183</v>
      </c>
      <c r="BR2436" s="129">
        <v>183</v>
      </c>
      <c r="BS2436" s="129">
        <v>183</v>
      </c>
      <c r="BT2436" s="129">
        <v>172</v>
      </c>
      <c r="BU2436" s="129">
        <v>172</v>
      </c>
      <c r="BV2436" s="129">
        <v>172</v>
      </c>
      <c r="BW2436" s="129">
        <v>131.82999999999998</v>
      </c>
      <c r="BX2436" s="129">
        <v>131.82999999999998</v>
      </c>
      <c r="BY2436" s="129">
        <v>131.82999999999998</v>
      </c>
      <c r="BZ2436" s="128">
        <v>137</v>
      </c>
      <c r="CA2436" s="129">
        <f>[6]TCHAD!CC1667</f>
        <v>125</v>
      </c>
      <c r="CB2436" s="129">
        <v>154</v>
      </c>
      <c r="CC2436" s="129">
        <v>154</v>
      </c>
      <c r="CD2436" s="129">
        <v>154</v>
      </c>
      <c r="CE2436" s="129">
        <v>161.1</v>
      </c>
      <c r="CF2436" s="129">
        <v>161.1</v>
      </c>
      <c r="CG2436" s="129">
        <v>161.1</v>
      </c>
      <c r="CH2436" s="129">
        <v>161.1</v>
      </c>
      <c r="CI2436" s="129">
        <v>161.1</v>
      </c>
      <c r="CJ2436" s="128">
        <v>161.1</v>
      </c>
      <c r="CK2436" s="128">
        <v>161.1</v>
      </c>
      <c r="CL2436" s="129">
        <f>[6]TCHAD!CN1667</f>
        <v>183</v>
      </c>
      <c r="CM2436" s="129">
        <v>119.849</v>
      </c>
      <c r="CN2436" s="129">
        <v>186.61599999999999</v>
      </c>
      <c r="CO2436" s="129">
        <v>186.61599999999999</v>
      </c>
      <c r="CP2436" s="129">
        <v>186.61599999999999</v>
      </c>
      <c r="CQ2436" s="129">
        <v>186.61599999999999</v>
      </c>
      <c r="CR2436" s="129">
        <v>186.61599999999999</v>
      </c>
      <c r="CS2436" s="129">
        <v>317</v>
      </c>
      <c r="CT2436" s="129">
        <v>317</v>
      </c>
      <c r="CU2436" s="129">
        <v>317</v>
      </c>
      <c r="CV2436" s="129">
        <v>324.00665504481816</v>
      </c>
      <c r="CW2436" s="129">
        <v>325.35311335139824</v>
      </c>
      <c r="CX2436" s="129">
        <v>329.21964231492728</v>
      </c>
      <c r="CY2436" s="129">
        <v>330.56610062150736</v>
      </c>
      <c r="CZ2436" s="129">
        <v>331.91255892808744</v>
      </c>
      <c r="DA2436" s="129">
        <f>[6]TCHAD!CZ1667</f>
        <v>290.03699999999998</v>
      </c>
      <c r="DB2436" s="128">
        <v>309</v>
      </c>
      <c r="DC2436" s="128">
        <v>309</v>
      </c>
      <c r="DD2436" s="128">
        <v>309</v>
      </c>
      <c r="DE2436" s="128">
        <v>309</v>
      </c>
      <c r="DF2436" s="128">
        <v>309</v>
      </c>
      <c r="DG2436" s="128">
        <v>309</v>
      </c>
      <c r="DH2436" s="128">
        <v>309</v>
      </c>
      <c r="DI2436" s="128">
        <v>309</v>
      </c>
      <c r="DJ2436" s="128">
        <v>309</v>
      </c>
      <c r="DK2436" s="128">
        <v>309</v>
      </c>
      <c r="DL2436" s="128">
        <v>309</v>
      </c>
      <c r="DM2436" s="128">
        <v>309</v>
      </c>
      <c r="DN2436" s="130">
        <f>[6]TCHAD!DM1667</f>
        <v>202.262</v>
      </c>
      <c r="DO2436" s="128">
        <v>309</v>
      </c>
      <c r="DP2436" s="128">
        <v>370.55799999999999</v>
      </c>
      <c r="DQ2436" s="128">
        <v>370.55799999999999</v>
      </c>
      <c r="DR2436" s="128">
        <v>370.55799999999999</v>
      </c>
      <c r="DS2436" s="128">
        <v>370.55799999999999</v>
      </c>
      <c r="DT2436" s="128">
        <v>370.55799999999999</v>
      </c>
      <c r="DU2436" s="128">
        <v>370.55799999999999</v>
      </c>
      <c r="DV2436" s="131">
        <f>[6]TCHAD!DW1667</f>
        <v>370.55799999999999</v>
      </c>
      <c r="DW2436" s="132">
        <f>[6]TCHAD!DX1667</f>
        <v>370.55799999999999</v>
      </c>
      <c r="DX2436" s="133">
        <f>[6]TCHAD!DY1667</f>
        <v>370.55799999999999</v>
      </c>
      <c r="DZ2436" s="129">
        <f>[6]TCHAD!EA1667</f>
        <v>146</v>
      </c>
      <c r="EC2436" s="129">
        <f>[6]TCHAD!ED1667</f>
        <v>128</v>
      </c>
      <c r="EF2436" s="129">
        <f>[6]TCHAD!EG1667</f>
        <v>120</v>
      </c>
      <c r="EI2436" s="129">
        <f>[6]TCHAD!EJ1667</f>
        <v>120</v>
      </c>
      <c r="EL2436" s="129">
        <f>[6]TCHAD!EM1667</f>
        <v>120</v>
      </c>
      <c r="EO2436" s="129">
        <f>[6]TCHAD!EP1667</f>
        <v>120</v>
      </c>
    </row>
    <row r="2437" spans="1:145" ht="15.5" x14ac:dyDescent="0.35">
      <c r="A2437" s="56" t="s">
        <v>611</v>
      </c>
      <c r="B2437" s="102"/>
      <c r="C2437" s="102"/>
      <c r="D2437" s="102"/>
      <c r="E2437" s="102"/>
      <c r="F2437" s="102"/>
      <c r="G2437" s="102"/>
      <c r="H2437" s="102"/>
      <c r="I2437" s="102"/>
      <c r="J2437" s="102"/>
      <c r="K2437" s="102"/>
      <c r="L2437" s="102"/>
      <c r="M2437" s="102"/>
      <c r="N2437" s="102"/>
      <c r="O2437" s="102"/>
      <c r="P2437" s="102"/>
      <c r="Q2437" s="102"/>
      <c r="R2437" s="102"/>
      <c r="X2437"/>
      <c r="Y2437" s="129">
        <f>SUM(Y2431:Y2436)</f>
        <v>1893.5322800000001</v>
      </c>
      <c r="Z2437" s="129">
        <f>SUM(Z2431:Z2436)</f>
        <v>495.59865400000001</v>
      </c>
      <c r="AA2437" s="129">
        <f>SUM(AA2431:AA2436)</f>
        <v>583.72201999999993</v>
      </c>
      <c r="AE2437" s="129">
        <f t="shared" ref="AE2437:AJ2437" si="2448">SUM(AE2431:AE2436)</f>
        <v>1214.6194399999999</v>
      </c>
      <c r="AF2437" s="129">
        <f t="shared" si="2448"/>
        <v>836.48227999999995</v>
      </c>
      <c r="AG2437" s="129">
        <f t="shared" si="2448"/>
        <v>761.84537</v>
      </c>
      <c r="AH2437" s="129">
        <f t="shared" si="2448"/>
        <v>867.05901999999992</v>
      </c>
      <c r="AI2437" s="129">
        <f t="shared" si="2448"/>
        <v>1336.5544399999999</v>
      </c>
      <c r="AJ2437" s="129">
        <f t="shared" si="2448"/>
        <v>1073.96119</v>
      </c>
      <c r="AN2437" s="129">
        <f>SUM(AN2431:AN2436)</f>
        <v>1268.6238348224613</v>
      </c>
      <c r="AO2437" s="129">
        <f>SUM(AO2431:AO2436)</f>
        <v>1820.9368019795284</v>
      </c>
      <c r="AS2437" s="129">
        <f>SUM(AS2431:AS2436)</f>
        <v>1322.3950050459334</v>
      </c>
      <c r="AX2437" s="129">
        <f>SUM(AX2431:AX2436)</f>
        <v>1408.1570587783685</v>
      </c>
      <c r="AZ2437" s="129"/>
      <c r="BA2437" s="129"/>
      <c r="BB2437" s="129">
        <v>1485.6586399999999</v>
      </c>
      <c r="BC2437" s="129">
        <v>1485.6586399999999</v>
      </c>
      <c r="BD2437" s="129">
        <v>1641.9903424617701</v>
      </c>
      <c r="BE2437" s="129">
        <v>1641.9903424617701</v>
      </c>
      <c r="BF2437" s="129">
        <f>SUM(BF2431:BF2436)</f>
        <v>1588.0308045992458</v>
      </c>
      <c r="BG2437" s="129">
        <v>1855.396</v>
      </c>
      <c r="BH2437" s="129">
        <v>1864.2439999999999</v>
      </c>
      <c r="BI2437" s="129">
        <v>1771.521</v>
      </c>
      <c r="BJ2437" s="129">
        <v>1771.521</v>
      </c>
      <c r="BK2437" s="129">
        <v>2070.3000000000002</v>
      </c>
      <c r="BL2437" s="129">
        <v>2028.4958206132499</v>
      </c>
      <c r="BM2437" s="129">
        <v>1945.3</v>
      </c>
      <c r="BN2437" s="129">
        <v>1945.3</v>
      </c>
      <c r="BO2437" s="129">
        <f>SUM(BO2431:BO2436)</f>
        <v>2248.1636021157929</v>
      </c>
      <c r="BP2437" s="129">
        <v>1835.5351136413217</v>
      </c>
      <c r="BQ2437" s="129">
        <v>1892.5851136413219</v>
      </c>
      <c r="BR2437" s="129">
        <v>1844.5351136413217</v>
      </c>
      <c r="BS2437" s="129">
        <v>1844.5351136413217</v>
      </c>
      <c r="BT2437" s="129">
        <v>2508.5051136413217</v>
      </c>
      <c r="BU2437" s="129">
        <v>2508.5051136413217</v>
      </c>
      <c r="BV2437" s="129">
        <v>2508.5051136413217</v>
      </c>
      <c r="BW2437" s="129">
        <v>2358.0830000000001</v>
      </c>
      <c r="BX2437" s="129">
        <v>2358.0830000000001</v>
      </c>
      <c r="BY2437" s="129">
        <v>2358.0830000000001</v>
      </c>
      <c r="BZ2437" s="128">
        <v>2869.7080000000001</v>
      </c>
      <c r="CA2437" s="129">
        <f>SUM(CA2431:CA2436)</f>
        <v>2263.6916094244593</v>
      </c>
      <c r="CB2437" s="129">
        <v>1857.98</v>
      </c>
      <c r="CC2437" s="129">
        <v>1857.98</v>
      </c>
      <c r="CD2437" s="129">
        <v>1857.98</v>
      </c>
      <c r="CE2437" s="129">
        <v>2707.4931871690619</v>
      </c>
      <c r="CF2437" s="129">
        <v>2707.4931871690619</v>
      </c>
      <c r="CG2437" s="129">
        <v>2707.4931871690619</v>
      </c>
      <c r="CH2437" s="129">
        <v>2717.6</v>
      </c>
      <c r="CI2437" s="129">
        <v>2717.6</v>
      </c>
      <c r="CJ2437" s="128">
        <v>2624.8049999999998</v>
      </c>
      <c r="CK2437" s="128">
        <v>2624.7849999999999</v>
      </c>
      <c r="CL2437" s="129">
        <f>SUM(CL2431:CL2436)</f>
        <v>2602.5256433539985</v>
      </c>
      <c r="CM2437" s="129">
        <v>1862.798</v>
      </c>
      <c r="CN2437" s="129">
        <v>2009.2463499999999</v>
      </c>
      <c r="CO2437" s="129">
        <v>2009.2463499999999</v>
      </c>
      <c r="CP2437" s="129">
        <v>2009.2463499999999</v>
      </c>
      <c r="CQ2437" s="129">
        <v>2009.2463499999999</v>
      </c>
      <c r="CR2437" s="129">
        <v>2009.2463499999999</v>
      </c>
      <c r="CS2437" s="129">
        <v>2457.6303499999999</v>
      </c>
      <c r="CT2437" s="129">
        <v>2457.6303499999999</v>
      </c>
      <c r="CU2437" s="129">
        <v>2457.6303499999999</v>
      </c>
      <c r="CV2437" s="129">
        <v>2459.2290050448182</v>
      </c>
      <c r="CW2437" s="129">
        <v>2460.5754633513984</v>
      </c>
      <c r="CX2437" s="129">
        <v>2461.7419923149273</v>
      </c>
      <c r="CY2437" s="129">
        <v>2463.0884506215075</v>
      </c>
      <c r="CZ2437" s="129">
        <v>2467.1349089280875</v>
      </c>
      <c r="DA2437" s="129">
        <f t="shared" ref="DA2437" si="2449">SUM(DA2431:DA2436)</f>
        <v>2440.8193649729301</v>
      </c>
      <c r="DB2437" s="128">
        <v>2929.9483399999999</v>
      </c>
      <c r="DC2437" s="128">
        <v>2929.9483399999999</v>
      </c>
      <c r="DD2437" s="128">
        <v>2929.9483399999999</v>
      </c>
      <c r="DE2437" s="128">
        <v>2897.9483399999999</v>
      </c>
      <c r="DF2437" s="128">
        <v>2897.9483399999999</v>
      </c>
      <c r="DG2437" s="128">
        <v>2897.9483399999999</v>
      </c>
      <c r="DH2437" s="128">
        <v>2913.7843499999999</v>
      </c>
      <c r="DI2437" s="128">
        <v>2913.7843499999999</v>
      </c>
      <c r="DJ2437" s="128">
        <v>2913.7843499999999</v>
      </c>
      <c r="DK2437" s="128">
        <v>2913.7843499999999</v>
      </c>
      <c r="DL2437" s="128">
        <v>2913.7843499999999</v>
      </c>
      <c r="DM2437" s="128">
        <v>2913.7843499999999</v>
      </c>
      <c r="DN2437" s="130">
        <f t="shared" ref="DN2437" si="2450">SUM(DN2431:DN2436)</f>
        <v>2640.7027532494158</v>
      </c>
      <c r="DO2437" s="128">
        <v>2913.7843499999999</v>
      </c>
      <c r="DP2437" s="128">
        <v>3097.4546056584618</v>
      </c>
      <c r="DQ2437" s="128">
        <v>3098.11768308</v>
      </c>
      <c r="DR2437" s="128">
        <v>3098.7807605015382</v>
      </c>
      <c r="DS2437" s="128">
        <v>3096.7488135485087</v>
      </c>
      <c r="DT2437" s="128">
        <v>3097.4118875975141</v>
      </c>
      <c r="DU2437" s="128">
        <v>3114.8986898037256</v>
      </c>
      <c r="DV2437" s="131">
        <f>SUM(DV2431:DV2436)</f>
        <v>2998.951418090795</v>
      </c>
      <c r="DW2437" s="132">
        <f>SUM(DW2431:DW2436)</f>
        <v>2998.9627921398005</v>
      </c>
      <c r="DX2437" s="133">
        <f>SUM(DX2431:DX2436)</f>
        <v>3009.6099357195026</v>
      </c>
      <c r="DZ2437" s="129">
        <f>SUM(DZ2431:DZ2436)</f>
        <v>2418.6165146565909</v>
      </c>
      <c r="EC2437" s="129">
        <f>SUM(EC2431:EC2436)</f>
        <v>2030.4941811565732</v>
      </c>
      <c r="EF2437" s="129">
        <f>SUM(EF2431:EF2436)</f>
        <v>2022.1655826991341</v>
      </c>
      <c r="EI2437" s="129">
        <f>SUM(EI2431:EI2436)</f>
        <v>2030.1655826991341</v>
      </c>
      <c r="EL2437" s="129">
        <f>SUM(EL2431:EL2436)</f>
        <v>1999.1655826991341</v>
      </c>
      <c r="EO2437" s="129">
        <f>SUM(EO2431:EO2436)</f>
        <v>2055.3338995308172</v>
      </c>
    </row>
    <row r="2438" spans="1:145" ht="15.5" x14ac:dyDescent="0.35">
      <c r="A2438" s="116"/>
      <c r="B2438" s="102"/>
      <c r="C2438" s="102"/>
      <c r="D2438" s="102"/>
      <c r="E2438" s="102"/>
      <c r="F2438" s="102"/>
      <c r="G2438" s="102"/>
      <c r="H2438" s="102"/>
      <c r="I2438" s="102"/>
      <c r="J2438" s="102"/>
      <c r="K2438" s="102"/>
      <c r="L2438" s="102"/>
      <c r="M2438" s="102"/>
      <c r="N2438" s="102"/>
      <c r="O2438" s="102"/>
      <c r="P2438" s="102"/>
      <c r="Q2438" s="102"/>
      <c r="R2438" s="102"/>
      <c r="X2438"/>
      <c r="Y2438"/>
    </row>
    <row r="2439" spans="1:145" ht="15.5" x14ac:dyDescent="0.35">
      <c r="A2439" s="116"/>
      <c r="B2439" s="102"/>
      <c r="C2439" s="102"/>
      <c r="D2439" s="102"/>
      <c r="E2439" s="102"/>
      <c r="F2439" s="102"/>
      <c r="G2439" s="102"/>
      <c r="H2439" s="102"/>
      <c r="I2439" s="102"/>
      <c r="J2439" s="102"/>
      <c r="K2439" s="102"/>
      <c r="L2439" s="102"/>
      <c r="M2439" s="102"/>
      <c r="N2439" s="102"/>
      <c r="O2439" s="102"/>
      <c r="P2439" s="102"/>
      <c r="Q2439" s="102"/>
      <c r="R2439" s="102"/>
      <c r="X2439"/>
      <c r="Y2439"/>
      <c r="BM2439" s="38">
        <v>-17119.522747881456</v>
      </c>
      <c r="BN2439" s="38">
        <v>-16970.669699287704</v>
      </c>
      <c r="BR2439" s="38">
        <v>-16970.669699287704</v>
      </c>
      <c r="BS2439" s="96">
        <v>-16970.669699287704</v>
      </c>
      <c r="BU2439" s="38">
        <v>-16970.669699287704</v>
      </c>
      <c r="BV2439" s="38">
        <v>-16970.669699287704</v>
      </c>
      <c r="BX2439" s="38">
        <v>-16970.669699287704</v>
      </c>
      <c r="BY2439" s="38">
        <v>-16970.669699287704</v>
      </c>
    </row>
    <row r="2440" spans="1:145" ht="15.5" x14ac:dyDescent="0.35">
      <c r="A2440" s="116"/>
      <c r="B2440" s="102"/>
      <c r="C2440" s="102"/>
      <c r="D2440" s="102"/>
      <c r="E2440" s="102"/>
      <c r="F2440" s="102"/>
      <c r="G2440" s="102"/>
      <c r="H2440" s="102"/>
      <c r="I2440" s="102"/>
      <c r="J2440" s="102"/>
      <c r="K2440" s="102"/>
      <c r="L2440" s="102"/>
      <c r="M2440" s="102"/>
      <c r="N2440" s="102"/>
      <c r="O2440" s="102"/>
      <c r="P2440" s="102"/>
      <c r="Q2440" s="102"/>
      <c r="R2440" s="102"/>
      <c r="X2440"/>
      <c r="Y2440"/>
    </row>
    <row r="2441" spans="1:145" ht="15.5" x14ac:dyDescent="0.35">
      <c r="A2441" s="116"/>
      <c r="B2441" s="102"/>
      <c r="C2441" s="102"/>
      <c r="D2441" s="102"/>
      <c r="E2441" s="102"/>
      <c r="F2441" s="102"/>
      <c r="G2441" s="102"/>
      <c r="H2441" s="102"/>
      <c r="I2441" s="102"/>
      <c r="J2441" s="102"/>
      <c r="K2441" s="102"/>
      <c r="L2441" s="102"/>
      <c r="M2441" s="102"/>
      <c r="N2441" s="102"/>
      <c r="O2441" s="102"/>
      <c r="P2441" s="102"/>
      <c r="Q2441" s="102"/>
      <c r="R2441" s="102"/>
      <c r="X2441"/>
      <c r="Y2441"/>
      <c r="BM2441" s="38">
        <v>19064.822747881455</v>
      </c>
      <c r="BN2441" s="38">
        <v>18915.969699287703</v>
      </c>
      <c r="BR2441" s="38">
        <v>18815.204812929027</v>
      </c>
      <c r="BS2441" s="96">
        <v>18815.204812929027</v>
      </c>
      <c r="BU2441" s="38">
        <v>19479.174812929024</v>
      </c>
      <c r="BV2441" s="38">
        <v>19479.174812929024</v>
      </c>
      <c r="BX2441" s="38">
        <v>19328.752699287703</v>
      </c>
      <c r="BY2441" s="38">
        <v>19328.752699287703</v>
      </c>
    </row>
    <row r="2442" spans="1:145" ht="15.5" x14ac:dyDescent="0.35">
      <c r="A2442" s="116"/>
      <c r="B2442" s="102"/>
      <c r="C2442" s="102"/>
      <c r="D2442" s="102"/>
      <c r="E2442" s="102"/>
      <c r="F2442" s="102"/>
      <c r="G2442" s="102"/>
      <c r="H2442" s="102"/>
      <c r="I2442" s="102"/>
      <c r="J2442" s="102"/>
      <c r="K2442" s="102"/>
      <c r="L2442" s="102"/>
      <c r="M2442" s="102"/>
      <c r="N2442" s="102"/>
      <c r="O2442" s="102"/>
      <c r="P2442" s="102"/>
      <c r="Q2442" s="102"/>
      <c r="R2442" s="102"/>
      <c r="X2442"/>
      <c r="Y2442"/>
      <c r="BM2442" s="38">
        <v>4766.2056869703638</v>
      </c>
      <c r="BN2442" s="38">
        <v>4728.9924248219259</v>
      </c>
      <c r="BR2442" s="38">
        <v>4703.8012032322567</v>
      </c>
      <c r="BS2442" s="96">
        <v>4703.8012032322567</v>
      </c>
      <c r="BU2442" s="38">
        <v>4869.7937032322561</v>
      </c>
      <c r="BV2442" s="38">
        <v>4869.7937032322561</v>
      </c>
      <c r="BX2442" s="38">
        <v>4832.1881748219257</v>
      </c>
      <c r="BY2442" s="38">
        <v>4832.1881748219257</v>
      </c>
    </row>
    <row r="2443" spans="1:145" ht="15.5" x14ac:dyDescent="0.35">
      <c r="A2443" s="116"/>
      <c r="B2443" s="102"/>
      <c r="C2443" s="102"/>
      <c r="D2443" s="102"/>
      <c r="E2443" s="102"/>
      <c r="F2443" s="102"/>
      <c r="G2443" s="102"/>
      <c r="H2443" s="102"/>
      <c r="I2443" s="102"/>
      <c r="J2443" s="102"/>
      <c r="K2443" s="102"/>
      <c r="L2443" s="102"/>
      <c r="M2443" s="102"/>
      <c r="N2443" s="102"/>
      <c r="O2443" s="102"/>
      <c r="P2443" s="102"/>
      <c r="Q2443" s="102"/>
      <c r="R2443" s="102"/>
      <c r="X2443"/>
      <c r="Y2443"/>
    </row>
    <row r="2444" spans="1:145" ht="15.5" x14ac:dyDescent="0.35">
      <c r="A2444" s="116"/>
      <c r="B2444" s="102"/>
      <c r="C2444" s="102"/>
      <c r="D2444" s="102"/>
      <c r="E2444" s="102"/>
      <c r="F2444" s="102"/>
      <c r="G2444" s="102"/>
      <c r="H2444" s="102"/>
      <c r="I2444" s="102"/>
      <c r="J2444" s="102"/>
      <c r="K2444" s="102"/>
      <c r="L2444" s="102"/>
      <c r="M2444" s="102"/>
      <c r="N2444" s="102"/>
      <c r="O2444" s="102"/>
      <c r="P2444" s="102"/>
      <c r="Q2444" s="102"/>
      <c r="R2444" s="102"/>
      <c r="X2444"/>
      <c r="Y2444"/>
    </row>
    <row r="2445" spans="1:145" ht="15.5" x14ac:dyDescent="0.35">
      <c r="A2445" s="116"/>
      <c r="B2445" s="102"/>
      <c r="C2445" s="102"/>
      <c r="D2445" s="102"/>
      <c r="E2445" s="102"/>
      <c r="F2445" s="102"/>
      <c r="G2445" s="102"/>
      <c r="H2445" s="102"/>
      <c r="I2445" s="102"/>
      <c r="J2445" s="102"/>
      <c r="K2445" s="102"/>
      <c r="L2445" s="102"/>
      <c r="M2445" s="102"/>
      <c r="N2445" s="102"/>
      <c r="O2445" s="102"/>
      <c r="P2445" s="102"/>
      <c r="Q2445" s="102"/>
      <c r="R2445" s="102"/>
      <c r="X2445"/>
      <c r="Y2445"/>
    </row>
    <row r="2446" spans="1:145" ht="15.5" x14ac:dyDescent="0.35">
      <c r="A2446" s="116"/>
      <c r="B2446" s="102"/>
      <c r="C2446" s="102"/>
      <c r="D2446" s="102"/>
      <c r="E2446" s="102"/>
      <c r="F2446" s="102"/>
      <c r="G2446" s="102"/>
      <c r="H2446" s="102"/>
      <c r="I2446" s="102"/>
      <c r="J2446" s="102"/>
      <c r="K2446" s="102"/>
      <c r="L2446" s="102"/>
      <c r="M2446" s="102"/>
      <c r="N2446" s="102"/>
      <c r="O2446" s="102"/>
      <c r="P2446" s="102"/>
      <c r="Q2446" s="102"/>
      <c r="R2446" s="102"/>
      <c r="X2446"/>
      <c r="Y2446"/>
    </row>
    <row r="2447" spans="1:145" ht="15.5" x14ac:dyDescent="0.35">
      <c r="A2447" s="12" t="s">
        <v>1</v>
      </c>
      <c r="B2447" s="285" t="s">
        <v>1</v>
      </c>
      <c r="C2447" s="285" t="s">
        <v>1</v>
      </c>
      <c r="D2447" s="285" t="s">
        <v>1</v>
      </c>
      <c r="E2447" s="285" t="s">
        <v>1</v>
      </c>
      <c r="F2447" s="285" t="s">
        <v>1</v>
      </c>
      <c r="G2447" s="285" t="s">
        <v>1</v>
      </c>
      <c r="H2447" s="285" t="s">
        <v>1</v>
      </c>
      <c r="I2447" s="285" t="s">
        <v>1</v>
      </c>
      <c r="J2447" s="285" t="s">
        <v>1</v>
      </c>
      <c r="K2447" s="285" t="s">
        <v>1</v>
      </c>
      <c r="L2447" s="285" t="s">
        <v>1</v>
      </c>
      <c r="M2447" s="285" t="s">
        <v>1</v>
      </c>
      <c r="N2447" s="285" t="s">
        <v>1</v>
      </c>
      <c r="O2447" s="285" t="s">
        <v>1</v>
      </c>
      <c r="P2447" s="285" t="s">
        <v>1</v>
      </c>
      <c r="Q2447" s="285" t="s">
        <v>1</v>
      </c>
      <c r="R2447" s="285" t="s">
        <v>1</v>
      </c>
      <c r="S2447" s="285" t="s">
        <v>1</v>
      </c>
      <c r="T2447" s="285" t="s">
        <v>1</v>
      </c>
      <c r="U2447" s="285" t="s">
        <v>1</v>
      </c>
      <c r="V2447" s="109" t="s">
        <v>1</v>
      </c>
      <c r="W2447" s="109" t="s">
        <v>1</v>
      </c>
      <c r="X2447" s="110" t="s">
        <v>1</v>
      </c>
      <c r="Y2447" s="110" t="s">
        <v>1</v>
      </c>
      <c r="Z2447" s="109" t="s">
        <v>1</v>
      </c>
      <c r="AA2447" s="109" t="s">
        <v>1</v>
      </c>
      <c r="AB2447" s="109" t="s">
        <v>1</v>
      </c>
      <c r="AC2447" s="109" t="s">
        <v>1</v>
      </c>
      <c r="AD2447" s="109" t="s">
        <v>1</v>
      </c>
      <c r="AE2447" s="109" t="s">
        <v>1</v>
      </c>
      <c r="AF2447" s="109" t="s">
        <v>1</v>
      </c>
      <c r="AG2447" s="109" t="s">
        <v>1</v>
      </c>
      <c r="AH2447" s="109" t="s">
        <v>1</v>
      </c>
      <c r="AI2447" s="109" t="s">
        <v>1</v>
      </c>
      <c r="AJ2447" s="110" t="s">
        <v>1</v>
      </c>
      <c r="AK2447" s="110" t="s">
        <v>1</v>
      </c>
      <c r="AL2447" s="110" t="s">
        <v>1</v>
      </c>
      <c r="AM2447" s="110" t="s">
        <v>1</v>
      </c>
      <c r="AN2447" s="110" t="s">
        <v>1</v>
      </c>
      <c r="AO2447" s="110" t="s">
        <v>1</v>
      </c>
      <c r="AP2447" s="110" t="s">
        <v>1</v>
      </c>
      <c r="AQ2447" s="110" t="s">
        <v>1</v>
      </c>
      <c r="AR2447" s="110" t="s">
        <v>1</v>
      </c>
      <c r="AS2447" s="110" t="s">
        <v>1</v>
      </c>
      <c r="AT2447" s="110" t="s">
        <v>1</v>
      </c>
      <c r="AU2447" s="110" t="s">
        <v>1</v>
      </c>
      <c r="AV2447" s="110" t="s">
        <v>1</v>
      </c>
      <c r="AW2447" s="110" t="s">
        <v>1</v>
      </c>
      <c r="AX2447" s="110" t="s">
        <v>1</v>
      </c>
      <c r="AY2447" s="110"/>
      <c r="AZ2447" s="110" t="s">
        <v>1</v>
      </c>
      <c r="BA2447" s="110" t="s">
        <v>1</v>
      </c>
      <c r="BB2447" s="110" t="s">
        <v>1</v>
      </c>
      <c r="BC2447" s="110" t="s">
        <v>1</v>
      </c>
      <c r="BD2447" s="110" t="s">
        <v>1</v>
      </c>
      <c r="BE2447" s="110" t="s">
        <v>1</v>
      </c>
      <c r="BF2447" s="110" t="s">
        <v>1</v>
      </c>
      <c r="BG2447" s="110" t="s">
        <v>1</v>
      </c>
      <c r="BH2447" s="110" t="s">
        <v>1</v>
      </c>
      <c r="BI2447" s="110" t="s">
        <v>1</v>
      </c>
      <c r="BJ2447" s="110" t="s">
        <v>1</v>
      </c>
      <c r="BK2447" s="110" t="s">
        <v>1</v>
      </c>
      <c r="BL2447" s="110" t="s">
        <v>1</v>
      </c>
      <c r="BM2447" s="110" t="s">
        <v>1</v>
      </c>
      <c r="BN2447" s="110" t="s">
        <v>1</v>
      </c>
      <c r="BO2447" s="110" t="s">
        <v>1</v>
      </c>
      <c r="BP2447" s="110" t="s">
        <v>1</v>
      </c>
      <c r="BQ2447" s="110" t="s">
        <v>1</v>
      </c>
      <c r="BR2447" s="110" t="s">
        <v>1</v>
      </c>
      <c r="BS2447" s="110" t="s">
        <v>1</v>
      </c>
      <c r="BT2447" s="110" t="s">
        <v>1</v>
      </c>
      <c r="BU2447" s="110" t="s">
        <v>1</v>
      </c>
      <c r="BV2447" s="110" t="s">
        <v>1</v>
      </c>
      <c r="BW2447" s="110" t="s">
        <v>1</v>
      </c>
      <c r="BX2447" s="110" t="s">
        <v>1</v>
      </c>
      <c r="BY2447" s="110" t="s">
        <v>1</v>
      </c>
      <c r="BZ2447" s="109" t="s">
        <v>1</v>
      </c>
      <c r="CA2447" s="110" t="s">
        <v>1</v>
      </c>
      <c r="CB2447" s="110" t="s">
        <v>1</v>
      </c>
      <c r="CC2447" s="110" t="s">
        <v>1</v>
      </c>
      <c r="CD2447" s="110" t="s">
        <v>1</v>
      </c>
      <c r="CE2447" s="110" t="s">
        <v>1</v>
      </c>
      <c r="CF2447" s="110" t="s">
        <v>1</v>
      </c>
      <c r="CG2447" s="110" t="s">
        <v>1</v>
      </c>
      <c r="CH2447" s="110" t="s">
        <v>1</v>
      </c>
      <c r="CI2447" s="110" t="s">
        <v>1</v>
      </c>
      <c r="CJ2447" s="109" t="s">
        <v>1</v>
      </c>
      <c r="CK2447" s="109" t="s">
        <v>1</v>
      </c>
      <c r="CL2447" s="110" t="s">
        <v>1</v>
      </c>
      <c r="CM2447" s="110" t="s">
        <v>1</v>
      </c>
      <c r="CN2447" s="110" t="s">
        <v>1</v>
      </c>
      <c r="CO2447" s="110" t="s">
        <v>1</v>
      </c>
      <c r="CP2447" s="110" t="s">
        <v>1</v>
      </c>
      <c r="CQ2447" s="110" t="s">
        <v>1</v>
      </c>
      <c r="CR2447" s="110" t="s">
        <v>1</v>
      </c>
      <c r="CS2447" s="110" t="s">
        <v>1</v>
      </c>
      <c r="CT2447" s="110" t="s">
        <v>1</v>
      </c>
      <c r="CU2447" s="110" t="s">
        <v>1</v>
      </c>
      <c r="CV2447" s="110" t="s">
        <v>1</v>
      </c>
      <c r="CW2447" s="110" t="s">
        <v>1</v>
      </c>
      <c r="CX2447" s="110" t="s">
        <v>1</v>
      </c>
      <c r="CY2447" s="110" t="s">
        <v>1</v>
      </c>
      <c r="CZ2447" s="110" t="s">
        <v>1</v>
      </c>
      <c r="DA2447" s="110" t="s">
        <v>1</v>
      </c>
      <c r="DB2447" s="109" t="s">
        <v>1</v>
      </c>
      <c r="DC2447" s="109" t="s">
        <v>1</v>
      </c>
      <c r="DD2447" s="109" t="s">
        <v>1</v>
      </c>
      <c r="DE2447" s="109" t="s">
        <v>1</v>
      </c>
      <c r="DF2447" s="109" t="s">
        <v>1</v>
      </c>
      <c r="DG2447" s="109" t="s">
        <v>1</v>
      </c>
      <c r="DH2447" s="109" t="s">
        <v>1</v>
      </c>
      <c r="DI2447" s="109" t="s">
        <v>1</v>
      </c>
      <c r="DJ2447" s="109" t="s">
        <v>1</v>
      </c>
      <c r="DK2447" s="109" t="s">
        <v>1</v>
      </c>
      <c r="DL2447" s="109" t="s">
        <v>1</v>
      </c>
      <c r="DM2447" s="109" t="s">
        <v>1</v>
      </c>
      <c r="DN2447" s="111" t="s">
        <v>1</v>
      </c>
      <c r="DO2447" s="109" t="s">
        <v>1</v>
      </c>
      <c r="DP2447" s="109" t="s">
        <v>1</v>
      </c>
      <c r="DQ2447" s="109" t="s">
        <v>1</v>
      </c>
      <c r="DR2447" s="109" t="s">
        <v>1</v>
      </c>
      <c r="DS2447" s="109" t="s">
        <v>1</v>
      </c>
      <c r="DT2447" s="109" t="s">
        <v>1</v>
      </c>
      <c r="DU2447" s="109" t="s">
        <v>1</v>
      </c>
      <c r="DV2447" s="112" t="s">
        <v>1</v>
      </c>
      <c r="DW2447" s="113" t="s">
        <v>1</v>
      </c>
      <c r="DX2447" s="114" t="s">
        <v>1</v>
      </c>
      <c r="DZ2447" s="109" t="s">
        <v>1</v>
      </c>
      <c r="EC2447" s="109" t="s">
        <v>1</v>
      </c>
      <c r="EF2447" s="109" t="s">
        <v>1</v>
      </c>
      <c r="EI2447" s="109" t="s">
        <v>1</v>
      </c>
      <c r="EL2447" s="109" t="s">
        <v>1</v>
      </c>
      <c r="EO2447" s="109" t="s">
        <v>1</v>
      </c>
    </row>
    <row r="2448" spans="1:145" ht="15.5" x14ac:dyDescent="0.35">
      <c r="A2448" s="56" t="s">
        <v>108</v>
      </c>
      <c r="B2448" s="102"/>
      <c r="C2448" s="102"/>
      <c r="D2448" s="102"/>
      <c r="E2448" s="102"/>
      <c r="F2448" s="102"/>
      <c r="G2448" s="102"/>
      <c r="H2448" s="102"/>
      <c r="I2448" s="102"/>
      <c r="J2448" s="102"/>
      <c r="K2448" s="102"/>
      <c r="L2448" s="102"/>
      <c r="M2448" s="102"/>
      <c r="N2448" s="102"/>
      <c r="O2448" s="102"/>
      <c r="P2448" s="102"/>
      <c r="Q2448" s="102"/>
      <c r="R2448" s="102"/>
    </row>
    <row r="2449" spans="1:25" ht="15.5" x14ac:dyDescent="0.35">
      <c r="A2449" s="116" t="s">
        <v>710</v>
      </c>
      <c r="B2449" s="102"/>
      <c r="C2449" s="102"/>
      <c r="D2449" s="102"/>
      <c r="E2449" s="102"/>
      <c r="F2449" s="102"/>
      <c r="G2449" s="102"/>
      <c r="H2449" s="102"/>
      <c r="I2449" s="102"/>
      <c r="J2449" s="102"/>
      <c r="K2449" s="102"/>
      <c r="L2449" s="102"/>
      <c r="M2449" s="102"/>
      <c r="N2449" s="102"/>
      <c r="O2449" s="102"/>
      <c r="P2449" s="102"/>
      <c r="Q2449" s="102"/>
      <c r="R2449" s="102"/>
    </row>
    <row r="2450" spans="1:25" ht="15.5" x14ac:dyDescent="0.35">
      <c r="A2450" s="116"/>
      <c r="B2450" s="102"/>
      <c r="C2450" s="102"/>
      <c r="D2450" s="102"/>
      <c r="E2450" s="102"/>
      <c r="F2450" s="102"/>
      <c r="G2450" s="102"/>
      <c r="H2450" s="102"/>
      <c r="I2450" s="102"/>
      <c r="J2450" s="102"/>
      <c r="K2450" s="102"/>
      <c r="L2450" s="102"/>
      <c r="M2450" s="102"/>
      <c r="N2450" s="102"/>
      <c r="O2450" s="102"/>
      <c r="P2450" s="102"/>
      <c r="Q2450" s="102"/>
      <c r="R2450" s="102"/>
    </row>
    <row r="2451" spans="1:25" ht="15.5" x14ac:dyDescent="0.35">
      <c r="A2451" s="116"/>
      <c r="B2451" s="102"/>
      <c r="C2451" s="102"/>
      <c r="D2451" s="102"/>
      <c r="E2451" s="102"/>
      <c r="F2451" s="102"/>
      <c r="G2451" s="102"/>
      <c r="H2451" s="102"/>
      <c r="I2451" s="102"/>
      <c r="J2451" s="102"/>
      <c r="K2451" s="102"/>
      <c r="L2451" s="102"/>
      <c r="M2451" s="102"/>
      <c r="N2451" s="102"/>
      <c r="O2451" s="102"/>
      <c r="P2451" s="102"/>
      <c r="Q2451" s="102"/>
      <c r="R2451" s="102"/>
      <c r="X2451"/>
      <c r="Y2451"/>
    </row>
    <row r="2452" spans="1:25" ht="15.5" x14ac:dyDescent="0.35">
      <c r="A2452" s="116"/>
      <c r="B2452" s="102"/>
      <c r="C2452" s="102"/>
      <c r="D2452" s="102"/>
      <c r="E2452" s="102"/>
      <c r="F2452" s="102"/>
      <c r="G2452" s="102"/>
      <c r="H2452" s="102"/>
      <c r="I2452" s="102"/>
      <c r="J2452" s="102"/>
      <c r="K2452" s="102"/>
      <c r="L2452" s="102"/>
      <c r="M2452" s="102"/>
      <c r="N2452" s="102"/>
      <c r="O2452" s="102"/>
      <c r="P2452" s="102"/>
      <c r="Q2452" s="102"/>
      <c r="R2452" s="102"/>
      <c r="X2452"/>
      <c r="Y2452"/>
    </row>
    <row r="2453" spans="1:25" ht="15.5" x14ac:dyDescent="0.35">
      <c r="A2453" s="116"/>
      <c r="B2453" s="102"/>
      <c r="C2453" s="102"/>
      <c r="D2453" s="102"/>
      <c r="E2453" s="102"/>
      <c r="F2453" s="102"/>
      <c r="G2453" s="102"/>
      <c r="H2453" s="102"/>
      <c r="I2453" s="102"/>
      <c r="J2453" s="102"/>
      <c r="K2453" s="102"/>
      <c r="L2453" s="102"/>
      <c r="M2453" s="102"/>
      <c r="N2453" s="102"/>
      <c r="O2453" s="102"/>
      <c r="P2453" s="102"/>
      <c r="Q2453" s="102"/>
      <c r="R2453" s="102"/>
      <c r="X2453"/>
      <c r="Y2453"/>
    </row>
    <row r="2454" spans="1:25" ht="15.5" x14ac:dyDescent="0.35">
      <c r="A2454" s="116"/>
      <c r="B2454" s="102"/>
      <c r="C2454" s="102"/>
      <c r="D2454" s="102"/>
      <c r="E2454" s="102"/>
      <c r="F2454" s="102"/>
      <c r="G2454" s="102"/>
      <c r="H2454" s="102"/>
      <c r="I2454" s="102"/>
      <c r="J2454" s="102"/>
      <c r="K2454" s="102"/>
      <c r="L2454" s="102"/>
      <c r="M2454" s="102"/>
      <c r="N2454" s="102"/>
      <c r="O2454" s="102"/>
      <c r="P2454" s="102"/>
      <c r="Q2454" s="102"/>
      <c r="R2454" s="102"/>
      <c r="X2454"/>
      <c r="Y2454"/>
    </row>
    <row r="2455" spans="1:25" ht="15.5" x14ac:dyDescent="0.35">
      <c r="A2455" s="116"/>
      <c r="B2455" s="102"/>
      <c r="C2455" s="102"/>
      <c r="D2455" s="102"/>
      <c r="E2455" s="102"/>
      <c r="F2455" s="102"/>
      <c r="G2455" s="102"/>
      <c r="H2455" s="102"/>
      <c r="I2455" s="102"/>
      <c r="J2455" s="102"/>
      <c r="K2455" s="102"/>
      <c r="L2455" s="102"/>
      <c r="M2455" s="102"/>
      <c r="N2455" s="102"/>
      <c r="O2455" s="102"/>
      <c r="P2455" s="102"/>
      <c r="Q2455" s="102"/>
      <c r="R2455" s="102"/>
      <c r="X2455"/>
      <c r="Y2455"/>
    </row>
    <row r="2456" spans="1:25" ht="15.5" x14ac:dyDescent="0.35">
      <c r="A2456" s="116"/>
      <c r="B2456" s="102"/>
      <c r="C2456" s="102"/>
      <c r="D2456" s="102"/>
      <c r="E2456" s="102"/>
      <c r="F2456" s="102"/>
      <c r="G2456" s="102"/>
      <c r="H2456" s="102"/>
      <c r="I2456" s="102"/>
      <c r="J2456" s="102"/>
      <c r="K2456" s="102"/>
      <c r="L2456" s="102"/>
      <c r="M2456" s="102"/>
      <c r="N2456" s="102"/>
      <c r="O2456" s="102"/>
      <c r="P2456" s="102"/>
      <c r="Q2456" s="102"/>
      <c r="R2456" s="102"/>
      <c r="X2456"/>
      <c r="Y2456"/>
    </row>
    <row r="2457" spans="1:25" ht="15.5" x14ac:dyDescent="0.35">
      <c r="A2457" s="116"/>
      <c r="B2457" s="102"/>
      <c r="C2457" s="102"/>
      <c r="D2457" s="102"/>
      <c r="E2457" s="102"/>
      <c r="F2457" s="102"/>
      <c r="G2457" s="102"/>
      <c r="H2457" s="102"/>
      <c r="I2457" s="102"/>
      <c r="J2457" s="102"/>
      <c r="K2457" s="102"/>
      <c r="L2457" s="102"/>
      <c r="M2457" s="102"/>
      <c r="N2457" s="102"/>
      <c r="O2457" s="102"/>
      <c r="P2457" s="102"/>
      <c r="Q2457" s="102"/>
      <c r="R2457" s="102"/>
      <c r="X2457"/>
      <c r="Y2457"/>
    </row>
    <row r="2458" spans="1:25" ht="15.5" x14ac:dyDescent="0.35">
      <c r="A2458" s="116"/>
      <c r="B2458" s="102"/>
      <c r="C2458" s="102"/>
      <c r="D2458" s="102"/>
      <c r="E2458" s="102"/>
      <c r="F2458" s="102"/>
      <c r="G2458" s="102"/>
      <c r="H2458" s="102"/>
      <c r="I2458" s="102"/>
      <c r="J2458" s="102"/>
      <c r="K2458" s="102"/>
      <c r="L2458" s="102"/>
      <c r="M2458" s="102"/>
      <c r="N2458" s="102"/>
      <c r="O2458" s="102"/>
      <c r="P2458" s="102"/>
      <c r="Q2458" s="102"/>
      <c r="R2458" s="102"/>
      <c r="X2458"/>
      <c r="Y2458"/>
    </row>
    <row r="2459" spans="1:25" ht="15.5" x14ac:dyDescent="0.35">
      <c r="A2459" s="116"/>
      <c r="B2459" s="102"/>
      <c r="C2459" s="102"/>
      <c r="D2459" s="102"/>
      <c r="E2459" s="102"/>
      <c r="F2459" s="102"/>
      <c r="G2459" s="102"/>
      <c r="H2459" s="102"/>
      <c r="I2459" s="102"/>
      <c r="J2459" s="102"/>
      <c r="K2459" s="102"/>
      <c r="L2459" s="102"/>
      <c r="M2459" s="102"/>
      <c r="N2459" s="102"/>
      <c r="O2459" s="102"/>
      <c r="P2459" s="102"/>
      <c r="Q2459" s="102"/>
      <c r="R2459" s="102"/>
      <c r="X2459"/>
      <c r="Y2459"/>
    </row>
    <row r="2460" spans="1:25" ht="15.5" x14ac:dyDescent="0.35">
      <c r="A2460" s="116"/>
      <c r="B2460" s="102"/>
      <c r="C2460" s="102"/>
      <c r="D2460" s="102"/>
      <c r="E2460" s="102"/>
      <c r="F2460" s="102"/>
      <c r="G2460" s="102"/>
      <c r="H2460" s="102"/>
      <c r="I2460" s="102"/>
      <c r="J2460" s="102"/>
      <c r="K2460" s="102"/>
      <c r="L2460" s="102"/>
      <c r="M2460" s="102"/>
      <c r="N2460" s="102"/>
      <c r="O2460" s="102"/>
      <c r="P2460" s="102"/>
      <c r="Q2460" s="102"/>
      <c r="R2460" s="102"/>
      <c r="X2460"/>
      <c r="Y2460"/>
    </row>
    <row r="2461" spans="1:25" ht="15.5" x14ac:dyDescent="0.35">
      <c r="A2461" s="116"/>
      <c r="B2461" s="102"/>
      <c r="C2461" s="102"/>
      <c r="D2461" s="102"/>
      <c r="E2461" s="102"/>
      <c r="F2461" s="102"/>
      <c r="G2461" s="102"/>
      <c r="H2461" s="102"/>
      <c r="I2461" s="102"/>
      <c r="J2461" s="102"/>
      <c r="K2461" s="102"/>
      <c r="L2461" s="102"/>
      <c r="M2461" s="102"/>
      <c r="N2461" s="102"/>
      <c r="O2461" s="102"/>
      <c r="P2461" s="102"/>
      <c r="Q2461" s="102"/>
      <c r="R2461" s="102"/>
      <c r="X2461"/>
      <c r="Y2461"/>
    </row>
    <row r="2462" spans="1:25" ht="15.5" x14ac:dyDescent="0.35">
      <c r="A2462" s="116"/>
      <c r="B2462" s="102"/>
      <c r="C2462" s="102"/>
      <c r="D2462" s="102"/>
      <c r="E2462" s="102"/>
      <c r="F2462" s="102"/>
      <c r="G2462" s="102"/>
      <c r="H2462" s="102"/>
      <c r="I2462" s="102"/>
      <c r="J2462" s="102"/>
      <c r="K2462" s="102"/>
      <c r="L2462" s="102"/>
      <c r="M2462" s="102"/>
      <c r="N2462" s="102"/>
      <c r="O2462" s="102"/>
      <c r="P2462" s="102"/>
      <c r="Q2462" s="102"/>
      <c r="R2462" s="102"/>
      <c r="X2462"/>
      <c r="Y2462"/>
    </row>
    <row r="2463" spans="1:25" ht="15.5" hidden="1" x14ac:dyDescent="0.35">
      <c r="A2463" s="116"/>
      <c r="B2463" s="102"/>
      <c r="C2463" s="102"/>
      <c r="D2463" s="102"/>
      <c r="E2463" s="102"/>
      <c r="F2463" s="102"/>
      <c r="G2463" s="102"/>
      <c r="H2463" s="102"/>
      <c r="I2463" s="102"/>
      <c r="J2463" s="102"/>
      <c r="K2463" s="102"/>
      <c r="L2463" s="102"/>
      <c r="M2463" s="102"/>
      <c r="N2463" s="102"/>
      <c r="O2463" s="102"/>
      <c r="P2463" s="102"/>
      <c r="Q2463" s="102"/>
      <c r="R2463" s="102"/>
    </row>
    <row r="2464" spans="1:25" ht="15.5" x14ac:dyDescent="0.35">
      <c r="A2464" s="27"/>
      <c r="B2464" s="27"/>
      <c r="C2464" s="27"/>
      <c r="D2464" s="27"/>
      <c r="F2464" s="27"/>
      <c r="H2464" s="27"/>
      <c r="I2464" s="363"/>
      <c r="L2464" s="27"/>
      <c r="N2464" s="27"/>
      <c r="O2464" s="27"/>
      <c r="P2464" s="27"/>
      <c r="Q2464" s="27"/>
    </row>
    <row r="2465" spans="1:145" ht="15.5" hidden="1" x14ac:dyDescent="0.35">
      <c r="A2465" s="27"/>
      <c r="B2465" s="27"/>
      <c r="C2465" s="27"/>
      <c r="D2465" s="27"/>
      <c r="F2465" s="27"/>
      <c r="H2465" s="27"/>
      <c r="I2465" s="56"/>
      <c r="L2465" s="27"/>
      <c r="N2465" s="27"/>
      <c r="O2465" s="27"/>
      <c r="P2465" s="27"/>
      <c r="Q2465" s="27"/>
      <c r="X2465" s="56"/>
    </row>
    <row r="2466" spans="1:145" ht="15.5" x14ac:dyDescent="0.35">
      <c r="A2466" s="27"/>
      <c r="B2466" s="27"/>
      <c r="C2466" s="27"/>
      <c r="D2466" s="27"/>
      <c r="F2466" s="27"/>
      <c r="H2466" s="27"/>
      <c r="I2466" s="56"/>
      <c r="L2466" s="27"/>
      <c r="N2466" s="27"/>
      <c r="O2466" s="27"/>
      <c r="P2466" s="27"/>
      <c r="Q2466" s="27"/>
      <c r="Y2466" s="363" t="s">
        <v>745</v>
      </c>
      <c r="BP2466" s="38">
        <v>12</v>
      </c>
      <c r="BW2466" s="42">
        <f>AVERAGE(BF2466:BP2466)</f>
        <v>12</v>
      </c>
      <c r="BX2466" s="99">
        <v>30</v>
      </c>
    </row>
    <row r="2467" spans="1:145" ht="15.5" x14ac:dyDescent="0.35">
      <c r="A2467" s="27"/>
      <c r="B2467" s="27"/>
      <c r="C2467" s="27"/>
      <c r="D2467" s="27"/>
      <c r="F2467" s="27"/>
      <c r="H2467" s="27"/>
      <c r="I2467" s="118"/>
      <c r="L2467" s="27"/>
      <c r="N2467" s="27"/>
      <c r="O2467" s="27"/>
      <c r="P2467" s="27"/>
      <c r="Q2467" s="27"/>
      <c r="Y2467" s="118">
        <f ca="1">NOW()</f>
        <v>45628.398694444448</v>
      </c>
      <c r="BP2467" s="38">
        <v>3.8</v>
      </c>
      <c r="BW2467" s="42">
        <f>AVERAGE(BF2467:BP2467)</f>
        <v>3.8</v>
      </c>
      <c r="BX2467" s="99">
        <f>BW2467*BX2466/BW2466-1.5</f>
        <v>8</v>
      </c>
    </row>
    <row r="2468" spans="1:145" ht="15.5" x14ac:dyDescent="0.35">
      <c r="A2468" s="27"/>
      <c r="B2468" s="27"/>
      <c r="C2468" s="27"/>
      <c r="D2468" s="27"/>
      <c r="F2468" s="27"/>
      <c r="H2468" s="27"/>
      <c r="I2468" s="151"/>
      <c r="L2468" s="27"/>
      <c r="N2468" s="27"/>
      <c r="O2468" s="27"/>
      <c r="P2468" s="27"/>
      <c r="Q2468" s="27"/>
      <c r="Y2468" s="151">
        <f ca="1">NOW()</f>
        <v>45628.398694444448</v>
      </c>
    </row>
    <row r="2469" spans="1:145" ht="15.5" hidden="1" x14ac:dyDescent="0.35">
      <c r="A2469" s="27"/>
      <c r="B2469" s="27"/>
      <c r="C2469" s="27"/>
      <c r="D2469" s="27"/>
      <c r="F2469" s="27"/>
      <c r="H2469" s="27"/>
      <c r="J2469" s="56"/>
      <c r="K2469" s="27"/>
      <c r="L2469" s="27"/>
      <c r="M2469" s="27"/>
      <c r="N2469" s="27"/>
      <c r="O2469" s="27"/>
      <c r="P2469" s="27"/>
      <c r="Q2469" s="27"/>
      <c r="R2469" s="27"/>
    </row>
    <row r="2470" spans="1:145" ht="15.5" x14ac:dyDescent="0.35">
      <c r="A2470" s="12" t="s">
        <v>1</v>
      </c>
      <c r="B2470" s="12" t="s">
        <v>1</v>
      </c>
      <c r="C2470" s="12" t="s">
        <v>1</v>
      </c>
      <c r="D2470" s="12" t="s">
        <v>1</v>
      </c>
      <c r="E2470" s="12" t="s">
        <v>1</v>
      </c>
      <c r="F2470" s="12" t="s">
        <v>1</v>
      </c>
      <c r="G2470" s="12" t="s">
        <v>1</v>
      </c>
      <c r="H2470" s="12" t="s">
        <v>1</v>
      </c>
      <c r="I2470" s="12" t="s">
        <v>1</v>
      </c>
      <c r="J2470" s="12" t="s">
        <v>1</v>
      </c>
      <c r="K2470" s="12" t="s">
        <v>1</v>
      </c>
      <c r="L2470" s="12" t="s">
        <v>1</v>
      </c>
      <c r="M2470" s="12" t="s">
        <v>1</v>
      </c>
      <c r="N2470" s="12" t="s">
        <v>1</v>
      </c>
      <c r="O2470" s="12" t="s">
        <v>1</v>
      </c>
      <c r="P2470" s="12" t="s">
        <v>1</v>
      </c>
      <c r="Q2470" s="12" t="str">
        <f>+Q$4</f>
        <v>-</v>
      </c>
      <c r="R2470" s="12" t="str">
        <f>+R$4</f>
        <v>-</v>
      </c>
      <c r="S2470" s="12" t="str">
        <f>+S$4</f>
        <v>-</v>
      </c>
      <c r="T2470" s="12" t="str">
        <f>+T$4</f>
        <v>-</v>
      </c>
      <c r="U2470" s="12" t="s">
        <v>1</v>
      </c>
      <c r="V2470" s="12" t="s">
        <v>1</v>
      </c>
      <c r="W2470" s="12" t="s">
        <v>1</v>
      </c>
      <c r="X2470" s="13" t="s">
        <v>1</v>
      </c>
      <c r="Y2470" s="13" t="s">
        <v>1</v>
      </c>
      <c r="Z2470" s="12" t="s">
        <v>1</v>
      </c>
      <c r="AA2470" s="12" t="s">
        <v>1</v>
      </c>
      <c r="AB2470" s="12" t="s">
        <v>1</v>
      </c>
      <c r="AC2470" s="12" t="s">
        <v>1</v>
      </c>
      <c r="AD2470" s="12" t="s">
        <v>1</v>
      </c>
      <c r="AE2470" s="12" t="s">
        <v>1</v>
      </c>
      <c r="AF2470" s="12" t="s">
        <v>1</v>
      </c>
      <c r="AG2470" s="12" t="s">
        <v>1</v>
      </c>
      <c r="AH2470" s="12" t="s">
        <v>1</v>
      </c>
      <c r="AI2470" s="12" t="s">
        <v>1</v>
      </c>
      <c r="AJ2470" s="13" t="s">
        <v>1</v>
      </c>
      <c r="AK2470" s="13" t="s">
        <v>1</v>
      </c>
      <c r="AL2470" s="13" t="s">
        <v>1</v>
      </c>
      <c r="AM2470" s="13" t="s">
        <v>1</v>
      </c>
      <c r="AN2470" s="13" t="s">
        <v>1</v>
      </c>
      <c r="AO2470" s="13" t="s">
        <v>1</v>
      </c>
      <c r="AP2470" s="13" t="s">
        <v>1</v>
      </c>
      <c r="AQ2470" s="13" t="s">
        <v>1</v>
      </c>
      <c r="AR2470" s="13" t="s">
        <v>1</v>
      </c>
      <c r="AS2470" s="13" t="s">
        <v>1</v>
      </c>
      <c r="AT2470" s="13" t="s">
        <v>1</v>
      </c>
      <c r="AU2470" s="13" t="s">
        <v>1</v>
      </c>
      <c r="AV2470" s="13" t="s">
        <v>1</v>
      </c>
      <c r="AW2470" s="13" t="s">
        <v>1</v>
      </c>
      <c r="AX2470" s="13" t="s">
        <v>1</v>
      </c>
      <c r="AY2470" s="13"/>
      <c r="AZ2470" s="13" t="s">
        <v>1</v>
      </c>
      <c r="BA2470" s="13" t="s">
        <v>1</v>
      </c>
      <c r="BB2470" s="13" t="s">
        <v>1</v>
      </c>
      <c r="BC2470" s="13" t="s">
        <v>1</v>
      </c>
      <c r="BD2470" s="13" t="s">
        <v>1</v>
      </c>
      <c r="BE2470" s="13" t="s">
        <v>1</v>
      </c>
      <c r="BF2470" s="13" t="s">
        <v>1</v>
      </c>
      <c r="BG2470" s="13" t="s">
        <v>1</v>
      </c>
      <c r="BH2470" s="13" t="s">
        <v>1</v>
      </c>
      <c r="BI2470" s="13" t="s">
        <v>1</v>
      </c>
      <c r="BJ2470" s="13" t="s">
        <v>1</v>
      </c>
      <c r="BK2470" s="13" t="s">
        <v>1</v>
      </c>
      <c r="BL2470" s="13" t="s">
        <v>1</v>
      </c>
      <c r="BM2470" s="13" t="s">
        <v>1</v>
      </c>
      <c r="BN2470" s="13" t="s">
        <v>1</v>
      </c>
      <c r="BO2470" s="13" t="s">
        <v>1</v>
      </c>
      <c r="BP2470" s="13" t="s">
        <v>1</v>
      </c>
      <c r="BQ2470" s="13" t="s">
        <v>1</v>
      </c>
      <c r="BR2470" s="13" t="s">
        <v>1</v>
      </c>
      <c r="BS2470" s="13" t="s">
        <v>1</v>
      </c>
      <c r="BT2470" s="13" t="s">
        <v>1</v>
      </c>
      <c r="BU2470" s="13" t="s">
        <v>1</v>
      </c>
      <c r="BV2470" s="13" t="s">
        <v>1</v>
      </c>
      <c r="BW2470" s="13" t="s">
        <v>1</v>
      </c>
      <c r="BX2470" s="13" t="s">
        <v>1</v>
      </c>
      <c r="BY2470" s="13" t="s">
        <v>1</v>
      </c>
      <c r="BZ2470" s="12" t="s">
        <v>1</v>
      </c>
      <c r="CA2470" s="13" t="s">
        <v>1</v>
      </c>
      <c r="CB2470" s="13" t="s">
        <v>1</v>
      </c>
      <c r="CC2470" s="13" t="s">
        <v>1</v>
      </c>
      <c r="CD2470" s="13" t="s">
        <v>1</v>
      </c>
      <c r="CE2470" s="13" t="s">
        <v>1</v>
      </c>
      <c r="CF2470" s="13" t="s">
        <v>1</v>
      </c>
      <c r="CG2470" s="13" t="s">
        <v>1</v>
      </c>
      <c r="CH2470" s="13" t="s">
        <v>1</v>
      </c>
      <c r="CI2470" s="13" t="s">
        <v>1</v>
      </c>
      <c r="CJ2470" s="12" t="s">
        <v>1</v>
      </c>
      <c r="CK2470" s="12" t="s">
        <v>1</v>
      </c>
      <c r="CL2470" s="13" t="s">
        <v>1</v>
      </c>
      <c r="CM2470" s="13" t="s">
        <v>1</v>
      </c>
      <c r="CN2470" s="13" t="s">
        <v>1</v>
      </c>
      <c r="CO2470" s="13" t="s">
        <v>1</v>
      </c>
      <c r="CP2470" s="13" t="s">
        <v>1</v>
      </c>
      <c r="CQ2470" s="13" t="s">
        <v>1</v>
      </c>
      <c r="CR2470" s="13" t="s">
        <v>1</v>
      </c>
      <c r="CS2470" s="13" t="s">
        <v>1</v>
      </c>
      <c r="CT2470" s="13" t="s">
        <v>1</v>
      </c>
      <c r="CU2470" s="13" t="s">
        <v>1</v>
      </c>
      <c r="CV2470" s="13" t="s">
        <v>1</v>
      </c>
      <c r="CW2470" s="13" t="s">
        <v>1</v>
      </c>
      <c r="CX2470" s="13" t="s">
        <v>1</v>
      </c>
      <c r="CY2470" s="13" t="s">
        <v>1</v>
      </c>
      <c r="CZ2470" s="13" t="s">
        <v>1</v>
      </c>
      <c r="DA2470" s="13" t="s">
        <v>1</v>
      </c>
      <c r="DB2470" s="12" t="s">
        <v>1</v>
      </c>
      <c r="DC2470" s="12" t="s">
        <v>1</v>
      </c>
      <c r="DD2470" s="12" t="s">
        <v>1</v>
      </c>
      <c r="DE2470" s="12" t="s">
        <v>1</v>
      </c>
      <c r="DF2470" s="12" t="s">
        <v>1</v>
      </c>
      <c r="DG2470" s="12" t="s">
        <v>1</v>
      </c>
      <c r="DH2470" s="12" t="s">
        <v>1</v>
      </c>
      <c r="DI2470" s="12" t="s">
        <v>1</v>
      </c>
      <c r="DJ2470" s="12" t="s">
        <v>1</v>
      </c>
      <c r="DK2470" s="12" t="s">
        <v>1</v>
      </c>
      <c r="DL2470" s="12" t="s">
        <v>1</v>
      </c>
      <c r="DM2470" s="12" t="s">
        <v>1</v>
      </c>
      <c r="DN2470" s="23" t="s">
        <v>1</v>
      </c>
      <c r="DO2470" s="12" t="s">
        <v>1</v>
      </c>
      <c r="DP2470" s="12" t="s">
        <v>1</v>
      </c>
      <c r="DQ2470" s="12" t="s">
        <v>1</v>
      </c>
      <c r="DR2470" s="12" t="s">
        <v>1</v>
      </c>
      <c r="DS2470" s="12" t="s">
        <v>1</v>
      </c>
      <c r="DT2470" s="12" t="s">
        <v>1</v>
      </c>
      <c r="DU2470" s="12" t="s">
        <v>1</v>
      </c>
      <c r="DV2470" s="24" t="s">
        <v>1</v>
      </c>
      <c r="DW2470" s="25" t="s">
        <v>1</v>
      </c>
      <c r="DX2470" s="26" t="s">
        <v>1</v>
      </c>
      <c r="DZ2470" s="12" t="s">
        <v>1</v>
      </c>
      <c r="EC2470" s="12" t="s">
        <v>1</v>
      </c>
      <c r="EF2470" s="12" t="s">
        <v>1</v>
      </c>
      <c r="EI2470" s="12" t="s">
        <v>1</v>
      </c>
      <c r="EL2470" s="12" t="s">
        <v>1</v>
      </c>
      <c r="EO2470" s="12" t="s">
        <v>1</v>
      </c>
    </row>
    <row r="2471" spans="1:145" ht="15.5" x14ac:dyDescent="0.35">
      <c r="A2471" s="14"/>
      <c r="B2471" s="14" t="s">
        <v>2</v>
      </c>
      <c r="C2471" s="14" t="s">
        <v>3</v>
      </c>
      <c r="D2471" s="14" t="s">
        <v>4</v>
      </c>
      <c r="E2471" s="14" t="s">
        <v>5</v>
      </c>
      <c r="F2471" s="14" t="s">
        <v>6</v>
      </c>
      <c r="G2471" s="14" t="s">
        <v>7</v>
      </c>
      <c r="H2471" s="14" t="s">
        <v>8</v>
      </c>
      <c r="I2471" s="14" t="s">
        <v>9</v>
      </c>
      <c r="J2471" s="14" t="s">
        <v>10</v>
      </c>
      <c r="K2471" s="120" t="s">
        <v>570</v>
      </c>
      <c r="L2471" s="15">
        <v>1997</v>
      </c>
      <c r="M2471" s="16">
        <v>1998</v>
      </c>
      <c r="N2471" s="16">
        <v>1999</v>
      </c>
      <c r="O2471" s="120">
        <f t="shared" ref="O2471:T2471" si="2451">+O$5</f>
        <v>2000</v>
      </c>
      <c r="P2471" s="120">
        <f t="shared" si="2451"/>
        <v>2001</v>
      </c>
      <c r="Q2471" s="120">
        <f t="shared" si="2451"/>
        <v>2002</v>
      </c>
      <c r="R2471" s="120">
        <f t="shared" si="2451"/>
        <v>2003</v>
      </c>
      <c r="S2471" s="120">
        <f t="shared" si="2451"/>
        <v>2004</v>
      </c>
      <c r="T2471" s="120">
        <f t="shared" si="2451"/>
        <v>2005</v>
      </c>
      <c r="U2471" s="16">
        <v>2006</v>
      </c>
      <c r="V2471" s="16">
        <v>2007</v>
      </c>
      <c r="W2471" s="16">
        <v>2008</v>
      </c>
      <c r="X2471" s="17">
        <v>2009</v>
      </c>
      <c r="Y2471" s="17">
        <v>2010</v>
      </c>
      <c r="Z2471" s="16">
        <v>2011</v>
      </c>
      <c r="AA2471" s="16">
        <v>2012</v>
      </c>
      <c r="AB2471" s="16">
        <v>2013</v>
      </c>
      <c r="AC2471" s="16">
        <v>2013</v>
      </c>
      <c r="AD2471" s="16">
        <v>2013</v>
      </c>
      <c r="AE2471" s="16">
        <v>2013</v>
      </c>
      <c r="AF2471" s="16">
        <v>2014</v>
      </c>
      <c r="AG2471" s="16">
        <v>2014</v>
      </c>
      <c r="AH2471" s="16">
        <v>2014</v>
      </c>
      <c r="AI2471" s="16">
        <v>2014</v>
      </c>
      <c r="AJ2471" s="17">
        <v>2014</v>
      </c>
      <c r="AK2471" s="17">
        <v>2015</v>
      </c>
      <c r="AL2471" s="17">
        <v>2015</v>
      </c>
      <c r="AM2471" s="17">
        <v>2015</v>
      </c>
      <c r="AN2471" s="17">
        <v>2015</v>
      </c>
      <c r="AO2471" s="17">
        <f>+AO$5</f>
        <v>2015</v>
      </c>
      <c r="AP2471" s="17">
        <v>2016</v>
      </c>
      <c r="AQ2471" s="17">
        <v>2016</v>
      </c>
      <c r="AR2471" s="17">
        <v>2016</v>
      </c>
      <c r="AS2471" s="17">
        <f>+AS$5</f>
        <v>2016</v>
      </c>
      <c r="AT2471" s="17">
        <v>2017</v>
      </c>
      <c r="AU2471" s="17">
        <v>2017</v>
      </c>
      <c r="AV2471" s="17">
        <v>2017</v>
      </c>
      <c r="AW2471" s="17">
        <v>2017</v>
      </c>
      <c r="AX2471" s="17">
        <f>+AX$5</f>
        <v>2017</v>
      </c>
      <c r="AY2471" s="17"/>
      <c r="AZ2471" s="17">
        <v>2018</v>
      </c>
      <c r="BA2471" s="17">
        <v>2018</v>
      </c>
      <c r="BB2471" s="17">
        <v>2018</v>
      </c>
      <c r="BC2471" s="17">
        <v>2018</v>
      </c>
      <c r="BD2471" s="17">
        <v>2018</v>
      </c>
      <c r="BE2471" s="17">
        <v>2018</v>
      </c>
      <c r="BF2471" s="17">
        <f>+BF$5</f>
        <v>2018</v>
      </c>
      <c r="BG2471" s="17">
        <v>2019</v>
      </c>
      <c r="BH2471" s="17">
        <v>2019</v>
      </c>
      <c r="BI2471" s="17">
        <v>2019</v>
      </c>
      <c r="BJ2471" s="17">
        <v>2019</v>
      </c>
      <c r="BK2471" s="17">
        <v>2019</v>
      </c>
      <c r="BL2471" s="17">
        <v>2019</v>
      </c>
      <c r="BM2471" s="17">
        <v>2019</v>
      </c>
      <c r="BN2471" s="17">
        <v>2019</v>
      </c>
      <c r="BO2471" s="17">
        <f>+BO$5</f>
        <v>2019</v>
      </c>
      <c r="BP2471" s="17">
        <v>2020</v>
      </c>
      <c r="BQ2471" s="17">
        <v>2020</v>
      </c>
      <c r="BR2471" s="17">
        <v>2020</v>
      </c>
      <c r="BS2471" s="17">
        <v>2020</v>
      </c>
      <c r="BT2471" s="17">
        <v>2020</v>
      </c>
      <c r="BU2471" s="17">
        <v>2020</v>
      </c>
      <c r="BV2471" s="17">
        <v>2020</v>
      </c>
      <c r="BW2471" s="17">
        <v>2020</v>
      </c>
      <c r="BX2471" s="17">
        <v>2020</v>
      </c>
      <c r="BY2471" s="17">
        <v>2020</v>
      </c>
      <c r="BZ2471" s="16">
        <v>2020</v>
      </c>
      <c r="CA2471" s="17">
        <f>+CA$5</f>
        <v>2020</v>
      </c>
      <c r="CB2471" s="17">
        <v>2021</v>
      </c>
      <c r="CC2471" s="17">
        <v>2021</v>
      </c>
      <c r="CD2471" s="17">
        <v>2021</v>
      </c>
      <c r="CE2471" s="17">
        <v>2021</v>
      </c>
      <c r="CF2471" s="17">
        <v>2021</v>
      </c>
      <c r="CG2471" s="17">
        <v>2021</v>
      </c>
      <c r="CH2471" s="17">
        <v>2021</v>
      </c>
      <c r="CI2471" s="17">
        <v>2021</v>
      </c>
      <c r="CJ2471" s="16">
        <v>2021</v>
      </c>
      <c r="CK2471" s="16">
        <v>2021</v>
      </c>
      <c r="CL2471" s="17">
        <f>+CL$5</f>
        <v>2021</v>
      </c>
      <c r="CM2471" s="17">
        <v>2022</v>
      </c>
      <c r="CN2471" s="17">
        <v>2022</v>
      </c>
      <c r="CO2471" s="17">
        <v>2022</v>
      </c>
      <c r="CP2471" s="17">
        <v>2022</v>
      </c>
      <c r="CQ2471" s="17">
        <v>2022</v>
      </c>
      <c r="CR2471" s="17">
        <v>2022</v>
      </c>
      <c r="CS2471" s="17">
        <v>2022</v>
      </c>
      <c r="CT2471" s="17">
        <v>2022</v>
      </c>
      <c r="CU2471" s="17">
        <v>2022</v>
      </c>
      <c r="CV2471" s="17">
        <v>2022</v>
      </c>
      <c r="CW2471" s="17">
        <v>2022</v>
      </c>
      <c r="CX2471" s="17">
        <v>2022</v>
      </c>
      <c r="CY2471" s="17">
        <v>2022</v>
      </c>
      <c r="CZ2471" s="17">
        <v>2022</v>
      </c>
      <c r="DA2471" s="17">
        <f t="shared" ref="DA2471:DN2471" si="2452">+DA$5</f>
        <v>2022</v>
      </c>
      <c r="DB2471" s="16">
        <v>2023</v>
      </c>
      <c r="DC2471" s="16">
        <v>2023</v>
      </c>
      <c r="DD2471" s="16">
        <v>2023</v>
      </c>
      <c r="DE2471" s="16">
        <v>2023</v>
      </c>
      <c r="DF2471" s="16">
        <v>2023</v>
      </c>
      <c r="DG2471" s="16">
        <v>2023</v>
      </c>
      <c r="DH2471" s="16">
        <v>2023</v>
      </c>
      <c r="DI2471" s="16">
        <v>2023</v>
      </c>
      <c r="DJ2471" s="16">
        <v>2023</v>
      </c>
      <c r="DK2471" s="16">
        <v>2023</v>
      </c>
      <c r="DL2471" s="16">
        <v>2023</v>
      </c>
      <c r="DM2471" s="16">
        <v>2023</v>
      </c>
      <c r="DN2471" s="19">
        <f t="shared" si="2452"/>
        <v>2023</v>
      </c>
      <c r="DO2471" s="16">
        <v>2023</v>
      </c>
      <c r="DP2471" s="16">
        <v>2024</v>
      </c>
      <c r="DQ2471" s="16">
        <v>2024</v>
      </c>
      <c r="DR2471" s="16">
        <v>2024</v>
      </c>
      <c r="DS2471" s="16">
        <v>2024</v>
      </c>
      <c r="DT2471" s="16">
        <v>2024</v>
      </c>
      <c r="DU2471" s="16">
        <v>2024</v>
      </c>
      <c r="DV2471" s="20">
        <f>+DV$5</f>
        <v>2024</v>
      </c>
      <c r="DW2471" s="21">
        <f>+DW$5</f>
        <v>2024</v>
      </c>
      <c r="DX2471" s="22">
        <f>+DX$5</f>
        <v>2024</v>
      </c>
      <c r="DZ2471" s="16">
        <f>+DZ$5</f>
        <v>2025</v>
      </c>
      <c r="EC2471" s="16">
        <f>+EC$5</f>
        <v>2026</v>
      </c>
      <c r="EF2471" s="16">
        <f>+EF$5</f>
        <v>2027</v>
      </c>
      <c r="EI2471" s="16">
        <f>+EI$5</f>
        <v>2028</v>
      </c>
      <c r="EL2471" s="16">
        <f>+EL$5</f>
        <v>2029</v>
      </c>
      <c r="EO2471" s="16">
        <f>+EO$5</f>
        <v>2030</v>
      </c>
    </row>
    <row r="2472" spans="1:145" ht="15.5" x14ac:dyDescent="0.35">
      <c r="A2472" s="12" t="s">
        <v>1</v>
      </c>
      <c r="B2472" s="12" t="s">
        <v>1</v>
      </c>
      <c r="C2472" s="12" t="s">
        <v>1</v>
      </c>
      <c r="D2472" s="12" t="s">
        <v>1</v>
      </c>
      <c r="E2472" s="12" t="s">
        <v>1</v>
      </c>
      <c r="F2472" s="12" t="s">
        <v>1</v>
      </c>
      <c r="G2472" s="12" t="s">
        <v>1</v>
      </c>
      <c r="H2472" s="12" t="s">
        <v>1</v>
      </c>
      <c r="I2472" s="12" t="s">
        <v>1</v>
      </c>
      <c r="J2472" s="12" t="s">
        <v>1</v>
      </c>
      <c r="K2472" s="12" t="s">
        <v>1</v>
      </c>
      <c r="L2472" s="12" t="s">
        <v>1</v>
      </c>
      <c r="M2472" s="12" t="s">
        <v>1</v>
      </c>
      <c r="N2472" s="12" t="s">
        <v>1</v>
      </c>
      <c r="O2472" s="12" t="s">
        <v>1</v>
      </c>
      <c r="P2472" s="12" t="s">
        <v>1</v>
      </c>
      <c r="Q2472" s="12" t="str">
        <f>+Q$6</f>
        <v>-</v>
      </c>
      <c r="R2472" s="12" t="str">
        <f>+R$6</f>
        <v>-</v>
      </c>
      <c r="S2472" s="12" t="str">
        <f>+S$6</f>
        <v>-</v>
      </c>
      <c r="T2472" s="12" t="str">
        <f>+T$6</f>
        <v>-</v>
      </c>
      <c r="U2472" s="12" t="s">
        <v>1</v>
      </c>
      <c r="V2472" s="12" t="s">
        <v>1</v>
      </c>
      <c r="W2472" s="12" t="s">
        <v>1</v>
      </c>
      <c r="X2472" s="13" t="s">
        <v>1</v>
      </c>
      <c r="Y2472" s="13" t="s">
        <v>1</v>
      </c>
      <c r="Z2472" s="12" t="s">
        <v>1</v>
      </c>
      <c r="AA2472" s="12" t="s">
        <v>1</v>
      </c>
      <c r="AB2472" s="12" t="s">
        <v>1</v>
      </c>
      <c r="AC2472" s="12" t="s">
        <v>1</v>
      </c>
      <c r="AD2472" s="12" t="s">
        <v>1</v>
      </c>
      <c r="AE2472" s="12" t="s">
        <v>1</v>
      </c>
      <c r="AF2472" s="12" t="s">
        <v>1</v>
      </c>
      <c r="AG2472" s="12" t="s">
        <v>1</v>
      </c>
      <c r="AH2472" s="12" t="s">
        <v>1</v>
      </c>
      <c r="AI2472" s="12" t="s">
        <v>1</v>
      </c>
      <c r="AJ2472" s="13" t="s">
        <v>1</v>
      </c>
      <c r="AK2472" s="13" t="s">
        <v>1</v>
      </c>
      <c r="AL2472" s="13" t="s">
        <v>1</v>
      </c>
      <c r="AM2472" s="13" t="s">
        <v>1</v>
      </c>
      <c r="AN2472" s="13" t="s">
        <v>1</v>
      </c>
      <c r="AO2472" s="13" t="s">
        <v>1</v>
      </c>
      <c r="AP2472" s="13" t="s">
        <v>1</v>
      </c>
      <c r="AQ2472" s="13" t="s">
        <v>1</v>
      </c>
      <c r="AR2472" s="13" t="s">
        <v>1</v>
      </c>
      <c r="AS2472" s="13" t="s">
        <v>1</v>
      </c>
      <c r="AT2472" s="13" t="s">
        <v>1</v>
      </c>
      <c r="AU2472" s="13" t="s">
        <v>1</v>
      </c>
      <c r="AV2472" s="13" t="s">
        <v>1</v>
      </c>
      <c r="AW2472" s="13" t="s">
        <v>1</v>
      </c>
      <c r="AX2472" s="13" t="s">
        <v>1</v>
      </c>
      <c r="AY2472" s="13"/>
      <c r="AZ2472" s="13" t="s">
        <v>1</v>
      </c>
      <c r="BA2472" s="13" t="s">
        <v>1</v>
      </c>
      <c r="BB2472" s="13" t="s">
        <v>1</v>
      </c>
      <c r="BC2472" s="13" t="s">
        <v>1</v>
      </c>
      <c r="BD2472" s="13" t="s">
        <v>1</v>
      </c>
      <c r="BE2472" s="13" t="s">
        <v>1</v>
      </c>
      <c r="BF2472" s="13" t="s">
        <v>1</v>
      </c>
      <c r="BG2472" s="13" t="s">
        <v>1</v>
      </c>
      <c r="BH2472" s="13" t="s">
        <v>1</v>
      </c>
      <c r="BI2472" s="13" t="s">
        <v>1</v>
      </c>
      <c r="BJ2472" s="13" t="s">
        <v>1</v>
      </c>
      <c r="BK2472" s="13" t="s">
        <v>1</v>
      </c>
      <c r="BL2472" s="13" t="s">
        <v>1</v>
      </c>
      <c r="BM2472" s="13" t="s">
        <v>1</v>
      </c>
      <c r="BN2472" s="13" t="s">
        <v>1</v>
      </c>
      <c r="BO2472" s="13" t="s">
        <v>1</v>
      </c>
      <c r="BP2472" s="13" t="s">
        <v>1</v>
      </c>
      <c r="BQ2472" s="13" t="s">
        <v>1</v>
      </c>
      <c r="BR2472" s="13" t="s">
        <v>1</v>
      </c>
      <c r="BS2472" s="13" t="s">
        <v>1</v>
      </c>
      <c r="BT2472" s="13" t="s">
        <v>1</v>
      </c>
      <c r="BU2472" s="13" t="s">
        <v>1</v>
      </c>
      <c r="BV2472" s="13" t="s">
        <v>1</v>
      </c>
      <c r="BW2472" s="13" t="s">
        <v>1</v>
      </c>
      <c r="BX2472" s="13" t="s">
        <v>1</v>
      </c>
      <c r="BY2472" s="13" t="s">
        <v>1</v>
      </c>
      <c r="BZ2472" s="12" t="s">
        <v>1</v>
      </c>
      <c r="CA2472" s="13" t="s">
        <v>1</v>
      </c>
      <c r="CB2472" s="13" t="s">
        <v>1</v>
      </c>
      <c r="CC2472" s="13" t="s">
        <v>1</v>
      </c>
      <c r="CD2472" s="13" t="s">
        <v>1</v>
      </c>
      <c r="CE2472" s="13" t="s">
        <v>1</v>
      </c>
      <c r="CF2472" s="13" t="s">
        <v>1</v>
      </c>
      <c r="CG2472" s="13" t="s">
        <v>1</v>
      </c>
      <c r="CH2472" s="13" t="s">
        <v>1</v>
      </c>
      <c r="CI2472" s="13" t="s">
        <v>1</v>
      </c>
      <c r="CJ2472" s="12" t="s">
        <v>1</v>
      </c>
      <c r="CK2472" s="12" t="s">
        <v>1</v>
      </c>
      <c r="CL2472" s="13" t="s">
        <v>1</v>
      </c>
      <c r="CM2472" s="13" t="s">
        <v>1</v>
      </c>
      <c r="CN2472" s="13" t="s">
        <v>1</v>
      </c>
      <c r="CO2472" s="13" t="s">
        <v>1</v>
      </c>
      <c r="CP2472" s="13" t="s">
        <v>1</v>
      </c>
      <c r="CQ2472" s="13" t="s">
        <v>1</v>
      </c>
      <c r="CR2472" s="13" t="s">
        <v>1</v>
      </c>
      <c r="CS2472" s="13" t="s">
        <v>1</v>
      </c>
      <c r="CT2472" s="13" t="s">
        <v>1</v>
      </c>
      <c r="CU2472" s="13" t="s">
        <v>1</v>
      </c>
      <c r="CV2472" s="13" t="s">
        <v>1</v>
      </c>
      <c r="CW2472" s="13" t="s">
        <v>1</v>
      </c>
      <c r="CX2472" s="13" t="s">
        <v>1</v>
      </c>
      <c r="CY2472" s="13" t="s">
        <v>1</v>
      </c>
      <c r="CZ2472" s="13" t="s">
        <v>1</v>
      </c>
      <c r="DA2472" s="13" t="s">
        <v>1</v>
      </c>
      <c r="DB2472" s="12" t="s">
        <v>1</v>
      </c>
      <c r="DC2472" s="12" t="s">
        <v>1</v>
      </c>
      <c r="DD2472" s="12" t="s">
        <v>1</v>
      </c>
      <c r="DE2472" s="12" t="s">
        <v>1</v>
      </c>
      <c r="DF2472" s="12" t="s">
        <v>1</v>
      </c>
      <c r="DG2472" s="12" t="s">
        <v>1</v>
      </c>
      <c r="DH2472" s="12" t="s">
        <v>1</v>
      </c>
      <c r="DI2472" s="12" t="s">
        <v>1</v>
      </c>
      <c r="DJ2472" s="12" t="s">
        <v>1</v>
      </c>
      <c r="DK2472" s="12" t="s">
        <v>1</v>
      </c>
      <c r="DL2472" s="12" t="s">
        <v>1</v>
      </c>
      <c r="DM2472" s="12" t="s">
        <v>1</v>
      </c>
      <c r="DN2472" s="23" t="s">
        <v>1</v>
      </c>
      <c r="DO2472" s="12" t="s">
        <v>1</v>
      </c>
      <c r="DP2472" s="12" t="s">
        <v>1</v>
      </c>
      <c r="DQ2472" s="12" t="s">
        <v>1</v>
      </c>
      <c r="DR2472" s="12" t="s">
        <v>1</v>
      </c>
      <c r="DS2472" s="12" t="s">
        <v>1</v>
      </c>
      <c r="DT2472" s="12" t="s">
        <v>1</v>
      </c>
      <c r="DU2472" s="12" t="s">
        <v>1</v>
      </c>
      <c r="DV2472" s="24" t="s">
        <v>1</v>
      </c>
      <c r="DW2472" s="25" t="s">
        <v>1</v>
      </c>
      <c r="DX2472" s="26" t="s">
        <v>1</v>
      </c>
      <c r="DZ2472" s="12" t="s">
        <v>1</v>
      </c>
      <c r="EC2472" s="12" t="s">
        <v>1</v>
      </c>
      <c r="EF2472" s="12" t="s">
        <v>1</v>
      </c>
      <c r="EI2472" s="12" t="s">
        <v>1</v>
      </c>
      <c r="EL2472" s="12" t="s">
        <v>1</v>
      </c>
      <c r="EO2472" s="12" t="s">
        <v>1</v>
      </c>
    </row>
    <row r="2473" spans="1:145" ht="15.5" x14ac:dyDescent="0.35">
      <c r="A2473" s="27"/>
      <c r="B2473" s="27"/>
      <c r="C2473" s="27"/>
      <c r="D2473" s="27"/>
      <c r="E2473" s="27"/>
      <c r="F2473" s="27"/>
      <c r="G2473" s="27"/>
      <c r="I2473" s="27"/>
      <c r="J2473" s="27"/>
      <c r="K2473" s="14"/>
      <c r="L2473" s="14"/>
      <c r="M2473" s="14"/>
      <c r="N2473" s="14"/>
      <c r="O2473" s="28"/>
      <c r="P2473" s="28"/>
      <c r="Q2473" s="28"/>
      <c r="R2473" s="28"/>
      <c r="S2473" s="28"/>
      <c r="T2473" s="28"/>
      <c r="U2473" s="377" t="s">
        <v>746</v>
      </c>
      <c r="V2473" s="378"/>
      <c r="W2473" s="379">
        <v>0.3</v>
      </c>
      <c r="X2473" s="30"/>
      <c r="Y2473" s="78">
        <v>0.12</v>
      </c>
      <c r="Z2473" s="380">
        <v>0.12</v>
      </c>
      <c r="AA2473" s="381">
        <v>-0.06</v>
      </c>
      <c r="AB2473" s="14" t="s">
        <v>12</v>
      </c>
      <c r="AC2473" s="14" t="s">
        <v>13</v>
      </c>
      <c r="AD2473" s="14" t="str">
        <f>+$AD$7</f>
        <v>Maj old</v>
      </c>
      <c r="AE2473" s="381"/>
      <c r="AF2473" s="14" t="s">
        <v>12</v>
      </c>
      <c r="AG2473" s="14" t="s">
        <v>13</v>
      </c>
      <c r="AH2473" s="14" t="s">
        <v>15</v>
      </c>
      <c r="AI2473" s="14" t="s">
        <v>16</v>
      </c>
      <c r="AJ2473" s="78"/>
      <c r="AK2473" s="30" t="s">
        <v>12</v>
      </c>
      <c r="AL2473" s="30" t="s">
        <v>13</v>
      </c>
      <c r="AM2473" s="30" t="s">
        <v>15</v>
      </c>
      <c r="AN2473" s="30" t="s">
        <v>17</v>
      </c>
      <c r="AO2473" s="30" t="str">
        <f>+AO$7</f>
        <v>Estim.</v>
      </c>
      <c r="AP2473" s="30" t="s">
        <v>12</v>
      </c>
      <c r="AQ2473" s="30" t="s">
        <v>13</v>
      </c>
      <c r="AR2473" s="30" t="s">
        <v>15</v>
      </c>
      <c r="AS2473" s="30" t="str">
        <f>+AS$7</f>
        <v>Estim.</v>
      </c>
      <c r="AT2473" s="30" t="s">
        <v>12</v>
      </c>
      <c r="AU2473" s="30" t="s">
        <v>13</v>
      </c>
      <c r="AV2473" s="30" t="s">
        <v>19</v>
      </c>
      <c r="AW2473" s="30" t="s">
        <v>20</v>
      </c>
      <c r="AX2473" s="30" t="str">
        <f>+AX$7</f>
        <v>Estim</v>
      </c>
      <c r="AY2473" s="30"/>
      <c r="AZ2473" s="30" t="s">
        <v>12</v>
      </c>
      <c r="BA2473" s="30" t="s">
        <v>22</v>
      </c>
      <c r="BB2473" s="30" t="s">
        <v>23</v>
      </c>
      <c r="BC2473" s="30" t="s">
        <v>24</v>
      </c>
      <c r="BD2473" s="30" t="s">
        <v>25</v>
      </c>
      <c r="BE2473" s="30" t="s">
        <v>26</v>
      </c>
      <c r="BF2473" s="30" t="str">
        <f>+BF$7</f>
        <v>Estim</v>
      </c>
      <c r="BG2473" s="30" t="s">
        <v>12</v>
      </c>
      <c r="BH2473" s="30" t="s">
        <v>27</v>
      </c>
      <c r="BI2473" s="30" t="s">
        <v>23</v>
      </c>
      <c r="BJ2473" s="30" t="s">
        <v>26</v>
      </c>
      <c r="BK2473" s="30" t="s">
        <v>28</v>
      </c>
      <c r="BL2473" s="30" t="s">
        <v>29</v>
      </c>
      <c r="BM2473" s="30" t="s">
        <v>30</v>
      </c>
      <c r="BN2473" s="30" t="s">
        <v>31</v>
      </c>
      <c r="BO2473" s="30" t="str">
        <f>+BO$7</f>
        <v>Estim</v>
      </c>
      <c r="BP2473" s="43" t="s">
        <v>48</v>
      </c>
      <c r="BQ2473" s="39" t="s">
        <v>49</v>
      </c>
      <c r="BR2473" s="30" t="s">
        <v>50</v>
      </c>
      <c r="BS2473" s="30" t="s">
        <v>51</v>
      </c>
      <c r="BT2473" s="44" t="s">
        <v>52</v>
      </c>
      <c r="BU2473" s="45" t="s">
        <v>53</v>
      </c>
      <c r="BV2473" s="45" t="s">
        <v>54</v>
      </c>
      <c r="BW2473" s="46" t="s">
        <v>55</v>
      </c>
      <c r="BX2473" s="47" t="s">
        <v>56</v>
      </c>
      <c r="BY2473" s="47" t="s">
        <v>57</v>
      </c>
      <c r="BZ2473" s="48" t="s">
        <v>55</v>
      </c>
      <c r="CA2473" s="30" t="str">
        <f>+CA$7</f>
        <v>Estim</v>
      </c>
      <c r="CB2473" s="46" t="s">
        <v>12</v>
      </c>
      <c r="CC2473" s="46" t="s">
        <v>12</v>
      </c>
      <c r="CD2473" s="46" t="s">
        <v>12</v>
      </c>
      <c r="CE2473" s="46" t="s">
        <v>12</v>
      </c>
      <c r="CF2473" s="46" t="s">
        <v>12</v>
      </c>
      <c r="CG2473" s="46" t="s">
        <v>12</v>
      </c>
      <c r="CH2473" s="46" t="s">
        <v>34</v>
      </c>
      <c r="CI2473" s="46" t="s">
        <v>34</v>
      </c>
      <c r="CJ2473" s="48" t="s">
        <v>25</v>
      </c>
      <c r="CK2473" s="48" t="s">
        <v>25</v>
      </c>
      <c r="CL2473" s="30" t="str">
        <f>+CL$7</f>
        <v>Estim.</v>
      </c>
      <c r="CM2473" s="46" t="s">
        <v>12</v>
      </c>
      <c r="CN2473" s="49" t="s">
        <v>36</v>
      </c>
      <c r="CO2473" s="49" t="s">
        <v>36</v>
      </c>
      <c r="CP2473" s="49" t="s">
        <v>101</v>
      </c>
      <c r="CQ2473" s="49" t="s">
        <v>36</v>
      </c>
      <c r="CR2473" s="49" t="s">
        <v>102</v>
      </c>
      <c r="CS2473" s="49" t="s">
        <v>103</v>
      </c>
      <c r="CT2473" s="49" t="s">
        <v>104</v>
      </c>
      <c r="CU2473" s="49" t="s">
        <v>105</v>
      </c>
      <c r="CV2473" s="49" t="s">
        <v>37</v>
      </c>
      <c r="CW2473" s="49" t="s">
        <v>37</v>
      </c>
      <c r="CX2473" s="30" t="s">
        <v>38</v>
      </c>
      <c r="CY2473" s="30" t="s">
        <v>38</v>
      </c>
      <c r="CZ2473" s="30" t="s">
        <v>37</v>
      </c>
      <c r="DA2473" s="30" t="str">
        <f t="shared" ref="DA2473:DN2473" si="2453">+DA$7</f>
        <v>Estim.</v>
      </c>
      <c r="DB2473" s="14" t="s">
        <v>39</v>
      </c>
      <c r="DC2473" s="14" t="s">
        <v>40</v>
      </c>
      <c r="DD2473" s="14" t="s">
        <v>41</v>
      </c>
      <c r="DE2473" s="14" t="s">
        <v>42</v>
      </c>
      <c r="DF2473" s="14" t="s">
        <v>43</v>
      </c>
      <c r="DG2473" s="14" t="s">
        <v>44</v>
      </c>
      <c r="DH2473" s="14" t="s">
        <v>45</v>
      </c>
      <c r="DI2473" s="14" t="s">
        <v>46</v>
      </c>
      <c r="DJ2473" s="14" t="s">
        <v>47</v>
      </c>
      <c r="DK2473" s="14" t="s">
        <v>45</v>
      </c>
      <c r="DL2473" s="14" t="s">
        <v>46</v>
      </c>
      <c r="DM2473" s="14" t="s">
        <v>47</v>
      </c>
      <c r="DN2473" s="34" t="str">
        <f t="shared" si="2453"/>
        <v>Estim.</v>
      </c>
      <c r="DO2473" s="14" t="s">
        <v>47</v>
      </c>
      <c r="DP2473" s="14" t="s">
        <v>12</v>
      </c>
      <c r="DQ2473" s="14" t="s">
        <v>12</v>
      </c>
      <c r="DR2473" s="14" t="s">
        <v>12</v>
      </c>
      <c r="DS2473" s="14" t="s">
        <v>23</v>
      </c>
      <c r="DT2473" s="14" t="s">
        <v>23</v>
      </c>
      <c r="DU2473" s="14" t="s">
        <v>23</v>
      </c>
      <c r="DV2473" s="121" t="str">
        <f>+DV$7</f>
        <v>MAJ nov</v>
      </c>
      <c r="DW2473" s="122" t="str">
        <f>+DW$7</f>
        <v>MAJ nov</v>
      </c>
      <c r="DX2473" s="123" t="str">
        <f>+DX$7</f>
        <v>Prév.Rév.</v>
      </c>
      <c r="DZ2473" s="14" t="str">
        <f>+DZ$7</f>
        <v>Prév.</v>
      </c>
      <c r="EC2473" s="14" t="str">
        <f>+EC$7</f>
        <v>Prév.</v>
      </c>
      <c r="EF2473" s="14" t="str">
        <f>+EF$7</f>
        <v>Prév.</v>
      </c>
      <c r="EI2473" s="14" t="str">
        <f>+EI$7</f>
        <v>Prév.</v>
      </c>
      <c r="EL2473" s="14" t="str">
        <f>+EL$7</f>
        <v>Prév.</v>
      </c>
      <c r="EO2473" s="14" t="str">
        <f>+EO$7</f>
        <v>Prév.</v>
      </c>
    </row>
    <row r="2474" spans="1:145" ht="15.5" x14ac:dyDescent="0.35">
      <c r="A2474" s="116" t="s">
        <v>747</v>
      </c>
      <c r="B2474" s="27"/>
      <c r="C2474" s="27"/>
      <c r="D2474" s="27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  <c r="O2474" s="27"/>
      <c r="P2474" s="27"/>
      <c r="Q2474" s="27"/>
      <c r="R2474" s="27"/>
      <c r="CA2474" s="91"/>
      <c r="CL2474" s="91"/>
      <c r="CY2474" s="382"/>
      <c r="DA2474" s="91"/>
      <c r="DC2474" s="383"/>
      <c r="DF2474" s="383"/>
      <c r="DN2474" s="92"/>
      <c r="DW2474" s="384"/>
    </row>
    <row r="2475" spans="1:145" s="517" customFormat="1" ht="15.5" x14ac:dyDescent="0.35">
      <c r="A2475" s="281" t="s">
        <v>748</v>
      </c>
      <c r="B2475" s="518" t="str">
        <f t="shared" ref="B2475:AA2475" si="2454">+B2079</f>
        <v>...</v>
      </c>
      <c r="C2475" s="518">
        <f t="shared" si="2454"/>
        <v>-0.50096192383181937</v>
      </c>
      <c r="D2475" s="518">
        <f t="shared" si="2454"/>
        <v>1.7525479316317298</v>
      </c>
      <c r="E2475" s="518">
        <f t="shared" si="2454"/>
        <v>18.556503798898703</v>
      </c>
      <c r="F2475" s="518">
        <f t="shared" si="2454"/>
        <v>1.8376903320212148</v>
      </c>
      <c r="G2475" s="518">
        <f t="shared" si="2454"/>
        <v>-0.71026047323232611</v>
      </c>
      <c r="H2475" s="518">
        <f t="shared" si="2454"/>
        <v>0.89397868960690874</v>
      </c>
      <c r="I2475" s="518">
        <f t="shared" si="2454"/>
        <v>1.9317011856963429</v>
      </c>
      <c r="J2475" s="518">
        <f t="shared" si="2454"/>
        <v>3.9670918203381054</v>
      </c>
      <c r="K2475" s="518">
        <f t="shared" si="2454"/>
        <v>4.9376710364779424</v>
      </c>
      <c r="L2475" s="518">
        <f t="shared" si="2454"/>
        <v>5.2728480383332403</v>
      </c>
      <c r="M2475" s="518">
        <f t="shared" si="2454"/>
        <v>4.4382577696403969</v>
      </c>
      <c r="N2475" s="518">
        <f t="shared" si="2454"/>
        <v>-2.1310823964189991</v>
      </c>
      <c r="O2475" s="518">
        <f t="shared" si="2454"/>
        <v>7.6291372008096712</v>
      </c>
      <c r="P2475" s="518">
        <f t="shared" si="2454"/>
        <v>6.4</v>
      </c>
      <c r="Q2475" s="518">
        <f t="shared" si="2454"/>
        <v>5.2677863832670972</v>
      </c>
      <c r="R2475" s="518">
        <f t="shared" si="2454"/>
        <v>5.5506606621322137</v>
      </c>
      <c r="S2475" s="518">
        <f t="shared" si="2454"/>
        <v>10.485272210460362</v>
      </c>
      <c r="T2475" s="518">
        <f t="shared" si="2454"/>
        <v>4.2993895907378201</v>
      </c>
      <c r="U2475" s="518">
        <f t="shared" si="2454"/>
        <v>2.6886585063429829</v>
      </c>
      <c r="V2475" s="518">
        <f t="shared" si="2454"/>
        <v>4.9497257256379577</v>
      </c>
      <c r="W2475" s="518">
        <f t="shared" si="2454"/>
        <v>5.6955288590688449</v>
      </c>
      <c r="X2475" s="364">
        <f t="shared" si="2454"/>
        <v>2.0428623456831159</v>
      </c>
      <c r="Y2475" s="364">
        <f t="shared" si="2454"/>
        <v>4.725968241719948</v>
      </c>
      <c r="Z2475" s="518">
        <f t="shared" si="2454"/>
        <v>4.3552859396347046</v>
      </c>
      <c r="AA2475" s="518">
        <f t="shared" si="2454"/>
        <v>6.5735480021859898</v>
      </c>
      <c r="AB2475" s="518">
        <v>4.1044150227455596</v>
      </c>
      <c r="AC2475" s="518">
        <v>3.2267788079090503</v>
      </c>
      <c r="AD2475" s="518">
        <v>2.6172627659572933</v>
      </c>
      <c r="AE2475" s="518">
        <f>+AE2079</f>
        <v>1.4008009584508663</v>
      </c>
      <c r="AF2475" s="518">
        <v>6.6959439630877204</v>
      </c>
      <c r="AG2475" s="518">
        <v>6.1507586682063398</v>
      </c>
      <c r="AH2475" s="518">
        <v>5.5648695694507913</v>
      </c>
      <c r="AI2475" s="518">
        <v>4.893048304334898</v>
      </c>
      <c r="AJ2475" s="364">
        <f>+AJ2079</f>
        <v>4.0158927660130335</v>
      </c>
      <c r="AK2475" s="364">
        <v>4.1597947919147851</v>
      </c>
      <c r="AL2475" s="364">
        <v>2.7863705925995097</v>
      </c>
      <c r="AM2475" s="364">
        <v>2.5036189591147227</v>
      </c>
      <c r="AN2475" s="364">
        <v>2.4327038380081905</v>
      </c>
      <c r="AO2475" s="364">
        <f>+AO2079</f>
        <v>1.2692483188509738</v>
      </c>
      <c r="AP2475" s="364">
        <v>1.6056663280152361</v>
      </c>
      <c r="AQ2475" s="364">
        <v>1.66221507031392</v>
      </c>
      <c r="AR2475" s="364">
        <v>0.82345433143338664</v>
      </c>
      <c r="AS2475" s="364">
        <f>+AS2079</f>
        <v>-1.1015066280405046</v>
      </c>
      <c r="AT2475" s="364">
        <v>1.6245348629991045</v>
      </c>
      <c r="AU2475" s="364">
        <v>0.7910898501381235</v>
      </c>
      <c r="AV2475" s="364">
        <v>0.17079582731902038</v>
      </c>
      <c r="AW2475" s="364">
        <v>-3.2086185513602733E-2</v>
      </c>
      <c r="AX2475" s="364">
        <f>+AX2079</f>
        <v>0.20163861702642383</v>
      </c>
      <c r="AY2475" s="364"/>
      <c r="AZ2475" s="364">
        <v>1.9137010699011721</v>
      </c>
      <c r="BA2475" s="364">
        <v>0.64317019033596945</v>
      </c>
      <c r="BB2475" s="364">
        <v>2.5046422772051264</v>
      </c>
      <c r="BC2475" s="364">
        <v>0.91613650147413461</v>
      </c>
      <c r="BD2475" s="364">
        <v>1.5362448870532048</v>
      </c>
      <c r="BE2475" s="364">
        <v>0.19622989612642361</v>
      </c>
      <c r="BF2475" s="364">
        <f>+BF2079</f>
        <v>1.1131801452837791</v>
      </c>
      <c r="BG2475" s="364">
        <v>3.2230233544895133</v>
      </c>
      <c r="BH2475" s="364">
        <v>1.7201178542825446</v>
      </c>
      <c r="BI2475" s="364">
        <v>3.0151260461925227</v>
      </c>
      <c r="BJ2475" s="364">
        <v>1.0238104144065705</v>
      </c>
      <c r="BK2475" s="364">
        <v>2.6999644633660007</v>
      </c>
      <c r="BL2475" s="364">
        <v>1.0860613713881464</v>
      </c>
      <c r="BM2475" s="364">
        <v>2.4943264435646695</v>
      </c>
      <c r="BN2475" s="364">
        <v>0.68219305208728653</v>
      </c>
      <c r="BO2475" s="364">
        <f>+BO2079</f>
        <v>2.1463723387862328</v>
      </c>
      <c r="BP2475" s="364">
        <v>3.3306455016416452</v>
      </c>
      <c r="BQ2475" s="364">
        <v>-1.8980526188246207</v>
      </c>
      <c r="BR2475" s="364">
        <v>-6.8776004381395026</v>
      </c>
      <c r="BS2475" s="364">
        <v>-10.604045073252843</v>
      </c>
      <c r="BT2475" s="364">
        <v>-3.689195223381017</v>
      </c>
      <c r="BU2475" s="364">
        <v>-5.8805404795093779</v>
      </c>
      <c r="BV2475" s="364">
        <v>-11.889875024823642</v>
      </c>
      <c r="BW2475" s="364">
        <v>-3.0766305264898821</v>
      </c>
      <c r="BX2475" s="364">
        <v>-4.5056397125854044</v>
      </c>
      <c r="BY2475" s="364">
        <v>-8.1959410664161592</v>
      </c>
      <c r="BZ2475" s="518">
        <v>-2.9457619324721738</v>
      </c>
      <c r="CA2475" s="364">
        <f>+CA2079</f>
        <v>-1.7099792208892315</v>
      </c>
      <c r="CB2475" s="364">
        <v>3.3240326392022732</v>
      </c>
      <c r="CC2475" s="364">
        <v>1.9438236586539144</v>
      </c>
      <c r="CD2475" s="364">
        <v>-1.1186897532711533</v>
      </c>
      <c r="CE2475" s="364">
        <v>2.4802878672396922</v>
      </c>
      <c r="CF2475" s="364">
        <v>1.3368746029773932</v>
      </c>
      <c r="CG2475" s="364">
        <v>-1.7209949680275931</v>
      </c>
      <c r="CH2475" s="364">
        <v>2.8721472032646891</v>
      </c>
      <c r="CI2475" s="364">
        <v>1.5734973377042705</v>
      </c>
      <c r="CJ2475" s="518">
        <v>2.6908565263458661</v>
      </c>
      <c r="CK2475" s="518">
        <v>1.8649874017713146</v>
      </c>
      <c r="CL2475" s="364">
        <f>+CL2079</f>
        <v>1.7346319492332278</v>
      </c>
      <c r="CM2475" s="364">
        <v>3.6584052822503632</v>
      </c>
      <c r="CN2475" s="364">
        <v>3.2365921171894447</v>
      </c>
      <c r="CO2475" s="364">
        <v>2.9544324838030498</v>
      </c>
      <c r="CP2475" s="364">
        <v>4.0497704508391061</v>
      </c>
      <c r="CQ2475" s="364">
        <v>3.1442612850788372</v>
      </c>
      <c r="CR2475" s="364">
        <v>1.3858564949309577</v>
      </c>
      <c r="CS2475" s="364">
        <v>4.4463005682565777</v>
      </c>
      <c r="CT2475" s="364">
        <v>3.5336380945753225</v>
      </c>
      <c r="CU2475" s="364">
        <v>1.7292216207486653</v>
      </c>
      <c r="CV2475" s="364">
        <v>4.2357816361422627</v>
      </c>
      <c r="CW2475" s="364">
        <v>3.1879192742924127</v>
      </c>
      <c r="CX2475" s="364">
        <v>3.777126826352041</v>
      </c>
      <c r="CY2475" s="364">
        <v>2.9256805581687089</v>
      </c>
      <c r="CZ2475" s="364">
        <v>2.1651783575607544</v>
      </c>
      <c r="DA2475" s="364">
        <f t="shared" ref="DA2475" si="2455">+DA2079</f>
        <v>2.9710168493476203</v>
      </c>
      <c r="DB2475" s="518">
        <v>4.0788846031742905</v>
      </c>
      <c r="DC2475" s="518">
        <v>2.6908629389022845</v>
      </c>
      <c r="DD2475" s="518">
        <v>1.4323538042340478</v>
      </c>
      <c r="DE2475" s="518">
        <v>3.7535107014964675</v>
      </c>
      <c r="DF2475" s="518">
        <v>2.4400883052451228</v>
      </c>
      <c r="DG2475" s="518">
        <v>0.70136696251268016</v>
      </c>
      <c r="DH2475" s="518">
        <v>3.7439840155452804</v>
      </c>
      <c r="DI2475" s="518">
        <v>2.5210445717271432</v>
      </c>
      <c r="DJ2475" s="518">
        <v>0.91031933555409605</v>
      </c>
      <c r="DK2475" s="518">
        <v>2.8773521271372928</v>
      </c>
      <c r="DL2475" s="518">
        <v>2.2202596820509983</v>
      </c>
      <c r="DM2475" s="518">
        <v>0.88641047582378629</v>
      </c>
      <c r="DN2475" s="519">
        <f t="shared" ref="DN2475" si="2456">+DN2079</f>
        <v>2.0118458720698329</v>
      </c>
      <c r="DO2475" s="518">
        <v>0.88641047582378629</v>
      </c>
      <c r="DP2475" s="518">
        <v>4.2714002897567118</v>
      </c>
      <c r="DQ2475" s="518">
        <v>3.565023409825125</v>
      </c>
      <c r="DR2475" s="518">
        <v>2.3346577693130879</v>
      </c>
      <c r="DS2475" s="518">
        <v>4.0478560818274341</v>
      </c>
      <c r="DT2475" s="518">
        <v>3.297493866031429</v>
      </c>
      <c r="DU2475" s="518">
        <v>2.9101399306928757</v>
      </c>
      <c r="DV2475" s="388">
        <f>+DV2079</f>
        <v>3.5756718807995238</v>
      </c>
      <c r="DW2475" s="389">
        <f>+DW2079</f>
        <v>2.7076978657816002</v>
      </c>
      <c r="DX2475" s="520">
        <f>+DX2079</f>
        <v>1.6475308612245541</v>
      </c>
      <c r="DZ2475" s="518">
        <f>+DZ2079</f>
        <v>3.4501735070784481</v>
      </c>
      <c r="EC2475" s="518">
        <f>+EC2079</f>
        <v>3.7915483653221891</v>
      </c>
      <c r="EF2475" s="518">
        <f>+EF2079</f>
        <v>3.8393499417430248</v>
      </c>
      <c r="EI2475" s="518">
        <f>+EI2079</f>
        <v>4.4259375399158101</v>
      </c>
      <c r="EL2475" s="518">
        <f>+EL2079</f>
        <v>4.6285124978050574</v>
      </c>
      <c r="EO2475" s="518">
        <f>+EO2079</f>
        <v>4.7004767681679764</v>
      </c>
    </row>
    <row r="2476" spans="1:145" ht="15.5" x14ac:dyDescent="0.35">
      <c r="A2476" s="27" t="s">
        <v>749</v>
      </c>
      <c r="B2476" s="90" t="s">
        <v>85</v>
      </c>
      <c r="C2476" s="90">
        <f>([1]ZBEAC1!C820-[1]ZBEAC1!B820)*100/[1]ZBEAC1!B820</f>
        <v>-5.1449174232299573</v>
      </c>
      <c r="D2476" s="90">
        <f>([1]ZBEAC1!D820-[1]ZBEAC1!C820)*100/[1]ZBEAC1!C820</f>
        <v>20.018962917706812</v>
      </c>
      <c r="E2476" s="90">
        <f>([1]ZBEAC1!E820-[1]ZBEAC1!D820)*100/[1]ZBEAC1!D820</f>
        <v>109.4061811852735</v>
      </c>
      <c r="F2476" s="90">
        <f>([1]ZBEAC1!F820-[1]ZBEAC1!E820)*100/[1]ZBEAC1!E820</f>
        <v>1.6583490782955665</v>
      </c>
      <c r="G2476" s="90">
        <f>([1]ZBEAC1!G820-[1]ZBEAC1!F820)*100/[1]ZBEAC1!F820</f>
        <v>-61.899239075525919</v>
      </c>
      <c r="H2476" s="90">
        <f>([1]ZBEAC1!H820-[1]ZBEAC1!G820)*100/[1]ZBEAC1!G820</f>
        <v>178.04894425658307</v>
      </c>
      <c r="I2476" s="90">
        <f>([1]ZBEAC1!I820-[1]ZBEAC1!H820)*100/[1]ZBEAC1!H820</f>
        <v>4.8956500556985443</v>
      </c>
      <c r="J2476" s="90">
        <f>([1]ZBEAC1!J820-[1]ZBEAC1!I820)*100/[1]ZBEAC1!I820</f>
        <v>3.0493992189056169</v>
      </c>
      <c r="K2476" s="90">
        <f>([1]ZBEAC1!K820-[1]ZBEAC1!J820)*100/[1]ZBEAC1!J820</f>
        <v>7.4992611851071649</v>
      </c>
      <c r="L2476" s="90">
        <f>([1]ZBEAC1!L820-[1]ZBEAC1!K820)*100/[1]ZBEAC1!K820</f>
        <v>9.6410820897515208</v>
      </c>
      <c r="M2476" s="90">
        <f>([1]ZBEAC1!M820-[1]ZBEAC1!L820)*100/[1]ZBEAC1!L820</f>
        <v>3.2679233456638896</v>
      </c>
      <c r="N2476" s="90">
        <f>([1]ZBEAC1!N820-[1]ZBEAC1!M820)*100/[1]ZBEAC1!M820</f>
        <v>-2.8221412326630131</v>
      </c>
      <c r="O2476" s="90">
        <f>([1]ZBEAC1!O820-[1]ZBEAC1!N820)*100/[1]ZBEAC1!N820</f>
        <v>22.980466901973262</v>
      </c>
      <c r="P2476" s="385">
        <v>10.171524490101815</v>
      </c>
      <c r="Q2476" s="90">
        <f>([1]ZBEAC1!Q820-[1]ZBEAC1!P820)*100/[1]ZBEAC1!P820</f>
        <v>7.1099830543499429</v>
      </c>
      <c r="R2476" s="90">
        <f>([1]ZBEAC1!R820-[1]ZBEAC1!Q820)*100/[1]ZBEAC1!Q820</f>
        <v>8.5892650107468054</v>
      </c>
      <c r="S2476" s="90">
        <f>([1]ZBEAC1!S820-[1]ZBEAC1!R820)*100/[1]ZBEAC1!R820</f>
        <v>24.839229904994376</v>
      </c>
      <c r="T2476" s="90">
        <f>([1]ZBEAC1!T820-[1]ZBEAC1!S820)*100/[1]ZBEAC1!S820</f>
        <v>28.187119230470906</v>
      </c>
      <c r="U2476" s="90">
        <f>([1]ZBEAC1!U820-[1]ZBEAC1!T820)*100/[1]ZBEAC1!T820</f>
        <v>-1.9789307036960577</v>
      </c>
      <c r="V2476" s="90">
        <f>([1]ZBEAC1!V820-[1]ZBEAC1!U820)*100/[1]ZBEAC1!U820</f>
        <v>0.26088832443588056</v>
      </c>
      <c r="W2476" s="90">
        <f>([1]ZBEAC1!W820-[1]ZBEAC1!V820)*100/[1]ZBEAC1!V820</f>
        <v>7.7292837026060619</v>
      </c>
      <c r="X2476" s="91">
        <f>([1]ZBEAC1!X820-[1]ZBEAC1!W820)*100/[1]ZBEAC1!W820</f>
        <v>-1.9254717254306442</v>
      </c>
      <c r="Y2476" s="91">
        <f>([1]ZBEAC1!Y820-[1]ZBEAC1!X820)*100/[1]ZBEAC1!X820</f>
        <v>0.17710464971867712</v>
      </c>
      <c r="Z2476" s="90">
        <f>([1]ZBEAC1!Z820-[1]ZBEAC1!Y820)*100/[1]ZBEAC1!Y820</f>
        <v>-2.0314873276215124</v>
      </c>
      <c r="AA2476" s="90">
        <f>([1]ZBEAC1!AA820-[1]ZBEAC1!Z820)*100/[1]ZBEAC1!Z820</f>
        <v>0.5858546037237824</v>
      </c>
      <c r="AB2476" s="90">
        <v>1.963786139221432</v>
      </c>
      <c r="AC2476" s="90">
        <v>1.3938350230950201</v>
      </c>
      <c r="AD2476" s="90">
        <v>-1.7855923985014821</v>
      </c>
      <c r="AE2476" s="90">
        <f>([1]ZBEAC1!AE820-[1]ZBEAC1!AA820)*100/[1]ZBEAC1!AA820</f>
        <v>-6.5160583615047827</v>
      </c>
      <c r="AF2476" s="90">
        <v>4.8373975566559606</v>
      </c>
      <c r="AG2476" s="90">
        <v>3.6145379215639237</v>
      </c>
      <c r="AH2476" s="90">
        <v>2.547269658840801</v>
      </c>
      <c r="AI2476" s="90">
        <v>0.98971766047419996</v>
      </c>
      <c r="AJ2476" s="91">
        <f>([1]ZBEAC1!AJ820-[1]ZBEAC1!AE820)*100/[1]ZBEAC1!AE820</f>
        <v>2.9267874958552174</v>
      </c>
      <c r="AK2476" s="91">
        <v>-0.56171578656808729</v>
      </c>
      <c r="AL2476" s="91">
        <v>-2.7455525441833823</v>
      </c>
      <c r="AM2476" s="91">
        <v>-3.1427673857850076</v>
      </c>
      <c r="AN2476" s="91">
        <v>-2.3603120060377072</v>
      </c>
      <c r="AO2476" s="91">
        <f>([1]ZBEAC1!AO820-[1]ZBEAC1!AJ820)*100/[1]ZBEAC1!AJ820</f>
        <v>-0.75553301825654873</v>
      </c>
      <c r="AP2476" s="91">
        <v>-7.3701953571866046</v>
      </c>
      <c r="AQ2476" s="91">
        <v>-7.6145472879095983</v>
      </c>
      <c r="AR2476" s="91">
        <v>-6.6977457558384836</v>
      </c>
      <c r="AS2476" s="91">
        <f>([1]ZBEAC1!AS820-[1]ZBEAC1!AO820)*100/[1]ZBEAC1!AO820</f>
        <v>-6.9408069745170842</v>
      </c>
      <c r="AT2476" s="91">
        <v>-9.6276820895827306</v>
      </c>
      <c r="AU2476" s="91">
        <v>-4.641331400008248</v>
      </c>
      <c r="AV2476" s="91">
        <v>-4.4795295876126602</v>
      </c>
      <c r="AW2476" s="91">
        <v>-3.7908640861908007</v>
      </c>
      <c r="AX2476" s="91">
        <f>([1]ZBEAC1!AX820-[1]ZBEAC1!AS820)*100/[1]ZBEAC1!AS820</f>
        <v>-2.6350675878182672</v>
      </c>
      <c r="AY2476" s="91"/>
      <c r="AZ2476" s="91">
        <v>0.72136197770116006</v>
      </c>
      <c r="BA2476" s="91">
        <v>-4.2970234911869456</v>
      </c>
      <c r="BB2476" s="91">
        <v>6.0583699498764902</v>
      </c>
      <c r="BC2476" s="91">
        <v>0.93600724385138212</v>
      </c>
      <c r="BD2476" s="91">
        <v>1.9670174858539726</v>
      </c>
      <c r="BE2476" s="91">
        <v>-2.6398014651539707</v>
      </c>
      <c r="BF2476" s="91">
        <f>([1]ZBEAC1!BF820-[1]ZBEAC1!AX820)*100/[1]ZBEAC1!AX820</f>
        <v>-1.7349305688959979</v>
      </c>
      <c r="BG2476" s="91">
        <v>3.3669807905506084</v>
      </c>
      <c r="BH2476" s="91">
        <v>-1.7567853850899251</v>
      </c>
      <c r="BI2476" s="91">
        <v>4.3541112724471063</v>
      </c>
      <c r="BJ2476" s="91">
        <v>-0.83531166644430921</v>
      </c>
      <c r="BK2476" s="91">
        <v>4.3678076232687015</v>
      </c>
      <c r="BL2476" s="91">
        <v>-0.84889471359007729</v>
      </c>
      <c r="BM2476" s="91">
        <v>2.909799713772204</v>
      </c>
      <c r="BN2476" s="91">
        <v>-2.2340022276117377</v>
      </c>
      <c r="BO2476" s="91">
        <f>([1]ZBEAC1!BO820-[1]ZBEAC1!BF820)*100/[1]ZBEAC1!BF820</f>
        <v>2.2933801181621818</v>
      </c>
      <c r="BP2476" s="91">
        <v>-0.16878683449327506</v>
      </c>
      <c r="BQ2476" s="91">
        <v>-4.0456582161864993</v>
      </c>
      <c r="BR2476" s="91">
        <v>-14.039913619013999</v>
      </c>
      <c r="BS2476" s="91">
        <v>-23.911922617078595</v>
      </c>
      <c r="BT2476" s="91">
        <v>-1.8737220660371765</v>
      </c>
      <c r="BU2476" s="91">
        <v>-1.8699096738858594</v>
      </c>
      <c r="BV2476" s="91">
        <v>-14.837812094681002</v>
      </c>
      <c r="BW2476" s="91">
        <v>-3.2635750592792019</v>
      </c>
      <c r="BX2476" s="91">
        <v>-3.2597672904226784</v>
      </c>
      <c r="BY2476" s="91">
        <v>-8.0942160568455375</v>
      </c>
      <c r="BZ2476" s="90">
        <v>-5.5338682729628319</v>
      </c>
      <c r="CA2476" s="91">
        <f>([1]ZBEAC1!CA820-[1]ZBEAC1!BO820)*100/[1]ZBEAC1!BO820</f>
        <v>-3.2434938228469581</v>
      </c>
      <c r="CB2476" s="91">
        <v>-1.0649254346784289</v>
      </c>
      <c r="CC2476" s="91">
        <v>-1.0649254346784289</v>
      </c>
      <c r="CD2476" s="91">
        <v>-6.067319826536437</v>
      </c>
      <c r="CE2476" s="91">
        <v>-3.6378394298627943</v>
      </c>
      <c r="CF2476" s="91">
        <v>-3.6378394298627943</v>
      </c>
      <c r="CG2476" s="91">
        <v>-8.7686870867518483</v>
      </c>
      <c r="CH2476" s="91">
        <v>-3.1316688251642937</v>
      </c>
      <c r="CI2476" s="91">
        <v>-4.1774615414772223</v>
      </c>
      <c r="CJ2476" s="90">
        <v>-3.5226168742638948</v>
      </c>
      <c r="CK2476" s="90">
        <v>-3.5226168742638948</v>
      </c>
      <c r="CL2476" s="91">
        <f>([1]ZBEAC1!CL820-[1]ZBEAC1!CA820)*100/[1]ZBEAC1!CA820</f>
        <v>-8.0451795450427142</v>
      </c>
      <c r="CM2476" s="91">
        <v>2.1385840800063494</v>
      </c>
      <c r="CN2476" s="91">
        <v>3.772596329933485</v>
      </c>
      <c r="CO2476" s="91">
        <v>3.772596329933485</v>
      </c>
      <c r="CP2476" s="91">
        <v>8.3632725645036636</v>
      </c>
      <c r="CQ2476" s="91">
        <v>4.8569594917736163</v>
      </c>
      <c r="CR2476" s="91">
        <v>-0.36467351010318333</v>
      </c>
      <c r="CS2476" s="91">
        <v>5.003470496536603</v>
      </c>
      <c r="CT2476" s="91">
        <v>3.0426950946340883</v>
      </c>
      <c r="CU2476" s="91">
        <v>-1.7373210803992065</v>
      </c>
      <c r="CV2476" s="91">
        <v>3.9151017353391659</v>
      </c>
      <c r="CW2476" s="91">
        <v>1.8677932629140617</v>
      </c>
      <c r="CX2476" s="91">
        <v>3.2558213998311474</v>
      </c>
      <c r="CY2476" s="91">
        <v>1.5492312473801466</v>
      </c>
      <c r="CZ2476" s="91">
        <v>-0.85726477564389492</v>
      </c>
      <c r="DA2476" s="91">
        <f>([1]ZBEAC1!DA820-[1]ZBEAC1!CL820)*100/[1]ZBEAC1!CL820</f>
        <v>-0.76106617887301953</v>
      </c>
      <c r="DB2476" s="90">
        <v>3.7866932776608122</v>
      </c>
      <c r="DC2476" s="90">
        <v>-0.1241634977203306</v>
      </c>
      <c r="DD2476" s="90">
        <v>-4.5966545487675186</v>
      </c>
      <c r="DE2476" s="90">
        <v>2.5930006254885885</v>
      </c>
      <c r="DF2476" s="90">
        <v>-0.95046473638460383</v>
      </c>
      <c r="DG2476" s="90">
        <v>-5.1186666205528253</v>
      </c>
      <c r="DH2476" s="90">
        <v>1.8056048336973003</v>
      </c>
      <c r="DI2476" s="90">
        <v>-1.2583896521370035</v>
      </c>
      <c r="DJ2476" s="90">
        <v>-3.8188478997284601</v>
      </c>
      <c r="DK2476" s="90">
        <v>-1.0816353898211277</v>
      </c>
      <c r="DL2476" s="90">
        <v>-2.7176423474087468</v>
      </c>
      <c r="DM2476" s="90">
        <v>-3.9150537504430263</v>
      </c>
      <c r="DN2476" s="92">
        <f>([1]ZBEAC1!DN820-[1]ZBEAC1!DA820)*100/[1]ZBEAC1!DA820</f>
        <v>-2.4516748181745696</v>
      </c>
      <c r="DO2476" s="90">
        <v>-3.9150537504430263</v>
      </c>
      <c r="DP2476" s="90">
        <v>4.2179323680085226</v>
      </c>
      <c r="DQ2476" s="90">
        <v>0.88010660077705094</v>
      </c>
      <c r="DR2476" s="90">
        <v>-2.6441848641088113</v>
      </c>
      <c r="DS2476" s="90">
        <v>2.8085779501161716</v>
      </c>
      <c r="DT2476" s="90">
        <v>0.99275153328844878</v>
      </c>
      <c r="DU2476" s="90">
        <v>-0.17135435016478559</v>
      </c>
      <c r="DV2476" s="93">
        <f>([1]ZBEAC1!DV820-[1]ZBEAC1!DN820)*100/[1]ZBEAC1!DN820</f>
        <v>1.6853323821998067</v>
      </c>
      <c r="DW2476" s="94">
        <f>([1]ZBEAC1!DW820-[1]ZBEAC1!DN820)*100/[1]ZBEAC1!DN820</f>
        <v>-3.5229067695836083E-3</v>
      </c>
      <c r="DX2476" s="95">
        <f>([1]ZBEAC1!DX820-[1]ZBEAC1!DN820)*100/[1]ZBEAC1!DN820</f>
        <v>-1.8977313252175945</v>
      </c>
      <c r="DZ2476" s="90">
        <f>([1]ZBEAC1!DZ820-[1]ZBEAC1!DW820)*100/[1]ZBEAC1!DW820</f>
        <v>1.2357460975106713</v>
      </c>
      <c r="EC2476" s="90">
        <f>([1]ZBEAC1!EC820-[1]ZBEAC1!DZ820)*100/[1]ZBEAC1!DZ820</f>
        <v>2.119771387257417E-3</v>
      </c>
      <c r="EF2476" s="90">
        <f>([1]ZBEAC1!EF820-[1]ZBEAC1!EC820)*100/[1]ZBEAC1!EC820</f>
        <v>-0.69612492208788568</v>
      </c>
      <c r="EI2476" s="90">
        <f>([1]ZBEAC1!EI820-[1]ZBEAC1!EF820)*100/[1]ZBEAC1!EF820</f>
        <v>2.2412007171877253</v>
      </c>
      <c r="EL2476" s="90">
        <f>([1]ZBEAC1!EL820-[1]ZBEAC1!EI820)*100/[1]ZBEAC1!EI820</f>
        <v>2.144313247049221</v>
      </c>
      <c r="EO2476" s="90">
        <f>([1]ZBEAC1!EO820-[1]ZBEAC1!EL820)*100/[1]ZBEAC1!EL820</f>
        <v>0.55486850209372685</v>
      </c>
    </row>
    <row r="2477" spans="1:145" ht="15.5" x14ac:dyDescent="0.35">
      <c r="A2477" s="27" t="s">
        <v>750</v>
      </c>
      <c r="B2477" s="90" t="s">
        <v>85</v>
      </c>
      <c r="C2477" s="90">
        <f>([1]ZBEAC1!C822-[1]ZBEAC1!B822)*100/[1]ZBEAC1!B822</f>
        <v>-3.0687345167637246E-2</v>
      </c>
      <c r="D2477" s="90">
        <f>([1]ZBEAC1!D822-[1]ZBEAC1!C822)*100/[1]ZBEAC1!C822</f>
        <v>-2.5876626554633634E-3</v>
      </c>
      <c r="E2477" s="90">
        <f>([1]ZBEAC1!E822-[1]ZBEAC1!D822)*100/[1]ZBEAC1!D822</f>
        <v>8.0793854126242408</v>
      </c>
      <c r="F2477" s="90">
        <f>([1]ZBEAC1!F822-[1]ZBEAC1!E822)*100/[1]ZBEAC1!E822</f>
        <v>1.8777627264804895</v>
      </c>
      <c r="G2477" s="90">
        <f>([1]ZBEAC1!G822-[1]ZBEAC1!F822)*100/[1]ZBEAC1!F822</f>
        <v>12.932490425378646</v>
      </c>
      <c r="H2477" s="90">
        <f>([1]ZBEAC1!H822-[1]ZBEAC1!G822)*100/[1]ZBEAC1!G822</f>
        <v>-12.431929577518575</v>
      </c>
      <c r="I2477" s="90">
        <f>([1]ZBEAC1!I822-[1]ZBEAC1!H822)*100/[1]ZBEAC1!H822</f>
        <v>1.2237722444771613</v>
      </c>
      <c r="J2477" s="90">
        <f>([1]ZBEAC1!J822-[1]ZBEAC1!I822)*100/[1]ZBEAC1!I822</f>
        <v>4.1942305282805057</v>
      </c>
      <c r="K2477" s="90">
        <f>([1]ZBEAC1!K822-[1]ZBEAC1!J822)*100/[1]ZBEAC1!J822</f>
        <v>4.310616437500709</v>
      </c>
      <c r="L2477" s="90">
        <f>([1]ZBEAC1!L822-[1]ZBEAC1!K822)*100/[1]ZBEAC1!K822</f>
        <v>4.1708556860892303</v>
      </c>
      <c r="M2477" s="90">
        <f>([1]ZBEAC1!M822-[1]ZBEAC1!L822)*100/[1]ZBEAC1!L822</f>
        <v>4.7490067709562886</v>
      </c>
      <c r="N2477" s="90">
        <f>([1]ZBEAC1!N822-[1]ZBEAC1!M822)*100/[1]ZBEAC1!M822</f>
        <v>-1.9501858329264037</v>
      </c>
      <c r="O2477" s="90">
        <f>([1]ZBEAC1!O822-[1]ZBEAC1!N822)*100/[1]ZBEAC1!N822</f>
        <v>3.6463982456187609</v>
      </c>
      <c r="P2477" s="385">
        <v>5.5648732220323405</v>
      </c>
      <c r="Q2477" s="90">
        <f>([1]ZBEAC1!Q822-[1]ZBEAC1!P822)*100/[1]ZBEAC1!P822</f>
        <v>4.7239298572252633</v>
      </c>
      <c r="R2477" s="90">
        <f>([1]ZBEAC1!R822-[1]ZBEAC1!Q822)*100/[1]ZBEAC1!Q822</f>
        <v>4.6331597058681826</v>
      </c>
      <c r="S2477" s="90">
        <f>([1]ZBEAC1!S822-[1]ZBEAC1!R822)*100/[1]ZBEAC1!R822</f>
        <v>5.9872501020450937</v>
      </c>
      <c r="T2477" s="90">
        <f>([1]ZBEAC1!T822-[1]ZBEAC1!S822)*100/[1]ZBEAC1!S822</f>
        <v>-4.5176391323457974</v>
      </c>
      <c r="U2477" s="90">
        <f>([1]ZBEAC1!U822-[1]ZBEAC1!T822)*100/[1]ZBEAC1!T822</f>
        <v>5.0015818891644708</v>
      </c>
      <c r="V2477" s="90">
        <f>([1]ZBEAC1!V822-[1]ZBEAC1!U822)*100/[1]ZBEAC1!U822</f>
        <v>7.1187149079434668</v>
      </c>
      <c r="W2477" s="90">
        <f>([1]ZBEAC1!W822-[1]ZBEAC1!V822)*100/[1]ZBEAC1!V822</f>
        <v>4.8149728036151425</v>
      </c>
      <c r="X2477" s="91">
        <f>([1]ZBEAC1!X822-[1]ZBEAC1!W822)*100/[1]ZBEAC1!W822</f>
        <v>3.8088069646953158</v>
      </c>
      <c r="Y2477" s="91">
        <f>([1]ZBEAC1!Y822-[1]ZBEAC1!X822)*100/[1]ZBEAC1!X822</f>
        <v>6.6384345620870429</v>
      </c>
      <c r="Z2477" s="90">
        <f>([1]ZBEAC1!Z822-[1]ZBEAC1!Y822)*100/[1]ZBEAC1!Y822</f>
        <v>6.8777622435178971</v>
      </c>
      <c r="AA2477" s="90">
        <f>([1]ZBEAC1!AA822-[1]ZBEAC1!Z822)*100/[1]ZBEAC1!Z822</f>
        <v>8.7412736347843172</v>
      </c>
      <c r="AB2477" s="90">
        <v>4.413382382249984</v>
      </c>
      <c r="AC2477" s="90">
        <v>3.4912357240435816</v>
      </c>
      <c r="AD2477" s="90">
        <v>3.253749438152755</v>
      </c>
      <c r="AE2477" s="90">
        <f>([1]ZBEAC1!AE822-[1]ZBEAC1!AA822)*100/[1]ZBEAC1!AA822</f>
        <v>4.0519868591435717</v>
      </c>
      <c r="AF2477" s="90">
        <v>7.5637057508903407</v>
      </c>
      <c r="AG2477" s="90">
        <v>7.1276012458227314</v>
      </c>
      <c r="AH2477" s="90">
        <v>6.7349052488811587</v>
      </c>
      <c r="AI2477" s="90">
        <v>6.2849892193343324</v>
      </c>
      <c r="AJ2477" s="91">
        <f>([1]ZBEAC1!AJ822-[1]ZBEAC1!AE822)*100/[1]ZBEAC1!AE822</f>
        <v>4.3435681005562383</v>
      </c>
      <c r="AK2477" s="91">
        <v>5.9274162607615608</v>
      </c>
      <c r="AL2477" s="91">
        <v>4.8449030330475917</v>
      </c>
      <c r="AM2477" s="91">
        <v>4.6089097979582228</v>
      </c>
      <c r="AN2477" s="91">
        <v>4.21981009155322</v>
      </c>
      <c r="AO2477" s="91">
        <f>([1]ZBEAC1!AO822-[1]ZBEAC1!AJ822)*100/[1]ZBEAC1!AJ822</f>
        <v>1.870165685530361</v>
      </c>
      <c r="AP2477" s="91">
        <v>4.8957910573566199</v>
      </c>
      <c r="AQ2477" s="91">
        <v>5.0489292155560781</v>
      </c>
      <c r="AR2477" s="91">
        <v>3.58279291949653</v>
      </c>
      <c r="AS2477" s="91">
        <f>([1]ZBEAC1!AS822-[1]ZBEAC1!AO822)*100/[1]ZBEAC1!AO822</f>
        <v>0.58682101498322736</v>
      </c>
      <c r="AT2477" s="91">
        <v>4.8595697488719836</v>
      </c>
      <c r="AU2477" s="91">
        <v>2.3607304253971</v>
      </c>
      <c r="AV2477" s="91">
        <v>1.50503732935347</v>
      </c>
      <c r="AW2477" s="91">
        <v>1.0506669983394901</v>
      </c>
      <c r="AX2477" s="91">
        <f>([1]ZBEAC1!AX822-[1]ZBEAC1!AS822)*100/[1]ZBEAC1!AS822</f>
        <v>0.96044063182839401</v>
      </c>
      <c r="AY2477" s="91"/>
      <c r="AZ2477" s="91">
        <v>2.1477924510233954</v>
      </c>
      <c r="BA2477" s="91">
        <v>1.6130761252199228</v>
      </c>
      <c r="BB2477" s="91">
        <v>1.8065942669188628</v>
      </c>
      <c r="BC2477" s="91">
        <v>0.91223335147026796</v>
      </c>
      <c r="BD2477" s="91">
        <v>1.4183539696022309</v>
      </c>
      <c r="BE2477" s="91">
        <v>0.97237568634581351</v>
      </c>
      <c r="BF2477" s="91">
        <f>([1]ZBEAC1!BF822-[1]ZBEAC1!AX822)*100/[1]ZBEAC1!AX822</f>
        <v>1.8479009093315057</v>
      </c>
      <c r="BG2477" s="91">
        <v>3.1833499397971341</v>
      </c>
      <c r="BH2477" s="91">
        <v>2.6783220834990122</v>
      </c>
      <c r="BI2477" s="91">
        <v>2.678382878027779</v>
      </c>
      <c r="BJ2477" s="91">
        <v>1.4913634891047318</v>
      </c>
      <c r="BK2477" s="91">
        <v>2.3041415426399134</v>
      </c>
      <c r="BL2477" s="91">
        <v>1.5452771942221815</v>
      </c>
      <c r="BM2477" s="91">
        <v>2.395723740834061</v>
      </c>
      <c r="BN2477" s="91">
        <v>1.3742826686465943</v>
      </c>
      <c r="BO2477" s="91">
        <f>([1]ZBEAC1!BO822-[1]ZBEAC1!BF822)*100/[1]ZBEAC1!BF822</f>
        <v>2.1097831444931026</v>
      </c>
      <c r="BP2477" s="91">
        <v>4.1855913643417795</v>
      </c>
      <c r="BQ2477" s="91">
        <v>-1.3735865982853521</v>
      </c>
      <c r="BR2477" s="91">
        <v>-5.1284944121338141</v>
      </c>
      <c r="BS2477" s="91">
        <v>-7.3567426450086044</v>
      </c>
      <c r="BT2477" s="91">
        <v>-4.1323522837259956</v>
      </c>
      <c r="BU2477" s="91">
        <v>-6.8595355975366363</v>
      </c>
      <c r="BV2477" s="91">
        <v>-11.170283484361901</v>
      </c>
      <c r="BW2477" s="91">
        <v>-3.0309323678296578</v>
      </c>
      <c r="BX2477" s="91">
        <v>-4.8101903446306489</v>
      </c>
      <c r="BY2477" s="91">
        <v>-8.2208075097280311</v>
      </c>
      <c r="BZ2477" s="90">
        <v>-2.3122412477534593</v>
      </c>
      <c r="CA2477" s="91">
        <f>([1]ZBEAC1!CA822-[1]ZBEAC1!BO822)*100/[1]ZBEAC1!BO822</f>
        <v>-1.3276120303584067</v>
      </c>
      <c r="CB2477" s="91">
        <v>4.3681443187319333</v>
      </c>
      <c r="CC2477" s="91">
        <v>2.6595903659774449</v>
      </c>
      <c r="CD2477" s="91">
        <v>5.856516012551452E-2</v>
      </c>
      <c r="CE2477" s="91">
        <v>3.931335149126657</v>
      </c>
      <c r="CF2477" s="91">
        <v>2.5167364994332413</v>
      </c>
      <c r="CG2477" s="91">
        <v>-4.9481121414071794E-2</v>
      </c>
      <c r="CH2477" s="91">
        <v>4.2983957514459048</v>
      </c>
      <c r="CI2477" s="91">
        <v>2.9396778990744639</v>
      </c>
      <c r="CJ2477" s="90">
        <v>4.1663822303089093</v>
      </c>
      <c r="CK2477" s="90">
        <v>3.1443923464019643</v>
      </c>
      <c r="CL2477" s="91">
        <f>([1]ZBEAC1!CL822-[1]ZBEAC1!CA822)*100/[1]ZBEAC1!CA822</f>
        <v>4.1257869406950949</v>
      </c>
      <c r="CM2477" s="91">
        <v>3.9959915157616153</v>
      </c>
      <c r="CN2477" s="91">
        <v>3.1236828502926293</v>
      </c>
      <c r="CO2477" s="91">
        <v>2.782086300934187</v>
      </c>
      <c r="CP2477" s="91">
        <v>3.1410957469155836</v>
      </c>
      <c r="CQ2477" s="91">
        <v>2.7834673188608563</v>
      </c>
      <c r="CR2477" s="91">
        <v>1.7546200406806203</v>
      </c>
      <c r="CS2477" s="91">
        <v>4.3295820877017768</v>
      </c>
      <c r="CT2477" s="91">
        <v>3.6364830581738765</v>
      </c>
      <c r="CU2477" s="91">
        <v>2.4554086892170153</v>
      </c>
      <c r="CV2477" s="91">
        <v>4.303057025253711</v>
      </c>
      <c r="CW2477" s="91">
        <v>3.4648683155925046</v>
      </c>
      <c r="CX2477" s="91">
        <v>3.8878412998389109</v>
      </c>
      <c r="CY2477" s="91">
        <v>3.2180098779349877</v>
      </c>
      <c r="CZ2477" s="91">
        <v>2.8070826676117946</v>
      </c>
      <c r="DA2477" s="91">
        <f>([1]ZBEAC1!DA822-[1]ZBEAC1!CL822)*100/[1]ZBEAC1!CL822</f>
        <v>3.7768492857913243</v>
      </c>
      <c r="DB2477" s="90">
        <v>4.1393106803159467</v>
      </c>
      <c r="DC2477" s="90">
        <v>3.2730191829873179</v>
      </c>
      <c r="DD2477" s="90">
        <v>2.6791715295239271</v>
      </c>
      <c r="DE2477" s="90">
        <v>3.9914230149303225</v>
      </c>
      <c r="DF2477" s="90">
        <v>3.1351743149497242</v>
      </c>
      <c r="DG2477" s="90">
        <v>1.8945127030244491</v>
      </c>
      <c r="DH2477" s="90">
        <v>4.1380501475006062</v>
      </c>
      <c r="DI2477" s="90">
        <v>3.2893911571242547</v>
      </c>
      <c r="DJ2477" s="90">
        <v>1.8717435281111918</v>
      </c>
      <c r="DK2477" s="90">
        <v>3.6821378248278345</v>
      </c>
      <c r="DL2477" s="90">
        <v>3.2240397932243114</v>
      </c>
      <c r="DM2477" s="90">
        <v>1.8624554167891578</v>
      </c>
      <c r="DN2477" s="92">
        <f>([1]ZBEAC1!DN822-[1]ZBEAC1!DA822)*100/[1]ZBEAC1!DA822</f>
        <v>2.9334673951758292</v>
      </c>
      <c r="DO2477" s="90">
        <v>1.8624554167891578</v>
      </c>
      <c r="DP2477" s="90">
        <v>4.2817288337706403</v>
      </c>
      <c r="DQ2477" s="90">
        <v>4.0836760996861283</v>
      </c>
      <c r="DR2477" s="90">
        <v>3.2964343560276865</v>
      </c>
      <c r="DS2477" s="90">
        <v>4.2938762239722807</v>
      </c>
      <c r="DT2477" s="90">
        <v>3.7550287985051409</v>
      </c>
      <c r="DU2477" s="90">
        <v>3.5211516881843488</v>
      </c>
      <c r="DV2477" s="93">
        <f>([1]ZBEAC1!DV822-[1]ZBEAC1!DN822)*100/[1]ZBEAC1!DN822</f>
        <v>3.9455665564510247</v>
      </c>
      <c r="DW2477" s="94">
        <f>([1]ZBEAC1!DW822-[1]ZBEAC1!DN822)*100/[1]ZBEAC1!DN822</f>
        <v>3.2382195678490313</v>
      </c>
      <c r="DX2477" s="95">
        <f>([1]ZBEAC1!DX822-[1]ZBEAC1!DN822)*100/[1]ZBEAC1!DN822</f>
        <v>2.3412547174551115</v>
      </c>
      <c r="DZ2477" s="90">
        <f>([1]ZBEAC1!DZ822-[1]ZBEAC1!DW822)*100/[1]ZBEAC1!DW822</f>
        <v>3.8698782849488405</v>
      </c>
      <c r="EC2477" s="90">
        <f>([1]ZBEAC1!EC822-[1]ZBEAC1!DZ822)*100/[1]ZBEAC1!DZ822</f>
        <v>4.4915522624540332</v>
      </c>
      <c r="EF2477" s="90">
        <f>([1]ZBEAC1!EF822-[1]ZBEAC1!EC822)*100/[1]ZBEAC1!EC822</f>
        <v>4.6411711136250036</v>
      </c>
      <c r="EI2477" s="90">
        <f>([1]ZBEAC1!EI822-[1]ZBEAC1!EF822)*100/[1]ZBEAC1!EF822</f>
        <v>4.7924742591157949</v>
      </c>
      <c r="EL2477" s="90">
        <f>([1]ZBEAC1!EL822-[1]ZBEAC1!EI822)*100/[1]ZBEAC1!EI822</f>
        <v>5.0351436365401048</v>
      </c>
      <c r="EO2477" s="90">
        <f>([1]ZBEAC1!EO822-[1]ZBEAC1!EL822)*100/[1]ZBEAC1!EL822</f>
        <v>5.3603826920974669</v>
      </c>
    </row>
    <row r="2478" spans="1:145" ht="15.5" x14ac:dyDescent="0.35">
      <c r="A2478" s="56" t="s">
        <v>751</v>
      </c>
      <c r="B2478" s="90" t="s">
        <v>85</v>
      </c>
      <c r="C2478" s="90" t="e">
        <f t="shared" ref="C2478:AA2478" si="2457">+C849*100</f>
        <v>#VALUE!</v>
      </c>
      <c r="D2478" s="90" t="e">
        <f t="shared" si="2457"/>
        <v>#VALUE!</v>
      </c>
      <c r="E2478" s="90" t="e">
        <f t="shared" si="2457"/>
        <v>#VALUE!</v>
      </c>
      <c r="F2478" s="90" t="e">
        <f t="shared" si="2457"/>
        <v>#VALUE!</v>
      </c>
      <c r="G2478" s="90" t="e">
        <f t="shared" si="2457"/>
        <v>#VALUE!</v>
      </c>
      <c r="H2478" s="90" t="e">
        <f t="shared" si="2457"/>
        <v>#VALUE!</v>
      </c>
      <c r="I2478" s="90" t="e">
        <f t="shared" si="2457"/>
        <v>#VALUE!</v>
      </c>
      <c r="J2478" s="90" t="e">
        <f t="shared" si="2457"/>
        <v>#VALUE!</v>
      </c>
      <c r="K2478" s="90" t="e">
        <f t="shared" si="2457"/>
        <v>#VALUE!</v>
      </c>
      <c r="L2478" s="90" t="e">
        <f t="shared" si="2457"/>
        <v>#VALUE!</v>
      </c>
      <c r="M2478" s="90" t="e">
        <f t="shared" si="2457"/>
        <v>#VALUE!</v>
      </c>
      <c r="N2478" s="90" t="e">
        <f t="shared" si="2457"/>
        <v>#VALUE!</v>
      </c>
      <c r="O2478" s="90" t="e">
        <f t="shared" si="2457"/>
        <v>#VALUE!</v>
      </c>
      <c r="P2478" s="90">
        <f t="shared" si="2457"/>
        <v>1.3</v>
      </c>
      <c r="Q2478" s="90" t="e">
        <f t="shared" si="2457"/>
        <v>#VALUE!</v>
      </c>
      <c r="R2478" s="90" t="e">
        <f t="shared" si="2457"/>
        <v>#VALUE!</v>
      </c>
      <c r="S2478" s="90">
        <f t="shared" si="2457"/>
        <v>5.9265608406388752</v>
      </c>
      <c r="T2478" s="90">
        <f t="shared" si="2457"/>
        <v>7.5990972664884211</v>
      </c>
      <c r="U2478" s="90">
        <f t="shared" si="2457"/>
        <v>-0.65569899583640001</v>
      </c>
      <c r="V2478" s="90">
        <f t="shared" si="2457"/>
        <v>8.2513599112010727E-2</v>
      </c>
      <c r="W2478" s="90">
        <f t="shared" si="2457"/>
        <v>2.3353951601409557</v>
      </c>
      <c r="X2478" s="91">
        <f t="shared" si="2457"/>
        <v>-0.59297369666379129</v>
      </c>
      <c r="Y2478" s="91">
        <f t="shared" si="2457"/>
        <v>5.2420582505627027E-2</v>
      </c>
      <c r="Z2478" s="90">
        <f t="shared" si="2457"/>
        <v>-0.57517511487882766</v>
      </c>
      <c r="AA2478" s="90">
        <f t="shared" si="2457"/>
        <v>0.1557212494699533</v>
      </c>
      <c r="AB2478" s="90">
        <v>0.24769249434794402</v>
      </c>
      <c r="AC2478" s="90">
        <v>0.17574569111198413</v>
      </c>
      <c r="AD2478" s="90">
        <v>-0.22552662638506299</v>
      </c>
      <c r="AE2478" s="90">
        <f>+AE849*100</f>
        <v>-1.6346714738085133</v>
      </c>
      <c r="AF2478" s="90">
        <v>1.5397044108780991</v>
      </c>
      <c r="AG2478" s="90">
        <v>1.0091741493521127</v>
      </c>
      <c r="AH2478" s="90">
        <v>0.71171340530741678</v>
      </c>
      <c r="AI2478" s="90">
        <v>0.26016201259264338</v>
      </c>
      <c r="AJ2478" s="91">
        <f>+AJ849*100</f>
        <v>0.67691219703252747</v>
      </c>
      <c r="AK2478" s="91">
        <v>-0.15300981340586139</v>
      </c>
      <c r="AL2478" s="91">
        <v>-0.74459417115097903</v>
      </c>
      <c r="AM2478" s="91">
        <v>-0.85354939699827592</v>
      </c>
      <c r="AN2478" s="91">
        <v>-0.64104104509728255</v>
      </c>
      <c r="AO2478" s="91">
        <f>+AO849*100</f>
        <v>-0.17291127543127913</v>
      </c>
      <c r="AP2478" s="91">
        <v>-1.9769190332712159</v>
      </c>
      <c r="AQ2478" s="91">
        <v>-2.0364311528781274</v>
      </c>
      <c r="AR2478" s="91">
        <v>-1.7977023287176133</v>
      </c>
      <c r="AS2478" s="91">
        <f>+AS849*100</f>
        <v>-1.5567129906411548</v>
      </c>
      <c r="AT2478" s="91">
        <v>-2.1498823777757878</v>
      </c>
      <c r="AU2478" s="91">
        <v>-1.0404395548527945</v>
      </c>
      <c r="AV2478" s="91">
        <v>-0.99850520935252796</v>
      </c>
      <c r="AW2478" s="91">
        <v>-0.84534995870310692</v>
      </c>
      <c r="AX2478" s="91">
        <f>+AX849*100</f>
        <v>-0.55610903177753368</v>
      </c>
      <c r="AY2478" s="91"/>
      <c r="AZ2478" s="91">
        <v>0.11838265152582103</v>
      </c>
      <c r="BA2478" s="91">
        <v>-0.70518415203495555</v>
      </c>
      <c r="BB2478" s="91">
        <v>0.9946510362812756</v>
      </c>
      <c r="BC2478" s="91">
        <v>0.1536717933645729</v>
      </c>
      <c r="BD2478" s="91">
        <v>0.42265156909582741</v>
      </c>
      <c r="BE2478" s="91">
        <v>-0.567212157173278</v>
      </c>
      <c r="BF2478" s="91">
        <f>+BF849*100</f>
        <v>-0.35577713350325996</v>
      </c>
      <c r="BG2478" s="91">
        <v>0.72743563849257886</v>
      </c>
      <c r="BH2478" s="91">
        <v>-0.37955318957680645</v>
      </c>
      <c r="BI2478" s="91">
        <v>0.87497307398298629</v>
      </c>
      <c r="BJ2478" s="91">
        <v>-0.16785864457521324</v>
      </c>
      <c r="BK2478" s="91">
        <v>0.83777040619146381</v>
      </c>
      <c r="BL2478" s="91">
        <v>-0.16282284623284898</v>
      </c>
      <c r="BM2478" s="91">
        <v>0.55811617598634744</v>
      </c>
      <c r="BN2478" s="91">
        <v>-0.42849436492770715</v>
      </c>
      <c r="BO2478" s="91">
        <f>+BO849*100</f>
        <v>0.45704964005934989</v>
      </c>
      <c r="BP2478" s="91">
        <v>-3.3139888002122725E-2</v>
      </c>
      <c r="BQ2478" s="91">
        <v>-0.79406938455188703</v>
      </c>
      <c r="BR2478" s="91">
        <v>-2.7557111774807836</v>
      </c>
      <c r="BS2478" s="91">
        <v>-4.6903292207894207</v>
      </c>
      <c r="BT2478" s="91">
        <v>-0.36763572725872395</v>
      </c>
      <c r="BU2478" s="91">
        <v>-0.36688771260567077</v>
      </c>
      <c r="BV2478" s="91">
        <v>-2.9112694669242956</v>
      </c>
      <c r="BW2478" s="91">
        <v>-0.6410662201732602</v>
      </c>
      <c r="BX2478" s="91">
        <v>-0.64031825760343841</v>
      </c>
      <c r="BY2478" s="91">
        <v>-1.5899522451840633</v>
      </c>
      <c r="BZ2478" s="90">
        <v>-1.0882141197591735</v>
      </c>
      <c r="CA2478" s="91">
        <f>+CA849*100</f>
        <v>-0.64732888292402013</v>
      </c>
      <c r="CB2478" s="91">
        <v>-0.20465429943689017</v>
      </c>
      <c r="CC2478" s="91">
        <v>-0.20465429943689017</v>
      </c>
      <c r="CD2478" s="91">
        <v>-1.16600002979018</v>
      </c>
      <c r="CE2478" s="91">
        <v>-0.69739136831329029</v>
      </c>
      <c r="CF2478" s="91">
        <v>-0.69739136831329029</v>
      </c>
      <c r="CG2478" s="91">
        <v>-1.6809996162946625</v>
      </c>
      <c r="CH2478" s="91">
        <v>-0.60114391594059824</v>
      </c>
      <c r="CI2478" s="91">
        <v>-0.80189053502588004</v>
      </c>
      <c r="CJ2478" s="90">
        <v>-0.67599328241554568</v>
      </c>
      <c r="CK2478" s="90">
        <v>-0.67599328241554568</v>
      </c>
      <c r="CL2478" s="91">
        <f>+CL849*100</f>
        <v>-1.5805869853374745</v>
      </c>
      <c r="CM2478" s="91">
        <v>0.38869045677256336</v>
      </c>
      <c r="CN2478" s="91">
        <v>0.65642200273931961</v>
      </c>
      <c r="CO2478" s="91">
        <v>0.65642200273931961</v>
      </c>
      <c r="CP2478" s="91">
        <v>1.4552349502581567</v>
      </c>
      <c r="CQ2478" s="91">
        <v>0.84512577461793237</v>
      </c>
      <c r="CR2478" s="91">
        <v>-6.3454303712145971E-2</v>
      </c>
      <c r="CS2478" s="91">
        <v>0.86660857524817581</v>
      </c>
      <c r="CT2478" s="91">
        <v>0.52699934229664569</v>
      </c>
      <c r="CU2478" s="91">
        <v>-0.30090661017698356</v>
      </c>
      <c r="CV2478" s="91">
        <v>0.67891842050635032</v>
      </c>
      <c r="CW2478" s="91">
        <v>0.32389432960167081</v>
      </c>
      <c r="CX2478" s="91">
        <v>0.57034050991933771</v>
      </c>
      <c r="CY2478" s="91">
        <v>0.27138753362195756</v>
      </c>
      <c r="CZ2478" s="91">
        <v>-0.150171882678203</v>
      </c>
      <c r="DA2478" s="91">
        <f t="shared" ref="DA2478" si="2458">+DA849*100</f>
        <v>-0.13514835566940514</v>
      </c>
      <c r="DB2478" s="90">
        <v>0.64890450211698658</v>
      </c>
      <c r="DC2478" s="90">
        <v>-2.1277205931790204E-2</v>
      </c>
      <c r="DD2478" s="90">
        <v>-0.78770304660491375</v>
      </c>
      <c r="DE2478" s="90">
        <v>0.44114480875243822</v>
      </c>
      <c r="DF2478" s="90">
        <v>-0.1617016904033014</v>
      </c>
      <c r="DG2478" s="90">
        <v>-0.8708340388332092</v>
      </c>
      <c r="DH2478" s="90">
        <v>0.30505654663976622</v>
      </c>
      <c r="DI2478" s="90">
        <v>-0.21260465991446625</v>
      </c>
      <c r="DJ2478" s="90">
        <v>-0.64519352778216366</v>
      </c>
      <c r="DK2478" s="90">
        <v>-0.18273008655558398</v>
      </c>
      <c r="DL2478" s="90">
        <v>-0.45911499017357754</v>
      </c>
      <c r="DM2478" s="90">
        <v>-0.6614041269549481</v>
      </c>
      <c r="DN2478" s="92">
        <f t="shared" ref="DN2478" si="2459">+DN849*100</f>
        <v>-0.41958340013473694</v>
      </c>
      <c r="DO2478" s="90">
        <v>-0.6614041269549481</v>
      </c>
      <c r="DP2478" s="90">
        <v>0.68287638806162199</v>
      </c>
      <c r="DQ2478" s="90">
        <v>0.14248782678599131</v>
      </c>
      <c r="DR2478" s="90">
        <v>-0.42808922757155671</v>
      </c>
      <c r="DS2478" s="90">
        <v>0.46520403253319964</v>
      </c>
      <c r="DT2478" s="90">
        <v>0.16443624666717924</v>
      </c>
      <c r="DU2478" s="90">
        <v>-2.8354597544491669E-2</v>
      </c>
      <c r="DV2478" s="93">
        <f>+DV849*100</f>
        <v>0.27581012710122493</v>
      </c>
      <c r="DW2478" s="94">
        <f>+DW849*100</f>
        <v>-5.7653515362729511E-4</v>
      </c>
      <c r="DX2478" s="95">
        <f>+DX849*100</f>
        <v>-0.31056990510622423</v>
      </c>
      <c r="DZ2478" s="90">
        <f>+DZ849*100</f>
        <v>0.19689541164003713</v>
      </c>
      <c r="EC2478" s="90">
        <f>+EC849*100</f>
        <v>3.3052022389498106E-4</v>
      </c>
      <c r="EF2478" s="90">
        <f>+EF849*100</f>
        <v>-0.10457874119590717</v>
      </c>
      <c r="EI2478" s="90">
        <f>+EI849*100</f>
        <v>0.32198913383697908</v>
      </c>
      <c r="EL2478" s="90">
        <f>+EL849*100</f>
        <v>0.30162424631417045</v>
      </c>
      <c r="EO2478" s="90">
        <f>+EO849*100</f>
        <v>7.6196010885828891E-2</v>
      </c>
    </row>
    <row r="2479" spans="1:145" ht="15.5" x14ac:dyDescent="0.35">
      <c r="A2479" s="56" t="s">
        <v>752</v>
      </c>
      <c r="B2479" s="90" t="s">
        <v>85</v>
      </c>
      <c r="C2479" s="90" t="e">
        <f t="shared" ref="C2479:AA2479" si="2460">+C851*100</f>
        <v>#VALUE!</v>
      </c>
      <c r="D2479" s="90" t="e">
        <f t="shared" si="2460"/>
        <v>#VALUE!</v>
      </c>
      <c r="E2479" s="90" t="e">
        <f t="shared" si="2460"/>
        <v>#VALUE!</v>
      </c>
      <c r="F2479" s="90" t="e">
        <f t="shared" si="2460"/>
        <v>#VALUE!</v>
      </c>
      <c r="G2479" s="90" t="e">
        <f t="shared" si="2460"/>
        <v>#VALUE!</v>
      </c>
      <c r="H2479" s="90" t="e">
        <f t="shared" si="2460"/>
        <v>#VALUE!</v>
      </c>
      <c r="I2479" s="90" t="e">
        <f t="shared" si="2460"/>
        <v>#VALUE!</v>
      </c>
      <c r="J2479" s="90" t="e">
        <f t="shared" si="2460"/>
        <v>#VALUE!</v>
      </c>
      <c r="K2479" s="90" t="e">
        <f t="shared" si="2460"/>
        <v>#VALUE!</v>
      </c>
      <c r="L2479" s="90" t="e">
        <f t="shared" si="2460"/>
        <v>#VALUE!</v>
      </c>
      <c r="M2479" s="90" t="e">
        <f t="shared" si="2460"/>
        <v>#VALUE!</v>
      </c>
      <c r="N2479" s="90" t="e">
        <f t="shared" si="2460"/>
        <v>#VALUE!</v>
      </c>
      <c r="O2479" s="90" t="e">
        <f t="shared" si="2460"/>
        <v>#VALUE!</v>
      </c>
      <c r="P2479" s="90">
        <f t="shared" si="2460"/>
        <v>5.0999999999999996</v>
      </c>
      <c r="Q2479" s="90" t="e">
        <f t="shared" si="2460"/>
        <v>#VALUE!</v>
      </c>
      <c r="R2479" s="90" t="e">
        <f t="shared" si="2460"/>
        <v>#VALUE!</v>
      </c>
      <c r="S2479" s="90">
        <f t="shared" si="2460"/>
        <v>4.5587113698214781</v>
      </c>
      <c r="T2479" s="90">
        <f t="shared" si="2460"/>
        <v>-3.2997076757505948</v>
      </c>
      <c r="U2479" s="90">
        <f t="shared" si="2460"/>
        <v>3.3443575021793825</v>
      </c>
      <c r="V2479" s="90">
        <f t="shared" si="2460"/>
        <v>4.8672121265259465</v>
      </c>
      <c r="W2479" s="90">
        <f t="shared" si="2460"/>
        <v>3.3601336989278958</v>
      </c>
      <c r="X2479" s="91">
        <f t="shared" si="2460"/>
        <v>2.6358360423469014</v>
      </c>
      <c r="Y2479" s="91">
        <f t="shared" si="2460"/>
        <v>4.6735476592143206</v>
      </c>
      <c r="Z2479" s="90">
        <f t="shared" si="2460"/>
        <v>4.9304610545135326</v>
      </c>
      <c r="AA2479" s="90">
        <f t="shared" si="2460"/>
        <v>6.4178267527160315</v>
      </c>
      <c r="AB2479" s="90">
        <v>3.8567221283976125</v>
      </c>
      <c r="AC2479" s="90">
        <v>3.0510331167970692</v>
      </c>
      <c r="AD2479" s="90">
        <v>2.842789392341956</v>
      </c>
      <c r="AE2479" s="90">
        <f>+AE851*100</f>
        <v>3.0354724322593842</v>
      </c>
      <c r="AF2479" s="90">
        <v>5.1562395522096267</v>
      </c>
      <c r="AG2479" s="90">
        <v>5.1375845188542177</v>
      </c>
      <c r="AH2479" s="90">
        <v>4.8531561641433747</v>
      </c>
      <c r="AI2479" s="90">
        <v>4.6328862917422597</v>
      </c>
      <c r="AJ2479" s="91">
        <f>+AJ851*100</f>
        <v>3.3389805689805012</v>
      </c>
      <c r="AK2479" s="91">
        <v>4.3128050053206497</v>
      </c>
      <c r="AL2479" s="91">
        <v>3.53096476375049</v>
      </c>
      <c r="AM2479" s="91">
        <v>3.357168356112993</v>
      </c>
      <c r="AN2479" s="91">
        <v>3.0737448831054683</v>
      </c>
      <c r="AO2479" s="91">
        <f>+AO851*100</f>
        <v>1.4421595942822578</v>
      </c>
      <c r="AP2479" s="91">
        <v>3.5825853612865002</v>
      </c>
      <c r="AQ2479" s="91">
        <v>3.6986458231920456</v>
      </c>
      <c r="AR2479" s="91">
        <v>2.621156660151005</v>
      </c>
      <c r="AS2479" s="91">
        <f>+AS851*100</f>
        <v>0.45520636260065245</v>
      </c>
      <c r="AT2479" s="91">
        <v>3.7744172407748877</v>
      </c>
      <c r="AU2479" s="91">
        <v>1.8315294049909205</v>
      </c>
      <c r="AV2479" s="91">
        <v>1.1692610366715392</v>
      </c>
      <c r="AW2479" s="91">
        <v>0.81326377318950405</v>
      </c>
      <c r="AX2479" s="91">
        <f>+AX851*100</f>
        <v>0.75774764880395751</v>
      </c>
      <c r="AY2479" s="91"/>
      <c r="AZ2479" s="91">
        <v>1.7953184183753579</v>
      </c>
      <c r="BA2479" s="91">
        <v>1.3483543423709228</v>
      </c>
      <c r="BB2479" s="91">
        <v>1.5099912409238441</v>
      </c>
      <c r="BC2479" s="91">
        <v>0.76246470810956646</v>
      </c>
      <c r="BD2479" s="91">
        <v>1.1135933179573774</v>
      </c>
      <c r="BE2479" s="91">
        <v>0.76344205329970638</v>
      </c>
      <c r="BF2479" s="91">
        <f>+BF851*100</f>
        <v>1.4689572787870366</v>
      </c>
      <c r="BG2479" s="91">
        <v>2.4955877159969346</v>
      </c>
      <c r="BH2479" s="91">
        <v>2.0996710438593511</v>
      </c>
      <c r="BI2479" s="91">
        <v>2.1401529722095343</v>
      </c>
      <c r="BJ2479" s="91">
        <v>1.1916690589817793</v>
      </c>
      <c r="BK2479" s="91">
        <v>1.8621940571745461</v>
      </c>
      <c r="BL2479" s="91">
        <v>1.2488842176210044</v>
      </c>
      <c r="BM2479" s="91">
        <v>1.9362102675783244</v>
      </c>
      <c r="BN2479" s="91">
        <v>1.1106874170149914</v>
      </c>
      <c r="BO2479" s="91">
        <f>+BO851*100</f>
        <v>1.689322698726883</v>
      </c>
      <c r="BP2479" s="91">
        <v>3.3637853896437635</v>
      </c>
      <c r="BQ2479" s="91">
        <v>-1.1039832342727336</v>
      </c>
      <c r="BR2479" s="91">
        <v>-4.1218892606587145</v>
      </c>
      <c r="BS2479" s="91">
        <v>-5.9137158524634224</v>
      </c>
      <c r="BT2479" s="91">
        <v>-3.321559496122291</v>
      </c>
      <c r="BU2479" s="91">
        <v>-5.5136527669037125</v>
      </c>
      <c r="BV2479" s="91">
        <v>-8.9786055578993444</v>
      </c>
      <c r="BW2479" s="91">
        <v>-2.4355643063166221</v>
      </c>
      <c r="BX2479" s="91">
        <v>-3.8653214549819639</v>
      </c>
      <c r="BY2479" s="91">
        <v>-6.6059888212320912</v>
      </c>
      <c r="BZ2479" s="90">
        <v>-1.8575478127130001</v>
      </c>
      <c r="CA2479" s="91">
        <f>+CA851*100</f>
        <v>-1.0626503379652135</v>
      </c>
      <c r="CB2479" s="91">
        <v>3.5286869386391562</v>
      </c>
      <c r="CC2479" s="91">
        <v>2.1484779580908069</v>
      </c>
      <c r="CD2479" s="91">
        <v>4.7310276519024544E-2</v>
      </c>
      <c r="CE2479" s="91">
        <v>3.1776792355529846</v>
      </c>
      <c r="CF2479" s="91">
        <v>2.0342659712906768</v>
      </c>
      <c r="CG2479" s="91">
        <v>-3.9995351732935239E-2</v>
      </c>
      <c r="CH2479" s="91">
        <v>3.4732911192052782</v>
      </c>
      <c r="CI2479" s="91">
        <v>2.3753878727301414</v>
      </c>
      <c r="CJ2479" s="90">
        <v>3.3668498087614025</v>
      </c>
      <c r="CK2479" s="90">
        <v>2.5409806841868514</v>
      </c>
      <c r="CL2479" s="91">
        <f>+CL851*100</f>
        <v>3.3152189345707073</v>
      </c>
      <c r="CM2479" s="91">
        <v>3.2697148254777999</v>
      </c>
      <c r="CN2479" s="91">
        <v>2.5801701144501208</v>
      </c>
      <c r="CO2479" s="91">
        <v>2.2980104810637259</v>
      </c>
      <c r="CP2479" s="91">
        <v>2.5945355005809496</v>
      </c>
      <c r="CQ2479" s="91">
        <v>2.2991355104609137</v>
      </c>
      <c r="CR2479" s="91">
        <v>1.4493107986430971</v>
      </c>
      <c r="CS2479" s="91">
        <v>3.5796919930084181</v>
      </c>
      <c r="CT2479" s="91">
        <v>3.0066387522786795</v>
      </c>
      <c r="CU2479" s="91">
        <v>2.0301282309256625</v>
      </c>
      <c r="CV2479" s="91">
        <v>3.5568632156359081</v>
      </c>
      <c r="CW2479" s="91">
        <v>2.8640249446907329</v>
      </c>
      <c r="CX2479" s="91">
        <v>3.2067863164327011</v>
      </c>
      <c r="CY2479" s="91">
        <v>2.6542930245467491</v>
      </c>
      <c r="CZ2479" s="91">
        <v>2.3153502402389434</v>
      </c>
      <c r="DA2479" s="91">
        <f t="shared" ref="DA2479" si="2461">+DA851*100</f>
        <v>3.1061652050170188</v>
      </c>
      <c r="DB2479" s="90">
        <v>3.4299801010573061</v>
      </c>
      <c r="DC2479" s="90">
        <v>2.7121401448340787</v>
      </c>
      <c r="DD2479" s="90">
        <v>2.2200568508389704</v>
      </c>
      <c r="DE2479" s="90">
        <v>3.312365892744038</v>
      </c>
      <c r="DF2479" s="90">
        <v>2.6017899956484332</v>
      </c>
      <c r="DG2479" s="90">
        <v>1.5722010013458938</v>
      </c>
      <c r="DH2479" s="90">
        <v>3.43892746890551</v>
      </c>
      <c r="DI2479" s="90">
        <v>2.7336492316416097</v>
      </c>
      <c r="DJ2479" s="90">
        <v>1.5555128633362574</v>
      </c>
      <c r="DK2479" s="90">
        <v>3.0600822136928767</v>
      </c>
      <c r="DL2479" s="90">
        <v>2.6793746722245713</v>
      </c>
      <c r="DM2479" s="90">
        <v>1.5478146027787365</v>
      </c>
      <c r="DN2479" s="92">
        <f t="shared" ref="DN2479" si="2462">+DN851*100</f>
        <v>2.4314292722045701</v>
      </c>
      <c r="DO2479" s="90">
        <v>1.5478146027787365</v>
      </c>
      <c r="DP2479" s="90">
        <v>3.5885239016950941</v>
      </c>
      <c r="DQ2479" s="90">
        <v>3.4225355830391337</v>
      </c>
      <c r="DR2479" s="90">
        <v>2.7627469968846445</v>
      </c>
      <c r="DS2479" s="90">
        <v>3.5826520492942349</v>
      </c>
      <c r="DT2479" s="90">
        <v>3.1330576193642408</v>
      </c>
      <c r="DU2479" s="90">
        <v>2.9384945282373671</v>
      </c>
      <c r="DV2479" s="93">
        <f>+DV851*100</f>
        <v>3.2998617536983037</v>
      </c>
      <c r="DW2479" s="94">
        <f>+DW851*100</f>
        <v>2.7082744009352275</v>
      </c>
      <c r="DX2479" s="95">
        <f>+DX851*100</f>
        <v>1.9581007663307806</v>
      </c>
      <c r="DZ2479" s="90">
        <f>+DZ851*100</f>
        <v>3.2532780954384193</v>
      </c>
      <c r="EC2479" s="90">
        <f>+EC851*100</f>
        <v>3.7912178450982816</v>
      </c>
      <c r="EF2479" s="90">
        <f>+EF851*100</f>
        <v>3.9439286829389317</v>
      </c>
      <c r="EI2479" s="90">
        <f>+EI851*100</f>
        <v>4.1039484060788407</v>
      </c>
      <c r="EL2479" s="90">
        <f>+EL851*100</f>
        <v>4.32688825149088</v>
      </c>
      <c r="EO2479" s="90">
        <f>+EO851*100</f>
        <v>4.6242807572821532</v>
      </c>
    </row>
    <row r="2480" spans="1:145" ht="15.5" x14ac:dyDescent="0.35">
      <c r="A2480" s="56" t="s">
        <v>753</v>
      </c>
      <c r="B2480" s="63">
        <f t="shared" ref="B2480:AA2480" si="2463">+B2102</f>
        <v>2.6</v>
      </c>
      <c r="C2480" s="63">
        <f t="shared" si="2463"/>
        <v>2.6581375717261437</v>
      </c>
      <c r="D2480" s="63">
        <f t="shared" si="2463"/>
        <v>2.631588661986541</v>
      </c>
      <c r="E2480" s="63">
        <f t="shared" si="2463"/>
        <v>3.2961253964210044</v>
      </c>
      <c r="F2480" s="63">
        <f t="shared" si="2463"/>
        <v>2.5517549103053199</v>
      </c>
      <c r="G2480" s="63">
        <f t="shared" si="2463"/>
        <v>2.1783999725428913</v>
      </c>
      <c r="H2480" s="63">
        <f t="shared" si="2463"/>
        <v>2.4343808606755886</v>
      </c>
      <c r="I2480" s="63">
        <f t="shared" si="2463"/>
        <v>2.8034176635813566</v>
      </c>
      <c r="J2480" s="63">
        <f t="shared" si="2463"/>
        <v>2.8809967334497344</v>
      </c>
      <c r="K2480" s="63">
        <f t="shared" si="2463"/>
        <v>2.8829917680184707</v>
      </c>
      <c r="L2480" s="63">
        <f t="shared" si="2463"/>
        <v>2.8849942800474651</v>
      </c>
      <c r="M2480" s="63">
        <f t="shared" si="2463"/>
        <v>2.8870042216813516</v>
      </c>
      <c r="N2480" s="63">
        <f t="shared" si="2463"/>
        <v>2.8890215440292195</v>
      </c>
      <c r="O2480" s="63">
        <f t="shared" si="2463"/>
        <v>2.8910461971654229</v>
      </c>
      <c r="P2480" s="63">
        <f t="shared" si="2463"/>
        <v>10.429278851598937</v>
      </c>
      <c r="Q2480" s="63">
        <f t="shared" si="2463"/>
        <v>2.8749771327769764</v>
      </c>
      <c r="R2480" s="63">
        <f t="shared" si="2463"/>
        <v>2.8769380234724053</v>
      </c>
      <c r="S2480" s="63">
        <f t="shared" si="2463"/>
        <v>2.8789065393703765</v>
      </c>
      <c r="T2480" s="63">
        <f t="shared" si="2463"/>
        <v>2.8808826367464491</v>
      </c>
      <c r="U2480" s="63">
        <f t="shared" si="2463"/>
        <v>2.8828662708469182</v>
      </c>
      <c r="V2480" s="63">
        <f t="shared" si="2463"/>
        <v>2.8848573958886732</v>
      </c>
      <c r="W2480" s="63">
        <f t="shared" si="2463"/>
        <v>2.8868559650586292</v>
      </c>
      <c r="X2480" s="2">
        <f t="shared" si="2463"/>
        <v>2.8888619305139258</v>
      </c>
      <c r="Y2480" s="2">
        <f t="shared" si="2463"/>
        <v>2.8908752433821263</v>
      </c>
      <c r="Z2480" s="63">
        <f t="shared" si="2463"/>
        <v>3.1195961515362427</v>
      </c>
      <c r="AA2480" s="63">
        <f t="shared" si="2463"/>
        <v>3.9173805122365195</v>
      </c>
      <c r="AB2480" s="63">
        <v>2.7944126761992436</v>
      </c>
      <c r="AC2480" s="63">
        <v>2.7944126761992436</v>
      </c>
      <c r="AD2480" s="63">
        <v>2.7944126761992436</v>
      </c>
      <c r="AE2480" s="63">
        <f>+AE2102</f>
        <v>2.8933905288816959</v>
      </c>
      <c r="AF2480" s="63">
        <v>2.9106886837487878</v>
      </c>
      <c r="AG2480" s="63">
        <v>2.9106886837487878</v>
      </c>
      <c r="AH2480" s="63">
        <v>2.9106886837487878</v>
      </c>
      <c r="AI2480" s="63">
        <v>2.9106886837487878</v>
      </c>
      <c r="AJ2480" s="2">
        <f>+AJ2102</f>
        <v>2.8954184277172743</v>
      </c>
      <c r="AK2480" s="2">
        <v>2.8886952483642574</v>
      </c>
      <c r="AL2480" s="2">
        <v>2.8886952483642574</v>
      </c>
      <c r="AM2480" s="2">
        <v>2.8886952483642574</v>
      </c>
      <c r="AN2480" s="2">
        <v>2.8886952483642574</v>
      </c>
      <c r="AO2480" s="2">
        <f>+AO2102</f>
        <v>2.8974535109259421</v>
      </c>
      <c r="AP2480" s="2">
        <v>2.890737039048318</v>
      </c>
      <c r="AQ2480" s="2">
        <v>2.890737039048318</v>
      </c>
      <c r="AR2480" s="2">
        <v>2.890737039048318</v>
      </c>
      <c r="AS2480" s="2">
        <f>+AS2102</f>
        <v>2.8994957254332974</v>
      </c>
      <c r="AT2480" s="2">
        <v>2.9051698399064998</v>
      </c>
      <c r="AU2480" s="2">
        <v>2.9051698399064998</v>
      </c>
      <c r="AV2480" s="2">
        <v>2.9051698399064998</v>
      </c>
      <c r="AW2480" s="2">
        <v>2.9051698399064998</v>
      </c>
      <c r="AX2480" s="2">
        <f>+AX2102</f>
        <v>2.9015450171419843</v>
      </c>
      <c r="AY2480" s="2"/>
      <c r="AZ2480" s="2">
        <v>2.9072400494294612</v>
      </c>
      <c r="BA2480" s="2">
        <v>2.9072400494294612</v>
      </c>
      <c r="BB2480" s="2">
        <v>2.9072400494294612</v>
      </c>
      <c r="BC2480" s="2">
        <v>2.9072400494294612</v>
      </c>
      <c r="BD2480" s="2">
        <v>2.9072400494294612</v>
      </c>
      <c r="BE2480" s="2">
        <v>2.9072400494294612</v>
      </c>
      <c r="BF2480" s="2">
        <f>+BF2102</f>
        <v>2.9036013309336681</v>
      </c>
      <c r="BG2480" s="2">
        <v>2.9093171203637951</v>
      </c>
      <c r="BH2480" s="2">
        <v>2.9093171203637951</v>
      </c>
      <c r="BI2480" s="2">
        <v>2.9093171203637951</v>
      </c>
      <c r="BJ2480" s="2">
        <v>2.9093171203637951</v>
      </c>
      <c r="BK2480" s="2">
        <v>2.9093171203637951</v>
      </c>
      <c r="BL2480" s="2">
        <v>2.9093171203637951</v>
      </c>
      <c r="BM2480" s="2">
        <v>2.9093171203637951</v>
      </c>
      <c r="BN2480" s="2">
        <v>2.9093171203637951</v>
      </c>
      <c r="BO2480" s="2">
        <f>+BO2102</f>
        <v>2.9056646106711952</v>
      </c>
      <c r="BP2480" s="2">
        <v>2.9114009936170504</v>
      </c>
      <c r="BQ2480" s="2">
        <v>2.7707914912504066</v>
      </c>
      <c r="BR2480" s="2">
        <v>2.9114009936170504</v>
      </c>
      <c r="BS2480" s="2">
        <v>2.9114009936170504</v>
      </c>
      <c r="BT2480" s="2">
        <v>2.9114009936170504</v>
      </c>
      <c r="BU2480" s="2">
        <v>2.9114009936170504</v>
      </c>
      <c r="BV2480" s="2">
        <v>2.9114009936170504</v>
      </c>
      <c r="BW2480" s="2">
        <v>2.9114009936170504</v>
      </c>
      <c r="BX2480" s="2">
        <v>2.9114009936170504</v>
      </c>
      <c r="BY2480" s="2">
        <v>2.9114009936170504</v>
      </c>
      <c r="BZ2480" s="63">
        <v>2.9114009936170504</v>
      </c>
      <c r="CA2480" s="2">
        <f>+CA2102</f>
        <v>2.9077347992012221</v>
      </c>
      <c r="CB2480" s="2">
        <v>2.9134916090882825</v>
      </c>
      <c r="CC2480" s="2">
        <v>2.9134916090882825</v>
      </c>
      <c r="CD2480" s="2">
        <v>2.9134916090882825</v>
      </c>
      <c r="CE2480" s="2">
        <v>0</v>
      </c>
      <c r="CF2480" s="2">
        <v>2.9134916090882825</v>
      </c>
      <c r="CG2480" s="2">
        <v>2.9134916090882825</v>
      </c>
      <c r="CH2480" s="2">
        <v>2.9134916090882825</v>
      </c>
      <c r="CI2480" s="2">
        <v>2.9134916090882825</v>
      </c>
      <c r="CJ2480" s="63">
        <v>2.9134916090882825</v>
      </c>
      <c r="CK2480" s="63">
        <v>2.9134916090882825</v>
      </c>
      <c r="CL2480" s="2">
        <f>+CL2102</f>
        <v>2.909811838356859</v>
      </c>
      <c r="CM2480" s="2">
        <v>2.9155889056721378</v>
      </c>
      <c r="CN2480" s="2">
        <v>2.9155889056721378</v>
      </c>
      <c r="CO2480" s="2">
        <v>2.9155889056721378</v>
      </c>
      <c r="CP2480" s="2">
        <v>2.9155889056721378</v>
      </c>
      <c r="CQ2480" s="2">
        <v>2.9155889056721378</v>
      </c>
      <c r="CR2480" s="2">
        <v>2.9155889056721378</v>
      </c>
      <c r="CS2480" s="2">
        <v>2.9155889056721378</v>
      </c>
      <c r="CT2480" s="2">
        <v>2.9155889056721378</v>
      </c>
      <c r="CU2480" s="2">
        <v>2.9155889056721378</v>
      </c>
      <c r="CV2480" s="2">
        <v>2.9155889056721378</v>
      </c>
      <c r="CW2480" s="2">
        <v>2.9155889056721378</v>
      </c>
      <c r="CX2480" s="2">
        <v>2.9155889056721378</v>
      </c>
      <c r="CY2480" s="2">
        <v>2.9155889056721378</v>
      </c>
      <c r="CZ2480" s="2">
        <v>2.9155889056721378</v>
      </c>
      <c r="DA2480" s="2">
        <f t="shared" ref="DA2480" si="2464">+DA2102</f>
        <v>2.9118956689609519</v>
      </c>
      <c r="DB2480" s="63">
        <v>2.9176928212623778</v>
      </c>
      <c r="DC2480" s="63">
        <v>2.9176928212623778</v>
      </c>
      <c r="DD2480" s="63">
        <v>2.9176928212623778</v>
      </c>
      <c r="DE2480" s="63">
        <v>2.9176928212623778</v>
      </c>
      <c r="DF2480" s="63">
        <v>2.9176928212623778</v>
      </c>
      <c r="DG2480" s="63">
        <v>2.9176928212623778</v>
      </c>
      <c r="DH2480" s="63">
        <v>2.9176928212623778</v>
      </c>
      <c r="DI2480" s="63">
        <v>2.9176928212623778</v>
      </c>
      <c r="DJ2480" s="63">
        <v>2.9176928212623778</v>
      </c>
      <c r="DK2480" s="63">
        <v>2.9176928212623778</v>
      </c>
      <c r="DL2480" s="63">
        <v>2.9176928212623778</v>
      </c>
      <c r="DM2480" s="63">
        <v>2.9176928212623778</v>
      </c>
      <c r="DN2480" s="6">
        <f t="shared" ref="DN2480" si="2465">+DN2102</f>
        <v>2.9139862308293516</v>
      </c>
      <c r="DO2480" s="63">
        <v>2.9176928212623778</v>
      </c>
      <c r="DP2480" s="63">
        <v>2.971550069504346</v>
      </c>
      <c r="DQ2480" s="63">
        <v>2.971550069504346</v>
      </c>
      <c r="DR2480" s="63">
        <v>1.7711670127333008</v>
      </c>
      <c r="DS2480" s="63">
        <v>2.971550069504346</v>
      </c>
      <c r="DT2480" s="63">
        <v>2.971550069504346</v>
      </c>
      <c r="DU2480" s="63">
        <v>2.971550069504346</v>
      </c>
      <c r="DV2480" s="64">
        <f>+DV2102</f>
        <v>2.971550069504346</v>
      </c>
      <c r="DW2480" s="65">
        <f>+DW2102</f>
        <v>2.971550069504346</v>
      </c>
      <c r="DX2480" s="66">
        <f>+DX2102</f>
        <v>1.7711670127333008</v>
      </c>
      <c r="DZ2480" s="63">
        <f>+DZ2102</f>
        <v>2.973605571449113</v>
      </c>
      <c r="EC2480" s="63">
        <f>+EC2102</f>
        <v>2.9756647520943034</v>
      </c>
      <c r="EF2480" s="63">
        <f>+EF2102</f>
        <v>2.9777275416472406</v>
      </c>
      <c r="EI2480" s="63">
        <f>+EI2102</f>
        <v>2.9797938697830375</v>
      </c>
      <c r="EL2480" s="63">
        <f>+EL2102</f>
        <v>2.9818636656536057</v>
      </c>
      <c r="EO2480" s="63">
        <f>+EO2102</f>
        <v>2.9839368578970209</v>
      </c>
    </row>
    <row r="2481" spans="1:146" s="517" customFormat="1" ht="15.5" x14ac:dyDescent="0.35">
      <c r="A2481" s="281" t="s">
        <v>754</v>
      </c>
      <c r="B2481" s="5" t="e">
        <f t="shared" ref="B2481:Q2481" si="2466">+B2120</f>
        <v>#VALUE!</v>
      </c>
      <c r="C2481" s="5">
        <f t="shared" si="2466"/>
        <v>-3.7196559192984182</v>
      </c>
      <c r="D2481" s="5">
        <f t="shared" si="2466"/>
        <v>1.1986847493021211</v>
      </c>
      <c r="E2481" s="5">
        <f t="shared" si="2466"/>
        <v>1.830913250913597</v>
      </c>
      <c r="F2481" s="5">
        <f t="shared" si="2466"/>
        <v>1.8361995678234173</v>
      </c>
      <c r="G2481" s="5">
        <f t="shared" si="2466"/>
        <v>-2.5755418785418351</v>
      </c>
      <c r="H2481" s="5">
        <f t="shared" si="2466"/>
        <v>9.5856208588351838E-2</v>
      </c>
      <c r="I2481" s="5">
        <f t="shared" si="2466"/>
        <v>22.950600209629393</v>
      </c>
      <c r="J2481" s="5">
        <f t="shared" si="2466"/>
        <v>6.5665395240021232</v>
      </c>
      <c r="K2481" s="5">
        <f t="shared" si="2466"/>
        <v>3.1380136697633652</v>
      </c>
      <c r="L2481" s="5">
        <f t="shared" si="2466"/>
        <v>4.0105956107660825</v>
      </c>
      <c r="M2481" s="5">
        <f t="shared" si="2466"/>
        <v>1.0472028201963479</v>
      </c>
      <c r="N2481" s="5">
        <f t="shared" si="2466"/>
        <v>-0.65894056826366842</v>
      </c>
      <c r="O2481" s="5">
        <f t="shared" si="2466"/>
        <v>1.0311104326402369</v>
      </c>
      <c r="P2481" s="5">
        <f t="shared" si="2466"/>
        <v>4.4062173283960373</v>
      </c>
      <c r="Q2481" s="5">
        <f t="shared" si="2466"/>
        <v>3.0968269607231127</v>
      </c>
      <c r="R2481" s="5">
        <v>1.5212186865709298</v>
      </c>
      <c r="S2481" s="5">
        <v>0.48459719310358346</v>
      </c>
      <c r="T2481" s="5">
        <v>2.8995582012028089</v>
      </c>
      <c r="U2481" s="5">
        <v>4.8</v>
      </c>
      <c r="V2481" s="5">
        <v>0.3</v>
      </c>
      <c r="W2481" s="5">
        <v>6</v>
      </c>
      <c r="X2481" s="8">
        <v>4.4000000000000004</v>
      </c>
      <c r="Y2481" s="4">
        <v>0.9</v>
      </c>
      <c r="Z2481" s="5">
        <v>2.5</v>
      </c>
      <c r="AA2481" s="8">
        <v>3.8</v>
      </c>
      <c r="AB2481" s="5">
        <v>2.6555054796797828</v>
      </c>
      <c r="AC2481" s="5">
        <v>2.6998179761367931</v>
      </c>
      <c r="AD2481" s="5">
        <v>2.5004529998881821</v>
      </c>
      <c r="AE2481" s="5">
        <v>2</v>
      </c>
      <c r="AF2481" s="5">
        <v>3</v>
      </c>
      <c r="AG2481" s="5">
        <v>3</v>
      </c>
      <c r="AH2481" s="5">
        <v>3.7499079428389623</v>
      </c>
      <c r="AI2481" s="5">
        <v>3.7295118635377302</v>
      </c>
      <c r="AJ2481" s="4">
        <v>3.2069999999999999</v>
      </c>
      <c r="AK2481" s="4">
        <v>2.8280577202252304</v>
      </c>
      <c r="AL2481" s="4">
        <v>2.9075577202252303</v>
      </c>
      <c r="AM2481" s="4">
        <v>2.8374000000000001</v>
      </c>
      <c r="AN2481" s="4">
        <v>2.8791000000000002</v>
      </c>
      <c r="AO2481" s="4">
        <v>2.5</v>
      </c>
      <c r="AP2481" s="4">
        <v>2.6805532471201765</v>
      </c>
      <c r="AQ2481" s="4">
        <v>2.9969134201795438</v>
      </c>
      <c r="AR2481" s="4">
        <v>2.9629634201795438</v>
      </c>
      <c r="AS2481" s="4">
        <f>+AS2122</f>
        <v>1.1152400000000002</v>
      </c>
      <c r="AT2481" s="4">
        <v>2.6406145999304904</v>
      </c>
      <c r="AU2481" s="4">
        <v>1.5535275790353258</v>
      </c>
      <c r="AV2481" s="4">
        <v>1.0234470223584022</v>
      </c>
      <c r="AW2481" s="4">
        <v>0.62404702235840204</v>
      </c>
      <c r="AX2481" s="4">
        <f>+AX2122</f>
        <v>0.9</v>
      </c>
      <c r="AY2481" s="4"/>
      <c r="AZ2481" s="4">
        <v>1.7816223910764217</v>
      </c>
      <c r="BA2481" s="4">
        <v>1.7159899148704867</v>
      </c>
      <c r="BB2481" s="4">
        <v>1.6289966282601918</v>
      </c>
      <c r="BC2481" s="4">
        <v>1.6487966282601918</v>
      </c>
      <c r="BD2481" s="4">
        <v>1.6816923782601916</v>
      </c>
      <c r="BE2481" s="4">
        <v>1.8036923782601919</v>
      </c>
      <c r="BF2481" s="4">
        <f>+BF2122</f>
        <v>2.2731000000000003</v>
      </c>
      <c r="BG2481" s="4">
        <v>2.1229200345235184</v>
      </c>
      <c r="BH2481" s="4">
        <v>2.0196078742259624</v>
      </c>
      <c r="BI2481" s="4">
        <v>2.5343617742259621</v>
      </c>
      <c r="BJ2481" s="4">
        <v>2.476861774225962</v>
      </c>
      <c r="BK2481" s="4">
        <v>2.4564078742259623</v>
      </c>
      <c r="BL2481" s="4">
        <v>2.3989078742259626</v>
      </c>
      <c r="BM2481" s="4">
        <v>1.9445078742259623</v>
      </c>
      <c r="BN2481" s="4">
        <v>1.9961078742259624</v>
      </c>
      <c r="BO2481" s="4">
        <f>+BO2122</f>
        <v>2.3581176208515622</v>
      </c>
      <c r="BP2481" s="4">
        <v>2.34185</v>
      </c>
      <c r="BQ2481" s="4">
        <v>2.5026999999999999</v>
      </c>
      <c r="BR2481" s="4">
        <v>2.0893899999999999</v>
      </c>
      <c r="BS2481" s="4">
        <v>2.0897951017059615</v>
      </c>
      <c r="BT2481" s="4">
        <v>2.3963551017059617</v>
      </c>
      <c r="BU2481" s="4">
        <v>2.4928451017059614</v>
      </c>
      <c r="BV2481" s="4">
        <v>2.5860801017059614</v>
      </c>
      <c r="BW2481" s="4">
        <v>2.5992801017059612</v>
      </c>
      <c r="BX2481" s="4">
        <v>2.6802201017059617</v>
      </c>
      <c r="BY2481" s="4">
        <v>2.9660051017059619</v>
      </c>
      <c r="BZ2481" s="5">
        <v>2.6753749999999998</v>
      </c>
      <c r="CA2481" s="4">
        <f>+CA2122</f>
        <v>2.3163</v>
      </c>
      <c r="CB2481" s="4">
        <v>2.4532667500000001</v>
      </c>
      <c r="CC2481" s="4">
        <v>2.6629667499999998</v>
      </c>
      <c r="CD2481" s="4">
        <v>2.9711667499999992</v>
      </c>
      <c r="CE2481" s="4">
        <v>2.4827667499999997</v>
      </c>
      <c r="CF2481" s="4">
        <v>2.66576675</v>
      </c>
      <c r="CG2481" s="4">
        <v>2.9617667499999998</v>
      </c>
      <c r="CH2481" s="4">
        <v>1.9610000000000001</v>
      </c>
      <c r="CI2481" s="4">
        <v>1.9556000000000004</v>
      </c>
      <c r="CJ2481" s="5">
        <v>1.7678</v>
      </c>
      <c r="CK2481" s="5">
        <v>1.7242000000000002</v>
      </c>
      <c r="CL2481" s="4">
        <f>+CL2122</f>
        <v>1.6252595159999998</v>
      </c>
      <c r="CM2481" s="4">
        <v>2.1814162492944456</v>
      </c>
      <c r="CN2481" s="4">
        <v>2.1183155492944459</v>
      </c>
      <c r="CO2481" s="4">
        <v>3.5671155492944453</v>
      </c>
      <c r="CP2481" s="4">
        <v>3.7904872492944457</v>
      </c>
      <c r="CQ2481" s="4">
        <v>3.5659812492944454</v>
      </c>
      <c r="CR2481" s="4">
        <v>3.4132162492944462</v>
      </c>
      <c r="CS2481" s="4">
        <v>4.2091762492944458</v>
      </c>
      <c r="CT2481" s="4">
        <v>3.8492462492944455</v>
      </c>
      <c r="CU2481" s="4">
        <v>3.4961812492944455</v>
      </c>
      <c r="CV2481" s="4">
        <v>5.4471512492944463</v>
      </c>
      <c r="CW2481" s="4">
        <v>5.2435862492944469</v>
      </c>
      <c r="CX2481" s="4">
        <v>5.6769512492944454</v>
      </c>
      <c r="CY2481" s="4">
        <v>5.5268862492944466</v>
      </c>
      <c r="CZ2481" s="4">
        <v>5.0156862492944461</v>
      </c>
      <c r="DA2481" s="4">
        <f t="shared" ref="DA2481" si="2467">+DA2122</f>
        <v>5.5429990869979262</v>
      </c>
      <c r="DB2481" s="5">
        <v>6.8717784500091268</v>
      </c>
      <c r="DC2481" s="5">
        <v>6.389878026740444</v>
      </c>
      <c r="DD2481" s="5">
        <v>6.2050872782270385</v>
      </c>
      <c r="DE2481" s="5">
        <v>6.1831528217912144</v>
      </c>
      <c r="DF2481" s="5">
        <v>6.0732828217912136</v>
      </c>
      <c r="DG2481" s="5">
        <v>5.6395128217912145</v>
      </c>
      <c r="DH2481" s="5">
        <v>5.7678233716612137</v>
      </c>
      <c r="DI2481" s="5">
        <v>5.7080233716612145</v>
      </c>
      <c r="DJ2481" s="5">
        <v>5.3301733716612141</v>
      </c>
      <c r="DK2481" s="5">
        <v>5.656988392791213</v>
      </c>
      <c r="DL2481" s="5">
        <v>5.5551077300000005</v>
      </c>
      <c r="DM2481" s="5">
        <v>5.347168825321214</v>
      </c>
      <c r="DN2481" s="391">
        <f t="shared" ref="DN2481" si="2468">+DN2122</f>
        <v>5.5828243519999994</v>
      </c>
      <c r="DO2481" s="5">
        <v>5.347168825321214</v>
      </c>
      <c r="DP2481" s="5">
        <v>6.1370685999999992</v>
      </c>
      <c r="DQ2481" s="5">
        <v>5.4665735999999994</v>
      </c>
      <c r="DR2481" s="5">
        <v>4.9091556000000001</v>
      </c>
      <c r="DS2481" s="5">
        <v>4.6743636000000004</v>
      </c>
      <c r="DT2481" s="5">
        <v>3.9125035999999995</v>
      </c>
      <c r="DU2481" s="5">
        <v>4.1544136000000007</v>
      </c>
      <c r="DV2481" s="7">
        <f>+DV2122</f>
        <v>4.8780836000000001</v>
      </c>
      <c r="DW2481" s="8">
        <f>+DW2122</f>
        <v>4.4667735999999998</v>
      </c>
      <c r="DX2481" s="9">
        <f>+DX2122</f>
        <v>4.0540136000000002</v>
      </c>
      <c r="DZ2481" s="5">
        <f>+DZ2122</f>
        <v>3.136310344</v>
      </c>
      <c r="EC2481" s="5">
        <f>+EC2122</f>
        <v>1.9402167439999998</v>
      </c>
      <c r="EF2481" s="5">
        <f>+EF2122</f>
        <v>1.6706961258973707</v>
      </c>
      <c r="EI2481" s="5">
        <f>+EI2122</f>
        <v>2.1559030520419817</v>
      </c>
      <c r="EL2481" s="5">
        <f>+EL2122</f>
        <v>2.234596411410025</v>
      </c>
      <c r="EO2481" s="5">
        <f>+EO2122</f>
        <v>2.2642764114100249</v>
      </c>
    </row>
    <row r="2482" spans="1:146" s="517" customFormat="1" ht="14.15" customHeight="1" x14ac:dyDescent="0.35">
      <c r="A2482" s="281" t="s">
        <v>755</v>
      </c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4"/>
      <c r="Y2482" s="4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4"/>
      <c r="BL2482" s="4"/>
      <c r="BM2482" s="4"/>
      <c r="BN2482" s="4"/>
      <c r="BO2482" s="4"/>
      <c r="BP2482" s="4"/>
      <c r="BQ2482" s="4"/>
      <c r="BR2482" s="4"/>
      <c r="BS2482" s="4"/>
      <c r="BT2482" s="4"/>
      <c r="BU2482" s="4"/>
      <c r="BV2482" s="4"/>
      <c r="BW2482" s="4"/>
      <c r="BX2482" s="4"/>
      <c r="BY2482" s="4"/>
      <c r="BZ2482" s="5"/>
      <c r="CA2482" s="4">
        <f>+CL2482*CA2481/CL2481</f>
        <v>3.6344868951556193</v>
      </c>
      <c r="CB2482" s="4"/>
      <c r="CC2482" s="4"/>
      <c r="CD2482" s="4"/>
      <c r="CE2482" s="4"/>
      <c r="CF2482" s="4"/>
      <c r="CG2482" s="4"/>
      <c r="CH2482" s="4"/>
      <c r="CI2482" s="4"/>
      <c r="CJ2482" s="5"/>
      <c r="CK2482" s="5"/>
      <c r="CL2482" s="4">
        <f>+'[9]glissement annuel'!$B$2</f>
        <v>2.5501810698652871</v>
      </c>
      <c r="CM2482" s="4"/>
      <c r="CN2482" s="4"/>
      <c r="CO2482" s="4"/>
      <c r="CP2482" s="4"/>
      <c r="CQ2482" s="4"/>
      <c r="CR2482" s="4"/>
      <c r="CS2482" s="4"/>
      <c r="CT2482" s="4"/>
      <c r="CU2482" s="4"/>
      <c r="CV2482" s="4"/>
      <c r="CW2482" s="4"/>
      <c r="CX2482" s="4"/>
      <c r="CY2482" s="4"/>
      <c r="CZ2482" s="4"/>
      <c r="DA2482" s="4">
        <f>+'[9]glissement annuel'!$N$2</f>
        <v>6.7342456685632435</v>
      </c>
      <c r="DB2482" s="5"/>
      <c r="DC2482" s="5"/>
      <c r="DD2482" s="5"/>
      <c r="DE2482" s="5"/>
      <c r="DF2482" s="5"/>
      <c r="DG2482" s="5"/>
      <c r="DH2482" s="5">
        <v>4.6999999999999993</v>
      </c>
      <c r="DI2482" s="5">
        <v>4.5999999999999996</v>
      </c>
      <c r="DJ2482" s="5">
        <v>4.5</v>
      </c>
      <c r="DK2482" s="5">
        <v>4.6999999999999993</v>
      </c>
      <c r="DL2482" s="5">
        <v>4.5999999999999996</v>
      </c>
      <c r="DM2482" s="5">
        <v>4.5</v>
      </c>
      <c r="DN2482" s="391">
        <v>4.5999999999999996</v>
      </c>
      <c r="DO2482" s="5">
        <v>4.5</v>
      </c>
      <c r="DP2482" s="5">
        <v>5.0566727126005047</v>
      </c>
      <c r="DQ2482" s="5">
        <v>4.5042145291552238</v>
      </c>
      <c r="DR2482" s="5">
        <v>4.1313825917349716</v>
      </c>
      <c r="DS2482" s="5">
        <v>3.8514685765274099</v>
      </c>
      <c r="DT2482" s="5">
        <v>3.2237296796831054</v>
      </c>
      <c r="DU2482" s="5">
        <v>3.4230528053697227</v>
      </c>
      <c r="DV2482" s="7">
        <f>+DV2481*DN2482/DN2481</f>
        <v>4.019324833667989</v>
      </c>
      <c r="DW2482" s="8">
        <f>+DW2481*DN2482/DN2481</f>
        <v>3.680423610791042</v>
      </c>
      <c r="DX2482" s="9">
        <f>+DX2481*DO2482/DO2481</f>
        <v>3.4117234364494013</v>
      </c>
      <c r="DZ2482" s="5">
        <f>+DZ2481*DW2482/DW2481</f>
        <v>2.5841808147217882</v>
      </c>
      <c r="EC2482" s="5">
        <f>+EC2481*DZ2482/DZ2481</f>
        <v>1.5986526638981027</v>
      </c>
      <c r="EF2482" s="5">
        <f>+EF2481*EC2482/EC2481</f>
        <v>1.3765796117828328</v>
      </c>
      <c r="EI2482" s="5">
        <f>+EI2481*EF2482/EF2481</f>
        <v>1.7763686288715816</v>
      </c>
      <c r="EL2482" s="5">
        <f>+EL2481*EI2482/EI2481</f>
        <v>1.8412084716230948</v>
      </c>
      <c r="EO2482" s="5">
        <f>+EO2481*EL2482/EL2481</f>
        <v>1.865663477081235</v>
      </c>
    </row>
    <row r="2483" spans="1:146" ht="18" customHeight="1" x14ac:dyDescent="0.35">
      <c r="A2483" s="27"/>
      <c r="L2483" s="27"/>
      <c r="N2483" s="27"/>
      <c r="O2483" s="27">
        <f>O2481+P2481+Q2481+R2481+S2481+T2481+U2481+V2481+W2481+X2481+Z2481+AA2481+AE2481+AJ2481+AO2481</f>
        <v>42.946528802636706</v>
      </c>
      <c r="P2483" s="27">
        <f>O2483+25</f>
        <v>67.946528802636706</v>
      </c>
      <c r="Q2483" s="27"/>
      <c r="S2483" s="27"/>
      <c r="T2483" s="27"/>
      <c r="U2483" s="27"/>
      <c r="W2483" s="27"/>
      <c r="Y2483" s="273" t="s">
        <v>391</v>
      </c>
      <c r="Z2483" s="27"/>
      <c r="AA2483" s="27"/>
      <c r="AB2483" s="27"/>
      <c r="AC2483" s="27"/>
      <c r="AD2483" s="27"/>
      <c r="AE2483" s="27"/>
      <c r="AF2483" s="27"/>
      <c r="AG2483" s="27"/>
      <c r="AH2483" s="27"/>
      <c r="AI2483" s="27"/>
      <c r="AJ2483" s="160"/>
      <c r="AK2483" s="160"/>
      <c r="AL2483" s="160"/>
      <c r="AM2483" s="160"/>
      <c r="AN2483" s="160"/>
      <c r="AO2483" s="160"/>
      <c r="AP2483" s="160"/>
      <c r="AQ2483" s="160"/>
      <c r="AR2483" s="160"/>
      <c r="AS2483" s="160"/>
      <c r="AT2483" s="160"/>
      <c r="AU2483" s="160"/>
      <c r="AV2483" s="160"/>
      <c r="AW2483" s="160"/>
      <c r="AX2483" s="160"/>
      <c r="AY2483" s="160"/>
      <c r="AZ2483" s="160"/>
      <c r="BA2483" s="160"/>
      <c r="BB2483" s="160"/>
      <c r="BC2483" s="160"/>
      <c r="BD2483" s="160"/>
      <c r="BE2483" s="160"/>
      <c r="BF2483" s="160"/>
      <c r="BG2483" s="160"/>
      <c r="BH2483" s="160"/>
      <c r="BI2483" s="160"/>
      <c r="BJ2483" s="160"/>
      <c r="BK2483" s="160"/>
      <c r="BL2483" s="160"/>
      <c r="BM2483" s="160"/>
      <c r="BN2483" s="160"/>
      <c r="BO2483" s="160">
        <f>AS2480+AO2480</f>
        <v>5.7969492363592394</v>
      </c>
      <c r="BP2483" s="160"/>
      <c r="BQ2483" s="160"/>
      <c r="BR2483" s="160"/>
      <c r="BS2483" s="160"/>
      <c r="BT2483" s="160"/>
      <c r="BU2483" s="160"/>
      <c r="BV2483" s="160"/>
      <c r="BW2483" s="160"/>
      <c r="BX2483" s="160"/>
      <c r="BY2483" s="160"/>
      <c r="BZ2483" s="27"/>
      <c r="CA2483" s="331"/>
      <c r="CB2483" s="160"/>
      <c r="CC2483" s="160"/>
      <c r="CD2483" s="160"/>
      <c r="CE2483" s="160"/>
      <c r="CF2483" s="160"/>
      <c r="CG2483" s="160"/>
      <c r="CH2483" s="160"/>
      <c r="CI2483" s="160"/>
      <c r="CJ2483" s="27"/>
      <c r="CK2483" s="27"/>
      <c r="CL2483" s="331"/>
      <c r="CM2483" s="160"/>
      <c r="CN2483" s="160"/>
      <c r="CO2483" s="160">
        <v>-0.87732889514999934</v>
      </c>
      <c r="CP2483" s="160"/>
      <c r="CQ2483" s="160"/>
      <c r="CR2483" s="160"/>
      <c r="CS2483" s="160"/>
      <c r="CT2483" s="160"/>
      <c r="CU2483" s="160"/>
      <c r="CV2483" s="160"/>
      <c r="CW2483" s="160"/>
      <c r="CX2483" s="331"/>
      <c r="CY2483" s="331"/>
      <c r="CZ2483" s="331"/>
      <c r="DA2483" s="331"/>
      <c r="DB2483" s="332"/>
      <c r="DC2483" s="332"/>
      <c r="DD2483" s="332"/>
      <c r="DE2483" s="332"/>
      <c r="DF2483" s="332"/>
      <c r="DG2483" s="332"/>
      <c r="DH2483" s="332"/>
      <c r="DI2483" s="332"/>
      <c r="DJ2483" s="332"/>
      <c r="DK2483" s="332"/>
      <c r="DL2483" s="332"/>
      <c r="DM2483" s="332"/>
      <c r="DN2483" s="333"/>
      <c r="DO2483" s="332"/>
      <c r="DP2483" s="332"/>
      <c r="DQ2483" s="332"/>
      <c r="DR2483" s="332"/>
      <c r="DS2483" s="332"/>
      <c r="DT2483" s="332"/>
      <c r="DU2483" s="332"/>
      <c r="DV2483" s="386"/>
      <c r="DW2483" s="334"/>
      <c r="DX2483" s="387"/>
      <c r="DZ2483" s="27"/>
      <c r="EC2483" s="27"/>
      <c r="EF2483" s="27"/>
      <c r="EI2483" s="27"/>
      <c r="EL2483" s="27"/>
      <c r="EO2483" s="27"/>
    </row>
    <row r="2484" spans="1:146" ht="15.5" hidden="1" x14ac:dyDescent="0.35">
      <c r="A2484" s="116" t="s">
        <v>756</v>
      </c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2"/>
      <c r="Y2484" s="2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63"/>
      <c r="CA2484" s="2"/>
      <c r="CB2484" s="2"/>
      <c r="CC2484" s="2"/>
      <c r="CD2484" s="2"/>
      <c r="CE2484" s="2"/>
      <c r="CF2484" s="2"/>
      <c r="CG2484" s="2"/>
      <c r="CH2484" s="2"/>
      <c r="CI2484" s="2"/>
      <c r="CJ2484" s="63"/>
      <c r="CK2484" s="63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63"/>
      <c r="DC2484" s="63"/>
      <c r="DD2484" s="63"/>
      <c r="DE2484" s="63"/>
      <c r="DF2484" s="63"/>
      <c r="DG2484" s="63"/>
      <c r="DH2484" s="63"/>
      <c r="DI2484" s="63"/>
      <c r="DJ2484" s="63"/>
      <c r="DK2484" s="63"/>
      <c r="DL2484" s="63"/>
      <c r="DM2484" s="63"/>
      <c r="DN2484" s="6"/>
      <c r="DO2484" s="63"/>
      <c r="DP2484" s="63"/>
      <c r="DQ2484" s="63"/>
      <c r="DR2484" s="63"/>
      <c r="DS2484" s="63"/>
      <c r="DT2484" s="63"/>
      <c r="DU2484" s="63"/>
      <c r="DV2484" s="64"/>
      <c r="DW2484" s="65"/>
      <c r="DX2484" s="66"/>
      <c r="DZ2484" s="63"/>
      <c r="EC2484" s="63"/>
      <c r="EF2484" s="63"/>
      <c r="EI2484" s="63"/>
      <c r="EL2484" s="63"/>
      <c r="EO2484" s="63"/>
    </row>
    <row r="2485" spans="1:146" ht="15.5" hidden="1" x14ac:dyDescent="0.35">
      <c r="A2485" s="56" t="s">
        <v>757</v>
      </c>
      <c r="B2485" s="90" t="s">
        <v>136</v>
      </c>
      <c r="C2485" s="90" t="e">
        <f t="shared" ref="C2485:AA2485" si="2469">+(C1364-B1364)*100/B1364</f>
        <v>#VALUE!</v>
      </c>
      <c r="D2485" s="90" t="e">
        <f t="shared" si="2469"/>
        <v>#VALUE!</v>
      </c>
      <c r="E2485" s="90" t="e">
        <f t="shared" si="2469"/>
        <v>#VALUE!</v>
      </c>
      <c r="F2485" s="90">
        <f t="shared" si="2469"/>
        <v>4.054778634424653</v>
      </c>
      <c r="G2485" s="90">
        <f t="shared" si="2469"/>
        <v>-9.1285911456135409</v>
      </c>
      <c r="H2485" s="90" t="e">
        <f t="shared" si="2469"/>
        <v>#VALUE!</v>
      </c>
      <c r="I2485" s="90" t="e">
        <f t="shared" si="2469"/>
        <v>#VALUE!</v>
      </c>
      <c r="J2485" s="90" t="e">
        <f t="shared" si="2469"/>
        <v>#VALUE!</v>
      </c>
      <c r="K2485" s="90" t="e">
        <f t="shared" si="2469"/>
        <v>#VALUE!</v>
      </c>
      <c r="L2485" s="90" t="e">
        <f t="shared" si="2469"/>
        <v>#VALUE!</v>
      </c>
      <c r="M2485" s="90" t="e">
        <f t="shared" si="2469"/>
        <v>#VALUE!</v>
      </c>
      <c r="N2485" s="90" t="e">
        <f t="shared" si="2469"/>
        <v>#VALUE!</v>
      </c>
      <c r="O2485" s="90" t="e">
        <f t="shared" si="2469"/>
        <v>#VALUE!</v>
      </c>
      <c r="P2485" s="90" t="e">
        <f t="shared" si="2469"/>
        <v>#VALUE!</v>
      </c>
      <c r="Q2485" s="90" t="e">
        <f t="shared" si="2469"/>
        <v>#VALUE!</v>
      </c>
      <c r="R2485" s="90" t="e">
        <f t="shared" si="2469"/>
        <v>#VALUE!</v>
      </c>
      <c r="S2485" s="90" t="e">
        <f t="shared" si="2469"/>
        <v>#VALUE!</v>
      </c>
      <c r="T2485" s="90" t="e">
        <f t="shared" si="2469"/>
        <v>#VALUE!</v>
      </c>
      <c r="U2485" s="90" t="e">
        <f t="shared" si="2469"/>
        <v>#VALUE!</v>
      </c>
      <c r="V2485" s="90" t="e">
        <f t="shared" si="2469"/>
        <v>#VALUE!</v>
      </c>
      <c r="W2485" s="90" t="e">
        <f t="shared" si="2469"/>
        <v>#VALUE!</v>
      </c>
      <c r="X2485" s="91" t="e">
        <f t="shared" si="2469"/>
        <v>#VALUE!</v>
      </c>
      <c r="Y2485" s="91" t="e">
        <f t="shared" si="2469"/>
        <v>#VALUE!</v>
      </c>
      <c r="Z2485" s="90" t="e">
        <f t="shared" si="2469"/>
        <v>#VALUE!</v>
      </c>
      <c r="AA2485" s="90" t="e">
        <f t="shared" si="2469"/>
        <v>#VALUE!</v>
      </c>
      <c r="AB2485" s="90">
        <v>0.42282348161354499</v>
      </c>
      <c r="AC2485" s="90">
        <v>2.9849784837027764</v>
      </c>
      <c r="AD2485" s="90">
        <v>1.1406829218943724</v>
      </c>
      <c r="AE2485" s="90" t="e">
        <f>+(AE1364-AA1364)*100/AA1364</f>
        <v>#VALUE!</v>
      </c>
      <c r="AF2485" s="90">
        <v>8.5070275090682497</v>
      </c>
      <c r="AG2485" s="90">
        <v>6.9097309995259284</v>
      </c>
      <c r="AH2485" s="90">
        <v>4.4916527883142257</v>
      </c>
      <c r="AI2485" s="90">
        <v>-9.8478401030835702E-2</v>
      </c>
      <c r="AJ2485" s="91" t="e">
        <f>+(AJ1364-AE1364)*100/AE1364</f>
        <v>#VALUE!</v>
      </c>
      <c r="AK2485" s="91">
        <v>-24.43808307183388</v>
      </c>
      <c r="AL2485" s="91">
        <v>-19.749682119335386</v>
      </c>
      <c r="AM2485" s="91">
        <v>-21.202505893503599</v>
      </c>
      <c r="AN2485" s="91">
        <v>-21.295809195318956</v>
      </c>
      <c r="AO2485" s="91" t="e">
        <f>+(AO1364-AJ1364)*100/AJ1364</f>
        <v>#VALUE!</v>
      </c>
      <c r="AP2485" s="91">
        <v>-1.895215898670239</v>
      </c>
      <c r="AQ2485" s="91">
        <v>-10.136422972453097</v>
      </c>
      <c r="AR2485" s="91">
        <v>-8.8436071234012203</v>
      </c>
      <c r="AS2485" s="91" t="e">
        <f>+(AS1364-AO1364)*100/AO1364</f>
        <v>#VALUE!</v>
      </c>
      <c r="AT2485" s="91">
        <v>14.156875641457662</v>
      </c>
      <c r="AU2485" s="91">
        <v>7.5622921064309034</v>
      </c>
      <c r="AV2485" s="91">
        <v>2.1152676250855706</v>
      </c>
      <c r="AW2485" s="91">
        <v>1.2215670599476944</v>
      </c>
      <c r="AX2485" s="91" t="e">
        <f>+(AX1364-AS1364)*100/AS1364</f>
        <v>#VALUE!</v>
      </c>
      <c r="AY2485" s="91"/>
      <c r="AZ2485" s="91">
        <v>10.226881864096857</v>
      </c>
      <c r="BA2485" s="91">
        <v>5.0278792696702759</v>
      </c>
      <c r="BB2485" s="91">
        <v>15.06352055505285</v>
      </c>
      <c r="BC2485" s="91">
        <v>7.9892291400788347</v>
      </c>
      <c r="BD2485" s="91">
        <v>18.979262831120817</v>
      </c>
      <c r="BE2485" s="91">
        <v>9.9680608999050158</v>
      </c>
      <c r="BF2485" s="91" t="e">
        <f>+(BF1364-AX1364)*100/AX1364</f>
        <v>#VALUE!</v>
      </c>
      <c r="BG2485" s="91">
        <v>11.060214066617288</v>
      </c>
      <c r="BH2485" s="91">
        <v>2.6233362917725289</v>
      </c>
      <c r="BI2485" s="91">
        <v>4.6534623735191101</v>
      </c>
      <c r="BJ2485" s="91">
        <v>-2.3662798739138027</v>
      </c>
      <c r="BK2485" s="91">
        <v>2.6628237075992334</v>
      </c>
      <c r="BL2485" s="91">
        <v>-6.9281265276022008</v>
      </c>
      <c r="BM2485" s="91">
        <v>4.5256725584969208</v>
      </c>
      <c r="BN2485" s="91">
        <v>-5.2285825774772912</v>
      </c>
      <c r="BO2485" s="91" t="e">
        <f>+(BO1364-BF1364)*100/BF1364</f>
        <v>#VALUE!</v>
      </c>
      <c r="BP2485" s="91">
        <v>9.9149452810078813</v>
      </c>
      <c r="BQ2485" s="91">
        <v>-3.1489941798521648</v>
      </c>
      <c r="BR2485" s="91">
        <v>-30.406453793624291</v>
      </c>
      <c r="BS2485" s="91">
        <v>-42.896702228351003</v>
      </c>
      <c r="BT2485" s="91">
        <v>-25.464672375208242</v>
      </c>
      <c r="BU2485" s="91">
        <v>-32.62019518189733</v>
      </c>
      <c r="BV2485" s="91">
        <v>-46.767894623568068</v>
      </c>
      <c r="BW2485" s="91">
        <v>-19.911453311030513</v>
      </c>
      <c r="BX2485" s="91">
        <v>-23.235216419572776</v>
      </c>
      <c r="BY2485" s="91">
        <v>-30.478351805559949</v>
      </c>
      <c r="BZ2485" s="90">
        <v>-20.611365471254292</v>
      </c>
      <c r="CA2485" s="91" t="e">
        <f>+(CA1364-BO1364)*100/BO1364</f>
        <v>#VALUE!</v>
      </c>
      <c r="CB2485" s="91">
        <v>20.806267696773311</v>
      </c>
      <c r="CC2485" s="91">
        <v>20.004180776983873</v>
      </c>
      <c r="CD2485" s="91">
        <v>3.3261129627653938</v>
      </c>
      <c r="CE2485" s="91">
        <v>6.5285726709268577</v>
      </c>
      <c r="CF2485" s="91">
        <v>7.6828180005011451</v>
      </c>
      <c r="CG2485" s="91">
        <v>-7.1526797432678322</v>
      </c>
      <c r="CH2485" s="91">
        <v>12.843613637616949</v>
      </c>
      <c r="CI2485" s="91">
        <v>7.4188202843097351</v>
      </c>
      <c r="CJ2485" s="90">
        <v>10.935904439282009</v>
      </c>
      <c r="CK2485" s="90">
        <v>7.6096837397612145</v>
      </c>
      <c r="CL2485" s="91" t="e">
        <f>+(CL1364-CA1364)*100/CA1364</f>
        <v>#VALUE!</v>
      </c>
      <c r="CM2485" s="91">
        <v>11.261350419526593</v>
      </c>
      <c r="CN2485" s="91">
        <v>16.855144993014399</v>
      </c>
      <c r="CO2485" s="91">
        <v>17.508857432567144</v>
      </c>
      <c r="CP2485" s="91">
        <v>33.295744651185565</v>
      </c>
      <c r="CQ2485" s="91">
        <v>17.711860412804199</v>
      </c>
      <c r="CR2485" s="91">
        <v>5.0657100585228489</v>
      </c>
      <c r="CS2485" s="91">
        <v>44.660042386758924</v>
      </c>
      <c r="CT2485" s="91">
        <v>29.936175111881589</v>
      </c>
      <c r="CU2485" s="91">
        <v>16.343789299573263</v>
      </c>
      <c r="CV2485" s="91">
        <v>33.964403074688356</v>
      </c>
      <c r="CW2485" s="91">
        <v>27.551755105045014</v>
      </c>
      <c r="CX2485" s="91">
        <v>28.237930462817307</v>
      </c>
      <c r="CY2485" s="91">
        <v>25.507847595505861</v>
      </c>
      <c r="CZ2485" s="91">
        <v>20.423619508902011</v>
      </c>
      <c r="DA2485" s="91" t="e">
        <f>+(DA1364-CL1364)*100/CL1364</f>
        <v>#VALUE!</v>
      </c>
      <c r="DB2485" s="90">
        <v>6.5112801442679134</v>
      </c>
      <c r="DC2485" s="90">
        <v>0.60319583405507493</v>
      </c>
      <c r="DD2485" s="90">
        <v>-5.1521266724487988</v>
      </c>
      <c r="DE2485" s="90">
        <v>-1.5588155629404352</v>
      </c>
      <c r="DF2485" s="90">
        <v>-7.0771543782900057</v>
      </c>
      <c r="DG2485" s="90">
        <v>-13.9906988173752</v>
      </c>
      <c r="DH2485" s="90">
        <v>1.0905371303168307</v>
      </c>
      <c r="DI2485" s="90">
        <v>-3.63091019322672</v>
      </c>
      <c r="DJ2485" s="90">
        <v>-9.5748648960128389</v>
      </c>
      <c r="DK2485" s="90">
        <v>0.10981665535559473</v>
      </c>
      <c r="DL2485" s="90">
        <v>-3.6558463744583238</v>
      </c>
      <c r="DM2485" s="90">
        <v>-9.3410688435820948</v>
      </c>
      <c r="DN2485" s="92" t="e">
        <f>+(DN1364-DA1364)*100/DA1364</f>
        <v>#VALUE!</v>
      </c>
      <c r="DO2485" s="90">
        <v>-9.3410688435820948</v>
      </c>
      <c r="DP2485" s="90">
        <v>12.002819944114835</v>
      </c>
      <c r="DQ2485" s="90">
        <v>7.9389747927264267</v>
      </c>
      <c r="DR2485" s="90">
        <v>6.810402037010201</v>
      </c>
      <c r="DS2485" s="90">
        <v>11.89605701270731</v>
      </c>
      <c r="DT2485" s="90">
        <v>7.6569493455482958</v>
      </c>
      <c r="DU2485" s="90">
        <v>7.795490475533315</v>
      </c>
      <c r="DV2485" s="93" t="e">
        <f>+(DV1364-DN1364)*100/DN1364</f>
        <v>#VALUE!</v>
      </c>
      <c r="DW2485" s="94" t="e">
        <f>+(DW1364-DN1364)*100/DN1364</f>
        <v>#VALUE!</v>
      </c>
      <c r="DX2485" s="95" t="e">
        <f>+(DX1364-DO1364)*100/DO1364</f>
        <v>#VALUE!</v>
      </c>
      <c r="DZ2485" s="90" t="e">
        <f>+(DZ1364-DW1364)*100/DW1364</f>
        <v>#VALUE!</v>
      </c>
      <c r="EC2485" s="90" t="e">
        <f>+(EC1364-DZ1364)*100/DZ1364</f>
        <v>#VALUE!</v>
      </c>
      <c r="EF2485" s="90" t="e">
        <f>+(EF1364-EC1364)*100/EC1364</f>
        <v>#VALUE!</v>
      </c>
      <c r="EI2485" s="90" t="e">
        <f>+(EI1364-EF1364)*100/EF1364</f>
        <v>#VALUE!</v>
      </c>
      <c r="EL2485" s="90" t="e">
        <f>+(EL1364-EI1364)*100/EI1364</f>
        <v>#VALUE!</v>
      </c>
      <c r="EO2485" s="90" t="e">
        <f>+(EO1364-EL1364)*100/EL1364</f>
        <v>#VALUE!</v>
      </c>
    </row>
    <row r="2486" spans="1:146" ht="15.5" hidden="1" x14ac:dyDescent="0.35">
      <c r="A2486" s="27" t="s">
        <v>758</v>
      </c>
      <c r="B2486" s="90" t="s">
        <v>136</v>
      </c>
      <c r="C2486" s="90">
        <f>([1]ZBEAC1!C1333-[1]ZBEAC1!B1333)*100/[1]ZBEAC1!B1333</f>
        <v>-8.7071240105541019</v>
      </c>
      <c r="D2486" s="90">
        <f>([1]ZBEAC1!D1333-[1]ZBEAC1!C1333)*100/[1]ZBEAC1!C1333</f>
        <v>1.9910083493898669</v>
      </c>
      <c r="E2486" s="90">
        <f>([1]ZBEAC1!E1333-[1]ZBEAC1!D1333)*100/[1]ZBEAC1!D1333</f>
        <v>36.070528967254404</v>
      </c>
      <c r="F2486" s="90">
        <f>([1]ZBEAC1!F1333-[1]ZBEAC1!E1333)*100/[1]ZBEAC1!E1333</f>
        <v>7.573815253609772</v>
      </c>
      <c r="G2486" s="90">
        <f>([1]ZBEAC1!G1333-[1]ZBEAC1!F1333)*100/[1]ZBEAC1!F1333</f>
        <v>-17.21736923278792</v>
      </c>
      <c r="H2486" s="90">
        <f>([1]ZBEAC1!H1333-[1]ZBEAC1!G1333)*100/[1]ZBEAC1!G1333</f>
        <v>-22.883520549618154</v>
      </c>
      <c r="I2486" s="90">
        <f>([1]ZBEAC1!I1333-[1]ZBEAC1!H1333)*100/[1]ZBEAC1!H1333</f>
        <v>85.851567817455262</v>
      </c>
      <c r="J2486" s="90">
        <f>([1]ZBEAC1!J1333-[1]ZBEAC1!I1333)*100/[1]ZBEAC1!I1333</f>
        <v>27.03825778589998</v>
      </c>
      <c r="K2486" s="90">
        <f>([1]ZBEAC1!K1333-[1]ZBEAC1!J1333)*100/[1]ZBEAC1!J1333</f>
        <v>20.912788457421758</v>
      </c>
      <c r="L2486" s="90">
        <f>([1]ZBEAC1!L1333-[1]ZBEAC1!K1333)*100/[1]ZBEAC1!K1333</f>
        <v>39.953826978641409</v>
      </c>
      <c r="M2486" s="90">
        <f>([1]ZBEAC1!M1333-[1]ZBEAC1!L1333)*100/[1]ZBEAC1!L1333</f>
        <v>-26.693434399657249</v>
      </c>
      <c r="N2486" s="90">
        <f>([1]ZBEAC1!N1333-[1]ZBEAC1!M1333)*100/[1]ZBEAC1!M1333</f>
        <v>7.6854758828719829</v>
      </c>
      <c r="O2486" s="90">
        <f>([1]ZBEAC1!O1333-[1]ZBEAC1!N1333)*100/[1]ZBEAC1!N1333</f>
        <v>92.067908277619992</v>
      </c>
      <c r="P2486" s="90">
        <f>([1]ZBEAC1!P1333-[1]ZBEAC1!O1333)*100/[1]ZBEAC1!O1333</f>
        <v>1.5039584054675117</v>
      </c>
      <c r="Q2486" s="90">
        <f>([1]ZBEAC1!Q1333-[1]ZBEAC1!P1333)*100/[1]ZBEAC1!P1333</f>
        <v>-4.7886478251935074</v>
      </c>
      <c r="R2486" s="90">
        <f>([1]ZBEAC1!R1333-[1]ZBEAC1!Q1333)*100/[1]ZBEAC1!Q1333</f>
        <v>0.77547791616235617</v>
      </c>
      <c r="S2486" s="90">
        <f>([1]ZBEAC1!S1333-[1]ZBEAC1!R1333)*100/[1]ZBEAC1!R1333</f>
        <v>29.929889969057019</v>
      </c>
      <c r="T2486" s="90">
        <f>([1]ZBEAC1!T1333-[1]ZBEAC1!S1333)*100/[1]ZBEAC1!S1333</f>
        <v>69.244823810572441</v>
      </c>
      <c r="U2486" s="90">
        <f>([1]ZBEAC1!U1333-[1]ZBEAC1!T1333)*100/[1]ZBEAC1!T1333</f>
        <v>43.559716811296305</v>
      </c>
      <c r="V2486" s="90">
        <f>([1]ZBEAC1!V1333-[1]ZBEAC1!U1333)*100/[1]ZBEAC1!U1333</f>
        <v>0.1571304164546859</v>
      </c>
      <c r="W2486" s="90">
        <f>([1]ZBEAC1!W1333-[1]ZBEAC1!V1333)*100/[1]ZBEAC1!V1333</f>
        <v>43.527178049205077</v>
      </c>
      <c r="X2486" s="91">
        <f>([1]ZBEAC1!X1333-[1]ZBEAC1!W1333)*100/[1]ZBEAC1!W1333</f>
        <v>-40.248056085828246</v>
      </c>
      <c r="Y2486" s="91">
        <f>([1]ZBEAC1!Y1333-[1]ZBEAC1!X1333)*100/[1]ZBEAC1!X1333</f>
        <v>32.453639837306234</v>
      </c>
      <c r="Z2486" s="90">
        <f>([1]ZBEAC1!Z1333-[1]ZBEAC1!Y1333)*100/[1]ZBEAC1!Y1333</f>
        <v>26.232102168021278</v>
      </c>
      <c r="AA2486" s="90">
        <f>([1]ZBEAC1!AA1333-[1]ZBEAC1!Z1333)*100/[1]ZBEAC1!Z1333</f>
        <v>5.6572537267638268</v>
      </c>
      <c r="AB2486" s="90">
        <v>-5.084908667660387</v>
      </c>
      <c r="AC2486" s="90">
        <v>-1.6881686668601257</v>
      </c>
      <c r="AD2486" s="90">
        <v>-3.6963116375921889</v>
      </c>
      <c r="AE2486" s="90">
        <f>([1]ZBEAC1!AE1333-[1]ZBEAC1!AA1333)*100/[1]ZBEAC1!AA1333</f>
        <v>-9.7807524825893104</v>
      </c>
      <c r="AF2486" s="90">
        <v>6.036788320825055</v>
      </c>
      <c r="AG2486" s="90">
        <v>-3.2784299891845718E-2</v>
      </c>
      <c r="AH2486" s="90">
        <v>-1.6369089979997209</v>
      </c>
      <c r="AI2486" s="90">
        <v>-8.5024794497450298</v>
      </c>
      <c r="AJ2486" s="91">
        <f>([1]ZBEAC1!AJ1333-[1]ZBEAC1!AE1333)*100/[1]ZBEAC1!AE1333</f>
        <v>-8.2131395559459115</v>
      </c>
      <c r="AK2486" s="91">
        <v>-44.122612601981942</v>
      </c>
      <c r="AL2486" s="91">
        <v>-34.577179431801007</v>
      </c>
      <c r="AM2486" s="91">
        <v>-36.860325817676866</v>
      </c>
      <c r="AN2486" s="91">
        <v>-37.016662365231952</v>
      </c>
      <c r="AO2486" s="91">
        <f>([1]ZBEAC1!AO1333-[1]ZBEAC1!AJ1333)*100/[1]ZBEAC1!AJ1333</f>
        <v>-45.640857857000796</v>
      </c>
      <c r="AP2486" s="91">
        <v>-29.156000657881464</v>
      </c>
      <c r="AQ2486" s="91">
        <v>-40.912548166540951</v>
      </c>
      <c r="AR2486" s="91">
        <v>-27.327486477613654</v>
      </c>
      <c r="AS2486" s="91">
        <f>([1]ZBEAC1!AS1333-[1]ZBEAC1!AO1333)*100/[1]ZBEAC1!AO1333</f>
        <v>-32.955525067996739</v>
      </c>
      <c r="AT2486" s="91">
        <v>11.640815066713534</v>
      </c>
      <c r="AU2486" s="91">
        <v>9.0071742910806165</v>
      </c>
      <c r="AV2486" s="91">
        <v>10.941384795952015</v>
      </c>
      <c r="AW2486" s="91">
        <v>7.0022654119316341</v>
      </c>
      <c r="AX2486" s="91">
        <f>([1]ZBEAC1!AX1333-[1]ZBEAC1!AS1333)*100/[1]ZBEAC1!AS1333</f>
        <v>10.387818339029391</v>
      </c>
      <c r="AY2486" s="91"/>
      <c r="AZ2486" s="91">
        <v>8.0303143582183658</v>
      </c>
      <c r="BA2486" s="91">
        <v>-10.75172335604681</v>
      </c>
      <c r="BB2486" s="91">
        <v>26.340300557164543</v>
      </c>
      <c r="BC2486" s="91">
        <v>11.137742071341656</v>
      </c>
      <c r="BD2486" s="91">
        <v>44.145506503501807</v>
      </c>
      <c r="BE2486" s="91">
        <v>28.352072141792355</v>
      </c>
      <c r="BF2486" s="91">
        <f>([1]ZBEAC1!BF1333-[1]ZBEAC1!AX1333)*100/[1]ZBEAC1!AX1333</f>
        <v>39.031034638822355</v>
      </c>
      <c r="BG2486" s="91">
        <v>-2.0328236704479585</v>
      </c>
      <c r="BH2486" s="91">
        <v>-21.239440259430399</v>
      </c>
      <c r="BI2486" s="91">
        <v>-8.3558738984696639</v>
      </c>
      <c r="BJ2486" s="91">
        <v>-24.415866407503639</v>
      </c>
      <c r="BK2486" s="91">
        <v>0.35920661697710787</v>
      </c>
      <c r="BL2486" s="91">
        <v>-18.308702463342478</v>
      </c>
      <c r="BM2486" s="91">
        <v>1.0821472083708004</v>
      </c>
      <c r="BN2486" s="91">
        <v>-17.588907967448716</v>
      </c>
      <c r="BO2486" s="91">
        <f>([1]ZBEAC1!BO1333-[1]ZBEAC1!BF1333)*100/[1]ZBEAC1!BF1333</f>
        <v>1.3272340229170556</v>
      </c>
      <c r="BP2486" s="91">
        <v>-3.1226779471714243</v>
      </c>
      <c r="BQ2486" s="91">
        <v>-16.205536364107164</v>
      </c>
      <c r="BR2486" s="91">
        <v>-57.910102942064668</v>
      </c>
      <c r="BS2486" s="91">
        <v>-85.806176412983973</v>
      </c>
      <c r="BT2486" s="91">
        <v>-46.097326108162711</v>
      </c>
      <c r="BU2486" s="91">
        <v>-60.635737904718063</v>
      </c>
      <c r="BV2486" s="91">
        <v>-82.942673287494287</v>
      </c>
      <c r="BW2486" s="91">
        <v>-31.628339381623636</v>
      </c>
      <c r="BX2486" s="91">
        <v>-38.658551261711366</v>
      </c>
      <c r="BY2486" s="91">
        <v>-48.570289094989846</v>
      </c>
      <c r="BZ2486" s="90">
        <v>-36.147835910538099</v>
      </c>
      <c r="CA2486" s="91">
        <f>([1]ZBEAC1!CA1333-[1]ZBEAC1!BO1333)*100/[1]ZBEAC1!BO1333</f>
        <v>-31.435652081010101</v>
      </c>
      <c r="CB2486" s="91">
        <v>23.370466362803043</v>
      </c>
      <c r="CC2486" s="91">
        <v>23.370466362803043</v>
      </c>
      <c r="CD2486" s="91">
        <v>-5.1204031522326128</v>
      </c>
      <c r="CE2486" s="91">
        <v>8.3306810730254099</v>
      </c>
      <c r="CF2486" s="91">
        <v>8.0698187787681359</v>
      </c>
      <c r="CG2486" s="91">
        <v>-19.35995311973144</v>
      </c>
      <c r="CH2486" s="91">
        <v>20.97213601314542</v>
      </c>
      <c r="CI2486" s="91">
        <v>13.022646702845869</v>
      </c>
      <c r="CJ2486" s="90">
        <v>12.520505870358267</v>
      </c>
      <c r="CK2486" s="90">
        <v>5.1036681663160106</v>
      </c>
      <c r="CL2486" s="91">
        <f>([1]ZBEAC1!CL1333-[1]ZBEAC1!CA1333)*100/[1]ZBEAC1!CA1333</f>
        <v>27.077943774392974</v>
      </c>
      <c r="CM2486" s="91">
        <v>0.74898722452234057</v>
      </c>
      <c r="CN2486" s="91">
        <v>22.489903683593592</v>
      </c>
      <c r="CO2486" s="91">
        <v>22.489903683593592</v>
      </c>
      <c r="CP2486" s="91">
        <v>59.790829767666636</v>
      </c>
      <c r="CQ2486" s="91">
        <v>24.01048625307731</v>
      </c>
      <c r="CR2486" s="91">
        <v>-5.6386333277164917</v>
      </c>
      <c r="CS2486" s="91">
        <v>90.713489049852654</v>
      </c>
      <c r="CT2486" s="91">
        <v>57.869433690802765</v>
      </c>
      <c r="CU2486" s="91">
        <v>27.545577193567247</v>
      </c>
      <c r="CV2486" s="91">
        <v>59.135454927452948</v>
      </c>
      <c r="CW2486" s="91">
        <v>43.899304492502111</v>
      </c>
      <c r="CX2486" s="91">
        <v>49.557307065759929</v>
      </c>
      <c r="CY2486" s="91">
        <v>43.000945611913288</v>
      </c>
      <c r="CZ2486" s="91">
        <v>36.903153270123404</v>
      </c>
      <c r="DA2486" s="91">
        <f>([1]ZBEAC1!DA1333-[1]ZBEAC1!CL1333)*100/[1]ZBEAC1!CL1333</f>
        <v>107.46204520294259</v>
      </c>
      <c r="DB2486" s="90">
        <v>-0.83676989382930844</v>
      </c>
      <c r="DC2486" s="90">
        <v>-11.602898940395336</v>
      </c>
      <c r="DD2486" s="90">
        <v>-22.478771721850578</v>
      </c>
      <c r="DE2486" s="90">
        <v>-16.727157547005429</v>
      </c>
      <c r="DF2486" s="90">
        <v>-25.967684302788118</v>
      </c>
      <c r="DG2486" s="90">
        <v>-36.077662891117718</v>
      </c>
      <c r="DH2486" s="90">
        <v>-14.629841582836404</v>
      </c>
      <c r="DI2486" s="90">
        <v>-22.031302962950676</v>
      </c>
      <c r="DJ2486" s="90">
        <v>-29.627089929459437</v>
      </c>
      <c r="DK2486" s="90">
        <v>-16.181387712388876</v>
      </c>
      <c r="DL2486" s="90">
        <v>-22.466339956182896</v>
      </c>
      <c r="DM2486" s="90">
        <v>-29.64625249444078</v>
      </c>
      <c r="DN2486" s="92">
        <f>([1]ZBEAC1!DN1333-[1]ZBEAC1!DA1333)*100/[1]ZBEAC1!DA1333</f>
        <v>-17.920724562262734</v>
      </c>
      <c r="DO2486" s="90">
        <v>-29.64625249444078</v>
      </c>
      <c r="DP2486" s="90">
        <v>6.2972670589927846</v>
      </c>
      <c r="DQ2486" s="90">
        <v>-3.2936873450428319</v>
      </c>
      <c r="DR2486" s="90">
        <v>-10.456427582475799</v>
      </c>
      <c r="DS2486" s="90">
        <v>6.1977619675433377</v>
      </c>
      <c r="DT2486" s="90">
        <v>-1.8980466159803302</v>
      </c>
      <c r="DU2486" s="90">
        <v>-1.7889749396180539</v>
      </c>
      <c r="DV2486" s="93">
        <f>([1]ZBEAC1!DV1333-[1]ZBEAC1!DN1333)*100/[1]ZBEAC1!DN1333</f>
        <v>-1.651669830420746</v>
      </c>
      <c r="DW2486" s="94">
        <f>([1]ZBEAC1!DW1333-[1]ZBEAC1!DN1333)*100/[1]ZBEAC1!DN1333</f>
        <v>-6.112711342767394</v>
      </c>
      <c r="DX2486" s="95">
        <f>([1]ZBEAC1!DX1333-[1]ZBEAC1!DO1333)*100/[1]ZBEAC1!DO1333</f>
        <v>7.5587884215373533</v>
      </c>
      <c r="DZ2486" s="90">
        <f>([1]ZBEAC1!DZ1333-[1]ZBEAC1!DW1333)*100/[1]ZBEAC1!DW1333</f>
        <v>-4.4568235257829247</v>
      </c>
      <c r="EC2486" s="90">
        <f>([1]ZBEAC1!EC1333-[1]ZBEAC1!DZ1333)*100/[1]ZBEAC1!DZ1333</f>
        <v>-4.4254975923260513</v>
      </c>
      <c r="EF2486" s="90">
        <f>([1]ZBEAC1!EF1333-[1]ZBEAC1!EC1333)*100/[1]ZBEAC1!EC1333</f>
        <v>-5.9170498265864282</v>
      </c>
      <c r="EI2486" s="90">
        <f>([1]ZBEAC1!EI1333-[1]ZBEAC1!EF1333)*100/[1]ZBEAC1!EF1333</f>
        <v>2.5751896378595531</v>
      </c>
      <c r="EL2486" s="90">
        <f>([1]ZBEAC1!EL1333-[1]ZBEAC1!EI1333)*100/[1]ZBEAC1!EI1333</f>
        <v>1.1730419208911429</v>
      </c>
      <c r="EO2486" s="90">
        <f>([1]ZBEAC1!EO1333-[1]ZBEAC1!EL1333)*100/[1]ZBEAC1!EL1333</f>
        <v>-0.22451122382667757</v>
      </c>
    </row>
    <row r="2487" spans="1:146" ht="15.5" hidden="1" x14ac:dyDescent="0.35">
      <c r="A2487" s="27" t="s">
        <v>759</v>
      </c>
      <c r="B2487" s="90" t="s">
        <v>136</v>
      </c>
      <c r="C2487" s="90">
        <f>([1]ZBEAC1!C1340-[1]ZBEAC1!B1340)*100/[1]ZBEAC1!B1340</f>
        <v>-8.1309736839053937</v>
      </c>
      <c r="D2487" s="90">
        <f>([1]ZBEAC1!D1340-[1]ZBEAC1!C1340)*100/[1]ZBEAC1!C1340</f>
        <v>-1.6341257854755935</v>
      </c>
      <c r="E2487" s="90">
        <f>([1]ZBEAC1!E1340-[1]ZBEAC1!D1340)*100/[1]ZBEAC1!D1340</f>
        <v>2.6562035783020868</v>
      </c>
      <c r="F2487" s="90">
        <f>([1]ZBEAC1!F1340-[1]ZBEAC1!E1340)*100/[1]ZBEAC1!E1340</f>
        <v>1.9428150079698063</v>
      </c>
      <c r="G2487" s="90">
        <f>([1]ZBEAC1!G1340-[1]ZBEAC1!F1340)*100/[1]ZBEAC1!F1340</f>
        <v>-4.005931299908271</v>
      </c>
      <c r="H2487" s="90">
        <f>([1]ZBEAC1!H1340-[1]ZBEAC1!G1340)*100/[1]ZBEAC1!G1340</f>
        <v>-8.6428096281067912</v>
      </c>
      <c r="I2487" s="90">
        <f>([1]ZBEAC1!I1340-[1]ZBEAC1!H1340)*100/[1]ZBEAC1!H1340</f>
        <v>13.840383681870273</v>
      </c>
      <c r="J2487" s="90">
        <f>([1]ZBEAC1!J1340-[1]ZBEAC1!I1340)*100/[1]ZBEAC1!I1340</f>
        <v>34.143659028708939</v>
      </c>
      <c r="K2487" s="90">
        <f>([1]ZBEAC1!K1340-[1]ZBEAC1!J1340)*100/[1]ZBEAC1!J1340</f>
        <v>9.9993102630753832</v>
      </c>
      <c r="L2487" s="90">
        <f>([1]ZBEAC1!L1340-[1]ZBEAC1!K1340)*100/[1]ZBEAC1!K1340</f>
        <v>12.809800229458286</v>
      </c>
      <c r="M2487" s="90">
        <f>([1]ZBEAC1!M1340-[1]ZBEAC1!L1340)*100/[1]ZBEAC1!L1340</f>
        <v>12.204709468861425</v>
      </c>
      <c r="N2487" s="90">
        <f>([1]ZBEAC1!N1340-[1]ZBEAC1!M1340)*100/[1]ZBEAC1!M1340</f>
        <v>6.5124791517297522</v>
      </c>
      <c r="O2487" s="90">
        <f>([1]ZBEAC1!O1340-[1]ZBEAC1!N1340)*100/[1]ZBEAC1!N1340</f>
        <v>4.394603835678093</v>
      </c>
      <c r="P2487" s="90">
        <f>([1]ZBEAC1!P1340-[1]ZBEAC1!O1340)*100/[1]ZBEAC1!O1340</f>
        <v>13.744585784210919</v>
      </c>
      <c r="Q2487" s="90">
        <f>([1]ZBEAC1!Q1340-[1]ZBEAC1!P1340)*100/[1]ZBEAC1!P1340</f>
        <v>3.8899668676729755</v>
      </c>
      <c r="R2487" s="90">
        <f>([1]ZBEAC1!R1340-[1]ZBEAC1!Q1340)*100/[1]ZBEAC1!Q1340</f>
        <v>7.7395471052705016</v>
      </c>
      <c r="S2487" s="90">
        <f>([1]ZBEAC1!S1340-[1]ZBEAC1!R1340)*100/[1]ZBEAC1!R1340</f>
        <v>1.6914218321474661</v>
      </c>
      <c r="T2487" s="90">
        <f>([1]ZBEAC1!T1340-[1]ZBEAC1!S1340)*100/[1]ZBEAC1!S1340</f>
        <v>10.615432438772316</v>
      </c>
      <c r="U2487" s="90">
        <f>([1]ZBEAC1!U1340-[1]ZBEAC1!T1340)*100/[1]ZBEAC1!T1340</f>
        <v>10.965791659726303</v>
      </c>
      <c r="V2487" s="90">
        <f>([1]ZBEAC1!V1340-[1]ZBEAC1!U1340)*100/[1]ZBEAC1!U1340</f>
        <v>13.444740384905684</v>
      </c>
      <c r="W2487" s="90">
        <f>([1]ZBEAC1!W1340-[1]ZBEAC1!V1340)*100/[1]ZBEAC1!V1340</f>
        <v>6.0897891427318722</v>
      </c>
      <c r="X2487" s="91">
        <f>([1]ZBEAC1!X1340-[1]ZBEAC1!W1340)*100/[1]ZBEAC1!W1340</f>
        <v>19.026158977979279</v>
      </c>
      <c r="Y2487" s="91">
        <f>([1]ZBEAC1!Y1340-[1]ZBEAC1!X1340)*100/[1]ZBEAC1!X1340</f>
        <v>1.3347144805326707</v>
      </c>
      <c r="Z2487" s="90">
        <f>([1]ZBEAC1!Z1340-[1]ZBEAC1!Y1340)*100/[1]ZBEAC1!Y1340</f>
        <v>12.130412934826238</v>
      </c>
      <c r="AA2487" s="90">
        <f>([1]ZBEAC1!AA1340-[1]ZBEAC1!Z1340)*100/[1]ZBEAC1!Z1340</f>
        <v>10.459447017755302</v>
      </c>
      <c r="AB2487" s="90">
        <v>10.770350625509636</v>
      </c>
      <c r="AC2487" s="90">
        <v>11.985804193253827</v>
      </c>
      <c r="AD2487" s="90">
        <v>10.457090812611334</v>
      </c>
      <c r="AE2487" s="90">
        <f>([1]ZBEAC1!AE1340-[1]ZBEAC1!AA1340)*100/[1]ZBEAC1!AA1340</f>
        <v>9.1746583776297559</v>
      </c>
      <c r="AF2487" s="90">
        <v>12.764967650659299</v>
      </c>
      <c r="AG2487" s="90">
        <v>18.333036086338826</v>
      </c>
      <c r="AH2487" s="90">
        <v>14.667959049982578</v>
      </c>
      <c r="AI2487" s="90">
        <v>13.789712533864437</v>
      </c>
      <c r="AJ2487" s="91">
        <f>([1]ZBEAC1!AJ1340-[1]ZBEAC1!AE1340)*100/[1]ZBEAC1!AE1340</f>
        <v>17.323534180942158</v>
      </c>
      <c r="AK2487" s="91">
        <v>0.74538523743207652</v>
      </c>
      <c r="AL2487" s="91">
        <v>-1.9100322867973014</v>
      </c>
      <c r="AM2487" s="91">
        <v>-2.3637682839850882</v>
      </c>
      <c r="AN2487" s="91">
        <v>-2.3813214898169801</v>
      </c>
      <c r="AO2487" s="91">
        <f>([1]ZBEAC1!AO1340-[1]ZBEAC1!AJ1340)*100/[1]ZBEAC1!AJ1340</f>
        <v>-0.81772668535535897</v>
      </c>
      <c r="AP2487" s="91">
        <v>18.071016573564872</v>
      </c>
      <c r="AQ2487" s="91">
        <v>10.850643650650699</v>
      </c>
      <c r="AR2487" s="91">
        <v>3.6910905400114946</v>
      </c>
      <c r="AS2487" s="91">
        <f>([1]ZBEAC1!AS1340-[1]ZBEAC1!AO1340)*100/[1]ZBEAC1!AO1340</f>
        <v>-9.4462138158055584</v>
      </c>
      <c r="AT2487" s="91">
        <v>15.488806585590943</v>
      </c>
      <c r="AU2487" s="91">
        <v>6.9074897018513832</v>
      </c>
      <c r="AV2487" s="91">
        <v>-1.8121827375479036</v>
      </c>
      <c r="AW2487" s="91">
        <v>-1.3507311997801639</v>
      </c>
      <c r="AX2487" s="91">
        <f>([1]ZBEAC1!AX1340-[1]ZBEAC1!AS1340)*100/[1]ZBEAC1!AS1340</f>
        <v>0.33684940313265638</v>
      </c>
      <c r="AY2487" s="91"/>
      <c r="AZ2487" s="91">
        <v>11.303396867209953</v>
      </c>
      <c r="BA2487" s="91">
        <v>12.761299218880286</v>
      </c>
      <c r="BB2487" s="91">
        <v>8.7162970021018857</v>
      </c>
      <c r="BC2487" s="91">
        <v>6.2170640867267677</v>
      </c>
      <c r="BD2487" s="91">
        <v>4.8052137588895256</v>
      </c>
      <c r="BE2487" s="91">
        <v>-0.38612150725869293</v>
      </c>
      <c r="BF2487" s="91">
        <f>([1]ZBEAC1!BF1340-[1]ZBEAC1!AX1340)*100/[1]ZBEAC1!AX1340</f>
        <v>5.788209341723352</v>
      </c>
      <c r="BG2487" s="91">
        <v>20.250309733353408</v>
      </c>
      <c r="BH2487" s="91">
        <v>19.372787701255543</v>
      </c>
      <c r="BI2487" s="91">
        <v>14.17634640573068</v>
      </c>
      <c r="BJ2487" s="91">
        <v>13.774102012416677</v>
      </c>
      <c r="BK2487" s="91">
        <v>4.3207493175285405</v>
      </c>
      <c r="BL2487" s="91">
        <v>1.2625351828097744</v>
      </c>
      <c r="BM2487" s="91">
        <v>7.0039962736908894</v>
      </c>
      <c r="BN2487" s="91">
        <v>3.6672100846439579</v>
      </c>
      <c r="BO2487" s="91">
        <f>([1]ZBEAC1!BO1340-[1]ZBEAC1!BF1340)*100/[1]ZBEAC1!BF1340</f>
        <v>9.9018117836131587</v>
      </c>
      <c r="BP2487" s="91">
        <v>19.378745191946749</v>
      </c>
      <c r="BQ2487" s="91">
        <v>6.0492090366276976</v>
      </c>
      <c r="BR2487" s="91">
        <v>-11.030408398757581</v>
      </c>
      <c r="BS2487" s="91">
        <v>-11.813470726395009</v>
      </c>
      <c r="BT2487" s="91">
        <v>-10.933394652767872</v>
      </c>
      <c r="BU2487" s="91">
        <v>-12.889256199483333</v>
      </c>
      <c r="BV2487" s="91">
        <v>-21.290524522904356</v>
      </c>
      <c r="BW2487" s="91">
        <v>-11.992257888912082</v>
      </c>
      <c r="BX2487" s="91">
        <v>-12.810910683408824</v>
      </c>
      <c r="BY2487" s="91">
        <v>-18.250394130073722</v>
      </c>
      <c r="BZ2487" s="90">
        <v>-10.113989516285198</v>
      </c>
      <c r="CA2487" s="91">
        <f>([1]ZBEAC1!CA1340-[1]ZBEAC1!BO1340)*100/[1]ZBEAC1!BO1340</f>
        <v>-9.2018573022909891</v>
      </c>
      <c r="CB2487" s="91">
        <v>19.472326724306861</v>
      </c>
      <c r="CC2487" s="91">
        <v>18.252980167048236</v>
      </c>
      <c r="CD2487" s="91">
        <v>7.7201383047408525</v>
      </c>
      <c r="CE2487" s="91">
        <v>9.9481756907561092</v>
      </c>
      <c r="CF2487" s="91">
        <v>7.4822582325825824</v>
      </c>
      <c r="CG2487" s="91">
        <v>-0.82636710310929817</v>
      </c>
      <c r="CH2487" s="91">
        <v>8.7026015677862461</v>
      </c>
      <c r="CI2487" s="91">
        <v>4.5639947988984959</v>
      </c>
      <c r="CJ2487" s="90">
        <v>10.128784378307282</v>
      </c>
      <c r="CK2487" s="90">
        <v>8.8861280258608453</v>
      </c>
      <c r="CL2487" s="91">
        <f>([1]ZBEAC1!CL1340-[1]ZBEAC1!CA1340)*100/[1]ZBEAC1!CA1340</f>
        <v>4.2882096822164915</v>
      </c>
      <c r="CM2487" s="91">
        <v>16.429841532000687</v>
      </c>
      <c r="CN2487" s="91">
        <v>13.594661744625691</v>
      </c>
      <c r="CO2487" s="91">
        <v>14.626636781650166</v>
      </c>
      <c r="CP2487" s="91">
        <v>17.961346697688825</v>
      </c>
      <c r="CQ2487" s="91">
        <v>14.066443356383916</v>
      </c>
      <c r="CR2487" s="91">
        <v>11.260997244574201</v>
      </c>
      <c r="CS2487" s="91">
        <v>17.096024320876065</v>
      </c>
      <c r="CT2487" s="91">
        <v>13.217494971804548</v>
      </c>
      <c r="CU2487" s="91">
        <v>9.6392686555694738</v>
      </c>
      <c r="CV2487" s="91">
        <v>18.762932992343941</v>
      </c>
      <c r="CW2487" s="91">
        <v>17.679033679389455</v>
      </c>
      <c r="CX2487" s="91">
        <v>15.321884624836777</v>
      </c>
      <c r="CY2487" s="91">
        <v>14.909899070265213</v>
      </c>
      <c r="CZ2487" s="91">
        <v>10.439724697498185</v>
      </c>
      <c r="DA2487" s="91">
        <f>([1]ZBEAC1!DA1340-[1]ZBEAC1!CL1340)*100/[1]ZBEAC1!CL1340</f>
        <v>12.261549491311632</v>
      </c>
      <c r="DB2487" s="90">
        <v>13.476710387379725</v>
      </c>
      <c r="DC2487" s="90">
        <v>12.173707908883326</v>
      </c>
      <c r="DD2487" s="90">
        <v>11.272303865318616</v>
      </c>
      <c r="DE2487" s="90">
        <v>14.886348422484167</v>
      </c>
      <c r="DF2487" s="90">
        <v>13.403519297600313</v>
      </c>
      <c r="DG2487" s="90">
        <v>9.9554745029824225</v>
      </c>
      <c r="DH2487" s="90">
        <v>18.134206514268296</v>
      </c>
      <c r="DI2487" s="90">
        <v>16.318368168599839</v>
      </c>
      <c r="DJ2487" s="90">
        <v>12.165291630668413</v>
      </c>
      <c r="DK2487" s="90">
        <v>17.767326206436731</v>
      </c>
      <c r="DL2487" s="90">
        <v>16.73223928098167</v>
      </c>
      <c r="DM2487" s="90">
        <v>12.667063039004709</v>
      </c>
      <c r="DN2487" s="92">
        <f>([1]ZBEAC1!DN1340-[1]ZBEAC1!DA1340)*100/[1]ZBEAC1!DA1340</f>
        <v>14.79642948527022</v>
      </c>
      <c r="DO2487" s="90">
        <v>12.667063039004709</v>
      </c>
      <c r="DP2487" s="90">
        <v>16.182436022530251</v>
      </c>
      <c r="DQ2487" s="90">
        <v>16.167487650236179</v>
      </c>
      <c r="DR2487" s="90">
        <v>18.496758359129597</v>
      </c>
      <c r="DS2487" s="90">
        <v>16.495035507638928</v>
      </c>
      <c r="DT2487" s="90">
        <v>15.368593021058309</v>
      </c>
      <c r="DU2487" s="90">
        <v>15.53091835007025</v>
      </c>
      <c r="DV2487" s="93">
        <f>([1]ZBEAC1!DV1340-[1]ZBEAC1!DN1340)*100/[1]ZBEAC1!DN1340</f>
        <v>17.572474084823227</v>
      </c>
      <c r="DW2487" s="94">
        <f>([1]ZBEAC1!DW1340-[1]ZBEAC1!DN1340)*100/[1]ZBEAC1!DN1340</f>
        <v>16.840312334173895</v>
      </c>
      <c r="DX2487" s="95">
        <f>([1]ZBEAC1!DX1340-[1]ZBEAC1!DO1340)*100/[1]ZBEAC1!DO1340</f>
        <v>12.245944182184655</v>
      </c>
      <c r="DZ2487" s="90">
        <f>([1]ZBEAC1!DZ1340-[1]ZBEAC1!DW1340)*100/[1]ZBEAC1!DW1340</f>
        <v>6.8309036728812984</v>
      </c>
      <c r="EC2487" s="90">
        <f>([1]ZBEAC1!EC1340-[1]ZBEAC1!DZ1340)*100/[1]ZBEAC1!DZ1340</f>
        <v>7.3483624824726572</v>
      </c>
      <c r="EF2487" s="90">
        <f>([1]ZBEAC1!EF1340-[1]ZBEAC1!EC1340)*100/[1]ZBEAC1!EC1340</f>
        <v>8.2121493011498643</v>
      </c>
      <c r="EI2487" s="90">
        <f>([1]ZBEAC1!EI1340-[1]ZBEAC1!EF1340)*100/[1]ZBEAC1!EF1340</f>
        <v>6.8791727427265572</v>
      </c>
      <c r="EL2487" s="90">
        <f>([1]ZBEAC1!EL1340-[1]ZBEAC1!EI1340)*100/[1]ZBEAC1!EI1340</f>
        <v>6.8309693617453489</v>
      </c>
      <c r="EO2487" s="90">
        <f>([1]ZBEAC1!EO1340-[1]ZBEAC1!EL1340)*100/[1]ZBEAC1!EL1340</f>
        <v>6.3906333906457258</v>
      </c>
    </row>
    <row r="2488" spans="1:146" ht="15.5" hidden="1" x14ac:dyDescent="0.35">
      <c r="A2488" s="56" t="s">
        <v>760</v>
      </c>
      <c r="B2488" s="90" t="s">
        <v>136</v>
      </c>
      <c r="C2488" s="90">
        <f t="shared" ref="C2488:AA2488" si="2470">+(C1580-B1580)*100/B1580</f>
        <v>-15.89266773599542</v>
      </c>
      <c r="D2488" s="90">
        <f t="shared" si="2470"/>
        <v>6.4613359294095507E-2</v>
      </c>
      <c r="E2488" s="90">
        <f t="shared" si="2470"/>
        <v>12.348983443395744</v>
      </c>
      <c r="F2488" s="90">
        <f t="shared" si="2470"/>
        <v>1.5375946029355623</v>
      </c>
      <c r="G2488" s="90">
        <f t="shared" si="2470"/>
        <v>-6.7531119997865288</v>
      </c>
      <c r="H2488" s="90">
        <f t="shared" si="2470"/>
        <v>-3.73599408345896</v>
      </c>
      <c r="I2488" s="90">
        <f t="shared" si="2470"/>
        <v>19.595979964937683</v>
      </c>
      <c r="J2488" s="90">
        <f t="shared" si="2470"/>
        <v>6.0936211299167891</v>
      </c>
      <c r="K2488" s="90">
        <f t="shared" si="2470"/>
        <v>5.5573592516109107</v>
      </c>
      <c r="L2488" s="90">
        <f t="shared" si="2470"/>
        <v>26.737807597517957</v>
      </c>
      <c r="M2488" s="90">
        <f t="shared" si="2470"/>
        <v>12.15820058403639</v>
      </c>
      <c r="N2488" s="90">
        <f t="shared" si="2470"/>
        <v>-14.871122164198734</v>
      </c>
      <c r="O2488" s="90">
        <f t="shared" si="2470"/>
        <v>9.6026716487771733</v>
      </c>
      <c r="P2488" s="90">
        <f t="shared" si="2470"/>
        <v>20.226760663095749</v>
      </c>
      <c r="Q2488" s="90">
        <f t="shared" si="2470"/>
        <v>2.5774651110894675</v>
      </c>
      <c r="R2488" s="90">
        <f t="shared" si="2470"/>
        <v>-6.9850049552211004</v>
      </c>
      <c r="S2488" s="90">
        <f t="shared" si="2470"/>
        <v>13.82358168083115</v>
      </c>
      <c r="T2488" s="90">
        <f t="shared" si="2470"/>
        <v>11.953077783498495</v>
      </c>
      <c r="U2488" s="90">
        <f t="shared" si="2470"/>
        <v>28.759250221234993</v>
      </c>
      <c r="V2488" s="90">
        <f t="shared" si="2470"/>
        <v>14.913686607380244</v>
      </c>
      <c r="W2488" s="90">
        <f t="shared" si="2470"/>
        <v>18.39688028329741</v>
      </c>
      <c r="X2488" s="91">
        <f t="shared" si="2470"/>
        <v>18.03013989881844</v>
      </c>
      <c r="Y2488" s="91">
        <f t="shared" si="2470"/>
        <v>10.685806958021015</v>
      </c>
      <c r="Z2488" s="90">
        <f t="shared" si="2470"/>
        <v>16.835958816600691</v>
      </c>
      <c r="AA2488" s="90">
        <f t="shared" si="2470"/>
        <v>23.282088558162645</v>
      </c>
      <c r="AB2488" s="90">
        <v>-8.2125236547350902</v>
      </c>
      <c r="AC2488" s="90">
        <v>-9.4317986647564407</v>
      </c>
      <c r="AD2488" s="90">
        <v>-7.8387362897757242</v>
      </c>
      <c r="AE2488" s="90">
        <f>+(AE1580-AA1580)*100/AA1580</f>
        <v>-0.12522784432654271</v>
      </c>
      <c r="AF2488" s="90">
        <v>2.1027048889144253</v>
      </c>
      <c r="AG2488" s="90">
        <v>2.0911982751575113</v>
      </c>
      <c r="AH2488" s="90">
        <v>3.7704506820554098</v>
      </c>
      <c r="AI2488" s="90">
        <v>3.2872697609400929</v>
      </c>
      <c r="AJ2488" s="91">
        <f>+(AJ1580-AE1580)*100/AE1580</f>
        <v>11.699689698581119</v>
      </c>
      <c r="AK2488" s="91">
        <v>-4.6956424211166468</v>
      </c>
      <c r="AL2488" s="91">
        <v>-15.221876819502899</v>
      </c>
      <c r="AM2488" s="91">
        <v>-11.136169018059547</v>
      </c>
      <c r="AN2488" s="91">
        <v>-11.130612073901771</v>
      </c>
      <c r="AO2488" s="91">
        <f>+(AO1580-AJ1580)*100/AJ1580</f>
        <v>-14.304413006204726</v>
      </c>
      <c r="AP2488" s="91">
        <v>9.6610988625061047</v>
      </c>
      <c r="AQ2488" s="91">
        <v>7.3021750496845703</v>
      </c>
      <c r="AR2488" s="91">
        <v>0.50706848017822337</v>
      </c>
      <c r="AS2488" s="91">
        <f>+(AS1580-AO1580)*100/AO1580</f>
        <v>-12.000082785796934</v>
      </c>
      <c r="AT2488" s="91">
        <v>1.8291750945033001</v>
      </c>
      <c r="AU2488" s="91">
        <v>-13.287293889609165</v>
      </c>
      <c r="AV2488" s="91">
        <v>-11.577903928216333</v>
      </c>
      <c r="AW2488" s="91">
        <v>-12.075053708082068</v>
      </c>
      <c r="AX2488" s="91">
        <f>+(AX1580-AS1580)*100/AS1580</f>
        <v>-10.656776238400985</v>
      </c>
      <c r="AY2488" s="91"/>
      <c r="AZ2488" s="91">
        <v>1.8003502235671951</v>
      </c>
      <c r="BA2488" s="91">
        <v>2.9376895939050272</v>
      </c>
      <c r="BB2488" s="91">
        <v>-6.0014192241730475</v>
      </c>
      <c r="BC2488" s="91">
        <v>-6.0012987552155792</v>
      </c>
      <c r="BD2488" s="91">
        <v>-7.4184433631829885</v>
      </c>
      <c r="BE2488" s="91">
        <v>-7.4181337201435298</v>
      </c>
      <c r="BF2488" s="91">
        <f>+(BF1580-AX1580)*100/AX1580</f>
        <v>-3.9108227048984534</v>
      </c>
      <c r="BG2488" s="91">
        <v>1.2315989846211797</v>
      </c>
      <c r="BH2488" s="91">
        <v>0.81327951728109227</v>
      </c>
      <c r="BI2488" s="91">
        <v>3.5889769258874775</v>
      </c>
      <c r="BJ2488" s="91">
        <v>3.1739865190910277</v>
      </c>
      <c r="BK2488" s="91">
        <v>-3.4911779123308806</v>
      </c>
      <c r="BL2488" s="91">
        <v>-3.9464869642725486</v>
      </c>
      <c r="BM2488" s="91">
        <v>-2.640913110925259</v>
      </c>
      <c r="BN2488" s="91">
        <v>-3.1749201585643365</v>
      </c>
      <c r="BO2488" s="91">
        <f>+(BO1580-BF1580)*100/BF1580</f>
        <v>5.7309928215266837</v>
      </c>
      <c r="BP2488" s="91">
        <v>6.7048263230879712</v>
      </c>
      <c r="BQ2488" s="91">
        <v>6.5482043088379838</v>
      </c>
      <c r="BR2488" s="91">
        <v>8.318532122022507</v>
      </c>
      <c r="BS2488" s="91">
        <v>9.3515553899515425</v>
      </c>
      <c r="BT2488" s="91">
        <v>-6.4283615418185143</v>
      </c>
      <c r="BU2488" s="91">
        <v>-6.5299024495379605</v>
      </c>
      <c r="BV2488" s="91">
        <v>-8.2439626119066407</v>
      </c>
      <c r="BW2488" s="91">
        <v>-6.0095232471352151</v>
      </c>
      <c r="BX2488" s="91">
        <v>-6.0088421212714973</v>
      </c>
      <c r="BY2488" s="91">
        <v>-7.5652843495163173</v>
      </c>
      <c r="BZ2488" s="90">
        <v>-6.1634778488732964</v>
      </c>
      <c r="CA2488" s="91">
        <f>+(CA1580-BO1580)*100/BO1580</f>
        <v>-5.3864497846752855</v>
      </c>
      <c r="CB2488" s="91">
        <v>3.0373494396198786</v>
      </c>
      <c r="CC2488" s="91">
        <v>2.4150989313394682</v>
      </c>
      <c r="CD2488" s="91">
        <v>2.9197115119139037</v>
      </c>
      <c r="CE2488" s="91">
        <v>-1.1244979717529602</v>
      </c>
      <c r="CF2488" s="91">
        <v>6.2076321040285594</v>
      </c>
      <c r="CG2488" s="91">
        <v>5.9368047048878676</v>
      </c>
      <c r="CH2488" s="91">
        <v>3.9070057486453624</v>
      </c>
      <c r="CI2488" s="91">
        <v>3.905068276317929</v>
      </c>
      <c r="CJ2488" s="90">
        <v>5.8263429188385691</v>
      </c>
      <c r="CK2488" s="90">
        <v>6.060329054618574</v>
      </c>
      <c r="CL2488" s="91">
        <f>+(CL1580-CA1580)*100/CA1580</f>
        <v>3.7341395465537981</v>
      </c>
      <c r="CM2488" s="91">
        <v>4.9309641562235162</v>
      </c>
      <c r="CN2488" s="91">
        <v>5.114222490577049</v>
      </c>
      <c r="CO2488" s="91">
        <v>5.2020107221016598</v>
      </c>
      <c r="CP2488" s="91">
        <v>5.0747292683826277</v>
      </c>
      <c r="CQ2488" s="91">
        <v>4.6996359729242458</v>
      </c>
      <c r="CR2488" s="91">
        <v>4.3581027526263734</v>
      </c>
      <c r="CS2488" s="91">
        <v>7.6858606514959984</v>
      </c>
      <c r="CT2488" s="91">
        <v>5.7017508048406134</v>
      </c>
      <c r="CU2488" s="91">
        <v>5.4120711675511775</v>
      </c>
      <c r="CV2488" s="91">
        <v>13.195420406525903</v>
      </c>
      <c r="CW2488" s="91">
        <v>12.111633230377478</v>
      </c>
      <c r="CX2488" s="91">
        <v>13.343174599798342</v>
      </c>
      <c r="CY2488" s="91">
        <v>12.497851734674223</v>
      </c>
      <c r="CZ2488" s="91">
        <v>11.374704200929987</v>
      </c>
      <c r="DA2488" s="91">
        <f>+(DA1580-CL1580)*100/CL1580</f>
        <v>18.499331716638832</v>
      </c>
      <c r="DB2488" s="90">
        <v>3.954274384462372</v>
      </c>
      <c r="DC2488" s="90">
        <v>2.6129792481323264</v>
      </c>
      <c r="DD2488" s="90">
        <v>2.306842104762524</v>
      </c>
      <c r="DE2488" s="90">
        <v>1.375427250596265</v>
      </c>
      <c r="DF2488" s="90">
        <v>-0.3718230084165276</v>
      </c>
      <c r="DG2488" s="90">
        <v>-2.5416058239770782</v>
      </c>
      <c r="DH2488" s="90">
        <v>1.2517490237435918</v>
      </c>
      <c r="DI2488" s="90">
        <v>-0.18280453569652447</v>
      </c>
      <c r="DJ2488" s="90">
        <v>-2.6875107635419022</v>
      </c>
      <c r="DK2488" s="90">
        <v>1.6581509729477151</v>
      </c>
      <c r="DL2488" s="90">
        <v>5.9460922932843545E-2</v>
      </c>
      <c r="DM2488" s="90">
        <v>-1.8981173122771624</v>
      </c>
      <c r="DN2488" s="92">
        <f>+(DN1580-DA1580)*100/DA1580</f>
        <v>10.73841755331239</v>
      </c>
      <c r="DO2488" s="90">
        <v>-1.8981173122771624</v>
      </c>
      <c r="DP2488" s="90">
        <v>9.7820028670505401</v>
      </c>
      <c r="DQ2488" s="90">
        <v>9.342404984984471</v>
      </c>
      <c r="DR2488" s="90">
        <v>19.07166892198282</v>
      </c>
      <c r="DS2488" s="90">
        <v>5.5995255178916628</v>
      </c>
      <c r="DT2488" s="90">
        <v>4.8192867318245414</v>
      </c>
      <c r="DU2488" s="90">
        <v>4.5644026641111823</v>
      </c>
      <c r="DV2488" s="93">
        <f>+(DV1580-DN1580)*100/DN1580</f>
        <v>4.7207310942251812</v>
      </c>
      <c r="DW2488" s="94">
        <f>+(DW1580-DN1580)*100/DN1580</f>
        <v>3.2988310846749749</v>
      </c>
      <c r="DX2488" s="95">
        <f>+(DX1580-DO1580)*100/DO1580</f>
        <v>20.68810956735085</v>
      </c>
      <c r="DZ2488" s="90">
        <f>+(DZ1580-DW1580)*100/DW1580</f>
        <v>-0.10843118374640878</v>
      </c>
      <c r="EC2488" s="90">
        <f>+(EC1580-DZ1580)*100/DZ1580</f>
        <v>5.1703522897177292</v>
      </c>
      <c r="EF2488" s="90">
        <f>+(EF1580-EC1580)*100/EC1580</f>
        <v>3.2528185543243557</v>
      </c>
      <c r="EI2488" s="90">
        <f>+(EI1580-EF1580)*100/EF1580</f>
        <v>1.8710993754454266</v>
      </c>
      <c r="EL2488" s="90">
        <f>+(EL1580-EI1580)*100/EI1580</f>
        <v>2.2072134744995386</v>
      </c>
      <c r="EO2488" s="90">
        <f>+(EO1580-EL1580)*100/EL1580</f>
        <v>1.5364860392658426</v>
      </c>
    </row>
    <row r="2489" spans="1:146" ht="15.5" hidden="1" x14ac:dyDescent="0.35">
      <c r="A2489" s="27" t="s">
        <v>761</v>
      </c>
      <c r="B2489" s="90" t="s">
        <v>136</v>
      </c>
      <c r="C2489" s="90">
        <f>([1]ZBEAC1!C1564-[1]ZBEAC1!B1564)*100/[1]ZBEAC1!B1564</f>
        <v>3.1660554427142169</v>
      </c>
      <c r="D2489" s="90">
        <f>([1]ZBEAC1!D1564-[1]ZBEAC1!C1564)*100/[1]ZBEAC1!C1564</f>
        <v>3.6426550467952308</v>
      </c>
      <c r="E2489" s="90">
        <f>([1]ZBEAC1!E1564-[1]ZBEAC1!D1564)*100/[1]ZBEAC1!D1564</f>
        <v>8.8868084986627842</v>
      </c>
      <c r="F2489" s="90">
        <f>([1]ZBEAC1!F1564-[1]ZBEAC1!E1564)*100/[1]ZBEAC1!E1564</f>
        <v>5.4903371839216479</v>
      </c>
      <c r="G2489" s="90">
        <f>([1]ZBEAC1!G1564-[1]ZBEAC1!F1564)*100/[1]ZBEAC1!F1564</f>
        <v>0.49666196973034099</v>
      </c>
      <c r="H2489" s="90">
        <f>([1]ZBEAC1!H1564-[1]ZBEAC1!G1564)*100/[1]ZBEAC1!G1564</f>
        <v>-1.5236601745942353</v>
      </c>
      <c r="I2489" s="90">
        <f>([1]ZBEAC1!I1564-[1]ZBEAC1!H1564)*100/[1]ZBEAC1!H1564</f>
        <v>16.939315214221189</v>
      </c>
      <c r="J2489" s="90">
        <f>([1]ZBEAC1!J1564-[1]ZBEAC1!I1564)*100/[1]ZBEAC1!I1564</f>
        <v>8.1807037369201012</v>
      </c>
      <c r="K2489" s="90">
        <f>([1]ZBEAC1!K1564-[1]ZBEAC1!J1564)*100/[1]ZBEAC1!J1564</f>
        <v>2.5470198041710406</v>
      </c>
      <c r="L2489" s="90">
        <f>([1]ZBEAC1!L1564-[1]ZBEAC1!K1564)*100/[1]ZBEAC1!K1564</f>
        <v>19.657996891261632</v>
      </c>
      <c r="M2489" s="90">
        <f>([1]ZBEAC1!M1564-[1]ZBEAC1!L1564)*100/[1]ZBEAC1!L1564</f>
        <v>13.200231363944567</v>
      </c>
      <c r="N2489" s="90">
        <f>([1]ZBEAC1!N1564-[1]ZBEAC1!M1564)*100/[1]ZBEAC1!M1564</f>
        <v>-10.920662978287844</v>
      </c>
      <c r="O2489" s="90">
        <f>([1]ZBEAC1!O1564-[1]ZBEAC1!N1564)*100/[1]ZBEAC1!N1564</f>
        <v>4.5898587915862761</v>
      </c>
      <c r="P2489" s="90">
        <f>([1]ZBEAC1!P1564-[1]ZBEAC1!O1564)*100/[1]ZBEAC1!O1564</f>
        <v>17.876104962704204</v>
      </c>
      <c r="Q2489" s="90">
        <f>([1]ZBEAC1!Q1564-[1]ZBEAC1!P1564)*100/[1]ZBEAC1!P1564</f>
        <v>2.5139271539276926</v>
      </c>
      <c r="R2489" s="90">
        <f>([1]ZBEAC1!R1564-[1]ZBEAC1!Q1564)*100/[1]ZBEAC1!Q1564</f>
        <v>-7.5561066920369253</v>
      </c>
      <c r="S2489" s="90">
        <f>([1]ZBEAC1!S1564-[1]ZBEAC1!R1564)*100/[1]ZBEAC1!R1564</f>
        <v>5.3531888327787964</v>
      </c>
      <c r="T2489" s="90">
        <f>([1]ZBEAC1!T1564-[1]ZBEAC1!S1564)*100/[1]ZBEAC1!S1564</f>
        <v>14.442818623491755</v>
      </c>
      <c r="U2489" s="90">
        <f>([1]ZBEAC1!U1564-[1]ZBEAC1!T1564)*100/[1]ZBEAC1!T1564</f>
        <v>17.86867327408687</v>
      </c>
      <c r="V2489" s="90">
        <f>([1]ZBEAC1!V1564-[1]ZBEAC1!U1564)*100/[1]ZBEAC1!U1564</f>
        <v>8.9623340078516005</v>
      </c>
      <c r="W2489" s="90">
        <f>([1]ZBEAC1!W1564-[1]ZBEAC1!V1564)*100/[1]ZBEAC1!V1564</f>
        <v>15.243801364908471</v>
      </c>
      <c r="X2489" s="91">
        <f>([1]ZBEAC1!X1564-[1]ZBEAC1!W1564)*100/[1]ZBEAC1!W1564</f>
        <v>-6.2134511610674954</v>
      </c>
      <c r="Y2489" s="91">
        <f>([1]ZBEAC1!Y1564-[1]ZBEAC1!X1564)*100/[1]ZBEAC1!X1564</f>
        <v>15.073079020211818</v>
      </c>
      <c r="Z2489" s="90">
        <f>([1]ZBEAC1!Z1564-[1]ZBEAC1!Y1564)*100/[1]ZBEAC1!Y1564</f>
        <v>11.579727319897016</v>
      </c>
      <c r="AA2489" s="90">
        <f>([1]ZBEAC1!AA1564-[1]ZBEAC1!Z1564)*100/[1]ZBEAC1!Z1564</f>
        <v>18.221679331615594</v>
      </c>
      <c r="AB2489" s="90">
        <v>6.5918199891806539</v>
      </c>
      <c r="AC2489" s="90">
        <v>1.9847096604323273</v>
      </c>
      <c r="AD2489" s="90">
        <v>2.6661634010071866</v>
      </c>
      <c r="AE2489" s="90">
        <f>([1]ZBEAC1!AE1564-[1]ZBEAC1!AA1564)*100/[1]ZBEAC1!AA1564</f>
        <v>10.74065154098872</v>
      </c>
      <c r="AF2489" s="90">
        <v>-1.9055601353127434</v>
      </c>
      <c r="AG2489" s="90">
        <v>0.44599142441098544</v>
      </c>
      <c r="AH2489" s="90">
        <v>-3.5087100517401706</v>
      </c>
      <c r="AI2489" s="90">
        <v>-1.562876989295813</v>
      </c>
      <c r="AJ2489" s="91">
        <f>([1]ZBEAC1!AJ1564-[1]ZBEAC1!AE1564)*100/[1]ZBEAC1!AE1564</f>
        <v>13.42461591893646</v>
      </c>
      <c r="AK2489" s="91">
        <v>-2.4064550545055501</v>
      </c>
      <c r="AL2489" s="91">
        <v>-0.59879099366082</v>
      </c>
      <c r="AM2489" s="91">
        <v>-1.7580437948019749</v>
      </c>
      <c r="AN2489" s="91">
        <v>-1.7509316118482099</v>
      </c>
      <c r="AO2489" s="91">
        <f>([1]ZBEAC1!AO1564-[1]ZBEAC1!AJ1564)*100/[1]ZBEAC1!AJ1564</f>
        <v>-6.1504792920108411</v>
      </c>
      <c r="AP2489" s="91">
        <v>5.0234974918296844</v>
      </c>
      <c r="AQ2489" s="91">
        <v>3.4235410565072999</v>
      </c>
      <c r="AR2489" s="91">
        <v>0.76041252768278811</v>
      </c>
      <c r="AS2489" s="91">
        <f>([1]ZBEAC1!AS1564-[1]ZBEAC1!AO1564)*100/[1]ZBEAC1!AO1564</f>
        <v>-1.9342302952987385</v>
      </c>
      <c r="AT2489" s="91">
        <v>-2.7016848647940037</v>
      </c>
      <c r="AU2489" s="91">
        <v>-8.2502819742732232</v>
      </c>
      <c r="AV2489" s="91">
        <v>-6.2797594982827496</v>
      </c>
      <c r="AW2489" s="91">
        <v>-4.8448664289450205</v>
      </c>
      <c r="AX2489" s="91">
        <f>([1]ZBEAC1!AX1564-[1]ZBEAC1!AS1564)*100/[1]ZBEAC1!AS1564</f>
        <v>-2.3992125639758748</v>
      </c>
      <c r="AY2489" s="91"/>
      <c r="AZ2489" s="91">
        <v>3.5586395959309631</v>
      </c>
      <c r="BA2489" s="91">
        <v>5.2355324014335087</v>
      </c>
      <c r="BB2489" s="91">
        <v>-2.4881481345743084</v>
      </c>
      <c r="BC2489" s="91">
        <v>-2.4889637920504328</v>
      </c>
      <c r="BD2489" s="91">
        <v>-3.3530364839991429</v>
      </c>
      <c r="BE2489" s="91">
        <v>-3.3530364839991429</v>
      </c>
      <c r="BF2489" s="91">
        <f>([1]ZBEAC1!BF1564-[1]ZBEAC1!AX1564)*100/[1]ZBEAC1!AX1564</f>
        <v>-2.0498043804218615</v>
      </c>
      <c r="BG2489" s="91">
        <v>0.43777168065638117</v>
      </c>
      <c r="BH2489" s="91">
        <v>0.63176328529832171</v>
      </c>
      <c r="BI2489" s="91">
        <v>3.6627304603101392</v>
      </c>
      <c r="BJ2489" s="91">
        <v>3.4303652873328949</v>
      </c>
      <c r="BK2489" s="91">
        <v>-0.15391763257502614</v>
      </c>
      <c r="BL2489" s="91">
        <v>-0.49111551231793044</v>
      </c>
      <c r="BM2489" s="91">
        <v>0.14748749079640497</v>
      </c>
      <c r="BN2489" s="91">
        <v>-0.15029906877541591</v>
      </c>
      <c r="BO2489" s="91">
        <f>([1]ZBEAC1!BO1564-[1]ZBEAC1!BF1564)*100/[1]ZBEAC1!BF1564</f>
        <v>8.9569277863685777</v>
      </c>
      <c r="BP2489" s="91">
        <v>6.4016464516572782</v>
      </c>
      <c r="BQ2489" s="91">
        <v>9.3003191098209879</v>
      </c>
      <c r="BR2489" s="91">
        <v>8.7002739745013624</v>
      </c>
      <c r="BS2489" s="91">
        <v>10.690602626246729</v>
      </c>
      <c r="BT2489" s="91">
        <v>-5.2078151292827934</v>
      </c>
      <c r="BU2489" s="91">
        <v>-5.3513596734480791</v>
      </c>
      <c r="BV2489" s="91">
        <v>-6.0041734076531297</v>
      </c>
      <c r="BW2489" s="91">
        <v>-3.6316049135176032</v>
      </c>
      <c r="BX2489" s="91">
        <v>-3.6306419303005795</v>
      </c>
      <c r="BY2489" s="91">
        <v>-4.1703883846562464</v>
      </c>
      <c r="BZ2489" s="90">
        <v>-3.401312996066097</v>
      </c>
      <c r="CA2489" s="91">
        <f>([1]ZBEAC1!CA1564-[1]ZBEAC1!BO1564)*100/[1]ZBEAC1!BO1564</f>
        <v>0.4335961249680248</v>
      </c>
      <c r="CB2489" s="91">
        <v>-1.7593783524672146</v>
      </c>
      <c r="CC2489" s="91">
        <v>-2.3826188519931879</v>
      </c>
      <c r="CD2489" s="91">
        <v>-0.91633309363231119</v>
      </c>
      <c r="CE2489" s="91">
        <v>1.5986708974685446</v>
      </c>
      <c r="CF2489" s="91">
        <v>1.4604110730730078</v>
      </c>
      <c r="CG2489" s="91">
        <v>1.1505353839889094</v>
      </c>
      <c r="CH2489" s="91">
        <v>-0.53987137749426817</v>
      </c>
      <c r="CI2489" s="91">
        <v>-0.68205408350227759</v>
      </c>
      <c r="CJ2489" s="90">
        <v>1.8179683309182946</v>
      </c>
      <c r="CK2489" s="90">
        <v>1.6838110920835392</v>
      </c>
      <c r="CL2489" s="91">
        <f>([1]ZBEAC1!CL1564-[1]ZBEAC1!CA1564)*100/[1]ZBEAC1!CA1564</f>
        <v>7.224977747314508</v>
      </c>
      <c r="CM2489" s="91">
        <v>3.8267863309010792</v>
      </c>
      <c r="CN2489" s="91">
        <v>0.95131819759421543</v>
      </c>
      <c r="CO2489" s="91">
        <v>1.0674180549948853</v>
      </c>
      <c r="CP2489" s="91">
        <v>1.2271459238295315</v>
      </c>
      <c r="CQ2489" s="91">
        <v>1.0669185305713103</v>
      </c>
      <c r="CR2489" s="91">
        <v>0.43559357229064366</v>
      </c>
      <c r="CS2489" s="91">
        <v>4.039325821059756</v>
      </c>
      <c r="CT2489" s="91">
        <v>1.8664398048662707</v>
      </c>
      <c r="CU2489" s="91">
        <v>1.3459686389727377</v>
      </c>
      <c r="CV2489" s="91">
        <v>10.188151544232532</v>
      </c>
      <c r="CW2489" s="91">
        <v>8.724154677009448</v>
      </c>
      <c r="CX2489" s="91">
        <v>9.3291645236255167</v>
      </c>
      <c r="CY2489" s="91">
        <v>8.1228845501421763</v>
      </c>
      <c r="CZ2489" s="91">
        <v>6.4321425901350215</v>
      </c>
      <c r="DA2489" s="91">
        <f>([1]ZBEAC1!DA1564-[1]ZBEAC1!CL1564)*100/[1]ZBEAC1!CL1564</f>
        <v>18.70129805021126</v>
      </c>
      <c r="DB2489" s="90">
        <v>5.0327512422361211</v>
      </c>
      <c r="DC2489" s="90">
        <v>3.2368080698844297</v>
      </c>
      <c r="DD2489" s="90">
        <v>2.9166724180083983</v>
      </c>
      <c r="DE2489" s="90">
        <v>0.51324634843292349</v>
      </c>
      <c r="DF2489" s="90">
        <v>-1.7776514878105949</v>
      </c>
      <c r="DG2489" s="90">
        <v>-4.5223541802654363</v>
      </c>
      <c r="DH2489" s="90">
        <v>3.851919307018091E-2</v>
      </c>
      <c r="DI2489" s="90">
        <v>-1.7734098858269309</v>
      </c>
      <c r="DJ2489" s="90">
        <v>-5.0111153132665942</v>
      </c>
      <c r="DK2489" s="90">
        <v>0.57522598972586025</v>
      </c>
      <c r="DL2489" s="90">
        <v>-1.5072172692252077</v>
      </c>
      <c r="DM2489" s="90">
        <v>-3.9770377731008164</v>
      </c>
      <c r="DN2489" s="92">
        <f>([1]ZBEAC1!DN1564-[1]ZBEAC1!DA1564)*100/[1]ZBEAC1!DA1564</f>
        <v>10.99102584342323</v>
      </c>
      <c r="DO2489" s="90">
        <v>-3.9770377731008164</v>
      </c>
      <c r="DP2489" s="90">
        <v>3.4660141259371393</v>
      </c>
      <c r="DQ2489" s="90">
        <v>3.5059012623220807</v>
      </c>
      <c r="DR2489" s="90">
        <v>15.834722228816979</v>
      </c>
      <c r="DS2489" s="90">
        <v>-1.4850532428339884</v>
      </c>
      <c r="DT2489" s="90">
        <v>-1.9390610464075924</v>
      </c>
      <c r="DU2489" s="90">
        <v>-1.0750723954485144</v>
      </c>
      <c r="DV2489" s="93">
        <f>([1]ZBEAC1!DV1564-[1]ZBEAC1!DN1564)*100/[1]ZBEAC1!DN1564</f>
        <v>-1.2986835079556485</v>
      </c>
      <c r="DW2489" s="94">
        <f>([1]ZBEAC1!DW1564-[1]ZBEAC1!DN1564)*100/[1]ZBEAC1!DN1564</f>
        <v>-2.7841556465084594</v>
      </c>
      <c r="DX2489" s="95">
        <f>([1]ZBEAC1!DX1564-[1]ZBEAC1!DO1564)*100/[1]ZBEAC1!DO1564</f>
        <v>16.44387981008947</v>
      </c>
      <c r="DZ2489" s="90">
        <f>([1]ZBEAC1!DZ1564-[1]ZBEAC1!DW1564)*100/[1]ZBEAC1!DW1564</f>
        <v>0.9886830745006403</v>
      </c>
      <c r="EC2489" s="90">
        <f>([1]ZBEAC1!EC1564-[1]ZBEAC1!DZ1564)*100/[1]ZBEAC1!DZ1564</f>
        <v>4.2389707572422566</v>
      </c>
      <c r="EF2489" s="90">
        <f>([1]ZBEAC1!EF1564-[1]ZBEAC1!EC1564)*100/[1]ZBEAC1!EC1564</f>
        <v>2.3048679268787073</v>
      </c>
      <c r="EI2489" s="90">
        <f>([1]ZBEAC1!EI1564-[1]ZBEAC1!EF1564)*100/[1]ZBEAC1!EF1564</f>
        <v>1.9251680094546011</v>
      </c>
      <c r="EL2489" s="90">
        <f>([1]ZBEAC1!EL1564-[1]ZBEAC1!EI1564)*100/[1]ZBEAC1!EI1564</f>
        <v>2.0351915137036038</v>
      </c>
      <c r="EO2489" s="90">
        <f>([1]ZBEAC1!EO1564-[1]ZBEAC1!EL1564)*100/[1]ZBEAC1!EL1564</f>
        <v>1.7710126516559879</v>
      </c>
    </row>
    <row r="2490" spans="1:146" ht="15.5" hidden="1" x14ac:dyDescent="0.35">
      <c r="A2490" s="27" t="s">
        <v>762</v>
      </c>
      <c r="B2490" s="90" t="s">
        <v>136</v>
      </c>
      <c r="C2490" s="90">
        <f>([1]ZBEAC1!C1572-[1]ZBEAC1!B1572)*100/[1]ZBEAC1!B1572</f>
        <v>-43.000809185932198</v>
      </c>
      <c r="D2490" s="90">
        <f>([1]ZBEAC1!D1572-[1]ZBEAC1!C1572)*100/[1]ZBEAC1!C1572</f>
        <v>-9.1466557925019352</v>
      </c>
      <c r="E2490" s="90">
        <f>([1]ZBEAC1!E1572-[1]ZBEAC1!D1572)*100/[1]ZBEAC1!D1572</f>
        <v>22.516636004684077</v>
      </c>
      <c r="F2490" s="90">
        <f>([1]ZBEAC1!F1572-[1]ZBEAC1!E1572)*100/[1]ZBEAC1!E1572</f>
        <v>-8.7793340135423588</v>
      </c>
      <c r="G2490" s="90">
        <f>([1]ZBEAC1!G1572-[1]ZBEAC1!F1572)*100/[1]ZBEAC1!F1572</f>
        <v>-28.6355547955019</v>
      </c>
      <c r="H2490" s="90">
        <f>([1]ZBEAC1!H1572-[1]ZBEAC1!G1572)*100/[1]ZBEAC1!G1572</f>
        <v>-13.13954226396571</v>
      </c>
      <c r="I2490" s="90">
        <f>([1]ZBEAC1!I1572-[1]ZBEAC1!H1572)*100/[1]ZBEAC1!H1572</f>
        <v>32.39826865649384</v>
      </c>
      <c r="J2490" s="90">
        <f>([1]ZBEAC1!J1572-[1]ZBEAC1!I1572)*100/[1]ZBEAC1!I1572</f>
        <v>-2.7895645915391802</v>
      </c>
      <c r="K2490" s="90">
        <f>([1]ZBEAC1!K1572-[1]ZBEAC1!J1572)*100/[1]ZBEAC1!J1572</f>
        <v>19.816110308787692</v>
      </c>
      <c r="L2490" s="90">
        <f>([1]ZBEAC1!L1572-[1]ZBEAC1!K1572)*100/[1]ZBEAC1!K1572</f>
        <v>55.438705918474412</v>
      </c>
      <c r="M2490" s="90">
        <f>([1]ZBEAC1!M1572-[1]ZBEAC1!L1572)*100/[1]ZBEAC1!L1572</f>
        <v>8.9063023367218666</v>
      </c>
      <c r="N2490" s="90">
        <f>([1]ZBEAC1!N1572-[1]ZBEAC1!M1572)*100/[1]ZBEAC1!M1572</f>
        <v>-27.685522312868095</v>
      </c>
      <c r="O2490" s="90">
        <f>([1]ZBEAC1!O1572-[1]ZBEAC1!N1572)*100/[1]ZBEAC1!N1572</f>
        <v>29.632808473073354</v>
      </c>
      <c r="P2490" s="90">
        <f>([1]ZBEAC1!P1572-[1]ZBEAC1!O1572)*100/[1]ZBEAC1!O1572</f>
        <v>27.804961206865013</v>
      </c>
      <c r="Q2490" s="90">
        <f>([1]ZBEAC1!Q1572-[1]ZBEAC1!P1572)*100/[1]ZBEAC1!P1572</f>
        <v>2.7663896550544398</v>
      </c>
      <c r="R2490" s="90">
        <f>([1]ZBEAC1!R1572-[1]ZBEAC1!Q1572)*100/[1]ZBEAC1!Q1572</f>
        <v>-5.2910557335727892</v>
      </c>
      <c r="S2490" s="90">
        <f>([1]ZBEAC1!S1572-[1]ZBEAC1!R1572)*100/[1]ZBEAC1!R1572</f>
        <v>38.346812836078989</v>
      </c>
      <c r="T2490" s="90">
        <f>([1]ZBEAC1!T1572-[1]ZBEAC1!S1572)*100/[1]ZBEAC1!S1572</f>
        <v>6.4639061678185632</v>
      </c>
      <c r="U2490" s="90">
        <f>([1]ZBEAC1!U1572-[1]ZBEAC1!T1572)*100/[1]ZBEAC1!T1572</f>
        <v>54.569351142958475</v>
      </c>
      <c r="V2490" s="90">
        <f>([1]ZBEAC1!V1572-[1]ZBEAC1!U1572)*100/[1]ZBEAC1!U1572</f>
        <v>25.669159444984206</v>
      </c>
      <c r="W2490" s="90">
        <f>([1]ZBEAC1!W1572-[1]ZBEAC1!V1572)*100/[1]ZBEAC1!V1572</f>
        <v>23.33766981482789</v>
      </c>
      <c r="X2490" s="91">
        <f>([1]ZBEAC1!X1572-[1]ZBEAC1!W1572)*100/[1]ZBEAC1!W1572</f>
        <v>53.526212101623763</v>
      </c>
      <c r="Y2490" s="91">
        <f>([1]ZBEAC1!Y1572-[1]ZBEAC1!X1572)*100/[1]ZBEAC1!X1572</f>
        <v>6.7617442761051665</v>
      </c>
      <c r="Z2490" s="90">
        <f>([1]ZBEAC1!Z1572-[1]ZBEAC1!Y1572)*100/[1]ZBEAC1!Y1572</f>
        <v>21.903227432135559</v>
      </c>
      <c r="AA2490" s="90">
        <f>([1]ZBEAC1!AA1572-[1]ZBEAC1!Z1572)*100/[1]ZBEAC1!Z1572</f>
        <v>27.747435146061967</v>
      </c>
      <c r="AB2490" s="90">
        <v>-18.387176406540881</v>
      </c>
      <c r="AC2490" s="90">
        <v>-18.502070680415869</v>
      </c>
      <c r="AD2490" s="90">
        <v>-16.216120206620197</v>
      </c>
      <c r="AE2490" s="90">
        <f>([1]ZBEAC1!AE1572-[1]ZBEAC1!AA1572)*100/[1]ZBEAC1!AA1572</f>
        <v>-8.998409019125468</v>
      </c>
      <c r="AF2490" s="90">
        <v>5.95039628500178</v>
      </c>
      <c r="AG2490" s="90">
        <v>3.6802967598594951</v>
      </c>
      <c r="AH2490" s="90">
        <v>10.96575254998162</v>
      </c>
      <c r="AI2490" s="90">
        <v>8.0815501652728496</v>
      </c>
      <c r="AJ2490" s="91">
        <f>([1]ZBEAC1!AJ1572-[1]ZBEAC1!AE1572)*100/[1]ZBEAC1!AE1572</f>
        <v>9.9855623569452856</v>
      </c>
      <c r="AK2490" s="91">
        <v>-7.0984553683559986</v>
      </c>
      <c r="AL2490" s="91">
        <v>-28.609065431002016</v>
      </c>
      <c r="AM2490" s="91">
        <v>-20.517173162809751</v>
      </c>
      <c r="AN2490" s="91">
        <v>-20.517173162809751</v>
      </c>
      <c r="AO2490" s="91">
        <f>([1]ZBEAC1!AO1572-[1]ZBEAC1!AJ1572)*100/[1]ZBEAC1!AJ1572</f>
        <v>-22.660662006563232</v>
      </c>
      <c r="AP2490" s="91">
        <v>15.827934392427272</v>
      </c>
      <c r="AQ2490" s="91">
        <v>12.741238406257034</v>
      </c>
      <c r="AR2490" s="91">
        <v>0.15476527024202436</v>
      </c>
      <c r="AS2490" s="91">
        <f>([1]ZBEAC1!AS1572-[1]ZBEAC1!AO1572)*100/[1]ZBEAC1!AO1572</f>
        <v>-24.517835460026781</v>
      </c>
      <c r="AT2490" s="91">
        <v>9.4369074309952996</v>
      </c>
      <c r="AU2490" s="91">
        <v>-21.772735308520751</v>
      </c>
      <c r="AV2490" s="91">
        <v>-21.096586457806616</v>
      </c>
      <c r="AW2490" s="91">
        <v>-25.0648576384501</v>
      </c>
      <c r="AX2490" s="91">
        <f>([1]ZBEAC1!AX1572-[1]ZBEAC1!AS1572)*100/[1]ZBEAC1!AS1572</f>
        <v>-23.99815862038875</v>
      </c>
      <c r="AY2490" s="91"/>
      <c r="AZ2490" s="91">
        <v>-1.6659913494896794</v>
      </c>
      <c r="BA2490" s="91">
        <v>-1.5923429350283345</v>
      </c>
      <c r="BB2490" s="91">
        <v>-13.288408025539784</v>
      </c>
      <c r="BC2490" s="91">
        <v>-13.286345906574621</v>
      </c>
      <c r="BD2490" s="91">
        <v>-15.831698550983994</v>
      </c>
      <c r="BE2490" s="91">
        <v>-15.830748109622153</v>
      </c>
      <c r="BF2490" s="91">
        <f>([1]ZBEAC1!BF1572-[1]ZBEAC1!AX1572)*100/[1]ZBEAC1!AX1572</f>
        <v>-7.7720801348851101</v>
      </c>
      <c r="BG2490" s="91">
        <v>3.1783606391409513</v>
      </c>
      <c r="BH2490" s="91">
        <v>1.2584252540579128</v>
      </c>
      <c r="BI2490" s="91">
        <v>3.420175566574486</v>
      </c>
      <c r="BJ2490" s="91">
        <v>2.5872067136621384</v>
      </c>
      <c r="BK2490" s="91">
        <v>-10.898183998592911</v>
      </c>
      <c r="BL2490" s="91">
        <v>-11.615639271684548</v>
      </c>
      <c r="BM2490" s="91">
        <v>-8.82973223096106</v>
      </c>
      <c r="BN2490" s="91">
        <v>-9.8880276007989512</v>
      </c>
      <c r="BO2490" s="91">
        <f>([1]ZBEAC1!BO1572-[1]ZBEAC1!BF1572)*100/[1]ZBEAC1!BF1572</f>
        <v>-1.3774849454818561</v>
      </c>
      <c r="BP2490" s="91">
        <v>7.421779702355245</v>
      </c>
      <c r="BQ2490" s="91">
        <v>-8.8226663808405603E-2</v>
      </c>
      <c r="BR2490" s="91">
        <v>7.3980024070405852</v>
      </c>
      <c r="BS2490" s="91">
        <v>6.1820408113562459</v>
      </c>
      <c r="BT2490" s="91">
        <v>-9.3789487082986973</v>
      </c>
      <c r="BU2490" s="91">
        <v>-9.3789487082986973</v>
      </c>
      <c r="BV2490" s="91">
        <v>-13.658499260260331</v>
      </c>
      <c r="BW2490" s="91">
        <v>-11.755911126827728</v>
      </c>
      <c r="BX2490" s="91">
        <v>-11.755911126827728</v>
      </c>
      <c r="BY2490" s="91">
        <v>-15.76926206796473</v>
      </c>
      <c r="BZ2490" s="90">
        <v>-12.887813321384302</v>
      </c>
      <c r="CA2490" s="91">
        <f>([1]ZBEAC1!CA1572-[1]ZBEAC1!BO1572)*100/[1]ZBEAC1!BO1572</f>
        <v>-19.555025248983004</v>
      </c>
      <c r="CB2490" s="91">
        <v>16.443731830129224</v>
      </c>
      <c r="CC2490" s="91">
        <v>15.824248250008273</v>
      </c>
      <c r="CD2490" s="91">
        <v>13.641078885280557</v>
      </c>
      <c r="CE2490" s="91">
        <v>20.99958690038655</v>
      </c>
      <c r="CF2490" s="91">
        <v>21.005742455647127</v>
      </c>
      <c r="CG2490" s="91">
        <v>20.856636986000883</v>
      </c>
      <c r="CH2490" s="91">
        <v>17.906412950004501</v>
      </c>
      <c r="CI2490" s="91">
        <v>18.345987594754281</v>
      </c>
      <c r="CJ2490" s="90">
        <v>18.446831067203533</v>
      </c>
      <c r="CK2490" s="90">
        <v>19.839927708829528</v>
      </c>
      <c r="CL2490" s="91">
        <f>([1]ZBEAC1!CL1572-[1]ZBEAC1!CA1572)*100/[1]ZBEAC1!CA1572</f>
        <v>-6.8757189230509494</v>
      </c>
      <c r="CM2490" s="91">
        <v>7.8807952632225637</v>
      </c>
      <c r="CN2490" s="91">
        <v>18.02248877973437</v>
      </c>
      <c r="CO2490" s="91">
        <v>18.02248877973437</v>
      </c>
      <c r="CP2490" s="91">
        <v>17.002990110292586</v>
      </c>
      <c r="CQ2490" s="91">
        <v>15.961770496581922</v>
      </c>
      <c r="CR2490" s="91">
        <v>16.518648338745543</v>
      </c>
      <c r="CS2490" s="91">
        <v>19.664557090270144</v>
      </c>
      <c r="CT2490" s="91">
        <v>18.300568135069653</v>
      </c>
      <c r="CU2490" s="91">
        <v>18.769027879506123</v>
      </c>
      <c r="CV2490" s="91">
        <v>23.474765707559506</v>
      </c>
      <c r="CW2490" s="91">
        <v>23.690598512304675</v>
      </c>
      <c r="CX2490" s="91">
        <v>27.665687912451098</v>
      </c>
      <c r="CY2490" s="91">
        <v>28.108307252669189</v>
      </c>
      <c r="CZ2490" s="91">
        <v>29.010410919611932</v>
      </c>
      <c r="DA2490" s="91">
        <f>([1]ZBEAC1!DA1572-[1]ZBEAC1!CL1572)*100/[1]ZBEAC1!CL1572</f>
        <v>17.79253929530104</v>
      </c>
      <c r="DB2490" s="90">
        <v>0.45516768324870427</v>
      </c>
      <c r="DC2490" s="90">
        <v>0.58897326704079567</v>
      </c>
      <c r="DD2490" s="90">
        <v>0.32825413572018169</v>
      </c>
      <c r="DE2490" s="90">
        <v>4.3075848352175035</v>
      </c>
      <c r="DF2490" s="90">
        <v>4.4092045325425797</v>
      </c>
      <c r="DG2490" s="90">
        <v>4.1946444241370369</v>
      </c>
      <c r="DH2490" s="90">
        <v>5.3777752915161949</v>
      </c>
      <c r="DI2490" s="90">
        <v>5.2266234971230743</v>
      </c>
      <c r="DJ2490" s="90">
        <v>5.2147458128222208</v>
      </c>
      <c r="DK2490" s="90">
        <v>5.348488132436354</v>
      </c>
      <c r="DL2490" s="90">
        <v>5.3983078782227691</v>
      </c>
      <c r="DM2490" s="90">
        <v>5.1863230202136537</v>
      </c>
      <c r="DN2490" s="92">
        <f>([1]ZBEAC1!DN1572-[1]ZBEAC1!DA1572)*100/[1]ZBEAC1!DA1572</f>
        <v>9.8475806782983888</v>
      </c>
      <c r="DO2490" s="90">
        <v>5.1863230202136537</v>
      </c>
      <c r="DP2490" s="90">
        <v>30.285823176553702</v>
      </c>
      <c r="DQ2490" s="90">
        <v>28.289655917562968</v>
      </c>
      <c r="DR2490" s="90">
        <v>29.141427217280299</v>
      </c>
      <c r="DS2490" s="90">
        <v>31.063578684752091</v>
      </c>
      <c r="DT2490" s="90">
        <v>29.110770101177103</v>
      </c>
      <c r="DU2490" s="90">
        <v>24.834329444500717</v>
      </c>
      <c r="DV2490" s="93">
        <f>([1]ZBEAC1!DV1572-[1]ZBEAC1!DN1572)*100/[1]ZBEAC1!DN1572</f>
        <v>26.169492253833319</v>
      </c>
      <c r="DW2490" s="94">
        <f>([1]ZBEAC1!DW1572-[1]ZBEAC1!DN1572)*100/[1]ZBEAC1!DN1572</f>
        <v>24.974116499796377</v>
      </c>
      <c r="DX2490" s="95">
        <f>([1]ZBEAC1!DX1572-[1]ZBEAC1!DO1572)*100/[1]ZBEAC1!DO1572</f>
        <v>33.891406333270517</v>
      </c>
      <c r="DZ2490" s="90">
        <f>([1]ZBEAC1!DZ1572-[1]ZBEAC1!DW1572)*100/[1]ZBEAC1!DW1572</f>
        <v>-3.149433789646916</v>
      </c>
      <c r="EC2490" s="90">
        <f>([1]ZBEAC1!EC1572-[1]ZBEAC1!DZ1572)*100/[1]ZBEAC1!DZ1572</f>
        <v>7.8622781857272486</v>
      </c>
      <c r="EF2490" s="90">
        <f>([1]ZBEAC1!EF1572-[1]ZBEAC1!EC1572)*100/[1]ZBEAC1!EC1572</f>
        <v>5.9005974845549654</v>
      </c>
      <c r="EI2490" s="90">
        <f>([1]ZBEAC1!EI1572-[1]ZBEAC1!EF1572)*100/[1]ZBEAC1!EF1572</f>
        <v>1.7252047511609852</v>
      </c>
      <c r="EL2490" s="90">
        <f>([1]ZBEAC1!EL1572-[1]ZBEAC1!EI1572)*100/[1]ZBEAC1!EI1572</f>
        <v>2.6722966715851082</v>
      </c>
      <c r="EO2490" s="90">
        <f>([1]ZBEAC1!EO1572-[1]ZBEAC1!EL1572)*100/[1]ZBEAC1!EL1572</f>
        <v>0.90634815108483124</v>
      </c>
    </row>
    <row r="2491" spans="1:146" ht="15.5" x14ac:dyDescent="0.35">
      <c r="A2491" s="116" t="s">
        <v>763</v>
      </c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2"/>
      <c r="Y2491" s="2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63"/>
      <c r="CA2491" s="2"/>
      <c r="CB2491" s="2"/>
      <c r="CC2491" s="2"/>
      <c r="CD2491" s="2"/>
      <c r="CE2491" s="2"/>
      <c r="CF2491" s="2"/>
      <c r="CG2491" s="2"/>
      <c r="CH2491" s="2"/>
      <c r="CI2491" s="2"/>
      <c r="CJ2491" s="63"/>
      <c r="CK2491" s="63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63"/>
      <c r="DC2491" s="63"/>
      <c r="DD2491" s="63"/>
      <c r="DE2491" s="63"/>
      <c r="DF2491" s="63"/>
      <c r="DG2491" s="63"/>
      <c r="DH2491" s="63"/>
      <c r="DI2491" s="63"/>
      <c r="DJ2491" s="63"/>
      <c r="DK2491" s="63"/>
      <c r="DL2491" s="63"/>
      <c r="DM2491" s="63"/>
      <c r="DN2491" s="6"/>
      <c r="DO2491" s="63"/>
      <c r="DP2491" s="63"/>
      <c r="DQ2491" s="63"/>
      <c r="DR2491" s="63"/>
      <c r="DS2491" s="63"/>
      <c r="DT2491" s="63"/>
      <c r="DU2491" s="63"/>
      <c r="DV2491" s="64"/>
      <c r="DW2491" s="65"/>
      <c r="DX2491" s="66"/>
      <c r="DZ2491" s="63"/>
      <c r="EC2491" s="63"/>
      <c r="EF2491" s="63"/>
      <c r="EI2491" s="63"/>
      <c r="EL2491" s="63"/>
      <c r="EO2491" s="63"/>
    </row>
    <row r="2492" spans="1:146" ht="15.5" x14ac:dyDescent="0.35">
      <c r="A2492" s="126" t="s">
        <v>764</v>
      </c>
      <c r="B2492" s="63"/>
      <c r="C2492" s="63">
        <f t="shared" ref="C2492:AA2492" si="2471">(C2002-B2002)*100/B2002</f>
        <v>-5.5799535003874707</v>
      </c>
      <c r="D2492" s="63">
        <f t="shared" si="2471"/>
        <v>-75.55677154582763</v>
      </c>
      <c r="E2492" s="63">
        <f t="shared" si="2471"/>
        <v>-449.11014103425106</v>
      </c>
      <c r="F2492" s="63">
        <f t="shared" si="2471"/>
        <v>-5.9058336940316316</v>
      </c>
      <c r="G2492" s="63">
        <f t="shared" si="2471"/>
        <v>-96.684555754323199</v>
      </c>
      <c r="H2492" s="63">
        <f t="shared" si="2471"/>
        <v>-289.00308324768736</v>
      </c>
      <c r="I2492" s="63">
        <f t="shared" si="2471"/>
        <v>-8932.9526916802806</v>
      </c>
      <c r="J2492" s="63">
        <f t="shared" si="2471"/>
        <v>33.074773144215023</v>
      </c>
      <c r="K2492" s="63">
        <f t="shared" si="2471"/>
        <v>29.485945855924193</v>
      </c>
      <c r="L2492" s="63">
        <f t="shared" si="2471"/>
        <v>-3.9640659945266616</v>
      </c>
      <c r="M2492" s="63" t="e">
        <f t="shared" si="2471"/>
        <v>#REF!</v>
      </c>
      <c r="N2492" s="63" t="e">
        <f t="shared" si="2471"/>
        <v>#REF!</v>
      </c>
      <c r="O2492" s="63" t="e">
        <f t="shared" si="2471"/>
        <v>#REF!</v>
      </c>
      <c r="P2492" s="63" t="e">
        <f t="shared" si="2471"/>
        <v>#REF!</v>
      </c>
      <c r="Q2492" s="63" t="e">
        <f t="shared" si="2471"/>
        <v>#REF!</v>
      </c>
      <c r="R2492" s="63">
        <f t="shared" si="2471"/>
        <v>-3.9002313845663035</v>
      </c>
      <c r="S2492" s="63">
        <f t="shared" si="2471"/>
        <v>84.281749886507342</v>
      </c>
      <c r="T2492" s="63">
        <f t="shared" si="2471"/>
        <v>102.99754117521623</v>
      </c>
      <c r="U2492" s="63">
        <f t="shared" si="2471"/>
        <v>59.784524534588684</v>
      </c>
      <c r="V2492" s="63">
        <f t="shared" si="2471"/>
        <v>30.569394407484147</v>
      </c>
      <c r="W2492" s="63" t="e">
        <f t="shared" si="2471"/>
        <v>#VALUE!</v>
      </c>
      <c r="X2492" s="2" t="e">
        <f t="shared" si="2471"/>
        <v>#VALUE!</v>
      </c>
      <c r="Y2492" s="2" t="e">
        <f t="shared" si="2471"/>
        <v>#VALUE!</v>
      </c>
      <c r="Z2492" s="63" t="e">
        <f t="shared" si="2471"/>
        <v>#VALUE!</v>
      </c>
      <c r="AA2492" s="63" t="e">
        <f t="shared" si="2471"/>
        <v>#VALUE!</v>
      </c>
      <c r="AB2492" s="63">
        <v>10.212903724113405</v>
      </c>
      <c r="AC2492" s="63">
        <v>11.979058286759273</v>
      </c>
      <c r="AD2492" s="63">
        <v>6.7726373905987103</v>
      </c>
      <c r="AE2492" s="63" t="e">
        <f>(AE2002-AA2002)*100/AA2002</f>
        <v>#VALUE!</v>
      </c>
      <c r="AF2492" s="63">
        <v>15.104841887800383</v>
      </c>
      <c r="AG2492" s="63">
        <v>-4.701378295540998</v>
      </c>
      <c r="AH2492" s="63">
        <v>-5.2692643417029021</v>
      </c>
      <c r="AI2492" s="63">
        <v>-11.41159835002934</v>
      </c>
      <c r="AJ2492" s="2" t="e">
        <f>(AJ2002-AE2002)*100/AE2002</f>
        <v>#VALUE!</v>
      </c>
      <c r="AK2492" s="2">
        <v>-23.035978026507994</v>
      </c>
      <c r="AL2492" s="2">
        <v>-23.093934750017489</v>
      </c>
      <c r="AM2492" s="2">
        <v>-30.453259961944546</v>
      </c>
      <c r="AN2492" s="2">
        <v>-26.679744795317596</v>
      </c>
      <c r="AO2492" s="2" t="e">
        <f>(AO2002-AJ2002)*100/AJ2002</f>
        <v>#VALUE!</v>
      </c>
      <c r="AP2492" s="2">
        <v>-26.636835479358144</v>
      </c>
      <c r="AQ2492" s="2">
        <v>-31.665399881197619</v>
      </c>
      <c r="AR2492" s="2">
        <v>-34.932267306472028</v>
      </c>
      <c r="AS2492" s="2" t="e">
        <f>(AS2002-AO2002)*100/AO2002</f>
        <v>#VALUE!</v>
      </c>
      <c r="AT2492" s="2">
        <v>14.118030650789827</v>
      </c>
      <c r="AU2492" s="2">
        <v>-36.429515709275002</v>
      </c>
      <c r="AV2492" s="2">
        <v>-17.88318340590709</v>
      </c>
      <c r="AW2492" s="2">
        <v>-23.323733007148842</v>
      </c>
      <c r="AX2492" s="2" t="e">
        <f>(AX2002-AS2002)*100/AS2002</f>
        <v>#VALUE!</v>
      </c>
      <c r="AY2492" s="2"/>
      <c r="AZ2492" s="2">
        <v>27.521420559336228</v>
      </c>
      <c r="BA2492" s="2">
        <v>-0.23876841543359789</v>
      </c>
      <c r="BB2492" s="2">
        <v>16.32297615994473</v>
      </c>
      <c r="BC2492" s="2">
        <v>-7.4990851982381557</v>
      </c>
      <c r="BD2492" s="2">
        <v>8.2703321333702853</v>
      </c>
      <c r="BE2492" s="2">
        <v>-18.703974463323039</v>
      </c>
      <c r="BF2492" s="2" t="e">
        <f>(BF2002-AX2002)*100/AX2002</f>
        <v>#VALUE!</v>
      </c>
      <c r="BG2492" s="2">
        <v>11.942115924712715</v>
      </c>
      <c r="BH2492" s="2">
        <v>-3.9417953135598478</v>
      </c>
      <c r="BI2492" s="2">
        <v>22.395855347909976</v>
      </c>
      <c r="BJ2492" s="2">
        <v>-15.866162671761632</v>
      </c>
      <c r="BK2492" s="2">
        <v>23.450724188306712</v>
      </c>
      <c r="BL2492" s="2">
        <v>-8.350448000470962</v>
      </c>
      <c r="BM2492" s="2">
        <v>31.072608592143247</v>
      </c>
      <c r="BN2492" s="2">
        <v>-6.7844883935876581</v>
      </c>
      <c r="BO2492" s="2">
        <f>(BO2002-BF2002)*100/BF2002</f>
        <v>5.7978349105376203</v>
      </c>
      <c r="BP2492" s="2">
        <v>18.186566312679133</v>
      </c>
      <c r="BQ2492" s="2">
        <v>8.8923182012770106</v>
      </c>
      <c r="BR2492" s="2">
        <v>-43.265479025078506</v>
      </c>
      <c r="BS2492" s="2">
        <v>-121.52799466445002</v>
      </c>
      <c r="BT2492" s="2">
        <v>-56.419802981579039</v>
      </c>
      <c r="BU2492" s="2">
        <v>-106.10837816035479</v>
      </c>
      <c r="BV2492" s="2">
        <v>-141.85755825198265</v>
      </c>
      <c r="BW2492" s="2">
        <v>-5.9445332956535157</v>
      </c>
      <c r="BX2492" s="2">
        <v>-39.41507268947052</v>
      </c>
      <c r="BY2492" s="2">
        <v>-55.608919784984295</v>
      </c>
      <c r="BZ2492" s="63">
        <v>-22.571629555406815</v>
      </c>
      <c r="CA2492" s="2">
        <f>(CA2002-BO2002)*100/BO2002</f>
        <v>-30.801478103269083</v>
      </c>
      <c r="CB2492" s="2">
        <v>24.180461184400393</v>
      </c>
      <c r="CC2492" s="2">
        <v>15.278843118600813</v>
      </c>
      <c r="CD2492" s="2">
        <v>-43.016515668933572</v>
      </c>
      <c r="CE2492" s="2">
        <v>25.940607257023586</v>
      </c>
      <c r="CF2492" s="2">
        <v>-39.933111906390423</v>
      </c>
      <c r="CG2492" s="2">
        <v>-66.006122302066288</v>
      </c>
      <c r="CH2492" s="2">
        <v>14.001893641063951</v>
      </c>
      <c r="CI2492" s="2">
        <v>-5.1418613926542918</v>
      </c>
      <c r="CJ2492" s="63">
        <v>20.072450020361213</v>
      </c>
      <c r="CK2492" s="63">
        <v>-34.735214970934727</v>
      </c>
      <c r="CL2492" s="2">
        <f>(CL2002-CA2002)*100/CA2002</f>
        <v>-30.656908124698177</v>
      </c>
      <c r="CM2492" s="2">
        <v>64.057481423904079</v>
      </c>
      <c r="CN2492" s="2">
        <v>49.044440588256101</v>
      </c>
      <c r="CO2492" s="2">
        <v>54.606002705983194</v>
      </c>
      <c r="CP2492" s="2">
        <v>140.02405331306619</v>
      </c>
      <c r="CQ2492" s="2">
        <v>50.561430338168222</v>
      </c>
      <c r="CR2492" s="2">
        <v>-28.896635380356244</v>
      </c>
      <c r="CS2492" s="2">
        <v>141.21528694945908</v>
      </c>
      <c r="CT2492" s="2">
        <v>75.961148674797627</v>
      </c>
      <c r="CU2492" s="2">
        <v>16.373677547680192</v>
      </c>
      <c r="CV2492" s="2">
        <v>95.653776034355033</v>
      </c>
      <c r="CW2492" s="2">
        <v>78.378841697620217</v>
      </c>
      <c r="CX2492" s="2">
        <v>71.00055515453451</v>
      </c>
      <c r="CY2492" s="2">
        <v>74.846388779194285</v>
      </c>
      <c r="CZ2492" s="2">
        <v>70.858614500697527</v>
      </c>
      <c r="DA2492" s="2">
        <f>(DA2002-CL2002)*100/CL2002</f>
        <v>118.50409562187286</v>
      </c>
      <c r="DB2492" s="63">
        <v>47.690845706257285</v>
      </c>
      <c r="DC2492" s="63">
        <v>24.966511256975192</v>
      </c>
      <c r="DD2492" s="63">
        <v>-13.180564120927349</v>
      </c>
      <c r="DE2492" s="63">
        <v>39.013089308545666</v>
      </c>
      <c r="DF2492" s="63">
        <v>18.732492582998301</v>
      </c>
      <c r="DG2492" s="63">
        <v>-0.11556942898988121</v>
      </c>
      <c r="DH2492" s="63">
        <v>25.085334953006836</v>
      </c>
      <c r="DI2492" s="63">
        <v>9.8996708139195011</v>
      </c>
      <c r="DJ2492" s="63">
        <v>0.19508480414418675</v>
      </c>
      <c r="DK2492" s="63">
        <v>-19.517242577803255</v>
      </c>
      <c r="DL2492" s="63">
        <v>-29.885570914094124</v>
      </c>
      <c r="DM2492" s="63">
        <v>51.556972309286841</v>
      </c>
      <c r="DN2492" s="6">
        <f>(DN2002-DA2002)*100/DA2002</f>
        <v>-4.030386845483922</v>
      </c>
      <c r="DO2492" s="63">
        <v>51.556972309286841</v>
      </c>
      <c r="DP2492" s="63">
        <v>11.704582188370559</v>
      </c>
      <c r="DQ2492" s="63">
        <v>-4.9435810170637193</v>
      </c>
      <c r="DR2492" s="63">
        <v>-48.398434587933657</v>
      </c>
      <c r="DS2492" s="63">
        <v>37.978027852600221</v>
      </c>
      <c r="DT2492" s="63">
        <v>20.794124152377456</v>
      </c>
      <c r="DU2492" s="63">
        <v>-37.773617808963692</v>
      </c>
      <c r="DV2492" s="64">
        <f>(DV2002-DN2002)*100/DN2002</f>
        <v>-11.58106668941711</v>
      </c>
      <c r="DW2492" s="65">
        <f>(DW2002-DN2002)*100/DN2002</f>
        <v>-15.8610885439718</v>
      </c>
      <c r="DX2492" s="66">
        <f>(DX2002-DO2002)*100/DO2002</f>
        <v>10.75630841680645</v>
      </c>
      <c r="DZ2492" s="63">
        <f>(DZ2002-DW2002)*100/DW2002</f>
        <v>53.017461221128329</v>
      </c>
      <c r="EC2492" s="63">
        <f>(EC2002-DZ2002)*100/DZ2002</f>
        <v>44.281883614052262</v>
      </c>
      <c r="EF2492" s="63">
        <f>(EF2002-EC2002)*100/EC2002</f>
        <v>16.151013895251548</v>
      </c>
      <c r="EI2492" s="63">
        <f>(EI2002-EF2002)*100/EF2002</f>
        <v>31.658430630878559</v>
      </c>
      <c r="EL2492" s="63">
        <f>(EL2002-EI2002)*100/EI2002</f>
        <v>31.162502737501466</v>
      </c>
      <c r="EO2492" s="63">
        <f>(EO2002-EL2002)*100/EL2002</f>
        <v>29.394748056319109</v>
      </c>
      <c r="EP2492" s="5">
        <f t="shared" ref="EP2492:EP2494" si="2472">AVERAGE(EO2492,EL2492,EI2492,EF2492,EC2492,DZ2492)</f>
        <v>34.277673359188547</v>
      </c>
    </row>
    <row r="2493" spans="1:146" ht="15.5" x14ac:dyDescent="0.35">
      <c r="A2493" s="126" t="s">
        <v>659</v>
      </c>
      <c r="B2493" s="63" t="s">
        <v>136</v>
      </c>
      <c r="C2493" s="63" t="e">
        <f t="shared" ref="C2493:AA2493" si="2473">+C2048</f>
        <v>#REF!</v>
      </c>
      <c r="D2493" s="63" t="e">
        <f t="shared" si="2473"/>
        <v>#REF!</v>
      </c>
      <c r="E2493" s="63" t="e">
        <f t="shared" si="2473"/>
        <v>#REF!</v>
      </c>
      <c r="F2493" s="63" t="e">
        <f t="shared" si="2473"/>
        <v>#REF!</v>
      </c>
      <c r="G2493" s="63" t="e">
        <f t="shared" si="2473"/>
        <v>#REF!</v>
      </c>
      <c r="H2493" s="63" t="e">
        <f t="shared" si="2473"/>
        <v>#REF!</v>
      </c>
      <c r="I2493" s="63">
        <f t="shared" si="2473"/>
        <v>4.5949697671870497</v>
      </c>
      <c r="J2493" s="63">
        <f t="shared" si="2473"/>
        <v>18.463510905708524</v>
      </c>
      <c r="K2493" s="63">
        <f t="shared" si="2473"/>
        <v>5.4754921564918568</v>
      </c>
      <c r="L2493" s="63">
        <f t="shared" si="2473"/>
        <v>29.132024188439839</v>
      </c>
      <c r="M2493" s="63">
        <f t="shared" si="2473"/>
        <v>7.753163749350203</v>
      </c>
      <c r="N2493" s="63">
        <f t="shared" si="2473"/>
        <v>4.5823939642066387</v>
      </c>
      <c r="O2493" s="63" t="e">
        <f t="shared" si="2473"/>
        <v>#VALUE!</v>
      </c>
      <c r="P2493" s="63" t="e">
        <f t="shared" si="2473"/>
        <v>#VALUE!</v>
      </c>
      <c r="Q2493" s="63" t="e">
        <f t="shared" si="2473"/>
        <v>#VALUE!</v>
      </c>
      <c r="R2493" s="63" t="e">
        <f t="shared" si="2473"/>
        <v>#VALUE!</v>
      </c>
      <c r="S2493" s="63" t="e">
        <f t="shared" si="2473"/>
        <v>#VALUE!</v>
      </c>
      <c r="T2493" s="63" t="e">
        <f t="shared" si="2473"/>
        <v>#VALUE!</v>
      </c>
      <c r="U2493" s="63" t="e">
        <f t="shared" si="2473"/>
        <v>#VALUE!</v>
      </c>
      <c r="V2493" s="63" t="e">
        <f t="shared" si="2473"/>
        <v>#VALUE!</v>
      </c>
      <c r="W2493" s="63" t="e">
        <f t="shared" si="2473"/>
        <v>#VALUE!</v>
      </c>
      <c r="X2493" s="2" t="e">
        <f t="shared" si="2473"/>
        <v>#VALUE!</v>
      </c>
      <c r="Y2493" s="2" t="e">
        <f t="shared" si="2473"/>
        <v>#VALUE!</v>
      </c>
      <c r="Z2493" s="63">
        <f t="shared" si="2473"/>
        <v>36.292563145767488</v>
      </c>
      <c r="AA2493" s="63">
        <f t="shared" si="2473"/>
        <v>3.3066544669151412</v>
      </c>
      <c r="AB2493" s="63">
        <v>6.8555744178039992</v>
      </c>
      <c r="AC2493" s="63">
        <v>6.6633016336845641</v>
      </c>
      <c r="AD2493" s="63">
        <v>9.3738823532948725</v>
      </c>
      <c r="AE2493" s="63">
        <f>+AE2048</f>
        <v>23.762377012977666</v>
      </c>
      <c r="AF2493" s="63">
        <v>11.872573451973535</v>
      </c>
      <c r="AG2493" s="63">
        <v>11.585349315400235</v>
      </c>
      <c r="AH2493" s="63">
        <v>12.808913273750653</v>
      </c>
      <c r="AI2493" s="63">
        <v>14.006394166258326</v>
      </c>
      <c r="AJ2493" s="2">
        <f>+AJ2048</f>
        <v>8.527471825188675</v>
      </c>
      <c r="AK2493" s="2">
        <v>12.735107221966476</v>
      </c>
      <c r="AL2493" s="2">
        <v>12.832771482274151</v>
      </c>
      <c r="AM2493" s="2">
        <v>10.558171289527616</v>
      </c>
      <c r="AN2493" s="2">
        <v>15.058771602527996</v>
      </c>
      <c r="AO2493" s="2">
        <f>+AO2048</f>
        <v>9.9320227435280604</v>
      </c>
      <c r="AP2493" s="2">
        <v>13.124237302708517</v>
      </c>
      <c r="AQ2493" s="2">
        <v>6.3351104047659605</v>
      </c>
      <c r="AR2493" s="2">
        <v>4.2024289820815772</v>
      </c>
      <c r="AS2493" s="2">
        <f>+AS2048</f>
        <v>5.2913778040835382</v>
      </c>
      <c r="AT2493" s="2">
        <v>7.6122583574729852</v>
      </c>
      <c r="AU2493" s="2">
        <v>4.5706177619754795</v>
      </c>
      <c r="AV2493" s="2">
        <v>-0.35495333348353575</v>
      </c>
      <c r="AW2493" s="2">
        <v>2.3455040189622962</v>
      </c>
      <c r="AX2493" s="2" t="e">
        <f>+AX2048</f>
        <v>#VALUE!</v>
      </c>
      <c r="AY2493" s="2"/>
      <c r="AZ2493" s="2">
        <v>6.6913096961088048</v>
      </c>
      <c r="BA2493" s="2">
        <v>7.9028446841309705</v>
      </c>
      <c r="BB2493" s="2">
        <v>6.7067592862577667</v>
      </c>
      <c r="BC2493" s="2">
        <v>-2.9592246433371971</v>
      </c>
      <c r="BD2493" s="2">
        <v>6.5299534563253161</v>
      </c>
      <c r="BE2493" s="2">
        <v>3.1988726298883283</v>
      </c>
      <c r="BF2493" s="2" t="e">
        <f>+BF2048</f>
        <v>#VALUE!</v>
      </c>
      <c r="BG2493" s="2">
        <v>3.4538498557153892</v>
      </c>
      <c r="BH2493" s="2">
        <v>-2.7029751277954994</v>
      </c>
      <c r="BI2493" s="2">
        <v>1.5031748941736096</v>
      </c>
      <c r="BJ2493" s="2">
        <v>1.3379022062788155</v>
      </c>
      <c r="BK2493" s="2">
        <v>-2.2053214496781184</v>
      </c>
      <c r="BL2493" s="2">
        <v>-7.4364422496249638</v>
      </c>
      <c r="BM2493" s="2">
        <v>-2.5673916497666438</v>
      </c>
      <c r="BN2493" s="2">
        <v>-9.6816754253155572</v>
      </c>
      <c r="BO2493" s="2">
        <f>+BO2048</f>
        <v>-3.5626860535758609</v>
      </c>
      <c r="BP2493" s="2">
        <v>2.5930388863662941</v>
      </c>
      <c r="BQ2493" s="2">
        <v>-2.8383492162685968</v>
      </c>
      <c r="BR2493" s="2">
        <v>-7.9765691285590163</v>
      </c>
      <c r="BS2493" s="2">
        <v>-28.863101768376744</v>
      </c>
      <c r="BT2493" s="2">
        <v>-6.9230952775131529</v>
      </c>
      <c r="BU2493" s="2">
        <v>-8.7720345254709056</v>
      </c>
      <c r="BV2493" s="2">
        <v>-18.938942645674345</v>
      </c>
      <c r="BW2493" s="2">
        <v>-3.8354345002719907</v>
      </c>
      <c r="BX2493" s="2">
        <v>-5.1139204052325233</v>
      </c>
      <c r="BY2493" s="2">
        <v>-6.3488192190143442</v>
      </c>
      <c r="BZ2493" s="63">
        <v>2.5877011170627133</v>
      </c>
      <c r="CA2493" s="2">
        <f>+CA2048</f>
        <v>5.0660303121421286</v>
      </c>
      <c r="CB2493" s="2">
        <v>3.6013612823132042</v>
      </c>
      <c r="CC2493" s="2">
        <v>3.0428574594935909</v>
      </c>
      <c r="CD2493" s="2">
        <v>-2.512701086007211</v>
      </c>
      <c r="CE2493" s="2">
        <v>5.4324281325615971</v>
      </c>
      <c r="CF2493" s="2">
        <v>4.0580107014700175</v>
      </c>
      <c r="CG2493" s="2">
        <v>-1.2079728878947558</v>
      </c>
      <c r="CH2493" s="2">
        <v>5.3651610150468292</v>
      </c>
      <c r="CI2493" s="2">
        <v>3.0861694786962763</v>
      </c>
      <c r="CJ2493" s="63">
        <v>4.8015614346240056</v>
      </c>
      <c r="CK2493" s="63">
        <v>3.6631255281600295</v>
      </c>
      <c r="CL2493" s="2">
        <f>+CL2048</f>
        <v>12.035057149447381</v>
      </c>
      <c r="CM2493" s="2">
        <v>2.667038885979625</v>
      </c>
      <c r="CN2493" s="2">
        <v>5.9504777240438473</v>
      </c>
      <c r="CO2493" s="2">
        <v>6.9313267022458076</v>
      </c>
      <c r="CP2493" s="2">
        <v>7.1214408492622869</v>
      </c>
      <c r="CQ2493" s="2">
        <v>6.384643008569391</v>
      </c>
      <c r="CR2493" s="2">
        <v>3.640881111580712</v>
      </c>
      <c r="CS2493" s="2">
        <v>8.9091856927053534</v>
      </c>
      <c r="CT2493" s="2">
        <v>6.0604214790621329</v>
      </c>
      <c r="CU2493" s="2">
        <v>4.3572621728938099</v>
      </c>
      <c r="CV2493" s="2">
        <v>6.4189429262471958</v>
      </c>
      <c r="CW2493" s="2">
        <v>4.099095351704297</v>
      </c>
      <c r="CX2493" s="2">
        <v>6.2198099783950918</v>
      </c>
      <c r="CY2493" s="2">
        <v>4.5170202158132424</v>
      </c>
      <c r="CZ2493" s="2">
        <v>-1.2101939920859881</v>
      </c>
      <c r="DA2493" s="2">
        <f t="shared" ref="DA2493" si="2474">+DA2048</f>
        <v>7.831210575345871</v>
      </c>
      <c r="DB2493" s="63">
        <v>11.591373444213685</v>
      </c>
      <c r="DC2493" s="63">
        <v>10.09089060368829</v>
      </c>
      <c r="DD2493" s="63">
        <v>7.1325148478891292</v>
      </c>
      <c r="DE2493" s="63">
        <v>8.331510513117415</v>
      </c>
      <c r="DF2493" s="63">
        <v>7.1565128097949184</v>
      </c>
      <c r="DG2493" s="63">
        <v>3.761014880969713</v>
      </c>
      <c r="DH2493" s="63">
        <v>6.0289819069956199</v>
      </c>
      <c r="DI2493" s="63">
        <v>4.636669878088945</v>
      </c>
      <c r="DJ2493" s="63">
        <v>1.6279071366268536</v>
      </c>
      <c r="DK2493" s="63">
        <v>13.697073678326092</v>
      </c>
      <c r="DL2493" s="63">
        <v>12.909868730338788</v>
      </c>
      <c r="DM2493" s="63">
        <v>-10.956019168510428</v>
      </c>
      <c r="DN2493" s="6">
        <f t="shared" ref="DN2493" si="2475">+DN2048</f>
        <v>10.134035262692525</v>
      </c>
      <c r="DO2493" s="63">
        <v>-10.956019168510428</v>
      </c>
      <c r="DP2493" s="63">
        <v>8.5731186303623765</v>
      </c>
      <c r="DQ2493" s="63">
        <v>8.1065710609363553</v>
      </c>
      <c r="DR2493" s="63">
        <v>5.5529433537043484</v>
      </c>
      <c r="DS2493" s="63">
        <v>5.1948635911554071</v>
      </c>
      <c r="DT2493" s="63">
        <v>4.5456896239883342</v>
      </c>
      <c r="DU2493" s="63">
        <v>4.3481918356613729</v>
      </c>
      <c r="DV2493" s="64">
        <f>+DV2048</f>
        <v>13.30206600297214</v>
      </c>
      <c r="DW2493" s="65">
        <f>+DW2048</f>
        <v>11.3599357541553</v>
      </c>
      <c r="DX2493" s="66">
        <f>+DX2048</f>
        <v>-32.409232080357945</v>
      </c>
      <c r="DZ2493" s="63">
        <f>+DZ2048</f>
        <v>13.296486344687494</v>
      </c>
      <c r="EC2493" s="63">
        <f>+EC2048</f>
        <v>11.337380215555017</v>
      </c>
      <c r="EF2493" s="63">
        <f>+EF2048</f>
        <v>9.8808859349732732</v>
      </c>
      <c r="EI2493" s="63">
        <f>+EI2048</f>
        <v>10.437489963281784</v>
      </c>
      <c r="EL2493" s="63">
        <f>+EL2048</f>
        <v>10.525320591724281</v>
      </c>
      <c r="EO2493" s="63">
        <f>+EO2048</f>
        <v>10.575488167579056</v>
      </c>
      <c r="EP2493" s="5">
        <f t="shared" si="2472"/>
        <v>11.008841869633486</v>
      </c>
    </row>
    <row r="2494" spans="1:146" ht="15.5" x14ac:dyDescent="0.35">
      <c r="A2494" s="126" t="s">
        <v>658</v>
      </c>
      <c r="B2494" s="63" t="str">
        <f t="shared" ref="B2494:AA2494" si="2476">+B2065</f>
        <v>...</v>
      </c>
      <c r="C2494" s="63">
        <f t="shared" si="2476"/>
        <v>25.201422476910146</v>
      </c>
      <c r="D2494" s="63">
        <f t="shared" si="2476"/>
        <v>15.112222734153875</v>
      </c>
      <c r="E2494" s="63">
        <f t="shared" si="2476"/>
        <v>-29.014281504418161</v>
      </c>
      <c r="F2494" s="63">
        <f t="shared" si="2476"/>
        <v>13.00258378720002</v>
      </c>
      <c r="G2494" s="63">
        <f t="shared" si="2476"/>
        <v>54.565841996753967</v>
      </c>
      <c r="H2494" s="63">
        <f t="shared" si="2476"/>
        <v>9.2581884487266386</v>
      </c>
      <c r="I2494" s="63">
        <f t="shared" si="2476"/>
        <v>31.117994473828603</v>
      </c>
      <c r="J2494" s="63">
        <f t="shared" si="2476"/>
        <v>-2.3471620074338464</v>
      </c>
      <c r="K2494" s="63">
        <f t="shared" si="2476"/>
        <v>-2.1976843225766873</v>
      </c>
      <c r="L2494" s="63">
        <f t="shared" si="2476"/>
        <v>-4.1041636270684574</v>
      </c>
      <c r="M2494" s="63">
        <f t="shared" si="2476"/>
        <v>30.854098539825927</v>
      </c>
      <c r="N2494" s="63">
        <f t="shared" si="2476"/>
        <v>-1.9984897931825254</v>
      </c>
      <c r="O2494" s="63">
        <f t="shared" si="2476"/>
        <v>-37.768037251457123</v>
      </c>
      <c r="P2494" s="63">
        <f t="shared" si="2476"/>
        <v>190.9697965544695</v>
      </c>
      <c r="Q2494" s="63">
        <f t="shared" si="2476"/>
        <v>-9.1668888653429246</v>
      </c>
      <c r="R2494" s="63">
        <f t="shared" si="2476"/>
        <v>5.6649955046198057</v>
      </c>
      <c r="S2494" s="63">
        <f t="shared" si="2476"/>
        <v>-45.544691426713598</v>
      </c>
      <c r="T2494" s="63">
        <f t="shared" si="2476"/>
        <v>-253.78387891587471</v>
      </c>
      <c r="U2494" s="63">
        <f t="shared" si="2476"/>
        <v>-181.42146480815643</v>
      </c>
      <c r="V2494" s="63">
        <f t="shared" si="2476"/>
        <v>-53.102486387207584</v>
      </c>
      <c r="W2494" s="63">
        <f t="shared" si="2476"/>
        <v>-39.517772897284594</v>
      </c>
      <c r="X2494" s="2">
        <f t="shared" si="2476"/>
        <v>33.685883025231135</v>
      </c>
      <c r="Y2494" s="2">
        <f t="shared" si="2476"/>
        <v>20.10438391032644</v>
      </c>
      <c r="Z2494" s="63">
        <f t="shared" si="2476"/>
        <v>-38.397440538153077</v>
      </c>
      <c r="AA2494" s="63">
        <f t="shared" si="2476"/>
        <v>18.007244781187527</v>
      </c>
      <c r="AB2494" s="63">
        <v>-14.129505473375399</v>
      </c>
      <c r="AC2494" s="63">
        <v>-25.086645855882178</v>
      </c>
      <c r="AD2494" s="63">
        <v>-22.059259778952097</v>
      </c>
      <c r="AE2494" s="63">
        <f>+AE2065</f>
        <v>-22.029053706307629</v>
      </c>
      <c r="AF2494" s="63">
        <v>-9.6090640650856329</v>
      </c>
      <c r="AG2494" s="63">
        <v>-0.73456731707866996</v>
      </c>
      <c r="AH2494" s="63">
        <v>22.556601485087658</v>
      </c>
      <c r="AI2494" s="63">
        <v>37.753501524017501</v>
      </c>
      <c r="AJ2494" s="2">
        <f>+AJ2065</f>
        <v>40.937290086929671</v>
      </c>
      <c r="AK2494" s="2">
        <v>105.816779750276</v>
      </c>
      <c r="AL2494" s="2">
        <v>72.318918228523145</v>
      </c>
      <c r="AM2494" s="2">
        <v>88.752949521432456</v>
      </c>
      <c r="AN2494" s="2">
        <v>72.178061254254757</v>
      </c>
      <c r="AO2494" s="2">
        <f>+AO2065</f>
        <v>80.590329645395101</v>
      </c>
      <c r="AP2494" s="2">
        <v>263.25051934769976</v>
      </c>
      <c r="AQ2494" s="2">
        <v>421.49659021770674</v>
      </c>
      <c r="AR2494" s="2">
        <v>392.84308217903407</v>
      </c>
      <c r="AS2494" s="2">
        <f>+AS2065</f>
        <v>798.33957960849</v>
      </c>
      <c r="AT2494" s="2">
        <v>1.702867640763819</v>
      </c>
      <c r="AU2494" s="2">
        <v>51.196134215291643</v>
      </c>
      <c r="AV2494" s="2">
        <v>18.436504731550901</v>
      </c>
      <c r="AW2494" s="2">
        <v>18.809988111661166</v>
      </c>
      <c r="AX2494" s="2">
        <f>+AX2065</f>
        <v>-0.75166344515421868</v>
      </c>
      <c r="AY2494" s="2"/>
      <c r="AZ2494" s="2">
        <v>1.1243669613912108</v>
      </c>
      <c r="BA2494" s="2">
        <v>14.223289069430699</v>
      </c>
      <c r="BB2494" s="2">
        <v>13.862595949090155</v>
      </c>
      <c r="BC2494" s="2">
        <v>34.051551355844595</v>
      </c>
      <c r="BD2494" s="2">
        <v>15.86526682553122</v>
      </c>
      <c r="BE2494" s="2">
        <v>41.566016755182844</v>
      </c>
      <c r="BF2494" s="2">
        <f>+BF2065</f>
        <v>43.628554809728726</v>
      </c>
      <c r="BG2494" s="2">
        <v>-8.7870553858465289E-2</v>
      </c>
      <c r="BH2494" s="2">
        <v>21.721123122538884</v>
      </c>
      <c r="BI2494" s="2">
        <v>2.7871199254137049</v>
      </c>
      <c r="BJ2494" s="2">
        <v>25.895225011633755</v>
      </c>
      <c r="BK2494" s="2">
        <v>9.8159135591496192</v>
      </c>
      <c r="BL2494" s="2">
        <v>31.299877356026823</v>
      </c>
      <c r="BM2494" s="2">
        <v>6.4169260177239584</v>
      </c>
      <c r="BN2494" s="2">
        <v>29.955665962428064</v>
      </c>
      <c r="BO2494" s="2">
        <f>+BO2065</f>
        <v>30.676483540521957</v>
      </c>
      <c r="BP2494" s="2">
        <v>3.5769568096660143</v>
      </c>
      <c r="BQ2494" s="2">
        <v>12.98066762961288</v>
      </c>
      <c r="BR2494" s="2">
        <v>37.418042100914342</v>
      </c>
      <c r="BS2494" s="2">
        <v>107.77029082625603</v>
      </c>
      <c r="BT2494" s="2">
        <v>43.419707245856102</v>
      </c>
      <c r="BU2494" s="2">
        <v>62.947910703981904</v>
      </c>
      <c r="BV2494" s="2">
        <v>90.291032744744669</v>
      </c>
      <c r="BW2494" s="2">
        <v>25.094104991161291</v>
      </c>
      <c r="BX2494" s="2">
        <v>32.785725142472366</v>
      </c>
      <c r="BY2494" s="2">
        <v>41.789928871261026</v>
      </c>
      <c r="BZ2494" s="63">
        <v>43.112899742211283</v>
      </c>
      <c r="CA2494" s="2">
        <f>+CA2065</f>
        <v>40.139667142429175</v>
      </c>
      <c r="CB2494" s="2">
        <v>6.4331750575527753</v>
      </c>
      <c r="CC2494" s="2">
        <v>6.7094490571018444</v>
      </c>
      <c r="CD2494" s="2">
        <v>23.445792709819958</v>
      </c>
      <c r="CE2494" s="2">
        <v>-3.689469282413476</v>
      </c>
      <c r="CF2494" s="2">
        <v>20.639821584744602</v>
      </c>
      <c r="CG2494" s="2">
        <v>30.348991217349727</v>
      </c>
      <c r="CH2494" s="2">
        <v>14.057764380143471</v>
      </c>
      <c r="CI2494" s="2">
        <v>19.618258433127117</v>
      </c>
      <c r="CJ2494" s="63">
        <v>18.603707575424952</v>
      </c>
      <c r="CK2494" s="63">
        <v>22.505566555909329</v>
      </c>
      <c r="CL2494" s="2">
        <f>+CL2065</f>
        <v>29.430221331300999</v>
      </c>
      <c r="CM2494" s="2">
        <v>17.094574544569976</v>
      </c>
      <c r="CN2494" s="2">
        <v>6.4694009472470961</v>
      </c>
      <c r="CO2494" s="2">
        <v>5.8021052381568632</v>
      </c>
      <c r="CP2494" s="2">
        <v>-6.692638484467861</v>
      </c>
      <c r="CQ2494" s="2">
        <v>10.194100599121134</v>
      </c>
      <c r="CR2494" s="2">
        <v>24.963000508405329</v>
      </c>
      <c r="CS2494" s="2">
        <v>6.2687382650002554</v>
      </c>
      <c r="CT2494" s="2">
        <v>18.557578591683431</v>
      </c>
      <c r="CU2494" s="2">
        <v>27.249595021472729</v>
      </c>
      <c r="CV2494" s="2">
        <v>28.738485106955189</v>
      </c>
      <c r="CW2494" s="2">
        <v>33.260947278796593</v>
      </c>
      <c r="CX2494" s="2">
        <v>31.577850300294358</v>
      </c>
      <c r="CY2494" s="2">
        <v>32.537265930590131</v>
      </c>
      <c r="CZ2494" s="2">
        <v>34.006550479387784</v>
      </c>
      <c r="DA2494" s="2">
        <f t="shared" ref="DA2494" si="2477">+DA2065</f>
        <v>5.9537783956331616</v>
      </c>
      <c r="DB2494" s="63">
        <v>-5.5445704404893963</v>
      </c>
      <c r="DC2494" s="63">
        <v>1.0222430633997368</v>
      </c>
      <c r="DD2494" s="63">
        <v>12.129566763277207</v>
      </c>
      <c r="DE2494" s="63">
        <v>0.79229738565026442</v>
      </c>
      <c r="DF2494" s="63">
        <v>6.8157296195675352</v>
      </c>
      <c r="DG2494" s="63">
        <v>12.470999160148692</v>
      </c>
      <c r="DH2494" s="63">
        <v>3.9096624951509944</v>
      </c>
      <c r="DI2494" s="63">
        <v>9.2231399459773176</v>
      </c>
      <c r="DJ2494" s="63">
        <v>12.556858249533082</v>
      </c>
      <c r="DK2494" s="63">
        <v>8.7572034387262754</v>
      </c>
      <c r="DL2494" s="63">
        <v>11.945307544256282</v>
      </c>
      <c r="DM2494" s="63">
        <v>20.532253657076822</v>
      </c>
      <c r="DN2494" s="6">
        <f t="shared" ref="DN2494" si="2478">+DN2065</f>
        <v>12.233300710759163</v>
      </c>
      <c r="DO2494" s="63">
        <v>20.532253657076822</v>
      </c>
      <c r="DP2494" s="63">
        <v>11.647605187175818</v>
      </c>
      <c r="DQ2494" s="63">
        <v>15.989277669645023</v>
      </c>
      <c r="DR2494" s="63">
        <v>21.664361276311709</v>
      </c>
      <c r="DS2494" s="63">
        <v>13.02106276278796</v>
      </c>
      <c r="DT2494" s="63">
        <v>17.506991894198261</v>
      </c>
      <c r="DU2494" s="63">
        <v>24.949346537649717</v>
      </c>
      <c r="DV2494" s="64">
        <f>+DV2065</f>
        <v>14.553106388121813</v>
      </c>
      <c r="DW2494" s="65">
        <f>+DW2065</f>
        <v>15.627382669026877</v>
      </c>
      <c r="DX2494" s="66">
        <f>+DX2065</f>
        <v>28.298895727222821</v>
      </c>
      <c r="DZ2494" s="63">
        <f>+DZ2065</f>
        <v>-1.574957423873693</v>
      </c>
      <c r="EC2494" s="63">
        <f>+EC2065</f>
        <v>-3.1147262393905688</v>
      </c>
      <c r="EF2494" s="63">
        <f>+EF2065</f>
        <v>-3.320573381815628</v>
      </c>
      <c r="EI2494" s="63">
        <f>+EI2065</f>
        <v>-8.9848568006637173</v>
      </c>
      <c r="EL2494" s="63">
        <f>+EL2065</f>
        <v>-15.838674945767478</v>
      </c>
      <c r="EO2494" s="63">
        <f>+EO2065</f>
        <v>-24.738160693478903</v>
      </c>
      <c r="EP2494" s="5">
        <f t="shared" si="2472"/>
        <v>-9.5953249141649994</v>
      </c>
    </row>
    <row r="2495" spans="1:146" ht="15.5" x14ac:dyDescent="0.35">
      <c r="A2495" s="56" t="s">
        <v>765</v>
      </c>
      <c r="B2495" s="63" t="s">
        <v>136</v>
      </c>
      <c r="C2495" s="63" t="e">
        <f t="shared" ref="C2495:U2495" si="2479">+C1969</f>
        <v>#REF!</v>
      </c>
      <c r="D2495" s="63" t="e">
        <f t="shared" si="2479"/>
        <v>#REF!</v>
      </c>
      <c r="E2495" s="63" t="e">
        <f t="shared" si="2479"/>
        <v>#REF!</v>
      </c>
      <c r="F2495" s="63" t="e">
        <f t="shared" si="2479"/>
        <v>#REF!</v>
      </c>
      <c r="G2495" s="63" t="e">
        <f t="shared" si="2479"/>
        <v>#REF!</v>
      </c>
      <c r="H2495" s="63" t="e">
        <f t="shared" si="2479"/>
        <v>#REF!</v>
      </c>
      <c r="I2495" s="63">
        <f t="shared" si="2479"/>
        <v>40.419262665798755</v>
      </c>
      <c r="J2495" s="63">
        <f t="shared" si="2479"/>
        <v>11.636378759067782</v>
      </c>
      <c r="K2495" s="63">
        <f t="shared" si="2479"/>
        <v>13.874097068089329</v>
      </c>
      <c r="L2495" s="63">
        <f t="shared" si="2479"/>
        <v>8.6738068744374157</v>
      </c>
      <c r="M2495" s="63">
        <f t="shared" si="2479"/>
        <v>-6.9569897276055981</v>
      </c>
      <c r="N2495" s="63">
        <f t="shared" si="2479"/>
        <v>6.1056930655391719</v>
      </c>
      <c r="O2495" s="63" t="e">
        <f t="shared" si="2479"/>
        <v>#VALUE!</v>
      </c>
      <c r="P2495" s="63" t="e">
        <f t="shared" si="2479"/>
        <v>#VALUE!</v>
      </c>
      <c r="Q2495" s="63" t="e">
        <f t="shared" si="2479"/>
        <v>#VALUE!</v>
      </c>
      <c r="R2495" s="63" t="e">
        <f t="shared" si="2479"/>
        <v>#VALUE!</v>
      </c>
      <c r="S2495" s="63" t="e">
        <f t="shared" si="2479"/>
        <v>#VALUE!</v>
      </c>
      <c r="T2495" s="63" t="e">
        <f t="shared" si="2479"/>
        <v>#VALUE!</v>
      </c>
      <c r="U2495" s="63" t="e">
        <f t="shared" si="2479"/>
        <v>#VALUE!</v>
      </c>
      <c r="V2495" s="63" t="e">
        <f t="shared" ref="V2495:AE2495" si="2480">+V1865</f>
        <v>#VALUE!</v>
      </c>
      <c r="W2495" s="63" t="e">
        <f t="shared" si="2480"/>
        <v>#VALUE!</v>
      </c>
      <c r="X2495" s="63" t="e">
        <f t="shared" si="2480"/>
        <v>#VALUE!</v>
      </c>
      <c r="Y2495" s="63" t="e">
        <f t="shared" si="2480"/>
        <v>#VALUE!</v>
      </c>
      <c r="Z2495" s="63" t="e">
        <f t="shared" si="2480"/>
        <v>#VALUE!</v>
      </c>
      <c r="AA2495" s="63" t="e">
        <f t="shared" si="2480"/>
        <v>#VALUE!</v>
      </c>
      <c r="AB2495" s="63">
        <f t="shared" si="2480"/>
        <v>8.9373956354895618</v>
      </c>
      <c r="AC2495" s="63">
        <f t="shared" si="2480"/>
        <v>8.5023030632964804</v>
      </c>
      <c r="AD2495" s="63">
        <f t="shared" si="2480"/>
        <v>5.0793434345951001</v>
      </c>
      <c r="AE2495" s="63" t="e">
        <f t="shared" si="2480"/>
        <v>#VALUE!</v>
      </c>
      <c r="AF2495" s="63">
        <v>9.9773975812257181</v>
      </c>
      <c r="AG2495" s="63">
        <v>5.5406555638090618</v>
      </c>
      <c r="AH2495" s="63">
        <v>4.4918186126936526</v>
      </c>
      <c r="AI2495" s="63">
        <v>4.4913960722518933</v>
      </c>
      <c r="AJ2495" s="2" t="e">
        <f>+AJ1865</f>
        <v>#VALUE!</v>
      </c>
      <c r="AK2495" s="2">
        <v>8.1341911808122713</v>
      </c>
      <c r="AL2495" s="2">
        <v>4.4934539044932764</v>
      </c>
      <c r="AM2495" s="2">
        <v>-0.53669357041849952</v>
      </c>
      <c r="AN2495" s="2">
        <v>0.22314314130011453</v>
      </c>
      <c r="AO2495" s="2" t="e">
        <f>+AO1865</f>
        <v>#VALUE!</v>
      </c>
      <c r="AP2495" s="2">
        <v>3.7007149577470999</v>
      </c>
      <c r="AQ2495" s="2">
        <v>-6.4576145625430126E-2</v>
      </c>
      <c r="AR2495" s="2">
        <v>-2.2269665585082312</v>
      </c>
      <c r="AS2495" s="2">
        <f>+AS1865</f>
        <v>3.9453453192874567E-4</v>
      </c>
      <c r="AT2495" s="2">
        <v>9.3395134429226747</v>
      </c>
      <c r="AU2495" s="2">
        <v>2.1941599508043499</v>
      </c>
      <c r="AV2495" s="2">
        <v>-2.2687203301555576</v>
      </c>
      <c r="AW2495" s="2">
        <v>-4.4142756845356583</v>
      </c>
      <c r="AX2495" s="2">
        <f>+AX1865</f>
        <v>-0.39787711199609066</v>
      </c>
      <c r="AY2495" s="2"/>
      <c r="AZ2495" s="2">
        <v>5.2695905975608426</v>
      </c>
      <c r="BA2495" s="2">
        <v>4.844321452999135</v>
      </c>
      <c r="BB2495" s="2">
        <v>7.0874489391046414</v>
      </c>
      <c r="BC2495" s="2">
        <v>0.98643090918983956</v>
      </c>
      <c r="BD2495" s="2">
        <v>5.4525590652230633</v>
      </c>
      <c r="BE2495" s="2">
        <v>4.2377906959379912</v>
      </c>
      <c r="BF2495" s="2">
        <f>+BF1865</f>
        <v>8.272849689271375</v>
      </c>
      <c r="BG2495" s="2">
        <v>3.8125964506228924</v>
      </c>
      <c r="BH2495" s="2">
        <v>1.9661726334235394</v>
      </c>
      <c r="BI2495" s="2">
        <v>8.1624343051594614</v>
      </c>
      <c r="BJ2495" s="2">
        <v>3.6234646273191529</v>
      </c>
      <c r="BK2495" s="2">
        <v>8.2557488567741437</v>
      </c>
      <c r="BL2495" s="2">
        <v>3.4355885640799446</v>
      </c>
      <c r="BM2495" s="2">
        <v>9.8104170661439412</v>
      </c>
      <c r="BN2495" s="2">
        <v>3.2439918125633556</v>
      </c>
      <c r="BO2495" s="2">
        <f>+BO1865</f>
        <v>6.1357327545807943</v>
      </c>
      <c r="BP2495" s="2">
        <v>6.6304869223414276</v>
      </c>
      <c r="BQ2495" s="2">
        <v>1.2749623604422022</v>
      </c>
      <c r="BR2495" s="2">
        <v>-1.8178104156960615</v>
      </c>
      <c r="BS2495" s="2">
        <v>-8.7235467505222282</v>
      </c>
      <c r="BT2495" s="2">
        <v>-3.9472789126641801</v>
      </c>
      <c r="BU2495" s="2">
        <v>-9.2174990764374556</v>
      </c>
      <c r="BV2495" s="2">
        <v>-14.321508476295827</v>
      </c>
      <c r="BW2495" s="2">
        <v>3.8180620834213927</v>
      </c>
      <c r="BX2495" s="2">
        <v>-1.6269647646020262</v>
      </c>
      <c r="BY2495" s="2">
        <v>-3.093288698439375</v>
      </c>
      <c r="BZ2495" s="63">
        <v>9.7396587201757896</v>
      </c>
      <c r="CA2495" s="2">
        <f>+CA1865</f>
        <v>12.049577479214525</v>
      </c>
      <c r="CB2495" s="2">
        <v>9.1535758378458034</v>
      </c>
      <c r="CC2495" s="2">
        <v>7.7102069841302985</v>
      </c>
      <c r="CD2495" s="2">
        <v>4.0837542669344531</v>
      </c>
      <c r="CE2495" s="2">
        <v>9.9771117790180917</v>
      </c>
      <c r="CF2495" s="2">
        <v>8.5407570304904485</v>
      </c>
      <c r="CG2495" s="2">
        <v>6.2198724396810992</v>
      </c>
      <c r="CH2495" s="2">
        <v>12.847361297532419</v>
      </c>
      <c r="CI2495" s="2">
        <v>11.524767558937818</v>
      </c>
      <c r="CJ2495" s="63">
        <v>14.721872327615115</v>
      </c>
      <c r="CK2495" s="63">
        <v>12.59295013120896</v>
      </c>
      <c r="CL2495" s="2">
        <f>+CL1865</f>
        <v>12.615883783859221</v>
      </c>
      <c r="CM2495" s="2">
        <v>11.186014344637536</v>
      </c>
      <c r="CN2495" s="2">
        <v>12.789597923587607</v>
      </c>
      <c r="CO2495" s="2">
        <v>13.449930270710725</v>
      </c>
      <c r="CP2495" s="2">
        <v>13.555928428606551</v>
      </c>
      <c r="CQ2495" s="2">
        <v>13.457762864842863</v>
      </c>
      <c r="CR2495" s="2">
        <v>12.154123754417148</v>
      </c>
      <c r="CS2495" s="2">
        <v>13.889704140755505</v>
      </c>
      <c r="CT2495" s="2">
        <v>13.027081547814367</v>
      </c>
      <c r="CU2495" s="2">
        <f>+CU1865</f>
        <v>11.56661658511495</v>
      </c>
      <c r="CV2495" s="2">
        <v>16.537558051354704</v>
      </c>
      <c r="CW2495" s="2">
        <v>15.355971606188762</v>
      </c>
      <c r="CX2495" s="2">
        <v>16.596779751229075</v>
      </c>
      <c r="CY2495" s="2">
        <v>15.676591443029816</v>
      </c>
      <c r="CZ2495" s="2">
        <v>13.209556965909123</v>
      </c>
      <c r="DA2495" s="2">
        <f t="shared" ref="DA2495" si="2481">+DA1865</f>
        <v>13.699016025248808</v>
      </c>
      <c r="DB2495" s="63">
        <v>11.303904574326912</v>
      </c>
      <c r="DC2495" s="63">
        <v>9.9370297393326403</v>
      </c>
      <c r="DD2495" s="63">
        <v>7.4430353410455092</v>
      </c>
      <c r="DE2495" s="63">
        <v>13.333294511865793</v>
      </c>
      <c r="DF2495" s="63">
        <v>12.347163940191681</v>
      </c>
      <c r="DG2495" s="63">
        <v>10.160323621995607</v>
      </c>
      <c r="DH2495" s="63">
        <v>9.9247969280849428</v>
      </c>
      <c r="DI2495" s="63">
        <v>9.2976299578574348</v>
      </c>
      <c r="DJ2495" s="63">
        <v>7.678715669130125</v>
      </c>
      <c r="DK2495" s="63">
        <v>9.7132963763652391</v>
      </c>
      <c r="DL2495" s="63">
        <v>9.154413953813247</v>
      </c>
      <c r="DM2495" s="63">
        <v>7.999313374941651</v>
      </c>
      <c r="DN2495" s="6">
        <f t="shared" ref="DN2495" si="2482">+DN1865</f>
        <v>9.1210510811080958</v>
      </c>
      <c r="DO2495" s="63">
        <v>7.999313374941651</v>
      </c>
      <c r="DP2495" s="63">
        <v>13.271096892909974</v>
      </c>
      <c r="DQ2495" s="63">
        <v>12.608908741819938</v>
      </c>
      <c r="DR2495" s="63">
        <v>10.948565356832095</v>
      </c>
      <c r="DS2495" s="63">
        <v>14.292569893453253</v>
      </c>
      <c r="DT2495" s="63">
        <v>13.518630517557606</v>
      </c>
      <c r="DU2495" s="63">
        <v>13.645274266706201</v>
      </c>
      <c r="DV2495" s="64">
        <f>+DV1865</f>
        <v>16.783133453450901</v>
      </c>
      <c r="DW2495" s="65">
        <f>+DW1865</f>
        <v>15.604424854910368</v>
      </c>
      <c r="DX2495" s="66">
        <f>+DX1865</f>
        <v>11.322690929309259</v>
      </c>
      <c r="DZ2495" s="63">
        <f>+DZ1865</f>
        <v>11.783869345476598</v>
      </c>
      <c r="EC2495" s="63">
        <f>+EC1865</f>
        <v>9.5646144440915499</v>
      </c>
      <c r="EF2495" s="63">
        <f>+EF1865</f>
        <v>8.7070084896283433</v>
      </c>
      <c r="EI2495" s="63">
        <f>+EI1865</f>
        <v>8.9885320445118904</v>
      </c>
      <c r="EL2495" s="63">
        <f>+EL1865</f>
        <v>8.7882340660105385</v>
      </c>
      <c r="EO2495" s="63">
        <f>+EO1865</f>
        <v>8.9522850292010325</v>
      </c>
      <c r="EP2495" s="5">
        <f>AVERAGE(EO2495,EL2495,EI2495,EF2495,EC2495,DZ2495)</f>
        <v>9.4640905698199909</v>
      </c>
    </row>
    <row r="2496" spans="1:146" ht="15.5" x14ac:dyDescent="0.35">
      <c r="A2496" s="56" t="s">
        <v>766</v>
      </c>
      <c r="B2496" s="90">
        <f t="shared" ref="B2496:U2496" si="2483">+B1774</f>
        <v>14.76</v>
      </c>
      <c r="C2496" s="90">
        <f t="shared" si="2483"/>
        <v>21.09</v>
      </c>
      <c r="D2496" s="90">
        <f t="shared" si="2483"/>
        <v>18.05</v>
      </c>
      <c r="E2496" s="90">
        <f t="shared" si="2483"/>
        <v>28.56</v>
      </c>
      <c r="F2496" s="90">
        <f t="shared" si="2483"/>
        <v>30.23</v>
      </c>
      <c r="G2496" s="90">
        <f t="shared" si="2483"/>
        <v>13.86</v>
      </c>
      <c r="H2496" s="90">
        <f t="shared" si="2483"/>
        <v>14.77</v>
      </c>
      <c r="I2496" s="90">
        <f t="shared" si="2483"/>
        <v>15.77</v>
      </c>
      <c r="J2496" s="90">
        <f t="shared" si="2483"/>
        <v>36.93</v>
      </c>
      <c r="K2496" s="90">
        <f t="shared" si="2483"/>
        <v>50.93</v>
      </c>
      <c r="L2496" s="90">
        <f t="shared" si="2483"/>
        <v>60</v>
      </c>
      <c r="M2496" s="90">
        <f t="shared" si="2483"/>
        <v>88.266498188060282</v>
      </c>
      <c r="N2496" s="90">
        <f t="shared" si="2483"/>
        <v>42.472597849923154</v>
      </c>
      <c r="O2496" s="90">
        <f t="shared" si="2483"/>
        <v>70.720760506757571</v>
      </c>
      <c r="P2496" s="90">
        <f t="shared" si="2483"/>
        <v>82.07107950085971</v>
      </c>
      <c r="Q2496" s="90">
        <f t="shared" si="2483"/>
        <v>66.023408060847061</v>
      </c>
      <c r="R2496" s="90">
        <f t="shared" si="2483"/>
        <v>64.710225109461263</v>
      </c>
      <c r="S2496" s="90">
        <f t="shared" si="2483"/>
        <v>73.241273007525606</v>
      </c>
      <c r="T2496" s="90">
        <f t="shared" si="2483"/>
        <v>86.332575087884933</v>
      </c>
      <c r="U2496" s="90">
        <f t="shared" si="2483"/>
        <v>94.593458282957911</v>
      </c>
      <c r="V2496" s="90">
        <f t="shared" ref="V2496:AA2496" si="2484">+V1775</f>
        <v>97.270035111006194</v>
      </c>
      <c r="W2496" s="90">
        <f t="shared" si="2484"/>
        <v>101.72849070031059</v>
      </c>
      <c r="X2496" s="91">
        <f t="shared" si="2484"/>
        <v>102.9120163966453</v>
      </c>
      <c r="Y2496" s="91">
        <f t="shared" si="2484"/>
        <v>100.26564366967004</v>
      </c>
      <c r="Z2496" s="90">
        <f t="shared" si="2484"/>
        <v>99.763123950643902</v>
      </c>
      <c r="AA2496" s="90">
        <f t="shared" si="2484"/>
        <v>98.42</v>
      </c>
      <c r="AB2496" s="90">
        <v>97.676334387723415</v>
      </c>
      <c r="AC2496" s="90">
        <v>98.205506757668672</v>
      </c>
      <c r="AD2496" s="90">
        <v>98.091869107830234</v>
      </c>
      <c r="AE2496" s="90">
        <f>+AE1775</f>
        <v>97.470409243282504</v>
      </c>
      <c r="AF2496" s="90">
        <v>99.51056748224444</v>
      </c>
      <c r="AG2496" s="90">
        <v>98.826139808448076</v>
      </c>
      <c r="AH2496" s="90">
        <v>96.920085555187711</v>
      </c>
      <c r="AI2496" s="90">
        <v>95.6611121988592</v>
      </c>
      <c r="AJ2496" s="91">
        <f>+AJ1775</f>
        <v>89.77</v>
      </c>
      <c r="AK2496" s="91">
        <v>79.236474743420501</v>
      </c>
      <c r="AL2496" s="91">
        <v>78.420555271061119</v>
      </c>
      <c r="AM2496" s="91">
        <v>70.083867537616698</v>
      </c>
      <c r="AN2496" s="91">
        <v>71.115211778670357</v>
      </c>
      <c r="AO2496" s="91">
        <f>+AO1775</f>
        <v>77.11</v>
      </c>
      <c r="AP2496" s="91">
        <v>59.382059761698038</v>
      </c>
      <c r="AQ2496" s="91">
        <v>62.655552970225017</v>
      </c>
      <c r="AR2496" s="91">
        <v>63.301852724335241</v>
      </c>
      <c r="AS2496" s="91">
        <f>+AS1775</f>
        <v>59.1</v>
      </c>
      <c r="AT2496" s="91">
        <v>63.680021054500358</v>
      </c>
      <c r="AU2496" s="91">
        <v>60.649638892186864</v>
      </c>
      <c r="AV2496" s="91">
        <v>59.110548207482523</v>
      </c>
      <c r="AW2496" s="91">
        <v>58.81729138237408</v>
      </c>
      <c r="AX2496" s="91">
        <f>+AX1775</f>
        <v>57.51</v>
      </c>
      <c r="AY2496" s="91"/>
      <c r="AZ2496" s="91">
        <v>63.68236927633076</v>
      </c>
      <c r="BA2496" s="91">
        <v>54.121807267219715</v>
      </c>
      <c r="BB2496" s="91">
        <v>60.715408518274941</v>
      </c>
      <c r="BC2496" s="91">
        <v>52.956449320475365</v>
      </c>
      <c r="BD2496" s="91">
        <v>60.693905657610344</v>
      </c>
      <c r="BE2496" s="91">
        <v>55.37977270885446</v>
      </c>
      <c r="BF2496" s="91">
        <f>+BF1775</f>
        <v>61.37</v>
      </c>
      <c r="BG2496" s="91">
        <v>66.300235916324127</v>
      </c>
      <c r="BH2496" s="91">
        <v>62.688135313882199</v>
      </c>
      <c r="BI2496" s="91">
        <v>68.550360317733634</v>
      </c>
      <c r="BJ2496" s="91">
        <v>64.699756973459117</v>
      </c>
      <c r="BK2496" s="91">
        <v>68.548672945455621</v>
      </c>
      <c r="BL2496" s="91">
        <v>66.014091535490365</v>
      </c>
      <c r="BM2496" s="91">
        <v>68.241208117550968</v>
      </c>
      <c r="BN2496" s="91">
        <v>65.16139585402523</v>
      </c>
      <c r="BO2496" s="91">
        <f>+BO1775</f>
        <v>67.069999999999993</v>
      </c>
      <c r="BP2496" s="91">
        <v>71.583658493875376</v>
      </c>
      <c r="BQ2496" s="91">
        <v>73.203283819086067</v>
      </c>
      <c r="BR2496" s="91">
        <v>61.188170892133762</v>
      </c>
      <c r="BS2496" s="91">
        <v>44.043486041485139</v>
      </c>
      <c r="BT2496" s="91">
        <v>64.709036818246304</v>
      </c>
      <c r="BU2496" s="91">
        <v>55.167137953888492</v>
      </c>
      <c r="BV2496" s="91">
        <v>46.017020076542416</v>
      </c>
      <c r="BW2496" s="91">
        <v>70.147518109841243</v>
      </c>
      <c r="BX2496" s="91">
        <v>64.1145055157249</v>
      </c>
      <c r="BY2496" s="91">
        <v>60.647307672450715</v>
      </c>
      <c r="BZ2496" s="90">
        <v>68.014007494123234</v>
      </c>
      <c r="CA2496" s="91">
        <f>+CA1775</f>
        <v>63.62</v>
      </c>
      <c r="CB2496" s="91">
        <v>65.803606194656624</v>
      </c>
      <c r="CC2496" s="91">
        <v>64.956559140228833</v>
      </c>
      <c r="CD2496" s="91">
        <v>60.806861603085771</v>
      </c>
      <c r="CE2496" s="91">
        <v>67.344350143035882</v>
      </c>
      <c r="CF2496" s="91">
        <v>66.832198355999111</v>
      </c>
      <c r="CG2496" s="91">
        <v>64.543346528476576</v>
      </c>
      <c r="CH2496" s="91">
        <v>67.856903687055052</v>
      </c>
      <c r="CI2496" s="91">
        <v>67.516366242723521</v>
      </c>
      <c r="CJ2496" s="90">
        <v>68.638124431811988</v>
      </c>
      <c r="CK2496" s="90">
        <v>67.34598521761761</v>
      </c>
      <c r="CL2496" s="91">
        <f>+CL1775</f>
        <v>63.959999999999994</v>
      </c>
      <c r="CM2496" s="91">
        <v>73.089280233264304</v>
      </c>
      <c r="CN2496" s="91">
        <v>67.023917982900826</v>
      </c>
      <c r="CO2496" s="91">
        <v>67.197801880399226</v>
      </c>
      <c r="CP2496" s="91">
        <v>73.111173039568868</v>
      </c>
      <c r="CQ2496" s="91">
        <v>68.266041798672802</v>
      </c>
      <c r="CR2496" s="91">
        <v>66.659858921796882</v>
      </c>
      <c r="CS2496" s="91">
        <v>78.258042691698066</v>
      </c>
      <c r="CT2496" s="91">
        <v>74.439195347740366</v>
      </c>
      <c r="CU2496" s="91">
        <v>73.517995984380519</v>
      </c>
      <c r="CV2496" s="91">
        <v>83.069651023343241</v>
      </c>
      <c r="CW2496" s="91">
        <v>81.462869359217208</v>
      </c>
      <c r="CX2496" s="91">
        <v>81.808483367142429</v>
      </c>
      <c r="CY2496" s="91">
        <v>80.591831102585942</v>
      </c>
      <c r="CZ2496" s="91">
        <v>83.457992584844774</v>
      </c>
      <c r="DA2496" s="91">
        <f>+DA1775</f>
        <v>73.070000000000007</v>
      </c>
      <c r="DB2496" s="90">
        <v>78.320115241686892</v>
      </c>
      <c r="DC2496" s="90">
        <v>77.087252895022544</v>
      </c>
      <c r="DD2496" s="90">
        <v>70.921254417919783</v>
      </c>
      <c r="DE2496" s="90">
        <v>80.827178922223538</v>
      </c>
      <c r="DF2496" s="90">
        <v>79.834626004763479</v>
      </c>
      <c r="DG2496" s="90">
        <v>77.973255268051204</v>
      </c>
      <c r="DH2496" s="90">
        <v>79.35873139437291</v>
      </c>
      <c r="DI2496" s="90">
        <v>78.488219193314379</v>
      </c>
      <c r="DJ2496" s="90">
        <v>78.056469629056465</v>
      </c>
      <c r="DK2496" s="90">
        <v>71.986554036691146</v>
      </c>
      <c r="DL2496" s="90">
        <v>71.098028732196667</v>
      </c>
      <c r="DM2496" s="90">
        <v>90.521668374452702</v>
      </c>
      <c r="DN2496" s="92">
        <f t="shared" ref="DN2496" si="2485">+DN1774</f>
        <v>74.760401387292745</v>
      </c>
      <c r="DO2496" s="90">
        <v>90.521668374452702</v>
      </c>
      <c r="DP2496" s="90">
        <v>75.754854513582728</v>
      </c>
      <c r="DQ2496" s="90">
        <v>74.222042999248373</v>
      </c>
      <c r="DR2496" s="90">
        <v>72.857435108411252</v>
      </c>
      <c r="DS2496" s="90">
        <v>79.418402630115452</v>
      </c>
      <c r="DT2496" s="90">
        <v>78.390287436380419</v>
      </c>
      <c r="DU2496" s="90">
        <v>69.167371409243955</v>
      </c>
      <c r="DV2496" s="388">
        <f>+DV1774</f>
        <v>72.550206472362646</v>
      </c>
      <c r="DW2496" s="389">
        <f>+DW1774</f>
        <v>72.233322195049283</v>
      </c>
      <c r="DX2496" s="95">
        <f>+DX1774</f>
        <v>102.7908944031016</v>
      </c>
      <c r="DZ2496" s="90">
        <f>+DZ1774</f>
        <v>77.172084438633775</v>
      </c>
      <c r="EC2496" s="90">
        <f>+EC1774</f>
        <v>83.371444699003931</v>
      </c>
      <c r="EF2496" s="90">
        <f>+EF1774</f>
        <v>82.617796491692204</v>
      </c>
      <c r="EI2496" s="90">
        <f>+EI1774</f>
        <v>86.23743036873627</v>
      </c>
      <c r="EL2496" s="90">
        <f>+EL1774</f>
        <v>89.716139429540647</v>
      </c>
      <c r="EO2496" s="90">
        <f>+EO1774</f>
        <v>92.178648755553297</v>
      </c>
      <c r="EP2496" s="5">
        <f>AVERAGE(EO2496,EL2496,EI2496,EF2496,EC2496,DZ2496)</f>
        <v>85.215590697193349</v>
      </c>
    </row>
    <row r="2497" spans="1:145" ht="15.5" x14ac:dyDescent="0.35">
      <c r="A2497" s="56" t="s">
        <v>767</v>
      </c>
      <c r="B2497" s="342" t="e">
        <f t="shared" ref="B2497:AA2497" si="2486">B1878</f>
        <v>#VALUE!</v>
      </c>
      <c r="C2497" s="342" t="e">
        <f t="shared" si="2486"/>
        <v>#VALUE!</v>
      </c>
      <c r="D2497" s="342" t="e">
        <f t="shared" si="2486"/>
        <v>#VALUE!</v>
      </c>
      <c r="E2497" s="342" t="e">
        <f t="shared" si="2486"/>
        <v>#VALUE!</v>
      </c>
      <c r="F2497" s="342" t="e">
        <f t="shared" si="2486"/>
        <v>#VALUE!</v>
      </c>
      <c r="G2497" s="342" t="e">
        <f t="shared" si="2486"/>
        <v>#VALUE!</v>
      </c>
      <c r="H2497" s="342">
        <f t="shared" si="2486"/>
        <v>20.707313369719373</v>
      </c>
      <c r="I2497" s="342">
        <f t="shared" si="2486"/>
        <v>15.448535794801074</v>
      </c>
      <c r="J2497" s="342">
        <f t="shared" si="2486"/>
        <v>12.219652852781605</v>
      </c>
      <c r="K2497" s="342">
        <f t="shared" si="2486"/>
        <v>10.828920410971884</v>
      </c>
      <c r="L2497" s="342">
        <f t="shared" si="2486"/>
        <v>11.086799433174621</v>
      </c>
      <c r="M2497" s="342" t="e">
        <f t="shared" si="2486"/>
        <v>#VALUE!</v>
      </c>
      <c r="N2497" s="342" t="e">
        <f t="shared" si="2486"/>
        <v>#VALUE!</v>
      </c>
      <c r="O2497" s="342" t="e">
        <f t="shared" si="2486"/>
        <v>#VALUE!</v>
      </c>
      <c r="P2497" s="342" t="e">
        <f t="shared" si="2486"/>
        <v>#VALUE!</v>
      </c>
      <c r="Q2497" s="342" t="e">
        <f t="shared" si="2486"/>
        <v>#VALUE!</v>
      </c>
      <c r="R2497" s="342" t="e">
        <f t="shared" si="2486"/>
        <v>#VALUE!</v>
      </c>
      <c r="S2497" s="342" t="e">
        <f t="shared" si="2486"/>
        <v>#VALUE!</v>
      </c>
      <c r="T2497" s="342" t="e">
        <f t="shared" si="2486"/>
        <v>#VALUE!</v>
      </c>
      <c r="U2497" s="342" t="e">
        <f t="shared" si="2486"/>
        <v>#VALUE!</v>
      </c>
      <c r="V2497" s="342" t="e">
        <f t="shared" si="2486"/>
        <v>#VALUE!</v>
      </c>
      <c r="W2497" s="342" t="e">
        <f t="shared" si="2486"/>
        <v>#VALUE!</v>
      </c>
      <c r="X2497" s="296" t="e">
        <f t="shared" si="2486"/>
        <v>#VALUE!</v>
      </c>
      <c r="Y2497" s="296" t="e">
        <f t="shared" si="2486"/>
        <v>#VALUE!</v>
      </c>
      <c r="Z2497" s="342">
        <f t="shared" si="2486"/>
        <v>3.4673533023838119</v>
      </c>
      <c r="AA2497" s="342" t="e">
        <f t="shared" si="2486"/>
        <v>#VALUE!</v>
      </c>
      <c r="AB2497" s="342">
        <v>2.6190977185206918</v>
      </c>
      <c r="AC2497" s="342">
        <v>2.5495926844214045</v>
      </c>
      <c r="AD2497" s="342">
        <v>2.7122015872600396</v>
      </c>
      <c r="AE2497" s="342" t="e">
        <f>AE1878</f>
        <v>#VALUE!</v>
      </c>
      <c r="AF2497" s="342">
        <v>2.6885976459850522</v>
      </c>
      <c r="AG2497" s="342">
        <v>2.791235286234373</v>
      </c>
      <c r="AH2497" s="342">
        <v>2.8308174579525587</v>
      </c>
      <c r="AI2497" s="342">
        <v>2.8040882774309841</v>
      </c>
      <c r="AJ2497" s="296" t="e">
        <f>AJ1878</f>
        <v>#VALUE!</v>
      </c>
      <c r="AK2497" s="296">
        <v>2.7491922214824296</v>
      </c>
      <c r="AL2497" s="296">
        <v>2.8703581667300329</v>
      </c>
      <c r="AM2497" s="296">
        <v>3.0271686015233645</v>
      </c>
      <c r="AN2497" s="296">
        <v>2.9964291316697462</v>
      </c>
      <c r="AO2497" s="296">
        <f>AO1878</f>
        <v>3.7301077746059339</v>
      </c>
      <c r="AP2497" s="296">
        <v>3.072615040155406</v>
      </c>
      <c r="AQ2497" s="296">
        <v>3.1401785787624044</v>
      </c>
      <c r="AR2497" s="296">
        <v>3.173657209673713</v>
      </c>
      <c r="AS2497" s="296">
        <f>AS1878</f>
        <v>3.7918578429903147</v>
      </c>
      <c r="AT2497" s="296">
        <v>3.5063541062694998</v>
      </c>
      <c r="AU2497" s="296">
        <v>3.5117133253862534</v>
      </c>
      <c r="AV2497" s="296">
        <v>3.8414370312294941</v>
      </c>
      <c r="AW2497" s="296">
        <v>3.9039099383763189</v>
      </c>
      <c r="AX2497" s="296">
        <f>AX1878</f>
        <v>3.9025881579170423</v>
      </c>
      <c r="AY2497" s="296"/>
      <c r="AZ2497" s="296">
        <v>3.7223024114941272</v>
      </c>
      <c r="BA2497" s="296">
        <v>3.7251703699083842</v>
      </c>
      <c r="BB2497" s="296">
        <v>3.5968355246651846</v>
      </c>
      <c r="BC2497" s="296">
        <v>3.7869855972463888</v>
      </c>
      <c r="BD2497" s="296">
        <v>3.6648299586073474</v>
      </c>
      <c r="BE2497" s="296">
        <v>3.6942365281494012</v>
      </c>
      <c r="BF2497" s="296">
        <f>BF1878</f>
        <v>3.6719969348357093</v>
      </c>
      <c r="BG2497" s="296">
        <v>3.6273378264008591</v>
      </c>
      <c r="BH2497" s="296">
        <v>3.6636158986610887</v>
      </c>
      <c r="BI2497" s="296">
        <v>3.6466878538780043</v>
      </c>
      <c r="BJ2497" s="296">
        <v>3.7547455856004328</v>
      </c>
      <c r="BK2497" s="296">
        <v>3.5884964972861932</v>
      </c>
      <c r="BL2497" s="296">
        <v>3.7113803962361209</v>
      </c>
      <c r="BM2497" s="296">
        <v>3.5328572159043059</v>
      </c>
      <c r="BN2497" s="296">
        <v>3.7100596861253958</v>
      </c>
      <c r="BO2497" s="296">
        <f>BO1878</f>
        <v>3.6595992679200999</v>
      </c>
      <c r="BP2497" s="296">
        <v>3.6077893789602267</v>
      </c>
      <c r="BQ2497" s="296">
        <v>3.5552746638659611</v>
      </c>
      <c r="BR2497" s="296">
        <v>3.6023568032398128</v>
      </c>
      <c r="BS2497" s="296">
        <v>3.8070885274713713</v>
      </c>
      <c r="BT2497" s="296">
        <v>3.7046213636594656</v>
      </c>
      <c r="BU2497" s="296">
        <v>3.8377438366298029</v>
      </c>
      <c r="BV2497" s="296">
        <v>3.8918710992948262</v>
      </c>
      <c r="BW2497" s="296">
        <v>3.4802895890174801</v>
      </c>
      <c r="BX2497" s="296">
        <v>3.6138104031642517</v>
      </c>
      <c r="BY2497" s="296">
        <v>3.5582549704009581</v>
      </c>
      <c r="BZ2497" s="342">
        <v>3.3318983154616979</v>
      </c>
      <c r="CA2497" s="296">
        <f>CA1878</f>
        <v>3.3510001475622917</v>
      </c>
      <c r="CB2497" s="296">
        <v>3.2225167580555554</v>
      </c>
      <c r="CC2497" s="296">
        <v>3.2282707366140815</v>
      </c>
      <c r="CD2497" s="296">
        <v>3.2642917012643657</v>
      </c>
      <c r="CE2497" s="296">
        <v>3.1832075968273839</v>
      </c>
      <c r="CF2497" s="296">
        <v>3.1905224365267948</v>
      </c>
      <c r="CG2497" s="296">
        <v>3.1833085261206864</v>
      </c>
      <c r="CH2497" s="296">
        <v>3.1094259601314569</v>
      </c>
      <c r="CI2497" s="296">
        <v>3.1115316399893764</v>
      </c>
      <c r="CJ2497" s="342">
        <v>3.0621166585024038</v>
      </c>
      <c r="CK2497" s="342">
        <v>3.0944386831639452</v>
      </c>
      <c r="CL2497" s="296">
        <f>CL1878</f>
        <v>3.0931672638899288</v>
      </c>
      <c r="CM2497" s="296">
        <v>2.9542257053599075</v>
      </c>
      <c r="CN2497" s="296">
        <v>2.9377035341071851</v>
      </c>
      <c r="CO2497" s="296">
        <v>2.9394875406278342</v>
      </c>
      <c r="CP2497" s="296">
        <v>2.9631067913817644</v>
      </c>
      <c r="CQ2497" s="296">
        <v>2.942514963292532</v>
      </c>
      <c r="CR2497" s="296">
        <v>2.937260849556218</v>
      </c>
      <c r="CS2497" s="296">
        <v>2.989926617473309</v>
      </c>
      <c r="CT2497" s="296">
        <v>2.9836530926804654</v>
      </c>
      <c r="CU2497" s="296">
        <v>2.9775961687812407</v>
      </c>
      <c r="CV2497" s="296">
        <v>2.9495832083146429</v>
      </c>
      <c r="CW2497" s="296">
        <v>2.9553988747533069</v>
      </c>
      <c r="CX2497" s="296">
        <v>2.9535258806448446</v>
      </c>
      <c r="CY2497" s="296">
        <v>2.9616275257181188</v>
      </c>
      <c r="CZ2497" s="296">
        <v>3.0018192806466928</v>
      </c>
      <c r="DA2497" s="296">
        <f t="shared" ref="DA2497" si="2487">DA1878</f>
        <v>2.9425196867799071</v>
      </c>
      <c r="DB2497" s="342">
        <v>2.9739298664947018</v>
      </c>
      <c r="DC2497" s="342">
        <v>2.9815550030182836</v>
      </c>
      <c r="DD2497" s="342">
        <v>3.0295672217983007</v>
      </c>
      <c r="DE2497" s="342">
        <v>2.868118991612215</v>
      </c>
      <c r="DF2497" s="342">
        <v>2.8691411554340687</v>
      </c>
      <c r="DG2497" s="342">
        <v>2.880423164874848</v>
      </c>
      <c r="DH2497" s="342">
        <v>2.7923570624702592</v>
      </c>
      <c r="DI2497" s="342">
        <v>2.7834669684028039</v>
      </c>
      <c r="DJ2497" s="342">
        <v>2.7839948413291817</v>
      </c>
      <c r="DK2497" s="342">
        <v>2.811798225472542</v>
      </c>
      <c r="DL2497" s="342">
        <v>2.8092973461495903</v>
      </c>
      <c r="DM2497" s="342">
        <v>2.7873588287857518</v>
      </c>
      <c r="DN2497" s="336">
        <f t="shared" ref="DN2497" si="2488">DN1878</f>
        <v>2.8914384407886828</v>
      </c>
      <c r="DO2497" s="342">
        <v>2.7873588287857518</v>
      </c>
      <c r="DP2497" s="342">
        <v>2.7050963687646621</v>
      </c>
      <c r="DQ2497" s="342">
        <v>2.7016695591291375</v>
      </c>
      <c r="DR2497" s="342">
        <v>2.7092966209793392</v>
      </c>
      <c r="DS2497" s="342">
        <v>2.6539072991325949</v>
      </c>
      <c r="DT2497" s="342">
        <v>2.6497982332578438</v>
      </c>
      <c r="DU2497" s="342">
        <v>2.745302400362347</v>
      </c>
      <c r="DV2497" s="349">
        <f>DV1878</f>
        <v>2.6985368761817994</v>
      </c>
      <c r="DW2497" s="350">
        <f>DW1878</f>
        <v>2.6963911501545441</v>
      </c>
      <c r="DX2497" s="351">
        <f>DX1878</f>
        <v>2.7473119688057683</v>
      </c>
      <c r="DZ2497" s="342">
        <f>DZ1878</f>
        <v>2.549070069493574</v>
      </c>
      <c r="EC2497" s="342">
        <f>EC1878</f>
        <v>2.4496712557370088</v>
      </c>
      <c r="EF2497" s="342">
        <f>EF1878</f>
        <v>2.3846603596292266</v>
      </c>
      <c r="EI2497" s="342">
        <f>EI1878</f>
        <v>2.3268206413883115</v>
      </c>
      <c r="EL2497" s="342">
        <f>EL1878</f>
        <v>2.2762242708624028</v>
      </c>
      <c r="EO2497" s="342">
        <f>EO1878</f>
        <v>2.2309926479716347</v>
      </c>
    </row>
    <row r="2498" spans="1:145" ht="15.5" x14ac:dyDescent="0.35">
      <c r="A2498" s="116" t="s">
        <v>768</v>
      </c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2"/>
      <c r="Y2498" s="2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63"/>
      <c r="CA2498" s="2"/>
      <c r="CB2498" s="2"/>
      <c r="CC2498" s="2"/>
      <c r="CD2498" s="2"/>
      <c r="CE2498" s="2"/>
      <c r="CF2498" s="2"/>
      <c r="CG2498" s="2"/>
      <c r="CH2498" s="2"/>
      <c r="CI2498" s="2"/>
      <c r="CJ2498" s="63"/>
      <c r="CK2498" s="63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63"/>
      <c r="DC2498" s="63"/>
      <c r="DD2498" s="63"/>
      <c r="DE2498" s="63"/>
      <c r="DF2498" s="63"/>
      <c r="DG2498" s="63"/>
      <c r="DH2498" s="63"/>
      <c r="DI2498" s="63"/>
      <c r="DJ2498" s="63"/>
      <c r="DK2498" s="63"/>
      <c r="DL2498" s="63"/>
      <c r="DM2498" s="63"/>
      <c r="DN2498" s="6"/>
      <c r="DO2498" s="63"/>
      <c r="DP2498" s="63"/>
      <c r="DQ2498" s="63"/>
      <c r="DR2498" s="63"/>
      <c r="DS2498" s="63"/>
      <c r="DT2498" s="63"/>
      <c r="DU2498" s="63"/>
      <c r="DV2498" s="64"/>
      <c r="DW2498" s="65"/>
      <c r="DX2498" s="66"/>
      <c r="DZ2498" s="63"/>
      <c r="EC2498" s="63"/>
      <c r="EF2498" s="63"/>
      <c r="EI2498" s="63"/>
      <c r="EL2498" s="63"/>
      <c r="EO2498" s="63"/>
    </row>
    <row r="2499" spans="1:145" ht="15.5" x14ac:dyDescent="0.35">
      <c r="A2499" s="56" t="s">
        <v>769</v>
      </c>
      <c r="B2499" s="63" t="s">
        <v>136</v>
      </c>
      <c r="C2499" s="63" t="e">
        <f t="shared" ref="C2499:AA2500" si="2489">(C652-B652)/B652*100</f>
        <v>#VALUE!</v>
      </c>
      <c r="D2499" s="63" t="e">
        <f t="shared" si="2489"/>
        <v>#VALUE!</v>
      </c>
      <c r="E2499" s="63" t="e">
        <f t="shared" si="2489"/>
        <v>#VALUE!</v>
      </c>
      <c r="F2499" s="63" t="e">
        <f t="shared" si="2489"/>
        <v>#VALUE!</v>
      </c>
      <c r="G2499" s="63" t="e">
        <f t="shared" si="2489"/>
        <v>#VALUE!</v>
      </c>
      <c r="H2499" s="63" t="e">
        <f t="shared" si="2489"/>
        <v>#VALUE!</v>
      </c>
      <c r="I2499" s="63" t="e">
        <f t="shared" si="2489"/>
        <v>#VALUE!</v>
      </c>
      <c r="J2499" s="63" t="e">
        <f t="shared" si="2489"/>
        <v>#VALUE!</v>
      </c>
      <c r="K2499" s="63" t="e">
        <f t="shared" si="2489"/>
        <v>#VALUE!</v>
      </c>
      <c r="L2499" s="63" t="e">
        <f t="shared" si="2489"/>
        <v>#VALUE!</v>
      </c>
      <c r="M2499" s="63" t="e">
        <f t="shared" si="2489"/>
        <v>#VALUE!</v>
      </c>
      <c r="N2499" s="63" t="e">
        <f t="shared" si="2489"/>
        <v>#VALUE!</v>
      </c>
      <c r="O2499" s="63" t="e">
        <f t="shared" si="2489"/>
        <v>#VALUE!</v>
      </c>
      <c r="P2499" s="63" t="e">
        <f t="shared" si="2489"/>
        <v>#VALUE!</v>
      </c>
      <c r="Q2499" s="63" t="e">
        <f t="shared" si="2489"/>
        <v>#VALUE!</v>
      </c>
      <c r="R2499" s="63" t="e">
        <f t="shared" si="2489"/>
        <v>#VALUE!</v>
      </c>
      <c r="S2499" s="63" t="e">
        <f t="shared" si="2489"/>
        <v>#VALUE!</v>
      </c>
      <c r="T2499" s="63" t="e">
        <f t="shared" si="2489"/>
        <v>#VALUE!</v>
      </c>
      <c r="U2499" s="63" t="e">
        <f t="shared" si="2489"/>
        <v>#VALUE!</v>
      </c>
      <c r="V2499" s="63" t="e">
        <f t="shared" si="2489"/>
        <v>#VALUE!</v>
      </c>
      <c r="W2499" s="63" t="e">
        <f t="shared" si="2489"/>
        <v>#VALUE!</v>
      </c>
      <c r="X2499" s="2" t="e">
        <f t="shared" si="2489"/>
        <v>#VALUE!</v>
      </c>
      <c r="Y2499" s="2" t="e">
        <f t="shared" si="2489"/>
        <v>#VALUE!</v>
      </c>
      <c r="Z2499" s="63" t="e">
        <f t="shared" si="2489"/>
        <v>#VALUE!</v>
      </c>
      <c r="AA2499" s="63" t="e">
        <f t="shared" si="2489"/>
        <v>#VALUE!</v>
      </c>
      <c r="AB2499" s="63">
        <v>-3.9095063967855199</v>
      </c>
      <c r="AC2499" s="63">
        <v>-5.2540503178861213</v>
      </c>
      <c r="AD2499" s="63">
        <v>-6.544094171650559</v>
      </c>
      <c r="AE2499" s="63" t="e">
        <f>(AE652-AA652)/AA652*100</f>
        <v>#VALUE!</v>
      </c>
      <c r="AF2499" s="63">
        <v>4.1004863374855756</v>
      </c>
      <c r="AG2499" s="63">
        <v>4.0097501972806571</v>
      </c>
      <c r="AH2499" s="63">
        <v>3.7491871738197333</v>
      </c>
      <c r="AI2499" s="63">
        <v>-2.3213458949078429</v>
      </c>
      <c r="AJ2499" s="2" t="e">
        <f>(AJ652-AE652)/AE652*100</f>
        <v>#VALUE!</v>
      </c>
      <c r="AK2499" s="2">
        <v>-32.282048371089601</v>
      </c>
      <c r="AL2499" s="2">
        <v>-23.066973569526976</v>
      </c>
      <c r="AM2499" s="2">
        <v>-28.841223612456112</v>
      </c>
      <c r="AN2499" s="2">
        <v>-29.058383907505199</v>
      </c>
      <c r="AO2499" s="2" t="e">
        <f>(AO652-AJ652)/AJ652*100</f>
        <v>#VALUE!</v>
      </c>
      <c r="AP2499" s="2">
        <v>-21.150195302066638</v>
      </c>
      <c r="AQ2499" s="2">
        <v>-27.932713116864893</v>
      </c>
      <c r="AR2499" s="2">
        <v>-16.812545870437738</v>
      </c>
      <c r="AS2499" s="2" t="e">
        <f>(AS652-AO652)/AO652*100</f>
        <v>#VALUE!</v>
      </c>
      <c r="AT2499" s="2">
        <v>21.138815282445279</v>
      </c>
      <c r="AU2499" s="2">
        <v>17.242199031293289</v>
      </c>
      <c r="AV2499" s="2">
        <v>7.5931664424581049</v>
      </c>
      <c r="AW2499" s="2">
        <v>6.4239652189494887</v>
      </c>
      <c r="AX2499" s="2" t="e">
        <f>(AX652-AS652)/AS652*100</f>
        <v>#VALUE!</v>
      </c>
      <c r="AY2499" s="2"/>
      <c r="AZ2499" s="2">
        <v>8.0592008683089009</v>
      </c>
      <c r="BA2499" s="2">
        <v>-2.7783540583095845</v>
      </c>
      <c r="BB2499" s="2">
        <v>12.345418844344746</v>
      </c>
      <c r="BC2499" s="2">
        <v>1.4988774261835762</v>
      </c>
      <c r="BD2499" s="2">
        <v>20.457169809288839</v>
      </c>
      <c r="BE2499" s="2">
        <v>9.7530252953105592</v>
      </c>
      <c r="BF2499" s="2" t="e">
        <f>(BF652-AX652)/AX652*100</f>
        <v>#VALUE!</v>
      </c>
      <c r="BG2499" s="2">
        <v>-8.4683518899057972</v>
      </c>
      <c r="BH2499" s="2">
        <v>-24.043920486955468</v>
      </c>
      <c r="BI2499" s="2">
        <v>-7.5427917640575135</v>
      </c>
      <c r="BJ2499" s="2">
        <v>-22.697943141081879</v>
      </c>
      <c r="BK2499" s="2">
        <v>1.9395138989971947</v>
      </c>
      <c r="BL2499" s="2">
        <v>-13.267351491276852</v>
      </c>
      <c r="BM2499" s="2">
        <v>-2.3605264346562285</v>
      </c>
      <c r="BN2499" s="2">
        <v>-16.999542437150556</v>
      </c>
      <c r="BO2499" s="2" t="e">
        <f>(BO652-BF652)/BF652*100</f>
        <v>#VALUE!</v>
      </c>
      <c r="BP2499" s="2">
        <v>-4.6287323523614603</v>
      </c>
      <c r="BQ2499" s="2">
        <v>-15.250899923802507</v>
      </c>
      <c r="BR2499" s="2">
        <v>-50.576565368954149</v>
      </c>
      <c r="BS2499" s="2">
        <v>-71.587716594682874</v>
      </c>
      <c r="BT2499" s="2">
        <v>-36.784280356749619</v>
      </c>
      <c r="BU2499" s="2">
        <v>-51.364052172716079</v>
      </c>
      <c r="BV2499" s="2">
        <v>-70.027281752273737</v>
      </c>
      <c r="BW2499" s="2">
        <v>-29.609724503832151</v>
      </c>
      <c r="BX2499" s="2">
        <v>-37.799882903242541</v>
      </c>
      <c r="BY2499" s="2">
        <v>-47.32034487748264</v>
      </c>
      <c r="BZ2499" s="63">
        <v>-32.054863084878868</v>
      </c>
      <c r="CA2499" s="2" t="e">
        <f>(CA652-BO652)/BO652*100</f>
        <v>#VALUE!</v>
      </c>
      <c r="CB2499" s="2">
        <v>24.238628072184824</v>
      </c>
      <c r="CC2499" s="2">
        <v>23.46644592833308</v>
      </c>
      <c r="CD2499" s="2">
        <v>3.9718989523768311</v>
      </c>
      <c r="CE2499" s="2">
        <v>17.795087151470401</v>
      </c>
      <c r="CF2499" s="2">
        <v>20.529968729900112</v>
      </c>
      <c r="CG2499" s="2">
        <v>1.4070165137409876</v>
      </c>
      <c r="CH2499" s="2">
        <v>41.292133208279132</v>
      </c>
      <c r="CI2499" s="2">
        <v>31.825813128280661</v>
      </c>
      <c r="CJ2499" s="63">
        <v>41.074893556232453</v>
      </c>
      <c r="CK2499" s="63">
        <v>31.143742590807566</v>
      </c>
      <c r="CL2499" s="2" t="e">
        <f>(CL652-CA652)/CA652*100</f>
        <v>#VALUE!</v>
      </c>
      <c r="CM2499" s="2">
        <v>5.0292271133604221</v>
      </c>
      <c r="CN2499" s="2">
        <v>24.086313254351776</v>
      </c>
      <c r="CO2499" s="2">
        <v>24.244233648914811</v>
      </c>
      <c r="CP2499" s="2">
        <v>60.003804044705646</v>
      </c>
      <c r="CQ2499" s="2">
        <v>31.126101443219778</v>
      </c>
      <c r="CR2499" s="2">
        <v>11.131565142102181</v>
      </c>
      <c r="CS2499" s="2">
        <v>82.465957798804098</v>
      </c>
      <c r="CT2499" s="2">
        <v>65.627922629596142</v>
      </c>
      <c r="CU2499" s="2">
        <v>27.121920497653125</v>
      </c>
      <c r="CV2499" s="2">
        <v>78.38698517122657</v>
      </c>
      <c r="CW2499" s="2">
        <v>66.428080400491368</v>
      </c>
      <c r="CX2499" s="2">
        <v>72.822903178840235</v>
      </c>
      <c r="CY2499" s="2">
        <v>69.60475778020016</v>
      </c>
      <c r="CZ2499" s="2">
        <v>56.023509673213901</v>
      </c>
      <c r="DA2499" s="2" t="e">
        <f>(DA652-CL652)/CL652*100</f>
        <v>#VALUE!</v>
      </c>
      <c r="DB2499" s="63">
        <v>-5.8761959736979552</v>
      </c>
      <c r="DC2499" s="63">
        <v>-15.518220907129116</v>
      </c>
      <c r="DD2499" s="63">
        <v>-26.401895533605568</v>
      </c>
      <c r="DE2499" s="63">
        <v>-10.952032062851412</v>
      </c>
      <c r="DF2499" s="63">
        <v>-20.23752263770497</v>
      </c>
      <c r="DG2499" s="63">
        <v>-29.780243129565044</v>
      </c>
      <c r="DH2499" s="63">
        <v>-9.3093877146680626</v>
      </c>
      <c r="DI2499" s="63">
        <v>-19.317397122786836</v>
      </c>
      <c r="DJ2499" s="63">
        <v>-28.669632568285124</v>
      </c>
      <c r="DK2499" s="63">
        <v>-10.277291442737067</v>
      </c>
      <c r="DL2499" s="63">
        <v>-18.627766722324626</v>
      </c>
      <c r="DM2499" s="63">
        <v>-27.60048922186364</v>
      </c>
      <c r="DN2499" s="6" t="e">
        <f>(DN652-DA652)/DA652*100</f>
        <v>#VALUE!</v>
      </c>
      <c r="DO2499" s="63">
        <v>-27.60048922186364</v>
      </c>
      <c r="DP2499" s="63">
        <v>7.0401153285209626</v>
      </c>
      <c r="DQ2499" s="63">
        <v>7.0877416127539727E-2</v>
      </c>
      <c r="DR2499" s="63">
        <v>4.0765581585579778</v>
      </c>
      <c r="DS2499" s="63">
        <v>9.3727035623689634</v>
      </c>
      <c r="DT2499" s="63">
        <v>3.5380035760287143</v>
      </c>
      <c r="DU2499" s="63">
        <v>6.2684184124813678</v>
      </c>
      <c r="DV2499" s="64" t="e">
        <f>(DV652-DN652)/DN652*100</f>
        <v>#VALUE!</v>
      </c>
      <c r="DW2499" s="65" t="e">
        <f>(DW652-DN652)/DN652*100</f>
        <v>#VALUE!</v>
      </c>
      <c r="DX2499" s="66" t="e">
        <f>(DX652-DO652)/DO652*100</f>
        <v>#VALUE!</v>
      </c>
      <c r="DZ2499" s="63" t="e">
        <f>(DZ652-DW652)/DW652*100</f>
        <v>#VALUE!</v>
      </c>
      <c r="EC2499" s="63" t="e">
        <f>(EC652-DZ652)/DZ652*100</f>
        <v>#VALUE!</v>
      </c>
      <c r="EF2499" s="63" t="e">
        <f>(EF652-EC652)/EC652*100</f>
        <v>#VALUE!</v>
      </c>
      <c r="EI2499" s="63" t="e">
        <f>(EI652-EF652)/EF652*100</f>
        <v>#VALUE!</v>
      </c>
      <c r="EL2499" s="63" t="e">
        <f>(EL652-EI652)/EI652*100</f>
        <v>#VALUE!</v>
      </c>
      <c r="EO2499" s="63" t="e">
        <f>(EO652-EL652)/EL652*100</f>
        <v>#VALUE!</v>
      </c>
    </row>
    <row r="2500" spans="1:145" ht="15.5" x14ac:dyDescent="0.35">
      <c r="A2500" s="56" t="s">
        <v>770</v>
      </c>
      <c r="B2500" s="63" t="s">
        <v>136</v>
      </c>
      <c r="C2500" s="63">
        <f>(C653-B653)/-B653*100</f>
        <v>4.0994356400983172</v>
      </c>
      <c r="D2500" s="63">
        <f>(D653-C653)/-C653*100</f>
        <v>0.97996267441641716</v>
      </c>
      <c r="E2500" s="63">
        <f>(E653-D653)/-D653*100</f>
        <v>7.4289296974085621</v>
      </c>
      <c r="F2500" s="63">
        <f>(F653-E653)/-E653*100</f>
        <v>1.5480768794834472</v>
      </c>
      <c r="G2500" s="63">
        <f>(G653-F653)/-F653*100</f>
        <v>8.2633703556835059</v>
      </c>
      <c r="H2500" s="63">
        <f t="shared" si="2489"/>
        <v>8.2099656327831774</v>
      </c>
      <c r="I2500" s="63">
        <f t="shared" si="2489"/>
        <v>83.003952083013772</v>
      </c>
      <c r="J2500" s="63">
        <f t="shared" si="2489"/>
        <v>8.2976551753245875</v>
      </c>
      <c r="K2500" s="63">
        <f t="shared" si="2489"/>
        <v>8.1176048326201542</v>
      </c>
      <c r="L2500" s="63">
        <f t="shared" si="2489"/>
        <v>25.143589875139678</v>
      </c>
      <c r="M2500" s="63">
        <f t="shared" si="2489"/>
        <v>9.2843662548482619</v>
      </c>
      <c r="N2500" s="63">
        <f t="shared" si="2489"/>
        <v>-5.6052253286621019</v>
      </c>
      <c r="O2500" s="63">
        <f t="shared" si="2489"/>
        <v>14.400488893544527</v>
      </c>
      <c r="P2500" s="63">
        <f t="shared" si="2489"/>
        <v>22.403348221978774</v>
      </c>
      <c r="Q2500" s="63">
        <f t="shared" si="2489"/>
        <v>36.266794217137296</v>
      </c>
      <c r="R2500" s="63">
        <f t="shared" si="2489"/>
        <v>-21.500314358662191</v>
      </c>
      <c r="S2500" s="63">
        <f t="shared" si="2489"/>
        <v>2.2246498284276957</v>
      </c>
      <c r="T2500" s="63">
        <f t="shared" si="2489"/>
        <v>20.831741526253751</v>
      </c>
      <c r="U2500" s="63">
        <f t="shared" si="2489"/>
        <v>32.324648136842569</v>
      </c>
      <c r="V2500" s="63">
        <f t="shared" si="2489"/>
        <v>34.44269796619092</v>
      </c>
      <c r="W2500" s="63">
        <f t="shared" si="2489"/>
        <v>18.77931060227133</v>
      </c>
      <c r="X2500" s="2">
        <f t="shared" si="2489"/>
        <v>0.3373328789151831</v>
      </c>
      <c r="Y2500" s="2">
        <f t="shared" si="2489"/>
        <v>21.643198945914524</v>
      </c>
      <c r="Z2500" s="63">
        <f t="shared" si="2489"/>
        <v>-2.8744353535261058</v>
      </c>
      <c r="AA2500" s="63">
        <f t="shared" si="2489"/>
        <v>6.1893366202561948</v>
      </c>
      <c r="AB2500" s="63">
        <v>-7.4135318303678091</v>
      </c>
      <c r="AC2500" s="63">
        <v>-8.1238005344374109</v>
      </c>
      <c r="AD2500" s="63">
        <v>-5.7445900115474275</v>
      </c>
      <c r="AE2500" s="63">
        <f>(AE653-AA653)/AA653*100</f>
        <v>3.5027521527942</v>
      </c>
      <c r="AF2500" s="63">
        <v>7.2335358207769778</v>
      </c>
      <c r="AG2500" s="63">
        <v>10.5171453095027</v>
      </c>
      <c r="AH2500" s="63">
        <v>12.11912412330755</v>
      </c>
      <c r="AI2500" s="63">
        <v>10.5014872506703</v>
      </c>
      <c r="AJ2500" s="2">
        <f>(AJ653-AE653)/AE653*100</f>
        <v>6.6782179041846383</v>
      </c>
      <c r="AK2500" s="2">
        <v>-4.1140017864053222</v>
      </c>
      <c r="AL2500" s="2">
        <v>-6.7716547834267491</v>
      </c>
      <c r="AM2500" s="2">
        <v>-6.4519106159938611</v>
      </c>
      <c r="AN2500" s="2">
        <v>-6.6380147949107293</v>
      </c>
      <c r="AO2500" s="2">
        <f>(AO653-AJ653)/AJ653*100</f>
        <v>0.93712378616095804</v>
      </c>
      <c r="AP2500" s="2">
        <v>-5.660733172074794</v>
      </c>
      <c r="AQ2500" s="2">
        <v>-11.017434422758427</v>
      </c>
      <c r="AR2500" s="2">
        <v>-11.611912240352725</v>
      </c>
      <c r="AS2500" s="2">
        <f>(AS653-AO653)/AO653*100</f>
        <v>-0.40233667135899409</v>
      </c>
      <c r="AT2500" s="2">
        <v>5.4088084934724288</v>
      </c>
      <c r="AU2500" s="2">
        <v>-8.7586850499407749</v>
      </c>
      <c r="AV2500" s="2">
        <v>-19.330720218320728</v>
      </c>
      <c r="AW2500" s="2">
        <v>-20.171929176483552</v>
      </c>
      <c r="AX2500" s="2">
        <f>(AX653-AS653)/AS653*100</f>
        <v>-21.667427563263413</v>
      </c>
      <c r="AY2500" s="2"/>
      <c r="AZ2500" s="2">
        <v>10.642666570197648</v>
      </c>
      <c r="BA2500" s="2">
        <v>9.4307083619411376</v>
      </c>
      <c r="BB2500" s="2">
        <v>8.5637723005413129</v>
      </c>
      <c r="BC2500" s="2">
        <v>6.2752913475623746</v>
      </c>
      <c r="BD2500" s="2">
        <v>6.3226851206936256</v>
      </c>
      <c r="BE2500" s="2">
        <v>6.0323026716807258</v>
      </c>
      <c r="BF2500" s="2">
        <f>(BF653-AX653)/AX653*100</f>
        <v>1.1049472864756951</v>
      </c>
      <c r="BG2500" s="2">
        <v>1.6586139301395715</v>
      </c>
      <c r="BH2500" s="2">
        <v>-2.6756954681880116</v>
      </c>
      <c r="BI2500" s="2">
        <v>2.4769702566570042</v>
      </c>
      <c r="BJ2500" s="2">
        <v>-3.0295821957257361</v>
      </c>
      <c r="BK2500" s="2">
        <v>3.5926957194467888</v>
      </c>
      <c r="BL2500" s="2">
        <v>0.26480864705544765</v>
      </c>
      <c r="BM2500" s="2">
        <v>3.8672296899049718</v>
      </c>
      <c r="BN2500" s="2">
        <v>-2.363016221569491E-2</v>
      </c>
      <c r="BO2500" s="2">
        <f>(BO653-BF653)/BF653*100</f>
        <v>4.5238749906743161</v>
      </c>
      <c r="BP2500" s="2">
        <v>-1.5966197308404331</v>
      </c>
      <c r="BQ2500" s="2">
        <v>-5.9017277076046897</v>
      </c>
      <c r="BR2500" s="2">
        <v>-13.707687151112646</v>
      </c>
      <c r="BS2500" s="2">
        <v>-17.686886545387793</v>
      </c>
      <c r="BT2500" s="2">
        <v>-13.715040123623941</v>
      </c>
      <c r="BU2500" s="2">
        <v>-23.601142729276852</v>
      </c>
      <c r="BV2500" s="2">
        <v>-32.379483708381727</v>
      </c>
      <c r="BW2500" s="2">
        <v>-10.222103360753783</v>
      </c>
      <c r="BX2500" s="2">
        <v>-12.580158305738987</v>
      </c>
      <c r="BY2500" s="2">
        <v>-17.061297252507213</v>
      </c>
      <c r="BZ2500" s="63">
        <v>-9.1145118424853102</v>
      </c>
      <c r="CA2500" s="2">
        <f>(CA653-BO653)/BO653*100</f>
        <v>-19.78912880041878</v>
      </c>
      <c r="CB2500" s="2">
        <v>12.468371579995845</v>
      </c>
      <c r="CC2500" s="2">
        <v>11.746857789305208</v>
      </c>
      <c r="CD2500" s="2">
        <v>4.6455844329807761</v>
      </c>
      <c r="CE2500" s="2">
        <v>8.0739050697955399</v>
      </c>
      <c r="CF2500" s="2">
        <v>13.740714095556433</v>
      </c>
      <c r="CG2500" s="2">
        <v>7.1197387080277394</v>
      </c>
      <c r="CH2500" s="2">
        <v>20.517345682090681</v>
      </c>
      <c r="CI2500" s="2">
        <v>16.548650991016085</v>
      </c>
      <c r="CJ2500" s="63">
        <v>20.376806765790757</v>
      </c>
      <c r="CK2500" s="63">
        <v>16.993693045044918</v>
      </c>
      <c r="CL2500" s="2">
        <f>(CL653-CA653)/CA653*100</f>
        <v>12.049954164743722</v>
      </c>
      <c r="CM2500" s="2">
        <v>7.3922978230560581</v>
      </c>
      <c r="CN2500" s="2">
        <v>24.636582335094968</v>
      </c>
      <c r="CO2500" s="2">
        <v>24.90543388331897</v>
      </c>
      <c r="CP2500" s="2">
        <v>34.451934983780596</v>
      </c>
      <c r="CQ2500" s="2">
        <v>24.764560029192218</v>
      </c>
      <c r="CR2500" s="2">
        <v>16.924925819574295</v>
      </c>
      <c r="CS2500" s="2">
        <v>39.411842293858989</v>
      </c>
      <c r="CT2500" s="2">
        <v>33.657916775837492</v>
      </c>
      <c r="CU2500" s="2">
        <v>22.622808463012468</v>
      </c>
      <c r="CV2500" s="2">
        <v>34.311468556636839</v>
      </c>
      <c r="CW2500" s="2">
        <v>30.531142314821352</v>
      </c>
      <c r="CX2500" s="2">
        <v>31.302803605048563</v>
      </c>
      <c r="CY2500" s="2">
        <v>31.32256801214502</v>
      </c>
      <c r="CZ2500" s="2">
        <v>28.581335694829697</v>
      </c>
      <c r="DA2500" s="2">
        <f>(DA653-CL653)/CL653*100</f>
        <v>20.92763859359329</v>
      </c>
      <c r="DB2500" s="63">
        <v>11.511890860904087</v>
      </c>
      <c r="DC2500" s="63">
        <v>7.6992196669661075</v>
      </c>
      <c r="DD2500" s="63">
        <v>6.8760628506610102</v>
      </c>
      <c r="DE2500" s="63">
        <v>10.89226215199419</v>
      </c>
      <c r="DF2500" s="63">
        <v>6.4063168331846763</v>
      </c>
      <c r="DG2500" s="63">
        <v>4.1299564241116817</v>
      </c>
      <c r="DH2500" s="63">
        <v>13.571618500816761</v>
      </c>
      <c r="DI2500" s="63">
        <v>9.4579386547670232</v>
      </c>
      <c r="DJ2500" s="63">
        <v>7.0165021096045717</v>
      </c>
      <c r="DK2500" s="63">
        <v>19.719274990922621</v>
      </c>
      <c r="DL2500" s="63">
        <v>16.062773967748843</v>
      </c>
      <c r="DM2500" s="63">
        <v>7.8289154989876524</v>
      </c>
      <c r="DN2500" s="6">
        <f>(DN653-DA653)/DA653*100</f>
        <v>6.4080381054844215</v>
      </c>
      <c r="DO2500" s="63">
        <v>7.8289154989876524</v>
      </c>
      <c r="DP2500" s="63">
        <v>11.494608000338232</v>
      </c>
      <c r="DQ2500" s="63">
        <v>9.3909504485652473</v>
      </c>
      <c r="DR2500" s="63">
        <v>-2.7575086420627644</v>
      </c>
      <c r="DS2500" s="63">
        <v>10.568362283341722</v>
      </c>
      <c r="DT2500" s="63">
        <v>8.7140553442996378</v>
      </c>
      <c r="DU2500" s="63">
        <v>-0.18604844994826086</v>
      </c>
      <c r="DV2500" s="64">
        <f>(DV653-DN653)/DN653*100</f>
        <v>6.1698113495384064</v>
      </c>
      <c r="DW2500" s="65">
        <f>(DW653-DN653)/DN653*100</f>
        <v>5.251426529936702</v>
      </c>
      <c r="DX2500" s="66">
        <f>(DX653-DO653)/DO653*100</f>
        <v>-12.6498712221108</v>
      </c>
      <c r="DZ2500" s="63">
        <f>(DZ653-DW653)/DW653*100</f>
        <v>4.0809503344852249</v>
      </c>
      <c r="EC2500" s="63">
        <f>(EC653-DZ653)/DZ653*100</f>
        <v>4.4673389593621948</v>
      </c>
      <c r="EF2500" s="63">
        <f>(EF653-EC653)/EC653*100</f>
        <v>3.1645163955200504</v>
      </c>
      <c r="EI2500" s="63">
        <f>(EI653-EF653)/EF653*100</f>
        <v>3.4700304184193591</v>
      </c>
      <c r="EL2500" s="63">
        <f>(EL653-EI653)/EI653*100</f>
        <v>5.2911958396838861</v>
      </c>
      <c r="EO2500" s="63">
        <f>(EO653-EL653)/EL653*100</f>
        <v>2.7667180499514452</v>
      </c>
    </row>
    <row r="2501" spans="1:145" ht="15.5" x14ac:dyDescent="0.35">
      <c r="A2501" s="56" t="s">
        <v>771</v>
      </c>
      <c r="B2501" s="63" t="s">
        <v>136</v>
      </c>
      <c r="C2501" s="63" t="e">
        <f t="shared" ref="C2501:AA2501" si="2490">+C2139</f>
        <v>#VALUE!</v>
      </c>
      <c r="D2501" s="63" t="e">
        <f t="shared" si="2490"/>
        <v>#VALUE!</v>
      </c>
      <c r="E2501" s="63" t="e">
        <f t="shared" si="2490"/>
        <v>#VALUE!</v>
      </c>
      <c r="F2501" s="63" t="e">
        <f t="shared" si="2490"/>
        <v>#VALUE!</v>
      </c>
      <c r="G2501" s="63" t="e">
        <f t="shared" si="2490"/>
        <v>#VALUE!</v>
      </c>
      <c r="H2501" s="63" t="e">
        <f t="shared" si="2490"/>
        <v>#VALUE!</v>
      </c>
      <c r="I2501" s="63" t="e">
        <f t="shared" si="2490"/>
        <v>#VALUE!</v>
      </c>
      <c r="J2501" s="63" t="e">
        <f t="shared" si="2490"/>
        <v>#VALUE!</v>
      </c>
      <c r="K2501" s="63" t="e">
        <f t="shared" si="2490"/>
        <v>#VALUE!</v>
      </c>
      <c r="L2501" s="63" t="e">
        <f t="shared" si="2490"/>
        <v>#VALUE!</v>
      </c>
      <c r="M2501" s="63" t="e">
        <f t="shared" si="2490"/>
        <v>#VALUE!</v>
      </c>
      <c r="N2501" s="63" t="e">
        <f t="shared" si="2490"/>
        <v>#VALUE!</v>
      </c>
      <c r="O2501" s="63" t="e">
        <f t="shared" si="2490"/>
        <v>#VALUE!</v>
      </c>
      <c r="P2501" s="63" t="e">
        <f t="shared" si="2490"/>
        <v>#VALUE!</v>
      </c>
      <c r="Q2501" s="63" t="e">
        <f t="shared" si="2490"/>
        <v>#VALUE!</v>
      </c>
      <c r="R2501" s="63" t="e">
        <f t="shared" si="2490"/>
        <v>#VALUE!</v>
      </c>
      <c r="S2501" s="63" t="e">
        <f t="shared" si="2490"/>
        <v>#VALUE!</v>
      </c>
      <c r="T2501" s="63" t="e">
        <f t="shared" si="2490"/>
        <v>#VALUE!</v>
      </c>
      <c r="U2501" s="63" t="e">
        <f t="shared" si="2490"/>
        <v>#VALUE!</v>
      </c>
      <c r="V2501" s="63" t="e">
        <f t="shared" si="2490"/>
        <v>#VALUE!</v>
      </c>
      <c r="W2501" s="63" t="e">
        <f t="shared" si="2490"/>
        <v>#VALUE!</v>
      </c>
      <c r="X2501" s="2" t="e">
        <f t="shared" si="2490"/>
        <v>#VALUE!</v>
      </c>
      <c r="Y2501" s="2" t="e">
        <f t="shared" si="2490"/>
        <v>#VALUE!</v>
      </c>
      <c r="Z2501" s="63" t="e">
        <f t="shared" si="2490"/>
        <v>#VALUE!</v>
      </c>
      <c r="AA2501" s="63" t="e">
        <f t="shared" si="2490"/>
        <v>#VALUE!</v>
      </c>
      <c r="AB2501" s="63">
        <v>-4.7698601042710855</v>
      </c>
      <c r="AC2501" s="63">
        <v>-2.0248651851607917</v>
      </c>
      <c r="AD2501" s="63">
        <v>-0.2485701616264564</v>
      </c>
      <c r="AE2501" s="63" t="e">
        <f>+AE2139</f>
        <v>#VALUE!</v>
      </c>
      <c r="AF2501" s="63">
        <v>-2.6158215999447791</v>
      </c>
      <c r="AG2501" s="63">
        <v>-2.1488862826416901</v>
      </c>
      <c r="AH2501" s="63">
        <v>1.3400577278398544</v>
      </c>
      <c r="AI2501" s="63">
        <v>-5.0920052927036341</v>
      </c>
      <c r="AJ2501" s="2" t="e">
        <f>+AJ2139</f>
        <v>#VALUE!</v>
      </c>
      <c r="AK2501" s="2">
        <v>-39.347283443421659</v>
      </c>
      <c r="AL2501" s="2">
        <v>-29.486069781511091</v>
      </c>
      <c r="AM2501" s="2">
        <v>-42.23382329680566</v>
      </c>
      <c r="AN2501" s="2">
        <v>-42.723921237145589</v>
      </c>
      <c r="AO2501" s="2" t="e">
        <f>+AO2139</f>
        <v>#VALUE!</v>
      </c>
      <c r="AP2501" s="2">
        <v>-21.908270663782183</v>
      </c>
      <c r="AQ2501" s="2">
        <v>-26.801475231430498</v>
      </c>
      <c r="AR2501" s="2">
        <v>-2.0163397948609307</v>
      </c>
      <c r="AS2501" s="2" t="e">
        <f>+AS2139</f>
        <v>#VALUE!</v>
      </c>
      <c r="AT2501" s="2">
        <v>27.00626612191893</v>
      </c>
      <c r="AU2501" s="2">
        <v>16.711576951043028</v>
      </c>
      <c r="AV2501" s="2">
        <v>13.131003141308724</v>
      </c>
      <c r="AW2501" s="2">
        <v>13.354001600233763</v>
      </c>
      <c r="AX2501" s="2" t="e">
        <f>+AX2139</f>
        <v>#VALUE!</v>
      </c>
      <c r="AY2501" s="2"/>
      <c r="AZ2501" s="2">
        <v>5.999857766415313</v>
      </c>
      <c r="BA2501" s="2">
        <v>-3.3309490063890239</v>
      </c>
      <c r="BB2501" s="2">
        <v>4.8704370175260632</v>
      </c>
      <c r="BC2501" s="2">
        <v>-3.8817653265690493</v>
      </c>
      <c r="BD2501" s="2">
        <v>11.160214527722088</v>
      </c>
      <c r="BE2501" s="2">
        <v>2.7006539770038054</v>
      </c>
      <c r="BF2501" s="2" t="e">
        <f>+BF2139</f>
        <v>#VALUE!</v>
      </c>
      <c r="BG2501" s="2">
        <v>-8.7745455732303448</v>
      </c>
      <c r="BH2501" s="2">
        <v>-23.248192191227783</v>
      </c>
      <c r="BI2501" s="2">
        <v>-12.31541578086577</v>
      </c>
      <c r="BJ2501" s="2">
        <v>-25.422724847815303</v>
      </c>
      <c r="BK2501" s="2">
        <v>-3.2422356549007088</v>
      </c>
      <c r="BL2501" s="2">
        <v>-16.544308061982132</v>
      </c>
      <c r="BM2501" s="2">
        <v>-5.4081779130613352</v>
      </c>
      <c r="BN2501" s="2">
        <v>-18.681332588668393</v>
      </c>
      <c r="BO2501" s="2" t="e">
        <f>+BO2139</f>
        <v>#VALUE!</v>
      </c>
      <c r="BP2501" s="2">
        <v>-5.7653039309331122</v>
      </c>
      <c r="BQ2501" s="2">
        <v>-10.725601444564928</v>
      </c>
      <c r="BR2501" s="2">
        <v>-44.451666474503156</v>
      </c>
      <c r="BS2501" s="2">
        <v>-70.410650990714913</v>
      </c>
      <c r="BT2501" s="2">
        <v>-33.398701865995989</v>
      </c>
      <c r="BU2501" s="2">
        <v>-47.394572873628036</v>
      </c>
      <c r="BV2501" s="2">
        <v>-71.003954105714627</v>
      </c>
      <c r="BW2501" s="2">
        <v>-22.371533915039194</v>
      </c>
      <c r="BX2501" s="2">
        <v>-29.720127525074581</v>
      </c>
      <c r="BY2501" s="2">
        <v>-38.232873771240541</v>
      </c>
      <c r="BZ2501" s="63">
        <v>-22.389296975771074</v>
      </c>
      <c r="CA2501" s="2" t="e">
        <f>+CA2139</f>
        <v>#VALUE!</v>
      </c>
      <c r="CB2501" s="2">
        <v>23.772576301950672</v>
      </c>
      <c r="CC2501" s="2">
        <v>27.769191305008121</v>
      </c>
      <c r="CD2501" s="2">
        <v>6.5205121178748406</v>
      </c>
      <c r="CE2501" s="2">
        <v>29.62201753813823</v>
      </c>
      <c r="CF2501" s="2">
        <v>33.9734021803297</v>
      </c>
      <c r="CG2501" s="2">
        <v>11.58452016146745</v>
      </c>
      <c r="CH2501" s="2">
        <v>47.669203817141764</v>
      </c>
      <c r="CI2501" s="2">
        <v>29.571946322516446</v>
      </c>
      <c r="CJ2501" s="63">
        <v>46.290720221445767</v>
      </c>
      <c r="CK2501" s="63">
        <v>28.48834139318539</v>
      </c>
      <c r="CL2501" s="2" t="e">
        <f>+CL2139</f>
        <v>#VALUE!</v>
      </c>
      <c r="CM2501" s="2">
        <v>-4.8952238233095624</v>
      </c>
      <c r="CN2501" s="2">
        <v>11.966468895214112</v>
      </c>
      <c r="CO2501" s="2">
        <v>11.966468895214112</v>
      </c>
      <c r="CP2501" s="2">
        <v>41.128632081080582</v>
      </c>
      <c r="CQ2501" s="2">
        <v>15.415151668668139</v>
      </c>
      <c r="CR2501" s="2">
        <v>-0.56249429290612096</v>
      </c>
      <c r="CS2501" s="2">
        <v>52.124028767699826</v>
      </c>
      <c r="CT2501" s="2">
        <v>37.748703779354344</v>
      </c>
      <c r="CU2501" s="2">
        <v>5.9478062642847851</v>
      </c>
      <c r="CV2501" s="2">
        <v>36.919191052387951</v>
      </c>
      <c r="CW2501" s="2">
        <v>27.973609184576219</v>
      </c>
      <c r="CX2501" s="2">
        <v>28.136282358424115</v>
      </c>
      <c r="CY2501" s="2">
        <v>26.535733514813447</v>
      </c>
      <c r="CZ2501" s="2">
        <v>17.856814770554468</v>
      </c>
      <c r="DA2501" s="2" t="e">
        <f t="shared" ref="DA2501" si="2491">+DA2139</f>
        <v>#VALUE!</v>
      </c>
      <c r="DB2501" s="63">
        <v>-11.186465879879201</v>
      </c>
      <c r="DC2501" s="63">
        <v>-18.437138865389301</v>
      </c>
      <c r="DD2501" s="63">
        <v>-25.946313009132986</v>
      </c>
      <c r="DE2501" s="63">
        <v>-15.616148292591802</v>
      </c>
      <c r="DF2501" s="63">
        <v>-23.796116443877651</v>
      </c>
      <c r="DG2501" s="63">
        <v>-31.907671294831964</v>
      </c>
      <c r="DH2501" s="63">
        <v>-12.468142573241076</v>
      </c>
      <c r="DI2501" s="63">
        <v>-17.150732079798424</v>
      </c>
      <c r="DJ2501" s="63">
        <v>-28.73559511471241</v>
      </c>
      <c r="DK2501" s="63">
        <v>-11.142681455737282</v>
      </c>
      <c r="DL2501" s="63">
        <v>-16.152809152221813</v>
      </c>
      <c r="DM2501" s="63">
        <v>-27.809797361234999</v>
      </c>
      <c r="DN2501" s="6" t="e">
        <f t="shared" ref="DN2501" si="2492">+DN2139</f>
        <v>#VALUE!</v>
      </c>
      <c r="DO2501" s="63">
        <v>-27.809797361234999</v>
      </c>
      <c r="DP2501" s="63">
        <v>1.6379318709852611</v>
      </c>
      <c r="DQ2501" s="63">
        <v>-3.3944993787439808</v>
      </c>
      <c r="DR2501" s="63">
        <v>-13.706033028589959</v>
      </c>
      <c r="DS2501" s="63">
        <v>3.7660559459100682</v>
      </c>
      <c r="DT2501" s="63">
        <v>-1.4247548288386378</v>
      </c>
      <c r="DU2501" s="63">
        <v>2.5720691145934538</v>
      </c>
      <c r="DV2501" s="64" t="e">
        <f>+DV2139</f>
        <v>#VALUE!</v>
      </c>
      <c r="DW2501" s="65" t="e">
        <f>+DW2139</f>
        <v>#VALUE!</v>
      </c>
      <c r="DX2501" s="66" t="e">
        <f>+DX2139</f>
        <v>#VALUE!</v>
      </c>
      <c r="DZ2501" s="63" t="e">
        <f>+DZ2139</f>
        <v>#VALUE!</v>
      </c>
      <c r="EC2501" s="63" t="e">
        <f>+EC2139</f>
        <v>#VALUE!</v>
      </c>
      <c r="EF2501" s="63" t="e">
        <f>+EF2139</f>
        <v>#VALUE!</v>
      </c>
      <c r="EI2501" s="63" t="e">
        <f>+EI2139</f>
        <v>#VALUE!</v>
      </c>
      <c r="EL2501" s="63" t="e">
        <f>+EL2139</f>
        <v>#VALUE!</v>
      </c>
      <c r="EO2501" s="63" t="e">
        <f>+EO2139</f>
        <v>#VALUE!</v>
      </c>
    </row>
    <row r="2502" spans="1:145" ht="15.5" x14ac:dyDescent="0.35">
      <c r="A2502" s="56" t="s">
        <v>772</v>
      </c>
      <c r="B2502" s="63" t="s">
        <v>136</v>
      </c>
      <c r="C2502" s="63" t="s">
        <v>136</v>
      </c>
      <c r="D2502" s="63" t="s">
        <v>136</v>
      </c>
      <c r="E2502" s="63" t="s">
        <v>136</v>
      </c>
      <c r="F2502" s="63" t="s">
        <v>136</v>
      </c>
      <c r="G2502" s="63" t="s">
        <v>136</v>
      </c>
      <c r="H2502" s="63" t="s">
        <v>136</v>
      </c>
      <c r="I2502" s="90">
        <v>-35.493061822427947</v>
      </c>
      <c r="J2502" s="90">
        <v>12.864248126294196</v>
      </c>
      <c r="K2502" s="90">
        <v>-1.0817174445568596</v>
      </c>
      <c r="L2502" s="90">
        <v>-0.56235740613980401</v>
      </c>
      <c r="M2502" s="90">
        <v>10.372299865536846</v>
      </c>
      <c r="N2502" s="90">
        <v>0.57941553359647402</v>
      </c>
      <c r="O2502" s="90">
        <v>-7.2524365052828736</v>
      </c>
      <c r="P2502" s="90">
        <v>3.5547686564902166</v>
      </c>
      <c r="Q2502" s="90">
        <v>6.0916856498013816</v>
      </c>
      <c r="R2502" s="90">
        <v>5.75290485003418</v>
      </c>
      <c r="S2502" s="90">
        <v>1.0344471862078712</v>
      </c>
      <c r="T2502" s="90">
        <v>-0.95604028267822772</v>
      </c>
      <c r="U2502" s="90">
        <v>3.4795999399182715</v>
      </c>
      <c r="V2502" s="90">
        <v>1.9885060128850101</v>
      </c>
      <c r="W2502" s="90">
        <v>6.0181935379100633</v>
      </c>
      <c r="X2502" s="90">
        <v>1.0898156666695775</v>
      </c>
      <c r="Y2502" s="90">
        <v>-6</v>
      </c>
      <c r="Z2502" s="90">
        <v>-1.9</v>
      </c>
      <c r="AA2502" s="90">
        <v>-1.6</v>
      </c>
      <c r="AB2502" s="90" t="s">
        <v>85</v>
      </c>
      <c r="AC2502" s="90" t="s">
        <v>85</v>
      </c>
      <c r="AD2502" s="90" t="s">
        <v>85</v>
      </c>
      <c r="AE2502" s="90">
        <v>3.4</v>
      </c>
      <c r="AF2502" s="90" t="s">
        <v>85</v>
      </c>
      <c r="AG2502" s="90" t="s">
        <v>85</v>
      </c>
      <c r="AH2502" s="90" t="s">
        <v>85</v>
      </c>
      <c r="AI2502" s="90" t="s">
        <v>85</v>
      </c>
      <c r="AJ2502" s="91">
        <v>1.5</v>
      </c>
      <c r="AK2502" s="91" t="s">
        <v>85</v>
      </c>
      <c r="AL2502" s="91" t="s">
        <v>85</v>
      </c>
      <c r="AM2502" s="91" t="s">
        <v>85</v>
      </c>
      <c r="AN2502" s="91" t="s">
        <v>85</v>
      </c>
      <c r="AO2502" s="91">
        <v>-3.9</v>
      </c>
      <c r="AP2502" s="91" t="s">
        <v>85</v>
      </c>
      <c r="AQ2502" s="91" t="s">
        <v>85</v>
      </c>
      <c r="AR2502" s="91" t="s">
        <v>85</v>
      </c>
      <c r="AS2502" s="91">
        <f>100*'[10]Tableau_Recap&amp;Graph_annuel'!$E$20</f>
        <v>0.90297623627366708</v>
      </c>
      <c r="AT2502" s="91" t="s">
        <v>85</v>
      </c>
      <c r="AU2502" s="91" t="s">
        <v>85</v>
      </c>
      <c r="AV2502" s="91" t="s">
        <v>85</v>
      </c>
      <c r="AW2502" s="91" t="s">
        <v>85</v>
      </c>
      <c r="AX2502" s="91">
        <f>100*'[10]Tableau_Recap&amp;Graph_annuel'!$F$20</f>
        <v>-5.9004520004692367</v>
      </c>
      <c r="AY2502" s="91"/>
      <c r="AZ2502" s="91" t="s">
        <v>85</v>
      </c>
      <c r="BA2502" s="91" t="s">
        <v>85</v>
      </c>
      <c r="BB2502" s="91" t="s">
        <v>85</v>
      </c>
      <c r="BC2502" s="91" t="s">
        <v>85</v>
      </c>
      <c r="BD2502" s="91" t="s">
        <v>85</v>
      </c>
      <c r="BE2502" s="91" t="s">
        <v>85</v>
      </c>
      <c r="BF2502" s="91">
        <f>100*'[10]Tableau_Recap&amp;Graph_annuel'!$G$20</f>
        <v>-4.4091276021187786</v>
      </c>
      <c r="BG2502" s="91" t="s">
        <v>85</v>
      </c>
      <c r="BH2502" s="91" t="s">
        <v>85</v>
      </c>
      <c r="BI2502" s="91" t="s">
        <v>85</v>
      </c>
      <c r="BJ2502" s="91" t="s">
        <v>85</v>
      </c>
      <c r="BK2502" s="91" t="s">
        <v>85</v>
      </c>
      <c r="BL2502" s="91" t="s">
        <v>85</v>
      </c>
      <c r="BM2502" s="91" t="s">
        <v>85</v>
      </c>
      <c r="BN2502" s="91" t="s">
        <v>85</v>
      </c>
      <c r="BO2502" s="91">
        <f>100*'[10]Tableau_Recap&amp;Graph_annuel'!$H$20</f>
        <v>-12.07945157450877</v>
      </c>
      <c r="BP2502" s="91" t="s">
        <v>85</v>
      </c>
      <c r="BQ2502" s="91" t="s">
        <v>85</v>
      </c>
      <c r="BR2502" s="91" t="s">
        <v>85</v>
      </c>
      <c r="BS2502" s="91" t="s">
        <v>85</v>
      </c>
      <c r="BT2502" s="91" t="s">
        <v>85</v>
      </c>
      <c r="BU2502" s="91" t="s">
        <v>85</v>
      </c>
      <c r="BV2502" s="91" t="s">
        <v>85</v>
      </c>
      <c r="BW2502" s="91" t="s">
        <v>85</v>
      </c>
      <c r="BX2502" s="91" t="s">
        <v>85</v>
      </c>
      <c r="BY2502" s="91" t="s">
        <v>85</v>
      </c>
      <c r="BZ2502" s="90" t="s">
        <v>85</v>
      </c>
      <c r="CA2502" s="91">
        <f>100*'[10]Tableau_Recap&amp;Graph_annuel'!$I$20</f>
        <v>-0.76873584319476773</v>
      </c>
      <c r="CB2502" s="91" t="s">
        <v>85</v>
      </c>
      <c r="CC2502" s="91" t="s">
        <v>85</v>
      </c>
      <c r="CD2502" s="91" t="s">
        <v>85</v>
      </c>
      <c r="CE2502" s="91" t="s">
        <v>85</v>
      </c>
      <c r="CF2502" s="91" t="s">
        <v>85</v>
      </c>
      <c r="CG2502" s="91" t="s">
        <v>85</v>
      </c>
      <c r="CH2502" s="91" t="s">
        <v>85</v>
      </c>
      <c r="CI2502" s="91" t="s">
        <v>85</v>
      </c>
      <c r="CJ2502" s="90" t="s">
        <v>85</v>
      </c>
      <c r="CK2502" s="90" t="s">
        <v>85</v>
      </c>
      <c r="CL2502" s="91">
        <f>100*'[10]Tableau_Recap&amp;Graph_annuel'!$J$20</f>
        <v>-4.3845256943696453</v>
      </c>
      <c r="CM2502" s="91" t="s">
        <v>85</v>
      </c>
      <c r="CN2502" s="91" t="s">
        <v>85</v>
      </c>
      <c r="CO2502" s="91" t="s">
        <v>85</v>
      </c>
      <c r="CP2502" s="91" t="s">
        <v>85</v>
      </c>
      <c r="CQ2502" s="91" t="s">
        <v>85</v>
      </c>
      <c r="CR2502" s="91" t="s">
        <v>85</v>
      </c>
      <c r="CS2502" s="91" t="s">
        <v>85</v>
      </c>
      <c r="CT2502" s="91" t="s">
        <v>85</v>
      </c>
      <c r="CU2502" s="91" t="s">
        <v>85</v>
      </c>
      <c r="CV2502" s="91" t="s">
        <v>85</v>
      </c>
      <c r="CW2502" s="91" t="s">
        <v>85</v>
      </c>
      <c r="CX2502" s="91" t="s">
        <v>85</v>
      </c>
      <c r="CY2502" s="91" t="s">
        <v>85</v>
      </c>
      <c r="CZ2502" s="91" t="s">
        <v>85</v>
      </c>
      <c r="DA2502" s="91">
        <f>100*'[10]Tableau_Recap&amp;Graph_annuel'!$K$20</f>
        <v>-2.1939360452492673</v>
      </c>
      <c r="DB2502" s="90" t="s">
        <v>85</v>
      </c>
      <c r="DC2502" s="90" t="s">
        <v>85</v>
      </c>
      <c r="DD2502" s="90" t="s">
        <v>85</v>
      </c>
      <c r="DE2502" s="90" t="s">
        <v>85</v>
      </c>
      <c r="DF2502" s="90" t="s">
        <v>85</v>
      </c>
      <c r="DG2502" s="90" t="s">
        <v>85</v>
      </c>
      <c r="DH2502" s="90" t="s">
        <v>85</v>
      </c>
      <c r="DI2502" s="90" t="s">
        <v>85</v>
      </c>
      <c r="DJ2502" s="90" t="s">
        <v>85</v>
      </c>
      <c r="DK2502" s="90" t="s">
        <v>85</v>
      </c>
      <c r="DL2502" s="90" t="s">
        <v>85</v>
      </c>
      <c r="DM2502" s="90" t="s">
        <v>85</v>
      </c>
      <c r="DN2502" s="92" t="s">
        <v>85</v>
      </c>
      <c r="DO2502" s="90" t="s">
        <v>85</v>
      </c>
      <c r="DP2502" s="90" t="s">
        <v>85</v>
      </c>
      <c r="DQ2502" s="90" t="s">
        <v>85</v>
      </c>
      <c r="DR2502" s="90" t="s">
        <v>85</v>
      </c>
      <c r="DS2502" s="90" t="s">
        <v>85</v>
      </c>
      <c r="DT2502" s="90" t="s">
        <v>85</v>
      </c>
      <c r="DU2502" s="90" t="s">
        <v>85</v>
      </c>
      <c r="DV2502" s="93" t="s">
        <v>85</v>
      </c>
      <c r="DW2502" s="94" t="s">
        <v>85</v>
      </c>
      <c r="DX2502" s="95" t="s">
        <v>85</v>
      </c>
      <c r="DZ2502" s="90" t="s">
        <v>85</v>
      </c>
      <c r="EC2502" s="90" t="s">
        <v>85</v>
      </c>
      <c r="EF2502" s="90" t="s">
        <v>85</v>
      </c>
      <c r="EI2502" s="90" t="s">
        <v>85</v>
      </c>
      <c r="EL2502" s="90" t="s">
        <v>85</v>
      </c>
      <c r="EO2502" s="90" t="s">
        <v>85</v>
      </c>
    </row>
    <row r="2503" spans="1:145" ht="15.5" x14ac:dyDescent="0.35">
      <c r="A2503" s="56" t="s">
        <v>773</v>
      </c>
      <c r="B2503" s="63" t="s">
        <v>136</v>
      </c>
      <c r="C2503" s="63" t="s">
        <v>136</v>
      </c>
      <c r="D2503" s="63" t="s">
        <v>136</v>
      </c>
      <c r="E2503" s="63" t="s">
        <v>136</v>
      </c>
      <c r="F2503" s="63" t="s">
        <v>136</v>
      </c>
      <c r="G2503" s="63" t="s">
        <v>136</v>
      </c>
      <c r="H2503" s="63" t="s">
        <v>136</v>
      </c>
      <c r="I2503" s="90">
        <v>-34.956122007491764</v>
      </c>
      <c r="J2503" s="90">
        <v>18.290336353711258</v>
      </c>
      <c r="K2503" s="90">
        <v>-1.1286303282099956</v>
      </c>
      <c r="L2503" s="90">
        <v>-3.4894800492898175</v>
      </c>
      <c r="M2503" s="90">
        <v>22.121370999148901</v>
      </c>
      <c r="N2503" s="90">
        <v>-4.7207584029602074</v>
      </c>
      <c r="O2503" s="90">
        <v>-10.6944755026305</v>
      </c>
      <c r="P2503" s="90">
        <v>6.6508320300687798</v>
      </c>
      <c r="Q2503" s="90">
        <v>7.3115401114550203</v>
      </c>
      <c r="R2503" s="90">
        <v>12.655063685629338</v>
      </c>
      <c r="S2503" s="90">
        <v>0.38023904579810985</v>
      </c>
      <c r="T2503" s="90">
        <v>-3.3192557688683517</v>
      </c>
      <c r="U2503" s="90">
        <v>-3.3294950840989501</v>
      </c>
      <c r="V2503" s="90">
        <v>1.8779965735457884</v>
      </c>
      <c r="W2503" s="90">
        <v>4.798217069952857</v>
      </c>
      <c r="X2503" s="90">
        <v>1.9209057133731748</v>
      </c>
      <c r="Y2503" s="90">
        <v>-13.4</v>
      </c>
      <c r="Z2503" s="90">
        <v>4</v>
      </c>
      <c r="AA2503" s="90">
        <v>0.6</v>
      </c>
      <c r="AB2503" s="90" t="s">
        <v>85</v>
      </c>
      <c r="AC2503" s="90" t="s">
        <v>85</v>
      </c>
      <c r="AD2503" s="90" t="s">
        <v>85</v>
      </c>
      <c r="AE2503" s="90">
        <v>3</v>
      </c>
      <c r="AF2503" s="90" t="s">
        <v>85</v>
      </c>
      <c r="AG2503" s="90" t="s">
        <v>85</v>
      </c>
      <c r="AH2503" s="90" t="s">
        <v>85</v>
      </c>
      <c r="AI2503" s="90" t="s">
        <v>85</v>
      </c>
      <c r="AJ2503" s="91">
        <v>5</v>
      </c>
      <c r="AK2503" s="91" t="s">
        <v>85</v>
      </c>
      <c r="AL2503" s="91" t="s">
        <v>85</v>
      </c>
      <c r="AM2503" s="91" t="s">
        <v>85</v>
      </c>
      <c r="AN2503" s="91" t="s">
        <v>85</v>
      </c>
      <c r="AO2503" s="91">
        <v>-4.5999999999999996</v>
      </c>
      <c r="AP2503" s="91" t="s">
        <v>85</v>
      </c>
      <c r="AQ2503" s="91" t="s">
        <v>85</v>
      </c>
      <c r="AR2503" s="91" t="s">
        <v>85</v>
      </c>
      <c r="AS2503" s="91">
        <f>100*'[10]Tableau_Recap&amp;Graph_annuel'!$E$18</f>
        <v>1.660802874925893</v>
      </c>
      <c r="AT2503" s="91" t="s">
        <v>85</v>
      </c>
      <c r="AU2503" s="91" t="s">
        <v>85</v>
      </c>
      <c r="AV2503" s="91" t="s">
        <v>85</v>
      </c>
      <c r="AW2503" s="91" t="s">
        <v>85</v>
      </c>
      <c r="AX2503" s="91">
        <f>100*'[10]Tableau_Recap&amp;Graph_annuel'!$F$18</f>
        <v>-2.8884919685717714</v>
      </c>
      <c r="AY2503" s="91"/>
      <c r="AZ2503" s="91" t="s">
        <v>85</v>
      </c>
      <c r="BA2503" s="91" t="s">
        <v>85</v>
      </c>
      <c r="BB2503" s="91" t="s">
        <v>85</v>
      </c>
      <c r="BC2503" s="91" t="s">
        <v>85</v>
      </c>
      <c r="BD2503" s="91" t="s">
        <v>85</v>
      </c>
      <c r="BE2503" s="91" t="s">
        <v>85</v>
      </c>
      <c r="BF2503" s="91">
        <f>100*'[10]Tableau_Recap&amp;Graph_annuel'!$G$18</f>
        <v>4.6740147354806805</v>
      </c>
      <c r="BG2503" s="91" t="s">
        <v>85</v>
      </c>
      <c r="BH2503" s="91" t="s">
        <v>85</v>
      </c>
      <c r="BI2503" s="91" t="s">
        <v>85</v>
      </c>
      <c r="BJ2503" s="91" t="s">
        <v>85</v>
      </c>
      <c r="BK2503" s="91" t="s">
        <v>85</v>
      </c>
      <c r="BL2503" s="91" t="s">
        <v>85</v>
      </c>
      <c r="BM2503" s="91" t="s">
        <v>85</v>
      </c>
      <c r="BN2503" s="91" t="s">
        <v>85</v>
      </c>
      <c r="BO2503" s="91">
        <f>100*'[10]Tableau_Recap&amp;Graph_annuel'!$H$18</f>
        <v>-9.967454230235262E-2</v>
      </c>
      <c r="BP2503" s="91" t="s">
        <v>85</v>
      </c>
      <c r="BQ2503" s="91" t="s">
        <v>85</v>
      </c>
      <c r="BR2503" s="91" t="s">
        <v>85</v>
      </c>
      <c r="BS2503" s="91" t="s">
        <v>85</v>
      </c>
      <c r="BT2503" s="91" t="s">
        <v>85</v>
      </c>
      <c r="BU2503" s="91" t="s">
        <v>85</v>
      </c>
      <c r="BV2503" s="91" t="s">
        <v>85</v>
      </c>
      <c r="BW2503" s="91" t="s">
        <v>85</v>
      </c>
      <c r="BX2503" s="91" t="s">
        <v>85</v>
      </c>
      <c r="BY2503" s="91" t="s">
        <v>85</v>
      </c>
      <c r="BZ2503" s="90" t="s">
        <v>85</v>
      </c>
      <c r="CA2503" s="91">
        <f>100*'[10]Tableau_Recap&amp;Graph_annuel'!$I$18</f>
        <v>4.9568609955430887</v>
      </c>
      <c r="CB2503" s="91" t="s">
        <v>85</v>
      </c>
      <c r="CC2503" s="91" t="s">
        <v>85</v>
      </c>
      <c r="CD2503" s="91" t="s">
        <v>85</v>
      </c>
      <c r="CE2503" s="91" t="s">
        <v>85</v>
      </c>
      <c r="CF2503" s="91" t="s">
        <v>85</v>
      </c>
      <c r="CG2503" s="91" t="s">
        <v>85</v>
      </c>
      <c r="CH2503" s="91" t="s">
        <v>85</v>
      </c>
      <c r="CI2503" s="91" t="s">
        <v>85</v>
      </c>
      <c r="CJ2503" s="90" t="s">
        <v>85</v>
      </c>
      <c r="CK2503" s="90" t="s">
        <v>85</v>
      </c>
      <c r="CL2503" s="91">
        <f>100*'[10]Tableau_Recap&amp;Graph_annuel'!$J$18</f>
        <v>-1.275183974587546</v>
      </c>
      <c r="CM2503" s="91" t="s">
        <v>85</v>
      </c>
      <c r="CN2503" s="91" t="s">
        <v>85</v>
      </c>
      <c r="CO2503" s="91" t="s">
        <v>85</v>
      </c>
      <c r="CP2503" s="91" t="s">
        <v>85</v>
      </c>
      <c r="CQ2503" s="91" t="s">
        <v>85</v>
      </c>
      <c r="CR2503" s="91" t="s">
        <v>85</v>
      </c>
      <c r="CS2503" s="91" t="s">
        <v>85</v>
      </c>
      <c r="CT2503" s="91" t="s">
        <v>85</v>
      </c>
      <c r="CU2503" s="91" t="s">
        <v>85</v>
      </c>
      <c r="CV2503" s="91" t="s">
        <v>85</v>
      </c>
      <c r="CW2503" s="91" t="s">
        <v>85</v>
      </c>
      <c r="CX2503" s="91" t="s">
        <v>85</v>
      </c>
      <c r="CY2503" s="91" t="s">
        <v>85</v>
      </c>
      <c r="CZ2503" s="91" t="s">
        <v>85</v>
      </c>
      <c r="DA2503" s="91">
        <f>100*'[10]Tableau_Recap&amp;Graph_annuel'!$K$18</f>
        <v>-1.2905379325111044</v>
      </c>
      <c r="DB2503" s="90" t="s">
        <v>85</v>
      </c>
      <c r="DC2503" s="90" t="s">
        <v>85</v>
      </c>
      <c r="DD2503" s="90" t="s">
        <v>85</v>
      </c>
      <c r="DE2503" s="90" t="s">
        <v>85</v>
      </c>
      <c r="DF2503" s="90" t="s">
        <v>85</v>
      </c>
      <c r="DG2503" s="90" t="s">
        <v>85</v>
      </c>
      <c r="DH2503" s="90" t="s">
        <v>85</v>
      </c>
      <c r="DI2503" s="90" t="s">
        <v>85</v>
      </c>
      <c r="DJ2503" s="90" t="s">
        <v>85</v>
      </c>
      <c r="DK2503" s="90" t="s">
        <v>85</v>
      </c>
      <c r="DL2503" s="90" t="s">
        <v>85</v>
      </c>
      <c r="DM2503" s="90" t="s">
        <v>85</v>
      </c>
      <c r="DN2503" s="92" t="s">
        <v>85</v>
      </c>
      <c r="DO2503" s="90" t="s">
        <v>85</v>
      </c>
      <c r="DP2503" s="90" t="s">
        <v>85</v>
      </c>
      <c r="DQ2503" s="90" t="s">
        <v>85</v>
      </c>
      <c r="DR2503" s="90" t="s">
        <v>85</v>
      </c>
      <c r="DS2503" s="90" t="s">
        <v>85</v>
      </c>
      <c r="DT2503" s="90" t="s">
        <v>85</v>
      </c>
      <c r="DU2503" s="90" t="s">
        <v>85</v>
      </c>
      <c r="DV2503" s="93" t="s">
        <v>85</v>
      </c>
      <c r="DW2503" s="94" t="s">
        <v>85</v>
      </c>
      <c r="DX2503" s="95" t="s">
        <v>85</v>
      </c>
      <c r="DZ2503" s="90" t="s">
        <v>85</v>
      </c>
      <c r="EC2503" s="90" t="s">
        <v>85</v>
      </c>
      <c r="EF2503" s="90" t="s">
        <v>85</v>
      </c>
      <c r="EI2503" s="90" t="s">
        <v>85</v>
      </c>
      <c r="EL2503" s="90" t="s">
        <v>85</v>
      </c>
      <c r="EO2503" s="90" t="s">
        <v>85</v>
      </c>
    </row>
    <row r="2504" spans="1:145" ht="15.5" x14ac:dyDescent="0.35">
      <c r="A2504" s="56" t="s">
        <v>774</v>
      </c>
      <c r="B2504" s="63" t="s">
        <v>136</v>
      </c>
      <c r="C2504" s="63" t="s">
        <v>136</v>
      </c>
      <c r="D2504" s="63" t="s">
        <v>136</v>
      </c>
      <c r="E2504" s="63" t="s">
        <v>136</v>
      </c>
      <c r="F2504" s="63" t="s">
        <v>136</v>
      </c>
      <c r="G2504" s="63" t="s">
        <v>136</v>
      </c>
      <c r="H2504" s="63" t="s">
        <v>136</v>
      </c>
      <c r="I2504" s="90">
        <v>-35.716218654492252</v>
      </c>
      <c r="J2504" s="90">
        <v>6.1407495636811653</v>
      </c>
      <c r="K2504" s="90">
        <v>2.1728990695552479</v>
      </c>
      <c r="L2504" s="90">
        <v>3.0269488309097308</v>
      </c>
      <c r="M2504" s="90">
        <v>5.6183787969260122E-2</v>
      </c>
      <c r="N2504" s="90">
        <v>6.6052979575257904</v>
      </c>
      <c r="O2504" s="90">
        <v>-4.4497699950348872</v>
      </c>
      <c r="P2504" s="90">
        <v>1.2992356545980206</v>
      </c>
      <c r="Q2504" s="90">
        <v>9.986991515235113</v>
      </c>
      <c r="R2504" s="90">
        <v>-1.5365389725195644</v>
      </c>
      <c r="S2504" s="90">
        <v>3.6730114455425009</v>
      </c>
      <c r="T2504" s="90">
        <v>1.6997851982292482</v>
      </c>
      <c r="U2504" s="90">
        <v>8.8184283883791501</v>
      </c>
      <c r="V2504" s="90">
        <v>3.5159455674815567</v>
      </c>
      <c r="W2504" s="90">
        <v>6.5810212578820346</v>
      </c>
      <c r="X2504" s="90">
        <v>-0.23147615066879801</v>
      </c>
      <c r="Y2504" s="90">
        <v>1.2</v>
      </c>
      <c r="Z2504" s="90">
        <v>-3.5</v>
      </c>
      <c r="AA2504" s="90">
        <v>-1</v>
      </c>
      <c r="AB2504" s="90" t="s">
        <v>85</v>
      </c>
      <c r="AC2504" s="90" t="s">
        <v>85</v>
      </c>
      <c r="AD2504" s="90" t="s">
        <v>85</v>
      </c>
      <c r="AE2504" s="90">
        <v>1.4</v>
      </c>
      <c r="AF2504" s="90" t="s">
        <v>85</v>
      </c>
      <c r="AG2504" s="90" t="s">
        <v>85</v>
      </c>
      <c r="AH2504" s="90" t="s">
        <v>85</v>
      </c>
      <c r="AI2504" s="90" t="s">
        <v>85</v>
      </c>
      <c r="AJ2504" s="91">
        <v>-0.7</v>
      </c>
      <c r="AK2504" s="91" t="s">
        <v>85</v>
      </c>
      <c r="AL2504" s="91" t="s">
        <v>85</v>
      </c>
      <c r="AM2504" s="91" t="s">
        <v>85</v>
      </c>
      <c r="AN2504" s="91" t="s">
        <v>85</v>
      </c>
      <c r="AO2504" s="91">
        <v>-3.5</v>
      </c>
      <c r="AP2504" s="91" t="s">
        <v>85</v>
      </c>
      <c r="AQ2504" s="91" t="s">
        <v>85</v>
      </c>
      <c r="AR2504" s="91" t="s">
        <v>85</v>
      </c>
      <c r="AS2504" s="91">
        <f>100*'[10]Tableau_Recap&amp;Graph_annuel'!$E$19</f>
        <v>2.3552711370956825</v>
      </c>
      <c r="AT2504" s="91" t="s">
        <v>85</v>
      </c>
      <c r="AU2504" s="91" t="s">
        <v>85</v>
      </c>
      <c r="AV2504" s="91" t="s">
        <v>85</v>
      </c>
      <c r="AW2504" s="91" t="s">
        <v>85</v>
      </c>
      <c r="AX2504" s="91">
        <f>100*'[10]Tableau_Recap&amp;Graph_annuel'!$F$19</f>
        <v>0.13153166734456434</v>
      </c>
      <c r="AY2504" s="91"/>
      <c r="AZ2504" s="91" t="s">
        <v>85</v>
      </c>
      <c r="BA2504" s="91" t="s">
        <v>85</v>
      </c>
      <c r="BB2504" s="91" t="s">
        <v>85</v>
      </c>
      <c r="BC2504" s="91" t="s">
        <v>85</v>
      </c>
      <c r="BD2504" s="91" t="s">
        <v>85</v>
      </c>
      <c r="BE2504" s="91" t="s">
        <v>85</v>
      </c>
      <c r="BF2504" s="91">
        <f>100*'[10]Tableau_Recap&amp;Graph_annuel'!$G$19</f>
        <v>4.9245520163321288</v>
      </c>
      <c r="BG2504" s="91" t="s">
        <v>85</v>
      </c>
      <c r="BH2504" s="91" t="s">
        <v>85</v>
      </c>
      <c r="BI2504" s="91" t="s">
        <v>85</v>
      </c>
      <c r="BJ2504" s="91" t="s">
        <v>85</v>
      </c>
      <c r="BK2504" s="91" t="s">
        <v>85</v>
      </c>
      <c r="BL2504" s="91" t="s">
        <v>85</v>
      </c>
      <c r="BM2504" s="91" t="s">
        <v>85</v>
      </c>
      <c r="BN2504" s="91" t="s">
        <v>85</v>
      </c>
      <c r="BO2504" s="91">
        <f>100*'[10]Tableau_Recap&amp;Graph_annuel'!$H$19</f>
        <v>-0.3836938376535759</v>
      </c>
      <c r="BP2504" s="91" t="s">
        <v>85</v>
      </c>
      <c r="BQ2504" s="91" t="s">
        <v>85</v>
      </c>
      <c r="BR2504" s="91" t="s">
        <v>85</v>
      </c>
      <c r="BS2504" s="91" t="s">
        <v>85</v>
      </c>
      <c r="BT2504" s="91" t="s">
        <v>85</v>
      </c>
      <c r="BU2504" s="91" t="s">
        <v>85</v>
      </c>
      <c r="BV2504" s="91" t="s">
        <v>85</v>
      </c>
      <c r="BW2504" s="91" t="s">
        <v>85</v>
      </c>
      <c r="BX2504" s="91" t="s">
        <v>85</v>
      </c>
      <c r="BY2504" s="91" t="s">
        <v>85</v>
      </c>
      <c r="BZ2504" s="90" t="s">
        <v>85</v>
      </c>
      <c r="CA2504" s="91">
        <f>100*'[10]Tableau_Recap&amp;Graph_annuel'!$I$19</f>
        <v>3.2112354346536032</v>
      </c>
      <c r="CB2504" s="91" t="s">
        <v>85</v>
      </c>
      <c r="CC2504" s="91" t="s">
        <v>85</v>
      </c>
      <c r="CD2504" s="91" t="s">
        <v>85</v>
      </c>
      <c r="CE2504" s="91" t="s">
        <v>85</v>
      </c>
      <c r="CF2504" s="91" t="s">
        <v>85</v>
      </c>
      <c r="CG2504" s="91" t="s">
        <v>85</v>
      </c>
      <c r="CH2504" s="91" t="s">
        <v>85</v>
      </c>
      <c r="CI2504" s="91" t="s">
        <v>85</v>
      </c>
      <c r="CJ2504" s="90" t="s">
        <v>85</v>
      </c>
      <c r="CK2504" s="90" t="s">
        <v>85</v>
      </c>
      <c r="CL2504" s="91">
        <f>100*'[10]Tableau_Recap&amp;Graph_annuel'!$J$19</f>
        <v>1.6015893201667186</v>
      </c>
      <c r="CM2504" s="91" t="s">
        <v>85</v>
      </c>
      <c r="CN2504" s="91" t="s">
        <v>85</v>
      </c>
      <c r="CO2504" s="91" t="s">
        <v>85</v>
      </c>
      <c r="CP2504" s="91" t="s">
        <v>85</v>
      </c>
      <c r="CQ2504" s="91" t="s">
        <v>85</v>
      </c>
      <c r="CR2504" s="91" t="s">
        <v>85</v>
      </c>
      <c r="CS2504" s="91" t="s">
        <v>85</v>
      </c>
      <c r="CT2504" s="91" t="s">
        <v>85</v>
      </c>
      <c r="CU2504" s="91" t="s">
        <v>85</v>
      </c>
      <c r="CV2504" s="91" t="s">
        <v>85</v>
      </c>
      <c r="CW2504" s="91" t="s">
        <v>85</v>
      </c>
      <c r="CX2504" s="91" t="s">
        <v>85</v>
      </c>
      <c r="CY2504" s="91" t="s">
        <v>85</v>
      </c>
      <c r="CZ2504" s="91" t="s">
        <v>85</v>
      </c>
      <c r="DA2504" s="91">
        <f>100*'[10]Tableau_Recap&amp;Graph_annuel'!$K$19</f>
        <v>-1.046071938493276</v>
      </c>
      <c r="DB2504" s="90" t="s">
        <v>85</v>
      </c>
      <c r="DC2504" s="90" t="s">
        <v>85</v>
      </c>
      <c r="DD2504" s="90" t="s">
        <v>85</v>
      </c>
      <c r="DE2504" s="90" t="s">
        <v>85</v>
      </c>
      <c r="DF2504" s="90" t="s">
        <v>85</v>
      </c>
      <c r="DG2504" s="90" t="s">
        <v>85</v>
      </c>
      <c r="DH2504" s="90" t="s">
        <v>85</v>
      </c>
      <c r="DI2504" s="90" t="s">
        <v>85</v>
      </c>
      <c r="DJ2504" s="90" t="s">
        <v>85</v>
      </c>
      <c r="DK2504" s="90" t="s">
        <v>85</v>
      </c>
      <c r="DL2504" s="90" t="s">
        <v>85</v>
      </c>
      <c r="DM2504" s="90" t="s">
        <v>85</v>
      </c>
      <c r="DN2504" s="92" t="s">
        <v>85</v>
      </c>
      <c r="DO2504" s="90" t="s">
        <v>85</v>
      </c>
      <c r="DP2504" s="90" t="s">
        <v>85</v>
      </c>
      <c r="DQ2504" s="90" t="s">
        <v>85</v>
      </c>
      <c r="DR2504" s="90" t="s">
        <v>85</v>
      </c>
      <c r="DS2504" s="90" t="s">
        <v>85</v>
      </c>
      <c r="DT2504" s="90" t="s">
        <v>85</v>
      </c>
      <c r="DU2504" s="90" t="s">
        <v>85</v>
      </c>
      <c r="DV2504" s="93" t="s">
        <v>85</v>
      </c>
      <c r="DW2504" s="94" t="s">
        <v>85</v>
      </c>
      <c r="DX2504" s="95" t="s">
        <v>85</v>
      </c>
      <c r="DZ2504" s="90" t="s">
        <v>85</v>
      </c>
      <c r="EC2504" s="90" t="s">
        <v>85</v>
      </c>
      <c r="EF2504" s="90" t="s">
        <v>85</v>
      </c>
      <c r="EI2504" s="90" t="s">
        <v>85</v>
      </c>
      <c r="EL2504" s="90" t="s">
        <v>85</v>
      </c>
      <c r="EO2504" s="90" t="s">
        <v>85</v>
      </c>
    </row>
    <row r="2505" spans="1:145" ht="15.5" x14ac:dyDescent="0.35">
      <c r="A2505" s="56" t="s">
        <v>775</v>
      </c>
      <c r="B2505" s="63" t="s">
        <v>136</v>
      </c>
      <c r="C2505" s="63" t="s">
        <v>136</v>
      </c>
      <c r="D2505" s="63" t="s">
        <v>136</v>
      </c>
      <c r="E2505" s="63" t="s">
        <v>136</v>
      </c>
      <c r="F2505" s="63" t="s">
        <v>136</v>
      </c>
      <c r="G2505" s="63" t="s">
        <v>136</v>
      </c>
      <c r="H2505" s="63" t="s">
        <v>136</v>
      </c>
      <c r="I2505" s="90">
        <v>35.493061822427947</v>
      </c>
      <c r="J2505" s="90">
        <v>27.194729236589879</v>
      </c>
      <c r="K2505" s="90">
        <v>27.982276550994541</v>
      </c>
      <c r="L2505" s="90">
        <v>28.387273552543306</v>
      </c>
      <c r="M2505" s="90">
        <v>20.959386823526486</v>
      </c>
      <c r="N2505" s="90">
        <v>20.501413232932066</v>
      </c>
      <c r="O2505" s="90">
        <v>26.266997760810881</v>
      </c>
      <c r="P2505" s="90">
        <v>23.645960107722956</v>
      </c>
      <c r="Q2505" s="90">
        <v>18.994712016561493</v>
      </c>
      <c r="R2505" s="90">
        <v>14.33455487861832</v>
      </c>
      <c r="S2505" s="90">
        <v>13.448391092007739</v>
      </c>
      <c r="T2505" s="90">
        <v>14.275859338474262</v>
      </c>
      <c r="U2505" s="90">
        <v>11.293002191520358</v>
      </c>
      <c r="V2505" s="90">
        <v>9.5290582062493172</v>
      </c>
      <c r="W2505" s="90">
        <v>4.0843418335314396</v>
      </c>
      <c r="X2505" s="90">
        <v>3.0390379640440273</v>
      </c>
      <c r="Y2505" s="90">
        <v>11.6</v>
      </c>
      <c r="Z2505" s="90">
        <v>13.2</v>
      </c>
      <c r="AA2505" s="90">
        <v>14.6</v>
      </c>
      <c r="AB2505" s="90" t="s">
        <v>85</v>
      </c>
      <c r="AC2505" s="90" t="s">
        <v>85</v>
      </c>
      <c r="AD2505" s="90" t="s">
        <v>85</v>
      </c>
      <c r="AE2505" s="90">
        <v>11.7</v>
      </c>
      <c r="AF2505" s="90" t="s">
        <v>85</v>
      </c>
      <c r="AG2505" s="90" t="s">
        <v>85</v>
      </c>
      <c r="AH2505" s="90" t="s">
        <v>85</v>
      </c>
      <c r="AI2505" s="90" t="s">
        <v>85</v>
      </c>
      <c r="AJ2505" s="91">
        <v>10.4</v>
      </c>
      <c r="AK2505" s="91" t="s">
        <v>85</v>
      </c>
      <c r="AL2505" s="91" t="s">
        <v>85</v>
      </c>
      <c r="AM2505" s="91" t="s">
        <v>85</v>
      </c>
      <c r="AN2505" s="91" t="s">
        <v>85</v>
      </c>
      <c r="AO2505" s="91">
        <v>13.9</v>
      </c>
      <c r="AP2505" s="91" t="s">
        <v>85</v>
      </c>
      <c r="AQ2505" s="91" t="s">
        <v>85</v>
      </c>
      <c r="AR2505" s="91" t="s">
        <v>85</v>
      </c>
      <c r="AS2505" s="91" t="s">
        <v>85</v>
      </c>
      <c r="AT2505" s="91" t="s">
        <v>85</v>
      </c>
      <c r="AU2505" s="91" t="s">
        <v>85</v>
      </c>
      <c r="AV2505" s="91" t="s">
        <v>85</v>
      </c>
      <c r="AW2505" s="91" t="s">
        <v>85</v>
      </c>
      <c r="AX2505" s="91" t="s">
        <v>85</v>
      </c>
      <c r="AY2505" s="91"/>
      <c r="AZ2505" s="91" t="s">
        <v>85</v>
      </c>
      <c r="BA2505" s="91" t="s">
        <v>85</v>
      </c>
      <c r="BB2505" s="91" t="s">
        <v>85</v>
      </c>
      <c r="BC2505" s="91" t="s">
        <v>85</v>
      </c>
      <c r="BD2505" s="91" t="s">
        <v>85</v>
      </c>
      <c r="BE2505" s="91" t="s">
        <v>85</v>
      </c>
      <c r="BF2505" s="91" t="s">
        <v>85</v>
      </c>
      <c r="BG2505" s="91" t="s">
        <v>85</v>
      </c>
      <c r="BH2505" s="91" t="s">
        <v>85</v>
      </c>
      <c r="BI2505" s="91" t="s">
        <v>85</v>
      </c>
      <c r="BJ2505" s="91" t="s">
        <v>85</v>
      </c>
      <c r="BK2505" s="91" t="s">
        <v>85</v>
      </c>
      <c r="BL2505" s="91" t="s">
        <v>85</v>
      </c>
      <c r="BM2505" s="91" t="s">
        <v>85</v>
      </c>
      <c r="BN2505" s="91" t="s">
        <v>85</v>
      </c>
      <c r="BO2505" s="91" t="s">
        <v>85</v>
      </c>
      <c r="BP2505" s="91" t="s">
        <v>85</v>
      </c>
      <c r="BQ2505" s="91" t="s">
        <v>85</v>
      </c>
      <c r="BR2505" s="91" t="s">
        <v>85</v>
      </c>
      <c r="BS2505" s="91" t="s">
        <v>85</v>
      </c>
      <c r="BT2505" s="91" t="s">
        <v>85</v>
      </c>
      <c r="BU2505" s="91" t="s">
        <v>85</v>
      </c>
      <c r="BV2505" s="91" t="s">
        <v>85</v>
      </c>
      <c r="BW2505" s="91" t="s">
        <v>85</v>
      </c>
      <c r="BX2505" s="91" t="s">
        <v>85</v>
      </c>
      <c r="BY2505" s="91" t="s">
        <v>85</v>
      </c>
      <c r="BZ2505" s="90" t="s">
        <v>85</v>
      </c>
      <c r="CA2505" s="91" t="s">
        <v>85</v>
      </c>
      <c r="CB2505" s="91" t="s">
        <v>85</v>
      </c>
      <c r="CC2505" s="91" t="s">
        <v>85</v>
      </c>
      <c r="CD2505" s="91" t="s">
        <v>85</v>
      </c>
      <c r="CE2505" s="91" t="s">
        <v>85</v>
      </c>
      <c r="CF2505" s="91" t="s">
        <v>85</v>
      </c>
      <c r="CG2505" s="91" t="s">
        <v>85</v>
      </c>
      <c r="CH2505" s="91" t="s">
        <v>85</v>
      </c>
      <c r="CI2505" s="91" t="s">
        <v>85</v>
      </c>
      <c r="CJ2505" s="90" t="s">
        <v>85</v>
      </c>
      <c r="CK2505" s="90" t="s">
        <v>85</v>
      </c>
      <c r="CL2505" s="91" t="s">
        <v>85</v>
      </c>
      <c r="CM2505" s="91" t="s">
        <v>85</v>
      </c>
      <c r="CN2505" s="91" t="s">
        <v>85</v>
      </c>
      <c r="CO2505" s="91" t="s">
        <v>85</v>
      </c>
      <c r="CP2505" s="91" t="s">
        <v>85</v>
      </c>
      <c r="CQ2505" s="91" t="s">
        <v>85</v>
      </c>
      <c r="CR2505" s="91" t="s">
        <v>85</v>
      </c>
      <c r="CS2505" s="91" t="s">
        <v>85</v>
      </c>
      <c r="CT2505" s="91" t="s">
        <v>85</v>
      </c>
      <c r="CU2505" s="91" t="s">
        <v>85</v>
      </c>
      <c r="CV2505" s="91" t="s">
        <v>85</v>
      </c>
      <c r="CW2505" s="91" t="s">
        <v>85</v>
      </c>
      <c r="CX2505" s="91" t="s">
        <v>85</v>
      </c>
      <c r="CY2505" s="91" t="s">
        <v>85</v>
      </c>
      <c r="CZ2505" s="91" t="s">
        <v>85</v>
      </c>
      <c r="DA2505" s="91" t="s">
        <v>85</v>
      </c>
      <c r="DB2505" s="90" t="s">
        <v>85</v>
      </c>
      <c r="DC2505" s="90" t="s">
        <v>85</v>
      </c>
      <c r="DD2505" s="90" t="s">
        <v>85</v>
      </c>
      <c r="DE2505" s="90" t="s">
        <v>85</v>
      </c>
      <c r="DF2505" s="90" t="s">
        <v>85</v>
      </c>
      <c r="DG2505" s="90" t="s">
        <v>85</v>
      </c>
      <c r="DH2505" s="90" t="s">
        <v>85</v>
      </c>
      <c r="DI2505" s="90" t="s">
        <v>85</v>
      </c>
      <c r="DJ2505" s="90" t="s">
        <v>85</v>
      </c>
      <c r="DK2505" s="90" t="s">
        <v>85</v>
      </c>
      <c r="DL2505" s="90" t="s">
        <v>85</v>
      </c>
      <c r="DM2505" s="90" t="s">
        <v>85</v>
      </c>
      <c r="DN2505" s="92" t="s">
        <v>85</v>
      </c>
      <c r="DO2505" s="90" t="s">
        <v>85</v>
      </c>
      <c r="DP2505" s="90" t="s">
        <v>85</v>
      </c>
      <c r="DQ2505" s="90" t="s">
        <v>85</v>
      </c>
      <c r="DR2505" s="90" t="s">
        <v>85</v>
      </c>
      <c r="DS2505" s="90" t="s">
        <v>85</v>
      </c>
      <c r="DT2505" s="90" t="s">
        <v>85</v>
      </c>
      <c r="DU2505" s="90" t="s">
        <v>85</v>
      </c>
      <c r="DV2505" s="93" t="s">
        <v>85</v>
      </c>
      <c r="DW2505" s="94" t="s">
        <v>85</v>
      </c>
      <c r="DX2505" s="95" t="s">
        <v>85</v>
      </c>
      <c r="DZ2505" s="90" t="s">
        <v>85</v>
      </c>
      <c r="EC2505" s="90" t="s">
        <v>85</v>
      </c>
      <c r="EF2505" s="90" t="s">
        <v>85</v>
      </c>
      <c r="EI2505" s="90" t="s">
        <v>85</v>
      </c>
      <c r="EL2505" s="90" t="s">
        <v>85</v>
      </c>
      <c r="EO2505" s="90" t="s">
        <v>85</v>
      </c>
    </row>
    <row r="2506" spans="1:145" ht="7.5" customHeight="1" x14ac:dyDescent="0.35">
      <c r="A2506" s="27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2"/>
      <c r="Y2506" s="2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63"/>
      <c r="CA2506" s="2"/>
      <c r="CB2506" s="2"/>
      <c r="CC2506" s="2"/>
      <c r="CD2506" s="2"/>
      <c r="CE2506" s="2"/>
      <c r="CF2506" s="2"/>
      <c r="CG2506" s="2"/>
      <c r="CH2506" s="2"/>
      <c r="CI2506" s="2"/>
      <c r="CJ2506" s="63"/>
      <c r="CK2506" s="63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63"/>
      <c r="DC2506" s="63"/>
      <c r="DD2506" s="63"/>
      <c r="DE2506" s="63"/>
      <c r="DF2506" s="63"/>
      <c r="DG2506" s="63"/>
      <c r="DH2506" s="63"/>
      <c r="DI2506" s="63"/>
      <c r="DJ2506" s="63"/>
      <c r="DK2506" s="63"/>
      <c r="DL2506" s="63"/>
      <c r="DM2506" s="63"/>
      <c r="DN2506" s="6"/>
      <c r="DO2506" s="63"/>
      <c r="DP2506" s="63"/>
      <c r="DQ2506" s="63"/>
      <c r="DR2506" s="63"/>
      <c r="DS2506" s="63"/>
      <c r="DT2506" s="63"/>
      <c r="DU2506" s="63"/>
      <c r="DV2506" s="64"/>
      <c r="DW2506" s="65"/>
      <c r="DX2506" s="66"/>
      <c r="DZ2506" s="63"/>
      <c r="EC2506" s="63"/>
      <c r="EF2506" s="63"/>
      <c r="EI2506" s="63"/>
      <c r="EL2506" s="63"/>
      <c r="EO2506" s="63"/>
    </row>
    <row r="2507" spans="1:145" ht="15.5" x14ac:dyDescent="0.35">
      <c r="A2507" s="116" t="s">
        <v>763</v>
      </c>
      <c r="L2507" s="63"/>
      <c r="N2507" s="63"/>
      <c r="O2507" s="63"/>
      <c r="P2507" s="63"/>
      <c r="Q2507" s="63"/>
      <c r="S2507" s="63"/>
      <c r="T2507" s="63"/>
      <c r="U2507" s="63"/>
      <c r="W2507" s="63"/>
      <c r="Y2507" s="273" t="s">
        <v>661</v>
      </c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63"/>
      <c r="CA2507" s="2"/>
      <c r="CB2507" s="2"/>
      <c r="CC2507" s="2"/>
      <c r="CD2507" s="2"/>
      <c r="CE2507" s="2"/>
      <c r="CF2507" s="2"/>
      <c r="CG2507" s="2"/>
      <c r="CH2507" s="2"/>
      <c r="CI2507" s="2"/>
      <c r="CJ2507" s="63"/>
      <c r="CK2507" s="63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63"/>
      <c r="DC2507" s="63"/>
      <c r="DD2507" s="63"/>
      <c r="DE2507" s="63"/>
      <c r="DF2507" s="63"/>
      <c r="DG2507" s="63"/>
      <c r="DH2507" s="63"/>
      <c r="DI2507" s="63"/>
      <c r="DJ2507" s="63"/>
      <c r="DK2507" s="63"/>
      <c r="DL2507" s="63"/>
      <c r="DM2507" s="63"/>
      <c r="DN2507" s="6"/>
      <c r="DO2507" s="63"/>
      <c r="DP2507" s="63"/>
      <c r="DQ2507" s="63"/>
      <c r="DR2507" s="63"/>
      <c r="DS2507" s="63"/>
      <c r="DT2507" s="63"/>
      <c r="DU2507" s="63"/>
      <c r="DV2507" s="64"/>
      <c r="DW2507" s="65"/>
      <c r="DX2507" s="66"/>
      <c r="DZ2507" s="63"/>
      <c r="EC2507" s="63"/>
      <c r="EF2507" s="63"/>
      <c r="EI2507" s="63"/>
      <c r="EL2507" s="63"/>
      <c r="EO2507" s="63"/>
    </row>
    <row r="2508" spans="1:145" ht="15.5" x14ac:dyDescent="0.35">
      <c r="A2508" s="56" t="s">
        <v>764</v>
      </c>
      <c r="B2508" s="63" t="str">
        <f t="shared" ref="B2508:AA2513" si="2493">+B1869</f>
        <v>...</v>
      </c>
      <c r="C2508" s="63" t="e">
        <f t="shared" si="2493"/>
        <v>#VALUE!</v>
      </c>
      <c r="D2508" s="63" t="e">
        <f t="shared" si="2493"/>
        <v>#VALUE!</v>
      </c>
      <c r="E2508" s="63" t="e">
        <f t="shared" si="2493"/>
        <v>#VALUE!</v>
      </c>
      <c r="F2508" s="63" t="e">
        <f t="shared" si="2493"/>
        <v>#VALUE!</v>
      </c>
      <c r="G2508" s="63" t="e">
        <f t="shared" si="2493"/>
        <v>#VALUE!</v>
      </c>
      <c r="H2508" s="63" t="e">
        <f t="shared" si="2493"/>
        <v>#VALUE!</v>
      </c>
      <c r="I2508" s="63" t="e">
        <f t="shared" si="2493"/>
        <v>#REF!</v>
      </c>
      <c r="J2508" s="63" t="e">
        <f t="shared" si="2493"/>
        <v>#REF!</v>
      </c>
      <c r="K2508" s="63" t="e">
        <f t="shared" si="2493"/>
        <v>#REF!</v>
      </c>
      <c r="L2508" s="63" t="e">
        <f t="shared" si="2493"/>
        <v>#REF!</v>
      </c>
      <c r="M2508" s="63" t="e">
        <f t="shared" si="2493"/>
        <v>#VALUE!</v>
      </c>
      <c r="N2508" s="63" t="e">
        <f t="shared" si="2493"/>
        <v>#VALUE!</v>
      </c>
      <c r="O2508" s="63" t="e">
        <f t="shared" si="2493"/>
        <v>#VALUE!</v>
      </c>
      <c r="P2508" s="63" t="e">
        <f t="shared" si="2493"/>
        <v>#VALUE!</v>
      </c>
      <c r="Q2508" s="63" t="e">
        <f t="shared" si="2493"/>
        <v>#VALUE!</v>
      </c>
      <c r="R2508" s="63" t="e">
        <f t="shared" si="2493"/>
        <v>#VALUE!</v>
      </c>
      <c r="S2508" s="63" t="e">
        <f t="shared" si="2493"/>
        <v>#VALUE!</v>
      </c>
      <c r="T2508" s="63" t="e">
        <f t="shared" si="2493"/>
        <v>#VALUE!</v>
      </c>
      <c r="U2508" s="63" t="e">
        <f t="shared" si="2493"/>
        <v>#VALUE!</v>
      </c>
      <c r="V2508" s="63" t="e">
        <f t="shared" si="2493"/>
        <v>#VALUE!</v>
      </c>
      <c r="W2508" s="63" t="e">
        <f t="shared" si="2493"/>
        <v>#VALUE!</v>
      </c>
      <c r="X2508" s="2" t="e">
        <f t="shared" si="2493"/>
        <v>#VALUE!</v>
      </c>
      <c r="Y2508" s="2" t="e">
        <f t="shared" si="2493"/>
        <v>#VALUE!</v>
      </c>
      <c r="Z2508" s="63" t="e">
        <f t="shared" si="2493"/>
        <v>#VALUE!</v>
      </c>
      <c r="AA2508" s="63" t="e">
        <f t="shared" si="2493"/>
        <v>#VALUE!</v>
      </c>
      <c r="AB2508" s="63">
        <v>9.1526738555475848</v>
      </c>
      <c r="AC2508" s="63">
        <v>10.740263303001608</v>
      </c>
      <c r="AD2508" s="63">
        <v>5.9921264755099175</v>
      </c>
      <c r="AE2508" s="63" t="e">
        <f t="shared" ref="AE2508:AE2513" si="2494">+AE1869</f>
        <v>#VALUE!</v>
      </c>
      <c r="AF2508" s="63">
        <v>12.258509820090335</v>
      </c>
      <c r="AG2508" s="63">
        <v>-3.7633511387908065</v>
      </c>
      <c r="AH2508" s="63">
        <v>-4.27058761950099</v>
      </c>
      <c r="AI2508" s="63">
        <v>-9.234843905027132</v>
      </c>
      <c r="AJ2508" s="2" t="e">
        <f t="shared" ref="AJ2508:AJ2513" si="2495">+AJ1869</f>
        <v>#VALUE!</v>
      </c>
      <c r="AK2508" s="2">
        <v>-16.21559243200187</v>
      </c>
      <c r="AL2508" s="2">
        <v>-16.349296870157602</v>
      </c>
      <c r="AM2508" s="2">
        <v>-21.919849238576887</v>
      </c>
      <c r="AN2508" s="2">
        <v>-19.287890003182898</v>
      </c>
      <c r="AO2508" s="2" t="e">
        <f t="shared" ref="AO2508:AO2513" si="2496">+AO1869</f>
        <v>#VALUE!</v>
      </c>
      <c r="AP2508" s="2">
        <v>-13.721696171838619</v>
      </c>
      <c r="AQ2508" s="2">
        <v>-16.157765950649999</v>
      </c>
      <c r="AR2508" s="2">
        <v>-17.550924778102921</v>
      </c>
      <c r="AS2508" s="2" t="e">
        <f t="shared" ref="AS2508:AS2513" si="2497">+AS1869</f>
        <v>#VALUE!</v>
      </c>
      <c r="AT2508" s="2">
        <v>2.99264211233502</v>
      </c>
      <c r="AU2508" s="2">
        <v>-7.6049726247533744</v>
      </c>
      <c r="AV2508" s="2">
        <v>-3.6879192541759065</v>
      </c>
      <c r="AW2508" s="2">
        <v>-4.970977798802739</v>
      </c>
      <c r="AX2508" s="2" t="e">
        <f t="shared" ref="AX2508:AX2513" si="2498">+AX1869</f>
        <v>#VALUE!</v>
      </c>
      <c r="AY2508" s="2"/>
      <c r="AZ2508" s="2">
        <v>6.1992474905521693</v>
      </c>
      <c r="BA2508" s="2">
        <v>2.4927196687954734E-2</v>
      </c>
      <c r="BB2508" s="2">
        <v>3.6625516607772273</v>
      </c>
      <c r="BC2508" s="2">
        <v>-1.555115103770053</v>
      </c>
      <c r="BD2508" s="2">
        <v>1.7817304250006152</v>
      </c>
      <c r="BE2508" s="2">
        <v>-4.1524065955872489</v>
      </c>
      <c r="BF2508" s="2" t="e">
        <f t="shared" ref="BF2508:BF2513" si="2499">+BF1869</f>
        <v>#VALUE!</v>
      </c>
      <c r="BG2508" s="2">
        <v>2.559870345060002</v>
      </c>
      <c r="BH2508" s="2">
        <v>-0.81485425100469233</v>
      </c>
      <c r="BI2508" s="2">
        <v>4.83836245783829</v>
      </c>
      <c r="BJ2508" s="2">
        <v>-3.4991285566951391</v>
      </c>
      <c r="BK2508" s="2">
        <v>5.0612409197855346</v>
      </c>
      <c r="BL2508" s="2">
        <v>-1.8971519231901572</v>
      </c>
      <c r="BM2508" s="2">
        <v>6.7124727724274393</v>
      </c>
      <c r="BN2508" s="2">
        <v>-1.5696116881673419</v>
      </c>
      <c r="BO2508" s="2">
        <f t="shared" ref="BO2508:BO2513" si="2500">+BO1869</f>
        <v>1.2001013000383942</v>
      </c>
      <c r="BP2508" s="2">
        <v>3.9288251551891396</v>
      </c>
      <c r="BQ2508" s="2">
        <v>1.9309487242418468</v>
      </c>
      <c r="BR2508" s="2">
        <v>-9.4971156408759221</v>
      </c>
      <c r="BS2508" s="2">
        <v>-26.689630752979987</v>
      </c>
      <c r="BT2508" s="2">
        <v>-12.391969484216236</v>
      </c>
      <c r="BU2508" s="2">
        <v>-23.293862235162713</v>
      </c>
      <c r="BV2508" s="2">
        <v>-31.451939403494308</v>
      </c>
      <c r="BW2508" s="2">
        <v>-1.2474953189866209</v>
      </c>
      <c r="BX2508" s="2">
        <v>-8.5875593125842187</v>
      </c>
      <c r="BY2508" s="2">
        <v>-12.354053809045439</v>
      </c>
      <c r="BZ2508" s="63">
        <v>-4.9379880073134466</v>
      </c>
      <c r="CA2508" s="2">
        <f t="shared" ref="CA2508:CA2513" si="2501">+CA1869</f>
        <v>-6.5583912186453848</v>
      </c>
      <c r="CB2508" s="2">
        <v>3.4390894177301154</v>
      </c>
      <c r="CC2508" s="2">
        <v>2.2128471248329999</v>
      </c>
      <c r="CD2508" s="2">
        <v>-5.8565930497976941</v>
      </c>
      <c r="CE2508" s="2">
        <v>-10.192552811798119</v>
      </c>
      <c r="CF2508" s="2">
        <v>-11.690523663536611</v>
      </c>
      <c r="CG2508" s="2">
        <v>-15.351469066168201</v>
      </c>
      <c r="CH2508" s="2">
        <v>-4.2555790888898102</v>
      </c>
      <c r="CI2508" s="2">
        <v>-6.8338535920051342</v>
      </c>
      <c r="CJ2508" s="63">
        <v>-3.4368030133881025</v>
      </c>
      <c r="CK2508" s="63">
        <v>-10.821515525702649</v>
      </c>
      <c r="CL2508" s="2">
        <f t="shared" ref="CL2508:CL2513" si="2502">+CL1869</f>
        <v>-10.322304365395549</v>
      </c>
      <c r="CM2508" s="2">
        <v>4.9936935785016434</v>
      </c>
      <c r="CN2508" s="2">
        <v>4.3085940832777769</v>
      </c>
      <c r="CO2508" s="2">
        <v>4.8140932416826718</v>
      </c>
      <c r="CP2508" s="2">
        <v>11.742569302174013</v>
      </c>
      <c r="CQ2508" s="2">
        <v>4.1469845455697261</v>
      </c>
      <c r="CR2508" s="2">
        <v>-2.5997425320593184</v>
      </c>
      <c r="CS2508" s="2">
        <v>11.844974690318205</v>
      </c>
      <c r="CT2508" s="2">
        <v>6.2826081336202071</v>
      </c>
      <c r="CU2508" s="2">
        <v>1.1992670765285496</v>
      </c>
      <c r="CV2508" s="2">
        <v>7.8576106601990219</v>
      </c>
      <c r="CW2508" s="2">
        <v>6.4102905942631576</v>
      </c>
      <c r="CX2508" s="2">
        <v>5.0278884127785854</v>
      </c>
      <c r="CY2508" s="2">
        <v>5.3281210134297137</v>
      </c>
      <c r="CZ2508" s="2">
        <v>4.962640301745159</v>
      </c>
      <c r="DA2508" s="2">
        <f t="shared" ref="DA2508:DA2513" si="2503">+DA1869</f>
        <v>9.9490113327824563</v>
      </c>
      <c r="DB2508" s="63">
        <v>7.8311535724026893</v>
      </c>
      <c r="DC2508" s="63">
        <v>4.0930387413058291</v>
      </c>
      <c r="DD2508" s="63">
        <v>-2.1975899091756199</v>
      </c>
      <c r="DE2508" s="63">
        <v>6.3808623811277485</v>
      </c>
      <c r="DF2508" s="63">
        <v>3.0531631933219909</v>
      </c>
      <c r="DG2508" s="63">
        <v>-5.3188159856295769E-2</v>
      </c>
      <c r="DH2508" s="63">
        <v>4.045907698546122</v>
      </c>
      <c r="DI2508" s="63">
        <v>1.5541998407455111</v>
      </c>
      <c r="DJ2508" s="63">
        <v>-8.1128628702678007E-2</v>
      </c>
      <c r="DK2508" s="63">
        <v>-3.2722617964450968</v>
      </c>
      <c r="DL2508" s="63">
        <v>-4.9735272104018691</v>
      </c>
      <c r="DM2508" s="63">
        <v>8.3467901269213058</v>
      </c>
      <c r="DN2508" s="6">
        <f t="shared" ref="DN2508:DN2513" si="2504">+DN1869</f>
        <v>-0.49056319185297603</v>
      </c>
      <c r="DO2508" s="63">
        <v>8.3467901269213058</v>
      </c>
      <c r="DP2508" s="63">
        <v>1.900253838800376</v>
      </c>
      <c r="DQ2508" s="63">
        <v>-0.72747468704466556</v>
      </c>
      <c r="DR2508" s="63">
        <v>-3.9332377822214202</v>
      </c>
      <c r="DS2508" s="63">
        <v>5.9061697935076918</v>
      </c>
      <c r="DT2508" s="63">
        <v>3.2187810364745442</v>
      </c>
      <c r="DU2508" s="63">
        <v>-5.9774783849333151</v>
      </c>
      <c r="DV2508" s="64">
        <f t="shared" ref="DV2508:DX2513" si="2505">+DV1869</f>
        <v>-1.6781893672708392</v>
      </c>
      <c r="DW2508" s="65">
        <f t="shared" si="2505"/>
        <v>-2.2667194508376358</v>
      </c>
      <c r="DX2508" s="66">
        <f t="shared" si="2505"/>
        <v>11.186507128011334</v>
      </c>
      <c r="DZ2508" s="63">
        <f t="shared" ref="DZ2508:DZ2513" si="2506">+DZ1869</f>
        <v>5.4425555266266681</v>
      </c>
      <c r="EC2508" s="63">
        <f t="shared" ref="EC2508:EC2513" si="2507">+EC1869</f>
        <v>6.2180485211705472</v>
      </c>
      <c r="EF2508" s="63">
        <f t="shared" ref="EF2508:EF2513" si="2508">+EF1869</f>
        <v>3.0078533109107646</v>
      </c>
      <c r="EI2508" s="63">
        <f t="shared" ref="EI2508:EI2513" si="2509">+EI1869</f>
        <v>6.2543220960608163</v>
      </c>
      <c r="EL2508" s="63">
        <f t="shared" ref="EL2508:EL2513" si="2510">+EL1869</f>
        <v>7.4255360731970379</v>
      </c>
      <c r="EO2508" s="63">
        <f t="shared" ref="EO2508:EO2513" si="2511">+EO1869</f>
        <v>8.4030901514703924</v>
      </c>
    </row>
    <row r="2509" spans="1:145" ht="15.5" x14ac:dyDescent="0.35">
      <c r="A2509" s="56" t="s">
        <v>776</v>
      </c>
      <c r="B2509" s="63" t="str">
        <f t="shared" si="2493"/>
        <v>...</v>
      </c>
      <c r="C2509" s="63" t="e">
        <f t="shared" si="2493"/>
        <v>#REF!</v>
      </c>
      <c r="D2509" s="63" t="e">
        <f t="shared" si="2493"/>
        <v>#REF!</v>
      </c>
      <c r="E2509" s="63" t="e">
        <f t="shared" si="2493"/>
        <v>#REF!</v>
      </c>
      <c r="F2509" s="63" t="e">
        <f t="shared" si="2493"/>
        <v>#REF!</v>
      </c>
      <c r="G2509" s="63" t="e">
        <f t="shared" si="2493"/>
        <v>#REF!</v>
      </c>
      <c r="H2509" s="63" t="e">
        <f t="shared" si="2493"/>
        <v>#REF!</v>
      </c>
      <c r="I2509" s="63" t="e">
        <f t="shared" si="2493"/>
        <v>#REF!</v>
      </c>
      <c r="J2509" s="63" t="e">
        <f t="shared" si="2493"/>
        <v>#REF!</v>
      </c>
      <c r="K2509" s="63" t="e">
        <f t="shared" si="2493"/>
        <v>#REF!</v>
      </c>
      <c r="L2509" s="63" t="e">
        <f t="shared" si="2493"/>
        <v>#REF!</v>
      </c>
      <c r="M2509" s="63" t="e">
        <f t="shared" si="2493"/>
        <v>#REF!</v>
      </c>
      <c r="N2509" s="63" t="e">
        <f t="shared" si="2493"/>
        <v>#REF!</v>
      </c>
      <c r="O2509" s="63" t="e">
        <f t="shared" si="2493"/>
        <v>#VALUE!</v>
      </c>
      <c r="P2509" s="63" t="e">
        <f t="shared" si="2493"/>
        <v>#VALUE!</v>
      </c>
      <c r="Q2509" s="63" t="e">
        <f t="shared" si="2493"/>
        <v>#VALUE!</v>
      </c>
      <c r="R2509" s="63" t="e">
        <f t="shared" si="2493"/>
        <v>#VALUE!</v>
      </c>
      <c r="S2509" s="63" t="e">
        <f t="shared" si="2493"/>
        <v>#VALUE!</v>
      </c>
      <c r="T2509" s="63" t="e">
        <f t="shared" si="2493"/>
        <v>#VALUE!</v>
      </c>
      <c r="U2509" s="63" t="e">
        <f t="shared" si="2493"/>
        <v>#VALUE!</v>
      </c>
      <c r="V2509" s="63" t="e">
        <f t="shared" si="2493"/>
        <v>#VALUE!</v>
      </c>
      <c r="W2509" s="63" t="e">
        <f t="shared" si="2493"/>
        <v>#VALUE!</v>
      </c>
      <c r="X2509" s="2" t="e">
        <f t="shared" si="2493"/>
        <v>#VALUE!</v>
      </c>
      <c r="Y2509" s="2" t="e">
        <f t="shared" si="2493"/>
        <v>#VALUE!</v>
      </c>
      <c r="Z2509" s="63" t="e">
        <f t="shared" si="2493"/>
        <v>#VALUE!</v>
      </c>
      <c r="AA2509" s="63" t="e">
        <f t="shared" si="2493"/>
        <v>#VALUE!</v>
      </c>
      <c r="AB2509" s="63">
        <v>-0.21527822005802319</v>
      </c>
      <c r="AC2509" s="63">
        <v>-2.2779602397051271</v>
      </c>
      <c r="AD2509" s="63">
        <v>-0.91278304091481755</v>
      </c>
      <c r="AE2509" s="63" t="e">
        <f t="shared" si="2494"/>
        <v>#VALUE!</v>
      </c>
      <c r="AF2509" s="63">
        <v>-2.28111223886502</v>
      </c>
      <c r="AG2509" s="63">
        <v>9.3040067025998514</v>
      </c>
      <c r="AH2509" s="63">
        <v>8.7624062321550404</v>
      </c>
      <c r="AI2509" s="63">
        <v>13.726239977279009</v>
      </c>
      <c r="AJ2509" s="2" t="e">
        <f t="shared" si="2495"/>
        <v>#VALUE!</v>
      </c>
      <c r="AK2509" s="2">
        <v>24.349783612814143</v>
      </c>
      <c r="AL2509" s="2">
        <v>20.842750775050899</v>
      </c>
      <c r="AM2509" s="2">
        <v>21.383155668158388</v>
      </c>
      <c r="AN2509" s="2">
        <v>19.511033144483012</v>
      </c>
      <c r="AO2509" s="2" t="e">
        <f t="shared" si="2496"/>
        <v>#VALUE!</v>
      </c>
      <c r="AP2509" s="2">
        <v>17.422411129585718</v>
      </c>
      <c r="AQ2509" s="2">
        <v>16.093189801020564</v>
      </c>
      <c r="AR2509" s="2">
        <v>15.323958219594688</v>
      </c>
      <c r="AS2509" s="2" t="e">
        <f t="shared" si="2497"/>
        <v>#VALUE!</v>
      </c>
      <c r="AT2509" s="2">
        <v>6.35087133058805</v>
      </c>
      <c r="AU2509" s="2">
        <v>9.7991325715577204</v>
      </c>
      <c r="AV2509" s="2">
        <v>1.4191989240203489</v>
      </c>
      <c r="AW2509" s="2">
        <v>0.55670211426708072</v>
      </c>
      <c r="AX2509" s="2" t="e">
        <f t="shared" si="2498"/>
        <v>#VALUE!</v>
      </c>
      <c r="AY2509" s="2"/>
      <c r="AZ2509" s="2">
        <v>-0.92965689299132681</v>
      </c>
      <c r="BA2509" s="2">
        <v>4.8193942563111802</v>
      </c>
      <c r="BB2509" s="2">
        <v>3.4248972783274141</v>
      </c>
      <c r="BC2509" s="2">
        <v>2.5415460129598926</v>
      </c>
      <c r="BD2509" s="2">
        <v>3.6708286402224481</v>
      </c>
      <c r="BE2509" s="2">
        <v>8.3901972915252401</v>
      </c>
      <c r="BF2509" s="2" t="e">
        <f t="shared" si="2499"/>
        <v>#VALUE!</v>
      </c>
      <c r="BG2509" s="2">
        <v>1.2527261055628907</v>
      </c>
      <c r="BH2509" s="2">
        <v>2.7810268844282318</v>
      </c>
      <c r="BI2509" s="2">
        <v>3.3240718473211714</v>
      </c>
      <c r="BJ2509" s="2">
        <v>7.122593184014292</v>
      </c>
      <c r="BK2509" s="2">
        <v>3.1945079369886096</v>
      </c>
      <c r="BL2509" s="2">
        <v>5.3327404872701019</v>
      </c>
      <c r="BM2509" s="2">
        <v>3.0979442937165014</v>
      </c>
      <c r="BN2509" s="2">
        <v>4.8136035007306974</v>
      </c>
      <c r="BO2509" s="2">
        <f t="shared" si="2500"/>
        <v>4.9356314545424</v>
      </c>
      <c r="BP2509" s="2">
        <v>2.701661767152288</v>
      </c>
      <c r="BQ2509" s="2">
        <v>-0.65598636379964459</v>
      </c>
      <c r="BR2509" s="2">
        <v>7.6793052251798599</v>
      </c>
      <c r="BS2509" s="2">
        <v>17.966084002457759</v>
      </c>
      <c r="BT2509" s="2">
        <v>8.4446905715520568</v>
      </c>
      <c r="BU2509" s="2">
        <v>14.076363158725256</v>
      </c>
      <c r="BV2509" s="2">
        <v>17.130430927198482</v>
      </c>
      <c r="BW2509" s="2">
        <v>5.0655574024080137</v>
      </c>
      <c r="BX2509" s="2">
        <v>6.9605945479821925</v>
      </c>
      <c r="BY2509" s="2">
        <v>9.260765110606064</v>
      </c>
      <c r="BZ2509" s="63">
        <v>14.677646727489236</v>
      </c>
      <c r="CA2509" s="2">
        <f t="shared" si="2501"/>
        <v>18.60796869785991</v>
      </c>
      <c r="CB2509" s="2">
        <v>5.714486420115688</v>
      </c>
      <c r="CC2509" s="2">
        <v>5.4973598592972985</v>
      </c>
      <c r="CD2509" s="2">
        <v>9.9403473167321472</v>
      </c>
      <c r="CE2509" s="2">
        <v>20.169664590816211</v>
      </c>
      <c r="CF2509" s="2">
        <v>20.23128069402706</v>
      </c>
      <c r="CG2509" s="2">
        <v>21.571341505849301</v>
      </c>
      <c r="CH2509" s="2">
        <v>17.10294038642223</v>
      </c>
      <c r="CI2509" s="2">
        <v>18.358621150942952</v>
      </c>
      <c r="CJ2509" s="63">
        <v>18.158675341003217</v>
      </c>
      <c r="CK2509" s="63">
        <v>23.414465656911609</v>
      </c>
      <c r="CL2509" s="2">
        <f t="shared" si="2502"/>
        <v>22.938188149254771</v>
      </c>
      <c r="CM2509" s="2">
        <v>6.192320766135893</v>
      </c>
      <c r="CN2509" s="2">
        <v>8.48100384030983</v>
      </c>
      <c r="CO2509" s="2">
        <v>8.6358370290280533</v>
      </c>
      <c r="CP2509" s="2">
        <v>1.813359126432537</v>
      </c>
      <c r="CQ2509" s="2">
        <v>9.3107783192731368</v>
      </c>
      <c r="CR2509" s="2">
        <v>14.753866286476466</v>
      </c>
      <c r="CS2509" s="2">
        <v>2.0447294504373001</v>
      </c>
      <c r="CT2509" s="2">
        <v>6.74447341419416</v>
      </c>
      <c r="CU2509" s="2">
        <v>10.3673495085864</v>
      </c>
      <c r="CV2509" s="2">
        <v>8.6799473911556824</v>
      </c>
      <c r="CW2509" s="2">
        <v>8.9456810119256041</v>
      </c>
      <c r="CX2509" s="2">
        <v>11.56889133845049</v>
      </c>
      <c r="CY2509" s="2">
        <v>10.348470429600102</v>
      </c>
      <c r="CZ2509" s="2">
        <v>8.2469166641639635</v>
      </c>
      <c r="DA2509" s="2">
        <f t="shared" si="2503"/>
        <v>3.7500046924663515</v>
      </c>
      <c r="DB2509" s="63">
        <v>3.4727510019242236</v>
      </c>
      <c r="DC2509" s="63">
        <v>5.8439909980268112</v>
      </c>
      <c r="DD2509" s="63">
        <v>9.6406252502211291</v>
      </c>
      <c r="DE2509" s="63">
        <v>6.9524321307380443</v>
      </c>
      <c r="DF2509" s="63">
        <v>9.2940007468696901</v>
      </c>
      <c r="DG2509" s="63">
        <v>10.213511781851903</v>
      </c>
      <c r="DH2509" s="63">
        <v>5.8788892295388209</v>
      </c>
      <c r="DI2509" s="63">
        <v>7.7434301171119237</v>
      </c>
      <c r="DJ2509" s="63">
        <v>7.7598442978328031</v>
      </c>
      <c r="DK2509" s="63">
        <v>12.985558172810336</v>
      </c>
      <c r="DL2509" s="63">
        <v>14.127941164215116</v>
      </c>
      <c r="DM2509" s="63">
        <v>-0.34747675197965483</v>
      </c>
      <c r="DN2509" s="6">
        <f t="shared" si="2504"/>
        <v>9.6116142729610718</v>
      </c>
      <c r="DO2509" s="63">
        <v>-0.34747675197965483</v>
      </c>
      <c r="DP2509" s="63">
        <v>11.370843054109598</v>
      </c>
      <c r="DQ2509" s="63">
        <v>13.336383428864604</v>
      </c>
      <c r="DR2509" s="63">
        <v>14.881803139053515</v>
      </c>
      <c r="DS2509" s="63">
        <v>8.3864000999455612</v>
      </c>
      <c r="DT2509" s="63">
        <v>10.299849481083061</v>
      </c>
      <c r="DU2509" s="63">
        <v>19.622752651639516</v>
      </c>
      <c r="DV2509" s="64">
        <f t="shared" si="2505"/>
        <v>18.46132282072174</v>
      </c>
      <c r="DW2509" s="65">
        <f t="shared" si="2505"/>
        <v>17.871144305748004</v>
      </c>
      <c r="DX2509" s="66">
        <f t="shared" si="2505"/>
        <v>0.13618380129792537</v>
      </c>
      <c r="DZ2509" s="63">
        <f t="shared" si="2506"/>
        <v>6.3413138188499296</v>
      </c>
      <c r="EC2509" s="63">
        <f t="shared" si="2507"/>
        <v>3.3465659229210027</v>
      </c>
      <c r="EF2509" s="63">
        <f t="shared" si="2508"/>
        <v>5.6991551787175787</v>
      </c>
      <c r="EI2509" s="63">
        <f t="shared" si="2509"/>
        <v>2.734209948451074</v>
      </c>
      <c r="EL2509" s="63">
        <f t="shared" si="2510"/>
        <v>1.3626979928135008</v>
      </c>
      <c r="EO2509" s="63">
        <f t="shared" si="2511"/>
        <v>0.54919487773064035</v>
      </c>
    </row>
    <row r="2510" spans="1:145" ht="15.5" x14ac:dyDescent="0.35">
      <c r="A2510" s="56" t="s">
        <v>777</v>
      </c>
      <c r="B2510" s="63" t="str">
        <f t="shared" si="2493"/>
        <v>...</v>
      </c>
      <c r="C2510" s="63" t="e">
        <f t="shared" si="2493"/>
        <v>#REF!</v>
      </c>
      <c r="D2510" s="63" t="e">
        <f t="shared" si="2493"/>
        <v>#REF!</v>
      </c>
      <c r="E2510" s="63" t="e">
        <f t="shared" si="2493"/>
        <v>#REF!</v>
      </c>
      <c r="F2510" s="63" t="e">
        <f t="shared" si="2493"/>
        <v>#REF!</v>
      </c>
      <c r="G2510" s="63" t="e">
        <f t="shared" si="2493"/>
        <v>#REF!</v>
      </c>
      <c r="H2510" s="63" t="e">
        <f t="shared" si="2493"/>
        <v>#REF!</v>
      </c>
      <c r="I2510" s="63" t="e">
        <f t="shared" si="2493"/>
        <v>#REF!</v>
      </c>
      <c r="J2510" s="63" t="e">
        <f t="shared" si="2493"/>
        <v>#REF!</v>
      </c>
      <c r="K2510" s="63" t="e">
        <f t="shared" si="2493"/>
        <v>#REF!</v>
      </c>
      <c r="L2510" s="63" t="e">
        <f t="shared" si="2493"/>
        <v>#REF!</v>
      </c>
      <c r="M2510" s="63" t="e">
        <f t="shared" si="2493"/>
        <v>#REF!</v>
      </c>
      <c r="N2510" s="63" t="e">
        <f t="shared" si="2493"/>
        <v>#REF!</v>
      </c>
      <c r="O2510" s="63" t="e">
        <f t="shared" si="2493"/>
        <v>#VALUE!</v>
      </c>
      <c r="P2510" s="63" t="e">
        <f t="shared" si="2493"/>
        <v>#VALUE!</v>
      </c>
      <c r="Q2510" s="63" t="e">
        <f t="shared" si="2493"/>
        <v>#VALUE!</v>
      </c>
      <c r="R2510" s="63" t="e">
        <f t="shared" si="2493"/>
        <v>#VALUE!</v>
      </c>
      <c r="S2510" s="63" t="e">
        <f t="shared" si="2493"/>
        <v>#VALUE!</v>
      </c>
      <c r="T2510" s="63" t="e">
        <f t="shared" si="2493"/>
        <v>#VALUE!</v>
      </c>
      <c r="U2510" s="63" t="e">
        <f t="shared" si="2493"/>
        <v>#VALUE!</v>
      </c>
      <c r="V2510" s="63" t="e">
        <f t="shared" si="2493"/>
        <v>#VALUE!</v>
      </c>
      <c r="W2510" s="63" t="e">
        <f t="shared" si="2493"/>
        <v>#VALUE!</v>
      </c>
      <c r="X2510" s="2" t="e">
        <f t="shared" si="2493"/>
        <v>#VALUE!</v>
      </c>
      <c r="Y2510" s="2" t="e">
        <f t="shared" si="2493"/>
        <v>#VALUE!</v>
      </c>
      <c r="Z2510" s="63" t="e">
        <f t="shared" si="2493"/>
        <v>#VALUE!</v>
      </c>
      <c r="AA2510" s="63">
        <f t="shared" si="2493"/>
        <v>8.261115070866186</v>
      </c>
      <c r="AB2510" s="63">
        <v>-0.19973110305031599</v>
      </c>
      <c r="AC2510" s="63">
        <v>-2.8500136733339909</v>
      </c>
      <c r="AD2510" s="63">
        <v>-0.7106262704790236</v>
      </c>
      <c r="AE2510" s="63" t="e">
        <f t="shared" si="2494"/>
        <v>#VALUE!</v>
      </c>
      <c r="AF2510" s="63">
        <v>4.2599865696694446</v>
      </c>
      <c r="AG2510" s="63">
        <v>7.2293506668919179</v>
      </c>
      <c r="AH2510" s="63">
        <v>14.208688436372634</v>
      </c>
      <c r="AI2510" s="63">
        <v>19.012444812915366</v>
      </c>
      <c r="AJ2510" s="2" t="e">
        <f t="shared" si="2495"/>
        <v>#VALUE!</v>
      </c>
      <c r="AK2510" s="2">
        <v>25.364855642541588</v>
      </c>
      <c r="AL2510" s="2">
        <v>19.768318113317964</v>
      </c>
      <c r="AM2510" s="2">
        <v>21.1107232195506</v>
      </c>
      <c r="AN2510" s="2">
        <v>21.095747015945935</v>
      </c>
      <c r="AO2510" s="2" t="e">
        <f t="shared" si="2496"/>
        <v>#VALUE!</v>
      </c>
      <c r="AP2510" s="2">
        <v>17.587383260600546</v>
      </c>
      <c r="AQ2510" s="2">
        <v>17.165908524148929</v>
      </c>
      <c r="AR2510" s="2">
        <v>14.857850426935157</v>
      </c>
      <c r="AS2510" s="2">
        <f t="shared" si="2497"/>
        <v>30.154227305997992</v>
      </c>
      <c r="AT2510" s="2">
        <v>7.641313170269652</v>
      </c>
      <c r="AU2510" s="2">
        <v>14.763504847507756</v>
      </c>
      <c r="AV2510" s="2">
        <v>4.2445159804561978</v>
      </c>
      <c r="AW2510" s="2">
        <v>6.3873400588454103</v>
      </c>
      <c r="AX2510" s="2" t="e">
        <f t="shared" si="2498"/>
        <v>#VALUE!</v>
      </c>
      <c r="AY2510" s="2"/>
      <c r="AZ2510" s="2">
        <v>1.1375236054901214</v>
      </c>
      <c r="BA2510" s="2">
        <v>5.4203660399032074</v>
      </c>
      <c r="BB2510" s="2">
        <v>4.4894482762262742</v>
      </c>
      <c r="BC2510" s="2">
        <v>2.6252279427972152</v>
      </c>
      <c r="BD2510" s="2">
        <v>4.8391905905151562</v>
      </c>
      <c r="BE2510" s="2">
        <v>9.052959636087488</v>
      </c>
      <c r="BF2510" s="2" t="e">
        <f t="shared" si="2499"/>
        <v>#VALUE!</v>
      </c>
      <c r="BG2510" s="2">
        <v>-1.4393087243219089</v>
      </c>
      <c r="BH2510" s="2">
        <v>0.55734156737203411</v>
      </c>
      <c r="BI2510" s="2">
        <v>1.8779535695527312</v>
      </c>
      <c r="BJ2510" s="2">
        <v>8.5337935144217205</v>
      </c>
      <c r="BK2510" s="2">
        <v>1.3200824902731743</v>
      </c>
      <c r="BL2510" s="2">
        <v>3.9238867657772381</v>
      </c>
      <c r="BM2510" s="2">
        <v>6.8320531486281019E-2</v>
      </c>
      <c r="BN2510" s="2">
        <v>1.9449933890561968</v>
      </c>
      <c r="BO2510" s="2">
        <f t="shared" si="2500"/>
        <v>6.7686881775549308</v>
      </c>
      <c r="BP2510" s="2">
        <v>2.8838775188248156</v>
      </c>
      <c r="BQ2510" s="2">
        <v>2.5790532360392691</v>
      </c>
      <c r="BR2510" s="2">
        <v>7.5663829100362108</v>
      </c>
      <c r="BS2510" s="2">
        <v>18.076609049852106</v>
      </c>
      <c r="BT2510" s="2">
        <v>10.309373666051382</v>
      </c>
      <c r="BU2510" s="2">
        <v>15.759508821380477</v>
      </c>
      <c r="BV2510" s="2">
        <v>18.516752009883685</v>
      </c>
      <c r="BW2510" s="2">
        <v>6.0480812841386937</v>
      </c>
      <c r="BX2510" s="2">
        <v>7.8357139288208613</v>
      </c>
      <c r="BY2510" s="2">
        <v>10.096765206257045</v>
      </c>
      <c r="BZ2510" s="63">
        <v>16.351021953798501</v>
      </c>
      <c r="CA2510" s="2">
        <f t="shared" si="2501"/>
        <v>18.205587881089812</v>
      </c>
      <c r="CB2510" s="2">
        <v>5.200395139137119</v>
      </c>
      <c r="CC2510" s="2">
        <v>4.9897037292134918</v>
      </c>
      <c r="CD2510" s="2">
        <v>9.4358703183024559</v>
      </c>
      <c r="CE2510" s="2">
        <v>12.043056913940237</v>
      </c>
      <c r="CF2510" s="2">
        <v>12.104214331422963</v>
      </c>
      <c r="CG2510" s="2">
        <v>13.443072441428702</v>
      </c>
      <c r="CH2510" s="2">
        <v>9.8689556621383012</v>
      </c>
      <c r="CI2510" s="2">
        <v>11.103215990247971</v>
      </c>
      <c r="CJ2510" s="63">
        <v>11.67133908881263</v>
      </c>
      <c r="CK2510" s="63">
        <v>12.8173907602732</v>
      </c>
      <c r="CL2510" s="2">
        <f t="shared" si="2502"/>
        <v>20.953122603537093</v>
      </c>
      <c r="CM2510" s="2">
        <v>10.245917070284088</v>
      </c>
      <c r="CN2510" s="2">
        <v>6.6539298196773888</v>
      </c>
      <c r="CO2510" s="2">
        <v>6.9203423034233253</v>
      </c>
      <c r="CP2510" s="2">
        <v>1.0492595407964942</v>
      </c>
      <c r="CQ2510" s="2">
        <v>8.6973700122051252</v>
      </c>
      <c r="CR2510" s="2">
        <v>14.131982064575491</v>
      </c>
      <c r="CS2510" s="2">
        <v>8.7025297555499588</v>
      </c>
      <c r="CT2510" s="2">
        <v>13.579711524988678</v>
      </c>
      <c r="CU2510" s="2">
        <v>17.216384073298684</v>
      </c>
      <c r="CV2510" s="2">
        <v>19.25073390872366</v>
      </c>
      <c r="CW2510" s="2">
        <v>20.283073481272222</v>
      </c>
      <c r="CX2510" s="2">
        <v>20.652941032219459</v>
      </c>
      <c r="CY2510" s="2">
        <v>20.145889083837428</v>
      </c>
      <c r="CZ2510" s="2">
        <v>17.498524260547782</v>
      </c>
      <c r="DA2510" s="2">
        <f t="shared" si="2503"/>
        <v>7.8744298182680277</v>
      </c>
      <c r="DB2510" s="63">
        <v>3.8639308299683326</v>
      </c>
      <c r="DC2510" s="63">
        <v>6.247299206404767</v>
      </c>
      <c r="DD2510" s="63">
        <v>10.039325710373111</v>
      </c>
      <c r="DE2510" s="63">
        <v>5.0797733671781797</v>
      </c>
      <c r="DF2510" s="63">
        <v>7.4299348892358399</v>
      </c>
      <c r="DG2510" s="63">
        <v>8.3477693725158613</v>
      </c>
      <c r="DH2510" s="63">
        <v>5.3435163601367455</v>
      </c>
      <c r="DI2510" s="63">
        <v>7.2166501536358592</v>
      </c>
      <c r="DJ2510" s="63">
        <v>7.1915074761805071</v>
      </c>
      <c r="DK2510" s="63">
        <v>12.077280494102945</v>
      </c>
      <c r="DL2510" s="63">
        <v>13.22825639143378</v>
      </c>
      <c r="DM2510" s="63">
        <v>4.1035258790320546</v>
      </c>
      <c r="DN2510" s="6">
        <f t="shared" si="2504"/>
        <v>11.85628428506794</v>
      </c>
      <c r="DO2510" s="63">
        <v>4.1035258790320546</v>
      </c>
      <c r="DP2510" s="63">
        <v>10.745812144384018</v>
      </c>
      <c r="DQ2510" s="63">
        <v>12.715230921417039</v>
      </c>
      <c r="DR2510" s="63">
        <v>14.208785574527022</v>
      </c>
      <c r="DS2510" s="63">
        <v>9.5728037350299076</v>
      </c>
      <c r="DT2510" s="63">
        <v>11.514719857933695</v>
      </c>
      <c r="DU2510" s="63">
        <v>15.225462555803954</v>
      </c>
      <c r="DV2510" s="64">
        <f t="shared" si="2505"/>
        <v>15.089049401581859</v>
      </c>
      <c r="DW2510" s="65">
        <f t="shared" si="2505"/>
        <v>14.528231113176899</v>
      </c>
      <c r="DX2510" s="66">
        <f t="shared" si="2505"/>
        <v>-4.0342704011851582</v>
      </c>
      <c r="DZ2510" s="63">
        <f t="shared" si="2506"/>
        <v>6.5268719774262545</v>
      </c>
      <c r="EC2510" s="63">
        <f t="shared" si="2507"/>
        <v>4.9312231168671881</v>
      </c>
      <c r="EF2510" s="63">
        <f t="shared" si="2508"/>
        <v>4.2868756572551385</v>
      </c>
      <c r="EI2510" s="63">
        <f t="shared" si="2509"/>
        <v>2.8001937265968611</v>
      </c>
      <c r="EL2510" s="63">
        <f t="shared" si="2510"/>
        <v>1.4228725663044683</v>
      </c>
      <c r="EO2510" s="63">
        <f t="shared" si="2511"/>
        <v>0.57073887032146142</v>
      </c>
    </row>
    <row r="2511" spans="1:145" ht="15.5" x14ac:dyDescent="0.35">
      <c r="A2511" s="56" t="s">
        <v>778</v>
      </c>
      <c r="B2511" s="63" t="str">
        <f t="shared" si="2493"/>
        <v>...</v>
      </c>
      <c r="C2511" s="63" t="e">
        <f t="shared" si="2493"/>
        <v>#VALUE!</v>
      </c>
      <c r="D2511" s="63" t="e">
        <f t="shared" si="2493"/>
        <v>#VALUE!</v>
      </c>
      <c r="E2511" s="63" t="e">
        <f t="shared" si="2493"/>
        <v>#VALUE!</v>
      </c>
      <c r="F2511" s="63" t="e">
        <f t="shared" si="2493"/>
        <v>#VALUE!</v>
      </c>
      <c r="G2511" s="63" t="e">
        <f t="shared" si="2493"/>
        <v>#VALUE!</v>
      </c>
      <c r="H2511" s="63" t="e">
        <f t="shared" si="2493"/>
        <v>#REF!</v>
      </c>
      <c r="I2511" s="63" t="e">
        <f t="shared" si="2493"/>
        <v>#REF!</v>
      </c>
      <c r="J2511" s="63" t="e">
        <f t="shared" si="2493"/>
        <v>#REF!</v>
      </c>
      <c r="K2511" s="63" t="e">
        <f t="shared" si="2493"/>
        <v>#REF!</v>
      </c>
      <c r="L2511" s="63" t="e">
        <f t="shared" si="2493"/>
        <v>#REF!</v>
      </c>
      <c r="M2511" s="63" t="e">
        <f t="shared" si="2493"/>
        <v>#REF!</v>
      </c>
      <c r="N2511" s="63" t="e">
        <f t="shared" si="2493"/>
        <v>#REF!</v>
      </c>
      <c r="O2511" s="63" t="e">
        <f t="shared" si="2493"/>
        <v>#REF!</v>
      </c>
      <c r="P2511" s="63" t="e">
        <f t="shared" si="2493"/>
        <v>#VALUE!</v>
      </c>
      <c r="Q2511" s="63" t="e">
        <f t="shared" si="2493"/>
        <v>#VALUE!</v>
      </c>
      <c r="R2511" s="63" t="e">
        <f t="shared" si="2493"/>
        <v>#VALUE!</v>
      </c>
      <c r="S2511" s="63" t="e">
        <f t="shared" si="2493"/>
        <v>#VALUE!</v>
      </c>
      <c r="T2511" s="63" t="e">
        <f t="shared" si="2493"/>
        <v>#VALUE!</v>
      </c>
      <c r="U2511" s="63" t="e">
        <f t="shared" si="2493"/>
        <v>#VALUE!</v>
      </c>
      <c r="V2511" s="63" t="e">
        <f t="shared" si="2493"/>
        <v>#VALUE!</v>
      </c>
      <c r="W2511" s="63" t="e">
        <f t="shared" si="2493"/>
        <v>#VALUE!</v>
      </c>
      <c r="X2511" s="2" t="e">
        <f t="shared" si="2493"/>
        <v>#VALUE!</v>
      </c>
      <c r="Y2511" s="2" t="e">
        <f t="shared" si="2493"/>
        <v>#VALUE!</v>
      </c>
      <c r="Z2511" s="63" t="e">
        <f t="shared" si="2493"/>
        <v>#VALUE!</v>
      </c>
      <c r="AA2511" s="63">
        <f t="shared" si="2493"/>
        <v>6.3625752950681953</v>
      </c>
      <c r="AB2511" s="63">
        <v>-3.606796030339416</v>
      </c>
      <c r="AC2511" s="63">
        <v>-6.2365043833519174</v>
      </c>
      <c r="AD2511" s="63">
        <v>-5.5053041313378799</v>
      </c>
      <c r="AE2511" s="63" t="e">
        <f t="shared" si="2494"/>
        <v>#VALUE!</v>
      </c>
      <c r="AF2511" s="63">
        <v>-2.7210107850576342</v>
      </c>
      <c r="AG2511" s="63">
        <v>0.4172392698506876</v>
      </c>
      <c r="AH2511" s="63">
        <v>6.7027298711847374</v>
      </c>
      <c r="AI2511" s="63">
        <v>10.804768485285708</v>
      </c>
      <c r="AJ2511" s="2" t="e">
        <f t="shared" si="2495"/>
        <v>#VALUE!</v>
      </c>
      <c r="AK2511" s="2">
        <v>17.6307750949452</v>
      </c>
      <c r="AL2511" s="2">
        <v>11.981230343707809</v>
      </c>
      <c r="AM2511" s="2">
        <v>14.703891567343067</v>
      </c>
      <c r="AN2511" s="2">
        <v>11.957894266571056</v>
      </c>
      <c r="AO2511" s="2" t="e">
        <f t="shared" si="2496"/>
        <v>#VALUE!</v>
      </c>
      <c r="AP2511" s="2">
        <v>8.7670306641167262</v>
      </c>
      <c r="AQ2511" s="2">
        <v>12.91855345257869</v>
      </c>
      <c r="AR2511" s="2">
        <v>12.040344983536761</v>
      </c>
      <c r="AS2511" s="2">
        <f t="shared" si="2497"/>
        <v>26.405397758442671</v>
      </c>
      <c r="AT2511" s="2">
        <v>-0.67048423734536433</v>
      </c>
      <c r="AU2511" s="2">
        <v>8.9525955996711186</v>
      </c>
      <c r="AV2511" s="2">
        <v>2.6418740018928428</v>
      </c>
      <c r="AW2511" s="2">
        <v>2.7157203834278496</v>
      </c>
      <c r="AX2511" s="2">
        <f t="shared" si="2498"/>
        <v>-0.1720915263898426</v>
      </c>
      <c r="AY2511" s="2"/>
      <c r="AZ2511" s="2">
        <v>-3.7812942187776288</v>
      </c>
      <c r="BA2511" s="2">
        <v>-0.38905768432355153</v>
      </c>
      <c r="BB2511" s="2">
        <v>-0.44000552906343904</v>
      </c>
      <c r="BC2511" s="2">
        <v>4.8002517592468923</v>
      </c>
      <c r="BD2511" s="2">
        <v>3.971433227965717E-2</v>
      </c>
      <c r="BE2511" s="2">
        <v>6.7018076190089317</v>
      </c>
      <c r="BF2511" s="2">
        <f t="shared" si="2499"/>
        <v>9.9531723709821129</v>
      </c>
      <c r="BG2511" s="2">
        <v>-3.8769625368759595</v>
      </c>
      <c r="BH2511" s="2">
        <v>2.4650439576789465</v>
      </c>
      <c r="BI2511" s="2">
        <v>0.8168471983622847</v>
      </c>
      <c r="BJ2511" s="2">
        <v>7.5893548063147094</v>
      </c>
      <c r="BK2511" s="2">
        <v>2.8768412213075347</v>
      </c>
      <c r="BL2511" s="2">
        <v>9.1733466128331624</v>
      </c>
      <c r="BM2511" s="2">
        <v>1.880668281217869</v>
      </c>
      <c r="BN2511" s="2">
        <v>8.7793860584788952</v>
      </c>
      <c r="BO2511" s="2">
        <f t="shared" si="2500"/>
        <v>9.2836230057618607</v>
      </c>
      <c r="BP2511" s="2">
        <v>1.2161169792605924</v>
      </c>
      <c r="BQ2511" s="2">
        <v>4.404589615491445</v>
      </c>
      <c r="BR2511" s="2">
        <v>12.696659707527239</v>
      </c>
      <c r="BS2511" s="2">
        <v>36.640442562654094</v>
      </c>
      <c r="BT2511" s="2">
        <v>14.762089425998889</v>
      </c>
      <c r="BU2511" s="2">
        <v>21.401403784928991</v>
      </c>
      <c r="BV2511" s="2">
        <v>30.697680484036947</v>
      </c>
      <c r="BW2511" s="2">
        <v>8.5149113595644348</v>
      </c>
      <c r="BX2511" s="2">
        <v>11.124825673022581</v>
      </c>
      <c r="BY2511" s="2">
        <v>14.180124781761464</v>
      </c>
      <c r="BZ2511" s="63">
        <v>14.686694498504851</v>
      </c>
      <c r="CA2511" s="2">
        <f t="shared" si="2501"/>
        <v>14.956208288967668</v>
      </c>
      <c r="CB2511" s="2">
        <v>3.0086510864916356</v>
      </c>
      <c r="CC2511" s="2">
        <v>3.1378582138395577</v>
      </c>
      <c r="CD2511" s="2">
        <v>10.965069204395546</v>
      </c>
      <c r="CE2511" s="2">
        <v>8.7456416376261927</v>
      </c>
      <c r="CF2511" s="2">
        <v>9.6410530797777483</v>
      </c>
      <c r="CG2511" s="2">
        <v>14.176296730221861</v>
      </c>
      <c r="CH2511" s="2">
        <v>6.6149085765244644</v>
      </c>
      <c r="CI2511" s="2">
        <v>9.2314099494418702</v>
      </c>
      <c r="CJ2511" s="63">
        <v>8.7578470885450947</v>
      </c>
      <c r="CK2511" s="63">
        <v>10.594679030436552</v>
      </c>
      <c r="CL2511" s="2">
        <f t="shared" si="2502"/>
        <v>13.71488355543212</v>
      </c>
      <c r="CM2511" s="2">
        <v>8.755968674901986</v>
      </c>
      <c r="CN2511" s="2">
        <v>3.0986817858106108</v>
      </c>
      <c r="CO2511" s="2">
        <v>2.7790637753691096</v>
      </c>
      <c r="CP2511" s="2">
        <v>-3.2056070013190974</v>
      </c>
      <c r="CQ2511" s="2">
        <v>4.8827200704973075</v>
      </c>
      <c r="CR2511" s="2">
        <v>11.956654970889096</v>
      </c>
      <c r="CS2511" s="2">
        <v>3.3594536037251044</v>
      </c>
      <c r="CT2511" s="2">
        <v>9.945115211512217</v>
      </c>
      <c r="CU2511" s="2">
        <v>14.603217796800532</v>
      </c>
      <c r="CV2511" s="2">
        <v>15.401122726274316</v>
      </c>
      <c r="CW2511" s="2">
        <v>17.824736729387027</v>
      </c>
      <c r="CX2511" s="2">
        <v>16.922755186878334</v>
      </c>
      <c r="CY2511" s="2">
        <v>17.436911650334892</v>
      </c>
      <c r="CZ2511" s="2">
        <v>18.224309857708555</v>
      </c>
      <c r="DA2511" s="2">
        <f t="shared" si="2503"/>
        <v>3.188800185538458</v>
      </c>
      <c r="DB2511" s="63">
        <v>-2.7334273789008288</v>
      </c>
      <c r="DC2511" s="63">
        <v>0.50395737728992795</v>
      </c>
      <c r="DD2511" s="63">
        <v>5.9797761144542241</v>
      </c>
      <c r="DE2511" s="63">
        <v>0.39601692814356354</v>
      </c>
      <c r="DF2511" s="63">
        <v>3.4067313055475479</v>
      </c>
      <c r="DG2511" s="63">
        <v>6.2334255643538077</v>
      </c>
      <c r="DH2511" s="63">
        <v>1.9541810429388988</v>
      </c>
      <c r="DI2511" s="63">
        <v>4.6100360993194336</v>
      </c>
      <c r="DJ2511" s="63">
        <v>6.2763408300697279</v>
      </c>
      <c r="DK2511" s="63">
        <v>4.3771453342438198</v>
      </c>
      <c r="DL2511" s="63">
        <v>5.9706671826564159</v>
      </c>
      <c r="DM2511" s="63">
        <v>10.262712168949713</v>
      </c>
      <c r="DN2511" s="6">
        <f t="shared" si="2504"/>
        <v>6.1057361721870373</v>
      </c>
      <c r="DO2511" s="63">
        <v>10.262712168949713</v>
      </c>
      <c r="DP2511" s="63">
        <v>5.9793309934584968</v>
      </c>
      <c r="DQ2511" s="63">
        <v>8.2081408149363622</v>
      </c>
      <c r="DR2511" s="63">
        <v>11.121461000030832</v>
      </c>
      <c r="DS2511" s="63">
        <v>6.6843993159236126</v>
      </c>
      <c r="DT2511" s="63">
        <v>8.9872636952410296</v>
      </c>
      <c r="DU2511" s="63">
        <v>12.807817454471685</v>
      </c>
      <c r="DV2511" s="64">
        <f t="shared" si="2505"/>
        <v>7.4707341526865108</v>
      </c>
      <c r="DW2511" s="65">
        <f t="shared" si="2505"/>
        <v>8.0222062774095875</v>
      </c>
      <c r="DX2511" s="66">
        <f t="shared" si="2505"/>
        <v>14.527037812712809</v>
      </c>
      <c r="DZ2511" s="63">
        <f t="shared" si="2506"/>
        <v>-0.80865380367457707</v>
      </c>
      <c r="EC2511" s="63">
        <f t="shared" si="2507"/>
        <v>-1.40812163154612</v>
      </c>
      <c r="EF2511" s="63">
        <f t="shared" si="2508"/>
        <v>-1.3274581151744889</v>
      </c>
      <c r="EI2511" s="63">
        <f t="shared" si="2509"/>
        <v>-3.1944450792529526</v>
      </c>
      <c r="EL2511" s="63">
        <f t="shared" si="2510"/>
        <v>-4.7025775437585393</v>
      </c>
      <c r="EO2511" s="63">
        <f t="shared" si="2511"/>
        <v>-5.6821823060999304</v>
      </c>
    </row>
    <row r="2512" spans="1:145" ht="15.5" x14ac:dyDescent="0.35">
      <c r="A2512" s="56" t="s">
        <v>779</v>
      </c>
      <c r="B2512" s="63" t="str">
        <f t="shared" si="2493"/>
        <v>...</v>
      </c>
      <c r="C2512" s="63" t="e">
        <f t="shared" si="2493"/>
        <v>#REF!</v>
      </c>
      <c r="D2512" s="63" t="e">
        <f t="shared" si="2493"/>
        <v>#REF!</v>
      </c>
      <c r="E2512" s="63" t="e">
        <f t="shared" si="2493"/>
        <v>#REF!</v>
      </c>
      <c r="F2512" s="63" t="e">
        <f t="shared" si="2493"/>
        <v>#REF!</v>
      </c>
      <c r="G2512" s="63" t="e">
        <f t="shared" si="2493"/>
        <v>#REF!</v>
      </c>
      <c r="H2512" s="63" t="e">
        <f t="shared" si="2493"/>
        <v>#REF!</v>
      </c>
      <c r="I2512" s="63">
        <f t="shared" si="2493"/>
        <v>3.4118494289741554</v>
      </c>
      <c r="J2512" s="63">
        <f t="shared" si="2493"/>
        <v>10.471682922987807</v>
      </c>
      <c r="K2512" s="63">
        <f t="shared" si="2493"/>
        <v>2.6341364349038523</v>
      </c>
      <c r="L2512" s="63">
        <f t="shared" si="2493"/>
        <v>14.578258515499984</v>
      </c>
      <c r="M2512" s="63">
        <f t="shared" si="2493"/>
        <v>4.7066862646862688</v>
      </c>
      <c r="N2512" s="63" t="e">
        <f t="shared" si="2493"/>
        <v>#VALUE!</v>
      </c>
      <c r="O2512" s="63" t="e">
        <f t="shared" si="2493"/>
        <v>#VALUE!</v>
      </c>
      <c r="P2512" s="63" t="e">
        <f t="shared" si="2493"/>
        <v>#VALUE!</v>
      </c>
      <c r="Q2512" s="63" t="e">
        <f t="shared" si="2493"/>
        <v>#VALUE!</v>
      </c>
      <c r="R2512" s="63" t="e">
        <f t="shared" si="2493"/>
        <v>#VALUE!</v>
      </c>
      <c r="S2512" s="63" t="e">
        <f t="shared" si="2493"/>
        <v>#VALUE!</v>
      </c>
      <c r="T2512" s="63" t="e">
        <f t="shared" si="2493"/>
        <v>#VALUE!</v>
      </c>
      <c r="U2512" s="63" t="e">
        <f t="shared" si="2493"/>
        <v>#VALUE!</v>
      </c>
      <c r="V2512" s="63" t="e">
        <f t="shared" si="2493"/>
        <v>#VALUE!</v>
      </c>
      <c r="W2512" s="63" t="e">
        <f t="shared" si="2493"/>
        <v>#VALUE!</v>
      </c>
      <c r="X2512" s="2" t="e">
        <f t="shared" si="2493"/>
        <v>#VALUE!</v>
      </c>
      <c r="Y2512" s="2" t="e">
        <f t="shared" si="2493"/>
        <v>#VALUE!</v>
      </c>
      <c r="Z2512" s="63" t="e">
        <f t="shared" si="2493"/>
        <v>#VALUE!</v>
      </c>
      <c r="AA2512" s="63">
        <f t="shared" si="2493"/>
        <v>1.8985397757979903</v>
      </c>
      <c r="AB2512" s="63">
        <v>3.4070649272930997</v>
      </c>
      <c r="AC2512" s="63">
        <v>3.3864907100179269</v>
      </c>
      <c r="AD2512" s="63">
        <v>4.75507786085885</v>
      </c>
      <c r="AE2512" s="63" t="e">
        <f t="shared" si="2494"/>
        <v>#VALUE!</v>
      </c>
      <c r="AF2512" s="63">
        <v>6.9809973547270783</v>
      </c>
      <c r="AG2512" s="63">
        <v>6.8121113970412344</v>
      </c>
      <c r="AH2512" s="63">
        <v>7.5059585651878979</v>
      </c>
      <c r="AI2512" s="63">
        <v>8.2076763276296525</v>
      </c>
      <c r="AJ2512" s="2" t="e">
        <f t="shared" si="2495"/>
        <v>#VALUE!</v>
      </c>
      <c r="AK2512" s="2">
        <v>7.7340809475963459</v>
      </c>
      <c r="AL2512" s="2">
        <v>7.787087769610153</v>
      </c>
      <c r="AM2512" s="2">
        <v>6.4068316522035849</v>
      </c>
      <c r="AN2512" s="2">
        <v>9.1378527493748827</v>
      </c>
      <c r="AO2512" s="2" t="e">
        <f t="shared" si="2496"/>
        <v>#VALUE!</v>
      </c>
      <c r="AP2512" s="2">
        <v>8.8203525964838185</v>
      </c>
      <c r="AQ2512" s="2">
        <v>4.2473550715702357</v>
      </c>
      <c r="AR2512" s="2">
        <v>2.8175054433983933</v>
      </c>
      <c r="AS2512" s="2">
        <f t="shared" si="2497"/>
        <v>3.7488295475553137</v>
      </c>
      <c r="AT2512" s="2">
        <v>8.3117974076150087</v>
      </c>
      <c r="AU2512" s="2">
        <v>5.8109092478366406</v>
      </c>
      <c r="AV2512" s="2">
        <v>1.6026419785633639</v>
      </c>
      <c r="AW2512" s="2">
        <v>3.6716196754175567</v>
      </c>
      <c r="AX2512" s="2" t="e">
        <f t="shared" si="2498"/>
        <v>#VALUE!</v>
      </c>
      <c r="AY2512" s="2"/>
      <c r="AZ2512" s="2">
        <v>4.9188178242677552</v>
      </c>
      <c r="BA2512" s="2">
        <v>5.8094237242267672</v>
      </c>
      <c r="BB2512" s="2">
        <v>4.9294538052897181</v>
      </c>
      <c r="BC2512" s="2">
        <v>-2.1750238164496736</v>
      </c>
      <c r="BD2512" s="2">
        <v>4.7994762582354902</v>
      </c>
      <c r="BE2512" s="2">
        <v>2.3511520170785563</v>
      </c>
      <c r="BF2512" s="2" t="e">
        <f t="shared" si="2499"/>
        <v>#VALUE!</v>
      </c>
      <c r="BG2512" s="2">
        <v>2.4376538125540468</v>
      </c>
      <c r="BH2512" s="2">
        <v>-1.9077023903069206</v>
      </c>
      <c r="BI2512" s="2">
        <v>1.0611063711904505</v>
      </c>
      <c r="BJ2512" s="2">
        <v>0.94443870810700747</v>
      </c>
      <c r="BK2512" s="2">
        <v>-1.5567587310343567</v>
      </c>
      <c r="BL2512" s="2">
        <v>-5.2494598470559195</v>
      </c>
      <c r="BM2512" s="2">
        <v>-1.8123477497315799</v>
      </c>
      <c r="BN2512" s="2">
        <v>-6.8343926694226935</v>
      </c>
      <c r="BO2512" s="2">
        <f t="shared" si="2500"/>
        <v>-2.5149348282069264</v>
      </c>
      <c r="BP2512" s="2">
        <v>1.667760539564231</v>
      </c>
      <c r="BQ2512" s="2">
        <v>-1.8255363794521762</v>
      </c>
      <c r="BR2512" s="2">
        <v>-5.1302767974910273</v>
      </c>
      <c r="BS2512" s="2">
        <v>-18.563833512801967</v>
      </c>
      <c r="BT2512" s="2">
        <v>-4.4527157599475009</v>
      </c>
      <c r="BU2512" s="2">
        <v>-5.6418949635485056</v>
      </c>
      <c r="BV2512" s="2">
        <v>-12.180928474153266</v>
      </c>
      <c r="BW2512" s="2">
        <v>-2.4668300754257553</v>
      </c>
      <c r="BX2512" s="2">
        <v>-3.2891117442017186</v>
      </c>
      <c r="BY2512" s="2">
        <v>-4.083359575504419</v>
      </c>
      <c r="BZ2512" s="63">
        <v>1.6643274552936422</v>
      </c>
      <c r="CA2512" s="2">
        <f t="shared" si="2501"/>
        <v>3.249379592122136</v>
      </c>
      <c r="CB2512" s="2">
        <v>2.1917440526454777</v>
      </c>
      <c r="CC2512" s="2">
        <v>1.8518455153739275</v>
      </c>
      <c r="CD2512" s="2">
        <v>-1.5291988860930905</v>
      </c>
      <c r="CE2512" s="2">
        <v>3.2974152763140521</v>
      </c>
      <c r="CF2512" s="2">
        <v>2.4631612516452224</v>
      </c>
      <c r="CG2512" s="2">
        <v>-0.73322428879314872</v>
      </c>
      <c r="CH2512" s="2">
        <v>3.2540470856138426</v>
      </c>
      <c r="CI2512" s="2">
        <v>1.8718060408060941</v>
      </c>
      <c r="CJ2512" s="63">
        <v>2.9134920002675422</v>
      </c>
      <c r="CK2512" s="63">
        <v>2.2227117298366483</v>
      </c>
      <c r="CL2512" s="2">
        <f t="shared" si="2502"/>
        <v>7.2382390481049717</v>
      </c>
      <c r="CM2512" s="2">
        <v>1.4899483953820905</v>
      </c>
      <c r="CN2512" s="2">
        <v>3.5552480338667771</v>
      </c>
      <c r="CO2512" s="2">
        <v>4.1412785280542161</v>
      </c>
      <c r="CP2512" s="2">
        <v>4.2548665421155913</v>
      </c>
      <c r="CQ2512" s="2">
        <v>3.8146499417078288</v>
      </c>
      <c r="CR2512" s="2">
        <v>2.1753270936864078</v>
      </c>
      <c r="CS2512" s="2">
        <v>5.3430761518248548</v>
      </c>
      <c r="CT2512" s="2">
        <v>3.6345963134764481</v>
      </c>
      <c r="CU2512" s="2">
        <v>2.6131662764981525</v>
      </c>
      <c r="CV2512" s="2">
        <v>3.8496111824493444</v>
      </c>
      <c r="CW2512" s="2">
        <v>2.4583367518851968</v>
      </c>
      <c r="CX2512" s="2">
        <v>3.7301858453411141</v>
      </c>
      <c r="CY2512" s="2">
        <v>2.7089774335025392</v>
      </c>
      <c r="CZ2512" s="2">
        <v>-0.72578559716077184</v>
      </c>
      <c r="DA2512" s="2">
        <f t="shared" si="2503"/>
        <v>4.6856296327295812</v>
      </c>
      <c r="DB2512" s="63">
        <v>6.5973582088691511</v>
      </c>
      <c r="DC2512" s="63">
        <v>5.7433418291148497</v>
      </c>
      <c r="DD2512" s="63">
        <v>4.0595495959188757</v>
      </c>
      <c r="DE2512" s="63">
        <v>4.6837564390346271</v>
      </c>
      <c r="DF2512" s="63">
        <v>4.0232035836883018</v>
      </c>
      <c r="DG2512" s="63">
        <v>2.1143438081620642</v>
      </c>
      <c r="DH2512" s="63">
        <v>3.3893353171978466</v>
      </c>
      <c r="DI2512" s="63">
        <v>2.6066140543164362</v>
      </c>
      <c r="DJ2512" s="63">
        <v>0.91516664611078957</v>
      </c>
      <c r="DK2512" s="63">
        <v>7.7001351598591476</v>
      </c>
      <c r="DL2512" s="63">
        <v>7.2575892087773628</v>
      </c>
      <c r="DM2512" s="63">
        <v>-6.1591862899176473</v>
      </c>
      <c r="DN2512" s="6">
        <f t="shared" si="2504"/>
        <v>5.7505481128808915</v>
      </c>
      <c r="DO2512" s="63">
        <v>-6.1591862899176473</v>
      </c>
      <c r="DP2512" s="63">
        <v>4.7664811509255305</v>
      </c>
      <c r="DQ2512" s="63">
        <v>4.5070901064806863</v>
      </c>
      <c r="DR2512" s="63">
        <v>3.087324574496201</v>
      </c>
      <c r="DS2512" s="63">
        <v>2.8884044191062843</v>
      </c>
      <c r="DT2512" s="63">
        <v>2.5274561626926664</v>
      </c>
      <c r="DU2512" s="63">
        <v>2.4176451013322589</v>
      </c>
      <c r="DV2512" s="64">
        <f t="shared" si="2505"/>
        <v>7.6183152488953576</v>
      </c>
      <c r="DW2512" s="65">
        <f t="shared" si="2505"/>
        <v>6.5060248357673212</v>
      </c>
      <c r="DX2512" s="66">
        <f t="shared" si="2505"/>
        <v>-18.561308213897956</v>
      </c>
      <c r="DZ2512" s="63">
        <f t="shared" si="2506"/>
        <v>7.3355257811008308</v>
      </c>
      <c r="EC2512" s="63">
        <f t="shared" si="2507"/>
        <v>6.3393447484133087</v>
      </c>
      <c r="EF2512" s="63">
        <f t="shared" si="2508"/>
        <v>5.614333772429621</v>
      </c>
      <c r="EI2512" s="63">
        <f t="shared" si="2509"/>
        <v>5.9946388058498137</v>
      </c>
      <c r="EL2512" s="63">
        <f t="shared" si="2510"/>
        <v>6.1254501100630048</v>
      </c>
      <c r="EO2512" s="63">
        <f t="shared" si="2511"/>
        <v>6.2529211764213999</v>
      </c>
    </row>
    <row r="2513" spans="1:145" s="517" customFormat="1" ht="15.5" x14ac:dyDescent="0.35">
      <c r="A2513" s="281" t="s">
        <v>780</v>
      </c>
      <c r="B2513" s="5" t="str">
        <f t="shared" si="2493"/>
        <v>...</v>
      </c>
      <c r="C2513" s="5" t="e">
        <f t="shared" si="2493"/>
        <v>#VALUE!</v>
      </c>
      <c r="D2513" s="5" t="e">
        <f t="shared" si="2493"/>
        <v>#VALUE!</v>
      </c>
      <c r="E2513" s="5" t="e">
        <f t="shared" si="2493"/>
        <v>#VALUE!</v>
      </c>
      <c r="F2513" s="5" t="e">
        <f t="shared" si="2493"/>
        <v>#VALUE!</v>
      </c>
      <c r="G2513" s="5" t="e">
        <f t="shared" si="2493"/>
        <v>#VALUE!</v>
      </c>
      <c r="H2513" s="5" t="e">
        <f t="shared" si="2493"/>
        <v>#VALUE!</v>
      </c>
      <c r="I2513" s="5">
        <f t="shared" si="2493"/>
        <v>43.847308113426813</v>
      </c>
      <c r="J2513" s="5">
        <f t="shared" si="2493"/>
        <v>35.791108649345745</v>
      </c>
      <c r="K2513" s="5">
        <f t="shared" si="2493"/>
        <v>5.0584109398624646</v>
      </c>
      <c r="L2513" s="5">
        <f t="shared" si="2493"/>
        <v>4.911198808026767</v>
      </c>
      <c r="M2513" s="5" t="e">
        <f t="shared" si="2493"/>
        <v>#VALUE!</v>
      </c>
      <c r="N2513" s="5" t="e">
        <f t="shared" si="2493"/>
        <v>#VALUE!</v>
      </c>
      <c r="O2513" s="5" t="e">
        <f t="shared" si="2493"/>
        <v>#VALUE!</v>
      </c>
      <c r="P2513" s="5" t="e">
        <f t="shared" si="2493"/>
        <v>#VALUE!</v>
      </c>
      <c r="Q2513" s="5" t="e">
        <f t="shared" si="2493"/>
        <v>#VALUE!</v>
      </c>
      <c r="R2513" s="5" t="e">
        <f t="shared" si="2493"/>
        <v>#VALUE!</v>
      </c>
      <c r="S2513" s="5" t="e">
        <f t="shared" si="2493"/>
        <v>#VALUE!</v>
      </c>
      <c r="T2513" s="5" t="e">
        <f t="shared" si="2493"/>
        <v>#VALUE!</v>
      </c>
      <c r="U2513" s="5" t="e">
        <f t="shared" si="2493"/>
        <v>#VALUE!</v>
      </c>
      <c r="V2513" s="5" t="e">
        <f t="shared" si="2493"/>
        <v>#VALUE!</v>
      </c>
      <c r="W2513" s="5" t="e">
        <f t="shared" si="2493"/>
        <v>#VALUE!</v>
      </c>
      <c r="X2513" s="4" t="e">
        <f t="shared" si="2493"/>
        <v>#VALUE!</v>
      </c>
      <c r="Y2513" s="4" t="e">
        <f t="shared" si="2493"/>
        <v>#VALUE!</v>
      </c>
      <c r="Z2513" s="5" t="e">
        <f t="shared" si="2493"/>
        <v>#VALUE!</v>
      </c>
      <c r="AA2513" s="5" t="e">
        <f t="shared" si="2493"/>
        <v>#VALUE!</v>
      </c>
      <c r="AB2513" s="5">
        <v>8.9373956354895618</v>
      </c>
      <c r="AC2513" s="5">
        <v>8.5023030632964804</v>
      </c>
      <c r="AD2513" s="5">
        <v>5.0793434345951001</v>
      </c>
      <c r="AE2513" s="5" t="e">
        <f t="shared" si="2494"/>
        <v>#VALUE!</v>
      </c>
      <c r="AF2513" s="5">
        <v>9.9773975812257181</v>
      </c>
      <c r="AG2513" s="5">
        <v>5.5406555638090449</v>
      </c>
      <c r="AH2513" s="5">
        <v>4.4918186126936526</v>
      </c>
      <c r="AI2513" s="5">
        <v>4.4913960722518773</v>
      </c>
      <c r="AJ2513" s="4" t="e">
        <f t="shared" si="2495"/>
        <v>#VALUE!</v>
      </c>
      <c r="AK2513" s="4">
        <v>8.1341911808122713</v>
      </c>
      <c r="AL2513" s="4">
        <v>4.4934539044932764</v>
      </c>
      <c r="AM2513" s="4">
        <v>-0.53669357041849952</v>
      </c>
      <c r="AN2513" s="4">
        <v>0.22314314130011453</v>
      </c>
      <c r="AO2513" s="4" t="e">
        <f t="shared" si="2496"/>
        <v>#VALUE!</v>
      </c>
      <c r="AP2513" s="4">
        <v>3.7007149577470999</v>
      </c>
      <c r="AQ2513" s="4">
        <v>-6.4576145625430126E-2</v>
      </c>
      <c r="AR2513" s="4">
        <v>-2.2269665585082312</v>
      </c>
      <c r="AS2513" s="4">
        <f t="shared" si="2497"/>
        <v>3.9453453192874567E-4</v>
      </c>
      <c r="AT2513" s="4">
        <v>9.3395134429226747</v>
      </c>
      <c r="AU2513" s="4">
        <v>2.1941599508043499</v>
      </c>
      <c r="AV2513" s="4">
        <v>-2.2687203301555576</v>
      </c>
      <c r="AW2513" s="4">
        <v>-4.4142756845356583</v>
      </c>
      <c r="AX2513" s="4">
        <f t="shared" si="2498"/>
        <v>-0.39787711199609066</v>
      </c>
      <c r="AY2513" s="4"/>
      <c r="AZ2513" s="4">
        <v>5.2695905975608426</v>
      </c>
      <c r="BA2513" s="4">
        <v>4.844321452999135</v>
      </c>
      <c r="BB2513" s="4">
        <v>7.0874489391046414</v>
      </c>
      <c r="BC2513" s="4">
        <v>0.98643090918983956</v>
      </c>
      <c r="BD2513" s="4">
        <v>5.4525590652230633</v>
      </c>
      <c r="BE2513" s="4">
        <v>4.2377906959379912</v>
      </c>
      <c r="BF2513" s="4">
        <f t="shared" si="2499"/>
        <v>8.272849689271375</v>
      </c>
      <c r="BG2513" s="4">
        <v>3.8125964506228924</v>
      </c>
      <c r="BH2513" s="4">
        <v>1.9661726334235394</v>
      </c>
      <c r="BI2513" s="4">
        <v>8.1624343051594614</v>
      </c>
      <c r="BJ2513" s="4">
        <v>3.6234646273191529</v>
      </c>
      <c r="BK2513" s="4">
        <v>8.2557488567741437</v>
      </c>
      <c r="BL2513" s="4">
        <v>3.4355885640799446</v>
      </c>
      <c r="BM2513" s="4">
        <v>9.8104170661439412</v>
      </c>
      <c r="BN2513" s="4">
        <v>3.2439918125633556</v>
      </c>
      <c r="BO2513" s="4">
        <f t="shared" si="2500"/>
        <v>6.1357327545807943</v>
      </c>
      <c r="BP2513" s="4">
        <v>6.6304869223414276</v>
      </c>
      <c r="BQ2513" s="4">
        <v>1.2749623604422022</v>
      </c>
      <c r="BR2513" s="4">
        <v>-1.8178104156960615</v>
      </c>
      <c r="BS2513" s="4">
        <v>-8.7235467505222282</v>
      </c>
      <c r="BT2513" s="4">
        <v>-3.9472789126641801</v>
      </c>
      <c r="BU2513" s="4">
        <v>-9.2174990764374556</v>
      </c>
      <c r="BV2513" s="4">
        <v>-14.321508476295827</v>
      </c>
      <c r="BW2513" s="4">
        <v>3.8180620834213927</v>
      </c>
      <c r="BX2513" s="4">
        <v>-1.6269647646020262</v>
      </c>
      <c r="BY2513" s="4">
        <v>-3.093288698439375</v>
      </c>
      <c r="BZ2513" s="5">
        <v>9.7396587201757896</v>
      </c>
      <c r="CA2513" s="4">
        <f t="shared" si="2501"/>
        <v>12.049577479214525</v>
      </c>
      <c r="CB2513" s="4">
        <v>9.1535758378458034</v>
      </c>
      <c r="CC2513" s="4">
        <v>7.7102069841302985</v>
      </c>
      <c r="CD2513" s="4">
        <v>4.0837542669344531</v>
      </c>
      <c r="CE2513" s="4">
        <v>9.9771117790180917</v>
      </c>
      <c r="CF2513" s="4">
        <v>8.5407570304904485</v>
      </c>
      <c r="CG2513" s="4">
        <v>6.2198724396810992</v>
      </c>
      <c r="CH2513" s="4">
        <v>12.847361297532419</v>
      </c>
      <c r="CI2513" s="4">
        <v>11.524767558937818</v>
      </c>
      <c r="CJ2513" s="5">
        <v>14.721872327615115</v>
      </c>
      <c r="CK2513" s="5">
        <v>12.59295013120896</v>
      </c>
      <c r="CL2513" s="4">
        <f t="shared" si="2502"/>
        <v>12.615883783859221</v>
      </c>
      <c r="CM2513" s="4">
        <v>11.186014344637536</v>
      </c>
      <c r="CN2513" s="4">
        <v>12.789597923587607</v>
      </c>
      <c r="CO2513" s="4">
        <v>13.449930270710725</v>
      </c>
      <c r="CP2513" s="4">
        <v>13.555928428606551</v>
      </c>
      <c r="CQ2513" s="4">
        <v>13.457762864842863</v>
      </c>
      <c r="CR2513" s="4">
        <v>12.154123754417148</v>
      </c>
      <c r="CS2513" s="4">
        <v>13.889704140755505</v>
      </c>
      <c r="CT2513" s="4">
        <v>13.027081547814367</v>
      </c>
      <c r="CU2513" s="4">
        <v>11.56661658511495</v>
      </c>
      <c r="CV2513" s="4">
        <v>16.537558051354704</v>
      </c>
      <c r="CW2513" s="4">
        <v>15.355971606188762</v>
      </c>
      <c r="CX2513" s="4">
        <v>16.596779751229075</v>
      </c>
      <c r="CY2513" s="4">
        <v>15.676591443029816</v>
      </c>
      <c r="CZ2513" s="4">
        <v>13.209556965909123</v>
      </c>
      <c r="DA2513" s="4">
        <f t="shared" si="2503"/>
        <v>13.699016025248808</v>
      </c>
      <c r="DB2513" s="5">
        <v>11.303904574326912</v>
      </c>
      <c r="DC2513" s="5">
        <v>9.9370297393326403</v>
      </c>
      <c r="DD2513" s="5">
        <v>7.4430353410455092</v>
      </c>
      <c r="DE2513" s="5">
        <v>13.333294511865793</v>
      </c>
      <c r="DF2513" s="5">
        <v>12.347163940191681</v>
      </c>
      <c r="DG2513" s="5">
        <v>10.160323621995607</v>
      </c>
      <c r="DH2513" s="5">
        <v>9.9247969280849428</v>
      </c>
      <c r="DI2513" s="5">
        <v>9.2976299578574348</v>
      </c>
      <c r="DJ2513" s="5">
        <v>7.678715669130125</v>
      </c>
      <c r="DK2513" s="5">
        <v>9.7132963763652391</v>
      </c>
      <c r="DL2513" s="5">
        <v>9.154413953813247</v>
      </c>
      <c r="DM2513" s="5">
        <v>7.999313374941651</v>
      </c>
      <c r="DN2513" s="391">
        <f t="shared" si="2504"/>
        <v>9.1210510811080958</v>
      </c>
      <c r="DO2513" s="5">
        <v>7.999313374941651</v>
      </c>
      <c r="DP2513" s="5">
        <v>13.271096892909974</v>
      </c>
      <c r="DQ2513" s="5">
        <v>12.608908741819938</v>
      </c>
      <c r="DR2513" s="5">
        <v>10.948565356832095</v>
      </c>
      <c r="DS2513" s="5">
        <v>14.292569893453253</v>
      </c>
      <c r="DT2513" s="5">
        <v>13.518630517557606</v>
      </c>
      <c r="DU2513" s="5">
        <v>13.645274266706201</v>
      </c>
      <c r="DV2513" s="7">
        <f t="shared" si="2505"/>
        <v>16.783133453450901</v>
      </c>
      <c r="DW2513" s="8">
        <f t="shared" si="2505"/>
        <v>15.604424854910368</v>
      </c>
      <c r="DX2513" s="9">
        <f t="shared" si="2505"/>
        <v>11.322690929309259</v>
      </c>
      <c r="DZ2513" s="5">
        <f t="shared" si="2506"/>
        <v>11.783869345476598</v>
      </c>
      <c r="EC2513" s="5">
        <f t="shared" si="2507"/>
        <v>9.5646144440915499</v>
      </c>
      <c r="EF2513" s="5">
        <f t="shared" si="2508"/>
        <v>8.7070084896283433</v>
      </c>
      <c r="EI2513" s="5">
        <f t="shared" si="2509"/>
        <v>8.9885320445118904</v>
      </c>
      <c r="EL2513" s="5">
        <f t="shared" si="2510"/>
        <v>8.7882340660105385</v>
      </c>
      <c r="EO2513" s="5">
        <f t="shared" si="2511"/>
        <v>8.9522850292010325</v>
      </c>
    </row>
    <row r="2514" spans="1:145" ht="15.5" hidden="1" x14ac:dyDescent="0.35">
      <c r="A2514" s="27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2"/>
      <c r="Y2514" s="2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63"/>
      <c r="CA2514" s="2"/>
      <c r="CB2514" s="2"/>
      <c r="CC2514" s="2"/>
      <c r="CD2514" s="2"/>
      <c r="CE2514" s="2"/>
      <c r="CF2514" s="2"/>
      <c r="CG2514" s="2"/>
      <c r="CH2514" s="2"/>
      <c r="CI2514" s="2"/>
      <c r="CJ2514" s="63"/>
      <c r="CK2514" s="63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63"/>
      <c r="DC2514" s="63"/>
      <c r="DD2514" s="63"/>
      <c r="DE2514" s="63"/>
      <c r="DF2514" s="63"/>
      <c r="DG2514" s="63"/>
      <c r="DH2514" s="63"/>
      <c r="DI2514" s="63"/>
      <c r="DJ2514" s="63"/>
      <c r="DK2514" s="63"/>
      <c r="DL2514" s="63"/>
      <c r="DM2514" s="63"/>
      <c r="DN2514" s="6"/>
      <c r="DO2514" s="63"/>
      <c r="DP2514" s="63"/>
      <c r="DQ2514" s="63"/>
      <c r="DR2514" s="63"/>
      <c r="DS2514" s="63"/>
      <c r="DT2514" s="63"/>
      <c r="DU2514" s="63"/>
      <c r="DV2514" s="64"/>
      <c r="DW2514" s="65"/>
      <c r="DX2514" s="66"/>
      <c r="DZ2514" s="63"/>
      <c r="EC2514" s="63"/>
      <c r="EF2514" s="63"/>
      <c r="EI2514" s="63"/>
      <c r="EL2514" s="63"/>
      <c r="EO2514" s="63"/>
    </row>
    <row r="2515" spans="1:145" ht="6" customHeight="1" x14ac:dyDescent="0.35">
      <c r="A2515" s="27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2"/>
      <c r="Y2515" s="2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63"/>
      <c r="CA2515" s="2"/>
      <c r="CB2515" s="2"/>
      <c r="CC2515" s="2"/>
      <c r="CD2515" s="2"/>
      <c r="CE2515" s="2"/>
      <c r="CF2515" s="2"/>
      <c r="CG2515" s="2"/>
      <c r="CH2515" s="2"/>
      <c r="CI2515" s="2"/>
      <c r="CJ2515" s="63"/>
      <c r="CK2515" s="63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63"/>
      <c r="DC2515" s="63"/>
      <c r="DD2515" s="63"/>
      <c r="DE2515" s="63"/>
      <c r="DF2515" s="63"/>
      <c r="DG2515" s="63"/>
      <c r="DH2515" s="63"/>
      <c r="DI2515" s="63"/>
      <c r="DJ2515" s="63"/>
      <c r="DK2515" s="63"/>
      <c r="DL2515" s="63"/>
      <c r="DM2515" s="63"/>
      <c r="DN2515" s="6"/>
      <c r="DO2515" s="63"/>
      <c r="DP2515" s="63"/>
      <c r="DQ2515" s="63"/>
      <c r="DR2515" s="63"/>
      <c r="DS2515" s="63"/>
      <c r="DT2515" s="63"/>
      <c r="DU2515" s="63"/>
      <c r="DV2515" s="64"/>
      <c r="DW2515" s="65"/>
      <c r="DX2515" s="66"/>
      <c r="DZ2515" s="63"/>
      <c r="EC2515" s="63"/>
      <c r="EF2515" s="63"/>
      <c r="EI2515" s="63"/>
      <c r="EL2515" s="63"/>
      <c r="EO2515" s="63"/>
    </row>
    <row r="2516" spans="1:145" ht="15.5" x14ac:dyDescent="0.35">
      <c r="A2516" s="116" t="s">
        <v>781</v>
      </c>
      <c r="L2516" s="63"/>
      <c r="N2516" s="63"/>
      <c r="O2516" s="63"/>
      <c r="P2516" s="63"/>
      <c r="Q2516" s="63"/>
      <c r="S2516" s="63"/>
      <c r="T2516" s="63"/>
      <c r="U2516" s="63"/>
      <c r="W2516" s="63"/>
      <c r="Y2516" s="273" t="s">
        <v>782</v>
      </c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63"/>
      <c r="CA2516" s="2"/>
      <c r="CB2516" s="2"/>
      <c r="CC2516" s="2"/>
      <c r="CD2516" s="2"/>
      <c r="CE2516" s="2"/>
      <c r="CF2516" s="2"/>
      <c r="CG2516" s="2"/>
      <c r="CH2516" s="2"/>
      <c r="CI2516" s="2"/>
      <c r="CJ2516" s="63"/>
      <c r="CK2516" s="63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63"/>
      <c r="DC2516" s="63"/>
      <c r="DD2516" s="63"/>
      <c r="DE2516" s="63"/>
      <c r="DF2516" s="63"/>
      <c r="DG2516" s="63"/>
      <c r="DH2516" s="63"/>
      <c r="DI2516" s="63"/>
      <c r="DJ2516" s="63"/>
      <c r="DK2516" s="63"/>
      <c r="DL2516" s="63"/>
      <c r="DM2516" s="63"/>
      <c r="DN2516" s="6"/>
      <c r="DO2516" s="63"/>
      <c r="DP2516" s="63"/>
      <c r="DQ2516" s="63"/>
      <c r="DR2516" s="63"/>
      <c r="DS2516" s="63"/>
      <c r="DT2516" s="63"/>
      <c r="DU2516" s="63"/>
      <c r="DV2516" s="64"/>
      <c r="DW2516" s="65"/>
      <c r="DX2516" s="66"/>
      <c r="DZ2516" s="63"/>
      <c r="EC2516" s="63"/>
      <c r="EF2516" s="63"/>
      <c r="EI2516" s="63"/>
      <c r="EL2516" s="63"/>
      <c r="EO2516" s="63"/>
    </row>
    <row r="2517" spans="1:145" ht="15.5" x14ac:dyDescent="0.35">
      <c r="A2517" s="56" t="s">
        <v>783</v>
      </c>
      <c r="B2517" s="63"/>
      <c r="C2517" s="63">
        <f t="shared" ref="C2517:AA2517" si="2512">+C1036*100</f>
        <v>-0.50096192383181937</v>
      </c>
      <c r="D2517" s="63">
        <f t="shared" si="2512"/>
        <v>1.7525479316317298</v>
      </c>
      <c r="E2517" s="63">
        <f t="shared" si="2512"/>
        <v>18.556503798898703</v>
      </c>
      <c r="F2517" s="63">
        <f t="shared" si="2512"/>
        <v>1.8376903320212148</v>
      </c>
      <c r="G2517" s="63">
        <f t="shared" si="2512"/>
        <v>-0.71026047323232611</v>
      </c>
      <c r="H2517" s="63">
        <f t="shared" si="2512"/>
        <v>0.89397868960690874</v>
      </c>
      <c r="I2517" s="63">
        <f t="shared" si="2512"/>
        <v>1.9317011856963429</v>
      </c>
      <c r="J2517" s="63">
        <f t="shared" si="2512"/>
        <v>3.9670918203381054</v>
      </c>
      <c r="K2517" s="63">
        <f t="shared" si="2512"/>
        <v>4.9376710364779424</v>
      </c>
      <c r="L2517" s="63">
        <f t="shared" si="2512"/>
        <v>5.2728480383332403</v>
      </c>
      <c r="M2517" s="63">
        <f t="shared" si="2512"/>
        <v>4.4382577696403969</v>
      </c>
      <c r="N2517" s="63">
        <f t="shared" si="2512"/>
        <v>-2.1310823964189991</v>
      </c>
      <c r="O2517" s="63">
        <f t="shared" si="2512"/>
        <v>7.6291372008096712</v>
      </c>
      <c r="P2517" s="63">
        <f t="shared" si="2512"/>
        <v>6.4</v>
      </c>
      <c r="Q2517" s="63">
        <f t="shared" si="2512"/>
        <v>5.2677863832670972</v>
      </c>
      <c r="R2517" s="63">
        <f t="shared" si="2512"/>
        <v>5.5506606621322137</v>
      </c>
      <c r="S2517" s="63">
        <f t="shared" si="2512"/>
        <v>10.485272210460362</v>
      </c>
      <c r="T2517" s="63">
        <f t="shared" si="2512"/>
        <v>4.2993895907378201</v>
      </c>
      <c r="U2517" s="63">
        <f t="shared" si="2512"/>
        <v>2.6886585063429829</v>
      </c>
      <c r="V2517" s="63">
        <f t="shared" si="2512"/>
        <v>4.9497257256379577</v>
      </c>
      <c r="W2517" s="63">
        <f t="shared" si="2512"/>
        <v>5.6955288590688449</v>
      </c>
      <c r="X2517" s="2">
        <f t="shared" si="2512"/>
        <v>2.0428623456831159</v>
      </c>
      <c r="Y2517" s="2">
        <f t="shared" si="2512"/>
        <v>4.725968241719948</v>
      </c>
      <c r="Z2517" s="63">
        <f t="shared" si="2512"/>
        <v>4.3552859396347046</v>
      </c>
      <c r="AA2517" s="63">
        <f t="shared" si="2512"/>
        <v>6.5735480021859898</v>
      </c>
      <c r="AB2517" s="63">
        <v>4.1044150227455596</v>
      </c>
      <c r="AC2517" s="63">
        <v>3.2267788079090503</v>
      </c>
      <c r="AD2517" s="63">
        <v>2.6172627659572933</v>
      </c>
      <c r="AE2517" s="63">
        <f>+AE1036*100</f>
        <v>1.4008009584508663</v>
      </c>
      <c r="AF2517" s="63">
        <v>6.6959439630877204</v>
      </c>
      <c r="AG2517" s="63">
        <v>6.1507586682063398</v>
      </c>
      <c r="AH2517" s="63">
        <v>5.5648695694507913</v>
      </c>
      <c r="AI2517" s="63">
        <v>4.893048304334898</v>
      </c>
      <c r="AJ2517" s="2">
        <f>+AJ1036*100</f>
        <v>4.0158927660130335</v>
      </c>
      <c r="AK2517" s="2">
        <v>4.1597947919147851</v>
      </c>
      <c r="AL2517" s="2">
        <v>2.7863705925995097</v>
      </c>
      <c r="AM2517" s="2">
        <v>2.5036189591147227</v>
      </c>
      <c r="AN2517" s="2">
        <v>2.4327038380081905</v>
      </c>
      <c r="AO2517" s="2">
        <f>+AO1036*100</f>
        <v>1.2692483188509738</v>
      </c>
      <c r="AP2517" s="2">
        <v>1.6056663280152361</v>
      </c>
      <c r="AQ2517" s="2">
        <v>1.66221507031392</v>
      </c>
      <c r="AR2517" s="2">
        <v>0.82345433143338664</v>
      </c>
      <c r="AS2517" s="2">
        <f>+AS1036*100</f>
        <v>-1.1015066280405046</v>
      </c>
      <c r="AT2517" s="2">
        <v>1.6245348629991045</v>
      </c>
      <c r="AU2517" s="2">
        <v>0.7910898501381235</v>
      </c>
      <c r="AV2517" s="2">
        <v>0.17079582731902038</v>
      </c>
      <c r="AW2517" s="2">
        <v>-3.2086185513602733E-2</v>
      </c>
      <c r="AX2517" s="2">
        <f>+AX1036*100</f>
        <v>0.20163861702642383</v>
      </c>
      <c r="AY2517" s="2"/>
      <c r="AZ2517" s="2">
        <v>1.9137010699011721</v>
      </c>
      <c r="BA2517" s="2">
        <v>0.64317019033596945</v>
      </c>
      <c r="BB2517" s="2">
        <v>2.5046422772051264</v>
      </c>
      <c r="BC2517" s="2">
        <v>0.91613650147413461</v>
      </c>
      <c r="BD2517" s="2">
        <v>1.5362448870532048</v>
      </c>
      <c r="BE2517" s="2">
        <v>0.19622989612642361</v>
      </c>
      <c r="BF2517" s="2">
        <f>+BF1036*100</f>
        <v>1.1131801452837791</v>
      </c>
      <c r="BG2517" s="2">
        <v>3.2230233544895133</v>
      </c>
      <c r="BH2517" s="2">
        <v>1.7201178542825446</v>
      </c>
      <c r="BI2517" s="2">
        <v>3.0151260461925227</v>
      </c>
      <c r="BJ2517" s="2">
        <v>1.0238104144065705</v>
      </c>
      <c r="BK2517" s="2">
        <v>2.6999644633660007</v>
      </c>
      <c r="BL2517" s="2">
        <v>1.0860613713881464</v>
      </c>
      <c r="BM2517" s="2">
        <v>2.4943264435646695</v>
      </c>
      <c r="BN2517" s="2">
        <v>0.68219305208728653</v>
      </c>
      <c r="BO2517" s="2">
        <f>+BO1036*100</f>
        <v>2.1463723387862328</v>
      </c>
      <c r="BP2517" s="2">
        <v>3.3306455016416452</v>
      </c>
      <c r="BQ2517" s="2">
        <v>-1.8980526188246207</v>
      </c>
      <c r="BR2517" s="2">
        <v>-6.8776004381395026</v>
      </c>
      <c r="BS2517" s="2">
        <v>-10.604045073252843</v>
      </c>
      <c r="BT2517" s="2">
        <v>-3.689195223381017</v>
      </c>
      <c r="BU2517" s="2">
        <v>-5.8805404795093779</v>
      </c>
      <c r="BV2517" s="2">
        <v>-11.889875024823642</v>
      </c>
      <c r="BW2517" s="2">
        <v>-3.0766305264898821</v>
      </c>
      <c r="BX2517" s="2">
        <v>-4.5056397125854044</v>
      </c>
      <c r="BY2517" s="2">
        <v>-8.1959410664161592</v>
      </c>
      <c r="BZ2517" s="63">
        <v>-2.9457619324721738</v>
      </c>
      <c r="CA2517" s="2">
        <f>+CA1036*100</f>
        <v>-1.7099792208892315</v>
      </c>
      <c r="CB2517" s="2">
        <v>3.3240326392022732</v>
      </c>
      <c r="CC2517" s="2">
        <v>1.9438236586539144</v>
      </c>
      <c r="CD2517" s="2">
        <v>-1.1186897532711533</v>
      </c>
      <c r="CE2517" s="2">
        <v>2.4802878672396922</v>
      </c>
      <c r="CF2517" s="2">
        <v>1.3368746029773932</v>
      </c>
      <c r="CG2517" s="2">
        <v>-1.7209949680275931</v>
      </c>
      <c r="CH2517" s="2">
        <v>2.8721472032646891</v>
      </c>
      <c r="CI2517" s="2">
        <v>1.5734973377042705</v>
      </c>
      <c r="CJ2517" s="63">
        <v>2.6908565263458661</v>
      </c>
      <c r="CK2517" s="63">
        <v>1.8649874017713146</v>
      </c>
      <c r="CL2517" s="2">
        <f>+CL1036*100</f>
        <v>1.7346319492332278</v>
      </c>
      <c r="CM2517" s="2">
        <v>3.6584052822503632</v>
      </c>
      <c r="CN2517" s="2">
        <v>3.2365921171894447</v>
      </c>
      <c r="CO2517" s="2">
        <v>2.9544324838030498</v>
      </c>
      <c r="CP2517" s="2">
        <v>4.0497704508391061</v>
      </c>
      <c r="CQ2517" s="2">
        <v>3.1442612850788372</v>
      </c>
      <c r="CR2517" s="2">
        <v>1.3858564949309577</v>
      </c>
      <c r="CS2517" s="2">
        <v>4.4463005682565777</v>
      </c>
      <c r="CT2517" s="2">
        <v>3.5336380945753225</v>
      </c>
      <c r="CU2517" s="2">
        <v>1.7292216207486653</v>
      </c>
      <c r="CV2517" s="2">
        <v>4.2357816361422627</v>
      </c>
      <c r="CW2517" s="2">
        <v>3.1879192742924127</v>
      </c>
      <c r="CX2517" s="2">
        <v>3.777126826352041</v>
      </c>
      <c r="CY2517" s="2">
        <v>2.9256805581687089</v>
      </c>
      <c r="CZ2517" s="2">
        <v>2.1651783575607544</v>
      </c>
      <c r="DA2517" s="2">
        <f t="shared" ref="DA2517" si="2513">+DA1036*100</f>
        <v>2.9710168493476203</v>
      </c>
      <c r="DB2517" s="63">
        <v>4.0788846031742905</v>
      </c>
      <c r="DC2517" s="63">
        <v>2.6908629389022845</v>
      </c>
      <c r="DD2517" s="63">
        <v>1.4323538042340478</v>
      </c>
      <c r="DE2517" s="63">
        <v>3.7535107014964675</v>
      </c>
      <c r="DF2517" s="63">
        <v>2.4400883052451228</v>
      </c>
      <c r="DG2517" s="63">
        <v>0.70136696251268016</v>
      </c>
      <c r="DH2517" s="63">
        <v>3.7439840155452804</v>
      </c>
      <c r="DI2517" s="63">
        <v>2.5210445717271432</v>
      </c>
      <c r="DJ2517" s="63">
        <v>0.91031933555409605</v>
      </c>
      <c r="DK2517" s="63">
        <v>2.8773521271372928</v>
      </c>
      <c r="DL2517" s="63">
        <v>2.2202596820509983</v>
      </c>
      <c r="DM2517" s="63">
        <v>0.88641047582378629</v>
      </c>
      <c r="DN2517" s="6">
        <f t="shared" ref="DN2517" si="2514">+DN1036*100</f>
        <v>2.0118458720698329</v>
      </c>
      <c r="DO2517" s="63">
        <v>0.88641047582378629</v>
      </c>
      <c r="DP2517" s="63">
        <v>4.2714002897567118</v>
      </c>
      <c r="DQ2517" s="63">
        <v>3.565023409825125</v>
      </c>
      <c r="DR2517" s="63">
        <v>2.3346577693130879</v>
      </c>
      <c r="DS2517" s="63">
        <v>4.0478560818274341</v>
      </c>
      <c r="DT2517" s="63">
        <v>3.297493866031429</v>
      </c>
      <c r="DU2517" s="63">
        <v>2.9101399306928757</v>
      </c>
      <c r="DV2517" s="64">
        <f>+DV1036*100</f>
        <v>3.5756718807995238</v>
      </c>
      <c r="DW2517" s="65">
        <f>+DW1036*100</f>
        <v>2.7076978657816002</v>
      </c>
      <c r="DX2517" s="66">
        <f>+DX1036*100</f>
        <v>1.6475308612245541</v>
      </c>
      <c r="DZ2517" s="63">
        <f>+DZ1036*100</f>
        <v>3.4501735070784481</v>
      </c>
      <c r="EC2517" s="63">
        <f>+EC1036*100</f>
        <v>3.7915483653221891</v>
      </c>
      <c r="EF2517" s="63">
        <f>+EF1036*100</f>
        <v>3.8393499417430248</v>
      </c>
      <c r="EI2517" s="63">
        <f>+EI1036*100</f>
        <v>4.4259375399158101</v>
      </c>
      <c r="EL2517" s="63">
        <f>+EL1036*100</f>
        <v>4.6285124978050574</v>
      </c>
      <c r="EO2517" s="63">
        <f>+EO1036*100</f>
        <v>4.7004767681679764</v>
      </c>
    </row>
    <row r="2518" spans="1:145" ht="15.5" x14ac:dyDescent="0.35">
      <c r="A2518" s="56" t="s">
        <v>784</v>
      </c>
      <c r="B2518" s="63" t="e">
        <f t="shared" ref="B2518:AA2518" si="2515">+B1038*100</f>
        <v>#VALUE!</v>
      </c>
      <c r="C2518" s="63" t="e">
        <f t="shared" si="2515"/>
        <v>#VALUE!</v>
      </c>
      <c r="D2518" s="63" t="e">
        <f t="shared" si="2515"/>
        <v>#VALUE!</v>
      </c>
      <c r="E2518" s="63" t="e">
        <f t="shared" si="2515"/>
        <v>#VALUE!</v>
      </c>
      <c r="F2518" s="63" t="e">
        <f t="shared" si="2515"/>
        <v>#VALUE!</v>
      </c>
      <c r="G2518" s="63" t="e">
        <f t="shared" si="2515"/>
        <v>#VALUE!</v>
      </c>
      <c r="H2518" s="63" t="e">
        <f t="shared" si="2515"/>
        <v>#VALUE!</v>
      </c>
      <c r="I2518" s="63" t="e">
        <f t="shared" si="2515"/>
        <v>#VALUE!</v>
      </c>
      <c r="J2518" s="63" t="e">
        <f t="shared" si="2515"/>
        <v>#VALUE!</v>
      </c>
      <c r="K2518" s="63" t="e">
        <f t="shared" si="2515"/>
        <v>#VALUE!</v>
      </c>
      <c r="L2518" s="63" t="e">
        <f t="shared" si="2515"/>
        <v>#VALUE!</v>
      </c>
      <c r="M2518" s="63" t="e">
        <f t="shared" si="2515"/>
        <v>#VALUE!</v>
      </c>
      <c r="N2518" s="63" t="e">
        <f t="shared" si="2515"/>
        <v>#VALUE!</v>
      </c>
      <c r="O2518" s="63" t="e">
        <f t="shared" si="2515"/>
        <v>#VALUE!</v>
      </c>
      <c r="P2518" s="63">
        <f t="shared" si="2515"/>
        <v>12.4</v>
      </c>
      <c r="Q2518" s="63" t="e">
        <f t="shared" si="2515"/>
        <v>#VALUE!</v>
      </c>
      <c r="R2518" s="63" t="e">
        <f t="shared" si="2515"/>
        <v>#VALUE!</v>
      </c>
      <c r="S2518" s="63" t="e">
        <f t="shared" si="2515"/>
        <v>#VALUE!</v>
      </c>
      <c r="T2518" s="63" t="e">
        <f t="shared" si="2515"/>
        <v>#VALUE!</v>
      </c>
      <c r="U2518" s="63" t="e">
        <f t="shared" si="2515"/>
        <v>#VALUE!</v>
      </c>
      <c r="V2518" s="63" t="e">
        <f t="shared" si="2515"/>
        <v>#VALUE!</v>
      </c>
      <c r="W2518" s="63" t="e">
        <f t="shared" si="2515"/>
        <v>#VALUE!</v>
      </c>
      <c r="X2518" s="2" t="e">
        <f t="shared" si="2515"/>
        <v>#VALUE!</v>
      </c>
      <c r="Y2518" s="2" t="e">
        <f t="shared" si="2515"/>
        <v>#VALUE!</v>
      </c>
      <c r="Z2518" s="63" t="e">
        <f t="shared" si="2515"/>
        <v>#VALUE!</v>
      </c>
      <c r="AA2518" s="63" t="e">
        <f t="shared" si="2515"/>
        <v>#VALUE!</v>
      </c>
      <c r="AB2518" s="63">
        <v>-0.72542609721725071</v>
      </c>
      <c r="AC2518" s="63">
        <v>-0.58571571292786828</v>
      </c>
      <c r="AD2518" s="63">
        <v>0.41991396699350947</v>
      </c>
      <c r="AE2518" s="63" t="e">
        <f>+AE1038*100</f>
        <v>#VALUE!</v>
      </c>
      <c r="AF2518" s="63">
        <v>8.253480308917819</v>
      </c>
      <c r="AG2518" s="63">
        <v>10.06953905960977</v>
      </c>
      <c r="AH2518" s="63">
        <v>12.757067588729054</v>
      </c>
      <c r="AI2518" s="63">
        <v>10.600365651375</v>
      </c>
      <c r="AJ2518" s="2" t="e">
        <f>+AJ1038*100</f>
        <v>#VALUE!</v>
      </c>
      <c r="AK2518" s="2">
        <v>-3.4497400864541055</v>
      </c>
      <c r="AL2518" s="2">
        <v>-5.8294097325789469</v>
      </c>
      <c r="AM2518" s="2">
        <v>-11.903276785654048</v>
      </c>
      <c r="AN2518" s="2">
        <v>-12.218668590815609</v>
      </c>
      <c r="AO2518" s="2" t="e">
        <f>+AO1038*100</f>
        <v>#VALUE!</v>
      </c>
      <c r="AP2518" s="2">
        <v>-3.8878505805910901</v>
      </c>
      <c r="AQ2518" s="2">
        <v>-4.1842520799984104</v>
      </c>
      <c r="AR2518" s="2">
        <v>0.82420230614223922</v>
      </c>
      <c r="AS2518" s="2" t="e">
        <f>+AS1038*100</f>
        <v>#VALUE!</v>
      </c>
      <c r="AT2518" s="2">
        <v>7.5877426270164401</v>
      </c>
      <c r="AU2518" s="2">
        <v>-2.347793655622751</v>
      </c>
      <c r="AV2518" s="2">
        <v>-8.2840968442437628</v>
      </c>
      <c r="AW2518" s="2">
        <v>-8.5087129523050304</v>
      </c>
      <c r="AX2518" s="2" t="e">
        <f>+AX1038*100</f>
        <v>#VALUE!</v>
      </c>
      <c r="AY2518" s="2"/>
      <c r="AZ2518" s="2">
        <v>1.8043399120981591</v>
      </c>
      <c r="BA2518" s="2">
        <v>0.93167291152797038</v>
      </c>
      <c r="BB2518" s="2">
        <v>4.310637309334683</v>
      </c>
      <c r="BC2518" s="2">
        <v>2.9283313325053388</v>
      </c>
      <c r="BD2518" s="2">
        <v>5.3420924427907881</v>
      </c>
      <c r="BE2518" s="2">
        <v>4.9336890231635353</v>
      </c>
      <c r="BF2518" s="2" t="e">
        <f>+BF1038*100</f>
        <v>#VALUE!</v>
      </c>
      <c r="BG2518" s="2">
        <v>3.2603448445155108</v>
      </c>
      <c r="BH2518" s="2">
        <v>1.1651119576037219</v>
      </c>
      <c r="BI2518" s="2">
        <v>1.3400226629724319</v>
      </c>
      <c r="BJ2518" s="2">
        <v>-1.1587982382791597</v>
      </c>
      <c r="BK2518" s="2">
        <v>1.1629838713795126</v>
      </c>
      <c r="BL2518" s="2">
        <v>1.6188867104446014</v>
      </c>
      <c r="BM2518" s="2">
        <v>1.9885589856346679</v>
      </c>
      <c r="BN2518" s="2">
        <v>0.16079585608997021</v>
      </c>
      <c r="BO2518" s="2" t="e">
        <f>+BO1038*100</f>
        <v>#VALUE!</v>
      </c>
      <c r="BP2518" s="2">
        <v>2.2845169017569495</v>
      </c>
      <c r="BQ2518" s="2">
        <v>-3.8681489321719837</v>
      </c>
      <c r="BR2518" s="2">
        <v>-9.0445055723453187</v>
      </c>
      <c r="BS2518" s="2">
        <v>-12.83634176776137</v>
      </c>
      <c r="BT2518" s="2">
        <v>-6.3416461478653998</v>
      </c>
      <c r="BU2518" s="2">
        <v>-10.719584194215692</v>
      </c>
      <c r="BV2518" s="2">
        <v>-19.432395700451249</v>
      </c>
      <c r="BW2518" s="2">
        <v>-4.4874906801870624</v>
      </c>
      <c r="BX2518" s="2">
        <v>-6.4449208642194735</v>
      </c>
      <c r="BY2518" s="2">
        <v>-12.276158585601985</v>
      </c>
      <c r="BZ2518" s="63">
        <v>-4.4551880312649699</v>
      </c>
      <c r="CA2518" s="2" t="e">
        <f>+CA1038*100</f>
        <v>#VALUE!</v>
      </c>
      <c r="CB2518" s="2">
        <v>6.975313253807383</v>
      </c>
      <c r="CC2518" s="2">
        <v>6.0795801011291024</v>
      </c>
      <c r="CD2518" s="2">
        <v>1.5888125829025681</v>
      </c>
      <c r="CE2518" s="2">
        <v>7.5269820664498415</v>
      </c>
      <c r="CF2518" s="2">
        <v>6.4120445953045779</v>
      </c>
      <c r="CG2518" s="2">
        <v>2.1239928908784527</v>
      </c>
      <c r="CH2518" s="2">
        <v>8.9983804433887524</v>
      </c>
      <c r="CI2518" s="2">
        <v>6.7094228309727164</v>
      </c>
      <c r="CJ2518" s="63">
        <v>7.6229916916931453</v>
      </c>
      <c r="CK2518" s="63">
        <v>5.6917879143158929</v>
      </c>
      <c r="CL2518" s="2" t="e">
        <f>+CL1038*100</f>
        <v>#VALUE!</v>
      </c>
      <c r="CM2518" s="2">
        <v>4.076502521296594</v>
      </c>
      <c r="CN2518" s="2">
        <v>7.8037111444898111</v>
      </c>
      <c r="CO2518" s="2">
        <v>7.5619264075949832</v>
      </c>
      <c r="CP2518" s="2">
        <v>9.7956313302081632</v>
      </c>
      <c r="CQ2518" s="2">
        <v>6.5207175400429849</v>
      </c>
      <c r="CR2518" s="2">
        <v>3.2551036672675981</v>
      </c>
      <c r="CS2518" s="2">
        <v>9.6147762270848069</v>
      </c>
      <c r="CT2518" s="2">
        <v>7.6477817904408596</v>
      </c>
      <c r="CU2518" s="2">
        <v>2.6336129531606742</v>
      </c>
      <c r="CV2518" s="2">
        <v>5.6755589717477992</v>
      </c>
      <c r="CW2518" s="2">
        <v>4.4358643141598337</v>
      </c>
      <c r="CX2518" s="2">
        <v>3.2920227272969576</v>
      </c>
      <c r="CY2518" s="2">
        <v>3.480801955360306</v>
      </c>
      <c r="CZ2518" s="2">
        <v>1.798290771769159</v>
      </c>
      <c r="DA2518" s="2" t="e">
        <f t="shared" ref="DA2518" si="2516">+DA1038*100</f>
        <v>#VALUE!</v>
      </c>
      <c r="DB2518" s="63">
        <v>4.4468049982529889</v>
      </c>
      <c r="DC2518" s="63">
        <v>2.2869464383067579</v>
      </c>
      <c r="DD2518" s="63">
        <v>1.3663033042596175</v>
      </c>
      <c r="DE2518" s="63">
        <v>3.3539488867035359</v>
      </c>
      <c r="DF2518" s="63">
        <v>1.0693808833154483</v>
      </c>
      <c r="DG2518" s="63">
        <v>-1.074195017639064</v>
      </c>
      <c r="DH2518" s="63">
        <v>9.8965800188115196</v>
      </c>
      <c r="DI2518" s="63">
        <v>8.9676394883931234</v>
      </c>
      <c r="DJ2518" s="63">
        <v>5.75253141457274</v>
      </c>
      <c r="DK2518" s="63">
        <v>6.3932991854234471</v>
      </c>
      <c r="DL2518" s="63">
        <v>5.2055674653290707</v>
      </c>
      <c r="DM2518" s="63">
        <v>-4.5833439682768339E-2</v>
      </c>
      <c r="DN2518" s="6" t="e">
        <f t="shared" ref="DN2518" si="2517">+DN1038*100</f>
        <v>#VALUE!</v>
      </c>
      <c r="DO2518" s="63">
        <v>-4.5833439682768339E-2</v>
      </c>
      <c r="DP2518" s="63">
        <v>5.1861854573058457</v>
      </c>
      <c r="DQ2518" s="63">
        <v>4.6475736453831189</v>
      </c>
      <c r="DR2518" s="63">
        <v>2.1067294838261779</v>
      </c>
      <c r="DS2518" s="63">
        <v>9.3875994445536115</v>
      </c>
      <c r="DT2518" s="63">
        <v>8.2841709348822228</v>
      </c>
      <c r="DU2518" s="63">
        <v>2.4765273701389439</v>
      </c>
      <c r="DV2518" s="64" t="e">
        <f>+DV1038*100</f>
        <v>#VALUE!</v>
      </c>
      <c r="DW2518" s="65" t="e">
        <f>+DW1038*100</f>
        <v>#VALUE!</v>
      </c>
      <c r="DX2518" s="66" t="e">
        <f>+DX1038*100</f>
        <v>#VALUE!</v>
      </c>
      <c r="DZ2518" s="63" t="e">
        <f>+DZ1038*100</f>
        <v>#VALUE!</v>
      </c>
      <c r="EC2518" s="63" t="e">
        <f>+EC1038*100</f>
        <v>#VALUE!</v>
      </c>
      <c r="EF2518" s="63" t="e">
        <f>+EF1038*100</f>
        <v>#VALUE!</v>
      </c>
      <c r="EI2518" s="63" t="e">
        <f>+EI1038*100</f>
        <v>#VALUE!</v>
      </c>
      <c r="EL2518" s="63" t="e">
        <f>+EL1038*100</f>
        <v>#VALUE!</v>
      </c>
      <c r="EO2518" s="63" t="e">
        <f>+EO1038*100</f>
        <v>#VALUE!</v>
      </c>
    </row>
    <row r="2519" spans="1:145" ht="15.5" x14ac:dyDescent="0.35">
      <c r="A2519" s="56" t="s">
        <v>785</v>
      </c>
      <c r="B2519" s="63" t="e">
        <f t="shared" ref="B2519:AA2521" si="2518">+B1040*100</f>
        <v>#VALUE!</v>
      </c>
      <c r="C2519" s="63" t="e">
        <f t="shared" si="2518"/>
        <v>#VALUE!</v>
      </c>
      <c r="D2519" s="63" t="e">
        <f t="shared" si="2518"/>
        <v>#VALUE!</v>
      </c>
      <c r="E2519" s="63" t="e">
        <f t="shared" si="2518"/>
        <v>#VALUE!</v>
      </c>
      <c r="F2519" s="63" t="e">
        <f t="shared" si="2518"/>
        <v>#VALUE!</v>
      </c>
      <c r="G2519" s="63" t="e">
        <f t="shared" si="2518"/>
        <v>#VALUE!</v>
      </c>
      <c r="H2519" s="63" t="e">
        <f t="shared" si="2518"/>
        <v>#VALUE!</v>
      </c>
      <c r="I2519" s="63" t="e">
        <f t="shared" si="2518"/>
        <v>#VALUE!</v>
      </c>
      <c r="J2519" s="63" t="e">
        <f t="shared" si="2518"/>
        <v>#VALUE!</v>
      </c>
      <c r="K2519" s="63" t="e">
        <f t="shared" si="2518"/>
        <v>#VALUE!</v>
      </c>
      <c r="L2519" s="63" t="e">
        <f t="shared" si="2518"/>
        <v>#VALUE!</v>
      </c>
      <c r="M2519" s="63" t="e">
        <f t="shared" si="2518"/>
        <v>#VALUE!</v>
      </c>
      <c r="N2519" s="63" t="e">
        <f t="shared" si="2518"/>
        <v>#VALUE!</v>
      </c>
      <c r="O2519" s="63" t="e">
        <f t="shared" si="2518"/>
        <v>#VALUE!</v>
      </c>
      <c r="P2519" s="63">
        <f t="shared" si="2518"/>
        <v>4.5</v>
      </c>
      <c r="Q2519" s="63" t="e">
        <f t="shared" si="2518"/>
        <v>#VALUE!</v>
      </c>
      <c r="R2519" s="63" t="e">
        <f t="shared" si="2518"/>
        <v>#VALUE!</v>
      </c>
      <c r="S2519" s="63" t="e">
        <f t="shared" si="2518"/>
        <v>#VALUE!</v>
      </c>
      <c r="T2519" s="63" t="e">
        <f t="shared" si="2518"/>
        <v>#VALUE!</v>
      </c>
      <c r="U2519" s="63" t="e">
        <f t="shared" si="2518"/>
        <v>#VALUE!</v>
      </c>
      <c r="V2519" s="63" t="e">
        <f t="shared" si="2518"/>
        <v>#VALUE!</v>
      </c>
      <c r="W2519" s="63" t="e">
        <f t="shared" si="2518"/>
        <v>#VALUE!</v>
      </c>
      <c r="X2519" s="2" t="e">
        <f t="shared" si="2518"/>
        <v>#VALUE!</v>
      </c>
      <c r="Y2519" s="2" t="e">
        <f t="shared" si="2518"/>
        <v>#VALUE!</v>
      </c>
      <c r="Z2519" s="63" t="e">
        <f t="shared" si="2518"/>
        <v>#VALUE!</v>
      </c>
      <c r="AA2519" s="63" t="e">
        <f t="shared" si="2518"/>
        <v>#VALUE!</v>
      </c>
      <c r="AB2519" s="63">
        <v>0.80500297784712105</v>
      </c>
      <c r="AC2519" s="63">
        <v>0.39757502599051803</v>
      </c>
      <c r="AD2519" s="63">
        <v>1.2105987987954119</v>
      </c>
      <c r="AE2519" s="63" t="e">
        <f>+AE1040*100</f>
        <v>#VALUE!</v>
      </c>
      <c r="AF2519" s="63">
        <v>5.8889661857389237</v>
      </c>
      <c r="AG2519" s="63">
        <v>6.8648474228162497</v>
      </c>
      <c r="AH2519" s="63">
        <v>4.6232297615599771</v>
      </c>
      <c r="AI2519" s="63">
        <v>4.4532291404429509</v>
      </c>
      <c r="AJ2519" s="2" t="e">
        <f>+AJ1040*100</f>
        <v>#VALUE!</v>
      </c>
      <c r="AK2519" s="2">
        <v>-2.3735270060874791</v>
      </c>
      <c r="AL2519" s="2">
        <v>-3.5599780391226936</v>
      </c>
      <c r="AM2519" s="2">
        <v>-8.4967110848074547</v>
      </c>
      <c r="AN2519" s="2">
        <v>-8.8236073682831879</v>
      </c>
      <c r="AO2519" s="2" t="e">
        <f>+AO1040*100</f>
        <v>#VALUE!</v>
      </c>
      <c r="AP2519" s="2">
        <v>-0.22477506240164899</v>
      </c>
      <c r="AQ2519" s="2">
        <v>-0.3121372536288689</v>
      </c>
      <c r="AR2519" s="2">
        <v>4.7265015056384199</v>
      </c>
      <c r="AS2519" s="2" t="e">
        <f>+AS1040*100</f>
        <v>#VALUE!</v>
      </c>
      <c r="AT2519" s="2">
        <v>5.3912957448271266</v>
      </c>
      <c r="AU2519" s="2">
        <v>4.1999176063385111</v>
      </c>
      <c r="AV2519" s="2">
        <v>0.59508488058082198</v>
      </c>
      <c r="AW2519" s="2">
        <v>0.58500664835910621</v>
      </c>
      <c r="AX2519" s="2" t="e">
        <f>+AX1040*100</f>
        <v>#VALUE!</v>
      </c>
      <c r="AY2519" s="2"/>
      <c r="AZ2519" s="2">
        <v>2.6917622148167664</v>
      </c>
      <c r="BA2519" s="2">
        <v>1.6869411393360942</v>
      </c>
      <c r="BB2519" s="2">
        <v>0.19661428416316382</v>
      </c>
      <c r="BC2519" s="2">
        <v>-0.58663089962654602</v>
      </c>
      <c r="BD2519" s="2">
        <v>0.58275960370119062</v>
      </c>
      <c r="BE2519" s="2">
        <v>6.5377952686443197E-2</v>
      </c>
      <c r="BF2519" s="2" t="e">
        <f>+BF1040*100</f>
        <v>#VALUE!</v>
      </c>
      <c r="BG2519" s="2">
        <v>1.4140405165882826</v>
      </c>
      <c r="BH2519" s="2">
        <v>-1.3860155588239446E-3</v>
      </c>
      <c r="BI2519" s="2">
        <v>0.96163068269091578</v>
      </c>
      <c r="BJ2519" s="2">
        <v>-0.82419759475198029</v>
      </c>
      <c r="BK2519" s="2">
        <v>4.569667637390331E-2</v>
      </c>
      <c r="BL2519" s="2">
        <v>1.5453696567588473</v>
      </c>
      <c r="BM2519" s="2">
        <v>1.5928413540825395</v>
      </c>
      <c r="BN2519" s="2">
        <v>-0.10958069240217334</v>
      </c>
      <c r="BO2519" s="2" t="e">
        <f>+BO1040*100</f>
        <v>#VALUE!</v>
      </c>
      <c r="BP2519" s="2">
        <v>1.824343372888702</v>
      </c>
      <c r="BQ2519" s="2">
        <v>-2.4933854194469096</v>
      </c>
      <c r="BR2519" s="2">
        <v>-6.0234990135643312</v>
      </c>
      <c r="BS2519" s="2">
        <v>-9.7367894287972305</v>
      </c>
      <c r="BT2519" s="2">
        <v>-4.0639773743237875</v>
      </c>
      <c r="BU2519" s="2">
        <v>-7.7736869787235623</v>
      </c>
      <c r="BV2519" s="2">
        <v>-12.072445708145864</v>
      </c>
      <c r="BW2519" s="2">
        <v>-2.2609969299053558</v>
      </c>
      <c r="BX2519" s="2">
        <v>-3.2125100847303885</v>
      </c>
      <c r="BY2519" s="2">
        <v>-6.1170694249078359</v>
      </c>
      <c r="BZ2519" s="63">
        <v>-2.491196408578936</v>
      </c>
      <c r="CA2519" s="2" t="e">
        <f>+CA1040*100</f>
        <v>#VALUE!</v>
      </c>
      <c r="CB2519" s="2">
        <v>4.4112333657887053</v>
      </c>
      <c r="CC2519" s="2">
        <v>3.842173520506865</v>
      </c>
      <c r="CD2519" s="2">
        <v>0.97498801262629819</v>
      </c>
      <c r="CE2519" s="2">
        <v>4.9203885936203209</v>
      </c>
      <c r="CF2519" s="2">
        <v>4.1973902909280358</v>
      </c>
      <c r="CG2519" s="2">
        <v>1.560164066763384</v>
      </c>
      <c r="CH2519" s="2">
        <v>6.4180809278751081</v>
      </c>
      <c r="CI2519" s="2">
        <v>5.0675344580233155</v>
      </c>
      <c r="CJ2519" s="63">
        <v>5.0630120784322674</v>
      </c>
      <c r="CK2519" s="63">
        <v>4.0189791914023463</v>
      </c>
      <c r="CL2519" s="2" t="e">
        <f>+CL1040*100</f>
        <v>#VALUE!</v>
      </c>
      <c r="CM2519" s="2">
        <v>3.9649808518122014</v>
      </c>
      <c r="CN2519" s="2">
        <v>6.3113840099854173</v>
      </c>
      <c r="CO2519" s="2">
        <v>6.0634889998386354</v>
      </c>
      <c r="CP2519" s="2">
        <v>6.5551445980316796</v>
      </c>
      <c r="CQ2519" s="2">
        <v>5.2168612117136597</v>
      </c>
      <c r="CR2519" s="2">
        <v>3.865013571861855</v>
      </c>
      <c r="CS2519" s="2">
        <v>6.7196890318286666</v>
      </c>
      <c r="CT2519" s="2">
        <v>5.8951414486092055</v>
      </c>
      <c r="CU2519" s="2">
        <v>3.5174059927242136</v>
      </c>
      <c r="CV2519" s="2">
        <v>4.2347940977852394</v>
      </c>
      <c r="CW2519" s="2">
        <v>3.7042805522867956</v>
      </c>
      <c r="CX2519" s="2">
        <v>2.8861894026650443</v>
      </c>
      <c r="CY2519" s="2">
        <v>3.303561783408878</v>
      </c>
      <c r="CZ2519" s="2">
        <v>3.1283222434817635</v>
      </c>
      <c r="DA2519" s="2" t="e">
        <f t="shared" ref="DA2519:DA2521" si="2519">+DA1040*100</f>
        <v>#VALUE!</v>
      </c>
      <c r="DB2519" s="63">
        <v>2.9961114181249431</v>
      </c>
      <c r="DC2519" s="63">
        <v>1.8046670848709547</v>
      </c>
      <c r="DD2519" s="63">
        <v>2.1951108068527474</v>
      </c>
      <c r="DE2519" s="63">
        <v>2.1248939588774727</v>
      </c>
      <c r="DF2519" s="63">
        <v>0.87675692235792235</v>
      </c>
      <c r="DG2519" s="63">
        <v>-0.39089383176869502</v>
      </c>
      <c r="DH2519" s="63">
        <v>7.5106107110038023</v>
      </c>
      <c r="DI2519" s="63">
        <v>6.8901261795045441</v>
      </c>
      <c r="DJ2519" s="63">
        <v>5.5350502318918648</v>
      </c>
      <c r="DK2519" s="63">
        <v>3.7078657131856705</v>
      </c>
      <c r="DL2519" s="63">
        <v>2.6850778207078334</v>
      </c>
      <c r="DM2519" s="63">
        <v>-0.22228472620640485</v>
      </c>
      <c r="DN2519" s="6" t="e">
        <f>+DN1040*100</f>
        <v>#VALUE!</v>
      </c>
      <c r="DO2519" s="63">
        <v>-0.22228472620640485</v>
      </c>
      <c r="DP2519" s="63">
        <v>2.3641056218608107</v>
      </c>
      <c r="DQ2519" s="63">
        <v>2.1864008713251377</v>
      </c>
      <c r="DR2519" s="63">
        <v>1.8867971024177039</v>
      </c>
      <c r="DS2519" s="63">
        <v>6.7054239347590237</v>
      </c>
      <c r="DT2519" s="63">
        <v>5.7253800739347085</v>
      </c>
      <c r="DU2519" s="63">
        <v>1.3884035253412506</v>
      </c>
      <c r="DV2519" s="64" t="e">
        <f t="shared" ref="DV2519:DX2521" si="2520">+DV1040*100</f>
        <v>#VALUE!</v>
      </c>
      <c r="DW2519" s="65" t="e">
        <f t="shared" si="2520"/>
        <v>#VALUE!</v>
      </c>
      <c r="DX2519" s="66" t="e">
        <f t="shared" si="2520"/>
        <v>#VALUE!</v>
      </c>
      <c r="DZ2519" s="63" t="e">
        <f>+DZ1040*100</f>
        <v>#VALUE!</v>
      </c>
      <c r="EC2519" s="63" t="e">
        <f>+EC1040*100</f>
        <v>#VALUE!</v>
      </c>
      <c r="EF2519" s="63" t="e">
        <f>+EF1040*100</f>
        <v>#VALUE!</v>
      </c>
      <c r="EI2519" s="63" t="e">
        <f>+EI1040*100</f>
        <v>#VALUE!</v>
      </c>
      <c r="EL2519" s="63" t="e">
        <f>+EL1040*100</f>
        <v>#VALUE!</v>
      </c>
      <c r="EO2519" s="63" t="e">
        <f>+EO1040*100</f>
        <v>#VALUE!</v>
      </c>
    </row>
    <row r="2520" spans="1:145" ht="15.5" x14ac:dyDescent="0.35">
      <c r="A2520" s="56" t="s">
        <v>786</v>
      </c>
      <c r="B2520" s="63" t="e">
        <f t="shared" si="2518"/>
        <v>#VALUE!</v>
      </c>
      <c r="C2520" s="63">
        <f t="shared" si="2518"/>
        <v>-0.79419355876443021</v>
      </c>
      <c r="D2520" s="63">
        <f t="shared" si="2518"/>
        <v>2.3841257921451094E-2</v>
      </c>
      <c r="E2520" s="63">
        <f t="shared" si="2518"/>
        <v>1.1315095894960447</v>
      </c>
      <c r="F2520" s="63">
        <f t="shared" si="2518"/>
        <v>0.51995426113523724</v>
      </c>
      <c r="G2520" s="63">
        <f t="shared" si="2518"/>
        <v>-1.6476423756938152E-2</v>
      </c>
      <c r="H2520" s="63">
        <f t="shared" si="2518"/>
        <v>4.0957819664790021E-2</v>
      </c>
      <c r="I2520" s="63">
        <f t="shared" si="2518"/>
        <v>-0.66296305998610305</v>
      </c>
      <c r="J2520" s="63">
        <f t="shared" si="2518"/>
        <v>-0.68826153918732902</v>
      </c>
      <c r="K2520" s="63">
        <f t="shared" si="2518"/>
        <v>0.44745745312776852</v>
      </c>
      <c r="L2520" s="63">
        <f t="shared" si="2518"/>
        <v>0.83741834034180007</v>
      </c>
      <c r="M2520" s="63">
        <f t="shared" si="2518"/>
        <v>1.1070660686014961</v>
      </c>
      <c r="N2520" s="63">
        <f t="shared" si="2518"/>
        <v>-0.31458304965676825</v>
      </c>
      <c r="O2520" s="63">
        <f t="shared" si="2518"/>
        <v>0.57274504006589833</v>
      </c>
      <c r="P2520" s="63">
        <f t="shared" si="2518"/>
        <v>1.0258917158231051</v>
      </c>
      <c r="Q2520" s="63">
        <f t="shared" si="2518"/>
        <v>1.008193548840179</v>
      </c>
      <c r="R2520" s="63">
        <f t="shared" si="2518"/>
        <v>-0.19625287043665099</v>
      </c>
      <c r="S2520" s="63">
        <f t="shared" si="2518"/>
        <v>0.25205833842844599</v>
      </c>
      <c r="T2520" s="63">
        <f t="shared" si="2518"/>
        <v>2.2980234459569271</v>
      </c>
      <c r="U2520" s="63">
        <f t="shared" si="2518"/>
        <v>3.0557983780450435</v>
      </c>
      <c r="V2520" s="63">
        <f t="shared" si="2518"/>
        <v>1.5891257645578354</v>
      </c>
      <c r="W2520" s="63">
        <f t="shared" si="2518"/>
        <v>1.8066622912804433</v>
      </c>
      <c r="X2520" s="2">
        <f t="shared" si="2518"/>
        <v>0.96168053041571999</v>
      </c>
      <c r="Y2520" s="2">
        <f t="shared" si="2518"/>
        <v>0.90689355255494708</v>
      </c>
      <c r="Z2520" s="63">
        <f t="shared" si="2518"/>
        <v>1.7856746806263049</v>
      </c>
      <c r="AA2520" s="63">
        <f t="shared" si="2518"/>
        <v>5.1650388390718964</v>
      </c>
      <c r="AB2520" s="63">
        <v>0.65508500568114703</v>
      </c>
      <c r="AC2520" s="63">
        <v>0.59317868823594933</v>
      </c>
      <c r="AD2520" s="63">
        <v>0.98590484081397167</v>
      </c>
      <c r="AE2520" s="63">
        <f>+AE1041*100</f>
        <v>1.9117183102304511</v>
      </c>
      <c r="AF2520" s="63">
        <v>-0.84707041450560527</v>
      </c>
      <c r="AG2520" s="63">
        <v>5.4025075826136498E-2</v>
      </c>
      <c r="AH2520" s="63">
        <v>-0.78789411131639719</v>
      </c>
      <c r="AI2520" s="63">
        <v>-1.0581573083138986</v>
      </c>
      <c r="AJ2520" s="2">
        <f>+AJ1041*100</f>
        <v>-0.84483577529803155</v>
      </c>
      <c r="AK2520" s="2">
        <v>-0.70193480322948942</v>
      </c>
      <c r="AL2520" s="2">
        <v>-0.48007420295225367</v>
      </c>
      <c r="AM2520" s="2">
        <v>-0.33968715222647766</v>
      </c>
      <c r="AN2520" s="2">
        <v>-0.29150012506377798</v>
      </c>
      <c r="AO2520" s="2">
        <f>+AO1041*100</f>
        <v>-1.7879135674489732</v>
      </c>
      <c r="AP2520" s="2">
        <v>0.17043414360740017</v>
      </c>
      <c r="AQ2520" s="2">
        <v>-6.1627565211810363E-2</v>
      </c>
      <c r="AR2520" s="2">
        <v>-0.49581716496597511</v>
      </c>
      <c r="AS2520" s="2">
        <f>+AS1041*100</f>
        <v>0.21883736741351167</v>
      </c>
      <c r="AT2520" s="2">
        <v>-1.44866118889502</v>
      </c>
      <c r="AU2520" s="2">
        <v>-2.8997993414495538</v>
      </c>
      <c r="AV2520" s="2">
        <v>-1.1641887078215085</v>
      </c>
      <c r="AW2520" s="2">
        <v>-1.0681826790665681</v>
      </c>
      <c r="AX2520" s="2">
        <f>+AX1041*100</f>
        <v>-0.22204690352904832</v>
      </c>
      <c r="AY2520" s="2"/>
      <c r="AZ2520" s="2">
        <v>0.18635835853804314</v>
      </c>
      <c r="BA2520" s="2">
        <v>0.18490396299642006</v>
      </c>
      <c r="BB2520" s="2">
        <v>-8.8516695458455821E-2</v>
      </c>
      <c r="BC2520" s="2">
        <v>-0.10016607793754356</v>
      </c>
      <c r="BD2520" s="2">
        <v>0.58590277607741315</v>
      </c>
      <c r="BE2520" s="2">
        <v>0.68158119401461104</v>
      </c>
      <c r="BF2520" s="2">
        <f>+BF1041*100</f>
        <v>-4.7131955346138156E-2</v>
      </c>
      <c r="BG2520" s="2">
        <v>0.74913352871647465</v>
      </c>
      <c r="BH2520" s="2">
        <v>1.8007514888707183</v>
      </c>
      <c r="BI2520" s="2">
        <v>0.82601724305759405</v>
      </c>
      <c r="BJ2520" s="2">
        <v>2.2741964275545281</v>
      </c>
      <c r="BK2520" s="2">
        <v>-0.47275589152231373</v>
      </c>
      <c r="BL2520" s="2">
        <v>1.219465900356679</v>
      </c>
      <c r="BM2520" s="2">
        <v>-0.38416959272553491</v>
      </c>
      <c r="BN2520" s="2">
        <v>-0.15571795511643455</v>
      </c>
      <c r="BO2520" s="2">
        <f>+BO1041*100</f>
        <v>0.17940436098730919</v>
      </c>
      <c r="BP2520" s="2">
        <v>0.89851264173816481</v>
      </c>
      <c r="BQ2520" s="2">
        <v>0.92663412022403724</v>
      </c>
      <c r="BR2520" s="2">
        <v>1.4326733512538841</v>
      </c>
      <c r="BS2520" s="2">
        <v>1.7843746191618393</v>
      </c>
      <c r="BT2520" s="2">
        <v>0.41826460052946446</v>
      </c>
      <c r="BU2520" s="2">
        <v>0.1810430367617904</v>
      </c>
      <c r="BV2520" s="2">
        <v>7.275610512641742E-2</v>
      </c>
      <c r="BW2520" s="2">
        <v>1.6936774458059012</v>
      </c>
      <c r="BX2520" s="2">
        <v>1.7672484423710066</v>
      </c>
      <c r="BY2520" s="2">
        <v>0.62265212523647973</v>
      </c>
      <c r="BZ2520" s="63">
        <v>-0.9540944382377774</v>
      </c>
      <c r="CA2520" s="2">
        <f>+CA1041*100</f>
        <v>-0.84103825237069629</v>
      </c>
      <c r="CB2520" s="2">
        <v>0.27757704368677888</v>
      </c>
      <c r="CC2520" s="2">
        <v>0.14989040054729996</v>
      </c>
      <c r="CD2520" s="2">
        <v>0.44231173948018515</v>
      </c>
      <c r="CE2520" s="2">
        <v>0.33387995681854088</v>
      </c>
      <c r="CF2520" s="2">
        <v>0.30107445733211996</v>
      </c>
      <c r="CG2520" s="2">
        <v>0.37047154473487781</v>
      </c>
      <c r="CH2520" s="2">
        <v>8.8657851097489054E-2</v>
      </c>
      <c r="CI2520" s="2">
        <v>6.0337700786930251E-2</v>
      </c>
      <c r="CJ2520" s="63">
        <v>0.5318437361499917</v>
      </c>
      <c r="CK2520" s="63">
        <v>0.51318675496814758</v>
      </c>
      <c r="CL2520" s="2">
        <f>+CL1041*100</f>
        <v>3.3732829438600509E-2</v>
      </c>
      <c r="CM2520" s="2">
        <v>6.4004378329820436E-2</v>
      </c>
      <c r="CN2520" s="2">
        <v>0.79013750377646041</v>
      </c>
      <c r="CO2520" s="2">
        <v>0.53712058828574738</v>
      </c>
      <c r="CP2520" s="2">
        <v>0.57956111771000041</v>
      </c>
      <c r="CQ2520" s="2">
        <v>0.47046448089446541</v>
      </c>
      <c r="CR2520" s="2">
        <v>0.53945373129814356</v>
      </c>
      <c r="CS2520" s="2">
        <v>1.2449298841983614</v>
      </c>
      <c r="CT2520" s="2">
        <v>0.21518832602521357</v>
      </c>
      <c r="CU2520" s="2">
        <v>4.33816786273186E-2</v>
      </c>
      <c r="CV2520" s="2">
        <v>1.3326240393464872</v>
      </c>
      <c r="CW2520" s="2">
        <v>0.48244784592028878</v>
      </c>
      <c r="CX2520" s="2">
        <v>1.2359432724203181</v>
      </c>
      <c r="CY2520" s="2">
        <v>0.35615619500712437</v>
      </c>
      <c r="CZ2520" s="2">
        <v>0.13487536127423108</v>
      </c>
      <c r="DA2520" s="2">
        <f t="shared" si="2519"/>
        <v>-7.6788928872617429E-2</v>
      </c>
      <c r="DB2520" s="63">
        <v>-1.4222239015877527</v>
      </c>
      <c r="DC2520" s="63">
        <v>-1.8768360351309508</v>
      </c>
      <c r="DD2520" s="63">
        <v>-1.4201379850518885</v>
      </c>
      <c r="DE2520" s="63">
        <v>-2.2511783678523991</v>
      </c>
      <c r="DF2520" s="63">
        <v>-2.9031666269307723</v>
      </c>
      <c r="DG2520" s="63">
        <v>-2.8617946879344722</v>
      </c>
      <c r="DH2520" s="63">
        <v>-2.0092421419971335E-2</v>
      </c>
      <c r="DI2520" s="63">
        <v>-0.23075404647794215</v>
      </c>
      <c r="DJ2520" s="63">
        <v>-0.23392997160915119</v>
      </c>
      <c r="DK2520" s="63">
        <v>0.32136430399684007</v>
      </c>
      <c r="DL2520" s="63">
        <v>0.26776866102393254</v>
      </c>
      <c r="DM2520" s="63">
        <v>2.8318645354097349E-2</v>
      </c>
      <c r="DN2520" s="6">
        <f>+DN1041*100</f>
        <v>1.0313046853868963</v>
      </c>
      <c r="DO2520" s="63">
        <v>2.8318645354097349E-2</v>
      </c>
      <c r="DP2520" s="63">
        <v>-0.87328457543356208</v>
      </c>
      <c r="DQ2520" s="63">
        <v>-0.78571580535424201</v>
      </c>
      <c r="DR2520" s="63">
        <v>-0.70553627132252006</v>
      </c>
      <c r="DS2520" s="63">
        <v>0.3697277574698018</v>
      </c>
      <c r="DT2520" s="63">
        <v>0.34113198407976975</v>
      </c>
      <c r="DU2520" s="63">
        <v>-0.56159875751844401</v>
      </c>
      <c r="DV2520" s="64">
        <f t="shared" si="2520"/>
        <v>-0.82525968521474391</v>
      </c>
      <c r="DW2520" s="65">
        <f t="shared" si="2520"/>
        <v>-1.0980716048363299</v>
      </c>
      <c r="DX2520" s="66">
        <f t="shared" si="2520"/>
        <v>4.9383388058547147E-2</v>
      </c>
      <c r="DZ2520" s="63">
        <f>+DZ1041*100</f>
        <v>-1.0412829899220539</v>
      </c>
      <c r="EC2520" s="63">
        <f>+EC1041*100</f>
        <v>-0.25571310205358344</v>
      </c>
      <c r="EF2520" s="63">
        <f>+EF1041*100</f>
        <v>-0.40355885944588449</v>
      </c>
      <c r="EI2520" s="63">
        <f>+EI1041*100</f>
        <v>-0.3914053765520068</v>
      </c>
      <c r="EL2520" s="63">
        <f>+EL1041*100</f>
        <v>-0.3677192279991533</v>
      </c>
      <c r="EO2520" s="63">
        <f>+EO1041*100</f>
        <v>-0.34744439379991365</v>
      </c>
    </row>
    <row r="2521" spans="1:145" ht="15.5" x14ac:dyDescent="0.35">
      <c r="A2521" s="126" t="s">
        <v>787</v>
      </c>
      <c r="B2521" s="63" t="e">
        <f t="shared" si="2518"/>
        <v>#VALUE!</v>
      </c>
      <c r="C2521" s="63" t="e">
        <f t="shared" si="2518"/>
        <v>#VALUE!</v>
      </c>
      <c r="D2521" s="63" t="e">
        <f t="shared" si="2518"/>
        <v>#VALUE!</v>
      </c>
      <c r="E2521" s="63" t="e">
        <f t="shared" si="2518"/>
        <v>#VALUE!</v>
      </c>
      <c r="F2521" s="63" t="e">
        <f t="shared" si="2518"/>
        <v>#VALUE!</v>
      </c>
      <c r="G2521" s="63" t="e">
        <f t="shared" si="2518"/>
        <v>#VALUE!</v>
      </c>
      <c r="H2521" s="63" t="e">
        <f t="shared" si="2518"/>
        <v>#VALUE!</v>
      </c>
      <c r="I2521" s="63" t="e">
        <f t="shared" si="2518"/>
        <v>#VALUE!</v>
      </c>
      <c r="J2521" s="63" t="e">
        <f t="shared" si="2518"/>
        <v>#VALUE!</v>
      </c>
      <c r="K2521" s="63" t="e">
        <f t="shared" si="2518"/>
        <v>#VALUE!</v>
      </c>
      <c r="L2521" s="63" t="e">
        <f t="shared" si="2518"/>
        <v>#VALUE!</v>
      </c>
      <c r="M2521" s="63" t="e">
        <f t="shared" si="2518"/>
        <v>#VALUE!</v>
      </c>
      <c r="N2521" s="63" t="e">
        <f t="shared" si="2518"/>
        <v>#VALUE!</v>
      </c>
      <c r="O2521" s="63" t="e">
        <f t="shared" si="2518"/>
        <v>#VALUE!</v>
      </c>
      <c r="P2521" s="63">
        <f t="shared" si="2518"/>
        <v>3.5000000000000004</v>
      </c>
      <c r="Q2521" s="63" t="e">
        <f t="shared" si="2518"/>
        <v>#VALUE!</v>
      </c>
      <c r="R2521" s="63" t="e">
        <f t="shared" si="2518"/>
        <v>#VALUE!</v>
      </c>
      <c r="S2521" s="63" t="e">
        <f t="shared" si="2518"/>
        <v>#VALUE!</v>
      </c>
      <c r="T2521" s="63" t="e">
        <f t="shared" si="2518"/>
        <v>#VALUE!</v>
      </c>
      <c r="U2521" s="63" t="e">
        <f t="shared" si="2518"/>
        <v>#VALUE!</v>
      </c>
      <c r="V2521" s="63" t="e">
        <f t="shared" si="2518"/>
        <v>#VALUE!</v>
      </c>
      <c r="W2521" s="63" t="e">
        <f t="shared" si="2518"/>
        <v>#VALUE!</v>
      </c>
      <c r="X2521" s="2" t="e">
        <f t="shared" si="2518"/>
        <v>#VALUE!</v>
      </c>
      <c r="Y2521" s="2" t="e">
        <f t="shared" si="2518"/>
        <v>#VALUE!</v>
      </c>
      <c r="Z2521" s="63" t="e">
        <f t="shared" si="2518"/>
        <v>#VALUE!</v>
      </c>
      <c r="AA2521" s="63" t="e">
        <f t="shared" si="2518"/>
        <v>#VALUE!</v>
      </c>
      <c r="AB2521" s="63">
        <v>0.14951797216597526</v>
      </c>
      <c r="AC2521" s="63">
        <v>-0.19560406224542765</v>
      </c>
      <c r="AD2521" s="63">
        <v>0.22509395798144299</v>
      </c>
      <c r="AE2521" s="63" t="e">
        <f>+AE1042*100</f>
        <v>#VALUE!</v>
      </c>
      <c r="AF2521" s="63">
        <v>6.7360366002445282</v>
      </c>
      <c r="AG2521" s="63">
        <v>6.8108263509901104</v>
      </c>
      <c r="AH2521" s="63">
        <v>5.4111238728763711</v>
      </c>
      <c r="AI2521" s="63">
        <v>5.5113864487568431</v>
      </c>
      <c r="AJ2521" s="2" t="e">
        <f>+AJ1042*100</f>
        <v>#VALUE!</v>
      </c>
      <c r="AK2521" s="2">
        <v>-1.6715922028579921</v>
      </c>
      <c r="AL2521" s="2">
        <v>-3.0799038361704452</v>
      </c>
      <c r="AM2521" s="2">
        <v>-8.1570239325809748</v>
      </c>
      <c r="AN2521" s="2">
        <v>-8.5321472432194128</v>
      </c>
      <c r="AO2521" s="2" t="e">
        <f>+AO1042*100</f>
        <v>#VALUE!</v>
      </c>
      <c r="AP2521" s="2">
        <v>-0.39520880600905145</v>
      </c>
      <c r="AQ2521" s="2">
        <v>-0.25050968841705612</v>
      </c>
      <c r="AR2521" s="2">
        <v>5.2222786306043973</v>
      </c>
      <c r="AS2521" s="2" t="e">
        <f>+AS1042*100</f>
        <v>#VALUE!</v>
      </c>
      <c r="AT2521" s="2">
        <v>6.8399569337217452</v>
      </c>
      <c r="AU2521" s="2">
        <v>7.0997169477880693</v>
      </c>
      <c r="AV2521" s="2">
        <v>1.7592735884023234</v>
      </c>
      <c r="AW2521" s="2">
        <v>1.6531893274256697</v>
      </c>
      <c r="AX2521" s="2" t="e">
        <f>+AX1042*100</f>
        <v>#VALUE!</v>
      </c>
      <c r="AY2521" s="2"/>
      <c r="AZ2521" s="2">
        <v>2.5054038562787229</v>
      </c>
      <c r="BA2521" s="2">
        <v>1.502037176339672</v>
      </c>
      <c r="BB2521" s="2">
        <v>0.28513097962162198</v>
      </c>
      <c r="BC2521" s="2">
        <v>-0.48646482168899546</v>
      </c>
      <c r="BD2521" s="2">
        <v>-3.1431723762155831E-3</v>
      </c>
      <c r="BE2521" s="2">
        <v>-0.61620324132816773</v>
      </c>
      <c r="BF2521" s="2" t="e">
        <f>+BF1042*100</f>
        <v>#VALUE!</v>
      </c>
      <c r="BG2521" s="2">
        <v>0.66490698787181246</v>
      </c>
      <c r="BH2521" s="2">
        <v>-1.80213750442954</v>
      </c>
      <c r="BI2521" s="2">
        <v>0.13561343963332603</v>
      </c>
      <c r="BJ2521" s="2">
        <v>-3.0983940223065081</v>
      </c>
      <c r="BK2521" s="2">
        <v>0.51845256789622163</v>
      </c>
      <c r="BL2521" s="2">
        <v>0.32590375640217284</v>
      </c>
      <c r="BM2521" s="2">
        <v>1.9770109468080812</v>
      </c>
      <c r="BN2521" s="2">
        <v>4.6137262714261211E-2</v>
      </c>
      <c r="BO2521" s="2" t="e">
        <f>+BO1042*100</f>
        <v>#VALUE!</v>
      </c>
      <c r="BP2521" s="2">
        <v>0.92583073115053949</v>
      </c>
      <c r="BQ2521" s="2">
        <v>-3.4200195396709514</v>
      </c>
      <c r="BR2521" s="2">
        <v>-7.4561723648182126</v>
      </c>
      <c r="BS2521" s="2">
        <v>-11.521164047959063</v>
      </c>
      <c r="BT2521" s="2">
        <v>-4.482241974853248</v>
      </c>
      <c r="BU2521" s="2">
        <v>-7.9547300154853531</v>
      </c>
      <c r="BV2521" s="2">
        <v>-12.145201813272282</v>
      </c>
      <c r="BW2521" s="2">
        <v>-3.9546743757112597</v>
      </c>
      <c r="BX2521" s="2">
        <v>-4.9797585271013975</v>
      </c>
      <c r="BY2521" s="2">
        <v>-6.7397215501443171</v>
      </c>
      <c r="BZ2521" s="63">
        <v>-1.5371019703411541</v>
      </c>
      <c r="CA2521" s="2" t="e">
        <f>+CA1042*100</f>
        <v>#VALUE!</v>
      </c>
      <c r="CB2521" s="2">
        <v>4.1336563221019338</v>
      </c>
      <c r="CC2521" s="2">
        <v>3.6922831199595629</v>
      </c>
      <c r="CD2521" s="2">
        <v>0.53267627314611299</v>
      </c>
      <c r="CE2521" s="2">
        <v>4.5865086368017813</v>
      </c>
      <c r="CF2521" s="2">
        <v>3.8963158335959212</v>
      </c>
      <c r="CG2521" s="2">
        <v>1.1896925220285084</v>
      </c>
      <c r="CH2521" s="2">
        <v>6.3294230767776165</v>
      </c>
      <c r="CI2521" s="2">
        <v>5.0071967572363851</v>
      </c>
      <c r="CJ2521" s="63">
        <v>4.5311683422822737</v>
      </c>
      <c r="CK2521" s="63">
        <v>3.5057924364342035</v>
      </c>
      <c r="CL2521" s="2" t="e">
        <f>+CL1042*100</f>
        <v>#VALUE!</v>
      </c>
      <c r="CM2521" s="2">
        <v>3.9009764734823786</v>
      </c>
      <c r="CN2521" s="2">
        <v>5.5212465062089615</v>
      </c>
      <c r="CO2521" s="2">
        <v>5.5263684115528884</v>
      </c>
      <c r="CP2521" s="2">
        <v>5.9755834803216707</v>
      </c>
      <c r="CQ2521" s="2">
        <v>4.7463967308191846</v>
      </c>
      <c r="CR2521" s="2">
        <v>3.3255598405637068</v>
      </c>
      <c r="CS2521" s="2">
        <v>5.4747591476303068</v>
      </c>
      <c r="CT2521" s="2">
        <v>5.6799531225839894</v>
      </c>
      <c r="CU2521" s="2">
        <v>3.4740243140968947</v>
      </c>
      <c r="CV2521" s="2">
        <v>2.9021700584387493</v>
      </c>
      <c r="CW2521" s="2">
        <v>3.2218327063665066</v>
      </c>
      <c r="CX2521" s="2">
        <v>1.6502461302447213</v>
      </c>
      <c r="CY2521" s="2">
        <v>2.9474055884017516</v>
      </c>
      <c r="CZ2521" s="2">
        <v>2.9934468822075275</v>
      </c>
      <c r="DA2521" s="2" t="e">
        <f t="shared" si="2519"/>
        <v>#VALUE!</v>
      </c>
      <c r="DB2521" s="63">
        <v>4.4183353197126953</v>
      </c>
      <c r="DC2521" s="63">
        <v>3.6815031200019055</v>
      </c>
      <c r="DD2521" s="63">
        <v>3.6152487919046359</v>
      </c>
      <c r="DE2521" s="63">
        <v>4.3760723267298696</v>
      </c>
      <c r="DF2521" s="63">
        <v>3.7799235492886987</v>
      </c>
      <c r="DG2521" s="63">
        <v>2.4709008561657817</v>
      </c>
      <c r="DH2521" s="63">
        <v>7.5307031324237785</v>
      </c>
      <c r="DI2521" s="63">
        <v>7.1208802259824875</v>
      </c>
      <c r="DJ2521" s="63">
        <v>5.7689802035010231</v>
      </c>
      <c r="DK2521" s="63">
        <v>3.3865014091888259</v>
      </c>
      <c r="DL2521" s="63">
        <v>2.4173091596839011</v>
      </c>
      <c r="DM2521" s="63">
        <v>-0.25060337156050666</v>
      </c>
      <c r="DN2521" s="6" t="e">
        <f>+DN1042*100</f>
        <v>#VALUE!</v>
      </c>
      <c r="DO2521" s="63">
        <v>-0.25060337156050666</v>
      </c>
      <c r="DP2521" s="63">
        <v>3.2373901972943813</v>
      </c>
      <c r="DQ2521" s="63">
        <v>2.9721166766793856</v>
      </c>
      <c r="DR2521" s="63">
        <v>2.5923333737402263</v>
      </c>
      <c r="DS2521" s="63">
        <v>6.3356961772892237</v>
      </c>
      <c r="DT2521" s="63">
        <v>5.3842480898549407</v>
      </c>
      <c r="DU2521" s="63">
        <v>1.9500022828596901</v>
      </c>
      <c r="DV2521" s="64" t="e">
        <f t="shared" si="2520"/>
        <v>#VALUE!</v>
      </c>
      <c r="DW2521" s="65" t="e">
        <f t="shared" si="2520"/>
        <v>#VALUE!</v>
      </c>
      <c r="DX2521" s="66" t="e">
        <f t="shared" si="2520"/>
        <v>#VALUE!</v>
      </c>
      <c r="DZ2521" s="63" t="e">
        <f>+DZ1042*100</f>
        <v>#VALUE!</v>
      </c>
      <c r="EC2521" s="63" t="e">
        <f>+EC1042*100</f>
        <v>#VALUE!</v>
      </c>
      <c r="EF2521" s="63" t="e">
        <f>+EF1042*100</f>
        <v>#VALUE!</v>
      </c>
      <c r="EI2521" s="63" t="e">
        <f>+EI1042*100</f>
        <v>#VALUE!</v>
      </c>
      <c r="EL2521" s="63" t="e">
        <f>+EL1042*100</f>
        <v>#VALUE!</v>
      </c>
      <c r="EO2521" s="63" t="e">
        <f>+EO1042*100</f>
        <v>#VALUE!</v>
      </c>
    </row>
    <row r="2522" spans="1:145" ht="15.5" x14ac:dyDescent="0.35">
      <c r="A2522" s="56" t="s">
        <v>788</v>
      </c>
      <c r="B2522" s="63" t="e">
        <f t="shared" ref="B2522:AA2522" si="2521">+B1044*100</f>
        <v>#VALUE!</v>
      </c>
      <c r="C2522" s="63" t="e">
        <f t="shared" si="2521"/>
        <v>#VALUE!</v>
      </c>
      <c r="D2522" s="63" t="e">
        <f t="shared" si="2521"/>
        <v>#VALUE!</v>
      </c>
      <c r="E2522" s="63" t="e">
        <f t="shared" si="2521"/>
        <v>#VALUE!</v>
      </c>
      <c r="F2522" s="63" t="e">
        <f t="shared" si="2521"/>
        <v>#VALUE!</v>
      </c>
      <c r="G2522" s="63" t="e">
        <f t="shared" si="2521"/>
        <v>#VALUE!</v>
      </c>
      <c r="H2522" s="63" t="e">
        <f t="shared" si="2521"/>
        <v>#VALUE!</v>
      </c>
      <c r="I2522" s="63" t="e">
        <f t="shared" si="2521"/>
        <v>#VALUE!</v>
      </c>
      <c r="J2522" s="63" t="e">
        <f t="shared" si="2521"/>
        <v>#VALUE!</v>
      </c>
      <c r="K2522" s="63" t="e">
        <f t="shared" si="2521"/>
        <v>#VALUE!</v>
      </c>
      <c r="L2522" s="63" t="e">
        <f t="shared" si="2521"/>
        <v>#VALUE!</v>
      </c>
      <c r="M2522" s="63" t="e">
        <f t="shared" si="2521"/>
        <v>#VALUE!</v>
      </c>
      <c r="N2522" s="63" t="e">
        <f t="shared" si="2521"/>
        <v>#VALUE!</v>
      </c>
      <c r="O2522" s="63" t="e">
        <f t="shared" si="2521"/>
        <v>#VALUE!</v>
      </c>
      <c r="P2522" s="63">
        <f t="shared" si="2521"/>
        <v>7.9383835610958311</v>
      </c>
      <c r="Q2522" s="63" t="e">
        <f t="shared" si="2521"/>
        <v>#VALUE!</v>
      </c>
      <c r="R2522" s="63" t="e">
        <f t="shared" si="2521"/>
        <v>#VALUE!</v>
      </c>
      <c r="S2522" s="63" t="e">
        <f t="shared" si="2521"/>
        <v>#VALUE!</v>
      </c>
      <c r="T2522" s="63" t="e">
        <f t="shared" si="2521"/>
        <v>#VALUE!</v>
      </c>
      <c r="U2522" s="63" t="e">
        <f t="shared" si="2521"/>
        <v>#VALUE!</v>
      </c>
      <c r="V2522" s="63" t="e">
        <f t="shared" si="2521"/>
        <v>#VALUE!</v>
      </c>
      <c r="W2522" s="63" t="e">
        <f t="shared" si="2521"/>
        <v>#VALUE!</v>
      </c>
      <c r="X2522" s="2" t="e">
        <f t="shared" si="2521"/>
        <v>#VALUE!</v>
      </c>
      <c r="Y2522" s="2" t="e">
        <f t="shared" si="2521"/>
        <v>#VALUE!</v>
      </c>
      <c r="Z2522" s="63" t="e">
        <f t="shared" si="2521"/>
        <v>#VALUE!</v>
      </c>
      <c r="AA2522" s="63" t="e">
        <f t="shared" si="2521"/>
        <v>#VALUE!</v>
      </c>
      <c r="AB2522" s="63">
        <v>-1.5300290750643515</v>
      </c>
      <c r="AC2522" s="63">
        <v>-0.98329033891838613</v>
      </c>
      <c r="AD2522" s="63">
        <v>-0.79068483180191262</v>
      </c>
      <c r="AE2522" s="63" t="e">
        <f>+AE1044*100</f>
        <v>#VALUE!</v>
      </c>
      <c r="AF2522" s="63">
        <v>2.3644741231788999</v>
      </c>
      <c r="AG2522" s="63">
        <v>3.2050876367935199</v>
      </c>
      <c r="AH2522" s="63">
        <v>8.1338378271690708</v>
      </c>
      <c r="AI2522" s="63">
        <v>6.1471365109316691</v>
      </c>
      <c r="AJ2522" s="2" t="e">
        <f>+AJ1044*100</f>
        <v>#VALUE!</v>
      </c>
      <c r="AK2522" s="2">
        <v>-1.0762130803666312</v>
      </c>
      <c r="AL2522" s="2">
        <v>-2.2694316934562426</v>
      </c>
      <c r="AM2522" s="2">
        <v>-3.4065657008505799</v>
      </c>
      <c r="AN2522" s="2">
        <v>-3.3950612225324113</v>
      </c>
      <c r="AO2522" s="2" t="e">
        <f>+AO1044*100</f>
        <v>#VALUE!</v>
      </c>
      <c r="AP2522" s="2">
        <v>-3.6630759181894268</v>
      </c>
      <c r="AQ2522" s="2">
        <v>-3.8721148263695424</v>
      </c>
      <c r="AR2522" s="2">
        <v>-3.9022591594961833</v>
      </c>
      <c r="AS2522" s="2" t="e">
        <f>+AS1044*100</f>
        <v>#VALUE!</v>
      </c>
      <c r="AT2522" s="2">
        <v>2.1964508821893101</v>
      </c>
      <c r="AU2522" s="2">
        <v>-6.5477112619612674</v>
      </c>
      <c r="AV2522" s="2">
        <v>-8.8791817248249991</v>
      </c>
      <c r="AW2522" s="2">
        <v>-9.0537196006641398</v>
      </c>
      <c r="AX2522" s="2" t="e">
        <f>+AX1044*100</f>
        <v>#VALUE!</v>
      </c>
      <c r="AY2522" s="2"/>
      <c r="AZ2522" s="2">
        <v>-0.887422302718612</v>
      </c>
      <c r="BA2522" s="2">
        <v>-0.75526822780813796</v>
      </c>
      <c r="BB2522" s="2">
        <v>4.1140230251715248</v>
      </c>
      <c r="BC2522" s="2">
        <v>3.5149622321318943</v>
      </c>
      <c r="BD2522" s="2">
        <v>4.7593328390896028</v>
      </c>
      <c r="BE2522" s="2">
        <v>4.868311070477092</v>
      </c>
      <c r="BF2522" s="2" t="e">
        <f>+BF1044*100</f>
        <v>#VALUE!</v>
      </c>
      <c r="BG2522" s="2">
        <v>1.8463043279272329</v>
      </c>
      <c r="BH2522" s="2">
        <v>1.1664979731625595</v>
      </c>
      <c r="BI2522" s="2">
        <v>0.37839198028152998</v>
      </c>
      <c r="BJ2522" s="2">
        <v>-0.33460064352717944</v>
      </c>
      <c r="BK2522" s="2">
        <v>1.1172871950056094</v>
      </c>
      <c r="BL2522" s="2">
        <v>7.3517053685735981E-2</v>
      </c>
      <c r="BM2522" s="2">
        <v>0.39571763155211037</v>
      </c>
      <c r="BN2522" s="2">
        <v>0.27037654849212539</v>
      </c>
      <c r="BO2522" s="2" t="e">
        <f>+BO1044*100</f>
        <v>#VALUE!</v>
      </c>
      <c r="BP2522" s="2">
        <v>0.46017352886822976</v>
      </c>
      <c r="BQ2522" s="2">
        <v>-1.3747635127250741</v>
      </c>
      <c r="BR2522" s="2">
        <v>-3.0210065587809827</v>
      </c>
      <c r="BS2522" s="2">
        <v>-3.0995523389641524</v>
      </c>
      <c r="BT2522" s="2">
        <v>-2.2776687735416159</v>
      </c>
      <c r="BU2522" s="2">
        <v>-2.9458972154921246</v>
      </c>
      <c r="BV2522" s="2">
        <v>-7.359949992305399</v>
      </c>
      <c r="BW2522" s="2">
        <v>-2.2264937502816973</v>
      </c>
      <c r="BX2522" s="2">
        <v>-3.2324107794890762</v>
      </c>
      <c r="BY2522" s="2">
        <v>-6.1590891606941467</v>
      </c>
      <c r="BZ2522" s="63">
        <v>-1.9639916226860294</v>
      </c>
      <c r="CA2522" s="2" t="e">
        <f>+CA1044*100</f>
        <v>#VALUE!</v>
      </c>
      <c r="CB2522" s="2">
        <v>2.564079888018687</v>
      </c>
      <c r="CC2522" s="2">
        <v>2.2374065806222325</v>
      </c>
      <c r="CD2522" s="2">
        <v>0.6138245702762698</v>
      </c>
      <c r="CE2522" s="2">
        <v>2.6065934728295255</v>
      </c>
      <c r="CF2522" s="2">
        <v>2.2146543043765421</v>
      </c>
      <c r="CG2522" s="2">
        <v>0.56382882411507329</v>
      </c>
      <c r="CH2522" s="2">
        <v>2.5802995155136443</v>
      </c>
      <c r="CI2522" s="2">
        <v>1.6418883729493967</v>
      </c>
      <c r="CJ2522" s="63">
        <v>2.5599796132608788</v>
      </c>
      <c r="CK2522" s="63">
        <v>1.672808722913556</v>
      </c>
      <c r="CL2522" s="2" t="e">
        <f>+CL1044*100</f>
        <v>#VALUE!</v>
      </c>
      <c r="CM2522" s="2">
        <v>0.11152166948438377</v>
      </c>
      <c r="CN2522" s="2">
        <v>1.4923271345043989</v>
      </c>
      <c r="CO2522" s="2">
        <v>1.4984374077563427</v>
      </c>
      <c r="CP2522" s="2">
        <v>3.2404867321764841</v>
      </c>
      <c r="CQ2522" s="2">
        <v>1.3038563283293119</v>
      </c>
      <c r="CR2522" s="2">
        <v>-0.60990990459427008</v>
      </c>
      <c r="CS2522" s="2">
        <v>2.8950871952561275</v>
      </c>
      <c r="CT2522" s="2">
        <v>1.7526403418316447</v>
      </c>
      <c r="CU2522" s="2">
        <v>-0.88379303956355337</v>
      </c>
      <c r="CV2522" s="2">
        <v>1.4407648739625607</v>
      </c>
      <c r="CW2522" s="2">
        <v>0.73158376187302943</v>
      </c>
      <c r="CX2522" s="2">
        <v>0.40583332463190858</v>
      </c>
      <c r="CY2522" s="2">
        <v>0.17724017195143255</v>
      </c>
      <c r="CZ2522" s="2">
        <v>-1.3300314717125954</v>
      </c>
      <c r="DA2522" s="2" t="e">
        <f t="shared" ref="DA2522" si="2522">+DA1044*100</f>
        <v>#VALUE!</v>
      </c>
      <c r="DB2522" s="63">
        <v>1.4506935801280461</v>
      </c>
      <c r="DC2522" s="63">
        <v>0.48227935343580747</v>
      </c>
      <c r="DD2522" s="63">
        <v>-0.82880750259312563</v>
      </c>
      <c r="DE2522" s="63">
        <v>1.2290549278260767</v>
      </c>
      <c r="DF2522" s="63">
        <v>0.19262396095752607</v>
      </c>
      <c r="DG2522" s="63">
        <v>-0.68330118587036892</v>
      </c>
      <c r="DH2522" s="63">
        <v>2.3859693078077298</v>
      </c>
      <c r="DI2522" s="63">
        <v>2.077513308888586</v>
      </c>
      <c r="DJ2522" s="63">
        <v>0.21748118268088826</v>
      </c>
      <c r="DK2522" s="63">
        <v>2.6854334722377757</v>
      </c>
      <c r="DL2522" s="63">
        <v>2.5204896446212497</v>
      </c>
      <c r="DM2522" s="63">
        <v>0.17645128652364536</v>
      </c>
      <c r="DN2522" s="6" t="e">
        <f t="shared" ref="DN2522" si="2523">+DN1044*100</f>
        <v>#VALUE!</v>
      </c>
      <c r="DO2522" s="63">
        <v>0.17645128652364536</v>
      </c>
      <c r="DP2522" s="63">
        <v>2.8220798354450269</v>
      </c>
      <c r="DQ2522" s="63">
        <v>2.4611727740579776</v>
      </c>
      <c r="DR2522" s="63">
        <v>0.21993238140847371</v>
      </c>
      <c r="DS2522" s="63">
        <v>2.6821755097945914</v>
      </c>
      <c r="DT2522" s="63">
        <v>2.5587908609475201</v>
      </c>
      <c r="DU2522" s="63">
        <v>1.0881238447977024</v>
      </c>
      <c r="DV2522" s="64" t="e">
        <f>+DV1044*100</f>
        <v>#VALUE!</v>
      </c>
      <c r="DW2522" s="65" t="e">
        <f>+DW1044*100</f>
        <v>#VALUE!</v>
      </c>
      <c r="DX2522" s="66" t="e">
        <f>+DX1044*100</f>
        <v>#VALUE!</v>
      </c>
      <c r="DZ2522" s="63" t="e">
        <f>+DZ1044*100</f>
        <v>#VALUE!</v>
      </c>
      <c r="EC2522" s="63" t="e">
        <f>+EC1044*100</f>
        <v>#VALUE!</v>
      </c>
      <c r="EF2522" s="63" t="e">
        <f>+EF1044*100</f>
        <v>#VALUE!</v>
      </c>
      <c r="EI2522" s="63" t="e">
        <f>+EI1044*100</f>
        <v>#VALUE!</v>
      </c>
      <c r="EL2522" s="63" t="e">
        <f>+EL1044*100</f>
        <v>#VALUE!</v>
      </c>
      <c r="EO2522" s="63" t="e">
        <f>+EO1044*100</f>
        <v>#VALUE!</v>
      </c>
    </row>
    <row r="2523" spans="1:145" ht="15.5" x14ac:dyDescent="0.35">
      <c r="A2523" s="126" t="s">
        <v>789</v>
      </c>
      <c r="B2523" s="63" t="e">
        <f t="shared" ref="B2523:AA2524" si="2524">+B1046*100</f>
        <v>#VALUE!</v>
      </c>
      <c r="C2523" s="63">
        <f t="shared" si="2524"/>
        <v>-2.8192448056627994</v>
      </c>
      <c r="D2523" s="63">
        <f t="shared" si="2524"/>
        <v>-0.70366930455936649</v>
      </c>
      <c r="E2523" s="63">
        <f t="shared" si="2524"/>
        <v>0.67235824905223607</v>
      </c>
      <c r="F2523" s="63">
        <f t="shared" si="2524"/>
        <v>9.5570318673156504E-2</v>
      </c>
      <c r="G2523" s="63">
        <f t="shared" si="2524"/>
        <v>-0.61084812335793259</v>
      </c>
      <c r="H2523" s="63">
        <f t="shared" si="2524"/>
        <v>-0.34420078461831577</v>
      </c>
      <c r="I2523" s="63">
        <f t="shared" si="2524"/>
        <v>-0.29377824281793097</v>
      </c>
      <c r="J2523" s="63">
        <f t="shared" si="2524"/>
        <v>-0.27360109325206877</v>
      </c>
      <c r="K2523" s="63">
        <f t="shared" si="2524"/>
        <v>0.11149702460329465</v>
      </c>
      <c r="L2523" s="63">
        <f t="shared" si="2524"/>
        <v>0.89949006080554306</v>
      </c>
      <c r="M2523" s="63">
        <f t="shared" si="2524"/>
        <v>0.25394739974524477</v>
      </c>
      <c r="N2523" s="63">
        <f t="shared" si="2524"/>
        <v>-0.2212203771646212</v>
      </c>
      <c r="O2523" s="63">
        <f t="shared" si="2524"/>
        <v>0.39340115610444293</v>
      </c>
      <c r="P2523" s="63">
        <f t="shared" si="2524"/>
        <v>1.1194743359841002</v>
      </c>
      <c r="Q2523" s="63">
        <f t="shared" si="2524"/>
        <v>0.14051419019242525</v>
      </c>
      <c r="R2523" s="63">
        <f t="shared" si="2524"/>
        <v>-0.10091434819358008</v>
      </c>
      <c r="S2523" s="63">
        <f t="shared" si="2524"/>
        <v>0.99471429246535614</v>
      </c>
      <c r="T2523" s="63">
        <f t="shared" si="2524"/>
        <v>2.5291434925569884</v>
      </c>
      <c r="U2523" s="63">
        <f t="shared" si="2524"/>
        <v>0.32500004581471287</v>
      </c>
      <c r="V2523" s="63">
        <f t="shared" si="2524"/>
        <v>0.88732003183640451</v>
      </c>
      <c r="W2523" s="63">
        <f t="shared" si="2524"/>
        <v>1.5132461384120917</v>
      </c>
      <c r="X2523" s="2">
        <f t="shared" si="2524"/>
        <v>1.4960773806389347</v>
      </c>
      <c r="Y2523" s="2">
        <f t="shared" si="2524"/>
        <v>-0.16595875891660786</v>
      </c>
      <c r="Z2523" s="63">
        <f t="shared" si="2524"/>
        <v>1.0314029490023529</v>
      </c>
      <c r="AA2523" s="63">
        <f t="shared" si="2524"/>
        <v>1.6857297180541657</v>
      </c>
      <c r="AB2523" s="63">
        <v>-2.1123738970028505</v>
      </c>
      <c r="AC2523" s="63">
        <v>-1.8743594745329395</v>
      </c>
      <c r="AD2523" s="63">
        <v>-1.5431126585245385</v>
      </c>
      <c r="AE2523" s="63">
        <f>+AE1046*100</f>
        <v>-0.95538238916740381</v>
      </c>
      <c r="AF2523" s="63">
        <v>5.1778015098349998E-2</v>
      </c>
      <c r="AG2523" s="63">
        <v>-0.1072849104773816</v>
      </c>
      <c r="AH2523" s="63">
        <v>1.055599017566794</v>
      </c>
      <c r="AI2523" s="63">
        <v>0.96424794251573531</v>
      </c>
      <c r="AJ2523" s="2">
        <f>+AJ1046*100</f>
        <v>-0.38741184093376807</v>
      </c>
      <c r="AK2523" s="2">
        <v>-0.76095137111680788</v>
      </c>
      <c r="AL2523" s="2">
        <v>-2.0871719267602571</v>
      </c>
      <c r="AM2523" s="2">
        <v>-1.4881932488065506</v>
      </c>
      <c r="AN2523" s="2">
        <v>-1.4728525636620649</v>
      </c>
      <c r="AO2523" s="2">
        <f>+AO1046*100</f>
        <v>-0.23722616059712962</v>
      </c>
      <c r="AP2523" s="2">
        <v>0.83168147100049594</v>
      </c>
      <c r="AQ2523" s="2">
        <v>0.65110669529552478</v>
      </c>
      <c r="AR2523" s="2">
        <v>0.25504908453133701</v>
      </c>
      <c r="AS2523" s="2">
        <f>+AS1046*100</f>
        <v>-1.6128996504170077</v>
      </c>
      <c r="AT2523" s="2">
        <v>0.56949829131032603</v>
      </c>
      <c r="AU2523" s="2">
        <v>-0.98832242258771053</v>
      </c>
      <c r="AV2523" s="2">
        <v>-1.6336193550719362</v>
      </c>
      <c r="AW2523" s="2">
        <v>-1.90120750856726</v>
      </c>
      <c r="AX2523" s="2">
        <f>+AX1046*100</f>
        <v>-1.7431857309794716</v>
      </c>
      <c r="AY2523" s="2"/>
      <c r="AZ2523" s="2">
        <v>-0.40038119478572748</v>
      </c>
      <c r="BA2523" s="2">
        <v>-0.4106031210330936</v>
      </c>
      <c r="BB2523" s="2">
        <v>-0.93198798497448698</v>
      </c>
      <c r="BC2523" s="2">
        <v>-1.0066658343920347</v>
      </c>
      <c r="BD2523" s="2">
        <v>-1.2347181589957175</v>
      </c>
      <c r="BE2523" s="2">
        <v>-1.231569177613973</v>
      </c>
      <c r="BF2523" s="2">
        <f>+BF1046*100</f>
        <v>-9.8559372046862215E-2</v>
      </c>
      <c r="BG2523" s="2">
        <v>0.21342145649005159</v>
      </c>
      <c r="BH2523" s="2">
        <v>0.2457065588653867</v>
      </c>
      <c r="BI2523" s="2">
        <v>-0.18660612760002715</v>
      </c>
      <c r="BJ2523" s="2">
        <v>-8.9871909686018547E-2</v>
      </c>
      <c r="BK2523" s="2">
        <v>-0.76995071949782257</v>
      </c>
      <c r="BL2523" s="2">
        <v>-0.66399772543619673</v>
      </c>
      <c r="BM2523" s="2">
        <v>-0.68228112746168113</v>
      </c>
      <c r="BN2523" s="2">
        <v>-0.71366552518704907</v>
      </c>
      <c r="BO2523" s="2">
        <f>+BO1046*100</f>
        <v>-0.10149381967994525</v>
      </c>
      <c r="BP2523" s="2">
        <v>-9.0527752113221643E-2</v>
      </c>
      <c r="BQ2523" s="2">
        <v>-9.5559373297875838E-2</v>
      </c>
      <c r="BR2523" s="2">
        <v>0.22607339986660843</v>
      </c>
      <c r="BS2523" s="2">
        <v>0.40032386781739937</v>
      </c>
      <c r="BT2523" s="2">
        <v>-0.64468411664560987</v>
      </c>
      <c r="BU2523" s="2">
        <v>-0.4054407700872894</v>
      </c>
      <c r="BV2523" s="2">
        <v>-0.73840201692297935</v>
      </c>
      <c r="BW2523" s="2">
        <v>-0.92744916980984538</v>
      </c>
      <c r="BX2523" s="2">
        <v>-0.95017023979077941</v>
      </c>
      <c r="BY2523" s="2">
        <v>-1.2760366991332943</v>
      </c>
      <c r="BZ2523" s="63">
        <v>-0.7519504944153641</v>
      </c>
      <c r="CA2523" s="2">
        <f>+CA1046*100</f>
        <v>-0.98336704366491523</v>
      </c>
      <c r="CB2523" s="2">
        <v>0.73386316235929527</v>
      </c>
      <c r="CC2523" s="2">
        <v>0.70573737086068944</v>
      </c>
      <c r="CD2523" s="2">
        <v>0.63979223904908988</v>
      </c>
      <c r="CE2523" s="2">
        <v>0.97095079050727351</v>
      </c>
      <c r="CF2523" s="2">
        <v>0.96754299064725402</v>
      </c>
      <c r="CG2523" s="2">
        <v>0.97472974899075626</v>
      </c>
      <c r="CH2523" s="2">
        <v>0.93416038674579727</v>
      </c>
      <c r="CI2523" s="2">
        <v>0.82187589266291128</v>
      </c>
      <c r="CJ2523" s="63">
        <v>1.058534951412329</v>
      </c>
      <c r="CK2523" s="63">
        <v>0.99310639710345761</v>
      </c>
      <c r="CL2523" s="2">
        <f>+CL1046*100</f>
        <v>-1.4448939250325619E-2</v>
      </c>
      <c r="CM2523" s="2">
        <v>6.5561446335635015E-2</v>
      </c>
      <c r="CN2523" s="2">
        <v>0.42799043237021944</v>
      </c>
      <c r="CO2523" s="2">
        <v>0.41567966530718614</v>
      </c>
      <c r="CP2523" s="2">
        <v>0.39322854233382593</v>
      </c>
      <c r="CQ2523" s="2">
        <v>0.30240467127947768</v>
      </c>
      <c r="CR2523" s="2">
        <v>0.26868923113111587</v>
      </c>
      <c r="CS2523" s="2">
        <v>0.48171121028729075</v>
      </c>
      <c r="CT2523" s="2">
        <v>0.38071735012354901</v>
      </c>
      <c r="CU2523" s="2">
        <v>0.33493287337143268</v>
      </c>
      <c r="CV2523" s="2">
        <v>0.40671281367338724</v>
      </c>
      <c r="CW2523" s="2">
        <v>0.40523414818022391</v>
      </c>
      <c r="CX2523" s="2">
        <v>9.562320056224699E-2</v>
      </c>
      <c r="CY2523" s="2">
        <v>0.12860145128420333</v>
      </c>
      <c r="CZ2523" s="2">
        <v>0.284343916694692</v>
      </c>
      <c r="DA2523" s="2">
        <f t="shared" ref="DA2523:DA2524" si="2525">+DA1046*100</f>
        <v>0.32820197705290577</v>
      </c>
      <c r="DB2523" s="63">
        <v>-0.31570534397557515</v>
      </c>
      <c r="DC2523" s="63">
        <v>-0.31594020326887023</v>
      </c>
      <c r="DD2523" s="63">
        <v>-0.31057351214898554</v>
      </c>
      <c r="DE2523" s="63">
        <v>-7.0288255788847773E-2</v>
      </c>
      <c r="DF2523" s="63">
        <v>-7.7725832918857096E-2</v>
      </c>
      <c r="DG2523" s="63">
        <v>-8.1661142432877809E-2</v>
      </c>
      <c r="DH2523" s="63">
        <v>0.26624286065288089</v>
      </c>
      <c r="DI2523" s="63">
        <v>0.32103509324416335</v>
      </c>
      <c r="DJ2523" s="63">
        <v>0.20249595156708855</v>
      </c>
      <c r="DK2523" s="63">
        <v>0.26933105652299832</v>
      </c>
      <c r="DL2523" s="63">
        <v>0.32324669078010415</v>
      </c>
      <c r="DM2523" s="63">
        <v>0.19861370010024076</v>
      </c>
      <c r="DN2523" s="6">
        <f>+DN1046*100</f>
        <v>-0.19943708008592562</v>
      </c>
      <c r="DO2523" s="63">
        <v>0.19861370010024076</v>
      </c>
      <c r="DP2523" s="63">
        <v>0.87877463032136494</v>
      </c>
      <c r="DQ2523" s="63">
        <v>0.89470942633805661</v>
      </c>
      <c r="DR2523" s="63">
        <v>0.53879393053156677</v>
      </c>
      <c r="DS2523" s="63">
        <v>0.89188160335513766</v>
      </c>
      <c r="DT2523" s="63">
        <v>0.90759575355830302</v>
      </c>
      <c r="DU2523" s="63">
        <v>0.1956175138048237</v>
      </c>
      <c r="DV2523" s="64">
        <f t="shared" ref="DV2523:DX2524" si="2526">+DV1046*100</f>
        <v>0.54950900252902835</v>
      </c>
      <c r="DW2523" s="65">
        <f t="shared" si="2526"/>
        <v>0.49893796362298243</v>
      </c>
      <c r="DX2523" s="66">
        <f t="shared" si="2526"/>
        <v>0.64956310041716225</v>
      </c>
      <c r="DZ2523" s="63">
        <f>+DZ1046*100</f>
        <v>-0.21198697566424451</v>
      </c>
      <c r="EC2523" s="63">
        <f>+EC1046*100</f>
        <v>6.8342019458010224E-3</v>
      </c>
      <c r="EF2523" s="63">
        <f>+EF1046*100</f>
        <v>0.11287780794313476</v>
      </c>
      <c r="EI2523" s="63">
        <f>+EI1046*100</f>
        <v>-8.2258901648489369E-2</v>
      </c>
      <c r="EL2523" s="63">
        <f>+EL1046*100</f>
        <v>-2.9738560210363849E-2</v>
      </c>
      <c r="EO2523" s="63">
        <f>+EO1046*100</f>
        <v>-0.10196898848756199</v>
      </c>
    </row>
    <row r="2524" spans="1:145" ht="15.5" x14ac:dyDescent="0.35">
      <c r="A2524" s="126" t="s">
        <v>790</v>
      </c>
      <c r="B2524" s="63" t="e">
        <f t="shared" si="2524"/>
        <v>#VALUE!</v>
      </c>
      <c r="C2524" s="63">
        <f t="shared" si="2524"/>
        <v>1.0526019246726348</v>
      </c>
      <c r="D2524" s="63">
        <f t="shared" si="2524"/>
        <v>-0.1194361865895186</v>
      </c>
      <c r="E2524" s="63">
        <f t="shared" si="2524"/>
        <v>-0.15197598020371009</v>
      </c>
      <c r="F2524" s="63">
        <f t="shared" si="2524"/>
        <v>-6.2734477284535586E-2</v>
      </c>
      <c r="G2524" s="63">
        <f t="shared" si="2524"/>
        <v>0.64067060186865721</v>
      </c>
      <c r="H2524" s="63">
        <f t="shared" si="2524"/>
        <v>0.87030108057017319</v>
      </c>
      <c r="I2524" s="63">
        <f t="shared" si="2524"/>
        <v>6.3773666370890814</v>
      </c>
      <c r="J2524" s="63">
        <f t="shared" si="2524"/>
        <v>0.79242509434217256</v>
      </c>
      <c r="K2524" s="63">
        <f t="shared" si="2524"/>
        <v>-0.50409200353399386</v>
      </c>
      <c r="L2524" s="63">
        <f t="shared" si="2524"/>
        <v>4.0946893261628059</v>
      </c>
      <c r="M2524" s="63">
        <f t="shared" si="2524"/>
        <v>1.7557991784862521E-2</v>
      </c>
      <c r="N2524" s="63">
        <f t="shared" si="2524"/>
        <v>-1.1664717456829736</v>
      </c>
      <c r="O2524" s="63">
        <f t="shared" si="2524"/>
        <v>1.4385669653650275</v>
      </c>
      <c r="P2524" s="63">
        <f t="shared" si="2524"/>
        <v>7.0205278223188703</v>
      </c>
      <c r="Q2524" s="63">
        <f t="shared" si="2524"/>
        <v>2.4676684415703694</v>
      </c>
      <c r="R2524" s="63">
        <f t="shared" si="2524"/>
        <v>-0.23153238144188334</v>
      </c>
      <c r="S2524" s="63">
        <f t="shared" si="2524"/>
        <v>0.17670752131886028</v>
      </c>
      <c r="T2524" s="63">
        <f t="shared" si="2524"/>
        <v>0.59735088506377654</v>
      </c>
      <c r="U2524" s="63">
        <f t="shared" si="2524"/>
        <v>2.7358344750683616</v>
      </c>
      <c r="V2524" s="63">
        <f t="shared" si="2524"/>
        <v>4.7864580067329365</v>
      </c>
      <c r="W2524" s="63">
        <f t="shared" si="2524"/>
        <v>-0.9925804569715061</v>
      </c>
      <c r="X2524" s="2">
        <f t="shared" si="2524"/>
        <v>2.0045703601946649</v>
      </c>
      <c r="Y2524" s="2">
        <f t="shared" si="2524"/>
        <v>0.94767028917790452</v>
      </c>
      <c r="Z2524" s="63">
        <f t="shared" si="2524"/>
        <v>0.40245640076997607</v>
      </c>
      <c r="AA2524" s="63">
        <f t="shared" si="2524"/>
        <v>2.6163850195211422</v>
      </c>
      <c r="AB2524" s="63">
        <v>0.63319082363285772</v>
      </c>
      <c r="AC2524" s="63">
        <v>0.90050163657317572</v>
      </c>
      <c r="AD2524" s="63">
        <v>0.90109128101362435</v>
      </c>
      <c r="AE2524" s="63">
        <f>+AE1047*100</f>
        <v>2.8967676605502097</v>
      </c>
      <c r="AF2524" s="63">
        <v>2.3127361084805518</v>
      </c>
      <c r="AG2524" s="63">
        <v>3.3119333828482014</v>
      </c>
      <c r="AH2524" s="63">
        <v>7.0781996182472193</v>
      </c>
      <c r="AI2524" s="63">
        <v>5.5699649424713105</v>
      </c>
      <c r="AJ2524" s="2">
        <f>+AJ1047*100</f>
        <v>1.278327348029366</v>
      </c>
      <c r="AK2524" s="2">
        <v>-0.31628772818000916</v>
      </c>
      <c r="AL2524" s="2">
        <v>-0.18314393423427522</v>
      </c>
      <c r="AM2524" s="2">
        <v>-1.7551556304779499</v>
      </c>
      <c r="AN2524" s="2">
        <v>-1.7585769170983983</v>
      </c>
      <c r="AO2524" s="2">
        <f>+AO1047*100</f>
        <v>-1.7209968886161651</v>
      </c>
      <c r="AP2524" s="2">
        <v>-4.4944288558457011</v>
      </c>
      <c r="AQ2524" s="2">
        <v>-4.5226191728669596</v>
      </c>
      <c r="AR2524" s="2">
        <v>-4.1565700068422196</v>
      </c>
      <c r="AS2524" s="2">
        <f>+AS1047*100</f>
        <v>-1.1116133111359416</v>
      </c>
      <c r="AT2524" s="2">
        <v>1.6281384723300727</v>
      </c>
      <c r="AU2524" s="2">
        <v>-5.8359036337238042</v>
      </c>
      <c r="AV2524" s="2">
        <v>-7.3370575783105716</v>
      </c>
      <c r="AW2524" s="2">
        <v>-7.2450637858686102</v>
      </c>
      <c r="AX2524" s="2">
        <f>+AX1047*100</f>
        <v>2.8935589686998959</v>
      </c>
      <c r="AY2524" s="2"/>
      <c r="AZ2524" s="2">
        <v>-0.48638613660561159</v>
      </c>
      <c r="BA2524" s="2">
        <v>-0.34401013544776837</v>
      </c>
      <c r="BB2524" s="2">
        <v>4.912136535512909</v>
      </c>
      <c r="BC2524" s="2">
        <v>4.3877535918908244</v>
      </c>
      <c r="BD2524" s="2">
        <v>6.0000735917422912</v>
      </c>
      <c r="BE2524" s="2">
        <v>6.1059028417480361</v>
      </c>
      <c r="BF2524" s="2">
        <f>+BF1047*100</f>
        <v>0.39457271168874913</v>
      </c>
      <c r="BG2524" s="2">
        <v>1.7391283441843191</v>
      </c>
      <c r="BH2524" s="2">
        <v>1.0269364308141933</v>
      </c>
      <c r="BI2524" s="2">
        <v>1.790912367286811</v>
      </c>
      <c r="BJ2524" s="2">
        <v>0.98113537713871857</v>
      </c>
      <c r="BK2524" s="2">
        <v>1.954882973049741</v>
      </c>
      <c r="BL2524" s="2">
        <v>0.80510986407581053</v>
      </c>
      <c r="BM2524" s="2">
        <v>1.144719306100104</v>
      </c>
      <c r="BN2524" s="2">
        <v>1.050762620765489</v>
      </c>
      <c r="BO2524" s="2">
        <f>+BO1047*100</f>
        <v>-1.1733672207887706</v>
      </c>
      <c r="BP2524" s="2">
        <v>0.54880781368282872</v>
      </c>
      <c r="BQ2524" s="2">
        <v>-1.2810972822565321</v>
      </c>
      <c r="BR2524" s="2">
        <v>-3.249022995020022</v>
      </c>
      <c r="BS2524" s="2">
        <v>-3.50190530887141</v>
      </c>
      <c r="BT2524" s="2">
        <v>-1.6347151312010977</v>
      </c>
      <c r="BU2524" s="2">
        <v>-2.5422367873534664</v>
      </c>
      <c r="BV2524" s="2">
        <v>-6.6234280526181255</v>
      </c>
      <c r="BW2524" s="2">
        <v>-1.3005256134297905</v>
      </c>
      <c r="BX2524" s="2">
        <v>-2.2836467763992543</v>
      </c>
      <c r="BY2524" s="2">
        <v>-4.8842841736621834</v>
      </c>
      <c r="BZ2524" s="63">
        <v>-1.2132857984533298</v>
      </c>
      <c r="CA2524" s="2">
        <f>+CA1047*100</f>
        <v>-0.7584184568461757</v>
      </c>
      <c r="CB2524" s="2">
        <v>1.8271608085340612</v>
      </c>
      <c r="CC2524" s="2">
        <v>1.5287151565403869</v>
      </c>
      <c r="CD2524" s="2">
        <v>-2.876892613770907E-2</v>
      </c>
      <c r="CE2524" s="2">
        <v>1.6325993160612853</v>
      </c>
      <c r="CF2524" s="2">
        <v>1.2441693930103508</v>
      </c>
      <c r="CG2524" s="2">
        <v>-0.41369067728157344</v>
      </c>
      <c r="CH2524" s="2">
        <v>1.6426346644115897</v>
      </c>
      <c r="CI2524" s="2">
        <v>0.8165841999379706</v>
      </c>
      <c r="CJ2524" s="63">
        <v>1.4977381127392566</v>
      </c>
      <c r="CK2524" s="63">
        <v>0.6758942274101416</v>
      </c>
      <c r="CL2524" s="2">
        <f>+CL1047*100</f>
        <v>1.3234740556433744</v>
      </c>
      <c r="CM2524" s="2">
        <v>4.3717196277343093E-2</v>
      </c>
      <c r="CN2524" s="2">
        <v>1.0620844061172716</v>
      </c>
      <c r="CO2524" s="2">
        <v>1.0812562117712163</v>
      </c>
      <c r="CP2524" s="2">
        <v>2.846006873728268</v>
      </c>
      <c r="CQ2524" s="2">
        <v>0.99995007771256328</v>
      </c>
      <c r="CR2524" s="2">
        <v>-0.88022584667409776</v>
      </c>
      <c r="CS2524" s="2">
        <v>2.4124006109940197</v>
      </c>
      <c r="CT2524" s="2">
        <v>1.3707475410204959</v>
      </c>
      <c r="CU2524" s="2">
        <v>-1.2202264882808562</v>
      </c>
      <c r="CV2524" s="2">
        <v>0.78325236778955898</v>
      </c>
      <c r="CW2524" s="2">
        <v>7.5474913808334959E-2</v>
      </c>
      <c r="CX2524" s="2">
        <v>0.30913549023270154</v>
      </c>
      <c r="CY2524" s="2">
        <v>4.7514103861108943E-2</v>
      </c>
      <c r="CZ2524" s="2">
        <v>-1.8651399446871539</v>
      </c>
      <c r="DA2524" s="2">
        <f t="shared" si="2525"/>
        <v>0.93373215900807416</v>
      </c>
      <c r="DB2524" s="63">
        <v>1.7662047714052771</v>
      </c>
      <c r="DC2524" s="63">
        <v>0.79792541536668116</v>
      </c>
      <c r="DD2524" s="63">
        <v>-0.51867083401541914</v>
      </c>
      <c r="DE2524" s="63">
        <v>1.2995997638215173</v>
      </c>
      <c r="DF2524" s="63">
        <v>0.27045871943578703</v>
      </c>
      <c r="DG2524" s="63">
        <v>-0.60164004343749167</v>
      </c>
      <c r="DH2524" s="63">
        <v>2.1195111475168642</v>
      </c>
      <c r="DI2524" s="63">
        <v>1.7562143540039554</v>
      </c>
      <c r="DJ2524" s="63">
        <v>1.4672807470855006E-2</v>
      </c>
      <c r="DK2524" s="63">
        <v>2.4155579256751727</v>
      </c>
      <c r="DL2524" s="63">
        <v>2.1966814682148246</v>
      </c>
      <c r="DM2524" s="63">
        <v>-2.247481673987033E-2</v>
      </c>
      <c r="DN2524" s="6">
        <f>+DN1047*100</f>
        <v>1.5826693736540547</v>
      </c>
      <c r="DO2524" s="63">
        <v>-2.247481673987033E-2</v>
      </c>
      <c r="DP2524" s="63">
        <v>1.9441145654205536</v>
      </c>
      <c r="DQ2524" s="63">
        <v>1.5671536844437419</v>
      </c>
      <c r="DR2524" s="63">
        <v>-0.31840925954541544</v>
      </c>
      <c r="DS2524" s="63">
        <v>1.7906313078478751</v>
      </c>
      <c r="DT2524" s="63">
        <v>1.6513397079928227</v>
      </c>
      <c r="DU2524" s="63">
        <v>0.8929641260975113</v>
      </c>
      <c r="DV2524" s="64">
        <f t="shared" si="2526"/>
        <v>1.1157519837685124</v>
      </c>
      <c r="DW2524" s="65">
        <f t="shared" si="2526"/>
        <v>0.85663350404692629</v>
      </c>
      <c r="DX2524" s="66">
        <f t="shared" si="2526"/>
        <v>-0.16870844042627708</v>
      </c>
      <c r="DZ2524" s="63">
        <f>+DZ1047*100</f>
        <v>0.44723223156785186</v>
      </c>
      <c r="EC2524" s="63">
        <f>+EC1047*100</f>
        <v>0.46871010529867163</v>
      </c>
      <c r="EF2524" s="63">
        <f>+EF1047*100</f>
        <v>1.4065787248445265</v>
      </c>
      <c r="EI2524" s="63">
        <f>+EI1047*100</f>
        <v>0.82398112595400141</v>
      </c>
      <c r="EL2524" s="63">
        <f>+EL1047*100</f>
        <v>0.80965722254385131</v>
      </c>
      <c r="EO2524" s="63">
        <f>+EO1047*100</f>
        <v>0.56118273578204947</v>
      </c>
    </row>
    <row r="2525" spans="1:145" ht="15.5" x14ac:dyDescent="0.35">
      <c r="A2525" s="56" t="s">
        <v>791</v>
      </c>
      <c r="B2525" s="63" t="e">
        <f t="shared" ref="B2525:AA2525" si="2527">+B1052*100</f>
        <v>#VALUE!</v>
      </c>
      <c r="C2525" s="63">
        <f t="shared" si="2527"/>
        <v>0.91887274025526033</v>
      </c>
      <c r="D2525" s="63">
        <f t="shared" si="2527"/>
        <v>5.2032958210766953</v>
      </c>
      <c r="E2525" s="63">
        <f t="shared" si="2527"/>
        <v>5.8735247049775268</v>
      </c>
      <c r="F2525" s="63">
        <f t="shared" si="2527"/>
        <v>0.34392374500638756</v>
      </c>
      <c r="G2525" s="63">
        <f t="shared" si="2527"/>
        <v>-8.5313322977868735E-4</v>
      </c>
      <c r="H2525" s="63">
        <f t="shared" si="2527"/>
        <v>1.1595259766821879</v>
      </c>
      <c r="I2525" s="63">
        <f t="shared" si="2527"/>
        <v>3.13665685286287</v>
      </c>
      <c r="J2525" s="63">
        <f t="shared" si="2527"/>
        <v>1.5540548764452897</v>
      </c>
      <c r="K2525" s="63">
        <f t="shared" si="2527"/>
        <v>-0.3836812897351663</v>
      </c>
      <c r="L2525" s="63">
        <f t="shared" si="2527"/>
        <v>1.4827229944685305</v>
      </c>
      <c r="M2525" s="63">
        <f t="shared" si="2527"/>
        <v>-1.8024119776258043</v>
      </c>
      <c r="N2525" s="63">
        <f t="shared" si="2527"/>
        <v>-0.2229158786516508</v>
      </c>
      <c r="O2525" s="63">
        <f t="shared" si="2527"/>
        <v>-1.1195225337131489</v>
      </c>
      <c r="P2525" s="63">
        <f t="shared" si="2527"/>
        <v>-6.0233649797099647</v>
      </c>
      <c r="Q2525" s="63">
        <f t="shared" si="2527"/>
        <v>-7.5938043673591418</v>
      </c>
      <c r="R2525" s="63">
        <f t="shared" si="2527"/>
        <v>5.2375249559415185</v>
      </c>
      <c r="S2525" s="63">
        <f t="shared" si="2527"/>
        <v>5.9563136928333327</v>
      </c>
      <c r="T2525" s="63">
        <f t="shared" si="2527"/>
        <v>2.9113954847313028</v>
      </c>
      <c r="U2525" s="63">
        <f t="shared" si="2527"/>
        <v>-6.3113792501829939</v>
      </c>
      <c r="V2525" s="63">
        <f t="shared" si="2527"/>
        <v>-4.4156808050824754</v>
      </c>
      <c r="W2525" s="63">
        <f t="shared" si="2527"/>
        <v>-2.1669020703164521</v>
      </c>
      <c r="X2525" s="2">
        <f t="shared" si="2527"/>
        <v>-1.3089905262675161</v>
      </c>
      <c r="Y2525" s="2">
        <f t="shared" si="2527"/>
        <v>-5.7862824915300104</v>
      </c>
      <c r="Z2525" s="63">
        <f t="shared" si="2527"/>
        <v>-1.0916318186742353</v>
      </c>
      <c r="AA2525" s="63">
        <f t="shared" si="2527"/>
        <v>-0.32280148496911509</v>
      </c>
      <c r="AB2525" s="63">
        <v>4.8298407199627897</v>
      </c>
      <c r="AC2525" s="63">
        <v>3.8124945208369136</v>
      </c>
      <c r="AD2525" s="63">
        <v>2.1973487989637892</v>
      </c>
      <c r="AE2525" s="63">
        <f>+AE1052*100</f>
        <v>-3.635233495140342</v>
      </c>
      <c r="AF2525" s="63">
        <v>-1.5575363458300828</v>
      </c>
      <c r="AG2525" s="63">
        <v>-3.9227803914034345</v>
      </c>
      <c r="AH2525" s="63">
        <v>-7.1921980192782513</v>
      </c>
      <c r="AI2525" s="63">
        <v>-5.7073173470397132</v>
      </c>
      <c r="AJ2525" s="2">
        <f>+AJ1052*100</f>
        <v>-5.4746629655595756E-2</v>
      </c>
      <c r="AK2525" s="2">
        <v>7.6095348783688896</v>
      </c>
      <c r="AL2525" s="2">
        <v>8.6157803251784522</v>
      </c>
      <c r="AM2525" s="2">
        <v>14.406895744768757</v>
      </c>
      <c r="AN2525" s="2">
        <v>14.651372428823789</v>
      </c>
      <c r="AO2525" s="2">
        <f>+AO1052*100</f>
        <v>5.4753299620394111</v>
      </c>
      <c r="AP2525" s="2">
        <v>5.4935169086063125</v>
      </c>
      <c r="AQ2525" s="2">
        <v>5.85050675031232</v>
      </c>
      <c r="AR2525" s="2">
        <v>-7.4797470885765507E-4</v>
      </c>
      <c r="AS2525" s="2">
        <f>+AS1052*100</f>
        <v>5.3666978204930021E-2</v>
      </c>
      <c r="AT2525" s="2">
        <v>-5.9632077640173362</v>
      </c>
      <c r="AU2525" s="2">
        <v>3.1388835057608748</v>
      </c>
      <c r="AV2525" s="2">
        <v>8.454892671562801</v>
      </c>
      <c r="AW2525" s="2">
        <v>8.4366267667914308</v>
      </c>
      <c r="AX2525" s="2">
        <f>+AX1052*100</f>
        <v>3.9722321694440494</v>
      </c>
      <c r="AY2525" s="2"/>
      <c r="AZ2525" s="2">
        <v>0.10936115780301296</v>
      </c>
      <c r="BA2525" s="2">
        <v>-0.28850272119199155</v>
      </c>
      <c r="BB2525" s="2">
        <v>-1.8059950321295573</v>
      </c>
      <c r="BC2525" s="2">
        <v>-2.0121948310312088</v>
      </c>
      <c r="BD2525" s="2">
        <v>-3.8058475557375933</v>
      </c>
      <c r="BE2525" s="2">
        <v>-4.7374591270371216</v>
      </c>
      <c r="BF2525" s="2">
        <f>+BF1052*100</f>
        <v>-0.46512347481477234</v>
      </c>
      <c r="BG2525" s="2">
        <v>-3.7321490025997495E-2</v>
      </c>
      <c r="BH2525" s="2">
        <v>0.55500589667880884</v>
      </c>
      <c r="BI2525" s="2">
        <v>1.6751033832200817</v>
      </c>
      <c r="BJ2525" s="2">
        <v>2.1826086526857305</v>
      </c>
      <c r="BK2525" s="2">
        <v>1.5369805919864834</v>
      </c>
      <c r="BL2525" s="2">
        <v>-0.53282533905643681</v>
      </c>
      <c r="BM2525" s="2">
        <v>0.5057674579300242</v>
      </c>
      <c r="BN2525" s="2">
        <v>0.52139719599733003</v>
      </c>
      <c r="BO2525" s="2">
        <f>+BO1052*100</f>
        <v>1.0729883695588369</v>
      </c>
      <c r="BP2525" s="2">
        <v>1.046128599884709</v>
      </c>
      <c r="BQ2525" s="2">
        <v>1.9700963133473586</v>
      </c>
      <c r="BR2525" s="2">
        <v>2.1669051342058014</v>
      </c>
      <c r="BS2525" s="2">
        <v>2.2322966945085438</v>
      </c>
      <c r="BT2525" s="2">
        <v>2.6524509244843779</v>
      </c>
      <c r="BU2525" s="2">
        <v>4.8390437147062952</v>
      </c>
      <c r="BV2525" s="2">
        <v>7.5425206756276246</v>
      </c>
      <c r="BW2525" s="2">
        <v>1.4108601536971799</v>
      </c>
      <c r="BX2525" s="2">
        <v>1.9392811516340602</v>
      </c>
      <c r="BY2525" s="2">
        <v>4.0802175191858279</v>
      </c>
      <c r="BZ2525" s="63">
        <v>1.5094260987927921</v>
      </c>
      <c r="CA2525" s="2">
        <f>+CA1052*100</f>
        <v>3.2959368761596433</v>
      </c>
      <c r="CB2525" s="2">
        <v>-3.6512806146051195</v>
      </c>
      <c r="CC2525" s="2">
        <v>-4.1357564424751789</v>
      </c>
      <c r="CD2525" s="2">
        <v>-2.7075023361737212</v>
      </c>
      <c r="CE2525" s="2">
        <v>-5.0466941992101502</v>
      </c>
      <c r="CF2525" s="2">
        <v>-5.0751699923271891</v>
      </c>
      <c r="CG2525" s="2">
        <v>-3.8449878589060509</v>
      </c>
      <c r="CH2525" s="2">
        <v>-6.1262332401240638</v>
      </c>
      <c r="CI2525" s="2">
        <v>-5.1359254932684513</v>
      </c>
      <c r="CJ2525" s="63">
        <v>-4.9321351653472796</v>
      </c>
      <c r="CK2525" s="63">
        <v>-3.826800512544573</v>
      </c>
      <c r="CL2525" s="2">
        <f>+CL1052*100</f>
        <v>-4.870010008828781</v>
      </c>
      <c r="CM2525" s="2">
        <v>-0.41809723904623108</v>
      </c>
      <c r="CN2525" s="2">
        <v>-4.5671190273003672</v>
      </c>
      <c r="CO2525" s="2">
        <v>-4.6074939237919201</v>
      </c>
      <c r="CP2525" s="2">
        <v>-5.745860879369058</v>
      </c>
      <c r="CQ2525" s="2">
        <v>-3.3764562549641477</v>
      </c>
      <c r="CR2525" s="2">
        <v>-1.8692471723366317</v>
      </c>
      <c r="CS2525" s="2">
        <v>-5.1684756588282168</v>
      </c>
      <c r="CT2525" s="2">
        <v>-4.1141436958655326</v>
      </c>
      <c r="CU2525" s="2">
        <v>-0.90439133241199976</v>
      </c>
      <c r="CV2525" s="2">
        <v>-1.4397773356055454</v>
      </c>
      <c r="CW2525" s="2">
        <v>-1.2479450398674168</v>
      </c>
      <c r="CX2525" s="2">
        <v>0.4851040990550794</v>
      </c>
      <c r="CY2525" s="2">
        <v>-0.55512139719159304</v>
      </c>
      <c r="CZ2525" s="2">
        <v>0.36688758579158154</v>
      </c>
      <c r="DA2525" s="2">
        <f t="shared" ref="DA2525" si="2528">+DA1052*100</f>
        <v>-0.77699675443125882</v>
      </c>
      <c r="DB2525" s="63">
        <v>-0.36792039507870306</v>
      </c>
      <c r="DC2525" s="63">
        <v>0.40391650059552198</v>
      </c>
      <c r="DD2525" s="63">
        <v>6.6050499974412771E-2</v>
      </c>
      <c r="DE2525" s="63">
        <v>0.39956181479292241</v>
      </c>
      <c r="DF2525" s="63">
        <v>1.3707074219296658</v>
      </c>
      <c r="DG2525" s="63">
        <v>1.7755619801517353</v>
      </c>
      <c r="DH2525" s="63">
        <v>-6.1525960032662512</v>
      </c>
      <c r="DI2525" s="63">
        <v>-6.4465949166659859</v>
      </c>
      <c r="DJ2525" s="63">
        <v>-4.8422120790186529</v>
      </c>
      <c r="DK2525" s="63">
        <v>-3.5159470582861494</v>
      </c>
      <c r="DL2525" s="63">
        <v>-2.9853077832780848</v>
      </c>
      <c r="DM2525" s="63">
        <v>0.93224391550655017</v>
      </c>
      <c r="DN2525" s="6">
        <f t="shared" ref="DN2525" si="2529">+DN1052*100</f>
        <v>-0.99572439831574067</v>
      </c>
      <c r="DO2525" s="63">
        <v>0.93224391550655017</v>
      </c>
      <c r="DP2525" s="63">
        <v>-0.91478516754912564</v>
      </c>
      <c r="DQ2525" s="63">
        <v>-1.0825502355579812</v>
      </c>
      <c r="DR2525" s="63">
        <v>0.22792828548691874</v>
      </c>
      <c r="DS2525" s="63">
        <v>-5.3397433627261854</v>
      </c>
      <c r="DT2525" s="63">
        <v>-4.9866770688507991</v>
      </c>
      <c r="DU2525" s="63">
        <v>0.43361256055392261</v>
      </c>
      <c r="DV2525" s="64">
        <f>+DV1052*100</f>
        <v>-1.4978215562695014</v>
      </c>
      <c r="DW2525" s="65">
        <f>+DW1052*100</f>
        <v>-1.3241918160726511</v>
      </c>
      <c r="DX2525" s="66">
        <f>+DX1052*100</f>
        <v>-1.0907180316029903</v>
      </c>
      <c r="DZ2525" s="63">
        <f>+DZ1052*100</f>
        <v>0.49806680973494288</v>
      </c>
      <c r="EC2525" s="63">
        <f>+EC1052*100</f>
        <v>0.12260560323289081</v>
      </c>
      <c r="EF2525" s="63">
        <f>+EF1052*100</f>
        <v>-4.0665668303645139</v>
      </c>
      <c r="EI2525" s="63">
        <f>+EI1052*100</f>
        <v>6.6904416564921645E-2</v>
      </c>
      <c r="EL2525" s="63">
        <f>+EL1052*100</f>
        <v>0.37380885379212808</v>
      </c>
      <c r="EO2525" s="63">
        <f>+EO1052*100</f>
        <v>-0.29730899714832992</v>
      </c>
    </row>
    <row r="2526" spans="1:145" ht="15.5" x14ac:dyDescent="0.35">
      <c r="A2526" s="56" t="s">
        <v>792</v>
      </c>
      <c r="B2526" s="63" t="e">
        <f t="shared" ref="B2526:AA2526" si="2530">+B1054*100</f>
        <v>#VALUE!</v>
      </c>
      <c r="C2526" s="63">
        <f t="shared" si="2530"/>
        <v>0.17916307853324784</v>
      </c>
      <c r="D2526" s="63">
        <f t="shared" si="2530"/>
        <v>5.126193323337545</v>
      </c>
      <c r="E2526" s="63">
        <f t="shared" si="2530"/>
        <v>8.4281915481824168</v>
      </c>
      <c r="F2526" s="63">
        <f t="shared" si="2530"/>
        <v>0.54900566717303723</v>
      </c>
      <c r="G2526" s="63">
        <f t="shared" si="2530"/>
        <v>-1.4204620893366871</v>
      </c>
      <c r="H2526" s="63">
        <f t="shared" si="2530"/>
        <v>0.96311190435430238</v>
      </c>
      <c r="I2526" s="63">
        <f t="shared" si="2530"/>
        <v>2.3898628692431081</v>
      </c>
      <c r="J2526" s="63">
        <f t="shared" si="2530"/>
        <v>1.8132286201046814</v>
      </c>
      <c r="K2526" s="63">
        <f t="shared" si="2530"/>
        <v>2.1130177665668524</v>
      </c>
      <c r="L2526" s="63">
        <f t="shared" si="2530"/>
        <v>4.0954185588696204</v>
      </c>
      <c r="M2526" s="63">
        <f t="shared" si="2530"/>
        <v>-0.24498934892819213</v>
      </c>
      <c r="N2526" s="63">
        <f t="shared" si="2530"/>
        <v>-1.6431852829721842</v>
      </c>
      <c r="O2526" s="63">
        <f t="shared" si="2530"/>
        <v>-0.21321860223586669</v>
      </c>
      <c r="P2526" s="63">
        <f t="shared" si="2530"/>
        <v>1.0095020099072114</v>
      </c>
      <c r="Q2526" s="63">
        <f t="shared" si="2530"/>
        <v>0.57313002644102917</v>
      </c>
      <c r="R2526" s="63">
        <f t="shared" si="2530"/>
        <v>2.1000672908509177</v>
      </c>
      <c r="S2526" s="63">
        <f t="shared" si="2530"/>
        <v>5.4706281351905739</v>
      </c>
      <c r="T2526" s="63">
        <f t="shared" si="2530"/>
        <v>8.8226887050020526</v>
      </c>
      <c r="U2526" s="63">
        <f t="shared" si="2530"/>
        <v>-1.5116960993380435</v>
      </c>
      <c r="V2526" s="63">
        <f t="shared" si="2530"/>
        <v>2.7083519899775954</v>
      </c>
      <c r="W2526" s="63">
        <f t="shared" si="2530"/>
        <v>0.89658154112691402</v>
      </c>
      <c r="X2526" s="2">
        <f t="shared" si="2530"/>
        <v>0.58003161094483624</v>
      </c>
      <c r="Y2526" s="2">
        <f t="shared" si="2530"/>
        <v>-1.3275511941212321</v>
      </c>
      <c r="Z2526" s="63">
        <f t="shared" si="2530"/>
        <v>-1.5024408933952391</v>
      </c>
      <c r="AA2526" s="63">
        <f t="shared" si="2530"/>
        <v>-0.12190446577341717</v>
      </c>
      <c r="AB2526" s="63">
        <v>-0.4200558692407097</v>
      </c>
      <c r="AC2526" s="63">
        <v>-0.50557789542284304</v>
      </c>
      <c r="AD2526" s="63">
        <v>-0.85094286582711909</v>
      </c>
      <c r="AE2526" s="63">
        <f>+AE1054*100</f>
        <v>-1.5510860065652574</v>
      </c>
      <c r="AF2526" s="63">
        <v>0.35412109503978689</v>
      </c>
      <c r="AG2526" s="63">
        <v>0.62062348040820947</v>
      </c>
      <c r="AH2526" s="63">
        <v>0.88287833666985926</v>
      </c>
      <c r="AI2526" s="63">
        <v>0.66815928494822807</v>
      </c>
      <c r="AJ2526" s="2">
        <f>+AJ1054*100</f>
        <v>0.83703652327695688</v>
      </c>
      <c r="AK2526" s="2">
        <v>3.4487379650036454</v>
      </c>
      <c r="AL2526" s="2">
        <v>1.89050348754109</v>
      </c>
      <c r="AM2526" s="2">
        <v>2.6987139637585154</v>
      </c>
      <c r="AN2526" s="2">
        <v>2.844544761592712</v>
      </c>
      <c r="AO2526" s="2">
        <f>+AO1054*100</f>
        <v>0.31055734753597153</v>
      </c>
      <c r="AP2526" s="2">
        <v>1.6251172051973295</v>
      </c>
      <c r="AQ2526" s="2">
        <v>1.8659682701296563</v>
      </c>
      <c r="AR2526" s="2">
        <v>0.24581331947850674</v>
      </c>
      <c r="AS2526" s="2">
        <f>+AS1054*100</f>
        <v>-0.81123598849675438</v>
      </c>
      <c r="AT2526" s="2">
        <v>-6.9257473420684947</v>
      </c>
      <c r="AU2526" s="2">
        <v>-1.3157014292420104</v>
      </c>
      <c r="AV2526" s="2">
        <v>1.323595535072108</v>
      </c>
      <c r="AW2526" s="2">
        <v>0.92254270004507499</v>
      </c>
      <c r="AX2526" s="2">
        <f>+AX1054*100</f>
        <v>1.4621772265252995</v>
      </c>
      <c r="AY2526" s="2"/>
      <c r="AZ2526" s="2">
        <v>0.94276644269831789</v>
      </c>
      <c r="BA2526" s="2">
        <v>0.44001909761068836</v>
      </c>
      <c r="BB2526" s="2">
        <v>1.7387211199049839</v>
      </c>
      <c r="BC2526" s="2">
        <v>1.1208251211538471</v>
      </c>
      <c r="BD2526" s="2">
        <v>-0.95765468078660576</v>
      </c>
      <c r="BE2526" s="2">
        <v>-1.8487030983485908</v>
      </c>
      <c r="BF2526" s="2">
        <f>+BF1054*100</f>
        <v>-0.37751855916080207</v>
      </c>
      <c r="BG2526" s="2">
        <v>0.69864532169438553</v>
      </c>
      <c r="BH2526" s="2">
        <v>0.49848134562982688</v>
      </c>
      <c r="BI2526" s="2">
        <v>1.9480688875830634</v>
      </c>
      <c r="BJ2526" s="2">
        <v>1.4686710514780672</v>
      </c>
      <c r="BK2526" s="2">
        <v>1.1182392579471931</v>
      </c>
      <c r="BL2526" s="2">
        <v>0.627083450535596</v>
      </c>
      <c r="BM2526" s="2">
        <v>0.16574543273317494</v>
      </c>
      <c r="BN2526" s="2">
        <v>-0.29989102442853127</v>
      </c>
      <c r="BO2526" s="2">
        <f>+BO1054*100</f>
        <v>2.3629862361923317</v>
      </c>
      <c r="BP2526" s="2">
        <v>0.28454073284225634</v>
      </c>
      <c r="BQ2526" s="2">
        <v>0.34292544533947145</v>
      </c>
      <c r="BR2526" s="2">
        <v>-1.6377311413108089</v>
      </c>
      <c r="BS2526" s="2">
        <v>-3.0539846193586206</v>
      </c>
      <c r="BT2526" s="2">
        <v>-1.0931680129169787</v>
      </c>
      <c r="BU2526" s="2">
        <v>-1.0953445798216046</v>
      </c>
      <c r="BV2526" s="2">
        <v>-4.1691201962104349</v>
      </c>
      <c r="BW2526" s="2">
        <v>-2.0633479572064286</v>
      </c>
      <c r="BX2526" s="2">
        <v>-1.9187325404495632</v>
      </c>
      <c r="BY2526" s="2">
        <v>-2.8374308401202111</v>
      </c>
      <c r="BZ2526" s="63">
        <v>-1.7933059510986911</v>
      </c>
      <c r="CA2526" s="2">
        <f>+CA1054*100</f>
        <v>-2.0887600787850609</v>
      </c>
      <c r="CB2526" s="2">
        <v>-0.84179964140154062</v>
      </c>
      <c r="CC2526" s="2">
        <v>-1.3379636232306684</v>
      </c>
      <c r="CD2526" s="2">
        <v>-1.5749098346782471</v>
      </c>
      <c r="CE2526" s="2">
        <v>-1.941361554728493</v>
      </c>
      <c r="CF2526" s="2">
        <v>-1.9998482187009152</v>
      </c>
      <c r="CG2526" s="2">
        <v>-2.3217073244607471</v>
      </c>
      <c r="CH2526" s="2">
        <v>-2.767509135658679</v>
      </c>
      <c r="CI2526" s="2">
        <v>-2.6441903667815345</v>
      </c>
      <c r="CJ2526" s="63">
        <v>-1.7494858690724928</v>
      </c>
      <c r="CK2526" s="63">
        <v>-1.3704512151841632</v>
      </c>
      <c r="CL2526" s="2">
        <f>+CL1054*100</f>
        <v>-3.8142495936873297</v>
      </c>
      <c r="CM2526" s="2">
        <v>0.11737429655707125</v>
      </c>
      <c r="CN2526" s="2">
        <v>-0.98139845045146967</v>
      </c>
      <c r="CO2526" s="2">
        <v>-0.95798763654187802</v>
      </c>
      <c r="CP2526" s="2">
        <v>0.97283565425182561</v>
      </c>
      <c r="CQ2526" s="2">
        <v>9.3092117646188674E-2</v>
      </c>
      <c r="CR2526" s="2">
        <v>-0.81796345579279972</v>
      </c>
      <c r="CS2526" s="2">
        <v>1.232803836588523</v>
      </c>
      <c r="CT2526" s="2">
        <v>0.22385014028960212</v>
      </c>
      <c r="CU2526" s="2">
        <v>-0.32238596158079308</v>
      </c>
      <c r="CV2526" s="2">
        <v>1.1774963558899993</v>
      </c>
      <c r="CW2526" s="2">
        <v>0.13904927652514415</v>
      </c>
      <c r="CX2526" s="2">
        <v>1.1831229975646056</v>
      </c>
      <c r="CY2526" s="2">
        <v>-4.1527807931323428E-2</v>
      </c>
      <c r="CZ2526" s="2">
        <v>-0.29863973338628041</v>
      </c>
      <c r="DA2526" s="2">
        <f t="shared" ref="DA2526" si="2531">+DA1054*100</f>
        <v>0.49653295703439865</v>
      </c>
      <c r="DB2526" s="63">
        <v>1.5959862445357818</v>
      </c>
      <c r="DC2526" s="63">
        <v>0.96029092467518551</v>
      </c>
      <c r="DD2526" s="63">
        <v>0.18948466314144288</v>
      </c>
      <c r="DE2526" s="63">
        <v>1.1520168065229617</v>
      </c>
      <c r="DF2526" s="63">
        <v>0.64854593418486828</v>
      </c>
      <c r="DG2526" s="63">
        <v>2.9608387188403619E-2</v>
      </c>
      <c r="DH2526" s="63">
        <v>0.90547758525484168</v>
      </c>
      <c r="DI2526" s="63">
        <v>0.34232286185895444</v>
      </c>
      <c r="DJ2526" s="63">
        <v>-0.21769451603695172</v>
      </c>
      <c r="DK2526" s="63">
        <v>-0.60298200349909925</v>
      </c>
      <c r="DL2526" s="63">
        <v>-0.21911928822815702</v>
      </c>
      <c r="DM2526" s="63">
        <v>0.34034892278630519</v>
      </c>
      <c r="DN2526" s="6">
        <f t="shared" ref="DN2526" si="2532">+DN1054*100</f>
        <v>0.13457930289537712</v>
      </c>
      <c r="DO2526" s="63">
        <v>0.34034892278630519</v>
      </c>
      <c r="DP2526" s="63">
        <v>0.63226613727937842</v>
      </c>
      <c r="DQ2526" s="63">
        <v>0.13135953622234547</v>
      </c>
      <c r="DR2526" s="63">
        <v>-0.33237654978772896</v>
      </c>
      <c r="DS2526" s="63">
        <v>1.2500682190142414</v>
      </c>
      <c r="DT2526" s="63">
        <v>1.1416246291990546</v>
      </c>
      <c r="DU2526" s="63">
        <v>0.68714340800941875</v>
      </c>
      <c r="DV2526" s="64">
        <f>+DV1054*100</f>
        <v>0.34976086186549449</v>
      </c>
      <c r="DW2526" s="65">
        <f>+DW1054*100</f>
        <v>8.5312244670264437E-2</v>
      </c>
      <c r="DX2526" s="66">
        <f>+DX1054*100</f>
        <v>1.4765542688180506</v>
      </c>
      <c r="DZ2526" s="63">
        <f>+DZ1054*100</f>
        <v>0.96741151742396947</v>
      </c>
      <c r="EC2526" s="63">
        <f>+EC1054*100</f>
        <v>0.65931401955728564</v>
      </c>
      <c r="EF2526" s="63">
        <f>+EF1054*100</f>
        <v>0.215981576040505</v>
      </c>
      <c r="EI2526" s="63">
        <f>+EI1054*100</f>
        <v>1.0000385614595584</v>
      </c>
      <c r="EL2526" s="63">
        <f>+EL1054*100</f>
        <v>1.5858045049988925</v>
      </c>
      <c r="EO2526" s="63">
        <f>+EO1054*100</f>
        <v>0.34354150843971115</v>
      </c>
    </row>
    <row r="2527" spans="1:145" ht="15.5" x14ac:dyDescent="0.35">
      <c r="A2527" s="56" t="s">
        <v>793</v>
      </c>
      <c r="B2527" s="63" t="e">
        <f t="shared" ref="B2527:AA2527" si="2533">+B1060*100</f>
        <v>#VALUE!</v>
      </c>
      <c r="C2527" s="63">
        <f t="shared" si="2533"/>
        <v>0.73970966172201247</v>
      </c>
      <c r="D2527" s="63">
        <f t="shared" si="2533"/>
        <v>7.7102497739150108E-2</v>
      </c>
      <c r="E2527" s="63">
        <f t="shared" si="2533"/>
        <v>-2.5546668432048891</v>
      </c>
      <c r="F2527" s="63">
        <f t="shared" si="2533"/>
        <v>-0.20508192216664975</v>
      </c>
      <c r="G2527" s="63">
        <f t="shared" si="2533"/>
        <v>1.4196089561069083</v>
      </c>
      <c r="H2527" s="63">
        <f t="shared" si="2533"/>
        <v>0.19641407232788557</v>
      </c>
      <c r="I2527" s="63">
        <f t="shared" si="2533"/>
        <v>0.74679398361976168</v>
      </c>
      <c r="J2527" s="63">
        <f t="shared" si="2533"/>
        <v>-0.25917374365939183</v>
      </c>
      <c r="K2527" s="63">
        <f t="shared" si="2533"/>
        <v>-2.4966990563020186</v>
      </c>
      <c r="L2527" s="63">
        <f t="shared" si="2533"/>
        <v>-2.6126955644010899</v>
      </c>
      <c r="M2527" s="63">
        <f t="shared" si="2533"/>
        <v>-1.5574226286976121</v>
      </c>
      <c r="N2527" s="63">
        <f t="shared" si="2533"/>
        <v>1.4202694043205335</v>
      </c>
      <c r="O2527" s="63">
        <f t="shared" si="2533"/>
        <v>-0.90630393147728228</v>
      </c>
      <c r="P2527" s="63">
        <f t="shared" si="2533"/>
        <v>-7.032866989617176</v>
      </c>
      <c r="Q2527" s="63">
        <f t="shared" si="2533"/>
        <v>-8.1669343938001706</v>
      </c>
      <c r="R2527" s="63">
        <f t="shared" si="2533"/>
        <v>3.1374576650906012</v>
      </c>
      <c r="S2527" s="63">
        <f t="shared" si="2533"/>
        <v>0.48568555764275845</v>
      </c>
      <c r="T2527" s="63">
        <f t="shared" si="2533"/>
        <v>-5.9112932202707498</v>
      </c>
      <c r="U2527" s="63">
        <f t="shared" si="2533"/>
        <v>-4.7996831508449507</v>
      </c>
      <c r="V2527" s="63">
        <f t="shared" si="2533"/>
        <v>-7.1240327950600717</v>
      </c>
      <c r="W2527" s="63">
        <f t="shared" si="2533"/>
        <v>-3.0634836114433659</v>
      </c>
      <c r="X2527" s="2">
        <f t="shared" si="2533"/>
        <v>-1.8890221372123526</v>
      </c>
      <c r="Y2527" s="2">
        <f t="shared" si="2533"/>
        <v>-4.4587312974087778</v>
      </c>
      <c r="Z2527" s="63">
        <f t="shared" si="2533"/>
        <v>0.41080907472100359</v>
      </c>
      <c r="AA2527" s="63">
        <f t="shared" si="2533"/>
        <v>-0.20089701919569794</v>
      </c>
      <c r="AB2527" s="63">
        <v>5.2498965892034999</v>
      </c>
      <c r="AC2527" s="63">
        <v>4.3180724162597564</v>
      </c>
      <c r="AD2527" s="63">
        <v>3.0482916647909084</v>
      </c>
      <c r="AE2527" s="63">
        <f>+AE1060*100</f>
        <v>-2.0841474885750846</v>
      </c>
      <c r="AF2527" s="63">
        <v>-1.9116574408698683</v>
      </c>
      <c r="AG2527" s="63">
        <v>-4.5434038718116447</v>
      </c>
      <c r="AH2527" s="63">
        <v>-8.0750763559481111</v>
      </c>
      <c r="AI2527" s="63">
        <v>-6.3754766319879419</v>
      </c>
      <c r="AJ2527" s="2">
        <f>+AJ1060*100</f>
        <v>-0.89178315293255273</v>
      </c>
      <c r="AK2527" s="2">
        <v>4.1607969133652443</v>
      </c>
      <c r="AL2527" s="2">
        <v>6.7253168376373562</v>
      </c>
      <c r="AM2527" s="2">
        <v>11.708181781010243</v>
      </c>
      <c r="AN2527" s="2">
        <v>11.806827667231078</v>
      </c>
      <c r="AO2527" s="2">
        <f>+AO1060*100</f>
        <v>5.1647726145034394</v>
      </c>
      <c r="AP2527" s="2">
        <v>3.8683997034089828</v>
      </c>
      <c r="AQ2527" s="2">
        <v>3.9804984801826633</v>
      </c>
      <c r="AR2527" s="2">
        <v>-0.250561294187364</v>
      </c>
      <c r="AS2527" s="2">
        <f>+AS1060*100</f>
        <v>0.86490296670168432</v>
      </c>
      <c r="AT2527" s="2">
        <v>0.96253957805115786</v>
      </c>
      <c r="AU2527" s="2">
        <v>4.4545849350028854</v>
      </c>
      <c r="AV2527" s="2">
        <v>7.1312971364906925</v>
      </c>
      <c r="AW2527" s="2">
        <v>7.47408406675076</v>
      </c>
      <c r="AX2527" s="2">
        <f>+AX1060*100</f>
        <v>2.51005494291875</v>
      </c>
      <c r="AY2527" s="2"/>
      <c r="AZ2527" s="2">
        <v>-0.83340528489530497</v>
      </c>
      <c r="BA2527" s="2">
        <v>-0.72852181880267985</v>
      </c>
      <c r="BB2527" s="2">
        <v>-3.5447161520345412</v>
      </c>
      <c r="BC2527" s="2">
        <v>-3.1330199521850557</v>
      </c>
      <c r="BD2527" s="2">
        <v>-2.8481928749509873</v>
      </c>
      <c r="BE2527" s="2">
        <v>-2.8887560286885301</v>
      </c>
      <c r="BF2527" s="2">
        <f>+BF1060*100</f>
        <v>-8.7604915653970272E-2</v>
      </c>
      <c r="BG2527" s="2">
        <v>-0.73596681172038303</v>
      </c>
      <c r="BH2527" s="2">
        <v>5.6524551048981964E-2</v>
      </c>
      <c r="BI2527" s="2">
        <v>-0.27296550436298173</v>
      </c>
      <c r="BJ2527" s="2">
        <v>0.71393760120766325</v>
      </c>
      <c r="BK2527" s="2">
        <v>0.41874133403929015</v>
      </c>
      <c r="BL2527" s="2">
        <v>-1.1599087895920328</v>
      </c>
      <c r="BM2527" s="2">
        <v>0.34002202519684926</v>
      </c>
      <c r="BN2527" s="2">
        <v>0.82128822042586125</v>
      </c>
      <c r="BO2527" s="2">
        <f>+BO1060*100</f>
        <v>-1.2899978666334946</v>
      </c>
      <c r="BP2527" s="2">
        <v>0.7615878670424524</v>
      </c>
      <c r="BQ2527" s="2">
        <v>1.6271708680078871</v>
      </c>
      <c r="BR2527" s="2">
        <v>3.8046362755166103</v>
      </c>
      <c r="BS2527" s="2">
        <v>5.2862813138671649</v>
      </c>
      <c r="BT2527" s="2">
        <v>3.7456189374013564</v>
      </c>
      <c r="BU2527" s="2">
        <v>5.9343882945279001</v>
      </c>
      <c r="BV2527" s="2">
        <v>11.71164087183806</v>
      </c>
      <c r="BW2527" s="2">
        <v>3.4742081109036085</v>
      </c>
      <c r="BX2527" s="2">
        <v>3.8580136920836234</v>
      </c>
      <c r="BY2527" s="2">
        <v>6.9176483593060389</v>
      </c>
      <c r="BZ2527" s="63">
        <v>3.3027320498914832</v>
      </c>
      <c r="CA2527" s="2">
        <f>+CA1060*100</f>
        <v>5.3846969549447046</v>
      </c>
      <c r="CB2527" s="2">
        <v>-2.8094809732035784</v>
      </c>
      <c r="CC2527" s="2">
        <v>-2.7977928192445103</v>
      </c>
      <c r="CD2527" s="2">
        <v>-1.1325925014954743</v>
      </c>
      <c r="CE2527" s="2">
        <v>-3.1053326444816567</v>
      </c>
      <c r="CF2527" s="2">
        <v>-3.0753217736262739</v>
      </c>
      <c r="CG2527" s="2">
        <v>-1.5232805344453033</v>
      </c>
      <c r="CH2527" s="2">
        <v>-3.3587241044653848</v>
      </c>
      <c r="CI2527" s="2">
        <v>-2.4917351264869168</v>
      </c>
      <c r="CJ2527" s="63">
        <v>-3.1826492962747874</v>
      </c>
      <c r="CK2527" s="63">
        <v>-2.4563492973604104</v>
      </c>
      <c r="CL2527" s="2">
        <f>+CL1060*100</f>
        <v>-1.0557604151414512</v>
      </c>
      <c r="CM2527" s="2">
        <v>-0.53547153560330241</v>
      </c>
      <c r="CN2527" s="2">
        <v>-3.5857205768488969</v>
      </c>
      <c r="CO2527" s="2">
        <v>-3.6495062872500421</v>
      </c>
      <c r="CP2527" s="2">
        <v>-6.7186965336208839</v>
      </c>
      <c r="CQ2527" s="2">
        <v>-3.4695483726103364</v>
      </c>
      <c r="CR2527" s="2">
        <v>-1.0512837165438318</v>
      </c>
      <c r="CS2527" s="2">
        <v>-6.4012794954167394</v>
      </c>
      <c r="CT2527" s="2">
        <v>-4.3379938361551345</v>
      </c>
      <c r="CU2527" s="2">
        <v>-0.58200537083120674</v>
      </c>
      <c r="CV2527" s="2">
        <v>-2.6172736914955448</v>
      </c>
      <c r="CW2527" s="2">
        <v>-1.3869943163925609</v>
      </c>
      <c r="CX2527" s="2">
        <v>-0.69801889850952614</v>
      </c>
      <c r="CY2527" s="2">
        <v>-0.51359358926026966</v>
      </c>
      <c r="CZ2527" s="2">
        <v>0.66552731917786201</v>
      </c>
      <c r="DA2527" s="2">
        <f t="shared" ref="DA2527" si="2534">+DA1060*100</f>
        <v>-1.2735297114656576</v>
      </c>
      <c r="DB2527" s="63">
        <v>-1.9639066396144851</v>
      </c>
      <c r="DC2527" s="63">
        <v>-0.55637442407966364</v>
      </c>
      <c r="DD2527" s="63">
        <v>-0.1234341631670301</v>
      </c>
      <c r="DE2527" s="63">
        <v>-0.75245499173003916</v>
      </c>
      <c r="DF2527" s="63">
        <v>0.72216148774479738</v>
      </c>
      <c r="DG2527" s="63">
        <v>1.7459535929633316</v>
      </c>
      <c r="DH2527" s="63">
        <v>-7.0580735885210935</v>
      </c>
      <c r="DI2527" s="63">
        <v>-6.7889177785249402</v>
      </c>
      <c r="DJ2527" s="63">
        <v>-4.6245175629817012</v>
      </c>
      <c r="DK2527" s="63">
        <v>-2.9129650547870503</v>
      </c>
      <c r="DL2527" s="63">
        <v>-2.7661884950499283</v>
      </c>
      <c r="DM2527" s="63">
        <v>0.59189499272024504</v>
      </c>
      <c r="DN2527" s="6">
        <f t="shared" ref="DN2527" si="2535">+DN1060*100</f>
        <v>-1.1303037012111179</v>
      </c>
      <c r="DO2527" s="63">
        <v>0.59189499272024504</v>
      </c>
      <c r="DP2527" s="63">
        <v>-1.5470513048285042</v>
      </c>
      <c r="DQ2527" s="63">
        <v>-1.2139097717803269</v>
      </c>
      <c r="DR2527" s="63">
        <v>0.56030483527464769</v>
      </c>
      <c r="DS2527" s="63">
        <v>-6.5898115817404266</v>
      </c>
      <c r="DT2527" s="63">
        <v>-6.1283016980498539</v>
      </c>
      <c r="DU2527" s="63">
        <v>-0.25353084745549609</v>
      </c>
      <c r="DV2527" s="64">
        <f>+DV1060*100</f>
        <v>-1.847582418134996</v>
      </c>
      <c r="DW2527" s="65">
        <f>+DW1060*100</f>
        <v>-1.4095040607429157</v>
      </c>
      <c r="DX2527" s="66">
        <f>+DX1060*100</f>
        <v>-2.5672723004210409</v>
      </c>
      <c r="DZ2527" s="63">
        <f>+DZ1060*100</f>
        <v>-0.46934470768902659</v>
      </c>
      <c r="EC2527" s="63">
        <f>+EC1060*100</f>
        <v>-0.53670841632439481</v>
      </c>
      <c r="EF2527" s="63">
        <f>+EF1060*100</f>
        <v>-4.2825484064050183</v>
      </c>
      <c r="EI2527" s="63">
        <f>+EI1060*100</f>
        <v>-0.93313414489463675</v>
      </c>
      <c r="EL2527" s="63">
        <f>+EL1060*100</f>
        <v>-1.2119956512067642</v>
      </c>
      <c r="EO2527" s="63">
        <f>+EO1060*100</f>
        <v>-0.64085050558804102</v>
      </c>
    </row>
    <row r="2528" spans="1:145" ht="6" customHeight="1" x14ac:dyDescent="0.35">
      <c r="A2528" s="27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2"/>
      <c r="Y2528" s="2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63"/>
      <c r="CA2528" s="2"/>
      <c r="CB2528" s="2"/>
      <c r="CC2528" s="2"/>
      <c r="CD2528" s="2"/>
      <c r="CE2528" s="2"/>
      <c r="CF2528" s="2"/>
      <c r="CG2528" s="2"/>
      <c r="CH2528" s="2"/>
      <c r="CI2528" s="2"/>
      <c r="CJ2528" s="63"/>
      <c r="CK2528" s="63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63"/>
      <c r="DC2528" s="63"/>
      <c r="DD2528" s="63"/>
      <c r="DE2528" s="63"/>
      <c r="DF2528" s="63"/>
      <c r="DG2528" s="63"/>
      <c r="DH2528" s="63"/>
      <c r="DI2528" s="63"/>
      <c r="DJ2528" s="63"/>
      <c r="DK2528" s="63"/>
      <c r="DL2528" s="63"/>
      <c r="DM2528" s="63"/>
      <c r="DN2528" s="6"/>
      <c r="DO2528" s="63"/>
      <c r="DP2528" s="63"/>
      <c r="DQ2528" s="63"/>
      <c r="DR2528" s="63"/>
      <c r="DS2528" s="63"/>
      <c r="DT2528" s="63"/>
      <c r="DU2528" s="63"/>
      <c r="DV2528" s="64"/>
      <c r="DW2528" s="65"/>
      <c r="DX2528" s="66"/>
      <c r="DZ2528" s="63"/>
      <c r="EC2528" s="63"/>
      <c r="EF2528" s="63"/>
      <c r="EI2528" s="63"/>
      <c r="EL2528" s="63"/>
      <c r="EO2528" s="63"/>
    </row>
    <row r="2529" spans="1:146" ht="15.5" x14ac:dyDescent="0.35">
      <c r="A2529" s="116" t="s">
        <v>781</v>
      </c>
      <c r="L2529" s="63"/>
      <c r="N2529" s="63"/>
      <c r="O2529" s="63"/>
      <c r="P2529" s="63"/>
      <c r="Q2529" s="63"/>
      <c r="S2529" s="63"/>
      <c r="T2529" s="63"/>
      <c r="U2529" s="63"/>
      <c r="W2529" s="63"/>
      <c r="Y2529" s="273" t="s">
        <v>376</v>
      </c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63"/>
      <c r="CA2529" s="2"/>
      <c r="CB2529" s="2"/>
      <c r="CC2529" s="2"/>
      <c r="CD2529" s="2"/>
      <c r="CE2529" s="2"/>
      <c r="CF2529" s="2"/>
      <c r="CG2529" s="2"/>
      <c r="CH2529" s="2"/>
      <c r="CI2529" s="2"/>
      <c r="CJ2529" s="63"/>
      <c r="CK2529" s="63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63"/>
      <c r="DC2529" s="63"/>
      <c r="DD2529" s="63"/>
      <c r="DE2529" s="63"/>
      <c r="DF2529" s="63"/>
      <c r="DG2529" s="63"/>
      <c r="DH2529" s="63"/>
      <c r="DI2529" s="63"/>
      <c r="DJ2529" s="63"/>
      <c r="DK2529" s="63"/>
      <c r="DL2529" s="63"/>
      <c r="DM2529" s="63"/>
      <c r="DN2529" s="6"/>
      <c r="DO2529" s="63"/>
      <c r="DP2529" s="63"/>
      <c r="DQ2529" s="63"/>
      <c r="DR2529" s="63"/>
      <c r="DS2529" s="63"/>
      <c r="DT2529" s="63"/>
      <c r="DU2529" s="63"/>
      <c r="DV2529" s="64"/>
      <c r="DW2529" s="65"/>
      <c r="DX2529" s="66"/>
      <c r="DZ2529" s="63"/>
      <c r="EC2529" s="63"/>
      <c r="EF2529" s="63"/>
      <c r="EI2529" s="63"/>
      <c r="EL2529" s="63"/>
      <c r="EO2529" s="63"/>
    </row>
    <row r="2530" spans="1:146" ht="15.5" x14ac:dyDescent="0.35">
      <c r="A2530" s="56" t="s">
        <v>794</v>
      </c>
      <c r="B2530" s="63" t="e">
        <f t="shared" ref="B2530:AA2530" si="2536">+B2213</f>
        <v>#VALUE!</v>
      </c>
      <c r="C2530" s="63" t="e">
        <f t="shared" si="2536"/>
        <v>#VALUE!</v>
      </c>
      <c r="D2530" s="63" t="e">
        <f t="shared" si="2536"/>
        <v>#VALUE!</v>
      </c>
      <c r="E2530" s="63" t="e">
        <f t="shared" si="2536"/>
        <v>#VALUE!</v>
      </c>
      <c r="F2530" s="63" t="e">
        <f t="shared" si="2536"/>
        <v>#VALUE!</v>
      </c>
      <c r="G2530" s="63" t="e">
        <f t="shared" si="2536"/>
        <v>#VALUE!</v>
      </c>
      <c r="H2530" s="63" t="e">
        <f t="shared" si="2536"/>
        <v>#VALUE!</v>
      </c>
      <c r="I2530" s="63" t="e">
        <f t="shared" si="2536"/>
        <v>#VALUE!</v>
      </c>
      <c r="J2530" s="63" t="e">
        <f t="shared" si="2536"/>
        <v>#VALUE!</v>
      </c>
      <c r="K2530" s="63" t="e">
        <f t="shared" si="2536"/>
        <v>#VALUE!</v>
      </c>
      <c r="L2530" s="63" t="e">
        <f t="shared" si="2536"/>
        <v>#VALUE!</v>
      </c>
      <c r="M2530" s="63" t="e">
        <f t="shared" si="2536"/>
        <v>#VALUE!</v>
      </c>
      <c r="N2530" s="63" t="e">
        <f t="shared" si="2536"/>
        <v>#VALUE!</v>
      </c>
      <c r="O2530" s="63" t="e">
        <f t="shared" si="2536"/>
        <v>#VALUE!</v>
      </c>
      <c r="P2530" s="63" t="e">
        <f t="shared" si="2536"/>
        <v>#VALUE!</v>
      </c>
      <c r="Q2530" s="63" t="e">
        <f t="shared" si="2536"/>
        <v>#VALUE!</v>
      </c>
      <c r="R2530" s="63" t="e">
        <f t="shared" si="2536"/>
        <v>#VALUE!</v>
      </c>
      <c r="S2530" s="63" t="e">
        <f t="shared" si="2536"/>
        <v>#VALUE!</v>
      </c>
      <c r="T2530" s="63" t="e">
        <f t="shared" si="2536"/>
        <v>#VALUE!</v>
      </c>
      <c r="U2530" s="63" t="e">
        <f t="shared" si="2536"/>
        <v>#VALUE!</v>
      </c>
      <c r="V2530" s="63" t="e">
        <f t="shared" si="2536"/>
        <v>#VALUE!</v>
      </c>
      <c r="W2530" s="63" t="e">
        <f t="shared" si="2536"/>
        <v>#VALUE!</v>
      </c>
      <c r="X2530" s="2" t="e">
        <f t="shared" si="2536"/>
        <v>#VALUE!</v>
      </c>
      <c r="Y2530" s="2" t="e">
        <f t="shared" si="2536"/>
        <v>#VALUE!</v>
      </c>
      <c r="Z2530" s="63" t="e">
        <f t="shared" si="2536"/>
        <v>#VALUE!</v>
      </c>
      <c r="AA2530" s="63" t="e">
        <f t="shared" si="2536"/>
        <v>#VALUE!</v>
      </c>
      <c r="AB2530" s="63">
        <v>38.350324972957303</v>
      </c>
      <c r="AC2530" s="63">
        <v>37.860948783789183</v>
      </c>
      <c r="AD2530" s="63">
        <v>37.560455643956992</v>
      </c>
      <c r="AE2530" s="63" t="e">
        <f>+AE2213</f>
        <v>#VALUE!</v>
      </c>
      <c r="AF2530" s="63">
        <v>33.965555984387549</v>
      </c>
      <c r="AG2530" s="63">
        <v>34.281588348092434</v>
      </c>
      <c r="AH2530" s="63">
        <v>35.604723638666627</v>
      </c>
      <c r="AI2530" s="63">
        <v>36.163680288737716</v>
      </c>
      <c r="AJ2530" s="2" t="e">
        <f>+AJ2213</f>
        <v>#VALUE!</v>
      </c>
      <c r="AK2530" s="2">
        <v>37.770410276110979</v>
      </c>
      <c r="AL2530" s="2">
        <v>34.488504748672803</v>
      </c>
      <c r="AM2530" s="2">
        <v>33.983527888700507</v>
      </c>
      <c r="AN2530" s="2">
        <v>34.078905077609512</v>
      </c>
      <c r="AO2530" s="2" t="e">
        <f>+AO2213</f>
        <v>#VALUE!</v>
      </c>
      <c r="AP2530" s="2">
        <v>33.239551391261799</v>
      </c>
      <c r="AQ2530" s="2">
        <v>32.217682405069397</v>
      </c>
      <c r="AR2530" s="2">
        <v>28.598228500141101</v>
      </c>
      <c r="AS2530" s="2" t="e">
        <f>+AS2213</f>
        <v>#VALUE!</v>
      </c>
      <c r="AT2530" s="2">
        <v>27.900398037045644</v>
      </c>
      <c r="AU2530" s="2">
        <v>23.484245036326978</v>
      </c>
      <c r="AV2530" s="2">
        <v>21.600731835696291</v>
      </c>
      <c r="AW2530" s="2">
        <v>21.523910620661805</v>
      </c>
      <c r="AX2530" s="2" t="e">
        <f>+AX2213</f>
        <v>#VALUE!</v>
      </c>
      <c r="AY2530" s="2"/>
      <c r="AZ2530" s="2">
        <v>4.8995595001015486</v>
      </c>
      <c r="BA2530" s="2">
        <v>5.0320592979806715</v>
      </c>
      <c r="BB2530" s="2">
        <v>4.2450219799758093</v>
      </c>
      <c r="BC2530" s="2">
        <v>4.3134089416763777</v>
      </c>
      <c r="BD2530" s="2">
        <v>4.1831997099211415</v>
      </c>
      <c r="BE2530" s="2">
        <v>4.304164158394026</v>
      </c>
      <c r="BF2530" s="2">
        <f>+BF2213</f>
        <v>24.457689486728455</v>
      </c>
      <c r="BG2530" s="2">
        <v>4.3439566158601446</v>
      </c>
      <c r="BH2530" s="2">
        <v>4.4863245214064733</v>
      </c>
      <c r="BI2530" s="2">
        <v>4.577892815497604</v>
      </c>
      <c r="BJ2530" s="2">
        <v>4.8115453426509438</v>
      </c>
      <c r="BK2530" s="2">
        <v>4.0441185802815314</v>
      </c>
      <c r="BL2530" s="2">
        <v>4.2862240425182936</v>
      </c>
      <c r="BM2530" s="2">
        <v>4.1672836920507237</v>
      </c>
      <c r="BN2530" s="2">
        <v>4.3510653122370968</v>
      </c>
      <c r="BO2530" s="2" t="e">
        <f>+BO2213</f>
        <v>#VALUE!</v>
      </c>
      <c r="BP2530" s="2">
        <v>4.7242071289089091</v>
      </c>
      <c r="BQ2530" s="2">
        <v>26.966753877576373</v>
      </c>
      <c r="BR2530" s="2">
        <v>27.557623528613234</v>
      </c>
      <c r="BS2530" s="2">
        <v>6.2795177518758294</v>
      </c>
      <c r="BT2530" s="2">
        <v>27.08399297162098</v>
      </c>
      <c r="BU2530" s="2">
        <v>27.754019910478746</v>
      </c>
      <c r="BV2530" s="2">
        <v>29.278419720509952</v>
      </c>
      <c r="BW2530" s="2">
        <v>26.252462069227761</v>
      </c>
      <c r="BX2530" s="2">
        <v>25.904200208211748</v>
      </c>
      <c r="BY2530" s="2">
        <v>26.352837418578744</v>
      </c>
      <c r="BZ2530" s="63">
        <v>26.115145429590342</v>
      </c>
      <c r="CA2530" s="2">
        <f>+CA2213</f>
        <v>22.720559890311257</v>
      </c>
      <c r="CB2530" s="2">
        <v>27.907400614166221</v>
      </c>
      <c r="CC2530" s="2">
        <v>28.112182040488264</v>
      </c>
      <c r="CD2530" s="2">
        <v>28.429353029588917</v>
      </c>
      <c r="CE2530" s="2">
        <v>27.646990940510651</v>
      </c>
      <c r="CF2530" s="2">
        <v>27.834067034846559</v>
      </c>
      <c r="CG2530" s="2">
        <v>27.886588227645603</v>
      </c>
      <c r="CH2530" s="2">
        <v>27.787366173927524</v>
      </c>
      <c r="CI2530" s="2">
        <v>27.763811617097467</v>
      </c>
      <c r="CJ2530" s="63">
        <v>27.682029266697288</v>
      </c>
      <c r="CK2530" s="63">
        <v>27.574240901621522</v>
      </c>
      <c r="CL2530" s="2">
        <f>+CL2213</f>
        <v>24.044639102180867</v>
      </c>
      <c r="CM2530" s="2">
        <v>28.704890092995711</v>
      </c>
      <c r="CN2530" s="2">
        <v>29.431404203420175</v>
      </c>
      <c r="CO2530" s="2">
        <v>29.284992722428743</v>
      </c>
      <c r="CP2530" s="2">
        <v>28.76406930799142</v>
      </c>
      <c r="CQ2530" s="2">
        <v>29.138571273982521</v>
      </c>
      <c r="CR2530" s="2">
        <v>29.480037615028788</v>
      </c>
      <c r="CS2530" s="2">
        <v>27.965600812814333</v>
      </c>
      <c r="CT2530" s="2">
        <v>28.282170723354927</v>
      </c>
      <c r="CU2530" s="2">
        <v>29.087435412148295</v>
      </c>
      <c r="CV2530" s="2">
        <v>27.718748128071667</v>
      </c>
      <c r="CW2530" s="2">
        <v>27.944112636398089</v>
      </c>
      <c r="CX2530" s="2">
        <v>27.434019300387462</v>
      </c>
      <c r="CY2530" s="2">
        <v>27.77912739933528</v>
      </c>
      <c r="CZ2530" s="2">
        <v>28.415324962568146</v>
      </c>
      <c r="DA2530" s="2">
        <f t="shared" ref="DA2530" si="2537">+DA2213</f>
        <v>24.499839408985871</v>
      </c>
      <c r="DB2530" s="63">
        <v>27.473317210136301</v>
      </c>
      <c r="DC2530" s="63">
        <v>27.359360585448023</v>
      </c>
      <c r="DD2530" s="63">
        <v>27.38218398754233</v>
      </c>
      <c r="DE2530" s="63">
        <v>27.922470621228197</v>
      </c>
      <c r="DF2530" s="63">
        <v>27.816279278871114</v>
      </c>
      <c r="DG2530" s="63">
        <v>28.190227115190314</v>
      </c>
      <c r="DH2530" s="63">
        <v>27.934786643359878</v>
      </c>
      <c r="DI2530" s="63">
        <v>27.742380684101388</v>
      </c>
      <c r="DJ2530" s="63">
        <v>28.063889204103127</v>
      </c>
      <c r="DK2530" s="63">
        <v>27.806213297364746</v>
      </c>
      <c r="DL2530" s="63">
        <v>27.54146969510154</v>
      </c>
      <c r="DM2530" s="63">
        <v>27.928746509679502</v>
      </c>
      <c r="DN2530" s="6">
        <f t="shared" ref="DN2530" si="2538">+DN2213</f>
        <v>25.446178594305032</v>
      </c>
      <c r="DO2530" s="63">
        <v>27.928746509679502</v>
      </c>
      <c r="DP2530" s="63">
        <v>29.171043590441968</v>
      </c>
      <c r="DQ2530" s="63">
        <v>28.932157020414273</v>
      </c>
      <c r="DR2530" s="63">
        <v>28.168960961709406</v>
      </c>
      <c r="DS2530" s="63">
        <v>27.206603833088415</v>
      </c>
      <c r="DT2530" s="63">
        <v>27.069447828384916</v>
      </c>
      <c r="DU2530" s="63">
        <v>26.183148196700905</v>
      </c>
      <c r="DV2530" s="64">
        <f>+DV2213</f>
        <v>26.085527851170621</v>
      </c>
      <c r="DW2530" s="65">
        <f>+DW2213</f>
        <v>26.077593748505695</v>
      </c>
      <c r="DX2530" s="66">
        <f>+DX2213</f>
        <v>25.774814143559745</v>
      </c>
      <c r="DZ2530" s="63">
        <f>+DZ2213</f>
        <v>24.82294024931516</v>
      </c>
      <c r="EC2530" s="63">
        <f>+EC2213</f>
        <v>23.999079275005919</v>
      </c>
      <c r="EF2530" s="63" t="e">
        <f>+EF2213</f>
        <v>#VALUE!</v>
      </c>
      <c r="EI2530" s="63" t="e">
        <f>+EI2213</f>
        <v>#VALUE!</v>
      </c>
      <c r="EL2530" s="63" t="e">
        <f>+EL2213</f>
        <v>#VALUE!</v>
      </c>
      <c r="EO2530" s="63" t="e">
        <f>+EO2213</f>
        <v>#VALUE!</v>
      </c>
    </row>
    <row r="2531" spans="1:146" ht="15.5" x14ac:dyDescent="0.35">
      <c r="A2531" s="56" t="s">
        <v>795</v>
      </c>
      <c r="B2531" s="63" t="e">
        <f t="shared" ref="B2531:AA2531" si="2539">+B2180</f>
        <v>#VALUE!</v>
      </c>
      <c r="C2531" s="63" t="e">
        <f t="shared" si="2539"/>
        <v>#VALUE!</v>
      </c>
      <c r="D2531" s="63" t="e">
        <f t="shared" si="2539"/>
        <v>#VALUE!</v>
      </c>
      <c r="E2531" s="63" t="e">
        <f t="shared" si="2539"/>
        <v>#VALUE!</v>
      </c>
      <c r="F2531" s="63" t="e">
        <f t="shared" si="2539"/>
        <v>#VALUE!</v>
      </c>
      <c r="G2531" s="63" t="e">
        <f t="shared" si="2539"/>
        <v>#VALUE!</v>
      </c>
      <c r="H2531" s="63" t="e">
        <f t="shared" si="2539"/>
        <v>#VALUE!</v>
      </c>
      <c r="I2531" s="63" t="e">
        <f t="shared" si="2539"/>
        <v>#VALUE!</v>
      </c>
      <c r="J2531" s="63" t="e">
        <f t="shared" si="2539"/>
        <v>#VALUE!</v>
      </c>
      <c r="K2531" s="63" t="e">
        <f t="shared" si="2539"/>
        <v>#VALUE!</v>
      </c>
      <c r="L2531" s="63" t="e">
        <f t="shared" si="2539"/>
        <v>#VALUE!</v>
      </c>
      <c r="M2531" s="63" t="e">
        <f t="shared" si="2539"/>
        <v>#VALUE!</v>
      </c>
      <c r="N2531" s="63" t="e">
        <f t="shared" si="2539"/>
        <v>#VALUE!</v>
      </c>
      <c r="O2531" s="63" t="e">
        <f t="shared" si="2539"/>
        <v>#VALUE!</v>
      </c>
      <c r="P2531" s="63" t="e">
        <f t="shared" si="2539"/>
        <v>#VALUE!</v>
      </c>
      <c r="Q2531" s="63" t="e">
        <f t="shared" si="2539"/>
        <v>#VALUE!</v>
      </c>
      <c r="R2531" s="63" t="e">
        <f t="shared" si="2539"/>
        <v>#VALUE!</v>
      </c>
      <c r="S2531" s="63" t="e">
        <f t="shared" si="2539"/>
        <v>#VALUE!</v>
      </c>
      <c r="T2531" s="63" t="e">
        <f t="shared" si="2539"/>
        <v>#VALUE!</v>
      </c>
      <c r="U2531" s="63" t="e">
        <f t="shared" si="2539"/>
        <v>#VALUE!</v>
      </c>
      <c r="V2531" s="63" t="e">
        <f t="shared" si="2539"/>
        <v>#VALUE!</v>
      </c>
      <c r="W2531" s="63" t="e">
        <f t="shared" si="2539"/>
        <v>#VALUE!</v>
      </c>
      <c r="X2531" s="2" t="e">
        <f t="shared" si="2539"/>
        <v>#VALUE!</v>
      </c>
      <c r="Y2531" s="2" t="e">
        <f t="shared" si="2539"/>
        <v>#VALUE!</v>
      </c>
      <c r="Z2531" s="63" t="e">
        <f t="shared" si="2539"/>
        <v>#VALUE!</v>
      </c>
      <c r="AA2531" s="63" t="e">
        <f t="shared" si="2539"/>
        <v>#VALUE!</v>
      </c>
      <c r="AB2531" s="63">
        <v>50.314255777999293</v>
      </c>
      <c r="AC2531" s="63">
        <v>50.712450182781602</v>
      </c>
      <c r="AD2531" s="63">
        <v>47.835629563644446</v>
      </c>
      <c r="AE2531" s="63" t="e">
        <f>+AE2180</f>
        <v>#VALUE!</v>
      </c>
      <c r="AF2531" s="63">
        <v>41.114770185470441</v>
      </c>
      <c r="AG2531" s="63">
        <v>40.303298492181</v>
      </c>
      <c r="AH2531" s="63">
        <v>40.477379162406699</v>
      </c>
      <c r="AI2531" s="63">
        <v>39.085526672325763</v>
      </c>
      <c r="AJ2531" s="2" t="e">
        <f>+AJ2180</f>
        <v>#VALUE!</v>
      </c>
      <c r="AK2531" s="2">
        <v>26.564478938607582</v>
      </c>
      <c r="AL2531" s="2">
        <v>30.133579522429532</v>
      </c>
      <c r="AM2531" s="2">
        <v>29.180802341878476</v>
      </c>
      <c r="AN2531" s="2">
        <v>29.243418214745397</v>
      </c>
      <c r="AO2531" s="2" t="e">
        <f>+AO2180</f>
        <v>#VALUE!</v>
      </c>
      <c r="AP2531" s="2">
        <v>24.036135560740117</v>
      </c>
      <c r="AQ2531" s="2">
        <v>21.834581896092111</v>
      </c>
      <c r="AR2531" s="2">
        <v>21.659279950340039</v>
      </c>
      <c r="AS2531" s="2" t="e">
        <f>+AS2180</f>
        <v>#VALUE!</v>
      </c>
      <c r="AT2531" s="2">
        <v>25.052999162744044</v>
      </c>
      <c r="AU2531" s="2">
        <v>20.880438923126661</v>
      </c>
      <c r="AV2531" s="2">
        <v>20.961906968625634</v>
      </c>
      <c r="AW2531" s="2">
        <v>21.053886657399342</v>
      </c>
      <c r="AX2531" s="2" t="e">
        <f>+AX2180</f>
        <v>#VALUE!</v>
      </c>
      <c r="AY2531" s="2"/>
      <c r="AZ2531" s="2">
        <v>6.4233830416174573</v>
      </c>
      <c r="BA2531" s="2">
        <v>3.9927060949727826</v>
      </c>
      <c r="BB2531" s="2">
        <v>4.7121727843241628</v>
      </c>
      <c r="BC2531" s="2">
        <v>2.2958260876473418</v>
      </c>
      <c r="BD2531" s="2">
        <v>6.4382130154441999</v>
      </c>
      <c r="BE2531" s="2">
        <v>3.4845250226052316</v>
      </c>
      <c r="BF2531" s="2" t="e">
        <f>+BF2180</f>
        <v>#VALUE!</v>
      </c>
      <c r="BG2531" s="2">
        <v>5.0883865377127107</v>
      </c>
      <c r="BH2531" s="2">
        <v>0.96846691929442907</v>
      </c>
      <c r="BI2531" s="2">
        <v>4.6094193199211393</v>
      </c>
      <c r="BJ2531" s="2">
        <v>0.880749434504979</v>
      </c>
      <c r="BK2531" s="2">
        <v>7.0197565555080388</v>
      </c>
      <c r="BL2531" s="2">
        <v>1.0523405842292961</v>
      </c>
      <c r="BM2531" s="2">
        <v>5.9144349751512886</v>
      </c>
      <c r="BN2531" s="2">
        <v>1.863777894035237</v>
      </c>
      <c r="BO2531" s="2" t="e">
        <f>+BO2180</f>
        <v>#VALUE!</v>
      </c>
      <c r="BP2531" s="2">
        <v>8.4077770114569947</v>
      </c>
      <c r="BQ2531" s="2">
        <v>27.991088171686769</v>
      </c>
      <c r="BR2531" s="2">
        <v>20.140620885291717</v>
      </c>
      <c r="BS2531" s="2">
        <v>-7.5487386023210883</v>
      </c>
      <c r="BT2531" s="2">
        <v>25.099680510656231</v>
      </c>
      <c r="BU2531" s="2">
        <v>23.377513735836104</v>
      </c>
      <c r="BV2531" s="2">
        <v>19.601967176928561</v>
      </c>
      <c r="BW2531" s="2">
        <v>25.718799550518508</v>
      </c>
      <c r="BX2531" s="2">
        <v>23.357173947082117</v>
      </c>
      <c r="BY2531" s="2">
        <v>21.382075650725167</v>
      </c>
      <c r="BZ2531" s="63">
        <v>24.885037593064752</v>
      </c>
      <c r="CA2531" s="2" t="e">
        <f>+CA2180</f>
        <v>#VALUE!</v>
      </c>
      <c r="CB2531" s="2">
        <v>29.088673136149556</v>
      </c>
      <c r="CC2531" s="2">
        <v>29.081281939557702</v>
      </c>
      <c r="CD2531" s="2">
        <v>26.888082320312552</v>
      </c>
      <c r="CE2531" s="2">
        <v>28.312000309916375</v>
      </c>
      <c r="CF2531" s="2">
        <v>28.430593308982711</v>
      </c>
      <c r="CG2531" s="2">
        <v>25.804991428259111</v>
      </c>
      <c r="CH2531" s="2">
        <v>31.024449096543229</v>
      </c>
      <c r="CI2531" s="2">
        <v>29.984572335503628</v>
      </c>
      <c r="CJ2531" s="63">
        <v>31.96362704323991</v>
      </c>
      <c r="CK2531" s="63">
        <v>30.557363360124501</v>
      </c>
      <c r="CL2531" s="2" t="e">
        <f>+CL2180</f>
        <v>#VALUE!</v>
      </c>
      <c r="CM2531" s="2">
        <v>31.070404698962093</v>
      </c>
      <c r="CN2531" s="2">
        <v>35.337603410216254</v>
      </c>
      <c r="CO2531" s="2">
        <v>35.161802474299435</v>
      </c>
      <c r="CP2531" s="2">
        <v>38.031121312389047</v>
      </c>
      <c r="CQ2531" s="2">
        <v>34.108440270360006</v>
      </c>
      <c r="CR2531" s="2">
        <v>31.167509210919793</v>
      </c>
      <c r="CS2531" s="2">
        <v>39.005778024565728</v>
      </c>
      <c r="CT2531" s="2">
        <v>37.26205565485116</v>
      </c>
      <c r="CU2531" s="2">
        <v>32.286344174092726</v>
      </c>
      <c r="CV2531" s="2">
        <v>38.738718326111339</v>
      </c>
      <c r="CW2531" s="2">
        <v>37.541114380123048</v>
      </c>
      <c r="CX2531" s="2">
        <v>38.096793680454219</v>
      </c>
      <c r="CY2531" s="2">
        <v>37.783564844141949</v>
      </c>
      <c r="CZ2531" s="2">
        <v>36.199890408649424</v>
      </c>
      <c r="DA2531" s="2" t="e">
        <f t="shared" ref="DA2531" si="2540">+DA2180</f>
        <v>#VALUE!</v>
      </c>
      <c r="DB2531" s="63">
        <v>32.91321175522684</v>
      </c>
      <c r="DC2531" s="63">
        <v>31.047104925953136</v>
      </c>
      <c r="DD2531" s="63">
        <v>27.84909450671363</v>
      </c>
      <c r="DE2531" s="63">
        <v>32.213517865068795</v>
      </c>
      <c r="DF2531" s="63">
        <v>30.551721842715985</v>
      </c>
      <c r="DG2531" s="63">
        <v>28.357699008203635</v>
      </c>
      <c r="DH2531" s="63">
        <v>32.899383549441652</v>
      </c>
      <c r="DI2531" s="63">
        <v>30.76635201571451</v>
      </c>
      <c r="DJ2531" s="63">
        <v>28.536213142417715</v>
      </c>
      <c r="DK2531" s="63">
        <v>31.494692915436584</v>
      </c>
      <c r="DL2531" s="63">
        <v>29.688710327059649</v>
      </c>
      <c r="DM2531" s="63">
        <v>28.809035086701019</v>
      </c>
      <c r="DN2531" s="6" t="e">
        <f t="shared" ref="DN2531" si="2541">+DN2180</f>
        <v>#VALUE!</v>
      </c>
      <c r="DO2531" s="63">
        <v>28.809035086701019</v>
      </c>
      <c r="DP2531" s="63">
        <v>34.453056822767749</v>
      </c>
      <c r="DQ2531" s="63">
        <v>33.044870764590286</v>
      </c>
      <c r="DR2531" s="63">
        <v>31.005988363663157</v>
      </c>
      <c r="DS2531" s="63">
        <v>34.364216698285041</v>
      </c>
      <c r="DT2531" s="63">
        <v>33.244034784309193</v>
      </c>
      <c r="DU2531" s="63">
        <v>31.9929364696726</v>
      </c>
      <c r="DV2531" s="64" t="e">
        <f>+DV2180</f>
        <v>#VALUE!</v>
      </c>
      <c r="DW2531" s="65" t="e">
        <f>+DW2180</f>
        <v>#VALUE!</v>
      </c>
      <c r="DX2531" s="66" t="e">
        <f>+DX2180</f>
        <v>#VALUE!</v>
      </c>
      <c r="DZ2531" s="63" t="e">
        <f>+DZ2180</f>
        <v>#VALUE!</v>
      </c>
      <c r="EC2531" s="63" t="e">
        <f>+EC2180</f>
        <v>#VALUE!</v>
      </c>
      <c r="EF2531" s="63" t="e">
        <f>+EF2180</f>
        <v>#VALUE!</v>
      </c>
      <c r="EI2531" s="63" t="e">
        <f>+EI2180</f>
        <v>#VALUE!</v>
      </c>
      <c r="EL2531" s="63" t="e">
        <f>+EL2180</f>
        <v>#VALUE!</v>
      </c>
      <c r="EO2531" s="63" t="e">
        <f>+EO2180</f>
        <v>#VALUE!</v>
      </c>
    </row>
    <row r="2532" spans="1:146" ht="15.5" x14ac:dyDescent="0.35">
      <c r="A2532" s="56" t="s">
        <v>796</v>
      </c>
      <c r="B2532" s="63" t="e">
        <f t="shared" ref="B2532:AA2532" si="2542">+B2188</f>
        <v>#VALUE!</v>
      </c>
      <c r="C2532" s="63" t="e">
        <f t="shared" si="2542"/>
        <v>#VALUE!</v>
      </c>
      <c r="D2532" s="63" t="e">
        <f t="shared" si="2542"/>
        <v>#VALUE!</v>
      </c>
      <c r="E2532" s="63" t="e">
        <f t="shared" si="2542"/>
        <v>#VALUE!</v>
      </c>
      <c r="F2532" s="63" t="e">
        <f t="shared" si="2542"/>
        <v>#VALUE!</v>
      </c>
      <c r="G2532" s="63" t="e">
        <f t="shared" si="2542"/>
        <v>#VALUE!</v>
      </c>
      <c r="H2532" s="63" t="e">
        <f t="shared" si="2542"/>
        <v>#VALUE!</v>
      </c>
      <c r="I2532" s="63" t="e">
        <f t="shared" si="2542"/>
        <v>#VALUE!</v>
      </c>
      <c r="J2532" s="63" t="e">
        <f t="shared" si="2542"/>
        <v>#VALUE!</v>
      </c>
      <c r="K2532" s="63" t="e">
        <f t="shared" si="2542"/>
        <v>#VALUE!</v>
      </c>
      <c r="L2532" s="63" t="e">
        <f t="shared" si="2542"/>
        <v>#VALUE!</v>
      </c>
      <c r="M2532" s="63" t="e">
        <f t="shared" si="2542"/>
        <v>#VALUE!</v>
      </c>
      <c r="N2532" s="63" t="e">
        <f t="shared" si="2542"/>
        <v>#VALUE!</v>
      </c>
      <c r="O2532" s="63" t="e">
        <f t="shared" si="2542"/>
        <v>#VALUE!</v>
      </c>
      <c r="P2532" s="63" t="e">
        <f t="shared" si="2542"/>
        <v>#VALUE!</v>
      </c>
      <c r="Q2532" s="63" t="e">
        <f t="shared" si="2542"/>
        <v>#VALUE!</v>
      </c>
      <c r="R2532" s="63" t="e">
        <f t="shared" si="2542"/>
        <v>#VALUE!</v>
      </c>
      <c r="S2532" s="63" t="e">
        <f t="shared" si="2542"/>
        <v>#VALUE!</v>
      </c>
      <c r="T2532" s="63" t="e">
        <f t="shared" si="2542"/>
        <v>#VALUE!</v>
      </c>
      <c r="U2532" s="63" t="e">
        <f t="shared" si="2542"/>
        <v>#VALUE!</v>
      </c>
      <c r="V2532" s="63" t="e">
        <f t="shared" si="2542"/>
        <v>#VALUE!</v>
      </c>
      <c r="W2532" s="63" t="e">
        <f t="shared" si="2542"/>
        <v>#VALUE!</v>
      </c>
      <c r="X2532" s="2" t="e">
        <f t="shared" si="2542"/>
        <v>#VALUE!</v>
      </c>
      <c r="Y2532" s="2" t="e">
        <f t="shared" si="2542"/>
        <v>#VALUE!</v>
      </c>
      <c r="Z2532" s="63" t="e">
        <f t="shared" si="2542"/>
        <v>#VALUE!</v>
      </c>
      <c r="AA2532" s="63" t="e">
        <f t="shared" si="2542"/>
        <v>#VALUE!</v>
      </c>
      <c r="AB2532" s="63">
        <v>32.894380061581735</v>
      </c>
      <c r="AC2532" s="63">
        <v>32.901242992887425</v>
      </c>
      <c r="AD2532" s="63">
        <v>30.411503453007601</v>
      </c>
      <c r="AE2532" s="63" t="e">
        <f>+AE2188</f>
        <v>#VALUE!</v>
      </c>
      <c r="AF2532" s="63">
        <v>27.050494509830202</v>
      </c>
      <c r="AG2532" s="63">
        <v>26.158737975103939</v>
      </c>
      <c r="AH2532" s="63">
        <v>26.07942177170262</v>
      </c>
      <c r="AI2532" s="63">
        <v>25.074139525506308</v>
      </c>
      <c r="AJ2532" s="2" t="e">
        <f>+AJ2188</f>
        <v>#VALUE!</v>
      </c>
      <c r="AK2532" s="2">
        <v>17.5061394428187</v>
      </c>
      <c r="AL2532" s="2">
        <v>22.250039409700094</v>
      </c>
      <c r="AM2532" s="2">
        <v>21.833734435932094</v>
      </c>
      <c r="AN2532" s="2">
        <v>21.927054300349774</v>
      </c>
      <c r="AO2532" s="2" t="e">
        <f>+AO2188</f>
        <v>#VALUE!</v>
      </c>
      <c r="AP2532" s="2">
        <v>18.09499164776188</v>
      </c>
      <c r="AQ2532" s="2">
        <v>16.648855666873668</v>
      </c>
      <c r="AR2532" s="2">
        <v>15.449482520890983</v>
      </c>
      <c r="AS2532" s="2" t="e">
        <f>+AS2188</f>
        <v>#VALUE!</v>
      </c>
      <c r="AT2532" s="2">
        <v>19.59499456603384</v>
      </c>
      <c r="AU2532" s="2">
        <v>15.0731550304004</v>
      </c>
      <c r="AV2532" s="2">
        <v>15.025679762570961</v>
      </c>
      <c r="AW2532" s="2">
        <v>15.193513712792992</v>
      </c>
      <c r="AX2532" s="2" t="e">
        <f>+AX2188</f>
        <v>#VALUE!</v>
      </c>
      <c r="AY2532" s="2"/>
      <c r="AZ2532" s="2">
        <v>0.35626979393836816</v>
      </c>
      <c r="BA2532" s="2">
        <v>-1.6306953162741937</v>
      </c>
      <c r="BB2532" s="2">
        <v>-0.24028302067050153</v>
      </c>
      <c r="BC2532" s="2">
        <v>-2.3861929369683237</v>
      </c>
      <c r="BD2532" s="2">
        <v>1.1321901965565009</v>
      </c>
      <c r="BE2532" s="2">
        <v>-1.3021880149023248</v>
      </c>
      <c r="BF2532" s="2" t="e">
        <f>+BF2188</f>
        <v>#VALUE!</v>
      </c>
      <c r="BG2532" s="2">
        <v>-1.2303543554124008</v>
      </c>
      <c r="BH2532" s="2">
        <v>-4.9761131180268006</v>
      </c>
      <c r="BI2532" s="2">
        <v>-2.1936225487500254</v>
      </c>
      <c r="BJ2532" s="2">
        <v>-5.3975307509453572</v>
      </c>
      <c r="BK2532" s="2">
        <v>-0.22970674068999825</v>
      </c>
      <c r="BL2532" s="2">
        <v>-5.610251509301917</v>
      </c>
      <c r="BM2532" s="2">
        <v>-0.86113473327238532</v>
      </c>
      <c r="BN2532" s="2">
        <v>-4.3919103978426781</v>
      </c>
      <c r="BO2532" s="2" t="e">
        <f>+BO2188</f>
        <v>#VALUE!</v>
      </c>
      <c r="BP2532" s="2">
        <v>2.6438100423558004</v>
      </c>
      <c r="BQ2532" s="2">
        <v>22.168219791292309</v>
      </c>
      <c r="BR2532" s="2">
        <v>16.179654395245141</v>
      </c>
      <c r="BS2532" s="2">
        <v>-10.069928436712766</v>
      </c>
      <c r="BT2532" s="2">
        <v>20.800749575765142</v>
      </c>
      <c r="BU2532" s="2">
        <v>19.985934708796954</v>
      </c>
      <c r="BV2532" s="2">
        <v>17.255452980540245</v>
      </c>
      <c r="BW2532" s="2">
        <v>21.135533620187474</v>
      </c>
      <c r="BX2532" s="2">
        <v>19.413676008840053</v>
      </c>
      <c r="BY2532" s="2">
        <v>17.256024181281038</v>
      </c>
      <c r="BZ2532" s="63">
        <v>20.481229028059637</v>
      </c>
      <c r="CA2532" s="2" t="e">
        <f>+CA2188</f>
        <v>#VALUE!</v>
      </c>
      <c r="CB2532" s="2">
        <v>23.683731335421683</v>
      </c>
      <c r="CC2532" s="2">
        <v>23.642922594993806</v>
      </c>
      <c r="CD2532" s="2">
        <v>21.970141795245411</v>
      </c>
      <c r="CE2532" s="2">
        <v>22.830111124628768</v>
      </c>
      <c r="CF2532" s="2">
        <v>22.89630437983099</v>
      </c>
      <c r="CG2532" s="2">
        <v>20.8109635583752</v>
      </c>
      <c r="CH2532" s="2">
        <v>24.915564404740842</v>
      </c>
      <c r="CI2532" s="2">
        <v>24.147576726835688</v>
      </c>
      <c r="CJ2532" s="63">
        <v>25.612122481397481</v>
      </c>
      <c r="CK2532" s="63">
        <v>24.447562769886048</v>
      </c>
      <c r="CL2532" s="2" t="e">
        <f>+CL2188</f>
        <v>#VALUE!</v>
      </c>
      <c r="CM2532" s="2">
        <v>25.184667978837243</v>
      </c>
      <c r="CN2532" s="2">
        <v>31.451622619481434</v>
      </c>
      <c r="CO2532" s="2">
        <v>31.29369241353001</v>
      </c>
      <c r="CP2532" s="2">
        <v>32.880196897361927</v>
      </c>
      <c r="CQ2532" s="2">
        <v>29.549002833750404</v>
      </c>
      <c r="CR2532" s="2">
        <v>26.840902851244181</v>
      </c>
      <c r="CS2532" s="2">
        <v>33.656443161311742</v>
      </c>
      <c r="CT2532" s="2">
        <v>32.12139410722245</v>
      </c>
      <c r="CU2532" s="2">
        <v>27.900684590169316</v>
      </c>
      <c r="CV2532" s="2">
        <v>33.616504948534732</v>
      </c>
      <c r="CW2532" s="2">
        <v>32.520771651969227</v>
      </c>
      <c r="CX2532" s="2">
        <v>33.099823341764925</v>
      </c>
      <c r="CY2532" s="2">
        <v>32.685377052741252</v>
      </c>
      <c r="CZ2532" s="2">
        <v>31.235577977019691</v>
      </c>
      <c r="DA2532" s="2" t="e">
        <f t="shared" ref="DA2532" si="2543">+DA2188</f>
        <v>#VALUE!</v>
      </c>
      <c r="DB2532" s="63">
        <v>28.917867130606279</v>
      </c>
      <c r="DC2532" s="63">
        <v>27.278651642261387</v>
      </c>
      <c r="DD2532" s="63">
        <v>24.18646107669219</v>
      </c>
      <c r="DE2532" s="63">
        <v>28.33502895336224</v>
      </c>
      <c r="DF2532" s="63">
        <v>26.927335763669536</v>
      </c>
      <c r="DG2532" s="63">
        <v>24.857748646121937</v>
      </c>
      <c r="DH2532" s="63">
        <v>29.227343872638013</v>
      </c>
      <c r="DI2532" s="63">
        <v>27.36830622284236</v>
      </c>
      <c r="DJ2532" s="63">
        <v>25.225345547673385</v>
      </c>
      <c r="DK2532" s="63">
        <v>28.006906999889274</v>
      </c>
      <c r="DL2532" s="63">
        <v>26.387902496201765</v>
      </c>
      <c r="DM2532" s="63">
        <v>25.448640665413286</v>
      </c>
      <c r="DN2532" s="6" t="e">
        <f t="shared" ref="DN2532" si="2544">+DN2188</f>
        <v>#VALUE!</v>
      </c>
      <c r="DO2532" s="63">
        <v>25.448640665413286</v>
      </c>
      <c r="DP2532" s="63">
        <v>30.355102390561928</v>
      </c>
      <c r="DQ2532" s="63">
        <v>29.174617731245249</v>
      </c>
      <c r="DR2532" s="63">
        <v>27.507756396799511</v>
      </c>
      <c r="DS2532" s="63">
        <v>30.304764154189591</v>
      </c>
      <c r="DT2532" s="63">
        <v>29.341690027290078</v>
      </c>
      <c r="DU2532" s="63">
        <v>28.418231907603808</v>
      </c>
      <c r="DV2532" s="64" t="e">
        <f>+DV2188</f>
        <v>#VALUE!</v>
      </c>
      <c r="DW2532" s="65" t="e">
        <f>+DW2188</f>
        <v>#VALUE!</v>
      </c>
      <c r="DX2532" s="66" t="e">
        <f>+DX2188</f>
        <v>#VALUE!</v>
      </c>
      <c r="DZ2532" s="63" t="e">
        <f>+DZ2188</f>
        <v>#VALUE!</v>
      </c>
      <c r="EC2532" s="63" t="e">
        <f>+EC2188</f>
        <v>#VALUE!</v>
      </c>
      <c r="EF2532" s="63" t="e">
        <f>+EF2188</f>
        <v>#VALUE!</v>
      </c>
      <c r="EI2532" s="63" t="e">
        <f>+EI2188</f>
        <v>#VALUE!</v>
      </c>
      <c r="EL2532" s="63" t="e">
        <f>+EL2188</f>
        <v>#VALUE!</v>
      </c>
      <c r="EO2532" s="63" t="e">
        <f>+EO2188</f>
        <v>#VALUE!</v>
      </c>
    </row>
    <row r="2533" spans="1:146" ht="15.5" x14ac:dyDescent="0.35">
      <c r="A2533" s="116" t="s">
        <v>756</v>
      </c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2"/>
      <c r="Y2533" s="2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63"/>
      <c r="CA2533" s="2"/>
      <c r="CB2533" s="2"/>
      <c r="CC2533" s="2"/>
      <c r="CD2533" s="2"/>
      <c r="CE2533" s="2"/>
      <c r="CF2533" s="2"/>
      <c r="CG2533" s="2"/>
      <c r="CH2533" s="2"/>
      <c r="CI2533" s="2"/>
      <c r="CJ2533" s="63"/>
      <c r="CK2533" s="63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63"/>
      <c r="DC2533" s="63"/>
      <c r="DD2533" s="63"/>
      <c r="DE2533" s="63"/>
      <c r="DF2533" s="63"/>
      <c r="DG2533" s="63"/>
      <c r="DH2533" s="63"/>
      <c r="DI2533" s="63"/>
      <c r="DJ2533" s="63"/>
      <c r="DK2533" s="63"/>
      <c r="DL2533" s="63"/>
      <c r="DM2533" s="63"/>
      <c r="DN2533" s="6"/>
      <c r="DO2533" s="63"/>
      <c r="DP2533" s="63"/>
      <c r="DQ2533" s="63"/>
      <c r="DR2533" s="63"/>
      <c r="DS2533" s="63"/>
      <c r="DT2533" s="63"/>
      <c r="DU2533" s="63"/>
      <c r="DV2533" s="64"/>
      <c r="DW2533" s="65"/>
      <c r="DX2533" s="66"/>
      <c r="DZ2533" s="63"/>
      <c r="EC2533" s="63"/>
      <c r="EF2533" s="63"/>
      <c r="EI2533" s="63"/>
      <c r="EL2533" s="63"/>
      <c r="EO2533" s="63"/>
    </row>
    <row r="2534" spans="1:146" ht="15.5" x14ac:dyDescent="0.35">
      <c r="A2534" s="56" t="s">
        <v>757</v>
      </c>
      <c r="B2534" s="63" t="e">
        <f t="shared" ref="B2534:AA2534" si="2545">+B1436</f>
        <v>#VALUE!</v>
      </c>
      <c r="C2534" s="63" t="e">
        <f t="shared" si="2545"/>
        <v>#VALUE!</v>
      </c>
      <c r="D2534" s="63" t="e">
        <f t="shared" si="2545"/>
        <v>#VALUE!</v>
      </c>
      <c r="E2534" s="63">
        <f t="shared" si="2545"/>
        <v>15.431977409021945</v>
      </c>
      <c r="F2534" s="63">
        <f t="shared" si="2545"/>
        <v>15.98228128409823</v>
      </c>
      <c r="G2534" s="63">
        <f t="shared" si="2545"/>
        <v>14.821871483754705</v>
      </c>
      <c r="H2534" s="63" t="e">
        <f t="shared" si="2545"/>
        <v>#VALUE!</v>
      </c>
      <c r="I2534" s="63" t="e">
        <f t="shared" si="2545"/>
        <v>#VALUE!</v>
      </c>
      <c r="J2534" s="63" t="e">
        <f t="shared" si="2545"/>
        <v>#VALUE!</v>
      </c>
      <c r="K2534" s="63" t="e">
        <f t="shared" si="2545"/>
        <v>#VALUE!</v>
      </c>
      <c r="L2534" s="63" t="e">
        <f t="shared" si="2545"/>
        <v>#VALUE!</v>
      </c>
      <c r="M2534" s="63" t="e">
        <f t="shared" si="2545"/>
        <v>#VALUE!</v>
      </c>
      <c r="N2534" s="63" t="e">
        <f t="shared" si="2545"/>
        <v>#VALUE!</v>
      </c>
      <c r="O2534" s="63" t="e">
        <f t="shared" si="2545"/>
        <v>#VALUE!</v>
      </c>
      <c r="P2534" s="63" t="e">
        <f t="shared" si="2545"/>
        <v>#VALUE!</v>
      </c>
      <c r="Q2534" s="63" t="e">
        <f t="shared" si="2545"/>
        <v>#VALUE!</v>
      </c>
      <c r="R2534" s="63" t="e">
        <f t="shared" si="2545"/>
        <v>#VALUE!</v>
      </c>
      <c r="S2534" s="63" t="e">
        <f t="shared" si="2545"/>
        <v>#VALUE!</v>
      </c>
      <c r="T2534" s="63" t="e">
        <f t="shared" si="2545"/>
        <v>#VALUE!</v>
      </c>
      <c r="U2534" s="63" t="e">
        <f t="shared" si="2545"/>
        <v>#VALUE!</v>
      </c>
      <c r="V2534" s="63" t="e">
        <f t="shared" si="2545"/>
        <v>#VALUE!</v>
      </c>
      <c r="W2534" s="63" t="e">
        <f t="shared" si="2545"/>
        <v>#VALUE!</v>
      </c>
      <c r="X2534" s="2" t="e">
        <f t="shared" si="2545"/>
        <v>#VALUE!</v>
      </c>
      <c r="Y2534" s="2" t="e">
        <f t="shared" si="2545"/>
        <v>#VALUE!</v>
      </c>
      <c r="Z2534" s="63" t="e">
        <f t="shared" si="2545"/>
        <v>#VALUE!</v>
      </c>
      <c r="AA2534" s="63" t="e">
        <f t="shared" si="2545"/>
        <v>#VALUE!</v>
      </c>
      <c r="AB2534" s="63">
        <v>26.372724557005533</v>
      </c>
      <c r="AC2534" s="63">
        <v>28.122604725110371</v>
      </c>
      <c r="AD2534" s="63">
        <v>27.191186597316989</v>
      </c>
      <c r="AE2534" s="63" t="e">
        <f>+AE1436</f>
        <v>#VALUE!</v>
      </c>
      <c r="AF2534" s="63">
        <v>27.255150236148801</v>
      </c>
      <c r="AG2534" s="63">
        <v>26.174150671645901</v>
      </c>
      <c r="AH2534" s="63">
        <v>25.337112791657869</v>
      </c>
      <c r="AI2534" s="63">
        <v>25.016773814897753</v>
      </c>
      <c r="AJ2534" s="2" t="e">
        <f>+AJ1436</f>
        <v>#VALUE!</v>
      </c>
      <c r="AK2534" s="2">
        <v>21.526196555554883</v>
      </c>
      <c r="AL2534" s="2">
        <v>21.079001791741987</v>
      </c>
      <c r="AM2534" s="2">
        <v>21.2073586129505</v>
      </c>
      <c r="AN2534" s="2">
        <v>21.243457403913958</v>
      </c>
      <c r="AO2534" s="2" t="e">
        <f>+AO1436</f>
        <v>#VALUE!</v>
      </c>
      <c r="AP2534" s="2">
        <v>21.16647042453058</v>
      </c>
      <c r="AQ2534" s="2">
        <v>20.507859602525173</v>
      </c>
      <c r="AR2534" s="2">
        <v>20.243357201823606</v>
      </c>
      <c r="AS2534" s="2" t="e">
        <f>+AS1436</f>
        <v>#VALUE!</v>
      </c>
      <c r="AT2534" s="2">
        <v>18.273897882712987</v>
      </c>
      <c r="AU2534" s="2">
        <v>16.543242982117167</v>
      </c>
      <c r="AV2534" s="2">
        <v>15.777753605780775</v>
      </c>
      <c r="AW2534" s="2">
        <v>15.702616919187667</v>
      </c>
      <c r="AX2534" s="2" t="e">
        <f>+AX1436</f>
        <v>#VALUE!</v>
      </c>
      <c r="AY2534" s="2"/>
      <c r="AZ2534" s="2">
        <v>16.44026640168105</v>
      </c>
      <c r="BA2534" s="2">
        <v>16.112106651065407</v>
      </c>
      <c r="BB2534" s="2">
        <v>17.650554626849868</v>
      </c>
      <c r="BC2534" s="2">
        <v>17.096450740978501</v>
      </c>
      <c r="BD2534" s="2">
        <v>17.797061860989068</v>
      </c>
      <c r="BE2534" s="2">
        <v>16.910835016651507</v>
      </c>
      <c r="BF2534" s="2" t="e">
        <f>+BF1436</f>
        <v>#VALUE!</v>
      </c>
      <c r="BG2534" s="2">
        <v>18.819589796902704</v>
      </c>
      <c r="BH2534" s="2">
        <v>18.275001617604005</v>
      </c>
      <c r="BI2534" s="2">
        <v>17.307867918094377</v>
      </c>
      <c r="BJ2534" s="2">
        <v>17.06203601627308</v>
      </c>
      <c r="BK2534" s="2">
        <v>16.863753244477241</v>
      </c>
      <c r="BL2534" s="2">
        <v>16.074952201758833</v>
      </c>
      <c r="BM2534" s="2">
        <v>17.337137705624176</v>
      </c>
      <c r="BN2534" s="2">
        <v>16.532740263886105</v>
      </c>
      <c r="BO2534" s="2" t="e">
        <f>+BO1436</f>
        <v>#VALUE!</v>
      </c>
      <c r="BP2534" s="2">
        <v>18.756358343722717</v>
      </c>
      <c r="BQ2534" s="2">
        <v>17.530299116922301</v>
      </c>
      <c r="BR2534" s="2">
        <v>14.12435766327005</v>
      </c>
      <c r="BS2534" s="2">
        <v>12.45737779514414</v>
      </c>
      <c r="BT2534" s="2">
        <v>14.472348321822526</v>
      </c>
      <c r="BU2534" s="2">
        <v>13.849262599062856</v>
      </c>
      <c r="BV2534" s="2">
        <v>12.047826139122055</v>
      </c>
      <c r="BW2534" s="2">
        <v>15.469862000239159</v>
      </c>
      <c r="BX2534" s="2">
        <v>15.30978290998039</v>
      </c>
      <c r="BY2534" s="2">
        <v>14.607773955967419</v>
      </c>
      <c r="BZ2534" s="63">
        <v>15.28842721358704</v>
      </c>
      <c r="CA2534" s="2" t="e">
        <f>+CA1436</f>
        <v>#VALUE!</v>
      </c>
      <c r="CB2534" s="2">
        <v>16.981181582944561</v>
      </c>
      <c r="CC2534" s="2">
        <v>17.031183429264477</v>
      </c>
      <c r="CD2534" s="2">
        <v>15.469117756013837</v>
      </c>
      <c r="CE2534" s="2">
        <v>15.531026943670307</v>
      </c>
      <c r="CF2534" s="2">
        <v>15.444510514596059</v>
      </c>
      <c r="CG2534" s="2">
        <v>14.041782133059067</v>
      </c>
      <c r="CH2534" s="2">
        <v>15.671572497355561</v>
      </c>
      <c r="CI2534" s="2">
        <v>15.289751575623887</v>
      </c>
      <c r="CJ2534" s="63">
        <v>15.278934846672415</v>
      </c>
      <c r="CK2534" s="63">
        <v>15.119557146678853</v>
      </c>
      <c r="CL2534" s="2" t="e">
        <f>+CL1436</f>
        <v>#VALUE!</v>
      </c>
      <c r="CM2534" s="2">
        <v>16.040402719455603</v>
      </c>
      <c r="CN2534" s="2">
        <v>16.352229344253587</v>
      </c>
      <c r="CO2534" s="2">
        <v>16.358746170061963</v>
      </c>
      <c r="CP2534" s="2">
        <v>17.287076952112237</v>
      </c>
      <c r="CQ2534" s="2">
        <v>16.323054698557865</v>
      </c>
      <c r="CR2534" s="2">
        <v>15.378267345354333</v>
      </c>
      <c r="CS2534" s="2">
        <v>18.301032808301116</v>
      </c>
      <c r="CT2534" s="2">
        <v>17.075042749527181</v>
      </c>
      <c r="CU2534" s="2">
        <v>16.685007842398779</v>
      </c>
      <c r="CV2534" s="2">
        <v>16.781265241670486</v>
      </c>
      <c r="CW2534" s="2">
        <v>16.436485437168166</v>
      </c>
      <c r="CX2534" s="2">
        <v>16.709755790541401</v>
      </c>
      <c r="CY2534" s="2">
        <v>16.513977515884637</v>
      </c>
      <c r="CZ2534" s="2">
        <v>16.316713595173304</v>
      </c>
      <c r="DA2534" s="2" t="e">
        <f t="shared" ref="DA2534" si="2546">+DA1436</f>
        <v>#VALUE!</v>
      </c>
      <c r="DB2534" s="63">
        <v>18.917933154901856</v>
      </c>
      <c r="DC2534" s="63">
        <v>18.46685575232544</v>
      </c>
      <c r="DD2534" s="63">
        <v>17.990350498121057</v>
      </c>
      <c r="DE2534" s="63">
        <v>18.458331732661762</v>
      </c>
      <c r="DF2534" s="63">
        <v>18.019662180856102</v>
      </c>
      <c r="DG2534" s="63">
        <v>17.374178790086841</v>
      </c>
      <c r="DH2534" s="63">
        <v>19.964606863900226</v>
      </c>
      <c r="DI2534" s="63">
        <v>19.670774517596492</v>
      </c>
      <c r="DJ2534" s="63">
        <v>19.158834220032837</v>
      </c>
      <c r="DK2534" s="63">
        <v>19.788419212984831</v>
      </c>
      <c r="DL2534" s="63">
        <v>19.581782176692165</v>
      </c>
      <c r="DM2534" s="63">
        <v>19.141980290704968</v>
      </c>
      <c r="DN2534" s="6" t="e">
        <f t="shared" ref="DN2534" si="2547">+DN1436</f>
        <v>#VALUE!</v>
      </c>
      <c r="DO2534" s="63">
        <v>19.141980290704968</v>
      </c>
      <c r="DP2534" s="63">
        <v>20.023461671211308</v>
      </c>
      <c r="DQ2534" s="63">
        <v>19.702544451593955</v>
      </c>
      <c r="DR2534" s="63">
        <v>19.126026400577025</v>
      </c>
      <c r="DS2534" s="63">
        <v>20.472922006045586</v>
      </c>
      <c r="DT2534" s="63">
        <v>20.088406820351331</v>
      </c>
      <c r="DU2534" s="63">
        <v>19.405537226887198</v>
      </c>
      <c r="DV2534" s="64" t="e">
        <f>+DV1436</f>
        <v>#VALUE!</v>
      </c>
      <c r="DW2534" s="65" t="e">
        <f>+DW1436</f>
        <v>#VALUE!</v>
      </c>
      <c r="DX2534" s="66" t="e">
        <f>+DX1436</f>
        <v>#VALUE!</v>
      </c>
      <c r="DZ2534" s="63" t="e">
        <f>+DZ1436</f>
        <v>#VALUE!</v>
      </c>
      <c r="EC2534" s="63" t="e">
        <f>+EC1436</f>
        <v>#VALUE!</v>
      </c>
      <c r="EF2534" s="63" t="e">
        <f>+EF1436</f>
        <v>#VALUE!</v>
      </c>
      <c r="EI2534" s="63" t="e">
        <f>+EI1436</f>
        <v>#VALUE!</v>
      </c>
      <c r="EL2534" s="63" t="e">
        <f>+EL1436</f>
        <v>#VALUE!</v>
      </c>
      <c r="EO2534" s="63" t="e">
        <f>+EO1436</f>
        <v>#VALUE!</v>
      </c>
    </row>
    <row r="2535" spans="1:146" ht="15.5" x14ac:dyDescent="0.35">
      <c r="A2535" s="56" t="s">
        <v>797</v>
      </c>
      <c r="B2535" s="63"/>
      <c r="C2535" s="63"/>
      <c r="D2535" s="63"/>
      <c r="E2535" s="63"/>
      <c r="F2535" s="63"/>
      <c r="G2535" s="63"/>
      <c r="H2535" s="63">
        <f t="shared" ref="H2535:AA2535" si="2548">+H1333*100/H2629</f>
        <v>4.008740353348923</v>
      </c>
      <c r="I2535" s="63">
        <f t="shared" si="2548"/>
        <v>5.6628614292848489</v>
      </c>
      <c r="J2535" s="63">
        <f t="shared" si="2548"/>
        <v>6.4558271311343676</v>
      </c>
      <c r="K2535" s="63">
        <f t="shared" si="2548"/>
        <v>7.0269073852623283</v>
      </c>
      <c r="L2535" s="63">
        <f t="shared" si="2548"/>
        <v>9.0921858125505608</v>
      </c>
      <c r="M2535" s="63">
        <f t="shared" si="2548"/>
        <v>6.7119309754396941</v>
      </c>
      <c r="N2535" s="63">
        <f t="shared" si="2548"/>
        <v>6.6816676363418503</v>
      </c>
      <c r="O2535" s="63">
        <f t="shared" si="2548"/>
        <v>10.783207932569404</v>
      </c>
      <c r="P2535" s="63">
        <f t="shared" si="2548"/>
        <v>9.9514164947953159</v>
      </c>
      <c r="Q2535" s="63">
        <f t="shared" si="2548"/>
        <v>8.9640885001165831</v>
      </c>
      <c r="R2535" s="63">
        <f t="shared" si="2548"/>
        <v>8.6874551587937674</v>
      </c>
      <c r="S2535" s="63">
        <f t="shared" si="2548"/>
        <v>10.028976811858612</v>
      </c>
      <c r="T2535" s="63">
        <f t="shared" si="2548"/>
        <v>14.455340209759873</v>
      </c>
      <c r="U2535" s="63">
        <f t="shared" si="2548"/>
        <v>18.620079698803625</v>
      </c>
      <c r="V2535" s="63">
        <f t="shared" si="2548"/>
        <v>17.408380661070176</v>
      </c>
      <c r="W2535" s="63">
        <f t="shared" si="2548"/>
        <v>21.107301747003774</v>
      </c>
      <c r="X2535" s="2">
        <f t="shared" si="2548"/>
        <v>13.731646371265718</v>
      </c>
      <c r="Y2535" s="2">
        <f t="shared" si="2548"/>
        <v>15.193111362718096</v>
      </c>
      <c r="Z2535" s="63">
        <f t="shared" si="2548"/>
        <v>16.978700253245705</v>
      </c>
      <c r="AA2535" s="63">
        <f t="shared" si="2548"/>
        <v>16.190499863873924</v>
      </c>
      <c r="AB2535" s="63">
        <v>16.267509410876851</v>
      </c>
      <c r="AC2535" s="63">
        <v>17.671567944273434</v>
      </c>
      <c r="AD2535" s="63">
        <v>17.042481751880601</v>
      </c>
      <c r="AE2535" s="63">
        <f>+AE1333*100/AE2629</f>
        <v>14.578037561810218</v>
      </c>
      <c r="AF2535" s="63">
        <v>16.855793916573578</v>
      </c>
      <c r="AG2535" s="63">
        <v>15.222792735197393</v>
      </c>
      <c r="AH2535" s="63">
        <v>14.886087730840497</v>
      </c>
      <c r="AI2535" s="63">
        <v>14.306428343177281</v>
      </c>
      <c r="AJ2535" s="2">
        <f>+AJ1333*100/AJ2629</f>
        <v>13.052583185860243</v>
      </c>
      <c r="AK2535" s="2">
        <v>8.9350856631227504</v>
      </c>
      <c r="AL2535" s="2">
        <v>9.3844248327670083</v>
      </c>
      <c r="AM2535" s="2">
        <v>9.2800733023175166</v>
      </c>
      <c r="AN2535" s="2">
        <v>9.2838503249262097</v>
      </c>
      <c r="AO2535" s="2">
        <f>+AO1333*100/AO2629</f>
        <v>7.8412614800499059</v>
      </c>
      <c r="AP2535" s="2">
        <v>6.5019997110088701</v>
      </c>
      <c r="AQ2535" s="2">
        <v>5.5065505500528698</v>
      </c>
      <c r="AR2535" s="2">
        <v>6.52164740188271</v>
      </c>
      <c r="AS2535" s="2">
        <f>+AS1333*100/AS2629</f>
        <v>5.4534057680635861</v>
      </c>
      <c r="AT2535" s="2">
        <v>6.1858547877077124</v>
      </c>
      <c r="AU2535" s="2">
        <v>5.2284370927326913</v>
      </c>
      <c r="AV2535" s="2">
        <v>5.2787013383805386</v>
      </c>
      <c r="AW2535" s="2">
        <v>5.111766063379501</v>
      </c>
      <c r="AX2535" s="2">
        <f>+AX1333*100/AX2629</f>
        <v>5.7193181444160368</v>
      </c>
      <c r="AY2535" s="2"/>
      <c r="AZ2535" s="2">
        <v>5.2994414948150483</v>
      </c>
      <c r="BA2535" s="2">
        <v>4.5030907988035622</v>
      </c>
      <c r="BB2535" s="2">
        <v>6.9797815010984792</v>
      </c>
      <c r="BC2535" s="2">
        <v>6.3367461609368139</v>
      </c>
      <c r="BD2535" s="2">
        <v>7.7684520494302038</v>
      </c>
      <c r="BE2535" s="2">
        <v>7.111442691268886</v>
      </c>
      <c r="BF2535" s="2">
        <f>+BF1333*100/BF2629</f>
        <v>7.3759282655459755</v>
      </c>
      <c r="BG2535" s="2">
        <v>6.8466166130633006</v>
      </c>
      <c r="BH2535" s="2">
        <v>5.7844738293308779</v>
      </c>
      <c r="BI2535" s="2">
        <v>6.4055896259708316</v>
      </c>
      <c r="BJ2535" s="2">
        <v>5.5824669794122936</v>
      </c>
      <c r="BK2535" s="2">
        <v>6.8992034449570054</v>
      </c>
      <c r="BL2535" s="2">
        <v>5.9048344633656376</v>
      </c>
      <c r="BM2535" s="2">
        <v>7.0166463099386265</v>
      </c>
      <c r="BN2535" s="2">
        <v>6.0166373376587687</v>
      </c>
      <c r="BO2535" s="2">
        <f>+BO1333*100/BO2629</f>
        <v>7.2313534164568942</v>
      </c>
      <c r="BP2535" s="2">
        <v>6.9529556883408725</v>
      </c>
      <c r="BQ2535" s="2">
        <v>6.2687490790460902</v>
      </c>
      <c r="BR2535" s="2">
        <v>3.5306768749609505</v>
      </c>
      <c r="BS2535" s="2">
        <v>1.3007747657836708</v>
      </c>
      <c r="BT2535" s="2">
        <v>4.3250738704466292</v>
      </c>
      <c r="BU2535" s="2">
        <v>3.3435313108345603</v>
      </c>
      <c r="BV2535" s="2">
        <v>1.5953368416450582</v>
      </c>
      <c r="BW2535" s="2">
        <v>5.3262112706544071</v>
      </c>
      <c r="BX2535" s="2">
        <v>4.9338650408967357</v>
      </c>
      <c r="BY2535" s="2">
        <v>4.358171312726757</v>
      </c>
      <c r="BZ2535" s="63">
        <v>4.9581825447595218</v>
      </c>
      <c r="CA2535" s="2">
        <f>+CA1333*100/CA2629</f>
        <v>5.2847934552156541</v>
      </c>
      <c r="CB2535" s="2">
        <v>5.9342913605081096</v>
      </c>
      <c r="CC2535" s="2">
        <v>5.9915457015115665</v>
      </c>
      <c r="CD2535" s="2">
        <v>4.8607972243582829</v>
      </c>
      <c r="CE2535" s="2">
        <v>5.2497808987904078</v>
      </c>
      <c r="CF2535" s="2">
        <v>5.2908244536559854</v>
      </c>
      <c r="CG2535" s="2">
        <v>4.1628889026994038</v>
      </c>
      <c r="CH2535" s="2">
        <v>5.6702127215994089</v>
      </c>
      <c r="CI2535" s="2">
        <v>5.4295512395102401</v>
      </c>
      <c r="CJ2535" s="63">
        <v>5.2297407714247504</v>
      </c>
      <c r="CK2535" s="63">
        <v>4.9834846498054377</v>
      </c>
      <c r="CL2535" s="2">
        <f>+CL1333*100/CL2629</f>
        <v>6.0553145023150714</v>
      </c>
      <c r="CM2535" s="2">
        <v>4.7874657947706982</v>
      </c>
      <c r="CN2535" s="2">
        <v>6.282805750140068</v>
      </c>
      <c r="CO2535" s="2">
        <v>6.250343877966043</v>
      </c>
      <c r="CP2535" s="2">
        <v>7.5969866667995261</v>
      </c>
      <c r="CQ2535" s="2">
        <v>6.3041110491933265</v>
      </c>
      <c r="CR2535" s="2">
        <v>5.0631974182495725</v>
      </c>
      <c r="CS2535" s="2">
        <v>9.0337921076425811</v>
      </c>
      <c r="CT2535" s="2">
        <v>7.7676820625964105</v>
      </c>
      <c r="CU2535" s="2">
        <v>6.8487337494216129</v>
      </c>
      <c r="CV2535" s="2">
        <v>7.5058857317429419</v>
      </c>
      <c r="CW2535" s="2">
        <v>6.9820173751619574</v>
      </c>
      <c r="CX2535" s="2">
        <v>7.3521629722611639</v>
      </c>
      <c r="CY2535" s="2">
        <v>7.0986146834547252</v>
      </c>
      <c r="CZ2535" s="2">
        <v>6.9982322590679251</v>
      </c>
      <c r="DA2535" s="2">
        <f t="shared" ref="DA2535" si="2549">+DA1333*100/DA2629</f>
        <v>10.848414275996292</v>
      </c>
      <c r="DB2535" s="63">
        <v>8.5709991141583171</v>
      </c>
      <c r="DC2535" s="63">
        <v>7.8962684702878398</v>
      </c>
      <c r="DD2535" s="63">
        <v>7.1554240348687808</v>
      </c>
      <c r="DE2535" s="63">
        <v>8.1224033420297292</v>
      </c>
      <c r="DF2535" s="63">
        <v>7.4681154712316102</v>
      </c>
      <c r="DG2535" s="63">
        <v>6.7170264533362598</v>
      </c>
      <c r="DH2535" s="63">
        <v>8.7704503056475573</v>
      </c>
      <c r="DI2535" s="63">
        <v>8.2788406980120968</v>
      </c>
      <c r="DJ2535" s="63">
        <v>7.7562351957147415</v>
      </c>
      <c r="DK2535" s="63">
        <v>8.6174947173960952</v>
      </c>
      <c r="DL2535" s="63">
        <v>8.196402147388687</v>
      </c>
      <c r="DM2535" s="63">
        <v>7.7262655252978814</v>
      </c>
      <c r="DN2535" s="6">
        <f t="shared" ref="DN2535" si="2550">+DN1333*100/DN2629</f>
        <v>8.8431312601038332</v>
      </c>
      <c r="DO2535" s="63">
        <v>7.7262655252978814</v>
      </c>
      <c r="DP2535" s="63">
        <v>8.0349762350645531</v>
      </c>
      <c r="DQ2535" s="63">
        <v>7.4636479420567783</v>
      </c>
      <c r="DR2535" s="63">
        <v>6.4718491014259261</v>
      </c>
      <c r="DS2535" s="63">
        <v>8.6779979337133231</v>
      </c>
      <c r="DT2535" s="63">
        <v>8.1756108241662275</v>
      </c>
      <c r="DU2535" s="63">
        <v>7.8963147385970034</v>
      </c>
      <c r="DV2535" s="64">
        <f>+DV1333*100/DV2629</f>
        <v>8.027114400077954</v>
      </c>
      <c r="DW2535" s="65">
        <f>+DW1333*100/DW2629</f>
        <v>7.783679230369831</v>
      </c>
      <c r="DX2535" s="66">
        <f>+DX1333*100/DX2629</f>
        <v>7.5827823345609655</v>
      </c>
      <c r="DZ2535" s="63">
        <f>+DZ1333*100/DZ2629</f>
        <v>7.157157485961668</v>
      </c>
      <c r="EC2535" s="63">
        <f>+EC1333*100/EC2629</f>
        <v>6.5789224464674279</v>
      </c>
      <c r="EF2535" s="63">
        <f>+EF1333*100/EF2629</f>
        <v>5.9528944298649522</v>
      </c>
      <c r="EI2535" s="63">
        <f>+EI1333*100/EI2629</f>
        <v>5.7810093018443336</v>
      </c>
      <c r="EL2535" s="63">
        <f>+EL1333*100/EL2629</f>
        <v>5.5313306256361594</v>
      </c>
      <c r="EO2535" s="63">
        <f>+EO1333*100/EO2629</f>
        <v>5.2013141604530224</v>
      </c>
    </row>
    <row r="2536" spans="1:146" ht="15.5" x14ac:dyDescent="0.35">
      <c r="A2536" s="56" t="s">
        <v>798</v>
      </c>
      <c r="B2536" s="63"/>
      <c r="C2536" s="63"/>
      <c r="D2536" s="63"/>
      <c r="E2536" s="63"/>
      <c r="F2536" s="63"/>
      <c r="G2536" s="63"/>
      <c r="H2536" s="63" t="e">
        <f t="shared" ref="H2536:AA2536" si="2551">+H1340*100/H2629</f>
        <v>#VALUE!</v>
      </c>
      <c r="I2536" s="63" t="e">
        <f t="shared" si="2551"/>
        <v>#VALUE!</v>
      </c>
      <c r="J2536" s="63" t="e">
        <f t="shared" si="2551"/>
        <v>#VALUE!</v>
      </c>
      <c r="K2536" s="63" t="e">
        <f t="shared" si="2551"/>
        <v>#VALUE!</v>
      </c>
      <c r="L2536" s="63" t="e">
        <f t="shared" si="2551"/>
        <v>#VALUE!</v>
      </c>
      <c r="M2536" s="63" t="e">
        <f t="shared" si="2551"/>
        <v>#VALUE!</v>
      </c>
      <c r="N2536" s="63" t="e">
        <f t="shared" si="2551"/>
        <v>#VALUE!</v>
      </c>
      <c r="O2536" s="63" t="e">
        <f t="shared" si="2551"/>
        <v>#VALUE!</v>
      </c>
      <c r="P2536" s="63" t="e">
        <f t="shared" si="2551"/>
        <v>#VALUE!</v>
      </c>
      <c r="Q2536" s="63" t="e">
        <f t="shared" si="2551"/>
        <v>#VALUE!</v>
      </c>
      <c r="R2536" s="63" t="e">
        <f t="shared" si="2551"/>
        <v>#VALUE!</v>
      </c>
      <c r="S2536" s="63" t="e">
        <f t="shared" si="2551"/>
        <v>#VALUE!</v>
      </c>
      <c r="T2536" s="63" t="e">
        <f t="shared" si="2551"/>
        <v>#VALUE!</v>
      </c>
      <c r="U2536" s="63" t="e">
        <f t="shared" si="2551"/>
        <v>#VALUE!</v>
      </c>
      <c r="V2536" s="63" t="e">
        <f t="shared" si="2551"/>
        <v>#VALUE!</v>
      </c>
      <c r="W2536" s="63" t="e">
        <f t="shared" si="2551"/>
        <v>#VALUE!</v>
      </c>
      <c r="X2536" s="2" t="e">
        <f t="shared" si="2551"/>
        <v>#VALUE!</v>
      </c>
      <c r="Y2536" s="2" t="e">
        <f t="shared" si="2551"/>
        <v>#VALUE!</v>
      </c>
      <c r="Z2536" s="63" t="e">
        <f t="shared" si="2551"/>
        <v>#VALUE!</v>
      </c>
      <c r="AA2536" s="63" t="e">
        <f t="shared" si="2551"/>
        <v>#VALUE!</v>
      </c>
      <c r="AB2536" s="63">
        <v>10.1052151501287</v>
      </c>
      <c r="AC2536" s="63">
        <v>10.451036780836928</v>
      </c>
      <c r="AD2536" s="63">
        <v>10.14870484543639</v>
      </c>
      <c r="AE2536" s="63" t="e">
        <f>+AE1340*100/AE2629</f>
        <v>#VALUE!</v>
      </c>
      <c r="AF2536" s="63">
        <v>10.399352319575247</v>
      </c>
      <c r="AG2536" s="63">
        <v>10.95135393644849</v>
      </c>
      <c r="AH2536" s="63">
        <v>10.451025060817368</v>
      </c>
      <c r="AI2536" s="63">
        <v>10.710345471720467</v>
      </c>
      <c r="AJ2536" s="2" t="e">
        <f>+AJ1340*100/AJ2629</f>
        <v>#VALUE!</v>
      </c>
      <c r="AK2536" s="2">
        <v>12.591510892432124</v>
      </c>
      <c r="AL2536" s="2">
        <v>11.694576958974976</v>
      </c>
      <c r="AM2536" s="2">
        <v>11.927285310628983</v>
      </c>
      <c r="AN2536" s="2">
        <v>11.959607078987752</v>
      </c>
      <c r="AO2536" s="2" t="e">
        <f>+AO1340*100/AO2629</f>
        <v>#VALUE!</v>
      </c>
      <c r="AP2536" s="2">
        <v>14.704470713521712</v>
      </c>
      <c r="AQ2536" s="2">
        <v>15.041309056472299</v>
      </c>
      <c r="AR2536" s="2">
        <v>13.721705799940896</v>
      </c>
      <c r="AS2536" s="2" t="e">
        <f>+AS1340*100/AS2629</f>
        <v>#VALUE!</v>
      </c>
      <c r="AT2536" s="2">
        <v>12.088043095005272</v>
      </c>
      <c r="AU2536" s="2">
        <v>11.314805889384475</v>
      </c>
      <c r="AV2536" s="2">
        <v>10.499052267400234</v>
      </c>
      <c r="AW2536" s="2">
        <v>10.590850855808167</v>
      </c>
      <c r="AX2536" s="2" t="e">
        <f>+AX1340*100/AX2629</f>
        <v>#VALUE!</v>
      </c>
      <c r="AY2536" s="2"/>
      <c r="AZ2536" s="2">
        <v>11.140824906866001</v>
      </c>
      <c r="BA2536" s="2">
        <v>11.609015852261843</v>
      </c>
      <c r="BB2536" s="2">
        <v>10.670773125751388</v>
      </c>
      <c r="BC2536" s="2">
        <v>10.75970458004169</v>
      </c>
      <c r="BD2536" s="2">
        <v>10.028609811558866</v>
      </c>
      <c r="BE2536" s="2">
        <v>9.7993923253826249</v>
      </c>
      <c r="BF2536" s="2" t="e">
        <f>+BF1340*100/BF2629</f>
        <v>#VALUE!</v>
      </c>
      <c r="BG2536" s="2">
        <v>11.972973183839404</v>
      </c>
      <c r="BH2536" s="2">
        <v>12.490527788273129</v>
      </c>
      <c r="BI2536" s="2">
        <v>10.902278292123546</v>
      </c>
      <c r="BJ2536" s="2">
        <v>11.479569036860788</v>
      </c>
      <c r="BK2536" s="2">
        <v>9.9645497995202366</v>
      </c>
      <c r="BL2536" s="2">
        <v>10.170117738393198</v>
      </c>
      <c r="BM2536" s="2">
        <v>10.320491395685551</v>
      </c>
      <c r="BN2536" s="2">
        <v>10.516102926227338</v>
      </c>
      <c r="BO2536" s="2" t="e">
        <f>+BO1340*100/BO2629</f>
        <v>#VALUE!</v>
      </c>
      <c r="BP2536" s="2">
        <v>11.803402655381845</v>
      </c>
      <c r="BQ2536" s="2">
        <v>11.261550037876212</v>
      </c>
      <c r="BR2536" s="2">
        <v>10.593680788309095</v>
      </c>
      <c r="BS2536" s="2">
        <v>11.156603029360468</v>
      </c>
      <c r="BT2536" s="2">
        <v>10.147274451375896</v>
      </c>
      <c r="BU2536" s="2">
        <v>10.505731288228295</v>
      </c>
      <c r="BV2536" s="2">
        <v>10.452489297476998</v>
      </c>
      <c r="BW2536" s="2">
        <v>10.143650729584753</v>
      </c>
      <c r="BX2536" s="2">
        <v>10.375917869083652</v>
      </c>
      <c r="BY2536" s="2">
        <v>10.24960264324066</v>
      </c>
      <c r="BZ2536" s="63">
        <v>10.330244668827516</v>
      </c>
      <c r="CA2536" s="2" t="e">
        <f>+CA1340*100/CA2629</f>
        <v>#VALUE!</v>
      </c>
      <c r="CB2536" s="2">
        <v>11.046890222436454</v>
      </c>
      <c r="CC2536" s="2">
        <v>11.039637727752911</v>
      </c>
      <c r="CD2536" s="2">
        <v>10.608320531655556</v>
      </c>
      <c r="CE2536" s="2">
        <v>10.281246044879902</v>
      </c>
      <c r="CF2536" s="2">
        <v>10.153686060940073</v>
      </c>
      <c r="CG2536" s="2">
        <v>9.8788932303596653</v>
      </c>
      <c r="CH2536" s="2">
        <v>10.00135977575615</v>
      </c>
      <c r="CI2536" s="2">
        <v>9.8602003361136497</v>
      </c>
      <c r="CJ2536" s="63">
        <v>10.049194075247661</v>
      </c>
      <c r="CK2536" s="63">
        <v>10.136072496873416</v>
      </c>
      <c r="CL2536" s="2" t="e">
        <f>+CL1340*100/CL2629</f>
        <v>#VALUE!</v>
      </c>
      <c r="CM2536" s="2">
        <v>11.252936924684903</v>
      </c>
      <c r="CN2536" s="2">
        <v>10.069423594113522</v>
      </c>
      <c r="CO2536" s="2">
        <v>10.108402292095917</v>
      </c>
      <c r="CP2536" s="2">
        <v>9.6900902853127153</v>
      </c>
      <c r="CQ2536" s="2">
        <v>10.018943649364536</v>
      </c>
      <c r="CR2536" s="2">
        <v>10.315069927104762</v>
      </c>
      <c r="CS2536" s="2">
        <v>9.2672407006585402</v>
      </c>
      <c r="CT2536" s="2">
        <v>9.3073606869307728</v>
      </c>
      <c r="CU2536" s="2">
        <v>9.8362740929771633</v>
      </c>
      <c r="CV2536" s="2">
        <v>9.2753795099275411</v>
      </c>
      <c r="CW2536" s="2">
        <v>9.4544680620062085</v>
      </c>
      <c r="CX2536" s="2">
        <v>9.3575928182802404</v>
      </c>
      <c r="CY2536" s="2">
        <v>9.4153628324299117</v>
      </c>
      <c r="CZ2536" s="2">
        <v>9.3184813361053855</v>
      </c>
      <c r="DA2536" s="2" t="e">
        <f t="shared" ref="DA2536" si="2552">+DA1340*100/DA2629</f>
        <v>#VALUE!</v>
      </c>
      <c r="DB2536" s="63">
        <v>10.346934040743536</v>
      </c>
      <c r="DC2536" s="63">
        <v>10.5705872820376</v>
      </c>
      <c r="DD2536" s="63">
        <v>10.834926463252273</v>
      </c>
      <c r="DE2536" s="63">
        <v>10.335928390632031</v>
      </c>
      <c r="DF2536" s="63">
        <v>10.551546709624489</v>
      </c>
      <c r="DG2536" s="63">
        <v>10.657152336750578</v>
      </c>
      <c r="DH2536" s="63">
        <v>11.194156558252663</v>
      </c>
      <c r="DI2536" s="63">
        <v>11.391933819584395</v>
      </c>
      <c r="DJ2536" s="63">
        <v>11.402599024318093</v>
      </c>
      <c r="DK2536" s="63">
        <v>11.170924495588734</v>
      </c>
      <c r="DL2536" s="63">
        <v>11.385380029303478</v>
      </c>
      <c r="DM2536" s="63">
        <v>11.41571476540709</v>
      </c>
      <c r="DN2536" s="6" t="e">
        <f t="shared" ref="DN2536" si="2553">+DN1340*100/DN2629</f>
        <v>#VALUE!</v>
      </c>
      <c r="DO2536" s="63">
        <v>11.41571476540709</v>
      </c>
      <c r="DP2536" s="63">
        <v>11.988485436146755</v>
      </c>
      <c r="DQ2536" s="63">
        <v>12.238896509537177</v>
      </c>
      <c r="DR2536" s="63">
        <v>12.654177299151101</v>
      </c>
      <c r="DS2536" s="63">
        <v>11.794924072332261</v>
      </c>
      <c r="DT2536" s="63">
        <v>11.912795996185105</v>
      </c>
      <c r="DU2536" s="63">
        <v>11.509222488290195</v>
      </c>
      <c r="DV2536" s="64" t="e">
        <f>+DV1340*100/DV2629</f>
        <v>#VALUE!</v>
      </c>
      <c r="DW2536" s="65" t="e">
        <f>+DW1340*100/DW2629</f>
        <v>#VALUE!</v>
      </c>
      <c r="DX2536" s="66" t="e">
        <f>+DX1340*100/DX2629</f>
        <v>#VALUE!</v>
      </c>
      <c r="DZ2536" s="63" t="e">
        <f>+DZ1340*100/DZ2629</f>
        <v>#VALUE!</v>
      </c>
      <c r="EC2536" s="63" t="e">
        <f>+EC1340*100/EC2629</f>
        <v>#VALUE!</v>
      </c>
      <c r="EF2536" s="63" t="e">
        <f>+EF1340*100/EF2629</f>
        <v>#VALUE!</v>
      </c>
      <c r="EI2536" s="63" t="e">
        <f>+EI1340*100/EI2629</f>
        <v>#VALUE!</v>
      </c>
      <c r="EL2536" s="63" t="e">
        <f>+EL1340*100/EL2629</f>
        <v>#VALUE!</v>
      </c>
      <c r="EO2536" s="63" t="e">
        <f>+EO1340*100/EO2629</f>
        <v>#VALUE!</v>
      </c>
    </row>
    <row r="2537" spans="1:146" ht="15.5" x14ac:dyDescent="0.35">
      <c r="A2537" s="56" t="s">
        <v>799</v>
      </c>
      <c r="B2537" s="63">
        <f t="shared" ref="B2537:AA2537" si="2554">+B1606</f>
        <v>24.521636228207402</v>
      </c>
      <c r="C2537" s="63">
        <f t="shared" si="2554"/>
        <v>20.617602848424365</v>
      </c>
      <c r="D2537" s="63">
        <f t="shared" si="2554"/>
        <v>20.458213452187383</v>
      </c>
      <c r="E2537" s="63">
        <f t="shared" si="2554"/>
        <v>22.93533333915537</v>
      </c>
      <c r="F2537" s="63">
        <f t="shared" si="2554"/>
        <v>23.178594018880823</v>
      </c>
      <c r="G2537" s="63">
        <f t="shared" si="2554"/>
        <v>22.057609685482134</v>
      </c>
      <c r="H2537" s="63">
        <f t="shared" si="2554"/>
        <v>21.082527481606729</v>
      </c>
      <c r="I2537" s="63">
        <f t="shared" si="2554"/>
        <v>19.164656276153398</v>
      </c>
      <c r="J2537" s="63">
        <f t="shared" si="2554"/>
        <v>18.246170812161335</v>
      </c>
      <c r="K2537" s="63">
        <f t="shared" si="2554"/>
        <v>17.338054073455435</v>
      </c>
      <c r="L2537" s="63">
        <f t="shared" si="2554"/>
        <v>20.315421512503036</v>
      </c>
      <c r="M2537" s="63">
        <f t="shared" si="2554"/>
        <v>22.945270206724544</v>
      </c>
      <c r="N2537" s="63">
        <f t="shared" si="2554"/>
        <v>18.057197186316703</v>
      </c>
      <c r="O2537" s="63">
        <f t="shared" si="2554"/>
        <v>16.629522739980228</v>
      </c>
      <c r="P2537" s="63">
        <f t="shared" si="2554"/>
        <v>18.177530224726489</v>
      </c>
      <c r="Q2537" s="63">
        <f t="shared" si="2554"/>
        <v>17.640843110149511</v>
      </c>
      <c r="R2537" s="63">
        <f t="shared" si="2554"/>
        <v>15.779886632905388</v>
      </c>
      <c r="S2537" s="63">
        <f t="shared" si="2554"/>
        <v>15.958464680528207</v>
      </c>
      <c r="T2537" s="63">
        <f t="shared" si="2554"/>
        <v>15.215402289744075</v>
      </c>
      <c r="U2537" s="63">
        <f t="shared" si="2554"/>
        <v>17.578527945905336</v>
      </c>
      <c r="V2537" s="63">
        <f t="shared" si="2554"/>
        <v>18.855985145892429</v>
      </c>
      <c r="W2537" s="63">
        <f t="shared" si="2554"/>
        <v>18.859478716700622</v>
      </c>
      <c r="X2537" s="2">
        <f t="shared" si="2554"/>
        <v>24.235972965909731</v>
      </c>
      <c r="Y2537" s="2">
        <f t="shared" si="2554"/>
        <v>22.408490817468927</v>
      </c>
      <c r="Z2537" s="63">
        <f t="shared" si="2554"/>
        <v>23.178057756719891</v>
      </c>
      <c r="AA2537" s="63">
        <f t="shared" si="2554"/>
        <v>25.788941791199552</v>
      </c>
      <c r="AB2537" s="63">
        <v>26.598713436629467</v>
      </c>
      <c r="AC2537" s="63">
        <v>26.12643506341</v>
      </c>
      <c r="AD2537" s="63">
        <v>26.109969098667921</v>
      </c>
      <c r="AE2537" s="63">
        <f>+AE1606</f>
        <v>25.705670155262084</v>
      </c>
      <c r="AF2537" s="63">
        <v>27.393670026169765</v>
      </c>
      <c r="AG2537" s="63">
        <v>26.485358938132396</v>
      </c>
      <c r="AH2537" s="63">
        <v>27.103098052251532</v>
      </c>
      <c r="AI2537" s="63">
        <v>27.859654140095454</v>
      </c>
      <c r="AJ2537" s="2">
        <f>+AJ1606</f>
        <v>28.00901182216673</v>
      </c>
      <c r="AK2537" s="2">
        <v>27.871976377930483</v>
      </c>
      <c r="AL2537" s="2">
        <v>24.761989738409543</v>
      </c>
      <c r="AM2537" s="2">
        <v>25.41749906529348</v>
      </c>
      <c r="AN2537" s="2">
        <v>25.492554824543145</v>
      </c>
      <c r="AO2537" s="2">
        <f>+AO1606</f>
        <v>26.526082566021188</v>
      </c>
      <c r="AP2537" s="2">
        <v>28.280666634196528</v>
      </c>
      <c r="AQ2537" s="2">
        <v>28.392269918339359</v>
      </c>
      <c r="AR2537" s="2">
        <v>25.832266047043937</v>
      </c>
      <c r="AS2537" s="2">
        <f>+AS1606</f>
        <v>24.214430737373725</v>
      </c>
      <c r="AT2537" s="2">
        <v>21.478103417723883</v>
      </c>
      <c r="AU2537" s="2">
        <v>20.079635003517598</v>
      </c>
      <c r="AV2537" s="2">
        <v>18.835778569071973</v>
      </c>
      <c r="AW2537" s="2">
        <v>18.805261274421031</v>
      </c>
      <c r="AX2537" s="2">
        <f>+AX1606</f>
        <v>20.553754961464001</v>
      </c>
      <c r="AY2537" s="2"/>
      <c r="AZ2537" s="2">
        <v>18.916210685941962</v>
      </c>
      <c r="BA2537" s="2">
        <v>19.673683930886586</v>
      </c>
      <c r="BB2537" s="2">
        <v>17.96187052507014</v>
      </c>
      <c r="BC2537" s="2">
        <v>18.537746441141596</v>
      </c>
      <c r="BD2537" s="2">
        <v>17.695245899981188</v>
      </c>
      <c r="BE2537" s="2">
        <v>18.191960481472808</v>
      </c>
      <c r="BF2537" s="2">
        <f>+BF1606</f>
        <v>18.320036048111543</v>
      </c>
      <c r="BG2537" s="2">
        <v>18.568218681031407</v>
      </c>
      <c r="BH2537" s="2">
        <v>19.432627959291935</v>
      </c>
      <c r="BI2537" s="2">
        <v>17.661204588016595</v>
      </c>
      <c r="BJ2537" s="2">
        <v>18.587373883197699</v>
      </c>
      <c r="BK2537" s="2">
        <v>16.792572786211583</v>
      </c>
      <c r="BL2537" s="2">
        <v>17.573314370055581</v>
      </c>
      <c r="BM2537" s="2">
        <v>17.105670846467429</v>
      </c>
      <c r="BN2537" s="2">
        <v>17.892232020398446</v>
      </c>
      <c r="BO2537" s="2">
        <f>+BO1606</f>
        <v>18.741543246025071</v>
      </c>
      <c r="BP2537" s="2">
        <v>18.588776532659221</v>
      </c>
      <c r="BQ2537" s="2">
        <v>19.923504365375027</v>
      </c>
      <c r="BR2537" s="2">
        <v>22.711034074269865</v>
      </c>
      <c r="BS2537" s="2">
        <v>24.576378590706831</v>
      </c>
      <c r="BT2537" s="2">
        <v>18.752682047188937</v>
      </c>
      <c r="BU2537" s="2">
        <v>19.829506759272238</v>
      </c>
      <c r="BV2537" s="2">
        <v>21.434433622399911</v>
      </c>
      <c r="BW2537" s="2">
        <v>18.987234188031181</v>
      </c>
      <c r="BX2537" s="2">
        <v>19.604502700178188</v>
      </c>
      <c r="BY2537" s="2">
        <v>20.312384909735552</v>
      </c>
      <c r="BZ2537" s="63">
        <v>18.884459378363047</v>
      </c>
      <c r="CA2537" s="2">
        <f>+CA1606</f>
        <v>18.900303130682975</v>
      </c>
      <c r="CB2537" s="2">
        <v>18.290137650632577</v>
      </c>
      <c r="CC2537" s="2">
        <v>18.355080582933063</v>
      </c>
      <c r="CD2537" s="2">
        <v>19.457985278764045</v>
      </c>
      <c r="CE2537" s="2">
        <v>18.132391674228074</v>
      </c>
      <c r="CF2537" s="2">
        <v>18.300484625331229</v>
      </c>
      <c r="CG2537" s="2">
        <v>19.247700578478309</v>
      </c>
      <c r="CH2537" s="2">
        <v>17.270183510987533</v>
      </c>
      <c r="CI2537" s="2">
        <v>17.700001950460187</v>
      </c>
      <c r="CJ2537" s="63">
        <v>17.442987639640222</v>
      </c>
      <c r="CK2537" s="63">
        <v>17.833920249580981</v>
      </c>
      <c r="CL2537" s="2">
        <f>+CL1606</f>
        <v>17.677831320500982</v>
      </c>
      <c r="CM2537" s="2">
        <v>17.843594847048106</v>
      </c>
      <c r="CN2537" s="2">
        <v>16.812755300585835</v>
      </c>
      <c r="CO2537" s="2">
        <v>16.739856457855144</v>
      </c>
      <c r="CP2537" s="2">
        <v>15.575771195432237</v>
      </c>
      <c r="CQ2537" s="2">
        <v>16.594813770957405</v>
      </c>
      <c r="CR2537" s="2">
        <v>17.45896847647051</v>
      </c>
      <c r="CS2537" s="2">
        <v>15.581675409473146</v>
      </c>
      <c r="CT2537" s="2">
        <v>15.887016998142002</v>
      </c>
      <c r="CU2537" s="2">
        <v>17.290279557233717</v>
      </c>
      <c r="CV2537" s="2">
        <v>16.308646585593511</v>
      </c>
      <c r="CW2537" s="2">
        <v>16.616018840974228</v>
      </c>
      <c r="CX2537" s="2">
        <v>16.479830816545988</v>
      </c>
      <c r="CY2537" s="2">
        <v>16.516910317140425</v>
      </c>
      <c r="CZ2537" s="2">
        <v>16.838808264426522</v>
      </c>
      <c r="DA2537" s="2">
        <f t="shared" ref="DA2537" si="2555">+DA1606</f>
        <v>18.089884282933291</v>
      </c>
      <c r="DB2537" s="63">
        <v>16.498780516865171</v>
      </c>
      <c r="DC2537" s="63">
        <v>16.831192555520282</v>
      </c>
      <c r="DD2537" s="63">
        <v>17.339961074692429</v>
      </c>
      <c r="DE2537" s="63">
        <v>16.75917777598654</v>
      </c>
      <c r="DF2537" s="63">
        <v>17.033767748565438</v>
      </c>
      <c r="DG2537" s="63">
        <v>17.357313691595099</v>
      </c>
      <c r="DH2537" s="63">
        <v>17.630197862681548</v>
      </c>
      <c r="DI2537" s="63">
        <v>17.963603492265054</v>
      </c>
      <c r="DJ2537" s="63">
        <v>18.17828420305738</v>
      </c>
      <c r="DK2537" s="63">
        <v>17.712980943142149</v>
      </c>
      <c r="DL2537" s="63">
        <v>17.926686396450744</v>
      </c>
      <c r="DM2537" s="63">
        <v>18.258648381819494</v>
      </c>
      <c r="DN2537" s="6">
        <f t="shared" ref="DN2537" si="2556">+DN1606</f>
        <v>19.89483757163962</v>
      </c>
      <c r="DO2537" s="63">
        <v>18.258648381819494</v>
      </c>
      <c r="DP2537" s="63">
        <v>19.615701183033796</v>
      </c>
      <c r="DQ2537" s="63">
        <v>19.947805859667845</v>
      </c>
      <c r="DR2537" s="63">
        <v>20.337679659248792</v>
      </c>
      <c r="DS2537" s="63">
        <v>20.225317483633741</v>
      </c>
      <c r="DT2537" s="63">
        <v>20.474483643907195</v>
      </c>
      <c r="DU2537" s="63">
        <v>19.705037706961882</v>
      </c>
      <c r="DV2537" s="64">
        <f>+DV1606</f>
        <v>19.229121955207134</v>
      </c>
      <c r="DW2537" s="65">
        <f>+DW1606</f>
        <v>19.266723565303916</v>
      </c>
      <c r="DX2537" s="66">
        <f>+DX1606</f>
        <v>20.106948645013102</v>
      </c>
      <c r="DZ2537" s="63">
        <f>+DZ1606</f>
        <v>18.522204190024585</v>
      </c>
      <c r="EC2537" s="63">
        <f>+EC1606</f>
        <v>18.735191821497136</v>
      </c>
      <c r="EF2537" s="63">
        <f>+EF1606</f>
        <v>18.604694641811708</v>
      </c>
      <c r="EI2537" s="63">
        <f>+EI1606</f>
        <v>17.94348096297561</v>
      </c>
      <c r="EL2537" s="63">
        <f>+EL1606</f>
        <v>17.344004945034989</v>
      </c>
      <c r="EO2537" s="63">
        <f>+EO1606</f>
        <v>16.597058380893294</v>
      </c>
    </row>
    <row r="2538" spans="1:146" ht="15.5" x14ac:dyDescent="0.35">
      <c r="A2538" s="27" t="s">
        <v>800</v>
      </c>
      <c r="B2538" s="63">
        <f>+[1]ZBEAC1!B1590</f>
        <v>14.398551619329016</v>
      </c>
      <c r="C2538" s="63">
        <f>+[1]ZBEAC1!C1590</f>
        <v>14.849454477103791</v>
      </c>
      <c r="D2538" s="63">
        <f>+[1]ZBEAC1!D1590</f>
        <v>15.261528901566995</v>
      </c>
      <c r="E2538" s="63">
        <f>+[1]ZBEAC1!E1590</f>
        <v>16.582175831580798</v>
      </c>
      <c r="F2538" s="63">
        <f>+[1]ZBEAC1!F1590</f>
        <v>17.410424403699754</v>
      </c>
      <c r="G2538" s="63">
        <f>+[1]ZBEAC1!G1590</f>
        <v>17.856568603948901</v>
      </c>
      <c r="H2538" s="63">
        <f>+[1]ZBEAC1!H1590</f>
        <v>17.459435671055093</v>
      </c>
      <c r="I2538" s="63">
        <f>+[1]ZBEAC1!I1590</f>
        <v>15.518599535736881</v>
      </c>
      <c r="J2538" s="63">
        <f>+[1]ZBEAC1!J1590</f>
        <v>15.065507201307526</v>
      </c>
      <c r="K2538" s="63">
        <f>+[1]ZBEAC1!K1590</f>
        <v>13.907430584090157</v>
      </c>
      <c r="L2538" s="63">
        <f>+[1]ZBEAC1!L1590</f>
        <v>15.385369248334847</v>
      </c>
      <c r="M2538" s="63">
        <f>+[1]ZBEAC1!M1590</f>
        <v>17.538463525418621</v>
      </c>
      <c r="N2538" s="63">
        <f>+[1]ZBEAC1!N1590</f>
        <v>14.442712815599201</v>
      </c>
      <c r="O2538" s="63">
        <f>+[1]ZBEAC1!O1590</f>
        <v>12.692484931973452</v>
      </c>
      <c r="P2538" s="63">
        <f>+[1]ZBEAC1!P1590</f>
        <v>13.602739388182041</v>
      </c>
      <c r="Q2538" s="63">
        <f>+[1]ZBEAC1!Q1590</f>
        <v>13.192944884524897</v>
      </c>
      <c r="R2538" s="63">
        <f>+[1]ZBEAC1!R1590</f>
        <v>11.728745149779161</v>
      </c>
      <c r="S2538" s="63">
        <f>+[1]ZBEAC1!S1590</f>
        <v>10.978783366886208</v>
      </c>
      <c r="T2538" s="63">
        <f>+[1]ZBEAC1!T1590</f>
        <v>10.700376436262026</v>
      </c>
      <c r="U2538" s="63">
        <f>+[1]ZBEAC1!U1590</f>
        <v>11.316655013766432</v>
      </c>
      <c r="V2538" s="63">
        <f>+[1]ZBEAC1!V1590</f>
        <v>11.510374129745957</v>
      </c>
      <c r="W2538" s="63">
        <f>+[1]ZBEAC1!W1590</f>
        <v>11.205912147371503</v>
      </c>
      <c r="X2538" s="2">
        <f>+[1]ZBEAC1!X1590</f>
        <v>11.442623838834425</v>
      </c>
      <c r="Y2538" s="2">
        <f>+[1]ZBEAC1!Y1590</f>
        <v>10.999161234690975</v>
      </c>
      <c r="Z2538" s="63">
        <f>+[1]ZBEAC1!Z1590</f>
        <v>10.865076024848507</v>
      </c>
      <c r="AA2538" s="63">
        <f>+[1]ZBEAC1!AA1590</f>
        <v>11.592747898146843</v>
      </c>
      <c r="AB2538" s="63">
        <v>12.581884374066648</v>
      </c>
      <c r="AC2538" s="63">
        <v>13.025250057756466</v>
      </c>
      <c r="AD2538" s="63">
        <v>12.904440273250099</v>
      </c>
      <c r="AE2538" s="63">
        <f>+[1]ZBEAC1!AE1590</f>
        <v>12.812476239159142</v>
      </c>
      <c r="AF2538" s="63">
        <v>12.890166610238404</v>
      </c>
      <c r="AG2538" s="63">
        <v>12.803242394911251</v>
      </c>
      <c r="AH2538" s="63">
        <v>12.5279550950681</v>
      </c>
      <c r="AI2538" s="63">
        <v>13.198806043250643</v>
      </c>
      <c r="AJ2538" s="2">
        <f>+[1]ZBEAC1!AJ1590</f>
        <v>14.176116708491284</v>
      </c>
      <c r="AK2538" s="2">
        <v>14.616318435155881</v>
      </c>
      <c r="AL2538" s="2">
        <v>13.8760362686041</v>
      </c>
      <c r="AM2538" s="2">
        <v>14.0521065850371</v>
      </c>
      <c r="AN2538" s="2">
        <v>14.094314054868768</v>
      </c>
      <c r="AO2538" s="2">
        <f>+[1]ZBEAC1!AO1590</f>
        <v>14.703008600958766</v>
      </c>
      <c r="AP2538" s="2">
        <v>15.45908391092858</v>
      </c>
      <c r="AQ2538" s="2">
        <v>15.974473172090208</v>
      </c>
      <c r="AR2538" s="2">
        <v>15.064429212096359</v>
      </c>
      <c r="AS2538" s="2">
        <f>+[1]ZBEAC1!AS1590</f>
        <v>14.956932564473163</v>
      </c>
      <c r="AT2538" s="2">
        <v>12.862220411823216</v>
      </c>
      <c r="AU2538" s="2">
        <v>13.33204442440495</v>
      </c>
      <c r="AV2538" s="2">
        <v>12.825603163548788</v>
      </c>
      <c r="AW2538" s="2">
        <v>13.074380400272178</v>
      </c>
      <c r="AX2538" s="2">
        <f>+[1]ZBEAC1!AX1590</f>
        <v>13.869191640611955</v>
      </c>
      <c r="AY2538" s="2"/>
      <c r="AZ2538" s="2">
        <v>12.766943736286748</v>
      </c>
      <c r="BA2538" s="2">
        <v>13.344103859116169</v>
      </c>
      <c r="BB2538" s="2">
        <v>12.571918738300997</v>
      </c>
      <c r="BC2538" s="2">
        <v>12.97486213403357</v>
      </c>
      <c r="BD2538" s="2">
        <v>12.454215479568829</v>
      </c>
      <c r="BE2538" s="2">
        <v>12.803768840138735</v>
      </c>
      <c r="BF2538" s="2">
        <f>+[1]ZBEAC1!BF1590</f>
        <v>12.601351650823585</v>
      </c>
      <c r="BG2538" s="2">
        <v>13.086397082888309</v>
      </c>
      <c r="BH2538" s="2">
        <v>13.779001755516143</v>
      </c>
      <c r="BI2538" s="2">
        <v>12.299722684960807</v>
      </c>
      <c r="BJ2538" s="2">
        <v>12.967664924259905</v>
      </c>
      <c r="BK2538" s="2">
        <v>11.97697625583046</v>
      </c>
      <c r="BL2538" s="2">
        <v>12.550707770723166</v>
      </c>
      <c r="BM2538" s="2">
        <v>12.130246097982804</v>
      </c>
      <c r="BN2538" s="2">
        <v>12.720065887491732</v>
      </c>
      <c r="BO2538" s="2">
        <f>+[1]ZBEAC1!BO1590</f>
        <v>13.284606518433685</v>
      </c>
      <c r="BP2538" s="2">
        <v>13.027140712444739</v>
      </c>
      <c r="BQ2538" s="2">
        <v>14.446986864897754</v>
      </c>
      <c r="BR2538" s="2">
        <v>16.110203823653396</v>
      </c>
      <c r="BS2538" s="2">
        <v>17.48873515421193</v>
      </c>
      <c r="BT2538" s="2">
        <v>13.438352859979087</v>
      </c>
      <c r="BU2538" s="2">
        <v>14.203911122703602</v>
      </c>
      <c r="BV2538" s="2">
        <v>15.53246146942722</v>
      </c>
      <c r="BW2538" s="2">
        <v>13.769593969587511</v>
      </c>
      <c r="BX2538" s="2">
        <v>14.217277816423632</v>
      </c>
      <c r="BY2538" s="2">
        <v>14.894783308691633</v>
      </c>
      <c r="BZ2538" s="63">
        <v>13.779936701377794</v>
      </c>
      <c r="CA2538" s="2">
        <f>+[1]ZBEAC1!CA1590</f>
        <v>14.221250618816178</v>
      </c>
      <c r="CB2538" s="2">
        <v>12.843382073112052</v>
      </c>
      <c r="CC2538" s="2">
        <v>12.885030881057615</v>
      </c>
      <c r="CD2538" s="2">
        <v>13.796451091737532</v>
      </c>
      <c r="CE2538" s="2">
        <v>13.119850619756848</v>
      </c>
      <c r="CF2538" s="2">
        <v>13.236303154368542</v>
      </c>
      <c r="CG2538" s="2">
        <v>13.914365075100886</v>
      </c>
      <c r="CH2538" s="2">
        <v>12.545901871885976</v>
      </c>
      <c r="CI2538" s="2">
        <v>12.840001032880837</v>
      </c>
      <c r="CJ2538" s="63">
        <v>12.73694039782194</v>
      </c>
      <c r="CK2538" s="63">
        <v>12.976550764980596</v>
      </c>
      <c r="CL2538" s="2">
        <f>+[1]ZBEAC1!CL1590</f>
        <v>13.749036403233614</v>
      </c>
      <c r="CM2538" s="2">
        <v>12.84696532667115</v>
      </c>
      <c r="CN2538" s="2">
        <v>12.209391452207013</v>
      </c>
      <c r="CO2538" s="2">
        <v>12.160277175601619</v>
      </c>
      <c r="CP2538" s="2">
        <v>11.345739050321223</v>
      </c>
      <c r="CQ2538" s="2">
        <v>12.112136462111218</v>
      </c>
      <c r="CR2538" s="2">
        <v>12.704704720578569</v>
      </c>
      <c r="CS2538" s="2">
        <v>11.540805031380227</v>
      </c>
      <c r="CT2538" s="2">
        <v>11.737467764687336</v>
      </c>
      <c r="CU2538" s="2">
        <v>12.743867628448664</v>
      </c>
      <c r="CV2538" s="2">
        <v>12.282169707051612</v>
      </c>
      <c r="CW2538" s="2">
        <v>12.466756239281832</v>
      </c>
      <c r="CX2538" s="2">
        <v>12.416398523929436</v>
      </c>
      <c r="CY2538" s="2">
        <v>12.39950770443634</v>
      </c>
      <c r="CZ2538" s="2">
        <v>12.568974094758703</v>
      </c>
      <c r="DA2538" s="2">
        <f>+[1]ZBEAC1!DA1590</f>
        <v>14.093492609428685</v>
      </c>
      <c r="DB2538" s="63">
        <v>12.742514627384583</v>
      </c>
      <c r="DC2538" s="63">
        <v>12.943986913257293</v>
      </c>
      <c r="DD2538" s="63">
        <v>13.333681588262998</v>
      </c>
      <c r="DE2538" s="63">
        <v>12.840872871545258</v>
      </c>
      <c r="DF2538" s="63">
        <v>12.977471624091969</v>
      </c>
      <c r="DG2538" s="63">
        <v>13.14063037343341</v>
      </c>
      <c r="DH2538" s="63">
        <v>13.46087040521409</v>
      </c>
      <c r="DI2538" s="63">
        <v>13.660556789399511</v>
      </c>
      <c r="DJ2538" s="63">
        <v>13.712237655854603</v>
      </c>
      <c r="DK2538" s="63">
        <v>13.548500340184242</v>
      </c>
      <c r="DL2538" s="63">
        <v>13.642596376294934</v>
      </c>
      <c r="DM2538" s="63">
        <v>13.817107703458523</v>
      </c>
      <c r="DN2538" s="6">
        <f>+[1]ZBEAC1!DN1590</f>
        <v>15.535054933531764</v>
      </c>
      <c r="DO2538" s="63">
        <v>13.817107703458523</v>
      </c>
      <c r="DP2538" s="63">
        <v>14.13349311780077</v>
      </c>
      <c r="DQ2538" s="63">
        <v>14.436128121856513</v>
      </c>
      <c r="DR2538" s="63">
        <v>14.972014563769845</v>
      </c>
      <c r="DS2538" s="63">
        <v>14.76149354504812</v>
      </c>
      <c r="DT2538" s="63">
        <v>14.985201888534139</v>
      </c>
      <c r="DU2538" s="63">
        <v>14.584580560993189</v>
      </c>
      <c r="DV2538" s="64">
        <f>+[1]ZBEAC1!DV1590</f>
        <v>14.152140425407998</v>
      </c>
      <c r="DW2538" s="65">
        <f>+[1]ZBEAC1!DW1590</f>
        <v>14.158651988994441</v>
      </c>
      <c r="DX2538" s="66">
        <f>+[1]ZBEAC1!DX1590</f>
        <v>14.680703552914583</v>
      </c>
      <c r="DZ2538" s="63">
        <f>+[1]ZBEAC1!DZ1590</f>
        <v>13.761018653377638</v>
      </c>
      <c r="EC2538" s="63">
        <f>+[1]ZBEAC1!EC1590</f>
        <v>13.795989204162236</v>
      </c>
      <c r="EF2538" s="63">
        <f>+[1]ZBEAC1!EF1590</f>
        <v>13.574118354824471</v>
      </c>
      <c r="EI2538" s="63">
        <f>+[1]ZBEAC1!EI1590</f>
        <v>13.098640608802926</v>
      </c>
      <c r="EL2538" s="63">
        <f>+[1]ZBEAC1!EL1590</f>
        <v>12.639717071125036</v>
      </c>
      <c r="EO2538" s="63">
        <f>+[1]ZBEAC1!EO1590</f>
        <v>12.123305584682464</v>
      </c>
    </row>
    <row r="2539" spans="1:146" ht="15.5" x14ac:dyDescent="0.35">
      <c r="A2539" s="27" t="s">
        <v>801</v>
      </c>
      <c r="B2539" s="63">
        <f>+[1]ZBEAC1!B1598</f>
        <v>10.123084608878385</v>
      </c>
      <c r="C2539" s="63">
        <f>+[1]ZBEAC1!C1598</f>
        <v>5.7681483713205752</v>
      </c>
      <c r="D2539" s="63">
        <f>+[1]ZBEAC1!D1598</f>
        <v>5.1966845506203869</v>
      </c>
      <c r="E2539" s="63">
        <f>+[1]ZBEAC1!E1598</f>
        <v>6.3531575075745694</v>
      </c>
      <c r="F2539" s="63">
        <f>+[1]ZBEAC1!F1598</f>
        <v>5.7681696151810691</v>
      </c>
      <c r="G2539" s="63">
        <f>+[1]ZBEAC1!G1598</f>
        <v>4.201041081533238</v>
      </c>
      <c r="H2539" s="63">
        <f>+[1]ZBEAC1!H1598</f>
        <v>3.6230918105516339</v>
      </c>
      <c r="I2539" s="63">
        <f>+[1]ZBEAC1!I1598</f>
        <v>3.6460567404165203</v>
      </c>
      <c r="J2539" s="63">
        <f>+[1]ZBEAC1!J1598</f>
        <v>3.1806636108538089</v>
      </c>
      <c r="K2539" s="63">
        <f>+[1]ZBEAC1!K1598</f>
        <v>3.4306234893652783</v>
      </c>
      <c r="L2539" s="63">
        <f>+[1]ZBEAC1!L1598</f>
        <v>4.9300522641681841</v>
      </c>
      <c r="M2539" s="63">
        <f>+[1]ZBEAC1!M1598</f>
        <v>5.406806681305925</v>
      </c>
      <c r="N2539" s="63">
        <f>+[1]ZBEAC1!N1598</f>
        <v>3.6144843707175012</v>
      </c>
      <c r="O2539" s="63">
        <f>+[1]ZBEAC1!O1598</f>
        <v>3.9370378080067763</v>
      </c>
      <c r="P2539" s="63">
        <f>+[1]ZBEAC1!P1598</f>
        <v>4.5747908365444472</v>
      </c>
      <c r="Q2539" s="63">
        <f>+[1]ZBEAC1!Q1598</f>
        <v>4.4478982256246153</v>
      </c>
      <c r="R2539" s="63">
        <f>+[1]ZBEAC1!R1598</f>
        <v>4.0511414831262265</v>
      </c>
      <c r="S2539" s="63">
        <f>+[1]ZBEAC1!S1598</f>
        <v>4.979681313641998</v>
      </c>
      <c r="T2539" s="63">
        <f>+[1]ZBEAC1!T1598</f>
        <v>4.5150258534820491</v>
      </c>
      <c r="U2539" s="63">
        <f>+[1]ZBEAC1!U1598</f>
        <v>6.2618729321389051</v>
      </c>
      <c r="V2539" s="63">
        <f>+[1]ZBEAC1!V1598</f>
        <v>7.3456110161464707</v>
      </c>
      <c r="W2539" s="63">
        <f>+[1]ZBEAC1!W1598</f>
        <v>7.6535665693291186</v>
      </c>
      <c r="X2539" s="2">
        <f>+[1]ZBEAC1!X1598</f>
        <v>12.793349127075309</v>
      </c>
      <c r="Y2539" s="2">
        <f>+[1]ZBEAC1!Y1598</f>
        <v>11.409329582777955</v>
      </c>
      <c r="Z2539" s="63">
        <f>+[1]ZBEAC1!Z1598</f>
        <v>12.312981731871384</v>
      </c>
      <c r="AA2539" s="63">
        <f>+[1]ZBEAC1!AA1598</f>
        <v>14.19619389305271</v>
      </c>
      <c r="AB2539" s="63">
        <v>14.016829062562818</v>
      </c>
      <c r="AC2539" s="63">
        <v>13.1011850056535</v>
      </c>
      <c r="AD2539" s="63">
        <v>13.205528825421778</v>
      </c>
      <c r="AE2539" s="63">
        <f>+[1]ZBEAC1!AE1598</f>
        <v>12.893193916102938</v>
      </c>
      <c r="AF2539" s="63">
        <v>14.503503415931357</v>
      </c>
      <c r="AG2539" s="63">
        <v>13.682116543221152</v>
      </c>
      <c r="AH2539" s="63">
        <v>14.574743357183401</v>
      </c>
      <c r="AI2539" s="63">
        <v>14.660848096844818</v>
      </c>
      <c r="AJ2539" s="2">
        <f>+[1]ZBEAC1!AJ1598</f>
        <v>13.832895113675447</v>
      </c>
      <c r="AK2539" s="2">
        <v>13.255657942775001</v>
      </c>
      <c r="AL2539" s="2">
        <v>10.8859535098054</v>
      </c>
      <c r="AM2539" s="2">
        <v>11.365392480656389</v>
      </c>
      <c r="AN2539" s="2">
        <v>11.398240769674381</v>
      </c>
      <c r="AO2539" s="2">
        <f>+[1]ZBEAC1!AO1598</f>
        <v>11.823073965062422</v>
      </c>
      <c r="AP2539" s="2">
        <v>12.821582723267946</v>
      </c>
      <c r="AQ2539" s="2">
        <v>12.417796750249099</v>
      </c>
      <c r="AR2539" s="2">
        <v>10.767836834947579</v>
      </c>
      <c r="AS2539" s="2">
        <f>+[1]ZBEAC1!AS1598</f>
        <v>9.2574981729005561</v>
      </c>
      <c r="AT2539" s="2">
        <v>8.6158830059006668</v>
      </c>
      <c r="AU2539" s="2">
        <v>6.7475901791126303</v>
      </c>
      <c r="AV2539" s="2">
        <v>6.0101754055231797</v>
      </c>
      <c r="AW2539" s="2">
        <v>5.7308808741488511</v>
      </c>
      <c r="AX2539" s="2">
        <f>+[1]ZBEAC1!AX1598</f>
        <v>6.6845633208520434</v>
      </c>
      <c r="AY2539" s="2"/>
      <c r="AZ2539" s="2">
        <v>6.149266949655213</v>
      </c>
      <c r="BA2539" s="2">
        <v>6.3295800717704136</v>
      </c>
      <c r="BB2539" s="2">
        <v>5.3899517867691467</v>
      </c>
      <c r="BC2539" s="2">
        <v>5.5628843071080256</v>
      </c>
      <c r="BD2539" s="2">
        <v>5.2410304204123612</v>
      </c>
      <c r="BE2539" s="2">
        <v>5.3881916413340756</v>
      </c>
      <c r="BF2539" s="2">
        <f>+[1]ZBEAC1!BF1598</f>
        <v>5.7186843972879613</v>
      </c>
      <c r="BG2539" s="2">
        <v>5.4818215981430978</v>
      </c>
      <c r="BH2539" s="2">
        <v>5.6536262037757918</v>
      </c>
      <c r="BI2539" s="2">
        <v>5.3614819030557879</v>
      </c>
      <c r="BJ2539" s="2">
        <v>5.6197089589377915</v>
      </c>
      <c r="BK2539" s="2">
        <v>4.8155965303811215</v>
      </c>
      <c r="BL2539" s="2">
        <v>5.0226065993324109</v>
      </c>
      <c r="BM2539" s="2">
        <v>4.9754247484846239</v>
      </c>
      <c r="BN2539" s="2">
        <v>5.1721661329067139</v>
      </c>
      <c r="BO2539" s="2">
        <f>+[1]ZBEAC1!BO1598</f>
        <v>5.4569367275913825</v>
      </c>
      <c r="BP2539" s="2">
        <v>5.5616358202144838</v>
      </c>
      <c r="BQ2539" s="2">
        <v>5.4765175004772679</v>
      </c>
      <c r="BR2539" s="2">
        <v>6.600830250616462</v>
      </c>
      <c r="BS2539" s="2">
        <v>7.0876434364948908</v>
      </c>
      <c r="BT2539" s="2">
        <v>5.3143291872098493</v>
      </c>
      <c r="BU2539" s="2">
        <v>5.6255956365686375</v>
      </c>
      <c r="BV2539" s="2">
        <v>5.9019721529726885</v>
      </c>
      <c r="BW2539" s="2">
        <v>5.2176402184436697</v>
      </c>
      <c r="BX2539" s="2">
        <v>5.387224883754552</v>
      </c>
      <c r="BY2539" s="2">
        <v>5.4176016010439172</v>
      </c>
      <c r="BZ2539" s="63">
        <v>5.104522676985253</v>
      </c>
      <c r="CA2539" s="2">
        <f>+[1]ZBEAC1!CA1598</f>
        <v>4.6790525118667965</v>
      </c>
      <c r="CB2539" s="2">
        <v>5.4467555775205234</v>
      </c>
      <c r="CC2539" s="2">
        <v>5.4700497018754461</v>
      </c>
      <c r="CD2539" s="2">
        <v>5.6615341870265175</v>
      </c>
      <c r="CE2539" s="2">
        <v>5.0125410544712272</v>
      </c>
      <c r="CF2539" s="2">
        <v>5.0641814709626889</v>
      </c>
      <c r="CG2539" s="2">
        <v>5.3333355033774206</v>
      </c>
      <c r="CH2539" s="2">
        <v>4.7242816391015596</v>
      </c>
      <c r="CI2539" s="2">
        <v>4.8600009175793497</v>
      </c>
      <c r="CJ2539" s="63">
        <v>4.7060472418182853</v>
      </c>
      <c r="CK2539" s="63">
        <v>4.8573694846003859</v>
      </c>
      <c r="CL2539" s="2">
        <f>+[1]ZBEAC1!CL1598</f>
        <v>3.928794917267366</v>
      </c>
      <c r="CM2539" s="2">
        <v>4.9966295203769526</v>
      </c>
      <c r="CN2539" s="2">
        <v>4.6033638483788248</v>
      </c>
      <c r="CO2539" s="2">
        <v>4.5795792822535279</v>
      </c>
      <c r="CP2539" s="2">
        <v>4.2300321451110126</v>
      </c>
      <c r="CQ2539" s="2">
        <v>4.4826773088461866</v>
      </c>
      <c r="CR2539" s="2">
        <v>4.7542637558919409</v>
      </c>
      <c r="CS2539" s="2">
        <v>4.040870378092924</v>
      </c>
      <c r="CT2539" s="2">
        <v>4.1495492334546693</v>
      </c>
      <c r="CU2539" s="2">
        <v>4.5464119287850515</v>
      </c>
      <c r="CV2539" s="2">
        <v>4.0264768785418994</v>
      </c>
      <c r="CW2539" s="2">
        <v>4.1492626016923957</v>
      </c>
      <c r="CX2539" s="2">
        <v>4.0634322926165494</v>
      </c>
      <c r="CY2539" s="2">
        <v>4.1174026127040841</v>
      </c>
      <c r="CZ2539" s="2">
        <v>4.2698341696678215</v>
      </c>
      <c r="DA2539" s="2">
        <f>+[1]ZBEAC1!DA1598</f>
        <v>3.996391673504605</v>
      </c>
      <c r="DB2539" s="63">
        <v>3.7562658894805798</v>
      </c>
      <c r="DC2539" s="63">
        <v>3.8872056422629893</v>
      </c>
      <c r="DD2539" s="63">
        <v>4.0062794864294302</v>
      </c>
      <c r="DE2539" s="63">
        <v>3.9183049044412819</v>
      </c>
      <c r="DF2539" s="63">
        <v>4.056296124473473</v>
      </c>
      <c r="DG2539" s="63">
        <v>4.2166833181616905</v>
      </c>
      <c r="DH2539" s="63">
        <v>4.1693274574674604</v>
      </c>
      <c r="DI2539" s="63">
        <v>4.3030467028655446</v>
      </c>
      <c r="DJ2539" s="63">
        <v>4.4660465472027768</v>
      </c>
      <c r="DK2539" s="63">
        <v>4.1644806029579087</v>
      </c>
      <c r="DL2539" s="63">
        <v>4.2840900201558112</v>
      </c>
      <c r="DM2539" s="63">
        <v>4.4415406783609717</v>
      </c>
      <c r="DN2539" s="6">
        <f>+[1]ZBEAC1!DN1598</f>
        <v>4.3597826381078608</v>
      </c>
      <c r="DO2539" s="63">
        <v>4.4415406783609717</v>
      </c>
      <c r="DP2539" s="63">
        <v>5.4822080652330234</v>
      </c>
      <c r="DQ2539" s="63">
        <v>5.5116777378113344</v>
      </c>
      <c r="DR2539" s="63">
        <v>5.36566509547895</v>
      </c>
      <c r="DS2539" s="63">
        <v>5.4638239385856195</v>
      </c>
      <c r="DT2539" s="63">
        <v>5.4892817553730548</v>
      </c>
      <c r="DU2539" s="63">
        <v>5.1204571459686976</v>
      </c>
      <c r="DV2539" s="64">
        <f>+[1]ZBEAC1!DV1598</f>
        <v>5.0769815297991361</v>
      </c>
      <c r="DW2539" s="65">
        <f>+[1]ZBEAC1!DW1598</f>
        <v>5.1080715763094737</v>
      </c>
      <c r="DX2539" s="66">
        <f>+[1]ZBEAC1!DX1598</f>
        <v>5.426245092098517</v>
      </c>
      <c r="DZ2539" s="63">
        <f>+[1]ZBEAC1!DZ1598</f>
        <v>4.7611855366469484</v>
      </c>
      <c r="EC2539" s="63">
        <f>+[1]ZBEAC1!EC1598</f>
        <v>4.9392026173348977</v>
      </c>
      <c r="EF2539" s="63">
        <f>+[1]ZBEAC1!EF1598</f>
        <v>5.0305762869872366</v>
      </c>
      <c r="EI2539" s="63">
        <f>+[1]ZBEAC1!EI1598</f>
        <v>4.8448403541726819</v>
      </c>
      <c r="EL2539" s="63">
        <f>+[1]ZBEAC1!EL1598</f>
        <v>4.7042878739099532</v>
      </c>
      <c r="EO2539" s="63">
        <f>+[1]ZBEAC1!EO1598</f>
        <v>4.4737527962108317</v>
      </c>
    </row>
    <row r="2540" spans="1:146" ht="15.5" x14ac:dyDescent="0.35">
      <c r="A2540" s="126" t="s">
        <v>802</v>
      </c>
      <c r="B2540" s="63" t="e">
        <f t="shared" ref="B2540:AA2540" si="2557">+B2280</f>
        <v>#VALUE!</v>
      </c>
      <c r="C2540" s="63" t="e">
        <f t="shared" si="2557"/>
        <v>#VALUE!</v>
      </c>
      <c r="D2540" s="63" t="e">
        <f t="shared" si="2557"/>
        <v>#VALUE!</v>
      </c>
      <c r="E2540" s="63" t="e">
        <f t="shared" si="2557"/>
        <v>#VALUE!</v>
      </c>
      <c r="F2540" s="63">
        <f t="shared" si="2557"/>
        <v>-0.41272356128312665</v>
      </c>
      <c r="G2540" s="63">
        <f t="shared" si="2557"/>
        <v>-0.46156578366533491</v>
      </c>
      <c r="H2540" s="63" t="e">
        <f t="shared" si="2557"/>
        <v>#VALUE!</v>
      </c>
      <c r="I2540" s="63" t="e">
        <f t="shared" si="2557"/>
        <v>#VALUE!</v>
      </c>
      <c r="J2540" s="63" t="e">
        <f t="shared" si="2557"/>
        <v>#VALUE!</v>
      </c>
      <c r="K2540" s="63" t="e">
        <f t="shared" si="2557"/>
        <v>#VALUE!</v>
      </c>
      <c r="L2540" s="63" t="e">
        <f t="shared" si="2557"/>
        <v>#VALUE!</v>
      </c>
      <c r="M2540" s="63" t="e">
        <f t="shared" si="2557"/>
        <v>#VALUE!</v>
      </c>
      <c r="N2540" s="63" t="e">
        <f t="shared" si="2557"/>
        <v>#VALUE!</v>
      </c>
      <c r="O2540" s="63" t="e">
        <f t="shared" si="2557"/>
        <v>#VALUE!</v>
      </c>
      <c r="P2540" s="63" t="e">
        <f t="shared" si="2557"/>
        <v>#VALUE!</v>
      </c>
      <c r="Q2540" s="63" t="e">
        <f t="shared" si="2557"/>
        <v>#VALUE!</v>
      </c>
      <c r="R2540" s="63" t="e">
        <f t="shared" si="2557"/>
        <v>#VALUE!</v>
      </c>
      <c r="S2540" s="63" t="e">
        <f t="shared" si="2557"/>
        <v>#VALUE!</v>
      </c>
      <c r="T2540" s="63" t="e">
        <f t="shared" si="2557"/>
        <v>#VALUE!</v>
      </c>
      <c r="U2540" s="63" t="e">
        <f t="shared" si="2557"/>
        <v>#VALUE!</v>
      </c>
      <c r="V2540" s="63" t="e">
        <f t="shared" si="2557"/>
        <v>#VALUE!</v>
      </c>
      <c r="W2540" s="63" t="e">
        <f t="shared" si="2557"/>
        <v>#VALUE!</v>
      </c>
      <c r="X2540" s="2" t="e">
        <f t="shared" si="2557"/>
        <v>#VALUE!</v>
      </c>
      <c r="Y2540" s="2" t="e">
        <f t="shared" si="2557"/>
        <v>#VALUE!</v>
      </c>
      <c r="Z2540" s="63" t="e">
        <f t="shared" si="2557"/>
        <v>#VALUE!</v>
      </c>
      <c r="AA2540" s="63" t="e">
        <f t="shared" si="2557"/>
        <v>#VALUE!</v>
      </c>
      <c r="AB2540" s="63">
        <v>3.6366530725774373</v>
      </c>
      <c r="AC2540" s="63">
        <v>5.0528909873494099</v>
      </c>
      <c r="AD2540" s="63">
        <v>4.0844229194884356</v>
      </c>
      <c r="AE2540" s="63" t="e">
        <f>+AE2280</f>
        <v>#VALUE!</v>
      </c>
      <c r="AF2540" s="63">
        <v>3.5040635342889201</v>
      </c>
      <c r="AG2540" s="63">
        <v>3.2956083544049988</v>
      </c>
      <c r="AH2540" s="63">
        <v>1.9501748154143674</v>
      </c>
      <c r="AI2540" s="63">
        <v>0.9948820969658051</v>
      </c>
      <c r="AJ2540" s="2" t="e">
        <f>+AJ2280</f>
        <v>#VALUE!</v>
      </c>
      <c r="AK2540" s="2">
        <v>-1.9960620927153998</v>
      </c>
      <c r="AL2540" s="2">
        <v>0.39933430860502112</v>
      </c>
      <c r="AM2540" s="2">
        <v>0.13708533351592403</v>
      </c>
      <c r="AN2540" s="2">
        <v>0.11228676193750274</v>
      </c>
      <c r="AO2540" s="2" t="e">
        <f>+AO2280</f>
        <v>#VALUE!</v>
      </c>
      <c r="AP2540" s="2">
        <v>-1.7072398630569001</v>
      </c>
      <c r="AQ2540" s="2">
        <v>-2.3766068363449198</v>
      </c>
      <c r="AR2540" s="2">
        <v>-0.57142680931538459</v>
      </c>
      <c r="AS2540" s="2" t="e">
        <f>+AS2280</f>
        <v>#VALUE!</v>
      </c>
      <c r="AT2540" s="2">
        <v>1.8148235930198655</v>
      </c>
      <c r="AU2540" s="2">
        <v>0.54251269570630267</v>
      </c>
      <c r="AV2540" s="2">
        <v>1.6329090037107474</v>
      </c>
      <c r="AW2540" s="2">
        <v>1.1759779077713031</v>
      </c>
      <c r="AX2540" s="2" t="e">
        <f>+AX2280</f>
        <v>#VALUE!</v>
      </c>
      <c r="AY2540" s="2"/>
      <c r="AZ2540" s="2">
        <v>1.3944416104311708</v>
      </c>
      <c r="BA2540" s="2">
        <v>0.41931724911538504</v>
      </c>
      <c r="BB2540" s="2">
        <v>3.2319651618444203</v>
      </c>
      <c r="BC2540" s="2">
        <v>2.2155818832800938</v>
      </c>
      <c r="BD2540" s="2">
        <v>3.4640236775046112</v>
      </c>
      <c r="BE2540" s="2">
        <v>2.1754495771937279</v>
      </c>
      <c r="BF2540" s="2" t="e">
        <f>+BF2280</f>
        <v>#VALUE!</v>
      </c>
      <c r="BG2540" s="2">
        <v>3.7818076597633716</v>
      </c>
      <c r="BH2540" s="2">
        <v>2.5792422916818558</v>
      </c>
      <c r="BI2540" s="2">
        <v>3.3871618356105619</v>
      </c>
      <c r="BJ2540" s="2">
        <v>2.4271327569751788</v>
      </c>
      <c r="BK2540" s="2">
        <v>3.8215552566447473</v>
      </c>
      <c r="BL2540" s="2">
        <v>2.4674487421595832</v>
      </c>
      <c r="BM2540" s="2">
        <v>3.9586532452470187</v>
      </c>
      <c r="BN2540" s="2">
        <v>2.5630561624669661</v>
      </c>
      <c r="BO2540" s="2" t="e">
        <f>+BO2280</f>
        <v>#VALUE!</v>
      </c>
      <c r="BP2540" s="2">
        <v>3.8850169163011894</v>
      </c>
      <c r="BQ2540" s="2">
        <v>1.2159797667572592</v>
      </c>
      <c r="BR2540" s="2">
        <v>-4.339689729919554</v>
      </c>
      <c r="BS2540" s="2">
        <v>-7.5268773838164886</v>
      </c>
      <c r="BT2540" s="2">
        <v>-0.27312129131880131</v>
      </c>
      <c r="BU2540" s="2">
        <v>-1.7383246272537261</v>
      </c>
      <c r="BV2540" s="2">
        <v>-4.7157074476347098</v>
      </c>
      <c r="BW2540" s="2">
        <v>0.6453276890820886</v>
      </c>
      <c r="BX2540" s="2">
        <v>3.2768944006125295E-3</v>
      </c>
      <c r="BY2540" s="2">
        <v>-1.1764375067134969</v>
      </c>
      <c r="BZ2540" s="63">
        <v>0.40920873943348907</v>
      </c>
      <c r="CA2540" s="2" t="e">
        <f>+CA2280</f>
        <v>#VALUE!</v>
      </c>
      <c r="CB2540" s="2">
        <v>2.6104043856972741</v>
      </c>
      <c r="CC2540" s="2">
        <v>2.604021039224357</v>
      </c>
      <c r="CD2540" s="2">
        <v>0.12836233591567858</v>
      </c>
      <c r="CE2540" s="2">
        <v>1.3294137303965179</v>
      </c>
      <c r="CF2540" s="2">
        <v>1.1153557816218009</v>
      </c>
      <c r="CG2540" s="2">
        <v>-1.0183580376801402</v>
      </c>
      <c r="CH2540" s="2">
        <v>2.213514816179218</v>
      </c>
      <c r="CI2540" s="2">
        <v>1.4970768623557125</v>
      </c>
      <c r="CJ2540" s="63">
        <v>1.6174610322367338</v>
      </c>
      <c r="CK2540" s="63">
        <v>1.1822702789916397</v>
      </c>
      <c r="CL2540" s="2" t="e">
        <f>+CL2280</f>
        <v>#VALUE!</v>
      </c>
      <c r="CM2540" s="2">
        <v>2.1580664206869256</v>
      </c>
      <c r="CN2540" s="2">
        <v>3.1531372560168847</v>
      </c>
      <c r="CO2540" s="2">
        <v>3.2138819234229499</v>
      </c>
      <c r="CP2540" s="2">
        <v>5.0608355675991854</v>
      </c>
      <c r="CQ2540" s="2">
        <v>3.3096982435124263</v>
      </c>
      <c r="CR2540" s="2">
        <v>1.6995876208442426</v>
      </c>
      <c r="CS2540" s="2">
        <v>6.0506645005051594</v>
      </c>
      <c r="CT2540" s="2">
        <v>4.6483705899704972</v>
      </c>
      <c r="CU2540" s="2">
        <v>3.3128563547820269</v>
      </c>
      <c r="CV2540" s="2">
        <v>3.6551549075636878</v>
      </c>
      <c r="CW2540" s="2">
        <v>3.0945467127756134</v>
      </c>
      <c r="CX2540" s="2">
        <v>3.438984768827162</v>
      </c>
      <c r="CY2540" s="2">
        <v>3.2377290627395903</v>
      </c>
      <c r="CZ2540" s="2">
        <v>2.8122948530344849</v>
      </c>
      <c r="DA2540" s="2" t="e">
        <f t="shared" ref="DA2540" si="2558">+DA2280</f>
        <v>#VALUE!</v>
      </c>
      <c r="DB2540" s="63">
        <v>5.8916102573576516</v>
      </c>
      <c r="DC2540" s="63">
        <v>4.7837587938497066</v>
      </c>
      <c r="DD2540" s="63">
        <v>4.3580637288990225</v>
      </c>
      <c r="DE2540" s="63">
        <v>5.2715018012448258</v>
      </c>
      <c r="DF2540" s="63">
        <v>4.6798608778162984</v>
      </c>
      <c r="DG2540" s="63">
        <v>3.8654138380667642</v>
      </c>
      <c r="DH2540" s="63">
        <v>6.0682163719071189</v>
      </c>
      <c r="DI2540" s="63">
        <v>5.5656443044186457</v>
      </c>
      <c r="DJ2540" s="63">
        <v>4.9862790057873498</v>
      </c>
      <c r="DK2540" s="63">
        <v>5.8120387338951707</v>
      </c>
      <c r="DL2540" s="63">
        <v>5.4965814762146827</v>
      </c>
      <c r="DM2540" s="63">
        <v>4.874669821560552</v>
      </c>
      <c r="DN2540" s="6" t="e">
        <f t="shared" ref="DN2540" si="2559">+DN2280</f>
        <v>#VALUE!</v>
      </c>
      <c r="DO2540" s="63">
        <v>4.874669821560552</v>
      </c>
      <c r="DP2540" s="63">
        <v>4.1072438150296877</v>
      </c>
      <c r="DQ2540" s="63">
        <v>3.5385628303079915</v>
      </c>
      <c r="DR2540" s="63">
        <v>2.7187821762674926</v>
      </c>
      <c r="DS2540" s="63">
        <v>3.9637784949623476</v>
      </c>
      <c r="DT2540" s="63">
        <v>3.364256168838367</v>
      </c>
      <c r="DU2540" s="63">
        <v>3.4886453247904168</v>
      </c>
      <c r="DV2540" s="64" t="e">
        <f>+DV2280</f>
        <v>#VALUE!</v>
      </c>
      <c r="DW2540" s="65" t="e">
        <f>+DW2280</f>
        <v>#VALUE!</v>
      </c>
      <c r="DX2540" s="66" t="e">
        <f>+DX2280</f>
        <v>#VALUE!</v>
      </c>
      <c r="DZ2540" s="63" t="e">
        <f>+DZ2280</f>
        <v>#VALUE!</v>
      </c>
      <c r="EC2540" s="63" t="e">
        <f>+EC2280</f>
        <v>#VALUE!</v>
      </c>
      <c r="EF2540" s="63" t="e">
        <f>+EF2280</f>
        <v>#VALUE!</v>
      </c>
      <c r="EI2540" s="63" t="e">
        <f>+EI2280</f>
        <v>#VALUE!</v>
      </c>
      <c r="EL2540" s="63" t="e">
        <f>+EL2280</f>
        <v>#VALUE!</v>
      </c>
      <c r="EO2540" s="63" t="e">
        <f>+EO2280</f>
        <v>#VALUE!</v>
      </c>
    </row>
    <row r="2541" spans="1:146" ht="15.5" x14ac:dyDescent="0.35">
      <c r="A2541" s="56" t="s">
        <v>803</v>
      </c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2"/>
      <c r="Y2541" s="2" t="e">
        <f t="shared" ref="Y2541:AY2541" si="2560">Y1665</f>
        <v>#VALUE!</v>
      </c>
      <c r="Z2541" s="2" t="e">
        <f t="shared" si="2560"/>
        <v>#VALUE!</v>
      </c>
      <c r="AA2541" s="2" t="e">
        <f t="shared" si="2560"/>
        <v>#VALUE!</v>
      </c>
      <c r="AB2541" s="2">
        <f t="shared" si="2560"/>
        <v>0.39786484489537549</v>
      </c>
      <c r="AC2541" s="2">
        <f t="shared" si="2560"/>
        <v>2.4629326942182783</v>
      </c>
      <c r="AD2541" s="2">
        <f t="shared" si="2560"/>
        <v>1.6128128628084835</v>
      </c>
      <c r="AE2541" s="2" t="e">
        <f t="shared" si="2560"/>
        <v>#VALUE!</v>
      </c>
      <c r="AF2541" s="2">
        <f t="shared" si="2560"/>
        <v>0.41315013452726645</v>
      </c>
      <c r="AG2541" s="2">
        <f t="shared" si="2560"/>
        <v>0.2370036523773138</v>
      </c>
      <c r="AH2541" s="2">
        <f t="shared" si="2560"/>
        <v>-1.1314018088300586</v>
      </c>
      <c r="AI2541" s="2">
        <f t="shared" si="2560"/>
        <v>-2.187529879014706</v>
      </c>
      <c r="AJ2541" s="2" t="e">
        <f t="shared" si="2560"/>
        <v>#VALUE!</v>
      </c>
      <c r="AK2541" s="2">
        <f t="shared" si="2560"/>
        <v>-5.6081691072806779</v>
      </c>
      <c r="AL2541" s="2">
        <f t="shared" si="2560"/>
        <v>-2.9684704235654245</v>
      </c>
      <c r="AM2541" s="2">
        <f t="shared" si="2560"/>
        <v>-3.4338277899964065</v>
      </c>
      <c r="AN2541" s="2">
        <f t="shared" si="2560"/>
        <v>-3.4689470246349821</v>
      </c>
      <c r="AO2541" s="2" t="e">
        <f t="shared" si="2560"/>
        <v>#VALUE!</v>
      </c>
      <c r="AP2541" s="2">
        <f t="shared" si="2560"/>
        <v>-5.7403389910848848</v>
      </c>
      <c r="AQ2541" s="2">
        <f t="shared" si="2560"/>
        <v>-6.4670643417973768</v>
      </c>
      <c r="AR2541" s="2">
        <f t="shared" si="2560"/>
        <v>-4.0987112369034273</v>
      </c>
      <c r="AS2541" s="2" t="e">
        <f t="shared" si="2560"/>
        <v>#VALUE!</v>
      </c>
      <c r="AT2541" s="2">
        <f t="shared" si="2560"/>
        <v>-1.8440752919625527</v>
      </c>
      <c r="AU2541" s="2">
        <f t="shared" si="2560"/>
        <v>-1.9136899105856531</v>
      </c>
      <c r="AV2541" s="2">
        <f t="shared" si="2560"/>
        <v>-1.3698346233511216</v>
      </c>
      <c r="AW2541" s="2">
        <f t="shared" si="2560"/>
        <v>-1.5021794293663799</v>
      </c>
      <c r="AX2541" s="2" t="e">
        <f t="shared" si="2560"/>
        <v>#VALUE!</v>
      </c>
      <c r="AY2541" s="2" t="e">
        <f t="shared" si="2560"/>
        <v>#DIV/0!</v>
      </c>
      <c r="AZ2541" s="2">
        <v>-1.0480354904278797</v>
      </c>
      <c r="BA2541" s="2">
        <v>-2.0928983263902139</v>
      </c>
      <c r="BB2541" s="2">
        <v>0.99212916028298004</v>
      </c>
      <c r="BC2541" s="2">
        <v>-9.6062585744749768E-2</v>
      </c>
      <c r="BD2541" s="2">
        <v>1.3670523138344757</v>
      </c>
      <c r="BE2541" s="2">
        <v>1.9622367614049337E-2</v>
      </c>
      <c r="BF2541" s="2" t="e">
        <f>BF1665</f>
        <v>#VALUE!</v>
      </c>
      <c r="BG2541" s="2">
        <v>1.5352838812501766</v>
      </c>
      <c r="BH2541" s="2">
        <v>0.21837993490176699</v>
      </c>
      <c r="BI2541" s="2">
        <v>0.89863538041844049</v>
      </c>
      <c r="BJ2541" s="2">
        <v>-0.20242859334514435</v>
      </c>
      <c r="BK2541" s="2">
        <v>1.351274841497857</v>
      </c>
      <c r="BL2541" s="2">
        <v>-0.1524547938898855</v>
      </c>
      <c r="BM2541" s="2">
        <v>1.4548562300456682</v>
      </c>
      <c r="BN2541" s="2">
        <v>-7.2803234111393722E-2</v>
      </c>
      <c r="BO2541" s="2" t="e">
        <f>BO1665</f>
        <v>#VALUE!</v>
      </c>
      <c r="BP2541" s="2">
        <v>1.2491787805342742</v>
      </c>
      <c r="BQ2541" s="2">
        <v>-1.2129322917685887</v>
      </c>
      <c r="BR2541" s="2">
        <v>-7.2961717173681384</v>
      </c>
      <c r="BS2541" s="2">
        <v>-10.72362160989333</v>
      </c>
      <c r="BT2541" s="2">
        <v>-3.047345532006748</v>
      </c>
      <c r="BU2541" s="2">
        <v>-4.675038412473894</v>
      </c>
      <c r="BV2541" s="2">
        <v>-7.9494077612521368</v>
      </c>
      <c r="BW2541" s="2">
        <v>-2.0816915529757529</v>
      </c>
      <c r="BX2541" s="2">
        <v>-2.812376409435958</v>
      </c>
      <c r="BY2541" s="2">
        <v>-4.1428815182299239</v>
      </c>
      <c r="BZ2541" s="63">
        <v>-2.1510205353327723</v>
      </c>
      <c r="CA2541" s="2" t="e">
        <f>CA1665</f>
        <v>#VALUE!</v>
      </c>
      <c r="CB2541" s="2">
        <v>5.1145182215936481E-2</v>
      </c>
      <c r="CC2541" s="2">
        <v>4.9326421384319342E-2</v>
      </c>
      <c r="CD2541" s="2">
        <v>-2.5402682784745632</v>
      </c>
      <c r="CE2541" s="2">
        <v>-1.1584120571137571</v>
      </c>
      <c r="CF2541" s="2">
        <v>-1.3982299472031268</v>
      </c>
      <c r="CG2541" s="2">
        <v>-3.6688031945387287</v>
      </c>
      <c r="CH2541" s="2">
        <v>-0.18311639087335166</v>
      </c>
      <c r="CI2541" s="2">
        <v>-0.95950002562733405</v>
      </c>
      <c r="CJ2541" s="63">
        <v>-0.74180703170129703</v>
      </c>
      <c r="CK2541" s="63">
        <v>-1.2634499644332386</v>
      </c>
      <c r="CL2541" s="2" t="e">
        <f>CL1665</f>
        <v>#VALUE!</v>
      </c>
      <c r="CM2541" s="2">
        <v>-0.35340388856400073</v>
      </c>
      <c r="CN2541" s="2">
        <v>0.93886359774388695</v>
      </c>
      <c r="CO2541" s="2">
        <v>1.0110489289730484</v>
      </c>
      <c r="CP2541" s="2">
        <v>3.0084097625123154</v>
      </c>
      <c r="CQ2541" s="2">
        <v>1.1151587618716552</v>
      </c>
      <c r="CR2541" s="2">
        <v>-0.61678590713879422</v>
      </c>
      <c r="CS2541" s="2">
        <v>3.9928812413207457</v>
      </c>
      <c r="CT2541" s="2">
        <v>2.5108793703044716</v>
      </c>
      <c r="CU2541" s="2">
        <v>0.83838281880339893</v>
      </c>
      <c r="CV2541" s="2">
        <v>1.8804237380179842</v>
      </c>
      <c r="CW2541" s="2">
        <v>1.2688870977361286</v>
      </c>
      <c r="CX2541" s="2">
        <v>1.6499207621258012</v>
      </c>
      <c r="CY2541" s="2">
        <v>1.4311661779949736</v>
      </c>
      <c r="CZ2541" s="2">
        <v>0.95491789325948417</v>
      </c>
      <c r="DA2541" s="2" t="e">
        <f t="shared" ref="DA2541" si="2561">DA1665</f>
        <v>#VALUE!</v>
      </c>
      <c r="DB2541" s="63">
        <v>3.9296591608136184</v>
      </c>
      <c r="DC2541" s="63">
        <v>2.7566895890186149</v>
      </c>
      <c r="DD2541" s="63">
        <v>2.2634718127512827</v>
      </c>
      <c r="DE2541" s="63">
        <v>3.2531123666573944</v>
      </c>
      <c r="DF2541" s="63">
        <v>2.5930130001849969</v>
      </c>
      <c r="DG2541" s="63">
        <v>1.6909699002343679</v>
      </c>
      <c r="DH2541" s="63">
        <v>3.9825679366683344</v>
      </c>
      <c r="DI2541" s="63">
        <v>3.4106333541674907</v>
      </c>
      <c r="DJ2541" s="63">
        <v>2.7487392593366002</v>
      </c>
      <c r="DK2541" s="63">
        <v>3.7248301188651283</v>
      </c>
      <c r="DL2541" s="63">
        <v>3.3510583272208976</v>
      </c>
      <c r="DM2541" s="63">
        <v>2.6451687130057424</v>
      </c>
      <c r="DN2541" s="6" t="e">
        <f t="shared" ref="DN2541" si="2562">DN1665</f>
        <v>#VALUE!</v>
      </c>
      <c r="DO2541" s="63">
        <v>2.6451687130057424</v>
      </c>
      <c r="DP2541" s="63">
        <v>1.9912607936260502</v>
      </c>
      <c r="DQ2541" s="63">
        <v>1.3717347392614287</v>
      </c>
      <c r="DR2541" s="63">
        <v>0.46529999463717536</v>
      </c>
      <c r="DS2541" s="63">
        <v>1.8511988208922727</v>
      </c>
      <c r="DT2541" s="63">
        <v>1.2495713404232269</v>
      </c>
      <c r="DU2541" s="63">
        <v>1.4429853892911422</v>
      </c>
      <c r="DV2541" s="64" t="e">
        <f>DV1665</f>
        <v>#VALUE!</v>
      </c>
      <c r="DW2541" s="65" t="e">
        <f>DW1665</f>
        <v>#VALUE!</v>
      </c>
      <c r="DX2541" s="66" t="e">
        <f>DX1665</f>
        <v>#VALUE!</v>
      </c>
      <c r="DZ2541" s="2" t="e">
        <f>DZ1665</f>
        <v>#VALUE!</v>
      </c>
      <c r="EC2541" s="2" t="e">
        <f>EC1665</f>
        <v>#VALUE!</v>
      </c>
      <c r="EF2541" s="2" t="e">
        <f>EF1665</f>
        <v>#VALUE!</v>
      </c>
      <c r="EI2541" s="2" t="e">
        <f>EI1665</f>
        <v>#VALUE!</v>
      </c>
      <c r="EL2541" s="2" t="e">
        <f>EL1665</f>
        <v>#VALUE!</v>
      </c>
      <c r="EO2541" s="2" t="e">
        <f>EO1665</f>
        <v>#VALUE!</v>
      </c>
    </row>
    <row r="2542" spans="1:146" ht="15.5" x14ac:dyDescent="0.35">
      <c r="A2542" s="56" t="s">
        <v>804</v>
      </c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2"/>
      <c r="Y2542" s="2" t="e">
        <f t="shared" ref="Y2542:AY2542" si="2563">Y1667</f>
        <v>#VALUE!</v>
      </c>
      <c r="Z2542" s="2" t="e">
        <f t="shared" si="2563"/>
        <v>#VALUE!</v>
      </c>
      <c r="AA2542" s="2" t="e">
        <f t="shared" si="2563"/>
        <v>#VALUE!</v>
      </c>
      <c r="AB2542" s="2">
        <f t="shared" si="2563"/>
        <v>-26.156489818644992</v>
      </c>
      <c r="AC2542" s="2">
        <f t="shared" si="2563"/>
        <v>-24.899502619745249</v>
      </c>
      <c r="AD2542" s="2">
        <f t="shared" si="2563"/>
        <v>-24.946203306518427</v>
      </c>
      <c r="AE2542" s="2" t="e">
        <f t="shared" si="2563"/>
        <v>#VALUE!</v>
      </c>
      <c r="AF2542" s="2">
        <f t="shared" si="2563"/>
        <v>-25.858929614438136</v>
      </c>
      <c r="AG2542" s="2">
        <f t="shared" si="2563"/>
        <v>-23.693125215384203</v>
      </c>
      <c r="AH2542" s="2">
        <f t="shared" si="2563"/>
        <v>-25.392186537584575</v>
      </c>
      <c r="AI2542" s="2">
        <f t="shared" si="2563"/>
        <v>-25.560471151559337</v>
      </c>
      <c r="AJ2542" s="2" t="e">
        <f t="shared" si="2563"/>
        <v>#VALUE!</v>
      </c>
      <c r="AK2542" s="2">
        <f t="shared" si="2563"/>
        <v>-18.756744493535098</v>
      </c>
      <c r="AL2542" s="2">
        <f t="shared" si="2563"/>
        <v>-16.582472115089463</v>
      </c>
      <c r="AM2542" s="2">
        <f t="shared" si="2563"/>
        <v>-16.590460367796503</v>
      </c>
      <c r="AN2542" s="2">
        <f t="shared" si="2563"/>
        <v>-16.636415726017518</v>
      </c>
      <c r="AO2542" s="2" t="e">
        <f t="shared" si="2563"/>
        <v>#VALUE!</v>
      </c>
      <c r="AP2542" s="2">
        <f t="shared" si="2563"/>
        <v>-14.642477562891305</v>
      </c>
      <c r="AQ2542" s="2">
        <f t="shared" si="2563"/>
        <v>-14.048799937674636</v>
      </c>
      <c r="AR2542" s="2">
        <f t="shared" si="2563"/>
        <v>-13.04593250742287</v>
      </c>
      <c r="AS2542" s="2" t="e">
        <f t="shared" si="2563"/>
        <v>#VALUE!</v>
      </c>
      <c r="AT2542" s="2">
        <f t="shared" si="2563"/>
        <v>-10.280122824355646</v>
      </c>
      <c r="AU2542" s="2">
        <f t="shared" si="2563"/>
        <v>-9.128560500634471</v>
      </c>
      <c r="AV2542" s="2">
        <f t="shared" si="2563"/>
        <v>-8.2541066511875538</v>
      </c>
      <c r="AW2542" s="2">
        <f t="shared" si="2563"/>
        <v>-8.2383777393955331</v>
      </c>
      <c r="AX2542" s="2" t="e">
        <f t="shared" si="2563"/>
        <v>#VALUE!</v>
      </c>
      <c r="AY2542" s="2" t="e">
        <f t="shared" si="2563"/>
        <v>#DIV/0!</v>
      </c>
      <c r="AZ2542" s="2">
        <v>-8.1103941748093131</v>
      </c>
      <c r="BA2542" s="2">
        <v>-8.1857112981880249</v>
      </c>
      <c r="BB2542" s="2">
        <v>-7.8087384909322788</v>
      </c>
      <c r="BC2542" s="2">
        <v>-8.1469623425811566</v>
      </c>
      <c r="BD2542" s="2">
        <v>-8.5697931421286029</v>
      </c>
      <c r="BE2542" s="2">
        <v>-9.2192871035616939</v>
      </c>
      <c r="BF2542" s="2" t="e">
        <f>BF1667</f>
        <v>#VALUE!</v>
      </c>
      <c r="BG2542" s="2">
        <v>-6.8620223683790256</v>
      </c>
      <c r="BH2542" s="2">
        <v>-6.8398491358824733</v>
      </c>
      <c r="BI2542" s="2">
        <v>-6.9883051269443666</v>
      </c>
      <c r="BJ2542" s="2">
        <v>-6.9929714659378028</v>
      </c>
      <c r="BK2542" s="2">
        <v>-7.1460506395811763</v>
      </c>
      <c r="BL2542" s="2">
        <v>-7.4550463634022828</v>
      </c>
      <c r="BM2542" s="2">
        <v>-7.1098304658819975</v>
      </c>
      <c r="BN2542" s="2">
        <v>-7.4421060168214748</v>
      </c>
      <c r="BO2542" s="2" t="e">
        <f>BO1667</f>
        <v>#VALUE!</v>
      </c>
      <c r="BP2542" s="2">
        <v>-7.1045206489051527</v>
      </c>
      <c r="BQ2542" s="2">
        <v>-8.8901312836578033</v>
      </c>
      <c r="BR2542" s="2">
        <v>-12.092068883809622</v>
      </c>
      <c r="BS2542" s="2">
        <v>-12.438993582976433</v>
      </c>
      <c r="BT2542" s="2">
        <v>-8.5559116415343581</v>
      </c>
      <c r="BU2542" s="2">
        <v>-8.7975008652175344</v>
      </c>
      <c r="BV2542" s="2">
        <v>-9.9893544425038456</v>
      </c>
      <c r="BW2542" s="2">
        <v>-8.5258351452825867</v>
      </c>
      <c r="BX2542" s="2">
        <v>-8.7758375034561578</v>
      </c>
      <c r="BY2542" s="2">
        <v>-9.424618864010025</v>
      </c>
      <c r="BZ2542" s="63">
        <v>-8.1113081509118885</v>
      </c>
      <c r="CA2542" s="2" t="e">
        <f>CA1667</f>
        <v>#VALUE!</v>
      </c>
      <c r="CB2542" s="2">
        <v>-6.9297053735600107</v>
      </c>
      <c r="CC2542" s="2">
        <v>-7.0127787354405182</v>
      </c>
      <c r="CD2542" s="2">
        <v>-8.4739053107523183</v>
      </c>
      <c r="CE2542" s="2">
        <v>-7.535595307746771</v>
      </c>
      <c r="CF2542" s="2">
        <v>-7.8710036535595647</v>
      </c>
      <c r="CG2542" s="2">
        <v>-8.9508857110876079</v>
      </c>
      <c r="CH2542" s="2">
        <v>-7.0950464542444633</v>
      </c>
      <c r="CI2542" s="2">
        <v>-7.6406497672017268</v>
      </c>
      <c r="CJ2542" s="63">
        <v>-7.2945527150328537</v>
      </c>
      <c r="CK2542" s="63">
        <v>-7.5420051960920986</v>
      </c>
      <c r="CL2542" s="2" t="e">
        <f>CL1667</f>
        <v>#VALUE!</v>
      </c>
      <c r="CM2542" s="2">
        <v>-6.1321940519941309</v>
      </c>
      <c r="CN2542" s="2">
        <v>-6.6525242715956567</v>
      </c>
      <c r="CO2542" s="2">
        <v>-6.5140103664507079</v>
      </c>
      <c r="CP2542" s="2">
        <v>-6.0685713071034604</v>
      </c>
      <c r="CQ2542" s="2">
        <v>-6.4686910591164137</v>
      </c>
      <c r="CR2542" s="2">
        <v>-6.7985098575913661</v>
      </c>
      <c r="CS2542" s="2">
        <v>-6.7999215239605331</v>
      </c>
      <c r="CT2542" s="2">
        <v>-6.8932813243653825</v>
      </c>
      <c r="CU2542" s="2">
        <v>-7.3313414727261925</v>
      </c>
      <c r="CV2542" s="2">
        <v>-7.5496203387957959</v>
      </c>
      <c r="CW2542" s="2">
        <v>-7.5149170885850296</v>
      </c>
      <c r="CX2542" s="2">
        <v>-7.5773701923216992</v>
      </c>
      <c r="CY2542" s="2">
        <v>-7.4969504101755255</v>
      </c>
      <c r="CZ2542" s="2">
        <v>-7.8260086247889307</v>
      </c>
      <c r="DA2542" s="2" t="e">
        <f t="shared" ref="DA2542" si="2564">DA1667</f>
        <v>#VALUE!</v>
      </c>
      <c r="DB2542" s="63">
        <v>-5.8108332437529002</v>
      </c>
      <c r="DC2542" s="63">
        <v>-6.2874387740111626</v>
      </c>
      <c r="DD2542" s="63">
        <v>-5.8321079637850364</v>
      </c>
      <c r="DE2542" s="63">
        <v>-6.0202830324467147</v>
      </c>
      <c r="DF2542" s="63">
        <v>-5.8771537578448179</v>
      </c>
      <c r="DG2542" s="63">
        <v>-5.9089250670643167</v>
      </c>
      <c r="DH2542" s="63">
        <v>-5.9517964080258885</v>
      </c>
      <c r="DI2542" s="63">
        <v>-5.9075856173074675</v>
      </c>
      <c r="DJ2542" s="63">
        <v>-5.9410591476513037</v>
      </c>
      <c r="DK2542" s="63">
        <v>-6.0471186844105791</v>
      </c>
      <c r="DL2542" s="63">
        <v>-5.8592177568655117</v>
      </c>
      <c r="DM2542" s="63">
        <v>-6.0248775423978618</v>
      </c>
      <c r="DN2542" s="6" t="e">
        <f t="shared" ref="DN2542" si="2565">DN1667</f>
        <v>#VALUE!</v>
      </c>
      <c r="DO2542" s="63">
        <v>-6.0248775423978618</v>
      </c>
      <c r="DP2542" s="63">
        <v>-7.3014741759795578</v>
      </c>
      <c r="DQ2542" s="63">
        <v>-7.2597772733875718</v>
      </c>
      <c r="DR2542" s="63">
        <v>-6.9866081550130321</v>
      </c>
      <c r="DS2542" s="63">
        <v>-8.2270742609436738</v>
      </c>
      <c r="DT2542" s="63">
        <v>-8.2527497800793821</v>
      </c>
      <c r="DU2542" s="63">
        <v>-7.6844762313848207</v>
      </c>
      <c r="DV2542" s="64" t="e">
        <f>DV1667</f>
        <v>#VALUE!</v>
      </c>
      <c r="DW2542" s="65" t="e">
        <f>DW1667</f>
        <v>#VALUE!</v>
      </c>
      <c r="DX2542" s="66" t="e">
        <f>DX1667</f>
        <v>#VALUE!</v>
      </c>
      <c r="DZ2542" s="2" t="e">
        <f>DZ1667</f>
        <v>#VALUE!</v>
      </c>
      <c r="EC2542" s="2" t="e">
        <f>EC1667</f>
        <v>#VALUE!</v>
      </c>
      <c r="EF2542" s="2" t="e">
        <f>EF1667</f>
        <v>#VALUE!</v>
      </c>
      <c r="EI2542" s="2" t="e">
        <f>EI1667</f>
        <v>#VALUE!</v>
      </c>
      <c r="EL2542" s="2" t="e">
        <f>EL1667</f>
        <v>#VALUE!</v>
      </c>
      <c r="EO2542" s="2" t="e">
        <f>EO1667</f>
        <v>#VALUE!</v>
      </c>
    </row>
    <row r="2543" spans="1:146" ht="15.5" x14ac:dyDescent="0.35">
      <c r="A2543" s="126" t="s">
        <v>805</v>
      </c>
      <c r="B2543" s="63" t="e">
        <f t="shared" ref="B2543:AA2543" si="2566">+B2296</f>
        <v>#VALUE!</v>
      </c>
      <c r="C2543" s="63" t="e">
        <f t="shared" si="2566"/>
        <v>#VALUE!</v>
      </c>
      <c r="D2543" s="63" t="e">
        <f t="shared" si="2566"/>
        <v>#VALUE!</v>
      </c>
      <c r="E2543" s="63" t="e">
        <f t="shared" si="2566"/>
        <v>#VALUE!</v>
      </c>
      <c r="F2543" s="63">
        <f t="shared" si="2566"/>
        <v>-4.7126371519084032</v>
      </c>
      <c r="G2543" s="63">
        <f t="shared" si="2566"/>
        <v>-5.1781712717972033</v>
      </c>
      <c r="H2543" s="63" t="e">
        <f t="shared" si="2566"/>
        <v>#VALUE!</v>
      </c>
      <c r="I2543" s="63" t="e">
        <f t="shared" si="2566"/>
        <v>#VALUE!</v>
      </c>
      <c r="J2543" s="63" t="e">
        <f t="shared" si="2566"/>
        <v>#VALUE!</v>
      </c>
      <c r="K2543" s="63" t="e">
        <f t="shared" si="2566"/>
        <v>#VALUE!</v>
      </c>
      <c r="L2543" s="63" t="e">
        <f t="shared" si="2566"/>
        <v>#VALUE!</v>
      </c>
      <c r="M2543" s="63" t="e">
        <f t="shared" si="2566"/>
        <v>#VALUE!</v>
      </c>
      <c r="N2543" s="63" t="e">
        <f t="shared" si="2566"/>
        <v>#VALUE!</v>
      </c>
      <c r="O2543" s="63" t="e">
        <f t="shared" si="2566"/>
        <v>#VALUE!</v>
      </c>
      <c r="P2543" s="63" t="e">
        <f t="shared" si="2566"/>
        <v>#VALUE!</v>
      </c>
      <c r="Q2543" s="63" t="e">
        <f t="shared" si="2566"/>
        <v>#VALUE!</v>
      </c>
      <c r="R2543" s="63" t="e">
        <f t="shared" si="2566"/>
        <v>#VALUE!</v>
      </c>
      <c r="S2543" s="63" t="e">
        <f t="shared" si="2566"/>
        <v>#VALUE!</v>
      </c>
      <c r="T2543" s="63" t="e">
        <f t="shared" si="2566"/>
        <v>#VALUE!</v>
      </c>
      <c r="U2543" s="63" t="e">
        <f t="shared" si="2566"/>
        <v>#VALUE!</v>
      </c>
      <c r="V2543" s="63" t="e">
        <f t="shared" si="2566"/>
        <v>#VALUE!</v>
      </c>
      <c r="W2543" s="63" t="e">
        <f t="shared" si="2566"/>
        <v>#VALUE!</v>
      </c>
      <c r="X2543" s="2" t="e">
        <f t="shared" si="2566"/>
        <v>#VALUE!</v>
      </c>
      <c r="Y2543" s="2" t="e">
        <f t="shared" si="2566"/>
        <v>#VALUE!</v>
      </c>
      <c r="Z2543" s="63" t="e">
        <f t="shared" si="2566"/>
        <v>#VALUE!</v>
      </c>
      <c r="AA2543" s="63" t="e">
        <f t="shared" si="2566"/>
        <v>#VALUE!</v>
      </c>
      <c r="AB2543" s="63">
        <v>3.012799348058123</v>
      </c>
      <c r="AC2543" s="63">
        <v>4.3724254504430604</v>
      </c>
      <c r="AD2543" s="63">
        <v>3.4151927071288313</v>
      </c>
      <c r="AE2543" s="63" t="e">
        <f>+AE2296</f>
        <v>#VALUE!</v>
      </c>
      <c r="AF2543" s="63">
        <v>2.9123896097407105</v>
      </c>
      <c r="AG2543" s="63">
        <v>2.7473924355411632</v>
      </c>
      <c r="AH2543" s="63">
        <v>1.315591363650757</v>
      </c>
      <c r="AI2543" s="63">
        <v>0.33953343730275665</v>
      </c>
      <c r="AJ2543" s="2" t="e">
        <f>+AJ2296</f>
        <v>#VALUE!</v>
      </c>
      <c r="AK2543" s="2">
        <v>-2.7336819770492329</v>
      </c>
      <c r="AL2543" s="2">
        <v>-0.31518321449711301</v>
      </c>
      <c r="AM2543" s="2">
        <v>-0.63922732883504696</v>
      </c>
      <c r="AN2543" s="2">
        <v>-0.66786363405670257</v>
      </c>
      <c r="AO2543" s="2" t="e">
        <f>+AO2296</f>
        <v>#VALUE!</v>
      </c>
      <c r="AP2543" s="2">
        <v>-3.081097081637969</v>
      </c>
      <c r="AQ2543" s="2">
        <v>-3.7939528103617275</v>
      </c>
      <c r="AR2543" s="2">
        <v>-2.0616253512420499</v>
      </c>
      <c r="AS2543" s="2" t="e">
        <f>+AS2296</f>
        <v>#VALUE!</v>
      </c>
      <c r="AT2543" s="2">
        <v>0.45509334997151801</v>
      </c>
      <c r="AU2543" s="2">
        <v>-1.0801890151084517</v>
      </c>
      <c r="AV2543" s="2">
        <v>-5.5281336229324997E-2</v>
      </c>
      <c r="AW2543" s="2">
        <v>-0.42448701809568151</v>
      </c>
      <c r="AX2543" s="2" t="e">
        <f>+AX2296</f>
        <v>#VALUE!</v>
      </c>
      <c r="AY2543" s="2"/>
      <c r="AZ2543" s="2">
        <v>-3.3467183401870187E-2</v>
      </c>
      <c r="BA2543" s="2">
        <v>-1.0493617043155845</v>
      </c>
      <c r="BB2543" s="2">
        <v>1.9285201033411623</v>
      </c>
      <c r="BC2543" s="2">
        <v>0.87034876886175294</v>
      </c>
      <c r="BD2543" s="2">
        <v>2.1987873246780127</v>
      </c>
      <c r="BE2543" s="2">
        <v>0.87470174475837514</v>
      </c>
      <c r="BF2543" s="2" t="e">
        <f>+BF2296</f>
        <v>#VALUE!</v>
      </c>
      <c r="BG2543" s="2">
        <v>2.497894894384495</v>
      </c>
      <c r="BH2543" s="2">
        <v>1.2032360150921622</v>
      </c>
      <c r="BI2543" s="2">
        <v>2.1351897852699073</v>
      </c>
      <c r="BJ2543" s="2">
        <v>1.1042234833957056</v>
      </c>
      <c r="BK2543" s="2">
        <v>2.5414608734125492</v>
      </c>
      <c r="BL2543" s="2">
        <v>1.1215413677527273</v>
      </c>
      <c r="BM2543" s="2">
        <v>2.7352638743580964</v>
      </c>
      <c r="BN2543" s="2">
        <v>1.2763676400660189</v>
      </c>
      <c r="BO2543" s="2" t="e">
        <f>+BO2296</f>
        <v>#VALUE!</v>
      </c>
      <c r="BP2543" s="2">
        <v>2.6032009664695615</v>
      </c>
      <c r="BQ2543" s="2">
        <v>-0.17898122895016205</v>
      </c>
      <c r="BR2543" s="2">
        <v>-5.8709200898642617</v>
      </c>
      <c r="BS2543" s="2">
        <v>-9.1825451107729812</v>
      </c>
      <c r="BT2543" s="2">
        <v>-1.7363732001923051</v>
      </c>
      <c r="BU2543" s="2">
        <v>-3.2872809044769911</v>
      </c>
      <c r="BV2543" s="2">
        <v>-6.4213079132453004</v>
      </c>
      <c r="BW2543" s="2">
        <v>-0.79035294573418091</v>
      </c>
      <c r="BX2543" s="2">
        <v>-1.4790664863612286</v>
      </c>
      <c r="BY2543" s="2">
        <v>-2.7381669422517052</v>
      </c>
      <c r="BZ2543" s="63">
        <v>-1.0358028900097467</v>
      </c>
      <c r="CA2543" s="2" t="e">
        <f>+CA2296</f>
        <v>#VALUE!</v>
      </c>
      <c r="CB2543" s="2">
        <v>1.2503031357933299</v>
      </c>
      <c r="CC2543" s="2">
        <v>1.2307974641714567</v>
      </c>
      <c r="CD2543" s="2">
        <v>-1.3202369083599708</v>
      </c>
      <c r="CE2543" s="2">
        <v>-0.11353894304748816</v>
      </c>
      <c r="CF2543" s="2">
        <v>-0.34238838191024562</v>
      </c>
      <c r="CG2543" s="2">
        <v>-2.5554732885606457</v>
      </c>
      <c r="CH2543" s="2">
        <v>0.79802019342060082</v>
      </c>
      <c r="CI2543" s="2">
        <v>4.6326513146752527E-2</v>
      </c>
      <c r="CJ2543" s="63">
        <v>0.19521527097022034</v>
      </c>
      <c r="CK2543" s="63">
        <v>-0.26864285947725247</v>
      </c>
      <c r="CL2543" s="2" t="e">
        <f>+CL2296</f>
        <v>#VALUE!</v>
      </c>
      <c r="CM2543" s="2">
        <v>0.70827818165841883</v>
      </c>
      <c r="CN2543" s="2">
        <v>1.7537477019407519</v>
      </c>
      <c r="CO2543" s="2">
        <v>1.8217227066567163</v>
      </c>
      <c r="CP2543" s="2">
        <v>3.7637315617668778</v>
      </c>
      <c r="CQ2543" s="2">
        <v>1.9227804092412297</v>
      </c>
      <c r="CR2543" s="2">
        <v>0.23567239686685698</v>
      </c>
      <c r="CS2543" s="2">
        <v>4.7771406580123852</v>
      </c>
      <c r="CT2543" s="2">
        <v>3.3255169710512025</v>
      </c>
      <c r="CU2543" s="2">
        <v>1.8692018211436872</v>
      </c>
      <c r="CV2543" s="2">
        <v>2.2473498256226772</v>
      </c>
      <c r="CW2543" s="2">
        <v>1.6461262112334236</v>
      </c>
      <c r="CX2543" s="2">
        <v>2.0189889806967818</v>
      </c>
      <c r="CY2543" s="2">
        <v>1.8036300834888352</v>
      </c>
      <c r="CZ2543" s="2">
        <v>1.3352822905217896</v>
      </c>
      <c r="DA2543" s="2" t="e">
        <f t="shared" ref="DA2543" si="2567">+DA2296</f>
        <v>#VALUE!</v>
      </c>
      <c r="DB2543" s="63">
        <v>4.3811037345807238</v>
      </c>
      <c r="DC2543" s="63">
        <v>3.2226768422564791</v>
      </c>
      <c r="DD2543" s="63">
        <v>2.7449813395763676</v>
      </c>
      <c r="DE2543" s="63">
        <v>3.7175433912626517</v>
      </c>
      <c r="DF2543" s="63">
        <v>3.0727423099219613</v>
      </c>
      <c r="DG2543" s="63">
        <v>2.1913090363241357</v>
      </c>
      <c r="DH2543" s="63">
        <v>4.4200574364574559</v>
      </c>
      <c r="DI2543" s="63">
        <v>3.8621819755825944</v>
      </c>
      <c r="DJ2543" s="63">
        <v>3.2180897634262045</v>
      </c>
      <c r="DK2543" s="63">
        <v>4.1626468848727196</v>
      </c>
      <c r="DL2543" s="63">
        <v>3.8006189292352057</v>
      </c>
      <c r="DM2543" s="63">
        <v>3.1128330174402841</v>
      </c>
      <c r="DN2543" s="6" t="e">
        <f t="shared" ref="DN2543" si="2568">+DN2296</f>
        <v>#VALUE!</v>
      </c>
      <c r="DO2543" s="63">
        <v>3.1128330174402841</v>
      </c>
      <c r="DP2543" s="63">
        <v>2.5237435095811467</v>
      </c>
      <c r="DQ2543" s="63">
        <v>1.9215666829726716</v>
      </c>
      <c r="DR2543" s="63">
        <v>1.0418289229585447</v>
      </c>
      <c r="DS2543" s="63">
        <v>2.3601841964819186</v>
      </c>
      <c r="DT2543" s="63">
        <v>1.7286080048592778</v>
      </c>
      <c r="DU2543" s="63">
        <v>1.7461594554245858</v>
      </c>
      <c r="DV2543" s="64" t="e">
        <f>+DV2296</f>
        <v>#VALUE!</v>
      </c>
      <c r="DW2543" s="65" t="e">
        <f>+DW2296</f>
        <v>#VALUE!</v>
      </c>
      <c r="DX2543" s="66" t="e">
        <f>+DX2296</f>
        <v>#VALUE!</v>
      </c>
      <c r="DZ2543" s="63" t="e">
        <f>+DZ2296</f>
        <v>#VALUE!</v>
      </c>
      <c r="EC2543" s="63" t="e">
        <f>+EC2296</f>
        <v>#VALUE!</v>
      </c>
      <c r="EF2543" s="63" t="e">
        <f>+EF2296</f>
        <v>#VALUE!</v>
      </c>
      <c r="EI2543" s="63" t="e">
        <f>+EI2296</f>
        <v>#VALUE!</v>
      </c>
      <c r="EL2543" s="63" t="e">
        <f>+EL2296</f>
        <v>#VALUE!</v>
      </c>
      <c r="EO2543" s="63" t="e">
        <f>+EO2296</f>
        <v>#VALUE!</v>
      </c>
    </row>
    <row r="2544" spans="1:146" s="186" customFormat="1" ht="15.5" x14ac:dyDescent="0.35">
      <c r="A2544" s="390" t="s">
        <v>806</v>
      </c>
      <c r="B2544" s="5" t="e">
        <f t="shared" ref="B2544:AA2544" si="2569">+B2312</f>
        <v>#VALUE!</v>
      </c>
      <c r="C2544" s="5" t="e">
        <f t="shared" si="2569"/>
        <v>#VALUE!</v>
      </c>
      <c r="D2544" s="5" t="e">
        <f t="shared" si="2569"/>
        <v>#VALUE!</v>
      </c>
      <c r="E2544" s="5" t="e">
        <f t="shared" si="2569"/>
        <v>#VALUE!</v>
      </c>
      <c r="F2544" s="5">
        <f t="shared" si="2569"/>
        <v>-7.1043351180789855</v>
      </c>
      <c r="G2544" s="5">
        <f t="shared" si="2569"/>
        <v>-7.2534235422250877</v>
      </c>
      <c r="H2544" s="5" t="e">
        <f t="shared" si="2569"/>
        <v>#VALUE!</v>
      </c>
      <c r="I2544" s="5" t="e">
        <f t="shared" si="2569"/>
        <v>#VALUE!</v>
      </c>
      <c r="J2544" s="5" t="e">
        <f t="shared" si="2569"/>
        <v>#VALUE!</v>
      </c>
      <c r="K2544" s="5" t="e">
        <f t="shared" si="2569"/>
        <v>#VALUE!</v>
      </c>
      <c r="L2544" s="5" t="e">
        <f t="shared" si="2569"/>
        <v>#VALUE!</v>
      </c>
      <c r="M2544" s="5" t="e">
        <f t="shared" si="2569"/>
        <v>#VALUE!</v>
      </c>
      <c r="N2544" s="5" t="e">
        <f t="shared" si="2569"/>
        <v>#VALUE!</v>
      </c>
      <c r="O2544" s="5" t="e">
        <f t="shared" si="2569"/>
        <v>#VALUE!</v>
      </c>
      <c r="P2544" s="5" t="e">
        <f t="shared" si="2569"/>
        <v>#VALUE!</v>
      </c>
      <c r="Q2544" s="5" t="e">
        <f t="shared" si="2569"/>
        <v>#VALUE!</v>
      </c>
      <c r="R2544" s="5" t="e">
        <f t="shared" si="2569"/>
        <v>#VALUE!</v>
      </c>
      <c r="S2544" s="5" t="e">
        <f t="shared" si="2569"/>
        <v>#VALUE!</v>
      </c>
      <c r="T2544" s="5" t="e">
        <f t="shared" si="2569"/>
        <v>#VALUE!</v>
      </c>
      <c r="U2544" s="5" t="e">
        <f t="shared" si="2569"/>
        <v>#VALUE!</v>
      </c>
      <c r="V2544" s="5" t="e">
        <f t="shared" si="2569"/>
        <v>#VALUE!</v>
      </c>
      <c r="W2544" s="5" t="e">
        <f t="shared" si="2569"/>
        <v>#VALUE!</v>
      </c>
      <c r="X2544" s="4" t="e">
        <f t="shared" si="2569"/>
        <v>#VALUE!</v>
      </c>
      <c r="Y2544" s="4" t="e">
        <f t="shared" si="2569"/>
        <v>#VALUE!</v>
      </c>
      <c r="Z2544" s="5" t="e">
        <f t="shared" si="2569"/>
        <v>#VALUE!</v>
      </c>
      <c r="AA2544" s="5" t="e">
        <f t="shared" si="2569"/>
        <v>#VALUE!</v>
      </c>
      <c r="AB2544" s="5">
        <v>-0.22598887962393838</v>
      </c>
      <c r="AC2544" s="5">
        <v>1.9961700617003535</v>
      </c>
      <c r="AD2544" s="5">
        <v>1.0812174986490763</v>
      </c>
      <c r="AE2544" s="5" t="e">
        <f>+AE2312</f>
        <v>#VALUE!</v>
      </c>
      <c r="AF2544" s="5">
        <v>-0.13852379002094259</v>
      </c>
      <c r="AG2544" s="5">
        <v>-0.31121226648652217</v>
      </c>
      <c r="AH2544" s="5">
        <v>-1.7659852605936692</v>
      </c>
      <c r="AI2544" s="5">
        <v>-2.8428803251977111</v>
      </c>
      <c r="AJ2544" s="4" t="e">
        <f>+AJ2312</f>
        <v>#VALUE!</v>
      </c>
      <c r="AK2544" s="4">
        <v>-6.3457798223756061</v>
      </c>
      <c r="AL2544" s="4">
        <v>-3.68298795066756</v>
      </c>
      <c r="AM2544" s="4">
        <v>-4.2101404523509798</v>
      </c>
      <c r="AN2544" s="4">
        <v>-4.2490974206291874</v>
      </c>
      <c r="AO2544" s="4" t="e">
        <f>+AO2312</f>
        <v>#VALUE!</v>
      </c>
      <c r="AP2544" s="4">
        <v>-7.1141962096659528</v>
      </c>
      <c r="AQ2544" s="4">
        <v>-7.8844103158141845</v>
      </c>
      <c r="AR2544" s="4">
        <v>-5.5889088452203302</v>
      </c>
      <c r="AS2544" s="4" t="e">
        <f>+AS2312</f>
        <v>#VALUE!</v>
      </c>
      <c r="AT2544" s="4">
        <v>-3.2042055350109009</v>
      </c>
      <c r="AU2544" s="4">
        <v>-3.5363916214004076</v>
      </c>
      <c r="AV2544" s="4">
        <v>-3.0580249632911931</v>
      </c>
      <c r="AW2544" s="4">
        <v>-3.1026443552333647</v>
      </c>
      <c r="AX2544" s="4" t="e">
        <f>+AX2312</f>
        <v>#VALUE!</v>
      </c>
      <c r="AY2544" s="4"/>
      <c r="AZ2544" s="4">
        <v>-2.4759442842609207</v>
      </c>
      <c r="BA2544" s="4">
        <v>-3.5615772798211833</v>
      </c>
      <c r="BB2544" s="4">
        <v>-0.31131589822027772</v>
      </c>
      <c r="BC2544" s="4">
        <v>-1.4412957001630906</v>
      </c>
      <c r="BD2544" s="4">
        <v>0.10181596100787753</v>
      </c>
      <c r="BE2544" s="4">
        <v>-1.2811254648213037</v>
      </c>
      <c r="BF2544" s="4" t="e">
        <f>+BF2312</f>
        <v>#VALUE!</v>
      </c>
      <c r="BG2544" s="4">
        <v>0.25137111587129962</v>
      </c>
      <c r="BH2544" s="4">
        <v>-1.1576263416879264</v>
      </c>
      <c r="BI2544" s="4">
        <v>-0.3533366699222148</v>
      </c>
      <c r="BJ2544" s="4">
        <v>-1.5253378669246174</v>
      </c>
      <c r="BK2544" s="4">
        <v>7.1180458265659066E-2</v>
      </c>
      <c r="BL2544" s="4">
        <v>-1.4983621682967412</v>
      </c>
      <c r="BM2544" s="4">
        <v>0.23146685915674614</v>
      </c>
      <c r="BN2544" s="4">
        <v>-1.3594917565123408</v>
      </c>
      <c r="BO2544" s="4" t="e">
        <f>+BO2312</f>
        <v>#VALUE!</v>
      </c>
      <c r="BP2544" s="4">
        <v>-3.2637169297353705E-2</v>
      </c>
      <c r="BQ2544" s="4">
        <v>-2.6078932874760095</v>
      </c>
      <c r="BR2544" s="4">
        <v>-8.8274020773128452</v>
      </c>
      <c r="BS2544" s="4">
        <v>-12.379289336849823</v>
      </c>
      <c r="BT2544" s="4">
        <v>-4.5105974408802521</v>
      </c>
      <c r="BU2544" s="4">
        <v>-6.2239946896971592</v>
      </c>
      <c r="BV2544" s="4">
        <v>-9.6550082268627264</v>
      </c>
      <c r="BW2544" s="4">
        <v>-3.5173721877920228</v>
      </c>
      <c r="BX2544" s="4">
        <v>-4.2947197901977985</v>
      </c>
      <c r="BY2544" s="4">
        <v>-5.7046109537681327</v>
      </c>
      <c r="BZ2544" s="5">
        <v>-3.5960321647760076</v>
      </c>
      <c r="CA2544" s="4" t="e">
        <f>+CA2312</f>
        <v>#VALUE!</v>
      </c>
      <c r="CB2544" s="4">
        <v>-1.3089560676880077</v>
      </c>
      <c r="CC2544" s="4">
        <v>-1.3238971536685809</v>
      </c>
      <c r="CD2544" s="4">
        <v>-3.9888675227502124</v>
      </c>
      <c r="CE2544" s="4">
        <v>-2.601364730557763</v>
      </c>
      <c r="CF2544" s="4">
        <v>-2.8559741107351733</v>
      </c>
      <c r="CG2544" s="4">
        <v>-5.2059184454192335</v>
      </c>
      <c r="CH2544" s="4">
        <v>-1.5986110136319689</v>
      </c>
      <c r="CI2544" s="4">
        <v>-2.410250374836294</v>
      </c>
      <c r="CJ2544" s="5">
        <v>-2.1640527929678104</v>
      </c>
      <c r="CK2544" s="5">
        <v>-2.7143631029021305</v>
      </c>
      <c r="CL2544" s="4" t="e">
        <f>+CL2312</f>
        <v>#VALUE!</v>
      </c>
      <c r="CM2544" s="4">
        <v>-1.8031921275925074</v>
      </c>
      <c r="CN2544" s="4">
        <v>-0.46052595633224563</v>
      </c>
      <c r="CO2544" s="4">
        <v>-0.38111028779318529</v>
      </c>
      <c r="CP2544" s="4">
        <v>1.7113057566800078</v>
      </c>
      <c r="CQ2544" s="4">
        <v>-0.27175907239954161</v>
      </c>
      <c r="CR2544" s="4">
        <v>-2.08070113111618</v>
      </c>
      <c r="CS2544" s="4">
        <v>2.719357398827972</v>
      </c>
      <c r="CT2544" s="4">
        <v>1.1880257513851766</v>
      </c>
      <c r="CU2544" s="4">
        <v>-0.60527171483494069</v>
      </c>
      <c r="CV2544" s="4">
        <v>0.4726186560769739</v>
      </c>
      <c r="CW2544" s="4">
        <v>-0.17953340380606103</v>
      </c>
      <c r="CX2544" s="4">
        <v>0.22992497399542072</v>
      </c>
      <c r="CY2544" s="4">
        <v>-2.932801255781227E-3</v>
      </c>
      <c r="CZ2544" s="4">
        <v>-0.52209466925321124</v>
      </c>
      <c r="DA2544" s="4" t="e">
        <f t="shared" ref="DA2544" si="2570">+DA2312</f>
        <v>#VALUE!</v>
      </c>
      <c r="DB2544" s="5">
        <v>2.4191526380366914</v>
      </c>
      <c r="DC2544" s="5">
        <v>1.195607637425387</v>
      </c>
      <c r="DD2544" s="5">
        <v>0.65038942342862838</v>
      </c>
      <c r="DE2544" s="5">
        <v>1.6991539566752207</v>
      </c>
      <c r="DF2544" s="5">
        <v>0.98589443229065954</v>
      </c>
      <c r="DG2544" s="5">
        <v>1.6865098491739144E-2</v>
      </c>
      <c r="DH2544" s="5">
        <v>2.3344090012186705</v>
      </c>
      <c r="DI2544" s="5">
        <v>1.7071710253314394</v>
      </c>
      <c r="DJ2544" s="5">
        <v>0.98055001697545463</v>
      </c>
      <c r="DK2544" s="5">
        <v>2.0754382698426763</v>
      </c>
      <c r="DL2544" s="5">
        <v>1.6550957802414197</v>
      </c>
      <c r="DM2544" s="5">
        <v>0.88333190888547508</v>
      </c>
      <c r="DN2544" s="391" t="e">
        <f t="shared" ref="DN2544" si="2571">+DN2312</f>
        <v>#VALUE!</v>
      </c>
      <c r="DO2544" s="5">
        <v>0.88333190888547508</v>
      </c>
      <c r="DP2544" s="5">
        <v>0.40776048817750943</v>
      </c>
      <c r="DQ2544" s="5">
        <v>-0.2452614080738911</v>
      </c>
      <c r="DR2544" s="5">
        <v>-1.2116532586717725</v>
      </c>
      <c r="DS2544" s="5">
        <v>0.24760452241184366</v>
      </c>
      <c r="DT2544" s="5">
        <v>-0.38607682355586237</v>
      </c>
      <c r="DU2544" s="5">
        <v>-0.29950048007468894</v>
      </c>
      <c r="DV2544" s="7" t="e">
        <f>+DV2312</f>
        <v>#VALUE!</v>
      </c>
      <c r="DW2544" s="8" t="e">
        <f>+DW2312</f>
        <v>#VALUE!</v>
      </c>
      <c r="DX2544" s="9" t="e">
        <f>+DX2312</f>
        <v>#VALUE!</v>
      </c>
      <c r="DZ2544" s="5" t="e">
        <f>+DZ2312</f>
        <v>#VALUE!</v>
      </c>
      <c r="EC2544" s="5" t="e">
        <f>+EC2312</f>
        <v>#VALUE!</v>
      </c>
      <c r="EF2544" s="5" t="e">
        <f>+EF2312</f>
        <v>#VALUE!</v>
      </c>
      <c r="EI2544" s="5" t="e">
        <f>+EI2312</f>
        <v>#VALUE!</v>
      </c>
      <c r="EL2544" s="5" t="e">
        <f>+EL2312</f>
        <v>#VALUE!</v>
      </c>
      <c r="EO2544" s="5" t="e">
        <f>+EO2312</f>
        <v>#VALUE!</v>
      </c>
      <c r="EP2544" s="5" t="e">
        <f>AVERAGE(EO2544,EL2544,EI2544,EF2544,EC2544,DZ2544)</f>
        <v>#VALUE!</v>
      </c>
    </row>
    <row r="2545" spans="1:146" ht="15.5" x14ac:dyDescent="0.35">
      <c r="A2545" s="126" t="s">
        <v>807</v>
      </c>
      <c r="B2545" s="63" t="e">
        <f t="shared" ref="B2545:AA2545" si="2572">+B2328</f>
        <v>#VALUE!</v>
      </c>
      <c r="C2545" s="63" t="e">
        <f t="shared" si="2572"/>
        <v>#VALUE!</v>
      </c>
      <c r="D2545" s="63" t="e">
        <f t="shared" si="2572"/>
        <v>#VALUE!</v>
      </c>
      <c r="E2545" s="63" t="e">
        <f t="shared" si="2572"/>
        <v>#VALUE!</v>
      </c>
      <c r="F2545" s="63" t="e">
        <f t="shared" si="2572"/>
        <v>#VALUE!</v>
      </c>
      <c r="G2545" s="63" t="e">
        <f t="shared" si="2572"/>
        <v>#VALUE!</v>
      </c>
      <c r="H2545" s="63" t="e">
        <f t="shared" si="2572"/>
        <v>#VALUE!</v>
      </c>
      <c r="I2545" s="63" t="e">
        <f t="shared" si="2572"/>
        <v>#VALUE!</v>
      </c>
      <c r="J2545" s="63" t="e">
        <f t="shared" si="2572"/>
        <v>#VALUE!</v>
      </c>
      <c r="K2545" s="63" t="e">
        <f t="shared" si="2572"/>
        <v>#VALUE!</v>
      </c>
      <c r="L2545" s="63" t="e">
        <f t="shared" si="2572"/>
        <v>#VALUE!</v>
      </c>
      <c r="M2545" s="63" t="e">
        <f t="shared" si="2572"/>
        <v>#VALUE!</v>
      </c>
      <c r="N2545" s="63" t="e">
        <f t="shared" si="2572"/>
        <v>#VALUE!</v>
      </c>
      <c r="O2545" s="63" t="e">
        <f t="shared" si="2572"/>
        <v>#VALUE!</v>
      </c>
      <c r="P2545" s="63" t="e">
        <f t="shared" si="2572"/>
        <v>#VALUE!</v>
      </c>
      <c r="Q2545" s="63" t="e">
        <f t="shared" si="2572"/>
        <v>#VALUE!</v>
      </c>
      <c r="R2545" s="63" t="e">
        <f t="shared" si="2572"/>
        <v>#VALUE!</v>
      </c>
      <c r="S2545" s="63" t="e">
        <f t="shared" si="2572"/>
        <v>#VALUE!</v>
      </c>
      <c r="T2545" s="63" t="e">
        <f t="shared" si="2572"/>
        <v>#VALUE!</v>
      </c>
      <c r="U2545" s="63" t="e">
        <f t="shared" si="2572"/>
        <v>#VALUE!</v>
      </c>
      <c r="V2545" s="63" t="e">
        <f t="shared" si="2572"/>
        <v>#VALUE!</v>
      </c>
      <c r="W2545" s="63" t="e">
        <f t="shared" si="2572"/>
        <v>#VALUE!</v>
      </c>
      <c r="X2545" s="2" t="e">
        <f t="shared" si="2572"/>
        <v>#VALUE!</v>
      </c>
      <c r="Y2545" s="2" t="e">
        <f t="shared" si="2572"/>
        <v>#VALUE!</v>
      </c>
      <c r="Z2545" s="63" t="e">
        <f t="shared" si="2572"/>
        <v>#VALUE!</v>
      </c>
      <c r="AA2545" s="63" t="e">
        <f t="shared" si="2572"/>
        <v>#VALUE!</v>
      </c>
      <c r="AB2545" s="63">
        <v>0.61279728282944335</v>
      </c>
      <c r="AC2545" s="63">
        <v>2.6236777075740285</v>
      </c>
      <c r="AD2545" s="63">
        <v>1.686015107265</v>
      </c>
      <c r="AE2545" s="63" t="e">
        <f>+AE2328</f>
        <v>#VALUE!</v>
      </c>
      <c r="AF2545" s="63">
        <v>0.79936608651267671</v>
      </c>
      <c r="AG2545" s="63">
        <v>0.65769775000249997</v>
      </c>
      <c r="AH2545" s="63">
        <v>-0.85092983643042008</v>
      </c>
      <c r="AI2545" s="63">
        <v>-1.8978819265218891</v>
      </c>
      <c r="AJ2545" s="2" t="e">
        <f>+AJ2328</f>
        <v>#VALUE!</v>
      </c>
      <c r="AK2545" s="2">
        <v>-5.2868358935077904</v>
      </c>
      <c r="AL2545" s="2">
        <v>-2.7036960166576103</v>
      </c>
      <c r="AM2545" s="2">
        <v>-3.3336471537339039</v>
      </c>
      <c r="AN2545" s="2">
        <v>-3.370070878642057</v>
      </c>
      <c r="AO2545" s="2" t="e">
        <f>+AO2328</f>
        <v>#VALUE!</v>
      </c>
      <c r="AP2545" s="2">
        <v>-5.88686214787643</v>
      </c>
      <c r="AQ2545" s="2">
        <v>-6.6270614544244548</v>
      </c>
      <c r="AR2545" s="2">
        <v>-4.5835003728647798</v>
      </c>
      <c r="AS2545" s="2" t="e">
        <f>+AS2328</f>
        <v>#VALUE!</v>
      </c>
      <c r="AT2545" s="2">
        <v>-2.2987550793026936</v>
      </c>
      <c r="AU2545" s="2">
        <v>-2.5911493556227754</v>
      </c>
      <c r="AV2545" s="2">
        <v>-2.1855650123781931</v>
      </c>
      <c r="AW2545" s="2">
        <v>-2.358160977005952</v>
      </c>
      <c r="AX2545" s="2" t="e">
        <f>+AX2328</f>
        <v>#VALUE!</v>
      </c>
      <c r="AY2545" s="2"/>
      <c r="AZ2545" s="2">
        <v>-1.6492382981353455</v>
      </c>
      <c r="BA2545" s="2">
        <v>-2.6876231685878369</v>
      </c>
      <c r="BB2545" s="2">
        <v>0.52351646732786949</v>
      </c>
      <c r="BC2545" s="2">
        <v>-0.57969886046725172</v>
      </c>
      <c r="BD2545" s="2">
        <v>0.83028422757436171</v>
      </c>
      <c r="BE2545" s="2">
        <v>-0.53221122708428814</v>
      </c>
      <c r="BF2545" s="2" t="e">
        <f>+BF2328</f>
        <v>#VALUE!</v>
      </c>
      <c r="BG2545" s="2">
        <v>0.94849950826255425</v>
      </c>
      <c r="BH2545" s="2">
        <v>-0.42501705654233179</v>
      </c>
      <c r="BI2545" s="2">
        <v>0.4473186819510328</v>
      </c>
      <c r="BJ2545" s="2">
        <v>-0.6793061264059217</v>
      </c>
      <c r="BK2545" s="2">
        <v>0.84909731477535955</v>
      </c>
      <c r="BL2545" s="2">
        <v>-0.66036377952535807</v>
      </c>
      <c r="BM2545" s="2">
        <v>1.0245821211591666</v>
      </c>
      <c r="BN2545" s="2">
        <v>-0.52533178473327979</v>
      </c>
      <c r="BO2545" s="2" t="e">
        <f>+BO2328</f>
        <v>#VALUE!</v>
      </c>
      <c r="BP2545" s="2">
        <v>0.91598380736780038</v>
      </c>
      <c r="BQ2545" s="2">
        <v>-1.622954548333192</v>
      </c>
      <c r="BR2545" s="2">
        <v>-7.117048556952561</v>
      </c>
      <c r="BS2545" s="2">
        <v>-10.61270443210112</v>
      </c>
      <c r="BT2545" s="2">
        <v>-3.4460660345892844</v>
      </c>
      <c r="BU2545" s="2">
        <v>-4.4577032601258102</v>
      </c>
      <c r="BV2545" s="2">
        <v>-7.710093751883873</v>
      </c>
      <c r="BW2545" s="2">
        <v>-2.2537981323934013</v>
      </c>
      <c r="BX2545" s="2">
        <v>-2.9900768273411993</v>
      </c>
      <c r="BY2545" s="2">
        <v>-4.3300985807214953</v>
      </c>
      <c r="BZ2545" s="63">
        <v>-2.4921687683978591</v>
      </c>
      <c r="CA2545" s="2" t="e">
        <f>+CA2328</f>
        <v>#VALUE!</v>
      </c>
      <c r="CB2545" s="2">
        <v>-0.35763805493737832</v>
      </c>
      <c r="CC2545" s="2">
        <v>-0.3634007769658163</v>
      </c>
      <c r="CD2545" s="2">
        <v>-2.9756499005814963</v>
      </c>
      <c r="CE2545" s="2">
        <v>-1.8174554213581486</v>
      </c>
      <c r="CF2545" s="2">
        <v>-2.0640290655129259</v>
      </c>
      <c r="CG2545" s="2">
        <v>-4.3708536670284355</v>
      </c>
      <c r="CH2545" s="2">
        <v>-0.94989423714235821</v>
      </c>
      <c r="CI2545" s="2">
        <v>-1.7453760087324655</v>
      </c>
      <c r="CJ2545" s="63">
        <v>-1.505634381780842</v>
      </c>
      <c r="CK2545" s="63">
        <v>-2.0040250432300395</v>
      </c>
      <c r="CL2545" s="2" t="e">
        <f>+CL2328</f>
        <v>#VALUE!</v>
      </c>
      <c r="CM2545" s="2">
        <v>-0.93046750202075212</v>
      </c>
      <c r="CN2545" s="2">
        <v>0.51434073563486182</v>
      </c>
      <c r="CO2545" s="2">
        <v>0.58871948290023091</v>
      </c>
      <c r="CP2545" s="2">
        <v>2.4906838671936984</v>
      </c>
      <c r="CQ2545" s="2">
        <v>0.56158458874999539</v>
      </c>
      <c r="CR2545" s="2">
        <v>-1.2010928066598718</v>
      </c>
      <c r="CS2545" s="2">
        <v>3.4083941583709505</v>
      </c>
      <c r="CT2545" s="2">
        <v>1.9037522580406854</v>
      </c>
      <c r="CU2545" s="2">
        <v>0.22092880441936461</v>
      </c>
      <c r="CV2545" s="2">
        <v>1.1389064069941019</v>
      </c>
      <c r="CW2545" s="2">
        <v>0.50587442568299157</v>
      </c>
      <c r="CX2545" s="2">
        <v>0.90159370542192308</v>
      </c>
      <c r="CY2545" s="2">
        <v>0.67530553817394257</v>
      </c>
      <c r="CZ2545" s="2">
        <v>0.21787528654924809</v>
      </c>
      <c r="DA2545" s="2" t="e">
        <f t="shared" ref="DA2545" si="2573">+DA2328</f>
        <v>#VALUE!</v>
      </c>
      <c r="DB2545" s="63">
        <v>3.100853592949667</v>
      </c>
      <c r="DC2545" s="63">
        <v>1.9001335967983382</v>
      </c>
      <c r="DD2545" s="63">
        <v>1.3783835026153712</v>
      </c>
      <c r="DE2545" s="63">
        <v>2.400465017571805</v>
      </c>
      <c r="DF2545" s="63">
        <v>1.711197001906732</v>
      </c>
      <c r="DG2545" s="63">
        <v>0.77239897058272844</v>
      </c>
      <c r="DH2545" s="63">
        <v>3.0726198746679292</v>
      </c>
      <c r="DI2545" s="63">
        <v>2.4701523049947909</v>
      </c>
      <c r="DJ2545" s="63">
        <v>1.7725225003032736</v>
      </c>
      <c r="DK2545" s="63">
        <v>2.8126989076656237</v>
      </c>
      <c r="DL2545" s="63">
        <v>2.4131730254096784</v>
      </c>
      <c r="DM2545" s="63">
        <v>1.6724591332510255</v>
      </c>
      <c r="DN2545" s="6" t="e">
        <f t="shared" ref="DN2545" si="2574">+DN2328</f>
        <v>#VALUE!</v>
      </c>
      <c r="DO2545" s="63">
        <v>1.6724591332510255</v>
      </c>
      <c r="DP2545" s="63">
        <v>1.2252992699545744</v>
      </c>
      <c r="DQ2545" s="63">
        <v>0.59747012421790902</v>
      </c>
      <c r="DR2545" s="63">
        <v>-0.32948374749609022</v>
      </c>
      <c r="DS2545" s="63">
        <v>1.1868763551413055</v>
      </c>
      <c r="DT2545" s="63">
        <v>0.539660204314936</v>
      </c>
      <c r="DU2545" s="63">
        <v>0.73075999369401889</v>
      </c>
      <c r="DV2545" s="64" t="e">
        <f>+DV2328</f>
        <v>#VALUE!</v>
      </c>
      <c r="DW2545" s="65" t="e">
        <f>+DW2328</f>
        <v>#VALUE!</v>
      </c>
      <c r="DX2545" s="66" t="e">
        <f>+DX2328</f>
        <v>#VALUE!</v>
      </c>
      <c r="DZ2545" s="63" t="e">
        <f>+DZ2328</f>
        <v>#VALUE!</v>
      </c>
      <c r="EC2545" s="63" t="e">
        <f>+EC2328</f>
        <v>#VALUE!</v>
      </c>
      <c r="EF2545" s="63" t="e">
        <f>+EF2328</f>
        <v>#VALUE!</v>
      </c>
      <c r="EI2545" s="63" t="e">
        <f>+EI2328</f>
        <v>#VALUE!</v>
      </c>
      <c r="EL2545" s="63" t="e">
        <f>+EL2328</f>
        <v>#VALUE!</v>
      </c>
      <c r="EO2545" s="63" t="e">
        <f>+EO2328</f>
        <v>#VALUE!</v>
      </c>
    </row>
    <row r="2546" spans="1:146" ht="15.5" x14ac:dyDescent="0.35">
      <c r="A2546" s="126" t="s">
        <v>808</v>
      </c>
      <c r="B2546" s="63">
        <f t="shared" ref="B2546:V2546" si="2575">B1672/B2565*100</f>
        <v>0</v>
      </c>
      <c r="C2546" s="63">
        <f t="shared" si="2575"/>
        <v>0</v>
      </c>
      <c r="D2546" s="63">
        <f t="shared" si="2575"/>
        <v>0</v>
      </c>
      <c r="E2546" s="63" t="e">
        <f t="shared" si="2575"/>
        <v>#VALUE!</v>
      </c>
      <c r="F2546" s="63" t="e">
        <f t="shared" si="2575"/>
        <v>#VALUE!</v>
      </c>
      <c r="G2546" s="63" t="e">
        <f t="shared" si="2575"/>
        <v>#VALUE!</v>
      </c>
      <c r="H2546" s="63" t="e">
        <f t="shared" si="2575"/>
        <v>#VALUE!</v>
      </c>
      <c r="I2546" s="63" t="e">
        <f t="shared" si="2575"/>
        <v>#VALUE!</v>
      </c>
      <c r="J2546" s="63" t="e">
        <f t="shared" si="2575"/>
        <v>#VALUE!</v>
      </c>
      <c r="K2546" s="63" t="e">
        <f t="shared" si="2575"/>
        <v>#VALUE!</v>
      </c>
      <c r="L2546" s="63" t="e">
        <f t="shared" si="2575"/>
        <v>#VALUE!</v>
      </c>
      <c r="M2546" s="63" t="e">
        <f t="shared" si="2575"/>
        <v>#VALUE!</v>
      </c>
      <c r="N2546" s="63" t="e">
        <f t="shared" si="2575"/>
        <v>#VALUE!</v>
      </c>
      <c r="O2546" s="63" t="e">
        <f t="shared" si="2575"/>
        <v>#VALUE!</v>
      </c>
      <c r="P2546" s="63" t="e">
        <f t="shared" si="2575"/>
        <v>#VALUE!</v>
      </c>
      <c r="Q2546" s="63" t="e">
        <f t="shared" si="2575"/>
        <v>#VALUE!</v>
      </c>
      <c r="R2546" s="63" t="e">
        <f t="shared" si="2575"/>
        <v>#VALUE!</v>
      </c>
      <c r="S2546" s="63" t="e">
        <f t="shared" si="2575"/>
        <v>#VALUE!</v>
      </c>
      <c r="T2546" s="63" t="e">
        <f t="shared" si="2575"/>
        <v>#VALUE!</v>
      </c>
      <c r="U2546" s="63" t="e">
        <f t="shared" si="2575"/>
        <v>#VALUE!</v>
      </c>
      <c r="V2546" s="63">
        <f t="shared" si="2575"/>
        <v>0</v>
      </c>
      <c r="W2546" s="63">
        <f t="shared" ref="W2546:AY2546" si="2576">W1672</f>
        <v>0</v>
      </c>
      <c r="X2546" s="63" t="e">
        <f t="shared" si="2576"/>
        <v>#VALUE!</v>
      </c>
      <c r="Y2546" s="63" t="e">
        <f t="shared" si="2576"/>
        <v>#VALUE!</v>
      </c>
      <c r="Z2546" s="63" t="e">
        <f t="shared" si="2576"/>
        <v>#VALUE!</v>
      </c>
      <c r="AA2546" s="63" t="e">
        <f t="shared" si="2576"/>
        <v>#VALUE!</v>
      </c>
      <c r="AB2546" s="63">
        <f t="shared" si="2576"/>
        <v>-1383.8607393837365</v>
      </c>
      <c r="AC2546" s="63">
        <f t="shared" si="2576"/>
        <v>-535.84868413205049</v>
      </c>
      <c r="AD2546" s="63">
        <f t="shared" si="2576"/>
        <v>-732.0489791236339</v>
      </c>
      <c r="AE2546" s="63" t="e">
        <f t="shared" si="2576"/>
        <v>#VALUE!</v>
      </c>
      <c r="AF2546" s="63">
        <f t="shared" si="2576"/>
        <v>399.63962843332752</v>
      </c>
      <c r="AG2546" s="63">
        <f t="shared" si="2576"/>
        <v>329.33660202568291</v>
      </c>
      <c r="AH2546" s="63">
        <f t="shared" si="2576"/>
        <v>-430.45421553013512</v>
      </c>
      <c r="AI2546" s="63">
        <f t="shared" si="2576"/>
        <v>-929.64840982219357</v>
      </c>
      <c r="AJ2546" s="2" t="e">
        <f t="shared" si="2576"/>
        <v>#VALUE!</v>
      </c>
      <c r="AK2546" s="2">
        <f t="shared" si="2576"/>
        <v>-2306.3357828554999</v>
      </c>
      <c r="AL2546" s="2">
        <f t="shared" si="2576"/>
        <v>-1238.3653755742866</v>
      </c>
      <c r="AM2546" s="2">
        <f t="shared" si="2576"/>
        <v>-1490.1839996818399</v>
      </c>
      <c r="AN2546" s="2">
        <f t="shared" si="2576"/>
        <v>-1502.1244381888137</v>
      </c>
      <c r="AO2546" s="2" t="e">
        <f t="shared" si="2576"/>
        <v>#VALUE!</v>
      </c>
      <c r="AP2546" s="2">
        <f t="shared" si="2576"/>
        <v>-2524.4982734883224</v>
      </c>
      <c r="AQ2546" s="2">
        <f t="shared" si="2576"/>
        <v>-2752.5556052159436</v>
      </c>
      <c r="AR2546" s="2">
        <f t="shared" si="2576"/>
        <v>-1963.7585441701431</v>
      </c>
      <c r="AS2546" s="2" t="e">
        <f t="shared" si="2576"/>
        <v>#VALUE!</v>
      </c>
      <c r="AT2546" s="2" t="e">
        <f t="shared" si="2576"/>
        <v>#VALUE!</v>
      </c>
      <c r="AU2546" s="2">
        <f t="shared" si="2576"/>
        <v>-379.57768762127171</v>
      </c>
      <c r="AV2546" s="2">
        <f t="shared" si="2576"/>
        <v>-276.30222393725876</v>
      </c>
      <c r="AW2546" s="2">
        <f t="shared" si="2576"/>
        <v>-0.44399359132578986</v>
      </c>
      <c r="AX2546" s="2" t="e">
        <f>AX1672</f>
        <v>#VALUE!</v>
      </c>
      <c r="AY2546" s="2">
        <f t="shared" si="2576"/>
        <v>0</v>
      </c>
      <c r="AZ2546" s="2">
        <v>-2.1773800114650128</v>
      </c>
      <c r="BA2546" s="2">
        <v>-1338.2353082389961</v>
      </c>
      <c r="BB2546" s="2">
        <v>-1.2153250551921131</v>
      </c>
      <c r="BC2546" s="2">
        <v>-1.6755050428255684</v>
      </c>
      <c r="BD2546" s="2">
        <v>-1.7148257271898708</v>
      </c>
      <c r="BE2546" s="2">
        <v>-2.4203118236872005</v>
      </c>
      <c r="BF2546" s="2" t="e">
        <f>BF1672</f>
        <v>#VALUE!</v>
      </c>
      <c r="BG2546" s="2">
        <v>-1.0066896050277807</v>
      </c>
      <c r="BH2546" s="2">
        <v>-1.3180633861002429</v>
      </c>
      <c r="BI2546" s="2">
        <v>-1.1714190523877881</v>
      </c>
      <c r="BJ2546" s="2">
        <v>-1.474921214186204</v>
      </c>
      <c r="BK2546" s="2">
        <v>-1.3349979188661998</v>
      </c>
      <c r="BL2546" s="2">
        <v>-1.8500900315755491</v>
      </c>
      <c r="BM2546" s="2">
        <v>-1.2769559774640136</v>
      </c>
      <c r="BN2546" s="2">
        <v>-1.8268609110766023</v>
      </c>
      <c r="BO2546" s="2" t="e">
        <f>BO1672</f>
        <v>#VALUE!</v>
      </c>
      <c r="BP2546" s="2">
        <v>-0.60827009285796241</v>
      </c>
      <c r="BQ2546" s="2">
        <v>-2.5196400645200621</v>
      </c>
      <c r="BR2546" s="2">
        <v>-5.2756618690542929</v>
      </c>
      <c r="BS2546" s="2">
        <v>-6.5215982244769872</v>
      </c>
      <c r="BT2546" s="2">
        <v>-2.8919514485022826</v>
      </c>
      <c r="BU2546" s="2">
        <v>-2.9220461144267391</v>
      </c>
      <c r="BV2546" s="2">
        <v>-4.4729714434943757</v>
      </c>
      <c r="BW2546" s="2">
        <v>-2.2211130831994206</v>
      </c>
      <c r="BX2546" s="2">
        <v>-2.5650455483895476</v>
      </c>
      <c r="BY2546" s="2">
        <v>-3.3293735735998657</v>
      </c>
      <c r="BZ2546" s="63">
        <v>-2.6347873740742243</v>
      </c>
      <c r="CA2546" s="2" t="e">
        <f>CA1672</f>
        <v>#VALUE!</v>
      </c>
      <c r="CB2546" s="2">
        <v>-1.0253213747715599</v>
      </c>
      <c r="CC2546" s="2">
        <v>-1.0883384378034544</v>
      </c>
      <c r="CD2546" s="2">
        <v>-2.5698390842658512</v>
      </c>
      <c r="CE2546" s="2">
        <v>-3.0067799438424734</v>
      </c>
      <c r="CF2546" s="2">
        <v>-3.2943971428628287</v>
      </c>
      <c r="CG2546" s="2">
        <v>-4.4732861934217567</v>
      </c>
      <c r="CH2546" s="2">
        <v>-2.7435373492442663</v>
      </c>
      <c r="CI2546" s="2">
        <v>-3.2983576387452036</v>
      </c>
      <c r="CJ2546" s="63">
        <v>-2.8681450793755627</v>
      </c>
      <c r="CK2546" s="63">
        <v>-3.1202796192054469</v>
      </c>
      <c r="CL2546" s="2" t="e">
        <f>CL1672</f>
        <v>#VALUE!</v>
      </c>
      <c r="CM2546" s="2">
        <v>-1.082185568910945</v>
      </c>
      <c r="CN2546" s="2">
        <v>-0.96267352624611335</v>
      </c>
      <c r="CO2546" s="2">
        <v>-0.85583290680671942</v>
      </c>
      <c r="CP2546" s="2">
        <v>-0.68235529640680448</v>
      </c>
      <c r="CQ2546" s="2">
        <v>-0.94202654578489364</v>
      </c>
      <c r="CR2546" s="2">
        <v>-1.3303621439955688</v>
      </c>
      <c r="CS2546" s="2">
        <v>-0.77611614632513981</v>
      </c>
      <c r="CT2546" s="2">
        <v>-1.0146480016092356</v>
      </c>
      <c r="CU2546" s="2">
        <v>-1.778523142055759</v>
      </c>
      <c r="CV2546" s="2">
        <v>-1.5292591997471987</v>
      </c>
      <c r="CW2546" s="2">
        <v>-1.638422824477324</v>
      </c>
      <c r="CX2546" s="2">
        <v>-1.5648970875959938</v>
      </c>
      <c r="CY2546" s="2">
        <v>-1.5376369660375353</v>
      </c>
      <c r="CZ2546" s="2">
        <v>-1.89468479327543</v>
      </c>
      <c r="DA2546" s="2" t="e">
        <f t="shared" ref="DA2546" si="2577">DA1672</f>
        <v>#VALUE!</v>
      </c>
      <c r="DB2546" s="63">
        <v>-9.3848596323261452E-2</v>
      </c>
      <c r="DC2546" s="63">
        <v>-0.61983794860411312</v>
      </c>
      <c r="DD2546" s="63">
        <v>-0.40074360736802089</v>
      </c>
      <c r="DE2546" s="63">
        <v>-6.5872841810615812E-2</v>
      </c>
      <c r="DF2546" s="63">
        <v>-0.10085298667757078</v>
      </c>
      <c r="DG2546" s="63">
        <v>-0.28856200010622357</v>
      </c>
      <c r="DH2546" s="63">
        <v>-0.41612547619995011</v>
      </c>
      <c r="DI2546" s="63">
        <v>-0.52698343823762883</v>
      </c>
      <c r="DJ2546" s="63">
        <v>-0.7020077406317895</v>
      </c>
      <c r="DK2546" s="63">
        <v>2.9206181120301419E-2</v>
      </c>
      <c r="DL2546" s="63">
        <v>5.0772868871763396E-2</v>
      </c>
      <c r="DM2546" s="63">
        <v>-0.77228827632212682</v>
      </c>
      <c r="DN2546" s="6" t="e">
        <f t="shared" ref="DN2546" si="2578">DN1672</f>
        <v>#VALUE!</v>
      </c>
      <c r="DO2546" s="63">
        <v>-0.77228827632212682</v>
      </c>
      <c r="DP2546" s="63">
        <v>-5.3001398805276045E-2</v>
      </c>
      <c r="DQ2546" s="63">
        <v>-0.10950225153416628</v>
      </c>
      <c r="DR2546" s="63">
        <v>-4.4657282617312222E-2</v>
      </c>
      <c r="DS2546" s="63">
        <v>-0.57313322201476469</v>
      </c>
      <c r="DT2546" s="63">
        <v>-0.71796226329403812</v>
      </c>
      <c r="DU2546" s="63">
        <v>-0.36515035674707558</v>
      </c>
      <c r="DV2546" s="64" t="e">
        <f>DV1672</f>
        <v>#VALUE!</v>
      </c>
      <c r="DW2546" s="65" t="e">
        <f>DW1672</f>
        <v>#VALUE!</v>
      </c>
      <c r="DX2546" s="66" t="e">
        <f>DX1672</f>
        <v>#VALUE!</v>
      </c>
      <c r="DZ2546" s="63" t="e">
        <f>DZ1672</f>
        <v>#VALUE!</v>
      </c>
      <c r="EC2546" s="63" t="e">
        <f>EC1672</f>
        <v>#VALUE!</v>
      </c>
      <c r="EF2546" s="63" t="e">
        <f>EF1672</f>
        <v>#VALUE!</v>
      </c>
      <c r="EI2546" s="63" t="e">
        <f>EI1672</f>
        <v>#VALUE!</v>
      </c>
      <c r="EL2546" s="63" t="e">
        <f>EL1672</f>
        <v>#VALUE!</v>
      </c>
      <c r="EO2546" s="63" t="e">
        <f>EO1672</f>
        <v>#VALUE!</v>
      </c>
    </row>
    <row r="2547" spans="1:146" ht="15.5" x14ac:dyDescent="0.35">
      <c r="A2547" s="116" t="s">
        <v>768</v>
      </c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2"/>
      <c r="Y2547" s="2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4">
        <v>33.4</v>
      </c>
      <c r="BG2547" s="2"/>
      <c r="BH2547" s="2"/>
      <c r="BI2547" s="2"/>
      <c r="BJ2547" s="2"/>
      <c r="BK2547" s="2"/>
      <c r="BL2547" s="2"/>
      <c r="BM2547" s="2"/>
      <c r="BN2547" s="2"/>
      <c r="BO2547" s="4">
        <v>32.9</v>
      </c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5">
        <v>29.7</v>
      </c>
      <c r="CA2547" s="4">
        <v>28.3</v>
      </c>
      <c r="CB2547" s="2"/>
      <c r="CC2547" s="2"/>
      <c r="CD2547" s="2"/>
      <c r="CE2547" s="2"/>
      <c r="CF2547" s="82">
        <v>0.12661653538342277</v>
      </c>
      <c r="CG2547" s="2"/>
      <c r="CH2547" s="2"/>
      <c r="CI2547" s="2">
        <v>0.24193008659254067</v>
      </c>
      <c r="CJ2547" s="63"/>
      <c r="CK2547" s="75"/>
      <c r="CL2547" s="4">
        <v>0.29099999999999998</v>
      </c>
      <c r="CM2547" s="82"/>
      <c r="CN2547" s="176"/>
      <c r="CO2547" s="176"/>
      <c r="CP2547" s="176"/>
      <c r="CQ2547" s="176">
        <v>32.299999999999997</v>
      </c>
      <c r="CR2547" s="176"/>
      <c r="CS2547" s="176"/>
      <c r="CT2547" s="176">
        <v>32.299999999999997</v>
      </c>
      <c r="CU2547" s="176"/>
      <c r="CV2547" s="176"/>
      <c r="CW2547" s="176">
        <v>32.299999999999997</v>
      </c>
      <c r="CX2547" s="2"/>
      <c r="CY2547" s="4">
        <v>32.299999999999997</v>
      </c>
      <c r="CZ2547" s="2"/>
      <c r="DA2547" s="4">
        <v>32.299999999999997</v>
      </c>
      <c r="DB2547" s="63"/>
      <c r="DC2547" s="5"/>
      <c r="DD2547" s="63"/>
      <c r="DE2547" s="63"/>
      <c r="DF2547" s="5"/>
      <c r="DG2547" s="63"/>
      <c r="DH2547" s="63"/>
      <c r="DI2547" s="63"/>
      <c r="DJ2547" s="63"/>
      <c r="DK2547" s="63"/>
      <c r="DL2547" s="63"/>
      <c r="DM2547" s="63"/>
      <c r="DN2547" s="391"/>
      <c r="DO2547" s="63"/>
      <c r="DP2547" s="63"/>
      <c r="DQ2547" s="63"/>
      <c r="DR2547" s="63"/>
      <c r="DS2547" s="63"/>
      <c r="DT2547" s="63"/>
      <c r="DU2547" s="63">
        <v>-347.00914185242436</v>
      </c>
      <c r="DV2547" s="64"/>
      <c r="DW2547" s="8">
        <f>DW2558-DN2558</f>
        <v>-177.05718479757616</v>
      </c>
      <c r="DX2547" s="66"/>
      <c r="DZ2547" s="353">
        <f>DW2558/DN2558-1</f>
        <v>-2.5713061255651981E-2</v>
      </c>
      <c r="EC2547" s="63"/>
      <c r="EF2547" s="63"/>
      <c r="EI2547" s="63"/>
      <c r="EL2547" s="63"/>
      <c r="EO2547" s="63"/>
    </row>
    <row r="2548" spans="1:146" ht="15.5" x14ac:dyDescent="0.35">
      <c r="A2548" s="56" t="s">
        <v>809</v>
      </c>
      <c r="B2548" s="63" t="e">
        <f t="shared" ref="B2548:I2548" si="2579">+B652*100/B2629</f>
        <v>#VALUE!</v>
      </c>
      <c r="C2548" s="63" t="e">
        <f t="shared" si="2579"/>
        <v>#VALUE!</v>
      </c>
      <c r="D2548" s="63" t="e">
        <f t="shared" si="2579"/>
        <v>#VALUE!</v>
      </c>
      <c r="E2548" s="63" t="e">
        <f t="shared" si="2579"/>
        <v>#VALUE!</v>
      </c>
      <c r="F2548" s="63" t="e">
        <f t="shared" si="2579"/>
        <v>#VALUE!</v>
      </c>
      <c r="G2548" s="63" t="e">
        <f t="shared" si="2579"/>
        <v>#VALUE!</v>
      </c>
      <c r="H2548" s="63" t="e">
        <f t="shared" si="2579"/>
        <v>#VALUE!</v>
      </c>
      <c r="I2548" s="63" t="e">
        <f t="shared" si="2579"/>
        <v>#VALUE!</v>
      </c>
      <c r="J2548" s="63" t="e">
        <f t="shared" ref="J2548:AA2548" si="2580">(+J652+J578+J581+J584+J587+J590)*100/J2629</f>
        <v>#VALUE!</v>
      </c>
      <c r="K2548" s="63" t="e">
        <f t="shared" si="2580"/>
        <v>#VALUE!</v>
      </c>
      <c r="L2548" s="63" t="e">
        <f t="shared" si="2580"/>
        <v>#VALUE!</v>
      </c>
      <c r="M2548" s="63" t="e">
        <f t="shared" si="2580"/>
        <v>#VALUE!</v>
      </c>
      <c r="N2548" s="63" t="e">
        <f t="shared" si="2580"/>
        <v>#VALUE!</v>
      </c>
      <c r="O2548" s="63" t="e">
        <f t="shared" si="2580"/>
        <v>#VALUE!</v>
      </c>
      <c r="P2548" s="63" t="e">
        <f t="shared" si="2580"/>
        <v>#VALUE!</v>
      </c>
      <c r="Q2548" s="63" t="e">
        <f t="shared" si="2580"/>
        <v>#VALUE!</v>
      </c>
      <c r="R2548" s="63" t="e">
        <f t="shared" si="2580"/>
        <v>#VALUE!</v>
      </c>
      <c r="S2548" s="63" t="e">
        <f t="shared" si="2580"/>
        <v>#VALUE!</v>
      </c>
      <c r="T2548" s="63" t="e">
        <f t="shared" si="2580"/>
        <v>#VALUE!</v>
      </c>
      <c r="U2548" s="63" t="e">
        <f t="shared" si="2580"/>
        <v>#VALUE!</v>
      </c>
      <c r="V2548" s="63" t="e">
        <f t="shared" si="2580"/>
        <v>#VALUE!</v>
      </c>
      <c r="W2548" s="63" t="e">
        <f t="shared" si="2580"/>
        <v>#VALUE!</v>
      </c>
      <c r="X2548" s="2" t="e">
        <f t="shared" si="2580"/>
        <v>#VALUE!</v>
      </c>
      <c r="Y2548" s="2" t="e">
        <f t="shared" si="2580"/>
        <v>#VALUE!</v>
      </c>
      <c r="Z2548" s="63" t="e">
        <f t="shared" si="2580"/>
        <v>#VALUE!</v>
      </c>
      <c r="AA2548" s="63" t="e">
        <f t="shared" si="2580"/>
        <v>#VALUE!</v>
      </c>
      <c r="AB2548" s="63">
        <v>52.322948638413713</v>
      </c>
      <c r="AC2548" s="63">
        <v>52.995190808650698</v>
      </c>
      <c r="AD2548" s="63">
        <v>51.315530980718783</v>
      </c>
      <c r="AE2548" s="63" t="e">
        <f>(+AE652+AE578+AE581+AE584+AE587+AE590)*100/AE2629</f>
        <v>#VALUE!</v>
      </c>
      <c r="AF2548" s="63">
        <v>48.441155590190661</v>
      </c>
      <c r="AG2548" s="63">
        <v>48.504326056099003</v>
      </c>
      <c r="AH2548" s="63">
        <v>47.908377691503631</v>
      </c>
      <c r="AI2548" s="63">
        <v>50.726169658033498</v>
      </c>
      <c r="AJ2548" s="2" t="e">
        <f>(+AJ652+AJ578+AJ581+AJ584+AJ587+AJ590)*100/AJ2629</f>
        <v>#VALUE!</v>
      </c>
      <c r="AK2548" s="2">
        <v>37.032066869558712</v>
      </c>
      <c r="AL2548" s="2">
        <v>39.540487581809849</v>
      </c>
      <c r="AM2548" s="2">
        <v>37.825023478236602</v>
      </c>
      <c r="AN2548" s="2">
        <v>37.825099042859904</v>
      </c>
      <c r="AO2548" s="2" t="e">
        <f>(+AO652+AO578+AO581+AO584+AO587+AO590)*100/AO2629</f>
        <v>#VALUE!</v>
      </c>
      <c r="AP2548" s="2">
        <v>31.960813269083587</v>
      </c>
      <c r="AQ2548" s="2">
        <v>29.426861624510959</v>
      </c>
      <c r="AR2548" s="2">
        <v>32.23001315006826</v>
      </c>
      <c r="AS2548" s="2" t="e">
        <f>(+AS652+AS578+AS581+AS584+AS587+AS590)*100/AS2629</f>
        <v>#VALUE!</v>
      </c>
      <c r="AT2548" s="2">
        <v>31.574837000050611</v>
      </c>
      <c r="AU2548" s="2">
        <v>30.458326459122617</v>
      </c>
      <c r="AV2548" s="2">
        <v>27.932770335886552</v>
      </c>
      <c r="AW2548" s="2">
        <v>27.79995561073445</v>
      </c>
      <c r="AX2548" s="2" t="e">
        <f>(+AX652+AX578+AX581+AX584+AX587+AX590)*100/AX2629</f>
        <v>#VALUE!</v>
      </c>
      <c r="AY2548" s="2"/>
      <c r="AZ2548" s="2">
        <v>30.660848164936812</v>
      </c>
      <c r="BA2548" s="2">
        <v>28.736191127248354</v>
      </c>
      <c r="BB2548" s="2">
        <v>32.486299332759494</v>
      </c>
      <c r="BC2548" s="2">
        <v>30.627223256314839</v>
      </c>
      <c r="BD2548" s="2">
        <v>33.540138282798075</v>
      </c>
      <c r="BE2548" s="2">
        <v>31.726003596635927</v>
      </c>
      <c r="BF2548" s="2" t="e">
        <f>(+BF652+BF578+BF581+BF584+BF587+BF590)*100/BF2629</f>
        <v>#VALUE!</v>
      </c>
      <c r="BG2548" s="2">
        <v>31.95494759579859</v>
      </c>
      <c r="BH2548" s="2">
        <v>28.647248139208717</v>
      </c>
      <c r="BI2548" s="2">
        <v>31.984062054166518</v>
      </c>
      <c r="BJ2548" s="2">
        <v>28.973728101624268</v>
      </c>
      <c r="BK2548" s="2">
        <v>33.773083888268495</v>
      </c>
      <c r="BL2548" s="2">
        <v>30.793516284714602</v>
      </c>
      <c r="BM2548" s="2">
        <v>32.895934879206102</v>
      </c>
      <c r="BN2548" s="2">
        <v>29.988632190491874</v>
      </c>
      <c r="BO2548" s="2" t="e">
        <f>(+BO652+BO578+BO581+BO584+BO587+BO590)*100/BO2629</f>
        <v>#VALUE!</v>
      </c>
      <c r="BP2548" s="2">
        <v>32.024022336382018</v>
      </c>
      <c r="BQ2548" s="2">
        <v>30.043920603668649</v>
      </c>
      <c r="BR2548" s="2">
        <v>21.003042682140478</v>
      </c>
      <c r="BS2548" s="2">
        <v>14.662591305858598</v>
      </c>
      <c r="BT2548" s="2">
        <v>25.293351361055226</v>
      </c>
      <c r="BU2548" s="2">
        <v>21.480785277953533</v>
      </c>
      <c r="BV2548" s="2">
        <v>16.042001737170036</v>
      </c>
      <c r="BW2548" s="2">
        <v>26.782818201523025</v>
      </c>
      <c r="BX2548" s="2">
        <v>24.858303148711066</v>
      </c>
      <c r="BY2548" s="2">
        <v>22.555049729950944</v>
      </c>
      <c r="BZ2548" s="63">
        <v>26.487428331182652</v>
      </c>
      <c r="CA2548" s="2" t="e">
        <f>(+CA652+CA578+CA581+CA584+CA587+CA590)*100/CA2629</f>
        <v>#VALUE!</v>
      </c>
      <c r="CB2548" s="2">
        <v>28.435907863243017</v>
      </c>
      <c r="CC2548" s="2">
        <v>28.50632166508953</v>
      </c>
      <c r="CD2548" s="2">
        <v>25.813226911594874</v>
      </c>
      <c r="CE2548" s="2">
        <v>28.168083950725837</v>
      </c>
      <c r="CF2548" s="2">
        <v>28.346548946162898</v>
      </c>
      <c r="CG2548" s="2">
        <v>25.623664623867818</v>
      </c>
      <c r="CH2548" s="2">
        <v>31.330408726334472</v>
      </c>
      <c r="CI2548" s="2">
        <v>30.144249993150002</v>
      </c>
      <c r="CJ2548" s="63">
        <v>32.767243731286605</v>
      </c>
      <c r="CK2548" s="63">
        <v>31.273504727257784</v>
      </c>
      <c r="CL2548" s="2" t="e">
        <f>(+CL652+CL578+CL581+CL584+CL587+CL590)*100/CL2629</f>
        <v>#VALUE!</v>
      </c>
      <c r="CM2548" s="2">
        <v>31.3948498884705</v>
      </c>
      <c r="CN2548" s="2">
        <v>34.484402593263439</v>
      </c>
      <c r="CO2548" s="2">
        <v>34.363566449317041</v>
      </c>
      <c r="CP2548" s="2">
        <v>40.578861587018679</v>
      </c>
      <c r="CQ2548" s="2">
        <v>36.075863551293857</v>
      </c>
      <c r="CR2548" s="2">
        <v>32.629594366488689</v>
      </c>
      <c r="CS2548" s="2">
        <v>41.323429512483735</v>
      </c>
      <c r="CT2548" s="2">
        <v>39.229652396530312</v>
      </c>
      <c r="CU2548" s="2">
        <v>33.526998576174272</v>
      </c>
      <c r="CV2548" s="2">
        <v>39.852934388850365</v>
      </c>
      <c r="CW2548" s="2">
        <v>38.445982586331915</v>
      </c>
      <c r="CX2548" s="2">
        <v>39.02666849861739</v>
      </c>
      <c r="CY2548" s="2">
        <v>38.725476163497547</v>
      </c>
      <c r="CZ2548" s="2">
        <v>36.864359585333425</v>
      </c>
      <c r="DA2548" s="2" t="e">
        <f t="shared" ref="DA2548" si="2581">(+DA652+DA578+DA581+DA584+DA587+DA590)*100/DA2629</f>
        <v>#VALUE!</v>
      </c>
      <c r="DB2548" s="63">
        <v>32.593736742941005</v>
      </c>
      <c r="DC2548" s="63">
        <v>30.485988083428651</v>
      </c>
      <c r="DD2548" s="63">
        <v>27.820856763931978</v>
      </c>
      <c r="DE2548" s="63">
        <v>31.936487420780072</v>
      </c>
      <c r="DF2548" s="63">
        <v>29.852572759513055</v>
      </c>
      <c r="DG2548" s="63">
        <v>27.678442672061237</v>
      </c>
      <c r="DH2548" s="63">
        <v>33.360026720929895</v>
      </c>
      <c r="DI2548" s="63">
        <v>30.95674942024953</v>
      </c>
      <c r="DJ2548" s="63">
        <v>28.696808570637298</v>
      </c>
      <c r="DK2548" s="63">
        <v>33.231517960370844</v>
      </c>
      <c r="DL2548" s="63">
        <v>31.23623593630753</v>
      </c>
      <c r="DM2548" s="63">
        <v>29.177728170691935</v>
      </c>
      <c r="DN2548" s="6" t="e">
        <f t="shared" ref="DN2548" si="2582">(+DN652+DN578+DN581+DN584+DN587+DN590)*100/DN2629</f>
        <v>#VALUE!</v>
      </c>
      <c r="DO2548" s="63">
        <v>29.177728170691935</v>
      </c>
      <c r="DP2548" s="63">
        <v>32.267632461330514</v>
      </c>
      <c r="DQ2548" s="63">
        <v>30.975580049726183</v>
      </c>
      <c r="DR2548" s="63">
        <v>28.723403730155965</v>
      </c>
      <c r="DS2548" s="63">
        <v>33.955366341154992</v>
      </c>
      <c r="DT2548" s="63">
        <v>32.922227028771829</v>
      </c>
      <c r="DU2548" s="63">
        <v>30.531220540324885</v>
      </c>
      <c r="DV2548" s="64" t="e">
        <f>(+DV652+DV578+DV581+DV584+DV587+DV590)*100/DV2629</f>
        <v>#VALUE!</v>
      </c>
      <c r="DW2548" s="65" t="e">
        <f>(+DW652+DW578+DW581+DW584+DW587+DW590)*100/DW2629</f>
        <v>#VALUE!</v>
      </c>
      <c r="DX2548" s="66" t="e">
        <f>(+DX652+DX578+DX581+DX584+DX587+DX590)*100/DX2629</f>
        <v>#VALUE!</v>
      </c>
      <c r="DZ2548" s="63" t="e">
        <f>(+DZ652+DZ578+DZ581+DZ584+DZ587+DZ590)*100/DZ2629</f>
        <v>#VALUE!</v>
      </c>
      <c r="EC2548" s="63" t="e">
        <f>(+EC652+EC578+EC581+EC584+EC587+EC590)*100/EC2629</f>
        <v>#VALUE!</v>
      </c>
      <c r="EF2548" s="63" t="e">
        <f>(+EF652+EF578+EF581+EF584+EF587+EF590)*100/EF2629</f>
        <v>#VALUE!</v>
      </c>
      <c r="EI2548" s="63" t="e">
        <f>(+EI652+EI578+EI581+EI584+EI587+EI590)*100/EI2629</f>
        <v>#VALUE!</v>
      </c>
      <c r="EL2548" s="63" t="e">
        <f>(+EL652+EL578+EL581+EL584+EL587+EL590)*100/EL2629</f>
        <v>#VALUE!</v>
      </c>
      <c r="EO2548" s="63" t="e">
        <f>(+EO652+EO578+EO581+EO584+EO587+EO590)*100/EO2629</f>
        <v>#VALUE!</v>
      </c>
    </row>
    <row r="2549" spans="1:146" s="186" customFormat="1" ht="15.5" x14ac:dyDescent="0.35">
      <c r="A2549" s="281" t="s">
        <v>810</v>
      </c>
      <c r="B2549" s="5">
        <f t="shared" ref="B2549:I2549" si="2583">+B653*100/B2629</f>
        <v>-12.171146028473498</v>
      </c>
      <c r="C2549" s="5">
        <f t="shared" si="2583"/>
        <v>-11.668297728146017</v>
      </c>
      <c r="D2549" s="5">
        <f t="shared" si="2583"/>
        <v>-11.457229221409754</v>
      </c>
      <c r="E2549" s="5">
        <f t="shared" si="2583"/>
        <v>-10.583348342062608</v>
      </c>
      <c r="F2549" s="5">
        <f t="shared" si="2583"/>
        <v>-10.370565911473941</v>
      </c>
      <c r="G2549" s="5">
        <f t="shared" si="2583"/>
        <v>-9.7091732009896141</v>
      </c>
      <c r="H2549" s="5">
        <f t="shared" si="2583"/>
        <v>-10.431573077441653</v>
      </c>
      <c r="I2549" s="5">
        <f t="shared" si="2583"/>
        <v>-14.510154980672356</v>
      </c>
      <c r="J2549" s="5">
        <f t="shared" ref="J2549:AA2549" si="2584">(+J653+J579+J582+J585+J588+J591)*100/J2629</f>
        <v>-25.927663945694587</v>
      </c>
      <c r="K2549" s="5">
        <f t="shared" si="2584"/>
        <v>-26.532304911744454</v>
      </c>
      <c r="L2549" s="5">
        <f t="shared" si="2584"/>
        <v>-29.0152972034548</v>
      </c>
      <c r="M2549" s="5">
        <f t="shared" si="2584"/>
        <v>-32.198480807489446</v>
      </c>
      <c r="N2549" s="5">
        <f t="shared" si="2584"/>
        <v>-29.340830827975399</v>
      </c>
      <c r="O2549" s="5">
        <f t="shared" si="2584"/>
        <v>-28.54371519690233</v>
      </c>
      <c r="P2549" s="5">
        <f t="shared" si="2584"/>
        <v>-29.958516565982933</v>
      </c>
      <c r="Q2549" s="5">
        <f t="shared" si="2584"/>
        <v>-36.952256016159602</v>
      </c>
      <c r="R2549" s="5">
        <f t="shared" si="2584"/>
        <v>-29.177613842719282</v>
      </c>
      <c r="S2549" s="5">
        <f t="shared" si="2584"/>
        <v>-28.33920603528696</v>
      </c>
      <c r="T2549" s="5">
        <f t="shared" si="2584"/>
        <v>-27.83228264773927</v>
      </c>
      <c r="U2549" s="5">
        <f t="shared" si="2584"/>
        <v>-31.980633311600243</v>
      </c>
      <c r="V2549" s="5">
        <f t="shared" si="2584"/>
        <v>-36.686555043572341</v>
      </c>
      <c r="W2549" s="5">
        <f t="shared" si="2584"/>
        <v>-34.405446394499045</v>
      </c>
      <c r="X2549" s="4">
        <f t="shared" si="2584"/>
        <v>-40.597323457453705</v>
      </c>
      <c r="Y2549" s="4">
        <f t="shared" si="2584"/>
        <v>-39.192509455494957</v>
      </c>
      <c r="Z2549" s="5">
        <f t="shared" si="2584"/>
        <v>-36.198175794875951</v>
      </c>
      <c r="AA2549" s="5">
        <f t="shared" si="2584"/>
        <v>-33.421583715683738</v>
      </c>
      <c r="AB2549" s="5">
        <v>-40.355017833371747</v>
      </c>
      <c r="AC2549" s="5">
        <v>-40.143693409654311</v>
      </c>
      <c r="AD2549" s="5">
        <v>-41.04035706103133</v>
      </c>
      <c r="AE2549" s="5">
        <f>(+AE653+AE579+AE582+AE585+AE588+AE591)*100/AE2629</f>
        <v>-34.639234082084592</v>
      </c>
      <c r="AF2549" s="5">
        <v>-41.291941389107762</v>
      </c>
      <c r="AG2549" s="5">
        <v>-42.442615912010453</v>
      </c>
      <c r="AH2549" s="5">
        <v>-43.035722167763552</v>
      </c>
      <c r="AI2549" s="5">
        <v>-43.804323274445501</v>
      </c>
      <c r="AJ2549" s="4">
        <f>(+AJ653+AJ579+AJ582+AJ585+AJ588+AJ591)*100/AJ2629</f>
        <v>-36.595313246772818</v>
      </c>
      <c r="AK2549" s="4">
        <v>-48.23799820706212</v>
      </c>
      <c r="AL2549" s="4">
        <v>-43.8954132080531</v>
      </c>
      <c r="AM2549" s="4">
        <v>-42.627349025058635</v>
      </c>
      <c r="AN2549" s="4">
        <v>-42.660585905724027</v>
      </c>
      <c r="AO2549" s="4">
        <f>(+AO653+AO579+AO582+AO585+AO588+AO591)*100/AO2629</f>
        <v>-39.229619074750254</v>
      </c>
      <c r="AP2549" s="4">
        <v>-41.164229099605265</v>
      </c>
      <c r="AQ2549" s="4">
        <v>-39.80996213308822</v>
      </c>
      <c r="AR2549" s="4">
        <v>-39.168961659869332</v>
      </c>
      <c r="AS2549" s="4">
        <f>(+AS653+AS579+AS582+AS585+AS588+AS591)*100/AS2629</f>
        <v>-36.109926119889252</v>
      </c>
      <c r="AT2549" s="4">
        <v>-34.422235874352211</v>
      </c>
      <c r="AU2549" s="4">
        <v>-33.062132572322945</v>
      </c>
      <c r="AV2549" s="4">
        <v>-28.571595202957202</v>
      </c>
      <c r="AW2549" s="4">
        <v>-28.269979573996931</v>
      </c>
      <c r="AX2549" s="4">
        <f>(+AX653+AX579+AX582+AX585+AX588+AX591)*100/AX2629</f>
        <v>-29.801804538004784</v>
      </c>
      <c r="AY2549" s="4"/>
      <c r="AZ2549" s="4">
        <v>-29.137024623420913</v>
      </c>
      <c r="BA2549" s="4">
        <v>-29.775544330256242</v>
      </c>
      <c r="BB2549" s="4">
        <v>-32.019148528411151</v>
      </c>
      <c r="BC2549" s="4">
        <v>-32.644806110343879</v>
      </c>
      <c r="BD2549" s="4">
        <v>-31.285124977275007</v>
      </c>
      <c r="BE2549" s="4">
        <v>-32.545642732424717</v>
      </c>
      <c r="BF2549" s="4">
        <f>(+BF653+BF579+BF582+BF585+BF588+BF591)*100/BF2629</f>
        <v>-27.551084382214864</v>
      </c>
      <c r="BG2549" s="4">
        <v>-31.210517673946018</v>
      </c>
      <c r="BH2549" s="4">
        <v>-32.165105741320772</v>
      </c>
      <c r="BI2549" s="4">
        <v>-31.95253554974299</v>
      </c>
      <c r="BJ2549" s="4">
        <v>-32.904524009770228</v>
      </c>
      <c r="BK2549" s="4">
        <v>-30.797445913041987</v>
      </c>
      <c r="BL2549" s="4">
        <v>-34.027399743003599</v>
      </c>
      <c r="BM2549" s="4">
        <v>-31.148783596105524</v>
      </c>
      <c r="BN2549" s="4">
        <v>-32.475919608693729</v>
      </c>
      <c r="BO2549" s="4">
        <f>(+BO653+BO579+BO582+BO585+BO588+BO591)*100/BO2629</f>
        <v>-28.088685864518379</v>
      </c>
      <c r="BP2549" s="4">
        <v>-28.340452453833926</v>
      </c>
      <c r="BQ2549" s="4">
        <v>-29.019586309558257</v>
      </c>
      <c r="BR2549" s="4">
        <v>-28.420045325461992</v>
      </c>
      <c r="BS2549" s="4">
        <v>-28.490847660055511</v>
      </c>
      <c r="BT2549" s="4">
        <v>-27.277663822019967</v>
      </c>
      <c r="BU2549" s="4">
        <v>-25.857291452596165</v>
      </c>
      <c r="BV2549" s="4">
        <v>-25.71845428075143</v>
      </c>
      <c r="BW2549" s="4">
        <v>-27.316480720232278</v>
      </c>
      <c r="BX2549" s="4">
        <v>-27.405329409840697</v>
      </c>
      <c r="BY2549" s="4">
        <v>-27.525811497804536</v>
      </c>
      <c r="BZ2549" s="5">
        <v>-27.717536167708239</v>
      </c>
      <c r="CA2549" s="4">
        <f>(+CA653+CA579+CA582+CA585+CA588+CA591)*100/CA2629</f>
        <v>-23.108354693721182</v>
      </c>
      <c r="CB2549" s="4">
        <v>-27.254635341259682</v>
      </c>
      <c r="CC2549" s="4">
        <v>-27.537221766020096</v>
      </c>
      <c r="CD2549" s="4">
        <v>-27.354497620871232</v>
      </c>
      <c r="CE2549" s="4">
        <v>-27.503074581320107</v>
      </c>
      <c r="CF2549" s="4">
        <v>-27.750022672026741</v>
      </c>
      <c r="CG2549" s="4">
        <v>-27.705261423254303</v>
      </c>
      <c r="CH2549" s="4">
        <v>-28.09332580371877</v>
      </c>
      <c r="CI2549" s="4">
        <v>-27.92348927474384</v>
      </c>
      <c r="CJ2549" s="5">
        <v>-28.485645954743983</v>
      </c>
      <c r="CK2549" s="5">
        <v>-28.290382268754811</v>
      </c>
      <c r="CL2549" s="4">
        <f>(+CL653+CL579+CL582+CL585+CL588+CL591)*100/CL2629</f>
        <v>-23.748567965698488</v>
      </c>
      <c r="CM2549" s="4">
        <v>-29.029335282504125</v>
      </c>
      <c r="CN2549" s="4">
        <v>-28.578203386467372</v>
      </c>
      <c r="CO2549" s="4">
        <v>-28.486756697446349</v>
      </c>
      <c r="CP2549" s="4">
        <v>-31.311809582621052</v>
      </c>
      <c r="CQ2549" s="4">
        <v>-31.105994554916371</v>
      </c>
      <c r="CR2549" s="4">
        <v>-30.942122770597678</v>
      </c>
      <c r="CS2549" s="4">
        <v>-30.28325230073235</v>
      </c>
      <c r="CT2549" s="4">
        <v>-30.249767465034058</v>
      </c>
      <c r="CU2549" s="4">
        <v>-30.328089814229845</v>
      </c>
      <c r="CV2549" s="4">
        <v>-28.832964190810692</v>
      </c>
      <c r="CW2549" s="4">
        <v>-28.848980842606945</v>
      </c>
      <c r="CX2549" s="4">
        <v>-28.363894118550643</v>
      </c>
      <c r="CY2549" s="4">
        <v>-28.721038718690888</v>
      </c>
      <c r="CZ2549" s="4">
        <v>-29.079794139252151</v>
      </c>
      <c r="DA2549" s="4">
        <f t="shared" ref="DA2549" si="2585">(+DA653+DA579+DA582+DA585+DA588+DA591)*100/DA2629</f>
        <v>-24.983226805700355</v>
      </c>
      <c r="DB2549" s="5">
        <v>-27.153842197850469</v>
      </c>
      <c r="DC2549" s="5">
        <v>-26.798243742923539</v>
      </c>
      <c r="DD2549" s="5">
        <v>-27.353946244760685</v>
      </c>
      <c r="DE2549" s="5">
        <v>-27.645440176939481</v>
      </c>
      <c r="DF2549" s="5">
        <v>-27.117130195668185</v>
      </c>
      <c r="DG2549" s="5">
        <v>-27.510970779047916</v>
      </c>
      <c r="DH2549" s="5">
        <v>-28.395429814848111</v>
      </c>
      <c r="DI2549" s="5">
        <v>-27.932778088636407</v>
      </c>
      <c r="DJ2549" s="5">
        <v>-28.224484632322724</v>
      </c>
      <c r="DK2549" s="5">
        <v>-29.543038342299006</v>
      </c>
      <c r="DL2549" s="5">
        <v>-29.088995304349424</v>
      </c>
      <c r="DM2549" s="5">
        <v>-28.297439593670415</v>
      </c>
      <c r="DN2549" s="391">
        <f t="shared" ref="DN2549" si="2586">(+DN653+DN579+DN582+DN585+DN588+DN591)*100/DN2629</f>
        <v>-25.653527972715519</v>
      </c>
      <c r="DO2549" s="5">
        <v>-28.297439593670415</v>
      </c>
      <c r="DP2549" s="5">
        <v>-26.985619229004723</v>
      </c>
      <c r="DQ2549" s="5">
        <v>-26.862866305550174</v>
      </c>
      <c r="DR2549" s="5">
        <v>-25.886376328202221</v>
      </c>
      <c r="DS2549" s="5">
        <v>-26.797753475958363</v>
      </c>
      <c r="DT2549" s="5">
        <v>-26.747640072847563</v>
      </c>
      <c r="DU2549" s="5">
        <v>-24.721432267353205</v>
      </c>
      <c r="DV2549" s="7">
        <f>(+DV653+DV579+DV582+DV585+DV588+DV591)*100/DV2629</f>
        <v>-25.061707164707748</v>
      </c>
      <c r="DW2549" s="8">
        <f>(+DW653+DW579+DW582+DW585+DW588+DW591)*100/DW2629</f>
        <v>-25.186947587354524</v>
      </c>
      <c r="DX2549" s="9">
        <f>(+DX653+DX579+DX582+DX585+DX588+DX591)*100/DX2629</f>
        <v>-23.801864452080906</v>
      </c>
      <c r="DZ2549" s="5">
        <f>(+DZ653+DZ579+DZ582+DZ585+DZ588+DZ591)*100/DZ2629</f>
        <v>-25.27941983342642</v>
      </c>
      <c r="EC2549" s="5">
        <f>(+EC653+EC579+EC582+EC585+EC588+EC591)*100/EC2629</f>
        <v>-25.145396977739388</v>
      </c>
      <c r="EF2549" s="5">
        <f>(+EF653+EF579+EF582+EF585+EF588+EF591)*100/EF2629</f>
        <v>-24.898469859215467</v>
      </c>
      <c r="EI2549" s="5">
        <f>(+EI653+EI579+EI582+EI585+EI588+EI591)*100/EI2629</f>
        <v>-24.46497952276512</v>
      </c>
      <c r="EL2549" s="5">
        <f>(+EL653+EL579+EL582+EL585+EL588+EL591)*100/EL2629</f>
        <v>-24.333116916227336</v>
      </c>
      <c r="EO2549" s="5">
        <f>(+EO653+EO579+EO582+EO585+EO588+EO591)*100/EO2629</f>
        <v>-23.683885760749074</v>
      </c>
    </row>
    <row r="2550" spans="1:146" s="186" customFormat="1" ht="15.5" x14ac:dyDescent="0.35">
      <c r="A2550" s="281" t="s">
        <v>811</v>
      </c>
      <c r="B2550" s="5" t="e">
        <f t="shared" ref="B2550:AA2550" si="2587">+B2251</f>
        <v>#VALUE!</v>
      </c>
      <c r="C2550" s="5" t="e">
        <f t="shared" si="2587"/>
        <v>#VALUE!</v>
      </c>
      <c r="D2550" s="5" t="e">
        <f t="shared" si="2587"/>
        <v>#VALUE!</v>
      </c>
      <c r="E2550" s="5" t="e">
        <f t="shared" si="2587"/>
        <v>#VALUE!</v>
      </c>
      <c r="F2550" s="5" t="e">
        <f t="shared" si="2587"/>
        <v>#VALUE!</v>
      </c>
      <c r="G2550" s="5" t="e">
        <f t="shared" si="2587"/>
        <v>#VALUE!</v>
      </c>
      <c r="H2550" s="5" t="e">
        <f t="shared" si="2587"/>
        <v>#VALUE!</v>
      </c>
      <c r="I2550" s="5" t="e">
        <f t="shared" si="2587"/>
        <v>#VALUE!</v>
      </c>
      <c r="J2550" s="5" t="e">
        <f t="shared" si="2587"/>
        <v>#VALUE!</v>
      </c>
      <c r="K2550" s="5" t="e">
        <f t="shared" si="2587"/>
        <v>#VALUE!</v>
      </c>
      <c r="L2550" s="5" t="e">
        <f t="shared" si="2587"/>
        <v>#VALUE!</v>
      </c>
      <c r="M2550" s="5" t="e">
        <f t="shared" si="2587"/>
        <v>#VALUE!</v>
      </c>
      <c r="N2550" s="5" t="e">
        <f t="shared" si="2587"/>
        <v>#VALUE!</v>
      </c>
      <c r="O2550" s="5" t="e">
        <f t="shared" si="2587"/>
        <v>#VALUE!</v>
      </c>
      <c r="P2550" s="5" t="e">
        <f t="shared" si="2587"/>
        <v>#VALUE!</v>
      </c>
      <c r="Q2550" s="5" t="e">
        <f t="shared" si="2587"/>
        <v>#VALUE!</v>
      </c>
      <c r="R2550" s="5" t="e">
        <f t="shared" si="2587"/>
        <v>#VALUE!</v>
      </c>
      <c r="S2550" s="5" t="e">
        <f t="shared" si="2587"/>
        <v>#VALUE!</v>
      </c>
      <c r="T2550" s="5" t="e">
        <f t="shared" si="2587"/>
        <v>#VALUE!</v>
      </c>
      <c r="U2550" s="5" t="e">
        <f t="shared" si="2587"/>
        <v>#VALUE!</v>
      </c>
      <c r="V2550" s="5" t="e">
        <f t="shared" si="2587"/>
        <v>#VALUE!</v>
      </c>
      <c r="W2550" s="5" t="e">
        <f t="shared" si="2587"/>
        <v>#VALUE!</v>
      </c>
      <c r="X2550" s="4" t="e">
        <f t="shared" si="2587"/>
        <v>#VALUE!</v>
      </c>
      <c r="Y2550" s="4" t="e">
        <f t="shared" si="2587"/>
        <v>#VALUE!</v>
      </c>
      <c r="Z2550" s="5" t="e">
        <f t="shared" si="2587"/>
        <v>#VALUE!</v>
      </c>
      <c r="AA2550" s="5" t="e">
        <f t="shared" si="2587"/>
        <v>#VALUE!</v>
      </c>
      <c r="AB2550" s="5">
        <v>-5.0106098573826072</v>
      </c>
      <c r="AC2550" s="5">
        <v>-4.4905251970903439</v>
      </c>
      <c r="AD2550" s="5">
        <v>-6.7712498897326618</v>
      </c>
      <c r="AE2550" s="5" t="e">
        <f>+AE2251</f>
        <v>#VALUE!</v>
      </c>
      <c r="AF2550" s="5">
        <v>-6.6989904822850121</v>
      </c>
      <c r="AG2550" s="5">
        <v>-8.0791106371459431</v>
      </c>
      <c r="AH2550" s="5">
        <v>-9.5195366192088429</v>
      </c>
      <c r="AI2550" s="5">
        <v>-11.076113683949488</v>
      </c>
      <c r="AJ2550" s="4" t="e">
        <f>+AJ2251</f>
        <v>#VALUE!</v>
      </c>
      <c r="AK2550" s="4">
        <v>-19.976918207880654</v>
      </c>
      <c r="AL2550" s="4">
        <v>-11.434870792827688</v>
      </c>
      <c r="AM2550" s="4">
        <v>-11.394747263481356</v>
      </c>
      <c r="AN2550" s="4">
        <v>-11.394971041198247</v>
      </c>
      <c r="AO2550" s="4" t="e">
        <f>+AO2251</f>
        <v>#VALUE!</v>
      </c>
      <c r="AP2550" s="4">
        <v>-14.41092021526871</v>
      </c>
      <c r="AQ2550" s="4">
        <v>-14.795254905368466</v>
      </c>
      <c r="AR2550" s="4">
        <v>-12.45861025136147</v>
      </c>
      <c r="AS2550" s="4" t="e">
        <f>+AS2251</f>
        <v>#VALUE!</v>
      </c>
      <c r="AT2550" s="4">
        <v>-8.1951787916912817</v>
      </c>
      <c r="AU2550" s="4">
        <v>-7.9307450568427402</v>
      </c>
      <c r="AV2550" s="4">
        <v>-6.3772716934829337</v>
      </c>
      <c r="AW2550" s="4">
        <v>-6.1885816216776002</v>
      </c>
      <c r="AX2550" s="4" t="e">
        <f>+AX2251</f>
        <v>#VALUE!</v>
      </c>
      <c r="AY2550" s="4"/>
      <c r="AZ2550" s="4">
        <v>-4.0243247790937193</v>
      </c>
      <c r="BA2550" s="4">
        <v>-6.1335403032745734</v>
      </c>
      <c r="BB2550" s="4">
        <v>-4.3040259703798744</v>
      </c>
      <c r="BC2550" s="4">
        <v>-6.5188018986861662</v>
      </c>
      <c r="BD2550" s="4">
        <v>-3.0938287029202258</v>
      </c>
      <c r="BE2550" s="4">
        <v>-5.6113020774972906</v>
      </c>
      <c r="BF2550" s="4" t="e">
        <f>+BF2251</f>
        <v>#VALUE!</v>
      </c>
      <c r="BG2550" s="4">
        <v>-4.9561039659599588</v>
      </c>
      <c r="BH2550" s="4">
        <v>-8.7725248950752945</v>
      </c>
      <c r="BI2550" s="4">
        <v>-6.1304872067037017</v>
      </c>
      <c r="BJ2550" s="4">
        <v>-9.4956339723643097</v>
      </c>
      <c r="BK2550" s="4">
        <v>-3.6351467313286241</v>
      </c>
      <c r="BL2550" s="4">
        <v>-9.1997648665093088</v>
      </c>
      <c r="BM2550" s="4">
        <v>-4.385234412716966</v>
      </c>
      <c r="BN2550" s="4">
        <v>-8.0407510910328028</v>
      </c>
      <c r="BO2550" s="4" t="e">
        <f>+BO2251</f>
        <v>#VALUE!</v>
      </c>
      <c r="BP2550" s="4">
        <v>-1.6830013022814181</v>
      </c>
      <c r="BQ2550" s="4">
        <v>-4.4392819475779799</v>
      </c>
      <c r="BR2550" s="4">
        <v>-11.18682521690419</v>
      </c>
      <c r="BS2550" s="4">
        <v>-16.20356852009656</v>
      </c>
      <c r="BT2550" s="4">
        <v>-5.7590437312182585</v>
      </c>
      <c r="BU2550" s="4">
        <v>-7.2616490091225492</v>
      </c>
      <c r="BV2550" s="4">
        <v>-11.429091444452981</v>
      </c>
      <c r="BW2550" s="4">
        <v>-4.4900712703386949</v>
      </c>
      <c r="BX2550" s="4">
        <v>-5.8194606359368635</v>
      </c>
      <c r="BY2550" s="4">
        <v>-8.3937715951928578</v>
      </c>
      <c r="BZ2550" s="5">
        <v>-4.9648011712389462</v>
      </c>
      <c r="CA2550" s="4" t="e">
        <f>+CA2251</f>
        <v>#VALUE!</v>
      </c>
      <c r="CB2550" s="4">
        <v>-3.9183056332906485</v>
      </c>
      <c r="CC2550" s="4">
        <v>-4.1323821056508505</v>
      </c>
      <c r="CD2550" s="4">
        <v>-6.0633229223264404</v>
      </c>
      <c r="CE2550" s="4">
        <v>-4.7252665552670141</v>
      </c>
      <c r="CF2550" s="4">
        <v>-4.8335391110359858</v>
      </c>
      <c r="CG2550" s="4">
        <v>-6.9319161594442233</v>
      </c>
      <c r="CH2550" s="4">
        <v>-2.8650706181201513</v>
      </c>
      <c r="CI2550" s="4">
        <v>-3.6057515455826548</v>
      </c>
      <c r="CJ2550" s="5">
        <v>-1.9599580636897236</v>
      </c>
      <c r="CK2550" s="5">
        <v>-3.0150041157015619</v>
      </c>
      <c r="CL2550" s="4" t="e">
        <f>+CL2251</f>
        <v>#VALUE!</v>
      </c>
      <c r="CM2550" s="4">
        <v>-3.2373990763063438</v>
      </c>
      <c r="CN2550" s="4">
        <v>2.7783112163011521</v>
      </c>
      <c r="CO2550" s="4">
        <v>2.763288020866574</v>
      </c>
      <c r="CP2550" s="4">
        <v>4.7545418569595688</v>
      </c>
      <c r="CQ2550" s="4">
        <v>1.0981704031244863</v>
      </c>
      <c r="CR2550" s="4">
        <v>-1.9086566807917635</v>
      </c>
      <c r="CS2550" s="4">
        <v>6.4607519641662732</v>
      </c>
      <c r="CT2550" s="4">
        <v>4.6388016415436599</v>
      </c>
      <c r="CU2550" s="4">
        <v>-0.26971220787877942</v>
      </c>
      <c r="CV2550" s="4">
        <v>6.5936262578627831</v>
      </c>
      <c r="CW2550" s="4">
        <v>5.2904827556677017</v>
      </c>
      <c r="CX2550" s="4">
        <v>6.3620953389549619</v>
      </c>
      <c r="CY2550" s="4">
        <v>5.6058524786676749</v>
      </c>
      <c r="CZ2550" s="4">
        <v>3.5760108548654257</v>
      </c>
      <c r="DA2550" s="4" t="e">
        <f t="shared" ref="DA2550" si="2588">+DA2251</f>
        <v>#VALUE!</v>
      </c>
      <c r="DB2550" s="5">
        <v>2.4061602464069893</v>
      </c>
      <c r="DC2550" s="5">
        <v>0.94341387121539122</v>
      </c>
      <c r="DD2550" s="5">
        <v>-2.1916964418106377</v>
      </c>
      <c r="DE2550" s="5">
        <v>1.3531617548136701</v>
      </c>
      <c r="DF2550" s="5">
        <v>7.1600533137452529E-2</v>
      </c>
      <c r="DG2550" s="5">
        <v>-2.3392672921326274</v>
      </c>
      <c r="DH2550" s="5">
        <v>2.1908888303801395</v>
      </c>
      <c r="DI2550" s="5">
        <v>0.54573943200455421</v>
      </c>
      <c r="DJ2550" s="5">
        <v>-1.8909558030365636</v>
      </c>
      <c r="DK2550" s="5">
        <v>1.0979492650944764</v>
      </c>
      <c r="DL2550" s="5">
        <v>-0.24003659874237646</v>
      </c>
      <c r="DM2550" s="5">
        <v>-1.5385413944104296</v>
      </c>
      <c r="DN2550" s="391" t="e">
        <f t="shared" ref="DN2550" si="2589">+DN2251</f>
        <v>#VALUE!</v>
      </c>
      <c r="DO2550" s="5">
        <v>-1.5385413944104296</v>
      </c>
      <c r="DP2550" s="5">
        <v>2.472979618029878</v>
      </c>
      <c r="DQ2550" s="5">
        <v>1.5010664955034132</v>
      </c>
      <c r="DR2550" s="5">
        <v>0.72834828925223472</v>
      </c>
      <c r="DS2550" s="5">
        <v>4.3931251012130232</v>
      </c>
      <c r="DT2550" s="5">
        <v>3.5918010565526579</v>
      </c>
      <c r="DU2550" s="5">
        <v>3.7347632657281684</v>
      </c>
      <c r="DV2550" s="7" t="e">
        <f>+DV2251</f>
        <v>#VALUE!</v>
      </c>
      <c r="DW2550" s="8" t="e">
        <f>+DW2251</f>
        <v>#VALUE!</v>
      </c>
      <c r="DX2550" s="9" t="e">
        <f>+DX2251</f>
        <v>#VALUE!</v>
      </c>
      <c r="DZ2550" s="5" t="e">
        <f>+DZ2251</f>
        <v>#VALUE!</v>
      </c>
      <c r="EC2550" s="5" t="e">
        <f>+EC2251</f>
        <v>#VALUE!</v>
      </c>
      <c r="EF2550" s="5" t="e">
        <f>+EF2251</f>
        <v>#VALUE!</v>
      </c>
      <c r="EI2550" s="5" t="e">
        <f>+EI2251</f>
        <v>#VALUE!</v>
      </c>
      <c r="EL2550" s="5" t="e">
        <f>+EL2251</f>
        <v>#VALUE!</v>
      </c>
      <c r="EO2550" s="5" t="e">
        <f>+EO2251</f>
        <v>#VALUE!</v>
      </c>
      <c r="EP2550" s="5" t="e">
        <f>AVERAGE(EO2550,EL2550,EI2550,EF2550,EC2550,DZ2550)</f>
        <v>#VALUE!</v>
      </c>
    </row>
    <row r="2551" spans="1:146" ht="15.5" x14ac:dyDescent="0.35">
      <c r="A2551" s="56" t="s">
        <v>812</v>
      </c>
      <c r="B2551" s="63" t="e">
        <f t="shared" ref="B2551:AA2551" si="2590">+B545*100/B2629</f>
        <v>#VALUE!</v>
      </c>
      <c r="C2551" s="63" t="e">
        <f t="shared" si="2590"/>
        <v>#VALUE!</v>
      </c>
      <c r="D2551" s="63" t="e">
        <f t="shared" si="2590"/>
        <v>#VALUE!</v>
      </c>
      <c r="E2551" s="63" t="e">
        <f t="shared" si="2590"/>
        <v>#VALUE!</v>
      </c>
      <c r="F2551" s="63" t="e">
        <f t="shared" si="2590"/>
        <v>#VALUE!</v>
      </c>
      <c r="G2551" s="63" t="e">
        <f t="shared" si="2590"/>
        <v>#VALUE!</v>
      </c>
      <c r="H2551" s="63" t="e">
        <f t="shared" si="2590"/>
        <v>#VALUE!</v>
      </c>
      <c r="I2551" s="63" t="e">
        <f t="shared" si="2590"/>
        <v>#VALUE!</v>
      </c>
      <c r="J2551" s="63" t="e">
        <f t="shared" si="2590"/>
        <v>#VALUE!</v>
      </c>
      <c r="K2551" s="63" t="e">
        <f t="shared" si="2590"/>
        <v>#VALUE!</v>
      </c>
      <c r="L2551" s="63" t="e">
        <f t="shared" si="2590"/>
        <v>#VALUE!</v>
      </c>
      <c r="M2551" s="63" t="e">
        <f t="shared" si="2590"/>
        <v>#VALUE!</v>
      </c>
      <c r="N2551" s="63" t="e">
        <f t="shared" si="2590"/>
        <v>#VALUE!</v>
      </c>
      <c r="O2551" s="63" t="e">
        <f t="shared" si="2590"/>
        <v>#VALUE!</v>
      </c>
      <c r="P2551" s="63" t="e">
        <f t="shared" si="2590"/>
        <v>#VALUE!</v>
      </c>
      <c r="Q2551" s="63" t="e">
        <f t="shared" si="2590"/>
        <v>#VALUE!</v>
      </c>
      <c r="R2551" s="63" t="e">
        <f t="shared" si="2590"/>
        <v>#VALUE!</v>
      </c>
      <c r="S2551" s="63" t="e">
        <f t="shared" si="2590"/>
        <v>#VALUE!</v>
      </c>
      <c r="T2551" s="63" t="e">
        <f t="shared" si="2590"/>
        <v>#VALUE!</v>
      </c>
      <c r="U2551" s="63" t="e">
        <f t="shared" si="2590"/>
        <v>#VALUE!</v>
      </c>
      <c r="V2551" s="63" t="e">
        <f t="shared" si="2590"/>
        <v>#VALUE!</v>
      </c>
      <c r="W2551" s="63" t="e">
        <f t="shared" si="2590"/>
        <v>#VALUE!</v>
      </c>
      <c r="X2551" s="2" t="e">
        <f t="shared" si="2590"/>
        <v>#VALUE!</v>
      </c>
      <c r="Y2551" s="2" t="e">
        <f t="shared" si="2590"/>
        <v>#VALUE!</v>
      </c>
      <c r="Z2551" s="63" t="e">
        <f t="shared" si="2590"/>
        <v>#VALUE!</v>
      </c>
      <c r="AA2551" s="63" t="e">
        <f t="shared" si="2590"/>
        <v>#VALUE!</v>
      </c>
      <c r="AB2551" s="63">
        <v>-5.2435172241565002</v>
      </c>
      <c r="AC2551" s="63">
        <v>-4.7209574082652113</v>
      </c>
      <c r="AD2551" s="63">
        <v>-6.9662149644918889</v>
      </c>
      <c r="AE2551" s="63" t="e">
        <f>+AE545*100/AE2629</f>
        <v>#VALUE!</v>
      </c>
      <c r="AF2551" s="63">
        <v>-7.0550031650914997</v>
      </c>
      <c r="AG2551" s="63">
        <v>-8.448885420448299</v>
      </c>
      <c r="AH2551" s="63">
        <v>-9.8539384026923251</v>
      </c>
      <c r="AI2551" s="63">
        <v>-11.421457956614937</v>
      </c>
      <c r="AJ2551" s="2" t="e">
        <f>+AJ545*100/AJ2629</f>
        <v>#VALUE!</v>
      </c>
      <c r="AK2551" s="2">
        <v>-20.063102858691916</v>
      </c>
      <c r="AL2551" s="2">
        <v>-11.576347648509614</v>
      </c>
      <c r="AM2551" s="2">
        <v>-11.491527866485063</v>
      </c>
      <c r="AN2551" s="2">
        <v>-11.49203135977044</v>
      </c>
      <c r="AO2551" s="2" t="e">
        <f>+AO545*100/AO2629</f>
        <v>#VALUE!</v>
      </c>
      <c r="AP2551" s="2">
        <v>-14.665818972666068</v>
      </c>
      <c r="AQ2551" s="2">
        <v>-15.1115042807085</v>
      </c>
      <c r="AR2551" s="2">
        <v>-12.752501655742799</v>
      </c>
      <c r="AS2551" s="2" t="e">
        <f>+AS545*100/AS2629</f>
        <v>#VALUE!</v>
      </c>
      <c r="AT2551" s="2">
        <v>-8.3102170318907032</v>
      </c>
      <c r="AU2551" s="2">
        <v>-8.1990128355081406</v>
      </c>
      <c r="AV2551" s="2">
        <v>-6.580362978710558</v>
      </c>
      <c r="AW2551" s="2">
        <v>-6.3395590003523417</v>
      </c>
      <c r="AX2551" s="2" t="e">
        <f>+AX545*100/AX2629</f>
        <v>#VALUE!</v>
      </c>
      <c r="AY2551" s="2"/>
      <c r="AZ2551" s="2">
        <v>-4.5263438491006101</v>
      </c>
      <c r="BA2551" s="2">
        <v>-6.6617150611909368</v>
      </c>
      <c r="BB2551" s="2">
        <v>-4.7672537979753793</v>
      </c>
      <c r="BC2551" s="2">
        <v>-7.006967264656204</v>
      </c>
      <c r="BD2551" s="2">
        <v>-3.5094009508230624</v>
      </c>
      <c r="BE2551" s="2">
        <v>-6.0483397683655022</v>
      </c>
      <c r="BF2551" s="2" t="e">
        <f>+BF545*100/BF2629</f>
        <v>#VALUE!</v>
      </c>
      <c r="BG2551" s="2">
        <v>-5.4362904881525296</v>
      </c>
      <c r="BH2551" s="2">
        <v>-9.3107909585996467</v>
      </c>
      <c r="BI2551" s="2">
        <v>-6.659016918955782</v>
      </c>
      <c r="BJ2551" s="2">
        <v>-10.086825511466076</v>
      </c>
      <c r="BK2551" s="2">
        <v>-4.1596646700791791</v>
      </c>
      <c r="BL2551" s="2">
        <v>-9.7838590272091768</v>
      </c>
      <c r="BM2551" s="2">
        <v>-4.9148658313583065</v>
      </c>
      <c r="BN2551" s="2">
        <v>-8.6307063775201236</v>
      </c>
      <c r="BO2551" s="2" t="e">
        <f>+BO545*100/BO2629</f>
        <v>#VALUE!</v>
      </c>
      <c r="BP2551" s="2">
        <v>-2.3094949801815612</v>
      </c>
      <c r="BQ2551" s="2">
        <v>-5.0776767607012587</v>
      </c>
      <c r="BR2551" s="2">
        <v>-11.691303420196121</v>
      </c>
      <c r="BS2551" s="2">
        <v>-16.714559342599905</v>
      </c>
      <c r="BT2551" s="2">
        <v>-6.5120890181885711</v>
      </c>
      <c r="BU2551" s="2">
        <v>-8.0674126069540755</v>
      </c>
      <c r="BV2551" s="2">
        <v>-12.316340999422454</v>
      </c>
      <c r="BW2551" s="2">
        <v>-5.3584752694537867</v>
      </c>
      <c r="BX2551" s="2">
        <v>-6.709959870646677</v>
      </c>
      <c r="BY2551" s="2">
        <v>-9.3319610088061946</v>
      </c>
      <c r="BZ2551" s="63">
        <v>-5.7377825600273695</v>
      </c>
      <c r="CA2551" s="2" t="e">
        <f>+CA545*100/CA2629</f>
        <v>#VALUE!</v>
      </c>
      <c r="CB2551" s="2">
        <v>-4.4494745787564209</v>
      </c>
      <c r="CC2551" s="2">
        <v>-4.6686757957721561</v>
      </c>
      <c r="CD2551" s="2">
        <v>-6.6290535493946487</v>
      </c>
      <c r="CE2551" s="2">
        <v>-5.1065932696481164</v>
      </c>
      <c r="CF2551" s="2">
        <v>-5.2187747480171689</v>
      </c>
      <c r="CG2551" s="2">
        <v>-7.3381270622899519</v>
      </c>
      <c r="CH2551" s="2">
        <v>-3.159742673423493</v>
      </c>
      <c r="CI2551" s="2">
        <v>-3.9077629981590767</v>
      </c>
      <c r="CJ2551" s="63">
        <v>-2.2657299941734665</v>
      </c>
      <c r="CK2551" s="63">
        <v>-3.3269393124138302</v>
      </c>
      <c r="CL2551" s="2" t="e">
        <f>+CL545*100/CL2629</f>
        <v>#VALUE!</v>
      </c>
      <c r="CM2551" s="2">
        <v>-3.7199135184570782</v>
      </c>
      <c r="CN2551" s="2">
        <v>2.1602034101838763</v>
      </c>
      <c r="CO2551" s="2">
        <v>2.1483738415125484</v>
      </c>
      <c r="CP2551" s="2">
        <v>4.2437297268550438</v>
      </c>
      <c r="CQ2551" s="2">
        <v>0.55198871683061601</v>
      </c>
      <c r="CR2551" s="2">
        <v>-2.4851606854744888</v>
      </c>
      <c r="CS2551" s="2">
        <v>5.936873237979805</v>
      </c>
      <c r="CT2551" s="2">
        <v>4.0946305426703917</v>
      </c>
      <c r="CU2551" s="2">
        <v>-0.90869114896834635</v>
      </c>
      <c r="CV2551" s="2">
        <v>6.1159200052130176</v>
      </c>
      <c r="CW2551" s="2">
        <v>4.7990680398616039</v>
      </c>
      <c r="CX2551" s="2">
        <v>5.8855247088854279</v>
      </c>
      <c r="CY2551" s="2">
        <v>5.1246204998127718</v>
      </c>
      <c r="CZ2551" s="2">
        <v>3.0389121255827525</v>
      </c>
      <c r="DA2551" s="2" t="e">
        <f t="shared" ref="DA2551" si="2591">+DA545*100/DA2629</f>
        <v>#VALUE!</v>
      </c>
      <c r="DB2551" s="63">
        <v>2.0997641852733069</v>
      </c>
      <c r="DC2551" s="63">
        <v>0.62675892543222522</v>
      </c>
      <c r="DD2551" s="63">
        <v>-2.5188993256909087</v>
      </c>
      <c r="DE2551" s="63">
        <v>1.0422280322863327</v>
      </c>
      <c r="DF2551" s="63">
        <v>-0.24997008010947597</v>
      </c>
      <c r="DG2551" s="63">
        <v>-2.6742412750674069</v>
      </c>
      <c r="DH2551" s="63">
        <v>1.785590332826358</v>
      </c>
      <c r="DI2551" s="63">
        <v>0.12684128591747518</v>
      </c>
      <c r="DJ2551" s="63">
        <v>-2.3257709339718642</v>
      </c>
      <c r="DK2551" s="63">
        <v>0.69309881095284653</v>
      </c>
      <c r="DL2551" s="63">
        <v>-0.65631803469028227</v>
      </c>
      <c r="DM2551" s="63">
        <v>-1.9717943982841621</v>
      </c>
      <c r="DN2551" s="6" t="e">
        <f t="shared" ref="DN2551" si="2592">+DN545*100/DN2629</f>
        <v>#VALUE!</v>
      </c>
      <c r="DO2551" s="63">
        <v>-1.9717943982841621</v>
      </c>
      <c r="DP2551" s="63">
        <v>1.7863252198533766</v>
      </c>
      <c r="DQ2551" s="63">
        <v>0.79757593346891431</v>
      </c>
      <c r="DR2551" s="63">
        <v>-3.6236303894593637E-3</v>
      </c>
      <c r="DS2551" s="63">
        <v>3.6267255343307596</v>
      </c>
      <c r="DT2551" s="63">
        <v>2.821540956342302</v>
      </c>
      <c r="DU2551" s="63">
        <v>2.9204027786359261</v>
      </c>
      <c r="DV2551" s="64" t="e">
        <f>+DV545*100/DV2629</f>
        <v>#VALUE!</v>
      </c>
      <c r="DW2551" s="65" t="e">
        <f>+DW545*100/DW2629</f>
        <v>#VALUE!</v>
      </c>
      <c r="DX2551" s="66" t="e">
        <f>+DX545*100/DX2629</f>
        <v>#VALUE!</v>
      </c>
      <c r="DZ2551" s="63" t="e">
        <f>+DZ545*100/DZ2629</f>
        <v>#VALUE!</v>
      </c>
      <c r="EC2551" s="63" t="e">
        <f>+EC545*100/EC2629</f>
        <v>#VALUE!</v>
      </c>
      <c r="EF2551" s="63" t="e">
        <f>+EF545*100/EF2629</f>
        <v>#VALUE!</v>
      </c>
      <c r="EI2551" s="63" t="e">
        <f>+EI545*100/EI2629</f>
        <v>#VALUE!</v>
      </c>
      <c r="EL2551" s="63" t="e">
        <f>+EL545*100/EL2629</f>
        <v>#VALUE!</v>
      </c>
      <c r="EO2551" s="63" t="e">
        <f>+EO545*100/EO2629</f>
        <v>#VALUE!</v>
      </c>
    </row>
    <row r="2552" spans="1:146" ht="15.5" x14ac:dyDescent="0.35">
      <c r="A2552" s="56" t="s">
        <v>813</v>
      </c>
      <c r="B2552" s="90" t="e">
        <f t="shared" ref="B2552:AA2552" si="2593">+B2379</f>
        <v>#VALUE!</v>
      </c>
      <c r="C2552" s="90" t="e">
        <f t="shared" si="2593"/>
        <v>#VALUE!</v>
      </c>
      <c r="D2552" s="90" t="e">
        <f t="shared" si="2593"/>
        <v>#VALUE!</v>
      </c>
      <c r="E2552" s="90">
        <f t="shared" si="2593"/>
        <v>30.53674117040994</v>
      </c>
      <c r="F2552" s="90">
        <f t="shared" si="2593"/>
        <v>17.275769559418272</v>
      </c>
      <c r="G2552" s="90" t="e">
        <f t="shared" si="2593"/>
        <v>#VALUE!</v>
      </c>
      <c r="H2552" s="90">
        <f t="shared" si="2593"/>
        <v>132.74877706132349</v>
      </c>
      <c r="I2552" s="90">
        <f t="shared" si="2593"/>
        <v>123.06054564918085</v>
      </c>
      <c r="J2552" s="90">
        <f t="shared" si="2593"/>
        <v>111.68313419133057</v>
      </c>
      <c r="K2552" s="90">
        <f t="shared" si="2593"/>
        <v>102.45589092871968</v>
      </c>
      <c r="L2552" s="90">
        <f t="shared" si="2593"/>
        <v>95.422140591325274</v>
      </c>
      <c r="M2552" s="90">
        <f t="shared" si="2593"/>
        <v>97.945509741131147</v>
      </c>
      <c r="N2552" s="90">
        <f t="shared" si="2593"/>
        <v>93.512384993595248</v>
      </c>
      <c r="O2552" s="90">
        <f t="shared" si="2593"/>
        <v>78.727145810954184</v>
      </c>
      <c r="P2552" s="90">
        <f t="shared" si="2593"/>
        <v>69.182464133737952</v>
      </c>
      <c r="Q2552" s="90">
        <f t="shared" si="2593"/>
        <v>65.794398787499347</v>
      </c>
      <c r="R2552" s="90">
        <f t="shared" si="2593"/>
        <v>59.660968513975611</v>
      </c>
      <c r="S2552" s="90">
        <f t="shared" si="2593"/>
        <v>48.591518509001681</v>
      </c>
      <c r="T2552" s="90">
        <f t="shared" si="2593"/>
        <v>38.824087845871446</v>
      </c>
      <c r="U2552" s="90">
        <f t="shared" si="2593"/>
        <v>26.052982463054803</v>
      </c>
      <c r="V2552" s="90">
        <f t="shared" si="2593"/>
        <v>26.46041759563823</v>
      </c>
      <c r="W2552" s="90">
        <f t="shared" si="2593"/>
        <v>17.003993871974682</v>
      </c>
      <c r="X2552" s="91">
        <f t="shared" si="2593"/>
        <v>17.005232781593001</v>
      </c>
      <c r="Y2552" s="91">
        <f t="shared" si="2593"/>
        <v>11.838680524415656</v>
      </c>
      <c r="Z2552" s="90">
        <f t="shared" si="2593"/>
        <v>12.196146281046277</v>
      </c>
      <c r="AA2552" s="90">
        <f t="shared" si="2593"/>
        <v>12.3635961783132</v>
      </c>
      <c r="AB2552" s="90">
        <v>14.5047445992214</v>
      </c>
      <c r="AC2552" s="90">
        <v>13.988376098133301</v>
      </c>
      <c r="AD2552" s="90">
        <v>14.266951139907979</v>
      </c>
      <c r="AE2552" s="90">
        <f>+AE2379</f>
        <v>14.567806992303801</v>
      </c>
      <c r="AF2552" s="90">
        <v>14.395861037303202</v>
      </c>
      <c r="AG2552" s="90">
        <v>15.866223187183532</v>
      </c>
      <c r="AH2552" s="90">
        <v>16.907918597595256</v>
      </c>
      <c r="AI2552" s="90">
        <v>17.576889453777927</v>
      </c>
      <c r="AJ2552" s="91">
        <f>+AJ2379</f>
        <v>19.200414405014566</v>
      </c>
      <c r="AK2552" s="91">
        <v>22.976711300644741</v>
      </c>
      <c r="AL2552" s="91">
        <v>22.595592208145213</v>
      </c>
      <c r="AM2552" s="91">
        <v>23.355710393300026</v>
      </c>
      <c r="AN2552" s="91">
        <v>24.186039777232992</v>
      </c>
      <c r="AO2552" s="91">
        <f>+AO2379</f>
        <v>22.851178772052279</v>
      </c>
      <c r="AP2552" s="91">
        <v>30.150050913451</v>
      </c>
      <c r="AQ2552" s="91">
        <v>30.273721096259937</v>
      </c>
      <c r="AR2552" s="91">
        <v>28.333975884155031</v>
      </c>
      <c r="AS2552" s="91">
        <f>+AS2379</f>
        <v>26.990038991504797</v>
      </c>
      <c r="AT2552" s="91">
        <v>23.883942074884999</v>
      </c>
      <c r="AU2552" s="91">
        <v>24.599540565601938</v>
      </c>
      <c r="AV2552" s="91">
        <v>28.61781477688967</v>
      </c>
      <c r="AW2552" s="91">
        <v>29.0027148948251</v>
      </c>
      <c r="AX2552" s="91">
        <f>+AX2379</f>
        <v>30.605500767710453</v>
      </c>
      <c r="AY2552" s="91"/>
      <c r="AZ2552" s="91">
        <v>32.642474935939944</v>
      </c>
      <c r="BA2552" s="91">
        <v>32.285226695945276</v>
      </c>
      <c r="BB2552" s="91">
        <v>33.896919636589821</v>
      </c>
      <c r="BC2552" s="91">
        <v>34.983623164397997</v>
      </c>
      <c r="BD2552" s="91">
        <v>31.038068384150744</v>
      </c>
      <c r="BE2552" s="91">
        <v>31.909178833370646</v>
      </c>
      <c r="BF2552" s="91">
        <f>+BF2379</f>
        <v>30.421863645582686</v>
      </c>
      <c r="BG2552" s="91">
        <v>31.754448063465656</v>
      </c>
      <c r="BH2552" s="91">
        <v>33.369242622256664</v>
      </c>
      <c r="BI2552" s="91">
        <v>30.745963208283854</v>
      </c>
      <c r="BJ2552" s="91">
        <v>32.072574759557853</v>
      </c>
      <c r="BK2552" s="91">
        <v>33.482576479124219</v>
      </c>
      <c r="BL2552" s="91">
        <v>35.382349838957929</v>
      </c>
      <c r="BM2552" s="91">
        <v>33.86721886161277</v>
      </c>
      <c r="BN2552" s="91">
        <v>35.693756808738989</v>
      </c>
      <c r="BO2552" s="91">
        <f>+BO2379</f>
        <v>32.469836626627256</v>
      </c>
      <c r="BP2552" s="91">
        <v>32.072878933812746</v>
      </c>
      <c r="BQ2552" s="91">
        <v>35.605231689923805</v>
      </c>
      <c r="BR2552" s="91">
        <v>40.804757293736522</v>
      </c>
      <c r="BS2552" s="91">
        <v>43.995224245857507</v>
      </c>
      <c r="BT2552" s="91">
        <v>36.76686591277047</v>
      </c>
      <c r="BU2552" s="91">
        <v>38.802740141251277</v>
      </c>
      <c r="BV2552" s="91">
        <v>42.726817163958891</v>
      </c>
      <c r="BW2552" s="91">
        <v>35.960952474662719</v>
      </c>
      <c r="BX2552" s="91">
        <v>37.018146504962196</v>
      </c>
      <c r="BY2552" s="91">
        <v>39.497895345348233</v>
      </c>
      <c r="BZ2552" s="90">
        <v>35.429338487455084</v>
      </c>
      <c r="CA2552" s="91">
        <f>+CA2379</f>
        <v>36.474709691934173</v>
      </c>
      <c r="CB2552" s="91">
        <v>33.171244242328697</v>
      </c>
      <c r="CC2552" s="91">
        <v>33.462025625351934</v>
      </c>
      <c r="CD2552" s="91">
        <v>35.878839585794545</v>
      </c>
      <c r="CE2552" s="91">
        <v>30.563674157999777</v>
      </c>
      <c r="CF2552" s="91">
        <v>30.877235383811328</v>
      </c>
      <c r="CG2552" s="91">
        <v>33.40000336379908</v>
      </c>
      <c r="CH2552" s="91">
        <v>29.584032929085758</v>
      </c>
      <c r="CI2552" s="91">
        <v>30.321142532320927</v>
      </c>
      <c r="CJ2552" s="90">
        <v>29.390843024958109</v>
      </c>
      <c r="CK2552" s="90">
        <v>29.983541701076362</v>
      </c>
      <c r="CL2552" s="91">
        <f>+CL2379</f>
        <v>35.086161722940112</v>
      </c>
      <c r="CM2552" s="91">
        <v>30.220761613183612</v>
      </c>
      <c r="CN2552" s="91">
        <v>27.133811882251727</v>
      </c>
      <c r="CO2552" s="91">
        <v>26.993617458304104</v>
      </c>
      <c r="CP2552" s="91">
        <v>24.701032119402949</v>
      </c>
      <c r="CQ2552" s="91">
        <v>26.411376279208412</v>
      </c>
      <c r="CR2552" s="91">
        <v>27.877654224300681</v>
      </c>
      <c r="CS2552" s="91">
        <v>24.05736003021714</v>
      </c>
      <c r="CT2552" s="91">
        <v>24.989218666942804</v>
      </c>
      <c r="CU2552" s="91">
        <v>27.574109813382982</v>
      </c>
      <c r="CV2552" s="91">
        <v>24.109313556294929</v>
      </c>
      <c r="CW2552" s="91">
        <v>24.799420834664701</v>
      </c>
      <c r="CX2552" s="91">
        <v>28.145792704386071</v>
      </c>
      <c r="CY2552" s="91">
        <v>28.419361860546573</v>
      </c>
      <c r="CZ2552" s="91">
        <v>29.223506368875189</v>
      </c>
      <c r="DA2552" s="91">
        <f t="shared" ref="DA2552" si="2594">+DA2379</f>
        <v>29.018585608089221</v>
      </c>
      <c r="DB2552" s="90">
        <v>27.951897180050626</v>
      </c>
      <c r="DC2552" s="90">
        <v>28.945072802976767</v>
      </c>
      <c r="DD2552" s="90">
        <v>29.848582169498826</v>
      </c>
      <c r="DE2552" s="90">
        <v>28.430276682573492</v>
      </c>
      <c r="DF2552" s="90">
        <v>29.402272883025741</v>
      </c>
      <c r="DG2552" s="90">
        <v>30.897136897944016</v>
      </c>
      <c r="DH2552" s="90">
        <v>29.519302317204637</v>
      </c>
      <c r="DI2552" s="90">
        <v>30.509191439225617</v>
      </c>
      <c r="DJ2552" s="90">
        <v>31.959022655681441</v>
      </c>
      <c r="DK2552" s="90">
        <v>29.440719695007882</v>
      </c>
      <c r="DL2552" s="90">
        <v>30.271362589466932</v>
      </c>
      <c r="DM2552" s="90">
        <v>31.937726905480016</v>
      </c>
      <c r="DN2552" s="92">
        <f t="shared" ref="DN2552" si="2595">+DN2379</f>
        <v>27.810592856420438</v>
      </c>
      <c r="DO2552" s="90">
        <v>31.937726905480016</v>
      </c>
      <c r="DP2552" s="90">
        <v>26.654873334516196</v>
      </c>
      <c r="DQ2552" s="90">
        <v>27.215148032659489</v>
      </c>
      <c r="DR2552" s="90">
        <v>28.385722644561593</v>
      </c>
      <c r="DS2552" s="90">
        <v>26.097675881885884</v>
      </c>
      <c r="DT2552" s="90">
        <v>26.607429434729809</v>
      </c>
      <c r="DU2552" s="90">
        <v>25.223199356884116</v>
      </c>
      <c r="DV2552" s="93">
        <f>+DV2379</f>
        <v>25.377519734444103</v>
      </c>
      <c r="DW2552" s="94">
        <f>+DW2379</f>
        <v>25.69570295108084</v>
      </c>
      <c r="DX2552" s="95">
        <f>+DX2379</f>
        <v>26.010815363655393</v>
      </c>
      <c r="DZ2552" s="90">
        <f>+DZ2379</f>
        <v>24.70302242891665</v>
      </c>
      <c r="EC2552" s="90">
        <f>+EC2379</f>
        <v>24.511886472479379</v>
      </c>
      <c r="EF2552" s="90">
        <f>+EF2379</f>
        <v>24.31812988239194</v>
      </c>
      <c r="EI2552" s="90">
        <f>+EI2379</f>
        <v>23.764357543874084</v>
      </c>
      <c r="EL2552" s="90">
        <f>+EL2379</f>
        <v>23.314558560271749</v>
      </c>
      <c r="EO2552" s="90">
        <f>+EO2379</f>
        <v>22.75814653402411</v>
      </c>
    </row>
    <row r="2553" spans="1:146" ht="15.5" x14ac:dyDescent="0.35">
      <c r="A2553" s="56" t="s">
        <v>814</v>
      </c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2"/>
      <c r="Y2553" s="2" t="str">
        <f t="shared" ref="Y2553:AX2553" si="2596">Y2388</f>
        <v>…</v>
      </c>
      <c r="Z2553" s="90" t="str">
        <f t="shared" si="2596"/>
        <v>…</v>
      </c>
      <c r="AA2553" s="90" t="str">
        <f t="shared" si="2596"/>
        <v>…</v>
      </c>
      <c r="AB2553" s="90" t="str">
        <f t="shared" si="2596"/>
        <v>…</v>
      </c>
      <c r="AC2553" s="90" t="str">
        <f t="shared" si="2596"/>
        <v>…</v>
      </c>
      <c r="AD2553" s="90" t="str">
        <f t="shared" si="2596"/>
        <v>…</v>
      </c>
      <c r="AE2553" s="90" t="str">
        <f t="shared" si="2596"/>
        <v>…</v>
      </c>
      <c r="AF2553" s="90" t="str">
        <f t="shared" si="2596"/>
        <v>…</v>
      </c>
      <c r="AG2553" s="90" t="str">
        <f t="shared" si="2596"/>
        <v>…</v>
      </c>
      <c r="AH2553" s="90" t="str">
        <f t="shared" si="2596"/>
        <v>…</v>
      </c>
      <c r="AI2553" s="90" t="str">
        <f t="shared" si="2596"/>
        <v>…</v>
      </c>
      <c r="AJ2553" s="91" t="str">
        <f t="shared" si="2596"/>
        <v>…</v>
      </c>
      <c r="AK2553" s="91" t="str">
        <f t="shared" si="2596"/>
        <v>…</v>
      </c>
      <c r="AL2553" s="91" t="str">
        <f t="shared" si="2596"/>
        <v>…</v>
      </c>
      <c r="AM2553" s="91" t="str">
        <f t="shared" si="2596"/>
        <v>…</v>
      </c>
      <c r="AN2553" s="91" t="str">
        <f t="shared" si="2596"/>
        <v>…</v>
      </c>
      <c r="AO2553" s="91" t="str">
        <f t="shared" si="2596"/>
        <v>…</v>
      </c>
      <c r="AP2553" s="91" t="str">
        <f t="shared" si="2596"/>
        <v>…</v>
      </c>
      <c r="AQ2553" s="91" t="str">
        <f t="shared" si="2596"/>
        <v>…</v>
      </c>
      <c r="AR2553" s="91" t="str">
        <f t="shared" si="2596"/>
        <v>…</v>
      </c>
      <c r="AS2553" s="91" t="str">
        <f t="shared" si="2596"/>
        <v>…</v>
      </c>
      <c r="AT2553" s="2" t="str">
        <f t="shared" si="2596"/>
        <v>…</v>
      </c>
      <c r="AU2553" s="2" t="str">
        <f t="shared" si="2596"/>
        <v>…</v>
      </c>
      <c r="AV2553" s="2" t="str">
        <f t="shared" si="2596"/>
        <v>…</v>
      </c>
      <c r="AW2553" s="2" t="str">
        <f t="shared" si="2596"/>
        <v>…</v>
      </c>
      <c r="AX2553" s="2">
        <f t="shared" si="2596"/>
        <v>20.749073377605281</v>
      </c>
      <c r="AY2553" s="2"/>
      <c r="AZ2553" s="2">
        <v>12.052898480504359</v>
      </c>
      <c r="BA2553" s="2">
        <v>12.250796736590068</v>
      </c>
      <c r="BB2553" s="2">
        <v>12.877803497346283</v>
      </c>
      <c r="BC2553" s="2">
        <v>13.569569367803854</v>
      </c>
      <c r="BD2553" s="2">
        <v>14.348621078492675</v>
      </c>
      <c r="BE2553" s="2">
        <v>14.653329388811025</v>
      </c>
      <c r="BF2553" s="2">
        <f>BF2388</f>
        <v>18.793787787455198</v>
      </c>
      <c r="BG2553" s="2">
        <v>12.181577534539436</v>
      </c>
      <c r="BH2553" s="2">
        <v>12.944111836589997</v>
      </c>
      <c r="BI2553" s="2">
        <v>14.083400654305832</v>
      </c>
      <c r="BJ2553" s="2">
        <v>15.455063808146608</v>
      </c>
      <c r="BK2553" s="2">
        <v>14.872077866733008</v>
      </c>
      <c r="BL2553" s="2">
        <v>16.022920048865387</v>
      </c>
      <c r="BM2553" s="2">
        <v>15.020708900423998</v>
      </c>
      <c r="BN2553" s="2">
        <v>16.187535984146106</v>
      </c>
      <c r="BO2553" s="2">
        <f>BO2388</f>
        <v>18.424075378723479</v>
      </c>
      <c r="BP2553" s="2">
        <v>14.980884022533804</v>
      </c>
      <c r="BQ2553" s="2">
        <v>13.983344594612504</v>
      </c>
      <c r="BR2553" s="2">
        <v>18.588788543867359</v>
      </c>
      <c r="BS2553" s="2">
        <v>19.720010954541788</v>
      </c>
      <c r="BT2553" s="2">
        <v>16.434835694102809</v>
      </c>
      <c r="BU2553" s="2">
        <v>17.891662967095293</v>
      </c>
      <c r="BV2553" s="2">
        <v>19.824298362718995</v>
      </c>
      <c r="BW2553" s="2">
        <v>14.163604848627918</v>
      </c>
      <c r="BX2553" s="2">
        <v>15.093005605787521</v>
      </c>
      <c r="BY2553" s="2">
        <v>16.056296403715862</v>
      </c>
      <c r="BZ2553" s="63">
        <v>13.893821815457393</v>
      </c>
      <c r="CA2553" s="2">
        <f>CA2388</f>
        <v>23.119294458656235</v>
      </c>
      <c r="CB2553" s="2">
        <v>9.6641167108070967</v>
      </c>
      <c r="CC2553" s="2">
        <v>9.7573565940625695</v>
      </c>
      <c r="CD2553" s="2">
        <v>10.292933827430522</v>
      </c>
      <c r="CE2553" s="2">
        <v>14.278628758901183</v>
      </c>
      <c r="CF2553" s="2">
        <v>14.424996827407551</v>
      </c>
      <c r="CG2553" s="2">
        <v>15.401864078468503</v>
      </c>
      <c r="CH2553" s="2">
        <v>13.888834098269129</v>
      </c>
      <c r="CI2553" s="2">
        <v>14.337106437184239</v>
      </c>
      <c r="CJ2553" s="63">
        <v>13.713890119285804</v>
      </c>
      <c r="CK2553" s="63">
        <v>13.990312993354662</v>
      </c>
      <c r="CL2553" s="2">
        <f>CL2388</f>
        <v>25.600113563041116</v>
      </c>
      <c r="CM2553" s="2">
        <v>10.245513465804418</v>
      </c>
      <c r="CN2553" s="2">
        <v>16.205019675623724</v>
      </c>
      <c r="CO2553" s="2">
        <v>16.121291911594742</v>
      </c>
      <c r="CP2553" s="2">
        <v>14.872650508837451</v>
      </c>
      <c r="CQ2553" s="2">
        <v>16.06059637030523</v>
      </c>
      <c r="CR2553" s="2">
        <v>16.952231020232428</v>
      </c>
      <c r="CS2553" s="2">
        <v>12.866859741541191</v>
      </c>
      <c r="CT2553" s="2">
        <v>13.512898331601667</v>
      </c>
      <c r="CU2553" s="2">
        <v>15.070736176848357</v>
      </c>
      <c r="CV2553" s="2">
        <v>13.146163360725172</v>
      </c>
      <c r="CW2553" s="2">
        <v>13.669004221562155</v>
      </c>
      <c r="CX2553" s="2">
        <v>16.464568370496814</v>
      </c>
      <c r="CY2553" s="2">
        <v>16.76967870948652</v>
      </c>
      <c r="CZ2553" s="2">
        <v>17.571118092910972</v>
      </c>
      <c r="DA2553" s="2">
        <f t="shared" ref="DA2553" si="2597">DA2388</f>
        <v>23.035210344350826</v>
      </c>
      <c r="DB2553" s="63">
        <v>14.789839946878477</v>
      </c>
      <c r="DC2553" s="63">
        <v>15.285039726660097</v>
      </c>
      <c r="DD2553" s="63">
        <v>15.794192212656625</v>
      </c>
      <c r="DE2553" s="63">
        <v>15.84155047585584</v>
      </c>
      <c r="DF2553" s="63">
        <v>16.383482177155141</v>
      </c>
      <c r="DG2553" s="63">
        <v>17.066361331370967</v>
      </c>
      <c r="DH2553" s="63">
        <v>16.685480132521707</v>
      </c>
      <c r="DI2553" s="63">
        <v>17.245355549729492</v>
      </c>
      <c r="DJ2553" s="63">
        <v>17.948952109020869</v>
      </c>
      <c r="DK2553" s="63">
        <v>16.697961789770527</v>
      </c>
      <c r="DL2553" s="63">
        <v>17.169429946637116</v>
      </c>
      <c r="DM2553" s="63">
        <v>17.884468281707914</v>
      </c>
      <c r="DN2553" s="6">
        <f t="shared" ref="DN2553" si="2598">DN2388</f>
        <v>25.609772351765347</v>
      </c>
      <c r="DO2553" s="63">
        <v>17.884468281707914</v>
      </c>
      <c r="DP2553" s="63">
        <v>15.088383487582886</v>
      </c>
      <c r="DQ2553" s="63">
        <v>15.403084830502692</v>
      </c>
      <c r="DR2553" s="63">
        <v>15.969592527672701</v>
      </c>
      <c r="DS2553" s="63">
        <v>21.381664049610933</v>
      </c>
      <c r="DT2553" s="63">
        <v>21.803724813978683</v>
      </c>
      <c r="DU2553" s="63">
        <v>22.084718437701291</v>
      </c>
      <c r="DV2553" s="64">
        <f>DV2388</f>
        <v>21.769882359327344</v>
      </c>
      <c r="DW2553" s="65">
        <f>DW2388</f>
        <v>22.236041992575853</v>
      </c>
      <c r="DX2553" s="66">
        <f>DX2388</f>
        <v>22.062096334692232</v>
      </c>
      <c r="DZ2553" s="63">
        <f>DZ2388</f>
        <v>19.980579436410999</v>
      </c>
      <c r="EA2553">
        <f>CY2553*CL2565/100</f>
        <v>9498.73629176332</v>
      </c>
      <c r="EC2553" s="63">
        <f>EC2388</f>
        <v>17.811904123715614</v>
      </c>
      <c r="EF2553" s="63">
        <f>EF2388</f>
        <v>15.680561598434711</v>
      </c>
      <c r="EI2553" s="63">
        <f>EI2388</f>
        <v>13.460995773024695</v>
      </c>
      <c r="EL2553" s="63">
        <f>EL2388</f>
        <v>11.409422343418123</v>
      </c>
      <c r="EO2553" s="63">
        <f>EO2388</f>
        <v>9.5116481577993142</v>
      </c>
    </row>
    <row r="2554" spans="1:146" ht="15.5" x14ac:dyDescent="0.35">
      <c r="A2554" s="56" t="s">
        <v>815</v>
      </c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2"/>
      <c r="Y2554" s="2"/>
      <c r="Z2554" s="63">
        <f>Z2566/Z2565*100</f>
        <v>0.11027620201499722</v>
      </c>
      <c r="AA2554" s="63">
        <f t="shared" ref="AA2554:CL2554" si="2599">AA2566/AA2565*100</f>
        <v>0.22152345355128281</v>
      </c>
      <c r="AB2554" s="63">
        <f t="shared" si="2599"/>
        <v>0.20283343733805947</v>
      </c>
      <c r="AC2554" s="63">
        <f t="shared" si="2599"/>
        <v>0</v>
      </c>
      <c r="AD2554" s="63">
        <f t="shared" si="2599"/>
        <v>0</v>
      </c>
      <c r="AE2554" s="63">
        <f t="shared" si="2599"/>
        <v>0.3284652120317112</v>
      </c>
      <c r="AF2554" s="63">
        <f t="shared" si="2599"/>
        <v>0.54199287296208776</v>
      </c>
      <c r="AG2554" s="63">
        <f t="shared" si="2599"/>
        <v>0</v>
      </c>
      <c r="AH2554" s="63">
        <f t="shared" si="2599"/>
        <v>0</v>
      </c>
      <c r="AI2554" s="63">
        <f t="shared" si="2599"/>
        <v>0</v>
      </c>
      <c r="AJ2554" s="2">
        <f t="shared" si="2599"/>
        <v>0.50921160104484309</v>
      </c>
      <c r="AK2554" s="2">
        <f t="shared" si="2599"/>
        <v>0</v>
      </c>
      <c r="AL2554" s="2">
        <f t="shared" si="2599"/>
        <v>0</v>
      </c>
      <c r="AM2554" s="2">
        <f t="shared" si="2599"/>
        <v>0</v>
      </c>
      <c r="AN2554" s="2">
        <f t="shared" si="2599"/>
        <v>0</v>
      </c>
      <c r="AO2554" s="2">
        <f t="shared" si="2599"/>
        <v>1.0257743935230921</v>
      </c>
      <c r="AP2554" s="2">
        <f t="shared" si="2599"/>
        <v>0</v>
      </c>
      <c r="AQ2554" s="2">
        <f t="shared" si="2599"/>
        <v>0</v>
      </c>
      <c r="AR2554" s="2">
        <f t="shared" si="2599"/>
        <v>0</v>
      </c>
      <c r="AS2554" s="2">
        <f t="shared" si="2599"/>
        <v>1.9736558582522632</v>
      </c>
      <c r="AT2554" s="2">
        <f t="shared" si="2599"/>
        <v>0</v>
      </c>
      <c r="AU2554" s="2">
        <f t="shared" si="2599"/>
        <v>0</v>
      </c>
      <c r="AV2554" s="2">
        <f t="shared" si="2599"/>
        <v>0</v>
      </c>
      <c r="AW2554" s="2">
        <f t="shared" si="2599"/>
        <v>0</v>
      </c>
      <c r="AX2554" s="2">
        <f t="shared" si="2599"/>
        <v>1.8575975500716351</v>
      </c>
      <c r="AY2554" s="2" t="e">
        <f t="shared" si="2599"/>
        <v>#DIV/0!</v>
      </c>
      <c r="AZ2554" s="2">
        <f t="shared" si="2599"/>
        <v>0</v>
      </c>
      <c r="BA2554" s="2">
        <f t="shared" si="2599"/>
        <v>0</v>
      </c>
      <c r="BB2554" s="2">
        <f t="shared" si="2599"/>
        <v>0</v>
      </c>
      <c r="BC2554" s="2">
        <f t="shared" si="2599"/>
        <v>0</v>
      </c>
      <c r="BD2554" s="2">
        <f t="shared" si="2599"/>
        <v>0</v>
      </c>
      <c r="BE2554" s="2">
        <f t="shared" si="2599"/>
        <v>0</v>
      </c>
      <c r="BF2554" s="2">
        <f t="shared" si="2599"/>
        <v>2.1480349196054069</v>
      </c>
      <c r="BG2554" s="2">
        <f t="shared" si="2599"/>
        <v>0</v>
      </c>
      <c r="BH2554" s="2">
        <f t="shared" si="2599"/>
        <v>0</v>
      </c>
      <c r="BI2554" s="2">
        <f t="shared" si="2599"/>
        <v>0</v>
      </c>
      <c r="BJ2554" s="2">
        <f t="shared" si="2599"/>
        <v>0</v>
      </c>
      <c r="BK2554" s="2">
        <f t="shared" si="2599"/>
        <v>0</v>
      </c>
      <c r="BL2554" s="2">
        <f t="shared" si="2599"/>
        <v>0</v>
      </c>
      <c r="BM2554" s="2">
        <f t="shared" si="2599"/>
        <v>0</v>
      </c>
      <c r="BN2554" s="2">
        <f t="shared" si="2599"/>
        <v>0</v>
      </c>
      <c r="BO2554" s="2">
        <f t="shared" si="2599"/>
        <v>3.8305612668928699</v>
      </c>
      <c r="BP2554" s="2">
        <f t="shared" si="2599"/>
        <v>0</v>
      </c>
      <c r="BQ2554" s="2">
        <f t="shared" si="2599"/>
        <v>0</v>
      </c>
      <c r="BR2554" s="2">
        <f t="shared" si="2599"/>
        <v>0</v>
      </c>
      <c r="BS2554" s="2">
        <f t="shared" si="2599"/>
        <v>0</v>
      </c>
      <c r="BT2554" s="2">
        <f t="shared" si="2599"/>
        <v>0</v>
      </c>
      <c r="BU2554" s="2">
        <f t="shared" si="2599"/>
        <v>0</v>
      </c>
      <c r="BV2554" s="2">
        <f t="shared" si="2599"/>
        <v>0</v>
      </c>
      <c r="BW2554" s="2">
        <f t="shared" si="2599"/>
        <v>0</v>
      </c>
      <c r="BX2554" s="2">
        <f t="shared" si="2599"/>
        <v>0</v>
      </c>
      <c r="BY2554" s="2">
        <f t="shared" si="2599"/>
        <v>0</v>
      </c>
      <c r="BZ2554" s="63">
        <f t="shared" si="2599"/>
        <v>0</v>
      </c>
      <c r="CA2554" s="2">
        <f t="shared" si="2599"/>
        <v>6.31514191917831</v>
      </c>
      <c r="CB2554" s="2">
        <f t="shared" si="2599"/>
        <v>0</v>
      </c>
      <c r="CC2554" s="2">
        <f t="shared" si="2599"/>
        <v>0</v>
      </c>
      <c r="CD2554" s="2">
        <f t="shared" si="2599"/>
        <v>0</v>
      </c>
      <c r="CE2554" s="2">
        <f t="shared" si="2599"/>
        <v>0</v>
      </c>
      <c r="CF2554" s="2">
        <f t="shared" si="2599"/>
        <v>0</v>
      </c>
      <c r="CG2554" s="2">
        <f t="shared" si="2599"/>
        <v>0</v>
      </c>
      <c r="CH2554" s="2">
        <f t="shared" si="2599"/>
        <v>0</v>
      </c>
      <c r="CI2554" s="2">
        <f t="shared" si="2599"/>
        <v>0</v>
      </c>
      <c r="CJ2554" s="63">
        <f t="shared" si="2599"/>
        <v>0</v>
      </c>
      <c r="CK2554" s="63">
        <f t="shared" si="2599"/>
        <v>0</v>
      </c>
      <c r="CL2554" s="2">
        <f t="shared" si="2599"/>
        <v>8.2095020218324155</v>
      </c>
      <c r="CM2554" s="2">
        <f t="shared" ref="CM2554:EF2554" si="2600">CM2566/CM2565*100</f>
        <v>0</v>
      </c>
      <c r="CN2554" s="2">
        <f t="shared" si="2600"/>
        <v>0</v>
      </c>
      <c r="CO2554" s="2">
        <f t="shared" si="2600"/>
        <v>0</v>
      </c>
      <c r="CP2554" s="2">
        <f t="shared" si="2600"/>
        <v>0</v>
      </c>
      <c r="CQ2554" s="2">
        <f t="shared" si="2600"/>
        <v>0</v>
      </c>
      <c r="CR2554" s="2">
        <f t="shared" si="2600"/>
        <v>0</v>
      </c>
      <c r="CS2554" s="2">
        <f t="shared" si="2600"/>
        <v>0</v>
      </c>
      <c r="CT2554" s="2">
        <f t="shared" si="2600"/>
        <v>0</v>
      </c>
      <c r="CU2554" s="2">
        <f t="shared" si="2600"/>
        <v>0</v>
      </c>
      <c r="CV2554" s="2">
        <f t="shared" si="2600"/>
        <v>0</v>
      </c>
      <c r="CW2554" s="2">
        <f t="shared" si="2600"/>
        <v>0</v>
      </c>
      <c r="CX2554" s="2">
        <f t="shared" si="2600"/>
        <v>0</v>
      </c>
      <c r="CY2554" s="2">
        <f t="shared" si="2600"/>
        <v>0</v>
      </c>
      <c r="CZ2554" s="2">
        <f t="shared" si="2600"/>
        <v>0</v>
      </c>
      <c r="DA2554" s="2">
        <f t="shared" si="2600"/>
        <v>8.0839391761708406</v>
      </c>
      <c r="DB2554" s="63">
        <f t="shared" si="2600"/>
        <v>0</v>
      </c>
      <c r="DC2554" s="63">
        <f t="shared" si="2600"/>
        <v>0</v>
      </c>
      <c r="DD2554" s="63">
        <f t="shared" si="2600"/>
        <v>0</v>
      </c>
      <c r="DE2554" s="63">
        <f t="shared" si="2600"/>
        <v>0</v>
      </c>
      <c r="DF2554" s="63">
        <f t="shared" si="2600"/>
        <v>0</v>
      </c>
      <c r="DG2554" s="63">
        <f t="shared" si="2600"/>
        <v>0</v>
      </c>
      <c r="DH2554" s="63">
        <f t="shared" si="2600"/>
        <v>0</v>
      </c>
      <c r="DI2554" s="63">
        <f t="shared" si="2600"/>
        <v>0</v>
      </c>
      <c r="DJ2554" s="63">
        <f t="shared" si="2600"/>
        <v>0</v>
      </c>
      <c r="DK2554" s="63">
        <f t="shared" si="2600"/>
        <v>0</v>
      </c>
      <c r="DL2554" s="63">
        <f t="shared" si="2600"/>
        <v>0</v>
      </c>
      <c r="DM2554" s="63">
        <f t="shared" si="2600"/>
        <v>0</v>
      </c>
      <c r="DN2554" s="6">
        <f t="shared" si="2600"/>
        <v>9.7101638660691592</v>
      </c>
      <c r="DO2554" s="63">
        <f t="shared" si="2600"/>
        <v>0</v>
      </c>
      <c r="DP2554" s="63">
        <f t="shared" si="2600"/>
        <v>0</v>
      </c>
      <c r="DQ2554" s="63">
        <f t="shared" si="2600"/>
        <v>0</v>
      </c>
      <c r="DR2554" s="63">
        <f t="shared" si="2600"/>
        <v>0</v>
      </c>
      <c r="DS2554" s="63">
        <f t="shared" si="2600"/>
        <v>0</v>
      </c>
      <c r="DT2554" s="63">
        <f t="shared" si="2600"/>
        <v>0</v>
      </c>
      <c r="DU2554" s="63">
        <v>9.7934238091561365</v>
      </c>
      <c r="DV2554" s="64">
        <f t="shared" si="2600"/>
        <v>11.229885568700894</v>
      </c>
      <c r="DW2554" s="65">
        <f t="shared" si="2600"/>
        <v>10.44527589269684</v>
      </c>
      <c r="DX2554" s="66">
        <f t="shared" si="2600"/>
        <v>0</v>
      </c>
      <c r="DY2554" t="e">
        <f t="shared" si="2600"/>
        <v>#DIV/0!</v>
      </c>
      <c r="DZ2554" s="63">
        <f t="shared" si="2600"/>
        <v>11.150904678736527</v>
      </c>
      <c r="EA2554" t="e">
        <f t="shared" si="2600"/>
        <v>#DIV/0!</v>
      </c>
      <c r="EB2554" t="e">
        <f t="shared" si="2600"/>
        <v>#DIV/0!</v>
      </c>
      <c r="EC2554" s="63">
        <f t="shared" si="2600"/>
        <v>12.016035729343308</v>
      </c>
      <c r="ED2554" t="e">
        <f t="shared" si="2600"/>
        <v>#DIV/0!</v>
      </c>
      <c r="EE2554" t="e">
        <f t="shared" si="2600"/>
        <v>#DIV/0!</v>
      </c>
      <c r="EF2554" s="63">
        <f t="shared" si="2600"/>
        <v>12.845303252639878</v>
      </c>
      <c r="EI2554" s="63">
        <f t="shared" ref="EI2554" si="2601">EI2566/EI2565*100</f>
        <v>13.586858470642133</v>
      </c>
      <c r="EL2554" s="63">
        <f t="shared" ref="EL2554" si="2602">EL2566/EL2565*100</f>
        <v>14.431188023538155</v>
      </c>
      <c r="EO2554" s="63">
        <f t="shared" ref="EO2554" si="2603">EO2566/EO2565*100</f>
        <v>15.371999331080577</v>
      </c>
    </row>
    <row r="2555" spans="1:146" ht="15.5" x14ac:dyDescent="0.35">
      <c r="A2555" s="56" t="s">
        <v>816</v>
      </c>
      <c r="B2555" s="90"/>
      <c r="C2555" s="90"/>
      <c r="D2555" s="90"/>
      <c r="E2555" s="90"/>
      <c r="F2555" s="90"/>
      <c r="G2555" s="90"/>
      <c r="H2555" s="90"/>
      <c r="I2555" s="90"/>
      <c r="J2555" s="90"/>
      <c r="K2555" s="90"/>
      <c r="L2555" s="90"/>
      <c r="M2555" s="90"/>
      <c r="N2555" s="90"/>
      <c r="O2555" s="90"/>
      <c r="P2555" s="90"/>
      <c r="Q2555" s="90"/>
      <c r="R2555" s="90"/>
      <c r="S2555" s="90"/>
      <c r="T2555" s="90"/>
      <c r="U2555" s="90"/>
      <c r="V2555" s="90"/>
      <c r="W2555" s="90"/>
      <c r="X2555" s="91"/>
      <c r="Y2555" s="91" t="str">
        <f t="shared" ref="Y2555:AX2555" si="2604">Y2397</f>
        <v>…</v>
      </c>
      <c r="Z2555" s="91" t="str">
        <f t="shared" si="2604"/>
        <v>…</v>
      </c>
      <c r="AA2555" s="91" t="str">
        <f t="shared" si="2604"/>
        <v>…</v>
      </c>
      <c r="AB2555" s="91" t="str">
        <f t="shared" si="2604"/>
        <v>…</v>
      </c>
      <c r="AC2555" s="91" t="str">
        <f t="shared" si="2604"/>
        <v>…</v>
      </c>
      <c r="AD2555" s="91" t="str">
        <f t="shared" si="2604"/>
        <v>…</v>
      </c>
      <c r="AE2555" s="91" t="str">
        <f t="shared" si="2604"/>
        <v>…</v>
      </c>
      <c r="AF2555" s="91" t="str">
        <f t="shared" si="2604"/>
        <v>…</v>
      </c>
      <c r="AG2555" s="91" t="str">
        <f t="shared" si="2604"/>
        <v>…</v>
      </c>
      <c r="AH2555" s="91" t="str">
        <f t="shared" si="2604"/>
        <v>…</v>
      </c>
      <c r="AI2555" s="91" t="str">
        <f t="shared" si="2604"/>
        <v>…</v>
      </c>
      <c r="AJ2555" s="91" t="str">
        <f t="shared" si="2604"/>
        <v>…</v>
      </c>
      <c r="AK2555" s="91" t="str">
        <f t="shared" si="2604"/>
        <v>…</v>
      </c>
      <c r="AL2555" s="91" t="str">
        <f t="shared" si="2604"/>
        <v>…</v>
      </c>
      <c r="AM2555" s="91" t="str">
        <f t="shared" si="2604"/>
        <v>…</v>
      </c>
      <c r="AN2555" s="91" t="str">
        <f t="shared" si="2604"/>
        <v>…</v>
      </c>
      <c r="AO2555" s="91" t="str">
        <f t="shared" si="2604"/>
        <v>…</v>
      </c>
      <c r="AP2555" s="91" t="str">
        <f t="shared" si="2604"/>
        <v>…</v>
      </c>
      <c r="AQ2555" s="91" t="str">
        <f t="shared" si="2604"/>
        <v>…</v>
      </c>
      <c r="AR2555" s="91" t="str">
        <f t="shared" si="2604"/>
        <v>…</v>
      </c>
      <c r="AS2555" s="91" t="str">
        <f t="shared" si="2604"/>
        <v>…</v>
      </c>
      <c r="AT2555" s="91" t="str">
        <f t="shared" si="2604"/>
        <v>…</v>
      </c>
      <c r="AU2555" s="91" t="str">
        <f t="shared" si="2604"/>
        <v>…</v>
      </c>
      <c r="AV2555" s="91" t="str">
        <f t="shared" si="2604"/>
        <v>…</v>
      </c>
      <c r="AW2555" s="91" t="str">
        <f t="shared" si="2604"/>
        <v>…</v>
      </c>
      <c r="AX2555" s="91">
        <f t="shared" si="2604"/>
        <v>51.354574145315738</v>
      </c>
      <c r="AY2555" s="91"/>
      <c r="AZ2555" s="91">
        <v>44.695373416444305</v>
      </c>
      <c r="BA2555" s="91">
        <v>44.536023432535345</v>
      </c>
      <c r="BB2555" s="91">
        <v>46.774723133936106</v>
      </c>
      <c r="BC2555" s="91">
        <v>48.553192532201848</v>
      </c>
      <c r="BD2555" s="91">
        <v>45.386689462643417</v>
      </c>
      <c r="BE2555" s="91">
        <v>46.56250822218167</v>
      </c>
      <c r="BF2555" s="91">
        <f>BF2397</f>
        <v>49.215651433037884</v>
      </c>
      <c r="BG2555" s="91">
        <v>43.936025598005088</v>
      </c>
      <c r="BH2555" s="91">
        <v>46.313354458846661</v>
      </c>
      <c r="BI2555" s="91">
        <v>44.829363862589688</v>
      </c>
      <c r="BJ2555" s="91">
        <v>47.527638567704457</v>
      </c>
      <c r="BK2555" s="91">
        <v>48.354654345857227</v>
      </c>
      <c r="BL2555" s="91">
        <v>51.405269887823316</v>
      </c>
      <c r="BM2555" s="91">
        <v>48.887927762036767</v>
      </c>
      <c r="BN2555" s="91">
        <v>51.881292792885091</v>
      </c>
      <c r="BO2555" s="91">
        <f>BO2397</f>
        <v>50.893912005350735</v>
      </c>
      <c r="BP2555" s="91">
        <v>47.053762956346546</v>
      </c>
      <c r="BQ2555" s="91">
        <v>49.588576284536309</v>
      </c>
      <c r="BR2555" s="91">
        <v>59.393545837603881</v>
      </c>
      <c r="BS2555" s="91">
        <v>63.715235200399292</v>
      </c>
      <c r="BT2555" s="91">
        <v>53.201701606873279</v>
      </c>
      <c r="BU2555" s="91">
        <v>56.69440310834657</v>
      </c>
      <c r="BV2555" s="91">
        <v>62.55111552667789</v>
      </c>
      <c r="BW2555" s="91">
        <v>50.124557323290638</v>
      </c>
      <c r="BX2555" s="91">
        <v>52.111152110749714</v>
      </c>
      <c r="BY2555" s="91">
        <v>55.554191749064096</v>
      </c>
      <c r="BZ2555" s="90">
        <v>49.323160302912477</v>
      </c>
      <c r="CA2555" s="91">
        <f>CA2397</f>
        <v>59.594004150590408</v>
      </c>
      <c r="CB2555" s="91">
        <v>42.83536095313579</v>
      </c>
      <c r="CC2555" s="91">
        <v>43.219382219414506</v>
      </c>
      <c r="CD2555" s="91">
        <v>46.171773413225068</v>
      </c>
      <c r="CE2555" s="91">
        <v>44.842302916900962</v>
      </c>
      <c r="CF2555" s="91">
        <v>45.302232211218879</v>
      </c>
      <c r="CG2555" s="91">
        <v>48.801867442267579</v>
      </c>
      <c r="CH2555" s="91">
        <v>43.472867027354887</v>
      </c>
      <c r="CI2555" s="91">
        <v>44.658248969505166</v>
      </c>
      <c r="CJ2555" s="90">
        <v>43.104733144243909</v>
      </c>
      <c r="CK2555" s="90">
        <v>43.973854694431026</v>
      </c>
      <c r="CL2555" s="91">
        <f>CL2397</f>
        <v>60.686275285981225</v>
      </c>
      <c r="CM2555" s="91">
        <v>40.466275078988033</v>
      </c>
      <c r="CN2555" s="91">
        <v>43.338831557875451</v>
      </c>
      <c r="CO2555" s="91">
        <v>43.114909369898847</v>
      </c>
      <c r="CP2555" s="91">
        <v>39.573682628240398</v>
      </c>
      <c r="CQ2555" s="91">
        <v>42.471972649513646</v>
      </c>
      <c r="CR2555" s="91">
        <v>44.829885244533109</v>
      </c>
      <c r="CS2555" s="91">
        <v>36.924219771758331</v>
      </c>
      <c r="CT2555" s="91">
        <v>38.502116998544473</v>
      </c>
      <c r="CU2555" s="91">
        <v>42.644845990231339</v>
      </c>
      <c r="CV2555" s="91">
        <v>37.255476917020104</v>
      </c>
      <c r="CW2555" s="91">
        <v>38.468425056226856</v>
      </c>
      <c r="CX2555" s="91">
        <v>44.610361074882888</v>
      </c>
      <c r="CY2555" s="91">
        <v>45.189040570033093</v>
      </c>
      <c r="CZ2555" s="91">
        <v>46.794624461786157</v>
      </c>
      <c r="DA2555" s="91">
        <f t="shared" ref="DA2555" si="2605">DA2397</f>
        <v>52.053795952440048</v>
      </c>
      <c r="DB2555" s="90">
        <v>42.741737126929102</v>
      </c>
      <c r="DC2555" s="90">
        <v>44.230112529636862</v>
      </c>
      <c r="DD2555" s="90">
        <v>45.642774382155451</v>
      </c>
      <c r="DE2555" s="90">
        <v>44.271827158429332</v>
      </c>
      <c r="DF2555" s="90">
        <v>45.785755060180882</v>
      </c>
      <c r="DG2555" s="90">
        <v>47.963498229314979</v>
      </c>
      <c r="DH2555" s="90">
        <v>46.204782449726345</v>
      </c>
      <c r="DI2555" s="90">
        <v>47.754546988955113</v>
      </c>
      <c r="DJ2555" s="90">
        <v>49.90797476470231</v>
      </c>
      <c r="DK2555" s="90">
        <v>46.138681484778409</v>
      </c>
      <c r="DL2555" s="90">
        <v>47.440792536104048</v>
      </c>
      <c r="DM2555" s="90">
        <v>49.82219518718793</v>
      </c>
      <c r="DN2555" s="92">
        <f t="shared" ref="DN2555" si="2606">DN2397</f>
        <v>53.420365208185785</v>
      </c>
      <c r="DO2555" s="90">
        <v>49.82219518718793</v>
      </c>
      <c r="DP2555" s="90">
        <v>41.743256822099085</v>
      </c>
      <c r="DQ2555" s="90">
        <v>42.618232863162177</v>
      </c>
      <c r="DR2555" s="90">
        <v>44.355315172234292</v>
      </c>
      <c r="DS2555" s="90">
        <v>47.479339931496817</v>
      </c>
      <c r="DT2555" s="90">
        <v>48.411154248708492</v>
      </c>
      <c r="DU2555" s="90">
        <v>47.307917794585407</v>
      </c>
      <c r="DV2555" s="93">
        <f>DV2397</f>
        <v>47.147402093771447</v>
      </c>
      <c r="DW2555" s="94">
        <f>DW2397</f>
        <v>47.931744943656696</v>
      </c>
      <c r="DX2555" s="95">
        <f>DX2397</f>
        <v>48.072911698347625</v>
      </c>
      <c r="DZ2555" s="91">
        <f>DZ2397</f>
        <v>44.683601865327645</v>
      </c>
      <c r="EA2555">
        <v>5200</v>
      </c>
      <c r="EC2555" s="91">
        <f>EC2397</f>
        <v>42.323790596194996</v>
      </c>
      <c r="EF2555" s="91">
        <f>EF2397</f>
        <v>39.99869148082665</v>
      </c>
      <c r="EI2555" s="91">
        <f>EI2397</f>
        <v>37.225353316898776</v>
      </c>
      <c r="EL2555" s="91">
        <f>EL2397</f>
        <v>34.723980903689871</v>
      </c>
      <c r="EO2555" s="91">
        <f>EO2397</f>
        <v>32.269794691823421</v>
      </c>
    </row>
    <row r="2556" spans="1:146" ht="15.5" x14ac:dyDescent="0.35">
      <c r="A2556" s="56" t="s">
        <v>817</v>
      </c>
      <c r="B2556" s="90" t="e">
        <f t="shared" ref="B2556:AA2556" si="2607">+B2424</f>
        <v>#VALUE!</v>
      </c>
      <c r="C2556" s="90" t="e">
        <f t="shared" si="2607"/>
        <v>#VALUE!</v>
      </c>
      <c r="D2556" s="90" t="e">
        <f t="shared" si="2607"/>
        <v>#VALUE!</v>
      </c>
      <c r="E2556" s="90">
        <f t="shared" si="2607"/>
        <v>48.340889240674585</v>
      </c>
      <c r="F2556" s="90">
        <f t="shared" si="2607"/>
        <v>47.54801400010075</v>
      </c>
      <c r="G2556" s="90">
        <f t="shared" si="2607"/>
        <v>53.915304512711032</v>
      </c>
      <c r="H2556" s="90" t="e">
        <f t="shared" si="2607"/>
        <v>#VALUE!</v>
      </c>
      <c r="I2556" s="90" t="e">
        <f t="shared" si="2607"/>
        <v>#VALUE!</v>
      </c>
      <c r="J2556" s="90" t="e">
        <f t="shared" si="2607"/>
        <v>#VALUE!</v>
      </c>
      <c r="K2556" s="90" t="e">
        <f t="shared" si="2607"/>
        <v>#VALUE!</v>
      </c>
      <c r="L2556" s="90" t="e">
        <f t="shared" si="2607"/>
        <v>#VALUE!</v>
      </c>
      <c r="M2556" s="90" t="e">
        <f t="shared" si="2607"/>
        <v>#VALUE!</v>
      </c>
      <c r="N2556" s="90" t="e">
        <f t="shared" si="2607"/>
        <v>#VALUE!</v>
      </c>
      <c r="O2556" s="90" t="e">
        <f t="shared" si="2607"/>
        <v>#VALUE!</v>
      </c>
      <c r="P2556" s="90" t="e">
        <f t="shared" si="2607"/>
        <v>#VALUE!</v>
      </c>
      <c r="Q2556" s="90" t="e">
        <f t="shared" si="2607"/>
        <v>#VALUE!</v>
      </c>
      <c r="R2556" s="90" t="e">
        <f t="shared" si="2607"/>
        <v>#VALUE!</v>
      </c>
      <c r="S2556" s="90" t="e">
        <f t="shared" si="2607"/>
        <v>#VALUE!</v>
      </c>
      <c r="T2556" s="90" t="e">
        <f t="shared" si="2607"/>
        <v>#VALUE!</v>
      </c>
      <c r="U2556" s="90" t="e">
        <f t="shared" si="2607"/>
        <v>#VALUE!</v>
      </c>
      <c r="V2556" s="90" t="e">
        <f t="shared" si="2607"/>
        <v>#VALUE!</v>
      </c>
      <c r="W2556" s="90" t="e">
        <f t="shared" si="2607"/>
        <v>#VALUE!</v>
      </c>
      <c r="X2556" s="91" t="e">
        <f t="shared" si="2607"/>
        <v>#VALUE!</v>
      </c>
      <c r="Y2556" s="91" t="e">
        <f t="shared" si="2607"/>
        <v>#VALUE!</v>
      </c>
      <c r="Z2556" s="90" t="e">
        <f t="shared" si="2607"/>
        <v>#VALUE!</v>
      </c>
      <c r="AA2556" s="90" t="e">
        <f t="shared" si="2607"/>
        <v>#VALUE!</v>
      </c>
      <c r="AB2556" s="90">
        <v>7.2365607647250902</v>
      </c>
      <c r="AC2556" s="90">
        <v>6.8585545073726397</v>
      </c>
      <c r="AD2556" s="90">
        <v>7.0489528017615388</v>
      </c>
      <c r="AE2556" s="90" t="e">
        <f>+AE2424</f>
        <v>#VALUE!</v>
      </c>
      <c r="AF2556" s="90">
        <v>7.7757984022677578</v>
      </c>
      <c r="AG2556" s="90">
        <v>9.0912434902796555</v>
      </c>
      <c r="AH2556" s="90">
        <v>9.3756439052877294</v>
      </c>
      <c r="AI2556" s="90">
        <v>9.8064224842428089</v>
      </c>
      <c r="AJ2556" s="91" t="e">
        <f>+AJ2424</f>
        <v>#VALUE!</v>
      </c>
      <c r="AK2556" s="91">
        <v>10.505295561507101</v>
      </c>
      <c r="AL2556" s="91">
        <v>13.953020774747101</v>
      </c>
      <c r="AM2556" s="91">
        <v>14.718000387219346</v>
      </c>
      <c r="AN2556" s="91">
        <v>14.735455960281019</v>
      </c>
      <c r="AO2556" s="91" t="e">
        <f>+AO2424</f>
        <v>#VALUE!</v>
      </c>
      <c r="AP2556" s="91">
        <v>16.18231137238131</v>
      </c>
      <c r="AQ2556" s="91">
        <v>17.274086863923742</v>
      </c>
      <c r="AR2556" s="91">
        <v>16.107088108340378</v>
      </c>
      <c r="AS2556" s="91" t="e">
        <f>+AS2424</f>
        <v>#VALUE!</v>
      </c>
      <c r="AT2556" s="91">
        <v>20.128408949106163</v>
      </c>
      <c r="AU2556" s="91">
        <v>22.042431673628077</v>
      </c>
      <c r="AV2556" s="91">
        <v>27.686170487122855</v>
      </c>
      <c r="AW2556" s="91">
        <v>26.031162732791394</v>
      </c>
      <c r="AX2556" s="91" t="e">
        <f>+AX2424</f>
        <v>#VALUE!</v>
      </c>
      <c r="AY2556" s="91"/>
      <c r="AZ2556" s="91">
        <v>22.116840317588522</v>
      </c>
      <c r="BA2556" s="91">
        <v>23.211649724302561</v>
      </c>
      <c r="BB2556" s="91">
        <v>16.419220020628938</v>
      </c>
      <c r="BC2556" s="91">
        <v>17.494830506576889</v>
      </c>
      <c r="BD2556" s="91">
        <v>17.560272464816464</v>
      </c>
      <c r="BE2556" s="91">
        <v>18.99922810205064</v>
      </c>
      <c r="BF2556" s="91" t="e">
        <f>+BF2424</f>
        <v>#VALUE!</v>
      </c>
      <c r="BG2556" s="91">
        <v>18.318610589670733</v>
      </c>
      <c r="BH2556" s="91">
        <v>19.919314272457655</v>
      </c>
      <c r="BI2556" s="91">
        <v>18.419843578930401</v>
      </c>
      <c r="BJ2556" s="91">
        <v>19.744207272080057</v>
      </c>
      <c r="BK2556" s="91">
        <v>22.121526230914885</v>
      </c>
      <c r="BL2556" s="91">
        <v>23.908408700860935</v>
      </c>
      <c r="BM2556" s="91">
        <v>20.415434442534163</v>
      </c>
      <c r="BN2556" s="91">
        <v>22.516672998209792</v>
      </c>
      <c r="BO2556" s="91" t="e">
        <f>+BO2424</f>
        <v>#VALUE!</v>
      </c>
      <c r="BP2556" s="91">
        <v>17.305982902402892</v>
      </c>
      <c r="BQ2556" s="91">
        <v>20.471553085541625</v>
      </c>
      <c r="BR2556" s="91">
        <v>27.766265217014553</v>
      </c>
      <c r="BS2556" s="91">
        <v>34.040206860337491</v>
      </c>
      <c r="BT2556" s="91">
        <v>35.251560072407919</v>
      </c>
      <c r="BU2556" s="91">
        <v>38.995164595312623</v>
      </c>
      <c r="BV2556" s="91">
        <v>49.359058047800794</v>
      </c>
      <c r="BW2556" s="91">
        <v>30.165160786316395</v>
      </c>
      <c r="BX2556" s="91">
        <v>31.471252511042742</v>
      </c>
      <c r="BY2556" s="91">
        <v>34.750095125166801</v>
      </c>
      <c r="BZ2556" s="90">
        <v>37.026488382088033</v>
      </c>
      <c r="CA2556" s="91" t="e">
        <f>+CA2424</f>
        <v>#VALUE!</v>
      </c>
      <c r="CB2556" s="91">
        <v>19.570849858577528</v>
      </c>
      <c r="CC2556" s="91">
        <v>19.701657990253377</v>
      </c>
      <c r="CD2556" s="91">
        <v>22.881740726283471</v>
      </c>
      <c r="CE2556" s="91">
        <v>31.3003569201578</v>
      </c>
      <c r="CF2556" s="91">
        <v>31.798346571695689</v>
      </c>
      <c r="CG2556" s="91">
        <v>36.879207252602299</v>
      </c>
      <c r="CH2556" s="91">
        <v>30.114755839813242</v>
      </c>
      <c r="CI2556" s="91">
        <v>31.635591079707886</v>
      </c>
      <c r="CJ2556" s="90">
        <v>29.583178747784075</v>
      </c>
      <c r="CK2556" s="90">
        <v>30.497363900662815</v>
      </c>
      <c r="CL2556" s="91" t="e">
        <f>+CL2424</f>
        <v>#VALUE!</v>
      </c>
      <c r="CM2556" s="91">
        <v>19.453152998928044</v>
      </c>
      <c r="CN2556" s="91">
        <v>19.605439795722891</v>
      </c>
      <c r="CO2556" s="91">
        <v>19.496372954657559</v>
      </c>
      <c r="CP2556" s="91">
        <v>17.189694809155139</v>
      </c>
      <c r="CQ2556" s="91">
        <v>19.465440116888299</v>
      </c>
      <c r="CR2556" s="91">
        <v>21.808382284159752</v>
      </c>
      <c r="CS2556" s="91">
        <v>19.087437066286896</v>
      </c>
      <c r="CT2556" s="91">
        <v>21.250351972313588</v>
      </c>
      <c r="CU2556" s="91">
        <v>23.733019800084715</v>
      </c>
      <c r="CV2556" s="91">
        <v>20.740886759577329</v>
      </c>
      <c r="CW2556" s="91">
        <v>21.795558963538465</v>
      </c>
      <c r="CX2556" s="91">
        <v>21.019325829373287</v>
      </c>
      <c r="CY2556" s="91">
        <v>21.4882909320023</v>
      </c>
      <c r="CZ2556" s="91">
        <v>22.432308613729838</v>
      </c>
      <c r="DA2556" s="91" t="e">
        <f t="shared" ref="DA2556" si="2608">+DA2424</f>
        <v>#VALUE!</v>
      </c>
      <c r="DB2556" s="90">
        <v>21.459145672998471</v>
      </c>
      <c r="DC2556" s="90">
        <v>22.719368480138133</v>
      </c>
      <c r="DD2556" s="90">
        <v>24.09796863383616</v>
      </c>
      <c r="DE2556" s="90">
        <v>22.37902338388357</v>
      </c>
      <c r="DF2556" s="90">
        <v>23.708029534767608</v>
      </c>
      <c r="DG2556" s="90">
        <v>25.613713146865965</v>
      </c>
      <c r="DH2556" s="90">
        <v>21.911606676271784</v>
      </c>
      <c r="DI2556" s="90">
        <v>22.985130322740332</v>
      </c>
      <c r="DJ2556" s="90">
        <v>24.496021883133256</v>
      </c>
      <c r="DK2556" s="90">
        <v>22.123235310190385</v>
      </c>
      <c r="DL2556" s="90">
        <v>22.987933853614734</v>
      </c>
      <c r="DM2556" s="90">
        <v>24.429507412846455</v>
      </c>
      <c r="DN2556" s="92" t="e">
        <f t="shared" ref="DN2556" si="2609">+DN2424</f>
        <v>#VALUE!</v>
      </c>
      <c r="DO2556" s="90">
        <v>24.429507412846455</v>
      </c>
      <c r="DP2556" s="90">
        <v>21.935397161779331</v>
      </c>
      <c r="DQ2556" s="90">
        <v>22.766125771173776</v>
      </c>
      <c r="DR2556" s="90">
        <v>24.323978164082124</v>
      </c>
      <c r="DS2556" s="90">
        <v>21.721119880001375</v>
      </c>
      <c r="DT2556" s="90">
        <v>22.581246284002951</v>
      </c>
      <c r="DU2556" s="90">
        <v>22.782040092743976</v>
      </c>
      <c r="DV2556" s="93" t="e">
        <f>+DV2424</f>
        <v>#VALUE!</v>
      </c>
      <c r="DW2556" s="94" t="e">
        <f>+DW2424</f>
        <v>#VALUE!</v>
      </c>
      <c r="DX2556" s="95" t="e">
        <f>+DX2424</f>
        <v>#VALUE!</v>
      </c>
      <c r="DZ2556" s="90" t="e">
        <f>+DZ2424</f>
        <v>#VALUE!</v>
      </c>
      <c r="EA2556" s="89">
        <f>EA2555/EA2553</f>
        <v>0.54744124273763639</v>
      </c>
      <c r="EC2556" s="90" t="e">
        <f>+EC2424</f>
        <v>#VALUE!</v>
      </c>
      <c r="EF2556" s="90" t="e">
        <f>+EF2424</f>
        <v>#VALUE!</v>
      </c>
      <c r="EI2556" s="90" t="e">
        <f>+EI2424</f>
        <v>#VALUE!</v>
      </c>
      <c r="EL2556" s="90" t="e">
        <f>+EL2424</f>
        <v>#VALUE!</v>
      </c>
      <c r="EO2556" s="90" t="e">
        <f>+EO2424</f>
        <v>#VALUE!</v>
      </c>
    </row>
    <row r="2557" spans="1:146" ht="15.5" x14ac:dyDescent="0.35">
      <c r="A2557" s="56" t="s">
        <v>818</v>
      </c>
      <c r="B2557" s="63" t="e">
        <f t="shared" ref="B2557:AA2557" si="2610">+B2415</f>
        <v>#VALUE!</v>
      </c>
      <c r="C2557" s="63" t="e">
        <f t="shared" si="2610"/>
        <v>#VALUE!</v>
      </c>
      <c r="D2557" s="63" t="e">
        <f t="shared" si="2610"/>
        <v>#VALUE!</v>
      </c>
      <c r="E2557" s="63" t="e">
        <f t="shared" si="2610"/>
        <v>#VALUE!</v>
      </c>
      <c r="F2557" s="63" t="e">
        <f t="shared" si="2610"/>
        <v>#VALUE!</v>
      </c>
      <c r="G2557" s="63" t="e">
        <f t="shared" si="2610"/>
        <v>#VALUE!</v>
      </c>
      <c r="H2557" s="63" t="e">
        <f t="shared" si="2610"/>
        <v>#VALUE!</v>
      </c>
      <c r="I2557" s="63" t="e">
        <f t="shared" si="2610"/>
        <v>#VALUE!</v>
      </c>
      <c r="J2557" s="63" t="e">
        <f t="shared" si="2610"/>
        <v>#VALUE!</v>
      </c>
      <c r="K2557" s="63" t="e">
        <f t="shared" si="2610"/>
        <v>#VALUE!</v>
      </c>
      <c r="L2557" s="63" t="e">
        <f t="shared" si="2610"/>
        <v>#VALUE!</v>
      </c>
      <c r="M2557" s="63" t="e">
        <f t="shared" si="2610"/>
        <v>#VALUE!</v>
      </c>
      <c r="N2557" s="63" t="e">
        <f t="shared" si="2610"/>
        <v>#VALUE!</v>
      </c>
      <c r="O2557" s="63" t="e">
        <f t="shared" si="2610"/>
        <v>#VALUE!</v>
      </c>
      <c r="P2557" s="63" t="e">
        <f t="shared" si="2610"/>
        <v>#VALUE!</v>
      </c>
      <c r="Q2557" s="63" t="e">
        <f t="shared" si="2610"/>
        <v>#VALUE!</v>
      </c>
      <c r="R2557" s="63" t="e">
        <f t="shared" si="2610"/>
        <v>#VALUE!</v>
      </c>
      <c r="S2557" s="63" t="e">
        <f t="shared" si="2610"/>
        <v>#VALUE!</v>
      </c>
      <c r="T2557" s="63" t="e">
        <f t="shared" si="2610"/>
        <v>#VALUE!</v>
      </c>
      <c r="U2557" s="63" t="e">
        <f t="shared" si="2610"/>
        <v>#VALUE!</v>
      </c>
      <c r="V2557" s="63" t="e">
        <f t="shared" si="2610"/>
        <v>#VALUE!</v>
      </c>
      <c r="W2557" s="63" t="e">
        <f t="shared" si="2610"/>
        <v>#VALUE!</v>
      </c>
      <c r="X2557" s="2" t="e">
        <f t="shared" si="2610"/>
        <v>#VALUE!</v>
      </c>
      <c r="Y2557" s="2" t="e">
        <f t="shared" si="2610"/>
        <v>#VALUE!</v>
      </c>
      <c r="Z2557" s="63" t="e">
        <f t="shared" si="2610"/>
        <v>#VALUE!</v>
      </c>
      <c r="AA2557" s="63" t="e">
        <f t="shared" si="2610"/>
        <v>#VALUE!</v>
      </c>
      <c r="AB2557" s="63">
        <v>3.6474974892375154</v>
      </c>
      <c r="AC2557" s="63">
        <v>3.6395833910289492</v>
      </c>
      <c r="AD2557" s="63">
        <v>3.7351150384979599</v>
      </c>
      <c r="AE2557" s="63" t="e">
        <f>+AE2415</f>
        <v>#VALUE!</v>
      </c>
      <c r="AF2557" s="63">
        <v>4.3750096374566265</v>
      </c>
      <c r="AG2557" s="63">
        <v>4.9099112668312825</v>
      </c>
      <c r="AH2557" s="63">
        <v>4.9584594296296469</v>
      </c>
      <c r="AI2557" s="63">
        <v>5.2502709941141452</v>
      </c>
      <c r="AJ2557" s="2" t="e">
        <f>+AJ2415</f>
        <v>#VALUE!</v>
      </c>
      <c r="AK2557" s="2">
        <v>6.1065740112991529</v>
      </c>
      <c r="AL2557" s="2">
        <v>7.4383440343523333</v>
      </c>
      <c r="AM2557" s="2">
        <v>8.2520295927555836</v>
      </c>
      <c r="AN2557" s="2">
        <v>8.2757755813086149</v>
      </c>
      <c r="AO2557" s="2" t="e">
        <f>+AO2415</f>
        <v>#VALUE!</v>
      </c>
      <c r="AP2557" s="2">
        <v>10.71694928975363</v>
      </c>
      <c r="AQ2557" s="2">
        <v>12.038475345671857</v>
      </c>
      <c r="AR2557" s="2">
        <v>10.116705089141078</v>
      </c>
      <c r="AS2557" s="2" t="e">
        <f>+AS2415</f>
        <v>#VALUE!</v>
      </c>
      <c r="AT2557" s="2">
        <v>11.649291797669854</v>
      </c>
      <c r="AU2557" s="2">
        <v>11.972204171589571</v>
      </c>
      <c r="AV2557" s="2">
        <v>15.638502314361</v>
      </c>
      <c r="AW2557" s="2">
        <v>14.703526224200996</v>
      </c>
      <c r="AX2557" s="2" t="e">
        <f>+AX2415</f>
        <v>#VALUE!</v>
      </c>
      <c r="AY2557" s="2"/>
      <c r="AZ2557" s="2">
        <v>11.858991793984663</v>
      </c>
      <c r="BA2557" s="2">
        <v>13.014549292529958</v>
      </c>
      <c r="BB2557" s="2">
        <v>8.9209403920049617</v>
      </c>
      <c r="BC2557" s="2">
        <v>9.7658055865639142</v>
      </c>
      <c r="BD2557" s="2">
        <v>9.3178284691940672</v>
      </c>
      <c r="BE2557" s="2">
        <v>10.127112634872667</v>
      </c>
      <c r="BF2557" s="2" t="e">
        <f>+BF2415</f>
        <v>#VALUE!</v>
      </c>
      <c r="BG2557" s="2">
        <v>10.788587147992333</v>
      </c>
      <c r="BH2557" s="2">
        <v>12.707171689991904</v>
      </c>
      <c r="BI2557" s="2">
        <v>9.9677213981191457</v>
      </c>
      <c r="BJ2557" s="2">
        <v>11.626959927538824</v>
      </c>
      <c r="BK2557" s="2">
        <v>11.045836411727967</v>
      </c>
      <c r="BL2557" s="2">
        <v>12.480761324332027</v>
      </c>
      <c r="BM2557" s="2">
        <v>10.759542160757691</v>
      </c>
      <c r="BN2557" s="2">
        <v>12.413447333029371</v>
      </c>
      <c r="BO2557" s="2" t="e">
        <f>+BO2415</f>
        <v>#VALUE!</v>
      </c>
      <c r="BP2557" s="2">
        <v>10.136053909725046</v>
      </c>
      <c r="BQ2557" s="2">
        <v>11.944927351914137</v>
      </c>
      <c r="BR2557" s="2">
        <v>18.672564105762213</v>
      </c>
      <c r="BS2557" s="2">
        <v>28.920653125934635</v>
      </c>
      <c r="BT2557" s="2">
        <v>20.170235607491065</v>
      </c>
      <c r="BU2557" s="2">
        <v>25.141272424916391</v>
      </c>
      <c r="BV2557" s="2">
        <v>37.06952283721936</v>
      </c>
      <c r="BW2557" s="2">
        <v>17.423516489866774</v>
      </c>
      <c r="BX2557" s="2">
        <v>19.382579774928139</v>
      </c>
      <c r="BY2557" s="2">
        <v>22.505892942578136</v>
      </c>
      <c r="BZ2557" s="63">
        <v>21.371526353045684</v>
      </c>
      <c r="CA2557" s="2" t="e">
        <f>+CA2415</f>
        <v>#VALUE!</v>
      </c>
      <c r="CB2557" s="2">
        <v>11.687200450196853</v>
      </c>
      <c r="CC2557" s="2">
        <v>11.770811928484061</v>
      </c>
      <c r="CD2557" s="2">
        <v>13.71236316054943</v>
      </c>
      <c r="CE2557" s="2">
        <v>17.258067233960428</v>
      </c>
      <c r="CF2557" s="2">
        <v>17.325209460455401</v>
      </c>
      <c r="CG2557" s="2">
        <v>20.209825607794173</v>
      </c>
      <c r="CH2557" s="2">
        <v>15.063498963775267</v>
      </c>
      <c r="CI2557" s="2">
        <v>16.046188864100888</v>
      </c>
      <c r="CJ2557" s="63">
        <v>13.7942472168717</v>
      </c>
      <c r="CK2557" s="63">
        <v>14.744322401359595</v>
      </c>
      <c r="CL2557" s="2" t="e">
        <f>+CL2415</f>
        <v>#VALUE!</v>
      </c>
      <c r="CM2557" s="2">
        <v>9.9390954049627105</v>
      </c>
      <c r="CN2557" s="2">
        <v>9.2967435659519015</v>
      </c>
      <c r="CO2557" s="2">
        <v>9.2812315296930628</v>
      </c>
      <c r="CP2557" s="2">
        <v>7.3230141341434685</v>
      </c>
      <c r="CQ2557" s="2">
        <v>8.8074244794640482</v>
      </c>
      <c r="CR2557" s="2">
        <v>10.278250148274457</v>
      </c>
      <c r="CS2557" s="2">
        <v>8.4533112594386797</v>
      </c>
      <c r="CT2557" s="2">
        <v>9.2493979987915047</v>
      </c>
      <c r="CU2557" s="2">
        <v>11.810947543918331</v>
      </c>
      <c r="CV2557" s="2">
        <v>8.7335682402672656</v>
      </c>
      <c r="CW2557" s="2">
        <v>9.3180707943851662</v>
      </c>
      <c r="CX2557" s="2">
        <v>8.9996870089766912</v>
      </c>
      <c r="CY2557" s="2">
        <v>9.1634032286053735</v>
      </c>
      <c r="CZ2557" s="2">
        <v>9.9288732815635719</v>
      </c>
      <c r="DA2557" s="2" t="e">
        <f t="shared" ref="DA2557" si="2611">+DA2415</f>
        <v>#VALUE!</v>
      </c>
      <c r="DB2557" s="63">
        <v>12.455236004537216</v>
      </c>
      <c r="DC2557" s="63">
        <v>13.762233960023716</v>
      </c>
      <c r="DD2557" s="63">
        <v>15.58294576238522</v>
      </c>
      <c r="DE2557" s="63">
        <v>12.934404213906753</v>
      </c>
      <c r="DF2557" s="63">
        <v>14.310682252809618</v>
      </c>
      <c r="DG2557" s="63">
        <v>16.078116712138929</v>
      </c>
      <c r="DH2557" s="63">
        <v>13.113197321683193</v>
      </c>
      <c r="DI2557" s="63">
        <v>14.605387332445272</v>
      </c>
      <c r="DJ2557" s="63">
        <v>16.354265358603399</v>
      </c>
      <c r="DK2557" s="63">
        <v>13.173754361375263</v>
      </c>
      <c r="DL2557" s="63">
        <v>14.410978145112049</v>
      </c>
      <c r="DM2557" s="63">
        <v>16.026921173323423</v>
      </c>
      <c r="DN2557" s="6" t="e">
        <f t="shared" ref="DN2557" si="2612">+DN2415</f>
        <v>#VALUE!</v>
      </c>
      <c r="DO2557" s="63">
        <v>16.026921173323423</v>
      </c>
      <c r="DP2557" s="63">
        <v>13.611862749399094</v>
      </c>
      <c r="DQ2557" s="63">
        <v>14.480781450324937</v>
      </c>
      <c r="DR2557" s="63">
        <v>16.196584948770195</v>
      </c>
      <c r="DS2557" s="63">
        <v>13.096451050455906</v>
      </c>
      <c r="DT2557" s="63">
        <v>13.77857158530507</v>
      </c>
      <c r="DU2557" s="63">
        <v>14.480185177669789</v>
      </c>
      <c r="DV2557" s="64" t="e">
        <f>+DV2415</f>
        <v>#VALUE!</v>
      </c>
      <c r="DW2557" s="65" t="e">
        <f>+DW2415</f>
        <v>#VALUE!</v>
      </c>
      <c r="DX2557" s="66" t="e">
        <f>+DX2415</f>
        <v>#VALUE!</v>
      </c>
      <c r="DZ2557" s="63" t="e">
        <f>+DZ2415</f>
        <v>#VALUE!</v>
      </c>
      <c r="EC2557" s="63" t="e">
        <f>+EC2415</f>
        <v>#VALUE!</v>
      </c>
      <c r="EF2557" s="63" t="e">
        <f>+EF2415</f>
        <v>#VALUE!</v>
      </c>
      <c r="EI2557" s="63" t="e">
        <f>+EI2415</f>
        <v>#VALUE!</v>
      </c>
      <c r="EL2557" s="63" t="e">
        <f>+EL2415</f>
        <v>#VALUE!</v>
      </c>
      <c r="EO2557" s="63" t="e">
        <f>+EO2415</f>
        <v>#VALUE!</v>
      </c>
    </row>
    <row r="2558" spans="1:146" ht="15.5" x14ac:dyDescent="0.35">
      <c r="A2558" s="126" t="s">
        <v>819</v>
      </c>
      <c r="B2558" s="63">
        <f t="shared" ref="B2558:AA2558" si="2613">+B2359</f>
        <v>0</v>
      </c>
      <c r="C2558" s="63">
        <f t="shared" si="2613"/>
        <v>0</v>
      </c>
      <c r="D2558" s="63">
        <f t="shared" si="2613"/>
        <v>0</v>
      </c>
      <c r="E2558" s="63" t="e">
        <f t="shared" si="2613"/>
        <v>#REF!</v>
      </c>
      <c r="F2558" s="63" t="e">
        <f t="shared" si="2613"/>
        <v>#REF!</v>
      </c>
      <c r="G2558" s="63" t="e">
        <f t="shared" si="2613"/>
        <v>#REF!</v>
      </c>
      <c r="H2558" s="63" t="e">
        <f t="shared" si="2613"/>
        <v>#REF!</v>
      </c>
      <c r="I2558" s="63" t="e">
        <f t="shared" si="2613"/>
        <v>#REF!</v>
      </c>
      <c r="J2558" s="63" t="e">
        <f t="shared" si="2613"/>
        <v>#REF!</v>
      </c>
      <c r="K2558" s="63" t="e">
        <f t="shared" si="2613"/>
        <v>#REF!</v>
      </c>
      <c r="L2558" s="63" t="e">
        <f t="shared" si="2613"/>
        <v>#REF!</v>
      </c>
      <c r="M2558" s="63" t="e">
        <f t="shared" si="2613"/>
        <v>#REF!</v>
      </c>
      <c r="N2558" s="63" t="e">
        <f t="shared" si="2613"/>
        <v>#REF!</v>
      </c>
      <c r="O2558" s="63" t="e">
        <f t="shared" si="2613"/>
        <v>#REF!</v>
      </c>
      <c r="P2558" s="63" t="e">
        <f t="shared" si="2613"/>
        <v>#REF!</v>
      </c>
      <c r="Q2558" s="63">
        <f t="shared" si="2613"/>
        <v>1026.905</v>
      </c>
      <c r="R2558" s="63">
        <f t="shared" si="2613"/>
        <v>987.28499999999997</v>
      </c>
      <c r="S2558" s="63">
        <f t="shared" si="2613"/>
        <v>1521.6750000000002</v>
      </c>
      <c r="T2558" s="63">
        <f t="shared" si="2613"/>
        <v>2885.0770000000002</v>
      </c>
      <c r="U2558" s="63">
        <f t="shared" si="2613"/>
        <v>4479.1579999999994</v>
      </c>
      <c r="V2558" s="63">
        <f t="shared" si="2613"/>
        <v>5426</v>
      </c>
      <c r="W2558" s="63">
        <f t="shared" si="2613"/>
        <v>7373.8329999999996</v>
      </c>
      <c r="X2558" s="2">
        <f t="shared" si="2613"/>
        <v>6556.1493707289992</v>
      </c>
      <c r="Y2558" s="2">
        <f t="shared" si="2613"/>
        <v>6748.2475175504833</v>
      </c>
      <c r="Z2558" s="63">
        <f t="shared" si="2613"/>
        <v>8112.4870641230009</v>
      </c>
      <c r="AA2558" s="128">
        <f t="shared" si="2613"/>
        <v>8870.5929999999989</v>
      </c>
      <c r="AB2558" s="128">
        <v>10092.495585205925</v>
      </c>
      <c r="AC2558" s="128">
        <v>9718.2007271764669</v>
      </c>
      <c r="AD2558" s="128">
        <v>9184.7249579991367</v>
      </c>
      <c r="AE2558" s="128">
        <f>+AE2359</f>
        <v>8777.5359999999982</v>
      </c>
      <c r="AF2558" s="128">
        <v>9804.6898295247338</v>
      </c>
      <c r="AG2558" s="128">
        <v>8025.557402690265</v>
      </c>
      <c r="AH2558" s="128">
        <v>8538.2459099088628</v>
      </c>
      <c r="AI2558" s="128">
        <v>8002.7112249812426</v>
      </c>
      <c r="AJ2558" s="129">
        <f>+AJ2359</f>
        <v>8416.976999999999</v>
      </c>
      <c r="AK2558" s="129">
        <v>6587.8444354434941</v>
      </c>
      <c r="AL2558" s="129">
        <v>6411.1879504035796</v>
      </c>
      <c r="AM2558" s="129">
        <v>5640.7077555957048</v>
      </c>
      <c r="AN2558" s="129">
        <v>6133.9099950974669</v>
      </c>
      <c r="AO2558" s="129">
        <f>+AO2359</f>
        <v>6238.2789999999995</v>
      </c>
      <c r="AP2558" s="129">
        <v>4386.320643599508</v>
      </c>
      <c r="AQ2558" s="129">
        <v>4355.3015565139076</v>
      </c>
      <c r="AR2558" s="129">
        <v>4197.1776919065451</v>
      </c>
      <c r="AS2558" s="129">
        <f>+AS2359</f>
        <v>3093.2460000000001</v>
      </c>
      <c r="AT2558" s="129">
        <v>3637.1493495717759</v>
      </c>
      <c r="AU2558" s="129">
        <v>2791.5810874575614</v>
      </c>
      <c r="AV2558" s="129">
        <v>3008.5405395700027</v>
      </c>
      <c r="AW2558" s="129">
        <v>2947.0390797810605</v>
      </c>
      <c r="AX2558" s="129">
        <f>+AX2359</f>
        <v>3211.1829999999995</v>
      </c>
      <c r="AY2558" s="129"/>
      <c r="AZ2558" s="129">
        <v>3866.7007483326538</v>
      </c>
      <c r="BA2558" s="129">
        <v>2940.8431941097838</v>
      </c>
      <c r="BB2558" s="129">
        <v>3595.8467155451094</v>
      </c>
      <c r="BC2558" s="129">
        <v>2841.9253630588214</v>
      </c>
      <c r="BD2558" s="129">
        <v>3612.861124675494</v>
      </c>
      <c r="BE2558" s="129">
        <v>3108.4302309972022</v>
      </c>
      <c r="BF2558" s="129">
        <f>+BF2359</f>
        <v>3776.5454824273811</v>
      </c>
      <c r="BG2558" s="129">
        <v>4378.7533235873943</v>
      </c>
      <c r="BH2558" s="129">
        <v>3710.6227299283205</v>
      </c>
      <c r="BI2558" s="129">
        <v>4850.4985802829433</v>
      </c>
      <c r="BJ2558" s="129">
        <v>4030.7664598143215</v>
      </c>
      <c r="BK2558" s="129">
        <v>4762.0299629042183</v>
      </c>
      <c r="BL2558" s="129">
        <v>4159.8261957922196</v>
      </c>
      <c r="BM2558" s="129">
        <v>4896.1129806814506</v>
      </c>
      <c r="BN2558" s="129">
        <v>4170.6669743723251</v>
      </c>
      <c r="BO2558" s="129">
        <f>+BO2359</f>
        <v>4348.3451052457167</v>
      </c>
      <c r="BP2558" s="129">
        <v>5309.4794378439447</v>
      </c>
      <c r="BQ2558" s="129">
        <v>4899.6911998434625</v>
      </c>
      <c r="BR2558" s="129">
        <v>3761.6324575891913</v>
      </c>
      <c r="BS2558" s="129">
        <v>2479.3320307005533</v>
      </c>
      <c r="BT2558" s="129">
        <v>3885.4251431049975</v>
      </c>
      <c r="BU2558" s="129">
        <v>2964.5198919858549</v>
      </c>
      <c r="BV2558" s="129">
        <v>2301.2155977989769</v>
      </c>
      <c r="BW2558" s="129">
        <v>4976.1213323078382</v>
      </c>
      <c r="BX2558" s="129">
        <v>4262.1909549483398</v>
      </c>
      <c r="BY2558" s="129">
        <v>3949.2065528803837</v>
      </c>
      <c r="BZ2558" s="128">
        <v>4664.5026908326226</v>
      </c>
      <c r="CA2558" s="129">
        <f>+CA2359</f>
        <v>4394.05083601158</v>
      </c>
      <c r="CB2558" s="129">
        <v>4871.1247472044579</v>
      </c>
      <c r="CC2558" s="129">
        <v>4733.6368989647799</v>
      </c>
      <c r="CD2558" s="129">
        <v>3894.2645278119649</v>
      </c>
      <c r="CE2558" s="129">
        <v>4908.0370812122164</v>
      </c>
      <c r="CF2558" s="129">
        <v>4724.079536792784</v>
      </c>
      <c r="CG2558" s="129">
        <v>4319.0015565454896</v>
      </c>
      <c r="CH2558" s="129">
        <v>5317.2598980911616</v>
      </c>
      <c r="CI2558" s="129">
        <v>5112.4854034434948</v>
      </c>
      <c r="CJ2558" s="128">
        <v>5305.6625122139358</v>
      </c>
      <c r="CK2558" s="128">
        <v>4988.1616925656672</v>
      </c>
      <c r="CL2558" s="129">
        <f>+CL2359</f>
        <v>4709.8163641414258</v>
      </c>
      <c r="CM2558" s="129">
        <v>6256.9397000077615</v>
      </c>
      <c r="CN2558" s="129">
        <v>6004.1059802783493</v>
      </c>
      <c r="CO2558" s="129">
        <v>6079.9075022355655</v>
      </c>
      <c r="CP2558" s="129">
        <v>7137.8296807143297</v>
      </c>
      <c r="CQ2558" s="129">
        <v>6000.3370345180474</v>
      </c>
      <c r="CR2558" s="129">
        <v>5128.237604978307</v>
      </c>
      <c r="CS2558" s="129">
        <v>6960.0723823608323</v>
      </c>
      <c r="CT2558" s="129">
        <v>6128.5871118539835</v>
      </c>
      <c r="CU2558" s="129">
        <v>5369.0618133686376</v>
      </c>
      <c r="CV2558" s="129">
        <v>6752.7967110174832</v>
      </c>
      <c r="CW2558" s="129">
        <v>6464.665189604294</v>
      </c>
      <c r="CX2558" s="129">
        <v>6391.934662285169</v>
      </c>
      <c r="CY2558" s="129">
        <v>6431.3751140437016</v>
      </c>
      <c r="CZ2558" s="129">
        <v>6413.2402207791984</v>
      </c>
      <c r="DA2558" s="129">
        <f t="shared" ref="DA2558" si="2614">+DA2359</f>
        <v>6853.2358184794894</v>
      </c>
      <c r="DB2558" s="128">
        <v>8279.6434095206096</v>
      </c>
      <c r="DC2558" s="128">
        <v>7677.1944672948648</v>
      </c>
      <c r="DD2558" s="128">
        <v>6593.674714216646</v>
      </c>
      <c r="DE2558" s="128">
        <v>8295.8373945300173</v>
      </c>
      <c r="DF2558" s="128">
        <v>7764.1912263065897</v>
      </c>
      <c r="DG2558" s="128">
        <v>7230.7467168198082</v>
      </c>
      <c r="DH2558" s="128">
        <v>8282.5925494461044</v>
      </c>
      <c r="DI2558" s="128">
        <v>7850.8154043189534</v>
      </c>
      <c r="DJ2558" s="128">
        <v>7597.7140230551067</v>
      </c>
      <c r="DK2558" s="128">
        <v>6761.2849361098133</v>
      </c>
      <c r="DL2558" s="128">
        <v>6463.7422519688071</v>
      </c>
      <c r="DM2558" s="128">
        <v>9053.3612254377094</v>
      </c>
      <c r="DN2558" s="130">
        <f t="shared" ref="DN2558" si="2615">+DN2359</f>
        <v>6885.8850775170667</v>
      </c>
      <c r="DO2558" s="128">
        <v>9053.3612254377094</v>
      </c>
      <c r="DP2558" s="128">
        <v>7160.4922032732766</v>
      </c>
      <c r="DQ2558" s="128">
        <v>6699.0210656171557</v>
      </c>
      <c r="DR2558" s="128">
        <v>6112.3969645692141</v>
      </c>
      <c r="DS2558" s="128">
        <v>7773.3059048012619</v>
      </c>
      <c r="DT2558" s="128">
        <v>7284.7558069448633</v>
      </c>
      <c r="DU2558" s="128">
        <v>6539.0140117676438</v>
      </c>
      <c r="DV2558" s="131">
        <f>+DV2359</f>
        <v>6818.3951309793756</v>
      </c>
      <c r="DW2558" s="132">
        <f>+DW2359</f>
        <v>6708.8278927194906</v>
      </c>
      <c r="DX2558" s="133">
        <f>+DX2359</f>
        <v>9162.133106199657</v>
      </c>
      <c r="DZ2558" s="128">
        <f>+DZ2359</f>
        <v>8070.8981578395878</v>
      </c>
      <c r="EC2558" s="128">
        <f>+EC2359</f>
        <v>9306.5120938713626</v>
      </c>
      <c r="EF2558" s="128">
        <f>+EF2359</f>
        <v>9736.0981682599449</v>
      </c>
      <c r="EI2558" s="128">
        <f>+EI2359</f>
        <v>11310.660708759458</v>
      </c>
      <c r="EL2558" s="128">
        <f>+EL2359</f>
        <v>13410.352999653482</v>
      </c>
      <c r="EO2558" s="128">
        <f>+EO2359</f>
        <v>16051.886354805647</v>
      </c>
      <c r="EP2558">
        <f>DW2558/DN2558-1</f>
        <v>-2.5713061255651981E-2</v>
      </c>
    </row>
    <row r="2559" spans="1:146" ht="15.5" x14ac:dyDescent="0.35">
      <c r="A2559" s="126" t="s">
        <v>820</v>
      </c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2"/>
      <c r="Y2559" s="128">
        <f t="shared" ref="Y2559:AY2559" si="2616">(-Y979+Y2437)/4</f>
        <v>4598.5667737226977</v>
      </c>
      <c r="Z2559" s="128">
        <f t="shared" si="2616"/>
        <v>4458.9552476698636</v>
      </c>
      <c r="AA2559" s="128">
        <f t="shared" si="2616"/>
        <v>4557.4495931040738</v>
      </c>
      <c r="AB2559" s="128">
        <f t="shared" si="2616"/>
        <v>4778.2869889163576</v>
      </c>
      <c r="AC2559" s="128">
        <f t="shared" si="2616"/>
        <v>4631.1997776085636</v>
      </c>
      <c r="AD2559" s="128">
        <f t="shared" si="2616"/>
        <v>4809.1320350792485</v>
      </c>
      <c r="AE2559" s="128">
        <f t="shared" si="2616"/>
        <v>4906.7233392602693</v>
      </c>
      <c r="AF2559" s="128">
        <f t="shared" si="2616"/>
        <v>5370.0525861507986</v>
      </c>
      <c r="AG2559" s="128">
        <f t="shared" si="2616"/>
        <v>5503.6568758968779</v>
      </c>
      <c r="AH2559" s="128">
        <f t="shared" si="2616"/>
        <v>5659.3133742868613</v>
      </c>
      <c r="AI2559" s="128">
        <f t="shared" si="2616"/>
        <v>5698.3579150984733</v>
      </c>
      <c r="AJ2559" s="129">
        <f t="shared" si="2616"/>
        <v>5243.178036605168</v>
      </c>
      <c r="AK2559" s="129">
        <f t="shared" si="2616"/>
        <v>5260.8508945247922</v>
      </c>
      <c r="AL2559" s="129">
        <f t="shared" si="2616"/>
        <v>5026.3194834472233</v>
      </c>
      <c r="AM2559" s="129">
        <f t="shared" si="2616"/>
        <v>4763.7460217442458</v>
      </c>
      <c r="AN2559" s="129">
        <f t="shared" si="2616"/>
        <v>5070.8770927743481</v>
      </c>
      <c r="AO2559" s="129">
        <f t="shared" si="2616"/>
        <v>5288.3809203127239</v>
      </c>
      <c r="AP2559" s="129">
        <f t="shared" si="2616"/>
        <v>4413.1755883275619</v>
      </c>
      <c r="AQ2559" s="129">
        <f t="shared" si="2616"/>
        <v>4133.7753982840923</v>
      </c>
      <c r="AR2559" s="129">
        <f t="shared" si="2616"/>
        <v>4195.4318827112029</v>
      </c>
      <c r="AS2559" s="129">
        <f>(-AS979+AS2437)/4</f>
        <v>4367.8356682837066</v>
      </c>
      <c r="AT2559" s="129">
        <f t="shared" si="2616"/>
        <v>4251.8539527258163</v>
      </c>
      <c r="AU2559" s="129">
        <f t="shared" si="2616"/>
        <v>3961.1049929129649</v>
      </c>
      <c r="AV2559" s="129">
        <f t="shared" si="2616"/>
        <v>3414.3395496183225</v>
      </c>
      <c r="AW2559" s="129">
        <f t="shared" si="2616"/>
        <v>3364.7532816876751</v>
      </c>
      <c r="AX2559" s="129">
        <f t="shared" si="2616"/>
        <v>4275.7746325281059</v>
      </c>
      <c r="AY2559" s="129">
        <f t="shared" si="2616"/>
        <v>0</v>
      </c>
      <c r="AZ2559" s="129">
        <f>(-AZ979+AZ2437)/4</f>
        <v>3739.1921099922665</v>
      </c>
      <c r="BA2559" s="129">
        <f>(-BA979+BA2437)/4</f>
        <v>3715.0604442651188</v>
      </c>
      <c r="BB2559" s="129">
        <v>4466.6614726655616</v>
      </c>
      <c r="BC2559" s="129">
        <v>4416.9833202361178</v>
      </c>
      <c r="BD2559" s="129">
        <v>4512.3000088364925</v>
      </c>
      <c r="BE2559" s="129">
        <v>4561.0724005284974</v>
      </c>
      <c r="BF2559" s="129">
        <f>(-BF979+BF2437)/4</f>
        <v>4036.1874146912851</v>
      </c>
      <c r="BG2559" s="129">
        <v>4656.3399289855024</v>
      </c>
      <c r="BH2559" s="129">
        <v>4577.5250306673015</v>
      </c>
      <c r="BI2559" s="129">
        <v>4881.6450171438883</v>
      </c>
      <c r="BJ2559" s="129">
        <v>4768.7293969160419</v>
      </c>
      <c r="BK2559" s="129">
        <v>4790.4350270995428</v>
      </c>
      <c r="BL2559" s="129">
        <v>4997.0845290621291</v>
      </c>
      <c r="BM2559" s="129">
        <v>4766.2056869703638</v>
      </c>
      <c r="BN2559" s="129">
        <v>4728.9924248219259</v>
      </c>
      <c r="BO2559" s="129">
        <f>(-BO979+BO2437)/4</f>
        <v>4384.6607169329282</v>
      </c>
      <c r="BP2559" s="129">
        <v>4465.3795924437063</v>
      </c>
      <c r="BQ2559" s="129">
        <v>4299.1600341321518</v>
      </c>
      <c r="BR2559" s="129">
        <v>3802.8189225742071</v>
      </c>
      <c r="BS2559" s="129">
        <v>3559.362532661426</v>
      </c>
      <c r="BT2559" s="129">
        <v>3980.2132932677146</v>
      </c>
      <c r="BU2559" s="129">
        <v>3629.7480003148844</v>
      </c>
      <c r="BV2559" s="129">
        <v>3339.3424917252455</v>
      </c>
      <c r="BW2559" s="129">
        <v>4040.4158578401807</v>
      </c>
      <c r="BX2559" s="129">
        <v>3942.6559332771017</v>
      </c>
      <c r="BY2559" s="129">
        <v>3786.2009407549717</v>
      </c>
      <c r="BZ2559" s="128">
        <v>4230.2559628819345</v>
      </c>
      <c r="CA2559" s="129">
        <f>(-CA979+CA2437)/4</f>
        <v>3516.3754174378419</v>
      </c>
      <c r="CB2559" s="129">
        <v>4273.7831696671556</v>
      </c>
      <c r="CC2559" s="129">
        <v>4276.5008939040745</v>
      </c>
      <c r="CD2559" s="129">
        <v>4054.1704165507908</v>
      </c>
      <c r="CE2559" s="129">
        <v>4506.347644553417</v>
      </c>
      <c r="CF2559" s="129">
        <v>4501.5262735675642</v>
      </c>
      <c r="CG2559" s="129">
        <v>4298.1843167296956</v>
      </c>
      <c r="CH2559" s="129">
        <v>4723.6386547973043</v>
      </c>
      <c r="CI2559" s="129">
        <v>4601.5016594854151</v>
      </c>
      <c r="CJ2559" s="128">
        <v>4791.6744330636611</v>
      </c>
      <c r="CK2559" s="128">
        <v>4682.1723027443841</v>
      </c>
      <c r="CL2559" s="129">
        <f>(-CL979+CL2437)/4</f>
        <v>4013.5668063386211</v>
      </c>
      <c r="CM2559" s="129">
        <v>4798.1897377643318</v>
      </c>
      <c r="CN2559" s="129">
        <v>4980.007131498237</v>
      </c>
      <c r="CO2559" s="129">
        <v>4988.8600707177047</v>
      </c>
      <c r="CP2559" s="129">
        <v>5795.1865270929584</v>
      </c>
      <c r="CQ2559" s="129">
        <v>5419.8937498081632</v>
      </c>
      <c r="CR2559" s="129">
        <v>5136.7001494090682</v>
      </c>
      <c r="CS2559" s="129">
        <v>5940.8332151991608</v>
      </c>
      <c r="CT2559" s="129">
        <v>5736.538610196174</v>
      </c>
      <c r="CU2559" s="129">
        <v>5320.0856437419134</v>
      </c>
      <c r="CV2559" s="129">
        <v>5707.8374523357788</v>
      </c>
      <c r="CW2559" s="129">
        <v>5568.8495746705039</v>
      </c>
      <c r="CX2559" s="129">
        <v>5585.4712498663039</v>
      </c>
      <c r="CY2559" s="129">
        <v>5599.6408397487303</v>
      </c>
      <c r="CZ2559" s="129">
        <v>5517.0262333976325</v>
      </c>
      <c r="DA2559" s="129">
        <f t="shared" ref="DA2559" si="2617">(-DA979+DA2437)/4</f>
        <v>4706.9478948672186</v>
      </c>
      <c r="DB2559" s="128">
        <v>5631.9124586136049</v>
      </c>
      <c r="DC2559" s="128">
        <v>5411.0997538591037</v>
      </c>
      <c r="DD2559" s="128">
        <v>5354.1673977353212</v>
      </c>
      <c r="DE2559" s="128">
        <v>5573.1342338079312</v>
      </c>
      <c r="DF2559" s="128">
        <v>5323.1573388230227</v>
      </c>
      <c r="DG2559" s="128">
        <v>5203.2671424524833</v>
      </c>
      <c r="DH2559" s="128">
        <v>5456.8098005041393</v>
      </c>
      <c r="DI2559" s="128">
        <v>5228.7631826248289</v>
      </c>
      <c r="DJ2559" s="128">
        <v>5109.3002394183277</v>
      </c>
      <c r="DK2559" s="128">
        <v>5644.2305468768209</v>
      </c>
      <c r="DL2559" s="128">
        <v>5435.7689077694486</v>
      </c>
      <c r="DM2559" s="128">
        <v>5136.4602552133165</v>
      </c>
      <c r="DN2559" s="130">
        <f t="shared" ref="DN2559" si="2618">(-DN979+DN2437)/4</f>
        <v>4895.9323150290274</v>
      </c>
      <c r="DO2559" s="128">
        <v>5136.4602552133165</v>
      </c>
      <c r="DP2559" s="128">
        <v>5532.0157823049603</v>
      </c>
      <c r="DQ2559" s="128">
        <v>5413.042901315378</v>
      </c>
      <c r="DR2559" s="128">
        <v>5085.3452121866057</v>
      </c>
      <c r="DS2559" s="128">
        <v>5439.5168043736567</v>
      </c>
      <c r="DT2559" s="128">
        <v>5340.3017761096316</v>
      </c>
      <c r="DU2559" s="128">
        <v>5152.9136716148041</v>
      </c>
      <c r="DV2559" s="131">
        <f>(-DV979+DV2437)/4</f>
        <v>5233.1447985396353</v>
      </c>
      <c r="DW2559" s="132">
        <f>(-DW979+DW2437)/4</f>
        <v>5185.6981978900185</v>
      </c>
      <c r="DX2559" s="133">
        <f>(-DX979+DX2437)/4</f>
        <v>4815.8416191003889</v>
      </c>
      <c r="DZ2559" s="128">
        <f>(-DZ979+DZ2437)/4</f>
        <v>5230.838885781458</v>
      </c>
      <c r="EC2559" s="128">
        <f>(-EC979+EC2437)/4</f>
        <v>5292.185904686804</v>
      </c>
      <c r="EF2559" s="128">
        <f>(-EF979+EF2437)/4</f>
        <v>5431.5355776261413</v>
      </c>
      <c r="EI2559" s="128">
        <f>(-EI979+EI2437)/4</f>
        <v>5620.0368398440733</v>
      </c>
      <c r="EL2559" s="128">
        <f>(-EL979+EL2437)/4</f>
        <v>5876.6012444029466</v>
      </c>
      <c r="EO2559" s="128">
        <f>(-EO979+EO2437)/4</f>
        <v>6066.7390561604443</v>
      </c>
    </row>
    <row r="2560" spans="1:146" ht="15.5" x14ac:dyDescent="0.35">
      <c r="A2560" s="126" t="s">
        <v>821</v>
      </c>
      <c r="B2560" s="63">
        <f t="shared" ref="B2560:AA2560" si="2619">B2360</f>
        <v>0</v>
      </c>
      <c r="C2560" s="63">
        <f t="shared" si="2619"/>
        <v>0</v>
      </c>
      <c r="D2560" s="63">
        <f t="shared" si="2619"/>
        <v>0</v>
      </c>
      <c r="E2560" s="63" t="e">
        <f t="shared" si="2619"/>
        <v>#REF!</v>
      </c>
      <c r="F2560" s="63" t="e">
        <f t="shared" si="2619"/>
        <v>#REF!</v>
      </c>
      <c r="G2560" s="63" t="e">
        <f t="shared" si="2619"/>
        <v>#REF!</v>
      </c>
      <c r="H2560" s="63" t="e">
        <f t="shared" si="2619"/>
        <v>#REF!</v>
      </c>
      <c r="I2560" s="63" t="e">
        <f t="shared" si="2619"/>
        <v>#REF!</v>
      </c>
      <c r="J2560" s="63" t="e">
        <f t="shared" si="2619"/>
        <v>#REF!</v>
      </c>
      <c r="K2560" s="63" t="e">
        <f t="shared" si="2619"/>
        <v>#REF!</v>
      </c>
      <c r="L2560" s="63" t="e">
        <f t="shared" si="2619"/>
        <v>#REF!</v>
      </c>
      <c r="M2560" s="63" t="e">
        <f t="shared" si="2619"/>
        <v>#REF!</v>
      </c>
      <c r="N2560" s="63" t="e">
        <f t="shared" si="2619"/>
        <v>#REF!</v>
      </c>
      <c r="O2560" s="63" t="e">
        <f t="shared" si="2619"/>
        <v>#REF!</v>
      </c>
      <c r="P2560" s="63" t="e">
        <f t="shared" si="2619"/>
        <v>#REF!</v>
      </c>
      <c r="Q2560" s="63">
        <f t="shared" si="2619"/>
        <v>2.4867440793842093</v>
      </c>
      <c r="R2560" s="63">
        <f t="shared" si="2619"/>
        <v>3.1176343424269168</v>
      </c>
      <c r="S2560" s="63">
        <f t="shared" si="2619"/>
        <v>4.6465741169490675</v>
      </c>
      <c r="T2560" s="63">
        <f t="shared" si="2619"/>
        <v>7.3150332433730521</v>
      </c>
      <c r="U2560" s="63">
        <f t="shared" si="2619"/>
        <v>8.7605080084829492</v>
      </c>
      <c r="V2560" s="63">
        <f t="shared" si="2619"/>
        <v>7.8223825037879777</v>
      </c>
      <c r="W2560" s="63">
        <f t="shared" si="2619"/>
        <v>9.0516467496694837</v>
      </c>
      <c r="X2560" s="2">
        <f t="shared" si="2619"/>
        <v>7.994870014976911</v>
      </c>
      <c r="Y2560" s="2">
        <f t="shared" si="2619"/>
        <v>6.8096657515242915</v>
      </c>
      <c r="Z2560" s="63">
        <f t="shared" si="2619"/>
        <v>8.289089686496057</v>
      </c>
      <c r="AA2560" s="63">
        <f t="shared" si="2619"/>
        <v>8.5794975458864648</v>
      </c>
      <c r="AB2560" s="63">
        <v>8.7693808022956983</v>
      </c>
      <c r="AC2560" s="63">
        <v>8.7260818990385385</v>
      </c>
      <c r="AD2560" s="63">
        <v>7.8908018176229424</v>
      </c>
      <c r="AE2560" s="63">
        <f>AE2360</f>
        <v>8.1132045557511265</v>
      </c>
      <c r="AF2560" s="63">
        <v>7.8885054084448898</v>
      </c>
      <c r="AG2560" s="63">
        <v>6.2325550625814197</v>
      </c>
      <c r="AH2560" s="63">
        <v>6.5392428563573493</v>
      </c>
      <c r="AI2560" s="63">
        <v>6.2225736893211341</v>
      </c>
      <c r="AJ2560" s="2">
        <f>AJ2360</f>
        <v>7.2990493571710093</v>
      </c>
      <c r="AK2560" s="2">
        <v>5.4766630875016604</v>
      </c>
      <c r="AL2560" s="2">
        <v>5.3849167881808686</v>
      </c>
      <c r="AM2560" s="2">
        <v>4.8928556850444398</v>
      </c>
      <c r="AN2560" s="2">
        <v>5.3310821280695002</v>
      </c>
      <c r="AO2560" s="2">
        <f>AO2360</f>
        <v>5.5484133793564894</v>
      </c>
      <c r="AP2560" s="2">
        <v>4.0808855252413512</v>
      </c>
      <c r="AQ2560" s="2">
        <v>4.3211433882778101</v>
      </c>
      <c r="AR2560" s="2">
        <v>4.1725041773578617</v>
      </c>
      <c r="AS2560" s="296">
        <f>AS2360</f>
        <v>2.7037883457766019</v>
      </c>
      <c r="AT2560" s="296">
        <v>3.5621734402840692</v>
      </c>
      <c r="AU2560" s="296">
        <v>3.0280415427856759</v>
      </c>
      <c r="AV2560" s="296">
        <v>3.6234545541593204</v>
      </c>
      <c r="AW2560" s="296">
        <v>3.6028683272360258</v>
      </c>
      <c r="AX2560" s="296">
        <f>AX2360</f>
        <v>3.6059414429717704</v>
      </c>
      <c r="AY2560" s="296"/>
      <c r="AZ2560" s="296">
        <v>4.121325068539778</v>
      </c>
      <c r="BA2560" s="296">
        <v>3.1707844816818245</v>
      </c>
      <c r="BB2560" s="296">
        <v>3.7557811567685517</v>
      </c>
      <c r="BC2560" s="296">
        <v>3.0320375161312749</v>
      </c>
      <c r="BD2560" s="296">
        <v>3.9134264384125959</v>
      </c>
      <c r="BE2560" s="296">
        <v>3.3783823021471342</v>
      </c>
      <c r="BF2560" s="296">
        <f>BF2360</f>
        <v>4.0918657281314177</v>
      </c>
      <c r="BG2560" s="296">
        <v>4.547863391750484</v>
      </c>
      <c r="BH2560" s="296">
        <v>3.9982282101104158</v>
      </c>
      <c r="BI2560" s="296">
        <v>4.9022334035059956</v>
      </c>
      <c r="BJ2560" s="296">
        <v>4.2992339928902705</v>
      </c>
      <c r="BK2560" s="296">
        <v>5.1198862186688272</v>
      </c>
      <c r="BL2560" s="296">
        <v>4.6118432632265094</v>
      </c>
      <c r="BM2560" s="296">
        <v>5.2397727430880998</v>
      </c>
      <c r="BN2560" s="296">
        <v>4.6282737316892186</v>
      </c>
      <c r="BO2560" s="296">
        <f>BO2360</f>
        <v>4.58979110212079</v>
      </c>
      <c r="BP2560" s="296">
        <v>6.0069830606388566</v>
      </c>
      <c r="BQ2560" s="296">
        <v>5.7479369637844293</v>
      </c>
      <c r="BR2560" s="296">
        <v>4.8214863607495611</v>
      </c>
      <c r="BS2560" s="296">
        <v>3.3578332550992642</v>
      </c>
      <c r="BT2560" s="296">
        <v>4.9811299847428323</v>
      </c>
      <c r="BU2560" s="296">
        <v>4.3149888311039986</v>
      </c>
      <c r="BV2560" s="296">
        <v>3.7817621268459081</v>
      </c>
      <c r="BW2560" s="296">
        <v>6.1205444280185501</v>
      </c>
      <c r="BX2560" s="296">
        <v>5.36341734217255</v>
      </c>
      <c r="BY2560" s="296">
        <v>5.2463302574091211</v>
      </c>
      <c r="BZ2560" s="342">
        <v>5.6747774274509304</v>
      </c>
      <c r="CA2560" s="296">
        <f>CA2360</f>
        <v>6.0245587665098324</v>
      </c>
      <c r="CB2560" s="296">
        <v>5.1217983195848733</v>
      </c>
      <c r="CC2560" s="296">
        <v>5.0091599777267932</v>
      </c>
      <c r="CD2560" s="296">
        <v>4.4014459628005174</v>
      </c>
      <c r="CE2560" s="296">
        <v>5.1380682958699939</v>
      </c>
      <c r="CF2560" s="296">
        <v>4.9707319982285902</v>
      </c>
      <c r="CG2560" s="296">
        <v>4.8143137368298579</v>
      </c>
      <c r="CH2560" s="296">
        <v>5.2731379850370885</v>
      </c>
      <c r="CI2560" s="296">
        <v>5.2446861499126047</v>
      </c>
      <c r="CJ2560" s="342">
        <v>5.0812747988461133</v>
      </c>
      <c r="CK2560" s="342">
        <v>4.9176563901558543</v>
      </c>
      <c r="CL2560" s="296">
        <f>CL2360</f>
        <v>5.6942033985674838</v>
      </c>
      <c r="CM2560" s="296">
        <v>5.7727754171458665</v>
      </c>
      <c r="CN2560" s="296">
        <v>5.3311999777830241</v>
      </c>
      <c r="CO2560" s="296">
        <v>5.3867908319017195</v>
      </c>
      <c r="CP2560" s="296">
        <v>5.8515507379668161</v>
      </c>
      <c r="CQ2560" s="296">
        <v>5.3292095549890233</v>
      </c>
      <c r="CR2560" s="296">
        <v>4.8498107167784674</v>
      </c>
      <c r="CS2560" s="296">
        <v>5.6246710929007149</v>
      </c>
      <c r="CT2560" s="296">
        <v>5.1876766437762383</v>
      </c>
      <c r="CU2560" s="296">
        <v>4.9450262602663555</v>
      </c>
      <c r="CV2560" s="296">
        <v>5.625522856483526</v>
      </c>
      <c r="CW2560" s="296">
        <v>5.5661245127688517</v>
      </c>
      <c r="CX2560" s="296">
        <v>5.4555556226925468</v>
      </c>
      <c r="CY2560" s="296">
        <v>5.5101360141412288</v>
      </c>
      <c r="CZ2560" s="296">
        <v>5.5933327495278098</v>
      </c>
      <c r="DA2560" s="296">
        <f t="shared" ref="DA2560" si="2620">DA2360</f>
        <v>6.7917456291400207</v>
      </c>
      <c r="DB2560" s="342">
        <v>6.5153264904702182</v>
      </c>
      <c r="DC2560" s="342">
        <v>6.2599581272681171</v>
      </c>
      <c r="DD2560" s="342">
        <v>5.4232022921743157</v>
      </c>
      <c r="DE2560" s="342">
        <v>6.599595807609643</v>
      </c>
      <c r="DF2560" s="342">
        <v>6.4461576888604739</v>
      </c>
      <c r="DG2560" s="342">
        <v>6.1388064927124155</v>
      </c>
      <c r="DH2560" s="342">
        <v>6.7234823670416368</v>
      </c>
      <c r="DI2560" s="342">
        <v>6.6231339611648927</v>
      </c>
      <c r="DJ2560" s="342">
        <v>6.5599214966066262</v>
      </c>
      <c r="DK2560" s="342">
        <v>5.2107313494855649</v>
      </c>
      <c r="DL2560" s="342">
        <v>5.1450275911317567</v>
      </c>
      <c r="DM2560" s="342">
        <v>7.7580921362196174</v>
      </c>
      <c r="DN2560" s="336">
        <f t="shared" ref="DN2560" si="2621">DN2360</f>
        <v>6.4265595335969001</v>
      </c>
      <c r="DO2560" s="342">
        <v>7.7580921362196174</v>
      </c>
      <c r="DP2560" s="342">
        <v>5.7657812806785662</v>
      </c>
      <c r="DQ2560" s="342">
        <v>5.5032622616507325</v>
      </c>
      <c r="DR2560" s="342">
        <v>5.3657301516875062</v>
      </c>
      <c r="DS2560" s="342">
        <v>6.40314216748473</v>
      </c>
      <c r="DT2560" s="342">
        <v>6.1070713733390987</v>
      </c>
      <c r="DU2560" s="342">
        <v>5.896654302472645</v>
      </c>
      <c r="DV2560" s="349">
        <f>DV2360</f>
        <v>5.9841050993222655</v>
      </c>
      <c r="DW2560" s="350">
        <f>DW2360</f>
        <v>5.9409884990883377</v>
      </c>
      <c r="DX2560" s="351">
        <f>DX2360</f>
        <v>8.9308527609168387</v>
      </c>
      <c r="DY2560" s="392"/>
      <c r="DZ2560" s="342">
        <f>DZ2360</f>
        <v>6.8758175631735776</v>
      </c>
      <c r="EA2560" s="392"/>
      <c r="EB2560" s="392"/>
      <c r="EC2560" s="342">
        <f>EC2360</f>
        <v>7.6494376069077568</v>
      </c>
      <c r="EF2560" s="342">
        <f>EF2360</f>
        <v>7.7947226877341897</v>
      </c>
      <c r="EI2560" s="342">
        <f>EI2360</f>
        <v>8.7493853024728541</v>
      </c>
      <c r="EL2560" s="342">
        <f>EL2360</f>
        <v>9.8438861884958619</v>
      </c>
      <c r="EO2560" s="342">
        <f>EO2360</f>
        <v>11.46887228252778</v>
      </c>
    </row>
    <row r="2561" spans="1:146" s="186" customFormat="1" ht="15.5" x14ac:dyDescent="0.35">
      <c r="A2561" s="390" t="s">
        <v>822</v>
      </c>
      <c r="B2561" s="5">
        <f t="shared" ref="B2561:AA2561" si="2622">B2359/-(B979/12)</f>
        <v>0</v>
      </c>
      <c r="C2561" s="5">
        <f t="shared" si="2622"/>
        <v>0</v>
      </c>
      <c r="D2561" s="5">
        <f t="shared" si="2622"/>
        <v>0</v>
      </c>
      <c r="E2561" s="5" t="e">
        <f t="shared" si="2622"/>
        <v>#REF!</v>
      </c>
      <c r="F2561" s="5" t="e">
        <f t="shared" si="2622"/>
        <v>#REF!</v>
      </c>
      <c r="G2561" s="5" t="e">
        <f t="shared" si="2622"/>
        <v>#REF!</v>
      </c>
      <c r="H2561" s="5" t="e">
        <f t="shared" si="2622"/>
        <v>#REF!</v>
      </c>
      <c r="I2561" s="5" t="e">
        <f t="shared" si="2622"/>
        <v>#REF!</v>
      </c>
      <c r="J2561" s="5" t="e">
        <f t="shared" si="2622"/>
        <v>#REF!</v>
      </c>
      <c r="K2561" s="5" t="e">
        <f t="shared" si="2622"/>
        <v>#REF!</v>
      </c>
      <c r="L2561" s="5" t="e">
        <f t="shared" si="2622"/>
        <v>#REF!</v>
      </c>
      <c r="M2561" s="5" t="e">
        <f t="shared" si="2622"/>
        <v>#REF!</v>
      </c>
      <c r="N2561" s="5" t="e">
        <f t="shared" si="2622"/>
        <v>#REF!</v>
      </c>
      <c r="O2561" s="5" t="e">
        <f t="shared" si="2622"/>
        <v>#REF!</v>
      </c>
      <c r="P2561" s="5" t="e">
        <f t="shared" si="2622"/>
        <v>#REF!</v>
      </c>
      <c r="Q2561" s="5">
        <f t="shared" si="2622"/>
        <v>1.6930739568405975</v>
      </c>
      <c r="R2561" s="5">
        <f t="shared" si="2622"/>
        <v>1.9557634683221643</v>
      </c>
      <c r="S2561" s="5">
        <f t="shared" si="2622"/>
        <v>2.7827687628024123</v>
      </c>
      <c r="T2561" s="5">
        <f t="shared" si="2622"/>
        <v>4.5359052616104298</v>
      </c>
      <c r="U2561" s="5">
        <f t="shared" si="2622"/>
        <v>5.527980285778737</v>
      </c>
      <c r="V2561" s="5">
        <f t="shared" si="2622"/>
        <v>5.3455516596999519</v>
      </c>
      <c r="W2561" s="5">
        <f t="shared" si="2622"/>
        <v>6.5149203542622356</v>
      </c>
      <c r="X2561" s="4">
        <f t="shared" si="2622"/>
        <v>5.527137182194636</v>
      </c>
      <c r="Y2561" s="4">
        <f t="shared" si="2622"/>
        <v>4.9075978202817838</v>
      </c>
      <c r="Z2561" s="5">
        <f t="shared" si="2622"/>
        <v>5.6141059139451563</v>
      </c>
      <c r="AA2561" s="5">
        <f t="shared" si="2622"/>
        <v>6.0323390806038351</v>
      </c>
      <c r="AB2561" s="5">
        <v>6.3364730552704298</v>
      </c>
      <c r="AC2561" s="5">
        <v>6.2952590217526989</v>
      </c>
      <c r="AD2561" s="5">
        <v>5.7295525830875533</v>
      </c>
      <c r="AE2561" s="5">
        <f>AE2359/-(AE979/12)</f>
        <v>5.7206639698377337</v>
      </c>
      <c r="AF2561" s="5">
        <v>5.6993716244517074</v>
      </c>
      <c r="AG2561" s="5">
        <v>4.5314861945030698</v>
      </c>
      <c r="AH2561" s="5">
        <v>4.7063865702507304</v>
      </c>
      <c r="AI2561" s="5">
        <v>4.4756062923401698</v>
      </c>
      <c r="AJ2561" s="4">
        <f>AJ2359/-(AJ979/12)</f>
        <v>5.0758826129943309</v>
      </c>
      <c r="AK2561" s="4">
        <v>3.7567180105597169</v>
      </c>
      <c r="AL2561" s="4">
        <v>3.8265700981705</v>
      </c>
      <c r="AM2561" s="4">
        <v>3.5522723481784362</v>
      </c>
      <c r="AN2561" s="4">
        <v>3.871015877101371</v>
      </c>
      <c r="AO2561" s="4">
        <f>AO2359/-(AO979/12)</f>
        <v>3.8721847452430223</v>
      </c>
      <c r="AP2561" s="4">
        <v>2.9817444757019755</v>
      </c>
      <c r="AQ2561" s="4">
        <v>3.1607679205225589</v>
      </c>
      <c r="AR2561" s="4">
        <v>3.0012483643478065</v>
      </c>
      <c r="AS2561" s="1">
        <f>AS2359/-(AS979/12)</f>
        <v>2.2985368931096888</v>
      </c>
      <c r="AT2561" s="1">
        <v>2.5662800674797683</v>
      </c>
      <c r="AU2561" s="1">
        <v>2.114244201392391</v>
      </c>
      <c r="AV2561" s="1">
        <v>2.6434458224047903</v>
      </c>
      <c r="AW2561" s="1">
        <f>AW2359/-(AW979/12)</f>
        <v>2.6275677588190662</v>
      </c>
      <c r="AX2561" s="1">
        <f>AX2359/-(AX979/12)</f>
        <v>2.4551984517037275</v>
      </c>
      <c r="AY2561" s="1"/>
      <c r="AZ2561" s="1">
        <v>3.102301754969726</v>
      </c>
      <c r="BA2561" s="1">
        <v>2.374801087273978</v>
      </c>
      <c r="BB2561" s="1">
        <v>2.6341611727215555</v>
      </c>
      <c r="BC2561" s="1">
        <v>2.1074357661943282</v>
      </c>
      <c r="BD2561" s="1">
        <v>2.6423952827828296</v>
      </c>
      <c r="BE2561" s="1">
        <v>2.2467468022707959</v>
      </c>
      <c r="BF2561" s="1">
        <f>BF2359/-(BF979/12)</f>
        <v>3.1132390645958758</v>
      </c>
      <c r="BG2561" s="1">
        <v>3.1332828605405929</v>
      </c>
      <c r="BH2561" s="1">
        <v>2.7075192940404316</v>
      </c>
      <c r="BI2561" s="1">
        <v>3.2782759403157002</v>
      </c>
      <c r="BJ2561" s="1">
        <v>2.7953585455155627</v>
      </c>
      <c r="BK2561" s="1">
        <v>3.3434490711389357</v>
      </c>
      <c r="BL2561" s="1">
        <v>2.7794183004400912</v>
      </c>
      <c r="BM2561" s="1">
        <v>3.4319505650616424</v>
      </c>
      <c r="BN2561" s="1">
        <v>2.9490883140910178</v>
      </c>
      <c r="BO2561" s="1">
        <f>4403/-(BO979/12)</f>
        <v>3.4554835778636201</v>
      </c>
      <c r="BP2561" s="1">
        <v>3.9756533022548024</v>
      </c>
      <c r="BQ2561" s="4">
        <v>3.8418768300421959</v>
      </c>
      <c r="BR2561" s="4">
        <v>3.3770079723028985</v>
      </c>
      <c r="BS2561" s="1">
        <v>2.4007252795313923</v>
      </c>
      <c r="BT2561" s="1">
        <v>3.4762818196087779</v>
      </c>
      <c r="BU2561" s="1">
        <v>2.9619314384751756</v>
      </c>
      <c r="BV2561" s="1">
        <v>2.5453895450905741</v>
      </c>
      <c r="BW2561" s="1">
        <v>4.3259396563539028</v>
      </c>
      <c r="BX2561" s="1">
        <v>3.813318630461056</v>
      </c>
      <c r="BY2561" s="1">
        <v>3.7062261320057344</v>
      </c>
      <c r="BZ2561" s="297">
        <v>3.9835438105183334</v>
      </c>
      <c r="CA2561" s="1">
        <f>CA2359/-(CA979/12)</f>
        <v>4.4678409297055222</v>
      </c>
      <c r="CB2561" s="296">
        <v>3.8362480313192604</v>
      </c>
      <c r="CC2561" s="296">
        <v>3.7253118416221662</v>
      </c>
      <c r="CD2561" s="296">
        <v>3.2545543058212023</v>
      </c>
      <c r="CE2561" s="1">
        <v>3.8449431714420266</v>
      </c>
      <c r="CF2561" s="4">
        <v>2.8912427002262029</v>
      </c>
      <c r="CG2561" s="1">
        <v>3.5779872533180934</v>
      </c>
      <c r="CH2561" s="1">
        <v>3.9443220481935137</v>
      </c>
      <c r="CI2561" s="1">
        <v>3.9105198033910158</v>
      </c>
      <c r="CJ2561" s="297">
        <v>3.8488914888453247</v>
      </c>
      <c r="CK2561" s="297">
        <v>3.7169831319528526</v>
      </c>
      <c r="CL2561" s="1">
        <f>CL2359/-(CL979/12)</f>
        <v>4.2015226076988039</v>
      </c>
      <c r="CM2561" s="1">
        <v>4.3325704317592351</v>
      </c>
      <c r="CN2561" s="1">
        <v>4.0226758974218768</v>
      </c>
      <c r="CO2561" s="1">
        <v>4.0654241394991821</v>
      </c>
      <c r="CP2561" s="1">
        <v>4.04571981891372</v>
      </c>
      <c r="CQ2561" s="1">
        <v>3.6605409954360617</v>
      </c>
      <c r="CR2561" s="1">
        <v>3.3196855657259383</v>
      </c>
      <c r="CS2561" s="1">
        <v>3.9201180315929913</v>
      </c>
      <c r="CT2561" s="1">
        <v>3.5894750161787354</v>
      </c>
      <c r="CU2561" s="1">
        <v>3.422925505653815</v>
      </c>
      <c r="CV2561" s="1">
        <v>3.9776693507095535</v>
      </c>
      <c r="CW2561" s="1">
        <v>3.9150479880612639</v>
      </c>
      <c r="CX2561" s="1">
        <v>3.8582829067091819</v>
      </c>
      <c r="CY2561" s="1">
        <v>3.8713149159094424</v>
      </c>
      <c r="CZ2561" s="1">
        <v>3.9262792888575797</v>
      </c>
      <c r="DA2561" s="1">
        <f t="shared" ref="DA2561" si="2623">DA2359/-(DA979/12)</f>
        <v>5.0185494150655394</v>
      </c>
      <c r="DB2561" s="297">
        <v>5.0697639691247511</v>
      </c>
      <c r="DC2561" s="297">
        <v>4.9227377925903246</v>
      </c>
      <c r="DD2561" s="297">
        <v>4.2800502856379143</v>
      </c>
      <c r="DE2561" s="297">
        <v>5.1328775676548863</v>
      </c>
      <c r="DF2561" s="297">
        <v>5.0650671592632461</v>
      </c>
      <c r="DG2561" s="297">
        <v>4.8433367730046353</v>
      </c>
      <c r="DH2561" s="297">
        <v>5.2550478678281332</v>
      </c>
      <c r="DI2561" s="297">
        <v>5.2335081540078825</v>
      </c>
      <c r="DJ2561" s="297">
        <v>5.2028990874266956</v>
      </c>
      <c r="DK2561" s="297">
        <v>4.1262701763984273</v>
      </c>
      <c r="DL2561" s="297">
        <v>4.1193747478734553</v>
      </c>
      <c r="DM2561" s="297">
        <v>6.1615236800390285</v>
      </c>
      <c r="DN2561" s="393">
        <f t="shared" ref="DN2561" si="2624">DN2359/-(DN979/12)</f>
        <v>4.8769693476378704</v>
      </c>
      <c r="DO2561" s="297">
        <v>6.1615236800390285</v>
      </c>
      <c r="DP2561" s="297">
        <v>4.5151423472820813</v>
      </c>
      <c r="DQ2561" s="297">
        <v>4.3326516741067085</v>
      </c>
      <c r="DR2561" s="297">
        <v>4.2539270875299122</v>
      </c>
      <c r="DS2561" s="297">
        <v>4.9985573815561839</v>
      </c>
      <c r="DT2561" s="297">
        <v>4.7863584017155008</v>
      </c>
      <c r="DU2561" s="297">
        <v>4.4847266634004006</v>
      </c>
      <c r="DV2561" s="394">
        <f>DV2359/-(DV979/12)</f>
        <v>4.5624199739966445</v>
      </c>
      <c r="DW2561" s="395">
        <f>DW2359/-(DW979/12)</f>
        <v>4.5371227471895397</v>
      </c>
      <c r="DX2561" s="396">
        <f>DX2359/-(DX979/12)</f>
        <v>6.7643191897952626</v>
      </c>
      <c r="DZ2561" s="297">
        <f>DZ2359/-(DZ979/12)</f>
        <v>5.2338364645441207</v>
      </c>
      <c r="EC2561" s="297">
        <f>EC2359/-(EC979/12)</f>
        <v>5.8353375260697709</v>
      </c>
      <c r="EF2561" s="297">
        <f>EF2359/-(EF979/12)</f>
        <v>5.929421234762688</v>
      </c>
      <c r="EI2561" s="297">
        <f>EI2359/-(EI979/12)</f>
        <v>6.6370684329855392</v>
      </c>
      <c r="EL2561" s="297">
        <f>EL2359/-(EL979/12)</f>
        <v>7.4823287657228095</v>
      </c>
      <c r="EO2561" s="297">
        <f>EO2359/-(EO979/12)</f>
        <v>8.6721552094779515</v>
      </c>
    </row>
    <row r="2562" spans="1:146" s="404" customFormat="1" ht="15.5" x14ac:dyDescent="0.35">
      <c r="A2562" s="397" t="s">
        <v>823</v>
      </c>
      <c r="B2562" s="398"/>
      <c r="C2562" s="398"/>
      <c r="D2562" s="398"/>
      <c r="E2562" s="398"/>
      <c r="F2562" s="398"/>
      <c r="G2562" s="398"/>
      <c r="H2562" s="398"/>
      <c r="I2562" s="398"/>
      <c r="J2562" s="398"/>
      <c r="K2562" s="398"/>
      <c r="L2562" s="398"/>
      <c r="M2562" s="398"/>
      <c r="N2562" s="398"/>
      <c r="O2562" s="398"/>
      <c r="P2562" s="398"/>
      <c r="Q2562" s="398"/>
      <c r="R2562" s="398"/>
      <c r="S2562" s="398"/>
      <c r="T2562" s="398"/>
      <c r="U2562" s="398"/>
      <c r="V2562" s="398"/>
      <c r="W2562" s="398"/>
      <c r="X2562" s="399"/>
      <c r="Y2562" s="398">
        <f>Y2359/-(Z979/12)</f>
        <v>4.6700076064948988</v>
      </c>
      <c r="Z2562" s="398">
        <f>Z2359/-(AA979/12)</f>
        <v>5.5167983423207732</v>
      </c>
      <c r="AA2562" s="398">
        <f>AA2359/-(AE979/12)</f>
        <v>5.7813128611713829</v>
      </c>
      <c r="AB2562" s="398">
        <f>AB2359/-(AF979/12)</f>
        <v>5.8666703341308049</v>
      </c>
      <c r="AC2562" s="398">
        <f>AC2359/-(AG979/12)</f>
        <v>5.4872067098366371</v>
      </c>
      <c r="AD2562" s="398">
        <f>AD2359/-(AH979/12)</f>
        <v>5.0627338038567382</v>
      </c>
      <c r="AE2562" s="398">
        <f>AE2359/-(AJ979/12)</f>
        <v>5.2933187731571323</v>
      </c>
      <c r="AF2562" s="398">
        <f>AF2359/-(AJ979/12)</f>
        <v>5.9127468961227949</v>
      </c>
      <c r="AG2562" s="398">
        <f>AG2359/-(AK979/12)</f>
        <v>4.5765737692981352</v>
      </c>
      <c r="AH2562" s="398">
        <f>AH2359/-(AL979/12)</f>
        <v>5.0961220857690321</v>
      </c>
      <c r="AI2562" s="398">
        <f>AI2359/-(AM979/12)</f>
        <v>5.0397593753650938</v>
      </c>
      <c r="AJ2562" s="399">
        <f>AJ2359/-(AO979/12)</f>
        <v>5.2245322693103944</v>
      </c>
      <c r="AK2562" s="399">
        <f>AK2359/-(AO979/12)</f>
        <v>4.089164772360844</v>
      </c>
      <c r="AL2562" s="399">
        <f>AL2359/-(AP979/12)</f>
        <v>4.3582140493303108</v>
      </c>
      <c r="AM2562" s="399">
        <f>AM2359/-(AQ979/12)</f>
        <v>4.0936242626562143</v>
      </c>
      <c r="AN2562" s="399">
        <f>AN2359/-(AR979/12)</f>
        <v>4.3861348485059182</v>
      </c>
      <c r="AO2562" s="399">
        <f>AO2359/-(AS979/12)</f>
        <v>4.6355557983462727</v>
      </c>
      <c r="AP2562" s="399"/>
      <c r="AQ2562" s="399"/>
      <c r="AR2562" s="399"/>
      <c r="AS2562" s="399">
        <f>AS2359/-(AX979/12)</f>
        <v>2.3650264684195044</v>
      </c>
      <c r="AT2562" s="399"/>
      <c r="AU2562" s="399"/>
      <c r="AV2562" s="399"/>
      <c r="AW2562" s="399"/>
      <c r="AX2562" s="399">
        <f>AX2359/-(BF979/12)</f>
        <v>2.6471759457641886</v>
      </c>
      <c r="AY2562" s="399"/>
      <c r="AZ2562" s="399"/>
      <c r="BA2562" s="399"/>
      <c r="BB2562" s="399">
        <v>2.6573873449831367</v>
      </c>
      <c r="BC2562" s="399">
        <v>2.1002275938323094</v>
      </c>
      <c r="BD2562" s="399">
        <v>2.6599190725356006</v>
      </c>
      <c r="BE2562" s="399">
        <v>2.288538798406857</v>
      </c>
      <c r="BF2562" s="399">
        <f>BF2359/-(BM979/12)</f>
        <v>2.6471851147098566</v>
      </c>
      <c r="BG2562" s="399">
        <v>3.0148723111879421</v>
      </c>
      <c r="BH2562" s="399">
        <v>2.5548490401282198</v>
      </c>
      <c r="BI2562" s="399">
        <v>3.2515064594209635</v>
      </c>
      <c r="BJ2562" s="399">
        <v>2.7020033020479972</v>
      </c>
      <c r="BK2562" s="399">
        <v>3.2303555973573972</v>
      </c>
      <c r="BL2562" s="399">
        <v>2.8218465528965435</v>
      </c>
      <c r="BM2562" s="399">
        <v>3.219823971213855</v>
      </c>
      <c r="BN2562" s="399">
        <v>2.7427499228510297</v>
      </c>
      <c r="BO2562" s="399">
        <f>BO2359/-(BQ979/12)</f>
        <v>3.4095630984672334</v>
      </c>
      <c r="BP2562" s="399">
        <v>3.696796535915194</v>
      </c>
      <c r="BQ2562" s="399">
        <v>4.0457037844326207</v>
      </c>
      <c r="BR2562" s="399">
        <v>3.1060020006565674</v>
      </c>
      <c r="BS2562" s="399">
        <v>2.0378591028933415</v>
      </c>
      <c r="BT2562" s="399">
        <v>3.23448965815138</v>
      </c>
      <c r="BU2562" s="399">
        <v>2.4678660838513995</v>
      </c>
      <c r="BV2562" s="399">
        <v>1.9156869012046476</v>
      </c>
      <c r="BW2562" s="399">
        <v>3.8451311461045199</v>
      </c>
      <c r="BX2562" s="399">
        <v>3.2934653512389422</v>
      </c>
      <c r="BY2562" s="399">
        <v>3.0516171340697178</v>
      </c>
      <c r="BZ2562" s="398">
        <v>3.4730076574216207</v>
      </c>
      <c r="CA2562" s="399">
        <f>CA2359/-(CC979/12)</f>
        <v>3.4580619429562867</v>
      </c>
      <c r="CB2562" s="399">
        <v>3.845481761217755</v>
      </c>
      <c r="CC2562" s="399">
        <v>3.7369427604257548</v>
      </c>
      <c r="CD2562" s="399">
        <v>3.0743050100805842</v>
      </c>
      <c r="CE2562" s="399">
        <v>3.6081391755467833</v>
      </c>
      <c r="CF2562" s="399">
        <v>3.4729029473613995</v>
      </c>
      <c r="CG2562" s="399">
        <v>3.175110223814853</v>
      </c>
      <c r="CH2562" s="399">
        <v>3.5778622756382648</v>
      </c>
      <c r="CI2562" s="399">
        <v>3.440074213092029</v>
      </c>
      <c r="CJ2562" s="398">
        <v>3.4742065150746626</v>
      </c>
      <c r="CK2562" s="398">
        <v>3.266303465526327</v>
      </c>
      <c r="CL2562" s="399">
        <f>CL2359/-(CY979/12)</f>
        <v>2.8350363675539119</v>
      </c>
      <c r="CM2562" s="399">
        <v>4.2645815132911826</v>
      </c>
      <c r="CN2562" s="399">
        <v>4.3257975923969978</v>
      </c>
      <c r="CO2562" s="399">
        <v>4.360445779586346</v>
      </c>
      <c r="CP2562" s="399">
        <v>4.5019753362681056</v>
      </c>
      <c r="CQ2562" s="399">
        <v>3.7845354326236809</v>
      </c>
      <c r="CR2562" s="399">
        <v>3.2344844650068016</v>
      </c>
      <c r="CS2562" s="399">
        <v>4.3084750516631427</v>
      </c>
      <c r="CT2562" s="399">
        <v>3.793762941357619</v>
      </c>
      <c r="CU2562" s="399">
        <v>3.3235960206910371</v>
      </c>
      <c r="CV2562" s="399">
        <v>4.1766864371727168</v>
      </c>
      <c r="CW2562" s="399">
        <v>3.9984736063844082</v>
      </c>
      <c r="CX2562" s="399">
        <v>3.7516719221865591</v>
      </c>
      <c r="CY2562" s="399">
        <v>3.7748210379517597</v>
      </c>
      <c r="CZ2562" s="399">
        <v>3.7641769726621495</v>
      </c>
      <c r="DA2562" s="399">
        <f>DA2359/-(DC979/12)</f>
        <v>4.3944025527661434</v>
      </c>
      <c r="DB2562" s="398">
        <v>5.0958470206252677</v>
      </c>
      <c r="DC2562" s="398">
        <v>4.7250595971246634</v>
      </c>
      <c r="DD2562" s="398">
        <v>4.0581889805515807</v>
      </c>
      <c r="DE2562" s="398">
        <v>5.1418563772063086</v>
      </c>
      <c r="DF2562" s="398">
        <v>4.8123359068196301</v>
      </c>
      <c r="DG2562" s="398">
        <v>4.48170080362934</v>
      </c>
      <c r="DH2562" s="398">
        <v>4.9337639439866994</v>
      </c>
      <c r="DI2562" s="398">
        <v>4.6765634964519105</v>
      </c>
      <c r="DJ2562" s="398">
        <v>4.5257963952576947</v>
      </c>
      <c r="DK2562" s="398">
        <v>3.8130187093675456</v>
      </c>
      <c r="DL2562" s="398">
        <v>3.6452198616358209</v>
      </c>
      <c r="DM2562" s="398">
        <v>5.1056324443440095</v>
      </c>
      <c r="DN2562" s="400">
        <f>DN2359/-(DW979/12)</f>
        <v>4.6568650022517408</v>
      </c>
      <c r="DO2562" s="398">
        <v>5.1056324443440095</v>
      </c>
      <c r="DP2562" s="398">
        <v>4.430648766343575</v>
      </c>
      <c r="DQ2562" s="398">
        <v>4.1451074280226416</v>
      </c>
      <c r="DR2562" s="398">
        <v>3.7821260468785729</v>
      </c>
      <c r="DS2562" s="398">
        <v>4.942502881243513</v>
      </c>
      <c r="DT2562" s="398">
        <v>4.6318679601611441</v>
      </c>
      <c r="DU2562" s="398">
        <v>4.3137073289426713</v>
      </c>
      <c r="DV2562" s="401">
        <f>DV2359/-(DZ979/12)</f>
        <v>4.4216101316464194</v>
      </c>
      <c r="DW2562" s="402">
        <f>DW2359/-(DZ979/12)</f>
        <v>4.350557691668973</v>
      </c>
      <c r="DX2562" s="403">
        <f>DX2359/-(DZ979/12)</f>
        <v>5.9414832657324359</v>
      </c>
      <c r="DZ2562" s="399">
        <f>DZ2359/-(EC979/12)</f>
        <v>5.0605870829462773</v>
      </c>
      <c r="EC2562" s="399">
        <f>EC2359/-(EF979/12)</f>
        <v>5.6677972507377561</v>
      </c>
      <c r="EF2562" s="405" t="s">
        <v>85</v>
      </c>
      <c r="EI2562" s="405" t="s">
        <v>85</v>
      </c>
      <c r="EL2562" s="405" t="s">
        <v>85</v>
      </c>
      <c r="EO2562" s="405" t="s">
        <v>85</v>
      </c>
    </row>
    <row r="2563" spans="1:146" ht="15.5" x14ac:dyDescent="0.35">
      <c r="A2563" s="126" t="s">
        <v>824</v>
      </c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2"/>
      <c r="Y2563" s="2">
        <f t="shared" ref="Y2563:BA2563" si="2625">Y2558/((-Y979+Y2437)/12)</f>
        <v>4.4024026503941869</v>
      </c>
      <c r="Z2563" s="2">
        <f t="shared" si="2625"/>
        <v>5.4581084223904552</v>
      </c>
      <c r="AA2563" s="2">
        <f t="shared" si="2625"/>
        <v>5.8391823006153638</v>
      </c>
      <c r="AB2563" s="2">
        <f t="shared" si="2625"/>
        <v>6.3364730552704298</v>
      </c>
      <c r="AC2563" s="2">
        <f t="shared" si="2625"/>
        <v>6.2952590217526989</v>
      </c>
      <c r="AD2563" s="2">
        <f t="shared" si="2625"/>
        <v>5.7295525830875533</v>
      </c>
      <c r="AE2563" s="2">
        <f t="shared" si="2625"/>
        <v>5.3666380146816799</v>
      </c>
      <c r="AF2563" s="2">
        <f t="shared" si="2625"/>
        <v>5.4774267135543857</v>
      </c>
      <c r="AG2563" s="2">
        <f t="shared" si="2625"/>
        <v>4.3746681072204838</v>
      </c>
      <c r="AH2563" s="2">
        <f t="shared" si="2625"/>
        <v>4.5261211096928067</v>
      </c>
      <c r="AI2563" s="2">
        <f t="shared" si="2625"/>
        <v>4.2131670268256292</v>
      </c>
      <c r="AJ2563" s="2">
        <f t="shared" si="2625"/>
        <v>4.8159591041370344</v>
      </c>
      <c r="AK2563" s="2">
        <f t="shared" si="2625"/>
        <v>3.7567180105597169</v>
      </c>
      <c r="AL2563" s="2">
        <f t="shared" si="2625"/>
        <v>3.8265701005578929</v>
      </c>
      <c r="AM2563" s="2">
        <f t="shared" si="2625"/>
        <v>3.5522723481784362</v>
      </c>
      <c r="AN2563" s="2">
        <f t="shared" si="2625"/>
        <v>3.6289047532849104</v>
      </c>
      <c r="AO2563" s="2">
        <f t="shared" si="2625"/>
        <v>3.5388594887550786</v>
      </c>
      <c r="AP2563" s="2">
        <f t="shared" si="2625"/>
        <v>2.9817444757019755</v>
      </c>
      <c r="AQ2563" s="2">
        <f t="shared" si="2625"/>
        <v>3.1607679205225589</v>
      </c>
      <c r="AR2563" s="2">
        <f t="shared" si="2625"/>
        <v>3.0012483643478065</v>
      </c>
      <c r="AS2563" s="2">
        <f t="shared" si="2625"/>
        <v>2.1245620725576364</v>
      </c>
      <c r="AT2563" s="2">
        <f t="shared" si="2625"/>
        <v>2.5662800674797683</v>
      </c>
      <c r="AU2563" s="2">
        <f t="shared" si="2625"/>
        <v>2.114244201392391</v>
      </c>
      <c r="AV2563" s="2">
        <f t="shared" si="2625"/>
        <v>2.6434458224047903</v>
      </c>
      <c r="AW2563" s="2">
        <f t="shared" si="2625"/>
        <v>2.6275677588190662</v>
      </c>
      <c r="AX2563" s="2">
        <f t="shared" si="2625"/>
        <v>2.25305349975942</v>
      </c>
      <c r="AY2563" s="2" t="e">
        <f t="shared" si="2625"/>
        <v>#DIV/0!</v>
      </c>
      <c r="AZ2563" s="2">
        <f t="shared" si="2625"/>
        <v>3.102301754969726</v>
      </c>
      <c r="BA2563" s="2">
        <f t="shared" si="2625"/>
        <v>2.374801087273978</v>
      </c>
      <c r="BB2563" s="2">
        <v>2.4151237367441833</v>
      </c>
      <c r="BC2563" s="2">
        <v>1.9302260097103341</v>
      </c>
      <c r="BD2563" s="2">
        <v>2.4020085882590148</v>
      </c>
      <c r="BE2563" s="2">
        <v>2.0445390632060723</v>
      </c>
      <c r="BF2563" s="2">
        <f>BF2558/((-BF979+BF2437)/12)</f>
        <v>2.8070144627188256</v>
      </c>
      <c r="BG2563" s="2">
        <v>2.8211557083686194</v>
      </c>
      <c r="BH2563" s="2">
        <v>2.4318530461781402</v>
      </c>
      <c r="BI2563" s="2">
        <v>2.9808590525827494</v>
      </c>
      <c r="BJ2563" s="2">
        <v>2.5357487022147045</v>
      </c>
      <c r="BK2563" s="2">
        <v>2.9822113874619087</v>
      </c>
      <c r="BL2563" s="2">
        <v>2.4973519088577141</v>
      </c>
      <c r="BM2563" s="2">
        <v>3.0817677428816523</v>
      </c>
      <c r="BN2563" s="2">
        <v>2.6458069286478345</v>
      </c>
      <c r="BO2563" s="2">
        <f>BO2558/((-BO979+BO2437)/12)</f>
        <v>2.9751527331086538</v>
      </c>
      <c r="BP2563" s="2">
        <v>3.5670961412744977</v>
      </c>
      <c r="BQ2563" s="2">
        <v>3.4190570908806865</v>
      </c>
      <c r="BR2563" s="2">
        <v>2.9675084726696879</v>
      </c>
      <c r="BS2563" s="2">
        <v>2.0896989345280548</v>
      </c>
      <c r="BT2563" s="2">
        <v>2.9285554744090887</v>
      </c>
      <c r="BU2563" s="2">
        <v>2.4501865350393577</v>
      </c>
      <c r="BV2563" s="2">
        <v>2.0673670971168385</v>
      </c>
      <c r="BW2563" s="2">
        <v>3.6947592827495552</v>
      </c>
      <c r="BX2563" s="2">
        <v>3.2431368806298373</v>
      </c>
      <c r="BY2563" s="2">
        <v>3.1291576553986924</v>
      </c>
      <c r="BZ2563" s="342">
        <v>3.3079577678709895</v>
      </c>
      <c r="CA2563" s="2">
        <f>CA2558/((-CA979+CA2437)/12)</f>
        <v>3.7487898597697891</v>
      </c>
      <c r="CB2563" s="296">
        <v>3.4193064227803283</v>
      </c>
      <c r="CC2563" s="296">
        <v>3.3206846085632731</v>
      </c>
      <c r="CD2563" s="296">
        <v>2.8816730386423637</v>
      </c>
      <c r="CE2563" s="296">
        <v>3.2674157444184093</v>
      </c>
      <c r="CF2563" s="296">
        <v>3.14831853666968</v>
      </c>
      <c r="CG2563" s="296">
        <v>3.0145297909175981</v>
      </c>
      <c r="CH2563" s="296">
        <v>3.3770109993644275</v>
      </c>
      <c r="CI2563" s="296">
        <v>3.3331415145128229</v>
      </c>
      <c r="CJ2563" s="342">
        <v>3.3218007105847831</v>
      </c>
      <c r="CK2563" s="342">
        <v>3.1960560419627866</v>
      </c>
      <c r="CL2563" s="2">
        <f>CL2558/((-CL979+CL2437)/12)</f>
        <v>3.5204220520534646</v>
      </c>
      <c r="CM2563" s="296">
        <v>3.9120626998734234</v>
      </c>
      <c r="CN2563" s="296">
        <v>3.6169261338820684</v>
      </c>
      <c r="CO2563" s="296">
        <v>3.6560902186384041</v>
      </c>
      <c r="CP2563" s="296">
        <v>3.6950474228971273</v>
      </c>
      <c r="CQ2563" s="296">
        <v>3.3212848691344341</v>
      </c>
      <c r="CR2563" s="296">
        <v>2.9950575987396881</v>
      </c>
      <c r="CS2563" s="296">
        <v>3.5146950588786239</v>
      </c>
      <c r="CT2563" s="296">
        <v>3.2050270354465908</v>
      </c>
      <c r="CU2563" s="296">
        <v>3.0276176961649117</v>
      </c>
      <c r="CV2563" s="296">
        <v>3.549223379646568</v>
      </c>
      <c r="CW2563" s="296">
        <v>3.4825856415703922</v>
      </c>
      <c r="CX2563" s="296">
        <v>3.4331577639602937</v>
      </c>
      <c r="CY2563" s="296">
        <v>3.4456005115851109</v>
      </c>
      <c r="CZ2563" s="296">
        <v>3.4873353593769139</v>
      </c>
      <c r="DA2563" s="2">
        <f t="shared" ref="DA2563" si="2626">DA2558/((-DA979+DA2437)/12)</f>
        <v>4.367948809855787</v>
      </c>
      <c r="DB2563" s="342">
        <v>4.4103899716289927</v>
      </c>
      <c r="DC2563" s="342">
        <v>4.2563590489084708</v>
      </c>
      <c r="DD2563" s="342">
        <v>3.6945098412531547</v>
      </c>
      <c r="DE2563" s="342">
        <v>4.4656222404650876</v>
      </c>
      <c r="DF2563" s="342">
        <v>4.3757064081201618</v>
      </c>
      <c r="DG2563" s="342">
        <v>4.1689652974909732</v>
      </c>
      <c r="DH2563" s="342">
        <v>4.5535355925439616</v>
      </c>
      <c r="DI2563" s="342">
        <v>4.5044010199623497</v>
      </c>
      <c r="DJ2563" s="342">
        <v>4.4611083712238884</v>
      </c>
      <c r="DK2563" s="342">
        <v>3.5937325096603838</v>
      </c>
      <c r="DL2563" s="342">
        <v>3.5673383259892026</v>
      </c>
      <c r="DM2563" s="342">
        <v>5.2877044358995384</v>
      </c>
      <c r="DN2563" s="6">
        <f t="shared" ref="DN2563" si="2627">DN2558/((-DN979+DN2437)/12)</f>
        <v>4.2193506575118418</v>
      </c>
      <c r="DO2563" s="342">
        <v>5.2877044358995384</v>
      </c>
      <c r="DP2563" s="342">
        <v>3.883119183884431</v>
      </c>
      <c r="DQ2563" s="342">
        <v>3.7127108658177912</v>
      </c>
      <c r="DR2563" s="342">
        <v>3.6058891045909909</v>
      </c>
      <c r="DS2563" s="342">
        <v>4.2871303744577736</v>
      </c>
      <c r="DT2563" s="342">
        <v>4.0923281748986202</v>
      </c>
      <c r="DU2563" s="342">
        <v>3.806980532851699</v>
      </c>
      <c r="DV2563" s="349">
        <f>DV2558/((-DV979+DV2437)/12)</f>
        <v>3.9087749680930601</v>
      </c>
      <c r="DW2563" s="350">
        <f>DW2558/((-DW979+DW2437)/12)</f>
        <v>3.8811521438612897</v>
      </c>
      <c r="DX2563" s="351">
        <f>DX2558/((-DX979+DX2437)/12)</f>
        <v>5.7074965276232446</v>
      </c>
      <c r="DZ2563" s="296">
        <f>DZ2558/((-DZ979+DZ2437)/12)</f>
        <v>4.6288358334518884</v>
      </c>
      <c r="EC2563" s="296">
        <f>EC2558/((-EC979+EC2437)/12)</f>
        <v>5.2756151776316695</v>
      </c>
      <c r="EF2563" s="296">
        <f>EF2558/((-EF979+EF2437)/12)</f>
        <v>5.3775390195539057</v>
      </c>
      <c r="EI2563" s="296">
        <f>EI2558/((-EI979+EI2437)/12)</f>
        <v>6.0376796617617563</v>
      </c>
      <c r="EL2563" s="296">
        <f>EL2558/((-EL979+EL2437)/12)</f>
        <v>6.845973944085066</v>
      </c>
      <c r="EO2563" s="296">
        <f>EO2558/((-EO979+EO2437)/12)</f>
        <v>7.9376512849217544</v>
      </c>
    </row>
    <row r="2564" spans="1:146" ht="15.5" x14ac:dyDescent="0.35">
      <c r="A2564" s="199" t="s">
        <v>593</v>
      </c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2"/>
      <c r="Y2564" s="2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2"/>
      <c r="AK2564" s="2"/>
      <c r="AL2564" s="2"/>
      <c r="AM2564" s="2"/>
      <c r="AN2564" s="2"/>
      <c r="AO2564" s="2"/>
      <c r="AP2564" s="2"/>
      <c r="AQ2564" s="2"/>
      <c r="AR2564" s="2"/>
      <c r="AS2564" s="8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63">
        <v>3512.8289628819348</v>
      </c>
      <c r="CA2564" s="2"/>
      <c r="CB2564" s="2"/>
      <c r="CC2564" s="2"/>
      <c r="CD2564" s="2"/>
      <c r="CE2564" s="2"/>
      <c r="CF2564" s="2"/>
      <c r="CG2564" s="2"/>
      <c r="CH2564" s="2"/>
      <c r="CI2564" s="2"/>
      <c r="CJ2564" s="297">
        <v>3.808389317565263</v>
      </c>
      <c r="CK2564" s="297">
        <v>3.6398171533560348</v>
      </c>
      <c r="CL2564" s="2">
        <v>3.6398171533560348</v>
      </c>
      <c r="CM2564" s="1">
        <v>4.3317346862820365</v>
      </c>
      <c r="CN2564" s="1">
        <v>4.3317346862820365</v>
      </c>
      <c r="CO2564" s="1">
        <v>4.3317346862820365</v>
      </c>
      <c r="CP2564" s="1">
        <v>4.3317346862820365</v>
      </c>
      <c r="CQ2564" s="1">
        <v>4.3317346862820365</v>
      </c>
      <c r="CR2564" s="1">
        <v>4.3317346862820365</v>
      </c>
      <c r="CS2564" s="1">
        <v>4.3317346862820365</v>
      </c>
      <c r="CT2564" s="1">
        <v>4.3317346862820365</v>
      </c>
      <c r="CU2564" s="1">
        <v>4.3317346862820365</v>
      </c>
      <c r="CV2564" s="1">
        <v>4.3317346862820365</v>
      </c>
      <c r="CW2564" s="1">
        <v>4.3317346862820365</v>
      </c>
      <c r="CX2564" s="2">
        <v>4.3317346862820365</v>
      </c>
      <c r="CY2564" s="2">
        <v>4.3317346862820365</v>
      </c>
      <c r="CZ2564" s="2">
        <v>4.3317346862820365</v>
      </c>
      <c r="DA2564" s="2">
        <v>4.3317346862820365</v>
      </c>
      <c r="DB2564" s="63">
        <v>4.3317346862820365</v>
      </c>
      <c r="DC2564" s="63">
        <v>4.607318808057701</v>
      </c>
      <c r="DD2564" s="63">
        <v>4.3317346862820365</v>
      </c>
      <c r="DE2564" s="63">
        <v>4.3317346862820365</v>
      </c>
      <c r="DF2564" s="63">
        <v>4.607318808057701</v>
      </c>
      <c r="DG2564" s="63">
        <v>4.3317346862820365</v>
      </c>
      <c r="DH2564" s="63">
        <v>4.3317346862820365</v>
      </c>
      <c r="DI2564" s="63">
        <v>4.607318808057701</v>
      </c>
      <c r="DJ2564" s="63">
        <v>4.3317346862820365</v>
      </c>
      <c r="DK2564" s="63">
        <v>4.3317346862820365</v>
      </c>
      <c r="DL2564" s="63">
        <v>4.607318808057701</v>
      </c>
      <c r="DM2564" s="63">
        <v>4.3317346862820365</v>
      </c>
      <c r="DN2564" s="6">
        <v>4.607318808057701</v>
      </c>
      <c r="DO2564" s="63">
        <v>4.3317346862820365</v>
      </c>
      <c r="DP2564" s="63">
        <v>4.9884106583582142</v>
      </c>
      <c r="DQ2564" s="63">
        <v>4.9884106583582142</v>
      </c>
      <c r="DR2564" s="63">
        <v>4.9884106583582142</v>
      </c>
      <c r="DS2564" s="63">
        <v>4.9884106583582142</v>
      </c>
      <c r="DT2564" s="63">
        <v>4.9884106583582142</v>
      </c>
      <c r="DU2564" s="63">
        <v>4.9884106583582142</v>
      </c>
      <c r="DV2564" s="64">
        <v>4.9884106583582142</v>
      </c>
      <c r="DW2564" s="65">
        <v>4.9884106583582142</v>
      </c>
      <c r="DX2564" s="66">
        <v>4.9884106583582142</v>
      </c>
      <c r="DZ2564" s="63">
        <v>4.9884106583582142</v>
      </c>
      <c r="EC2564" s="63">
        <v>4.9884106583582142</v>
      </c>
      <c r="EF2564" s="63">
        <v>4.9884106583582142</v>
      </c>
      <c r="EI2564" s="63">
        <v>4.9884106583582142</v>
      </c>
      <c r="EL2564" s="63">
        <v>4.9884106583582142</v>
      </c>
      <c r="EO2564" s="63">
        <v>4.9884106583582142</v>
      </c>
    </row>
    <row r="2565" spans="1:146" ht="15.5" x14ac:dyDescent="0.35">
      <c r="A2565" s="56" t="s">
        <v>825</v>
      </c>
      <c r="B2565" s="63">
        <f>+B2629</f>
        <v>7385.7428727234519</v>
      </c>
      <c r="C2565" s="63">
        <f t="shared" ref="C2565:Z2565" si="2628">+C2629</f>
        <v>7388.2114773416124</v>
      </c>
      <c r="D2565" s="63">
        <f t="shared" si="2628"/>
        <v>7450.5838001803968</v>
      </c>
      <c r="E2565" s="63">
        <f t="shared" si="2628"/>
        <v>7466.5864876549686</v>
      </c>
      <c r="F2565" s="63">
        <f t="shared" si="2628"/>
        <v>7501.8251693074817</v>
      </c>
      <c r="G2565" s="63">
        <f t="shared" si="2628"/>
        <v>7350.7207857937919</v>
      </c>
      <c r="H2565" s="63">
        <f t="shared" si="2628"/>
        <v>7403.3729760538545</v>
      </c>
      <c r="I2565" s="63">
        <f t="shared" si="2628"/>
        <v>9740.1994890356564</v>
      </c>
      <c r="J2565" s="63">
        <f t="shared" si="2628"/>
        <v>10853.915164808273</v>
      </c>
      <c r="K2565" s="63">
        <f t="shared" si="2628"/>
        <v>12057.196054368811</v>
      </c>
      <c r="L2565" s="63">
        <f t="shared" si="2628"/>
        <v>13041.48446200055</v>
      </c>
      <c r="M2565" s="63">
        <f t="shared" si="2628"/>
        <v>12950.624837780859</v>
      </c>
      <c r="N2565" s="63">
        <f t="shared" si="2628"/>
        <v>14009.107470548686</v>
      </c>
      <c r="O2565" s="63">
        <f t="shared" si="2628"/>
        <v>16672.555154666432</v>
      </c>
      <c r="P2565" s="63">
        <f t="shared" si="2628"/>
        <v>18337.841662585692</v>
      </c>
      <c r="Q2565" s="63">
        <f t="shared" si="2628"/>
        <v>19382.764493873561</v>
      </c>
      <c r="R2565" s="63">
        <f t="shared" si="2628"/>
        <v>20155.062305301348</v>
      </c>
      <c r="S2565" s="63">
        <f t="shared" si="2628"/>
        <v>22684.497558214847</v>
      </c>
      <c r="T2565" s="63">
        <f t="shared" si="2628"/>
        <v>26636.236934778863</v>
      </c>
      <c r="U2565" s="63">
        <f t="shared" si="2628"/>
        <v>29686.038348993512</v>
      </c>
      <c r="V2565" s="63">
        <f t="shared" si="2628"/>
        <v>31802.208327817327</v>
      </c>
      <c r="W2565" s="63">
        <f t="shared" si="2628"/>
        <v>37645.847630689117</v>
      </c>
      <c r="X2565" s="2">
        <f t="shared" si="2628"/>
        <v>34576.356480715003</v>
      </c>
      <c r="Y2565" s="2">
        <f t="shared" si="2628"/>
        <v>41392.248034701282</v>
      </c>
      <c r="Z2565" s="63">
        <f t="shared" si="2628"/>
        <v>46755.328038036714</v>
      </c>
      <c r="AA2565" s="128">
        <f>+AA2629</f>
        <v>51805.349799421019</v>
      </c>
      <c r="AB2565" s="128">
        <v>47362.506527898826</v>
      </c>
      <c r="AC2565" s="128">
        <v>50150.225065527098</v>
      </c>
      <c r="AD2565" s="128">
        <v>50872.224117617297</v>
      </c>
      <c r="AE2565" s="128">
        <f>+AE2629</f>
        <v>51908.08455646722</v>
      </c>
      <c r="AF2565" s="128">
        <v>49994.568843519468</v>
      </c>
      <c r="AG2565" s="128">
        <v>50074.157016258221</v>
      </c>
      <c r="AH2565" s="128">
        <v>50586.334748333044</v>
      </c>
      <c r="AI2565" s="128">
        <v>48983.509250998599</v>
      </c>
      <c r="AJ2565" s="128">
        <f>+AJ2629</f>
        <v>53213.045312401984</v>
      </c>
      <c r="AK2565" s="128">
        <v>43624.12280826857</v>
      </c>
      <c r="AL2565" s="128">
        <v>45802.685211083415</v>
      </c>
      <c r="AM2565" s="128">
        <v>44701.311535407571</v>
      </c>
      <c r="AN2565" s="128">
        <v>44572.488006367465</v>
      </c>
      <c r="AO2565" s="128">
        <f>+AO2629</f>
        <v>48150.548806703191</v>
      </c>
      <c r="AP2565" s="128">
        <v>42883.597578363297</v>
      </c>
      <c r="AQ2565" s="128">
        <v>41535.084956519342</v>
      </c>
      <c r="AR2565" s="128">
        <v>42844.45341332235</v>
      </c>
      <c r="AS2565" s="128">
        <f>+AS2629</f>
        <v>46417.565462058665</v>
      </c>
      <c r="AT2565" s="128">
        <v>49408.225174516861</v>
      </c>
      <c r="AU2565" s="128">
        <v>47923.163870305158</v>
      </c>
      <c r="AV2565" s="128">
        <v>47800.47491733935</v>
      </c>
      <c r="AW2565" s="128">
        <v>47608.85338285302</v>
      </c>
      <c r="AX2565" s="128">
        <f>+AX2629</f>
        <v>48857.030413557615</v>
      </c>
      <c r="AY2565" s="128"/>
      <c r="AZ2565" s="128">
        <v>51332.51810463352</v>
      </c>
      <c r="BA2565" s="128">
        <v>49907.540269416095</v>
      </c>
      <c r="BB2565" s="128">
        <v>51159.971465596936</v>
      </c>
      <c r="BC2565" s="128">
        <v>49570.748211051345</v>
      </c>
      <c r="BD2565" s="128">
        <v>52444.123860147985</v>
      </c>
      <c r="BE2565" s="128">
        <v>51012.356388683664</v>
      </c>
      <c r="BF2565" s="128">
        <f>+BF2629</f>
        <v>52670.372798587166</v>
      </c>
      <c r="BG2565" s="128">
        <v>53731.770459998719</v>
      </c>
      <c r="BH2565" s="128">
        <v>51129.494971757878</v>
      </c>
      <c r="BI2565" s="128">
        <v>55566.980094380539</v>
      </c>
      <c r="BJ2565" s="128">
        <v>52586.679517157972</v>
      </c>
      <c r="BK2565" s="128">
        <v>55496.2906880546</v>
      </c>
      <c r="BL2565" s="128">
        <v>52780.531075778134</v>
      </c>
      <c r="BM2565" s="128">
        <v>54960.485680159531</v>
      </c>
      <c r="BN2565" s="128">
        <v>52256.163655315526</v>
      </c>
      <c r="BO2565" s="128">
        <f>+BO2629</f>
        <v>54436.435151745027</v>
      </c>
      <c r="BP2565" s="128">
        <v>56548.085399269941</v>
      </c>
      <c r="BQ2565" s="128">
        <v>52736.985495367146</v>
      </c>
      <c r="BR2565" s="128">
        <v>47032.791199245636</v>
      </c>
      <c r="BS2565" s="128">
        <v>43497.881020856366</v>
      </c>
      <c r="BT2565" s="128">
        <v>49169.709499104465</v>
      </c>
      <c r="BU2565" s="128">
        <v>46449.12986975794</v>
      </c>
      <c r="BV2565" s="128">
        <v>42183.191628974855</v>
      </c>
      <c r="BW2565" s="128">
        <v>50532.060014366834</v>
      </c>
      <c r="BX2565" s="128">
        <v>48941.359297408184</v>
      </c>
      <c r="BY2565" s="128">
        <v>46453.565098488587</v>
      </c>
      <c r="BZ2565" s="128">
        <v>50694.678511497499</v>
      </c>
      <c r="CA2565" s="128">
        <f>+CA2629</f>
        <v>51071.61551200183</v>
      </c>
      <c r="CB2565" s="128">
        <v>55906.646659849888</v>
      </c>
      <c r="CC2565" s="128">
        <v>55372.410859659743</v>
      </c>
      <c r="CD2565" s="128">
        <v>52491.191266651542</v>
      </c>
      <c r="CE2565" s="128">
        <v>55695.218168256775</v>
      </c>
      <c r="CF2565" s="128">
        <v>55130.087956731215</v>
      </c>
      <c r="CG2565" s="128">
        <v>52283.369062858175</v>
      </c>
      <c r="CH2565" s="128">
        <v>57582.910375986314</v>
      </c>
      <c r="CI2565" s="128">
        <v>56183.546703568558</v>
      </c>
      <c r="CJ2565" s="128">
        <v>58070.976373627811</v>
      </c>
      <c r="CK2565" s="128">
        <v>56923.60060034757</v>
      </c>
      <c r="CL2565" s="128">
        <f>+CL2629</f>
        <v>56642.327240234692</v>
      </c>
      <c r="CM2565" s="128">
        <v>59698.097742878861</v>
      </c>
      <c r="CN2565" s="128">
        <v>62672.876715805854</v>
      </c>
      <c r="CO2565" s="128">
        <v>62998.375432748282</v>
      </c>
      <c r="CP2565" s="128">
        <v>67615.062944565871</v>
      </c>
      <c r="CQ2565" s="128">
        <v>63236.45628660253</v>
      </c>
      <c r="CR2565" s="128">
        <v>59910.4152778145</v>
      </c>
      <c r="CS2565" s="128">
        <v>70354.736998579916</v>
      </c>
      <c r="CT2565" s="128">
        <v>67731.178808126497</v>
      </c>
      <c r="CU2565" s="128">
        <v>62063.625966103864</v>
      </c>
      <c r="CV2565" s="128">
        <v>70655.658812877329</v>
      </c>
      <c r="CW2565" s="128">
        <v>68684.654558285765</v>
      </c>
      <c r="CX2565" s="128">
        <v>70089.610841369678</v>
      </c>
      <c r="CY2565" s="128">
        <v>69410.703086444919</v>
      </c>
      <c r="CZ2565" s="128">
        <v>67404.087975316463</v>
      </c>
      <c r="DA2565" s="128">
        <f t="shared" ref="DA2565" si="2629">+DA2629</f>
        <v>65591.896282817135</v>
      </c>
      <c r="DB2565" s="63">
        <v>72172.848879580648</v>
      </c>
      <c r="DC2565" s="63">
        <v>69834.61623442483</v>
      </c>
      <c r="DD2565" s="63">
        <v>67583.379324956433</v>
      </c>
      <c r="DE2565" s="63">
        <v>70154.74693511943</v>
      </c>
      <c r="DF2565" s="63">
        <v>67834.173021120587</v>
      </c>
      <c r="DG2565" s="63">
        <v>65119.91297469558</v>
      </c>
      <c r="DH2565" s="63">
        <v>66607.390609479742</v>
      </c>
      <c r="DI2565" s="63">
        <v>64444.962557528706</v>
      </c>
      <c r="DJ2565" s="63">
        <v>62085.869187511998</v>
      </c>
      <c r="DK2565" s="63">
        <v>66557.601860990981</v>
      </c>
      <c r="DL2565" s="63">
        <v>64729.947129739536</v>
      </c>
      <c r="DM2565" s="63">
        <v>62309.724568851845</v>
      </c>
      <c r="DN2565" s="130">
        <f t="shared" ref="DN2565" si="2630">+DN2629</f>
        <v>66045.600140795024</v>
      </c>
      <c r="DO2565" s="128">
        <v>62309.724568851845</v>
      </c>
      <c r="DP2565" s="128">
        <v>70521.296406298046</v>
      </c>
      <c r="DQ2565" s="128">
        <v>69069.524119799651</v>
      </c>
      <c r="DR2565" s="128">
        <v>66608.782433019529</v>
      </c>
      <c r="DS2565" s="128">
        <v>69637.622499543257</v>
      </c>
      <c r="DT2565" s="128">
        <v>68281.893905777542</v>
      </c>
      <c r="DU2565" s="128">
        <v>70775.656553530178</v>
      </c>
      <c r="DV2565" s="131">
        <f>+DV2629</f>
        <v>71557.885734624404</v>
      </c>
      <c r="DW2565" s="132">
        <f>+DW2629</f>
        <v>70448.512817523093</v>
      </c>
      <c r="DX2565" s="128">
        <f>+DX2629</f>
        <v>68287.745161329367</v>
      </c>
      <c r="DY2565" s="128"/>
      <c r="DZ2565" s="128">
        <f>+DZ2629</f>
        <v>73200.805834953659</v>
      </c>
      <c r="EA2565" s="128"/>
      <c r="EB2565" s="128"/>
      <c r="EC2565" s="128">
        <f>+EC2629</f>
        <v>76110.349160656624</v>
      </c>
      <c r="ED2565" s="128"/>
      <c r="EE2565" s="128"/>
      <c r="EF2565" s="128">
        <f>+EF2629</f>
        <v>79137.299758653884</v>
      </c>
      <c r="EI2565" s="128">
        <f>+EI2629</f>
        <v>83588.795803601926</v>
      </c>
      <c r="EL2565" s="128">
        <f>+EL2629</f>
        <v>88386.701419947756</v>
      </c>
      <c r="EO2565" s="128">
        <f>+EO2629</f>
        <v>93783.691365045888</v>
      </c>
      <c r="EP2565" s="186">
        <f>AVERAGE(DN2565/DA2565,DA2565/CL2565,CL2565/CA2565)</f>
        <v>1.0913316605242387</v>
      </c>
    </row>
    <row r="2566" spans="1:146" ht="15.5" x14ac:dyDescent="0.35">
      <c r="A2566" s="56" t="s">
        <v>826</v>
      </c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2"/>
      <c r="Y2566" s="2"/>
      <c r="Z2566" s="63">
        <f>Z2567+Z2568+Z2569</f>
        <v>51.56</v>
      </c>
      <c r="AA2566" s="63">
        <f>AA2567+AE2568+AA2569</f>
        <v>114.761</v>
      </c>
      <c r="AB2566" s="63">
        <f t="shared" ref="AB2566:AE2566" si="2631">AB2567+AF2568+AB2569</f>
        <v>96.066999999999993</v>
      </c>
      <c r="AC2566" s="63">
        <f t="shared" si="2631"/>
        <v>0</v>
      </c>
      <c r="AD2566" s="63">
        <f t="shared" si="2631"/>
        <v>0</v>
      </c>
      <c r="AE2566" s="63">
        <f t="shared" si="2631"/>
        <v>170.5</v>
      </c>
      <c r="AF2566" s="63">
        <f t="shared" ref="AF2566:CQ2566" si="2632">AF2567+AF2568+AF2569</f>
        <v>270.96699999999998</v>
      </c>
      <c r="AG2566" s="128">
        <f t="shared" si="2632"/>
        <v>0</v>
      </c>
      <c r="AH2566" s="128">
        <f t="shared" si="2632"/>
        <v>0</v>
      </c>
      <c r="AI2566" s="128">
        <f t="shared" si="2632"/>
        <v>0</v>
      </c>
      <c r="AJ2566" s="128">
        <f t="shared" si="2632"/>
        <v>270.96699999999998</v>
      </c>
      <c r="AK2566" s="128">
        <f t="shared" si="2632"/>
        <v>0</v>
      </c>
      <c r="AL2566" s="128">
        <f t="shared" si="2632"/>
        <v>0</v>
      </c>
      <c r="AM2566" s="128">
        <f t="shared" si="2632"/>
        <v>0</v>
      </c>
      <c r="AN2566" s="128">
        <f t="shared" si="2632"/>
        <v>0</v>
      </c>
      <c r="AO2566" s="128">
        <f t="shared" si="2632"/>
        <v>493.91600000000005</v>
      </c>
      <c r="AP2566" s="128">
        <f t="shared" si="2632"/>
        <v>0</v>
      </c>
      <c r="AQ2566" s="128">
        <f t="shared" si="2632"/>
        <v>0</v>
      </c>
      <c r="AR2566" s="128">
        <f t="shared" si="2632"/>
        <v>0</v>
      </c>
      <c r="AS2566" s="128">
        <f t="shared" si="2632"/>
        <v>916.12300000000005</v>
      </c>
      <c r="AT2566" s="128">
        <f t="shared" si="2632"/>
        <v>0</v>
      </c>
      <c r="AU2566" s="128">
        <f t="shared" si="2632"/>
        <v>0</v>
      </c>
      <c r="AV2566" s="128">
        <f t="shared" si="2632"/>
        <v>0</v>
      </c>
      <c r="AW2566" s="128">
        <f t="shared" si="2632"/>
        <v>0</v>
      </c>
      <c r="AX2566" s="128">
        <f t="shared" si="2632"/>
        <v>907.56700000000001</v>
      </c>
      <c r="AY2566" s="128">
        <f t="shared" si="2632"/>
        <v>0</v>
      </c>
      <c r="AZ2566" s="128">
        <f t="shared" si="2632"/>
        <v>0</v>
      </c>
      <c r="BA2566" s="128">
        <f t="shared" si="2632"/>
        <v>0</v>
      </c>
      <c r="BB2566" s="128">
        <f t="shared" si="2632"/>
        <v>0</v>
      </c>
      <c r="BC2566" s="128">
        <f t="shared" si="2632"/>
        <v>0</v>
      </c>
      <c r="BD2566" s="128">
        <f t="shared" si="2632"/>
        <v>0</v>
      </c>
      <c r="BE2566" s="128">
        <f t="shared" si="2632"/>
        <v>0</v>
      </c>
      <c r="BF2566" s="128">
        <f t="shared" si="2632"/>
        <v>1131.3779999999999</v>
      </c>
      <c r="BG2566" s="128">
        <f t="shared" si="2632"/>
        <v>0</v>
      </c>
      <c r="BH2566" s="128">
        <f t="shared" si="2632"/>
        <v>0</v>
      </c>
      <c r="BI2566" s="128">
        <f t="shared" si="2632"/>
        <v>0</v>
      </c>
      <c r="BJ2566" s="128">
        <f t="shared" si="2632"/>
        <v>0</v>
      </c>
      <c r="BK2566" s="128">
        <f t="shared" si="2632"/>
        <v>0</v>
      </c>
      <c r="BL2566" s="128">
        <f t="shared" si="2632"/>
        <v>0</v>
      </c>
      <c r="BM2566" s="128">
        <f t="shared" si="2632"/>
        <v>0</v>
      </c>
      <c r="BN2566" s="128">
        <f t="shared" si="2632"/>
        <v>0</v>
      </c>
      <c r="BO2566" s="128">
        <f t="shared" si="2632"/>
        <v>2085.221</v>
      </c>
      <c r="BP2566" s="128">
        <f t="shared" si="2632"/>
        <v>0</v>
      </c>
      <c r="BQ2566" s="128">
        <f t="shared" si="2632"/>
        <v>0</v>
      </c>
      <c r="BR2566" s="128">
        <f t="shared" si="2632"/>
        <v>0</v>
      </c>
      <c r="BS2566" s="128">
        <f t="shared" si="2632"/>
        <v>0</v>
      </c>
      <c r="BT2566" s="128">
        <f t="shared" si="2632"/>
        <v>0</v>
      </c>
      <c r="BU2566" s="128">
        <f t="shared" si="2632"/>
        <v>0</v>
      </c>
      <c r="BV2566" s="128">
        <f t="shared" si="2632"/>
        <v>0</v>
      </c>
      <c r="BW2566" s="128">
        <f t="shared" si="2632"/>
        <v>0</v>
      </c>
      <c r="BX2566" s="128">
        <f t="shared" si="2632"/>
        <v>0</v>
      </c>
      <c r="BY2566" s="128">
        <f t="shared" si="2632"/>
        <v>0</v>
      </c>
      <c r="BZ2566" s="128">
        <f t="shared" si="2632"/>
        <v>0</v>
      </c>
      <c r="CA2566" s="128">
        <f t="shared" si="2632"/>
        <v>3225.2449999999999</v>
      </c>
      <c r="CB2566" s="128">
        <f t="shared" si="2632"/>
        <v>0</v>
      </c>
      <c r="CC2566" s="128">
        <f t="shared" si="2632"/>
        <v>0</v>
      </c>
      <c r="CD2566" s="128">
        <f t="shared" si="2632"/>
        <v>0</v>
      </c>
      <c r="CE2566" s="128">
        <f t="shared" si="2632"/>
        <v>0</v>
      </c>
      <c r="CF2566" s="128">
        <f t="shared" si="2632"/>
        <v>0</v>
      </c>
      <c r="CG2566" s="128">
        <f t="shared" si="2632"/>
        <v>0</v>
      </c>
      <c r="CH2566" s="128">
        <f t="shared" si="2632"/>
        <v>0</v>
      </c>
      <c r="CI2566" s="128">
        <f t="shared" si="2632"/>
        <v>0</v>
      </c>
      <c r="CJ2566" s="128">
        <f t="shared" si="2632"/>
        <v>0</v>
      </c>
      <c r="CK2566" s="128">
        <f t="shared" si="2632"/>
        <v>0</v>
      </c>
      <c r="CL2566" s="128">
        <f t="shared" si="2632"/>
        <v>4650.0529999999999</v>
      </c>
      <c r="CM2566" s="128">
        <f t="shared" si="2632"/>
        <v>0</v>
      </c>
      <c r="CN2566" s="128">
        <f t="shared" si="2632"/>
        <v>0</v>
      </c>
      <c r="CO2566" s="128">
        <f t="shared" si="2632"/>
        <v>0</v>
      </c>
      <c r="CP2566" s="128">
        <f t="shared" si="2632"/>
        <v>0</v>
      </c>
      <c r="CQ2566" s="128">
        <f t="shared" si="2632"/>
        <v>0</v>
      </c>
      <c r="CR2566" s="128">
        <f t="shared" ref="CR2566:EE2566" si="2633">CR2567+CR2568+CR2569</f>
        <v>0</v>
      </c>
      <c r="CS2566" s="128">
        <f t="shared" si="2633"/>
        <v>0</v>
      </c>
      <c r="CT2566" s="128">
        <f t="shared" si="2633"/>
        <v>0</v>
      </c>
      <c r="CU2566" s="128">
        <f t="shared" si="2633"/>
        <v>0</v>
      </c>
      <c r="CV2566" s="128">
        <f t="shared" si="2633"/>
        <v>0</v>
      </c>
      <c r="CW2566" s="128">
        <f t="shared" si="2633"/>
        <v>0</v>
      </c>
      <c r="CX2566" s="128">
        <f t="shared" si="2633"/>
        <v>0</v>
      </c>
      <c r="CY2566" s="128">
        <f t="shared" si="2633"/>
        <v>0</v>
      </c>
      <c r="CZ2566" s="128">
        <f t="shared" si="2633"/>
        <v>0</v>
      </c>
      <c r="DA2566" s="128">
        <f t="shared" si="2633"/>
        <v>5302.4089999999997</v>
      </c>
      <c r="DB2566" s="63">
        <f t="shared" si="2633"/>
        <v>0</v>
      </c>
      <c r="DC2566" s="63">
        <f t="shared" si="2633"/>
        <v>0</v>
      </c>
      <c r="DD2566" s="63">
        <f t="shared" si="2633"/>
        <v>0</v>
      </c>
      <c r="DE2566" s="63">
        <f t="shared" si="2633"/>
        <v>0</v>
      </c>
      <c r="DF2566" s="63">
        <f t="shared" si="2633"/>
        <v>0</v>
      </c>
      <c r="DG2566" s="63">
        <f t="shared" si="2633"/>
        <v>0</v>
      </c>
      <c r="DH2566" s="63">
        <f t="shared" si="2633"/>
        <v>0</v>
      </c>
      <c r="DI2566" s="63">
        <f t="shared" si="2633"/>
        <v>0</v>
      </c>
      <c r="DJ2566" s="63">
        <f t="shared" si="2633"/>
        <v>0</v>
      </c>
      <c r="DK2566" s="63">
        <f t="shared" si="2633"/>
        <v>0</v>
      </c>
      <c r="DL2566" s="63">
        <f t="shared" si="2633"/>
        <v>0</v>
      </c>
      <c r="DM2566" s="63">
        <f t="shared" si="2633"/>
        <v>0</v>
      </c>
      <c r="DN2566" s="130">
        <f t="shared" si="2633"/>
        <v>6413.1360000000004</v>
      </c>
      <c r="DO2566" s="128">
        <f t="shared" si="2633"/>
        <v>0</v>
      </c>
      <c r="DP2566" s="128">
        <f t="shared" si="2633"/>
        <v>0</v>
      </c>
      <c r="DQ2566" s="128">
        <f t="shared" si="2633"/>
        <v>0</v>
      </c>
      <c r="DR2566" s="128">
        <f t="shared" si="2633"/>
        <v>0</v>
      </c>
      <c r="DS2566" s="128">
        <f t="shared" si="2633"/>
        <v>0</v>
      </c>
      <c r="DT2566" s="128">
        <f t="shared" si="2633"/>
        <v>0</v>
      </c>
      <c r="DU2566" s="128">
        <v>6931.36</v>
      </c>
      <c r="DV2566" s="131">
        <f>DN2566*(GEOMEAN(DV$2565/DN$2565,DN$2565/DA$2565,DA$2565/CL$2565)+17.2%)</f>
        <v>8035.8686833800612</v>
      </c>
      <c r="DW2566" s="132">
        <f>DN2566*(GEOMEAN(DW$2565/DN$2565,DN$2565/DA$2565,DA$2565/CL$2565)+17.2%-10%)</f>
        <v>7358.5415260921827</v>
      </c>
      <c r="DX2566" s="128">
        <f t="shared" si="2633"/>
        <v>0</v>
      </c>
      <c r="DY2566" s="128">
        <f t="shared" si="2633"/>
        <v>0</v>
      </c>
      <c r="DZ2566" s="128">
        <f>DW2566*(GEOMEAN(DZ$2565/DW$2565,DW$2565/DN$2565,DN$2565/DA$2565)+17.2%-10%)</f>
        <v>8162.5520827226883</v>
      </c>
      <c r="EA2566" s="128">
        <f t="shared" si="2633"/>
        <v>0</v>
      </c>
      <c r="EB2566" s="128" t="e">
        <f t="shared" si="2633"/>
        <v>#DIV/0!</v>
      </c>
      <c r="EC2566" s="128">
        <f>DZ2566*(GEOMEAN(EC$2565/DZ$2565,DZ$2565/DW$2565,DW$2565/DN$2565)+17.2%-10%)</f>
        <v>9145.446748872444</v>
      </c>
      <c r="ED2566" s="128">
        <f t="shared" si="2633"/>
        <v>0</v>
      </c>
      <c r="EE2566" s="128" t="e">
        <f t="shared" si="2633"/>
        <v>#DIV/0!</v>
      </c>
      <c r="EF2566" s="128">
        <f>EC2566*(GEOMEAN(EF$2565/EC$2565,EC$2565/DZ$2565,DZ$2565/DW$2565)+17.2%-10%)</f>
        <v>10165.426139949737</v>
      </c>
      <c r="EG2566" s="128" t="e">
        <f t="shared" ref="EG2566:EH2568" si="2634">ED2566*(GEOMEAN(EG$2565/ED$2565,ED$2565/EA$2565,EA$2565/DR$2565)+17.2%-10%)</f>
        <v>#DIV/0!</v>
      </c>
      <c r="EH2566" s="128" t="e">
        <f t="shared" si="2634"/>
        <v>#DIV/0!</v>
      </c>
      <c r="EI2566" s="128">
        <f>EF2566*(GEOMEAN(EI$2565/EF$2565,EF$2565/EC$2565,EC$2565/DZ$2565)+17.2%-10%)</f>
        <v>11357.091383149444</v>
      </c>
      <c r="EJ2566" s="128" t="e">
        <f t="shared" ref="EJ2566:EO2568" si="2635">EG2566*(GEOMEAN(EJ$2565/EG$2565,EG$2565/ED$2565,ED$2565/EA$2565)+17.2%-10%)</f>
        <v>#DIV/0!</v>
      </c>
      <c r="EK2566" s="128" t="e">
        <f t="shared" si="2635"/>
        <v>#DIV/0!</v>
      </c>
      <c r="EL2566" s="128">
        <f>EI2566*(GEOMEAN(EL$2565/EI$2565,EI$2565/EF$2565,EF$2565/EC$2565)+17.2%-10%)</f>
        <v>12755.251069715929</v>
      </c>
      <c r="EM2566" s="128" t="e">
        <f t="shared" si="2635"/>
        <v>#DIV/0!</v>
      </c>
      <c r="EN2566" s="128" t="e">
        <f t="shared" si="2635"/>
        <v>#DIV/0!</v>
      </c>
      <c r="EO2566" s="128">
        <f>EL2566*(GEOMEAN(EO$2565/EL$2565,EL$2565/EI$2565,EI$2565/EF$2565)+17.2%-10%)</f>
        <v>14416.428409297527</v>
      </c>
      <c r="EP2566" s="186">
        <f>AVERAGE(DN2566/DA2566,DA2566/CL2566,CL2566/CA2566)</f>
        <v>1.2638444342836714</v>
      </c>
    </row>
    <row r="2567" spans="1:146" ht="15.5" x14ac:dyDescent="0.35">
      <c r="A2567" s="56" t="s">
        <v>827</v>
      </c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2"/>
      <c r="Y2567" s="2"/>
      <c r="Z2567" s="63">
        <v>51.56</v>
      </c>
      <c r="AA2567" s="63">
        <v>65.75</v>
      </c>
      <c r="AB2567" s="63"/>
      <c r="AC2567" s="63"/>
      <c r="AD2567" s="63"/>
      <c r="AE2567" s="63">
        <v>170.5</v>
      </c>
      <c r="AF2567" s="128">
        <v>174.9</v>
      </c>
      <c r="AG2567" s="128"/>
      <c r="AH2567" s="128"/>
      <c r="AI2567" s="128"/>
      <c r="AJ2567" s="128">
        <v>174.9</v>
      </c>
      <c r="AK2567" s="128"/>
      <c r="AL2567" s="128"/>
      <c r="AM2567" s="128"/>
      <c r="AN2567" s="128"/>
      <c r="AO2567" s="128">
        <v>264.60000000000002</v>
      </c>
      <c r="AP2567" s="128"/>
      <c r="AQ2567" s="128"/>
      <c r="AR2567" s="128"/>
      <c r="AS2567" s="128">
        <v>527.65</v>
      </c>
      <c r="AT2567" s="128"/>
      <c r="AU2567" s="128"/>
      <c r="AV2567" s="128"/>
      <c r="AW2567" s="128"/>
      <c r="AX2567" s="128">
        <v>551.85</v>
      </c>
      <c r="AY2567" s="128"/>
      <c r="AZ2567" s="128"/>
      <c r="BA2567" s="128"/>
      <c r="BB2567" s="128"/>
      <c r="BC2567" s="128"/>
      <c r="BD2567" s="128"/>
      <c r="BE2567" s="128"/>
      <c r="BF2567" s="128">
        <v>837.08699999999999</v>
      </c>
      <c r="BG2567" s="128"/>
      <c r="BH2567" s="128"/>
      <c r="BI2567" s="128"/>
      <c r="BJ2567" s="128"/>
      <c r="BK2567" s="128"/>
      <c r="BL2567" s="128"/>
      <c r="BM2567" s="128"/>
      <c r="BN2567" s="128"/>
      <c r="BO2567" s="128">
        <v>1048.144</v>
      </c>
      <c r="BP2567" s="128"/>
      <c r="BQ2567" s="128"/>
      <c r="BR2567" s="128"/>
      <c r="BS2567" s="128"/>
      <c r="BT2567" s="128"/>
      <c r="BU2567" s="128"/>
      <c r="BV2567" s="128"/>
      <c r="BW2567" s="128"/>
      <c r="BX2567" s="128"/>
      <c r="BY2567" s="128"/>
      <c r="BZ2567" s="128"/>
      <c r="CA2567" s="128">
        <v>1144.2139999999999</v>
      </c>
      <c r="CB2567" s="128"/>
      <c r="CC2567" s="128"/>
      <c r="CD2567" s="128"/>
      <c r="CE2567" s="128"/>
      <c r="CF2567" s="128"/>
      <c r="CG2567" s="128"/>
      <c r="CH2567" s="128"/>
      <c r="CI2567" s="128"/>
      <c r="CJ2567" s="128"/>
      <c r="CK2567" s="128"/>
      <c r="CL2567" s="128">
        <v>1285.69</v>
      </c>
      <c r="CM2567" s="128"/>
      <c r="CN2567" s="128"/>
      <c r="CO2567" s="128"/>
      <c r="CP2567" s="128"/>
      <c r="CQ2567" s="128"/>
      <c r="CR2567" s="128"/>
      <c r="CS2567" s="128"/>
      <c r="CT2567" s="128"/>
      <c r="CU2567" s="128"/>
      <c r="CV2567" s="128"/>
      <c r="CW2567" s="128"/>
      <c r="CX2567" s="128"/>
      <c r="CY2567" s="128"/>
      <c r="CZ2567" s="128"/>
      <c r="DA2567" s="128">
        <v>930.66099999999994</v>
      </c>
      <c r="DB2567" s="128"/>
      <c r="DC2567" s="128"/>
      <c r="DD2567" s="128"/>
      <c r="DE2567" s="128"/>
      <c r="DF2567" s="128"/>
      <c r="DG2567" s="128"/>
      <c r="DH2567" s="128"/>
      <c r="DI2567" s="128"/>
      <c r="DJ2567" s="128"/>
      <c r="DK2567" s="128"/>
      <c r="DL2567" s="128"/>
      <c r="DM2567" s="128"/>
      <c r="DN2567" s="130">
        <v>1223.326</v>
      </c>
      <c r="DO2567" s="128"/>
      <c r="DP2567" s="128"/>
      <c r="DQ2567" s="128"/>
      <c r="DR2567" s="128"/>
      <c r="DS2567" s="128"/>
      <c r="DT2567" s="128"/>
      <c r="DU2567" s="128">
        <v>1389.585</v>
      </c>
      <c r="DV2567" s="131">
        <f>DN2567*(GEOMEAN(DV$2565/DN$2565,DN$2565/DA$2565,DA$2565/CL$2565)+17.2%)</f>
        <v>1532.8673979414434</v>
      </c>
      <c r="DW2567" s="132">
        <f>DN2567*(GEOMEAN(DW$2565/DN$2565,DN$2565/DA$2565,DA$2565/CL$2565)+17.2%-10%)</f>
        <v>1403.6650978473317</v>
      </c>
      <c r="DX2567" s="128"/>
      <c r="DY2567" s="128"/>
      <c r="DZ2567" s="128">
        <f t="shared" ref="DZ2567:DZ2568" si="2636">DW2567*(GEOMEAN(DZ$2565/DW$2565,DW$2565/DN$2565,DN$2565/DA$2565)+17.2%-10%)</f>
        <v>1557.0326575249326</v>
      </c>
      <c r="EA2567" s="128">
        <f t="shared" ref="EA2567:EF2569" si="2637">DX2567*EA$2553/DX$2553</f>
        <v>0</v>
      </c>
      <c r="EB2567" s="128" t="e">
        <f t="shared" si="2637"/>
        <v>#DIV/0!</v>
      </c>
      <c r="EC2567" s="128">
        <f t="shared" ref="EC2567:EC2568" si="2638">DZ2567*(GEOMEAN(EC$2565/DZ$2565,DZ$2565/DW$2565,DW$2565/DN$2565)+17.2%-10%)</f>
        <v>1744.5229275523134</v>
      </c>
      <c r="ED2567" s="128">
        <f t="shared" si="2637"/>
        <v>0</v>
      </c>
      <c r="EE2567" s="128" t="e">
        <f t="shared" si="2637"/>
        <v>#DIV/0!</v>
      </c>
      <c r="EF2567" s="128">
        <f t="shared" ref="EF2567:EF2568" si="2639">EC2567*(GEOMEAN(EF$2565/EC$2565,EC$2565/DZ$2565,DZ$2565/DW$2565)+17.2%-10%)</f>
        <v>1939.0872262930577</v>
      </c>
      <c r="EG2567" s="128" t="e">
        <f t="shared" si="2634"/>
        <v>#DIV/0!</v>
      </c>
      <c r="EH2567" s="128" t="e">
        <f t="shared" si="2634"/>
        <v>#DIV/0!</v>
      </c>
      <c r="EI2567" s="128">
        <f t="shared" ref="EI2567:EI2568" si="2640">EF2567*(GEOMEAN(EI$2565/EF$2565,EF$2565/EC$2565,EC$2565/DZ$2565)+17.2%-10%)</f>
        <v>2166.4011449909499</v>
      </c>
      <c r="EJ2567" s="128" t="e">
        <f t="shared" si="2635"/>
        <v>#DIV/0!</v>
      </c>
      <c r="EK2567" s="128" t="e">
        <f t="shared" si="2635"/>
        <v>#DIV/0!</v>
      </c>
      <c r="EL2567" s="128">
        <f t="shared" si="2635"/>
        <v>2433.104532651625</v>
      </c>
      <c r="EM2567" s="128" t="e">
        <f t="shared" si="2635"/>
        <v>#DIV/0!</v>
      </c>
      <c r="EN2567" s="128" t="e">
        <f t="shared" si="2635"/>
        <v>#DIV/0!</v>
      </c>
      <c r="EO2567" s="128">
        <f t="shared" si="2635"/>
        <v>2749.9793705033403</v>
      </c>
      <c r="EP2567" s="186">
        <f>EP2566-EP2565</f>
        <v>0.17251277375943275</v>
      </c>
    </row>
    <row r="2568" spans="1:146" ht="15.5" x14ac:dyDescent="0.35">
      <c r="A2568" s="56" t="s">
        <v>828</v>
      </c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2"/>
      <c r="Y2568" s="2"/>
      <c r="Z2568" s="63">
        <v>0</v>
      </c>
      <c r="AA2568" s="63">
        <v>0</v>
      </c>
      <c r="AB2568" s="63"/>
      <c r="AC2568" s="63"/>
      <c r="AD2568" s="63"/>
      <c r="AE2568" s="63">
        <v>49.011000000000003</v>
      </c>
      <c r="AF2568" s="128">
        <v>96.066999999999993</v>
      </c>
      <c r="AG2568" s="128"/>
      <c r="AH2568" s="128"/>
      <c r="AI2568" s="128"/>
      <c r="AJ2568" s="128">
        <v>96.066999999999993</v>
      </c>
      <c r="AK2568" s="128"/>
      <c r="AL2568" s="128"/>
      <c r="AM2568" s="128"/>
      <c r="AN2568" s="128"/>
      <c r="AO2568" s="128">
        <v>229.316</v>
      </c>
      <c r="AP2568" s="128"/>
      <c r="AQ2568" s="128"/>
      <c r="AR2568" s="128"/>
      <c r="AS2568" s="128">
        <v>388.47300000000001</v>
      </c>
      <c r="AT2568" s="128"/>
      <c r="AU2568" s="128"/>
      <c r="AV2568" s="128"/>
      <c r="AW2568" s="128"/>
      <c r="AX2568" s="128">
        <v>355.71699999999998</v>
      </c>
      <c r="AY2568" s="128"/>
      <c r="AZ2568" s="128"/>
      <c r="BA2568" s="128"/>
      <c r="BB2568" s="128"/>
      <c r="BC2568" s="128"/>
      <c r="BD2568" s="128"/>
      <c r="BE2568" s="128"/>
      <c r="BF2568" s="128">
        <v>294.291</v>
      </c>
      <c r="BG2568" s="128"/>
      <c r="BH2568" s="128"/>
      <c r="BI2568" s="128"/>
      <c r="BJ2568" s="128"/>
      <c r="BK2568" s="128"/>
      <c r="BL2568" s="128"/>
      <c r="BM2568" s="128"/>
      <c r="BN2568" s="128"/>
      <c r="BO2568" s="128">
        <v>1037.077</v>
      </c>
      <c r="BP2568" s="128"/>
      <c r="BQ2568" s="128"/>
      <c r="BR2568" s="128"/>
      <c r="BS2568" s="128"/>
      <c r="BT2568" s="128"/>
      <c r="BU2568" s="128"/>
      <c r="BV2568" s="128"/>
      <c r="BW2568" s="128"/>
      <c r="BX2568" s="128"/>
      <c r="BY2568" s="128"/>
      <c r="BZ2568" s="128"/>
      <c r="CA2568" s="128">
        <v>2081.0309999999999</v>
      </c>
      <c r="CB2568" s="128"/>
      <c r="CC2568" s="128"/>
      <c r="CD2568" s="128"/>
      <c r="CE2568" s="128"/>
      <c r="CF2568" s="128"/>
      <c r="CG2568" s="128"/>
      <c r="CH2568" s="128"/>
      <c r="CI2568" s="128"/>
      <c r="CJ2568" s="128"/>
      <c r="CK2568" s="128"/>
      <c r="CL2568" s="128">
        <v>3364.3629999999998</v>
      </c>
      <c r="CM2568" s="128"/>
      <c r="CN2568" s="128"/>
      <c r="CO2568" s="128"/>
      <c r="CP2568" s="128"/>
      <c r="CQ2568" s="128"/>
      <c r="CR2568" s="128"/>
      <c r="CS2568" s="128"/>
      <c r="CT2568" s="128"/>
      <c r="CU2568" s="128"/>
      <c r="CV2568" s="128"/>
      <c r="CW2568" s="128"/>
      <c r="CX2568" s="128"/>
      <c r="CY2568" s="128"/>
      <c r="CZ2568" s="128"/>
      <c r="DA2568" s="128">
        <v>4371.7479999999996</v>
      </c>
      <c r="DB2568" s="128"/>
      <c r="DC2568" s="128"/>
      <c r="DD2568" s="128"/>
      <c r="DE2568" s="128"/>
      <c r="DF2568" s="128"/>
      <c r="DG2568" s="128"/>
      <c r="DH2568" s="128"/>
      <c r="DI2568" s="128"/>
      <c r="DJ2568" s="128"/>
      <c r="DK2568" s="128"/>
      <c r="DL2568" s="128"/>
      <c r="DM2568" s="128"/>
      <c r="DN2568" s="130">
        <v>5189.8100000000004</v>
      </c>
      <c r="DO2568" s="128"/>
      <c r="DP2568" s="128"/>
      <c r="DQ2568" s="128"/>
      <c r="DR2568" s="128"/>
      <c r="DS2568" s="128"/>
      <c r="DT2568" s="128"/>
      <c r="DU2568" s="128">
        <v>5541.7749999999996</v>
      </c>
      <c r="DV2568" s="131">
        <f>DN2568*(GEOMEAN(DV$2565/DN$2565,DN$2565/DA$2565,DA$2565/CL$2565)+17.2%)</f>
        <v>6503.0012854386177</v>
      </c>
      <c r="DW2568" s="132">
        <f>DN2568*(GEOMEAN(DW$2565/DN$2565,DN$2565/DA$2565,DA$2565/CL$2565)+17.2%-10%)</f>
        <v>5954.876428244851</v>
      </c>
      <c r="DX2568" s="128"/>
      <c r="DY2568" s="128"/>
      <c r="DZ2568" s="128">
        <f t="shared" si="2636"/>
        <v>6605.5194251977564</v>
      </c>
      <c r="EA2568" s="128">
        <f t="shared" si="2637"/>
        <v>0</v>
      </c>
      <c r="EB2568" s="128" t="e">
        <f t="shared" si="2637"/>
        <v>#DIV/0!</v>
      </c>
      <c r="EC2568" s="128">
        <f t="shared" si="2638"/>
        <v>7400.9238213201315</v>
      </c>
      <c r="ED2568" s="128">
        <f t="shared" si="2637"/>
        <v>0</v>
      </c>
      <c r="EE2568" s="128" t="e">
        <f t="shared" si="2637"/>
        <v>#DIV/0!</v>
      </c>
      <c r="EF2568" s="128">
        <f t="shared" si="2639"/>
        <v>8226.3389136566821</v>
      </c>
      <c r="EG2568" s="128" t="e">
        <f t="shared" si="2634"/>
        <v>#DIV/0!</v>
      </c>
      <c r="EH2568" s="128" t="e">
        <f t="shared" si="2634"/>
        <v>#DIV/0!</v>
      </c>
      <c r="EI2568" s="128">
        <f t="shared" si="2640"/>
        <v>9190.6902381584969</v>
      </c>
      <c r="EJ2568" s="128" t="e">
        <f t="shared" si="2635"/>
        <v>#DIV/0!</v>
      </c>
      <c r="EK2568" s="128" t="e">
        <f t="shared" si="2635"/>
        <v>#DIV/0!</v>
      </c>
      <c r="EL2568" s="128">
        <f t="shared" si="2635"/>
        <v>10322.146537064307</v>
      </c>
      <c r="EM2568" s="128" t="e">
        <f t="shared" si="2635"/>
        <v>#DIV/0!</v>
      </c>
      <c r="EN2568" s="128" t="e">
        <f t="shared" si="2635"/>
        <v>#DIV/0!</v>
      </c>
      <c r="EO2568" s="128">
        <f t="shared" si="2635"/>
        <v>11666.449038794191</v>
      </c>
    </row>
    <row r="2569" spans="1:146" ht="15.5" x14ac:dyDescent="0.35">
      <c r="A2569" s="56" t="s">
        <v>829</v>
      </c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2"/>
      <c r="Y2569" s="2"/>
      <c r="Z2569" s="63">
        <v>0</v>
      </c>
      <c r="AA2569" s="63">
        <v>0</v>
      </c>
      <c r="AB2569" s="63"/>
      <c r="AC2569" s="63"/>
      <c r="AD2569" s="63"/>
      <c r="AE2569" s="63">
        <v>0</v>
      </c>
      <c r="AF2569" s="128">
        <v>0</v>
      </c>
      <c r="AG2569" s="128"/>
      <c r="AH2569" s="128"/>
      <c r="AI2569" s="128"/>
      <c r="AJ2569" s="128">
        <v>0</v>
      </c>
      <c r="AK2569" s="128"/>
      <c r="AL2569" s="128"/>
      <c r="AM2569" s="128"/>
      <c r="AN2569" s="128"/>
      <c r="AO2569" s="128">
        <v>0</v>
      </c>
      <c r="AP2569" s="128"/>
      <c r="AQ2569" s="128"/>
      <c r="AR2569" s="128"/>
      <c r="AS2569" s="128">
        <v>0</v>
      </c>
      <c r="AT2569" s="128"/>
      <c r="AU2569" s="128"/>
      <c r="AV2569" s="128"/>
      <c r="AW2569" s="128"/>
      <c r="AX2569" s="128">
        <v>0</v>
      </c>
      <c r="AY2569" s="128"/>
      <c r="AZ2569" s="128"/>
      <c r="BA2569" s="128"/>
      <c r="BB2569" s="128"/>
      <c r="BC2569" s="128"/>
      <c r="BD2569" s="128"/>
      <c r="BE2569" s="128"/>
      <c r="BF2569" s="128">
        <v>0</v>
      </c>
      <c r="BG2569" s="128"/>
      <c r="BH2569" s="128"/>
      <c r="BI2569" s="128"/>
      <c r="BJ2569" s="128"/>
      <c r="BK2569" s="128"/>
      <c r="BL2569" s="128"/>
      <c r="BM2569" s="128"/>
      <c r="BN2569" s="128"/>
      <c r="BO2569" s="128">
        <v>0</v>
      </c>
      <c r="BP2569" s="128"/>
      <c r="BQ2569" s="128"/>
      <c r="BR2569" s="128"/>
      <c r="BS2569" s="128"/>
      <c r="BT2569" s="128"/>
      <c r="BU2569" s="128"/>
      <c r="BV2569" s="128"/>
      <c r="BW2569" s="128"/>
      <c r="BX2569" s="128"/>
      <c r="BY2569" s="128"/>
      <c r="BZ2569" s="128"/>
      <c r="CA2569" s="128">
        <v>0</v>
      </c>
      <c r="CB2569" s="128"/>
      <c r="CC2569" s="128"/>
      <c r="CD2569" s="128"/>
      <c r="CE2569" s="128"/>
      <c r="CF2569" s="128"/>
      <c r="CG2569" s="128"/>
      <c r="CH2569" s="128"/>
      <c r="CI2569" s="128"/>
      <c r="CJ2569" s="128"/>
      <c r="CK2569" s="128"/>
      <c r="CL2569" s="128">
        <v>0</v>
      </c>
      <c r="CM2569" s="128"/>
      <c r="CN2569" s="128"/>
      <c r="CO2569" s="128"/>
      <c r="CP2569" s="128"/>
      <c r="CQ2569" s="128"/>
      <c r="CR2569" s="128"/>
      <c r="CS2569" s="128"/>
      <c r="CT2569" s="128"/>
      <c r="CU2569" s="128"/>
      <c r="CV2569" s="128"/>
      <c r="CW2569" s="128"/>
      <c r="CX2569" s="128"/>
      <c r="CY2569" s="128"/>
      <c r="CZ2569" s="128"/>
      <c r="DA2569" s="128">
        <v>0</v>
      </c>
      <c r="DB2569" s="128"/>
      <c r="DC2569" s="128"/>
      <c r="DD2569" s="128"/>
      <c r="DE2569" s="128"/>
      <c r="DF2569" s="128"/>
      <c r="DG2569" s="128"/>
      <c r="DH2569" s="128"/>
      <c r="DI2569" s="128"/>
      <c r="DJ2569" s="128"/>
      <c r="DK2569" s="128"/>
      <c r="DL2569" s="128"/>
      <c r="DM2569" s="128"/>
      <c r="DN2569" s="130">
        <v>0</v>
      </c>
      <c r="DO2569" s="128"/>
      <c r="DP2569" s="128"/>
      <c r="DQ2569" s="128"/>
      <c r="DR2569" s="128"/>
      <c r="DS2569" s="128"/>
      <c r="DT2569" s="128"/>
      <c r="DU2569" s="128">
        <v>0</v>
      </c>
      <c r="DV2569" s="131">
        <v>0</v>
      </c>
      <c r="DW2569" s="132">
        <v>0</v>
      </c>
      <c r="DX2569" s="128"/>
      <c r="DY2569" s="128"/>
      <c r="DZ2569" s="128">
        <f t="shared" ref="DZ2569" si="2641">DW2569*DZ$2553/DW$2553</f>
        <v>0</v>
      </c>
      <c r="EA2569" s="128">
        <f t="shared" si="2637"/>
        <v>0</v>
      </c>
      <c r="EB2569" s="128" t="e">
        <f t="shared" si="2637"/>
        <v>#DIV/0!</v>
      </c>
      <c r="EC2569" s="128">
        <f t="shared" si="2637"/>
        <v>0</v>
      </c>
      <c r="ED2569" s="128">
        <f t="shared" si="2637"/>
        <v>0</v>
      </c>
      <c r="EE2569" s="128" t="e">
        <f t="shared" si="2637"/>
        <v>#DIV/0!</v>
      </c>
      <c r="EF2569" s="128">
        <f t="shared" si="2637"/>
        <v>0</v>
      </c>
      <c r="EI2569" s="128">
        <f t="shared" ref="EI2569" si="2642">EF2569*EI$2553/EF$2553</f>
        <v>0</v>
      </c>
      <c r="EL2569" s="128">
        <f t="shared" ref="EL2569" si="2643">EI2569*EL$2553/EI$2553</f>
        <v>0</v>
      </c>
      <c r="EO2569" s="128">
        <f t="shared" ref="EO2569" si="2644">EL2569*EO$2553/EL$2553</f>
        <v>0</v>
      </c>
    </row>
    <row r="2570" spans="1:146" ht="15.5" x14ac:dyDescent="0.35">
      <c r="A2570" s="56" t="s">
        <v>830</v>
      </c>
      <c r="B2570" s="63">
        <f t="shared" ref="B2570:AA2570" si="2645">+B2101</f>
        <v>22.276672231046184</v>
      </c>
      <c r="C2570" s="63">
        <f t="shared" si="2645"/>
        <v>22.86881682534991</v>
      </c>
      <c r="D2570" s="63">
        <f t="shared" si="2645"/>
        <v>23.470630016056287</v>
      </c>
      <c r="E2570" s="63">
        <f t="shared" si="2645"/>
        <v>24.244251412715528</v>
      </c>
      <c r="F2570" s="63">
        <f t="shared" si="2645"/>
        <v>24.86290528860626</v>
      </c>
      <c r="G2570" s="63">
        <f t="shared" si="2645"/>
        <v>25.404518810586623</v>
      </c>
      <c r="H2570" s="63">
        <f t="shared" si="2645"/>
        <v>26.022961554258274</v>
      </c>
      <c r="I2570" s="63">
        <f t="shared" si="2645"/>
        <v>26.752493855057338</v>
      </c>
      <c r="J2570" s="63">
        <f t="shared" si="2645"/>
        <v>27.523232329137883</v>
      </c>
      <c r="K2570" s="63">
        <f t="shared" si="2645"/>
        <v>28.316724851479524</v>
      </c>
      <c r="L2570" s="63">
        <f t="shared" si="2645"/>
        <v>29.133660743741491</v>
      </c>
      <c r="M2570" s="63">
        <f t="shared" si="2645"/>
        <v>29.974750759343628</v>
      </c>
      <c r="N2570" s="63">
        <f t="shared" si="2645"/>
        <v>30.840727766550128</v>
      </c>
      <c r="O2570" s="63">
        <f t="shared" si="2645"/>
        <v>31.732347453823117</v>
      </c>
      <c r="P2570" s="63">
        <f t="shared" si="2645"/>
        <v>35.041802455940584</v>
      </c>
      <c r="Q2570" s="63">
        <f t="shared" si="2645"/>
        <v>36.049246263461754</v>
      </c>
      <c r="R2570" s="63">
        <f t="shared" si="2645"/>
        <v>37.086360736390489</v>
      </c>
      <c r="S2570" s="63">
        <f t="shared" si="2645"/>
        <v>38.154042400844922</v>
      </c>
      <c r="T2570" s="63">
        <f t="shared" si="2645"/>
        <v>39.253215583587739</v>
      </c>
      <c r="U2570" s="63">
        <f t="shared" si="2645"/>
        <v>40.384833295869818</v>
      </c>
      <c r="V2570" s="63">
        <f t="shared" si="2645"/>
        <v>41.549878146023026</v>
      </c>
      <c r="W2570" s="63">
        <f t="shared" si="2645"/>
        <v>42.749363281756089</v>
      </c>
      <c r="X2570" s="2">
        <f t="shared" si="2645"/>
        <v>43.984333363139839</v>
      </c>
      <c r="Y2570" s="2">
        <f t="shared" si="2645"/>
        <v>45.255865567301512</v>
      </c>
      <c r="Z2570" s="63">
        <f t="shared" si="2645"/>
        <v>46.667665807883466</v>
      </c>
      <c r="AA2570" s="63">
        <f t="shared" si="2645"/>
        <v>48.495815853757158</v>
      </c>
      <c r="AB2570" s="63">
        <v>50.498194129855001</v>
      </c>
      <c r="AC2570" s="63">
        <v>50.498194129855001</v>
      </c>
      <c r="AD2570" s="63">
        <v>50.498194129855001</v>
      </c>
      <c r="AE2570" s="63">
        <f>+AE2101</f>
        <v>49.898989196573673</v>
      </c>
      <c r="AF2570" s="63">
        <v>51.28924257252681</v>
      </c>
      <c r="AG2570" s="63">
        <v>51.28924257252681</v>
      </c>
      <c r="AH2570" s="63">
        <v>51.28924257252681</v>
      </c>
      <c r="AI2570" s="63">
        <v>51.28924257252681</v>
      </c>
      <c r="AJ2570" s="2">
        <f>+AJ2101</f>
        <v>51.343773725015915</v>
      </c>
      <c r="AK2570" s="2">
        <v>50.981431003115823</v>
      </c>
      <c r="AL2570" s="2">
        <v>50.981431003115823</v>
      </c>
      <c r="AM2570" s="2">
        <v>50.981431003115823</v>
      </c>
      <c r="AN2570" s="2">
        <v>50.981431003115823</v>
      </c>
      <c r="AO2570" s="2">
        <f>+AO2101</f>
        <v>52.831435699453259</v>
      </c>
      <c r="AP2570" s="2">
        <v>52.455170112159756</v>
      </c>
      <c r="AQ2570" s="2">
        <v>52.455170112159756</v>
      </c>
      <c r="AR2570" s="2">
        <v>52.455170112159756</v>
      </c>
      <c r="AS2570" s="2">
        <f>+AS2101</f>
        <v>54.363280919243941</v>
      </c>
      <c r="AT2570" s="2">
        <v>55.278137218019459</v>
      </c>
      <c r="AU2570" s="2">
        <v>55.278137218019459</v>
      </c>
      <c r="AV2570" s="2">
        <v>55.278137218019459</v>
      </c>
      <c r="AW2570" s="2">
        <v>55.278137218019459</v>
      </c>
      <c r="AX2570" s="2">
        <f>+AX2101</f>
        <v>55.940655987911157</v>
      </c>
      <c r="AY2570" s="2"/>
      <c r="AZ2570" s="2">
        <v>56.885205361800288</v>
      </c>
      <c r="BA2570" s="2">
        <v>56.885205361800288</v>
      </c>
      <c r="BB2570" s="2">
        <v>56.885205361800288</v>
      </c>
      <c r="BC2570" s="2">
        <v>56.885205361800288</v>
      </c>
      <c r="BD2570" s="2">
        <v>56.885205361800288</v>
      </c>
      <c r="BE2570" s="2">
        <v>56.885205361800288</v>
      </c>
      <c r="BF2570" s="2">
        <f>+BF2101</f>
        <v>57.564949619709168</v>
      </c>
      <c r="BG2570" s="2">
        <v>58.540176380345244</v>
      </c>
      <c r="BH2570" s="2">
        <v>58.540176380345244</v>
      </c>
      <c r="BI2570" s="2">
        <v>58.540176380345244</v>
      </c>
      <c r="BJ2570" s="2">
        <v>58.540176380345244</v>
      </c>
      <c r="BK2570" s="2">
        <v>58.540176380345244</v>
      </c>
      <c r="BL2570" s="2">
        <v>58.540176380345244</v>
      </c>
      <c r="BM2570" s="2">
        <v>58.540176380345244</v>
      </c>
      <c r="BN2570" s="2">
        <v>58.540176380345244</v>
      </c>
      <c r="BO2570" s="2">
        <f>+BO2101</f>
        <v>59.237593988959759</v>
      </c>
      <c r="BP2570" s="2">
        <v>60.244515657147787</v>
      </c>
      <c r="BQ2570" s="2">
        <v>60.162202606454827</v>
      </c>
      <c r="BR2570" s="2">
        <v>60.244515657147787</v>
      </c>
      <c r="BS2570" s="2">
        <v>60.244515657147787</v>
      </c>
      <c r="BT2570" s="2">
        <v>60.244515657147787</v>
      </c>
      <c r="BU2570" s="2">
        <v>60.244515657147787</v>
      </c>
      <c r="BV2570" s="2">
        <v>60.244515657147787</v>
      </c>
      <c r="BW2570" s="2">
        <v>60.244515657147787</v>
      </c>
      <c r="BX2570" s="2">
        <v>60.244515657147787</v>
      </c>
      <c r="BY2570" s="2">
        <v>60.244515657147787</v>
      </c>
      <c r="BZ2570" s="63">
        <v>60.244515657147787</v>
      </c>
      <c r="CA2570" s="2">
        <f>+CA2101</f>
        <v>60.960066123586273</v>
      </c>
      <c r="CB2570" s="2">
        <v>61.999734565754665</v>
      </c>
      <c r="CC2570" s="2">
        <v>61.999734565754665</v>
      </c>
      <c r="CD2570" s="2">
        <v>61.999734565754665</v>
      </c>
      <c r="CE2570" s="2">
        <v>61.999734565754665</v>
      </c>
      <c r="CF2570" s="2">
        <v>61.999734565754665</v>
      </c>
      <c r="CG2570" s="2">
        <v>61.999734565754665</v>
      </c>
      <c r="CH2570" s="2">
        <v>61.999734565754665</v>
      </c>
      <c r="CI2570" s="2">
        <v>61.999734565754665</v>
      </c>
      <c r="CJ2570" s="63">
        <v>61.999734565754665</v>
      </c>
      <c r="CK2570" s="63">
        <v>61.999734565754665</v>
      </c>
      <c r="CL2570" s="2">
        <f>+CL2101</f>
        <v>62.733889344320559</v>
      </c>
      <c r="CM2570" s="2">
        <v>63.80739194829998</v>
      </c>
      <c r="CN2570" s="2">
        <v>63.80739194829998</v>
      </c>
      <c r="CO2570" s="2">
        <v>63.80739194829998</v>
      </c>
      <c r="CP2570" s="2">
        <v>63.80739194829998</v>
      </c>
      <c r="CQ2570" s="2">
        <v>63.80739194829998</v>
      </c>
      <c r="CR2570" s="2">
        <v>63.80739194829998</v>
      </c>
      <c r="CS2570" s="2">
        <v>63.80739194829998</v>
      </c>
      <c r="CT2570" s="2">
        <v>63.80739194829998</v>
      </c>
      <c r="CU2570" s="2">
        <v>63.80739194829998</v>
      </c>
      <c r="CV2570" s="2">
        <v>63.80739194829998</v>
      </c>
      <c r="CW2570" s="2">
        <v>63.80739194829998</v>
      </c>
      <c r="CX2570" s="2">
        <v>63.80739194829998</v>
      </c>
      <c r="CY2570" s="2">
        <v>63.80739194829998</v>
      </c>
      <c r="CZ2570" s="2">
        <v>63.80739194829998</v>
      </c>
      <c r="DA2570" s="2">
        <f t="shared" ref="DA2570" si="2646">+DA2101</f>
        <v>64.56063475110858</v>
      </c>
      <c r="DB2570" s="63">
        <v>65.669095642610273</v>
      </c>
      <c r="DC2570" s="63">
        <v>65.669095642610273</v>
      </c>
      <c r="DD2570" s="63">
        <v>65.669095642610273</v>
      </c>
      <c r="DE2570" s="63">
        <v>65.669095642610273</v>
      </c>
      <c r="DF2570" s="63">
        <v>65.669095642610273</v>
      </c>
      <c r="DG2570" s="63">
        <v>65.669095642610273</v>
      </c>
      <c r="DH2570" s="63">
        <v>65.669095642610273</v>
      </c>
      <c r="DI2570" s="63">
        <v>65.669095642610273</v>
      </c>
      <c r="DJ2570" s="63">
        <v>65.669095642610273</v>
      </c>
      <c r="DK2570" s="63">
        <v>65.669095642610273</v>
      </c>
      <c r="DL2570" s="63">
        <v>65.669095642610273</v>
      </c>
      <c r="DM2570" s="63">
        <v>65.669095642610273</v>
      </c>
      <c r="DN2570" s="130">
        <f t="shared" ref="DN2570" si="2647">+DN2101</f>
        <v>66.441922758291909</v>
      </c>
      <c r="DO2570" s="128">
        <v>65.669095642610273</v>
      </c>
      <c r="DP2570" s="128">
        <v>68.416277760195953</v>
      </c>
      <c r="DQ2570" s="128">
        <v>68.416277760195953</v>
      </c>
      <c r="DR2570" s="128">
        <v>67.618720176812516</v>
      </c>
      <c r="DS2570" s="128">
        <v>68.416277760195953</v>
      </c>
      <c r="DT2570" s="128">
        <v>68.416277760195953</v>
      </c>
      <c r="DU2570" s="128">
        <v>68.416277760195953</v>
      </c>
      <c r="DV2570" s="131">
        <f>+DV2101</f>
        <v>68.416277760195953</v>
      </c>
      <c r="DW2570" s="132">
        <f>+DW2101</f>
        <v>68.416277760195953</v>
      </c>
      <c r="DX2570" s="128">
        <f>+DX2101</f>
        <v>67.618720176812516</v>
      </c>
      <c r="DY2570" s="128"/>
      <c r="DZ2570" s="128">
        <f>+DZ2101</f>
        <v>70.45070800745124</v>
      </c>
      <c r="EA2570" s="128"/>
      <c r="EB2570" s="128"/>
      <c r="EC2570" s="128">
        <f>+EC2101</f>
        <v>72.547084893229851</v>
      </c>
      <c r="ED2570" s="128"/>
      <c r="EE2570" s="128"/>
      <c r="EF2570" s="128">
        <f>+EF2101</f>
        <v>74.707339420757762</v>
      </c>
      <c r="EI2570" s="128">
        <f>+EI2101</f>
        <v>76.933464141095513</v>
      </c>
      <c r="EL2570" s="128">
        <f>+EL2101</f>
        <v>79.227515155047485</v>
      </c>
      <c r="EO2570" s="128">
        <f>+EO2101</f>
        <v>81.591614181354885</v>
      </c>
    </row>
    <row r="2571" spans="1:146" ht="15.5" x14ac:dyDescent="0.35">
      <c r="A2571" s="56" t="s">
        <v>831</v>
      </c>
      <c r="B2571" s="63">
        <f t="shared" ref="B2571:AA2571" si="2648">+B2111</f>
        <v>1103.1678259508994</v>
      </c>
      <c r="C2571" s="63">
        <f t="shared" si="2648"/>
        <v>1084.6709719741598</v>
      </c>
      <c r="D2571" s="63">
        <f t="shared" si="2648"/>
        <v>996.36803191273475</v>
      </c>
      <c r="E2571" s="63">
        <f t="shared" si="2648"/>
        <v>1131.1741732756125</v>
      </c>
      <c r="F2571" s="63">
        <f t="shared" si="2648"/>
        <v>1069.9560893484431</v>
      </c>
      <c r="G2571" s="63">
        <f t="shared" si="2648"/>
        <v>1093.1128809615418</v>
      </c>
      <c r="H2571" s="63">
        <f t="shared" si="2648"/>
        <v>1004.7461327482564</v>
      </c>
      <c r="I2571" s="63">
        <f t="shared" si="2648"/>
        <v>655.77389050076556</v>
      </c>
      <c r="J2571" s="63">
        <f t="shared" si="2648"/>
        <v>790.28991709597949</v>
      </c>
      <c r="K2571" s="63">
        <f t="shared" si="2648"/>
        <v>832.28633865548375</v>
      </c>
      <c r="L2571" s="63">
        <f t="shared" si="2648"/>
        <v>766.90624860376363</v>
      </c>
      <c r="M2571" s="63">
        <f t="shared" si="2648"/>
        <v>732.35210897276443</v>
      </c>
      <c r="N2571" s="63">
        <f t="shared" si="2648"/>
        <v>738.88167819738499</v>
      </c>
      <c r="O2571" s="63">
        <f t="shared" si="2648"/>
        <v>739.97993335796912</v>
      </c>
      <c r="P2571" s="63">
        <f t="shared" si="2648"/>
        <v>713.98227830642554</v>
      </c>
      <c r="Q2571" s="63">
        <f t="shared" si="2648"/>
        <v>772.09944555652089</v>
      </c>
      <c r="R2571" s="63">
        <f t="shared" si="2648"/>
        <v>936.20940398697815</v>
      </c>
      <c r="S2571" s="63">
        <f t="shared" si="2648"/>
        <v>1126.9098349302324</v>
      </c>
      <c r="T2571" s="63">
        <f t="shared" si="2648"/>
        <v>1288.7556594024084</v>
      </c>
      <c r="U2571" s="63">
        <f t="shared" si="2648"/>
        <v>1407.0511507681219</v>
      </c>
      <c r="V2571" s="63">
        <f t="shared" si="2648"/>
        <v>1596.5090185262811</v>
      </c>
      <c r="W2571" s="63">
        <f t="shared" si="2648"/>
        <v>1975.8082541068513</v>
      </c>
      <c r="X2571" s="2">
        <f t="shared" si="2648"/>
        <v>1669.147053635475</v>
      </c>
      <c r="Y2571" s="2">
        <f t="shared" si="2648"/>
        <v>1850.1500903998951</v>
      </c>
      <c r="Z2571" s="63">
        <f t="shared" si="2648"/>
        <v>2125.1601188021168</v>
      </c>
      <c r="AA2571" s="63">
        <f t="shared" si="2648"/>
        <v>2093.634341440677</v>
      </c>
      <c r="AB2571" s="63">
        <v>2002.7599999531183</v>
      </c>
      <c r="AC2571" s="63">
        <v>2010.7112301256004</v>
      </c>
      <c r="AD2571" s="63">
        <v>2037.73504057639</v>
      </c>
      <c r="AE2571" s="63">
        <f>+AE2111</f>
        <v>2106.2838902070043</v>
      </c>
      <c r="AF2571" s="63">
        <v>2055.4280105703428</v>
      </c>
      <c r="AG2571" s="63">
        <v>2037.4347718976885</v>
      </c>
      <c r="AH2571" s="63">
        <v>2057.7585711120205</v>
      </c>
      <c r="AI2571" s="63">
        <v>1992.5569659726111</v>
      </c>
      <c r="AJ2571" s="2">
        <f>+AJ2111</f>
        <v>2099.5595361122905</v>
      </c>
      <c r="AK2571" s="2">
        <v>1564.9915058289901</v>
      </c>
      <c r="AL2571" s="2">
        <v>1550.4837207718504</v>
      </c>
      <c r="AM2571" s="2">
        <v>1487.1824062760247</v>
      </c>
      <c r="AN2571" s="2">
        <v>1482.8965345795962</v>
      </c>
      <c r="AO2571" s="2">
        <f>+AO2111</f>
        <v>1541.7348537911355</v>
      </c>
      <c r="AP2571" s="2">
        <v>1344.6391711767815</v>
      </c>
      <c r="AQ2571" s="2">
        <v>1340.7530611324237</v>
      </c>
      <c r="AR2571" s="2">
        <v>1389.5910852317206</v>
      </c>
      <c r="AS2571" s="2">
        <f>+AS2111</f>
        <v>1440.575230503963</v>
      </c>
      <c r="AT2571" s="2">
        <v>1435.9851015836475</v>
      </c>
      <c r="AU2571" s="2">
        <v>1443.9286775655028</v>
      </c>
      <c r="AV2571" s="2">
        <v>1550.341012264445</v>
      </c>
      <c r="AW2571" s="2">
        <v>1544.1260379517223</v>
      </c>
      <c r="AX2571" s="2">
        <f>+AX2111</f>
        <v>1503.5807267211346</v>
      </c>
      <c r="AY2571" s="2"/>
      <c r="AZ2571" s="2">
        <v>1632.0360748824332</v>
      </c>
      <c r="BA2571" s="2">
        <v>1586.7311625412485</v>
      </c>
      <c r="BB2571" s="2">
        <v>1699.7591016165279</v>
      </c>
      <c r="BC2571" s="2">
        <v>1646.9581204191277</v>
      </c>
      <c r="BD2571" s="2">
        <v>1666.9301520140596</v>
      </c>
      <c r="BE2571" s="2">
        <v>1621.4215956079831</v>
      </c>
      <c r="BF2571" s="2">
        <f>+BF2111</f>
        <v>1648.0218202633591</v>
      </c>
      <c r="BG2571" s="2">
        <v>1602.3501095385068</v>
      </c>
      <c r="BH2571" s="2">
        <v>1524.746926581111</v>
      </c>
      <c r="BI2571" s="2">
        <v>1654.7902571678826</v>
      </c>
      <c r="BJ2571" s="2">
        <v>1566.036606164299</v>
      </c>
      <c r="BK2571" s="2">
        <v>1623.1083795257698</v>
      </c>
      <c r="BL2571" s="2">
        <v>1543.6801487591251</v>
      </c>
      <c r="BM2571" s="2">
        <v>1607.4376096900921</v>
      </c>
      <c r="BN2571" s="2">
        <v>1528.3438957672406</v>
      </c>
      <c r="BO2571" s="2">
        <f>+BO2111</f>
        <v>1568.4801699362522</v>
      </c>
      <c r="BP2571" s="2">
        <v>1568.3342107276833</v>
      </c>
      <c r="BQ2571" s="2">
        <v>1460.3926346334006</v>
      </c>
      <c r="BR2571" s="2">
        <v>1300.6525487895829</v>
      </c>
      <c r="BS2571" s="2">
        <v>1226.7845388645112</v>
      </c>
      <c r="BT2571" s="2">
        <v>1386.7489169193852</v>
      </c>
      <c r="BU2571" s="2">
        <v>1310.0195464833459</v>
      </c>
      <c r="BV2571" s="2">
        <v>1034.5269015982497</v>
      </c>
      <c r="BW2571" s="2">
        <v>1461.7788229169764</v>
      </c>
      <c r="BX2571" s="2">
        <v>1415.7634295016294</v>
      </c>
      <c r="BY2571" s="2">
        <v>1321.767678383922</v>
      </c>
      <c r="BZ2571" s="63">
        <v>1460.1997238305976</v>
      </c>
      <c r="CA2571" s="2">
        <f>+CA2111</f>
        <v>1457.6448066387502</v>
      </c>
      <c r="CB2571" s="2">
        <v>1674.9525493902404</v>
      </c>
      <c r="CC2571" s="2">
        <v>1658.9469459608606</v>
      </c>
      <c r="CD2571" s="2">
        <v>1572.6261524419033</v>
      </c>
      <c r="CE2571" s="2">
        <v>1668.6181918108591</v>
      </c>
      <c r="CF2571" s="2">
        <v>1651.6869976669618</v>
      </c>
      <c r="CG2571" s="2">
        <v>1566.3998385622413</v>
      </c>
      <c r="CH2571" s="2">
        <v>1706.5283129831546</v>
      </c>
      <c r="CI2571" s="2">
        <v>1665.0567424850979</v>
      </c>
      <c r="CJ2571" s="63">
        <v>1705.3875320051015</v>
      </c>
      <c r="CK2571" s="63">
        <v>1671.6922084464388</v>
      </c>
      <c r="CL2571" s="2">
        <f>+CL2111</f>
        <v>1629.0766756233666</v>
      </c>
      <c r="CM2571" s="2">
        <v>1722.3784924741281</v>
      </c>
      <c r="CN2571" s="2">
        <v>1713.9326129010774</v>
      </c>
      <c r="CO2571" s="2">
        <v>1722.834116959282</v>
      </c>
      <c r="CP2571" s="2">
        <v>1881.9267979586027</v>
      </c>
      <c r="CQ2571" s="2">
        <v>1729.3449803711926</v>
      </c>
      <c r="CR2571" s="2">
        <v>1610.2879538591521</v>
      </c>
      <c r="CS2571" s="2">
        <v>1905.7154629249335</v>
      </c>
      <c r="CT2571" s="2">
        <v>1803.4797884041243</v>
      </c>
      <c r="CU2571" s="2">
        <v>1624.9616032639703</v>
      </c>
      <c r="CV2571" s="2">
        <v>1801.7038251980894</v>
      </c>
      <c r="CW2571" s="2">
        <v>1737.309984337785</v>
      </c>
      <c r="CX2571" s="2">
        <v>1732.6947853508095</v>
      </c>
      <c r="CY2571" s="2">
        <v>1702.4839981916332</v>
      </c>
      <c r="CZ2571" s="2">
        <v>1640.429617561841</v>
      </c>
      <c r="DA2571" s="2">
        <f t="shared" ref="DA2571" si="2649">+DA2111</f>
        <v>1632.2887266564644</v>
      </c>
      <c r="DB2571" s="63">
        <v>1812.4256446054576</v>
      </c>
      <c r="DC2571" s="63">
        <v>1739.3653143078063</v>
      </c>
      <c r="DD2571" s="63">
        <v>1669.6394958293904</v>
      </c>
      <c r="DE2571" s="63">
        <v>1745.0948545474114</v>
      </c>
      <c r="DF2571" s="63">
        <v>1673.7006544945716</v>
      </c>
      <c r="DG2571" s="63">
        <v>1593.8184248681484</v>
      </c>
      <c r="DH2571" s="63">
        <v>1683.4253653445498</v>
      </c>
      <c r="DI2571" s="63">
        <v>1615.3672633513834</v>
      </c>
      <c r="DJ2571" s="63">
        <v>1543.5309463993826</v>
      </c>
      <c r="DK2571" s="63">
        <v>1681.724635102921</v>
      </c>
      <c r="DL2571" s="63">
        <v>1622.0874642043466</v>
      </c>
      <c r="DM2571" s="63">
        <v>1548.6955335416496</v>
      </c>
      <c r="DN2571" s="130">
        <f t="shared" ref="DN2571" si="2650">+DN2111</f>
        <v>1639.0234760802346</v>
      </c>
      <c r="DO2571" s="128">
        <v>1548.6955335416496</v>
      </c>
      <c r="DP2571" s="128">
        <v>1688.12341659054</v>
      </c>
      <c r="DQ2571" s="128">
        <v>1647.9733244585411</v>
      </c>
      <c r="DR2571" s="128">
        <v>1602.7734536456887</v>
      </c>
      <c r="DS2571" s="128">
        <v>1678.8409417204291</v>
      </c>
      <c r="DT2571" s="128">
        <v>1640.7442276749596</v>
      </c>
      <c r="DU2571" s="128">
        <v>1705.7981581176082</v>
      </c>
      <c r="DV2571" s="131">
        <f>+DV2111</f>
        <v>1743.2607914016085</v>
      </c>
      <c r="DW2571" s="132">
        <f>+DW2111</f>
        <v>1710.5327708985938</v>
      </c>
      <c r="DX2571" s="128">
        <f>+DX2111</f>
        <v>1672.0695545959597</v>
      </c>
      <c r="DY2571" s="128"/>
      <c r="DZ2571" s="128">
        <f>+DZ2111</f>
        <v>1743.2950044196089</v>
      </c>
      <c r="EA2571" s="128"/>
      <c r="EB2571" s="128"/>
      <c r="EC2571" s="128">
        <f>+EC2111</f>
        <v>1777.8106662726993</v>
      </c>
      <c r="ED2571" s="128"/>
      <c r="EE2571" s="128"/>
      <c r="EF2571" s="128">
        <f>+EF2111</f>
        <v>1813.0137206810937</v>
      </c>
      <c r="EI2571" s="128">
        <f>+EI2111</f>
        <v>1878.1803282637391</v>
      </c>
      <c r="EL2571" s="128">
        <f>+EL2111</f>
        <v>1947.7659612900948</v>
      </c>
      <c r="EO2571" s="128">
        <f>+EO2111</f>
        <v>2006.8165702290664</v>
      </c>
    </row>
    <row r="2572" spans="1:146" ht="15.5" x14ac:dyDescent="0.35">
      <c r="A2572" s="109" t="s">
        <v>1</v>
      </c>
      <c r="B2572" s="109" t="s">
        <v>1</v>
      </c>
      <c r="C2572" s="109" t="s">
        <v>1</v>
      </c>
      <c r="D2572" s="109" t="s">
        <v>1</v>
      </c>
      <c r="E2572" s="109" t="s">
        <v>1</v>
      </c>
      <c r="F2572" s="109" t="s">
        <v>1</v>
      </c>
      <c r="G2572" s="109" t="s">
        <v>1</v>
      </c>
      <c r="H2572" s="109" t="s">
        <v>1</v>
      </c>
      <c r="I2572" s="109" t="s">
        <v>1</v>
      </c>
      <c r="J2572" s="109" t="s">
        <v>1</v>
      </c>
      <c r="K2572" s="109" t="s">
        <v>1</v>
      </c>
      <c r="L2572" s="109" t="s">
        <v>1</v>
      </c>
      <c r="M2572" s="109" t="s">
        <v>1</v>
      </c>
      <c r="N2572" s="109" t="s">
        <v>1</v>
      </c>
      <c r="O2572" s="109" t="s">
        <v>1</v>
      </c>
      <c r="P2572" s="109" t="s">
        <v>1</v>
      </c>
      <c r="Q2572" s="109" t="s">
        <v>1</v>
      </c>
      <c r="R2572" s="109" t="s">
        <v>1</v>
      </c>
      <c r="S2572" s="109" t="s">
        <v>1</v>
      </c>
      <c r="T2572" s="109" t="s">
        <v>1</v>
      </c>
      <c r="U2572" s="109" t="s">
        <v>1</v>
      </c>
      <c r="V2572" s="109" t="s">
        <v>1</v>
      </c>
      <c r="W2572" s="109" t="s">
        <v>1</v>
      </c>
      <c r="X2572" s="110" t="s">
        <v>1</v>
      </c>
      <c r="Y2572" s="110" t="s">
        <v>1</v>
      </c>
      <c r="Z2572" s="109" t="s">
        <v>1</v>
      </c>
      <c r="AA2572" s="109" t="s">
        <v>1</v>
      </c>
      <c r="AB2572" s="109" t="s">
        <v>1</v>
      </c>
      <c r="AC2572" s="109" t="s">
        <v>1</v>
      </c>
      <c r="AD2572" s="109" t="s">
        <v>1</v>
      </c>
      <c r="AE2572" s="109" t="s">
        <v>1</v>
      </c>
      <c r="AF2572" s="109" t="s">
        <v>1</v>
      </c>
      <c r="AG2572" s="109" t="s">
        <v>1</v>
      </c>
      <c r="AH2572" s="109" t="s">
        <v>1</v>
      </c>
      <c r="AI2572" s="109" t="s">
        <v>1</v>
      </c>
      <c r="AJ2572" s="110" t="s">
        <v>1</v>
      </c>
      <c r="AK2572" s="110" t="s">
        <v>1</v>
      </c>
      <c r="AL2572" s="110" t="s">
        <v>1</v>
      </c>
      <c r="AM2572" s="110" t="s">
        <v>1</v>
      </c>
      <c r="AN2572" s="110" t="s">
        <v>1</v>
      </c>
      <c r="AO2572" s="110" t="s">
        <v>1</v>
      </c>
      <c r="AP2572" s="110" t="s">
        <v>1</v>
      </c>
      <c r="AQ2572" s="110" t="s">
        <v>1</v>
      </c>
      <c r="AR2572" s="110" t="s">
        <v>1</v>
      </c>
      <c r="AS2572" s="110" t="s">
        <v>1</v>
      </c>
      <c r="AT2572" s="110" t="s">
        <v>1</v>
      </c>
      <c r="AU2572" s="110" t="s">
        <v>1</v>
      </c>
      <c r="AV2572" s="110" t="s">
        <v>1</v>
      </c>
      <c r="AW2572" s="110" t="s">
        <v>1</v>
      </c>
      <c r="AX2572" s="110" t="s">
        <v>1</v>
      </c>
      <c r="AY2572" s="110"/>
      <c r="AZ2572" s="110" t="s">
        <v>1</v>
      </c>
      <c r="BA2572" s="110" t="s">
        <v>1</v>
      </c>
      <c r="BB2572" s="110" t="s">
        <v>1</v>
      </c>
      <c r="BC2572" s="110" t="s">
        <v>1</v>
      </c>
      <c r="BD2572" s="110" t="s">
        <v>1</v>
      </c>
      <c r="BE2572" s="110" t="s">
        <v>1</v>
      </c>
      <c r="BF2572" s="110" t="s">
        <v>1</v>
      </c>
      <c r="BG2572" s="110" t="s">
        <v>1</v>
      </c>
      <c r="BH2572" s="110" t="s">
        <v>1</v>
      </c>
      <c r="BI2572" s="110" t="s">
        <v>1</v>
      </c>
      <c r="BJ2572" s="110" t="s">
        <v>1</v>
      </c>
      <c r="BK2572" s="110" t="s">
        <v>1</v>
      </c>
      <c r="BL2572" s="110" t="s">
        <v>1</v>
      </c>
      <c r="BM2572" s="110" t="s">
        <v>1</v>
      </c>
      <c r="BN2572" s="110" t="s">
        <v>1</v>
      </c>
      <c r="BO2572" s="110" t="s">
        <v>1</v>
      </c>
      <c r="BP2572" s="110" t="s">
        <v>1</v>
      </c>
      <c r="BQ2572" s="110" t="s">
        <v>1</v>
      </c>
      <c r="BR2572" s="110" t="s">
        <v>1</v>
      </c>
      <c r="BS2572" s="110" t="s">
        <v>1</v>
      </c>
      <c r="BT2572" s="110" t="s">
        <v>1</v>
      </c>
      <c r="BU2572" s="110" t="s">
        <v>1</v>
      </c>
      <c r="BV2572" s="110" t="s">
        <v>1</v>
      </c>
      <c r="BW2572" s="110" t="s">
        <v>1</v>
      </c>
      <c r="BX2572" s="110" t="s">
        <v>1</v>
      </c>
      <c r="BY2572" s="110" t="s">
        <v>1</v>
      </c>
      <c r="BZ2572" s="109" t="s">
        <v>1</v>
      </c>
      <c r="CA2572" s="110" t="s">
        <v>1</v>
      </c>
      <c r="CB2572" s="110" t="s">
        <v>1</v>
      </c>
      <c r="CC2572" s="110" t="s">
        <v>1</v>
      </c>
      <c r="CD2572" s="110" t="s">
        <v>1</v>
      </c>
      <c r="CE2572" s="110" t="s">
        <v>1</v>
      </c>
      <c r="CF2572" s="110" t="s">
        <v>1</v>
      </c>
      <c r="CG2572" s="110" t="s">
        <v>1</v>
      </c>
      <c r="CH2572" s="110" t="s">
        <v>1</v>
      </c>
      <c r="CI2572" s="110" t="s">
        <v>1</v>
      </c>
      <c r="CJ2572" s="109" t="s">
        <v>1</v>
      </c>
      <c r="CK2572" s="109" t="s">
        <v>1</v>
      </c>
      <c r="CL2572" s="110" t="s">
        <v>1</v>
      </c>
      <c r="CM2572" s="110" t="s">
        <v>1</v>
      </c>
      <c r="CN2572" s="110" t="s">
        <v>1</v>
      </c>
      <c r="CO2572" s="110" t="s">
        <v>1</v>
      </c>
      <c r="CP2572" s="110" t="s">
        <v>1</v>
      </c>
      <c r="CQ2572" s="110" t="s">
        <v>1</v>
      </c>
      <c r="CR2572" s="110" t="s">
        <v>1</v>
      </c>
      <c r="CS2572" s="110" t="s">
        <v>1</v>
      </c>
      <c r="CT2572" s="110" t="s">
        <v>1</v>
      </c>
      <c r="CU2572" s="110" t="s">
        <v>1</v>
      </c>
      <c r="CV2572" s="110" t="s">
        <v>1</v>
      </c>
      <c r="CW2572" s="110" t="s">
        <v>1</v>
      </c>
      <c r="CX2572" s="110" t="s">
        <v>1</v>
      </c>
      <c r="CY2572" s="110" t="s">
        <v>1</v>
      </c>
      <c r="CZ2572" s="110" t="s">
        <v>1</v>
      </c>
      <c r="DA2572" s="110" t="s">
        <v>1</v>
      </c>
      <c r="DB2572" s="109" t="s">
        <v>1</v>
      </c>
      <c r="DC2572" s="109" t="s">
        <v>1</v>
      </c>
      <c r="DD2572" s="109" t="s">
        <v>1</v>
      </c>
      <c r="DE2572" s="109" t="s">
        <v>1</v>
      </c>
      <c r="DF2572" s="109" t="s">
        <v>1</v>
      </c>
      <c r="DG2572" s="109" t="s">
        <v>1</v>
      </c>
      <c r="DH2572" s="109" t="s">
        <v>1</v>
      </c>
      <c r="DI2572" s="109" t="s">
        <v>1</v>
      </c>
      <c r="DJ2572" s="109" t="s">
        <v>1</v>
      </c>
      <c r="DK2572" s="109" t="s">
        <v>1</v>
      </c>
      <c r="DL2572" s="109" t="s">
        <v>1</v>
      </c>
      <c r="DM2572" s="109" t="s">
        <v>1</v>
      </c>
      <c r="DN2572" s="111" t="s">
        <v>1</v>
      </c>
      <c r="DO2572" s="109" t="s">
        <v>1</v>
      </c>
      <c r="DP2572" s="109" t="s">
        <v>1</v>
      </c>
      <c r="DQ2572" s="109" t="s">
        <v>1</v>
      </c>
      <c r="DR2572" s="109" t="s">
        <v>1</v>
      </c>
      <c r="DS2572" s="109" t="s">
        <v>1</v>
      </c>
      <c r="DT2572" s="109" t="s">
        <v>1</v>
      </c>
      <c r="DU2572" s="109" t="s">
        <v>1</v>
      </c>
      <c r="DV2572" s="112" t="s">
        <v>1</v>
      </c>
      <c r="DW2572" s="113" t="s">
        <v>1</v>
      </c>
      <c r="DX2572" s="114" t="s">
        <v>1</v>
      </c>
      <c r="DZ2572" s="109" t="s">
        <v>1</v>
      </c>
      <c r="EC2572" s="109" t="s">
        <v>1</v>
      </c>
      <c r="EF2572" s="109" t="s">
        <v>1</v>
      </c>
      <c r="EI2572" s="109" t="s">
        <v>1</v>
      </c>
      <c r="EL2572" s="109" t="s">
        <v>1</v>
      </c>
      <c r="EO2572" s="109" t="s">
        <v>1</v>
      </c>
    </row>
    <row r="2573" spans="1:146" ht="15.5" x14ac:dyDescent="0.35">
      <c r="A2573" s="363" t="s">
        <v>682</v>
      </c>
      <c r="B2573" s="109"/>
      <c r="C2573" s="109"/>
      <c r="D2573" s="109"/>
      <c r="E2573" s="109"/>
      <c r="F2573" s="109"/>
      <c r="G2573" s="109"/>
      <c r="H2573" s="109"/>
      <c r="I2573" s="109"/>
      <c r="J2573" s="109"/>
      <c r="K2573" s="109"/>
      <c r="L2573" s="109"/>
      <c r="M2573" s="109"/>
      <c r="N2573" s="109"/>
      <c r="O2573" s="109"/>
      <c r="P2573" s="109"/>
      <c r="Q2573" s="109"/>
      <c r="R2573" s="109"/>
      <c r="CB2573" s="39">
        <v>0.16168443892071083</v>
      </c>
      <c r="CE2573" s="41">
        <v>0.26032452242525261</v>
      </c>
      <c r="CH2573" s="38">
        <v>0.29167411240402319</v>
      </c>
      <c r="CJ2573" s="79">
        <v>0.20825608603848145</v>
      </c>
      <c r="CN2573" s="38">
        <v>0.25943158570987523</v>
      </c>
      <c r="CO2573" s="38">
        <v>0.27533184318557224</v>
      </c>
      <c r="CQ2573" s="38">
        <v>0.24459397123490234</v>
      </c>
      <c r="CT2573" s="38">
        <v>0.30084309788440566</v>
      </c>
      <c r="CW2573" s="38">
        <v>0.37217843828384978</v>
      </c>
      <c r="CY2573" s="41">
        <v>0.36511234552369531</v>
      </c>
      <c r="DA2573" s="38">
        <f>DA2558/CL2558-1</f>
        <v>0.45509618393132345</v>
      </c>
      <c r="DC2573" s="63">
        <v>21258.650675436416</v>
      </c>
      <c r="DF2573" s="63">
        <v>20938.881015292092</v>
      </c>
      <c r="DI2573">
        <v>20545.468380499318</v>
      </c>
      <c r="DL2573">
        <v>21373.491281077797</v>
      </c>
      <c r="DN2573" s="97">
        <f t="shared" ref="DN2573" si="2651">DN2574+DN2575</f>
        <v>19487.226506866693</v>
      </c>
      <c r="DP2573">
        <v>21313.508523561381</v>
      </c>
      <c r="DQ2573">
        <v>20836.953922181514</v>
      </c>
      <c r="DR2573">
        <v>19525.500088244888</v>
      </c>
      <c r="DS2573">
        <v>20944.218403946121</v>
      </c>
      <c r="DT2573">
        <v>20546.695216841013</v>
      </c>
      <c r="DU2573">
        <v>19779.655996655492</v>
      </c>
      <c r="DV2573" s="98">
        <f t="shared" ref="DV2573:DY2573" si="2652">DV2574+DV2575</f>
        <v>20216.527776067749</v>
      </c>
      <c r="DW2573" s="65">
        <f t="shared" si="2652"/>
        <v>20026.729999420277</v>
      </c>
      <c r="DX2573" s="100">
        <f t="shared" si="2652"/>
        <v>18536.656540682055</v>
      </c>
      <c r="DY2573">
        <f t="shared" si="2652"/>
        <v>0</v>
      </c>
      <c r="DZ2573">
        <f>DZ2574+DZ2575</f>
        <v>20858.33902846924</v>
      </c>
      <c r="EC2573">
        <f>EC2574+EC2575</f>
        <v>21491.849437590641</v>
      </c>
      <c r="EF2573">
        <f>EF2574+EF2575</f>
        <v>22057.57672780543</v>
      </c>
      <c r="EI2573">
        <f>EI2574+EI2575</f>
        <v>22803.581776677158</v>
      </c>
      <c r="EL2573">
        <f>EL2574+EL2575</f>
        <v>23860.839394912651</v>
      </c>
      <c r="EO2573">
        <f>EO2574+EO2575</f>
        <v>24565.222325110957</v>
      </c>
    </row>
    <row r="2574" spans="1:146" ht="15.5" x14ac:dyDescent="0.35">
      <c r="A2574" s="116"/>
      <c r="B2574" s="109"/>
      <c r="C2574" s="109"/>
      <c r="D2574" s="109"/>
      <c r="E2574" s="109"/>
      <c r="F2574" s="109"/>
      <c r="G2574" s="109"/>
      <c r="H2574" s="109"/>
      <c r="I2574" s="109"/>
      <c r="J2574" s="109"/>
      <c r="K2574" s="109"/>
      <c r="L2574" s="109"/>
      <c r="M2574" s="109"/>
      <c r="N2574" s="109"/>
      <c r="O2574" s="109"/>
      <c r="P2574" s="109"/>
      <c r="Q2574" s="109"/>
      <c r="R2574" s="109"/>
      <c r="AO2574" s="38">
        <f>AO2558-AJ2558</f>
        <v>-2178.6979999999994</v>
      </c>
      <c r="BQ2574" s="38">
        <v>538.54579972494867</v>
      </c>
      <c r="BT2574" s="38">
        <v>-475.7202570135164</v>
      </c>
      <c r="BW2574" s="38">
        <v>614.97593218932434</v>
      </c>
      <c r="CC2574" s="38">
        <v>0.12889581162628816</v>
      </c>
      <c r="CF2574" s="38">
        <v>0.12661653538342277</v>
      </c>
      <c r="CI2574" s="38">
        <v>0.24193008659254067</v>
      </c>
      <c r="CK2574">
        <v>0.13595177026658556</v>
      </c>
      <c r="CL2574" s="38">
        <f>CL2558/CA2558-1</f>
        <v>7.1862056201530411E-2</v>
      </c>
      <c r="CX2574" s="38">
        <v>2461.7419923149273</v>
      </c>
      <c r="CY2574" s="38">
        <v>2463.0884506215075</v>
      </c>
      <c r="CZ2574" s="38">
        <v>2467.1349089280875</v>
      </c>
      <c r="DA2574" s="38">
        <v>2463.0884506215075</v>
      </c>
      <c r="DB2574">
        <v>2461.7419923149273</v>
      </c>
      <c r="DC2574">
        <v>2544.1999999999998</v>
      </c>
      <c r="DD2574">
        <v>2467.1349089280875</v>
      </c>
      <c r="DE2574">
        <v>2461.7419923149273</v>
      </c>
      <c r="DF2574">
        <v>2544.1999999999998</v>
      </c>
      <c r="DG2574">
        <v>2467.1349089280875</v>
      </c>
      <c r="DH2574">
        <v>2461.7419923149273</v>
      </c>
      <c r="DI2574">
        <v>2544.1999999999998</v>
      </c>
      <c r="DJ2574">
        <v>2467.1349089280875</v>
      </c>
      <c r="DK2574">
        <v>2461.7419923149273</v>
      </c>
      <c r="DL2574">
        <v>2544.1999999999998</v>
      </c>
      <c r="DM2574">
        <v>2467.1349089280875</v>
      </c>
      <c r="DN2574" s="97">
        <v>2544.1999999999998</v>
      </c>
      <c r="DO2574">
        <v>2467.1349089280875</v>
      </c>
      <c r="DP2574">
        <v>2282.9</v>
      </c>
      <c r="DQ2574">
        <v>2282.9</v>
      </c>
      <c r="DR2574">
        <v>2282.9</v>
      </c>
      <c r="DS2574">
        <v>2282.9</v>
      </c>
      <c r="DT2574">
        <v>2282.9</v>
      </c>
      <c r="DU2574">
        <v>2282.9</v>
      </c>
      <c r="DV2574" s="98">
        <v>2282.9</v>
      </c>
      <c r="DW2574" s="99">
        <v>2282.9</v>
      </c>
      <c r="DX2574" s="100">
        <v>2282.9</v>
      </c>
      <c r="DZ2574">
        <v>2353.6</v>
      </c>
      <c r="EC2574">
        <v>2353.6</v>
      </c>
      <c r="EF2574">
        <v>2353.6</v>
      </c>
      <c r="EI2574">
        <v>2353.6</v>
      </c>
      <c r="EL2574">
        <v>2353.6</v>
      </c>
      <c r="EO2574">
        <v>2353.6</v>
      </c>
    </row>
    <row r="2575" spans="1:146" ht="15.5" x14ac:dyDescent="0.35">
      <c r="A2575" s="363"/>
      <c r="B2575" s="109"/>
      <c r="C2575" s="109"/>
      <c r="D2575" s="109"/>
      <c r="E2575" s="109"/>
      <c r="F2575" s="109"/>
      <c r="G2575" s="109"/>
      <c r="H2575" s="109"/>
      <c r="I2575" s="109"/>
      <c r="J2575" s="109"/>
      <c r="K2575" s="109"/>
      <c r="L2575" s="109"/>
      <c r="M2575" s="109"/>
      <c r="N2575" s="109"/>
      <c r="O2575" s="109"/>
      <c r="P2575" s="109"/>
      <c r="Q2575" s="109"/>
      <c r="R2575" s="109"/>
      <c r="Y2575" s="97">
        <f t="shared" ref="Y2575:BN2575" si="2653">Y2565*10%</f>
        <v>4139.2248034701288</v>
      </c>
      <c r="Z2575" s="97">
        <f t="shared" si="2653"/>
        <v>4675.5328038036714</v>
      </c>
      <c r="AA2575" s="97">
        <f t="shared" si="2653"/>
        <v>5180.5349799421019</v>
      </c>
      <c r="AB2575" s="97">
        <f t="shared" si="2653"/>
        <v>4736.2506527898831</v>
      </c>
      <c r="AC2575" s="97">
        <f t="shared" si="2653"/>
        <v>5015.0225065527102</v>
      </c>
      <c r="AD2575" s="97">
        <f t="shared" si="2653"/>
        <v>5087.2224117617297</v>
      </c>
      <c r="AE2575" s="97">
        <f t="shared" si="2653"/>
        <v>5190.808455646722</v>
      </c>
      <c r="AF2575" s="97">
        <f t="shared" si="2653"/>
        <v>4999.4568843519473</v>
      </c>
      <c r="AG2575" s="97">
        <f t="shared" si="2653"/>
        <v>5007.4157016258223</v>
      </c>
      <c r="AH2575" s="97">
        <f t="shared" si="2653"/>
        <v>5058.6334748333047</v>
      </c>
      <c r="AI2575" s="97">
        <f t="shared" si="2653"/>
        <v>4898.3509250998604</v>
      </c>
      <c r="AJ2575" s="38">
        <f t="shared" si="2653"/>
        <v>5321.3045312401991</v>
      </c>
      <c r="AK2575" s="38">
        <f t="shared" si="2653"/>
        <v>4362.4122808268576</v>
      </c>
      <c r="AL2575" s="38">
        <f t="shared" si="2653"/>
        <v>4580.2685211083417</v>
      </c>
      <c r="AM2575" s="38">
        <f t="shared" si="2653"/>
        <v>4470.1311535407576</v>
      </c>
      <c r="AN2575" s="38">
        <f t="shared" si="2653"/>
        <v>4457.2488006367466</v>
      </c>
      <c r="AO2575" s="38">
        <f t="shared" si="2653"/>
        <v>4815.0548806703191</v>
      </c>
      <c r="AP2575" s="38">
        <f t="shared" si="2653"/>
        <v>4288.3597578363297</v>
      </c>
      <c r="AQ2575" s="38">
        <f t="shared" si="2653"/>
        <v>4153.508495651934</v>
      </c>
      <c r="AR2575" s="38">
        <f t="shared" si="2653"/>
        <v>4284.4453413322353</v>
      </c>
      <c r="AS2575" s="38">
        <f t="shared" si="2653"/>
        <v>4641.7565462058665</v>
      </c>
      <c r="AT2575" s="38">
        <f t="shared" si="2653"/>
        <v>4940.8225174516865</v>
      </c>
      <c r="AU2575" s="38">
        <f t="shared" si="2653"/>
        <v>4792.3163870305161</v>
      </c>
      <c r="AV2575" s="38">
        <f t="shared" si="2653"/>
        <v>4780.0474917339352</v>
      </c>
      <c r="AW2575" s="38">
        <f t="shared" si="2653"/>
        <v>4760.8853382853022</v>
      </c>
      <c r="AX2575" s="38">
        <f t="shared" si="2653"/>
        <v>4885.7030413557613</v>
      </c>
      <c r="AY2575" s="38">
        <f t="shared" si="2653"/>
        <v>0</v>
      </c>
      <c r="AZ2575" s="38">
        <f t="shared" si="2653"/>
        <v>5133.2518104633527</v>
      </c>
      <c r="BA2575" s="38">
        <f t="shared" si="2653"/>
        <v>4990.7540269416095</v>
      </c>
      <c r="BB2575" s="38">
        <f t="shared" si="2653"/>
        <v>5115.9971465596936</v>
      </c>
      <c r="BC2575" s="38">
        <f t="shared" si="2653"/>
        <v>4957.074821105135</v>
      </c>
      <c r="BD2575" s="38">
        <f t="shared" si="2653"/>
        <v>5244.4123860147993</v>
      </c>
      <c r="BE2575" s="38">
        <f t="shared" si="2653"/>
        <v>5101.2356388683666</v>
      </c>
      <c r="BF2575" s="38">
        <f t="shared" si="2653"/>
        <v>5267.0372798587168</v>
      </c>
      <c r="BG2575" s="38">
        <f t="shared" si="2653"/>
        <v>5373.1770459998725</v>
      </c>
      <c r="BH2575" s="38">
        <f t="shared" si="2653"/>
        <v>5112.9494971757886</v>
      </c>
      <c r="BI2575" s="38">
        <f t="shared" si="2653"/>
        <v>5556.6980094380542</v>
      </c>
      <c r="BJ2575" s="38">
        <f t="shared" si="2653"/>
        <v>5258.6679517157972</v>
      </c>
      <c r="BK2575" s="38">
        <f t="shared" si="2653"/>
        <v>5549.6290688054605</v>
      </c>
      <c r="BL2575" s="38">
        <f t="shared" si="2653"/>
        <v>5278.0531075778135</v>
      </c>
      <c r="BM2575" s="38">
        <f t="shared" si="2653"/>
        <v>5496.0485680159536</v>
      </c>
      <c r="BN2575" s="38">
        <f t="shared" si="2653"/>
        <v>5225.6163655315531</v>
      </c>
      <c r="BO2575" s="38">
        <f>BO2565*10%</f>
        <v>5443.6435151745027</v>
      </c>
      <c r="CL2575" s="38">
        <f>CL979</f>
        <v>-13451.741582000486</v>
      </c>
      <c r="CW2575" s="38">
        <v>-19814.822835330619</v>
      </c>
      <c r="CX2575" s="38">
        <v>19880.143007150287</v>
      </c>
      <c r="CY2575" s="38">
        <v>19935.474908373413</v>
      </c>
      <c r="CZ2575" s="38">
        <v>19600.970024662442</v>
      </c>
      <c r="DA2575" s="38">
        <f t="shared" ref="DA2575" si="2654">-DA979</f>
        <v>16386.972214495945</v>
      </c>
      <c r="DB2575">
        <v>19597.701494454421</v>
      </c>
      <c r="DC2575">
        <v>18714.450675436416</v>
      </c>
      <c r="DD2575">
        <v>18486.721250941286</v>
      </c>
      <c r="DE2575">
        <v>19394.588595231726</v>
      </c>
      <c r="DF2575">
        <v>18394.681015292092</v>
      </c>
      <c r="DG2575">
        <v>17915.120229809934</v>
      </c>
      <c r="DH2575">
        <v>18913.454852016555</v>
      </c>
      <c r="DI2575">
        <v>18001.268380499318</v>
      </c>
      <c r="DJ2575">
        <v>17523.416607673313</v>
      </c>
      <c r="DK2575">
        <v>19663.137837507282</v>
      </c>
      <c r="DL2575">
        <v>18829.291281077796</v>
      </c>
      <c r="DM2575">
        <v>17632.056670853264</v>
      </c>
      <c r="DN2575" s="97">
        <f t="shared" ref="DN2575" si="2655">-DN979</f>
        <v>16943.026506866692</v>
      </c>
      <c r="DO2575">
        <v>17632.056670853264</v>
      </c>
      <c r="DP2575">
        <v>19030.608523561379</v>
      </c>
      <c r="DQ2575">
        <v>18554.053922181512</v>
      </c>
      <c r="DR2575">
        <v>17242.600088244886</v>
      </c>
      <c r="DS2575">
        <v>18661.318403946119</v>
      </c>
      <c r="DT2575">
        <v>18263.795216841012</v>
      </c>
      <c r="DU2575">
        <v>17496.755996655491</v>
      </c>
      <c r="DV2575" s="98">
        <f t="shared" ref="DV2575:DZ2575" si="2656">-DV979</f>
        <v>17933.627776067748</v>
      </c>
      <c r="DW2575" s="99">
        <f t="shared" si="2656"/>
        <v>17743.829999420275</v>
      </c>
      <c r="DX2575" s="100">
        <f t="shared" si="2656"/>
        <v>16253.756540682054</v>
      </c>
      <c r="DY2575">
        <f t="shared" si="2656"/>
        <v>0</v>
      </c>
      <c r="DZ2575">
        <f t="shared" si="2656"/>
        <v>18504.739028469241</v>
      </c>
      <c r="EC2575">
        <f t="shared" ref="EC2575" si="2657">-EC979</f>
        <v>19138.249437590643</v>
      </c>
      <c r="EF2575">
        <f t="shared" ref="EF2575" si="2658">-EF979</f>
        <v>19703.976727805431</v>
      </c>
      <c r="EI2575">
        <f t="shared" ref="EI2575" si="2659">-EI979</f>
        <v>20449.981776677159</v>
      </c>
      <c r="EL2575">
        <f t="shared" ref="EL2575" si="2660">-EL979</f>
        <v>21507.239394912653</v>
      </c>
      <c r="EO2575">
        <f t="shared" ref="EO2575" si="2661">-EO979</f>
        <v>22211.622325110959</v>
      </c>
    </row>
    <row r="2576" spans="1:146" ht="15.5" x14ac:dyDescent="0.35">
      <c r="A2576" s="56" t="s">
        <v>832</v>
      </c>
      <c r="B2576" s="109"/>
      <c r="C2576" s="109"/>
      <c r="D2576" s="109"/>
      <c r="E2576" s="109"/>
      <c r="F2576" s="109"/>
      <c r="G2576" s="109"/>
      <c r="H2576" s="109"/>
      <c r="I2576" s="109"/>
      <c r="J2576" s="109"/>
      <c r="K2576" s="109"/>
      <c r="L2576" s="109"/>
      <c r="M2576" s="109"/>
      <c r="N2576" s="109"/>
      <c r="O2576" s="109"/>
      <c r="P2576" s="109"/>
      <c r="Q2576" s="109"/>
      <c r="R2576" s="109"/>
      <c r="BW2576" s="406"/>
      <c r="BZ2576" s="407"/>
      <c r="CB2576" s="406"/>
      <c r="CC2576" s="406"/>
      <c r="CD2576" s="406"/>
      <c r="CE2576" s="406"/>
      <c r="CF2576" s="406"/>
      <c r="CG2576" s="406"/>
      <c r="CH2576" s="406"/>
      <c r="CI2576" s="406"/>
      <c r="CJ2576" s="407"/>
      <c r="CK2576" s="407"/>
      <c r="CM2576" s="406"/>
      <c r="CN2576" s="408"/>
      <c r="CO2576" s="408"/>
      <c r="CP2576" s="408"/>
      <c r="CQ2576" s="408"/>
      <c r="CR2576" s="408"/>
      <c r="CS2576" s="408"/>
      <c r="CT2576" s="408"/>
      <c r="CU2576" s="408"/>
      <c r="CV2576" s="408"/>
      <c r="CW2576" s="408">
        <v>0.29535901626659022</v>
      </c>
      <c r="CY2576" s="41"/>
      <c r="DC2576" s="79"/>
      <c r="DF2576" s="79"/>
      <c r="DW2576" s="125"/>
    </row>
    <row r="2577" spans="1:145" s="410" customFormat="1" ht="15.5" x14ac:dyDescent="0.35">
      <c r="A2577" s="363" t="s">
        <v>833</v>
      </c>
      <c r="B2577" s="409"/>
      <c r="C2577" s="409"/>
      <c r="D2577" s="409"/>
      <c r="E2577" s="409"/>
      <c r="F2577" s="409"/>
      <c r="G2577" s="409"/>
      <c r="H2577" s="409"/>
      <c r="I2577" s="409"/>
      <c r="J2577" s="409"/>
      <c r="K2577" s="409"/>
      <c r="L2577" s="409"/>
      <c r="M2577" s="409"/>
      <c r="N2577" s="409"/>
      <c r="O2577" s="409"/>
      <c r="P2577" s="409"/>
      <c r="Q2577" s="409"/>
      <c r="R2577" s="409"/>
      <c r="X2577" s="411"/>
      <c r="Y2577" s="411"/>
      <c r="AA2577" s="410">
        <f t="shared" ref="AA2577:BY2577" si="2662">-AA979/4</f>
        <v>4411.5190881040735</v>
      </c>
      <c r="AB2577" s="410">
        <f t="shared" si="2662"/>
        <v>4778.2869889163576</v>
      </c>
      <c r="AC2577" s="410">
        <f t="shared" si="2662"/>
        <v>4631.1997776085636</v>
      </c>
      <c r="AD2577" s="410">
        <f t="shared" si="2662"/>
        <v>4809.1320350792485</v>
      </c>
      <c r="AE2577" s="410">
        <f t="shared" si="2662"/>
        <v>4603.0684792602697</v>
      </c>
      <c r="AF2577" s="410">
        <f t="shared" si="2662"/>
        <v>5160.9320161507985</v>
      </c>
      <c r="AG2577" s="410">
        <f t="shared" si="2662"/>
        <v>5313.1955333968781</v>
      </c>
      <c r="AH2577" s="410">
        <f t="shared" si="2662"/>
        <v>5442.5486192868611</v>
      </c>
      <c r="AI2577" s="410">
        <f t="shared" si="2662"/>
        <v>5364.2193050984733</v>
      </c>
      <c r="AJ2577" s="411">
        <f t="shared" si="2662"/>
        <v>4974.6877391051676</v>
      </c>
      <c r="AK2577" s="411">
        <f t="shared" si="2662"/>
        <v>5260.8508945247922</v>
      </c>
      <c r="AL2577" s="411">
        <f t="shared" si="2662"/>
        <v>5026.3194834472233</v>
      </c>
      <c r="AM2577" s="411">
        <f t="shared" si="2662"/>
        <v>4763.7460217442458</v>
      </c>
      <c r="AN2577" s="411">
        <f t="shared" si="2662"/>
        <v>4753.7211340687327</v>
      </c>
      <c r="AO2577" s="411">
        <f t="shared" si="2662"/>
        <v>4833.1467198178416</v>
      </c>
      <c r="AP2577" s="411">
        <f t="shared" si="2662"/>
        <v>4413.1755883275619</v>
      </c>
      <c r="AQ2577" s="411">
        <f t="shared" si="2662"/>
        <v>4133.7753982840923</v>
      </c>
      <c r="AR2577" s="411">
        <f t="shared" si="2662"/>
        <v>4195.4318827112029</v>
      </c>
      <c r="AS2577" s="411">
        <f t="shared" si="2662"/>
        <v>4037.2369170222232</v>
      </c>
      <c r="AT2577" s="411">
        <f t="shared" si="2662"/>
        <v>4251.8539527258163</v>
      </c>
      <c r="AU2577" s="411">
        <f t="shared" si="2662"/>
        <v>3961.1049929129649</v>
      </c>
      <c r="AV2577" s="411">
        <f t="shared" si="2662"/>
        <v>3414.3395496183225</v>
      </c>
      <c r="AW2577" s="411">
        <f t="shared" si="2662"/>
        <v>3364.7532816876751</v>
      </c>
      <c r="AX2577" s="411">
        <f t="shared" si="2662"/>
        <v>3923.7353678335139</v>
      </c>
      <c r="AY2577" s="411">
        <f t="shared" si="2662"/>
        <v>0</v>
      </c>
      <c r="AZ2577" s="411">
        <f t="shared" si="2662"/>
        <v>3739.1921099922665</v>
      </c>
      <c r="BA2577" s="411">
        <f t="shared" si="2662"/>
        <v>3715.0604442651188</v>
      </c>
      <c r="BB2577" s="411">
        <f t="shared" si="2662"/>
        <v>4095.2468126655613</v>
      </c>
      <c r="BC2577" s="411">
        <f t="shared" si="2662"/>
        <v>4045.5686602361175</v>
      </c>
      <c r="BD2577" s="411">
        <f t="shared" si="2662"/>
        <v>4101.80242322105</v>
      </c>
      <c r="BE2577" s="411">
        <f t="shared" si="2662"/>
        <v>4150.574814913055</v>
      </c>
      <c r="BF2577" s="411">
        <f t="shared" si="2662"/>
        <v>3639.1797135414736</v>
      </c>
      <c r="BG2577" s="411">
        <f t="shared" si="2662"/>
        <v>4192.4909289855023</v>
      </c>
      <c r="BH2577" s="411">
        <f t="shared" si="2662"/>
        <v>4111.4640306673018</v>
      </c>
      <c r="BI2577" s="411">
        <f t="shared" si="2662"/>
        <v>4438.7647671438881</v>
      </c>
      <c r="BJ2577" s="411">
        <f t="shared" si="2662"/>
        <v>4325.8491469160417</v>
      </c>
      <c r="BK2577" s="411">
        <f t="shared" si="2662"/>
        <v>4272.860027099543</v>
      </c>
      <c r="BL2577" s="411">
        <f t="shared" si="2662"/>
        <v>4489.9605739088165</v>
      </c>
      <c r="BM2577" s="411">
        <f t="shared" si="2662"/>
        <v>4279.880686970364</v>
      </c>
      <c r="BN2577" s="411">
        <f t="shared" si="2662"/>
        <v>4242.667424821926</v>
      </c>
      <c r="BO2577" s="411">
        <f t="shared" si="2662"/>
        <v>3822.6198164039797</v>
      </c>
      <c r="BP2577" s="410">
        <f t="shared" si="2662"/>
        <v>4006.4958140333756</v>
      </c>
      <c r="BQ2577" s="410">
        <f t="shared" si="2662"/>
        <v>3826.0137557218213</v>
      </c>
      <c r="BR2577" s="410">
        <f t="shared" si="2662"/>
        <v>3341.6851441638769</v>
      </c>
      <c r="BS2577" s="410">
        <f t="shared" si="2662"/>
        <v>3098.2287542510958</v>
      </c>
      <c r="BT2577" s="410">
        <f t="shared" si="2662"/>
        <v>3353.087014857384</v>
      </c>
      <c r="BU2577" s="410">
        <f t="shared" si="2662"/>
        <v>3002.6217219045539</v>
      </c>
      <c r="BV2577" s="410">
        <f t="shared" si="2662"/>
        <v>2712.216213314915</v>
      </c>
      <c r="BW2577" s="410">
        <f t="shared" si="2662"/>
        <v>3450.8951078401806</v>
      </c>
      <c r="BX2577" s="410">
        <f t="shared" si="2662"/>
        <v>3353.1351832771015</v>
      </c>
      <c r="BY2577" s="410">
        <f t="shared" si="2662"/>
        <v>3196.6801907549716</v>
      </c>
      <c r="BZ2577" s="410">
        <f>-BZ979/4</f>
        <v>3512.8289628819348</v>
      </c>
      <c r="CA2577" s="412">
        <f>-CA979/4</f>
        <v>2950.4525150817271</v>
      </c>
      <c r="CB2577" s="411">
        <v>3809.2881696671557</v>
      </c>
      <c r="CC2577" s="411">
        <v>3812.0058939040746</v>
      </c>
      <c r="CD2577" s="411">
        <v>3589.6754165507909</v>
      </c>
      <c r="CE2577" s="411">
        <v>3829.4743477611519</v>
      </c>
      <c r="CF2577" s="411">
        <v>3824.6529767752991</v>
      </c>
      <c r="CG2577" s="411">
        <v>3621.3110199374305</v>
      </c>
      <c r="CH2577" s="411">
        <v>4044.2386547973042</v>
      </c>
      <c r="CI2577" s="411">
        <v>3922.1016594854154</v>
      </c>
      <c r="CJ2577" s="410">
        <v>4135.4731830636611</v>
      </c>
      <c r="CK2577" s="410">
        <v>4025.9760527443837</v>
      </c>
      <c r="CL2577" s="412">
        <f>-CL979/4</f>
        <v>3362.9353955001216</v>
      </c>
      <c r="CM2577" s="411">
        <v>4332.4902377643321</v>
      </c>
      <c r="CN2577" s="411">
        <v>4477.6955439982366</v>
      </c>
      <c r="CO2577" s="411">
        <v>4486.5484832177044</v>
      </c>
      <c r="CP2577" s="411">
        <v>5292.8749395929581</v>
      </c>
      <c r="CQ2577" s="411">
        <v>4917.5821623081629</v>
      </c>
      <c r="CR2577" s="411">
        <v>4634.3885619090679</v>
      </c>
      <c r="CS2577" s="411">
        <v>5326.4256276991609</v>
      </c>
      <c r="CT2577" s="411">
        <v>5122.1310226961741</v>
      </c>
      <c r="CU2577" s="411">
        <v>4705.6780562419135</v>
      </c>
      <c r="CV2577" s="411">
        <v>5093.0302010745745</v>
      </c>
      <c r="CW2577" s="411">
        <v>4953.7057088326546</v>
      </c>
      <c r="CX2577" s="411">
        <v>4970.0357517875718</v>
      </c>
      <c r="CY2577" s="411">
        <v>4983.8687270933533</v>
      </c>
      <c r="CZ2577" s="411">
        <v>4900.2425061656104</v>
      </c>
      <c r="DA2577" s="412">
        <f t="shared" ref="DA2577" si="2663">-DA979/4</f>
        <v>4096.7430536239863</v>
      </c>
      <c r="DB2577" s="410">
        <v>4899.4253736136052</v>
      </c>
      <c r="DC2577" s="410">
        <v>4678.6126688591039</v>
      </c>
      <c r="DD2577" s="410">
        <v>4621.6803127353214</v>
      </c>
      <c r="DE2577" s="410">
        <v>4848.6471488079314</v>
      </c>
      <c r="DF2577" s="410">
        <v>4598.6702538230229</v>
      </c>
      <c r="DG2577" s="410">
        <v>4478.7800574524836</v>
      </c>
      <c r="DH2577" s="410">
        <v>4728.3637130041388</v>
      </c>
      <c r="DI2577" s="410">
        <v>4500.3170951248294</v>
      </c>
      <c r="DJ2577" s="410">
        <v>4380.8541519183282</v>
      </c>
      <c r="DK2577" s="410">
        <v>4915.7844593768205</v>
      </c>
      <c r="DL2577" s="410">
        <v>4707.322820269449</v>
      </c>
      <c r="DM2577" s="410">
        <v>4408.0141677133161</v>
      </c>
      <c r="DN2577" s="413">
        <f t="shared" ref="DN2577" si="2664">-DN979/4</f>
        <v>4235.7566267166731</v>
      </c>
      <c r="DO2577" s="410">
        <v>4408.0141677133161</v>
      </c>
      <c r="DP2577" s="410">
        <v>4757.6521308903448</v>
      </c>
      <c r="DQ2577" s="410">
        <v>4638.5134805453781</v>
      </c>
      <c r="DR2577" s="410">
        <v>4310.6500220612215</v>
      </c>
      <c r="DS2577" s="410">
        <v>4665.3296009865298</v>
      </c>
      <c r="DT2577" s="410">
        <v>4565.948804210253</v>
      </c>
      <c r="DU2577" s="410">
        <v>4374.1889991638727</v>
      </c>
      <c r="DV2577" s="414">
        <f t="shared" ref="DV2577:DX2577" si="2665">-DV979/4</f>
        <v>4483.4069440169369</v>
      </c>
      <c r="DW2577" s="415">
        <f t="shared" si="2665"/>
        <v>4435.9574998550688</v>
      </c>
      <c r="DX2577" s="416">
        <f t="shared" si="2665"/>
        <v>4063.4391351705135</v>
      </c>
      <c r="DZ2577" s="410">
        <f>-DZ979/4</f>
        <v>4626.1847571173103</v>
      </c>
      <c r="EC2577" s="410">
        <f>-EC979/4</f>
        <v>4784.5623593976607</v>
      </c>
      <c r="EF2577" s="410">
        <f>-EF979/4</f>
        <v>4925.9941819513579</v>
      </c>
      <c r="EI2577" s="410">
        <f>-EI979/4</f>
        <v>5112.4954441692898</v>
      </c>
      <c r="EL2577" s="410">
        <f>-EL979/4</f>
        <v>5376.8098487281632</v>
      </c>
      <c r="EO2577" s="410">
        <f>-EO979/4</f>
        <v>5552.9055812777397</v>
      </c>
    </row>
    <row r="2578" spans="1:145" ht="15.5" x14ac:dyDescent="0.35">
      <c r="A2578" s="363"/>
      <c r="B2578" s="109"/>
      <c r="C2578" s="109"/>
      <c r="D2578" s="109"/>
      <c r="E2578" s="109"/>
      <c r="F2578" s="109"/>
      <c r="G2578" s="109"/>
      <c r="H2578" s="109"/>
      <c r="I2578" s="109"/>
      <c r="J2578" s="109"/>
      <c r="K2578" s="109"/>
      <c r="L2578" s="109"/>
      <c r="M2578" s="109"/>
      <c r="N2578" s="109"/>
      <c r="O2578" s="109"/>
      <c r="P2578" s="109"/>
      <c r="Q2578" s="109"/>
      <c r="R2578" s="109"/>
    </row>
    <row r="2579" spans="1:145" ht="15.5" x14ac:dyDescent="0.35">
      <c r="A2579" s="363"/>
      <c r="B2579" s="109"/>
      <c r="C2579" s="109"/>
      <c r="D2579" s="109"/>
      <c r="E2579" s="109"/>
      <c r="F2579" s="109"/>
      <c r="G2579" s="109"/>
      <c r="H2579" s="109"/>
      <c r="I2579" s="109"/>
      <c r="J2579" s="109"/>
      <c r="K2579" s="109"/>
      <c r="L2579" s="109"/>
      <c r="M2579" s="109"/>
      <c r="N2579" s="109"/>
      <c r="O2579" s="109"/>
      <c r="P2579" s="109"/>
      <c r="Q2579" s="109"/>
      <c r="R2579" s="109"/>
      <c r="DU2579">
        <v>-5.0393258069426849E-2</v>
      </c>
      <c r="DW2579" s="417">
        <f>DW2558/DN2558-1</f>
        <v>-2.5713061255651981E-2</v>
      </c>
    </row>
    <row r="2580" spans="1:145" ht="15.5" x14ac:dyDescent="0.35">
      <c r="A2580" s="56" t="s">
        <v>817</v>
      </c>
      <c r="B2580" s="109"/>
      <c r="C2580" s="109"/>
      <c r="D2580" s="109"/>
      <c r="E2580" s="109"/>
      <c r="F2580" s="109"/>
      <c r="G2580" s="109"/>
      <c r="H2580" s="109"/>
      <c r="I2580" s="109"/>
      <c r="J2580" s="109"/>
      <c r="K2580" s="109"/>
      <c r="L2580" s="109"/>
      <c r="M2580" s="109"/>
      <c r="N2580" s="109"/>
      <c r="O2580" s="109"/>
      <c r="P2580" s="109"/>
      <c r="Q2580" s="109"/>
      <c r="R2580" s="109"/>
      <c r="CY2580" s="38">
        <v>7.3893503046818035E-2</v>
      </c>
    </row>
    <row r="2581" spans="1:145" ht="15.5" x14ac:dyDescent="0.35">
      <c r="A2581" s="363"/>
      <c r="B2581" s="109"/>
      <c r="C2581" s="109"/>
      <c r="D2581" s="109"/>
      <c r="E2581" s="109"/>
      <c r="F2581" s="109"/>
      <c r="G2581" s="109"/>
      <c r="H2581" s="109"/>
      <c r="I2581" s="109"/>
      <c r="J2581" s="109"/>
      <c r="K2581" s="109"/>
      <c r="L2581" s="109"/>
      <c r="M2581" s="109"/>
      <c r="N2581" s="109"/>
      <c r="O2581" s="109"/>
      <c r="P2581" s="109"/>
      <c r="Q2581" s="109"/>
      <c r="R2581" s="109"/>
    </row>
    <row r="2582" spans="1:145" ht="15.5" x14ac:dyDescent="0.35">
      <c r="A2582" s="363"/>
      <c r="B2582" s="109"/>
      <c r="C2582" s="109"/>
      <c r="D2582" s="109"/>
      <c r="E2582" s="109"/>
      <c r="F2582" s="109"/>
      <c r="G2582" s="109"/>
      <c r="H2582" s="109"/>
      <c r="I2582" s="109"/>
      <c r="J2582" s="109"/>
      <c r="K2582" s="109"/>
      <c r="L2582" s="109"/>
      <c r="M2582" s="109"/>
      <c r="N2582" s="109"/>
      <c r="O2582" s="109"/>
      <c r="P2582" s="109"/>
      <c r="Q2582" s="109"/>
      <c r="R2582" s="109"/>
    </row>
    <row r="2583" spans="1:145" ht="15.5" x14ac:dyDescent="0.35">
      <c r="A2583" s="363"/>
      <c r="B2583" s="109"/>
      <c r="C2583" s="109"/>
      <c r="D2583" s="109"/>
      <c r="E2583" s="109"/>
      <c r="F2583" s="109"/>
      <c r="G2583" s="109"/>
      <c r="H2583" s="109"/>
      <c r="I2583" s="109"/>
      <c r="J2583" s="109"/>
      <c r="K2583" s="109"/>
      <c r="L2583" s="109"/>
      <c r="M2583" s="109"/>
      <c r="N2583" s="109"/>
      <c r="O2583" s="109"/>
      <c r="P2583" s="109"/>
      <c r="Q2583" s="109"/>
      <c r="R2583" s="109"/>
    </row>
    <row r="2584" spans="1:145" ht="15.5" x14ac:dyDescent="0.35">
      <c r="A2584" s="363"/>
      <c r="B2584" s="109"/>
      <c r="C2584" s="109"/>
      <c r="D2584" s="109"/>
      <c r="E2584" s="109"/>
      <c r="F2584" s="109"/>
      <c r="G2584" s="109"/>
      <c r="H2584" s="109"/>
      <c r="I2584" s="109"/>
      <c r="J2584" s="109"/>
      <c r="K2584" s="109"/>
      <c r="L2584" s="109"/>
      <c r="M2584" s="109"/>
      <c r="N2584" s="109"/>
      <c r="O2584" s="109"/>
      <c r="P2584" s="109"/>
      <c r="Q2584" s="109"/>
      <c r="R2584" s="109"/>
    </row>
    <row r="2585" spans="1:145" ht="15.5" x14ac:dyDescent="0.35">
      <c r="A2585" s="363"/>
      <c r="B2585" s="109"/>
      <c r="C2585" s="109"/>
      <c r="D2585" s="109"/>
      <c r="E2585" s="109"/>
      <c r="F2585" s="109"/>
      <c r="G2585" s="109"/>
      <c r="H2585" s="109"/>
      <c r="I2585" s="109"/>
      <c r="J2585" s="109"/>
      <c r="K2585" s="109"/>
      <c r="L2585" s="109"/>
      <c r="M2585" s="109"/>
      <c r="N2585" s="109"/>
      <c r="O2585" s="109"/>
      <c r="P2585" s="109"/>
      <c r="Q2585" s="109"/>
      <c r="R2585" s="109"/>
    </row>
    <row r="2586" spans="1:145" ht="15.5" x14ac:dyDescent="0.35">
      <c r="A2586" s="363"/>
      <c r="B2586" s="109"/>
      <c r="C2586" s="109"/>
      <c r="D2586" s="109"/>
      <c r="E2586" s="109"/>
      <c r="F2586" s="109"/>
      <c r="G2586" s="109"/>
      <c r="H2586" s="109"/>
      <c r="I2586" s="109"/>
      <c r="J2586" s="109"/>
      <c r="K2586" s="109"/>
      <c r="L2586" s="109"/>
      <c r="M2586" s="109"/>
      <c r="N2586" s="109"/>
      <c r="O2586" s="109"/>
      <c r="P2586" s="109"/>
      <c r="Q2586" s="109"/>
      <c r="R2586" s="109"/>
    </row>
    <row r="2587" spans="1:145" ht="15.5" x14ac:dyDescent="0.35">
      <c r="A2587" s="363"/>
      <c r="B2587" s="109"/>
      <c r="C2587" s="109"/>
      <c r="D2587" s="109"/>
      <c r="E2587" s="109"/>
      <c r="F2587" s="109"/>
      <c r="G2587" s="109"/>
      <c r="H2587" s="109"/>
      <c r="I2587" s="109"/>
      <c r="J2587" s="109"/>
      <c r="K2587" s="109"/>
      <c r="L2587" s="109"/>
      <c r="M2587" s="109"/>
      <c r="N2587" s="109"/>
      <c r="O2587" s="109"/>
      <c r="P2587" s="109"/>
      <c r="Q2587" s="109"/>
      <c r="R2587" s="109"/>
      <c r="X2587"/>
      <c r="Y2587"/>
    </row>
    <row r="2588" spans="1:145" ht="15.5" x14ac:dyDescent="0.35">
      <c r="A2588" s="363"/>
      <c r="B2588" s="109"/>
      <c r="C2588" s="109"/>
      <c r="D2588" s="109"/>
      <c r="E2588" s="109"/>
      <c r="F2588" s="109"/>
      <c r="G2588" s="109"/>
      <c r="H2588" s="109"/>
      <c r="I2588" s="109"/>
      <c r="J2588" s="109"/>
      <c r="K2588" s="109"/>
      <c r="L2588" s="109"/>
      <c r="M2588" s="109"/>
      <c r="N2588" s="109"/>
      <c r="O2588" s="109"/>
      <c r="P2588" s="109"/>
      <c r="Q2588" s="109"/>
      <c r="R2588" s="109"/>
      <c r="X2588"/>
      <c r="Y2588"/>
    </row>
    <row r="2589" spans="1:145" ht="15.5" x14ac:dyDescent="0.35">
      <c r="A2589" s="363"/>
      <c r="B2589" s="109"/>
      <c r="C2589" s="109"/>
      <c r="D2589" s="109"/>
      <c r="E2589" s="109"/>
      <c r="F2589" s="109"/>
      <c r="G2589" s="109"/>
      <c r="H2589" s="109"/>
      <c r="I2589" s="109"/>
      <c r="J2589" s="109"/>
      <c r="K2589" s="109"/>
      <c r="L2589" s="109"/>
      <c r="M2589" s="109"/>
      <c r="N2589" s="109"/>
      <c r="O2589" s="109"/>
      <c r="P2589" s="109"/>
      <c r="Q2589" s="109"/>
      <c r="R2589" s="109"/>
      <c r="X2589"/>
      <c r="Y2589"/>
    </row>
    <row r="2590" spans="1:145" ht="15.5" x14ac:dyDescent="0.35">
      <c r="A2590" s="363"/>
      <c r="B2590" s="109"/>
      <c r="C2590" s="109"/>
      <c r="D2590" s="109"/>
      <c r="E2590" s="109"/>
      <c r="F2590" s="109"/>
      <c r="G2590" s="109"/>
      <c r="H2590" s="109"/>
      <c r="I2590" s="109"/>
      <c r="J2590" s="109"/>
      <c r="K2590" s="109"/>
      <c r="L2590" s="109"/>
      <c r="M2590" s="109"/>
      <c r="N2590" s="109"/>
      <c r="O2590" s="109"/>
      <c r="P2590" s="109"/>
      <c r="Q2590" s="109"/>
      <c r="R2590" s="109"/>
      <c r="X2590"/>
      <c r="Y2590"/>
    </row>
    <row r="2591" spans="1:145" ht="15.5" x14ac:dyDescent="0.35">
      <c r="A2591" s="363"/>
      <c r="B2591" s="109"/>
      <c r="C2591" s="109"/>
      <c r="D2591" s="109"/>
      <c r="E2591" s="109"/>
      <c r="F2591" s="109"/>
      <c r="G2591" s="109"/>
      <c r="H2591" s="109"/>
      <c r="I2591" s="109"/>
      <c r="J2591" s="109"/>
      <c r="K2591" s="109"/>
      <c r="L2591" s="109"/>
      <c r="M2591" s="109"/>
      <c r="N2591" s="109"/>
      <c r="O2591" s="109"/>
      <c r="P2591" s="109"/>
      <c r="Q2591" s="109"/>
      <c r="R2591" s="109"/>
      <c r="X2591"/>
      <c r="Y2591"/>
    </row>
    <row r="2592" spans="1:145" ht="15.5" x14ac:dyDescent="0.35">
      <c r="A2592" s="363"/>
      <c r="B2592" s="109"/>
      <c r="C2592" s="109"/>
      <c r="D2592" s="109"/>
      <c r="E2592" s="109"/>
      <c r="F2592" s="109"/>
      <c r="G2592" s="109"/>
      <c r="H2592" s="109"/>
      <c r="I2592" s="109"/>
      <c r="J2592" s="109"/>
      <c r="K2592" s="109"/>
      <c r="L2592" s="109"/>
      <c r="M2592" s="109"/>
      <c r="N2592" s="109"/>
      <c r="O2592" s="109"/>
      <c r="P2592" s="109"/>
      <c r="Q2592" s="109"/>
      <c r="R2592" s="109"/>
      <c r="X2592"/>
      <c r="Y2592"/>
    </row>
    <row r="2593" spans="1:25" ht="15.5" x14ac:dyDescent="0.35">
      <c r="A2593" s="363"/>
      <c r="B2593" s="109"/>
      <c r="C2593" s="109"/>
      <c r="D2593" s="109"/>
      <c r="E2593" s="109"/>
      <c r="F2593" s="109"/>
      <c r="G2593" s="109"/>
      <c r="H2593" s="109"/>
      <c r="I2593" s="109"/>
      <c r="J2593" s="109"/>
      <c r="K2593" s="109"/>
      <c r="L2593" s="109"/>
      <c r="M2593" s="109"/>
      <c r="N2593" s="109"/>
      <c r="O2593" s="109"/>
      <c r="P2593" s="109"/>
      <c r="Q2593" s="109"/>
      <c r="R2593" s="109"/>
      <c r="X2593"/>
      <c r="Y2593"/>
    </row>
    <row r="2594" spans="1:25" ht="15.5" x14ac:dyDescent="0.35">
      <c r="A2594" s="363"/>
      <c r="B2594" s="109"/>
      <c r="C2594" s="109"/>
      <c r="D2594" s="109"/>
      <c r="E2594" s="109"/>
      <c r="F2594" s="109"/>
      <c r="G2594" s="109"/>
      <c r="H2594" s="109"/>
      <c r="I2594" s="109"/>
      <c r="J2594" s="109"/>
      <c r="K2594" s="109"/>
      <c r="L2594" s="109"/>
      <c r="M2594" s="109"/>
      <c r="N2594" s="109"/>
      <c r="O2594" s="109"/>
      <c r="P2594" s="109"/>
      <c r="Q2594" s="109"/>
      <c r="R2594" s="109"/>
      <c r="X2594"/>
      <c r="Y2594"/>
    </row>
    <row r="2595" spans="1:25" ht="15.5" x14ac:dyDescent="0.35">
      <c r="A2595" s="363"/>
      <c r="B2595" s="109"/>
      <c r="C2595" s="109"/>
      <c r="D2595" s="109"/>
      <c r="E2595" s="109"/>
      <c r="F2595" s="109"/>
      <c r="G2595" s="109"/>
      <c r="H2595" s="109"/>
      <c r="I2595" s="109"/>
      <c r="J2595" s="109"/>
      <c r="K2595" s="109"/>
      <c r="L2595" s="109"/>
      <c r="M2595" s="109"/>
      <c r="N2595" s="109"/>
      <c r="O2595" s="109"/>
      <c r="P2595" s="109"/>
      <c r="Q2595" s="109"/>
      <c r="R2595" s="109"/>
      <c r="X2595"/>
      <c r="Y2595"/>
    </row>
    <row r="2596" spans="1:25" ht="15.5" x14ac:dyDescent="0.35">
      <c r="A2596" s="363"/>
      <c r="B2596" s="109"/>
      <c r="C2596" s="109"/>
      <c r="D2596" s="109"/>
      <c r="E2596" s="109"/>
      <c r="F2596" s="109"/>
      <c r="G2596" s="109"/>
      <c r="H2596" s="109"/>
      <c r="I2596" s="109"/>
      <c r="J2596" s="109"/>
      <c r="K2596" s="109"/>
      <c r="L2596" s="109"/>
      <c r="M2596" s="109"/>
      <c r="N2596" s="109"/>
      <c r="O2596" s="109"/>
      <c r="P2596" s="109"/>
      <c r="Q2596" s="109"/>
      <c r="R2596" s="109"/>
      <c r="X2596"/>
      <c r="Y2596"/>
    </row>
    <row r="2597" spans="1:25" ht="15.5" x14ac:dyDescent="0.35">
      <c r="A2597" s="363"/>
      <c r="B2597" s="109"/>
      <c r="C2597" s="109"/>
      <c r="D2597" s="109"/>
      <c r="E2597" s="109"/>
      <c r="F2597" s="109"/>
      <c r="G2597" s="109"/>
      <c r="H2597" s="109"/>
      <c r="I2597" s="109"/>
      <c r="J2597" s="109"/>
      <c r="K2597" s="109"/>
      <c r="L2597" s="109"/>
      <c r="M2597" s="109"/>
      <c r="N2597" s="109"/>
      <c r="O2597" s="109"/>
      <c r="P2597" s="109"/>
      <c r="Q2597" s="109"/>
      <c r="R2597" s="109"/>
      <c r="X2597"/>
      <c r="Y2597"/>
    </row>
    <row r="2598" spans="1:25" ht="15.5" x14ac:dyDescent="0.35">
      <c r="A2598" s="363"/>
      <c r="B2598" s="109"/>
      <c r="C2598" s="109"/>
      <c r="D2598" s="109"/>
      <c r="E2598" s="109"/>
      <c r="F2598" s="109"/>
      <c r="G2598" s="109"/>
      <c r="H2598" s="109"/>
      <c r="I2598" s="109"/>
      <c r="J2598" s="109"/>
      <c r="K2598" s="109"/>
      <c r="L2598" s="109"/>
      <c r="M2598" s="109"/>
      <c r="N2598" s="109"/>
      <c r="O2598" s="109"/>
      <c r="P2598" s="109"/>
      <c r="Q2598" s="109"/>
      <c r="R2598" s="109"/>
      <c r="X2598"/>
      <c r="Y2598"/>
    </row>
    <row r="2599" spans="1:25" ht="15.5" x14ac:dyDescent="0.35">
      <c r="A2599" s="363"/>
      <c r="B2599" s="109"/>
      <c r="C2599" s="109"/>
      <c r="D2599" s="109"/>
      <c r="E2599" s="109"/>
      <c r="F2599" s="109"/>
      <c r="G2599" s="109"/>
      <c r="H2599" s="109"/>
      <c r="I2599" s="109"/>
      <c r="J2599" s="109"/>
      <c r="K2599" s="109"/>
      <c r="L2599" s="109"/>
      <c r="M2599" s="109"/>
      <c r="N2599" s="109"/>
      <c r="O2599" s="109"/>
      <c r="P2599" s="109"/>
      <c r="Q2599" s="109"/>
      <c r="R2599" s="109"/>
      <c r="X2599"/>
      <c r="Y2599"/>
    </row>
    <row r="2600" spans="1:25" ht="15.5" x14ac:dyDescent="0.35">
      <c r="A2600" s="363"/>
      <c r="B2600" s="109"/>
      <c r="C2600" s="109"/>
      <c r="D2600" s="109"/>
      <c r="E2600" s="109"/>
      <c r="F2600" s="109"/>
      <c r="G2600" s="109"/>
      <c r="H2600" s="109"/>
      <c r="I2600" s="109"/>
      <c r="J2600" s="109"/>
      <c r="K2600" s="109"/>
      <c r="L2600" s="109"/>
      <c r="M2600" s="109"/>
      <c r="N2600" s="109"/>
      <c r="O2600" s="109"/>
      <c r="P2600" s="109"/>
      <c r="Q2600" s="109"/>
      <c r="R2600" s="109"/>
      <c r="X2600"/>
      <c r="Y2600"/>
    </row>
    <row r="2601" spans="1:25" ht="15.5" x14ac:dyDescent="0.35">
      <c r="A2601" s="363"/>
      <c r="B2601" s="109"/>
      <c r="C2601" s="109"/>
      <c r="D2601" s="109"/>
      <c r="E2601" s="109"/>
      <c r="F2601" s="109"/>
      <c r="G2601" s="109"/>
      <c r="H2601" s="109"/>
      <c r="I2601" s="109"/>
      <c r="J2601" s="109"/>
      <c r="K2601" s="109"/>
      <c r="L2601" s="109"/>
      <c r="M2601" s="109"/>
      <c r="N2601" s="109"/>
      <c r="O2601" s="109"/>
      <c r="P2601" s="109"/>
      <c r="Q2601" s="109"/>
      <c r="R2601" s="109"/>
      <c r="X2601"/>
      <c r="Y2601"/>
    </row>
    <row r="2602" spans="1:25" ht="15.5" x14ac:dyDescent="0.35">
      <c r="A2602" s="363"/>
      <c r="B2602" s="109"/>
      <c r="C2602" s="109"/>
      <c r="D2602" s="109"/>
      <c r="E2602" s="109"/>
      <c r="F2602" s="109"/>
      <c r="G2602" s="109"/>
      <c r="H2602" s="109"/>
      <c r="I2602" s="109"/>
      <c r="J2602" s="109"/>
      <c r="K2602" s="109"/>
      <c r="L2602" s="109"/>
      <c r="M2602" s="109"/>
      <c r="N2602" s="109"/>
      <c r="O2602" s="109"/>
      <c r="P2602" s="109"/>
      <c r="Q2602" s="109"/>
      <c r="R2602" s="109"/>
      <c r="X2602"/>
      <c r="Y2602"/>
    </row>
    <row r="2603" spans="1:25" ht="15.5" x14ac:dyDescent="0.35">
      <c r="A2603" s="363"/>
      <c r="B2603" s="109"/>
      <c r="C2603" s="109"/>
      <c r="D2603" s="109"/>
      <c r="E2603" s="109"/>
      <c r="F2603" s="109"/>
      <c r="G2603" s="109"/>
      <c r="H2603" s="109"/>
      <c r="I2603" s="109"/>
      <c r="J2603" s="109"/>
      <c r="K2603" s="109"/>
      <c r="L2603" s="109"/>
      <c r="M2603" s="109"/>
      <c r="N2603" s="109"/>
      <c r="O2603" s="109"/>
      <c r="P2603" s="109"/>
      <c r="Q2603" s="109"/>
      <c r="R2603" s="109"/>
    </row>
    <row r="2604" spans="1:25" ht="15.5" x14ac:dyDescent="0.35">
      <c r="A2604" s="363"/>
      <c r="B2604" s="109"/>
      <c r="C2604" s="109"/>
      <c r="D2604" s="109"/>
      <c r="E2604" s="109"/>
      <c r="F2604" s="109"/>
      <c r="G2604" s="109"/>
      <c r="H2604" s="109"/>
      <c r="I2604" s="109"/>
      <c r="J2604" s="109"/>
      <c r="K2604" s="109"/>
      <c r="L2604" s="109"/>
      <c r="M2604" s="109"/>
      <c r="N2604" s="109"/>
      <c r="O2604" s="109"/>
      <c r="P2604" s="109"/>
      <c r="Q2604" s="109"/>
      <c r="R2604" s="109"/>
    </row>
    <row r="2605" spans="1:25" ht="15.5" x14ac:dyDescent="0.35">
      <c r="A2605" s="363"/>
      <c r="B2605" s="109"/>
      <c r="C2605" s="109"/>
      <c r="D2605" s="109"/>
      <c r="E2605" s="109"/>
      <c r="F2605" s="109"/>
      <c r="G2605" s="109"/>
      <c r="H2605" s="109"/>
      <c r="I2605" s="109"/>
      <c r="J2605" s="109"/>
      <c r="K2605" s="109"/>
      <c r="L2605" s="109"/>
      <c r="M2605" s="109"/>
      <c r="N2605" s="109"/>
      <c r="O2605" s="109"/>
      <c r="P2605" s="109"/>
      <c r="Q2605" s="109"/>
      <c r="R2605" s="109"/>
    </row>
    <row r="2606" spans="1:25" ht="15.5" x14ac:dyDescent="0.35">
      <c r="A2606" s="363"/>
      <c r="B2606" s="109"/>
      <c r="C2606" s="109"/>
      <c r="D2606" s="109"/>
      <c r="E2606" s="109"/>
      <c r="F2606" s="109"/>
      <c r="G2606" s="109"/>
      <c r="H2606" s="109"/>
      <c r="I2606" s="109"/>
      <c r="J2606" s="109"/>
      <c r="K2606" s="109"/>
      <c r="L2606" s="109"/>
      <c r="M2606" s="109"/>
      <c r="N2606" s="109"/>
      <c r="O2606" s="109"/>
      <c r="P2606" s="109"/>
      <c r="Q2606" s="109"/>
      <c r="R2606" s="109"/>
    </row>
    <row r="2607" spans="1:25" ht="15.5" x14ac:dyDescent="0.35">
      <c r="A2607" s="363"/>
      <c r="B2607" s="109"/>
      <c r="C2607" s="109"/>
      <c r="D2607" s="109"/>
      <c r="E2607" s="109"/>
      <c r="F2607" s="109"/>
      <c r="G2607" s="109"/>
      <c r="H2607" s="109"/>
      <c r="I2607" s="109"/>
      <c r="J2607" s="109"/>
      <c r="K2607" s="109"/>
      <c r="L2607" s="109"/>
      <c r="M2607" s="109"/>
      <c r="N2607" s="109"/>
      <c r="O2607" s="109"/>
      <c r="P2607" s="109"/>
      <c r="Q2607" s="109"/>
      <c r="R2607" s="109"/>
    </row>
    <row r="2608" spans="1:25" ht="15.5" x14ac:dyDescent="0.35">
      <c r="A2608" s="116"/>
      <c r="B2608" s="109"/>
      <c r="C2608" s="109"/>
      <c r="D2608" s="109"/>
      <c r="E2608" s="109"/>
      <c r="F2608" s="109"/>
      <c r="G2608" s="109"/>
      <c r="H2608" s="109"/>
      <c r="I2608" s="109"/>
      <c r="J2608" s="109"/>
      <c r="K2608" s="109"/>
      <c r="L2608" s="109"/>
      <c r="M2608" s="109"/>
      <c r="N2608" s="109"/>
      <c r="O2608" s="109"/>
      <c r="P2608" s="109"/>
      <c r="Q2608" s="109"/>
      <c r="R2608" s="109"/>
    </row>
    <row r="2609" spans="1:145" ht="15.5" x14ac:dyDescent="0.35">
      <c r="A2609" s="27"/>
      <c r="B2609" s="109" t="s">
        <v>1</v>
      </c>
      <c r="C2609" s="109" t="s">
        <v>1</v>
      </c>
      <c r="D2609" s="109" t="s">
        <v>1</v>
      </c>
      <c r="E2609" s="109" t="s">
        <v>1</v>
      </c>
      <c r="F2609" s="109" t="s">
        <v>1</v>
      </c>
      <c r="G2609" s="109" t="s">
        <v>1</v>
      </c>
      <c r="H2609" s="12" t="s">
        <v>1</v>
      </c>
      <c r="I2609" s="12" t="s">
        <v>1</v>
      </c>
      <c r="J2609" s="12" t="s">
        <v>1</v>
      </c>
      <c r="K2609" s="12" t="s">
        <v>1</v>
      </c>
      <c r="L2609" s="12" t="s">
        <v>1</v>
      </c>
      <c r="M2609" s="12" t="s">
        <v>1</v>
      </c>
      <c r="N2609" s="12" t="s">
        <v>1</v>
      </c>
      <c r="O2609" s="12" t="s">
        <v>1</v>
      </c>
      <c r="P2609" s="12" t="s">
        <v>1</v>
      </c>
      <c r="Q2609" s="12" t="str">
        <f>+Q$4</f>
        <v>-</v>
      </c>
      <c r="R2609" s="12" t="str">
        <f>+R$4</f>
        <v>-</v>
      </c>
      <c r="S2609" s="12" t="str">
        <f>+S$4</f>
        <v>-</v>
      </c>
      <c r="T2609" s="12" t="str">
        <f>+T$4</f>
        <v>-</v>
      </c>
      <c r="U2609" s="12" t="s">
        <v>1</v>
      </c>
      <c r="V2609" s="12" t="s">
        <v>1</v>
      </c>
      <c r="W2609" s="12" t="s">
        <v>1</v>
      </c>
      <c r="X2609" s="13" t="s">
        <v>1</v>
      </c>
      <c r="Y2609" s="13" t="s">
        <v>1</v>
      </c>
      <c r="Z2609" s="12" t="s">
        <v>1</v>
      </c>
      <c r="AA2609" s="12" t="s">
        <v>1</v>
      </c>
      <c r="AB2609" s="12" t="s">
        <v>1</v>
      </c>
      <c r="AC2609" s="12" t="s">
        <v>1</v>
      </c>
      <c r="AD2609" s="12" t="s">
        <v>1</v>
      </c>
      <c r="AE2609" s="12" t="s">
        <v>1</v>
      </c>
      <c r="AF2609" s="12" t="s">
        <v>1</v>
      </c>
      <c r="AG2609" s="12" t="s">
        <v>1</v>
      </c>
      <c r="AH2609" s="12" t="s">
        <v>1</v>
      </c>
      <c r="AI2609" s="12" t="s">
        <v>1</v>
      </c>
      <c r="AJ2609" s="13" t="s">
        <v>1</v>
      </c>
      <c r="AK2609" s="13" t="s">
        <v>1</v>
      </c>
      <c r="AL2609" s="13" t="s">
        <v>1</v>
      </c>
      <c r="AM2609" s="13" t="s">
        <v>1</v>
      </c>
      <c r="AN2609" s="13" t="s">
        <v>1</v>
      </c>
      <c r="AO2609" s="13" t="s">
        <v>1</v>
      </c>
      <c r="AP2609" s="13" t="s">
        <v>1</v>
      </c>
      <c r="AQ2609" s="13" t="s">
        <v>1</v>
      </c>
      <c r="AR2609" s="13" t="s">
        <v>1</v>
      </c>
      <c r="AS2609" s="13" t="s">
        <v>1</v>
      </c>
      <c r="AT2609" s="13" t="s">
        <v>1</v>
      </c>
      <c r="AU2609" s="13" t="s">
        <v>1</v>
      </c>
      <c r="AV2609" s="13" t="s">
        <v>1</v>
      </c>
      <c r="AW2609" s="13" t="s">
        <v>1</v>
      </c>
      <c r="AX2609" s="13" t="s">
        <v>1</v>
      </c>
      <c r="AY2609" s="13"/>
      <c r="AZ2609" s="13" t="s">
        <v>1</v>
      </c>
      <c r="BA2609" s="13" t="s">
        <v>1</v>
      </c>
      <c r="BB2609" s="13" t="s">
        <v>1</v>
      </c>
      <c r="BC2609" s="13" t="s">
        <v>1</v>
      </c>
      <c r="BD2609" s="13" t="s">
        <v>1</v>
      </c>
      <c r="BE2609" s="13" t="s">
        <v>1</v>
      </c>
      <c r="BF2609" s="13" t="s">
        <v>1</v>
      </c>
      <c r="BG2609" s="13" t="s">
        <v>1</v>
      </c>
      <c r="BH2609" s="13" t="s">
        <v>1</v>
      </c>
      <c r="BI2609" s="13" t="s">
        <v>1</v>
      </c>
      <c r="BJ2609" s="13" t="s">
        <v>1</v>
      </c>
      <c r="BK2609" s="13" t="s">
        <v>1</v>
      </c>
      <c r="BL2609" s="13" t="s">
        <v>1</v>
      </c>
      <c r="BM2609" s="13" t="s">
        <v>1</v>
      </c>
      <c r="BN2609" s="13" t="s">
        <v>1</v>
      </c>
      <c r="BO2609" s="13" t="s">
        <v>1</v>
      </c>
      <c r="BP2609" s="13" t="s">
        <v>1</v>
      </c>
      <c r="BQ2609" s="13" t="s">
        <v>1</v>
      </c>
      <c r="BR2609" s="13" t="s">
        <v>1</v>
      </c>
      <c r="BS2609" s="13" t="s">
        <v>1</v>
      </c>
      <c r="BT2609" s="13" t="s">
        <v>1</v>
      </c>
      <c r="BU2609" s="13" t="s">
        <v>1</v>
      </c>
      <c r="BV2609" s="13" t="s">
        <v>1</v>
      </c>
      <c r="BW2609" s="13" t="s">
        <v>1</v>
      </c>
      <c r="BX2609" s="13" t="s">
        <v>1</v>
      </c>
      <c r="BY2609" s="13" t="s">
        <v>1</v>
      </c>
      <c r="BZ2609" s="12" t="s">
        <v>1</v>
      </c>
      <c r="CA2609" s="13" t="s">
        <v>1</v>
      </c>
      <c r="CB2609" s="13" t="s">
        <v>1</v>
      </c>
      <c r="CC2609" s="13" t="s">
        <v>1</v>
      </c>
      <c r="CD2609" s="13" t="s">
        <v>1</v>
      </c>
      <c r="CE2609" s="13" t="s">
        <v>1</v>
      </c>
      <c r="CF2609" s="13" t="s">
        <v>1</v>
      </c>
      <c r="CG2609" s="13" t="s">
        <v>1</v>
      </c>
      <c r="CH2609" s="13" t="s">
        <v>1</v>
      </c>
      <c r="CI2609" s="13" t="s">
        <v>1</v>
      </c>
      <c r="CJ2609" s="12" t="s">
        <v>1</v>
      </c>
      <c r="CK2609" s="12" t="s">
        <v>1</v>
      </c>
      <c r="CL2609" s="13" t="s">
        <v>1</v>
      </c>
      <c r="CM2609" s="13" t="s">
        <v>1</v>
      </c>
      <c r="CN2609" s="13" t="s">
        <v>1</v>
      </c>
      <c r="CO2609" s="13" t="s">
        <v>1</v>
      </c>
      <c r="CP2609" s="13" t="s">
        <v>1</v>
      </c>
      <c r="CQ2609" s="13" t="s">
        <v>1</v>
      </c>
      <c r="CR2609" s="13" t="s">
        <v>1</v>
      </c>
      <c r="CS2609" s="13" t="s">
        <v>1</v>
      </c>
      <c r="CT2609" s="13" t="s">
        <v>1</v>
      </c>
      <c r="CU2609" s="13" t="s">
        <v>1</v>
      </c>
      <c r="CV2609" s="13" t="s">
        <v>1</v>
      </c>
      <c r="CW2609" s="13" t="s">
        <v>1</v>
      </c>
      <c r="CX2609" s="13" t="s">
        <v>1</v>
      </c>
      <c r="CY2609" s="13" t="s">
        <v>1</v>
      </c>
      <c r="CZ2609" s="13" t="s">
        <v>1</v>
      </c>
      <c r="DA2609" s="13" t="s">
        <v>1</v>
      </c>
      <c r="DB2609" s="12" t="s">
        <v>1</v>
      </c>
      <c r="DC2609" s="12" t="s">
        <v>1</v>
      </c>
      <c r="DD2609" s="12" t="s">
        <v>1</v>
      </c>
      <c r="DE2609" s="12" t="s">
        <v>1</v>
      </c>
      <c r="DF2609" s="12" t="s">
        <v>1</v>
      </c>
      <c r="DG2609" s="12" t="s">
        <v>1</v>
      </c>
      <c r="DH2609" s="12" t="s">
        <v>1</v>
      </c>
      <c r="DI2609" s="12" t="s">
        <v>1</v>
      </c>
      <c r="DJ2609" s="12" t="s">
        <v>1</v>
      </c>
      <c r="DK2609" s="12" t="s">
        <v>1</v>
      </c>
      <c r="DL2609" s="12" t="s">
        <v>1</v>
      </c>
      <c r="DM2609" s="12" t="s">
        <v>1</v>
      </c>
      <c r="DN2609" s="23" t="s">
        <v>1</v>
      </c>
      <c r="DO2609" s="12" t="s">
        <v>1</v>
      </c>
      <c r="DP2609" s="12" t="s">
        <v>1</v>
      </c>
      <c r="DQ2609" s="12" t="s">
        <v>1</v>
      </c>
      <c r="DR2609" s="12" t="s">
        <v>1</v>
      </c>
      <c r="DS2609" s="12" t="s">
        <v>1</v>
      </c>
      <c r="DT2609" s="12" t="s">
        <v>1</v>
      </c>
      <c r="DU2609" s="12" t="s">
        <v>1</v>
      </c>
      <c r="DV2609" s="24" t="s">
        <v>1</v>
      </c>
      <c r="DW2609" s="25" t="s">
        <v>1</v>
      </c>
      <c r="DX2609" s="26" t="s">
        <v>1</v>
      </c>
      <c r="DZ2609" s="12" t="s">
        <v>1</v>
      </c>
      <c r="EC2609" s="12" t="s">
        <v>1</v>
      </c>
      <c r="EF2609" s="12" t="s">
        <v>1</v>
      </c>
      <c r="EI2609" s="12" t="s">
        <v>1</v>
      </c>
      <c r="EL2609" s="12" t="s">
        <v>1</v>
      </c>
      <c r="EO2609" s="12" t="s">
        <v>1</v>
      </c>
    </row>
    <row r="2610" spans="1:145" ht="15.5" x14ac:dyDescent="0.35">
      <c r="A2610" s="14"/>
      <c r="B2610" s="90" t="s">
        <v>2</v>
      </c>
      <c r="C2610" s="90" t="s">
        <v>3</v>
      </c>
      <c r="D2610" s="90" t="s">
        <v>4</v>
      </c>
      <c r="E2610" s="90" t="s">
        <v>5</v>
      </c>
      <c r="F2610" s="90" t="s">
        <v>6</v>
      </c>
      <c r="G2610" s="90" t="s">
        <v>7</v>
      </c>
      <c r="H2610" s="14" t="s">
        <v>8</v>
      </c>
      <c r="I2610" s="14" t="s">
        <v>9</v>
      </c>
      <c r="J2610" s="14" t="s">
        <v>10</v>
      </c>
      <c r="K2610" s="15">
        <v>1996</v>
      </c>
      <c r="L2610" s="15">
        <v>1997</v>
      </c>
      <c r="M2610" s="16">
        <v>1998</v>
      </c>
      <c r="N2610" s="16">
        <v>1999</v>
      </c>
      <c r="O2610" s="16">
        <v>2000</v>
      </c>
      <c r="P2610" s="16">
        <v>2001</v>
      </c>
      <c r="Q2610" s="16">
        <v>2002</v>
      </c>
      <c r="R2610" s="16">
        <v>2003</v>
      </c>
      <c r="S2610" s="16">
        <v>2004</v>
      </c>
      <c r="T2610" s="16">
        <v>2005</v>
      </c>
      <c r="U2610" s="16">
        <v>2006</v>
      </c>
      <c r="V2610" s="16">
        <v>2007</v>
      </c>
      <c r="W2610" s="16">
        <v>2008</v>
      </c>
      <c r="X2610" s="17">
        <v>2009</v>
      </c>
      <c r="Y2610" s="17">
        <v>2010</v>
      </c>
      <c r="Z2610" s="16">
        <v>2011</v>
      </c>
      <c r="AA2610" s="16">
        <v>2012</v>
      </c>
      <c r="AB2610" s="16">
        <v>2013</v>
      </c>
      <c r="AC2610" s="16">
        <v>2013</v>
      </c>
      <c r="AD2610" s="16">
        <v>2013</v>
      </c>
      <c r="AE2610" s="16">
        <v>2013</v>
      </c>
      <c r="AF2610" s="16">
        <v>2014</v>
      </c>
      <c r="AG2610" s="16">
        <v>2014</v>
      </c>
      <c r="AH2610" s="16">
        <v>2014</v>
      </c>
      <c r="AI2610" s="16">
        <v>2014</v>
      </c>
      <c r="AJ2610" s="17">
        <v>2014</v>
      </c>
      <c r="AK2610" s="17">
        <v>2015</v>
      </c>
      <c r="AL2610" s="17">
        <v>2015</v>
      </c>
      <c r="AM2610" s="17">
        <v>2015</v>
      </c>
      <c r="AN2610" s="17">
        <v>2015</v>
      </c>
      <c r="AO2610" s="17">
        <f>+AO$5</f>
        <v>2015</v>
      </c>
      <c r="AP2610" s="17">
        <v>2016</v>
      </c>
      <c r="AQ2610" s="17">
        <v>2016</v>
      </c>
      <c r="AR2610" s="17">
        <v>2016</v>
      </c>
      <c r="AS2610" s="17">
        <f>+AS$5</f>
        <v>2016</v>
      </c>
      <c r="AT2610" s="17">
        <v>2017</v>
      </c>
      <c r="AU2610" s="17">
        <v>2017</v>
      </c>
      <c r="AV2610" s="17">
        <v>2017</v>
      </c>
      <c r="AW2610" s="17">
        <v>2017</v>
      </c>
      <c r="AX2610" s="17">
        <f>+AX$5</f>
        <v>2017</v>
      </c>
      <c r="AY2610" s="17"/>
      <c r="AZ2610" s="17">
        <v>2018</v>
      </c>
      <c r="BA2610" s="17">
        <v>2018</v>
      </c>
      <c r="BB2610" s="17">
        <v>2018</v>
      </c>
      <c r="BC2610" s="17">
        <v>2018</v>
      </c>
      <c r="BD2610" s="17">
        <v>2018</v>
      </c>
      <c r="BE2610" s="17">
        <v>2018</v>
      </c>
      <c r="BF2610" s="17">
        <f>+BF$5</f>
        <v>2018</v>
      </c>
      <c r="BG2610" s="17">
        <v>2019</v>
      </c>
      <c r="BH2610" s="17">
        <v>2019</v>
      </c>
      <c r="BI2610" s="17">
        <v>2019</v>
      </c>
      <c r="BJ2610" s="17">
        <v>2019</v>
      </c>
      <c r="BK2610" s="17">
        <v>2019</v>
      </c>
      <c r="BL2610" s="17">
        <v>2019</v>
      </c>
      <c r="BM2610" s="17">
        <v>2019</v>
      </c>
      <c r="BN2610" s="17">
        <v>2019</v>
      </c>
      <c r="BO2610" s="17">
        <f>+BO$5</f>
        <v>2019</v>
      </c>
      <c r="BP2610" s="17">
        <v>2020</v>
      </c>
      <c r="BQ2610" s="17">
        <v>2020</v>
      </c>
      <c r="BR2610" s="17">
        <v>2020</v>
      </c>
      <c r="BS2610" s="17">
        <v>2020</v>
      </c>
      <c r="BT2610" s="17">
        <v>2020</v>
      </c>
      <c r="BU2610" s="17">
        <v>2020</v>
      </c>
      <c r="BV2610" s="17">
        <v>2020</v>
      </c>
      <c r="BW2610" s="17">
        <v>2020</v>
      </c>
      <c r="BX2610" s="17">
        <v>2020</v>
      </c>
      <c r="BY2610" s="17">
        <v>2020</v>
      </c>
      <c r="BZ2610" s="16">
        <v>2020</v>
      </c>
      <c r="CA2610" s="17">
        <f>+CA$5</f>
        <v>2020</v>
      </c>
      <c r="CB2610" s="17">
        <v>2021</v>
      </c>
      <c r="CC2610" s="17">
        <v>2021</v>
      </c>
      <c r="CD2610" s="17">
        <v>2021</v>
      </c>
      <c r="CE2610" s="17">
        <v>2021</v>
      </c>
      <c r="CF2610" s="17">
        <v>2021</v>
      </c>
      <c r="CG2610" s="17">
        <v>2021</v>
      </c>
      <c r="CH2610" s="17">
        <v>2021</v>
      </c>
      <c r="CI2610" s="17">
        <v>2021</v>
      </c>
      <c r="CJ2610" s="16">
        <v>2021</v>
      </c>
      <c r="CK2610" s="16">
        <v>2021</v>
      </c>
      <c r="CL2610" s="17">
        <f>+CL$5</f>
        <v>2021</v>
      </c>
      <c r="CM2610" s="17">
        <v>2022</v>
      </c>
      <c r="CN2610" s="17">
        <v>2022</v>
      </c>
      <c r="CO2610" s="17">
        <v>2022</v>
      </c>
      <c r="CP2610" s="17">
        <v>2022</v>
      </c>
      <c r="CQ2610" s="17">
        <v>2022</v>
      </c>
      <c r="CR2610" s="17">
        <v>2022</v>
      </c>
      <c r="CS2610" s="17">
        <v>2022</v>
      </c>
      <c r="CT2610" s="17">
        <v>2022</v>
      </c>
      <c r="CU2610" s="17">
        <v>2022</v>
      </c>
      <c r="CV2610" s="17">
        <v>2022</v>
      </c>
      <c r="CW2610" s="17">
        <v>2022</v>
      </c>
      <c r="CX2610" s="17">
        <v>2022</v>
      </c>
      <c r="CY2610" s="17">
        <v>2022</v>
      </c>
      <c r="CZ2610" s="17">
        <v>2022</v>
      </c>
      <c r="DA2610" s="17">
        <f t="shared" ref="DA2610:DN2610" si="2666">+DA$5</f>
        <v>2022</v>
      </c>
      <c r="DB2610" s="16">
        <v>2023</v>
      </c>
      <c r="DC2610" s="16">
        <v>2023</v>
      </c>
      <c r="DD2610" s="16">
        <v>2023</v>
      </c>
      <c r="DE2610" s="16">
        <v>2023</v>
      </c>
      <c r="DF2610" s="16">
        <v>2023</v>
      </c>
      <c r="DG2610" s="16">
        <v>2023</v>
      </c>
      <c r="DH2610" s="16">
        <v>2023</v>
      </c>
      <c r="DI2610" s="16">
        <v>2023</v>
      </c>
      <c r="DJ2610" s="16">
        <v>2023</v>
      </c>
      <c r="DK2610" s="16">
        <v>2023</v>
      </c>
      <c r="DL2610" s="16">
        <v>2023</v>
      </c>
      <c r="DM2610" s="16">
        <v>2023</v>
      </c>
      <c r="DN2610" s="19">
        <f t="shared" si="2666"/>
        <v>2023</v>
      </c>
      <c r="DO2610" s="16">
        <v>2023</v>
      </c>
      <c r="DP2610" s="16">
        <v>2024</v>
      </c>
      <c r="DQ2610" s="16">
        <v>2024</v>
      </c>
      <c r="DR2610" s="16">
        <v>2024</v>
      </c>
      <c r="DS2610" s="16">
        <v>2024</v>
      </c>
      <c r="DT2610" s="16">
        <v>2024</v>
      </c>
      <c r="DU2610" s="16">
        <v>2024</v>
      </c>
      <c r="DV2610" s="20">
        <f>+DV$5</f>
        <v>2024</v>
      </c>
      <c r="DW2610" s="21">
        <f>+DW$5</f>
        <v>2024</v>
      </c>
      <c r="DX2610" s="22">
        <f>+DX$5</f>
        <v>2024</v>
      </c>
      <c r="DZ2610" s="16">
        <f>+DZ$5</f>
        <v>2025</v>
      </c>
      <c r="EC2610" s="16">
        <f>+EC$5</f>
        <v>2026</v>
      </c>
      <c r="EF2610" s="16">
        <f>+EF$5</f>
        <v>2027</v>
      </c>
      <c r="EI2610" s="16">
        <f>+EI$5</f>
        <v>2028</v>
      </c>
      <c r="EL2610" s="16">
        <f>+EL$5</f>
        <v>2029</v>
      </c>
      <c r="EO2610" s="16">
        <f>+EO$5</f>
        <v>2030</v>
      </c>
    </row>
    <row r="2611" spans="1:145" ht="15.5" x14ac:dyDescent="0.35">
      <c r="A2611" s="27"/>
      <c r="B2611" s="109" t="s">
        <v>1</v>
      </c>
      <c r="C2611" s="109" t="s">
        <v>1</v>
      </c>
      <c r="D2611" s="109" t="s">
        <v>1</v>
      </c>
      <c r="E2611" s="109" t="s">
        <v>1</v>
      </c>
      <c r="F2611" s="109" t="s">
        <v>1</v>
      </c>
      <c r="G2611" s="109" t="s">
        <v>1</v>
      </c>
      <c r="H2611" s="12" t="s">
        <v>1</v>
      </c>
      <c r="I2611" s="12" t="s">
        <v>1</v>
      </c>
      <c r="J2611" s="12" t="s">
        <v>1</v>
      </c>
      <c r="K2611" s="12" t="s">
        <v>1</v>
      </c>
      <c r="L2611" s="12" t="s">
        <v>1</v>
      </c>
      <c r="M2611" s="12" t="s">
        <v>1</v>
      </c>
      <c r="N2611" s="12" t="s">
        <v>1</v>
      </c>
      <c r="O2611" s="12" t="s">
        <v>1</v>
      </c>
      <c r="P2611" s="12" t="s">
        <v>1</v>
      </c>
      <c r="Q2611" s="12" t="str">
        <f>+Q$6</f>
        <v>-</v>
      </c>
      <c r="R2611" s="12" t="str">
        <f>+R$6</f>
        <v>-</v>
      </c>
      <c r="S2611" s="12" t="str">
        <f>+S$6</f>
        <v>-</v>
      </c>
      <c r="T2611" s="12" t="str">
        <f>+T$6</f>
        <v>-</v>
      </c>
      <c r="U2611" s="12" t="s">
        <v>1</v>
      </c>
      <c r="V2611" s="12" t="s">
        <v>1</v>
      </c>
      <c r="W2611" s="12" t="s">
        <v>1</v>
      </c>
      <c r="X2611" s="13" t="s">
        <v>1</v>
      </c>
      <c r="Y2611" s="13" t="s">
        <v>1</v>
      </c>
      <c r="Z2611" s="12" t="s">
        <v>1</v>
      </c>
      <c r="AA2611" s="12" t="s">
        <v>1</v>
      </c>
      <c r="AB2611" s="12" t="s">
        <v>1</v>
      </c>
      <c r="AC2611" s="12" t="s">
        <v>1</v>
      </c>
      <c r="AD2611" s="12" t="s">
        <v>1</v>
      </c>
      <c r="AE2611" s="12" t="s">
        <v>1</v>
      </c>
      <c r="AF2611" s="12" t="s">
        <v>1</v>
      </c>
      <c r="AG2611" s="12" t="s">
        <v>1</v>
      </c>
      <c r="AH2611" s="12" t="s">
        <v>1</v>
      </c>
      <c r="AI2611" s="12" t="s">
        <v>1</v>
      </c>
      <c r="AJ2611" s="13" t="s">
        <v>1</v>
      </c>
      <c r="AK2611" s="13" t="s">
        <v>1</v>
      </c>
      <c r="AL2611" s="13" t="s">
        <v>1</v>
      </c>
      <c r="AM2611" s="13" t="s">
        <v>1</v>
      </c>
      <c r="AN2611" s="13" t="s">
        <v>1</v>
      </c>
      <c r="AO2611" s="13" t="s">
        <v>1</v>
      </c>
      <c r="AP2611" s="13" t="s">
        <v>1</v>
      </c>
      <c r="AQ2611" s="13" t="s">
        <v>1</v>
      </c>
      <c r="AR2611" s="13" t="s">
        <v>1</v>
      </c>
      <c r="AS2611" s="13" t="s">
        <v>1</v>
      </c>
      <c r="AT2611" s="13" t="s">
        <v>1</v>
      </c>
      <c r="AU2611" s="13" t="s">
        <v>1</v>
      </c>
      <c r="AV2611" s="13" t="s">
        <v>1</v>
      </c>
      <c r="AW2611" s="13" t="s">
        <v>1</v>
      </c>
      <c r="AX2611" s="13" t="s">
        <v>1</v>
      </c>
      <c r="AY2611" s="13"/>
      <c r="AZ2611" s="13" t="s">
        <v>1</v>
      </c>
      <c r="BA2611" s="13" t="s">
        <v>1</v>
      </c>
      <c r="BB2611" s="13" t="s">
        <v>1</v>
      </c>
      <c r="BC2611" s="13" t="s">
        <v>1</v>
      </c>
      <c r="BD2611" s="13" t="s">
        <v>1</v>
      </c>
      <c r="BE2611" s="13" t="s">
        <v>1</v>
      </c>
      <c r="BF2611" s="13" t="s">
        <v>1</v>
      </c>
      <c r="BG2611" s="13" t="s">
        <v>1</v>
      </c>
      <c r="BH2611" s="13" t="s">
        <v>1</v>
      </c>
      <c r="BI2611" s="13" t="s">
        <v>1</v>
      </c>
      <c r="BJ2611" s="13" t="s">
        <v>1</v>
      </c>
      <c r="BK2611" s="13" t="s">
        <v>1</v>
      </c>
      <c r="BL2611" s="13" t="s">
        <v>1</v>
      </c>
      <c r="BM2611" s="13" t="s">
        <v>1</v>
      </c>
      <c r="BN2611" s="13" t="s">
        <v>1</v>
      </c>
      <c r="BO2611" s="13" t="s">
        <v>1</v>
      </c>
      <c r="BP2611" s="13" t="s">
        <v>1</v>
      </c>
      <c r="BQ2611" s="13" t="s">
        <v>1</v>
      </c>
      <c r="BR2611" s="13" t="s">
        <v>1</v>
      </c>
      <c r="BS2611" s="13" t="s">
        <v>1</v>
      </c>
      <c r="BT2611" s="13" t="s">
        <v>1</v>
      </c>
      <c r="BU2611" s="13" t="s">
        <v>1</v>
      </c>
      <c r="BV2611" s="13" t="s">
        <v>1</v>
      </c>
      <c r="BW2611" s="13" t="s">
        <v>1</v>
      </c>
      <c r="BX2611" s="13" t="s">
        <v>1</v>
      </c>
      <c r="BY2611" s="13" t="s">
        <v>1</v>
      </c>
      <c r="BZ2611" s="12" t="s">
        <v>1</v>
      </c>
      <c r="CA2611" s="13" t="s">
        <v>1</v>
      </c>
      <c r="CB2611" s="13" t="s">
        <v>1</v>
      </c>
      <c r="CC2611" s="13" t="s">
        <v>1</v>
      </c>
      <c r="CD2611" s="13" t="s">
        <v>1</v>
      </c>
      <c r="CE2611" s="13" t="s">
        <v>1</v>
      </c>
      <c r="CF2611" s="13" t="s">
        <v>1</v>
      </c>
      <c r="CG2611" s="13" t="s">
        <v>1</v>
      </c>
      <c r="CH2611" s="13" t="s">
        <v>1</v>
      </c>
      <c r="CI2611" s="13" t="s">
        <v>1</v>
      </c>
      <c r="CJ2611" s="12" t="s">
        <v>1</v>
      </c>
      <c r="CK2611" s="12" t="s">
        <v>1</v>
      </c>
      <c r="CL2611" s="13" t="s">
        <v>1</v>
      </c>
      <c r="CM2611" s="13" t="s">
        <v>1</v>
      </c>
      <c r="CN2611" s="13" t="s">
        <v>1</v>
      </c>
      <c r="CO2611" s="13" t="s">
        <v>1</v>
      </c>
      <c r="CP2611" s="13" t="s">
        <v>1</v>
      </c>
      <c r="CQ2611" s="13" t="s">
        <v>1</v>
      </c>
      <c r="CR2611" s="13" t="s">
        <v>1</v>
      </c>
      <c r="CS2611" s="13" t="s">
        <v>1</v>
      </c>
      <c r="CT2611" s="13" t="s">
        <v>1</v>
      </c>
      <c r="CU2611" s="13" t="s">
        <v>1</v>
      </c>
      <c r="CV2611" s="13" t="s">
        <v>1</v>
      </c>
      <c r="CW2611" s="13" t="s">
        <v>1</v>
      </c>
      <c r="CX2611" s="13" t="s">
        <v>1</v>
      </c>
      <c r="CY2611" s="13" t="s">
        <v>1</v>
      </c>
      <c r="CZ2611" s="13" t="s">
        <v>1</v>
      </c>
      <c r="DA2611" s="13" t="s">
        <v>1</v>
      </c>
      <c r="DB2611" s="12" t="s">
        <v>1</v>
      </c>
      <c r="DC2611" s="12" t="s">
        <v>1</v>
      </c>
      <c r="DD2611" s="12" t="s">
        <v>1</v>
      </c>
      <c r="DE2611" s="12" t="s">
        <v>1</v>
      </c>
      <c r="DF2611" s="12" t="s">
        <v>1</v>
      </c>
      <c r="DG2611" s="12" t="s">
        <v>1</v>
      </c>
      <c r="DH2611" s="12" t="s">
        <v>1</v>
      </c>
      <c r="DI2611" s="12" t="s">
        <v>1</v>
      </c>
      <c r="DJ2611" s="12" t="s">
        <v>1</v>
      </c>
      <c r="DK2611" s="12" t="s">
        <v>1</v>
      </c>
      <c r="DL2611" s="12" t="s">
        <v>1</v>
      </c>
      <c r="DM2611" s="12" t="s">
        <v>1</v>
      </c>
      <c r="DN2611" s="23" t="s">
        <v>1</v>
      </c>
      <c r="DO2611" s="12" t="s">
        <v>1</v>
      </c>
      <c r="DP2611" s="12" t="s">
        <v>1</v>
      </c>
      <c r="DQ2611" s="12" t="s">
        <v>1</v>
      </c>
      <c r="DR2611" s="12" t="s">
        <v>1</v>
      </c>
      <c r="DS2611" s="12" t="s">
        <v>1</v>
      </c>
      <c r="DT2611" s="12" t="s">
        <v>1</v>
      </c>
      <c r="DU2611" s="12" t="s">
        <v>1</v>
      </c>
      <c r="DV2611" s="24" t="s">
        <v>1</v>
      </c>
      <c r="DW2611" s="25" t="s">
        <v>1</v>
      </c>
      <c r="DX2611" s="26" t="s">
        <v>1</v>
      </c>
      <c r="DZ2611" s="12" t="s">
        <v>1</v>
      </c>
      <c r="EC2611" s="12" t="s">
        <v>1</v>
      </c>
      <c r="EF2611" s="12" t="s">
        <v>1</v>
      </c>
      <c r="EI2611" s="12" t="s">
        <v>1</v>
      </c>
      <c r="EL2611" s="12" t="s">
        <v>1</v>
      </c>
      <c r="EO2611" s="12" t="s">
        <v>1</v>
      </c>
    </row>
    <row r="2612" spans="1:145" ht="15.5" x14ac:dyDescent="0.35">
      <c r="A2612" s="27"/>
      <c r="B2612" s="27"/>
      <c r="C2612" s="27"/>
      <c r="D2612" s="27"/>
      <c r="E2612" s="27"/>
      <c r="F2612" s="27"/>
      <c r="G2612" s="27"/>
      <c r="H2612" s="27"/>
      <c r="I2612" s="27"/>
      <c r="J2612" s="27"/>
      <c r="K2612" s="14"/>
      <c r="L2612" s="14"/>
      <c r="M2612" s="14"/>
      <c r="N2612" s="14"/>
      <c r="O2612" s="28"/>
      <c r="P2612" s="28"/>
      <c r="Q2612" s="28"/>
      <c r="R2612" s="28"/>
      <c r="S2612" s="28"/>
      <c r="T2612" s="28"/>
      <c r="U2612" s="28" t="str">
        <f>+U$7</f>
        <v/>
      </c>
      <c r="V2612" s="14"/>
      <c r="W2612" s="14"/>
      <c r="X2612" s="30"/>
      <c r="Y2612" s="30"/>
      <c r="Z2612" s="14"/>
      <c r="AA2612" s="14"/>
      <c r="AB2612" s="14" t="s">
        <v>12</v>
      </c>
      <c r="AC2612" s="14" t="s">
        <v>13</v>
      </c>
      <c r="AD2612" s="14" t="str">
        <f>+$AD$7</f>
        <v>Maj old</v>
      </c>
      <c r="AE2612" s="14"/>
      <c r="AF2612" s="14" t="s">
        <v>12</v>
      </c>
      <c r="AG2612" s="14" t="s">
        <v>13</v>
      </c>
      <c r="AH2612" s="14" t="s">
        <v>15</v>
      </c>
      <c r="AI2612" s="14" t="s">
        <v>16</v>
      </c>
      <c r="AJ2612" s="30"/>
      <c r="AK2612" s="30" t="s">
        <v>12</v>
      </c>
      <c r="AL2612" s="30" t="s">
        <v>13</v>
      </c>
      <c r="AM2612" s="30" t="s">
        <v>15</v>
      </c>
      <c r="AN2612" s="30" t="s">
        <v>17</v>
      </c>
      <c r="AO2612" s="30" t="str">
        <f>+AO$7</f>
        <v>Estim.</v>
      </c>
      <c r="AP2612" s="30" t="s">
        <v>12</v>
      </c>
      <c r="AQ2612" s="30" t="s">
        <v>13</v>
      </c>
      <c r="AR2612" s="30" t="s">
        <v>15</v>
      </c>
      <c r="AS2612" s="30" t="str">
        <f>+AS$7</f>
        <v>Estim.</v>
      </c>
      <c r="AT2612" s="30" t="s">
        <v>12</v>
      </c>
      <c r="AU2612" s="30" t="s">
        <v>13</v>
      </c>
      <c r="AV2612" s="30" t="s">
        <v>19</v>
      </c>
      <c r="AW2612" s="30" t="s">
        <v>20</v>
      </c>
      <c r="AX2612" s="30" t="str">
        <f>+AX$7</f>
        <v>Estim</v>
      </c>
      <c r="AY2612" s="30"/>
      <c r="AZ2612" s="30" t="s">
        <v>12</v>
      </c>
      <c r="BA2612" s="30" t="s">
        <v>22</v>
      </c>
      <c r="BB2612" s="30" t="s">
        <v>23</v>
      </c>
      <c r="BC2612" s="30" t="s">
        <v>24</v>
      </c>
      <c r="BD2612" s="30" t="s">
        <v>25</v>
      </c>
      <c r="BE2612" s="30" t="s">
        <v>26</v>
      </c>
      <c r="BF2612" s="30" t="str">
        <f>+BF$7</f>
        <v>Estim</v>
      </c>
      <c r="BG2612" s="30" t="s">
        <v>12</v>
      </c>
      <c r="BH2612" s="30" t="s">
        <v>27</v>
      </c>
      <c r="BI2612" s="30" t="s">
        <v>23</v>
      </c>
      <c r="BJ2612" s="30" t="s">
        <v>26</v>
      </c>
      <c r="BK2612" s="30" t="s">
        <v>28</v>
      </c>
      <c r="BL2612" s="30" t="s">
        <v>29</v>
      </c>
      <c r="BM2612" s="30" t="s">
        <v>30</v>
      </c>
      <c r="BN2612" s="30" t="s">
        <v>31</v>
      </c>
      <c r="BO2612" s="30" t="str">
        <f>+BO$7</f>
        <v>Estim</v>
      </c>
      <c r="BP2612" s="30" t="s">
        <v>12</v>
      </c>
      <c r="BQ2612" s="30" t="s">
        <v>12</v>
      </c>
      <c r="BR2612" s="30" t="s">
        <v>27</v>
      </c>
      <c r="BS2612" s="30" t="s">
        <v>29</v>
      </c>
      <c r="BT2612" s="30" t="s">
        <v>23</v>
      </c>
      <c r="BU2612" s="30" t="s">
        <v>29</v>
      </c>
      <c r="BV2612" s="30" t="s">
        <v>31</v>
      </c>
      <c r="BW2612" s="30" t="s">
        <v>32</v>
      </c>
      <c r="BX2612" s="30" t="s">
        <v>32</v>
      </c>
      <c r="BY2612" s="30" t="s">
        <v>32</v>
      </c>
      <c r="BZ2612" s="14" t="s">
        <v>33</v>
      </c>
      <c r="CA2612" s="30" t="str">
        <f>+CA$7</f>
        <v>Estim</v>
      </c>
      <c r="CB2612" s="30" t="s">
        <v>12</v>
      </c>
      <c r="CC2612" s="30" t="s">
        <v>12</v>
      </c>
      <c r="CD2612" s="30" t="s">
        <v>12</v>
      </c>
      <c r="CE2612" s="30" t="s">
        <v>12</v>
      </c>
      <c r="CF2612" s="30" t="s">
        <v>12</v>
      </c>
      <c r="CG2612" s="30" t="s">
        <v>12</v>
      </c>
      <c r="CH2612" s="30" t="s">
        <v>34</v>
      </c>
      <c r="CI2612" s="30" t="s">
        <v>34</v>
      </c>
      <c r="CJ2612" s="14" t="s">
        <v>25</v>
      </c>
      <c r="CK2612" s="14" t="s">
        <v>25</v>
      </c>
      <c r="CL2612" s="30" t="str">
        <f>+CL$7</f>
        <v>Estim.</v>
      </c>
      <c r="CM2612" s="30" t="s">
        <v>12</v>
      </c>
      <c r="CN2612" s="30" t="s">
        <v>36</v>
      </c>
      <c r="CO2612" s="30" t="s">
        <v>36</v>
      </c>
      <c r="CP2612" s="30" t="s">
        <v>101</v>
      </c>
      <c r="CQ2612" s="30" t="s">
        <v>36</v>
      </c>
      <c r="CR2612" s="30" t="s">
        <v>102</v>
      </c>
      <c r="CS2612" s="30" t="s">
        <v>103</v>
      </c>
      <c r="CT2612" s="30" t="s">
        <v>104</v>
      </c>
      <c r="CU2612" s="30" t="s">
        <v>105</v>
      </c>
      <c r="CV2612" s="30" t="s">
        <v>37</v>
      </c>
      <c r="CW2612" s="30" t="s">
        <v>37</v>
      </c>
      <c r="CX2612" s="30" t="s">
        <v>38</v>
      </c>
      <c r="CY2612" s="30" t="s">
        <v>38</v>
      </c>
      <c r="CZ2612" s="30" t="s">
        <v>37</v>
      </c>
      <c r="DA2612" s="30" t="str">
        <f t="shared" ref="DA2612:DN2612" si="2667">+DA$7</f>
        <v>Estim.</v>
      </c>
      <c r="DB2612" s="14" t="s">
        <v>39</v>
      </c>
      <c r="DC2612" s="14" t="s">
        <v>40</v>
      </c>
      <c r="DD2612" s="14" t="s">
        <v>41</v>
      </c>
      <c r="DE2612" s="14" t="s">
        <v>42</v>
      </c>
      <c r="DF2612" s="14" t="s">
        <v>43</v>
      </c>
      <c r="DG2612" s="14" t="s">
        <v>44</v>
      </c>
      <c r="DH2612" s="14" t="s">
        <v>45</v>
      </c>
      <c r="DI2612" s="14" t="s">
        <v>46</v>
      </c>
      <c r="DJ2612" s="14" t="s">
        <v>47</v>
      </c>
      <c r="DK2612" s="14" t="s">
        <v>45</v>
      </c>
      <c r="DL2612" s="14" t="s">
        <v>46</v>
      </c>
      <c r="DM2612" s="14" t="s">
        <v>47</v>
      </c>
      <c r="DN2612" s="34" t="str">
        <f t="shared" si="2667"/>
        <v>Estim.</v>
      </c>
      <c r="DO2612" s="14" t="s">
        <v>47</v>
      </c>
      <c r="DP2612" s="14" t="s">
        <v>12</v>
      </c>
      <c r="DQ2612" s="14" t="s">
        <v>12</v>
      </c>
      <c r="DR2612" s="14" t="s">
        <v>12</v>
      </c>
      <c r="DS2612" s="14" t="s">
        <v>23</v>
      </c>
      <c r="DT2612" s="14" t="s">
        <v>23</v>
      </c>
      <c r="DU2612" s="14" t="s">
        <v>23</v>
      </c>
      <c r="DV2612" s="121" t="str">
        <f>+DV$7</f>
        <v>MAJ nov</v>
      </c>
      <c r="DW2612" s="122" t="str">
        <f>+DW$7</f>
        <v>MAJ nov</v>
      </c>
      <c r="DX2612" s="123" t="str">
        <f>+DX$7</f>
        <v>Prév.Rév.</v>
      </c>
      <c r="DZ2612" s="14" t="str">
        <f>+DZ$7</f>
        <v>Prév.</v>
      </c>
      <c r="EC2612" s="14" t="str">
        <f>+EC$7</f>
        <v>Prév.</v>
      </c>
      <c r="EF2612" s="14" t="str">
        <f>+EF$7</f>
        <v>Prév.</v>
      </c>
      <c r="EI2612" s="14" t="str">
        <f>+EI$7</f>
        <v>Prév.</v>
      </c>
      <c r="EL2612" s="14" t="str">
        <f>+EL$7</f>
        <v>Prév.</v>
      </c>
      <c r="EO2612" s="14" t="str">
        <f>+EO$7</f>
        <v>Prév.</v>
      </c>
    </row>
    <row r="2613" spans="1:145" ht="15.5" x14ac:dyDescent="0.35">
      <c r="A2613" s="27"/>
      <c r="B2613" s="27"/>
      <c r="C2613" s="27"/>
      <c r="D2613" s="27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</row>
    <row r="2614" spans="1:145" ht="15.5" x14ac:dyDescent="0.35">
      <c r="A2614" s="56" t="s">
        <v>834</v>
      </c>
      <c r="B2614" s="128">
        <f t="shared" ref="B2614:L2614" si="2668">SUM(B2615:B2618)</f>
        <v>745.93353222492215</v>
      </c>
      <c r="C2614" s="128">
        <f t="shared" si="2668"/>
        <v>651.75829596762776</v>
      </c>
      <c r="D2614" s="128">
        <f t="shared" si="2668"/>
        <v>899.60341521362545</v>
      </c>
      <c r="E2614" s="128">
        <f t="shared" si="2668"/>
        <v>1025.7947242779492</v>
      </c>
      <c r="F2614" s="128">
        <f t="shared" si="2668"/>
        <v>936.01664125269076</v>
      </c>
      <c r="G2614" s="128">
        <f t="shared" si="2668"/>
        <v>882.77037370099629</v>
      </c>
      <c r="H2614" s="128">
        <f t="shared" si="2668"/>
        <v>944.33064033541746</v>
      </c>
      <c r="I2614" s="128">
        <f t="shared" si="2668"/>
        <v>1620.7959691756066</v>
      </c>
      <c r="J2614" s="128">
        <f t="shared" si="2668"/>
        <v>1690.7543695719432</v>
      </c>
      <c r="K2614" s="128">
        <f t="shared" si="2668"/>
        <v>2223.6396229435732</v>
      </c>
      <c r="L2614" s="128">
        <f t="shared" si="2668"/>
        <v>2479.3061936073168</v>
      </c>
      <c r="M2614" s="128">
        <f t="shared" ref="M2614:Z2614" si="2669">SUM(M2615:M2619)</f>
        <v>1627.9470086169777</v>
      </c>
      <c r="N2614" s="128">
        <f t="shared" si="2669"/>
        <v>2531.5281766740754</v>
      </c>
      <c r="O2614" s="128">
        <f t="shared" si="2669"/>
        <v>4335.2248682245327</v>
      </c>
      <c r="P2614" s="128">
        <f t="shared" si="2669"/>
        <v>4083.9448512617391</v>
      </c>
      <c r="Q2614" s="128">
        <f t="shared" si="2669"/>
        <v>4186.7584651496009</v>
      </c>
      <c r="R2614" s="128">
        <f t="shared" si="2669"/>
        <v>4432.8155482257635</v>
      </c>
      <c r="S2614" s="128">
        <f t="shared" si="2669"/>
        <v>5747.0829493619731</v>
      </c>
      <c r="T2614" s="128">
        <f t="shared" si="2669"/>
        <v>8825.652044497976</v>
      </c>
      <c r="U2614" s="128">
        <f t="shared" si="2669"/>
        <v>10254.806155442426</v>
      </c>
      <c r="V2614" s="128">
        <f t="shared" si="2669"/>
        <v>10781.83965521659</v>
      </c>
      <c r="W2614" s="128">
        <f t="shared" si="2669"/>
        <v>14053.108418266427</v>
      </c>
      <c r="X2614" s="129">
        <f t="shared" si="2669"/>
        <v>8913.348064089063</v>
      </c>
      <c r="Y2614" s="129">
        <f t="shared" si="2669"/>
        <v>13552.374265863473</v>
      </c>
      <c r="Z2614" s="128">
        <f t="shared" si="2669"/>
        <v>16896.169926463215</v>
      </c>
      <c r="AA2614" s="128">
        <f>SUM(AA2615:AA2619)</f>
        <v>18091.000123848306</v>
      </c>
      <c r="AB2614" s="128">
        <v>18626.764478292684</v>
      </c>
      <c r="AC2614" s="128">
        <v>18356.130891831366</v>
      </c>
      <c r="AD2614" s="128">
        <v>18139.52928743088</v>
      </c>
      <c r="AE2614" s="128">
        <f>SUM(AE2615:AE2619)</f>
        <v>15910.3998130485</v>
      </c>
      <c r="AF2614" s="128">
        <v>18205.05169072904</v>
      </c>
      <c r="AG2614" s="128">
        <v>18402.490711597722</v>
      </c>
      <c r="AH2614" s="128">
        <v>18676.279011999672</v>
      </c>
      <c r="AI2614" s="128">
        <v>17374.842862242855</v>
      </c>
      <c r="AJ2614" s="129">
        <f>SUM(AJ2615:AJ2619)</f>
        <v>14830.720330502623</v>
      </c>
      <c r="AK2614" s="129">
        <v>9808.8433432250604</v>
      </c>
      <c r="AL2614" s="129">
        <v>11658.125797062892</v>
      </c>
      <c r="AM2614" s="129">
        <v>10424.86127417344</v>
      </c>
      <c r="AN2614" s="129">
        <v>10384.907516829004</v>
      </c>
      <c r="AO2614" s="129">
        <f>SUM(AO2615:AO2619)</f>
        <v>8441.8506168778076</v>
      </c>
      <c r="AP2614" s="129">
        <v>7125.9266929297555</v>
      </c>
      <c r="AQ2614" s="129">
        <v>6232.9787750408696</v>
      </c>
      <c r="AR2614" s="129">
        <v>7937.9845931266755</v>
      </c>
      <c r="AS2614" s="129">
        <f>SUM(AS2615:AS2619)</f>
        <v>6051.3503782209555</v>
      </c>
      <c r="AT2614" s="129">
        <v>9202.8208563755215</v>
      </c>
      <c r="AU2614" s="129">
        <v>8857.6630770850097</v>
      </c>
      <c r="AV2614" s="129">
        <v>7950.3271124473004</v>
      </c>
      <c r="AW2614" s="129">
        <v>7995.7335038894798</v>
      </c>
      <c r="AX2614" s="129">
        <f>SUM(AX2615:AX2619)</f>
        <v>7477.3340076448003</v>
      </c>
      <c r="AY2614" s="129"/>
      <c r="AZ2614" s="129">
        <v>9785.5736667065212</v>
      </c>
      <c r="BA2614" s="129">
        <v>8496.5558347369079</v>
      </c>
      <c r="BB2614" s="129">
        <v>10320.167067823742</v>
      </c>
      <c r="BC2614" s="129">
        <v>9021.6520245315078</v>
      </c>
      <c r="BD2614" s="129">
        <v>11467.343709990426</v>
      </c>
      <c r="BE2614" s="129">
        <v>10182.601429160699</v>
      </c>
      <c r="BF2614" s="129">
        <f>SUM(BF2615:BF2619)</f>
        <v>10514.658259666334</v>
      </c>
      <c r="BG2614" s="129">
        <v>10500.914978410767</v>
      </c>
      <c r="BH2614" s="129">
        <v>8242.8744805196729</v>
      </c>
      <c r="BI2614" s="129">
        <v>10284.629645277397</v>
      </c>
      <c r="BJ2614" s="129">
        <v>7919.0873598236622</v>
      </c>
      <c r="BK2614" s="129">
        <v>10898.082219359774</v>
      </c>
      <c r="BL2614" s="129">
        <v>8708.8742704430588</v>
      </c>
      <c r="BM2614" s="129">
        <v>10423.220625372318</v>
      </c>
      <c r="BN2614" s="129">
        <v>8281.7960944027491</v>
      </c>
      <c r="BO2614" s="129">
        <f>SUM(BO2615:BO2619)</f>
        <v>9845.2208023380081</v>
      </c>
      <c r="BP2614" s="129">
        <v>9800.4533692833193</v>
      </c>
      <c r="BQ2614" s="129">
        <v>8983.5361090895112</v>
      </c>
      <c r="BR2614" s="129">
        <v>4053.7732142964587</v>
      </c>
      <c r="BS2614" s="129">
        <v>1271.0217624469813</v>
      </c>
      <c r="BT2614" s="129">
        <v>5929.2253271747641</v>
      </c>
      <c r="BU2614" s="129">
        <v>4112.6081513876788</v>
      </c>
      <c r="BV2614" s="129">
        <v>1663.3902222552472</v>
      </c>
      <c r="BW2614" s="129">
        <v>6625.9108001868981</v>
      </c>
      <c r="BX2614" s="129">
        <v>5741.8827943502783</v>
      </c>
      <c r="BY2614" s="129">
        <v>4552.2196131485616</v>
      </c>
      <c r="BZ2614" s="128">
        <v>6263.0334657215099</v>
      </c>
      <c r="CA2614" s="129">
        <f>SUM(CA2615:CA2619)</f>
        <v>5320.631663343599</v>
      </c>
      <c r="CB2614" s="129">
        <v>8443.3048714735778</v>
      </c>
      <c r="CC2614" s="129">
        <v>8453.0626511455521</v>
      </c>
      <c r="CD2614" s="129">
        <v>6645.6536261412421</v>
      </c>
      <c r="CE2614" s="129">
        <v>8332.5759127124529</v>
      </c>
      <c r="CF2614" s="129">
        <v>8278.6095814223681</v>
      </c>
      <c r="CG2614" s="129">
        <v>6537.3656478712846</v>
      </c>
      <c r="CH2614" s="129">
        <v>10077.692776877244</v>
      </c>
      <c r="CI2614" s="129">
        <v>9203.3066607358924</v>
      </c>
      <c r="CJ2614" s="128">
        <v>10532.268390247376</v>
      </c>
      <c r="CK2614" s="128">
        <v>9774.5995440154493</v>
      </c>
      <c r="CL2614" s="129">
        <f>SUM(CL2615:CL2619)</f>
        <v>9083.7290134289433</v>
      </c>
      <c r="CM2614" s="129">
        <v>9650.73488434104</v>
      </c>
      <c r="CN2614" s="129">
        <v>12328.04308272376</v>
      </c>
      <c r="CO2614" s="129">
        <v>12328.04308272376</v>
      </c>
      <c r="CP2614" s="129">
        <v>16489.863864150502</v>
      </c>
      <c r="CQ2614" s="129">
        <v>12510.435907557889</v>
      </c>
      <c r="CR2614" s="129">
        <v>9856.7760358115975</v>
      </c>
      <c r="CS2614" s="129">
        <v>18199.4353552172</v>
      </c>
      <c r="CT2614" s="129">
        <v>16079.515927031895</v>
      </c>
      <c r="CU2614" s="129">
        <v>11182.873313860757</v>
      </c>
      <c r="CV2614" s="129">
        <v>18007.882440477926</v>
      </c>
      <c r="CW2614" s="129">
        <v>16467.926825184262</v>
      </c>
      <c r="CX2614" s="129">
        <v>17344.670672469019</v>
      </c>
      <c r="CY2614" s="129">
        <v>16938.489193146321</v>
      </c>
      <c r="CZ2614" s="129">
        <v>15354.043986714016</v>
      </c>
      <c r="DA2614" s="129">
        <f t="shared" ref="DA2614" si="2670">SUM(DA2615:DA2619)</f>
        <v>14151.805827980241</v>
      </c>
      <c r="DB2614" s="128">
        <v>14525.569565269718</v>
      </c>
      <c r="DC2614" s="128">
        <v>12749.285994141277</v>
      </c>
      <c r="DD2614" s="128">
        <v>10894.671790749278</v>
      </c>
      <c r="DE2614" s="128">
        <v>13412.584766063552</v>
      </c>
      <c r="DF2614" s="128">
        <v>11565.68692353424</v>
      </c>
      <c r="DG2614" s="128">
        <v>9729.742744207002</v>
      </c>
      <c r="DH2614" s="128">
        <v>13025.52569340192</v>
      </c>
      <c r="DI2614" s="128">
        <v>11338.421185159563</v>
      </c>
      <c r="DJ2614" s="128">
        <v>9756.018577309258</v>
      </c>
      <c r="DK2614" s="128">
        <v>12706.496998786612</v>
      </c>
      <c r="DL2614" s="128">
        <v>11200.813665231177</v>
      </c>
      <c r="DM2614" s="128">
        <v>9760.6493961822289</v>
      </c>
      <c r="DN2614" s="130">
        <f t="shared" ref="DN2614" si="2671">SUM(DN2615:DN2619)</f>
        <v>10888.066625271764</v>
      </c>
      <c r="DO2614" s="128">
        <v>9760.6493961822289</v>
      </c>
      <c r="DP2614" s="128">
        <v>12148.064129019574</v>
      </c>
      <c r="DQ2614" s="128">
        <v>11111.059272866287</v>
      </c>
      <c r="DR2614" s="128">
        <v>9343.6669792112625</v>
      </c>
      <c r="DS2614" s="128">
        <v>11852.552811316213</v>
      </c>
      <c r="DT2614" s="128">
        <v>10976.982716331926</v>
      </c>
      <c r="DU2614" s="128">
        <v>11339.124003935833</v>
      </c>
      <c r="DV2614" s="131">
        <f>SUM(DV2615:DV2619)</f>
        <v>11440.599471618247</v>
      </c>
      <c r="DW2614" s="132">
        <f>SUM(DW2615:DW2619)</f>
        <v>10985.318225767467</v>
      </c>
      <c r="DX2614" s="133">
        <f>SUM(DX2615:DX2619)</f>
        <v>9945.5775115534379</v>
      </c>
      <c r="DZ2614" s="128">
        <f>SUM(DZ2615:DZ2619)</f>
        <v>10362.241172973021</v>
      </c>
      <c r="EC2614" s="128">
        <f>SUM(EC2615:EC2619)</f>
        <v>9946.2195273676207</v>
      </c>
      <c r="EF2614" s="128">
        <f>SUM(EF2615:EF2619)</f>
        <v>9121.0452506781021</v>
      </c>
      <c r="EI2614" s="128">
        <f>SUM(EI2615:EI2619)</f>
        <v>9129.9923037122535</v>
      </c>
      <c r="EL2614" s="128">
        <f>SUM(EL2615:EL2619)</f>
        <v>9145.6695661701287</v>
      </c>
      <c r="EO2614" s="128">
        <f>SUM(EO2615:EO2619)</f>
        <v>9164.3667939983497</v>
      </c>
    </row>
    <row r="2615" spans="1:145" ht="15.5" x14ac:dyDescent="0.35">
      <c r="A2615" s="56" t="s">
        <v>482</v>
      </c>
      <c r="B2615" s="128">
        <f>([2]CAMEROUN!C785+[2]CAMEROUN!D785)/2</f>
        <v>323.245</v>
      </c>
      <c r="C2615" s="128">
        <f>([2]CAMEROUN!D785+[2]CAMEROUN!E785)/2</f>
        <v>315.255</v>
      </c>
      <c r="D2615" s="128">
        <f>([2]CAMEROUN!E785+[2]CAMEROUN!F785)/2</f>
        <v>297.85000000000002</v>
      </c>
      <c r="E2615" s="128">
        <f>([2]CAMEROUN!F785+[2]CAMEROUN!G785)/2</f>
        <v>292.39999999999998</v>
      </c>
      <c r="F2615" s="128">
        <f>([2]CAMEROUN!G785+[2]CAMEROUN!H785)/2</f>
        <v>259.45</v>
      </c>
      <c r="G2615" s="128">
        <f>([2]CAMEROUN!H785+[2]CAMEROUN!I785)/2</f>
        <v>234.5</v>
      </c>
      <c r="H2615" s="128">
        <f>([2]CAMEROUN!I785+[2]CAMEROUN!J785)/2</f>
        <v>282</v>
      </c>
      <c r="I2615" s="128">
        <f>([2]CAMEROUN!J785+[2]CAMEROUN!K785)/2</f>
        <v>339</v>
      </c>
      <c r="J2615" s="128">
        <f>([2]CAMEROUN!K785+[2]CAMEROUN!L785)/2</f>
        <v>342</v>
      </c>
      <c r="K2615" s="128">
        <f>([2]CAMEROUN!L785+[2]CAMEROUN!M785)/2</f>
        <v>369</v>
      </c>
      <c r="L2615" s="128">
        <f>([2]CAMEROUN!M785+[2]CAMEROUN!N785)/2</f>
        <v>391.5</v>
      </c>
      <c r="M2615" s="128">
        <f>([2]CAMEROUN!N785+[2]CAMEROUN!O785)/2</f>
        <v>312.5</v>
      </c>
      <c r="N2615" s="128">
        <f>([2]CAMEROUN!O785+[2]CAMEROUN!P785)/2</f>
        <v>393.4270290308026</v>
      </c>
      <c r="O2615" s="128">
        <f>([2]CAMEROUN!P785+[2]CAMEROUN!Q785)/2</f>
        <v>581.48666525877229</v>
      </c>
      <c r="P2615" s="128">
        <f>[2]CAMEROUN!AH785</f>
        <v>517.79987220890439</v>
      </c>
      <c r="Q2615" s="128">
        <f>[2]CAMEROUN!AI785</f>
        <v>531.64022525220389</v>
      </c>
      <c r="R2615" s="128">
        <f>[2]CAMEROUN!AJ785</f>
        <v>570.05541152651597</v>
      </c>
      <c r="S2615" s="128">
        <f>[2]CAMEROUN!AK785</f>
        <v>554.19038471910392</v>
      </c>
      <c r="T2615" s="128">
        <f>[2]CAMEROUN!AL785</f>
        <v>670.62100000000009</v>
      </c>
      <c r="U2615" s="128">
        <f>[2]CAMEROUN!AM785</f>
        <v>867.03099999999995</v>
      </c>
      <c r="V2615" s="128">
        <f>[2]CAMEROUN!AN785</f>
        <v>821.40800000000002</v>
      </c>
      <c r="W2615" s="128">
        <f>[2]CAMEROUN!AO785</f>
        <v>1162.338</v>
      </c>
      <c r="X2615" s="129">
        <f>[2]CAMEROUN!AP785</f>
        <v>761.94799999999998</v>
      </c>
      <c r="Y2615" s="129">
        <f>[2]CAMEROUN!AQ785</f>
        <v>910.90699999999993</v>
      </c>
      <c r="Z2615" s="128">
        <f>[2]CAMEROUN!AR785</f>
        <v>968.24199999999973</v>
      </c>
      <c r="AA2615" s="128">
        <f>[2]CAMEROUN!AS785</f>
        <v>1087.5199999999991</v>
      </c>
      <c r="AB2615" s="128">
        <v>1305.5569676795001</v>
      </c>
      <c r="AC2615" s="128">
        <v>1186.009978440271</v>
      </c>
      <c r="AD2615" s="128">
        <v>1154.4724538474022</v>
      </c>
      <c r="AE2615" s="128">
        <f>[2]CAMEROUN!AT785</f>
        <v>1077.3</v>
      </c>
      <c r="AF2615" s="128">
        <v>1261.623140231985</v>
      </c>
      <c r="AG2615" s="128">
        <v>1312.9552351685322</v>
      </c>
      <c r="AH2615" s="128">
        <v>1338.1015096372901</v>
      </c>
      <c r="AI2615" s="128">
        <v>1244.9407730136747</v>
      </c>
      <c r="AJ2615" s="129">
        <f>[2]CAMEROUN!AU785</f>
        <v>1148.7</v>
      </c>
      <c r="AK2615" s="129">
        <v>823.45052912887388</v>
      </c>
      <c r="AL2615" s="129">
        <v>923.23841504253403</v>
      </c>
      <c r="AM2615" s="129">
        <v>858.97305096624098</v>
      </c>
      <c r="AN2615" s="129">
        <v>848.00907248063231</v>
      </c>
      <c r="AO2615" s="129">
        <f>[2]CAMEROUN!AV785</f>
        <v>783.5</v>
      </c>
      <c r="AP2615" s="129">
        <v>591.75275987017119</v>
      </c>
      <c r="AQ2615" s="129">
        <v>631.40743029763178</v>
      </c>
      <c r="AR2615" s="129">
        <v>773.15228179513701</v>
      </c>
      <c r="AS2615" s="129">
        <f>[2]CAMEROUN!AZ785</f>
        <v>622.91200000000003</v>
      </c>
      <c r="AT2615" s="129">
        <v>893.66827138942142</v>
      </c>
      <c r="AU2615" s="129">
        <v>764.24132112630571</v>
      </c>
      <c r="AV2615" s="129">
        <v>642.77814365503821</v>
      </c>
      <c r="AW2615" s="129">
        <v>721.26194505409978</v>
      </c>
      <c r="AX2615" s="129">
        <f>[2]CAMEROUN!BE785</f>
        <v>718.33299999999997</v>
      </c>
      <c r="AY2615" s="129"/>
      <c r="AZ2615" s="129">
        <v>826.91833478674323</v>
      </c>
      <c r="BA2615" s="129">
        <v>734.86146274287432</v>
      </c>
      <c r="BB2615" s="129">
        <v>892.03048014030924</v>
      </c>
      <c r="BC2615" s="129">
        <v>803.96245934582714</v>
      </c>
      <c r="BD2615" s="129">
        <v>875.97756075953453</v>
      </c>
      <c r="BE2615" s="129">
        <v>875.97756075953453</v>
      </c>
      <c r="BF2615" s="129">
        <f>[2]CAMEROUN!BL785</f>
        <v>999.97500000000002</v>
      </c>
      <c r="BG2615" s="129">
        <v>772.45212692494511</v>
      </c>
      <c r="BH2615" s="129">
        <v>628.46689762800781</v>
      </c>
      <c r="BI2615" s="129">
        <v>765.90308656386321</v>
      </c>
      <c r="BJ2615" s="129">
        <v>452.61118941356591</v>
      </c>
      <c r="BK2615" s="129">
        <v>1083.610681922559</v>
      </c>
      <c r="BL2615" s="129">
        <v>896.92548139528878</v>
      </c>
      <c r="BM2615" s="129">
        <v>1256.765916588844</v>
      </c>
      <c r="BN2615" s="129">
        <v>1038.6810482308417</v>
      </c>
      <c r="BO2615" s="129">
        <f>[2]CAMEROUN!BU785</f>
        <v>1064.1320000000001</v>
      </c>
      <c r="BP2615" s="129">
        <v>1082.6527665829296</v>
      </c>
      <c r="BQ2615" s="129">
        <v>469.731901972836</v>
      </c>
      <c r="BR2615" s="129">
        <v>328.13046733769067</v>
      </c>
      <c r="BS2615" s="129">
        <v>328.13046733769067</v>
      </c>
      <c r="BT2615" s="129">
        <v>732.84497190575723</v>
      </c>
      <c r="BU2615" s="129">
        <v>578.12578069279982</v>
      </c>
      <c r="BV2615" s="129">
        <v>375.75005294989398</v>
      </c>
      <c r="BW2615" s="129">
        <v>784.97682354794119</v>
      </c>
      <c r="BX2615" s="129">
        <v>717.32868441254334</v>
      </c>
      <c r="BY2615" s="129">
        <v>413.91853465878671</v>
      </c>
      <c r="BZ2615" s="128">
        <v>715.5845819150461</v>
      </c>
      <c r="CA2615" s="129">
        <f>[2]CAMEROUN!CG785</f>
        <v>673.04544477065997</v>
      </c>
      <c r="CB2615" s="129">
        <v>834.97867336491629</v>
      </c>
      <c r="CC2615" s="129">
        <v>844.73645303689079</v>
      </c>
      <c r="CD2615" s="129">
        <v>667.00794262755494</v>
      </c>
      <c r="CE2615" s="129">
        <v>833.68804578305185</v>
      </c>
      <c r="CF2615" s="129">
        <v>779.72171449296707</v>
      </c>
      <c r="CG2615" s="129">
        <v>635.2777255058445</v>
      </c>
      <c r="CH2615" s="129">
        <v>886.8012162343548</v>
      </c>
      <c r="CI2615" s="129">
        <v>833.80176572377286</v>
      </c>
      <c r="CJ2615" s="128">
        <v>1003.5683987804889</v>
      </c>
      <c r="CK2615" s="128">
        <v>951.02313592739915</v>
      </c>
      <c r="CL2615" s="129">
        <f>[2]CAMEROUN!CR785</f>
        <v>620.20415920800519</v>
      </c>
      <c r="CM2615" s="129">
        <v>825.79286219468304</v>
      </c>
      <c r="CN2615" s="129">
        <v>1047.977654641249</v>
      </c>
      <c r="CO2615" s="129">
        <v>1047.977654641249</v>
      </c>
      <c r="CP2615" s="129">
        <v>1295.9138877531266</v>
      </c>
      <c r="CQ2615" s="129">
        <v>1047.5660927128336</v>
      </c>
      <c r="CR2615" s="129">
        <v>857.88958390684354</v>
      </c>
      <c r="CS2615" s="129">
        <v>1436.214307661699</v>
      </c>
      <c r="CT2615" s="129">
        <v>1304.3591880715137</v>
      </c>
      <c r="CU2615" s="129">
        <v>959.48132138898507</v>
      </c>
      <c r="CV2615" s="129">
        <v>2357.5406392566601</v>
      </c>
      <c r="CW2615" s="129">
        <v>2263.1594444659831</v>
      </c>
      <c r="CX2615" s="129">
        <v>2256.1580849949714</v>
      </c>
      <c r="CY2615" s="129">
        <v>2252.8616630398892</v>
      </c>
      <c r="CZ2615" s="129">
        <v>2138.0581128126846</v>
      </c>
      <c r="DA2615" s="129">
        <f>[2]CAMEROUN!DD785</f>
        <v>1187.8100755042974</v>
      </c>
      <c r="DB2615" s="128">
        <v>1486.1744002107785</v>
      </c>
      <c r="DC2615" s="128">
        <v>1338.9058896517406</v>
      </c>
      <c r="DD2615" s="128">
        <v>1338.9058896517406</v>
      </c>
      <c r="DE2615" s="128">
        <v>1528.919161150638</v>
      </c>
      <c r="DF2615" s="128">
        <v>1377.1682224133906</v>
      </c>
      <c r="DG2615" s="128">
        <v>1231.9135682437391</v>
      </c>
      <c r="DH2615" s="128">
        <v>955.02823203183289</v>
      </c>
      <c r="DI2615" s="128">
        <v>872.14074676936139</v>
      </c>
      <c r="DJ2615" s="128">
        <v>792.4982704735927</v>
      </c>
      <c r="DK2615" s="128">
        <v>926.70072969113448</v>
      </c>
      <c r="DL2615" s="128">
        <v>866.81219278484446</v>
      </c>
      <c r="DM2615" s="128">
        <v>794.80973475808651</v>
      </c>
      <c r="DN2615" s="130">
        <f>[2]CAMEROUN!DQ785</f>
        <v>828.15930666415386</v>
      </c>
      <c r="DO2615" s="128">
        <v>794.80973475808651</v>
      </c>
      <c r="DP2615" s="128">
        <v>734.04218914004127</v>
      </c>
      <c r="DQ2615" s="128">
        <v>677.51951501969461</v>
      </c>
      <c r="DR2615" s="128">
        <v>557.2832413333532</v>
      </c>
      <c r="DS2615" s="128">
        <v>676.73551547983561</v>
      </c>
      <c r="DT2615" s="128">
        <v>620.47520006079878</v>
      </c>
      <c r="DU2615" s="128">
        <v>662.85272781305412</v>
      </c>
      <c r="DV2615" s="131">
        <f>[2]CAMEROUN!EA785</f>
        <v>739.30291431412627</v>
      </c>
      <c r="DW2615" s="132">
        <f>[2]CAMEROUN!EB785</f>
        <v>700.42958605896865</v>
      </c>
      <c r="DX2615" s="133">
        <f>[2]CAMEROUN!EC785</f>
        <v>621.08770099454307</v>
      </c>
      <c r="DZ2615" s="128">
        <f>[2]CAMEROUN!EE785</f>
        <v>749.40327172121692</v>
      </c>
      <c r="EC2615" s="128">
        <f>[2]CAMEROUN!EH785</f>
        <v>588.35590053483406</v>
      </c>
      <c r="EF2615" s="128">
        <f>[2]CAMEROUN!EK785</f>
        <v>492.98604267886083</v>
      </c>
      <c r="EI2615" s="128">
        <f>[2]CAMEROUN!EN785</f>
        <v>690.55096672633385</v>
      </c>
      <c r="EL2615" s="128">
        <f>[2]CAMEROUN!EQ785</f>
        <v>859.35971089214127</v>
      </c>
      <c r="EO2615" s="128">
        <f>[2]CAMEROUN!ET785</f>
        <v>885.35884939203834</v>
      </c>
    </row>
    <row r="2616" spans="1:145" ht="15.5" x14ac:dyDescent="0.35">
      <c r="A2616" s="56" t="s">
        <v>483</v>
      </c>
      <c r="B2616" s="128">
        <f>[3]CONGO!D617</f>
        <v>166.66853222492222</v>
      </c>
      <c r="C2616" s="128">
        <f>[3]CONGO!E617</f>
        <v>128.10329596762773</v>
      </c>
      <c r="D2616" s="128">
        <f>[3]CONGO!F617</f>
        <v>213.15341521362541</v>
      </c>
      <c r="E2616" s="128">
        <f>[3]CONGO!G617</f>
        <v>222.79472427794906</v>
      </c>
      <c r="F2616" s="128">
        <f>[3]CONGO!H617</f>
        <v>189.56664125269083</v>
      </c>
      <c r="G2616" s="128">
        <f>[3]CONGO!I617</f>
        <v>196.53937370099635</v>
      </c>
      <c r="H2616" s="128">
        <f>[3]CONGO!J617</f>
        <v>192.06305163541748</v>
      </c>
      <c r="I2616" s="128">
        <f>[3]CONGO!K617</f>
        <v>325.40579931967909</v>
      </c>
      <c r="J2616" s="128">
        <f>[3]CONGO!L617</f>
        <v>340.81467719926769</v>
      </c>
      <c r="K2616" s="128">
        <f>[3]CONGO!M617</f>
        <v>507.29942479214162</v>
      </c>
      <c r="L2616" s="128">
        <f>[3]CONGO!N617</f>
        <v>606.98367386791631</v>
      </c>
      <c r="M2616" s="128">
        <f>[3]CONGO!O617</f>
        <v>394.27229263627635</v>
      </c>
      <c r="N2616" s="128">
        <f>[3]CONGO!P617</f>
        <v>698.74827621228212</v>
      </c>
      <c r="O2616" s="128">
        <f>[3]CONGO!Q617</f>
        <v>1326.2941965597752</v>
      </c>
      <c r="P2616" s="128">
        <f>[3]CONGO!R617</f>
        <v>1030.4265246483437</v>
      </c>
      <c r="Q2616" s="128">
        <f>[3]CONGO!S617</f>
        <v>1002.7077610884136</v>
      </c>
      <c r="R2616" s="128">
        <f>[3]CONGO!T617</f>
        <v>908.36066524467515</v>
      </c>
      <c r="S2616" s="128">
        <f>[3]CONGO!U617</f>
        <v>1229.9762545149904</v>
      </c>
      <c r="T2616" s="128">
        <f>[3]CONGO!V617</f>
        <v>1819.761</v>
      </c>
      <c r="U2616" s="128">
        <f>[3]CONGO!W617</f>
        <v>2201.3130000000001</v>
      </c>
      <c r="V2616" s="128">
        <f>[3]CONGO!X617</f>
        <v>1937.2149999999999</v>
      </c>
      <c r="W2616" s="128">
        <f>[3]CONGO!Y617</f>
        <v>2630.8679999999999</v>
      </c>
      <c r="X2616" s="129">
        <f>[3]CONGO!Z617</f>
        <v>1727.971</v>
      </c>
      <c r="Y2616" s="129">
        <f>[3]CONGO!AA617</f>
        <v>3349.0410000000002</v>
      </c>
      <c r="Z2616" s="128">
        <f>[3]CONGO!AB617</f>
        <v>3783.6993486696538</v>
      </c>
      <c r="AA2616" s="128">
        <f>[3]CONGO!AC617</f>
        <v>4381.2879999999996</v>
      </c>
      <c r="AB2616" s="128">
        <v>3947.9177917885577</v>
      </c>
      <c r="AC2616" s="128">
        <v>3797.6426396673087</v>
      </c>
      <c r="AD2616" s="128">
        <v>3751.4959241666716</v>
      </c>
      <c r="AE2616" s="128">
        <f>[3]CONGO!AH617</f>
        <v>3718.9924979505818</v>
      </c>
      <c r="AF2616" s="128">
        <v>4131.2484831038119</v>
      </c>
      <c r="AG2616" s="128">
        <v>4167.6105980235334</v>
      </c>
      <c r="AH2616" s="128">
        <v>4237.703369775586</v>
      </c>
      <c r="AI2616" s="128">
        <v>3943.5366210695483</v>
      </c>
      <c r="AJ2616" s="129">
        <f>[3]CONGO!AM617</f>
        <v>3267.7269933560538</v>
      </c>
      <c r="AK2616" s="129">
        <v>2186.6637554830013</v>
      </c>
      <c r="AL2616" s="129">
        <v>2699.3364745562399</v>
      </c>
      <c r="AM2616" s="129">
        <v>2419.0072570476195</v>
      </c>
      <c r="AN2616" s="129">
        <v>2390.6559782567183</v>
      </c>
      <c r="AO2616" s="129">
        <f>[3]CONGO!AR617</f>
        <v>1334</v>
      </c>
      <c r="AP2616" s="129">
        <v>1673.7135892653087</v>
      </c>
      <c r="AQ2616" s="129">
        <v>1503.03905261977</v>
      </c>
      <c r="AR2616" s="129">
        <v>1814.9505907074386</v>
      </c>
      <c r="AS2616" s="129">
        <f>[3]CONGO!AV617</f>
        <v>788.7</v>
      </c>
      <c r="AT2616" s="129">
        <v>2620.3813115831908</v>
      </c>
      <c r="AU2616" s="129">
        <v>2537.1059906220039</v>
      </c>
      <c r="AV2616" s="129">
        <v>2295.8327533799575</v>
      </c>
      <c r="AW2616" s="129">
        <v>2369.5436035003518</v>
      </c>
      <c r="AX2616" s="129">
        <f>[3]CONGO!BA617</f>
        <v>1505.6</v>
      </c>
      <c r="AY2616" s="129"/>
      <c r="AZ2616" s="129">
        <v>3341.3676031490845</v>
      </c>
      <c r="BA2616" s="129">
        <v>2899.1515328235228</v>
      </c>
      <c r="BB2616" s="129">
        <v>3355.7997324752741</v>
      </c>
      <c r="BC2616" s="129">
        <v>2930.0072771743921</v>
      </c>
      <c r="BD2616" s="129">
        <v>3890.9172993494499</v>
      </c>
      <c r="BE2616" s="129">
        <v>3416.5178790703712</v>
      </c>
      <c r="BF2616" s="129">
        <f>[3]CONGO!BI617</f>
        <v>3170.1</v>
      </c>
      <c r="BG2616" s="129">
        <v>3722.5816409405852</v>
      </c>
      <c r="BH2616" s="129">
        <v>2921.7986042511739</v>
      </c>
      <c r="BI2616" s="129">
        <v>3622.1754211531679</v>
      </c>
      <c r="BJ2616" s="129">
        <v>2840.4328115121912</v>
      </c>
      <c r="BK2616" s="129">
        <v>3956.1533263108522</v>
      </c>
      <c r="BL2616" s="129">
        <v>3185.9597814603708</v>
      </c>
      <c r="BM2616" s="129">
        <v>3358.1273356994707</v>
      </c>
      <c r="BN2616" s="129">
        <v>2645.4063592247285</v>
      </c>
      <c r="BO2616" s="129">
        <f>[3]CONGO!BR617</f>
        <v>2824</v>
      </c>
      <c r="BP2616" s="129">
        <v>3406.357699732021</v>
      </c>
      <c r="BQ2616" s="129">
        <v>3406.357699732021</v>
      </c>
      <c r="BR2616" s="129">
        <v>1806.3912068852705</v>
      </c>
      <c r="BS2616" s="129">
        <v>393.97576841171912</v>
      </c>
      <c r="BT2616" s="129">
        <v>1966.4794058394548</v>
      </c>
      <c r="BU2616" s="129">
        <v>1330.16563529573</v>
      </c>
      <c r="BV2616" s="129">
        <v>565.4461430430207</v>
      </c>
      <c r="BW2616" s="129">
        <v>2143.1445450243045</v>
      </c>
      <c r="BX2616" s="129">
        <v>1841.5812156168731</v>
      </c>
      <c r="BY2616" s="129">
        <v>1515.4522406232204</v>
      </c>
      <c r="BZ2616" s="128">
        <v>2046.1449975727242</v>
      </c>
      <c r="CA2616" s="129">
        <f>[3]CONGO!CD617</f>
        <v>891.5</v>
      </c>
      <c r="CB2616" s="129">
        <v>2522.0580276497608</v>
      </c>
      <c r="CC2616" s="129">
        <v>2522.0580276497608</v>
      </c>
      <c r="CD2616" s="129">
        <v>1989.1833609304904</v>
      </c>
      <c r="CE2616" s="129">
        <v>2637.6130419504925</v>
      </c>
      <c r="CF2616" s="129">
        <v>2637.6130419504925</v>
      </c>
      <c r="CG2616" s="129">
        <v>2102.2808401549837</v>
      </c>
      <c r="CH2616" s="129">
        <v>3302.1101849992247</v>
      </c>
      <c r="CI2616" s="129">
        <v>2934.8973890984289</v>
      </c>
      <c r="CJ2616" s="128">
        <v>3285.6873201500589</v>
      </c>
      <c r="CK2616" s="128">
        <v>3041.7051524245194</v>
      </c>
      <c r="CL2616" s="129">
        <f>[3]CONGO!CO617</f>
        <v>2666.8</v>
      </c>
      <c r="CM2616" s="129">
        <v>3076.0512690863097</v>
      </c>
      <c r="CN2616" s="129">
        <v>3951.1511195041489</v>
      </c>
      <c r="CO2616" s="129">
        <v>3951.1511195041489</v>
      </c>
      <c r="CP2616" s="129">
        <v>5456.7897414686222</v>
      </c>
      <c r="CQ2616" s="129">
        <v>4025.5151805751743</v>
      </c>
      <c r="CR2616" s="129">
        <v>3157.6589102612515</v>
      </c>
      <c r="CS2616" s="129">
        <v>5779.2696480170134</v>
      </c>
      <c r="CT2616" s="129">
        <v>5118.3506967893954</v>
      </c>
      <c r="CU2616" s="129">
        <v>3578.3260240425534</v>
      </c>
      <c r="CV2616" s="129">
        <v>5230.4554403038928</v>
      </c>
      <c r="CW2616" s="129">
        <v>4863.670232406238</v>
      </c>
      <c r="CX2616" s="129">
        <v>5324.6355509557934</v>
      </c>
      <c r="CY2616" s="129">
        <v>5133.1270375833874</v>
      </c>
      <c r="CZ2616" s="129">
        <v>4836.4541074115177</v>
      </c>
      <c r="DA2616" s="129">
        <f>[3]CONGO!DA617</f>
        <v>3971.7242106244912</v>
      </c>
      <c r="DB2616" s="128">
        <v>4509.7341511988534</v>
      </c>
      <c r="DC2616" s="128">
        <v>3929.6810428818803</v>
      </c>
      <c r="DD2616" s="128">
        <v>3224.1854218984704</v>
      </c>
      <c r="DE2616" s="128">
        <v>4246.4918382335518</v>
      </c>
      <c r="DF2616" s="128">
        <v>3604.0598217193306</v>
      </c>
      <c r="DG2616" s="128">
        <v>2997.2934882254381</v>
      </c>
      <c r="DH2616" s="128">
        <v>4160.1044180165436</v>
      </c>
      <c r="DI2616" s="128">
        <v>3589.3988816805777</v>
      </c>
      <c r="DJ2616" s="128">
        <v>3042.8076992523347</v>
      </c>
      <c r="DK2616" s="128">
        <v>4103.7724203895359</v>
      </c>
      <c r="DL2616" s="128">
        <v>3614.1842840050831</v>
      </c>
      <c r="DM2616" s="128">
        <v>3043.5950405822509</v>
      </c>
      <c r="DN2616" s="130">
        <f>[3]CONGO!DN617</f>
        <v>2972.733612294569</v>
      </c>
      <c r="DO2616" s="128">
        <v>3043.5950405822509</v>
      </c>
      <c r="DP2616" s="128">
        <v>3887.4884692022501</v>
      </c>
      <c r="DQ2616" s="128">
        <v>3589.4622843567581</v>
      </c>
      <c r="DR2616" s="128">
        <v>2989.2846112106649</v>
      </c>
      <c r="DS2616" s="128">
        <v>3318.2458561710091</v>
      </c>
      <c r="DT2616" s="128">
        <v>3070.9754752852664</v>
      </c>
      <c r="DU2616" s="128">
        <v>3385.3094340306011</v>
      </c>
      <c r="DV2616" s="131">
        <f>[3]CONGO!DX617</f>
        <v>3343.9992378783868</v>
      </c>
      <c r="DW2616" s="132">
        <f>[3]CONGO!DY617</f>
        <v>3245.0905767763284</v>
      </c>
      <c r="DX2616" s="133">
        <f>[3]CONGO!DZ617</f>
        <v>3012.8642352325351</v>
      </c>
      <c r="DZ2616" s="128">
        <f>[3]CONGO!EB617</f>
        <v>3036.120009371014</v>
      </c>
      <c r="EC2616" s="128">
        <f>[3]CONGO!EE617</f>
        <v>3203.0248998832167</v>
      </c>
      <c r="EF2616" s="128">
        <f>[3]CONGO!EH617</f>
        <v>3179.7702113067544</v>
      </c>
      <c r="EI2616" s="128">
        <f>[3]CONGO!EK617</f>
        <v>3110.7263944071474</v>
      </c>
      <c r="EL2616" s="128">
        <f>[3]CONGO!EN617</f>
        <v>3058.0659504899513</v>
      </c>
      <c r="EO2616" s="128">
        <f>[3]CONGO!EQ617</f>
        <v>3058.5947986899346</v>
      </c>
    </row>
    <row r="2617" spans="1:145" ht="15.5" x14ac:dyDescent="0.35">
      <c r="A2617" s="56" t="s">
        <v>484</v>
      </c>
      <c r="B2617" s="128">
        <f>[4]GABON!D798</f>
        <v>256.02</v>
      </c>
      <c r="C2617" s="128">
        <f>[4]GABON!E798</f>
        <v>208.4</v>
      </c>
      <c r="D2617" s="128">
        <f>[4]GABON!F798</f>
        <v>388.6</v>
      </c>
      <c r="E2617" s="128">
        <f>[4]GABON!G798</f>
        <v>510.6</v>
      </c>
      <c r="F2617" s="128">
        <f>[4]GABON!H798</f>
        <v>487</v>
      </c>
      <c r="G2617" s="128">
        <f>[4]GABON!I798</f>
        <v>447.5</v>
      </c>
      <c r="H2617" s="128">
        <f>[4]GABON!J798</f>
        <v>463</v>
      </c>
      <c r="I2617" s="128">
        <f>[4]GABON!K798</f>
        <v>942.7</v>
      </c>
      <c r="J2617" s="128">
        <f>[4]GABON!L798</f>
        <v>991.59999999999991</v>
      </c>
      <c r="K2617" s="128">
        <f>[4]GABON!M798</f>
        <v>1289.4000000000001</v>
      </c>
      <c r="L2617" s="128">
        <f>[4]GABON!N798</f>
        <v>1281.7</v>
      </c>
      <c r="M2617" s="128">
        <f>[4]GABON!O798</f>
        <v>726.09999999999991</v>
      </c>
      <c r="N2617" s="128">
        <f>[4]GABON!P798</f>
        <v>1091.3000000000002</v>
      </c>
      <c r="O2617" s="128">
        <f>[4]GABON!Q798</f>
        <v>1746.1</v>
      </c>
      <c r="P2617" s="128">
        <f>[4]GABON!R798</f>
        <v>1434.6999999999998</v>
      </c>
      <c r="Q2617" s="128">
        <f>[4]GABON!S798</f>
        <v>1409.1000000000001</v>
      </c>
      <c r="R2617" s="128">
        <f>[4]GABON!T798</f>
        <v>1508.0615238139162</v>
      </c>
      <c r="S2617" s="128">
        <f>[4]GABON!U798</f>
        <v>1727.8407362284352</v>
      </c>
      <c r="T2617" s="128">
        <f>[4]GABON!V798</f>
        <v>2495.9580000000001</v>
      </c>
      <c r="U2617" s="128">
        <f>[4]GABON!W798</f>
        <v>2654.4789538424247</v>
      </c>
      <c r="V2617" s="128">
        <f>[4]GABON!X798</f>
        <v>2746.0332024295767</v>
      </c>
      <c r="W2617" s="128">
        <f>[4]GABON!Y798</f>
        <v>3138.7952539784419</v>
      </c>
      <c r="X2617" s="129">
        <f>[4]GABON!Z798</f>
        <v>2010.0769291492829</v>
      </c>
      <c r="Y2617" s="129">
        <f>[4]GABON!AA798</f>
        <v>3298.7520699583392</v>
      </c>
      <c r="Z2617" s="128">
        <f>[4]GABON!AB798</f>
        <v>4457.971812966066</v>
      </c>
      <c r="AA2617" s="128">
        <f>[4]GABON!AC798</f>
        <v>4315.316714951151</v>
      </c>
      <c r="AB2617" s="128">
        <v>4062.4385191556962</v>
      </c>
      <c r="AC2617" s="128">
        <v>4074.8654089341926</v>
      </c>
      <c r="AD2617" s="128">
        <v>3953.2909504930499</v>
      </c>
      <c r="AE2617" s="128">
        <f>[4]GABON!AD798</f>
        <v>4227.5268475611547</v>
      </c>
      <c r="AF2617" s="128">
        <v>4035.3594452078742</v>
      </c>
      <c r="AG2617" s="128">
        <v>3901.9094499334055</v>
      </c>
      <c r="AH2617" s="128">
        <v>4054.7108023585242</v>
      </c>
      <c r="AI2617" s="128">
        <v>3776.171502137071</v>
      </c>
      <c r="AJ2617" s="129">
        <f>[4]GABON!AE798</f>
        <v>3755.6850060780007</v>
      </c>
      <c r="AK2617" s="129">
        <v>1952.3921270168621</v>
      </c>
      <c r="AL2617" s="129">
        <v>2453.9131216339765</v>
      </c>
      <c r="AM2617" s="129">
        <v>2336.3317437079991</v>
      </c>
      <c r="AN2617" s="129">
        <v>2395.0982599259678</v>
      </c>
      <c r="AO2617" s="129">
        <f>[4]GABON!AF798</f>
        <v>2484.0176389221228</v>
      </c>
      <c r="AP2617" s="129">
        <v>1650.1954951734979</v>
      </c>
      <c r="AQ2617" s="129">
        <v>1516.121331060596</v>
      </c>
      <c r="AR2617" s="129">
        <v>1979.5011493109</v>
      </c>
      <c r="AS2617" s="129">
        <f>[4]GABON!AJ798</f>
        <v>2036.3878256630578</v>
      </c>
      <c r="AT2617" s="129">
        <v>2621.1148177947343</v>
      </c>
      <c r="AU2617" s="129">
        <v>2384.5550135091798</v>
      </c>
      <c r="AV2617" s="129">
        <v>2091.8643322803591</v>
      </c>
      <c r="AW2617" s="129">
        <v>2091.8643322803591</v>
      </c>
      <c r="AX2617" s="129">
        <f>[4]GABON!AO798</f>
        <v>2265.5122297019429</v>
      </c>
      <c r="AY2617" s="129"/>
      <c r="AZ2617" s="129">
        <v>2496.8733668798404</v>
      </c>
      <c r="BA2617" s="129">
        <v>2169.7184403129368</v>
      </c>
      <c r="BB2617" s="129">
        <v>2477.4204045337642</v>
      </c>
      <c r="BC2617" s="129">
        <v>2163.8663313640009</v>
      </c>
      <c r="BD2617" s="129">
        <v>2694.5972425629511</v>
      </c>
      <c r="BE2617" s="129">
        <v>2374.3159611513297</v>
      </c>
      <c r="BF2617" s="129">
        <f>[4]GABON!AV798</f>
        <v>2811.5735601842712</v>
      </c>
      <c r="BG2617" s="129">
        <v>2280.4367766902969</v>
      </c>
      <c r="BH2617" s="129">
        <v>1793.9842782377477</v>
      </c>
      <c r="BI2617" s="129">
        <v>2524.8340206234811</v>
      </c>
      <c r="BJ2617" s="129">
        <v>2000.4856649408944</v>
      </c>
      <c r="BK2617" s="129">
        <v>2746.1077820064397</v>
      </c>
      <c r="BL2617" s="129">
        <v>2189.717671154131</v>
      </c>
      <c r="BM2617" s="129">
        <v>2746.1077820064397</v>
      </c>
      <c r="BN2617" s="129">
        <v>2189.717671154131</v>
      </c>
      <c r="BO2617" s="129">
        <f>[4]GABON!BE798</f>
        <v>2842.8021186530459</v>
      </c>
      <c r="BP2617" s="129">
        <v>2484.4331722740094</v>
      </c>
      <c r="BQ2617" s="129">
        <v>2280.4367766902969</v>
      </c>
      <c r="BR2617" s="129">
        <v>292.13470888961479</v>
      </c>
      <c r="BS2617" s="129">
        <v>292.13470888961479</v>
      </c>
      <c r="BT2617" s="129">
        <v>1506.9732840944021</v>
      </c>
      <c r="BU2617" s="129">
        <v>1047.3427400343983</v>
      </c>
      <c r="BV2617" s="129">
        <v>387.99141024401956</v>
      </c>
      <c r="BW2617" s="129">
        <v>1716.6812819859417</v>
      </c>
      <c r="BX2617" s="129">
        <v>1485.1204793346155</v>
      </c>
      <c r="BY2617" s="129">
        <v>1231.3547431283678</v>
      </c>
      <c r="BZ2617" s="128">
        <v>1587.2062846899632</v>
      </c>
      <c r="CA2617" s="129">
        <f>[4]GABON!BQ798</f>
        <v>1814.6084694973765</v>
      </c>
      <c r="CB2617" s="129">
        <v>2405.6380834035863</v>
      </c>
      <c r="CC2617" s="129">
        <v>2405.6380834035863</v>
      </c>
      <c r="CD2617" s="129">
        <v>1889.0409607329441</v>
      </c>
      <c r="CE2617" s="129">
        <v>2232.9534520076595</v>
      </c>
      <c r="CF2617" s="129">
        <v>2232.9534520076595</v>
      </c>
      <c r="CG2617" s="129">
        <v>1751.8858923655152</v>
      </c>
      <c r="CH2617" s="129">
        <v>2659.810892541087</v>
      </c>
      <c r="CI2617" s="129">
        <v>2458.0760103782527</v>
      </c>
      <c r="CJ2617" s="128">
        <v>3033.417290143942</v>
      </c>
      <c r="CK2617" s="128">
        <v>2823.2007970982941</v>
      </c>
      <c r="CL2617" s="129">
        <f>[4]GABON!CB798</f>
        <v>2779.7229452275315</v>
      </c>
      <c r="CM2617" s="129">
        <v>2961.0824556748271</v>
      </c>
      <c r="CN2617" s="129">
        <v>3866.753477281939</v>
      </c>
      <c r="CO2617" s="129">
        <v>3866.753477281939</v>
      </c>
      <c r="CP2617" s="129">
        <v>4959.6400479323593</v>
      </c>
      <c r="CQ2617" s="129">
        <v>3865.0242145141938</v>
      </c>
      <c r="CR2617" s="129">
        <v>3105.5382318688121</v>
      </c>
      <c r="CS2617" s="129">
        <v>5455.1321797612991</v>
      </c>
      <c r="CT2617" s="129">
        <v>4835.0619524574049</v>
      </c>
      <c r="CU2617" s="129">
        <v>3400.7849098420415</v>
      </c>
      <c r="CV2617" s="129">
        <v>5157.5751648924825</v>
      </c>
      <c r="CW2617" s="129">
        <v>4624.5463092198142</v>
      </c>
      <c r="CX2617" s="129">
        <v>4837.0687022603697</v>
      </c>
      <c r="CY2617" s="129">
        <v>4745.4075251312806</v>
      </c>
      <c r="CZ2617" s="129">
        <v>4215.7554823276751</v>
      </c>
      <c r="DA2617" s="129">
        <f>[4]GABON!CN798</f>
        <v>4462.0002717227799</v>
      </c>
      <c r="DB2617" s="128">
        <v>4281.2015607484191</v>
      </c>
      <c r="DC2617" s="128">
        <v>3774.0951008533389</v>
      </c>
      <c r="DD2617" s="128">
        <v>3273.3841958505145</v>
      </c>
      <c r="DE2617" s="128">
        <v>3886.3596503033014</v>
      </c>
      <c r="DF2617" s="128">
        <v>3394.3254466547742</v>
      </c>
      <c r="DG2617" s="128">
        <v>2898.4445032792069</v>
      </c>
      <c r="DH2617" s="128">
        <v>4039.789281937326</v>
      </c>
      <c r="DI2617" s="128">
        <v>3538.1340574136907</v>
      </c>
      <c r="DJ2617" s="128">
        <v>3043.326277441789</v>
      </c>
      <c r="DK2617" s="128">
        <v>4040.8519463247189</v>
      </c>
      <c r="DL2617" s="128">
        <v>3539.0571017311759</v>
      </c>
      <c r="DM2617" s="128">
        <v>3044.1137529563402</v>
      </c>
      <c r="DN2617" s="130">
        <f>[4]GABON!DA798</f>
        <v>3898.2384979800531</v>
      </c>
      <c r="DO2617" s="128">
        <v>3044.1137529563402</v>
      </c>
      <c r="DP2617" s="128">
        <v>4084.0724775527556</v>
      </c>
      <c r="DQ2617" s="128">
        <v>3773.9628986684697</v>
      </c>
      <c r="DR2617" s="128">
        <v>3271.1398079997716</v>
      </c>
      <c r="DS2617" s="128">
        <v>4295.5619042609424</v>
      </c>
      <c r="DT2617" s="128">
        <v>3972.4727491266558</v>
      </c>
      <c r="DU2617" s="128">
        <v>4001.4164886475564</v>
      </c>
      <c r="DV2617" s="131">
        <f>[4]GABON!DK798</f>
        <v>4159.2408649169565</v>
      </c>
      <c r="DW2617" s="132">
        <f>[4]GABON!DL798</f>
        <v>3960.0696113140002</v>
      </c>
      <c r="DX2617" s="133">
        <f>[4]GABON!DM798</f>
        <v>3485.4329881583408</v>
      </c>
      <c r="DZ2617" s="128">
        <f>[4]GABON!DO798</f>
        <v>3606.1978242605805</v>
      </c>
      <c r="EC2617" s="128">
        <f>[4]GABON!DR798</f>
        <v>3284.9676877114598</v>
      </c>
      <c r="EF2617" s="128">
        <f>[4]GABON!DU798</f>
        <v>2769.6509760099411</v>
      </c>
      <c r="EI2617" s="128">
        <f>[4]GABON!DX798</f>
        <v>2715.6445598454316</v>
      </c>
      <c r="EL2617" s="128">
        <f>[4]GABON!EA798</f>
        <v>2665.1456926656565</v>
      </c>
      <c r="EO2617" s="128">
        <f>[4]GABON!ED798</f>
        <v>2657.3149337939958</v>
      </c>
    </row>
    <row r="2618" spans="1:145" ht="15.5" x14ac:dyDescent="0.35">
      <c r="A2618" s="56" t="s">
        <v>485</v>
      </c>
      <c r="B2618" s="134" t="str">
        <f>[5]GUINEE!D566</f>
        <v>--</v>
      </c>
      <c r="C2618" s="134" t="str">
        <f>[5]GUINEE!E566</f>
        <v>--</v>
      </c>
      <c r="D2618" s="134" t="str">
        <f>[5]GUINEE!F566</f>
        <v>--</v>
      </c>
      <c r="E2618" s="134" t="str">
        <f>[5]GUINEE!G566</f>
        <v>--</v>
      </c>
      <c r="F2618" s="134" t="str">
        <f>[5]GUINEE!H566</f>
        <v>--</v>
      </c>
      <c r="G2618" s="134">
        <f>[5]GUINEE!I566</f>
        <v>4.2309999999999999</v>
      </c>
      <c r="H2618" s="134">
        <f>[5]GUINEE!J566</f>
        <v>7.2675887000000001</v>
      </c>
      <c r="I2618" s="134">
        <f>[5]GUINEE!K566</f>
        <v>13.690169855927541</v>
      </c>
      <c r="J2618" s="134">
        <f>[5]GUINEE!L566</f>
        <v>16.339692372675664</v>
      </c>
      <c r="K2618" s="134">
        <f>[5]GUINEE!M566</f>
        <v>57.940198151431694</v>
      </c>
      <c r="L2618" s="134">
        <f>[5]GUINEE!N566</f>
        <v>199.12251973940042</v>
      </c>
      <c r="M2618" s="134">
        <f>[5]GUINEE!O566</f>
        <v>195.07471598070146</v>
      </c>
      <c r="N2618" s="134">
        <f>[5]GUINEE!P566</f>
        <v>348.05287143099008</v>
      </c>
      <c r="O2618" s="134">
        <f>[5]GUINEE!Q566</f>
        <v>681.34400640598517</v>
      </c>
      <c r="P2618" s="134">
        <f>[5]GUINEE!R566</f>
        <v>1101.0184544044914</v>
      </c>
      <c r="Q2618" s="134">
        <f>[5]GUINEE!S566</f>
        <v>1243.3104788089831</v>
      </c>
      <c r="R2618" s="134">
        <f>[5]GUINEE!T566</f>
        <v>1318.8102399472891</v>
      </c>
      <c r="S2618" s="134">
        <f>[5]GUINEE!U566</f>
        <v>2055.0298419619826</v>
      </c>
      <c r="T2618" s="134">
        <f>[5]GUINEE!V566</f>
        <v>3022.9210444979753</v>
      </c>
      <c r="U2618" s="134">
        <f>[5]GUINEE!W566</f>
        <v>3572.6172016000005</v>
      </c>
      <c r="V2618" s="134">
        <f>[5]GUINEE!X566</f>
        <v>4265.7914527870144</v>
      </c>
      <c r="W2618" s="134">
        <f>[5]GUINEE!Y566</f>
        <v>5906.2131642879849</v>
      </c>
      <c r="X2618" s="135">
        <f>[5]GUINEE!Z566</f>
        <v>3749.2981349397787</v>
      </c>
      <c r="Y2618" s="135">
        <f>[5]GUINEE!AA566</f>
        <v>4927.0801959051314</v>
      </c>
      <c r="Z2618" s="134">
        <f>[5]GUINEE!AB566</f>
        <v>6154.057883488179</v>
      </c>
      <c r="AA2618" s="134">
        <f>[5]GUINEE!AC566</f>
        <v>6593.6014088971533</v>
      </c>
      <c r="AB2618" s="134">
        <v>7397.6518863195415</v>
      </c>
      <c r="AC2618" s="134">
        <v>7411.1357415020411</v>
      </c>
      <c r="AD2618" s="134">
        <v>7532.7863985954909</v>
      </c>
      <c r="AE2618" s="134">
        <f>[5]GUINEE!AD566</f>
        <v>5750.2684675367627</v>
      </c>
      <c r="AF2618" s="134">
        <v>7220.5111756443403</v>
      </c>
      <c r="AG2618" s="134">
        <v>7367.0115508027975</v>
      </c>
      <c r="AH2618" s="134">
        <v>7623.4367924503722</v>
      </c>
      <c r="AI2618" s="134">
        <v>7088.7913568339609</v>
      </c>
      <c r="AJ2618" s="135">
        <f>[5]GUINEE!AE566</f>
        <v>5553.7993310685697</v>
      </c>
      <c r="AK2618" s="135">
        <v>3679.747865293024</v>
      </c>
      <c r="AL2618" s="135">
        <v>4395.7551598252812</v>
      </c>
      <c r="AM2618" s="135">
        <v>3953.9968534416785</v>
      </c>
      <c r="AN2618" s="135">
        <v>3905.401320774562</v>
      </c>
      <c r="AO2618" s="135">
        <f>[5]GUINEE!AF566</f>
        <v>2873.304977955685</v>
      </c>
      <c r="AP2618" s="135">
        <v>2571.5419985252711</v>
      </c>
      <c r="AQ2618" s="135">
        <v>2144.9143047681573</v>
      </c>
      <c r="AR2618" s="135">
        <v>2733.7015926156973</v>
      </c>
      <c r="AS2618" s="135">
        <f>[5]GUINEE!AJ566</f>
        <v>2159.2594366709586</v>
      </c>
      <c r="AT2618" s="135">
        <v>2155.7410791778034</v>
      </c>
      <c r="AU2618" s="135">
        <v>2199.0571429282741</v>
      </c>
      <c r="AV2618" s="135">
        <v>2072.4915413573499</v>
      </c>
      <c r="AW2618" s="135">
        <v>2072.4915413573499</v>
      </c>
      <c r="AX2618" s="135">
        <f>[5]GUINEE!AO566</f>
        <v>2475.7552911575285</v>
      </c>
      <c r="AY2618" s="135"/>
      <c r="AZ2618" s="135">
        <v>2199.0866854846554</v>
      </c>
      <c r="BA2618" s="135">
        <v>1899.5465361651272</v>
      </c>
      <c r="BB2618" s="135">
        <v>2446.8351989331682</v>
      </c>
      <c r="BC2618" s="135">
        <v>2125.862926195633</v>
      </c>
      <c r="BD2618" s="135">
        <v>2821.7528805253478</v>
      </c>
      <c r="BE2618" s="135">
        <v>2476.2745784559343</v>
      </c>
      <c r="BF2618" s="135">
        <f>[5]GUINEE!AV566</f>
        <v>2804.450081890694</v>
      </c>
      <c r="BG2618" s="135">
        <v>2407.2509165177189</v>
      </c>
      <c r="BH2618" s="135">
        <v>1872.1952234660516</v>
      </c>
      <c r="BI2618" s="135">
        <v>2248.420182628508</v>
      </c>
      <c r="BJ2618" s="135">
        <v>1750.1529874834293</v>
      </c>
      <c r="BK2618" s="135">
        <v>2321.4445751277294</v>
      </c>
      <c r="BL2618" s="135">
        <v>1816.7321313821817</v>
      </c>
      <c r="BM2618" s="135">
        <v>2362.9847554518892</v>
      </c>
      <c r="BN2618" s="135">
        <v>1857.6893379464709</v>
      </c>
      <c r="BO2618" s="135">
        <f>[5]GUINEE!BE566</f>
        <v>2348.8634374499243</v>
      </c>
      <c r="BP2618" s="135">
        <v>2048.0092093433259</v>
      </c>
      <c r="BQ2618" s="135">
        <v>2048.0092093433259</v>
      </c>
      <c r="BR2618" s="135">
        <v>1191.7768526474165</v>
      </c>
      <c r="BS2618" s="135">
        <v>186.16048561486372</v>
      </c>
      <c r="BT2618" s="135">
        <v>1266.1512063769471</v>
      </c>
      <c r="BU2618" s="135">
        <v>844.25107410423288</v>
      </c>
      <c r="BV2618" s="135">
        <v>241.660076875692</v>
      </c>
      <c r="BW2618" s="135">
        <v>1474.8461899722183</v>
      </c>
      <c r="BX2618" s="135">
        <v>1260.4570673113617</v>
      </c>
      <c r="BY2618" s="135">
        <v>1029.4228377170984</v>
      </c>
      <c r="BZ2618" s="134">
        <v>1436.2655052205359</v>
      </c>
      <c r="CA2618" s="135">
        <f>[5]GUINEE!BQ566</f>
        <v>1441.1066959374475</v>
      </c>
      <c r="CB2618" s="135">
        <v>2032.8554652334601</v>
      </c>
      <c r="CC2618" s="135">
        <v>2032.8554652334601</v>
      </c>
      <c r="CD2618" s="135">
        <v>1580.5393212580198</v>
      </c>
      <c r="CE2618" s="135">
        <v>1985.2296893328553</v>
      </c>
      <c r="CF2618" s="135">
        <v>1985.2296893328553</v>
      </c>
      <c r="CG2618" s="135">
        <v>1543.5628021527909</v>
      </c>
      <c r="CH2618" s="135">
        <v>2444.1485991969876</v>
      </c>
      <c r="CI2618" s="135">
        <v>2251.3201830188445</v>
      </c>
      <c r="CJ2618" s="134">
        <v>2429.7103052160414</v>
      </c>
      <c r="CK2618" s="134">
        <v>2238.0209823653563</v>
      </c>
      <c r="CL2618" s="135">
        <f>[5]GUINEE!CD566</f>
        <v>2225.8208060688717</v>
      </c>
      <c r="CM2618" s="135">
        <v>2048.9268907197743</v>
      </c>
      <c r="CN2618" s="135">
        <v>2499.4326493157341</v>
      </c>
      <c r="CO2618" s="135">
        <v>2499.4326493157341</v>
      </c>
      <c r="CP2618" s="135">
        <v>3522.9852745903918</v>
      </c>
      <c r="CQ2618" s="135">
        <v>2610.0682915503589</v>
      </c>
      <c r="CR2618" s="135">
        <v>1977.0670158362152</v>
      </c>
      <c r="CS2618" s="135">
        <v>4157.6098665523295</v>
      </c>
      <c r="CT2618" s="135">
        <v>3640.8346956704227</v>
      </c>
      <c r="CU2618" s="135">
        <v>2420.9176826366074</v>
      </c>
      <c r="CV2618" s="135">
        <v>3985.9615300481855</v>
      </c>
      <c r="CW2618" s="135">
        <v>3572.1551659843517</v>
      </c>
      <c r="CX2618" s="135">
        <v>3678.1958634572329</v>
      </c>
      <c r="CY2618" s="135">
        <v>3595.7894770282778</v>
      </c>
      <c r="CZ2618" s="135">
        <v>3135.3242970446536</v>
      </c>
      <c r="DA2618" s="135">
        <f>[5]GUINEE!CP566</f>
        <v>3242.0374172849552</v>
      </c>
      <c r="DB2618" s="134">
        <v>2961.4167383525946</v>
      </c>
      <c r="DC2618" s="134">
        <v>2561.6324969390471</v>
      </c>
      <c r="DD2618" s="134">
        <v>2068.1999148829454</v>
      </c>
      <c r="DE2618" s="134">
        <v>2584.3882581419703</v>
      </c>
      <c r="DF2618" s="134">
        <v>2168.6273493859162</v>
      </c>
      <c r="DG2618" s="134">
        <v>1724.947794057266</v>
      </c>
      <c r="DH2618" s="134">
        <v>2613.4671226624951</v>
      </c>
      <c r="DI2618" s="134">
        <v>2220.1658509493982</v>
      </c>
      <c r="DJ2618" s="134">
        <v>1898.0258459986112</v>
      </c>
      <c r="DK2618" s="134">
        <v>2377.7045745140676</v>
      </c>
      <c r="DL2618" s="134">
        <v>2061.8866177548816</v>
      </c>
      <c r="DM2618" s="134">
        <v>1898.5169694416638</v>
      </c>
      <c r="DN2618" s="136">
        <f>[5]GUINEE!DC566</f>
        <v>2038.9005420000299</v>
      </c>
      <c r="DO2618" s="134">
        <v>1898.5169694416638</v>
      </c>
      <c r="DP2618" s="134">
        <v>2203.5782436567865</v>
      </c>
      <c r="DQ2618" s="134">
        <v>1925.4791911838756</v>
      </c>
      <c r="DR2618" s="134">
        <v>1545.9379515778301</v>
      </c>
      <c r="DS2618" s="134">
        <v>2341.0671616849177</v>
      </c>
      <c r="DT2618" s="134">
        <v>2184.9732529992025</v>
      </c>
      <c r="DU2618" s="134">
        <v>2142.8811344457235</v>
      </c>
      <c r="DV2618" s="137">
        <f>[5]GUINEE!DN566</f>
        <v>2027.1251131023967</v>
      </c>
      <c r="DW2618" s="138">
        <f>[5]GUINEE!DO566</f>
        <v>1960.3409591012351</v>
      </c>
      <c r="DX2618" s="139">
        <f>[5]GUINEE!DP566</f>
        <v>1834.8863245390476</v>
      </c>
      <c r="DZ2618" s="134">
        <f>[5]GUINEE!DR566</f>
        <v>1915.094734289095</v>
      </c>
      <c r="EC2618" s="134">
        <f>[5]GUINEE!DU566</f>
        <v>1822.5712768799049</v>
      </c>
      <c r="EF2618" s="134">
        <f>[5]GUINEE!DX566</f>
        <v>1685.8615875500352</v>
      </c>
      <c r="EI2618" s="134">
        <f>[5]GUINEE!EA566</f>
        <v>1644.2230086705617</v>
      </c>
      <c r="EL2618" s="134">
        <f>[5]GUINEE!ED566</f>
        <v>1612.5459077408086</v>
      </c>
      <c r="EO2618" s="134">
        <f>[5]GUINEE!EG566</f>
        <v>1612.5459077408086</v>
      </c>
    </row>
    <row r="2619" spans="1:145" ht="15.5" x14ac:dyDescent="0.35">
      <c r="A2619" s="126" t="s">
        <v>486</v>
      </c>
      <c r="B2619" s="134">
        <f>[6]TCHAD!D636</f>
        <v>0</v>
      </c>
      <c r="C2619" s="134">
        <f>[6]TCHAD!E636</f>
        <v>0</v>
      </c>
      <c r="D2619" s="134" t="str">
        <f>[6]TCHAD!F636</f>
        <v>...</v>
      </c>
      <c r="E2619" s="134" t="str">
        <f>[6]TCHAD!G636</f>
        <v>...</v>
      </c>
      <c r="F2619" s="134" t="str">
        <f>[6]TCHAD!H636</f>
        <v>...</v>
      </c>
      <c r="G2619" s="134" t="str">
        <f>[6]TCHAD!I636</f>
        <v>...</v>
      </c>
      <c r="H2619" s="134" t="str">
        <f>[6]TCHAD!J636</f>
        <v>...</v>
      </c>
      <c r="I2619" s="134" t="str">
        <f>[6]TCHAD!K636</f>
        <v>...</v>
      </c>
      <c r="J2619" s="134" t="str">
        <f>[6]TCHAD!L636</f>
        <v>...</v>
      </c>
      <c r="K2619" s="134" t="str">
        <f>[6]TCHAD!M636</f>
        <v>...</v>
      </c>
      <c r="L2619" s="134" t="str">
        <f>[6]TCHAD!N636</f>
        <v>...</v>
      </c>
      <c r="M2619" s="134" t="str">
        <f>[6]TCHAD!O636</f>
        <v>...</v>
      </c>
      <c r="N2619" s="134" t="str">
        <f>[6]TCHAD!P636</f>
        <v>...</v>
      </c>
      <c r="O2619" s="134" t="str">
        <f>[6]TCHAD!Q636</f>
        <v>...</v>
      </c>
      <c r="P2619" s="134" t="str">
        <f>[6]TCHAD!R636</f>
        <v>...</v>
      </c>
      <c r="Q2619" s="134" t="str">
        <f>[6]TCHAD!S636</f>
        <v>...</v>
      </c>
      <c r="R2619" s="134">
        <f>[6]TCHAD!T636</f>
        <v>127.52770769336732</v>
      </c>
      <c r="S2619" s="134">
        <f>[6]TCHAD!U636</f>
        <v>180.04573193746126</v>
      </c>
      <c r="T2619" s="134">
        <f>[6]TCHAD!V636</f>
        <v>816.39099999999996</v>
      </c>
      <c r="U2619" s="134">
        <f>[6]TCHAD!W636</f>
        <v>959.36599999999999</v>
      </c>
      <c r="V2619" s="134">
        <f>[6]TCHAD!X636</f>
        <v>1011.3920000000001</v>
      </c>
      <c r="W2619" s="134">
        <f>[6]TCHAD!Y636</f>
        <v>1214.894</v>
      </c>
      <c r="X2619" s="135">
        <f>[6]TCHAD!Z636</f>
        <v>664.05399999999997</v>
      </c>
      <c r="Y2619" s="135">
        <f>[6]TCHAD!AA636</f>
        <v>1066.5940000000001</v>
      </c>
      <c r="Z2619" s="134">
        <f>[6]TCHAD!AB636</f>
        <v>1532.1988813393168</v>
      </c>
      <c r="AA2619" s="134">
        <f>[6]TCHAD!AC636</f>
        <v>1713.2739999999999</v>
      </c>
      <c r="AB2619" s="134">
        <v>1913.1993133494341</v>
      </c>
      <c r="AC2619" s="134">
        <v>1886.4771232875498</v>
      </c>
      <c r="AD2619" s="134">
        <v>1747.4835643282672</v>
      </c>
      <c r="AE2619" s="134">
        <f>[6]TCHAD!AH636</f>
        <v>1136.3119999999999</v>
      </c>
      <c r="AF2619" s="134">
        <v>1556.3094505410299</v>
      </c>
      <c r="AG2619" s="134">
        <v>1653.0038776694539</v>
      </c>
      <c r="AH2619" s="134">
        <v>1422.3265777779</v>
      </c>
      <c r="AI2619" s="134">
        <v>1321.4026091885994</v>
      </c>
      <c r="AJ2619" s="135">
        <f>[6]TCHAD!AM636</f>
        <v>1104.809</v>
      </c>
      <c r="AK2619" s="135">
        <v>1166.5890663028949</v>
      </c>
      <c r="AL2619" s="135">
        <v>1185.8825864048642</v>
      </c>
      <c r="AM2619" s="135">
        <v>856.55237300990154</v>
      </c>
      <c r="AN2619" s="135">
        <v>845.74288539112229</v>
      </c>
      <c r="AO2619" s="135">
        <f>[6]TCHAD!AR636</f>
        <v>967.02800000000002</v>
      </c>
      <c r="AP2619" s="135">
        <v>638.72285009550569</v>
      </c>
      <c r="AQ2619" s="135">
        <v>477.49665589471221</v>
      </c>
      <c r="AR2619" s="135">
        <v>636.71897869749841</v>
      </c>
      <c r="AS2619" s="135">
        <f>[6]TCHAD!AV636</f>
        <v>444.09111588693855</v>
      </c>
      <c r="AT2619" s="135">
        <v>911.91537643037282</v>
      </c>
      <c r="AU2619" s="135">
        <v>972.70400893884494</v>
      </c>
      <c r="AV2619" s="135">
        <v>843.36034177459646</v>
      </c>
      <c r="AW2619" s="135">
        <v>740.57204169731574</v>
      </c>
      <c r="AX2619" s="135">
        <f>[6]TCHAD!BA636</f>
        <v>512.13348678532839</v>
      </c>
      <c r="AY2619" s="135"/>
      <c r="AZ2619" s="135">
        <v>921.32767640619727</v>
      </c>
      <c r="BA2619" s="135">
        <v>793.27786269244621</v>
      </c>
      <c r="BB2619" s="135">
        <v>1148.0812517412269</v>
      </c>
      <c r="BC2619" s="135">
        <v>997.95303045165394</v>
      </c>
      <c r="BD2619" s="135">
        <v>1184.0987267931439</v>
      </c>
      <c r="BE2619" s="135">
        <v>1039.5154497235287</v>
      </c>
      <c r="BF2619" s="135">
        <f>[6]TCHAD!BH636</f>
        <v>728.55961759136949</v>
      </c>
      <c r="BG2619" s="135">
        <v>1318.1935173372206</v>
      </c>
      <c r="BH2619" s="135">
        <v>1026.4294769366911</v>
      </c>
      <c r="BI2619" s="135">
        <v>1123.2969343083773</v>
      </c>
      <c r="BJ2619" s="135">
        <v>875.40470647358029</v>
      </c>
      <c r="BK2619" s="135">
        <v>790.76585399219391</v>
      </c>
      <c r="BL2619" s="135">
        <v>619.53920505108727</v>
      </c>
      <c r="BM2619" s="135">
        <v>699.23483562567333</v>
      </c>
      <c r="BN2619" s="135">
        <v>550.3016778465776</v>
      </c>
      <c r="BO2619" s="135">
        <f>[6]TCHAD!BQ636</f>
        <v>765.42324623503669</v>
      </c>
      <c r="BP2619" s="135">
        <v>779.00052135103238</v>
      </c>
      <c r="BQ2619" s="135">
        <v>779.00052135103238</v>
      </c>
      <c r="BR2619" s="135">
        <v>435.3399785364665</v>
      </c>
      <c r="BS2619" s="135">
        <v>70.620332193092878</v>
      </c>
      <c r="BT2619" s="135">
        <v>456.77645895820314</v>
      </c>
      <c r="BU2619" s="135">
        <v>312.72292126051792</v>
      </c>
      <c r="BV2619" s="135">
        <v>92.542539142620811</v>
      </c>
      <c r="BW2619" s="135">
        <v>506.26195965649225</v>
      </c>
      <c r="BX2619" s="135">
        <v>437.39534767488493</v>
      </c>
      <c r="BY2619" s="135">
        <v>362.07125702108783</v>
      </c>
      <c r="BZ2619" s="134">
        <v>477.83209632324008</v>
      </c>
      <c r="CA2619" s="135">
        <f>[6]TCHAD!CC636</f>
        <v>500.3710531381152</v>
      </c>
      <c r="CB2619" s="135">
        <v>647.77462182185354</v>
      </c>
      <c r="CC2619" s="135">
        <v>647.77462182185354</v>
      </c>
      <c r="CD2619" s="135">
        <v>519.88204059223199</v>
      </c>
      <c r="CE2619" s="135">
        <v>643.09168363839342</v>
      </c>
      <c r="CF2619" s="135">
        <v>643.09168363839342</v>
      </c>
      <c r="CG2619" s="135">
        <v>504.35838769215007</v>
      </c>
      <c r="CH2619" s="135">
        <v>784.8218839055902</v>
      </c>
      <c r="CI2619" s="135">
        <v>725.21131251659324</v>
      </c>
      <c r="CJ2619" s="134">
        <v>779.88507595684439</v>
      </c>
      <c r="CK2619" s="134">
        <v>720.64947619987947</v>
      </c>
      <c r="CL2619" s="135">
        <f>[6]TCHAD!CN636</f>
        <v>791.18110292453389</v>
      </c>
      <c r="CM2619" s="135">
        <v>738.8814066654453</v>
      </c>
      <c r="CN2619" s="135">
        <v>962.72818198068637</v>
      </c>
      <c r="CO2619" s="135">
        <v>962.72818198068637</v>
      </c>
      <c r="CP2619" s="135">
        <v>1254.5349124060031</v>
      </c>
      <c r="CQ2619" s="135">
        <v>962.26212820533021</v>
      </c>
      <c r="CR2619" s="135">
        <v>758.62229393847463</v>
      </c>
      <c r="CS2619" s="135">
        <v>1371.2093532248571</v>
      </c>
      <c r="CT2619" s="135">
        <v>1180.9093940431578</v>
      </c>
      <c r="CU2619" s="135">
        <v>823.36337595057046</v>
      </c>
      <c r="CV2619" s="135">
        <v>1276.3496659767036</v>
      </c>
      <c r="CW2619" s="135">
        <v>1144.3956731078745</v>
      </c>
      <c r="CX2619" s="135">
        <v>1248.6124708006528</v>
      </c>
      <c r="CY2619" s="135">
        <v>1211.3034903634864</v>
      </c>
      <c r="CZ2619" s="135">
        <v>1028.4519871174857</v>
      </c>
      <c r="DA2619" s="135">
        <f>[6]TCHAD!CZ636</f>
        <v>1288.2338528437181</v>
      </c>
      <c r="DB2619" s="134">
        <v>1287.0427147590733</v>
      </c>
      <c r="DC2619" s="134">
        <v>1144.9714638152702</v>
      </c>
      <c r="DD2619" s="134">
        <v>989.99636846560736</v>
      </c>
      <c r="DE2619" s="134">
        <v>1166.4258582340872</v>
      </c>
      <c r="DF2619" s="134">
        <v>1021.5060833608275</v>
      </c>
      <c r="DG2619" s="134">
        <v>877.14339040135246</v>
      </c>
      <c r="DH2619" s="134">
        <v>1257.1366387537234</v>
      </c>
      <c r="DI2619" s="134">
        <v>1118.5816483465339</v>
      </c>
      <c r="DJ2619" s="134">
        <v>979.36048414293111</v>
      </c>
      <c r="DK2619" s="134">
        <v>1257.4673278671539</v>
      </c>
      <c r="DL2619" s="134">
        <v>1118.8734689551923</v>
      </c>
      <c r="DM2619" s="134">
        <v>979.61389844388816</v>
      </c>
      <c r="DN2619" s="136">
        <f>[6]TCHAD!DM636</f>
        <v>1150.0346663329581</v>
      </c>
      <c r="DO2619" s="134">
        <v>979.61389844388816</v>
      </c>
      <c r="DP2619" s="134">
        <v>1238.8827494677405</v>
      </c>
      <c r="DQ2619" s="134">
        <v>1144.6353836374885</v>
      </c>
      <c r="DR2619" s="134">
        <v>980.02136708964326</v>
      </c>
      <c r="DS2619" s="134">
        <v>1220.9423737195089</v>
      </c>
      <c r="DT2619" s="134">
        <v>1128.0860388600029</v>
      </c>
      <c r="DU2619" s="134">
        <v>1146.6642189988984</v>
      </c>
      <c r="DV2619" s="137">
        <f>[6]TCHAD!DW636</f>
        <v>1170.9313414063795</v>
      </c>
      <c r="DW2619" s="138">
        <f>[6]TCHAD!DX636</f>
        <v>1119.3874925169355</v>
      </c>
      <c r="DX2619" s="139">
        <f>[6]TCHAD!DY636</f>
        <v>991.30626262897249</v>
      </c>
      <c r="DZ2619" s="134">
        <f>[6]TCHAD!EA636</f>
        <v>1055.4253333311146</v>
      </c>
      <c r="EC2619" s="134">
        <f>[6]TCHAD!ED636</f>
        <v>1047.2997623582057</v>
      </c>
      <c r="EF2619" s="134">
        <f>[6]TCHAD!EG636</f>
        <v>992.77643313250962</v>
      </c>
      <c r="EI2619" s="134">
        <f>[6]TCHAD!EJ636</f>
        <v>968.84737406277736</v>
      </c>
      <c r="EL2619" s="134">
        <f>[6]TCHAD!EM636</f>
        <v>950.55230438157128</v>
      </c>
      <c r="EO2619" s="134">
        <f>[6]TCHAD!EP636</f>
        <v>950.55230438157128</v>
      </c>
    </row>
    <row r="2620" spans="1:145" ht="15.5" x14ac:dyDescent="0.35">
      <c r="A2620" s="27"/>
      <c r="B2620" s="128"/>
      <c r="C2620" s="128"/>
      <c r="D2620" s="128"/>
      <c r="E2620" s="128"/>
      <c r="F2620" s="128"/>
      <c r="G2620" s="128"/>
      <c r="H2620" s="128"/>
      <c r="I2620" s="128"/>
      <c r="J2620" s="128"/>
      <c r="K2620" s="128"/>
      <c r="L2620" s="128"/>
      <c r="M2620" s="128"/>
      <c r="N2620" s="128"/>
      <c r="O2620" s="128"/>
      <c r="P2620" s="128"/>
      <c r="Q2620" s="128"/>
      <c r="R2620" s="128"/>
      <c r="S2620" s="128"/>
      <c r="T2620" s="128"/>
      <c r="U2620" s="128"/>
      <c r="V2620" s="128"/>
      <c r="W2620" s="128"/>
      <c r="X2620" s="82"/>
      <c r="Y2620" s="82"/>
      <c r="Z2620" s="128"/>
      <c r="AA2620" s="128"/>
      <c r="AB2620" s="128"/>
      <c r="AC2620" s="128"/>
      <c r="AD2620" s="128"/>
      <c r="AE2620" s="128"/>
      <c r="AF2620" s="128"/>
      <c r="AG2620" s="128"/>
      <c r="AH2620" s="128"/>
      <c r="AI2620" s="128"/>
      <c r="AJ2620" s="129"/>
      <c r="AK2620" s="129"/>
      <c r="AL2620" s="129"/>
      <c r="AM2620" s="129"/>
      <c r="AN2620" s="129"/>
      <c r="AO2620" s="129"/>
      <c r="AP2620" s="129"/>
      <c r="AQ2620" s="129"/>
      <c r="AR2620" s="129"/>
      <c r="AS2620" s="129"/>
      <c r="AT2620" s="129"/>
      <c r="AU2620" s="129"/>
      <c r="AV2620" s="129"/>
      <c r="AW2620" s="129"/>
      <c r="AX2620" s="129"/>
      <c r="AY2620" s="129"/>
      <c r="AZ2620" s="129"/>
      <c r="BA2620" s="129"/>
      <c r="BB2620" s="129"/>
      <c r="BC2620" s="129"/>
      <c r="BD2620" s="129"/>
      <c r="BE2620" s="129"/>
      <c r="BF2620" s="129"/>
      <c r="BG2620" s="129"/>
      <c r="BH2620" s="129"/>
      <c r="BI2620" s="129"/>
      <c r="BJ2620" s="129"/>
      <c r="BK2620" s="129"/>
      <c r="BL2620" s="129"/>
      <c r="BM2620" s="129"/>
      <c r="BN2620" s="129"/>
      <c r="BO2620" s="129"/>
      <c r="BP2620" s="129"/>
      <c r="BQ2620" s="129"/>
      <c r="BR2620" s="129"/>
      <c r="BS2620" s="129"/>
      <c r="BT2620" s="129"/>
      <c r="BU2620" s="129"/>
      <c r="BV2620" s="129"/>
      <c r="BW2620" s="129"/>
      <c r="BX2620" s="129"/>
      <c r="BY2620" s="129"/>
      <c r="BZ2620" s="128"/>
      <c r="CA2620" s="129"/>
      <c r="CB2620" s="129"/>
      <c r="CC2620" s="129"/>
      <c r="CD2620" s="129"/>
      <c r="CE2620" s="129"/>
      <c r="CF2620" s="129"/>
      <c r="CG2620" s="129"/>
      <c r="CH2620" s="129"/>
      <c r="CI2620" s="129"/>
      <c r="CJ2620" s="128"/>
      <c r="CK2620" s="128"/>
      <c r="CL2620" s="129"/>
      <c r="CM2620" s="129"/>
      <c r="CN2620" s="129"/>
      <c r="CO2620" s="129"/>
      <c r="CP2620" s="129"/>
      <c r="CQ2620" s="129"/>
      <c r="CR2620" s="129"/>
      <c r="CS2620" s="129"/>
      <c r="CT2620" s="129"/>
      <c r="CU2620" s="129"/>
      <c r="CV2620" s="129"/>
      <c r="CW2620" s="129"/>
      <c r="CX2620" s="129"/>
      <c r="CY2620" s="129"/>
      <c r="CZ2620" s="129"/>
      <c r="DA2620" s="129"/>
      <c r="DB2620" s="128"/>
      <c r="DC2620" s="128"/>
      <c r="DD2620" s="128"/>
      <c r="DE2620" s="128"/>
      <c r="DF2620" s="128"/>
      <c r="DG2620" s="128"/>
      <c r="DH2620" s="128"/>
      <c r="DI2620" s="128"/>
      <c r="DJ2620" s="128"/>
      <c r="DK2620" s="128"/>
      <c r="DL2620" s="128"/>
      <c r="DM2620" s="128"/>
      <c r="DN2620" s="130"/>
      <c r="DO2620" s="128"/>
      <c r="DP2620" s="128"/>
      <c r="DQ2620" s="128"/>
      <c r="DR2620" s="128"/>
      <c r="DS2620" s="128"/>
      <c r="DT2620" s="128"/>
      <c r="DU2620" s="128"/>
      <c r="DV2620" s="131"/>
      <c r="DW2620" s="132"/>
      <c r="DX2620" s="133"/>
      <c r="DZ2620" s="128"/>
      <c r="EC2620" s="128"/>
      <c r="EF2620" s="128"/>
      <c r="EI2620" s="128"/>
      <c r="EL2620" s="128"/>
      <c r="EO2620" s="128"/>
    </row>
    <row r="2621" spans="1:145" ht="15.5" x14ac:dyDescent="0.35">
      <c r="A2621" s="56" t="s">
        <v>835</v>
      </c>
      <c r="B2621" s="128" t="e">
        <f t="shared" ref="B2621:M2621" si="2672">SUM(B2622:B2627)</f>
        <v>#VALUE!</v>
      </c>
      <c r="C2621" s="128" t="e">
        <f t="shared" si="2672"/>
        <v>#VALUE!</v>
      </c>
      <c r="D2621" s="128" t="e">
        <f t="shared" si="2672"/>
        <v>#VALUE!</v>
      </c>
      <c r="E2621" s="128" t="e">
        <f t="shared" si="2672"/>
        <v>#VALUE!</v>
      </c>
      <c r="F2621" s="128" t="e">
        <f t="shared" si="2672"/>
        <v>#VALUE!</v>
      </c>
      <c r="G2621" s="128">
        <f t="shared" si="2672"/>
        <v>6467.9504120927941</v>
      </c>
      <c r="H2621" s="128">
        <f t="shared" si="2672"/>
        <v>6459.0423357184363</v>
      </c>
      <c r="I2621" s="128">
        <f t="shared" si="2672"/>
        <v>8119.4035198600504</v>
      </c>
      <c r="J2621" s="128">
        <f t="shared" si="2672"/>
        <v>9163.1607952363302</v>
      </c>
      <c r="K2621" s="128">
        <f t="shared" si="2672"/>
        <v>9833.556431425237</v>
      </c>
      <c r="L2621" s="128">
        <f t="shared" si="2672"/>
        <v>10562.178268393234</v>
      </c>
      <c r="M2621" s="128" t="e">
        <f t="shared" si="2672"/>
        <v>#VALUE!</v>
      </c>
      <c r="N2621" s="128" t="e">
        <f t="shared" ref="N2621:Z2621" si="2673">SUM(N2622:N2627)</f>
        <v>#VALUE!</v>
      </c>
      <c r="O2621" s="128" t="e">
        <f t="shared" si="2673"/>
        <v>#VALUE!</v>
      </c>
      <c r="P2621" s="128" t="e">
        <f t="shared" si="2673"/>
        <v>#VALUE!</v>
      </c>
      <c r="Q2621" s="128" t="e">
        <f t="shared" si="2673"/>
        <v>#VALUE!</v>
      </c>
      <c r="R2621" s="128">
        <f t="shared" si="2673"/>
        <v>15722.246757075587</v>
      </c>
      <c r="S2621" s="128">
        <f t="shared" si="2673"/>
        <v>16937.41460885288</v>
      </c>
      <c r="T2621" s="128">
        <f t="shared" si="2673"/>
        <v>17810.584890280887</v>
      </c>
      <c r="U2621" s="128">
        <f t="shared" si="2673"/>
        <v>19431.232193551088</v>
      </c>
      <c r="V2621" s="128">
        <f t="shared" si="2673"/>
        <v>21020.36867260074</v>
      </c>
      <c r="W2621" s="128">
        <f t="shared" si="2673"/>
        <v>23592.73921242269</v>
      </c>
      <c r="X2621" s="129">
        <f t="shared" si="2673"/>
        <v>25663.00841662594</v>
      </c>
      <c r="Y2621" s="129">
        <f t="shared" si="2673"/>
        <v>27839.873768837813</v>
      </c>
      <c r="Z2621" s="128">
        <f t="shared" si="2673"/>
        <v>29859.158111573495</v>
      </c>
      <c r="AA2621" s="128">
        <f>SUM(AA2622:AA2627)</f>
        <v>33714.349675572717</v>
      </c>
      <c r="AB2621" s="128">
        <v>28735.742049606142</v>
      </c>
      <c r="AC2621" s="128">
        <v>27790.094173695754</v>
      </c>
      <c r="AD2621" s="128">
        <v>28732.694830186447</v>
      </c>
      <c r="AE2621" s="128">
        <f>SUM(AE2622:AE2627)</f>
        <v>35997.684743418722</v>
      </c>
      <c r="AF2621" s="128">
        <v>31789.517152790428</v>
      </c>
      <c r="AG2621" s="128">
        <v>31671.666305060498</v>
      </c>
      <c r="AH2621" s="128">
        <v>31910.055736333365</v>
      </c>
      <c r="AI2621" s="128">
        <v>31608.626384755713</v>
      </c>
      <c r="AJ2621" s="129">
        <f>SUM(AJ2622:AJ2627)</f>
        <v>38382.324981899357</v>
      </c>
      <c r="AK2621" s="129">
        <v>33815.279505043902</v>
      </c>
      <c r="AL2621" s="129">
        <v>34144.559414020521</v>
      </c>
      <c r="AM2621" s="129">
        <v>34276.450261234131</v>
      </c>
      <c r="AN2621" s="129">
        <v>34187.580489538457</v>
      </c>
      <c r="AO2621" s="129">
        <f>SUM(AO2622:AO2627)</f>
        <v>39708.69818982538</v>
      </c>
      <c r="AP2621" s="129">
        <v>35757.670885433537</v>
      </c>
      <c r="AQ2621" s="129">
        <v>35302.10618187848</v>
      </c>
      <c r="AR2621" s="129">
        <v>34906.508820195697</v>
      </c>
      <c r="AS2621" s="129">
        <f>SUM(AS2622:AS2627)</f>
        <v>40366.215083837706</v>
      </c>
      <c r="AT2621" s="129">
        <v>40205.404318141344</v>
      </c>
      <c r="AU2621" s="129">
        <v>39065.500793220548</v>
      </c>
      <c r="AV2621" s="129">
        <v>39854.147804892062</v>
      </c>
      <c r="AW2621" s="129">
        <v>39613.119918963537</v>
      </c>
      <c r="AX2621" s="129">
        <f>SUM(AX2622:AX2627)</f>
        <v>41379.696405912815</v>
      </c>
      <c r="AY2621" s="129"/>
      <c r="AZ2621" s="129">
        <v>41546.944437926992</v>
      </c>
      <c r="BA2621" s="129">
        <v>41410.98443467918</v>
      </c>
      <c r="BB2621" s="129">
        <v>40839.804397773187</v>
      </c>
      <c r="BC2621" s="129">
        <v>40549.096186519826</v>
      </c>
      <c r="BD2621" s="129">
        <v>40976.780150157552</v>
      </c>
      <c r="BE2621" s="129">
        <v>40829.754959522972</v>
      </c>
      <c r="BF2621" s="129">
        <f>SUM(BF2622:BF2627)</f>
        <v>42155.714538920831</v>
      </c>
      <c r="BG2621" s="129">
        <v>43230.855481587954</v>
      </c>
      <c r="BH2621" s="129">
        <v>42886.620491238209</v>
      </c>
      <c r="BI2621" s="129">
        <v>45282.350449103149</v>
      </c>
      <c r="BJ2621" s="129">
        <v>44667.592157334315</v>
      </c>
      <c r="BK2621" s="129">
        <v>44598.208468694829</v>
      </c>
      <c r="BL2621" s="129">
        <v>44071.656805335064</v>
      </c>
      <c r="BM2621" s="129">
        <v>44537.265054787211</v>
      </c>
      <c r="BN2621" s="129">
        <v>43974.367560912768</v>
      </c>
      <c r="BO2621" s="129">
        <f>SUM(BO2622:BO2627)</f>
        <v>44591.214349407011</v>
      </c>
      <c r="BP2621" s="129">
        <v>46747.632029986635</v>
      </c>
      <c r="BQ2621" s="129">
        <v>43753.449386277643</v>
      </c>
      <c r="BR2621" s="129">
        <v>42979.017984949183</v>
      </c>
      <c r="BS2621" s="129">
        <v>42226.859258409386</v>
      </c>
      <c r="BT2621" s="129">
        <v>43240.484171929704</v>
      </c>
      <c r="BU2621" s="129">
        <v>42336.521718370263</v>
      </c>
      <c r="BV2621" s="129">
        <v>40519.801406719613</v>
      </c>
      <c r="BW2621" s="129">
        <v>43906.149214179939</v>
      </c>
      <c r="BX2621" s="129">
        <v>43199.476503057915</v>
      </c>
      <c r="BY2621" s="129">
        <v>41901.345485340018</v>
      </c>
      <c r="BZ2621" s="128">
        <v>44431.645045775986</v>
      </c>
      <c r="CA2621" s="129">
        <f>SUM(CA2622:CA2627)</f>
        <v>45750.983848658223</v>
      </c>
      <c r="CB2621" s="129">
        <v>47463.341788376318</v>
      </c>
      <c r="CC2621" s="129">
        <v>46919.348208514195</v>
      </c>
      <c r="CD2621" s="129">
        <v>45845.537640510294</v>
      </c>
      <c r="CE2621" s="129">
        <v>47362.642255544328</v>
      </c>
      <c r="CF2621" s="129">
        <v>46851.478375308856</v>
      </c>
      <c r="CG2621" s="129">
        <v>45746.003414986888</v>
      </c>
      <c r="CH2621" s="129">
        <v>47505.217599109063</v>
      </c>
      <c r="CI2621" s="129">
        <v>46980.240042832658</v>
      </c>
      <c r="CJ2621" s="128">
        <v>47538.707983380438</v>
      </c>
      <c r="CK2621" s="128">
        <v>47149.001056332127</v>
      </c>
      <c r="CL2621" s="129">
        <f>SUM(CL2622:CL2627)</f>
        <v>47558.598226805756</v>
      </c>
      <c r="CM2621" s="129">
        <v>50047.362858537832</v>
      </c>
      <c r="CN2621" s="129">
        <v>50344.833633082089</v>
      </c>
      <c r="CO2621" s="129">
        <v>50670.332350024517</v>
      </c>
      <c r="CP2621" s="129">
        <v>51125.199080415368</v>
      </c>
      <c r="CQ2621" s="129">
        <v>50726.020379044639</v>
      </c>
      <c r="CR2621" s="129">
        <v>50053.639242002901</v>
      </c>
      <c r="CS2621" s="129">
        <v>52155.30164336272</v>
      </c>
      <c r="CT2621" s="129">
        <v>51651.662881094613</v>
      </c>
      <c r="CU2621" s="129">
        <v>50880.7526522431</v>
      </c>
      <c r="CV2621" s="129">
        <v>52647.776372399407</v>
      </c>
      <c r="CW2621" s="129">
        <v>52216.727733101507</v>
      </c>
      <c r="CX2621" s="129">
        <v>52744.940168900663</v>
      </c>
      <c r="CY2621" s="129">
        <v>52472.213893298598</v>
      </c>
      <c r="CZ2621" s="129">
        <v>52050.043988602461</v>
      </c>
      <c r="DA2621" s="129">
        <f t="shared" ref="DA2621" si="2674">SUM(DA2622:DA2627)</f>
        <v>51440.090454836893</v>
      </c>
      <c r="DB2621" s="128">
        <v>57647.279314310937</v>
      </c>
      <c r="DC2621" s="128">
        <v>57085.330240283554</v>
      </c>
      <c r="DD2621" s="128">
        <v>56688.707534207148</v>
      </c>
      <c r="DE2621" s="128">
        <v>56742.16216905589</v>
      </c>
      <c r="DF2621" s="128">
        <v>56268.486097586341</v>
      </c>
      <c r="DG2621" s="128">
        <v>55390.170230488584</v>
      </c>
      <c r="DH2621" s="128">
        <v>53581.86491607783</v>
      </c>
      <c r="DI2621" s="128">
        <v>53106.541372369145</v>
      </c>
      <c r="DJ2621" s="128">
        <v>52329.850610202724</v>
      </c>
      <c r="DK2621" s="128">
        <v>53851.10486220436</v>
      </c>
      <c r="DL2621" s="128">
        <v>53529.133464508355</v>
      </c>
      <c r="DM2621" s="128">
        <v>52549.075172669618</v>
      </c>
      <c r="DN2621" s="130">
        <f t="shared" ref="DN2621" si="2675">SUM(DN2622:DN2627)</f>
        <v>55157.533515523268</v>
      </c>
      <c r="DO2621" s="128">
        <v>52549.075172669618</v>
      </c>
      <c r="DP2621" s="128">
        <v>58373.232277278468</v>
      </c>
      <c r="DQ2621" s="128">
        <v>57958.464846933362</v>
      </c>
      <c r="DR2621" s="128">
        <v>57265.115453808263</v>
      </c>
      <c r="DS2621" s="128">
        <v>57785.069688227042</v>
      </c>
      <c r="DT2621" s="128">
        <v>57304.911189445615</v>
      </c>
      <c r="DU2621" s="128">
        <v>59436.53254959434</v>
      </c>
      <c r="DV2621" s="131">
        <f>SUM(DV2622:DV2627)</f>
        <v>60117.286263006157</v>
      </c>
      <c r="DW2621" s="132">
        <f>SUM(DW2622:DW2627)</f>
        <v>59463.194591755637</v>
      </c>
      <c r="DX2621" s="133">
        <f>SUM(DX2622:DX2627)</f>
        <v>58342.167649775947</v>
      </c>
      <c r="DZ2621" s="128">
        <f>SUM(DZ2622:DZ2627)</f>
        <v>62838.564661980643</v>
      </c>
      <c r="EC2621" s="128">
        <f>SUM(EC2622:EC2627)</f>
        <v>66164.129633288991</v>
      </c>
      <c r="EF2621" s="128">
        <f>SUM(EF2622:EF2627)</f>
        <v>70016.254507975798</v>
      </c>
      <c r="EI2621" s="128">
        <f>SUM(EI2622:EI2627)</f>
        <v>74458.803499889676</v>
      </c>
      <c r="EL2621" s="128">
        <f>SUM(EL2622:EL2627)</f>
        <v>79241.031853777647</v>
      </c>
      <c r="EO2621" s="128">
        <f>SUM(EO2622:EO2627)</f>
        <v>84619.324571047531</v>
      </c>
    </row>
    <row r="2622" spans="1:145" ht="15.5" x14ac:dyDescent="0.35">
      <c r="A2622" s="56" t="s">
        <v>482</v>
      </c>
      <c r="B2622" s="128">
        <f t="shared" ref="B2622:Z2622" si="2676">+B2630-B2615</f>
        <v>3459.9750000000004</v>
      </c>
      <c r="C2622" s="128">
        <f t="shared" si="2676"/>
        <v>3263.46</v>
      </c>
      <c r="D2622" s="128">
        <f t="shared" si="2676"/>
        <v>3125.6950000000002</v>
      </c>
      <c r="E2622" s="128">
        <f t="shared" si="2676"/>
        <v>3034.3074999999999</v>
      </c>
      <c r="F2622" s="128">
        <f t="shared" si="2676"/>
        <v>2987.3325000000004</v>
      </c>
      <c r="G2622" s="128">
        <f t="shared" si="2676"/>
        <v>2915.45</v>
      </c>
      <c r="H2622" s="128">
        <f t="shared" si="2676"/>
        <v>2988.79</v>
      </c>
      <c r="I2622" s="128">
        <f t="shared" si="2676"/>
        <v>3447</v>
      </c>
      <c r="J2622" s="128">
        <f t="shared" si="2676"/>
        <v>4023.5</v>
      </c>
      <c r="K2622" s="128">
        <f t="shared" si="2676"/>
        <v>4467.5</v>
      </c>
      <c r="L2622" s="128">
        <f t="shared" si="2676"/>
        <v>4875</v>
      </c>
      <c r="M2622" s="128">
        <f t="shared" si="2676"/>
        <v>5259.5</v>
      </c>
      <c r="N2622" s="128">
        <f t="shared" si="2676"/>
        <v>5617.1994452500012</v>
      </c>
      <c r="O2622" s="128">
        <f t="shared" si="2676"/>
        <v>6029.5574726838895</v>
      </c>
      <c r="P2622" s="128">
        <f t="shared" si="2676"/>
        <v>7084.7831579715394</v>
      </c>
      <c r="Q2622" s="128">
        <f t="shared" si="2676"/>
        <v>7539.0241587217915</v>
      </c>
      <c r="R2622" s="128">
        <f t="shared" si="2676"/>
        <v>7885.7372280413574</v>
      </c>
      <c r="S2622" s="128">
        <f t="shared" si="2676"/>
        <v>8654.3066637818265</v>
      </c>
      <c r="T2622" s="128">
        <f t="shared" si="2676"/>
        <v>8794.3110000000015</v>
      </c>
      <c r="U2622" s="128">
        <f t="shared" si="2676"/>
        <v>9254.0539999999964</v>
      </c>
      <c r="V2622" s="128">
        <f t="shared" si="2676"/>
        <v>9897.5209999999988</v>
      </c>
      <c r="W2622" s="128">
        <f t="shared" si="2676"/>
        <v>10664.101999999999</v>
      </c>
      <c r="X2622" s="129">
        <f t="shared" si="2676"/>
        <v>11523.36</v>
      </c>
      <c r="Y2622" s="129">
        <f t="shared" si="2676"/>
        <v>12037.525000000005</v>
      </c>
      <c r="Z2622" s="128">
        <f t="shared" si="2676"/>
        <v>12874.896999999999</v>
      </c>
      <c r="AA2622" s="128">
        <f>+AA2630-AA2615</f>
        <v>13771.041999999999</v>
      </c>
      <c r="AB2622" s="128">
        <v>13971.755095216533</v>
      </c>
      <c r="AC2622" s="128">
        <v>13777.0121713353</v>
      </c>
      <c r="AD2622" s="128">
        <v>13665.568507264899</v>
      </c>
      <c r="AE2622" s="128">
        <f>+AE2630-AE2615</f>
        <v>14903.944000000009</v>
      </c>
      <c r="AF2622" s="128">
        <v>13834.160675579875</v>
      </c>
      <c r="AG2622" s="128">
        <v>14183.252828426479</v>
      </c>
      <c r="AH2622" s="128">
        <v>14478.585432334503</v>
      </c>
      <c r="AI2622" s="128">
        <v>14217.097476970583</v>
      </c>
      <c r="AJ2622" s="129">
        <f>+AJ2630-AJ2615</f>
        <v>16127.637000000002</v>
      </c>
      <c r="AK2622" s="129">
        <v>15254.562596218084</v>
      </c>
      <c r="AL2622" s="129">
        <v>15722.8380823854</v>
      </c>
      <c r="AM2622" s="129">
        <v>15924.103864416122</v>
      </c>
      <c r="AN2622" s="129">
        <v>15924.103864416124</v>
      </c>
      <c r="AO2622" s="129">
        <f>+AO2630-AO2615</f>
        <v>17501.809000000001</v>
      </c>
      <c r="AP2622" s="129">
        <v>17253.134155895521</v>
      </c>
      <c r="AQ2622" s="129">
        <v>17168.854065242638</v>
      </c>
      <c r="AR2622" s="129">
        <v>17136.001857427531</v>
      </c>
      <c r="AS2622" s="129">
        <f>+AS2630-AS2615</f>
        <v>18681.858</v>
      </c>
      <c r="AT2622" s="129">
        <v>18571.125974047402</v>
      </c>
      <c r="AU2622" s="129">
        <v>18161.303093507537</v>
      </c>
      <c r="AV2622" s="129">
        <v>19156.67637082285</v>
      </c>
      <c r="AW2622" s="129">
        <v>19233.394893095006</v>
      </c>
      <c r="AX2622" s="129">
        <f>+AX2630-AX2615</f>
        <v>19610.061000000002</v>
      </c>
      <c r="AY2622" s="129"/>
      <c r="AZ2622" s="129">
        <v>20844.343007585023</v>
      </c>
      <c r="BA2622" s="129">
        <v>20777.515550495948</v>
      </c>
      <c r="BB2622" s="129">
        <v>20293.991300020258</v>
      </c>
      <c r="BC2622" s="129">
        <v>20144.488946270543</v>
      </c>
      <c r="BD2622" s="129">
        <v>20707.03298403872</v>
      </c>
      <c r="BE2622" s="129">
        <v>20707.03298403872</v>
      </c>
      <c r="BF2622" s="129">
        <f>+BF2630-BF2615</f>
        <v>20492.618571071329</v>
      </c>
      <c r="BG2622" s="129">
        <v>21688.981773904052</v>
      </c>
      <c r="BH2622" s="129">
        <v>21714.524021793855</v>
      </c>
      <c r="BI2622" s="129">
        <v>21798.169249211693</v>
      </c>
      <c r="BJ2622" s="129">
        <v>21666.586033384574</v>
      </c>
      <c r="BK2622" s="129">
        <v>21400.611866012972</v>
      </c>
      <c r="BL2622" s="129">
        <v>21312.438239798139</v>
      </c>
      <c r="BM2622" s="129">
        <v>21458.877215160894</v>
      </c>
      <c r="BN2622" s="129">
        <v>21306.33394357103</v>
      </c>
      <c r="BO2622" s="129">
        <f>+BO2630-BO2615</f>
        <v>21790.706000000002</v>
      </c>
      <c r="BP2622" s="129">
        <v>22959.863621595239</v>
      </c>
      <c r="BQ2622" s="129">
        <v>20410.117738788405</v>
      </c>
      <c r="BR2622" s="129">
        <v>20315.562185232367</v>
      </c>
      <c r="BS2622" s="129">
        <v>20315.562185232367</v>
      </c>
      <c r="BT2622" s="129">
        <v>21016.938067393829</v>
      </c>
      <c r="BU2622" s="129">
        <v>20711.474511936533</v>
      </c>
      <c r="BV2622" s="129">
        <v>19457.782753606112</v>
      </c>
      <c r="BW2622" s="129">
        <v>21352.181128589149</v>
      </c>
      <c r="BX2622" s="129">
        <v>21177.44155325889</v>
      </c>
      <c r="BY2622" s="129">
        <v>20292.984429206546</v>
      </c>
      <c r="BZ2622" s="128">
        <v>21674.665484209116</v>
      </c>
      <c r="CA2622" s="129">
        <f>+CA2630-CA2615</f>
        <v>22412.692224755927</v>
      </c>
      <c r="CB2622" s="129">
        <v>23293.693309960108</v>
      </c>
      <c r="CC2622" s="129">
        <v>23054.833539713913</v>
      </c>
      <c r="CD2622" s="129">
        <v>22693.808957011148</v>
      </c>
      <c r="CE2622" s="129">
        <v>23302.206364193829</v>
      </c>
      <c r="CF2622" s="129">
        <v>23155.417408838781</v>
      </c>
      <c r="CG2622" s="129">
        <v>22787.75794408824</v>
      </c>
      <c r="CH2622" s="129">
        <v>23302.591614346045</v>
      </c>
      <c r="CI2622" s="129">
        <v>23073.064631109704</v>
      </c>
      <c r="CJ2622" s="128">
        <v>23257.281800462348</v>
      </c>
      <c r="CK2622" s="128">
        <v>23159.99035836065</v>
      </c>
      <c r="CL2622" s="129">
        <f>+CL2630-CL2615</f>
        <v>22862.654303046562</v>
      </c>
      <c r="CM2622" s="129">
        <v>24801.624783730971</v>
      </c>
      <c r="CN2622" s="129">
        <v>24914.822023494813</v>
      </c>
      <c r="CO2622" s="129">
        <v>25074.554010330696</v>
      </c>
      <c r="CP2622" s="129">
        <v>25104.627556354189</v>
      </c>
      <c r="CQ2622" s="129">
        <v>25070.387629859095</v>
      </c>
      <c r="CR2622" s="129">
        <v>24923.573131549176</v>
      </c>
      <c r="CS2622" s="129">
        <v>25948.818224640563</v>
      </c>
      <c r="CT2622" s="129">
        <v>25755.416577413769</v>
      </c>
      <c r="CU2622" s="129">
        <v>25612.0373897018</v>
      </c>
      <c r="CV2622" s="129">
        <v>26366.113194384903</v>
      </c>
      <c r="CW2622" s="129">
        <v>26140.533933659284</v>
      </c>
      <c r="CX2622" s="129">
        <v>26560.123536752686</v>
      </c>
      <c r="CY2622" s="129">
        <v>26363.786742329365</v>
      </c>
      <c r="CZ2622" s="129">
        <v>26029.321038565708</v>
      </c>
      <c r="DA2622" s="129">
        <f t="shared" ref="DA2622" si="2677">+DA2630-DA2615</f>
        <v>24836.67166740114</v>
      </c>
      <c r="DB2622" s="128">
        <v>29002.49043379358</v>
      </c>
      <c r="DC2622" s="128">
        <v>28665.272562321206</v>
      </c>
      <c r="DD2622" s="128">
        <v>28665.272562321206</v>
      </c>
      <c r="DE2622" s="128">
        <v>28302.3963134441</v>
      </c>
      <c r="DF2622" s="128">
        <v>28136.682381863899</v>
      </c>
      <c r="DG2622" s="128">
        <v>27721.52353342218</v>
      </c>
      <c r="DH2622" s="128">
        <v>25362.823846110776</v>
      </c>
      <c r="DI2622" s="128">
        <v>25234.895380961956</v>
      </c>
      <c r="DJ2622" s="128">
        <v>24955.907871343257</v>
      </c>
      <c r="DK2622" s="128">
        <v>25692.651348946725</v>
      </c>
      <c r="DL2622" s="128">
        <v>25544.694391362762</v>
      </c>
      <c r="DM2622" s="128">
        <v>25136.927231289694</v>
      </c>
      <c r="DN2622" s="130">
        <f t="shared" ref="DN2622" si="2678">+DN2630-DN2615</f>
        <v>27293.7771357413</v>
      </c>
      <c r="DO2622" s="128">
        <v>25136.927231289694</v>
      </c>
      <c r="DP2622" s="128">
        <v>27657.716051999225</v>
      </c>
      <c r="DQ2622" s="128">
        <v>27445.994913077197</v>
      </c>
      <c r="DR2622" s="128">
        <v>27238.47229479377</v>
      </c>
      <c r="DS2622" s="128">
        <v>27627.088818416738</v>
      </c>
      <c r="DT2622" s="128">
        <v>27380.090960937854</v>
      </c>
      <c r="DU2622" s="128">
        <v>29571.474991384122</v>
      </c>
      <c r="DV2622" s="131">
        <f>+DV2630-DV2615</f>
        <v>30058.514146056368</v>
      </c>
      <c r="DW2622" s="132">
        <f>+DW2630-DW2615</f>
        <v>29650.177176179222</v>
      </c>
      <c r="DX2622" s="133">
        <f>+DX2630-DX2615</f>
        <v>28915.101331135535</v>
      </c>
      <c r="DZ2622" s="128">
        <f>+DZ2630-DZ2615</f>
        <v>31323.618205058254</v>
      </c>
      <c r="EC2622" s="128">
        <f>+EC2630-EC2615</f>
        <v>32774.697910738716</v>
      </c>
      <c r="EF2622" s="128">
        <f>+EF2630-EF2615</f>
        <v>34486.237042908979</v>
      </c>
      <c r="EI2622" s="128">
        <f>+EI2630-EI2615</f>
        <v>36506.298661188237</v>
      </c>
      <c r="EL2622" s="128">
        <f>+EL2630-EL2615</f>
        <v>38736.145919926465</v>
      </c>
      <c r="EO2622" s="128">
        <f>+EO2630-EO2615</f>
        <v>41480.367204519964</v>
      </c>
    </row>
    <row r="2623" spans="1:145" ht="15.5" x14ac:dyDescent="0.35">
      <c r="A2623" s="56" t="s">
        <v>488</v>
      </c>
      <c r="B2623" s="128">
        <f t="shared" ref="B2623:Z2623" si="2679">+B2631</f>
        <v>570.7122585329314</v>
      </c>
      <c r="C2623" s="128">
        <f t="shared" si="2679"/>
        <v>705.25133057521316</v>
      </c>
      <c r="D2623" s="128">
        <f t="shared" si="2679"/>
        <v>617.74231163667628</v>
      </c>
      <c r="E2623" s="128">
        <f t="shared" si="2679"/>
        <v>537.20629993491525</v>
      </c>
      <c r="F2623" s="128">
        <f t="shared" si="2679"/>
        <v>538.30083025681688</v>
      </c>
      <c r="G2623" s="128">
        <f t="shared" si="2679"/>
        <v>491.68029581038655</v>
      </c>
      <c r="H2623" s="128">
        <f t="shared" si="2679"/>
        <v>472.95647120110266</v>
      </c>
      <c r="I2623" s="128">
        <f t="shared" si="2679"/>
        <v>760.56877424799029</v>
      </c>
      <c r="J2623" s="128">
        <f t="shared" si="2679"/>
        <v>958.34206027804476</v>
      </c>
      <c r="K2623" s="128">
        <f t="shared" si="2679"/>
        <v>750.85542263489072</v>
      </c>
      <c r="L2623" s="128">
        <f t="shared" si="2679"/>
        <v>768.17179899394364</v>
      </c>
      <c r="M2623" s="128">
        <f t="shared" si="2679"/>
        <v>844.08632066514849</v>
      </c>
      <c r="N2623" s="128">
        <f t="shared" si="2679"/>
        <v>869.40947069586025</v>
      </c>
      <c r="O2623" s="128">
        <f t="shared" si="2679"/>
        <v>882.88017119663039</v>
      </c>
      <c r="P2623" s="128">
        <f t="shared" si="2679"/>
        <v>1035.9428337119725</v>
      </c>
      <c r="Q2623" s="128">
        <f t="shared" si="2679"/>
        <v>790.14529153072988</v>
      </c>
      <c r="R2623" s="128">
        <f t="shared" si="2679"/>
        <v>690.11501138859921</v>
      </c>
      <c r="S2623" s="128">
        <f t="shared" si="2679"/>
        <v>720.32357470797251</v>
      </c>
      <c r="T2623" s="128">
        <f t="shared" si="2679"/>
        <v>745.21</v>
      </c>
      <c r="U2623" s="128">
        <f t="shared" si="2679"/>
        <v>803.94500000000005</v>
      </c>
      <c r="V2623" s="128">
        <f t="shared" si="2679"/>
        <v>841.13900000000001</v>
      </c>
      <c r="W2623" s="128">
        <f t="shared" si="2679"/>
        <v>910.45699999999999</v>
      </c>
      <c r="X2623" s="129">
        <f t="shared" si="2679"/>
        <v>972.27600000000007</v>
      </c>
      <c r="Y2623" s="129">
        <f t="shared" si="2679"/>
        <v>1060.1410000000001</v>
      </c>
      <c r="Z2623" s="128">
        <f t="shared" si="2679"/>
        <v>1148.634</v>
      </c>
      <c r="AA2623" s="128">
        <f>+AA2631</f>
        <v>1281.5610000000001</v>
      </c>
      <c r="AB2623" s="128">
        <v>1314.4002962291695</v>
      </c>
      <c r="AC2623" s="128">
        <v>1099.9935659920893</v>
      </c>
      <c r="AD2623" s="128">
        <v>1087.4403725323705</v>
      </c>
      <c r="AE2623" s="128">
        <f>+AE2631</f>
        <v>835.45399999999995</v>
      </c>
      <c r="AF2623" s="128">
        <v>836.47218748472824</v>
      </c>
      <c r="AG2623" s="128">
        <v>786.08142227216194</v>
      </c>
      <c r="AH2623" s="128">
        <v>809.55880220297479</v>
      </c>
      <c r="AI2623" s="128">
        <v>809.28876043348157</v>
      </c>
      <c r="AJ2623" s="129">
        <f>+AJ2631</f>
        <v>935.577</v>
      </c>
      <c r="AK2623" s="129">
        <v>962.6595367285056</v>
      </c>
      <c r="AL2623" s="129">
        <v>965.05753878119913</v>
      </c>
      <c r="AM2623" s="129">
        <v>955.41329270408539</v>
      </c>
      <c r="AN2623" s="129">
        <v>926.25616430025809</v>
      </c>
      <c r="AO2623" s="129">
        <f>+AO2631</f>
        <v>1002.5910000000001</v>
      </c>
      <c r="AP2623" s="129">
        <v>1016.30509108391</v>
      </c>
      <c r="AQ2623" s="129">
        <v>998.65501956399203</v>
      </c>
      <c r="AR2623" s="129">
        <v>1000.6830100604667</v>
      </c>
      <c r="AS2623" s="129">
        <f>+AS2631</f>
        <v>1081.5170000000001</v>
      </c>
      <c r="AT2623" s="129">
        <v>1084.8564800024001</v>
      </c>
      <c r="AU2623" s="129">
        <v>1032.1363376444779</v>
      </c>
      <c r="AV2623" s="129">
        <v>1078.3150299089848</v>
      </c>
      <c r="AW2623" s="129">
        <v>1078.3150299089848</v>
      </c>
      <c r="AX2623" s="129">
        <f>+AX2631</f>
        <v>1203.3240000000001</v>
      </c>
      <c r="AY2623" s="129"/>
      <c r="AZ2623" s="129">
        <v>1188.1860603155726</v>
      </c>
      <c r="BA2623" s="129">
        <v>1154.2111294950162</v>
      </c>
      <c r="BB2623" s="129">
        <v>1198.6237569272469</v>
      </c>
      <c r="BC2623" s="129">
        <v>1163.7815238152223</v>
      </c>
      <c r="BD2623" s="129">
        <v>1200.8477504255823</v>
      </c>
      <c r="BE2623" s="129">
        <v>1161.2807936463421</v>
      </c>
      <c r="BF2623" s="129">
        <f>+BF2631</f>
        <v>1233.6350000000002</v>
      </c>
      <c r="BG2623" s="129">
        <v>1274.3362393699372</v>
      </c>
      <c r="BH2623" s="129">
        <v>1249.5261328488191</v>
      </c>
      <c r="BI2623" s="129">
        <v>1372.7214469871346</v>
      </c>
      <c r="BJ2623" s="129">
        <v>1316.1582807019731</v>
      </c>
      <c r="BK2623" s="129">
        <v>1297.0639049226336</v>
      </c>
      <c r="BL2623" s="129">
        <v>1259.0316827791692</v>
      </c>
      <c r="BM2623" s="129">
        <v>1299.4599828087744</v>
      </c>
      <c r="BN2623" s="129">
        <v>1258.9993660924843</v>
      </c>
      <c r="BO2623" s="129">
        <f>+BO2631</f>
        <v>1315.5601090042742</v>
      </c>
      <c r="BP2623" s="129">
        <v>1390.8763798495206</v>
      </c>
      <c r="BQ2623" s="129">
        <v>1390.8763798495206</v>
      </c>
      <c r="BR2623" s="129">
        <v>1338.0295215139779</v>
      </c>
      <c r="BS2623" s="129">
        <v>1275.9638752695014</v>
      </c>
      <c r="BT2623" s="129">
        <v>1344.8344896896376</v>
      </c>
      <c r="BU2623" s="129">
        <v>1371.8931861951269</v>
      </c>
      <c r="BV2623" s="129">
        <v>1302.279484769811</v>
      </c>
      <c r="BW2623" s="129">
        <v>1333.6522249400568</v>
      </c>
      <c r="BX2623" s="129">
        <v>1334.3017131288113</v>
      </c>
      <c r="BY2623" s="129">
        <v>1287.0865179594448</v>
      </c>
      <c r="BZ2623" s="128">
        <v>1346.0466004867974</v>
      </c>
      <c r="CA2623" s="129">
        <f>+CA2631</f>
        <v>1372.9322276969388</v>
      </c>
      <c r="CB2623" s="129">
        <v>1372.8366866663816</v>
      </c>
      <c r="CC2623" s="129">
        <v>1360.753615358678</v>
      </c>
      <c r="CD2623" s="129">
        <v>1333.8995012016944</v>
      </c>
      <c r="CE2623" s="129">
        <v>1391.0228565254981</v>
      </c>
      <c r="CF2623" s="129">
        <v>1375.9302036996166</v>
      </c>
      <c r="CG2623" s="129">
        <v>1338.9862604447887</v>
      </c>
      <c r="CH2623" s="129">
        <v>1394.0667503547868</v>
      </c>
      <c r="CI2623" s="129">
        <v>1385.3964875880383</v>
      </c>
      <c r="CJ2623" s="128">
        <v>1438.888801059124</v>
      </c>
      <c r="CK2623" s="128">
        <v>1436.9368590051979</v>
      </c>
      <c r="CL2623" s="129">
        <f>+CL2631</f>
        <v>1397.40107225104</v>
      </c>
      <c r="CM2623" s="129">
        <v>1513.0065939335445</v>
      </c>
      <c r="CN2623" s="129">
        <v>1480.0282518104455</v>
      </c>
      <c r="CO2623" s="129">
        <v>1492.190589665445</v>
      </c>
      <c r="CP2623" s="129">
        <v>1478.6156197662249</v>
      </c>
      <c r="CQ2623" s="129">
        <v>1474.3532570590012</v>
      </c>
      <c r="CR2623" s="129">
        <v>1445.6173925422329</v>
      </c>
      <c r="CS2623" s="129">
        <v>1384.7257943648344</v>
      </c>
      <c r="CT2623" s="129">
        <v>1437.7577653761266</v>
      </c>
      <c r="CU2623" s="129">
        <v>1470.0485006373071</v>
      </c>
      <c r="CV2623" s="129">
        <v>1442.9054998338129</v>
      </c>
      <c r="CW2623" s="129">
        <v>1489.050400064428</v>
      </c>
      <c r="CX2623" s="129">
        <v>1428.2724653376265</v>
      </c>
      <c r="CY2623" s="129">
        <v>1478.4928560333776</v>
      </c>
      <c r="CZ2623" s="129">
        <v>1520.6829813156783</v>
      </c>
      <c r="DA2623" s="129">
        <f t="shared" ref="DA2623" si="2680">+DA2631</f>
        <v>1462.524857785661</v>
      </c>
      <c r="DB2623" s="128">
        <v>1615.1118303140238</v>
      </c>
      <c r="DC2623" s="128">
        <v>1629.6187665337661</v>
      </c>
      <c r="DD2623" s="128">
        <v>1637.7032752328123</v>
      </c>
      <c r="DE2623" s="128">
        <v>1468.9394990711658</v>
      </c>
      <c r="DF2623" s="128">
        <v>1488.9310560441722</v>
      </c>
      <c r="DG2623" s="128">
        <v>1491.8752253594143</v>
      </c>
      <c r="DH2623" s="128">
        <v>1427.1549652726017</v>
      </c>
      <c r="DI2623" s="128">
        <v>1456.1248135222622</v>
      </c>
      <c r="DJ2623" s="128">
        <v>1455.0026325644062</v>
      </c>
      <c r="DK2623" s="128">
        <v>1459.1819305404806</v>
      </c>
      <c r="DL2623" s="128">
        <v>1462.9374622449754</v>
      </c>
      <c r="DM2623" s="128">
        <v>1468.4305867454036</v>
      </c>
      <c r="DN2623" s="130">
        <f t="shared" ref="DN2623" si="2681">+DN2631</f>
        <v>1566.6210647971807</v>
      </c>
      <c r="DO2623" s="128">
        <v>1468.4305867454036</v>
      </c>
      <c r="DP2623" s="128">
        <v>1598.67884141797</v>
      </c>
      <c r="DQ2623" s="128">
        <v>1621.8971353532922</v>
      </c>
      <c r="DR2623" s="128">
        <v>1651.057847707571</v>
      </c>
      <c r="DS2623" s="128">
        <v>1572.491478590664</v>
      </c>
      <c r="DT2623" s="128">
        <v>1603.992199771395</v>
      </c>
      <c r="DU2623" s="128">
        <v>1573.7391988312256</v>
      </c>
      <c r="DV2623" s="131">
        <f>+DV2631</f>
        <v>1625.1073577134971</v>
      </c>
      <c r="DW2623" s="132">
        <f>+DW2631</f>
        <v>1581.1619510807454</v>
      </c>
      <c r="DX2623" s="133">
        <f>+DX2631</f>
        <v>1625.1073577134971</v>
      </c>
      <c r="DZ2623" s="128">
        <f>+DZ2631</f>
        <v>1637.6970064436946</v>
      </c>
      <c r="EC2623" s="128">
        <f>+EC2631</f>
        <v>1692.2818932817549</v>
      </c>
      <c r="EF2623" s="128">
        <f>+EF2631</f>
        <v>1752.4785740894808</v>
      </c>
      <c r="EI2623" s="128">
        <f>+EI2631</f>
        <v>1831.1947464083064</v>
      </c>
      <c r="EL2623" s="128">
        <f>+EL2631</f>
        <v>1920.467522979772</v>
      </c>
      <c r="EO2623" s="128">
        <f>+EO2631</f>
        <v>2018.7350379668596</v>
      </c>
    </row>
    <row r="2624" spans="1:145" ht="15.5" x14ac:dyDescent="0.35">
      <c r="A2624" s="56" t="s">
        <v>483</v>
      </c>
      <c r="B2624" s="128">
        <f t="shared" ref="B2624:Z2627" si="2682">B2632-B2616</f>
        <v>809.62496496032804</v>
      </c>
      <c r="C2624" s="128">
        <f t="shared" si="2682"/>
        <v>837.17794021073928</v>
      </c>
      <c r="D2624" s="128">
        <f t="shared" si="2682"/>
        <v>842.04037978398094</v>
      </c>
      <c r="E2624" s="128">
        <f t="shared" si="2682"/>
        <v>857.60887064622091</v>
      </c>
      <c r="F2624" s="128">
        <f t="shared" si="2682"/>
        <v>928.20577712254283</v>
      </c>
      <c r="G2624" s="128">
        <f t="shared" si="2682"/>
        <v>922.19994253136315</v>
      </c>
      <c r="H2624" s="128">
        <f t="shared" si="2682"/>
        <v>911.93098033088791</v>
      </c>
      <c r="I2624" s="128">
        <f t="shared" si="2682"/>
        <v>1037.8331639088476</v>
      </c>
      <c r="J2624" s="128">
        <f t="shared" si="2682"/>
        <v>1104.8349003087524</v>
      </c>
      <c r="K2624" s="128">
        <f t="shared" si="2682"/>
        <v>1118.7858717749677</v>
      </c>
      <c r="L2624" s="128">
        <f t="shared" si="2682"/>
        <v>1040.244245798116</v>
      </c>
      <c r="M2624" s="128">
        <f t="shared" si="2682"/>
        <v>1092.5745004379614</v>
      </c>
      <c r="N2624" s="128">
        <f t="shared" si="2682"/>
        <v>1027.5765523287887</v>
      </c>
      <c r="O2624" s="128">
        <f t="shared" si="2682"/>
        <v>1172.4118698912916</v>
      </c>
      <c r="P2624" s="128">
        <f t="shared" si="2682"/>
        <v>1324.5143258358089</v>
      </c>
      <c r="Q2624" s="128">
        <f t="shared" si="2682"/>
        <v>1467.4953963704716</v>
      </c>
      <c r="R2624" s="128">
        <f t="shared" si="2682"/>
        <v>1503.4698285621703</v>
      </c>
      <c r="S2624" s="128">
        <f t="shared" si="2682"/>
        <v>1575.9712351411501</v>
      </c>
      <c r="T2624" s="128">
        <f t="shared" si="2682"/>
        <v>1686.5079999999998</v>
      </c>
      <c r="U2624" s="128">
        <f t="shared" si="2682"/>
        <v>2015.866</v>
      </c>
      <c r="V2624" s="128">
        <f t="shared" si="2682"/>
        <v>2266.4830000000002</v>
      </c>
      <c r="W2624" s="128">
        <f t="shared" si="2682"/>
        <v>2564.9689999999996</v>
      </c>
      <c r="X2624" s="129">
        <f t="shared" si="2682"/>
        <v>2844.8339932533304</v>
      </c>
      <c r="Y2624" s="129">
        <f t="shared" si="2682"/>
        <v>3156.7103200000001</v>
      </c>
      <c r="Z2624" s="128">
        <f t="shared" si="2682"/>
        <v>3593.9086000000007</v>
      </c>
      <c r="AA2624" s="128">
        <f>AA2632-AA2616</f>
        <v>4651.9399999999996</v>
      </c>
      <c r="AB2624" s="128">
        <v>3044.744887403544</v>
      </c>
      <c r="AC2624" s="128">
        <v>3043.2512213922082</v>
      </c>
      <c r="AD2624" s="128">
        <v>3026.8603776851728</v>
      </c>
      <c r="AE2624" s="128">
        <f>AE2632-AE2616</f>
        <v>5150.7420739882728</v>
      </c>
      <c r="AF2624" s="128">
        <v>3274.4717626920938</v>
      </c>
      <c r="AG2624" s="128">
        <v>3194.3374836358871</v>
      </c>
      <c r="AH2624" s="128">
        <v>3250.0211879357385</v>
      </c>
      <c r="AI2624" s="128">
        <v>3230.6907882253663</v>
      </c>
      <c r="AJ2624" s="129">
        <f>AJ2632-AJ2616</f>
        <v>5576.8258991943103</v>
      </c>
      <c r="AK2624" s="129">
        <v>3319.2448228520161</v>
      </c>
      <c r="AL2624" s="129">
        <v>3213.1521406232014</v>
      </c>
      <c r="AM2624" s="129">
        <v>3179.4557850994297</v>
      </c>
      <c r="AN2624" s="129">
        <v>3179.4557850994297</v>
      </c>
      <c r="AO2624" s="129">
        <f>AO2632-AO2616</f>
        <v>5695.7245598535546</v>
      </c>
      <c r="AP2624" s="129">
        <v>3280.4978958484789</v>
      </c>
      <c r="AQ2624" s="129">
        <v>3073.1892579421692</v>
      </c>
      <c r="AR2624" s="129">
        <v>3024.6457547420573</v>
      </c>
      <c r="AS2624" s="129">
        <f>AS2632-AS2616</f>
        <v>5267.3057337128339</v>
      </c>
      <c r="AT2624" s="129">
        <v>3114.0139549580972</v>
      </c>
      <c r="AU2624" s="129">
        <v>2681.1977015833522</v>
      </c>
      <c r="AV2624" s="129">
        <v>2784.4303400773015</v>
      </c>
      <c r="AW2624" s="129">
        <v>2807.313162038588</v>
      </c>
      <c r="AX2624" s="129">
        <f>AX2632-AX2616</f>
        <v>4936.7092195400946</v>
      </c>
      <c r="AY2624" s="129"/>
      <c r="AZ2624" s="129">
        <v>2589.3113047797392</v>
      </c>
      <c r="BA2624" s="129">
        <v>2629.0244570910672</v>
      </c>
      <c r="BB2624" s="129">
        <v>2542.5403683830873</v>
      </c>
      <c r="BC2624" s="129">
        <v>2514.6530874699852</v>
      </c>
      <c r="BD2624" s="129">
        <v>2522.0929144669149</v>
      </c>
      <c r="BE2624" s="129">
        <v>2507.4838172667214</v>
      </c>
      <c r="BF2624" s="129">
        <f>BF2632-BF2616</f>
        <v>4422.9022342620337</v>
      </c>
      <c r="BG2624" s="129">
        <v>2517.9804646910352</v>
      </c>
      <c r="BH2624" s="129">
        <v>2469.6919328010772</v>
      </c>
      <c r="BI2624" s="129">
        <v>4459.1741105382471</v>
      </c>
      <c r="BJ2624" s="129">
        <v>4281.8988810850278</v>
      </c>
      <c r="BK2624" s="129">
        <v>4699.475055969644</v>
      </c>
      <c r="BL2624" s="129">
        <v>4546.5298313118747</v>
      </c>
      <c r="BM2624" s="129">
        <v>4689.500152570321</v>
      </c>
      <c r="BN2624" s="129">
        <v>4549.2620333551786</v>
      </c>
      <c r="BO2624" s="129">
        <f>BO2632-BO2616</f>
        <v>4739.8353690442182</v>
      </c>
      <c r="BP2624" s="129">
        <v>4693.0552054412692</v>
      </c>
      <c r="BQ2624" s="129">
        <v>4693.0552054412692</v>
      </c>
      <c r="BR2624" s="129">
        <v>4412.7179502548497</v>
      </c>
      <c r="BS2624" s="129">
        <v>4290.0589230564601</v>
      </c>
      <c r="BT2624" s="129">
        <v>3784.6476162817908</v>
      </c>
      <c r="BU2624" s="129">
        <v>3582.9522002403264</v>
      </c>
      <c r="BV2624" s="129">
        <v>3427.4075071665193</v>
      </c>
      <c r="BW2624" s="129">
        <v>3871.8233232438961</v>
      </c>
      <c r="BX2624" s="129">
        <v>3641.1043333992538</v>
      </c>
      <c r="BY2624" s="129">
        <v>3552.8440237692007</v>
      </c>
      <c r="BZ2624" s="128">
        <v>4015.3907606192038</v>
      </c>
      <c r="CA2624" s="129">
        <f>CA2632-CA2616</f>
        <v>5142.5287648830945</v>
      </c>
      <c r="CB2624" s="129">
        <v>4655.4660405522882</v>
      </c>
      <c r="CC2624" s="129">
        <v>4558.9482287593564</v>
      </c>
      <c r="CD2624" s="129">
        <v>4423.3482029842025</v>
      </c>
      <c r="CE2624" s="129">
        <v>4637.4275813836948</v>
      </c>
      <c r="CF2624" s="129">
        <v>4487.087748359907</v>
      </c>
      <c r="CG2624" s="129">
        <v>4347.5809365542245</v>
      </c>
      <c r="CH2624" s="129">
        <v>4636.3530167095169</v>
      </c>
      <c r="CI2624" s="129">
        <v>4605.4343431812831</v>
      </c>
      <c r="CJ2624" s="128">
        <v>4711.6217989323686</v>
      </c>
      <c r="CK2624" s="128">
        <v>4699.4059892299156</v>
      </c>
      <c r="CL2624" s="129">
        <f>CL2632-CL2616</f>
        <v>5505.6622231941747</v>
      </c>
      <c r="CM2624" s="129">
        <v>4929.8853222114394</v>
      </c>
      <c r="CN2624" s="129">
        <v>5116.4928846297134</v>
      </c>
      <c r="CO2624" s="129">
        <v>5138.1764343393334</v>
      </c>
      <c r="CP2624" s="129">
        <v>5145.8509820993722</v>
      </c>
      <c r="CQ2624" s="129">
        <v>5142.1165266927837</v>
      </c>
      <c r="CR2624" s="129">
        <v>5058.9572789393214</v>
      </c>
      <c r="CS2624" s="129">
        <v>5237.6007678403303</v>
      </c>
      <c r="CT2624" s="129">
        <v>5138.5286565597271</v>
      </c>
      <c r="CU2624" s="129">
        <v>5049.6253256177915</v>
      </c>
      <c r="CV2624" s="129">
        <v>5196.2004960399136</v>
      </c>
      <c r="CW2624" s="129">
        <v>5139.0575906972381</v>
      </c>
      <c r="CX2624" s="129">
        <v>5235.1588316997122</v>
      </c>
      <c r="CY2624" s="129">
        <v>5187.2067587198917</v>
      </c>
      <c r="CZ2624" s="129">
        <v>5199.746546196332</v>
      </c>
      <c r="DA2624" s="129">
        <f t="shared" ref="DA2624:DA2627" si="2683">DA2632-DA2616</f>
        <v>5727.8607244164768</v>
      </c>
      <c r="DB2624" s="128">
        <v>6243.6943270078073</v>
      </c>
      <c r="DC2624" s="128">
        <v>6188.8361567205047</v>
      </c>
      <c r="DD2624" s="128">
        <v>6112.8372117421804</v>
      </c>
      <c r="DE2624" s="128">
        <v>6163.085539443452</v>
      </c>
      <c r="DF2624" s="128">
        <v>6075.1237183574322</v>
      </c>
      <c r="DG2624" s="128">
        <v>5937.7014698185521</v>
      </c>
      <c r="DH2624" s="128">
        <v>6056.3156182163284</v>
      </c>
      <c r="DI2624" s="128">
        <v>5996.9075975964806</v>
      </c>
      <c r="DJ2624" s="128">
        <v>5816.8161447961447</v>
      </c>
      <c r="DK2624" s="128">
        <v>6164.7537629160233</v>
      </c>
      <c r="DL2624" s="128">
        <v>6194.4493629879744</v>
      </c>
      <c r="DM2624" s="128">
        <v>5816.8817983489771</v>
      </c>
      <c r="DN2624" s="130">
        <f>DN2632-DN2616</f>
        <v>5919.707805301754</v>
      </c>
      <c r="DO2624" s="128">
        <v>5816.8817983489771</v>
      </c>
      <c r="DP2624" s="128">
        <v>6854.9533319719467</v>
      </c>
      <c r="DQ2624" s="128">
        <v>6792.8269863186906</v>
      </c>
      <c r="DR2624" s="128">
        <v>6714.6904661454155</v>
      </c>
      <c r="DS2624" s="128">
        <v>6420.5680648291245</v>
      </c>
      <c r="DT2624" s="128">
        <v>6390.6871604000444</v>
      </c>
      <c r="DU2624" s="128">
        <v>6276.2286704131911</v>
      </c>
      <c r="DV2624" s="131">
        <f t="shared" ref="DV2624:DX2627" si="2684">DV2632-DV2616</f>
        <v>6269.6489216879327</v>
      </c>
      <c r="DW2624" s="132">
        <f t="shared" si="2684"/>
        <v>6236.3571586763701</v>
      </c>
      <c r="DX2624" s="133">
        <f t="shared" si="2684"/>
        <v>6005.4691100318996</v>
      </c>
      <c r="DZ2624" s="128">
        <f>DZ2632-DZ2616</f>
        <v>6619.2641378608696</v>
      </c>
      <c r="EC2624" s="128">
        <f>EC2632-EC2616</f>
        <v>7101.3094273374309</v>
      </c>
      <c r="EF2624" s="128">
        <f>EF2632-EF2616</f>
        <v>7882.1006334862896</v>
      </c>
      <c r="EI2624" s="128">
        <f>EI2632-EI2616</f>
        <v>8741.3486813159743</v>
      </c>
      <c r="EL2624" s="128">
        <f>EL2632-EL2616</f>
        <v>9649.2629126231877</v>
      </c>
      <c r="EO2624" s="128">
        <f>EO2632-EO2616</f>
        <v>10628.876109075522</v>
      </c>
    </row>
    <row r="2625" spans="1:145" ht="15.5" x14ac:dyDescent="0.35">
      <c r="A2625" s="56" t="s">
        <v>484</v>
      </c>
      <c r="B2625" s="128">
        <f t="shared" si="2682"/>
        <v>1067.7378532050886</v>
      </c>
      <c r="C2625" s="128">
        <f t="shared" si="2682"/>
        <v>1094.2718286766083</v>
      </c>
      <c r="D2625" s="128">
        <f t="shared" si="2682"/>
        <v>1135.8864897933086</v>
      </c>
      <c r="E2625" s="128">
        <f t="shared" si="2682"/>
        <v>1170.4553618224118</v>
      </c>
      <c r="F2625" s="128">
        <f t="shared" si="2682"/>
        <v>1236.0448554814877</v>
      </c>
      <c r="G2625" s="128">
        <f t="shared" si="2682"/>
        <v>1226.845134175803</v>
      </c>
      <c r="H2625" s="128">
        <f t="shared" si="2682"/>
        <v>1217.7812795484474</v>
      </c>
      <c r="I2625" s="128">
        <f t="shared" si="2682"/>
        <v>1611.9601797265302</v>
      </c>
      <c r="J2625" s="128">
        <f t="shared" si="2682"/>
        <v>1726.1095787420418</v>
      </c>
      <c r="K2625" s="128">
        <f t="shared" si="2682"/>
        <v>1908.5641722059108</v>
      </c>
      <c r="L2625" s="128">
        <f t="shared" si="2682"/>
        <v>2131.9066096917459</v>
      </c>
      <c r="M2625" s="128">
        <f t="shared" si="2682"/>
        <v>2178.2654564028962</v>
      </c>
      <c r="N2625" s="128">
        <f t="shared" si="2682"/>
        <v>2060.9883809665489</v>
      </c>
      <c r="O2625" s="128">
        <f t="shared" si="2682"/>
        <v>2215.6161045640893</v>
      </c>
      <c r="P2625" s="128">
        <f t="shared" si="2682"/>
        <v>2226.9565555212853</v>
      </c>
      <c r="Q2625" s="128">
        <f t="shared" si="2682"/>
        <v>2364.9720487273835</v>
      </c>
      <c r="R2625" s="128">
        <f t="shared" si="2682"/>
        <v>2424.0742152719176</v>
      </c>
      <c r="S2625" s="128">
        <f t="shared" si="2682"/>
        <v>2512.4031575212721</v>
      </c>
      <c r="T2625" s="128">
        <f t="shared" si="2682"/>
        <v>2522.77936</v>
      </c>
      <c r="U2625" s="128">
        <f t="shared" si="2682"/>
        <v>2738.115847243027</v>
      </c>
      <c r="V2625" s="128">
        <f t="shared" si="2682"/>
        <v>3117.4901411994651</v>
      </c>
      <c r="W2625" s="128">
        <f t="shared" si="2682"/>
        <v>3770.7302423212132</v>
      </c>
      <c r="X2625" s="129">
        <f t="shared" si="2682"/>
        <v>3505.5390107613716</v>
      </c>
      <c r="Y2625" s="129">
        <f t="shared" si="2682"/>
        <v>4071.7667331443572</v>
      </c>
      <c r="Z2625" s="128">
        <f t="shared" si="2682"/>
        <v>4408.3415728805185</v>
      </c>
      <c r="AA2625" s="128">
        <f>AA2633-AA2617</f>
        <v>4779.1317230528903</v>
      </c>
      <c r="AB2625" s="128">
        <v>5377.1764456679412</v>
      </c>
      <c r="AC2625" s="128">
        <v>5304.8396392908217</v>
      </c>
      <c r="AD2625" s="128">
        <v>5259.3067658154032</v>
      </c>
      <c r="AE2625" s="128">
        <f>AE2633-AE2617</f>
        <v>5383.0823794254075</v>
      </c>
      <c r="AF2625" s="128">
        <v>5794.3853252655499</v>
      </c>
      <c r="AG2625" s="128">
        <v>5881.5342897496739</v>
      </c>
      <c r="AH2625" s="128">
        <v>5793.4473223628229</v>
      </c>
      <c r="AI2625" s="128">
        <v>5793.4473223628247</v>
      </c>
      <c r="AJ2625" s="129">
        <f>AJ2633-AJ2617</f>
        <v>5658.1801502560256</v>
      </c>
      <c r="AK2625" s="129">
        <v>6455.9965871159866</v>
      </c>
      <c r="AL2625" s="129">
        <v>6410.5021191504102</v>
      </c>
      <c r="AM2625" s="129">
        <v>6389.8500073273553</v>
      </c>
      <c r="AN2625" s="129">
        <v>6279.9015708159732</v>
      </c>
      <c r="AO2625" s="129">
        <f>AO2633-AO2617</f>
        <v>5624.9964047109424</v>
      </c>
      <c r="AP2625" s="129">
        <v>6319.6042374790886</v>
      </c>
      <c r="AQ2625" s="129">
        <v>6202.6063986643167</v>
      </c>
      <c r="AR2625" s="129">
        <v>6143.0226458700718</v>
      </c>
      <c r="AS2625" s="129">
        <f>AS2633-AS2617</f>
        <v>5866.2541143703729</v>
      </c>
      <c r="AT2625" s="129">
        <v>6535.6799242263369</v>
      </c>
      <c r="AU2625" s="129">
        <v>6317.213807274491</v>
      </c>
      <c r="AV2625" s="129">
        <v>6223.1374569767004</v>
      </c>
      <c r="AW2625" s="129">
        <v>6223.1374569767004</v>
      </c>
      <c r="AX2625" s="129">
        <f>AX2633-AX2617</f>
        <v>6163.0436832553351</v>
      </c>
      <c r="AY2625" s="129"/>
      <c r="AZ2625" s="129">
        <v>6678.9132415936119</v>
      </c>
      <c r="BA2625" s="129">
        <v>6660.0667589902978</v>
      </c>
      <c r="BB2625" s="129">
        <v>6514.1969075400248</v>
      </c>
      <c r="BC2625" s="129">
        <v>6486.350454921625</v>
      </c>
      <c r="BD2625" s="129">
        <v>6319.8172965678077</v>
      </c>
      <c r="BE2625" s="129">
        <v>6325.986135527537</v>
      </c>
      <c r="BF2625" s="129">
        <f>BF2633-BF2617</f>
        <v>6144.7871032375697</v>
      </c>
      <c r="BG2625" s="129">
        <v>6554.0403677982458</v>
      </c>
      <c r="BH2625" s="129">
        <v>6515.6757818947917</v>
      </c>
      <c r="BI2625" s="129">
        <v>6544.373097721822</v>
      </c>
      <c r="BJ2625" s="129">
        <v>6506.3001628446837</v>
      </c>
      <c r="BK2625" s="129">
        <v>6545.3679003739762</v>
      </c>
      <c r="BL2625" s="129">
        <v>6506.3915527028621</v>
      </c>
      <c r="BM2625" s="129">
        <v>6566.713004181729</v>
      </c>
      <c r="BN2625" s="129">
        <v>6527.7366565106167</v>
      </c>
      <c r="BO2625" s="129">
        <f>BO2633-BO2617</f>
        <v>6642.0950519447833</v>
      </c>
      <c r="BP2625" s="129">
        <v>6998.4771287003969</v>
      </c>
      <c r="BQ2625" s="129">
        <v>6554.0403677982458</v>
      </c>
      <c r="BR2625" s="129">
        <v>6489.748316003268</v>
      </c>
      <c r="BS2625" s="129">
        <v>6489.748316003268</v>
      </c>
      <c r="BT2625" s="129">
        <v>6722.832397993212</v>
      </c>
      <c r="BU2625" s="129">
        <v>6551.1467256206333</v>
      </c>
      <c r="BV2625" s="129">
        <v>6388.3971447273143</v>
      </c>
      <c r="BW2625" s="129">
        <v>6804.8533519281091</v>
      </c>
      <c r="BX2625" s="129">
        <v>6722.0231978007105</v>
      </c>
      <c r="BY2625" s="129">
        <v>6596.1600142837478</v>
      </c>
      <c r="BZ2625" s="128">
        <v>6892.5180725310574</v>
      </c>
      <c r="CA2625" s="129">
        <f>CA2633-CA2617</f>
        <v>6558.9124707041228</v>
      </c>
      <c r="CB2625" s="129">
        <v>7265.0662556224815</v>
      </c>
      <c r="CC2625" s="129">
        <v>7177.1834856771584</v>
      </c>
      <c r="CD2625" s="129">
        <v>6994.6854838866893</v>
      </c>
      <c r="CE2625" s="129">
        <v>7193.9227014247044</v>
      </c>
      <c r="CF2625" s="129">
        <v>7155.8803446238308</v>
      </c>
      <c r="CG2625" s="129">
        <v>6987.5643484876564</v>
      </c>
      <c r="CH2625" s="129">
        <v>7292.2314784883711</v>
      </c>
      <c r="CI2625" s="129">
        <v>7237.6067107631079</v>
      </c>
      <c r="CJ2625" s="128">
        <v>7273.1405815821545</v>
      </c>
      <c r="CK2625" s="128">
        <v>7218.3419386655241</v>
      </c>
      <c r="CL2625" s="129">
        <f>CL2633-CL2617</f>
        <v>7088.2220135358111</v>
      </c>
      <c r="CM2625" s="129">
        <v>7542.6087442391399</v>
      </c>
      <c r="CN2625" s="129">
        <v>7557.2735197322245</v>
      </c>
      <c r="CO2625" s="129">
        <v>7580.6266072289791</v>
      </c>
      <c r="CP2625" s="129">
        <v>7677.9961410283404</v>
      </c>
      <c r="CQ2625" s="129">
        <v>7586.5839412819214</v>
      </c>
      <c r="CR2625" s="129">
        <v>7471.252632263906</v>
      </c>
      <c r="CS2625" s="129">
        <v>7728.1094954579739</v>
      </c>
      <c r="CT2625" s="129">
        <v>7645.1164597706502</v>
      </c>
      <c r="CU2625" s="129">
        <v>7472.2827973663461</v>
      </c>
      <c r="CV2625" s="129">
        <v>7694.2219134795623</v>
      </c>
      <c r="CW2625" s="129">
        <v>7635.307880801739</v>
      </c>
      <c r="CX2625" s="129">
        <v>7660.4604883097318</v>
      </c>
      <c r="CY2625" s="129">
        <v>7630.817176971861</v>
      </c>
      <c r="CZ2625" s="129">
        <v>7567.2305848897377</v>
      </c>
      <c r="DA2625" s="129">
        <f t="shared" si="2683"/>
        <v>7688.0468965169348</v>
      </c>
      <c r="DB2625" s="128">
        <v>8257.9591460850697</v>
      </c>
      <c r="DC2625" s="128">
        <v>8212.3138737304344</v>
      </c>
      <c r="DD2625" s="128">
        <v>8118.053808329003</v>
      </c>
      <c r="DE2625" s="128">
        <v>8145.9526267322444</v>
      </c>
      <c r="DF2625" s="128">
        <v>8014.8276533510971</v>
      </c>
      <c r="DG2625" s="128">
        <v>7911.2269163031269</v>
      </c>
      <c r="DH2625" s="128">
        <v>8081.6726373777874</v>
      </c>
      <c r="DI2625" s="128">
        <v>7933.2978286411198</v>
      </c>
      <c r="DJ2625" s="128">
        <v>7818.686171420075</v>
      </c>
      <c r="DK2625" s="128">
        <v>7977.3170126847945</v>
      </c>
      <c r="DL2625" s="128">
        <v>7922.8539553314822</v>
      </c>
      <c r="DM2625" s="128">
        <v>7821.0730919963262</v>
      </c>
      <c r="DN2625" s="130">
        <f>DN2633-DN2617</f>
        <v>7759.8649325733768</v>
      </c>
      <c r="DO2625" s="128">
        <v>7821.0730919963262</v>
      </c>
      <c r="DP2625" s="128">
        <v>8321.1241326598083</v>
      </c>
      <c r="DQ2625" s="128">
        <v>8290.2589033517506</v>
      </c>
      <c r="DR2625" s="128">
        <v>8229.6033531638859</v>
      </c>
      <c r="DS2625" s="128">
        <v>8391.4316042979481</v>
      </c>
      <c r="DT2625" s="128">
        <v>8338.712845900598</v>
      </c>
      <c r="DU2625" s="128">
        <v>8440.445549895001</v>
      </c>
      <c r="DV2625" s="131">
        <f t="shared" si="2684"/>
        <v>8444.5111947918558</v>
      </c>
      <c r="DW2625" s="132">
        <f t="shared" si="2684"/>
        <v>8395.0108328115857</v>
      </c>
      <c r="DX2625" s="133">
        <f t="shared" si="2684"/>
        <v>8359.9419003487092</v>
      </c>
      <c r="DZ2625" s="128">
        <f>DZ2633-DZ2617</f>
        <v>8901.9766172421587</v>
      </c>
      <c r="EC2625" s="128">
        <f>EC2633-EC2617</f>
        <v>9383.5408964806338</v>
      </c>
      <c r="EF2625" s="128">
        <f>EF2633-EF2617</f>
        <v>9763.6216105681688</v>
      </c>
      <c r="EI2625" s="128">
        <f>EI2633-EI2617</f>
        <v>10269.93640046074</v>
      </c>
      <c r="EL2625" s="128">
        <f>EL2633-EL2617</f>
        <v>10794.610765915535</v>
      </c>
      <c r="EO2625" s="128">
        <f>EO2633-EO2617</f>
        <v>11376.092306837671</v>
      </c>
    </row>
    <row r="2626" spans="1:145" ht="15.5" x14ac:dyDescent="0.35">
      <c r="A2626" s="56" t="s">
        <v>485</v>
      </c>
      <c r="B2626" s="128" t="e">
        <f t="shared" si="2682"/>
        <v>#VALUE!</v>
      </c>
      <c r="C2626" s="128" t="e">
        <f t="shared" si="2682"/>
        <v>#VALUE!</v>
      </c>
      <c r="D2626" s="128" t="e">
        <f t="shared" si="2682"/>
        <v>#VALUE!</v>
      </c>
      <c r="E2626" s="128" t="e">
        <f t="shared" si="2682"/>
        <v>#VALUE!</v>
      </c>
      <c r="F2626" s="128" t="e">
        <f t="shared" si="2682"/>
        <v>#VALUE!</v>
      </c>
      <c r="G2626" s="128">
        <f t="shared" si="2682"/>
        <v>153.6840875856555</v>
      </c>
      <c r="H2626" s="128">
        <f t="shared" si="2682"/>
        <v>166.59261864152856</v>
      </c>
      <c r="I2626" s="128">
        <f t="shared" si="2682"/>
        <v>183.34032201090463</v>
      </c>
      <c r="J2626" s="128">
        <f t="shared" si="2682"/>
        <v>201.96825657938538</v>
      </c>
      <c r="K2626" s="128">
        <f t="shared" si="2682"/>
        <v>278.27537685226065</v>
      </c>
      <c r="L2626" s="128">
        <f t="shared" si="2682"/>
        <v>286.42766025137826</v>
      </c>
      <c r="M2626" s="128">
        <f t="shared" si="2682"/>
        <v>292.38246439723559</v>
      </c>
      <c r="N2626" s="128">
        <f t="shared" si="2682"/>
        <v>357.58014961291599</v>
      </c>
      <c r="O2626" s="128">
        <f t="shared" si="2682"/>
        <v>437.29721782357194</v>
      </c>
      <c r="P2626" s="128">
        <f t="shared" si="2682"/>
        <v>600.26894712534659</v>
      </c>
      <c r="Q2626" s="128">
        <f t="shared" si="2682"/>
        <v>816.10306681815746</v>
      </c>
      <c r="R2626" s="128">
        <f t="shared" si="2682"/>
        <v>993.05086998056822</v>
      </c>
      <c r="S2626" s="128">
        <f t="shared" si="2682"/>
        <v>1148.2531687763267</v>
      </c>
      <c r="T2626" s="128">
        <f t="shared" si="2682"/>
        <v>1354.3555302808863</v>
      </c>
      <c r="U2626" s="128">
        <f t="shared" si="2682"/>
        <v>1681.4463463080651</v>
      </c>
      <c r="V2626" s="128">
        <f t="shared" si="2682"/>
        <v>1884.5265314012759</v>
      </c>
      <c r="W2626" s="128">
        <f t="shared" si="2682"/>
        <v>2254.6189701014791</v>
      </c>
      <c r="X2626" s="129">
        <f t="shared" si="2682"/>
        <v>3030.9244126112362</v>
      </c>
      <c r="Y2626" s="129">
        <f t="shared" si="2682"/>
        <v>3147.0917156934502</v>
      </c>
      <c r="Z2626" s="128">
        <f t="shared" si="2682"/>
        <v>3252.1536777702031</v>
      </c>
      <c r="AA2626" s="128">
        <f>AA2634-AA2618</f>
        <v>3825.5293109185732</v>
      </c>
      <c r="AB2626" s="128">
        <v>1034.4274301713067</v>
      </c>
      <c r="AC2626" s="128">
        <v>1029.0458064849863</v>
      </c>
      <c r="AD2626" s="128">
        <v>1075.845277190846</v>
      </c>
      <c r="AE2626" s="128">
        <f>AE2634-AE2618</f>
        <v>4039.3492900050342</v>
      </c>
      <c r="AF2626" s="128">
        <v>1249.3023769314386</v>
      </c>
      <c r="AG2626" s="128">
        <v>1268.3159477672634</v>
      </c>
      <c r="AH2626" s="128">
        <v>1271.7100100253292</v>
      </c>
      <c r="AI2626" s="128">
        <v>1266.5153512332254</v>
      </c>
      <c r="AJ2626" s="129">
        <f>AJ2634-AJ2618</f>
        <v>4150.9830706141793</v>
      </c>
      <c r="AK2626" s="129">
        <v>1162.1435305526229</v>
      </c>
      <c r="AL2626" s="129">
        <v>1166.890580234096</v>
      </c>
      <c r="AM2626" s="129">
        <v>1211.5132224066747</v>
      </c>
      <c r="AN2626" s="129">
        <v>1210.9869400535672</v>
      </c>
      <c r="AO2626" s="129">
        <f>AO2634-AO2618</f>
        <v>4050.5021623832026</v>
      </c>
      <c r="AP2626" s="129">
        <v>1239.8294369219661</v>
      </c>
      <c r="AQ2626" s="129">
        <v>1216.5741594976448</v>
      </c>
      <c r="AR2626" s="129">
        <v>1298.2224145238429</v>
      </c>
      <c r="AS2626" s="129">
        <f>AS2634-AS2618</f>
        <v>3748.178408790885</v>
      </c>
      <c r="AT2626" s="129">
        <v>4369.9453741421312</v>
      </c>
      <c r="AU2626" s="129">
        <v>4310.3662488424434</v>
      </c>
      <c r="AV2626" s="129">
        <v>4088.3511131649948</v>
      </c>
      <c r="AW2626" s="129">
        <v>4088.3511131649948</v>
      </c>
      <c r="AX2626" s="129">
        <f>AX2634-AX2618</f>
        <v>3992.3301530857871</v>
      </c>
      <c r="AY2626" s="129"/>
      <c r="AZ2626" s="129">
        <v>4180.3396884427984</v>
      </c>
      <c r="BA2626" s="129">
        <v>4162.2344054710884</v>
      </c>
      <c r="BB2626" s="129">
        <v>4092.0623534813299</v>
      </c>
      <c r="BC2626" s="129">
        <v>4083.144361799933</v>
      </c>
      <c r="BD2626" s="129">
        <v>4105.1845047005836</v>
      </c>
      <c r="BE2626" s="129">
        <v>4094.344840960392</v>
      </c>
      <c r="BF2626" s="129">
        <f>BF2634-BF2618</f>
        <v>4213.0740518453367</v>
      </c>
      <c r="BG2626" s="129">
        <v>4382.9784965977406</v>
      </c>
      <c r="BH2626" s="129">
        <v>4219.931376001563</v>
      </c>
      <c r="BI2626" s="129">
        <v>4353.6936546974257</v>
      </c>
      <c r="BJ2626" s="129">
        <v>4197.4395865729366</v>
      </c>
      <c r="BK2626" s="129">
        <v>4463.2454465967658</v>
      </c>
      <c r="BL2626" s="129">
        <v>4334.3003660728318</v>
      </c>
      <c r="BM2626" s="129">
        <v>4460.2530143843915</v>
      </c>
      <c r="BN2626" s="129">
        <v>4338.6249621749976</v>
      </c>
      <c r="BO2626" s="129">
        <f>BO2634-BO2618</f>
        <v>4368.0929123315955</v>
      </c>
      <c r="BP2626" s="129">
        <v>4633.7616447476139</v>
      </c>
      <c r="BQ2626" s="129">
        <v>4633.7616447476139</v>
      </c>
      <c r="BR2626" s="129">
        <v>4520.6976748609504</v>
      </c>
      <c r="BS2626" s="129">
        <v>4380.5543440532174</v>
      </c>
      <c r="BT2626" s="129">
        <v>4516.506360857552</v>
      </c>
      <c r="BU2626" s="129">
        <v>4453.3646572276866</v>
      </c>
      <c r="BV2626" s="129">
        <v>4406.8564190645084</v>
      </c>
      <c r="BW2626" s="129">
        <v>4573.5994485970914</v>
      </c>
      <c r="BX2626" s="129">
        <v>4532.5037530386089</v>
      </c>
      <c r="BY2626" s="129">
        <v>4523.2103078330074</v>
      </c>
      <c r="BZ2626" s="128">
        <v>4556.8251529234149</v>
      </c>
      <c r="CA2626" s="129">
        <f>CA2634-CA2618</f>
        <v>4341.298995299574</v>
      </c>
      <c r="CB2626" s="129">
        <v>4484.1616973852706</v>
      </c>
      <c r="CC2626" s="129">
        <v>4373.0059920111507</v>
      </c>
      <c r="CD2626" s="129">
        <v>4159.5912139344382</v>
      </c>
      <c r="CE2626" s="129">
        <v>4634.0603499125555</v>
      </c>
      <c r="CF2626" s="129">
        <v>4481.7686545297693</v>
      </c>
      <c r="CG2626" s="129">
        <v>4251.0189746347414</v>
      </c>
      <c r="CH2626" s="129">
        <v>4708.4198707390042</v>
      </c>
      <c r="CI2626" s="129">
        <v>4537.2417671287421</v>
      </c>
      <c r="CJ2626" s="128">
        <v>4695.5586721534419</v>
      </c>
      <c r="CK2626" s="128">
        <v>4524.1074821330658</v>
      </c>
      <c r="CL2626" s="129">
        <f>CL2634-CL2618</f>
        <v>4711.898829526599</v>
      </c>
      <c r="CM2626" s="129">
        <v>4806.5739303531209</v>
      </c>
      <c r="CN2626" s="129">
        <v>4959.3470886359719</v>
      </c>
      <c r="CO2626" s="129">
        <v>4974.8339955431047</v>
      </c>
      <c r="CP2626" s="129">
        <v>5057.1028449308051</v>
      </c>
      <c r="CQ2626" s="129">
        <v>4963.5909219552686</v>
      </c>
      <c r="CR2626" s="129">
        <v>4881.3051191964114</v>
      </c>
      <c r="CS2626" s="129">
        <v>5205.1548117340553</v>
      </c>
      <c r="CT2626" s="129">
        <v>5156.4885899211204</v>
      </c>
      <c r="CU2626" s="129">
        <v>4976.104594590076</v>
      </c>
      <c r="CV2626" s="129">
        <v>5266.5525913844995</v>
      </c>
      <c r="CW2626" s="129">
        <v>5221.3158821668276</v>
      </c>
      <c r="CX2626" s="129">
        <v>5232.4744136649224</v>
      </c>
      <c r="CY2626" s="129">
        <v>5237.1975603671253</v>
      </c>
      <c r="CZ2626" s="129">
        <v>5182.0021268268265</v>
      </c>
      <c r="DA2626" s="129">
        <f t="shared" si="2683"/>
        <v>5236.892471761359</v>
      </c>
      <c r="DB2626" s="128">
        <v>5395.3827109108734</v>
      </c>
      <c r="DC2626" s="128">
        <v>5325.0686444799867</v>
      </c>
      <c r="DD2626" s="128">
        <v>5237.3648818967267</v>
      </c>
      <c r="DE2626" s="128">
        <v>5366.4663804448355</v>
      </c>
      <c r="DF2626" s="128">
        <v>5308.3125766249295</v>
      </c>
      <c r="DG2626" s="128">
        <v>5216.9311094856075</v>
      </c>
      <c r="DH2626" s="128">
        <v>5404.3981787007033</v>
      </c>
      <c r="DI2626" s="128">
        <v>5343.7577725459196</v>
      </c>
      <c r="DJ2626" s="128">
        <v>5295.3266729526676</v>
      </c>
      <c r="DK2626" s="128">
        <v>5371.3722956445736</v>
      </c>
      <c r="DL2626" s="128">
        <v>5326.0159185539187</v>
      </c>
      <c r="DM2626" s="128">
        <v>5295.4011428273971</v>
      </c>
      <c r="DN2626" s="130">
        <f>DN2634-DN2618</f>
        <v>5532.5642165988793</v>
      </c>
      <c r="DO2626" s="128">
        <v>5295.4011428273971</v>
      </c>
      <c r="DP2626" s="128">
        <v>6083.2414072132397</v>
      </c>
      <c r="DQ2626" s="128">
        <v>6007.051937077561</v>
      </c>
      <c r="DR2626" s="128">
        <v>5797.9042515690189</v>
      </c>
      <c r="DS2626" s="128">
        <v>5991.4444292581411</v>
      </c>
      <c r="DT2626" s="128">
        <v>5891.2237936540787</v>
      </c>
      <c r="DU2626" s="128">
        <v>5846.6445074755184</v>
      </c>
      <c r="DV2626" s="131">
        <f t="shared" si="2684"/>
        <v>5874.0661612694967</v>
      </c>
      <c r="DW2626" s="132">
        <f t="shared" si="2684"/>
        <v>5789.6417243657843</v>
      </c>
      <c r="DX2626" s="133">
        <f t="shared" si="2684"/>
        <v>5698.6768069662212</v>
      </c>
      <c r="DZ2626" s="128">
        <f>DZ2634-DZ2618</f>
        <v>6128.2374024736655</v>
      </c>
      <c r="EC2626" s="128">
        <f>EC2634-EC2618</f>
        <v>6463.3337776119761</v>
      </c>
      <c r="EF2626" s="128">
        <f>EF2634-EF2618</f>
        <v>6861.2187484551932</v>
      </c>
      <c r="EI2626" s="128">
        <f>EI2634-EI2618</f>
        <v>7294.8808281013644</v>
      </c>
      <c r="EL2626" s="128">
        <f>EL2634-EL2618</f>
        <v>7756.6369327797693</v>
      </c>
      <c r="EO2626" s="128">
        <f>EO2634-EO2618</f>
        <v>8135.6997901726754</v>
      </c>
    </row>
    <row r="2627" spans="1:145" ht="15.5" x14ac:dyDescent="0.35">
      <c r="A2627" s="56" t="s">
        <v>486</v>
      </c>
      <c r="B2627" s="128">
        <f t="shared" ref="B2627:L2627" si="2685">B2635</f>
        <v>629.83728685774088</v>
      </c>
      <c r="C2627" s="128">
        <f t="shared" si="2685"/>
        <v>719.08340370901089</v>
      </c>
      <c r="D2627" s="128">
        <f t="shared" si="2685"/>
        <v>724.4447814329119</v>
      </c>
      <c r="E2627" s="128">
        <f t="shared" si="2685"/>
        <v>733.72580823865269</v>
      </c>
      <c r="F2627" s="128">
        <f t="shared" si="2685"/>
        <v>755.68992833644609</v>
      </c>
      <c r="G2627" s="128">
        <f t="shared" si="2685"/>
        <v>758.09095198958721</v>
      </c>
      <c r="H2627" s="128">
        <f t="shared" si="2685"/>
        <v>700.99098599646982</v>
      </c>
      <c r="I2627" s="128">
        <f t="shared" si="2685"/>
        <v>1078.7010799657771</v>
      </c>
      <c r="J2627" s="128">
        <f t="shared" si="2685"/>
        <v>1148.4059993281055</v>
      </c>
      <c r="K2627" s="128">
        <f t="shared" si="2685"/>
        <v>1309.5755879572082</v>
      </c>
      <c r="L2627" s="128">
        <f t="shared" si="2685"/>
        <v>1460.4279536580514</v>
      </c>
      <c r="M2627" s="128" t="e">
        <f>M2635-M2619</f>
        <v>#VALUE!</v>
      </c>
      <c r="N2627" s="128" t="e">
        <f>N2635-N2619</f>
        <v>#VALUE!</v>
      </c>
      <c r="O2627" s="128" t="e">
        <f t="shared" si="2682"/>
        <v>#VALUE!</v>
      </c>
      <c r="P2627" s="128" t="e">
        <f t="shared" si="2682"/>
        <v>#VALUE!</v>
      </c>
      <c r="Q2627" s="128" t="e">
        <f t="shared" si="2682"/>
        <v>#VALUE!</v>
      </c>
      <c r="R2627" s="128">
        <f t="shared" si="2682"/>
        <v>2225.7996038309734</v>
      </c>
      <c r="S2627" s="128">
        <f t="shared" si="2682"/>
        <v>2326.1568089243283</v>
      </c>
      <c r="T2627" s="128">
        <f t="shared" si="2682"/>
        <v>2707.4209999999998</v>
      </c>
      <c r="U2627" s="128">
        <f t="shared" si="2682"/>
        <v>2937.8049999999998</v>
      </c>
      <c r="V2627" s="128">
        <f t="shared" si="2682"/>
        <v>3013.2089999999998</v>
      </c>
      <c r="W2627" s="128">
        <f t="shared" si="2682"/>
        <v>3427.8619999999992</v>
      </c>
      <c r="X2627" s="129">
        <f t="shared" si="2682"/>
        <v>3786.0749999999998</v>
      </c>
      <c r="Y2627" s="129">
        <f t="shared" si="2682"/>
        <v>4366.6390000000001</v>
      </c>
      <c r="Z2627" s="128">
        <f t="shared" si="2682"/>
        <v>4581.2232609227758</v>
      </c>
      <c r="AA2627" s="128">
        <f>AA2635-AA2619</f>
        <v>5405.145641601257</v>
      </c>
      <c r="AB2627" s="128">
        <v>3993.2378949176446</v>
      </c>
      <c r="AC2627" s="128">
        <v>3535.9517692003501</v>
      </c>
      <c r="AD2627" s="128">
        <v>5017.6735696977403</v>
      </c>
      <c r="AE2627" s="128">
        <f>AE2635-AE2619</f>
        <v>5685.1129999999994</v>
      </c>
      <c r="AF2627" s="128">
        <v>6800.7248248367432</v>
      </c>
      <c r="AG2627" s="128">
        <v>6358.1443328090318</v>
      </c>
      <c r="AH2627" s="128">
        <v>6306.7329814719978</v>
      </c>
      <c r="AI2627" s="128">
        <v>6291.5866855302284</v>
      </c>
      <c r="AJ2627" s="129">
        <f>AJ2635-AJ2619</f>
        <v>5933.121861834833</v>
      </c>
      <c r="AK2627" s="129">
        <v>6660.6723915766988</v>
      </c>
      <c r="AL2627" s="129">
        <v>6666.1189528502127</v>
      </c>
      <c r="AM2627" s="129">
        <v>6616.1140892804997</v>
      </c>
      <c r="AN2627" s="129">
        <v>6666.8761648531072</v>
      </c>
      <c r="AO2627" s="129">
        <f>AO2635-AO2619</f>
        <v>5833.0750628776814</v>
      </c>
      <c r="AP2627" s="129">
        <v>6648.3005082045702</v>
      </c>
      <c r="AQ2627" s="129">
        <v>6642.2276809677142</v>
      </c>
      <c r="AR2627" s="129">
        <v>6303.8931375717029</v>
      </c>
      <c r="AS2627" s="129">
        <f>AS2635-AS2619</f>
        <v>5721.1018269636215</v>
      </c>
      <c r="AT2627" s="129">
        <v>6529.7826107609408</v>
      </c>
      <c r="AU2627" s="129">
        <v>6563.283604368251</v>
      </c>
      <c r="AV2627" s="129">
        <v>6523.237493941223</v>
      </c>
      <c r="AW2627" s="129">
        <v>6182.6082637792606</v>
      </c>
      <c r="AX2627" s="129">
        <f>AX2635-AX2619</f>
        <v>5474.228350031598</v>
      </c>
      <c r="AY2627" s="129"/>
      <c r="AZ2627" s="129">
        <v>6065.8511352102496</v>
      </c>
      <c r="BA2627" s="129">
        <v>6027.9321331357633</v>
      </c>
      <c r="BB2627" s="129">
        <v>6198.3897114212459</v>
      </c>
      <c r="BC2627" s="129">
        <v>6156.6778122425194</v>
      </c>
      <c r="BD2627" s="129">
        <v>6121.8046999579474</v>
      </c>
      <c r="BE2627" s="129">
        <v>6033.6263880832548</v>
      </c>
      <c r="BF2627" s="129">
        <f>BF2635-BF2619</f>
        <v>5648.6975785045661</v>
      </c>
      <c r="BG2627" s="129">
        <v>6812.5381392269474</v>
      </c>
      <c r="BH2627" s="129">
        <v>6717.2712458981023</v>
      </c>
      <c r="BI2627" s="129">
        <v>6754.2188899468238</v>
      </c>
      <c r="BJ2627" s="129">
        <v>6699.209212745116</v>
      </c>
      <c r="BK2627" s="129">
        <v>6192.4442948188353</v>
      </c>
      <c r="BL2627" s="129">
        <v>6112.9651326701896</v>
      </c>
      <c r="BM2627" s="129">
        <v>6062.4616856811044</v>
      </c>
      <c r="BN2627" s="129">
        <v>5993.4105992084606</v>
      </c>
      <c r="BO2627" s="129">
        <f>BO2635-BO2619</f>
        <v>5734.9249070821415</v>
      </c>
      <c r="BP2627" s="129">
        <v>6071.5980496525863</v>
      </c>
      <c r="BQ2627" s="129">
        <v>6071.5980496525863</v>
      </c>
      <c r="BR2627" s="129">
        <v>5902.2623370837655</v>
      </c>
      <c r="BS2627" s="129">
        <v>5474.9716147945719</v>
      </c>
      <c r="BT2627" s="129">
        <v>5854.7252397136817</v>
      </c>
      <c r="BU2627" s="129">
        <v>5665.6904371499531</v>
      </c>
      <c r="BV2627" s="129">
        <v>5537.0780973853462</v>
      </c>
      <c r="BW2627" s="129">
        <v>5970.039736881633</v>
      </c>
      <c r="BX2627" s="129">
        <v>5792.1019524316416</v>
      </c>
      <c r="BY2627" s="129">
        <v>5649.0601922880778</v>
      </c>
      <c r="BZ2627" s="128">
        <v>5946.1989750064004</v>
      </c>
      <c r="CA2627" s="129">
        <f>CA2635-CA2619</f>
        <v>5922.6191653185761</v>
      </c>
      <c r="CB2627" s="129">
        <v>6392.1177981897818</v>
      </c>
      <c r="CC2627" s="129">
        <v>6394.623346993937</v>
      </c>
      <c r="CD2627" s="129">
        <v>6240.2042814921278</v>
      </c>
      <c r="CE2627" s="129">
        <v>6204.0024021040463</v>
      </c>
      <c r="CF2627" s="129">
        <v>6195.3940152569448</v>
      </c>
      <c r="CG2627" s="129">
        <v>6033.0949507772375</v>
      </c>
      <c r="CH2627" s="129">
        <v>6171.5548684713449</v>
      </c>
      <c r="CI2627" s="129">
        <v>6141.496103061786</v>
      </c>
      <c r="CJ2627" s="128">
        <v>6162.2163291909937</v>
      </c>
      <c r="CK2627" s="128">
        <v>6110.2184289377738</v>
      </c>
      <c r="CL2627" s="129">
        <f>CL2635-CL2619</f>
        <v>5992.7597852515637</v>
      </c>
      <c r="CM2627" s="129">
        <v>6453.6634840696106</v>
      </c>
      <c r="CN2627" s="129">
        <v>6316.8698647789224</v>
      </c>
      <c r="CO2627" s="129">
        <v>6409.9507129169551</v>
      </c>
      <c r="CP2627" s="129">
        <v>6661.0059362364336</v>
      </c>
      <c r="CQ2627" s="129">
        <v>6488.9881021965675</v>
      </c>
      <c r="CR2627" s="129">
        <v>6272.9336875118543</v>
      </c>
      <c r="CS2627" s="129">
        <v>6650.8925493249608</v>
      </c>
      <c r="CT2627" s="129">
        <v>6518.3548320532245</v>
      </c>
      <c r="CU2627" s="129">
        <v>6300.6540443297808</v>
      </c>
      <c r="CV2627" s="129">
        <v>6681.7826772767148</v>
      </c>
      <c r="CW2627" s="129">
        <v>6591.4620457119909</v>
      </c>
      <c r="CX2627" s="129">
        <v>6628.4504331359822</v>
      </c>
      <c r="CY2627" s="129">
        <v>6574.7127988769753</v>
      </c>
      <c r="CZ2627" s="129">
        <v>6551.0607108081731</v>
      </c>
      <c r="DA2627" s="129">
        <f t="shared" si="2683"/>
        <v>6488.093836955326</v>
      </c>
      <c r="DB2627" s="128">
        <v>7132.6408661995783</v>
      </c>
      <c r="DC2627" s="128">
        <v>7064.2202364976538</v>
      </c>
      <c r="DD2627" s="128">
        <v>6917.4757946852224</v>
      </c>
      <c r="DE2627" s="128">
        <v>7295.3218099200903</v>
      </c>
      <c r="DF2627" s="128">
        <v>7244.6087113448157</v>
      </c>
      <c r="DG2627" s="128">
        <v>7110.9119760996982</v>
      </c>
      <c r="DH2627" s="128">
        <v>7249.4996703996258</v>
      </c>
      <c r="DI2627" s="128">
        <v>7141.5579791014106</v>
      </c>
      <c r="DJ2627" s="128">
        <v>6988.11111712618</v>
      </c>
      <c r="DK2627" s="128">
        <v>7185.8285114717764</v>
      </c>
      <c r="DL2627" s="128">
        <v>7078.1823740272421</v>
      </c>
      <c r="DM2627" s="128">
        <v>7010.3613214618263</v>
      </c>
      <c r="DN2627" s="130">
        <f>DN2635-DN2619</f>
        <v>7084.9983605107791</v>
      </c>
      <c r="DO2627" s="128">
        <v>7010.3613214618263</v>
      </c>
      <c r="DP2627" s="128">
        <v>7857.5185120162805</v>
      </c>
      <c r="DQ2627" s="128">
        <v>7800.434971754873</v>
      </c>
      <c r="DR2627" s="128">
        <v>7633.3872404285976</v>
      </c>
      <c r="DS2627" s="128">
        <v>7782.0452928344312</v>
      </c>
      <c r="DT2627" s="128">
        <v>7700.2042287816548</v>
      </c>
      <c r="DU2627" s="128">
        <v>7727.9996315952849</v>
      </c>
      <c r="DV2627" s="131">
        <f t="shared" si="2684"/>
        <v>7845.43848148701</v>
      </c>
      <c r="DW2627" s="132">
        <f t="shared" si="2684"/>
        <v>7810.8457486419202</v>
      </c>
      <c r="DX2627" s="133">
        <f t="shared" si="2684"/>
        <v>7737.8711435800778</v>
      </c>
      <c r="DZ2627" s="128">
        <f>DZ2635-DZ2619</f>
        <v>8227.7712929020036</v>
      </c>
      <c r="EC2627" s="128">
        <f>EC2635-EC2619</f>
        <v>8748.9657278384839</v>
      </c>
      <c r="EF2627" s="128">
        <f>EF2635-EF2619</f>
        <v>9270.5978984676894</v>
      </c>
      <c r="EI2627" s="128">
        <f>EI2635-EI2619</f>
        <v>9815.1441824150606</v>
      </c>
      <c r="EL2627" s="128">
        <f>EL2635-EL2619</f>
        <v>10383.907799552904</v>
      </c>
      <c r="EO2627" s="128">
        <f>EO2635-EO2619</f>
        <v>10979.554122474852</v>
      </c>
    </row>
    <row r="2628" spans="1:145" ht="15.5" x14ac:dyDescent="0.35">
      <c r="A2628" s="27"/>
      <c r="B2628" s="128"/>
      <c r="C2628" s="128"/>
      <c r="D2628" s="128"/>
      <c r="E2628" s="128"/>
      <c r="F2628" s="128"/>
      <c r="G2628" s="128"/>
      <c r="H2628" s="128"/>
      <c r="I2628" s="128"/>
      <c r="J2628" s="128"/>
      <c r="K2628" s="128"/>
      <c r="L2628" s="128"/>
      <c r="M2628" s="128"/>
      <c r="N2628" s="128"/>
      <c r="O2628" s="128"/>
      <c r="P2628" s="128"/>
      <c r="Q2628" s="128"/>
      <c r="R2628" s="128"/>
      <c r="S2628" s="128"/>
      <c r="T2628" s="128"/>
      <c r="U2628" s="128"/>
      <c r="V2628" s="128"/>
      <c r="W2628" s="128"/>
      <c r="X2628" s="129"/>
      <c r="Y2628" s="129"/>
      <c r="Z2628" s="128"/>
      <c r="AA2628" s="128"/>
      <c r="AB2628" s="128"/>
      <c r="AC2628" s="128"/>
      <c r="AD2628" s="128"/>
      <c r="AE2628" s="128"/>
      <c r="AF2628" s="128"/>
      <c r="AG2628" s="128"/>
      <c r="AH2628" s="128"/>
      <c r="AI2628" s="128"/>
      <c r="AJ2628" s="129"/>
      <c r="AK2628" s="129"/>
      <c r="AL2628" s="129"/>
      <c r="AM2628" s="129"/>
      <c r="AN2628" s="129"/>
      <c r="AO2628" s="129"/>
      <c r="AP2628" s="129"/>
      <c r="AQ2628" s="129"/>
      <c r="AR2628" s="129"/>
      <c r="AS2628" s="129"/>
      <c r="AT2628" s="129"/>
      <c r="AU2628" s="129"/>
      <c r="AV2628" s="129"/>
      <c r="AW2628" s="129"/>
      <c r="AX2628" s="129"/>
      <c r="AY2628" s="129"/>
      <c r="AZ2628" s="129"/>
      <c r="BA2628" s="129"/>
      <c r="BB2628" s="129"/>
      <c r="BC2628" s="129"/>
      <c r="BD2628" s="129"/>
      <c r="BE2628" s="129"/>
      <c r="BF2628" s="129"/>
      <c r="BG2628" s="129"/>
      <c r="BH2628" s="129"/>
      <c r="BI2628" s="129"/>
      <c r="BJ2628" s="129"/>
      <c r="BK2628" s="129"/>
      <c r="BL2628" s="129"/>
      <c r="BM2628" s="129"/>
      <c r="BN2628" s="129"/>
      <c r="BO2628" s="129"/>
      <c r="BP2628" s="129"/>
      <c r="BQ2628" s="129"/>
      <c r="BR2628" s="129"/>
      <c r="BS2628" s="129"/>
      <c r="BT2628" s="129"/>
      <c r="BU2628" s="129"/>
      <c r="BV2628" s="129"/>
      <c r="BW2628" s="129"/>
      <c r="BX2628" s="129"/>
      <c r="BY2628" s="129"/>
      <c r="BZ2628" s="128"/>
      <c r="CA2628" s="129"/>
      <c r="CB2628" s="129"/>
      <c r="CC2628" s="129"/>
      <c r="CD2628" s="129"/>
      <c r="CE2628" s="129"/>
      <c r="CF2628" s="129"/>
      <c r="CG2628" s="129"/>
      <c r="CH2628" s="129"/>
      <c r="CI2628" s="129"/>
      <c r="CJ2628" s="128"/>
      <c r="CK2628" s="128"/>
      <c r="CL2628" s="129"/>
      <c r="CM2628" s="129"/>
      <c r="CN2628" s="129"/>
      <c r="CO2628" s="129"/>
      <c r="CP2628" s="129"/>
      <c r="CQ2628" s="129"/>
      <c r="CR2628" s="129"/>
      <c r="CS2628" s="129"/>
      <c r="CT2628" s="129"/>
      <c r="CU2628" s="129"/>
      <c r="CV2628" s="129"/>
      <c r="CW2628" s="129"/>
      <c r="CX2628" s="129"/>
      <c r="CY2628" s="129"/>
      <c r="CZ2628" s="129"/>
      <c r="DA2628" s="129"/>
      <c r="DB2628" s="128"/>
      <c r="DC2628" s="128"/>
      <c r="DD2628" s="128"/>
      <c r="DE2628" s="128"/>
      <c r="DF2628" s="128"/>
      <c r="DG2628" s="128"/>
      <c r="DH2628" s="128"/>
      <c r="DI2628" s="128"/>
      <c r="DJ2628" s="128"/>
      <c r="DK2628" s="128"/>
      <c r="DL2628" s="128"/>
      <c r="DM2628" s="128"/>
      <c r="DN2628" s="130"/>
      <c r="DO2628" s="128"/>
      <c r="DP2628" s="128"/>
      <c r="DQ2628" s="128"/>
      <c r="DR2628" s="128"/>
      <c r="DS2628" s="128"/>
      <c r="DT2628" s="128"/>
      <c r="DU2628" s="128"/>
      <c r="DV2628" s="131"/>
      <c r="DW2628" s="132"/>
      <c r="DX2628" s="133"/>
      <c r="DZ2628" s="128"/>
      <c r="EC2628" s="128"/>
      <c r="EF2628" s="128"/>
      <c r="EI2628" s="128"/>
      <c r="EL2628" s="128"/>
      <c r="EO2628" s="128"/>
    </row>
    <row r="2629" spans="1:145" ht="15.5" x14ac:dyDescent="0.35">
      <c r="A2629" s="56" t="s">
        <v>836</v>
      </c>
      <c r="B2629" s="102">
        <f t="shared" ref="B2629:Z2629" si="2686">SUM(B2630:B2635)</f>
        <v>7385.7428727234519</v>
      </c>
      <c r="C2629" s="102">
        <f>SUM(C2630:C2635)</f>
        <v>7388.2114773416124</v>
      </c>
      <c r="D2629" s="102">
        <f t="shared" si="2686"/>
        <v>7450.5838001803968</v>
      </c>
      <c r="E2629" s="102">
        <f t="shared" si="2686"/>
        <v>7466.5864876549686</v>
      </c>
      <c r="F2629" s="102">
        <f t="shared" si="2686"/>
        <v>7501.8251693074817</v>
      </c>
      <c r="G2629" s="102">
        <f t="shared" si="2686"/>
        <v>7350.7207857937919</v>
      </c>
      <c r="H2629" s="102">
        <f t="shared" si="2686"/>
        <v>7403.3729760538545</v>
      </c>
      <c r="I2629" s="102">
        <f t="shared" si="2686"/>
        <v>9740.1994890356564</v>
      </c>
      <c r="J2629" s="102">
        <f t="shared" si="2686"/>
        <v>10853.915164808273</v>
      </c>
      <c r="K2629" s="102">
        <f t="shared" si="2686"/>
        <v>12057.196054368811</v>
      </c>
      <c r="L2629" s="102">
        <f t="shared" si="2686"/>
        <v>13041.48446200055</v>
      </c>
      <c r="M2629" s="102">
        <f t="shared" si="2686"/>
        <v>12950.624837780859</v>
      </c>
      <c r="N2629" s="102">
        <f t="shared" si="2686"/>
        <v>14009.107470548686</v>
      </c>
      <c r="O2629" s="102">
        <f t="shared" si="2686"/>
        <v>16672.555154666432</v>
      </c>
      <c r="P2629" s="102">
        <f t="shared" si="2686"/>
        <v>18337.841662585692</v>
      </c>
      <c r="Q2629" s="102">
        <f t="shared" si="2686"/>
        <v>19382.764493873561</v>
      </c>
      <c r="R2629" s="102">
        <f t="shared" si="2686"/>
        <v>20155.062305301348</v>
      </c>
      <c r="S2629" s="102">
        <f t="shared" si="2686"/>
        <v>22684.497558214847</v>
      </c>
      <c r="T2629" s="102">
        <f t="shared" si="2686"/>
        <v>26636.236934778863</v>
      </c>
      <c r="U2629" s="102">
        <f t="shared" si="2686"/>
        <v>29686.038348993512</v>
      </c>
      <c r="V2629" s="102">
        <f t="shared" si="2686"/>
        <v>31802.208327817327</v>
      </c>
      <c r="W2629" s="102">
        <f t="shared" si="2686"/>
        <v>37645.847630689117</v>
      </c>
      <c r="X2629" s="103">
        <f t="shared" si="2686"/>
        <v>34576.356480715003</v>
      </c>
      <c r="Y2629" s="103">
        <f t="shared" si="2686"/>
        <v>41392.248034701282</v>
      </c>
      <c r="Z2629" s="102">
        <f t="shared" si="2686"/>
        <v>46755.328038036714</v>
      </c>
      <c r="AA2629" s="102">
        <f>SUM(AA2630:AA2635)</f>
        <v>51805.349799421019</v>
      </c>
      <c r="AB2629" s="102">
        <v>47362.506527898826</v>
      </c>
      <c r="AC2629" s="102">
        <v>50150.225065527098</v>
      </c>
      <c r="AD2629" s="102">
        <v>50872.224117617297</v>
      </c>
      <c r="AE2629" s="102">
        <f>SUM(AE2630:AE2635)</f>
        <v>51908.08455646722</v>
      </c>
      <c r="AF2629" s="102">
        <v>49994.568843519468</v>
      </c>
      <c r="AG2629" s="102">
        <v>50074.157016258221</v>
      </c>
      <c r="AH2629" s="102">
        <v>50586.334748333044</v>
      </c>
      <c r="AI2629" s="102">
        <v>48983.509250998599</v>
      </c>
      <c r="AJ2629" s="103">
        <f>SUM(AJ2630:AJ2635)</f>
        <v>53213.045312401984</v>
      </c>
      <c r="AK2629" s="103">
        <v>43624.12280826857</v>
      </c>
      <c r="AL2629" s="103">
        <v>45802.685211083415</v>
      </c>
      <c r="AM2629" s="103">
        <v>44701.311535407571</v>
      </c>
      <c r="AN2629" s="103">
        <v>44572.488006367465</v>
      </c>
      <c r="AO2629" s="103">
        <f>SUM(AO2630:AO2635)</f>
        <v>48150.548806703191</v>
      </c>
      <c r="AP2629" s="103">
        <v>42883.597578363297</v>
      </c>
      <c r="AQ2629" s="103">
        <v>41535.084956519342</v>
      </c>
      <c r="AR2629" s="103">
        <v>42844.45341332235</v>
      </c>
      <c r="AS2629" s="103">
        <f>SUM(AS2630:AS2635)</f>
        <v>46417.565462058665</v>
      </c>
      <c r="AT2629" s="103">
        <v>49408.225174516861</v>
      </c>
      <c r="AU2629" s="103">
        <v>47923.163870305158</v>
      </c>
      <c r="AV2629" s="103">
        <v>47800.47491733935</v>
      </c>
      <c r="AW2629" s="103">
        <v>47608.85338285302</v>
      </c>
      <c r="AX2629" s="103">
        <f>SUM(AX2630:AX2635)</f>
        <v>48857.030413557615</v>
      </c>
      <c r="AY2629" s="103"/>
      <c r="AZ2629" s="103">
        <v>51332.51810463352</v>
      </c>
      <c r="BA2629" s="103">
        <v>49907.540269416095</v>
      </c>
      <c r="BB2629" s="103">
        <v>51159.971465596936</v>
      </c>
      <c r="BC2629" s="103">
        <v>49570.748211051345</v>
      </c>
      <c r="BD2629" s="103">
        <v>52444.123860147985</v>
      </c>
      <c r="BE2629" s="103">
        <v>51012.356388683664</v>
      </c>
      <c r="BF2629" s="103">
        <f>SUM(BF2630:BF2635)</f>
        <v>52670.372798587166</v>
      </c>
      <c r="BG2629" s="103">
        <v>53731.770459998719</v>
      </c>
      <c r="BH2629" s="103">
        <v>51129.494971757878</v>
      </c>
      <c r="BI2629" s="103">
        <v>55566.980094380539</v>
      </c>
      <c r="BJ2629" s="103">
        <v>52586.679517157972</v>
      </c>
      <c r="BK2629" s="103">
        <v>55496.2906880546</v>
      </c>
      <c r="BL2629" s="103">
        <v>52780.531075778134</v>
      </c>
      <c r="BM2629" s="103">
        <v>54960.485680159531</v>
      </c>
      <c r="BN2629" s="103">
        <v>52256.163655315526</v>
      </c>
      <c r="BO2629" s="103">
        <f>SUM(BO2630:BO2635)</f>
        <v>54436.435151745027</v>
      </c>
      <c r="BP2629" s="103">
        <v>56548.085399269941</v>
      </c>
      <c r="BQ2629" s="103">
        <v>52736.985495367146</v>
      </c>
      <c r="BR2629" s="103">
        <v>47032.791199245636</v>
      </c>
      <c r="BS2629" s="103">
        <v>43497.881020856366</v>
      </c>
      <c r="BT2629" s="103">
        <v>49169.709499104465</v>
      </c>
      <c r="BU2629" s="103">
        <v>46449.12986975794</v>
      </c>
      <c r="BV2629" s="103">
        <v>42183.191628974855</v>
      </c>
      <c r="BW2629" s="103">
        <v>50532.060014366834</v>
      </c>
      <c r="BX2629" s="103">
        <v>48941.359297408184</v>
      </c>
      <c r="BY2629" s="103">
        <v>46453.565098488587</v>
      </c>
      <c r="BZ2629" s="102">
        <v>50694.678511497499</v>
      </c>
      <c r="CA2629" s="103">
        <f>SUM(CA2630:CA2635)</f>
        <v>51071.61551200183</v>
      </c>
      <c r="CB2629" s="103">
        <v>55906.646659849888</v>
      </c>
      <c r="CC2629" s="103">
        <v>55372.410859659743</v>
      </c>
      <c r="CD2629" s="103">
        <v>52491.191266651542</v>
      </c>
      <c r="CE2629" s="103">
        <v>55695.218168256775</v>
      </c>
      <c r="CF2629" s="103">
        <v>55130.087956731215</v>
      </c>
      <c r="CG2629" s="103">
        <v>52283.369062858175</v>
      </c>
      <c r="CH2629" s="103">
        <v>57582.910375986314</v>
      </c>
      <c r="CI2629" s="103">
        <v>56183.546703568558</v>
      </c>
      <c r="CJ2629" s="102">
        <v>58070.976373627811</v>
      </c>
      <c r="CK2629" s="102">
        <v>56923.60060034757</v>
      </c>
      <c r="CL2629" s="103">
        <f>SUM(CL2630:CL2635)</f>
        <v>56642.327240234692</v>
      </c>
      <c r="CM2629" s="103">
        <v>59698.097742878861</v>
      </c>
      <c r="CN2629" s="103">
        <v>62672.876715805854</v>
      </c>
      <c r="CO2629" s="103">
        <v>62998.375432748282</v>
      </c>
      <c r="CP2629" s="103">
        <v>67615.062944565871</v>
      </c>
      <c r="CQ2629" s="103">
        <v>63236.45628660253</v>
      </c>
      <c r="CR2629" s="103">
        <v>59910.4152778145</v>
      </c>
      <c r="CS2629" s="103">
        <v>70354.736998579916</v>
      </c>
      <c r="CT2629" s="103">
        <v>67731.178808126497</v>
      </c>
      <c r="CU2629" s="103">
        <v>62063.625966103864</v>
      </c>
      <c r="CV2629" s="103">
        <v>70655.658812877329</v>
      </c>
      <c r="CW2629" s="103">
        <v>68684.654558285765</v>
      </c>
      <c r="CX2629" s="103">
        <v>70089.610841369678</v>
      </c>
      <c r="CY2629" s="103">
        <v>69410.703086444919</v>
      </c>
      <c r="CZ2629" s="103">
        <v>67404.087975316463</v>
      </c>
      <c r="DA2629" s="103">
        <f t="shared" ref="DA2629" si="2687">SUM(DA2630:DA2635)</f>
        <v>65591.896282817135</v>
      </c>
      <c r="DB2629" s="102">
        <v>72172.848879580648</v>
      </c>
      <c r="DC2629" s="102">
        <v>69834.61623442483</v>
      </c>
      <c r="DD2629" s="102">
        <v>67583.379324956433</v>
      </c>
      <c r="DE2629" s="102">
        <v>70154.74693511943</v>
      </c>
      <c r="DF2629" s="102">
        <v>67834.173021120587</v>
      </c>
      <c r="DG2629" s="102">
        <v>65119.91297469558</v>
      </c>
      <c r="DH2629" s="102">
        <v>66607.390609479742</v>
      </c>
      <c r="DI2629" s="102">
        <v>64444.962557528706</v>
      </c>
      <c r="DJ2629" s="102">
        <v>62085.869187511998</v>
      </c>
      <c r="DK2629" s="102">
        <v>66557.601860990981</v>
      </c>
      <c r="DL2629" s="102">
        <v>64729.947129739536</v>
      </c>
      <c r="DM2629" s="102">
        <v>62309.724568851845</v>
      </c>
      <c r="DN2629" s="104">
        <f t="shared" ref="DN2629" si="2688">SUM(DN2630:DN2635)</f>
        <v>66045.600140795024</v>
      </c>
      <c r="DO2629" s="102">
        <v>62309.724568851845</v>
      </c>
      <c r="DP2629" s="102">
        <v>70521.296406298046</v>
      </c>
      <c r="DQ2629" s="102">
        <v>69069.524119799651</v>
      </c>
      <c r="DR2629" s="102">
        <v>66608.782433019529</v>
      </c>
      <c r="DS2629" s="102">
        <v>69637.622499543257</v>
      </c>
      <c r="DT2629" s="102">
        <v>68281.893905777542</v>
      </c>
      <c r="DU2629" s="102">
        <v>70775.656553530178</v>
      </c>
      <c r="DV2629" s="105">
        <f>SUM(DV2630:DV2635)</f>
        <v>71557.885734624404</v>
      </c>
      <c r="DW2629" s="106">
        <f>SUM(DW2630:DW2635)</f>
        <v>70448.512817523093</v>
      </c>
      <c r="DX2629" s="107">
        <f>SUM(DX2630:DX2635)</f>
        <v>68287.745161329367</v>
      </c>
      <c r="DZ2629" s="102">
        <f>SUM(DZ2630:DZ2635)</f>
        <v>73200.805834953659</v>
      </c>
      <c r="EC2629" s="102">
        <f>SUM(EC2630:EC2635)</f>
        <v>76110.349160656624</v>
      </c>
      <c r="EF2629" s="102">
        <f>SUM(EF2630:EF2635)</f>
        <v>79137.299758653884</v>
      </c>
      <c r="EI2629" s="102">
        <f>SUM(EI2630:EI2635)</f>
        <v>83588.795803601926</v>
      </c>
      <c r="EL2629" s="102">
        <f>SUM(EL2630:EL2635)</f>
        <v>88386.701419947756</v>
      </c>
      <c r="EO2629" s="102">
        <f>SUM(EO2630:EO2635)</f>
        <v>93783.691365045888</v>
      </c>
    </row>
    <row r="2630" spans="1:145" ht="15.5" x14ac:dyDescent="0.35">
      <c r="A2630" s="56" t="s">
        <v>482</v>
      </c>
      <c r="B2630" s="102">
        <f t="shared" ref="B2630:AA2635" si="2689">+B872</f>
        <v>3783.2200000000003</v>
      </c>
      <c r="C2630" s="102">
        <f t="shared" si="2689"/>
        <v>3578.7150000000001</v>
      </c>
      <c r="D2630" s="102">
        <f t="shared" si="2689"/>
        <v>3423.5450000000001</v>
      </c>
      <c r="E2630" s="102">
        <f t="shared" si="2689"/>
        <v>3326.7075</v>
      </c>
      <c r="F2630" s="102">
        <f t="shared" si="2689"/>
        <v>3246.7825000000003</v>
      </c>
      <c r="G2630" s="102">
        <f t="shared" si="2689"/>
        <v>3149.95</v>
      </c>
      <c r="H2630" s="102">
        <f t="shared" si="2689"/>
        <v>3270.79</v>
      </c>
      <c r="I2630" s="102">
        <f t="shared" si="2689"/>
        <v>3786</v>
      </c>
      <c r="J2630" s="102">
        <f t="shared" si="2689"/>
        <v>4365.5</v>
      </c>
      <c r="K2630" s="102">
        <f t="shared" si="2689"/>
        <v>4836.5</v>
      </c>
      <c r="L2630" s="102">
        <f t="shared" si="2689"/>
        <v>5266.5</v>
      </c>
      <c r="M2630" s="102">
        <f t="shared" si="2689"/>
        <v>5572</v>
      </c>
      <c r="N2630" s="102">
        <f t="shared" si="2689"/>
        <v>6010.6264742808034</v>
      </c>
      <c r="O2630" s="102">
        <f t="shared" si="2689"/>
        <v>6611.044137942662</v>
      </c>
      <c r="P2630" s="102">
        <f t="shared" si="2689"/>
        <v>7602.5830301804435</v>
      </c>
      <c r="Q2630" s="102">
        <f t="shared" si="2689"/>
        <v>8070.6643839739954</v>
      </c>
      <c r="R2630" s="102">
        <f t="shared" si="2689"/>
        <v>8455.7926395678733</v>
      </c>
      <c r="S2630" s="102">
        <f t="shared" si="2689"/>
        <v>9208.4970485009308</v>
      </c>
      <c r="T2630" s="102">
        <f t="shared" si="2689"/>
        <v>9464.9320000000007</v>
      </c>
      <c r="U2630" s="102">
        <f t="shared" si="2689"/>
        <v>10121.084999999995</v>
      </c>
      <c r="V2630" s="102">
        <f t="shared" si="2689"/>
        <v>10718.928999999998</v>
      </c>
      <c r="W2630" s="102">
        <f t="shared" si="2689"/>
        <v>11826.439999999999</v>
      </c>
      <c r="X2630" s="103">
        <f t="shared" si="2689"/>
        <v>12285.308000000001</v>
      </c>
      <c r="Y2630" s="103">
        <f t="shared" si="2689"/>
        <v>12948.432000000004</v>
      </c>
      <c r="Z2630" s="102">
        <f t="shared" si="2689"/>
        <v>13843.138999999999</v>
      </c>
      <c r="AA2630" s="102">
        <f t="shared" si="2689"/>
        <v>14858.561999999998</v>
      </c>
      <c r="AB2630" s="102">
        <v>15277.312062895988</v>
      </c>
      <c r="AC2630" s="102">
        <v>14963.02214977557</v>
      </c>
      <c r="AD2630" s="102">
        <v>14820.040921112315</v>
      </c>
      <c r="AE2630" s="102">
        <f t="shared" ref="AE2630:AE2635" si="2690">+AE872</f>
        <v>15981.244000000008</v>
      </c>
      <c r="AF2630" s="102">
        <v>15095.783815811859</v>
      </c>
      <c r="AG2630" s="102">
        <v>15496.208063595011</v>
      </c>
      <c r="AH2630" s="102">
        <v>15816.686901971792</v>
      </c>
      <c r="AI2630" s="102">
        <v>15502.0382499843</v>
      </c>
      <c r="AJ2630" s="103">
        <f t="shared" ref="AJ2630:AJ2635" si="2691">+AJ872</f>
        <v>17276.337000000003</v>
      </c>
      <c r="AK2630" s="103">
        <v>16078.013125346957</v>
      </c>
      <c r="AL2630" s="103">
        <v>16650.076497027901</v>
      </c>
      <c r="AM2630" s="103">
        <v>16783.076911382363</v>
      </c>
      <c r="AN2630" s="103">
        <v>16772.112936896756</v>
      </c>
      <c r="AO2630" s="103">
        <f t="shared" ref="AO2630:AO2635" si="2692">+AO872</f>
        <v>18285.309000000001</v>
      </c>
      <c r="AP2630" s="103">
        <v>17844.886915765692</v>
      </c>
      <c r="AQ2630" s="103">
        <v>17800.261495540271</v>
      </c>
      <c r="AR2630" s="103">
        <v>17909.154139222668</v>
      </c>
      <c r="AS2630" s="103">
        <f t="shared" ref="AS2630:AS2635" si="2693">+AS872</f>
        <v>19304.77</v>
      </c>
      <c r="AT2630" s="103">
        <v>19504.794245440899</v>
      </c>
      <c r="AU2630" s="103">
        <v>18925.544415033801</v>
      </c>
      <c r="AV2630" s="103">
        <v>19799.454474477901</v>
      </c>
      <c r="AW2630" s="103">
        <v>19954.656838149105</v>
      </c>
      <c r="AX2630" s="103">
        <f t="shared" ref="AX2630:AX2635" si="2694">+AX872</f>
        <v>20328.394</v>
      </c>
      <c r="AY2630" s="103"/>
      <c r="AZ2630" s="103">
        <v>21671.261342371767</v>
      </c>
      <c r="BA2630" s="103">
        <v>21512.377013238824</v>
      </c>
      <c r="BB2630" s="103">
        <v>21186.021780160569</v>
      </c>
      <c r="BC2630" s="103">
        <v>20948.451405616372</v>
      </c>
      <c r="BD2630" s="103">
        <v>21583.010544798253</v>
      </c>
      <c r="BE2630" s="103">
        <v>21583.010544798253</v>
      </c>
      <c r="BF2630" s="103">
        <f t="shared" ref="BF2630:BF2635" si="2695">+BF872</f>
        <v>21492.593571071327</v>
      </c>
      <c r="BG2630" s="103">
        <v>22461.433900828997</v>
      </c>
      <c r="BH2630" s="103">
        <v>22342.990919421864</v>
      </c>
      <c r="BI2630" s="103">
        <v>22564.072335775556</v>
      </c>
      <c r="BJ2630" s="103">
        <v>22119.197222798139</v>
      </c>
      <c r="BK2630" s="103">
        <v>22484.222547935533</v>
      </c>
      <c r="BL2630" s="103">
        <v>22209.363721193429</v>
      </c>
      <c r="BM2630" s="103">
        <v>22715.643131749737</v>
      </c>
      <c r="BN2630" s="103">
        <v>22345.014991801872</v>
      </c>
      <c r="BO2630" s="103">
        <f t="shared" ref="BO2630:BO2635" si="2696">+BO872</f>
        <v>22854.838000000003</v>
      </c>
      <c r="BP2630" s="103">
        <v>24042.51638817817</v>
      </c>
      <c r="BQ2630" s="103">
        <v>20879.84964076124</v>
      </c>
      <c r="BR2630" s="103">
        <v>20643.692652570058</v>
      </c>
      <c r="BS2630" s="103">
        <v>20643.692652570058</v>
      </c>
      <c r="BT2630" s="103">
        <v>21749.783039299586</v>
      </c>
      <c r="BU2630" s="103">
        <v>21289.600292629333</v>
      </c>
      <c r="BV2630" s="103">
        <v>19833.532806556006</v>
      </c>
      <c r="BW2630" s="103">
        <v>22137.157952137091</v>
      </c>
      <c r="BX2630" s="103">
        <v>21894.770237671433</v>
      </c>
      <c r="BY2630" s="103">
        <v>20706.902963865334</v>
      </c>
      <c r="BZ2630" s="102">
        <v>22390.250066124161</v>
      </c>
      <c r="CA2630" s="103">
        <f t="shared" ref="CA2630:CA2635" si="2697">+CA872</f>
        <v>23085.737669526588</v>
      </c>
      <c r="CB2630" s="103">
        <v>24128.671983325024</v>
      </c>
      <c r="CC2630" s="103">
        <v>23899.569992750803</v>
      </c>
      <c r="CD2630" s="103">
        <v>23360.816899638703</v>
      </c>
      <c r="CE2630" s="103">
        <v>24135.894409976881</v>
      </c>
      <c r="CF2630" s="103">
        <v>23935.139123331748</v>
      </c>
      <c r="CG2630" s="103">
        <v>23423.035669594086</v>
      </c>
      <c r="CH2630" s="103">
        <v>24189.3928305804</v>
      </c>
      <c r="CI2630" s="103">
        <v>23906.866396833477</v>
      </c>
      <c r="CJ2630" s="102">
        <v>24260.850199242836</v>
      </c>
      <c r="CK2630" s="102">
        <v>24111.01349428805</v>
      </c>
      <c r="CL2630" s="103">
        <f t="shared" ref="CL2630:CL2635" si="2698">+CL872</f>
        <v>23482.858462254568</v>
      </c>
      <c r="CM2630" s="103">
        <v>25627.417645925652</v>
      </c>
      <c r="CN2630" s="103">
        <v>25962.799678136063</v>
      </c>
      <c r="CO2630" s="103">
        <v>26122.531664971946</v>
      </c>
      <c r="CP2630" s="103">
        <v>26400.541444107315</v>
      </c>
      <c r="CQ2630" s="103">
        <v>26117.953722571929</v>
      </c>
      <c r="CR2630" s="103">
        <v>25781.462715456018</v>
      </c>
      <c r="CS2630" s="103">
        <v>27385.032532302263</v>
      </c>
      <c r="CT2630" s="103">
        <v>27059.775765485283</v>
      </c>
      <c r="CU2630" s="103">
        <v>26571.518711090786</v>
      </c>
      <c r="CV2630" s="103">
        <v>28723.653833641562</v>
      </c>
      <c r="CW2630" s="103">
        <v>28403.693378125266</v>
      </c>
      <c r="CX2630" s="103">
        <v>28816.281621747657</v>
      </c>
      <c r="CY2630" s="103">
        <v>28616.648405369255</v>
      </c>
      <c r="CZ2630" s="103">
        <v>28167.379151378391</v>
      </c>
      <c r="DA2630" s="103">
        <f t="shared" ref="DA2630:DA2635" si="2699">+DA872</f>
        <v>26024.481742905438</v>
      </c>
      <c r="DB2630" s="102">
        <v>30488.664834004358</v>
      </c>
      <c r="DC2630" s="102">
        <v>30004.178451972948</v>
      </c>
      <c r="DD2630" s="102">
        <v>30004.178451972948</v>
      </c>
      <c r="DE2630" s="102">
        <v>29831.315474594739</v>
      </c>
      <c r="DF2630" s="102">
        <v>29513.85060427729</v>
      </c>
      <c r="DG2630" s="102">
        <v>28953.437101665917</v>
      </c>
      <c r="DH2630" s="102">
        <v>26317.852078142609</v>
      </c>
      <c r="DI2630" s="102">
        <v>26107.036127731317</v>
      </c>
      <c r="DJ2630" s="102">
        <v>25748.406141816849</v>
      </c>
      <c r="DK2630" s="102">
        <v>26619.352078637861</v>
      </c>
      <c r="DL2630" s="102">
        <v>26411.506584147606</v>
      </c>
      <c r="DM2630" s="102">
        <v>25931.736966047782</v>
      </c>
      <c r="DN2630" s="104">
        <f t="shared" ref="DN2630" si="2700">+DN872</f>
        <v>28121.936442405455</v>
      </c>
      <c r="DO2630" s="102">
        <v>25931.736966047782</v>
      </c>
      <c r="DP2630" s="102">
        <v>28391.758241139265</v>
      </c>
      <c r="DQ2630" s="102">
        <v>28123.514428096893</v>
      </c>
      <c r="DR2630" s="102">
        <v>27795.755536127122</v>
      </c>
      <c r="DS2630" s="102">
        <v>28303.824333896573</v>
      </c>
      <c r="DT2630" s="102">
        <v>28000.566160998653</v>
      </c>
      <c r="DU2630" s="102">
        <v>30234.327719197176</v>
      </c>
      <c r="DV2630" s="105">
        <f t="shared" ref="DV2630:DX2635" si="2701">+DV872</f>
        <v>30797.817060370493</v>
      </c>
      <c r="DW2630" s="106">
        <f t="shared" si="2701"/>
        <v>30350.606762238192</v>
      </c>
      <c r="DX2630" s="107">
        <f t="shared" si="2701"/>
        <v>29536.189032130078</v>
      </c>
      <c r="DZ2630" s="102">
        <f t="shared" ref="DZ2630:DZ2635" si="2702">+DZ872</f>
        <v>32073.021476779471</v>
      </c>
      <c r="EC2630" s="102">
        <f t="shared" ref="EC2630:EC2635" si="2703">+EC872</f>
        <v>33363.053811273552</v>
      </c>
      <c r="EF2630" s="102">
        <f t="shared" ref="EF2630:EF2635" si="2704">+EF872</f>
        <v>34979.223085587837</v>
      </c>
      <c r="EI2630" s="102">
        <f t="shared" ref="EI2630:EI2635" si="2705">+EI872</f>
        <v>37196.849627914569</v>
      </c>
      <c r="EL2630" s="102">
        <f t="shared" ref="EL2630:EL2635" si="2706">+EL872</f>
        <v>39595.505630818603</v>
      </c>
      <c r="EO2630" s="102">
        <f t="shared" ref="EO2630:EO2635" si="2707">+EO872</f>
        <v>42365.726053912003</v>
      </c>
    </row>
    <row r="2631" spans="1:145" ht="15.5" x14ac:dyDescent="0.35">
      <c r="A2631" s="56" t="s">
        <v>488</v>
      </c>
      <c r="B2631" s="102">
        <f t="shared" si="2689"/>
        <v>570.7122585329314</v>
      </c>
      <c r="C2631" s="102">
        <f t="shared" si="2689"/>
        <v>705.25133057521316</v>
      </c>
      <c r="D2631" s="102">
        <f t="shared" si="2689"/>
        <v>617.74231163667628</v>
      </c>
      <c r="E2631" s="102">
        <f t="shared" si="2689"/>
        <v>537.20629993491525</v>
      </c>
      <c r="F2631" s="102">
        <f t="shared" si="2689"/>
        <v>538.30083025681688</v>
      </c>
      <c r="G2631" s="102">
        <f t="shared" si="2689"/>
        <v>491.68029581038655</v>
      </c>
      <c r="H2631" s="102">
        <f t="shared" si="2689"/>
        <v>472.95647120110266</v>
      </c>
      <c r="I2631" s="102">
        <f t="shared" si="2689"/>
        <v>760.56877424799029</v>
      </c>
      <c r="J2631" s="102">
        <f t="shared" si="2689"/>
        <v>958.34206027804476</v>
      </c>
      <c r="K2631" s="102">
        <f t="shared" si="2689"/>
        <v>750.85542263489072</v>
      </c>
      <c r="L2631" s="102">
        <f t="shared" si="2689"/>
        <v>768.17179899394364</v>
      </c>
      <c r="M2631" s="102">
        <f t="shared" si="2689"/>
        <v>844.08632066514849</v>
      </c>
      <c r="N2631" s="102">
        <f t="shared" si="2689"/>
        <v>869.40947069586025</v>
      </c>
      <c r="O2631" s="102">
        <f t="shared" si="2689"/>
        <v>882.88017119663039</v>
      </c>
      <c r="P2631" s="102">
        <f t="shared" si="2689"/>
        <v>1035.9428337119725</v>
      </c>
      <c r="Q2631" s="102">
        <f t="shared" si="2689"/>
        <v>790.14529153072988</v>
      </c>
      <c r="R2631" s="102">
        <f t="shared" si="2689"/>
        <v>690.11501138859921</v>
      </c>
      <c r="S2631" s="102">
        <f t="shared" si="2689"/>
        <v>720.32357470797251</v>
      </c>
      <c r="T2631" s="102">
        <f t="shared" si="2689"/>
        <v>745.21</v>
      </c>
      <c r="U2631" s="102">
        <f t="shared" si="2689"/>
        <v>803.94500000000005</v>
      </c>
      <c r="V2631" s="102">
        <f t="shared" si="2689"/>
        <v>841.13900000000001</v>
      </c>
      <c r="W2631" s="102">
        <f t="shared" si="2689"/>
        <v>910.45699999999999</v>
      </c>
      <c r="X2631" s="103">
        <f t="shared" si="2689"/>
        <v>972.27600000000007</v>
      </c>
      <c r="Y2631" s="103">
        <f t="shared" si="2689"/>
        <v>1060.1410000000001</v>
      </c>
      <c r="Z2631" s="102">
        <f t="shared" si="2689"/>
        <v>1148.634</v>
      </c>
      <c r="AA2631" s="102">
        <f t="shared" si="2689"/>
        <v>1281.5610000000001</v>
      </c>
      <c r="AB2631" s="102">
        <v>1314.4002962291695</v>
      </c>
      <c r="AC2631" s="102">
        <v>1099.9935659920893</v>
      </c>
      <c r="AD2631" s="102">
        <v>1087.4403725323705</v>
      </c>
      <c r="AE2631" s="102">
        <f t="shared" si="2690"/>
        <v>835.45399999999995</v>
      </c>
      <c r="AF2631" s="102">
        <v>836.47218748472824</v>
      </c>
      <c r="AG2631" s="102">
        <v>786.08142227216194</v>
      </c>
      <c r="AH2631" s="102">
        <v>809.55880220297479</v>
      </c>
      <c r="AI2631" s="102">
        <v>809.28876043348157</v>
      </c>
      <c r="AJ2631" s="103">
        <f t="shared" si="2691"/>
        <v>935.577</v>
      </c>
      <c r="AK2631" s="103">
        <v>962.6595367285056</v>
      </c>
      <c r="AL2631" s="103">
        <v>965.05753878119913</v>
      </c>
      <c r="AM2631" s="103">
        <v>955.41329270408539</v>
      </c>
      <c r="AN2631" s="103">
        <v>926.25616430025809</v>
      </c>
      <c r="AO2631" s="103">
        <f t="shared" si="2692"/>
        <v>1002.5910000000001</v>
      </c>
      <c r="AP2631" s="103">
        <v>1016.30509108391</v>
      </c>
      <c r="AQ2631" s="103">
        <v>998.65501956399203</v>
      </c>
      <c r="AR2631" s="103">
        <v>1000.6830100604667</v>
      </c>
      <c r="AS2631" s="103">
        <f t="shared" si="2693"/>
        <v>1081.5170000000001</v>
      </c>
      <c r="AT2631" s="103">
        <v>1084.8564800024001</v>
      </c>
      <c r="AU2631" s="103">
        <v>1032.1363376444779</v>
      </c>
      <c r="AV2631" s="103">
        <v>1078.3150299089848</v>
      </c>
      <c r="AW2631" s="103">
        <v>1078.3150299089848</v>
      </c>
      <c r="AX2631" s="103">
        <f t="shared" si="2694"/>
        <v>1203.3240000000001</v>
      </c>
      <c r="AY2631" s="103"/>
      <c r="AZ2631" s="103">
        <v>1188.1860603155726</v>
      </c>
      <c r="BA2631" s="103">
        <v>1154.2111294950162</v>
      </c>
      <c r="BB2631" s="103">
        <v>1198.6237569272469</v>
      </c>
      <c r="BC2631" s="103">
        <v>1163.7815238152223</v>
      </c>
      <c r="BD2631" s="103">
        <v>1200.8477504255823</v>
      </c>
      <c r="BE2631" s="103">
        <v>1161.2807936463421</v>
      </c>
      <c r="BF2631" s="103">
        <f t="shared" si="2695"/>
        <v>1233.6350000000002</v>
      </c>
      <c r="BG2631" s="103">
        <v>1274.3362393699372</v>
      </c>
      <c r="BH2631" s="103">
        <v>1249.5261328488191</v>
      </c>
      <c r="BI2631" s="103">
        <v>1372.7214469871346</v>
      </c>
      <c r="BJ2631" s="103">
        <v>1316.1582807019731</v>
      </c>
      <c r="BK2631" s="103">
        <v>1297.0639049226336</v>
      </c>
      <c r="BL2631" s="103">
        <v>1259.0316827791692</v>
      </c>
      <c r="BM2631" s="103">
        <v>1299.4599828087744</v>
      </c>
      <c r="BN2631" s="103">
        <v>1258.9993660924843</v>
      </c>
      <c r="BO2631" s="103">
        <f t="shared" si="2696"/>
        <v>1315.5601090042742</v>
      </c>
      <c r="BP2631" s="103">
        <v>1390.8763798495206</v>
      </c>
      <c r="BQ2631" s="103">
        <v>1390.8763798495206</v>
      </c>
      <c r="BR2631" s="103">
        <v>1338.0295215139779</v>
      </c>
      <c r="BS2631" s="103">
        <v>1275.9638752695014</v>
      </c>
      <c r="BT2631" s="103">
        <v>1344.8344896896376</v>
      </c>
      <c r="BU2631" s="103">
        <v>1371.8931861951269</v>
      </c>
      <c r="BV2631" s="103">
        <v>1302.279484769811</v>
      </c>
      <c r="BW2631" s="103">
        <v>1333.6522249400568</v>
      </c>
      <c r="BX2631" s="103">
        <v>1334.3017131288113</v>
      </c>
      <c r="BY2631" s="103">
        <v>1287.0865179594448</v>
      </c>
      <c r="BZ2631" s="102">
        <v>1346.0466004867974</v>
      </c>
      <c r="CA2631" s="103">
        <f t="shared" si="2697"/>
        <v>1372.9322276969388</v>
      </c>
      <c r="CB2631" s="103">
        <v>1372.8366866663816</v>
      </c>
      <c r="CC2631" s="103">
        <v>1360.753615358678</v>
      </c>
      <c r="CD2631" s="103">
        <v>1333.8995012016944</v>
      </c>
      <c r="CE2631" s="103">
        <v>1391.0228565254981</v>
      </c>
      <c r="CF2631" s="103">
        <v>1375.9302036996166</v>
      </c>
      <c r="CG2631" s="103">
        <v>1338.9862604447887</v>
      </c>
      <c r="CH2631" s="103">
        <v>1394.0667503547868</v>
      </c>
      <c r="CI2631" s="103">
        <v>1385.3964875880383</v>
      </c>
      <c r="CJ2631" s="102">
        <v>1438.888801059124</v>
      </c>
      <c r="CK2631" s="102">
        <v>1436.9368590051979</v>
      </c>
      <c r="CL2631" s="103">
        <f t="shared" si="2698"/>
        <v>1397.40107225104</v>
      </c>
      <c r="CM2631" s="103">
        <v>1513.0065939335445</v>
      </c>
      <c r="CN2631" s="103">
        <v>1480.0282518104455</v>
      </c>
      <c r="CO2631" s="103">
        <v>1492.190589665445</v>
      </c>
      <c r="CP2631" s="103">
        <v>1478.6156197662249</v>
      </c>
      <c r="CQ2631" s="103">
        <v>1474.3532570590012</v>
      </c>
      <c r="CR2631" s="103">
        <v>1445.6173925422329</v>
      </c>
      <c r="CS2631" s="103">
        <v>1384.7257943648344</v>
      </c>
      <c r="CT2631" s="103">
        <v>1437.7577653761266</v>
      </c>
      <c r="CU2631" s="103">
        <v>1470.0485006373071</v>
      </c>
      <c r="CV2631" s="103">
        <v>1442.9054998338129</v>
      </c>
      <c r="CW2631" s="103">
        <v>1489.050400064428</v>
      </c>
      <c r="CX2631" s="103">
        <v>1428.2724653376265</v>
      </c>
      <c r="CY2631" s="103">
        <v>1478.4928560333776</v>
      </c>
      <c r="CZ2631" s="103">
        <v>1520.6829813156783</v>
      </c>
      <c r="DA2631" s="103">
        <f t="shared" si="2699"/>
        <v>1462.524857785661</v>
      </c>
      <c r="DB2631" s="102">
        <v>1615.1118303140238</v>
      </c>
      <c r="DC2631" s="102">
        <v>1629.6187665337661</v>
      </c>
      <c r="DD2631" s="102">
        <v>1637.7032752328123</v>
      </c>
      <c r="DE2631" s="102">
        <v>1468.9394990711658</v>
      </c>
      <c r="DF2631" s="102">
        <v>1488.9310560441722</v>
      </c>
      <c r="DG2631" s="102">
        <v>1491.8752253594143</v>
      </c>
      <c r="DH2631" s="102">
        <v>1427.1549652726017</v>
      </c>
      <c r="DI2631" s="102">
        <v>1456.1248135222622</v>
      </c>
      <c r="DJ2631" s="102">
        <v>1455.0026325644062</v>
      </c>
      <c r="DK2631" s="102">
        <v>1459.1819305404806</v>
      </c>
      <c r="DL2631" s="102">
        <v>1462.9374622449754</v>
      </c>
      <c r="DM2631" s="102">
        <v>1468.4305867454036</v>
      </c>
      <c r="DN2631" s="104">
        <f>+DN873</f>
        <v>1566.6210647971807</v>
      </c>
      <c r="DO2631" s="102">
        <v>1468.4305867454036</v>
      </c>
      <c r="DP2631" s="102">
        <v>1598.67884141797</v>
      </c>
      <c r="DQ2631" s="102">
        <v>1621.8971353532922</v>
      </c>
      <c r="DR2631" s="102">
        <v>1651.057847707571</v>
      </c>
      <c r="DS2631" s="102">
        <v>1572.491478590664</v>
      </c>
      <c r="DT2631" s="102">
        <v>1603.992199771395</v>
      </c>
      <c r="DU2631" s="102">
        <v>1573.7391988312256</v>
      </c>
      <c r="DV2631" s="105">
        <f t="shared" si="2701"/>
        <v>1625.1073577134971</v>
      </c>
      <c r="DW2631" s="106">
        <f t="shared" si="2701"/>
        <v>1581.1619510807454</v>
      </c>
      <c r="DX2631" s="107">
        <f t="shared" si="2701"/>
        <v>1625.1073577134971</v>
      </c>
      <c r="DZ2631" s="102">
        <f t="shared" si="2702"/>
        <v>1637.6970064436946</v>
      </c>
      <c r="EC2631" s="102">
        <f t="shared" si="2703"/>
        <v>1692.2818932817549</v>
      </c>
      <c r="EF2631" s="102">
        <f t="shared" si="2704"/>
        <v>1752.4785740894808</v>
      </c>
      <c r="EI2631" s="102">
        <f t="shared" si="2705"/>
        <v>1831.1947464083064</v>
      </c>
      <c r="EL2631" s="102">
        <f t="shared" si="2706"/>
        <v>1920.467522979772</v>
      </c>
      <c r="EO2631" s="102">
        <f t="shared" si="2707"/>
        <v>2018.7350379668596</v>
      </c>
    </row>
    <row r="2632" spans="1:145" ht="15.5" x14ac:dyDescent="0.35">
      <c r="A2632" s="56" t="s">
        <v>483</v>
      </c>
      <c r="B2632" s="102">
        <f t="shared" si="2689"/>
        <v>976.2934971852502</v>
      </c>
      <c r="C2632" s="102">
        <f t="shared" si="2689"/>
        <v>965.28123617836707</v>
      </c>
      <c r="D2632" s="102">
        <f t="shared" si="2689"/>
        <v>1055.1937949976063</v>
      </c>
      <c r="E2632" s="102">
        <f t="shared" si="2689"/>
        <v>1080.40359492417</v>
      </c>
      <c r="F2632" s="102">
        <f t="shared" si="2689"/>
        <v>1117.7724183752337</v>
      </c>
      <c r="G2632" s="102">
        <f t="shared" si="2689"/>
        <v>1118.7393162323594</v>
      </c>
      <c r="H2632" s="102">
        <f t="shared" si="2689"/>
        <v>1103.9940319663053</v>
      </c>
      <c r="I2632" s="102">
        <f t="shared" si="2689"/>
        <v>1363.2389632285267</v>
      </c>
      <c r="J2632" s="102">
        <f t="shared" si="2689"/>
        <v>1445.64957750802</v>
      </c>
      <c r="K2632" s="102">
        <f t="shared" si="2689"/>
        <v>1626.0852965671093</v>
      </c>
      <c r="L2632" s="102">
        <f t="shared" si="2689"/>
        <v>1647.2279196660322</v>
      </c>
      <c r="M2632" s="102">
        <f t="shared" si="2689"/>
        <v>1486.8467930742377</v>
      </c>
      <c r="N2632" s="102">
        <f t="shared" si="2689"/>
        <v>1726.3248285410707</v>
      </c>
      <c r="O2632" s="102">
        <f t="shared" si="2689"/>
        <v>2498.7060664510668</v>
      </c>
      <c r="P2632" s="102">
        <f t="shared" si="2689"/>
        <v>2354.9408504841526</v>
      </c>
      <c r="Q2632" s="102">
        <f t="shared" si="2689"/>
        <v>2470.203157458885</v>
      </c>
      <c r="R2632" s="102">
        <f t="shared" si="2689"/>
        <v>2411.8304938068454</v>
      </c>
      <c r="S2632" s="102">
        <f t="shared" si="2689"/>
        <v>2805.9474896561405</v>
      </c>
      <c r="T2632" s="102">
        <f t="shared" si="2689"/>
        <v>3506.2689999999998</v>
      </c>
      <c r="U2632" s="102">
        <f t="shared" si="2689"/>
        <v>4217.1790000000001</v>
      </c>
      <c r="V2632" s="102">
        <f t="shared" si="2689"/>
        <v>4203.6980000000003</v>
      </c>
      <c r="W2632" s="102">
        <f t="shared" si="2689"/>
        <v>5195.8369999999995</v>
      </c>
      <c r="X2632" s="103">
        <f t="shared" si="2689"/>
        <v>4572.8049932533304</v>
      </c>
      <c r="Y2632" s="103">
        <f t="shared" si="2689"/>
        <v>6505.7513200000003</v>
      </c>
      <c r="Z2632" s="102">
        <f t="shared" si="2689"/>
        <v>7377.6079486696544</v>
      </c>
      <c r="AA2632" s="102">
        <f t="shared" si="2689"/>
        <v>9033.2279999999992</v>
      </c>
      <c r="AB2632" s="102">
        <v>6992.6626791921017</v>
      </c>
      <c r="AC2632" s="102">
        <v>6840.8938610595169</v>
      </c>
      <c r="AD2632" s="102">
        <v>6778.3563018518444</v>
      </c>
      <c r="AE2632" s="102">
        <f t="shared" si="2690"/>
        <v>8869.7345719388541</v>
      </c>
      <c r="AF2632" s="102">
        <v>7405.7202457959056</v>
      </c>
      <c r="AG2632" s="102">
        <v>7361.9480816594205</v>
      </c>
      <c r="AH2632" s="102">
        <v>7487.7245577113245</v>
      </c>
      <c r="AI2632" s="102">
        <v>7174.2274092949147</v>
      </c>
      <c r="AJ2632" s="103">
        <f t="shared" si="2691"/>
        <v>8844.552892550364</v>
      </c>
      <c r="AK2632" s="103">
        <v>5505.9085783350174</v>
      </c>
      <c r="AL2632" s="103">
        <v>5912.488655179437</v>
      </c>
      <c r="AM2632" s="103">
        <v>5598.5030421470501</v>
      </c>
      <c r="AN2632" s="103">
        <v>5570.111763356148</v>
      </c>
      <c r="AO2632" s="103">
        <f t="shared" si="2692"/>
        <v>7029.7245598535546</v>
      </c>
      <c r="AP2632" s="103">
        <v>4954.2114851137876</v>
      </c>
      <c r="AQ2632" s="103">
        <v>4536.2283105619372</v>
      </c>
      <c r="AR2632" s="103">
        <v>4839.5963454494959</v>
      </c>
      <c r="AS2632" s="103">
        <f t="shared" si="2693"/>
        <v>6056.0057337128337</v>
      </c>
      <c r="AT2632" s="103">
        <v>5734.395266541288</v>
      </c>
      <c r="AU2632" s="103">
        <v>5218.3036922053561</v>
      </c>
      <c r="AV2632" s="103">
        <v>5080.2630934572589</v>
      </c>
      <c r="AW2632" s="103">
        <v>5176.8567655389397</v>
      </c>
      <c r="AX2632" s="103">
        <f t="shared" si="2694"/>
        <v>6442.3092195400941</v>
      </c>
      <c r="AY2632" s="103"/>
      <c r="AZ2632" s="103">
        <v>5930.6789079288237</v>
      </c>
      <c r="BA2632" s="103">
        <v>5528.17598991459</v>
      </c>
      <c r="BB2632" s="103">
        <v>5898.3401008583614</v>
      </c>
      <c r="BC2632" s="103">
        <v>5444.6603646443773</v>
      </c>
      <c r="BD2632" s="103">
        <v>6413.0102138163647</v>
      </c>
      <c r="BE2632" s="103">
        <v>5924.0016963370927</v>
      </c>
      <c r="BF2632" s="103">
        <f t="shared" si="2695"/>
        <v>7593.0022342620341</v>
      </c>
      <c r="BG2632" s="103">
        <v>6240.5621056316204</v>
      </c>
      <c r="BH2632" s="103">
        <v>5391.4905370522511</v>
      </c>
      <c r="BI2632" s="103">
        <v>8081.349531691415</v>
      </c>
      <c r="BJ2632" s="103">
        <v>7122.3316925972185</v>
      </c>
      <c r="BK2632" s="103">
        <v>8655.6283822804962</v>
      </c>
      <c r="BL2632" s="103">
        <v>7732.4896127722459</v>
      </c>
      <c r="BM2632" s="103">
        <v>8047.6274882697917</v>
      </c>
      <c r="BN2632" s="103">
        <v>7194.668392579907</v>
      </c>
      <c r="BO2632" s="103">
        <f t="shared" si="2696"/>
        <v>7563.8353690442182</v>
      </c>
      <c r="BP2632" s="103">
        <v>8099.4129051732898</v>
      </c>
      <c r="BQ2632" s="103">
        <v>8099.4129051732898</v>
      </c>
      <c r="BR2632" s="103">
        <v>6219.1091571401203</v>
      </c>
      <c r="BS2632" s="103">
        <v>4684.0346914681795</v>
      </c>
      <c r="BT2632" s="103">
        <v>5751.1270221212453</v>
      </c>
      <c r="BU2632" s="103">
        <v>4913.1178355360562</v>
      </c>
      <c r="BV2632" s="103">
        <v>3992.8536502095399</v>
      </c>
      <c r="BW2632" s="103">
        <v>6014.9678682682006</v>
      </c>
      <c r="BX2632" s="103">
        <v>5482.685549016127</v>
      </c>
      <c r="BY2632" s="103">
        <v>5068.2962643924211</v>
      </c>
      <c r="BZ2632" s="102">
        <v>6061.5357581919279</v>
      </c>
      <c r="CA2632" s="103">
        <f t="shared" si="2697"/>
        <v>6034.0287648830945</v>
      </c>
      <c r="CB2632" s="103">
        <v>7177.5240682020485</v>
      </c>
      <c r="CC2632" s="103">
        <v>7081.0062564091168</v>
      </c>
      <c r="CD2632" s="103">
        <v>6412.5315639146929</v>
      </c>
      <c r="CE2632" s="103">
        <v>7275.0406233341873</v>
      </c>
      <c r="CF2632" s="103">
        <v>7124.7007903103995</v>
      </c>
      <c r="CG2632" s="103">
        <v>6449.8617767092082</v>
      </c>
      <c r="CH2632" s="103">
        <v>7938.4632017087415</v>
      </c>
      <c r="CI2632" s="103">
        <v>7540.331732279712</v>
      </c>
      <c r="CJ2632" s="102">
        <v>7997.309119082428</v>
      </c>
      <c r="CK2632" s="102">
        <v>7741.1111416544354</v>
      </c>
      <c r="CL2632" s="103">
        <f t="shared" si="2698"/>
        <v>8172.4622231941748</v>
      </c>
      <c r="CM2632" s="103">
        <v>8005.9365912977491</v>
      </c>
      <c r="CN2632" s="103">
        <v>9067.6440041338628</v>
      </c>
      <c r="CO2632" s="103">
        <v>9089.3275538434827</v>
      </c>
      <c r="CP2632" s="103">
        <v>10602.640723567994</v>
      </c>
      <c r="CQ2632" s="103">
        <v>9167.6317072679576</v>
      </c>
      <c r="CR2632" s="103">
        <v>8216.616189200573</v>
      </c>
      <c r="CS2632" s="103">
        <v>11016.870415857344</v>
      </c>
      <c r="CT2632" s="103">
        <v>10256.879353349123</v>
      </c>
      <c r="CU2632" s="103">
        <v>8627.9513496603449</v>
      </c>
      <c r="CV2632" s="103">
        <v>10426.655936343806</v>
      </c>
      <c r="CW2632" s="103">
        <v>10002.727823103476</v>
      </c>
      <c r="CX2632" s="103">
        <v>10559.794382655506</v>
      </c>
      <c r="CY2632" s="103">
        <v>10320.333796303279</v>
      </c>
      <c r="CZ2632" s="103">
        <v>10036.20065360785</v>
      </c>
      <c r="DA2632" s="103">
        <f t="shared" si="2699"/>
        <v>9699.584935040968</v>
      </c>
      <c r="DB2632" s="102">
        <v>10753.428478206661</v>
      </c>
      <c r="DC2632" s="102">
        <v>10118.517199602386</v>
      </c>
      <c r="DD2632" s="102">
        <v>9337.0226336406504</v>
      </c>
      <c r="DE2632" s="102">
        <v>10409.577377677004</v>
      </c>
      <c r="DF2632" s="102">
        <v>9679.1835400767632</v>
      </c>
      <c r="DG2632" s="102">
        <v>8934.9949580439898</v>
      </c>
      <c r="DH2632" s="102">
        <v>10216.420036232872</v>
      </c>
      <c r="DI2632" s="102">
        <v>9586.3064792770583</v>
      </c>
      <c r="DJ2632" s="102">
        <v>8859.6238440484794</v>
      </c>
      <c r="DK2632" s="102">
        <v>10268.526183305559</v>
      </c>
      <c r="DL2632" s="102">
        <v>9808.6336469930575</v>
      </c>
      <c r="DM2632" s="102">
        <v>8860.4768389312285</v>
      </c>
      <c r="DN2632" s="104">
        <f>+DN874</f>
        <v>8892.4414175963229</v>
      </c>
      <c r="DO2632" s="102">
        <v>8860.4768389312285</v>
      </c>
      <c r="DP2632" s="102">
        <v>10742.441801174196</v>
      </c>
      <c r="DQ2632" s="102">
        <v>10382.289270675448</v>
      </c>
      <c r="DR2632" s="102">
        <v>9703.9750773560809</v>
      </c>
      <c r="DS2632" s="102">
        <v>9738.8139210001336</v>
      </c>
      <c r="DT2632" s="102">
        <v>9461.6626356853103</v>
      </c>
      <c r="DU2632" s="102">
        <v>9661.5381044437927</v>
      </c>
      <c r="DV2632" s="105">
        <f t="shared" si="2701"/>
        <v>9613.648159566319</v>
      </c>
      <c r="DW2632" s="106">
        <f t="shared" si="2701"/>
        <v>9481.4477354526989</v>
      </c>
      <c r="DX2632" s="107">
        <f t="shared" si="2701"/>
        <v>9018.3333452644347</v>
      </c>
      <c r="DZ2632" s="102">
        <f t="shared" si="2702"/>
        <v>9655.3841472318836</v>
      </c>
      <c r="EC2632" s="102">
        <f t="shared" si="2703"/>
        <v>10304.334327220648</v>
      </c>
      <c r="EF2632" s="102">
        <f t="shared" si="2704"/>
        <v>11061.870844793044</v>
      </c>
      <c r="EI2632" s="102">
        <f t="shared" si="2705"/>
        <v>11852.075075723122</v>
      </c>
      <c r="EL2632" s="102">
        <f t="shared" si="2706"/>
        <v>12707.32886311314</v>
      </c>
      <c r="EO2632" s="102">
        <f t="shared" si="2707"/>
        <v>13687.470907765455</v>
      </c>
    </row>
    <row r="2633" spans="1:145" ht="15.5" x14ac:dyDescent="0.35">
      <c r="A2633" s="56" t="s">
        <v>484</v>
      </c>
      <c r="B2633" s="102">
        <f t="shared" si="2689"/>
        <v>1323.7578532050886</v>
      </c>
      <c r="C2633" s="102">
        <f t="shared" si="2689"/>
        <v>1302.6718286766084</v>
      </c>
      <c r="D2633" s="102">
        <f t="shared" si="2689"/>
        <v>1524.4864897933087</v>
      </c>
      <c r="E2633" s="102">
        <f t="shared" si="2689"/>
        <v>1681.0553618224119</v>
      </c>
      <c r="F2633" s="102">
        <f t="shared" si="2689"/>
        <v>1723.0448554814877</v>
      </c>
      <c r="G2633" s="102">
        <f t="shared" si="2689"/>
        <v>1674.345134175803</v>
      </c>
      <c r="H2633" s="102">
        <f t="shared" si="2689"/>
        <v>1680.7812795484474</v>
      </c>
      <c r="I2633" s="102">
        <f t="shared" si="2689"/>
        <v>2554.6601797265303</v>
      </c>
      <c r="J2633" s="102">
        <f t="shared" si="2689"/>
        <v>2717.7095787420417</v>
      </c>
      <c r="K2633" s="102">
        <f t="shared" si="2689"/>
        <v>3197.9641722059109</v>
      </c>
      <c r="L2633" s="102">
        <f t="shared" si="2689"/>
        <v>3413.6066096917457</v>
      </c>
      <c r="M2633" s="102">
        <f t="shared" si="2689"/>
        <v>2904.3654564028961</v>
      </c>
      <c r="N2633" s="102">
        <f t="shared" si="2689"/>
        <v>3152.2883809665491</v>
      </c>
      <c r="O2633" s="102">
        <f t="shared" si="2689"/>
        <v>3961.7161045640892</v>
      </c>
      <c r="P2633" s="102">
        <f t="shared" si="2689"/>
        <v>3661.6565555212851</v>
      </c>
      <c r="Q2633" s="102">
        <f t="shared" si="2689"/>
        <v>3774.0720487273838</v>
      </c>
      <c r="R2633" s="102">
        <f t="shared" si="2689"/>
        <v>3932.1357390858338</v>
      </c>
      <c r="S2633" s="102">
        <f t="shared" si="2689"/>
        <v>4240.2438937497072</v>
      </c>
      <c r="T2633" s="102">
        <f t="shared" si="2689"/>
        <v>5018.7373600000001</v>
      </c>
      <c r="U2633" s="102">
        <f t="shared" si="2689"/>
        <v>5392.5948010854518</v>
      </c>
      <c r="V2633" s="102">
        <f t="shared" si="2689"/>
        <v>5863.5233436290418</v>
      </c>
      <c r="W2633" s="102">
        <f t="shared" si="2689"/>
        <v>6909.5254962996551</v>
      </c>
      <c r="X2633" s="103">
        <f t="shared" si="2689"/>
        <v>5515.6159399106546</v>
      </c>
      <c r="Y2633" s="103">
        <f t="shared" si="2689"/>
        <v>7370.5188031026964</v>
      </c>
      <c r="Z2633" s="102">
        <f t="shared" si="2689"/>
        <v>8866.3133858465844</v>
      </c>
      <c r="AA2633" s="102">
        <f t="shared" si="2689"/>
        <v>9094.4484380040412</v>
      </c>
      <c r="AB2633" s="102">
        <v>9439.6149648236369</v>
      </c>
      <c r="AC2633" s="102">
        <v>9379.7050482250143</v>
      </c>
      <c r="AD2633" s="102">
        <v>9212.5977123084522</v>
      </c>
      <c r="AE2633" s="102">
        <f t="shared" si="2690"/>
        <v>9610.6092269865621</v>
      </c>
      <c r="AF2633" s="102">
        <v>9829.7447704734241</v>
      </c>
      <c r="AG2633" s="102">
        <v>9783.4437396830799</v>
      </c>
      <c r="AH2633" s="102">
        <v>9848.1581247213471</v>
      </c>
      <c r="AI2633" s="102">
        <v>9569.6188244998957</v>
      </c>
      <c r="AJ2633" s="103">
        <f t="shared" si="2691"/>
        <v>9413.8651563340263</v>
      </c>
      <c r="AK2633" s="103">
        <v>8408.3887141328487</v>
      </c>
      <c r="AL2633" s="103">
        <v>8864.4152407803886</v>
      </c>
      <c r="AM2633" s="103">
        <v>8726.181751035354</v>
      </c>
      <c r="AN2633" s="103">
        <v>8674.999830741941</v>
      </c>
      <c r="AO2633" s="103">
        <f t="shared" si="2692"/>
        <v>8109.0140436330657</v>
      </c>
      <c r="AP2633" s="103">
        <v>7969.7997326525865</v>
      </c>
      <c r="AQ2633" s="103">
        <v>7718.7277297249129</v>
      </c>
      <c r="AR2633" s="103">
        <v>8122.4837951809759</v>
      </c>
      <c r="AS2633" s="103">
        <f t="shared" si="2693"/>
        <v>7902.6419400334307</v>
      </c>
      <c r="AT2633" s="103">
        <v>9156.7947420210712</v>
      </c>
      <c r="AU2633" s="103">
        <v>8701.7684207436705</v>
      </c>
      <c r="AV2633" s="103">
        <v>8315.0017892570595</v>
      </c>
      <c r="AW2633" s="103">
        <v>8315.0017892570595</v>
      </c>
      <c r="AX2633" s="103">
        <f t="shared" si="2694"/>
        <v>8428.5559129572775</v>
      </c>
      <c r="AY2633" s="103"/>
      <c r="AZ2633" s="103">
        <v>9175.7866084734524</v>
      </c>
      <c r="BA2633" s="103">
        <v>8829.7851993032345</v>
      </c>
      <c r="BB2633" s="103">
        <v>8991.6173120737894</v>
      </c>
      <c r="BC2633" s="103">
        <v>8650.2167862856259</v>
      </c>
      <c r="BD2633" s="103">
        <v>9014.4145391307593</v>
      </c>
      <c r="BE2633" s="103">
        <v>8700.3020966788663</v>
      </c>
      <c r="BF2633" s="103">
        <f t="shared" si="2695"/>
        <v>8956.3606634218413</v>
      </c>
      <c r="BG2633" s="103">
        <v>8834.4771444885428</v>
      </c>
      <c r="BH2633" s="103">
        <v>8309.660060132539</v>
      </c>
      <c r="BI2633" s="103">
        <v>9069.2071183453027</v>
      </c>
      <c r="BJ2633" s="103">
        <v>8506.7858277855776</v>
      </c>
      <c r="BK2633" s="103">
        <v>9291.4756823804164</v>
      </c>
      <c r="BL2633" s="103">
        <v>8696.1092238569927</v>
      </c>
      <c r="BM2633" s="103">
        <v>9312.8207861881692</v>
      </c>
      <c r="BN2633" s="103">
        <v>8717.4543276647473</v>
      </c>
      <c r="BO2633" s="103">
        <f t="shared" si="2696"/>
        <v>9484.8971705978292</v>
      </c>
      <c r="BP2633" s="103">
        <v>9482.9103009744067</v>
      </c>
      <c r="BQ2633" s="103">
        <v>8834.4771444885428</v>
      </c>
      <c r="BR2633" s="103">
        <v>6781.8830248928825</v>
      </c>
      <c r="BS2633" s="103">
        <v>6781.8830248928825</v>
      </c>
      <c r="BT2633" s="103">
        <v>8229.8056820876136</v>
      </c>
      <c r="BU2633" s="103">
        <v>7598.4894656550314</v>
      </c>
      <c r="BV2633" s="103">
        <v>6776.3885549713341</v>
      </c>
      <c r="BW2633" s="103">
        <v>8521.5346339140506</v>
      </c>
      <c r="BX2633" s="103">
        <v>8207.1436771353256</v>
      </c>
      <c r="BY2633" s="103">
        <v>7827.5147574121156</v>
      </c>
      <c r="BZ2633" s="102">
        <v>8479.7243572210209</v>
      </c>
      <c r="CA2633" s="103">
        <f t="shared" si="2697"/>
        <v>8373.5209402014989</v>
      </c>
      <c r="CB2633" s="103">
        <v>9670.7043390260678</v>
      </c>
      <c r="CC2633" s="103">
        <v>9582.8215690807447</v>
      </c>
      <c r="CD2633" s="103">
        <v>8883.7264446196332</v>
      </c>
      <c r="CE2633" s="103">
        <v>9426.8761534323639</v>
      </c>
      <c r="CF2633" s="103">
        <v>9388.8337966314903</v>
      </c>
      <c r="CG2633" s="103">
        <v>8739.4502408531716</v>
      </c>
      <c r="CH2633" s="103">
        <v>9952.0423710294581</v>
      </c>
      <c r="CI2633" s="103">
        <v>9695.6827211413602</v>
      </c>
      <c r="CJ2633" s="102">
        <v>10306.557871726096</v>
      </c>
      <c r="CK2633" s="102">
        <v>10041.542735763818</v>
      </c>
      <c r="CL2633" s="103">
        <f t="shared" si="2698"/>
        <v>9867.9449587633426</v>
      </c>
      <c r="CM2633" s="103">
        <v>10503.691199913967</v>
      </c>
      <c r="CN2633" s="103">
        <v>11424.026997014163</v>
      </c>
      <c r="CO2633" s="103">
        <v>11447.380084510918</v>
      </c>
      <c r="CP2633" s="103">
        <v>12637.6361889607</v>
      </c>
      <c r="CQ2633" s="103">
        <v>11451.608155796115</v>
      </c>
      <c r="CR2633" s="103">
        <v>10576.790864132718</v>
      </c>
      <c r="CS2633" s="103">
        <v>13183.241675219273</v>
      </c>
      <c r="CT2633" s="103">
        <v>12480.178412228055</v>
      </c>
      <c r="CU2633" s="103">
        <v>10873.067707208387</v>
      </c>
      <c r="CV2633" s="103">
        <v>12851.797078372045</v>
      </c>
      <c r="CW2633" s="103">
        <v>12259.854190021553</v>
      </c>
      <c r="CX2633" s="103">
        <v>12497.529190570101</v>
      </c>
      <c r="CY2633" s="103">
        <v>12376.224702103142</v>
      </c>
      <c r="CZ2633" s="103">
        <v>11782.986067217413</v>
      </c>
      <c r="DA2633" s="103">
        <f t="shared" si="2699"/>
        <v>12150.047168239715</v>
      </c>
      <c r="DB2633" s="102">
        <v>12539.160706833489</v>
      </c>
      <c r="DC2633" s="102">
        <v>11986.408974583774</v>
      </c>
      <c r="DD2633" s="102">
        <v>11391.438004179518</v>
      </c>
      <c r="DE2633" s="102">
        <v>12032.312277035546</v>
      </c>
      <c r="DF2633" s="102">
        <v>11409.153100005871</v>
      </c>
      <c r="DG2633" s="102">
        <v>10809.671419582333</v>
      </c>
      <c r="DH2633" s="102">
        <v>12121.461919315114</v>
      </c>
      <c r="DI2633" s="102">
        <v>11471.43188605481</v>
      </c>
      <c r="DJ2633" s="102">
        <v>10862.012448861864</v>
      </c>
      <c r="DK2633" s="102">
        <v>12018.168959009514</v>
      </c>
      <c r="DL2633" s="102">
        <v>11461.911057062658</v>
      </c>
      <c r="DM2633" s="102">
        <v>10865.186844952666</v>
      </c>
      <c r="DN2633" s="104">
        <f>+DN875</f>
        <v>11658.10343055343</v>
      </c>
      <c r="DO2633" s="102">
        <v>10865.186844952666</v>
      </c>
      <c r="DP2633" s="102">
        <v>12405.196610212564</v>
      </c>
      <c r="DQ2633" s="102">
        <v>12064.22180202022</v>
      </c>
      <c r="DR2633" s="102">
        <v>11500.743161163657</v>
      </c>
      <c r="DS2633" s="102">
        <v>12686.99350855889</v>
      </c>
      <c r="DT2633" s="102">
        <v>12311.185595027255</v>
      </c>
      <c r="DU2633" s="102">
        <v>12441.862038542557</v>
      </c>
      <c r="DV2633" s="105">
        <f t="shared" si="2701"/>
        <v>12603.752059708811</v>
      </c>
      <c r="DW2633" s="106">
        <f t="shared" si="2701"/>
        <v>12355.080444125586</v>
      </c>
      <c r="DX2633" s="107">
        <f t="shared" si="2701"/>
        <v>11845.374888507049</v>
      </c>
      <c r="DZ2633" s="102">
        <f t="shared" si="2702"/>
        <v>12508.174441502739</v>
      </c>
      <c r="EC2633" s="102">
        <f t="shared" si="2703"/>
        <v>12668.508584192094</v>
      </c>
      <c r="EF2633" s="102">
        <f t="shared" si="2704"/>
        <v>12533.27258657811</v>
      </c>
      <c r="EI2633" s="102">
        <f t="shared" si="2705"/>
        <v>12985.580960306172</v>
      </c>
      <c r="EL2633" s="102">
        <f t="shared" si="2706"/>
        <v>13459.756458581191</v>
      </c>
      <c r="EO2633" s="102">
        <f t="shared" si="2707"/>
        <v>14033.407240631666</v>
      </c>
    </row>
    <row r="2634" spans="1:145" ht="15.5" x14ac:dyDescent="0.35">
      <c r="A2634" s="56" t="s">
        <v>485</v>
      </c>
      <c r="B2634" s="102">
        <f t="shared" si="2689"/>
        <v>101.92197694244051</v>
      </c>
      <c r="C2634" s="102">
        <f t="shared" si="2689"/>
        <v>117.20867820241347</v>
      </c>
      <c r="D2634" s="102">
        <f t="shared" si="2689"/>
        <v>105.17142231989341</v>
      </c>
      <c r="E2634" s="102">
        <f t="shared" si="2689"/>
        <v>107.48792273481897</v>
      </c>
      <c r="F2634" s="102">
        <f t="shared" si="2689"/>
        <v>120.23463685749741</v>
      </c>
      <c r="G2634" s="102">
        <f t="shared" si="2689"/>
        <v>157.9150875856555</v>
      </c>
      <c r="H2634" s="102">
        <f t="shared" si="2689"/>
        <v>173.86020734152856</v>
      </c>
      <c r="I2634" s="102">
        <f t="shared" si="2689"/>
        <v>197.03049186683216</v>
      </c>
      <c r="J2634" s="102">
        <f t="shared" si="2689"/>
        <v>218.30794895206105</v>
      </c>
      <c r="K2634" s="102">
        <f t="shared" si="2689"/>
        <v>336.21557500369232</v>
      </c>
      <c r="L2634" s="102">
        <f t="shared" si="2689"/>
        <v>485.5501799907787</v>
      </c>
      <c r="M2634" s="102">
        <f t="shared" si="2689"/>
        <v>487.45718037793705</v>
      </c>
      <c r="N2634" s="102">
        <f t="shared" si="2689"/>
        <v>705.63302104390607</v>
      </c>
      <c r="O2634" s="102">
        <f t="shared" si="2689"/>
        <v>1118.6412242295571</v>
      </c>
      <c r="P2634" s="102">
        <f t="shared" si="2689"/>
        <v>1701.287401529838</v>
      </c>
      <c r="Q2634" s="102">
        <f t="shared" si="2689"/>
        <v>2059.4135456271406</v>
      </c>
      <c r="R2634" s="102">
        <f t="shared" si="2689"/>
        <v>2311.8611099278573</v>
      </c>
      <c r="S2634" s="102">
        <f t="shared" si="2689"/>
        <v>3203.2830107383093</v>
      </c>
      <c r="T2634" s="102">
        <f t="shared" si="2689"/>
        <v>4377.2765747788617</v>
      </c>
      <c r="U2634" s="102">
        <f t="shared" si="2689"/>
        <v>5254.0635479080656</v>
      </c>
      <c r="V2634" s="102">
        <f t="shared" si="2689"/>
        <v>6150.3179841882902</v>
      </c>
      <c r="W2634" s="102">
        <f t="shared" si="2689"/>
        <v>8160.832134389464</v>
      </c>
      <c r="X2634" s="103">
        <f t="shared" si="2689"/>
        <v>6780.2225475510149</v>
      </c>
      <c r="Y2634" s="103">
        <f t="shared" si="2689"/>
        <v>8074.1719115985816</v>
      </c>
      <c r="Z2634" s="102">
        <f t="shared" si="2689"/>
        <v>9406.2115612583821</v>
      </c>
      <c r="AA2634" s="102">
        <f t="shared" si="2689"/>
        <v>10419.130719815726</v>
      </c>
      <c r="AB2634" s="102">
        <v>8432.0793164908482</v>
      </c>
      <c r="AC2634" s="102">
        <v>8440.1815479870274</v>
      </c>
      <c r="AD2634" s="102">
        <v>8608.6316757863369</v>
      </c>
      <c r="AE2634" s="102">
        <f t="shared" si="2690"/>
        <v>9789.6177575417969</v>
      </c>
      <c r="AF2634" s="102">
        <v>8509.8135525757807</v>
      </c>
      <c r="AG2634" s="102">
        <v>8635.3274985700609</v>
      </c>
      <c r="AH2634" s="102">
        <v>8895.1508024757004</v>
      </c>
      <c r="AI2634" s="102">
        <v>8355.3067080671863</v>
      </c>
      <c r="AJ2634" s="103">
        <f t="shared" si="2691"/>
        <v>9704.782401682749</v>
      </c>
      <c r="AK2634" s="103">
        <v>4841.8913958456469</v>
      </c>
      <c r="AL2634" s="103">
        <v>5562.6457400593772</v>
      </c>
      <c r="AM2634" s="103">
        <v>5165.5100758483532</v>
      </c>
      <c r="AN2634" s="103">
        <v>5116.3882608281292</v>
      </c>
      <c r="AO2634" s="103">
        <f t="shared" si="2692"/>
        <v>6923.8071403388876</v>
      </c>
      <c r="AP2634" s="103">
        <v>3811.3714354472372</v>
      </c>
      <c r="AQ2634" s="103">
        <v>3361.4885042658002</v>
      </c>
      <c r="AR2634" s="103">
        <v>4031.9240071395402</v>
      </c>
      <c r="AS2634" s="103">
        <f t="shared" si="2693"/>
        <v>5907.4378454618436</v>
      </c>
      <c r="AT2634" s="103">
        <v>6525.6864533199341</v>
      </c>
      <c r="AU2634" s="103">
        <v>6509.423391770717</v>
      </c>
      <c r="AV2634" s="103">
        <v>6160.8426545223447</v>
      </c>
      <c r="AW2634" s="103">
        <v>6160.8426545223447</v>
      </c>
      <c r="AX2634" s="103">
        <f t="shared" si="2694"/>
        <v>6468.0854442433156</v>
      </c>
      <c r="AY2634" s="103"/>
      <c r="AZ2634" s="103">
        <v>6379.4263739274538</v>
      </c>
      <c r="BA2634" s="103">
        <v>6061.7809416362161</v>
      </c>
      <c r="BB2634" s="103">
        <v>6538.897552414498</v>
      </c>
      <c r="BC2634" s="103">
        <v>6209.007287995566</v>
      </c>
      <c r="BD2634" s="103">
        <v>6926.9373852259314</v>
      </c>
      <c r="BE2634" s="103">
        <v>6570.6194194163263</v>
      </c>
      <c r="BF2634" s="103">
        <f t="shared" si="2695"/>
        <v>7017.5241337360312</v>
      </c>
      <c r="BG2634" s="103">
        <v>6790.2294131154595</v>
      </c>
      <c r="BH2634" s="103">
        <v>6092.1265994676141</v>
      </c>
      <c r="BI2634" s="103">
        <v>6602.1138373259337</v>
      </c>
      <c r="BJ2634" s="103">
        <v>5947.5925740563662</v>
      </c>
      <c r="BK2634" s="103">
        <v>6784.6900217244956</v>
      </c>
      <c r="BL2634" s="103">
        <v>6151.0324974550131</v>
      </c>
      <c r="BM2634" s="103">
        <v>6823.2377698362807</v>
      </c>
      <c r="BN2634" s="103">
        <v>6196.3143001214685</v>
      </c>
      <c r="BO2634" s="103">
        <f t="shared" si="2696"/>
        <v>6716.9563497815197</v>
      </c>
      <c r="BP2634" s="103">
        <v>6681.7708540909398</v>
      </c>
      <c r="BQ2634" s="103">
        <v>6681.7708540909398</v>
      </c>
      <c r="BR2634" s="103">
        <v>5712.4745275083669</v>
      </c>
      <c r="BS2634" s="103">
        <v>4566.7148296680807</v>
      </c>
      <c r="BT2634" s="103">
        <v>5782.6575672344989</v>
      </c>
      <c r="BU2634" s="103">
        <v>5297.6157313319191</v>
      </c>
      <c r="BV2634" s="103">
        <v>4648.5164959402</v>
      </c>
      <c r="BW2634" s="103">
        <v>6048.4456385693102</v>
      </c>
      <c r="BX2634" s="103">
        <v>5792.9608203499702</v>
      </c>
      <c r="BY2634" s="103">
        <v>5552.6331455501058</v>
      </c>
      <c r="BZ2634" s="102">
        <v>5993.0906581439503</v>
      </c>
      <c r="CA2634" s="103">
        <f t="shared" si="2697"/>
        <v>5782.4056912370215</v>
      </c>
      <c r="CB2634" s="103">
        <v>6517.0171626187312</v>
      </c>
      <c r="CC2634" s="103">
        <v>6405.8614572446113</v>
      </c>
      <c r="CD2634" s="103">
        <v>5740.1305351924575</v>
      </c>
      <c r="CE2634" s="103">
        <v>6619.2900392454112</v>
      </c>
      <c r="CF2634" s="103">
        <v>6466.9983438626241</v>
      </c>
      <c r="CG2634" s="103">
        <v>5794.5817767875324</v>
      </c>
      <c r="CH2634" s="103">
        <v>7152.5684699359917</v>
      </c>
      <c r="CI2634" s="103">
        <v>6788.5619501475867</v>
      </c>
      <c r="CJ2634" s="102">
        <v>7125.2689773694838</v>
      </c>
      <c r="CK2634" s="102">
        <v>6762.1284644984216</v>
      </c>
      <c r="CL2634" s="103">
        <f t="shared" si="2698"/>
        <v>6937.7196355954702</v>
      </c>
      <c r="CM2634" s="103">
        <v>6855.5008210728947</v>
      </c>
      <c r="CN2634" s="103">
        <v>7458.779737951706</v>
      </c>
      <c r="CO2634" s="103">
        <v>7474.2666448588388</v>
      </c>
      <c r="CP2634" s="103">
        <v>8580.0881195211969</v>
      </c>
      <c r="CQ2634" s="103">
        <v>7573.659213505628</v>
      </c>
      <c r="CR2634" s="103">
        <v>6858.3721350326268</v>
      </c>
      <c r="CS2634" s="103">
        <v>9362.7646782863849</v>
      </c>
      <c r="CT2634" s="103">
        <v>8797.323285591543</v>
      </c>
      <c r="CU2634" s="103">
        <v>7397.0222772266834</v>
      </c>
      <c r="CV2634" s="103">
        <v>9252.514121432685</v>
      </c>
      <c r="CW2634" s="103">
        <v>8793.4710481511793</v>
      </c>
      <c r="CX2634" s="103">
        <v>8910.6702771221553</v>
      </c>
      <c r="CY2634" s="103">
        <v>8832.9870373954036</v>
      </c>
      <c r="CZ2634" s="103">
        <v>8317.3264238714801</v>
      </c>
      <c r="DA2634" s="103">
        <f t="shared" si="2699"/>
        <v>8478.9298890463142</v>
      </c>
      <c r="DB2634" s="102">
        <v>8356.799449263468</v>
      </c>
      <c r="DC2634" s="102">
        <v>7886.7011414190338</v>
      </c>
      <c r="DD2634" s="102">
        <v>7305.5647967796722</v>
      </c>
      <c r="DE2634" s="102">
        <v>7950.8546385868058</v>
      </c>
      <c r="DF2634" s="102">
        <v>7476.9399260108457</v>
      </c>
      <c r="DG2634" s="102">
        <v>6941.8789035428736</v>
      </c>
      <c r="DH2634" s="102">
        <v>8017.8653013631983</v>
      </c>
      <c r="DI2634" s="102">
        <v>7563.9236234953178</v>
      </c>
      <c r="DJ2634" s="102">
        <v>7193.3525189512784</v>
      </c>
      <c r="DK2634" s="102">
        <v>7749.0768701586412</v>
      </c>
      <c r="DL2634" s="102">
        <v>7387.9025363088003</v>
      </c>
      <c r="DM2634" s="102">
        <v>7193.9181122690607</v>
      </c>
      <c r="DN2634" s="104">
        <f>+DN876</f>
        <v>7571.4647585989087</v>
      </c>
      <c r="DO2634" s="102">
        <v>7193.9181122690607</v>
      </c>
      <c r="DP2634" s="102">
        <v>8286.8196508700257</v>
      </c>
      <c r="DQ2634" s="102">
        <v>7932.5311282614366</v>
      </c>
      <c r="DR2634" s="102">
        <v>7343.842203146849</v>
      </c>
      <c r="DS2634" s="102">
        <v>8332.5115909430588</v>
      </c>
      <c r="DT2634" s="102">
        <v>8076.1970466532812</v>
      </c>
      <c r="DU2634" s="102">
        <v>7989.5256419212419</v>
      </c>
      <c r="DV2634" s="105">
        <f t="shared" si="2701"/>
        <v>7901.1912743718931</v>
      </c>
      <c r="DW2634" s="106">
        <f t="shared" si="2701"/>
        <v>7749.9826834670193</v>
      </c>
      <c r="DX2634" s="107">
        <f t="shared" si="2701"/>
        <v>7533.5631315052688</v>
      </c>
      <c r="DZ2634" s="102">
        <f t="shared" si="2702"/>
        <v>8043.3321367627605</v>
      </c>
      <c r="EC2634" s="102">
        <f t="shared" si="2703"/>
        <v>8285.9050544918809</v>
      </c>
      <c r="EF2634" s="102">
        <f t="shared" si="2704"/>
        <v>8547.0803360052287</v>
      </c>
      <c r="EI2634" s="102">
        <f t="shared" si="2705"/>
        <v>8939.1038367719266</v>
      </c>
      <c r="EL2634" s="102">
        <f t="shared" si="2706"/>
        <v>9369.1828405205779</v>
      </c>
      <c r="EO2634" s="102">
        <f t="shared" si="2707"/>
        <v>9748.245697913484</v>
      </c>
    </row>
    <row r="2635" spans="1:145" ht="15.5" x14ac:dyDescent="0.35">
      <c r="A2635" s="56" t="s">
        <v>486</v>
      </c>
      <c r="B2635" s="102">
        <f t="shared" si="2689"/>
        <v>629.83728685774088</v>
      </c>
      <c r="C2635" s="102">
        <f t="shared" si="2689"/>
        <v>719.08340370901089</v>
      </c>
      <c r="D2635" s="102">
        <f t="shared" si="2689"/>
        <v>724.4447814329119</v>
      </c>
      <c r="E2635" s="102">
        <f t="shared" si="2689"/>
        <v>733.72580823865269</v>
      </c>
      <c r="F2635" s="102">
        <f t="shared" si="2689"/>
        <v>755.68992833644609</v>
      </c>
      <c r="G2635" s="102">
        <f t="shared" si="2689"/>
        <v>758.09095198958721</v>
      </c>
      <c r="H2635" s="102">
        <f t="shared" si="2689"/>
        <v>700.99098599646982</v>
      </c>
      <c r="I2635" s="102">
        <f t="shared" si="2689"/>
        <v>1078.7010799657771</v>
      </c>
      <c r="J2635" s="102">
        <f t="shared" si="2689"/>
        <v>1148.4059993281055</v>
      </c>
      <c r="K2635" s="102">
        <f t="shared" si="2689"/>
        <v>1309.5755879572082</v>
      </c>
      <c r="L2635" s="102">
        <f t="shared" si="2689"/>
        <v>1460.4279536580514</v>
      </c>
      <c r="M2635" s="102">
        <f t="shared" si="2689"/>
        <v>1655.8690872606403</v>
      </c>
      <c r="N2635" s="102">
        <f t="shared" si="2689"/>
        <v>1544.8252950204972</v>
      </c>
      <c r="O2635" s="102">
        <f t="shared" si="2689"/>
        <v>1599.5674502824268</v>
      </c>
      <c r="P2635" s="102">
        <f t="shared" si="2689"/>
        <v>1981.4309911579981</v>
      </c>
      <c r="Q2635" s="102">
        <f t="shared" si="2689"/>
        <v>2218.2660665554276</v>
      </c>
      <c r="R2635" s="102">
        <f t="shared" si="2689"/>
        <v>2353.3273115243405</v>
      </c>
      <c r="S2635" s="102">
        <f t="shared" si="2689"/>
        <v>2506.2025408617897</v>
      </c>
      <c r="T2635" s="102">
        <f t="shared" si="2689"/>
        <v>3523.8119999999999</v>
      </c>
      <c r="U2635" s="102">
        <f t="shared" si="2689"/>
        <v>3897.1709999999998</v>
      </c>
      <c r="V2635" s="102">
        <f t="shared" si="2689"/>
        <v>4024.6009999999997</v>
      </c>
      <c r="W2635" s="102">
        <f t="shared" si="2689"/>
        <v>4642.7559999999994</v>
      </c>
      <c r="X2635" s="103">
        <f t="shared" si="2689"/>
        <v>4450.1289999999999</v>
      </c>
      <c r="Y2635" s="103">
        <f t="shared" si="2689"/>
        <v>5433.2330000000002</v>
      </c>
      <c r="Z2635" s="102">
        <f t="shared" si="2689"/>
        <v>6113.4221422620931</v>
      </c>
      <c r="AA2635" s="102">
        <f t="shared" si="2689"/>
        <v>7118.4196416012564</v>
      </c>
      <c r="AB2635" s="102">
        <v>5906.4372082670789</v>
      </c>
      <c r="AC2635" s="102">
        <v>5422.4288924879002</v>
      </c>
      <c r="AD2635" s="102">
        <v>6365.1571340260107</v>
      </c>
      <c r="AE2635" s="102">
        <f t="shared" si="2690"/>
        <v>6821.4249999999993</v>
      </c>
      <c r="AF2635" s="102">
        <v>8357.0342713777718</v>
      </c>
      <c r="AG2635" s="102">
        <v>8011.1482104784855</v>
      </c>
      <c r="AH2635" s="102">
        <v>7729.0595592498976</v>
      </c>
      <c r="AI2635" s="102">
        <v>7612.9892947188273</v>
      </c>
      <c r="AJ2635" s="103">
        <f t="shared" si="2691"/>
        <v>7037.9308618348332</v>
      </c>
      <c r="AK2635" s="103">
        <v>7827.2614578795938</v>
      </c>
      <c r="AL2635" s="103">
        <v>7852.0015392550768</v>
      </c>
      <c r="AM2635" s="103">
        <v>7472.6665022903599</v>
      </c>
      <c r="AN2635" s="103">
        <v>7512.6190502442296</v>
      </c>
      <c r="AO2635" s="103">
        <f t="shared" si="2692"/>
        <v>6800.1030628776816</v>
      </c>
      <c r="AP2635" s="103">
        <v>7287.0233183000764</v>
      </c>
      <c r="AQ2635" s="103">
        <v>7119.7243368624268</v>
      </c>
      <c r="AR2635" s="103">
        <v>6940.6121162692016</v>
      </c>
      <c r="AS2635" s="103">
        <f t="shared" si="2693"/>
        <v>6165.19294285056</v>
      </c>
      <c r="AT2635" s="103">
        <v>7441.6979871913136</v>
      </c>
      <c r="AU2635" s="103">
        <v>7535.9876133070957</v>
      </c>
      <c r="AV2635" s="103">
        <v>7366.5978357158192</v>
      </c>
      <c r="AW2635" s="103">
        <v>6923.180305476576</v>
      </c>
      <c r="AX2635" s="103">
        <f t="shared" si="2694"/>
        <v>5986.3618368169264</v>
      </c>
      <c r="AY2635" s="103"/>
      <c r="AZ2635" s="103">
        <v>6987.1788116164471</v>
      </c>
      <c r="BA2635" s="103">
        <v>6821.2099958282097</v>
      </c>
      <c r="BB2635" s="103">
        <v>7346.4709631624728</v>
      </c>
      <c r="BC2635" s="103">
        <v>7154.6308426941732</v>
      </c>
      <c r="BD2635" s="103">
        <v>7305.9034267510915</v>
      </c>
      <c r="BE2635" s="103">
        <v>7073.1418378067838</v>
      </c>
      <c r="BF2635" s="103">
        <f t="shared" si="2695"/>
        <v>6377.2571960959358</v>
      </c>
      <c r="BG2635" s="103">
        <v>8130.7316565641677</v>
      </c>
      <c r="BH2635" s="103">
        <v>7743.7007228347929</v>
      </c>
      <c r="BI2635" s="103">
        <v>7877.5158242552006</v>
      </c>
      <c r="BJ2635" s="103">
        <v>7574.6139192186965</v>
      </c>
      <c r="BK2635" s="103">
        <v>6983.2101488110293</v>
      </c>
      <c r="BL2635" s="103">
        <v>6732.5043377212769</v>
      </c>
      <c r="BM2635" s="103">
        <v>6761.6965213067779</v>
      </c>
      <c r="BN2635" s="103">
        <v>6543.7122770550377</v>
      </c>
      <c r="BO2635" s="103">
        <f t="shared" si="2696"/>
        <v>6500.348153317178</v>
      </c>
      <c r="BP2635" s="103">
        <v>6850.5985710036184</v>
      </c>
      <c r="BQ2635" s="103">
        <v>6850.5985710036184</v>
      </c>
      <c r="BR2635" s="103">
        <v>6337.6023156202318</v>
      </c>
      <c r="BS2635" s="103">
        <v>5545.5919469876644</v>
      </c>
      <c r="BT2635" s="103">
        <v>6311.5016986718847</v>
      </c>
      <c r="BU2635" s="103">
        <v>5978.4133584104711</v>
      </c>
      <c r="BV2635" s="103">
        <v>5629.6206365279668</v>
      </c>
      <c r="BW2635" s="103">
        <v>6476.3016965381248</v>
      </c>
      <c r="BX2635" s="103">
        <v>6229.4973001065264</v>
      </c>
      <c r="BY2635" s="103">
        <v>6011.1314493091659</v>
      </c>
      <c r="BZ2635" s="102">
        <v>6424.0310713296403</v>
      </c>
      <c r="CA2635" s="103">
        <f t="shared" si="2697"/>
        <v>6422.9902184566909</v>
      </c>
      <c r="CB2635" s="103">
        <v>7039.8924200116353</v>
      </c>
      <c r="CC2635" s="103">
        <v>7042.3979688157906</v>
      </c>
      <c r="CD2635" s="103">
        <v>6760.0863220843603</v>
      </c>
      <c r="CE2635" s="103">
        <v>6847.0940857424393</v>
      </c>
      <c r="CF2635" s="103">
        <v>6838.4856988953379</v>
      </c>
      <c r="CG2635" s="103">
        <v>6537.4533384693877</v>
      </c>
      <c r="CH2635" s="103">
        <v>6956.3767523769347</v>
      </c>
      <c r="CI2635" s="103">
        <v>6866.7074155783794</v>
      </c>
      <c r="CJ2635" s="102">
        <v>6942.1014051478378</v>
      </c>
      <c r="CK2635" s="102">
        <v>6830.867905137653</v>
      </c>
      <c r="CL2635" s="103">
        <f t="shared" si="2698"/>
        <v>6783.9408881760974</v>
      </c>
      <c r="CM2635" s="103">
        <v>7192.5448907350556</v>
      </c>
      <c r="CN2635" s="103">
        <v>7279.5980467596091</v>
      </c>
      <c r="CO2635" s="103">
        <v>7372.6788948976418</v>
      </c>
      <c r="CP2635" s="103">
        <v>7915.5408486424367</v>
      </c>
      <c r="CQ2635" s="103">
        <v>7451.2502304018981</v>
      </c>
      <c r="CR2635" s="103">
        <v>7031.5559814503285</v>
      </c>
      <c r="CS2635" s="103">
        <v>8022.1019025498181</v>
      </c>
      <c r="CT2635" s="103">
        <v>7699.2642260963821</v>
      </c>
      <c r="CU2635" s="103">
        <v>7124.017420280351</v>
      </c>
      <c r="CV2635" s="103">
        <v>7958.1323432534182</v>
      </c>
      <c r="CW2635" s="103">
        <v>7735.8577188198651</v>
      </c>
      <c r="CX2635" s="103">
        <v>7877.0629039366349</v>
      </c>
      <c r="CY2635" s="103">
        <v>7786.0162892404614</v>
      </c>
      <c r="CZ2635" s="103">
        <v>7579.5126979256584</v>
      </c>
      <c r="DA2635" s="103">
        <f t="shared" si="2699"/>
        <v>7776.3276897990445</v>
      </c>
      <c r="DB2635" s="102">
        <v>8419.6835809586519</v>
      </c>
      <c r="DC2635" s="102">
        <v>8209.1917003129238</v>
      </c>
      <c r="DD2635" s="102">
        <v>7907.4721631508301</v>
      </c>
      <c r="DE2635" s="102">
        <v>8461.7476681541775</v>
      </c>
      <c r="DF2635" s="102">
        <v>8266.1147947056434</v>
      </c>
      <c r="DG2635" s="102">
        <v>7988.0553665010502</v>
      </c>
      <c r="DH2635" s="102">
        <v>8506.6363091533494</v>
      </c>
      <c r="DI2635" s="102">
        <v>8260.1396274479448</v>
      </c>
      <c r="DJ2635" s="102">
        <v>7967.4716012691115</v>
      </c>
      <c r="DK2635" s="102">
        <v>8443.2958393389308</v>
      </c>
      <c r="DL2635" s="102">
        <v>8197.0558429824341</v>
      </c>
      <c r="DM2635" s="102">
        <v>7989.9752199057148</v>
      </c>
      <c r="DN2635" s="104">
        <f>+DN877</f>
        <v>8235.0330268437374</v>
      </c>
      <c r="DO2635" s="102">
        <v>7989.9752199057148</v>
      </c>
      <c r="DP2635" s="102">
        <v>9096.4012614840212</v>
      </c>
      <c r="DQ2635" s="102">
        <v>8945.0703553923613</v>
      </c>
      <c r="DR2635" s="102">
        <v>8613.4086075182404</v>
      </c>
      <c r="DS2635" s="102">
        <v>9002.9876665539396</v>
      </c>
      <c r="DT2635" s="102">
        <v>8828.2902676416579</v>
      </c>
      <c r="DU2635" s="102">
        <v>8874.6638505941828</v>
      </c>
      <c r="DV2635" s="105">
        <f t="shared" si="2701"/>
        <v>9016.3698228933899</v>
      </c>
      <c r="DW2635" s="106">
        <f t="shared" si="2701"/>
        <v>8930.2332411588559</v>
      </c>
      <c r="DX2635" s="107">
        <f t="shared" si="2701"/>
        <v>8729.1774062090499</v>
      </c>
      <c r="DZ2635" s="102">
        <f t="shared" si="2702"/>
        <v>9283.1966262331189</v>
      </c>
      <c r="EC2635" s="102">
        <f t="shared" si="2703"/>
        <v>9796.2654901966889</v>
      </c>
      <c r="EF2635" s="102">
        <f t="shared" si="2704"/>
        <v>10263.374331600198</v>
      </c>
      <c r="EI2635" s="102">
        <f t="shared" si="2705"/>
        <v>10783.991556477838</v>
      </c>
      <c r="EL2635" s="102">
        <f t="shared" si="2706"/>
        <v>11334.460103934476</v>
      </c>
      <c r="EO2635" s="102">
        <f t="shared" si="2707"/>
        <v>11930.106426856424</v>
      </c>
    </row>
    <row r="2636" spans="1:145" ht="15.5" x14ac:dyDescent="0.35">
      <c r="A2636" s="56"/>
      <c r="B2636" s="102"/>
      <c r="C2636" s="102"/>
      <c r="D2636" s="102"/>
      <c r="E2636" s="102"/>
      <c r="F2636" s="102"/>
      <c r="G2636" s="102"/>
      <c r="H2636" s="102"/>
      <c r="I2636" s="102"/>
      <c r="J2636" s="102"/>
      <c r="K2636" s="102"/>
      <c r="L2636" s="102"/>
      <c r="M2636" s="102"/>
      <c r="N2636" s="102"/>
      <c r="O2636" s="102"/>
      <c r="P2636" s="102"/>
      <c r="Q2636" s="102"/>
      <c r="R2636" s="102"/>
      <c r="S2636" s="102"/>
      <c r="T2636" s="102"/>
      <c r="U2636" s="102"/>
      <c r="V2636" s="102"/>
      <c r="W2636" s="102"/>
      <c r="X2636" s="103"/>
      <c r="Y2636" s="103"/>
      <c r="Z2636" s="102"/>
      <c r="AA2636" s="102"/>
      <c r="AB2636" s="102"/>
      <c r="AC2636" s="102"/>
      <c r="AD2636" s="102"/>
      <c r="AE2636" s="102"/>
      <c r="AF2636" s="102"/>
      <c r="AG2636" s="102"/>
      <c r="AH2636" s="102"/>
      <c r="AI2636" s="102"/>
      <c r="AJ2636" s="103"/>
      <c r="AK2636" s="103"/>
      <c r="AL2636" s="103"/>
      <c r="AM2636" s="103"/>
      <c r="AN2636" s="103"/>
      <c r="AO2636" s="103"/>
      <c r="AP2636" s="103"/>
      <c r="AQ2636" s="103"/>
      <c r="AR2636" s="103"/>
      <c r="AS2636" s="103"/>
      <c r="AT2636" s="103"/>
      <c r="AU2636" s="103"/>
      <c r="AV2636" s="103"/>
      <c r="AW2636" s="103"/>
      <c r="AX2636" s="103"/>
      <c r="AY2636" s="103"/>
      <c r="AZ2636" s="103"/>
      <c r="BA2636" s="103"/>
      <c r="BB2636" s="103"/>
      <c r="BC2636" s="103"/>
      <c r="BD2636" s="103"/>
      <c r="BE2636" s="103"/>
      <c r="BF2636" s="103"/>
      <c r="BG2636" s="103"/>
      <c r="BH2636" s="103"/>
      <c r="BI2636" s="103"/>
      <c r="BJ2636" s="103"/>
      <c r="BK2636" s="103"/>
      <c r="BL2636" s="103"/>
      <c r="BM2636" s="103"/>
      <c r="BN2636" s="103"/>
      <c r="BO2636" s="103"/>
      <c r="BP2636" s="103"/>
      <c r="BQ2636" s="103"/>
      <c r="BR2636" s="103"/>
      <c r="BS2636" s="103"/>
      <c r="BT2636" s="103"/>
      <c r="BU2636" s="103"/>
      <c r="BV2636" s="103"/>
      <c r="BW2636" s="103"/>
      <c r="BX2636" s="103"/>
      <c r="BY2636" s="103"/>
      <c r="BZ2636" s="102"/>
      <c r="CA2636" s="103"/>
      <c r="CB2636" s="103"/>
      <c r="CC2636" s="103"/>
      <c r="CD2636" s="103"/>
      <c r="CE2636" s="103"/>
      <c r="CF2636" s="103"/>
      <c r="CG2636" s="103"/>
      <c r="CH2636" s="103"/>
      <c r="CI2636" s="103"/>
      <c r="CJ2636" s="102"/>
      <c r="CK2636" s="102"/>
      <c r="CL2636" s="103"/>
      <c r="CM2636" s="103"/>
      <c r="CN2636" s="103"/>
      <c r="CO2636" s="103"/>
      <c r="CP2636" s="103"/>
      <c r="CQ2636" s="103"/>
      <c r="CR2636" s="103"/>
      <c r="CS2636" s="103"/>
      <c r="CT2636" s="103"/>
      <c r="CU2636" s="103"/>
      <c r="CV2636" s="103"/>
      <c r="CW2636" s="103"/>
      <c r="CX2636" s="103"/>
      <c r="CY2636" s="103"/>
      <c r="CZ2636" s="103"/>
      <c r="DA2636" s="103"/>
      <c r="DB2636" s="102"/>
      <c r="DC2636" s="102"/>
      <c r="DD2636" s="102"/>
      <c r="DE2636" s="102"/>
      <c r="DF2636" s="102"/>
      <c r="DG2636" s="102"/>
      <c r="DH2636" s="102"/>
      <c r="DI2636" s="102"/>
      <c r="DJ2636" s="102"/>
      <c r="DK2636" s="102"/>
      <c r="DL2636" s="102"/>
      <c r="DM2636" s="102"/>
      <c r="DN2636" s="104"/>
      <c r="DO2636" s="102"/>
      <c r="DP2636" s="102"/>
      <c r="DQ2636" s="102"/>
      <c r="DR2636" s="102"/>
      <c r="DS2636" s="102"/>
      <c r="DT2636" s="102"/>
      <c r="DU2636" s="102"/>
      <c r="DV2636" s="105"/>
      <c r="DW2636" s="106"/>
      <c r="DX2636" s="107"/>
      <c r="DZ2636" s="102"/>
      <c r="EC2636" s="102"/>
      <c r="EF2636" s="102"/>
      <c r="EI2636" s="102"/>
      <c r="EL2636" s="102"/>
      <c r="EO2636" s="102"/>
    </row>
    <row r="2637" spans="1:145" ht="15.5" x14ac:dyDescent="0.35">
      <c r="A2637" s="56"/>
      <c r="B2637" s="102"/>
      <c r="C2637" s="102"/>
      <c r="D2637" s="102"/>
      <c r="E2637" s="102"/>
      <c r="F2637" s="102"/>
      <c r="G2637" s="102"/>
      <c r="H2637" s="102"/>
      <c r="I2637" s="102"/>
      <c r="J2637" s="102"/>
      <c r="K2637" s="102"/>
      <c r="L2637" s="102"/>
      <c r="M2637" s="102"/>
      <c r="N2637" s="102"/>
      <c r="O2637" s="102"/>
      <c r="P2637" s="102"/>
      <c r="Q2637" s="102"/>
      <c r="R2637" s="102"/>
      <c r="S2637" s="102"/>
      <c r="T2637" s="102"/>
      <c r="U2637" s="102"/>
      <c r="V2637" s="102"/>
      <c r="W2637" s="102"/>
      <c r="X2637" s="103"/>
      <c r="Y2637" s="103"/>
      <c r="Z2637" s="102"/>
      <c r="AA2637" s="102"/>
      <c r="AB2637" s="102"/>
      <c r="AC2637" s="102"/>
      <c r="AD2637" s="102"/>
      <c r="AE2637" s="102"/>
      <c r="AF2637" s="102"/>
      <c r="AG2637" s="102"/>
      <c r="AH2637" s="102"/>
      <c r="AI2637" s="102"/>
      <c r="AJ2637" s="103"/>
      <c r="AK2637" s="103"/>
      <c r="AL2637" s="103"/>
      <c r="AM2637" s="103"/>
      <c r="AN2637" s="103"/>
      <c r="AO2637" s="103"/>
      <c r="AP2637" s="103"/>
      <c r="AQ2637" s="103"/>
      <c r="AR2637" s="103"/>
      <c r="AS2637" s="103"/>
      <c r="AT2637" s="103"/>
      <c r="AU2637" s="103"/>
      <c r="AV2637" s="103"/>
      <c r="AW2637" s="103"/>
      <c r="AX2637" s="103"/>
      <c r="AY2637" s="103"/>
      <c r="AZ2637" s="103"/>
      <c r="BA2637" s="103"/>
      <c r="BB2637" s="103"/>
      <c r="BC2637" s="103"/>
      <c r="BD2637" s="103"/>
      <c r="BE2637" s="103"/>
      <c r="BF2637" s="103"/>
      <c r="BG2637" s="103"/>
      <c r="BH2637" s="103"/>
      <c r="BI2637" s="103"/>
      <c r="BJ2637" s="103"/>
      <c r="BK2637" s="103"/>
      <c r="BL2637" s="103"/>
      <c r="BM2637" s="103"/>
      <c r="BN2637" s="103"/>
      <c r="BO2637" s="103"/>
      <c r="BP2637" s="103"/>
      <c r="BQ2637" s="103"/>
      <c r="BR2637" s="103"/>
      <c r="BS2637" s="103"/>
      <c r="BT2637" s="103"/>
      <c r="BU2637" s="103"/>
      <c r="BV2637" s="103"/>
      <c r="BW2637" s="103"/>
      <c r="BX2637" s="103"/>
      <c r="BY2637" s="103"/>
      <c r="BZ2637" s="102"/>
      <c r="CA2637" s="103"/>
      <c r="CB2637" s="103"/>
      <c r="CC2637" s="103"/>
      <c r="CD2637" s="103"/>
      <c r="CE2637" s="103"/>
      <c r="CF2637" s="103"/>
      <c r="CG2637" s="103"/>
      <c r="CH2637" s="103"/>
      <c r="CI2637" s="103"/>
      <c r="CJ2637" s="102"/>
      <c r="CK2637" s="102"/>
      <c r="CL2637" s="103"/>
      <c r="CM2637" s="103"/>
      <c r="CN2637" s="103"/>
      <c r="CO2637" s="103"/>
      <c r="CP2637" s="103"/>
      <c r="CQ2637" s="103"/>
      <c r="CR2637" s="103"/>
      <c r="CS2637" s="103"/>
      <c r="CT2637" s="103"/>
      <c r="CU2637" s="103"/>
      <c r="CV2637" s="103"/>
      <c r="CW2637" s="103"/>
      <c r="CX2637" s="103"/>
      <c r="CY2637" s="103"/>
      <c r="CZ2637" s="103"/>
      <c r="DA2637" s="103"/>
      <c r="DB2637" s="102"/>
      <c r="DC2637" s="102"/>
      <c r="DD2637" s="102"/>
      <c r="DE2637" s="102"/>
      <c r="DF2637" s="102"/>
      <c r="DG2637" s="102"/>
      <c r="DH2637" s="102"/>
      <c r="DI2637" s="102"/>
      <c r="DJ2637" s="102"/>
      <c r="DK2637" s="102"/>
      <c r="DL2637" s="102"/>
      <c r="DM2637" s="102"/>
      <c r="DN2637" s="104"/>
      <c r="DO2637" s="102"/>
      <c r="DP2637" s="102"/>
      <c r="DQ2637" s="102"/>
      <c r="DR2637" s="102"/>
      <c r="DS2637" s="102"/>
      <c r="DT2637" s="102"/>
      <c r="DU2637" s="102"/>
      <c r="DV2637" s="105"/>
      <c r="DW2637" s="106"/>
      <c r="DX2637" s="107"/>
      <c r="DZ2637" s="102"/>
      <c r="EC2637" s="102"/>
      <c r="EF2637" s="102"/>
      <c r="EI2637" s="102"/>
      <c r="EL2637" s="102"/>
      <c r="EO2637" s="102"/>
    </row>
    <row r="2638" spans="1:145" s="240" customFormat="1" ht="15.5" x14ac:dyDescent="0.35">
      <c r="A2638" s="253" t="s">
        <v>678</v>
      </c>
      <c r="B2638" s="260" t="s">
        <v>136</v>
      </c>
      <c r="C2638" s="246" t="e">
        <f t="shared" ref="C2638:AA2638" si="2708">C1848-B1848</f>
        <v>#VALUE!</v>
      </c>
      <c r="D2638" s="246" t="e">
        <f t="shared" si="2708"/>
        <v>#VALUE!</v>
      </c>
      <c r="E2638" s="246" t="e">
        <f t="shared" si="2708"/>
        <v>#VALUE!</v>
      </c>
      <c r="F2638" s="246" t="e">
        <f t="shared" si="2708"/>
        <v>#VALUE!</v>
      </c>
      <c r="G2638" s="246" t="e">
        <f t="shared" si="2708"/>
        <v>#VALUE!</v>
      </c>
      <c r="H2638" s="246" t="e">
        <f t="shared" si="2708"/>
        <v>#VALUE!</v>
      </c>
      <c r="I2638" s="239">
        <f t="shared" si="2708"/>
        <v>194.02803613776837</v>
      </c>
      <c r="J2638" s="239">
        <f t="shared" si="2708"/>
        <v>227.82345933719944</v>
      </c>
      <c r="K2638" s="239">
        <f t="shared" si="2708"/>
        <v>43.722877192420356</v>
      </c>
      <c r="L2638" s="239">
        <f t="shared" si="2708"/>
        <v>44.597751938177908</v>
      </c>
      <c r="M2638" s="239" t="e">
        <f t="shared" si="2708"/>
        <v>#VALUE!</v>
      </c>
      <c r="N2638" s="239" t="e">
        <f t="shared" si="2708"/>
        <v>#VALUE!</v>
      </c>
      <c r="O2638" s="239" t="e">
        <f t="shared" si="2708"/>
        <v>#VALUE!</v>
      </c>
      <c r="P2638" s="239" t="e">
        <f t="shared" si="2708"/>
        <v>#VALUE!</v>
      </c>
      <c r="Q2638" s="239" t="e">
        <f t="shared" si="2708"/>
        <v>#VALUE!</v>
      </c>
      <c r="R2638" s="239" t="e">
        <f t="shared" si="2708"/>
        <v>#VALUE!</v>
      </c>
      <c r="S2638" s="239" t="e">
        <f t="shared" si="2708"/>
        <v>#VALUE!</v>
      </c>
      <c r="T2638" s="239" t="e">
        <f t="shared" si="2708"/>
        <v>#VALUE!</v>
      </c>
      <c r="U2638" s="239" t="e">
        <f t="shared" si="2708"/>
        <v>#VALUE!</v>
      </c>
      <c r="V2638" s="239" t="e">
        <f t="shared" si="2708"/>
        <v>#VALUE!</v>
      </c>
      <c r="W2638" s="239" t="e">
        <f t="shared" si="2708"/>
        <v>#VALUE!</v>
      </c>
      <c r="X2638" s="248" t="e">
        <f t="shared" si="2708"/>
        <v>#VALUE!</v>
      </c>
      <c r="Y2638" s="248" t="e">
        <f t="shared" si="2708"/>
        <v>#VALUE!</v>
      </c>
      <c r="Z2638" s="239" t="e">
        <f t="shared" si="2708"/>
        <v>#VALUE!</v>
      </c>
      <c r="AA2638" s="239" t="e">
        <f t="shared" si="2708"/>
        <v>#VALUE!</v>
      </c>
      <c r="AB2638" s="239">
        <v>900.12890768876787</v>
      </c>
      <c r="AC2638" s="239">
        <v>850.41119178110057</v>
      </c>
      <c r="AD2638" s="239">
        <v>512.08802735058498</v>
      </c>
      <c r="AE2638" s="239" t="e">
        <f>AE1848-AA1848</f>
        <v>#VALUE!</v>
      </c>
      <c r="AF2638" s="239">
        <v>1072.6843814100939</v>
      </c>
      <c r="AG2638" s="239">
        <v>595.68385820912226</v>
      </c>
      <c r="AH2638" s="239">
        <v>484.56899223658547</v>
      </c>
      <c r="AI2638" s="239">
        <v>484.52340936387736</v>
      </c>
      <c r="AJ2638" s="248" t="e">
        <f>AJ1848-AE1848</f>
        <v>#VALUE!</v>
      </c>
      <c r="AK2638" s="248">
        <v>925.25025600856497</v>
      </c>
      <c r="AL2638" s="248">
        <v>511.53649999999834</v>
      </c>
      <c r="AM2638" s="248">
        <v>-61.097399999998743</v>
      </c>
      <c r="AN2638" s="248">
        <v>25.402699999998731</v>
      </c>
      <c r="AO2638" s="248" t="e">
        <f>AO1848-AJ1848</f>
        <v>#VALUE!</v>
      </c>
      <c r="AP2638" s="248">
        <v>-258.03760776861964</v>
      </c>
      <c r="AQ2638" s="248">
        <v>-80.870986305733823</v>
      </c>
      <c r="AR2638" s="248">
        <v>-410.62560623489662</v>
      </c>
      <c r="AS2638" s="248">
        <f>AS1848-AO1848</f>
        <v>4.2000000001280569E-2</v>
      </c>
      <c r="AT2638" s="248">
        <v>990.73754732306043</v>
      </c>
      <c r="AU2638" s="248">
        <v>238.8452151845886</v>
      </c>
      <c r="AV2638" s="248">
        <v>-240.83920554332872</v>
      </c>
      <c r="AW2638" s="248">
        <v>-508.60365942059798</v>
      </c>
      <c r="AX2638" s="248">
        <f>AX1848-AS1848</f>
        <v>-42.356000000001586</v>
      </c>
      <c r="AY2638" s="248"/>
      <c r="AZ2638" s="248">
        <v>558.72921068515461</v>
      </c>
      <c r="BA2638" s="248">
        <v>513.63836556718707</v>
      </c>
      <c r="BB2638" s="248">
        <v>751.47484006636842</v>
      </c>
      <c r="BC2638" s="248">
        <v>104.59024341325312</v>
      </c>
      <c r="BD2638" s="248">
        <v>578.13232950843121</v>
      </c>
      <c r="BE2638" s="248">
        <v>449.33099810658496</v>
      </c>
      <c r="BF2638" s="248">
        <f>BF1848-AX1848</f>
        <v>877.18200000000252</v>
      </c>
      <c r="BG2638" s="248">
        <v>437.70006476048184</v>
      </c>
      <c r="BH2638" s="248">
        <v>225.723834170587</v>
      </c>
      <c r="BI2638" s="248">
        <v>937.07341477339651</v>
      </c>
      <c r="BJ2638" s="248">
        <v>415.98526183375361</v>
      </c>
      <c r="BK2638" s="248">
        <v>947.78622203903615</v>
      </c>
      <c r="BL2638" s="248">
        <v>394.41649232801137</v>
      </c>
      <c r="BM2638" s="248">
        <v>1126.2670763195947</v>
      </c>
      <c r="BN2638" s="248">
        <v>372.42057597623716</v>
      </c>
      <c r="BO2638" s="248">
        <f>BO1848-BF1848</f>
        <v>704.40200000000004</v>
      </c>
      <c r="BP2638" s="248">
        <v>805.71689716252513</v>
      </c>
      <c r="BQ2638" s="248">
        <v>154.92960458049492</v>
      </c>
      <c r="BR2638" s="248">
        <v>-220.89487316975828</v>
      </c>
      <c r="BS2638" s="248">
        <v>-1060.0592539289628</v>
      </c>
      <c r="BT2638" s="248">
        <v>-479.66150223907789</v>
      </c>
      <c r="BU2638" s="248">
        <v>-1120.0828600447694</v>
      </c>
      <c r="BV2638" s="248">
        <v>-1740.306784005099</v>
      </c>
      <c r="BW2638" s="248">
        <v>463.95946045269375</v>
      </c>
      <c r="BX2638" s="248">
        <v>-197.70388167284</v>
      </c>
      <c r="BY2638" s="248">
        <v>-375.88717108190394</v>
      </c>
      <c r="BZ2638" s="239">
        <v>1183.5341348762977</v>
      </c>
      <c r="CA2638" s="248">
        <f>CA1848-BO1848</f>
        <v>1468.2079999999969</v>
      </c>
      <c r="CB2638" s="248">
        <v>1235.139311787616</v>
      </c>
      <c r="CC2638" s="248">
        <v>1040.3780901388091</v>
      </c>
      <c r="CD2638" s="248">
        <v>551.04207624702576</v>
      </c>
      <c r="CE2638" s="248">
        <v>834.34555527916928</v>
      </c>
      <c r="CF2638" s="248">
        <v>1155.4868761515208</v>
      </c>
      <c r="CG2638" s="248">
        <v>841.49226464710046</v>
      </c>
      <c r="CH2638" s="248">
        <v>1739.3365404788765</v>
      </c>
      <c r="CI2638" s="248">
        <v>1560.2775442795555</v>
      </c>
      <c r="CJ2638" s="239">
        <v>1992.2437031396166</v>
      </c>
      <c r="CK2638" s="239">
        <v>1704.146391474409</v>
      </c>
      <c r="CL2638" s="248">
        <f>CL1848-CA1848</f>
        <v>1722.4382865270018</v>
      </c>
      <c r="CM2638" s="248">
        <v>1704.3655013481402</v>
      </c>
      <c r="CN2638" s="248">
        <v>1943.2773434977062</v>
      </c>
      <c r="CO2638" s="248">
        <v>2043.6095741909339</v>
      </c>
      <c r="CP2638" s="248">
        <v>2059.7151484179049</v>
      </c>
      <c r="CQ2638" s="248">
        <v>2044.7996743652111</v>
      </c>
      <c r="CR2638" s="248">
        <v>1846.722114576125</v>
      </c>
      <c r="CS2638" s="248">
        <v>2127.3868107519556</v>
      </c>
      <c r="CT2638" s="248">
        <v>1995.2650673164753</v>
      </c>
      <c r="CU2638" s="248">
        <v>1771.5760766996391</v>
      </c>
      <c r="CV2638" s="248">
        <v>2532.9396885615133</v>
      </c>
      <c r="CW2638" s="248">
        <v>2351.9645292826644</v>
      </c>
      <c r="CX2638" s="248">
        <v>2542.0102534883335</v>
      </c>
      <c r="CY2638" s="248">
        <v>2401.071580465974</v>
      </c>
      <c r="CZ2638" s="248">
        <v>2023.2135242315635</v>
      </c>
      <c r="DA2638" s="248">
        <f>DA1848-CL1848</f>
        <v>2106.274713472998</v>
      </c>
      <c r="DB2638" s="239">
        <v>1968.6394138751057</v>
      </c>
      <c r="DC2638" s="239">
        <v>1730.5903701742936</v>
      </c>
      <c r="DD2638" s="239">
        <v>1296.2470299445195</v>
      </c>
      <c r="DE2638" s="239">
        <v>2327.4945565570233</v>
      </c>
      <c r="DF2638" s="239">
        <v>2155.3530400261043</v>
      </c>
      <c r="DG2638" s="239">
        <v>1773.6125082969702</v>
      </c>
      <c r="DH2638" s="239">
        <v>1732.4983562385205</v>
      </c>
      <c r="DI2638" s="239">
        <v>1623.018459281484</v>
      </c>
      <c r="DJ2638" s="239">
        <v>1340.4165718640943</v>
      </c>
      <c r="DK2638" s="239">
        <v>1695.5782700288946</v>
      </c>
      <c r="DL2638" s="239">
        <v>1598.0183012539201</v>
      </c>
      <c r="DM2638" s="239">
        <v>1396.3809409445894</v>
      </c>
      <c r="DN2638" s="249">
        <f>DN1848-DA1848</f>
        <v>1594.5099526890008</v>
      </c>
      <c r="DO2638" s="239">
        <v>1396.3809409445894</v>
      </c>
      <c r="DP2638" s="239">
        <v>2528.2424233596066</v>
      </c>
      <c r="DQ2638" s="239">
        <v>2402.090667454162</v>
      </c>
      <c r="DR2638" s="239">
        <v>2283.883945395999</v>
      </c>
      <c r="DS2638" s="239">
        <v>2722.8406088094962</v>
      </c>
      <c r="DT2638" s="239">
        <v>2575.399415437365</v>
      </c>
      <c r="DU2638" s="239">
        <v>2599.5259892868744</v>
      </c>
      <c r="DV2638" s="250">
        <f>DV1848-DN1848</f>
        <v>3201.5768791595474</v>
      </c>
      <c r="DW2638" s="251">
        <f>DW1848-DN1848</f>
        <v>2976.7245768871144</v>
      </c>
      <c r="DX2638" s="252">
        <f>DX1848-DO1848</f>
        <v>2383.4503046873251</v>
      </c>
      <c r="DZ2638" s="239">
        <f>DZ1848-DW1848</f>
        <v>2598.6827463579903</v>
      </c>
      <c r="EC2638" s="239">
        <f>EC1848-DZ1848</f>
        <v>2357.8270774305056</v>
      </c>
      <c r="EF2638" s="239">
        <f>EF1848-EC1848</f>
        <v>2351.7099981343999</v>
      </c>
      <c r="EI2638" s="239">
        <f>EI1848-EF1848</f>
        <v>2639.132003601102</v>
      </c>
      <c r="EL2638" s="239">
        <f>EL1848-EI1848</f>
        <v>2812.2554089157748</v>
      </c>
      <c r="EO2638" s="239">
        <f>EO1848-EL1848</f>
        <v>3116.5132199132859</v>
      </c>
    </row>
    <row r="2639" spans="1:145" s="240" customFormat="1" ht="15.5" x14ac:dyDescent="0.35">
      <c r="A2639" s="247" t="s">
        <v>837</v>
      </c>
      <c r="B2639" s="260" t="s">
        <v>136</v>
      </c>
      <c r="C2639" s="246" t="e">
        <f t="shared" ref="C2639:AA2639" si="2709">C1833-B1833</f>
        <v>#REF!</v>
      </c>
      <c r="D2639" s="246" t="e">
        <f t="shared" si="2709"/>
        <v>#REF!</v>
      </c>
      <c r="E2639" s="246" t="e">
        <f t="shared" si="2709"/>
        <v>#REF!</v>
      </c>
      <c r="F2639" s="246" t="e">
        <f t="shared" si="2709"/>
        <v>#REF!</v>
      </c>
      <c r="G2639" s="246" t="e">
        <f t="shared" si="2709"/>
        <v>#REF!</v>
      </c>
      <c r="H2639" s="246" t="e">
        <f t="shared" si="2709"/>
        <v>#REF!</v>
      </c>
      <c r="I2639" s="239" t="e">
        <f t="shared" si="2709"/>
        <v>#REF!</v>
      </c>
      <c r="J2639" s="239" t="e">
        <f t="shared" si="2709"/>
        <v>#REF!</v>
      </c>
      <c r="K2639" s="239" t="e">
        <f t="shared" si="2709"/>
        <v>#REF!</v>
      </c>
      <c r="L2639" s="239" t="e">
        <f t="shared" si="2709"/>
        <v>#REF!</v>
      </c>
      <c r="M2639" s="239" t="e">
        <f t="shared" si="2709"/>
        <v>#REF!</v>
      </c>
      <c r="N2639" s="239" t="e">
        <f t="shared" si="2709"/>
        <v>#REF!</v>
      </c>
      <c r="O2639" s="239" t="e">
        <f t="shared" si="2709"/>
        <v>#VALUE!</v>
      </c>
      <c r="P2639" s="239" t="e">
        <f t="shared" si="2709"/>
        <v>#VALUE!</v>
      </c>
      <c r="Q2639" s="239" t="e">
        <f t="shared" si="2709"/>
        <v>#VALUE!</v>
      </c>
      <c r="R2639" s="239" t="e">
        <f t="shared" si="2709"/>
        <v>#VALUE!</v>
      </c>
      <c r="S2639" s="239" t="e">
        <f t="shared" si="2709"/>
        <v>#VALUE!</v>
      </c>
      <c r="T2639" s="239" t="e">
        <f t="shared" si="2709"/>
        <v>#VALUE!</v>
      </c>
      <c r="U2639" s="239" t="e">
        <f t="shared" si="2709"/>
        <v>#VALUE!</v>
      </c>
      <c r="V2639" s="239" t="e">
        <f t="shared" si="2709"/>
        <v>#VALUE!</v>
      </c>
      <c r="W2639" s="239" t="e">
        <f t="shared" si="2709"/>
        <v>#VALUE!</v>
      </c>
      <c r="X2639" s="248" t="e">
        <f t="shared" si="2709"/>
        <v>#VALUE!</v>
      </c>
      <c r="Y2639" s="248" t="e">
        <f t="shared" si="2709"/>
        <v>#VALUE!</v>
      </c>
      <c r="Z2639" s="239" t="e">
        <f t="shared" si="2709"/>
        <v>#VALUE!</v>
      </c>
      <c r="AA2639" s="239" t="e">
        <f t="shared" si="2709"/>
        <v>#VALUE!</v>
      </c>
      <c r="AB2639" s="239">
        <v>-21.681724405321802</v>
      </c>
      <c r="AC2639" s="239">
        <v>-228.92147300654142</v>
      </c>
      <c r="AD2639" s="239">
        <v>-92.02474155102027</v>
      </c>
      <c r="AE2639" s="239" t="e">
        <f>AE1833-AA1833</f>
        <v>#VALUE!</v>
      </c>
      <c r="AF2639" s="239">
        <v>-245.245661601959</v>
      </c>
      <c r="AG2639" s="239">
        <v>1000.2871583661617</v>
      </c>
      <c r="AH2639" s="239">
        <v>945.27199862518864</v>
      </c>
      <c r="AI2639" s="239">
        <v>1480.7611006801017</v>
      </c>
      <c r="AJ2639" s="248" t="e">
        <f>AJ1833-AE1833</f>
        <v>#VALUE!</v>
      </c>
      <c r="AK2639" s="248">
        <v>2769.7500043298</v>
      </c>
      <c r="AL2639" s="248">
        <v>2372.7506684315499</v>
      </c>
      <c r="AM2639" s="248">
        <v>2434.2665668623049</v>
      </c>
      <c r="AN2639" s="248">
        <v>2221.143427360541</v>
      </c>
      <c r="AO2639" s="248" t="e">
        <f>AO1833-AJ1833</f>
        <v>#VALUE!</v>
      </c>
      <c r="AP2639" s="248">
        <v>1607.2990769725984</v>
      </c>
      <c r="AQ2639" s="248">
        <v>1430.5451051084319</v>
      </c>
      <c r="AR2639" s="248">
        <v>1557.1348147821172</v>
      </c>
      <c r="AS2639" s="248" t="e">
        <f>AS1833-AO1833</f>
        <v>#VALUE!</v>
      </c>
      <c r="AT2639" s="248">
        <v>673.27744359175995</v>
      </c>
      <c r="AU2639" s="248">
        <v>1066.6842821029386</v>
      </c>
      <c r="AV2639" s="248">
        <v>150.657062849863</v>
      </c>
      <c r="AW2639" s="248">
        <v>59.097497890003069</v>
      </c>
      <c r="AX2639" s="248" t="e">
        <f>AX1833-AS1833</f>
        <v>#VALUE!</v>
      </c>
      <c r="AY2639" s="248"/>
      <c r="AZ2639" s="248">
        <v>-98.570553520701651</v>
      </c>
      <c r="BA2639" s="248">
        <v>510.99536082664781</v>
      </c>
      <c r="BB2639" s="248">
        <v>363.13829652788627</v>
      </c>
      <c r="BC2639" s="248">
        <v>269.47748054628391</v>
      </c>
      <c r="BD2639" s="248">
        <v>389.21627214161163</v>
      </c>
      <c r="BE2639" s="248">
        <v>889.60875932966701</v>
      </c>
      <c r="BF2639" s="248" t="e">
        <f>BF1833-AX1833</f>
        <v>#VALUE!</v>
      </c>
      <c r="BG2639" s="248">
        <v>143.81755442342728</v>
      </c>
      <c r="BH2639" s="248">
        <v>319.27209270102685</v>
      </c>
      <c r="BI2639" s="248">
        <v>381.61401862094499</v>
      </c>
      <c r="BJ2639" s="248">
        <v>817.69634737116576</v>
      </c>
      <c r="BK2639" s="248">
        <v>366.73966970153197</v>
      </c>
      <c r="BL2639" s="248">
        <v>612.21556605335718</v>
      </c>
      <c r="BM2639" s="248">
        <v>355.65385638150838</v>
      </c>
      <c r="BN2639" s="248">
        <v>552.61698914301633</v>
      </c>
      <c r="BO2639" s="248">
        <f>BO1833-BF1833</f>
        <v>566.62648242738032</v>
      </c>
      <c r="BP2639" s="248">
        <v>328.29784022013882</v>
      </c>
      <c r="BQ2639" s="248">
        <v>-79.713496732896601</v>
      </c>
      <c r="BR2639" s="248">
        <v>933.16615368738894</v>
      </c>
      <c r="BS2639" s="248">
        <v>2183.1846780130254</v>
      </c>
      <c r="BT2639" s="248">
        <v>1026.1734868795793</v>
      </c>
      <c r="BU2639" s="248">
        <v>1710.5174597910136</v>
      </c>
      <c r="BV2639" s="248">
        <v>2081.6386210208093</v>
      </c>
      <c r="BW2639" s="248">
        <v>615.55135248280931</v>
      </c>
      <c r="BX2639" s="248">
        <v>845.83058639472438</v>
      </c>
      <c r="BY2639" s="248">
        <v>1125.3404188351196</v>
      </c>
      <c r="BZ2639" s="239">
        <v>1783.5836368325399</v>
      </c>
      <c r="CA2639" s="248">
        <f>CA1833-BO1833</f>
        <v>2267.3299999999981</v>
      </c>
      <c r="CB2639" s="248">
        <v>771.08519656100179</v>
      </c>
      <c r="CC2639" s="248">
        <v>741.787187165457</v>
      </c>
      <c r="CD2639" s="248">
        <v>1341.3024550422961</v>
      </c>
      <c r="CE2639" s="248">
        <v>1396.4210235406536</v>
      </c>
      <c r="CF2639" s="248">
        <v>2737.1085778731594</v>
      </c>
      <c r="CG2639" s="248">
        <v>2918.4066379605374</v>
      </c>
      <c r="CH2639" s="248">
        <v>2315.4769664218693</v>
      </c>
      <c r="CI2639" s="248">
        <v>2485.4769676927008</v>
      </c>
      <c r="CJ2639" s="239">
        <v>2457.3305487516573</v>
      </c>
      <c r="CK2639" s="239">
        <v>3168.5726332417962</v>
      </c>
      <c r="CL2639" s="248">
        <f>CL1833-CA1833</f>
        <v>3131.7356888135746</v>
      </c>
      <c r="CM2639" s="248">
        <v>943.49761782159476</v>
      </c>
      <c r="CN2639" s="248">
        <v>1288.6208551244326</v>
      </c>
      <c r="CO2639" s="248">
        <v>1312.1465225813208</v>
      </c>
      <c r="CP2639" s="248">
        <v>275.52544865559503</v>
      </c>
      <c r="CQ2639" s="248">
        <v>1414.6984656025652</v>
      </c>
      <c r="CR2639" s="248">
        <v>2241.7322463771325</v>
      </c>
      <c r="CS2639" s="248">
        <v>313.17661055520512</v>
      </c>
      <c r="CT2639" s="248">
        <v>1033.0028373119421</v>
      </c>
      <c r="CU2639" s="248">
        <v>1587.8929013546876</v>
      </c>
      <c r="CV2639" s="248">
        <v>1329.445567078943</v>
      </c>
      <c r="CW2639" s="248">
        <v>1370.1460884342196</v>
      </c>
      <c r="CX2639" s="248">
        <v>1771.9244844263048</v>
      </c>
      <c r="CY2639" s="248">
        <v>1585.0013276229802</v>
      </c>
      <c r="CZ2639" s="248">
        <v>1263.1213424650123</v>
      </c>
      <c r="DA2639" s="248">
        <f>DA1833-CL1833</f>
        <v>576.57718222893345</v>
      </c>
      <c r="DB2639" s="239">
        <v>604.79938166581451</v>
      </c>
      <c r="DC2639" s="239">
        <v>1017.7643430550579</v>
      </c>
      <c r="DD2639" s="239">
        <v>1678.969838889936</v>
      </c>
      <c r="DE2639" s="239">
        <v>1213.6346290651727</v>
      </c>
      <c r="DF2639" s="239">
        <v>1622.3849347755149</v>
      </c>
      <c r="DG2639" s="239">
        <v>1782.8971717707009</v>
      </c>
      <c r="DH2639" s="239">
        <v>1026.2341890202933</v>
      </c>
      <c r="DI2639" s="239">
        <v>1351.7132941613618</v>
      </c>
      <c r="DJ2639" s="239">
        <v>1354.5785962248683</v>
      </c>
      <c r="DK2639" s="239">
        <v>2266.7927970970213</v>
      </c>
      <c r="DL2639" s="239">
        <v>2466.2101422724172</v>
      </c>
      <c r="DM2639" s="239">
        <v>-60.656445265123693</v>
      </c>
      <c r="DN2639" s="249">
        <f>DN1833-DA1833</f>
        <v>1680.2684782006709</v>
      </c>
      <c r="DO2639" s="239">
        <v>-60.656445265123693</v>
      </c>
      <c r="DP2639" s="239">
        <v>2166.2299680836804</v>
      </c>
      <c r="DQ2639" s="239">
        <v>2540.6799928541732</v>
      </c>
      <c r="DR2639" s="239">
        <v>4392.0148009436016</v>
      </c>
      <c r="DS2639" s="239">
        <v>1597.6714421606812</v>
      </c>
      <c r="DT2639" s="239">
        <v>1962.1977461565111</v>
      </c>
      <c r="DU2639" s="239">
        <v>3738.2799716782829</v>
      </c>
      <c r="DV2639" s="250">
        <f>DV1833-DN1833</f>
        <v>3521.7109168234711</v>
      </c>
      <c r="DW2639" s="251">
        <f>DW1833-DN1833</f>
        <v>3409.1275370060321</v>
      </c>
      <c r="DX2639" s="252">
        <f>DX1833-DO1833</f>
        <v>1865.3303293810786</v>
      </c>
      <c r="DZ2639" s="239">
        <f>DZ1833-DW1833</f>
        <v>1398.4424238896136</v>
      </c>
      <c r="EC2639" s="239">
        <f>EC1833-DZ1833</f>
        <v>824.98084952537829</v>
      </c>
      <c r="EF2639" s="239">
        <f>EF1833-EC1833</f>
        <v>1539.307126055377</v>
      </c>
      <c r="EI2639" s="239">
        <f>EI1833-EF1833</f>
        <v>802.79415412748858</v>
      </c>
      <c r="EL2639" s="239">
        <f>EL1833-EI1833</f>
        <v>436.06653762558562</v>
      </c>
      <c r="EO2639" s="239">
        <f>EO1833-EL1833</f>
        <v>191.18840510252994</v>
      </c>
    </row>
    <row r="2640" spans="1:145" s="240" customFormat="1" ht="15.5" x14ac:dyDescent="0.35">
      <c r="A2640" s="247" t="s">
        <v>838</v>
      </c>
      <c r="B2640" s="260" t="s">
        <v>136</v>
      </c>
      <c r="C2640" s="246" t="e">
        <f t="shared" ref="C2640:AA2640" si="2710">C1835-B1835</f>
        <v>#REF!</v>
      </c>
      <c r="D2640" s="246" t="e">
        <f t="shared" si="2710"/>
        <v>#REF!</v>
      </c>
      <c r="E2640" s="246" t="e">
        <f t="shared" si="2710"/>
        <v>#REF!</v>
      </c>
      <c r="F2640" s="246" t="e">
        <f t="shared" si="2710"/>
        <v>#REF!</v>
      </c>
      <c r="G2640" s="246" t="e">
        <f t="shared" si="2710"/>
        <v>#REF!</v>
      </c>
      <c r="H2640" s="246" t="e">
        <f t="shared" si="2710"/>
        <v>#REF!</v>
      </c>
      <c r="I2640" s="239" t="e">
        <f t="shared" si="2710"/>
        <v>#REF!</v>
      </c>
      <c r="J2640" s="239" t="e">
        <f t="shared" si="2710"/>
        <v>#REF!</v>
      </c>
      <c r="K2640" s="239" t="e">
        <f t="shared" si="2710"/>
        <v>#REF!</v>
      </c>
      <c r="L2640" s="239" t="e">
        <f t="shared" si="2710"/>
        <v>#REF!</v>
      </c>
      <c r="M2640" s="239" t="e">
        <f t="shared" si="2710"/>
        <v>#REF!</v>
      </c>
      <c r="N2640" s="239" t="e">
        <f t="shared" si="2710"/>
        <v>#REF!</v>
      </c>
      <c r="O2640" s="239" t="e">
        <f t="shared" si="2710"/>
        <v>#VALUE!</v>
      </c>
      <c r="P2640" s="239" t="e">
        <f t="shared" si="2710"/>
        <v>#VALUE!</v>
      </c>
      <c r="Q2640" s="239" t="e">
        <f t="shared" si="2710"/>
        <v>#VALUE!</v>
      </c>
      <c r="R2640" s="239" t="e">
        <f t="shared" si="2710"/>
        <v>#VALUE!</v>
      </c>
      <c r="S2640" s="239" t="e">
        <f t="shared" si="2710"/>
        <v>#VALUE!</v>
      </c>
      <c r="T2640" s="239" t="e">
        <f t="shared" si="2710"/>
        <v>#VALUE!</v>
      </c>
      <c r="U2640" s="239" t="e">
        <f t="shared" si="2710"/>
        <v>#VALUE!</v>
      </c>
      <c r="V2640" s="239" t="e">
        <f t="shared" si="2710"/>
        <v>#VALUE!</v>
      </c>
      <c r="W2640" s="239" t="e">
        <f t="shared" si="2710"/>
        <v>#VALUE!</v>
      </c>
      <c r="X2640" s="248" t="e">
        <f t="shared" si="2710"/>
        <v>#VALUE!</v>
      </c>
      <c r="Y2640" s="248" t="e">
        <f t="shared" si="2710"/>
        <v>#VALUE!</v>
      </c>
      <c r="Z2640" s="239">
        <f t="shared" si="2710"/>
        <v>472.41766412009974</v>
      </c>
      <c r="AA2640" s="239">
        <f t="shared" si="2710"/>
        <v>711.40700000000015</v>
      </c>
      <c r="AB2640" s="239">
        <v>-20.115898070199364</v>
      </c>
      <c r="AC2640" s="239">
        <v>-286.40944508885002</v>
      </c>
      <c r="AD2640" s="239">
        <v>-71.643748786849301</v>
      </c>
      <c r="AE2640" s="239">
        <f>AE1835-AA1835</f>
        <v>664.16100000000006</v>
      </c>
      <c r="AF2640" s="239">
        <v>457.9972904858223</v>
      </c>
      <c r="AG2640" s="239">
        <v>777.23790050251</v>
      </c>
      <c r="AH2640" s="239">
        <v>1532.8067382685035</v>
      </c>
      <c r="AI2640" s="239">
        <v>2051.0269931455091</v>
      </c>
      <c r="AJ2640" s="248">
        <f>AJ1835-AE1835</f>
        <v>1785.3739999999998</v>
      </c>
      <c r="AK2640" s="248">
        <v>2885.208701787401</v>
      </c>
      <c r="AL2640" s="248">
        <v>2250.4328459810004</v>
      </c>
      <c r="AM2640" s="248">
        <v>2403.2527533880138</v>
      </c>
      <c r="AN2640" s="248">
        <v>2401.5478566791517</v>
      </c>
      <c r="AO2640" s="248">
        <f>AO1835-AJ1835</f>
        <v>2105.804000000001</v>
      </c>
      <c r="AP2640" s="248">
        <v>1869.6474580004201</v>
      </c>
      <c r="AQ2640" s="248">
        <v>1703.1350049529701</v>
      </c>
      <c r="AR2640" s="248">
        <v>1445.1987373922102</v>
      </c>
      <c r="AS2640" s="248">
        <f>AS1835-AO1835</f>
        <v>3210.0550000000012</v>
      </c>
      <c r="AT2640" s="248">
        <v>810.59210577797057</v>
      </c>
      <c r="AU2640" s="248">
        <v>1607.0808772703112</v>
      </c>
      <c r="AV2640" s="248">
        <v>450.58257867286011</v>
      </c>
      <c r="AW2640" s="248">
        <v>678.05709009621751</v>
      </c>
      <c r="AX2640" s="248" t="e">
        <f>AX1835-AS1835</f>
        <v>#VALUE!</v>
      </c>
      <c r="AY2640" s="248"/>
      <c r="AZ2640" s="248">
        <v>120.61044486556784</v>
      </c>
      <c r="BA2640" s="248">
        <v>574.71577403025549</v>
      </c>
      <c r="BB2640" s="248">
        <v>476.01153170206453</v>
      </c>
      <c r="BC2640" s="248">
        <v>278.35018853772817</v>
      </c>
      <c r="BD2640" s="248">
        <v>513.09715228465029</v>
      </c>
      <c r="BE2640" s="248">
        <v>959.88114585292351</v>
      </c>
      <c r="BF2640" s="248" t="e">
        <f>BF1835-AX1835</f>
        <v>#VALUE!</v>
      </c>
      <c r="BG2640" s="248">
        <v>-165.23792381517342</v>
      </c>
      <c r="BH2640" s="248">
        <v>63.984857377861772</v>
      </c>
      <c r="BI2640" s="248">
        <v>215.5950416770047</v>
      </c>
      <c r="BJ2640" s="248">
        <v>979.70663291898927</v>
      </c>
      <c r="BK2640" s="248">
        <v>151.54966774567947</v>
      </c>
      <c r="BL2640" s="248">
        <v>450.4746786711421</v>
      </c>
      <c r="BM2640" s="248">
        <v>7.8434142739151866</v>
      </c>
      <c r="BN2640" s="248">
        <v>223.29142614262855</v>
      </c>
      <c r="BO2640" s="248">
        <f>BO1835-BF1835</f>
        <v>777.06733333300144</v>
      </c>
      <c r="BP2640" s="248">
        <v>350.4401522058597</v>
      </c>
      <c r="BQ2640" s="248">
        <v>313.39881901535045</v>
      </c>
      <c r="BR2640" s="248">
        <v>919.44417241458359</v>
      </c>
      <c r="BS2640" s="248">
        <v>2196.6153504942959</v>
      </c>
      <c r="BT2640" s="248">
        <v>1252.7641874854507</v>
      </c>
      <c r="BU2640" s="248">
        <v>1915.0482758035778</v>
      </c>
      <c r="BV2640" s="248">
        <v>2250.100203751399</v>
      </c>
      <c r="BW2640" s="248">
        <v>734.94470965974688</v>
      </c>
      <c r="BX2640" s="248">
        <v>952.17247054810286</v>
      </c>
      <c r="BY2640" s="248">
        <v>1226.9286447052073</v>
      </c>
      <c r="BZ2640" s="239">
        <v>1986.9271787053931</v>
      </c>
      <c r="CA2640" s="248">
        <f>CA1835-BO1835</f>
        <v>2218.3009999999995</v>
      </c>
      <c r="CB2640" s="248">
        <v>701.71620216664087</v>
      </c>
      <c r="CC2640" s="248">
        <v>673.28652095105645</v>
      </c>
      <c r="CD2640" s="248">
        <v>1273.2307654980959</v>
      </c>
      <c r="CE2640" s="248">
        <v>365.03648400123893</v>
      </c>
      <c r="CF2640" s="248">
        <v>1637.5902927753978</v>
      </c>
      <c r="CG2640" s="248">
        <v>1818.7256382275355</v>
      </c>
      <c r="CH2640" s="248">
        <v>1336.105897700565</v>
      </c>
      <c r="CI2640" s="248">
        <v>1503.2058989714042</v>
      </c>
      <c r="CJ2640" s="239">
        <v>1579.4289808693775</v>
      </c>
      <c r="CK2640" s="239">
        <v>1734.5189161119979</v>
      </c>
      <c r="CL2640" s="248">
        <f>CL1835-CA1835</f>
        <v>2860.7160000000003</v>
      </c>
      <c r="CM2640" s="248">
        <v>1561.1268720245916</v>
      </c>
      <c r="CN2640" s="248">
        <v>1011.011537740018</v>
      </c>
      <c r="CO2640" s="248">
        <v>1051.4907886735928</v>
      </c>
      <c r="CP2640" s="248">
        <v>159.4266141328917</v>
      </c>
      <c r="CQ2640" s="248">
        <v>1321.495968341871</v>
      </c>
      <c r="CR2640" s="248">
        <v>2147.2419014953703</v>
      </c>
      <c r="CS2640" s="248">
        <v>1332.9043465951327</v>
      </c>
      <c r="CT2640" s="248">
        <v>2079.9074551422273</v>
      </c>
      <c r="CU2640" s="248">
        <v>2636.9106235248764</v>
      </c>
      <c r="CV2640" s="248">
        <v>2948.4974625590949</v>
      </c>
      <c r="CW2640" s="248">
        <v>3106.6135439818099</v>
      </c>
      <c r="CX2640" s="248">
        <v>3163.2635159060846</v>
      </c>
      <c r="CY2640" s="248">
        <v>3085.6019893233206</v>
      </c>
      <c r="CZ2640" s="248">
        <v>2680.1240215248836</v>
      </c>
      <c r="DA2640" s="248">
        <f>DA1835-CL1835</f>
        <v>1210.7229000000007</v>
      </c>
      <c r="DB2640" s="239">
        <v>672.92557844471594</v>
      </c>
      <c r="DC2640" s="239">
        <v>1088.0027664008667</v>
      </c>
      <c r="DD2640" s="239">
        <v>1748.4057966180262</v>
      </c>
      <c r="DE2640" s="239">
        <v>886.73844638537776</v>
      </c>
      <c r="DF2640" s="239">
        <v>1296.98875209572</v>
      </c>
      <c r="DG2640" s="239">
        <v>1457.2083258667371</v>
      </c>
      <c r="DH2640" s="239">
        <v>932.77810896800656</v>
      </c>
      <c r="DI2640" s="239">
        <v>1259.757214109075</v>
      </c>
      <c r="DJ2640" s="239">
        <v>1255.3682429615073</v>
      </c>
      <c r="DK2640" s="239">
        <v>2108.2414839798948</v>
      </c>
      <c r="DL2640" s="239">
        <v>2309.158829155298</v>
      </c>
      <c r="DM2640" s="239">
        <v>716.32214661112084</v>
      </c>
      <c r="DN2640" s="249">
        <f>DN1835-DA1835</f>
        <v>2072.6737660320505</v>
      </c>
      <c r="DO2640" s="239">
        <v>716.32214661112084</v>
      </c>
      <c r="DP2640" s="239">
        <v>2047.1569423473156</v>
      </c>
      <c r="DQ2640" s="239">
        <v>2422.3458315276803</v>
      </c>
      <c r="DR2640" s="239">
        <v>3823.4596938349714</v>
      </c>
      <c r="DS2640" s="239">
        <v>1823.690137197922</v>
      </c>
      <c r="DT2640" s="239">
        <v>2193.639566709986</v>
      </c>
      <c r="DU2640" s="239">
        <v>2900.5635826094986</v>
      </c>
      <c r="DV2640" s="250">
        <f>DV1835-DN1835</f>
        <v>2878.4107465145353</v>
      </c>
      <c r="DW2640" s="251">
        <f>DW1835-DN1835</f>
        <v>2771.4281695990212</v>
      </c>
      <c r="DX2640" s="252">
        <f>DX1835-DO1835</f>
        <v>693.25986579497112</v>
      </c>
      <c r="DZ2640" s="239">
        <f>DZ1835-DW1835</f>
        <v>1439.3633447689135</v>
      </c>
      <c r="EC2640" s="239">
        <f>EC1835-DZ1835</f>
        <v>1215.623636244236</v>
      </c>
      <c r="EF2640" s="239">
        <f>EF1835-EC1835</f>
        <v>1157.8590231001617</v>
      </c>
      <c r="EI2640" s="239">
        <f>EI1835-EF1835</f>
        <v>822.16771810442151</v>
      </c>
      <c r="EL2640" s="239">
        <f>EL1835-EI1835</f>
        <v>455.32254156313138</v>
      </c>
      <c r="EO2640" s="239">
        <f>EO1835-EL1835</f>
        <v>198.68840510252994</v>
      </c>
    </row>
    <row r="2641" spans="1:145" s="240" customFormat="1" ht="15.5" x14ac:dyDescent="0.35">
      <c r="A2641" s="253" t="s">
        <v>839</v>
      </c>
      <c r="B2641" s="260" t="s">
        <v>136</v>
      </c>
      <c r="C2641" s="246">
        <f t="shared" ref="C2641:AA2641" si="2711">C1838-B1838</f>
        <v>40.955999999999989</v>
      </c>
      <c r="D2641" s="246">
        <f t="shared" si="2711"/>
        <v>6.2489999999999668</v>
      </c>
      <c r="E2641" s="246">
        <f t="shared" si="2711"/>
        <v>-80.69199999999995</v>
      </c>
      <c r="F2641" s="246">
        <f t="shared" si="2711"/>
        <v>17.682999999999993</v>
      </c>
      <c r="G2641" s="246">
        <f t="shared" si="2711"/>
        <v>76.088999999999999</v>
      </c>
      <c r="H2641" s="246" t="e">
        <f t="shared" si="2711"/>
        <v>#REF!</v>
      </c>
      <c r="I2641" s="239" t="e">
        <f t="shared" si="2711"/>
        <v>#REF!</v>
      </c>
      <c r="J2641" s="239" t="e">
        <f t="shared" si="2711"/>
        <v>#REF!</v>
      </c>
      <c r="K2641" s="239" t="e">
        <f t="shared" si="2711"/>
        <v>#REF!</v>
      </c>
      <c r="L2641" s="239" t="e">
        <f t="shared" si="2711"/>
        <v>#REF!</v>
      </c>
      <c r="M2641" s="239" t="e">
        <f t="shared" si="2711"/>
        <v>#REF!</v>
      </c>
      <c r="N2641" s="239" t="e">
        <f t="shared" si="2711"/>
        <v>#REF!</v>
      </c>
      <c r="O2641" s="239" t="e">
        <f t="shared" si="2711"/>
        <v>#REF!</v>
      </c>
      <c r="P2641" s="239">
        <f t="shared" si="2711"/>
        <v>598.33314799999982</v>
      </c>
      <c r="Q2641" s="239">
        <f t="shared" si="2711"/>
        <v>-44.718999999999596</v>
      </c>
      <c r="R2641" s="239">
        <f t="shared" si="2711"/>
        <v>26.136309730999869</v>
      </c>
      <c r="S2641" s="239">
        <f t="shared" si="2711"/>
        <v>-355.45160973100008</v>
      </c>
      <c r="T2641" s="239">
        <f t="shared" si="2711"/>
        <v>-1125.5487000000001</v>
      </c>
      <c r="U2641" s="239">
        <f t="shared" si="2711"/>
        <v>-1180.7090000000003</v>
      </c>
      <c r="V2641" s="239">
        <f t="shared" si="2711"/>
        <v>-973.34669999999983</v>
      </c>
      <c r="W2641" s="239">
        <f t="shared" si="2711"/>
        <v>-1175.4614032659993</v>
      </c>
      <c r="X2641" s="248">
        <f t="shared" si="2711"/>
        <v>1392.5525002599993</v>
      </c>
      <c r="Y2641" s="248">
        <f t="shared" si="2711"/>
        <v>566.20373204090038</v>
      </c>
      <c r="Z2641" s="239">
        <f t="shared" si="2711"/>
        <v>-803.94153655790024</v>
      </c>
      <c r="AA2641" s="239">
        <f t="shared" si="2711"/>
        <v>382.62240752300022</v>
      </c>
      <c r="AB2641" s="239">
        <v>-361.73270270328021</v>
      </c>
      <c r="AC2641" s="239">
        <v>-553.71228448616694</v>
      </c>
      <c r="AD2641" s="239">
        <v>-351.66575008057453</v>
      </c>
      <c r="AE2641" s="239">
        <f>AE1838-AA1838</f>
        <v>-222.46600000000035</v>
      </c>
      <c r="AF2641" s="239">
        <v>-264.03627620192719</v>
      </c>
      <c r="AG2641" s="239">
        <v>108.40899472619594</v>
      </c>
      <c r="AH2641" s="239">
        <v>764.11696439855018</v>
      </c>
      <c r="AI2641" s="239">
        <v>1206.6372192755548</v>
      </c>
      <c r="AJ2641" s="248">
        <f>AJ1838-AE1838</f>
        <v>1017.5800000000002</v>
      </c>
      <c r="AK2641" s="248">
        <v>2024.6166851375599</v>
      </c>
      <c r="AL2641" s="248">
        <v>1408.0568151952277</v>
      </c>
      <c r="AM2641" s="248">
        <v>1887.5866035051301</v>
      </c>
      <c r="AN2641" s="248">
        <v>1559.5162273062704</v>
      </c>
      <c r="AO2641" s="248">
        <f>AO1838-AJ1838</f>
        <v>1721.1269999999995</v>
      </c>
      <c r="AP2641" s="248">
        <v>1226.6443660057489</v>
      </c>
      <c r="AQ2641" s="248">
        <v>1277.8507823856501</v>
      </c>
      <c r="AR2641" s="248">
        <v>1537.3060516490666</v>
      </c>
      <c r="AS2641" s="248">
        <f>AS1838-AO1838</f>
        <v>2571.5110000000009</v>
      </c>
      <c r="AT2641" s="248">
        <v>-90.712623870750576</v>
      </c>
      <c r="AU2641" s="248">
        <v>1026.7417518195</v>
      </c>
      <c r="AV2641" s="248">
        <v>254.98621782181135</v>
      </c>
      <c r="AW2641" s="248">
        <v>211.56052734587138</v>
      </c>
      <c r="AX2641" s="248">
        <f>AX1838-AS1838</f>
        <v>-68.564000000000306</v>
      </c>
      <c r="AY2641" s="248"/>
      <c r="AZ2641" s="248">
        <v>-400.92303849654036</v>
      </c>
      <c r="BA2641" s="248">
        <v>-41.160876466055925</v>
      </c>
      <c r="BB2641" s="248">
        <v>-46.622388730103921</v>
      </c>
      <c r="BC2641" s="248">
        <v>508.98601186157066</v>
      </c>
      <c r="BD2641" s="248">
        <v>-109.21840551360356</v>
      </c>
      <c r="BE2641" s="248">
        <v>597.72937108759288</v>
      </c>
      <c r="BF2641" s="248">
        <f>BF1838-AX1838</f>
        <v>937.9409999999998</v>
      </c>
      <c r="BG2641" s="248">
        <v>-464.57633359068723</v>
      </c>
      <c r="BH2641" s="248">
        <v>303.6262351975538</v>
      </c>
      <c r="BI2641" s="248">
        <v>119.97289731924548</v>
      </c>
      <c r="BJ2641" s="248">
        <v>898.40636556414302</v>
      </c>
      <c r="BK2641" s="248">
        <v>328.68125944026269</v>
      </c>
      <c r="BL2641" s="248">
        <v>1055.0381039512786</v>
      </c>
      <c r="BM2641" s="248">
        <v>222.85246349130284</v>
      </c>
      <c r="BN2641" s="248">
        <v>1017.8860106360744</v>
      </c>
      <c r="BO2641" s="248">
        <f>BO1838-BF1838</f>
        <v>1080.271999999999</v>
      </c>
      <c r="BP2641" s="248">
        <v>148.39612625531208</v>
      </c>
      <c r="BQ2641" s="248">
        <v>579.07696480803043</v>
      </c>
      <c r="BR2641" s="248">
        <v>1520.6233288368576</v>
      </c>
      <c r="BS2641" s="248">
        <v>4309.0882826311463</v>
      </c>
      <c r="BT2641" s="248">
        <v>1775.5566583548598</v>
      </c>
      <c r="BU2641" s="248">
        <v>2439.178376504271</v>
      </c>
      <c r="BV2641" s="248">
        <v>3568.9776221307911</v>
      </c>
      <c r="BW2641" s="248">
        <v>954.30369986370988</v>
      </c>
      <c r="BX2641" s="248">
        <v>1274.7993183375957</v>
      </c>
      <c r="BY2641" s="248">
        <v>1640.1548832189883</v>
      </c>
      <c r="BZ2641" s="239">
        <v>1716.2196176313182</v>
      </c>
      <c r="CA2641" s="248">
        <f>CA1838-BO1838</f>
        <v>1954.6710000000012</v>
      </c>
      <c r="CB2641" s="248">
        <v>409.05430875358434</v>
      </c>
      <c r="CC2641" s="248">
        <v>426.53463634729178</v>
      </c>
      <c r="CD2641" s="248">
        <v>1482.7649457987427</v>
      </c>
      <c r="CE2641" s="248">
        <v>-274.16431870392626</v>
      </c>
      <c r="CF2641" s="248">
        <v>1325.1728811593302</v>
      </c>
      <c r="CG2641" s="248">
        <v>1932.5013958195077</v>
      </c>
      <c r="CH2641" s="248">
        <v>868.85869767429176</v>
      </c>
      <c r="CI2641" s="248">
        <v>1244.8499869086454</v>
      </c>
      <c r="CJ2641" s="239">
        <v>1318.2883296167993</v>
      </c>
      <c r="CK2641" s="239">
        <v>1584.5529403129322</v>
      </c>
      <c r="CL2641" s="248">
        <f>CL1838-CA1838</f>
        <v>1731.0699999999997</v>
      </c>
      <c r="CM2641" s="248">
        <v>1337.876427561896</v>
      </c>
      <c r="CN2641" s="248">
        <v>475.19581108582588</v>
      </c>
      <c r="CO2641" s="248">
        <v>426.66423614620999</v>
      </c>
      <c r="CP2641" s="248">
        <v>-482.64746455316345</v>
      </c>
      <c r="CQ2641" s="248">
        <v>746.30380702281127</v>
      </c>
      <c r="CR2641" s="248">
        <v>1821.0096883418855</v>
      </c>
      <c r="CS2641" s="248">
        <v>511.52438733649069</v>
      </c>
      <c r="CT2641" s="248">
        <v>1520.0572873760502</v>
      </c>
      <c r="CU2641" s="248">
        <v>2233.3747065071129</v>
      </c>
      <c r="CV2641" s="248">
        <v>2348.0170244744768</v>
      </c>
      <c r="CW2641" s="248">
        <v>2718.6405435366796</v>
      </c>
      <c r="CX2641" s="248">
        <v>2581.0425565103797</v>
      </c>
      <c r="CY2641" s="248">
        <v>2659.2224486191208</v>
      </c>
      <c r="CZ2641" s="248">
        <v>2779.340858562733</v>
      </c>
      <c r="DA2641" s="248">
        <f>DA1838-CL1838</f>
        <v>481.21489999999903</v>
      </c>
      <c r="DB2641" s="239">
        <v>-469.73193181660554</v>
      </c>
      <c r="DC2641" s="239">
        <v>93.980329423391595</v>
      </c>
      <c r="DD2641" s="239">
        <v>1047.4913439329212</v>
      </c>
      <c r="DE2641" s="239">
        <v>113.09799730942905</v>
      </c>
      <c r="DF2641" s="239">
        <v>636.76182064735804</v>
      </c>
      <c r="DG2641" s="239">
        <v>1119.1526181920817</v>
      </c>
      <c r="DH2641" s="239">
        <v>144.0214350344213</v>
      </c>
      <c r="DI2641" s="239">
        <v>599.12462883117769</v>
      </c>
      <c r="DJ2641" s="239">
        <v>890.12735604149202</v>
      </c>
      <c r="DK2641" s="239">
        <v>576.16789012347181</v>
      </c>
      <c r="DL2641" s="239">
        <v>866.58720713918046</v>
      </c>
      <c r="DM2641" s="239">
        <v>1585.9984360366907</v>
      </c>
      <c r="DN2641" s="249">
        <f>DN1838-DA1838</f>
        <v>1109.4309131860537</v>
      </c>
      <c r="DO2641" s="239">
        <v>1585.9984360366907</v>
      </c>
      <c r="DP2641" s="239">
        <v>1155.0710446332287</v>
      </c>
      <c r="DQ2641" s="239">
        <v>1606.4871994073583</v>
      </c>
      <c r="DR2641" s="239">
        <v>1755.3345569343692</v>
      </c>
      <c r="DS2641" s="239">
        <v>1285.5967728458054</v>
      </c>
      <c r="DT2641" s="239">
        <v>1749.363314518625</v>
      </c>
      <c r="DU2641" s="239">
        <v>2246.2700299614316</v>
      </c>
      <c r="DV2641" s="250">
        <f>DV1838-DN1838</f>
        <v>1419.3633970624214</v>
      </c>
      <c r="DW2641" s="251">
        <f>DW1838-DN1838</f>
        <v>1457.3032559587737</v>
      </c>
      <c r="DX2641" s="252">
        <f>DX1838-DO1838</f>
        <v>2209.8056155359336</v>
      </c>
      <c r="DZ2641" s="239">
        <f>DZ1838-DW1838</f>
        <v>-175.27334845192308</v>
      </c>
      <c r="EC2641" s="239">
        <f>EC1838-DZ1838</f>
        <v>-343.07169765758954</v>
      </c>
      <c r="EF2641" s="239">
        <f>EF1838-EC1838</f>
        <v>-354.54894823608265</v>
      </c>
      <c r="EI2641" s="239">
        <f>EI1838-EF1838</f>
        <v>-933.89404899027068</v>
      </c>
      <c r="EL2641" s="239">
        <f>EL1838-EI1838</f>
        <v>-1500.7534260642278</v>
      </c>
      <c r="EO2641" s="239">
        <f>EO1838-EL1838</f>
        <v>-1973.9774877115779</v>
      </c>
    </row>
    <row r="2642" spans="1:145" s="240" customFormat="1" ht="15.5" x14ac:dyDescent="0.35">
      <c r="A2642" s="247" t="s">
        <v>840</v>
      </c>
      <c r="B2642" s="260" t="s">
        <v>136</v>
      </c>
      <c r="C2642" s="246" t="e">
        <f>C2640-C2641</f>
        <v>#REF!</v>
      </c>
      <c r="D2642" s="246" t="e">
        <f t="shared" ref="D2642:AA2642" si="2712">D2640-D2641</f>
        <v>#REF!</v>
      </c>
      <c r="E2642" s="246" t="e">
        <f t="shared" si="2712"/>
        <v>#REF!</v>
      </c>
      <c r="F2642" s="246" t="e">
        <f t="shared" si="2712"/>
        <v>#REF!</v>
      </c>
      <c r="G2642" s="246" t="e">
        <f t="shared" si="2712"/>
        <v>#REF!</v>
      </c>
      <c r="H2642" s="246" t="e">
        <f t="shared" si="2712"/>
        <v>#REF!</v>
      </c>
      <c r="I2642" s="239" t="e">
        <f t="shared" si="2712"/>
        <v>#REF!</v>
      </c>
      <c r="J2642" s="239" t="e">
        <f t="shared" si="2712"/>
        <v>#REF!</v>
      </c>
      <c r="K2642" s="239" t="e">
        <f t="shared" si="2712"/>
        <v>#REF!</v>
      </c>
      <c r="L2642" s="239" t="e">
        <f t="shared" si="2712"/>
        <v>#REF!</v>
      </c>
      <c r="M2642" s="239" t="e">
        <f t="shared" si="2712"/>
        <v>#REF!</v>
      </c>
      <c r="N2642" s="239" t="e">
        <f t="shared" si="2712"/>
        <v>#REF!</v>
      </c>
      <c r="O2642" s="239" t="e">
        <f t="shared" si="2712"/>
        <v>#VALUE!</v>
      </c>
      <c r="P2642" s="239" t="e">
        <f t="shared" si="2712"/>
        <v>#VALUE!</v>
      </c>
      <c r="Q2642" s="239" t="e">
        <f t="shared" si="2712"/>
        <v>#VALUE!</v>
      </c>
      <c r="R2642" s="239" t="e">
        <f t="shared" si="2712"/>
        <v>#VALUE!</v>
      </c>
      <c r="S2642" s="239" t="e">
        <f t="shared" si="2712"/>
        <v>#VALUE!</v>
      </c>
      <c r="T2642" s="239" t="e">
        <f t="shared" si="2712"/>
        <v>#VALUE!</v>
      </c>
      <c r="U2642" s="239" t="e">
        <f t="shared" si="2712"/>
        <v>#VALUE!</v>
      </c>
      <c r="V2642" s="239" t="e">
        <f t="shared" si="2712"/>
        <v>#VALUE!</v>
      </c>
      <c r="W2642" s="239" t="e">
        <f t="shared" si="2712"/>
        <v>#VALUE!</v>
      </c>
      <c r="X2642" s="248" t="e">
        <f t="shared" si="2712"/>
        <v>#VALUE!</v>
      </c>
      <c r="Y2642" s="248" t="e">
        <f t="shared" si="2712"/>
        <v>#VALUE!</v>
      </c>
      <c r="Z2642" s="239">
        <f t="shared" si="2712"/>
        <v>1276.359200678</v>
      </c>
      <c r="AA2642" s="239">
        <f t="shared" si="2712"/>
        <v>328.78459247699993</v>
      </c>
      <c r="AB2642" s="239">
        <v>341.61680503308099</v>
      </c>
      <c r="AC2642" s="239">
        <v>267.30283939732044</v>
      </c>
      <c r="AD2642" s="239">
        <v>280.02200129372522</v>
      </c>
      <c r="AE2642" s="239">
        <f>AE2640-AE2641</f>
        <v>886.62700000000041</v>
      </c>
      <c r="AF2642" s="239">
        <v>722.0335666877495</v>
      </c>
      <c r="AG2642" s="239">
        <v>668.82890573631448</v>
      </c>
      <c r="AH2642" s="239">
        <v>768.68977386995334</v>
      </c>
      <c r="AI2642" s="239">
        <v>844.3897738699543</v>
      </c>
      <c r="AJ2642" s="248">
        <f>AJ2640-AJ2641</f>
        <v>767.79399999999964</v>
      </c>
      <c r="AK2642" s="248">
        <v>860.59201664984107</v>
      </c>
      <c r="AL2642" s="248">
        <v>842.37603078577263</v>
      </c>
      <c r="AM2642" s="248">
        <v>515.6661498828837</v>
      </c>
      <c r="AN2642" s="248">
        <v>842.0316293728813</v>
      </c>
      <c r="AO2642" s="248">
        <f>AO2640-AO2641</f>
        <v>384.6770000000015</v>
      </c>
      <c r="AP2642" s="248">
        <v>643.00709199507401</v>
      </c>
      <c r="AQ2642" s="248">
        <v>425.28822256732019</v>
      </c>
      <c r="AR2642" s="248">
        <v>-92.107314256856398</v>
      </c>
      <c r="AS2642" s="248">
        <f>AS2640-AS2641</f>
        <v>638.54400000000032</v>
      </c>
      <c r="AT2642" s="248">
        <v>901.30472964872115</v>
      </c>
      <c r="AU2642" s="248">
        <v>580.33912545085059</v>
      </c>
      <c r="AV2642" s="248">
        <v>195.59636085104876</v>
      </c>
      <c r="AW2642" s="248">
        <v>506.49656275034999</v>
      </c>
      <c r="AX2642" s="248" t="e">
        <f>AX2640-AX2641</f>
        <v>#VALUE!</v>
      </c>
      <c r="AY2642" s="248"/>
      <c r="AZ2642" s="248">
        <v>521.5334833621082</v>
      </c>
      <c r="BA2642" s="248">
        <v>615.87665049631141</v>
      </c>
      <c r="BB2642" s="248">
        <v>522.63392043216845</v>
      </c>
      <c r="BC2642" s="248">
        <v>-230.63582332384249</v>
      </c>
      <c r="BD2642" s="248">
        <v>622.31555779825385</v>
      </c>
      <c r="BE2642" s="248">
        <v>362.15177476533063</v>
      </c>
      <c r="BF2642" s="248" t="e">
        <f>BF2640-BF2641</f>
        <v>#VALUE!</v>
      </c>
      <c r="BG2642" s="248">
        <v>299.33840977551381</v>
      </c>
      <c r="BH2642" s="248">
        <v>-239.64137781969202</v>
      </c>
      <c r="BI2642" s="248">
        <v>95.622144357759225</v>
      </c>
      <c r="BJ2642" s="248">
        <v>81.300267354846255</v>
      </c>
      <c r="BK2642" s="248">
        <v>-177.13159169458322</v>
      </c>
      <c r="BL2642" s="248">
        <v>-604.56342528013647</v>
      </c>
      <c r="BM2642" s="248">
        <v>-215.00904921738766</v>
      </c>
      <c r="BN2642" s="248">
        <v>-794.59458449344584</v>
      </c>
      <c r="BO2642" s="248">
        <f>BO2640-BO2641</f>
        <v>-303.20466666699758</v>
      </c>
      <c r="BP2642" s="248">
        <v>202.04402595054762</v>
      </c>
      <c r="BQ2642" s="248">
        <v>-265.67814579267997</v>
      </c>
      <c r="BR2642" s="248">
        <v>-601.17915642227399</v>
      </c>
      <c r="BS2642" s="248">
        <v>-2112.4729321368504</v>
      </c>
      <c r="BT2642" s="248">
        <v>-522.79247086940904</v>
      </c>
      <c r="BU2642" s="248">
        <v>-524.13010070069322</v>
      </c>
      <c r="BV2642" s="248">
        <v>-1318.8774183793921</v>
      </c>
      <c r="BW2642" s="248">
        <v>-219.358990203963</v>
      </c>
      <c r="BX2642" s="248">
        <v>-322.62684778949279</v>
      </c>
      <c r="BY2642" s="248">
        <v>-413.22623851378103</v>
      </c>
      <c r="BZ2642" s="239">
        <v>270.70756107407487</v>
      </c>
      <c r="CA2642" s="248">
        <f>CA2640-CA2641</f>
        <v>263.62999999999829</v>
      </c>
      <c r="CB2642" s="248">
        <v>292.66189341305653</v>
      </c>
      <c r="CC2642" s="248">
        <v>246.75188460376467</v>
      </c>
      <c r="CD2642" s="248">
        <v>-209.53418030064677</v>
      </c>
      <c r="CE2642" s="248">
        <v>639.20080270516519</v>
      </c>
      <c r="CF2642" s="248">
        <v>312.41741161606751</v>
      </c>
      <c r="CG2642" s="248">
        <v>-113.77575759197225</v>
      </c>
      <c r="CH2642" s="248">
        <v>467.24720002627328</v>
      </c>
      <c r="CI2642" s="248">
        <v>258.35591206275876</v>
      </c>
      <c r="CJ2642" s="239">
        <v>261.14065125257821</v>
      </c>
      <c r="CK2642" s="239">
        <v>149.96597579906575</v>
      </c>
      <c r="CL2642" s="248">
        <f>CL2640-CL2641</f>
        <v>1129.6460000000006</v>
      </c>
      <c r="CM2642" s="248">
        <v>223.25044446269567</v>
      </c>
      <c r="CN2642" s="248">
        <v>535.81572665419208</v>
      </c>
      <c r="CO2642" s="248">
        <v>624.82655252738277</v>
      </c>
      <c r="CP2642" s="248">
        <v>642.07407868605515</v>
      </c>
      <c r="CQ2642" s="248">
        <v>575.19216131905978</v>
      </c>
      <c r="CR2642" s="248">
        <v>326.23221315348474</v>
      </c>
      <c r="CS2642" s="248">
        <v>821.37995925864197</v>
      </c>
      <c r="CT2642" s="248">
        <v>559.85016776617704</v>
      </c>
      <c r="CU2642" s="248">
        <v>403.5359170177635</v>
      </c>
      <c r="CV2642" s="248">
        <v>600.48043808461807</v>
      </c>
      <c r="CW2642" s="248">
        <v>387.97300044513031</v>
      </c>
      <c r="CX2642" s="248">
        <v>582.22095939570499</v>
      </c>
      <c r="CY2642" s="248">
        <v>426.37954070419983</v>
      </c>
      <c r="CZ2642" s="248">
        <v>-99.216837037849473</v>
      </c>
      <c r="DA2642" s="248">
        <f t="shared" ref="DA2642" si="2713">DA2640-DA2641</f>
        <v>729.50800000000163</v>
      </c>
      <c r="DB2642" s="239">
        <v>1142.6575102613215</v>
      </c>
      <c r="DC2642" s="239">
        <v>994.02243697747508</v>
      </c>
      <c r="DD2642" s="239">
        <v>700.91445268510506</v>
      </c>
      <c r="DE2642" s="239">
        <v>773.64044907594871</v>
      </c>
      <c r="DF2642" s="239">
        <v>660.22693144836194</v>
      </c>
      <c r="DG2642" s="239">
        <v>338.05570767465542</v>
      </c>
      <c r="DH2642" s="239">
        <v>788.75667393358526</v>
      </c>
      <c r="DI2642" s="239">
        <v>660.63258527789731</v>
      </c>
      <c r="DJ2642" s="239">
        <v>365.24088692001533</v>
      </c>
      <c r="DK2642" s="239">
        <v>1532.073593856423</v>
      </c>
      <c r="DL2642" s="239">
        <v>1442.5716220161175</v>
      </c>
      <c r="DM2642" s="239">
        <v>-869.67628942556985</v>
      </c>
      <c r="DN2642" s="249">
        <f t="shared" ref="DN2642" si="2714">DN2640-DN2641</f>
        <v>963.24285284599682</v>
      </c>
      <c r="DO2642" s="239">
        <v>-869.67628942556985</v>
      </c>
      <c r="DP2642" s="239">
        <v>892.08589771408697</v>
      </c>
      <c r="DQ2642" s="239">
        <v>815.858632120322</v>
      </c>
      <c r="DR2642" s="239">
        <v>2068.1251369006022</v>
      </c>
      <c r="DS2642" s="239">
        <v>538.09336435211662</v>
      </c>
      <c r="DT2642" s="239">
        <v>444.27625219136098</v>
      </c>
      <c r="DU2642" s="239">
        <v>654.29355264806691</v>
      </c>
      <c r="DV2642" s="250">
        <f>DV2640-DV2641</f>
        <v>1459.0473494521138</v>
      </c>
      <c r="DW2642" s="251">
        <f>DW2640-DW2641</f>
        <v>1314.1249136402475</v>
      </c>
      <c r="DX2642" s="252">
        <f>DX2640-DX2641</f>
        <v>-1516.5457497409625</v>
      </c>
      <c r="DZ2642" s="239">
        <f>DZ2640-DZ2641</f>
        <v>1614.6366932208366</v>
      </c>
      <c r="EC2642" s="239">
        <f>EC2640-EC2641</f>
        <v>1558.6953339018255</v>
      </c>
      <c r="EF2642" s="239">
        <f>EF2640-EF2641</f>
        <v>1512.4079713362444</v>
      </c>
      <c r="EI2642" s="239">
        <f>EI2640-EI2641</f>
        <v>1756.0617670946922</v>
      </c>
      <c r="EL2642" s="239">
        <f>EL2640-EL2641</f>
        <v>1956.0759676273592</v>
      </c>
      <c r="EO2642" s="239">
        <f>EO2640-EO2641</f>
        <v>2172.6658928141078</v>
      </c>
    </row>
    <row r="2643" spans="1:145" s="240" customFormat="1" ht="15.5" x14ac:dyDescent="0.35">
      <c r="A2643" s="253" t="s">
        <v>841</v>
      </c>
      <c r="B2643" s="260" t="s">
        <v>136</v>
      </c>
      <c r="C2643" s="246">
        <f t="shared" ref="C2643:AA2643" si="2715">C1839-B1839</f>
        <v>-6.9127296083610901</v>
      </c>
      <c r="D2643" s="246">
        <f t="shared" si="2715"/>
        <v>29.697205110326777</v>
      </c>
      <c r="E2643" s="246">
        <f t="shared" si="2715"/>
        <v>9.8292426126751735</v>
      </c>
      <c r="F2643" s="246">
        <f t="shared" si="2715"/>
        <v>6.0502218189008126</v>
      </c>
      <c r="G2643" s="246">
        <f t="shared" si="2715"/>
        <v>24.439622761410739</v>
      </c>
      <c r="H2643" s="246">
        <f t="shared" si="2715"/>
        <v>4.6753724014850375</v>
      </c>
      <c r="I2643" s="239">
        <f t="shared" si="2715"/>
        <v>-2.6137324086012379</v>
      </c>
      <c r="J2643" s="239">
        <f t="shared" si="2715"/>
        <v>-11.867303213579866</v>
      </c>
      <c r="K2643" s="239">
        <f t="shared" si="2715"/>
        <v>-4.3588124995724726</v>
      </c>
      <c r="L2643" s="239">
        <f t="shared" si="2715"/>
        <v>-4.0119131910845596</v>
      </c>
      <c r="M2643" s="239">
        <f t="shared" si="2715"/>
        <v>-18.507366525922585</v>
      </c>
      <c r="N2643" s="239">
        <f t="shared" si="2715"/>
        <v>6.2681918942301422</v>
      </c>
      <c r="O2643" s="239">
        <f t="shared" si="2715"/>
        <v>-11.29264292546091</v>
      </c>
      <c r="P2643" s="239">
        <f t="shared" si="2715"/>
        <v>-38.21052236379527</v>
      </c>
      <c r="Q2643" s="239">
        <f t="shared" si="2715"/>
        <v>-34.010000000000062</v>
      </c>
      <c r="R2643" s="239">
        <f t="shared" si="2715"/>
        <v>18.056999999999903</v>
      </c>
      <c r="S2643" s="239">
        <f t="shared" si="2715"/>
        <v>-19.975699999999804</v>
      </c>
      <c r="T2643" s="239">
        <f t="shared" si="2715"/>
        <v>-13.631300000000095</v>
      </c>
      <c r="U2643" s="239">
        <f t="shared" si="2715"/>
        <v>-71.646999999999963</v>
      </c>
      <c r="V2643" s="239">
        <f t="shared" si="2715"/>
        <v>-58.253000000000071</v>
      </c>
      <c r="W2643" s="239">
        <f t="shared" si="2715"/>
        <v>0.10100000000011278</v>
      </c>
      <c r="X2643" s="248">
        <f t="shared" si="2715"/>
        <v>5.2830000000000723</v>
      </c>
      <c r="Y2643" s="248">
        <f t="shared" si="2715"/>
        <v>-12.974793155000157</v>
      </c>
      <c r="Z2643" s="239">
        <f t="shared" si="2715"/>
        <v>-40.246799322000072</v>
      </c>
      <c r="AA2643" s="239">
        <f t="shared" si="2715"/>
        <v>165.29159247700017</v>
      </c>
      <c r="AB2643" s="239">
        <v>-1.5253988127511775</v>
      </c>
      <c r="AC2643" s="239">
        <v>-73.019361205063802</v>
      </c>
      <c r="AD2643" s="239">
        <v>-199.33397015965579</v>
      </c>
      <c r="AE2643" s="239">
        <f>AE1839-AA1839</f>
        <v>-327.12099999999998</v>
      </c>
      <c r="AF2643" s="239">
        <v>-28.503511554749501</v>
      </c>
      <c r="AG2643" s="239">
        <v>-63.550999999999874</v>
      </c>
      <c r="AH2643" s="239">
        <v>-41.039000000000101</v>
      </c>
      <c r="AI2643" s="239">
        <v>-41.038999999999987</v>
      </c>
      <c r="AJ2643" s="248">
        <f>AJ1839-AE1839</f>
        <v>228.72099999999992</v>
      </c>
      <c r="AK2643" s="248">
        <v>-19.150388520013699</v>
      </c>
      <c r="AL2643" s="248">
        <v>-44.109000000000037</v>
      </c>
      <c r="AM2643" s="248">
        <v>-213.68999999999988</v>
      </c>
      <c r="AN2643" s="248">
        <v>-198.22499999999985</v>
      </c>
      <c r="AO2643" s="248">
        <f>AO1839-AJ1839</f>
        <v>-296.72699999999986</v>
      </c>
      <c r="AP2643" s="248">
        <v>-94.447485222043795</v>
      </c>
      <c r="AQ2643" s="248">
        <v>42.742214283327883</v>
      </c>
      <c r="AR2643" s="248">
        <v>-2.9042826800423427</v>
      </c>
      <c r="AS2643" s="248">
        <f>AS1839-AO1839</f>
        <v>239.4639999999996</v>
      </c>
      <c r="AT2643" s="248">
        <v>19.587515171504201</v>
      </c>
      <c r="AU2643" s="248">
        <v>-52.207226395128941</v>
      </c>
      <c r="AV2643" s="248">
        <v>25.505641891506201</v>
      </c>
      <c r="AW2643" s="248">
        <v>76.730599122652592</v>
      </c>
      <c r="AX2643" s="248">
        <f>AX1839-AS1839</f>
        <v>50.244000000000199</v>
      </c>
      <c r="AY2643" s="248"/>
      <c r="AZ2643" s="248">
        <v>-3.6549744643821214E-3</v>
      </c>
      <c r="BA2643" s="248">
        <v>-9.0505182778599647E-2</v>
      </c>
      <c r="BB2643" s="248">
        <v>-3.0939910742119991E-2</v>
      </c>
      <c r="BC2643" s="248">
        <v>-2.0310090452198892E-2</v>
      </c>
      <c r="BD2643" s="248">
        <v>113.42929789662244</v>
      </c>
      <c r="BE2643" s="248">
        <v>112.86020792441914</v>
      </c>
      <c r="BF2643" s="248">
        <f>BF1839-AX1839</f>
        <v>117.4080000000003</v>
      </c>
      <c r="BG2643" s="248">
        <v>19.486805904816379</v>
      </c>
      <c r="BH2643" s="248">
        <v>-20.630142144686175</v>
      </c>
      <c r="BI2643" s="248">
        <v>-26.196241373164412</v>
      </c>
      <c r="BJ2643" s="248">
        <v>-27.124299650930425</v>
      </c>
      <c r="BK2643" s="248">
        <v>1.5892611209260394</v>
      </c>
      <c r="BL2643" s="248">
        <v>-1.9087415558028624</v>
      </c>
      <c r="BM2643" s="248">
        <v>-6.9457642823572314</v>
      </c>
      <c r="BN2643" s="248">
        <v>-9.9845726750313588</v>
      </c>
      <c r="BO2643" s="248">
        <f>BO1839-BF1839</f>
        <v>-14.481999999998607</v>
      </c>
      <c r="BP2643" s="248">
        <v>-0.61723601801804762</v>
      </c>
      <c r="BQ2643" s="248">
        <v>-43.844436664405293</v>
      </c>
      <c r="BR2643" s="248">
        <v>22.236702966780285</v>
      </c>
      <c r="BS2643" s="248">
        <v>143.34847473120954</v>
      </c>
      <c r="BT2643" s="248">
        <v>18.288202099429327</v>
      </c>
      <c r="BU2643" s="248">
        <v>161.45606474821398</v>
      </c>
      <c r="BV2643" s="248">
        <v>161.31249975224091</v>
      </c>
      <c r="BW2643" s="248">
        <v>80.402806701497866</v>
      </c>
      <c r="BX2643" s="248">
        <v>77.056152870615733</v>
      </c>
      <c r="BY2643" s="248">
        <v>82.971377997389936</v>
      </c>
      <c r="BZ2643" s="239">
        <v>68.46347721604343</v>
      </c>
      <c r="CA2643" s="248">
        <f>CA1839-BO1839</f>
        <v>-132.2980000000025</v>
      </c>
      <c r="CB2643" s="248">
        <v>-3.0814629271508238</v>
      </c>
      <c r="CC2643" s="248">
        <v>-3.1272048269547668</v>
      </c>
      <c r="CD2643" s="248">
        <v>-3.191468641864958</v>
      </c>
      <c r="CE2643" s="248">
        <v>-13.252255308198073</v>
      </c>
      <c r="CF2643" s="248">
        <v>-20.825940227365209</v>
      </c>
      <c r="CG2643" s="248">
        <v>-14.577168994800559</v>
      </c>
      <c r="CH2643" s="248">
        <v>26.698913933157201</v>
      </c>
      <c r="CI2643" s="248">
        <v>4.9419566158558155</v>
      </c>
      <c r="CJ2643" s="239">
        <v>-133.12890648518623</v>
      </c>
      <c r="CK2643" s="239">
        <v>-150.82344480712254</v>
      </c>
      <c r="CL2643" s="248">
        <f>CL1839-CA1839</f>
        <v>141.41400000000067</v>
      </c>
      <c r="CM2643" s="248">
        <v>-3.7666650849641883</v>
      </c>
      <c r="CN2643" s="248">
        <v>-4.3758412125544055</v>
      </c>
      <c r="CO2643" s="248">
        <v>-4.4076724078013285</v>
      </c>
      <c r="CP2643" s="248">
        <v>-4.4189385534027679</v>
      </c>
      <c r="CQ2643" s="248">
        <v>-4.4134564169080477</v>
      </c>
      <c r="CR2643" s="248">
        <v>-4.291379621955457</v>
      </c>
      <c r="CS2643" s="248">
        <v>3.0191346473529848</v>
      </c>
      <c r="CT2643" s="248">
        <v>3.165001448665862</v>
      </c>
      <c r="CU2643" s="248">
        <v>3.2958964537556312</v>
      </c>
      <c r="CV2643" s="248">
        <v>10.862979492694649</v>
      </c>
      <c r="CW2643" s="248">
        <v>11.447112683283194</v>
      </c>
      <c r="CX2643" s="248">
        <v>10.895026991740451</v>
      </c>
      <c r="CY2643" s="248">
        <v>11.46480931349106</v>
      </c>
      <c r="CZ2643" s="248">
        <v>11.946560770102224</v>
      </c>
      <c r="DA2643" s="248">
        <f>DA1839-CL1839</f>
        <v>9.0750000000025466</v>
      </c>
      <c r="DB2643" s="239">
        <v>-6.3100267550335047</v>
      </c>
      <c r="DC2643" s="239">
        <v>-6.213279611300095</v>
      </c>
      <c r="DD2643" s="239">
        <v>-6.0792488768656767</v>
      </c>
      <c r="DE2643" s="239">
        <v>-43.96825268867542</v>
      </c>
      <c r="DF2643" s="239">
        <v>-42.073946449583673</v>
      </c>
      <c r="DG2643" s="239">
        <v>-31.029644772013853</v>
      </c>
      <c r="DH2643" s="239">
        <v>197.10548869170452</v>
      </c>
      <c r="DI2643" s="239">
        <v>205.61525875988082</v>
      </c>
      <c r="DJ2643" s="239">
        <v>205.48701774163783</v>
      </c>
      <c r="DK2643" s="239">
        <v>187.91797999999835</v>
      </c>
      <c r="DL2643" s="239">
        <v>175.66797999999835</v>
      </c>
      <c r="DM2643" s="239">
        <v>205.48728322681018</v>
      </c>
      <c r="DN2643" s="249">
        <f>DN1839-DA1839</f>
        <v>-42.047668813003838</v>
      </c>
      <c r="DO2643" s="239">
        <v>205.48728322681018</v>
      </c>
      <c r="DP2643" s="239">
        <v>-15.964126572294845</v>
      </c>
      <c r="DQ2643" s="239">
        <v>-42.775473640487689</v>
      </c>
      <c r="DR2643" s="239">
        <v>-373.5741953400011</v>
      </c>
      <c r="DS2643" s="239">
        <v>-12.169108081889135</v>
      </c>
      <c r="DT2643" s="239">
        <v>-37.222899330554355</v>
      </c>
      <c r="DU2643" s="239">
        <v>193.71422306142995</v>
      </c>
      <c r="DV2643" s="250">
        <f>DV1839-DN1839</f>
        <v>5.7655754221977986</v>
      </c>
      <c r="DW2643" s="251">
        <f>DW1839-DN1839</f>
        <v>73.025404588348465</v>
      </c>
      <c r="DX2643" s="252">
        <f>DX1839-DO1839</f>
        <v>-162.70755669681057</v>
      </c>
      <c r="DZ2643" s="239">
        <f>DZ1839-DW1839</f>
        <v>-3.0581168568423891</v>
      </c>
      <c r="EC2643" s="239">
        <f>EC1839-DZ1839</f>
        <v>-4.0523114263341995</v>
      </c>
      <c r="EF2643" s="239">
        <f>EF1839-EC1839</f>
        <v>-3.9894091433925496</v>
      </c>
      <c r="EI2643" s="239">
        <f>EI1839-EF1839</f>
        <v>-4.0302083471615333</v>
      </c>
      <c r="EL2643" s="239">
        <f>EL1839-EI1839</f>
        <v>-4.0823616430398033</v>
      </c>
      <c r="EO2643" s="239">
        <f>EO1839-EL1839</f>
        <v>-4.1315891503591047</v>
      </c>
    </row>
    <row r="2644" spans="1:145" s="240" customFormat="1" ht="15.5" x14ac:dyDescent="0.35">
      <c r="A2644" s="247" t="s">
        <v>842</v>
      </c>
      <c r="B2644" s="260" t="s">
        <v>136</v>
      </c>
      <c r="C2644" s="246" t="e">
        <f t="shared" ref="C2644:AA2644" si="2716">C1841-B1841</f>
        <v>#REF!</v>
      </c>
      <c r="D2644" s="246" t="e">
        <f t="shared" si="2716"/>
        <v>#REF!</v>
      </c>
      <c r="E2644" s="246" t="e">
        <f t="shared" si="2716"/>
        <v>#REF!</v>
      </c>
      <c r="F2644" s="246" t="e">
        <f t="shared" si="2716"/>
        <v>#REF!</v>
      </c>
      <c r="G2644" s="246" t="e">
        <f t="shared" si="2716"/>
        <v>#REF!</v>
      </c>
      <c r="H2644" s="246" t="e">
        <f t="shared" si="2716"/>
        <v>#REF!</v>
      </c>
      <c r="I2644" s="239">
        <f t="shared" si="2716"/>
        <v>15.097721451659822</v>
      </c>
      <c r="J2644" s="239">
        <f t="shared" si="2716"/>
        <v>66.656080759347162</v>
      </c>
      <c r="K2644" s="239">
        <f t="shared" si="2716"/>
        <v>22.768419810216642</v>
      </c>
      <c r="L2644" s="239">
        <f t="shared" si="2716"/>
        <v>132.38265897570534</v>
      </c>
      <c r="M2644" s="239">
        <f t="shared" si="2716"/>
        <v>44.839684961072066</v>
      </c>
      <c r="N2644" s="239">
        <f t="shared" si="2716"/>
        <v>28.193429875748961</v>
      </c>
      <c r="O2644" s="239" t="e">
        <f t="shared" si="2716"/>
        <v>#VALUE!</v>
      </c>
      <c r="P2644" s="239" t="e">
        <f t="shared" si="2716"/>
        <v>#VALUE!</v>
      </c>
      <c r="Q2644" s="239" t="e">
        <f t="shared" si="2716"/>
        <v>#VALUE!</v>
      </c>
      <c r="R2644" s="239" t="e">
        <f t="shared" si="2716"/>
        <v>#VALUE!</v>
      </c>
      <c r="S2644" s="239" t="e">
        <f t="shared" si="2716"/>
        <v>#VALUE!</v>
      </c>
      <c r="T2644" s="239" t="e">
        <f t="shared" si="2716"/>
        <v>#VALUE!</v>
      </c>
      <c r="U2644" s="239" t="e">
        <f t="shared" si="2716"/>
        <v>#VALUE!</v>
      </c>
      <c r="V2644" s="239" t="e">
        <f t="shared" si="2716"/>
        <v>#VALUE!</v>
      </c>
      <c r="W2644" s="239" t="e">
        <f t="shared" si="2716"/>
        <v>#VALUE!</v>
      </c>
      <c r="X2644" s="248" t="e">
        <f t="shared" si="2716"/>
        <v>#VALUE!</v>
      </c>
      <c r="Y2644" s="248" t="e">
        <f t="shared" si="2716"/>
        <v>#VALUE!</v>
      </c>
      <c r="Z2644" s="239">
        <f t="shared" si="2716"/>
        <v>1316.6060000000002</v>
      </c>
      <c r="AA2644" s="239">
        <f t="shared" si="2716"/>
        <v>163.49299999999948</v>
      </c>
      <c r="AB2644" s="239">
        <v>343.14220344583191</v>
      </c>
      <c r="AC2644" s="239">
        <v>340.32220060198415</v>
      </c>
      <c r="AD2644" s="239">
        <v>479.35597145338124</v>
      </c>
      <c r="AE2644" s="239">
        <f>AE1841-AA1841</f>
        <v>1213.7480000000005</v>
      </c>
      <c r="AF2644" s="239">
        <v>750.53707824289904</v>
      </c>
      <c r="AG2644" s="239">
        <v>732.37990573631487</v>
      </c>
      <c r="AH2644" s="239">
        <v>809.72877386995333</v>
      </c>
      <c r="AI2644" s="239">
        <v>885.42877386995406</v>
      </c>
      <c r="AJ2644" s="248">
        <f>AJ1841-AE1841</f>
        <v>539.07300000000032</v>
      </c>
      <c r="AK2644" s="248">
        <v>879.73840516985456</v>
      </c>
      <c r="AL2644" s="248">
        <v>886.48503078577232</v>
      </c>
      <c r="AM2644" s="248">
        <v>729.35614988288398</v>
      </c>
      <c r="AN2644" s="248">
        <v>1040.2566293728814</v>
      </c>
      <c r="AO2644" s="248">
        <f>AO1841-AJ1841</f>
        <v>681.40400000000045</v>
      </c>
      <c r="AP2644" s="248">
        <v>737.45857721671837</v>
      </c>
      <c r="AQ2644" s="248">
        <v>382.55000828399199</v>
      </c>
      <c r="AR2644" s="248">
        <v>-89.203031576814283</v>
      </c>
      <c r="AS2644" s="248">
        <f>AS1841-AO1841</f>
        <v>399.07999999999993</v>
      </c>
      <c r="AT2644" s="248">
        <v>881.71721447725577</v>
      </c>
      <c r="AU2644" s="248">
        <v>632.55035184598</v>
      </c>
      <c r="AV2644" s="248">
        <v>170.13071895958365</v>
      </c>
      <c r="AW2644" s="248">
        <v>389.76596362769305</v>
      </c>
      <c r="AX2644" s="248" t="e">
        <f>AX1841-AS1841</f>
        <v>#VALUE!</v>
      </c>
      <c r="AY2644" s="248"/>
      <c r="AZ2644" s="248">
        <v>521.53713833657275</v>
      </c>
      <c r="BA2644" s="248">
        <v>615.96715567909087</v>
      </c>
      <c r="BB2644" s="248">
        <v>522.6648603429112</v>
      </c>
      <c r="BC2644" s="248">
        <v>-230.61551323338972</v>
      </c>
      <c r="BD2644" s="248">
        <v>508.88625990163018</v>
      </c>
      <c r="BE2644" s="248">
        <v>249.2915668409114</v>
      </c>
      <c r="BF2644" s="248" t="e">
        <f>BF1841-AX1841</f>
        <v>#VALUE!</v>
      </c>
      <c r="BG2644" s="248">
        <v>279.85160387069664</v>
      </c>
      <c r="BH2644" s="248">
        <v>-219.0112356750069</v>
      </c>
      <c r="BI2644" s="248">
        <v>121.81838573092409</v>
      </c>
      <c r="BJ2644" s="248">
        <v>108.42456700577623</v>
      </c>
      <c r="BK2644" s="248">
        <v>-178.72085281550881</v>
      </c>
      <c r="BL2644" s="248">
        <v>-602.65468372433315</v>
      </c>
      <c r="BM2644" s="248">
        <v>-208.06328493502951</v>
      </c>
      <c r="BN2644" s="248">
        <v>-784.61001181841402</v>
      </c>
      <c r="BO2644" s="248">
        <f>BO1841-BF1841</f>
        <v>-288.72266666699852</v>
      </c>
      <c r="BP2644" s="248">
        <v>202.66126196856658</v>
      </c>
      <c r="BQ2644" s="248">
        <v>-221.83370912827468</v>
      </c>
      <c r="BR2644" s="248">
        <v>-623.41585938905428</v>
      </c>
      <c r="BS2644" s="248">
        <v>-2255.8214068680581</v>
      </c>
      <c r="BT2644" s="248">
        <v>-541.08067296883746</v>
      </c>
      <c r="BU2644" s="248">
        <v>-685.58616544890629</v>
      </c>
      <c r="BV2644" s="248">
        <v>-1480.189918131633</v>
      </c>
      <c r="BW2644" s="248">
        <v>-299.76179690546269</v>
      </c>
      <c r="BX2644" s="248">
        <v>-399.68300066010852</v>
      </c>
      <c r="BY2644" s="248">
        <v>-496.19761651117096</v>
      </c>
      <c r="BZ2644" s="239">
        <v>202.24408385803054</v>
      </c>
      <c r="CA2644" s="248">
        <f>CA1841-BO1841</f>
        <v>395.92799999999988</v>
      </c>
      <c r="CB2644" s="248">
        <v>295.74335634020645</v>
      </c>
      <c r="CC2644" s="248">
        <v>249.87908943071852</v>
      </c>
      <c r="CD2644" s="248">
        <v>-206.34271165878181</v>
      </c>
      <c r="CE2644" s="248">
        <v>652.45305801336417</v>
      </c>
      <c r="CF2644" s="248">
        <v>333.24335184343363</v>
      </c>
      <c r="CG2644" s="248">
        <v>-99.198588597170783</v>
      </c>
      <c r="CH2644" s="248">
        <v>440.54828609311699</v>
      </c>
      <c r="CI2644" s="248">
        <v>253.41395544690204</v>
      </c>
      <c r="CJ2644" s="239">
        <v>394.26955773776535</v>
      </c>
      <c r="CK2644" s="239">
        <v>300.78942060618829</v>
      </c>
      <c r="CL2644" s="248">
        <f>CL1841-CA1841</f>
        <v>988.23199999999997</v>
      </c>
      <c r="CM2644" s="248">
        <v>227.01710954765804</v>
      </c>
      <c r="CN2644" s="248">
        <v>540.19156786674648</v>
      </c>
      <c r="CO2644" s="248">
        <v>629.2342249351841</v>
      </c>
      <c r="CP2644" s="248">
        <v>646.49301723945791</v>
      </c>
      <c r="CQ2644" s="248">
        <v>579.60561773596964</v>
      </c>
      <c r="CR2644" s="248">
        <v>330.52359277544201</v>
      </c>
      <c r="CS2644" s="248">
        <v>818.36082461128899</v>
      </c>
      <c r="CT2644" s="248">
        <v>556.68516631750936</v>
      </c>
      <c r="CU2644" s="248">
        <v>400.24002056400786</v>
      </c>
      <c r="CV2644" s="248">
        <v>589.61745859192342</v>
      </c>
      <c r="CW2644" s="248">
        <v>376.52588776184712</v>
      </c>
      <c r="CX2644" s="248">
        <v>571.32593240396272</v>
      </c>
      <c r="CY2644" s="248">
        <v>414.91473139070877</v>
      </c>
      <c r="CZ2644" s="248">
        <v>-111.1633978079517</v>
      </c>
      <c r="DA2644" s="248">
        <f>DA1841-CL1841</f>
        <v>720.4330000000009</v>
      </c>
      <c r="DB2644" s="239">
        <v>1148.9675370163532</v>
      </c>
      <c r="DC2644" s="239">
        <v>1000.235716588777</v>
      </c>
      <c r="DD2644" s="239">
        <v>706.99370156196892</v>
      </c>
      <c r="DE2644" s="239">
        <v>817.60870176462595</v>
      </c>
      <c r="DF2644" s="239">
        <v>702.30087789794743</v>
      </c>
      <c r="DG2644" s="239">
        <v>369.0853524466711</v>
      </c>
      <c r="DH2644" s="239">
        <v>591.65118524188074</v>
      </c>
      <c r="DI2644" s="239">
        <v>455.01732651801831</v>
      </c>
      <c r="DJ2644" s="239">
        <v>159.75386917837932</v>
      </c>
      <c r="DK2644" s="239">
        <v>1344.1556138564283</v>
      </c>
      <c r="DL2644" s="239">
        <v>1266.9036420161192</v>
      </c>
      <c r="DM2644" s="239">
        <v>-1075.1635726523782</v>
      </c>
      <c r="DN2644" s="249">
        <f>DN1841-DA1841</f>
        <v>1005.2905216589988</v>
      </c>
      <c r="DO2644" s="239">
        <v>-1075.1635726523782</v>
      </c>
      <c r="DP2644" s="239">
        <v>908.05002428638363</v>
      </c>
      <c r="DQ2644" s="239">
        <v>858.63410576081151</v>
      </c>
      <c r="DR2644" s="239">
        <v>2441.6993322406033</v>
      </c>
      <c r="DS2644" s="239">
        <v>550.26247243400394</v>
      </c>
      <c r="DT2644" s="239">
        <v>481.49915152191534</v>
      </c>
      <c r="DU2644" s="239">
        <v>460.57932958663514</v>
      </c>
      <c r="DV2644" s="250">
        <f>DV1841-DN1841</f>
        <v>1453.2817740299179</v>
      </c>
      <c r="DW2644" s="251">
        <f>DW1841-DN1841</f>
        <v>1241.0995090519009</v>
      </c>
      <c r="DX2644" s="252">
        <f>DX1841-DO1841</f>
        <v>-1353.8381930441501</v>
      </c>
      <c r="DZ2644" s="239">
        <f>DZ1841-DW1841</f>
        <v>1617.694810077679</v>
      </c>
      <c r="EC2644" s="239">
        <f>EC1841-DZ1841</f>
        <v>1562.7476453281597</v>
      </c>
      <c r="EF2644" s="239">
        <f>EF1841-EC1841</f>
        <v>1516.3973804796351</v>
      </c>
      <c r="EI2644" s="239">
        <f>EI1841-EF1841</f>
        <v>1760.0919754418537</v>
      </c>
      <c r="EL2644" s="239">
        <f>EL1841-EI1841</f>
        <v>1960.1583292703981</v>
      </c>
      <c r="EO2644" s="239">
        <f>EO1841-EL1841</f>
        <v>2176.7974819644696</v>
      </c>
    </row>
    <row r="2645" spans="1:145" s="240" customFormat="1" ht="15.5" x14ac:dyDescent="0.35">
      <c r="A2645" s="247" t="s">
        <v>843</v>
      </c>
      <c r="B2645" s="260" t="s">
        <v>136</v>
      </c>
      <c r="C2645" s="246">
        <f t="shared" ref="C2645:AA2647" si="2717">C1825-B1825</f>
        <v>4.319999999999979</v>
      </c>
      <c r="D2645" s="246">
        <f t="shared" si="2717"/>
        <v>55.232000000000006</v>
      </c>
      <c r="E2645" s="246">
        <f t="shared" si="2717"/>
        <v>80.246999999999986</v>
      </c>
      <c r="F2645" s="246">
        <f t="shared" si="2717"/>
        <v>-3.6839999999999904</v>
      </c>
      <c r="G2645" s="246">
        <f t="shared" si="2717"/>
        <v>-56.748999999999995</v>
      </c>
      <c r="H2645" s="246">
        <f t="shared" si="2717"/>
        <v>-5.6239999999999899</v>
      </c>
      <c r="I2645" s="239">
        <f t="shared" si="2717"/>
        <v>328.55400000000003</v>
      </c>
      <c r="J2645" s="239">
        <f t="shared" si="2717"/>
        <v>107.452</v>
      </c>
      <c r="K2645" s="239">
        <f t="shared" si="2717"/>
        <v>127.47599999999994</v>
      </c>
      <c r="L2645" s="239">
        <f t="shared" si="2717"/>
        <v>-22.191000000000031</v>
      </c>
      <c r="M2645" s="239" t="e">
        <f t="shared" si="2717"/>
        <v>#REF!</v>
      </c>
      <c r="N2645" s="239" t="e">
        <f t="shared" si="2717"/>
        <v>#REF!</v>
      </c>
      <c r="O2645" s="239" t="e">
        <f t="shared" si="2717"/>
        <v>#REF!</v>
      </c>
      <c r="P2645" s="239" t="e">
        <f t="shared" si="2717"/>
        <v>#REF!</v>
      </c>
      <c r="Q2645" s="239" t="e">
        <f t="shared" si="2717"/>
        <v>#REF!</v>
      </c>
      <c r="R2645" s="239">
        <f t="shared" si="2717"/>
        <v>-33.256999999999948</v>
      </c>
      <c r="S2645" s="239">
        <f t="shared" si="2717"/>
        <v>690.63500000000033</v>
      </c>
      <c r="T2645" s="239">
        <f t="shared" si="2717"/>
        <v>1555.3359999999998</v>
      </c>
      <c r="U2645" s="239">
        <f t="shared" si="2717"/>
        <v>1832.6389999999992</v>
      </c>
      <c r="V2645" s="239">
        <f t="shared" si="2717"/>
        <v>1497.3030000000008</v>
      </c>
      <c r="W2645" s="239" t="e">
        <f t="shared" si="2717"/>
        <v>#VALUE!</v>
      </c>
      <c r="X2645" s="248" t="e">
        <f t="shared" si="2717"/>
        <v>#VALUE!</v>
      </c>
      <c r="Y2645" s="248" t="e">
        <f t="shared" si="2717"/>
        <v>#VALUE!</v>
      </c>
      <c r="Z2645" s="239" t="e">
        <f t="shared" si="2717"/>
        <v>#VALUE!</v>
      </c>
      <c r="AA2645" s="239" t="e">
        <f t="shared" si="2717"/>
        <v>#VALUE!</v>
      </c>
      <c r="AB2645" s="239">
        <v>922.12849008917328</v>
      </c>
      <c r="AC2645" s="239">
        <v>1065.3525175284999</v>
      </c>
      <c r="AD2645" s="239">
        <v>594.04855062070601</v>
      </c>
      <c r="AE2645" s="239" t="e">
        <f>AE1825-AA1825</f>
        <v>#VALUE!</v>
      </c>
      <c r="AF2645" s="239">
        <v>1316.9443391875</v>
      </c>
      <c r="AG2645" s="239">
        <v>-409.90137312869774</v>
      </c>
      <c r="AH2645" s="239">
        <v>-459.41393209957823</v>
      </c>
      <c r="AI2645" s="239">
        <v>-994.94861702719936</v>
      </c>
      <c r="AJ2645" s="248" t="e">
        <f>AJ1825-AE1825</f>
        <v>#VALUE!</v>
      </c>
      <c r="AK2645" s="248">
        <v>-1821.7685325767079</v>
      </c>
      <c r="AL2645" s="248">
        <v>-1826.3519600751779</v>
      </c>
      <c r="AM2645" s="248">
        <v>-2408.3540385916367</v>
      </c>
      <c r="AN2645" s="248">
        <v>-2109.9307990898742</v>
      </c>
      <c r="AO2645" s="248" t="e">
        <f>AO1825-AJ1825</f>
        <v>#VALUE!</v>
      </c>
      <c r="AP2645" s="248">
        <v>-1863.657425253723</v>
      </c>
      <c r="AQ2645" s="248">
        <v>-1572.763824900695</v>
      </c>
      <c r="AR2645" s="248">
        <v>-2058.9365488269182</v>
      </c>
      <c r="AS2645" s="248" t="e">
        <f>AS1825-AO1825</f>
        <v>#VALUE!</v>
      </c>
      <c r="AT2645" s="248">
        <v>324.55027686250202</v>
      </c>
      <c r="AU2645" s="248">
        <v>-831.17036599545281</v>
      </c>
      <c r="AV2645" s="248">
        <v>-433.68901507700207</v>
      </c>
      <c r="AW2645" s="248">
        <v>-565.62898037762807</v>
      </c>
      <c r="AX2645" s="248" t="e">
        <f>AX1825-AS1825</f>
        <v>#VALUE!</v>
      </c>
      <c r="AY2645" s="248"/>
      <c r="AZ2645" s="248">
        <v>639.25819946927186</v>
      </c>
      <c r="BA2645" s="248">
        <v>-5.5460315724303655</v>
      </c>
      <c r="BB2645" s="248">
        <v>379.07125026834365</v>
      </c>
      <c r="BC2645" s="248">
        <v>-174.15253040316838</v>
      </c>
      <c r="BD2645" s="248">
        <v>192.06332908972081</v>
      </c>
      <c r="BE2645" s="248">
        <v>-434.36557863740973</v>
      </c>
      <c r="BF2645" s="248" t="e">
        <f>BF1825-AX1825</f>
        <v>#VALUE!</v>
      </c>
      <c r="BG2645" s="248">
        <v>299.12787352181522</v>
      </c>
      <c r="BH2645" s="248">
        <v>-98.734667912862278</v>
      </c>
      <c r="BI2645" s="248">
        <v>561.98913195124123</v>
      </c>
      <c r="BJ2645" s="248">
        <v>-398.13665737632209</v>
      </c>
      <c r="BK2645" s="248">
        <v>588.45942365154451</v>
      </c>
      <c r="BL2645" s="248">
        <v>-209.54149552616218</v>
      </c>
      <c r="BM2645" s="248">
        <v>779.71874969217879</v>
      </c>
      <c r="BN2645" s="248">
        <v>-170.24617652754296</v>
      </c>
      <c r="BO2645" s="248">
        <f>BO1825-BF1825</f>
        <v>145.46851757261948</v>
      </c>
      <c r="BP2645" s="248">
        <v>485.10431884143463</v>
      </c>
      <c r="BQ2645" s="248">
        <v>237.19166607851594</v>
      </c>
      <c r="BR2645" s="248">
        <v>-1154.0535124091396</v>
      </c>
      <c r="BS2645" s="248">
        <v>-3241.6099915882814</v>
      </c>
      <c r="BT2645" s="248">
        <v>-1504.9289472232945</v>
      </c>
      <c r="BU2645" s="248">
        <v>-2830.3106604000545</v>
      </c>
      <c r="BV2645" s="248">
        <v>-3783.8761306119077</v>
      </c>
      <c r="BW2645" s="248">
        <v>-158.56312432148252</v>
      </c>
      <c r="BX2645" s="248">
        <v>-1051.3486526470388</v>
      </c>
      <c r="BY2645" s="248">
        <v>-1483.2996339169222</v>
      </c>
      <c r="BZ2645" s="239">
        <v>-607.42967691691047</v>
      </c>
      <c r="CA2645" s="248">
        <f>CA1825-BO1825</f>
        <v>-817.62000000000035</v>
      </c>
      <c r="CB2645" s="248">
        <v>451.82497467956091</v>
      </c>
      <c r="CC2645" s="248">
        <v>285.49343424634026</v>
      </c>
      <c r="CD2645" s="248">
        <v>-803.78682419248503</v>
      </c>
      <c r="CE2645" s="248">
        <v>276.20707127792934</v>
      </c>
      <c r="CF2645" s="248">
        <v>-756.80355156529185</v>
      </c>
      <c r="CG2645" s="248">
        <v>-1250.9335085218536</v>
      </c>
      <c r="CH2645" s="248">
        <v>255.30450783689435</v>
      </c>
      <c r="CI2645" s="248">
        <v>-93.754489633259482</v>
      </c>
      <c r="CJ2645" s="239">
        <v>365.99242251775763</v>
      </c>
      <c r="CK2645" s="239">
        <v>-633.34697363758642</v>
      </c>
      <c r="CL2645" s="248">
        <f>CL1825-CA1825</f>
        <v>-563.12540228657463</v>
      </c>
      <c r="CM2645" s="248">
        <v>762.28837095602944</v>
      </c>
      <c r="CN2645" s="248">
        <v>677.31598563396392</v>
      </c>
      <c r="CO2645" s="248">
        <v>754.1225488703044</v>
      </c>
      <c r="CP2645" s="248">
        <v>1807.745534285013</v>
      </c>
      <c r="CQ2645" s="248">
        <v>652.7607060233363</v>
      </c>
      <c r="CR2645" s="248">
        <v>-373.06278691924422</v>
      </c>
      <c r="CS2645" s="248">
        <v>1854.8882128327959</v>
      </c>
      <c r="CT2645" s="248">
        <v>997.76336085022831</v>
      </c>
      <c r="CU2645" s="248">
        <v>215.07120185073791</v>
      </c>
      <c r="CV2645" s="248">
        <v>1256.4295658909396</v>
      </c>
      <c r="CW2645" s="248">
        <v>1029.5201938897471</v>
      </c>
      <c r="CX2645" s="248">
        <v>932.60507205473868</v>
      </c>
      <c r="CY2645" s="248">
        <v>983.12078896469711</v>
      </c>
      <c r="CZ2645" s="248">
        <v>930.74065601727216</v>
      </c>
      <c r="DA2645" s="248">
        <f>DA1825-CL1825</f>
        <v>1509.4312207660637</v>
      </c>
      <c r="DB2645" s="239">
        <v>1366.2626088634847</v>
      </c>
      <c r="DC2645" s="239">
        <v>715.24860377342748</v>
      </c>
      <c r="DD2645" s="239">
        <v>-377.60101871684537</v>
      </c>
      <c r="DE2645" s="239">
        <v>1117.4417028446942</v>
      </c>
      <c r="DF2645" s="239">
        <v>536.54988060343248</v>
      </c>
      <c r="DG2645" s="239">
        <v>-3.3102248967234118</v>
      </c>
      <c r="DH2645" s="239">
        <v>718.5126813368588</v>
      </c>
      <c r="DI2645" s="239">
        <v>283.55367923875156</v>
      </c>
      <c r="DJ2645" s="239">
        <v>5.5877629689339301</v>
      </c>
      <c r="DK2645" s="239">
        <v>-559.02726924514991</v>
      </c>
      <c r="DL2645" s="239">
        <v>-856.00458319551922</v>
      </c>
      <c r="DM2645" s="239">
        <v>1476.7328594556229</v>
      </c>
      <c r="DN2645" s="249">
        <f>DN1825-DA1825</f>
        <v>-112.17246994760762</v>
      </c>
      <c r="DO2645" s="239">
        <v>1476.7328594556229</v>
      </c>
      <c r="DP2645" s="239">
        <v>350.12607495827433</v>
      </c>
      <c r="DQ2645" s="239">
        <v>-147.88025662825612</v>
      </c>
      <c r="DR2645" s="239">
        <v>-2100.9792774782568</v>
      </c>
      <c r="DS2645" s="239">
        <v>1136.0661515042311</v>
      </c>
      <c r="DT2645" s="239">
        <v>622.03073554476896</v>
      </c>
      <c r="DU2645" s="239">
        <v>-1129.9514756052015</v>
      </c>
      <c r="DV2645" s="250">
        <f>DV1825-DN1825</f>
        <v>-309.32986839537307</v>
      </c>
      <c r="DW2645" s="251">
        <f t="shared" ref="DW2645:DX2647" si="2718">DW1825-DN1825</f>
        <v>-423.64909584689531</v>
      </c>
      <c r="DX2645" s="252">
        <f t="shared" si="2718"/>
        <v>466.93206667286449</v>
      </c>
      <c r="DZ2645" s="239">
        <f>DZ1825-DW1825</f>
        <v>1191.4864581963552</v>
      </c>
      <c r="EC2645" s="239">
        <f>EC1825-DZ1825</f>
        <v>1522.7803415332701</v>
      </c>
      <c r="EF2645" s="239">
        <f>EF1825-EC1825</f>
        <v>801.35097503423731</v>
      </c>
      <c r="EI2645" s="239">
        <f>EI1825-EF1825</f>
        <v>1824.4642854966851</v>
      </c>
      <c r="EL2645" s="239">
        <f>EL1825-EI1825</f>
        <v>2364.4328673526406</v>
      </c>
      <c r="EO2645" s="239">
        <f>EO1825-EL1825</f>
        <v>2925.3248148107541</v>
      </c>
    </row>
    <row r="2646" spans="1:145" s="240" customFormat="1" ht="15.5" x14ac:dyDescent="0.35">
      <c r="A2646" s="253" t="s">
        <v>651</v>
      </c>
      <c r="B2646" s="260" t="s">
        <v>136</v>
      </c>
      <c r="C2646" s="246">
        <f t="shared" si="2717"/>
        <v>1.0699999999999932</v>
      </c>
      <c r="D2646" s="246">
        <f t="shared" si="2717"/>
        <v>16.826000000000001</v>
      </c>
      <c r="E2646" s="246">
        <f t="shared" si="2717"/>
        <v>90.294999999999987</v>
      </c>
      <c r="F2646" s="246">
        <f t="shared" si="2717"/>
        <v>4.8910000000000053</v>
      </c>
      <c r="G2646" s="246">
        <f t="shared" si="2717"/>
        <v>-58.347999999999992</v>
      </c>
      <c r="H2646" s="246">
        <f t="shared" si="2717"/>
        <v>-4.6179999999999968</v>
      </c>
      <c r="I2646" s="239">
        <f t="shared" si="2717"/>
        <v>302.38100000000003</v>
      </c>
      <c r="J2646" s="239">
        <f t="shared" si="2717"/>
        <v>123.42099999999999</v>
      </c>
      <c r="K2646" s="239">
        <f t="shared" si="2717"/>
        <v>86.087999999999965</v>
      </c>
      <c r="L2646" s="239">
        <f t="shared" si="2717"/>
        <v>-6.0910000000000082</v>
      </c>
      <c r="M2646" s="239" t="e">
        <f t="shared" si="2717"/>
        <v>#REF!</v>
      </c>
      <c r="N2646" s="239" t="e">
        <f t="shared" si="2717"/>
        <v>#REF!</v>
      </c>
      <c r="O2646" s="239" t="e">
        <f t="shared" si="2717"/>
        <v>#REF!</v>
      </c>
      <c r="P2646" s="239" t="e">
        <f t="shared" si="2717"/>
        <v>#REF!</v>
      </c>
      <c r="Q2646" s="239" t="e">
        <f t="shared" si="2717"/>
        <v>#REF!</v>
      </c>
      <c r="R2646" s="239">
        <f t="shared" si="2717"/>
        <v>-2.2590000000000146</v>
      </c>
      <c r="S2646" s="239">
        <f t="shared" si="2717"/>
        <v>547.76000000000022</v>
      </c>
      <c r="T2646" s="239">
        <f t="shared" si="2717"/>
        <v>1385.1769999999999</v>
      </c>
      <c r="U2646" s="239">
        <f t="shared" si="2717"/>
        <v>1758.425999999999</v>
      </c>
      <c r="V2646" s="239">
        <f t="shared" si="2717"/>
        <v>951.88900000000103</v>
      </c>
      <c r="W2646" s="239">
        <f t="shared" si="2717"/>
        <v>1936.0679999999993</v>
      </c>
      <c r="X2646" s="248">
        <f t="shared" si="2717"/>
        <v>-1151.8003154530006</v>
      </c>
      <c r="Y2646" s="248">
        <f t="shared" si="2717"/>
        <v>-6.9271537572740272</v>
      </c>
      <c r="Z2646" s="239">
        <f t="shared" si="2717"/>
        <v>1377.6055333332761</v>
      </c>
      <c r="AA2646" s="239">
        <f t="shared" si="2717"/>
        <v>621.16993587699835</v>
      </c>
      <c r="AB2646" s="239">
        <v>727.20638486147072</v>
      </c>
      <c r="AC2646" s="239">
        <v>745.59227515876955</v>
      </c>
      <c r="AD2646" s="239">
        <v>327.5945316879297</v>
      </c>
      <c r="AE2646" s="239">
        <f>AE1826-AA1826</f>
        <v>-98.815000000000509</v>
      </c>
      <c r="AF2646" s="239">
        <v>1165.6760557961325</v>
      </c>
      <c r="AG2646" s="239">
        <v>-470.78937312869857</v>
      </c>
      <c r="AH2646" s="239">
        <v>-132.48293209957865</v>
      </c>
      <c r="AI2646" s="239">
        <v>-668.01761702719978</v>
      </c>
      <c r="AJ2646" s="248">
        <f>AJ1826-AE1826</f>
        <v>-273.5029999999997</v>
      </c>
      <c r="AK2646" s="248">
        <v>-1866.5352813862009</v>
      </c>
      <c r="AL2646" s="248">
        <v>-2065.0429600751777</v>
      </c>
      <c r="AM2646" s="248">
        <v>-2876.610038591637</v>
      </c>
      <c r="AN2646" s="248">
        <v>-2298.9887990898742</v>
      </c>
      <c r="AO2646" s="248">
        <f>AO1826-AJ1826</f>
        <v>-2172.0719999999992</v>
      </c>
      <c r="AP2646" s="248">
        <v>-1839.5423407661037</v>
      </c>
      <c r="AQ2646" s="248">
        <v>-1363.0082685477446</v>
      </c>
      <c r="AR2646" s="248">
        <v>-2065.6234827222488</v>
      </c>
      <c r="AS2646" s="248">
        <f>AS1826-AO1826</f>
        <v>-3294.011</v>
      </c>
      <c r="AT2646" s="248">
        <v>599.82078449640494</v>
      </c>
      <c r="AU2646" s="248">
        <v>-524.1620502296696</v>
      </c>
      <c r="AV2646" s="248">
        <v>-401.7207888497428</v>
      </c>
      <c r="AW2646" s="248">
        <v>-456.18950416980306</v>
      </c>
      <c r="AX2646" s="248">
        <f>AX1826-AS1826</f>
        <v>-128.91300000000001</v>
      </c>
      <c r="AY2646" s="248"/>
      <c r="AZ2646" s="248">
        <v>441.8075104479617</v>
      </c>
      <c r="BA2646" s="248">
        <v>-406.97212418407207</v>
      </c>
      <c r="BB2646" s="248">
        <v>189.82247387487087</v>
      </c>
      <c r="BC2646" s="248">
        <v>-564.03819509097843</v>
      </c>
      <c r="BD2646" s="248">
        <v>158.5438083490817</v>
      </c>
      <c r="BE2646" s="248">
        <v>-666.05803702705862</v>
      </c>
      <c r="BF2646" s="248">
        <f>BF1826-AX1826</f>
        <v>254.00048242738103</v>
      </c>
      <c r="BG2646" s="248">
        <v>305.92075226155157</v>
      </c>
      <c r="BH2646" s="248">
        <v>-682.21023075663129</v>
      </c>
      <c r="BI2646" s="248">
        <v>730.64511448276562</v>
      </c>
      <c r="BJ2646" s="248">
        <v>-262.4190427323465</v>
      </c>
      <c r="BK2646" s="248">
        <v>754.99128658163454</v>
      </c>
      <c r="BL2646" s="248">
        <v>-128.07933224966246</v>
      </c>
      <c r="BM2646" s="248">
        <v>828.61498833929954</v>
      </c>
      <c r="BN2646" s="248">
        <v>-177.0952477855335</v>
      </c>
      <c r="BO2646" s="248">
        <f>BO1826-BF1826</f>
        <v>338.12362281833521</v>
      </c>
      <c r="BP2646" s="248">
        <v>497.87296749951975</v>
      </c>
      <c r="BQ2646" s="248">
        <v>183.53540254549171</v>
      </c>
      <c r="BR2646" s="248">
        <v>-1131.8518212162089</v>
      </c>
      <c r="BS2646" s="248">
        <v>-3188.4412476697498</v>
      </c>
      <c r="BT2646" s="248">
        <v>-1311.5260280777727</v>
      </c>
      <c r="BU2646" s="248">
        <v>-2602.5781024026833</v>
      </c>
      <c r="BV2646" s="248">
        <v>-3562.2082105740756</v>
      </c>
      <c r="BW2646" s="248">
        <v>86.177287719063315</v>
      </c>
      <c r="BX2646" s="248">
        <v>-790.00685278514629</v>
      </c>
      <c r="BY2646" s="248">
        <v>-1212.9779253218626</v>
      </c>
      <c r="BZ2646" s="239">
        <v>-468.62611845031961</v>
      </c>
      <c r="CA2646" s="248">
        <f>CA1826-BO1826</f>
        <v>-768.28026923413586</v>
      </c>
      <c r="CB2646" s="248">
        <v>458.90689064804451</v>
      </c>
      <c r="CC2646" s="248">
        <v>296.63704930308154</v>
      </c>
      <c r="CD2646" s="248">
        <v>-786.93683752590778</v>
      </c>
      <c r="CE2646" s="248">
        <v>272.12369647851961</v>
      </c>
      <c r="CF2646" s="248">
        <v>-713.26680909113497</v>
      </c>
      <c r="CG2646" s="248">
        <v>-1201.6935065144312</v>
      </c>
      <c r="CH2646" s="248">
        <v>77.609396431566211</v>
      </c>
      <c r="CI2646" s="248">
        <v>-182.16524667845829</v>
      </c>
      <c r="CJ2646" s="239">
        <v>-112.63001507257968</v>
      </c>
      <c r="CK2646" s="239">
        <v>-470.54948098203158</v>
      </c>
      <c r="CL2646" s="248">
        <f>CL1826-CA1826</f>
        <v>-478.48547187015447</v>
      </c>
      <c r="CM2646" s="248">
        <v>750.80548659552142</v>
      </c>
      <c r="CN2646" s="248">
        <v>655.59247574447977</v>
      </c>
      <c r="CO2646" s="248">
        <v>731.39399770169598</v>
      </c>
      <c r="CP2646" s="248">
        <v>1786.6612647307736</v>
      </c>
      <c r="CQ2646" s="248">
        <v>629.84952998417771</v>
      </c>
      <c r="CR2646" s="248">
        <v>-392.11949826731484</v>
      </c>
      <c r="CS2646" s="248">
        <v>1724.8484325949146</v>
      </c>
      <c r="CT2646" s="248">
        <v>874.32919329646052</v>
      </c>
      <c r="CU2646" s="248">
        <v>95.769926019509739</v>
      </c>
      <c r="CV2646" s="248">
        <v>1295.0752799154127</v>
      </c>
      <c r="CW2646" s="248">
        <v>1075.3223375214177</v>
      </c>
      <c r="CX2646" s="248">
        <v>972.26265695574079</v>
      </c>
      <c r="CY2646" s="248">
        <v>1029.4816877334681</v>
      </c>
      <c r="CZ2646" s="248">
        <v>977.02537348815963</v>
      </c>
      <c r="DA2646" s="248">
        <f>DA1826-CL1826</f>
        <v>1715.0554543380624</v>
      </c>
      <c r="DB2646" s="239">
        <v>1351.8175618999348</v>
      </c>
      <c r="DC2646" s="239">
        <v>702.79195573587094</v>
      </c>
      <c r="DD2646" s="239">
        <v>-387.30299557634135</v>
      </c>
      <c r="DE2646" s="239">
        <v>1174.9597517969278</v>
      </c>
      <c r="DF2646" s="239">
        <v>594.92425116442882</v>
      </c>
      <c r="DG2646" s="239">
        <v>53.088854794010331</v>
      </c>
      <c r="DH2646" s="239">
        <v>1128.6006151242464</v>
      </c>
      <c r="DI2646" s="239">
        <v>696.24611155540606</v>
      </c>
      <c r="DJ2646" s="239">
        <v>426.17555889235427</v>
      </c>
      <c r="DK2646" s="239">
        <v>-130.64926924514839</v>
      </c>
      <c r="DL2646" s="239">
        <v>-429.62658319551792</v>
      </c>
      <c r="DM2646" s="239">
        <v>2064.3077770710306</v>
      </c>
      <c r="DN2646" s="249">
        <f>DN1826-DA1826</f>
        <v>53.015530052393387</v>
      </c>
      <c r="DO2646" s="239">
        <v>2064.3077770710306</v>
      </c>
      <c r="DP2646" s="239">
        <v>59.91011798008185</v>
      </c>
      <c r="DQ2646" s="239">
        <v>-415.81649131791119</v>
      </c>
      <c r="DR2646" s="239">
        <v>-3003.8921376996209</v>
      </c>
      <c r="DS2646" s="239">
        <v>923.27876590832466</v>
      </c>
      <c r="DT2646" s="239">
        <v>431.47614021239178</v>
      </c>
      <c r="DU2646" s="239">
        <v>-695.06321312532464</v>
      </c>
      <c r="DV2646" s="250">
        <f>DV1826-DN1826</f>
        <v>-22.938452939586568</v>
      </c>
      <c r="DW2646" s="251">
        <f t="shared" si="2718"/>
        <v>-135.7642855311492</v>
      </c>
      <c r="DX2646" s="252">
        <f t="shared" si="2718"/>
        <v>298.99008659870469</v>
      </c>
      <c r="DZ2646" s="239">
        <f>DZ1826-DW1826</f>
        <v>1069.4378201143363</v>
      </c>
      <c r="EC2646" s="239">
        <f>EC1826-DZ1826</f>
        <v>1425.1311583722963</v>
      </c>
      <c r="EF2646" s="239">
        <f>EF1826-EC1826</f>
        <v>670.01645903167355</v>
      </c>
      <c r="EI2646" s="239">
        <f>EI1826-EF1826</f>
        <v>1669.9656079723145</v>
      </c>
      <c r="EL2646" s="239">
        <f>EL1826-EI1826</f>
        <v>2194.9151299760024</v>
      </c>
      <c r="EO2646" s="239">
        <f>EO1826-EL1826</f>
        <v>2718.733355152166</v>
      </c>
    </row>
    <row r="2647" spans="1:145" s="240" customFormat="1" ht="15.5" x14ac:dyDescent="0.35">
      <c r="A2647" s="253" t="s">
        <v>844</v>
      </c>
      <c r="B2647" s="260" t="s">
        <v>136</v>
      </c>
      <c r="C2647" s="246">
        <f t="shared" si="2717"/>
        <v>3.2499999999999858</v>
      </c>
      <c r="D2647" s="246">
        <f t="shared" si="2717"/>
        <v>38.406000000000006</v>
      </c>
      <c r="E2647" s="246">
        <f t="shared" si="2717"/>
        <v>-10.048</v>
      </c>
      <c r="F2647" s="246">
        <f t="shared" si="2717"/>
        <v>-8.5749999999999922</v>
      </c>
      <c r="G2647" s="246">
        <f t="shared" si="2717"/>
        <v>1.5989999999999931</v>
      </c>
      <c r="H2647" s="246">
        <f t="shared" si="2717"/>
        <v>-1.0059999999999931</v>
      </c>
      <c r="I2647" s="239">
        <f t="shared" si="2717"/>
        <v>26.172999999999998</v>
      </c>
      <c r="J2647" s="239">
        <f t="shared" si="2717"/>
        <v>-15.968999999999998</v>
      </c>
      <c r="K2647" s="239">
        <f t="shared" si="2717"/>
        <v>41.387999999999991</v>
      </c>
      <c r="L2647" s="239">
        <f t="shared" si="2717"/>
        <v>-16.099999999999994</v>
      </c>
      <c r="M2647" s="239">
        <f t="shared" si="2717"/>
        <v>1.3939999999999984</v>
      </c>
      <c r="N2647" s="239">
        <f t="shared" si="2717"/>
        <v>2.5310000000000024</v>
      </c>
      <c r="O2647" s="239">
        <f t="shared" si="2717"/>
        <v>120.654</v>
      </c>
      <c r="P2647" s="239">
        <f t="shared" si="2717"/>
        <v>-35.183999999999997</v>
      </c>
      <c r="Q2647" s="239">
        <f t="shared" si="2717"/>
        <v>70.162000000000006</v>
      </c>
      <c r="R2647" s="239">
        <f t="shared" si="2717"/>
        <v>-30.99799999999999</v>
      </c>
      <c r="S2647" s="239">
        <f t="shared" si="2717"/>
        <v>142.87500000000003</v>
      </c>
      <c r="T2647" s="239">
        <f t="shared" si="2717"/>
        <v>170.15899999999999</v>
      </c>
      <c r="U2647" s="239">
        <f t="shared" si="2717"/>
        <v>74.213000000000079</v>
      </c>
      <c r="V2647" s="239">
        <f t="shared" si="2717"/>
        <v>545.41399999999987</v>
      </c>
      <c r="W2647" s="239" t="e">
        <f t="shared" si="2717"/>
        <v>#VALUE!</v>
      </c>
      <c r="X2647" s="248" t="e">
        <f t="shared" si="2717"/>
        <v>#VALUE!</v>
      </c>
      <c r="Y2647" s="248" t="e">
        <f t="shared" si="2717"/>
        <v>#VALUE!</v>
      </c>
      <c r="Z2647" s="239" t="e">
        <f t="shared" si="2717"/>
        <v>#VALUE!</v>
      </c>
      <c r="AA2647" s="239" t="e">
        <f t="shared" si="2717"/>
        <v>#VALUE!</v>
      </c>
      <c r="AB2647" s="239">
        <v>194.92210522770256</v>
      </c>
      <c r="AC2647" s="239">
        <v>319.76024236968567</v>
      </c>
      <c r="AD2647" s="239">
        <v>266.45401493277654</v>
      </c>
      <c r="AE2647" s="239" t="e">
        <f>AE1827-AA1827</f>
        <v>#VALUE!</v>
      </c>
      <c r="AF2647" s="239">
        <v>151.26828339132987</v>
      </c>
      <c r="AG2647" s="239">
        <v>60.888000000000261</v>
      </c>
      <c r="AH2647" s="239">
        <v>-326.93099999999993</v>
      </c>
      <c r="AI2647" s="239">
        <v>-326.93099999999993</v>
      </c>
      <c r="AJ2647" s="248" t="e">
        <f>AJ1827-AE1827</f>
        <v>#VALUE!</v>
      </c>
      <c r="AK2647" s="248">
        <v>44.766748809493151</v>
      </c>
      <c r="AL2647" s="248">
        <v>238.69100000000014</v>
      </c>
      <c r="AM2647" s="248">
        <v>508.25599999999997</v>
      </c>
      <c r="AN2647" s="248">
        <v>189.05799999999999</v>
      </c>
      <c r="AO2647" s="248" t="e">
        <f>AO1827-AJ1827</f>
        <v>#VALUE!</v>
      </c>
      <c r="AP2647" s="248">
        <v>-24.115084487619242</v>
      </c>
      <c r="AQ2647" s="248">
        <v>-209.75555635295018</v>
      </c>
      <c r="AR2647" s="248">
        <v>6.6869338953306396</v>
      </c>
      <c r="AS2647" s="248" t="e">
        <f>AS1827-AO1827</f>
        <v>#VALUE!</v>
      </c>
      <c r="AT2647" s="248">
        <v>-275.27450763390289</v>
      </c>
      <c r="AU2647" s="248">
        <v>-307.00831576578321</v>
      </c>
      <c r="AV2647" s="248">
        <v>-31.968226227259436</v>
      </c>
      <c r="AW2647" s="248">
        <v>-109.43947620782518</v>
      </c>
      <c r="AX2647" s="248" t="e">
        <f>AX1827-AS1827</f>
        <v>#VALUE!</v>
      </c>
      <c r="AY2647" s="248"/>
      <c r="AZ2647" s="248">
        <v>197.45068902131015</v>
      </c>
      <c r="BA2647" s="248">
        <v>401.42609261164148</v>
      </c>
      <c r="BB2647" s="248">
        <v>189.24877639347255</v>
      </c>
      <c r="BC2647" s="248">
        <v>389.88566468780959</v>
      </c>
      <c r="BD2647" s="248">
        <v>33.519520740639223</v>
      </c>
      <c r="BE2647" s="248">
        <v>231.69245838964878</v>
      </c>
      <c r="BF2647" s="248" t="e">
        <f>BF1827-AX1827</f>
        <v>#VALUE!</v>
      </c>
      <c r="BG2647" s="248">
        <v>-6.7928787397364516</v>
      </c>
      <c r="BH2647" s="248">
        <v>583.47556284376878</v>
      </c>
      <c r="BI2647" s="248">
        <v>-168.65598253152419</v>
      </c>
      <c r="BJ2647" s="248">
        <v>-135.71761464397562</v>
      </c>
      <c r="BK2647" s="248">
        <v>-166.53186293008974</v>
      </c>
      <c r="BL2647" s="248">
        <v>-81.46216327649951</v>
      </c>
      <c r="BM2647" s="248">
        <v>-48.896238647120626</v>
      </c>
      <c r="BN2647" s="248">
        <v>6.8490712579907154</v>
      </c>
      <c r="BO2647" s="248">
        <f>BO1827-BF1827</f>
        <v>-192.6551052457159</v>
      </c>
      <c r="BP2647" s="248">
        <v>-12.768648658085084</v>
      </c>
      <c r="BQ2647" s="248">
        <v>53.656263533024514</v>
      </c>
      <c r="BR2647" s="248">
        <v>-22.201691192930468</v>
      </c>
      <c r="BS2647" s="248">
        <v>-53.168743918531874</v>
      </c>
      <c r="BT2647" s="248">
        <v>-193.40291914552179</v>
      </c>
      <c r="BU2647" s="248">
        <v>-227.73255799737106</v>
      </c>
      <c r="BV2647" s="248">
        <v>-221.66792003783172</v>
      </c>
      <c r="BW2647" s="248">
        <v>-244.74041204054564</v>
      </c>
      <c r="BX2647" s="248">
        <v>-261.34179986189235</v>
      </c>
      <c r="BY2647" s="248">
        <v>-270.32170859505948</v>
      </c>
      <c r="BZ2647" s="239">
        <v>-138.80355846659086</v>
      </c>
      <c r="CA2647" s="248">
        <f>CA1827-BO1827</f>
        <v>-49.339730765864516</v>
      </c>
      <c r="CB2647" s="248">
        <v>-7.0819159684836848</v>
      </c>
      <c r="CC2647" s="248">
        <v>-11.143615056741254</v>
      </c>
      <c r="CD2647" s="248">
        <v>-16.849986666577351</v>
      </c>
      <c r="CE2647" s="248">
        <v>4.0833747994098388</v>
      </c>
      <c r="CF2647" s="248">
        <v>-43.536742474156981</v>
      </c>
      <c r="CG2647" s="248">
        <v>-49.240002007422405</v>
      </c>
      <c r="CH2647" s="248">
        <v>177.69511140532825</v>
      </c>
      <c r="CI2647" s="248">
        <v>88.410757045198693</v>
      </c>
      <c r="CJ2647" s="239">
        <v>478.62243759033731</v>
      </c>
      <c r="CK2647" s="239">
        <v>-162.79749265555478</v>
      </c>
      <c r="CL2647" s="248">
        <f>CL1827-CA1827</f>
        <v>-84.639930416420114</v>
      </c>
      <c r="CM2647" s="248">
        <v>11.48288436050791</v>
      </c>
      <c r="CN2647" s="248">
        <v>21.723509889484092</v>
      </c>
      <c r="CO2647" s="248">
        <v>22.728551168608362</v>
      </c>
      <c r="CP2647" s="248">
        <v>21.084269554239484</v>
      </c>
      <c r="CQ2647" s="248">
        <v>22.911176039158534</v>
      </c>
      <c r="CR2647" s="248">
        <v>19.056711348070564</v>
      </c>
      <c r="CS2647" s="248">
        <v>130.0397802378815</v>
      </c>
      <c r="CT2647" s="248">
        <v>123.43416755376782</v>
      </c>
      <c r="CU2647" s="248">
        <v>119.3012758312282</v>
      </c>
      <c r="CV2647" s="248">
        <v>-38.64571402447325</v>
      </c>
      <c r="CW2647" s="248">
        <v>-45.802143631670674</v>
      </c>
      <c r="CX2647" s="248">
        <v>-39.65758490100211</v>
      </c>
      <c r="CY2647" s="248">
        <v>-46.36089876877088</v>
      </c>
      <c r="CZ2647" s="248">
        <v>-46.284717470887358</v>
      </c>
      <c r="DA2647" s="248">
        <f>DA1827-CL1827</f>
        <v>-205.62423357199876</v>
      </c>
      <c r="DB2647" s="239">
        <v>14.445046963549657</v>
      </c>
      <c r="DC2647" s="239">
        <v>12.456648037556533</v>
      </c>
      <c r="DD2647" s="239">
        <v>9.7019768594960851</v>
      </c>
      <c r="DE2647" s="239">
        <v>-57.5180489522333</v>
      </c>
      <c r="DF2647" s="239">
        <v>-58.374370560996283</v>
      </c>
      <c r="DG2647" s="239">
        <v>-56.399079690733799</v>
      </c>
      <c r="DH2647" s="239">
        <v>-410.08793378738727</v>
      </c>
      <c r="DI2647" s="239">
        <v>-412.69243231665422</v>
      </c>
      <c r="DJ2647" s="239">
        <v>-420.58779592342029</v>
      </c>
      <c r="DK2647" s="239">
        <v>-428.37800000000112</v>
      </c>
      <c r="DL2647" s="239">
        <v>-426.37800000000112</v>
      </c>
      <c r="DM2647" s="239">
        <v>-587.57491761540723</v>
      </c>
      <c r="DN2647" s="249">
        <f>DN1827-DA1827</f>
        <v>-165.18800000000084</v>
      </c>
      <c r="DO2647" s="239">
        <v>-587.57491761540723</v>
      </c>
      <c r="DP2647" s="239">
        <v>290.21595697819248</v>
      </c>
      <c r="DQ2647" s="239">
        <v>267.93623468965507</v>
      </c>
      <c r="DR2647" s="239">
        <v>902.91286022136364</v>
      </c>
      <c r="DS2647" s="239">
        <v>212.78738559590676</v>
      </c>
      <c r="DT2647" s="239">
        <v>190.55459533237712</v>
      </c>
      <c r="DU2647" s="239">
        <v>-434.8882624798768</v>
      </c>
      <c r="DV2647" s="250">
        <f>DV1827-DN1827</f>
        <v>-286.3914154557865</v>
      </c>
      <c r="DW2647" s="251">
        <f t="shared" si="2718"/>
        <v>-287.88481031574622</v>
      </c>
      <c r="DX2647" s="252">
        <f t="shared" si="2718"/>
        <v>167.9419800741598</v>
      </c>
      <c r="DZ2647" s="239">
        <f>DZ1827-DW1827</f>
        <v>122.04863808201901</v>
      </c>
      <c r="EC2647" s="239">
        <f>EC1827-DZ1827</f>
        <v>97.649183160973962</v>
      </c>
      <c r="EF2647" s="239">
        <f>EF1827-EC1827</f>
        <v>131.33451600256387</v>
      </c>
      <c r="EI2647" s="239">
        <f>EI1827-EF1827</f>
        <v>154.49867752437046</v>
      </c>
      <c r="EL2647" s="239">
        <f>EL1827-EI1827</f>
        <v>169.51773737663808</v>
      </c>
      <c r="EO2647" s="239">
        <f>EO1827-EL1827</f>
        <v>206.59145965858852</v>
      </c>
    </row>
    <row r="2648" spans="1:145" s="240" customFormat="1" ht="15.5" x14ac:dyDescent="0.35">
      <c r="A2648" s="253"/>
      <c r="B2648" s="260"/>
      <c r="C2648" s="246"/>
      <c r="D2648" s="246"/>
      <c r="E2648" s="246"/>
      <c r="F2648" s="246"/>
      <c r="G2648" s="246"/>
      <c r="H2648" s="246"/>
      <c r="I2648" s="246"/>
      <c r="J2648" s="246"/>
      <c r="K2648" s="246"/>
      <c r="L2648" s="246"/>
      <c r="M2648" s="246"/>
      <c r="N2648" s="246"/>
      <c r="O2648" s="246"/>
      <c r="P2648" s="246"/>
      <c r="Q2648" s="246"/>
      <c r="R2648" s="246"/>
      <c r="S2648" s="246"/>
      <c r="T2648" s="246"/>
      <c r="U2648" s="246"/>
      <c r="V2648" s="246"/>
      <c r="W2648" s="246"/>
      <c r="X2648" s="266"/>
      <c r="Y2648" s="266"/>
      <c r="Z2648" s="246"/>
      <c r="AA2648" s="246"/>
      <c r="AB2648" s="246"/>
      <c r="AC2648" s="246"/>
      <c r="AD2648" s="246"/>
      <c r="AE2648" s="246"/>
      <c r="AF2648" s="246"/>
      <c r="AG2648" s="246"/>
      <c r="AH2648" s="246"/>
      <c r="AI2648" s="246"/>
      <c r="AJ2648" s="266"/>
      <c r="AK2648" s="266"/>
      <c r="AL2648" s="266"/>
      <c r="AM2648" s="266"/>
      <c r="AN2648" s="266"/>
      <c r="AO2648" s="266"/>
      <c r="AP2648" s="266"/>
      <c r="AQ2648" s="266"/>
      <c r="AR2648" s="266"/>
      <c r="AS2648" s="266"/>
      <c r="AT2648" s="266"/>
      <c r="AU2648" s="266"/>
      <c r="AV2648" s="266"/>
      <c r="AW2648" s="266"/>
      <c r="AX2648" s="266"/>
      <c r="AY2648" s="266"/>
      <c r="AZ2648" s="266"/>
      <c r="BA2648" s="266"/>
      <c r="BB2648" s="266"/>
      <c r="BC2648" s="266"/>
      <c r="BD2648" s="266"/>
      <c r="BE2648" s="266"/>
      <c r="BF2648" s="266"/>
      <c r="BG2648" s="266"/>
      <c r="BH2648" s="266"/>
      <c r="BI2648" s="266"/>
      <c r="BJ2648" s="266"/>
      <c r="BK2648" s="266"/>
      <c r="BL2648" s="266"/>
      <c r="BM2648" s="266"/>
      <c r="BN2648" s="266"/>
      <c r="BO2648" s="266"/>
      <c r="BP2648" s="266"/>
      <c r="BQ2648" s="266"/>
      <c r="BR2648" s="266"/>
      <c r="BS2648" s="266"/>
      <c r="BT2648" s="266"/>
      <c r="BU2648" s="266"/>
      <c r="BV2648" s="266"/>
      <c r="BW2648" s="266"/>
      <c r="BX2648" s="266"/>
      <c r="BY2648" s="266"/>
      <c r="BZ2648" s="246"/>
      <c r="CA2648" s="266"/>
      <c r="CB2648" s="266"/>
      <c r="CC2648" s="266"/>
      <c r="CD2648" s="266"/>
      <c r="CE2648" s="266"/>
      <c r="CF2648" s="266"/>
      <c r="CG2648" s="266"/>
      <c r="CH2648" s="266"/>
      <c r="CI2648" s="266"/>
      <c r="CJ2648" s="246"/>
      <c r="CK2648" s="246"/>
      <c r="CL2648" s="266"/>
      <c r="CM2648" s="266"/>
      <c r="CN2648" s="266"/>
      <c r="CO2648" s="266"/>
      <c r="CP2648" s="266"/>
      <c r="CQ2648" s="266"/>
      <c r="CR2648" s="266"/>
      <c r="CS2648" s="266"/>
      <c r="CT2648" s="266"/>
      <c r="CU2648" s="266"/>
      <c r="CV2648" s="266"/>
      <c r="CW2648" s="266"/>
      <c r="CX2648" s="266"/>
      <c r="CY2648" s="266"/>
      <c r="CZ2648" s="266"/>
      <c r="DA2648" s="266"/>
      <c r="DB2648" s="246"/>
      <c r="DC2648" s="246"/>
      <c r="DD2648" s="246"/>
      <c r="DE2648" s="246"/>
      <c r="DF2648" s="246"/>
      <c r="DG2648" s="246"/>
      <c r="DH2648" s="246"/>
      <c r="DI2648" s="246"/>
      <c r="DJ2648" s="246"/>
      <c r="DK2648" s="246"/>
      <c r="DL2648" s="246"/>
      <c r="DM2648" s="246"/>
      <c r="DN2648" s="267"/>
      <c r="DO2648" s="246"/>
      <c r="DP2648" s="246"/>
      <c r="DQ2648" s="246"/>
      <c r="DR2648" s="246"/>
      <c r="DS2648" s="246"/>
      <c r="DT2648" s="246"/>
      <c r="DU2648" s="246"/>
      <c r="DV2648" s="268"/>
      <c r="DW2648" s="269"/>
      <c r="DX2648" s="270"/>
      <c r="DZ2648" s="246"/>
      <c r="EC2648" s="246"/>
      <c r="EF2648" s="246"/>
      <c r="EI2648" s="246"/>
      <c r="EL2648" s="246"/>
      <c r="EO2648" s="246"/>
    </row>
    <row r="2649" spans="1:145" s="240" customFormat="1" ht="15.5" x14ac:dyDescent="0.35">
      <c r="A2649" s="253"/>
      <c r="B2649" s="260"/>
      <c r="C2649" s="246"/>
      <c r="D2649" s="246"/>
      <c r="E2649" s="246"/>
      <c r="F2649" s="246"/>
      <c r="G2649" s="246"/>
      <c r="H2649" s="246"/>
      <c r="I2649" s="246"/>
      <c r="J2649" s="246"/>
      <c r="K2649" s="246"/>
      <c r="L2649" s="246"/>
      <c r="M2649" s="246"/>
      <c r="N2649" s="246"/>
      <c r="O2649" s="246"/>
      <c r="P2649" s="246"/>
      <c r="Q2649" s="246"/>
      <c r="R2649" s="246"/>
      <c r="S2649" s="246"/>
      <c r="T2649" s="246"/>
      <c r="U2649" s="246"/>
      <c r="V2649" s="246"/>
      <c r="W2649" s="246"/>
      <c r="X2649" s="266"/>
      <c r="Y2649" s="266"/>
      <c r="Z2649" s="246"/>
      <c r="AA2649" s="246"/>
      <c r="AB2649" s="246"/>
      <c r="AC2649" s="246"/>
      <c r="AD2649" s="246"/>
      <c r="AE2649" s="246"/>
      <c r="AF2649" s="246"/>
      <c r="AG2649" s="246"/>
      <c r="AH2649" s="246"/>
      <c r="AI2649" s="246"/>
      <c r="AJ2649" s="266"/>
      <c r="AK2649" s="266"/>
      <c r="AL2649" s="266"/>
      <c r="AM2649" s="266"/>
      <c r="AN2649" s="266"/>
      <c r="AO2649" s="266"/>
      <c r="AP2649" s="266"/>
      <c r="AQ2649" s="266"/>
      <c r="AR2649" s="266"/>
      <c r="AS2649" s="266"/>
      <c r="AT2649" s="266"/>
      <c r="AU2649" s="266"/>
      <c r="AV2649" s="266"/>
      <c r="AW2649" s="266"/>
      <c r="AX2649" s="266"/>
      <c r="AY2649" s="266"/>
      <c r="AZ2649" s="266"/>
      <c r="BA2649" s="266"/>
      <c r="BB2649" s="266"/>
      <c r="BC2649" s="266"/>
      <c r="BD2649" s="266"/>
      <c r="BE2649" s="266"/>
      <c r="BF2649" s="266"/>
      <c r="BG2649" s="266"/>
      <c r="BH2649" s="266"/>
      <c r="BI2649" s="266"/>
      <c r="BJ2649" s="266"/>
      <c r="BK2649" s="266"/>
      <c r="BL2649" s="266"/>
      <c r="BM2649" s="266"/>
      <c r="BN2649" s="266"/>
      <c r="BO2649" s="266"/>
      <c r="BP2649" s="266"/>
      <c r="BQ2649" s="266"/>
      <c r="BR2649" s="266"/>
      <c r="BS2649" s="266"/>
      <c r="BT2649" s="266"/>
      <c r="BU2649" s="266"/>
      <c r="BV2649" s="266"/>
      <c r="BW2649" s="266"/>
      <c r="BX2649" s="266"/>
      <c r="BY2649" s="266"/>
      <c r="BZ2649" s="246"/>
      <c r="CA2649" s="266"/>
      <c r="CB2649" s="266"/>
      <c r="CC2649" s="266"/>
      <c r="CD2649" s="266"/>
      <c r="CE2649" s="266"/>
      <c r="CF2649" s="266"/>
      <c r="CG2649" s="266"/>
      <c r="CH2649" s="266"/>
      <c r="CI2649" s="266"/>
      <c r="CJ2649" s="246"/>
      <c r="CK2649" s="246"/>
      <c r="CL2649" s="266"/>
      <c r="CM2649" s="266"/>
      <c r="CN2649" s="266"/>
      <c r="CO2649" s="266"/>
      <c r="CP2649" s="266"/>
      <c r="CQ2649" s="266"/>
      <c r="CR2649" s="266"/>
      <c r="CS2649" s="266"/>
      <c r="CT2649" s="266"/>
      <c r="CU2649" s="266"/>
      <c r="CV2649" s="266"/>
      <c r="CW2649" s="266"/>
      <c r="CX2649" s="266"/>
      <c r="CY2649" s="266"/>
      <c r="CZ2649" s="266"/>
      <c r="DA2649" s="266"/>
      <c r="DB2649" s="246"/>
      <c r="DC2649" s="246"/>
      <c r="DD2649" s="246"/>
      <c r="DE2649" s="246"/>
      <c r="DF2649" s="246"/>
      <c r="DG2649" s="246"/>
      <c r="DH2649" s="246"/>
      <c r="DI2649" s="246"/>
      <c r="DJ2649" s="246"/>
      <c r="DK2649" s="246"/>
      <c r="DL2649" s="246"/>
      <c r="DM2649" s="246"/>
      <c r="DN2649" s="267"/>
      <c r="DO2649" s="246"/>
      <c r="DP2649" s="246"/>
      <c r="DQ2649" s="246"/>
      <c r="DR2649" s="246"/>
      <c r="DS2649" s="246"/>
      <c r="DT2649" s="246"/>
      <c r="DU2649" s="246"/>
      <c r="DV2649" s="268"/>
      <c r="DW2649" s="269"/>
      <c r="DX2649" s="270"/>
      <c r="DZ2649" s="246"/>
      <c r="EC2649" s="246"/>
      <c r="EF2649" s="246"/>
      <c r="EI2649" s="246"/>
      <c r="EL2649" s="246"/>
      <c r="EO2649" s="246"/>
    </row>
    <row r="2650" spans="1:145" ht="15.5" x14ac:dyDescent="0.35">
      <c r="A2650" s="56" t="s">
        <v>845</v>
      </c>
      <c r="B2650" s="190"/>
      <c r="C2650" s="190"/>
      <c r="D2650" s="190"/>
      <c r="E2650" s="190"/>
      <c r="F2650" s="190"/>
      <c r="G2650" s="190"/>
      <c r="H2650" s="190"/>
      <c r="I2650" s="190"/>
      <c r="J2650" s="190"/>
      <c r="K2650" s="190"/>
      <c r="L2650" s="190"/>
      <c r="M2650" s="190"/>
      <c r="N2650" s="190"/>
      <c r="O2650" s="190"/>
      <c r="P2650" s="190"/>
      <c r="Q2650" s="190"/>
      <c r="R2650" s="190"/>
      <c r="S2650" s="190"/>
      <c r="T2650" s="190"/>
      <c r="U2650" s="190"/>
      <c r="V2650" s="190"/>
      <c r="W2650" s="190"/>
      <c r="X2650" s="189"/>
      <c r="Y2650" s="189"/>
      <c r="Z2650" s="190"/>
      <c r="AA2650" s="190"/>
      <c r="AB2650" s="190"/>
      <c r="AC2650" s="190"/>
      <c r="AD2650" s="190"/>
      <c r="AE2650" s="190"/>
      <c r="AF2650" s="190"/>
      <c r="AG2650" s="190"/>
      <c r="AH2650" s="190"/>
      <c r="AI2650" s="190"/>
      <c r="AJ2650" s="189"/>
      <c r="AK2650" s="189"/>
      <c r="AL2650" s="189"/>
      <c r="AM2650" s="189"/>
      <c r="AN2650" s="189"/>
      <c r="AO2650" s="189"/>
      <c r="AP2650" s="189"/>
      <c r="AQ2650" s="189"/>
      <c r="AR2650" s="189"/>
      <c r="AS2650" s="189"/>
      <c r="AT2650" s="189"/>
      <c r="AU2650" s="189"/>
      <c r="AV2650" s="189"/>
      <c r="AW2650" s="189"/>
      <c r="AX2650" s="189"/>
      <c r="AY2650" s="189"/>
      <c r="AZ2650" s="189"/>
      <c r="BA2650" s="189"/>
      <c r="BB2650" s="189"/>
      <c r="BC2650" s="189"/>
      <c r="BD2650" s="189"/>
      <c r="BE2650" s="189"/>
      <c r="BF2650" s="189"/>
      <c r="BG2650" s="189"/>
      <c r="BH2650" s="189"/>
      <c r="BI2650" s="189"/>
      <c r="BJ2650" s="189"/>
      <c r="BK2650" s="189"/>
      <c r="BL2650" s="189"/>
      <c r="BM2650" s="189"/>
      <c r="BN2650" s="189"/>
      <c r="BO2650" s="189"/>
      <c r="BP2650" s="189"/>
      <c r="BQ2650" s="189"/>
      <c r="BR2650" s="189"/>
      <c r="BS2650" s="189"/>
      <c r="BT2650" s="189"/>
      <c r="BU2650" s="189"/>
      <c r="BV2650" s="189"/>
      <c r="BW2650" s="189"/>
      <c r="BX2650" s="189"/>
      <c r="BY2650" s="189"/>
      <c r="BZ2650" s="190"/>
      <c r="CA2650" s="189"/>
      <c r="CB2650" s="189"/>
      <c r="CC2650" s="189"/>
      <c r="CD2650" s="189"/>
      <c r="CE2650" s="189"/>
      <c r="CF2650" s="189"/>
      <c r="CG2650" s="189"/>
      <c r="CH2650" s="189"/>
      <c r="CI2650" s="189"/>
      <c r="CJ2650" s="190"/>
      <c r="CK2650" s="190"/>
      <c r="CL2650" s="189"/>
      <c r="CM2650" s="189"/>
      <c r="CN2650" s="189"/>
      <c r="CO2650" s="189"/>
      <c r="CP2650" s="189"/>
      <c r="CQ2650" s="189"/>
      <c r="CR2650" s="189"/>
      <c r="CS2650" s="189"/>
      <c r="CT2650" s="189"/>
      <c r="CU2650" s="189"/>
      <c r="CV2650" s="189"/>
      <c r="CW2650" s="189"/>
      <c r="CX2650" s="189"/>
      <c r="CY2650" s="189"/>
      <c r="CZ2650" s="189"/>
      <c r="DA2650" s="189"/>
      <c r="DB2650" s="190"/>
      <c r="DC2650" s="190"/>
      <c r="DD2650" s="190"/>
      <c r="DE2650" s="190"/>
      <c r="DF2650" s="190"/>
      <c r="DG2650" s="190"/>
      <c r="DH2650" s="190"/>
      <c r="DI2650" s="190"/>
      <c r="DJ2650" s="190"/>
      <c r="DK2650" s="190"/>
      <c r="DL2650" s="190"/>
      <c r="DM2650" s="190"/>
      <c r="DN2650" s="283"/>
      <c r="DO2650" s="190"/>
      <c r="DP2650" s="190"/>
      <c r="DQ2650" s="190"/>
      <c r="DR2650" s="190"/>
      <c r="DS2650" s="190"/>
      <c r="DT2650" s="190"/>
      <c r="DU2650" s="190"/>
      <c r="DV2650" s="191"/>
      <c r="DW2650" s="192"/>
      <c r="DX2650" s="193"/>
      <c r="DZ2650" s="190"/>
      <c r="EC2650" s="190"/>
      <c r="EF2650" s="190"/>
      <c r="EI2650" s="190"/>
      <c r="EL2650" s="190"/>
      <c r="EO2650" s="190"/>
    </row>
    <row r="2651" spans="1:145" ht="15.5" x14ac:dyDescent="0.35">
      <c r="A2651" s="56" t="s">
        <v>198</v>
      </c>
      <c r="B2651" s="102" t="e">
        <f t="shared" ref="B2651:AA2660" si="2719">+((B320*10000/($B$342*B$450))*100/(B$509))</f>
        <v>#VALUE!</v>
      </c>
      <c r="C2651" s="102" t="e">
        <f t="shared" si="2719"/>
        <v>#VALUE!</v>
      </c>
      <c r="D2651" s="102" t="e">
        <f t="shared" si="2719"/>
        <v>#VALUE!</v>
      </c>
      <c r="E2651" s="102" t="e">
        <f t="shared" si="2719"/>
        <v>#VALUE!</v>
      </c>
      <c r="F2651" s="102" t="e">
        <f t="shared" si="2719"/>
        <v>#VALUE!</v>
      </c>
      <c r="G2651" s="102" t="e">
        <f t="shared" si="2719"/>
        <v>#VALUE!</v>
      </c>
      <c r="H2651" s="102" t="e">
        <f t="shared" si="2719"/>
        <v>#VALUE!</v>
      </c>
      <c r="I2651" s="102" t="e">
        <f t="shared" si="2719"/>
        <v>#VALUE!</v>
      </c>
      <c r="J2651" s="102" t="e">
        <f t="shared" si="2719"/>
        <v>#VALUE!</v>
      </c>
      <c r="K2651" s="102" t="e">
        <f t="shared" si="2719"/>
        <v>#VALUE!</v>
      </c>
      <c r="L2651" s="102" t="e">
        <f t="shared" si="2719"/>
        <v>#VALUE!</v>
      </c>
      <c r="M2651" s="102" t="e">
        <f t="shared" si="2719"/>
        <v>#VALUE!</v>
      </c>
      <c r="N2651" s="102" t="e">
        <f t="shared" si="2719"/>
        <v>#VALUE!</v>
      </c>
      <c r="O2651" s="102" t="e">
        <f t="shared" si="2719"/>
        <v>#VALUE!</v>
      </c>
      <c r="P2651" s="102" t="e">
        <f t="shared" si="2719"/>
        <v>#VALUE!</v>
      </c>
      <c r="Q2651" s="102" t="e">
        <f t="shared" si="2719"/>
        <v>#VALUE!</v>
      </c>
      <c r="R2651" s="102" t="e">
        <f t="shared" si="2719"/>
        <v>#VALUE!</v>
      </c>
      <c r="S2651" s="102" t="e">
        <f t="shared" si="2719"/>
        <v>#VALUE!</v>
      </c>
      <c r="T2651" s="102" t="e">
        <f t="shared" si="2719"/>
        <v>#VALUE!</v>
      </c>
      <c r="U2651" s="102" t="e">
        <f t="shared" si="2719"/>
        <v>#VALUE!</v>
      </c>
      <c r="V2651" s="102" t="e">
        <f t="shared" si="2719"/>
        <v>#VALUE!</v>
      </c>
      <c r="W2651" s="102" t="e">
        <f t="shared" si="2719"/>
        <v>#VALUE!</v>
      </c>
      <c r="X2651" s="103" t="e">
        <f t="shared" si="2719"/>
        <v>#VALUE!</v>
      </c>
      <c r="Y2651" s="103" t="e">
        <f t="shared" si="2719"/>
        <v>#VALUE!</v>
      </c>
      <c r="Z2651" s="102" t="e">
        <f t="shared" si="2719"/>
        <v>#VALUE!</v>
      </c>
      <c r="AA2651" s="102" t="e">
        <f t="shared" si="2719"/>
        <v>#VALUE!</v>
      </c>
      <c r="AB2651" s="102">
        <v>200.25542582717313</v>
      </c>
      <c r="AC2651" s="102">
        <v>209.378545084265</v>
      </c>
      <c r="AD2651" s="102">
        <v>212.83082101994472</v>
      </c>
      <c r="AE2651" s="102" t="e">
        <f t="shared" ref="AE2651:AE2661" si="2720">+((AE320*10000/($B$342*AE$450))*100/(AE$509))</f>
        <v>#VALUE!</v>
      </c>
      <c r="AF2651" s="102">
        <v>742.21332094971604</v>
      </c>
      <c r="AG2651" s="102">
        <v>744.82244384136902</v>
      </c>
      <c r="AH2651" s="102">
        <v>768.76097406077349</v>
      </c>
      <c r="AI2651" s="102">
        <v>715.21049506340091</v>
      </c>
      <c r="AJ2651" s="103" t="e">
        <f t="shared" ref="AJ2651:AJ2661" si="2721">+((AJ320*10000/($B$342*AJ$450))*100/(AJ$509))</f>
        <v>#VALUE!</v>
      </c>
      <c r="AK2651" s="103">
        <v>390.85004435905398</v>
      </c>
      <c r="AL2651" s="103">
        <v>448.98330793627127</v>
      </c>
      <c r="AM2651" s="103">
        <v>369.91249376161448</v>
      </c>
      <c r="AN2651" s="103">
        <v>367.17052193644673</v>
      </c>
      <c r="AO2651" s="103" t="e">
        <f t="shared" ref="AO2651:AO2661" si="2722">+((AO320*10000/($B$342*AO$450))*100/(AO$509))</f>
        <v>#VALUE!</v>
      </c>
      <c r="AP2651" s="103">
        <v>276.03731217345467</v>
      </c>
      <c r="AQ2651" s="103">
        <v>240.65033341070699</v>
      </c>
      <c r="AR2651" s="103">
        <v>342.10228669939784</v>
      </c>
      <c r="AS2651" s="103" t="e">
        <f t="shared" ref="AS2651:AS2661" si="2723">+((AS320*10000/($B$342*AS$450))*100/(AS$509))</f>
        <v>#VALUE!</v>
      </c>
      <c r="AT2651" s="103">
        <v>442.04854801779277</v>
      </c>
      <c r="AU2651" s="103">
        <v>423.24417872325</v>
      </c>
      <c r="AV2651" s="103">
        <v>401.64296954333673</v>
      </c>
      <c r="AW2651" s="103">
        <v>401.7748763435111</v>
      </c>
      <c r="AX2651" s="103" t="e">
        <f t="shared" ref="AX2651:AX2661" si="2724">+((AX320*10000/($B$342*AX$450))*100/(AX$509))</f>
        <v>#VALUE!</v>
      </c>
      <c r="AY2651" s="103"/>
      <c r="AZ2651" s="103">
        <v>511.35910006841505</v>
      </c>
      <c r="BA2651" s="103">
        <v>452.59937741790452</v>
      </c>
      <c r="BB2651" s="103">
        <v>520.54467383243514</v>
      </c>
      <c r="BC2651" s="103">
        <v>464.2366901834601</v>
      </c>
      <c r="BD2651" s="103">
        <v>559.76839487650682</v>
      </c>
      <c r="BE2651" s="103">
        <v>506.94332935397352</v>
      </c>
      <c r="BF2651" s="103" t="e">
        <f t="shared" ref="BF2651:BF2661" si="2725">+((BF320*10000/($B$342*BF$450))*100/(BF$509))</f>
        <v>#VALUE!</v>
      </c>
      <c r="BG2651" s="103">
        <v>497.51084289029035</v>
      </c>
      <c r="BH2651" s="103">
        <v>398.30637707062687</v>
      </c>
      <c r="BI2651" s="103">
        <v>482.53104639438232</v>
      </c>
      <c r="BJ2651" s="103">
        <v>389.43008426979605</v>
      </c>
      <c r="BK2651" s="103">
        <v>548.94633895853315</v>
      </c>
      <c r="BL2651" s="103">
        <v>448.30031605640875</v>
      </c>
      <c r="BM2651" s="103">
        <v>527.38101593898386</v>
      </c>
      <c r="BN2651" s="103">
        <v>427.18208285230469</v>
      </c>
      <c r="BO2651" s="103" t="e">
        <f t="shared" ref="BO2651:BO2661" si="2726">+((BO320*10000/($B$342*BO$450))*100/(BO$509))</f>
        <v>#VALUE!</v>
      </c>
      <c r="BP2651" s="103">
        <v>481.62859880067816</v>
      </c>
      <c r="BQ2651" s="103">
        <v>473.52493776327407</v>
      </c>
      <c r="BR2651" s="103">
        <v>247.64056822621777</v>
      </c>
      <c r="BS2651" s="103">
        <v>72.273852644343009</v>
      </c>
      <c r="BT2651" s="103">
        <v>320.38479465922666</v>
      </c>
      <c r="BU2651" s="103">
        <v>233.76668665787258</v>
      </c>
      <c r="BV2651" s="103">
        <v>84.058012305821308</v>
      </c>
      <c r="BW2651" s="103">
        <v>385.87869363337495</v>
      </c>
      <c r="BX2651" s="103">
        <v>343.62123817014725</v>
      </c>
      <c r="BY2651" s="103">
        <v>290.23411770098664</v>
      </c>
      <c r="BZ2651" s="102">
        <v>376.49032006395385</v>
      </c>
      <c r="CA2651" s="103" t="e">
        <f t="shared" ref="CA2651:CA2661" si="2727">+((CA320*10000/($B$342*CA$450))*100/(CA$509))</f>
        <v>#VALUE!</v>
      </c>
      <c r="CB2651" s="103">
        <v>486.0680641371967</v>
      </c>
      <c r="CC2651" s="103">
        <v>504.46491247906977</v>
      </c>
      <c r="CD2651" s="103">
        <v>397.81114270524557</v>
      </c>
      <c r="CE2651" s="103">
        <v>520.66328012460258</v>
      </c>
      <c r="CF2651" s="103">
        <v>538.58381088207739</v>
      </c>
      <c r="CG2651" s="103">
        <v>424.11228378929388</v>
      </c>
      <c r="CH2651" s="103">
        <v>614.63744965715762</v>
      </c>
      <c r="CI2651" s="103">
        <v>531.90605998454544</v>
      </c>
      <c r="CJ2651" s="102">
        <v>626.89093795760959</v>
      </c>
      <c r="CK2651" s="102">
        <v>542.9130980837383</v>
      </c>
      <c r="CL2651" s="103" t="e">
        <f t="shared" ref="CL2651:CL2661" si="2728">+((CL320*10000/($B$342*CL$450))*100/(CL$509))</f>
        <v>#VALUE!</v>
      </c>
      <c r="CM2651" s="103">
        <v>504.37298146195133</v>
      </c>
      <c r="CN2651" s="103">
        <v>660.94108471969309</v>
      </c>
      <c r="CO2651" s="103">
        <v>660.94108471969309</v>
      </c>
      <c r="CP2651" s="103">
        <v>842.40274146929505</v>
      </c>
      <c r="CQ2651" s="103">
        <v>644.80867125730151</v>
      </c>
      <c r="CR2651" s="103">
        <v>525.05153472267284</v>
      </c>
      <c r="CS2651" s="103">
        <v>913.16112689543024</v>
      </c>
      <c r="CT2651" s="103">
        <v>808.65786351279917</v>
      </c>
      <c r="CU2651" s="103">
        <v>579.25727516620975</v>
      </c>
      <c r="CV2651" s="103">
        <v>818.62927861289063</v>
      </c>
      <c r="CW2651" s="103">
        <v>751.94306639047397</v>
      </c>
      <c r="CX2651" s="103">
        <v>762.52156092544601</v>
      </c>
      <c r="CY2651" s="103">
        <v>749.17208869521676</v>
      </c>
      <c r="CZ2651" s="103">
        <v>683.08887084723597</v>
      </c>
      <c r="DA2651" s="103" t="e">
        <f t="shared" ref="DA2651:DA2661" si="2729">+((DA320*10000/($B$342*DA$450))*100/(DA$509))</f>
        <v>#VALUE!</v>
      </c>
      <c r="DB2651" s="102">
        <v>670.54878067639129</v>
      </c>
      <c r="DC2651" s="102">
        <v>601.50023727084681</v>
      </c>
      <c r="DD2651" s="102">
        <v>528.09840666008449</v>
      </c>
      <c r="DE2651" s="102">
        <v>626.50785363009129</v>
      </c>
      <c r="DF2651" s="102">
        <v>553.52183617389778</v>
      </c>
      <c r="DG2651" s="102">
        <v>472.61949141416346</v>
      </c>
      <c r="DH2651" s="102">
        <v>663.67663300987101</v>
      </c>
      <c r="DI2651" s="102">
        <v>620.20620326651147</v>
      </c>
      <c r="DJ2651" s="102">
        <v>511.9694614426482</v>
      </c>
      <c r="DK2651" s="102">
        <v>679.11704731441478</v>
      </c>
      <c r="DL2651" s="102">
        <v>631.54396227574114</v>
      </c>
      <c r="DM2651" s="102">
        <v>511.38478595249143</v>
      </c>
      <c r="DN2651" s="104" t="e">
        <f t="shared" ref="DN2651:DN2661" si="2730">+((DN320*10000/($B$342*DN$450))*100/(DN$509))</f>
        <v>#VALUE!</v>
      </c>
      <c r="DO2651" s="102">
        <v>511.38478595249143</v>
      </c>
      <c r="DP2651" s="102">
        <v>673.25280633626119</v>
      </c>
      <c r="DQ2651" s="102">
        <v>632.50813997291107</v>
      </c>
      <c r="DR2651" s="102">
        <v>547.93601929005581</v>
      </c>
      <c r="DS2651" s="102">
        <v>665.26531764194681</v>
      </c>
      <c r="DT2651" s="102">
        <v>623.45155488814157</v>
      </c>
      <c r="DU2651" s="102">
        <v>653.95016157954956</v>
      </c>
      <c r="DV2651" s="105" t="e">
        <f t="shared" ref="DV2651:DX2661" si="2731">+((DV320*10000/($B$342*DV$450))*100/(DV$509))</f>
        <v>#VALUE!</v>
      </c>
      <c r="DW2651" s="106" t="e">
        <f t="shared" si="2731"/>
        <v>#VALUE!</v>
      </c>
      <c r="DX2651" s="107" t="e">
        <f t="shared" si="2731"/>
        <v>#VALUE!</v>
      </c>
      <c r="DZ2651" s="102" t="e">
        <f t="shared" ref="DZ2651:DZ2661" si="2732">+((DZ320*10000/($B$342*DZ$450))*100/(DZ$509))</f>
        <v>#VALUE!</v>
      </c>
      <c r="EC2651" s="102" t="e">
        <f t="shared" ref="EC2651:EC2661" si="2733">+((EC320*10000/($B$342*EC$450))*100/(EC$509))</f>
        <v>#VALUE!</v>
      </c>
      <c r="EF2651" s="102" t="e">
        <f t="shared" ref="EF2651:EF2661" si="2734">+((EF320*10000/($B$342*EF$450))*100/(EF$509))</f>
        <v>#VALUE!</v>
      </c>
      <c r="EI2651" s="102" t="e">
        <f t="shared" ref="EI2651:EI2661" si="2735">+((EI320*10000/($B$342*EI$450))*100/(EI$509))</f>
        <v>#VALUE!</v>
      </c>
      <c r="EL2651" s="102" t="e">
        <f t="shared" ref="EL2651:EL2661" si="2736">+((EL320*10000/($B$342*EL$450))*100/(EL$509))</f>
        <v>#VALUE!</v>
      </c>
      <c r="EO2651" s="102" t="e">
        <f t="shared" ref="EO2651:EO2661" si="2737">+((EO320*10000/($B$342*EO$450))*100/(EO$509))</f>
        <v>#VALUE!</v>
      </c>
    </row>
    <row r="2652" spans="1:145" ht="15.5" x14ac:dyDescent="0.35">
      <c r="A2652" s="56" t="s">
        <v>199</v>
      </c>
      <c r="B2652" s="102" t="e">
        <f t="shared" si="2719"/>
        <v>#VALUE!</v>
      </c>
      <c r="C2652" s="102" t="e">
        <f t="shared" si="2719"/>
        <v>#VALUE!</v>
      </c>
      <c r="D2652" s="102" t="e">
        <f t="shared" si="2719"/>
        <v>#VALUE!</v>
      </c>
      <c r="E2652" s="102" t="e">
        <f t="shared" si="2719"/>
        <v>#VALUE!</v>
      </c>
      <c r="F2652" s="102" t="e">
        <f t="shared" si="2719"/>
        <v>#VALUE!</v>
      </c>
      <c r="G2652" s="102" t="e">
        <f t="shared" si="2719"/>
        <v>#VALUE!</v>
      </c>
      <c r="H2652" s="102" t="e">
        <f t="shared" si="2719"/>
        <v>#VALUE!</v>
      </c>
      <c r="I2652" s="102" t="e">
        <f t="shared" si="2719"/>
        <v>#VALUE!</v>
      </c>
      <c r="J2652" s="102" t="e">
        <f t="shared" si="2719"/>
        <v>#VALUE!</v>
      </c>
      <c r="K2652" s="102" t="e">
        <f t="shared" si="2719"/>
        <v>#VALUE!</v>
      </c>
      <c r="L2652" s="102" t="e">
        <f t="shared" si="2719"/>
        <v>#VALUE!</v>
      </c>
      <c r="M2652" s="102" t="e">
        <f t="shared" si="2719"/>
        <v>#VALUE!</v>
      </c>
      <c r="N2652" s="102" t="e">
        <f t="shared" si="2719"/>
        <v>#VALUE!</v>
      </c>
      <c r="O2652" s="102" t="e">
        <f t="shared" si="2719"/>
        <v>#VALUE!</v>
      </c>
      <c r="P2652" s="102" t="e">
        <f t="shared" si="2719"/>
        <v>#VALUE!</v>
      </c>
      <c r="Q2652" s="102" t="e">
        <f t="shared" si="2719"/>
        <v>#VALUE!</v>
      </c>
      <c r="R2652" s="102" t="e">
        <f t="shared" si="2719"/>
        <v>#VALUE!</v>
      </c>
      <c r="S2652" s="102" t="e">
        <f t="shared" si="2719"/>
        <v>#VALUE!</v>
      </c>
      <c r="T2652" s="102" t="e">
        <f t="shared" si="2719"/>
        <v>#VALUE!</v>
      </c>
      <c r="U2652" s="102" t="e">
        <f t="shared" si="2719"/>
        <v>#VALUE!</v>
      </c>
      <c r="V2652" s="102" t="e">
        <f t="shared" si="2719"/>
        <v>#VALUE!</v>
      </c>
      <c r="W2652" s="102" t="e">
        <f t="shared" si="2719"/>
        <v>#VALUE!</v>
      </c>
      <c r="X2652" s="103" t="e">
        <f t="shared" si="2719"/>
        <v>#VALUE!</v>
      </c>
      <c r="Y2652" s="103" t="e">
        <f t="shared" si="2719"/>
        <v>#VALUE!</v>
      </c>
      <c r="Z2652" s="102" t="e">
        <f t="shared" si="2719"/>
        <v>#VALUE!</v>
      </c>
      <c r="AA2652" s="102" t="e">
        <f t="shared" si="2719"/>
        <v>#VALUE!</v>
      </c>
      <c r="AB2652" s="102">
        <v>200.25542582717313</v>
      </c>
      <c r="AC2652" s="102">
        <v>209.378545084265</v>
      </c>
      <c r="AD2652" s="102">
        <v>212.83082101994472</v>
      </c>
      <c r="AE2652" s="102" t="e">
        <f t="shared" si="2720"/>
        <v>#VALUE!</v>
      </c>
      <c r="AF2652" s="102">
        <v>148.03824830452797</v>
      </c>
      <c r="AG2652" s="102">
        <v>148.33399281541836</v>
      </c>
      <c r="AH2652" s="102">
        <v>156.64097486364983</v>
      </c>
      <c r="AI2652" s="102">
        <v>145.66311501522199</v>
      </c>
      <c r="AJ2652" s="103" t="e">
        <f t="shared" si="2721"/>
        <v>#VALUE!</v>
      </c>
      <c r="AK2652" s="103">
        <v>68.474284153332306</v>
      </c>
      <c r="AL2652" s="103">
        <v>95.351326148479558</v>
      </c>
      <c r="AM2652" s="103">
        <v>65.622921111492502</v>
      </c>
      <c r="AN2652" s="103">
        <v>64.489245509265345</v>
      </c>
      <c r="AO2652" s="103" t="e">
        <f t="shared" si="2722"/>
        <v>#VALUE!</v>
      </c>
      <c r="AP2652" s="103">
        <v>57.087611119809992</v>
      </c>
      <c r="AQ2652" s="103">
        <v>35.674813945500325</v>
      </c>
      <c r="AR2652" s="103">
        <v>49.724941093774184</v>
      </c>
      <c r="AS2652" s="103" t="e">
        <f t="shared" si="2723"/>
        <v>#VALUE!</v>
      </c>
      <c r="AT2652" s="103">
        <v>31.592676864424767</v>
      </c>
      <c r="AU2652" s="103">
        <v>34.064223885607753</v>
      </c>
      <c r="AV2652" s="103">
        <v>36.807554047297288</v>
      </c>
      <c r="AW2652" s="103">
        <v>37.889005088233695</v>
      </c>
      <c r="AX2652" s="103" t="e">
        <f t="shared" si="2724"/>
        <v>#VALUE!</v>
      </c>
      <c r="AY2652" s="103"/>
      <c r="AZ2652" s="103">
        <v>47.814076989399503</v>
      </c>
      <c r="BA2652" s="103">
        <v>42.212205346508483</v>
      </c>
      <c r="BB2652" s="103">
        <v>44.618784516600336</v>
      </c>
      <c r="BC2652" s="103">
        <v>39.832858890374283</v>
      </c>
      <c r="BD2652" s="103">
        <v>52.342569122540809</v>
      </c>
      <c r="BE2652" s="103">
        <v>46.987568808732853</v>
      </c>
      <c r="BF2652" s="103" t="e">
        <f t="shared" si="2725"/>
        <v>#VALUE!</v>
      </c>
      <c r="BG2652" s="103">
        <v>39.081592117993395</v>
      </c>
      <c r="BH2652" s="103">
        <v>31.553686588307244</v>
      </c>
      <c r="BI2652" s="103">
        <v>45.968767286294494</v>
      </c>
      <c r="BJ2652" s="103">
        <v>37.568281115252233</v>
      </c>
      <c r="BK2652" s="103">
        <v>46.900603038306407</v>
      </c>
      <c r="BL2652" s="103">
        <v>43.88551814803219</v>
      </c>
      <c r="BM2652" s="103">
        <v>48.874635921288387</v>
      </c>
      <c r="BN2652" s="103">
        <v>45.749784856228793</v>
      </c>
      <c r="BO2652" s="103" t="e">
        <f t="shared" si="2726"/>
        <v>#VALUE!</v>
      </c>
      <c r="BP2652" s="103">
        <v>40.477390287197458</v>
      </c>
      <c r="BQ2652" s="103">
        <v>37.723962505802774</v>
      </c>
      <c r="BR2652" s="103">
        <v>24.666611353876572</v>
      </c>
      <c r="BS2652" s="103">
        <v>5.7645728793307471</v>
      </c>
      <c r="BT2652" s="103">
        <v>33.08688222361527</v>
      </c>
      <c r="BU2652" s="103">
        <v>20.894830511642599</v>
      </c>
      <c r="BV2652" s="103">
        <v>10.10350734455691</v>
      </c>
      <c r="BW2652" s="103">
        <v>39.18791834850694</v>
      </c>
      <c r="BX2652" s="103">
        <v>27.541178081521707</v>
      </c>
      <c r="BY2652" s="103">
        <v>22.500110366692997</v>
      </c>
      <c r="BZ2652" s="102">
        <v>41.809158974213375</v>
      </c>
      <c r="CA2652" s="103" t="e">
        <f t="shared" si="2727"/>
        <v>#VALUE!</v>
      </c>
      <c r="CB2652" s="103">
        <v>67.728827665649021</v>
      </c>
      <c r="CC2652" s="103">
        <v>66.773349877818234</v>
      </c>
      <c r="CD2652" s="103">
        <v>56.374769901271215</v>
      </c>
      <c r="CE2652" s="103">
        <v>66.839209300155701</v>
      </c>
      <c r="CF2652" s="103">
        <v>69.139725107189548</v>
      </c>
      <c r="CG2652" s="103">
        <v>57.113475685105705</v>
      </c>
      <c r="CH2652" s="103">
        <v>75.604815114911744</v>
      </c>
      <c r="CI2652" s="103">
        <v>65.819354610646016</v>
      </c>
      <c r="CJ2652" s="102">
        <v>73.760884016914162</v>
      </c>
      <c r="CK2652" s="102">
        <v>63.63003953838097</v>
      </c>
      <c r="CL2652" s="103" t="e">
        <f t="shared" si="2728"/>
        <v>#VALUE!</v>
      </c>
      <c r="CM2652" s="103">
        <v>69.145649062211945</v>
      </c>
      <c r="CN2652" s="103">
        <v>121.3973137341719</v>
      </c>
      <c r="CO2652" s="103">
        <v>121.3973137341719</v>
      </c>
      <c r="CP2652" s="103">
        <v>187.89094418929818</v>
      </c>
      <c r="CQ2652" s="103">
        <v>167.50191129899335</v>
      </c>
      <c r="CR2652" s="103">
        <v>151.47097561778526</v>
      </c>
      <c r="CS2652" s="103">
        <v>145.29520185643878</v>
      </c>
      <c r="CT2652" s="103">
        <v>133.10861772068915</v>
      </c>
      <c r="CU2652" s="103">
        <v>105.60216155544201</v>
      </c>
      <c r="CV2652" s="103">
        <v>122.1677145314884</v>
      </c>
      <c r="CW2652" s="103">
        <v>115.59632033173352</v>
      </c>
      <c r="CX2652" s="103">
        <v>112.34235286581915</v>
      </c>
      <c r="CY2652" s="103">
        <v>111.54303584467642</v>
      </c>
      <c r="CZ2652" s="103">
        <v>104.95100318848273</v>
      </c>
      <c r="DA2652" s="103" t="e">
        <f t="shared" si="2729"/>
        <v>#VALUE!</v>
      </c>
      <c r="DB2652" s="102">
        <v>82.04006835358102</v>
      </c>
      <c r="DC2652" s="102">
        <v>74.320390965679593</v>
      </c>
      <c r="DD2652" s="102">
        <v>66.675029435511803</v>
      </c>
      <c r="DE2652" s="102">
        <v>86.881312071507367</v>
      </c>
      <c r="DF2652" s="102">
        <v>78.196901413235921</v>
      </c>
      <c r="DG2652" s="102">
        <v>70.802722908567048</v>
      </c>
      <c r="DH2652" s="102">
        <v>87.178315090463641</v>
      </c>
      <c r="DI2652" s="102">
        <v>82.279503129439604</v>
      </c>
      <c r="DJ2652" s="102">
        <v>71.26448476727235</v>
      </c>
      <c r="DK2652" s="102">
        <v>84.748320930120144</v>
      </c>
      <c r="DL2652" s="102">
        <v>79.298087326687622</v>
      </c>
      <c r="DM2652" s="102">
        <v>71.689451225756827</v>
      </c>
      <c r="DN2652" s="104" t="e">
        <f t="shared" si="2730"/>
        <v>#VALUE!</v>
      </c>
      <c r="DO2652" s="102">
        <v>71.689451225756827</v>
      </c>
      <c r="DP2652" s="102">
        <v>70.701760984278934</v>
      </c>
      <c r="DQ2652" s="102">
        <v>63.752136144354075</v>
      </c>
      <c r="DR2652" s="102">
        <v>51.512660627461074</v>
      </c>
      <c r="DS2652" s="102">
        <v>65.960849250191316</v>
      </c>
      <c r="DT2652" s="102">
        <v>61.778355686054866</v>
      </c>
      <c r="DU2652" s="102">
        <v>64.203733694538002</v>
      </c>
      <c r="DV2652" s="105" t="e">
        <f t="shared" si="2731"/>
        <v>#VALUE!</v>
      </c>
      <c r="DW2652" s="106" t="e">
        <f t="shared" si="2731"/>
        <v>#VALUE!</v>
      </c>
      <c r="DX2652" s="107" t="e">
        <f t="shared" si="2731"/>
        <v>#VALUE!</v>
      </c>
      <c r="DZ2652" s="102" t="e">
        <f t="shared" si="2732"/>
        <v>#VALUE!</v>
      </c>
      <c r="EC2652" s="102" t="e">
        <f t="shared" si="2733"/>
        <v>#VALUE!</v>
      </c>
      <c r="EF2652" s="102" t="e">
        <f t="shared" si="2734"/>
        <v>#VALUE!</v>
      </c>
      <c r="EI2652" s="102" t="e">
        <f t="shared" si="2735"/>
        <v>#VALUE!</v>
      </c>
      <c r="EL2652" s="102" t="e">
        <f t="shared" si="2736"/>
        <v>#VALUE!</v>
      </c>
      <c r="EO2652" s="102" t="e">
        <f t="shared" si="2737"/>
        <v>#VALUE!</v>
      </c>
    </row>
    <row r="2653" spans="1:145" ht="15.5" x14ac:dyDescent="0.35">
      <c r="A2653" s="56" t="s">
        <v>200</v>
      </c>
      <c r="B2653" s="102" t="e">
        <f t="shared" si="2719"/>
        <v>#VALUE!</v>
      </c>
      <c r="C2653" s="102" t="e">
        <f t="shared" si="2719"/>
        <v>#VALUE!</v>
      </c>
      <c r="D2653" s="102" t="e">
        <f t="shared" si="2719"/>
        <v>#VALUE!</v>
      </c>
      <c r="E2653" s="102" t="e">
        <f t="shared" si="2719"/>
        <v>#VALUE!</v>
      </c>
      <c r="F2653" s="102" t="e">
        <f t="shared" si="2719"/>
        <v>#VALUE!</v>
      </c>
      <c r="G2653" s="102" t="e">
        <f t="shared" si="2719"/>
        <v>#VALUE!</v>
      </c>
      <c r="H2653" s="102" t="e">
        <f t="shared" si="2719"/>
        <v>#VALUE!</v>
      </c>
      <c r="I2653" s="102" t="e">
        <f t="shared" si="2719"/>
        <v>#VALUE!</v>
      </c>
      <c r="J2653" s="102" t="e">
        <f t="shared" si="2719"/>
        <v>#VALUE!</v>
      </c>
      <c r="K2653" s="102" t="e">
        <f t="shared" si="2719"/>
        <v>#VALUE!</v>
      </c>
      <c r="L2653" s="102" t="e">
        <f t="shared" si="2719"/>
        <v>#VALUE!</v>
      </c>
      <c r="M2653" s="102" t="e">
        <f t="shared" si="2719"/>
        <v>#VALUE!</v>
      </c>
      <c r="N2653" s="102" t="e">
        <f t="shared" si="2719"/>
        <v>#VALUE!</v>
      </c>
      <c r="O2653" s="102" t="e">
        <f t="shared" si="2719"/>
        <v>#VALUE!</v>
      </c>
      <c r="P2653" s="102" t="e">
        <f t="shared" si="2719"/>
        <v>#VALUE!</v>
      </c>
      <c r="Q2653" s="102" t="e">
        <f t="shared" si="2719"/>
        <v>#VALUE!</v>
      </c>
      <c r="R2653" s="102" t="e">
        <f t="shared" si="2719"/>
        <v>#VALUE!</v>
      </c>
      <c r="S2653" s="102" t="e">
        <f t="shared" si="2719"/>
        <v>#VALUE!</v>
      </c>
      <c r="T2653" s="102" t="e">
        <f t="shared" si="2719"/>
        <v>#VALUE!</v>
      </c>
      <c r="U2653" s="102" t="e">
        <f t="shared" si="2719"/>
        <v>#VALUE!</v>
      </c>
      <c r="V2653" s="102" t="e">
        <f t="shared" si="2719"/>
        <v>#VALUE!</v>
      </c>
      <c r="W2653" s="102" t="e">
        <f t="shared" si="2719"/>
        <v>#VALUE!</v>
      </c>
      <c r="X2653" s="102" t="e">
        <f t="shared" si="2719"/>
        <v>#VALUE!</v>
      </c>
      <c r="Y2653" s="102" t="e">
        <f t="shared" si="2719"/>
        <v>#VALUE!</v>
      </c>
      <c r="Z2653" s="102" t="e">
        <f t="shared" si="2719"/>
        <v>#VALUE!</v>
      </c>
      <c r="AA2653" s="102" t="e">
        <f t="shared" si="2719"/>
        <v>#VALUE!</v>
      </c>
      <c r="AB2653" s="102">
        <v>2.5343712144325643</v>
      </c>
      <c r="AC2653" s="102">
        <v>2.27058600080474</v>
      </c>
      <c r="AD2653" s="102">
        <v>2.2233760861009149</v>
      </c>
      <c r="AE2653" s="102" t="e">
        <f t="shared" si="2720"/>
        <v>#VALUE!</v>
      </c>
      <c r="AF2653" s="102">
        <v>9.2821326240310551</v>
      </c>
      <c r="AG2653" s="102">
        <v>10.899391630309053</v>
      </c>
      <c r="AH2653" s="102">
        <v>11.47883408726994</v>
      </c>
      <c r="AI2653" s="102">
        <v>11.478787647574833</v>
      </c>
      <c r="AJ2653" s="103" t="e">
        <f t="shared" si="2721"/>
        <v>#VALUE!</v>
      </c>
      <c r="AK2653" s="103">
        <v>9.8262118966823717</v>
      </c>
      <c r="AL2653" s="103">
        <v>14.588959654533914</v>
      </c>
      <c r="AM2653" s="103">
        <v>15.551014481166796</v>
      </c>
      <c r="AN2653" s="103">
        <v>15.472090043486714</v>
      </c>
      <c r="AO2653" s="103" t="e">
        <f t="shared" si="2722"/>
        <v>#VALUE!</v>
      </c>
      <c r="AP2653" s="103">
        <v>18.170594741178125</v>
      </c>
      <c r="AQ2653" s="103">
        <v>15.193532277492398</v>
      </c>
      <c r="AR2653" s="103">
        <v>17.830859402838389</v>
      </c>
      <c r="AS2653" s="103" t="e">
        <f t="shared" si="2723"/>
        <v>#VALUE!</v>
      </c>
      <c r="AT2653" s="103">
        <v>15.188996359980237</v>
      </c>
      <c r="AU2653" s="103">
        <v>13.9597793915007</v>
      </c>
      <c r="AV2653" s="103">
        <v>14.972176007017111</v>
      </c>
      <c r="AW2653" s="103">
        <v>14.955619638265327</v>
      </c>
      <c r="AX2653" s="103" t="e">
        <f t="shared" si="2724"/>
        <v>#VALUE!</v>
      </c>
      <c r="AY2653" s="103"/>
      <c r="AZ2653" s="103">
        <v>15.837766444962853</v>
      </c>
      <c r="BA2653" s="103">
        <v>16.243358411358379</v>
      </c>
      <c r="BB2653" s="103">
        <v>16.2189712627506</v>
      </c>
      <c r="BC2653" s="103">
        <v>16.662427510644847</v>
      </c>
      <c r="BD2653" s="103">
        <v>9.5040771711146448</v>
      </c>
      <c r="BE2653" s="103">
        <v>9.7207582382353497</v>
      </c>
      <c r="BF2653" s="103" t="e">
        <f t="shared" si="2725"/>
        <v>#VALUE!</v>
      </c>
      <c r="BG2653" s="103">
        <v>7.592733879262421</v>
      </c>
      <c r="BH2653" s="103">
        <v>7.8095677341589393</v>
      </c>
      <c r="BI2653" s="103">
        <v>14.911784874882049</v>
      </c>
      <c r="BJ2653" s="103">
        <v>15.407440755004652</v>
      </c>
      <c r="BK2653" s="103">
        <v>15.717013459161452</v>
      </c>
      <c r="BL2653" s="103">
        <v>16.164825668814196</v>
      </c>
      <c r="BM2653" s="103">
        <v>16.097086577220658</v>
      </c>
      <c r="BN2653" s="103">
        <v>16.535812898936474</v>
      </c>
      <c r="BO2653" s="103" t="e">
        <f t="shared" si="2726"/>
        <v>#VALUE!</v>
      </c>
      <c r="BP2653" s="103">
        <v>19.519606576986614</v>
      </c>
      <c r="BQ2653" s="103">
        <v>17.347033632220381</v>
      </c>
      <c r="BR2653" s="103">
        <v>19.824835874508846</v>
      </c>
      <c r="BS2653" s="103">
        <v>21.634969586079023</v>
      </c>
      <c r="BT2653" s="103">
        <v>19.402822501732128</v>
      </c>
      <c r="BU2653" s="103">
        <v>19.374973392173001</v>
      </c>
      <c r="BV2653" s="103">
        <v>19.344862508926393</v>
      </c>
      <c r="BW2653" s="103">
        <v>18.48475378698646</v>
      </c>
      <c r="BX2653" s="103">
        <v>19.075313251081546</v>
      </c>
      <c r="BY2653" s="103">
        <v>17.590920312578564</v>
      </c>
      <c r="BZ2653" s="102">
        <v>20.329015065933103</v>
      </c>
      <c r="CA2653" s="103" t="e">
        <f t="shared" si="2727"/>
        <v>#VALUE!</v>
      </c>
      <c r="CB2653" s="103">
        <v>18.367354175040646</v>
      </c>
      <c r="CC2653" s="103">
        <v>19.06252724673687</v>
      </c>
      <c r="CD2653" s="103">
        <v>19.224471740990463</v>
      </c>
      <c r="CE2653" s="103">
        <v>19.653047575356261</v>
      </c>
      <c r="CF2653" s="103">
        <v>20.329479075323</v>
      </c>
      <c r="CG2653" s="103">
        <v>20.50869935739215</v>
      </c>
      <c r="CH2653" s="103">
        <v>19.917084172824623</v>
      </c>
      <c r="CI2653" s="103">
        <v>18.798530304548031</v>
      </c>
      <c r="CJ2653" s="102">
        <v>23.566282983408925</v>
      </c>
      <c r="CK2653" s="102">
        <v>22.042030164140883</v>
      </c>
      <c r="CL2653" s="103" t="e">
        <f t="shared" si="2728"/>
        <v>#VALUE!</v>
      </c>
      <c r="CM2653" s="103">
        <v>21.811586661733354</v>
      </c>
      <c r="CN2653" s="103">
        <v>21.804287403177138</v>
      </c>
      <c r="CO2653" s="103">
        <v>21.804287403177138</v>
      </c>
      <c r="CP2653" s="103">
        <v>20.486640975931387</v>
      </c>
      <c r="CQ2653" s="103">
        <v>21.10287839720209</v>
      </c>
      <c r="CR2653" s="103">
        <v>21.018966092059006</v>
      </c>
      <c r="CS2653" s="103">
        <v>17.793933868853404</v>
      </c>
      <c r="CT2653" s="103">
        <v>17.834326093206947</v>
      </c>
      <c r="CU2653" s="103">
        <v>17.709832517840482</v>
      </c>
      <c r="CV2653" s="103">
        <v>19.244581023955565</v>
      </c>
      <c r="CW2653" s="103">
        <v>19.599126816301485</v>
      </c>
      <c r="CX2653" s="103">
        <v>16.968611098271637</v>
      </c>
      <c r="CY2653" s="103">
        <v>17.258232186618898</v>
      </c>
      <c r="CZ2653" s="103">
        <v>17.456677793502614</v>
      </c>
      <c r="DA2653" s="103" t="e">
        <f t="shared" si="2729"/>
        <v>#VALUE!</v>
      </c>
      <c r="DB2653" s="102">
        <v>22.664413176974879</v>
      </c>
      <c r="DC2653" s="102">
        <v>23.513112824062752</v>
      </c>
      <c r="DD2653" s="102">
        <v>24.237069345777659</v>
      </c>
      <c r="DE2653" s="102">
        <v>22.819552836455639</v>
      </c>
      <c r="DF2653" s="102">
        <v>23.584705503782178</v>
      </c>
      <c r="DG2653" s="102">
        <v>24.537364639726785</v>
      </c>
      <c r="DH2653" s="102">
        <v>23.526531190570768</v>
      </c>
      <c r="DI2653" s="102">
        <v>25.176926541118853</v>
      </c>
      <c r="DJ2653" s="102">
        <v>24.654360165261597</v>
      </c>
      <c r="DK2653" s="102">
        <v>22.24013083407446</v>
      </c>
      <c r="DL2653" s="102">
        <v>23.415305146768798</v>
      </c>
      <c r="DM2653" s="102">
        <v>32.806654414927259</v>
      </c>
      <c r="DN2653" s="104" t="e">
        <f t="shared" si="2730"/>
        <v>#VALUE!</v>
      </c>
      <c r="DO2653" s="102">
        <v>32.806654414927259</v>
      </c>
      <c r="DP2653" s="102">
        <v>40.037292088807902</v>
      </c>
      <c r="DQ2653" s="102">
        <v>41.135502613256975</v>
      </c>
      <c r="DR2653" s="102">
        <v>42.323193464598894</v>
      </c>
      <c r="DS2653" s="102">
        <v>46.322013046773115</v>
      </c>
      <c r="DT2653" s="102">
        <v>47.029903537107366</v>
      </c>
      <c r="DU2653" s="102">
        <v>46.750082265524938</v>
      </c>
      <c r="DV2653" s="105" t="e">
        <f t="shared" si="2731"/>
        <v>#VALUE!</v>
      </c>
      <c r="DW2653" s="106" t="e">
        <f t="shared" si="2731"/>
        <v>#VALUE!</v>
      </c>
      <c r="DX2653" s="107" t="e">
        <f t="shared" si="2731"/>
        <v>#VALUE!</v>
      </c>
      <c r="DZ2653" s="102" t="e">
        <f t="shared" si="2732"/>
        <v>#VALUE!</v>
      </c>
      <c r="EC2653" s="102" t="e">
        <f t="shared" si="2733"/>
        <v>#VALUE!</v>
      </c>
      <c r="EF2653" s="102" t="e">
        <f t="shared" si="2734"/>
        <v>#VALUE!</v>
      </c>
      <c r="EI2653" s="102" t="e">
        <f t="shared" si="2735"/>
        <v>#VALUE!</v>
      </c>
      <c r="EL2653" s="102" t="e">
        <f t="shared" si="2736"/>
        <v>#VALUE!</v>
      </c>
      <c r="EO2653" s="102" t="e">
        <f t="shared" si="2737"/>
        <v>#VALUE!</v>
      </c>
    </row>
    <row r="2654" spans="1:145" ht="15.5" x14ac:dyDescent="0.35">
      <c r="A2654" s="56" t="s">
        <v>201</v>
      </c>
      <c r="B2654" s="102" t="e">
        <f t="shared" si="2719"/>
        <v>#VALUE!</v>
      </c>
      <c r="C2654" s="102" t="e">
        <f t="shared" si="2719"/>
        <v>#VALUE!</v>
      </c>
      <c r="D2654" s="102" t="e">
        <f t="shared" si="2719"/>
        <v>#VALUE!</v>
      </c>
      <c r="E2654" s="102" t="e">
        <f t="shared" si="2719"/>
        <v>#VALUE!</v>
      </c>
      <c r="F2654" s="102" t="e">
        <f t="shared" si="2719"/>
        <v>#VALUE!</v>
      </c>
      <c r="G2654" s="102" t="e">
        <f t="shared" si="2719"/>
        <v>#VALUE!</v>
      </c>
      <c r="H2654" s="102" t="e">
        <f t="shared" si="2719"/>
        <v>#VALUE!</v>
      </c>
      <c r="I2654" s="102" t="e">
        <f t="shared" si="2719"/>
        <v>#VALUE!</v>
      </c>
      <c r="J2654" s="102" t="e">
        <f t="shared" si="2719"/>
        <v>#VALUE!</v>
      </c>
      <c r="K2654" s="102" t="e">
        <f t="shared" si="2719"/>
        <v>#VALUE!</v>
      </c>
      <c r="L2654" s="102" t="e">
        <f t="shared" si="2719"/>
        <v>#VALUE!</v>
      </c>
      <c r="M2654" s="102" t="e">
        <f t="shared" si="2719"/>
        <v>#VALUE!</v>
      </c>
      <c r="N2654" s="102" t="e">
        <f t="shared" si="2719"/>
        <v>#VALUE!</v>
      </c>
      <c r="O2654" s="102" t="e">
        <f t="shared" si="2719"/>
        <v>#VALUE!</v>
      </c>
      <c r="P2654" s="102" t="e">
        <f t="shared" si="2719"/>
        <v>#VALUE!</v>
      </c>
      <c r="Q2654" s="102" t="e">
        <f t="shared" si="2719"/>
        <v>#VALUE!</v>
      </c>
      <c r="R2654" s="102" t="e">
        <f t="shared" si="2719"/>
        <v>#VALUE!</v>
      </c>
      <c r="S2654" s="102" t="e">
        <f t="shared" si="2719"/>
        <v>#VALUE!</v>
      </c>
      <c r="T2654" s="102" t="e">
        <f t="shared" si="2719"/>
        <v>#VALUE!</v>
      </c>
      <c r="U2654" s="102" t="e">
        <f t="shared" si="2719"/>
        <v>#VALUE!</v>
      </c>
      <c r="V2654" s="102" t="e">
        <f t="shared" si="2719"/>
        <v>#VALUE!</v>
      </c>
      <c r="W2654" s="102" t="e">
        <f t="shared" si="2719"/>
        <v>#VALUE!</v>
      </c>
      <c r="X2654" s="103" t="e">
        <f t="shared" si="2719"/>
        <v>#VALUE!</v>
      </c>
      <c r="Y2654" s="103" t="e">
        <f t="shared" si="2719"/>
        <v>#VALUE!</v>
      </c>
      <c r="Z2654" s="102" t="e">
        <f t="shared" si="2719"/>
        <v>#VALUE!</v>
      </c>
      <c r="AA2654" s="102" t="e">
        <f t="shared" si="2719"/>
        <v>#VALUE!</v>
      </c>
      <c r="AB2654" s="102">
        <v>0.66165088079237866</v>
      </c>
      <c r="AC2654" s="102">
        <v>0.7318411657402043</v>
      </c>
      <c r="AD2654" s="102">
        <v>0.50832764532104202</v>
      </c>
      <c r="AE2654" s="102" t="e">
        <f t="shared" si="2720"/>
        <v>#VALUE!</v>
      </c>
      <c r="AF2654" s="102">
        <v>1.3056063508509199</v>
      </c>
      <c r="AG2654" s="102">
        <v>0.60557843583235005</v>
      </c>
      <c r="AH2654" s="102">
        <v>0.75334178544761543</v>
      </c>
      <c r="AI2654" s="102">
        <v>0.75333873766745241</v>
      </c>
      <c r="AJ2654" s="103" t="e">
        <f t="shared" si="2721"/>
        <v>#VALUE!</v>
      </c>
      <c r="AK2654" s="103">
        <v>0.73974850270052539</v>
      </c>
      <c r="AL2654" s="103">
        <v>1.4272338538619671</v>
      </c>
      <c r="AM2654" s="103">
        <v>1.37502926389019</v>
      </c>
      <c r="AN2654" s="103">
        <v>1.3676527517274319</v>
      </c>
      <c r="AO2654" s="103" t="e">
        <f t="shared" si="2722"/>
        <v>#VALUE!</v>
      </c>
      <c r="AP2654" s="103">
        <v>1.3040509176882</v>
      </c>
      <c r="AQ2654" s="103">
        <v>1.1140780859191706</v>
      </c>
      <c r="AR2654" s="103">
        <v>1.8009898961973905</v>
      </c>
      <c r="AS2654" s="103" t="e">
        <f t="shared" si="2723"/>
        <v>#VALUE!</v>
      </c>
      <c r="AT2654" s="103">
        <v>2.2790890513050699</v>
      </c>
      <c r="AU2654" s="103">
        <v>1.75018395515473</v>
      </c>
      <c r="AV2654" s="103">
        <v>1.594139689884595</v>
      </c>
      <c r="AW2654" s="103">
        <v>1.5923768756794177</v>
      </c>
      <c r="AX2654" s="103" t="e">
        <f t="shared" si="2724"/>
        <v>#VALUE!</v>
      </c>
      <c r="AY2654" s="103"/>
      <c r="AZ2654" s="103">
        <v>1.2251556718673051</v>
      </c>
      <c r="BA2654" s="103">
        <v>1.2532340781438276</v>
      </c>
      <c r="BB2654" s="103">
        <v>1.1467865344148145</v>
      </c>
      <c r="BC2654" s="103">
        <v>1.1745587999164622</v>
      </c>
      <c r="BD2654" s="103">
        <v>0.76596411484449223</v>
      </c>
      <c r="BE2654" s="103">
        <v>0.77852840164175929</v>
      </c>
      <c r="BF2654" s="103" t="e">
        <f t="shared" si="2725"/>
        <v>#VALUE!</v>
      </c>
      <c r="BG2654" s="103">
        <v>0.87455752646750951</v>
      </c>
      <c r="BH2654" s="103">
        <v>0.89334805196729306</v>
      </c>
      <c r="BI2654" s="103">
        <v>0.85334391670156895</v>
      </c>
      <c r="BJ2654" s="103">
        <v>0.9931134907315613</v>
      </c>
      <c r="BK2654" s="103">
        <v>1.2552765267404182</v>
      </c>
      <c r="BL2654" s="103">
        <v>1.287775513345264</v>
      </c>
      <c r="BM2654" s="103">
        <v>1.28602776771339</v>
      </c>
      <c r="BN2654" s="103">
        <v>1.3177148975511634</v>
      </c>
      <c r="BO2654" s="103" t="e">
        <f t="shared" si="2726"/>
        <v>#VALUE!</v>
      </c>
      <c r="BP2654" s="103">
        <v>0.73226699036657839</v>
      </c>
      <c r="BQ2654" s="103">
        <v>1.4904279861362024</v>
      </c>
      <c r="BR2654" s="103">
        <v>1.713983671697344</v>
      </c>
      <c r="BS2654" s="103">
        <v>1.8636494803341825</v>
      </c>
      <c r="BT2654" s="103">
        <v>0.79214439753672283</v>
      </c>
      <c r="BU2654" s="103">
        <v>1.6543325121881554</v>
      </c>
      <c r="BV2654" s="103">
        <v>1.6302481890145577</v>
      </c>
      <c r="BW2654" s="103">
        <v>0.87948653252678921</v>
      </c>
      <c r="BX2654" s="103">
        <v>0.90758477507376478</v>
      </c>
      <c r="BY2654" s="103">
        <v>0.99771838666184509</v>
      </c>
      <c r="BZ2654" s="102">
        <v>0.84644379287234484</v>
      </c>
      <c r="CA2654" s="103" t="e">
        <f t="shared" si="2727"/>
        <v>#VALUE!</v>
      </c>
      <c r="CB2654" s="103">
        <v>0.92485312543009524</v>
      </c>
      <c r="CC2654" s="103">
        <v>0.95985724099001479</v>
      </c>
      <c r="CD2654" s="103">
        <v>0.96627959400637375</v>
      </c>
      <c r="CE2654" s="103">
        <v>0.98859429648464558</v>
      </c>
      <c r="CF2654" s="103">
        <v>1.0226203843097319</v>
      </c>
      <c r="CG2654" s="103">
        <v>1.029839730232996</v>
      </c>
      <c r="CH2654" s="103">
        <v>1.0998069162199049</v>
      </c>
      <c r="CI2654" s="103">
        <v>1.0380411843577264</v>
      </c>
      <c r="CJ2654" s="102">
        <v>0.93520412518079499</v>
      </c>
      <c r="CK2654" s="102">
        <v>0.87471569238884828</v>
      </c>
      <c r="CL2654" s="103" t="e">
        <f t="shared" si="2728"/>
        <v>#VALUE!</v>
      </c>
      <c r="CM2654" s="103">
        <v>0.84747126401252515</v>
      </c>
      <c r="CN2654" s="103">
        <v>0.95428797863088743</v>
      </c>
      <c r="CO2654" s="103">
        <v>0.95428797863088743</v>
      </c>
      <c r="CP2654" s="103">
        <v>0.8954192656038783</v>
      </c>
      <c r="CQ2654" s="103">
        <v>0.92140623926237208</v>
      </c>
      <c r="CR2654" s="103">
        <v>0.96352596096894583</v>
      </c>
      <c r="CS2654" s="103">
        <v>0.82425924336761669</v>
      </c>
      <c r="CT2654" s="103">
        <v>0.8599218341651792</v>
      </c>
      <c r="CU2654" s="103">
        <v>0.88430277950075808</v>
      </c>
      <c r="CV2654" s="103">
        <v>0.84903914841853956</v>
      </c>
      <c r="CW2654" s="103">
        <v>0.872807514502283</v>
      </c>
      <c r="CX2654" s="103">
        <v>0.78234134147489154</v>
      </c>
      <c r="CY2654" s="103">
        <v>0.80315209349537975</v>
      </c>
      <c r="CZ2654" s="103">
        <v>0.83818352816035824</v>
      </c>
      <c r="DA2654" s="103" t="e">
        <f t="shared" si="2729"/>
        <v>#VALUE!</v>
      </c>
      <c r="DB2654" s="102">
        <v>0.60264993431155089</v>
      </c>
      <c r="DC2654" s="102">
        <v>0.62521697730419046</v>
      </c>
      <c r="DD2654" s="102">
        <v>0.6448047173639424</v>
      </c>
      <c r="DE2654" s="102">
        <v>0.64688381513597493</v>
      </c>
      <c r="DF2654" s="102">
        <v>0.67486311717008252</v>
      </c>
      <c r="DG2654" s="102">
        <v>0.69570701098193599</v>
      </c>
      <c r="DH2654" s="102">
        <v>0.78886464370419485</v>
      </c>
      <c r="DI2654" s="102">
        <v>0.85870784432762648</v>
      </c>
      <c r="DJ2654" s="102">
        <v>0.84056926652290664</v>
      </c>
      <c r="DK2654" s="102">
        <v>0.98215470370429903</v>
      </c>
      <c r="DL2654" s="102">
        <v>1.0427027622968776</v>
      </c>
      <c r="DM2654" s="102">
        <v>0.8407416307245752</v>
      </c>
      <c r="DN2654" s="104" t="e">
        <f t="shared" si="2730"/>
        <v>#VALUE!</v>
      </c>
      <c r="DO2654" s="102">
        <v>0.8407416307245752</v>
      </c>
      <c r="DP2654" s="102">
        <v>1.1576403740906558</v>
      </c>
      <c r="DQ2654" s="102">
        <v>1.1898264937445993</v>
      </c>
      <c r="DR2654" s="102">
        <v>1.2246176617718378</v>
      </c>
      <c r="DS2654" s="102">
        <v>1.1864435140837282</v>
      </c>
      <c r="DT2654" s="102">
        <v>1.206770378261214</v>
      </c>
      <c r="DU2654" s="102">
        <v>1.1394541953880659</v>
      </c>
      <c r="DV2654" s="105" t="e">
        <f t="shared" si="2731"/>
        <v>#VALUE!</v>
      </c>
      <c r="DW2654" s="106" t="e">
        <f t="shared" si="2731"/>
        <v>#VALUE!</v>
      </c>
      <c r="DX2654" s="107" t="e">
        <f t="shared" si="2731"/>
        <v>#VALUE!</v>
      </c>
      <c r="DZ2654" s="102" t="e">
        <f t="shared" si="2732"/>
        <v>#VALUE!</v>
      </c>
      <c r="EC2654" s="102" t="e">
        <f t="shared" si="2733"/>
        <v>#VALUE!</v>
      </c>
      <c r="EF2654" s="102" t="e">
        <f t="shared" si="2734"/>
        <v>#VALUE!</v>
      </c>
      <c r="EI2654" s="102" t="e">
        <f t="shared" si="2735"/>
        <v>#VALUE!</v>
      </c>
      <c r="EL2654" s="102" t="e">
        <f t="shared" si="2736"/>
        <v>#VALUE!</v>
      </c>
      <c r="EO2654" s="102" t="e">
        <f t="shared" si="2737"/>
        <v>#VALUE!</v>
      </c>
    </row>
    <row r="2655" spans="1:145" ht="15.5" x14ac:dyDescent="0.35">
      <c r="A2655" s="56" t="s">
        <v>202</v>
      </c>
      <c r="B2655" s="102" t="e">
        <f t="shared" si="2719"/>
        <v>#VALUE!</v>
      </c>
      <c r="C2655" s="102" t="e">
        <f t="shared" si="2719"/>
        <v>#VALUE!</v>
      </c>
      <c r="D2655" s="102" t="e">
        <f t="shared" si="2719"/>
        <v>#VALUE!</v>
      </c>
      <c r="E2655" s="102" t="e">
        <f t="shared" si="2719"/>
        <v>#VALUE!</v>
      </c>
      <c r="F2655" s="102" t="e">
        <f t="shared" si="2719"/>
        <v>#VALUE!</v>
      </c>
      <c r="G2655" s="102" t="e">
        <f t="shared" si="2719"/>
        <v>#VALUE!</v>
      </c>
      <c r="H2655" s="102" t="e">
        <f t="shared" si="2719"/>
        <v>#VALUE!</v>
      </c>
      <c r="I2655" s="102" t="e">
        <f t="shared" si="2719"/>
        <v>#VALUE!</v>
      </c>
      <c r="J2655" s="102" t="e">
        <f t="shared" si="2719"/>
        <v>#VALUE!</v>
      </c>
      <c r="K2655" s="102" t="e">
        <f t="shared" si="2719"/>
        <v>#VALUE!</v>
      </c>
      <c r="L2655" s="102" t="e">
        <f t="shared" si="2719"/>
        <v>#VALUE!</v>
      </c>
      <c r="M2655" s="102" t="e">
        <f t="shared" si="2719"/>
        <v>#VALUE!</v>
      </c>
      <c r="N2655" s="102" t="e">
        <f t="shared" si="2719"/>
        <v>#VALUE!</v>
      </c>
      <c r="O2655" s="102" t="e">
        <f t="shared" si="2719"/>
        <v>#VALUE!</v>
      </c>
      <c r="P2655" s="102" t="e">
        <f t="shared" si="2719"/>
        <v>#VALUE!</v>
      </c>
      <c r="Q2655" s="102" t="e">
        <f t="shared" si="2719"/>
        <v>#VALUE!</v>
      </c>
      <c r="R2655" s="102" t="e">
        <f t="shared" si="2719"/>
        <v>#VALUE!</v>
      </c>
      <c r="S2655" s="102" t="e">
        <f t="shared" si="2719"/>
        <v>#VALUE!</v>
      </c>
      <c r="T2655" s="102" t="e">
        <f t="shared" si="2719"/>
        <v>#VALUE!</v>
      </c>
      <c r="U2655" s="102" t="e">
        <f t="shared" si="2719"/>
        <v>#VALUE!</v>
      </c>
      <c r="V2655" s="102" t="e">
        <f t="shared" si="2719"/>
        <v>#VALUE!</v>
      </c>
      <c r="W2655" s="102" t="e">
        <f t="shared" si="2719"/>
        <v>#VALUE!</v>
      </c>
      <c r="X2655" s="103" t="e">
        <f t="shared" si="2719"/>
        <v>#VALUE!</v>
      </c>
      <c r="Y2655" s="103" t="e">
        <f t="shared" si="2719"/>
        <v>#VALUE!</v>
      </c>
      <c r="Z2655" s="102" t="e">
        <f t="shared" si="2719"/>
        <v>#VALUE!</v>
      </c>
      <c r="AA2655" s="102" t="e">
        <f t="shared" si="2719"/>
        <v>#VALUE!</v>
      </c>
      <c r="AB2655" s="102">
        <v>1.2824916828125945</v>
      </c>
      <c r="AC2655" s="102">
        <v>1.50304076591388</v>
      </c>
      <c r="AD2655" s="102">
        <v>1.4320330229885114</v>
      </c>
      <c r="AE2655" s="102" t="e">
        <f t="shared" si="2720"/>
        <v>#VALUE!</v>
      </c>
      <c r="AF2655" s="102">
        <v>4.4526423212487849</v>
      </c>
      <c r="AG2655" s="102">
        <v>6.7393657342116633</v>
      </c>
      <c r="AH2655" s="102">
        <v>7.0722130509438701</v>
      </c>
      <c r="AI2655" s="102">
        <v>7.0721844350295298</v>
      </c>
      <c r="AJ2655" s="103" t="e">
        <f t="shared" si="2721"/>
        <v>#VALUE!</v>
      </c>
      <c r="AK2655" s="103">
        <v>6.0286169226023461</v>
      </c>
      <c r="AL2655" s="103">
        <v>4.470123839060272</v>
      </c>
      <c r="AM2655" s="103">
        <v>4.4563851571762498</v>
      </c>
      <c r="AN2655" s="103">
        <v>4.4337681315769268</v>
      </c>
      <c r="AO2655" s="103" t="e">
        <f t="shared" si="2722"/>
        <v>#VALUE!</v>
      </c>
      <c r="AP2655" s="103">
        <v>6.1902420620292586</v>
      </c>
      <c r="AQ2655" s="103">
        <v>5.3022116816926665</v>
      </c>
      <c r="AR2655" s="103">
        <v>7.5478791249866335</v>
      </c>
      <c r="AS2655" s="103" t="e">
        <f t="shared" si="2723"/>
        <v>#VALUE!</v>
      </c>
      <c r="AT2655" s="103">
        <v>9.0361232938521923</v>
      </c>
      <c r="AU2655" s="103">
        <v>9.2914222121403434</v>
      </c>
      <c r="AV2655" s="103">
        <v>9.4804304938368951</v>
      </c>
      <c r="AW2655" s="103">
        <v>9.5099509473498607</v>
      </c>
      <c r="AX2655" s="103" t="e">
        <f t="shared" si="2724"/>
        <v>#VALUE!</v>
      </c>
      <c r="AY2655" s="103"/>
      <c r="AZ2655" s="103">
        <v>7.9172563093119939</v>
      </c>
      <c r="BA2655" s="103">
        <v>8.1147976906139583</v>
      </c>
      <c r="BB2655" s="103">
        <v>7.135816372731103</v>
      </c>
      <c r="BC2655" s="103">
        <v>7.326211000598482</v>
      </c>
      <c r="BD2655" s="103">
        <v>7.1499076904109575</v>
      </c>
      <c r="BE2655" s="103">
        <v>7.3087444818939531</v>
      </c>
      <c r="BF2655" s="103" t="e">
        <f t="shared" si="2725"/>
        <v>#VALUE!</v>
      </c>
      <c r="BG2655" s="103">
        <v>6.9455651507142457</v>
      </c>
      <c r="BH2655" s="103">
        <v>7.7502795903918171</v>
      </c>
      <c r="BI2655" s="103">
        <v>5.8792931069220034</v>
      </c>
      <c r="BJ2655" s="103">
        <v>7.3041306343013446</v>
      </c>
      <c r="BK2655" s="103">
        <v>6.6098813202378004</v>
      </c>
      <c r="BL2655" s="103">
        <v>7.950431263365525</v>
      </c>
      <c r="BM2655" s="103">
        <v>6.7733200764429311</v>
      </c>
      <c r="BN2655" s="103">
        <v>8.1458169569423617</v>
      </c>
      <c r="BO2655" s="103" t="e">
        <f t="shared" si="2726"/>
        <v>#VALUE!</v>
      </c>
      <c r="BP2655" s="103">
        <v>9.5058104593542883</v>
      </c>
      <c r="BQ2655" s="103">
        <v>9.0246392779138187</v>
      </c>
      <c r="BR2655" s="103">
        <v>9.4235698659447245</v>
      </c>
      <c r="BS2655" s="103">
        <v>10.208526742012056</v>
      </c>
      <c r="BT2655" s="103">
        <v>9.4069482639665676</v>
      </c>
      <c r="BU2655" s="103">
        <v>10.387185001729213</v>
      </c>
      <c r="BV2655" s="103">
        <v>9.9708111655810132</v>
      </c>
      <c r="BW2655" s="103">
        <v>10.400410877643605</v>
      </c>
      <c r="BX2655" s="103">
        <v>10.7326880150645</v>
      </c>
      <c r="BY2655" s="103">
        <v>11.164572655149531</v>
      </c>
      <c r="BZ2655" s="102">
        <v>9.2936489306251442</v>
      </c>
      <c r="CA2655" s="103" t="e">
        <f t="shared" si="2727"/>
        <v>#VALUE!</v>
      </c>
      <c r="CB2655" s="103">
        <v>14.548291548946422</v>
      </c>
      <c r="CC2655" s="103">
        <v>15.098919604987101</v>
      </c>
      <c r="CD2655" s="103">
        <v>14.87726526336116</v>
      </c>
      <c r="CE2655" s="103">
        <v>13.932125609434131</v>
      </c>
      <c r="CF2655" s="103">
        <v>14.411650659560802</v>
      </c>
      <c r="CG2655" s="103">
        <v>14.250593147900018</v>
      </c>
      <c r="CH2655" s="103">
        <v>13.167743985294457</v>
      </c>
      <c r="CI2655" s="103">
        <v>12.428236593377957</v>
      </c>
      <c r="CJ2655" s="102">
        <v>16.007465443235162</v>
      </c>
      <c r="CK2655" s="102">
        <v>14.972112335222135</v>
      </c>
      <c r="CL2655" s="103" t="e">
        <f t="shared" si="2728"/>
        <v>#VALUE!</v>
      </c>
      <c r="CM2655" s="103">
        <v>15.494538183667967</v>
      </c>
      <c r="CN2655" s="103">
        <v>20.297788778120516</v>
      </c>
      <c r="CO2655" s="103">
        <v>20.297788778120516</v>
      </c>
      <c r="CP2655" s="103">
        <v>19.762864824307595</v>
      </c>
      <c r="CQ2655" s="103">
        <v>20.216799607339528</v>
      </c>
      <c r="CR2655" s="103">
        <v>19.793903351271062</v>
      </c>
      <c r="CS2655" s="103">
        <v>19.677876049238343</v>
      </c>
      <c r="CT2655" s="103">
        <v>19.721746457093953</v>
      </c>
      <c r="CU2655" s="103">
        <v>19.584984383058508</v>
      </c>
      <c r="CV2655" s="103">
        <v>20.667826572919012</v>
      </c>
      <c r="CW2655" s="103">
        <v>20.584833420510869</v>
      </c>
      <c r="CX2655" s="103">
        <v>20.238882494418096</v>
      </c>
      <c r="CY2655" s="103">
        <v>20.131189437286491</v>
      </c>
      <c r="CZ2655" s="103">
        <v>20.68196882227711</v>
      </c>
      <c r="DA2655" s="103" t="e">
        <f t="shared" si="2729"/>
        <v>#VALUE!</v>
      </c>
      <c r="DB2655" s="102">
        <v>10.808636186512741</v>
      </c>
      <c r="DC2655" s="102">
        <v>11.049203629723676</v>
      </c>
      <c r="DD2655" s="102">
        <v>11.323720442990982</v>
      </c>
      <c r="DE2655" s="102">
        <v>8.135979485660668</v>
      </c>
      <c r="DF2655" s="102">
        <v>8.2048577692161704</v>
      </c>
      <c r="DG2655" s="102">
        <v>8.537032028577201</v>
      </c>
      <c r="DH2655" s="102">
        <v>8.2537140907093871</v>
      </c>
      <c r="DI2655" s="102">
        <v>8.6907472436075022</v>
      </c>
      <c r="DJ2655" s="102">
        <v>8.5812796019678785</v>
      </c>
      <c r="DK2655" s="102">
        <v>10.761301020953667</v>
      </c>
      <c r="DL2655" s="102">
        <v>11.272932994844643</v>
      </c>
      <c r="DM2655" s="102">
        <v>10.162852904307194</v>
      </c>
      <c r="DN2655" s="104" t="e">
        <f t="shared" si="2730"/>
        <v>#VALUE!</v>
      </c>
      <c r="DO2655" s="102">
        <v>10.162852904307194</v>
      </c>
      <c r="DP2655" s="102">
        <v>11.719172524729547</v>
      </c>
      <c r="DQ2655" s="102">
        <v>11.964984763952945</v>
      </c>
      <c r="DR2655" s="102">
        <v>12.232612281559838</v>
      </c>
      <c r="DS2655" s="102">
        <v>11.325776888628827</v>
      </c>
      <c r="DT2655" s="102">
        <v>11.500049756265803</v>
      </c>
      <c r="DU2655" s="102">
        <v>12.039674105974555</v>
      </c>
      <c r="DV2655" s="105" t="e">
        <f t="shared" si="2731"/>
        <v>#VALUE!</v>
      </c>
      <c r="DW2655" s="106" t="e">
        <f t="shared" si="2731"/>
        <v>#VALUE!</v>
      </c>
      <c r="DX2655" s="107" t="e">
        <f t="shared" si="2731"/>
        <v>#VALUE!</v>
      </c>
      <c r="DZ2655" s="102" t="e">
        <f t="shared" si="2732"/>
        <v>#VALUE!</v>
      </c>
      <c r="EC2655" s="102" t="e">
        <f t="shared" si="2733"/>
        <v>#VALUE!</v>
      </c>
      <c r="EF2655" s="102" t="e">
        <f t="shared" si="2734"/>
        <v>#VALUE!</v>
      </c>
      <c r="EI2655" s="102" t="e">
        <f t="shared" si="2735"/>
        <v>#VALUE!</v>
      </c>
      <c r="EL2655" s="102" t="e">
        <f t="shared" si="2736"/>
        <v>#VALUE!</v>
      </c>
      <c r="EO2655" s="102" t="e">
        <f t="shared" si="2737"/>
        <v>#VALUE!</v>
      </c>
    </row>
    <row r="2656" spans="1:145" ht="15.5" x14ac:dyDescent="0.35">
      <c r="A2656" s="56" t="s">
        <v>203</v>
      </c>
      <c r="B2656" s="102" t="e">
        <f t="shared" si="2719"/>
        <v>#VALUE!</v>
      </c>
      <c r="C2656" s="102" t="e">
        <f t="shared" si="2719"/>
        <v>#VALUE!</v>
      </c>
      <c r="D2656" s="102" t="e">
        <f t="shared" si="2719"/>
        <v>#VALUE!</v>
      </c>
      <c r="E2656" s="102" t="e">
        <f t="shared" si="2719"/>
        <v>#VALUE!</v>
      </c>
      <c r="F2656" s="102" t="e">
        <f t="shared" si="2719"/>
        <v>#VALUE!</v>
      </c>
      <c r="G2656" s="102" t="e">
        <f t="shared" si="2719"/>
        <v>#VALUE!</v>
      </c>
      <c r="H2656" s="102" t="e">
        <f t="shared" si="2719"/>
        <v>#VALUE!</v>
      </c>
      <c r="I2656" s="102" t="e">
        <f t="shared" si="2719"/>
        <v>#VALUE!</v>
      </c>
      <c r="J2656" s="102" t="e">
        <f t="shared" si="2719"/>
        <v>#VALUE!</v>
      </c>
      <c r="K2656" s="102" t="e">
        <f t="shared" si="2719"/>
        <v>#VALUE!</v>
      </c>
      <c r="L2656" s="102" t="e">
        <f t="shared" si="2719"/>
        <v>#VALUE!</v>
      </c>
      <c r="M2656" s="102" t="e">
        <f t="shared" si="2719"/>
        <v>#VALUE!</v>
      </c>
      <c r="N2656" s="102" t="e">
        <f t="shared" si="2719"/>
        <v>#VALUE!</v>
      </c>
      <c r="O2656" s="102" t="e">
        <f t="shared" si="2719"/>
        <v>#VALUE!</v>
      </c>
      <c r="P2656" s="102" t="e">
        <f t="shared" si="2719"/>
        <v>#VALUE!</v>
      </c>
      <c r="Q2656" s="102" t="e">
        <f t="shared" si="2719"/>
        <v>#VALUE!</v>
      </c>
      <c r="R2656" s="102" t="e">
        <f t="shared" si="2719"/>
        <v>#VALUE!</v>
      </c>
      <c r="S2656" s="102" t="e">
        <f t="shared" si="2719"/>
        <v>#VALUE!</v>
      </c>
      <c r="T2656" s="102" t="e">
        <f t="shared" si="2719"/>
        <v>#VALUE!</v>
      </c>
      <c r="U2656" s="102" t="e">
        <f t="shared" si="2719"/>
        <v>#VALUE!</v>
      </c>
      <c r="V2656" s="102" t="e">
        <f t="shared" si="2719"/>
        <v>#VALUE!</v>
      </c>
      <c r="W2656" s="102" t="e">
        <f t="shared" si="2719"/>
        <v>#VALUE!</v>
      </c>
      <c r="X2656" s="103" t="e">
        <f t="shared" si="2719"/>
        <v>#VALUE!</v>
      </c>
      <c r="Y2656" s="103" t="e">
        <f t="shared" si="2719"/>
        <v>#VALUE!</v>
      </c>
      <c r="Z2656" s="102" t="e">
        <f t="shared" si="2719"/>
        <v>#VALUE!</v>
      </c>
      <c r="AA2656" s="102" t="e">
        <f t="shared" si="2719"/>
        <v>#VALUE!</v>
      </c>
      <c r="AB2656" s="102">
        <v>10.451530423850432</v>
      </c>
      <c r="AC2656" s="102">
        <v>9.7540960856488201</v>
      </c>
      <c r="AD2656" s="102">
        <v>9.6838520194511322</v>
      </c>
      <c r="AE2656" s="102" t="e">
        <f t="shared" si="2720"/>
        <v>#VALUE!</v>
      </c>
      <c r="AF2656" s="102">
        <v>29.393537272524124</v>
      </c>
      <c r="AG2656" s="102">
        <v>30.177747383479588</v>
      </c>
      <c r="AH2656" s="102">
        <v>31.830115386296281</v>
      </c>
      <c r="AI2656" s="102">
        <v>31.834801537371515</v>
      </c>
      <c r="AJ2656" s="103" t="e">
        <f t="shared" si="2721"/>
        <v>#VALUE!</v>
      </c>
      <c r="AK2656" s="103">
        <v>38.817171353184762</v>
      </c>
      <c r="AL2656" s="103">
        <v>40.37954128503555</v>
      </c>
      <c r="AM2656" s="103">
        <v>36.622950077150797</v>
      </c>
      <c r="AN2656" s="103">
        <v>36.437077508501098</v>
      </c>
      <c r="AO2656" s="103" t="e">
        <f t="shared" si="2722"/>
        <v>#VALUE!</v>
      </c>
      <c r="AP2656" s="103">
        <v>43.894478610981238</v>
      </c>
      <c r="AQ2656" s="103">
        <v>41.666005720775459</v>
      </c>
      <c r="AR2656" s="103">
        <v>47.564939814952773</v>
      </c>
      <c r="AS2656" s="103" t="e">
        <f t="shared" si="2723"/>
        <v>#VALUE!</v>
      </c>
      <c r="AT2656" s="103">
        <v>47.700902268138321</v>
      </c>
      <c r="AU2656" s="103">
        <v>40.752598992427835</v>
      </c>
      <c r="AV2656" s="103">
        <v>41.273175545087383</v>
      </c>
      <c r="AW2656" s="103">
        <v>41.22753529122172</v>
      </c>
      <c r="AX2656" s="103" t="e">
        <f t="shared" si="2724"/>
        <v>#VALUE!</v>
      </c>
      <c r="AY2656" s="103"/>
      <c r="AZ2656" s="103">
        <v>49.320430848205746</v>
      </c>
      <c r="BA2656" s="103">
        <v>50.43547673602955</v>
      </c>
      <c r="BB2656" s="103">
        <v>45.945624545357596</v>
      </c>
      <c r="BC2656" s="103">
        <v>46.994441269619557</v>
      </c>
      <c r="BD2656" s="103">
        <v>44.723484971969008</v>
      </c>
      <c r="BE2656" s="103">
        <v>45.638072474396914</v>
      </c>
      <c r="BF2656" s="103" t="e">
        <f t="shared" si="2725"/>
        <v>#VALUE!</v>
      </c>
      <c r="BG2656" s="103">
        <v>47.004528042882029</v>
      </c>
      <c r="BH2656" s="103">
        <v>47.621947490503295</v>
      </c>
      <c r="BI2656" s="103">
        <v>39.488806070338768</v>
      </c>
      <c r="BJ2656" s="103">
        <v>40.800374715266393</v>
      </c>
      <c r="BK2656" s="103">
        <v>41.301270223494214</v>
      </c>
      <c r="BL2656" s="103">
        <v>42.582447547239411</v>
      </c>
      <c r="BM2656" s="103">
        <v>42.493029592757161</v>
      </c>
      <c r="BN2656" s="103">
        <v>43.67203947347884</v>
      </c>
      <c r="BO2656" s="103" t="e">
        <f t="shared" si="2726"/>
        <v>#VALUE!</v>
      </c>
      <c r="BP2656" s="103">
        <v>43.571697697639713</v>
      </c>
      <c r="BQ2656" s="103">
        <v>37.24706158485251</v>
      </c>
      <c r="BR2656" s="103">
        <v>37.07217932869176</v>
      </c>
      <c r="BS2656" s="103">
        <v>40.217342711036785</v>
      </c>
      <c r="BT2656" s="103">
        <v>39.638959888162937</v>
      </c>
      <c r="BU2656" s="103">
        <v>37.023306830755253</v>
      </c>
      <c r="BV2656" s="103">
        <v>33.313448222430246</v>
      </c>
      <c r="BW2656" s="103">
        <v>42.705591925662631</v>
      </c>
      <c r="BX2656" s="103">
        <v>44.069969929941934</v>
      </c>
      <c r="BY2656" s="103">
        <v>40.964703933125087</v>
      </c>
      <c r="BZ2656" s="102">
        <v>47.368339842332638</v>
      </c>
      <c r="CA2656" s="103" t="e">
        <f t="shared" si="2727"/>
        <v>#VALUE!</v>
      </c>
      <c r="CB2656" s="103">
        <v>49.973928157670485</v>
      </c>
      <c r="CC2656" s="103">
        <v>51.755792770656008</v>
      </c>
      <c r="CD2656" s="103">
        <v>50.446152570117768</v>
      </c>
      <c r="CE2656" s="103">
        <v>50.933715486690744</v>
      </c>
      <c r="CF2656" s="103">
        <v>52.531244787550513</v>
      </c>
      <c r="CG2656" s="103">
        <v>52.040915914163826</v>
      </c>
      <c r="CH2656" s="103">
        <v>51.641834420174185</v>
      </c>
      <c r="CI2656" s="103">
        <v>48.691131055445958</v>
      </c>
      <c r="CJ2656" s="102">
        <v>52.486093201453528</v>
      </c>
      <c r="CK2656" s="102">
        <v>49.058111901343317</v>
      </c>
      <c r="CL2656" s="103" t="e">
        <f t="shared" si="2728"/>
        <v>#VALUE!</v>
      </c>
      <c r="CM2656" s="103">
        <v>47.018375246958932</v>
      </c>
      <c r="CN2656" s="103">
        <v>44.841926247277037</v>
      </c>
      <c r="CO2656" s="103">
        <v>44.841926247277037</v>
      </c>
      <c r="CP2656" s="103">
        <v>43.234746361927947</v>
      </c>
      <c r="CQ2656" s="103">
        <v>44.090034498696376</v>
      </c>
      <c r="CR2656" s="103">
        <v>44.82368562924762</v>
      </c>
      <c r="CS2656" s="103">
        <v>49.860580399580748</v>
      </c>
      <c r="CT2656" s="103">
        <v>50.293083927055896</v>
      </c>
      <c r="CU2656" s="103">
        <v>51.275095593489908</v>
      </c>
      <c r="CV2656" s="103">
        <v>45.8515109800746</v>
      </c>
      <c r="CW2656" s="103">
        <v>46.306241896510194</v>
      </c>
      <c r="CX2656" s="103">
        <v>47.745692188610789</v>
      </c>
      <c r="CY2656" s="103">
        <v>47.797573444222621</v>
      </c>
      <c r="CZ2656" s="103">
        <v>49.001589244652052</v>
      </c>
      <c r="DA2656" s="103" t="e">
        <f t="shared" si="2729"/>
        <v>#VALUE!</v>
      </c>
      <c r="DB2656" s="102">
        <v>48.451013602616165</v>
      </c>
      <c r="DC2656" s="102">
        <v>49.819948250795917</v>
      </c>
      <c r="DD2656" s="102">
        <v>51.235206115327713</v>
      </c>
      <c r="DE2656" s="102">
        <v>47.774538858775145</v>
      </c>
      <c r="DF2656" s="102">
        <v>47.003701949500616</v>
      </c>
      <c r="DG2656" s="102">
        <v>46.965803620889702</v>
      </c>
      <c r="DH2656" s="102">
        <v>48.287901398776739</v>
      </c>
      <c r="DI2656" s="102">
        <v>49.252350681141763</v>
      </c>
      <c r="DJ2656" s="102">
        <v>47.424230020110762</v>
      </c>
      <c r="DK2656" s="102">
        <v>47.201354145148116</v>
      </c>
      <c r="DL2656" s="102">
        <v>47.556847114374996</v>
      </c>
      <c r="DM2656" s="102">
        <v>47.433513909873518</v>
      </c>
      <c r="DN2656" s="104" t="e">
        <f t="shared" si="2730"/>
        <v>#VALUE!</v>
      </c>
      <c r="DO2656" s="102">
        <v>47.433513909873518</v>
      </c>
      <c r="DP2656" s="102">
        <v>41.245646831037625</v>
      </c>
      <c r="DQ2656" s="102">
        <v>42.180595711860228</v>
      </c>
      <c r="DR2656" s="102">
        <v>43.310265066145561</v>
      </c>
      <c r="DS2656" s="102">
        <v>39.488126077672284</v>
      </c>
      <c r="DT2656" s="102">
        <v>39.953557101512033</v>
      </c>
      <c r="DU2656" s="102">
        <v>39.364236446055081</v>
      </c>
      <c r="DV2656" s="105" t="e">
        <f t="shared" si="2731"/>
        <v>#VALUE!</v>
      </c>
      <c r="DW2656" s="106" t="e">
        <f t="shared" si="2731"/>
        <v>#VALUE!</v>
      </c>
      <c r="DX2656" s="107" t="e">
        <f t="shared" si="2731"/>
        <v>#VALUE!</v>
      </c>
      <c r="DZ2656" s="102" t="e">
        <f t="shared" si="2732"/>
        <v>#VALUE!</v>
      </c>
      <c r="EC2656" s="102" t="e">
        <f t="shared" si="2733"/>
        <v>#VALUE!</v>
      </c>
      <c r="EF2656" s="102" t="e">
        <f t="shared" si="2734"/>
        <v>#VALUE!</v>
      </c>
      <c r="EI2656" s="102" t="e">
        <f t="shared" si="2735"/>
        <v>#VALUE!</v>
      </c>
      <c r="EL2656" s="102" t="e">
        <f t="shared" si="2736"/>
        <v>#VALUE!</v>
      </c>
      <c r="EO2656" s="102" t="e">
        <f t="shared" si="2737"/>
        <v>#VALUE!</v>
      </c>
    </row>
    <row r="2657" spans="1:145" ht="15.5" x14ac:dyDescent="0.35">
      <c r="A2657" s="56" t="s">
        <v>204</v>
      </c>
      <c r="B2657" s="102" t="e">
        <f t="shared" si="2719"/>
        <v>#VALUE!</v>
      </c>
      <c r="C2657" s="102" t="e">
        <f t="shared" si="2719"/>
        <v>#VALUE!</v>
      </c>
      <c r="D2657" s="102" t="e">
        <f t="shared" si="2719"/>
        <v>#VALUE!</v>
      </c>
      <c r="E2657" s="102" t="e">
        <f t="shared" si="2719"/>
        <v>#VALUE!</v>
      </c>
      <c r="F2657" s="102" t="e">
        <f t="shared" si="2719"/>
        <v>#VALUE!</v>
      </c>
      <c r="G2657" s="102" t="e">
        <f t="shared" si="2719"/>
        <v>#VALUE!</v>
      </c>
      <c r="H2657" s="102" t="e">
        <f t="shared" si="2719"/>
        <v>#VALUE!</v>
      </c>
      <c r="I2657" s="102" t="e">
        <f t="shared" si="2719"/>
        <v>#VALUE!</v>
      </c>
      <c r="J2657" s="102" t="e">
        <f t="shared" si="2719"/>
        <v>#VALUE!</v>
      </c>
      <c r="K2657" s="102" t="e">
        <f t="shared" si="2719"/>
        <v>#VALUE!</v>
      </c>
      <c r="L2657" s="102" t="e">
        <f t="shared" si="2719"/>
        <v>#VALUE!</v>
      </c>
      <c r="M2657" s="102" t="e">
        <f t="shared" si="2719"/>
        <v>#VALUE!</v>
      </c>
      <c r="N2657" s="102" t="e">
        <f t="shared" si="2719"/>
        <v>#VALUE!</v>
      </c>
      <c r="O2657" s="102" t="e">
        <f t="shared" si="2719"/>
        <v>#VALUE!</v>
      </c>
      <c r="P2657" s="102" t="e">
        <f t="shared" si="2719"/>
        <v>#VALUE!</v>
      </c>
      <c r="Q2657" s="102" t="e">
        <f t="shared" si="2719"/>
        <v>#VALUE!</v>
      </c>
      <c r="R2657" s="102" t="e">
        <f t="shared" si="2719"/>
        <v>#VALUE!</v>
      </c>
      <c r="S2657" s="102" t="e">
        <f t="shared" si="2719"/>
        <v>#VALUE!</v>
      </c>
      <c r="T2657" s="102" t="e">
        <f t="shared" si="2719"/>
        <v>#VALUE!</v>
      </c>
      <c r="U2657" s="102" t="e">
        <f t="shared" si="2719"/>
        <v>#VALUE!</v>
      </c>
      <c r="V2657" s="102" t="e">
        <f t="shared" si="2719"/>
        <v>#VALUE!</v>
      </c>
      <c r="W2657" s="102" t="e">
        <f t="shared" si="2719"/>
        <v>#VALUE!</v>
      </c>
      <c r="X2657" s="103" t="e">
        <f t="shared" si="2719"/>
        <v>#VALUE!</v>
      </c>
      <c r="Y2657" s="103" t="e">
        <f t="shared" si="2719"/>
        <v>#VALUE!</v>
      </c>
      <c r="Z2657" s="102" t="e">
        <f t="shared" si="2719"/>
        <v>#VALUE!</v>
      </c>
      <c r="AA2657" s="102" t="e">
        <f t="shared" si="2719"/>
        <v>#VALUE!</v>
      </c>
      <c r="AB2657" s="102">
        <v>1.0268730845202696</v>
      </c>
      <c r="AC2657" s="102">
        <v>1.0491481808026506</v>
      </c>
      <c r="AD2657" s="102">
        <v>1.0860679599300691</v>
      </c>
      <c r="AE2657" s="102" t="e">
        <f t="shared" si="2720"/>
        <v>#VALUE!</v>
      </c>
      <c r="AF2657" s="102">
        <v>3.8112065606950898</v>
      </c>
      <c r="AG2657" s="102">
        <v>3.43725065056113</v>
      </c>
      <c r="AH2657" s="102">
        <v>2.9316667843050248</v>
      </c>
      <c r="AI2657" s="102">
        <v>2.931654923717915</v>
      </c>
      <c r="AJ2657" s="103" t="e">
        <f t="shared" si="2721"/>
        <v>#VALUE!</v>
      </c>
      <c r="AK2657" s="103">
        <v>3.3615889214034489</v>
      </c>
      <c r="AL2657" s="103">
        <v>6.7135796986412632</v>
      </c>
      <c r="AM2657" s="103">
        <v>2.9724153719912145</v>
      </c>
      <c r="AN2657" s="103">
        <v>2.9573297830690164</v>
      </c>
      <c r="AO2657" s="103" t="e">
        <f t="shared" si="2722"/>
        <v>#VALUE!</v>
      </c>
      <c r="AP2657" s="103">
        <v>3.1284876021627928</v>
      </c>
      <c r="AQ2657" s="103">
        <v>3.1161205516868806</v>
      </c>
      <c r="AR2657" s="103">
        <v>2.1826256499372323</v>
      </c>
      <c r="AS2657" s="103" t="e">
        <f t="shared" si="2723"/>
        <v>#VALUE!</v>
      </c>
      <c r="AT2657" s="103">
        <v>4.4010684413629919</v>
      </c>
      <c r="AU2657" s="103">
        <v>4.3213676271201029</v>
      </c>
      <c r="AV2657" s="103">
        <v>3.165443800040642</v>
      </c>
      <c r="AW2657" s="103">
        <v>3.1619434234225769</v>
      </c>
      <c r="AX2657" s="103" t="e">
        <f t="shared" si="2724"/>
        <v>#VALUE!</v>
      </c>
      <c r="AY2657" s="103"/>
      <c r="AZ2657" s="103">
        <v>3.8174281660325344</v>
      </c>
      <c r="BA2657" s="103">
        <v>3.9151893119501295</v>
      </c>
      <c r="BB2657" s="103">
        <v>3.7593766733989034</v>
      </c>
      <c r="BC2657" s="103">
        <v>3.862164886473515</v>
      </c>
      <c r="BD2657" s="103">
        <v>1.7986211309938289</v>
      </c>
      <c r="BE2657" s="103">
        <v>1.8396274421793142</v>
      </c>
      <c r="BF2657" s="103" t="e">
        <f t="shared" si="2725"/>
        <v>#VALUE!</v>
      </c>
      <c r="BG2657" s="103">
        <v>2.2710322754341643</v>
      </c>
      <c r="BH2657" s="103">
        <v>2.1778674857149549</v>
      </c>
      <c r="BI2657" s="103">
        <v>3.8388262647404741</v>
      </c>
      <c r="BJ2657" s="103">
        <v>3.9650795019171201</v>
      </c>
      <c r="BK2657" s="103">
        <v>3.6043255304610629</v>
      </c>
      <c r="BL2657" s="103">
        <v>3.7070206757122572</v>
      </c>
      <c r="BM2657" s="103">
        <v>3.691387414498124</v>
      </c>
      <c r="BN2657" s="103">
        <v>3.791996230548266</v>
      </c>
      <c r="BO2657" s="103" t="e">
        <f t="shared" si="2726"/>
        <v>#VALUE!</v>
      </c>
      <c r="BP2657" s="103">
        <v>2.999632579670112</v>
      </c>
      <c r="BQ2657" s="103">
        <v>2.9135191038670252</v>
      </c>
      <c r="BR2657" s="103">
        <v>3.3642462455017421</v>
      </c>
      <c r="BS2657" s="103">
        <v>3.6714233430350633</v>
      </c>
      <c r="BT2657" s="103">
        <v>3.1161486623865664</v>
      </c>
      <c r="BU2657" s="103">
        <v>3.2944629621705674</v>
      </c>
      <c r="BV2657" s="103">
        <v>3.3293285536747272</v>
      </c>
      <c r="BW2657" s="103">
        <v>3.4499641238202789</v>
      </c>
      <c r="BX2657" s="103">
        <v>3.5601851734263037</v>
      </c>
      <c r="BY2657" s="103">
        <v>3.7461286597129146</v>
      </c>
      <c r="BZ2657" s="102">
        <v>3.0811106882849395</v>
      </c>
      <c r="CA2657" s="103" t="e">
        <f t="shared" si="2727"/>
        <v>#VALUE!</v>
      </c>
      <c r="CB2657" s="103">
        <v>3.4581812980186148</v>
      </c>
      <c r="CC2657" s="103">
        <v>3.5890675700704091</v>
      </c>
      <c r="CD2657" s="103">
        <v>3.6197256497273456</v>
      </c>
      <c r="CE2657" s="103">
        <v>3.700456835900003</v>
      </c>
      <c r="CF2657" s="103">
        <v>3.8278215898127117</v>
      </c>
      <c r="CG2657" s="103">
        <v>3.8617346244230486</v>
      </c>
      <c r="CH2657" s="103">
        <v>4.2066901440119118</v>
      </c>
      <c r="CI2657" s="103">
        <v>3.9704402244757113</v>
      </c>
      <c r="CJ2657" s="102">
        <v>2.7770939228113294</v>
      </c>
      <c r="CK2657" s="102">
        <v>2.5974731805755931</v>
      </c>
      <c r="CL2657" s="103" t="e">
        <f t="shared" si="2728"/>
        <v>#VALUE!</v>
      </c>
      <c r="CM2657" s="103">
        <v>2.6492946974963192</v>
      </c>
      <c r="CN2657" s="103">
        <v>3.7662280407125688</v>
      </c>
      <c r="CO2657" s="103">
        <v>3.7662280407125688</v>
      </c>
      <c r="CP2657" s="103">
        <v>4.1546564834635538</v>
      </c>
      <c r="CQ2657" s="103">
        <v>4.2796284005603153</v>
      </c>
      <c r="CR2657" s="103">
        <v>4.262452099971175</v>
      </c>
      <c r="CS2657" s="103">
        <v>4.36509089106774</v>
      </c>
      <c r="CT2657" s="103">
        <v>4.374999646034186</v>
      </c>
      <c r="CU2657" s="103">
        <v>4.3444597004643182</v>
      </c>
      <c r="CV2657" s="103">
        <v>3.3716597166341677</v>
      </c>
      <c r="CW2657" s="103">
        <v>3.4338174499036485</v>
      </c>
      <c r="CX2657" s="103">
        <v>3.2456890626547623</v>
      </c>
      <c r="CY2657" s="103">
        <v>3.3011323945427491</v>
      </c>
      <c r="CZ2657" s="103">
        <v>3.3391355467663137</v>
      </c>
      <c r="DA2657" s="103" t="e">
        <f t="shared" si="2729"/>
        <v>#VALUE!</v>
      </c>
      <c r="DB2657" s="102">
        <v>1.9271940086275225</v>
      </c>
      <c r="DC2657" s="102">
        <v>1.9619891759869239</v>
      </c>
      <c r="DD2657" s="102">
        <v>2.0223791349859885</v>
      </c>
      <c r="DE2657" s="102">
        <v>2.1217678010406207</v>
      </c>
      <c r="DF2657" s="102">
        <v>2.1723562630047106</v>
      </c>
      <c r="DG2657" s="102">
        <v>2.1527424949978005</v>
      </c>
      <c r="DH2657" s="102">
        <v>2.0514724381179033</v>
      </c>
      <c r="DI2657" s="102">
        <v>2.1928565245901175</v>
      </c>
      <c r="DJ2657" s="102">
        <v>2.0622002562305881</v>
      </c>
      <c r="DK2657" s="102">
        <v>2.7763774817608788</v>
      </c>
      <c r="DL2657" s="102">
        <v>2.9159246666692864</v>
      </c>
      <c r="DM2657" s="102">
        <v>2.0626231238216386</v>
      </c>
      <c r="DN2657" s="104" t="e">
        <f t="shared" si="2730"/>
        <v>#VALUE!</v>
      </c>
      <c r="DO2657" s="102">
        <v>2.0626231238216386</v>
      </c>
      <c r="DP2657" s="102">
        <v>2.9243117848761613</v>
      </c>
      <c r="DQ2657" s="102">
        <v>2.975910230178191</v>
      </c>
      <c r="DR2657" s="102">
        <v>3.0323919377111981</v>
      </c>
      <c r="DS2657" s="102">
        <v>2.9842332215595366</v>
      </c>
      <c r="DT2657" s="102">
        <v>3.0009825106874723</v>
      </c>
      <c r="DU2657" s="102">
        <v>3.0798302878351715</v>
      </c>
      <c r="DV2657" s="105" t="e">
        <f t="shared" si="2731"/>
        <v>#VALUE!</v>
      </c>
      <c r="DW2657" s="106" t="e">
        <f t="shared" si="2731"/>
        <v>#VALUE!</v>
      </c>
      <c r="DX2657" s="107" t="e">
        <f t="shared" si="2731"/>
        <v>#VALUE!</v>
      </c>
      <c r="DZ2657" s="102" t="e">
        <f t="shared" si="2732"/>
        <v>#VALUE!</v>
      </c>
      <c r="EC2657" s="102" t="e">
        <f t="shared" si="2733"/>
        <v>#VALUE!</v>
      </c>
      <c r="EF2657" s="102" t="e">
        <f t="shared" si="2734"/>
        <v>#VALUE!</v>
      </c>
      <c r="EI2657" s="102" t="e">
        <f t="shared" si="2735"/>
        <v>#VALUE!</v>
      </c>
      <c r="EL2657" s="102" t="e">
        <f t="shared" si="2736"/>
        <v>#VALUE!</v>
      </c>
      <c r="EO2657" s="102" t="e">
        <f t="shared" si="2737"/>
        <v>#VALUE!</v>
      </c>
    </row>
    <row r="2658" spans="1:145" ht="15.5" x14ac:dyDescent="0.35">
      <c r="A2658" s="56" t="s">
        <v>205</v>
      </c>
      <c r="B2658" s="102" t="e">
        <f t="shared" si="2719"/>
        <v>#VALUE!</v>
      </c>
      <c r="C2658" s="102" t="e">
        <f t="shared" si="2719"/>
        <v>#VALUE!</v>
      </c>
      <c r="D2658" s="102" t="e">
        <f t="shared" si="2719"/>
        <v>#VALUE!</v>
      </c>
      <c r="E2658" s="102" t="e">
        <f t="shared" si="2719"/>
        <v>#VALUE!</v>
      </c>
      <c r="F2658" s="102" t="e">
        <f t="shared" si="2719"/>
        <v>#VALUE!</v>
      </c>
      <c r="G2658" s="102" t="e">
        <f t="shared" si="2719"/>
        <v>#VALUE!</v>
      </c>
      <c r="H2658" s="102" t="e">
        <f t="shared" si="2719"/>
        <v>#VALUE!</v>
      </c>
      <c r="I2658" s="102" t="e">
        <f t="shared" si="2719"/>
        <v>#VALUE!</v>
      </c>
      <c r="J2658" s="102" t="e">
        <f t="shared" si="2719"/>
        <v>#VALUE!</v>
      </c>
      <c r="K2658" s="102" t="e">
        <f t="shared" si="2719"/>
        <v>#VALUE!</v>
      </c>
      <c r="L2658" s="102" t="e">
        <f t="shared" si="2719"/>
        <v>#VALUE!</v>
      </c>
      <c r="M2658" s="102" t="e">
        <f t="shared" si="2719"/>
        <v>#VALUE!</v>
      </c>
      <c r="N2658" s="102" t="e">
        <f t="shared" si="2719"/>
        <v>#VALUE!</v>
      </c>
      <c r="O2658" s="102" t="e">
        <f t="shared" si="2719"/>
        <v>#VALUE!</v>
      </c>
      <c r="P2658" s="102" t="e">
        <f t="shared" si="2719"/>
        <v>#VALUE!</v>
      </c>
      <c r="Q2658" s="102" t="e">
        <f t="shared" si="2719"/>
        <v>#VALUE!</v>
      </c>
      <c r="R2658" s="102" t="e">
        <f t="shared" si="2719"/>
        <v>#VALUE!</v>
      </c>
      <c r="S2658" s="102" t="e">
        <f t="shared" si="2719"/>
        <v>#VALUE!</v>
      </c>
      <c r="T2658" s="102" t="e">
        <f t="shared" si="2719"/>
        <v>#VALUE!</v>
      </c>
      <c r="U2658" s="102" t="e">
        <f t="shared" si="2719"/>
        <v>#VALUE!</v>
      </c>
      <c r="V2658" s="102" t="e">
        <f t="shared" si="2719"/>
        <v>#VALUE!</v>
      </c>
      <c r="W2658" s="102" t="e">
        <f t="shared" si="2719"/>
        <v>#VALUE!</v>
      </c>
      <c r="X2658" s="103" t="e">
        <f t="shared" si="2719"/>
        <v>#VALUE!</v>
      </c>
      <c r="Y2658" s="103" t="e">
        <f t="shared" si="2719"/>
        <v>#VALUE!</v>
      </c>
      <c r="Z2658" s="102" t="e">
        <f t="shared" si="2719"/>
        <v>#VALUE!</v>
      </c>
      <c r="AA2658" s="102" t="e">
        <f t="shared" si="2719"/>
        <v>#VALUE!</v>
      </c>
      <c r="AB2658" s="102">
        <v>0.92615029326571796</v>
      </c>
      <c r="AC2658" s="102">
        <v>0.9128144199621554</v>
      </c>
      <c r="AD2658" s="102">
        <v>0.6195198150604545</v>
      </c>
      <c r="AE2658" s="102" t="e">
        <f t="shared" si="2720"/>
        <v>#VALUE!</v>
      </c>
      <c r="AF2658" s="102">
        <v>4.0003892082062391</v>
      </c>
      <c r="AG2658" s="102">
        <v>3.3080508324782216</v>
      </c>
      <c r="AH2658" s="102">
        <v>3.1215729943865003</v>
      </c>
      <c r="AI2658" s="102">
        <v>3.1215603654995414</v>
      </c>
      <c r="AJ2658" s="103" t="e">
        <f t="shared" si="2721"/>
        <v>#VALUE!</v>
      </c>
      <c r="AK2658" s="103">
        <v>3.178049672810153</v>
      </c>
      <c r="AL2658" s="103">
        <v>3.4513647108908749</v>
      </c>
      <c r="AM2658" s="103">
        <v>2.6628125619691057</v>
      </c>
      <c r="AN2658" s="103">
        <v>2.6492982678145096</v>
      </c>
      <c r="AO2658" s="103" t="e">
        <f t="shared" si="2722"/>
        <v>#VALUE!</v>
      </c>
      <c r="AP2658" s="103">
        <v>2.7916334555547526</v>
      </c>
      <c r="AQ2658" s="103">
        <v>2.236470309001573</v>
      </c>
      <c r="AR2658" s="103">
        <v>2.7717753392770739</v>
      </c>
      <c r="AS2658" s="103" t="e">
        <f t="shared" si="2723"/>
        <v>#VALUE!</v>
      </c>
      <c r="AT2658" s="103">
        <v>4.8120114210370248</v>
      </c>
      <c r="AU2658" s="103">
        <v>3.4019756726394226</v>
      </c>
      <c r="AV2658" s="103">
        <v>3.1896394384811391</v>
      </c>
      <c r="AW2658" s="103">
        <v>3.1861123061055001</v>
      </c>
      <c r="AX2658" s="103" t="e">
        <f t="shared" si="2724"/>
        <v>#VALUE!</v>
      </c>
      <c r="AY2658" s="103"/>
      <c r="AZ2658" s="103">
        <v>2.227419173896938</v>
      </c>
      <c r="BA2658" s="103">
        <v>2.2844615179589884</v>
      </c>
      <c r="BB2658" s="103">
        <v>2.0411344015379993</v>
      </c>
      <c r="BC2658" s="103">
        <v>2.0969427378677352</v>
      </c>
      <c r="BD2658" s="103">
        <v>1.9056975886109424</v>
      </c>
      <c r="BE2658" s="103">
        <v>1.9491451090461269</v>
      </c>
      <c r="BF2658" s="103" t="e">
        <f t="shared" si="2725"/>
        <v>#VALUE!</v>
      </c>
      <c r="BG2658" s="103">
        <v>1.8653221294062075</v>
      </c>
      <c r="BH2658" s="103">
        <v>1.9172969883816484</v>
      </c>
      <c r="BI2658" s="103">
        <v>1.8299691553228188</v>
      </c>
      <c r="BJ2658" s="103">
        <v>1.8901540956820662</v>
      </c>
      <c r="BK2658" s="103">
        <v>2.0373467288125315</v>
      </c>
      <c r="BL2658" s="103">
        <v>2.0953952087498262</v>
      </c>
      <c r="BM2658" s="103">
        <v>2.088730805653586</v>
      </c>
      <c r="BN2658" s="103">
        <v>2.1456591932237754</v>
      </c>
      <c r="BO2658" s="103" t="e">
        <f t="shared" si="2726"/>
        <v>#VALUE!</v>
      </c>
      <c r="BP2658" s="103">
        <v>2.419632929450553</v>
      </c>
      <c r="BQ2658" s="103">
        <v>1.4869874879698242</v>
      </c>
      <c r="BR2658" s="103">
        <v>1.8770793656405746</v>
      </c>
      <c r="BS2658" s="103">
        <v>2.048468660389172</v>
      </c>
      <c r="BT2658" s="103">
        <v>1.779982335511709</v>
      </c>
      <c r="BU2658" s="103">
        <v>1.8818376505728256</v>
      </c>
      <c r="BV2658" s="103">
        <v>1.8594880733175685</v>
      </c>
      <c r="BW2658" s="103">
        <v>2.1026500056084467</v>
      </c>
      <c r="BX2658" s="103">
        <v>2.1698264405667453</v>
      </c>
      <c r="BY2658" s="103">
        <v>2.2894951548008731</v>
      </c>
      <c r="BZ2658" s="102">
        <v>1.9658185296801116</v>
      </c>
      <c r="CA2658" s="103" t="e">
        <f t="shared" si="2727"/>
        <v>#VALUE!</v>
      </c>
      <c r="CB2658" s="103">
        <v>3.5154902474510803</v>
      </c>
      <c r="CC2658" s="103">
        <v>3.648545565628571</v>
      </c>
      <c r="CD2658" s="103">
        <v>3.3100928558434415</v>
      </c>
      <c r="CE2658" s="103">
        <v>3.2169011081626318</v>
      </c>
      <c r="CF2658" s="103">
        <v>3.3276225234289187</v>
      </c>
      <c r="CG2658" s="103">
        <v>3.3571039857069715</v>
      </c>
      <c r="CH2658" s="103">
        <v>2.9376624976477408</v>
      </c>
      <c r="CI2658" s="103">
        <v>2.7726818347192599</v>
      </c>
      <c r="CJ2658" s="102">
        <v>3.2853436838888155</v>
      </c>
      <c r="CK2658" s="102">
        <v>3.0728496568945087</v>
      </c>
      <c r="CL2658" s="103" t="e">
        <f t="shared" si="2728"/>
        <v>#VALUE!</v>
      </c>
      <c r="CM2658" s="103">
        <v>2.7620222357211368</v>
      </c>
      <c r="CN2658" s="103">
        <v>3.0522645824374304</v>
      </c>
      <c r="CO2658" s="103">
        <v>3.0522645824374304</v>
      </c>
      <c r="CP2658" s="103">
        <v>3.1594853623769756</v>
      </c>
      <c r="CQ2658" s="103">
        <v>3.2272261780894733</v>
      </c>
      <c r="CR2658" s="103">
        <v>3.2142736967719956</v>
      </c>
      <c r="CS2658" s="103">
        <v>3.1294242906480836</v>
      </c>
      <c r="CT2658" s="103">
        <v>3.14266411799515</v>
      </c>
      <c r="CU2658" s="103">
        <v>3.1281686786021674</v>
      </c>
      <c r="CV2658" s="103">
        <v>2.7391004765625993</v>
      </c>
      <c r="CW2658" s="103">
        <v>2.778519601143485</v>
      </c>
      <c r="CX2658" s="103">
        <v>1.9168121782544361</v>
      </c>
      <c r="CY2658" s="103">
        <v>1.7873507475875712</v>
      </c>
      <c r="CZ2658" s="103">
        <v>1.8052860742181935</v>
      </c>
      <c r="DA2658" s="103" t="e">
        <f t="shared" si="2729"/>
        <v>#VALUE!</v>
      </c>
      <c r="DB2658" s="102">
        <v>2.0913310021297313</v>
      </c>
      <c r="DC2658" s="102">
        <v>2.135565524733666</v>
      </c>
      <c r="DD2658" s="102">
        <v>2.1970178517376064</v>
      </c>
      <c r="DE2658" s="102">
        <v>2.0043405147290585</v>
      </c>
      <c r="DF2658" s="102">
        <v>2.0502708486758352</v>
      </c>
      <c r="DG2658" s="102">
        <v>2.0405522534401612</v>
      </c>
      <c r="DH2658" s="102">
        <v>1.9314559349190339</v>
      </c>
      <c r="DI2658" s="102">
        <v>2.0574345287774256</v>
      </c>
      <c r="DJ2658" s="102">
        <v>1.938485401532869</v>
      </c>
      <c r="DK2658" s="102">
        <v>1.8094794491789017</v>
      </c>
      <c r="DL2658" s="102">
        <v>1.8888114348990364</v>
      </c>
      <c r="DM2658" s="102">
        <v>1.9388829005873651</v>
      </c>
      <c r="DN2658" s="104" t="e">
        <f t="shared" si="2730"/>
        <v>#VALUE!</v>
      </c>
      <c r="DO2658" s="102">
        <v>1.9388829005873651</v>
      </c>
      <c r="DP2658" s="102">
        <v>2.4280517900723542</v>
      </c>
      <c r="DQ2658" s="102">
        <v>2.4946524988278362</v>
      </c>
      <c r="DR2658" s="102">
        <v>2.5666797201308333</v>
      </c>
      <c r="DS2658" s="102">
        <v>2.2088247213363101</v>
      </c>
      <c r="DT2658" s="102">
        <v>2.2273039527084411</v>
      </c>
      <c r="DU2658" s="102">
        <v>2.3453976426053411</v>
      </c>
      <c r="DV2658" s="105" t="e">
        <f t="shared" si="2731"/>
        <v>#VALUE!</v>
      </c>
      <c r="DW2658" s="106" t="e">
        <f t="shared" si="2731"/>
        <v>#VALUE!</v>
      </c>
      <c r="DX2658" s="107" t="e">
        <f t="shared" si="2731"/>
        <v>#VALUE!</v>
      </c>
      <c r="DZ2658" s="102" t="e">
        <f t="shared" si="2732"/>
        <v>#VALUE!</v>
      </c>
      <c r="EC2658" s="102" t="e">
        <f t="shared" si="2733"/>
        <v>#VALUE!</v>
      </c>
      <c r="EF2658" s="102" t="e">
        <f t="shared" si="2734"/>
        <v>#VALUE!</v>
      </c>
      <c r="EI2658" s="102" t="e">
        <f t="shared" si="2735"/>
        <v>#VALUE!</v>
      </c>
      <c r="EL2658" s="102" t="e">
        <f t="shared" si="2736"/>
        <v>#VALUE!</v>
      </c>
      <c r="EO2658" s="102" t="e">
        <f t="shared" si="2737"/>
        <v>#VALUE!</v>
      </c>
    </row>
    <row r="2659" spans="1:145" ht="15.5" x14ac:dyDescent="0.35">
      <c r="A2659" s="56" t="s">
        <v>206</v>
      </c>
      <c r="B2659" s="102" t="e">
        <f t="shared" si="2719"/>
        <v>#VALUE!</v>
      </c>
      <c r="C2659" s="102" t="e">
        <f t="shared" si="2719"/>
        <v>#VALUE!</v>
      </c>
      <c r="D2659" s="102" t="e">
        <f t="shared" si="2719"/>
        <v>#VALUE!</v>
      </c>
      <c r="E2659" s="102" t="e">
        <f t="shared" si="2719"/>
        <v>#VALUE!</v>
      </c>
      <c r="F2659" s="102" t="e">
        <f t="shared" si="2719"/>
        <v>#VALUE!</v>
      </c>
      <c r="G2659" s="102" t="e">
        <f t="shared" si="2719"/>
        <v>#VALUE!</v>
      </c>
      <c r="H2659" s="102" t="e">
        <f t="shared" si="2719"/>
        <v>#VALUE!</v>
      </c>
      <c r="I2659" s="102" t="e">
        <f t="shared" si="2719"/>
        <v>#VALUE!</v>
      </c>
      <c r="J2659" s="102" t="e">
        <f t="shared" si="2719"/>
        <v>#VALUE!</v>
      </c>
      <c r="K2659" s="102" t="e">
        <f t="shared" si="2719"/>
        <v>#VALUE!</v>
      </c>
      <c r="L2659" s="102" t="e">
        <f t="shared" si="2719"/>
        <v>#VALUE!</v>
      </c>
      <c r="M2659" s="102" t="e">
        <f t="shared" si="2719"/>
        <v>#VALUE!</v>
      </c>
      <c r="N2659" s="102" t="e">
        <f t="shared" si="2719"/>
        <v>#VALUE!</v>
      </c>
      <c r="O2659" s="102" t="e">
        <f t="shared" si="2719"/>
        <v>#VALUE!</v>
      </c>
      <c r="P2659" s="102" t="e">
        <f t="shared" si="2719"/>
        <v>#VALUE!</v>
      </c>
      <c r="Q2659" s="102" t="e">
        <f t="shared" si="2719"/>
        <v>#VALUE!</v>
      </c>
      <c r="R2659" s="102" t="e">
        <f t="shared" si="2719"/>
        <v>#VALUE!</v>
      </c>
      <c r="S2659" s="102" t="e">
        <f t="shared" si="2719"/>
        <v>#VALUE!</v>
      </c>
      <c r="T2659" s="102" t="e">
        <f t="shared" si="2719"/>
        <v>#VALUE!</v>
      </c>
      <c r="U2659" s="102" t="e">
        <f t="shared" si="2719"/>
        <v>#VALUE!</v>
      </c>
      <c r="V2659" s="102" t="e">
        <f t="shared" si="2719"/>
        <v>#VALUE!</v>
      </c>
      <c r="W2659" s="102" t="e">
        <f t="shared" si="2719"/>
        <v>#VALUE!</v>
      </c>
      <c r="X2659" s="103" t="e">
        <f t="shared" si="2719"/>
        <v>#VALUE!</v>
      </c>
      <c r="Y2659" s="103" t="e">
        <f t="shared" si="2719"/>
        <v>#VALUE!</v>
      </c>
      <c r="Z2659" s="102" t="e">
        <f t="shared" si="2719"/>
        <v>#VALUE!</v>
      </c>
      <c r="AA2659" s="102" t="e">
        <f t="shared" si="2719"/>
        <v>#VALUE!</v>
      </c>
      <c r="AB2659" s="102">
        <v>0.49590708228831681</v>
      </c>
      <c r="AC2659" s="102">
        <v>0.50666437856144997</v>
      </c>
      <c r="AD2659" s="102">
        <v>0.49267768483523261</v>
      </c>
      <c r="AE2659" s="102" t="e">
        <f t="shared" si="2720"/>
        <v>#VALUE!</v>
      </c>
      <c r="AF2659" s="102">
        <v>1.6271588634838974</v>
      </c>
      <c r="AG2659" s="102">
        <v>2.0602029990297503</v>
      </c>
      <c r="AH2659" s="102">
        <v>2.1107607608860985</v>
      </c>
      <c r="AI2659" s="102">
        <v>2.1107522214224708</v>
      </c>
      <c r="AJ2659" s="103" t="e">
        <f t="shared" si="2721"/>
        <v>#VALUE!</v>
      </c>
      <c r="AK2659" s="103">
        <v>2.4752501811527492</v>
      </c>
      <c r="AL2659" s="103">
        <v>2.7151784979391214</v>
      </c>
      <c r="AM2659" s="103">
        <v>2.4844416060987284</v>
      </c>
      <c r="AN2659" s="103">
        <v>2.4718325794048233</v>
      </c>
      <c r="AO2659" s="103" t="e">
        <f t="shared" si="2722"/>
        <v>#VALUE!</v>
      </c>
      <c r="AP2659" s="103">
        <v>2.947436348641852</v>
      </c>
      <c r="AQ2659" s="103">
        <v>2.7943096125256282</v>
      </c>
      <c r="AR2659" s="103">
        <v>1.9220388885719779</v>
      </c>
      <c r="AS2659" s="103" t="e">
        <f t="shared" si="2723"/>
        <v>#VALUE!</v>
      </c>
      <c r="AT2659" s="103">
        <v>2.0260326031648579</v>
      </c>
      <c r="AU2659" s="103">
        <v>1.5454385364058572</v>
      </c>
      <c r="AV2659" s="103">
        <v>1.9879265065182801</v>
      </c>
      <c r="AW2659" s="103">
        <v>1.9857282392605387</v>
      </c>
      <c r="AX2659" s="103" t="e">
        <f t="shared" si="2724"/>
        <v>#VALUE!</v>
      </c>
      <c r="AY2659" s="103"/>
      <c r="AZ2659" s="103">
        <v>1.8920015094748204</v>
      </c>
      <c r="BA2659" s="103">
        <v>1.9404540873883722</v>
      </c>
      <c r="BB2659" s="103">
        <v>1.7195045740216246</v>
      </c>
      <c r="BC2659" s="103">
        <v>1.7665189644092492</v>
      </c>
      <c r="BD2659" s="103">
        <v>1.1039969708550621</v>
      </c>
      <c r="BE2659" s="103">
        <v>1.1291667203674018</v>
      </c>
      <c r="BF2659" s="103" t="e">
        <f t="shared" si="2725"/>
        <v>#VALUE!</v>
      </c>
      <c r="BG2659" s="103">
        <v>0.90819807494169025</v>
      </c>
      <c r="BH2659" s="103">
        <v>0.933503873936252</v>
      </c>
      <c r="BI2659" s="103">
        <v>1.5769135918153385</v>
      </c>
      <c r="BJ2659" s="103">
        <v>1.6287759143025997</v>
      </c>
      <c r="BK2659" s="103">
        <v>1.0635974050085859</v>
      </c>
      <c r="BL2659" s="103">
        <v>1.0939016294947075</v>
      </c>
      <c r="BM2659" s="103">
        <v>1.0892884235235343</v>
      </c>
      <c r="BN2659" s="103">
        <v>1.1189769948713699</v>
      </c>
      <c r="BO2659" s="103" t="e">
        <f t="shared" si="2726"/>
        <v>#VALUE!</v>
      </c>
      <c r="BP2659" s="103">
        <v>1.131414362984456</v>
      </c>
      <c r="BQ2659" s="103">
        <v>1.0316817626489887</v>
      </c>
      <c r="BR2659" s="103">
        <v>1.1912849625519017</v>
      </c>
      <c r="BS2659" s="103">
        <v>1.3000568628315168</v>
      </c>
      <c r="BT2659" s="103">
        <v>1.1180948194632356</v>
      </c>
      <c r="BU2659" s="103">
        <v>1.1560695197376172</v>
      </c>
      <c r="BV2659" s="103">
        <v>1.1426016105062788</v>
      </c>
      <c r="BW2659" s="103">
        <v>1.1970772183146208</v>
      </c>
      <c r="BX2659" s="103">
        <v>1.2353219949924696</v>
      </c>
      <c r="BY2659" s="103">
        <v>1.3105614722125707</v>
      </c>
      <c r="BZ2659" s="102">
        <v>1.36522459758512</v>
      </c>
      <c r="CA2659" s="103" t="e">
        <f t="shared" si="2727"/>
        <v>#VALUE!</v>
      </c>
      <c r="CB2659" s="103">
        <v>1.3423304249703572</v>
      </c>
      <c r="CC2659" s="103">
        <v>1.3931353452580051</v>
      </c>
      <c r="CD2659" s="103">
        <v>1.405035610035404</v>
      </c>
      <c r="CE2659" s="103">
        <v>1.5085564968747898</v>
      </c>
      <c r="CF2659" s="103">
        <v>1.5650240696575797</v>
      </c>
      <c r="CG2659" s="103">
        <v>1.574304231942983</v>
      </c>
      <c r="CH2659" s="103">
        <v>1.374041903671396</v>
      </c>
      <c r="CI2659" s="103">
        <v>1.296874991427142</v>
      </c>
      <c r="CJ2659" s="102">
        <v>1.4932293850140432</v>
      </c>
      <c r="CK2659" s="102">
        <v>1.3966482185431182</v>
      </c>
      <c r="CL2659" s="103" t="e">
        <f t="shared" si="2728"/>
        <v>#VALUE!</v>
      </c>
      <c r="CM2659" s="103">
        <v>1.3837745620269564</v>
      </c>
      <c r="CN2659" s="103">
        <v>1.3243781537009445</v>
      </c>
      <c r="CO2659" s="103">
        <v>1.3243781537009445</v>
      </c>
      <c r="CP2659" s="103">
        <v>1.2611332730502083</v>
      </c>
      <c r="CQ2659" s="103">
        <v>1.2990681163940336</v>
      </c>
      <c r="CR2659" s="103">
        <v>1.3598467978822963</v>
      </c>
      <c r="CS2659" s="103">
        <v>1.3548824700684228</v>
      </c>
      <c r="CT2659" s="103">
        <v>1.3579580528545028</v>
      </c>
      <c r="CU2659" s="103">
        <v>1.4147370869470437</v>
      </c>
      <c r="CV2659" s="103">
        <v>1.3447907178926215</v>
      </c>
      <c r="CW2659" s="103">
        <v>1.3163947416424553</v>
      </c>
      <c r="CX2659" s="103">
        <v>1.2945471641429329</v>
      </c>
      <c r="CY2659" s="103">
        <v>1.2655283482712738</v>
      </c>
      <c r="CZ2659" s="103">
        <v>1.3813948278154227</v>
      </c>
      <c r="DA2659" s="103" t="e">
        <f t="shared" si="2729"/>
        <v>#VALUE!</v>
      </c>
      <c r="DB2659" s="102">
        <v>1.3218150780167786</v>
      </c>
      <c r="DC2659" s="102">
        <v>1.3559265591807568</v>
      </c>
      <c r="DD2659" s="102">
        <v>1.3976619317897714</v>
      </c>
      <c r="DE2659" s="102">
        <v>1.4261803975392995</v>
      </c>
      <c r="DF2659" s="102">
        <v>1.4602182738135003</v>
      </c>
      <c r="DG2659" s="102">
        <v>1.5049513696361181</v>
      </c>
      <c r="DH2659" s="102">
        <v>1.439474803583616</v>
      </c>
      <c r="DI2659" s="102">
        <v>1.5387568066143376</v>
      </c>
      <c r="DJ2659" s="102">
        <v>1.5050320362153196</v>
      </c>
      <c r="DK2659" s="102">
        <v>1.4474490751910045</v>
      </c>
      <c r="DL2659" s="102">
        <v>1.5198480652075654</v>
      </c>
      <c r="DM2659" s="102">
        <v>1.505340652834722</v>
      </c>
      <c r="DN2659" s="104" t="e">
        <f t="shared" si="2730"/>
        <v>#VALUE!</v>
      </c>
      <c r="DO2659" s="102">
        <v>1.505340652834722</v>
      </c>
      <c r="DP2659" s="102">
        <v>1.4964251591628794</v>
      </c>
      <c r="DQ2659" s="102">
        <v>1.5374716379106879</v>
      </c>
      <c r="DR2659" s="102">
        <v>1.5818625139797626</v>
      </c>
      <c r="DS2659" s="102">
        <v>1.4996426393939439</v>
      </c>
      <c r="DT2659" s="102">
        <v>1.522560096851046</v>
      </c>
      <c r="DU2659" s="102">
        <v>1.572199110083309</v>
      </c>
      <c r="DV2659" s="105" t="e">
        <f t="shared" si="2731"/>
        <v>#VALUE!</v>
      </c>
      <c r="DW2659" s="106" t="e">
        <f t="shared" si="2731"/>
        <v>#VALUE!</v>
      </c>
      <c r="DX2659" s="107" t="e">
        <f t="shared" si="2731"/>
        <v>#VALUE!</v>
      </c>
      <c r="DZ2659" s="102" t="e">
        <f t="shared" si="2732"/>
        <v>#VALUE!</v>
      </c>
      <c r="EC2659" s="102" t="e">
        <f t="shared" si="2733"/>
        <v>#VALUE!</v>
      </c>
      <c r="EF2659" s="102" t="e">
        <f t="shared" si="2734"/>
        <v>#VALUE!</v>
      </c>
      <c r="EI2659" s="102" t="e">
        <f t="shared" si="2735"/>
        <v>#VALUE!</v>
      </c>
      <c r="EL2659" s="102" t="e">
        <f t="shared" si="2736"/>
        <v>#VALUE!</v>
      </c>
      <c r="EO2659" s="102" t="e">
        <f t="shared" si="2737"/>
        <v>#VALUE!</v>
      </c>
    </row>
    <row r="2660" spans="1:145" ht="15.5" x14ac:dyDescent="0.35">
      <c r="A2660" s="56" t="s">
        <v>207</v>
      </c>
      <c r="B2660" s="102" t="e">
        <f t="shared" si="2719"/>
        <v>#VALUE!</v>
      </c>
      <c r="C2660" s="102" t="e">
        <f t="shared" si="2719"/>
        <v>#VALUE!</v>
      </c>
      <c r="D2660" s="102" t="e">
        <f t="shared" si="2719"/>
        <v>#VALUE!</v>
      </c>
      <c r="E2660" s="102" t="e">
        <f t="shared" si="2719"/>
        <v>#VALUE!</v>
      </c>
      <c r="F2660" s="102" t="e">
        <f t="shared" si="2719"/>
        <v>#VALUE!</v>
      </c>
      <c r="G2660" s="102" t="e">
        <f t="shared" si="2719"/>
        <v>#VALUE!</v>
      </c>
      <c r="H2660" s="102" t="e">
        <f t="shared" si="2719"/>
        <v>#VALUE!</v>
      </c>
      <c r="I2660" s="102" t="e">
        <f t="shared" si="2719"/>
        <v>#VALUE!</v>
      </c>
      <c r="J2660" s="102" t="e">
        <f t="shared" si="2719"/>
        <v>#VALUE!</v>
      </c>
      <c r="K2660" s="102" t="e">
        <f t="shared" si="2719"/>
        <v>#VALUE!</v>
      </c>
      <c r="L2660" s="102" t="e">
        <f t="shared" si="2719"/>
        <v>#VALUE!</v>
      </c>
      <c r="M2660" s="102" t="e">
        <f t="shared" si="2719"/>
        <v>#VALUE!</v>
      </c>
      <c r="N2660" s="102" t="e">
        <f t="shared" si="2719"/>
        <v>#VALUE!</v>
      </c>
      <c r="O2660" s="102" t="e">
        <f t="shared" si="2719"/>
        <v>#VALUE!</v>
      </c>
      <c r="P2660" s="102" t="e">
        <f t="shared" si="2719"/>
        <v>#VALUE!</v>
      </c>
      <c r="Q2660" s="102" t="e">
        <f t="shared" si="2719"/>
        <v>#VALUE!</v>
      </c>
      <c r="R2660" s="102" t="e">
        <f t="shared" si="2719"/>
        <v>#VALUE!</v>
      </c>
      <c r="S2660" s="102" t="e">
        <f t="shared" si="2719"/>
        <v>#VALUE!</v>
      </c>
      <c r="T2660" s="102" t="e">
        <f t="shared" si="2719"/>
        <v>#VALUE!</v>
      </c>
      <c r="U2660" s="102" t="e">
        <f t="shared" si="2719"/>
        <v>#VALUE!</v>
      </c>
      <c r="V2660" s="102" t="e">
        <f t="shared" si="2719"/>
        <v>#VALUE!</v>
      </c>
      <c r="W2660" s="102" t="e">
        <f t="shared" ref="W2660:AA2660" si="2738">+((W329*10000/($B$342*W$450))*100/(W$509))</f>
        <v>#VALUE!</v>
      </c>
      <c r="X2660" s="103" t="e">
        <f t="shared" si="2738"/>
        <v>#VALUE!</v>
      </c>
      <c r="Y2660" s="103" t="e">
        <f t="shared" si="2738"/>
        <v>#VALUE!</v>
      </c>
      <c r="Z2660" s="102" t="e">
        <f t="shared" si="2738"/>
        <v>#VALUE!</v>
      </c>
      <c r="AA2660" s="102" t="e">
        <f t="shared" si="2738"/>
        <v>#VALUE!</v>
      </c>
      <c r="AB2660" s="102">
        <v>0.32061158070539736</v>
      </c>
      <c r="AC2660" s="102">
        <v>0.17368094184581778</v>
      </c>
      <c r="AD2660" s="102">
        <v>0.161865485086129</v>
      </c>
      <c r="AE2660" s="102" t="e">
        <f t="shared" si="2720"/>
        <v>#VALUE!</v>
      </c>
      <c r="AF2660" s="102">
        <v>0.124763325064421</v>
      </c>
      <c r="AG2660" s="102">
        <v>6.6314816329192713E-2</v>
      </c>
      <c r="AH2660" s="102">
        <v>4.317480523394047E-5</v>
      </c>
      <c r="AI2660" s="102">
        <v>4.3175030562473301E-5</v>
      </c>
      <c r="AJ2660" s="103" t="e">
        <f t="shared" si="2721"/>
        <v>#VALUE!</v>
      </c>
      <c r="AK2660" s="103">
        <v>0.17873008183188949</v>
      </c>
      <c r="AL2660" s="103">
        <v>0.18949763483477575</v>
      </c>
      <c r="AM2660" s="103">
        <v>0.17339405442337019</v>
      </c>
      <c r="AN2660" s="103">
        <v>0</v>
      </c>
      <c r="AO2660" s="103" t="e">
        <f t="shared" si="2722"/>
        <v>#VALUE!</v>
      </c>
      <c r="AP2660" s="103">
        <v>0.42330326479507879</v>
      </c>
      <c r="AQ2660" s="103">
        <v>0.28642544834800004</v>
      </c>
      <c r="AR2660" s="103">
        <v>2.3833070671677732E-2</v>
      </c>
      <c r="AS2660" s="103" t="e">
        <f t="shared" si="2723"/>
        <v>#VALUE!</v>
      </c>
      <c r="AT2660" s="103">
        <v>0.10071742153308587</v>
      </c>
      <c r="AU2660" s="103">
        <v>0.28745406995152645</v>
      </c>
      <c r="AV2660" s="103">
        <v>0.23618659804270431</v>
      </c>
      <c r="AW2660" s="103">
        <v>0.23592542074893003</v>
      </c>
      <c r="AX2660" s="103" t="e">
        <f t="shared" si="2724"/>
        <v>#VALUE!</v>
      </c>
      <c r="AY2660" s="103"/>
      <c r="AZ2660" s="103">
        <v>0.42088744174568271</v>
      </c>
      <c r="BA2660" s="103">
        <v>0.28442789039015437</v>
      </c>
      <c r="BB2660" s="103">
        <v>0.4965516852638503</v>
      </c>
      <c r="BC2660" s="103">
        <v>0.48462189806078781</v>
      </c>
      <c r="BD2660" s="103">
        <v>0.5324758046962943</v>
      </c>
      <c r="BE2660" s="103">
        <v>0.5173848074223576</v>
      </c>
      <c r="BF2660" s="103" t="e">
        <f t="shared" si="2725"/>
        <v>#VALUE!</v>
      </c>
      <c r="BG2660" s="103">
        <v>0.22320900019852835</v>
      </c>
      <c r="BH2660" s="103">
        <v>0.21795701678439977</v>
      </c>
      <c r="BI2660" s="103">
        <v>0.14685471624561872</v>
      </c>
      <c r="BJ2660" s="103">
        <v>0.14410032018614624</v>
      </c>
      <c r="BK2660" s="103">
        <v>0.25433221680426787</v>
      </c>
      <c r="BL2660" s="103">
        <v>0.24849976488359019</v>
      </c>
      <c r="BM2660" s="103">
        <v>0.26047556922323467</v>
      </c>
      <c r="BN2660" s="103">
        <v>0.25419609280966615</v>
      </c>
      <c r="BO2660" s="103" t="e">
        <f t="shared" si="2726"/>
        <v>#VALUE!</v>
      </c>
      <c r="BP2660" s="103">
        <v>0.27291626343890169</v>
      </c>
      <c r="BQ2660" s="103">
        <v>0.29274780477940532</v>
      </c>
      <c r="BR2660" s="103">
        <v>0.32667701971306184</v>
      </c>
      <c r="BS2660" s="103">
        <v>0.32691482007483014</v>
      </c>
      <c r="BT2660" s="103">
        <v>0.17941374700211496</v>
      </c>
      <c r="BU2660" s="103">
        <v>0.18968027794605402</v>
      </c>
      <c r="BV2660" s="103">
        <v>0.17182260741941577</v>
      </c>
      <c r="BW2660" s="103">
        <v>0.13968217698032981</v>
      </c>
      <c r="BX2660" s="103">
        <v>0.14414480778037941</v>
      </c>
      <c r="BY2660" s="103">
        <v>8.2650593798401367E-2</v>
      </c>
      <c r="BZ2660" s="102">
        <v>0.20493807886491311</v>
      </c>
      <c r="CA2660" s="103" t="e">
        <f t="shared" si="2727"/>
        <v>#VALUE!</v>
      </c>
      <c r="CB2660" s="103">
        <v>0.21760754336451382</v>
      </c>
      <c r="CC2660" s="103">
        <v>0.22360754281698972</v>
      </c>
      <c r="CD2660" s="103">
        <v>0.22100726262655992</v>
      </c>
      <c r="CE2660" s="103">
        <v>0.33703872520831019</v>
      </c>
      <c r="CF2660" s="103">
        <v>0.31330398944691012</v>
      </c>
      <c r="CG2660" s="103">
        <v>0.30975814805273616</v>
      </c>
      <c r="CH2660" s="103">
        <v>0.62139021746274758</v>
      </c>
      <c r="CI2660" s="103">
        <v>0.50267205558445804</v>
      </c>
      <c r="CJ2660" s="102">
        <v>0.62116931767861716</v>
      </c>
      <c r="CK2660" s="102">
        <v>0.49795797551045451</v>
      </c>
      <c r="CL2660" s="103" t="e">
        <f t="shared" si="2728"/>
        <v>#VALUE!</v>
      </c>
      <c r="CM2660" s="103">
        <v>0.68661684101700604</v>
      </c>
      <c r="CN2660" s="103">
        <v>0.49011816610717046</v>
      </c>
      <c r="CO2660" s="103">
        <v>0.49011816610717046</v>
      </c>
      <c r="CP2660" s="103">
        <v>0.49362491046158702</v>
      </c>
      <c r="CQ2660" s="103">
        <v>0.49850306858354654</v>
      </c>
      <c r="CR2660" s="103">
        <v>0.49650232511958625</v>
      </c>
      <c r="CS2660" s="103">
        <v>0.39132825230067658</v>
      </c>
      <c r="CT2660" s="103">
        <v>0.42111673542952194</v>
      </c>
      <c r="CU2660" s="103">
        <v>0.44899015482003057</v>
      </c>
      <c r="CV2660" s="103">
        <v>0.32334250037719275</v>
      </c>
      <c r="CW2660" s="103">
        <v>0.34056838553212482</v>
      </c>
      <c r="CX2660" s="103">
        <v>0.31126190219852701</v>
      </c>
      <c r="CY2660" s="103">
        <v>0.32740859013013862</v>
      </c>
      <c r="CZ2660" s="103">
        <v>0.32896796492430541</v>
      </c>
      <c r="DA2660" s="103" t="e">
        <f t="shared" si="2729"/>
        <v>#VALUE!</v>
      </c>
      <c r="DB2660" s="102">
        <v>0.51467592233317705</v>
      </c>
      <c r="DC2660" s="102">
        <v>0.53447013226454687</v>
      </c>
      <c r="DD2660" s="102">
        <v>0.5548846588244768</v>
      </c>
      <c r="DE2660" s="102">
        <v>0.52829515209098188</v>
      </c>
      <c r="DF2660" s="102">
        <v>0.54604242597222075</v>
      </c>
      <c r="DG2660" s="102">
        <v>0.56816793460848569</v>
      </c>
      <c r="DH2660" s="102">
        <v>0.4352379977431633</v>
      </c>
      <c r="DI2660" s="102">
        <v>0.48330295886408042</v>
      </c>
      <c r="DJ2660" s="102">
        <v>0.52173544394003168</v>
      </c>
      <c r="DK2660" s="102">
        <v>0.46699533538576543</v>
      </c>
      <c r="DL2660" s="102">
        <v>0.49578475198454913</v>
      </c>
      <c r="DM2660" s="102">
        <v>0.52184242919021673</v>
      </c>
      <c r="DN2660" s="104" t="e">
        <f t="shared" si="2730"/>
        <v>#VALUE!</v>
      </c>
      <c r="DO2660" s="102">
        <v>0.52184242919021673</v>
      </c>
      <c r="DP2660" s="102">
        <v>0.54035017414722175</v>
      </c>
      <c r="DQ2660" s="102">
        <v>0.5628148849321597</v>
      </c>
      <c r="DR2660" s="102">
        <v>0.58680203488012261</v>
      </c>
      <c r="DS2660" s="102">
        <v>0.38515521766317712</v>
      </c>
      <c r="DT2660" s="102">
        <v>0.40582613118947919</v>
      </c>
      <c r="DU2660" s="102">
        <v>0.42300633145594557</v>
      </c>
      <c r="DV2660" s="105" t="e">
        <f t="shared" si="2731"/>
        <v>#VALUE!</v>
      </c>
      <c r="DW2660" s="106" t="e">
        <f t="shared" si="2731"/>
        <v>#VALUE!</v>
      </c>
      <c r="DX2660" s="107" t="e">
        <f t="shared" si="2731"/>
        <v>#VALUE!</v>
      </c>
      <c r="DZ2660" s="102" t="e">
        <f t="shared" si="2732"/>
        <v>#VALUE!</v>
      </c>
      <c r="EC2660" s="102" t="e">
        <f t="shared" si="2733"/>
        <v>#VALUE!</v>
      </c>
      <c r="EF2660" s="102" t="e">
        <f t="shared" si="2734"/>
        <v>#VALUE!</v>
      </c>
      <c r="EI2660" s="102" t="e">
        <f t="shared" si="2735"/>
        <v>#VALUE!</v>
      </c>
      <c r="EL2660" s="102" t="e">
        <f t="shared" si="2736"/>
        <v>#VALUE!</v>
      </c>
      <c r="EO2660" s="102" t="e">
        <f t="shared" si="2737"/>
        <v>#VALUE!</v>
      </c>
    </row>
    <row r="2661" spans="1:145" ht="15.5" x14ac:dyDescent="0.35">
      <c r="A2661" s="56" t="s">
        <v>208</v>
      </c>
      <c r="B2661" s="102" t="e">
        <f t="shared" ref="B2661:AA2661" si="2739">+((B330*10000/($B$342*B$450))*100/(B$509))</f>
        <v>#VALUE!</v>
      </c>
      <c r="C2661" s="102" t="e">
        <f t="shared" si="2739"/>
        <v>#VALUE!</v>
      </c>
      <c r="D2661" s="102" t="e">
        <f t="shared" si="2739"/>
        <v>#VALUE!</v>
      </c>
      <c r="E2661" s="102" t="e">
        <f t="shared" si="2739"/>
        <v>#VALUE!</v>
      </c>
      <c r="F2661" s="102" t="e">
        <f t="shared" si="2739"/>
        <v>#VALUE!</v>
      </c>
      <c r="G2661" s="102" t="e">
        <f t="shared" si="2739"/>
        <v>#VALUE!</v>
      </c>
      <c r="H2661" s="102" t="e">
        <f t="shared" si="2739"/>
        <v>#VALUE!</v>
      </c>
      <c r="I2661" s="102" t="e">
        <f t="shared" si="2739"/>
        <v>#VALUE!</v>
      </c>
      <c r="J2661" s="102" t="e">
        <f t="shared" si="2739"/>
        <v>#VALUE!</v>
      </c>
      <c r="K2661" s="102" t="e">
        <f t="shared" si="2739"/>
        <v>#VALUE!</v>
      </c>
      <c r="L2661" s="102" t="e">
        <f t="shared" si="2739"/>
        <v>#VALUE!</v>
      </c>
      <c r="M2661" s="102" t="e">
        <f t="shared" si="2739"/>
        <v>#VALUE!</v>
      </c>
      <c r="N2661" s="102" t="e">
        <f t="shared" si="2739"/>
        <v>#VALUE!</v>
      </c>
      <c r="O2661" s="102" t="e">
        <f t="shared" si="2739"/>
        <v>#VALUE!</v>
      </c>
      <c r="P2661" s="102" t="e">
        <f t="shared" si="2739"/>
        <v>#VALUE!</v>
      </c>
      <c r="Q2661" s="102" t="e">
        <f t="shared" si="2739"/>
        <v>#VALUE!</v>
      </c>
      <c r="R2661" s="102" t="e">
        <f t="shared" si="2739"/>
        <v>#VALUE!</v>
      </c>
      <c r="S2661" s="102" t="e">
        <f t="shared" si="2739"/>
        <v>#VALUE!</v>
      </c>
      <c r="T2661" s="102" t="e">
        <f t="shared" si="2739"/>
        <v>#VALUE!</v>
      </c>
      <c r="U2661" s="102" t="e">
        <f t="shared" si="2739"/>
        <v>#VALUE!</v>
      </c>
      <c r="V2661" s="102" t="e">
        <f t="shared" si="2739"/>
        <v>#VALUE!</v>
      </c>
      <c r="W2661" s="102" t="e">
        <f t="shared" si="2739"/>
        <v>#VALUE!</v>
      </c>
      <c r="X2661" s="103" t="e">
        <f t="shared" si="2739"/>
        <v>#VALUE!</v>
      </c>
      <c r="Y2661" s="103" t="e">
        <f t="shared" si="2739"/>
        <v>#VALUE!</v>
      </c>
      <c r="Z2661" s="102" t="e">
        <f t="shared" si="2739"/>
        <v>#VALUE!</v>
      </c>
      <c r="AA2661" s="102" t="e">
        <f t="shared" si="2739"/>
        <v>#VALUE!</v>
      </c>
      <c r="AB2661" s="102">
        <v>0.32061158070539736</v>
      </c>
      <c r="AC2661" s="102">
        <v>0.17368094184581778</v>
      </c>
      <c r="AD2661" s="102">
        <v>0.161865485086129</v>
      </c>
      <c r="AE2661" s="102" t="e">
        <f t="shared" si="2720"/>
        <v>#VALUE!</v>
      </c>
      <c r="AF2661" s="102">
        <v>0.36496876677944179</v>
      </c>
      <c r="AG2661" s="102">
        <v>0.51929944889528645</v>
      </c>
      <c r="AH2661" s="102">
        <v>0.53090709687220072</v>
      </c>
      <c r="AI2661" s="102">
        <v>0.53090494899171747</v>
      </c>
      <c r="AJ2661" s="103" t="e">
        <f t="shared" si="2721"/>
        <v>#VALUE!</v>
      </c>
      <c r="AK2661" s="103">
        <v>0.48943965121358335</v>
      </c>
      <c r="AL2661" s="103">
        <v>0.54360288185628469</v>
      </c>
      <c r="AM2661" s="103">
        <v>0.42026678364117148</v>
      </c>
      <c r="AN2661" s="103">
        <v>0.41813384758001187</v>
      </c>
      <c r="AO2661" s="103" t="e">
        <f t="shared" si="2722"/>
        <v>#VALUE!</v>
      </c>
      <c r="AP2661" s="103">
        <v>0.47342002280854456</v>
      </c>
      <c r="AQ2661" s="103">
        <v>0.50080510961438895</v>
      </c>
      <c r="AR2661" s="103">
        <v>0.75413750361709997</v>
      </c>
      <c r="AS2661" s="103" t="e">
        <f t="shared" si="2723"/>
        <v>#VALUE!</v>
      </c>
      <c r="AT2661" s="103">
        <v>0.88486508675501296</v>
      </c>
      <c r="AU2661" s="103">
        <v>0.88435033299160881</v>
      </c>
      <c r="AV2661" s="103">
        <v>0.93190094178523175</v>
      </c>
      <c r="AW2661" s="103">
        <v>0.93087043722630203</v>
      </c>
      <c r="AX2661" s="103" t="e">
        <f t="shared" si="2724"/>
        <v>#VALUE!</v>
      </c>
      <c r="AY2661" s="103"/>
      <c r="AZ2661" s="103">
        <v>0.11662038361710239</v>
      </c>
      <c r="BA2661" s="103">
        <v>0.11362659047248615</v>
      </c>
      <c r="BB2661" s="103">
        <v>0.11775429116331555</v>
      </c>
      <c r="BC2661" s="103">
        <v>0.11057058777487078</v>
      </c>
      <c r="BD2661" s="103">
        <v>0.12123039955439795</v>
      </c>
      <c r="BE2661" s="103">
        <v>0.11048645657759859</v>
      </c>
      <c r="BF2661" s="103" t="e">
        <f t="shared" si="2725"/>
        <v>#VALUE!</v>
      </c>
      <c r="BG2661" s="103">
        <v>0.24478543856876916</v>
      </c>
      <c r="BH2661" s="103">
        <v>0.24455043003637944</v>
      </c>
      <c r="BI2661" s="103">
        <v>0.2389667852977799</v>
      </c>
      <c r="BJ2661" s="103">
        <v>0.24021765687106142</v>
      </c>
      <c r="BK2661" s="103">
        <v>0.32292814520845337</v>
      </c>
      <c r="BL2661" s="103">
        <v>0.32171238837584726</v>
      </c>
      <c r="BM2661" s="103">
        <v>0.33135763993581402</v>
      </c>
      <c r="BN2661" s="103">
        <v>0.32971305592808947</v>
      </c>
      <c r="BO2661" s="103" t="e">
        <f t="shared" si="2726"/>
        <v>#VALUE!</v>
      </c>
      <c r="BP2661" s="103">
        <v>0.52704912859989983</v>
      </c>
      <c r="BQ2661" s="103">
        <v>0.51405973873363675</v>
      </c>
      <c r="BR2661" s="103">
        <v>0.96309846692819356</v>
      </c>
      <c r="BS2661" s="103">
        <v>1.0113143012910597</v>
      </c>
      <c r="BT2661" s="103">
        <v>0.78480254631256663</v>
      </c>
      <c r="BU2661" s="103">
        <v>0.66096436140108428</v>
      </c>
      <c r="BV2661" s="103">
        <v>0.45971301433148021</v>
      </c>
      <c r="BW2661" s="103">
        <v>0.86738132251827293</v>
      </c>
      <c r="BX2661" s="103">
        <v>0.89509282221664077</v>
      </c>
      <c r="BY2661" s="103">
        <v>0.72799775316448223</v>
      </c>
      <c r="BZ2661" s="102">
        <v>0.72142157214024538</v>
      </c>
      <c r="CA2661" s="103" t="e">
        <f t="shared" si="2727"/>
        <v>#VALUE!</v>
      </c>
      <c r="CB2661" s="103">
        <v>0.90628795254082628</v>
      </c>
      <c r="CC2661" s="103">
        <v>0.94058940792764667</v>
      </c>
      <c r="CD2661" s="103">
        <v>0.93143028003007811</v>
      </c>
      <c r="CE2661" s="103">
        <v>0.82727388361216625</v>
      </c>
      <c r="CF2661" s="103">
        <v>0.75473860621534528</v>
      </c>
      <c r="CG2661" s="103">
        <v>0.73601036328539704</v>
      </c>
      <c r="CH2661" s="103">
        <v>0.94384341158756269</v>
      </c>
      <c r="CI2661" s="103">
        <v>0.84629666387915914</v>
      </c>
      <c r="CJ2661" s="102">
        <v>0.94350788199598978</v>
      </c>
      <c r="CK2661" s="102">
        <v>0.83836005750614351</v>
      </c>
      <c r="CL2661" s="103" t="e">
        <f t="shared" si="2728"/>
        <v>#VALUE!</v>
      </c>
      <c r="CM2661" s="103">
        <v>0.83081584018080656</v>
      </c>
      <c r="CN2661" s="103">
        <v>1.3293998775196412</v>
      </c>
      <c r="CO2661" s="103">
        <v>1.3293998775196412</v>
      </c>
      <c r="CP2661" s="103">
        <v>1.548857442423208</v>
      </c>
      <c r="CQ2661" s="103">
        <v>1.352143144543682</v>
      </c>
      <c r="CR2661" s="103">
        <v>1.2243529136584206</v>
      </c>
      <c r="CS2661" s="103">
        <v>2.7588293148835281</v>
      </c>
      <c r="CT2661" s="103">
        <v>3.0081988454943107</v>
      </c>
      <c r="CU2661" s="103">
        <v>3.401536530591454</v>
      </c>
      <c r="CV2661" s="103">
        <v>2.6004831205233834</v>
      </c>
      <c r="CW2661" s="103">
        <v>2.7996833224932582</v>
      </c>
      <c r="CX2661" s="103">
        <v>2.5554602066956424</v>
      </c>
      <c r="CY2661" s="103">
        <v>2.7441479028662394</v>
      </c>
      <c r="CZ2661" s="103">
        <v>2.9796703620838318</v>
      </c>
      <c r="DA2661" s="103" t="e">
        <f t="shared" si="2729"/>
        <v>#VALUE!</v>
      </c>
      <c r="DB2661" s="102">
        <v>4.3317288876871878</v>
      </c>
      <c r="DC2661" s="102">
        <v>4.4983252782468242</v>
      </c>
      <c r="DD2661" s="102">
        <v>4.6158544527608543</v>
      </c>
      <c r="DE2661" s="102">
        <v>3.8467081513549619</v>
      </c>
      <c r="DF2661" s="102">
        <v>3.878248747301106</v>
      </c>
      <c r="DG2661" s="102">
        <v>3.9947377208031334</v>
      </c>
      <c r="DH2661" s="102">
        <v>3.4820209465681153</v>
      </c>
      <c r="DI2661" s="102">
        <v>3.9951135790159462</v>
      </c>
      <c r="DJ2661" s="102">
        <v>3.973699935845092</v>
      </c>
      <c r="DK2661" s="102">
        <v>3.9617918220636201</v>
      </c>
      <c r="DL2661" s="102">
        <v>4.0982914724500255</v>
      </c>
      <c r="DM2661" s="102">
        <v>3.974514768892635</v>
      </c>
      <c r="DN2661" s="104" t="e">
        <f t="shared" si="2730"/>
        <v>#VALUE!</v>
      </c>
      <c r="DO2661" s="102">
        <v>3.974514768892635</v>
      </c>
      <c r="DP2661" s="102">
        <v>4.6960968806485797</v>
      </c>
      <c r="DQ2661" s="102">
        <v>4.8561478689861719</v>
      </c>
      <c r="DR2661" s="102">
        <v>5.027980908221596</v>
      </c>
      <c r="DS2661" s="102">
        <v>3.9459422616489186</v>
      </c>
      <c r="DT2661" s="102">
        <v>4.084308887423008</v>
      </c>
      <c r="DU2661" s="102">
        <v>3.2449138392269292</v>
      </c>
      <c r="DV2661" s="105" t="e">
        <f t="shared" si="2731"/>
        <v>#VALUE!</v>
      </c>
      <c r="DW2661" s="106" t="e">
        <f t="shared" si="2731"/>
        <v>#VALUE!</v>
      </c>
      <c r="DX2661" s="107" t="e">
        <f t="shared" si="2731"/>
        <v>#VALUE!</v>
      </c>
      <c r="DZ2661" s="102" t="e">
        <f t="shared" si="2732"/>
        <v>#VALUE!</v>
      </c>
      <c r="EC2661" s="102" t="e">
        <f t="shared" si="2733"/>
        <v>#VALUE!</v>
      </c>
      <c r="EF2661" s="102" t="e">
        <f t="shared" si="2734"/>
        <v>#VALUE!</v>
      </c>
      <c r="EI2661" s="102" t="e">
        <f t="shared" si="2735"/>
        <v>#VALUE!</v>
      </c>
      <c r="EL2661" s="102" t="e">
        <f t="shared" si="2736"/>
        <v>#VALUE!</v>
      </c>
      <c r="EO2661" s="102" t="e">
        <f t="shared" si="2737"/>
        <v>#VALUE!</v>
      </c>
    </row>
    <row r="2662" spans="1:145" ht="15.5" x14ac:dyDescent="0.35">
      <c r="A2662" s="56" t="s">
        <v>210</v>
      </c>
      <c r="B2662" s="102" t="e">
        <f t="shared" ref="B2662:AA2671" si="2740">+((B332*10000/($B$342*B$450))*100/(B$509))</f>
        <v>#VALUE!</v>
      </c>
      <c r="C2662" s="102" t="e">
        <f t="shared" si="2740"/>
        <v>#VALUE!</v>
      </c>
      <c r="D2662" s="102" t="e">
        <f t="shared" si="2740"/>
        <v>#VALUE!</v>
      </c>
      <c r="E2662" s="102" t="e">
        <f t="shared" si="2740"/>
        <v>#VALUE!</v>
      </c>
      <c r="F2662" s="102" t="e">
        <f t="shared" si="2740"/>
        <v>#VALUE!</v>
      </c>
      <c r="G2662" s="102" t="e">
        <f t="shared" si="2740"/>
        <v>#VALUE!</v>
      </c>
      <c r="H2662" s="102" t="e">
        <f t="shared" si="2740"/>
        <v>#VALUE!</v>
      </c>
      <c r="I2662" s="102" t="e">
        <f t="shared" si="2740"/>
        <v>#VALUE!</v>
      </c>
      <c r="J2662" s="102" t="e">
        <f t="shared" si="2740"/>
        <v>#VALUE!</v>
      </c>
      <c r="K2662" s="102" t="e">
        <f t="shared" si="2740"/>
        <v>#VALUE!</v>
      </c>
      <c r="L2662" s="102" t="e">
        <f t="shared" si="2740"/>
        <v>#VALUE!</v>
      </c>
      <c r="M2662" s="102" t="e">
        <f t="shared" si="2740"/>
        <v>#VALUE!</v>
      </c>
      <c r="N2662" s="102" t="e">
        <f t="shared" si="2740"/>
        <v>#VALUE!</v>
      </c>
      <c r="O2662" s="102" t="e">
        <f t="shared" si="2740"/>
        <v>#VALUE!</v>
      </c>
      <c r="P2662" s="102" t="e">
        <f t="shared" si="2740"/>
        <v>#VALUE!</v>
      </c>
      <c r="Q2662" s="102" t="e">
        <f t="shared" si="2740"/>
        <v>#VALUE!</v>
      </c>
      <c r="R2662" s="102" t="e">
        <f t="shared" si="2740"/>
        <v>#VALUE!</v>
      </c>
      <c r="S2662" s="102" t="e">
        <f t="shared" si="2740"/>
        <v>#VALUE!</v>
      </c>
      <c r="T2662" s="102" t="e">
        <f t="shared" si="2740"/>
        <v>#VALUE!</v>
      </c>
      <c r="U2662" s="102" t="e">
        <f t="shared" si="2740"/>
        <v>#VALUE!</v>
      </c>
      <c r="V2662" s="102" t="e">
        <f t="shared" si="2740"/>
        <v>#VALUE!</v>
      </c>
      <c r="W2662" s="102" t="e">
        <f t="shared" si="2740"/>
        <v>#VALUE!</v>
      </c>
      <c r="X2662" s="103" t="e">
        <f t="shared" si="2740"/>
        <v>#VALUE!</v>
      </c>
      <c r="Y2662" s="103" t="e">
        <f t="shared" si="2740"/>
        <v>#VALUE!</v>
      </c>
      <c r="Z2662" s="102" t="e">
        <f t="shared" si="2740"/>
        <v>#VALUE!</v>
      </c>
      <c r="AA2662" s="102" t="e">
        <f t="shared" si="2740"/>
        <v>#VALUE!</v>
      </c>
      <c r="AB2662" s="102">
        <v>9.5008310625442811E-4</v>
      </c>
      <c r="AC2662" s="102">
        <v>9.7069250196500103E-4</v>
      </c>
      <c r="AD2662" s="102">
        <v>1.0045866041769303E-3</v>
      </c>
      <c r="AE2662" s="102" t="e">
        <f t="shared" ref="AE2662:AE2671" si="2741">+((AE332*10000/($B$342*AE$450))*100/(AE$509))</f>
        <v>#VALUE!</v>
      </c>
      <c r="AF2662" s="102">
        <v>2.5920139600371494E-3</v>
      </c>
      <c r="AG2662" s="102">
        <v>2.6769175782017499E-3</v>
      </c>
      <c r="AH2662" s="102">
        <v>2.7426096296605299E-3</v>
      </c>
      <c r="AI2662" s="102">
        <v>2.7425985339382618E-3</v>
      </c>
      <c r="AJ2662" s="103" t="e">
        <f t="shared" ref="AJ2662:AJ2671" si="2742">+((AJ332*10000/($B$342*AJ$450))*100/(AJ$509))</f>
        <v>#VALUE!</v>
      </c>
      <c r="AK2662" s="103">
        <v>2.9293568050083401E-3</v>
      </c>
      <c r="AL2662" s="103">
        <v>3.5285061697855565E-3</v>
      </c>
      <c r="AM2662" s="103">
        <v>3.2286523859279105E-3</v>
      </c>
      <c r="AN2662" s="103">
        <v>3.2122663440827034E-3</v>
      </c>
      <c r="AO2662" s="103" t="e">
        <f t="shared" ref="AO2662:AO2671" si="2743">+((AO332*10000/($B$342*AO$450))*100/(AO$509))</f>
        <v>#VALUE!</v>
      </c>
      <c r="AP2662" s="103">
        <v>4.2498013684538266E-3</v>
      </c>
      <c r="AQ2662" s="103">
        <v>4.0927596540806721E-3</v>
      </c>
      <c r="AR2662" s="103">
        <v>4.5257568051563666E-3</v>
      </c>
      <c r="AS2662" s="103" t="e">
        <f t="shared" ref="AS2662:AS2671" si="2744">+((AS332*10000/($B$342*AS$450))*100/(AS$509))</f>
        <v>#VALUE!</v>
      </c>
      <c r="AT2662" s="103">
        <v>5.3880622206580716E-3</v>
      </c>
      <c r="AU2662" s="103">
        <v>5.0902579776749756E-3</v>
      </c>
      <c r="AV2662" s="103">
        <v>5.0369611375430832E-3</v>
      </c>
      <c r="AW2662" s="103">
        <v>5.031391219987847E-3</v>
      </c>
      <c r="AX2662" s="103" t="e">
        <f t="shared" ref="AX2662:AX2671" si="2745">+((AX332*10000/($B$342*AX$450))*100/(AX$509))</f>
        <v>#VALUE!</v>
      </c>
      <c r="AY2662" s="103"/>
      <c r="AZ2662" s="103">
        <v>6.0428016457882592E-3</v>
      </c>
      <c r="BA2662" s="103">
        <v>6.1975527472501015E-3</v>
      </c>
      <c r="BB2662" s="103">
        <v>5.4786575272533248E-3</v>
      </c>
      <c r="BC2662" s="103">
        <v>5.3470313131083478E-3</v>
      </c>
      <c r="BD2662" s="103">
        <v>5.6263165021454252E-3</v>
      </c>
      <c r="BE2662" s="103">
        <v>5.4668600043152379E-3</v>
      </c>
      <c r="BF2662" s="103" t="e">
        <f t="shared" ref="BF2662:BF2671" si="2746">+((BF332*10000/($B$342*BF$450))*100/(BF$509))</f>
        <v>#VALUE!</v>
      </c>
      <c r="BG2662" s="103">
        <v>6.2914611590810738E-3</v>
      </c>
      <c r="BH2662" s="103">
        <v>6.1434265832855696E-3</v>
      </c>
      <c r="BI2662" s="103">
        <v>5.8650964339319227E-3</v>
      </c>
      <c r="BJ2662" s="103">
        <v>5.7550911244733608E-3</v>
      </c>
      <c r="BK2662" s="103">
        <v>6.1441160061777274E-3</v>
      </c>
      <c r="BL2662" s="103">
        <v>6.0032165886702857E-3</v>
      </c>
      <c r="BM2662" s="103">
        <v>6.2925261069633988E-3</v>
      </c>
      <c r="BN2662" s="103">
        <v>6.1408275450281109E-3</v>
      </c>
      <c r="BO2662" s="103" t="e">
        <f t="shared" ref="BO2662:BO2671" si="2747">+((BO332*10000/($B$342*BO$450))*100/(BO$509))</f>
        <v>#VALUE!</v>
      </c>
      <c r="BP2662" s="103">
        <v>6.9770581970965808E-3</v>
      </c>
      <c r="BQ2662" s="103">
        <v>7.4840482032154211E-3</v>
      </c>
      <c r="BR2662" s="103">
        <v>8.4982010273402658E-3</v>
      </c>
      <c r="BS2662" s="103">
        <v>8.5043871841763274E-3</v>
      </c>
      <c r="BT2662" s="103">
        <v>7.7573476436235706E-3</v>
      </c>
      <c r="BU2662" s="103">
        <v>8.2012436714191186E-3</v>
      </c>
      <c r="BV2662" s="103">
        <v>8.7401506364179361E-3</v>
      </c>
      <c r="BW2662" s="103">
        <v>8.0493316281032325E-3</v>
      </c>
      <c r="BX2662" s="103">
        <v>8.306495398169942E-3</v>
      </c>
      <c r="BY2662" s="103">
        <v>8.780654687012621E-3</v>
      </c>
      <c r="BZ2662" s="102">
        <v>8.4217577501688665E-3</v>
      </c>
      <c r="CA2662" s="103" t="e">
        <f t="shared" ref="CA2662:CA2671" si="2748">+((CA332*10000/($B$342*CA$450))*100/(CA$509))</f>
        <v>#VALUE!</v>
      </c>
      <c r="CB2662" s="103">
        <v>8.7067398568109085E-3</v>
      </c>
      <c r="CC2662" s="103">
        <v>9.0362751308104786E-3</v>
      </c>
      <c r="CD2662" s="103">
        <v>8.6577904759059816E-3</v>
      </c>
      <c r="CE2662" s="103">
        <v>9.3167223592351741E-3</v>
      </c>
      <c r="CF2662" s="103">
        <v>9.6373914288065306E-3</v>
      </c>
      <c r="CG2662" s="103">
        <v>9.2366362777589611E-3</v>
      </c>
      <c r="CH2662" s="103">
        <v>9.2053487424251686E-3</v>
      </c>
      <c r="CI2662" s="103">
        <v>8.6883715405753209E-3</v>
      </c>
      <c r="CJ2662" s="102">
        <v>9.2020763066949264E-3</v>
      </c>
      <c r="CK2662" s="102">
        <v>8.6068916200188767E-3</v>
      </c>
      <c r="CL2662" s="103" t="e">
        <f t="shared" ref="CL2662:CL2671" si="2749">+((CL332*10000/($B$342*CL$450))*100/(CL$509))</f>
        <v>#VALUE!</v>
      </c>
      <c r="CM2662" s="103">
        <v>9.0066829578648137E-3</v>
      </c>
      <c r="CN2662" s="103">
        <v>9.5699840727682603E-3</v>
      </c>
      <c r="CO2662" s="103">
        <v>9.5699840727682603E-3</v>
      </c>
      <c r="CP2662" s="103">
        <v>9.2952347553166923E-3</v>
      </c>
      <c r="CQ2662" s="103">
        <v>9.387093216987049E-3</v>
      </c>
      <c r="CR2662" s="103">
        <v>9.3494180920317728E-3</v>
      </c>
      <c r="CS2662" s="103">
        <v>8.7888834005664246E-3</v>
      </c>
      <c r="CT2662" s="103">
        <v>9.4579061541242293E-3</v>
      </c>
      <c r="CU2662" s="103">
        <v>1.0083918284753739E-2</v>
      </c>
      <c r="CV2662" s="103">
        <v>8.9833107520223554E-3</v>
      </c>
      <c r="CW2662" s="103">
        <v>9.5388674618517647E-3</v>
      </c>
      <c r="CX2662" s="103">
        <v>8.9200569808840415E-3</v>
      </c>
      <c r="CY2662" s="103">
        <v>9.4567858772822231E-3</v>
      </c>
      <c r="CZ2662" s="103">
        <v>9.5761805194935889E-3</v>
      </c>
      <c r="DA2662" s="103" t="e">
        <f t="shared" ref="DA2662:DA2671" si="2750">+((DA332*10000/($B$342*DA$450))*100/(DA$509))</f>
        <v>#VALUE!</v>
      </c>
      <c r="DB2662" s="102">
        <v>7.9291498397058794E-3</v>
      </c>
      <c r="DC2662" s="102">
        <v>8.2260675943425562E-3</v>
      </c>
      <c r="DD2662" s="102">
        <v>8.5486097418894843E-3</v>
      </c>
      <c r="DE2662" s="102">
        <v>8.1310280379013923E-3</v>
      </c>
      <c r="DF2662" s="102">
        <v>8.4041775849936166E-3</v>
      </c>
      <c r="DG2662" s="102">
        <v>8.744712852754917E-3</v>
      </c>
      <c r="DH2662" s="102">
        <v>8.1844086813159713E-3</v>
      </c>
      <c r="DI2662" s="102">
        <v>8.8317832976745579E-3</v>
      </c>
      <c r="DJ2662" s="102">
        <v>8.7208400795778917E-3</v>
      </c>
      <c r="DK2662" s="102">
        <v>8.5337809908005123E-3</v>
      </c>
      <c r="DL2662" s="102">
        <v>9.0598731323932955E-3</v>
      </c>
      <c r="DM2662" s="102">
        <v>8.7226283446240459E-3</v>
      </c>
      <c r="DN2662" s="104" t="e">
        <f t="shared" ref="DN2662:DN2671" si="2751">+((DN332*10000/($B$342*DN$450))*100/(DN$509))</f>
        <v>#VALUE!</v>
      </c>
      <c r="DO2662" s="102">
        <v>8.7226283446240459E-3</v>
      </c>
      <c r="DP2662" s="102">
        <v>8.7865616849284612E-3</v>
      </c>
      <c r="DQ2662" s="102">
        <v>9.1518573329912208E-3</v>
      </c>
      <c r="DR2662" s="102">
        <v>9.5419091600236327E-3</v>
      </c>
      <c r="DS2662" s="102">
        <v>8.531996578610937E-3</v>
      </c>
      <c r="DT2662" s="102">
        <v>8.781230473452091E-3</v>
      </c>
      <c r="DU2662" s="102">
        <v>9.0646361034727885E-3</v>
      </c>
      <c r="DV2662" s="105" t="e">
        <f t="shared" ref="DV2662:DX2671" si="2752">+((DV332*10000/($B$342*DV$450))*100/(DV$509))</f>
        <v>#VALUE!</v>
      </c>
      <c r="DW2662" s="106" t="e">
        <f t="shared" si="2752"/>
        <v>#VALUE!</v>
      </c>
      <c r="DX2662" s="107" t="e">
        <f t="shared" si="2752"/>
        <v>#VALUE!</v>
      </c>
      <c r="DZ2662" s="102" t="e">
        <f t="shared" ref="DZ2662:DZ2671" si="2753">+((DZ332*10000/($B$342*DZ$450))*100/(DZ$509))</f>
        <v>#VALUE!</v>
      </c>
      <c r="EC2662" s="102" t="e">
        <f t="shared" ref="EC2662:EC2671" si="2754">+((EC332*10000/($B$342*EC$450))*100/(EC$509))</f>
        <v>#VALUE!</v>
      </c>
      <c r="EF2662" s="102" t="e">
        <f t="shared" ref="EF2662:EF2671" si="2755">+((EF332*10000/($B$342*EF$450))*100/(EF$509))</f>
        <v>#VALUE!</v>
      </c>
      <c r="EI2662" s="102" t="e">
        <f t="shared" ref="EI2662:EI2671" si="2756">+((EI332*10000/($B$342*EI$450))*100/(EI$509))</f>
        <v>#VALUE!</v>
      </c>
      <c r="EL2662" s="102" t="e">
        <f t="shared" ref="EL2662:EL2671" si="2757">+((EL332*10000/($B$342*EL$450))*100/(EL$509))</f>
        <v>#VALUE!</v>
      </c>
      <c r="EO2662" s="102" t="e">
        <f t="shared" ref="EO2662:EO2671" si="2758">+((EO332*10000/($B$342*EO$450))*100/(EO$509))</f>
        <v>#VALUE!</v>
      </c>
    </row>
    <row r="2663" spans="1:145" ht="15.5" x14ac:dyDescent="0.35">
      <c r="A2663" s="56" t="s">
        <v>211</v>
      </c>
      <c r="B2663" s="102" t="e">
        <f t="shared" si="2740"/>
        <v>#VALUE!</v>
      </c>
      <c r="C2663" s="102" t="e">
        <f t="shared" si="2740"/>
        <v>#VALUE!</v>
      </c>
      <c r="D2663" s="102" t="e">
        <f t="shared" si="2740"/>
        <v>#VALUE!</v>
      </c>
      <c r="E2663" s="102" t="e">
        <f t="shared" si="2740"/>
        <v>#VALUE!</v>
      </c>
      <c r="F2663" s="102" t="e">
        <f t="shared" si="2740"/>
        <v>#VALUE!</v>
      </c>
      <c r="G2663" s="102" t="e">
        <f t="shared" si="2740"/>
        <v>#VALUE!</v>
      </c>
      <c r="H2663" s="102" t="e">
        <f t="shared" si="2740"/>
        <v>#VALUE!</v>
      </c>
      <c r="I2663" s="102" t="e">
        <f t="shared" si="2740"/>
        <v>#VALUE!</v>
      </c>
      <c r="J2663" s="102" t="e">
        <f t="shared" si="2740"/>
        <v>#VALUE!</v>
      </c>
      <c r="K2663" s="102" t="e">
        <f t="shared" si="2740"/>
        <v>#VALUE!</v>
      </c>
      <c r="L2663" s="102" t="e">
        <f t="shared" si="2740"/>
        <v>#VALUE!</v>
      </c>
      <c r="M2663" s="102" t="e">
        <f t="shared" si="2740"/>
        <v>#VALUE!</v>
      </c>
      <c r="N2663" s="102" t="e">
        <f t="shared" si="2740"/>
        <v>#VALUE!</v>
      </c>
      <c r="O2663" s="102" t="e">
        <f t="shared" si="2740"/>
        <v>#VALUE!</v>
      </c>
      <c r="P2663" s="102" t="e">
        <f t="shared" si="2740"/>
        <v>#VALUE!</v>
      </c>
      <c r="Q2663" s="102" t="e">
        <f t="shared" si="2740"/>
        <v>#VALUE!</v>
      </c>
      <c r="R2663" s="102" t="e">
        <f t="shared" si="2740"/>
        <v>#VALUE!</v>
      </c>
      <c r="S2663" s="102" t="e">
        <f t="shared" si="2740"/>
        <v>#VALUE!</v>
      </c>
      <c r="T2663" s="102" t="e">
        <f t="shared" si="2740"/>
        <v>#VALUE!</v>
      </c>
      <c r="U2663" s="102" t="e">
        <f t="shared" si="2740"/>
        <v>#VALUE!</v>
      </c>
      <c r="V2663" s="102" t="e">
        <f t="shared" si="2740"/>
        <v>#VALUE!</v>
      </c>
      <c r="W2663" s="102" t="e">
        <f t="shared" si="2740"/>
        <v>#VALUE!</v>
      </c>
      <c r="X2663" s="103" t="e">
        <f t="shared" si="2740"/>
        <v>#VALUE!</v>
      </c>
      <c r="Y2663" s="103" t="e">
        <f t="shared" si="2740"/>
        <v>#VALUE!</v>
      </c>
      <c r="Z2663" s="102" t="e">
        <f t="shared" si="2740"/>
        <v>#VALUE!</v>
      </c>
      <c r="AA2663" s="102" t="e">
        <f t="shared" si="2740"/>
        <v>#VALUE!</v>
      </c>
      <c r="AB2663" s="102">
        <v>1.5523374979280546</v>
      </c>
      <c r="AC2663" s="102">
        <v>1.6775966034328667</v>
      </c>
      <c r="AD2663" s="102">
        <v>1.7681562161718583</v>
      </c>
      <c r="AE2663" s="102" t="e">
        <f t="shared" si="2741"/>
        <v>#VALUE!</v>
      </c>
      <c r="AF2663" s="102">
        <v>5.647901021890533</v>
      </c>
      <c r="AG2663" s="102">
        <v>5.9728001227320435</v>
      </c>
      <c r="AH2663" s="102">
        <v>6.2316810567015546</v>
      </c>
      <c r="AI2663" s="102">
        <v>5.8100678321504393</v>
      </c>
      <c r="AJ2663" s="103" t="e">
        <f t="shared" si="2742"/>
        <v>#VALUE!</v>
      </c>
      <c r="AK2663" s="103">
        <v>4.2361138788055559</v>
      </c>
      <c r="AL2663" s="103">
        <v>5.1293142268939969</v>
      </c>
      <c r="AM2663" s="103">
        <v>4.1670881337293837</v>
      </c>
      <c r="AN2663" s="103">
        <v>4.0986864545054003</v>
      </c>
      <c r="AO2663" s="103" t="e">
        <f t="shared" si="2743"/>
        <v>#VALUE!</v>
      </c>
      <c r="AP2663" s="103">
        <v>3.1704368129576488</v>
      </c>
      <c r="AQ2663" s="103">
        <v>2.4515279879032628</v>
      </c>
      <c r="AR2663" s="103">
        <v>2.5055357029065681</v>
      </c>
      <c r="AS2663" s="103" t="e">
        <f t="shared" si="2744"/>
        <v>#VALUE!</v>
      </c>
      <c r="AT2663" s="103">
        <v>5.9275351041590074</v>
      </c>
      <c r="AU2663" s="103">
        <v>3.7898806718237439</v>
      </c>
      <c r="AV2663" s="103">
        <v>3.7724086904472065</v>
      </c>
      <c r="AW2663" s="103">
        <v>3.7682371265187427</v>
      </c>
      <c r="AX2663" s="103" t="e">
        <f t="shared" si="2745"/>
        <v>#VALUE!</v>
      </c>
      <c r="AY2663" s="103"/>
      <c r="AZ2663" s="103">
        <v>6.7698612112174485</v>
      </c>
      <c r="BA2663" s="103">
        <v>6.3537959653165093</v>
      </c>
      <c r="BB2663" s="103">
        <v>6.4938019585014857</v>
      </c>
      <c r="BC2663" s="103">
        <v>6.1360443497150579</v>
      </c>
      <c r="BD2663" s="103">
        <v>7.638176401996609</v>
      </c>
      <c r="BE2663" s="103">
        <v>7.249283604898511</v>
      </c>
      <c r="BF2663" s="103" t="e">
        <f t="shared" si="2746"/>
        <v>#VALUE!</v>
      </c>
      <c r="BG2663" s="103">
        <v>6.1784193585044038</v>
      </c>
      <c r="BH2663" s="103">
        <v>5.2732283482136051</v>
      </c>
      <c r="BI2663" s="103">
        <v>5.780459961357634</v>
      </c>
      <c r="BJ2663" s="103">
        <v>4.9613263416315325</v>
      </c>
      <c r="BK2663" s="103">
        <v>5.419782251733122</v>
      </c>
      <c r="BL2663" s="103">
        <v>4.6535456361270855</v>
      </c>
      <c r="BM2663" s="103">
        <v>5.664222612963588</v>
      </c>
      <c r="BN2663" s="103">
        <v>4.8768388461479963</v>
      </c>
      <c r="BO2663" s="103" t="e">
        <f t="shared" si="2747"/>
        <v>#VALUE!</v>
      </c>
      <c r="BP2663" s="103">
        <v>5.6647554432783549</v>
      </c>
      <c r="BQ2663" s="103">
        <v>6.0763865800294514</v>
      </c>
      <c r="BR2663" s="103">
        <v>4.4284372818190878</v>
      </c>
      <c r="BS2663" s="103">
        <v>1.3586282969180588</v>
      </c>
      <c r="BT2663" s="103">
        <v>4.0423764279680405</v>
      </c>
      <c r="BU2663" s="103">
        <v>3.0015928850489004</v>
      </c>
      <c r="BV2663" s="103">
        <v>1.3962929623028306</v>
      </c>
      <c r="BW2663" s="103">
        <v>4.9106075617830989</v>
      </c>
      <c r="BX2663" s="103">
        <v>4.398005946915081</v>
      </c>
      <c r="BY2663" s="103">
        <v>4.180091383661213</v>
      </c>
      <c r="BZ2663" s="102">
        <v>5.0151146612324426</v>
      </c>
      <c r="CA2663" s="103" t="e">
        <f t="shared" si="2748"/>
        <v>#VALUE!</v>
      </c>
      <c r="CB2663" s="103">
        <v>5.145687588820353</v>
      </c>
      <c r="CC2663" s="103">
        <v>5.340443099767616</v>
      </c>
      <c r="CD2663" s="103">
        <v>4.4657231389832424</v>
      </c>
      <c r="CE2663" s="103">
        <v>4.8349785692554761</v>
      </c>
      <c r="CF2663" s="103">
        <v>5.0013920373635754</v>
      </c>
      <c r="CG2663" s="103">
        <v>4.7642941310200602</v>
      </c>
      <c r="CH2663" s="103">
        <v>10.784532804926588</v>
      </c>
      <c r="CI2663" s="103">
        <v>7.3245059073965049</v>
      </c>
      <c r="CJ2663" s="102">
        <v>9.9401278624241893</v>
      </c>
      <c r="CK2663" s="102">
        <v>8.602982644810842</v>
      </c>
      <c r="CL2663" s="103" t="e">
        <f t="shared" si="2749"/>
        <v>#VALUE!</v>
      </c>
      <c r="CM2663" s="103">
        <v>6.8531130439485377</v>
      </c>
      <c r="CN2663" s="103">
        <v>9.3037230104060757</v>
      </c>
      <c r="CO2663" s="103">
        <v>9.3037230104060757</v>
      </c>
      <c r="CP2663" s="103">
        <v>11.480678312722469</v>
      </c>
      <c r="CQ2663" s="103">
        <v>9.1215671171675901</v>
      </c>
      <c r="CR2663" s="103">
        <v>7.8256843395576903</v>
      </c>
      <c r="CS2663" s="103">
        <v>13.095290902839668</v>
      </c>
      <c r="CT2663" s="103">
        <v>11.915228022123616</v>
      </c>
      <c r="CU2663" s="103">
        <v>9.027108765474722</v>
      </c>
      <c r="CV2663" s="103">
        <v>12.138870962780226</v>
      </c>
      <c r="CW2663" s="103">
        <v>11.237826708083826</v>
      </c>
      <c r="CX2663" s="103">
        <v>10.956198259683006</v>
      </c>
      <c r="CY2663" s="103">
        <v>10.95008311915014</v>
      </c>
      <c r="CZ2663" s="103">
        <v>10.071015460092406</v>
      </c>
      <c r="DA2663" s="103" t="e">
        <f t="shared" si="2750"/>
        <v>#VALUE!</v>
      </c>
      <c r="DB2663" s="102">
        <v>9.439124036611009</v>
      </c>
      <c r="DC2663" s="102">
        <v>8.826217232003037</v>
      </c>
      <c r="DD2663" s="102">
        <v>8.0439106197829542</v>
      </c>
      <c r="DE2663" s="102">
        <v>8.9220224966718664</v>
      </c>
      <c r="DF2663" s="102">
        <v>5.7164608947532143</v>
      </c>
      <c r="DG2663" s="102">
        <v>7.2868766407520402</v>
      </c>
      <c r="DH2663" s="102">
        <v>6.5566262250879532</v>
      </c>
      <c r="DI2663" s="102">
        <v>4.4098718699561754</v>
      </c>
      <c r="DJ2663" s="102">
        <v>8.113991696024037</v>
      </c>
      <c r="DK2663" s="102">
        <v>5.9246193440095016</v>
      </c>
      <c r="DL2663" s="102">
        <v>4.9507184388917018</v>
      </c>
      <c r="DM2663" s="102">
        <v>8.1156555228575069</v>
      </c>
      <c r="DN2663" s="104" t="e">
        <f t="shared" si="2751"/>
        <v>#VALUE!</v>
      </c>
      <c r="DO2663" s="102">
        <v>8.1156555228575069</v>
      </c>
      <c r="DP2663" s="102">
        <v>7.4395401199562414</v>
      </c>
      <c r="DQ2663" s="102">
        <v>7.1814956567284325</v>
      </c>
      <c r="DR2663" s="102">
        <v>6.4379423510783225</v>
      </c>
      <c r="DS2663" s="102">
        <v>7.3027867964086477</v>
      </c>
      <c r="DT2663" s="102">
        <v>6.9709930675031133</v>
      </c>
      <c r="DU2663" s="102">
        <v>7.3544254928488426</v>
      </c>
      <c r="DV2663" s="105" t="e">
        <f t="shared" si="2752"/>
        <v>#VALUE!</v>
      </c>
      <c r="DW2663" s="106" t="e">
        <f t="shared" si="2752"/>
        <v>#VALUE!</v>
      </c>
      <c r="DX2663" s="107" t="e">
        <f t="shared" si="2752"/>
        <v>#VALUE!</v>
      </c>
      <c r="DZ2663" s="102" t="e">
        <f t="shared" si="2753"/>
        <v>#VALUE!</v>
      </c>
      <c r="EC2663" s="102" t="e">
        <f t="shared" si="2754"/>
        <v>#VALUE!</v>
      </c>
      <c r="EF2663" s="102" t="e">
        <f t="shared" si="2755"/>
        <v>#VALUE!</v>
      </c>
      <c r="EI2663" s="102" t="e">
        <f t="shared" si="2756"/>
        <v>#VALUE!</v>
      </c>
      <c r="EL2663" s="102" t="e">
        <f t="shared" si="2757"/>
        <v>#VALUE!</v>
      </c>
      <c r="EO2663" s="102" t="e">
        <f t="shared" si="2758"/>
        <v>#VALUE!</v>
      </c>
    </row>
    <row r="2664" spans="1:145" ht="15.5" x14ac:dyDescent="0.35">
      <c r="A2664" s="56" t="s">
        <v>212</v>
      </c>
      <c r="B2664" s="102" t="e">
        <f t="shared" si="2740"/>
        <v>#VALUE!</v>
      </c>
      <c r="C2664" s="102" t="e">
        <f t="shared" si="2740"/>
        <v>#VALUE!</v>
      </c>
      <c r="D2664" s="102" t="e">
        <f t="shared" si="2740"/>
        <v>#VALUE!</v>
      </c>
      <c r="E2664" s="102" t="e">
        <f t="shared" si="2740"/>
        <v>#VALUE!</v>
      </c>
      <c r="F2664" s="102" t="e">
        <f t="shared" si="2740"/>
        <v>#VALUE!</v>
      </c>
      <c r="G2664" s="102" t="e">
        <f t="shared" si="2740"/>
        <v>#VALUE!</v>
      </c>
      <c r="H2664" s="102" t="e">
        <f t="shared" si="2740"/>
        <v>#VALUE!</v>
      </c>
      <c r="I2664" s="102" t="e">
        <f t="shared" si="2740"/>
        <v>#VALUE!</v>
      </c>
      <c r="J2664" s="102" t="e">
        <f t="shared" si="2740"/>
        <v>#VALUE!</v>
      </c>
      <c r="K2664" s="102" t="e">
        <f t="shared" si="2740"/>
        <v>#VALUE!</v>
      </c>
      <c r="L2664" s="102" t="e">
        <f t="shared" si="2740"/>
        <v>#VALUE!</v>
      </c>
      <c r="M2664" s="102" t="e">
        <f t="shared" si="2740"/>
        <v>#VALUE!</v>
      </c>
      <c r="N2664" s="102" t="e">
        <f t="shared" si="2740"/>
        <v>#VALUE!</v>
      </c>
      <c r="O2664" s="102" t="e">
        <f t="shared" si="2740"/>
        <v>#VALUE!</v>
      </c>
      <c r="P2664" s="102" t="e">
        <f t="shared" si="2740"/>
        <v>#VALUE!</v>
      </c>
      <c r="Q2664" s="102" t="e">
        <f t="shared" si="2740"/>
        <v>#VALUE!</v>
      </c>
      <c r="R2664" s="102" t="e">
        <f t="shared" si="2740"/>
        <v>#VALUE!</v>
      </c>
      <c r="S2664" s="102" t="e">
        <f t="shared" si="2740"/>
        <v>#VALUE!</v>
      </c>
      <c r="T2664" s="102" t="e">
        <f t="shared" si="2740"/>
        <v>#VALUE!</v>
      </c>
      <c r="U2664" s="102" t="e">
        <f t="shared" si="2740"/>
        <v>#VALUE!</v>
      </c>
      <c r="V2664" s="102" t="e">
        <f t="shared" si="2740"/>
        <v>#VALUE!</v>
      </c>
      <c r="W2664" s="102" t="e">
        <f t="shared" si="2740"/>
        <v>#VALUE!</v>
      </c>
      <c r="X2664" s="103" t="e">
        <f t="shared" si="2740"/>
        <v>#VALUE!</v>
      </c>
      <c r="Y2664" s="103" t="e">
        <f t="shared" si="2740"/>
        <v>#VALUE!</v>
      </c>
      <c r="Z2664" s="102" t="e">
        <f t="shared" si="2740"/>
        <v>#VALUE!</v>
      </c>
      <c r="AA2664" s="102" t="e">
        <f t="shared" si="2740"/>
        <v>#VALUE!</v>
      </c>
      <c r="AB2664" s="102">
        <v>0.1388104409736072</v>
      </c>
      <c r="AC2664" s="102">
        <v>3.2868963862087847E-2</v>
      </c>
      <c r="AD2664" s="102">
        <v>3.0277230656220074E-2</v>
      </c>
      <c r="AE2664" s="102" t="e">
        <f t="shared" si="2741"/>
        <v>#VALUE!</v>
      </c>
      <c r="AF2664" s="102">
        <v>0.20090765659350901</v>
      </c>
      <c r="AG2664" s="102">
        <v>0.216654718647498</v>
      </c>
      <c r="AH2664" s="102">
        <v>0.23605803431821942</v>
      </c>
      <c r="AI2664" s="102">
        <v>0.2360570793028357</v>
      </c>
      <c r="AJ2664" s="103" t="e">
        <f t="shared" si="2742"/>
        <v>#VALUE!</v>
      </c>
      <c r="AK2664" s="103">
        <v>0</v>
      </c>
      <c r="AL2664" s="103">
        <v>0</v>
      </c>
      <c r="AM2664" s="103">
        <v>0</v>
      </c>
      <c r="AN2664" s="103">
        <v>0</v>
      </c>
      <c r="AO2664" s="103" t="e">
        <f t="shared" si="2743"/>
        <v>#VALUE!</v>
      </c>
      <c r="AP2664" s="103">
        <v>0</v>
      </c>
      <c r="AQ2664" s="103">
        <v>0</v>
      </c>
      <c r="AR2664" s="103">
        <v>0</v>
      </c>
      <c r="AS2664" s="103" t="e">
        <f t="shared" si="2744"/>
        <v>#VALUE!</v>
      </c>
      <c r="AT2664" s="103">
        <v>0</v>
      </c>
      <c r="AU2664" s="103">
        <v>0</v>
      </c>
      <c r="AV2664" s="103">
        <v>0</v>
      </c>
      <c r="AW2664" s="103">
        <v>0</v>
      </c>
      <c r="AX2664" s="103" t="e">
        <f t="shared" si="2745"/>
        <v>#VALUE!</v>
      </c>
      <c r="AY2664" s="103"/>
      <c r="AZ2664" s="103">
        <v>0</v>
      </c>
      <c r="BA2664" s="103">
        <v>0</v>
      </c>
      <c r="BB2664" s="103">
        <v>0</v>
      </c>
      <c r="BC2664" s="103">
        <v>0</v>
      </c>
      <c r="BD2664" s="103">
        <v>0</v>
      </c>
      <c r="BE2664" s="103">
        <v>0</v>
      </c>
      <c r="BF2664" s="103" t="e">
        <f t="shared" si="2746"/>
        <v>#VALUE!</v>
      </c>
      <c r="BG2664" s="103">
        <v>0</v>
      </c>
      <c r="BH2664" s="103">
        <v>0</v>
      </c>
      <c r="BI2664" s="103">
        <v>0</v>
      </c>
      <c r="BJ2664" s="103">
        <v>0</v>
      </c>
      <c r="BK2664" s="103">
        <v>0</v>
      </c>
      <c r="BL2664" s="103">
        <v>0</v>
      </c>
      <c r="BM2664" s="103">
        <v>0</v>
      </c>
      <c r="BN2664" s="103">
        <v>0</v>
      </c>
      <c r="BO2664" s="103" t="e">
        <f t="shared" si="2747"/>
        <v>#VALUE!</v>
      </c>
      <c r="BP2664" s="103">
        <v>0</v>
      </c>
      <c r="BQ2664" s="103">
        <v>0</v>
      </c>
      <c r="BR2664" s="103">
        <v>0</v>
      </c>
      <c r="BS2664" s="103">
        <v>0</v>
      </c>
      <c r="BT2664" s="103">
        <v>0</v>
      </c>
      <c r="BU2664" s="103">
        <v>0</v>
      </c>
      <c r="BV2664" s="103">
        <v>0</v>
      </c>
      <c r="BW2664" s="103">
        <v>0</v>
      </c>
      <c r="BX2664" s="103">
        <v>0</v>
      </c>
      <c r="BY2664" s="103">
        <v>0</v>
      </c>
      <c r="BZ2664" s="102">
        <v>0</v>
      </c>
      <c r="CA2664" s="103" t="e">
        <f t="shared" si="2748"/>
        <v>#VALUE!</v>
      </c>
      <c r="CB2664" s="103">
        <v>0</v>
      </c>
      <c r="CC2664" s="103">
        <v>0</v>
      </c>
      <c r="CD2664" s="103">
        <v>0</v>
      </c>
      <c r="CE2664" s="103">
        <v>0</v>
      </c>
      <c r="CF2664" s="103">
        <v>0</v>
      </c>
      <c r="CG2664" s="103">
        <v>0</v>
      </c>
      <c r="CH2664" s="103">
        <v>0</v>
      </c>
      <c r="CI2664" s="103">
        <v>0</v>
      </c>
      <c r="CJ2664" s="102">
        <v>0</v>
      </c>
      <c r="CK2664" s="102">
        <v>0</v>
      </c>
      <c r="CL2664" s="103" t="e">
        <f t="shared" si="2749"/>
        <v>#VALUE!</v>
      </c>
      <c r="CM2664" s="103">
        <v>0</v>
      </c>
      <c r="CN2664" s="103">
        <v>0</v>
      </c>
      <c r="CO2664" s="103">
        <v>0</v>
      </c>
      <c r="CP2664" s="103">
        <v>0</v>
      </c>
      <c r="CQ2664" s="103">
        <v>0</v>
      </c>
      <c r="CR2664" s="103">
        <v>0</v>
      </c>
      <c r="CS2664" s="103">
        <v>0</v>
      </c>
      <c r="CT2664" s="103">
        <v>0</v>
      </c>
      <c r="CU2664" s="103">
        <v>0</v>
      </c>
      <c r="CV2664" s="103">
        <v>0</v>
      </c>
      <c r="CW2664" s="103">
        <v>0</v>
      </c>
      <c r="CX2664" s="103">
        <v>0</v>
      </c>
      <c r="CY2664" s="103">
        <v>0</v>
      </c>
      <c r="CZ2664" s="103">
        <v>0</v>
      </c>
      <c r="DA2664" s="103" t="e">
        <f t="shared" si="2750"/>
        <v>#VALUE!</v>
      </c>
      <c r="DB2664" s="102">
        <v>0</v>
      </c>
      <c r="DC2664" s="102">
        <v>0</v>
      </c>
      <c r="DD2664" s="102">
        <v>0</v>
      </c>
      <c r="DE2664" s="102">
        <v>0</v>
      </c>
      <c r="DF2664" s="102">
        <v>0</v>
      </c>
      <c r="DG2664" s="102">
        <v>0</v>
      </c>
      <c r="DH2664" s="102">
        <v>0</v>
      </c>
      <c r="DI2664" s="102">
        <v>0</v>
      </c>
      <c r="DJ2664" s="102">
        <v>0</v>
      </c>
      <c r="DK2664" s="102">
        <v>0</v>
      </c>
      <c r="DL2664" s="102">
        <v>0</v>
      </c>
      <c r="DM2664" s="102">
        <v>0</v>
      </c>
      <c r="DN2664" s="104" t="e">
        <f t="shared" si="2751"/>
        <v>#VALUE!</v>
      </c>
      <c r="DO2664" s="102">
        <v>0</v>
      </c>
      <c r="DP2664" s="102">
        <v>0</v>
      </c>
      <c r="DQ2664" s="102">
        <v>0</v>
      </c>
      <c r="DR2664" s="102">
        <v>0</v>
      </c>
      <c r="DS2664" s="102">
        <v>0</v>
      </c>
      <c r="DT2664" s="102">
        <v>0</v>
      </c>
      <c r="DU2664" s="102">
        <v>0</v>
      </c>
      <c r="DV2664" s="105" t="e">
        <f t="shared" si="2752"/>
        <v>#VALUE!</v>
      </c>
      <c r="DW2664" s="106" t="e">
        <f t="shared" si="2752"/>
        <v>#VALUE!</v>
      </c>
      <c r="DX2664" s="107" t="e">
        <f t="shared" si="2752"/>
        <v>#VALUE!</v>
      </c>
      <c r="DZ2664" s="102" t="e">
        <f t="shared" si="2753"/>
        <v>#VALUE!</v>
      </c>
      <c r="EC2664" s="102" t="e">
        <f t="shared" si="2754"/>
        <v>#VALUE!</v>
      </c>
      <c r="EF2664" s="102" t="e">
        <f t="shared" si="2755"/>
        <v>#VALUE!</v>
      </c>
      <c r="EI2664" s="102" t="e">
        <f t="shared" si="2756"/>
        <v>#VALUE!</v>
      </c>
      <c r="EL2664" s="102" t="e">
        <f t="shared" si="2757"/>
        <v>#VALUE!</v>
      </c>
      <c r="EO2664" s="102" t="e">
        <f t="shared" si="2758"/>
        <v>#VALUE!</v>
      </c>
    </row>
    <row r="2665" spans="1:145" ht="15.5" x14ac:dyDescent="0.35">
      <c r="A2665" s="56" t="s">
        <v>213</v>
      </c>
      <c r="B2665" s="102" t="e">
        <f t="shared" si="2740"/>
        <v>#VALUE!</v>
      </c>
      <c r="C2665" s="102" t="e">
        <f t="shared" si="2740"/>
        <v>#VALUE!</v>
      </c>
      <c r="D2665" s="102" t="e">
        <f t="shared" si="2740"/>
        <v>#VALUE!</v>
      </c>
      <c r="E2665" s="102" t="e">
        <f t="shared" si="2740"/>
        <v>#VALUE!</v>
      </c>
      <c r="F2665" s="102" t="e">
        <f t="shared" si="2740"/>
        <v>#VALUE!</v>
      </c>
      <c r="G2665" s="102" t="e">
        <f t="shared" si="2740"/>
        <v>#VALUE!</v>
      </c>
      <c r="H2665" s="102" t="e">
        <f t="shared" si="2740"/>
        <v>#VALUE!</v>
      </c>
      <c r="I2665" s="102" t="e">
        <f t="shared" si="2740"/>
        <v>#VALUE!</v>
      </c>
      <c r="J2665" s="102" t="e">
        <f t="shared" si="2740"/>
        <v>#VALUE!</v>
      </c>
      <c r="K2665" s="102" t="e">
        <f t="shared" si="2740"/>
        <v>#VALUE!</v>
      </c>
      <c r="L2665" s="102" t="e">
        <f t="shared" si="2740"/>
        <v>#VALUE!</v>
      </c>
      <c r="M2665" s="102" t="e">
        <f t="shared" si="2740"/>
        <v>#VALUE!</v>
      </c>
      <c r="N2665" s="102" t="e">
        <f t="shared" si="2740"/>
        <v>#VALUE!</v>
      </c>
      <c r="O2665" s="102" t="e">
        <f t="shared" si="2740"/>
        <v>#VALUE!</v>
      </c>
      <c r="P2665" s="102" t="e">
        <f t="shared" si="2740"/>
        <v>#VALUE!</v>
      </c>
      <c r="Q2665" s="102" t="e">
        <f t="shared" si="2740"/>
        <v>#VALUE!</v>
      </c>
      <c r="R2665" s="102" t="e">
        <f t="shared" si="2740"/>
        <v>#VALUE!</v>
      </c>
      <c r="S2665" s="102" t="e">
        <f t="shared" si="2740"/>
        <v>#VALUE!</v>
      </c>
      <c r="T2665" s="102" t="e">
        <f t="shared" si="2740"/>
        <v>#VALUE!</v>
      </c>
      <c r="U2665" s="102" t="e">
        <f t="shared" si="2740"/>
        <v>#VALUE!</v>
      </c>
      <c r="V2665" s="102" t="e">
        <f t="shared" si="2740"/>
        <v>#VALUE!</v>
      </c>
      <c r="W2665" s="102" t="e">
        <f t="shared" si="2740"/>
        <v>#VALUE!</v>
      </c>
      <c r="X2665" s="103" t="e">
        <f t="shared" si="2740"/>
        <v>#VALUE!</v>
      </c>
      <c r="Y2665" s="103" t="e">
        <f t="shared" si="2740"/>
        <v>#VALUE!</v>
      </c>
      <c r="Z2665" s="102" t="e">
        <f t="shared" si="2740"/>
        <v>#VALUE!</v>
      </c>
      <c r="AA2665" s="102" t="e">
        <f t="shared" si="2740"/>
        <v>#VALUE!</v>
      </c>
      <c r="AB2665" s="102">
        <v>1.2222619325816116E-2</v>
      </c>
      <c r="AC2665" s="102">
        <v>1.2867780379451473E-2</v>
      </c>
      <c r="AD2665" s="102">
        <v>1.4348844266391747E-2</v>
      </c>
      <c r="AE2665" s="102" t="e">
        <f t="shared" si="2741"/>
        <v>#VALUE!</v>
      </c>
      <c r="AF2665" s="102">
        <v>0.11906079234378798</v>
      </c>
      <c r="AG2665" s="102">
        <v>0.12169060645370296</v>
      </c>
      <c r="AH2665" s="102">
        <v>0.123656506641903</v>
      </c>
      <c r="AI2665" s="102">
        <v>0.12365596636734855</v>
      </c>
      <c r="AJ2665" s="103" t="e">
        <f t="shared" si="2742"/>
        <v>#VALUE!</v>
      </c>
      <c r="AK2665" s="103">
        <v>9.8750578095755007E-2</v>
      </c>
      <c r="AL2665" s="103">
        <v>9.8791413485136953E-2</v>
      </c>
      <c r="AM2665" s="103">
        <v>8.8841791886993898E-2</v>
      </c>
      <c r="AN2665" s="103">
        <v>8.839090243051094E-2</v>
      </c>
      <c r="AO2665" s="103" t="e">
        <f t="shared" si="2743"/>
        <v>#VALUE!</v>
      </c>
      <c r="AP2665" s="103">
        <v>0.118350473737387</v>
      </c>
      <c r="AQ2665" s="103">
        <v>0</v>
      </c>
      <c r="AR2665" s="103">
        <v>0</v>
      </c>
      <c r="AS2665" s="103" t="e">
        <f t="shared" si="2744"/>
        <v>#VALUE!</v>
      </c>
      <c r="AT2665" s="103">
        <v>0.10571122614717339</v>
      </c>
      <c r="AU2665" s="103">
        <v>0</v>
      </c>
      <c r="AV2665" s="103">
        <v>0</v>
      </c>
      <c r="AW2665" s="103">
        <v>0</v>
      </c>
      <c r="AX2665" s="103" t="e">
        <f t="shared" si="2745"/>
        <v>#VALUE!</v>
      </c>
      <c r="AY2665" s="103"/>
      <c r="AZ2665" s="103">
        <v>0.19853086703134759</v>
      </c>
      <c r="BA2665" s="103">
        <v>0.20361507666591153</v>
      </c>
      <c r="BB2665" s="103">
        <v>0.18809781484348473</v>
      </c>
      <c r="BC2665" s="103">
        <v>0.19324075207768338</v>
      </c>
      <c r="BD2665" s="103">
        <v>0.18479798963791538</v>
      </c>
      <c r="BE2665" s="103">
        <v>0.18901115256531706</v>
      </c>
      <c r="BF2665" s="103" t="e">
        <f t="shared" si="2746"/>
        <v>#VALUE!</v>
      </c>
      <c r="BG2665" s="103">
        <v>0.11911095983202498</v>
      </c>
      <c r="BH2665" s="103">
        <v>9.9513483031477903E-2</v>
      </c>
      <c r="BI2665" s="103">
        <v>0.11575196693967695</v>
      </c>
      <c r="BJ2665" s="103">
        <v>0.11826553572250564</v>
      </c>
      <c r="BK2665" s="103">
        <v>0.11780030480903879</v>
      </c>
      <c r="BL2665" s="103">
        <v>0.12115669404490552</v>
      </c>
      <c r="BM2665" s="103">
        <v>0.12064575158961938</v>
      </c>
      <c r="BN2665" s="103">
        <v>0.12393395325093472</v>
      </c>
      <c r="BO2665" s="103" t="e">
        <f t="shared" si="2747"/>
        <v>#VALUE!</v>
      </c>
      <c r="BP2665" s="103">
        <v>0.11132147821239115</v>
      </c>
      <c r="BQ2665" s="103">
        <v>0.11941068648982033</v>
      </c>
      <c r="BR2665" s="103">
        <v>0.11485716774080823</v>
      </c>
      <c r="BS2665" s="103">
        <v>0.10036577068038575</v>
      </c>
      <c r="BT2665" s="103">
        <v>0.10072114682309537</v>
      </c>
      <c r="BU2665" s="103">
        <v>0.10116044434439908</v>
      </c>
      <c r="BV2665" s="103">
        <v>9.7119482519395187E-2</v>
      </c>
      <c r="BW2665" s="103">
        <v>0.10629653124073486</v>
      </c>
      <c r="BX2665" s="103">
        <v>0.10969254198819148</v>
      </c>
      <c r="BY2665" s="103">
        <v>0.11304180243427951</v>
      </c>
      <c r="BZ2665" s="102">
        <v>0.11254257733435706</v>
      </c>
      <c r="CA2665" s="103" t="e">
        <f t="shared" si="2748"/>
        <v>#VALUE!</v>
      </c>
      <c r="CB2665" s="103">
        <v>0.11123625354450994</v>
      </c>
      <c r="CC2665" s="103">
        <v>0.11544635628024304</v>
      </c>
      <c r="CD2665" s="103">
        <v>0.11987126750573139</v>
      </c>
      <c r="CE2665" s="103">
        <v>0.1190293160929795</v>
      </c>
      <c r="CF2665" s="103">
        <v>0.12312614527512376</v>
      </c>
      <c r="CG2665" s="103">
        <v>0.12788566565403348</v>
      </c>
      <c r="CH2665" s="103">
        <v>0.11633539079485196</v>
      </c>
      <c r="CI2665" s="103">
        <v>0.10980193437814413</v>
      </c>
      <c r="CJ2665" s="102">
        <v>0.11523953728675815</v>
      </c>
      <c r="CK2665" s="102">
        <v>0.10778591425574602</v>
      </c>
      <c r="CL2665" s="103" t="e">
        <f t="shared" si="2749"/>
        <v>#VALUE!</v>
      </c>
      <c r="CM2665" s="103">
        <v>9.9173535710023811E-2</v>
      </c>
      <c r="CN2665" s="103">
        <v>9.9003780523721469E-2</v>
      </c>
      <c r="CO2665" s="103">
        <v>9.9003780523721469E-2</v>
      </c>
      <c r="CP2665" s="103">
        <v>9.4031201816912033E-2</v>
      </c>
      <c r="CQ2665" s="103">
        <v>9.7111730755625986E-2</v>
      </c>
      <c r="CR2665" s="103">
        <v>9.7870789718283085E-2</v>
      </c>
      <c r="CS2665" s="103">
        <v>9.5263347218119326E-2</v>
      </c>
      <c r="CT2665" s="103">
        <v>9.3857395696121643E-2</v>
      </c>
      <c r="CU2665" s="103">
        <v>9.43518478557068E-2</v>
      </c>
      <c r="CV2665" s="103">
        <v>8.9820169020719973E-2</v>
      </c>
      <c r="CW2665" s="103">
        <v>8.9921856668668226E-2</v>
      </c>
      <c r="CX2665" s="103">
        <v>8.6464342400299321E-2</v>
      </c>
      <c r="CY2665" s="103">
        <v>8.6447214610869877E-2</v>
      </c>
      <c r="CZ2665" s="103">
        <v>8.8520991742790461E-2</v>
      </c>
      <c r="DA2665" s="103" t="e">
        <f t="shared" si="2750"/>
        <v>#VALUE!</v>
      </c>
      <c r="DB2665" s="102">
        <v>0.11346819621127603</v>
      </c>
      <c r="DC2665" s="102">
        <v>0.11559848184845231</v>
      </c>
      <c r="DD2665" s="102">
        <v>0.11677346714035389</v>
      </c>
      <c r="DE2665" s="102">
        <v>0.12210431574604137</v>
      </c>
      <c r="DF2665" s="102">
        <v>0.12518377730757696</v>
      </c>
      <c r="DG2665" s="102">
        <v>0.12920941636955297</v>
      </c>
      <c r="DH2665" s="102">
        <v>0.11698012452677173</v>
      </c>
      <c r="DI2665" s="102">
        <v>0.12519414873136031</v>
      </c>
      <c r="DJ2665" s="102">
        <v>0.12261235209451632</v>
      </c>
      <c r="DK2665" s="102">
        <v>0.12194164211070352</v>
      </c>
      <c r="DL2665" s="102">
        <v>0.1283939196583572</v>
      </c>
      <c r="DM2665" s="102">
        <v>0.12260576971495303</v>
      </c>
      <c r="DN2665" s="104" t="e">
        <f t="shared" si="2751"/>
        <v>#VALUE!</v>
      </c>
      <c r="DO2665" s="102">
        <v>0.12260576971495303</v>
      </c>
      <c r="DP2665" s="102">
        <v>0.13337423287212177</v>
      </c>
      <c r="DQ2665" s="102">
        <v>0.13658526612860017</v>
      </c>
      <c r="DR2665" s="102">
        <v>0.14007154236046318</v>
      </c>
      <c r="DS2665" s="102">
        <v>0.13297813504782541</v>
      </c>
      <c r="DT2665" s="102">
        <v>0.12815846955063631</v>
      </c>
      <c r="DU2665" s="102">
        <v>0.13269382665705254</v>
      </c>
      <c r="DV2665" s="105" t="e">
        <f t="shared" si="2752"/>
        <v>#VALUE!</v>
      </c>
      <c r="DW2665" s="106" t="e">
        <f t="shared" si="2752"/>
        <v>#VALUE!</v>
      </c>
      <c r="DX2665" s="107" t="e">
        <f t="shared" si="2752"/>
        <v>#VALUE!</v>
      </c>
      <c r="DZ2665" s="102" t="e">
        <f t="shared" si="2753"/>
        <v>#VALUE!</v>
      </c>
      <c r="EC2665" s="102" t="e">
        <f t="shared" si="2754"/>
        <v>#VALUE!</v>
      </c>
      <c r="EF2665" s="102" t="e">
        <f t="shared" si="2755"/>
        <v>#VALUE!</v>
      </c>
      <c r="EI2665" s="102" t="e">
        <f t="shared" si="2756"/>
        <v>#VALUE!</v>
      </c>
      <c r="EL2665" s="102" t="e">
        <f t="shared" si="2757"/>
        <v>#VALUE!</v>
      </c>
      <c r="EO2665" s="102" t="e">
        <f t="shared" si="2758"/>
        <v>#VALUE!</v>
      </c>
    </row>
    <row r="2666" spans="1:145" ht="15.5" x14ac:dyDescent="0.35">
      <c r="A2666" s="56" t="s">
        <v>214</v>
      </c>
      <c r="B2666" s="102" t="e">
        <f t="shared" si="2740"/>
        <v>#VALUE!</v>
      </c>
      <c r="C2666" s="102" t="e">
        <f t="shared" si="2740"/>
        <v>#VALUE!</v>
      </c>
      <c r="D2666" s="102" t="e">
        <f t="shared" si="2740"/>
        <v>#VALUE!</v>
      </c>
      <c r="E2666" s="102" t="e">
        <f t="shared" si="2740"/>
        <v>#VALUE!</v>
      </c>
      <c r="F2666" s="102" t="e">
        <f t="shared" si="2740"/>
        <v>#VALUE!</v>
      </c>
      <c r="G2666" s="102" t="e">
        <f t="shared" si="2740"/>
        <v>#VALUE!</v>
      </c>
      <c r="H2666" s="102" t="e">
        <f t="shared" si="2740"/>
        <v>#VALUE!</v>
      </c>
      <c r="I2666" s="102" t="e">
        <f t="shared" si="2740"/>
        <v>#VALUE!</v>
      </c>
      <c r="J2666" s="102" t="e">
        <f t="shared" si="2740"/>
        <v>#VALUE!</v>
      </c>
      <c r="K2666" s="102" t="e">
        <f t="shared" si="2740"/>
        <v>#VALUE!</v>
      </c>
      <c r="L2666" s="102" t="e">
        <f t="shared" si="2740"/>
        <v>#VALUE!</v>
      </c>
      <c r="M2666" s="102" t="e">
        <f t="shared" si="2740"/>
        <v>#VALUE!</v>
      </c>
      <c r="N2666" s="102" t="e">
        <f t="shared" si="2740"/>
        <v>#VALUE!</v>
      </c>
      <c r="O2666" s="102" t="e">
        <f t="shared" si="2740"/>
        <v>#VALUE!</v>
      </c>
      <c r="P2666" s="102" t="e">
        <f t="shared" si="2740"/>
        <v>#VALUE!</v>
      </c>
      <c r="Q2666" s="102" t="e">
        <f t="shared" si="2740"/>
        <v>#VALUE!</v>
      </c>
      <c r="R2666" s="102" t="e">
        <f t="shared" si="2740"/>
        <v>#VALUE!</v>
      </c>
      <c r="S2666" s="102" t="e">
        <f t="shared" si="2740"/>
        <v>#VALUE!</v>
      </c>
      <c r="T2666" s="102" t="e">
        <f t="shared" si="2740"/>
        <v>#VALUE!</v>
      </c>
      <c r="U2666" s="102" t="e">
        <f t="shared" si="2740"/>
        <v>#VALUE!</v>
      </c>
      <c r="V2666" s="102" t="e">
        <f t="shared" si="2740"/>
        <v>#VALUE!</v>
      </c>
      <c r="W2666" s="102" t="e">
        <f t="shared" si="2740"/>
        <v>#VALUE!</v>
      </c>
      <c r="X2666" s="103" t="e">
        <f t="shared" si="2740"/>
        <v>#VALUE!</v>
      </c>
      <c r="Y2666" s="103" t="e">
        <f t="shared" si="2740"/>
        <v>#VALUE!</v>
      </c>
      <c r="Z2666" s="102" t="e">
        <f t="shared" si="2740"/>
        <v>#VALUE!</v>
      </c>
      <c r="AA2666" s="102" t="e">
        <f t="shared" si="2740"/>
        <v>#VALUE!</v>
      </c>
      <c r="AB2666" s="102">
        <v>0</v>
      </c>
      <c r="AC2666" s="102">
        <v>0</v>
      </c>
      <c r="AD2666" s="102">
        <v>0</v>
      </c>
      <c r="AE2666" s="102" t="e">
        <f t="shared" si="2741"/>
        <v>#VALUE!</v>
      </c>
      <c r="AF2666" s="102">
        <v>0</v>
      </c>
      <c r="AG2666" s="102">
        <v>0</v>
      </c>
      <c r="AH2666" s="102">
        <v>0</v>
      </c>
      <c r="AI2666" s="102">
        <v>0</v>
      </c>
      <c r="AJ2666" s="103" t="e">
        <f t="shared" si="2742"/>
        <v>#VALUE!</v>
      </c>
      <c r="AK2666" s="103">
        <v>0</v>
      </c>
      <c r="AL2666" s="103">
        <v>0</v>
      </c>
      <c r="AM2666" s="103">
        <v>0</v>
      </c>
      <c r="AN2666" s="103">
        <v>0</v>
      </c>
      <c r="AO2666" s="103" t="e">
        <f t="shared" si="2743"/>
        <v>#VALUE!</v>
      </c>
      <c r="AP2666" s="103">
        <v>0</v>
      </c>
      <c r="AQ2666" s="103">
        <v>0</v>
      </c>
      <c r="AR2666" s="103">
        <v>0</v>
      </c>
      <c r="AS2666" s="103" t="e">
        <f t="shared" si="2744"/>
        <v>#VALUE!</v>
      </c>
      <c r="AT2666" s="103">
        <v>5.3713979599927359</v>
      </c>
      <c r="AU2666" s="103">
        <v>1.51809549504404</v>
      </c>
      <c r="AV2666" s="103">
        <v>1.5875690192140703</v>
      </c>
      <c r="AW2666" s="103">
        <v>1.5858134709164349</v>
      </c>
      <c r="AX2666" s="103" t="e">
        <f t="shared" si="2745"/>
        <v>#VALUE!</v>
      </c>
      <c r="AY2666" s="103"/>
      <c r="AZ2666" s="103">
        <v>3.6467973740763333</v>
      </c>
      <c r="BA2666" s="103">
        <v>3.7401888079718684</v>
      </c>
      <c r="BB2666" s="103">
        <v>3.9747184410206886</v>
      </c>
      <c r="BC2666" s="103">
        <v>4.0833944906749116</v>
      </c>
      <c r="BD2666" s="103">
        <v>3.7446198394045078</v>
      </c>
      <c r="BE2666" s="103">
        <v>3.8299924861281225</v>
      </c>
      <c r="BF2666" s="103" t="e">
        <f t="shared" si="2746"/>
        <v>#VALUE!</v>
      </c>
      <c r="BG2666" s="103">
        <v>3.46750128294999</v>
      </c>
      <c r="BH2666" s="103">
        <v>3.564118852289532</v>
      </c>
      <c r="BI2666" s="103">
        <v>3.2321339531959863</v>
      </c>
      <c r="BJ2666" s="103">
        <v>3.3384339903525597</v>
      </c>
      <c r="BK2666" s="103">
        <v>3.2352056880444944</v>
      </c>
      <c r="BL2666" s="103">
        <v>3.327383798829266</v>
      </c>
      <c r="BM2666" s="103">
        <v>3.3361965950796382</v>
      </c>
      <c r="BN2666" s="103">
        <v>3.4271246803364699</v>
      </c>
      <c r="BO2666" s="103" t="e">
        <f t="shared" si="2747"/>
        <v>#VALUE!</v>
      </c>
      <c r="BP2666" s="103">
        <v>1.2480685821292468</v>
      </c>
      <c r="BQ2666" s="103">
        <v>1.3387598563332881</v>
      </c>
      <c r="BR2666" s="103">
        <v>1.1095386301227028</v>
      </c>
      <c r="BS2666" s="103">
        <v>0.80763466211673751</v>
      </c>
      <c r="BT2666" s="103">
        <v>1.0128116350979619</v>
      </c>
      <c r="BU2666" s="103">
        <v>0.71420185970602446</v>
      </c>
      <c r="BV2666" s="103">
        <v>0.47058231599222677</v>
      </c>
      <c r="BW2666" s="103">
        <v>1.2602963621895928</v>
      </c>
      <c r="BX2666" s="103">
        <v>1.3005608933179251</v>
      </c>
      <c r="BY2666" s="103">
        <v>0.90886019328807888</v>
      </c>
      <c r="BZ2666" s="102">
        <v>1.3377745242271446</v>
      </c>
      <c r="CA2666" s="103" t="e">
        <f t="shared" si="2748"/>
        <v>#VALUE!</v>
      </c>
      <c r="CB2666" s="103">
        <v>1.9788781682461902</v>
      </c>
      <c r="CC2666" s="103">
        <v>2.0537753364296019</v>
      </c>
      <c r="CD2666" s="103">
        <v>1.9677528948585681</v>
      </c>
      <c r="CE2666" s="103">
        <v>2.1175157153546302</v>
      </c>
      <c r="CF2666" s="103">
        <v>2.1903977620727466</v>
      </c>
      <c r="CG2666" s="103">
        <v>2.0993136557065881</v>
      </c>
      <c r="CH2666" s="103">
        <v>2.2948683395550327</v>
      </c>
      <c r="CI2666" s="103">
        <v>2.1659873328714756</v>
      </c>
      <c r="CJ2666" s="102">
        <v>2.2940525302510411</v>
      </c>
      <c r="CK2666" s="102">
        <v>2.1456746108631641</v>
      </c>
      <c r="CL2666" s="103" t="e">
        <f t="shared" si="2749"/>
        <v>#VALUE!</v>
      </c>
      <c r="CM2666" s="103">
        <v>1.9538982883656948</v>
      </c>
      <c r="CN2666" s="103">
        <v>2.2223286847102828</v>
      </c>
      <c r="CO2666" s="103">
        <v>2.2223286847102828</v>
      </c>
      <c r="CP2666" s="103">
        <v>2.2049134569055746</v>
      </c>
      <c r="CQ2666" s="103">
        <v>2.2712371741223163</v>
      </c>
      <c r="CR2666" s="103">
        <v>2.2621215573536149</v>
      </c>
      <c r="CS2666" s="103">
        <v>2.2192527897484715</v>
      </c>
      <c r="CT2666" s="103">
        <v>2.2242904928916571</v>
      </c>
      <c r="CU2666" s="103">
        <v>2.208763700644699</v>
      </c>
      <c r="CV2666" s="103">
        <v>1.8718033597110604</v>
      </c>
      <c r="CW2666" s="103">
        <v>1.8891675324190758</v>
      </c>
      <c r="CX2666" s="103">
        <v>2.2193111809440533</v>
      </c>
      <c r="CY2666" s="103">
        <v>2.2363716981724937</v>
      </c>
      <c r="CZ2666" s="103">
        <v>2.2417317207402556</v>
      </c>
      <c r="DA2666" s="103" t="e">
        <f t="shared" si="2750"/>
        <v>#VALUE!</v>
      </c>
      <c r="DB2666" s="102">
        <v>2.0356543820860367</v>
      </c>
      <c r="DC2666" s="102">
        <v>2.0909724924982798</v>
      </c>
      <c r="DD2666" s="102">
        <v>2.1294998445008386</v>
      </c>
      <c r="DE2666" s="102">
        <v>1.9844637413923736</v>
      </c>
      <c r="DF2666" s="102">
        <v>2.0511287891151913</v>
      </c>
      <c r="DG2666" s="102">
        <v>2.1342400375806516</v>
      </c>
      <c r="DH2666" s="102">
        <v>1.9626689845696828</v>
      </c>
      <c r="DI2666" s="102">
        <v>2.1179131971204663</v>
      </c>
      <c r="DJ2666" s="102">
        <v>2.09130836570439</v>
      </c>
      <c r="DK2666" s="102">
        <v>2.0464505041140528</v>
      </c>
      <c r="DL2666" s="102">
        <v>2.1726104711361276</v>
      </c>
      <c r="DM2666" s="102">
        <v>2.0917372021028333</v>
      </c>
      <c r="DN2666" s="104" t="e">
        <f t="shared" si="2751"/>
        <v>#VALUE!</v>
      </c>
      <c r="DO2666" s="102">
        <v>2.0917372021028333</v>
      </c>
      <c r="DP2666" s="102">
        <v>1.9019168703329379</v>
      </c>
      <c r="DQ2666" s="102">
        <v>1.9540858611576384</v>
      </c>
      <c r="DR2666" s="102">
        <v>2.0105054926825869</v>
      </c>
      <c r="DS2666" s="102">
        <v>1.9574279692669059</v>
      </c>
      <c r="DT2666" s="102">
        <v>1.892705978380484</v>
      </c>
      <c r="DU2666" s="102">
        <v>1.9537912137434028</v>
      </c>
      <c r="DV2666" s="105" t="e">
        <f t="shared" si="2752"/>
        <v>#VALUE!</v>
      </c>
      <c r="DW2666" s="106" t="e">
        <f t="shared" si="2752"/>
        <v>#VALUE!</v>
      </c>
      <c r="DX2666" s="107" t="e">
        <f t="shared" si="2752"/>
        <v>#VALUE!</v>
      </c>
      <c r="DZ2666" s="102" t="e">
        <f t="shared" si="2753"/>
        <v>#VALUE!</v>
      </c>
      <c r="EC2666" s="102" t="e">
        <f t="shared" si="2754"/>
        <v>#VALUE!</v>
      </c>
      <c r="EF2666" s="102" t="e">
        <f t="shared" si="2755"/>
        <v>#VALUE!</v>
      </c>
      <c r="EI2666" s="102" t="e">
        <f t="shared" si="2756"/>
        <v>#VALUE!</v>
      </c>
      <c r="EL2666" s="102" t="e">
        <f t="shared" si="2757"/>
        <v>#VALUE!</v>
      </c>
      <c r="EO2666" s="102" t="e">
        <f t="shared" si="2758"/>
        <v>#VALUE!</v>
      </c>
    </row>
    <row r="2667" spans="1:145" ht="15.5" x14ac:dyDescent="0.35">
      <c r="A2667" s="56" t="s">
        <v>215</v>
      </c>
      <c r="B2667" s="102" t="e">
        <f t="shared" si="2740"/>
        <v>#VALUE!</v>
      </c>
      <c r="C2667" s="102" t="e">
        <f t="shared" si="2740"/>
        <v>#VALUE!</v>
      </c>
      <c r="D2667" s="102" t="e">
        <f t="shared" si="2740"/>
        <v>#VALUE!</v>
      </c>
      <c r="E2667" s="102" t="e">
        <f t="shared" si="2740"/>
        <v>#VALUE!</v>
      </c>
      <c r="F2667" s="102" t="e">
        <f t="shared" si="2740"/>
        <v>#VALUE!</v>
      </c>
      <c r="G2667" s="102" t="e">
        <f t="shared" si="2740"/>
        <v>#VALUE!</v>
      </c>
      <c r="H2667" s="102" t="e">
        <f t="shared" si="2740"/>
        <v>#VALUE!</v>
      </c>
      <c r="I2667" s="102" t="e">
        <f t="shared" si="2740"/>
        <v>#VALUE!</v>
      </c>
      <c r="J2667" s="102" t="e">
        <f t="shared" si="2740"/>
        <v>#VALUE!</v>
      </c>
      <c r="K2667" s="102" t="e">
        <f t="shared" si="2740"/>
        <v>#VALUE!</v>
      </c>
      <c r="L2667" s="102" t="e">
        <f t="shared" si="2740"/>
        <v>#VALUE!</v>
      </c>
      <c r="M2667" s="102" t="e">
        <f t="shared" si="2740"/>
        <v>#VALUE!</v>
      </c>
      <c r="N2667" s="102" t="e">
        <f t="shared" si="2740"/>
        <v>#VALUE!</v>
      </c>
      <c r="O2667" s="102" t="e">
        <f t="shared" si="2740"/>
        <v>#VALUE!</v>
      </c>
      <c r="P2667" s="102" t="e">
        <f t="shared" si="2740"/>
        <v>#VALUE!</v>
      </c>
      <c r="Q2667" s="102" t="e">
        <f t="shared" si="2740"/>
        <v>#VALUE!</v>
      </c>
      <c r="R2667" s="102" t="e">
        <f t="shared" si="2740"/>
        <v>#VALUE!</v>
      </c>
      <c r="S2667" s="102" t="e">
        <f t="shared" si="2740"/>
        <v>#VALUE!</v>
      </c>
      <c r="T2667" s="102" t="e">
        <f t="shared" si="2740"/>
        <v>#VALUE!</v>
      </c>
      <c r="U2667" s="102" t="e">
        <f t="shared" si="2740"/>
        <v>#VALUE!</v>
      </c>
      <c r="V2667" s="102" t="e">
        <f t="shared" si="2740"/>
        <v>#VALUE!</v>
      </c>
      <c r="W2667" s="102" t="e">
        <f t="shared" si="2740"/>
        <v>#VALUE!</v>
      </c>
      <c r="X2667" s="103" t="e">
        <f t="shared" si="2740"/>
        <v>#VALUE!</v>
      </c>
      <c r="Y2667" s="103" t="e">
        <f t="shared" si="2740"/>
        <v>#VALUE!</v>
      </c>
      <c r="Z2667" s="102" t="e">
        <f t="shared" si="2740"/>
        <v>#VALUE!</v>
      </c>
      <c r="AA2667" s="102" t="e">
        <f t="shared" si="2740"/>
        <v>#VALUE!</v>
      </c>
      <c r="AB2667" s="102">
        <v>0</v>
      </c>
      <c r="AC2667" s="102">
        <v>0.18772569357776839</v>
      </c>
      <c r="AD2667" s="102">
        <v>0</v>
      </c>
      <c r="AE2667" s="102" t="e">
        <f t="shared" si="2741"/>
        <v>#VALUE!</v>
      </c>
      <c r="AF2667" s="102">
        <v>0</v>
      </c>
      <c r="AG2667" s="102">
        <v>0</v>
      </c>
      <c r="AH2667" s="102">
        <v>0</v>
      </c>
      <c r="AI2667" s="102">
        <v>0</v>
      </c>
      <c r="AJ2667" s="103" t="e">
        <f t="shared" si="2742"/>
        <v>#VALUE!</v>
      </c>
      <c r="AK2667" s="103">
        <v>0</v>
      </c>
      <c r="AL2667" s="103">
        <v>0</v>
      </c>
      <c r="AM2667" s="103">
        <v>0</v>
      </c>
      <c r="AN2667" s="103">
        <v>0</v>
      </c>
      <c r="AO2667" s="103" t="e">
        <f t="shared" si="2743"/>
        <v>#VALUE!</v>
      </c>
      <c r="AP2667" s="103">
        <v>0</v>
      </c>
      <c r="AQ2667" s="103">
        <v>0</v>
      </c>
      <c r="AR2667" s="103">
        <v>0</v>
      </c>
      <c r="AS2667" s="103" t="e">
        <f t="shared" si="2744"/>
        <v>#VALUE!</v>
      </c>
      <c r="AT2667" s="103">
        <v>0</v>
      </c>
      <c r="AU2667" s="103">
        <v>0</v>
      </c>
      <c r="AV2667" s="103">
        <v>0</v>
      </c>
      <c r="AW2667" s="103">
        <v>0</v>
      </c>
      <c r="AX2667" s="103" t="e">
        <f t="shared" si="2745"/>
        <v>#VALUE!</v>
      </c>
      <c r="AY2667" s="103"/>
      <c r="AZ2667" s="103">
        <v>0</v>
      </c>
      <c r="BA2667" s="103">
        <v>0</v>
      </c>
      <c r="BB2667" s="103">
        <v>1.6634400233392756E-3</v>
      </c>
      <c r="BC2667" s="103">
        <v>1.7089215066834937E-3</v>
      </c>
      <c r="BD2667" s="103">
        <v>1.5945570943546171E-3</v>
      </c>
      <c r="BE2667" s="103">
        <v>1.6309110008485318E-3</v>
      </c>
      <c r="BF2667" s="103" t="e">
        <f t="shared" si="2746"/>
        <v>#VALUE!</v>
      </c>
      <c r="BG2667" s="103">
        <v>0</v>
      </c>
      <c r="BH2667" s="103">
        <v>0</v>
      </c>
      <c r="BI2667" s="103">
        <v>5.040044620613697E-2</v>
      </c>
      <c r="BJ2667" s="103">
        <v>5.2058041275525289E-2</v>
      </c>
      <c r="BK2667" s="103">
        <v>5.7178669713871262E-2</v>
      </c>
      <c r="BL2667" s="103">
        <v>5.8807815511583081E-2</v>
      </c>
      <c r="BM2667" s="103">
        <v>6.055256275001434E-2</v>
      </c>
      <c r="BN2667" s="103">
        <v>6.2202923701875912E-2</v>
      </c>
      <c r="BO2667" s="103" t="e">
        <f t="shared" si="2747"/>
        <v>#VALUE!</v>
      </c>
      <c r="BP2667" s="103">
        <v>6.9971763009585838E-2</v>
      </c>
      <c r="BQ2667" s="103">
        <v>7.5056281950697495E-2</v>
      </c>
      <c r="BR2667" s="103">
        <v>6.7947546919504456E-2</v>
      </c>
      <c r="BS2667" s="103">
        <v>7.4151590477597146E-2</v>
      </c>
      <c r="BT2667" s="103">
        <v>6.2024037945238787E-2</v>
      </c>
      <c r="BU2667" s="103">
        <v>6.557321806924199E-2</v>
      </c>
      <c r="BV2667" s="103">
        <v>6.4776173540586637E-2</v>
      </c>
      <c r="BW2667" s="103">
        <v>1.6365916708244013E-2</v>
      </c>
      <c r="BX2667" s="103">
        <v>1.6888782585281002E-2</v>
      </c>
      <c r="BY2667" s="103">
        <v>1.7694524740881006E-2</v>
      </c>
      <c r="BZ2667" s="102">
        <v>1.7307325917155766E-2</v>
      </c>
      <c r="CA2667" s="103" t="e">
        <f t="shared" si="2748"/>
        <v>#VALUE!</v>
      </c>
      <c r="CB2667" s="103">
        <v>0.13075626356329298</v>
      </c>
      <c r="CC2667" s="103">
        <v>0.13570516543116989</v>
      </c>
      <c r="CD2667" s="103">
        <v>0.13002115050649735</v>
      </c>
      <c r="CE2667" s="103">
        <v>0.13991687180101264</v>
      </c>
      <c r="CF2667" s="103">
        <v>0.14473262259488398</v>
      </c>
      <c r="CG2667" s="103">
        <v>0.13871415333813553</v>
      </c>
      <c r="CH2667" s="103">
        <v>0.16134590858303846</v>
      </c>
      <c r="CI2667" s="103">
        <v>0.15228463793668537</v>
      </c>
      <c r="CJ2667" s="102">
        <v>0.16128855126492386</v>
      </c>
      <c r="CK2667" s="102">
        <v>0.1508565060775561</v>
      </c>
      <c r="CL2667" s="103" t="e">
        <f t="shared" si="2749"/>
        <v>#VALUE!</v>
      </c>
      <c r="CM2667" s="103">
        <v>0.10917339632212865</v>
      </c>
      <c r="CN2667" s="103">
        <v>0.11291445564554244</v>
      </c>
      <c r="CO2667" s="103">
        <v>0.11291445564554244</v>
      </c>
      <c r="CP2667" s="103">
        <v>0.11988583368922015</v>
      </c>
      <c r="CQ2667" s="103">
        <v>0.12349199524036611</v>
      </c>
      <c r="CR2667" s="103">
        <v>0.12946985239063036</v>
      </c>
      <c r="CS2667" s="103">
        <v>0.12170762130314725</v>
      </c>
      <c r="CT2667" s="103">
        <v>0.12442357551700339</v>
      </c>
      <c r="CU2667" s="103">
        <v>0.13005792561938201</v>
      </c>
      <c r="CV2667" s="103">
        <v>9.9436423978031388E-2</v>
      </c>
      <c r="CW2667" s="103">
        <v>0.10136245528784273</v>
      </c>
      <c r="CX2667" s="103">
        <v>9.8736266877966439E-2</v>
      </c>
      <c r="CY2667" s="103">
        <v>0.10049023529116499</v>
      </c>
      <c r="CZ2667" s="103">
        <v>0.10278682163693037</v>
      </c>
      <c r="DA2667" s="103" t="e">
        <f t="shared" si="2750"/>
        <v>#VALUE!</v>
      </c>
      <c r="DB2667" s="102">
        <v>9.9358955825272266E-2</v>
      </c>
      <c r="DC2667" s="102">
        <v>0.10007726844030369</v>
      </c>
      <c r="DD2667" s="102">
        <v>9.9841223286093142E-2</v>
      </c>
      <c r="DE2667" s="102">
        <v>0.10538544710002992</v>
      </c>
      <c r="DF2667" s="102">
        <v>0.10678991299990236</v>
      </c>
      <c r="DG2667" s="102">
        <v>0.10889467446450019</v>
      </c>
      <c r="DH2667" s="102">
        <v>9.382580137142027E-2</v>
      </c>
      <c r="DI2667" s="102">
        <v>9.9262042575902612E-2</v>
      </c>
      <c r="DJ2667" s="102">
        <v>9.6054828645369336E-2</v>
      </c>
      <c r="DK2667" s="102">
        <v>9.7830994439210742E-2</v>
      </c>
      <c r="DL2667" s="102">
        <v>0.10182558632713384</v>
      </c>
      <c r="DM2667" s="102">
        <v>9.6074525313467107E-2</v>
      </c>
      <c r="DN2667" s="104" t="e">
        <f t="shared" si="2751"/>
        <v>#VALUE!</v>
      </c>
      <c r="DO2667" s="102">
        <v>9.6074525313467107E-2</v>
      </c>
      <c r="DP2667" s="102">
        <v>0.34867188206735306</v>
      </c>
      <c r="DQ2667" s="102">
        <v>0.35823584382621737</v>
      </c>
      <c r="DR2667" s="102">
        <v>0.36857906093323367</v>
      </c>
      <c r="DS2667" s="102">
        <v>0.33373220793708797</v>
      </c>
      <c r="DT2667" s="102">
        <v>0.33372426102973674</v>
      </c>
      <c r="DU2667" s="102">
        <v>0.34449488534443407</v>
      </c>
      <c r="DV2667" s="105" t="e">
        <f t="shared" si="2752"/>
        <v>#VALUE!</v>
      </c>
      <c r="DW2667" s="106" t="e">
        <f t="shared" si="2752"/>
        <v>#VALUE!</v>
      </c>
      <c r="DX2667" s="107" t="e">
        <f t="shared" si="2752"/>
        <v>#VALUE!</v>
      </c>
      <c r="DZ2667" s="102" t="e">
        <f t="shared" si="2753"/>
        <v>#VALUE!</v>
      </c>
      <c r="EC2667" s="102" t="e">
        <f t="shared" si="2754"/>
        <v>#VALUE!</v>
      </c>
      <c r="EF2667" s="102" t="e">
        <f t="shared" si="2755"/>
        <v>#VALUE!</v>
      </c>
      <c r="EI2667" s="102" t="e">
        <f t="shared" si="2756"/>
        <v>#VALUE!</v>
      </c>
      <c r="EL2667" s="102" t="e">
        <f t="shared" si="2757"/>
        <v>#VALUE!</v>
      </c>
      <c r="EO2667" s="102" t="e">
        <f t="shared" si="2758"/>
        <v>#VALUE!</v>
      </c>
    </row>
    <row r="2668" spans="1:145" ht="15.5" x14ac:dyDescent="0.35">
      <c r="A2668" s="56" t="s">
        <v>216</v>
      </c>
      <c r="B2668" s="102" t="e">
        <f t="shared" si="2740"/>
        <v>#VALUE!</v>
      </c>
      <c r="C2668" s="102" t="e">
        <f t="shared" si="2740"/>
        <v>#VALUE!</v>
      </c>
      <c r="D2668" s="102" t="e">
        <f t="shared" si="2740"/>
        <v>#VALUE!</v>
      </c>
      <c r="E2668" s="102" t="e">
        <f t="shared" si="2740"/>
        <v>#VALUE!</v>
      </c>
      <c r="F2668" s="102" t="e">
        <f t="shared" si="2740"/>
        <v>#VALUE!</v>
      </c>
      <c r="G2668" s="102" t="e">
        <f t="shared" si="2740"/>
        <v>#VALUE!</v>
      </c>
      <c r="H2668" s="102" t="e">
        <f t="shared" si="2740"/>
        <v>#VALUE!</v>
      </c>
      <c r="I2668" s="102" t="e">
        <f t="shared" si="2740"/>
        <v>#VALUE!</v>
      </c>
      <c r="J2668" s="102" t="e">
        <f t="shared" si="2740"/>
        <v>#VALUE!</v>
      </c>
      <c r="K2668" s="102" t="e">
        <f t="shared" si="2740"/>
        <v>#VALUE!</v>
      </c>
      <c r="L2668" s="102" t="e">
        <f t="shared" si="2740"/>
        <v>#VALUE!</v>
      </c>
      <c r="M2668" s="102" t="e">
        <f t="shared" si="2740"/>
        <v>#VALUE!</v>
      </c>
      <c r="N2668" s="102" t="e">
        <f t="shared" si="2740"/>
        <v>#VALUE!</v>
      </c>
      <c r="O2668" s="102" t="e">
        <f t="shared" si="2740"/>
        <v>#VALUE!</v>
      </c>
      <c r="P2668" s="102" t="e">
        <f t="shared" si="2740"/>
        <v>#VALUE!</v>
      </c>
      <c r="Q2668" s="102" t="e">
        <f t="shared" si="2740"/>
        <v>#VALUE!</v>
      </c>
      <c r="R2668" s="102" t="e">
        <f t="shared" si="2740"/>
        <v>#VALUE!</v>
      </c>
      <c r="S2668" s="102" t="e">
        <f t="shared" si="2740"/>
        <v>#VALUE!</v>
      </c>
      <c r="T2668" s="102" t="e">
        <f t="shared" si="2740"/>
        <v>#VALUE!</v>
      </c>
      <c r="U2668" s="102" t="e">
        <f t="shared" si="2740"/>
        <v>#VALUE!</v>
      </c>
      <c r="V2668" s="102" t="e">
        <f t="shared" si="2740"/>
        <v>#VALUE!</v>
      </c>
      <c r="W2668" s="102" t="e">
        <f t="shared" si="2740"/>
        <v>#VALUE!</v>
      </c>
      <c r="X2668" s="103" t="e">
        <f t="shared" si="2740"/>
        <v>#VALUE!</v>
      </c>
      <c r="Y2668" s="103" t="e">
        <f t="shared" si="2740"/>
        <v>#VALUE!</v>
      </c>
      <c r="Z2668" s="102" t="e">
        <f t="shared" si="2740"/>
        <v>#VALUE!</v>
      </c>
      <c r="AA2668" s="102" t="e">
        <f t="shared" si="2740"/>
        <v>#VALUE!</v>
      </c>
      <c r="AB2668" s="102">
        <v>8.2139104143419832</v>
      </c>
      <c r="AC2668" s="102">
        <v>7.9630324259892626</v>
      </c>
      <c r="AD2668" s="102">
        <v>7.6326502802897096</v>
      </c>
      <c r="AE2668" s="102" t="e">
        <f t="shared" si="2741"/>
        <v>#VALUE!</v>
      </c>
      <c r="AF2668" s="102">
        <v>27.709490808432328</v>
      </c>
      <c r="AG2668" s="102">
        <v>28.6150470113698</v>
      </c>
      <c r="AH2668" s="102">
        <v>19.790963548769639</v>
      </c>
      <c r="AI2668" s="102">
        <v>19.790883480855001</v>
      </c>
      <c r="AJ2668" s="103" t="e">
        <f t="shared" si="2742"/>
        <v>#VALUE!</v>
      </c>
      <c r="AK2668" s="103">
        <v>37.922852806501901</v>
      </c>
      <c r="AL2668" s="103">
        <v>36.521103913979942</v>
      </c>
      <c r="AM2668" s="103">
        <v>33.417526742133667</v>
      </c>
      <c r="AN2668" s="103">
        <v>33.247926263015337</v>
      </c>
      <c r="AO2668" s="103" t="e">
        <f t="shared" si="2743"/>
        <v>#VALUE!</v>
      </c>
      <c r="AP2668" s="103">
        <v>25.448131887451314</v>
      </c>
      <c r="AQ2668" s="103">
        <v>24.240214496812399</v>
      </c>
      <c r="AR2668" s="103">
        <v>26.804729568719598</v>
      </c>
      <c r="AS2668" s="103" t="e">
        <f t="shared" si="2744"/>
        <v>#VALUE!</v>
      </c>
      <c r="AT2668" s="103">
        <v>34.38805531883775</v>
      </c>
      <c r="AU2668" s="103">
        <v>21.5897204892213</v>
      </c>
      <c r="AV2668" s="103">
        <v>21.659912411250129</v>
      </c>
      <c r="AW2668" s="103">
        <v>21.635960682600665</v>
      </c>
      <c r="AX2668" s="103" t="e">
        <f t="shared" si="2745"/>
        <v>#VALUE!</v>
      </c>
      <c r="AY2668" s="103"/>
      <c r="AZ2668" s="103">
        <v>35.976663856582405</v>
      </c>
      <c r="BA2668" s="103">
        <v>36.897996159887278</v>
      </c>
      <c r="BB2668" s="103">
        <v>32.617953028576778</v>
      </c>
      <c r="BC2668" s="103">
        <v>33.509787339749373</v>
      </c>
      <c r="BD2668" s="103">
        <v>34.082076762175113</v>
      </c>
      <c r="BE2668" s="103">
        <v>34.859105465704864</v>
      </c>
      <c r="BF2668" s="103" t="e">
        <f t="shared" si="2746"/>
        <v>#VALUE!</v>
      </c>
      <c r="BG2668" s="103">
        <v>32.885437081587931</v>
      </c>
      <c r="BH2668" s="103">
        <v>33.801748493818572</v>
      </c>
      <c r="BI2668" s="103">
        <v>30.656830723196471</v>
      </c>
      <c r="BJ2668" s="103">
        <v>31.665087896992194</v>
      </c>
      <c r="BK2668" s="103">
        <v>34.820560083006832</v>
      </c>
      <c r="BL2668" s="103">
        <v>35.812674265044912</v>
      </c>
      <c r="BM2668" s="103">
        <v>35.661644923549652</v>
      </c>
      <c r="BN2668" s="103">
        <v>36.633603558957944</v>
      </c>
      <c r="BO2668" s="103" t="e">
        <f t="shared" si="2747"/>
        <v>#VALUE!</v>
      </c>
      <c r="BP2668" s="103">
        <v>42.881314559713267</v>
      </c>
      <c r="BQ2668" s="103">
        <v>32.792013374977223</v>
      </c>
      <c r="BR2668" s="103">
        <v>27.696608376483773</v>
      </c>
      <c r="BS2668" s="103">
        <v>30.225485025742405</v>
      </c>
      <c r="BT2668" s="103">
        <v>26.679165066347952</v>
      </c>
      <c r="BU2668" s="103">
        <v>26.992967562038835</v>
      </c>
      <c r="BV2668" s="103">
        <v>25.518277902826632</v>
      </c>
      <c r="BW2668" s="103">
        <v>28.303041712881743</v>
      </c>
      <c r="BX2668" s="103">
        <v>29.207280381074757</v>
      </c>
      <c r="BY2668" s="103">
        <v>29.284891209340248</v>
      </c>
      <c r="BZ2668" s="102">
        <v>33.038839612660603</v>
      </c>
      <c r="CA2668" s="103" t="e">
        <f t="shared" si="2748"/>
        <v>#VALUE!</v>
      </c>
      <c r="CB2668" s="103">
        <v>43.302956880866162</v>
      </c>
      <c r="CC2668" s="103">
        <v>44.941900043910714</v>
      </c>
      <c r="CD2668" s="103">
        <v>43.05950721250229</v>
      </c>
      <c r="CE2668" s="103">
        <v>43.245439019614693</v>
      </c>
      <c r="CF2668" s="103">
        <v>44.733888944268571</v>
      </c>
      <c r="CG2668" s="103">
        <v>43.377617190700221</v>
      </c>
      <c r="CH2668" s="103">
        <v>42.087925651105998</v>
      </c>
      <c r="CI2668" s="103">
        <v>39.724245725054566</v>
      </c>
      <c r="CJ2668" s="102">
        <v>42.072963694143127</v>
      </c>
      <c r="CK2668" s="102">
        <v>39.351710046679571</v>
      </c>
      <c r="CL2668" s="103" t="e">
        <f t="shared" si="2749"/>
        <v>#VALUE!</v>
      </c>
      <c r="CM2668" s="103">
        <v>38.006047214781887</v>
      </c>
      <c r="CN2668" s="103">
        <v>39.068871909383461</v>
      </c>
      <c r="CO2668" s="103">
        <v>39.068871909383461</v>
      </c>
      <c r="CP2668" s="103">
        <v>37.203161474517877</v>
      </c>
      <c r="CQ2668" s="103">
        <v>38.322231229150141</v>
      </c>
      <c r="CR2668" s="103">
        <v>40.177289312237725</v>
      </c>
      <c r="CS2668" s="103">
        <v>39.163360917427156</v>
      </c>
      <c r="CT2668" s="103">
        <v>40.037306969232084</v>
      </c>
      <c r="CU2668" s="103">
        <v>41.850341224868224</v>
      </c>
      <c r="CV2668" s="103">
        <v>38.729584656356565</v>
      </c>
      <c r="CW2668" s="103">
        <v>39.479756370904646</v>
      </c>
      <c r="CX2668" s="103">
        <v>38.456879820493725</v>
      </c>
      <c r="CY2668" s="103">
        <v>39.140034598450725</v>
      </c>
      <c r="CZ2668" s="103">
        <v>40.034534136352477</v>
      </c>
      <c r="DA2668" s="103" t="e">
        <f t="shared" si="2750"/>
        <v>#VALUE!</v>
      </c>
      <c r="DB2668" s="102">
        <v>48.191888381817087</v>
      </c>
      <c r="DC2668" s="102">
        <v>47.849163825613651</v>
      </c>
      <c r="DD2668" s="102">
        <v>48.73081175945849</v>
      </c>
      <c r="DE2668" s="102">
        <v>47.63914502327043</v>
      </c>
      <c r="DF2668" s="102">
        <v>47.140181701224826</v>
      </c>
      <c r="DG2668" s="102">
        <v>48.069284788694965</v>
      </c>
      <c r="DH2668" s="102">
        <v>45.393098470035078</v>
      </c>
      <c r="DI2668" s="102">
        <v>42.184198637526464</v>
      </c>
      <c r="DJ2668" s="102">
        <v>40.821202813466094</v>
      </c>
      <c r="DK2668" s="102">
        <v>44.693879489399613</v>
      </c>
      <c r="DL2668" s="102">
        <v>43.273648703348307</v>
      </c>
      <c r="DM2668" s="102">
        <v>40.829573466920031</v>
      </c>
      <c r="DN2668" s="104" t="e">
        <f t="shared" si="2751"/>
        <v>#VALUE!</v>
      </c>
      <c r="DO2668" s="102">
        <v>40.829573466920031</v>
      </c>
      <c r="DP2668" s="102">
        <v>48.060375287332718</v>
      </c>
      <c r="DQ2668" s="102">
        <v>47.327300038100866</v>
      </c>
      <c r="DR2668" s="102">
        <v>47.963358004498211</v>
      </c>
      <c r="DS2668" s="102">
        <v>36.681326310190663</v>
      </c>
      <c r="DT2668" s="102">
        <v>36.511655243960604</v>
      </c>
      <c r="DU2668" s="102">
        <v>38.360409312482794</v>
      </c>
      <c r="DV2668" s="105" t="e">
        <f t="shared" si="2752"/>
        <v>#VALUE!</v>
      </c>
      <c r="DW2668" s="106" t="e">
        <f t="shared" si="2752"/>
        <v>#VALUE!</v>
      </c>
      <c r="DX2668" s="107" t="e">
        <f t="shared" si="2752"/>
        <v>#VALUE!</v>
      </c>
      <c r="DZ2668" s="102" t="e">
        <f t="shared" si="2753"/>
        <v>#VALUE!</v>
      </c>
      <c r="EC2668" s="102" t="e">
        <f t="shared" si="2754"/>
        <v>#VALUE!</v>
      </c>
      <c r="EF2668" s="102" t="e">
        <f t="shared" si="2755"/>
        <v>#VALUE!</v>
      </c>
      <c r="EI2668" s="102" t="e">
        <f t="shared" si="2756"/>
        <v>#VALUE!</v>
      </c>
      <c r="EL2668" s="102" t="e">
        <f t="shared" si="2757"/>
        <v>#VALUE!</v>
      </c>
      <c r="EO2668" s="102" t="e">
        <f t="shared" si="2758"/>
        <v>#VALUE!</v>
      </c>
    </row>
    <row r="2669" spans="1:145" ht="15.5" x14ac:dyDescent="0.35">
      <c r="A2669" s="56" t="s">
        <v>217</v>
      </c>
      <c r="B2669" s="102" t="e">
        <f t="shared" si="2740"/>
        <v>#VALUE!</v>
      </c>
      <c r="C2669" s="102" t="e">
        <f t="shared" si="2740"/>
        <v>#VALUE!</v>
      </c>
      <c r="D2669" s="102" t="e">
        <f t="shared" si="2740"/>
        <v>#VALUE!</v>
      </c>
      <c r="E2669" s="102" t="e">
        <f t="shared" si="2740"/>
        <v>#VALUE!</v>
      </c>
      <c r="F2669" s="102" t="e">
        <f t="shared" si="2740"/>
        <v>#VALUE!</v>
      </c>
      <c r="G2669" s="102" t="e">
        <f t="shared" si="2740"/>
        <v>#VALUE!</v>
      </c>
      <c r="H2669" s="102" t="e">
        <f t="shared" si="2740"/>
        <v>#VALUE!</v>
      </c>
      <c r="I2669" s="102" t="e">
        <f t="shared" si="2740"/>
        <v>#VALUE!</v>
      </c>
      <c r="J2669" s="102" t="e">
        <f t="shared" si="2740"/>
        <v>#VALUE!</v>
      </c>
      <c r="K2669" s="102" t="e">
        <f t="shared" si="2740"/>
        <v>#VALUE!</v>
      </c>
      <c r="L2669" s="102" t="e">
        <f t="shared" si="2740"/>
        <v>#VALUE!</v>
      </c>
      <c r="M2669" s="102" t="e">
        <f t="shared" si="2740"/>
        <v>#VALUE!</v>
      </c>
      <c r="N2669" s="102" t="e">
        <f t="shared" si="2740"/>
        <v>#VALUE!</v>
      </c>
      <c r="O2669" s="102" t="e">
        <f t="shared" si="2740"/>
        <v>#VALUE!</v>
      </c>
      <c r="P2669" s="102" t="e">
        <f t="shared" si="2740"/>
        <v>#VALUE!</v>
      </c>
      <c r="Q2669" s="102" t="e">
        <f t="shared" si="2740"/>
        <v>#VALUE!</v>
      </c>
      <c r="R2669" s="102" t="e">
        <f t="shared" si="2740"/>
        <v>#VALUE!</v>
      </c>
      <c r="S2669" s="102" t="e">
        <f t="shared" si="2740"/>
        <v>#VALUE!</v>
      </c>
      <c r="T2669" s="102" t="e">
        <f t="shared" si="2740"/>
        <v>#VALUE!</v>
      </c>
      <c r="U2669" s="102" t="e">
        <f t="shared" si="2740"/>
        <v>#VALUE!</v>
      </c>
      <c r="V2669" s="102" t="e">
        <f t="shared" si="2740"/>
        <v>#VALUE!</v>
      </c>
      <c r="W2669" s="102" t="e">
        <f t="shared" si="2740"/>
        <v>#VALUE!</v>
      </c>
      <c r="X2669" s="103" t="e">
        <f t="shared" si="2740"/>
        <v>#VALUE!</v>
      </c>
      <c r="Y2669" s="103" t="e">
        <f t="shared" si="2740"/>
        <v>#VALUE!</v>
      </c>
      <c r="Z2669" s="102" t="e">
        <f t="shared" si="2740"/>
        <v>#VALUE!</v>
      </c>
      <c r="AA2669" s="102" t="e">
        <f t="shared" si="2740"/>
        <v>#VALUE!</v>
      </c>
      <c r="AB2669" s="102">
        <v>0</v>
      </c>
      <c r="AC2669" s="102">
        <v>0</v>
      </c>
      <c r="AD2669" s="102">
        <v>0</v>
      </c>
      <c r="AE2669" s="102" t="e">
        <f t="shared" si="2741"/>
        <v>#VALUE!</v>
      </c>
      <c r="AF2669" s="102">
        <v>0</v>
      </c>
      <c r="AG2669" s="102">
        <v>0</v>
      </c>
      <c r="AH2669" s="102">
        <v>0</v>
      </c>
      <c r="AI2669" s="102">
        <v>0</v>
      </c>
      <c r="AJ2669" s="103" t="e">
        <f t="shared" si="2742"/>
        <v>#VALUE!</v>
      </c>
      <c r="AK2669" s="103">
        <v>0</v>
      </c>
      <c r="AL2669" s="103">
        <v>0</v>
      </c>
      <c r="AM2669" s="103">
        <v>0</v>
      </c>
      <c r="AN2669" s="103">
        <v>0</v>
      </c>
      <c r="AO2669" s="103" t="e">
        <f t="shared" si="2743"/>
        <v>#VALUE!</v>
      </c>
      <c r="AP2669" s="103">
        <v>0</v>
      </c>
      <c r="AQ2669" s="103">
        <v>0</v>
      </c>
      <c r="AR2669" s="103">
        <v>0</v>
      </c>
      <c r="AS2669" s="103" t="e">
        <f t="shared" si="2744"/>
        <v>#VALUE!</v>
      </c>
      <c r="AT2669" s="103">
        <v>0</v>
      </c>
      <c r="AU2669" s="103">
        <v>0</v>
      </c>
      <c r="AV2669" s="103">
        <v>0</v>
      </c>
      <c r="AW2669" s="103">
        <v>0</v>
      </c>
      <c r="AX2669" s="103" t="e">
        <f t="shared" si="2745"/>
        <v>#VALUE!</v>
      </c>
      <c r="AY2669" s="103"/>
      <c r="AZ2669" s="103">
        <v>0</v>
      </c>
      <c r="BA2669" s="103">
        <v>0</v>
      </c>
      <c r="BB2669" s="103">
        <v>0</v>
      </c>
      <c r="BC2669" s="103">
        <v>0</v>
      </c>
      <c r="BD2669" s="103">
        <v>0</v>
      </c>
      <c r="BE2669" s="103">
        <v>0</v>
      </c>
      <c r="BF2669" s="103" t="e">
        <f t="shared" si="2746"/>
        <v>#VALUE!</v>
      </c>
      <c r="BG2669" s="103">
        <v>0</v>
      </c>
      <c r="BH2669" s="103">
        <v>0</v>
      </c>
      <c r="BI2669" s="103">
        <v>0</v>
      </c>
      <c r="BJ2669" s="103">
        <v>0</v>
      </c>
      <c r="BK2669" s="103">
        <v>0</v>
      </c>
      <c r="BL2669" s="103">
        <v>0</v>
      </c>
      <c r="BM2669" s="103">
        <v>0</v>
      </c>
      <c r="BN2669" s="103">
        <v>0</v>
      </c>
      <c r="BO2669" s="103" t="e">
        <f t="shared" si="2747"/>
        <v>#VALUE!</v>
      </c>
      <c r="BP2669" s="103">
        <v>0</v>
      </c>
      <c r="BQ2669" s="103">
        <v>0</v>
      </c>
      <c r="BR2669" s="103">
        <v>0</v>
      </c>
      <c r="BS2669" s="103">
        <v>0</v>
      </c>
      <c r="BT2669" s="103">
        <v>0</v>
      </c>
      <c r="BU2669" s="103">
        <v>0</v>
      </c>
      <c r="BV2669" s="103">
        <v>0</v>
      </c>
      <c r="BW2669" s="103">
        <v>0</v>
      </c>
      <c r="BX2669" s="103">
        <v>0</v>
      </c>
      <c r="BY2669" s="103">
        <v>0</v>
      </c>
      <c r="BZ2669" s="102">
        <v>0</v>
      </c>
      <c r="CA2669" s="103" t="e">
        <f t="shared" si="2748"/>
        <v>#VALUE!</v>
      </c>
      <c r="CB2669" s="103">
        <v>0</v>
      </c>
      <c r="CC2669" s="103">
        <v>0</v>
      </c>
      <c r="CD2669" s="103">
        <v>0</v>
      </c>
      <c r="CE2669" s="103">
        <v>0</v>
      </c>
      <c r="CF2669" s="103">
        <v>0</v>
      </c>
      <c r="CG2669" s="103">
        <v>0</v>
      </c>
      <c r="CH2669" s="103">
        <v>0</v>
      </c>
      <c r="CI2669" s="103">
        <v>0</v>
      </c>
      <c r="CJ2669" s="102">
        <v>0</v>
      </c>
      <c r="CK2669" s="102">
        <v>0</v>
      </c>
      <c r="CL2669" s="103" t="e">
        <f t="shared" si="2749"/>
        <v>#VALUE!</v>
      </c>
      <c r="CM2669" s="103">
        <v>0</v>
      </c>
      <c r="CN2669" s="103">
        <v>0</v>
      </c>
      <c r="CO2669" s="103">
        <v>0</v>
      </c>
      <c r="CP2669" s="103">
        <v>0</v>
      </c>
      <c r="CQ2669" s="103">
        <v>0</v>
      </c>
      <c r="CR2669" s="103">
        <v>0</v>
      </c>
      <c r="CS2669" s="103">
        <v>0</v>
      </c>
      <c r="CT2669" s="103">
        <v>0</v>
      </c>
      <c r="CU2669" s="103">
        <v>0</v>
      </c>
      <c r="CV2669" s="103">
        <v>0</v>
      </c>
      <c r="CW2669" s="103">
        <v>0</v>
      </c>
      <c r="CX2669" s="103">
        <v>0</v>
      </c>
      <c r="CY2669" s="103">
        <v>0</v>
      </c>
      <c r="CZ2669" s="103">
        <v>0</v>
      </c>
      <c r="DA2669" s="103" t="e">
        <f t="shared" si="2750"/>
        <v>#VALUE!</v>
      </c>
      <c r="DB2669" s="102">
        <v>0</v>
      </c>
      <c r="DC2669" s="102">
        <v>0</v>
      </c>
      <c r="DD2669" s="102">
        <v>0</v>
      </c>
      <c r="DE2669" s="102">
        <v>0</v>
      </c>
      <c r="DF2669" s="102">
        <v>0</v>
      </c>
      <c r="DG2669" s="102">
        <v>0</v>
      </c>
      <c r="DH2669" s="102">
        <v>0</v>
      </c>
      <c r="DI2669" s="102">
        <v>0</v>
      </c>
      <c r="DJ2669" s="102">
        <v>0</v>
      </c>
      <c r="DK2669" s="102">
        <v>0</v>
      </c>
      <c r="DL2669" s="102">
        <v>0</v>
      </c>
      <c r="DM2669" s="102">
        <v>0</v>
      </c>
      <c r="DN2669" s="104" t="e">
        <f t="shared" si="2751"/>
        <v>#VALUE!</v>
      </c>
      <c r="DO2669" s="102">
        <v>0</v>
      </c>
      <c r="DP2669" s="102">
        <v>0</v>
      </c>
      <c r="DQ2669" s="102">
        <v>0</v>
      </c>
      <c r="DR2669" s="102">
        <v>0</v>
      </c>
      <c r="DS2669" s="102">
        <v>0</v>
      </c>
      <c r="DT2669" s="102">
        <v>0</v>
      </c>
      <c r="DU2669" s="102">
        <v>0</v>
      </c>
      <c r="DV2669" s="105" t="e">
        <f t="shared" si="2752"/>
        <v>#VALUE!</v>
      </c>
      <c r="DW2669" s="106" t="e">
        <f t="shared" si="2752"/>
        <v>#VALUE!</v>
      </c>
      <c r="DX2669" s="107" t="e">
        <f t="shared" si="2752"/>
        <v>#VALUE!</v>
      </c>
      <c r="DZ2669" s="102" t="e">
        <f t="shared" si="2753"/>
        <v>#VALUE!</v>
      </c>
      <c r="EC2669" s="102" t="e">
        <f t="shared" si="2754"/>
        <v>#VALUE!</v>
      </c>
      <c r="EF2669" s="102" t="e">
        <f t="shared" si="2755"/>
        <v>#VALUE!</v>
      </c>
      <c r="EI2669" s="102" t="e">
        <f t="shared" si="2756"/>
        <v>#VALUE!</v>
      </c>
      <c r="EL2669" s="102" t="e">
        <f t="shared" si="2757"/>
        <v>#VALUE!</v>
      </c>
      <c r="EO2669" s="102" t="e">
        <f t="shared" si="2758"/>
        <v>#VALUE!</v>
      </c>
    </row>
    <row r="2670" spans="1:145" ht="15.5" x14ac:dyDescent="0.35">
      <c r="A2670" s="56" t="s">
        <v>218</v>
      </c>
      <c r="B2670" s="102" t="e">
        <f t="shared" si="2740"/>
        <v>#VALUE!</v>
      </c>
      <c r="C2670" s="102" t="e">
        <f t="shared" si="2740"/>
        <v>#VALUE!</v>
      </c>
      <c r="D2670" s="102" t="e">
        <f t="shared" si="2740"/>
        <v>#VALUE!</v>
      </c>
      <c r="E2670" s="102" t="e">
        <f t="shared" si="2740"/>
        <v>#VALUE!</v>
      </c>
      <c r="F2670" s="102" t="e">
        <f t="shared" si="2740"/>
        <v>#VALUE!</v>
      </c>
      <c r="G2670" s="102" t="e">
        <f t="shared" si="2740"/>
        <v>#VALUE!</v>
      </c>
      <c r="H2670" s="102" t="e">
        <f t="shared" si="2740"/>
        <v>#VALUE!</v>
      </c>
      <c r="I2670" s="102" t="e">
        <f t="shared" si="2740"/>
        <v>#VALUE!</v>
      </c>
      <c r="J2670" s="102" t="e">
        <f t="shared" si="2740"/>
        <v>#VALUE!</v>
      </c>
      <c r="K2670" s="102" t="e">
        <f t="shared" si="2740"/>
        <v>#VALUE!</v>
      </c>
      <c r="L2670" s="102" t="e">
        <f t="shared" si="2740"/>
        <v>#VALUE!</v>
      </c>
      <c r="M2670" s="102" t="e">
        <f t="shared" si="2740"/>
        <v>#VALUE!</v>
      </c>
      <c r="N2670" s="102" t="e">
        <f t="shared" si="2740"/>
        <v>#VALUE!</v>
      </c>
      <c r="O2670" s="102" t="e">
        <f t="shared" si="2740"/>
        <v>#VALUE!</v>
      </c>
      <c r="P2670" s="102" t="e">
        <f t="shared" si="2740"/>
        <v>#VALUE!</v>
      </c>
      <c r="Q2670" s="102" t="e">
        <f t="shared" si="2740"/>
        <v>#VALUE!</v>
      </c>
      <c r="R2670" s="102" t="e">
        <f t="shared" si="2740"/>
        <v>#VALUE!</v>
      </c>
      <c r="S2670" s="102" t="e">
        <f t="shared" si="2740"/>
        <v>#VALUE!</v>
      </c>
      <c r="T2670" s="102" t="e">
        <f t="shared" si="2740"/>
        <v>#VALUE!</v>
      </c>
      <c r="U2670" s="102" t="e">
        <f t="shared" si="2740"/>
        <v>#VALUE!</v>
      </c>
      <c r="V2670" s="102" t="e">
        <f t="shared" si="2740"/>
        <v>#VALUE!</v>
      </c>
      <c r="W2670" s="102" t="e">
        <f t="shared" si="2740"/>
        <v>#VALUE!</v>
      </c>
      <c r="X2670" s="103" t="e">
        <f t="shared" si="2740"/>
        <v>#VALUE!</v>
      </c>
      <c r="Y2670" s="103" t="e">
        <f t="shared" si="2740"/>
        <v>#VALUE!</v>
      </c>
      <c r="Z2670" s="102" t="e">
        <f t="shared" si="2740"/>
        <v>#VALUE!</v>
      </c>
      <c r="AA2670" s="102" t="e">
        <f t="shared" si="2740"/>
        <v>#VALUE!</v>
      </c>
      <c r="AB2670" s="102">
        <v>2.7828053324826061</v>
      </c>
      <c r="AC2670" s="102">
        <v>2.9296934562560826</v>
      </c>
      <c r="AD2670" s="102">
        <v>3.0251507683574999</v>
      </c>
      <c r="AE2670" s="102" t="e">
        <f t="shared" si="2741"/>
        <v>#VALUE!</v>
      </c>
      <c r="AF2670" s="102">
        <v>10.541520763925311</v>
      </c>
      <c r="AG2670" s="102">
        <v>8.5761263849789806</v>
      </c>
      <c r="AH2670" s="102">
        <v>8.784383919943016</v>
      </c>
      <c r="AI2670" s="102">
        <v>8.7843483811323821</v>
      </c>
      <c r="AJ2670" s="103" t="e">
        <f t="shared" si="2742"/>
        <v>#VALUE!</v>
      </c>
      <c r="AK2670" s="103">
        <v>9.4809752908111591</v>
      </c>
      <c r="AL2670" s="103">
        <v>10.399101412816771</v>
      </c>
      <c r="AM2670" s="103">
        <v>9.3517722941397885</v>
      </c>
      <c r="AN2670" s="103">
        <v>9.3043102220980565</v>
      </c>
      <c r="AO2670" s="103" t="e">
        <f t="shared" si="2743"/>
        <v>#VALUE!</v>
      </c>
      <c r="AP2670" s="103">
        <v>10.242105021242899</v>
      </c>
      <c r="AQ2670" s="103">
        <v>3.8594428963802385</v>
      </c>
      <c r="AR2670" s="103">
        <v>4.9691962394735434</v>
      </c>
      <c r="AS2670" s="103" t="e">
        <f t="shared" si="2744"/>
        <v>#VALUE!</v>
      </c>
      <c r="AT2670" s="103">
        <v>4.9653876482810455</v>
      </c>
      <c r="AU2670" s="103">
        <v>4.8477824937905458</v>
      </c>
      <c r="AV2670" s="103">
        <v>4.9338570438027061</v>
      </c>
      <c r="AW2670" s="103">
        <v>4.9284011396944782</v>
      </c>
      <c r="AX2670" s="103" t="e">
        <f t="shared" si="2745"/>
        <v>#VALUE!</v>
      </c>
      <c r="AY2670" s="103"/>
      <c r="AZ2670" s="103">
        <v>5.0452352441457009</v>
      </c>
      <c r="BA2670" s="103">
        <v>5.1744395035159929</v>
      </c>
      <c r="BB2670" s="103">
        <v>4.7801016486030701</v>
      </c>
      <c r="BC2670" s="103">
        <v>4.9107983436832932</v>
      </c>
      <c r="BD2670" s="103">
        <v>4.9981062752853109</v>
      </c>
      <c r="BE2670" s="103">
        <v>5.1120568442688015</v>
      </c>
      <c r="BF2670" s="103" t="e">
        <f t="shared" si="2746"/>
        <v>#VALUE!</v>
      </c>
      <c r="BG2670" s="103">
        <v>4.5884275090172686</v>
      </c>
      <c r="BH2670" s="103">
        <v>4.7162782801739498</v>
      </c>
      <c r="BI2670" s="103">
        <v>5.5002861813046824</v>
      </c>
      <c r="BJ2670" s="103">
        <v>5.6811823427605948</v>
      </c>
      <c r="BK2670" s="103">
        <v>5.3621708421248018</v>
      </c>
      <c r="BL2670" s="103">
        <v>5.5149508584801179</v>
      </c>
      <c r="BM2670" s="103">
        <v>5.5295669903082576</v>
      </c>
      <c r="BN2670" s="103">
        <v>5.6802754166251157</v>
      </c>
      <c r="BO2670" s="103" t="e">
        <f t="shared" si="2747"/>
        <v>#VALUE!</v>
      </c>
      <c r="BP2670" s="103">
        <v>6.9063174873872653</v>
      </c>
      <c r="BQ2670" s="103">
        <v>7.4081670988246762</v>
      </c>
      <c r="BR2670" s="103">
        <v>7.5241036012339846</v>
      </c>
      <c r="BS2670" s="103">
        <v>9.9569618761190437</v>
      </c>
      <c r="BT2670" s="103">
        <v>7.2339257243572641</v>
      </c>
      <c r="BU2670" s="103">
        <v>7.2168624955259002</v>
      </c>
      <c r="BV2670" s="103">
        <v>7.2432854191653773</v>
      </c>
      <c r="BW2670" s="103">
        <v>10.427857475123284</v>
      </c>
      <c r="BX2670" s="103">
        <v>8.0351142057605287</v>
      </c>
      <c r="BY2670" s="103">
        <v>9.3044366658806101</v>
      </c>
      <c r="BZ2670" s="102">
        <v>8.4428607411022902</v>
      </c>
      <c r="CA2670" s="103" t="e">
        <f t="shared" si="2748"/>
        <v>#VALUE!</v>
      </c>
      <c r="CB2670" s="103">
        <v>7.573447238184392</v>
      </c>
      <c r="CC2670" s="103">
        <v>7.7830296176423843</v>
      </c>
      <c r="CD2670" s="103">
        <v>7.4570371886490623</v>
      </c>
      <c r="CE2670" s="103">
        <v>8.4784993494652561</v>
      </c>
      <c r="CF2670" s="103">
        <v>8.6843344000135456</v>
      </c>
      <c r="CG2670" s="103">
        <v>8.3232105658375968</v>
      </c>
      <c r="CH2670" s="103">
        <v>9.0082224790946306</v>
      </c>
      <c r="CI2670" s="103">
        <v>8.418959952204224</v>
      </c>
      <c r="CJ2670" s="102">
        <v>8.9233670267859413</v>
      </c>
      <c r="CK2670" s="102">
        <v>8.2643835071768059</v>
      </c>
      <c r="CL2670" s="103" t="e">
        <f t="shared" si="2749"/>
        <v>#VALUE!</v>
      </c>
      <c r="CM2670" s="103">
        <v>9.3543318158228832</v>
      </c>
      <c r="CN2670" s="103">
        <v>9.1630380777435558</v>
      </c>
      <c r="CO2670" s="103">
        <v>9.1630380777435558</v>
      </c>
      <c r="CP2670" s="103">
        <v>8.8852376207740811</v>
      </c>
      <c r="CQ2670" s="103">
        <v>8.9927978279409526</v>
      </c>
      <c r="CR2670" s="103">
        <v>9.2664156370611721</v>
      </c>
      <c r="CS2670" s="103">
        <v>8.7785825554301251</v>
      </c>
      <c r="CT2670" s="103">
        <v>8.82200362499281</v>
      </c>
      <c r="CU2670" s="103">
        <v>9.0674400003394648</v>
      </c>
      <c r="CV2670" s="103">
        <v>8.4246620893994599</v>
      </c>
      <c r="CW2670" s="103">
        <v>8.5185418575340996</v>
      </c>
      <c r="CX2670" s="103">
        <v>8.1099031035737532</v>
      </c>
      <c r="CY2670" s="103">
        <v>8.1893795725696599</v>
      </c>
      <c r="CZ2670" s="103">
        <v>8.3114987662002786</v>
      </c>
      <c r="DA2670" s="103" t="e">
        <f t="shared" si="2750"/>
        <v>#VALUE!</v>
      </c>
      <c r="DB2670" s="102">
        <v>6.6235414863390929</v>
      </c>
      <c r="DC2670" s="102">
        <v>6.4760608954537044</v>
      </c>
      <c r="DD2670" s="102">
        <v>7.0251496988052358</v>
      </c>
      <c r="DE2670" s="102">
        <v>6.477968249412239</v>
      </c>
      <c r="DF2670" s="102">
        <v>6.7070979787863294</v>
      </c>
      <c r="DG2670" s="102">
        <v>6.8549132899439407</v>
      </c>
      <c r="DH2670" s="102">
        <v>6.9613579039698381</v>
      </c>
      <c r="DI2670" s="102">
        <v>7.5239294187372234</v>
      </c>
      <c r="DJ2670" s="102">
        <v>7.296525540816579</v>
      </c>
      <c r="DK2670" s="102">
        <v>7.2566123310642823</v>
      </c>
      <c r="DL2670" s="102">
        <v>7.7162295450195737</v>
      </c>
      <c r="DM2670" s="102">
        <v>7.2961338306847496</v>
      </c>
      <c r="DN2670" s="104" t="e">
        <f t="shared" si="2751"/>
        <v>#VALUE!</v>
      </c>
      <c r="DO2670" s="102">
        <v>7.2961338306847496</v>
      </c>
      <c r="DP2670" s="102">
        <v>7.8437746902672565</v>
      </c>
      <c r="DQ2670" s="102">
        <v>8.0326164241194036</v>
      </c>
      <c r="DR2670" s="102">
        <v>8.237645271760357</v>
      </c>
      <c r="DS2670" s="102">
        <v>7.6704068918249444</v>
      </c>
      <c r="DT2670" s="102">
        <v>7.7620203360504556</v>
      </c>
      <c r="DU2670" s="102">
        <v>8.0367078710583932</v>
      </c>
      <c r="DV2670" s="105" t="e">
        <f t="shared" si="2752"/>
        <v>#VALUE!</v>
      </c>
      <c r="DW2670" s="106" t="e">
        <f t="shared" si="2752"/>
        <v>#VALUE!</v>
      </c>
      <c r="DX2670" s="107" t="e">
        <f t="shared" si="2752"/>
        <v>#VALUE!</v>
      </c>
      <c r="DZ2670" s="102" t="e">
        <f t="shared" si="2753"/>
        <v>#VALUE!</v>
      </c>
      <c r="EC2670" s="102" t="e">
        <f t="shared" si="2754"/>
        <v>#VALUE!</v>
      </c>
      <c r="EF2670" s="102" t="e">
        <f t="shared" si="2755"/>
        <v>#VALUE!</v>
      </c>
      <c r="EI2670" s="102" t="e">
        <f t="shared" si="2756"/>
        <v>#VALUE!</v>
      </c>
      <c r="EL2670" s="102" t="e">
        <f t="shared" si="2757"/>
        <v>#VALUE!</v>
      </c>
      <c r="EO2670" s="102" t="e">
        <f t="shared" si="2758"/>
        <v>#VALUE!</v>
      </c>
    </row>
    <row r="2671" spans="1:145" ht="15.5" x14ac:dyDescent="0.35">
      <c r="A2671" s="56" t="s">
        <v>219</v>
      </c>
      <c r="B2671" s="102" t="e">
        <f t="shared" si="2740"/>
        <v>#VALUE!</v>
      </c>
      <c r="C2671" s="102" t="e">
        <f t="shared" si="2740"/>
        <v>#VALUE!</v>
      </c>
      <c r="D2671" s="102" t="e">
        <f t="shared" si="2740"/>
        <v>#VALUE!</v>
      </c>
      <c r="E2671" s="102" t="e">
        <f t="shared" si="2740"/>
        <v>#VALUE!</v>
      </c>
      <c r="F2671" s="102" t="e">
        <f t="shared" si="2740"/>
        <v>#VALUE!</v>
      </c>
      <c r="G2671" s="102" t="e">
        <f t="shared" si="2740"/>
        <v>#VALUE!</v>
      </c>
      <c r="H2671" s="102" t="e">
        <f t="shared" si="2740"/>
        <v>#VALUE!</v>
      </c>
      <c r="I2671" s="102" t="e">
        <f t="shared" si="2740"/>
        <v>#VALUE!</v>
      </c>
      <c r="J2671" s="102" t="e">
        <f t="shared" si="2740"/>
        <v>#VALUE!</v>
      </c>
      <c r="K2671" s="102" t="e">
        <f t="shared" si="2740"/>
        <v>#VALUE!</v>
      </c>
      <c r="L2671" s="102" t="e">
        <f t="shared" si="2740"/>
        <v>#VALUE!</v>
      </c>
      <c r="M2671" s="102" t="e">
        <f t="shared" si="2740"/>
        <v>#VALUE!</v>
      </c>
      <c r="N2671" s="102" t="e">
        <f t="shared" si="2740"/>
        <v>#VALUE!</v>
      </c>
      <c r="O2671" s="102" t="e">
        <f t="shared" si="2740"/>
        <v>#VALUE!</v>
      </c>
      <c r="P2671" s="102" t="e">
        <f t="shared" si="2740"/>
        <v>#VALUE!</v>
      </c>
      <c r="Q2671" s="102" t="e">
        <f t="shared" si="2740"/>
        <v>#VALUE!</v>
      </c>
      <c r="R2671" s="102" t="e">
        <f t="shared" si="2740"/>
        <v>#VALUE!</v>
      </c>
      <c r="S2671" s="102" t="e">
        <f t="shared" si="2740"/>
        <v>#VALUE!</v>
      </c>
      <c r="T2671" s="102" t="e">
        <f t="shared" si="2740"/>
        <v>#VALUE!</v>
      </c>
      <c r="U2671" s="102" t="e">
        <f t="shared" si="2740"/>
        <v>#VALUE!</v>
      </c>
      <c r="V2671" s="102" t="e">
        <f t="shared" si="2740"/>
        <v>#VALUE!</v>
      </c>
      <c r="W2671" s="102" t="e">
        <f t="shared" ref="W2671:AA2671" si="2759">+((W341*10000/($B$342*W$450))*100/(W$509))</f>
        <v>#VALUE!</v>
      </c>
      <c r="X2671" s="103" t="e">
        <f t="shared" si="2759"/>
        <v>#VALUE!</v>
      </c>
      <c r="Y2671" s="103" t="e">
        <f t="shared" si="2759"/>
        <v>#VALUE!</v>
      </c>
      <c r="Z2671" s="102" t="e">
        <f t="shared" si="2759"/>
        <v>#VALUE!</v>
      </c>
      <c r="AA2671" s="102" t="e">
        <f t="shared" si="2759"/>
        <v>#VALUE!</v>
      </c>
      <c r="AB2671" s="102">
        <v>2.7828053324826061</v>
      </c>
      <c r="AC2671" s="102">
        <v>2.9296934562560826</v>
      </c>
      <c r="AD2671" s="102">
        <v>3.0251507683574999</v>
      </c>
      <c r="AE2671" s="102" t="e">
        <f t="shared" si="2741"/>
        <v>#VALUE!</v>
      </c>
      <c r="AF2671" s="102">
        <v>2.6887086530365853</v>
      </c>
      <c r="AG2671" s="102">
        <v>2.7767795879747599</v>
      </c>
      <c r="AH2671" s="102">
        <v>2.8449222715853124</v>
      </c>
      <c r="AI2671" s="102">
        <v>2.8449107619387854</v>
      </c>
      <c r="AJ2671" s="103" t="e">
        <f t="shared" si="2742"/>
        <v>#VALUE!</v>
      </c>
      <c r="AK2671" s="103">
        <v>3.7793980372588747</v>
      </c>
      <c r="AL2671" s="103">
        <v>4.007087009747937</v>
      </c>
      <c r="AM2671" s="103">
        <v>3.6665632457799213</v>
      </c>
      <c r="AN2671" s="103">
        <v>3.6479547207385421</v>
      </c>
      <c r="AO2671" s="103" t="e">
        <f t="shared" si="2743"/>
        <v>#VALUE!</v>
      </c>
      <c r="AP2671" s="103">
        <v>4.2269585940581891</v>
      </c>
      <c r="AQ2671" s="103">
        <v>4.0707609823009241</v>
      </c>
      <c r="AR2671" s="103">
        <v>4.50143076431194</v>
      </c>
      <c r="AS2671" s="103" t="e">
        <f t="shared" si="2744"/>
        <v>#VALUE!</v>
      </c>
      <c r="AT2671" s="103">
        <v>4.9932760942162595</v>
      </c>
      <c r="AU2671" s="103">
        <v>4.7172921232921015</v>
      </c>
      <c r="AV2671" s="103">
        <v>4.6679003704078257</v>
      </c>
      <c r="AW2671" s="103">
        <v>4.6627385636141536</v>
      </c>
      <c r="AX2671" s="103" t="e">
        <f t="shared" si="2745"/>
        <v>#VALUE!</v>
      </c>
      <c r="AY2671" s="103"/>
      <c r="AZ2671" s="103">
        <v>5.217770021232873</v>
      </c>
      <c r="BA2671" s="103">
        <v>5.3513927520936742</v>
      </c>
      <c r="BB2671" s="103">
        <v>4.7306492382103063</v>
      </c>
      <c r="BC2671" s="103">
        <v>4.8599938142191759</v>
      </c>
      <c r="BD2671" s="103">
        <v>4.8581481398323678</v>
      </c>
      <c r="BE2671" s="103">
        <v>4.9689078384561007</v>
      </c>
      <c r="BF2671" s="103" t="e">
        <f t="shared" si="2746"/>
        <v>#VALUE!</v>
      </c>
      <c r="BG2671" s="103">
        <v>4.277609864966152</v>
      </c>
      <c r="BH2671" s="103">
        <v>4.3968000927443125</v>
      </c>
      <c r="BI2671" s="103">
        <v>3.9877214100816922</v>
      </c>
      <c r="BJ2671" s="103">
        <v>4.1188715852291642</v>
      </c>
      <c r="BK2671" s="103">
        <v>4.1774288317089479</v>
      </c>
      <c r="BL2671" s="103">
        <v>4.2964529478780555</v>
      </c>
      <c r="BM2671" s="103">
        <v>4.2783339307200228</v>
      </c>
      <c r="BN2671" s="103">
        <v>4.3949399823488289</v>
      </c>
      <c r="BO2671" s="103" t="e">
        <f t="shared" si="2747"/>
        <v>#VALUE!</v>
      </c>
      <c r="BP2671" s="103">
        <v>4.2461219170246318</v>
      </c>
      <c r="BQ2671" s="103">
        <v>4.5546676272481044</v>
      </c>
      <c r="BR2671" s="103">
        <v>5.0580832053446434</v>
      </c>
      <c r="BS2671" s="103">
        <v>5.4011180093091209</v>
      </c>
      <c r="BT2671" s="103">
        <v>4.6171312855507454</v>
      </c>
      <c r="BU2671" s="103">
        <v>4.7762790624044609</v>
      </c>
      <c r="BV2671" s="103">
        <v>4.8268268441254447</v>
      </c>
      <c r="BW2671" s="103">
        <v>4.7909185710450295</v>
      </c>
      <c r="BX2671" s="103">
        <v>4.8375760606284981</v>
      </c>
      <c r="BY2671" s="103">
        <v>5.3351269576932046</v>
      </c>
      <c r="BZ2671" s="102">
        <v>5.012584580967764</v>
      </c>
      <c r="CA2671" s="103" t="e">
        <f t="shared" si="2748"/>
        <v>#VALUE!</v>
      </c>
      <c r="CB2671" s="103">
        <v>4.9607994921399019</v>
      </c>
      <c r="CC2671" s="103">
        <v>4.9033879081283489</v>
      </c>
      <c r="CD2671" s="103">
        <v>4.6980093585152423</v>
      </c>
      <c r="CE2671" s="103">
        <v>5.3083464428936225</v>
      </c>
      <c r="CF2671" s="103">
        <v>5.2295739022801611</v>
      </c>
      <c r="CG2671" s="103">
        <v>5.0121106297126143</v>
      </c>
      <c r="CH2671" s="103">
        <v>4.9951329569204512</v>
      </c>
      <c r="CI2671" s="103">
        <v>4.7146036764777461</v>
      </c>
      <c r="CJ2671" s="102">
        <v>4.9933572228311816</v>
      </c>
      <c r="CK2671" s="102">
        <v>4.6703899212049036</v>
      </c>
      <c r="CL2671" s="103" t="e">
        <f t="shared" si="2749"/>
        <v>#VALUE!</v>
      </c>
      <c r="CM2671" s="103">
        <v>4.3713836579204903</v>
      </c>
      <c r="CN2671" s="103">
        <v>4.6447812338868006</v>
      </c>
      <c r="CO2671" s="103">
        <v>4.6447812338868006</v>
      </c>
      <c r="CP2671" s="103">
        <v>4.4229725050391915</v>
      </c>
      <c r="CQ2671" s="103">
        <v>4.5560153583824397</v>
      </c>
      <c r="CR2671" s="103">
        <v>4.5377297779628707</v>
      </c>
      <c r="CS2671" s="103">
        <v>4.4901840869122278</v>
      </c>
      <c r="CT2671" s="103">
        <v>4.5903843394622621</v>
      </c>
      <c r="CU2671" s="103">
        <v>4.5583408882132908</v>
      </c>
      <c r="CV2671" s="103">
        <v>4.5417083161936356</v>
      </c>
      <c r="CW2671" s="103">
        <v>4.6296788210355224</v>
      </c>
      <c r="CX2671" s="103">
        <v>4.5097289951682775</v>
      </c>
      <c r="CY2671" s="103">
        <v>4.5898406143303356</v>
      </c>
      <c r="CZ2671" s="103">
        <v>4.6008413121550049</v>
      </c>
      <c r="DA2671" s="103" t="e">
        <f t="shared" si="2750"/>
        <v>#VALUE!</v>
      </c>
      <c r="DB2671" s="102">
        <v>4.307412422641514</v>
      </c>
      <c r="DC2671" s="102">
        <v>4.468709314575678</v>
      </c>
      <c r="DD2671" s="102">
        <v>4.5510478137082355</v>
      </c>
      <c r="DE2671" s="102">
        <v>4.4170802529066684</v>
      </c>
      <c r="DF2671" s="102">
        <v>4.5654653605372726</v>
      </c>
      <c r="DG2671" s="102">
        <v>4.7504569261345475</v>
      </c>
      <c r="DH2671" s="102">
        <v>4.4460786261523273</v>
      </c>
      <c r="DI2671" s="102">
        <v>4.7977568666923238</v>
      </c>
      <c r="DJ2671" s="102">
        <v>4.6427385710895415</v>
      </c>
      <c r="DK2671" s="102">
        <v>4.6358708051908435</v>
      </c>
      <c r="DL2671" s="102">
        <v>4.9216638437841072</v>
      </c>
      <c r="DM2671" s="102">
        <v>4.6436905948658467</v>
      </c>
      <c r="DN2671" s="104" t="e">
        <f t="shared" si="2751"/>
        <v>#VALUE!</v>
      </c>
      <c r="DO2671" s="102">
        <v>4.6436905948658467</v>
      </c>
      <c r="DP2671" s="102">
        <v>4.7909935610828551</v>
      </c>
      <c r="DQ2671" s="102">
        <v>4.9224090309322674</v>
      </c>
      <c r="DR2671" s="102">
        <v>5.0645320098968414</v>
      </c>
      <c r="DS2671" s="102">
        <v>5.1526152161972174</v>
      </c>
      <c r="DT2671" s="102">
        <v>4.9822449546601604</v>
      </c>
      <c r="DU2671" s="102">
        <v>5.1430420405084059</v>
      </c>
      <c r="DV2671" s="105" t="e">
        <f t="shared" si="2752"/>
        <v>#VALUE!</v>
      </c>
      <c r="DW2671" s="106" t="e">
        <f t="shared" si="2752"/>
        <v>#VALUE!</v>
      </c>
      <c r="DX2671" s="107" t="e">
        <f t="shared" si="2752"/>
        <v>#VALUE!</v>
      </c>
      <c r="DZ2671" s="102" t="e">
        <f t="shared" si="2753"/>
        <v>#VALUE!</v>
      </c>
      <c r="EC2671" s="102" t="e">
        <f t="shared" si="2754"/>
        <v>#VALUE!</v>
      </c>
      <c r="EF2671" s="102" t="e">
        <f t="shared" si="2755"/>
        <v>#VALUE!</v>
      </c>
      <c r="EI2671" s="102" t="e">
        <f t="shared" si="2756"/>
        <v>#VALUE!</v>
      </c>
      <c r="EL2671" s="102" t="e">
        <f t="shared" si="2757"/>
        <v>#VALUE!</v>
      </c>
      <c r="EO2671" s="102" t="e">
        <f t="shared" si="2758"/>
        <v>#VALUE!</v>
      </c>
    </row>
    <row r="2672" spans="1:145" ht="15.5" x14ac:dyDescent="0.35">
      <c r="A2672" s="371" t="s">
        <v>846</v>
      </c>
      <c r="B2672" s="190" t="e">
        <f t="shared" ref="B2672:Q2672" si="2760">SUM(B2651:B2671)</f>
        <v>#VALUE!</v>
      </c>
      <c r="C2672" s="190" t="e">
        <f t="shared" si="2760"/>
        <v>#VALUE!</v>
      </c>
      <c r="D2672" s="190" t="e">
        <f t="shared" si="2760"/>
        <v>#VALUE!</v>
      </c>
      <c r="E2672" s="190" t="e">
        <f t="shared" si="2760"/>
        <v>#VALUE!</v>
      </c>
      <c r="F2672" s="190" t="e">
        <f t="shared" si="2760"/>
        <v>#VALUE!</v>
      </c>
      <c r="G2672" s="190" t="e">
        <f t="shared" si="2760"/>
        <v>#VALUE!</v>
      </c>
      <c r="H2672" s="190" t="e">
        <f t="shared" si="2760"/>
        <v>#VALUE!</v>
      </c>
      <c r="I2672" s="190" t="e">
        <f t="shared" si="2760"/>
        <v>#VALUE!</v>
      </c>
      <c r="J2672" s="190" t="e">
        <f t="shared" si="2760"/>
        <v>#VALUE!</v>
      </c>
      <c r="K2672" s="190" t="e">
        <f t="shared" si="2760"/>
        <v>#VALUE!</v>
      </c>
      <c r="L2672" s="190" t="e">
        <f t="shared" si="2760"/>
        <v>#VALUE!</v>
      </c>
      <c r="M2672" s="190" t="e">
        <f t="shared" si="2760"/>
        <v>#VALUE!</v>
      </c>
      <c r="N2672" s="190" t="e">
        <f t="shared" si="2760"/>
        <v>#VALUE!</v>
      </c>
      <c r="O2672" s="190" t="e">
        <f t="shared" si="2760"/>
        <v>#VALUE!</v>
      </c>
      <c r="P2672" s="190" t="e">
        <f t="shared" si="2760"/>
        <v>#VALUE!</v>
      </c>
      <c r="Q2672" s="190" t="e">
        <f t="shared" si="2760"/>
        <v>#VALUE!</v>
      </c>
      <c r="R2672" s="190" t="e">
        <f>SUM(R2651:R2671)</f>
        <v>#VALUE!</v>
      </c>
      <c r="S2672" s="190" t="e">
        <f t="shared" ref="S2672:AE2672" si="2761">SUM(S2651:S2671)</f>
        <v>#VALUE!</v>
      </c>
      <c r="T2672" s="190" t="e">
        <f t="shared" si="2761"/>
        <v>#VALUE!</v>
      </c>
      <c r="U2672" s="190" t="e">
        <f t="shared" si="2761"/>
        <v>#VALUE!</v>
      </c>
      <c r="V2672" s="190" t="e">
        <f t="shared" si="2761"/>
        <v>#VALUE!</v>
      </c>
      <c r="W2672" s="190" t="e">
        <f t="shared" si="2761"/>
        <v>#VALUE!</v>
      </c>
      <c r="X2672" s="190" t="e">
        <f t="shared" si="2761"/>
        <v>#VALUE!</v>
      </c>
      <c r="Y2672" s="190" t="e">
        <f t="shared" si="2761"/>
        <v>#VALUE!</v>
      </c>
      <c r="Z2672" s="190" t="e">
        <f t="shared" si="2761"/>
        <v>#VALUE!</v>
      </c>
      <c r="AA2672" s="190" t="e">
        <f t="shared" si="2761"/>
        <v>#VALUE!</v>
      </c>
      <c r="AB2672" s="190">
        <f t="shared" si="2761"/>
        <v>434.01489119836032</v>
      </c>
      <c r="AC2672" s="190">
        <f t="shared" si="2761"/>
        <v>451.56709212191095</v>
      </c>
      <c r="AD2672" s="190">
        <f t="shared" si="2761"/>
        <v>457.52796593845244</v>
      </c>
      <c r="AE2672" s="190" t="e">
        <f t="shared" si="2761"/>
        <v>#VALUE!</v>
      </c>
      <c r="AF2672" s="190">
        <v>991.52415625290962</v>
      </c>
      <c r="AG2672" s="190">
        <v>997.25100993765284</v>
      </c>
      <c r="AH2672" s="190">
        <v>1023.2458119492252</v>
      </c>
      <c r="AI2672" s="190">
        <v>958.3003037708088</v>
      </c>
      <c r="AJ2672" s="189" t="e">
        <f>SUM(AJ2651:AJ2671)</f>
        <v>#VALUE!</v>
      </c>
      <c r="AK2672" s="189">
        <v>579.97615164420574</v>
      </c>
      <c r="AL2672" s="189">
        <v>674.97264262449858</v>
      </c>
      <c r="AM2672" s="189">
        <v>552.94874109067041</v>
      </c>
      <c r="AN2672" s="189">
        <v>548.25743114792442</v>
      </c>
      <c r="AO2672" s="189" t="e">
        <f>SUM(AO2651:AO2671)</f>
        <v>#VALUE!</v>
      </c>
      <c r="AP2672" s="189">
        <v>455.6587945099206</v>
      </c>
      <c r="AQ2672" s="189">
        <v>383.11714527631409</v>
      </c>
      <c r="AR2672" s="189">
        <v>513.0117244764391</v>
      </c>
      <c r="AS2672" s="189" t="e">
        <f>SUM(AS2651:AS2671)</f>
        <v>#VALUE!</v>
      </c>
      <c r="AT2672" s="189">
        <v>615.82778224320009</v>
      </c>
      <c r="AU2672" s="189">
        <v>569.96683492989496</v>
      </c>
      <c r="AV2672" s="189">
        <v>551.90822710758721</v>
      </c>
      <c r="AW2672" s="189">
        <v>552.9961223855895</v>
      </c>
      <c r="AX2672" s="189" t="e">
        <f>SUM(AX2651:AX2671)</f>
        <v>#VALUE!</v>
      </c>
      <c r="AY2672" s="189"/>
      <c r="AZ2672" s="189">
        <v>698.80904438286132</v>
      </c>
      <c r="BA2672" s="189">
        <v>637.1242348969173</v>
      </c>
      <c r="BB2672" s="189">
        <v>696.53744291698183</v>
      </c>
      <c r="BC2672" s="189">
        <v>638.24832177213887</v>
      </c>
      <c r="BD2672" s="189">
        <v>735.2295661240255</v>
      </c>
      <c r="BE2672" s="189">
        <v>679.13826745749395</v>
      </c>
      <c r="BF2672" s="189" t="e">
        <f>SUM(BF2651:BF2671)</f>
        <v>#VALUE!</v>
      </c>
      <c r="BG2672" s="189">
        <v>656.04516404417609</v>
      </c>
      <c r="BH2672" s="189">
        <v>551.28421329766377</v>
      </c>
      <c r="BI2672" s="189">
        <v>646.59402190165929</v>
      </c>
      <c r="BJ2672" s="189">
        <v>549.31273329439978</v>
      </c>
      <c r="BK2672" s="189">
        <v>721.20918433991574</v>
      </c>
      <c r="BL2672" s="189">
        <v>621.42881909692608</v>
      </c>
      <c r="BM2672" s="189">
        <v>705.02381162030815</v>
      </c>
      <c r="BN2672" s="189">
        <v>605.44885369173755</v>
      </c>
      <c r="BO2672" s="189" t="e">
        <f>SUM(BO2651:BO2671)</f>
        <v>#VALUE!</v>
      </c>
      <c r="BP2672" s="189">
        <v>663.92086436531849</v>
      </c>
      <c r="BQ2672" s="189">
        <v>634.96900420225506</v>
      </c>
      <c r="BR2672" s="189">
        <v>394.07220839196435</v>
      </c>
      <c r="BS2672" s="189">
        <v>208.25394164930498</v>
      </c>
      <c r="BT2672" s="189">
        <v>473.44690671665052</v>
      </c>
      <c r="BU2672" s="189">
        <v>373.16116844899807</v>
      </c>
      <c r="BV2672" s="189">
        <v>205.00974484668879</v>
      </c>
      <c r="BW2672" s="189">
        <v>555.11704341454322</v>
      </c>
      <c r="BX2672" s="189">
        <v>501.86596876948175</v>
      </c>
      <c r="BY2672" s="189">
        <v>440.76190038060935</v>
      </c>
      <c r="BZ2672" s="190">
        <v>556.46088591767761</v>
      </c>
      <c r="CA2672" s="189" t="e">
        <f>SUM(CA2651:CA2671)</f>
        <v>#VALUE!</v>
      </c>
      <c r="CB2672" s="189">
        <v>710.26368490150037</v>
      </c>
      <c r="CC2672" s="189">
        <v>733.19302845468042</v>
      </c>
      <c r="CD2672" s="189">
        <v>611.09395343525193</v>
      </c>
      <c r="CE2672" s="189">
        <v>746.85324144931894</v>
      </c>
      <c r="CF2672" s="189">
        <v>771.92412487986974</v>
      </c>
      <c r="CG2672" s="189">
        <v>642.74710160574682</v>
      </c>
      <c r="CH2672" s="189">
        <v>855.60993132068666</v>
      </c>
      <c r="CI2672" s="189">
        <v>750.68939704086665</v>
      </c>
      <c r="CJ2672" s="190">
        <v>871.27681042048494</v>
      </c>
      <c r="CK2672" s="190">
        <v>765.19578684693272</v>
      </c>
      <c r="CL2672" s="189" t="e">
        <f>SUM(CL2651:CL2671)</f>
        <v>#VALUE!</v>
      </c>
      <c r="CM2672" s="189">
        <v>727.75925369280787</v>
      </c>
      <c r="CN2672" s="189">
        <v>944.82330881792052</v>
      </c>
      <c r="CO2672" s="189">
        <v>944.82330881792052</v>
      </c>
      <c r="CP2672" s="189">
        <v>1189.7112901983603</v>
      </c>
      <c r="CQ2672" s="189">
        <v>972.79210973294278</v>
      </c>
      <c r="CR2672" s="189">
        <v>837.98594989178218</v>
      </c>
      <c r="CS2672" s="189">
        <v>1226.5849646361569</v>
      </c>
      <c r="CT2672" s="189">
        <v>1110.5974492688872</v>
      </c>
      <c r="CU2672" s="189">
        <v>853.99803241826669</v>
      </c>
      <c r="CV2672" s="189">
        <v>1103.6941966899283</v>
      </c>
      <c r="CW2672" s="189">
        <v>1031.5271743401427</v>
      </c>
      <c r="CX2672" s="189">
        <v>1034.3693534541087</v>
      </c>
      <c r="CY2672" s="189">
        <v>1021.4329435233672</v>
      </c>
      <c r="CZ2672" s="189">
        <v>951.31325358955871</v>
      </c>
      <c r="DA2672" s="189" t="e">
        <f t="shared" ref="DA2672" si="2762">SUM(DA2651:DA2671)</f>
        <v>#VALUE!</v>
      </c>
      <c r="DB2672" s="190">
        <v>916.12068384055317</v>
      </c>
      <c r="DC2672" s="190">
        <v>841.24941216685318</v>
      </c>
      <c r="DD2672" s="190">
        <v>763.70761778357928</v>
      </c>
      <c r="DE2672" s="190">
        <v>872.36971326891853</v>
      </c>
      <c r="DF2672" s="190">
        <v>787.71471507787953</v>
      </c>
      <c r="DG2672" s="190">
        <v>703.76189388318483</v>
      </c>
      <c r="DH2672" s="190">
        <v>906.59044208942203</v>
      </c>
      <c r="DI2672" s="190">
        <v>857.99886106864642</v>
      </c>
      <c r="DJ2672" s="190">
        <v>737.92869334546765</v>
      </c>
      <c r="DK2672" s="190">
        <v>920.29814100331453</v>
      </c>
      <c r="DL2672" s="190">
        <v>868.32264839322238</v>
      </c>
      <c r="DM2672" s="190">
        <v>747.52539745421143</v>
      </c>
      <c r="DN2672" s="283" t="e">
        <f t="shared" ref="DN2672" si="2763">SUM(DN2651:DN2671)</f>
        <v>#VALUE!</v>
      </c>
      <c r="DO2672" s="190">
        <v>747.52539745421143</v>
      </c>
      <c r="DP2672" s="190">
        <v>920.7269881337096</v>
      </c>
      <c r="DQ2672" s="190">
        <v>875.08006279924143</v>
      </c>
      <c r="DR2672" s="190">
        <v>781.5672611488867</v>
      </c>
      <c r="DS2672" s="190">
        <v>899.81213000435002</v>
      </c>
      <c r="DT2672" s="190">
        <v>854.75145646781073</v>
      </c>
      <c r="DU2672" s="190">
        <v>889.44731877698371</v>
      </c>
      <c r="DV2672" s="191" t="e">
        <f>SUM(DV2651:DV2671)</f>
        <v>#VALUE!</v>
      </c>
      <c r="DW2672" s="192" t="e">
        <f>SUM(DW2651:DW2671)</f>
        <v>#VALUE!</v>
      </c>
      <c r="DX2672" s="193" t="e">
        <f>SUM(DX2651:DX2671)</f>
        <v>#VALUE!</v>
      </c>
      <c r="DZ2672" s="190" t="e">
        <f>SUM(DZ2651:DZ2671)</f>
        <v>#VALUE!</v>
      </c>
      <c r="EC2672" s="190" t="e">
        <f>SUM(EC2651:EC2671)</f>
        <v>#VALUE!</v>
      </c>
      <c r="EF2672" s="190" t="e">
        <f>SUM(EF2651:EF2671)</f>
        <v>#VALUE!</v>
      </c>
      <c r="EI2672" s="190" t="e">
        <f>SUM(EI2651:EI2671)</f>
        <v>#VALUE!</v>
      </c>
      <c r="EL2672" s="190" t="e">
        <f>SUM(EL2651:EL2671)</f>
        <v>#VALUE!</v>
      </c>
      <c r="EO2672" s="190" t="e">
        <f>SUM(EO2651:EO2671)</f>
        <v>#VALUE!</v>
      </c>
    </row>
    <row r="2673" spans="1:145" s="240" customFormat="1" ht="15.5" x14ac:dyDescent="0.35">
      <c r="A2673" s="253"/>
      <c r="B2673" s="260"/>
      <c r="C2673" s="246"/>
      <c r="D2673" s="246"/>
      <c r="E2673" s="246"/>
      <c r="F2673" s="246"/>
      <c r="G2673" s="246"/>
      <c r="H2673" s="246"/>
      <c r="I2673" s="246"/>
      <c r="J2673" s="246"/>
      <c r="K2673" s="246"/>
      <c r="L2673" s="246"/>
      <c r="M2673" s="246"/>
      <c r="N2673" s="246"/>
      <c r="O2673" s="246"/>
      <c r="P2673" s="246"/>
      <c r="Q2673" s="246"/>
      <c r="R2673" s="246"/>
      <c r="S2673" s="246"/>
      <c r="T2673" s="246"/>
      <c r="U2673" s="246"/>
      <c r="V2673" s="246"/>
      <c r="W2673" s="246"/>
      <c r="X2673" s="266"/>
      <c r="Y2673" s="266"/>
      <c r="Z2673" s="246"/>
      <c r="AA2673" s="246"/>
      <c r="AB2673" s="246"/>
      <c r="AC2673" s="246"/>
      <c r="AD2673" s="246"/>
      <c r="AE2673" s="246"/>
      <c r="AF2673" s="246"/>
      <c r="AG2673" s="246"/>
      <c r="AH2673" s="246"/>
      <c r="AI2673" s="246"/>
      <c r="AJ2673" s="266"/>
      <c r="AK2673" s="266"/>
      <c r="AL2673" s="266"/>
      <c r="AM2673" s="266"/>
      <c r="AN2673" s="266"/>
      <c r="AO2673" s="266"/>
      <c r="AP2673" s="266"/>
      <c r="AQ2673" s="266"/>
      <c r="AR2673" s="266"/>
      <c r="AS2673" s="266"/>
      <c r="AT2673" s="266"/>
      <c r="AU2673" s="266"/>
      <c r="AV2673" s="266"/>
      <c r="AW2673" s="266"/>
      <c r="AX2673" s="266"/>
      <c r="AY2673" s="266"/>
      <c r="AZ2673" s="266"/>
      <c r="BA2673" s="266"/>
      <c r="BB2673" s="266"/>
      <c r="BC2673" s="266"/>
      <c r="BD2673" s="266"/>
      <c r="BE2673" s="266"/>
      <c r="BF2673" s="266"/>
      <c r="BG2673" s="266"/>
      <c r="BH2673" s="266"/>
      <c r="BI2673" s="266"/>
      <c r="BJ2673" s="266"/>
      <c r="BK2673" s="266"/>
      <c r="BL2673" s="266"/>
      <c r="BM2673" s="266"/>
      <c r="BN2673" s="266"/>
      <c r="BO2673" s="266"/>
      <c r="BP2673" s="266"/>
      <c r="BQ2673" s="266"/>
      <c r="BR2673" s="266"/>
      <c r="BS2673" s="266"/>
      <c r="BT2673" s="266"/>
      <c r="BU2673" s="266"/>
      <c r="BV2673" s="266"/>
      <c r="BW2673" s="266"/>
      <c r="BX2673" s="266"/>
      <c r="BY2673" s="266"/>
      <c r="BZ2673" s="246"/>
      <c r="CA2673" s="266"/>
      <c r="CB2673" s="266"/>
      <c r="CC2673" s="266"/>
      <c r="CD2673" s="266"/>
      <c r="CE2673" s="266"/>
      <c r="CF2673" s="266"/>
      <c r="CG2673" s="266"/>
      <c r="CH2673" s="266"/>
      <c r="CI2673" s="266"/>
      <c r="CJ2673" s="246"/>
      <c r="CK2673" s="246"/>
      <c r="CL2673" s="266"/>
      <c r="CM2673" s="266"/>
      <c r="CN2673" s="266"/>
      <c r="CO2673" s="266"/>
      <c r="CP2673" s="266"/>
      <c r="CQ2673" s="266"/>
      <c r="CR2673" s="266"/>
      <c r="CS2673" s="266"/>
      <c r="CT2673" s="266"/>
      <c r="CU2673" s="266"/>
      <c r="CV2673" s="266"/>
      <c r="CW2673" s="266"/>
      <c r="CX2673" s="266"/>
      <c r="CY2673" s="266"/>
      <c r="CZ2673" s="266"/>
      <c r="DA2673" s="266"/>
      <c r="DB2673" s="246"/>
      <c r="DC2673" s="246"/>
      <c r="DD2673" s="246"/>
      <c r="DE2673" s="246"/>
      <c r="DF2673" s="246"/>
      <c r="DG2673" s="246"/>
      <c r="DH2673" s="246"/>
      <c r="DI2673" s="246"/>
      <c r="DJ2673" s="246"/>
      <c r="DK2673" s="246"/>
      <c r="DL2673" s="246"/>
      <c r="DM2673" s="246"/>
      <c r="DN2673" s="267"/>
      <c r="DO2673" s="246"/>
      <c r="DP2673" s="246"/>
      <c r="DQ2673" s="246"/>
      <c r="DR2673" s="246"/>
      <c r="DS2673" s="246"/>
      <c r="DT2673" s="246"/>
      <c r="DU2673" s="246"/>
      <c r="DV2673" s="268"/>
      <c r="DW2673" s="269"/>
      <c r="DX2673" s="270"/>
      <c r="DZ2673" s="246"/>
      <c r="EC2673" s="246"/>
      <c r="EF2673" s="246"/>
      <c r="EI2673" s="246"/>
      <c r="EL2673" s="246"/>
      <c r="EO2673" s="246"/>
    </row>
    <row r="2674" spans="1:145" s="240" customFormat="1" ht="15.5" x14ac:dyDescent="0.35">
      <c r="A2674" s="253"/>
      <c r="B2674" s="260"/>
      <c r="C2674" s="246"/>
      <c r="D2674" s="246"/>
      <c r="E2674" s="246"/>
      <c r="F2674" s="246"/>
      <c r="G2674" s="246"/>
      <c r="H2674" s="246"/>
      <c r="I2674" s="246"/>
      <c r="J2674" s="246"/>
      <c r="K2674" s="246"/>
      <c r="L2674" s="246"/>
      <c r="M2674" s="246"/>
      <c r="N2674" s="246"/>
      <c r="O2674" s="246"/>
      <c r="P2674" s="246"/>
      <c r="Q2674" s="246"/>
      <c r="R2674" s="246"/>
      <c r="S2674" s="246"/>
      <c r="T2674" s="246"/>
      <c r="X2674" s="241"/>
      <c r="Y2674" s="241"/>
      <c r="AJ2674" s="241"/>
      <c r="AK2674" s="241"/>
      <c r="AL2674" s="241"/>
      <c r="AM2674" s="241"/>
      <c r="AN2674" s="241"/>
      <c r="AO2674" s="241"/>
      <c r="AP2674" s="241"/>
      <c r="AQ2674" s="241"/>
      <c r="AR2674" s="241"/>
      <c r="AS2674" s="241"/>
      <c r="AT2674" s="241"/>
      <c r="AU2674" s="241"/>
      <c r="AV2674" s="241"/>
      <c r="AW2674" s="241"/>
      <c r="AX2674" s="241"/>
      <c r="AY2674" s="241"/>
      <c r="AZ2674" s="241"/>
      <c r="BA2674" s="241"/>
      <c r="BB2674" s="241"/>
      <c r="BC2674" s="241"/>
      <c r="BD2674" s="241"/>
      <c r="BE2674" s="241"/>
      <c r="BF2674" s="241"/>
      <c r="BG2674" s="241"/>
      <c r="BH2674" s="241"/>
      <c r="BI2674" s="241"/>
      <c r="BJ2674" s="241"/>
      <c r="BK2674" s="241"/>
      <c r="BL2674" s="241"/>
      <c r="BM2674" s="241"/>
      <c r="BN2674" s="241"/>
      <c r="BO2674" s="241"/>
      <c r="BP2674" s="241"/>
      <c r="BQ2674" s="241"/>
      <c r="BR2674" s="241"/>
      <c r="BS2674" s="241"/>
      <c r="BT2674" s="241"/>
      <c r="BU2674" s="241"/>
      <c r="BV2674" s="241"/>
      <c r="BW2674" s="241"/>
      <c r="BX2674" s="241"/>
      <c r="BY2674" s="241"/>
      <c r="CA2674" s="241"/>
      <c r="CB2674" s="241"/>
      <c r="CC2674" s="241"/>
      <c r="CD2674" s="241"/>
      <c r="CE2674" s="241"/>
      <c r="CF2674" s="241"/>
      <c r="CG2674" s="241"/>
      <c r="CH2674" s="241"/>
      <c r="CI2674" s="241"/>
      <c r="CL2674" s="241"/>
      <c r="CM2674" s="241"/>
      <c r="CN2674" s="241"/>
      <c r="CO2674" s="241"/>
      <c r="CP2674" s="241"/>
      <c r="CQ2674" s="241"/>
      <c r="CR2674" s="241"/>
      <c r="CS2674" s="241"/>
      <c r="CT2674" s="241"/>
      <c r="CU2674" s="241"/>
      <c r="CV2674" s="241"/>
      <c r="CW2674" s="241"/>
      <c r="CX2674" s="241"/>
      <c r="CY2674" s="241"/>
      <c r="CZ2674" s="241"/>
      <c r="DA2674" s="241"/>
      <c r="DN2674" s="242"/>
      <c r="DV2674" s="243"/>
      <c r="DW2674" s="244"/>
      <c r="DX2674" s="245"/>
    </row>
    <row r="2675" spans="1:145" s="240" customFormat="1" ht="15.5" x14ac:dyDescent="0.35">
      <c r="A2675" s="253" t="s">
        <v>847</v>
      </c>
      <c r="B2675" s="260"/>
      <c r="C2675" s="246"/>
      <c r="D2675" s="246"/>
      <c r="E2675" s="246"/>
      <c r="F2675" s="246"/>
      <c r="G2675" s="246"/>
      <c r="H2675" s="246"/>
      <c r="I2675" s="246"/>
      <c r="J2675" s="246"/>
      <c r="K2675" s="246"/>
      <c r="L2675" s="246"/>
      <c r="M2675" s="246"/>
      <c r="N2675" s="246"/>
      <c r="O2675" s="246"/>
      <c r="P2675" s="246"/>
      <c r="Q2675" s="246"/>
      <c r="R2675" s="246"/>
      <c r="S2675" s="246"/>
      <c r="T2675" s="246"/>
      <c r="X2675" s="241"/>
      <c r="Y2675" s="241"/>
      <c r="AJ2675" s="241"/>
      <c r="AK2675" s="241"/>
      <c r="AL2675" s="241"/>
      <c r="AM2675" s="241"/>
      <c r="AN2675" s="241"/>
      <c r="AO2675" s="241"/>
      <c r="AP2675" s="241"/>
      <c r="AQ2675" s="241"/>
      <c r="AR2675" s="241"/>
      <c r="AS2675" s="241"/>
      <c r="AT2675" s="241"/>
      <c r="AU2675" s="241"/>
      <c r="AV2675" s="241"/>
      <c r="AW2675" s="241"/>
      <c r="AX2675" s="241"/>
      <c r="AY2675" s="241"/>
      <c r="AZ2675" s="241"/>
      <c r="BA2675" s="241"/>
      <c r="BB2675" s="241"/>
      <c r="BC2675" s="241"/>
      <c r="BD2675" s="241"/>
      <c r="BE2675" s="241"/>
      <c r="BF2675" s="241"/>
      <c r="BG2675" s="241"/>
      <c r="BH2675" s="241"/>
      <c r="BI2675" s="241"/>
      <c r="BJ2675" s="241"/>
      <c r="BK2675" s="241"/>
      <c r="BL2675" s="241"/>
      <c r="BM2675" s="241"/>
      <c r="BN2675" s="241"/>
      <c r="BO2675" s="241"/>
      <c r="BP2675" s="241"/>
      <c r="BQ2675" s="241"/>
      <c r="BR2675" s="241"/>
      <c r="BS2675" s="241"/>
      <c r="BT2675" s="241"/>
      <c r="BU2675" s="241"/>
      <c r="BV2675" s="241"/>
      <c r="BW2675" s="241"/>
      <c r="BX2675" s="241"/>
      <c r="BY2675" s="241"/>
      <c r="CA2675" s="241"/>
      <c r="CB2675" s="241"/>
      <c r="CC2675" s="241"/>
      <c r="CD2675" s="241"/>
      <c r="CE2675" s="241"/>
      <c r="CF2675" s="241"/>
      <c r="CG2675" s="241"/>
      <c r="CH2675" s="241"/>
      <c r="CI2675" s="241"/>
      <c r="CL2675" s="241"/>
      <c r="CM2675" s="241"/>
      <c r="CN2675" s="241"/>
      <c r="CO2675" s="241"/>
      <c r="CP2675" s="241"/>
      <c r="CQ2675" s="241"/>
      <c r="CR2675" s="241"/>
      <c r="CS2675" s="241"/>
      <c r="CT2675" s="241"/>
      <c r="CU2675" s="241"/>
      <c r="CV2675" s="241"/>
      <c r="CW2675" s="241"/>
      <c r="CX2675" s="241"/>
      <c r="CY2675" s="241"/>
      <c r="CZ2675" s="241"/>
      <c r="DA2675" s="241"/>
      <c r="DN2675" s="242"/>
      <c r="DV2675" s="243"/>
      <c r="DW2675" s="244"/>
      <c r="DX2675" s="245"/>
    </row>
    <row r="2676" spans="1:145" s="240" customFormat="1" ht="15.5" x14ac:dyDescent="0.35">
      <c r="A2676" s="253" t="s">
        <v>848</v>
      </c>
      <c r="B2676" s="260"/>
      <c r="C2676" s="246"/>
      <c r="D2676" s="246"/>
      <c r="E2676" s="246"/>
      <c r="F2676" s="246"/>
      <c r="G2676" s="246"/>
      <c r="H2676" s="246"/>
      <c r="I2676" s="246"/>
      <c r="J2676" s="246"/>
      <c r="K2676" s="246"/>
      <c r="L2676" s="246"/>
      <c r="M2676" s="246"/>
      <c r="N2676" s="246"/>
      <c r="O2676" s="246"/>
      <c r="P2676" s="246"/>
      <c r="Q2676" s="246"/>
      <c r="R2676" s="190">
        <f>[2]CAMEROUN!AJ1092</f>
        <v>5968.4603247121186</v>
      </c>
      <c r="S2676" s="190">
        <f>[2]CAMEROUN!AK1092</f>
        <v>6256.8556349986829</v>
      </c>
      <c r="T2676" s="190">
        <f>[2]CAMEROUN!AL1092</f>
        <v>6517.4889999999978</v>
      </c>
      <c r="U2676" s="190">
        <f>[2]CAMEROUN!AM1092</f>
        <v>7026.7080000000005</v>
      </c>
      <c r="V2676" s="190">
        <f>[2]CAMEROUN!AN1092</f>
        <v>7453.0209999999952</v>
      </c>
      <c r="W2676" s="190">
        <f>[2]CAMEROUN!AO1092</f>
        <v>8116.5329382082255</v>
      </c>
      <c r="X2676" s="190">
        <f>[2]CAMEROUN!AP1092</f>
        <v>8561.2384559133352</v>
      </c>
      <c r="Y2676" s="190">
        <f>[2]CAMEROUN!AQ1092</f>
        <v>9087.7239999999929</v>
      </c>
      <c r="Z2676" s="190">
        <f>[2]CAMEROUN!AR1092</f>
        <v>9572.3970000000008</v>
      </c>
      <c r="AA2676" s="190">
        <f>[2]CAMEROUN!AS1092</f>
        <v>10386.693999999998</v>
      </c>
      <c r="AB2676" s="190" t="e">
        <f>[2]CAMEROUN!#REF!</f>
        <v>#REF!</v>
      </c>
      <c r="AC2676" s="190" t="e">
        <f>[2]CAMEROUN!#REF!</f>
        <v>#REF!</v>
      </c>
      <c r="AD2676" s="190" t="e">
        <f>[2]CAMEROUN!#REF!</f>
        <v>#REF!</v>
      </c>
      <c r="AE2676" s="190">
        <f>[2]CAMEROUN!AT1092</f>
        <v>11162.813999999998</v>
      </c>
      <c r="AF2676" s="190" t="e">
        <f>[2]CAMEROUN!#REF!</f>
        <v>#REF!</v>
      </c>
      <c r="AG2676" s="190" t="e">
        <f>[2]CAMEROUN!#REF!</f>
        <v>#REF!</v>
      </c>
      <c r="AH2676" s="190">
        <v>10658.5039385651</v>
      </c>
      <c r="AI2676" s="190">
        <v>10302.516866337979</v>
      </c>
      <c r="AJ2676" s="189">
        <f>[2]CAMEROUN!AU1092</f>
        <v>11977.717000000004</v>
      </c>
      <c r="AK2676" s="189">
        <v>10866.744866071718</v>
      </c>
      <c r="AL2676" s="189">
        <v>11576.303145232432</v>
      </c>
      <c r="AM2676" s="189">
        <v>11391.124878879395</v>
      </c>
      <c r="AN2676" s="189">
        <v>11389.855812977617</v>
      </c>
      <c r="AO2676" s="189">
        <f>[2]CAMEROUN!AV1092</f>
        <v>13011.56</v>
      </c>
      <c r="AP2676" s="189">
        <v>12585.059844176165</v>
      </c>
      <c r="AQ2676" s="189">
        <v>12579.911266710675</v>
      </c>
      <c r="AR2676" s="189">
        <v>12861.231669021668</v>
      </c>
      <c r="AS2676" s="189">
        <f>[2]CAMEROUN!AZ1092</f>
        <v>13351.003701246262</v>
      </c>
      <c r="AT2676" s="189">
        <v>14955.658921420007</v>
      </c>
      <c r="AU2676" s="189">
        <v>14091.2050149482</v>
      </c>
      <c r="AV2676" s="189">
        <v>13517.2508764505</v>
      </c>
      <c r="AW2676" s="189">
        <v>13638.385490002363</v>
      </c>
      <c r="AX2676" s="189">
        <f>[2]CAMEROUN!BE1092</f>
        <v>14188.720930539968</v>
      </c>
      <c r="AY2676" s="189"/>
      <c r="AZ2676" s="189">
        <v>14643.359382992721</v>
      </c>
      <c r="BA2676" s="189">
        <v>14501.356782058763</v>
      </c>
      <c r="BB2676" s="189">
        <v>14452.627487303347</v>
      </c>
      <c r="BC2676" s="189">
        <v>14418.761058074713</v>
      </c>
      <c r="BD2676" s="189">
        <v>15075.503476541766</v>
      </c>
      <c r="BE2676" s="189">
        <v>15075.503476541766</v>
      </c>
      <c r="BF2676" s="189">
        <f>[2]CAMEROUN!BL1092</f>
        <v>14755.182571071326</v>
      </c>
      <c r="BG2676" s="189">
        <v>15432.176146660608</v>
      </c>
      <c r="BH2676" s="189">
        <v>15973.530809048101</v>
      </c>
      <c r="BI2676" s="189">
        <v>15390.872657517164</v>
      </c>
      <c r="BJ2676" s="189">
        <v>15437.294313553859</v>
      </c>
      <c r="BK2676" s="189">
        <v>15661.220004318016</v>
      </c>
      <c r="BL2676" s="189">
        <v>15706.443397577146</v>
      </c>
      <c r="BM2676" s="189">
        <v>15481.873169337929</v>
      </c>
      <c r="BN2676" s="189">
        <v>15483.87124108119</v>
      </c>
      <c r="BO2676" s="189">
        <f>[2]CAMEROUN!BU1092</f>
        <v>15997.510754296012</v>
      </c>
      <c r="BP2676" s="189">
        <v>16073.03974382249</v>
      </c>
      <c r="BQ2676" s="189">
        <v>15159.900240979465</v>
      </c>
      <c r="BR2676" s="189">
        <v>15155.115572865781</v>
      </c>
      <c r="BS2676" s="189">
        <v>14820.769191923011</v>
      </c>
      <c r="BT2676" s="189">
        <v>15197.894723876194</v>
      </c>
      <c r="BU2676" s="189">
        <v>15273.651508218423</v>
      </c>
      <c r="BV2676" s="189">
        <v>13925.027096086214</v>
      </c>
      <c r="BW2676" s="189">
        <v>15340.311598781467</v>
      </c>
      <c r="BX2676" s="189">
        <v>15584.595570997655</v>
      </c>
      <c r="BY2676" s="189">
        <v>15622.136427612731</v>
      </c>
      <c r="BZ2676" s="190">
        <v>16080.408438096454</v>
      </c>
      <c r="CA2676" s="189">
        <f>[2]CAMEROUN!CG1092</f>
        <v>16080.868498265541</v>
      </c>
      <c r="CB2676" s="189">
        <v>16620.965278935746</v>
      </c>
      <c r="CC2676" s="189">
        <v>16507.992744941148</v>
      </c>
      <c r="CD2676" s="189">
        <v>16109.380473791294</v>
      </c>
      <c r="CE2676" s="189">
        <v>16654.763712387714</v>
      </c>
      <c r="CF2676" s="189">
        <v>16477.806120113564</v>
      </c>
      <c r="CG2676" s="189">
        <v>16089.622191285025</v>
      </c>
      <c r="CH2676" s="189">
        <v>16378.189921949624</v>
      </c>
      <c r="CI2676" s="189">
        <v>16238.507593086824</v>
      </c>
      <c r="CJ2676" s="190">
        <v>16330.350452726947</v>
      </c>
      <c r="CK2676" s="190">
        <v>16351.860374464661</v>
      </c>
      <c r="CL2676" s="189">
        <f>[2]CAMEROUN!CR1092</f>
        <v>16080.868498265541</v>
      </c>
      <c r="CM2676" s="189">
        <v>17358.797155717602</v>
      </c>
      <c r="CN2676" s="189">
        <v>16236.336914017076</v>
      </c>
      <c r="CO2676" s="189">
        <v>16398.276901354759</v>
      </c>
      <c r="CP2676" s="189">
        <v>16411.773908681025</v>
      </c>
      <c r="CQ2676" s="189">
        <v>16298.377749376581</v>
      </c>
      <c r="CR2676" s="189">
        <v>16259.374032315569</v>
      </c>
      <c r="CS2676" s="189">
        <v>17760.72785634677</v>
      </c>
      <c r="CT2676" s="189">
        <v>17541.699735184855</v>
      </c>
      <c r="CU2676" s="189">
        <v>17404.00043481934</v>
      </c>
      <c r="CV2676" s="189">
        <v>18637.925728123679</v>
      </c>
      <c r="CW2676" s="189">
        <v>18485.685398575515</v>
      </c>
      <c r="CX2676" s="189">
        <v>18796.049581764622</v>
      </c>
      <c r="CY2676" s="189">
        <v>18710.894315911675</v>
      </c>
      <c r="CZ2676" s="189">
        <v>18457.104360392579</v>
      </c>
      <c r="DA2676" s="189">
        <f>[2]CAMEROUN!DD1092</f>
        <v>18334.961125799702</v>
      </c>
      <c r="DB2676" s="190">
        <v>21537.596922649296</v>
      </c>
      <c r="DC2676" s="190">
        <v>21391.960447498637</v>
      </c>
      <c r="DD2676" s="190">
        <v>21391.960447498637</v>
      </c>
      <c r="DE2676" s="190">
        <v>20726.08684706657</v>
      </c>
      <c r="DF2676" s="190">
        <v>20806.00927112795</v>
      </c>
      <c r="DG2676" s="190">
        <v>20585.699746869526</v>
      </c>
      <c r="DH2676" s="190">
        <v>20273.49176300392</v>
      </c>
      <c r="DI2676" s="190">
        <v>20310.474301118873</v>
      </c>
      <c r="DJ2676" s="190">
        <v>20098.141051376122</v>
      </c>
      <c r="DK2676" s="190">
        <v>21200.63199361103</v>
      </c>
      <c r="DL2676" s="190">
        <v>21117.3426854565</v>
      </c>
      <c r="DM2676" s="190">
        <v>20153.759018015917</v>
      </c>
      <c r="DN2676" s="283">
        <f>[2]CAMEROUN!DQ1092</f>
        <v>20283.271773753055</v>
      </c>
      <c r="DO2676" s="190">
        <v>20153.759018015917</v>
      </c>
      <c r="DP2676" s="190">
        <v>22209.058078444956</v>
      </c>
      <c r="DQ2676" s="190">
        <v>22185.573040406874</v>
      </c>
      <c r="DR2676" s="190">
        <v>22151.525256618057</v>
      </c>
      <c r="DS2676" s="190">
        <v>20876.81228758191</v>
      </c>
      <c r="DT2676" s="190">
        <v>20739.345255450768</v>
      </c>
      <c r="DU2676" s="190">
        <v>21064.730037716781</v>
      </c>
      <c r="DV2676" s="191">
        <f>[2]CAMEROUN!EA1092</f>
        <v>21753.196812434584</v>
      </c>
      <c r="DW2676" s="192">
        <f>[2]CAMEROUN!EB1092</f>
        <v>21678.24542758915</v>
      </c>
      <c r="DX2676" s="193">
        <f>[2]CAMEROUN!EC1092</f>
        <v>21562.858834324968</v>
      </c>
      <c r="DZ2676" s="190">
        <f>[2]CAMEROUN!EE1092</f>
        <v>23281.69529686985</v>
      </c>
      <c r="EC2676" s="190">
        <f>[2]CAMEROUN!EH1092</f>
        <v>24426.457081613578</v>
      </c>
      <c r="EF2676" s="190">
        <f>[2]CAMEROUN!EK1092</f>
        <v>26956.990487826522</v>
      </c>
      <c r="EI2676" s="190">
        <f>[2]CAMEROUN!EN1092</f>
        <v>29130.142007486011</v>
      </c>
      <c r="EL2676" s="190">
        <f>[2]CAMEROUN!EQ1092</f>
        <v>31497.611228885315</v>
      </c>
      <c r="EO2676" s="190">
        <f>[2]CAMEROUN!ET1092</f>
        <v>34427.098582391496</v>
      </c>
    </row>
    <row r="2677" spans="1:145" s="240" customFormat="1" ht="15.5" x14ac:dyDescent="0.35">
      <c r="A2677" s="253" t="s">
        <v>849</v>
      </c>
      <c r="B2677" s="260"/>
      <c r="C2677" s="246"/>
      <c r="D2677" s="246"/>
      <c r="E2677" s="246"/>
      <c r="F2677" s="246"/>
      <c r="G2677" s="246"/>
      <c r="H2677" s="246"/>
      <c r="I2677" s="246"/>
      <c r="J2677" s="246"/>
      <c r="K2677" s="246"/>
      <c r="L2677" s="246"/>
      <c r="M2677" s="246"/>
      <c r="N2677" s="246"/>
      <c r="O2677" s="246"/>
      <c r="P2677" s="246"/>
      <c r="Q2677" s="246"/>
      <c r="R2677" s="190">
        <f>+[7]RCA!T920</f>
        <v>574.02671997677999</v>
      </c>
      <c r="S2677" s="190">
        <f>+[7]RCA!U920</f>
        <v>602.5323077455173</v>
      </c>
      <c r="T2677" s="190">
        <f>+[7]RCA!V920</f>
        <v>603.79500000000007</v>
      </c>
      <c r="U2677" s="190">
        <f>+[7]RCA!W920</f>
        <v>664.17600000000016</v>
      </c>
      <c r="V2677" s="190">
        <f>+[7]RCA!X920</f>
        <v>715.26599999999996</v>
      </c>
      <c r="W2677" s="190">
        <f>+[7]RCA!Y920</f>
        <v>800.64499999999998</v>
      </c>
      <c r="X2677" s="190">
        <f>+[7]RCA!Z920</f>
        <v>844.39400000000012</v>
      </c>
      <c r="Y2677" s="190">
        <f>+[7]RCA!AA920</f>
        <v>872.39200000000005</v>
      </c>
      <c r="Z2677" s="190">
        <f>+[7]RCA!AB920</f>
        <v>958.63099999999997</v>
      </c>
      <c r="AA2677" s="190">
        <f>+[7]RCA!AC920</f>
        <v>1130.4050000000002</v>
      </c>
      <c r="AB2677" s="190" t="e">
        <f>+[7]RCA!#REF!</f>
        <v>#REF!</v>
      </c>
      <c r="AC2677" s="190" t="e">
        <f>+[7]RCA!#REF!</f>
        <v>#REF!</v>
      </c>
      <c r="AD2677" s="190" t="e">
        <f>+[7]RCA!#REF!</f>
        <v>#REF!</v>
      </c>
      <c r="AE2677" s="190">
        <f>+[7]RCA!AD920</f>
        <v>698.26299999999992</v>
      </c>
      <c r="AF2677" s="190" t="e">
        <f>+[7]RCA!#REF!</f>
        <v>#REF!</v>
      </c>
      <c r="AG2677" s="190" t="e">
        <f>+[7]RCA!#REF!</f>
        <v>#REF!</v>
      </c>
      <c r="AH2677" s="190">
        <v>622.05047990847402</v>
      </c>
      <c r="AI2677" s="190">
        <v>619.40507328312174</v>
      </c>
      <c r="AJ2677" s="189">
        <f>+[7]RCA!AE920</f>
        <v>769.24800000000005</v>
      </c>
      <c r="AK2677" s="189">
        <v>937.64325019377827</v>
      </c>
      <c r="AL2677" s="189">
        <v>948.3508736173286</v>
      </c>
      <c r="AM2677" s="189">
        <v>956.95080396044</v>
      </c>
      <c r="AN2677" s="189">
        <v>922.79078903795255</v>
      </c>
      <c r="AO2677" s="189">
        <f>+[7]RCA!AF920</f>
        <v>826.41200000000026</v>
      </c>
      <c r="AP2677" s="189">
        <v>944.27299610439582</v>
      </c>
      <c r="AQ2677" s="189">
        <v>982.86952803547206</v>
      </c>
      <c r="AR2677" s="189">
        <v>990.33792342030983</v>
      </c>
      <c r="AS2677" s="189">
        <f>+[7]RCA!AJ920</f>
        <v>908.6400000000001</v>
      </c>
      <c r="AT2677" s="189">
        <v>1088.1620503927056</v>
      </c>
      <c r="AU2677" s="189">
        <v>1019.72657503733</v>
      </c>
      <c r="AV2677" s="189">
        <v>1072.0371816483826</v>
      </c>
      <c r="AW2677" s="189">
        <v>1072.0371816483826</v>
      </c>
      <c r="AX2677" s="189">
        <f>+[7]RCA!AO920</f>
        <v>998.22600000000011</v>
      </c>
      <c r="AY2677" s="189"/>
      <c r="AZ2677" s="189">
        <v>1197.4598499294211</v>
      </c>
      <c r="BA2677" s="189">
        <v>1169.3243052084608</v>
      </c>
      <c r="BB2677" s="189">
        <v>1187.725817380915</v>
      </c>
      <c r="BC2677" s="189">
        <v>1185.8370326624881</v>
      </c>
      <c r="BD2677" s="189">
        <v>1189.3056846353281</v>
      </c>
      <c r="BE2677" s="189">
        <v>1176.379260585122</v>
      </c>
      <c r="BF2677" s="189">
        <f>+[7]RCA!AV920</f>
        <v>1085.501</v>
      </c>
      <c r="BG2677" s="189">
        <v>1233.4605216796547</v>
      </c>
      <c r="BH2677" s="189">
        <v>1241.2033337223347</v>
      </c>
      <c r="BI2677" s="189">
        <v>1079.1682880379992</v>
      </c>
      <c r="BJ2677" s="189">
        <v>1049.8721601267678</v>
      </c>
      <c r="BK2677" s="189">
        <v>1071.4912230096991</v>
      </c>
      <c r="BL2677" s="189">
        <v>1014.6146086351882</v>
      </c>
      <c r="BM2677" s="189">
        <v>1071.0314661514901</v>
      </c>
      <c r="BN2677" s="189">
        <v>1049.5674690166697</v>
      </c>
      <c r="BO2677" s="189">
        <f>+[7]RCA!BE920</f>
        <v>1145.2808121079561</v>
      </c>
      <c r="BP2677" s="189">
        <v>1028.7677202588523</v>
      </c>
      <c r="BQ2677" s="189">
        <v>1028.7677202588523</v>
      </c>
      <c r="BR2677" s="189">
        <v>977.73834249746096</v>
      </c>
      <c r="BS2677" s="189">
        <v>873.15680724546166</v>
      </c>
      <c r="BT2677" s="189">
        <v>955.50547493540466</v>
      </c>
      <c r="BU2677" s="189">
        <v>961.25188041787681</v>
      </c>
      <c r="BV2677" s="189">
        <v>855.0683264502585</v>
      </c>
      <c r="BW2677" s="189">
        <v>943.6195225807071</v>
      </c>
      <c r="BX2677" s="189">
        <v>967.83489315100394</v>
      </c>
      <c r="BY2677" s="189">
        <v>939.32219688625696</v>
      </c>
      <c r="BZ2677" s="190">
        <v>996.70475450957701</v>
      </c>
      <c r="CA2677" s="189">
        <f>+[7]RCA!BQ920</f>
        <v>876.68760996407241</v>
      </c>
      <c r="CB2677" s="189">
        <v>1047.8820129557319</v>
      </c>
      <c r="CC2677" s="189">
        <v>1033.8860629691901</v>
      </c>
      <c r="CD2677" s="189">
        <v>972.61330004488082</v>
      </c>
      <c r="CE2677" s="189">
        <v>1131.2122006841159</v>
      </c>
      <c r="CF2677" s="189">
        <v>1113.79760159837</v>
      </c>
      <c r="CG2677" s="189">
        <v>1065.8803933858712</v>
      </c>
      <c r="CH2677" s="189">
        <v>1180.2728286128054</v>
      </c>
      <c r="CI2677" s="189">
        <v>1164.2473279358142</v>
      </c>
      <c r="CJ2677" s="190">
        <v>1223.4375249031768</v>
      </c>
      <c r="CK2677" s="190">
        <v>1213.990924509576</v>
      </c>
      <c r="CL2677" s="189">
        <f>+[7]RCA!CB920</f>
        <v>932.2946964949781</v>
      </c>
      <c r="CM2677" s="189">
        <v>1277.1820957739187</v>
      </c>
      <c r="CN2677" s="189">
        <v>1109.9927340731238</v>
      </c>
      <c r="CO2677" s="189">
        <v>1120.3955562790306</v>
      </c>
      <c r="CP2677" s="189">
        <v>1114.1833177387675</v>
      </c>
      <c r="CQ2677" s="189">
        <v>1085.2278733415026</v>
      </c>
      <c r="CR2677" s="189">
        <v>1043.0053270187705</v>
      </c>
      <c r="CS2677" s="189">
        <v>1100.6536034286078</v>
      </c>
      <c r="CT2677" s="189">
        <v>1142.3822559043913</v>
      </c>
      <c r="CU2677" s="189">
        <v>1070.8909032081847</v>
      </c>
      <c r="CV2677" s="189">
        <v>1169.7068534808011</v>
      </c>
      <c r="CW2677" s="189">
        <v>1202.499591224288</v>
      </c>
      <c r="CX2677" s="189">
        <v>1146.7429125319825</v>
      </c>
      <c r="CY2677" s="189">
        <v>1192.241929007916</v>
      </c>
      <c r="CZ2677" s="189">
        <v>1150.573633983948</v>
      </c>
      <c r="DA2677" s="189">
        <f>+[7]RCA!CN920</f>
        <v>1062.9021775008941</v>
      </c>
      <c r="DB2677" s="190">
        <v>1298.4676993981536</v>
      </c>
      <c r="DC2677" s="190">
        <v>1299.9016332441338</v>
      </c>
      <c r="DD2677" s="190">
        <v>1301.473063666192</v>
      </c>
      <c r="DE2677" s="190">
        <v>1166.4008015664197</v>
      </c>
      <c r="DF2677" s="190">
        <v>1174.4845160302498</v>
      </c>
      <c r="DG2677" s="190">
        <v>1171.1345785187893</v>
      </c>
      <c r="DH2677" s="190">
        <v>1142.8076248890252</v>
      </c>
      <c r="DI2677" s="190">
        <v>1151.7544478504428</v>
      </c>
      <c r="DJ2677" s="190">
        <v>1145.4128099742352</v>
      </c>
      <c r="DK2677" s="190">
        <v>1179.6141642699874</v>
      </c>
      <c r="DL2677" s="190">
        <v>1146.8403080853554</v>
      </c>
      <c r="DM2677" s="190">
        <v>1168.8619275447791</v>
      </c>
      <c r="DN2677" s="283">
        <f>+[7]RCA!DA920</f>
        <v>1138.135612225652</v>
      </c>
      <c r="DO2677" s="190">
        <v>1168.8619275447791</v>
      </c>
      <c r="DP2677" s="190">
        <v>1110.1021542269273</v>
      </c>
      <c r="DQ2677" s="190">
        <v>1126.8992313297654</v>
      </c>
      <c r="DR2677" s="190">
        <v>1141.3252567889947</v>
      </c>
      <c r="DS2677" s="190">
        <v>1101.7547936579522</v>
      </c>
      <c r="DT2677" s="190">
        <v>1101.2978569204993</v>
      </c>
      <c r="DU2677" s="190">
        <v>1062.0917700084046</v>
      </c>
      <c r="DV2677" s="191">
        <f>+[7]RCA!DN920</f>
        <v>1151.9859117570852</v>
      </c>
      <c r="DW2677" s="192">
        <f>+[7]RCA!DM920</f>
        <v>1114.0860726841486</v>
      </c>
      <c r="DX2677" s="193">
        <f>+[7]RCA!DN920</f>
        <v>1151.9859117570852</v>
      </c>
      <c r="DZ2677" s="190">
        <f>+[7]RCA!DP920</f>
        <v>1102.8852447799868</v>
      </c>
      <c r="EC2677" s="190">
        <f>+[7]RCA!DS920</f>
        <v>1179.8817196937919</v>
      </c>
      <c r="EF2677" s="190">
        <f>+[7]RCA!DV920</f>
        <v>1225.1197194651468</v>
      </c>
      <c r="EI2677" s="190">
        <f>+[7]RCA!DY920</f>
        <v>1281.2937178758436</v>
      </c>
      <c r="EL2677" s="190">
        <f>+[7]RCA!EB920</f>
        <v>1338.2501958374128</v>
      </c>
      <c r="EO2677" s="190">
        <f>+[7]RCA!EE920</f>
        <v>1393.0575155903707</v>
      </c>
    </row>
    <row r="2678" spans="1:145" s="240" customFormat="1" ht="15.5" x14ac:dyDescent="0.35">
      <c r="A2678" s="253" t="s">
        <v>850</v>
      </c>
      <c r="B2678" s="260"/>
      <c r="C2678" s="246"/>
      <c r="D2678" s="246"/>
      <c r="E2678" s="246"/>
      <c r="F2678" s="246"/>
      <c r="G2678" s="246"/>
      <c r="H2678" s="246"/>
      <c r="I2678" s="246"/>
      <c r="J2678" s="246"/>
      <c r="K2678" s="246"/>
      <c r="L2678" s="246"/>
      <c r="M2678" s="246"/>
      <c r="N2678" s="246"/>
      <c r="O2678" s="246"/>
      <c r="P2678" s="246"/>
      <c r="Q2678" s="246"/>
      <c r="R2678" s="190">
        <f>+[3]CONGO!T1009</f>
        <v>930.7678801433218</v>
      </c>
      <c r="S2678" s="190">
        <f>+[3]CONGO!U1009</f>
        <v>1009.6841585510836</v>
      </c>
      <c r="T2678" s="190">
        <f>+[3]CONGO!V1009</f>
        <v>1090.4110000000001</v>
      </c>
      <c r="U2678" s="190">
        <f>+[3]CONGO!W1009</f>
        <v>1249.952</v>
      </c>
      <c r="V2678" s="190">
        <f>+[3]CONGO!X1009</f>
        <v>1419.2180000000001</v>
      </c>
      <c r="W2678" s="190">
        <f>+[3]CONGO!Y1009</f>
        <v>1667.354</v>
      </c>
      <c r="X2678" s="190">
        <f>+[3]CONGO!Z1009</f>
        <v>1778.164</v>
      </c>
      <c r="Y2678" s="190">
        <f>+[3]CONGO!AA1009</f>
        <v>1902.713</v>
      </c>
      <c r="Z2678" s="190">
        <f>+[3]CONGO!AB1009</f>
        <v>2042.9559999999999</v>
      </c>
      <c r="AA2678" s="190">
        <f>+[3]CONGO!AC1009</f>
        <v>2141.453</v>
      </c>
      <c r="AB2678" s="190">
        <f>+[3]CONGO!AD1009</f>
        <v>1896.8536820217018</v>
      </c>
      <c r="AC2678" s="190">
        <f>+[3]CONGO!AE1009</f>
        <v>1924.7939459715085</v>
      </c>
      <c r="AD2678" s="190">
        <f>+[3]CONGO!AF1009</f>
        <v>1932.3236041982768</v>
      </c>
      <c r="AE2678" s="190">
        <f>+[3]CONGO!AH1009</f>
        <v>2305.8550685618552</v>
      </c>
      <c r="AF2678" s="190">
        <f>+[3]CONGO!AI1009</f>
        <v>3392.7587680239412</v>
      </c>
      <c r="AG2678" s="190">
        <f>+[3]CONGO!AJ1009</f>
        <v>2595.4356650911391</v>
      </c>
      <c r="AH2678" s="190">
        <v>2321.0690995878704</v>
      </c>
      <c r="AI2678" s="190">
        <v>2316.1362650412998</v>
      </c>
      <c r="AJ2678" s="189">
        <f>+[3]CONGO!AM1009</f>
        <v>2441.426518780635</v>
      </c>
      <c r="AK2678" s="189">
        <v>2858.5837367418312</v>
      </c>
      <c r="AL2678" s="189">
        <v>1906.8188974785637</v>
      </c>
      <c r="AM2678" s="189">
        <v>1722.9160456393029</v>
      </c>
      <c r="AN2678" s="189">
        <v>1723.1255194254397</v>
      </c>
      <c r="AO2678" s="189">
        <f>+[3]CONGO!AR1009</f>
        <v>2646.3699864425475</v>
      </c>
      <c r="AP2678" s="189">
        <v>1502.665128648194</v>
      </c>
      <c r="AQ2678" s="189">
        <v>1248.4958857072365</v>
      </c>
      <c r="AR2678" s="189">
        <v>2125.3625022967399</v>
      </c>
      <c r="AS2678" s="189">
        <f>+[3]CONGO!AV1009</f>
        <v>2663.2026820437122</v>
      </c>
      <c r="AT2678" s="189">
        <v>1127.6895594593591</v>
      </c>
      <c r="AU2678" s="189">
        <v>2162.4074284392195</v>
      </c>
      <c r="AV2678" s="189">
        <v>2730.107349827681</v>
      </c>
      <c r="AW2678" s="189">
        <v>2786.2499852370202</v>
      </c>
      <c r="AX2678" s="189">
        <f>+[3]CONGO!BA1009</f>
        <v>2610.9061212997894</v>
      </c>
      <c r="AY2678" s="189"/>
      <c r="AZ2678" s="189">
        <v>2762.5990657506518</v>
      </c>
      <c r="BA2678" s="189">
        <v>2945.8464085216046</v>
      </c>
      <c r="BB2678" s="189">
        <v>3052.3393081453733</v>
      </c>
      <c r="BC2678" s="189">
        <v>2910.0305760773199</v>
      </c>
      <c r="BD2678" s="189">
        <v>2797.102903933961</v>
      </c>
      <c r="BE2678" s="189">
        <v>2838.9009790139671</v>
      </c>
      <c r="BF2678" s="189">
        <f>+[3]CONGO!BI1009</f>
        <v>2900.1873247588856</v>
      </c>
      <c r="BG2678" s="189">
        <v>1331.2098360766345</v>
      </c>
      <c r="BH2678" s="189">
        <v>1318.9559959317176</v>
      </c>
      <c r="BI2678" s="189">
        <v>2644.9707109569085</v>
      </c>
      <c r="BJ2678" s="189">
        <v>2872.9825213677914</v>
      </c>
      <c r="BK2678" s="189">
        <v>3095.6031722153089</v>
      </c>
      <c r="BL2678" s="189">
        <v>2999.1793588393712</v>
      </c>
      <c r="BM2678" s="189">
        <v>3249.0707821782876</v>
      </c>
      <c r="BN2678" s="189">
        <v>3148.1660070092753</v>
      </c>
      <c r="BO2678" s="189">
        <f>+[3]CONGO!BR1009</f>
        <v>3140.5147933932503</v>
      </c>
      <c r="BP2678" s="189">
        <v>3131.5514727752038</v>
      </c>
      <c r="BQ2678" s="189">
        <v>3131.5514727752038</v>
      </c>
      <c r="BR2678" s="189">
        <v>2153.3383690851733</v>
      </c>
      <c r="BS2678" s="189">
        <v>2098.8967483436718</v>
      </c>
      <c r="BT2678" s="189">
        <v>2066.0683014600368</v>
      </c>
      <c r="BU2678" s="189">
        <v>1673.7033371375715</v>
      </c>
      <c r="BV2678" s="189">
        <v>1593.2304823177089</v>
      </c>
      <c r="BW2678" s="189">
        <v>2242.2959444677399</v>
      </c>
      <c r="BX2678" s="189">
        <v>2033.2580080606131</v>
      </c>
      <c r="BY2678" s="189">
        <v>1706.5196859978425</v>
      </c>
      <c r="BZ2678" s="190">
        <v>2627.6212471824988</v>
      </c>
      <c r="CA2678" s="189">
        <f>+[3]CONGO!CD1009</f>
        <v>3057.8377970498659</v>
      </c>
      <c r="CB2678" s="189">
        <v>2271.5854450824017</v>
      </c>
      <c r="CC2678" s="189">
        <v>2232.2342402911636</v>
      </c>
      <c r="CD2678" s="189">
        <v>2181.114522539584</v>
      </c>
      <c r="CE2678" s="189">
        <v>2270.0123069446245</v>
      </c>
      <c r="CF2678" s="189">
        <v>2191.6530651860853</v>
      </c>
      <c r="CG2678" s="189">
        <v>2165.1865441691207</v>
      </c>
      <c r="CH2678" s="189">
        <v>2188.2219715197193</v>
      </c>
      <c r="CI2678" s="189">
        <v>2290.7516860622118</v>
      </c>
      <c r="CJ2678" s="190">
        <v>2152.1406531662224</v>
      </c>
      <c r="CK2678" s="190">
        <v>2269.6612932800635</v>
      </c>
      <c r="CL2678" s="189">
        <f>+[3]CONGO!CO1009</f>
        <v>3748.8625524315967</v>
      </c>
      <c r="CM2678" s="189">
        <v>2424.7413463670773</v>
      </c>
      <c r="CN2678" s="189">
        <v>3426.8562020597938</v>
      </c>
      <c r="CO2678" s="189">
        <v>3447.6127415344904</v>
      </c>
      <c r="CP2678" s="189">
        <v>3198.3032580650606</v>
      </c>
      <c r="CQ2678" s="189">
        <v>3502.0069285579698</v>
      </c>
      <c r="CR2678" s="189">
        <v>3536.566656536178</v>
      </c>
      <c r="CS2678" s="189">
        <v>3078.1829476543467</v>
      </c>
      <c r="CT2678" s="189">
        <v>3111.2128586894455</v>
      </c>
      <c r="CU2678" s="189">
        <v>3277.3364540739763</v>
      </c>
      <c r="CV2678" s="189">
        <v>3255.9285141445953</v>
      </c>
      <c r="CW2678" s="189">
        <v>3256.6394007784534</v>
      </c>
      <c r="CX2678" s="189">
        <v>3186.8516502655093</v>
      </c>
      <c r="CY2678" s="189">
        <v>3166.9713367842478</v>
      </c>
      <c r="CZ2678" s="189">
        <v>3235.6075511410436</v>
      </c>
      <c r="DA2678" s="189">
        <f>+[3]CONGO!DA1009</f>
        <v>4539.4572964028694</v>
      </c>
      <c r="DB2678" s="190">
        <v>3734.9654094975695</v>
      </c>
      <c r="DC2678" s="190">
        <v>3626.5739689130123</v>
      </c>
      <c r="DD2678" s="190">
        <v>3810.0187669652164</v>
      </c>
      <c r="DE2678" s="190">
        <v>3729.2376864626103</v>
      </c>
      <c r="DF2678" s="190">
        <v>3616.9038039478664</v>
      </c>
      <c r="DG2678" s="190">
        <v>3787.2395284421937</v>
      </c>
      <c r="DH2678" s="190">
        <v>3584.6834070544724</v>
      </c>
      <c r="DI2678" s="190">
        <v>3498.0817955837779</v>
      </c>
      <c r="DJ2678" s="190">
        <v>3656.2410814493933</v>
      </c>
      <c r="DK2678" s="190">
        <v>3763.1509521758717</v>
      </c>
      <c r="DL2678" s="190">
        <v>3724.7908121650034</v>
      </c>
      <c r="DM2678" s="190">
        <v>3656.1493297585803</v>
      </c>
      <c r="DN2678" s="283">
        <f>+[3]CONGO!DN1009</f>
        <v>4566.9135047489826</v>
      </c>
      <c r="DO2678" s="190">
        <v>3656.1493297585803</v>
      </c>
      <c r="DP2678" s="190">
        <v>3445.1924425310403</v>
      </c>
      <c r="DQ2678" s="190">
        <v>3487.5711366331025</v>
      </c>
      <c r="DR2678" s="190">
        <v>3294.0319288866399</v>
      </c>
      <c r="DS2678" s="190">
        <v>4544.4630576169438</v>
      </c>
      <c r="DT2678" s="190">
        <v>4589.6154869739985</v>
      </c>
      <c r="DU2678" s="190">
        <v>4350.7168894562556</v>
      </c>
      <c r="DV2678" s="191">
        <f>+[3]CONGO!DX1009</f>
        <v>4277.6106978276157</v>
      </c>
      <c r="DW2678" s="192">
        <f>+[3]CONGO!DY1009</f>
        <v>4345.6315238477091</v>
      </c>
      <c r="DX2678" s="193">
        <f>+[3]CONGO!DZ1009</f>
        <v>4194.4405764824533</v>
      </c>
      <c r="DZ2678" s="190">
        <f>+[3]CONGO!EB1009</f>
        <v>5217.8528198214681</v>
      </c>
      <c r="EC2678" s="190">
        <f>+[3]CONGO!EE1009</f>
        <v>6212.0617576282439</v>
      </c>
      <c r="EF2678" s="190">
        <f>+[3]CONGO!EH1009</f>
        <v>7060.1328264139493</v>
      </c>
      <c r="EI2678" s="190">
        <f>+[3]CONGO!EK1009</f>
        <v>7685.4979745295923</v>
      </c>
      <c r="EL2678" s="190">
        <f>+[3]CONGO!EN1009</f>
        <v>8602.0128588144125</v>
      </c>
      <c r="EO2678" s="190">
        <f>+[3]CONGO!EQ1009</f>
        <v>9036.0161401941168</v>
      </c>
    </row>
    <row r="2679" spans="1:145" s="240" customFormat="1" ht="15.5" x14ac:dyDescent="0.35">
      <c r="A2679" s="253" t="s">
        <v>851</v>
      </c>
      <c r="B2679" s="260"/>
      <c r="C2679" s="246"/>
      <c r="D2679" s="246"/>
      <c r="E2679" s="246"/>
      <c r="F2679" s="246"/>
      <c r="G2679" s="246"/>
      <c r="H2679" s="246"/>
      <c r="I2679" s="246"/>
      <c r="J2679" s="246"/>
      <c r="K2679" s="246"/>
      <c r="L2679" s="246"/>
      <c r="M2679" s="246"/>
      <c r="N2679" s="246"/>
      <c r="O2679" s="246"/>
      <c r="P2679" s="246"/>
      <c r="Q2679" s="246"/>
      <c r="R2679" s="190">
        <f>+[4]GABON!T1273</f>
        <v>1682.9467196298747</v>
      </c>
      <c r="S2679" s="190">
        <f>+[4]GABON!U1273</f>
        <v>1695.8241898379842</v>
      </c>
      <c r="T2679" s="190">
        <f>+[4]GABON!V1273</f>
        <v>1683.5260846222436</v>
      </c>
      <c r="U2679" s="190">
        <f>+[4]GABON!W1273</f>
        <v>1985.3109113827973</v>
      </c>
      <c r="V2679" s="190">
        <f>+[4]GABON!X1273</f>
        <v>1924.4522395629319</v>
      </c>
      <c r="W2679" s="190">
        <f>+[4]GABON!Y1273</f>
        <v>2325.7416925527573</v>
      </c>
      <c r="X2679" s="190">
        <f>+[4]GABON!Z1273</f>
        <v>2132.2834880562405</v>
      </c>
      <c r="Y2679" s="190">
        <f>+[4]GABON!AA1273</f>
        <v>2620.349053298075</v>
      </c>
      <c r="Z2679" s="190">
        <f>+[4]GABON!AB1273</f>
        <v>3355.734115806642</v>
      </c>
      <c r="AA2679" s="190">
        <f>+[4]GABON!AC1273</f>
        <v>3557.6975311934457</v>
      </c>
      <c r="AB2679" s="190" t="e">
        <f>+[4]GABON!#REF!</f>
        <v>#REF!</v>
      </c>
      <c r="AC2679" s="190" t="e">
        <f>+[4]GABON!#REF!</f>
        <v>#REF!</v>
      </c>
      <c r="AD2679" s="190" t="e">
        <f>+[4]GABON!#REF!</f>
        <v>#REF!</v>
      </c>
      <c r="AE2679" s="190">
        <f>+[4]GABON!AD1273</f>
        <v>4581.6219965175314</v>
      </c>
      <c r="AF2679" s="190" t="e">
        <f>+[4]GABON!#REF!</f>
        <v>#REF!</v>
      </c>
      <c r="AG2679" s="190" t="e">
        <f>+[4]GABON!#REF!</f>
        <v>#REF!</v>
      </c>
      <c r="AH2679" s="190">
        <v>4282.1519032220358</v>
      </c>
      <c r="AI2679" s="190">
        <v>4261.4773076758001</v>
      </c>
      <c r="AJ2679" s="189">
        <f>+[4]GABON!AE1273</f>
        <v>4855.1950984285468</v>
      </c>
      <c r="AK2679" s="189">
        <v>4726.3021455431244</v>
      </c>
      <c r="AL2679" s="189">
        <v>4789.4026906733761</v>
      </c>
      <c r="AM2679" s="189">
        <v>4714.970211174581</v>
      </c>
      <c r="AN2679" s="189">
        <v>4572.0595626102222</v>
      </c>
      <c r="AO2679" s="189">
        <f>+[4]GABON!AF1273</f>
        <v>4829.5966246372236</v>
      </c>
      <c r="AP2679" s="189">
        <v>4708.0943683637124</v>
      </c>
      <c r="AQ2679" s="189">
        <v>4470.5051341184399</v>
      </c>
      <c r="AR2679" s="189">
        <v>4457.3701917293938</v>
      </c>
      <c r="AS2679" s="189">
        <f>+[4]GABON!AJ1273</f>
        <v>4865.524479882235</v>
      </c>
      <c r="AT2679" s="189">
        <v>4920.3996015271769</v>
      </c>
      <c r="AU2679" s="189">
        <v>4996.7947416168599</v>
      </c>
      <c r="AV2679" s="189">
        <v>4828.0745034730098</v>
      </c>
      <c r="AW2679" s="189">
        <v>4828.0745034730098</v>
      </c>
      <c r="AX2679" s="189">
        <f>+[4]GABON!AO1273</f>
        <v>4759.5026208990912</v>
      </c>
      <c r="AY2679" s="189"/>
      <c r="AZ2679" s="189">
        <v>4710.6619018919082</v>
      </c>
      <c r="BA2679" s="189">
        <v>4634.0153699385764</v>
      </c>
      <c r="BB2679" s="189">
        <v>5063.9124452547603</v>
      </c>
      <c r="BC2679" s="189">
        <v>5042.9292677021613</v>
      </c>
      <c r="BD2679" s="189">
        <v>4820.8982741424106</v>
      </c>
      <c r="BE2679" s="189">
        <v>4836.5051441592022</v>
      </c>
      <c r="BF2679" s="189">
        <f>+[4]GABON!AV1273</f>
        <v>4289.3991570820526</v>
      </c>
      <c r="BG2679" s="189">
        <v>4782.8786312963912</v>
      </c>
      <c r="BH2679" s="189">
        <v>4669.8792893720256</v>
      </c>
      <c r="BI2679" s="189">
        <v>5071.9011573617472</v>
      </c>
      <c r="BJ2679" s="189">
        <v>4802.6266158990829</v>
      </c>
      <c r="BK2679" s="189">
        <v>5219.3740181956036</v>
      </c>
      <c r="BL2679" s="189">
        <v>5539.3288974214865</v>
      </c>
      <c r="BM2679" s="189">
        <v>5240.6388408838538</v>
      </c>
      <c r="BN2679" s="189">
        <v>5560.5107340385312</v>
      </c>
      <c r="BO2679" s="189">
        <f>+[4]GABON!BE1273</f>
        <v>4702.1330974831108</v>
      </c>
      <c r="BP2679" s="189">
        <v>4872.8615242465085</v>
      </c>
      <c r="BQ2679" s="189">
        <v>4782.8786312963912</v>
      </c>
      <c r="BR2679" s="189">
        <v>5366.7756016253988</v>
      </c>
      <c r="BS2679" s="189">
        <v>5366.7756016253988</v>
      </c>
      <c r="BT2679" s="189">
        <v>4976.2468795351533</v>
      </c>
      <c r="BU2679" s="189">
        <v>4927.4800078776789</v>
      </c>
      <c r="BV2679" s="189">
        <v>4686.5304916270852</v>
      </c>
      <c r="BW2679" s="189">
        <v>5233.7616348979955</v>
      </c>
      <c r="BX2679" s="189">
        <v>5274.5015223615301</v>
      </c>
      <c r="BY2679" s="189">
        <v>5195.6837679954788</v>
      </c>
      <c r="BZ2679" s="190">
        <v>5210.4846469048252</v>
      </c>
      <c r="CA2679" s="189">
        <f>+[4]GABON!BQ1273</f>
        <v>4494.2751423703521</v>
      </c>
      <c r="CB2679" s="189">
        <v>4906.5081989702412</v>
      </c>
      <c r="CC2679" s="189">
        <v>4802.852099280477</v>
      </c>
      <c r="CD2679" s="189">
        <v>4668.7518972255803</v>
      </c>
      <c r="CE2679" s="189">
        <v>5052.4450019602</v>
      </c>
      <c r="CF2679" s="189">
        <v>4983.8054029891282</v>
      </c>
      <c r="CG2679" s="189">
        <v>4914.5688268019594</v>
      </c>
      <c r="CH2679" s="189">
        <v>5298.4167033743161</v>
      </c>
      <c r="CI2679" s="189">
        <v>5161.8036873998626</v>
      </c>
      <c r="CJ2679" s="190">
        <v>5070.597851651537</v>
      </c>
      <c r="CK2679" s="190">
        <v>4933.9817998470071</v>
      </c>
      <c r="CL2679" s="189">
        <f>+[4]GABON!CB1273</f>
        <v>4920.5854052926516</v>
      </c>
      <c r="CM2679" s="189">
        <v>5146.1018213607804</v>
      </c>
      <c r="CN2679" s="189">
        <v>4996.7353547629782</v>
      </c>
      <c r="CO2679" s="189">
        <v>5014.0114878351787</v>
      </c>
      <c r="CP2679" s="189">
        <v>5792.7049988462559</v>
      </c>
      <c r="CQ2679" s="189">
        <v>5559.7420800773043</v>
      </c>
      <c r="CR2679" s="189">
        <v>5268.7570831080739</v>
      </c>
      <c r="CS2679" s="189">
        <v>6128.393677285947</v>
      </c>
      <c r="CT2679" s="189">
        <v>5945.2378996891475</v>
      </c>
      <c r="CU2679" s="189">
        <v>5537.9304794812533</v>
      </c>
      <c r="CV2679" s="189">
        <v>6320.4835024748309</v>
      </c>
      <c r="CW2679" s="189">
        <v>6076.5575528199042</v>
      </c>
      <c r="CX2679" s="189">
        <v>6270.9305262297748</v>
      </c>
      <c r="CY2679" s="189">
        <v>6093.8279299095784</v>
      </c>
      <c r="CZ2679" s="189">
        <v>5933.1681227973741</v>
      </c>
      <c r="DA2679" s="189">
        <f>+[4]GABON!CN1273</f>
        <v>4349.2903654837373</v>
      </c>
      <c r="DB2679" s="190">
        <v>5832.2303647975477</v>
      </c>
      <c r="DC2679" s="190">
        <v>5840.6768381288603</v>
      </c>
      <c r="DD2679" s="190">
        <v>5683.8348944504796</v>
      </c>
      <c r="DE2679" s="190">
        <v>5903.7316946288138</v>
      </c>
      <c r="DF2679" s="190">
        <v>5815.9699913300319</v>
      </c>
      <c r="DG2679" s="190">
        <v>5645.397277525567</v>
      </c>
      <c r="DH2679" s="190">
        <v>5883.6871760853346</v>
      </c>
      <c r="DI2679" s="190">
        <v>5835.1343698500468</v>
      </c>
      <c r="DJ2679" s="190">
        <v>5678.134313807469</v>
      </c>
      <c r="DK2679" s="190">
        <v>5929.6659484602678</v>
      </c>
      <c r="DL2679" s="190">
        <v>5974.3385256653737</v>
      </c>
      <c r="DM2679" s="190">
        <v>5679.9380004499344</v>
      </c>
      <c r="DN2679" s="283">
        <f>+[4]GABON!DA1273</f>
        <v>3906.9858623250784</v>
      </c>
      <c r="DO2679" s="190">
        <v>5679.9380004499344</v>
      </c>
      <c r="DP2679" s="190">
        <v>3745.1467550071729</v>
      </c>
      <c r="DQ2679" s="190">
        <v>3692.4117191040737</v>
      </c>
      <c r="DR2679" s="190">
        <v>3544.361114154482</v>
      </c>
      <c r="DS2679" s="190">
        <v>3948.9185045572885</v>
      </c>
      <c r="DT2679" s="190">
        <v>3954.9707395123055</v>
      </c>
      <c r="DU2679" s="190">
        <v>3965.0656926128754</v>
      </c>
      <c r="DV2679" s="191">
        <f>+[4]GABON!DK1273</f>
        <v>4191.4681840613512</v>
      </c>
      <c r="DW2679" s="192">
        <f>+[4]GABON!DL1273</f>
        <v>4275.6010570454773</v>
      </c>
      <c r="DX2679" s="193">
        <f>+[4]GABON!DM1273</f>
        <v>4016.9270069848776</v>
      </c>
      <c r="DZ2679" s="190">
        <f>+[4]GABON!DO1273</f>
        <v>4754.1943697203915</v>
      </c>
      <c r="EC2679" s="190">
        <f>+[4]GABON!DR1273</f>
        <v>4868.2449776555495</v>
      </c>
      <c r="EF2679" s="190">
        <f>+[4]GABON!DU1273</f>
        <v>5056.8335550690008</v>
      </c>
      <c r="EI2679" s="190">
        <f>+[4]GABON!DX1273</f>
        <v>5361.3593993649029</v>
      </c>
      <c r="EL2679" s="190">
        <f>+[4]GABON!EA1273</f>
        <v>5603.9177780276605</v>
      </c>
      <c r="EO2679" s="190">
        <f>+[4]GABON!ED1273</f>
        <v>5969.7031778033133</v>
      </c>
    </row>
    <row r="2680" spans="1:145" s="240" customFormat="1" ht="15.5" x14ac:dyDescent="0.35">
      <c r="A2680" s="253" t="s">
        <v>852</v>
      </c>
      <c r="B2680" s="260"/>
      <c r="C2680" s="246"/>
      <c r="D2680" s="246"/>
      <c r="E2680" s="246"/>
      <c r="F2680" s="246"/>
      <c r="G2680" s="246"/>
      <c r="H2680" s="246"/>
      <c r="I2680" s="246"/>
      <c r="J2680" s="246"/>
      <c r="K2680" s="246"/>
      <c r="L2680" s="246"/>
      <c r="M2680" s="246"/>
      <c r="N2680" s="246"/>
      <c r="O2680" s="246"/>
      <c r="P2680" s="246"/>
      <c r="Q2680" s="246"/>
      <c r="R2680" s="190">
        <f>+[5]GUINEE!T891</f>
        <v>538.72077314433659</v>
      </c>
      <c r="S2680" s="190">
        <f>+[5]GUINEE!U891</f>
        <v>500.09654938313702</v>
      </c>
      <c r="T2680" s="190">
        <f>+[5]GUINEE!V891</f>
        <v>322.20726278750641</v>
      </c>
      <c r="U2680" s="190">
        <f>+[5]GUINEE!W891</f>
        <v>1309.1552553660599</v>
      </c>
      <c r="V2680" s="190">
        <f>+[5]GUINEE!X891</f>
        <v>1628.2245659388361</v>
      </c>
      <c r="W2680" s="190">
        <f>+[5]GUINEE!Y891</f>
        <v>2733.6674601111304</v>
      </c>
      <c r="X2680" s="190">
        <f>+[5]GUINEE!Z891</f>
        <v>1375.8910801250954</v>
      </c>
      <c r="Y2680" s="190">
        <f>+[5]GUINEE!AA891</f>
        <v>2883.8647183336234</v>
      </c>
      <c r="Z2680" s="190">
        <f>+[5]GUINEE!AB891</f>
        <v>2160.6653907418945</v>
      </c>
      <c r="AA2680" s="190">
        <f>+[5]GUINEE!AC891</f>
        <v>1054.7823971450207</v>
      </c>
      <c r="AB2680" s="190" t="e">
        <f>+[5]GUINEE!#REF!</f>
        <v>#REF!</v>
      </c>
      <c r="AC2680" s="190" t="e">
        <f>+[5]GUINEE!#REF!</f>
        <v>#REF!</v>
      </c>
      <c r="AD2680" s="190" t="e">
        <f>+[5]GUINEE!#REF!</f>
        <v>#REF!</v>
      </c>
      <c r="AE2680" s="190">
        <f>+[5]GUINEE!AD891</f>
        <v>1770.4292230658757</v>
      </c>
      <c r="AF2680" s="190" t="e">
        <f>+[5]GUINEE!#REF!</f>
        <v>#REF!</v>
      </c>
      <c r="AG2680" s="190" t="e">
        <f>+[5]GUINEE!#REF!</f>
        <v>#REF!</v>
      </c>
      <c r="AH2680" s="190">
        <v>864.53331377121799</v>
      </c>
      <c r="AI2680" s="190">
        <v>819.05008435437105</v>
      </c>
      <c r="AJ2680" s="189">
        <f>+[5]GUINEE!AE891</f>
        <v>2848.8569317358206</v>
      </c>
      <c r="AK2680" s="189">
        <v>515.05861491733583</v>
      </c>
      <c r="AL2680" s="189">
        <v>639.69326176370885</v>
      </c>
      <c r="AM2680" s="189">
        <v>638.97091414945078</v>
      </c>
      <c r="AN2680" s="189">
        <v>635.06356715081597</v>
      </c>
      <c r="AO2680" s="189">
        <f>+[5]GUINEE!AF891</f>
        <v>2259.5107607835434</v>
      </c>
      <c r="AP2680" s="189">
        <v>426.26294594243052</v>
      </c>
      <c r="AQ2680" s="189">
        <v>491.63153014523118</v>
      </c>
      <c r="AR2680" s="189">
        <v>816.26262785411029</v>
      </c>
      <c r="AS2680" s="189">
        <f>+[5]GUINEE!AJ891</f>
        <v>2941.2178206631347</v>
      </c>
      <c r="AT2680" s="189">
        <v>2963.2828275773309</v>
      </c>
      <c r="AU2680" s="189">
        <v>3127.9840958506502</v>
      </c>
      <c r="AV2680" s="189">
        <v>3120.1782376013107</v>
      </c>
      <c r="AW2680" s="189">
        <v>3120.1782376013107</v>
      </c>
      <c r="AX2680" s="189">
        <f>+[5]GUINEE!AO891</f>
        <v>2422.4532176917974</v>
      </c>
      <c r="AY2680" s="189"/>
      <c r="AZ2680" s="189">
        <v>2819.2383766050516</v>
      </c>
      <c r="BA2680" s="189">
        <v>2845.3366859418011</v>
      </c>
      <c r="BB2680" s="189">
        <v>2756.9115264161137</v>
      </c>
      <c r="BC2680" s="189">
        <v>2808.8167194187263</v>
      </c>
      <c r="BD2680" s="189">
        <v>3186.4628349014888</v>
      </c>
      <c r="BE2680" s="189">
        <v>3231.1708320002904</v>
      </c>
      <c r="BF2680" s="189">
        <f>+[5]GUINEE!AV891</f>
        <v>2243.8969335664106</v>
      </c>
      <c r="BG2680" s="189">
        <v>3373.1943389107992</v>
      </c>
      <c r="BH2680" s="189">
        <v>3200.4354346099726</v>
      </c>
      <c r="BI2680" s="189">
        <v>3334.3122857581393</v>
      </c>
      <c r="BJ2680" s="189">
        <v>3189.48116068541</v>
      </c>
      <c r="BK2680" s="189">
        <v>2415.962230812811</v>
      </c>
      <c r="BL2680" s="189">
        <v>3236.0744418052318</v>
      </c>
      <c r="BM2680" s="189">
        <v>2408.3557330796139</v>
      </c>
      <c r="BN2680" s="189">
        <v>2321.0962192184597</v>
      </c>
      <c r="BO2680" s="189">
        <f>+[5]GUINEE!BE891</f>
        <v>2138.20801588207</v>
      </c>
      <c r="BP2680" s="189">
        <v>2872.3987661448218</v>
      </c>
      <c r="BQ2680" s="189">
        <v>2872.3987661448218</v>
      </c>
      <c r="BR2680" s="189">
        <v>2548.0489869514386</v>
      </c>
      <c r="BS2680" s="189">
        <v>2175.5398261141081</v>
      </c>
      <c r="BT2680" s="189">
        <v>2945.5709145529636</v>
      </c>
      <c r="BU2680" s="189">
        <v>2109.4419021906542</v>
      </c>
      <c r="BV2680" s="189">
        <v>2135.1502263314323</v>
      </c>
      <c r="BW2680" s="189">
        <v>2332.162698243681</v>
      </c>
      <c r="BX2680" s="189">
        <v>2279.267672533917</v>
      </c>
      <c r="BY2680" s="189">
        <v>2353.6322689491672</v>
      </c>
      <c r="BZ2680" s="190">
        <v>2345.7564904870378</v>
      </c>
      <c r="CA2680" s="189">
        <f>+[5]GUINEE!BQ891</f>
        <v>2316.2271549463894</v>
      </c>
      <c r="CB2680" s="189">
        <v>2156.2953210252608</v>
      </c>
      <c r="CC2680" s="189">
        <v>2088.0340908862972</v>
      </c>
      <c r="CD2680" s="189">
        <v>1746.1204470100099</v>
      </c>
      <c r="CE2680" s="189">
        <v>2363.9556306504601</v>
      </c>
      <c r="CF2680" s="189">
        <v>2239.9190182356306</v>
      </c>
      <c r="CG2680" s="189">
        <v>2086.7963146022039</v>
      </c>
      <c r="CH2680" s="189">
        <v>2480.3032097908308</v>
      </c>
      <c r="CI2680" s="189">
        <v>2436.6007595960618</v>
      </c>
      <c r="CJ2680" s="190">
        <v>2465.4194154563202</v>
      </c>
      <c r="CK2680" s="190">
        <v>2421.5330364764886</v>
      </c>
      <c r="CL2680" s="189">
        <f>+[5]GUINEE!CD891</f>
        <v>2581.0920090980426</v>
      </c>
      <c r="CM2680" s="189">
        <v>2795.6885818267847</v>
      </c>
      <c r="CN2680" s="189">
        <v>2980.2277818877355</v>
      </c>
      <c r="CO2680" s="189">
        <v>2996.4535308684317</v>
      </c>
      <c r="CP2680" s="189">
        <v>3326.1994568034097</v>
      </c>
      <c r="CQ2680" s="189">
        <v>3038.3050017567612</v>
      </c>
      <c r="CR2680" s="189">
        <v>2858.6498943416391</v>
      </c>
      <c r="CS2680" s="189">
        <v>3347.2941001756931</v>
      </c>
      <c r="CT2680" s="189">
        <v>3535.3193049722413</v>
      </c>
      <c r="CU2680" s="189">
        <v>3317.626169205384</v>
      </c>
      <c r="CV2680" s="189">
        <v>2847.0562836731715</v>
      </c>
      <c r="CW2680" s="189">
        <v>3086.3670751808304</v>
      </c>
      <c r="CX2680" s="189">
        <v>2712.5021304955226</v>
      </c>
      <c r="CY2680" s="189">
        <v>3103.0431298599324</v>
      </c>
      <c r="CZ2680" s="189">
        <v>3205.6533007243625</v>
      </c>
      <c r="DA2680" s="189">
        <f>+[5]GUINEE!CP891</f>
        <v>1500.8718789693064</v>
      </c>
      <c r="DB2680" s="190">
        <v>3091.0463189374454</v>
      </c>
      <c r="DC2680" s="190">
        <v>3051.3276220685184</v>
      </c>
      <c r="DD2680" s="190">
        <v>3082.6592801466281</v>
      </c>
      <c r="DE2680" s="190">
        <v>3053.2017498043137</v>
      </c>
      <c r="DF2680" s="190">
        <v>3063.1552713090441</v>
      </c>
      <c r="DG2680" s="190">
        <v>3096.3095287251531</v>
      </c>
      <c r="DH2680" s="190">
        <v>2733.4153592205394</v>
      </c>
      <c r="DI2680" s="190">
        <v>2736.5595274533293</v>
      </c>
      <c r="DJ2680" s="190">
        <v>2797.6624091311628</v>
      </c>
      <c r="DK2680" s="190">
        <v>2509.5799451190815</v>
      </c>
      <c r="DL2680" s="190">
        <v>2542.4196802135052</v>
      </c>
      <c r="DM2680" s="190">
        <v>2654.6974783994542</v>
      </c>
      <c r="DN2680" s="283">
        <f>+[5]GUINEE!DC891</f>
        <v>2499.1022148486495</v>
      </c>
      <c r="DO2680" s="190">
        <v>2654.6974783994542</v>
      </c>
      <c r="DP2680" s="190">
        <v>3394.7353203232492</v>
      </c>
      <c r="DQ2680" s="190">
        <v>3277.1908489421976</v>
      </c>
      <c r="DR2680" s="190">
        <v>2998.9062784187381</v>
      </c>
      <c r="DS2680" s="190">
        <v>2226.2422034269994</v>
      </c>
      <c r="DT2680" s="190">
        <v>2179.2549335161975</v>
      </c>
      <c r="DU2680" s="190">
        <v>3506.6286584126337</v>
      </c>
      <c r="DV2680" s="191">
        <f>+[5]GUINEE!DN891</f>
        <v>2684.2365460749006</v>
      </c>
      <c r="DW2680" s="192">
        <f>+[5]GUINEE!DO891</f>
        <v>2647.9449033882429</v>
      </c>
      <c r="DX2680" s="193">
        <f>+[5]GUINEE!DP891</f>
        <v>2791.7790057707998</v>
      </c>
      <c r="DZ2680" s="190">
        <f>+[5]GUINEE!DR891</f>
        <v>2988.7709564872107</v>
      </c>
      <c r="EC2680" s="190">
        <f>+[5]GUINEE!DU891</f>
        <v>3368.9656460598089</v>
      </c>
      <c r="EF2680" s="190">
        <f>+[5]GUINEE!DX891</f>
        <v>3808.4539141358287</v>
      </c>
      <c r="EI2680" s="190">
        <f>+[5]GUINEE!EA891</f>
        <v>4254.9344849302024</v>
      </c>
      <c r="EL2680" s="190">
        <f>+[5]GUINEE!ED891</f>
        <v>4726.4366879382005</v>
      </c>
      <c r="EO2680" s="190">
        <f>+[5]GUINEE!EG891</f>
        <v>5113.1971525938752</v>
      </c>
    </row>
    <row r="2681" spans="1:145" s="240" customFormat="1" ht="15.5" x14ac:dyDescent="0.35">
      <c r="A2681" s="253" t="s">
        <v>853</v>
      </c>
      <c r="B2681" s="260"/>
      <c r="C2681" s="246"/>
      <c r="D2681" s="246"/>
      <c r="E2681" s="246"/>
      <c r="F2681" s="246"/>
      <c r="G2681" s="246"/>
      <c r="H2681" s="246"/>
      <c r="I2681" s="246"/>
      <c r="J2681" s="246"/>
      <c r="K2681" s="246"/>
      <c r="L2681" s="246"/>
      <c r="M2681" s="246"/>
      <c r="N2681" s="246"/>
      <c r="O2681" s="246"/>
      <c r="P2681" s="246"/>
      <c r="Q2681" s="246"/>
      <c r="R2681" s="190">
        <f>+[6]TCHAD!T1015</f>
        <v>1836.0506887834792</v>
      </c>
      <c r="S2681" s="190">
        <f>+[6]TCHAD!U1015</f>
        <v>1685.4748274980027</v>
      </c>
      <c r="T2681" s="190">
        <f>+[6]TCHAD!V1015</f>
        <v>2221.263554451717</v>
      </c>
      <c r="U2681" s="190">
        <f>+[6]TCHAD!W1015</f>
        <v>2695.6091109739323</v>
      </c>
      <c r="V2681" s="190">
        <f>+[6]TCHAD!X1015</f>
        <v>2577.3209999999995</v>
      </c>
      <c r="W2681" s="190">
        <f>+[6]TCHAD!Y1015</f>
        <v>2983.2169999999992</v>
      </c>
      <c r="X2681" s="190">
        <f>+[6]TCHAD!Z1015</f>
        <v>3631.7846411991982</v>
      </c>
      <c r="Y2681" s="190">
        <f>+[6]TCHAD!AA1015</f>
        <v>3739.9017969511342</v>
      </c>
      <c r="Z2681" s="190">
        <f>+[6]TCHAD!AB1015</f>
        <v>4407.6170171659069</v>
      </c>
      <c r="AA2681" s="190">
        <f>+[6]TCHAD!AC1015</f>
        <v>4008.9236439400347</v>
      </c>
      <c r="AB2681" s="190">
        <f>+[6]TCHAD!AD1015</f>
        <v>4018.2356478240004</v>
      </c>
      <c r="AC2681" s="190">
        <f>+[6]TCHAD!AE1015</f>
        <v>3462.9634893062062</v>
      </c>
      <c r="AD2681" s="190">
        <f>+[6]TCHAD!AF1015</f>
        <v>5036.8857881799368</v>
      </c>
      <c r="AE2681" s="190">
        <f>+[6]TCHAD!AH1015</f>
        <v>4742.5176472050789</v>
      </c>
      <c r="AF2681" s="190">
        <f>+[6]TCHAD!AI1015</f>
        <v>6031.0898760778991</v>
      </c>
      <c r="AG2681" s="190">
        <f>+[6]TCHAD!AJ1015</f>
        <v>5905.2923168319157</v>
      </c>
      <c r="AH2681" s="190">
        <v>5802.9024334312671</v>
      </c>
      <c r="AI2681" s="190">
        <v>5806.9396537398752</v>
      </c>
      <c r="AJ2681" s="189">
        <f>+[6]TCHAD!AM1015</f>
        <v>5134.4567117843008</v>
      </c>
      <c r="AK2681" s="189">
        <v>6235.0222241059819</v>
      </c>
      <c r="AL2681" s="189">
        <v>6388.9122108281217</v>
      </c>
      <c r="AM2681" s="189">
        <v>6393.0057582297914</v>
      </c>
      <c r="AN2681" s="189">
        <v>6455.8981187501413</v>
      </c>
      <c r="AO2681" s="189">
        <f>+[6]TCHAD!AR1015</f>
        <v>4880.7842920288467</v>
      </c>
      <c r="AP2681" s="189">
        <v>6333.5697071049399</v>
      </c>
      <c r="AQ2681" s="189">
        <v>6503.0856558805017</v>
      </c>
      <c r="AR2681" s="189">
        <v>6322.0326668906755</v>
      </c>
      <c r="AS2681" s="189">
        <f>+[6]TCHAD!AV1015</f>
        <v>4144.264200189672</v>
      </c>
      <c r="AT2681" s="189">
        <v>5841.5830316165002</v>
      </c>
      <c r="AU2681" s="189">
        <v>6590.0973557158122</v>
      </c>
      <c r="AV2681" s="189">
        <v>5779.3664899570185</v>
      </c>
      <c r="AW2681" s="189">
        <v>5362.3942805822808</v>
      </c>
      <c r="AX2681" s="189">
        <f>+[6]TCHAD!BA1015</f>
        <v>3618.347409511985</v>
      </c>
      <c r="AY2681" s="189"/>
      <c r="AZ2681" s="189">
        <v>5435.614116525483</v>
      </c>
      <c r="BA2681" s="189">
        <v>5456.2668930720911</v>
      </c>
      <c r="BB2681" s="189">
        <v>5547.8287071193818</v>
      </c>
      <c r="BC2681" s="189">
        <v>5575.6230174972243</v>
      </c>
      <c r="BD2681" s="189">
        <v>5212.3159725513806</v>
      </c>
      <c r="BE2681" s="189">
        <v>5145.4529199870694</v>
      </c>
      <c r="BF2681" s="189">
        <f>+[6]TCHAD!BH1015</f>
        <v>3498.8413327448152</v>
      </c>
      <c r="BG2681" s="189">
        <v>5908.4473080206335</v>
      </c>
      <c r="BH2681" s="189">
        <v>5790.8658793761842</v>
      </c>
      <c r="BI2681" s="189">
        <v>5873.8523556019827</v>
      </c>
      <c r="BJ2681" s="189">
        <v>5781.7210957312527</v>
      </c>
      <c r="BK2681" s="189">
        <v>4653.5896946128723</v>
      </c>
      <c r="BL2681" s="189">
        <v>4692.7638586025068</v>
      </c>
      <c r="BM2681" s="189">
        <v>4690.154038757667</v>
      </c>
      <c r="BN2681" s="189">
        <v>4740.7437768168547</v>
      </c>
      <c r="BO2681" s="189">
        <f>+[6]TCHAD!BQ1015</f>
        <v>3511.6858213289352</v>
      </c>
      <c r="BP2681" s="189">
        <v>3760.8485915760439</v>
      </c>
      <c r="BQ2681" s="189">
        <v>3760.8485915760439</v>
      </c>
      <c r="BR2681" s="189">
        <v>4093.08548204201</v>
      </c>
      <c r="BS2681" s="189">
        <v>3850.7483636821244</v>
      </c>
      <c r="BT2681" s="189">
        <v>3968.2115598010701</v>
      </c>
      <c r="BU2681" s="189">
        <v>3738.3029873492019</v>
      </c>
      <c r="BV2681" s="189">
        <v>3819.6423693836009</v>
      </c>
      <c r="BW2681" s="189">
        <v>3911.8215717365724</v>
      </c>
      <c r="BX2681" s="189">
        <v>3755.5322713254532</v>
      </c>
      <c r="BY2681" s="189">
        <v>3770.7648365577247</v>
      </c>
      <c r="BZ2681" s="190">
        <v>3998.7768939124744</v>
      </c>
      <c r="CA2681" s="189">
        <f>+[6]TCHAD!CC1015</f>
        <v>3789.1291200733754</v>
      </c>
      <c r="CB2681" s="189">
        <v>4947.4611805168452</v>
      </c>
      <c r="CC2681" s="189">
        <v>4955.6105567641052</v>
      </c>
      <c r="CD2681" s="189">
        <v>4989.8620394139316</v>
      </c>
      <c r="CE2681" s="189">
        <v>4824.1193336915321</v>
      </c>
      <c r="CF2681" s="189">
        <v>4818.9293494530548</v>
      </c>
      <c r="CG2681" s="189">
        <v>4872.3174249985614</v>
      </c>
      <c r="CH2681" s="189">
        <v>4575.7031326948236</v>
      </c>
      <c r="CI2681" s="189">
        <v>4553.7022234265969</v>
      </c>
      <c r="CJ2681" s="190">
        <v>4534.8295509344134</v>
      </c>
      <c r="CK2681" s="190">
        <v>4487.7759701290506</v>
      </c>
      <c r="CL2681" s="189">
        <f>+[6]TCHAD!CN1015</f>
        <v>3091.2485238261797</v>
      </c>
      <c r="CM2681" s="189">
        <v>4913.5819045179223</v>
      </c>
      <c r="CN2681" s="189">
        <v>3736.6433019332344</v>
      </c>
      <c r="CO2681" s="189">
        <v>3833.6221879178456</v>
      </c>
      <c r="CP2681" s="189">
        <v>4194.4997984142419</v>
      </c>
      <c r="CQ2681" s="189">
        <v>4367.0104634456629</v>
      </c>
      <c r="CR2681" s="189">
        <v>4457.2798364456212</v>
      </c>
      <c r="CS2681" s="189">
        <v>3965.3231919087384</v>
      </c>
      <c r="CT2681" s="189">
        <v>4033.157235881712</v>
      </c>
      <c r="CU2681" s="189">
        <v>4243.3702079501127</v>
      </c>
      <c r="CV2681" s="189">
        <v>3823.866935941237</v>
      </c>
      <c r="CW2681" s="189">
        <v>3866.6189149275315</v>
      </c>
      <c r="CX2681" s="189">
        <v>4041.8689411066043</v>
      </c>
      <c r="CY2681" s="189">
        <v>3984.1220066127307</v>
      </c>
      <c r="CZ2681" s="189">
        <v>4071.9108993139803</v>
      </c>
      <c r="DA2681" s="189">
        <f>+[6]TCHAD!CZ1015</f>
        <v>3122.2521040601769</v>
      </c>
      <c r="DB2681" s="190">
        <v>3909.7355395465947</v>
      </c>
      <c r="DC2681" s="190">
        <v>4113.6689791072267</v>
      </c>
      <c r="DD2681" s="190">
        <v>4371.3286345808256</v>
      </c>
      <c r="DE2681" s="190">
        <v>4370.0400376424896</v>
      </c>
      <c r="DF2681" s="190">
        <v>4250.72781630588</v>
      </c>
      <c r="DG2681" s="190">
        <v>4189.7078247988302</v>
      </c>
      <c r="DH2681" s="190">
        <v>3656.5295571252063</v>
      </c>
      <c r="DI2681" s="190">
        <v>3741.6031325769818</v>
      </c>
      <c r="DJ2681" s="190">
        <v>3797.0672849909624</v>
      </c>
      <c r="DK2681" s="190">
        <v>3336.7045589013383</v>
      </c>
      <c r="DL2681" s="190">
        <v>3391.7976976688155</v>
      </c>
      <c r="DM2681" s="190">
        <v>3753.9499327948583</v>
      </c>
      <c r="DN2681" s="283">
        <f>+[6]TCHAD!DM1015</f>
        <v>3334.2483252440579</v>
      </c>
      <c r="DO2681" s="190">
        <v>3753.9499327948583</v>
      </c>
      <c r="DP2681" s="190">
        <v>3310.7418070402018</v>
      </c>
      <c r="DQ2681" s="190">
        <v>3400.9748430080954</v>
      </c>
      <c r="DR2681" s="190">
        <v>3639.059760407521</v>
      </c>
      <c r="DS2681" s="190">
        <v>3147.0325197767015</v>
      </c>
      <c r="DT2681" s="190">
        <v>3213.9932354663879</v>
      </c>
      <c r="DU2681" s="190">
        <v>3323.3335251106655</v>
      </c>
      <c r="DV2681" s="191">
        <f>+[6]TCHAD!DW1015</f>
        <v>3859.2790986585751</v>
      </c>
      <c r="DW2681" s="192">
        <f>+[6]TCHAD!DX1015</f>
        <v>3885.7178230485551</v>
      </c>
      <c r="DX2681" s="193">
        <f>+[6]TCHAD!DY1015</f>
        <v>3897.2293944122775</v>
      </c>
      <c r="DZ2681" s="190">
        <f>+[6]TCHAD!EA1015</f>
        <v>4580.5171066057319</v>
      </c>
      <c r="EC2681" s="190">
        <f>+[6]TCHAD!ED1015</f>
        <v>5083.4702964171865</v>
      </c>
      <c r="EF2681" s="190">
        <f>+[6]TCHAD!EG1015</f>
        <v>5689.1290536877814</v>
      </c>
      <c r="EI2681" s="190">
        <f>+[6]TCHAD!EJ1015</f>
        <v>6266.0521197548615</v>
      </c>
      <c r="EL2681" s="190">
        <f>+[6]TCHAD!EM1015</f>
        <v>6896.6860476584616</v>
      </c>
      <c r="EO2681" s="190">
        <f>+[6]TCHAD!EP1015</f>
        <v>7528.9600509411521</v>
      </c>
    </row>
    <row r="2682" spans="1:145" s="240" customFormat="1" ht="15.5" x14ac:dyDescent="0.35">
      <c r="A2682" s="253" t="s">
        <v>854</v>
      </c>
      <c r="B2682" s="260"/>
      <c r="C2682" s="246"/>
      <c r="D2682" s="246"/>
      <c r="E2682" s="246"/>
      <c r="F2682" s="246"/>
      <c r="G2682" s="246"/>
      <c r="H2682" s="246"/>
      <c r="I2682" s="246"/>
      <c r="J2682" s="246"/>
      <c r="K2682" s="246"/>
      <c r="L2682" s="246"/>
      <c r="M2682" s="246"/>
      <c r="N2682" s="246"/>
      <c r="O2682" s="246"/>
      <c r="P2682" s="246"/>
      <c r="Q2682" s="246"/>
      <c r="R2682" s="190">
        <f t="shared" ref="R2682:AG2682" si="2764">SUM(R2676:R2681)</f>
        <v>11530.973106389911</v>
      </c>
      <c r="S2682" s="190">
        <f t="shared" si="2764"/>
        <v>11750.467668014409</v>
      </c>
      <c r="T2682" s="190">
        <f t="shared" si="2764"/>
        <v>12438.691901861464</v>
      </c>
      <c r="U2682" s="190">
        <f t="shared" si="2764"/>
        <v>14930.911277722791</v>
      </c>
      <c r="V2682" s="190">
        <f t="shared" si="2764"/>
        <v>15717.502805501763</v>
      </c>
      <c r="W2682" s="190">
        <f t="shared" si="2764"/>
        <v>18627.158090872112</v>
      </c>
      <c r="X2682" s="190">
        <f t="shared" si="2764"/>
        <v>18323.755665293869</v>
      </c>
      <c r="Y2682" s="190">
        <f t="shared" si="2764"/>
        <v>21106.944568582825</v>
      </c>
      <c r="Z2682" s="190">
        <f t="shared" si="2764"/>
        <v>22498.000523714443</v>
      </c>
      <c r="AA2682" s="190">
        <f t="shared" si="2764"/>
        <v>22279.955572278497</v>
      </c>
      <c r="AB2682" s="190" t="e">
        <f t="shared" si="2764"/>
        <v>#REF!</v>
      </c>
      <c r="AC2682" s="190" t="e">
        <f t="shared" si="2764"/>
        <v>#REF!</v>
      </c>
      <c r="AD2682" s="190" t="e">
        <f t="shared" si="2764"/>
        <v>#REF!</v>
      </c>
      <c r="AE2682" s="190">
        <f t="shared" si="2764"/>
        <v>25261.500935350341</v>
      </c>
      <c r="AF2682" s="190" t="e">
        <f t="shared" si="2764"/>
        <v>#REF!</v>
      </c>
      <c r="AG2682" s="190" t="e">
        <f t="shared" si="2764"/>
        <v>#REF!</v>
      </c>
      <c r="AH2682" s="190">
        <v>24551.171168485973</v>
      </c>
      <c r="AI2682" s="190">
        <v>24125.521250032445</v>
      </c>
      <c r="AJ2682" s="189">
        <f>SUM(AJ2676:AJ2681)</f>
        <v>28026.900260729304</v>
      </c>
      <c r="AK2682" s="189">
        <v>26139.35483757377</v>
      </c>
      <c r="AL2682" s="189">
        <v>26249.481079593534</v>
      </c>
      <c r="AM2682" s="189">
        <v>25817.9350120329</v>
      </c>
      <c r="AN2682" s="189">
        <v>25698.793369948187</v>
      </c>
      <c r="AO2682" s="189">
        <f>SUM(AO2676:AO2681)</f>
        <v>28454.233663892162</v>
      </c>
      <c r="AP2682" s="189">
        <v>26499.924990339838</v>
      </c>
      <c r="AQ2682" s="189">
        <v>26276.459000597559</v>
      </c>
      <c r="AR2682" s="189">
        <v>27572.597541212901</v>
      </c>
      <c r="AS2682" s="189">
        <f>SUM(AS2676:AS2681)</f>
        <v>28873.852884025015</v>
      </c>
      <c r="AT2682" s="189">
        <v>30896.775991993039</v>
      </c>
      <c r="AU2682" s="189">
        <v>31988.215211204035</v>
      </c>
      <c r="AV2682" s="189">
        <v>31047.01063895789</v>
      </c>
      <c r="AW2682" s="189">
        <v>30807.319678544365</v>
      </c>
      <c r="AX2682" s="189">
        <f>SUM(AX2676:AX2681)</f>
        <v>28598.156299942631</v>
      </c>
      <c r="AY2682" s="189"/>
      <c r="AZ2682" s="189">
        <v>31568.932693695235</v>
      </c>
      <c r="BA2682" s="189">
        <v>31552.146444741298</v>
      </c>
      <c r="BB2682" s="189">
        <v>32061.345291619891</v>
      </c>
      <c r="BC2682" s="189">
        <v>31941.997671432633</v>
      </c>
      <c r="BD2682" s="189">
        <v>32281.589146706337</v>
      </c>
      <c r="BE2682" s="189">
        <v>32303.912612287415</v>
      </c>
      <c r="BF2682" s="189">
        <f>SUM(BF2676:BF2681)</f>
        <v>28773.008319223492</v>
      </c>
      <c r="BG2682" s="189">
        <v>32061.366782644724</v>
      </c>
      <c r="BH2682" s="189">
        <v>32194.870742060339</v>
      </c>
      <c r="BI2682" s="189">
        <v>33395.077455233943</v>
      </c>
      <c r="BJ2682" s="189">
        <v>33133.977867364163</v>
      </c>
      <c r="BK2682" s="189">
        <v>32117.240343164311</v>
      </c>
      <c r="BL2682" s="189">
        <v>33188.404562880933</v>
      </c>
      <c r="BM2682" s="189">
        <v>32141.124030388844</v>
      </c>
      <c r="BN2682" s="189">
        <v>32303.955447180982</v>
      </c>
      <c r="BO2682" s="189">
        <f>SUM(BO2676:BO2681)</f>
        <v>30635.333294491331</v>
      </c>
      <c r="BP2682" s="189">
        <v>31739.467818823923</v>
      </c>
      <c r="BQ2682" s="189">
        <v>30736.345423030776</v>
      </c>
      <c r="BR2682" s="189">
        <v>30294.102355067262</v>
      </c>
      <c r="BS2682" s="189">
        <v>29185.886538933777</v>
      </c>
      <c r="BT2682" s="189">
        <v>30109.497854160822</v>
      </c>
      <c r="BU2682" s="189">
        <v>28683.831623191407</v>
      </c>
      <c r="BV2682" s="189">
        <v>27014.6489921963</v>
      </c>
      <c r="BW2682" s="189">
        <v>30003.972970708161</v>
      </c>
      <c r="BX2682" s="189">
        <v>29894.989938430172</v>
      </c>
      <c r="BY2682" s="189">
        <v>29588.059183999201</v>
      </c>
      <c r="BZ2682" s="190">
        <v>31259.752471092863</v>
      </c>
      <c r="CA2682" s="189">
        <f>SUM(CA2676:CA2681)</f>
        <v>30615.0253226696</v>
      </c>
      <c r="CB2682" s="189">
        <v>31950.697437486226</v>
      </c>
      <c r="CC2682" s="189">
        <v>31620.609795132383</v>
      </c>
      <c r="CD2682" s="189">
        <v>30667.842680025286</v>
      </c>
      <c r="CE2682" s="189">
        <v>32296.508186318646</v>
      </c>
      <c r="CF2682" s="189">
        <v>31825.910557575833</v>
      </c>
      <c r="CG2682" s="189">
        <v>31194.371695242738</v>
      </c>
      <c r="CH2682" s="189">
        <v>32101.107767942118</v>
      </c>
      <c r="CI2682" s="189">
        <v>31845.613277507371</v>
      </c>
      <c r="CJ2682" s="190">
        <v>31776.775448838613</v>
      </c>
      <c r="CK2682" s="190">
        <v>31678.803398706848</v>
      </c>
      <c r="CL2682" s="189">
        <f>SUM(CL2676:CL2681)</f>
        <v>31354.951685408992</v>
      </c>
      <c r="CM2682" s="189">
        <v>33916.092905564088</v>
      </c>
      <c r="CN2682" s="189">
        <v>32486.792288733937</v>
      </c>
      <c r="CO2682" s="189">
        <v>32810.372405789734</v>
      </c>
      <c r="CP2682" s="189">
        <v>34037.664738548759</v>
      </c>
      <c r="CQ2682" s="189">
        <v>33850.670096555783</v>
      </c>
      <c r="CR2682" s="189">
        <v>33423.632829765847</v>
      </c>
      <c r="CS2682" s="189">
        <v>35380.575376800101</v>
      </c>
      <c r="CT2682" s="189">
        <v>35309.009290321796</v>
      </c>
      <c r="CU2682" s="189">
        <v>34851.154648738251</v>
      </c>
      <c r="CV2682" s="189">
        <v>36054.967817838318</v>
      </c>
      <c r="CW2682" s="189">
        <v>35974.367933506524</v>
      </c>
      <c r="CX2682" s="189">
        <v>36154.945742394018</v>
      </c>
      <c r="CY2682" s="189">
        <v>36251.100648086081</v>
      </c>
      <c r="CZ2682" s="189">
        <v>36054.017868353294</v>
      </c>
      <c r="DA2682" s="189">
        <f t="shared" ref="DA2682" si="2765">SUM(DA2676:DA2681)</f>
        <v>32909.734948216683</v>
      </c>
      <c r="DB2682" s="190">
        <v>39404.0422548266</v>
      </c>
      <c r="DC2682" s="190">
        <v>39324.109488960392</v>
      </c>
      <c r="DD2682" s="190">
        <v>39641.275087307971</v>
      </c>
      <c r="DE2682" s="190">
        <v>38948.698817171215</v>
      </c>
      <c r="DF2682" s="190">
        <v>38727.25067005102</v>
      </c>
      <c r="DG2682" s="190">
        <v>38475.488484880065</v>
      </c>
      <c r="DH2682" s="190">
        <v>37274.614887378499</v>
      </c>
      <c r="DI2682" s="190">
        <v>37273.607574433445</v>
      </c>
      <c r="DJ2682" s="190">
        <v>37172.658950729339</v>
      </c>
      <c r="DK2682" s="190">
        <v>37919.347562537572</v>
      </c>
      <c r="DL2682" s="190">
        <v>37897.529709254559</v>
      </c>
      <c r="DM2682" s="190">
        <v>37067.355686963521</v>
      </c>
      <c r="DN2682" s="283">
        <f t="shared" ref="DN2682" si="2766">SUM(DN2676:DN2681)</f>
        <v>35728.657293145472</v>
      </c>
      <c r="DO2682" s="190">
        <v>37067.355686963521</v>
      </c>
      <c r="DP2682" s="190">
        <v>37214.976557573551</v>
      </c>
      <c r="DQ2682" s="190">
        <v>37170.620819424104</v>
      </c>
      <c r="DR2682" s="190">
        <v>36769.209595274435</v>
      </c>
      <c r="DS2682" s="190">
        <v>35845.223366617793</v>
      </c>
      <c r="DT2682" s="190">
        <v>35778.477507840158</v>
      </c>
      <c r="DU2682" s="190">
        <v>37272.566573317614</v>
      </c>
      <c r="DV2682" s="191">
        <f>SUM(DV2676:DV2681)</f>
        <v>37917.777250814113</v>
      </c>
      <c r="DW2682" s="192">
        <f>SUM(DW2676:DW2681)</f>
        <v>37947.226807603292</v>
      </c>
      <c r="DX2682" s="193">
        <f>SUM(DX2676:DX2681)</f>
        <v>37615.220729732464</v>
      </c>
      <c r="DZ2682" s="190">
        <f>SUM(DZ2676:DZ2681)</f>
        <v>41925.915794284636</v>
      </c>
      <c r="EC2682" s="190">
        <f>SUM(EC2676:EC2681)</f>
        <v>45139.081479068162</v>
      </c>
      <c r="EF2682" s="190">
        <f>SUM(EF2676:EF2681)</f>
        <v>49796.659556598228</v>
      </c>
      <c r="EI2682" s="190">
        <f>SUM(EI2676:EI2681)</f>
        <v>53979.279703941407</v>
      </c>
      <c r="EL2682" s="190">
        <f>SUM(EL2676:EL2681)</f>
        <v>58664.914797161466</v>
      </c>
      <c r="EO2682" s="190">
        <f>SUM(EO2676:EO2681)</f>
        <v>63468.032619514328</v>
      </c>
    </row>
    <row r="2683" spans="1:145" s="240" customFormat="1" ht="15.5" x14ac:dyDescent="0.35">
      <c r="A2683" s="253"/>
      <c r="B2683" s="260"/>
      <c r="C2683" s="246"/>
      <c r="D2683" s="246"/>
      <c r="E2683" s="246"/>
      <c r="F2683" s="246"/>
      <c r="G2683" s="246"/>
      <c r="H2683" s="246"/>
      <c r="I2683" s="246"/>
      <c r="J2683" s="246"/>
      <c r="K2683" s="246"/>
      <c r="L2683" s="246"/>
      <c r="M2683" s="246"/>
      <c r="N2683" s="246"/>
      <c r="O2683" s="246"/>
      <c r="P2683" s="246"/>
      <c r="Q2683" s="246"/>
      <c r="R2683" s="246"/>
      <c r="S2683" s="246"/>
      <c r="T2683" s="246"/>
      <c r="X2683" s="241"/>
      <c r="Y2683" s="241"/>
      <c r="AJ2683" s="241"/>
      <c r="AK2683" s="241"/>
      <c r="AL2683" s="241"/>
      <c r="AM2683" s="241"/>
      <c r="AN2683" s="241"/>
      <c r="AO2683" s="241"/>
      <c r="AP2683" s="241"/>
      <c r="AQ2683" s="241"/>
      <c r="AR2683" s="241"/>
      <c r="AS2683" s="241"/>
      <c r="AT2683" s="241"/>
      <c r="AU2683" s="241"/>
      <c r="AV2683" s="241"/>
      <c r="AW2683" s="241"/>
      <c r="AX2683" s="241"/>
      <c r="AY2683" s="241"/>
      <c r="AZ2683" s="241"/>
      <c r="BA2683" s="241"/>
      <c r="BB2683" s="241"/>
      <c r="BC2683" s="241"/>
      <c r="BD2683" s="241"/>
      <c r="BE2683" s="241"/>
      <c r="BF2683" s="241"/>
      <c r="BG2683" s="241"/>
      <c r="BH2683" s="241"/>
      <c r="BI2683" s="241"/>
      <c r="BJ2683" s="241"/>
      <c r="BK2683" s="241"/>
      <c r="BL2683" s="241"/>
      <c r="BM2683" s="241"/>
      <c r="BN2683" s="241"/>
      <c r="BO2683" s="241"/>
      <c r="BP2683" s="241"/>
      <c r="BQ2683" s="241"/>
      <c r="BR2683" s="241"/>
      <c r="BS2683" s="241"/>
      <c r="BT2683" s="241"/>
      <c r="BU2683" s="241"/>
      <c r="BV2683" s="241"/>
      <c r="BW2683" s="241"/>
      <c r="BX2683" s="241"/>
      <c r="BY2683" s="241"/>
      <c r="CA2683" s="241"/>
      <c r="CB2683" s="241"/>
      <c r="CC2683" s="241"/>
      <c r="CD2683" s="241"/>
      <c r="CE2683" s="241"/>
      <c r="CF2683" s="241"/>
      <c r="CG2683" s="241"/>
      <c r="CH2683" s="241"/>
      <c r="CI2683" s="241"/>
      <c r="CL2683" s="241"/>
      <c r="CM2683" s="241"/>
      <c r="CN2683" s="241"/>
      <c r="CO2683" s="241"/>
      <c r="CP2683" s="241"/>
      <c r="CQ2683" s="241"/>
      <c r="CR2683" s="241"/>
      <c r="CS2683" s="241"/>
      <c r="CT2683" s="241"/>
      <c r="CU2683" s="241"/>
      <c r="CV2683" s="241"/>
      <c r="CW2683" s="241"/>
      <c r="CX2683" s="241"/>
      <c r="CY2683" s="241"/>
      <c r="CZ2683" s="241"/>
      <c r="DA2683" s="241"/>
      <c r="DN2683" s="242"/>
      <c r="DV2683" s="243"/>
      <c r="DW2683" s="244"/>
      <c r="DX2683" s="245"/>
    </row>
    <row r="2684" spans="1:145" s="240" customFormat="1" ht="15.5" x14ac:dyDescent="0.35">
      <c r="A2684" s="253"/>
      <c r="B2684" s="260"/>
      <c r="C2684" s="246"/>
      <c r="D2684" s="246"/>
      <c r="E2684" s="246"/>
      <c r="F2684" s="246"/>
      <c r="G2684" s="246"/>
      <c r="H2684" s="246"/>
      <c r="I2684" s="246"/>
      <c r="J2684" s="246"/>
      <c r="K2684" s="246"/>
      <c r="L2684" s="246"/>
      <c r="M2684" s="246"/>
      <c r="N2684" s="246"/>
      <c r="O2684" s="246"/>
      <c r="P2684" s="246"/>
      <c r="Q2684" s="246"/>
      <c r="R2684" s="246"/>
      <c r="S2684" s="246"/>
      <c r="T2684" s="246"/>
      <c r="X2684" s="241"/>
      <c r="Y2684" s="241"/>
      <c r="AH2684" s="190"/>
      <c r="AI2684" s="190"/>
      <c r="AJ2684" s="189"/>
      <c r="AK2684" s="189"/>
      <c r="AL2684" s="189"/>
      <c r="AM2684" s="189"/>
      <c r="AN2684" s="189"/>
      <c r="AO2684" s="189"/>
      <c r="AP2684" s="189"/>
      <c r="AQ2684" s="189"/>
      <c r="AR2684" s="189"/>
      <c r="AS2684" s="189"/>
      <c r="AT2684" s="189"/>
      <c r="AU2684" s="189"/>
      <c r="AV2684" s="189"/>
      <c r="AW2684" s="189"/>
      <c r="AX2684" s="189"/>
      <c r="AY2684" s="189"/>
      <c r="AZ2684" s="189"/>
      <c r="BA2684" s="189"/>
      <c r="BB2684" s="189"/>
      <c r="BC2684" s="189"/>
      <c r="BD2684" s="189"/>
      <c r="BE2684" s="189"/>
      <c r="BF2684" s="189"/>
      <c r="BG2684" s="189"/>
      <c r="BH2684" s="189"/>
      <c r="BI2684" s="189"/>
      <c r="BJ2684" s="189"/>
      <c r="BK2684" s="189"/>
      <c r="BL2684" s="189"/>
      <c r="BM2684" s="189"/>
      <c r="BN2684" s="189"/>
      <c r="BO2684" s="189"/>
      <c r="BP2684" s="189"/>
      <c r="BQ2684" s="189"/>
      <c r="BR2684" s="189"/>
      <c r="BS2684" s="189"/>
      <c r="BT2684" s="189"/>
      <c r="BU2684" s="189"/>
      <c r="BV2684" s="189"/>
      <c r="BW2684" s="189"/>
      <c r="BX2684" s="189"/>
      <c r="BY2684" s="189"/>
      <c r="BZ2684" s="190"/>
      <c r="CA2684" s="189"/>
      <c r="CB2684" s="189"/>
      <c r="CC2684" s="189"/>
      <c r="CD2684" s="189"/>
      <c r="CE2684" s="189"/>
      <c r="CF2684" s="189"/>
      <c r="CG2684" s="189"/>
      <c r="CH2684" s="189"/>
      <c r="CI2684" s="189"/>
      <c r="CJ2684" s="190"/>
      <c r="CK2684" s="190"/>
      <c r="CL2684" s="189"/>
      <c r="CM2684" s="189"/>
      <c r="CN2684" s="189"/>
      <c r="CO2684" s="189"/>
      <c r="CP2684" s="189"/>
      <c r="CQ2684" s="189"/>
      <c r="CR2684" s="189"/>
      <c r="CS2684" s="189"/>
      <c r="CT2684" s="189"/>
      <c r="CU2684" s="189"/>
      <c r="CV2684" s="189"/>
      <c r="CW2684" s="189"/>
      <c r="CX2684" s="189"/>
      <c r="CY2684" s="189"/>
      <c r="CZ2684" s="189"/>
      <c r="DA2684" s="189"/>
      <c r="DB2684" s="190"/>
      <c r="DC2684" s="190"/>
      <c r="DD2684" s="190"/>
      <c r="DE2684" s="190"/>
      <c r="DF2684" s="190"/>
      <c r="DG2684" s="190"/>
      <c r="DH2684" s="190"/>
      <c r="DI2684" s="190"/>
      <c r="DJ2684" s="190"/>
      <c r="DK2684" s="190"/>
      <c r="DL2684" s="190"/>
      <c r="DM2684" s="190"/>
      <c r="DN2684" s="283"/>
      <c r="DO2684" s="190"/>
      <c r="DP2684" s="190"/>
      <c r="DQ2684" s="190"/>
      <c r="DR2684" s="190"/>
      <c r="DS2684" s="190"/>
      <c r="DT2684" s="190"/>
      <c r="DU2684" s="190"/>
      <c r="DV2684" s="191"/>
      <c r="DW2684" s="192"/>
      <c r="DX2684" s="193"/>
      <c r="DZ2684" s="190"/>
      <c r="EC2684" s="190"/>
      <c r="EF2684" s="190"/>
      <c r="EI2684" s="190"/>
      <c r="EL2684" s="190"/>
      <c r="EO2684" s="190"/>
    </row>
    <row r="2685" spans="1:145" s="240" customFormat="1" ht="15.5" x14ac:dyDescent="0.35">
      <c r="A2685" s="253"/>
      <c r="B2685" s="260"/>
      <c r="C2685" s="246"/>
      <c r="D2685" s="246"/>
      <c r="E2685" s="246"/>
      <c r="F2685" s="246"/>
      <c r="G2685" s="246"/>
      <c r="H2685" s="246"/>
      <c r="I2685" s="246"/>
      <c r="J2685" s="246"/>
      <c r="K2685" s="246"/>
      <c r="L2685" s="246"/>
      <c r="M2685" s="246"/>
      <c r="N2685" s="246"/>
      <c r="O2685" s="246"/>
      <c r="P2685" s="246"/>
      <c r="Q2685" s="246"/>
      <c r="R2685" s="246"/>
      <c r="S2685" s="246"/>
      <c r="T2685" s="246"/>
      <c r="X2685" s="241"/>
      <c r="Y2685" s="241"/>
      <c r="AJ2685" s="241"/>
      <c r="AK2685" s="241"/>
      <c r="AL2685" s="241"/>
      <c r="AM2685" s="241"/>
      <c r="AN2685" s="241"/>
      <c r="AO2685" s="241"/>
      <c r="AP2685" s="241"/>
      <c r="AQ2685" s="241"/>
      <c r="AR2685" s="241"/>
      <c r="AS2685" s="241"/>
      <c r="AT2685" s="241"/>
      <c r="AU2685" s="241"/>
      <c r="AV2685" s="241"/>
      <c r="AW2685" s="241"/>
      <c r="AX2685" s="241"/>
      <c r="AY2685" s="241"/>
      <c r="AZ2685" s="241"/>
      <c r="BA2685" s="241"/>
      <c r="BB2685" s="241"/>
      <c r="BC2685" s="241"/>
      <c r="BD2685" s="241"/>
      <c r="BE2685" s="241"/>
      <c r="BF2685" s="241"/>
      <c r="BG2685" s="241"/>
      <c r="BH2685" s="241"/>
      <c r="BI2685" s="241"/>
      <c r="BJ2685" s="241"/>
      <c r="BK2685" s="241"/>
      <c r="BL2685" s="241"/>
      <c r="BM2685" s="241"/>
      <c r="BN2685" s="241"/>
      <c r="BO2685" s="241"/>
      <c r="BP2685" s="241"/>
      <c r="BQ2685" s="241"/>
      <c r="BR2685" s="241"/>
      <c r="BS2685" s="241"/>
      <c r="BT2685" s="241"/>
      <c r="BU2685" s="241"/>
      <c r="BV2685" s="241"/>
      <c r="BW2685" s="241"/>
      <c r="BX2685" s="241"/>
      <c r="BY2685" s="241"/>
      <c r="CA2685" s="241"/>
      <c r="CB2685" s="241"/>
      <c r="CC2685" s="241"/>
      <c r="CD2685" s="241"/>
      <c r="CE2685" s="241"/>
      <c r="CF2685" s="241"/>
      <c r="CG2685" s="241"/>
      <c r="CH2685" s="241"/>
      <c r="CI2685" s="241"/>
      <c r="CL2685" s="241"/>
      <c r="CM2685" s="241"/>
      <c r="CN2685" s="241"/>
      <c r="CO2685" s="241"/>
      <c r="CP2685" s="241"/>
      <c r="CQ2685" s="241"/>
      <c r="CR2685" s="241"/>
      <c r="CS2685" s="241"/>
      <c r="CT2685" s="241"/>
      <c r="CU2685" s="241"/>
      <c r="CV2685" s="241"/>
      <c r="CW2685" s="241"/>
      <c r="CX2685" s="241"/>
      <c r="CY2685" s="241"/>
      <c r="CZ2685" s="241"/>
      <c r="DA2685" s="241"/>
      <c r="DN2685" s="242"/>
      <c r="DV2685" s="243"/>
      <c r="DW2685" s="244"/>
      <c r="DX2685" s="245"/>
    </row>
    <row r="2686" spans="1:145" s="240" customFormat="1" ht="15.5" x14ac:dyDescent="0.35">
      <c r="A2686" s="253"/>
      <c r="B2686" s="260"/>
      <c r="C2686" s="246"/>
      <c r="D2686" s="246"/>
      <c r="E2686" s="246"/>
      <c r="F2686" s="246"/>
      <c r="G2686" s="246"/>
      <c r="H2686" s="246"/>
      <c r="I2686" s="246"/>
      <c r="J2686" s="246"/>
      <c r="K2686" s="246"/>
      <c r="L2686" s="246"/>
      <c r="M2686" s="246"/>
      <c r="N2686" s="246"/>
      <c r="O2686" s="246"/>
      <c r="P2686" s="246"/>
      <c r="Q2686" s="246"/>
      <c r="R2686" s="246"/>
      <c r="S2686" s="246"/>
      <c r="T2686" s="246"/>
      <c r="X2686" s="241"/>
      <c r="Y2686" s="241"/>
      <c r="AJ2686" s="241"/>
      <c r="AK2686" s="241"/>
      <c r="AL2686" s="241"/>
      <c r="AM2686" s="241"/>
      <c r="AN2686" s="241"/>
      <c r="AO2686" s="241"/>
      <c r="AP2686" s="241"/>
      <c r="AQ2686" s="241"/>
      <c r="AR2686" s="241"/>
      <c r="AS2686" s="241"/>
      <c r="AT2686" s="241"/>
      <c r="AU2686" s="241"/>
      <c r="AV2686" s="241"/>
      <c r="AW2686" s="241"/>
      <c r="AX2686" s="241"/>
      <c r="AY2686" s="241"/>
      <c r="AZ2686" s="241"/>
      <c r="BA2686" s="241"/>
      <c r="BB2686" s="241"/>
      <c r="BC2686" s="241"/>
      <c r="BD2686" s="241"/>
      <c r="BE2686" s="241"/>
      <c r="BF2686" s="241"/>
      <c r="BG2686" s="241"/>
      <c r="BH2686" s="241"/>
      <c r="BI2686" s="241"/>
      <c r="BJ2686" s="241"/>
      <c r="BK2686" s="241"/>
      <c r="BL2686" s="241"/>
      <c r="BM2686" s="241"/>
      <c r="BN2686" s="241"/>
      <c r="BO2686" s="241"/>
      <c r="BP2686" s="241"/>
      <c r="BQ2686" s="241"/>
      <c r="BR2686" s="241"/>
      <c r="BS2686" s="241"/>
      <c r="BT2686" s="241"/>
      <c r="BU2686" s="241"/>
      <c r="BV2686" s="241"/>
      <c r="BW2686" s="241"/>
      <c r="BX2686" s="241"/>
      <c r="BY2686" s="241"/>
      <c r="CA2686" s="241"/>
      <c r="CB2686" s="241"/>
      <c r="CC2686" s="241"/>
      <c r="CD2686" s="241"/>
      <c r="CE2686" s="241"/>
      <c r="CF2686" s="241"/>
      <c r="CG2686" s="241"/>
      <c r="CH2686" s="241"/>
      <c r="CI2686" s="241"/>
      <c r="CL2686" s="241"/>
      <c r="CM2686" s="241"/>
      <c r="CN2686" s="241"/>
      <c r="CO2686" s="241"/>
      <c r="CP2686" s="241"/>
      <c r="CQ2686" s="241"/>
      <c r="CR2686" s="241"/>
      <c r="CS2686" s="241"/>
      <c r="CT2686" s="241"/>
      <c r="CU2686" s="241"/>
      <c r="CV2686" s="241"/>
      <c r="CW2686" s="241"/>
      <c r="CX2686" s="241"/>
      <c r="CY2686" s="241"/>
      <c r="CZ2686" s="241"/>
      <c r="DA2686" s="241"/>
      <c r="DN2686" s="242"/>
      <c r="DV2686" s="243"/>
      <c r="DW2686" s="244"/>
      <c r="DX2686" s="245"/>
    </row>
    <row r="2687" spans="1:145" s="240" customFormat="1" ht="15.5" x14ac:dyDescent="0.35">
      <c r="A2687" s="253"/>
      <c r="B2687" s="260"/>
      <c r="C2687" s="246"/>
      <c r="D2687" s="246"/>
      <c r="E2687" s="246"/>
      <c r="F2687" s="246"/>
      <c r="G2687" s="246"/>
      <c r="H2687" s="246"/>
      <c r="I2687" s="246"/>
      <c r="J2687" s="246"/>
      <c r="K2687" s="246"/>
      <c r="L2687" s="246"/>
      <c r="M2687" s="246"/>
      <c r="N2687" s="246"/>
      <c r="O2687" s="246"/>
      <c r="P2687" s="246"/>
      <c r="Q2687" s="246"/>
      <c r="R2687" s="246"/>
      <c r="S2687" s="246"/>
      <c r="T2687" s="246"/>
      <c r="X2687" s="241"/>
      <c r="Y2687" s="241"/>
      <c r="AJ2687" s="241"/>
      <c r="AK2687" s="241"/>
      <c r="AL2687" s="241"/>
      <c r="AM2687" s="241"/>
      <c r="AN2687" s="241"/>
      <c r="AO2687" s="241"/>
      <c r="AP2687" s="241"/>
      <c r="AQ2687" s="241"/>
      <c r="AR2687" s="241"/>
      <c r="AS2687" s="241"/>
      <c r="AT2687" s="241"/>
      <c r="AU2687" s="241"/>
      <c r="AV2687" s="241"/>
      <c r="AW2687" s="241"/>
      <c r="AX2687" s="241"/>
      <c r="AY2687" s="241"/>
      <c r="AZ2687" s="241"/>
      <c r="BA2687" s="241"/>
      <c r="BB2687" s="241"/>
      <c r="BC2687" s="241"/>
      <c r="BD2687" s="241"/>
      <c r="BE2687" s="241"/>
      <c r="BF2687" s="241"/>
      <c r="BG2687" s="241"/>
      <c r="BH2687" s="241"/>
      <c r="BI2687" s="241"/>
      <c r="BJ2687" s="241"/>
      <c r="BK2687" s="241"/>
      <c r="BL2687" s="241"/>
      <c r="BM2687" s="241"/>
      <c r="BN2687" s="241"/>
      <c r="BO2687" s="241"/>
      <c r="BP2687" s="241"/>
      <c r="BQ2687" s="241"/>
      <c r="BR2687" s="241"/>
      <c r="BS2687" s="241"/>
      <c r="BT2687" s="241"/>
      <c r="BU2687" s="241"/>
      <c r="BV2687" s="241"/>
      <c r="BW2687" s="241"/>
      <c r="BX2687" s="241"/>
      <c r="BY2687" s="241"/>
      <c r="CA2687" s="241"/>
      <c r="CB2687" s="241"/>
      <c r="CC2687" s="241"/>
      <c r="CD2687" s="241"/>
      <c r="CE2687" s="241"/>
      <c r="CF2687" s="241"/>
      <c r="CG2687" s="241"/>
      <c r="CH2687" s="241"/>
      <c r="CI2687" s="241"/>
      <c r="CL2687" s="241"/>
      <c r="CM2687" s="241"/>
      <c r="CN2687" s="241"/>
      <c r="CO2687" s="241"/>
      <c r="CP2687" s="241"/>
      <c r="CQ2687" s="241"/>
      <c r="CR2687" s="241"/>
      <c r="CS2687" s="241"/>
      <c r="CT2687" s="241"/>
      <c r="CU2687" s="241"/>
      <c r="CV2687" s="241"/>
      <c r="CW2687" s="241"/>
      <c r="CX2687" s="241"/>
      <c r="CY2687" s="241"/>
      <c r="CZ2687" s="241"/>
      <c r="DA2687" s="241"/>
      <c r="DN2687" s="242"/>
      <c r="DV2687" s="243"/>
      <c r="DW2687" s="244"/>
      <c r="DX2687" s="245"/>
    </row>
    <row r="2688" spans="1:145" s="240" customFormat="1" ht="15.5" x14ac:dyDescent="0.35">
      <c r="A2688" s="253"/>
      <c r="B2688" s="260"/>
      <c r="C2688" s="246"/>
      <c r="D2688" s="246"/>
      <c r="E2688" s="246"/>
      <c r="F2688" s="246"/>
      <c r="G2688" s="246"/>
      <c r="H2688" s="246"/>
      <c r="I2688" s="246"/>
      <c r="J2688" s="246"/>
      <c r="K2688" s="246"/>
      <c r="L2688" s="246"/>
      <c r="M2688" s="246"/>
      <c r="N2688" s="246"/>
      <c r="O2688" s="246"/>
      <c r="P2688" s="246"/>
      <c r="Q2688" s="246"/>
      <c r="R2688" s="246"/>
      <c r="S2688" s="246"/>
      <c r="T2688" s="246"/>
      <c r="X2688" s="241"/>
      <c r="Y2688" s="241"/>
      <c r="AJ2688" s="241"/>
      <c r="AK2688" s="241"/>
      <c r="AL2688" s="241"/>
      <c r="AM2688" s="241"/>
      <c r="AN2688" s="241"/>
      <c r="AO2688" s="241"/>
      <c r="AP2688" s="241"/>
      <c r="AQ2688" s="241"/>
      <c r="AR2688" s="241"/>
      <c r="AS2688" s="241"/>
      <c r="AT2688" s="241"/>
      <c r="AU2688" s="241"/>
      <c r="AV2688" s="241"/>
      <c r="AW2688" s="241"/>
      <c r="AX2688" s="241"/>
      <c r="AY2688" s="241"/>
      <c r="AZ2688" s="241"/>
      <c r="BA2688" s="241"/>
      <c r="BB2688" s="241"/>
      <c r="BC2688" s="241"/>
      <c r="BD2688" s="241"/>
      <c r="BE2688" s="241"/>
      <c r="BF2688" s="241"/>
      <c r="BG2688" s="241"/>
      <c r="BH2688" s="241"/>
      <c r="BI2688" s="241"/>
      <c r="BJ2688" s="241"/>
      <c r="BK2688" s="241"/>
      <c r="BL2688" s="241"/>
      <c r="BM2688" s="241"/>
      <c r="BN2688" s="241"/>
      <c r="BO2688" s="241"/>
      <c r="BP2688" s="241"/>
      <c r="BQ2688" s="241"/>
      <c r="BR2688" s="241"/>
      <c r="BS2688" s="241"/>
      <c r="BT2688" s="241"/>
      <c r="BU2688" s="241"/>
      <c r="BV2688" s="241"/>
      <c r="BW2688" s="241"/>
      <c r="BX2688" s="241"/>
      <c r="BY2688" s="241"/>
      <c r="CA2688" s="241"/>
      <c r="CB2688" s="241"/>
      <c r="CC2688" s="241"/>
      <c r="CD2688" s="241"/>
      <c r="CE2688" s="241"/>
      <c r="CF2688" s="241"/>
      <c r="CG2688" s="241"/>
      <c r="CH2688" s="241"/>
      <c r="CI2688" s="241"/>
      <c r="CL2688" s="241"/>
      <c r="CM2688" s="241"/>
      <c r="CN2688" s="241"/>
      <c r="CO2688" s="241"/>
      <c r="CP2688" s="241"/>
      <c r="CQ2688" s="241"/>
      <c r="CR2688" s="241"/>
      <c r="CS2688" s="241"/>
      <c r="CT2688" s="241"/>
      <c r="CU2688" s="241"/>
      <c r="CV2688" s="241"/>
      <c r="CW2688" s="241"/>
      <c r="CX2688" s="241"/>
      <c r="CY2688" s="241"/>
      <c r="CZ2688" s="241"/>
      <c r="DA2688" s="241"/>
      <c r="DN2688" s="242"/>
      <c r="DV2688" s="243"/>
      <c r="DW2688" s="244"/>
      <c r="DX2688" s="245"/>
    </row>
    <row r="2689" spans="1:128" s="240" customFormat="1" ht="15.5" x14ac:dyDescent="0.35">
      <c r="A2689" s="253"/>
      <c r="B2689" s="260"/>
      <c r="C2689" s="246"/>
      <c r="D2689" s="246"/>
      <c r="E2689" s="246"/>
      <c r="F2689" s="246"/>
      <c r="G2689" s="246"/>
      <c r="H2689" s="246"/>
      <c r="I2689" s="246"/>
      <c r="J2689" s="246"/>
      <c r="K2689" s="246"/>
      <c r="L2689" s="246"/>
      <c r="M2689" s="246"/>
      <c r="N2689" s="246"/>
      <c r="O2689" s="246"/>
      <c r="P2689" s="246"/>
      <c r="Q2689" s="246"/>
      <c r="R2689" s="246"/>
      <c r="S2689" s="246"/>
      <c r="T2689" s="246"/>
      <c r="X2689" s="241"/>
      <c r="Y2689" s="241"/>
      <c r="AJ2689" s="241"/>
      <c r="AK2689" s="241"/>
      <c r="AL2689" s="241"/>
      <c r="AM2689" s="241"/>
      <c r="AN2689" s="241"/>
      <c r="AO2689" s="241"/>
      <c r="AP2689" s="241"/>
      <c r="AQ2689" s="241"/>
      <c r="AR2689" s="241"/>
      <c r="AS2689" s="241"/>
      <c r="AT2689" s="241"/>
      <c r="AU2689" s="241"/>
      <c r="AV2689" s="241"/>
      <c r="AW2689" s="241"/>
      <c r="AX2689" s="241"/>
      <c r="AY2689" s="241"/>
      <c r="AZ2689" s="241"/>
      <c r="BA2689" s="241"/>
      <c r="BB2689" s="241"/>
      <c r="BC2689" s="241"/>
      <c r="BD2689" s="241"/>
      <c r="BE2689" s="241"/>
      <c r="BF2689" s="241"/>
      <c r="BG2689" s="241"/>
      <c r="BH2689" s="241"/>
      <c r="BI2689" s="241"/>
      <c r="BJ2689" s="241"/>
      <c r="BK2689" s="241"/>
      <c r="BL2689" s="241"/>
      <c r="BM2689" s="241"/>
      <c r="BN2689" s="241"/>
      <c r="BO2689" s="241"/>
      <c r="BP2689" s="241"/>
      <c r="BQ2689" s="241"/>
      <c r="BR2689" s="241"/>
      <c r="BS2689" s="241"/>
      <c r="BT2689" s="241"/>
      <c r="BU2689" s="241"/>
      <c r="BV2689" s="241"/>
      <c r="BW2689" s="241"/>
      <c r="BX2689" s="241"/>
      <c r="BY2689" s="241"/>
      <c r="CA2689" s="241"/>
      <c r="CB2689" s="241"/>
      <c r="CC2689" s="241"/>
      <c r="CD2689" s="241"/>
      <c r="CE2689" s="241"/>
      <c r="CF2689" s="241"/>
      <c r="CG2689" s="241"/>
      <c r="CH2689" s="241"/>
      <c r="CI2689" s="241"/>
      <c r="CL2689" s="241"/>
      <c r="CM2689" s="241"/>
      <c r="CN2689" s="241"/>
      <c r="CO2689" s="241"/>
      <c r="CP2689" s="241"/>
      <c r="CQ2689" s="241"/>
      <c r="CR2689" s="241"/>
      <c r="CS2689" s="241"/>
      <c r="CT2689" s="241"/>
      <c r="CU2689" s="241"/>
      <c r="CV2689" s="241"/>
      <c r="CW2689" s="241"/>
      <c r="CX2689" s="241"/>
      <c r="CY2689" s="241"/>
      <c r="CZ2689" s="241"/>
      <c r="DA2689" s="241"/>
      <c r="DN2689" s="242"/>
      <c r="DV2689" s="243"/>
      <c r="DW2689" s="244"/>
      <c r="DX2689" s="245"/>
    </row>
    <row r="2690" spans="1:128" s="240" customFormat="1" ht="15.5" x14ac:dyDescent="0.35">
      <c r="A2690" s="253"/>
      <c r="B2690" s="260"/>
      <c r="C2690" s="246"/>
      <c r="D2690" s="246"/>
      <c r="E2690" s="246"/>
      <c r="F2690" s="246"/>
      <c r="G2690" s="246"/>
      <c r="H2690" s="246"/>
      <c r="I2690" s="246"/>
      <c r="J2690" s="246"/>
      <c r="K2690" s="246"/>
      <c r="L2690" s="246"/>
      <c r="M2690" s="246"/>
      <c r="N2690" s="246"/>
      <c r="O2690" s="246"/>
      <c r="P2690" s="246"/>
      <c r="Q2690" s="246"/>
      <c r="R2690" s="246"/>
      <c r="S2690" s="246"/>
      <c r="T2690" s="246"/>
      <c r="X2690" s="241"/>
      <c r="Y2690" s="241"/>
      <c r="AJ2690" s="241"/>
      <c r="AK2690" s="241"/>
      <c r="AL2690" s="241"/>
      <c r="AM2690" s="241"/>
      <c r="AN2690" s="241"/>
      <c r="AO2690" s="241"/>
      <c r="AP2690" s="241"/>
      <c r="AQ2690" s="241"/>
      <c r="AR2690" s="241"/>
      <c r="AS2690" s="241"/>
      <c r="AT2690" s="241"/>
      <c r="AU2690" s="241"/>
      <c r="AV2690" s="241"/>
      <c r="AW2690" s="241"/>
      <c r="AX2690" s="241"/>
      <c r="AY2690" s="241"/>
      <c r="AZ2690" s="241"/>
      <c r="BA2690" s="241"/>
      <c r="BB2690" s="241"/>
      <c r="BC2690" s="241"/>
      <c r="BD2690" s="241"/>
      <c r="BE2690" s="241"/>
      <c r="BF2690" s="241"/>
      <c r="BG2690" s="241"/>
      <c r="BH2690" s="241"/>
      <c r="BI2690" s="241"/>
      <c r="BJ2690" s="241"/>
      <c r="BK2690" s="241"/>
      <c r="BL2690" s="241"/>
      <c r="BM2690" s="241"/>
      <c r="BN2690" s="241"/>
      <c r="BO2690" s="241"/>
      <c r="BP2690" s="241"/>
      <c r="BQ2690" s="241"/>
      <c r="BR2690" s="241"/>
      <c r="BS2690" s="241"/>
      <c r="BT2690" s="241"/>
      <c r="BU2690" s="241"/>
      <c r="BV2690" s="241"/>
      <c r="BW2690" s="241"/>
      <c r="BX2690" s="241"/>
      <c r="BY2690" s="241"/>
      <c r="CA2690" s="241"/>
      <c r="CB2690" s="241"/>
      <c r="CC2690" s="241"/>
      <c r="CD2690" s="241"/>
      <c r="CE2690" s="241"/>
      <c r="CF2690" s="241"/>
      <c r="CG2690" s="241"/>
      <c r="CH2690" s="241"/>
      <c r="CI2690" s="241"/>
      <c r="CL2690" s="241"/>
      <c r="CM2690" s="241"/>
      <c r="CN2690" s="241"/>
      <c r="CO2690" s="241"/>
      <c r="CP2690" s="241"/>
      <c r="CQ2690" s="241"/>
      <c r="CR2690" s="241"/>
      <c r="CS2690" s="241"/>
      <c r="CT2690" s="241"/>
      <c r="CU2690" s="241"/>
      <c r="CV2690" s="241"/>
      <c r="CW2690" s="241"/>
      <c r="CX2690" s="241"/>
      <c r="CY2690" s="241"/>
      <c r="CZ2690" s="241"/>
      <c r="DA2690" s="241"/>
      <c r="DN2690" s="242"/>
      <c r="DV2690" s="243"/>
      <c r="DW2690" s="244"/>
      <c r="DX2690" s="245"/>
    </row>
    <row r="2691" spans="1:128" s="240" customFormat="1" ht="15.5" x14ac:dyDescent="0.35">
      <c r="A2691" s="253"/>
      <c r="B2691" s="260"/>
      <c r="C2691" s="246"/>
      <c r="D2691" s="246"/>
      <c r="E2691" s="246"/>
      <c r="F2691" s="246"/>
      <c r="G2691" s="246"/>
      <c r="H2691" s="246"/>
      <c r="I2691" s="246"/>
      <c r="J2691" s="246"/>
      <c r="K2691" s="246"/>
      <c r="L2691" s="246"/>
      <c r="M2691" s="246"/>
      <c r="N2691" s="246"/>
      <c r="O2691" s="246"/>
      <c r="P2691" s="246"/>
      <c r="Q2691" s="246"/>
      <c r="R2691" s="246"/>
      <c r="S2691" s="246"/>
      <c r="T2691" s="246"/>
      <c r="X2691" s="241"/>
      <c r="Y2691" s="241"/>
      <c r="AJ2691" s="241"/>
      <c r="AK2691" s="241"/>
      <c r="AL2691" s="241"/>
      <c r="AM2691" s="241"/>
      <c r="AN2691" s="241"/>
      <c r="AO2691" s="241"/>
      <c r="AP2691" s="241"/>
      <c r="AQ2691" s="241"/>
      <c r="AR2691" s="241"/>
      <c r="AS2691" s="241"/>
      <c r="AT2691" s="241"/>
      <c r="AU2691" s="241"/>
      <c r="AV2691" s="241"/>
      <c r="AW2691" s="241"/>
      <c r="AX2691" s="241"/>
      <c r="AY2691" s="241"/>
      <c r="AZ2691" s="241"/>
      <c r="BA2691" s="241"/>
      <c r="BB2691" s="241"/>
      <c r="BC2691" s="241"/>
      <c r="BD2691" s="241"/>
      <c r="BE2691" s="241"/>
      <c r="BF2691" s="241"/>
      <c r="BG2691" s="241"/>
      <c r="BH2691" s="241"/>
      <c r="BI2691" s="241"/>
      <c r="BJ2691" s="241"/>
      <c r="BK2691" s="241"/>
      <c r="BL2691" s="241"/>
      <c r="BM2691" s="241"/>
      <c r="BN2691" s="241"/>
      <c r="BO2691" s="241"/>
      <c r="BP2691" s="241"/>
      <c r="BQ2691" s="241"/>
      <c r="BR2691" s="241"/>
      <c r="BS2691" s="241"/>
      <c r="BT2691" s="241"/>
      <c r="BU2691" s="241"/>
      <c r="BV2691" s="241"/>
      <c r="BW2691" s="241"/>
      <c r="BX2691" s="241"/>
      <c r="BY2691" s="241"/>
      <c r="CA2691" s="241"/>
      <c r="CB2691" s="241"/>
      <c r="CC2691" s="241"/>
      <c r="CD2691" s="241"/>
      <c r="CE2691" s="241"/>
      <c r="CF2691" s="241"/>
      <c r="CG2691" s="241"/>
      <c r="CH2691" s="241"/>
      <c r="CI2691" s="241"/>
      <c r="CL2691" s="241"/>
      <c r="CM2691" s="241"/>
      <c r="CN2691" s="241"/>
      <c r="CO2691" s="241"/>
      <c r="CP2691" s="241"/>
      <c r="CQ2691" s="241"/>
      <c r="CR2691" s="241"/>
      <c r="CS2691" s="241"/>
      <c r="CT2691" s="241"/>
      <c r="CU2691" s="241"/>
      <c r="CV2691" s="241"/>
      <c r="CW2691" s="241"/>
      <c r="CX2691" s="241"/>
      <c r="CY2691" s="241"/>
      <c r="CZ2691" s="241"/>
      <c r="DA2691" s="241"/>
      <c r="DN2691" s="242"/>
      <c r="DV2691" s="243"/>
      <c r="DW2691" s="244"/>
      <c r="DX2691" s="245"/>
    </row>
    <row r="2692" spans="1:128" s="240" customFormat="1" ht="15.5" x14ac:dyDescent="0.35">
      <c r="A2692" s="253"/>
      <c r="B2692" s="260"/>
      <c r="C2692" s="246"/>
      <c r="D2692" s="246"/>
      <c r="E2692" s="246"/>
      <c r="F2692" s="246"/>
      <c r="G2692" s="246"/>
      <c r="H2692" s="246"/>
      <c r="I2692" s="246"/>
      <c r="J2692" s="246"/>
      <c r="K2692" s="246"/>
      <c r="L2692" s="246"/>
      <c r="M2692" s="246"/>
      <c r="N2692" s="246"/>
      <c r="O2692" s="246"/>
      <c r="P2692" s="246"/>
      <c r="Q2692" s="246"/>
      <c r="R2692" s="246"/>
      <c r="S2692" s="246"/>
      <c r="T2692" s="246"/>
      <c r="X2692" s="241"/>
      <c r="Y2692" s="241"/>
      <c r="AJ2692" s="241"/>
      <c r="AK2692" s="241"/>
      <c r="AL2692" s="241"/>
      <c r="AM2692" s="241"/>
      <c r="AN2692" s="241"/>
      <c r="AO2692" s="241"/>
      <c r="AP2692" s="241"/>
      <c r="AQ2692" s="241"/>
      <c r="AR2692" s="241"/>
      <c r="AS2692" s="241"/>
      <c r="AT2692" s="241"/>
      <c r="AU2692" s="241"/>
      <c r="AV2692" s="241"/>
      <c r="AW2692" s="241"/>
      <c r="AX2692" s="241"/>
      <c r="AY2692" s="241"/>
      <c r="AZ2692" s="241"/>
      <c r="BA2692" s="241"/>
      <c r="BB2692" s="241"/>
      <c r="BC2692" s="241"/>
      <c r="BD2692" s="241"/>
      <c r="BE2692" s="241"/>
      <c r="BF2692" s="241"/>
      <c r="BG2692" s="241"/>
      <c r="BH2692" s="241"/>
      <c r="BI2692" s="241"/>
      <c r="BJ2692" s="241"/>
      <c r="BK2692" s="241"/>
      <c r="BL2692" s="241"/>
      <c r="BM2692" s="241"/>
      <c r="BN2692" s="241"/>
      <c r="BO2692" s="241"/>
      <c r="BP2692" s="241"/>
      <c r="BQ2692" s="241"/>
      <c r="BR2692" s="241"/>
      <c r="BS2692" s="241"/>
      <c r="BT2692" s="241"/>
      <c r="BU2692" s="241"/>
      <c r="BV2692" s="241"/>
      <c r="BW2692" s="241"/>
      <c r="BX2692" s="241"/>
      <c r="BY2692" s="241"/>
      <c r="CA2692" s="241"/>
      <c r="CB2692" s="241"/>
      <c r="CC2692" s="241"/>
      <c r="CD2692" s="241"/>
      <c r="CE2692" s="241"/>
      <c r="CF2692" s="241"/>
      <c r="CG2692" s="241"/>
      <c r="CH2692" s="241"/>
      <c r="CI2692" s="241"/>
      <c r="CL2692" s="241"/>
      <c r="CM2692" s="241"/>
      <c r="CN2692" s="241"/>
      <c r="CO2692" s="241"/>
      <c r="CP2692" s="241"/>
      <c r="CQ2692" s="241"/>
      <c r="CR2692" s="241"/>
      <c r="CS2692" s="241"/>
      <c r="CT2692" s="241"/>
      <c r="CU2692" s="241"/>
      <c r="CV2692" s="241"/>
      <c r="CW2692" s="241"/>
      <c r="CX2692" s="241"/>
      <c r="CY2692" s="241"/>
      <c r="CZ2692" s="241"/>
      <c r="DA2692" s="241"/>
      <c r="DN2692" s="242"/>
      <c r="DV2692" s="243"/>
      <c r="DW2692" s="244"/>
      <c r="DX2692" s="245"/>
    </row>
    <row r="2693" spans="1:128" s="240" customFormat="1" ht="15.5" x14ac:dyDescent="0.35">
      <c r="A2693" s="253"/>
      <c r="B2693" s="260"/>
      <c r="C2693" s="246"/>
      <c r="D2693" s="246"/>
      <c r="E2693" s="246"/>
      <c r="F2693" s="246"/>
      <c r="G2693" s="246"/>
      <c r="H2693" s="246"/>
      <c r="I2693" s="246"/>
      <c r="J2693" s="246"/>
      <c r="K2693" s="246"/>
      <c r="L2693" s="246"/>
      <c r="M2693" s="246"/>
      <c r="N2693" s="246"/>
      <c r="O2693" s="246"/>
      <c r="P2693" s="246"/>
      <c r="Q2693" s="246"/>
      <c r="R2693" s="246"/>
      <c r="S2693" s="246"/>
      <c r="T2693" s="246"/>
      <c r="X2693" s="241"/>
      <c r="Y2693" s="241"/>
      <c r="AJ2693" s="241"/>
      <c r="AK2693" s="241"/>
      <c r="AL2693" s="241"/>
      <c r="AM2693" s="241"/>
      <c r="AN2693" s="241"/>
      <c r="AO2693" s="241"/>
      <c r="AP2693" s="241"/>
      <c r="AQ2693" s="241"/>
      <c r="AR2693" s="241"/>
      <c r="AS2693" s="241"/>
      <c r="AT2693" s="241"/>
      <c r="AU2693" s="241"/>
      <c r="AV2693" s="241"/>
      <c r="AW2693" s="241"/>
      <c r="AX2693" s="241"/>
      <c r="AY2693" s="241"/>
      <c r="AZ2693" s="241"/>
      <c r="BA2693" s="241"/>
      <c r="BB2693" s="241"/>
      <c r="BC2693" s="241"/>
      <c r="BD2693" s="241"/>
      <c r="BE2693" s="241"/>
      <c r="BF2693" s="241"/>
      <c r="BG2693" s="241"/>
      <c r="BH2693" s="241"/>
      <c r="BI2693" s="241"/>
      <c r="BJ2693" s="241"/>
      <c r="BK2693" s="241"/>
      <c r="BL2693" s="241"/>
      <c r="BM2693" s="241"/>
      <c r="BN2693" s="241"/>
      <c r="BO2693" s="241"/>
      <c r="BP2693" s="241"/>
      <c r="BQ2693" s="241"/>
      <c r="BR2693" s="241"/>
      <c r="BS2693" s="241"/>
      <c r="BT2693" s="241"/>
      <c r="BU2693" s="241"/>
      <c r="BV2693" s="241"/>
      <c r="BW2693" s="241"/>
      <c r="BX2693" s="241"/>
      <c r="BY2693" s="241"/>
      <c r="CA2693" s="241"/>
      <c r="CB2693" s="241"/>
      <c r="CC2693" s="241"/>
      <c r="CD2693" s="241"/>
      <c r="CE2693" s="241"/>
      <c r="CF2693" s="241"/>
      <c r="CG2693" s="241"/>
      <c r="CH2693" s="241"/>
      <c r="CI2693" s="241"/>
      <c r="CL2693" s="241"/>
      <c r="CM2693" s="241"/>
      <c r="CN2693" s="241"/>
      <c r="CO2693" s="241"/>
      <c r="CP2693" s="241"/>
      <c r="CQ2693" s="241"/>
      <c r="CR2693" s="241"/>
      <c r="CS2693" s="241"/>
      <c r="CT2693" s="241"/>
      <c r="CU2693" s="241"/>
      <c r="CV2693" s="241"/>
      <c r="CW2693" s="241"/>
      <c r="CX2693" s="241"/>
      <c r="CY2693" s="241"/>
      <c r="CZ2693" s="241"/>
      <c r="DA2693" s="241"/>
      <c r="DN2693" s="242"/>
      <c r="DV2693" s="243"/>
      <c r="DW2693" s="244"/>
      <c r="DX2693" s="245"/>
    </row>
    <row r="2694" spans="1:128" s="240" customFormat="1" ht="15.5" x14ac:dyDescent="0.35">
      <c r="A2694" s="253"/>
      <c r="B2694" s="260"/>
      <c r="C2694" s="246"/>
      <c r="D2694" s="246"/>
      <c r="E2694" s="246"/>
      <c r="F2694" s="246"/>
      <c r="G2694" s="246"/>
      <c r="H2694" s="246"/>
      <c r="I2694" s="246"/>
      <c r="J2694" s="246"/>
      <c r="K2694" s="246"/>
      <c r="L2694" s="246"/>
      <c r="M2694" s="246"/>
      <c r="N2694" s="246"/>
      <c r="O2694" s="246"/>
      <c r="P2694" s="246"/>
      <c r="Q2694" s="246"/>
      <c r="R2694" s="246"/>
      <c r="S2694" s="246"/>
      <c r="T2694" s="246"/>
      <c r="X2694" s="241"/>
      <c r="Y2694" s="241"/>
      <c r="AJ2694" s="241"/>
      <c r="AK2694" s="241"/>
      <c r="AL2694" s="241"/>
      <c r="AM2694" s="241"/>
      <c r="AN2694" s="241"/>
      <c r="AO2694" s="241"/>
      <c r="AP2694" s="241"/>
      <c r="AQ2694" s="241"/>
      <c r="AR2694" s="241"/>
      <c r="AS2694" s="241"/>
      <c r="AT2694" s="241"/>
      <c r="AU2694" s="241"/>
      <c r="AV2694" s="241"/>
      <c r="AW2694" s="241"/>
      <c r="AX2694" s="241"/>
      <c r="AY2694" s="241"/>
      <c r="AZ2694" s="241"/>
      <c r="BA2694" s="241"/>
      <c r="BB2694" s="241"/>
      <c r="BC2694" s="241"/>
      <c r="BD2694" s="241"/>
      <c r="BE2694" s="241"/>
      <c r="BF2694" s="241"/>
      <c r="BG2694" s="241"/>
      <c r="BH2694" s="241"/>
      <c r="BI2694" s="241"/>
      <c r="BJ2694" s="241"/>
      <c r="BK2694" s="241"/>
      <c r="BL2694" s="241"/>
      <c r="BM2694" s="241"/>
      <c r="BN2694" s="241"/>
      <c r="BO2694" s="241"/>
      <c r="BP2694" s="241"/>
      <c r="BQ2694" s="241"/>
      <c r="BR2694" s="241"/>
      <c r="BS2694" s="241"/>
      <c r="BT2694" s="241"/>
      <c r="BU2694" s="241"/>
      <c r="BV2694" s="241"/>
      <c r="BW2694" s="241"/>
      <c r="BX2694" s="241"/>
      <c r="BY2694" s="241"/>
      <c r="CA2694" s="241"/>
      <c r="CB2694" s="241"/>
      <c r="CC2694" s="241"/>
      <c r="CD2694" s="241"/>
      <c r="CE2694" s="241"/>
      <c r="CF2694" s="241"/>
      <c r="CG2694" s="241"/>
      <c r="CH2694" s="241"/>
      <c r="CI2694" s="241"/>
      <c r="CL2694" s="241"/>
      <c r="CM2694" s="241"/>
      <c r="CN2694" s="241"/>
      <c r="CO2694" s="241"/>
      <c r="CP2694" s="241"/>
      <c r="CQ2694" s="241"/>
      <c r="CR2694" s="241"/>
      <c r="CS2694" s="241"/>
      <c r="CT2694" s="241"/>
      <c r="CU2694" s="241"/>
      <c r="CV2694" s="241"/>
      <c r="CW2694" s="241"/>
      <c r="CX2694" s="241"/>
      <c r="CY2694" s="241"/>
      <c r="CZ2694" s="241"/>
      <c r="DA2694" s="241"/>
      <c r="DN2694" s="242"/>
      <c r="DV2694" s="243"/>
      <c r="DW2694" s="244"/>
      <c r="DX2694" s="245"/>
    </row>
    <row r="2695" spans="1:128" s="240" customFormat="1" ht="15.5" x14ac:dyDescent="0.35">
      <c r="A2695" s="253"/>
      <c r="B2695" s="260"/>
      <c r="C2695" s="246"/>
      <c r="D2695" s="246"/>
      <c r="E2695" s="246"/>
      <c r="F2695" s="246"/>
      <c r="G2695" s="246"/>
      <c r="H2695" s="246"/>
      <c r="I2695" s="246"/>
      <c r="J2695" s="246"/>
      <c r="K2695" s="246"/>
      <c r="L2695" s="246"/>
      <c r="M2695" s="246"/>
      <c r="N2695" s="246"/>
      <c r="O2695" s="246"/>
      <c r="P2695" s="246"/>
      <c r="Q2695" s="246"/>
      <c r="R2695" s="246"/>
      <c r="S2695" s="246"/>
      <c r="T2695" s="246"/>
      <c r="X2695" s="241"/>
      <c r="Y2695" s="241"/>
      <c r="AJ2695" s="241"/>
      <c r="AK2695" s="241"/>
      <c r="AL2695" s="241"/>
      <c r="AM2695" s="241"/>
      <c r="AN2695" s="241"/>
      <c r="AO2695" s="241"/>
      <c r="AP2695" s="241"/>
      <c r="AQ2695" s="241"/>
      <c r="AR2695" s="241"/>
      <c r="AS2695" s="241"/>
      <c r="AT2695" s="241"/>
      <c r="AU2695" s="241"/>
      <c r="AV2695" s="241"/>
      <c r="AW2695" s="241"/>
      <c r="AX2695" s="241"/>
      <c r="AY2695" s="241"/>
      <c r="AZ2695" s="241"/>
      <c r="BA2695" s="241"/>
      <c r="BB2695" s="241"/>
      <c r="BC2695" s="241"/>
      <c r="BD2695" s="241"/>
      <c r="BE2695" s="241"/>
      <c r="BF2695" s="241"/>
      <c r="BG2695" s="241"/>
      <c r="BH2695" s="241"/>
      <c r="BI2695" s="241"/>
      <c r="BJ2695" s="241"/>
      <c r="BK2695" s="241"/>
      <c r="BL2695" s="241"/>
      <c r="BM2695" s="241"/>
      <c r="BN2695" s="241"/>
      <c r="BO2695" s="241"/>
      <c r="BP2695" s="241"/>
      <c r="BQ2695" s="241"/>
      <c r="BR2695" s="241"/>
      <c r="BS2695" s="241"/>
      <c r="BT2695" s="241"/>
      <c r="BU2695" s="241"/>
      <c r="BV2695" s="241"/>
      <c r="BW2695" s="241"/>
      <c r="BX2695" s="241"/>
      <c r="BY2695" s="241"/>
      <c r="CA2695" s="241"/>
      <c r="CB2695" s="241"/>
      <c r="CC2695" s="241"/>
      <c r="CD2695" s="241"/>
      <c r="CE2695" s="241"/>
      <c r="CF2695" s="241"/>
      <c r="CG2695" s="241"/>
      <c r="CH2695" s="241"/>
      <c r="CI2695" s="241"/>
      <c r="CL2695" s="241"/>
      <c r="CM2695" s="241"/>
      <c r="CN2695" s="241"/>
      <c r="CO2695" s="241"/>
      <c r="CP2695" s="241"/>
      <c r="CQ2695" s="241"/>
      <c r="CR2695" s="241"/>
      <c r="CS2695" s="241"/>
      <c r="CT2695" s="241"/>
      <c r="CU2695" s="241"/>
      <c r="CV2695" s="241"/>
      <c r="CW2695" s="241"/>
      <c r="CX2695" s="241"/>
      <c r="CY2695" s="241"/>
      <c r="CZ2695" s="241"/>
      <c r="DA2695" s="241"/>
      <c r="DN2695" s="242"/>
      <c r="DV2695" s="243"/>
      <c r="DW2695" s="244"/>
      <c r="DX2695" s="245"/>
    </row>
    <row r="2696" spans="1:128" s="240" customFormat="1" ht="15.5" x14ac:dyDescent="0.35">
      <c r="A2696" s="253"/>
      <c r="B2696" s="260"/>
      <c r="C2696" s="246"/>
      <c r="D2696" s="246"/>
      <c r="E2696" s="246"/>
      <c r="F2696" s="246"/>
      <c r="G2696" s="246"/>
      <c r="H2696" s="246"/>
      <c r="I2696" s="246"/>
      <c r="J2696" s="246"/>
      <c r="K2696" s="246"/>
      <c r="L2696" s="246"/>
      <c r="M2696" s="246"/>
      <c r="N2696" s="246"/>
      <c r="O2696" s="246"/>
      <c r="P2696" s="246"/>
      <c r="Q2696" s="246"/>
      <c r="R2696" s="246"/>
      <c r="S2696" s="246"/>
      <c r="T2696" s="246"/>
      <c r="X2696" s="241"/>
      <c r="Y2696" s="241"/>
      <c r="AJ2696" s="241"/>
      <c r="AK2696" s="241"/>
      <c r="AL2696" s="241"/>
      <c r="AM2696" s="241"/>
      <c r="AN2696" s="241"/>
      <c r="AO2696" s="241"/>
      <c r="AP2696" s="241"/>
      <c r="AQ2696" s="241"/>
      <c r="AR2696" s="241"/>
      <c r="AS2696" s="241"/>
      <c r="AT2696" s="241"/>
      <c r="AU2696" s="241"/>
      <c r="AV2696" s="241"/>
      <c r="AW2696" s="241"/>
      <c r="AX2696" s="241"/>
      <c r="AY2696" s="241"/>
      <c r="AZ2696" s="241"/>
      <c r="BA2696" s="241"/>
      <c r="BB2696" s="241"/>
      <c r="BC2696" s="241"/>
      <c r="BD2696" s="241"/>
      <c r="BE2696" s="241"/>
      <c r="BF2696" s="241"/>
      <c r="BG2696" s="241"/>
      <c r="BH2696" s="241"/>
      <c r="BI2696" s="241"/>
      <c r="BJ2696" s="241"/>
      <c r="BK2696" s="241"/>
      <c r="BL2696" s="241"/>
      <c r="BM2696" s="241"/>
      <c r="BN2696" s="241"/>
      <c r="BO2696" s="241"/>
      <c r="BP2696" s="241"/>
      <c r="BQ2696" s="241"/>
      <c r="BR2696" s="241"/>
      <c r="BS2696" s="241"/>
      <c r="BT2696" s="241"/>
      <c r="BU2696" s="241"/>
      <c r="BV2696" s="241"/>
      <c r="BW2696" s="241"/>
      <c r="BX2696" s="241"/>
      <c r="BY2696" s="241"/>
      <c r="CA2696" s="241"/>
      <c r="CB2696" s="241"/>
      <c r="CC2696" s="241"/>
      <c r="CD2696" s="241"/>
      <c r="CE2696" s="241"/>
      <c r="CF2696" s="241"/>
      <c r="CG2696" s="241"/>
      <c r="CH2696" s="241"/>
      <c r="CI2696" s="241"/>
      <c r="CL2696" s="241"/>
      <c r="CM2696" s="241"/>
      <c r="CN2696" s="241"/>
      <c r="CO2696" s="241"/>
      <c r="CP2696" s="241"/>
      <c r="CQ2696" s="241"/>
      <c r="CR2696" s="241"/>
      <c r="CS2696" s="241"/>
      <c r="CT2696" s="241"/>
      <c r="CU2696" s="241"/>
      <c r="CV2696" s="241"/>
      <c r="CW2696" s="241"/>
      <c r="CX2696" s="241"/>
      <c r="CY2696" s="241"/>
      <c r="CZ2696" s="241"/>
      <c r="DA2696" s="241"/>
      <c r="DN2696" s="242"/>
      <c r="DV2696" s="243"/>
      <c r="DW2696" s="244"/>
      <c r="DX2696" s="245"/>
    </row>
    <row r="2697" spans="1:128" s="240" customFormat="1" ht="15.5" x14ac:dyDescent="0.35">
      <c r="A2697" s="253"/>
      <c r="B2697" s="260"/>
      <c r="C2697" s="246"/>
      <c r="D2697" s="246"/>
      <c r="E2697" s="246"/>
      <c r="F2697" s="246"/>
      <c r="G2697" s="246"/>
      <c r="H2697" s="246"/>
      <c r="I2697" s="246"/>
      <c r="J2697" s="246"/>
      <c r="K2697" s="246"/>
      <c r="L2697" s="246"/>
      <c r="M2697" s="246"/>
      <c r="N2697" s="246"/>
      <c r="O2697" s="246"/>
      <c r="P2697" s="246"/>
      <c r="Q2697" s="246"/>
      <c r="R2697" s="246"/>
      <c r="S2697" s="246"/>
      <c r="T2697" s="246"/>
      <c r="X2697" s="241"/>
      <c r="Y2697" s="241"/>
      <c r="AJ2697" s="241"/>
      <c r="AK2697" s="241"/>
      <c r="AL2697" s="241"/>
      <c r="AM2697" s="241"/>
      <c r="AN2697" s="241"/>
      <c r="AO2697" s="241"/>
      <c r="AP2697" s="241"/>
      <c r="AQ2697" s="241"/>
      <c r="AR2697" s="241"/>
      <c r="AS2697" s="241"/>
      <c r="AT2697" s="241"/>
      <c r="AU2697" s="241"/>
      <c r="AV2697" s="241"/>
      <c r="AW2697" s="241"/>
      <c r="AX2697" s="241"/>
      <c r="AY2697" s="241"/>
      <c r="AZ2697" s="241"/>
      <c r="BA2697" s="241"/>
      <c r="BB2697" s="241"/>
      <c r="BC2697" s="241"/>
      <c r="BD2697" s="241"/>
      <c r="BE2697" s="241"/>
      <c r="BF2697" s="241"/>
      <c r="BG2697" s="241"/>
      <c r="BH2697" s="241"/>
      <c r="BI2697" s="241"/>
      <c r="BJ2697" s="241"/>
      <c r="BK2697" s="241"/>
      <c r="BL2697" s="241"/>
      <c r="BM2697" s="241"/>
      <c r="BN2697" s="241"/>
      <c r="BO2697" s="241"/>
      <c r="BP2697" s="241"/>
      <c r="BQ2697" s="241"/>
      <c r="BR2697" s="241"/>
      <c r="BS2697" s="241"/>
      <c r="BT2697" s="241"/>
      <c r="BU2697" s="241"/>
      <c r="BV2697" s="241"/>
      <c r="BW2697" s="241"/>
      <c r="BX2697" s="241"/>
      <c r="BY2697" s="241"/>
      <c r="CA2697" s="241"/>
      <c r="CB2697" s="241"/>
      <c r="CC2697" s="241"/>
      <c r="CD2697" s="241"/>
      <c r="CE2697" s="241"/>
      <c r="CF2697" s="241"/>
      <c r="CG2697" s="241"/>
      <c r="CH2697" s="241"/>
      <c r="CI2697" s="241"/>
      <c r="CL2697" s="241"/>
      <c r="CM2697" s="241"/>
      <c r="CN2697" s="241"/>
      <c r="CO2697" s="241"/>
      <c r="CP2697" s="241"/>
      <c r="CQ2697" s="241"/>
      <c r="CR2697" s="241"/>
      <c r="CS2697" s="241"/>
      <c r="CT2697" s="241"/>
      <c r="CU2697" s="241"/>
      <c r="CV2697" s="241"/>
      <c r="CW2697" s="241"/>
      <c r="CX2697" s="241"/>
      <c r="CY2697" s="241"/>
      <c r="CZ2697" s="241"/>
      <c r="DA2697" s="241"/>
      <c r="DN2697" s="242"/>
      <c r="DV2697" s="243"/>
      <c r="DW2697" s="244"/>
      <c r="DX2697" s="245"/>
    </row>
    <row r="2698" spans="1:128" s="240" customFormat="1" ht="15.5" x14ac:dyDescent="0.35">
      <c r="A2698" s="253"/>
      <c r="B2698" s="260"/>
      <c r="C2698" s="246"/>
      <c r="D2698" s="246"/>
      <c r="E2698" s="246"/>
      <c r="F2698" s="246"/>
      <c r="G2698" s="246"/>
      <c r="H2698" s="246"/>
      <c r="I2698" s="246"/>
      <c r="J2698" s="246"/>
      <c r="K2698" s="246"/>
      <c r="L2698" s="246"/>
      <c r="M2698" s="246"/>
      <c r="N2698" s="246"/>
      <c r="O2698" s="246"/>
      <c r="P2698" s="246"/>
      <c r="Q2698" s="246"/>
      <c r="R2698" s="246"/>
      <c r="S2698" s="246"/>
      <c r="T2698" s="246"/>
      <c r="X2698" s="241"/>
      <c r="Y2698" s="241"/>
      <c r="AJ2698" s="241"/>
      <c r="AK2698" s="241"/>
      <c r="AL2698" s="241"/>
      <c r="AM2698" s="241"/>
      <c r="AN2698" s="241"/>
      <c r="AO2698" s="241"/>
      <c r="AP2698" s="241"/>
      <c r="AQ2698" s="241"/>
      <c r="AR2698" s="241"/>
      <c r="AS2698" s="241"/>
      <c r="AT2698" s="241"/>
      <c r="AU2698" s="241"/>
      <c r="AV2698" s="241"/>
      <c r="AW2698" s="241"/>
      <c r="AX2698" s="241"/>
      <c r="AY2698" s="241"/>
      <c r="AZ2698" s="241"/>
      <c r="BA2698" s="241"/>
      <c r="BB2698" s="241"/>
      <c r="BC2698" s="241"/>
      <c r="BD2698" s="241"/>
      <c r="BE2698" s="241"/>
      <c r="BF2698" s="241"/>
      <c r="BG2698" s="241"/>
      <c r="BH2698" s="241"/>
      <c r="BI2698" s="241"/>
      <c r="BJ2698" s="241"/>
      <c r="BK2698" s="241"/>
      <c r="BL2698" s="241"/>
      <c r="BM2698" s="241"/>
      <c r="BN2698" s="241"/>
      <c r="BO2698" s="241"/>
      <c r="BP2698" s="241"/>
      <c r="BQ2698" s="241"/>
      <c r="BR2698" s="241"/>
      <c r="BS2698" s="241"/>
      <c r="BT2698" s="241"/>
      <c r="BU2698" s="241"/>
      <c r="BV2698" s="241"/>
      <c r="BW2698" s="241"/>
      <c r="BX2698" s="241"/>
      <c r="BY2698" s="241"/>
      <c r="CA2698" s="241"/>
      <c r="CB2698" s="241"/>
      <c r="CC2698" s="241"/>
      <c r="CD2698" s="241"/>
      <c r="CE2698" s="241"/>
      <c r="CF2698" s="241"/>
      <c r="CG2698" s="241"/>
      <c r="CH2698" s="241"/>
      <c r="CI2698" s="241"/>
      <c r="CL2698" s="241"/>
      <c r="CM2698" s="241"/>
      <c r="CN2698" s="241"/>
      <c r="CO2698" s="241"/>
      <c r="CP2698" s="241"/>
      <c r="CQ2698" s="241"/>
      <c r="CR2698" s="241"/>
      <c r="CS2698" s="241"/>
      <c r="CT2698" s="241"/>
      <c r="CU2698" s="241"/>
      <c r="CV2698" s="241"/>
      <c r="CW2698" s="241"/>
      <c r="CX2698" s="241"/>
      <c r="CY2698" s="241"/>
      <c r="CZ2698" s="241"/>
      <c r="DA2698" s="241"/>
      <c r="DN2698" s="242"/>
      <c r="DV2698" s="243"/>
      <c r="DW2698" s="244"/>
      <c r="DX2698" s="245"/>
    </row>
    <row r="2699" spans="1:128" s="240" customFormat="1" ht="15.5" x14ac:dyDescent="0.35">
      <c r="A2699" s="253"/>
      <c r="B2699" s="260"/>
      <c r="C2699" s="246"/>
      <c r="D2699" s="246"/>
      <c r="E2699" s="246"/>
      <c r="F2699" s="246"/>
      <c r="G2699" s="246"/>
      <c r="H2699" s="246"/>
      <c r="I2699" s="246"/>
      <c r="J2699" s="246"/>
      <c r="K2699" s="246"/>
      <c r="L2699" s="246"/>
      <c r="M2699" s="246"/>
      <c r="N2699" s="246"/>
      <c r="O2699" s="246"/>
      <c r="P2699" s="246"/>
      <c r="Q2699" s="246"/>
      <c r="R2699" s="246"/>
      <c r="S2699" s="246"/>
      <c r="T2699" s="246"/>
      <c r="X2699" s="241"/>
      <c r="Y2699" s="241"/>
      <c r="AJ2699" s="241"/>
      <c r="AK2699" s="241"/>
      <c r="AL2699" s="241"/>
      <c r="AM2699" s="241"/>
      <c r="AN2699" s="241"/>
      <c r="AO2699" s="241"/>
      <c r="AP2699" s="241"/>
      <c r="AQ2699" s="241"/>
      <c r="AR2699" s="241"/>
      <c r="AS2699" s="241"/>
      <c r="AT2699" s="241"/>
      <c r="AU2699" s="241"/>
      <c r="AV2699" s="241"/>
      <c r="AW2699" s="241"/>
      <c r="AX2699" s="241"/>
      <c r="AY2699" s="241"/>
      <c r="AZ2699" s="241"/>
      <c r="BA2699" s="241"/>
      <c r="BB2699" s="241"/>
      <c r="BC2699" s="241"/>
      <c r="BD2699" s="241"/>
      <c r="BE2699" s="241"/>
      <c r="BF2699" s="241"/>
      <c r="BG2699" s="241"/>
      <c r="BH2699" s="241"/>
      <c r="BI2699" s="241"/>
      <c r="BJ2699" s="241"/>
      <c r="BK2699" s="241"/>
      <c r="BL2699" s="241"/>
      <c r="BM2699" s="241"/>
      <c r="BN2699" s="241"/>
      <c r="BO2699" s="241"/>
      <c r="BP2699" s="241"/>
      <c r="BQ2699" s="241"/>
      <c r="BR2699" s="241"/>
      <c r="BS2699" s="241"/>
      <c r="BT2699" s="241"/>
      <c r="BU2699" s="241"/>
      <c r="BV2699" s="241"/>
      <c r="BW2699" s="241"/>
      <c r="BX2699" s="241"/>
      <c r="BY2699" s="241"/>
      <c r="CA2699" s="241"/>
      <c r="CB2699" s="241"/>
      <c r="CC2699" s="241"/>
      <c r="CD2699" s="241"/>
      <c r="CE2699" s="241"/>
      <c r="CF2699" s="241"/>
      <c r="CG2699" s="241"/>
      <c r="CH2699" s="241"/>
      <c r="CI2699" s="241"/>
      <c r="CL2699" s="241"/>
      <c r="CM2699" s="241"/>
      <c r="CN2699" s="241"/>
      <c r="CO2699" s="241"/>
      <c r="CP2699" s="241"/>
      <c r="CQ2699" s="241"/>
      <c r="CR2699" s="241"/>
      <c r="CS2699" s="241"/>
      <c r="CT2699" s="241"/>
      <c r="CU2699" s="241"/>
      <c r="CV2699" s="241"/>
      <c r="CW2699" s="241"/>
      <c r="CX2699" s="241"/>
      <c r="CY2699" s="241"/>
      <c r="CZ2699" s="241"/>
      <c r="DA2699" s="241"/>
      <c r="DN2699" s="242"/>
      <c r="DV2699" s="243"/>
      <c r="DW2699" s="244"/>
      <c r="DX2699" s="245"/>
    </row>
    <row r="2700" spans="1:128" s="240" customFormat="1" ht="15.5" x14ac:dyDescent="0.35">
      <c r="A2700" s="253"/>
      <c r="B2700" s="260"/>
      <c r="C2700" s="246"/>
      <c r="D2700" s="246"/>
      <c r="E2700" s="246"/>
      <c r="F2700" s="246"/>
      <c r="G2700" s="246"/>
      <c r="H2700" s="246"/>
      <c r="I2700" s="246"/>
      <c r="J2700" s="246"/>
      <c r="K2700" s="246"/>
      <c r="L2700" s="246"/>
      <c r="M2700" s="246"/>
      <c r="N2700" s="246"/>
      <c r="O2700" s="246"/>
      <c r="P2700" s="246"/>
      <c r="Q2700" s="246"/>
      <c r="R2700" s="246"/>
      <c r="S2700" s="246"/>
      <c r="T2700" s="246"/>
      <c r="X2700" s="241"/>
      <c r="Y2700" s="241"/>
      <c r="AJ2700" s="241"/>
      <c r="AK2700" s="241"/>
      <c r="AL2700" s="241"/>
      <c r="AM2700" s="241"/>
      <c r="AN2700" s="241"/>
      <c r="AO2700" s="241"/>
      <c r="AP2700" s="241"/>
      <c r="AQ2700" s="241"/>
      <c r="AR2700" s="241"/>
      <c r="AS2700" s="241"/>
      <c r="AT2700" s="241"/>
      <c r="AU2700" s="241"/>
      <c r="AV2700" s="241"/>
      <c r="AW2700" s="241"/>
      <c r="AX2700" s="241"/>
      <c r="AY2700" s="241"/>
      <c r="AZ2700" s="241"/>
      <c r="BA2700" s="241"/>
      <c r="BB2700" s="241"/>
      <c r="BC2700" s="241"/>
      <c r="BD2700" s="241"/>
      <c r="BE2700" s="241"/>
      <c r="BF2700" s="241"/>
      <c r="BG2700" s="241"/>
      <c r="BH2700" s="241"/>
      <c r="BI2700" s="241"/>
      <c r="BJ2700" s="241"/>
      <c r="BK2700" s="241"/>
      <c r="BL2700" s="241"/>
      <c r="BM2700" s="241"/>
      <c r="BN2700" s="241"/>
      <c r="BO2700" s="241"/>
      <c r="BP2700" s="241"/>
      <c r="BQ2700" s="241"/>
      <c r="BR2700" s="241"/>
      <c r="BS2700" s="241"/>
      <c r="BT2700" s="241"/>
      <c r="BU2700" s="241"/>
      <c r="BV2700" s="241"/>
      <c r="BW2700" s="241"/>
      <c r="BX2700" s="241"/>
      <c r="BY2700" s="241"/>
      <c r="CA2700" s="241"/>
      <c r="CB2700" s="241"/>
      <c r="CC2700" s="241"/>
      <c r="CD2700" s="241"/>
      <c r="CE2700" s="241"/>
      <c r="CF2700" s="241"/>
      <c r="CG2700" s="241"/>
      <c r="CH2700" s="241"/>
      <c r="CI2700" s="241"/>
      <c r="CL2700" s="241"/>
      <c r="CM2700" s="241"/>
      <c r="CN2700" s="241"/>
      <c r="CO2700" s="241"/>
      <c r="CP2700" s="241"/>
      <c r="CQ2700" s="241"/>
      <c r="CR2700" s="241"/>
      <c r="CS2700" s="241"/>
      <c r="CT2700" s="241"/>
      <c r="CU2700" s="241"/>
      <c r="CV2700" s="241"/>
      <c r="CW2700" s="241"/>
      <c r="CX2700" s="241"/>
      <c r="CY2700" s="241"/>
      <c r="CZ2700" s="241"/>
      <c r="DA2700" s="241"/>
      <c r="DN2700" s="242"/>
      <c r="DV2700" s="243"/>
      <c r="DW2700" s="244"/>
      <c r="DX2700" s="245"/>
    </row>
    <row r="2701" spans="1:128" s="240" customFormat="1" ht="15.5" x14ac:dyDescent="0.35">
      <c r="A2701" s="253"/>
      <c r="B2701" s="260"/>
      <c r="C2701" s="246"/>
      <c r="D2701" s="246"/>
      <c r="E2701" s="246"/>
      <c r="F2701" s="246"/>
      <c r="G2701" s="246"/>
      <c r="H2701" s="246"/>
      <c r="I2701" s="246"/>
      <c r="J2701" s="246"/>
      <c r="K2701" s="246"/>
      <c r="L2701" s="246"/>
      <c r="M2701" s="246"/>
      <c r="N2701" s="246"/>
      <c r="O2701" s="246"/>
      <c r="P2701" s="246"/>
      <c r="Q2701" s="246"/>
      <c r="R2701" s="246"/>
      <c r="S2701" s="246"/>
      <c r="T2701" s="246"/>
      <c r="X2701" s="241"/>
      <c r="Y2701" s="241"/>
      <c r="AJ2701" s="241"/>
      <c r="AK2701" s="241"/>
      <c r="AL2701" s="241"/>
      <c r="AM2701" s="241"/>
      <c r="AN2701" s="241"/>
      <c r="AO2701" s="241"/>
      <c r="AP2701" s="241"/>
      <c r="AQ2701" s="241"/>
      <c r="AR2701" s="241"/>
      <c r="AS2701" s="241"/>
      <c r="AT2701" s="241"/>
      <c r="AU2701" s="241"/>
      <c r="AV2701" s="241"/>
      <c r="AW2701" s="241"/>
      <c r="AX2701" s="241"/>
      <c r="AY2701" s="241"/>
      <c r="AZ2701" s="241"/>
      <c r="BA2701" s="241"/>
      <c r="BB2701" s="241"/>
      <c r="BC2701" s="241"/>
      <c r="BD2701" s="241"/>
      <c r="BE2701" s="241"/>
      <c r="BF2701" s="241"/>
      <c r="BG2701" s="241"/>
      <c r="BH2701" s="241"/>
      <c r="BI2701" s="241"/>
      <c r="BJ2701" s="241"/>
      <c r="BK2701" s="241"/>
      <c r="BL2701" s="241"/>
      <c r="BM2701" s="241"/>
      <c r="BN2701" s="241"/>
      <c r="BO2701" s="241"/>
      <c r="BP2701" s="241"/>
      <c r="BQ2701" s="241"/>
      <c r="BR2701" s="241"/>
      <c r="BS2701" s="241"/>
      <c r="BT2701" s="241"/>
      <c r="BU2701" s="241"/>
      <c r="BV2701" s="241"/>
      <c r="BW2701" s="241"/>
      <c r="BX2701" s="241"/>
      <c r="BY2701" s="241"/>
      <c r="CA2701" s="241"/>
      <c r="CB2701" s="241"/>
      <c r="CC2701" s="241"/>
      <c r="CD2701" s="241"/>
      <c r="CE2701" s="241"/>
      <c r="CF2701" s="241"/>
      <c r="CG2701" s="241"/>
      <c r="CH2701" s="241"/>
      <c r="CI2701" s="241"/>
      <c r="CL2701" s="241"/>
      <c r="CM2701" s="241"/>
      <c r="CN2701" s="241"/>
      <c r="CO2701" s="241"/>
      <c r="CP2701" s="241"/>
      <c r="CQ2701" s="241"/>
      <c r="CR2701" s="241"/>
      <c r="CS2701" s="241"/>
      <c r="CT2701" s="241"/>
      <c r="CU2701" s="241"/>
      <c r="CV2701" s="241"/>
      <c r="CW2701" s="241"/>
      <c r="CX2701" s="241"/>
      <c r="CY2701" s="241"/>
      <c r="CZ2701" s="241"/>
      <c r="DA2701" s="241"/>
      <c r="DN2701" s="242"/>
      <c r="DV2701" s="243"/>
      <c r="DW2701" s="244"/>
      <c r="DX2701" s="245"/>
    </row>
    <row r="2702" spans="1:128" s="240" customFormat="1" ht="15.5" x14ac:dyDescent="0.35">
      <c r="A2702" s="253"/>
      <c r="B2702" s="260"/>
      <c r="C2702" s="246"/>
      <c r="D2702" s="246"/>
      <c r="E2702" s="246"/>
      <c r="F2702" s="246"/>
      <c r="G2702" s="246"/>
      <c r="H2702" s="246"/>
      <c r="I2702" s="246"/>
      <c r="J2702" s="246"/>
      <c r="K2702" s="246"/>
      <c r="L2702" s="246"/>
      <c r="M2702" s="246"/>
      <c r="N2702" s="246"/>
      <c r="O2702" s="246"/>
      <c r="P2702" s="246"/>
      <c r="Q2702" s="246"/>
      <c r="R2702" s="246"/>
      <c r="S2702" s="246"/>
      <c r="T2702" s="246"/>
      <c r="X2702" s="241"/>
      <c r="Y2702" s="241"/>
      <c r="AJ2702" s="241"/>
      <c r="AK2702" s="241"/>
      <c r="AL2702" s="241"/>
      <c r="AM2702" s="241"/>
      <c r="AN2702" s="241"/>
      <c r="AO2702" s="241"/>
      <c r="AP2702" s="241"/>
      <c r="AQ2702" s="241"/>
      <c r="AR2702" s="241"/>
      <c r="AS2702" s="241"/>
      <c r="AT2702" s="241"/>
      <c r="AU2702" s="241"/>
      <c r="AV2702" s="241"/>
      <c r="AW2702" s="241"/>
      <c r="AX2702" s="241"/>
      <c r="AY2702" s="241"/>
      <c r="AZ2702" s="241"/>
      <c r="BA2702" s="241"/>
      <c r="BB2702" s="241"/>
      <c r="BC2702" s="241"/>
      <c r="BD2702" s="241"/>
      <c r="BE2702" s="241"/>
      <c r="BF2702" s="241"/>
      <c r="BG2702" s="241"/>
      <c r="BH2702" s="241"/>
      <c r="BI2702" s="241"/>
      <c r="BJ2702" s="241"/>
      <c r="BK2702" s="241"/>
      <c r="BL2702" s="241"/>
      <c r="BM2702" s="241"/>
      <c r="BN2702" s="241"/>
      <c r="BO2702" s="241"/>
      <c r="BP2702" s="241"/>
      <c r="BQ2702" s="241"/>
      <c r="BR2702" s="241"/>
      <c r="BS2702" s="241"/>
      <c r="BT2702" s="241"/>
      <c r="BU2702" s="241"/>
      <c r="BV2702" s="241"/>
      <c r="BW2702" s="241"/>
      <c r="BX2702" s="241"/>
      <c r="BY2702" s="241"/>
      <c r="CA2702" s="241"/>
      <c r="CB2702" s="241"/>
      <c r="CC2702" s="241"/>
      <c r="CD2702" s="241"/>
      <c r="CE2702" s="241"/>
      <c r="CF2702" s="241"/>
      <c r="CG2702" s="241"/>
      <c r="CH2702" s="241"/>
      <c r="CI2702" s="241"/>
      <c r="CL2702" s="241"/>
      <c r="CM2702" s="241"/>
      <c r="CN2702" s="241"/>
      <c r="CO2702" s="241"/>
      <c r="CP2702" s="241"/>
      <c r="CQ2702" s="241"/>
      <c r="CR2702" s="241"/>
      <c r="CS2702" s="241"/>
      <c r="CT2702" s="241"/>
      <c r="CU2702" s="241"/>
      <c r="CV2702" s="241"/>
      <c r="CW2702" s="241"/>
      <c r="CX2702" s="241"/>
      <c r="CY2702" s="241"/>
      <c r="CZ2702" s="241"/>
      <c r="DA2702" s="241"/>
      <c r="DN2702" s="242"/>
      <c r="DV2702" s="243"/>
      <c r="DW2702" s="244"/>
      <c r="DX2702" s="245"/>
    </row>
    <row r="2703" spans="1:128" s="240" customFormat="1" ht="15.5" x14ac:dyDescent="0.35">
      <c r="A2703" s="253"/>
      <c r="B2703" s="260"/>
      <c r="C2703" s="246"/>
      <c r="D2703" s="246"/>
      <c r="E2703" s="246"/>
      <c r="F2703" s="246"/>
      <c r="G2703" s="246"/>
      <c r="H2703" s="246"/>
      <c r="I2703" s="246"/>
      <c r="J2703" s="246"/>
      <c r="K2703" s="246"/>
      <c r="L2703" s="246"/>
      <c r="M2703" s="246"/>
      <c r="N2703" s="246"/>
      <c r="O2703" s="246"/>
      <c r="P2703" s="246"/>
      <c r="Q2703" s="246"/>
      <c r="R2703" s="246"/>
      <c r="S2703" s="246"/>
      <c r="T2703" s="246"/>
      <c r="X2703" s="241"/>
      <c r="Y2703" s="241"/>
      <c r="AJ2703" s="241"/>
      <c r="AK2703" s="241"/>
      <c r="AL2703" s="241"/>
      <c r="AM2703" s="241"/>
      <c r="AN2703" s="241"/>
      <c r="AO2703" s="241"/>
      <c r="AP2703" s="241"/>
      <c r="AQ2703" s="241"/>
      <c r="AR2703" s="241"/>
      <c r="AS2703" s="241"/>
      <c r="AT2703" s="241"/>
      <c r="AU2703" s="241"/>
      <c r="AV2703" s="241"/>
      <c r="AW2703" s="241"/>
      <c r="AX2703" s="241"/>
      <c r="AY2703" s="241"/>
      <c r="AZ2703" s="241"/>
      <c r="BA2703" s="241"/>
      <c r="BB2703" s="241"/>
      <c r="BC2703" s="241"/>
      <c r="BD2703" s="241"/>
      <c r="BE2703" s="241"/>
      <c r="BF2703" s="241"/>
      <c r="BG2703" s="241"/>
      <c r="BH2703" s="241"/>
      <c r="BI2703" s="241"/>
      <c r="BJ2703" s="241"/>
      <c r="BK2703" s="241"/>
      <c r="BL2703" s="241"/>
      <c r="BM2703" s="241"/>
      <c r="BN2703" s="241"/>
      <c r="BO2703" s="241"/>
      <c r="BP2703" s="241"/>
      <c r="BQ2703" s="241"/>
      <c r="BR2703" s="241"/>
      <c r="BS2703" s="241"/>
      <c r="BT2703" s="241"/>
      <c r="BU2703" s="241"/>
      <c r="BV2703" s="241"/>
      <c r="BW2703" s="241"/>
      <c r="BX2703" s="241"/>
      <c r="BY2703" s="241"/>
      <c r="CA2703" s="241"/>
      <c r="CB2703" s="241"/>
      <c r="CC2703" s="241"/>
      <c r="CD2703" s="241"/>
      <c r="CE2703" s="241"/>
      <c r="CF2703" s="241"/>
      <c r="CG2703" s="241"/>
      <c r="CH2703" s="241"/>
      <c r="CI2703" s="241"/>
      <c r="CL2703" s="241"/>
      <c r="CM2703" s="241"/>
      <c r="CN2703" s="241"/>
      <c r="CO2703" s="241"/>
      <c r="CP2703" s="241"/>
      <c r="CQ2703" s="241"/>
      <c r="CR2703" s="241"/>
      <c r="CS2703" s="241"/>
      <c r="CT2703" s="241"/>
      <c r="CU2703" s="241"/>
      <c r="CV2703" s="241"/>
      <c r="CW2703" s="241"/>
      <c r="CX2703" s="241"/>
      <c r="CY2703" s="241"/>
      <c r="CZ2703" s="241"/>
      <c r="DA2703" s="241"/>
      <c r="DN2703" s="242"/>
      <c r="DV2703" s="243"/>
      <c r="DW2703" s="244"/>
      <c r="DX2703" s="245"/>
    </row>
    <row r="2704" spans="1:128" s="240" customFormat="1" ht="15.5" x14ac:dyDescent="0.35">
      <c r="A2704" s="253"/>
      <c r="B2704" s="260"/>
      <c r="C2704" s="246"/>
      <c r="D2704" s="246"/>
      <c r="E2704" s="246"/>
      <c r="F2704" s="246"/>
      <c r="G2704" s="246"/>
      <c r="H2704" s="246"/>
      <c r="I2704" s="246"/>
      <c r="J2704" s="246"/>
      <c r="K2704" s="246"/>
      <c r="L2704" s="246"/>
      <c r="M2704" s="246"/>
      <c r="N2704" s="246"/>
      <c r="O2704" s="246"/>
      <c r="P2704" s="246"/>
      <c r="Q2704" s="246"/>
      <c r="R2704" s="246"/>
      <c r="S2704" s="246"/>
      <c r="T2704" s="246"/>
      <c r="X2704" s="241"/>
      <c r="Y2704" s="241"/>
      <c r="AJ2704" s="241"/>
      <c r="AK2704" s="241"/>
      <c r="AL2704" s="241"/>
      <c r="AM2704" s="241"/>
      <c r="AN2704" s="241"/>
      <c r="AO2704" s="241"/>
      <c r="AP2704" s="241"/>
      <c r="AQ2704" s="241"/>
      <c r="AR2704" s="241"/>
      <c r="AS2704" s="241"/>
      <c r="AT2704" s="241"/>
      <c r="AU2704" s="241"/>
      <c r="AV2704" s="241"/>
      <c r="AW2704" s="241"/>
      <c r="AX2704" s="241"/>
      <c r="AY2704" s="241"/>
      <c r="AZ2704" s="241"/>
      <c r="BA2704" s="241"/>
      <c r="BB2704" s="241"/>
      <c r="BC2704" s="241"/>
      <c r="BD2704" s="241"/>
      <c r="BE2704" s="241"/>
      <c r="BF2704" s="241"/>
      <c r="BG2704" s="241"/>
      <c r="BH2704" s="241"/>
      <c r="BI2704" s="241"/>
      <c r="BJ2704" s="241"/>
      <c r="BK2704" s="241"/>
      <c r="BL2704" s="241"/>
      <c r="BM2704" s="241"/>
      <c r="BN2704" s="241"/>
      <c r="BO2704" s="241"/>
      <c r="BP2704" s="241"/>
      <c r="BQ2704" s="241"/>
      <c r="BR2704" s="241"/>
      <c r="BS2704" s="241"/>
      <c r="BT2704" s="241"/>
      <c r="BU2704" s="241"/>
      <c r="BV2704" s="241"/>
      <c r="BW2704" s="241"/>
      <c r="BX2704" s="241"/>
      <c r="BY2704" s="241"/>
      <c r="CA2704" s="241"/>
      <c r="CB2704" s="241"/>
      <c r="CC2704" s="241"/>
      <c r="CD2704" s="241"/>
      <c r="CE2704" s="241"/>
      <c r="CF2704" s="241"/>
      <c r="CG2704" s="241"/>
      <c r="CH2704" s="241"/>
      <c r="CI2704" s="241"/>
      <c r="CL2704" s="241"/>
      <c r="CM2704" s="241"/>
      <c r="CN2704" s="241"/>
      <c r="CO2704" s="241"/>
      <c r="CP2704" s="241"/>
      <c r="CQ2704" s="241"/>
      <c r="CR2704" s="241"/>
      <c r="CS2704" s="241"/>
      <c r="CT2704" s="241"/>
      <c r="CU2704" s="241"/>
      <c r="CV2704" s="241"/>
      <c r="CW2704" s="241"/>
      <c r="CX2704" s="241"/>
      <c r="CY2704" s="241"/>
      <c r="CZ2704" s="241"/>
      <c r="DA2704" s="241"/>
      <c r="DN2704" s="242"/>
      <c r="DV2704" s="243"/>
      <c r="DW2704" s="244"/>
      <c r="DX2704" s="245"/>
    </row>
    <row r="2705" spans="1:128" s="240" customFormat="1" ht="15.5" x14ac:dyDescent="0.35">
      <c r="A2705" s="253"/>
      <c r="B2705" s="260"/>
      <c r="C2705" s="246"/>
      <c r="D2705" s="246"/>
      <c r="E2705" s="246"/>
      <c r="F2705" s="246"/>
      <c r="G2705" s="246"/>
      <c r="H2705" s="246"/>
      <c r="I2705" s="246"/>
      <c r="J2705" s="246"/>
      <c r="K2705" s="246"/>
      <c r="L2705" s="246"/>
      <c r="M2705" s="246"/>
      <c r="N2705" s="246"/>
      <c r="O2705" s="246"/>
      <c r="P2705" s="246"/>
      <c r="Q2705" s="246"/>
      <c r="R2705" s="246"/>
      <c r="S2705" s="246"/>
      <c r="T2705" s="246"/>
      <c r="X2705" s="241"/>
      <c r="Y2705" s="241"/>
      <c r="AJ2705" s="241"/>
      <c r="AK2705" s="241"/>
      <c r="AL2705" s="241"/>
      <c r="AM2705" s="241"/>
      <c r="AN2705" s="241"/>
      <c r="AO2705" s="241"/>
      <c r="AP2705" s="241"/>
      <c r="AQ2705" s="241"/>
      <c r="AR2705" s="241"/>
      <c r="AS2705" s="241"/>
      <c r="AT2705" s="241"/>
      <c r="AU2705" s="241"/>
      <c r="AV2705" s="241"/>
      <c r="AW2705" s="241"/>
      <c r="AX2705" s="241"/>
      <c r="AY2705" s="241"/>
      <c r="AZ2705" s="241"/>
      <c r="BA2705" s="241"/>
      <c r="BB2705" s="241"/>
      <c r="BC2705" s="241"/>
      <c r="BD2705" s="241"/>
      <c r="BE2705" s="241"/>
      <c r="BF2705" s="241"/>
      <c r="BG2705" s="241"/>
      <c r="BH2705" s="241"/>
      <c r="BI2705" s="241"/>
      <c r="BJ2705" s="241"/>
      <c r="BK2705" s="241"/>
      <c r="BL2705" s="241"/>
      <c r="BM2705" s="241"/>
      <c r="BN2705" s="241"/>
      <c r="BO2705" s="241"/>
      <c r="BP2705" s="241"/>
      <c r="BQ2705" s="241"/>
      <c r="BR2705" s="241"/>
      <c r="BS2705" s="241"/>
      <c r="BT2705" s="241"/>
      <c r="BU2705" s="241"/>
      <c r="BV2705" s="241"/>
      <c r="BW2705" s="241"/>
      <c r="BX2705" s="241"/>
      <c r="BY2705" s="241"/>
      <c r="CA2705" s="241"/>
      <c r="CB2705" s="241"/>
      <c r="CC2705" s="241"/>
      <c r="CD2705" s="241"/>
      <c r="CE2705" s="241"/>
      <c r="CF2705" s="241"/>
      <c r="CG2705" s="241"/>
      <c r="CH2705" s="241"/>
      <c r="CI2705" s="241"/>
      <c r="CL2705" s="241"/>
      <c r="CM2705" s="241"/>
      <c r="CN2705" s="241"/>
      <c r="CO2705" s="241"/>
      <c r="CP2705" s="241"/>
      <c r="CQ2705" s="241"/>
      <c r="CR2705" s="241"/>
      <c r="CS2705" s="241"/>
      <c r="CT2705" s="241"/>
      <c r="CU2705" s="241"/>
      <c r="CV2705" s="241"/>
      <c r="CW2705" s="241"/>
      <c r="CX2705" s="241"/>
      <c r="CY2705" s="241"/>
      <c r="CZ2705" s="241"/>
      <c r="DA2705" s="241"/>
      <c r="DN2705" s="242"/>
      <c r="DV2705" s="243"/>
      <c r="DW2705" s="244"/>
      <c r="DX2705" s="245"/>
    </row>
    <row r="2706" spans="1:128" s="240" customFormat="1" ht="15.5" x14ac:dyDescent="0.35">
      <c r="A2706" s="253"/>
      <c r="B2706" s="260"/>
      <c r="C2706" s="246"/>
      <c r="D2706" s="246"/>
      <c r="E2706" s="246"/>
      <c r="F2706" s="246"/>
      <c r="G2706" s="246"/>
      <c r="H2706" s="246"/>
      <c r="I2706" s="246"/>
      <c r="J2706" s="246"/>
      <c r="K2706" s="246"/>
      <c r="L2706" s="246"/>
      <c r="M2706" s="246"/>
      <c r="N2706" s="246"/>
      <c r="O2706" s="246"/>
      <c r="P2706" s="246"/>
      <c r="Q2706" s="246"/>
      <c r="R2706" s="246"/>
      <c r="S2706" s="246"/>
      <c r="T2706" s="246"/>
      <c r="X2706" s="241"/>
      <c r="Y2706" s="241"/>
      <c r="AJ2706" s="241"/>
      <c r="AK2706" s="241"/>
      <c r="AL2706" s="241"/>
      <c r="AM2706" s="241"/>
      <c r="AN2706" s="241"/>
      <c r="AO2706" s="241"/>
      <c r="AP2706" s="241"/>
      <c r="AQ2706" s="241"/>
      <c r="AR2706" s="241"/>
      <c r="AS2706" s="241"/>
      <c r="AT2706" s="241"/>
      <c r="AU2706" s="241"/>
      <c r="AV2706" s="241"/>
      <c r="AW2706" s="241"/>
      <c r="AX2706" s="241"/>
      <c r="AY2706" s="241"/>
      <c r="AZ2706" s="241"/>
      <c r="BA2706" s="241"/>
      <c r="BB2706" s="241"/>
      <c r="BC2706" s="241"/>
      <c r="BD2706" s="241"/>
      <c r="BE2706" s="241"/>
      <c r="BF2706" s="241"/>
      <c r="BG2706" s="241"/>
      <c r="BH2706" s="241"/>
      <c r="BI2706" s="241"/>
      <c r="BJ2706" s="241"/>
      <c r="BK2706" s="241"/>
      <c r="BL2706" s="241"/>
      <c r="BM2706" s="241"/>
      <c r="BN2706" s="241"/>
      <c r="BO2706" s="241"/>
      <c r="BP2706" s="241"/>
      <c r="BQ2706" s="241"/>
      <c r="BR2706" s="241"/>
      <c r="BS2706" s="241"/>
      <c r="BT2706" s="241"/>
      <c r="BU2706" s="241"/>
      <c r="BV2706" s="241"/>
      <c r="BW2706" s="241"/>
      <c r="BX2706" s="241"/>
      <c r="BY2706" s="241"/>
      <c r="CA2706" s="241"/>
      <c r="CB2706" s="241"/>
      <c r="CC2706" s="241"/>
      <c r="CD2706" s="241"/>
      <c r="CE2706" s="241"/>
      <c r="CF2706" s="241"/>
      <c r="CG2706" s="241"/>
      <c r="CH2706" s="241"/>
      <c r="CI2706" s="241"/>
      <c r="CL2706" s="241"/>
      <c r="CM2706" s="241"/>
      <c r="CN2706" s="241"/>
      <c r="CO2706" s="241"/>
      <c r="CP2706" s="241"/>
      <c r="CQ2706" s="241"/>
      <c r="CR2706" s="241"/>
      <c r="CS2706" s="241"/>
      <c r="CT2706" s="241"/>
      <c r="CU2706" s="241"/>
      <c r="CV2706" s="241"/>
      <c r="CW2706" s="241"/>
      <c r="CX2706" s="241"/>
      <c r="CY2706" s="241"/>
      <c r="CZ2706" s="241"/>
      <c r="DA2706" s="241"/>
      <c r="DN2706" s="242"/>
      <c r="DV2706" s="243"/>
      <c r="DW2706" s="244"/>
      <c r="DX2706" s="245"/>
    </row>
    <row r="2707" spans="1:128" s="240" customFormat="1" ht="15.5" x14ac:dyDescent="0.35">
      <c r="A2707" s="253"/>
      <c r="B2707" s="260"/>
      <c r="C2707" s="246"/>
      <c r="D2707" s="246"/>
      <c r="E2707" s="246"/>
      <c r="F2707" s="246"/>
      <c r="G2707" s="246"/>
      <c r="H2707" s="246"/>
      <c r="I2707" s="246"/>
      <c r="J2707" s="246"/>
      <c r="K2707" s="246"/>
      <c r="L2707" s="246"/>
      <c r="M2707" s="246"/>
      <c r="N2707" s="246"/>
      <c r="O2707" s="246"/>
      <c r="P2707" s="246"/>
      <c r="Q2707" s="246"/>
      <c r="R2707" s="246"/>
      <c r="S2707" s="246"/>
      <c r="T2707" s="246"/>
      <c r="X2707" s="241"/>
      <c r="Y2707" s="241"/>
      <c r="AJ2707" s="241"/>
      <c r="AK2707" s="241"/>
      <c r="AL2707" s="241"/>
      <c r="AM2707" s="241"/>
      <c r="AN2707" s="241"/>
      <c r="AO2707" s="241"/>
      <c r="AP2707" s="241"/>
      <c r="AQ2707" s="241"/>
      <c r="AR2707" s="241"/>
      <c r="AS2707" s="241"/>
      <c r="AT2707" s="241"/>
      <c r="AU2707" s="241"/>
      <c r="AV2707" s="241"/>
      <c r="AW2707" s="241"/>
      <c r="AX2707" s="241"/>
      <c r="AY2707" s="241"/>
      <c r="AZ2707" s="241"/>
      <c r="BA2707" s="241"/>
      <c r="BB2707" s="241"/>
      <c r="BC2707" s="241"/>
      <c r="BD2707" s="241"/>
      <c r="BE2707" s="241"/>
      <c r="BF2707" s="241"/>
      <c r="BG2707" s="241"/>
      <c r="BH2707" s="241"/>
      <c r="BI2707" s="241"/>
      <c r="BJ2707" s="241"/>
      <c r="BK2707" s="241"/>
      <c r="BL2707" s="241"/>
      <c r="BM2707" s="241"/>
      <c r="BN2707" s="241"/>
      <c r="BO2707" s="241"/>
      <c r="BP2707" s="241"/>
      <c r="BQ2707" s="241"/>
      <c r="BR2707" s="241"/>
      <c r="BS2707" s="241"/>
      <c r="BT2707" s="241"/>
      <c r="BU2707" s="241"/>
      <c r="BV2707" s="241"/>
      <c r="BW2707" s="241"/>
      <c r="BX2707" s="241"/>
      <c r="BY2707" s="241"/>
      <c r="CA2707" s="241"/>
      <c r="CB2707" s="241"/>
      <c r="CC2707" s="241"/>
      <c r="CD2707" s="241"/>
      <c r="CE2707" s="241"/>
      <c r="CF2707" s="241"/>
      <c r="CG2707" s="241"/>
      <c r="CH2707" s="241"/>
      <c r="CI2707" s="241"/>
      <c r="CL2707" s="241"/>
      <c r="CM2707" s="241"/>
      <c r="CN2707" s="241"/>
      <c r="CO2707" s="241"/>
      <c r="CP2707" s="241"/>
      <c r="CQ2707" s="241"/>
      <c r="CR2707" s="241"/>
      <c r="CS2707" s="241"/>
      <c r="CT2707" s="241"/>
      <c r="CU2707" s="241"/>
      <c r="CV2707" s="241"/>
      <c r="CW2707" s="241"/>
      <c r="CX2707" s="241"/>
      <c r="CY2707" s="241"/>
      <c r="CZ2707" s="241"/>
      <c r="DA2707" s="241"/>
      <c r="DN2707" s="242"/>
      <c r="DV2707" s="243"/>
      <c r="DW2707" s="244"/>
      <c r="DX2707" s="245"/>
    </row>
    <row r="2708" spans="1:128" s="240" customFormat="1" ht="15.5" x14ac:dyDescent="0.35">
      <c r="A2708" s="253"/>
      <c r="B2708" s="260"/>
      <c r="C2708" s="246"/>
      <c r="D2708" s="246"/>
      <c r="E2708" s="246"/>
      <c r="F2708" s="246"/>
      <c r="G2708" s="246"/>
      <c r="H2708" s="246"/>
      <c r="I2708" s="246"/>
      <c r="J2708" s="246"/>
      <c r="K2708" s="246"/>
      <c r="L2708" s="246"/>
      <c r="M2708" s="246"/>
      <c r="N2708" s="246"/>
      <c r="O2708" s="246"/>
      <c r="P2708" s="246"/>
      <c r="Q2708" s="246"/>
      <c r="R2708" s="246"/>
      <c r="S2708" s="246"/>
      <c r="T2708" s="246"/>
      <c r="X2708" s="241"/>
      <c r="Y2708" s="241"/>
      <c r="AJ2708" s="241"/>
      <c r="AK2708" s="241"/>
      <c r="AL2708" s="241"/>
      <c r="AM2708" s="241"/>
      <c r="AN2708" s="241"/>
      <c r="AO2708" s="241"/>
      <c r="AP2708" s="241"/>
      <c r="AQ2708" s="241"/>
      <c r="AR2708" s="241"/>
      <c r="AS2708" s="241"/>
      <c r="AT2708" s="241"/>
      <c r="AU2708" s="241"/>
      <c r="AV2708" s="241"/>
      <c r="AW2708" s="241"/>
      <c r="AX2708" s="241"/>
      <c r="AY2708" s="241"/>
      <c r="AZ2708" s="241"/>
      <c r="BA2708" s="241"/>
      <c r="BB2708" s="241"/>
      <c r="BC2708" s="241"/>
      <c r="BD2708" s="241"/>
      <c r="BE2708" s="241"/>
      <c r="BF2708" s="241"/>
      <c r="BG2708" s="241"/>
      <c r="BH2708" s="241"/>
      <c r="BI2708" s="241"/>
      <c r="BJ2708" s="241"/>
      <c r="BK2708" s="241"/>
      <c r="BL2708" s="241"/>
      <c r="BM2708" s="241"/>
      <c r="BN2708" s="241"/>
      <c r="BO2708" s="241"/>
      <c r="BP2708" s="241"/>
      <c r="BQ2708" s="241"/>
      <c r="BR2708" s="241"/>
      <c r="BS2708" s="241"/>
      <c r="BT2708" s="241"/>
      <c r="BU2708" s="241"/>
      <c r="BV2708" s="241"/>
      <c r="BW2708" s="241"/>
      <c r="BX2708" s="241"/>
      <c r="BY2708" s="241"/>
      <c r="CA2708" s="241"/>
      <c r="CB2708" s="241"/>
      <c r="CC2708" s="241"/>
      <c r="CD2708" s="241"/>
      <c r="CE2708" s="241"/>
      <c r="CF2708" s="241"/>
      <c r="CG2708" s="241"/>
      <c r="CH2708" s="241"/>
      <c r="CI2708" s="241"/>
      <c r="CL2708" s="241"/>
      <c r="CM2708" s="241"/>
      <c r="CN2708" s="241"/>
      <c r="CO2708" s="241"/>
      <c r="CP2708" s="241"/>
      <c r="CQ2708" s="241"/>
      <c r="CR2708" s="241"/>
      <c r="CS2708" s="241"/>
      <c r="CT2708" s="241"/>
      <c r="CU2708" s="241"/>
      <c r="CV2708" s="241"/>
      <c r="CW2708" s="241"/>
      <c r="CX2708" s="241"/>
      <c r="CY2708" s="241"/>
      <c r="CZ2708" s="241"/>
      <c r="DA2708" s="241"/>
      <c r="DN2708" s="242"/>
      <c r="DV2708" s="243"/>
      <c r="DW2708" s="244"/>
      <c r="DX2708" s="245"/>
    </row>
    <row r="2709" spans="1:128" s="240" customFormat="1" ht="15.5" x14ac:dyDescent="0.35">
      <c r="A2709" s="253"/>
      <c r="B2709" s="260"/>
      <c r="C2709" s="246"/>
      <c r="D2709" s="246"/>
      <c r="E2709" s="246"/>
      <c r="F2709" s="246"/>
      <c r="G2709" s="246"/>
      <c r="H2709" s="246"/>
      <c r="I2709" s="246"/>
      <c r="J2709" s="246"/>
      <c r="K2709" s="246"/>
      <c r="L2709" s="246"/>
      <c r="M2709" s="246"/>
      <c r="N2709" s="246"/>
      <c r="O2709" s="246"/>
      <c r="P2709" s="246"/>
      <c r="Q2709" s="246"/>
      <c r="R2709" s="246"/>
      <c r="S2709" s="246"/>
      <c r="T2709" s="246"/>
      <c r="X2709" s="241"/>
      <c r="Y2709" s="241"/>
      <c r="AJ2709" s="241"/>
      <c r="AK2709" s="241"/>
      <c r="AL2709" s="241"/>
      <c r="AM2709" s="241"/>
      <c r="AN2709" s="241"/>
      <c r="AO2709" s="241"/>
      <c r="AP2709" s="241"/>
      <c r="AQ2709" s="241"/>
      <c r="AR2709" s="241"/>
      <c r="AS2709" s="241"/>
      <c r="AT2709" s="241"/>
      <c r="AU2709" s="241"/>
      <c r="AV2709" s="241"/>
      <c r="AW2709" s="241"/>
      <c r="AX2709" s="241"/>
      <c r="AY2709" s="241"/>
      <c r="AZ2709" s="241"/>
      <c r="BA2709" s="241"/>
      <c r="BB2709" s="241"/>
      <c r="BC2709" s="241"/>
      <c r="BD2709" s="241"/>
      <c r="BE2709" s="241"/>
      <c r="BF2709" s="241"/>
      <c r="BG2709" s="241"/>
      <c r="BH2709" s="241"/>
      <c r="BI2709" s="241"/>
      <c r="BJ2709" s="241"/>
      <c r="BK2709" s="241"/>
      <c r="BL2709" s="241"/>
      <c r="BM2709" s="241"/>
      <c r="BN2709" s="241"/>
      <c r="BO2709" s="241"/>
      <c r="BP2709" s="241"/>
      <c r="BQ2709" s="241"/>
      <c r="BR2709" s="241"/>
      <c r="BS2709" s="241"/>
      <c r="BT2709" s="241"/>
      <c r="BU2709" s="241"/>
      <c r="BV2709" s="241"/>
      <c r="BW2709" s="241"/>
      <c r="BX2709" s="241"/>
      <c r="BY2709" s="241"/>
      <c r="CA2709" s="241"/>
      <c r="CB2709" s="241"/>
      <c r="CC2709" s="241"/>
      <c r="CD2709" s="241"/>
      <c r="CE2709" s="241"/>
      <c r="CF2709" s="241"/>
      <c r="CG2709" s="241"/>
      <c r="CH2709" s="241"/>
      <c r="CI2709" s="241"/>
      <c r="CL2709" s="241"/>
      <c r="CM2709" s="241"/>
      <c r="CN2709" s="241"/>
      <c r="CO2709" s="241"/>
      <c r="CP2709" s="241"/>
      <c r="CQ2709" s="241"/>
      <c r="CR2709" s="241"/>
      <c r="CS2709" s="241"/>
      <c r="CT2709" s="241"/>
      <c r="CU2709" s="241"/>
      <c r="CV2709" s="241"/>
      <c r="CW2709" s="241"/>
      <c r="CX2709" s="241"/>
      <c r="CY2709" s="241"/>
      <c r="CZ2709" s="241"/>
      <c r="DA2709" s="241"/>
      <c r="DN2709" s="242"/>
      <c r="DV2709" s="243"/>
      <c r="DW2709" s="244"/>
      <c r="DX2709" s="245"/>
    </row>
    <row r="2710" spans="1:128" s="240" customFormat="1" ht="15.5" x14ac:dyDescent="0.35">
      <c r="A2710" s="253"/>
      <c r="B2710" s="260"/>
      <c r="C2710" s="246"/>
      <c r="D2710" s="246"/>
      <c r="E2710" s="246"/>
      <c r="F2710" s="246"/>
      <c r="G2710" s="246"/>
      <c r="H2710" s="246"/>
      <c r="I2710" s="246"/>
      <c r="J2710" s="246"/>
      <c r="K2710" s="246"/>
      <c r="L2710" s="246"/>
      <c r="M2710" s="246"/>
      <c r="N2710" s="246"/>
      <c r="O2710" s="246"/>
      <c r="P2710" s="246"/>
      <c r="Q2710" s="246"/>
      <c r="R2710" s="246"/>
      <c r="S2710" s="246"/>
      <c r="T2710" s="246"/>
      <c r="X2710" s="241"/>
      <c r="Y2710" s="241"/>
      <c r="AJ2710" s="241"/>
      <c r="AK2710" s="241"/>
      <c r="AL2710" s="241"/>
      <c r="AM2710" s="241"/>
      <c r="AN2710" s="241"/>
      <c r="AO2710" s="241"/>
      <c r="AP2710" s="241"/>
      <c r="AQ2710" s="241"/>
      <c r="AR2710" s="241"/>
      <c r="AS2710" s="241"/>
      <c r="AT2710" s="241"/>
      <c r="AU2710" s="241"/>
      <c r="AV2710" s="241"/>
      <c r="AW2710" s="241"/>
      <c r="AX2710" s="241"/>
      <c r="AY2710" s="241"/>
      <c r="AZ2710" s="241"/>
      <c r="BA2710" s="241"/>
      <c r="BB2710" s="241"/>
      <c r="BC2710" s="241"/>
      <c r="BD2710" s="241"/>
      <c r="BE2710" s="241"/>
      <c r="BF2710" s="241"/>
      <c r="BG2710" s="241"/>
      <c r="BH2710" s="241"/>
      <c r="BI2710" s="241"/>
      <c r="BJ2710" s="241"/>
      <c r="BK2710" s="241"/>
      <c r="BL2710" s="241"/>
      <c r="BM2710" s="241"/>
      <c r="BN2710" s="241"/>
      <c r="BO2710" s="241"/>
      <c r="BP2710" s="241"/>
      <c r="BQ2710" s="241"/>
      <c r="BR2710" s="241"/>
      <c r="BS2710" s="241"/>
      <c r="BT2710" s="241"/>
      <c r="BU2710" s="241"/>
      <c r="BV2710" s="241"/>
      <c r="BW2710" s="241"/>
      <c r="BX2710" s="241"/>
      <c r="BY2710" s="241"/>
      <c r="CA2710" s="241"/>
      <c r="CB2710" s="241"/>
      <c r="CC2710" s="241"/>
      <c r="CD2710" s="241"/>
      <c r="CE2710" s="241"/>
      <c r="CF2710" s="241"/>
      <c r="CG2710" s="241"/>
      <c r="CH2710" s="241"/>
      <c r="CI2710" s="241"/>
      <c r="CL2710" s="241"/>
      <c r="CM2710" s="241"/>
      <c r="CN2710" s="241"/>
      <c r="CO2710" s="241"/>
      <c r="CP2710" s="241"/>
      <c r="CQ2710" s="241"/>
      <c r="CR2710" s="241"/>
      <c r="CS2710" s="241"/>
      <c r="CT2710" s="241"/>
      <c r="CU2710" s="241"/>
      <c r="CV2710" s="241"/>
      <c r="CW2710" s="241"/>
      <c r="CX2710" s="241"/>
      <c r="CY2710" s="241"/>
      <c r="CZ2710" s="241"/>
      <c r="DA2710" s="241"/>
      <c r="DN2710" s="242"/>
      <c r="DV2710" s="243"/>
      <c r="DW2710" s="244"/>
      <c r="DX2710" s="245"/>
    </row>
    <row r="2711" spans="1:128" s="240" customFormat="1" ht="15.5" x14ac:dyDescent="0.35">
      <c r="A2711" s="253"/>
      <c r="B2711" s="260"/>
      <c r="C2711" s="246"/>
      <c r="D2711" s="246"/>
      <c r="E2711" s="246"/>
      <c r="F2711" s="246"/>
      <c r="G2711" s="246"/>
      <c r="H2711" s="246"/>
      <c r="I2711" s="246"/>
      <c r="J2711" s="246"/>
      <c r="K2711" s="246"/>
      <c r="L2711" s="246"/>
      <c r="M2711" s="246"/>
      <c r="N2711" s="246"/>
      <c r="O2711" s="246"/>
      <c r="P2711" s="246"/>
      <c r="Q2711" s="246"/>
      <c r="R2711" s="246"/>
      <c r="S2711" s="246"/>
      <c r="T2711" s="246"/>
      <c r="X2711" s="241"/>
      <c r="Y2711" s="241"/>
      <c r="AJ2711" s="241"/>
      <c r="AK2711" s="241"/>
      <c r="AL2711" s="241"/>
      <c r="AM2711" s="241"/>
      <c r="AN2711" s="241"/>
      <c r="AO2711" s="241"/>
      <c r="AP2711" s="241"/>
      <c r="AQ2711" s="241"/>
      <c r="AR2711" s="241"/>
      <c r="AS2711" s="241"/>
      <c r="AT2711" s="241"/>
      <c r="AU2711" s="241"/>
      <c r="AV2711" s="241"/>
      <c r="AW2711" s="241"/>
      <c r="AX2711" s="241"/>
      <c r="AY2711" s="241"/>
      <c r="AZ2711" s="241"/>
      <c r="BA2711" s="241"/>
      <c r="BB2711" s="241"/>
      <c r="BC2711" s="241"/>
      <c r="BD2711" s="241"/>
      <c r="BE2711" s="241"/>
      <c r="BF2711" s="241"/>
      <c r="BG2711" s="241"/>
      <c r="BH2711" s="241"/>
      <c r="BI2711" s="241"/>
      <c r="BJ2711" s="241"/>
      <c r="BK2711" s="241"/>
      <c r="BL2711" s="241"/>
      <c r="BM2711" s="241"/>
      <c r="BN2711" s="241"/>
      <c r="BO2711" s="241"/>
      <c r="BP2711" s="241"/>
      <c r="BQ2711" s="241"/>
      <c r="BR2711" s="241"/>
      <c r="BS2711" s="241"/>
      <c r="BT2711" s="241"/>
      <c r="BU2711" s="241"/>
      <c r="BV2711" s="241"/>
      <c r="BW2711" s="241"/>
      <c r="BX2711" s="241"/>
      <c r="BY2711" s="241"/>
      <c r="CA2711" s="241"/>
      <c r="CB2711" s="241"/>
      <c r="CC2711" s="241"/>
      <c r="CD2711" s="241"/>
      <c r="CE2711" s="241"/>
      <c r="CF2711" s="241"/>
      <c r="CG2711" s="241"/>
      <c r="CH2711" s="241"/>
      <c r="CI2711" s="241"/>
      <c r="CL2711" s="241"/>
      <c r="CM2711" s="241"/>
      <c r="CN2711" s="241"/>
      <c r="CO2711" s="241"/>
      <c r="CP2711" s="241"/>
      <c r="CQ2711" s="241"/>
      <c r="CR2711" s="241"/>
      <c r="CS2711" s="241"/>
      <c r="CT2711" s="241"/>
      <c r="CU2711" s="241"/>
      <c r="CV2711" s="241"/>
      <c r="CW2711" s="241"/>
      <c r="CX2711" s="241"/>
      <c r="CY2711" s="241"/>
      <c r="CZ2711" s="241"/>
      <c r="DA2711" s="241"/>
      <c r="DN2711" s="242"/>
      <c r="DV2711" s="243"/>
      <c r="DW2711" s="244"/>
      <c r="DX2711" s="245"/>
    </row>
    <row r="2712" spans="1:128" s="240" customFormat="1" ht="15.5" x14ac:dyDescent="0.35">
      <c r="A2712" s="253"/>
      <c r="B2712" s="260"/>
      <c r="C2712" s="246"/>
      <c r="D2712" s="246"/>
      <c r="E2712" s="246"/>
      <c r="F2712" s="246"/>
      <c r="G2712" s="246"/>
      <c r="H2712" s="246"/>
      <c r="I2712" s="246"/>
      <c r="J2712" s="246"/>
      <c r="K2712" s="246"/>
      <c r="L2712" s="246"/>
      <c r="M2712" s="246"/>
      <c r="N2712" s="246"/>
      <c r="O2712" s="246"/>
      <c r="P2712" s="246"/>
      <c r="Q2712" s="246"/>
      <c r="R2712" s="246"/>
      <c r="S2712" s="246"/>
      <c r="T2712" s="246"/>
      <c r="X2712" s="241"/>
      <c r="Y2712" s="241"/>
      <c r="AJ2712" s="241"/>
      <c r="AK2712" s="241"/>
      <c r="AL2712" s="241"/>
      <c r="AM2712" s="241"/>
      <c r="AN2712" s="241"/>
      <c r="AO2712" s="241"/>
      <c r="AP2712" s="241"/>
      <c r="AQ2712" s="241"/>
      <c r="AR2712" s="241"/>
      <c r="AS2712" s="241"/>
      <c r="AT2712" s="241"/>
      <c r="AU2712" s="241"/>
      <c r="AV2712" s="241"/>
      <c r="AW2712" s="241"/>
      <c r="AX2712" s="241"/>
      <c r="AY2712" s="241"/>
      <c r="AZ2712" s="241"/>
      <c r="BA2712" s="241"/>
      <c r="BB2712" s="241"/>
      <c r="BC2712" s="241"/>
      <c r="BD2712" s="241"/>
      <c r="BE2712" s="241"/>
      <c r="BF2712" s="241"/>
      <c r="BG2712" s="241"/>
      <c r="BH2712" s="241"/>
      <c r="BI2712" s="241"/>
      <c r="BJ2712" s="241"/>
      <c r="BK2712" s="241"/>
      <c r="BL2712" s="241"/>
      <c r="BM2712" s="241"/>
      <c r="BN2712" s="241"/>
      <c r="BO2712" s="241"/>
      <c r="BP2712" s="241"/>
      <c r="BQ2712" s="241"/>
      <c r="BR2712" s="241"/>
      <c r="BS2712" s="241"/>
      <c r="BT2712" s="241"/>
      <c r="BU2712" s="241"/>
      <c r="BV2712" s="241"/>
      <c r="BW2712" s="241"/>
      <c r="BX2712" s="241"/>
      <c r="BY2712" s="241"/>
      <c r="CA2712" s="241"/>
      <c r="CB2712" s="241"/>
      <c r="CC2712" s="241"/>
      <c r="CD2712" s="241"/>
      <c r="CE2712" s="241"/>
      <c r="CF2712" s="241"/>
      <c r="CG2712" s="241"/>
      <c r="CH2712" s="241"/>
      <c r="CI2712" s="241"/>
      <c r="CL2712" s="241"/>
      <c r="CM2712" s="241"/>
      <c r="CN2712" s="241"/>
      <c r="CO2712" s="241"/>
      <c r="CP2712" s="241"/>
      <c r="CQ2712" s="241"/>
      <c r="CR2712" s="241"/>
      <c r="CS2712" s="241"/>
      <c r="CT2712" s="241"/>
      <c r="CU2712" s="241"/>
      <c r="CV2712" s="241"/>
      <c r="CW2712" s="241"/>
      <c r="CX2712" s="241"/>
      <c r="CY2712" s="241"/>
      <c r="CZ2712" s="241"/>
      <c r="DA2712" s="241"/>
      <c r="DN2712" s="242"/>
      <c r="DV2712" s="243"/>
      <c r="DW2712" s="244"/>
      <c r="DX2712" s="245"/>
    </row>
    <row r="2713" spans="1:128" s="240" customFormat="1" ht="15.5" x14ac:dyDescent="0.35">
      <c r="A2713" s="253"/>
      <c r="B2713" s="260"/>
      <c r="C2713" s="246"/>
      <c r="D2713" s="246"/>
      <c r="E2713" s="246"/>
      <c r="F2713" s="246"/>
      <c r="G2713" s="246"/>
      <c r="H2713" s="246"/>
      <c r="I2713" s="246"/>
      <c r="J2713" s="246"/>
      <c r="K2713" s="246"/>
      <c r="L2713" s="246"/>
      <c r="M2713" s="246"/>
      <c r="N2713" s="246"/>
      <c r="O2713" s="246"/>
      <c r="P2713" s="246"/>
      <c r="Q2713" s="246"/>
      <c r="R2713" s="246"/>
      <c r="S2713" s="246"/>
      <c r="T2713" s="246"/>
      <c r="X2713" s="241"/>
      <c r="Y2713" s="241"/>
      <c r="AJ2713" s="241"/>
      <c r="AK2713" s="241"/>
      <c r="AL2713" s="241"/>
      <c r="AM2713" s="241"/>
      <c r="AN2713" s="241"/>
      <c r="AO2713" s="241"/>
      <c r="AP2713" s="241"/>
      <c r="AQ2713" s="241"/>
      <c r="AR2713" s="241"/>
      <c r="AS2713" s="241"/>
      <c r="AT2713" s="241"/>
      <c r="AU2713" s="241"/>
      <c r="AV2713" s="241"/>
      <c r="AW2713" s="241"/>
      <c r="AX2713" s="241"/>
      <c r="AY2713" s="241"/>
      <c r="AZ2713" s="241"/>
      <c r="BA2713" s="241"/>
      <c r="BB2713" s="241"/>
      <c r="BC2713" s="241"/>
      <c r="BD2713" s="241"/>
      <c r="BE2713" s="241"/>
      <c r="BF2713" s="241"/>
      <c r="BG2713" s="241"/>
      <c r="BH2713" s="241"/>
      <c r="BI2713" s="241"/>
      <c r="BJ2713" s="241"/>
      <c r="BK2713" s="241"/>
      <c r="BL2713" s="241"/>
      <c r="BM2713" s="241"/>
      <c r="BN2713" s="241"/>
      <c r="BO2713" s="241"/>
      <c r="BP2713" s="241"/>
      <c r="BQ2713" s="241"/>
      <c r="BR2713" s="241"/>
      <c r="BS2713" s="241"/>
      <c r="BT2713" s="241"/>
      <c r="BU2713" s="241"/>
      <c r="BV2713" s="241"/>
      <c r="BW2713" s="241"/>
      <c r="BX2713" s="241"/>
      <c r="BY2713" s="241"/>
      <c r="CA2713" s="241"/>
      <c r="CB2713" s="241"/>
      <c r="CC2713" s="241"/>
      <c r="CD2713" s="241"/>
      <c r="CE2713" s="241"/>
      <c r="CF2713" s="241"/>
      <c r="CG2713" s="241"/>
      <c r="CH2713" s="241"/>
      <c r="CI2713" s="241"/>
      <c r="CL2713" s="241"/>
      <c r="CM2713" s="241"/>
      <c r="CN2713" s="241"/>
      <c r="CO2713" s="241"/>
      <c r="CP2713" s="241"/>
      <c r="CQ2713" s="241"/>
      <c r="CR2713" s="241"/>
      <c r="CS2713" s="241"/>
      <c r="CT2713" s="241"/>
      <c r="CU2713" s="241"/>
      <c r="CV2713" s="241"/>
      <c r="CW2713" s="241"/>
      <c r="CX2713" s="241"/>
      <c r="CY2713" s="241"/>
      <c r="CZ2713" s="241"/>
      <c r="DA2713" s="241"/>
      <c r="DN2713" s="242"/>
      <c r="DV2713" s="243"/>
      <c r="DW2713" s="244"/>
      <c r="DX2713" s="245"/>
    </row>
    <row r="2714" spans="1:128" s="240" customFormat="1" ht="15.5" x14ac:dyDescent="0.35">
      <c r="A2714" s="253"/>
      <c r="B2714" s="260"/>
      <c r="C2714" s="246"/>
      <c r="D2714" s="246"/>
      <c r="E2714" s="246"/>
      <c r="F2714" s="246"/>
      <c r="G2714" s="246"/>
      <c r="H2714" s="246"/>
      <c r="I2714" s="246"/>
      <c r="J2714" s="246"/>
      <c r="K2714" s="246"/>
      <c r="L2714" s="246"/>
      <c r="M2714" s="246"/>
      <c r="N2714" s="246"/>
      <c r="O2714" s="246"/>
      <c r="P2714" s="246"/>
      <c r="Q2714" s="246"/>
      <c r="R2714" s="246"/>
      <c r="S2714" s="246"/>
      <c r="T2714" s="246"/>
      <c r="X2714" s="241"/>
      <c r="Y2714" s="241"/>
      <c r="AJ2714" s="241"/>
      <c r="AK2714" s="241"/>
      <c r="AL2714" s="241"/>
      <c r="AM2714" s="241"/>
      <c r="AN2714" s="241"/>
      <c r="AO2714" s="241"/>
      <c r="AP2714" s="241"/>
      <c r="AQ2714" s="241"/>
      <c r="AR2714" s="241"/>
      <c r="AS2714" s="241"/>
      <c r="AT2714" s="241"/>
      <c r="AU2714" s="241"/>
      <c r="AV2714" s="241"/>
      <c r="AW2714" s="241"/>
      <c r="AX2714" s="241"/>
      <c r="AY2714" s="241"/>
      <c r="AZ2714" s="241"/>
      <c r="BA2714" s="241"/>
      <c r="BB2714" s="241"/>
      <c r="BC2714" s="241"/>
      <c r="BD2714" s="241"/>
      <c r="BE2714" s="241"/>
      <c r="BF2714" s="241"/>
      <c r="BG2714" s="241"/>
      <c r="BH2714" s="241"/>
      <c r="BI2714" s="241"/>
      <c r="BJ2714" s="241"/>
      <c r="BK2714" s="241"/>
      <c r="BL2714" s="241"/>
      <c r="BM2714" s="241"/>
      <c r="BN2714" s="241"/>
      <c r="BO2714" s="241"/>
      <c r="BP2714" s="241"/>
      <c r="BQ2714" s="241"/>
      <c r="BR2714" s="241"/>
      <c r="BS2714" s="241"/>
      <c r="BT2714" s="241"/>
      <c r="BU2714" s="241"/>
      <c r="BV2714" s="241"/>
      <c r="BW2714" s="241"/>
      <c r="BX2714" s="241"/>
      <c r="BY2714" s="241"/>
      <c r="CA2714" s="241"/>
      <c r="CB2714" s="241"/>
      <c r="CC2714" s="241"/>
      <c r="CD2714" s="241"/>
      <c r="CE2714" s="241"/>
      <c r="CF2714" s="241"/>
      <c r="CG2714" s="241"/>
      <c r="CH2714" s="241"/>
      <c r="CI2714" s="241"/>
      <c r="CL2714" s="241"/>
      <c r="CM2714" s="241"/>
      <c r="CN2714" s="241"/>
      <c r="CO2714" s="241"/>
      <c r="CP2714" s="241"/>
      <c r="CQ2714" s="241"/>
      <c r="CR2714" s="241"/>
      <c r="CS2714" s="241"/>
      <c r="CT2714" s="241"/>
      <c r="CU2714" s="241"/>
      <c r="CV2714" s="241"/>
      <c r="CW2714" s="241"/>
      <c r="CX2714" s="241"/>
      <c r="CY2714" s="241"/>
      <c r="CZ2714" s="241"/>
      <c r="DA2714" s="241"/>
      <c r="DN2714" s="242"/>
      <c r="DV2714" s="243"/>
      <c r="DW2714" s="244"/>
      <c r="DX2714" s="245"/>
    </row>
    <row r="2715" spans="1:128" s="240" customFormat="1" ht="15.5" x14ac:dyDescent="0.35">
      <c r="A2715" s="253"/>
      <c r="B2715" s="260"/>
      <c r="C2715" s="246"/>
      <c r="D2715" s="246"/>
      <c r="E2715" s="246"/>
      <c r="F2715" s="246"/>
      <c r="G2715" s="246"/>
      <c r="H2715" s="246"/>
      <c r="I2715" s="246"/>
      <c r="J2715" s="246"/>
      <c r="K2715" s="246"/>
      <c r="L2715" s="246"/>
      <c r="M2715" s="246"/>
      <c r="N2715" s="246"/>
      <c r="O2715" s="246"/>
      <c r="P2715" s="246"/>
      <c r="Q2715" s="246"/>
      <c r="R2715" s="246"/>
      <c r="S2715" s="246"/>
      <c r="T2715" s="246"/>
      <c r="X2715" s="241"/>
      <c r="Y2715" s="241"/>
      <c r="AJ2715" s="241"/>
      <c r="AK2715" s="241"/>
      <c r="AL2715" s="241"/>
      <c r="AM2715" s="241"/>
      <c r="AN2715" s="241"/>
      <c r="AO2715" s="241"/>
      <c r="AP2715" s="241"/>
      <c r="AQ2715" s="241"/>
      <c r="AR2715" s="241"/>
      <c r="AS2715" s="241"/>
      <c r="AT2715" s="241"/>
      <c r="AU2715" s="241"/>
      <c r="AV2715" s="241"/>
      <c r="AW2715" s="241"/>
      <c r="AX2715" s="241"/>
      <c r="AY2715" s="241"/>
      <c r="AZ2715" s="241"/>
      <c r="BA2715" s="241"/>
      <c r="BB2715" s="241"/>
      <c r="BC2715" s="241"/>
      <c r="BD2715" s="241"/>
      <c r="BE2715" s="241"/>
      <c r="BF2715" s="241"/>
      <c r="BG2715" s="241"/>
      <c r="BH2715" s="241"/>
      <c r="BI2715" s="241"/>
      <c r="BJ2715" s="241"/>
      <c r="BK2715" s="241"/>
      <c r="BL2715" s="241"/>
      <c r="BM2715" s="241"/>
      <c r="BN2715" s="241"/>
      <c r="BO2715" s="241"/>
      <c r="BP2715" s="241"/>
      <c r="BQ2715" s="241"/>
      <c r="BR2715" s="241"/>
      <c r="BS2715" s="241"/>
      <c r="BT2715" s="241"/>
      <c r="BU2715" s="241"/>
      <c r="BV2715" s="241"/>
      <c r="BW2715" s="241"/>
      <c r="BX2715" s="241"/>
      <c r="BY2715" s="241"/>
      <c r="CA2715" s="241"/>
      <c r="CB2715" s="241"/>
      <c r="CC2715" s="241"/>
      <c r="CD2715" s="241"/>
      <c r="CE2715" s="241"/>
      <c r="CF2715" s="241"/>
      <c r="CG2715" s="241"/>
      <c r="CH2715" s="241"/>
      <c r="CI2715" s="241"/>
      <c r="CL2715" s="241"/>
      <c r="CM2715" s="241"/>
      <c r="CN2715" s="241"/>
      <c r="CO2715" s="241"/>
      <c r="CP2715" s="241"/>
      <c r="CQ2715" s="241"/>
      <c r="CR2715" s="241"/>
      <c r="CS2715" s="241"/>
      <c r="CT2715" s="241"/>
      <c r="CU2715" s="241"/>
      <c r="CV2715" s="241"/>
      <c r="CW2715" s="241"/>
      <c r="CX2715" s="241"/>
      <c r="CY2715" s="241"/>
      <c r="CZ2715" s="241"/>
      <c r="DA2715" s="241"/>
      <c r="DN2715" s="242"/>
      <c r="DV2715" s="243"/>
      <c r="DW2715" s="244"/>
      <c r="DX2715" s="245"/>
    </row>
    <row r="2716" spans="1:128" s="240" customFormat="1" ht="15.5" x14ac:dyDescent="0.35">
      <c r="A2716" s="253"/>
      <c r="B2716" s="260"/>
      <c r="C2716" s="246"/>
      <c r="D2716" s="246"/>
      <c r="E2716" s="246"/>
      <c r="F2716" s="246"/>
      <c r="G2716" s="246"/>
      <c r="H2716" s="246"/>
      <c r="I2716" s="246"/>
      <c r="J2716" s="246"/>
      <c r="K2716" s="246"/>
      <c r="L2716" s="246"/>
      <c r="M2716" s="246"/>
      <c r="N2716" s="246"/>
      <c r="O2716" s="246"/>
      <c r="P2716" s="246"/>
      <c r="Q2716" s="246"/>
      <c r="R2716" s="246"/>
      <c r="S2716" s="246"/>
      <c r="T2716" s="246"/>
      <c r="X2716" s="241"/>
      <c r="Y2716" s="241"/>
      <c r="AJ2716" s="241"/>
      <c r="AK2716" s="241"/>
      <c r="AL2716" s="241"/>
      <c r="AM2716" s="241"/>
      <c r="AN2716" s="241"/>
      <c r="AO2716" s="241"/>
      <c r="AP2716" s="241"/>
      <c r="AQ2716" s="241"/>
      <c r="AR2716" s="241"/>
      <c r="AS2716" s="241"/>
      <c r="AT2716" s="241"/>
      <c r="AU2716" s="241"/>
      <c r="AV2716" s="241"/>
      <c r="AW2716" s="241"/>
      <c r="AX2716" s="241"/>
      <c r="AY2716" s="241"/>
      <c r="AZ2716" s="241"/>
      <c r="BA2716" s="241"/>
      <c r="BB2716" s="241"/>
      <c r="BC2716" s="241"/>
      <c r="BD2716" s="241"/>
      <c r="BE2716" s="241"/>
      <c r="BF2716" s="241"/>
      <c r="BG2716" s="241"/>
      <c r="BH2716" s="241"/>
      <c r="BI2716" s="241"/>
      <c r="BJ2716" s="241"/>
      <c r="BK2716" s="241"/>
      <c r="BL2716" s="241"/>
      <c r="BM2716" s="241"/>
      <c r="BN2716" s="241"/>
      <c r="BO2716" s="241"/>
      <c r="BP2716" s="241"/>
      <c r="BQ2716" s="241"/>
      <c r="BR2716" s="241"/>
      <c r="BS2716" s="241"/>
      <c r="BT2716" s="241"/>
      <c r="BU2716" s="241"/>
      <c r="BV2716" s="241"/>
      <c r="BW2716" s="241"/>
      <c r="BX2716" s="241"/>
      <c r="BY2716" s="241"/>
      <c r="CA2716" s="241"/>
      <c r="CB2716" s="241"/>
      <c r="CC2716" s="241"/>
      <c r="CD2716" s="241"/>
      <c r="CE2716" s="241"/>
      <c r="CF2716" s="241"/>
      <c r="CG2716" s="241"/>
      <c r="CH2716" s="241"/>
      <c r="CI2716" s="241"/>
      <c r="CL2716" s="241"/>
      <c r="CM2716" s="241"/>
      <c r="CN2716" s="241"/>
      <c r="CO2716" s="241"/>
      <c r="CP2716" s="241"/>
      <c r="CQ2716" s="241"/>
      <c r="CR2716" s="241"/>
      <c r="CS2716" s="241"/>
      <c r="CT2716" s="241"/>
      <c r="CU2716" s="241"/>
      <c r="CV2716" s="241"/>
      <c r="CW2716" s="241"/>
      <c r="CX2716" s="241"/>
      <c r="CY2716" s="241"/>
      <c r="CZ2716" s="241"/>
      <c r="DA2716" s="241"/>
      <c r="DN2716" s="242"/>
      <c r="DV2716" s="243"/>
      <c r="DW2716" s="244"/>
      <c r="DX2716" s="245"/>
    </row>
    <row r="2717" spans="1:128" s="240" customFormat="1" ht="15.5" x14ac:dyDescent="0.35">
      <c r="A2717" s="253"/>
      <c r="B2717" s="260"/>
      <c r="C2717" s="246"/>
      <c r="D2717" s="246"/>
      <c r="E2717" s="246"/>
      <c r="F2717" s="246"/>
      <c r="G2717" s="246"/>
      <c r="H2717" s="246"/>
      <c r="I2717" s="246"/>
      <c r="J2717" s="246"/>
      <c r="K2717" s="246"/>
      <c r="L2717" s="246"/>
      <c r="M2717" s="246"/>
      <c r="N2717" s="246"/>
      <c r="O2717" s="246"/>
      <c r="P2717" s="246"/>
      <c r="Q2717" s="246"/>
      <c r="R2717" s="246"/>
      <c r="S2717" s="246"/>
      <c r="T2717" s="246"/>
      <c r="X2717" s="241"/>
      <c r="Y2717" s="241"/>
      <c r="AJ2717" s="241"/>
      <c r="AK2717" s="241"/>
      <c r="AL2717" s="241"/>
      <c r="AM2717" s="241"/>
      <c r="AN2717" s="241"/>
      <c r="AO2717" s="241"/>
      <c r="AP2717" s="241"/>
      <c r="AQ2717" s="241"/>
      <c r="AR2717" s="241"/>
      <c r="AS2717" s="241"/>
      <c r="AT2717" s="241"/>
      <c r="AU2717" s="241"/>
      <c r="AV2717" s="241"/>
      <c r="AW2717" s="241"/>
      <c r="AX2717" s="241"/>
      <c r="AY2717" s="241"/>
      <c r="AZ2717" s="241"/>
      <c r="BA2717" s="241"/>
      <c r="BB2717" s="241"/>
      <c r="BC2717" s="241"/>
      <c r="BD2717" s="241"/>
      <c r="BE2717" s="241"/>
      <c r="BF2717" s="241"/>
      <c r="BG2717" s="241"/>
      <c r="BH2717" s="241"/>
      <c r="BI2717" s="241"/>
      <c r="BJ2717" s="241"/>
      <c r="BK2717" s="241"/>
      <c r="BL2717" s="241"/>
      <c r="BM2717" s="241"/>
      <c r="BN2717" s="241"/>
      <c r="BO2717" s="241"/>
      <c r="BP2717" s="241"/>
      <c r="BQ2717" s="241"/>
      <c r="BR2717" s="241"/>
      <c r="BS2717" s="241"/>
      <c r="BT2717" s="241"/>
      <c r="BU2717" s="241"/>
      <c r="BV2717" s="241"/>
      <c r="BW2717" s="241"/>
      <c r="BX2717" s="241"/>
      <c r="BY2717" s="241"/>
      <c r="CA2717" s="241"/>
      <c r="CB2717" s="241"/>
      <c r="CC2717" s="241"/>
      <c r="CD2717" s="241"/>
      <c r="CE2717" s="241"/>
      <c r="CF2717" s="241"/>
      <c r="CG2717" s="241"/>
      <c r="CH2717" s="241"/>
      <c r="CI2717" s="241"/>
      <c r="CL2717" s="241"/>
      <c r="CM2717" s="241"/>
      <c r="CN2717" s="241"/>
      <c r="CO2717" s="241"/>
      <c r="CP2717" s="241"/>
      <c r="CQ2717" s="241"/>
      <c r="CR2717" s="241"/>
      <c r="CS2717" s="241"/>
      <c r="CT2717" s="241"/>
      <c r="CU2717" s="241"/>
      <c r="CV2717" s="241"/>
      <c r="CW2717" s="241"/>
      <c r="CX2717" s="241"/>
      <c r="CY2717" s="241"/>
      <c r="CZ2717" s="241"/>
      <c r="DA2717" s="241"/>
      <c r="DN2717" s="242"/>
      <c r="DV2717" s="243"/>
      <c r="DW2717" s="244"/>
      <c r="DX2717" s="245"/>
    </row>
    <row r="2718" spans="1:128" s="240" customFormat="1" ht="15.5" x14ac:dyDescent="0.35">
      <c r="A2718" s="253"/>
      <c r="B2718" s="260"/>
      <c r="C2718" s="246"/>
      <c r="D2718" s="246"/>
      <c r="E2718" s="246"/>
      <c r="F2718" s="246"/>
      <c r="G2718" s="246"/>
      <c r="H2718" s="246"/>
      <c r="I2718" s="246"/>
      <c r="J2718" s="246"/>
      <c r="K2718" s="246"/>
      <c r="L2718" s="246"/>
      <c r="M2718" s="246"/>
      <c r="N2718" s="246"/>
      <c r="O2718" s="246"/>
      <c r="P2718" s="246"/>
      <c r="Q2718" s="246"/>
      <c r="R2718" s="246"/>
      <c r="S2718" s="246"/>
      <c r="T2718" s="246"/>
      <c r="X2718" s="241"/>
      <c r="Y2718" s="241"/>
      <c r="AJ2718" s="241"/>
      <c r="AK2718" s="241"/>
      <c r="AL2718" s="241"/>
      <c r="AM2718" s="241"/>
      <c r="AN2718" s="241"/>
      <c r="AO2718" s="241"/>
      <c r="AP2718" s="241"/>
      <c r="AQ2718" s="241"/>
      <c r="AR2718" s="241"/>
      <c r="AS2718" s="241"/>
      <c r="AT2718" s="241"/>
      <c r="AU2718" s="241"/>
      <c r="AV2718" s="241"/>
      <c r="AW2718" s="241"/>
      <c r="AX2718" s="241"/>
      <c r="AY2718" s="241"/>
      <c r="AZ2718" s="241"/>
      <c r="BA2718" s="241"/>
      <c r="BB2718" s="241"/>
      <c r="BC2718" s="241"/>
      <c r="BD2718" s="241"/>
      <c r="BE2718" s="241"/>
      <c r="BF2718" s="241"/>
      <c r="BG2718" s="241"/>
      <c r="BH2718" s="241"/>
      <c r="BI2718" s="241"/>
      <c r="BJ2718" s="241"/>
      <c r="BK2718" s="241"/>
      <c r="BL2718" s="241"/>
      <c r="BM2718" s="241"/>
      <c r="BN2718" s="241"/>
      <c r="BO2718" s="241"/>
      <c r="BP2718" s="241"/>
      <c r="BQ2718" s="241"/>
      <c r="BR2718" s="241"/>
      <c r="BS2718" s="241"/>
      <c r="BT2718" s="241"/>
      <c r="BU2718" s="241"/>
      <c r="BV2718" s="241"/>
      <c r="BW2718" s="241"/>
      <c r="BX2718" s="241"/>
      <c r="BY2718" s="241"/>
      <c r="CA2718" s="241"/>
      <c r="CB2718" s="241"/>
      <c r="CC2718" s="241"/>
      <c r="CD2718" s="241"/>
      <c r="CE2718" s="241"/>
      <c r="CF2718" s="241"/>
      <c r="CG2718" s="241"/>
      <c r="CH2718" s="241"/>
      <c r="CI2718" s="241"/>
      <c r="CL2718" s="241"/>
      <c r="CM2718" s="241"/>
      <c r="CN2718" s="241"/>
      <c r="CO2718" s="241"/>
      <c r="CP2718" s="241"/>
      <c r="CQ2718" s="241"/>
      <c r="CR2718" s="241"/>
      <c r="CS2718" s="241"/>
      <c r="CT2718" s="241"/>
      <c r="CU2718" s="241"/>
      <c r="CV2718" s="241"/>
      <c r="CW2718" s="241"/>
      <c r="CX2718" s="241"/>
      <c r="CY2718" s="241"/>
      <c r="CZ2718" s="241"/>
      <c r="DA2718" s="241"/>
      <c r="DN2718" s="242"/>
      <c r="DV2718" s="243"/>
      <c r="DW2718" s="244"/>
      <c r="DX2718" s="245"/>
    </row>
    <row r="2720" spans="1:128" ht="15.5" x14ac:dyDescent="0.35">
      <c r="D2720" s="418"/>
      <c r="E2720" s="418"/>
      <c r="I2720" s="199"/>
      <c r="Y2720" s="199" t="s">
        <v>855</v>
      </c>
    </row>
    <row r="2721" spans="1:145" ht="15.5" x14ac:dyDescent="0.35">
      <c r="C2721" s="199"/>
      <c r="D2721" s="418"/>
      <c r="E2721" s="418"/>
      <c r="I2721" s="118"/>
      <c r="Y2721" s="118">
        <f ca="1">NOW()</f>
        <v>45628.398694444448</v>
      </c>
    </row>
    <row r="2722" spans="1:145" ht="15.5" x14ac:dyDescent="0.35">
      <c r="C2722" s="199"/>
      <c r="D2722" s="199"/>
      <c r="E2722" s="199"/>
      <c r="I2722" s="151"/>
      <c r="Y2722" s="151">
        <f ca="1">NOW()</f>
        <v>45628.398694444448</v>
      </c>
    </row>
    <row r="2723" spans="1:145" ht="15" thickBot="1" x14ac:dyDescent="0.4"/>
    <row r="2724" spans="1:145" ht="25.4" customHeight="1" thickBot="1" x14ac:dyDescent="0.4">
      <c r="A2724" s="419" t="s">
        <v>856</v>
      </c>
      <c r="B2724" s="419" t="str">
        <f t="shared" ref="B2724:N2724" si="2767">B1907</f>
        <v>1987</v>
      </c>
      <c r="C2724" s="419" t="str">
        <f t="shared" si="2767"/>
        <v>1988</v>
      </c>
      <c r="D2724" s="419" t="str">
        <f t="shared" si="2767"/>
        <v>1989</v>
      </c>
      <c r="E2724" s="419" t="str">
        <f t="shared" si="2767"/>
        <v>1990</v>
      </c>
      <c r="F2724" s="419" t="str">
        <f t="shared" si="2767"/>
        <v>1991</v>
      </c>
      <c r="G2724" s="419" t="str">
        <f t="shared" si="2767"/>
        <v xml:space="preserve">   1992</v>
      </c>
      <c r="H2724" s="419" t="str">
        <f t="shared" si="2767"/>
        <v>1993</v>
      </c>
      <c r="I2724" s="419" t="str">
        <f t="shared" si="2767"/>
        <v>1994</v>
      </c>
      <c r="J2724" s="419" t="str">
        <f t="shared" si="2767"/>
        <v>1995</v>
      </c>
      <c r="K2724" s="419" t="str">
        <f t="shared" si="2767"/>
        <v>1996(1)</v>
      </c>
      <c r="L2724" s="419">
        <f t="shared" si="2767"/>
        <v>1997</v>
      </c>
      <c r="M2724" s="419">
        <f t="shared" si="2767"/>
        <v>1998</v>
      </c>
      <c r="N2724" s="419">
        <f t="shared" si="2767"/>
        <v>1999</v>
      </c>
      <c r="O2724" s="419">
        <f t="shared" ref="O2724:Z2724" si="2768">+O$5</f>
        <v>2000</v>
      </c>
      <c r="P2724" s="419">
        <f t="shared" si="2768"/>
        <v>2001</v>
      </c>
      <c r="Q2724" s="419">
        <f t="shared" si="2768"/>
        <v>2002</v>
      </c>
      <c r="R2724" s="419">
        <f t="shared" si="2768"/>
        <v>2003</v>
      </c>
      <c r="S2724" s="419">
        <f t="shared" si="2768"/>
        <v>2004</v>
      </c>
      <c r="T2724" s="419">
        <f t="shared" si="2768"/>
        <v>2005</v>
      </c>
      <c r="U2724" s="419">
        <f t="shared" si="2768"/>
        <v>2006</v>
      </c>
      <c r="V2724" s="419">
        <f t="shared" si="2768"/>
        <v>2007</v>
      </c>
      <c r="W2724" s="419">
        <f t="shared" si="2768"/>
        <v>2008</v>
      </c>
      <c r="X2724" s="420">
        <f t="shared" si="2768"/>
        <v>2009</v>
      </c>
      <c r="Y2724" s="420">
        <f t="shared" si="2768"/>
        <v>2010</v>
      </c>
      <c r="Z2724" s="419">
        <f t="shared" si="2768"/>
        <v>2011</v>
      </c>
      <c r="AA2724" s="419">
        <f>+AA$5</f>
        <v>2012</v>
      </c>
      <c r="AB2724" s="419">
        <v>2013</v>
      </c>
      <c r="AC2724" s="419">
        <v>2013</v>
      </c>
      <c r="AD2724" s="419">
        <v>2013</v>
      </c>
      <c r="AE2724" s="419">
        <f>+AE$5</f>
        <v>2013</v>
      </c>
      <c r="AF2724" s="419">
        <v>2014</v>
      </c>
      <c r="AG2724" s="419">
        <v>2014</v>
      </c>
      <c r="AH2724" s="419">
        <v>2014</v>
      </c>
      <c r="AI2724" s="419">
        <v>2014</v>
      </c>
      <c r="AJ2724" s="420">
        <f>+AJ$5</f>
        <v>2014</v>
      </c>
      <c r="AK2724" s="420">
        <v>2015</v>
      </c>
      <c r="AL2724" s="420">
        <v>2015</v>
      </c>
      <c r="AM2724" s="420">
        <v>2015</v>
      </c>
      <c r="AN2724" s="420">
        <v>2015</v>
      </c>
      <c r="AO2724" s="420">
        <f>+AO$5</f>
        <v>2015</v>
      </c>
      <c r="AP2724" s="420">
        <v>2016</v>
      </c>
      <c r="AQ2724" s="420">
        <v>2016</v>
      </c>
      <c r="AR2724" s="420">
        <v>2016</v>
      </c>
      <c r="AS2724" s="420">
        <f>+AS$5</f>
        <v>2016</v>
      </c>
      <c r="AT2724" s="420">
        <v>2017</v>
      </c>
      <c r="AU2724" s="420">
        <v>2017</v>
      </c>
      <c r="AV2724" s="420">
        <v>2017</v>
      </c>
      <c r="AW2724" s="420">
        <v>2017</v>
      </c>
      <c r="AX2724" s="420">
        <f>+AX$5</f>
        <v>2017</v>
      </c>
      <c r="AY2724" s="421"/>
      <c r="AZ2724" s="420">
        <v>2018</v>
      </c>
      <c r="BA2724" s="420">
        <v>2018</v>
      </c>
      <c r="BB2724" s="420">
        <v>2018</v>
      </c>
      <c r="BC2724" s="420">
        <v>2018</v>
      </c>
      <c r="BD2724" s="420">
        <v>2018</v>
      </c>
      <c r="BE2724" s="420">
        <v>2018</v>
      </c>
      <c r="BF2724" s="420">
        <f>+BF$5</f>
        <v>2018</v>
      </c>
      <c r="BG2724" s="420">
        <v>2019</v>
      </c>
      <c r="BH2724" s="420">
        <v>2019</v>
      </c>
      <c r="BI2724" s="420">
        <v>2019</v>
      </c>
      <c r="BJ2724" s="420">
        <v>2019</v>
      </c>
      <c r="BK2724" s="420">
        <v>2019</v>
      </c>
      <c r="BL2724" s="420">
        <v>2019</v>
      </c>
      <c r="BM2724" s="420">
        <v>2019</v>
      </c>
      <c r="BN2724" s="420">
        <v>2019</v>
      </c>
      <c r="BO2724" s="420">
        <f>+BO$5</f>
        <v>2019</v>
      </c>
      <c r="BP2724" s="420">
        <v>2020</v>
      </c>
      <c r="BQ2724" s="420">
        <v>2020</v>
      </c>
      <c r="BR2724" s="420">
        <v>2020</v>
      </c>
      <c r="BS2724" s="420">
        <v>2020</v>
      </c>
      <c r="BT2724" s="420">
        <v>2020</v>
      </c>
      <c r="BU2724" s="420">
        <v>2020</v>
      </c>
      <c r="BV2724" s="420">
        <v>2020</v>
      </c>
      <c r="BW2724" s="420">
        <v>2020</v>
      </c>
      <c r="BX2724" s="420">
        <v>2020</v>
      </c>
      <c r="BY2724" s="420">
        <v>2020</v>
      </c>
      <c r="BZ2724" s="419">
        <v>2020</v>
      </c>
      <c r="CA2724" s="420">
        <f>+CA$5</f>
        <v>2020</v>
      </c>
      <c r="CB2724" s="420">
        <v>2021</v>
      </c>
      <c r="CC2724" s="420">
        <v>2021</v>
      </c>
      <c r="CD2724" s="420">
        <v>2021</v>
      </c>
      <c r="CE2724" s="420">
        <v>2021</v>
      </c>
      <c r="CF2724" s="420">
        <v>2021</v>
      </c>
      <c r="CG2724" s="420">
        <v>2021</v>
      </c>
      <c r="CH2724" s="420">
        <v>2021</v>
      </c>
      <c r="CI2724" s="420">
        <v>2021</v>
      </c>
      <c r="CJ2724" s="419">
        <v>2021</v>
      </c>
      <c r="CK2724" s="419">
        <v>2021</v>
      </c>
      <c r="CL2724" s="420">
        <f>+CL$5</f>
        <v>2021</v>
      </c>
      <c r="CM2724" s="420">
        <v>2022</v>
      </c>
      <c r="CN2724" s="420">
        <v>2022</v>
      </c>
      <c r="CO2724" s="420">
        <v>2022</v>
      </c>
      <c r="CP2724" s="420">
        <v>2022</v>
      </c>
      <c r="CQ2724" s="420">
        <v>2022</v>
      </c>
      <c r="CR2724" s="420">
        <v>2022</v>
      </c>
      <c r="CS2724" s="420">
        <v>2022</v>
      </c>
      <c r="CT2724" s="420">
        <v>2022</v>
      </c>
      <c r="CU2724" s="420">
        <v>2022</v>
      </c>
      <c r="CV2724" s="420">
        <v>2022</v>
      </c>
      <c r="CW2724" s="420">
        <v>2022</v>
      </c>
      <c r="CX2724" s="420">
        <v>2022</v>
      </c>
      <c r="CY2724" s="420">
        <v>2022</v>
      </c>
      <c r="CZ2724" s="420">
        <v>2022</v>
      </c>
      <c r="DA2724" s="420">
        <f t="shared" ref="DA2724:DN2724" si="2769">+DA$5</f>
        <v>2022</v>
      </c>
      <c r="DB2724" s="419">
        <v>2023</v>
      </c>
      <c r="DC2724" s="419">
        <v>2023</v>
      </c>
      <c r="DD2724" s="419">
        <v>2023</v>
      </c>
      <c r="DE2724" s="419">
        <v>2023</v>
      </c>
      <c r="DF2724" s="419">
        <v>2023</v>
      </c>
      <c r="DG2724" s="419">
        <v>2023</v>
      </c>
      <c r="DH2724" s="419">
        <v>2023</v>
      </c>
      <c r="DI2724" s="419">
        <v>2023</v>
      </c>
      <c r="DJ2724" s="419">
        <v>2023</v>
      </c>
      <c r="DK2724" s="419">
        <v>2023</v>
      </c>
      <c r="DL2724" s="419">
        <v>2023</v>
      </c>
      <c r="DM2724" s="419">
        <v>2023</v>
      </c>
      <c r="DN2724" s="422">
        <f t="shared" si="2769"/>
        <v>2023</v>
      </c>
      <c r="DO2724" s="419">
        <v>2023</v>
      </c>
      <c r="DP2724" s="419">
        <v>2024</v>
      </c>
      <c r="DQ2724" s="419">
        <v>2024</v>
      </c>
      <c r="DR2724" s="419">
        <v>2024</v>
      </c>
      <c r="DS2724" s="419">
        <v>2024</v>
      </c>
      <c r="DT2724" s="419">
        <v>2024</v>
      </c>
      <c r="DU2724" s="419">
        <v>2024</v>
      </c>
      <c r="DV2724" s="423">
        <f>+DV$5</f>
        <v>2024</v>
      </c>
      <c r="DW2724" s="424">
        <f>+DW$5</f>
        <v>2024</v>
      </c>
      <c r="DX2724" s="425">
        <f>+DX$5</f>
        <v>2024</v>
      </c>
      <c r="DZ2724" s="419">
        <f>+DZ$5</f>
        <v>2025</v>
      </c>
      <c r="EC2724" s="419">
        <f>+EC$5</f>
        <v>2026</v>
      </c>
      <c r="EF2724" s="419">
        <f>+EF$5</f>
        <v>2027</v>
      </c>
      <c r="EI2724" s="419">
        <f>+EI$5</f>
        <v>2028</v>
      </c>
      <c r="EL2724" s="419">
        <f>+EL$5</f>
        <v>2029</v>
      </c>
      <c r="EO2724" s="419">
        <f>+EO$5</f>
        <v>2030</v>
      </c>
    </row>
    <row r="2725" spans="1:145" ht="15.5" x14ac:dyDescent="0.35">
      <c r="A2725" s="426"/>
      <c r="B2725" s="427"/>
      <c r="C2725" s="427"/>
      <c r="D2725" s="427"/>
      <c r="E2725" s="427"/>
      <c r="F2725" s="427"/>
      <c r="G2725" s="427"/>
      <c r="H2725" s="427"/>
      <c r="I2725" s="427"/>
      <c r="J2725" s="427"/>
      <c r="K2725" s="427"/>
      <c r="L2725" s="427"/>
      <c r="M2725" s="428"/>
      <c r="N2725" s="428"/>
      <c r="O2725" s="429"/>
      <c r="P2725" s="429"/>
      <c r="Q2725" s="429"/>
      <c r="R2725" s="429"/>
      <c r="S2725" s="429"/>
      <c r="T2725" s="429"/>
      <c r="U2725" s="429" t="str">
        <f>+U$7</f>
        <v/>
      </c>
      <c r="V2725" s="429"/>
      <c r="W2725" s="429"/>
      <c r="X2725" s="430"/>
      <c r="Y2725" s="430"/>
      <c r="Z2725" s="429"/>
      <c r="AA2725" s="429"/>
      <c r="AB2725" s="429" t="s">
        <v>12</v>
      </c>
      <c r="AC2725" s="429" t="s">
        <v>13</v>
      </c>
      <c r="AD2725" s="14" t="str">
        <f>+$AD$7</f>
        <v>Maj old</v>
      </c>
      <c r="AE2725" s="429"/>
      <c r="AF2725" s="429" t="s">
        <v>12</v>
      </c>
      <c r="AG2725" s="429" t="s">
        <v>13</v>
      </c>
      <c r="AH2725" s="429" t="s">
        <v>15</v>
      </c>
      <c r="AI2725" s="429" t="s">
        <v>16</v>
      </c>
      <c r="AJ2725" s="430"/>
      <c r="AK2725" s="430" t="s">
        <v>12</v>
      </c>
      <c r="AL2725" s="430" t="s">
        <v>13</v>
      </c>
      <c r="AM2725" s="430" t="s">
        <v>15</v>
      </c>
      <c r="AN2725" s="430" t="s">
        <v>17</v>
      </c>
      <c r="AO2725" s="430" t="str">
        <f>+AO$7</f>
        <v>Estim.</v>
      </c>
      <c r="AP2725" s="430" t="s">
        <v>12</v>
      </c>
      <c r="AQ2725" s="430" t="s">
        <v>13</v>
      </c>
      <c r="AR2725" s="430" t="s">
        <v>15</v>
      </c>
      <c r="AS2725" s="430" t="str">
        <f>+AS$7</f>
        <v>Estim.</v>
      </c>
      <c r="AT2725" s="430" t="s">
        <v>12</v>
      </c>
      <c r="AU2725" s="430" t="s">
        <v>13</v>
      </c>
      <c r="AV2725" s="430" t="s">
        <v>19</v>
      </c>
      <c r="AW2725" s="430" t="s">
        <v>20</v>
      </c>
      <c r="AX2725" s="430" t="str">
        <f>+AX$7</f>
        <v>Estim</v>
      </c>
      <c r="AY2725" s="431"/>
      <c r="AZ2725" s="430" t="s">
        <v>12</v>
      </c>
      <c r="BA2725" s="430" t="s">
        <v>22</v>
      </c>
      <c r="BB2725" s="430" t="s">
        <v>23</v>
      </c>
      <c r="BC2725" s="430" t="s">
        <v>24</v>
      </c>
      <c r="BD2725" s="430" t="s">
        <v>25</v>
      </c>
      <c r="BE2725" s="430" t="s">
        <v>26</v>
      </c>
      <c r="BF2725" s="430" t="str">
        <f>+BF$7</f>
        <v>Estim</v>
      </c>
      <c r="BG2725" s="430" t="s">
        <v>12</v>
      </c>
      <c r="BH2725" s="430" t="s">
        <v>27</v>
      </c>
      <c r="BI2725" s="430" t="s">
        <v>23</v>
      </c>
      <c r="BJ2725" s="430" t="s">
        <v>26</v>
      </c>
      <c r="BK2725" s="430" t="s">
        <v>28</v>
      </c>
      <c r="BL2725" s="430" t="s">
        <v>29</v>
      </c>
      <c r="BM2725" s="430" t="s">
        <v>30</v>
      </c>
      <c r="BN2725" s="430" t="s">
        <v>31</v>
      </c>
      <c r="BO2725" s="430" t="str">
        <f>+BO$7</f>
        <v>Estim</v>
      </c>
      <c r="BP2725" s="430" t="s">
        <v>12</v>
      </c>
      <c r="BQ2725" s="430" t="s">
        <v>12</v>
      </c>
      <c r="BR2725" s="430" t="s">
        <v>27</v>
      </c>
      <c r="BS2725" s="430" t="s">
        <v>29</v>
      </c>
      <c r="BT2725" s="430" t="s">
        <v>23</v>
      </c>
      <c r="BU2725" s="430" t="s">
        <v>29</v>
      </c>
      <c r="BV2725" s="430" t="s">
        <v>31</v>
      </c>
      <c r="BW2725" s="430" t="s">
        <v>32</v>
      </c>
      <c r="BX2725" s="430" t="s">
        <v>32</v>
      </c>
      <c r="BY2725" s="430" t="s">
        <v>32</v>
      </c>
      <c r="BZ2725" s="429" t="s">
        <v>33</v>
      </c>
      <c r="CA2725" s="430" t="str">
        <f>+CA$7</f>
        <v>Estim</v>
      </c>
      <c r="CB2725" s="430" t="s">
        <v>12</v>
      </c>
      <c r="CC2725" s="430" t="s">
        <v>12</v>
      </c>
      <c r="CD2725" s="430" t="s">
        <v>12</v>
      </c>
      <c r="CE2725" s="430" t="s">
        <v>12</v>
      </c>
      <c r="CF2725" s="430" t="s">
        <v>12</v>
      </c>
      <c r="CG2725" s="430" t="s">
        <v>12</v>
      </c>
      <c r="CH2725" s="430" t="s">
        <v>34</v>
      </c>
      <c r="CI2725" s="430" t="s">
        <v>34</v>
      </c>
      <c r="CJ2725" s="429" t="s">
        <v>25</v>
      </c>
      <c r="CK2725" s="429" t="s">
        <v>25</v>
      </c>
      <c r="CL2725" s="430" t="str">
        <f>+CL$7</f>
        <v>Estim.</v>
      </c>
      <c r="CM2725" s="430" t="s">
        <v>12</v>
      </c>
      <c r="CN2725" s="430" t="s">
        <v>36</v>
      </c>
      <c r="CO2725" s="430" t="s">
        <v>36</v>
      </c>
      <c r="CP2725" s="430" t="s">
        <v>101</v>
      </c>
      <c r="CQ2725" s="430" t="s">
        <v>36</v>
      </c>
      <c r="CR2725" s="430" t="s">
        <v>102</v>
      </c>
      <c r="CS2725" s="430" t="s">
        <v>103</v>
      </c>
      <c r="CT2725" s="430" t="s">
        <v>104</v>
      </c>
      <c r="CU2725" s="430" t="s">
        <v>105</v>
      </c>
      <c r="CV2725" s="430" t="s">
        <v>37</v>
      </c>
      <c r="CW2725" s="430" t="s">
        <v>37</v>
      </c>
      <c r="CX2725" s="430" t="s">
        <v>38</v>
      </c>
      <c r="CY2725" s="430" t="s">
        <v>38</v>
      </c>
      <c r="CZ2725" s="430" t="s">
        <v>37</v>
      </c>
      <c r="DA2725" s="430" t="str">
        <f t="shared" ref="DA2725:DN2725" si="2770">+DA$7</f>
        <v>Estim.</v>
      </c>
      <c r="DB2725" s="429" t="s">
        <v>39</v>
      </c>
      <c r="DC2725" s="429" t="s">
        <v>40</v>
      </c>
      <c r="DD2725" s="429" t="s">
        <v>41</v>
      </c>
      <c r="DE2725" s="429" t="s">
        <v>42</v>
      </c>
      <c r="DF2725" s="429" t="s">
        <v>43</v>
      </c>
      <c r="DG2725" s="429" t="s">
        <v>44</v>
      </c>
      <c r="DH2725" s="429" t="s">
        <v>45</v>
      </c>
      <c r="DI2725" s="429" t="s">
        <v>46</v>
      </c>
      <c r="DJ2725" s="429" t="s">
        <v>47</v>
      </c>
      <c r="DK2725" s="429" t="s">
        <v>45</v>
      </c>
      <c r="DL2725" s="429" t="s">
        <v>46</v>
      </c>
      <c r="DM2725" s="429" t="s">
        <v>47</v>
      </c>
      <c r="DN2725" s="432" t="str">
        <f t="shared" si="2770"/>
        <v>Estim.</v>
      </c>
      <c r="DO2725" s="429" t="s">
        <v>47</v>
      </c>
      <c r="DP2725" s="429" t="s">
        <v>12</v>
      </c>
      <c r="DQ2725" s="429" t="s">
        <v>12</v>
      </c>
      <c r="DR2725" s="429" t="s">
        <v>12</v>
      </c>
      <c r="DS2725" s="429" t="s">
        <v>23</v>
      </c>
      <c r="DT2725" s="429" t="s">
        <v>23</v>
      </c>
      <c r="DU2725" s="429" t="s">
        <v>23</v>
      </c>
      <c r="DV2725" s="433" t="str">
        <f>+DV$7</f>
        <v>MAJ nov</v>
      </c>
      <c r="DW2725" s="434" t="str">
        <f>+DW$7</f>
        <v>MAJ nov</v>
      </c>
      <c r="DX2725" s="435" t="str">
        <f>+DX$7</f>
        <v>Prév.Rév.</v>
      </c>
      <c r="DZ2725" s="429" t="str">
        <f>+DZ$7</f>
        <v>Prév.</v>
      </c>
      <c r="EC2725" s="429" t="str">
        <f>+EC$7</f>
        <v>Prév.</v>
      </c>
      <c r="EF2725" s="429" t="str">
        <f>+EF$7</f>
        <v>Prév.</v>
      </c>
      <c r="EI2725" s="429" t="str">
        <f>+EI$7</f>
        <v>Prév.</v>
      </c>
      <c r="EL2725" s="429" t="str">
        <f>+EL$7</f>
        <v>Prév.</v>
      </c>
      <c r="EO2725" s="429" t="str">
        <f>+EO$7</f>
        <v>Prév.</v>
      </c>
    </row>
    <row r="2726" spans="1:145" x14ac:dyDescent="0.35">
      <c r="A2726" s="436" t="s">
        <v>857</v>
      </c>
      <c r="B2726" s="437"/>
      <c r="C2726" s="437"/>
      <c r="D2726" s="437"/>
      <c r="E2726" s="437"/>
      <c r="F2726" s="437"/>
      <c r="G2726" s="437"/>
      <c r="H2726" s="437"/>
      <c r="I2726" s="437"/>
      <c r="J2726" s="437"/>
      <c r="K2726" s="437"/>
      <c r="L2726" s="437"/>
      <c r="M2726" s="438"/>
      <c r="N2726" s="438"/>
      <c r="O2726" s="438"/>
      <c r="P2726" s="438"/>
      <c r="Q2726" s="438"/>
      <c r="R2726" s="438"/>
      <c r="S2726" s="438"/>
      <c r="T2726" s="438"/>
      <c r="U2726" s="438"/>
      <c r="W2726" s="438"/>
      <c r="X2726" s="439"/>
      <c r="Y2726" s="439"/>
      <c r="Z2726" s="438"/>
      <c r="AA2726" s="438"/>
      <c r="AB2726" s="438"/>
      <c r="AC2726" s="438"/>
      <c r="AD2726" s="438"/>
      <c r="AE2726" s="438"/>
      <c r="AF2726" s="438"/>
      <c r="AG2726" s="438"/>
      <c r="AH2726" s="438"/>
      <c r="AI2726" s="438"/>
      <c r="AJ2726" s="439"/>
      <c r="AK2726" s="439"/>
      <c r="AL2726" s="439"/>
      <c r="AM2726" s="439"/>
      <c r="AN2726" s="439"/>
      <c r="AO2726" s="439"/>
      <c r="AP2726" s="439"/>
      <c r="AQ2726" s="439"/>
      <c r="AR2726" s="439"/>
      <c r="AS2726" s="439"/>
      <c r="AT2726" s="439"/>
      <c r="AU2726" s="439"/>
      <c r="AV2726" s="439"/>
      <c r="AW2726" s="439"/>
      <c r="AX2726" s="439"/>
      <c r="AZ2726" s="439"/>
      <c r="BA2726" s="439"/>
      <c r="BB2726" s="439"/>
      <c r="BC2726" s="439"/>
      <c r="BD2726" s="439"/>
      <c r="BE2726" s="439"/>
      <c r="BF2726" s="439"/>
      <c r="BG2726" s="439"/>
      <c r="BH2726" s="439"/>
      <c r="BI2726" s="439"/>
      <c r="BJ2726" s="439"/>
      <c r="BK2726" s="439"/>
      <c r="BL2726" s="439"/>
      <c r="BM2726" s="439"/>
      <c r="BN2726" s="439"/>
      <c r="BO2726" s="439"/>
      <c r="BP2726" s="439"/>
      <c r="BQ2726" s="439"/>
      <c r="BR2726" s="439"/>
      <c r="BS2726" s="440"/>
      <c r="BT2726" s="439"/>
      <c r="BU2726" s="439"/>
      <c r="BV2726" s="439"/>
      <c r="BW2726" s="439"/>
      <c r="BX2726" s="439"/>
      <c r="BY2726" s="439"/>
      <c r="BZ2726" s="438"/>
      <c r="CA2726" s="439"/>
      <c r="CB2726" s="439"/>
      <c r="CC2726" s="439"/>
      <c r="CD2726" s="439"/>
      <c r="CE2726" s="439"/>
      <c r="CF2726" s="439"/>
      <c r="CG2726" s="439"/>
      <c r="CH2726" s="439"/>
      <c r="CI2726" s="439"/>
      <c r="CJ2726" s="438"/>
      <c r="CK2726" s="438"/>
      <c r="CL2726" s="439"/>
      <c r="CM2726" s="439"/>
      <c r="CN2726" s="439"/>
      <c r="CO2726" s="439"/>
      <c r="CP2726" s="439"/>
      <c r="CQ2726" s="439"/>
      <c r="CR2726" s="439"/>
      <c r="CS2726" s="439"/>
      <c r="CT2726" s="439"/>
      <c r="CU2726" s="439"/>
      <c r="CV2726" s="439"/>
      <c r="CW2726" s="439"/>
      <c r="CX2726" s="439"/>
      <c r="CY2726" s="439"/>
      <c r="CZ2726" s="439"/>
      <c r="DA2726" s="439"/>
      <c r="DB2726" s="438"/>
      <c r="DC2726" s="438"/>
      <c r="DD2726" s="438"/>
      <c r="DE2726" s="438"/>
      <c r="DF2726" s="438"/>
      <c r="DG2726" s="438"/>
      <c r="DH2726" s="438"/>
      <c r="DI2726" s="438"/>
      <c r="DJ2726" s="438"/>
      <c r="DK2726" s="438"/>
      <c r="DL2726" s="438"/>
      <c r="DM2726" s="438"/>
      <c r="DN2726" s="441"/>
      <c r="DO2726" s="438"/>
      <c r="DP2726" s="438"/>
      <c r="DQ2726" s="438"/>
      <c r="DR2726" s="438"/>
      <c r="DS2726" s="438"/>
      <c r="DT2726" s="438"/>
      <c r="DU2726" s="438"/>
      <c r="DV2726" s="442"/>
      <c r="DW2726" s="443"/>
      <c r="DX2726" s="444"/>
      <c r="DZ2726" s="438"/>
      <c r="EC2726" s="438"/>
      <c r="EF2726" s="438"/>
      <c r="EI2726" s="438"/>
      <c r="EL2726" s="438"/>
      <c r="EO2726" s="438"/>
    </row>
    <row r="2727" spans="1:145" x14ac:dyDescent="0.35">
      <c r="A2727" s="437"/>
      <c r="B2727" s="437"/>
      <c r="C2727" s="437"/>
      <c r="D2727" s="437"/>
      <c r="E2727" s="437"/>
      <c r="F2727" s="437"/>
      <c r="G2727" s="437"/>
      <c r="H2727" s="437"/>
      <c r="I2727" s="437"/>
      <c r="J2727" s="437"/>
      <c r="K2727" s="437"/>
      <c r="L2727" s="437"/>
      <c r="M2727" s="438"/>
      <c r="N2727" s="438"/>
      <c r="O2727" s="438"/>
      <c r="P2727" s="438"/>
      <c r="Q2727" s="438"/>
      <c r="R2727" s="438"/>
      <c r="S2727" s="438"/>
      <c r="T2727" s="438"/>
      <c r="U2727" s="438"/>
      <c r="W2727" s="438"/>
      <c r="X2727" s="439"/>
      <c r="Y2727" s="439"/>
      <c r="Z2727" s="438"/>
      <c r="AA2727" s="438"/>
      <c r="AB2727" s="438"/>
      <c r="AC2727" s="438"/>
      <c r="AD2727" s="438"/>
      <c r="AE2727" s="438"/>
      <c r="AF2727" s="438"/>
      <c r="AG2727" s="438"/>
      <c r="AH2727" s="438"/>
      <c r="AI2727" s="438"/>
      <c r="AJ2727" s="439"/>
      <c r="AK2727" s="439"/>
      <c r="AL2727" s="439"/>
      <c r="AM2727" s="439"/>
      <c r="AN2727" s="439"/>
      <c r="AO2727" s="439"/>
      <c r="AP2727" s="439"/>
      <c r="AQ2727" s="439"/>
      <c r="AR2727" s="439"/>
      <c r="AS2727" s="439"/>
      <c r="AT2727" s="439"/>
      <c r="AU2727" s="439"/>
      <c r="AV2727" s="439"/>
      <c r="AW2727" s="439"/>
      <c r="AX2727" s="439"/>
      <c r="AZ2727" s="439"/>
      <c r="BA2727" s="439"/>
      <c r="BB2727" s="439"/>
      <c r="BC2727" s="439"/>
      <c r="BD2727" s="439"/>
      <c r="BE2727" s="439"/>
      <c r="BF2727" s="439"/>
      <c r="BG2727" s="439"/>
      <c r="BH2727" s="439"/>
      <c r="BI2727" s="439"/>
      <c r="BJ2727" s="439"/>
      <c r="BK2727" s="439"/>
      <c r="BL2727" s="439"/>
      <c r="BM2727" s="439"/>
      <c r="BN2727" s="439"/>
      <c r="BO2727" s="439"/>
      <c r="BP2727" s="439"/>
      <c r="BQ2727" s="439"/>
      <c r="BR2727" s="439"/>
      <c r="BS2727" s="440"/>
      <c r="BT2727" s="439"/>
      <c r="BU2727" s="439"/>
      <c r="BV2727" s="439"/>
      <c r="BW2727" s="439"/>
      <c r="BX2727" s="439"/>
      <c r="BY2727" s="439"/>
      <c r="BZ2727" s="438"/>
      <c r="CA2727" s="439"/>
      <c r="CB2727" s="439"/>
      <c r="CC2727" s="439"/>
      <c r="CD2727" s="439"/>
      <c r="CE2727" s="439"/>
      <c r="CF2727" s="439"/>
      <c r="CG2727" s="439"/>
      <c r="CH2727" s="439"/>
      <c r="CI2727" s="439"/>
      <c r="CJ2727" s="438"/>
      <c r="CK2727" s="438"/>
      <c r="CL2727" s="439"/>
      <c r="CM2727" s="439"/>
      <c r="CN2727" s="439"/>
      <c r="CO2727" s="439"/>
      <c r="CP2727" s="439"/>
      <c r="CQ2727" s="439"/>
      <c r="CR2727" s="439"/>
      <c r="CS2727" s="439"/>
      <c r="CT2727" s="439"/>
      <c r="CU2727" s="439"/>
      <c r="CV2727" s="439"/>
      <c r="CW2727" s="439"/>
      <c r="CX2727" s="439"/>
      <c r="CY2727" s="439"/>
      <c r="CZ2727" s="439"/>
      <c r="DA2727" s="439"/>
      <c r="DB2727" s="438"/>
      <c r="DC2727" s="438"/>
      <c r="DD2727" s="438"/>
      <c r="DE2727" s="438"/>
      <c r="DF2727" s="438"/>
      <c r="DG2727" s="438"/>
      <c r="DH2727" s="438"/>
      <c r="DI2727" s="438"/>
      <c r="DJ2727" s="438"/>
      <c r="DK2727" s="438"/>
      <c r="DL2727" s="438"/>
      <c r="DM2727" s="438"/>
      <c r="DN2727" s="441"/>
      <c r="DO2727" s="438"/>
      <c r="DP2727" s="438"/>
      <c r="DQ2727" s="438"/>
      <c r="DR2727" s="438"/>
      <c r="DS2727" s="438"/>
      <c r="DT2727" s="438"/>
      <c r="DU2727" s="438"/>
      <c r="DV2727" s="442"/>
      <c r="DW2727" s="443"/>
      <c r="DX2727" s="444"/>
      <c r="DZ2727" s="438"/>
      <c r="EC2727" s="438"/>
      <c r="EF2727" s="438"/>
      <c r="EI2727" s="438"/>
      <c r="EL2727" s="438"/>
      <c r="EO2727" s="438"/>
    </row>
    <row r="2728" spans="1:145" x14ac:dyDescent="0.35">
      <c r="A2728" s="436" t="s">
        <v>858</v>
      </c>
      <c r="B2728" s="445">
        <f t="shared" ref="B2728:AA2733" si="2771">B872</f>
        <v>3783.2200000000003</v>
      </c>
      <c r="C2728" s="445">
        <f t="shared" si="2771"/>
        <v>3578.7150000000001</v>
      </c>
      <c r="D2728" s="445">
        <f t="shared" si="2771"/>
        <v>3423.5450000000001</v>
      </c>
      <c r="E2728" s="445">
        <f t="shared" si="2771"/>
        <v>3326.7075</v>
      </c>
      <c r="F2728" s="445">
        <f t="shared" si="2771"/>
        <v>3246.7825000000003</v>
      </c>
      <c r="G2728" s="445">
        <f t="shared" si="2771"/>
        <v>3149.95</v>
      </c>
      <c r="H2728" s="445">
        <f t="shared" si="2771"/>
        <v>3270.79</v>
      </c>
      <c r="I2728" s="445">
        <f t="shared" si="2771"/>
        <v>3786</v>
      </c>
      <c r="J2728" s="445">
        <f t="shared" si="2771"/>
        <v>4365.5</v>
      </c>
      <c r="K2728" s="445">
        <f t="shared" si="2771"/>
        <v>4836.5</v>
      </c>
      <c r="L2728" s="445">
        <f t="shared" si="2771"/>
        <v>5266.5</v>
      </c>
      <c r="M2728" s="446">
        <f t="shared" si="2771"/>
        <v>5572</v>
      </c>
      <c r="N2728" s="446">
        <f t="shared" si="2771"/>
        <v>6010.6264742808034</v>
      </c>
      <c r="O2728" s="446">
        <f t="shared" si="2771"/>
        <v>6611.044137942662</v>
      </c>
      <c r="P2728" s="446">
        <f t="shared" si="2771"/>
        <v>7602.5830301804435</v>
      </c>
      <c r="Q2728" s="446">
        <f t="shared" si="2771"/>
        <v>8070.6643839739954</v>
      </c>
      <c r="R2728" s="446">
        <f t="shared" si="2771"/>
        <v>8455.7926395678733</v>
      </c>
      <c r="S2728" s="446">
        <f t="shared" si="2771"/>
        <v>9208.4970485009308</v>
      </c>
      <c r="T2728" s="446">
        <f t="shared" si="2771"/>
        <v>9464.9320000000007</v>
      </c>
      <c r="U2728" s="446">
        <f t="shared" si="2771"/>
        <v>10121.084999999995</v>
      </c>
      <c r="V2728" s="446">
        <f t="shared" si="2771"/>
        <v>10718.928999999998</v>
      </c>
      <c r="W2728" s="446">
        <f t="shared" si="2771"/>
        <v>11826.439999999999</v>
      </c>
      <c r="X2728" s="447">
        <f t="shared" si="2771"/>
        <v>12285.308000000001</v>
      </c>
      <c r="Y2728" s="447">
        <f t="shared" si="2771"/>
        <v>12948.432000000004</v>
      </c>
      <c r="Z2728" s="446">
        <f t="shared" si="2771"/>
        <v>13843.138999999999</v>
      </c>
      <c r="AA2728" s="446">
        <f t="shared" si="2771"/>
        <v>14858.561999999998</v>
      </c>
      <c r="AB2728" s="446">
        <v>15277.312062895988</v>
      </c>
      <c r="AC2728" s="446">
        <v>14963.02214977557</v>
      </c>
      <c r="AD2728" s="446">
        <v>14820.040921112315</v>
      </c>
      <c r="AE2728" s="446">
        <f t="shared" ref="AE2728:AE2733" si="2772">AE872</f>
        <v>15981.244000000008</v>
      </c>
      <c r="AF2728" s="446">
        <v>15095.783815811859</v>
      </c>
      <c r="AG2728" s="446">
        <v>15496.208063595011</v>
      </c>
      <c r="AH2728" s="446">
        <v>15816.686901971792</v>
      </c>
      <c r="AI2728" s="446">
        <v>15502.0382499843</v>
      </c>
      <c r="AJ2728" s="447">
        <f t="shared" ref="AJ2728:AJ2733" si="2773">AJ872</f>
        <v>17276.337000000003</v>
      </c>
      <c r="AK2728" s="447">
        <v>16078.013125346957</v>
      </c>
      <c r="AL2728" s="447">
        <v>16650.076497027901</v>
      </c>
      <c r="AM2728" s="447">
        <v>16783.076911382363</v>
      </c>
      <c r="AN2728" s="447">
        <v>16772.112936896756</v>
      </c>
      <c r="AO2728" s="447">
        <f t="shared" ref="AO2728:AO2733" si="2774">AO872</f>
        <v>18285.309000000001</v>
      </c>
      <c r="AP2728" s="447">
        <v>17844.886915765692</v>
      </c>
      <c r="AQ2728" s="447">
        <v>17800.261495540271</v>
      </c>
      <c r="AR2728" s="447">
        <v>17909.154139222668</v>
      </c>
      <c r="AS2728" s="447">
        <f t="shared" ref="AS2728:AS2733" si="2775">AS872</f>
        <v>19304.77</v>
      </c>
      <c r="AT2728" s="447">
        <v>19504.794245440899</v>
      </c>
      <c r="AU2728" s="447">
        <v>18925.544415033801</v>
      </c>
      <c r="AV2728" s="447">
        <v>19799.454474477901</v>
      </c>
      <c r="AW2728" s="447">
        <v>19954.656838149105</v>
      </c>
      <c r="AX2728" s="447">
        <f t="shared" ref="AX2728:AX2733" si="2776">AX872</f>
        <v>20328.394</v>
      </c>
      <c r="AY2728" s="448"/>
      <c r="AZ2728" s="447">
        <v>21671.261342371767</v>
      </c>
      <c r="BA2728" s="447">
        <v>21512.377013238824</v>
      </c>
      <c r="BB2728" s="447">
        <v>21186.021780160569</v>
      </c>
      <c r="BC2728" s="447">
        <v>20948.451405616372</v>
      </c>
      <c r="BD2728" s="447">
        <v>21583.010544798253</v>
      </c>
      <c r="BE2728" s="447">
        <v>21583.010544798253</v>
      </c>
      <c r="BF2728" s="447">
        <f t="shared" ref="BF2728:BF2733" si="2777">BF872</f>
        <v>21492.593571071327</v>
      </c>
      <c r="BG2728" s="447">
        <v>22461.433900828997</v>
      </c>
      <c r="BH2728" s="447">
        <v>22342.990919421864</v>
      </c>
      <c r="BI2728" s="447">
        <v>22564.072335775556</v>
      </c>
      <c r="BJ2728" s="447">
        <v>22119.197222798139</v>
      </c>
      <c r="BK2728" s="447">
        <v>22484.222547935533</v>
      </c>
      <c r="BL2728" s="447">
        <v>22209.363721193429</v>
      </c>
      <c r="BM2728" s="447">
        <v>22715.643131749737</v>
      </c>
      <c r="BN2728" s="447">
        <v>22345.014991801872</v>
      </c>
      <c r="BO2728" s="447">
        <f t="shared" ref="BO2728:BO2733" si="2778">BO872</f>
        <v>22854.838000000003</v>
      </c>
      <c r="BP2728" s="447">
        <v>24042.51638817817</v>
      </c>
      <c r="BQ2728" s="447">
        <v>20879.84964076124</v>
      </c>
      <c r="BR2728" s="447">
        <v>20643.692652570058</v>
      </c>
      <c r="BS2728" s="447">
        <v>20643.692652570058</v>
      </c>
      <c r="BT2728" s="447">
        <v>21749.783039299586</v>
      </c>
      <c r="BU2728" s="447">
        <v>21289.600292629333</v>
      </c>
      <c r="BV2728" s="447">
        <v>19833.532806556006</v>
      </c>
      <c r="BW2728" s="447">
        <v>22137.157952137091</v>
      </c>
      <c r="BX2728" s="447">
        <v>21894.770237671433</v>
      </c>
      <c r="BY2728" s="447">
        <v>20706.902963865334</v>
      </c>
      <c r="BZ2728" s="446">
        <v>22390.250066124161</v>
      </c>
      <c r="CA2728" s="447">
        <f t="shared" ref="CA2728:CA2733" si="2779">CA872</f>
        <v>23085.737669526588</v>
      </c>
      <c r="CB2728" s="447">
        <v>24128.671983325024</v>
      </c>
      <c r="CC2728" s="447">
        <v>23899.569992750803</v>
      </c>
      <c r="CD2728" s="447">
        <v>23360.816899638703</v>
      </c>
      <c r="CE2728" s="447">
        <v>24135.894409976881</v>
      </c>
      <c r="CF2728" s="447">
        <v>23935.139123331748</v>
      </c>
      <c r="CG2728" s="447">
        <v>23423.035669594086</v>
      </c>
      <c r="CH2728" s="447">
        <v>24189.3928305804</v>
      </c>
      <c r="CI2728" s="447">
        <v>23906.866396833477</v>
      </c>
      <c r="CJ2728" s="446">
        <v>24260.850199242836</v>
      </c>
      <c r="CK2728" s="446">
        <v>24111.01349428805</v>
      </c>
      <c r="CL2728" s="447">
        <f t="shared" ref="CL2728:CL2733" si="2780">CL872</f>
        <v>23482.858462254568</v>
      </c>
      <c r="CM2728" s="447">
        <v>25627.417645925652</v>
      </c>
      <c r="CN2728" s="447">
        <v>25962.799678136063</v>
      </c>
      <c r="CO2728" s="447">
        <v>26122.531664971946</v>
      </c>
      <c r="CP2728" s="447">
        <v>26400.541444107315</v>
      </c>
      <c r="CQ2728" s="447">
        <v>26117.953722571929</v>
      </c>
      <c r="CR2728" s="447">
        <v>25781.462715456018</v>
      </c>
      <c r="CS2728" s="447">
        <v>27385.032532302263</v>
      </c>
      <c r="CT2728" s="447">
        <v>27059.775765485283</v>
      </c>
      <c r="CU2728" s="447">
        <v>26571.518711090786</v>
      </c>
      <c r="CV2728" s="447">
        <v>28723.653833641562</v>
      </c>
      <c r="CW2728" s="447">
        <v>28403.693378125266</v>
      </c>
      <c r="CX2728" s="447">
        <v>28816.281621747657</v>
      </c>
      <c r="CY2728" s="447">
        <v>28616.648405369255</v>
      </c>
      <c r="CZ2728" s="447">
        <v>28167.379151378391</v>
      </c>
      <c r="DA2728" s="447">
        <f t="shared" ref="DA2728:DA2733" si="2781">DA872</f>
        <v>26024.481742905438</v>
      </c>
      <c r="DB2728" s="446">
        <v>30488.664834004358</v>
      </c>
      <c r="DC2728" s="446">
        <v>30004.178451972948</v>
      </c>
      <c r="DD2728" s="446">
        <v>30004.178451972948</v>
      </c>
      <c r="DE2728" s="446">
        <v>29831.315474594739</v>
      </c>
      <c r="DF2728" s="446">
        <v>29513.85060427729</v>
      </c>
      <c r="DG2728" s="446">
        <v>28953.437101665917</v>
      </c>
      <c r="DH2728" s="446">
        <v>26317.852078142609</v>
      </c>
      <c r="DI2728" s="446">
        <v>26107.036127731317</v>
      </c>
      <c r="DJ2728" s="446">
        <v>25748.406141816849</v>
      </c>
      <c r="DK2728" s="446">
        <v>26619.352078637861</v>
      </c>
      <c r="DL2728" s="446">
        <v>26411.506584147606</v>
      </c>
      <c r="DM2728" s="446">
        <v>25931.736966047782</v>
      </c>
      <c r="DN2728" s="449">
        <f t="shared" ref="DN2728" si="2782">DN872</f>
        <v>28121.936442405455</v>
      </c>
      <c r="DO2728" s="446">
        <v>25931.736966047782</v>
      </c>
      <c r="DP2728" s="446">
        <v>28391.758241139265</v>
      </c>
      <c r="DQ2728" s="446">
        <v>28123.514428096893</v>
      </c>
      <c r="DR2728" s="446">
        <v>27795.755536127122</v>
      </c>
      <c r="DS2728" s="446">
        <v>28303.824333896573</v>
      </c>
      <c r="DT2728" s="446">
        <v>28000.566160998653</v>
      </c>
      <c r="DU2728" s="446">
        <v>30234.327719197176</v>
      </c>
      <c r="DV2728" s="450">
        <f t="shared" ref="DV2728:DX2733" si="2783">DV872</f>
        <v>30797.817060370493</v>
      </c>
      <c r="DW2728" s="451">
        <f t="shared" si="2783"/>
        <v>30350.606762238192</v>
      </c>
      <c r="DX2728" s="452">
        <f t="shared" si="2783"/>
        <v>29536.189032130078</v>
      </c>
      <c r="DZ2728" s="446">
        <f t="shared" ref="DZ2728:DZ2733" si="2784">DZ872</f>
        <v>32073.021476779471</v>
      </c>
      <c r="EC2728" s="446">
        <f t="shared" ref="EC2728:EC2733" si="2785">EC872</f>
        <v>33363.053811273552</v>
      </c>
      <c r="EF2728" s="446">
        <f t="shared" ref="EF2728:EF2733" si="2786">EF872</f>
        <v>34979.223085587837</v>
      </c>
      <c r="EI2728" s="446">
        <f t="shared" ref="EI2728:EI2733" si="2787">EI872</f>
        <v>37196.849627914569</v>
      </c>
      <c r="EL2728" s="446">
        <f t="shared" ref="EL2728:EL2733" si="2788">EL872</f>
        <v>39595.505630818603</v>
      </c>
      <c r="EO2728" s="446">
        <f t="shared" ref="EO2728:EO2733" si="2789">EO872</f>
        <v>42365.726053912003</v>
      </c>
    </row>
    <row r="2729" spans="1:145" x14ac:dyDescent="0.35">
      <c r="A2729" s="453" t="s">
        <v>859</v>
      </c>
      <c r="B2729" s="445">
        <f t="shared" si="2771"/>
        <v>570.7122585329314</v>
      </c>
      <c r="C2729" s="445">
        <f t="shared" si="2771"/>
        <v>705.25133057521316</v>
      </c>
      <c r="D2729" s="445">
        <f t="shared" si="2771"/>
        <v>617.74231163667628</v>
      </c>
      <c r="E2729" s="445">
        <f t="shared" si="2771"/>
        <v>537.20629993491525</v>
      </c>
      <c r="F2729" s="445">
        <f t="shared" si="2771"/>
        <v>538.30083025681688</v>
      </c>
      <c r="G2729" s="445">
        <f t="shared" si="2771"/>
        <v>491.68029581038655</v>
      </c>
      <c r="H2729" s="445">
        <f t="shared" si="2771"/>
        <v>472.95647120110266</v>
      </c>
      <c r="I2729" s="445">
        <f t="shared" si="2771"/>
        <v>760.56877424799029</v>
      </c>
      <c r="J2729" s="445">
        <f t="shared" si="2771"/>
        <v>958.34206027804476</v>
      </c>
      <c r="K2729" s="445">
        <f t="shared" si="2771"/>
        <v>750.85542263489072</v>
      </c>
      <c r="L2729" s="445">
        <f t="shared" si="2771"/>
        <v>768.17179899394364</v>
      </c>
      <c r="M2729" s="446">
        <f t="shared" si="2771"/>
        <v>844.08632066514849</v>
      </c>
      <c r="N2729" s="446">
        <f t="shared" si="2771"/>
        <v>869.40947069586025</v>
      </c>
      <c r="O2729" s="446">
        <f t="shared" si="2771"/>
        <v>882.88017119663039</v>
      </c>
      <c r="P2729" s="446">
        <f t="shared" si="2771"/>
        <v>1035.9428337119725</v>
      </c>
      <c r="Q2729" s="446">
        <f t="shared" si="2771"/>
        <v>790.14529153072988</v>
      </c>
      <c r="R2729" s="446">
        <f t="shared" si="2771"/>
        <v>690.11501138859921</v>
      </c>
      <c r="S2729" s="446">
        <f t="shared" si="2771"/>
        <v>720.32357470797251</v>
      </c>
      <c r="T2729" s="446">
        <f t="shared" si="2771"/>
        <v>745.21</v>
      </c>
      <c r="U2729" s="446">
        <f t="shared" si="2771"/>
        <v>803.94500000000005</v>
      </c>
      <c r="V2729" s="446">
        <f t="shared" si="2771"/>
        <v>841.13900000000001</v>
      </c>
      <c r="W2729" s="446">
        <f t="shared" si="2771"/>
        <v>910.45699999999999</v>
      </c>
      <c r="X2729" s="447">
        <f t="shared" si="2771"/>
        <v>972.27600000000007</v>
      </c>
      <c r="Y2729" s="447">
        <f t="shared" si="2771"/>
        <v>1060.1410000000001</v>
      </c>
      <c r="Z2729" s="446">
        <f t="shared" si="2771"/>
        <v>1148.634</v>
      </c>
      <c r="AA2729" s="446">
        <f t="shared" si="2771"/>
        <v>1281.5610000000001</v>
      </c>
      <c r="AB2729" s="446">
        <v>1314.4002962291695</v>
      </c>
      <c r="AC2729" s="446">
        <v>1099.9935659920893</v>
      </c>
      <c r="AD2729" s="446">
        <v>1087.4403725323705</v>
      </c>
      <c r="AE2729" s="446">
        <f t="shared" si="2772"/>
        <v>835.45399999999995</v>
      </c>
      <c r="AF2729" s="446">
        <v>836.47218748472824</v>
      </c>
      <c r="AG2729" s="446">
        <v>786.08142227216194</v>
      </c>
      <c r="AH2729" s="446">
        <v>809.55880220297479</v>
      </c>
      <c r="AI2729" s="446">
        <v>809.28876043348157</v>
      </c>
      <c r="AJ2729" s="447">
        <f t="shared" si="2773"/>
        <v>935.577</v>
      </c>
      <c r="AK2729" s="447">
        <v>962.6595367285056</v>
      </c>
      <c r="AL2729" s="447">
        <v>965.05753878119913</v>
      </c>
      <c r="AM2729" s="447">
        <v>955.41329270408539</v>
      </c>
      <c r="AN2729" s="447">
        <v>926.25616430025809</v>
      </c>
      <c r="AO2729" s="447">
        <f t="shared" si="2774"/>
        <v>1002.5910000000001</v>
      </c>
      <c r="AP2729" s="447">
        <v>1016.30509108391</v>
      </c>
      <c r="AQ2729" s="447">
        <v>998.65501956399203</v>
      </c>
      <c r="AR2729" s="447">
        <v>1000.6830100604667</v>
      </c>
      <c r="AS2729" s="447">
        <f t="shared" si="2775"/>
        <v>1081.5170000000001</v>
      </c>
      <c r="AT2729" s="447">
        <v>1084.8564800024001</v>
      </c>
      <c r="AU2729" s="447">
        <v>1032.1363376444779</v>
      </c>
      <c r="AV2729" s="447">
        <v>1078.3150299089848</v>
      </c>
      <c r="AW2729" s="447">
        <v>1078.3150299089848</v>
      </c>
      <c r="AX2729" s="447">
        <f t="shared" si="2776"/>
        <v>1203.3240000000001</v>
      </c>
      <c r="AY2729" s="448"/>
      <c r="AZ2729" s="447">
        <v>1188.1860603155726</v>
      </c>
      <c r="BA2729" s="447">
        <v>1154.2111294950162</v>
      </c>
      <c r="BB2729" s="447">
        <v>1198.6237569272469</v>
      </c>
      <c r="BC2729" s="447">
        <v>1163.7815238152223</v>
      </c>
      <c r="BD2729" s="447">
        <v>1200.8477504255823</v>
      </c>
      <c r="BE2729" s="447">
        <v>1161.2807936463421</v>
      </c>
      <c r="BF2729" s="447">
        <f t="shared" si="2777"/>
        <v>1233.6350000000002</v>
      </c>
      <c r="BG2729" s="447">
        <v>1274.3362393699372</v>
      </c>
      <c r="BH2729" s="447">
        <v>1249.5261328488191</v>
      </c>
      <c r="BI2729" s="447">
        <v>1372.7214469871346</v>
      </c>
      <c r="BJ2729" s="447">
        <v>1316.1582807019731</v>
      </c>
      <c r="BK2729" s="447">
        <v>1297.0639049226336</v>
      </c>
      <c r="BL2729" s="447">
        <v>1259.0316827791692</v>
      </c>
      <c r="BM2729" s="447">
        <v>1299.4599828087744</v>
      </c>
      <c r="BN2729" s="447">
        <v>1258.9993660924843</v>
      </c>
      <c r="BO2729" s="447">
        <f t="shared" si="2778"/>
        <v>1315.5601090042742</v>
      </c>
      <c r="BP2729" s="447">
        <v>1390.8763798495206</v>
      </c>
      <c r="BQ2729" s="447">
        <v>1390.8763798495206</v>
      </c>
      <c r="BR2729" s="447">
        <v>1338.0295215139779</v>
      </c>
      <c r="BS2729" s="447">
        <v>1275.9638752695014</v>
      </c>
      <c r="BT2729" s="447">
        <v>1344.8344896896376</v>
      </c>
      <c r="BU2729" s="447">
        <v>1371.8931861951269</v>
      </c>
      <c r="BV2729" s="447">
        <v>1302.279484769811</v>
      </c>
      <c r="BW2729" s="447">
        <v>1333.6522249400568</v>
      </c>
      <c r="BX2729" s="447">
        <v>1334.3017131288113</v>
      </c>
      <c r="BY2729" s="447">
        <v>1287.0865179594448</v>
      </c>
      <c r="BZ2729" s="446">
        <v>1346.0466004867974</v>
      </c>
      <c r="CA2729" s="447">
        <f t="shared" si="2779"/>
        <v>1372.9322276969388</v>
      </c>
      <c r="CB2729" s="447">
        <v>1372.8366866663816</v>
      </c>
      <c r="CC2729" s="447">
        <v>1360.753615358678</v>
      </c>
      <c r="CD2729" s="447">
        <v>1333.8995012016944</v>
      </c>
      <c r="CE2729" s="447">
        <v>1391.0228565254981</v>
      </c>
      <c r="CF2729" s="447">
        <v>1375.9302036996166</v>
      </c>
      <c r="CG2729" s="447">
        <v>1338.9862604447887</v>
      </c>
      <c r="CH2729" s="447">
        <v>1394.0667503547868</v>
      </c>
      <c r="CI2729" s="447">
        <v>1385.3964875880383</v>
      </c>
      <c r="CJ2729" s="446">
        <v>1438.888801059124</v>
      </c>
      <c r="CK2729" s="446">
        <v>1436.9368590051979</v>
      </c>
      <c r="CL2729" s="447">
        <f t="shared" si="2780"/>
        <v>1397.40107225104</v>
      </c>
      <c r="CM2729" s="447">
        <v>1513.0065939335445</v>
      </c>
      <c r="CN2729" s="447">
        <v>1480.0282518104455</v>
      </c>
      <c r="CO2729" s="447">
        <v>1492.190589665445</v>
      </c>
      <c r="CP2729" s="447">
        <v>1478.6156197662249</v>
      </c>
      <c r="CQ2729" s="447">
        <v>1474.3532570590012</v>
      </c>
      <c r="CR2729" s="447">
        <v>1445.6173925422329</v>
      </c>
      <c r="CS2729" s="447">
        <v>1384.7257943648344</v>
      </c>
      <c r="CT2729" s="447">
        <v>1437.7577653761266</v>
      </c>
      <c r="CU2729" s="447">
        <v>1470.0485006373071</v>
      </c>
      <c r="CV2729" s="447">
        <v>1442.9054998338129</v>
      </c>
      <c r="CW2729" s="447">
        <v>1489.050400064428</v>
      </c>
      <c r="CX2729" s="447">
        <v>1428.2724653376265</v>
      </c>
      <c r="CY2729" s="447">
        <v>1478.4928560333776</v>
      </c>
      <c r="CZ2729" s="447">
        <v>1520.6829813156783</v>
      </c>
      <c r="DA2729" s="447">
        <f t="shared" si="2781"/>
        <v>1462.524857785661</v>
      </c>
      <c r="DB2729" s="446">
        <v>1615.1118303140238</v>
      </c>
      <c r="DC2729" s="446">
        <v>1629.6187665337661</v>
      </c>
      <c r="DD2729" s="446">
        <v>1637.7032752328123</v>
      </c>
      <c r="DE2729" s="446">
        <v>1468.9394990711658</v>
      </c>
      <c r="DF2729" s="446">
        <v>1488.9310560441722</v>
      </c>
      <c r="DG2729" s="446">
        <v>1491.8752253594143</v>
      </c>
      <c r="DH2729" s="446">
        <v>1427.1549652726017</v>
      </c>
      <c r="DI2729" s="446">
        <v>1456.1248135222622</v>
      </c>
      <c r="DJ2729" s="446">
        <v>1455.0026325644062</v>
      </c>
      <c r="DK2729" s="446">
        <v>1459.1819305404806</v>
      </c>
      <c r="DL2729" s="446">
        <v>1462.9374622449754</v>
      </c>
      <c r="DM2729" s="446">
        <v>1468.4305867454036</v>
      </c>
      <c r="DN2729" s="449">
        <f>DN873</f>
        <v>1566.6210647971807</v>
      </c>
      <c r="DO2729" s="446">
        <v>1468.4305867454036</v>
      </c>
      <c r="DP2729" s="446">
        <v>1598.67884141797</v>
      </c>
      <c r="DQ2729" s="446">
        <v>1621.8971353532922</v>
      </c>
      <c r="DR2729" s="446">
        <v>1651.057847707571</v>
      </c>
      <c r="DS2729" s="446">
        <v>1572.491478590664</v>
      </c>
      <c r="DT2729" s="446">
        <v>1603.992199771395</v>
      </c>
      <c r="DU2729" s="446">
        <v>1573.7391988312256</v>
      </c>
      <c r="DV2729" s="450">
        <f t="shared" si="2783"/>
        <v>1625.1073577134971</v>
      </c>
      <c r="DW2729" s="451">
        <f t="shared" si="2783"/>
        <v>1581.1619510807454</v>
      </c>
      <c r="DX2729" s="452">
        <f t="shared" si="2783"/>
        <v>1625.1073577134971</v>
      </c>
      <c r="DZ2729" s="446">
        <f t="shared" si="2784"/>
        <v>1637.6970064436946</v>
      </c>
      <c r="EC2729" s="446">
        <f t="shared" si="2785"/>
        <v>1692.2818932817549</v>
      </c>
      <c r="EF2729" s="446">
        <f t="shared" si="2786"/>
        <v>1752.4785740894808</v>
      </c>
      <c r="EI2729" s="446">
        <f t="shared" si="2787"/>
        <v>1831.1947464083064</v>
      </c>
      <c r="EL2729" s="446">
        <f t="shared" si="2788"/>
        <v>1920.467522979772</v>
      </c>
      <c r="EO2729" s="446">
        <f t="shared" si="2789"/>
        <v>2018.7350379668596</v>
      </c>
    </row>
    <row r="2730" spans="1:145" x14ac:dyDescent="0.35">
      <c r="A2730" s="453" t="s">
        <v>860</v>
      </c>
      <c r="B2730" s="445">
        <f t="shared" si="2771"/>
        <v>976.2934971852502</v>
      </c>
      <c r="C2730" s="445">
        <f t="shared" si="2771"/>
        <v>965.28123617836707</v>
      </c>
      <c r="D2730" s="445">
        <f t="shared" si="2771"/>
        <v>1055.1937949976063</v>
      </c>
      <c r="E2730" s="445">
        <f t="shared" si="2771"/>
        <v>1080.40359492417</v>
      </c>
      <c r="F2730" s="445">
        <f t="shared" si="2771"/>
        <v>1117.7724183752337</v>
      </c>
      <c r="G2730" s="445">
        <f t="shared" si="2771"/>
        <v>1118.7393162323594</v>
      </c>
      <c r="H2730" s="445">
        <f t="shared" si="2771"/>
        <v>1103.9940319663053</v>
      </c>
      <c r="I2730" s="445">
        <f t="shared" si="2771"/>
        <v>1363.2389632285267</v>
      </c>
      <c r="J2730" s="445">
        <f t="shared" si="2771"/>
        <v>1445.64957750802</v>
      </c>
      <c r="K2730" s="445">
        <f t="shared" si="2771"/>
        <v>1626.0852965671093</v>
      </c>
      <c r="L2730" s="445">
        <f t="shared" si="2771"/>
        <v>1647.2279196660322</v>
      </c>
      <c r="M2730" s="446">
        <f t="shared" si="2771"/>
        <v>1486.8467930742377</v>
      </c>
      <c r="N2730" s="446">
        <f t="shared" si="2771"/>
        <v>1726.3248285410707</v>
      </c>
      <c r="O2730" s="446">
        <f t="shared" si="2771"/>
        <v>2498.7060664510668</v>
      </c>
      <c r="P2730" s="446">
        <f t="shared" si="2771"/>
        <v>2354.9408504841526</v>
      </c>
      <c r="Q2730" s="446">
        <f t="shared" si="2771"/>
        <v>2470.203157458885</v>
      </c>
      <c r="R2730" s="446">
        <f t="shared" si="2771"/>
        <v>2411.8304938068454</v>
      </c>
      <c r="S2730" s="446">
        <f t="shared" si="2771"/>
        <v>2805.9474896561405</v>
      </c>
      <c r="T2730" s="446">
        <f t="shared" si="2771"/>
        <v>3506.2689999999998</v>
      </c>
      <c r="U2730" s="446">
        <f t="shared" si="2771"/>
        <v>4217.1790000000001</v>
      </c>
      <c r="V2730" s="446">
        <f t="shared" si="2771"/>
        <v>4203.6980000000003</v>
      </c>
      <c r="W2730" s="446">
        <f t="shared" si="2771"/>
        <v>5195.8369999999995</v>
      </c>
      <c r="X2730" s="447">
        <f t="shared" si="2771"/>
        <v>4572.8049932533304</v>
      </c>
      <c r="Y2730" s="447">
        <f t="shared" si="2771"/>
        <v>6505.7513200000003</v>
      </c>
      <c r="Z2730" s="446">
        <f t="shared" si="2771"/>
        <v>7377.6079486696544</v>
      </c>
      <c r="AA2730" s="446">
        <f t="shared" si="2771"/>
        <v>9033.2279999999992</v>
      </c>
      <c r="AB2730" s="446">
        <v>6992.6626791921017</v>
      </c>
      <c r="AC2730" s="446">
        <v>6840.8938610595169</v>
      </c>
      <c r="AD2730" s="446">
        <v>6778.3563018518444</v>
      </c>
      <c r="AE2730" s="446">
        <f t="shared" si="2772"/>
        <v>8869.7345719388541</v>
      </c>
      <c r="AF2730" s="446">
        <v>7405.7202457959056</v>
      </c>
      <c r="AG2730" s="446">
        <v>7361.9480816594205</v>
      </c>
      <c r="AH2730" s="446">
        <v>7487.7245577113245</v>
      </c>
      <c r="AI2730" s="446">
        <v>7174.2274092949147</v>
      </c>
      <c r="AJ2730" s="447">
        <f t="shared" si="2773"/>
        <v>8844.552892550364</v>
      </c>
      <c r="AK2730" s="447">
        <v>5505.9085783350174</v>
      </c>
      <c r="AL2730" s="447">
        <v>5912.488655179437</v>
      </c>
      <c r="AM2730" s="447">
        <v>5598.5030421470501</v>
      </c>
      <c r="AN2730" s="447">
        <v>5570.111763356148</v>
      </c>
      <c r="AO2730" s="447">
        <f t="shared" si="2774"/>
        <v>7029.7245598535546</v>
      </c>
      <c r="AP2730" s="447">
        <v>4954.2114851137876</v>
      </c>
      <c r="AQ2730" s="447">
        <v>4536.2283105619372</v>
      </c>
      <c r="AR2730" s="447">
        <v>4839.5963454494959</v>
      </c>
      <c r="AS2730" s="447">
        <f t="shared" si="2775"/>
        <v>6056.0057337128337</v>
      </c>
      <c r="AT2730" s="447">
        <v>5734.395266541288</v>
      </c>
      <c r="AU2730" s="447">
        <v>5218.3036922053561</v>
      </c>
      <c r="AV2730" s="447">
        <v>5080.2630934572589</v>
      </c>
      <c r="AW2730" s="447">
        <v>5176.8567655389397</v>
      </c>
      <c r="AX2730" s="447">
        <f t="shared" si="2776"/>
        <v>6442.3092195400941</v>
      </c>
      <c r="AY2730" s="448"/>
      <c r="AZ2730" s="447">
        <v>5930.6789079288237</v>
      </c>
      <c r="BA2730" s="447">
        <v>5528.17598991459</v>
      </c>
      <c r="BB2730" s="447">
        <v>5898.3401008583614</v>
      </c>
      <c r="BC2730" s="447">
        <v>5444.6603646443773</v>
      </c>
      <c r="BD2730" s="447">
        <v>6413.0102138163647</v>
      </c>
      <c r="BE2730" s="447">
        <v>5924.0016963370927</v>
      </c>
      <c r="BF2730" s="447">
        <f t="shared" si="2777"/>
        <v>7593.0022342620341</v>
      </c>
      <c r="BG2730" s="447">
        <v>6240.5621056316204</v>
      </c>
      <c r="BH2730" s="447">
        <v>5391.4905370522511</v>
      </c>
      <c r="BI2730" s="447">
        <v>8081.349531691415</v>
      </c>
      <c r="BJ2730" s="447">
        <v>7122.3316925972185</v>
      </c>
      <c r="BK2730" s="447">
        <v>8655.6283822804962</v>
      </c>
      <c r="BL2730" s="447">
        <v>7732.4896127722459</v>
      </c>
      <c r="BM2730" s="447">
        <v>8047.6274882697917</v>
      </c>
      <c r="BN2730" s="447">
        <v>7194.668392579907</v>
      </c>
      <c r="BO2730" s="447">
        <f t="shared" si="2778"/>
        <v>7563.8353690442182</v>
      </c>
      <c r="BP2730" s="447">
        <v>8099.4129051732898</v>
      </c>
      <c r="BQ2730" s="447">
        <v>8099.4129051732898</v>
      </c>
      <c r="BR2730" s="447">
        <v>6219.1091571401203</v>
      </c>
      <c r="BS2730" s="447">
        <v>4684.0346914681795</v>
      </c>
      <c r="BT2730" s="447">
        <v>5751.1270221212453</v>
      </c>
      <c r="BU2730" s="447">
        <v>4913.1178355360562</v>
      </c>
      <c r="BV2730" s="447">
        <v>3992.8536502095399</v>
      </c>
      <c r="BW2730" s="447">
        <v>6014.9678682682006</v>
      </c>
      <c r="BX2730" s="447">
        <v>5482.685549016127</v>
      </c>
      <c r="BY2730" s="447">
        <v>5068.2962643924211</v>
      </c>
      <c r="BZ2730" s="446">
        <v>6061.5357581919279</v>
      </c>
      <c r="CA2730" s="447">
        <f t="shared" si="2779"/>
        <v>6034.0287648830945</v>
      </c>
      <c r="CB2730" s="447">
        <v>7177.5240682020485</v>
      </c>
      <c r="CC2730" s="447">
        <v>7081.0062564091168</v>
      </c>
      <c r="CD2730" s="447">
        <v>6412.5315639146929</v>
      </c>
      <c r="CE2730" s="447">
        <v>7275.0406233341873</v>
      </c>
      <c r="CF2730" s="447">
        <v>7124.7007903103995</v>
      </c>
      <c r="CG2730" s="447">
        <v>6449.8617767092082</v>
      </c>
      <c r="CH2730" s="447">
        <v>7938.4632017087415</v>
      </c>
      <c r="CI2730" s="447">
        <v>7540.331732279712</v>
      </c>
      <c r="CJ2730" s="446">
        <v>7997.309119082428</v>
      </c>
      <c r="CK2730" s="446">
        <v>7741.1111416544354</v>
      </c>
      <c r="CL2730" s="447">
        <f t="shared" si="2780"/>
        <v>8172.4622231941748</v>
      </c>
      <c r="CM2730" s="447">
        <v>8005.9365912977491</v>
      </c>
      <c r="CN2730" s="447">
        <v>9067.6440041338628</v>
      </c>
      <c r="CO2730" s="447">
        <v>9089.3275538434827</v>
      </c>
      <c r="CP2730" s="447">
        <v>10602.640723567994</v>
      </c>
      <c r="CQ2730" s="447">
        <v>9167.6317072679576</v>
      </c>
      <c r="CR2730" s="447">
        <v>8216.616189200573</v>
      </c>
      <c r="CS2730" s="447">
        <v>11016.870415857344</v>
      </c>
      <c r="CT2730" s="447">
        <v>10256.879353349123</v>
      </c>
      <c r="CU2730" s="447">
        <v>8627.9513496603449</v>
      </c>
      <c r="CV2730" s="447">
        <v>10426.655936343806</v>
      </c>
      <c r="CW2730" s="447">
        <v>10002.727823103476</v>
      </c>
      <c r="CX2730" s="447">
        <v>10559.794382655506</v>
      </c>
      <c r="CY2730" s="447">
        <v>10320.333796303279</v>
      </c>
      <c r="CZ2730" s="447">
        <v>10036.20065360785</v>
      </c>
      <c r="DA2730" s="447">
        <f t="shared" si="2781"/>
        <v>9699.584935040968</v>
      </c>
      <c r="DB2730" s="446">
        <v>10753.428478206661</v>
      </c>
      <c r="DC2730" s="446">
        <v>10118.517199602386</v>
      </c>
      <c r="DD2730" s="446">
        <v>9337.0226336406504</v>
      </c>
      <c r="DE2730" s="446">
        <v>10409.577377677004</v>
      </c>
      <c r="DF2730" s="446">
        <v>9679.1835400767632</v>
      </c>
      <c r="DG2730" s="446">
        <v>8934.9949580439898</v>
      </c>
      <c r="DH2730" s="446">
        <v>10216.420036232872</v>
      </c>
      <c r="DI2730" s="446">
        <v>9586.3064792770583</v>
      </c>
      <c r="DJ2730" s="446">
        <v>8859.6238440484794</v>
      </c>
      <c r="DK2730" s="446">
        <v>10268.526183305559</v>
      </c>
      <c r="DL2730" s="446">
        <v>9808.6336469930575</v>
      </c>
      <c r="DM2730" s="446">
        <v>8860.4768389312285</v>
      </c>
      <c r="DN2730" s="449">
        <f>DN874</f>
        <v>8892.4414175963229</v>
      </c>
      <c r="DO2730" s="446">
        <v>8860.4768389312285</v>
      </c>
      <c r="DP2730" s="446">
        <v>10742.441801174196</v>
      </c>
      <c r="DQ2730" s="446">
        <v>10382.289270675448</v>
      </c>
      <c r="DR2730" s="446">
        <v>9703.9750773560809</v>
      </c>
      <c r="DS2730" s="446">
        <v>9738.8139210001336</v>
      </c>
      <c r="DT2730" s="446">
        <v>9461.6626356853103</v>
      </c>
      <c r="DU2730" s="446">
        <v>9661.5381044437927</v>
      </c>
      <c r="DV2730" s="450">
        <f t="shared" si="2783"/>
        <v>9613.648159566319</v>
      </c>
      <c r="DW2730" s="451">
        <f t="shared" si="2783"/>
        <v>9481.4477354526989</v>
      </c>
      <c r="DX2730" s="452">
        <f t="shared" si="2783"/>
        <v>9018.3333452644347</v>
      </c>
      <c r="DZ2730" s="446">
        <f t="shared" si="2784"/>
        <v>9655.3841472318836</v>
      </c>
      <c r="EC2730" s="446">
        <f t="shared" si="2785"/>
        <v>10304.334327220648</v>
      </c>
      <c r="EF2730" s="446">
        <f t="shared" si="2786"/>
        <v>11061.870844793044</v>
      </c>
      <c r="EI2730" s="446">
        <f t="shared" si="2787"/>
        <v>11852.075075723122</v>
      </c>
      <c r="EL2730" s="446">
        <f t="shared" si="2788"/>
        <v>12707.32886311314</v>
      </c>
      <c r="EO2730" s="446">
        <f t="shared" si="2789"/>
        <v>13687.470907765455</v>
      </c>
    </row>
    <row r="2731" spans="1:145" x14ac:dyDescent="0.35">
      <c r="A2731" s="453" t="s">
        <v>861</v>
      </c>
      <c r="B2731" s="445">
        <f t="shared" si="2771"/>
        <v>1323.7578532050886</v>
      </c>
      <c r="C2731" s="445">
        <f t="shared" si="2771"/>
        <v>1302.6718286766084</v>
      </c>
      <c r="D2731" s="445">
        <f t="shared" si="2771"/>
        <v>1524.4864897933087</v>
      </c>
      <c r="E2731" s="445">
        <f t="shared" si="2771"/>
        <v>1681.0553618224119</v>
      </c>
      <c r="F2731" s="445">
        <f t="shared" si="2771"/>
        <v>1723.0448554814877</v>
      </c>
      <c r="G2731" s="445">
        <f t="shared" si="2771"/>
        <v>1674.345134175803</v>
      </c>
      <c r="H2731" s="445">
        <f t="shared" si="2771"/>
        <v>1680.7812795484474</v>
      </c>
      <c r="I2731" s="445">
        <f t="shared" si="2771"/>
        <v>2554.6601797265303</v>
      </c>
      <c r="J2731" s="445">
        <f t="shared" si="2771"/>
        <v>2717.7095787420417</v>
      </c>
      <c r="K2731" s="445">
        <f t="shared" si="2771"/>
        <v>3197.9641722059109</v>
      </c>
      <c r="L2731" s="445">
        <f t="shared" si="2771"/>
        <v>3413.6066096917457</v>
      </c>
      <c r="M2731" s="446">
        <f t="shared" si="2771"/>
        <v>2904.3654564028961</v>
      </c>
      <c r="N2731" s="446">
        <f t="shared" si="2771"/>
        <v>3152.2883809665491</v>
      </c>
      <c r="O2731" s="446">
        <f t="shared" si="2771"/>
        <v>3961.7161045640892</v>
      </c>
      <c r="P2731" s="446">
        <f t="shared" si="2771"/>
        <v>3661.6565555212851</v>
      </c>
      <c r="Q2731" s="446">
        <f t="shared" si="2771"/>
        <v>3774.0720487273838</v>
      </c>
      <c r="R2731" s="446">
        <f t="shared" si="2771"/>
        <v>3932.1357390858338</v>
      </c>
      <c r="S2731" s="446">
        <f t="shared" si="2771"/>
        <v>4240.2438937497072</v>
      </c>
      <c r="T2731" s="446">
        <f t="shared" si="2771"/>
        <v>5018.7373600000001</v>
      </c>
      <c r="U2731" s="446">
        <f t="shared" si="2771"/>
        <v>5392.5948010854518</v>
      </c>
      <c r="V2731" s="446">
        <f t="shared" si="2771"/>
        <v>5863.5233436290418</v>
      </c>
      <c r="W2731" s="446">
        <f t="shared" si="2771"/>
        <v>6909.5254962996551</v>
      </c>
      <c r="X2731" s="447">
        <f t="shared" si="2771"/>
        <v>5515.6159399106546</v>
      </c>
      <c r="Y2731" s="447">
        <f t="shared" si="2771"/>
        <v>7370.5188031026964</v>
      </c>
      <c r="Z2731" s="446">
        <f t="shared" si="2771"/>
        <v>8866.3133858465844</v>
      </c>
      <c r="AA2731" s="446">
        <f t="shared" si="2771"/>
        <v>9094.4484380040412</v>
      </c>
      <c r="AB2731" s="446">
        <v>9439.6149648236369</v>
      </c>
      <c r="AC2731" s="446">
        <v>9379.7050482250143</v>
      </c>
      <c r="AD2731" s="446">
        <v>9212.5977123084522</v>
      </c>
      <c r="AE2731" s="446">
        <f t="shared" si="2772"/>
        <v>9610.6092269865621</v>
      </c>
      <c r="AF2731" s="446">
        <v>9829.7447704734241</v>
      </c>
      <c r="AG2731" s="446">
        <v>9783.4437396830799</v>
      </c>
      <c r="AH2731" s="446">
        <v>9848.1581247213471</v>
      </c>
      <c r="AI2731" s="446">
        <v>9569.6188244998957</v>
      </c>
      <c r="AJ2731" s="447">
        <f t="shared" si="2773"/>
        <v>9413.8651563340263</v>
      </c>
      <c r="AK2731" s="447">
        <v>8408.3887141328487</v>
      </c>
      <c r="AL2731" s="447">
        <v>8864.4152407803886</v>
      </c>
      <c r="AM2731" s="447">
        <v>8726.181751035354</v>
      </c>
      <c r="AN2731" s="447">
        <v>8674.999830741941</v>
      </c>
      <c r="AO2731" s="447">
        <f t="shared" si="2774"/>
        <v>8109.0140436330657</v>
      </c>
      <c r="AP2731" s="447">
        <v>7969.7997326525865</v>
      </c>
      <c r="AQ2731" s="447">
        <v>7718.7277297249129</v>
      </c>
      <c r="AR2731" s="447">
        <v>8122.4837951809759</v>
      </c>
      <c r="AS2731" s="447">
        <f t="shared" si="2775"/>
        <v>7902.6419400334307</v>
      </c>
      <c r="AT2731" s="447">
        <v>9156.7947420210712</v>
      </c>
      <c r="AU2731" s="447">
        <v>8701.7684207436705</v>
      </c>
      <c r="AV2731" s="447">
        <v>8315.0017892570595</v>
      </c>
      <c r="AW2731" s="447">
        <v>8315.0017892570595</v>
      </c>
      <c r="AX2731" s="447">
        <f t="shared" si="2776"/>
        <v>8428.5559129572775</v>
      </c>
      <c r="AY2731" s="448"/>
      <c r="AZ2731" s="447">
        <v>9175.7866084734524</v>
      </c>
      <c r="BA2731" s="447">
        <v>8829.7851993032345</v>
      </c>
      <c r="BB2731" s="447">
        <v>8991.6173120737894</v>
      </c>
      <c r="BC2731" s="447">
        <v>8650.2167862856259</v>
      </c>
      <c r="BD2731" s="447">
        <v>9014.4145391307593</v>
      </c>
      <c r="BE2731" s="447">
        <v>8700.3020966788663</v>
      </c>
      <c r="BF2731" s="447">
        <f t="shared" si="2777"/>
        <v>8956.3606634218413</v>
      </c>
      <c r="BG2731" s="447">
        <v>8834.4771444885428</v>
      </c>
      <c r="BH2731" s="447">
        <v>8309.660060132539</v>
      </c>
      <c r="BI2731" s="447">
        <v>9069.2071183453027</v>
      </c>
      <c r="BJ2731" s="447">
        <v>8506.7858277855776</v>
      </c>
      <c r="BK2731" s="447">
        <v>9291.4756823804164</v>
      </c>
      <c r="BL2731" s="447">
        <v>8696.1092238569927</v>
      </c>
      <c r="BM2731" s="447">
        <v>9312.8207861881692</v>
      </c>
      <c r="BN2731" s="447">
        <v>8717.4543276647473</v>
      </c>
      <c r="BO2731" s="447">
        <f t="shared" si="2778"/>
        <v>9484.8971705978292</v>
      </c>
      <c r="BP2731" s="447">
        <v>9482.9103009744067</v>
      </c>
      <c r="BQ2731" s="447">
        <v>8834.4771444885428</v>
      </c>
      <c r="BR2731" s="447">
        <v>6781.8830248928825</v>
      </c>
      <c r="BS2731" s="447">
        <v>6781.8830248928825</v>
      </c>
      <c r="BT2731" s="447">
        <v>8229.8056820876136</v>
      </c>
      <c r="BU2731" s="447">
        <v>7598.4894656550314</v>
      </c>
      <c r="BV2731" s="447">
        <v>6776.3885549713341</v>
      </c>
      <c r="BW2731" s="447">
        <v>8521.5346339140506</v>
      </c>
      <c r="BX2731" s="447">
        <v>8207.1436771353256</v>
      </c>
      <c r="BY2731" s="447">
        <v>7827.5147574121156</v>
      </c>
      <c r="BZ2731" s="446">
        <v>8479.7243572210209</v>
      </c>
      <c r="CA2731" s="447">
        <f t="shared" si="2779"/>
        <v>8373.5209402014989</v>
      </c>
      <c r="CB2731" s="447">
        <v>9670.7043390260678</v>
      </c>
      <c r="CC2731" s="447">
        <v>9582.8215690807447</v>
      </c>
      <c r="CD2731" s="447">
        <v>8883.7264446196332</v>
      </c>
      <c r="CE2731" s="447">
        <v>9426.8761534323639</v>
      </c>
      <c r="CF2731" s="447">
        <v>9388.8337966314903</v>
      </c>
      <c r="CG2731" s="447">
        <v>8739.4502408531716</v>
      </c>
      <c r="CH2731" s="447">
        <v>9952.0423710294581</v>
      </c>
      <c r="CI2731" s="447">
        <v>9695.6827211413602</v>
      </c>
      <c r="CJ2731" s="446">
        <v>10306.557871726096</v>
      </c>
      <c r="CK2731" s="446">
        <v>10041.542735763818</v>
      </c>
      <c r="CL2731" s="447">
        <f t="shared" si="2780"/>
        <v>9867.9449587633426</v>
      </c>
      <c r="CM2731" s="447">
        <v>10503.691199913967</v>
      </c>
      <c r="CN2731" s="447">
        <v>11424.026997014163</v>
      </c>
      <c r="CO2731" s="447">
        <v>11447.380084510918</v>
      </c>
      <c r="CP2731" s="447">
        <v>12637.6361889607</v>
      </c>
      <c r="CQ2731" s="447">
        <v>11451.608155796115</v>
      </c>
      <c r="CR2731" s="447">
        <v>10576.790864132718</v>
      </c>
      <c r="CS2731" s="447">
        <v>13183.241675219273</v>
      </c>
      <c r="CT2731" s="447">
        <v>12480.178412228055</v>
      </c>
      <c r="CU2731" s="447">
        <v>10873.067707208387</v>
      </c>
      <c r="CV2731" s="447">
        <v>12851.797078372045</v>
      </c>
      <c r="CW2731" s="447">
        <v>12259.854190021553</v>
      </c>
      <c r="CX2731" s="447">
        <v>12497.529190570101</v>
      </c>
      <c r="CY2731" s="447">
        <v>12376.224702103142</v>
      </c>
      <c r="CZ2731" s="447">
        <v>11782.986067217413</v>
      </c>
      <c r="DA2731" s="447">
        <f t="shared" si="2781"/>
        <v>12150.047168239715</v>
      </c>
      <c r="DB2731" s="446">
        <v>12539.160706833489</v>
      </c>
      <c r="DC2731" s="446">
        <v>11986.408974583774</v>
      </c>
      <c r="DD2731" s="446">
        <v>11391.438004179518</v>
      </c>
      <c r="DE2731" s="446">
        <v>12032.312277035546</v>
      </c>
      <c r="DF2731" s="446">
        <v>11409.153100005871</v>
      </c>
      <c r="DG2731" s="446">
        <v>10809.671419582333</v>
      </c>
      <c r="DH2731" s="446">
        <v>12121.461919315114</v>
      </c>
      <c r="DI2731" s="446">
        <v>11471.43188605481</v>
      </c>
      <c r="DJ2731" s="446">
        <v>10862.012448861864</v>
      </c>
      <c r="DK2731" s="446">
        <v>12018.168959009514</v>
      </c>
      <c r="DL2731" s="446">
        <v>11461.911057062658</v>
      </c>
      <c r="DM2731" s="446">
        <v>10865.186844952666</v>
      </c>
      <c r="DN2731" s="449">
        <f>DN875</f>
        <v>11658.10343055343</v>
      </c>
      <c r="DO2731" s="446">
        <v>10865.186844952666</v>
      </c>
      <c r="DP2731" s="446">
        <v>12405.196610212564</v>
      </c>
      <c r="DQ2731" s="446">
        <v>12064.22180202022</v>
      </c>
      <c r="DR2731" s="446">
        <v>11500.743161163657</v>
      </c>
      <c r="DS2731" s="446">
        <v>12686.99350855889</v>
      </c>
      <c r="DT2731" s="446">
        <v>12311.185595027255</v>
      </c>
      <c r="DU2731" s="446">
        <v>12441.862038542557</v>
      </c>
      <c r="DV2731" s="450">
        <f t="shared" si="2783"/>
        <v>12603.752059708811</v>
      </c>
      <c r="DW2731" s="451">
        <f t="shared" si="2783"/>
        <v>12355.080444125586</v>
      </c>
      <c r="DX2731" s="452">
        <f t="shared" si="2783"/>
        <v>11845.374888507049</v>
      </c>
      <c r="DZ2731" s="446">
        <f t="shared" si="2784"/>
        <v>12508.174441502739</v>
      </c>
      <c r="EC2731" s="446">
        <f t="shared" si="2785"/>
        <v>12668.508584192094</v>
      </c>
      <c r="EF2731" s="446">
        <f t="shared" si="2786"/>
        <v>12533.27258657811</v>
      </c>
      <c r="EI2731" s="446">
        <f t="shared" si="2787"/>
        <v>12985.580960306172</v>
      </c>
      <c r="EL2731" s="446">
        <f t="shared" si="2788"/>
        <v>13459.756458581191</v>
      </c>
      <c r="EO2731" s="446">
        <f t="shared" si="2789"/>
        <v>14033.407240631666</v>
      </c>
    </row>
    <row r="2732" spans="1:145" x14ac:dyDescent="0.35">
      <c r="A2732" s="453" t="s">
        <v>862</v>
      </c>
      <c r="B2732" s="445">
        <f t="shared" si="2771"/>
        <v>101.92197694244051</v>
      </c>
      <c r="C2732" s="445">
        <f t="shared" si="2771"/>
        <v>117.20867820241347</v>
      </c>
      <c r="D2732" s="445">
        <f t="shared" si="2771"/>
        <v>105.17142231989341</v>
      </c>
      <c r="E2732" s="445">
        <f t="shared" si="2771"/>
        <v>107.48792273481897</v>
      </c>
      <c r="F2732" s="445">
        <f t="shared" si="2771"/>
        <v>120.23463685749741</v>
      </c>
      <c r="G2732" s="445">
        <f t="shared" si="2771"/>
        <v>157.9150875856555</v>
      </c>
      <c r="H2732" s="445">
        <f t="shared" si="2771"/>
        <v>173.86020734152856</v>
      </c>
      <c r="I2732" s="445">
        <f t="shared" si="2771"/>
        <v>197.03049186683216</v>
      </c>
      <c r="J2732" s="445">
        <f t="shared" si="2771"/>
        <v>218.30794895206105</v>
      </c>
      <c r="K2732" s="445">
        <f t="shared" si="2771"/>
        <v>336.21557500369232</v>
      </c>
      <c r="L2732" s="445">
        <f t="shared" si="2771"/>
        <v>485.5501799907787</v>
      </c>
      <c r="M2732" s="446">
        <f t="shared" si="2771"/>
        <v>487.45718037793705</v>
      </c>
      <c r="N2732" s="446">
        <f t="shared" si="2771"/>
        <v>705.63302104390607</v>
      </c>
      <c r="O2732" s="446">
        <f t="shared" si="2771"/>
        <v>1118.6412242295571</v>
      </c>
      <c r="P2732" s="446">
        <f t="shared" si="2771"/>
        <v>1701.287401529838</v>
      </c>
      <c r="Q2732" s="446">
        <f t="shared" si="2771"/>
        <v>2059.4135456271406</v>
      </c>
      <c r="R2732" s="446">
        <f t="shared" si="2771"/>
        <v>2311.8611099278573</v>
      </c>
      <c r="S2732" s="446">
        <f t="shared" si="2771"/>
        <v>3203.2830107383093</v>
      </c>
      <c r="T2732" s="446">
        <f t="shared" si="2771"/>
        <v>4377.2765747788617</v>
      </c>
      <c r="U2732" s="446">
        <f t="shared" si="2771"/>
        <v>5254.0635479080656</v>
      </c>
      <c r="V2732" s="446">
        <f t="shared" si="2771"/>
        <v>6150.3179841882902</v>
      </c>
      <c r="W2732" s="446">
        <f t="shared" si="2771"/>
        <v>8160.832134389464</v>
      </c>
      <c r="X2732" s="447">
        <f t="shared" si="2771"/>
        <v>6780.2225475510149</v>
      </c>
      <c r="Y2732" s="447">
        <f t="shared" si="2771"/>
        <v>8074.1719115985816</v>
      </c>
      <c r="Z2732" s="446">
        <f t="shared" si="2771"/>
        <v>9406.2115612583821</v>
      </c>
      <c r="AA2732" s="446">
        <f t="shared" si="2771"/>
        <v>10419.130719815726</v>
      </c>
      <c r="AB2732" s="446">
        <v>8432.0793164908482</v>
      </c>
      <c r="AC2732" s="446">
        <v>8440.1815479870274</v>
      </c>
      <c r="AD2732" s="446">
        <v>8608.6316757863369</v>
      </c>
      <c r="AE2732" s="446">
        <f t="shared" si="2772"/>
        <v>9789.6177575417969</v>
      </c>
      <c r="AF2732" s="446">
        <v>8509.8135525757807</v>
      </c>
      <c r="AG2732" s="446">
        <v>8635.3274985700609</v>
      </c>
      <c r="AH2732" s="446">
        <v>8895.1508024757004</v>
      </c>
      <c r="AI2732" s="446">
        <v>8355.3067080671863</v>
      </c>
      <c r="AJ2732" s="447">
        <f t="shared" si="2773"/>
        <v>9704.782401682749</v>
      </c>
      <c r="AK2732" s="447">
        <v>4841.8913958456469</v>
      </c>
      <c r="AL2732" s="447">
        <v>5562.6457400593772</v>
      </c>
      <c r="AM2732" s="447">
        <v>5165.5100758483532</v>
      </c>
      <c r="AN2732" s="447">
        <v>5116.3882608281292</v>
      </c>
      <c r="AO2732" s="447">
        <f t="shared" si="2774"/>
        <v>6923.8071403388876</v>
      </c>
      <c r="AP2732" s="447">
        <v>3811.3714354472372</v>
      </c>
      <c r="AQ2732" s="447">
        <v>3361.4885042658002</v>
      </c>
      <c r="AR2732" s="447">
        <v>4031.9240071395402</v>
      </c>
      <c r="AS2732" s="447">
        <f t="shared" si="2775"/>
        <v>5907.4378454618436</v>
      </c>
      <c r="AT2732" s="447">
        <v>6525.6864533199341</v>
      </c>
      <c r="AU2732" s="447">
        <v>6509.423391770717</v>
      </c>
      <c r="AV2732" s="447">
        <v>6160.8426545223447</v>
      </c>
      <c r="AW2732" s="447">
        <v>6160.8426545223447</v>
      </c>
      <c r="AX2732" s="447">
        <f t="shared" si="2776"/>
        <v>6468.0854442433156</v>
      </c>
      <c r="AY2732" s="448"/>
      <c r="AZ2732" s="447">
        <v>6379.4263739274538</v>
      </c>
      <c r="BA2732" s="447">
        <v>6061.7809416362161</v>
      </c>
      <c r="BB2732" s="447">
        <v>6538.897552414498</v>
      </c>
      <c r="BC2732" s="447">
        <v>6209.007287995566</v>
      </c>
      <c r="BD2732" s="447">
        <v>6926.9373852259314</v>
      </c>
      <c r="BE2732" s="447">
        <v>6570.6194194163263</v>
      </c>
      <c r="BF2732" s="447">
        <f t="shared" si="2777"/>
        <v>7017.5241337360312</v>
      </c>
      <c r="BG2732" s="447">
        <v>6790.2294131154595</v>
      </c>
      <c r="BH2732" s="447">
        <v>6092.1265994676141</v>
      </c>
      <c r="BI2732" s="447">
        <v>6602.1138373259337</v>
      </c>
      <c r="BJ2732" s="447">
        <v>5947.5925740563662</v>
      </c>
      <c r="BK2732" s="447">
        <v>6784.6900217244956</v>
      </c>
      <c r="BL2732" s="447">
        <v>6151.0324974550131</v>
      </c>
      <c r="BM2732" s="447">
        <v>6823.2377698362807</v>
      </c>
      <c r="BN2732" s="447">
        <v>6196.3143001214685</v>
      </c>
      <c r="BO2732" s="447">
        <f t="shared" si="2778"/>
        <v>6716.9563497815197</v>
      </c>
      <c r="BP2732" s="447">
        <v>6681.7708540909398</v>
      </c>
      <c r="BQ2732" s="447">
        <v>6681.7708540909398</v>
      </c>
      <c r="BR2732" s="447">
        <v>5712.4745275083669</v>
      </c>
      <c r="BS2732" s="447">
        <v>4566.7148296680807</v>
      </c>
      <c r="BT2732" s="447">
        <v>5782.6575672344989</v>
      </c>
      <c r="BU2732" s="447">
        <v>5297.6157313319191</v>
      </c>
      <c r="BV2732" s="447">
        <v>4648.5164959402</v>
      </c>
      <c r="BW2732" s="447">
        <v>6048.4456385693102</v>
      </c>
      <c r="BX2732" s="447">
        <v>5792.9608203499702</v>
      </c>
      <c r="BY2732" s="447">
        <v>5552.6331455501058</v>
      </c>
      <c r="BZ2732" s="446">
        <v>5993.0906581439503</v>
      </c>
      <c r="CA2732" s="447">
        <f t="shared" si="2779"/>
        <v>5782.4056912370215</v>
      </c>
      <c r="CB2732" s="447">
        <v>6517.0171626187312</v>
      </c>
      <c r="CC2732" s="447">
        <v>6405.8614572446113</v>
      </c>
      <c r="CD2732" s="447">
        <v>5740.1305351924575</v>
      </c>
      <c r="CE2732" s="447">
        <v>6619.2900392454112</v>
      </c>
      <c r="CF2732" s="447">
        <v>6466.9983438626241</v>
      </c>
      <c r="CG2732" s="447">
        <v>5794.5817767875324</v>
      </c>
      <c r="CH2732" s="447">
        <v>7152.5684699359917</v>
      </c>
      <c r="CI2732" s="447">
        <v>6788.5619501475867</v>
      </c>
      <c r="CJ2732" s="446">
        <v>7125.2689773694838</v>
      </c>
      <c r="CK2732" s="446">
        <v>6762.1284644984216</v>
      </c>
      <c r="CL2732" s="447">
        <f t="shared" si="2780"/>
        <v>6937.7196355954702</v>
      </c>
      <c r="CM2732" s="447">
        <v>6855.5008210728947</v>
      </c>
      <c r="CN2732" s="447">
        <v>7458.779737951706</v>
      </c>
      <c r="CO2732" s="447">
        <v>7474.2666448588388</v>
      </c>
      <c r="CP2732" s="447">
        <v>8580.0881195211969</v>
      </c>
      <c r="CQ2732" s="447">
        <v>7573.659213505628</v>
      </c>
      <c r="CR2732" s="447">
        <v>6858.3721350326268</v>
      </c>
      <c r="CS2732" s="447">
        <v>9362.7646782863849</v>
      </c>
      <c r="CT2732" s="447">
        <v>8797.323285591543</v>
      </c>
      <c r="CU2732" s="447">
        <v>7397.0222772266834</v>
      </c>
      <c r="CV2732" s="447">
        <v>9252.514121432685</v>
      </c>
      <c r="CW2732" s="447">
        <v>8793.4710481511793</v>
      </c>
      <c r="CX2732" s="447">
        <v>8910.6702771221553</v>
      </c>
      <c r="CY2732" s="447">
        <v>8832.9870373954036</v>
      </c>
      <c r="CZ2732" s="447">
        <v>8317.3264238714801</v>
      </c>
      <c r="DA2732" s="447">
        <f t="shared" si="2781"/>
        <v>8478.9298890463142</v>
      </c>
      <c r="DB2732" s="446">
        <v>8356.799449263468</v>
      </c>
      <c r="DC2732" s="446">
        <v>7886.7011414190338</v>
      </c>
      <c r="DD2732" s="446">
        <v>7305.5647967796722</v>
      </c>
      <c r="DE2732" s="446">
        <v>7950.8546385868058</v>
      </c>
      <c r="DF2732" s="446">
        <v>7476.9399260108457</v>
      </c>
      <c r="DG2732" s="446">
        <v>6941.8789035428736</v>
      </c>
      <c r="DH2732" s="446">
        <v>8017.8653013631983</v>
      </c>
      <c r="DI2732" s="446">
        <v>7563.9236234953178</v>
      </c>
      <c r="DJ2732" s="446">
        <v>7193.3525189512784</v>
      </c>
      <c r="DK2732" s="446">
        <v>7749.0768701586412</v>
      </c>
      <c r="DL2732" s="446">
        <v>7387.9025363088003</v>
      </c>
      <c r="DM2732" s="446">
        <v>7193.9181122690607</v>
      </c>
      <c r="DN2732" s="449">
        <f>DN876</f>
        <v>7571.4647585989087</v>
      </c>
      <c r="DO2732" s="446">
        <v>7193.9181122690607</v>
      </c>
      <c r="DP2732" s="446">
        <v>8286.8196508700257</v>
      </c>
      <c r="DQ2732" s="446">
        <v>7932.5311282614366</v>
      </c>
      <c r="DR2732" s="446">
        <v>7343.842203146849</v>
      </c>
      <c r="DS2732" s="446">
        <v>8332.5115909430588</v>
      </c>
      <c r="DT2732" s="446">
        <v>8076.1970466532812</v>
      </c>
      <c r="DU2732" s="446">
        <v>7989.5256419212419</v>
      </c>
      <c r="DV2732" s="450">
        <f t="shared" si="2783"/>
        <v>7901.1912743718931</v>
      </c>
      <c r="DW2732" s="451">
        <f t="shared" si="2783"/>
        <v>7749.9826834670193</v>
      </c>
      <c r="DX2732" s="452">
        <f t="shared" si="2783"/>
        <v>7533.5631315052688</v>
      </c>
      <c r="DZ2732" s="446">
        <f t="shared" si="2784"/>
        <v>8043.3321367627605</v>
      </c>
      <c r="EC2732" s="446">
        <f t="shared" si="2785"/>
        <v>8285.9050544918809</v>
      </c>
      <c r="EF2732" s="446">
        <f t="shared" si="2786"/>
        <v>8547.0803360052287</v>
      </c>
      <c r="EI2732" s="446">
        <f t="shared" si="2787"/>
        <v>8939.1038367719266</v>
      </c>
      <c r="EL2732" s="446">
        <f t="shared" si="2788"/>
        <v>9369.1828405205779</v>
      </c>
      <c r="EO2732" s="446">
        <f t="shared" si="2789"/>
        <v>9748.245697913484</v>
      </c>
    </row>
    <row r="2733" spans="1:145" x14ac:dyDescent="0.35">
      <c r="A2733" s="453" t="s">
        <v>863</v>
      </c>
      <c r="B2733" s="445">
        <f t="shared" si="2771"/>
        <v>629.83728685774088</v>
      </c>
      <c r="C2733" s="445">
        <f t="shared" si="2771"/>
        <v>719.08340370901089</v>
      </c>
      <c r="D2733" s="445">
        <f t="shared" si="2771"/>
        <v>724.4447814329119</v>
      </c>
      <c r="E2733" s="445">
        <f t="shared" si="2771"/>
        <v>733.72580823865269</v>
      </c>
      <c r="F2733" s="445">
        <f t="shared" si="2771"/>
        <v>755.68992833644609</v>
      </c>
      <c r="G2733" s="445">
        <f t="shared" si="2771"/>
        <v>758.09095198958721</v>
      </c>
      <c r="H2733" s="445">
        <f t="shared" si="2771"/>
        <v>700.99098599646982</v>
      </c>
      <c r="I2733" s="445">
        <f t="shared" si="2771"/>
        <v>1078.7010799657771</v>
      </c>
      <c r="J2733" s="445">
        <f t="shared" si="2771"/>
        <v>1148.4059993281055</v>
      </c>
      <c r="K2733" s="445">
        <f t="shared" si="2771"/>
        <v>1309.5755879572082</v>
      </c>
      <c r="L2733" s="445">
        <f t="shared" si="2771"/>
        <v>1460.4279536580514</v>
      </c>
      <c r="M2733" s="446">
        <f t="shared" si="2771"/>
        <v>1655.8690872606403</v>
      </c>
      <c r="N2733" s="446">
        <f t="shared" si="2771"/>
        <v>1544.8252950204972</v>
      </c>
      <c r="O2733" s="446">
        <f t="shared" si="2771"/>
        <v>1599.5674502824268</v>
      </c>
      <c r="P2733" s="446">
        <f t="shared" si="2771"/>
        <v>1981.4309911579981</v>
      </c>
      <c r="Q2733" s="446">
        <f t="shared" si="2771"/>
        <v>2218.2660665554276</v>
      </c>
      <c r="R2733" s="446">
        <f t="shared" si="2771"/>
        <v>2353.3273115243405</v>
      </c>
      <c r="S2733" s="446">
        <f t="shared" si="2771"/>
        <v>2506.2025408617897</v>
      </c>
      <c r="T2733" s="446">
        <f t="shared" si="2771"/>
        <v>3523.8119999999999</v>
      </c>
      <c r="U2733" s="446">
        <f t="shared" si="2771"/>
        <v>3897.1709999999998</v>
      </c>
      <c r="V2733" s="446">
        <f t="shared" si="2771"/>
        <v>4024.6009999999997</v>
      </c>
      <c r="W2733" s="446">
        <f t="shared" si="2771"/>
        <v>4642.7559999999994</v>
      </c>
      <c r="X2733" s="447">
        <f t="shared" si="2771"/>
        <v>4450.1289999999999</v>
      </c>
      <c r="Y2733" s="447">
        <f t="shared" si="2771"/>
        <v>5433.2330000000002</v>
      </c>
      <c r="Z2733" s="446">
        <f t="shared" si="2771"/>
        <v>6113.4221422620931</v>
      </c>
      <c r="AA2733" s="446">
        <f t="shared" si="2771"/>
        <v>7118.4196416012564</v>
      </c>
      <c r="AB2733" s="446">
        <v>5906.4372082670789</v>
      </c>
      <c r="AC2733" s="446">
        <v>5422.4288924879002</v>
      </c>
      <c r="AD2733" s="446">
        <v>6365.1571340260107</v>
      </c>
      <c r="AE2733" s="446">
        <f t="shared" si="2772"/>
        <v>6821.4249999999993</v>
      </c>
      <c r="AF2733" s="446">
        <v>8357.0342713777718</v>
      </c>
      <c r="AG2733" s="446">
        <v>8011.1482104784855</v>
      </c>
      <c r="AH2733" s="446">
        <v>7729.0595592498976</v>
      </c>
      <c r="AI2733" s="446">
        <v>7612.9892947188273</v>
      </c>
      <c r="AJ2733" s="447">
        <f t="shared" si="2773"/>
        <v>7037.9308618348332</v>
      </c>
      <c r="AK2733" s="447">
        <v>7827.2614578795938</v>
      </c>
      <c r="AL2733" s="447">
        <v>7852.0015392550768</v>
      </c>
      <c r="AM2733" s="447">
        <v>7472.6665022903599</v>
      </c>
      <c r="AN2733" s="447">
        <v>7512.6190502442296</v>
      </c>
      <c r="AO2733" s="447">
        <f t="shared" si="2774"/>
        <v>6800.1030628776816</v>
      </c>
      <c r="AP2733" s="447">
        <v>7287.0233183000764</v>
      </c>
      <c r="AQ2733" s="447">
        <v>7119.7243368624268</v>
      </c>
      <c r="AR2733" s="447">
        <v>6940.6121162692016</v>
      </c>
      <c r="AS2733" s="447">
        <f t="shared" si="2775"/>
        <v>6165.19294285056</v>
      </c>
      <c r="AT2733" s="447">
        <v>7441.6979871913136</v>
      </c>
      <c r="AU2733" s="447">
        <v>7535.9876133070957</v>
      </c>
      <c r="AV2733" s="447">
        <v>7366.5978357158192</v>
      </c>
      <c r="AW2733" s="447">
        <v>6923.180305476576</v>
      </c>
      <c r="AX2733" s="447">
        <f t="shared" si="2776"/>
        <v>5986.3618368169264</v>
      </c>
      <c r="AY2733" s="448"/>
      <c r="AZ2733" s="447">
        <v>6987.1788116164471</v>
      </c>
      <c r="BA2733" s="447">
        <v>6821.2099958282097</v>
      </c>
      <c r="BB2733" s="447">
        <v>7346.4709631624728</v>
      </c>
      <c r="BC2733" s="447">
        <v>7154.6308426941732</v>
      </c>
      <c r="BD2733" s="447">
        <v>7305.9034267510915</v>
      </c>
      <c r="BE2733" s="447">
        <v>7073.1418378067838</v>
      </c>
      <c r="BF2733" s="447">
        <f t="shared" si="2777"/>
        <v>6377.2571960959358</v>
      </c>
      <c r="BG2733" s="447">
        <v>8130.7316565641677</v>
      </c>
      <c r="BH2733" s="447">
        <v>7743.7007228347929</v>
      </c>
      <c r="BI2733" s="447">
        <v>7877.5158242552006</v>
      </c>
      <c r="BJ2733" s="447">
        <v>7574.6139192186965</v>
      </c>
      <c r="BK2733" s="447">
        <v>6983.2101488110293</v>
      </c>
      <c r="BL2733" s="447">
        <v>6732.5043377212769</v>
      </c>
      <c r="BM2733" s="447">
        <v>6761.6965213067779</v>
      </c>
      <c r="BN2733" s="447">
        <v>6543.7122770550377</v>
      </c>
      <c r="BO2733" s="447">
        <f t="shared" si="2778"/>
        <v>6500.348153317178</v>
      </c>
      <c r="BP2733" s="447">
        <v>6850.5985710036184</v>
      </c>
      <c r="BQ2733" s="447">
        <v>6850.5985710036184</v>
      </c>
      <c r="BR2733" s="447">
        <v>6337.6023156202318</v>
      </c>
      <c r="BS2733" s="447">
        <v>5545.5919469876644</v>
      </c>
      <c r="BT2733" s="447">
        <v>6311.5016986718847</v>
      </c>
      <c r="BU2733" s="447">
        <v>5978.4133584104711</v>
      </c>
      <c r="BV2733" s="447">
        <v>5629.6206365279668</v>
      </c>
      <c r="BW2733" s="447">
        <v>6476.3016965381248</v>
      </c>
      <c r="BX2733" s="447">
        <v>6229.4973001065264</v>
      </c>
      <c r="BY2733" s="447">
        <v>6011.1314493091659</v>
      </c>
      <c r="BZ2733" s="446">
        <v>6424.0310713296403</v>
      </c>
      <c r="CA2733" s="447">
        <f t="shared" si="2779"/>
        <v>6422.9902184566909</v>
      </c>
      <c r="CB2733" s="447">
        <v>7039.8924200116353</v>
      </c>
      <c r="CC2733" s="447">
        <v>7042.3979688157906</v>
      </c>
      <c r="CD2733" s="447">
        <v>6760.0863220843603</v>
      </c>
      <c r="CE2733" s="447">
        <v>6847.0940857424393</v>
      </c>
      <c r="CF2733" s="447">
        <v>6838.4856988953379</v>
      </c>
      <c r="CG2733" s="447">
        <v>6537.4533384693877</v>
      </c>
      <c r="CH2733" s="447">
        <v>6956.3767523769347</v>
      </c>
      <c r="CI2733" s="447">
        <v>6866.7074155783794</v>
      </c>
      <c r="CJ2733" s="446">
        <v>6942.1014051478378</v>
      </c>
      <c r="CK2733" s="446">
        <v>6830.867905137653</v>
      </c>
      <c r="CL2733" s="447">
        <f t="shared" si="2780"/>
        <v>6783.9408881760974</v>
      </c>
      <c r="CM2733" s="447">
        <v>7192.5448907350556</v>
      </c>
      <c r="CN2733" s="447">
        <v>7279.5980467596091</v>
      </c>
      <c r="CO2733" s="447">
        <v>7372.6788948976418</v>
      </c>
      <c r="CP2733" s="447">
        <v>7915.5408486424367</v>
      </c>
      <c r="CQ2733" s="447">
        <v>7451.2502304018981</v>
      </c>
      <c r="CR2733" s="447">
        <v>7031.5559814503285</v>
      </c>
      <c r="CS2733" s="447">
        <v>8022.1019025498181</v>
      </c>
      <c r="CT2733" s="447">
        <v>7699.2642260963821</v>
      </c>
      <c r="CU2733" s="447">
        <v>7124.017420280351</v>
      </c>
      <c r="CV2733" s="447">
        <v>7958.1323432534182</v>
      </c>
      <c r="CW2733" s="447">
        <v>7735.8577188198651</v>
      </c>
      <c r="CX2733" s="447">
        <v>7877.0629039366349</v>
      </c>
      <c r="CY2733" s="447">
        <v>7786.0162892404614</v>
      </c>
      <c r="CZ2733" s="447">
        <v>7579.5126979256584</v>
      </c>
      <c r="DA2733" s="447">
        <f t="shared" si="2781"/>
        <v>7776.3276897990445</v>
      </c>
      <c r="DB2733" s="446">
        <v>8419.6835809586519</v>
      </c>
      <c r="DC2733" s="446">
        <v>8209.1917003129238</v>
      </c>
      <c r="DD2733" s="446">
        <v>7907.4721631508301</v>
      </c>
      <c r="DE2733" s="446">
        <v>8461.7476681541775</v>
      </c>
      <c r="DF2733" s="446">
        <v>8266.1147947056434</v>
      </c>
      <c r="DG2733" s="446">
        <v>7988.0553665010502</v>
      </c>
      <c r="DH2733" s="446">
        <v>8506.6363091533494</v>
      </c>
      <c r="DI2733" s="446">
        <v>8260.1396274479448</v>
      </c>
      <c r="DJ2733" s="446">
        <v>7967.4716012691115</v>
      </c>
      <c r="DK2733" s="446">
        <v>8443.2958393389308</v>
      </c>
      <c r="DL2733" s="446">
        <v>8197.0558429824341</v>
      </c>
      <c r="DM2733" s="446">
        <v>7989.9752199057148</v>
      </c>
      <c r="DN2733" s="449">
        <f>DN877</f>
        <v>8235.0330268437374</v>
      </c>
      <c r="DO2733" s="446">
        <v>7989.9752199057148</v>
      </c>
      <c r="DP2733" s="446">
        <v>9096.4012614840212</v>
      </c>
      <c r="DQ2733" s="446">
        <v>8945.0703553923613</v>
      </c>
      <c r="DR2733" s="446">
        <v>8613.4086075182404</v>
      </c>
      <c r="DS2733" s="446">
        <v>9002.9876665539396</v>
      </c>
      <c r="DT2733" s="446">
        <v>8828.2902676416579</v>
      </c>
      <c r="DU2733" s="446">
        <v>8874.6638505941828</v>
      </c>
      <c r="DV2733" s="450">
        <f t="shared" si="2783"/>
        <v>9016.3698228933899</v>
      </c>
      <c r="DW2733" s="451">
        <f t="shared" si="2783"/>
        <v>8930.2332411588559</v>
      </c>
      <c r="DX2733" s="452">
        <f t="shared" si="2783"/>
        <v>8729.1774062090499</v>
      </c>
      <c r="DZ2733" s="446">
        <f t="shared" si="2784"/>
        <v>9283.1966262331189</v>
      </c>
      <c r="EC2733" s="446">
        <f t="shared" si="2785"/>
        <v>9796.2654901966889</v>
      </c>
      <c r="EF2733" s="446">
        <f t="shared" si="2786"/>
        <v>10263.374331600198</v>
      </c>
      <c r="EI2733" s="446">
        <f t="shared" si="2787"/>
        <v>10783.991556477838</v>
      </c>
      <c r="EL2733" s="446">
        <f t="shared" si="2788"/>
        <v>11334.460103934476</v>
      </c>
      <c r="EO2733" s="446">
        <f t="shared" si="2789"/>
        <v>11930.106426856424</v>
      </c>
    </row>
    <row r="2734" spans="1:145" x14ac:dyDescent="0.35">
      <c r="A2734" s="453"/>
      <c r="B2734" s="437"/>
      <c r="C2734" s="437"/>
      <c r="D2734" s="437"/>
      <c r="E2734" s="437"/>
      <c r="F2734" s="437"/>
      <c r="G2734" s="437"/>
      <c r="H2734" s="437"/>
      <c r="I2734" s="437"/>
      <c r="J2734" s="437"/>
      <c r="K2734" s="437"/>
      <c r="L2734" s="437"/>
      <c r="M2734" s="438"/>
      <c r="N2734" s="438"/>
      <c r="O2734" s="438"/>
      <c r="P2734" s="438"/>
      <c r="Q2734" s="438"/>
      <c r="R2734" s="438"/>
      <c r="S2734" s="438"/>
      <c r="T2734" s="438"/>
      <c r="U2734" s="438"/>
      <c r="V2734" s="438"/>
      <c r="W2734" s="438"/>
      <c r="X2734" s="439"/>
      <c r="Y2734" s="439"/>
      <c r="Z2734" s="438"/>
      <c r="AA2734" s="438"/>
      <c r="AB2734" s="438"/>
      <c r="AC2734" s="438"/>
      <c r="AD2734" s="438"/>
      <c r="AE2734" s="438"/>
      <c r="AF2734" s="438"/>
      <c r="AG2734" s="438"/>
      <c r="AH2734" s="438"/>
      <c r="AI2734" s="438"/>
      <c r="AJ2734" s="439"/>
      <c r="AK2734" s="439"/>
      <c r="AL2734" s="439"/>
      <c r="AM2734" s="439"/>
      <c r="AN2734" s="439"/>
      <c r="AO2734" s="439"/>
      <c r="AP2734" s="439"/>
      <c r="AQ2734" s="439"/>
      <c r="AR2734" s="439"/>
      <c r="AS2734" s="439"/>
      <c r="AT2734" s="439"/>
      <c r="AU2734" s="439"/>
      <c r="AV2734" s="439"/>
      <c r="AW2734" s="439"/>
      <c r="AX2734" s="439"/>
      <c r="AZ2734" s="439"/>
      <c r="BA2734" s="439"/>
      <c r="BB2734" s="439"/>
      <c r="BC2734" s="439"/>
      <c r="BD2734" s="439"/>
      <c r="BE2734" s="439"/>
      <c r="BF2734" s="439"/>
      <c r="BG2734" s="439"/>
      <c r="BH2734" s="439"/>
      <c r="BI2734" s="439"/>
      <c r="BJ2734" s="439"/>
      <c r="BK2734" s="439"/>
      <c r="BL2734" s="439"/>
      <c r="BM2734" s="439"/>
      <c r="BN2734" s="439"/>
      <c r="BO2734" s="439"/>
      <c r="BP2734" s="439"/>
      <c r="BQ2734" s="439"/>
      <c r="BR2734" s="439"/>
      <c r="BS2734" s="440"/>
      <c r="BT2734" s="439"/>
      <c r="BU2734" s="439"/>
      <c r="BV2734" s="439"/>
      <c r="BW2734" s="439"/>
      <c r="BX2734" s="439"/>
      <c r="BY2734" s="439"/>
      <c r="BZ2734" s="438"/>
      <c r="CA2734" s="439"/>
      <c r="CB2734" s="439"/>
      <c r="CC2734" s="439"/>
      <c r="CD2734" s="439"/>
      <c r="CE2734" s="439"/>
      <c r="CF2734" s="439"/>
      <c r="CG2734" s="439"/>
      <c r="CH2734" s="439"/>
      <c r="CI2734" s="439"/>
      <c r="CJ2734" s="438"/>
      <c r="CK2734" s="438"/>
      <c r="CL2734" s="439"/>
      <c r="CM2734" s="439"/>
      <c r="CN2734" s="439"/>
      <c r="CO2734" s="439"/>
      <c r="CP2734" s="439"/>
      <c r="CQ2734" s="439"/>
      <c r="CR2734" s="439"/>
      <c r="CS2734" s="439"/>
      <c r="CT2734" s="439"/>
      <c r="CU2734" s="439"/>
      <c r="CV2734" s="439"/>
      <c r="CW2734" s="439"/>
      <c r="CX2734" s="439"/>
      <c r="CY2734" s="439"/>
      <c r="CZ2734" s="439"/>
      <c r="DA2734" s="439"/>
      <c r="DB2734" s="438"/>
      <c r="DC2734" s="438"/>
      <c r="DD2734" s="438"/>
      <c r="DE2734" s="438"/>
      <c r="DF2734" s="438"/>
      <c r="DG2734" s="438"/>
      <c r="DH2734" s="438"/>
      <c r="DI2734" s="438"/>
      <c r="DJ2734" s="438"/>
      <c r="DK2734" s="438"/>
      <c r="DL2734" s="438"/>
      <c r="DM2734" s="438"/>
      <c r="DN2734" s="441"/>
      <c r="DO2734" s="438"/>
      <c r="DP2734" s="438"/>
      <c r="DQ2734" s="438"/>
      <c r="DR2734" s="438"/>
      <c r="DS2734" s="438"/>
      <c r="DT2734" s="438"/>
      <c r="DU2734" s="438"/>
      <c r="DV2734" s="442"/>
      <c r="DW2734" s="443"/>
      <c r="DX2734" s="444"/>
      <c r="DZ2734" s="438"/>
      <c r="EC2734" s="438"/>
      <c r="EF2734" s="438"/>
      <c r="EI2734" s="438"/>
      <c r="EL2734" s="438"/>
      <c r="EO2734" s="438"/>
    </row>
    <row r="2735" spans="1:145" x14ac:dyDescent="0.35">
      <c r="A2735" s="454" t="s">
        <v>864</v>
      </c>
      <c r="B2735" s="455">
        <f t="shared" ref="B2735:AA2735" si="2790">B871</f>
        <v>7385.7428727234519</v>
      </c>
      <c r="C2735" s="455">
        <f t="shared" si="2790"/>
        <v>7388.2114773416124</v>
      </c>
      <c r="D2735" s="455">
        <f t="shared" si="2790"/>
        <v>7450.5838001803968</v>
      </c>
      <c r="E2735" s="455">
        <f t="shared" si="2790"/>
        <v>7466.5864876549686</v>
      </c>
      <c r="F2735" s="455">
        <f t="shared" si="2790"/>
        <v>7501.8251693074817</v>
      </c>
      <c r="G2735" s="455">
        <f t="shared" si="2790"/>
        <v>7350.7207857937919</v>
      </c>
      <c r="H2735" s="455">
        <f t="shared" si="2790"/>
        <v>7403.3729760538545</v>
      </c>
      <c r="I2735" s="455">
        <f t="shared" si="2790"/>
        <v>9740.1994890356564</v>
      </c>
      <c r="J2735" s="455">
        <f t="shared" si="2790"/>
        <v>10853.915164808273</v>
      </c>
      <c r="K2735" s="455">
        <f t="shared" si="2790"/>
        <v>12057.196054368811</v>
      </c>
      <c r="L2735" s="455">
        <f t="shared" si="2790"/>
        <v>13041.48446200055</v>
      </c>
      <c r="M2735" s="456">
        <f t="shared" si="2790"/>
        <v>12950.624837780859</v>
      </c>
      <c r="N2735" s="456">
        <f t="shared" si="2790"/>
        <v>14009.107470548686</v>
      </c>
      <c r="O2735" s="456">
        <f t="shared" si="2790"/>
        <v>16672.555154666432</v>
      </c>
      <c r="P2735" s="456">
        <f t="shared" si="2790"/>
        <v>18337.841662585692</v>
      </c>
      <c r="Q2735" s="457">
        <f t="shared" si="2790"/>
        <v>19382.764493873561</v>
      </c>
      <c r="R2735" s="457">
        <f t="shared" si="2790"/>
        <v>20155.062305301348</v>
      </c>
      <c r="S2735" s="457">
        <f t="shared" si="2790"/>
        <v>22684.497558214847</v>
      </c>
      <c r="T2735" s="457">
        <f t="shared" si="2790"/>
        <v>26636.236934778863</v>
      </c>
      <c r="U2735" s="457">
        <f t="shared" si="2790"/>
        <v>29686.038348993512</v>
      </c>
      <c r="V2735" s="457">
        <f t="shared" si="2790"/>
        <v>31802.208327817327</v>
      </c>
      <c r="W2735" s="457">
        <f t="shared" si="2790"/>
        <v>37645.847630689117</v>
      </c>
      <c r="X2735" s="458">
        <f t="shared" si="2790"/>
        <v>34576.356480715003</v>
      </c>
      <c r="Y2735" s="458">
        <f t="shared" si="2790"/>
        <v>41392.248034701282</v>
      </c>
      <c r="Z2735" s="457">
        <f t="shared" si="2790"/>
        <v>46755.328038036714</v>
      </c>
      <c r="AA2735" s="457">
        <f t="shared" si="2790"/>
        <v>51805.349799421019</v>
      </c>
      <c r="AB2735" s="457">
        <v>47362.506527898826</v>
      </c>
      <c r="AC2735" s="457">
        <v>50150.225065527098</v>
      </c>
      <c r="AD2735" s="457">
        <v>50872.224117617297</v>
      </c>
      <c r="AE2735" s="457">
        <f>AE871</f>
        <v>51908.08455646722</v>
      </c>
      <c r="AF2735" s="457">
        <v>49994.568843519468</v>
      </c>
      <c r="AG2735" s="457">
        <v>50074.157016258221</v>
      </c>
      <c r="AH2735" s="457">
        <v>50586.334748333044</v>
      </c>
      <c r="AI2735" s="457">
        <v>48983.509250998599</v>
      </c>
      <c r="AJ2735" s="458">
        <f>AJ871</f>
        <v>53213.045312401984</v>
      </c>
      <c r="AK2735" s="458">
        <v>43624.12280826857</v>
      </c>
      <c r="AL2735" s="458">
        <v>45802.685211083415</v>
      </c>
      <c r="AM2735" s="458">
        <v>44701.311535407571</v>
      </c>
      <c r="AN2735" s="458">
        <v>44572.488006367465</v>
      </c>
      <c r="AO2735" s="458">
        <f>AO871</f>
        <v>48150.548806703191</v>
      </c>
      <c r="AP2735" s="458">
        <v>42883.597578363297</v>
      </c>
      <c r="AQ2735" s="458">
        <v>41535.084956519342</v>
      </c>
      <c r="AR2735" s="458">
        <v>42844.45341332235</v>
      </c>
      <c r="AS2735" s="458">
        <f>AS871</f>
        <v>46417.565462058665</v>
      </c>
      <c r="AT2735" s="458">
        <v>49408.225174516861</v>
      </c>
      <c r="AU2735" s="458">
        <v>47923.163870305158</v>
      </c>
      <c r="AV2735" s="458">
        <v>47800.47491733935</v>
      </c>
      <c r="AW2735" s="458">
        <v>47608.85338285302</v>
      </c>
      <c r="AX2735" s="458">
        <f>AX871</f>
        <v>48857.030413557615</v>
      </c>
      <c r="AY2735" s="459"/>
      <c r="AZ2735" s="458">
        <v>51332.51810463352</v>
      </c>
      <c r="BA2735" s="458">
        <v>49907.540269416095</v>
      </c>
      <c r="BB2735" s="458">
        <v>51159.971465596936</v>
      </c>
      <c r="BC2735" s="458">
        <v>49570.748211051345</v>
      </c>
      <c r="BD2735" s="458">
        <v>52444.123860147985</v>
      </c>
      <c r="BE2735" s="458">
        <v>51012.356388683664</v>
      </c>
      <c r="BF2735" s="458">
        <f>BF871</f>
        <v>52670.372798587166</v>
      </c>
      <c r="BG2735" s="458">
        <v>53731.770459998719</v>
      </c>
      <c r="BH2735" s="458">
        <v>51129.494971757878</v>
      </c>
      <c r="BI2735" s="458">
        <v>55566.980094380539</v>
      </c>
      <c r="BJ2735" s="458">
        <v>52586.679517157972</v>
      </c>
      <c r="BK2735" s="458">
        <v>55496.2906880546</v>
      </c>
      <c r="BL2735" s="458">
        <v>52780.531075778134</v>
      </c>
      <c r="BM2735" s="458">
        <v>54960.485680159531</v>
      </c>
      <c r="BN2735" s="458">
        <v>52256.163655315526</v>
      </c>
      <c r="BO2735" s="458">
        <f>BO871</f>
        <v>54436.435151745027</v>
      </c>
      <c r="BP2735" s="458">
        <v>56548.085399269941</v>
      </c>
      <c r="BQ2735" s="458">
        <v>52736.985495367146</v>
      </c>
      <c r="BR2735" s="458">
        <v>47032.791199245636</v>
      </c>
      <c r="BS2735" s="458">
        <v>43497.881020856366</v>
      </c>
      <c r="BT2735" s="458">
        <v>49169.709499104465</v>
      </c>
      <c r="BU2735" s="458">
        <v>46449.12986975794</v>
      </c>
      <c r="BV2735" s="458">
        <v>42183.191628974855</v>
      </c>
      <c r="BW2735" s="458">
        <v>50532.060014366834</v>
      </c>
      <c r="BX2735" s="458">
        <v>48941.359297408184</v>
      </c>
      <c r="BY2735" s="458">
        <v>46453.565098488587</v>
      </c>
      <c r="BZ2735" s="457">
        <v>50694.678511497499</v>
      </c>
      <c r="CA2735" s="458">
        <f>CA871</f>
        <v>51071.61551200183</v>
      </c>
      <c r="CB2735" s="458">
        <v>55906.646659849888</v>
      </c>
      <c r="CC2735" s="458">
        <v>55372.410859659743</v>
      </c>
      <c r="CD2735" s="458">
        <v>52491.191266651542</v>
      </c>
      <c r="CE2735" s="458">
        <v>55695.218168256775</v>
      </c>
      <c r="CF2735" s="458">
        <v>55130.087956731215</v>
      </c>
      <c r="CG2735" s="458">
        <v>52283.369062858175</v>
      </c>
      <c r="CH2735" s="458">
        <v>57582.910375986314</v>
      </c>
      <c r="CI2735" s="458">
        <v>56183.546703568558</v>
      </c>
      <c r="CJ2735" s="457">
        <v>58070.976373627811</v>
      </c>
      <c r="CK2735" s="457">
        <v>56923.60060034757</v>
      </c>
      <c r="CL2735" s="458">
        <f>CL871</f>
        <v>56642.327240234692</v>
      </c>
      <c r="CM2735" s="458">
        <v>59698.097742878861</v>
      </c>
      <c r="CN2735" s="458">
        <v>62672.876715805854</v>
      </c>
      <c r="CO2735" s="458">
        <v>62998.375432748282</v>
      </c>
      <c r="CP2735" s="458">
        <v>67615.062944565871</v>
      </c>
      <c r="CQ2735" s="458">
        <v>63236.45628660253</v>
      </c>
      <c r="CR2735" s="458">
        <v>59910.4152778145</v>
      </c>
      <c r="CS2735" s="458">
        <v>70354.736998579916</v>
      </c>
      <c r="CT2735" s="458">
        <v>67731.178808126497</v>
      </c>
      <c r="CU2735" s="458">
        <v>62063.625966103864</v>
      </c>
      <c r="CV2735" s="458">
        <v>70655.658812877329</v>
      </c>
      <c r="CW2735" s="458">
        <v>68684.654558285765</v>
      </c>
      <c r="CX2735" s="458">
        <v>70089.610841369678</v>
      </c>
      <c r="CY2735" s="458">
        <v>69410.703086444919</v>
      </c>
      <c r="CZ2735" s="458">
        <v>67404.087975316463</v>
      </c>
      <c r="DA2735" s="458">
        <f t="shared" ref="DA2735" si="2791">DA871</f>
        <v>65591.896282817135</v>
      </c>
      <c r="DB2735" s="457">
        <v>72172.848879580648</v>
      </c>
      <c r="DC2735" s="457">
        <v>69834.61623442483</v>
      </c>
      <c r="DD2735" s="457">
        <v>67583.379324956433</v>
      </c>
      <c r="DE2735" s="457">
        <v>70154.74693511943</v>
      </c>
      <c r="DF2735" s="457">
        <v>67834.173021120587</v>
      </c>
      <c r="DG2735" s="457">
        <v>65119.91297469558</v>
      </c>
      <c r="DH2735" s="457">
        <v>66607.390609479742</v>
      </c>
      <c r="DI2735" s="457">
        <v>64444.962557528706</v>
      </c>
      <c r="DJ2735" s="457">
        <v>62085.869187511998</v>
      </c>
      <c r="DK2735" s="457">
        <v>66557.601860990981</v>
      </c>
      <c r="DL2735" s="457">
        <v>64729.947129739536</v>
      </c>
      <c r="DM2735" s="457">
        <v>62309.724568851845</v>
      </c>
      <c r="DN2735" s="460">
        <f t="shared" ref="DN2735" si="2792">DN871</f>
        <v>66045.600140795024</v>
      </c>
      <c r="DO2735" s="457">
        <v>62309.724568851845</v>
      </c>
      <c r="DP2735" s="457">
        <v>70521.296406298046</v>
      </c>
      <c r="DQ2735" s="457">
        <v>69069.524119799651</v>
      </c>
      <c r="DR2735" s="457">
        <v>66608.782433019529</v>
      </c>
      <c r="DS2735" s="457">
        <v>69637.622499543257</v>
      </c>
      <c r="DT2735" s="457">
        <v>68281.893905777542</v>
      </c>
      <c r="DU2735" s="457">
        <v>70775.656553530178</v>
      </c>
      <c r="DV2735" s="461">
        <f>DV871</f>
        <v>71557.885734624404</v>
      </c>
      <c r="DW2735" s="462">
        <f>DW871</f>
        <v>70448.512817523093</v>
      </c>
      <c r="DX2735" s="463">
        <f>DX871</f>
        <v>68287.745161329367</v>
      </c>
      <c r="DZ2735" s="457">
        <f>DZ871</f>
        <v>73200.805834953659</v>
      </c>
      <c r="EC2735" s="457">
        <f>EC871</f>
        <v>76110.349160656624</v>
      </c>
      <c r="EF2735" s="457">
        <f>EF871</f>
        <v>79137.299758653884</v>
      </c>
      <c r="EI2735" s="457">
        <f>EI871</f>
        <v>83588.795803601926</v>
      </c>
      <c r="EL2735" s="457">
        <f>EL871</f>
        <v>88386.701419947756</v>
      </c>
      <c r="EO2735" s="457">
        <f>EO871</f>
        <v>93783.691365045888</v>
      </c>
    </row>
    <row r="2736" spans="1:145" x14ac:dyDescent="0.35">
      <c r="A2736" s="426"/>
      <c r="B2736" s="427"/>
      <c r="C2736" s="427"/>
      <c r="D2736" s="427"/>
      <c r="E2736" s="427"/>
      <c r="F2736" s="427"/>
      <c r="G2736" s="427"/>
      <c r="H2736" s="427"/>
      <c r="I2736" s="427"/>
      <c r="J2736" s="427"/>
      <c r="K2736" s="427"/>
      <c r="L2736" s="427"/>
      <c r="M2736" s="428"/>
      <c r="N2736" s="428"/>
      <c r="O2736" s="428"/>
      <c r="P2736" s="428"/>
      <c r="Q2736" s="428"/>
      <c r="R2736" s="428"/>
      <c r="S2736" s="428"/>
      <c r="T2736" s="428"/>
      <c r="U2736" s="428"/>
      <c r="V2736" s="428"/>
      <c r="W2736" s="428"/>
      <c r="X2736" s="464"/>
      <c r="Y2736" s="464"/>
      <c r="Z2736" s="428"/>
      <c r="AA2736" s="428"/>
      <c r="AB2736" s="428"/>
      <c r="AC2736" s="428"/>
      <c r="AD2736" s="428"/>
      <c r="AE2736" s="428"/>
      <c r="AF2736" s="428"/>
      <c r="AG2736" s="428"/>
      <c r="AH2736" s="428"/>
      <c r="AI2736" s="428"/>
      <c r="AJ2736" s="464"/>
      <c r="AK2736" s="464"/>
      <c r="AL2736" s="464"/>
      <c r="AM2736" s="464"/>
      <c r="AN2736" s="464"/>
      <c r="AO2736" s="464"/>
      <c r="AP2736" s="464"/>
      <c r="AQ2736" s="464"/>
      <c r="AR2736" s="464"/>
      <c r="AS2736" s="464"/>
      <c r="AT2736" s="464"/>
      <c r="AU2736" s="464"/>
      <c r="AV2736" s="464"/>
      <c r="AW2736" s="464"/>
      <c r="AX2736" s="464"/>
      <c r="AZ2736" s="464"/>
      <c r="BA2736" s="464"/>
      <c r="BB2736" s="464"/>
      <c r="BC2736" s="464"/>
      <c r="BD2736" s="464"/>
      <c r="BE2736" s="464"/>
      <c r="BF2736" s="464"/>
      <c r="BG2736" s="464"/>
      <c r="BH2736" s="464"/>
      <c r="BI2736" s="464"/>
      <c r="BJ2736" s="464"/>
      <c r="BK2736" s="464"/>
      <c r="BL2736" s="464"/>
      <c r="BM2736" s="464"/>
      <c r="BN2736" s="464"/>
      <c r="BO2736" s="464"/>
      <c r="BP2736" s="464"/>
      <c r="BQ2736" s="464"/>
      <c r="BR2736" s="464"/>
      <c r="BS2736" s="465"/>
      <c r="BT2736" s="464"/>
      <c r="BU2736" s="464"/>
      <c r="BV2736" s="464"/>
      <c r="BW2736" s="464"/>
      <c r="BX2736" s="464"/>
      <c r="BY2736" s="464"/>
      <c r="BZ2736" s="428"/>
      <c r="CA2736" s="464"/>
      <c r="CB2736" s="464"/>
      <c r="CC2736" s="464"/>
      <c r="CD2736" s="464"/>
      <c r="CE2736" s="464"/>
      <c r="CF2736" s="464"/>
      <c r="CG2736" s="464"/>
      <c r="CH2736" s="464"/>
      <c r="CI2736" s="464"/>
      <c r="CJ2736" s="428"/>
      <c r="CK2736" s="428"/>
      <c r="CL2736" s="464"/>
      <c r="CM2736" s="464"/>
      <c r="CN2736" s="464"/>
      <c r="CO2736" s="464"/>
      <c r="CP2736" s="464"/>
      <c r="CQ2736" s="464"/>
      <c r="CR2736" s="464"/>
      <c r="CS2736" s="464"/>
      <c r="CT2736" s="464"/>
      <c r="CU2736" s="464"/>
      <c r="CV2736" s="464"/>
      <c r="CW2736" s="464"/>
      <c r="CX2736" s="464"/>
      <c r="CY2736" s="464"/>
      <c r="CZ2736" s="464"/>
      <c r="DA2736" s="464"/>
      <c r="DB2736" s="428"/>
      <c r="DC2736" s="428"/>
      <c r="DD2736" s="428"/>
      <c r="DE2736" s="428"/>
      <c r="DF2736" s="428"/>
      <c r="DG2736" s="428"/>
      <c r="DH2736" s="428"/>
      <c r="DI2736" s="428"/>
      <c r="DJ2736" s="428"/>
      <c r="DK2736" s="428"/>
      <c r="DL2736" s="428"/>
      <c r="DM2736" s="428"/>
      <c r="DN2736" s="466"/>
      <c r="DO2736" s="428"/>
      <c r="DP2736" s="428"/>
      <c r="DQ2736" s="428"/>
      <c r="DR2736" s="428"/>
      <c r="DS2736" s="428"/>
      <c r="DT2736" s="428"/>
      <c r="DU2736" s="428"/>
      <c r="DV2736" s="467"/>
      <c r="DW2736" s="468"/>
      <c r="DX2736" s="469"/>
      <c r="DZ2736" s="428"/>
      <c r="EC2736" s="428"/>
      <c r="EF2736" s="428"/>
      <c r="EI2736" s="428"/>
      <c r="EL2736" s="428"/>
      <c r="EO2736" s="428"/>
    </row>
    <row r="2737" spans="1:145" x14ac:dyDescent="0.35">
      <c r="A2737" s="453" t="s">
        <v>865</v>
      </c>
      <c r="B2737" s="437"/>
      <c r="C2737" s="437"/>
      <c r="D2737" s="437"/>
      <c r="E2737" s="437"/>
      <c r="F2737" s="437"/>
      <c r="G2737" s="437"/>
      <c r="H2737" s="437"/>
      <c r="I2737" s="437"/>
      <c r="J2737" s="437"/>
      <c r="K2737" s="437"/>
      <c r="L2737" s="437"/>
      <c r="M2737" s="438"/>
      <c r="N2737" s="438"/>
      <c r="O2737" s="438"/>
      <c r="P2737" s="438"/>
      <c r="Q2737" s="438"/>
      <c r="R2737" s="438"/>
      <c r="S2737" s="438"/>
      <c r="T2737" s="438"/>
      <c r="U2737" s="438"/>
      <c r="V2737" s="438"/>
      <c r="W2737" s="438"/>
      <c r="X2737" s="439"/>
      <c r="Y2737" s="439"/>
      <c r="Z2737" s="438"/>
      <c r="AA2737" s="438"/>
      <c r="AB2737" s="438"/>
      <c r="AC2737" s="438"/>
      <c r="AD2737" s="438"/>
      <c r="AE2737" s="438"/>
      <c r="AF2737" s="438"/>
      <c r="AG2737" s="438"/>
      <c r="AH2737" s="438"/>
      <c r="AI2737" s="438"/>
      <c r="AJ2737" s="439"/>
      <c r="AK2737" s="439"/>
      <c r="AL2737" s="439"/>
      <c r="AM2737" s="439"/>
      <c r="AN2737" s="439"/>
      <c r="AO2737" s="439"/>
      <c r="AP2737" s="439"/>
      <c r="AQ2737" s="439"/>
      <c r="AR2737" s="439"/>
      <c r="AS2737" s="439"/>
      <c r="AT2737" s="439"/>
      <c r="AU2737" s="439"/>
      <c r="AV2737" s="439"/>
      <c r="AW2737" s="439"/>
      <c r="AX2737" s="439"/>
      <c r="AZ2737" s="439"/>
      <c r="BA2737" s="439"/>
      <c r="BB2737" s="439"/>
      <c r="BC2737" s="439"/>
      <c r="BD2737" s="439"/>
      <c r="BE2737" s="439"/>
      <c r="BF2737" s="439"/>
      <c r="BG2737" s="439"/>
      <c r="BH2737" s="439"/>
      <c r="BI2737" s="439"/>
      <c r="BJ2737" s="439"/>
      <c r="BK2737" s="439"/>
      <c r="BL2737" s="439"/>
      <c r="BM2737" s="439"/>
      <c r="BN2737" s="439"/>
      <c r="BO2737" s="439"/>
      <c r="BP2737" s="439"/>
      <c r="BQ2737" s="439"/>
      <c r="BR2737" s="439"/>
      <c r="BS2737" s="440"/>
      <c r="BT2737" s="439"/>
      <c r="BU2737" s="439"/>
      <c r="BV2737" s="439"/>
      <c r="BW2737" s="439"/>
      <c r="BX2737" s="439"/>
      <c r="BY2737" s="439"/>
      <c r="BZ2737" s="438"/>
      <c r="CA2737" s="439"/>
      <c r="CB2737" s="439"/>
      <c r="CC2737" s="439"/>
      <c r="CD2737" s="439"/>
      <c r="CE2737" s="439"/>
      <c r="CF2737" s="439"/>
      <c r="CG2737" s="439"/>
      <c r="CH2737" s="439"/>
      <c r="CI2737" s="439"/>
      <c r="CJ2737" s="438"/>
      <c r="CK2737" s="438"/>
      <c r="CL2737" s="439"/>
      <c r="CM2737" s="439"/>
      <c r="CN2737" s="439"/>
      <c r="CO2737" s="439"/>
      <c r="CP2737" s="439"/>
      <c r="CQ2737" s="439"/>
      <c r="CR2737" s="439"/>
      <c r="CS2737" s="439"/>
      <c r="CT2737" s="439"/>
      <c r="CU2737" s="439"/>
      <c r="CV2737" s="439"/>
      <c r="CW2737" s="439"/>
      <c r="CX2737" s="439"/>
      <c r="CY2737" s="439"/>
      <c r="CZ2737" s="439"/>
      <c r="DA2737" s="439"/>
      <c r="DB2737" s="438"/>
      <c r="DC2737" s="438"/>
      <c r="DD2737" s="438"/>
      <c r="DE2737" s="438"/>
      <c r="DF2737" s="438"/>
      <c r="DG2737" s="438"/>
      <c r="DH2737" s="438"/>
      <c r="DI2737" s="438"/>
      <c r="DJ2737" s="438"/>
      <c r="DK2737" s="438"/>
      <c r="DL2737" s="438"/>
      <c r="DM2737" s="438"/>
      <c r="DN2737" s="441"/>
      <c r="DO2737" s="438"/>
      <c r="DP2737" s="438"/>
      <c r="DQ2737" s="438"/>
      <c r="DR2737" s="438"/>
      <c r="DS2737" s="438"/>
      <c r="DT2737" s="438"/>
      <c r="DU2737" s="438"/>
      <c r="DV2737" s="442"/>
      <c r="DW2737" s="443"/>
      <c r="DX2737" s="444"/>
      <c r="DZ2737" s="438"/>
      <c r="EC2737" s="438"/>
      <c r="EF2737" s="438"/>
      <c r="EI2737" s="438"/>
      <c r="EL2737" s="438"/>
      <c r="EO2737" s="438"/>
    </row>
    <row r="2738" spans="1:145" x14ac:dyDescent="0.35">
      <c r="A2738" s="437"/>
      <c r="B2738" s="437"/>
      <c r="C2738" s="437"/>
      <c r="D2738" s="437"/>
      <c r="E2738" s="437"/>
      <c r="F2738" s="437"/>
      <c r="G2738" s="437"/>
      <c r="H2738" s="437"/>
      <c r="I2738" s="437"/>
      <c r="J2738" s="437"/>
      <c r="K2738" s="437"/>
      <c r="L2738" s="437"/>
      <c r="M2738" s="438"/>
      <c r="N2738" s="438"/>
      <c r="O2738" s="438"/>
      <c r="P2738" s="438"/>
      <c r="Q2738" s="438"/>
      <c r="R2738" s="438"/>
      <c r="S2738" s="438"/>
      <c r="T2738" s="438"/>
      <c r="U2738" s="438"/>
      <c r="V2738" s="438"/>
      <c r="W2738" s="438"/>
      <c r="X2738" s="439"/>
      <c r="Y2738" s="439"/>
      <c r="Z2738" s="438"/>
      <c r="AA2738" s="438"/>
      <c r="AB2738" s="438"/>
      <c r="AC2738" s="438"/>
      <c r="AD2738" s="438"/>
      <c r="AE2738" s="438"/>
      <c r="AF2738" s="438"/>
      <c r="AG2738" s="438"/>
      <c r="AH2738" s="438"/>
      <c r="AI2738" s="438"/>
      <c r="AJ2738" s="439"/>
      <c r="AK2738" s="439"/>
      <c r="AL2738" s="439"/>
      <c r="AM2738" s="439"/>
      <c r="AN2738" s="439"/>
      <c r="AO2738" s="439"/>
      <c r="AP2738" s="439"/>
      <c r="AQ2738" s="439"/>
      <c r="AR2738" s="439"/>
      <c r="AS2738" s="439"/>
      <c r="AT2738" s="439"/>
      <c r="AU2738" s="439"/>
      <c r="AV2738" s="439"/>
      <c r="AW2738" s="439"/>
      <c r="AX2738" s="439"/>
      <c r="AZ2738" s="439"/>
      <c r="BA2738" s="439"/>
      <c r="BB2738" s="439"/>
      <c r="BC2738" s="439"/>
      <c r="BD2738" s="439"/>
      <c r="BE2738" s="439"/>
      <c r="BF2738" s="439"/>
      <c r="BG2738" s="439"/>
      <c r="BH2738" s="439"/>
      <c r="BI2738" s="439"/>
      <c r="BJ2738" s="439"/>
      <c r="BK2738" s="439"/>
      <c r="BL2738" s="439"/>
      <c r="BM2738" s="439"/>
      <c r="BN2738" s="439"/>
      <c r="BO2738" s="439"/>
      <c r="BP2738" s="439"/>
      <c r="BQ2738" s="439"/>
      <c r="BR2738" s="439"/>
      <c r="BS2738" s="440"/>
      <c r="BT2738" s="439"/>
      <c r="BU2738" s="439"/>
      <c r="BV2738" s="439"/>
      <c r="BW2738" s="439"/>
      <c r="BX2738" s="439"/>
      <c r="BY2738" s="439"/>
      <c r="BZ2738" s="438"/>
      <c r="CA2738" s="439"/>
      <c r="CB2738" s="439"/>
      <c r="CC2738" s="439"/>
      <c r="CD2738" s="439"/>
      <c r="CE2738" s="439"/>
      <c r="CF2738" s="439"/>
      <c r="CG2738" s="439"/>
      <c r="CH2738" s="439"/>
      <c r="CI2738" s="439"/>
      <c r="CJ2738" s="438"/>
      <c r="CK2738" s="438"/>
      <c r="CL2738" s="439"/>
      <c r="CM2738" s="439"/>
      <c r="CN2738" s="439"/>
      <c r="CO2738" s="439"/>
      <c r="CP2738" s="439"/>
      <c r="CQ2738" s="439"/>
      <c r="CR2738" s="439"/>
      <c r="CS2738" s="439"/>
      <c r="CT2738" s="439"/>
      <c r="CU2738" s="439"/>
      <c r="CV2738" s="439"/>
      <c r="CW2738" s="439"/>
      <c r="CX2738" s="439"/>
      <c r="CY2738" s="439"/>
      <c r="CZ2738" s="439"/>
      <c r="DA2738" s="439"/>
      <c r="DB2738" s="438"/>
      <c r="DC2738" s="438"/>
      <c r="DD2738" s="438"/>
      <c r="DE2738" s="438"/>
      <c r="DF2738" s="438"/>
      <c r="DG2738" s="438"/>
      <c r="DH2738" s="438"/>
      <c r="DI2738" s="438"/>
      <c r="DJ2738" s="438"/>
      <c r="DK2738" s="438"/>
      <c r="DL2738" s="438"/>
      <c r="DM2738" s="438"/>
      <c r="DN2738" s="441"/>
      <c r="DO2738" s="438"/>
      <c r="DP2738" s="438"/>
      <c r="DQ2738" s="438"/>
      <c r="DR2738" s="438"/>
      <c r="DS2738" s="438"/>
      <c r="DT2738" s="438"/>
      <c r="DU2738" s="438"/>
      <c r="DV2738" s="442"/>
      <c r="DW2738" s="443"/>
      <c r="DX2738" s="444"/>
      <c r="DZ2738" s="438"/>
      <c r="EC2738" s="438"/>
      <c r="EF2738" s="438"/>
      <c r="EI2738" s="438"/>
      <c r="EL2738" s="438"/>
      <c r="EO2738" s="438"/>
    </row>
    <row r="2739" spans="1:145" x14ac:dyDescent="0.35">
      <c r="A2739" s="436" t="s">
        <v>858</v>
      </c>
      <c r="B2739" s="445">
        <f t="shared" ref="B2739:AA2744" si="2793">B917</f>
        <v>3869.7230323315407</v>
      </c>
      <c r="C2739" s="445">
        <f t="shared" si="2793"/>
        <v>3678.4303348307503</v>
      </c>
      <c r="D2739" s="445">
        <f t="shared" si="2793"/>
        <v>3524.0876861752613</v>
      </c>
      <c r="E2739" s="445">
        <f t="shared" si="2793"/>
        <v>3335.9231148370773</v>
      </c>
      <c r="F2739" s="445">
        <f t="shared" si="2793"/>
        <v>3221.7942100601076</v>
      </c>
      <c r="G2739" s="445">
        <f t="shared" si="2793"/>
        <v>3149.95</v>
      </c>
      <c r="H2739" s="445">
        <f t="shared" si="2793"/>
        <v>3092.2757279341981</v>
      </c>
      <c r="I2739" s="445">
        <f t="shared" si="2793"/>
        <v>3095.9913192027843</v>
      </c>
      <c r="J2739" s="445">
        <f t="shared" si="2793"/>
        <v>3224.5306928187283</v>
      </c>
      <c r="K2739" s="445">
        <f t="shared" si="2793"/>
        <v>3387.7154444795951</v>
      </c>
      <c r="L2739" s="445">
        <f t="shared" si="2793"/>
        <v>3558.9339069914586</v>
      </c>
      <c r="M2739" s="446">
        <f t="shared" si="2793"/>
        <v>3725.1313002214492</v>
      </c>
      <c r="N2739" s="446">
        <f t="shared" si="2793"/>
        <v>3884.5336992418552</v>
      </c>
      <c r="O2739" s="446">
        <f t="shared" si="2793"/>
        <v>4067.8624474418557</v>
      </c>
      <c r="P2739" s="446">
        <f t="shared" si="2793"/>
        <v>7971.0832244639423</v>
      </c>
      <c r="Q2739" s="446">
        <f t="shared" si="2793"/>
        <v>8308.8342559525336</v>
      </c>
      <c r="R2739" s="446">
        <f t="shared" si="2793"/>
        <v>8688.3149399601625</v>
      </c>
      <c r="S2739" s="446">
        <f t="shared" si="2793"/>
        <v>9277.46574662905</v>
      </c>
      <c r="T2739" s="446">
        <f t="shared" si="2793"/>
        <v>9464.9320000000007</v>
      </c>
      <c r="U2739" s="446">
        <f t="shared" si="2793"/>
        <v>9792.1979999999949</v>
      </c>
      <c r="V2739" s="446">
        <f t="shared" si="2793"/>
        <v>10272.231300000001</v>
      </c>
      <c r="W2739" s="446">
        <f t="shared" si="2793"/>
        <v>10630.608999999997</v>
      </c>
      <c r="X2739" s="447">
        <f t="shared" si="2793"/>
        <v>10864.340383923276</v>
      </c>
      <c r="Y2739" s="447">
        <f t="shared" si="2793"/>
        <v>11236.173263682387</v>
      </c>
      <c r="Z2739" s="446">
        <f t="shared" si="2793"/>
        <v>11700.146000000002</v>
      </c>
      <c r="AA2739" s="446">
        <f t="shared" si="2793"/>
        <v>12231.714640018836</v>
      </c>
      <c r="AB2739" s="446">
        <v>10851.011500103399</v>
      </c>
      <c r="AC2739" s="446">
        <v>10679.327733425</v>
      </c>
      <c r="AD2739" s="446">
        <v>10595.788386426228</v>
      </c>
      <c r="AE2739" s="446">
        <f t="shared" ref="AE2739:AE2744" si="2794">AE917</f>
        <v>12892.748999999998</v>
      </c>
      <c r="AF2739" s="446">
        <v>12092.256549911544</v>
      </c>
      <c r="AG2739" s="446">
        <v>12417.356651839535</v>
      </c>
      <c r="AH2739" s="446">
        <v>12390.526529843877</v>
      </c>
      <c r="AI2739" s="446">
        <v>12188.999112216137</v>
      </c>
      <c r="AJ2739" s="447">
        <f t="shared" ref="AJ2739:AJ2744" si="2795">AJ917</f>
        <v>13651.365999999995</v>
      </c>
      <c r="AK2739" s="447">
        <v>13047.107420952778</v>
      </c>
      <c r="AL2739" s="447">
        <v>13167.101048764047</v>
      </c>
      <c r="AM2739" s="447">
        <v>13157.120210850699</v>
      </c>
      <c r="AN2739" s="447">
        <v>13157.120210850699</v>
      </c>
      <c r="AO2739" s="447">
        <f t="shared" ref="AO2739:AO2744" si="2796">AO917</f>
        <v>14422.867999999989</v>
      </c>
      <c r="AP2739" s="447">
        <v>13854.076916632652</v>
      </c>
      <c r="AQ2739" s="447">
        <v>13966.168606147072</v>
      </c>
      <c r="AR2739" s="447">
        <v>13822.196343775293</v>
      </c>
      <c r="AS2739" s="447">
        <f t="shared" ref="AS2739:AS2744" si="2797">AS917</f>
        <v>15093.313030812053</v>
      </c>
      <c r="AT2739" s="447">
        <v>14593.387236175464</v>
      </c>
      <c r="AU2739" s="447">
        <v>14363.1126505599</v>
      </c>
      <c r="AV2739" s="447">
        <v>15634.671940358616</v>
      </c>
      <c r="AW2739" s="447">
        <v>15637.642240188045</v>
      </c>
      <c r="AX2739" s="447">
        <f t="shared" ref="AX2739:AX2744" si="2798">AX917</f>
        <v>15629.439763653399</v>
      </c>
      <c r="AY2739" s="448"/>
      <c r="AZ2739" s="447">
        <v>16246.743566184405</v>
      </c>
      <c r="BA2739" s="447">
        <v>16126.369914538618</v>
      </c>
      <c r="BB2739" s="447">
        <v>16173.617587803517</v>
      </c>
      <c r="BC2739" s="447">
        <v>16058.694159474029</v>
      </c>
      <c r="BD2739" s="447">
        <v>16202.321407767313</v>
      </c>
      <c r="BE2739" s="447">
        <v>16202.321407767313</v>
      </c>
      <c r="BF2739" s="447">
        <f t="shared" ref="BF2739:BF2744" si="2799">BF917</f>
        <v>16253.91474093163</v>
      </c>
      <c r="BG2739" s="447">
        <v>16839.329767281462</v>
      </c>
      <c r="BH2739" s="447">
        <v>16779.980901223655</v>
      </c>
      <c r="BI2739" s="447">
        <v>16962.025493937883</v>
      </c>
      <c r="BJ2739" s="447">
        <v>16781.444053310166</v>
      </c>
      <c r="BK2739" s="447">
        <v>16756.956298591733</v>
      </c>
      <c r="BL2739" s="447">
        <v>16657.978984961243</v>
      </c>
      <c r="BM2739" s="447">
        <v>16874.060062956705</v>
      </c>
      <c r="BN2739" s="447">
        <v>16700.893808745815</v>
      </c>
      <c r="BO2739" s="447">
        <f t="shared" ref="BO2739:BO2744" si="2800">BO917</f>
        <v>16829.045999999998</v>
      </c>
      <c r="BP2739" s="447">
        <v>17527.14009432005</v>
      </c>
      <c r="BQ2739" s="447">
        <v>15698.102735888075</v>
      </c>
      <c r="BR2739" s="447">
        <v>15537.34864229622</v>
      </c>
      <c r="BS2739" s="447">
        <v>15537.34864229622</v>
      </c>
      <c r="BT2739" s="447">
        <v>16217.257269828267</v>
      </c>
      <c r="BU2739" s="447">
        <v>15986.8522888815</v>
      </c>
      <c r="BV2739" s="447">
        <v>15008.81545510805</v>
      </c>
      <c r="BW2739" s="447">
        <v>16394.139294965629</v>
      </c>
      <c r="BX2739" s="447">
        <v>16228.260717885634</v>
      </c>
      <c r="BY2739" s="447">
        <v>15533.340296551392</v>
      </c>
      <c r="BZ2739" s="446">
        <v>16539.306823181101</v>
      </c>
      <c r="CA2739" s="447">
        <f t="shared" ref="CA2739:CA2744" si="2801">CA917</f>
        <v>16883.276134639887</v>
      </c>
      <c r="CB2739" s="447">
        <v>17389.613541437087</v>
      </c>
      <c r="CC2739" s="447">
        <v>17216.098471925889</v>
      </c>
      <c r="CD2739" s="447">
        <v>16901.259002662526</v>
      </c>
      <c r="CE2739" s="447">
        <v>17522.706128821068</v>
      </c>
      <c r="CF2739" s="447">
        <v>17405.222132153733</v>
      </c>
      <c r="CG2739" s="447">
        <v>17046.108486958074</v>
      </c>
      <c r="CH2739" s="447">
        <v>17468.872140245676</v>
      </c>
      <c r="CI2739" s="447">
        <v>17312.512088247215</v>
      </c>
      <c r="CJ2739" s="446">
        <v>17388.062850211227</v>
      </c>
      <c r="CK2739" s="446">
        <v>17314.276100111783</v>
      </c>
      <c r="CL2739" s="447">
        <f t="shared" ref="CL2739:CL2744" si="2802">CL917</f>
        <v>17439.053229958616</v>
      </c>
      <c r="CM2739" s="447">
        <v>18152.839301602362</v>
      </c>
      <c r="CN2739" s="447">
        <v>18045.160715908012</v>
      </c>
      <c r="CO2739" s="447">
        <v>18027.906487059794</v>
      </c>
      <c r="CP2739" s="447">
        <v>18097.484145668855</v>
      </c>
      <c r="CQ2739" s="447">
        <v>18027.546798750074</v>
      </c>
      <c r="CR2739" s="447">
        <v>17888.938254747016</v>
      </c>
      <c r="CS2739" s="447">
        <v>18402.443618399659</v>
      </c>
      <c r="CT2739" s="447">
        <v>18253.053317798909</v>
      </c>
      <c r="CU2739" s="447">
        <v>18117.81469944433</v>
      </c>
      <c r="CV2739" s="447">
        <v>18389.977998953011</v>
      </c>
      <c r="CW2739" s="447">
        <v>18217.785697981028</v>
      </c>
      <c r="CX2739" s="447">
        <v>18213.302567233277</v>
      </c>
      <c r="CY2739" s="447">
        <v>18062.694840111428</v>
      </c>
      <c r="CZ2739" s="447">
        <v>17996.002702143302</v>
      </c>
      <c r="DA2739" s="447">
        <f t="shared" ref="DA2739:DA2744" si="2803">DA917</f>
        <v>18076.608370292437</v>
      </c>
      <c r="DB2739" s="446">
        <v>18903.277841009742</v>
      </c>
      <c r="DC2739" s="446">
        <v>18699.998192201005</v>
      </c>
      <c r="DD2739" s="446">
        <v>18699.998192201005</v>
      </c>
      <c r="DE2739" s="446">
        <v>18996.784103318823</v>
      </c>
      <c r="DF2739" s="446">
        <v>18856.2946604098</v>
      </c>
      <c r="DG2739" s="446">
        <v>18609.296623215396</v>
      </c>
      <c r="DH2739" s="446">
        <v>18872.64903057113</v>
      </c>
      <c r="DI2739" s="446">
        <v>18754.874266879404</v>
      </c>
      <c r="DJ2739" s="446">
        <v>18531.722182838625</v>
      </c>
      <c r="DK2739" s="446">
        <v>18785.515940478996</v>
      </c>
      <c r="DL2739" s="446">
        <v>18726.993253946344</v>
      </c>
      <c r="DM2739" s="446">
        <v>18512.112310716286</v>
      </c>
      <c r="DN2739" s="449">
        <f t="shared" ref="DN2739" si="2804">DN917</f>
        <v>18663.837100853161</v>
      </c>
      <c r="DO2739" s="446">
        <v>18512.112310716286</v>
      </c>
      <c r="DP2739" s="446">
        <v>19487.672112013668</v>
      </c>
      <c r="DQ2739" s="446">
        <v>19437.925119167674</v>
      </c>
      <c r="DR2739" s="446">
        <v>19354.599195981194</v>
      </c>
      <c r="DS2739" s="446">
        <v>19396.184821636798</v>
      </c>
      <c r="DT2739" s="446">
        <v>19318.434030442862</v>
      </c>
      <c r="DU2739" s="446">
        <v>19276.167190441389</v>
      </c>
      <c r="DV2739" s="450">
        <f t="shared" ref="DV2739:DX2744" si="2805">DV917</f>
        <v>19419.085738217014</v>
      </c>
      <c r="DW2739" s="451">
        <f t="shared" si="2805"/>
        <v>19297.089436370294</v>
      </c>
      <c r="DX2739" s="452">
        <f t="shared" si="2805"/>
        <v>19155.731542759058</v>
      </c>
      <c r="DZ2739" s="446">
        <f t="shared" ref="DZ2739:DZ2744" si="2806">DZ917</f>
        <v>20066.366675852991</v>
      </c>
      <c r="EC2739" s="446">
        <f t="shared" ref="EC2739:EC2744" si="2807">EC917</f>
        <v>20914.416624471036</v>
      </c>
      <c r="EF2739" s="446">
        <f t="shared" ref="EF2739:EF2744" si="2808">EF917</f>
        <v>21861.60109884126</v>
      </c>
      <c r="EI2739" s="446">
        <f t="shared" ref="EI2739:EI2744" si="2809">EI917</f>
        <v>22977.566534321693</v>
      </c>
      <c r="EL2739" s="446">
        <f t="shared" ref="EL2739:EL2744" si="2810">EL917</f>
        <v>24247.054925468037</v>
      </c>
      <c r="EO2739" s="446">
        <f t="shared" ref="EO2739:EO2744" si="2811">EO917</f>
        <v>25627.980531124256</v>
      </c>
    </row>
    <row r="2740" spans="1:145" x14ac:dyDescent="0.35">
      <c r="A2740" s="453" t="s">
        <v>859</v>
      </c>
      <c r="B2740" s="445">
        <f t="shared" si="2793"/>
        <v>597.20416968680456</v>
      </c>
      <c r="C2740" s="445">
        <f t="shared" si="2793"/>
        <v>607.35008474943959</v>
      </c>
      <c r="D2740" s="445">
        <f t="shared" si="2793"/>
        <v>619.41591912392732</v>
      </c>
      <c r="E2740" s="445">
        <f t="shared" si="2793"/>
        <v>606.06701672151871</v>
      </c>
      <c r="F2740" s="445">
        <f t="shared" si="2793"/>
        <v>602.7141820208202</v>
      </c>
      <c r="G2740" s="445">
        <f t="shared" si="2793"/>
        <v>564.00361378184266</v>
      </c>
      <c r="H2740" s="445">
        <f t="shared" si="2793"/>
        <v>565.92197218368563</v>
      </c>
      <c r="I2740" s="445">
        <f t="shared" si="2793"/>
        <v>593.50013023393763</v>
      </c>
      <c r="J2740" s="445">
        <f t="shared" si="2793"/>
        <v>631.32722340746091</v>
      </c>
      <c r="K2740" s="445">
        <f t="shared" si="2793"/>
        <v>613.52348383755043</v>
      </c>
      <c r="L2740" s="445">
        <f t="shared" si="2793"/>
        <v>650.68250752694973</v>
      </c>
      <c r="M2740" s="446">
        <f t="shared" si="2793"/>
        <v>677.63942339336654</v>
      </c>
      <c r="N2740" s="446">
        <f t="shared" si="2793"/>
        <v>703.24459119143842</v>
      </c>
      <c r="O2740" s="446">
        <f t="shared" si="2793"/>
        <v>712.31191743741488</v>
      </c>
      <c r="P2740" s="446">
        <f t="shared" si="2793"/>
        <v>731.19892855401304</v>
      </c>
      <c r="Q2740" s="446">
        <f t="shared" si="2793"/>
        <v>733.54497629849618</v>
      </c>
      <c r="R2740" s="446">
        <f t="shared" si="2793"/>
        <v>699.67322908939093</v>
      </c>
      <c r="S2740" s="446">
        <f t="shared" si="2793"/>
        <v>723.8196140563017</v>
      </c>
      <c r="T2740" s="446">
        <f t="shared" si="2793"/>
        <v>745.21</v>
      </c>
      <c r="U2740" s="446">
        <f t="shared" si="2793"/>
        <v>780.63700000000006</v>
      </c>
      <c r="V2740" s="446">
        <f t="shared" si="2793"/>
        <v>812.10500000000002</v>
      </c>
      <c r="W2740" s="446">
        <f t="shared" si="2793"/>
        <v>833.31600000000003</v>
      </c>
      <c r="X2740" s="447">
        <f t="shared" si="2793"/>
        <v>856.75800000000004</v>
      </c>
      <c r="Y2740" s="447">
        <f t="shared" si="2793"/>
        <v>896.43499999999995</v>
      </c>
      <c r="Z2740" s="446">
        <f t="shared" si="2793"/>
        <v>934.03700000000003</v>
      </c>
      <c r="AA2740" s="446">
        <f t="shared" si="2793"/>
        <v>981.23299999999983</v>
      </c>
      <c r="AB2740" s="446">
        <v>617.04967327604311</v>
      </c>
      <c r="AC2740" s="446">
        <v>520.66497098978311</v>
      </c>
      <c r="AD2740" s="446">
        <v>524.95571432406336</v>
      </c>
      <c r="AE2740" s="446">
        <f t="shared" si="2794"/>
        <v>624.14800000000002</v>
      </c>
      <c r="AF2740" s="446">
        <v>618.66060216386757</v>
      </c>
      <c r="AG2740" s="446">
        <v>577.48818587192534</v>
      </c>
      <c r="AH2740" s="446">
        <v>579.22125366365003</v>
      </c>
      <c r="AI2740" s="446">
        <v>579.09403548675186</v>
      </c>
      <c r="AJ2740" s="447">
        <f t="shared" si="2795"/>
        <v>624.65400000000011</v>
      </c>
      <c r="AK2740" s="447">
        <v>620.34942917244075</v>
      </c>
      <c r="AL2740" s="447">
        <v>616.92194735497333</v>
      </c>
      <c r="AM2740" s="447">
        <v>611.60402560281295</v>
      </c>
      <c r="AN2740" s="447">
        <v>606.97824947239849</v>
      </c>
      <c r="AO2740" s="447">
        <f t="shared" si="2796"/>
        <v>651.74700000000007</v>
      </c>
      <c r="AP2740" s="447">
        <v>644.72537125164934</v>
      </c>
      <c r="AQ2740" s="447">
        <v>641.57617502048095</v>
      </c>
      <c r="AR2740" s="447">
        <v>642.12582078019409</v>
      </c>
      <c r="AS2740" s="447">
        <f t="shared" si="2797"/>
        <v>682.70700000000011</v>
      </c>
      <c r="AT2740" s="447">
        <v>678.96194890386778</v>
      </c>
      <c r="AU2740" s="447">
        <v>671.26023770049505</v>
      </c>
      <c r="AV2740" s="447">
        <v>670.38750558900301</v>
      </c>
      <c r="AW2740" s="447">
        <v>670.38750558900301</v>
      </c>
      <c r="AX2740" s="447">
        <f t="shared" si="2798"/>
        <v>713.6149999999999</v>
      </c>
      <c r="AY2740" s="448"/>
      <c r="AZ2740" s="447">
        <v>701.12351027140232</v>
      </c>
      <c r="BA2740" s="447">
        <v>685.79591972844139</v>
      </c>
      <c r="BB2740" s="447">
        <v>703.31372442964175</v>
      </c>
      <c r="BC2740" s="447">
        <v>680.84693364692089</v>
      </c>
      <c r="BD2740" s="447">
        <v>704.09490718460643</v>
      </c>
      <c r="BE2740" s="447">
        <v>678.45576085429241</v>
      </c>
      <c r="BF2740" s="447">
        <f t="shared" si="2799"/>
        <v>740.65599999999995</v>
      </c>
      <c r="BG2740" s="447">
        <v>738.79692151857125</v>
      </c>
      <c r="BH2740" s="447">
        <v>702.59396995045506</v>
      </c>
      <c r="BI2740" s="447">
        <v>775.82016701177349</v>
      </c>
      <c r="BJ2740" s="447">
        <v>728.54143798865607</v>
      </c>
      <c r="BK2740" s="447">
        <v>776.35855542502009</v>
      </c>
      <c r="BL2740" s="447">
        <v>726.47704863505828</v>
      </c>
      <c r="BM2740" s="447">
        <v>776.26160920557868</v>
      </c>
      <c r="BN2740" s="447">
        <v>726.15130573862325</v>
      </c>
      <c r="BO2740" s="447">
        <f t="shared" si="2800"/>
        <v>761.40194198337826</v>
      </c>
      <c r="BP2740" s="447">
        <v>808.08029219734738</v>
      </c>
      <c r="BQ2740" s="447">
        <v>808.08029219734738</v>
      </c>
      <c r="BR2740" s="447">
        <v>783.16158473209134</v>
      </c>
      <c r="BS2740" s="447">
        <v>714.77728761049048</v>
      </c>
      <c r="BT2740" s="447">
        <v>778.90853666697319</v>
      </c>
      <c r="BU2740" s="447">
        <v>776.65472563027856</v>
      </c>
      <c r="BV2740" s="447">
        <v>725.14523857454617</v>
      </c>
      <c r="BW2740" s="447">
        <v>780.39906244740928</v>
      </c>
      <c r="BX2740" s="447">
        <v>777.88270463391837</v>
      </c>
      <c r="BY2740" s="447">
        <v>735.26224213329726</v>
      </c>
      <c r="BZ2740" s="446">
        <v>766.14350481106999</v>
      </c>
      <c r="CA2740" s="447">
        <f t="shared" si="2801"/>
        <v>766.23022167095269</v>
      </c>
      <c r="CB2740" s="447">
        <v>761.66067356746385</v>
      </c>
      <c r="CC2740" s="447">
        <v>751.66333675043438</v>
      </c>
      <c r="CD2740" s="447">
        <v>730.43931183360235</v>
      </c>
      <c r="CE2740" s="447">
        <v>781.79609911050204</v>
      </c>
      <c r="CF2740" s="447">
        <v>768.68058353755657</v>
      </c>
      <c r="CG2740" s="447">
        <v>742.12861113955785</v>
      </c>
      <c r="CH2740" s="447">
        <v>792.98572321557356</v>
      </c>
      <c r="CI2740" s="447">
        <v>783.98813534294788</v>
      </c>
      <c r="CJ2740" s="446">
        <v>799.26935926480257</v>
      </c>
      <c r="CK2740" s="446">
        <v>790.80571416091141</v>
      </c>
      <c r="CL2740" s="447">
        <f t="shared" si="2802"/>
        <v>774.59192447001021</v>
      </c>
      <c r="CM2740" s="447">
        <v>824.83078565971266</v>
      </c>
      <c r="CN2740" s="447">
        <v>806.98771593332003</v>
      </c>
      <c r="CO2740" s="447">
        <v>807.77108312480448</v>
      </c>
      <c r="CP2740" s="447">
        <v>810.93099773274525</v>
      </c>
      <c r="CQ2740" s="447">
        <v>807.50294229452709</v>
      </c>
      <c r="CR2740" s="447">
        <v>782.2963242603123</v>
      </c>
      <c r="CS2740" s="447">
        <v>741.82132606370635</v>
      </c>
      <c r="CT2740" s="447">
        <v>780.41324268679125</v>
      </c>
      <c r="CU2740" s="447">
        <v>798.36220550396649</v>
      </c>
      <c r="CV2740" s="447">
        <v>759.36722870666154</v>
      </c>
      <c r="CW2740" s="447">
        <v>787.64274405091544</v>
      </c>
      <c r="CX2740" s="447">
        <v>759.0811639885751</v>
      </c>
      <c r="CY2740" s="447">
        <v>787.53011638619751</v>
      </c>
      <c r="CZ2740" s="447">
        <v>800.07964680277587</v>
      </c>
      <c r="DA2740" s="447">
        <f t="shared" si="2803"/>
        <v>778.63763920708982</v>
      </c>
      <c r="DB2740" s="446">
        <v>786.14362701356424</v>
      </c>
      <c r="DC2740" s="446">
        <v>789.56709940240489</v>
      </c>
      <c r="DD2740" s="446">
        <v>794.54780109686681</v>
      </c>
      <c r="DE2740" s="446">
        <v>771.85417239622473</v>
      </c>
      <c r="DF2740" s="446">
        <v>780.44352926965382</v>
      </c>
      <c r="DG2740" s="446">
        <v>785.50440450435178</v>
      </c>
      <c r="DH2740" s="446">
        <v>770.80320351716762</v>
      </c>
      <c r="DI2740" s="446">
        <v>784.19481669264121</v>
      </c>
      <c r="DJ2740" s="446">
        <v>789.6198069353311</v>
      </c>
      <c r="DK2740" s="446">
        <v>784.51069047470446</v>
      </c>
      <c r="DL2740" s="446">
        <v>786.28134039084034</v>
      </c>
      <c r="DM2740" s="446">
        <v>796.89713151241131</v>
      </c>
      <c r="DN2740" s="449">
        <f>DN918</f>
        <v>786.6301940139989</v>
      </c>
      <c r="DO2740" s="446">
        <v>796.89713151241131</v>
      </c>
      <c r="DP2740" s="446">
        <v>787.69739613346303</v>
      </c>
      <c r="DQ2740" s="446">
        <v>800.96312658507554</v>
      </c>
      <c r="DR2740" s="446">
        <v>811.48570084520361</v>
      </c>
      <c r="DS2740" s="446">
        <v>790.00828981458915</v>
      </c>
      <c r="DT2740" s="446">
        <v>802.41193414822146</v>
      </c>
      <c r="DU2740" s="446">
        <v>799.60057012441291</v>
      </c>
      <c r="DV2740" s="450">
        <f t="shared" si="2805"/>
        <v>808.48742123581667</v>
      </c>
      <c r="DW2740" s="451">
        <f t="shared" si="2805"/>
        <v>797.8187809945149</v>
      </c>
      <c r="DX2740" s="452">
        <f t="shared" si="2805"/>
        <v>808.48742123581667</v>
      </c>
      <c r="DZ2740" s="446">
        <f t="shared" si="2806"/>
        <v>810.49904441610499</v>
      </c>
      <c r="EC2740" s="446">
        <f t="shared" si="2807"/>
        <v>825.12455930003955</v>
      </c>
      <c r="EF2740" s="446">
        <f t="shared" si="2808"/>
        <v>842.42434272398998</v>
      </c>
      <c r="EI2740" s="446">
        <f t="shared" si="2809"/>
        <v>860.45117054004322</v>
      </c>
      <c r="EL2740" s="446">
        <f t="shared" si="2810"/>
        <v>879.26595071726331</v>
      </c>
      <c r="EO2740" s="446">
        <f t="shared" si="2811"/>
        <v>899.15044857408725</v>
      </c>
    </row>
    <row r="2741" spans="1:145" x14ac:dyDescent="0.35">
      <c r="A2741" s="453" t="s">
        <v>860</v>
      </c>
      <c r="B2741" s="445">
        <f t="shared" si="2793"/>
        <v>549.7148069736769</v>
      </c>
      <c r="C2741" s="445">
        <f t="shared" si="2793"/>
        <v>579.74849019721739</v>
      </c>
      <c r="D2741" s="445">
        <f t="shared" si="2793"/>
        <v>564.78820050184993</v>
      </c>
      <c r="E2741" s="445">
        <f t="shared" si="2793"/>
        <v>2385.6264544075611</v>
      </c>
      <c r="F2741" s="445">
        <f t="shared" si="2793"/>
        <v>2427.9822182352605</v>
      </c>
      <c r="G2741" s="445">
        <f t="shared" si="2793"/>
        <v>2501.4253676721896</v>
      </c>
      <c r="H2741" s="445">
        <f t="shared" si="2793"/>
        <v>2537.1127353756128</v>
      </c>
      <c r="I2741" s="445">
        <f t="shared" si="2793"/>
        <v>2487.9532522685408</v>
      </c>
      <c r="J2741" s="445">
        <f t="shared" si="2793"/>
        <v>2534.6768846845493</v>
      </c>
      <c r="K2741" s="445">
        <f t="shared" si="2793"/>
        <v>2728.854921890329</v>
      </c>
      <c r="L2741" s="445">
        <f t="shared" si="2793"/>
        <v>2808.107817412219</v>
      </c>
      <c r="M2741" s="446">
        <f t="shared" si="2793"/>
        <v>2937.9534217196028</v>
      </c>
      <c r="N2741" s="446">
        <f t="shared" si="2793"/>
        <v>2947.1093444180478</v>
      </c>
      <c r="O2741" s="446">
        <f t="shared" si="2793"/>
        <v>3087.911079388336</v>
      </c>
      <c r="P2741" s="446">
        <f t="shared" si="2793"/>
        <v>3101.8426461695717</v>
      </c>
      <c r="Q2741" s="446">
        <f t="shared" si="2793"/>
        <v>3184.7756823459972</v>
      </c>
      <c r="R2741" s="446">
        <f t="shared" si="2793"/>
        <v>3137.6021391839477</v>
      </c>
      <c r="S2741" s="446">
        <f t="shared" si="2793"/>
        <v>3221.8724816747763</v>
      </c>
      <c r="T2741" s="446">
        <f t="shared" si="2793"/>
        <v>3506.2689999999998</v>
      </c>
      <c r="U2741" s="446">
        <f t="shared" si="2793"/>
        <v>3786.2879999999996</v>
      </c>
      <c r="V2741" s="446">
        <f t="shared" si="2793"/>
        <v>3535.8631083575065</v>
      </c>
      <c r="W2741" s="446">
        <f t="shared" si="2793"/>
        <v>3758.8479293148353</v>
      </c>
      <c r="X2741" s="447">
        <f t="shared" si="2793"/>
        <v>4196.2677889961324</v>
      </c>
      <c r="Y2741" s="447">
        <f t="shared" si="2793"/>
        <v>4613.0192206440679</v>
      </c>
      <c r="Z2741" s="446">
        <f t="shared" si="2793"/>
        <v>4714.7787048422915</v>
      </c>
      <c r="AA2741" s="446">
        <f t="shared" si="2793"/>
        <v>5183.7649628658173</v>
      </c>
      <c r="AB2741" s="446">
        <v>1520.07360750506</v>
      </c>
      <c r="AC2741" s="446">
        <v>1528.1445962474168</v>
      </c>
      <c r="AD2741" s="446">
        <v>1513.6690105963187</v>
      </c>
      <c r="AE2741" s="446">
        <f t="shared" si="2794"/>
        <v>5146.8340354358716</v>
      </c>
      <c r="AF2741" s="446">
        <v>5287.6202228661678</v>
      </c>
      <c r="AG2741" s="446">
        <v>5117.3135295854254</v>
      </c>
      <c r="AH2741" s="446">
        <v>5095.5203151934738</v>
      </c>
      <c r="AI2741" s="446">
        <v>5083.2785385602338</v>
      </c>
      <c r="AJ2741" s="447">
        <f t="shared" si="2795"/>
        <v>5492.5303733840547</v>
      </c>
      <c r="AK2741" s="447">
        <v>5150.3750051249999</v>
      </c>
      <c r="AL2741" s="447">
        <v>5085.3241635003697</v>
      </c>
      <c r="AM2741" s="447">
        <v>5038.7894109156759</v>
      </c>
      <c r="AN2741" s="447">
        <v>5038.7894109156759</v>
      </c>
      <c r="AO2741" s="447">
        <f t="shared" si="2796"/>
        <v>5297.5135914885377</v>
      </c>
      <c r="AP2741" s="447">
        <v>5270.6616189893348</v>
      </c>
      <c r="AQ2741" s="447">
        <v>5182.5533225032304</v>
      </c>
      <c r="AR2741" s="447">
        <v>5134.4889988156883</v>
      </c>
      <c r="AS2741" s="447">
        <f t="shared" si="2797"/>
        <v>4726.2700786040959</v>
      </c>
      <c r="AT2741" s="447">
        <v>5009.5061145424779</v>
      </c>
      <c r="AU2741" s="447">
        <v>4862.7996751791716</v>
      </c>
      <c r="AV2741" s="447">
        <v>4823.3795026178695</v>
      </c>
      <c r="AW2741" s="447">
        <v>4929.6275221883516</v>
      </c>
      <c r="AX2741" s="447">
        <f t="shared" si="2798"/>
        <v>4519.1398297794531</v>
      </c>
      <c r="AY2741" s="448"/>
      <c r="AZ2741" s="447">
        <v>5032.842242489316</v>
      </c>
      <c r="BA2741" s="447">
        <v>5008.9226338180561</v>
      </c>
      <c r="BB2741" s="447">
        <v>5002.8705363988129</v>
      </c>
      <c r="BC2741" s="447">
        <v>4880.6016609151857</v>
      </c>
      <c r="BD2741" s="447">
        <v>4996.0500997799927</v>
      </c>
      <c r="BE2741" s="447">
        <v>4884.2101565925377</v>
      </c>
      <c r="BF2741" s="447">
        <f t="shared" si="2799"/>
        <v>4301.9792735912433</v>
      </c>
      <c r="BG2741" s="447">
        <v>5060.4561281342812</v>
      </c>
      <c r="BH2741" s="447">
        <v>4952.713933753731</v>
      </c>
      <c r="BI2741" s="447">
        <v>5296.8230485629128</v>
      </c>
      <c r="BJ2741" s="447">
        <v>5095.9581384169833</v>
      </c>
      <c r="BK2741" s="447">
        <v>5271.3328830460823</v>
      </c>
      <c r="BL2741" s="447">
        <v>5088.4614405376806</v>
      </c>
      <c r="BM2741" s="447">
        <v>5153.0548413399802</v>
      </c>
      <c r="BN2741" s="447">
        <v>4983.5200409634308</v>
      </c>
      <c r="BO2741" s="447">
        <f t="shared" si="2800"/>
        <v>4346.1388810187927</v>
      </c>
      <c r="BP2741" s="447">
        <v>5129.6750650252434</v>
      </c>
      <c r="BQ2741" s="447">
        <v>5129.6750650252434</v>
      </c>
      <c r="BR2741" s="447">
        <v>4718.4455939759673</v>
      </c>
      <c r="BS2741" s="447">
        <v>4258.4359146578527</v>
      </c>
      <c r="BT2741" s="447">
        <v>4525.236645522461</v>
      </c>
      <c r="BU2741" s="447">
        <v>4398.0843292143863</v>
      </c>
      <c r="BV2741" s="447">
        <v>3994.5046565230673</v>
      </c>
      <c r="BW2741" s="447">
        <v>4514.2330333303962</v>
      </c>
      <c r="BX2741" s="447">
        <v>4400.530699899874</v>
      </c>
      <c r="BY2741" s="447">
        <v>4181.1719702496994</v>
      </c>
      <c r="BZ2741" s="446">
        <v>4559.9798792600777</v>
      </c>
      <c r="CA2741" s="447">
        <f t="shared" si="2801"/>
        <v>4076.7627094461409</v>
      </c>
      <c r="CB2741" s="447">
        <v>4709.5232081154791</v>
      </c>
      <c r="CC2741" s="447">
        <v>4624.9455823519893</v>
      </c>
      <c r="CD2741" s="447">
        <v>4429.8326467914139</v>
      </c>
      <c r="CE2741" s="447">
        <v>4683.7713672119698</v>
      </c>
      <c r="CF2741" s="447">
        <v>4535.9088829168277</v>
      </c>
      <c r="CG2741" s="447">
        <v>4330.6489976858029</v>
      </c>
      <c r="CH2741" s="447">
        <v>4751.736292486723</v>
      </c>
      <c r="CI2741" s="447">
        <v>4630.6118792515308</v>
      </c>
      <c r="CJ2741" s="446">
        <v>4763.8851253930225</v>
      </c>
      <c r="CK2741" s="446">
        <v>4732.7345546886918</v>
      </c>
      <c r="CL2741" s="447">
        <f t="shared" si="2802"/>
        <v>4052.3305936548491</v>
      </c>
      <c r="CM2741" s="447">
        <v>4831.5076491040618</v>
      </c>
      <c r="CN2741" s="447">
        <v>4783.9946718048768</v>
      </c>
      <c r="CO2741" s="447">
        <v>4777.2721741824207</v>
      </c>
      <c r="CP2741" s="447">
        <v>4907.0723255344546</v>
      </c>
      <c r="CQ2741" s="447">
        <v>4778.9148355960733</v>
      </c>
      <c r="CR2741" s="447">
        <v>4644.4118615886255</v>
      </c>
      <c r="CS2741" s="447">
        <v>4804.4243837522517</v>
      </c>
      <c r="CT2741" s="447">
        <v>4703.6473509103789</v>
      </c>
      <c r="CU2741" s="447">
        <v>4561.4441843067052</v>
      </c>
      <c r="CV2741" s="447">
        <v>4739.9013133867984</v>
      </c>
      <c r="CW2741" s="447">
        <v>4656.1772227165147</v>
      </c>
      <c r="CX2741" s="447">
        <v>4812.3091716826793</v>
      </c>
      <c r="CY2741" s="447">
        <v>4727.3924393022062</v>
      </c>
      <c r="CZ2741" s="447">
        <v>4662.5102995886436</v>
      </c>
      <c r="DA2741" s="447">
        <f t="shared" si="2803"/>
        <v>4064.5499343525753</v>
      </c>
      <c r="DB2741" s="446">
        <v>5012.8867139499998</v>
      </c>
      <c r="DC2741" s="446">
        <v>4876.4294950386629</v>
      </c>
      <c r="DD2741" s="446">
        <v>4673.8838805390296</v>
      </c>
      <c r="DE2741" s="446">
        <v>4934.1338019066752</v>
      </c>
      <c r="DF2741" s="446">
        <v>4769.661724448928</v>
      </c>
      <c r="DG2741" s="446">
        <v>4589.235859239875</v>
      </c>
      <c r="DH2741" s="446">
        <v>4925.912002867607</v>
      </c>
      <c r="DI2741" s="446">
        <v>4800.612089540552</v>
      </c>
      <c r="DJ2741" s="446">
        <v>4629.2523004161003</v>
      </c>
      <c r="DK2741" s="446">
        <v>4871.8377911702228</v>
      </c>
      <c r="DL2741" s="446">
        <v>4841.4119567735715</v>
      </c>
      <c r="DM2741" s="446">
        <v>4629.2584820027223</v>
      </c>
      <c r="DN2741" s="449">
        <f>DN919</f>
        <v>4125.5969723068883</v>
      </c>
      <c r="DO2741" s="446">
        <v>4629.2584820027223</v>
      </c>
      <c r="DP2741" s="446">
        <v>5041.4321183815473</v>
      </c>
      <c r="DQ2741" s="446">
        <v>4976.1132803482151</v>
      </c>
      <c r="DR2741" s="446">
        <v>4865.319616275131</v>
      </c>
      <c r="DS2741" s="446">
        <v>4335.5084390133425</v>
      </c>
      <c r="DT2741" s="446">
        <v>4276.8773767967468</v>
      </c>
      <c r="DU2741" s="446">
        <v>4246.6495192686552</v>
      </c>
      <c r="DV2741" s="450">
        <f t="shared" si="2805"/>
        <v>4261.2780980613607</v>
      </c>
      <c r="DW2741" s="451">
        <f t="shared" si="2805"/>
        <v>4216.4871434586739</v>
      </c>
      <c r="DX2741" s="452">
        <f t="shared" si="2805"/>
        <v>4100.4798720436538</v>
      </c>
      <c r="DZ2741" s="446">
        <f t="shared" si="2806"/>
        <v>4357.8174207621287</v>
      </c>
      <c r="EC2741" s="446">
        <f t="shared" si="2807"/>
        <v>4556.3730144111196</v>
      </c>
      <c r="EF2741" s="446">
        <f t="shared" si="2808"/>
        <v>4806.381994355017</v>
      </c>
      <c r="EI2741" s="446">
        <f t="shared" si="2809"/>
        <v>5041.5385809684494</v>
      </c>
      <c r="EL2741" s="446">
        <f t="shared" si="2810"/>
        <v>5284.7297599374833</v>
      </c>
      <c r="EO2741" s="446">
        <f t="shared" si="2811"/>
        <v>5542.5121348914927</v>
      </c>
    </row>
    <row r="2742" spans="1:145" x14ac:dyDescent="0.35">
      <c r="A2742" s="453" t="s">
        <v>861</v>
      </c>
      <c r="B2742" s="445">
        <f t="shared" si="2793"/>
        <v>3547.9560059301157</v>
      </c>
      <c r="C2742" s="445">
        <f t="shared" si="2793"/>
        <v>3546.8041656554856</v>
      </c>
      <c r="D2742" s="445">
        <f t="shared" si="2793"/>
        <v>3845.9946769907169</v>
      </c>
      <c r="E2742" s="445">
        <f t="shared" si="2793"/>
        <v>4044.399164295794</v>
      </c>
      <c r="F2742" s="445">
        <f t="shared" si="2793"/>
        <v>4292.9087035472894</v>
      </c>
      <c r="G2742" s="445">
        <f t="shared" si="2793"/>
        <v>4153.5360303170173</v>
      </c>
      <c r="H2742" s="445">
        <f t="shared" si="2793"/>
        <v>4317.3853093831849</v>
      </c>
      <c r="I2742" s="445">
        <f t="shared" si="2793"/>
        <v>4476.6272273508293</v>
      </c>
      <c r="J2742" s="445">
        <f t="shared" si="2793"/>
        <v>4698.9324003544853</v>
      </c>
      <c r="K2742" s="445">
        <f t="shared" si="2793"/>
        <v>4875.1639623729279</v>
      </c>
      <c r="L2742" s="445">
        <f t="shared" si="2793"/>
        <v>5147.862147391661</v>
      </c>
      <c r="M2742" s="446">
        <f t="shared" si="2793"/>
        <v>5327.2612701653361</v>
      </c>
      <c r="N2742" s="446">
        <f t="shared" si="2793"/>
        <v>4725.71268673964</v>
      </c>
      <c r="O2742" s="446">
        <f t="shared" si="2793"/>
        <v>4598.6195295829957</v>
      </c>
      <c r="P2742" s="446">
        <f t="shared" si="2793"/>
        <v>4719.1535494676455</v>
      </c>
      <c r="Q2742" s="446">
        <f t="shared" si="2793"/>
        <v>4708.6587231740741</v>
      </c>
      <c r="R2742" s="446">
        <f t="shared" si="2793"/>
        <v>4832.84572943688</v>
      </c>
      <c r="S2742" s="446">
        <f t="shared" si="2793"/>
        <v>4906.2428553927266</v>
      </c>
      <c r="T2742" s="446">
        <f t="shared" si="2793"/>
        <v>5018.7373600000001</v>
      </c>
      <c r="U2742" s="446">
        <f t="shared" si="2793"/>
        <v>4926.0319310060095</v>
      </c>
      <c r="V2742" s="446">
        <f t="shared" si="2793"/>
        <v>5237.9335849078052</v>
      </c>
      <c r="W2742" s="446">
        <f t="shared" si="2793"/>
        <v>5331.0776689509412</v>
      </c>
      <c r="X2742" s="447">
        <f t="shared" si="2793"/>
        <v>5206.0180234301833</v>
      </c>
      <c r="Y2742" s="447">
        <f t="shared" si="2793"/>
        <v>5537.1926033983136</v>
      </c>
      <c r="Z2742" s="446">
        <f t="shared" si="2793"/>
        <v>5926.176141626981</v>
      </c>
      <c r="AA2742" s="446">
        <f t="shared" si="2793"/>
        <v>6224.649271146448</v>
      </c>
      <c r="AB2742" s="446">
        <v>2522.5511488998541</v>
      </c>
      <c r="AC2742" s="446">
        <v>2518.3324349098484</v>
      </c>
      <c r="AD2742" s="446">
        <v>2496.2652272653463</v>
      </c>
      <c r="AE2742" s="446">
        <f t="shared" si="2794"/>
        <v>6579.292449780979</v>
      </c>
      <c r="AF2742" s="446">
        <v>6886.4438478154689</v>
      </c>
      <c r="AG2742" s="446">
        <v>6986.5772055043299</v>
      </c>
      <c r="AH2742" s="446">
        <v>6952.8303425440581</v>
      </c>
      <c r="AI2742" s="446">
        <v>6952.8303425440618</v>
      </c>
      <c r="AJ2742" s="447">
        <f t="shared" si="2795"/>
        <v>6863.2269141562965</v>
      </c>
      <c r="AK2742" s="447">
        <v>7278.0674859647215</v>
      </c>
      <c r="AL2742" s="447">
        <v>7215.7740267902691</v>
      </c>
      <c r="AM2742" s="447">
        <v>7283.9501367407101</v>
      </c>
      <c r="AN2742" s="447">
        <v>7264.3601394708012</v>
      </c>
      <c r="AO2742" s="447">
        <f t="shared" si="2796"/>
        <v>7130.0149618739179</v>
      </c>
      <c r="AP2742" s="447">
        <v>7433.9253167554998</v>
      </c>
      <c r="AQ2742" s="447">
        <v>7336.2050878930622</v>
      </c>
      <c r="AR2742" s="447">
        <v>7344.0395853921746</v>
      </c>
      <c r="AS2742" s="447">
        <f t="shared" si="2797"/>
        <v>7275.9137036094726</v>
      </c>
      <c r="AT2742" s="447">
        <v>7504.3663308104096</v>
      </c>
      <c r="AU2742" s="447">
        <v>7322.337849339825</v>
      </c>
      <c r="AV2742" s="447">
        <v>7321.703941704287</v>
      </c>
      <c r="AW2742" s="447">
        <v>7321.703941704287</v>
      </c>
      <c r="AX2742" s="447">
        <f t="shared" si="2798"/>
        <v>7313.7501148664151</v>
      </c>
      <c r="AY2742" s="448"/>
      <c r="AZ2742" s="447">
        <v>7583.3090107293583</v>
      </c>
      <c r="BA2742" s="447">
        <v>7491.9272115468293</v>
      </c>
      <c r="BB2742" s="447">
        <v>7433.2374802143722</v>
      </c>
      <c r="BC2742" s="447">
        <v>7326.2426640369877</v>
      </c>
      <c r="BD2742" s="447">
        <v>7393.3024711337293</v>
      </c>
      <c r="BE2742" s="447">
        <v>7243.7008154662826</v>
      </c>
      <c r="BF2742" s="447">
        <f t="shared" si="2799"/>
        <v>7371.2354586303445</v>
      </c>
      <c r="BG2742" s="447">
        <v>7554.8859081834798</v>
      </c>
      <c r="BH2742" s="447">
        <v>7463.0013257395367</v>
      </c>
      <c r="BI2742" s="447">
        <v>7546.1863904623524</v>
      </c>
      <c r="BJ2742" s="447">
        <v>7446.0039737067918</v>
      </c>
      <c r="BK2742" s="447">
        <v>7559.479941763906</v>
      </c>
      <c r="BL2742" s="447">
        <v>7458.9774879451661</v>
      </c>
      <c r="BM2742" s="447">
        <v>7573.9552081864131</v>
      </c>
      <c r="BN2742" s="447">
        <v>7473.452754367675</v>
      </c>
      <c r="BO2742" s="447">
        <f t="shared" si="2800"/>
        <v>7657.8914370469574</v>
      </c>
      <c r="BP2742" s="447">
        <v>7814.6924359117784</v>
      </c>
      <c r="BQ2742" s="447">
        <v>7554.8859081834798</v>
      </c>
      <c r="BR2742" s="447">
        <v>6794.5601144336524</v>
      </c>
      <c r="BS2742" s="447">
        <v>6794.5601144336524</v>
      </c>
      <c r="BT2742" s="447">
        <v>7472.801971003877</v>
      </c>
      <c r="BU2742" s="447">
        <v>7303.0751105575091</v>
      </c>
      <c r="BV2742" s="447">
        <v>6948.4272176270833</v>
      </c>
      <c r="BW2742" s="447">
        <v>7495.3665681303964</v>
      </c>
      <c r="BX2742" s="447">
        <v>7361.3910312005673</v>
      </c>
      <c r="BY2742" s="447">
        <v>7186.3796752010367</v>
      </c>
      <c r="BZ2742" s="446">
        <v>7432.3377781277522</v>
      </c>
      <c r="CA2742" s="447">
        <f t="shared" si="2801"/>
        <v>7522.7934805739987</v>
      </c>
      <c r="CB2742" s="447">
        <v>7825.3459798012254</v>
      </c>
      <c r="CC2742" s="447">
        <v>7665.5144382212438</v>
      </c>
      <c r="CD2742" s="447">
        <v>7439.6098807876906</v>
      </c>
      <c r="CE2742" s="447">
        <v>7667.9420353529995</v>
      </c>
      <c r="CF2742" s="447">
        <v>7588.9910576326056</v>
      </c>
      <c r="CG2742" s="447">
        <v>7400.0952750030874</v>
      </c>
      <c r="CH2742" s="447">
        <v>7679.1875741585291</v>
      </c>
      <c r="CI2742" s="447">
        <v>7589.65972218963</v>
      </c>
      <c r="CJ2742" s="446">
        <v>7716.538688881672</v>
      </c>
      <c r="CK2742" s="446">
        <v>7626.7160431223447</v>
      </c>
      <c r="CL2742" s="447">
        <f t="shared" si="2802"/>
        <v>7638.0037322912804</v>
      </c>
      <c r="CM2742" s="447">
        <v>7871.137588755073</v>
      </c>
      <c r="CN2742" s="447">
        <v>7848.7932819092284</v>
      </c>
      <c r="CO2742" s="447">
        <v>7847.5299915204323</v>
      </c>
      <c r="CP2742" s="447">
        <v>7898.8453009976056</v>
      </c>
      <c r="CQ2742" s="447">
        <v>7847.2616789499534</v>
      </c>
      <c r="CR2742" s="447">
        <v>7677.9108769313389</v>
      </c>
      <c r="CS2742" s="447">
        <v>7854.2278816218704</v>
      </c>
      <c r="CT2742" s="447">
        <v>7820.2503317661867</v>
      </c>
      <c r="CU2742" s="447">
        <v>7650.0124038692402</v>
      </c>
      <c r="CV2742" s="447">
        <v>7922.839731370218</v>
      </c>
      <c r="CW2742" s="447">
        <v>7852.6473596413052</v>
      </c>
      <c r="CX2742" s="447">
        <v>7881.2510209221045</v>
      </c>
      <c r="CY2742" s="447">
        <v>7824.3610375162798</v>
      </c>
      <c r="CZ2742" s="447">
        <v>7769.7904544498015</v>
      </c>
      <c r="DA2742" s="447">
        <f t="shared" si="2803"/>
        <v>7875.007549814055</v>
      </c>
      <c r="DB2742" s="446">
        <v>8084.2359709380253</v>
      </c>
      <c r="DC2742" s="446">
        <v>8022.1568980651909</v>
      </c>
      <c r="DD2742" s="446">
        <v>7925.2706312449254</v>
      </c>
      <c r="DE2742" s="446">
        <v>8184.9249177346619</v>
      </c>
      <c r="DF2742" s="446">
        <v>8070.0574566246523</v>
      </c>
      <c r="DG2742" s="446">
        <v>7976.7002601451422</v>
      </c>
      <c r="DH2742" s="446">
        <v>8198.673358773558</v>
      </c>
      <c r="DI2742" s="446">
        <v>8082.4169469048948</v>
      </c>
      <c r="DJ2742" s="446">
        <v>7934.5051551456336</v>
      </c>
      <c r="DK2742" s="446">
        <v>8135.5598980955492</v>
      </c>
      <c r="DL2742" s="446">
        <v>8073.6980581739608</v>
      </c>
      <c r="DM2742" s="446">
        <v>7934.5135790390586</v>
      </c>
      <c r="DN2742" s="449">
        <f>DN920</f>
        <v>8051.3729712246886</v>
      </c>
      <c r="DO2742" s="446">
        <v>7934.5135790390586</v>
      </c>
      <c r="DP2742" s="446">
        <v>8248.3042357853647</v>
      </c>
      <c r="DQ2742" s="446">
        <v>8232.1935193840109</v>
      </c>
      <c r="DR2742" s="446">
        <v>8180.1933249659769</v>
      </c>
      <c r="DS2742" s="446">
        <v>8400.347195236569</v>
      </c>
      <c r="DT2742" s="446">
        <v>8288.7838909668499</v>
      </c>
      <c r="DU2742" s="446">
        <v>8328.3811682854594</v>
      </c>
      <c r="DV2742" s="450">
        <f t="shared" si="2805"/>
        <v>8420.0551546543666</v>
      </c>
      <c r="DW2742" s="451">
        <f t="shared" si="2805"/>
        <v>8303.2316158549656</v>
      </c>
      <c r="DX2742" s="452">
        <f t="shared" si="2805"/>
        <v>8199.5552445030644</v>
      </c>
      <c r="DZ2742" s="446">
        <f t="shared" si="2806"/>
        <v>8549.9409511548729</v>
      </c>
      <c r="EC2742" s="446">
        <f t="shared" si="2807"/>
        <v>8803.2164545817504</v>
      </c>
      <c r="EF2742" s="446">
        <f t="shared" si="2808"/>
        <v>9091.5396131663492</v>
      </c>
      <c r="EI2742" s="446">
        <f t="shared" si="2809"/>
        <v>9451.6230696726416</v>
      </c>
      <c r="EL2742" s="446">
        <f t="shared" si="2810"/>
        <v>9814.5923161416358</v>
      </c>
      <c r="EO2742" s="446">
        <f t="shared" si="2811"/>
        <v>10204.121262477845</v>
      </c>
    </row>
    <row r="2743" spans="1:145" x14ac:dyDescent="0.35">
      <c r="A2743" s="453" t="s">
        <v>862</v>
      </c>
      <c r="B2743" s="445">
        <f t="shared" si="2793"/>
        <v>163.89670661654219</v>
      </c>
      <c r="C2743" s="445">
        <f t="shared" si="2793"/>
        <v>172.58323206721889</v>
      </c>
      <c r="D2743" s="445">
        <f t="shared" si="2793"/>
        <v>184.83664154399142</v>
      </c>
      <c r="E2743" s="445">
        <f t="shared" si="2793"/>
        <v>186.13446555027403</v>
      </c>
      <c r="F2743" s="445">
        <f t="shared" si="2793"/>
        <v>185.19249406078626</v>
      </c>
      <c r="G2743" s="445">
        <f t="shared" si="2793"/>
        <v>209.0746765930877</v>
      </c>
      <c r="H2743" s="445">
        <f t="shared" si="2793"/>
        <v>229.22459726651664</v>
      </c>
      <c r="I2743" s="445">
        <f t="shared" si="2793"/>
        <v>241.63994248505315</v>
      </c>
      <c r="J2743" s="445">
        <f t="shared" si="2793"/>
        <v>276.00710587523741</v>
      </c>
      <c r="K2743" s="445">
        <f t="shared" si="2793"/>
        <v>370.69821034286178</v>
      </c>
      <c r="L2743" s="445">
        <f t="shared" si="2793"/>
        <v>420.33687151151645</v>
      </c>
      <c r="M2743" s="446">
        <f t="shared" si="2793"/>
        <v>451.27431985611838</v>
      </c>
      <c r="N2743" s="446">
        <f t="shared" si="2793"/>
        <v>551.42167642162246</v>
      </c>
      <c r="O2743" s="446">
        <f t="shared" si="2793"/>
        <v>1459.2053228810535</v>
      </c>
      <c r="P2743" s="446">
        <f t="shared" si="2793"/>
        <v>2322.5462588377068</v>
      </c>
      <c r="Q2743" s="446">
        <f t="shared" si="2793"/>
        <v>2839.2302991907136</v>
      </c>
      <c r="R2743" s="446">
        <f t="shared" si="2793"/>
        <v>3329.0807266602474</v>
      </c>
      <c r="S2743" s="446">
        <f t="shared" si="2793"/>
        <v>4163.0132463729915</v>
      </c>
      <c r="T2743" s="446">
        <f t="shared" si="2793"/>
        <v>4377.2765747788617</v>
      </c>
      <c r="U2743" s="446">
        <f t="shared" si="2793"/>
        <v>4600.3544538894603</v>
      </c>
      <c r="V2743" s="446">
        <f t="shared" si="2793"/>
        <v>5216.4848930772769</v>
      </c>
      <c r="W2743" s="446">
        <f t="shared" si="2793"/>
        <v>6055.8207751286263</v>
      </c>
      <c r="X2743" s="447">
        <f t="shared" si="2793"/>
        <v>6180.881870131595</v>
      </c>
      <c r="Y2743" s="447">
        <f t="shared" si="2793"/>
        <v>5937.0511283562464</v>
      </c>
      <c r="Z2743" s="446">
        <f t="shared" si="2793"/>
        <v>6206.6278963279983</v>
      </c>
      <c r="AA2743" s="446">
        <f t="shared" si="2793"/>
        <v>6726.7073156226397</v>
      </c>
      <c r="AB2743" s="446">
        <v>1597.1442094944939</v>
      </c>
      <c r="AC2743" s="446">
        <v>1593.7595564922183</v>
      </c>
      <c r="AD2743" s="446">
        <v>1606.9996653253677</v>
      </c>
      <c r="AE2743" s="446">
        <f t="shared" si="2794"/>
        <v>6460.6193523256643</v>
      </c>
      <c r="AF2743" s="446">
        <v>7957.9664471747064</v>
      </c>
      <c r="AG2743" s="446">
        <v>5426.1365338362584</v>
      </c>
      <c r="AH2743" s="446">
        <v>5491.2982455443125</v>
      </c>
      <c r="AI2743" s="446">
        <v>5482.5368798500303</v>
      </c>
      <c r="AJ2743" s="447">
        <f t="shared" si="2795"/>
        <v>6413.2634668699529</v>
      </c>
      <c r="AK2743" s="447">
        <v>4985.8006044997283</v>
      </c>
      <c r="AL2743" s="447">
        <v>4905.9837134990621</v>
      </c>
      <c r="AM2743" s="447">
        <v>4990.4360327485711</v>
      </c>
      <c r="AN2743" s="447">
        <v>4989.5837647874287</v>
      </c>
      <c r="AO2743" s="447">
        <f t="shared" si="2796"/>
        <v>5817.5497208801953</v>
      </c>
      <c r="AP2743" s="447">
        <v>5048.3203475232904</v>
      </c>
      <c r="AQ2743" s="447">
        <v>5020.8776656670698</v>
      </c>
      <c r="AR2743" s="447">
        <v>4127.76425017153</v>
      </c>
      <c r="AS2743" s="447">
        <f t="shared" si="2797"/>
        <v>5264.216775761608</v>
      </c>
      <c r="AT2743" s="447">
        <v>4909.9928413327825</v>
      </c>
      <c r="AU2743" s="447">
        <v>5124.7053219056661</v>
      </c>
      <c r="AV2743" s="447">
        <v>4941.042529143152</v>
      </c>
      <c r="AW2743" s="447">
        <v>4941.042529143152</v>
      </c>
      <c r="AX2743" s="447">
        <f t="shared" si="2798"/>
        <v>5155.1672800392926</v>
      </c>
      <c r="AY2743" s="448"/>
      <c r="AZ2743" s="447">
        <v>4799.0082660531625</v>
      </c>
      <c r="BA2743" s="447">
        <v>4664.5674792540003</v>
      </c>
      <c r="BB2743" s="447">
        <v>4965.9779297503164</v>
      </c>
      <c r="BC2743" s="447">
        <v>4834.4487387632898</v>
      </c>
      <c r="BD2743" s="447">
        <v>4931.0198222785093</v>
      </c>
      <c r="BE2743" s="447">
        <v>4800.4789548199178</v>
      </c>
      <c r="BF2743" s="447">
        <f t="shared" si="2799"/>
        <v>4998.3810117594703</v>
      </c>
      <c r="BG2743" s="447">
        <v>4991.1639660252704</v>
      </c>
      <c r="BH2743" s="447">
        <v>4787.3279132508906</v>
      </c>
      <c r="BI2743" s="447">
        <v>4812.1619421159457</v>
      </c>
      <c r="BJ2743" s="447">
        <v>4623.2005247299539</v>
      </c>
      <c r="BK2743" s="447">
        <v>4853.3258961153333</v>
      </c>
      <c r="BL2743" s="447">
        <v>4683.9862364873034</v>
      </c>
      <c r="BM2743" s="447">
        <v>4842.5754440538567</v>
      </c>
      <c r="BN2743" s="447">
        <v>4648.9986364716688</v>
      </c>
      <c r="BO2743" s="447">
        <f t="shared" si="2800"/>
        <v>4777.6314265420788</v>
      </c>
      <c r="BP2743" s="447">
        <v>4769.3556216402858</v>
      </c>
      <c r="BQ2743" s="447">
        <v>4769.3556216402858</v>
      </c>
      <c r="BR2743" s="447">
        <v>4440.4157070578312</v>
      </c>
      <c r="BS2743" s="447">
        <v>3907.6624064579883</v>
      </c>
      <c r="BT2743" s="447">
        <v>4535.8508367649529</v>
      </c>
      <c r="BU2743" s="447">
        <v>4416.8874973918209</v>
      </c>
      <c r="BV2743" s="447">
        <v>4026.8592497050572</v>
      </c>
      <c r="BW2743" s="447">
        <v>4590.9704015114912</v>
      </c>
      <c r="BX2743" s="447">
        <v>4543.3328080080564</v>
      </c>
      <c r="BY2743" s="447">
        <v>4401.8290807931471</v>
      </c>
      <c r="BZ2743" s="446">
        <v>4573.4194730676245</v>
      </c>
      <c r="CA2743" s="447">
        <f t="shared" si="2801"/>
        <v>4559.1180658802259</v>
      </c>
      <c r="CB2743" s="447">
        <v>4687.47774859533</v>
      </c>
      <c r="CC2743" s="447">
        <v>4622.1529141725277</v>
      </c>
      <c r="CD2743" s="447">
        <v>4351.2841959707166</v>
      </c>
      <c r="CE2743" s="447">
        <v>4702.0949078482799</v>
      </c>
      <c r="CF2743" s="447">
        <v>4636.4384920020784</v>
      </c>
      <c r="CG2743" s="447">
        <v>4367.3471777229997</v>
      </c>
      <c r="CH2743" s="447">
        <v>4762.3101107719094</v>
      </c>
      <c r="CI2743" s="447">
        <v>4657.2326610186983</v>
      </c>
      <c r="CJ2743" s="446">
        <v>4721.7054707514953</v>
      </c>
      <c r="CK2743" s="446">
        <v>4619.5242103885084</v>
      </c>
      <c r="CL2743" s="447">
        <f t="shared" si="2802"/>
        <v>4600.4430984404271</v>
      </c>
      <c r="CM2743" s="447">
        <v>4696.8447491117686</v>
      </c>
      <c r="CN2743" s="447">
        <v>4656.2830062167905</v>
      </c>
      <c r="CO2743" s="447">
        <v>4614.9096461048184</v>
      </c>
      <c r="CP2743" s="447">
        <v>4777.7554437551926</v>
      </c>
      <c r="CQ2743" s="447">
        <v>4691.9305905352703</v>
      </c>
      <c r="CR2743" s="447">
        <v>4552.7757632878247</v>
      </c>
      <c r="CS2743" s="447">
        <v>4902.63995877249</v>
      </c>
      <c r="CT2743" s="447">
        <v>4844.0561411557737</v>
      </c>
      <c r="CU2743" s="447">
        <v>4637.009930277276</v>
      </c>
      <c r="CV2743" s="447">
        <v>4870.2579355867574</v>
      </c>
      <c r="CW2743" s="447">
        <v>4807.3586470159271</v>
      </c>
      <c r="CX2743" s="447">
        <v>4803.8217642981608</v>
      </c>
      <c r="CY2743" s="447">
        <v>4780.9729530684262</v>
      </c>
      <c r="CZ2743" s="447">
        <v>4740.7113536167917</v>
      </c>
      <c r="DA2743" s="447">
        <f t="shared" si="2803"/>
        <v>4738.5090748752427</v>
      </c>
      <c r="DB2743" s="446">
        <v>4768.7708702188047</v>
      </c>
      <c r="DC2743" s="446">
        <v>4632.9623466699641</v>
      </c>
      <c r="DD2743" s="446">
        <v>4483.6637828348885</v>
      </c>
      <c r="DE2743" s="446">
        <v>4715.8639684344871</v>
      </c>
      <c r="DF2743" s="446">
        <v>4597.8950281265843</v>
      </c>
      <c r="DG2743" s="446">
        <v>4446.0601859434928</v>
      </c>
      <c r="DH2743" s="446">
        <v>4630.784502523733</v>
      </c>
      <c r="DI2743" s="446">
        <v>4538.5175637333714</v>
      </c>
      <c r="DJ2743" s="446">
        <v>4480.5565181950742</v>
      </c>
      <c r="DK2743" s="446">
        <v>4466.1182265011785</v>
      </c>
      <c r="DL2743" s="446">
        <v>4415.2150381063357</v>
      </c>
      <c r="DM2743" s="446">
        <v>4480.3752097333518</v>
      </c>
      <c r="DN2743" s="449">
        <f>DN921</f>
        <v>4487.4986085261626</v>
      </c>
      <c r="DO2743" s="446">
        <v>4480.3752097333518</v>
      </c>
      <c r="DP2743" s="446">
        <v>4759.3146781379519</v>
      </c>
      <c r="DQ2743" s="446">
        <v>4611.1267280003094</v>
      </c>
      <c r="DR2743" s="446">
        <v>4399.0815192327118</v>
      </c>
      <c r="DS2743" s="446">
        <v>4751.0085329498688</v>
      </c>
      <c r="DT2743" s="446">
        <v>4704.6969061164164</v>
      </c>
      <c r="DU2743" s="446">
        <v>4627.8719535845712</v>
      </c>
      <c r="DV2743" s="450">
        <f t="shared" si="2805"/>
        <v>4548.3384141136758</v>
      </c>
      <c r="DW2743" s="451">
        <f t="shared" si="2805"/>
        <v>4513.8197006785813</v>
      </c>
      <c r="DX2743" s="452">
        <f t="shared" si="2805"/>
        <v>4447.0702595377625</v>
      </c>
      <c r="DZ2743" s="446">
        <f t="shared" si="2806"/>
        <v>4719.7382970029385</v>
      </c>
      <c r="EC2743" s="446">
        <f t="shared" si="2807"/>
        <v>4827.9305359118389</v>
      </c>
      <c r="EF2743" s="446">
        <f t="shared" si="2808"/>
        <v>4883.2066537107748</v>
      </c>
      <c r="EI2743" s="446">
        <f t="shared" si="2809"/>
        <v>5029.6408000940683</v>
      </c>
      <c r="EL2743" s="446">
        <f t="shared" si="2810"/>
        <v>5190.069906881693</v>
      </c>
      <c r="EO2743" s="446">
        <f t="shared" si="2811"/>
        <v>5324.8615590735353</v>
      </c>
    </row>
    <row r="2744" spans="1:145" x14ac:dyDescent="0.35">
      <c r="A2744" s="453" t="s">
        <v>863</v>
      </c>
      <c r="B2744" s="445">
        <f t="shared" si="2793"/>
        <v>1214.705823194415</v>
      </c>
      <c r="C2744" s="445">
        <f t="shared" si="2793"/>
        <v>1308.4725884936327</v>
      </c>
      <c r="D2744" s="445">
        <f t="shared" si="2793"/>
        <v>1327.6521541230184</v>
      </c>
      <c r="E2744" s="445">
        <f t="shared" si="2793"/>
        <v>1376.6665996203369</v>
      </c>
      <c r="F2744" s="445">
        <f t="shared" si="2793"/>
        <v>1423.549982269946</v>
      </c>
      <c r="G2744" s="445">
        <f t="shared" si="2793"/>
        <v>1489.8260368337114</v>
      </c>
      <c r="H2744" s="445">
        <f t="shared" si="2793"/>
        <v>1433.7790839389513</v>
      </c>
      <c r="I2744" s="445">
        <f t="shared" si="2793"/>
        <v>1515.1856847214544</v>
      </c>
      <c r="J2744" s="445">
        <f t="shared" si="2793"/>
        <v>1537.7749509071746</v>
      </c>
      <c r="K2744" s="445">
        <f t="shared" si="2793"/>
        <v>1564.4132365035439</v>
      </c>
      <c r="L2744" s="445">
        <f t="shared" si="2793"/>
        <v>1668.4091034717674</v>
      </c>
      <c r="M2744" s="446">
        <f t="shared" si="2793"/>
        <v>1767.7166321750301</v>
      </c>
      <c r="N2744" s="446">
        <f t="shared" si="2793"/>
        <v>1757.700636790795</v>
      </c>
      <c r="O2744" s="446">
        <f t="shared" si="2793"/>
        <v>1755.3564676583146</v>
      </c>
      <c r="P2744" s="446">
        <f t="shared" si="2793"/>
        <v>1957.3812256211756</v>
      </c>
      <c r="Q2744" s="446">
        <f t="shared" si="2793"/>
        <v>2124.0303403120579</v>
      </c>
      <c r="R2744" s="446">
        <f t="shared" si="2793"/>
        <v>2427.1008142229953</v>
      </c>
      <c r="S2744" s="446">
        <f t="shared" si="2793"/>
        <v>3245.8342079460458</v>
      </c>
      <c r="T2744" s="446">
        <f t="shared" si="2793"/>
        <v>3523.8119999999999</v>
      </c>
      <c r="U2744" s="446">
        <f t="shared" si="2793"/>
        <v>3466.8850000000002</v>
      </c>
      <c r="V2744" s="446">
        <f t="shared" si="2793"/>
        <v>3631.6449999999991</v>
      </c>
      <c r="W2744" s="446">
        <f t="shared" si="2793"/>
        <v>3731.5650000000005</v>
      </c>
      <c r="X2744" s="447">
        <f t="shared" si="2793"/>
        <v>3656.8000000000006</v>
      </c>
      <c r="Y2744" s="447">
        <f t="shared" si="2793"/>
        <v>4204.4049999999997</v>
      </c>
      <c r="Z2744" s="446">
        <f t="shared" si="2793"/>
        <v>4354.6804163510351</v>
      </c>
      <c r="AA2744" s="446">
        <f t="shared" si="2793"/>
        <v>4712.6320000000005</v>
      </c>
      <c r="AB2744" s="446">
        <v>1584.0152808009061</v>
      </c>
      <c r="AC2744" s="446">
        <v>1445.4890894773728</v>
      </c>
      <c r="AD2744" s="446">
        <v>1429.3795747493607</v>
      </c>
      <c r="AE2744" s="446">
        <f t="shared" si="2794"/>
        <v>4862.1970000000001</v>
      </c>
      <c r="AF2744" s="446">
        <v>6283.207415770089</v>
      </c>
      <c r="AG2744" s="446">
        <v>5950.0772680266155</v>
      </c>
      <c r="AH2744" s="446">
        <v>5740.6713399986766</v>
      </c>
      <c r="AI2744" s="446">
        <v>5732.6314754283039</v>
      </c>
      <c r="AJ2744" s="447">
        <f t="shared" si="2795"/>
        <v>4989.2439999999997</v>
      </c>
      <c r="AK2744" s="447">
        <v>6484.1065176711954</v>
      </c>
      <c r="AL2744" s="447">
        <v>6209.5806775247429</v>
      </c>
      <c r="AM2744" s="447">
        <v>5974.729717924477</v>
      </c>
      <c r="AN2744" s="447">
        <v>5974.1568587132224</v>
      </c>
      <c r="AO2744" s="447">
        <f t="shared" si="2796"/>
        <v>5197.3409999999994</v>
      </c>
      <c r="AP2744" s="447">
        <v>5961.6184736396581</v>
      </c>
      <c r="AQ2744" s="447">
        <v>5956.1496774218767</v>
      </c>
      <c r="AR2744" s="447">
        <v>5711.1399840870617</v>
      </c>
      <c r="AS2744" s="447">
        <f t="shared" si="2797"/>
        <v>5050.3459999999995</v>
      </c>
      <c r="AT2744" s="447">
        <v>5764.8437658672847</v>
      </c>
      <c r="AU2744" s="447">
        <v>5784.050452192756</v>
      </c>
      <c r="AV2744" s="447">
        <v>5732.5965935324712</v>
      </c>
      <c r="AW2744" s="447">
        <v>5526.3601148990374</v>
      </c>
      <c r="AX2744" s="447">
        <f t="shared" si="2798"/>
        <v>4838.4643281853987</v>
      </c>
      <c r="AY2744" s="448"/>
      <c r="AZ2744" s="447">
        <v>5496.0984472331975</v>
      </c>
      <c r="BA2744" s="447">
        <v>5384.6288226524921</v>
      </c>
      <c r="BB2744" s="447">
        <v>5725.2391899607856</v>
      </c>
      <c r="BC2744" s="447">
        <v>5603.4797114571393</v>
      </c>
      <c r="BD2744" s="447">
        <v>5489.2167455564158</v>
      </c>
      <c r="BE2744" s="447">
        <v>5382.6901316542317</v>
      </c>
      <c r="BF2744" s="447">
        <f t="shared" si="2799"/>
        <v>4928.3059767057539</v>
      </c>
      <c r="BG2744" s="447">
        <v>5917.0583554299137</v>
      </c>
      <c r="BH2744" s="447">
        <v>5817.641029493414</v>
      </c>
      <c r="BI2744" s="447">
        <v>5691.0749409834661</v>
      </c>
      <c r="BJ2744" s="447">
        <v>5614.7750981224826</v>
      </c>
      <c r="BK2744" s="447">
        <v>5884.2401255879477</v>
      </c>
      <c r="BL2744" s="447">
        <v>5839.9101309605667</v>
      </c>
      <c r="BM2744" s="447">
        <v>5799.4878607108003</v>
      </c>
      <c r="BN2744" s="447">
        <v>5761.142088993136</v>
      </c>
      <c r="BO2744" s="447">
        <f t="shared" si="2800"/>
        <v>5050.7438562438901</v>
      </c>
      <c r="BP2744" s="447">
        <v>5364.4066331706099</v>
      </c>
      <c r="BQ2744" s="447">
        <v>5364.4066331706099</v>
      </c>
      <c r="BR2744" s="447">
        <v>5054.5055792977655</v>
      </c>
      <c r="BS2744" s="447">
        <v>4650.7202411644312</v>
      </c>
      <c r="BT2744" s="447">
        <v>5096.5161784442398</v>
      </c>
      <c r="BU2744" s="447">
        <v>4866.1529159809588</v>
      </c>
      <c r="BV2744" s="447">
        <v>4633.8413494888737</v>
      </c>
      <c r="BW2744" s="447">
        <v>5099.8461029092441</v>
      </c>
      <c r="BX2744" s="447">
        <v>4990.3957939976026</v>
      </c>
      <c r="BY2744" s="447">
        <v>4783.6690360067987</v>
      </c>
      <c r="BZ2744" s="446">
        <v>5028.8582175695155</v>
      </c>
      <c r="CA2744" s="447">
        <f t="shared" si="2801"/>
        <v>4940.5503267598133</v>
      </c>
      <c r="CB2744" s="447">
        <v>5199.7432696154601</v>
      </c>
      <c r="CC2744" s="447">
        <v>5151.0081027103388</v>
      </c>
      <c r="CD2744" s="447">
        <v>4976.3675729517981</v>
      </c>
      <c r="CE2744" s="447">
        <v>5049.6899767079858</v>
      </c>
      <c r="CF2744" s="447">
        <v>5021.9112599908358</v>
      </c>
      <c r="CG2744" s="447">
        <v>4865.1052013202152</v>
      </c>
      <c r="CH2744" s="447">
        <v>5054.2552971646355</v>
      </c>
      <c r="CI2744" s="447">
        <v>5023.9558515327153</v>
      </c>
      <c r="CJ2744" s="446">
        <v>5060.1983124105436</v>
      </c>
      <c r="CK2744" s="446">
        <v>5040.2954962579543</v>
      </c>
      <c r="CL2744" s="447">
        <f t="shared" si="2802"/>
        <v>4916.4562269456519</v>
      </c>
      <c r="CM2744" s="447">
        <v>5215.1034618775766</v>
      </c>
      <c r="CN2744" s="447">
        <v>5111.3212192932815</v>
      </c>
      <c r="CO2744" s="447">
        <v>5064.4024304509203</v>
      </c>
      <c r="CP2744" s="447">
        <v>5084.044809130095</v>
      </c>
      <c r="CQ2744" s="447">
        <v>5061.1534704448122</v>
      </c>
      <c r="CR2744" s="447">
        <v>4965.3551045737549</v>
      </c>
      <c r="CS2744" s="447">
        <v>5056.9444702445544</v>
      </c>
      <c r="CT2744" s="447">
        <v>4996.1562371307755</v>
      </c>
      <c r="CU2744" s="447">
        <v>4911.443345985801</v>
      </c>
      <c r="CV2744" s="447">
        <v>5007.863430266103</v>
      </c>
      <c r="CW2744" s="447">
        <v>4949.4922890659418</v>
      </c>
      <c r="CX2744" s="447">
        <v>5055.2291525987921</v>
      </c>
      <c r="CY2744" s="447">
        <v>5001.3489007826856</v>
      </c>
      <c r="CZ2744" s="447">
        <v>4910.9012990919728</v>
      </c>
      <c r="DA2744" s="447">
        <f t="shared" si="2803"/>
        <v>5058.7671886994922</v>
      </c>
      <c r="DB2744" s="446">
        <v>5330.0573624651042</v>
      </c>
      <c r="DC2744" s="446">
        <v>5292.3284552905316</v>
      </c>
      <c r="DD2744" s="446">
        <v>5217.5135244974654</v>
      </c>
      <c r="DE2744" s="446">
        <v>5259.7303256748974</v>
      </c>
      <c r="DF2744" s="446">
        <v>5246.3297164387859</v>
      </c>
      <c r="DG2744" s="446">
        <v>5195.5734800225564</v>
      </c>
      <c r="DH2744" s="446">
        <v>5327.5807353303753</v>
      </c>
      <c r="DI2744" s="446">
        <v>5262.1261056431722</v>
      </c>
      <c r="DJ2744" s="446">
        <v>5193.7172850461311</v>
      </c>
      <c r="DK2744" s="446">
        <v>5328.7201393720625</v>
      </c>
      <c r="DL2744" s="446">
        <v>5258.0253024403801</v>
      </c>
      <c r="DM2744" s="446">
        <v>5199.093590403475</v>
      </c>
      <c r="DN2744" s="449">
        <f>DN922</f>
        <v>5293.7939912993415</v>
      </c>
      <c r="DO2744" s="446">
        <v>5199.093590403475</v>
      </c>
      <c r="DP2744" s="446">
        <v>5478.4151491427683</v>
      </c>
      <c r="DQ2744" s="446">
        <v>5447.7756895143666</v>
      </c>
      <c r="DR2744" s="446">
        <v>5378.5601385127566</v>
      </c>
      <c r="DS2744" s="446">
        <v>5500.1467679397965</v>
      </c>
      <c r="DT2744" s="446">
        <v>5470.6475912981132</v>
      </c>
      <c r="DU2744" s="446">
        <v>5432.4166957724492</v>
      </c>
      <c r="DV2744" s="450">
        <f t="shared" si="2805"/>
        <v>5432.1253209636288</v>
      </c>
      <c r="DW2744" s="451">
        <f t="shared" si="2805"/>
        <v>5401.5064549440694</v>
      </c>
      <c r="DX2744" s="452">
        <f t="shared" si="2805"/>
        <v>5379.6271014707227</v>
      </c>
      <c r="DZ2744" s="446">
        <f t="shared" si="2806"/>
        <v>5492.9479186556046</v>
      </c>
      <c r="EC2744" s="446">
        <f t="shared" si="2807"/>
        <v>5738.4284189316713</v>
      </c>
      <c r="EF2744" s="446">
        <f t="shared" si="2808"/>
        <v>5933.5938534564029</v>
      </c>
      <c r="EI2744" s="446">
        <f t="shared" si="2809"/>
        <v>6156.6515497070404</v>
      </c>
      <c r="EL2744" s="446">
        <f t="shared" si="2810"/>
        <v>6393.6812126349141</v>
      </c>
      <c r="EO2744" s="446">
        <f t="shared" si="2811"/>
        <v>6646.0566677124634</v>
      </c>
    </row>
    <row r="2745" spans="1:145" x14ac:dyDescent="0.35">
      <c r="A2745" s="453"/>
      <c r="B2745" s="437"/>
      <c r="C2745" s="437"/>
      <c r="D2745" s="437"/>
      <c r="E2745" s="437"/>
      <c r="F2745" s="437"/>
      <c r="G2745" s="437"/>
      <c r="H2745" s="437"/>
      <c r="I2745" s="437"/>
      <c r="J2745" s="437"/>
      <c r="K2745" s="437"/>
      <c r="L2745" s="437"/>
      <c r="M2745" s="438"/>
      <c r="N2745" s="438"/>
      <c r="O2745" s="438"/>
      <c r="P2745" s="438"/>
      <c r="Q2745" s="438"/>
      <c r="R2745" s="438"/>
      <c r="S2745" s="438"/>
      <c r="T2745" s="438"/>
      <c r="U2745" s="438"/>
      <c r="V2745" s="438"/>
      <c r="W2745" s="438"/>
      <c r="X2745" s="439"/>
      <c r="Y2745" s="439"/>
      <c r="Z2745" s="438"/>
      <c r="AA2745" s="438"/>
      <c r="AB2745" s="438"/>
      <c r="AC2745" s="438"/>
      <c r="AD2745" s="438"/>
      <c r="AE2745" s="438"/>
      <c r="AF2745" s="438"/>
      <c r="AG2745" s="438"/>
      <c r="AH2745" s="438"/>
      <c r="AI2745" s="438"/>
      <c r="AJ2745" s="439"/>
      <c r="AK2745" s="439"/>
      <c r="AL2745" s="439"/>
      <c r="AM2745" s="439"/>
      <c r="AN2745" s="439"/>
      <c r="AO2745" s="439"/>
      <c r="AP2745" s="439"/>
      <c r="AQ2745" s="439"/>
      <c r="AR2745" s="439"/>
      <c r="AS2745" s="439"/>
      <c r="AT2745" s="439"/>
      <c r="AU2745" s="439"/>
      <c r="AV2745" s="439"/>
      <c r="AW2745" s="439"/>
      <c r="AX2745" s="439"/>
      <c r="AZ2745" s="439"/>
      <c r="BA2745" s="439"/>
      <c r="BB2745" s="439"/>
      <c r="BC2745" s="439"/>
      <c r="BD2745" s="439"/>
      <c r="BE2745" s="439"/>
      <c r="BF2745" s="439"/>
      <c r="BG2745" s="439"/>
      <c r="BH2745" s="439"/>
      <c r="BI2745" s="439"/>
      <c r="BJ2745" s="439"/>
      <c r="BK2745" s="439"/>
      <c r="BL2745" s="439"/>
      <c r="BM2745" s="439"/>
      <c r="BN2745" s="439"/>
      <c r="BO2745" s="439"/>
      <c r="BP2745" s="439"/>
      <c r="BQ2745" s="439"/>
      <c r="BR2745" s="439"/>
      <c r="BS2745" s="440"/>
      <c r="BT2745" s="439"/>
      <c r="BU2745" s="439"/>
      <c r="BV2745" s="439"/>
      <c r="BW2745" s="439"/>
      <c r="BX2745" s="439"/>
      <c r="BY2745" s="439"/>
      <c r="BZ2745" s="438"/>
      <c r="CA2745" s="439"/>
      <c r="CB2745" s="439"/>
      <c r="CC2745" s="439"/>
      <c r="CD2745" s="439"/>
      <c r="CE2745" s="439"/>
      <c r="CF2745" s="439"/>
      <c r="CG2745" s="439"/>
      <c r="CH2745" s="439"/>
      <c r="CI2745" s="439"/>
      <c r="CJ2745" s="438"/>
      <c r="CK2745" s="438"/>
      <c r="CL2745" s="439"/>
      <c r="CM2745" s="439"/>
      <c r="CN2745" s="439"/>
      <c r="CO2745" s="439"/>
      <c r="CP2745" s="439"/>
      <c r="CQ2745" s="439"/>
      <c r="CR2745" s="439"/>
      <c r="CS2745" s="439"/>
      <c r="CT2745" s="439"/>
      <c r="CU2745" s="439"/>
      <c r="CV2745" s="439"/>
      <c r="CW2745" s="439"/>
      <c r="CX2745" s="439"/>
      <c r="CY2745" s="439"/>
      <c r="CZ2745" s="439"/>
      <c r="DA2745" s="439"/>
      <c r="DB2745" s="438"/>
      <c r="DC2745" s="438"/>
      <c r="DD2745" s="438"/>
      <c r="DE2745" s="438"/>
      <c r="DF2745" s="438"/>
      <c r="DG2745" s="438"/>
      <c r="DH2745" s="438"/>
      <c r="DI2745" s="438"/>
      <c r="DJ2745" s="438"/>
      <c r="DK2745" s="438"/>
      <c r="DL2745" s="438"/>
      <c r="DM2745" s="438"/>
      <c r="DN2745" s="441"/>
      <c r="DO2745" s="438"/>
      <c r="DP2745" s="438"/>
      <c r="DQ2745" s="438"/>
      <c r="DR2745" s="438"/>
      <c r="DS2745" s="438"/>
      <c r="DT2745" s="438"/>
      <c r="DU2745" s="438"/>
      <c r="DV2745" s="442"/>
      <c r="DW2745" s="443"/>
      <c r="DX2745" s="444"/>
      <c r="DZ2745" s="438"/>
      <c r="EC2745" s="438"/>
      <c r="EF2745" s="438"/>
      <c r="EI2745" s="438"/>
      <c r="EL2745" s="438"/>
      <c r="EO2745" s="438"/>
    </row>
    <row r="2746" spans="1:145" x14ac:dyDescent="0.35">
      <c r="A2746" s="470" t="s">
        <v>866</v>
      </c>
      <c r="B2746" s="455">
        <f t="shared" ref="B2746:AA2746" si="2812">B916</f>
        <v>9943.2005447330957</v>
      </c>
      <c r="C2746" s="455">
        <f t="shared" si="2812"/>
        <v>9893.3888959937449</v>
      </c>
      <c r="D2746" s="455">
        <f t="shared" si="2812"/>
        <v>10066.775278458766</v>
      </c>
      <c r="E2746" s="455">
        <f t="shared" si="2812"/>
        <v>11934.816815432563</v>
      </c>
      <c r="F2746" s="455">
        <f t="shared" si="2812"/>
        <v>12154.14179019421</v>
      </c>
      <c r="G2746" s="455">
        <f t="shared" si="2812"/>
        <v>12067.815725197848</v>
      </c>
      <c r="H2746" s="455">
        <f t="shared" si="2812"/>
        <v>12175.699426082148</v>
      </c>
      <c r="I2746" s="455">
        <f t="shared" si="2812"/>
        <v>12410.8975562626</v>
      </c>
      <c r="J2746" s="455">
        <f t="shared" si="2812"/>
        <v>12903.249258047636</v>
      </c>
      <c r="K2746" s="455">
        <f t="shared" si="2812"/>
        <v>13540.369259426809</v>
      </c>
      <c r="L2746" s="455">
        <f t="shared" si="2812"/>
        <v>14254.332354305572</v>
      </c>
      <c r="M2746" s="456">
        <f t="shared" si="2812"/>
        <v>14886.976367530904</v>
      </c>
      <c r="N2746" s="456">
        <f t="shared" si="2812"/>
        <v>14569.722634803396</v>
      </c>
      <c r="O2746" s="456">
        <f t="shared" si="2812"/>
        <v>15681.266764389969</v>
      </c>
      <c r="P2746" s="456">
        <f t="shared" si="2812"/>
        <v>20803.205833114058</v>
      </c>
      <c r="Q2746" s="457">
        <f t="shared" si="2812"/>
        <v>21899.074277273867</v>
      </c>
      <c r="R2746" s="457">
        <f t="shared" si="2812"/>
        <v>23114.617578553622</v>
      </c>
      <c r="S2746" s="457">
        <f t="shared" si="2812"/>
        <v>25538.24815207189</v>
      </c>
      <c r="T2746" s="457">
        <f t="shared" si="2812"/>
        <v>26636.236934778863</v>
      </c>
      <c r="U2746" s="457">
        <f t="shared" si="2812"/>
        <v>27352.394384895466</v>
      </c>
      <c r="V2746" s="457">
        <f t="shared" si="2812"/>
        <v>28706.262886342589</v>
      </c>
      <c r="W2746" s="457">
        <f t="shared" si="2812"/>
        <v>30341.2363733944</v>
      </c>
      <c r="X2746" s="458">
        <f t="shared" si="2812"/>
        <v>30961.066066481184</v>
      </c>
      <c r="Y2746" s="458">
        <f t="shared" si="2812"/>
        <v>32424.276216081016</v>
      </c>
      <c r="Z2746" s="457">
        <f t="shared" si="2812"/>
        <v>33836.446159148312</v>
      </c>
      <c r="AA2746" s="457">
        <f t="shared" si="2812"/>
        <v>36060.701189653744</v>
      </c>
      <c r="AB2746" s="457">
        <v>18691.845380079394</v>
      </c>
      <c r="AC2746" s="457">
        <v>18285.718381541283</v>
      </c>
      <c r="AD2746" s="457">
        <v>18167.057578686687</v>
      </c>
      <c r="AE2746" s="457">
        <f>AE916</f>
        <v>36565.839837542517</v>
      </c>
      <c r="AF2746" s="457">
        <v>39126.155085701852</v>
      </c>
      <c r="AG2746" s="457">
        <v>36474.949375024102</v>
      </c>
      <c r="AH2746" s="457">
        <v>36250.068026788038</v>
      </c>
      <c r="AI2746" s="457">
        <v>36019.370384081514</v>
      </c>
      <c r="AJ2746" s="458">
        <f>AJ916</f>
        <v>38034.284754410299</v>
      </c>
      <c r="AK2746" s="458">
        <v>37561.806063385862</v>
      </c>
      <c r="AL2746" s="458">
        <v>37200.685577393466</v>
      </c>
      <c r="AM2746" s="458">
        <v>37056.625534782943</v>
      </c>
      <c r="AN2746" s="458">
        <v>37030.988634210225</v>
      </c>
      <c r="AO2746" s="458">
        <f>AO916</f>
        <v>38517.034274242644</v>
      </c>
      <c r="AP2746" s="458">
        <v>37813.328044792048</v>
      </c>
      <c r="AQ2746" s="458">
        <v>37703.5305350528</v>
      </c>
      <c r="AR2746" s="458">
        <v>36781.754979021942</v>
      </c>
      <c r="AS2746" s="458">
        <f>AS916</f>
        <v>38092.766588787228</v>
      </c>
      <c r="AT2746" s="458">
        <v>38421.058237632285</v>
      </c>
      <c r="AU2746" s="458">
        <v>38128.266182877807</v>
      </c>
      <c r="AV2746" s="458">
        <v>39123.781972945399</v>
      </c>
      <c r="AW2746" s="458">
        <v>39026.763853711869</v>
      </c>
      <c r="AX2746" s="458">
        <f>AX916</f>
        <v>38169.576316523962</v>
      </c>
      <c r="AY2746" s="459"/>
      <c r="AZ2746" s="458">
        <v>39859.125042960841</v>
      </c>
      <c r="BA2746" s="458">
        <v>39362.211981538436</v>
      </c>
      <c r="BB2746" s="458">
        <v>40004.25644855744</v>
      </c>
      <c r="BC2746" s="458">
        <v>39384.313868293553</v>
      </c>
      <c r="BD2746" s="458">
        <v>39716.005453700564</v>
      </c>
      <c r="BE2746" s="458">
        <v>39191.857227154571</v>
      </c>
      <c r="BF2746" s="458">
        <f>BF916</f>
        <v>38594.472461618447</v>
      </c>
      <c r="BG2746" s="458">
        <v>41101.691046572982</v>
      </c>
      <c r="BH2746" s="458">
        <v>40503.259073411682</v>
      </c>
      <c r="BI2746" s="458">
        <v>41084.091983074337</v>
      </c>
      <c r="BJ2746" s="458">
        <v>40289.923226275037</v>
      </c>
      <c r="BK2746" s="458">
        <v>41101.693700530021</v>
      </c>
      <c r="BL2746" s="458">
        <v>40455.791329527019</v>
      </c>
      <c r="BM2746" s="458">
        <v>41019.395026453334</v>
      </c>
      <c r="BN2746" s="458">
        <v>40294.158635280342</v>
      </c>
      <c r="BO2746" s="458">
        <f>BO916</f>
        <v>39422.853542835095</v>
      </c>
      <c r="BP2746" s="458">
        <v>41413.350142265321</v>
      </c>
      <c r="BQ2746" s="458">
        <v>39324.506256105044</v>
      </c>
      <c r="BR2746" s="458">
        <v>37328.437221793523</v>
      </c>
      <c r="BS2746" s="458">
        <v>35863.504606620634</v>
      </c>
      <c r="BT2746" s="458">
        <v>38626.571438230771</v>
      </c>
      <c r="BU2746" s="458">
        <v>37747.706867656452</v>
      </c>
      <c r="BV2746" s="458">
        <v>35337.593167026673</v>
      </c>
      <c r="BW2746" s="458">
        <v>38874.954463294569</v>
      </c>
      <c r="BX2746" s="458">
        <v>38301.793755625651</v>
      </c>
      <c r="BY2746" s="458">
        <v>36821.65230093537</v>
      </c>
      <c r="BZ2746" s="457">
        <v>38900.045676017136</v>
      </c>
      <c r="CA2746" s="458">
        <f>CA916</f>
        <v>38748.730938971021</v>
      </c>
      <c r="CB2746" s="458">
        <v>40573.364421132042</v>
      </c>
      <c r="CC2746" s="458">
        <v>40031.382846132416</v>
      </c>
      <c r="CD2746" s="458">
        <v>38828.792610997749</v>
      </c>
      <c r="CE2746" s="458">
        <v>40408.000515052809</v>
      </c>
      <c r="CF2746" s="458">
        <v>39957.152408233633</v>
      </c>
      <c r="CG2746" s="458">
        <v>38751.433749829732</v>
      </c>
      <c r="CH2746" s="458">
        <v>40509.347138043049</v>
      </c>
      <c r="CI2746" s="458">
        <v>39997.960337582736</v>
      </c>
      <c r="CJ2746" s="457">
        <v>40449.659806912765</v>
      </c>
      <c r="CK2746" s="457">
        <v>40124.352118730196</v>
      </c>
      <c r="CL2746" s="458">
        <f>CL916</f>
        <v>39420.878805760833</v>
      </c>
      <c r="CM2746" s="458">
        <v>41592.263536110557</v>
      </c>
      <c r="CN2746" s="458">
        <v>41252.540611065509</v>
      </c>
      <c r="CO2746" s="458">
        <v>41139.791812443189</v>
      </c>
      <c r="CP2746" s="458">
        <v>41576.133022818954</v>
      </c>
      <c r="CQ2746" s="458">
        <v>41214.310316570714</v>
      </c>
      <c r="CR2746" s="458">
        <v>40511.68818538887</v>
      </c>
      <c r="CS2746" s="458">
        <v>41762.501638854534</v>
      </c>
      <c r="CT2746" s="458">
        <v>41397.57662144881</v>
      </c>
      <c r="CU2746" s="458">
        <v>40676.086769387315</v>
      </c>
      <c r="CV2746" s="458">
        <v>41690.207638269552</v>
      </c>
      <c r="CW2746" s="458">
        <v>41271.103960471635</v>
      </c>
      <c r="CX2746" s="458">
        <v>41524.994840723586</v>
      </c>
      <c r="CY2746" s="458">
        <v>41184.300287167222</v>
      </c>
      <c r="CZ2746" s="458">
        <v>40879.995755693286</v>
      </c>
      <c r="DA2746" s="458">
        <f t="shared" ref="DA2746" si="2813">DA916</f>
        <v>40592.079757240892</v>
      </c>
      <c r="DB2746" s="457">
        <v>42885.372385595241</v>
      </c>
      <c r="DC2746" s="457">
        <v>42313.442486667758</v>
      </c>
      <c r="DD2746" s="457">
        <v>41794.877812414183</v>
      </c>
      <c r="DE2746" s="457">
        <v>42863.291289465778</v>
      </c>
      <c r="DF2746" s="457">
        <v>42320.682115318406</v>
      </c>
      <c r="DG2746" s="457">
        <v>41602.370813070811</v>
      </c>
      <c r="DH2746" s="457">
        <v>42726.402833583568</v>
      </c>
      <c r="DI2746" s="457">
        <v>42222.741789394029</v>
      </c>
      <c r="DJ2746" s="457">
        <v>41559.373248576892</v>
      </c>
      <c r="DK2746" s="457">
        <v>42372.262686092712</v>
      </c>
      <c r="DL2746" s="457">
        <v>42101.624949831428</v>
      </c>
      <c r="DM2746" s="457">
        <v>41552.250303407309</v>
      </c>
      <c r="DN2746" s="460">
        <f t="shared" ref="DN2746" si="2814">DN916</f>
        <v>41408.729838224237</v>
      </c>
      <c r="DO2746" s="457">
        <v>41552.250303407309</v>
      </c>
      <c r="DP2746" s="457">
        <v>43802.835689594765</v>
      </c>
      <c r="DQ2746" s="457">
        <v>43506.097462999649</v>
      </c>
      <c r="DR2746" s="457">
        <v>42989.239495812973</v>
      </c>
      <c r="DS2746" s="457">
        <v>43173.204046590959</v>
      </c>
      <c r="DT2746" s="457">
        <v>42861.851729769209</v>
      </c>
      <c r="DU2746" s="457">
        <v>42711.087097476942</v>
      </c>
      <c r="DV2746" s="461">
        <f>DV916</f>
        <v>42889.370147245863</v>
      </c>
      <c r="DW2746" s="462">
        <f>DW916</f>
        <v>42529.953132301103</v>
      </c>
      <c r="DX2746" s="463">
        <f>DX916</f>
        <v>42090.951441550082</v>
      </c>
      <c r="DZ2746" s="457">
        <f>DZ916</f>
        <v>43997.310307844637</v>
      </c>
      <c r="EC2746" s="457">
        <f>EC916</f>
        <v>45665.489607607451</v>
      </c>
      <c r="EF2746" s="457">
        <f>EF916</f>
        <v>47418.747556253795</v>
      </c>
      <c r="EI2746" s="457">
        <f>EI916</f>
        <v>49517.471705303942</v>
      </c>
      <c r="EL2746" s="457">
        <f>EL916</f>
        <v>51809.394071781018</v>
      </c>
      <c r="EO2746" s="457">
        <f>EO916</f>
        <v>54244.682603853682</v>
      </c>
    </row>
    <row r="2747" spans="1:145" x14ac:dyDescent="0.35">
      <c r="A2747" s="426"/>
      <c r="B2747" s="427"/>
      <c r="C2747" s="427"/>
      <c r="D2747" s="427"/>
      <c r="E2747" s="427"/>
      <c r="F2747" s="427"/>
      <c r="G2747" s="427"/>
      <c r="H2747" s="427"/>
      <c r="I2747" s="427"/>
      <c r="J2747" s="427"/>
      <c r="K2747" s="427"/>
      <c r="L2747" s="427"/>
      <c r="M2747" s="428"/>
      <c r="N2747" s="428"/>
      <c r="O2747" s="428"/>
      <c r="P2747" s="428"/>
      <c r="Q2747" s="428"/>
      <c r="R2747" s="428"/>
      <c r="S2747" s="428"/>
      <c r="T2747" s="428"/>
      <c r="U2747" s="428"/>
      <c r="V2747" s="428"/>
      <c r="W2747" s="428"/>
      <c r="X2747" s="464"/>
      <c r="Y2747" s="464"/>
      <c r="Z2747" s="428"/>
      <c r="AA2747" s="428"/>
      <c r="AB2747" s="428"/>
      <c r="AC2747" s="428"/>
      <c r="AD2747" s="428"/>
      <c r="AE2747" s="428"/>
      <c r="AF2747" s="428"/>
      <c r="AG2747" s="428"/>
      <c r="AH2747" s="428"/>
      <c r="AI2747" s="428"/>
      <c r="AJ2747" s="464"/>
      <c r="AK2747" s="464"/>
      <c r="AL2747" s="464"/>
      <c r="AM2747" s="464"/>
      <c r="AN2747" s="464"/>
      <c r="AO2747" s="464"/>
      <c r="AP2747" s="464"/>
      <c r="AQ2747" s="464"/>
      <c r="AR2747" s="464"/>
      <c r="AS2747" s="464"/>
      <c r="AT2747" s="464"/>
      <c r="AU2747" s="464"/>
      <c r="AV2747" s="464"/>
      <c r="AW2747" s="464"/>
      <c r="AX2747" s="464"/>
      <c r="AZ2747" s="464"/>
      <c r="BA2747" s="464"/>
      <c r="BB2747" s="464"/>
      <c r="BC2747" s="464"/>
      <c r="BD2747" s="464"/>
      <c r="BE2747" s="464"/>
      <c r="BF2747" s="464"/>
      <c r="BG2747" s="464"/>
      <c r="BH2747" s="464"/>
      <c r="BI2747" s="464"/>
      <c r="BJ2747" s="464"/>
      <c r="BK2747" s="464"/>
      <c r="BL2747" s="464"/>
      <c r="BM2747" s="464"/>
      <c r="BN2747" s="464"/>
      <c r="BO2747" s="464"/>
      <c r="BP2747" s="464"/>
      <c r="BQ2747" s="464"/>
      <c r="BR2747" s="464"/>
      <c r="BS2747" s="465"/>
      <c r="BT2747" s="464"/>
      <c r="BU2747" s="464"/>
      <c r="BV2747" s="464"/>
      <c r="BW2747" s="464"/>
      <c r="BX2747" s="464"/>
      <c r="BY2747" s="464"/>
      <c r="BZ2747" s="428"/>
      <c r="CA2747" s="464"/>
      <c r="CB2747" s="464"/>
      <c r="CC2747" s="464"/>
      <c r="CD2747" s="464"/>
      <c r="CE2747" s="464"/>
      <c r="CF2747" s="464"/>
      <c r="CG2747" s="464"/>
      <c r="CH2747" s="464"/>
      <c r="CI2747" s="464"/>
      <c r="CJ2747" s="428"/>
      <c r="CK2747" s="428"/>
      <c r="CL2747" s="464"/>
      <c r="CM2747" s="464"/>
      <c r="CN2747" s="464"/>
      <c r="CO2747" s="464"/>
      <c r="CP2747" s="464"/>
      <c r="CQ2747" s="464"/>
      <c r="CR2747" s="464"/>
      <c r="CS2747" s="464"/>
      <c r="CT2747" s="464"/>
      <c r="CU2747" s="464"/>
      <c r="CV2747" s="464"/>
      <c r="CW2747" s="464"/>
      <c r="CX2747" s="464"/>
      <c r="CY2747" s="464"/>
      <c r="CZ2747" s="464"/>
      <c r="DA2747" s="464"/>
      <c r="DB2747" s="428"/>
      <c r="DC2747" s="428"/>
      <c r="DD2747" s="428"/>
      <c r="DE2747" s="428"/>
      <c r="DF2747" s="428"/>
      <c r="DG2747" s="428"/>
      <c r="DH2747" s="428"/>
      <c r="DI2747" s="428"/>
      <c r="DJ2747" s="428"/>
      <c r="DK2747" s="428"/>
      <c r="DL2747" s="428"/>
      <c r="DM2747" s="428"/>
      <c r="DN2747" s="466"/>
      <c r="DO2747" s="428"/>
      <c r="DP2747" s="428"/>
      <c r="DQ2747" s="428"/>
      <c r="DR2747" s="428"/>
      <c r="DS2747" s="428"/>
      <c r="DT2747" s="428"/>
      <c r="DU2747" s="428"/>
      <c r="DV2747" s="467"/>
      <c r="DW2747" s="468"/>
      <c r="DX2747" s="469"/>
      <c r="DZ2747" s="428"/>
      <c r="EC2747" s="428"/>
      <c r="EF2747" s="428"/>
      <c r="EI2747" s="428"/>
      <c r="EL2747" s="428"/>
      <c r="EO2747" s="428"/>
    </row>
    <row r="2748" spans="1:145" x14ac:dyDescent="0.35">
      <c r="A2748" s="453" t="s">
        <v>867</v>
      </c>
      <c r="B2748" s="437"/>
      <c r="C2748" s="437"/>
      <c r="D2748" s="437"/>
      <c r="E2748" s="437"/>
      <c r="F2748" s="437"/>
      <c r="G2748" s="437"/>
      <c r="H2748" s="437"/>
      <c r="I2748" s="437"/>
      <c r="J2748" s="437"/>
      <c r="K2748" s="437"/>
      <c r="L2748" s="437"/>
      <c r="M2748" s="438"/>
      <c r="N2748" s="438"/>
      <c r="O2748" s="438"/>
      <c r="P2748" s="438"/>
      <c r="Q2748" s="438"/>
      <c r="R2748" s="438"/>
      <c r="S2748" s="438"/>
      <c r="T2748" s="438"/>
      <c r="U2748" s="438"/>
      <c r="V2748" s="438"/>
      <c r="W2748" s="438"/>
      <c r="X2748" s="439"/>
      <c r="Y2748" s="439"/>
      <c r="Z2748" s="438"/>
      <c r="AA2748" s="438"/>
      <c r="AB2748" s="438"/>
      <c r="AC2748" s="438"/>
      <c r="AD2748" s="438"/>
      <c r="AE2748" s="438"/>
      <c r="AF2748" s="438"/>
      <c r="AG2748" s="438"/>
      <c r="AH2748" s="438"/>
      <c r="AI2748" s="438"/>
      <c r="AJ2748" s="439"/>
      <c r="AK2748" s="439"/>
      <c r="AL2748" s="439"/>
      <c r="AM2748" s="439"/>
      <c r="AN2748" s="439"/>
      <c r="AO2748" s="439"/>
      <c r="AP2748" s="439"/>
      <c r="AQ2748" s="439"/>
      <c r="AR2748" s="439"/>
      <c r="AS2748" s="439"/>
      <c r="AT2748" s="439"/>
      <c r="AU2748" s="439"/>
      <c r="AV2748" s="439"/>
      <c r="AW2748" s="439"/>
      <c r="AX2748" s="439"/>
      <c r="AZ2748" s="439"/>
      <c r="BA2748" s="439"/>
      <c r="BB2748" s="439"/>
      <c r="BC2748" s="439"/>
      <c r="BD2748" s="439"/>
      <c r="BE2748" s="439"/>
      <c r="BF2748" s="439"/>
      <c r="BG2748" s="439"/>
      <c r="BH2748" s="439"/>
      <c r="BI2748" s="439"/>
      <c r="BJ2748" s="439"/>
      <c r="BK2748" s="439"/>
      <c r="BL2748" s="439"/>
      <c r="BM2748" s="439"/>
      <c r="BN2748" s="439"/>
      <c r="BO2748" s="439"/>
      <c r="BP2748" s="439"/>
      <c r="BQ2748" s="439"/>
      <c r="BR2748" s="439"/>
      <c r="BS2748" s="440"/>
      <c r="BT2748" s="439"/>
      <c r="BU2748" s="439"/>
      <c r="BV2748" s="439"/>
      <c r="BW2748" s="439"/>
      <c r="BX2748" s="439"/>
      <c r="BY2748" s="439"/>
      <c r="BZ2748" s="438"/>
      <c r="CA2748" s="439"/>
      <c r="CB2748" s="439"/>
      <c r="CC2748" s="439"/>
      <c r="CD2748" s="439"/>
      <c r="CE2748" s="439"/>
      <c r="CF2748" s="439"/>
      <c r="CG2748" s="439"/>
      <c r="CH2748" s="439"/>
      <c r="CI2748" s="439"/>
      <c r="CJ2748" s="438"/>
      <c r="CK2748" s="438"/>
      <c r="CL2748" s="439"/>
      <c r="CM2748" s="439"/>
      <c r="CN2748" s="439"/>
      <c r="CO2748" s="439"/>
      <c r="CP2748" s="439"/>
      <c r="CQ2748" s="439"/>
      <c r="CR2748" s="439"/>
      <c r="CS2748" s="439"/>
      <c r="CT2748" s="439"/>
      <c r="CU2748" s="439"/>
      <c r="CV2748" s="439"/>
      <c r="CW2748" s="439"/>
      <c r="CX2748" s="439"/>
      <c r="CY2748" s="439"/>
      <c r="CZ2748" s="439"/>
      <c r="DA2748" s="439"/>
      <c r="DB2748" s="438"/>
      <c r="DC2748" s="438"/>
      <c r="DD2748" s="438"/>
      <c r="DE2748" s="438"/>
      <c r="DF2748" s="438"/>
      <c r="DG2748" s="438"/>
      <c r="DH2748" s="438"/>
      <c r="DI2748" s="438"/>
      <c r="DJ2748" s="438"/>
      <c r="DK2748" s="438"/>
      <c r="DL2748" s="438"/>
      <c r="DM2748" s="438"/>
      <c r="DN2748" s="441"/>
      <c r="DO2748" s="438"/>
      <c r="DP2748" s="438"/>
      <c r="DQ2748" s="438"/>
      <c r="DR2748" s="438"/>
      <c r="DS2748" s="438"/>
      <c r="DT2748" s="438"/>
      <c r="DU2748" s="438"/>
      <c r="DV2748" s="442"/>
      <c r="DW2748" s="443"/>
      <c r="DX2748" s="444"/>
      <c r="DZ2748" s="438"/>
      <c r="EC2748" s="438"/>
      <c r="EF2748" s="438"/>
      <c r="EI2748" s="438"/>
      <c r="EL2748" s="438"/>
      <c r="EO2748" s="438"/>
    </row>
    <row r="2749" spans="1:145" x14ac:dyDescent="0.35">
      <c r="A2749" s="437"/>
      <c r="B2749" s="437"/>
      <c r="C2749" s="437"/>
      <c r="D2749" s="437"/>
      <c r="E2749" s="437"/>
      <c r="F2749" s="437"/>
      <c r="G2749" s="437"/>
      <c r="H2749" s="437"/>
      <c r="I2749" s="437"/>
      <c r="J2749" s="437"/>
      <c r="K2749" s="437"/>
      <c r="L2749" s="437"/>
      <c r="M2749" s="438"/>
      <c r="N2749" s="438"/>
      <c r="O2749" s="438"/>
      <c r="P2749" s="438"/>
      <c r="Q2749" s="438"/>
      <c r="R2749" s="438"/>
      <c r="S2749" s="438"/>
      <c r="T2749" s="438"/>
      <c r="U2749" s="438"/>
      <c r="V2749" s="438"/>
      <c r="W2749" s="438"/>
      <c r="X2749" s="439"/>
      <c r="Y2749" s="439"/>
      <c r="Z2749" s="438"/>
      <c r="AA2749" s="438"/>
      <c r="AB2749" s="438"/>
      <c r="AC2749" s="438"/>
      <c r="AD2749" s="438"/>
      <c r="AE2749" s="438"/>
      <c r="AF2749" s="438"/>
      <c r="AG2749" s="438"/>
      <c r="AH2749" s="438"/>
      <c r="AI2749" s="438"/>
      <c r="AJ2749" s="439"/>
      <c r="AK2749" s="439"/>
      <c r="AL2749" s="439"/>
      <c r="AM2749" s="439"/>
      <c r="AN2749" s="439"/>
      <c r="AO2749" s="439"/>
      <c r="AP2749" s="439"/>
      <c r="AQ2749" s="439"/>
      <c r="AR2749" s="439"/>
      <c r="AS2749" s="439"/>
      <c r="AT2749" s="439"/>
      <c r="AU2749" s="439"/>
      <c r="AV2749" s="439"/>
      <c r="AW2749" s="439"/>
      <c r="AX2749" s="439"/>
      <c r="AZ2749" s="439"/>
      <c r="BA2749" s="439"/>
      <c r="BB2749" s="439"/>
      <c r="BC2749" s="439"/>
      <c r="BD2749" s="439"/>
      <c r="BE2749" s="439"/>
      <c r="BF2749" s="439"/>
      <c r="BG2749" s="439"/>
      <c r="BH2749" s="439"/>
      <c r="BI2749" s="439"/>
      <c r="BJ2749" s="439"/>
      <c r="BK2749" s="439"/>
      <c r="BL2749" s="439"/>
      <c r="BM2749" s="439"/>
      <c r="BN2749" s="439"/>
      <c r="BO2749" s="439"/>
      <c r="BP2749" s="439"/>
      <c r="BQ2749" s="439"/>
      <c r="BR2749" s="439"/>
      <c r="BS2749" s="440"/>
      <c r="BT2749" s="439"/>
      <c r="BU2749" s="439"/>
      <c r="BV2749" s="439"/>
      <c r="BW2749" s="439"/>
      <c r="BX2749" s="439"/>
      <c r="BY2749" s="439"/>
      <c r="BZ2749" s="438"/>
      <c r="CA2749" s="439"/>
      <c r="CB2749" s="439"/>
      <c r="CC2749" s="439"/>
      <c r="CD2749" s="439"/>
      <c r="CE2749" s="439"/>
      <c r="CF2749" s="439"/>
      <c r="CG2749" s="439"/>
      <c r="CH2749" s="439"/>
      <c r="CI2749" s="439"/>
      <c r="CJ2749" s="438"/>
      <c r="CK2749" s="438"/>
      <c r="CL2749" s="439"/>
      <c r="CM2749" s="439"/>
      <c r="CN2749" s="439"/>
      <c r="CO2749" s="439"/>
      <c r="CP2749" s="439"/>
      <c r="CQ2749" s="439"/>
      <c r="CR2749" s="439"/>
      <c r="CS2749" s="439"/>
      <c r="CT2749" s="439"/>
      <c r="CU2749" s="439"/>
      <c r="CV2749" s="439"/>
      <c r="CW2749" s="439"/>
      <c r="CX2749" s="439"/>
      <c r="CY2749" s="439"/>
      <c r="CZ2749" s="439"/>
      <c r="DA2749" s="439"/>
      <c r="DB2749" s="438"/>
      <c r="DC2749" s="438"/>
      <c r="DD2749" s="438"/>
      <c r="DE2749" s="438"/>
      <c r="DF2749" s="438"/>
      <c r="DG2749" s="438"/>
      <c r="DH2749" s="438"/>
      <c r="DI2749" s="438"/>
      <c r="DJ2749" s="438"/>
      <c r="DK2749" s="438"/>
      <c r="DL2749" s="438"/>
      <c r="DM2749" s="438"/>
      <c r="DN2749" s="441"/>
      <c r="DO2749" s="438"/>
      <c r="DP2749" s="438"/>
      <c r="DQ2749" s="438"/>
      <c r="DR2749" s="438"/>
      <c r="DS2749" s="438"/>
      <c r="DT2749" s="438"/>
      <c r="DU2749" s="438"/>
      <c r="DV2749" s="442"/>
      <c r="DW2749" s="443"/>
      <c r="DX2749" s="444"/>
      <c r="DZ2749" s="438"/>
      <c r="EC2749" s="438"/>
      <c r="EF2749" s="438"/>
      <c r="EI2749" s="438"/>
      <c r="EL2749" s="438"/>
      <c r="EO2749" s="438"/>
    </row>
    <row r="2750" spans="1:145" x14ac:dyDescent="0.35">
      <c r="A2750" s="436" t="s">
        <v>858</v>
      </c>
      <c r="B2750" s="437"/>
      <c r="C2750" s="445">
        <f t="shared" ref="C2750:AA2755" si="2815">C881</f>
        <v>-5.4055804314842932</v>
      </c>
      <c r="D2750" s="445">
        <f t="shared" si="2815"/>
        <v>-4.3359138685254361</v>
      </c>
      <c r="E2750" s="445">
        <f t="shared" si="2815"/>
        <v>-2.8285738905140749</v>
      </c>
      <c r="F2750" s="445">
        <f t="shared" si="2815"/>
        <v>-2.4025256203017467</v>
      </c>
      <c r="G2750" s="445">
        <f t="shared" si="2815"/>
        <v>-2.982414128448716</v>
      </c>
      <c r="H2750" s="445">
        <f t="shared" si="2815"/>
        <v>3.8362513690693554</v>
      </c>
      <c r="I2750" s="445">
        <f t="shared" si="2815"/>
        <v>15.751851999058333</v>
      </c>
      <c r="J2750" s="445">
        <f t="shared" si="2815"/>
        <v>15.306391970417327</v>
      </c>
      <c r="K2750" s="445">
        <f t="shared" si="2815"/>
        <v>10.789142137212233</v>
      </c>
      <c r="L2750" s="445">
        <f t="shared" si="2815"/>
        <v>8.8907267652227855</v>
      </c>
      <c r="M2750" s="446">
        <f t="shared" si="2815"/>
        <v>5.800816481534226</v>
      </c>
      <c r="N2750" s="446">
        <f t="shared" si="2815"/>
        <v>7.8719754896052301</v>
      </c>
      <c r="O2750" s="446">
        <f t="shared" si="2815"/>
        <v>9.9892692755242454</v>
      </c>
      <c r="P2750" s="446">
        <f t="shared" si="2815"/>
        <v>14.998219215434638</v>
      </c>
      <c r="Q2750" s="446">
        <f t="shared" si="2815"/>
        <v>6.1568726304649415</v>
      </c>
      <c r="R2750" s="446">
        <f t="shared" si="2815"/>
        <v>4.771952311121141</v>
      </c>
      <c r="S2750" s="446">
        <f t="shared" si="2815"/>
        <v>8.901642235298759</v>
      </c>
      <c r="T2750" s="446">
        <f t="shared" si="2815"/>
        <v>2.7847644425407672</v>
      </c>
      <c r="U2750" s="446">
        <f t="shared" si="2815"/>
        <v>6.9324639627626983</v>
      </c>
      <c r="V2750" s="446">
        <f t="shared" si="2815"/>
        <v>5.9069161063265749</v>
      </c>
      <c r="W2750" s="446">
        <f t="shared" si="2815"/>
        <v>10.332291593684412</v>
      </c>
      <c r="X2750" s="447">
        <f t="shared" si="2815"/>
        <v>3.880017993580505</v>
      </c>
      <c r="Y2750" s="447">
        <f t="shared" si="2815"/>
        <v>5.3976994308974868</v>
      </c>
      <c r="Z2750" s="446">
        <f t="shared" si="2815"/>
        <v>6.9097710054776869</v>
      </c>
      <c r="AA2750" s="446">
        <f t="shared" si="2815"/>
        <v>7.3352077155332971</v>
      </c>
      <c r="AB2750" s="446">
        <v>9.0921114341328781</v>
      </c>
      <c r="AC2750" s="446">
        <v>7.7384825759074278</v>
      </c>
      <c r="AD2750" s="446">
        <v>6.7879219057975853</v>
      </c>
      <c r="AE2750" s="446">
        <f t="shared" ref="AE2750:AE2755" si="2816">AE881</f>
        <v>7.5557917381238502</v>
      </c>
      <c r="AF2750" s="446">
        <v>7.8845895688006884</v>
      </c>
      <c r="AG2750" s="446">
        <v>8.0117393078383454</v>
      </c>
      <c r="AH2750" s="446">
        <v>10.245542351936166</v>
      </c>
      <c r="AI2750" s="446">
        <v>7.773568718957784</v>
      </c>
      <c r="AJ2750" s="447">
        <f t="shared" ref="AJ2750:AJ2755" si="2817">AJ881</f>
        <v>8.103830965849685</v>
      </c>
      <c r="AK2750" s="447">
        <v>5.1707549092036018</v>
      </c>
      <c r="AL2750" s="447">
        <v>5.9033800522531994</v>
      </c>
      <c r="AM2750" s="447">
        <v>5.8863936206255474</v>
      </c>
      <c r="AN2750" s="447">
        <v>5.8172206242697895</v>
      </c>
      <c r="AO2750" s="447">
        <f t="shared" ref="AO2750:AO2755" si="2818">AO881</f>
        <v>5.8401963332852196</v>
      </c>
      <c r="AP2750" s="447">
        <v>6.1897777890289172</v>
      </c>
      <c r="AQ2750" s="447">
        <v>6.436008154339758</v>
      </c>
      <c r="AR2750" s="447">
        <v>6.558976957080878</v>
      </c>
      <c r="AS2750" s="447">
        <f t="shared" ref="AS2750:AS2755" si="2819">AS881</f>
        <v>5.5753009150679338</v>
      </c>
      <c r="AT2750" s="447">
        <v>9.0957849934530479</v>
      </c>
      <c r="AU2750" s="447">
        <v>7.4447544835958501</v>
      </c>
      <c r="AV2750" s="447">
        <v>3.6347500995380999</v>
      </c>
      <c r="AW2750" s="447">
        <v>4.4471095611659717</v>
      </c>
      <c r="AX2750" s="447">
        <f t="shared" ref="AX2750:AX2755" si="2820">AX881</f>
        <v>5.3024407957204343</v>
      </c>
      <c r="AY2750" s="448"/>
      <c r="AZ2750" s="447">
        <v>7.254618015045958</v>
      </c>
      <c r="BA2750" s="447">
        <v>6.4682734751270079</v>
      </c>
      <c r="BB2750" s="447">
        <v>6.533516423297332</v>
      </c>
      <c r="BC2750" s="447">
        <v>5.3388982141395536</v>
      </c>
      <c r="BD2750" s="447">
        <v>6.1719064383012636</v>
      </c>
      <c r="BE2750" s="447">
        <v>6.1719064383012636</v>
      </c>
      <c r="BF2750" s="447">
        <f t="shared" ref="BF2750:BF2755" si="2821">BF881</f>
        <v>5.7269628435543272</v>
      </c>
      <c r="BG2750" s="447">
        <v>4.5661005433966864</v>
      </c>
      <c r="BH2750" s="447">
        <v>4.0147056165562898</v>
      </c>
      <c r="BI2750" s="447">
        <v>5.3941009578664643</v>
      </c>
      <c r="BJ2750" s="447">
        <v>3.3161421624390965</v>
      </c>
      <c r="BK2750" s="447">
        <v>4.6138171904898506</v>
      </c>
      <c r="BL2750" s="447">
        <v>3.3349634968525268</v>
      </c>
      <c r="BM2750" s="447">
        <v>5.6905629217527949</v>
      </c>
      <c r="BN2750" s="447">
        <v>3.9661170621952762</v>
      </c>
      <c r="BO2750" s="447">
        <f t="shared" ref="BO2750:BO2755" si="2822">BO881</f>
        <v>6.3382040162999882</v>
      </c>
      <c r="BP2750" s="447">
        <v>6.7510683052896283</v>
      </c>
      <c r="BQ2750" s="447">
        <v>-7.6153546943321828</v>
      </c>
      <c r="BR2750" s="447">
        <v>-8.6602510880258343</v>
      </c>
      <c r="BS2750" s="447">
        <v>-8.5706787543319045</v>
      </c>
      <c r="BT2750" s="447">
        <v>-3.7662765465801455</v>
      </c>
      <c r="BU2750" s="447">
        <v>-5.802393371335671</v>
      </c>
      <c r="BV2750" s="447">
        <v>-12.24488502888966</v>
      </c>
      <c r="BW2750" s="447">
        <v>-2.7761121498791277</v>
      </c>
      <c r="BX2750" s="447">
        <v>-3.8406515102797814</v>
      </c>
      <c r="BY2750" s="447">
        <v>-9.0576298983390267</v>
      </c>
      <c r="BZ2750" s="446">
        <v>-2.0327771908767946</v>
      </c>
      <c r="CA2750" s="447">
        <f t="shared" ref="CA2750:CA2755" si="2823">CA881</f>
        <v>1.0102879290878588</v>
      </c>
      <c r="CB2750" s="447">
        <v>7.1879595128554241</v>
      </c>
      <c r="CC2750" s="447">
        <v>6.170208726282703</v>
      </c>
      <c r="CD2750" s="447">
        <v>3.7768799607445862</v>
      </c>
      <c r="CE2750" s="447">
        <v>5.9719547185957946</v>
      </c>
      <c r="CF2750" s="447">
        <v>5.0905110983799755</v>
      </c>
      <c r="CG2750" s="447">
        <v>2.8420506481929135</v>
      </c>
      <c r="CH2750" s="447">
        <v>6.2068468717272323</v>
      </c>
      <c r="CI2750" s="447">
        <v>4.9663758149985737</v>
      </c>
      <c r="CJ2750" s="446">
        <v>6.5205902494358874</v>
      </c>
      <c r="CK2750" s="446">
        <v>5.8627116457704469</v>
      </c>
      <c r="CL2750" s="447">
        <f t="shared" ref="CL2750:CL2755" si="2824">CL881</f>
        <v>1.720199711236357</v>
      </c>
      <c r="CM2750" s="447">
        <v>6.2892592714812308</v>
      </c>
      <c r="CN2750" s="447">
        <v>7.0032242202454391</v>
      </c>
      <c r="CO2750" s="447">
        <v>7.6615445021270085</v>
      </c>
      <c r="CP2750" s="447">
        <v>8.8066106792384122</v>
      </c>
      <c r="CQ2750" s="447">
        <v>7.6419598608099593</v>
      </c>
      <c r="CR2750" s="447">
        <v>6.255153227096101</v>
      </c>
      <c r="CS2750" s="447">
        <v>10.817507612805489</v>
      </c>
      <c r="CT2750" s="447">
        <v>9.5013089122802672</v>
      </c>
      <c r="CU2750" s="447">
        <v>7.525505897310496</v>
      </c>
      <c r="CV2750" s="447">
        <v>14.432785413315177</v>
      </c>
      <c r="CW2750" s="447">
        <v>13.158088038151854</v>
      </c>
      <c r="CX2750" s="447">
        <v>14.478217498542461</v>
      </c>
      <c r="CY2750" s="447">
        <v>13.68513617512658</v>
      </c>
      <c r="CZ2750" s="447">
        <v>11.900327709937281</v>
      </c>
      <c r="DA2750" s="447">
        <f t="shared" ref="DA2750:DA2755" si="2825">DA881</f>
        <v>10.823313033786652</v>
      </c>
      <c r="DB2750" s="446">
        <v>8.4158173957234137</v>
      </c>
      <c r="DC2750" s="446">
        <v>6.6930136123826252</v>
      </c>
      <c r="DD2750" s="446">
        <v>6.6930136123826252</v>
      </c>
      <c r="DE2750" s="446">
        <v>8.5120313706754196</v>
      </c>
      <c r="DF2750" s="446">
        <v>7.3572462926820572</v>
      </c>
      <c r="DG2750" s="446">
        <v>5.3187305045430993</v>
      </c>
      <c r="DH2750" s="446">
        <v>7.6780051707022663</v>
      </c>
      <c r="DI2750" s="446">
        <v>6.815463617879022</v>
      </c>
      <c r="DJ2750" s="446">
        <v>5.3481492883126442</v>
      </c>
      <c r="DK2750" s="446">
        <v>8.9115753920068084</v>
      </c>
      <c r="DL2750" s="446">
        <v>8.0611872917934111</v>
      </c>
      <c r="DM2750" s="446">
        <v>6.0982369999113581</v>
      </c>
      <c r="DN2750" s="449">
        <f t="shared" ref="DN2750" si="2826">DN881</f>
        <v>8.0595445481707078</v>
      </c>
      <c r="DO2750" s="446">
        <v>6.0982369999113581</v>
      </c>
      <c r="DP2750" s="446">
        <v>11.062596826946523</v>
      </c>
      <c r="DQ2750" s="446">
        <v>10.013283353430118</v>
      </c>
      <c r="DR2750" s="446">
        <v>8.7311593875201936</v>
      </c>
      <c r="DS2750" s="446">
        <v>7.2077945070964988</v>
      </c>
      <c r="DT2750" s="446">
        <v>6.0591285353499904</v>
      </c>
      <c r="DU2750" s="446">
        <v>7.511542745706576</v>
      </c>
      <c r="DV2750" s="450">
        <f t="shared" ref="DV2750:DX2755" si="2827">DV881</f>
        <v>9.515278663136586</v>
      </c>
      <c r="DW2750" s="451">
        <f t="shared" si="2827"/>
        <v>7.9250243822900304</v>
      </c>
      <c r="DX2750" s="452">
        <f t="shared" si="2827"/>
        <v>5.0290014438410164</v>
      </c>
      <c r="DZ2750" s="446">
        <f t="shared" ref="DZ2750:DZ2755" si="2828">DZ881</f>
        <v>5.6750585846088706</v>
      </c>
      <c r="EC2750" s="446">
        <f t="shared" ref="EC2750:EC2755" si="2829">EC881</f>
        <v>4.0221727641970073</v>
      </c>
      <c r="EF2750" s="446">
        <f t="shared" ref="EF2750:EF2755" si="2830">EF881</f>
        <v>4.8441886748633687</v>
      </c>
      <c r="EI2750" s="446">
        <f t="shared" ref="EI2750:EI2755" si="2831">EI881</f>
        <v>6.3398393294802489</v>
      </c>
      <c r="EL2750" s="446">
        <f t="shared" ref="EL2750:EL2755" si="2832">EL881</f>
        <v>6.4485461185507225</v>
      </c>
      <c r="EO2750" s="446">
        <f t="shared" ref="EO2750:EO2755" si="2833">EO881</f>
        <v>6.9963001582109818</v>
      </c>
    </row>
    <row r="2751" spans="1:145" x14ac:dyDescent="0.35">
      <c r="A2751" s="453" t="s">
        <v>859</v>
      </c>
      <c r="B2751" s="437"/>
      <c r="C2751" s="445">
        <f t="shared" si="2815"/>
        <v>23.573888598104915</v>
      </c>
      <c r="D2751" s="445">
        <f t="shared" si="2815"/>
        <v>-12.408203309189544</v>
      </c>
      <c r="E2751" s="445">
        <f t="shared" si="2815"/>
        <v>-13.037153224681184</v>
      </c>
      <c r="F2751" s="445">
        <f t="shared" si="2815"/>
        <v>0.20374487827753257</v>
      </c>
      <c r="G2751" s="445">
        <f t="shared" si="2815"/>
        <v>-8.6606841056121411</v>
      </c>
      <c r="H2751" s="445">
        <f t="shared" si="2815"/>
        <v>-3.8081299512772464</v>
      </c>
      <c r="I2751" s="445">
        <f t="shared" si="2815"/>
        <v>60.811580041706193</v>
      </c>
      <c r="J2751" s="445">
        <f t="shared" si="2815"/>
        <v>26.003340227266381</v>
      </c>
      <c r="K2751" s="445">
        <f t="shared" si="2815"/>
        <v>-21.650582421787448</v>
      </c>
      <c r="L2751" s="445">
        <f t="shared" si="2815"/>
        <v>2.3062197910599824</v>
      </c>
      <c r="M2751" s="446">
        <f t="shared" si="2815"/>
        <v>9.8824926625304776</v>
      </c>
      <c r="N2751" s="446">
        <f t="shared" si="2815"/>
        <v>3.0000663925884812</v>
      </c>
      <c r="O2751" s="446">
        <f t="shared" si="2815"/>
        <v>1.5494080700533917</v>
      </c>
      <c r="P2751" s="446">
        <f t="shared" si="2815"/>
        <v>17.336742573783869</v>
      </c>
      <c r="Q2751" s="446">
        <f t="shared" si="2815"/>
        <v>-23.726940732868929</v>
      </c>
      <c r="R2751" s="446">
        <f t="shared" si="2815"/>
        <v>-12.659732483926387</v>
      </c>
      <c r="S2751" s="446">
        <f t="shared" si="2815"/>
        <v>4.3773230288948248</v>
      </c>
      <c r="T2751" s="446">
        <f t="shared" si="2815"/>
        <v>3.454895295092455</v>
      </c>
      <c r="U2751" s="446">
        <f t="shared" si="2815"/>
        <v>7.8816709383932064</v>
      </c>
      <c r="V2751" s="446">
        <f t="shared" si="2815"/>
        <v>4.626435888027161</v>
      </c>
      <c r="W2751" s="446">
        <f t="shared" si="2815"/>
        <v>8.2409684962889589</v>
      </c>
      <c r="X2751" s="447">
        <f t="shared" si="2815"/>
        <v>6.7898868370499725</v>
      </c>
      <c r="Y2751" s="447">
        <f t="shared" si="2815"/>
        <v>9.0370429795654736</v>
      </c>
      <c r="Z2751" s="446">
        <f t="shared" si="2815"/>
        <v>8.3472858798971004</v>
      </c>
      <c r="AA2751" s="446">
        <f t="shared" si="2815"/>
        <v>11.572615820182943</v>
      </c>
      <c r="AB2751" s="446">
        <v>7.0829911150602802</v>
      </c>
      <c r="AC2751" s="446">
        <v>-10.798289614897453</v>
      </c>
      <c r="AD2751" s="446">
        <v>-11.816264957682373</v>
      </c>
      <c r="AE2751" s="446">
        <f t="shared" si="2816"/>
        <v>-34.809657909377719</v>
      </c>
      <c r="AF2751" s="446">
        <v>4.1588458530381303</v>
      </c>
      <c r="AG2751" s="446">
        <v>4.7103841474351293</v>
      </c>
      <c r="AH2751" s="446">
        <v>10.034537314769031</v>
      </c>
      <c r="AI2751" s="446">
        <v>9.9978335093151998</v>
      </c>
      <c r="AJ2751" s="447">
        <f t="shared" si="2817"/>
        <v>11.984262448919996</v>
      </c>
      <c r="AK2751" s="447">
        <v>13.717896610509309</v>
      </c>
      <c r="AL2751" s="447">
        <v>15.670258297108171</v>
      </c>
      <c r="AM2751" s="447">
        <v>14.474314335228501</v>
      </c>
      <c r="AN2751" s="447">
        <v>11.019587401192977</v>
      </c>
      <c r="AO2751" s="447">
        <f t="shared" si="2818"/>
        <v>7.1628524429309532</v>
      </c>
      <c r="AP2751" s="447">
        <v>12.628278586023999</v>
      </c>
      <c r="AQ2751" s="447">
        <v>9.838430526695376</v>
      </c>
      <c r="AR2751" s="447">
        <v>10.061525903478758</v>
      </c>
      <c r="AS2751" s="447">
        <f t="shared" si="2819"/>
        <v>7.8722031217116379</v>
      </c>
      <c r="AT2751" s="447">
        <v>11.337129803215051</v>
      </c>
      <c r="AU2751" s="447">
        <v>10.94256402537323</v>
      </c>
      <c r="AV2751" s="447">
        <v>6.3179563899711191</v>
      </c>
      <c r="AW2751" s="447">
        <v>6.3179563899711191</v>
      </c>
      <c r="AX2751" s="447">
        <f t="shared" si="2820"/>
        <v>11.262606135640956</v>
      </c>
      <c r="AY2751" s="448"/>
      <c r="AZ2751" s="447">
        <v>7.5077121639897673</v>
      </c>
      <c r="BA2751" s="447">
        <v>4.4336421968015021</v>
      </c>
      <c r="BB2751" s="447">
        <v>8.4301059759164882</v>
      </c>
      <c r="BC2751" s="447">
        <v>5.2782019635519779</v>
      </c>
      <c r="BD2751" s="447">
        <v>8.6373286091694812</v>
      </c>
      <c r="BE2751" s="447">
        <v>5.0578169815149812</v>
      </c>
      <c r="BF2751" s="447">
        <f t="shared" si="2821"/>
        <v>2.5189392050686386</v>
      </c>
      <c r="BG2751" s="447">
        <v>7.0750773163312894</v>
      </c>
      <c r="BH2751" s="447">
        <v>4.9904280754930985</v>
      </c>
      <c r="BI2751" s="447">
        <v>8.5066088811894573</v>
      </c>
      <c r="BJ2751" s="447">
        <v>4.0355799083003765</v>
      </c>
      <c r="BK2751" s="447">
        <v>5.1416265688500529</v>
      </c>
      <c r="BL2751" s="447">
        <v>2.0586869519078932</v>
      </c>
      <c r="BM2751" s="447">
        <v>5.3358556468302334</v>
      </c>
      <c r="BN2751" s="447">
        <v>2.05606732076214</v>
      </c>
      <c r="BO2751" s="447">
        <f t="shared" si="2822"/>
        <v>6.640952064773936</v>
      </c>
      <c r="BP2751" s="447">
        <v>7.2247642041334963</v>
      </c>
      <c r="BQ2751" s="447">
        <v>6.8974921749091411</v>
      </c>
      <c r="BR2751" s="447">
        <v>2.8358827412918992</v>
      </c>
      <c r="BS2751" s="447">
        <v>-1.9342478252128055</v>
      </c>
      <c r="BT2751" s="447">
        <v>3.3588868291079517</v>
      </c>
      <c r="BU2751" s="447">
        <v>5.4385157881328503</v>
      </c>
      <c r="BV2751" s="447">
        <v>8.8270280200459059E-2</v>
      </c>
      <c r="BW2751" s="447">
        <v>2.4994603007090723</v>
      </c>
      <c r="BX2751" s="447">
        <v>2.5493775036905424</v>
      </c>
      <c r="BY2751" s="447">
        <v>-1.0794036225661461</v>
      </c>
      <c r="BZ2751" s="446">
        <v>2.5935798789840852</v>
      </c>
      <c r="CA2751" s="447">
        <f t="shared" si="2823"/>
        <v>4.3610412249493171</v>
      </c>
      <c r="CB2751" s="447">
        <v>1.4128735031719761</v>
      </c>
      <c r="CC2751" s="447">
        <v>0.52028446183923693</v>
      </c>
      <c r="CD2751" s="447">
        <v>-1.4634568735230546</v>
      </c>
      <c r="CE2751" s="447">
        <v>3.4560616122827854</v>
      </c>
      <c r="CF2751" s="447">
        <v>2.3335592656661919</v>
      </c>
      <c r="CG2751" s="447">
        <v>-0.4141129610281607</v>
      </c>
      <c r="CH2751" s="447">
        <v>3.6833036873924594</v>
      </c>
      <c r="CI2751" s="447">
        <v>3.0384554494831271</v>
      </c>
      <c r="CJ2751" s="446">
        <v>6.1088974915380874</v>
      </c>
      <c r="CK2751" s="446">
        <v>5.9649541797567904</v>
      </c>
      <c r="CL2751" s="447">
        <f t="shared" si="2824"/>
        <v>1.782232513774342</v>
      </c>
      <c r="CM2751" s="447">
        <v>5.2938815266392627</v>
      </c>
      <c r="CN2751" s="447">
        <v>5.5435160487266915</v>
      </c>
      <c r="CO2751" s="447">
        <v>6.4108345603962835</v>
      </c>
      <c r="CP2751" s="447">
        <v>6.8449499112061982</v>
      </c>
      <c r="CQ2751" s="447">
        <v>6.536951048033961</v>
      </c>
      <c r="CR2751" s="447">
        <v>4.4604938782965418</v>
      </c>
      <c r="CS2751" s="447">
        <v>6.0459366077570603E-2</v>
      </c>
      <c r="CT2751" s="447">
        <v>3.8925562346943785</v>
      </c>
      <c r="CU2751" s="447">
        <v>6.2258888097434166</v>
      </c>
      <c r="CV2751" s="447">
        <v>4.2910313687454922</v>
      </c>
      <c r="CW2751" s="447">
        <v>7.6263150987007755</v>
      </c>
      <c r="CX2751" s="447">
        <v>3.2333777248738196</v>
      </c>
      <c r="CY2751" s="447">
        <v>6.863231753432494</v>
      </c>
      <c r="CZ2751" s="447">
        <v>9.9126703201123618</v>
      </c>
      <c r="DA2751" s="447">
        <f t="shared" si="2825"/>
        <v>4.6603503337602739</v>
      </c>
      <c r="DB2751" s="446">
        <v>10.104775061646794</v>
      </c>
      <c r="DC2751" s="446">
        <v>11.093736271223117</v>
      </c>
      <c r="DD2751" s="446">
        <v>11.644870251598542</v>
      </c>
      <c r="DE2751" s="446">
        <v>0.50548090789659006</v>
      </c>
      <c r="DF2751" s="446">
        <v>1.8733119512718401</v>
      </c>
      <c r="DG2751" s="446">
        <v>2.074753299325852</v>
      </c>
      <c r="DH2751" s="446">
        <v>-2.3502481475688</v>
      </c>
      <c r="DI2751" s="446">
        <v>-0.36805380874898319</v>
      </c>
      <c r="DJ2751" s="446">
        <v>-0.44483642502726001</v>
      </c>
      <c r="DK2751" s="446">
        <v>-0.45062571183637301</v>
      </c>
      <c r="DL2751" s="446">
        <v>-0.19441308784688577</v>
      </c>
      <c r="DM2751" s="446">
        <v>0.1803428596188679</v>
      </c>
      <c r="DN2751" s="449">
        <f>DN882</f>
        <v>7.1175683925897033</v>
      </c>
      <c r="DO2751" s="446">
        <v>0.1803428596188679</v>
      </c>
      <c r="DP2751" s="446">
        <v>2.1141025125785045</v>
      </c>
      <c r="DQ2751" s="446">
        <v>3.5971491293559907</v>
      </c>
      <c r="DR2751" s="446">
        <v>5.4597621154911584</v>
      </c>
      <c r="DS2751" s="446">
        <v>0.37471817055155549</v>
      </c>
      <c r="DT2751" s="446">
        <v>2.3854610290876246</v>
      </c>
      <c r="DU2751" s="446">
        <v>0.45436220627905805</v>
      </c>
      <c r="DV2751" s="450">
        <f t="shared" si="2827"/>
        <v>3.7332762995809849</v>
      </c>
      <c r="DW2751" s="451">
        <f t="shared" si="2827"/>
        <v>0.92816869441540839</v>
      </c>
      <c r="DX2751" s="452">
        <f t="shared" si="2827"/>
        <v>3.7332762995809849</v>
      </c>
      <c r="DZ2751" s="446">
        <f t="shared" si="2828"/>
        <v>3.575538566704485</v>
      </c>
      <c r="EC2751" s="446">
        <f t="shared" si="2829"/>
        <v>3.3330272097518807</v>
      </c>
      <c r="EF2751" s="446">
        <f t="shared" si="2830"/>
        <v>3.5571308212126276</v>
      </c>
      <c r="EI2751" s="446">
        <f t="shared" si="2831"/>
        <v>4.4917052614879127</v>
      </c>
      <c r="EL2751" s="446">
        <f t="shared" si="2832"/>
        <v>4.8751110031614395</v>
      </c>
      <c r="EO2751" s="446">
        <f t="shared" si="2833"/>
        <v>5.1168537770749225</v>
      </c>
    </row>
    <row r="2752" spans="1:145" x14ac:dyDescent="0.35">
      <c r="A2752" s="453" t="s">
        <v>860</v>
      </c>
      <c r="B2752" s="437"/>
      <c r="C2752" s="445">
        <f t="shared" si="2815"/>
        <v>-1.1279662354233193</v>
      </c>
      <c r="D2752" s="445">
        <f t="shared" si="2815"/>
        <v>9.3146489799398733</v>
      </c>
      <c r="E2752" s="445">
        <f t="shared" si="2815"/>
        <v>2.3891156341211053</v>
      </c>
      <c r="F2752" s="445">
        <f t="shared" si="2815"/>
        <v>3.4587837014450589</v>
      </c>
      <c r="G2752" s="445">
        <f t="shared" si="2815"/>
        <v>8.6502211114785371E-2</v>
      </c>
      <c r="H2752" s="445">
        <f t="shared" si="2815"/>
        <v>-1.3180268228806535</v>
      </c>
      <c r="I2752" s="445">
        <f t="shared" si="2815"/>
        <v>23.482457672391995</v>
      </c>
      <c r="J2752" s="445">
        <f t="shared" si="2815"/>
        <v>6.0452067834330521</v>
      </c>
      <c r="K2752" s="445">
        <f t="shared" si="2815"/>
        <v>12.481290201054151</v>
      </c>
      <c r="L2752" s="445">
        <f t="shared" si="2815"/>
        <v>1.3002161168026036</v>
      </c>
      <c r="M2752" s="446">
        <f t="shared" si="2815"/>
        <v>-9.7364259479229247</v>
      </c>
      <c r="N2752" s="446">
        <f t="shared" si="2815"/>
        <v>16.106436559726703</v>
      </c>
      <c r="O2752" s="446">
        <f t="shared" si="2815"/>
        <v>44.741361830655066</v>
      </c>
      <c r="P2752" s="446">
        <f t="shared" si="2815"/>
        <v>-5.7535865421379926</v>
      </c>
      <c r="Q2752" s="446">
        <f t="shared" si="2815"/>
        <v>4.8944884093813048</v>
      </c>
      <c r="R2752" s="446">
        <f t="shared" si="2815"/>
        <v>-2.3630713723193502</v>
      </c>
      <c r="S2752" s="446">
        <f t="shared" si="2815"/>
        <v>16.340990665028819</v>
      </c>
      <c r="T2752" s="446">
        <f t="shared" si="2815"/>
        <v>24.958468144023655</v>
      </c>
      <c r="U2752" s="446">
        <f t="shared" si="2815"/>
        <v>20.275398151140152</v>
      </c>
      <c r="V2752" s="446">
        <f t="shared" si="2815"/>
        <v>-0.31966866950631612</v>
      </c>
      <c r="W2752" s="446">
        <f t="shared" si="2815"/>
        <v>23.601576516676488</v>
      </c>
      <c r="X2752" s="447">
        <f t="shared" si="2815"/>
        <v>-11.990984450564349</v>
      </c>
      <c r="Y2752" s="447">
        <f t="shared" si="2815"/>
        <v>42.270473584561749</v>
      </c>
      <c r="Z2752" s="446">
        <f t="shared" si="2815"/>
        <v>13.401321166233174</v>
      </c>
      <c r="AA2752" s="446">
        <f t="shared" si="2815"/>
        <v>22.441149798816426</v>
      </c>
      <c r="AB2752" s="446">
        <v>-0.63415152869933633</v>
      </c>
      <c r="AC2752" s="446">
        <v>-0.6454310629456258</v>
      </c>
      <c r="AD2752" s="446">
        <v>-2.123881774354476</v>
      </c>
      <c r="AE2752" s="446">
        <f t="shared" si="2816"/>
        <v>-1.8099114520428921</v>
      </c>
      <c r="AF2752" s="446">
        <v>8.0894458897640096</v>
      </c>
      <c r="AG2752" s="446">
        <v>5.5018958162852369</v>
      </c>
      <c r="AH2752" s="446">
        <v>7.3409193321015325</v>
      </c>
      <c r="AI2752" s="446">
        <v>2.8507540006119099</v>
      </c>
      <c r="AJ2752" s="447">
        <f t="shared" si="2817"/>
        <v>-0.28390567027966312</v>
      </c>
      <c r="AK2752" s="447">
        <v>-20.056961960976778</v>
      </c>
      <c r="AL2752" s="447">
        <v>-14.165033066348171</v>
      </c>
      <c r="AM2752" s="447">
        <v>-18.723921832644962</v>
      </c>
      <c r="AN2752" s="447">
        <v>-19.135513502324013</v>
      </c>
      <c r="AO2752" s="447">
        <f t="shared" si="2818"/>
        <v>-20.519164221691891</v>
      </c>
      <c r="AP2752" s="447">
        <v>-6.3121253813590696</v>
      </c>
      <c r="AQ2752" s="447">
        <v>-14.44415643493479</v>
      </c>
      <c r="AR2752" s="447">
        <v>-8.8831137279924146</v>
      </c>
      <c r="AS2752" s="447">
        <f t="shared" si="2819"/>
        <v>-13.851450620150697</v>
      </c>
      <c r="AT2752" s="447">
        <v>21.5085385789538</v>
      </c>
      <c r="AU2752" s="447">
        <v>9.0404755841505899</v>
      </c>
      <c r="AV2752" s="447">
        <v>6.004050209247926</v>
      </c>
      <c r="AW2752" s="447">
        <v>8.0195600907005371</v>
      </c>
      <c r="AX2752" s="447">
        <f t="shared" si="2820"/>
        <v>6.3788494069080794</v>
      </c>
      <c r="AY2752" s="448"/>
      <c r="AZ2752" s="447">
        <v>10.313146762010811</v>
      </c>
      <c r="BA2752" s="447">
        <v>2.8264215225646421</v>
      </c>
      <c r="BB2752" s="447">
        <v>9.4497727870602954</v>
      </c>
      <c r="BC2752" s="447">
        <v>1.0312782279744435</v>
      </c>
      <c r="BD2752" s="447">
        <v>19.015044936454618</v>
      </c>
      <c r="BE2752" s="447">
        <v>9.9398417570306563</v>
      </c>
      <c r="BF2752" s="447">
        <f t="shared" si="2821"/>
        <v>17.861499277802224</v>
      </c>
      <c r="BG2752" s="447">
        <v>-5.8776499356364598</v>
      </c>
      <c r="BH2752" s="447">
        <v>-18.6836456223723</v>
      </c>
      <c r="BI2752" s="447">
        <v>0.10024616178327997</v>
      </c>
      <c r="BJ2752" s="447">
        <v>-11.778700713414965</v>
      </c>
      <c r="BK2752" s="447">
        <v>7.0073288374422127</v>
      </c>
      <c r="BL2752" s="447">
        <v>-4.4052006183723957</v>
      </c>
      <c r="BM2752" s="447">
        <v>-0.50923133883014482</v>
      </c>
      <c r="BN2752" s="447">
        <v>-11.054147364132884</v>
      </c>
      <c r="BO2752" s="447">
        <f t="shared" si="2822"/>
        <v>-0.38412823173165672</v>
      </c>
      <c r="BP2752" s="447">
        <v>-0.82116613193228138</v>
      </c>
      <c r="BQ2752" s="447">
        <v>-0.45724881817694107</v>
      </c>
      <c r="BR2752" s="447">
        <v>-23.566406275400137</v>
      </c>
      <c r="BS2752" s="447">
        <v>-42.643114515045326</v>
      </c>
      <c r="BT2752" s="447">
        <v>-29.576368292472637</v>
      </c>
      <c r="BU2752" s="447">
        <v>-39.837948343930549</v>
      </c>
      <c r="BV2752" s="447">
        <v>-51.106756320485793</v>
      </c>
      <c r="BW2752" s="447">
        <v>-26.347058050663662</v>
      </c>
      <c r="BX2752" s="447">
        <v>-32.864824997907313</v>
      </c>
      <c r="BY2752" s="447">
        <v>-37.938998392220768</v>
      </c>
      <c r="BZ2752" s="446">
        <v>-26.089345289480097</v>
      </c>
      <c r="CA2752" s="447">
        <f t="shared" si="2823"/>
        <v>-20.22527632505086</v>
      </c>
      <c r="CB2752" s="447">
        <v>12.332243434032639</v>
      </c>
      <c r="CC2752" s="447">
        <v>10.821686001271615</v>
      </c>
      <c r="CD2752" s="447">
        <v>0.35968529277605915</v>
      </c>
      <c r="CE2752" s="447">
        <v>13.937953016194193</v>
      </c>
      <c r="CF2752" s="447">
        <v>11.583407699074531</v>
      </c>
      <c r="CG2752" s="447">
        <v>1.0144253653444975</v>
      </c>
      <c r="CH2752" s="447">
        <v>24.328136999810155</v>
      </c>
      <c r="CI2752" s="447">
        <v>18.092806228930783</v>
      </c>
      <c r="CJ2752" s="446">
        <v>24.832783199084218</v>
      </c>
      <c r="CK2752" s="446">
        <v>20.833699745375988</v>
      </c>
      <c r="CL2752" s="447">
        <f t="shared" si="2824"/>
        <v>35.43956354262609</v>
      </c>
      <c r="CM2752" s="447">
        <v>3.4210263203470177</v>
      </c>
      <c r="CN2752" s="447">
        <v>16.194210630188454</v>
      </c>
      <c r="CO2752" s="447">
        <v>16.472067032691807</v>
      </c>
      <c r="CP2752" s="447">
        <v>35.863899035827892</v>
      </c>
      <c r="CQ2752" s="447">
        <v>17.475468720282773</v>
      </c>
      <c r="CR2752" s="447">
        <v>5.2890069041238785</v>
      </c>
      <c r="CS2752" s="447">
        <v>41.617884161295571</v>
      </c>
      <c r="CT2752" s="447">
        <v>31.848473957560003</v>
      </c>
      <c r="CU2752" s="447">
        <v>10.909193687779723</v>
      </c>
      <c r="CV2752" s="447">
        <v>33.796550181823747</v>
      </c>
      <c r="CW2752" s="447">
        <v>28.356635464878067</v>
      </c>
      <c r="CX2752" s="447">
        <v>34.547598068411325</v>
      </c>
      <c r="CY2752" s="447">
        <v>31.496511507610002</v>
      </c>
      <c r="CZ2752" s="447">
        <v>27.876229663477588</v>
      </c>
      <c r="DA2752" s="447">
        <f t="shared" si="2825"/>
        <v>18.686200928683196</v>
      </c>
      <c r="DB2752" s="446">
        <v>1.8963576229579866</v>
      </c>
      <c r="DC2752" s="446">
        <v>-4.1198768119131399</v>
      </c>
      <c r="DD2752" s="446">
        <v>-11.525091803115217</v>
      </c>
      <c r="DE2752" s="446">
        <v>8.9061036000646493E-2</v>
      </c>
      <c r="DF2752" s="446">
        <v>-6.9337440923477223</v>
      </c>
      <c r="DG2752" s="446">
        <v>-14.089186979885495</v>
      </c>
      <c r="DH2752" s="446">
        <v>-1.7681648854678056</v>
      </c>
      <c r="DI2752" s="446">
        <v>-7.8267657271319475</v>
      </c>
      <c r="DJ2752" s="446">
        <v>-14.81388729723224</v>
      </c>
      <c r="DK2752" s="446">
        <v>-1.26715940316139</v>
      </c>
      <c r="DL2752" s="446">
        <v>-5.6890691951663381</v>
      </c>
      <c r="DM2752" s="446">
        <v>-14.805685671576816</v>
      </c>
      <c r="DN2752" s="449">
        <f>DN883</f>
        <v>-8.3214232655331255</v>
      </c>
      <c r="DO2752" s="446">
        <v>-14.805685671576816</v>
      </c>
      <c r="DP2752" s="446">
        <v>13.382085531950711</v>
      </c>
      <c r="DQ2752" s="446">
        <v>9.5808226744601441</v>
      </c>
      <c r="DR2752" s="446">
        <v>2.4214934169289357</v>
      </c>
      <c r="DS2752" s="446">
        <v>9.5178867496277526</v>
      </c>
      <c r="DT2752" s="446">
        <v>6.4011804110692818</v>
      </c>
      <c r="DU2752" s="446">
        <v>8.6488811197067292</v>
      </c>
      <c r="DV2752" s="450">
        <f t="shared" si="2827"/>
        <v>8.110334475106864</v>
      </c>
      <c r="DW2752" s="451">
        <f t="shared" si="2827"/>
        <v>6.623673861835659</v>
      </c>
      <c r="DX2752" s="452">
        <f t="shared" si="2827"/>
        <v>1.4157183809948679</v>
      </c>
      <c r="DZ2752" s="446">
        <f t="shared" si="2828"/>
        <v>1.8344921222189281</v>
      </c>
      <c r="EC2752" s="446">
        <f t="shared" si="2829"/>
        <v>6.7211223302266268</v>
      </c>
      <c r="EF2752" s="446">
        <f t="shared" si="2830"/>
        <v>7.3516298434847469</v>
      </c>
      <c r="EI2752" s="446">
        <f t="shared" si="2831"/>
        <v>7.1434953636439937</v>
      </c>
      <c r="EL2752" s="446">
        <f t="shared" si="2832"/>
        <v>7.2160679199700164</v>
      </c>
      <c r="EO2752" s="446">
        <f t="shared" si="2833"/>
        <v>7.713202791953182</v>
      </c>
    </row>
    <row r="2753" spans="1:145" x14ac:dyDescent="0.35">
      <c r="A2753" s="453" t="s">
        <v>861</v>
      </c>
      <c r="B2753" s="437"/>
      <c r="C2753" s="445">
        <f t="shared" si="2815"/>
        <v>-1.5928913643402896</v>
      </c>
      <c r="D2753" s="445">
        <f t="shared" si="2815"/>
        <v>17.02767007267234</v>
      </c>
      <c r="E2753" s="445">
        <f t="shared" si="2815"/>
        <v>10.270269567973079</v>
      </c>
      <c r="F2753" s="445">
        <f t="shared" si="2815"/>
        <v>2.4978055222140649</v>
      </c>
      <c r="G2753" s="445">
        <f t="shared" si="2815"/>
        <v>-2.826375712202577</v>
      </c>
      <c r="H2753" s="445">
        <f t="shared" si="2815"/>
        <v>0.38439777088208449</v>
      </c>
      <c r="I2753" s="445">
        <f t="shared" si="2815"/>
        <v>51.992422262869084</v>
      </c>
      <c r="J2753" s="445">
        <f t="shared" si="2815"/>
        <v>6.38243005114541</v>
      </c>
      <c r="K2753" s="445">
        <f t="shared" si="2815"/>
        <v>17.671299288946347</v>
      </c>
      <c r="L2753" s="445">
        <f t="shared" si="2815"/>
        <v>6.7431161161848676</v>
      </c>
      <c r="M2753" s="446">
        <f t="shared" si="2815"/>
        <v>-14.917980057896443</v>
      </c>
      <c r="N2753" s="446">
        <f t="shared" si="2815"/>
        <v>8.5362165431725501</v>
      </c>
      <c r="O2753" s="446">
        <f t="shared" si="2815"/>
        <v>25.677464298153929</v>
      </c>
      <c r="P2753" s="446">
        <f t="shared" si="2815"/>
        <v>-7.5739790818711334</v>
      </c>
      <c r="Q2753" s="446">
        <f t="shared" si="2815"/>
        <v>3.0700720152629093</v>
      </c>
      <c r="R2753" s="446">
        <f t="shared" si="2815"/>
        <v>4.188147134386293</v>
      </c>
      <c r="S2753" s="446">
        <f t="shared" si="2815"/>
        <v>7.8356439123208954</v>
      </c>
      <c r="T2753" s="446">
        <f t="shared" si="2815"/>
        <v>18.359638873552157</v>
      </c>
      <c r="U2753" s="446">
        <f t="shared" si="2815"/>
        <v>7.4492330295094717</v>
      </c>
      <c r="V2753" s="446">
        <f t="shared" si="2815"/>
        <v>8.7328746162941613</v>
      </c>
      <c r="W2753" s="446">
        <f t="shared" si="2815"/>
        <v>17.839140246744943</v>
      </c>
      <c r="X2753" s="447">
        <f t="shared" si="2815"/>
        <v>-20.173737793362196</v>
      </c>
      <c r="Y2753" s="447">
        <f t="shared" si="2815"/>
        <v>33.630022166156998</v>
      </c>
      <c r="Z2753" s="446">
        <f t="shared" si="2815"/>
        <v>20.294291659824783</v>
      </c>
      <c r="AA2753" s="446">
        <f t="shared" si="2815"/>
        <v>2.5730542360665019</v>
      </c>
      <c r="AB2753" s="446">
        <v>3.5826388027225784</v>
      </c>
      <c r="AC2753" s="446">
        <v>6.0630312927987049</v>
      </c>
      <c r="AD2753" s="446">
        <v>4.1919803724889846</v>
      </c>
      <c r="AE2753" s="446">
        <f t="shared" si="2816"/>
        <v>5.6755590237400115</v>
      </c>
      <c r="AF2753" s="446">
        <v>5.6896124245069597</v>
      </c>
      <c r="AG2753" s="446">
        <v>3.9634997041682993</v>
      </c>
      <c r="AH2753" s="446">
        <v>4.6511853625926269</v>
      </c>
      <c r="AI2753" s="446">
        <v>1.6912950390335981</v>
      </c>
      <c r="AJ2753" s="447">
        <f t="shared" si="2817"/>
        <v>-2.047155034668136</v>
      </c>
      <c r="AK2753" s="447">
        <v>-10.975566972799117</v>
      </c>
      <c r="AL2753" s="447">
        <v>-5.658197824194291</v>
      </c>
      <c r="AM2753" s="447">
        <v>-7.1293830281095829</v>
      </c>
      <c r="AN2753" s="447">
        <v>-7.6740996809447601</v>
      </c>
      <c r="AO2753" s="447">
        <f t="shared" si="2818"/>
        <v>-13.86094968465747</v>
      </c>
      <c r="AP2753" s="447">
        <v>-3.3022517807141263</v>
      </c>
      <c r="AQ2753" s="447">
        <v>-5.4511909781390386</v>
      </c>
      <c r="AR2753" s="447">
        <v>-0.53563643976824016</v>
      </c>
      <c r="AS2753" s="447">
        <f t="shared" si="2819"/>
        <v>-2.5449715895075022</v>
      </c>
      <c r="AT2753" s="447">
        <v>15.335772439682497</v>
      </c>
      <c r="AU2753" s="447">
        <v>10.015622716814446</v>
      </c>
      <c r="AV2753" s="447">
        <v>4.7302219508200096</v>
      </c>
      <c r="AW2753" s="447">
        <v>4.7302219508200096</v>
      </c>
      <c r="AX2753" s="447">
        <f t="shared" si="2820"/>
        <v>6.6549133430891843</v>
      </c>
      <c r="AY2753" s="448"/>
      <c r="AZ2753" s="447">
        <v>6.6261268243617959</v>
      </c>
      <c r="BA2753" s="447">
        <v>2.6054589830322463</v>
      </c>
      <c r="BB2753" s="447">
        <v>5.8137778018265207</v>
      </c>
      <c r="BC2753" s="447">
        <v>1.7961602672515544</v>
      </c>
      <c r="BD2753" s="447">
        <v>5.4902126959475623</v>
      </c>
      <c r="BE2753" s="447">
        <v>1.8143457585159279</v>
      </c>
      <c r="BF2753" s="447">
        <f t="shared" si="2821"/>
        <v>6.2621017872488194</v>
      </c>
      <c r="BG2753" s="447">
        <v>-0.27125419670319445</v>
      </c>
      <c r="BH2753" s="447">
        <v>-6.1956964407605675</v>
      </c>
      <c r="BI2753" s="447">
        <v>3.3331381632252315</v>
      </c>
      <c r="BJ2753" s="447">
        <v>-3.0750027210851769</v>
      </c>
      <c r="BK2753" s="447">
        <v>4.9679921835529965</v>
      </c>
      <c r="BL2753" s="447">
        <v>-1.7580031158961111</v>
      </c>
      <c r="BM2753" s="447">
        <v>5.2091328555237713</v>
      </c>
      <c r="BN2753" s="447">
        <v>-1.5168624439253158</v>
      </c>
      <c r="BO2753" s="447">
        <f t="shared" si="2822"/>
        <v>5.9012418887344893</v>
      </c>
      <c r="BP2753" s="447">
        <v>0.67933494893732582</v>
      </c>
      <c r="BQ2753" s="447">
        <v>-6.7463592939015617</v>
      </c>
      <c r="BR2753" s="447">
        <v>-28.412822562034854</v>
      </c>
      <c r="BS2753" s="447">
        <v>-28.223765921462817</v>
      </c>
      <c r="BT2753" s="447">
        <v>-13.129059070893495</v>
      </c>
      <c r="BU2753" s="447">
        <v>-19.793011521759883</v>
      </c>
      <c r="BV2753" s="447">
        <v>-28.470820258509089</v>
      </c>
      <c r="BW2753" s="447">
        <v>-10.602583221291406</v>
      </c>
      <c r="BX2753" s="447">
        <v>-13.900784848349199</v>
      </c>
      <c r="BY2753" s="447">
        <v>-17.883382609869837</v>
      </c>
      <c r="BZ2753" s="446">
        <v>-11.041205006184994</v>
      </c>
      <c r="CA2753" s="447">
        <f t="shared" si="2823"/>
        <v>-11.717325031645871</v>
      </c>
      <c r="CB2753" s="447">
        <v>12.550731850172109</v>
      </c>
      <c r="CC2753" s="447">
        <v>11.527924231656645</v>
      </c>
      <c r="CD2753" s="447">
        <v>3.3916328993430507</v>
      </c>
      <c r="CE2753" s="447">
        <v>11.863428671887656</v>
      </c>
      <c r="CF2753" s="447">
        <v>11.412001454934607</v>
      </c>
      <c r="CG2753" s="447">
        <v>3.7061326294429957</v>
      </c>
      <c r="CH2753" s="447">
        <v>18.097554119086755</v>
      </c>
      <c r="CI2753" s="447">
        <v>15.055420002501595</v>
      </c>
      <c r="CJ2753" s="446">
        <v>17.973305681873398</v>
      </c>
      <c r="CK2753" s="446">
        <v>14.939828158696697</v>
      </c>
      <c r="CL2753" s="447">
        <f t="shared" si="2824"/>
        <v>17.84702073636759</v>
      </c>
      <c r="CM2753" s="447">
        <v>4.6023651575386602</v>
      </c>
      <c r="CN2753" s="447">
        <v>12.639822113646531</v>
      </c>
      <c r="CO2753" s="447">
        <v>12.870081340285825</v>
      </c>
      <c r="CP2753" s="447">
        <v>24.605893581446185</v>
      </c>
      <c r="CQ2753" s="447">
        <v>12.911769721937311</v>
      </c>
      <c r="CR2753" s="447">
        <v>4.2861542414537803</v>
      </c>
      <c r="CS2753" s="447">
        <v>31.897919160799898</v>
      </c>
      <c r="CT2753" s="447">
        <v>24.863793282545341</v>
      </c>
      <c r="CU2753" s="447">
        <v>8.7847011233238437</v>
      </c>
      <c r="CV2753" s="447">
        <v>29.326653675394965</v>
      </c>
      <c r="CW2753" s="447">
        <v>23.369977542829211</v>
      </c>
      <c r="CX2753" s="447">
        <v>26.027998392369845</v>
      </c>
      <c r="CY2753" s="447">
        <v>24.804735646239475</v>
      </c>
      <c r="CZ2753" s="447">
        <v>18.822378927274311</v>
      </c>
      <c r="DA2753" s="447">
        <f t="shared" si="2825"/>
        <v>23.126418104407087</v>
      </c>
      <c r="DB2753" s="446">
        <v>2.1533382018435239</v>
      </c>
      <c r="DC2753" s="446">
        <v>-2.3497889185695624</v>
      </c>
      <c r="DD2753" s="446">
        <v>-7.1968653841309749</v>
      </c>
      <c r="DE2753" s="446">
        <v>-0.81717028088932608</v>
      </c>
      <c r="DF2753" s="446">
        <v>-5.9538962168673564</v>
      </c>
      <c r="DG2753" s="446">
        <v>-10.895447604513279</v>
      </c>
      <c r="DH2753" s="446">
        <v>-8.2295447635147567E-2</v>
      </c>
      <c r="DI2753" s="446">
        <v>-5.4405195006243519</v>
      </c>
      <c r="DJ2753" s="446">
        <v>-10.46398875534225</v>
      </c>
      <c r="DK2753" s="446">
        <v>-0.93374352863833698</v>
      </c>
      <c r="DL2753" s="446">
        <v>-5.5190000819819165</v>
      </c>
      <c r="DM2753" s="446">
        <v>-10.437822079008631</v>
      </c>
      <c r="DN2753" s="449">
        <f>DN884</f>
        <v>-4.0489039332474999</v>
      </c>
      <c r="DO2753" s="446">
        <v>-10.437822079008631</v>
      </c>
      <c r="DP2753" s="446">
        <v>5.9088181262796091</v>
      </c>
      <c r="DQ2753" s="446">
        <v>2.9977607620813895</v>
      </c>
      <c r="DR2753" s="446">
        <v>-1.8129132455672818</v>
      </c>
      <c r="DS2753" s="446">
        <v>8.9170678127320127</v>
      </c>
      <c r="DT2753" s="446">
        <v>5.6907797268215923</v>
      </c>
      <c r="DU2753" s="446">
        <v>6.6261888019780848</v>
      </c>
      <c r="DV2753" s="450">
        <f t="shared" si="2827"/>
        <v>8.1115134617611595</v>
      </c>
      <c r="DW2753" s="451">
        <f t="shared" si="2827"/>
        <v>5.9784768399422994</v>
      </c>
      <c r="DX2753" s="452">
        <f t="shared" si="2827"/>
        <v>1.6063629823597179</v>
      </c>
      <c r="DZ2753" s="446">
        <f t="shared" si="2828"/>
        <v>1.2391177707786092</v>
      </c>
      <c r="EC2753" s="446">
        <f t="shared" si="2829"/>
        <v>1.2818348787762206</v>
      </c>
      <c r="EF2753" s="446">
        <f t="shared" si="2830"/>
        <v>-1.0674973830994776</v>
      </c>
      <c r="EI2753" s="446">
        <f t="shared" si="2831"/>
        <v>3.6088608988879618</v>
      </c>
      <c r="EL2753" s="446">
        <f t="shared" si="2832"/>
        <v>3.6515539791747522</v>
      </c>
      <c r="EO2753" s="446">
        <f t="shared" si="2833"/>
        <v>4.2619699978653625</v>
      </c>
    </row>
    <row r="2754" spans="1:145" x14ac:dyDescent="0.35">
      <c r="A2754" s="453" t="s">
        <v>862</v>
      </c>
      <c r="B2754" s="437"/>
      <c r="C2754" s="445">
        <f t="shared" si="2815"/>
        <v>14.998434801363771</v>
      </c>
      <c r="D2754" s="445">
        <f t="shared" si="2815"/>
        <v>-10.269935696853713</v>
      </c>
      <c r="E2754" s="445">
        <f t="shared" si="2815"/>
        <v>2.2025949291430145</v>
      </c>
      <c r="F2754" s="445">
        <f t="shared" si="2815"/>
        <v>11.85874077604567</v>
      </c>
      <c r="G2754" s="445">
        <f t="shared" si="2815"/>
        <v>31.339098044448804</v>
      </c>
      <c r="H2754" s="445">
        <f t="shared" si="2815"/>
        <v>10.097274427450889</v>
      </c>
      <c r="I2754" s="445">
        <f t="shared" si="2815"/>
        <v>13.32696243700447</v>
      </c>
      <c r="J2754" s="445">
        <f t="shared" si="2815"/>
        <v>10.799068146066332</v>
      </c>
      <c r="K2754" s="445">
        <f t="shared" si="2815"/>
        <v>54.009772258692692</v>
      </c>
      <c r="L2754" s="445">
        <f t="shared" si="2815"/>
        <v>44.416325741437284</v>
      </c>
      <c r="M2754" s="446">
        <f t="shared" si="2815"/>
        <v>0.39275042328159881</v>
      </c>
      <c r="N2754" s="446">
        <f t="shared" si="2815"/>
        <v>44.757949918147091</v>
      </c>
      <c r="O2754" s="446">
        <f t="shared" si="2815"/>
        <v>58.530169488759334</v>
      </c>
      <c r="P2754" s="446">
        <f t="shared" si="2815"/>
        <v>52.085169460974171</v>
      </c>
      <c r="Q2754" s="446">
        <f t="shared" si="2815"/>
        <v>21.050302481242561</v>
      </c>
      <c r="R2754" s="446">
        <f t="shared" si="2815"/>
        <v>12.258225883613893</v>
      </c>
      <c r="S2754" s="446">
        <f t="shared" si="2815"/>
        <v>38.558626942700251</v>
      </c>
      <c r="T2754" s="446">
        <f t="shared" si="2815"/>
        <v>36.649698453274169</v>
      </c>
      <c r="U2754" s="446">
        <f t="shared" si="2815"/>
        <v>20.030422070679847</v>
      </c>
      <c r="V2754" s="446">
        <f t="shared" si="2815"/>
        <v>17.058309784568046</v>
      </c>
      <c r="W2754" s="446">
        <f t="shared" si="2815"/>
        <v>32.689596787840209</v>
      </c>
      <c r="X2754" s="447">
        <f t="shared" si="2815"/>
        <v>-16.917509931623371</v>
      </c>
      <c r="Y2754" s="447">
        <f t="shared" si="2815"/>
        <v>19.084172458541719</v>
      </c>
      <c r="Z2754" s="446">
        <f t="shared" si="2815"/>
        <v>16.497538871402032</v>
      </c>
      <c r="AA2754" s="446">
        <f t="shared" si="2815"/>
        <v>10.768619778118557</v>
      </c>
      <c r="AB2754" s="446">
        <v>-14.324768277717908</v>
      </c>
      <c r="AC2754" s="446">
        <v>-14.040085007131268</v>
      </c>
      <c r="AD2754" s="446">
        <v>-12.235227897867357</v>
      </c>
      <c r="AE2754" s="446">
        <f t="shared" si="2816"/>
        <v>-6.041895232936124</v>
      </c>
      <c r="AF2754" s="446">
        <v>-1.0415397368904928</v>
      </c>
      <c r="AG2754" s="446">
        <v>-4.2950280361679498</v>
      </c>
      <c r="AH2754" s="446">
        <v>-1.4150495687860385</v>
      </c>
      <c r="AI2754" s="446">
        <v>-7.3980996667600358</v>
      </c>
      <c r="AJ2754" s="447">
        <f t="shared" si="2817"/>
        <v>-0.86658496746404479</v>
      </c>
      <c r="AK2754" s="447">
        <v>-42.887683233556842</v>
      </c>
      <c r="AL2754" s="447">
        <v>-34.570817116172641</v>
      </c>
      <c r="AM2754" s="447">
        <v>-39.242022729039149</v>
      </c>
      <c r="AN2754" s="447">
        <v>-39.819805382965527</v>
      </c>
      <c r="AO2754" s="447">
        <f t="shared" si="2818"/>
        <v>-28.655719893953087</v>
      </c>
      <c r="AP2754" s="447">
        <v>-28.812651569935777</v>
      </c>
      <c r="AQ2754" s="447">
        <v>-34.176963150503127</v>
      </c>
      <c r="AR2754" s="447">
        <v>-21.948181627724768</v>
      </c>
      <c r="AS2754" s="447">
        <f t="shared" si="2819"/>
        <v>-14.67934149921018</v>
      </c>
      <c r="AT2754" s="447">
        <v>4.1045890300501302</v>
      </c>
      <c r="AU2754" s="447">
        <v>3.7500289698233895</v>
      </c>
      <c r="AV2754" s="447">
        <v>1.4194978892613972</v>
      </c>
      <c r="AW2754" s="447">
        <v>1.4194978892613972</v>
      </c>
      <c r="AX2754" s="447">
        <f t="shared" si="2820"/>
        <v>9.4905374114459349</v>
      </c>
      <c r="AY2754" s="448"/>
      <c r="AZ2754" s="447">
        <v>-1.3803893751225806</v>
      </c>
      <c r="BA2754" s="447">
        <v>-6.2908730163103748</v>
      </c>
      <c r="BB2754" s="447">
        <v>0.87422888748312844</v>
      </c>
      <c r="BC2754" s="447">
        <v>-4.2149204337904456</v>
      </c>
      <c r="BD2754" s="447">
        <v>6.8604396514103785</v>
      </c>
      <c r="BE2754" s="447">
        <v>1.3635956113124612</v>
      </c>
      <c r="BF2754" s="447">
        <f t="shared" si="2821"/>
        <v>8.4946108740991288</v>
      </c>
      <c r="BG2754" s="447">
        <v>-2.3448998133904309</v>
      </c>
      <c r="BH2754" s="447">
        <v>-12.384810994543798</v>
      </c>
      <c r="BI2754" s="447">
        <v>-5.0180130943555756</v>
      </c>
      <c r="BJ2754" s="447">
        <v>-14.434350284099615</v>
      </c>
      <c r="BK2754" s="447">
        <v>-3.2376336874382932</v>
      </c>
      <c r="BL2754" s="447">
        <v>-12.27477485140412</v>
      </c>
      <c r="BM2754" s="447">
        <v>-2.6878707194362801</v>
      </c>
      <c r="BN2754" s="447">
        <v>-11.62897167353233</v>
      </c>
      <c r="BO2754" s="447">
        <f t="shared" si="2822"/>
        <v>-4.2831029609084279</v>
      </c>
      <c r="BP2754" s="447">
        <v>-1.3086310972461517</v>
      </c>
      <c r="BQ2754" s="447">
        <v>-0.68303076337991064</v>
      </c>
      <c r="BR2754" s="447">
        <v>-15.090524757195944</v>
      </c>
      <c r="BS2754" s="447">
        <v>-32.086917261524661</v>
      </c>
      <c r="BT2754" s="447">
        <v>-14.004242336189252</v>
      </c>
      <c r="BU2754" s="447">
        <v>-21.217455239099611</v>
      </c>
      <c r="BV2754" s="447">
        <v>-30.870418413470386</v>
      </c>
      <c r="BW2754" s="447">
        <v>-10.096694045206874</v>
      </c>
      <c r="BX2754" s="447">
        <v>-13.894187013104503</v>
      </c>
      <c r="BY2754" s="447">
        <v>-17.466386180963262</v>
      </c>
      <c r="BZ2754" s="446">
        <v>-10.919483244066216</v>
      </c>
      <c r="CA2754" s="447">
        <f t="shared" si="2823"/>
        <v>-13.91330551932046</v>
      </c>
      <c r="CB2754" s="447">
        <v>14.771880188772926</v>
      </c>
      <c r="CC2754" s="447">
        <v>12.814305276637716</v>
      </c>
      <c r="CD2754" s="447">
        <v>1.090047427203352</v>
      </c>
      <c r="CE2754" s="447">
        <v>15.118754949417587</v>
      </c>
      <c r="CF2754" s="447">
        <v>12.470188372389186</v>
      </c>
      <c r="CG2754" s="447">
        <v>0.7759194175466414</v>
      </c>
      <c r="CH2754" s="447">
        <v>24.040991553306331</v>
      </c>
      <c r="CI2754" s="447">
        <v>17.728332005032751</v>
      </c>
      <c r="CJ2754" s="446">
        <v>23.61062435655278</v>
      </c>
      <c r="CK2754" s="446">
        <v>17.310788425064537</v>
      </c>
      <c r="CL2754" s="447">
        <f t="shared" si="2824"/>
        <v>19.979814735401142</v>
      </c>
      <c r="CM2754" s="447">
        <v>1.3808131132776247</v>
      </c>
      <c r="CN2754" s="447">
        <v>7.7964816983384093</v>
      </c>
      <c r="CO2754" s="447">
        <v>8.0203030385080627</v>
      </c>
      <c r="CP2754" s="447">
        <v>24.014396990306278</v>
      </c>
      <c r="CQ2754" s="447">
        <v>9.4677312504561151</v>
      </c>
      <c r="CR2754" s="447">
        <v>-0.87084505273659385</v>
      </c>
      <c r="CS2754" s="447">
        <v>35.251874727584841</v>
      </c>
      <c r="CT2754" s="447">
        <v>27.083666827634605</v>
      </c>
      <c r="CU2754" s="447">
        <v>6.8553108802181919</v>
      </c>
      <c r="CV2754" s="447">
        <v>33.243585818577195</v>
      </c>
      <c r="CW2754" s="447">
        <v>26.632999298365888</v>
      </c>
      <c r="CX2754" s="447">
        <v>28.320761707405829</v>
      </c>
      <c r="CY2754" s="447">
        <v>27.202061072816168</v>
      </c>
      <c r="CZ2754" s="447">
        <v>19.776136798658339</v>
      </c>
      <c r="DA2754" s="447">
        <f t="shared" si="2825"/>
        <v>22.214939986091849</v>
      </c>
      <c r="DB2754" s="446">
        <v>-2.3887707663763651</v>
      </c>
      <c r="DC2754" s="446">
        <v>-7.879733421150366</v>
      </c>
      <c r="DD2754" s="446">
        <v>-14.667670991864998</v>
      </c>
      <c r="DE2754" s="446">
        <v>-6.0680941654097502</v>
      </c>
      <c r="DF2754" s="446">
        <v>-11.666952926991165</v>
      </c>
      <c r="DG2754" s="446">
        <v>-17.988198109151142</v>
      </c>
      <c r="DH2754" s="446">
        <v>-5.2785652512951788</v>
      </c>
      <c r="DI2754" s="446">
        <v>-10.641340179999645</v>
      </c>
      <c r="DJ2754" s="446">
        <v>-15.019192061953287</v>
      </c>
      <c r="DK2754" s="446">
        <v>-8.4539772706540575</v>
      </c>
      <c r="DL2754" s="446">
        <v>-12.720817609172599</v>
      </c>
      <c r="DM2754" s="446">
        <v>-15.012510257192174</v>
      </c>
      <c r="DN2754" s="449">
        <f>DN885</f>
        <v>-10.702590330646956</v>
      </c>
      <c r="DO2754" s="446">
        <v>-15.012510257192174</v>
      </c>
      <c r="DP2754" s="446">
        <v>10.228645221117407</v>
      </c>
      <c r="DQ2754" s="446">
        <v>5.5160117248115128</v>
      </c>
      <c r="DR2754" s="446">
        <v>-2.3145415400039044</v>
      </c>
      <c r="DS2754" s="446">
        <v>8.2063306394908544</v>
      </c>
      <c r="DT2754" s="446">
        <v>4.8778196588069243</v>
      </c>
      <c r="DU2754" s="446">
        <v>3.7523610865153074</v>
      </c>
      <c r="DV2754" s="450">
        <f t="shared" si="2827"/>
        <v>4.3548576964386463</v>
      </c>
      <c r="DW2754" s="451">
        <f t="shared" si="2827"/>
        <v>2.3577726445251947</v>
      </c>
      <c r="DX2754" s="452">
        <f t="shared" si="2827"/>
        <v>-0.50058513513643565</v>
      </c>
      <c r="DZ2754" s="446">
        <f t="shared" si="2828"/>
        <v>3.7851626936088687</v>
      </c>
      <c r="EC2754" s="446">
        <f t="shared" si="2829"/>
        <v>3.0158261974588809</v>
      </c>
      <c r="EF2754" s="446">
        <f t="shared" si="2830"/>
        <v>3.1520428944785186</v>
      </c>
      <c r="EI2754" s="446">
        <f t="shared" si="2831"/>
        <v>4.586636434377116</v>
      </c>
      <c r="EL2754" s="446">
        <f t="shared" si="2832"/>
        <v>4.811209396399188</v>
      </c>
      <c r="EO2754" s="446">
        <f t="shared" si="2833"/>
        <v>4.0458475818563953</v>
      </c>
    </row>
    <row r="2755" spans="1:145" x14ac:dyDescent="0.35">
      <c r="A2755" s="453" t="s">
        <v>863</v>
      </c>
      <c r="B2755" s="437"/>
      <c r="C2755" s="445">
        <f t="shared" si="2815"/>
        <v>14.169709973272465</v>
      </c>
      <c r="D2755" s="445">
        <f t="shared" si="2815"/>
        <v>0.74558496222373827</v>
      </c>
      <c r="E2755" s="445">
        <f t="shared" si="2815"/>
        <v>1.2811227361433171</v>
      </c>
      <c r="F2755" s="445">
        <f t="shared" si="2815"/>
        <v>2.9935051828856096</v>
      </c>
      <c r="G2755" s="445">
        <f t="shared" si="2815"/>
        <v>0.31772603591881499</v>
      </c>
      <c r="H2755" s="445">
        <f t="shared" si="2815"/>
        <v>-7.5320732747515624</v>
      </c>
      <c r="I2755" s="445">
        <f t="shared" si="2815"/>
        <v>53.88230398317981</v>
      </c>
      <c r="J2755" s="445">
        <f t="shared" si="2815"/>
        <v>6.4619309887536076</v>
      </c>
      <c r="K2755" s="445">
        <f t="shared" si="2815"/>
        <v>14.034199466338359</v>
      </c>
      <c r="L2755" s="445">
        <f t="shared" si="2815"/>
        <v>11.519179731821056</v>
      </c>
      <c r="M2755" s="446">
        <f t="shared" si="2815"/>
        <v>13.38245636240061</v>
      </c>
      <c r="N2755" s="446">
        <f t="shared" si="2815"/>
        <v>-6.7060731488046939</v>
      </c>
      <c r="O2755" s="446">
        <f t="shared" si="2815"/>
        <v>3.5435822703306576</v>
      </c>
      <c r="P2755" s="446">
        <f t="shared" si="2815"/>
        <v>23.872925196630362</v>
      </c>
      <c r="Q2755" s="446">
        <f t="shared" si="2815"/>
        <v>11.952728934506936</v>
      </c>
      <c r="R2755" s="446">
        <f t="shared" si="2815"/>
        <v>6.0885953675809033</v>
      </c>
      <c r="S2755" s="446">
        <f t="shared" si="2815"/>
        <v>6.4961311836569795</v>
      </c>
      <c r="T2755" s="446">
        <f t="shared" si="2815"/>
        <v>40.603640070857651</v>
      </c>
      <c r="U2755" s="446">
        <f t="shared" si="2815"/>
        <v>10.595315527616114</v>
      </c>
      <c r="V2755" s="446">
        <f t="shared" si="2815"/>
        <v>3.2698077656843862</v>
      </c>
      <c r="W2755" s="446">
        <f t="shared" si="2815"/>
        <v>15.359410783826766</v>
      </c>
      <c r="X2755" s="447">
        <f t="shared" si="2815"/>
        <v>-4.1489796146943654</v>
      </c>
      <c r="Y2755" s="447">
        <f t="shared" si="2815"/>
        <v>22.091584311376149</v>
      </c>
      <c r="Z2755" s="446">
        <f t="shared" si="2815"/>
        <v>12.519049749239411</v>
      </c>
      <c r="AA2755" s="446">
        <f t="shared" si="2815"/>
        <v>16.439196835298102</v>
      </c>
      <c r="AB2755" s="446">
        <v>5.916147882908537</v>
      </c>
      <c r="AC2755" s="446">
        <v>1.8598841184065247</v>
      </c>
      <c r="AD2755" s="446">
        <v>3.8105236449205875</v>
      </c>
      <c r="AE2755" s="446">
        <f t="shared" si="2816"/>
        <v>-4.172199119388381</v>
      </c>
      <c r="AF2755" s="446">
        <v>16.317140571808082</v>
      </c>
      <c r="AG2755" s="446">
        <v>13.666680829318192</v>
      </c>
      <c r="AH2755" s="446">
        <v>9.664248238839674</v>
      </c>
      <c r="AI2755" s="446">
        <v>8.017377981843179</v>
      </c>
      <c r="AJ2755" s="447">
        <f t="shared" si="2817"/>
        <v>3.1739095839188138</v>
      </c>
      <c r="AK2755" s="447">
        <v>2.9393420977897131</v>
      </c>
      <c r="AL2755" s="447">
        <v>3.2814750289008843</v>
      </c>
      <c r="AM2755" s="447">
        <v>-1.7081172531753186</v>
      </c>
      <c r="AN2755" s="447">
        <v>-1.1826000083724064</v>
      </c>
      <c r="AO2755" s="447">
        <f t="shared" si="2818"/>
        <v>-3.3792289754768681</v>
      </c>
      <c r="AP2755" s="447">
        <v>-1.3798060437711397</v>
      </c>
      <c r="AQ2755" s="447">
        <v>-2.0902380202087003</v>
      </c>
      <c r="AR2755" s="447">
        <v>-4.5918218251328131</v>
      </c>
      <c r="AS2755" s="447">
        <f t="shared" si="2819"/>
        <v>-9.3367720188411241</v>
      </c>
      <c r="AT2755" s="447">
        <v>10.008715422591905</v>
      </c>
      <c r="AU2755" s="447">
        <v>7.8432730147194274</v>
      </c>
      <c r="AV2755" s="447">
        <v>5.2943476152102624</v>
      </c>
      <c r="AW2755" s="447">
        <v>-0.64547329232082351</v>
      </c>
      <c r="AX2755" s="447">
        <f t="shared" si="2820"/>
        <v>-2.9006570871559565</v>
      </c>
      <c r="AY2755" s="448"/>
      <c r="AZ2755" s="447">
        <v>2.7437180189925607</v>
      </c>
      <c r="BA2755" s="447">
        <v>0.30321181913078349</v>
      </c>
      <c r="BB2755" s="447">
        <v>6.5006250549323603</v>
      </c>
      <c r="BC2755" s="447">
        <v>3.7195492373138896</v>
      </c>
      <c r="BD2755" s="447">
        <v>4.9765147545129018</v>
      </c>
      <c r="BE2755" s="447">
        <v>1.6320275708160428</v>
      </c>
      <c r="BF2755" s="447">
        <f t="shared" si="2821"/>
        <v>6.5297649880592026</v>
      </c>
      <c r="BG2755" s="447">
        <v>6.7944791012629775</v>
      </c>
      <c r="BH2755" s="447">
        <v>1.7109554148878516</v>
      </c>
      <c r="BI2755" s="447">
        <v>4.461310100280385</v>
      </c>
      <c r="BJ2755" s="447">
        <v>0.44462126868726515</v>
      </c>
      <c r="BK2755" s="447">
        <v>4.9891008635024408</v>
      </c>
      <c r="BL2755" s="447">
        <v>1.2198633457041668</v>
      </c>
      <c r="BM2755" s="447">
        <v>1.6587533463732529</v>
      </c>
      <c r="BN2755" s="447">
        <v>-1.61853164415462</v>
      </c>
      <c r="BO2755" s="447">
        <f t="shared" si="2822"/>
        <v>1.9301551346650518</v>
      </c>
      <c r="BP2755" s="447">
        <v>6.1118526145153531</v>
      </c>
      <c r="BQ2755" s="447">
        <v>6.5360600474188981</v>
      </c>
      <c r="BR2755" s="447">
        <v>-1.4417245652939816</v>
      </c>
      <c r="BS2755" s="447">
        <v>-14.101953392842075</v>
      </c>
      <c r="BT2755" s="447">
        <v>-1.8476244097620862</v>
      </c>
      <c r="BU2755" s="447">
        <v>-7.0275979626404501</v>
      </c>
      <c r="BV2755" s="447">
        <v>-12.451795859720463</v>
      </c>
      <c r="BW2755" s="447">
        <v>0.71523813232379874</v>
      </c>
      <c r="BX2755" s="447">
        <v>-3.1229035607971456</v>
      </c>
      <c r="BY2755" s="447">
        <v>-6.518787460829131</v>
      </c>
      <c r="BZ2755" s="446">
        <v>-9.7640685229133994E-2</v>
      </c>
      <c r="CA2755" s="447">
        <f t="shared" si="2823"/>
        <v>-1.1900583328142322</v>
      </c>
      <c r="CB2755" s="447">
        <v>9.059014481313298</v>
      </c>
      <c r="CC2755" s="447">
        <v>9.0978293760607336</v>
      </c>
      <c r="CD2755" s="447">
        <v>4.7243776054617195</v>
      </c>
      <c r="CE2755" s="447">
        <v>8.0907206221874173</v>
      </c>
      <c r="CF2755" s="447">
        <v>7.9548254926557105</v>
      </c>
      <c r="CG2755" s="447">
        <v>3.2026190293629275</v>
      </c>
      <c r="CH2755" s="447">
        <v>9.8158965932075439</v>
      </c>
      <c r="CI2755" s="447">
        <v>8.4003437892155848</v>
      </c>
      <c r="CJ2755" s="446">
        <v>9.5905407634493329</v>
      </c>
      <c r="CK2755" s="446">
        <v>7.8345682263602265</v>
      </c>
      <c r="CL2755" s="447">
        <f t="shared" si="2824"/>
        <v>5.6196671245458525</v>
      </c>
      <c r="CM2755" s="447">
        <v>5.294744249488077</v>
      </c>
      <c r="CN2755" s="447">
        <v>9.2025359636472803</v>
      </c>
      <c r="CO2755" s="447">
        <v>10.598858205758566</v>
      </c>
      <c r="CP2755" s="447">
        <v>17.458814766984833</v>
      </c>
      <c r="CQ2755" s="447">
        <v>10.569200176047897</v>
      </c>
      <c r="CR2755" s="447">
        <v>4.3413516955709213</v>
      </c>
      <c r="CS2755" s="447">
        <v>19.914358320557383</v>
      </c>
      <c r="CT2755" s="447">
        <v>15.088581574776001</v>
      </c>
      <c r="CU2755" s="447">
        <v>6.4897938214747972</v>
      </c>
      <c r="CV2755" s="447">
        <v>18.872478043776304</v>
      </c>
      <c r="CW2755" s="447">
        <v>15.552310161036084</v>
      </c>
      <c r="CX2755" s="447">
        <v>16.345624865859545</v>
      </c>
      <c r="CY2755" s="447">
        <v>15.000850118224413</v>
      </c>
      <c r="CZ2755" s="447">
        <v>11.950755220980703</v>
      </c>
      <c r="DA2755" s="447">
        <f t="shared" si="2825"/>
        <v>14.628470648271763</v>
      </c>
      <c r="DB2755" s="446">
        <v>7.8474512682184905</v>
      </c>
      <c r="DC2755" s="446">
        <v>5.151267662027541</v>
      </c>
      <c r="DD2755" s="446">
        <v>1.2865519909603125</v>
      </c>
      <c r="DE2755" s="446">
        <v>8.3709405942814712</v>
      </c>
      <c r="DF2755" s="446">
        <v>5.8654394450839566</v>
      </c>
      <c r="DG2755" s="446">
        <v>2.3042883735331445</v>
      </c>
      <c r="DH2755" s="446">
        <v>9.3914331865453899</v>
      </c>
      <c r="DI2755" s="446">
        <v>6.2215991525609686</v>
      </c>
      <c r="DJ2755" s="446">
        <v>2.4580228495361602</v>
      </c>
      <c r="DK2755" s="446">
        <v>8.5769038567499347</v>
      </c>
      <c r="DL2755" s="446">
        <v>5.410370678376891</v>
      </c>
      <c r="DM2755" s="446">
        <v>2.7474090422775417</v>
      </c>
      <c r="DN2755" s="449">
        <f>DN886</f>
        <v>5.8987398080770275</v>
      </c>
      <c r="DO2755" s="446">
        <v>2.7474090422775417</v>
      </c>
      <c r="DP2755" s="446">
        <v>10.125178941799646</v>
      </c>
      <c r="DQ2755" s="446">
        <v>8.293098030491004</v>
      </c>
      <c r="DR2755" s="446">
        <v>4.2778497710019669</v>
      </c>
      <c r="DS2755" s="446">
        <v>9.3254591354630936</v>
      </c>
      <c r="DT2755" s="446">
        <v>7.2040663208523856</v>
      </c>
      <c r="DU2755" s="446">
        <v>7.7671919671170819</v>
      </c>
      <c r="DV2755" s="450">
        <f t="shared" si="2827"/>
        <v>9.4879619001251001</v>
      </c>
      <c r="DW2755" s="451">
        <f t="shared" si="2827"/>
        <v>8.4419845318042359</v>
      </c>
      <c r="DX2755" s="452">
        <f t="shared" si="2827"/>
        <v>6.0005148462009812</v>
      </c>
      <c r="DZ2755" s="446">
        <f t="shared" si="2828"/>
        <v>3.9524542701469212</v>
      </c>
      <c r="EC2755" s="446">
        <f t="shared" si="2829"/>
        <v>5.5268555070104135</v>
      </c>
      <c r="EF2755" s="446">
        <f t="shared" si="2830"/>
        <v>4.7682337914479156</v>
      </c>
      <c r="EI2755" s="446">
        <f t="shared" si="2831"/>
        <v>5.0725736785678457</v>
      </c>
      <c r="EL2755" s="446">
        <f t="shared" si="2832"/>
        <v>5.1044972037832936</v>
      </c>
      <c r="EO2755" s="446">
        <f t="shared" si="2833"/>
        <v>5.2551803743628174</v>
      </c>
    </row>
    <row r="2756" spans="1:145" x14ac:dyDescent="0.35">
      <c r="A2756" s="453"/>
      <c r="B2756" s="437"/>
      <c r="C2756" s="471"/>
      <c r="D2756" s="471"/>
      <c r="E2756" s="471"/>
      <c r="F2756" s="471"/>
      <c r="G2756" s="471"/>
      <c r="H2756" s="471"/>
      <c r="I2756" s="471"/>
      <c r="J2756" s="471"/>
      <c r="K2756" s="471"/>
      <c r="L2756" s="471"/>
      <c r="M2756" s="472"/>
      <c r="N2756" s="472"/>
      <c r="O2756" s="472"/>
      <c r="P2756" s="472"/>
      <c r="Q2756" s="472"/>
      <c r="R2756" s="472"/>
      <c r="S2756" s="472"/>
      <c r="T2756" s="472"/>
      <c r="U2756" s="472"/>
      <c r="V2756" s="472"/>
      <c r="W2756" s="472"/>
      <c r="X2756" s="473"/>
      <c r="Y2756" s="473"/>
      <c r="Z2756" s="472"/>
      <c r="AA2756" s="472"/>
      <c r="AB2756" s="472"/>
      <c r="AC2756" s="472"/>
      <c r="AD2756" s="472"/>
      <c r="AE2756" s="472"/>
      <c r="AF2756" s="472"/>
      <c r="AG2756" s="472"/>
      <c r="AH2756" s="472"/>
      <c r="AI2756" s="472"/>
      <c r="AJ2756" s="473"/>
      <c r="AK2756" s="473"/>
      <c r="AL2756" s="473"/>
      <c r="AM2756" s="473"/>
      <c r="AN2756" s="473"/>
      <c r="AO2756" s="473"/>
      <c r="AP2756" s="473"/>
      <c r="AQ2756" s="473"/>
      <c r="AR2756" s="473"/>
      <c r="AS2756" s="473"/>
      <c r="AT2756" s="473"/>
      <c r="AU2756" s="473"/>
      <c r="AV2756" s="473"/>
      <c r="AW2756" s="473"/>
      <c r="AX2756" s="473"/>
      <c r="AY2756" s="217"/>
      <c r="AZ2756" s="473"/>
      <c r="BA2756" s="473"/>
      <c r="BB2756" s="473"/>
      <c r="BC2756" s="473"/>
      <c r="BD2756" s="473"/>
      <c r="BE2756" s="473"/>
      <c r="BF2756" s="473"/>
      <c r="BG2756" s="473"/>
      <c r="BH2756" s="473"/>
      <c r="BI2756" s="473"/>
      <c r="BJ2756" s="473"/>
      <c r="BK2756" s="473"/>
      <c r="BL2756" s="473"/>
      <c r="BM2756" s="473"/>
      <c r="BN2756" s="473"/>
      <c r="BO2756" s="473"/>
      <c r="BP2756" s="473"/>
      <c r="BQ2756" s="473"/>
      <c r="BR2756" s="473"/>
      <c r="BS2756" s="474"/>
      <c r="BT2756" s="473"/>
      <c r="BU2756" s="473"/>
      <c r="BV2756" s="473"/>
      <c r="BW2756" s="473"/>
      <c r="BX2756" s="473"/>
      <c r="BY2756" s="473"/>
      <c r="BZ2756" s="472"/>
      <c r="CA2756" s="473"/>
      <c r="CB2756" s="473"/>
      <c r="CC2756" s="473"/>
      <c r="CD2756" s="473"/>
      <c r="CE2756" s="473"/>
      <c r="CF2756" s="473"/>
      <c r="CG2756" s="473"/>
      <c r="CH2756" s="473"/>
      <c r="CI2756" s="473"/>
      <c r="CJ2756" s="472"/>
      <c r="CK2756" s="472"/>
      <c r="CL2756" s="473"/>
      <c r="CM2756" s="473"/>
      <c r="CN2756" s="473"/>
      <c r="CO2756" s="473"/>
      <c r="CP2756" s="473"/>
      <c r="CQ2756" s="473"/>
      <c r="CR2756" s="473"/>
      <c r="CS2756" s="473"/>
      <c r="CT2756" s="473"/>
      <c r="CU2756" s="473"/>
      <c r="CV2756" s="473"/>
      <c r="CW2756" s="473"/>
      <c r="CX2756" s="473"/>
      <c r="CY2756" s="473"/>
      <c r="CZ2756" s="473"/>
      <c r="DA2756" s="473"/>
      <c r="DB2756" s="472"/>
      <c r="DC2756" s="472"/>
      <c r="DD2756" s="472"/>
      <c r="DE2756" s="472"/>
      <c r="DF2756" s="472"/>
      <c r="DG2756" s="472"/>
      <c r="DH2756" s="472"/>
      <c r="DI2756" s="472"/>
      <c r="DJ2756" s="472"/>
      <c r="DK2756" s="472"/>
      <c r="DL2756" s="472"/>
      <c r="DM2756" s="472"/>
      <c r="DN2756" s="475"/>
      <c r="DO2756" s="472"/>
      <c r="DP2756" s="472"/>
      <c r="DQ2756" s="472"/>
      <c r="DR2756" s="472"/>
      <c r="DS2756" s="472"/>
      <c r="DT2756" s="472"/>
      <c r="DU2756" s="472"/>
      <c r="DV2756" s="476"/>
      <c r="DW2756" s="477"/>
      <c r="DX2756" s="478"/>
      <c r="DZ2756" s="472"/>
      <c r="EC2756" s="472"/>
      <c r="EF2756" s="472"/>
      <c r="EI2756" s="472"/>
      <c r="EL2756" s="472"/>
      <c r="EO2756" s="472"/>
    </row>
    <row r="2757" spans="1:145" x14ac:dyDescent="0.35">
      <c r="A2757" s="470" t="s">
        <v>868</v>
      </c>
      <c r="B2757" s="454"/>
      <c r="C2757" s="455">
        <f t="shared" ref="C2757:AA2757" si="2834">C880</f>
        <v>3.3423917684399618E-2</v>
      </c>
      <c r="D2757" s="455">
        <f t="shared" si="2834"/>
        <v>0.84421409741815989</v>
      </c>
      <c r="E2757" s="455">
        <f t="shared" si="2834"/>
        <v>0.21478434313005504</v>
      </c>
      <c r="F2757" s="455">
        <f t="shared" si="2834"/>
        <v>0.47195169721499558</v>
      </c>
      <c r="G2757" s="455">
        <f t="shared" si="2834"/>
        <v>-2.014234937544388</v>
      </c>
      <c r="H2757" s="455">
        <f t="shared" si="2834"/>
        <v>0.7162860866898878</v>
      </c>
      <c r="I2757" s="455">
        <f t="shared" si="2834"/>
        <v>31.56434939236814</v>
      </c>
      <c r="J2757" s="455">
        <f t="shared" si="2834"/>
        <v>11.434218334299045</v>
      </c>
      <c r="K2757" s="455">
        <f t="shared" si="2834"/>
        <v>11.086146070700313</v>
      </c>
      <c r="L2757" s="455">
        <f t="shared" si="2834"/>
        <v>8.1634934290969845</v>
      </c>
      <c r="M2757" s="456">
        <f t="shared" si="2834"/>
        <v>-0.69669694799262993</v>
      </c>
      <c r="N2757" s="456">
        <f t="shared" si="2834"/>
        <v>8.173216705960904</v>
      </c>
      <c r="O2757" s="456">
        <f t="shared" si="2834"/>
        <v>19.012258202152459</v>
      </c>
      <c r="P2757" s="456">
        <f t="shared" si="2834"/>
        <v>9.9881901272533362</v>
      </c>
      <c r="Q2757" s="457">
        <f t="shared" si="2834"/>
        <v>5.6981778472861571</v>
      </c>
      <c r="R2757" s="457">
        <f t="shared" si="2834"/>
        <v>3.984456457033732</v>
      </c>
      <c r="S2757" s="457">
        <f t="shared" si="2834"/>
        <v>12.549875632228568</v>
      </c>
      <c r="T2757" s="457">
        <f t="shared" si="2834"/>
        <v>17.420440397336254</v>
      </c>
      <c r="U2757" s="457">
        <f t="shared" si="2834"/>
        <v>11.449820865020659</v>
      </c>
      <c r="V2757" s="457">
        <f t="shared" si="2834"/>
        <v>7.128502476301497</v>
      </c>
      <c r="W2757" s="457">
        <f t="shared" si="2834"/>
        <v>18.374948187985961</v>
      </c>
      <c r="X2757" s="458">
        <f t="shared" si="2834"/>
        <v>-8.1535981872057679</v>
      </c>
      <c r="Y2757" s="458">
        <f t="shared" si="2834"/>
        <v>19.712578905726659</v>
      </c>
      <c r="Z2757" s="457">
        <f t="shared" si="2834"/>
        <v>12.956725614031114</v>
      </c>
      <c r="AA2757" s="457">
        <f t="shared" si="2834"/>
        <v>10.800954614789521</v>
      </c>
      <c r="AB2757" s="457">
        <v>1.2011709255863949</v>
      </c>
      <c r="AC2757" s="457">
        <v>0.33435447952470176</v>
      </c>
      <c r="AD2757" s="457">
        <v>0.11405584498206281</v>
      </c>
      <c r="AE2757" s="457">
        <f>AE880</f>
        <v>0.1983091658370558</v>
      </c>
      <c r="AF2757" s="457">
        <v>7.0750727168959404</v>
      </c>
      <c r="AG2757" s="457">
        <v>5.293502184578049</v>
      </c>
      <c r="AH2757" s="457">
        <v>6.4093384736408883</v>
      </c>
      <c r="AI2757" s="457">
        <v>3.037679734027563</v>
      </c>
      <c r="AJ2757" s="458">
        <f>AJ880</f>
        <v>2.5139836445230173</v>
      </c>
      <c r="AK2757" s="458">
        <v>-10.142270989992534</v>
      </c>
      <c r="AL2757" s="458">
        <v>-6.4125722337009625</v>
      </c>
      <c r="AM2757" s="458">
        <v>-8.9084899061381027</v>
      </c>
      <c r="AN2757" s="458">
        <v>-9.1710041231222927</v>
      </c>
      <c r="AO2757" s="458">
        <f>AO880</f>
        <v>-9.5136380110891974</v>
      </c>
      <c r="AP2757" s="458">
        <v>-2.4929798505401388</v>
      </c>
      <c r="AQ2757" s="458">
        <v>-4.5076478447913999</v>
      </c>
      <c r="AR2757" s="458">
        <v>-1.8095076883502299</v>
      </c>
      <c r="AS2757" s="458">
        <f>AS880</f>
        <v>-3.5990936502125024</v>
      </c>
      <c r="AT2757" s="458">
        <v>11.006029508651498</v>
      </c>
      <c r="AU2757" s="458">
        <v>7.6880875085782696</v>
      </c>
      <c r="AV2757" s="458">
        <v>4.0904734775011748</v>
      </c>
      <c r="AW2757" s="458">
        <v>3.7365326485025201</v>
      </c>
      <c r="AX2757" s="458">
        <f>AX880</f>
        <v>5.2554780226312152</v>
      </c>
      <c r="AY2757" s="459"/>
      <c r="AZ2757" s="458">
        <v>5.705668346154475</v>
      </c>
      <c r="BA2757" s="458">
        <v>2.771305489785699</v>
      </c>
      <c r="BB2757" s="458">
        <v>6.0110199267007616</v>
      </c>
      <c r="BC2757" s="458">
        <v>2.7179145304457637</v>
      </c>
      <c r="BD2757" s="458">
        <v>7.4472358743115556</v>
      </c>
      <c r="BE2757" s="458">
        <v>4.5138384619754248</v>
      </c>
      <c r="BF2757" s="458">
        <f>BF880</f>
        <v>7.8051047162525977</v>
      </c>
      <c r="BG2757" s="458">
        <v>1.9071005817517295</v>
      </c>
      <c r="BH2757" s="458">
        <v>-3.0283472482990348</v>
      </c>
      <c r="BI2757" s="458">
        <v>2.8708362562466951</v>
      </c>
      <c r="BJ2757" s="458">
        <v>-2.6465773615731618</v>
      </c>
      <c r="BK2757" s="458">
        <v>4.0623617385394102</v>
      </c>
      <c r="BL2757" s="458">
        <v>-1.0300211155899692</v>
      </c>
      <c r="BM2757" s="458">
        <v>3.0576615349472589</v>
      </c>
      <c r="BN2757" s="458">
        <v>-2.0132744378490375</v>
      </c>
      <c r="BO2757" s="458">
        <f>BO880</f>
        <v>3.3530469964800274</v>
      </c>
      <c r="BP2757" s="458">
        <v>3.5091876780060405</v>
      </c>
      <c r="BQ2757" s="458">
        <v>-3.536452256257669</v>
      </c>
      <c r="BR2757" s="458">
        <v>-13.970245800862871</v>
      </c>
      <c r="BS2757" s="458">
        <v>-20.443521916163373</v>
      </c>
      <c r="BT2757" s="458">
        <v>-10.105068874179942</v>
      </c>
      <c r="BU2757" s="458">
        <v>-15.078991252282853</v>
      </c>
      <c r="BV2757" s="458">
        <v>-22.878228389308887</v>
      </c>
      <c r="BW2757" s="458">
        <v>-8.0018415224022359</v>
      </c>
      <c r="BX2757" s="458">
        <v>-10.897855193873058</v>
      </c>
      <c r="BY2757" s="458">
        <v>-15.427108204868103</v>
      </c>
      <c r="BZ2757" s="457">
        <v>-7.9253710451939421</v>
      </c>
      <c r="CA2757" s="458">
        <f>CA880</f>
        <v>-6.1811902825075666</v>
      </c>
      <c r="CB2757" s="458">
        <v>9.6648672223839451</v>
      </c>
      <c r="CC2757" s="458">
        <v>8.6169256699285874</v>
      </c>
      <c r="CD2757" s="458">
        <v>2.9652083342742452</v>
      </c>
      <c r="CE2757" s="458">
        <v>9.1697941975204955</v>
      </c>
      <c r="CF2757" s="458">
        <v>8.0620662647442209</v>
      </c>
      <c r="CG2757" s="458">
        <v>2.4821309309162611</v>
      </c>
      <c r="CH2757" s="458">
        <v>12.834185738583409</v>
      </c>
      <c r="CI2757" s="458">
        <v>10.092121131247092</v>
      </c>
      <c r="CJ2757" s="457">
        <v>13.037012022567954</v>
      </c>
      <c r="CK2757" s="457">
        <v>10.80360839862645</v>
      </c>
      <c r="CL2757" s="458">
        <f>CL880</f>
        <v>10.907647373958133</v>
      </c>
      <c r="CM2757" s="458">
        <v>4.8740717615715088</v>
      </c>
      <c r="CN2757" s="458">
        <v>9.5731876323754062</v>
      </c>
      <c r="CO2757" s="458">
        <v>10.142268450978316</v>
      </c>
      <c r="CP2757" s="458">
        <v>18.10246255948266</v>
      </c>
      <c r="CQ2757" s="458">
        <v>10.454400036657226</v>
      </c>
      <c r="CR2757" s="458">
        <v>4.6448419795458973</v>
      </c>
      <c r="CS2757" s="458">
        <v>22.393591681551296</v>
      </c>
      <c r="CT2757" s="458">
        <v>17.829482374716324</v>
      </c>
      <c r="CU2757" s="458">
        <v>7.9698456541052396</v>
      </c>
      <c r="CV2757" s="458">
        <v>22.128452581924332</v>
      </c>
      <c r="CW2757" s="458">
        <v>18.721567646024685</v>
      </c>
      <c r="CX2757" s="458">
        <v>20.77193469430344</v>
      </c>
      <c r="CY2757" s="458">
        <v>19.602103644352258</v>
      </c>
      <c r="CZ2757" s="458">
        <v>16.144490080106756</v>
      </c>
      <c r="DA2757" s="458">
        <f t="shared" ref="DA2757" si="2835">DA880</f>
        <v>15.800143600429795</v>
      </c>
      <c r="DB2757" s="457">
        <v>4.9247548307490971</v>
      </c>
      <c r="DC2757" s="457">
        <v>1.5254365159133909</v>
      </c>
      <c r="DD2757" s="457">
        <v>-1.7474075585392965</v>
      </c>
      <c r="DE2757" s="457">
        <v>3.5384601085522216</v>
      </c>
      <c r="DF2757" s="457">
        <v>0.11362201675892321</v>
      </c>
      <c r="DG2757" s="457">
        <v>-3.892240990642633</v>
      </c>
      <c r="DH2757" s="457">
        <v>2.9870161013290986</v>
      </c>
      <c r="DI2757" s="457">
        <v>-0.35648693289052286</v>
      </c>
      <c r="DJ2757" s="457">
        <v>-4.0040699512210933</v>
      </c>
      <c r="DK2757" s="457">
        <v>2.9032188510602355</v>
      </c>
      <c r="DL2757" s="457">
        <v>7.7522769237150291E-2</v>
      </c>
      <c r="DM2757" s="457">
        <v>-3.6643291738579546</v>
      </c>
      <c r="DN2757" s="460">
        <f t="shared" ref="DN2757" si="2836">DN880</f>
        <v>0.69170718288372501</v>
      </c>
      <c r="DO2757" s="457">
        <v>-3.6643291738579546</v>
      </c>
      <c r="DP2757" s="457">
        <v>10.026432658096752</v>
      </c>
      <c r="DQ2757" s="457">
        <v>7.7613959407478976</v>
      </c>
      <c r="DR2757" s="457">
        <v>3.9221779557350054</v>
      </c>
      <c r="DS2757" s="457">
        <v>8.0593260978039254</v>
      </c>
      <c r="DT2757" s="457">
        <v>5.9555908903762544</v>
      </c>
      <c r="DU2757" s="457">
        <v>6.9356489691494803</v>
      </c>
      <c r="DV2757" s="461">
        <f>DV880</f>
        <v>8.3461813990309288</v>
      </c>
      <c r="DW2757" s="462">
        <f>DW880</f>
        <v>6.6664738716008403</v>
      </c>
      <c r="DX2757" s="463">
        <f>DX880</f>
        <v>3.3948438893046191</v>
      </c>
      <c r="DZ2757" s="457">
        <f>DZ880</f>
        <v>3.9068149310115325</v>
      </c>
      <c r="EC2757" s="457">
        <f>EC880</f>
        <v>3.9747422074329783</v>
      </c>
      <c r="EF2757" s="457">
        <f>EF880</f>
        <v>3.9770551986404077</v>
      </c>
      <c r="EI2757" s="457">
        <f>EI880</f>
        <v>5.6250289794115176</v>
      </c>
      <c r="EL2757" s="457">
        <f>EL880</f>
        <v>5.7398908193615625</v>
      </c>
      <c r="EO2757" s="457">
        <f>EO880</f>
        <v>6.1061108270752822</v>
      </c>
    </row>
    <row r="2758" spans="1:145" x14ac:dyDescent="0.35">
      <c r="A2758" s="426"/>
      <c r="B2758" s="427"/>
      <c r="C2758" s="427"/>
      <c r="D2758" s="427"/>
      <c r="E2758" s="427"/>
      <c r="F2758" s="427"/>
      <c r="G2758" s="427"/>
      <c r="H2758" s="427"/>
      <c r="I2758" s="427"/>
      <c r="J2758" s="427"/>
      <c r="K2758" s="427"/>
      <c r="L2758" s="427"/>
      <c r="M2758" s="428"/>
      <c r="N2758" s="428"/>
      <c r="O2758" s="428"/>
      <c r="P2758" s="428"/>
      <c r="Q2758" s="428"/>
      <c r="R2758" s="428"/>
      <c r="S2758" s="428"/>
      <c r="T2758" s="428"/>
      <c r="U2758" s="428"/>
      <c r="V2758" s="428"/>
      <c r="W2758" s="428"/>
      <c r="X2758" s="464"/>
      <c r="Y2758" s="464"/>
      <c r="Z2758" s="428"/>
      <c r="AA2758" s="428"/>
      <c r="AB2758" s="428"/>
      <c r="AC2758" s="428"/>
      <c r="AD2758" s="428"/>
      <c r="AE2758" s="428"/>
      <c r="AF2758" s="428"/>
      <c r="AG2758" s="428"/>
      <c r="AH2758" s="428"/>
      <c r="AI2758" s="428"/>
      <c r="AJ2758" s="464"/>
      <c r="AK2758" s="464"/>
      <c r="AL2758" s="464"/>
      <c r="AM2758" s="464"/>
      <c r="AN2758" s="464"/>
      <c r="AO2758" s="464"/>
      <c r="AP2758" s="464"/>
      <c r="AQ2758" s="464"/>
      <c r="AR2758" s="464"/>
      <c r="AS2758" s="464"/>
      <c r="AT2758" s="464"/>
      <c r="AU2758" s="464"/>
      <c r="AV2758" s="464"/>
      <c r="AW2758" s="464"/>
      <c r="AX2758" s="464"/>
      <c r="AZ2758" s="464"/>
      <c r="BA2758" s="464"/>
      <c r="BB2758" s="464"/>
      <c r="BC2758" s="464"/>
      <c r="BD2758" s="464"/>
      <c r="BE2758" s="464"/>
      <c r="BF2758" s="464"/>
      <c r="BG2758" s="464"/>
      <c r="BH2758" s="464"/>
      <c r="BI2758" s="464"/>
      <c r="BJ2758" s="464"/>
      <c r="BK2758" s="464"/>
      <c r="BL2758" s="464"/>
      <c r="BM2758" s="464"/>
      <c r="BN2758" s="464"/>
      <c r="BO2758" s="464"/>
      <c r="BP2758" s="464"/>
      <c r="BQ2758" s="464"/>
      <c r="BR2758" s="464"/>
      <c r="BS2758" s="465"/>
      <c r="BT2758" s="464"/>
      <c r="BU2758" s="464"/>
      <c r="BV2758" s="464"/>
      <c r="BW2758" s="464"/>
      <c r="BX2758" s="464"/>
      <c r="BY2758" s="464"/>
      <c r="BZ2758" s="428"/>
      <c r="CA2758" s="464"/>
      <c r="CB2758" s="464"/>
      <c r="CC2758" s="464"/>
      <c r="CD2758" s="464"/>
      <c r="CE2758" s="464"/>
      <c r="CF2758" s="464"/>
      <c r="CG2758" s="464"/>
      <c r="CH2758" s="464"/>
      <c r="CI2758" s="464"/>
      <c r="CJ2758" s="428"/>
      <c r="CK2758" s="428"/>
      <c r="CL2758" s="464"/>
      <c r="CM2758" s="464"/>
      <c r="CN2758" s="464"/>
      <c r="CO2758" s="464"/>
      <c r="CP2758" s="464"/>
      <c r="CQ2758" s="464"/>
      <c r="CR2758" s="464"/>
      <c r="CS2758" s="464"/>
      <c r="CT2758" s="464"/>
      <c r="CU2758" s="464"/>
      <c r="CV2758" s="464"/>
      <c r="CW2758" s="464"/>
      <c r="CX2758" s="464"/>
      <c r="CY2758" s="464"/>
      <c r="CZ2758" s="464"/>
      <c r="DA2758" s="464"/>
      <c r="DB2758" s="428"/>
      <c r="DC2758" s="428"/>
      <c r="DD2758" s="428"/>
      <c r="DE2758" s="428"/>
      <c r="DF2758" s="428"/>
      <c r="DG2758" s="428"/>
      <c r="DH2758" s="428"/>
      <c r="DI2758" s="428"/>
      <c r="DJ2758" s="428"/>
      <c r="DK2758" s="428"/>
      <c r="DL2758" s="428"/>
      <c r="DM2758" s="428"/>
      <c r="DN2758" s="466"/>
      <c r="DO2758" s="428"/>
      <c r="DP2758" s="428"/>
      <c r="DQ2758" s="428"/>
      <c r="DR2758" s="428"/>
      <c r="DS2758" s="428"/>
      <c r="DT2758" s="428"/>
      <c r="DU2758" s="428"/>
      <c r="DV2758" s="467"/>
      <c r="DW2758" s="468"/>
      <c r="DX2758" s="469"/>
      <c r="DZ2758" s="428"/>
      <c r="EC2758" s="428"/>
      <c r="EF2758" s="428"/>
      <c r="EI2758" s="428"/>
      <c r="EL2758" s="428"/>
      <c r="EO2758" s="428"/>
    </row>
    <row r="2759" spans="1:145" x14ac:dyDescent="0.35">
      <c r="A2759" s="453" t="s">
        <v>869</v>
      </c>
      <c r="B2759" s="437"/>
      <c r="C2759" s="437"/>
      <c r="D2759" s="437"/>
      <c r="E2759" s="437"/>
      <c r="F2759" s="437"/>
      <c r="G2759" s="437"/>
      <c r="H2759" s="437"/>
      <c r="I2759" s="437"/>
      <c r="J2759" s="437"/>
      <c r="K2759" s="437"/>
      <c r="L2759" s="437"/>
      <c r="M2759" s="438"/>
      <c r="N2759" s="438"/>
      <c r="O2759" s="438"/>
      <c r="P2759" s="438"/>
      <c r="Q2759" s="438"/>
      <c r="R2759" s="438"/>
      <c r="S2759" s="438"/>
      <c r="T2759" s="438"/>
      <c r="U2759" s="438"/>
      <c r="V2759" s="438"/>
      <c r="W2759" s="438"/>
      <c r="X2759" s="439"/>
      <c r="Y2759" s="439"/>
      <c r="Z2759" s="438"/>
      <c r="AA2759" s="438"/>
      <c r="AB2759" s="438"/>
      <c r="AC2759" s="438"/>
      <c r="AD2759" s="438"/>
      <c r="AE2759" s="438"/>
      <c r="AF2759" s="438"/>
      <c r="AG2759" s="438"/>
      <c r="AH2759" s="438"/>
      <c r="AI2759" s="438"/>
      <c r="AJ2759" s="439"/>
      <c r="AK2759" s="439"/>
      <c r="AL2759" s="439"/>
      <c r="AM2759" s="439"/>
      <c r="AN2759" s="439"/>
      <c r="AO2759" s="439"/>
      <c r="AP2759" s="439"/>
      <c r="AQ2759" s="439"/>
      <c r="AR2759" s="439"/>
      <c r="AS2759" s="439"/>
      <c r="AT2759" s="439"/>
      <c r="AU2759" s="439"/>
      <c r="AV2759" s="439"/>
      <c r="AW2759" s="439"/>
      <c r="AX2759" s="439"/>
      <c r="AZ2759" s="439"/>
      <c r="BA2759" s="439"/>
      <c r="BB2759" s="439"/>
      <c r="BC2759" s="439"/>
      <c r="BD2759" s="439"/>
      <c r="BE2759" s="439"/>
      <c r="BF2759" s="439"/>
      <c r="BG2759" s="439"/>
      <c r="BH2759" s="439"/>
      <c r="BI2759" s="439"/>
      <c r="BJ2759" s="439"/>
      <c r="BK2759" s="439"/>
      <c r="BL2759" s="439"/>
      <c r="BM2759" s="439"/>
      <c r="BN2759" s="439"/>
      <c r="BO2759" s="439"/>
      <c r="BP2759" s="439"/>
      <c r="BQ2759" s="439"/>
      <c r="BR2759" s="439"/>
      <c r="BS2759" s="440"/>
      <c r="BT2759" s="439"/>
      <c r="BU2759" s="439"/>
      <c r="BV2759" s="439"/>
      <c r="BW2759" s="439"/>
      <c r="BX2759" s="439"/>
      <c r="BY2759" s="439"/>
      <c r="BZ2759" s="438"/>
      <c r="CA2759" s="439"/>
      <c r="CB2759" s="439"/>
      <c r="CC2759" s="439"/>
      <c r="CD2759" s="439"/>
      <c r="CE2759" s="439"/>
      <c r="CF2759" s="439"/>
      <c r="CG2759" s="439"/>
      <c r="CH2759" s="439"/>
      <c r="CI2759" s="439"/>
      <c r="CJ2759" s="438"/>
      <c r="CK2759" s="438"/>
      <c r="CL2759" s="439"/>
      <c r="CM2759" s="439"/>
      <c r="CN2759" s="439"/>
      <c r="CO2759" s="439"/>
      <c r="CP2759" s="439"/>
      <c r="CQ2759" s="439"/>
      <c r="CR2759" s="439"/>
      <c r="CS2759" s="439"/>
      <c r="CT2759" s="439"/>
      <c r="CU2759" s="439"/>
      <c r="CV2759" s="439"/>
      <c r="CW2759" s="439"/>
      <c r="CX2759" s="439"/>
      <c r="CY2759" s="439"/>
      <c r="CZ2759" s="439"/>
      <c r="DA2759" s="439"/>
      <c r="DB2759" s="438"/>
      <c r="DC2759" s="438"/>
      <c r="DD2759" s="438"/>
      <c r="DE2759" s="438"/>
      <c r="DF2759" s="438"/>
      <c r="DG2759" s="438"/>
      <c r="DH2759" s="438"/>
      <c r="DI2759" s="438"/>
      <c r="DJ2759" s="438"/>
      <c r="DK2759" s="438"/>
      <c r="DL2759" s="438"/>
      <c r="DM2759" s="438"/>
      <c r="DN2759" s="441"/>
      <c r="DO2759" s="438"/>
      <c r="DP2759" s="438"/>
      <c r="DQ2759" s="438"/>
      <c r="DR2759" s="438"/>
      <c r="DS2759" s="438"/>
      <c r="DT2759" s="438"/>
      <c r="DU2759" s="438"/>
      <c r="DV2759" s="442"/>
      <c r="DW2759" s="443"/>
      <c r="DX2759" s="444"/>
      <c r="DZ2759" s="438"/>
      <c r="EC2759" s="438"/>
      <c r="EF2759" s="438"/>
      <c r="EI2759" s="438"/>
      <c r="EL2759" s="438"/>
      <c r="EO2759" s="438"/>
    </row>
    <row r="2760" spans="1:145" x14ac:dyDescent="0.35">
      <c r="A2760" s="437"/>
      <c r="B2760" s="437"/>
      <c r="C2760" s="437"/>
      <c r="D2760" s="437"/>
      <c r="E2760" s="437"/>
      <c r="F2760" s="437"/>
      <c r="G2760" s="437"/>
      <c r="H2760" s="437"/>
      <c r="I2760" s="437"/>
      <c r="J2760" s="437"/>
      <c r="K2760" s="437"/>
      <c r="L2760" s="437"/>
      <c r="M2760" s="438"/>
      <c r="N2760" s="438"/>
      <c r="O2760" s="438"/>
      <c r="P2760" s="438"/>
      <c r="Q2760" s="438"/>
      <c r="R2760" s="438"/>
      <c r="S2760" s="438"/>
      <c r="T2760" s="438"/>
      <c r="U2760" s="438"/>
      <c r="V2760" s="438"/>
      <c r="W2760" s="438"/>
      <c r="X2760" s="439"/>
      <c r="Y2760" s="439"/>
      <c r="Z2760" s="438"/>
      <c r="AA2760" s="438"/>
      <c r="AB2760" s="438"/>
      <c r="AC2760" s="438"/>
      <c r="AD2760" s="438"/>
      <c r="AE2760" s="438"/>
      <c r="AF2760" s="438"/>
      <c r="AG2760" s="438"/>
      <c r="AH2760" s="438"/>
      <c r="AI2760" s="438"/>
      <c r="AJ2760" s="439"/>
      <c r="AK2760" s="439"/>
      <c r="AL2760" s="439"/>
      <c r="AM2760" s="439"/>
      <c r="AN2760" s="439"/>
      <c r="AO2760" s="439"/>
      <c r="AP2760" s="439"/>
      <c r="AQ2760" s="439"/>
      <c r="AR2760" s="439"/>
      <c r="AS2760" s="439"/>
      <c r="AT2760" s="439"/>
      <c r="AU2760" s="439"/>
      <c r="AV2760" s="439"/>
      <c r="AW2760" s="439"/>
      <c r="AX2760" s="439"/>
      <c r="AZ2760" s="439"/>
      <c r="BA2760" s="439"/>
      <c r="BB2760" s="439"/>
      <c r="BC2760" s="439"/>
      <c r="BD2760" s="439"/>
      <c r="BE2760" s="439"/>
      <c r="BF2760" s="439"/>
      <c r="BG2760" s="439"/>
      <c r="BH2760" s="439"/>
      <c r="BI2760" s="439"/>
      <c r="BJ2760" s="439"/>
      <c r="BK2760" s="439"/>
      <c r="BL2760" s="439"/>
      <c r="BM2760" s="439"/>
      <c r="BN2760" s="439"/>
      <c r="BO2760" s="439"/>
      <c r="BP2760" s="439"/>
      <c r="BQ2760" s="439"/>
      <c r="BR2760" s="439"/>
      <c r="BS2760" s="440"/>
      <c r="BT2760" s="439"/>
      <c r="BU2760" s="439"/>
      <c r="BV2760" s="439"/>
      <c r="BW2760" s="439"/>
      <c r="BX2760" s="439"/>
      <c r="BY2760" s="439"/>
      <c r="BZ2760" s="438"/>
      <c r="CA2760" s="439"/>
      <c r="CB2760" s="439"/>
      <c r="CC2760" s="439"/>
      <c r="CD2760" s="439"/>
      <c r="CE2760" s="439"/>
      <c r="CF2760" s="439"/>
      <c r="CG2760" s="439"/>
      <c r="CH2760" s="439"/>
      <c r="CI2760" s="439"/>
      <c r="CJ2760" s="438"/>
      <c r="CK2760" s="438"/>
      <c r="CL2760" s="439"/>
      <c r="CM2760" s="439"/>
      <c r="CN2760" s="439"/>
      <c r="CO2760" s="439"/>
      <c r="CP2760" s="439"/>
      <c r="CQ2760" s="439"/>
      <c r="CR2760" s="439"/>
      <c r="CS2760" s="439"/>
      <c r="CT2760" s="439"/>
      <c r="CU2760" s="439"/>
      <c r="CV2760" s="439"/>
      <c r="CW2760" s="439"/>
      <c r="CX2760" s="439"/>
      <c r="CY2760" s="439"/>
      <c r="CZ2760" s="439"/>
      <c r="DA2760" s="439"/>
      <c r="DB2760" s="438"/>
      <c r="DC2760" s="438"/>
      <c r="DD2760" s="438"/>
      <c r="DE2760" s="438"/>
      <c r="DF2760" s="438"/>
      <c r="DG2760" s="438"/>
      <c r="DH2760" s="438"/>
      <c r="DI2760" s="438"/>
      <c r="DJ2760" s="438"/>
      <c r="DK2760" s="438"/>
      <c r="DL2760" s="438"/>
      <c r="DM2760" s="438"/>
      <c r="DN2760" s="441"/>
      <c r="DO2760" s="438"/>
      <c r="DP2760" s="438"/>
      <c r="DQ2760" s="438"/>
      <c r="DR2760" s="438"/>
      <c r="DS2760" s="438"/>
      <c r="DT2760" s="438"/>
      <c r="DU2760" s="438"/>
      <c r="DV2760" s="442"/>
      <c r="DW2760" s="443"/>
      <c r="DX2760" s="444"/>
      <c r="DZ2760" s="438"/>
      <c r="EC2760" s="438"/>
      <c r="EF2760" s="438"/>
      <c r="EI2760" s="438"/>
      <c r="EL2760" s="438"/>
      <c r="EO2760" s="438"/>
    </row>
    <row r="2761" spans="1:145" x14ac:dyDescent="0.35">
      <c r="A2761" s="436" t="s">
        <v>858</v>
      </c>
      <c r="B2761" s="437"/>
      <c r="C2761" s="446">
        <f t="shared" ref="C2761:AA2766" si="2837">C926</f>
        <v>-4.9433175424323563</v>
      </c>
      <c r="D2761" s="446">
        <f t="shared" si="2837"/>
        <v>-4.1958834232643021</v>
      </c>
      <c r="E2761" s="446">
        <f t="shared" si="2837"/>
        <v>-5.3393839227196285</v>
      </c>
      <c r="F2761" s="446">
        <f t="shared" si="2837"/>
        <v>-3.4212090881040456</v>
      </c>
      <c r="G2761" s="446">
        <f t="shared" si="2837"/>
        <v>-2.2299441049267834</v>
      </c>
      <c r="H2761" s="446">
        <f t="shared" si="2837"/>
        <v>-1.8309583347609231</v>
      </c>
      <c r="I2761" s="446">
        <f t="shared" si="2837"/>
        <v>0.12015717857955714</v>
      </c>
      <c r="J2761" s="446">
        <f t="shared" si="2837"/>
        <v>4.1518001946156229</v>
      </c>
      <c r="K2761" s="446">
        <f t="shared" si="2837"/>
        <v>5.0607287449392713</v>
      </c>
      <c r="L2761" s="446">
        <f t="shared" si="2837"/>
        <v>5.054098117681936</v>
      </c>
      <c r="M2761" s="446">
        <f t="shared" si="2837"/>
        <v>4.6698645598194171</v>
      </c>
      <c r="N2761" s="446">
        <f t="shared" si="2837"/>
        <v>4.2791082024660412</v>
      </c>
      <c r="O2761" s="446">
        <f t="shared" si="2837"/>
        <v>4.7194531543330625</v>
      </c>
      <c r="P2761" s="446">
        <f t="shared" si="2837"/>
        <v>4.7</v>
      </c>
      <c r="Q2761" s="446">
        <f t="shared" si="2837"/>
        <v>4.2372036770611574</v>
      </c>
      <c r="R2761" s="446">
        <f t="shared" si="2837"/>
        <v>4.5671952564917895</v>
      </c>
      <c r="S2761" s="446">
        <f t="shared" si="2837"/>
        <v>6.780955924597146</v>
      </c>
      <c r="T2761" s="446">
        <f t="shared" si="2837"/>
        <v>2.0206623068273375</v>
      </c>
      <c r="U2761" s="446">
        <f t="shared" si="2837"/>
        <v>3.4576687925491081</v>
      </c>
      <c r="V2761" s="446">
        <f t="shared" si="2837"/>
        <v>4.9022017324405276</v>
      </c>
      <c r="W2761" s="446">
        <f t="shared" si="2837"/>
        <v>3.4888009190368932</v>
      </c>
      <c r="X2761" s="447">
        <f t="shared" si="2837"/>
        <v>2.1986641021533138</v>
      </c>
      <c r="Y2761" s="447">
        <f t="shared" si="2837"/>
        <v>3.4225076407707022</v>
      </c>
      <c r="Z2761" s="446">
        <f t="shared" si="2837"/>
        <v>4.1292771607329168</v>
      </c>
      <c r="AA2761" s="446">
        <f t="shared" si="2837"/>
        <v>4.5432650158282915</v>
      </c>
      <c r="AB2761" s="446">
        <v>6.3014430656916645</v>
      </c>
      <c r="AC2761" s="446">
        <v>5.5608653511483155</v>
      </c>
      <c r="AD2761" s="446">
        <v>4.7753697086821578</v>
      </c>
      <c r="AE2761" s="446">
        <f t="shared" ref="AE2761:AE2766" si="2838">AE926</f>
        <v>5.4042657095550446</v>
      </c>
      <c r="AF2761" s="446">
        <v>5.1768903680309197</v>
      </c>
      <c r="AG2761" s="446">
        <v>5.8661109066458694</v>
      </c>
      <c r="AH2761" s="446">
        <v>5.6373665167993945</v>
      </c>
      <c r="AI2761" s="446">
        <v>3.9192130849941118</v>
      </c>
      <c r="AJ2761" s="447">
        <f t="shared" ref="AJ2761:AJ2766" si="2839">AJ926</f>
        <v>5.8840593266804211</v>
      </c>
      <c r="AK2761" s="447">
        <v>5.9040689198959235</v>
      </c>
      <c r="AL2761" s="447">
        <v>5.4866000276659319</v>
      </c>
      <c r="AM2761" s="447">
        <v>5.7515136439499983</v>
      </c>
      <c r="AN2761" s="447">
        <v>5.7515136439499983</v>
      </c>
      <c r="AO2761" s="447">
        <f t="shared" ref="AO2761:AO2766" si="2840">AO926</f>
        <v>5.6514637436282582</v>
      </c>
      <c r="AP2761" s="447">
        <v>5.1821857071664184</v>
      </c>
      <c r="AQ2761" s="447">
        <v>6.000292384917727</v>
      </c>
      <c r="AR2761" s="447">
        <v>5.0336312506574057</v>
      </c>
      <c r="AS2761" s="447">
        <f t="shared" ref="AS2761:AS2766" si="2841">AS926</f>
        <v>4.6484862151692967</v>
      </c>
      <c r="AT2761" s="447">
        <v>5.6498926287640163</v>
      </c>
      <c r="AU2761" s="447">
        <v>4.2350445907639509</v>
      </c>
      <c r="AV2761" s="447">
        <v>3.7831421200298214</v>
      </c>
      <c r="AW2761" s="447">
        <v>3.802859006352262</v>
      </c>
      <c r="AX2761" s="447">
        <f t="shared" ref="AX2761:AX2766" si="2842">AX926</f>
        <v>3.5520811881849781</v>
      </c>
      <c r="AY2761" s="448"/>
      <c r="AZ2761" s="447">
        <v>4.0016205060796439</v>
      </c>
      <c r="BA2761" s="447">
        <v>3.2310627148276789</v>
      </c>
      <c r="BB2761" s="447">
        <v>4.0507442761769852</v>
      </c>
      <c r="BC2761" s="447">
        <v>3.3114002062720234</v>
      </c>
      <c r="BD2761" s="447">
        <v>3.6684028709185967</v>
      </c>
      <c r="BE2761" s="447">
        <v>3.6684028709185967</v>
      </c>
      <c r="BF2761" s="447">
        <f t="shared" ref="BF2761:BF2766" si="2843">BF926</f>
        <v>3.995504552443784</v>
      </c>
      <c r="BG2761" s="447">
        <v>3.7280847747144574</v>
      </c>
      <c r="BH2761" s="447">
        <v>3.3625034662654278</v>
      </c>
      <c r="BI2761" s="447">
        <v>4.2660520094788268</v>
      </c>
      <c r="BJ2761" s="447">
        <v>3.156012769933684</v>
      </c>
      <c r="BK2761" s="447">
        <v>3.0315060396821791</v>
      </c>
      <c r="BL2761" s="447">
        <v>2.422935992389736</v>
      </c>
      <c r="BM2761" s="447">
        <v>3.7515280407214231</v>
      </c>
      <c r="BN2761" s="447">
        <v>2.6868012700191657</v>
      </c>
      <c r="BO2761" s="447">
        <f t="shared" ref="BO2761:BO2766" si="2844">BO926</f>
        <v>3.5384168567098278</v>
      </c>
      <c r="BP2761" s="447">
        <v>4.2806930646731063</v>
      </c>
      <c r="BQ2761" s="447">
        <v>-6.9427588862425411</v>
      </c>
      <c r="BR2761" s="447">
        <v>-7.8956977667609891</v>
      </c>
      <c r="BS2761" s="447">
        <v>-7.8514856156097821</v>
      </c>
      <c r="BT2761" s="447">
        <v>-3.8652614363260307</v>
      </c>
      <c r="BU2761" s="447">
        <v>-5.2310856468289373</v>
      </c>
      <c r="BV2761" s="447">
        <v>-11.028817887001372</v>
      </c>
      <c r="BW2761" s="447">
        <v>-2.9411108956978969</v>
      </c>
      <c r="BX2761" s="447">
        <v>-3.9231685766723841</v>
      </c>
      <c r="BY2761" s="447">
        <v>-8.037334187751906</v>
      </c>
      <c r="BZ2761" s="446">
        <v>-1.9546996126449643</v>
      </c>
      <c r="CA2761" s="447">
        <f t="shared" ref="CA2761:CA2766" si="2845">CA926</f>
        <v>0.32224128830528481</v>
      </c>
      <c r="CB2761" s="447">
        <v>4.1355929007757499</v>
      </c>
      <c r="CC2761" s="447">
        <v>3.0965189387402039</v>
      </c>
      <c r="CD2761" s="447">
        <v>1.2111409386954484</v>
      </c>
      <c r="CE2761" s="447">
        <v>3.1923019599127347</v>
      </c>
      <c r="CF2761" s="447">
        <v>2.5004314251662438</v>
      </c>
      <c r="CG2761" s="447">
        <v>0.38558892078825863</v>
      </c>
      <c r="CH2761" s="447">
        <v>3.2400625406072603</v>
      </c>
      <c r="CI2761" s="447">
        <v>2.3159833317393024</v>
      </c>
      <c r="CJ2761" s="446">
        <v>2.7624841319933386</v>
      </c>
      <c r="CK2761" s="446">
        <v>2.3264085437254196</v>
      </c>
      <c r="CL2761" s="447">
        <f t="shared" ref="CL2761:CL2766" si="2846">CL926</f>
        <v>3.2918794367073394</v>
      </c>
      <c r="CM2761" s="447">
        <v>4.8431894965863735</v>
      </c>
      <c r="CN2761" s="447">
        <v>3.3392392336051837</v>
      </c>
      <c r="CO2761" s="447">
        <v>3.2404294246592578</v>
      </c>
      <c r="CP2761" s="447">
        <v>3.6381965981304671</v>
      </c>
      <c r="CQ2761" s="447">
        <v>3.2376889667282889</v>
      </c>
      <c r="CR2761" s="447">
        <v>2.443924517595867</v>
      </c>
      <c r="CS2761" s="447">
        <v>4.972173028369685</v>
      </c>
      <c r="CT2761" s="447">
        <v>4.120013130010177</v>
      </c>
      <c r="CU2761" s="447">
        <v>3.348577991263693</v>
      </c>
      <c r="CV2761" s="447">
        <v>4.8269429565573452</v>
      </c>
      <c r="CW2761" s="447">
        <v>3.8454087474040728</v>
      </c>
      <c r="CX2761" s="447">
        <v>4.1524685475688514</v>
      </c>
      <c r="CY2761" s="447">
        <v>3.2912207588070541</v>
      </c>
      <c r="CZ2761" s="447">
        <v>2.9098428743484779</v>
      </c>
      <c r="DA2761" s="447">
        <f t="shared" ref="DA2761:DA2766" si="2847">DA926</f>
        <v>3.6559045489841324</v>
      </c>
      <c r="DB2761" s="446">
        <v>4.4628358839585536</v>
      </c>
      <c r="DC2761" s="446">
        <v>3.339476815194979</v>
      </c>
      <c r="DD2761" s="446">
        <v>3.339476815194979</v>
      </c>
      <c r="DE2761" s="446">
        <v>4.4398778221968955</v>
      </c>
      <c r="DF2761" s="446">
        <v>3.667499709516048</v>
      </c>
      <c r="DG2761" s="446">
        <v>2.3095622456481903</v>
      </c>
      <c r="DH2761" s="446">
        <v>4.503910919497061</v>
      </c>
      <c r="DI2761" s="446">
        <v>3.8517542777098992</v>
      </c>
      <c r="DJ2761" s="446">
        <v>2.616089614295555</v>
      </c>
      <c r="DK2761" s="446">
        <v>4.0214270524798295</v>
      </c>
      <c r="DL2761" s="446">
        <v>3.6973681665083373</v>
      </c>
      <c r="DM2761" s="446">
        <v>2.5075034626590766</v>
      </c>
      <c r="DN2761" s="449">
        <f t="shared" ref="DN2761" si="2848">DN926</f>
        <v>3.248555915642843</v>
      </c>
      <c r="DO2761" s="446">
        <v>2.5075034626590766</v>
      </c>
      <c r="DP2761" s="446">
        <v>4.2988080330437421</v>
      </c>
      <c r="DQ2761" s="446">
        <v>4.0325601186062388</v>
      </c>
      <c r="DR2761" s="446">
        <v>3.5865964131082833</v>
      </c>
      <c r="DS2761" s="446">
        <v>3.9718784925640072</v>
      </c>
      <c r="DT2761" s="446">
        <v>3.5551008690749355</v>
      </c>
      <c r="DU2761" s="446">
        <v>3.2808370876760211</v>
      </c>
      <c r="DV2761" s="450">
        <f t="shared" ref="DV2761:DX2766" si="2849">DV926</f>
        <v>4.0465882405785099</v>
      </c>
      <c r="DW2761" s="451">
        <f t="shared" si="2849"/>
        <v>3.3929375406313702</v>
      </c>
      <c r="DX2761" s="452">
        <f t="shared" si="2849"/>
        <v>2.6355483025696338</v>
      </c>
      <c r="DZ2761" s="446">
        <f t="shared" ref="DZ2761:DZ2766" si="2850">DZ926</f>
        <v>3.98649362132715</v>
      </c>
      <c r="EC2761" s="446">
        <f t="shared" ref="EC2761:EC2766" si="2851">EC926</f>
        <v>4.2262257154831735</v>
      </c>
      <c r="EF2761" s="446">
        <f t="shared" ref="EF2761:EF2766" si="2852">EF926</f>
        <v>4.5288591662746418</v>
      </c>
      <c r="EI2761" s="446">
        <f t="shared" ref="EI2761:EI2766" si="2853">EI926</f>
        <v>5.1046830030193142</v>
      </c>
      <c r="EL2761" s="446">
        <f t="shared" ref="EL2761:EL2766" si="2854">EL926</f>
        <v>5.5249035586518858</v>
      </c>
      <c r="EO2761" s="446">
        <f t="shared" ref="EO2761:EO2766" si="2855">EO926</f>
        <v>5.6952302450791894</v>
      </c>
    </row>
    <row r="2762" spans="1:145" x14ac:dyDescent="0.35">
      <c r="A2762" s="453" t="s">
        <v>859</v>
      </c>
      <c r="B2762" s="437"/>
      <c r="C2762" s="446">
        <f t="shared" si="2837"/>
        <v>1.6989022477783284</v>
      </c>
      <c r="D2762" s="446">
        <f t="shared" si="2837"/>
        <v>1.9866358262657455</v>
      </c>
      <c r="E2762" s="446">
        <f t="shared" si="2837"/>
        <v>-2.1550790010835805</v>
      </c>
      <c r="F2762" s="446">
        <f t="shared" si="2837"/>
        <v>-0.55321187396658811</v>
      </c>
      <c r="G2762" s="446">
        <f t="shared" si="2837"/>
        <v>-6.4227073783441053</v>
      </c>
      <c r="H2762" s="446">
        <f t="shared" si="2837"/>
        <v>0.34013228904327358</v>
      </c>
      <c r="I2762" s="446">
        <f t="shared" si="2837"/>
        <v>4.8731378892814483</v>
      </c>
      <c r="J2762" s="446">
        <f t="shared" si="2837"/>
        <v>6.3735610569475565</v>
      </c>
      <c r="K2762" s="446">
        <f t="shared" si="2837"/>
        <v>-2.8200493990768205</v>
      </c>
      <c r="L2762" s="446">
        <f t="shared" si="2837"/>
        <v>6.0566587373268863</v>
      </c>
      <c r="M2762" s="446">
        <f t="shared" si="2837"/>
        <v>4.1428677664736995</v>
      </c>
      <c r="N2762" s="446">
        <f t="shared" si="2837"/>
        <v>3.7785829622855629</v>
      </c>
      <c r="O2762" s="446">
        <f t="shared" si="2837"/>
        <v>1.2893559878810554</v>
      </c>
      <c r="P2762" s="446">
        <f t="shared" si="2837"/>
        <v>2.6515085111232342</v>
      </c>
      <c r="Q2762" s="446">
        <f t="shared" si="2837"/>
        <v>0.3208494505212946</v>
      </c>
      <c r="R2762" s="446">
        <f t="shared" si="2837"/>
        <v>-4.6175419781379654</v>
      </c>
      <c r="S2762" s="446">
        <f t="shared" si="2837"/>
        <v>3.4510945914476037</v>
      </c>
      <c r="T2762" s="446">
        <f t="shared" si="2837"/>
        <v>2.9552094925731733</v>
      </c>
      <c r="U2762" s="446">
        <f t="shared" si="2837"/>
        <v>4.753961970451285</v>
      </c>
      <c r="V2762" s="446">
        <f t="shared" si="2837"/>
        <v>4.0310669363609408</v>
      </c>
      <c r="W2762" s="446">
        <f t="shared" si="2837"/>
        <v>2.6118543784362873</v>
      </c>
      <c r="X2762" s="447">
        <f t="shared" si="2837"/>
        <v>2.8130985124490597</v>
      </c>
      <c r="Y2762" s="447">
        <f t="shared" si="2837"/>
        <v>4.6310626804768562</v>
      </c>
      <c r="Z2762" s="446">
        <f t="shared" si="2837"/>
        <v>4.1946153374199016</v>
      </c>
      <c r="AA2762" s="446">
        <f t="shared" si="2837"/>
        <v>5.052904756449669</v>
      </c>
      <c r="AB2762" s="446">
        <v>1.2724989031007301</v>
      </c>
      <c r="AC2762" s="446">
        <v>-14.521562007555367</v>
      </c>
      <c r="AD2762" s="446">
        <v>-13.817052060957696</v>
      </c>
      <c r="AE2762" s="446">
        <f t="shared" si="2838"/>
        <v>-36.391458501701415</v>
      </c>
      <c r="AF2762" s="446">
        <v>1.3988668584363155</v>
      </c>
      <c r="AG2762" s="446">
        <v>0.39331019390494465</v>
      </c>
      <c r="AH2762" s="446">
        <v>0.55166501231712683</v>
      </c>
      <c r="AI2762" s="446">
        <v>0.52958018820953201</v>
      </c>
      <c r="AJ2762" s="447">
        <f t="shared" si="2839"/>
        <v>8.1070515326506776E-2</v>
      </c>
      <c r="AK2762" s="447">
        <v>6.0417339263244401</v>
      </c>
      <c r="AL2762" s="447">
        <v>6.5843633923256872</v>
      </c>
      <c r="AM2762" s="447">
        <v>5.6655967526326485</v>
      </c>
      <c r="AN2762" s="447">
        <v>4.866410719181399</v>
      </c>
      <c r="AO2762" s="447">
        <f t="shared" si="2840"/>
        <v>4.3372811188273754</v>
      </c>
      <c r="AP2762" s="447">
        <v>5.9227178601098789</v>
      </c>
      <c r="AQ2762" s="447">
        <v>5.4197962086685951</v>
      </c>
      <c r="AR2762" s="447">
        <v>5.5101105723122714</v>
      </c>
      <c r="AS2762" s="447">
        <f t="shared" si="2841"/>
        <v>4.7503095526331585</v>
      </c>
      <c r="AT2762" s="447">
        <v>5.9050543377007783</v>
      </c>
      <c r="AU2762" s="447">
        <v>4.9388851533487221</v>
      </c>
      <c r="AV2762" s="447">
        <v>4.8071168212348869</v>
      </c>
      <c r="AW2762" s="447">
        <v>4.8071168212348869</v>
      </c>
      <c r="AX2762" s="447">
        <f t="shared" si="2842"/>
        <v>4.5272715820988774</v>
      </c>
      <c r="AY2762" s="448"/>
      <c r="AZ2762" s="447">
        <v>4.1886934198324992</v>
      </c>
      <c r="BA2762" s="447">
        <v>1.9109754307051581</v>
      </c>
      <c r="BB2762" s="447">
        <v>4.1924580955908564</v>
      </c>
      <c r="BC2762" s="447">
        <v>0.86411389319469389</v>
      </c>
      <c r="BD2762" s="447">
        <v>4.2966813565767223</v>
      </c>
      <c r="BE2762" s="447">
        <v>0.49878728323372495</v>
      </c>
      <c r="BF2762" s="447">
        <f t="shared" si="2843"/>
        <v>3.7892981509637629</v>
      </c>
      <c r="BG2762" s="447">
        <v>5.1321180148274896</v>
      </c>
      <c r="BH2762" s="447">
        <v>-1.9626484758383623E-2</v>
      </c>
      <c r="BI2762" s="447">
        <v>4.6815439857513974</v>
      </c>
      <c r="BJ2762" s="447">
        <v>-1.6977827735500026</v>
      </c>
      <c r="BK2762" s="447">
        <v>4.8203964357299665</v>
      </c>
      <c r="BL2762" s="447">
        <v>-1.9143774390461523</v>
      </c>
      <c r="BM2762" s="447">
        <v>4.8073071986966598</v>
      </c>
      <c r="BN2762" s="447">
        <v>-1.9583577614137604</v>
      </c>
      <c r="BO2762" s="447">
        <f t="shared" si="2844"/>
        <v>2.8010226047420552</v>
      </c>
      <c r="BP2762" s="447">
        <v>4.6260279120192678</v>
      </c>
      <c r="BQ2762" s="447">
        <v>4.6052471210618817</v>
      </c>
      <c r="BR2762" s="447">
        <v>1.3795434657325762</v>
      </c>
      <c r="BS2762" s="447">
        <v>-7.4727406063781743</v>
      </c>
      <c r="BT2762" s="447">
        <v>0.82899032371783687</v>
      </c>
      <c r="BU2762" s="447">
        <v>0.53723656764424932</v>
      </c>
      <c r="BV2762" s="447">
        <v>-6.1306189345514923</v>
      </c>
      <c r="BW2762" s="447">
        <v>1.0219375086799383</v>
      </c>
      <c r="BX2762" s="447">
        <v>0.69619731495554038</v>
      </c>
      <c r="BY2762" s="447">
        <v>-4.8209821724543822</v>
      </c>
      <c r="BZ2762" s="446">
        <v>0.60705072936811366</v>
      </c>
      <c r="CA2762" s="447">
        <f t="shared" si="2845"/>
        <v>0.63413020394947006</v>
      </c>
      <c r="CB2762" s="447">
        <v>-1.4983526657961985</v>
      </c>
      <c r="CC2762" s="447">
        <v>-2.7912566840907225</v>
      </c>
      <c r="CD2762" s="447">
        <v>-5.5360503828098535</v>
      </c>
      <c r="CE2762" s="447">
        <v>1.5964269590400026</v>
      </c>
      <c r="CF2762" s="447">
        <v>-0.1079682425387237</v>
      </c>
      <c r="CG2762" s="447">
        <v>-3.5584657922462939</v>
      </c>
      <c r="CH2762" s="447">
        <v>3.0505437476935899</v>
      </c>
      <c r="CI2762" s="447">
        <v>1.8812839545514282</v>
      </c>
      <c r="CJ2762" s="446">
        <v>3.8311266531003181</v>
      </c>
      <c r="CK2762" s="446">
        <v>2.7316352281602208</v>
      </c>
      <c r="CL2762" s="447">
        <f t="shared" si="2846"/>
        <v>1.0912781253684805</v>
      </c>
      <c r="CM2762" s="447">
        <v>4.3025829087367855</v>
      </c>
      <c r="CN2762" s="447">
        <v>4.2410551436067774</v>
      </c>
      <c r="CO2762" s="447">
        <v>4.3422450638409158</v>
      </c>
      <c r="CP2762" s="447">
        <v>4.7860483769179361</v>
      </c>
      <c r="CQ2762" s="447">
        <v>4.3430854318681167</v>
      </c>
      <c r="CR2762" s="447">
        <v>1.0859625642795674</v>
      </c>
      <c r="CS2762" s="447">
        <v>-4.1440941618082112</v>
      </c>
      <c r="CT2762" s="447">
        <v>0.84263646450986796</v>
      </c>
      <c r="CU2762" s="447">
        <v>3.161947098009505</v>
      </c>
      <c r="CV2762" s="447">
        <v>-1.8776125801655843</v>
      </c>
      <c r="CW2762" s="447">
        <v>1.7760360976022971</v>
      </c>
      <c r="CX2762" s="447">
        <v>-1.9145767156116587</v>
      </c>
      <c r="CY2762" s="447">
        <v>1.7614828025246747</v>
      </c>
      <c r="CZ2762" s="447">
        <v>3.3830827859342509</v>
      </c>
      <c r="DA2762" s="447">
        <f t="shared" si="2847"/>
        <v>0.5223027260254175</v>
      </c>
      <c r="DB2762" s="446">
        <v>0.96001978905146179</v>
      </c>
      <c r="DC2762" s="446">
        <v>1.3996771598523063</v>
      </c>
      <c r="DD2762" s="446">
        <v>2.0393207623152447</v>
      </c>
      <c r="DE2762" s="446">
        <v>-0.54319287338540556</v>
      </c>
      <c r="DF2762" s="446">
        <v>0.56358356244082575</v>
      </c>
      <c r="DG2762" s="446">
        <v>1.2156996098887507</v>
      </c>
      <c r="DH2762" s="446">
        <v>-0.66902423730368099</v>
      </c>
      <c r="DI2762" s="446">
        <v>1.056710681397582</v>
      </c>
      <c r="DJ2762" s="446">
        <v>1.7558120497502776</v>
      </c>
      <c r="DK2762" s="446">
        <v>0.74689547796961786</v>
      </c>
      <c r="DL2762" s="446">
        <v>0.97428241379464242</v>
      </c>
      <c r="DM2762" s="446">
        <v>2.3375627508588992</v>
      </c>
      <c r="DN2762" s="449">
        <f>DN927</f>
        <v>1.0264793794258578</v>
      </c>
      <c r="DO2762" s="446">
        <v>2.3375627508588992</v>
      </c>
      <c r="DP2762" s="446">
        <v>0.40209898282590145</v>
      </c>
      <c r="DQ2762" s="446">
        <v>2.0929858493055469</v>
      </c>
      <c r="DR2762" s="446">
        <v>3.434222404873021</v>
      </c>
      <c r="DS2762" s="446">
        <v>0.42943886800893993</v>
      </c>
      <c r="DT2762" s="446">
        <v>2.0062464235820707</v>
      </c>
      <c r="DU2762" s="446">
        <v>1.6488530708729936</v>
      </c>
      <c r="DV2762" s="450">
        <f t="shared" si="2849"/>
        <v>2.7785899127880151</v>
      </c>
      <c r="DW2762" s="451">
        <f t="shared" si="2849"/>
        <v>1.4223439509006288</v>
      </c>
      <c r="DX2762" s="452">
        <f t="shared" si="2849"/>
        <v>2.7785899127880151</v>
      </c>
      <c r="DZ2762" s="446">
        <f t="shared" si="2850"/>
        <v>1.5893663728727483</v>
      </c>
      <c r="EC2762" s="446">
        <f t="shared" si="2851"/>
        <v>1.8045073568804741</v>
      </c>
      <c r="EF2762" s="446">
        <f t="shared" si="2852"/>
        <v>2.0966268945655901</v>
      </c>
      <c r="EI2762" s="446">
        <f t="shared" si="2853"/>
        <v>2.1398749895763056</v>
      </c>
      <c r="EL2762" s="446">
        <f t="shared" si="2854"/>
        <v>2.1866180001139872</v>
      </c>
      <c r="EO2762" s="446">
        <f t="shared" si="2855"/>
        <v>2.2614884427860664</v>
      </c>
    </row>
    <row r="2763" spans="1:145" x14ac:dyDescent="0.35">
      <c r="A2763" s="453" t="s">
        <v>860</v>
      </c>
      <c r="B2763" s="437"/>
      <c r="C2763" s="446">
        <f t="shared" si="2837"/>
        <v>5.4635026822151174</v>
      </c>
      <c r="D2763" s="446">
        <f t="shared" si="2837"/>
        <v>-2.5804792851255738</v>
      </c>
      <c r="E2763" s="446">
        <f t="shared" si="2837"/>
        <v>322.39311166341321</v>
      </c>
      <c r="F2763" s="446">
        <f t="shared" si="2837"/>
        <v>1.7754566625233799</v>
      </c>
      <c r="G2763" s="446">
        <f t="shared" si="2837"/>
        <v>3.02486356305814</v>
      </c>
      <c r="H2763" s="446">
        <f t="shared" si="2837"/>
        <v>1.4266812899812253</v>
      </c>
      <c r="I2763" s="446">
        <f t="shared" si="2837"/>
        <v>-1.9376152435652039</v>
      </c>
      <c r="J2763" s="446">
        <f t="shared" si="2837"/>
        <v>1.8779947884231922</v>
      </c>
      <c r="K2763" s="446">
        <f t="shared" si="2837"/>
        <v>7.6608595903909826</v>
      </c>
      <c r="L2763" s="446">
        <f t="shared" si="2837"/>
        <v>2.9042546339176583</v>
      </c>
      <c r="M2763" s="446">
        <f t="shared" si="2837"/>
        <v>4.6239536638248326</v>
      </c>
      <c r="N2763" s="446">
        <f t="shared" si="2837"/>
        <v>0.31164288142750712</v>
      </c>
      <c r="O2763" s="446">
        <f t="shared" si="2837"/>
        <v>4.7776216799343647</v>
      </c>
      <c r="P2763" s="446">
        <f t="shared" si="2837"/>
        <v>0.45116476553448231</v>
      </c>
      <c r="Q2763" s="446">
        <f t="shared" si="2837"/>
        <v>2.6736699967304443</v>
      </c>
      <c r="R2763" s="446">
        <f t="shared" si="2837"/>
        <v>-1.4812202763147253</v>
      </c>
      <c r="S2763" s="446">
        <f t="shared" si="2837"/>
        <v>2.6858198953404053</v>
      </c>
      <c r="T2763" s="446">
        <f t="shared" si="2837"/>
        <v>8.8270569348352996</v>
      </c>
      <c r="U2763" s="446">
        <f t="shared" si="2837"/>
        <v>7.9862383633429097</v>
      </c>
      <c r="V2763" s="446">
        <f t="shared" si="2837"/>
        <v>-6.6139948055323083</v>
      </c>
      <c r="W2763" s="446">
        <f t="shared" si="2837"/>
        <v>6.3063759575497427</v>
      </c>
      <c r="X2763" s="447">
        <f t="shared" si="2837"/>
        <v>11.63707252612984</v>
      </c>
      <c r="Y2763" s="447">
        <f t="shared" si="2837"/>
        <v>9.9314784614266589</v>
      </c>
      <c r="Z2763" s="446">
        <f t="shared" si="2837"/>
        <v>2.2059193628075975</v>
      </c>
      <c r="AA2763" s="446">
        <f t="shared" si="2837"/>
        <v>9.9471531408643976</v>
      </c>
      <c r="AB2763" s="446">
        <v>3.6002675898035053</v>
      </c>
      <c r="AC2763" s="446">
        <v>5.3321092225505762</v>
      </c>
      <c r="AD2763" s="446">
        <v>4.0502271061723674</v>
      </c>
      <c r="AE2763" s="446">
        <f t="shared" si="2838"/>
        <v>-0.71243445052973042</v>
      </c>
      <c r="AF2763" s="446">
        <v>12.323217916966128</v>
      </c>
      <c r="AG2763" s="446">
        <v>9.1265064513499805</v>
      </c>
      <c r="AH2763" s="446">
        <v>9.2308272510498455</v>
      </c>
      <c r="AI2763" s="446">
        <v>8.9684047100810105</v>
      </c>
      <c r="AJ2763" s="447">
        <f t="shared" si="2839"/>
        <v>6.7166793327328849</v>
      </c>
      <c r="AK2763" s="447">
        <v>4.914541355862645</v>
      </c>
      <c r="AL2763" s="447">
        <v>3.6549792556501726</v>
      </c>
      <c r="AM2763" s="447">
        <v>2.7064539198720401</v>
      </c>
      <c r="AN2763" s="447">
        <v>2.7064539198720401</v>
      </c>
      <c r="AO2763" s="447">
        <f t="shared" si="2840"/>
        <v>-3.5505817653833622</v>
      </c>
      <c r="AP2763" s="447">
        <v>4.4912020412452938</v>
      </c>
      <c r="AQ2763" s="447">
        <v>2.8264423059066992</v>
      </c>
      <c r="AR2763" s="447">
        <v>1.7579444968116931</v>
      </c>
      <c r="AS2763" s="447">
        <f t="shared" si="2841"/>
        <v>-10.783238268652166</v>
      </c>
      <c r="AT2763" s="447">
        <v>1.0097397424882137</v>
      </c>
      <c r="AU2763" s="447">
        <v>-2.1497126089098528</v>
      </c>
      <c r="AV2763" s="447">
        <v>-4.1173007107565409</v>
      </c>
      <c r="AW2763" s="447">
        <v>-2.0052233125720784</v>
      </c>
      <c r="AX2763" s="447">
        <f t="shared" si="2842"/>
        <v>-4.382530946809938</v>
      </c>
      <c r="AY2763" s="448"/>
      <c r="AZ2763" s="447">
        <v>3.1819625436050423</v>
      </c>
      <c r="BA2763" s="447">
        <v>2.6915692336103114</v>
      </c>
      <c r="BB2763" s="447">
        <v>1.8643887108709352</v>
      </c>
      <c r="BC2763" s="447">
        <v>-0.62515087822876125</v>
      </c>
      <c r="BD2763" s="447">
        <v>1.7467986385542393</v>
      </c>
      <c r="BE2763" s="447">
        <v>-0.53087191157543856</v>
      </c>
      <c r="BF2763" s="447">
        <f t="shared" si="2843"/>
        <v>-4.8053515573296126</v>
      </c>
      <c r="BG2763" s="447">
        <v>1.2142669120284908</v>
      </c>
      <c r="BH2763" s="447">
        <v>-0.94068650394771025</v>
      </c>
      <c r="BI2763" s="447">
        <v>4.9738505315808315</v>
      </c>
      <c r="BJ2763" s="447">
        <v>0.99305622122172388</v>
      </c>
      <c r="BK2763" s="447">
        <v>4.2207762483930784</v>
      </c>
      <c r="BL2763" s="447">
        <v>0.60518146150577867</v>
      </c>
      <c r="BM2763" s="447">
        <v>1.8822729526902842</v>
      </c>
      <c r="BN2763" s="447">
        <v>-1.4696399104089886</v>
      </c>
      <c r="BO2763" s="447">
        <f t="shared" si="2844"/>
        <v>1.0264951228062398</v>
      </c>
      <c r="BP2763" s="447">
        <v>2.2662622282833378</v>
      </c>
      <c r="BQ2763" s="447">
        <v>2.7309115352207045</v>
      </c>
      <c r="BR2763" s="447">
        <v>-5.5046936201773571</v>
      </c>
      <c r="BS2763" s="447">
        <v>-15.102941529378045</v>
      </c>
      <c r="BT2763" s="447">
        <v>-9.7839470200906593</v>
      </c>
      <c r="BU2763" s="447">
        <v>-12.31888187613133</v>
      </c>
      <c r="BV2763" s="447">
        <v>-20.364729637299821</v>
      </c>
      <c r="BW2763" s="447">
        <v>-9.563948744476674</v>
      </c>
      <c r="BX2763" s="447">
        <v>-11.84180856652692</v>
      </c>
      <c r="BY2763" s="447">
        <v>-16.236339635596288</v>
      </c>
      <c r="BZ2763" s="446">
        <v>-8.7278920856406561</v>
      </c>
      <c r="CA2763" s="447">
        <f t="shared" si="2845"/>
        <v>-6.1980571479001263</v>
      </c>
      <c r="CB2763" s="447">
        <v>-0.22686591458818609</v>
      </c>
      <c r="CC2763" s="447">
        <v>-2.0186767674118951</v>
      </c>
      <c r="CD2763" s="447">
        <v>-6.1522223985148266</v>
      </c>
      <c r="CE2763" s="447">
        <v>-0.71363274805406418</v>
      </c>
      <c r="CF2763" s="447">
        <v>-3.8480148020720693</v>
      </c>
      <c r="CG2763" s="447">
        <v>-8.1991042873111333</v>
      </c>
      <c r="CH2763" s="447">
        <v>0.72708457182164177</v>
      </c>
      <c r="CI2763" s="447">
        <v>-1.8405050974418828</v>
      </c>
      <c r="CJ2763" s="446">
        <v>1.1385664237187429</v>
      </c>
      <c r="CK2763" s="446">
        <v>0.47723140379489959</v>
      </c>
      <c r="CL2763" s="447">
        <f t="shared" si="2846"/>
        <v>-0.59930188565257758</v>
      </c>
      <c r="CM2763" s="447">
        <v>2.0870195290694276</v>
      </c>
      <c r="CN2763" s="447">
        <v>3.0585707568072502</v>
      </c>
      <c r="CO2763" s="447">
        <v>2.9137522433232079</v>
      </c>
      <c r="CP2763" s="447">
        <v>5.7099547895336284</v>
      </c>
      <c r="CQ2763" s="447">
        <v>2.9491390589745987</v>
      </c>
      <c r="CR2763" s="447">
        <v>5.1626579405319159E-2</v>
      </c>
      <c r="CS2763" s="447">
        <v>3.8667393763796807</v>
      </c>
      <c r="CT2763" s="447">
        <v>1.6880430395800905</v>
      </c>
      <c r="CU2763" s="447">
        <v>-1.3862439226770151</v>
      </c>
      <c r="CV2763" s="447">
        <v>2.471816613919998</v>
      </c>
      <c r="CW2763" s="447">
        <v>0.66178743860741884</v>
      </c>
      <c r="CX2763" s="447">
        <v>3.5296977136680399</v>
      </c>
      <c r="CY2763" s="447">
        <v>1.7028401032064038</v>
      </c>
      <c r="CZ2763" s="447">
        <v>0.30699705324451843</v>
      </c>
      <c r="DA2763" s="447">
        <f t="shared" si="2847"/>
        <v>0.30153859403424088</v>
      </c>
      <c r="DB2763" s="446">
        <v>5.6185625432968358</v>
      </c>
      <c r="DC2763" s="446">
        <v>2.7434895299841435</v>
      </c>
      <c r="DD2763" s="446">
        <v>-1.5240269477707107</v>
      </c>
      <c r="DE2763" s="446">
        <v>5.8141033825706128</v>
      </c>
      <c r="DF2763" s="446">
        <v>2.2869462144907593</v>
      </c>
      <c r="DG2763" s="446">
        <v>-1.5823451182134733</v>
      </c>
      <c r="DH2763" s="446">
        <v>5.6377842294145921</v>
      </c>
      <c r="DI2763" s="446">
        <v>2.9506868553035135</v>
      </c>
      <c r="DJ2763" s="446">
        <v>-0.72417952854352685</v>
      </c>
      <c r="DK2763" s="446">
        <v>4.4781451809828345</v>
      </c>
      <c r="DL2763" s="446">
        <v>3.8256532714395344</v>
      </c>
      <c r="DM2763" s="446">
        <v>-0.72404696240889221</v>
      </c>
      <c r="DN2763" s="449">
        <f>DN928</f>
        <v>1.5019384419012427</v>
      </c>
      <c r="DO2763" s="446">
        <v>-0.72404696240889221</v>
      </c>
      <c r="DP2763" s="446">
        <v>6.9581056267408847</v>
      </c>
      <c r="DQ2763" s="446">
        <v>5.5723130555561786</v>
      </c>
      <c r="DR2763" s="446">
        <v>3.2217348574494724</v>
      </c>
      <c r="DS2763" s="446">
        <v>5.0880264872086869</v>
      </c>
      <c r="DT2763" s="446">
        <v>3.6668730732868413</v>
      </c>
      <c r="DU2763" s="446">
        <v>2.9341825625317584</v>
      </c>
      <c r="DV2763" s="450">
        <f t="shared" si="2849"/>
        <v>3.2887634605423952</v>
      </c>
      <c r="DW2763" s="451">
        <f t="shared" si="2849"/>
        <v>2.2030792576659035</v>
      </c>
      <c r="DX2763" s="452">
        <f t="shared" si="2849"/>
        <v>-0.60881129281006663</v>
      </c>
      <c r="DZ2763" s="446">
        <f t="shared" si="2850"/>
        <v>3.351848884982612</v>
      </c>
      <c r="EC2763" s="446">
        <f t="shared" si="2851"/>
        <v>4.5563082267514083</v>
      </c>
      <c r="EF2763" s="446">
        <f t="shared" si="2852"/>
        <v>5.4870173963623436</v>
      </c>
      <c r="EI2763" s="446">
        <f t="shared" si="2853"/>
        <v>4.8925904534766129</v>
      </c>
      <c r="EL2763" s="446">
        <f t="shared" si="2854"/>
        <v>4.8237492397076593</v>
      </c>
      <c r="EO2763" s="446">
        <f t="shared" si="2855"/>
        <v>4.8778724109642804</v>
      </c>
    </row>
    <row r="2764" spans="1:145" x14ac:dyDescent="0.35">
      <c r="A2764" s="453" t="s">
        <v>861</v>
      </c>
      <c r="B2764" s="437"/>
      <c r="C2764" s="446">
        <f t="shared" si="2837"/>
        <v>-3.2464897329755431E-2</v>
      </c>
      <c r="D2764" s="446">
        <f t="shared" si="2837"/>
        <v>8.4354956564098291</v>
      </c>
      <c r="E2764" s="446">
        <f t="shared" si="2837"/>
        <v>5.1587301587301688</v>
      </c>
      <c r="F2764" s="446">
        <f t="shared" si="2837"/>
        <v>6.1445354218582828</v>
      </c>
      <c r="G2764" s="446">
        <f t="shared" si="2837"/>
        <v>-3.2465790179769383</v>
      </c>
      <c r="H2764" s="446">
        <f t="shared" si="2837"/>
        <v>3.9448141985579896</v>
      </c>
      <c r="I2764" s="446">
        <f t="shared" si="2837"/>
        <v>3.6883879143600224</v>
      </c>
      <c r="J2764" s="446">
        <f t="shared" si="2837"/>
        <v>4.9659076289720749</v>
      </c>
      <c r="K2764" s="446">
        <f t="shared" si="2837"/>
        <v>3.7504596151489182</v>
      </c>
      <c r="L2764" s="446">
        <f t="shared" si="2837"/>
        <v>5.5936207914943736</v>
      </c>
      <c r="M2764" s="446">
        <f t="shared" si="2837"/>
        <v>3.4849247636627911</v>
      </c>
      <c r="N2764" s="446">
        <f t="shared" si="2837"/>
        <v>-11.291891891891881</v>
      </c>
      <c r="O2764" s="446">
        <f t="shared" si="2837"/>
        <v>-2.6893966176417794</v>
      </c>
      <c r="P2764" s="446">
        <f t="shared" si="2837"/>
        <v>2.6210913755585215</v>
      </c>
      <c r="Q2764" s="446">
        <f t="shared" si="2837"/>
        <v>-0.2223878961250422</v>
      </c>
      <c r="R2764" s="446">
        <f t="shared" si="2837"/>
        <v>2.6374178627898579</v>
      </c>
      <c r="S2764" s="446">
        <f t="shared" si="2837"/>
        <v>1.5187144399992836</v>
      </c>
      <c r="T2764" s="446">
        <f t="shared" si="2837"/>
        <v>2.292884961526608</v>
      </c>
      <c r="U2764" s="446">
        <f t="shared" si="2837"/>
        <v>-1.8471863009382625</v>
      </c>
      <c r="V2764" s="446">
        <f t="shared" si="2837"/>
        <v>6.3317018295920429</v>
      </c>
      <c r="W2764" s="446">
        <f t="shared" si="2837"/>
        <v>1.7782601198211918</v>
      </c>
      <c r="X2764" s="447">
        <f t="shared" si="2837"/>
        <v>-2.3458605048867596</v>
      </c>
      <c r="Y2764" s="447">
        <f t="shared" si="2837"/>
        <v>6.361379820001531</v>
      </c>
      <c r="Z2764" s="446">
        <f t="shared" si="2837"/>
        <v>7.0249233878904347</v>
      </c>
      <c r="AA2764" s="446">
        <f t="shared" si="2837"/>
        <v>5.0365213990673539</v>
      </c>
      <c r="AB2764" s="446">
        <v>5.5652616120176663</v>
      </c>
      <c r="AC2764" s="446">
        <v>7.4417133982652777</v>
      </c>
      <c r="AD2764" s="446">
        <v>6.5028155628266164</v>
      </c>
      <c r="AE2764" s="446">
        <f t="shared" si="2838"/>
        <v>5.6974001776844423</v>
      </c>
      <c r="AF2764" s="446">
        <v>5.9688564002342366</v>
      </c>
      <c r="AG2764" s="446">
        <v>6.238968260037665</v>
      </c>
      <c r="AH2764" s="446">
        <v>5.7258082686388807</v>
      </c>
      <c r="AI2764" s="446">
        <v>5.7258082686389358</v>
      </c>
      <c r="AJ2764" s="447">
        <f t="shared" si="2839"/>
        <v>4.3155774962514322</v>
      </c>
      <c r="AK2764" s="447">
        <v>4.7078898080227214</v>
      </c>
      <c r="AL2764" s="447">
        <v>4.6224159331155086</v>
      </c>
      <c r="AM2764" s="447">
        <v>5.6108519367642611</v>
      </c>
      <c r="AN2764" s="447">
        <v>5.3268720968705372</v>
      </c>
      <c r="AO2764" s="447">
        <f t="shared" si="2840"/>
        <v>3.8872100697608638</v>
      </c>
      <c r="AP2764" s="447">
        <v>3.591183502018056</v>
      </c>
      <c r="AQ2764" s="447">
        <v>3.1955369792594954</v>
      </c>
      <c r="AR2764" s="447">
        <v>3.3018025131417863</v>
      </c>
      <c r="AS2764" s="447">
        <f t="shared" si="2841"/>
        <v>2.0462613685344846</v>
      </c>
      <c r="AT2764" s="447">
        <v>2.9477296396774189</v>
      </c>
      <c r="AU2764" s="447">
        <v>1.0547401114544392</v>
      </c>
      <c r="AV2764" s="447">
        <v>0.7335995214037454</v>
      </c>
      <c r="AW2764" s="447">
        <v>0.7335995214037454</v>
      </c>
      <c r="AX2764" s="447">
        <f t="shared" si="2842"/>
        <v>0.52002281497885827</v>
      </c>
      <c r="AY2764" s="448"/>
      <c r="AZ2764" s="447">
        <v>3.1939027414496128</v>
      </c>
      <c r="BA2764" s="447">
        <v>1.9503764017160827</v>
      </c>
      <c r="BB2764" s="447">
        <v>1.9353494296260543</v>
      </c>
      <c r="BC2764" s="447">
        <v>0.46808109557495914</v>
      </c>
      <c r="BD2764" s="447">
        <v>1.0977930584094515</v>
      </c>
      <c r="BE2764" s="447">
        <v>-0.94789589925383444</v>
      </c>
      <c r="BF2764" s="447">
        <f t="shared" si="2843"/>
        <v>0.78598998955516552</v>
      </c>
      <c r="BG2764" s="447">
        <v>2.868868167137185</v>
      </c>
      <c r="BH2764" s="447">
        <v>1.6177489427184648</v>
      </c>
      <c r="BI2764" s="447">
        <v>2.9132485698657753</v>
      </c>
      <c r="BJ2764" s="447">
        <v>1.5469825615246811</v>
      </c>
      <c r="BK2764" s="447">
        <v>3.1313368928447058</v>
      </c>
      <c r="BL2764" s="447">
        <v>1.7602171196345515</v>
      </c>
      <c r="BM2764" s="447">
        <v>3.3288178822161676</v>
      </c>
      <c r="BN2764" s="447">
        <v>1.9576981090060384</v>
      </c>
      <c r="BO2764" s="447">
        <f t="shared" si="2844"/>
        <v>3.8888457711792688</v>
      </c>
      <c r="BP2764" s="447">
        <v>2.7384176838106362</v>
      </c>
      <c r="BQ2764" s="447">
        <v>-0.85197259223192978</v>
      </c>
      <c r="BR2764" s="447">
        <v>-10.830257314689989</v>
      </c>
      <c r="BS2764" s="447">
        <v>-10.85017879657364</v>
      </c>
      <c r="BT2764" s="447">
        <v>-1.9292172458414782</v>
      </c>
      <c r="BU2764" s="447">
        <v>-4.1566609975919411</v>
      </c>
      <c r="BV2764" s="447">
        <v>-8.8109521987713997</v>
      </c>
      <c r="BW2764" s="447">
        <v>-1.6695366344298121</v>
      </c>
      <c r="BX2764" s="447">
        <v>-3.427139348882132</v>
      </c>
      <c r="BY2764" s="447">
        <v>-5.7230841266654444</v>
      </c>
      <c r="BZ2764" s="446">
        <v>-2.4964008137860363</v>
      </c>
      <c r="CA2764" s="447">
        <f t="shared" si="2845"/>
        <v>-1.7641665148109658</v>
      </c>
      <c r="CB2764" s="447">
        <v>3.6662099140384541</v>
      </c>
      <c r="CC2764" s="447">
        <v>1.5488428119214412</v>
      </c>
      <c r="CD2764" s="447">
        <v>-1.4438260530581941</v>
      </c>
      <c r="CE2764" s="447">
        <v>2.4728517769391001</v>
      </c>
      <c r="CF2764" s="447">
        <v>1.4177666184590387</v>
      </c>
      <c r="CG2764" s="447">
        <v>-1.1065990386416054</v>
      </c>
      <c r="CH2764" s="447">
        <v>2.6255251663398567</v>
      </c>
      <c r="CI2764" s="447">
        <v>1.4290648980374001</v>
      </c>
      <c r="CJ2764" s="446">
        <v>2.9542211055632883</v>
      </c>
      <c r="CK2764" s="446">
        <v>1.7558054810661483</v>
      </c>
      <c r="CL2764" s="447">
        <f t="shared" si="2846"/>
        <v>1.5314823145788514</v>
      </c>
      <c r="CM2764" s="447">
        <v>3.2048072099543279</v>
      </c>
      <c r="CN2764" s="447">
        <v>3.3314541367820758</v>
      </c>
      <c r="CO2764" s="447">
        <v>3.3148225823274307</v>
      </c>
      <c r="CP2764" s="447">
        <v>3.990402299782478</v>
      </c>
      <c r="CQ2764" s="447">
        <v>3.3112901758701652</v>
      </c>
      <c r="CR2764" s="447">
        <v>1.0817417595361556</v>
      </c>
      <c r="CS2764" s="447">
        <v>3.2414553009237208</v>
      </c>
      <c r="CT2764" s="447">
        <v>2.7948306616172136</v>
      </c>
      <c r="CU2764" s="447">
        <v>0.55710447281898645</v>
      </c>
      <c r="CV2764" s="447">
        <v>4.220013348385832</v>
      </c>
      <c r="CW2764" s="447">
        <v>3.2966764935991733</v>
      </c>
      <c r="CX2764" s="447">
        <v>3.8104125034256633</v>
      </c>
      <c r="CY2764" s="447">
        <v>3.0610679350324168</v>
      </c>
      <c r="CZ2764" s="447">
        <v>2.3422740882630535</v>
      </c>
      <c r="DA2764" s="447">
        <f t="shared" si="2847"/>
        <v>3.1029549844390716</v>
      </c>
      <c r="DB2764" s="446">
        <v>3.538576446885211</v>
      </c>
      <c r="DC2764" s="446">
        <v>2.7435008385652431</v>
      </c>
      <c r="DD2764" s="446">
        <v>1.5026332810266654</v>
      </c>
      <c r="DE2764" s="446">
        <v>3.671563105229291</v>
      </c>
      <c r="DF2764" s="446">
        <v>2.2166335410739566</v>
      </c>
      <c r="DG2764" s="446">
        <v>1.0341564159408978</v>
      </c>
      <c r="DH2764" s="446">
        <v>3.8456981433356066</v>
      </c>
      <c r="DI2764" s="446">
        <v>2.3731759771462144</v>
      </c>
      <c r="DJ2764" s="446">
        <v>0.49970174458209871</v>
      </c>
      <c r="DK2764" s="446">
        <v>3.0462930323445518</v>
      </c>
      <c r="DL2764" s="446">
        <v>2.2627411485249485</v>
      </c>
      <c r="DM2764" s="446">
        <v>0.49980844295335103</v>
      </c>
      <c r="DN2764" s="449">
        <f>DN929</f>
        <v>2.2395587597220525</v>
      </c>
      <c r="DO2764" s="446">
        <v>0.49980844295335103</v>
      </c>
      <c r="DP2764" s="446">
        <v>2.5715344538664073</v>
      </c>
      <c r="DQ2764" s="446">
        <v>2.3711901339674717</v>
      </c>
      <c r="DR2764" s="446">
        <v>1.7245433104644499</v>
      </c>
      <c r="DS2764" s="446">
        <v>4.4088437917373744</v>
      </c>
      <c r="DT2764" s="446">
        <v>3.0222111517207448</v>
      </c>
      <c r="DU2764" s="446">
        <v>3.5006269813978559</v>
      </c>
      <c r="DV2764" s="450">
        <f t="shared" si="2849"/>
        <v>4.5791219056344117</v>
      </c>
      <c r="DW2764" s="451">
        <f t="shared" si="2849"/>
        <v>3.12814529311225</v>
      </c>
      <c r="DX2764" s="452">
        <f t="shared" si="2849"/>
        <v>1.8404596807025801</v>
      </c>
      <c r="DZ2764" s="446">
        <f t="shared" si="2850"/>
        <v>2.9712447720814801</v>
      </c>
      <c r="EC2764" s="446">
        <f t="shared" si="2851"/>
        <v>2.9623070483623244</v>
      </c>
      <c r="EF2764" s="446">
        <f t="shared" si="2852"/>
        <v>3.2752024225706409</v>
      </c>
      <c r="EI2764" s="446">
        <f t="shared" si="2853"/>
        <v>3.9606433214548193</v>
      </c>
      <c r="EL2764" s="446">
        <f t="shared" si="2854"/>
        <v>3.8402848250862984</v>
      </c>
      <c r="EO2764" s="446">
        <f t="shared" si="2855"/>
        <v>3.968875464094094</v>
      </c>
    </row>
    <row r="2765" spans="1:145" x14ac:dyDescent="0.35">
      <c r="A2765" s="453" t="s">
        <v>862</v>
      </c>
      <c r="B2765" s="437"/>
      <c r="C2765" s="446">
        <f t="shared" si="2837"/>
        <v>0</v>
      </c>
      <c r="D2765" s="446">
        <f t="shared" si="2837"/>
        <v>7.0999999999999952</v>
      </c>
      <c r="E2765" s="446">
        <f t="shared" si="2837"/>
        <v>0.70214649835742993</v>
      </c>
      <c r="F2765" s="446">
        <f t="shared" si="2837"/>
        <v>-0.50607042962354976</v>
      </c>
      <c r="G2765" s="446">
        <f t="shared" si="2837"/>
        <v>12.895869594186967</v>
      </c>
      <c r="H2765" s="446">
        <f t="shared" si="2837"/>
        <v>9.6376667905342686</v>
      </c>
      <c r="I2765" s="446">
        <f t="shared" si="2837"/>
        <v>5.4162360264074731</v>
      </c>
      <c r="J2765" s="446">
        <f t="shared" si="2837"/>
        <v>14.22246795655899</v>
      </c>
      <c r="K2765" s="446">
        <f t="shared" si="2837"/>
        <v>34.307487905919089</v>
      </c>
      <c r="L2765" s="446">
        <f t="shared" si="2837"/>
        <v>13.390585598658127</v>
      </c>
      <c r="M2765" s="446">
        <f t="shared" si="2837"/>
        <v>7.3601557325561204</v>
      </c>
      <c r="N2765" s="446">
        <f t="shared" si="2837"/>
        <v>22.1921239829101</v>
      </c>
      <c r="O2765" s="446">
        <f t="shared" si="2837"/>
        <v>164.62603580446313</v>
      </c>
      <c r="P2765" s="446">
        <f t="shared" si="2837"/>
        <v>59.165144371326292</v>
      </c>
      <c r="Q2765" s="446">
        <f t="shared" si="2837"/>
        <v>22.246447767700257</v>
      </c>
      <c r="R2765" s="446">
        <f t="shared" si="2837"/>
        <v>17.252930401917709</v>
      </c>
      <c r="S2765" s="446">
        <f t="shared" si="2837"/>
        <v>25.04993384613265</v>
      </c>
      <c r="T2765" s="446">
        <f t="shared" si="2837"/>
        <v>5.146832732097268</v>
      </c>
      <c r="U2765" s="446">
        <f t="shared" si="2837"/>
        <v>5.0962710557504218</v>
      </c>
      <c r="V2765" s="446">
        <f t="shared" si="2837"/>
        <v>13.393107973819212</v>
      </c>
      <c r="W2765" s="446">
        <f t="shared" si="2837"/>
        <v>16.090066381007261</v>
      </c>
      <c r="X2765" s="447">
        <f t="shared" si="2837"/>
        <v>2.0651386434122516</v>
      </c>
      <c r="Y2765" s="447">
        <f t="shared" si="2837"/>
        <v>-3.944918328784647</v>
      </c>
      <c r="Z2765" s="446">
        <f t="shared" si="2837"/>
        <v>4.5405835682332736</v>
      </c>
      <c r="AA2765" s="446">
        <f t="shared" si="2837"/>
        <v>8.3794200003891621</v>
      </c>
      <c r="AB2765" s="446">
        <v>-12.404901307518545</v>
      </c>
      <c r="AC2765" s="446">
        <v>-12.301993969644816</v>
      </c>
      <c r="AD2765" s="446">
        <v>-11.325856922954191</v>
      </c>
      <c r="AE2765" s="446">
        <f t="shared" si="2838"/>
        <v>-3.9556940834781318</v>
      </c>
      <c r="AF2765" s="446">
        <v>1.1655815655488608</v>
      </c>
      <c r="AG2765" s="446">
        <v>-2.2129763392242743</v>
      </c>
      <c r="AH2765" s="446">
        <v>-1.03866570313212</v>
      </c>
      <c r="AI2765" s="446">
        <v>-1.196558500244113</v>
      </c>
      <c r="AJ2765" s="447">
        <f t="shared" si="2839"/>
        <v>-0.73299296666757507</v>
      </c>
      <c r="AK2765" s="447">
        <v>-10.12954206110583</v>
      </c>
      <c r="AL2765" s="447">
        <v>-11.959245069230365</v>
      </c>
      <c r="AM2765" s="447">
        <v>-10.443698671894662</v>
      </c>
      <c r="AN2765" s="447">
        <v>-10.458993120283438</v>
      </c>
      <c r="AO2765" s="447">
        <f t="shared" si="2840"/>
        <v>-9.2887770643937184</v>
      </c>
      <c r="AP2765" s="447">
        <v>-11.256005057374512</v>
      </c>
      <c r="AQ2765" s="447">
        <v>-11.564865910073783</v>
      </c>
      <c r="AR2765" s="447">
        <v>-10.8218850389362</v>
      </c>
      <c r="AS2765" s="447">
        <f t="shared" si="2841"/>
        <v>-9.5114433338245377</v>
      </c>
      <c r="AT2765" s="447">
        <v>-10.9817025039894</v>
      </c>
      <c r="AU2765" s="447">
        <v>-7.1537929627544985</v>
      </c>
      <c r="AV2765" s="447">
        <v>-7.9996872256492448</v>
      </c>
      <c r="AW2765" s="447">
        <v>-7.9996872256492448</v>
      </c>
      <c r="AX2765" s="447">
        <f t="shared" si="2842"/>
        <v>-2.0715236542769184</v>
      </c>
      <c r="AY2765" s="448"/>
      <c r="AZ2765" s="447">
        <v>-7.1955494882231994</v>
      </c>
      <c r="BA2765" s="447">
        <v>-9.7953998434567762</v>
      </c>
      <c r="BB2765" s="447">
        <v>-3.8066009862056611</v>
      </c>
      <c r="BC2765" s="447">
        <v>-6.3543851547133841</v>
      </c>
      <c r="BD2765" s="447">
        <v>-4.4796039468591875</v>
      </c>
      <c r="BE2765" s="447">
        <v>-7.0083537410556023</v>
      </c>
      <c r="BF2765" s="447">
        <f t="shared" si="2843"/>
        <v>-3.0413420120603192</v>
      </c>
      <c r="BG2765" s="447">
        <v>0.76961952873521167</v>
      </c>
      <c r="BH2765" s="447">
        <v>-3.345749476196703</v>
      </c>
      <c r="BI2765" s="447">
        <v>-3.0075932277059461</v>
      </c>
      <c r="BJ2765" s="447">
        <v>-6.816239503502822</v>
      </c>
      <c r="BK2765" s="447">
        <v>-2.9192476444013464</v>
      </c>
      <c r="BL2765" s="447">
        <v>-6.3065374972193151</v>
      </c>
      <c r="BM2765" s="447">
        <v>-3.1342882158837404</v>
      </c>
      <c r="BN2765" s="447">
        <v>-7.006392113484269</v>
      </c>
      <c r="BO2765" s="447">
        <f t="shared" si="2844"/>
        <v>-4.4164217313174756</v>
      </c>
      <c r="BP2765" s="447">
        <v>-0.65508213122344605</v>
      </c>
      <c r="BQ2765" s="447">
        <v>-7.5907810539247805E-2</v>
      </c>
      <c r="BR2765" s="447">
        <v>-6.9676191772471379</v>
      </c>
      <c r="BS2765" s="447">
        <v>-18.097380728707936</v>
      </c>
      <c r="BT2765" s="447">
        <v>-4.9308702970409808</v>
      </c>
      <c r="BU2765" s="447">
        <v>-7.4242814668023991</v>
      </c>
      <c r="BV2765" s="447">
        <v>-15.599075436349381</v>
      </c>
      <c r="BW2765" s="447">
        <v>-3.8303651406581554</v>
      </c>
      <c r="BX2765" s="447">
        <v>-4.8282565605842729</v>
      </c>
      <c r="BY2765" s="447">
        <v>-7.792414589791659</v>
      </c>
      <c r="BZ2765" s="446">
        <v>-4.2026216442579294</v>
      </c>
      <c r="CA2765" s="447">
        <f t="shared" si="2845"/>
        <v>-4.5736755549602321</v>
      </c>
      <c r="CB2765" s="447">
        <v>4.0942883003858146</v>
      </c>
      <c r="CC2765" s="447">
        <v>2.643627089328366</v>
      </c>
      <c r="CD2765" s="447">
        <v>-3.3715239057893371</v>
      </c>
      <c r="CE2765" s="447">
        <v>3.4743904653968669</v>
      </c>
      <c r="CF2765" s="447">
        <v>2.0295541226661307</v>
      </c>
      <c r="CG2765" s="447">
        <v>-3.8920744854858684</v>
      </c>
      <c r="CH2765" s="447">
        <v>4.6039405128201745</v>
      </c>
      <c r="CI2765" s="447">
        <v>2.2959187654833215</v>
      </c>
      <c r="CJ2765" s="446">
        <v>3.5773841143097398</v>
      </c>
      <c r="CK2765" s="446">
        <v>1.3358915605149948</v>
      </c>
      <c r="CL2765" s="447">
        <f t="shared" si="2846"/>
        <v>0.90642602281945039</v>
      </c>
      <c r="CM2765" s="447">
        <v>1.6737771078107928</v>
      </c>
      <c r="CN2765" s="447">
        <v>1.4277880660781752</v>
      </c>
      <c r="CO2765" s="447">
        <v>0.52655238186056241</v>
      </c>
      <c r="CP2765" s="447">
        <v>4.0252035843141432</v>
      </c>
      <c r="CQ2765" s="447">
        <v>2.1565546059605842</v>
      </c>
      <c r="CR2765" s="447">
        <v>-0.87323823391280575</v>
      </c>
      <c r="CS2765" s="447">
        <v>6.6726579265187453</v>
      </c>
      <c r="CT2765" s="447">
        <v>5.3979790618235244</v>
      </c>
      <c r="CU2765" s="447">
        <v>0.89302462630472157</v>
      </c>
      <c r="CV2765" s="447">
        <v>5.8697602576852814</v>
      </c>
      <c r="CW2765" s="447">
        <v>4.5024543183602228</v>
      </c>
      <c r="CX2765" s="447">
        <v>4.4255694941184958</v>
      </c>
      <c r="CY2765" s="447">
        <v>3.9288815981059266</v>
      </c>
      <c r="CZ2765" s="447">
        <v>3.0536741783120576</v>
      </c>
      <c r="DA2765" s="447">
        <f t="shared" si="2847"/>
        <v>3.0011451827677353</v>
      </c>
      <c r="DB2765" s="446">
        <v>0.70287910652673868</v>
      </c>
      <c r="DC2765" s="446">
        <v>-2.1650106916566831</v>
      </c>
      <c r="DD2765" s="446">
        <v>-5.3177717770245447</v>
      </c>
      <c r="DE2765" s="446">
        <v>-0.31716575347379589</v>
      </c>
      <c r="DF2765" s="446">
        <v>-2.8107657388980538</v>
      </c>
      <c r="DG2765" s="446">
        <v>-6.020215270838011</v>
      </c>
      <c r="DH2765" s="446">
        <v>-2.1462247052848156</v>
      </c>
      <c r="DI2765" s="446">
        <v>-4.0959306979957146</v>
      </c>
      <c r="DJ2765" s="446">
        <v>-5.3207139119112536</v>
      </c>
      <c r="DK2765" s="446">
        <v>-5.6258115363599916</v>
      </c>
      <c r="DL2765" s="446">
        <v>-6.701454152909923</v>
      </c>
      <c r="DM2765" s="446">
        <v>-5.3245451671689201</v>
      </c>
      <c r="DN2765" s="449">
        <f>DN930</f>
        <v>-5.2972456606657206</v>
      </c>
      <c r="DO2765" s="446">
        <v>-5.3245451671689201</v>
      </c>
      <c r="DP2765" s="446">
        <v>6.345114596404529</v>
      </c>
      <c r="DQ2765" s="446">
        <v>3.033910020757622</v>
      </c>
      <c r="DR2765" s="446">
        <v>-1.7041612250023257</v>
      </c>
      <c r="DS2765" s="446">
        <v>3.581571289004827</v>
      </c>
      <c r="DT2765" s="446">
        <v>2.5718843892465983</v>
      </c>
      <c r="DU2765" s="446">
        <v>0.89700275649173822</v>
      </c>
      <c r="DV2765" s="450">
        <f t="shared" si="2849"/>
        <v>1.355762104793051</v>
      </c>
      <c r="DW2765" s="451">
        <f t="shared" si="2849"/>
        <v>0.58654262538174684</v>
      </c>
      <c r="DX2765" s="452">
        <f t="shared" si="2849"/>
        <v>-0.90091056321637641</v>
      </c>
      <c r="DZ2765" s="446">
        <f t="shared" si="2850"/>
        <v>4.5619588282048698</v>
      </c>
      <c r="EC2765" s="446">
        <f t="shared" si="2851"/>
        <v>2.2923355512656949</v>
      </c>
      <c r="EF2765" s="446">
        <f t="shared" si="2852"/>
        <v>1.1449236352464647</v>
      </c>
      <c r="EI2765" s="446">
        <f t="shared" si="2853"/>
        <v>2.9987292524680953</v>
      </c>
      <c r="EL2765" s="446">
        <f t="shared" si="2854"/>
        <v>3.1896732423640328</v>
      </c>
      <c r="EO2765" s="446">
        <f t="shared" si="2855"/>
        <v>2.5971066789123096</v>
      </c>
    </row>
    <row r="2766" spans="1:145" x14ac:dyDescent="0.35">
      <c r="A2766" s="453" t="s">
        <v>863</v>
      </c>
      <c r="B2766" s="437"/>
      <c r="C2766" s="446">
        <f t="shared" si="2837"/>
        <v>7.7192982456140102</v>
      </c>
      <c r="D2766" s="446">
        <f t="shared" si="2837"/>
        <v>1.4657980456026221</v>
      </c>
      <c r="E2766" s="446">
        <f t="shared" si="2837"/>
        <v>3.6918138041733584</v>
      </c>
      <c r="F2766" s="446">
        <f t="shared" si="2837"/>
        <v>3.4055727554179627</v>
      </c>
      <c r="G2766" s="446">
        <f t="shared" si="2837"/>
        <v>4.6556886227544911</v>
      </c>
      <c r="H2766" s="446">
        <f t="shared" si="2837"/>
        <v>-3.7619796881705234</v>
      </c>
      <c r="I2766" s="446">
        <f t="shared" si="2837"/>
        <v>5.6777645659928826</v>
      </c>
      <c r="J2766" s="446">
        <f t="shared" si="2837"/>
        <v>1.4908579465541119</v>
      </c>
      <c r="K2766" s="446">
        <f t="shared" si="2837"/>
        <v>1.7322616407982636</v>
      </c>
      <c r="L2766" s="446">
        <f t="shared" si="2837"/>
        <v>6.647595695409338</v>
      </c>
      <c r="M2766" s="446">
        <f t="shared" si="2837"/>
        <v>5.9522288925788756</v>
      </c>
      <c r="N2766" s="446">
        <f t="shared" si="2837"/>
        <v>-0.56660638939122565</v>
      </c>
      <c r="O2766" s="446">
        <f t="shared" si="2837"/>
        <v>-0.13336566440348749</v>
      </c>
      <c r="P2766" s="446">
        <f t="shared" si="2837"/>
        <v>11.50904455505648</v>
      </c>
      <c r="Q2766" s="446">
        <f t="shared" si="2837"/>
        <v>8.5138813282525518</v>
      </c>
      <c r="R2766" s="446">
        <f t="shared" si="2837"/>
        <v>14.268650883132439</v>
      </c>
      <c r="S2766" s="446">
        <f t="shared" si="2837"/>
        <v>33.732978412977765</v>
      </c>
      <c r="T2766" s="446">
        <f t="shared" si="2837"/>
        <v>8.5641401946360531</v>
      </c>
      <c r="U2766" s="446">
        <f t="shared" si="2837"/>
        <v>-1.6154948107333671</v>
      </c>
      <c r="V2766" s="446">
        <f t="shared" si="2837"/>
        <v>4.7523929983255533</v>
      </c>
      <c r="W2766" s="446">
        <f t="shared" si="2837"/>
        <v>2.7513702468165655</v>
      </c>
      <c r="X2766" s="447">
        <f t="shared" si="2837"/>
        <v>-2.0035829471012798</v>
      </c>
      <c r="Y2766" s="447">
        <f t="shared" si="2837"/>
        <v>14.974978122948999</v>
      </c>
      <c r="Z2766" s="446">
        <f t="shared" si="2837"/>
        <v>3.5742374093607858</v>
      </c>
      <c r="AA2766" s="446">
        <f t="shared" si="2837"/>
        <v>8.219927742686286</v>
      </c>
      <c r="AB2766" s="446">
        <v>8.6660748727872114</v>
      </c>
      <c r="AC2766" s="446">
        <v>5.0320932209977025</v>
      </c>
      <c r="AD2766" s="446">
        <v>4.2676708021987206</v>
      </c>
      <c r="AE2766" s="446">
        <f t="shared" si="2838"/>
        <v>3.1737042060572431</v>
      </c>
      <c r="AF2766" s="446">
        <v>14.42370841486898</v>
      </c>
      <c r="AG2766" s="446">
        <v>13.471726635511788</v>
      </c>
      <c r="AH2766" s="446">
        <v>9.4782235009007891</v>
      </c>
      <c r="AI2766" s="446">
        <v>9.3248982122329966</v>
      </c>
      <c r="AJ2766" s="447">
        <f t="shared" si="2839"/>
        <v>2.6129545964509373</v>
      </c>
      <c r="AK2766" s="447">
        <v>12.70687120586742</v>
      </c>
      <c r="AL2766" s="447">
        <v>7.8839579390000623</v>
      </c>
      <c r="AM2766" s="447">
        <v>3.8037064110420489</v>
      </c>
      <c r="AN2766" s="447">
        <v>3.7937536747364158</v>
      </c>
      <c r="AO2766" s="447">
        <f t="shared" si="2840"/>
        <v>4.1709124668987876</v>
      </c>
      <c r="AP2766" s="447">
        <v>-0.26325125776301722</v>
      </c>
      <c r="AQ2766" s="447">
        <v>0.50492622855959401</v>
      </c>
      <c r="AR2766" s="447">
        <v>-3.6778812356542629</v>
      </c>
      <c r="AS2766" s="447">
        <f t="shared" si="2841"/>
        <v>-2.8282731496740334</v>
      </c>
      <c r="AT2766" s="447">
        <v>2.4493048178693937</v>
      </c>
      <c r="AU2766" s="447">
        <v>1.9272360371794113</v>
      </c>
      <c r="AV2766" s="447">
        <v>0.87058368341784653</v>
      </c>
      <c r="AW2766" s="447">
        <v>-2.4530955952880196</v>
      </c>
      <c r="AX2766" s="447">
        <f t="shared" si="2842"/>
        <v>-4.1953892231265115</v>
      </c>
      <c r="AY2766" s="448"/>
      <c r="AZ2766" s="447">
        <v>1.4271302743302579</v>
      </c>
      <c r="BA2766" s="447">
        <v>-0.62997336792154535</v>
      </c>
      <c r="BB2766" s="447">
        <v>5.2069634959509825</v>
      </c>
      <c r="BC2766" s="447">
        <v>2.9695119965129511</v>
      </c>
      <c r="BD2766" s="447">
        <v>1.1751604639668993</v>
      </c>
      <c r="BE2766" s="447">
        <v>-0.78829766764383058</v>
      </c>
      <c r="BF2766" s="447">
        <f t="shared" si="2843"/>
        <v>1.8568215538348114</v>
      </c>
      <c r="BG2766" s="447">
        <v>5.9547320621952293</v>
      </c>
      <c r="BH2766" s="447">
        <v>4.1745001464029405</v>
      </c>
      <c r="BI2766" s="447">
        <v>2.8632061083170077</v>
      </c>
      <c r="BJ2766" s="447">
        <v>1.4841263134399314</v>
      </c>
      <c r="BK2766" s="447">
        <v>4.5252238398906242</v>
      </c>
      <c r="BL2766" s="447">
        <v>3.7377640298977131</v>
      </c>
      <c r="BM2766" s="447">
        <v>3.0197194301200643</v>
      </c>
      <c r="BN2766" s="447">
        <v>2.3385608970627949</v>
      </c>
      <c r="BO2766" s="447">
        <f t="shared" si="2844"/>
        <v>2.4843806394500256</v>
      </c>
      <c r="BP2766" s="447">
        <v>5.6969837287792169</v>
      </c>
      <c r="BQ2766" s="447">
        <v>6.0693964902946114</v>
      </c>
      <c r="BR2766" s="447">
        <v>-5.8218361409985105E-2</v>
      </c>
      <c r="BS2766" s="447">
        <v>-8.3650559564455733</v>
      </c>
      <c r="BT2766" s="447">
        <v>0.77244925989009749</v>
      </c>
      <c r="BU2766" s="447">
        <v>-3.7824799044886377</v>
      </c>
      <c r="BV2766" s="447">
        <v>-8.3759325154750606</v>
      </c>
      <c r="BW2766" s="447">
        <v>0.83829122574280801</v>
      </c>
      <c r="BX2766" s="447">
        <v>-1.3258490055640952</v>
      </c>
      <c r="BY2766" s="447">
        <v>-5.4134180430961489</v>
      </c>
      <c r="BZ2766" s="446">
        <v>-0.56533878797538728</v>
      </c>
      <c r="CA2766" s="447">
        <f t="shared" si="2845"/>
        <v>-2.1817287239354282</v>
      </c>
      <c r="CB2766" s="447">
        <v>3.5004302178535158</v>
      </c>
      <c r="CC2766" s="447">
        <v>2.5303610279198399</v>
      </c>
      <c r="CD2766" s="447">
        <v>-0.94584328184015876</v>
      </c>
      <c r="CE2766" s="447">
        <v>2.3171863136224315</v>
      </c>
      <c r="CF2766" s="447">
        <v>1.7543319310738024</v>
      </c>
      <c r="CG2766" s="447">
        <v>-1.4228838572439859</v>
      </c>
      <c r="CH2766" s="447">
        <v>2.4096891694213021</v>
      </c>
      <c r="CI2766" s="447">
        <v>1.7957595938987831</v>
      </c>
      <c r="CJ2766" s="446">
        <v>2.5301069774422009</v>
      </c>
      <c r="CK2766" s="446">
        <v>2.1268346661036266</v>
      </c>
      <c r="CL2766" s="447">
        <f t="shared" si="2846"/>
        <v>-0.48768048538356135</v>
      </c>
      <c r="CM2766" s="447">
        <v>3.4682086744597473</v>
      </c>
      <c r="CN2766" s="447">
        <v>4.4296702103006744</v>
      </c>
      <c r="CO2766" s="447">
        <v>3.4710699902675501</v>
      </c>
      <c r="CP2766" s="447">
        <v>3.9423027754112687</v>
      </c>
      <c r="CQ2766" s="447">
        <v>3.4742938286200875</v>
      </c>
      <c r="CR2766" s="447">
        <v>1.5157149559718666</v>
      </c>
      <c r="CS2766" s="447">
        <v>4.2491452712414688</v>
      </c>
      <c r="CT2766" s="447">
        <v>2.9959930205200038</v>
      </c>
      <c r="CU2766" s="447">
        <v>1.2496328326075132</v>
      </c>
      <c r="CV2766" s="447">
        <v>3.2304154006161192</v>
      </c>
      <c r="CW2766" s="447">
        <v>2.0271722935690741</v>
      </c>
      <c r="CX2766" s="447">
        <v>2.9130540866018166</v>
      </c>
      <c r="CY2766" s="447">
        <v>1.8161737866256769</v>
      </c>
      <c r="CZ2766" s="447">
        <v>-2.5135211209677873E-2</v>
      </c>
      <c r="DA2766" s="447">
        <f t="shared" si="2847"/>
        <v>2.8945841310225791</v>
      </c>
      <c r="DB2766" s="446">
        <v>5.7411196451728568</v>
      </c>
      <c r="DC2766" s="446">
        <v>4.9926292225889242</v>
      </c>
      <c r="DD2766" s="446">
        <v>3.508402316524978</v>
      </c>
      <c r="DE2766" s="446">
        <v>3.980123548811997</v>
      </c>
      <c r="DF2766" s="446">
        <v>3.7152055933802366</v>
      </c>
      <c r="DG2766" s="446">
        <v>2.7118005884373151</v>
      </c>
      <c r="DH2766" s="446">
        <v>5.3138153349173933</v>
      </c>
      <c r="DI2766" s="446">
        <v>4.0199303379280344</v>
      </c>
      <c r="DJ2766" s="446">
        <v>2.667647893504502</v>
      </c>
      <c r="DK2766" s="446">
        <v>5.3363386889122646</v>
      </c>
      <c r="DL2766" s="446">
        <v>3.9388670462242237</v>
      </c>
      <c r="DM2766" s="446">
        <v>2.773924880699203</v>
      </c>
      <c r="DN2766" s="449">
        <f>DN931</f>
        <v>4.645930398316473</v>
      </c>
      <c r="DO2766" s="446">
        <v>2.773924880699203</v>
      </c>
      <c r="DP2766" s="446">
        <v>3.1881283298354997</v>
      </c>
      <c r="DQ2766" s="446">
        <v>2.6110219211349754</v>
      </c>
      <c r="DR2766" s="446">
        <v>1.3073194880888075</v>
      </c>
      <c r="DS2766" s="446">
        <v>3.8980129748080063</v>
      </c>
      <c r="DT2766" s="446">
        <v>3.3407722380100329</v>
      </c>
      <c r="DU2766" s="446">
        <v>2.6185889496444732</v>
      </c>
      <c r="DV2766" s="450">
        <f t="shared" si="2849"/>
        <v>2.613084866763665</v>
      </c>
      <c r="DW2766" s="451">
        <f t="shared" si="2849"/>
        <v>2.0346931486521691</v>
      </c>
      <c r="DX2766" s="452">
        <f t="shared" si="2849"/>
        <v>1.621391204728647</v>
      </c>
      <c r="DZ2766" s="446">
        <f t="shared" si="2850"/>
        <v>1.6928881687781294</v>
      </c>
      <c r="EC2766" s="446">
        <f t="shared" si="2851"/>
        <v>4.4690119751972448</v>
      </c>
      <c r="EF2766" s="446">
        <f t="shared" si="2852"/>
        <v>3.4010258606844439</v>
      </c>
      <c r="EI2766" s="446">
        <f t="shared" si="2853"/>
        <v>3.7592343149793308</v>
      </c>
      <c r="EL2766" s="446">
        <f t="shared" si="2854"/>
        <v>3.8499769073198977</v>
      </c>
      <c r="EO2766" s="446">
        <f t="shared" si="2855"/>
        <v>3.9472636605468527</v>
      </c>
    </row>
    <row r="2767" spans="1:145" x14ac:dyDescent="0.35">
      <c r="A2767" s="453"/>
      <c r="B2767" s="437"/>
      <c r="C2767" s="472"/>
      <c r="D2767" s="472"/>
      <c r="E2767" s="472"/>
      <c r="F2767" s="472"/>
      <c r="G2767" s="472"/>
      <c r="H2767" s="472"/>
      <c r="I2767" s="472"/>
      <c r="J2767" s="472"/>
      <c r="K2767" s="472"/>
      <c r="L2767" s="472"/>
      <c r="M2767" s="472"/>
      <c r="N2767" s="472"/>
      <c r="O2767" s="472"/>
      <c r="P2767" s="472"/>
      <c r="Q2767" s="472"/>
      <c r="R2767" s="472"/>
      <c r="S2767" s="472"/>
      <c r="T2767" s="472"/>
      <c r="U2767" s="472"/>
      <c r="V2767" s="472"/>
      <c r="W2767" s="472"/>
      <c r="X2767" s="473"/>
      <c r="Y2767" s="473"/>
      <c r="Z2767" s="472"/>
      <c r="AA2767" s="472"/>
      <c r="AB2767" s="472"/>
      <c r="AC2767" s="472"/>
      <c r="AD2767" s="472"/>
      <c r="AE2767" s="472"/>
      <c r="AF2767" s="472"/>
      <c r="AG2767" s="472"/>
      <c r="AH2767" s="472"/>
      <c r="AI2767" s="472"/>
      <c r="AJ2767" s="473"/>
      <c r="AK2767" s="473"/>
      <c r="AL2767" s="473"/>
      <c r="AM2767" s="473"/>
      <c r="AN2767" s="473"/>
      <c r="AO2767" s="473"/>
      <c r="AP2767" s="473"/>
      <c r="AQ2767" s="473"/>
      <c r="AR2767" s="473"/>
      <c r="AS2767" s="473"/>
      <c r="AT2767" s="473"/>
      <c r="AU2767" s="473"/>
      <c r="AV2767" s="473"/>
      <c r="AW2767" s="473"/>
      <c r="AX2767" s="473"/>
      <c r="AY2767" s="217"/>
      <c r="AZ2767" s="473"/>
      <c r="BA2767" s="473"/>
      <c r="BB2767" s="473"/>
      <c r="BC2767" s="473"/>
      <c r="BD2767" s="473"/>
      <c r="BE2767" s="473"/>
      <c r="BF2767" s="473"/>
      <c r="BG2767" s="473"/>
      <c r="BH2767" s="473"/>
      <c r="BI2767" s="473"/>
      <c r="BJ2767" s="473"/>
      <c r="BK2767" s="473"/>
      <c r="BL2767" s="473"/>
      <c r="BM2767" s="473"/>
      <c r="BN2767" s="473"/>
      <c r="BO2767" s="473"/>
      <c r="BP2767" s="473"/>
      <c r="BQ2767" s="473"/>
      <c r="BR2767" s="473"/>
      <c r="BS2767" s="474"/>
      <c r="BT2767" s="473"/>
      <c r="BU2767" s="473"/>
      <c r="BV2767" s="473"/>
      <c r="BW2767" s="473"/>
      <c r="BX2767" s="473"/>
      <c r="BY2767" s="473"/>
      <c r="BZ2767" s="472"/>
      <c r="CA2767" s="473"/>
      <c r="CB2767" s="473"/>
      <c r="CC2767" s="473"/>
      <c r="CD2767" s="473"/>
      <c r="CE2767" s="473"/>
      <c r="CF2767" s="473"/>
      <c r="CG2767" s="473"/>
      <c r="CH2767" s="473"/>
      <c r="CI2767" s="473"/>
      <c r="CJ2767" s="472"/>
      <c r="CK2767" s="472"/>
      <c r="CL2767" s="473"/>
      <c r="CM2767" s="473"/>
      <c r="CN2767" s="473"/>
      <c r="CO2767" s="473"/>
      <c r="CP2767" s="473"/>
      <c r="CQ2767" s="473"/>
      <c r="CR2767" s="473"/>
      <c r="CS2767" s="473"/>
      <c r="CT2767" s="473"/>
      <c r="CU2767" s="473"/>
      <c r="CV2767" s="473"/>
      <c r="CW2767" s="473"/>
      <c r="CX2767" s="473"/>
      <c r="CY2767" s="473"/>
      <c r="CZ2767" s="473"/>
      <c r="DA2767" s="473"/>
      <c r="DB2767" s="472"/>
      <c r="DC2767" s="472"/>
      <c r="DD2767" s="472"/>
      <c r="DE2767" s="472"/>
      <c r="DF2767" s="472"/>
      <c r="DG2767" s="472"/>
      <c r="DH2767" s="472"/>
      <c r="DI2767" s="472"/>
      <c r="DJ2767" s="472"/>
      <c r="DK2767" s="472"/>
      <c r="DL2767" s="472"/>
      <c r="DM2767" s="472"/>
      <c r="DN2767" s="475"/>
      <c r="DO2767" s="472"/>
      <c r="DP2767" s="472"/>
      <c r="DQ2767" s="472"/>
      <c r="DR2767" s="472"/>
      <c r="DS2767" s="472"/>
      <c r="DT2767" s="472"/>
      <c r="DU2767" s="472"/>
      <c r="DV2767" s="476"/>
      <c r="DW2767" s="477"/>
      <c r="DX2767" s="478"/>
      <c r="DZ2767" s="472"/>
      <c r="EC2767" s="472"/>
      <c r="EF2767" s="472"/>
      <c r="EI2767" s="472"/>
      <c r="EL2767" s="472"/>
      <c r="EO2767" s="472"/>
    </row>
    <row r="2768" spans="1:145" x14ac:dyDescent="0.35">
      <c r="A2768" s="470" t="s">
        <v>870</v>
      </c>
      <c r="B2768" s="454"/>
      <c r="C2768" s="456">
        <f t="shared" ref="C2768:AA2768" si="2856">C925</f>
        <v>-0.50096192383181937</v>
      </c>
      <c r="D2768" s="456">
        <f t="shared" si="2856"/>
        <v>1.7525479316317298</v>
      </c>
      <c r="E2768" s="456">
        <f t="shared" si="2856"/>
        <v>18.556503798898703</v>
      </c>
      <c r="F2768" s="456">
        <f t="shared" si="2856"/>
        <v>1.8376903320212148</v>
      </c>
      <c r="G2768" s="456">
        <f t="shared" si="2856"/>
        <v>-0.71026047323232611</v>
      </c>
      <c r="H2768" s="456">
        <f t="shared" si="2856"/>
        <v>0.89397868960690874</v>
      </c>
      <c r="I2768" s="456">
        <f t="shared" si="2856"/>
        <v>1.9317011856963429</v>
      </c>
      <c r="J2768" s="456">
        <f t="shared" si="2856"/>
        <v>3.9670918203381054</v>
      </c>
      <c r="K2768" s="456">
        <f t="shared" si="2856"/>
        <v>4.9376710364779424</v>
      </c>
      <c r="L2768" s="456">
        <f t="shared" si="2856"/>
        <v>5.2728480383332403</v>
      </c>
      <c r="M2768" s="456">
        <f t="shared" si="2856"/>
        <v>4.4382577696403969</v>
      </c>
      <c r="N2768" s="456">
        <f t="shared" si="2856"/>
        <v>-2.1310823964189991</v>
      </c>
      <c r="O2768" s="456">
        <f t="shared" si="2856"/>
        <v>7.6291372008096712</v>
      </c>
      <c r="P2768" s="456">
        <f t="shared" si="2856"/>
        <v>6.4</v>
      </c>
      <c r="Q2768" s="457">
        <f t="shared" si="2856"/>
        <v>5.2677863832670972</v>
      </c>
      <c r="R2768" s="457">
        <f t="shared" si="2856"/>
        <v>5.5506606621322137</v>
      </c>
      <c r="S2768" s="457">
        <f t="shared" si="2856"/>
        <v>10.485272210460362</v>
      </c>
      <c r="T2768" s="457">
        <f t="shared" si="2856"/>
        <v>4.2993895907378201</v>
      </c>
      <c r="U2768" s="457">
        <f t="shared" si="2856"/>
        <v>2.6886585063429829</v>
      </c>
      <c r="V2768" s="457">
        <f t="shared" si="2856"/>
        <v>4.9497257256379577</v>
      </c>
      <c r="W2768" s="457">
        <f t="shared" si="2856"/>
        <v>5.6955288590688449</v>
      </c>
      <c r="X2768" s="458">
        <f t="shared" si="2856"/>
        <v>2.0428623456831159</v>
      </c>
      <c r="Y2768" s="458">
        <f t="shared" si="2856"/>
        <v>4.725968241719948</v>
      </c>
      <c r="Z2768" s="457">
        <f t="shared" si="2856"/>
        <v>4.3552859396347046</v>
      </c>
      <c r="AA2768" s="457">
        <f t="shared" si="2856"/>
        <v>6.5735480021859898</v>
      </c>
      <c r="AB2768" s="479">
        <v>4.1044150227455596</v>
      </c>
      <c r="AC2768" s="479">
        <v>3.2267788079090503</v>
      </c>
      <c r="AD2768" s="479">
        <v>2.6172627659572933</v>
      </c>
      <c r="AE2768" s="457">
        <f>AE925</f>
        <v>1.4008009584508663</v>
      </c>
      <c r="AF2768" s="457">
        <v>6.6959439630877204</v>
      </c>
      <c r="AG2768" s="457">
        <v>6.1507586682063398</v>
      </c>
      <c r="AH2768" s="457">
        <v>5.5648695694507913</v>
      </c>
      <c r="AI2768" s="457">
        <v>4.893048304334898</v>
      </c>
      <c r="AJ2768" s="458">
        <f>AJ925</f>
        <v>4.0158927660130335</v>
      </c>
      <c r="AK2768" s="458">
        <v>4.1597947919147851</v>
      </c>
      <c r="AL2768" s="458">
        <v>2.7863705925995097</v>
      </c>
      <c r="AM2768" s="458">
        <v>2.5036189591147227</v>
      </c>
      <c r="AN2768" s="458">
        <v>2.4327038380081905</v>
      </c>
      <c r="AO2768" s="458">
        <f>AO925</f>
        <v>1.2692483188509738</v>
      </c>
      <c r="AP2768" s="458">
        <v>1.6056663280152361</v>
      </c>
      <c r="AQ2768" s="458">
        <v>1.66221507031392</v>
      </c>
      <c r="AR2768" s="458">
        <v>0.82345433143338664</v>
      </c>
      <c r="AS2768" s="458">
        <f>AS925</f>
        <v>-1.1015066280405046</v>
      </c>
      <c r="AT2768" s="458">
        <v>1.6245348629991045</v>
      </c>
      <c r="AU2768" s="458">
        <v>0.7910898501381235</v>
      </c>
      <c r="AV2768" s="458">
        <v>0.17079582731902038</v>
      </c>
      <c r="AW2768" s="458">
        <v>-3.2086185513602733E-2</v>
      </c>
      <c r="AX2768" s="458">
        <f>AX925</f>
        <v>0.20163861702642383</v>
      </c>
      <c r="AY2768" s="459"/>
      <c r="AZ2768" s="458">
        <v>1.9137010699011721</v>
      </c>
      <c r="BA2768" s="458">
        <v>0.64317019033596945</v>
      </c>
      <c r="BB2768" s="458">
        <v>2.5046422772051264</v>
      </c>
      <c r="BC2768" s="458">
        <v>0.91613650147413461</v>
      </c>
      <c r="BD2768" s="458">
        <v>1.5362448870532048</v>
      </c>
      <c r="BE2768" s="458">
        <v>0.19622989612642361</v>
      </c>
      <c r="BF2768" s="458">
        <f>BF925</f>
        <v>1.1131801452837791</v>
      </c>
      <c r="BG2768" s="458">
        <v>3.2230233544895133</v>
      </c>
      <c r="BH2768" s="458">
        <v>1.7201178542825446</v>
      </c>
      <c r="BI2768" s="458">
        <v>3.0151260461925227</v>
      </c>
      <c r="BJ2768" s="458">
        <v>1.0238104144065705</v>
      </c>
      <c r="BK2768" s="458">
        <v>2.6999644633660007</v>
      </c>
      <c r="BL2768" s="458">
        <v>1.0860613713881464</v>
      </c>
      <c r="BM2768" s="458">
        <v>2.4943264435646695</v>
      </c>
      <c r="BN2768" s="458">
        <v>0.68219305208728653</v>
      </c>
      <c r="BO2768" s="458">
        <f>BO925</f>
        <v>2.1463723387862328</v>
      </c>
      <c r="BP2768" s="458">
        <v>3.3306455016416452</v>
      </c>
      <c r="BQ2768" s="458">
        <v>-1.8980526188246207</v>
      </c>
      <c r="BR2768" s="458">
        <v>-6.8776004381395026</v>
      </c>
      <c r="BS2768" s="458">
        <v>-10.604045073252843</v>
      </c>
      <c r="BT2768" s="458">
        <v>-3.689195223381017</v>
      </c>
      <c r="BU2768" s="458">
        <v>-5.8805404795093779</v>
      </c>
      <c r="BV2768" s="458">
        <v>-11.889875024823642</v>
      </c>
      <c r="BW2768" s="458">
        <v>-3.0766305264898821</v>
      </c>
      <c r="BX2768" s="458">
        <v>-4.5056397125854044</v>
      </c>
      <c r="BY2768" s="458">
        <v>-8.1959410664161592</v>
      </c>
      <c r="BZ2768" s="457">
        <v>-2.9457619324721738</v>
      </c>
      <c r="CA2768" s="458">
        <f>CA925</f>
        <v>-1.7099792208892315</v>
      </c>
      <c r="CB2768" s="458">
        <v>3.3240326392022732</v>
      </c>
      <c r="CC2768" s="458">
        <v>1.9438236586539144</v>
      </c>
      <c r="CD2768" s="458">
        <v>-1.1186897532711533</v>
      </c>
      <c r="CE2768" s="458">
        <v>2.4802878672396922</v>
      </c>
      <c r="CF2768" s="458">
        <v>1.3368746029773932</v>
      </c>
      <c r="CG2768" s="458">
        <v>-1.7209949680275931</v>
      </c>
      <c r="CH2768" s="458">
        <v>2.8721472032646891</v>
      </c>
      <c r="CI2768" s="458">
        <v>1.5734973377042705</v>
      </c>
      <c r="CJ2768" s="457">
        <v>2.6908565263458661</v>
      </c>
      <c r="CK2768" s="457">
        <v>1.8649874017713146</v>
      </c>
      <c r="CL2768" s="458">
        <f>CL925</f>
        <v>1.7346319492332278</v>
      </c>
      <c r="CM2768" s="458">
        <v>3.6584052822503632</v>
      </c>
      <c r="CN2768" s="458">
        <v>3.2365921171894447</v>
      </c>
      <c r="CO2768" s="458">
        <v>2.9544324838030498</v>
      </c>
      <c r="CP2768" s="458">
        <v>4.0497704508391061</v>
      </c>
      <c r="CQ2768" s="458">
        <v>3.1442612850788372</v>
      </c>
      <c r="CR2768" s="458">
        <v>1.3858564949309577</v>
      </c>
      <c r="CS2768" s="458">
        <v>4.4463005682565777</v>
      </c>
      <c r="CT2768" s="458">
        <v>3.5336380945753225</v>
      </c>
      <c r="CU2768" s="458">
        <v>1.7292216207486653</v>
      </c>
      <c r="CV2768" s="458">
        <v>4.2357816361422627</v>
      </c>
      <c r="CW2768" s="458">
        <v>3.1879192742924127</v>
      </c>
      <c r="CX2768" s="458">
        <v>3.777126826352041</v>
      </c>
      <c r="CY2768" s="458">
        <v>2.9256805581687089</v>
      </c>
      <c r="CZ2768" s="458">
        <v>2.1651783575607544</v>
      </c>
      <c r="DA2768" s="458">
        <f t="shared" ref="DA2768" si="2857">DA925</f>
        <v>2.9710168493476203</v>
      </c>
      <c r="DB2768" s="457">
        <v>4.0788846031742905</v>
      </c>
      <c r="DC2768" s="457">
        <v>2.6908629389022845</v>
      </c>
      <c r="DD2768" s="457">
        <v>1.4323538042340478</v>
      </c>
      <c r="DE2768" s="457">
        <v>3.7535107014964675</v>
      </c>
      <c r="DF2768" s="457">
        <v>2.4400883052451228</v>
      </c>
      <c r="DG2768" s="457">
        <v>0.70136696251268016</v>
      </c>
      <c r="DH2768" s="457">
        <v>3.7439840155452804</v>
      </c>
      <c r="DI2768" s="457">
        <v>2.5210445717271432</v>
      </c>
      <c r="DJ2768" s="457">
        <v>0.91031933555409605</v>
      </c>
      <c r="DK2768" s="457">
        <v>2.8773521271372928</v>
      </c>
      <c r="DL2768" s="457">
        <v>2.2202596820509983</v>
      </c>
      <c r="DM2768" s="457">
        <v>0.88641047582378629</v>
      </c>
      <c r="DN2768" s="460">
        <f t="shared" ref="DN2768" si="2858">DN925</f>
        <v>2.0118458720698329</v>
      </c>
      <c r="DO2768" s="457">
        <v>0.88641047582378629</v>
      </c>
      <c r="DP2768" s="457">
        <v>4.2714002897567118</v>
      </c>
      <c r="DQ2768" s="457">
        <v>3.565023409825125</v>
      </c>
      <c r="DR2768" s="457">
        <v>2.3346577693130879</v>
      </c>
      <c r="DS2768" s="457">
        <v>4.0478560818274341</v>
      </c>
      <c r="DT2768" s="457">
        <v>3.297493866031429</v>
      </c>
      <c r="DU2768" s="457">
        <v>2.9101399306928757</v>
      </c>
      <c r="DV2768" s="461">
        <f>DV925</f>
        <v>3.5756718807995238</v>
      </c>
      <c r="DW2768" s="462">
        <f>DW925</f>
        <v>2.7076978657816002</v>
      </c>
      <c r="DX2768" s="463">
        <f>DX925</f>
        <v>1.6475308612245541</v>
      </c>
      <c r="DZ2768" s="457">
        <f>DZ925</f>
        <v>3.4501735070784481</v>
      </c>
      <c r="EC2768" s="457">
        <f>EC925</f>
        <v>3.7915483653221891</v>
      </c>
      <c r="EF2768" s="457">
        <f>EF925</f>
        <v>3.8393499417430248</v>
      </c>
      <c r="EI2768" s="457">
        <f>EI925</f>
        <v>4.4259375399158101</v>
      </c>
      <c r="EL2768" s="457">
        <f>EL925</f>
        <v>4.6285124978050574</v>
      </c>
      <c r="EO2768" s="457">
        <f>EO925</f>
        <v>4.7004767681679764</v>
      </c>
    </row>
    <row r="2769" spans="1:145" x14ac:dyDescent="0.35">
      <c r="A2769" s="426"/>
      <c r="B2769" s="427"/>
      <c r="C2769" s="427"/>
      <c r="D2769" s="427"/>
      <c r="E2769" s="427"/>
      <c r="F2769" s="427"/>
      <c r="G2769" s="427"/>
      <c r="H2769" s="427"/>
      <c r="I2769" s="427"/>
      <c r="J2769" s="427"/>
      <c r="K2769" s="427"/>
      <c r="L2769" s="427"/>
      <c r="M2769" s="428"/>
      <c r="N2769" s="428"/>
      <c r="O2769" s="428"/>
      <c r="P2769" s="428"/>
      <c r="Q2769" s="428"/>
      <c r="R2769" s="428"/>
      <c r="S2769" s="428"/>
      <c r="T2769" s="428"/>
      <c r="U2769" s="428"/>
      <c r="V2769" s="428"/>
      <c r="W2769" s="428"/>
      <c r="X2769" s="464"/>
      <c r="Y2769" s="464"/>
      <c r="Z2769" s="428"/>
      <c r="AA2769" s="428"/>
      <c r="AB2769" s="428"/>
      <c r="AC2769" s="428"/>
      <c r="AD2769" s="428"/>
      <c r="AE2769" s="428"/>
      <c r="AF2769" s="428"/>
      <c r="AG2769" s="428"/>
      <c r="AH2769" s="428"/>
      <c r="AI2769" s="428"/>
      <c r="AJ2769" s="464"/>
      <c r="AK2769" s="464"/>
      <c r="AL2769" s="464"/>
      <c r="AM2769" s="464"/>
      <c r="AN2769" s="464"/>
      <c r="AO2769" s="464"/>
      <c r="AP2769" s="464"/>
      <c r="AQ2769" s="464"/>
      <c r="AR2769" s="464"/>
      <c r="AS2769" s="464"/>
      <c r="AT2769" s="464"/>
      <c r="AU2769" s="464"/>
      <c r="AV2769" s="464"/>
      <c r="AW2769" s="464"/>
      <c r="AX2769" s="464"/>
      <c r="AZ2769" s="464"/>
      <c r="BA2769" s="464"/>
      <c r="BB2769" s="464"/>
      <c r="BC2769" s="464"/>
      <c r="BD2769" s="464"/>
      <c r="BE2769" s="464"/>
      <c r="BF2769" s="464"/>
      <c r="BG2769" s="464"/>
      <c r="BH2769" s="464"/>
      <c r="BI2769" s="464"/>
      <c r="BJ2769" s="464"/>
      <c r="BK2769" s="464"/>
      <c r="BL2769" s="464"/>
      <c r="BM2769" s="464"/>
      <c r="BN2769" s="464"/>
      <c r="BO2769" s="464"/>
      <c r="BP2769" s="464"/>
      <c r="BQ2769" s="464"/>
      <c r="BR2769" s="464"/>
      <c r="BS2769" s="465"/>
      <c r="BT2769" s="464"/>
      <c r="BU2769" s="464"/>
      <c r="BV2769" s="464"/>
      <c r="BW2769" s="464"/>
      <c r="BX2769" s="464"/>
      <c r="BY2769" s="464"/>
      <c r="BZ2769" s="428"/>
      <c r="CA2769" s="464"/>
      <c r="CB2769" s="464"/>
      <c r="CC2769" s="464"/>
      <c r="CD2769" s="464"/>
      <c r="CE2769" s="464"/>
      <c r="CF2769" s="464"/>
      <c r="CG2769" s="464"/>
      <c r="CH2769" s="464"/>
      <c r="CI2769" s="464"/>
      <c r="CJ2769" s="428"/>
      <c r="CK2769" s="428"/>
      <c r="CL2769" s="464"/>
      <c r="CM2769" s="464"/>
      <c r="CN2769" s="464"/>
      <c r="CO2769" s="464"/>
      <c r="CP2769" s="464"/>
      <c r="CQ2769" s="464"/>
      <c r="CR2769" s="464"/>
      <c r="CS2769" s="464"/>
      <c r="CT2769" s="464"/>
      <c r="CU2769" s="464"/>
      <c r="CV2769" s="464"/>
      <c r="CW2769" s="464"/>
      <c r="CX2769" s="464"/>
      <c r="CY2769" s="464"/>
      <c r="CZ2769" s="464"/>
      <c r="DA2769" s="464"/>
      <c r="DB2769" s="428"/>
      <c r="DC2769" s="428"/>
      <c r="DD2769" s="428"/>
      <c r="DE2769" s="428"/>
      <c r="DF2769" s="428"/>
      <c r="DG2769" s="428"/>
      <c r="DH2769" s="428"/>
      <c r="DI2769" s="428"/>
      <c r="DJ2769" s="428"/>
      <c r="DK2769" s="428"/>
      <c r="DL2769" s="428"/>
      <c r="DM2769" s="428"/>
      <c r="DN2769" s="466"/>
      <c r="DO2769" s="428"/>
      <c r="DP2769" s="428"/>
      <c r="DQ2769" s="428"/>
      <c r="DR2769" s="428"/>
      <c r="DS2769" s="428"/>
      <c r="DT2769" s="428"/>
      <c r="DU2769" s="428"/>
      <c r="DV2769" s="467"/>
      <c r="DW2769" s="468"/>
      <c r="DX2769" s="469"/>
      <c r="DZ2769" s="428"/>
      <c r="EC2769" s="428"/>
      <c r="EF2769" s="428"/>
      <c r="EI2769" s="428"/>
      <c r="EL2769" s="428"/>
      <c r="EO2769" s="428"/>
    </row>
    <row r="2770" spans="1:145" x14ac:dyDescent="0.35">
      <c r="A2770" s="453" t="s">
        <v>871</v>
      </c>
      <c r="B2770" s="437"/>
      <c r="C2770" s="437"/>
      <c r="D2770" s="437"/>
      <c r="E2770" s="437"/>
      <c r="F2770" s="437"/>
      <c r="G2770" s="437"/>
      <c r="H2770" s="437"/>
      <c r="I2770" s="437"/>
      <c r="J2770" s="437"/>
      <c r="K2770" s="437"/>
      <c r="L2770" s="437"/>
      <c r="M2770" s="438"/>
      <c r="N2770" s="438"/>
      <c r="O2770" s="438"/>
      <c r="P2770" s="438"/>
      <c r="Q2770" s="438"/>
      <c r="R2770" s="438"/>
      <c r="S2770" s="438"/>
      <c r="T2770" s="438"/>
      <c r="U2770" s="438"/>
      <c r="V2770" s="438"/>
      <c r="W2770" s="438"/>
      <c r="X2770" s="439"/>
      <c r="Y2770" s="439"/>
      <c r="Z2770" s="438"/>
      <c r="AA2770" s="438"/>
      <c r="AB2770" s="438"/>
      <c r="AC2770" s="438"/>
      <c r="AD2770" s="438"/>
      <c r="AE2770" s="438"/>
      <c r="AF2770" s="438"/>
      <c r="AG2770" s="438"/>
      <c r="AH2770" s="438"/>
      <c r="AI2770" s="438"/>
      <c r="AJ2770" s="439"/>
      <c r="AK2770" s="439"/>
      <c r="AL2770" s="439"/>
      <c r="AM2770" s="439"/>
      <c r="AN2770" s="439"/>
      <c r="AO2770" s="439"/>
      <c r="AP2770" s="439"/>
      <c r="AQ2770" s="439"/>
      <c r="AR2770" s="439"/>
      <c r="AS2770" s="439"/>
      <c r="AT2770" s="439"/>
      <c r="AU2770" s="439"/>
      <c r="AV2770" s="439"/>
      <c r="AW2770" s="439"/>
      <c r="AX2770" s="439"/>
      <c r="AZ2770" s="439"/>
      <c r="BA2770" s="439"/>
      <c r="BB2770" s="439"/>
      <c r="BC2770" s="439"/>
      <c r="BD2770" s="439"/>
      <c r="BE2770" s="439"/>
      <c r="BF2770" s="439"/>
      <c r="BG2770" s="439"/>
      <c r="BH2770" s="439"/>
      <c r="BI2770" s="439"/>
      <c r="BJ2770" s="439"/>
      <c r="BK2770" s="439"/>
      <c r="BL2770" s="439"/>
      <c r="BM2770" s="439"/>
      <c r="BN2770" s="439"/>
      <c r="BO2770" s="439"/>
      <c r="BP2770" s="439"/>
      <c r="BQ2770" s="439"/>
      <c r="BR2770" s="439"/>
      <c r="BS2770" s="440"/>
      <c r="BT2770" s="439"/>
      <c r="BU2770" s="439"/>
      <c r="BV2770" s="439"/>
      <c r="BW2770" s="439"/>
      <c r="BX2770" s="439"/>
      <c r="BY2770" s="439"/>
      <c r="BZ2770" s="438"/>
      <c r="CA2770" s="439"/>
      <c r="CB2770" s="439"/>
      <c r="CC2770" s="439"/>
      <c r="CD2770" s="439"/>
      <c r="CE2770" s="439"/>
      <c r="CF2770" s="439"/>
      <c r="CG2770" s="439"/>
      <c r="CH2770" s="439"/>
      <c r="CI2770" s="439"/>
      <c r="CJ2770" s="438"/>
      <c r="CK2770" s="438"/>
      <c r="CL2770" s="439"/>
      <c r="CM2770" s="439"/>
      <c r="CN2770" s="439"/>
      <c r="CO2770" s="439"/>
      <c r="CP2770" s="439"/>
      <c r="CQ2770" s="439"/>
      <c r="CR2770" s="439"/>
      <c r="CS2770" s="439"/>
      <c r="CT2770" s="439"/>
      <c r="CU2770" s="439"/>
      <c r="CV2770" s="439"/>
      <c r="CW2770" s="439"/>
      <c r="CX2770" s="439"/>
      <c r="CY2770" s="439"/>
      <c r="CZ2770" s="439"/>
      <c r="DA2770" s="439"/>
      <c r="DB2770" s="438"/>
      <c r="DC2770" s="438"/>
      <c r="DD2770" s="438"/>
      <c r="DE2770" s="438"/>
      <c r="DF2770" s="438"/>
      <c r="DG2770" s="438"/>
      <c r="DH2770" s="438"/>
      <c r="DI2770" s="438"/>
      <c r="DJ2770" s="438"/>
      <c r="DK2770" s="438"/>
      <c r="DL2770" s="438"/>
      <c r="DM2770" s="438"/>
      <c r="DN2770" s="441"/>
      <c r="DO2770" s="438"/>
      <c r="DP2770" s="438"/>
      <c r="DQ2770" s="438"/>
      <c r="DR2770" s="438"/>
      <c r="DS2770" s="438"/>
      <c r="DT2770" s="438"/>
      <c r="DU2770" s="438"/>
      <c r="DV2770" s="442"/>
      <c r="DW2770" s="443"/>
      <c r="DX2770" s="444"/>
      <c r="DZ2770" s="438"/>
      <c r="EC2770" s="438"/>
      <c r="EF2770" s="438"/>
      <c r="EI2770" s="438"/>
      <c r="EL2770" s="438"/>
      <c r="EO2770" s="438"/>
    </row>
    <row r="2771" spans="1:145" x14ac:dyDescent="0.35">
      <c r="A2771" s="437"/>
      <c r="B2771" s="437"/>
      <c r="C2771" s="437"/>
      <c r="D2771" s="437"/>
      <c r="E2771" s="437"/>
      <c r="F2771" s="437"/>
      <c r="G2771" s="437"/>
      <c r="H2771" s="437"/>
      <c r="I2771" s="437"/>
      <c r="J2771" s="437"/>
      <c r="K2771" s="437"/>
      <c r="L2771" s="437"/>
      <c r="M2771" s="438"/>
      <c r="N2771" s="438"/>
      <c r="O2771" s="438"/>
      <c r="P2771" s="438"/>
      <c r="Q2771" s="438"/>
      <c r="R2771" s="438"/>
      <c r="S2771" s="438"/>
      <c r="T2771" s="438"/>
      <c r="U2771" s="438"/>
      <c r="V2771" s="438"/>
      <c r="W2771" s="438"/>
      <c r="X2771" s="439"/>
      <c r="Y2771" s="439"/>
      <c r="Z2771" s="438"/>
      <c r="AA2771" s="438"/>
      <c r="AB2771" s="438"/>
      <c r="AC2771" s="438"/>
      <c r="AD2771" s="438"/>
      <c r="AE2771" s="438"/>
      <c r="AF2771" s="438"/>
      <c r="AG2771" s="438"/>
      <c r="AH2771" s="438"/>
      <c r="AI2771" s="438"/>
      <c r="AJ2771" s="439"/>
      <c r="AK2771" s="439"/>
      <c r="AL2771" s="439"/>
      <c r="AM2771" s="439"/>
      <c r="AN2771" s="439"/>
      <c r="AO2771" s="439"/>
      <c r="AP2771" s="439"/>
      <c r="AQ2771" s="439"/>
      <c r="AR2771" s="439"/>
      <c r="AS2771" s="439"/>
      <c r="AT2771" s="439"/>
      <c r="AU2771" s="439"/>
      <c r="AV2771" s="439"/>
      <c r="AW2771" s="439"/>
      <c r="AX2771" s="439"/>
      <c r="AZ2771" s="439"/>
      <c r="BA2771" s="439"/>
      <c r="BB2771" s="439"/>
      <c r="BC2771" s="439"/>
      <c r="BD2771" s="439"/>
      <c r="BE2771" s="439"/>
      <c r="BF2771" s="439"/>
      <c r="BG2771" s="439"/>
      <c r="BH2771" s="439"/>
      <c r="BI2771" s="439"/>
      <c r="BJ2771" s="439"/>
      <c r="BK2771" s="439"/>
      <c r="BL2771" s="439"/>
      <c r="BM2771" s="439"/>
      <c r="BN2771" s="439"/>
      <c r="BO2771" s="439"/>
      <c r="BP2771" s="439"/>
      <c r="BQ2771" s="439"/>
      <c r="BR2771" s="439"/>
      <c r="BS2771" s="440"/>
      <c r="BT2771" s="439"/>
      <c r="BU2771" s="439"/>
      <c r="BV2771" s="439"/>
      <c r="BW2771" s="439"/>
      <c r="BX2771" s="439"/>
      <c r="BY2771" s="439"/>
      <c r="BZ2771" s="438"/>
      <c r="CA2771" s="439"/>
      <c r="CB2771" s="439"/>
      <c r="CC2771" s="439"/>
      <c r="CD2771" s="439"/>
      <c r="CE2771" s="439"/>
      <c r="CF2771" s="439"/>
      <c r="CG2771" s="439"/>
      <c r="CH2771" s="439"/>
      <c r="CI2771" s="439"/>
      <c r="CJ2771" s="438"/>
      <c r="CK2771" s="438"/>
      <c r="CL2771" s="439"/>
      <c r="CM2771" s="439"/>
      <c r="CN2771" s="439"/>
      <c r="CO2771" s="439"/>
      <c r="CP2771" s="439"/>
      <c r="CQ2771" s="439"/>
      <c r="CR2771" s="439"/>
      <c r="CS2771" s="439"/>
      <c r="CT2771" s="439"/>
      <c r="CU2771" s="439"/>
      <c r="CV2771" s="439"/>
      <c r="CW2771" s="439"/>
      <c r="CX2771" s="439"/>
      <c r="CY2771" s="439"/>
      <c r="CZ2771" s="439"/>
      <c r="DA2771" s="439"/>
      <c r="DB2771" s="438"/>
      <c r="DC2771" s="438"/>
      <c r="DD2771" s="438"/>
      <c r="DE2771" s="438"/>
      <c r="DF2771" s="438"/>
      <c r="DG2771" s="438"/>
      <c r="DH2771" s="438"/>
      <c r="DI2771" s="438"/>
      <c r="DJ2771" s="438"/>
      <c r="DK2771" s="438"/>
      <c r="DL2771" s="438"/>
      <c r="DM2771" s="438"/>
      <c r="DN2771" s="441"/>
      <c r="DO2771" s="438"/>
      <c r="DP2771" s="438"/>
      <c r="DQ2771" s="438"/>
      <c r="DR2771" s="438"/>
      <c r="DS2771" s="438"/>
      <c r="DT2771" s="438"/>
      <c r="DU2771" s="438"/>
      <c r="DV2771" s="442"/>
      <c r="DW2771" s="443"/>
      <c r="DX2771" s="444"/>
      <c r="DZ2771" s="438"/>
      <c r="EC2771" s="438"/>
      <c r="EF2771" s="438"/>
      <c r="EI2771" s="438"/>
      <c r="EL2771" s="438"/>
      <c r="EO2771" s="438"/>
    </row>
    <row r="2772" spans="1:145" x14ac:dyDescent="0.35">
      <c r="A2772" s="436" t="s">
        <v>858</v>
      </c>
      <c r="B2772" s="437"/>
      <c r="C2772" s="437"/>
      <c r="D2772" s="437"/>
      <c r="E2772" s="437"/>
      <c r="F2772" s="437"/>
      <c r="G2772" s="437"/>
      <c r="H2772" s="437"/>
      <c r="I2772" s="437"/>
      <c r="J2772" s="437"/>
      <c r="K2772" s="437"/>
      <c r="L2772" s="437"/>
      <c r="M2772" s="438"/>
      <c r="N2772" s="438"/>
      <c r="O2772" s="438"/>
      <c r="P2772" s="438"/>
      <c r="Q2772" s="438"/>
      <c r="R2772" s="438"/>
      <c r="S2772" s="438"/>
      <c r="T2772" s="438"/>
      <c r="U2772" s="438"/>
      <c r="V2772" s="438"/>
      <c r="W2772" s="438"/>
      <c r="X2772" s="439"/>
      <c r="Y2772" s="439"/>
      <c r="Z2772" s="438"/>
      <c r="AA2772" s="438"/>
      <c r="AB2772" s="438"/>
      <c r="AC2772" s="438"/>
      <c r="AD2772" s="438"/>
      <c r="AE2772" s="438"/>
      <c r="AF2772" s="438"/>
      <c r="AG2772" s="438"/>
      <c r="AH2772" s="438"/>
      <c r="AI2772" s="438"/>
      <c r="AJ2772" s="439"/>
      <c r="AK2772" s="439"/>
      <c r="AL2772" s="439"/>
      <c r="AM2772" s="439"/>
      <c r="AN2772" s="439"/>
      <c r="AO2772" s="439"/>
      <c r="AP2772" s="439"/>
      <c r="AQ2772" s="439"/>
      <c r="AR2772" s="439"/>
      <c r="AS2772" s="439"/>
      <c r="AT2772" s="439"/>
      <c r="AU2772" s="439"/>
      <c r="AV2772" s="439"/>
      <c r="AW2772" s="439"/>
      <c r="AX2772" s="439"/>
      <c r="AZ2772" s="439"/>
      <c r="BA2772" s="439"/>
      <c r="BB2772" s="439"/>
      <c r="BC2772" s="439"/>
      <c r="BD2772" s="439"/>
      <c r="BE2772" s="439"/>
      <c r="BF2772" s="439"/>
      <c r="BG2772" s="439"/>
      <c r="BH2772" s="439"/>
      <c r="BI2772" s="439"/>
      <c r="BJ2772" s="439"/>
      <c r="BK2772" s="439"/>
      <c r="BL2772" s="439"/>
      <c r="BM2772" s="439"/>
      <c r="BN2772" s="439"/>
      <c r="BO2772" s="439"/>
      <c r="BP2772" s="439"/>
      <c r="BQ2772" s="439"/>
      <c r="BR2772" s="439"/>
      <c r="BS2772" s="440"/>
      <c r="BT2772" s="439"/>
      <c r="BU2772" s="439"/>
      <c r="BV2772" s="439"/>
      <c r="BW2772" s="439"/>
      <c r="BX2772" s="439"/>
      <c r="BY2772" s="439"/>
      <c r="BZ2772" s="438"/>
      <c r="CA2772" s="439"/>
      <c r="CB2772" s="439"/>
      <c r="CC2772" s="439"/>
      <c r="CD2772" s="439"/>
      <c r="CE2772" s="439"/>
      <c r="CF2772" s="439"/>
      <c r="CG2772" s="439"/>
      <c r="CH2772" s="439"/>
      <c r="CI2772" s="439"/>
      <c r="CJ2772" s="438"/>
      <c r="CK2772" s="438"/>
      <c r="CL2772" s="439"/>
      <c r="CM2772" s="439"/>
      <c r="CN2772" s="439"/>
      <c r="CO2772" s="439"/>
      <c r="CP2772" s="439"/>
      <c r="CQ2772" s="439"/>
      <c r="CR2772" s="439"/>
      <c r="CS2772" s="439"/>
      <c r="CT2772" s="439"/>
      <c r="CU2772" s="439"/>
      <c r="CV2772" s="439"/>
      <c r="CW2772" s="439"/>
      <c r="CX2772" s="439"/>
      <c r="CY2772" s="439"/>
      <c r="CZ2772" s="439"/>
      <c r="DA2772" s="439"/>
      <c r="DB2772" s="438"/>
      <c r="DC2772" s="438"/>
      <c r="DD2772" s="438"/>
      <c r="DE2772" s="438"/>
      <c r="DF2772" s="438"/>
      <c r="DG2772" s="438"/>
      <c r="DH2772" s="438"/>
      <c r="DI2772" s="438"/>
      <c r="DJ2772" s="438"/>
      <c r="DK2772" s="438"/>
      <c r="DL2772" s="438"/>
      <c r="DM2772" s="438"/>
      <c r="DN2772" s="441"/>
      <c r="DO2772" s="438"/>
      <c r="DP2772" s="438"/>
      <c r="DQ2772" s="438"/>
      <c r="DR2772" s="438"/>
      <c r="DS2772" s="438"/>
      <c r="DT2772" s="438"/>
      <c r="DU2772" s="438"/>
      <c r="DV2772" s="442"/>
      <c r="DW2772" s="443"/>
      <c r="DX2772" s="444"/>
      <c r="DZ2772" s="438"/>
      <c r="EC2772" s="438"/>
      <c r="EF2772" s="438"/>
      <c r="EI2772" s="438"/>
      <c r="EL2772" s="438"/>
      <c r="EO2772" s="438"/>
    </row>
    <row r="2773" spans="1:145" x14ac:dyDescent="0.35">
      <c r="A2773" s="453" t="s">
        <v>859</v>
      </c>
      <c r="B2773" s="437"/>
      <c r="C2773" s="437"/>
      <c r="D2773" s="437"/>
      <c r="E2773" s="437"/>
      <c r="F2773" s="437"/>
      <c r="G2773" s="437"/>
      <c r="H2773" s="437"/>
      <c r="I2773" s="437"/>
      <c r="J2773" s="437"/>
      <c r="K2773" s="437"/>
      <c r="L2773" s="437"/>
      <c r="M2773" s="438"/>
      <c r="N2773" s="438"/>
      <c r="O2773" s="438"/>
      <c r="P2773" s="438"/>
      <c r="Q2773" s="438"/>
      <c r="R2773" s="438"/>
      <c r="S2773" s="438"/>
      <c r="T2773" s="438"/>
      <c r="U2773" s="438"/>
      <c r="V2773" s="438"/>
      <c r="W2773" s="438"/>
      <c r="X2773" s="439"/>
      <c r="Y2773" s="439"/>
      <c r="Z2773" s="438"/>
      <c r="AA2773" s="438"/>
      <c r="AB2773" s="438"/>
      <c r="AC2773" s="438"/>
      <c r="AD2773" s="438"/>
      <c r="AE2773" s="438"/>
      <c r="AF2773" s="438"/>
      <c r="AG2773" s="438"/>
      <c r="AH2773" s="438"/>
      <c r="AI2773" s="438"/>
      <c r="AJ2773" s="439"/>
      <c r="AK2773" s="439"/>
      <c r="AL2773" s="439"/>
      <c r="AM2773" s="439"/>
      <c r="AN2773" s="439"/>
      <c r="AO2773" s="439"/>
      <c r="AP2773" s="439"/>
      <c r="AQ2773" s="439"/>
      <c r="AR2773" s="439"/>
      <c r="AS2773" s="439"/>
      <c r="AT2773" s="439"/>
      <c r="AU2773" s="439"/>
      <c r="AV2773" s="439"/>
      <c r="AW2773" s="439"/>
      <c r="AX2773" s="439"/>
      <c r="AZ2773" s="439"/>
      <c r="BA2773" s="439"/>
      <c r="BB2773" s="439"/>
      <c r="BC2773" s="439"/>
      <c r="BD2773" s="439"/>
      <c r="BE2773" s="439"/>
      <c r="BF2773" s="439"/>
      <c r="BG2773" s="439"/>
      <c r="BH2773" s="439"/>
      <c r="BI2773" s="439"/>
      <c r="BJ2773" s="439"/>
      <c r="BK2773" s="439"/>
      <c r="BL2773" s="439"/>
      <c r="BM2773" s="439"/>
      <c r="BN2773" s="439"/>
      <c r="BO2773" s="439"/>
      <c r="BP2773" s="439"/>
      <c r="BQ2773" s="439"/>
      <c r="BR2773" s="439"/>
      <c r="BS2773" s="440"/>
      <c r="BT2773" s="439"/>
      <c r="BU2773" s="439"/>
      <c r="BV2773" s="439"/>
      <c r="BW2773" s="439"/>
      <c r="BX2773" s="439"/>
      <c r="BY2773" s="439"/>
      <c r="BZ2773" s="438"/>
      <c r="CA2773" s="439"/>
      <c r="CB2773" s="439"/>
      <c r="CC2773" s="439"/>
      <c r="CD2773" s="439"/>
      <c r="CE2773" s="439"/>
      <c r="CF2773" s="439"/>
      <c r="CG2773" s="439"/>
      <c r="CH2773" s="439"/>
      <c r="CI2773" s="439"/>
      <c r="CJ2773" s="438"/>
      <c r="CK2773" s="438"/>
      <c r="CL2773" s="439"/>
      <c r="CM2773" s="439"/>
      <c r="CN2773" s="439"/>
      <c r="CO2773" s="439"/>
      <c r="CP2773" s="439"/>
      <c r="CQ2773" s="439"/>
      <c r="CR2773" s="439"/>
      <c r="CS2773" s="439"/>
      <c r="CT2773" s="439"/>
      <c r="CU2773" s="439"/>
      <c r="CV2773" s="439"/>
      <c r="CW2773" s="439"/>
      <c r="CX2773" s="439"/>
      <c r="CY2773" s="439"/>
      <c r="CZ2773" s="439"/>
      <c r="DA2773" s="439"/>
      <c r="DB2773" s="438"/>
      <c r="DC2773" s="438"/>
      <c r="DD2773" s="438"/>
      <c r="DE2773" s="438"/>
      <c r="DF2773" s="438"/>
      <c r="DG2773" s="438"/>
      <c r="DH2773" s="438"/>
      <c r="DI2773" s="438"/>
      <c r="DJ2773" s="438"/>
      <c r="DK2773" s="438"/>
      <c r="DL2773" s="438"/>
      <c r="DM2773" s="438"/>
      <c r="DN2773" s="441"/>
      <c r="DO2773" s="438"/>
      <c r="DP2773" s="438"/>
      <c r="DQ2773" s="438"/>
      <c r="DR2773" s="438"/>
      <c r="DS2773" s="438"/>
      <c r="DT2773" s="438"/>
      <c r="DU2773" s="438"/>
      <c r="DV2773" s="442"/>
      <c r="DW2773" s="443"/>
      <c r="DX2773" s="444"/>
      <c r="DZ2773" s="438"/>
      <c r="EC2773" s="438"/>
      <c r="EF2773" s="438"/>
      <c r="EI2773" s="438"/>
      <c r="EL2773" s="438"/>
      <c r="EO2773" s="438"/>
    </row>
    <row r="2774" spans="1:145" x14ac:dyDescent="0.35">
      <c r="A2774" s="453" t="s">
        <v>860</v>
      </c>
      <c r="B2774" s="437"/>
      <c r="C2774" s="437"/>
      <c r="D2774" s="437"/>
      <c r="E2774" s="437"/>
      <c r="F2774" s="437"/>
      <c r="G2774" s="437"/>
      <c r="H2774" s="437"/>
      <c r="I2774" s="437"/>
      <c r="J2774" s="437"/>
      <c r="K2774" s="437"/>
      <c r="L2774" s="437"/>
      <c r="M2774" s="438"/>
      <c r="N2774" s="438"/>
      <c r="O2774" s="438"/>
      <c r="P2774" s="438"/>
      <c r="Q2774" s="438"/>
      <c r="R2774" s="438"/>
      <c r="S2774" s="438"/>
      <c r="T2774" s="438"/>
      <c r="U2774" s="438"/>
      <c r="V2774" s="438"/>
      <c r="W2774" s="438"/>
      <c r="X2774" s="439"/>
      <c r="Y2774" s="439"/>
      <c r="Z2774" s="438"/>
      <c r="AA2774" s="438"/>
      <c r="AB2774" s="438"/>
      <c r="AC2774" s="438"/>
      <c r="AD2774" s="438"/>
      <c r="AE2774" s="438"/>
      <c r="AF2774" s="438"/>
      <c r="AG2774" s="438"/>
      <c r="AH2774" s="438"/>
      <c r="AI2774" s="438"/>
      <c r="AJ2774" s="439"/>
      <c r="AK2774" s="439"/>
      <c r="AL2774" s="439"/>
      <c r="AM2774" s="439"/>
      <c r="AN2774" s="439"/>
      <c r="AO2774" s="439"/>
      <c r="AP2774" s="439"/>
      <c r="AQ2774" s="439"/>
      <c r="AR2774" s="439"/>
      <c r="AS2774" s="439"/>
      <c r="AT2774" s="439"/>
      <c r="AU2774" s="439"/>
      <c r="AV2774" s="439"/>
      <c r="AW2774" s="439"/>
      <c r="AX2774" s="439"/>
      <c r="AZ2774" s="439"/>
      <c r="BA2774" s="439"/>
      <c r="BB2774" s="439"/>
      <c r="BC2774" s="439"/>
      <c r="BD2774" s="439"/>
      <c r="BE2774" s="439"/>
      <c r="BF2774" s="439"/>
      <c r="BG2774" s="439"/>
      <c r="BH2774" s="439"/>
      <c r="BI2774" s="439"/>
      <c r="BJ2774" s="439"/>
      <c r="BK2774" s="439"/>
      <c r="BL2774" s="439"/>
      <c r="BM2774" s="439"/>
      <c r="BN2774" s="439"/>
      <c r="BO2774" s="439"/>
      <c r="BP2774" s="439"/>
      <c r="BQ2774" s="439"/>
      <c r="BR2774" s="439"/>
      <c r="BS2774" s="440"/>
      <c r="BT2774" s="439"/>
      <c r="BU2774" s="439"/>
      <c r="BV2774" s="439"/>
      <c r="BW2774" s="439"/>
      <c r="BX2774" s="439"/>
      <c r="BY2774" s="439"/>
      <c r="BZ2774" s="438"/>
      <c r="CA2774" s="439"/>
      <c r="CB2774" s="439"/>
      <c r="CC2774" s="439"/>
      <c r="CD2774" s="439"/>
      <c r="CE2774" s="439"/>
      <c r="CF2774" s="439"/>
      <c r="CG2774" s="439"/>
      <c r="CH2774" s="439"/>
      <c r="CI2774" s="439"/>
      <c r="CJ2774" s="438"/>
      <c r="CK2774" s="438"/>
      <c r="CL2774" s="439"/>
      <c r="CM2774" s="439"/>
      <c r="CN2774" s="439"/>
      <c r="CO2774" s="439"/>
      <c r="CP2774" s="439"/>
      <c r="CQ2774" s="439"/>
      <c r="CR2774" s="439"/>
      <c r="CS2774" s="439"/>
      <c r="CT2774" s="439"/>
      <c r="CU2774" s="439"/>
      <c r="CV2774" s="439"/>
      <c r="CW2774" s="439"/>
      <c r="CX2774" s="439"/>
      <c r="CY2774" s="439"/>
      <c r="CZ2774" s="439"/>
      <c r="DA2774" s="439"/>
      <c r="DB2774" s="438"/>
      <c r="DC2774" s="438"/>
      <c r="DD2774" s="438"/>
      <c r="DE2774" s="438"/>
      <c r="DF2774" s="438"/>
      <c r="DG2774" s="438"/>
      <c r="DH2774" s="438"/>
      <c r="DI2774" s="438"/>
      <c r="DJ2774" s="438"/>
      <c r="DK2774" s="438"/>
      <c r="DL2774" s="438"/>
      <c r="DM2774" s="438"/>
      <c r="DN2774" s="441"/>
      <c r="DO2774" s="438"/>
      <c r="DP2774" s="438"/>
      <c r="DQ2774" s="438"/>
      <c r="DR2774" s="438"/>
      <c r="DS2774" s="438"/>
      <c r="DT2774" s="438"/>
      <c r="DU2774" s="438"/>
      <c r="DV2774" s="442"/>
      <c r="DW2774" s="443"/>
      <c r="DX2774" s="444"/>
      <c r="DZ2774" s="438"/>
      <c r="EC2774" s="438"/>
      <c r="EF2774" s="438"/>
      <c r="EI2774" s="438"/>
      <c r="EL2774" s="438"/>
      <c r="EO2774" s="438"/>
    </row>
    <row r="2775" spans="1:145" x14ac:dyDescent="0.35">
      <c r="A2775" s="453" t="s">
        <v>861</v>
      </c>
      <c r="B2775" s="437"/>
      <c r="C2775" s="437"/>
      <c r="D2775" s="437"/>
      <c r="E2775" s="437"/>
      <c r="F2775" s="437"/>
      <c r="G2775" s="437"/>
      <c r="H2775" s="437"/>
      <c r="I2775" s="437"/>
      <c r="J2775" s="437"/>
      <c r="K2775" s="437"/>
      <c r="L2775" s="437"/>
      <c r="M2775" s="438"/>
      <c r="N2775" s="438"/>
      <c r="O2775" s="438"/>
      <c r="P2775" s="438"/>
      <c r="Q2775" s="438"/>
      <c r="R2775" s="438"/>
      <c r="S2775" s="438"/>
      <c r="T2775" s="438"/>
      <c r="U2775" s="438"/>
      <c r="V2775" s="438"/>
      <c r="W2775" s="438"/>
      <c r="X2775" s="439"/>
      <c r="Y2775" s="439"/>
      <c r="Z2775" s="438"/>
      <c r="AA2775" s="438"/>
      <c r="AB2775" s="438"/>
      <c r="AC2775" s="438"/>
      <c r="AD2775" s="438"/>
      <c r="AE2775" s="438"/>
      <c r="AF2775" s="438"/>
      <c r="AG2775" s="438"/>
      <c r="AH2775" s="438"/>
      <c r="AI2775" s="438"/>
      <c r="AJ2775" s="439"/>
      <c r="AK2775" s="439"/>
      <c r="AL2775" s="439"/>
      <c r="AM2775" s="439"/>
      <c r="AN2775" s="439"/>
      <c r="AO2775" s="439"/>
      <c r="AP2775" s="439"/>
      <c r="AQ2775" s="439"/>
      <c r="AR2775" s="439"/>
      <c r="AS2775" s="439"/>
      <c r="AT2775" s="439"/>
      <c r="AU2775" s="439"/>
      <c r="AV2775" s="439"/>
      <c r="AW2775" s="439"/>
      <c r="AX2775" s="439"/>
      <c r="AZ2775" s="439"/>
      <c r="BA2775" s="439"/>
      <c r="BB2775" s="439"/>
      <c r="BC2775" s="439"/>
      <c r="BD2775" s="439"/>
      <c r="BE2775" s="439"/>
      <c r="BF2775" s="439"/>
      <c r="BG2775" s="439"/>
      <c r="BH2775" s="439"/>
      <c r="BI2775" s="439"/>
      <c r="BJ2775" s="439"/>
      <c r="BK2775" s="439"/>
      <c r="BL2775" s="439"/>
      <c r="BM2775" s="439"/>
      <c r="BN2775" s="439"/>
      <c r="BO2775" s="439"/>
      <c r="BP2775" s="439"/>
      <c r="BQ2775" s="439"/>
      <c r="BR2775" s="439"/>
      <c r="BS2775" s="440"/>
      <c r="BT2775" s="439"/>
      <c r="BU2775" s="439"/>
      <c r="BV2775" s="439"/>
      <c r="BW2775" s="439"/>
      <c r="BX2775" s="439"/>
      <c r="BY2775" s="439"/>
      <c r="BZ2775" s="438"/>
      <c r="CA2775" s="439"/>
      <c r="CB2775" s="439"/>
      <c r="CC2775" s="439"/>
      <c r="CD2775" s="439"/>
      <c r="CE2775" s="439"/>
      <c r="CF2775" s="439"/>
      <c r="CG2775" s="439"/>
      <c r="CH2775" s="439"/>
      <c r="CI2775" s="439"/>
      <c r="CJ2775" s="438"/>
      <c r="CK2775" s="438"/>
      <c r="CL2775" s="439"/>
      <c r="CM2775" s="439"/>
      <c r="CN2775" s="439"/>
      <c r="CO2775" s="439"/>
      <c r="CP2775" s="439"/>
      <c r="CQ2775" s="439"/>
      <c r="CR2775" s="439"/>
      <c r="CS2775" s="439"/>
      <c r="CT2775" s="439"/>
      <c r="CU2775" s="439"/>
      <c r="CV2775" s="439"/>
      <c r="CW2775" s="439"/>
      <c r="CX2775" s="439"/>
      <c r="CY2775" s="439"/>
      <c r="CZ2775" s="439"/>
      <c r="DA2775" s="439"/>
      <c r="DB2775" s="438"/>
      <c r="DC2775" s="438"/>
      <c r="DD2775" s="438"/>
      <c r="DE2775" s="438"/>
      <c r="DF2775" s="438"/>
      <c r="DG2775" s="438"/>
      <c r="DH2775" s="438"/>
      <c r="DI2775" s="438"/>
      <c r="DJ2775" s="438"/>
      <c r="DK2775" s="438"/>
      <c r="DL2775" s="438"/>
      <c r="DM2775" s="438"/>
      <c r="DN2775" s="441"/>
      <c r="DO2775" s="438"/>
      <c r="DP2775" s="438"/>
      <c r="DQ2775" s="438"/>
      <c r="DR2775" s="438"/>
      <c r="DS2775" s="438"/>
      <c r="DT2775" s="438"/>
      <c r="DU2775" s="438"/>
      <c r="DV2775" s="442"/>
      <c r="DW2775" s="443"/>
      <c r="DX2775" s="444"/>
      <c r="DZ2775" s="438"/>
      <c r="EC2775" s="438"/>
      <c r="EF2775" s="438"/>
      <c r="EI2775" s="438"/>
      <c r="EL2775" s="438"/>
      <c r="EO2775" s="438"/>
    </row>
    <row r="2776" spans="1:145" x14ac:dyDescent="0.35">
      <c r="A2776" s="453" t="s">
        <v>862</v>
      </c>
      <c r="B2776" s="437"/>
      <c r="C2776" s="437"/>
      <c r="D2776" s="437"/>
      <c r="E2776" s="437"/>
      <c r="F2776" s="437"/>
      <c r="G2776" s="437"/>
      <c r="H2776" s="437"/>
      <c r="I2776" s="437"/>
      <c r="J2776" s="437"/>
      <c r="K2776" s="437"/>
      <c r="L2776" s="437"/>
      <c r="M2776" s="438"/>
      <c r="N2776" s="438"/>
      <c r="O2776" s="438"/>
      <c r="P2776" s="438"/>
      <c r="Q2776" s="438"/>
      <c r="R2776" s="438"/>
      <c r="S2776" s="438"/>
      <c r="T2776" s="438"/>
      <c r="U2776" s="438"/>
      <c r="V2776" s="438"/>
      <c r="W2776" s="438"/>
      <c r="X2776" s="439"/>
      <c r="Y2776" s="439"/>
      <c r="Z2776" s="438"/>
      <c r="AA2776" s="438"/>
      <c r="AB2776" s="438"/>
      <c r="AC2776" s="438"/>
      <c r="AD2776" s="438"/>
      <c r="AE2776" s="438"/>
      <c r="AF2776" s="438"/>
      <c r="AG2776" s="438"/>
      <c r="AH2776" s="438"/>
      <c r="AI2776" s="438"/>
      <c r="AJ2776" s="439"/>
      <c r="AK2776" s="439"/>
      <c r="AL2776" s="439"/>
      <c r="AM2776" s="439"/>
      <c r="AN2776" s="439"/>
      <c r="AO2776" s="439"/>
      <c r="AP2776" s="439"/>
      <c r="AQ2776" s="439"/>
      <c r="AR2776" s="439"/>
      <c r="AS2776" s="439"/>
      <c r="AT2776" s="439"/>
      <c r="AU2776" s="439"/>
      <c r="AV2776" s="439"/>
      <c r="AW2776" s="439"/>
      <c r="AX2776" s="439"/>
      <c r="AZ2776" s="439"/>
      <c r="BA2776" s="439"/>
      <c r="BB2776" s="439"/>
      <c r="BC2776" s="439"/>
      <c r="BD2776" s="439"/>
      <c r="BE2776" s="439"/>
      <c r="BF2776" s="439"/>
      <c r="BG2776" s="439"/>
      <c r="BH2776" s="439"/>
      <c r="BI2776" s="439"/>
      <c r="BJ2776" s="439"/>
      <c r="BK2776" s="439"/>
      <c r="BL2776" s="439"/>
      <c r="BM2776" s="439"/>
      <c r="BN2776" s="439"/>
      <c r="BO2776" s="439"/>
      <c r="BP2776" s="439"/>
      <c r="BQ2776" s="439"/>
      <c r="BR2776" s="439"/>
      <c r="BS2776" s="440"/>
      <c r="BT2776" s="439"/>
      <c r="BU2776" s="439"/>
      <c r="BV2776" s="439"/>
      <c r="BW2776" s="439"/>
      <c r="BX2776" s="439"/>
      <c r="BY2776" s="439"/>
      <c r="BZ2776" s="438"/>
      <c r="CA2776" s="439"/>
      <c r="CB2776" s="439"/>
      <c r="CC2776" s="439"/>
      <c r="CD2776" s="439"/>
      <c r="CE2776" s="439"/>
      <c r="CF2776" s="439"/>
      <c r="CG2776" s="439"/>
      <c r="CH2776" s="439"/>
      <c r="CI2776" s="439"/>
      <c r="CJ2776" s="438"/>
      <c r="CK2776" s="438"/>
      <c r="CL2776" s="439"/>
      <c r="CM2776" s="439"/>
      <c r="CN2776" s="439"/>
      <c r="CO2776" s="439"/>
      <c r="CP2776" s="439"/>
      <c r="CQ2776" s="439"/>
      <c r="CR2776" s="439"/>
      <c r="CS2776" s="439"/>
      <c r="CT2776" s="439"/>
      <c r="CU2776" s="439"/>
      <c r="CV2776" s="439"/>
      <c r="CW2776" s="439"/>
      <c r="CX2776" s="439"/>
      <c r="CY2776" s="439"/>
      <c r="CZ2776" s="439"/>
      <c r="DA2776" s="439"/>
      <c r="DB2776" s="438"/>
      <c r="DC2776" s="438"/>
      <c r="DD2776" s="438"/>
      <c r="DE2776" s="438"/>
      <c r="DF2776" s="438"/>
      <c r="DG2776" s="438"/>
      <c r="DH2776" s="438"/>
      <c r="DI2776" s="438"/>
      <c r="DJ2776" s="438"/>
      <c r="DK2776" s="438"/>
      <c r="DL2776" s="438"/>
      <c r="DM2776" s="438"/>
      <c r="DN2776" s="441"/>
      <c r="DO2776" s="438"/>
      <c r="DP2776" s="438"/>
      <c r="DQ2776" s="438"/>
      <c r="DR2776" s="438"/>
      <c r="DS2776" s="438"/>
      <c r="DT2776" s="438"/>
      <c r="DU2776" s="438"/>
      <c r="DV2776" s="442"/>
      <c r="DW2776" s="443"/>
      <c r="DX2776" s="444"/>
      <c r="DZ2776" s="438"/>
      <c r="EC2776" s="438"/>
      <c r="EF2776" s="438"/>
      <c r="EI2776" s="438"/>
      <c r="EL2776" s="438"/>
      <c r="EO2776" s="438"/>
    </row>
    <row r="2777" spans="1:145" x14ac:dyDescent="0.35">
      <c r="A2777" s="453" t="s">
        <v>863</v>
      </c>
      <c r="B2777" s="437"/>
      <c r="C2777" s="437"/>
      <c r="D2777" s="437"/>
      <c r="E2777" s="437"/>
      <c r="F2777" s="437"/>
      <c r="G2777" s="437"/>
      <c r="H2777" s="437"/>
      <c r="I2777" s="437"/>
      <c r="J2777" s="437"/>
      <c r="K2777" s="437"/>
      <c r="L2777" s="437"/>
      <c r="M2777" s="438"/>
      <c r="N2777" s="438"/>
      <c r="O2777" s="438"/>
      <c r="P2777" s="438"/>
      <c r="Q2777" s="438"/>
      <c r="R2777" s="438"/>
      <c r="S2777" s="438"/>
      <c r="T2777" s="438"/>
      <c r="U2777" s="438"/>
      <c r="V2777" s="438"/>
      <c r="W2777" s="438"/>
      <c r="X2777" s="439"/>
      <c r="Y2777" s="439"/>
      <c r="Z2777" s="438"/>
      <c r="AA2777" s="438"/>
      <c r="AB2777" s="438"/>
      <c r="AC2777" s="438"/>
      <c r="AD2777" s="438"/>
      <c r="AE2777" s="438"/>
      <c r="AF2777" s="438"/>
      <c r="AG2777" s="438"/>
      <c r="AH2777" s="438"/>
      <c r="AI2777" s="438"/>
      <c r="AJ2777" s="439"/>
      <c r="AK2777" s="439"/>
      <c r="AL2777" s="439"/>
      <c r="AM2777" s="439"/>
      <c r="AN2777" s="439"/>
      <c r="AO2777" s="439"/>
      <c r="AP2777" s="439"/>
      <c r="AQ2777" s="439"/>
      <c r="AR2777" s="439"/>
      <c r="AS2777" s="439"/>
      <c r="AT2777" s="439"/>
      <c r="AU2777" s="439"/>
      <c r="AV2777" s="439"/>
      <c r="AW2777" s="439"/>
      <c r="AX2777" s="439"/>
      <c r="AZ2777" s="439"/>
      <c r="BA2777" s="439"/>
      <c r="BB2777" s="439"/>
      <c r="BC2777" s="439"/>
      <c r="BD2777" s="439"/>
      <c r="BE2777" s="439"/>
      <c r="BF2777" s="439"/>
      <c r="BG2777" s="439"/>
      <c r="BH2777" s="439"/>
      <c r="BI2777" s="439"/>
      <c r="BJ2777" s="439"/>
      <c r="BK2777" s="439"/>
      <c r="BL2777" s="439"/>
      <c r="BM2777" s="439"/>
      <c r="BN2777" s="439"/>
      <c r="BO2777" s="439"/>
      <c r="BP2777" s="439"/>
      <c r="BQ2777" s="439"/>
      <c r="BR2777" s="439"/>
      <c r="BS2777" s="440"/>
      <c r="BT2777" s="439"/>
      <c r="BU2777" s="439"/>
      <c r="BV2777" s="439"/>
      <c r="BW2777" s="439"/>
      <c r="BX2777" s="439"/>
      <c r="BY2777" s="439"/>
      <c r="BZ2777" s="438"/>
      <c r="CA2777" s="439"/>
      <c r="CB2777" s="439"/>
      <c r="CC2777" s="439"/>
      <c r="CD2777" s="439"/>
      <c r="CE2777" s="439"/>
      <c r="CF2777" s="439"/>
      <c r="CG2777" s="439"/>
      <c r="CH2777" s="439"/>
      <c r="CI2777" s="439"/>
      <c r="CJ2777" s="438"/>
      <c r="CK2777" s="438"/>
      <c r="CL2777" s="439"/>
      <c r="CM2777" s="439"/>
      <c r="CN2777" s="439"/>
      <c r="CO2777" s="439"/>
      <c r="CP2777" s="439"/>
      <c r="CQ2777" s="439"/>
      <c r="CR2777" s="439"/>
      <c r="CS2777" s="439"/>
      <c r="CT2777" s="439"/>
      <c r="CU2777" s="439"/>
      <c r="CV2777" s="439"/>
      <c r="CW2777" s="439"/>
      <c r="CX2777" s="439"/>
      <c r="CY2777" s="439"/>
      <c r="CZ2777" s="439"/>
      <c r="DA2777" s="439"/>
      <c r="DB2777" s="438"/>
      <c r="DC2777" s="438"/>
      <c r="DD2777" s="438"/>
      <c r="DE2777" s="438"/>
      <c r="DF2777" s="438"/>
      <c r="DG2777" s="438"/>
      <c r="DH2777" s="438"/>
      <c r="DI2777" s="438"/>
      <c r="DJ2777" s="438"/>
      <c r="DK2777" s="438"/>
      <c r="DL2777" s="438"/>
      <c r="DM2777" s="438"/>
      <c r="DN2777" s="441"/>
      <c r="DO2777" s="438"/>
      <c r="DP2777" s="438"/>
      <c r="DQ2777" s="438"/>
      <c r="DR2777" s="438"/>
      <c r="DS2777" s="438"/>
      <c r="DT2777" s="438"/>
      <c r="DU2777" s="438"/>
      <c r="DV2777" s="442"/>
      <c r="DW2777" s="443"/>
      <c r="DX2777" s="444"/>
      <c r="DZ2777" s="438"/>
      <c r="EC2777" s="438"/>
      <c r="EF2777" s="438"/>
      <c r="EI2777" s="438"/>
      <c r="EL2777" s="438"/>
      <c r="EO2777" s="438"/>
    </row>
    <row r="2778" spans="1:145" x14ac:dyDescent="0.35">
      <c r="A2778" s="453"/>
      <c r="B2778" s="437"/>
      <c r="C2778" s="437"/>
      <c r="D2778" s="437"/>
      <c r="E2778" s="437"/>
      <c r="F2778" s="437"/>
      <c r="G2778" s="437"/>
      <c r="H2778" s="437"/>
      <c r="I2778" s="437"/>
      <c r="J2778" s="437"/>
      <c r="K2778" s="437"/>
      <c r="L2778" s="437"/>
      <c r="M2778" s="438"/>
      <c r="N2778" s="438"/>
      <c r="O2778" s="438"/>
      <c r="P2778" s="438"/>
      <c r="Q2778" s="438"/>
      <c r="R2778" s="438"/>
      <c r="S2778" s="438"/>
      <c r="T2778" s="438"/>
      <c r="U2778" s="438"/>
      <c r="V2778" s="438"/>
      <c r="W2778" s="438"/>
      <c r="X2778" s="439"/>
      <c r="Y2778" s="439"/>
      <c r="Z2778" s="438"/>
      <c r="AA2778" s="438"/>
      <c r="AB2778" s="438"/>
      <c r="AC2778" s="438"/>
      <c r="AD2778" s="438"/>
      <c r="AE2778" s="438"/>
      <c r="AF2778" s="438"/>
      <c r="AG2778" s="438"/>
      <c r="AH2778" s="438"/>
      <c r="AI2778" s="438"/>
      <c r="AJ2778" s="439"/>
      <c r="AK2778" s="439"/>
      <c r="AL2778" s="439"/>
      <c r="AM2778" s="439"/>
      <c r="AN2778" s="439"/>
      <c r="AO2778" s="439"/>
      <c r="AP2778" s="439"/>
      <c r="AQ2778" s="439"/>
      <c r="AR2778" s="439"/>
      <c r="AS2778" s="439"/>
      <c r="AT2778" s="439"/>
      <c r="AU2778" s="439"/>
      <c r="AV2778" s="439"/>
      <c r="AW2778" s="439"/>
      <c r="AX2778" s="439"/>
      <c r="AZ2778" s="439"/>
      <c r="BA2778" s="439"/>
      <c r="BB2778" s="439"/>
      <c r="BC2778" s="439"/>
      <c r="BD2778" s="439"/>
      <c r="BE2778" s="439"/>
      <c r="BF2778" s="439"/>
      <c r="BG2778" s="439"/>
      <c r="BH2778" s="439"/>
      <c r="BI2778" s="439"/>
      <c r="BJ2778" s="439"/>
      <c r="BK2778" s="439"/>
      <c r="BL2778" s="439"/>
      <c r="BM2778" s="439"/>
      <c r="BN2778" s="439"/>
      <c r="BO2778" s="439"/>
      <c r="BP2778" s="439"/>
      <c r="BQ2778" s="439"/>
      <c r="BR2778" s="439"/>
      <c r="BS2778" s="440"/>
      <c r="BT2778" s="439"/>
      <c r="BU2778" s="439"/>
      <c r="BV2778" s="439"/>
      <c r="BW2778" s="439"/>
      <c r="BX2778" s="439"/>
      <c r="BY2778" s="439"/>
      <c r="BZ2778" s="438"/>
      <c r="CA2778" s="439"/>
      <c r="CB2778" s="439"/>
      <c r="CC2778" s="439"/>
      <c r="CD2778" s="439"/>
      <c r="CE2778" s="439"/>
      <c r="CF2778" s="439"/>
      <c r="CG2778" s="439"/>
      <c r="CH2778" s="439"/>
      <c r="CI2778" s="439"/>
      <c r="CJ2778" s="438"/>
      <c r="CK2778" s="438"/>
      <c r="CL2778" s="439"/>
      <c r="CM2778" s="439"/>
      <c r="CN2778" s="439"/>
      <c r="CO2778" s="439"/>
      <c r="CP2778" s="439"/>
      <c r="CQ2778" s="439"/>
      <c r="CR2778" s="439"/>
      <c r="CS2778" s="439"/>
      <c r="CT2778" s="439"/>
      <c r="CU2778" s="439"/>
      <c r="CV2778" s="439"/>
      <c r="CW2778" s="439"/>
      <c r="CX2778" s="439"/>
      <c r="CY2778" s="439"/>
      <c r="CZ2778" s="439"/>
      <c r="DA2778" s="439"/>
      <c r="DB2778" s="438"/>
      <c r="DC2778" s="438"/>
      <c r="DD2778" s="438"/>
      <c r="DE2778" s="438"/>
      <c r="DF2778" s="438"/>
      <c r="DG2778" s="438"/>
      <c r="DH2778" s="438"/>
      <c r="DI2778" s="438"/>
      <c r="DJ2778" s="438"/>
      <c r="DK2778" s="438"/>
      <c r="DL2778" s="438"/>
      <c r="DM2778" s="438"/>
      <c r="DN2778" s="441"/>
      <c r="DO2778" s="438"/>
      <c r="DP2778" s="438"/>
      <c r="DQ2778" s="438"/>
      <c r="DR2778" s="438"/>
      <c r="DS2778" s="438"/>
      <c r="DT2778" s="438"/>
      <c r="DU2778" s="438"/>
      <c r="DV2778" s="442"/>
      <c r="DW2778" s="443"/>
      <c r="DX2778" s="444"/>
      <c r="DZ2778" s="438"/>
      <c r="EC2778" s="438"/>
      <c r="EF2778" s="438"/>
      <c r="EI2778" s="438"/>
      <c r="EL2778" s="438"/>
      <c r="EO2778" s="438"/>
    </row>
    <row r="2779" spans="1:145" x14ac:dyDescent="0.35">
      <c r="A2779" s="470" t="s">
        <v>872</v>
      </c>
      <c r="B2779" s="454"/>
      <c r="C2779" s="454"/>
      <c r="D2779" s="454"/>
      <c r="E2779" s="454"/>
      <c r="F2779" s="454"/>
      <c r="G2779" s="454"/>
      <c r="H2779" s="454"/>
      <c r="I2779" s="454"/>
      <c r="J2779" s="454"/>
      <c r="K2779" s="454"/>
      <c r="L2779" s="454"/>
      <c r="M2779" s="480"/>
      <c r="N2779" s="480"/>
      <c r="O2779" s="480"/>
      <c r="P2779" s="480"/>
      <c r="Q2779" s="481"/>
      <c r="R2779" s="481"/>
      <c r="S2779" s="481"/>
      <c r="T2779" s="481"/>
      <c r="U2779" s="481"/>
      <c r="V2779" s="481"/>
      <c r="W2779" s="481"/>
      <c r="X2779" s="482"/>
      <c r="Y2779" s="482"/>
      <c r="Z2779" s="481"/>
      <c r="AA2779" s="481"/>
      <c r="AB2779" s="481"/>
      <c r="AC2779" s="481"/>
      <c r="AD2779" s="481"/>
      <c r="AE2779" s="481"/>
      <c r="AF2779" s="481"/>
      <c r="AG2779" s="481"/>
      <c r="AH2779" s="481"/>
      <c r="AI2779" s="481"/>
      <c r="AJ2779" s="482"/>
      <c r="AK2779" s="482"/>
      <c r="AL2779" s="482"/>
      <c r="AM2779" s="482"/>
      <c r="AN2779" s="482"/>
      <c r="AO2779" s="482"/>
      <c r="AP2779" s="482"/>
      <c r="AQ2779" s="482"/>
      <c r="AR2779" s="482"/>
      <c r="AS2779" s="482"/>
      <c r="AT2779" s="482"/>
      <c r="AU2779" s="482"/>
      <c r="AV2779" s="482"/>
      <c r="AW2779" s="482"/>
      <c r="AX2779" s="482"/>
      <c r="AY2779" s="483"/>
      <c r="AZ2779" s="482"/>
      <c r="BA2779" s="482"/>
      <c r="BB2779" s="482"/>
      <c r="BC2779" s="482"/>
      <c r="BD2779" s="482"/>
      <c r="BE2779" s="482"/>
      <c r="BF2779" s="482"/>
      <c r="BG2779" s="482"/>
      <c r="BH2779" s="482"/>
      <c r="BI2779" s="482"/>
      <c r="BJ2779" s="482"/>
      <c r="BK2779" s="482"/>
      <c r="BL2779" s="482"/>
      <c r="BM2779" s="482"/>
      <c r="BN2779" s="482"/>
      <c r="BO2779" s="482"/>
      <c r="BP2779" s="482"/>
      <c r="BQ2779" s="482"/>
      <c r="BR2779" s="482"/>
      <c r="BS2779" s="482"/>
      <c r="BT2779" s="482"/>
      <c r="BU2779" s="482"/>
      <c r="BV2779" s="482"/>
      <c r="BW2779" s="482"/>
      <c r="BX2779" s="482"/>
      <c r="BY2779" s="482"/>
      <c r="BZ2779" s="481"/>
      <c r="CA2779" s="482"/>
      <c r="CB2779" s="482"/>
      <c r="CC2779" s="482"/>
      <c r="CD2779" s="482"/>
      <c r="CE2779" s="482"/>
      <c r="CF2779" s="482"/>
      <c r="CG2779" s="482"/>
      <c r="CH2779" s="482"/>
      <c r="CI2779" s="482"/>
      <c r="CJ2779" s="481"/>
      <c r="CK2779" s="481"/>
      <c r="CL2779" s="482"/>
      <c r="CM2779" s="482"/>
      <c r="CN2779" s="482"/>
      <c r="CO2779" s="482"/>
      <c r="CP2779" s="482"/>
      <c r="CQ2779" s="482"/>
      <c r="CR2779" s="482"/>
      <c r="CS2779" s="482"/>
      <c r="CT2779" s="482"/>
      <c r="CU2779" s="482"/>
      <c r="CV2779" s="482"/>
      <c r="CW2779" s="482"/>
      <c r="CX2779" s="482"/>
      <c r="CY2779" s="482"/>
      <c r="CZ2779" s="482"/>
      <c r="DA2779" s="482"/>
      <c r="DB2779" s="481"/>
      <c r="DC2779" s="481"/>
      <c r="DD2779" s="481"/>
      <c r="DE2779" s="481"/>
      <c r="DF2779" s="481"/>
      <c r="DG2779" s="481"/>
      <c r="DH2779" s="481"/>
      <c r="DI2779" s="481"/>
      <c r="DJ2779" s="481"/>
      <c r="DK2779" s="481"/>
      <c r="DL2779" s="481"/>
      <c r="DM2779" s="481"/>
      <c r="DN2779" s="484"/>
      <c r="DO2779" s="481"/>
      <c r="DP2779" s="481"/>
      <c r="DQ2779" s="481"/>
      <c r="DR2779" s="481"/>
      <c r="DS2779" s="481"/>
      <c r="DT2779" s="481"/>
      <c r="DU2779" s="481"/>
      <c r="DV2779" s="485"/>
      <c r="DW2779" s="486"/>
      <c r="DX2779" s="487"/>
      <c r="DZ2779" s="481"/>
      <c r="EC2779" s="481"/>
      <c r="EF2779" s="481"/>
      <c r="EI2779" s="481"/>
      <c r="EL2779" s="481"/>
      <c r="EO2779" s="481"/>
    </row>
    <row r="2788" spans="24:25" x14ac:dyDescent="0.35">
      <c r="X2788"/>
      <c r="Y2788"/>
    </row>
    <row r="2789" spans="24:25" x14ac:dyDescent="0.35">
      <c r="X2789"/>
      <c r="Y2789"/>
    </row>
    <row r="2790" spans="24:25" x14ac:dyDescent="0.35">
      <c r="X2790"/>
      <c r="Y2790"/>
    </row>
    <row r="2791" spans="24:25" x14ac:dyDescent="0.35">
      <c r="X2791"/>
      <c r="Y2791"/>
    </row>
    <row r="2792" spans="24:25" x14ac:dyDescent="0.35">
      <c r="X2792"/>
      <c r="Y2792"/>
    </row>
    <row r="2793" spans="24:25" x14ac:dyDescent="0.35">
      <c r="X2793"/>
      <c r="Y2793"/>
    </row>
    <row r="2794" spans="24:25" x14ac:dyDescent="0.35">
      <c r="X2794"/>
      <c r="Y2794"/>
    </row>
    <row r="2795" spans="24:25" x14ac:dyDescent="0.35">
      <c r="X2795"/>
      <c r="Y2795"/>
    </row>
    <row r="2796" spans="24:25" x14ac:dyDescent="0.35">
      <c r="X2796"/>
      <c r="Y2796"/>
    </row>
    <row r="2797" spans="24:25" x14ac:dyDescent="0.35">
      <c r="X2797"/>
      <c r="Y2797"/>
    </row>
    <row r="2798" spans="24:25" x14ac:dyDescent="0.35">
      <c r="X2798"/>
      <c r="Y2798"/>
    </row>
    <row r="2799" spans="24:25" x14ac:dyDescent="0.35">
      <c r="X2799"/>
      <c r="Y2799"/>
    </row>
    <row r="2800" spans="24:25" x14ac:dyDescent="0.35">
      <c r="X2800"/>
      <c r="Y2800"/>
    </row>
    <row r="2801" spans="1:145" x14ac:dyDescent="0.35">
      <c r="X2801"/>
      <c r="Y2801"/>
    </row>
    <row r="2802" spans="1:145" x14ac:dyDescent="0.35">
      <c r="X2802"/>
      <c r="Y2802"/>
    </row>
    <row r="2803" spans="1:145" x14ac:dyDescent="0.35">
      <c r="X2803"/>
      <c r="Y2803"/>
    </row>
    <row r="2808" spans="1:145" ht="15.5" x14ac:dyDescent="0.35">
      <c r="C2808" s="199"/>
      <c r="D2808" s="418"/>
      <c r="E2808" s="418"/>
    </row>
    <row r="2809" spans="1:145" ht="15.5" x14ac:dyDescent="0.35">
      <c r="C2809" s="199"/>
      <c r="D2809" s="418"/>
      <c r="E2809" s="418"/>
    </row>
    <row r="2810" spans="1:145" ht="15.5" x14ac:dyDescent="0.35">
      <c r="D2810" s="199"/>
      <c r="E2810" s="199"/>
      <c r="I2810" s="199"/>
      <c r="Y2810" s="199" t="s">
        <v>855</v>
      </c>
    </row>
    <row r="2811" spans="1:145" ht="15.5" x14ac:dyDescent="0.35">
      <c r="D2811" s="199"/>
      <c r="E2811" s="199"/>
      <c r="I2811" s="118"/>
      <c r="Y2811" s="118">
        <f ca="1">NOW()</f>
        <v>45628.398694444448</v>
      </c>
    </row>
    <row r="2812" spans="1:145" ht="15.5" x14ac:dyDescent="0.35">
      <c r="D2812" s="199"/>
      <c r="E2812" s="199"/>
      <c r="I2812" s="151"/>
      <c r="Y2812" s="151">
        <f ca="1">NOW()</f>
        <v>45628.398694444448</v>
      </c>
    </row>
    <row r="2813" spans="1:145" ht="15" thickBot="1" x14ac:dyDescent="0.4"/>
    <row r="2814" spans="1:145" ht="25.4" customHeight="1" thickBot="1" x14ac:dyDescent="0.4">
      <c r="A2814" s="419" t="s">
        <v>856</v>
      </c>
      <c r="B2814" s="419" t="str">
        <f t="shared" ref="B2814:N2814" si="2859">B1907</f>
        <v>1987</v>
      </c>
      <c r="C2814" s="419" t="str">
        <f t="shared" si="2859"/>
        <v>1988</v>
      </c>
      <c r="D2814" s="419" t="str">
        <f t="shared" si="2859"/>
        <v>1989</v>
      </c>
      <c r="E2814" s="419" t="str">
        <f t="shared" si="2859"/>
        <v>1990</v>
      </c>
      <c r="F2814" s="419" t="str">
        <f t="shared" si="2859"/>
        <v>1991</v>
      </c>
      <c r="G2814" s="419" t="str">
        <f t="shared" si="2859"/>
        <v xml:space="preserve">   1992</v>
      </c>
      <c r="H2814" s="419" t="str">
        <f t="shared" si="2859"/>
        <v>1993</v>
      </c>
      <c r="I2814" s="419" t="str">
        <f t="shared" si="2859"/>
        <v>1994</v>
      </c>
      <c r="J2814" s="419" t="str">
        <f t="shared" si="2859"/>
        <v>1995</v>
      </c>
      <c r="K2814" s="419" t="str">
        <f t="shared" si="2859"/>
        <v>1996(1)</v>
      </c>
      <c r="L2814" s="419">
        <f t="shared" si="2859"/>
        <v>1997</v>
      </c>
      <c r="M2814" s="419">
        <f t="shared" si="2859"/>
        <v>1998</v>
      </c>
      <c r="N2814" s="419">
        <f t="shared" si="2859"/>
        <v>1999</v>
      </c>
      <c r="O2814" s="419">
        <f t="shared" ref="O2814:Z2814" si="2860">+O$5</f>
        <v>2000</v>
      </c>
      <c r="P2814" s="419">
        <f t="shared" si="2860"/>
        <v>2001</v>
      </c>
      <c r="Q2814" s="419">
        <f t="shared" si="2860"/>
        <v>2002</v>
      </c>
      <c r="R2814" s="419">
        <f t="shared" si="2860"/>
        <v>2003</v>
      </c>
      <c r="S2814" s="419">
        <f t="shared" si="2860"/>
        <v>2004</v>
      </c>
      <c r="T2814" s="419">
        <f t="shared" si="2860"/>
        <v>2005</v>
      </c>
      <c r="U2814" s="419">
        <f t="shared" si="2860"/>
        <v>2006</v>
      </c>
      <c r="V2814" s="419">
        <f t="shared" si="2860"/>
        <v>2007</v>
      </c>
      <c r="W2814" s="419">
        <f t="shared" si="2860"/>
        <v>2008</v>
      </c>
      <c r="X2814" s="420">
        <f t="shared" si="2860"/>
        <v>2009</v>
      </c>
      <c r="Y2814" s="420">
        <f t="shared" si="2860"/>
        <v>2010</v>
      </c>
      <c r="Z2814" s="419">
        <f t="shared" si="2860"/>
        <v>2011</v>
      </c>
      <c r="AA2814" s="419">
        <f>+AA$5</f>
        <v>2012</v>
      </c>
      <c r="AB2814" s="419">
        <v>2013</v>
      </c>
      <c r="AC2814" s="419">
        <v>2013</v>
      </c>
      <c r="AD2814" s="419">
        <v>2013</v>
      </c>
      <c r="AE2814" s="419">
        <f>+AE$5</f>
        <v>2013</v>
      </c>
      <c r="AF2814" s="419">
        <v>2014</v>
      </c>
      <c r="AG2814" s="419">
        <v>2014</v>
      </c>
      <c r="AH2814" s="419">
        <v>2014</v>
      </c>
      <c r="AI2814" s="419">
        <v>2014</v>
      </c>
      <c r="AJ2814" s="420">
        <f>+AJ$5</f>
        <v>2014</v>
      </c>
      <c r="AK2814" s="420">
        <v>2015</v>
      </c>
      <c r="AL2814" s="420">
        <v>2015</v>
      </c>
      <c r="AM2814" s="420">
        <v>2015</v>
      </c>
      <c r="AN2814" s="420">
        <v>2015</v>
      </c>
      <c r="AO2814" s="420">
        <f>+AO$5</f>
        <v>2015</v>
      </c>
      <c r="AP2814" s="420">
        <v>2016</v>
      </c>
      <c r="AQ2814" s="420">
        <v>2016</v>
      </c>
      <c r="AR2814" s="420">
        <v>2016</v>
      </c>
      <c r="AS2814" s="420">
        <f>+AS$5</f>
        <v>2016</v>
      </c>
      <c r="AT2814" s="420">
        <v>2017</v>
      </c>
      <c r="AU2814" s="420">
        <v>2017</v>
      </c>
      <c r="AV2814" s="420">
        <v>2017</v>
      </c>
      <c r="AW2814" s="420">
        <v>2017</v>
      </c>
      <c r="AX2814" s="420">
        <f>+AX$5</f>
        <v>2017</v>
      </c>
      <c r="AY2814" s="421"/>
      <c r="AZ2814" s="420">
        <v>2018</v>
      </c>
      <c r="BA2814" s="420">
        <v>2018</v>
      </c>
      <c r="BB2814" s="420">
        <v>2018</v>
      </c>
      <c r="BC2814" s="420">
        <v>2018</v>
      </c>
      <c r="BD2814" s="420">
        <v>2018</v>
      </c>
      <c r="BE2814" s="420">
        <v>2018</v>
      </c>
      <c r="BF2814" s="420">
        <f>+BF$5</f>
        <v>2018</v>
      </c>
      <c r="BG2814" s="420">
        <v>2019</v>
      </c>
      <c r="BH2814" s="420">
        <v>2019</v>
      </c>
      <c r="BI2814" s="420">
        <v>2019</v>
      </c>
      <c r="BJ2814" s="420">
        <v>2019</v>
      </c>
      <c r="BK2814" s="420">
        <v>2019</v>
      </c>
      <c r="BL2814" s="420">
        <v>2019</v>
      </c>
      <c r="BM2814" s="420">
        <v>2019</v>
      </c>
      <c r="BN2814" s="420">
        <v>2019</v>
      </c>
      <c r="BO2814" s="420">
        <f>+BO$5</f>
        <v>2019</v>
      </c>
      <c r="BP2814" s="420">
        <v>2020</v>
      </c>
      <c r="BQ2814" s="420">
        <v>2020</v>
      </c>
      <c r="BR2814" s="420">
        <v>2020</v>
      </c>
      <c r="BS2814" s="420">
        <v>2020</v>
      </c>
      <c r="BT2814" s="420">
        <v>2020</v>
      </c>
      <c r="BU2814" s="420">
        <v>2020</v>
      </c>
      <c r="BV2814" s="420">
        <v>2020</v>
      </c>
      <c r="BW2814" s="420">
        <v>2020</v>
      </c>
      <c r="BX2814" s="420">
        <v>2020</v>
      </c>
      <c r="BY2814" s="420">
        <v>2020</v>
      </c>
      <c r="BZ2814" s="419">
        <v>2020</v>
      </c>
      <c r="CA2814" s="420">
        <f>+CA$5</f>
        <v>2020</v>
      </c>
      <c r="CB2814" s="420">
        <v>2021</v>
      </c>
      <c r="CC2814" s="420">
        <v>2021</v>
      </c>
      <c r="CD2814" s="420">
        <v>2021</v>
      </c>
      <c r="CE2814" s="420">
        <v>2021</v>
      </c>
      <c r="CF2814" s="420">
        <v>2021</v>
      </c>
      <c r="CG2814" s="420">
        <v>2021</v>
      </c>
      <c r="CH2814" s="420">
        <v>2021</v>
      </c>
      <c r="CI2814" s="420">
        <v>2021</v>
      </c>
      <c r="CJ2814" s="419">
        <v>2021</v>
      </c>
      <c r="CK2814" s="419">
        <v>2021</v>
      </c>
      <c r="CL2814" s="420">
        <f>+CL$5</f>
        <v>2021</v>
      </c>
      <c r="CM2814" s="420">
        <v>2022</v>
      </c>
      <c r="CN2814" s="420">
        <v>2022</v>
      </c>
      <c r="CO2814" s="420">
        <v>2022</v>
      </c>
      <c r="CP2814" s="420">
        <v>2022</v>
      </c>
      <c r="CQ2814" s="420">
        <v>2022</v>
      </c>
      <c r="CR2814" s="420">
        <v>2022</v>
      </c>
      <c r="CS2814" s="420">
        <v>2022</v>
      </c>
      <c r="CT2814" s="420">
        <v>2022</v>
      </c>
      <c r="CU2814" s="420">
        <v>2022</v>
      </c>
      <c r="CV2814" s="420">
        <v>2022</v>
      </c>
      <c r="CW2814" s="420">
        <v>2022</v>
      </c>
      <c r="CX2814" s="420">
        <v>2022</v>
      </c>
      <c r="CY2814" s="420">
        <v>2022</v>
      </c>
      <c r="CZ2814" s="420">
        <v>2022</v>
      </c>
      <c r="DA2814" s="420">
        <f t="shared" ref="DA2814:DN2814" si="2861">+DA$5</f>
        <v>2022</v>
      </c>
      <c r="DB2814" s="419">
        <v>2023</v>
      </c>
      <c r="DC2814" s="419">
        <v>2023</v>
      </c>
      <c r="DD2814" s="419">
        <v>2023</v>
      </c>
      <c r="DE2814" s="419">
        <v>2023</v>
      </c>
      <c r="DF2814" s="419">
        <v>2023</v>
      </c>
      <c r="DG2814" s="419">
        <v>2023</v>
      </c>
      <c r="DH2814" s="419">
        <v>2023</v>
      </c>
      <c r="DI2814" s="419">
        <v>2023</v>
      </c>
      <c r="DJ2814" s="419">
        <v>2023</v>
      </c>
      <c r="DK2814" s="419">
        <v>2023</v>
      </c>
      <c r="DL2814" s="419">
        <v>2023</v>
      </c>
      <c r="DM2814" s="419">
        <v>2023</v>
      </c>
      <c r="DN2814" s="422">
        <f t="shared" si="2861"/>
        <v>2023</v>
      </c>
      <c r="DO2814" s="419">
        <v>2023</v>
      </c>
      <c r="DP2814" s="419">
        <v>2024</v>
      </c>
      <c r="DQ2814" s="419">
        <v>2024</v>
      </c>
      <c r="DR2814" s="419">
        <v>2024</v>
      </c>
      <c r="DS2814" s="419">
        <v>2024</v>
      </c>
      <c r="DT2814" s="419">
        <v>2024</v>
      </c>
      <c r="DU2814" s="419">
        <v>2024</v>
      </c>
      <c r="DV2814" s="423">
        <f>+DV$5</f>
        <v>2024</v>
      </c>
      <c r="DW2814" s="424">
        <f>+DW$5</f>
        <v>2024</v>
      </c>
      <c r="DX2814" s="425">
        <f>+DX$5</f>
        <v>2024</v>
      </c>
      <c r="DZ2814" s="419">
        <f>+DZ$5</f>
        <v>2025</v>
      </c>
      <c r="EC2814" s="419">
        <f>+EC$5</f>
        <v>2026</v>
      </c>
      <c r="EF2814" s="419">
        <f>+EF$5</f>
        <v>2027</v>
      </c>
      <c r="EI2814" s="419">
        <f>+EI$5</f>
        <v>2028</v>
      </c>
      <c r="EL2814" s="419">
        <f>+EL$5</f>
        <v>2029</v>
      </c>
      <c r="EO2814" s="419">
        <f>+EO$5</f>
        <v>2030</v>
      </c>
    </row>
    <row r="2815" spans="1:145" ht="15.5" x14ac:dyDescent="0.35">
      <c r="A2815" s="426"/>
      <c r="B2815" s="427"/>
      <c r="C2815" s="427"/>
      <c r="D2815" s="427"/>
      <c r="E2815" s="427"/>
      <c r="F2815" s="427"/>
      <c r="G2815" s="427"/>
      <c r="H2815" s="427"/>
      <c r="I2815" s="427"/>
      <c r="J2815" s="427"/>
      <c r="K2815" s="427"/>
      <c r="L2815" s="427"/>
      <c r="M2815" s="428"/>
      <c r="N2815" s="428"/>
      <c r="O2815" s="429"/>
      <c r="P2815" s="429"/>
      <c r="Q2815" s="429"/>
      <c r="R2815" s="429"/>
      <c r="S2815" s="429"/>
      <c r="T2815" s="429"/>
      <c r="U2815" s="429" t="str">
        <f>+U$7</f>
        <v/>
      </c>
      <c r="V2815" s="429"/>
      <c r="W2815" s="429"/>
      <c r="X2815" s="430"/>
      <c r="Y2815" s="430"/>
      <c r="Z2815" s="429"/>
      <c r="AA2815" s="429"/>
      <c r="AB2815" s="429" t="s">
        <v>12</v>
      </c>
      <c r="AC2815" s="429" t="s">
        <v>13</v>
      </c>
      <c r="AD2815" s="14" t="str">
        <f>+$AD$7</f>
        <v>Maj old</v>
      </c>
      <c r="AE2815" s="429"/>
      <c r="AF2815" s="429" t="s">
        <v>12</v>
      </c>
      <c r="AG2815" s="429" t="s">
        <v>13</v>
      </c>
      <c r="AH2815" s="429" t="s">
        <v>15</v>
      </c>
      <c r="AI2815" s="429" t="s">
        <v>16</v>
      </c>
      <c r="AJ2815" s="430"/>
      <c r="AK2815" s="430" t="s">
        <v>12</v>
      </c>
      <c r="AL2815" s="430" t="s">
        <v>13</v>
      </c>
      <c r="AM2815" s="430" t="s">
        <v>15</v>
      </c>
      <c r="AN2815" s="430" t="s">
        <v>17</v>
      </c>
      <c r="AO2815" s="430" t="str">
        <f>+AO$7</f>
        <v>Estim.</v>
      </c>
      <c r="AP2815" s="430" t="s">
        <v>12</v>
      </c>
      <c r="AQ2815" s="430" t="s">
        <v>13</v>
      </c>
      <c r="AR2815" s="430" t="s">
        <v>15</v>
      </c>
      <c r="AS2815" s="430" t="str">
        <f>+AS$7</f>
        <v>Estim.</v>
      </c>
      <c r="AT2815" s="430" t="s">
        <v>12</v>
      </c>
      <c r="AU2815" s="430" t="s">
        <v>13</v>
      </c>
      <c r="AV2815" s="430" t="s">
        <v>19</v>
      </c>
      <c r="AW2815" s="430" t="s">
        <v>20</v>
      </c>
      <c r="AX2815" s="430" t="str">
        <f>+AX$7</f>
        <v>Estim</v>
      </c>
      <c r="AY2815" s="431"/>
      <c r="AZ2815" s="430" t="s">
        <v>12</v>
      </c>
      <c r="BA2815" s="430" t="s">
        <v>22</v>
      </c>
      <c r="BB2815" s="430" t="s">
        <v>23</v>
      </c>
      <c r="BC2815" s="430" t="s">
        <v>24</v>
      </c>
      <c r="BD2815" s="430" t="s">
        <v>25</v>
      </c>
      <c r="BE2815" s="430" t="s">
        <v>26</v>
      </c>
      <c r="BF2815" s="430" t="str">
        <f>+BF$7</f>
        <v>Estim</v>
      </c>
      <c r="BG2815" s="430" t="s">
        <v>12</v>
      </c>
      <c r="BH2815" s="430" t="s">
        <v>27</v>
      </c>
      <c r="BI2815" s="430" t="s">
        <v>23</v>
      </c>
      <c r="BJ2815" s="430" t="s">
        <v>26</v>
      </c>
      <c r="BK2815" s="430" t="s">
        <v>28</v>
      </c>
      <c r="BL2815" s="430" t="s">
        <v>29</v>
      </c>
      <c r="BM2815" s="430" t="s">
        <v>30</v>
      </c>
      <c r="BN2815" s="430" t="s">
        <v>31</v>
      </c>
      <c r="BO2815" s="430" t="str">
        <f>+BO$7</f>
        <v>Estim</v>
      </c>
      <c r="BP2815" s="430" t="s">
        <v>12</v>
      </c>
      <c r="BQ2815" s="430" t="s">
        <v>12</v>
      </c>
      <c r="BR2815" s="430" t="s">
        <v>27</v>
      </c>
      <c r="BS2815" s="430" t="s">
        <v>29</v>
      </c>
      <c r="BT2815" s="430" t="s">
        <v>23</v>
      </c>
      <c r="BU2815" s="430" t="s">
        <v>29</v>
      </c>
      <c r="BV2815" s="430" t="s">
        <v>31</v>
      </c>
      <c r="BW2815" s="430" t="s">
        <v>32</v>
      </c>
      <c r="BX2815" s="430" t="s">
        <v>32</v>
      </c>
      <c r="BY2815" s="430" t="s">
        <v>32</v>
      </c>
      <c r="BZ2815" s="429" t="s">
        <v>33</v>
      </c>
      <c r="CA2815" s="430" t="str">
        <f>+CA$7</f>
        <v>Estim</v>
      </c>
      <c r="CB2815" s="430" t="s">
        <v>12</v>
      </c>
      <c r="CC2815" s="430" t="s">
        <v>12</v>
      </c>
      <c r="CD2815" s="430" t="s">
        <v>12</v>
      </c>
      <c r="CE2815" s="430" t="s">
        <v>12</v>
      </c>
      <c r="CF2815" s="430" t="s">
        <v>12</v>
      </c>
      <c r="CG2815" s="430" t="s">
        <v>12</v>
      </c>
      <c r="CH2815" s="430" t="s">
        <v>34</v>
      </c>
      <c r="CI2815" s="430" t="s">
        <v>34</v>
      </c>
      <c r="CJ2815" s="429" t="s">
        <v>25</v>
      </c>
      <c r="CK2815" s="429" t="s">
        <v>25</v>
      </c>
      <c r="CL2815" s="430" t="str">
        <f>+CL$7</f>
        <v>Estim.</v>
      </c>
      <c r="CM2815" s="430" t="s">
        <v>12</v>
      </c>
      <c r="CN2815" s="430" t="s">
        <v>36</v>
      </c>
      <c r="CO2815" s="430" t="s">
        <v>36</v>
      </c>
      <c r="CP2815" s="430" t="s">
        <v>101</v>
      </c>
      <c r="CQ2815" s="430" t="s">
        <v>36</v>
      </c>
      <c r="CR2815" s="430" t="s">
        <v>102</v>
      </c>
      <c r="CS2815" s="430" t="s">
        <v>103</v>
      </c>
      <c r="CT2815" s="430" t="s">
        <v>104</v>
      </c>
      <c r="CU2815" s="430" t="s">
        <v>105</v>
      </c>
      <c r="CV2815" s="430" t="s">
        <v>37</v>
      </c>
      <c r="CW2815" s="430" t="s">
        <v>37</v>
      </c>
      <c r="CX2815" s="430" t="s">
        <v>38</v>
      </c>
      <c r="CY2815" s="430" t="s">
        <v>38</v>
      </c>
      <c r="CZ2815" s="430" t="s">
        <v>37</v>
      </c>
      <c r="DA2815" s="430" t="str">
        <f t="shared" ref="DA2815:DN2815" si="2862">+DA$7</f>
        <v>Estim.</v>
      </c>
      <c r="DB2815" s="429" t="s">
        <v>39</v>
      </c>
      <c r="DC2815" s="429" t="s">
        <v>40</v>
      </c>
      <c r="DD2815" s="429" t="s">
        <v>41</v>
      </c>
      <c r="DE2815" s="429" t="s">
        <v>42</v>
      </c>
      <c r="DF2815" s="429" t="s">
        <v>43</v>
      </c>
      <c r="DG2815" s="429" t="s">
        <v>44</v>
      </c>
      <c r="DH2815" s="429" t="s">
        <v>45</v>
      </c>
      <c r="DI2815" s="429" t="s">
        <v>46</v>
      </c>
      <c r="DJ2815" s="429" t="s">
        <v>47</v>
      </c>
      <c r="DK2815" s="429" t="s">
        <v>45</v>
      </c>
      <c r="DL2815" s="429" t="s">
        <v>46</v>
      </c>
      <c r="DM2815" s="429" t="s">
        <v>47</v>
      </c>
      <c r="DN2815" s="432" t="str">
        <f t="shared" si="2862"/>
        <v>Estim.</v>
      </c>
      <c r="DO2815" s="429" t="s">
        <v>47</v>
      </c>
      <c r="DP2815" s="429" t="s">
        <v>12</v>
      </c>
      <c r="DQ2815" s="429" t="s">
        <v>12</v>
      </c>
      <c r="DR2815" s="429" t="s">
        <v>12</v>
      </c>
      <c r="DS2815" s="429" t="s">
        <v>23</v>
      </c>
      <c r="DT2815" s="429" t="s">
        <v>23</v>
      </c>
      <c r="DU2815" s="429" t="s">
        <v>23</v>
      </c>
      <c r="DV2815" s="433" t="str">
        <f>+DV$7</f>
        <v>MAJ nov</v>
      </c>
      <c r="DW2815" s="434" t="str">
        <f>+DW$7</f>
        <v>MAJ nov</v>
      </c>
      <c r="DX2815" s="435" t="str">
        <f>+DX$7</f>
        <v>Prév.Rév.</v>
      </c>
      <c r="DZ2815" s="429" t="str">
        <f>+DZ$7</f>
        <v>Prév.</v>
      </c>
      <c r="EC2815" s="429" t="str">
        <f>+EC$7</f>
        <v>Prév.</v>
      </c>
      <c r="EF2815" s="429" t="str">
        <f>+EF$7</f>
        <v>Prév.</v>
      </c>
      <c r="EI2815" s="429" t="str">
        <f>+EI$7</f>
        <v>Prév.</v>
      </c>
      <c r="EL2815" s="429" t="str">
        <f>+EL$7</f>
        <v>Prév.</v>
      </c>
      <c r="EO2815" s="429" t="str">
        <f>+EO$7</f>
        <v>Prév.</v>
      </c>
    </row>
    <row r="2816" spans="1:145" s="517" customFormat="1" x14ac:dyDescent="0.35">
      <c r="A2816" s="532" t="s">
        <v>888</v>
      </c>
      <c r="B2816" s="533"/>
      <c r="C2816" s="533"/>
      <c r="D2816" s="533"/>
      <c r="E2816" s="533"/>
      <c r="F2816" s="533"/>
      <c r="G2816" s="533"/>
      <c r="H2816" s="533"/>
      <c r="I2816" s="533"/>
      <c r="J2816" s="533"/>
      <c r="K2816" s="533"/>
      <c r="L2816" s="533"/>
      <c r="M2816" s="534"/>
      <c r="N2816" s="534"/>
      <c r="O2816" s="534"/>
      <c r="P2816" s="534"/>
      <c r="Q2816" s="534"/>
      <c r="R2816" s="534"/>
      <c r="S2816" s="534"/>
      <c r="T2816" s="534"/>
      <c r="U2816" s="534"/>
      <c r="W2816" s="534"/>
      <c r="X2816" s="535"/>
      <c r="Y2816" s="535"/>
      <c r="Z2816" s="534"/>
      <c r="AA2816" s="534"/>
      <c r="AB2816" s="534"/>
      <c r="AC2816" s="534"/>
      <c r="AD2816" s="534"/>
      <c r="AE2816" s="534"/>
      <c r="AF2816" s="534"/>
      <c r="AG2816" s="534"/>
      <c r="AH2816" s="534"/>
      <c r="AI2816" s="534"/>
      <c r="AJ2816" s="535"/>
      <c r="AK2816" s="535"/>
      <c r="AL2816" s="535"/>
      <c r="AM2816" s="535"/>
      <c r="AN2816" s="535"/>
      <c r="AO2816" s="535"/>
      <c r="AP2816" s="535"/>
      <c r="AQ2816" s="535"/>
      <c r="AR2816" s="535"/>
      <c r="AS2816" s="535"/>
      <c r="AT2816" s="535"/>
      <c r="AU2816" s="535"/>
      <c r="AV2816" s="535"/>
      <c r="AW2816" s="535"/>
      <c r="AX2816" s="535"/>
      <c r="AY2816" s="536"/>
      <c r="AZ2816" s="535"/>
      <c r="BA2816" s="535"/>
      <c r="BB2816" s="535"/>
      <c r="BC2816" s="535"/>
      <c r="BD2816" s="535"/>
      <c r="BE2816" s="535"/>
      <c r="BF2816" s="535"/>
      <c r="BG2816" s="535"/>
      <c r="BH2816" s="535"/>
      <c r="BI2816" s="535"/>
      <c r="BJ2816" s="535"/>
      <c r="BK2816" s="535"/>
      <c r="BL2816" s="535"/>
      <c r="BM2816" s="535"/>
      <c r="BN2816" s="535"/>
      <c r="BO2816" s="535"/>
      <c r="BP2816" s="535"/>
      <c r="BQ2816" s="535"/>
      <c r="BR2816" s="535"/>
      <c r="BS2816" s="535"/>
      <c r="BT2816" s="535"/>
      <c r="BU2816" s="535"/>
      <c r="BV2816" s="535"/>
      <c r="BW2816" s="535"/>
      <c r="BX2816" s="535"/>
      <c r="BY2816" s="535"/>
      <c r="BZ2816" s="534"/>
      <c r="CA2816" s="535"/>
      <c r="CB2816" s="535"/>
      <c r="CC2816" s="535"/>
      <c r="CD2816" s="535"/>
      <c r="CE2816" s="535"/>
      <c r="CF2816" s="535"/>
      <c r="CG2816" s="535"/>
      <c r="CH2816" s="535"/>
      <c r="CI2816" s="535"/>
      <c r="CJ2816" s="534"/>
      <c r="CK2816" s="534"/>
      <c r="CL2816" s="535"/>
      <c r="CM2816" s="535"/>
      <c r="CN2816" s="535"/>
      <c r="CO2816" s="535"/>
      <c r="CP2816" s="535"/>
      <c r="CQ2816" s="535"/>
      <c r="CR2816" s="535"/>
      <c r="CS2816" s="535"/>
      <c r="CT2816" s="535"/>
      <c r="CU2816" s="535"/>
      <c r="CV2816" s="535"/>
      <c r="CW2816" s="535"/>
      <c r="CX2816" s="535"/>
      <c r="CY2816" s="535"/>
      <c r="CZ2816" s="535"/>
      <c r="DA2816" s="535"/>
      <c r="DB2816" s="534"/>
      <c r="DC2816" s="534"/>
      <c r="DD2816" s="534"/>
      <c r="DE2816" s="534"/>
      <c r="DF2816" s="534"/>
      <c r="DG2816" s="534"/>
      <c r="DH2816" s="534"/>
      <c r="DI2816" s="534"/>
      <c r="DJ2816" s="534"/>
      <c r="DK2816" s="534"/>
      <c r="DL2816" s="534"/>
      <c r="DM2816" s="534"/>
      <c r="DN2816" s="537"/>
      <c r="DO2816" s="534"/>
      <c r="DP2816" s="534"/>
      <c r="DQ2816" s="534"/>
      <c r="DR2816" s="534"/>
      <c r="DS2816" s="534"/>
      <c r="DT2816" s="534"/>
      <c r="DU2816" s="534"/>
      <c r="DV2816" s="538"/>
      <c r="DW2816" s="539"/>
      <c r="DX2816" s="540"/>
      <c r="DZ2816" s="534"/>
      <c r="EC2816" s="534"/>
      <c r="EF2816" s="534"/>
      <c r="EI2816" s="534"/>
      <c r="EL2816" s="534"/>
      <c r="EO2816" s="534"/>
    </row>
    <row r="2817" spans="1:145" x14ac:dyDescent="0.35">
      <c r="A2817" s="453"/>
      <c r="B2817" s="437"/>
      <c r="C2817" s="437"/>
      <c r="D2817" s="437"/>
      <c r="E2817" s="437"/>
      <c r="F2817" s="437"/>
      <c r="G2817" s="437"/>
      <c r="H2817" s="437"/>
      <c r="I2817" s="437"/>
      <c r="J2817" s="437"/>
      <c r="K2817" s="437"/>
      <c r="L2817" s="437"/>
      <c r="M2817" s="438"/>
      <c r="N2817" s="438"/>
      <c r="O2817" s="438"/>
      <c r="P2817" s="438"/>
      <c r="Q2817" s="438"/>
      <c r="R2817" s="438"/>
      <c r="S2817" s="438"/>
      <c r="T2817" s="438"/>
      <c r="U2817" s="438"/>
      <c r="W2817" s="438"/>
      <c r="X2817" s="439"/>
      <c r="Y2817" s="439"/>
      <c r="Z2817" s="438"/>
      <c r="AA2817" s="438"/>
      <c r="AB2817" s="438"/>
      <c r="AC2817" s="438"/>
      <c r="AD2817" s="438"/>
      <c r="AE2817" s="438"/>
      <c r="AF2817" s="438"/>
      <c r="AG2817" s="438"/>
      <c r="AH2817" s="438"/>
      <c r="AI2817" s="438"/>
      <c r="AJ2817" s="439"/>
      <c r="AK2817" s="439"/>
      <c r="AL2817" s="439"/>
      <c r="AM2817" s="439"/>
      <c r="AN2817" s="439"/>
      <c r="AO2817" s="439"/>
      <c r="AP2817" s="439"/>
      <c r="AQ2817" s="439"/>
      <c r="AR2817" s="439"/>
      <c r="AS2817" s="439"/>
      <c r="AT2817" s="439"/>
      <c r="AU2817" s="439"/>
      <c r="AV2817" s="439"/>
      <c r="AW2817" s="439"/>
      <c r="AX2817" s="439"/>
      <c r="AZ2817" s="439"/>
      <c r="BA2817" s="439"/>
      <c r="BB2817" s="439"/>
      <c r="BC2817" s="439"/>
      <c r="BD2817" s="439"/>
      <c r="BE2817" s="439"/>
      <c r="BF2817" s="439"/>
      <c r="BG2817" s="439"/>
      <c r="BH2817" s="439"/>
      <c r="BI2817" s="439"/>
      <c r="BJ2817" s="439"/>
      <c r="BK2817" s="439"/>
      <c r="BL2817" s="439"/>
      <c r="BM2817" s="439"/>
      <c r="BN2817" s="439"/>
      <c r="BO2817" s="439"/>
      <c r="BP2817" s="439"/>
      <c r="BQ2817" s="439"/>
      <c r="BR2817" s="439"/>
      <c r="BS2817" s="440"/>
      <c r="BT2817" s="439"/>
      <c r="BU2817" s="439"/>
      <c r="BV2817" s="439"/>
      <c r="BW2817" s="439"/>
      <c r="BX2817" s="439"/>
      <c r="BY2817" s="439"/>
      <c r="BZ2817" s="438"/>
      <c r="CA2817" s="439"/>
      <c r="CB2817" s="439"/>
      <c r="CC2817" s="439"/>
      <c r="CD2817" s="439"/>
      <c r="CE2817" s="439"/>
      <c r="CF2817" s="439"/>
      <c r="CG2817" s="439"/>
      <c r="CH2817" s="439"/>
      <c r="CI2817" s="439"/>
      <c r="CJ2817" s="438"/>
      <c r="CK2817" s="438"/>
      <c r="CL2817" s="439"/>
      <c r="CM2817" s="439"/>
      <c r="CN2817" s="439"/>
      <c r="CO2817" s="439"/>
      <c r="CP2817" s="439"/>
      <c r="CQ2817" s="439"/>
      <c r="CR2817" s="439"/>
      <c r="CS2817" s="439"/>
      <c r="CT2817" s="439"/>
      <c r="CU2817" s="439"/>
      <c r="CV2817" s="439"/>
      <c r="CW2817" s="439"/>
      <c r="CX2817" s="439"/>
      <c r="CY2817" s="439"/>
      <c r="CZ2817" s="439"/>
      <c r="DA2817" s="439"/>
      <c r="DB2817" s="438"/>
      <c r="DC2817" s="438"/>
      <c r="DD2817" s="438"/>
      <c r="DE2817" s="438"/>
      <c r="DF2817" s="438"/>
      <c r="DG2817" s="438"/>
      <c r="DH2817" s="438"/>
      <c r="DI2817" s="438"/>
      <c r="DJ2817" s="438"/>
      <c r="DK2817" s="438"/>
      <c r="DL2817" s="438"/>
      <c r="DM2817" s="438"/>
      <c r="DN2817" s="441"/>
      <c r="DO2817" s="438"/>
      <c r="DP2817" s="438"/>
      <c r="DQ2817" s="438"/>
      <c r="DR2817" s="438"/>
      <c r="DS2817" s="438"/>
      <c r="DT2817" s="438"/>
      <c r="DU2817" s="438"/>
      <c r="DV2817" s="442"/>
      <c r="DW2817" s="443"/>
      <c r="DX2817" s="444"/>
      <c r="DZ2817" s="438"/>
      <c r="EC2817" s="438"/>
      <c r="EF2817" s="438"/>
      <c r="EI2817" s="438"/>
      <c r="EL2817" s="438"/>
      <c r="EO2817" s="438"/>
    </row>
    <row r="2818" spans="1:145" x14ac:dyDescent="0.35">
      <c r="A2818" s="488" t="s">
        <v>873</v>
      </c>
      <c r="B2818" s="437"/>
      <c r="C2818" s="437"/>
      <c r="D2818" s="437"/>
      <c r="E2818" s="437"/>
      <c r="F2818" s="437"/>
      <c r="G2818" s="437"/>
      <c r="H2818" s="437"/>
      <c r="I2818" s="437"/>
      <c r="J2818" s="437"/>
      <c r="K2818" s="437"/>
      <c r="L2818" s="437"/>
      <c r="M2818" s="438"/>
      <c r="N2818" s="438"/>
      <c r="O2818" s="438"/>
      <c r="P2818" s="438"/>
      <c r="Q2818" s="438"/>
      <c r="R2818" s="438"/>
      <c r="S2818" s="438"/>
      <c r="T2818" s="438"/>
      <c r="U2818" s="438"/>
      <c r="W2818" s="438"/>
      <c r="X2818" s="439"/>
      <c r="Y2818" s="439"/>
      <c r="Z2818" s="438"/>
      <c r="AA2818" s="438"/>
      <c r="AB2818" s="438"/>
      <c r="AC2818" s="438"/>
      <c r="AD2818" s="438"/>
      <c r="AE2818" s="438"/>
      <c r="AF2818" s="438"/>
      <c r="AG2818" s="438"/>
      <c r="AH2818" s="438"/>
      <c r="AI2818" s="438"/>
      <c r="AJ2818" s="439"/>
      <c r="AK2818" s="439"/>
      <c r="AL2818" s="439"/>
      <c r="AM2818" s="439"/>
      <c r="AN2818" s="439"/>
      <c r="AO2818" s="439"/>
      <c r="AP2818" s="439"/>
      <c r="AQ2818" s="439"/>
      <c r="AR2818" s="439"/>
      <c r="AS2818" s="439"/>
      <c r="AT2818" s="439"/>
      <c r="AU2818" s="439"/>
      <c r="AV2818" s="439"/>
      <c r="AW2818" s="439"/>
      <c r="AX2818" s="439"/>
      <c r="AZ2818" s="439"/>
      <c r="BA2818" s="439"/>
      <c r="BB2818" s="439"/>
      <c r="BC2818" s="439"/>
      <c r="BD2818" s="439"/>
      <c r="BE2818" s="439"/>
      <c r="BF2818" s="439"/>
      <c r="BG2818" s="439"/>
      <c r="BH2818" s="439"/>
      <c r="BI2818" s="439"/>
      <c r="BJ2818" s="439"/>
      <c r="BK2818" s="439"/>
      <c r="BL2818" s="439"/>
      <c r="BM2818" s="439"/>
      <c r="BN2818" s="439"/>
      <c r="BO2818" s="439"/>
      <c r="BP2818" s="439"/>
      <c r="BQ2818" s="439"/>
      <c r="BR2818" s="439"/>
      <c r="BS2818" s="440"/>
      <c r="BT2818" s="439"/>
      <c r="BU2818" s="439"/>
      <c r="BV2818" s="439"/>
      <c r="BW2818" s="439"/>
      <c r="BX2818" s="439"/>
      <c r="BY2818" s="439"/>
      <c r="BZ2818" s="438"/>
      <c r="CA2818" s="439"/>
      <c r="CB2818" s="439"/>
      <c r="CC2818" s="439"/>
      <c r="CD2818" s="439"/>
      <c r="CE2818" s="439"/>
      <c r="CF2818" s="439"/>
      <c r="CG2818" s="439"/>
      <c r="CH2818" s="439"/>
      <c r="CI2818" s="439"/>
      <c r="CJ2818" s="438"/>
      <c r="CK2818" s="438"/>
      <c r="CL2818" s="439"/>
      <c r="CM2818" s="439"/>
      <c r="CN2818" s="439"/>
      <c r="CO2818" s="439"/>
      <c r="CP2818" s="439"/>
      <c r="CQ2818" s="439"/>
      <c r="CR2818" s="439"/>
      <c r="CS2818" s="439"/>
      <c r="CT2818" s="439"/>
      <c r="CU2818" s="439"/>
      <c r="CV2818" s="439"/>
      <c r="CW2818" s="439"/>
      <c r="CX2818" s="439"/>
      <c r="CY2818" s="439"/>
      <c r="CZ2818" s="439"/>
      <c r="DA2818" s="439"/>
      <c r="DB2818" s="438"/>
      <c r="DC2818" s="438"/>
      <c r="DD2818" s="438"/>
      <c r="DE2818" s="438"/>
      <c r="DF2818" s="438"/>
      <c r="DG2818" s="438"/>
      <c r="DH2818" s="438"/>
      <c r="DI2818" s="438"/>
      <c r="DJ2818" s="438"/>
      <c r="DK2818" s="438"/>
      <c r="DL2818" s="438"/>
      <c r="DM2818" s="438"/>
      <c r="DN2818" s="441"/>
      <c r="DO2818" s="438"/>
      <c r="DP2818" s="438"/>
      <c r="DQ2818" s="438"/>
      <c r="DR2818" s="438"/>
      <c r="DS2818" s="438"/>
      <c r="DT2818" s="438"/>
      <c r="DU2818" s="438"/>
      <c r="DV2818" s="442"/>
      <c r="DW2818" s="443"/>
      <c r="DX2818" s="444"/>
      <c r="DZ2818" s="438"/>
      <c r="EC2818" s="438"/>
      <c r="EF2818" s="438"/>
      <c r="EI2818" s="438"/>
      <c r="EL2818" s="438"/>
      <c r="EO2818" s="438"/>
    </row>
    <row r="2819" spans="1:145" x14ac:dyDescent="0.35">
      <c r="A2819" s="436" t="s">
        <v>858</v>
      </c>
      <c r="B2819" s="445">
        <f t="shared" ref="B2819:AA2824" si="2863">B2114</f>
        <v>0</v>
      </c>
      <c r="C2819" s="445">
        <f t="shared" si="2863"/>
        <v>0</v>
      </c>
      <c r="D2819" s="445">
        <f t="shared" si="2863"/>
        <v>0</v>
      </c>
      <c r="E2819" s="445">
        <f t="shared" si="2863"/>
        <v>0</v>
      </c>
      <c r="F2819" s="445">
        <f t="shared" si="2863"/>
        <v>0</v>
      </c>
      <c r="G2819" s="445">
        <f t="shared" si="2863"/>
        <v>0</v>
      </c>
      <c r="H2819" s="445">
        <f t="shared" si="2863"/>
        <v>0</v>
      </c>
      <c r="I2819" s="445">
        <f t="shared" si="2863"/>
        <v>0</v>
      </c>
      <c r="J2819" s="445">
        <f t="shared" si="2863"/>
        <v>0</v>
      </c>
      <c r="K2819" s="445">
        <f t="shared" si="2863"/>
        <v>0</v>
      </c>
      <c r="L2819" s="445">
        <f t="shared" si="2863"/>
        <v>0</v>
      </c>
      <c r="M2819" s="446">
        <f t="shared" si="2863"/>
        <v>0</v>
      </c>
      <c r="N2819" s="446">
        <f t="shared" si="2863"/>
        <v>0</v>
      </c>
      <c r="O2819" s="446">
        <f t="shared" si="2863"/>
        <v>0</v>
      </c>
      <c r="P2819" s="446">
        <f t="shared" si="2863"/>
        <v>3.65</v>
      </c>
      <c r="Q2819" s="446">
        <f t="shared" si="2863"/>
        <v>2.83</v>
      </c>
      <c r="R2819" s="446">
        <f t="shared" si="2863"/>
        <v>0.6</v>
      </c>
      <c r="S2819" s="446">
        <f t="shared" si="2863"/>
        <v>0.3</v>
      </c>
      <c r="T2819" s="446">
        <f t="shared" si="2863"/>
        <v>1.9</v>
      </c>
      <c r="U2819" s="446">
        <f t="shared" si="2863"/>
        <v>5.0999999999999996</v>
      </c>
      <c r="V2819" s="446">
        <f t="shared" si="2863"/>
        <v>1.1000000000000001</v>
      </c>
      <c r="W2819" s="446">
        <f t="shared" si="2863"/>
        <v>5.3</v>
      </c>
      <c r="X2819" s="447">
        <f t="shared" si="2863"/>
        <v>3</v>
      </c>
      <c r="Y2819" s="447">
        <f t="shared" si="2863"/>
        <v>0</v>
      </c>
      <c r="Z2819" s="446">
        <f t="shared" si="2863"/>
        <v>2.9</v>
      </c>
      <c r="AA2819" s="446">
        <f t="shared" si="2863"/>
        <v>2.4</v>
      </c>
      <c r="AB2819" s="446">
        <v>2.8600000000000003</v>
      </c>
      <c r="AC2819" s="446">
        <v>2.9</v>
      </c>
      <c r="AD2819" s="446">
        <v>2.9</v>
      </c>
      <c r="AE2819" s="446">
        <f t="shared" ref="AE2819:AE2824" si="2864">AE2114</f>
        <v>2.1</v>
      </c>
      <c r="AF2819" s="446">
        <v>2.9</v>
      </c>
      <c r="AG2819" s="446">
        <v>2.5</v>
      </c>
      <c r="AH2819" s="446">
        <v>5.0999999999999996</v>
      </c>
      <c r="AI2819" s="446">
        <v>-197.64399999999998</v>
      </c>
      <c r="AJ2819" s="447">
        <f t="shared" ref="AJ2819:AJ2824" si="2865">AJ2114</f>
        <v>1.8440000000000001</v>
      </c>
      <c r="AK2819" s="447">
        <v>2.8000000000000003</v>
      </c>
      <c r="AL2819" s="447">
        <v>2.8000000000000003</v>
      </c>
      <c r="AM2819" s="447">
        <v>2.8000000000000003</v>
      </c>
      <c r="AN2819" s="447">
        <v>2.8000000000000003</v>
      </c>
      <c r="AO2819" s="447">
        <f t="shared" ref="AO2819:AO2824" si="2866">AO2114</f>
        <v>2.6789999999999998</v>
      </c>
      <c r="AP2819" s="447">
        <v>3</v>
      </c>
      <c r="AQ2819" s="447">
        <v>3</v>
      </c>
      <c r="AR2819" s="447">
        <v>3</v>
      </c>
      <c r="AS2819" s="447">
        <f t="shared" ref="AS2819:AS2824" si="2867">AS2114</f>
        <v>0.9</v>
      </c>
      <c r="AT2819" s="447">
        <v>3</v>
      </c>
      <c r="AU2819" s="447">
        <v>1.2</v>
      </c>
      <c r="AV2819" s="447">
        <v>0.5</v>
      </c>
      <c r="AW2819" s="447">
        <v>0.5</v>
      </c>
      <c r="AX2819" s="447">
        <f t="shared" ref="AX2819:AX2824" si="2868">AX2114</f>
        <v>0.64200000000000002</v>
      </c>
      <c r="AY2819" s="448"/>
      <c r="AZ2819" s="447">
        <v>1.5</v>
      </c>
      <c r="BA2819" s="447">
        <v>1.3</v>
      </c>
      <c r="BB2819" s="447">
        <v>1.2</v>
      </c>
      <c r="BC2819" s="447">
        <v>1</v>
      </c>
      <c r="BD2819" s="447">
        <v>1.3</v>
      </c>
      <c r="BE2819" s="447">
        <v>1.3</v>
      </c>
      <c r="BF2819" s="447">
        <f t="shared" ref="BF2819:BF2824" si="2869">BF2114</f>
        <v>1.1000000000000001</v>
      </c>
      <c r="BG2819" s="447">
        <v>1.6</v>
      </c>
      <c r="BH2819" s="447">
        <v>1.6</v>
      </c>
      <c r="BI2819" s="447">
        <v>2.2000000000000002</v>
      </c>
      <c r="BJ2819" s="447">
        <v>2.2000000000000002</v>
      </c>
      <c r="BK2819" s="447">
        <v>2.2000000000000002</v>
      </c>
      <c r="BL2819" s="447">
        <v>2.2000000000000002</v>
      </c>
      <c r="BM2819" s="447">
        <v>2.5</v>
      </c>
      <c r="BN2819" s="447">
        <v>2.5</v>
      </c>
      <c r="BO2819" s="447">
        <f t="shared" ref="BO2819:BO2824" si="2870">BO2114</f>
        <v>2.5</v>
      </c>
      <c r="BP2819" s="447">
        <v>2.5499999999999998</v>
      </c>
      <c r="BQ2819" s="447">
        <v>2.5999999999999996</v>
      </c>
      <c r="BR2819" s="447">
        <v>2.65</v>
      </c>
      <c r="BS2819" s="447">
        <v>2.65</v>
      </c>
      <c r="BT2819" s="447">
        <v>2.5499999999999998</v>
      </c>
      <c r="BU2819" s="447">
        <v>2.5999999999999996</v>
      </c>
      <c r="BV2819" s="447">
        <v>2.6499999999999995</v>
      </c>
      <c r="BW2819" s="447">
        <v>2.4249999999999998</v>
      </c>
      <c r="BX2819" s="447">
        <v>2.4249999999999998</v>
      </c>
      <c r="BY2819" s="447">
        <v>2.625</v>
      </c>
      <c r="BZ2819" s="446">
        <v>2.4249999999999998</v>
      </c>
      <c r="CA2819" s="447">
        <f t="shared" ref="CA2819:CA2824" si="2871">CA2114</f>
        <v>2.5</v>
      </c>
      <c r="CB2819" s="447">
        <v>2.4492499999999997</v>
      </c>
      <c r="CC2819" s="447">
        <v>2.4492499999999997</v>
      </c>
      <c r="CD2819" s="447">
        <v>2.4492499999999997</v>
      </c>
      <c r="CE2819" s="447">
        <v>2.4492499999999997</v>
      </c>
      <c r="CF2819" s="447">
        <v>2.4492499999999997</v>
      </c>
      <c r="CG2819" s="447">
        <v>2.4492499999999997</v>
      </c>
      <c r="CH2819" s="447">
        <v>2.2999999999999998</v>
      </c>
      <c r="CI2819" s="447">
        <v>2.1</v>
      </c>
      <c r="CJ2819" s="446">
        <v>2.2999999999999998</v>
      </c>
      <c r="CK2819" s="446">
        <v>2.2000000000000002</v>
      </c>
      <c r="CL2819" s="447">
        <f t="shared" ref="CL2819:CL2824" si="2872">CL2114</f>
        <v>2.2619560000000001</v>
      </c>
      <c r="CM2819" s="447">
        <v>2.5299999999999998</v>
      </c>
      <c r="CN2819" s="447">
        <v>2.6449999999999996</v>
      </c>
      <c r="CO2819" s="447">
        <v>3.6449999999999996</v>
      </c>
      <c r="CP2819" s="447">
        <v>3.6909999999999998</v>
      </c>
      <c r="CQ2819" s="447">
        <v>3.6449999999999996</v>
      </c>
      <c r="CR2819" s="447">
        <v>3.53</v>
      </c>
      <c r="CS2819" s="447">
        <v>3.9899999999999998</v>
      </c>
      <c r="CT2819" s="447">
        <v>3.76</v>
      </c>
      <c r="CU2819" s="447">
        <v>3.6449999999999996</v>
      </c>
      <c r="CV2819" s="447">
        <v>5.2150000000000007</v>
      </c>
      <c r="CW2819" s="447">
        <v>5.1000000000000005</v>
      </c>
      <c r="CX2819" s="447">
        <v>6.5150000000000006</v>
      </c>
      <c r="CY2819" s="447">
        <v>6.4</v>
      </c>
      <c r="CZ2819" s="447">
        <v>4.8000000000000007</v>
      </c>
      <c r="DA2819" s="447">
        <f t="shared" ref="DA2819:DA2824" si="2873">DA2114</f>
        <v>6.2512999999999996</v>
      </c>
      <c r="DB2819" s="446">
        <v>8.1640000000000015</v>
      </c>
      <c r="DC2819" s="446">
        <v>7.7040000000000006</v>
      </c>
      <c r="DD2819" s="446">
        <v>7.7040000000000006</v>
      </c>
      <c r="DE2819" s="446">
        <v>7.4499999999999993</v>
      </c>
      <c r="DF2819" s="446">
        <v>7.4499999999999993</v>
      </c>
      <c r="DG2819" s="446">
        <v>7.25</v>
      </c>
      <c r="DH2819" s="446">
        <v>7.4328752299999996</v>
      </c>
      <c r="DI2819" s="446">
        <v>7.33287523</v>
      </c>
      <c r="DJ2819" s="446">
        <v>7.1328752299999998</v>
      </c>
      <c r="DK2819" s="446">
        <v>7.5377000000000001</v>
      </c>
      <c r="DL2819" s="446">
        <v>7.4377000000000004</v>
      </c>
      <c r="DM2819" s="446">
        <v>7.1328752299999998</v>
      </c>
      <c r="DN2819" s="449">
        <f t="shared" ref="DN2819" si="2874">DN2114</f>
        <v>7.3633199999999999</v>
      </c>
      <c r="DO2819" s="446">
        <v>7.1328752299999998</v>
      </c>
      <c r="DP2819" s="446">
        <v>7</v>
      </c>
      <c r="DQ2819" s="446">
        <v>6.1</v>
      </c>
      <c r="DR2819" s="446">
        <v>5.5</v>
      </c>
      <c r="DS2819" s="446">
        <v>5</v>
      </c>
      <c r="DT2819" s="446">
        <v>4.0999999999999996</v>
      </c>
      <c r="DU2819" s="446">
        <v>4.4000000000000004</v>
      </c>
      <c r="DV2819" s="450">
        <f t="shared" ref="DV2819:DX2824" si="2875">DV2114</f>
        <v>5</v>
      </c>
      <c r="DW2819" s="451">
        <f t="shared" si="2875"/>
        <v>4.5</v>
      </c>
      <c r="DX2819" s="452">
        <f t="shared" si="2875"/>
        <v>4</v>
      </c>
      <c r="DZ2819" s="446">
        <f t="shared" ref="DZ2819:DZ2824" si="2876">DZ2114</f>
        <v>3.2215699999999998</v>
      </c>
      <c r="EC2819" s="446">
        <f t="shared" ref="EC2819:EC2824" si="2877">EC2114</f>
        <v>1.92157</v>
      </c>
      <c r="EF2819" s="446">
        <f t="shared" ref="EF2819:EF2824" si="2878">EF2114</f>
        <v>1.5215700000000001</v>
      </c>
      <c r="EI2819" s="446">
        <f t="shared" ref="EI2819:EI2824" si="2879">EI2114</f>
        <v>2.5215700000000001</v>
      </c>
      <c r="EL2819" s="446">
        <f t="shared" ref="EL2819:EL2824" si="2880">EL2114</f>
        <v>2.7215700000000003</v>
      </c>
      <c r="EO2819" s="446">
        <f t="shared" ref="EO2819:EO2824" si="2881">EO2114</f>
        <v>2.8215700000000004</v>
      </c>
    </row>
    <row r="2820" spans="1:145" x14ac:dyDescent="0.35">
      <c r="A2820" s="453" t="s">
        <v>859</v>
      </c>
      <c r="B2820" s="445">
        <f t="shared" si="2863"/>
        <v>-6.9</v>
      </c>
      <c r="C2820" s="445">
        <f t="shared" si="2863"/>
        <v>-4</v>
      </c>
      <c r="D2820" s="445">
        <f t="shared" si="2863"/>
        <v>0.7</v>
      </c>
      <c r="E2820" s="445">
        <f t="shared" si="2863"/>
        <v>-0.2</v>
      </c>
      <c r="F2820" s="445">
        <f t="shared" si="2863"/>
        <v>-2.2000000000000002</v>
      </c>
      <c r="G2820" s="445">
        <f t="shared" si="2863"/>
        <v>-1.4</v>
      </c>
      <c r="H2820" s="445">
        <f t="shared" si="2863"/>
        <v>-2.91</v>
      </c>
      <c r="I2820" s="445">
        <f t="shared" si="2863"/>
        <v>24.63</v>
      </c>
      <c r="J2820" s="445">
        <f t="shared" si="2863"/>
        <v>19.2</v>
      </c>
      <c r="K2820" s="445">
        <f t="shared" si="2863"/>
        <v>3.72</v>
      </c>
      <c r="L2820" s="445">
        <f t="shared" si="2863"/>
        <v>1.61</v>
      </c>
      <c r="M2820" s="446">
        <f t="shared" si="2863"/>
        <v>-1.89</v>
      </c>
      <c r="N2820" s="446">
        <f t="shared" si="2863"/>
        <v>-1.5</v>
      </c>
      <c r="O2820" s="446">
        <f t="shared" si="2863"/>
        <v>3.1</v>
      </c>
      <c r="P2820" s="446">
        <f t="shared" si="2863"/>
        <v>3.8</v>
      </c>
      <c r="Q2820" s="446">
        <f t="shared" si="2863"/>
        <v>2.3199999999999998</v>
      </c>
      <c r="R2820" s="446">
        <f t="shared" si="2863"/>
        <v>4.2</v>
      </c>
      <c r="S2820" s="446">
        <f t="shared" si="2863"/>
        <v>-2.0499999999999998</v>
      </c>
      <c r="T2820" s="446">
        <f t="shared" si="2863"/>
        <v>2.9</v>
      </c>
      <c r="U2820" s="446">
        <f t="shared" si="2863"/>
        <v>6.6</v>
      </c>
      <c r="V2820" s="446">
        <f t="shared" si="2863"/>
        <v>0.96</v>
      </c>
      <c r="W2820" s="446">
        <f t="shared" si="2863"/>
        <v>9.3000000000000007</v>
      </c>
      <c r="X2820" s="447">
        <f t="shared" si="2863"/>
        <v>3.5</v>
      </c>
      <c r="Y2820" s="447">
        <f t="shared" si="2863"/>
        <v>1.5</v>
      </c>
      <c r="Z2820" s="446">
        <f t="shared" si="2863"/>
        <v>1.2</v>
      </c>
      <c r="AA2820" s="446">
        <f t="shared" si="2863"/>
        <v>5.9</v>
      </c>
      <c r="AB2820" s="446">
        <v>5.5</v>
      </c>
      <c r="AC2820" s="446">
        <v>6.8</v>
      </c>
      <c r="AD2820" s="446">
        <v>4.2</v>
      </c>
      <c r="AE2820" s="446">
        <f t="shared" si="2864"/>
        <v>4</v>
      </c>
      <c r="AF2820" s="446">
        <v>4.0999999999999996</v>
      </c>
      <c r="AG2820" s="446">
        <v>4.0999999999999996</v>
      </c>
      <c r="AH2820" s="446">
        <v>11.7</v>
      </c>
      <c r="AI2820" s="446">
        <v>11.7</v>
      </c>
      <c r="AJ2820" s="447">
        <f t="shared" si="2865"/>
        <v>17.838999999999999</v>
      </c>
      <c r="AK2820" s="447">
        <v>6</v>
      </c>
      <c r="AL2820" s="447">
        <v>6</v>
      </c>
      <c r="AM2820" s="447">
        <v>6.5</v>
      </c>
      <c r="AN2820" s="447">
        <v>6.5</v>
      </c>
      <c r="AO2820" s="447">
        <f t="shared" si="2866"/>
        <v>2.028</v>
      </c>
      <c r="AP2820" s="447">
        <v>1.95</v>
      </c>
      <c r="AQ2820" s="447">
        <v>2.85</v>
      </c>
      <c r="AR2820" s="447">
        <v>4.9000000000000004</v>
      </c>
      <c r="AS2820" s="447">
        <f t="shared" si="2867"/>
        <v>2.7</v>
      </c>
      <c r="AT2820" s="447">
        <v>2.9000000000000004</v>
      </c>
      <c r="AU2820" s="447">
        <v>2.2000000000000002</v>
      </c>
      <c r="AV2820" s="447">
        <v>2</v>
      </c>
      <c r="AW2820" s="447">
        <v>2</v>
      </c>
      <c r="AX2820" s="447">
        <f t="shared" si="2868"/>
        <v>4.2</v>
      </c>
      <c r="AY2820" s="448"/>
      <c r="AZ2820" s="447">
        <v>3.4</v>
      </c>
      <c r="BA2820" s="447">
        <v>4.2</v>
      </c>
      <c r="BB2820" s="447">
        <v>4</v>
      </c>
      <c r="BC2820" s="447">
        <v>6</v>
      </c>
      <c r="BD2820" s="447">
        <v>2.1</v>
      </c>
      <c r="BE2820" s="447">
        <v>4.0999999999999996</v>
      </c>
      <c r="BF2820" s="447">
        <f t="shared" si="2869"/>
        <v>1.7</v>
      </c>
      <c r="BG2820" s="447">
        <v>2.5</v>
      </c>
      <c r="BH2820" s="447">
        <v>4.5</v>
      </c>
      <c r="BI2820" s="447">
        <v>3</v>
      </c>
      <c r="BJ2820" s="447">
        <v>5</v>
      </c>
      <c r="BK2820" s="447">
        <v>3.4</v>
      </c>
      <c r="BL2820" s="447">
        <v>5.4</v>
      </c>
      <c r="BM2820" s="447">
        <v>3.5</v>
      </c>
      <c r="BN2820" s="447">
        <v>5.5</v>
      </c>
      <c r="BO2820" s="447">
        <f t="shared" si="2870"/>
        <v>2.8</v>
      </c>
      <c r="BP2820" s="447">
        <v>2.9</v>
      </c>
      <c r="BQ2820" s="447">
        <v>2.9</v>
      </c>
      <c r="BR2820" s="447">
        <v>1.3</v>
      </c>
      <c r="BS2820" s="447">
        <v>2.9000000000000004</v>
      </c>
      <c r="BT2820" s="447">
        <v>3</v>
      </c>
      <c r="BU2820" s="447">
        <v>3.7</v>
      </c>
      <c r="BV2820" s="447">
        <v>4.4000000000000004</v>
      </c>
      <c r="BW2820" s="447">
        <v>3.1</v>
      </c>
      <c r="BX2820" s="447">
        <v>3.3</v>
      </c>
      <c r="BY2820" s="447">
        <v>3.5</v>
      </c>
      <c r="BZ2820" s="446">
        <v>2.1</v>
      </c>
      <c r="CA2820" s="447">
        <f t="shared" si="2871"/>
        <v>1.6</v>
      </c>
      <c r="CB2820" s="447">
        <v>3.3</v>
      </c>
      <c r="CC2820" s="447">
        <v>3.9</v>
      </c>
      <c r="CD2820" s="447">
        <v>5</v>
      </c>
      <c r="CE2820" s="447">
        <v>3.2</v>
      </c>
      <c r="CF2820" s="447">
        <v>3.8</v>
      </c>
      <c r="CG2820" s="447">
        <v>4.7</v>
      </c>
      <c r="CH2820" s="447">
        <v>2.9</v>
      </c>
      <c r="CI2820" s="447">
        <v>3.2</v>
      </c>
      <c r="CJ2820" s="446">
        <v>4.8</v>
      </c>
      <c r="CK2820" s="446">
        <v>5.7</v>
      </c>
      <c r="CL2820" s="447">
        <f t="shared" si="2872"/>
        <v>4.3</v>
      </c>
      <c r="CM2820" s="447">
        <v>3</v>
      </c>
      <c r="CN2820" s="447">
        <v>2.7</v>
      </c>
      <c r="CO2820" s="447">
        <v>3.7</v>
      </c>
      <c r="CP2820" s="447">
        <v>3.6</v>
      </c>
      <c r="CQ2820" s="447">
        <v>3.7</v>
      </c>
      <c r="CR2820" s="447">
        <v>4.8</v>
      </c>
      <c r="CS2820" s="447">
        <v>5.2</v>
      </c>
      <c r="CT2820" s="447">
        <v>4.0999999999999996</v>
      </c>
      <c r="CU2820" s="447">
        <v>3.8000000000000003</v>
      </c>
      <c r="CV2820" s="447">
        <v>7.8000000000000007</v>
      </c>
      <c r="CW2820" s="447">
        <v>7.4</v>
      </c>
      <c r="CX2820" s="447">
        <v>6.4</v>
      </c>
      <c r="CY2820" s="447">
        <v>6.4</v>
      </c>
      <c r="CZ2820" s="447">
        <v>7.5</v>
      </c>
      <c r="DA2820" s="447">
        <f t="shared" si="2873"/>
        <v>5.6</v>
      </c>
      <c r="DB2820" s="446">
        <v>12.1</v>
      </c>
      <c r="DC2820" s="446">
        <v>11.4</v>
      </c>
      <c r="DD2820" s="446">
        <v>10.9</v>
      </c>
      <c r="DE2820" s="446">
        <v>5.3500000000000005</v>
      </c>
      <c r="DF2820" s="446">
        <v>5.3500000000000005</v>
      </c>
      <c r="DG2820" s="446">
        <v>4.3000000000000007</v>
      </c>
      <c r="DH2820" s="446">
        <v>4.0239900000000004</v>
      </c>
      <c r="DI2820" s="446">
        <v>4.0239900000000004</v>
      </c>
      <c r="DJ2820" s="446">
        <v>2.2739900000000008</v>
      </c>
      <c r="DK2820" s="446">
        <v>4.1161300000000001</v>
      </c>
      <c r="DL2820" s="446">
        <v>4.1161300000000001</v>
      </c>
      <c r="DM2820" s="446">
        <v>2.2739900000000008</v>
      </c>
      <c r="DN2820" s="449">
        <f>DN2115</f>
        <v>3</v>
      </c>
      <c r="DO2820" s="446">
        <v>2.2739900000000008</v>
      </c>
      <c r="DP2820" s="446">
        <v>4.875</v>
      </c>
      <c r="DQ2820" s="446">
        <v>3.9</v>
      </c>
      <c r="DR2820" s="446">
        <v>3.51</v>
      </c>
      <c r="DS2820" s="446">
        <v>3.2</v>
      </c>
      <c r="DT2820" s="446">
        <v>2.4</v>
      </c>
      <c r="DU2820" s="446">
        <v>1.2</v>
      </c>
      <c r="DV2820" s="450">
        <f t="shared" si="2875"/>
        <v>0.9</v>
      </c>
      <c r="DW2820" s="451">
        <f t="shared" si="2875"/>
        <v>0.8</v>
      </c>
      <c r="DX2820" s="452">
        <f t="shared" si="2875"/>
        <v>0.9</v>
      </c>
      <c r="DZ2820" s="446">
        <f t="shared" si="2876"/>
        <v>1.2</v>
      </c>
      <c r="EC2820" s="446">
        <f t="shared" si="2877"/>
        <v>1.3</v>
      </c>
      <c r="EF2820" s="446">
        <f t="shared" si="2878"/>
        <v>1.6</v>
      </c>
      <c r="EI2820" s="446">
        <f t="shared" si="2879"/>
        <v>2.6</v>
      </c>
      <c r="EL2820" s="446">
        <f t="shared" si="2880"/>
        <v>2.9</v>
      </c>
      <c r="EO2820" s="446">
        <f t="shared" si="2881"/>
        <v>3</v>
      </c>
    </row>
    <row r="2821" spans="1:145" x14ac:dyDescent="0.35">
      <c r="A2821" s="453" t="s">
        <v>860</v>
      </c>
      <c r="B2821" s="445">
        <f t="shared" si="2863"/>
        <v>1</v>
      </c>
      <c r="C2821" s="445">
        <f t="shared" si="2863"/>
        <v>-1.8</v>
      </c>
      <c r="D2821" s="445">
        <f t="shared" si="2863"/>
        <v>0.1</v>
      </c>
      <c r="E2821" s="445">
        <f t="shared" si="2863"/>
        <v>2.9</v>
      </c>
      <c r="F2821" s="445">
        <f t="shared" si="2863"/>
        <v>-1.7</v>
      </c>
      <c r="G2821" s="445">
        <f t="shared" si="2863"/>
        <v>-3.9</v>
      </c>
      <c r="H2821" s="445">
        <f t="shared" si="2863"/>
        <v>4.9000000000000004</v>
      </c>
      <c r="I2821" s="445">
        <f t="shared" si="2863"/>
        <v>42.39</v>
      </c>
      <c r="J2821" s="445">
        <f t="shared" si="2863"/>
        <v>9.4</v>
      </c>
      <c r="K2821" s="445">
        <f t="shared" si="2863"/>
        <v>7.5</v>
      </c>
      <c r="L2821" s="445">
        <f t="shared" si="2863"/>
        <v>16.600000000000001</v>
      </c>
      <c r="M2821" s="446">
        <f t="shared" si="2863"/>
        <v>-1.6</v>
      </c>
      <c r="N2821" s="446">
        <f t="shared" si="2863"/>
        <v>3.6</v>
      </c>
      <c r="O2821" s="446">
        <f t="shared" si="2863"/>
        <v>0.5</v>
      </c>
      <c r="P2821" s="446">
        <f t="shared" si="2863"/>
        <v>0.8</v>
      </c>
      <c r="Q2821" s="446">
        <f t="shared" si="2863"/>
        <v>3</v>
      </c>
      <c r="R2821" s="446">
        <f t="shared" si="2863"/>
        <v>1.7</v>
      </c>
      <c r="S2821" s="446">
        <f t="shared" si="2863"/>
        <v>3.6</v>
      </c>
      <c r="T2821" s="446">
        <f t="shared" si="2863"/>
        <v>2.5</v>
      </c>
      <c r="U2821" s="446">
        <f t="shared" si="2863"/>
        <v>4.7</v>
      </c>
      <c r="V2821" s="446">
        <f t="shared" si="2863"/>
        <v>2.5</v>
      </c>
      <c r="W2821" s="446">
        <f t="shared" si="2863"/>
        <v>5.3</v>
      </c>
      <c r="X2821" s="447">
        <f t="shared" si="2863"/>
        <v>3.9</v>
      </c>
      <c r="Y2821" s="447">
        <f t="shared" si="2863"/>
        <v>0.35499999999999998</v>
      </c>
      <c r="Z2821" s="446">
        <f t="shared" si="2863"/>
        <v>2.2000000000000002</v>
      </c>
      <c r="AA2821" s="446">
        <f t="shared" si="2863"/>
        <v>5</v>
      </c>
      <c r="AB2821" s="446">
        <v>3.6692809150524899</v>
      </c>
      <c r="AC2821" s="446">
        <v>3.717300194931775</v>
      </c>
      <c r="AD2821" s="446">
        <v>4.5</v>
      </c>
      <c r="AE2821" s="446">
        <f t="shared" si="2864"/>
        <v>4.7</v>
      </c>
      <c r="AF2821" s="446">
        <v>3.4</v>
      </c>
      <c r="AG2821" s="446">
        <v>3.1</v>
      </c>
      <c r="AH2821" s="446">
        <v>1.8</v>
      </c>
      <c r="AI2821" s="446">
        <v>1.8</v>
      </c>
      <c r="AJ2821" s="447">
        <f t="shared" si="2865"/>
        <v>0.9</v>
      </c>
      <c r="AK2821" s="447">
        <v>2.9</v>
      </c>
      <c r="AL2821" s="447">
        <v>2.9</v>
      </c>
      <c r="AM2821" s="447">
        <v>2.7</v>
      </c>
      <c r="AN2821" s="447">
        <v>2.7</v>
      </c>
      <c r="AO2821" s="447">
        <f t="shared" si="2866"/>
        <v>1.7</v>
      </c>
      <c r="AP2821" s="447">
        <v>1.7408649762563657</v>
      </c>
      <c r="AQ2821" s="447">
        <v>2.6798290000000002</v>
      </c>
      <c r="AR2821" s="447">
        <v>2.6798290000000002</v>
      </c>
      <c r="AS2821" s="447">
        <f t="shared" si="2867"/>
        <v>4.5999999999999996</v>
      </c>
      <c r="AT2821" s="447">
        <v>2.6768240728881336</v>
      </c>
      <c r="AU2821" s="447">
        <v>2.5275317032795428</v>
      </c>
      <c r="AV2821" s="447">
        <v>0.99945052663179101</v>
      </c>
      <c r="AW2821" s="447">
        <v>0.79945052663179128</v>
      </c>
      <c r="AX2821" s="447">
        <f t="shared" si="2868"/>
        <v>0.7</v>
      </c>
      <c r="AY2821" s="448"/>
      <c r="AZ2821" s="447">
        <v>1.2761821664744954</v>
      </c>
      <c r="BA2821" s="447">
        <v>1.2769408607898296</v>
      </c>
      <c r="BB2821" s="447">
        <v>1.6</v>
      </c>
      <c r="BC2821" s="447">
        <v>1.6</v>
      </c>
      <c r="BD2821" s="447">
        <v>1.6</v>
      </c>
      <c r="BE2821" s="447">
        <v>1.6</v>
      </c>
      <c r="BF2821" s="447">
        <f t="shared" si="2869"/>
        <v>1.2</v>
      </c>
      <c r="BG2821" s="447">
        <v>2.0214849471635534</v>
      </c>
      <c r="BH2821" s="447">
        <v>1.6</v>
      </c>
      <c r="BI2821" s="447">
        <v>1.8</v>
      </c>
      <c r="BJ2821" s="447">
        <v>1.6</v>
      </c>
      <c r="BK2821" s="447">
        <v>2</v>
      </c>
      <c r="BL2821" s="447">
        <v>1.8</v>
      </c>
      <c r="BM2821" s="447">
        <v>1.9</v>
      </c>
      <c r="BN2821" s="447">
        <v>1.8</v>
      </c>
      <c r="BO2821" s="447">
        <f t="shared" si="2870"/>
        <v>2.3200000000000003</v>
      </c>
      <c r="BP2821" s="447">
        <v>2.7</v>
      </c>
      <c r="BQ2821" s="447">
        <v>2.7</v>
      </c>
      <c r="BR2821" s="447">
        <v>2.2000000000000002</v>
      </c>
      <c r="BS2821" s="447">
        <v>1.8</v>
      </c>
      <c r="BT2821" s="447">
        <v>2.8</v>
      </c>
      <c r="BU2821" s="447">
        <v>3</v>
      </c>
      <c r="BV2821" s="447">
        <v>3.5</v>
      </c>
      <c r="BW2821" s="447">
        <v>2.8</v>
      </c>
      <c r="BX2821" s="447">
        <v>3</v>
      </c>
      <c r="BY2821" s="447">
        <v>3.5</v>
      </c>
      <c r="BZ2821" s="446">
        <v>2</v>
      </c>
      <c r="CA2821" s="447">
        <f t="shared" si="2871"/>
        <v>1.1000000000000001</v>
      </c>
      <c r="CB2821" s="447">
        <v>1.9</v>
      </c>
      <c r="CC2821" s="447">
        <v>2.8</v>
      </c>
      <c r="CD2821" s="447">
        <v>3.5</v>
      </c>
      <c r="CE2821" s="447">
        <v>2.2999999999999998</v>
      </c>
      <c r="CF2821" s="447">
        <v>2.9</v>
      </c>
      <c r="CG2821" s="447">
        <v>3.6</v>
      </c>
      <c r="CH2821" s="447">
        <v>2.6</v>
      </c>
      <c r="CI2821" s="447">
        <v>3</v>
      </c>
      <c r="CJ2821" s="446">
        <v>2.1</v>
      </c>
      <c r="CK2821" s="446">
        <v>2.4</v>
      </c>
      <c r="CL2821" s="447">
        <f t="shared" si="2872"/>
        <v>2.2999999999999998</v>
      </c>
      <c r="CM2821" s="447">
        <v>2.8</v>
      </c>
      <c r="CN2821" s="447">
        <v>2.8</v>
      </c>
      <c r="CO2821" s="447">
        <v>3.8</v>
      </c>
      <c r="CP2821" s="447">
        <v>4</v>
      </c>
      <c r="CQ2821" s="447">
        <v>3.8</v>
      </c>
      <c r="CR2821" s="447">
        <v>3.5</v>
      </c>
      <c r="CS2821" s="447">
        <v>4</v>
      </c>
      <c r="CT2821" s="447">
        <v>3.8</v>
      </c>
      <c r="CU2821" s="447">
        <v>3.5</v>
      </c>
      <c r="CV2821" s="447">
        <v>5.1000000000000005</v>
      </c>
      <c r="CW2821" s="447">
        <v>4.9000000000000004</v>
      </c>
      <c r="CX2821" s="447">
        <v>3.5</v>
      </c>
      <c r="CY2821" s="447">
        <v>3.3000000000000003</v>
      </c>
      <c r="CZ2821" s="447">
        <v>4.5999999999999996</v>
      </c>
      <c r="DA2821" s="447">
        <f t="shared" si="2873"/>
        <v>3</v>
      </c>
      <c r="DB2821" s="446">
        <v>3.8</v>
      </c>
      <c r="DC2821" s="446">
        <v>3.4</v>
      </c>
      <c r="DD2821" s="446">
        <v>3.2</v>
      </c>
      <c r="DE2821" s="446">
        <v>3.75</v>
      </c>
      <c r="DF2821" s="446">
        <v>3.55</v>
      </c>
      <c r="DG2821" s="446">
        <v>3.2</v>
      </c>
      <c r="DH2821" s="446">
        <v>4</v>
      </c>
      <c r="DI2821" s="446">
        <v>4.5999999999999996</v>
      </c>
      <c r="DJ2821" s="446">
        <v>3.4</v>
      </c>
      <c r="DK2821" s="446">
        <v>4.3210299999999995</v>
      </c>
      <c r="DL2821" s="446">
        <v>4.2210299999999998</v>
      </c>
      <c r="DM2821" s="446">
        <v>3.4</v>
      </c>
      <c r="DN2821" s="449">
        <f>DN2116</f>
        <v>4.3</v>
      </c>
      <c r="DO2821" s="446">
        <v>3.4</v>
      </c>
      <c r="DP2821" s="446">
        <v>4.4870000000000001</v>
      </c>
      <c r="DQ2821" s="446">
        <v>3.9870000000000001</v>
      </c>
      <c r="DR2821" s="446">
        <v>3.887</v>
      </c>
      <c r="DS2821" s="446">
        <v>4.4870000000000001</v>
      </c>
      <c r="DT2821" s="446">
        <v>3.9870000000000001</v>
      </c>
      <c r="DU2821" s="446">
        <v>3.7870000000000004</v>
      </c>
      <c r="DV2821" s="450">
        <f t="shared" si="2875"/>
        <v>3.6870000000000007</v>
      </c>
      <c r="DW2821" s="451">
        <f t="shared" si="2875"/>
        <v>3.4870000000000005</v>
      </c>
      <c r="DX2821" s="452">
        <f t="shared" si="2875"/>
        <v>2.9870000000000005</v>
      </c>
      <c r="DZ2821" s="446">
        <f t="shared" si="2876"/>
        <v>2.5870000000000006</v>
      </c>
      <c r="EC2821" s="446">
        <f t="shared" si="2877"/>
        <v>2.1</v>
      </c>
      <c r="EF2821" s="446">
        <f t="shared" si="2878"/>
        <v>1.750316615273394</v>
      </c>
      <c r="EI2821" s="446">
        <f t="shared" si="2879"/>
        <v>1.62560676769377</v>
      </c>
      <c r="EL2821" s="446">
        <f t="shared" si="2880"/>
        <v>1.5110955539873361</v>
      </c>
      <c r="EO2821" s="446">
        <f t="shared" si="2881"/>
        <v>1.411095553987336</v>
      </c>
    </row>
    <row r="2822" spans="1:145" x14ac:dyDescent="0.35">
      <c r="A2822" s="453" t="s">
        <v>861</v>
      </c>
      <c r="B2822" s="445">
        <f t="shared" si="2863"/>
        <v>-1</v>
      </c>
      <c r="C2822" s="445">
        <f t="shared" si="2863"/>
        <v>-8.6</v>
      </c>
      <c r="D2822" s="445">
        <f t="shared" si="2863"/>
        <v>7</v>
      </c>
      <c r="E2822" s="445">
        <f t="shared" si="2863"/>
        <v>7.6</v>
      </c>
      <c r="F2822" s="445">
        <f t="shared" si="2863"/>
        <v>6.9</v>
      </c>
      <c r="G2822" s="445">
        <f t="shared" si="2863"/>
        <v>-6.2</v>
      </c>
      <c r="H2822" s="445">
        <f t="shared" si="2863"/>
        <v>0.5</v>
      </c>
      <c r="I2822" s="445">
        <f t="shared" si="2863"/>
        <v>36.1</v>
      </c>
      <c r="J2822" s="445">
        <f t="shared" si="2863"/>
        <v>9.6</v>
      </c>
      <c r="K2822" s="445">
        <f t="shared" si="2863"/>
        <v>1.8</v>
      </c>
      <c r="L2822" s="445">
        <f t="shared" si="2863"/>
        <v>4.13</v>
      </c>
      <c r="M2822" s="446">
        <f t="shared" si="2863"/>
        <v>2.2999999999999998</v>
      </c>
      <c r="N2822" s="446">
        <f t="shared" si="2863"/>
        <v>-0.7</v>
      </c>
      <c r="O2822" s="446">
        <f t="shared" si="2863"/>
        <v>0.5</v>
      </c>
      <c r="P2822" s="446">
        <f t="shared" si="2863"/>
        <v>2.1</v>
      </c>
      <c r="Q2822" s="446">
        <f t="shared" si="2863"/>
        <v>0.2</v>
      </c>
      <c r="R2822" s="446">
        <f t="shared" si="2863"/>
        <v>2.3000000000000003</v>
      </c>
      <c r="S2822" s="446">
        <f t="shared" si="2863"/>
        <v>0.4</v>
      </c>
      <c r="T2822" s="446">
        <f t="shared" si="2863"/>
        <v>-0.2</v>
      </c>
      <c r="U2822" s="446">
        <f t="shared" si="2863"/>
        <v>4</v>
      </c>
      <c r="V2822" s="446">
        <f t="shared" si="2863"/>
        <v>4.8</v>
      </c>
      <c r="W2822" s="446">
        <f t="shared" si="2863"/>
        <v>5.3</v>
      </c>
      <c r="X2822" s="447">
        <f t="shared" si="2863"/>
        <v>1.9</v>
      </c>
      <c r="Y2822" s="447">
        <f t="shared" si="2863"/>
        <v>1.5</v>
      </c>
      <c r="Z2822" s="446">
        <f t="shared" si="2863"/>
        <v>1.3</v>
      </c>
      <c r="AA2822" s="446">
        <f t="shared" si="2863"/>
        <v>2.7</v>
      </c>
      <c r="AB2822" s="446">
        <v>2.2000000000000002</v>
      </c>
      <c r="AC2822" s="446">
        <v>2.2000000000000002</v>
      </c>
      <c r="AD2822" s="446">
        <v>1.2000000000000002</v>
      </c>
      <c r="AE2822" s="446">
        <f t="shared" si="2864"/>
        <v>0.5</v>
      </c>
      <c r="AF2822" s="446">
        <v>2.5366005686729785</v>
      </c>
      <c r="AG2822" s="446">
        <v>1.5</v>
      </c>
      <c r="AH2822" s="446">
        <v>4</v>
      </c>
      <c r="AI2822" s="446">
        <v>4</v>
      </c>
      <c r="AJ2822" s="447">
        <f t="shared" si="2865"/>
        <v>4.6559999999999997</v>
      </c>
      <c r="AK2822" s="447">
        <v>2.1</v>
      </c>
      <c r="AL2822" s="447">
        <v>2.1</v>
      </c>
      <c r="AM2822" s="447">
        <v>2.1</v>
      </c>
      <c r="AN2822" s="447">
        <v>0.5</v>
      </c>
      <c r="AO2822" s="447">
        <f t="shared" si="2866"/>
        <v>-0.28100000000000003</v>
      </c>
      <c r="AP2822" s="447">
        <v>2.5</v>
      </c>
      <c r="AQ2822" s="447">
        <v>2.5</v>
      </c>
      <c r="AR2822" s="447">
        <v>2.5</v>
      </c>
      <c r="AS2822" s="447">
        <f t="shared" si="2867"/>
        <v>2.08</v>
      </c>
      <c r="AT2822" s="447">
        <v>2.5</v>
      </c>
      <c r="AU2822" s="447">
        <v>2.5</v>
      </c>
      <c r="AV2822" s="447">
        <v>2.5</v>
      </c>
      <c r="AW2822" s="447">
        <v>2.5</v>
      </c>
      <c r="AX2822" s="447">
        <f t="shared" si="2868"/>
        <v>2.65</v>
      </c>
      <c r="AY2822" s="448"/>
      <c r="AZ2822" s="447">
        <v>2.7540000000000004</v>
      </c>
      <c r="BA2822" s="447">
        <v>2.6540000000000004</v>
      </c>
      <c r="BB2822" s="447">
        <v>2.6447499999999997</v>
      </c>
      <c r="BC2822" s="447">
        <v>2.6447499999999997</v>
      </c>
      <c r="BD2822" s="447">
        <v>3.6</v>
      </c>
      <c r="BE2822" s="447">
        <v>3.6</v>
      </c>
      <c r="BF2822" s="447">
        <f t="shared" si="2869"/>
        <v>4.8</v>
      </c>
      <c r="BG2822" s="447">
        <v>3</v>
      </c>
      <c r="BH2822" s="447">
        <v>2.5</v>
      </c>
      <c r="BI2822" s="447">
        <v>4</v>
      </c>
      <c r="BJ2822" s="447">
        <v>3.5</v>
      </c>
      <c r="BK2822" s="447">
        <v>3</v>
      </c>
      <c r="BL2822" s="447">
        <v>2.5</v>
      </c>
      <c r="BM2822" s="447">
        <v>3</v>
      </c>
      <c r="BN2822" s="447">
        <v>2.5</v>
      </c>
      <c r="BO2822" s="447">
        <f t="shared" si="2870"/>
        <v>2</v>
      </c>
      <c r="BP2822" s="447">
        <v>1.9</v>
      </c>
      <c r="BQ2822" s="447">
        <v>3</v>
      </c>
      <c r="BR2822" s="447">
        <v>1.6800000000000002</v>
      </c>
      <c r="BS2822" s="447">
        <v>1.6800000000000002</v>
      </c>
      <c r="BT2822" s="447">
        <v>1.8</v>
      </c>
      <c r="BU2822" s="447">
        <v>1.6800000000000002</v>
      </c>
      <c r="BV2822" s="447">
        <v>1.5750000000000002</v>
      </c>
      <c r="BW2822" s="447">
        <v>1.7</v>
      </c>
      <c r="BX2822" s="447">
        <v>1.6800000000000002</v>
      </c>
      <c r="BY2822" s="447">
        <v>1.5750000000000002</v>
      </c>
      <c r="BZ2822" s="446">
        <v>1.7</v>
      </c>
      <c r="CA2822" s="447">
        <f t="shared" si="2871"/>
        <v>1.3</v>
      </c>
      <c r="CB2822" s="447">
        <v>2.6</v>
      </c>
      <c r="CC2822" s="447">
        <v>2.7</v>
      </c>
      <c r="CD2822" s="447">
        <v>3.1</v>
      </c>
      <c r="CE2822" s="447">
        <v>2.6</v>
      </c>
      <c r="CF2822" s="447">
        <v>2.7</v>
      </c>
      <c r="CG2822" s="447">
        <v>3.1</v>
      </c>
      <c r="CH2822" s="447">
        <v>1.7</v>
      </c>
      <c r="CI2822" s="447">
        <v>1.8</v>
      </c>
      <c r="CJ2822" s="446">
        <v>1</v>
      </c>
      <c r="CK2822" s="446">
        <v>1.1000000000000001</v>
      </c>
      <c r="CL2822" s="447">
        <f t="shared" si="2872"/>
        <v>1.1000000000000001</v>
      </c>
      <c r="CM2822" s="447">
        <v>2</v>
      </c>
      <c r="CN2822" s="447">
        <v>2</v>
      </c>
      <c r="CO2822" s="447">
        <v>3.6</v>
      </c>
      <c r="CP2822" s="447">
        <v>3.8</v>
      </c>
      <c r="CQ2822" s="447">
        <v>3.6</v>
      </c>
      <c r="CR2822" s="447">
        <v>3.2</v>
      </c>
      <c r="CS2822" s="447">
        <v>3.7</v>
      </c>
      <c r="CT2822" s="447">
        <v>3.5</v>
      </c>
      <c r="CU2822" s="447">
        <v>3.2</v>
      </c>
      <c r="CV2822" s="447">
        <v>5</v>
      </c>
      <c r="CW2822" s="447">
        <v>4.6000000000000005</v>
      </c>
      <c r="CX2822" s="447">
        <v>4.5</v>
      </c>
      <c r="CY2822" s="447">
        <v>4.3</v>
      </c>
      <c r="CZ2822" s="447">
        <v>4.3</v>
      </c>
      <c r="DA2822" s="447">
        <f t="shared" si="2873"/>
        <v>4.26</v>
      </c>
      <c r="DB2822" s="446">
        <v>4.4635999999999996</v>
      </c>
      <c r="DC2822" s="446">
        <v>3.9635999999999996</v>
      </c>
      <c r="DD2822" s="446">
        <v>3.7635999999999998</v>
      </c>
      <c r="DE2822" s="446">
        <v>3.76</v>
      </c>
      <c r="DF2822" s="446">
        <v>3.8</v>
      </c>
      <c r="DG2822" s="446">
        <v>2.46</v>
      </c>
      <c r="DH2822" s="446">
        <v>3.5723255800000002</v>
      </c>
      <c r="DI2822" s="446">
        <v>3.37232558</v>
      </c>
      <c r="DJ2822" s="446">
        <v>3.1723255799999999</v>
      </c>
      <c r="DK2822" s="446">
        <v>3.7105000000000001</v>
      </c>
      <c r="DL2822" s="446">
        <v>3.5105</v>
      </c>
      <c r="DM2822" s="446">
        <v>3.3104999999999998</v>
      </c>
      <c r="DN2822" s="449">
        <f>DN2117</f>
        <v>3.6</v>
      </c>
      <c r="DO2822" s="446">
        <v>3.3104999999999998</v>
      </c>
      <c r="DP2822" s="446">
        <v>2.9</v>
      </c>
      <c r="DQ2822" s="446">
        <v>2.7</v>
      </c>
      <c r="DR2822" s="446">
        <v>2.4</v>
      </c>
      <c r="DS2822" s="446">
        <v>2.7</v>
      </c>
      <c r="DT2822" s="446">
        <v>2.5</v>
      </c>
      <c r="DU2822" s="446">
        <v>1.7</v>
      </c>
      <c r="DV2822" s="450">
        <f t="shared" si="2875"/>
        <v>1.6</v>
      </c>
      <c r="DW2822" s="451">
        <f t="shared" si="2875"/>
        <v>1.1000000000000001</v>
      </c>
      <c r="DX2822" s="452">
        <f t="shared" si="2875"/>
        <v>1.7</v>
      </c>
      <c r="DZ2822" s="446">
        <f t="shared" si="2876"/>
        <v>2.2000000000000002</v>
      </c>
      <c r="EC2822" s="446">
        <f t="shared" si="2877"/>
        <v>2.2999999999999998</v>
      </c>
      <c r="EF2822" s="446">
        <f t="shared" si="2878"/>
        <v>1.9</v>
      </c>
      <c r="EI2822" s="446">
        <f t="shared" si="2879"/>
        <v>1.8</v>
      </c>
      <c r="EL2822" s="446">
        <f t="shared" si="2880"/>
        <v>2.1</v>
      </c>
      <c r="EO2822" s="446">
        <f t="shared" si="2881"/>
        <v>2.5</v>
      </c>
    </row>
    <row r="2823" spans="1:145" x14ac:dyDescent="0.35">
      <c r="A2823" s="453" t="s">
        <v>862</v>
      </c>
      <c r="B2823" s="489" t="str">
        <f t="shared" si="2863"/>
        <v>...</v>
      </c>
      <c r="C2823" s="445">
        <f t="shared" si="2863"/>
        <v>-4.9000000000000004</v>
      </c>
      <c r="D2823" s="445">
        <f t="shared" si="2863"/>
        <v>5.2</v>
      </c>
      <c r="E2823" s="445">
        <f t="shared" si="2863"/>
        <v>2.7</v>
      </c>
      <c r="F2823" s="445">
        <f t="shared" si="2863"/>
        <v>-5.8</v>
      </c>
      <c r="G2823" s="445">
        <f t="shared" si="2863"/>
        <v>-6.8</v>
      </c>
      <c r="H2823" s="445">
        <f t="shared" si="2863"/>
        <v>3.87</v>
      </c>
      <c r="I2823" s="445">
        <f t="shared" si="2863"/>
        <v>38.770000000000003</v>
      </c>
      <c r="J2823" s="445">
        <f t="shared" si="2863"/>
        <v>11.67</v>
      </c>
      <c r="K2823" s="445">
        <f t="shared" si="2863"/>
        <v>6.74</v>
      </c>
      <c r="L2823" s="445">
        <f t="shared" si="2863"/>
        <v>3.1</v>
      </c>
      <c r="M2823" s="446">
        <f t="shared" si="2863"/>
        <v>7.8</v>
      </c>
      <c r="N2823" s="446">
        <f t="shared" si="2863"/>
        <v>0.6</v>
      </c>
      <c r="O2823" s="446">
        <f t="shared" si="2863"/>
        <v>4.5999999999999996</v>
      </c>
      <c r="P2823" s="446">
        <f t="shared" si="2863"/>
        <v>8.8000000000000007</v>
      </c>
      <c r="Q2823" s="446">
        <f t="shared" si="2863"/>
        <v>7.6</v>
      </c>
      <c r="R2823" s="446">
        <f t="shared" si="2863"/>
        <v>7.3</v>
      </c>
      <c r="S2823" s="446">
        <f t="shared" si="2863"/>
        <v>4.2</v>
      </c>
      <c r="T2823" s="446">
        <f t="shared" si="2863"/>
        <v>5</v>
      </c>
      <c r="U2823" s="446">
        <f t="shared" si="2863"/>
        <v>5</v>
      </c>
      <c r="V2823" s="446">
        <f t="shared" si="2863"/>
        <v>5.5</v>
      </c>
      <c r="W2823" s="446">
        <f t="shared" si="2863"/>
        <v>6</v>
      </c>
      <c r="X2823" s="447">
        <f t="shared" si="2863"/>
        <v>6</v>
      </c>
      <c r="Y2823" s="447">
        <f t="shared" si="2863"/>
        <v>5.6</v>
      </c>
      <c r="Z2823" s="446">
        <f t="shared" si="2863"/>
        <v>4.82</v>
      </c>
      <c r="AA2823" s="446">
        <f t="shared" si="2863"/>
        <v>3.64</v>
      </c>
      <c r="AB2823" s="446">
        <v>3.0206862735672186</v>
      </c>
      <c r="AC2823" s="446">
        <v>2.9550124929093999</v>
      </c>
      <c r="AD2823" s="446">
        <v>3.0421974598840507</v>
      </c>
      <c r="AE2823" s="446">
        <f t="shared" si="2864"/>
        <v>2.96</v>
      </c>
      <c r="AF2823" s="446">
        <v>3.5472130979108432</v>
      </c>
      <c r="AG2823" s="446">
        <v>3.4</v>
      </c>
      <c r="AH2823" s="446">
        <v>3.4</v>
      </c>
      <c r="AI2823" s="446">
        <v>3.4</v>
      </c>
      <c r="AJ2823" s="447">
        <f t="shared" si="2865"/>
        <v>4.2930000000000001</v>
      </c>
      <c r="AK2823" s="447">
        <v>3.4536442144777224</v>
      </c>
      <c r="AL2823" s="447">
        <v>3.4536442144777224</v>
      </c>
      <c r="AM2823" s="447">
        <v>2</v>
      </c>
      <c r="AN2823" s="447">
        <v>2</v>
      </c>
      <c r="AO2823" s="447">
        <f t="shared" si="2866"/>
        <v>1.74929441314703</v>
      </c>
      <c r="AP2823" s="447">
        <v>1.9</v>
      </c>
      <c r="AQ2823" s="447">
        <v>2.2000000000000002</v>
      </c>
      <c r="AR2823" s="447">
        <v>2.2000000000000002</v>
      </c>
      <c r="AS2823" s="447">
        <f t="shared" si="2867"/>
        <v>1.4</v>
      </c>
      <c r="AT2823" s="447">
        <v>1.4579769773252493</v>
      </c>
      <c r="AU2823" s="447">
        <v>1.4579769773252493</v>
      </c>
      <c r="AV2823" s="447">
        <v>1.4579769773252493</v>
      </c>
      <c r="AW2823" s="447">
        <v>1.4579769773252493</v>
      </c>
      <c r="AX2823" s="447">
        <f t="shared" si="2868"/>
        <v>0.8</v>
      </c>
      <c r="AY2823" s="448"/>
      <c r="AZ2823" s="447">
        <v>1.6</v>
      </c>
      <c r="BA2823" s="447">
        <v>1.6</v>
      </c>
      <c r="BB2823" s="447">
        <v>0.6</v>
      </c>
      <c r="BC2823" s="447">
        <v>0.6</v>
      </c>
      <c r="BD2823" s="447">
        <v>0.6</v>
      </c>
      <c r="BE2823" s="447">
        <v>0.6</v>
      </c>
      <c r="BF2823" s="447">
        <f t="shared" si="2869"/>
        <v>1.3</v>
      </c>
      <c r="BG2823" s="447">
        <v>1.7</v>
      </c>
      <c r="BH2823" s="447">
        <v>0.6</v>
      </c>
      <c r="BI2823" s="447">
        <v>1.8</v>
      </c>
      <c r="BJ2823" s="447">
        <v>0.6</v>
      </c>
      <c r="BK2823" s="447">
        <v>1.8</v>
      </c>
      <c r="BL2823" s="447">
        <v>0.6</v>
      </c>
      <c r="BM2823" s="447">
        <v>0.5</v>
      </c>
      <c r="BN2823" s="447">
        <v>0.5</v>
      </c>
      <c r="BO2823" s="447">
        <f t="shared" si="2870"/>
        <v>1.2</v>
      </c>
      <c r="BP2823" s="447">
        <v>2.9</v>
      </c>
      <c r="BQ2823" s="447">
        <v>2.9</v>
      </c>
      <c r="BR2823" s="447">
        <v>1.1000000000000001</v>
      </c>
      <c r="BS2823" s="447">
        <v>1</v>
      </c>
      <c r="BT2823" s="447">
        <v>2</v>
      </c>
      <c r="BU2823" s="447">
        <v>3</v>
      </c>
      <c r="BV2823" s="447">
        <v>4</v>
      </c>
      <c r="BW2823" s="447">
        <v>4</v>
      </c>
      <c r="BX2823" s="447">
        <v>4.0999999999999996</v>
      </c>
      <c r="BY2823" s="447">
        <v>4.5999999999999996</v>
      </c>
      <c r="BZ2823" s="446">
        <v>5</v>
      </c>
      <c r="CA2823" s="447">
        <f t="shared" si="2871"/>
        <v>4.7</v>
      </c>
      <c r="CB2823" s="447">
        <v>2</v>
      </c>
      <c r="CC2823" s="447">
        <v>2.2999999999999998</v>
      </c>
      <c r="CD2823" s="447">
        <v>2.9</v>
      </c>
      <c r="CE2823" s="447">
        <v>2</v>
      </c>
      <c r="CF2823" s="447">
        <v>2.2999999999999998</v>
      </c>
      <c r="CG2823" s="447">
        <v>2.9</v>
      </c>
      <c r="CH2823" s="447">
        <v>1</v>
      </c>
      <c r="CI2823" s="447">
        <v>0.7</v>
      </c>
      <c r="CJ2823" s="446">
        <v>9.9999999999999978E-2</v>
      </c>
      <c r="CK2823" s="446">
        <v>-0.30000000000000004</v>
      </c>
      <c r="CL2823" s="447">
        <f t="shared" si="2872"/>
        <v>-0.1</v>
      </c>
      <c r="CM2823" s="447">
        <v>2.2962499876218549</v>
      </c>
      <c r="CN2823" s="447">
        <v>1.3161499876218548</v>
      </c>
      <c r="CO2823" s="447">
        <v>3.3161499876218548</v>
      </c>
      <c r="CP2823" s="447">
        <v>3.3962499876218546</v>
      </c>
      <c r="CQ2823" s="447">
        <v>3.2962499876218549</v>
      </c>
      <c r="CR2823" s="447">
        <v>3.1962499876218549</v>
      </c>
      <c r="CS2823" s="447">
        <v>3.4962499876218547</v>
      </c>
      <c r="CT2823" s="447">
        <v>3.396249987621855</v>
      </c>
      <c r="CU2823" s="447">
        <v>3.2962499876218549</v>
      </c>
      <c r="CV2823" s="447">
        <v>4.6962499876218553</v>
      </c>
      <c r="CW2823" s="447">
        <v>4.5962499876218557</v>
      </c>
      <c r="CX2823" s="447">
        <v>5.4962499876218551</v>
      </c>
      <c r="CY2823" s="447">
        <v>5.1962499876218544</v>
      </c>
      <c r="CZ2823" s="447">
        <v>4.2962499876218549</v>
      </c>
      <c r="DA2823" s="447">
        <f t="shared" si="2873"/>
        <v>4.8575933647581397</v>
      </c>
      <c r="DB2823" s="446">
        <v>4.9061692984057217</v>
      </c>
      <c r="DC2823" s="446">
        <v>4.1775302936920005</v>
      </c>
      <c r="DD2823" s="446">
        <v>3.8547452320533035</v>
      </c>
      <c r="DE2823" s="446">
        <v>2.8575933647581397</v>
      </c>
      <c r="DF2823" s="446">
        <v>2.8575933647581397</v>
      </c>
      <c r="DG2823" s="446">
        <v>2.8575933647581397</v>
      </c>
      <c r="DH2823" s="446">
        <v>2.5885963647581396</v>
      </c>
      <c r="DI2823" s="446">
        <v>2.4885963647581395</v>
      </c>
      <c r="DJ2823" s="446">
        <v>2.3885963647581399</v>
      </c>
      <c r="DK2823" s="446">
        <v>2.5885963647581396</v>
      </c>
      <c r="DL2823" s="446">
        <v>2.4806900000000001</v>
      </c>
      <c r="DM2823" s="446">
        <v>2.3885963647581399</v>
      </c>
      <c r="DN2823" s="449">
        <f>DN2118</f>
        <v>2.4</v>
      </c>
      <c r="DO2823" s="446">
        <v>2.3885963647581399</v>
      </c>
      <c r="DP2823" s="446">
        <v>4.0999999999999996</v>
      </c>
      <c r="DQ2823" s="446">
        <v>3.9</v>
      </c>
      <c r="DR2823" s="446">
        <v>3.6</v>
      </c>
      <c r="DS2823" s="446">
        <v>4</v>
      </c>
      <c r="DT2823" s="446">
        <v>3.3</v>
      </c>
      <c r="DU2823" s="446">
        <v>3.3</v>
      </c>
      <c r="DV2823" s="450">
        <f t="shared" si="2875"/>
        <v>3.9000000000000004</v>
      </c>
      <c r="DW2823" s="451">
        <f t="shared" si="2875"/>
        <v>3.2</v>
      </c>
      <c r="DX2823" s="452">
        <f t="shared" si="2875"/>
        <v>2.9000000000000004</v>
      </c>
      <c r="DZ2823" s="446">
        <f t="shared" si="2876"/>
        <v>2.74898</v>
      </c>
      <c r="EC2823" s="446">
        <f t="shared" si="2877"/>
        <v>2.5489799999999998</v>
      </c>
      <c r="EF2823" s="446">
        <f t="shared" si="2878"/>
        <v>2.3489799999999996</v>
      </c>
      <c r="EI2823" s="446">
        <f t="shared" si="2879"/>
        <v>2.1489799999999994</v>
      </c>
      <c r="EL2823" s="446">
        <f t="shared" si="2880"/>
        <v>1.9489799999999995</v>
      </c>
      <c r="EO2823" s="446">
        <f t="shared" si="2881"/>
        <v>1.7489799999999995</v>
      </c>
    </row>
    <row r="2824" spans="1:145" x14ac:dyDescent="0.35">
      <c r="A2824" s="453" t="s">
        <v>863</v>
      </c>
      <c r="B2824" s="489" t="str">
        <f t="shared" si="2863"/>
        <v>...</v>
      </c>
      <c r="C2824" s="445">
        <f t="shared" si="2863"/>
        <v>-15.5</v>
      </c>
      <c r="D2824" s="445">
        <f t="shared" si="2863"/>
        <v>-3.9</v>
      </c>
      <c r="E2824" s="445">
        <f t="shared" si="2863"/>
        <v>-3.3</v>
      </c>
      <c r="F2824" s="445">
        <f t="shared" si="2863"/>
        <v>7.5</v>
      </c>
      <c r="G2824" s="445">
        <f t="shared" si="2863"/>
        <v>-3.2</v>
      </c>
      <c r="H2824" s="445">
        <f t="shared" si="2863"/>
        <v>-6.9</v>
      </c>
      <c r="I2824" s="445">
        <f t="shared" si="2863"/>
        <v>43.72</v>
      </c>
      <c r="J2824" s="445">
        <f t="shared" si="2863"/>
        <v>9.27</v>
      </c>
      <c r="K2824" s="445">
        <f t="shared" si="2863"/>
        <v>11.32</v>
      </c>
      <c r="L2824" s="445">
        <f t="shared" si="2863"/>
        <v>5.56</v>
      </c>
      <c r="M2824" s="446">
        <f t="shared" si="2863"/>
        <v>4.26</v>
      </c>
      <c r="N2824" s="446">
        <f t="shared" si="2863"/>
        <v>-8</v>
      </c>
      <c r="O2824" s="446">
        <f t="shared" si="2863"/>
        <v>3.8</v>
      </c>
      <c r="P2824" s="446">
        <f t="shared" si="2863"/>
        <v>12.4</v>
      </c>
      <c r="Q2824" s="446">
        <f t="shared" si="2863"/>
        <v>5.2</v>
      </c>
      <c r="R2824" s="446">
        <f t="shared" si="2863"/>
        <v>-1.8</v>
      </c>
      <c r="S2824" s="446">
        <f t="shared" si="2863"/>
        <v>-5.3</v>
      </c>
      <c r="T2824" s="446">
        <f t="shared" si="2863"/>
        <v>7.8999999999999995</v>
      </c>
      <c r="U2824" s="446">
        <f t="shared" si="2863"/>
        <v>8.1</v>
      </c>
      <c r="V2824" s="446">
        <f t="shared" si="2863"/>
        <v>-7.4</v>
      </c>
      <c r="W2824" s="446">
        <f t="shared" si="2863"/>
        <v>8.3000000000000007</v>
      </c>
      <c r="X2824" s="447">
        <f t="shared" si="2863"/>
        <v>10</v>
      </c>
      <c r="Y2824" s="447">
        <f t="shared" si="2863"/>
        <v>-2.1</v>
      </c>
      <c r="Z2824" s="446">
        <f t="shared" si="2863"/>
        <v>2</v>
      </c>
      <c r="AA2824" s="446">
        <f t="shared" si="2863"/>
        <v>7.5</v>
      </c>
      <c r="AB2824" s="446">
        <v>0.5</v>
      </c>
      <c r="AC2824" s="446">
        <v>0.5</v>
      </c>
      <c r="AD2824" s="446">
        <v>0.3</v>
      </c>
      <c r="AE2824" s="446">
        <f t="shared" si="2864"/>
        <v>0.2</v>
      </c>
      <c r="AF2824" s="446">
        <v>1.0654202584048658</v>
      </c>
      <c r="AG2824" s="446">
        <v>1.0654202584048658</v>
      </c>
      <c r="AH2824" s="446">
        <v>1.0654202584048658</v>
      </c>
      <c r="AI2824" s="446">
        <v>1.0654202584048658</v>
      </c>
      <c r="AJ2824" s="447">
        <f t="shared" si="2865"/>
        <v>1.681</v>
      </c>
      <c r="AK2824" s="447">
        <v>2</v>
      </c>
      <c r="AL2824" s="447">
        <v>2.5</v>
      </c>
      <c r="AM2824" s="447">
        <v>2.5</v>
      </c>
      <c r="AN2824" s="447">
        <v>4</v>
      </c>
      <c r="AO2824" s="447">
        <f t="shared" si="2866"/>
        <v>3.657</v>
      </c>
      <c r="AP2824" s="447">
        <v>2.8796620392035228</v>
      </c>
      <c r="AQ2824" s="447">
        <v>3.8909348376071939</v>
      </c>
      <c r="AR2824" s="447">
        <v>2.8909348376071939</v>
      </c>
      <c r="AS2824" s="447">
        <f t="shared" si="2867"/>
        <v>-1.6</v>
      </c>
      <c r="AT2824" s="447">
        <v>1.8985696209805483</v>
      </c>
      <c r="AU2824" s="447">
        <v>1.1985696209805483</v>
      </c>
      <c r="AV2824" s="447">
        <v>1.0504857722052401</v>
      </c>
      <c r="AW2824" s="447">
        <v>-1.35347422779476</v>
      </c>
      <c r="AX2824" s="447">
        <f t="shared" si="2868"/>
        <v>-1.1000000000000001</v>
      </c>
      <c r="AY2824" s="448"/>
      <c r="AZ2824" s="447">
        <v>1.6616363412590673</v>
      </c>
      <c r="BA2824" s="447">
        <v>1.6616363412590673</v>
      </c>
      <c r="BB2824" s="447">
        <v>1.6974363412590674</v>
      </c>
      <c r="BC2824" s="447">
        <v>1.6974363412590674</v>
      </c>
      <c r="BD2824" s="447">
        <v>1.6974363412590674</v>
      </c>
      <c r="BE2824" s="447">
        <v>1.6974363412590674</v>
      </c>
      <c r="BF2824" s="447">
        <f t="shared" si="2869"/>
        <v>4</v>
      </c>
      <c r="BG2824" s="447">
        <v>3.188728768716742</v>
      </c>
      <c r="BH2824" s="447">
        <v>2.7887287687167426</v>
      </c>
      <c r="BI2824" s="447">
        <v>2.9708287687167427</v>
      </c>
      <c r="BJ2824" s="447">
        <v>2.7708287687167426</v>
      </c>
      <c r="BK2824" s="447">
        <v>2.9887287687167428</v>
      </c>
      <c r="BL2824" s="447">
        <v>2.7887287687167426</v>
      </c>
      <c r="BM2824" s="447">
        <v>-0.71127123128325787</v>
      </c>
      <c r="BN2824" s="447">
        <v>-0.71127123128325787</v>
      </c>
      <c r="BO2824" s="447">
        <f t="shared" si="2870"/>
        <v>1.1882869235947287</v>
      </c>
      <c r="BP2824" s="447">
        <v>1.4</v>
      </c>
      <c r="BQ2824" s="447">
        <v>1.4</v>
      </c>
      <c r="BR2824" s="447">
        <v>1.2</v>
      </c>
      <c r="BS2824" s="447">
        <v>0.84845975915699068</v>
      </c>
      <c r="BT2824" s="447">
        <v>2.0484597591569909</v>
      </c>
      <c r="BU2824" s="447">
        <v>1.8484597591569907</v>
      </c>
      <c r="BV2824" s="447">
        <v>1.4484597591569903</v>
      </c>
      <c r="BW2824" s="447">
        <v>3.0484597591569909</v>
      </c>
      <c r="BX2824" s="447">
        <v>3.3484597591569907</v>
      </c>
      <c r="BY2824" s="447">
        <v>4.0484597591569909</v>
      </c>
      <c r="BZ2824" s="446">
        <v>4</v>
      </c>
      <c r="CA2824" s="447">
        <f t="shared" si="2871"/>
        <v>4.5</v>
      </c>
      <c r="CB2824" s="447">
        <v>2.5</v>
      </c>
      <c r="CC2824" s="447">
        <v>2.9</v>
      </c>
      <c r="CD2824" s="447">
        <v>3.5</v>
      </c>
      <c r="CE2824" s="447">
        <v>2.5</v>
      </c>
      <c r="CF2824" s="447">
        <v>2.9</v>
      </c>
      <c r="CG2824" s="447">
        <v>3.5</v>
      </c>
      <c r="CH2824" s="447">
        <v>0.7</v>
      </c>
      <c r="CI2824" s="447">
        <v>1</v>
      </c>
      <c r="CJ2824" s="446">
        <v>-0.1</v>
      </c>
      <c r="CK2824" s="446">
        <v>-0.5</v>
      </c>
      <c r="CL2824" s="447">
        <f t="shared" si="2872"/>
        <v>-0.8</v>
      </c>
      <c r="CM2824" s="447">
        <v>0.5</v>
      </c>
      <c r="CN2824" s="447">
        <v>0.19999999999999996</v>
      </c>
      <c r="CO2824" s="447">
        <v>3.2</v>
      </c>
      <c r="CP2824" s="447">
        <v>4.2</v>
      </c>
      <c r="CQ2824" s="447">
        <v>3.2</v>
      </c>
      <c r="CR2824" s="447">
        <v>2.7</v>
      </c>
      <c r="CS2824" s="447">
        <v>5.3</v>
      </c>
      <c r="CT2824" s="447">
        <v>4.5</v>
      </c>
      <c r="CU2824" s="447">
        <v>3.2</v>
      </c>
      <c r="CV2824" s="447">
        <v>6.1</v>
      </c>
      <c r="CW2824" s="447">
        <v>5.8000000000000007</v>
      </c>
      <c r="CX2824" s="447">
        <v>4.9000000000000004</v>
      </c>
      <c r="CY2824" s="447">
        <v>4.7</v>
      </c>
      <c r="CZ2824" s="447">
        <v>5.8</v>
      </c>
      <c r="DA2824" s="447">
        <f t="shared" si="2873"/>
        <v>5.8000000000000007</v>
      </c>
      <c r="DB2824" s="446">
        <v>5</v>
      </c>
      <c r="DC2824" s="446">
        <v>4.5879999999999992</v>
      </c>
      <c r="DD2824" s="446">
        <v>4</v>
      </c>
      <c r="DE2824" s="446">
        <v>6.8600000000000012</v>
      </c>
      <c r="DF2824" s="446">
        <v>6.2500000000000009</v>
      </c>
      <c r="DG2824" s="446">
        <v>5.8000000000000007</v>
      </c>
      <c r="DH2824" s="446">
        <v>4.9133000000000004</v>
      </c>
      <c r="DI2824" s="446">
        <v>4.7133000000000012</v>
      </c>
      <c r="DJ2824" s="446">
        <v>4.513300000000001</v>
      </c>
      <c r="DK2824" s="446">
        <v>3.5573999999999999</v>
      </c>
      <c r="DL2824" s="446">
        <v>3.4874000000000001</v>
      </c>
      <c r="DM2824" s="446">
        <v>4.513300000000001</v>
      </c>
      <c r="DN2824" s="449">
        <f>DN2119</f>
        <v>4.0999999999999996</v>
      </c>
      <c r="DO2824" s="446">
        <v>4.513300000000001</v>
      </c>
      <c r="DP2824" s="446">
        <v>7.5</v>
      </c>
      <c r="DQ2824" s="446">
        <v>7</v>
      </c>
      <c r="DR2824" s="446">
        <v>6</v>
      </c>
      <c r="DS2824" s="446">
        <v>5.5</v>
      </c>
      <c r="DT2824" s="446">
        <v>4.7</v>
      </c>
      <c r="DU2824" s="446">
        <v>6</v>
      </c>
      <c r="DV2824" s="450">
        <f t="shared" si="2875"/>
        <v>8.2999999999999989</v>
      </c>
      <c r="DW2824" s="451">
        <f t="shared" si="2875"/>
        <v>8.1999999999999993</v>
      </c>
      <c r="DX2824" s="452">
        <f t="shared" si="2875"/>
        <v>7.4</v>
      </c>
      <c r="DZ2824" s="446">
        <f t="shared" si="2876"/>
        <v>4.3</v>
      </c>
      <c r="EC2824" s="446">
        <f t="shared" si="2877"/>
        <v>1.5</v>
      </c>
      <c r="EF2824" s="446">
        <f t="shared" si="2878"/>
        <v>1.6</v>
      </c>
      <c r="EI2824" s="446">
        <f t="shared" si="2879"/>
        <v>1.4000000000000001</v>
      </c>
      <c r="EL2824" s="446">
        <f t="shared" si="2880"/>
        <v>1.2000000000000002</v>
      </c>
      <c r="EO2824" s="446">
        <f t="shared" si="2881"/>
        <v>1.0000000000000002</v>
      </c>
    </row>
    <row r="2825" spans="1:145" x14ac:dyDescent="0.35">
      <c r="A2825" s="453"/>
      <c r="B2825" s="437"/>
      <c r="C2825" s="437"/>
      <c r="D2825" s="437"/>
      <c r="E2825" s="437"/>
      <c r="F2825" s="437"/>
      <c r="G2825" s="437"/>
      <c r="H2825" s="437"/>
      <c r="I2825" s="437"/>
      <c r="J2825" s="437"/>
      <c r="K2825" s="437"/>
      <c r="L2825" s="437"/>
      <c r="M2825" s="438"/>
      <c r="N2825" s="438"/>
      <c r="O2825" s="438"/>
      <c r="P2825" s="438"/>
      <c r="Q2825" s="438"/>
      <c r="R2825" s="438"/>
      <c r="S2825" s="438"/>
      <c r="T2825" s="438"/>
      <c r="U2825" s="438"/>
      <c r="V2825" s="438"/>
      <c r="W2825" s="438"/>
      <c r="X2825" s="439"/>
      <c r="Y2825" s="439"/>
      <c r="Z2825" s="438"/>
      <c r="AA2825" s="438"/>
      <c r="AB2825" s="438"/>
      <c r="AC2825" s="438"/>
      <c r="AD2825" s="438"/>
      <c r="AE2825" s="438"/>
      <c r="AF2825" s="438"/>
      <c r="AG2825" s="438"/>
      <c r="AH2825" s="438"/>
      <c r="AI2825" s="438"/>
      <c r="AJ2825" s="439"/>
      <c r="AK2825" s="439"/>
      <c r="AL2825" s="439"/>
      <c r="AM2825" s="439"/>
      <c r="AN2825" s="439"/>
      <c r="AO2825" s="439"/>
      <c r="AP2825" s="439"/>
      <c r="AQ2825" s="439"/>
      <c r="AR2825" s="439"/>
      <c r="AS2825" s="439"/>
      <c r="AT2825" s="439"/>
      <c r="AU2825" s="439"/>
      <c r="AV2825" s="439"/>
      <c r="AW2825" s="439"/>
      <c r="AX2825" s="439"/>
      <c r="AZ2825" s="439"/>
      <c r="BA2825" s="439"/>
      <c r="BB2825" s="439"/>
      <c r="BC2825" s="439"/>
      <c r="BD2825" s="439"/>
      <c r="BE2825" s="439"/>
      <c r="BF2825" s="439"/>
      <c r="BG2825" s="439"/>
      <c r="BH2825" s="439"/>
      <c r="BI2825" s="439"/>
      <c r="BJ2825" s="439"/>
      <c r="BK2825" s="439"/>
      <c r="BL2825" s="439"/>
      <c r="BM2825" s="439"/>
      <c r="BN2825" s="439"/>
      <c r="BO2825" s="439"/>
      <c r="BP2825" s="439"/>
      <c r="BQ2825" s="439"/>
      <c r="BR2825" s="439"/>
      <c r="BS2825" s="440"/>
      <c r="BT2825" s="439"/>
      <c r="BU2825" s="439"/>
      <c r="BV2825" s="439"/>
      <c r="BW2825" s="439"/>
      <c r="BX2825" s="439"/>
      <c r="BY2825" s="439"/>
      <c r="BZ2825" s="438"/>
      <c r="CA2825" s="439"/>
      <c r="CB2825" s="439"/>
      <c r="CC2825" s="439"/>
      <c r="CD2825" s="439"/>
      <c r="CE2825" s="439"/>
      <c r="CF2825" s="439"/>
      <c r="CG2825" s="439"/>
      <c r="CH2825" s="439"/>
      <c r="CI2825" s="439"/>
      <c r="CJ2825" s="438"/>
      <c r="CK2825" s="438"/>
      <c r="CL2825" s="439"/>
      <c r="CM2825" s="439"/>
      <c r="CN2825" s="439"/>
      <c r="CO2825" s="439"/>
      <c r="CP2825" s="439"/>
      <c r="CQ2825" s="439"/>
      <c r="CR2825" s="439"/>
      <c r="CS2825" s="439"/>
      <c r="CT2825" s="439"/>
      <c r="CU2825" s="439"/>
      <c r="CV2825" s="439"/>
      <c r="CW2825" s="439"/>
      <c r="CX2825" s="439"/>
      <c r="CY2825" s="439"/>
      <c r="CZ2825" s="439"/>
      <c r="DA2825" s="439"/>
      <c r="DB2825" s="438"/>
      <c r="DC2825" s="438"/>
      <c r="DD2825" s="438"/>
      <c r="DE2825" s="438"/>
      <c r="DF2825" s="438"/>
      <c r="DG2825" s="438"/>
      <c r="DH2825" s="438"/>
      <c r="DI2825" s="438"/>
      <c r="DJ2825" s="438"/>
      <c r="DK2825" s="438"/>
      <c r="DL2825" s="438"/>
      <c r="DM2825" s="438"/>
      <c r="DN2825" s="441"/>
      <c r="DO2825" s="438"/>
      <c r="DP2825" s="438"/>
      <c r="DQ2825" s="438"/>
      <c r="DR2825" s="438"/>
      <c r="DS2825" s="438"/>
      <c r="DT2825" s="438"/>
      <c r="DU2825" s="438"/>
      <c r="DV2825" s="442"/>
      <c r="DW2825" s="443"/>
      <c r="DX2825" s="444"/>
      <c r="DZ2825" s="438"/>
      <c r="EC2825" s="438"/>
      <c r="EF2825" s="438"/>
      <c r="EI2825" s="438"/>
      <c r="EL2825" s="438"/>
      <c r="EO2825" s="438"/>
    </row>
    <row r="2826" spans="1:145" x14ac:dyDescent="0.35">
      <c r="A2826" s="490" t="s">
        <v>872</v>
      </c>
      <c r="B2826" s="491" t="e">
        <f t="shared" ref="B2826:AA2826" si="2882">B2120</f>
        <v>#VALUE!</v>
      </c>
      <c r="C2826" s="491">
        <f t="shared" si="2882"/>
        <v>-3.7196559192984182</v>
      </c>
      <c r="D2826" s="491">
        <f t="shared" si="2882"/>
        <v>1.1986847493021211</v>
      </c>
      <c r="E2826" s="491">
        <f t="shared" si="2882"/>
        <v>1.830913250913597</v>
      </c>
      <c r="F2826" s="491">
        <f t="shared" si="2882"/>
        <v>1.8361995678234173</v>
      </c>
      <c r="G2826" s="491">
        <f t="shared" si="2882"/>
        <v>-2.5755418785418351</v>
      </c>
      <c r="H2826" s="491">
        <f t="shared" si="2882"/>
        <v>9.5856208588351838E-2</v>
      </c>
      <c r="I2826" s="491">
        <f t="shared" si="2882"/>
        <v>22.950600209629393</v>
      </c>
      <c r="J2826" s="491">
        <f t="shared" si="2882"/>
        <v>6.5665395240021232</v>
      </c>
      <c r="K2826" s="491">
        <f t="shared" si="2882"/>
        <v>3.1380136697633652</v>
      </c>
      <c r="L2826" s="491">
        <f t="shared" si="2882"/>
        <v>4.0105956107660825</v>
      </c>
      <c r="M2826" s="492">
        <f t="shared" si="2882"/>
        <v>1.0472028201963479</v>
      </c>
      <c r="N2826" s="492">
        <f t="shared" si="2882"/>
        <v>-0.65894056826366842</v>
      </c>
      <c r="O2826" s="492">
        <f t="shared" si="2882"/>
        <v>1.0311104326402369</v>
      </c>
      <c r="P2826" s="492">
        <f t="shared" si="2882"/>
        <v>4.4062173283960373</v>
      </c>
      <c r="Q2826" s="493">
        <f t="shared" si="2882"/>
        <v>3.0968269607231127</v>
      </c>
      <c r="R2826" s="493">
        <f t="shared" si="2882"/>
        <v>1.6748437241889602</v>
      </c>
      <c r="S2826" s="493">
        <f t="shared" si="2882"/>
        <v>0.58428931261007766</v>
      </c>
      <c r="T2826" s="493">
        <f t="shared" si="2882"/>
        <v>2.9144846057639562</v>
      </c>
      <c r="U2826" s="493">
        <f t="shared" si="2882"/>
        <v>5.2601189828071595</v>
      </c>
      <c r="V2826" s="493">
        <f t="shared" si="2882"/>
        <v>1.7387840911062356</v>
      </c>
      <c r="W2826" s="493">
        <f t="shared" si="2882"/>
        <v>5.9184660449800157</v>
      </c>
      <c r="X2826" s="494">
        <f t="shared" si="2882"/>
        <v>4.4468284311732322</v>
      </c>
      <c r="Y2826" s="494">
        <f t="shared" si="2882"/>
        <v>1.1780250443833618</v>
      </c>
      <c r="Z2826" s="493">
        <f t="shared" si="2882"/>
        <v>2.7129569638624162</v>
      </c>
      <c r="AA2826" s="493">
        <f t="shared" si="2882"/>
        <v>3.9427721925551471</v>
      </c>
      <c r="AB2826" s="493">
        <v>2.6555054796797828</v>
      </c>
      <c r="AC2826" s="493">
        <v>2.6998179761367931</v>
      </c>
      <c r="AD2826" s="493">
        <v>2.5004529998881821</v>
      </c>
      <c r="AE2826" s="493">
        <f>AE2120</f>
        <v>2.1911237919057283</v>
      </c>
      <c r="AF2826" s="493">
        <v>2.725673695775336</v>
      </c>
      <c r="AG2826" s="493">
        <v>2.3436442815509522</v>
      </c>
      <c r="AH2826" s="493">
        <v>3.5876422862567079</v>
      </c>
      <c r="AI2826" s="493">
        <v>-60.404036186153611</v>
      </c>
      <c r="AJ2826" s="494">
        <f>AJ2120</f>
        <v>2.8908657459508804</v>
      </c>
      <c r="AK2826" s="494">
        <v>2.6773223334179317</v>
      </c>
      <c r="AL2826" s="494">
        <v>2.7728123595857492</v>
      </c>
      <c r="AM2826" s="494">
        <v>2.5873137941653135</v>
      </c>
      <c r="AN2826" s="494">
        <v>2.5271785518061418</v>
      </c>
      <c r="AO2826" s="494">
        <f>AO2120</f>
        <v>2.0284555967540507</v>
      </c>
      <c r="AP2826" s="494">
        <v>2.61847486309183</v>
      </c>
      <c r="AQ2826" s="494">
        <v>2.9564823055098532</v>
      </c>
      <c r="AR2826" s="494">
        <v>2.82050775812337</v>
      </c>
      <c r="AS2826" s="494">
        <f>AS2120</f>
        <v>1.3571503407891212</v>
      </c>
      <c r="AT2826" s="494">
        <v>2.4980719824996194</v>
      </c>
      <c r="AU2826" s="494">
        <v>1.6369578140165</v>
      </c>
      <c r="AV2826" s="494">
        <v>1.1424745897541</v>
      </c>
      <c r="AW2826" s="494">
        <v>0.77027369743200846</v>
      </c>
      <c r="AX2826" s="494">
        <f>AX2120</f>
        <v>0.89116242508731858</v>
      </c>
      <c r="AY2826" s="459"/>
      <c r="AZ2826" s="494">
        <v>1.776704190594937</v>
      </c>
      <c r="BA2826" s="494">
        <v>1.6899330253294409</v>
      </c>
      <c r="BB2826" s="494">
        <v>1.5603830152522531</v>
      </c>
      <c r="BC2826" s="494">
        <v>1.5208604967987849</v>
      </c>
      <c r="BD2826" s="494">
        <v>1.7132495400274352</v>
      </c>
      <c r="BE2826" s="494">
        <v>1.7557948940046053</v>
      </c>
      <c r="BF2826" s="494">
        <f>BF2120</f>
        <v>2.1354125759097591</v>
      </c>
      <c r="BG2826" s="494">
        <v>2.1535277097193868</v>
      </c>
      <c r="BH2826" s="494">
        <v>1.8780264712829975</v>
      </c>
      <c r="BI2826" s="494">
        <v>2.5171232342738681</v>
      </c>
      <c r="BJ2826" s="494">
        <v>2.3003738059431638</v>
      </c>
      <c r="BK2826" s="494">
        <v>2.3811384898773307</v>
      </c>
      <c r="BL2826" s="494">
        <v>2.1557925118921264</v>
      </c>
      <c r="BM2826" s="494">
        <v>1.8771375426067243</v>
      </c>
      <c r="BN2826" s="494">
        <v>1.8366230711743579</v>
      </c>
      <c r="BO2826" s="494">
        <f>BO2120</f>
        <v>2.0780784361869014</v>
      </c>
      <c r="BP2826" s="494">
        <v>2.3731285548571113</v>
      </c>
      <c r="BQ2826" s="494">
        <v>2.5724066145791116</v>
      </c>
      <c r="BR2826" s="494">
        <v>2.0285777190986893</v>
      </c>
      <c r="BS2826" s="494">
        <v>2.0116573745165036</v>
      </c>
      <c r="BT2826" s="494">
        <v>2.3369556107530434</v>
      </c>
      <c r="BU2826" s="494">
        <v>2.4731891725723218</v>
      </c>
      <c r="BV2826" s="494">
        <v>2.6002071469605088</v>
      </c>
      <c r="BW2826" s="494">
        <v>2.6336147084949362</v>
      </c>
      <c r="BX2826" s="494">
        <v>2.704142953870539</v>
      </c>
      <c r="BY2826" s="494">
        <v>2.9880533757974153</v>
      </c>
      <c r="BZ2826" s="493">
        <v>2.7482812567688519</v>
      </c>
      <c r="CA2826" s="494">
        <f>CA2120</f>
        <v>2.6142663785965041</v>
      </c>
      <c r="CB2826" s="494">
        <v>2.3797242592090981</v>
      </c>
      <c r="CC2826" s="494">
        <v>2.6132117036961686</v>
      </c>
      <c r="CD2826" s="494">
        <v>2.9371798907291069</v>
      </c>
      <c r="CE2826" s="494">
        <v>2.4268672194014993</v>
      </c>
      <c r="CF2826" s="494">
        <v>2.6223223631681711</v>
      </c>
      <c r="CG2826" s="494">
        <v>2.9389704656031284</v>
      </c>
      <c r="CH2826" s="494">
        <v>1.8974189551162468</v>
      </c>
      <c r="CI2826" s="494">
        <v>1.892540063912584</v>
      </c>
      <c r="CJ2826" s="493">
        <v>1.5468285724081079</v>
      </c>
      <c r="CK2826" s="493">
        <v>1.5005210517311214</v>
      </c>
      <c r="CL2826" s="494">
        <f>CL2120</f>
        <v>1.4592708161485906</v>
      </c>
      <c r="CM2826" s="494">
        <v>2.2134475368289968</v>
      </c>
      <c r="CN2826" s="494">
        <v>2.1090133089416279</v>
      </c>
      <c r="CO2826" s="494">
        <v>3.5693953418684732</v>
      </c>
      <c r="CP2826" s="494">
        <v>3.7800214880704894</v>
      </c>
      <c r="CQ2826" s="494">
        <v>3.566400242643168</v>
      </c>
      <c r="CR2826" s="494">
        <v>3.3626488209874119</v>
      </c>
      <c r="CS2826" s="494">
        <v>4.0447032838193513</v>
      </c>
      <c r="CT2826" s="494">
        <v>3.7622396701657181</v>
      </c>
      <c r="CU2826" s="494">
        <v>3.4579079675924773</v>
      </c>
      <c r="CV2826" s="494">
        <v>5.2434607666970265</v>
      </c>
      <c r="CW2826" s="494">
        <v>5.04583553619673</v>
      </c>
      <c r="CX2826" s="494">
        <v>5.3881032486404825</v>
      </c>
      <c r="CY2826" s="494">
        <v>5.2207576216548812</v>
      </c>
      <c r="CZ2826" s="494">
        <v>4.7940177262545518</v>
      </c>
      <c r="DA2826" s="494">
        <f t="shared" ref="DA2826" si="2883">DA2120</f>
        <v>5.1534541763738426</v>
      </c>
      <c r="DB2826" s="493">
        <v>6.21263309618889</v>
      </c>
      <c r="DC2826" s="493">
        <v>5.760078023900018</v>
      </c>
      <c r="DD2826" s="493">
        <v>5.6455511477179243</v>
      </c>
      <c r="DE2826" s="493">
        <v>5.6325117210110438</v>
      </c>
      <c r="DF2826" s="493">
        <v>5.5810973440966833</v>
      </c>
      <c r="DG2826" s="493">
        <v>5.1854959690237514</v>
      </c>
      <c r="DH2826" s="493">
        <v>5.2258214399092093</v>
      </c>
      <c r="DI2826" s="493">
        <v>5.2422646978586513</v>
      </c>
      <c r="DJ2826" s="493">
        <v>4.9075739789340451</v>
      </c>
      <c r="DK2826" s="493">
        <v>5.1942122532658024</v>
      </c>
      <c r="DL2826" s="493">
        <v>5.113793570266977</v>
      </c>
      <c r="DM2826" s="493">
        <v>4.9373735317979071</v>
      </c>
      <c r="DN2826" s="495">
        <f t="shared" ref="DN2826" si="2884">DN2120</f>
        <v>5.2071977661296165</v>
      </c>
      <c r="DO2826" s="493">
        <v>4.9373735317979071</v>
      </c>
      <c r="DP2826" s="493">
        <v>5.5715261009577821</v>
      </c>
      <c r="DQ2826" s="493">
        <v>5.0007407943883555</v>
      </c>
      <c r="DR2826" s="493">
        <v>4.535607404126683</v>
      </c>
      <c r="DS2826" s="493">
        <v>4.4135698841448008</v>
      </c>
      <c r="DT2826" s="493">
        <v>3.7388817937555969</v>
      </c>
      <c r="DU2826" s="493">
        <v>3.8469774813899731</v>
      </c>
      <c r="DV2826" s="496">
        <f>DV2120</f>
        <v>4.4259793065751296</v>
      </c>
      <c r="DW2826" s="497">
        <f>DW2120</f>
        <v>4.0103460328451614</v>
      </c>
      <c r="DX2826" s="498">
        <f>DX2120</f>
        <v>3.706748510329843</v>
      </c>
      <c r="DZ2826" s="493">
        <f>DZ2120</f>
        <v>3.0029162237997298</v>
      </c>
      <c r="EC2826" s="493">
        <f>EC2120</f>
        <v>2.0089394910348486</v>
      </c>
      <c r="EF2826" s="493">
        <f>EF2120</f>
        <v>1.7147491328502107</v>
      </c>
      <c r="EI2826" s="493">
        <f>EI2120</f>
        <v>2.0996111679172662</v>
      </c>
      <c r="EL2826" s="493">
        <f>EL2120</f>
        <v>2.1797450497591733</v>
      </c>
      <c r="EO2826" s="493">
        <f>EO2120</f>
        <v>2.2282286436655871</v>
      </c>
    </row>
    <row r="2827" spans="1:145" x14ac:dyDescent="0.35">
      <c r="A2827" s="499"/>
      <c r="B2827" s="437"/>
      <c r="C2827" s="437"/>
      <c r="D2827" s="437"/>
      <c r="E2827" s="437"/>
      <c r="F2827" s="437"/>
      <c r="G2827" s="437"/>
      <c r="H2827" s="437"/>
      <c r="I2827" s="437"/>
      <c r="J2827" s="437"/>
      <c r="K2827" s="437"/>
      <c r="L2827" s="437"/>
      <c r="M2827" s="438"/>
      <c r="N2827" s="438"/>
      <c r="O2827" s="438"/>
      <c r="P2827" s="438"/>
      <c r="Q2827" s="438"/>
      <c r="R2827" s="438"/>
      <c r="S2827" s="438"/>
      <c r="T2827" s="438"/>
      <c r="U2827" s="438"/>
      <c r="V2827" s="438"/>
      <c r="W2827" s="438"/>
      <c r="X2827" s="439"/>
      <c r="Y2827" s="439"/>
      <c r="Z2827" s="438"/>
      <c r="AA2827" s="438"/>
      <c r="AB2827" s="438"/>
      <c r="AC2827" s="438"/>
      <c r="AD2827" s="438"/>
      <c r="AE2827" s="438"/>
      <c r="AF2827" s="438"/>
      <c r="AG2827" s="438"/>
      <c r="AH2827" s="438"/>
      <c r="AI2827" s="438"/>
      <c r="AJ2827" s="439"/>
      <c r="AK2827" s="439"/>
      <c r="AL2827" s="439"/>
      <c r="AM2827" s="439"/>
      <c r="AN2827" s="439"/>
      <c r="AO2827" s="439"/>
      <c r="AP2827" s="439"/>
      <c r="AQ2827" s="439"/>
      <c r="AR2827" s="439"/>
      <c r="AS2827" s="439"/>
      <c r="AT2827" s="439"/>
      <c r="AU2827" s="439"/>
      <c r="AV2827" s="439"/>
      <c r="AW2827" s="439"/>
      <c r="AX2827" s="439"/>
      <c r="AZ2827" s="439"/>
      <c r="BA2827" s="439"/>
      <c r="BB2827" s="439"/>
      <c r="BC2827" s="439"/>
      <c r="BD2827" s="439"/>
      <c r="BE2827" s="439"/>
      <c r="BF2827" s="439"/>
      <c r="BG2827" s="439"/>
      <c r="BH2827" s="439"/>
      <c r="BI2827" s="439"/>
      <c r="BJ2827" s="439"/>
      <c r="BK2827" s="439"/>
      <c r="BL2827" s="439"/>
      <c r="BM2827" s="439"/>
      <c r="BN2827" s="439"/>
      <c r="BO2827" s="439"/>
      <c r="BP2827" s="439"/>
      <c r="BQ2827" s="439"/>
      <c r="BR2827" s="439"/>
      <c r="BS2827" s="440"/>
      <c r="BT2827" s="439"/>
      <c r="BU2827" s="439"/>
      <c r="BV2827" s="439"/>
      <c r="BW2827" s="439"/>
      <c r="BX2827" s="439"/>
      <c r="BY2827" s="439"/>
      <c r="BZ2827" s="438"/>
      <c r="CA2827" s="439"/>
      <c r="CB2827" s="439"/>
      <c r="CC2827" s="439"/>
      <c r="CD2827" s="439"/>
      <c r="CE2827" s="439"/>
      <c r="CF2827" s="439"/>
      <c r="CG2827" s="439"/>
      <c r="CH2827" s="439"/>
      <c r="CI2827" s="439"/>
      <c r="CJ2827" s="438"/>
      <c r="CK2827" s="438"/>
      <c r="CL2827" s="439"/>
      <c r="CM2827" s="439"/>
      <c r="CN2827" s="439"/>
      <c r="CO2827" s="439"/>
      <c r="CP2827" s="439"/>
      <c r="CQ2827" s="439"/>
      <c r="CR2827" s="439"/>
      <c r="CS2827" s="439"/>
      <c r="CT2827" s="439"/>
      <c r="CU2827" s="439"/>
      <c r="CV2827" s="439"/>
      <c r="CW2827" s="439"/>
      <c r="CX2827" s="439"/>
      <c r="CY2827" s="439"/>
      <c r="CZ2827" s="439"/>
      <c r="DA2827" s="439"/>
      <c r="DB2827" s="438"/>
      <c r="DC2827" s="438"/>
      <c r="DD2827" s="438"/>
      <c r="DE2827" s="438"/>
      <c r="DF2827" s="438"/>
      <c r="DG2827" s="438"/>
      <c r="DH2827" s="438"/>
      <c r="DI2827" s="438"/>
      <c r="DJ2827" s="438"/>
      <c r="DK2827" s="438"/>
      <c r="DL2827" s="438"/>
      <c r="DM2827" s="438"/>
      <c r="DN2827" s="441"/>
      <c r="DO2827" s="438"/>
      <c r="DP2827" s="438"/>
      <c r="DQ2827" s="438"/>
      <c r="DR2827" s="438"/>
      <c r="DS2827" s="438"/>
      <c r="DT2827" s="438"/>
      <c r="DU2827" s="438"/>
      <c r="DV2827" s="442"/>
      <c r="DW2827" s="443"/>
      <c r="DX2827" s="444"/>
      <c r="DZ2827" s="438"/>
      <c r="EC2827" s="438"/>
      <c r="EF2827" s="438"/>
      <c r="EI2827" s="438"/>
      <c r="EL2827" s="438"/>
      <c r="EO2827" s="438"/>
    </row>
    <row r="2828" spans="1:145" x14ac:dyDescent="0.35">
      <c r="A2828" s="488" t="s">
        <v>874</v>
      </c>
      <c r="B2828" s="437"/>
      <c r="C2828" s="437"/>
      <c r="D2828" s="437"/>
      <c r="E2828" s="437"/>
      <c r="F2828" s="437"/>
      <c r="G2828" s="437"/>
      <c r="H2828" s="437"/>
      <c r="I2828" s="437"/>
      <c r="J2828" s="437"/>
      <c r="K2828" s="437"/>
      <c r="L2828" s="437"/>
      <c r="M2828" s="438"/>
      <c r="N2828" s="438"/>
      <c r="O2828" s="438"/>
      <c r="P2828" s="438"/>
      <c r="Q2828" s="438"/>
      <c r="R2828" s="438"/>
      <c r="S2828" s="438"/>
      <c r="T2828" s="438"/>
      <c r="U2828" s="438"/>
      <c r="V2828" s="438"/>
      <c r="W2828" s="438"/>
      <c r="X2828" s="439"/>
      <c r="Y2828" s="439"/>
      <c r="Z2828" s="438"/>
      <c r="AA2828" s="438"/>
      <c r="AB2828" s="438"/>
      <c r="AC2828" s="438"/>
      <c r="AD2828" s="438"/>
      <c r="AE2828" s="438"/>
      <c r="AF2828" s="438"/>
      <c r="AG2828" s="438"/>
      <c r="AH2828" s="438"/>
      <c r="AI2828" s="438"/>
      <c r="AJ2828" s="439"/>
      <c r="AK2828" s="439"/>
      <c r="AL2828" s="439"/>
      <c r="AM2828" s="439"/>
      <c r="AN2828" s="439"/>
      <c r="AO2828" s="439"/>
      <c r="AP2828" s="439"/>
      <c r="AQ2828" s="439"/>
      <c r="AR2828" s="439"/>
      <c r="AS2828" s="439"/>
      <c r="AT2828" s="439"/>
      <c r="AU2828" s="439"/>
      <c r="AV2828" s="439"/>
      <c r="AW2828" s="439"/>
      <c r="AX2828" s="439"/>
      <c r="AZ2828" s="439"/>
      <c r="BA2828" s="439"/>
      <c r="BB2828" s="439"/>
      <c r="BC2828" s="439"/>
      <c r="BD2828" s="439"/>
      <c r="BE2828" s="439"/>
      <c r="BF2828" s="439"/>
      <c r="BG2828" s="439"/>
      <c r="BH2828" s="439"/>
      <c r="BI2828" s="439"/>
      <c r="BJ2828" s="439"/>
      <c r="BK2828" s="439"/>
      <c r="BL2828" s="439"/>
      <c r="BM2828" s="439"/>
      <c r="BN2828" s="439"/>
      <c r="BO2828" s="439"/>
      <c r="BP2828" s="439"/>
      <c r="BQ2828" s="439"/>
      <c r="BR2828" s="439"/>
      <c r="BS2828" s="440"/>
      <c r="BT2828" s="439"/>
      <c r="BU2828" s="439"/>
      <c r="BV2828" s="439"/>
      <c r="BW2828" s="439"/>
      <c r="BX2828" s="439"/>
      <c r="BY2828" s="439"/>
      <c r="BZ2828" s="438"/>
      <c r="CA2828" s="439"/>
      <c r="CB2828" s="439"/>
      <c r="CC2828" s="439"/>
      <c r="CD2828" s="439"/>
      <c r="CE2828" s="439"/>
      <c r="CF2828" s="439"/>
      <c r="CG2828" s="439"/>
      <c r="CH2828" s="439"/>
      <c r="CI2828" s="439"/>
      <c r="CJ2828" s="438"/>
      <c r="CK2828" s="438"/>
      <c r="CL2828" s="439"/>
      <c r="CM2828" s="439"/>
      <c r="CN2828" s="439"/>
      <c r="CO2828" s="439"/>
      <c r="CP2828" s="439"/>
      <c r="CQ2828" s="439"/>
      <c r="CR2828" s="439"/>
      <c r="CS2828" s="439"/>
      <c r="CT2828" s="439"/>
      <c r="CU2828" s="439"/>
      <c r="CV2828" s="439"/>
      <c r="CW2828" s="439"/>
      <c r="CX2828" s="439"/>
      <c r="CY2828" s="439"/>
      <c r="CZ2828" s="439"/>
      <c r="DA2828" s="439"/>
      <c r="DB2828" s="438"/>
      <c r="DC2828" s="438"/>
      <c r="DD2828" s="438"/>
      <c r="DE2828" s="438"/>
      <c r="DF2828" s="438"/>
      <c r="DG2828" s="438"/>
      <c r="DH2828" s="438"/>
      <c r="DI2828" s="438"/>
      <c r="DJ2828" s="438"/>
      <c r="DK2828" s="438"/>
      <c r="DL2828" s="438"/>
      <c r="DM2828" s="438"/>
      <c r="DN2828" s="441"/>
      <c r="DO2828" s="438"/>
      <c r="DP2828" s="438"/>
      <c r="DQ2828" s="438"/>
      <c r="DR2828" s="438"/>
      <c r="DS2828" s="438"/>
      <c r="DT2828" s="438"/>
      <c r="DU2828" s="438"/>
      <c r="DV2828" s="442"/>
      <c r="DW2828" s="443"/>
      <c r="DX2828" s="444"/>
      <c r="DZ2828" s="438"/>
      <c r="EC2828" s="438"/>
      <c r="EF2828" s="438"/>
      <c r="EI2828" s="438"/>
      <c r="EL2828" s="438"/>
      <c r="EO2828" s="438"/>
    </row>
    <row r="2829" spans="1:145" x14ac:dyDescent="0.35">
      <c r="A2829" s="436" t="s">
        <v>858</v>
      </c>
      <c r="B2829" s="437"/>
      <c r="C2829" s="437"/>
      <c r="D2829" s="437"/>
      <c r="E2829" s="437"/>
      <c r="F2829" s="437"/>
      <c r="G2829" s="437"/>
      <c r="H2829" s="437"/>
      <c r="I2829" s="437"/>
      <c r="J2829" s="437"/>
      <c r="K2829" s="437"/>
      <c r="L2829" s="437"/>
      <c r="M2829" s="438"/>
      <c r="N2829" s="438"/>
      <c r="O2829" s="438"/>
      <c r="P2829" s="438"/>
      <c r="Q2829" s="438"/>
      <c r="R2829" s="438"/>
      <c r="S2829" s="438"/>
      <c r="T2829" s="438"/>
      <c r="U2829" s="438"/>
      <c r="V2829" s="438"/>
      <c r="W2829" s="438"/>
      <c r="X2829" s="439"/>
      <c r="Y2829" s="439"/>
      <c r="Z2829" s="438"/>
      <c r="AA2829" s="438"/>
      <c r="AB2829" s="438"/>
      <c r="AC2829" s="438"/>
      <c r="AD2829" s="438"/>
      <c r="AE2829" s="438"/>
      <c r="AF2829" s="438"/>
      <c r="AG2829" s="438"/>
      <c r="AH2829" s="438"/>
      <c r="AI2829" s="438"/>
      <c r="AJ2829" s="439"/>
      <c r="AK2829" s="439"/>
      <c r="AL2829" s="439"/>
      <c r="AM2829" s="439"/>
      <c r="AN2829" s="439"/>
      <c r="AO2829" s="439"/>
      <c r="AP2829" s="439"/>
      <c r="AQ2829" s="439"/>
      <c r="AR2829" s="439"/>
      <c r="AS2829" s="439"/>
      <c r="AT2829" s="439"/>
      <c r="AU2829" s="439"/>
      <c r="AV2829" s="439"/>
      <c r="AW2829" s="439"/>
      <c r="AX2829" s="439"/>
      <c r="AZ2829" s="439"/>
      <c r="BA2829" s="439"/>
      <c r="BB2829" s="439"/>
      <c r="BC2829" s="439"/>
      <c r="BD2829" s="439"/>
      <c r="BE2829" s="439"/>
      <c r="BF2829" s="439"/>
      <c r="BG2829" s="439"/>
      <c r="BH2829" s="439"/>
      <c r="BI2829" s="439"/>
      <c r="BJ2829" s="439"/>
      <c r="BK2829" s="439"/>
      <c r="BL2829" s="439"/>
      <c r="BM2829" s="439"/>
      <c r="BN2829" s="439"/>
      <c r="BO2829" s="439"/>
      <c r="BP2829" s="439"/>
      <c r="BQ2829" s="439"/>
      <c r="BR2829" s="439"/>
      <c r="BS2829" s="440"/>
      <c r="BT2829" s="439"/>
      <c r="BU2829" s="439"/>
      <c r="BV2829" s="439"/>
      <c r="BW2829" s="439"/>
      <c r="BX2829" s="439"/>
      <c r="BY2829" s="439"/>
      <c r="BZ2829" s="438"/>
      <c r="CA2829" s="439"/>
      <c r="CB2829" s="439"/>
      <c r="CC2829" s="439"/>
      <c r="CD2829" s="439"/>
      <c r="CE2829" s="439"/>
      <c r="CF2829" s="439"/>
      <c r="CG2829" s="439"/>
      <c r="CH2829" s="439"/>
      <c r="CI2829" s="439"/>
      <c r="CJ2829" s="438"/>
      <c r="CK2829" s="438"/>
      <c r="CL2829" s="439"/>
      <c r="CM2829" s="439"/>
      <c r="CN2829" s="439"/>
      <c r="CO2829" s="439"/>
      <c r="CP2829" s="439"/>
      <c r="CQ2829" s="439"/>
      <c r="CR2829" s="439"/>
      <c r="CS2829" s="439"/>
      <c r="CT2829" s="439"/>
      <c r="CU2829" s="439"/>
      <c r="CV2829" s="439"/>
      <c r="CW2829" s="439"/>
      <c r="CX2829" s="439"/>
      <c r="CY2829" s="439"/>
      <c r="CZ2829" s="439"/>
      <c r="DA2829" s="439"/>
      <c r="DB2829" s="438"/>
      <c r="DC2829" s="438"/>
      <c r="DD2829" s="438"/>
      <c r="DE2829" s="438"/>
      <c r="DF2829" s="438"/>
      <c r="DG2829" s="438"/>
      <c r="DH2829" s="438"/>
      <c r="DI2829" s="438"/>
      <c r="DJ2829" s="438"/>
      <c r="DK2829" s="438"/>
      <c r="DL2829" s="438"/>
      <c r="DM2829" s="438"/>
      <c r="DN2829" s="441"/>
      <c r="DO2829" s="438"/>
      <c r="DP2829" s="438"/>
      <c r="DQ2829" s="438"/>
      <c r="DR2829" s="438"/>
      <c r="DS2829" s="438"/>
      <c r="DT2829" s="438"/>
      <c r="DU2829" s="438"/>
      <c r="DV2829" s="442"/>
      <c r="DW2829" s="443"/>
      <c r="DX2829" s="444"/>
      <c r="DZ2829" s="438"/>
      <c r="EC2829" s="438"/>
      <c r="EF2829" s="438"/>
      <c r="EI2829" s="438"/>
      <c r="EL2829" s="438"/>
      <c r="EO2829" s="438"/>
    </row>
    <row r="2830" spans="1:145" x14ac:dyDescent="0.35">
      <c r="A2830" s="453" t="s">
        <v>859</v>
      </c>
      <c r="B2830" s="437"/>
      <c r="C2830" s="437"/>
      <c r="D2830" s="437"/>
      <c r="E2830" s="437"/>
      <c r="F2830" s="437"/>
      <c r="G2830" s="437"/>
      <c r="H2830" s="437"/>
      <c r="I2830" s="437"/>
      <c r="J2830" s="437"/>
      <c r="K2830" s="437"/>
      <c r="L2830" s="437"/>
      <c r="M2830" s="438"/>
      <c r="N2830" s="438"/>
      <c r="O2830" s="438"/>
      <c r="P2830" s="438"/>
      <c r="Q2830" s="438"/>
      <c r="R2830" s="438"/>
      <c r="S2830" s="438"/>
      <c r="T2830" s="438"/>
      <c r="U2830" s="438"/>
      <c r="V2830" s="438"/>
      <c r="W2830" s="438"/>
      <c r="X2830" s="439"/>
      <c r="Y2830" s="439"/>
      <c r="Z2830" s="438"/>
      <c r="AA2830" s="438"/>
      <c r="AB2830" s="438"/>
      <c r="AC2830" s="438"/>
      <c r="AD2830" s="438"/>
      <c r="AE2830" s="438"/>
      <c r="AF2830" s="438"/>
      <c r="AG2830" s="438"/>
      <c r="AH2830" s="438"/>
      <c r="AI2830" s="438"/>
      <c r="AJ2830" s="439"/>
      <c r="AK2830" s="439"/>
      <c r="AL2830" s="439"/>
      <c r="AM2830" s="439"/>
      <c r="AN2830" s="439"/>
      <c r="AO2830" s="439"/>
      <c r="AP2830" s="439"/>
      <c r="AQ2830" s="439"/>
      <c r="AR2830" s="439"/>
      <c r="AS2830" s="439"/>
      <c r="AT2830" s="439"/>
      <c r="AU2830" s="439"/>
      <c r="AV2830" s="439"/>
      <c r="AW2830" s="439"/>
      <c r="AX2830" s="439"/>
      <c r="AZ2830" s="439"/>
      <c r="BA2830" s="439"/>
      <c r="BB2830" s="439"/>
      <c r="BC2830" s="439"/>
      <c r="BD2830" s="439"/>
      <c r="BE2830" s="439"/>
      <c r="BF2830" s="439"/>
      <c r="BG2830" s="439"/>
      <c r="BH2830" s="439"/>
      <c r="BI2830" s="439"/>
      <c r="BJ2830" s="439"/>
      <c r="BK2830" s="439"/>
      <c r="BL2830" s="439"/>
      <c r="BM2830" s="439"/>
      <c r="BN2830" s="439"/>
      <c r="BO2830" s="439"/>
      <c r="BP2830" s="439"/>
      <c r="BQ2830" s="439"/>
      <c r="BR2830" s="439"/>
      <c r="BS2830" s="440"/>
      <c r="BT2830" s="439"/>
      <c r="BU2830" s="439"/>
      <c r="BV2830" s="439"/>
      <c r="BW2830" s="439"/>
      <c r="BX2830" s="439"/>
      <c r="BY2830" s="439"/>
      <c r="BZ2830" s="438"/>
      <c r="CA2830" s="439"/>
      <c r="CB2830" s="439"/>
      <c r="CC2830" s="439"/>
      <c r="CD2830" s="439"/>
      <c r="CE2830" s="439"/>
      <c r="CF2830" s="439"/>
      <c r="CG2830" s="439"/>
      <c r="CH2830" s="439"/>
      <c r="CI2830" s="439"/>
      <c r="CJ2830" s="438"/>
      <c r="CK2830" s="438"/>
      <c r="CL2830" s="439"/>
      <c r="CM2830" s="439"/>
      <c r="CN2830" s="439"/>
      <c r="CO2830" s="439"/>
      <c r="CP2830" s="439"/>
      <c r="CQ2830" s="439"/>
      <c r="CR2830" s="439"/>
      <c r="CS2830" s="439"/>
      <c r="CT2830" s="439"/>
      <c r="CU2830" s="439"/>
      <c r="CV2830" s="439"/>
      <c r="CW2830" s="439"/>
      <c r="CX2830" s="439"/>
      <c r="CY2830" s="439"/>
      <c r="CZ2830" s="439"/>
      <c r="DA2830" s="439"/>
      <c r="DB2830" s="438"/>
      <c r="DC2830" s="438"/>
      <c r="DD2830" s="438"/>
      <c r="DE2830" s="438"/>
      <c r="DF2830" s="438"/>
      <c r="DG2830" s="438"/>
      <c r="DH2830" s="438"/>
      <c r="DI2830" s="438"/>
      <c r="DJ2830" s="438"/>
      <c r="DK2830" s="438"/>
      <c r="DL2830" s="438"/>
      <c r="DM2830" s="438"/>
      <c r="DN2830" s="441"/>
      <c r="DO2830" s="438"/>
      <c r="DP2830" s="438"/>
      <c r="DQ2830" s="438"/>
      <c r="DR2830" s="438"/>
      <c r="DS2830" s="438"/>
      <c r="DT2830" s="438"/>
      <c r="DU2830" s="438"/>
      <c r="DV2830" s="442"/>
      <c r="DW2830" s="443"/>
      <c r="DX2830" s="444"/>
      <c r="DZ2830" s="438"/>
      <c r="EC2830" s="438"/>
      <c r="EF2830" s="438"/>
      <c r="EI2830" s="438"/>
      <c r="EL2830" s="438"/>
      <c r="EO2830" s="438"/>
    </row>
    <row r="2831" spans="1:145" x14ac:dyDescent="0.35">
      <c r="A2831" s="453" t="s">
        <v>860</v>
      </c>
      <c r="B2831" s="437"/>
      <c r="C2831" s="437"/>
      <c r="D2831" s="437"/>
      <c r="E2831" s="437"/>
      <c r="F2831" s="437"/>
      <c r="G2831" s="437"/>
      <c r="H2831" s="437"/>
      <c r="I2831" s="437"/>
      <c r="J2831" s="437"/>
      <c r="K2831" s="437"/>
      <c r="L2831" s="437"/>
      <c r="M2831" s="438"/>
      <c r="N2831" s="438"/>
      <c r="O2831" s="438"/>
      <c r="P2831" s="438"/>
      <c r="Q2831" s="438"/>
      <c r="R2831" s="438"/>
      <c r="S2831" s="438"/>
      <c r="T2831" s="438"/>
      <c r="U2831" s="438"/>
      <c r="V2831" s="438"/>
      <c r="W2831" s="438"/>
      <c r="X2831" s="439"/>
      <c r="Y2831" s="439"/>
      <c r="Z2831" s="438"/>
      <c r="AA2831" s="438"/>
      <c r="AB2831" s="438"/>
      <c r="AC2831" s="438"/>
      <c r="AD2831" s="438"/>
      <c r="AE2831" s="438"/>
      <c r="AF2831" s="438"/>
      <c r="AG2831" s="438"/>
      <c r="AH2831" s="438"/>
      <c r="AI2831" s="438"/>
      <c r="AJ2831" s="439"/>
      <c r="AK2831" s="439"/>
      <c r="AL2831" s="439"/>
      <c r="AM2831" s="439"/>
      <c r="AN2831" s="439"/>
      <c r="AO2831" s="439"/>
      <c r="AP2831" s="439"/>
      <c r="AQ2831" s="439"/>
      <c r="AR2831" s="439"/>
      <c r="AS2831" s="439"/>
      <c r="AT2831" s="439"/>
      <c r="AU2831" s="439"/>
      <c r="AV2831" s="439"/>
      <c r="AW2831" s="439"/>
      <c r="AX2831" s="439"/>
      <c r="AZ2831" s="439"/>
      <c r="BA2831" s="439"/>
      <c r="BB2831" s="439"/>
      <c r="BC2831" s="439"/>
      <c r="BD2831" s="439"/>
      <c r="BE2831" s="439"/>
      <c r="BF2831" s="439"/>
      <c r="BG2831" s="439"/>
      <c r="BH2831" s="439"/>
      <c r="BI2831" s="439"/>
      <c r="BJ2831" s="439"/>
      <c r="BK2831" s="439"/>
      <c r="BL2831" s="439"/>
      <c r="BM2831" s="439"/>
      <c r="BN2831" s="439"/>
      <c r="BO2831" s="439"/>
      <c r="BP2831" s="439"/>
      <c r="BQ2831" s="439"/>
      <c r="BR2831" s="439"/>
      <c r="BS2831" s="440"/>
      <c r="BT2831" s="439"/>
      <c r="BU2831" s="439"/>
      <c r="BV2831" s="439"/>
      <c r="BW2831" s="439"/>
      <c r="BX2831" s="439"/>
      <c r="BY2831" s="439"/>
      <c r="BZ2831" s="438"/>
      <c r="CA2831" s="439"/>
      <c r="CB2831" s="439"/>
      <c r="CC2831" s="439"/>
      <c r="CD2831" s="439"/>
      <c r="CE2831" s="439"/>
      <c r="CF2831" s="439"/>
      <c r="CG2831" s="439"/>
      <c r="CH2831" s="439"/>
      <c r="CI2831" s="439"/>
      <c r="CJ2831" s="438"/>
      <c r="CK2831" s="438"/>
      <c r="CL2831" s="439"/>
      <c r="CM2831" s="439"/>
      <c r="CN2831" s="439"/>
      <c r="CO2831" s="439"/>
      <c r="CP2831" s="439"/>
      <c r="CQ2831" s="439"/>
      <c r="CR2831" s="439"/>
      <c r="CS2831" s="439"/>
      <c r="CT2831" s="439"/>
      <c r="CU2831" s="439"/>
      <c r="CV2831" s="439"/>
      <c r="CW2831" s="439"/>
      <c r="CX2831" s="439"/>
      <c r="CY2831" s="439"/>
      <c r="CZ2831" s="439"/>
      <c r="DA2831" s="439"/>
      <c r="DB2831" s="438"/>
      <c r="DC2831" s="438"/>
      <c r="DD2831" s="438"/>
      <c r="DE2831" s="438"/>
      <c r="DF2831" s="438"/>
      <c r="DG2831" s="438"/>
      <c r="DH2831" s="438"/>
      <c r="DI2831" s="438"/>
      <c r="DJ2831" s="438"/>
      <c r="DK2831" s="438"/>
      <c r="DL2831" s="438"/>
      <c r="DM2831" s="438"/>
      <c r="DN2831" s="441"/>
      <c r="DO2831" s="438"/>
      <c r="DP2831" s="438"/>
      <c r="DQ2831" s="438"/>
      <c r="DR2831" s="438"/>
      <c r="DS2831" s="438"/>
      <c r="DT2831" s="438"/>
      <c r="DU2831" s="438"/>
      <c r="DV2831" s="442"/>
      <c r="DW2831" s="443"/>
      <c r="DX2831" s="444"/>
      <c r="DZ2831" s="438"/>
      <c r="EC2831" s="438"/>
      <c r="EF2831" s="438"/>
      <c r="EI2831" s="438"/>
      <c r="EL2831" s="438"/>
      <c r="EO2831" s="438"/>
    </row>
    <row r="2832" spans="1:145" x14ac:dyDescent="0.35">
      <c r="A2832" s="453" t="s">
        <v>861</v>
      </c>
      <c r="B2832" s="437"/>
      <c r="C2832" s="437"/>
      <c r="D2832" s="437"/>
      <c r="E2832" s="437"/>
      <c r="F2832" s="437"/>
      <c r="G2832" s="437"/>
      <c r="H2832" s="437"/>
      <c r="I2832" s="437"/>
      <c r="J2832" s="437"/>
      <c r="K2832" s="437"/>
      <c r="L2832" s="437"/>
      <c r="M2832" s="438"/>
      <c r="N2832" s="438"/>
      <c r="O2832" s="438"/>
      <c r="P2832" s="438"/>
      <c r="Q2832" s="438"/>
      <c r="R2832" s="438"/>
      <c r="S2832" s="438"/>
      <c r="T2832" s="438"/>
      <c r="U2832" s="438"/>
      <c r="V2832" s="438"/>
      <c r="W2832" s="438"/>
      <c r="X2832" s="439"/>
      <c r="Y2832" s="439"/>
      <c r="Z2832" s="438"/>
      <c r="AA2832" s="438"/>
      <c r="AB2832" s="438"/>
      <c r="AC2832" s="438"/>
      <c r="AD2832" s="438"/>
      <c r="AE2832" s="438"/>
      <c r="AF2832" s="438"/>
      <c r="AG2832" s="438"/>
      <c r="AH2832" s="438"/>
      <c r="AI2832" s="438"/>
      <c r="AJ2832" s="439"/>
      <c r="AK2832" s="439"/>
      <c r="AL2832" s="439"/>
      <c r="AM2832" s="439"/>
      <c r="AN2832" s="439"/>
      <c r="AO2832" s="439"/>
      <c r="AP2832" s="439"/>
      <c r="AQ2832" s="439"/>
      <c r="AR2832" s="439"/>
      <c r="AS2832" s="439"/>
      <c r="AT2832" s="439"/>
      <c r="AU2832" s="439"/>
      <c r="AV2832" s="439"/>
      <c r="AW2832" s="439"/>
      <c r="AX2832" s="439"/>
      <c r="AZ2832" s="439"/>
      <c r="BA2832" s="439"/>
      <c r="BB2832" s="439"/>
      <c r="BC2832" s="439"/>
      <c r="BD2832" s="439"/>
      <c r="BE2832" s="439"/>
      <c r="BF2832" s="439"/>
      <c r="BG2832" s="439"/>
      <c r="BH2832" s="439"/>
      <c r="BI2832" s="439"/>
      <c r="BJ2832" s="439"/>
      <c r="BK2832" s="439"/>
      <c r="BL2832" s="439"/>
      <c r="BM2832" s="439"/>
      <c r="BN2832" s="439"/>
      <c r="BO2832" s="439"/>
      <c r="BP2832" s="439"/>
      <c r="BQ2832" s="439"/>
      <c r="BR2832" s="439"/>
      <c r="BS2832" s="440"/>
      <c r="BT2832" s="439"/>
      <c r="BU2832" s="439"/>
      <c r="BV2832" s="439"/>
      <c r="BW2832" s="439"/>
      <c r="BX2832" s="439"/>
      <c r="BY2832" s="439"/>
      <c r="BZ2832" s="438"/>
      <c r="CA2832" s="439"/>
      <c r="CB2832" s="439"/>
      <c r="CC2832" s="439"/>
      <c r="CD2832" s="439"/>
      <c r="CE2832" s="439"/>
      <c r="CF2832" s="439"/>
      <c r="CG2832" s="439"/>
      <c r="CH2832" s="439"/>
      <c r="CI2832" s="439"/>
      <c r="CJ2832" s="438"/>
      <c r="CK2832" s="438"/>
      <c r="CL2832" s="439"/>
      <c r="CM2832" s="439"/>
      <c r="CN2832" s="439"/>
      <c r="CO2832" s="439"/>
      <c r="CP2832" s="439"/>
      <c r="CQ2832" s="439"/>
      <c r="CR2832" s="439"/>
      <c r="CS2832" s="439"/>
      <c r="CT2832" s="439"/>
      <c r="CU2832" s="439"/>
      <c r="CV2832" s="439"/>
      <c r="CW2832" s="439"/>
      <c r="CX2832" s="439"/>
      <c r="CY2832" s="439"/>
      <c r="CZ2832" s="439"/>
      <c r="DA2832" s="439"/>
      <c r="DB2832" s="438"/>
      <c r="DC2832" s="438"/>
      <c r="DD2832" s="438"/>
      <c r="DE2832" s="438"/>
      <c r="DF2832" s="438"/>
      <c r="DG2832" s="438"/>
      <c r="DH2832" s="438"/>
      <c r="DI2832" s="438"/>
      <c r="DJ2832" s="438"/>
      <c r="DK2832" s="438"/>
      <c r="DL2832" s="438"/>
      <c r="DM2832" s="438"/>
      <c r="DN2832" s="441"/>
      <c r="DO2832" s="438"/>
      <c r="DP2832" s="438"/>
      <c r="DQ2832" s="438"/>
      <c r="DR2832" s="438"/>
      <c r="DS2832" s="438"/>
      <c r="DT2832" s="438"/>
      <c r="DU2832" s="438"/>
      <c r="DV2832" s="442"/>
      <c r="DW2832" s="443"/>
      <c r="DX2832" s="444"/>
      <c r="DZ2832" s="438"/>
      <c r="EC2832" s="438"/>
      <c r="EF2832" s="438"/>
      <c r="EI2832" s="438"/>
      <c r="EL2832" s="438"/>
      <c r="EO2832" s="438"/>
    </row>
    <row r="2833" spans="1:145" x14ac:dyDescent="0.35">
      <c r="A2833" s="453" t="s">
        <v>862</v>
      </c>
      <c r="B2833" s="437"/>
      <c r="C2833" s="437"/>
      <c r="D2833" s="437"/>
      <c r="E2833" s="437"/>
      <c r="F2833" s="437"/>
      <c r="G2833" s="437"/>
      <c r="H2833" s="437"/>
      <c r="I2833" s="437"/>
      <c r="J2833" s="437"/>
      <c r="K2833" s="437"/>
      <c r="L2833" s="437"/>
      <c r="M2833" s="438"/>
      <c r="N2833" s="438"/>
      <c r="O2833" s="438"/>
      <c r="P2833" s="438"/>
      <c r="Q2833" s="438"/>
      <c r="R2833" s="438"/>
      <c r="S2833" s="438"/>
      <c r="T2833" s="438"/>
      <c r="U2833" s="438"/>
      <c r="V2833" s="438"/>
      <c r="W2833" s="438"/>
      <c r="X2833" s="439"/>
      <c r="Y2833" s="439"/>
      <c r="Z2833" s="438"/>
      <c r="AA2833" s="438"/>
      <c r="AB2833" s="438"/>
      <c r="AC2833" s="438"/>
      <c r="AD2833" s="438"/>
      <c r="AE2833" s="438"/>
      <c r="AF2833" s="438"/>
      <c r="AG2833" s="438"/>
      <c r="AH2833" s="438"/>
      <c r="AI2833" s="438"/>
      <c r="AJ2833" s="439"/>
      <c r="AK2833" s="439"/>
      <c r="AL2833" s="439"/>
      <c r="AM2833" s="439"/>
      <c r="AN2833" s="439"/>
      <c r="AO2833" s="439"/>
      <c r="AP2833" s="439"/>
      <c r="AQ2833" s="439"/>
      <c r="AR2833" s="439"/>
      <c r="AS2833" s="439"/>
      <c r="AT2833" s="439"/>
      <c r="AU2833" s="439"/>
      <c r="AV2833" s="439"/>
      <c r="AW2833" s="439"/>
      <c r="AX2833" s="439"/>
      <c r="AZ2833" s="439"/>
      <c r="BA2833" s="439"/>
      <c r="BB2833" s="439"/>
      <c r="BC2833" s="439"/>
      <c r="BD2833" s="439"/>
      <c r="BE2833" s="439"/>
      <c r="BF2833" s="439"/>
      <c r="BG2833" s="439"/>
      <c r="BH2833" s="439"/>
      <c r="BI2833" s="439"/>
      <c r="BJ2833" s="439"/>
      <c r="BK2833" s="439"/>
      <c r="BL2833" s="439"/>
      <c r="BM2833" s="439"/>
      <c r="BN2833" s="439"/>
      <c r="BO2833" s="439"/>
      <c r="BP2833" s="439"/>
      <c r="BQ2833" s="439"/>
      <c r="BR2833" s="439"/>
      <c r="BS2833" s="440"/>
      <c r="BT2833" s="439"/>
      <c r="BU2833" s="439"/>
      <c r="BV2833" s="439"/>
      <c r="BW2833" s="439"/>
      <c r="BX2833" s="439"/>
      <c r="BY2833" s="439"/>
      <c r="BZ2833" s="438"/>
      <c r="CA2833" s="439"/>
      <c r="CB2833" s="439"/>
      <c r="CC2833" s="439"/>
      <c r="CD2833" s="439"/>
      <c r="CE2833" s="439"/>
      <c r="CF2833" s="439"/>
      <c r="CG2833" s="439"/>
      <c r="CH2833" s="439"/>
      <c r="CI2833" s="439"/>
      <c r="CJ2833" s="438"/>
      <c r="CK2833" s="438"/>
      <c r="CL2833" s="439"/>
      <c r="CM2833" s="439"/>
      <c r="CN2833" s="439"/>
      <c r="CO2833" s="439"/>
      <c r="CP2833" s="439"/>
      <c r="CQ2833" s="439"/>
      <c r="CR2833" s="439"/>
      <c r="CS2833" s="439"/>
      <c r="CT2833" s="439"/>
      <c r="CU2833" s="439"/>
      <c r="CV2833" s="439"/>
      <c r="CW2833" s="439"/>
      <c r="CX2833" s="439"/>
      <c r="CY2833" s="439"/>
      <c r="CZ2833" s="439"/>
      <c r="DA2833" s="439"/>
      <c r="DB2833" s="438"/>
      <c r="DC2833" s="438"/>
      <c r="DD2833" s="438"/>
      <c r="DE2833" s="438"/>
      <c r="DF2833" s="438"/>
      <c r="DG2833" s="438"/>
      <c r="DH2833" s="438"/>
      <c r="DI2833" s="438"/>
      <c r="DJ2833" s="438"/>
      <c r="DK2833" s="438"/>
      <c r="DL2833" s="438"/>
      <c r="DM2833" s="438"/>
      <c r="DN2833" s="441"/>
      <c r="DO2833" s="438"/>
      <c r="DP2833" s="438"/>
      <c r="DQ2833" s="438"/>
      <c r="DR2833" s="438"/>
      <c r="DS2833" s="438"/>
      <c r="DT2833" s="438"/>
      <c r="DU2833" s="438"/>
      <c r="DV2833" s="442"/>
      <c r="DW2833" s="443"/>
      <c r="DX2833" s="444"/>
      <c r="DZ2833" s="438"/>
      <c r="EC2833" s="438"/>
      <c r="EF2833" s="438"/>
      <c r="EI2833" s="438"/>
      <c r="EL2833" s="438"/>
      <c r="EO2833" s="438"/>
    </row>
    <row r="2834" spans="1:145" x14ac:dyDescent="0.35">
      <c r="A2834" s="453" t="s">
        <v>863</v>
      </c>
      <c r="B2834" s="437"/>
      <c r="C2834" s="437"/>
      <c r="D2834" s="437"/>
      <c r="E2834" s="437"/>
      <c r="F2834" s="437"/>
      <c r="G2834" s="437"/>
      <c r="H2834" s="437"/>
      <c r="I2834" s="437"/>
      <c r="J2834" s="437"/>
      <c r="K2834" s="437"/>
      <c r="L2834" s="437"/>
      <c r="M2834" s="438"/>
      <c r="N2834" s="438"/>
      <c r="O2834" s="438"/>
      <c r="P2834" s="438"/>
      <c r="Q2834" s="438"/>
      <c r="R2834" s="438"/>
      <c r="S2834" s="438"/>
      <c r="T2834" s="438"/>
      <c r="U2834" s="438"/>
      <c r="V2834" s="438"/>
      <c r="W2834" s="438"/>
      <c r="X2834" s="439"/>
      <c r="Y2834" s="439"/>
      <c r="Z2834" s="438"/>
      <c r="AA2834" s="438"/>
      <c r="AB2834" s="438"/>
      <c r="AC2834" s="438"/>
      <c r="AD2834" s="438"/>
      <c r="AE2834" s="438"/>
      <c r="AF2834" s="438"/>
      <c r="AG2834" s="438"/>
      <c r="AH2834" s="438"/>
      <c r="AI2834" s="438"/>
      <c r="AJ2834" s="439"/>
      <c r="AK2834" s="439"/>
      <c r="AL2834" s="439"/>
      <c r="AM2834" s="439"/>
      <c r="AN2834" s="439"/>
      <c r="AO2834" s="439"/>
      <c r="AP2834" s="439"/>
      <c r="AQ2834" s="439"/>
      <c r="AR2834" s="439"/>
      <c r="AS2834" s="439"/>
      <c r="AT2834" s="439"/>
      <c r="AU2834" s="439"/>
      <c r="AV2834" s="439"/>
      <c r="AW2834" s="439"/>
      <c r="AX2834" s="439"/>
      <c r="AZ2834" s="439"/>
      <c r="BA2834" s="439"/>
      <c r="BB2834" s="439"/>
      <c r="BC2834" s="439"/>
      <c r="BD2834" s="439"/>
      <c r="BE2834" s="439"/>
      <c r="BF2834" s="439"/>
      <c r="BG2834" s="439"/>
      <c r="BH2834" s="439"/>
      <c r="BI2834" s="439"/>
      <c r="BJ2834" s="439"/>
      <c r="BK2834" s="439"/>
      <c r="BL2834" s="439"/>
      <c r="BM2834" s="439"/>
      <c r="BN2834" s="439"/>
      <c r="BO2834" s="439"/>
      <c r="BP2834" s="439"/>
      <c r="BQ2834" s="439"/>
      <c r="BR2834" s="439"/>
      <c r="BS2834" s="440"/>
      <c r="BT2834" s="439"/>
      <c r="BU2834" s="439"/>
      <c r="BV2834" s="439"/>
      <c r="BW2834" s="439"/>
      <c r="BX2834" s="439"/>
      <c r="BY2834" s="439"/>
      <c r="BZ2834" s="438"/>
      <c r="CA2834" s="439"/>
      <c r="CB2834" s="439"/>
      <c r="CC2834" s="439"/>
      <c r="CD2834" s="439"/>
      <c r="CE2834" s="439"/>
      <c r="CF2834" s="439"/>
      <c r="CG2834" s="439"/>
      <c r="CH2834" s="439"/>
      <c r="CI2834" s="439"/>
      <c r="CJ2834" s="438"/>
      <c r="CK2834" s="438"/>
      <c r="CL2834" s="439"/>
      <c r="CM2834" s="439"/>
      <c r="CN2834" s="439"/>
      <c r="CO2834" s="439"/>
      <c r="CP2834" s="439"/>
      <c r="CQ2834" s="439"/>
      <c r="CR2834" s="439"/>
      <c r="CS2834" s="439"/>
      <c r="CT2834" s="439"/>
      <c r="CU2834" s="439"/>
      <c r="CV2834" s="439"/>
      <c r="CW2834" s="439"/>
      <c r="CX2834" s="439"/>
      <c r="CY2834" s="439"/>
      <c r="CZ2834" s="439"/>
      <c r="DA2834" s="439"/>
      <c r="DB2834" s="438"/>
      <c r="DC2834" s="438"/>
      <c r="DD2834" s="438"/>
      <c r="DE2834" s="438"/>
      <c r="DF2834" s="438"/>
      <c r="DG2834" s="438"/>
      <c r="DH2834" s="438"/>
      <c r="DI2834" s="438"/>
      <c r="DJ2834" s="438"/>
      <c r="DK2834" s="438"/>
      <c r="DL2834" s="438"/>
      <c r="DM2834" s="438"/>
      <c r="DN2834" s="441"/>
      <c r="DO2834" s="438"/>
      <c r="DP2834" s="438"/>
      <c r="DQ2834" s="438"/>
      <c r="DR2834" s="438"/>
      <c r="DS2834" s="438"/>
      <c r="DT2834" s="438"/>
      <c r="DU2834" s="438"/>
      <c r="DV2834" s="442"/>
      <c r="DW2834" s="443"/>
      <c r="DX2834" s="444"/>
      <c r="DZ2834" s="438"/>
      <c r="EC2834" s="438"/>
      <c r="EF2834" s="438"/>
      <c r="EI2834" s="438"/>
      <c r="EL2834" s="438"/>
      <c r="EO2834" s="438"/>
    </row>
    <row r="2835" spans="1:145" x14ac:dyDescent="0.35">
      <c r="A2835" s="453"/>
      <c r="B2835" s="437"/>
      <c r="C2835" s="437"/>
      <c r="D2835" s="437"/>
      <c r="E2835" s="437"/>
      <c r="F2835" s="437"/>
      <c r="G2835" s="437"/>
      <c r="H2835" s="437"/>
      <c r="I2835" s="437"/>
      <c r="J2835" s="437"/>
      <c r="K2835" s="437"/>
      <c r="L2835" s="437"/>
      <c r="M2835" s="438"/>
      <c r="N2835" s="438"/>
      <c r="O2835" s="438"/>
      <c r="P2835" s="438"/>
      <c r="Q2835" s="438"/>
      <c r="R2835" s="438"/>
      <c r="S2835" s="438"/>
      <c r="T2835" s="438"/>
      <c r="U2835" s="438"/>
      <c r="V2835" s="438"/>
      <c r="W2835" s="438"/>
      <c r="X2835" s="439"/>
      <c r="Y2835" s="439"/>
      <c r="Z2835" s="438"/>
      <c r="AA2835" s="438"/>
      <c r="AB2835" s="438"/>
      <c r="AC2835" s="438"/>
      <c r="AD2835" s="438"/>
      <c r="AE2835" s="438"/>
      <c r="AF2835" s="438"/>
      <c r="AG2835" s="438"/>
      <c r="AH2835" s="438"/>
      <c r="AI2835" s="438"/>
      <c r="AJ2835" s="439"/>
      <c r="AK2835" s="439"/>
      <c r="AL2835" s="439"/>
      <c r="AM2835" s="439"/>
      <c r="AN2835" s="439"/>
      <c r="AO2835" s="439"/>
      <c r="AP2835" s="439"/>
      <c r="AQ2835" s="439"/>
      <c r="AR2835" s="439"/>
      <c r="AS2835" s="439"/>
      <c r="AT2835" s="439"/>
      <c r="AU2835" s="439"/>
      <c r="AV2835" s="439"/>
      <c r="AW2835" s="439"/>
      <c r="AX2835" s="439"/>
      <c r="AZ2835" s="439"/>
      <c r="BA2835" s="439"/>
      <c r="BB2835" s="439"/>
      <c r="BC2835" s="439"/>
      <c r="BD2835" s="439"/>
      <c r="BE2835" s="439"/>
      <c r="BF2835" s="439"/>
      <c r="BG2835" s="439"/>
      <c r="BH2835" s="439"/>
      <c r="BI2835" s="439"/>
      <c r="BJ2835" s="439"/>
      <c r="BK2835" s="439"/>
      <c r="BL2835" s="439"/>
      <c r="BM2835" s="439"/>
      <c r="BN2835" s="439"/>
      <c r="BO2835" s="439"/>
      <c r="BP2835" s="439"/>
      <c r="BQ2835" s="439"/>
      <c r="BR2835" s="439"/>
      <c r="BS2835" s="440"/>
      <c r="BT2835" s="439"/>
      <c r="BU2835" s="439"/>
      <c r="BV2835" s="439"/>
      <c r="BW2835" s="439"/>
      <c r="BX2835" s="439"/>
      <c r="BY2835" s="439"/>
      <c r="BZ2835" s="438"/>
      <c r="CA2835" s="439"/>
      <c r="CB2835" s="439"/>
      <c r="CC2835" s="439"/>
      <c r="CD2835" s="439"/>
      <c r="CE2835" s="439"/>
      <c r="CF2835" s="439"/>
      <c r="CG2835" s="439"/>
      <c r="CH2835" s="439"/>
      <c r="CI2835" s="439"/>
      <c r="CJ2835" s="438"/>
      <c r="CK2835" s="438"/>
      <c r="CL2835" s="439"/>
      <c r="CM2835" s="439"/>
      <c r="CN2835" s="439"/>
      <c r="CO2835" s="439"/>
      <c r="CP2835" s="439"/>
      <c r="CQ2835" s="439"/>
      <c r="CR2835" s="439"/>
      <c r="CS2835" s="439"/>
      <c r="CT2835" s="439"/>
      <c r="CU2835" s="439"/>
      <c r="CV2835" s="439"/>
      <c r="CW2835" s="439"/>
      <c r="CX2835" s="439"/>
      <c r="CY2835" s="439"/>
      <c r="CZ2835" s="439"/>
      <c r="DA2835" s="439"/>
      <c r="DB2835" s="438"/>
      <c r="DC2835" s="438"/>
      <c r="DD2835" s="438"/>
      <c r="DE2835" s="438"/>
      <c r="DF2835" s="438"/>
      <c r="DG2835" s="438"/>
      <c r="DH2835" s="438"/>
      <c r="DI2835" s="438"/>
      <c r="DJ2835" s="438"/>
      <c r="DK2835" s="438"/>
      <c r="DL2835" s="438"/>
      <c r="DM2835" s="438"/>
      <c r="DN2835" s="441"/>
      <c r="DO2835" s="438"/>
      <c r="DP2835" s="438"/>
      <c r="DQ2835" s="438"/>
      <c r="DR2835" s="438"/>
      <c r="DS2835" s="438"/>
      <c r="DT2835" s="438"/>
      <c r="DU2835" s="438"/>
      <c r="DV2835" s="442"/>
      <c r="DW2835" s="443"/>
      <c r="DX2835" s="444"/>
      <c r="DZ2835" s="438"/>
      <c r="EC2835" s="438"/>
      <c r="EF2835" s="438"/>
      <c r="EI2835" s="438"/>
      <c r="EL2835" s="438"/>
      <c r="EO2835" s="438"/>
    </row>
    <row r="2836" spans="1:145" x14ac:dyDescent="0.35">
      <c r="A2836" s="490" t="s">
        <v>872</v>
      </c>
      <c r="B2836" s="454"/>
      <c r="C2836" s="454"/>
      <c r="D2836" s="454"/>
      <c r="E2836" s="454"/>
      <c r="F2836" s="454"/>
      <c r="G2836" s="454"/>
      <c r="H2836" s="454"/>
      <c r="I2836" s="454"/>
      <c r="J2836" s="454"/>
      <c r="K2836" s="454"/>
      <c r="L2836" s="454"/>
      <c r="M2836" s="480"/>
      <c r="N2836" s="480"/>
      <c r="O2836" s="480"/>
      <c r="P2836" s="480"/>
      <c r="Q2836" s="481"/>
      <c r="R2836" s="481"/>
      <c r="S2836" s="481"/>
      <c r="T2836" s="481"/>
      <c r="U2836" s="481"/>
      <c r="V2836" s="481"/>
      <c r="W2836" s="481"/>
      <c r="X2836" s="482"/>
      <c r="Y2836" s="482"/>
      <c r="Z2836" s="481"/>
      <c r="AA2836" s="481"/>
      <c r="AB2836" s="481"/>
      <c r="AC2836" s="481"/>
      <c r="AD2836" s="481"/>
      <c r="AE2836" s="481"/>
      <c r="AF2836" s="481"/>
      <c r="AG2836" s="481"/>
      <c r="AH2836" s="481"/>
      <c r="AI2836" s="481"/>
      <c r="AJ2836" s="482"/>
      <c r="AK2836" s="482"/>
      <c r="AL2836" s="482"/>
      <c r="AM2836" s="482"/>
      <c r="AN2836" s="482"/>
      <c r="AO2836" s="482"/>
      <c r="AP2836" s="482"/>
      <c r="AQ2836" s="482"/>
      <c r="AR2836" s="482"/>
      <c r="AS2836" s="482"/>
      <c r="AT2836" s="482"/>
      <c r="AU2836" s="482"/>
      <c r="AV2836" s="482"/>
      <c r="AW2836" s="482"/>
      <c r="AX2836" s="482"/>
      <c r="AY2836" s="483"/>
      <c r="AZ2836" s="482"/>
      <c r="BA2836" s="482"/>
      <c r="BB2836" s="482"/>
      <c r="BC2836" s="482"/>
      <c r="BD2836" s="482"/>
      <c r="BE2836" s="482"/>
      <c r="BF2836" s="482"/>
      <c r="BG2836" s="482"/>
      <c r="BH2836" s="482"/>
      <c r="BI2836" s="482"/>
      <c r="BJ2836" s="482"/>
      <c r="BK2836" s="482"/>
      <c r="BL2836" s="482"/>
      <c r="BM2836" s="482"/>
      <c r="BN2836" s="482"/>
      <c r="BO2836" s="482"/>
      <c r="BP2836" s="482"/>
      <c r="BQ2836" s="482"/>
      <c r="BR2836" s="482"/>
      <c r="BS2836" s="482"/>
      <c r="BT2836" s="482"/>
      <c r="BU2836" s="482"/>
      <c r="BV2836" s="482"/>
      <c r="BW2836" s="482"/>
      <c r="BX2836" s="482"/>
      <c r="BY2836" s="482"/>
      <c r="BZ2836" s="481"/>
      <c r="CA2836" s="482"/>
      <c r="CB2836" s="482"/>
      <c r="CC2836" s="482"/>
      <c r="CD2836" s="482"/>
      <c r="CE2836" s="482"/>
      <c r="CF2836" s="482"/>
      <c r="CG2836" s="482"/>
      <c r="CH2836" s="482"/>
      <c r="CI2836" s="482"/>
      <c r="CJ2836" s="481"/>
      <c r="CK2836" s="481"/>
      <c r="CL2836" s="482"/>
      <c r="CM2836" s="482"/>
      <c r="CN2836" s="482"/>
      <c r="CO2836" s="482"/>
      <c r="CP2836" s="482"/>
      <c r="CQ2836" s="482"/>
      <c r="CR2836" s="482"/>
      <c r="CS2836" s="482"/>
      <c r="CT2836" s="482"/>
      <c r="CU2836" s="482"/>
      <c r="CV2836" s="482"/>
      <c r="CW2836" s="482"/>
      <c r="CX2836" s="482"/>
      <c r="CY2836" s="482"/>
      <c r="CZ2836" s="482"/>
      <c r="DA2836" s="482"/>
      <c r="DB2836" s="481"/>
      <c r="DC2836" s="481"/>
      <c r="DD2836" s="481"/>
      <c r="DE2836" s="481"/>
      <c r="DF2836" s="481"/>
      <c r="DG2836" s="481"/>
      <c r="DH2836" s="481"/>
      <c r="DI2836" s="481"/>
      <c r="DJ2836" s="481"/>
      <c r="DK2836" s="481"/>
      <c r="DL2836" s="481"/>
      <c r="DM2836" s="481"/>
      <c r="DN2836" s="484"/>
      <c r="DO2836" s="481"/>
      <c r="DP2836" s="481"/>
      <c r="DQ2836" s="481"/>
      <c r="DR2836" s="481"/>
      <c r="DS2836" s="481"/>
      <c r="DT2836" s="481"/>
      <c r="DU2836" s="481"/>
      <c r="DV2836" s="485"/>
      <c r="DW2836" s="486"/>
      <c r="DX2836" s="487"/>
      <c r="DZ2836" s="481"/>
      <c r="EC2836" s="481"/>
      <c r="EF2836" s="481"/>
      <c r="EI2836" s="481"/>
      <c r="EL2836" s="481"/>
      <c r="EO2836" s="481"/>
    </row>
    <row r="2837" spans="1:145" x14ac:dyDescent="0.35">
      <c r="A2837" s="426"/>
      <c r="B2837" s="427"/>
      <c r="C2837" s="427"/>
      <c r="D2837" s="427"/>
      <c r="E2837" s="427"/>
      <c r="F2837" s="427"/>
      <c r="G2837" s="427"/>
      <c r="H2837" s="427"/>
      <c r="I2837" s="427"/>
      <c r="J2837" s="427"/>
      <c r="K2837" s="427"/>
      <c r="L2837" s="427"/>
      <c r="M2837" s="428"/>
      <c r="N2837" s="428"/>
      <c r="O2837" s="428"/>
      <c r="P2837" s="428"/>
      <c r="Q2837" s="428"/>
      <c r="R2837" s="428"/>
      <c r="S2837" s="428"/>
      <c r="T2837" s="428"/>
      <c r="U2837" s="428"/>
      <c r="V2837" s="428"/>
      <c r="W2837" s="428"/>
      <c r="X2837" s="464"/>
      <c r="Y2837" s="464"/>
      <c r="Z2837" s="428"/>
      <c r="AA2837" s="428"/>
      <c r="AB2837" s="428"/>
      <c r="AC2837" s="428"/>
      <c r="AD2837" s="428"/>
      <c r="AE2837" s="428"/>
      <c r="AF2837" s="428"/>
      <c r="AG2837" s="428"/>
      <c r="AH2837" s="428"/>
      <c r="AI2837" s="428"/>
      <c r="AJ2837" s="464"/>
      <c r="AK2837" s="464"/>
      <c r="AL2837" s="464"/>
      <c r="AM2837" s="464"/>
      <c r="AN2837" s="464"/>
      <c r="AO2837" s="464"/>
      <c r="AP2837" s="464"/>
      <c r="AQ2837" s="464"/>
      <c r="AR2837" s="464"/>
      <c r="AS2837" s="464"/>
      <c r="AT2837" s="464"/>
      <c r="AU2837" s="464"/>
      <c r="AV2837" s="464"/>
      <c r="AW2837" s="464"/>
      <c r="AX2837" s="464"/>
      <c r="AZ2837" s="464"/>
      <c r="BA2837" s="464"/>
      <c r="BB2837" s="464"/>
      <c r="BC2837" s="464"/>
      <c r="BD2837" s="464"/>
      <c r="BE2837" s="464"/>
      <c r="BF2837" s="464"/>
      <c r="BG2837" s="464"/>
      <c r="BH2837" s="464"/>
      <c r="BI2837" s="464"/>
      <c r="BJ2837" s="464"/>
      <c r="BK2837" s="464"/>
      <c r="BL2837" s="464"/>
      <c r="BM2837" s="464"/>
      <c r="BN2837" s="464"/>
      <c r="BO2837" s="464"/>
      <c r="BP2837" s="464"/>
      <c r="BQ2837" s="464"/>
      <c r="BR2837" s="464"/>
      <c r="BS2837" s="465"/>
      <c r="BT2837" s="464"/>
      <c r="BU2837" s="464"/>
      <c r="BV2837" s="464"/>
      <c r="BW2837" s="464"/>
      <c r="BX2837" s="464"/>
      <c r="BY2837" s="464"/>
      <c r="BZ2837" s="428"/>
      <c r="CA2837" s="464"/>
      <c r="CB2837" s="464"/>
      <c r="CC2837" s="464"/>
      <c r="CD2837" s="464"/>
      <c r="CE2837" s="464"/>
      <c r="CF2837" s="464"/>
      <c r="CG2837" s="464"/>
      <c r="CH2837" s="464"/>
      <c r="CI2837" s="464"/>
      <c r="CJ2837" s="428"/>
      <c r="CK2837" s="428"/>
      <c r="CL2837" s="464"/>
      <c r="CM2837" s="464"/>
      <c r="CN2837" s="464"/>
      <c r="CO2837" s="464"/>
      <c r="CP2837" s="464"/>
      <c r="CQ2837" s="464"/>
      <c r="CR2837" s="464"/>
      <c r="CS2837" s="464"/>
      <c r="CT2837" s="464"/>
      <c r="CU2837" s="464"/>
      <c r="CV2837" s="464"/>
      <c r="CW2837" s="464"/>
      <c r="CX2837" s="464"/>
      <c r="CY2837" s="464"/>
      <c r="CZ2837" s="464"/>
      <c r="DA2837" s="464"/>
      <c r="DB2837" s="428"/>
      <c r="DC2837" s="428"/>
      <c r="DD2837" s="428"/>
      <c r="DE2837" s="428"/>
      <c r="DF2837" s="428"/>
      <c r="DG2837" s="428"/>
      <c r="DH2837" s="428"/>
      <c r="DI2837" s="428"/>
      <c r="DJ2837" s="428"/>
      <c r="DK2837" s="428"/>
      <c r="DL2837" s="428"/>
      <c r="DM2837" s="428"/>
      <c r="DN2837" s="466"/>
      <c r="DO2837" s="428"/>
      <c r="DP2837" s="428"/>
      <c r="DQ2837" s="428"/>
      <c r="DR2837" s="428"/>
      <c r="DS2837" s="428"/>
      <c r="DT2837" s="428"/>
      <c r="DU2837" s="428"/>
      <c r="DV2837" s="467"/>
      <c r="DW2837" s="468"/>
      <c r="DX2837" s="469"/>
      <c r="DZ2837" s="428"/>
      <c r="EC2837" s="428"/>
      <c r="EF2837" s="428"/>
      <c r="EI2837" s="428"/>
      <c r="EL2837" s="428"/>
      <c r="EO2837" s="428"/>
    </row>
    <row r="2838" spans="1:145" s="517" customFormat="1" x14ac:dyDescent="0.35">
      <c r="A2838" s="532" t="s">
        <v>889</v>
      </c>
      <c r="B2838" s="533"/>
      <c r="C2838" s="533"/>
      <c r="D2838" s="533"/>
      <c r="E2838" s="533"/>
      <c r="F2838" s="533"/>
      <c r="G2838" s="533"/>
      <c r="H2838" s="533"/>
      <c r="I2838" s="533"/>
      <c r="J2838" s="533"/>
      <c r="K2838" s="533"/>
      <c r="L2838" s="533"/>
      <c r="M2838" s="534"/>
      <c r="N2838" s="534"/>
      <c r="O2838" s="534"/>
      <c r="P2838" s="534"/>
      <c r="Q2838" s="534"/>
      <c r="R2838" s="534"/>
      <c r="S2838" s="534"/>
      <c r="T2838" s="534"/>
      <c r="U2838" s="534"/>
      <c r="V2838" s="534"/>
      <c r="W2838" s="534"/>
      <c r="X2838" s="535"/>
      <c r="Y2838" s="535"/>
      <c r="Z2838" s="534"/>
      <c r="AA2838" s="534"/>
      <c r="AB2838" s="534"/>
      <c r="AC2838" s="534"/>
      <c r="AD2838" s="534"/>
      <c r="AE2838" s="534"/>
      <c r="AF2838" s="534"/>
      <c r="AG2838" s="534"/>
      <c r="AH2838" s="534"/>
      <c r="AI2838" s="534"/>
      <c r="AJ2838" s="535"/>
      <c r="AK2838" s="535"/>
      <c r="AL2838" s="535"/>
      <c r="AM2838" s="535"/>
      <c r="AN2838" s="535"/>
      <c r="AO2838" s="535"/>
      <c r="AP2838" s="535"/>
      <c r="AQ2838" s="535"/>
      <c r="AR2838" s="535"/>
      <c r="AS2838" s="535"/>
      <c r="AT2838" s="535"/>
      <c r="AU2838" s="535"/>
      <c r="AV2838" s="535"/>
      <c r="AW2838" s="535"/>
      <c r="AX2838" s="535"/>
      <c r="AY2838" s="536"/>
      <c r="AZ2838" s="535"/>
      <c r="BA2838" s="535"/>
      <c r="BB2838" s="535"/>
      <c r="BC2838" s="535"/>
      <c r="BD2838" s="535"/>
      <c r="BE2838" s="535"/>
      <c r="BF2838" s="535"/>
      <c r="BG2838" s="535"/>
      <c r="BH2838" s="535"/>
      <c r="BI2838" s="535"/>
      <c r="BJ2838" s="535"/>
      <c r="BK2838" s="535"/>
      <c r="BL2838" s="535"/>
      <c r="BM2838" s="535"/>
      <c r="BN2838" s="535"/>
      <c r="BO2838" s="535"/>
      <c r="BP2838" s="535"/>
      <c r="BQ2838" s="535"/>
      <c r="BR2838" s="535"/>
      <c r="BS2838" s="535"/>
      <c r="BT2838" s="535"/>
      <c r="BU2838" s="535"/>
      <c r="BV2838" s="535"/>
      <c r="BW2838" s="535"/>
      <c r="BX2838" s="535"/>
      <c r="BY2838" s="535"/>
      <c r="BZ2838" s="534"/>
      <c r="CA2838" s="535"/>
      <c r="CB2838" s="535"/>
      <c r="CC2838" s="535"/>
      <c r="CD2838" s="535"/>
      <c r="CE2838" s="535"/>
      <c r="CF2838" s="535"/>
      <c r="CG2838" s="535"/>
      <c r="CH2838" s="535"/>
      <c r="CI2838" s="535"/>
      <c r="CJ2838" s="534"/>
      <c r="CK2838" s="534"/>
      <c r="CL2838" s="535"/>
      <c r="CM2838" s="535"/>
      <c r="CN2838" s="535"/>
      <c r="CO2838" s="535"/>
      <c r="CP2838" s="535"/>
      <c r="CQ2838" s="535"/>
      <c r="CR2838" s="535"/>
      <c r="CS2838" s="535"/>
      <c r="CT2838" s="535"/>
      <c r="CU2838" s="535"/>
      <c r="CV2838" s="535"/>
      <c r="CW2838" s="535"/>
      <c r="CX2838" s="535"/>
      <c r="CY2838" s="535"/>
      <c r="CZ2838" s="535"/>
      <c r="DA2838" s="535"/>
      <c r="DB2838" s="534"/>
      <c r="DC2838" s="534"/>
      <c r="DD2838" s="534"/>
      <c r="DE2838" s="534"/>
      <c r="DF2838" s="534"/>
      <c r="DG2838" s="534"/>
      <c r="DH2838" s="534"/>
      <c r="DI2838" s="534"/>
      <c r="DJ2838" s="534"/>
      <c r="DK2838" s="534"/>
      <c r="DL2838" s="534"/>
      <c r="DM2838" s="534"/>
      <c r="DN2838" s="537"/>
      <c r="DO2838" s="534"/>
      <c r="DP2838" s="534"/>
      <c r="DQ2838" s="534"/>
      <c r="DR2838" s="534"/>
      <c r="DS2838" s="534"/>
      <c r="DT2838" s="534"/>
      <c r="DU2838" s="534"/>
      <c r="DV2838" s="538"/>
      <c r="DW2838" s="539"/>
      <c r="DX2838" s="540"/>
      <c r="DZ2838" s="534"/>
      <c r="EC2838" s="534"/>
      <c r="EF2838" s="534"/>
      <c r="EI2838" s="534"/>
      <c r="EL2838" s="534"/>
      <c r="EO2838" s="534"/>
    </row>
    <row r="2839" spans="1:145" x14ac:dyDescent="0.35">
      <c r="A2839" s="437"/>
      <c r="B2839" s="437"/>
      <c r="C2839" s="437"/>
      <c r="D2839" s="437"/>
      <c r="E2839" s="437"/>
      <c r="F2839" s="437"/>
      <c r="G2839" s="437"/>
      <c r="H2839" s="437"/>
      <c r="I2839" s="437"/>
      <c r="J2839" s="437"/>
      <c r="K2839" s="437"/>
      <c r="L2839" s="437"/>
      <c r="M2839" s="438"/>
      <c r="N2839" s="438"/>
      <c r="O2839" s="438"/>
      <c r="P2839" s="438"/>
      <c r="Q2839" s="438"/>
      <c r="R2839" s="438"/>
      <c r="S2839" s="438"/>
      <c r="T2839" s="438"/>
      <c r="U2839" s="438"/>
      <c r="V2839" s="438"/>
      <c r="W2839" s="438"/>
      <c r="X2839" s="439"/>
      <c r="Y2839" s="439"/>
      <c r="Z2839" s="438"/>
      <c r="AA2839" s="438"/>
      <c r="AB2839" s="438"/>
      <c r="AC2839" s="438"/>
      <c r="AD2839" s="438"/>
      <c r="AE2839" s="438"/>
      <c r="AF2839" s="438"/>
      <c r="AG2839" s="438"/>
      <c r="AH2839" s="438"/>
      <c r="AI2839" s="438"/>
      <c r="AJ2839" s="439"/>
      <c r="AK2839" s="439"/>
      <c r="AL2839" s="439"/>
      <c r="AM2839" s="439"/>
      <c r="AN2839" s="439"/>
      <c r="AO2839" s="439"/>
      <c r="AP2839" s="439"/>
      <c r="AQ2839" s="439"/>
      <c r="AR2839" s="439"/>
      <c r="AS2839" s="439"/>
      <c r="AT2839" s="439"/>
      <c r="AU2839" s="439"/>
      <c r="AV2839" s="439"/>
      <c r="AW2839" s="439"/>
      <c r="AX2839" s="439"/>
      <c r="AZ2839" s="439"/>
      <c r="BA2839" s="439"/>
      <c r="BB2839" s="439"/>
      <c r="BC2839" s="439"/>
      <c r="BD2839" s="439"/>
      <c r="BE2839" s="439"/>
      <c r="BF2839" s="439"/>
      <c r="BG2839" s="439"/>
      <c r="BH2839" s="439"/>
      <c r="BI2839" s="439"/>
      <c r="BJ2839" s="439"/>
      <c r="BK2839" s="439"/>
      <c r="BL2839" s="439"/>
      <c r="BM2839" s="439"/>
      <c r="BN2839" s="439"/>
      <c r="BO2839" s="439"/>
      <c r="BP2839" s="439"/>
      <c r="BQ2839" s="439"/>
      <c r="BR2839" s="439"/>
      <c r="BS2839" s="440"/>
      <c r="BT2839" s="439"/>
      <c r="BU2839" s="439"/>
      <c r="BV2839" s="439"/>
      <c r="BW2839" s="439"/>
      <c r="BX2839" s="439"/>
      <c r="BY2839" s="439"/>
      <c r="BZ2839" s="438"/>
      <c r="CA2839" s="439"/>
      <c r="CB2839" s="439"/>
      <c r="CC2839" s="439"/>
      <c r="CD2839" s="439"/>
      <c r="CE2839" s="439"/>
      <c r="CF2839" s="439"/>
      <c r="CG2839" s="439"/>
      <c r="CH2839" s="439"/>
      <c r="CI2839" s="439"/>
      <c r="CJ2839" s="438"/>
      <c r="CK2839" s="438"/>
      <c r="CL2839" s="439"/>
      <c r="CM2839" s="439"/>
      <c r="CN2839" s="439"/>
      <c r="CO2839" s="439"/>
      <c r="CP2839" s="439"/>
      <c r="CQ2839" s="439"/>
      <c r="CR2839" s="439"/>
      <c r="CS2839" s="439"/>
      <c r="CT2839" s="439"/>
      <c r="CU2839" s="439"/>
      <c r="CV2839" s="439"/>
      <c r="CW2839" s="439"/>
      <c r="CX2839" s="439"/>
      <c r="CY2839" s="439"/>
      <c r="CZ2839" s="439"/>
      <c r="DA2839" s="439"/>
      <c r="DB2839" s="438"/>
      <c r="DC2839" s="438"/>
      <c r="DD2839" s="438"/>
      <c r="DE2839" s="438"/>
      <c r="DF2839" s="438"/>
      <c r="DG2839" s="438"/>
      <c r="DH2839" s="438"/>
      <c r="DI2839" s="438"/>
      <c r="DJ2839" s="438"/>
      <c r="DK2839" s="438"/>
      <c r="DL2839" s="438"/>
      <c r="DM2839" s="438"/>
      <c r="DN2839" s="441"/>
      <c r="DO2839" s="438"/>
      <c r="DP2839" s="438"/>
      <c r="DQ2839" s="438"/>
      <c r="DR2839" s="438"/>
      <c r="DS2839" s="438"/>
      <c r="DT2839" s="438"/>
      <c r="DU2839" s="438"/>
      <c r="DV2839" s="442"/>
      <c r="DW2839" s="443"/>
      <c r="DX2839" s="444"/>
      <c r="DZ2839" s="438"/>
      <c r="EC2839" s="438"/>
      <c r="EF2839" s="438"/>
      <c r="EI2839" s="438"/>
      <c r="EL2839" s="438"/>
      <c r="EO2839" s="438"/>
    </row>
    <row r="2840" spans="1:145" x14ac:dyDescent="0.35">
      <c r="A2840" s="488" t="s">
        <v>875</v>
      </c>
      <c r="B2840" s="437"/>
      <c r="C2840" s="437"/>
      <c r="D2840" s="437"/>
      <c r="E2840" s="437"/>
      <c r="F2840" s="437"/>
      <c r="G2840" s="437"/>
      <c r="H2840" s="437"/>
      <c r="I2840" s="437"/>
      <c r="J2840" s="437"/>
      <c r="K2840" s="437"/>
      <c r="L2840" s="437"/>
      <c r="M2840" s="438"/>
      <c r="N2840" s="438"/>
      <c r="O2840" s="438"/>
      <c r="P2840" s="438"/>
      <c r="Q2840" s="438"/>
      <c r="R2840" s="438"/>
      <c r="S2840" s="438"/>
      <c r="T2840" s="438"/>
      <c r="U2840" s="438"/>
      <c r="V2840" s="438"/>
      <c r="W2840" s="438"/>
      <c r="X2840" s="439"/>
      <c r="Y2840" s="439"/>
      <c r="Z2840" s="438"/>
      <c r="AA2840" s="438"/>
      <c r="AB2840" s="438"/>
      <c r="AC2840" s="438"/>
      <c r="AD2840" s="438"/>
      <c r="AE2840" s="438"/>
      <c r="AF2840" s="438"/>
      <c r="AG2840" s="438"/>
      <c r="AH2840" s="438"/>
      <c r="AI2840" s="438"/>
      <c r="AJ2840" s="439"/>
      <c r="AK2840" s="439"/>
      <c r="AL2840" s="439"/>
      <c r="AM2840" s="439"/>
      <c r="AN2840" s="439"/>
      <c r="AO2840" s="439"/>
      <c r="AP2840" s="439"/>
      <c r="AQ2840" s="439"/>
      <c r="AR2840" s="439"/>
      <c r="AS2840" s="439"/>
      <c r="AT2840" s="439"/>
      <c r="AU2840" s="439"/>
      <c r="AV2840" s="439"/>
      <c r="AW2840" s="439"/>
      <c r="AX2840" s="439"/>
      <c r="AZ2840" s="439"/>
      <c r="BA2840" s="439"/>
      <c r="BB2840" s="439"/>
      <c r="BC2840" s="439"/>
      <c r="BD2840" s="439"/>
      <c r="BE2840" s="439"/>
      <c r="BF2840" s="439"/>
      <c r="BG2840" s="439"/>
      <c r="BH2840" s="439"/>
      <c r="BI2840" s="439"/>
      <c r="BJ2840" s="439"/>
      <c r="BK2840" s="439"/>
      <c r="BL2840" s="439"/>
      <c r="BM2840" s="439"/>
      <c r="BN2840" s="439"/>
      <c r="BO2840" s="439"/>
      <c r="BP2840" s="439"/>
      <c r="BQ2840" s="439"/>
      <c r="BR2840" s="439"/>
      <c r="BS2840" s="440"/>
      <c r="BT2840" s="439"/>
      <c r="BU2840" s="439"/>
      <c r="BV2840" s="439"/>
      <c r="BW2840" s="439"/>
      <c r="BX2840" s="439"/>
      <c r="BY2840" s="439"/>
      <c r="BZ2840" s="438"/>
      <c r="CA2840" s="439"/>
      <c r="CB2840" s="439"/>
      <c r="CC2840" s="439"/>
      <c r="CD2840" s="439"/>
      <c r="CE2840" s="439"/>
      <c r="CF2840" s="439"/>
      <c r="CG2840" s="439"/>
      <c r="CH2840" s="439"/>
      <c r="CI2840" s="439"/>
      <c r="CJ2840" s="438"/>
      <c r="CK2840" s="438"/>
      <c r="CL2840" s="439"/>
      <c r="CM2840" s="439"/>
      <c r="CN2840" s="439"/>
      <c r="CO2840" s="439"/>
      <c r="CP2840" s="439"/>
      <c r="CQ2840" s="439"/>
      <c r="CR2840" s="439"/>
      <c r="CS2840" s="439"/>
      <c r="CT2840" s="439"/>
      <c r="CU2840" s="439"/>
      <c r="CV2840" s="439"/>
      <c r="CW2840" s="439"/>
      <c r="CX2840" s="439"/>
      <c r="CY2840" s="439"/>
      <c r="CZ2840" s="439"/>
      <c r="DA2840" s="439"/>
      <c r="DB2840" s="438"/>
      <c r="DC2840" s="438"/>
      <c r="DD2840" s="438"/>
      <c r="DE2840" s="438"/>
      <c r="DF2840" s="438"/>
      <c r="DG2840" s="438"/>
      <c r="DH2840" s="438"/>
      <c r="DI2840" s="438"/>
      <c r="DJ2840" s="438"/>
      <c r="DK2840" s="438"/>
      <c r="DL2840" s="438"/>
      <c r="DM2840" s="438"/>
      <c r="DN2840" s="441"/>
      <c r="DO2840" s="438"/>
      <c r="DP2840" s="438"/>
      <c r="DQ2840" s="438"/>
      <c r="DR2840" s="438"/>
      <c r="DS2840" s="438"/>
      <c r="DT2840" s="438"/>
      <c r="DU2840" s="438"/>
      <c r="DV2840" s="442"/>
      <c r="DW2840" s="443"/>
      <c r="DX2840" s="444"/>
      <c r="DZ2840" s="438"/>
      <c r="EC2840" s="438"/>
      <c r="EF2840" s="438"/>
      <c r="EI2840" s="438"/>
      <c r="EL2840" s="438"/>
      <c r="EO2840" s="438"/>
    </row>
    <row r="2841" spans="1:145" x14ac:dyDescent="0.35">
      <c r="A2841" s="436" t="s">
        <v>858</v>
      </c>
      <c r="B2841" s="445">
        <f>([2]CAMEROUN!C1094+[2]CAMEROUN!D1094)/2</f>
        <v>865.1875</v>
      </c>
      <c r="C2841" s="445">
        <f>([2]CAMEROUN!D1094+[2]CAMEROUN!E1094)/2</f>
        <v>681.17250000000001</v>
      </c>
      <c r="D2841" s="445">
        <f>([2]CAMEROUN!E1094+[2]CAMEROUN!F1094)/2</f>
        <v>585.41499999999996</v>
      </c>
      <c r="E2841" s="445">
        <f>([2]CAMEROUN!F1094+[2]CAMEROUN!G1094)/2</f>
        <v>632.1400000000001</v>
      </c>
      <c r="F2841" s="445">
        <f>([2]CAMEROUN!G1094+[2]CAMEROUN!H1094)/2</f>
        <v>561.94000000000005</v>
      </c>
      <c r="G2841" s="445">
        <f>([2]CAMEROUN!H1094+[2]CAMEROUN!I1094)/2</f>
        <v>466.57000000000005</v>
      </c>
      <c r="H2841" s="445">
        <f>([2]CAMEROUN!I1094+[2]CAMEROUN!J1094)/2</f>
        <v>524.66499999999996</v>
      </c>
      <c r="I2841" s="445">
        <f>([2]CAMEROUN!J1094+[2]CAMEROUN!K1094)/2</f>
        <v>570.755</v>
      </c>
      <c r="J2841" s="445">
        <f>([2]CAMEROUN!K1094+[2]CAMEROUN!L1094)/2</f>
        <v>658.41</v>
      </c>
      <c r="K2841" s="445">
        <f>([2]CAMEROUN!L1094+[2]CAMEROUN!M1094)/2</f>
        <v>814.40499999999997</v>
      </c>
      <c r="L2841" s="445">
        <f>([2]CAMEROUN!M1094+[2]CAMEROUN!N1094)/2</f>
        <v>968.45</v>
      </c>
      <c r="M2841" s="445">
        <f>([2]CAMEROUN!N1094+[2]CAMEROUN!O1094)/2</f>
        <v>1076.8000000000002</v>
      </c>
      <c r="N2841" s="445">
        <f>([2]CAMEROUN!O1094+[2]CAMEROUN!P1094)/2</f>
        <v>1187.4000000000001</v>
      </c>
      <c r="O2841" s="445">
        <f>([2]CAMEROUN!P1094+[2]CAMEROUN!Q1094)/2</f>
        <v>1427.0769999999998</v>
      </c>
      <c r="P2841" s="445">
        <f>[2]CAMEROUN!AH1094</f>
        <v>1729.52640443408</v>
      </c>
      <c r="Q2841" s="445">
        <f>[2]CAMEROUN!AI1094</f>
        <v>1842.0018286106167</v>
      </c>
      <c r="R2841" s="445">
        <f>[2]CAMEROUN!AJ1094</f>
        <v>1917.9347690934221</v>
      </c>
      <c r="S2841" s="445">
        <f>[2]CAMEROUN!AK1094</f>
        <v>2058.9138477762699</v>
      </c>
      <c r="T2841" s="445">
        <f>[2]CAMEROUN!AL1094</f>
        <v>2078.4690000000028</v>
      </c>
      <c r="U2841" s="445">
        <f>[2]CAMEROUN!AM1094</f>
        <v>2120.2449999999972</v>
      </c>
      <c r="V2841" s="445">
        <f>[2]CAMEROUN!AN1094</f>
        <v>2233.860000000001</v>
      </c>
      <c r="W2841" s="445">
        <f>[2]CAMEROUN!AO1094</f>
        <v>2851.3760000000016</v>
      </c>
      <c r="X2841" s="500">
        <f>[2]CAMEROUN!AP1094</f>
        <v>2906.9689999999982</v>
      </c>
      <c r="Y2841" s="500">
        <f>[2]CAMEROUN!AQ1094</f>
        <v>3004.7680000000082</v>
      </c>
      <c r="Z2841" s="445">
        <f>[2]CAMEROUN!AR1094</f>
        <v>3342.2379999999989</v>
      </c>
      <c r="AA2841" s="445">
        <f>[2]CAMEROUN!AS1094</f>
        <v>3383.5570000000021</v>
      </c>
      <c r="AB2841" s="445">
        <v>5029.1392472731304</v>
      </c>
      <c r="AC2841" s="445">
        <v>4517.5602472731343</v>
      </c>
      <c r="AD2841" s="445">
        <v>4517.5602472731343</v>
      </c>
      <c r="AE2841" s="445">
        <f>[2]CAMEROUN!AT1094</f>
        <v>3683.7960000000121</v>
      </c>
      <c r="AF2841" s="445">
        <v>3473.9588961474874</v>
      </c>
      <c r="AG2841" s="445">
        <v>3388.9903839635681</v>
      </c>
      <c r="AH2841" s="445">
        <v>3518.7848270212876</v>
      </c>
      <c r="AI2841" s="445">
        <v>3406.5096405480645</v>
      </c>
      <c r="AJ2841" s="500">
        <f>[2]CAMEROUN!AU1094</f>
        <v>4156.2630000000017</v>
      </c>
      <c r="AK2841" s="500">
        <v>3778.8522814293674</v>
      </c>
      <c r="AL2841" s="500">
        <v>3724.6827064471331</v>
      </c>
      <c r="AM2841" s="500">
        <v>3784.850306825846</v>
      </c>
      <c r="AN2841" s="500">
        <v>3779.5476120527242</v>
      </c>
      <c r="AO2841" s="500">
        <f>[2]CAMEROUN!AV1094</f>
        <v>4095.2030000000013</v>
      </c>
      <c r="AP2841" s="500">
        <v>4263.2136132618889</v>
      </c>
      <c r="AQ2841" s="500">
        <v>4248.5167719585897</v>
      </c>
      <c r="AR2841" s="500">
        <v>4092.4921470442723</v>
      </c>
      <c r="AS2841" s="500">
        <f>[2]CAMEROUN!AZ1094</f>
        <v>4373.5060000000003</v>
      </c>
      <c r="AT2841" s="500">
        <v>4423.5531392834937</v>
      </c>
      <c r="AU2841" s="500">
        <v>4196.5547653869253</v>
      </c>
      <c r="AV2841" s="500">
        <v>4353.5522816824932</v>
      </c>
      <c r="AW2841" s="500">
        <v>4393.8894996745303</v>
      </c>
      <c r="AX2841" s="500">
        <f>[2]CAMEROUN!BE1094</f>
        <v>4661.2629999999999</v>
      </c>
      <c r="AY2841" s="448"/>
      <c r="AZ2841" s="500">
        <v>5054.5857634041213</v>
      </c>
      <c r="BA2841" s="500">
        <v>5005.3370997137199</v>
      </c>
      <c r="BB2841" s="500">
        <v>4762.6837375629711</v>
      </c>
      <c r="BC2841" s="500">
        <v>4688.4177129012742</v>
      </c>
      <c r="BD2841" s="500">
        <v>4762.2875294935175</v>
      </c>
      <c r="BE2841" s="500">
        <v>4762.2875294935175</v>
      </c>
      <c r="BF2841" s="500">
        <f>[2]CAMEROUN!BL1094</f>
        <v>4899.3209999999999</v>
      </c>
      <c r="BG2841" s="500">
        <v>5186.7570577484985</v>
      </c>
      <c r="BH2841" s="500">
        <v>4797.9993158487805</v>
      </c>
      <c r="BI2841" s="500">
        <v>5311.9755648298878</v>
      </c>
      <c r="BJ2841" s="500">
        <v>4976.9970075369101</v>
      </c>
      <c r="BK2841" s="500">
        <v>5290.0144782362559</v>
      </c>
      <c r="BL2841" s="500">
        <v>4949.4862423947516</v>
      </c>
      <c r="BM2841" s="500">
        <v>5410.03491246255</v>
      </c>
      <c r="BN2841" s="500">
        <v>5053.5002932198167</v>
      </c>
      <c r="BO2841" s="500">
        <f>[2]CAMEROUN!BU1094</f>
        <v>5245.5379587154712</v>
      </c>
      <c r="BP2841" s="500">
        <v>5987.374854554485</v>
      </c>
      <c r="BQ2841" s="500">
        <v>4913.4880439093149</v>
      </c>
      <c r="BR2841" s="500">
        <v>4840.5243730675411</v>
      </c>
      <c r="BS2841" s="500">
        <v>4840.5243730675411</v>
      </c>
      <c r="BT2841" s="500">
        <v>5085.4206709115124</v>
      </c>
      <c r="BU2841" s="500">
        <v>4894.9580935787217</v>
      </c>
      <c r="BV2841" s="500">
        <v>4795.641975222421</v>
      </c>
      <c r="BW2841" s="500">
        <v>4978.7922421824642</v>
      </c>
      <c r="BX2841" s="500">
        <v>4827.7087299266786</v>
      </c>
      <c r="BY2841" s="500">
        <v>4657.6985714123457</v>
      </c>
      <c r="BZ2841" s="445">
        <v>5090.7860043446026</v>
      </c>
      <c r="CA2841" s="500">
        <f>[2]CAMEROUN!CG1094</f>
        <v>5041.5462822569698</v>
      </c>
      <c r="CB2841" s="500">
        <v>5782.3395244195235</v>
      </c>
      <c r="CC2841" s="500">
        <v>5772.2064244195235</v>
      </c>
      <c r="CD2841" s="500">
        <v>5714.6776965586168</v>
      </c>
      <c r="CE2841" s="500">
        <v>5719.8499139738924</v>
      </c>
      <c r="CF2841" s="500">
        <v>5719.8499139738924</v>
      </c>
      <c r="CG2841" s="500">
        <v>5663.6037735376603</v>
      </c>
      <c r="CH2841" s="500">
        <v>5836.8830022641469</v>
      </c>
      <c r="CI2841" s="500">
        <v>5802.1733041062071</v>
      </c>
      <c r="CJ2841" s="445">
        <v>5832.9525693852811</v>
      </c>
      <c r="CK2841" s="445">
        <v>5798.5403217923322</v>
      </c>
      <c r="CL2841" s="500">
        <f>[2]CAMEROUN!CR1094</f>
        <v>5041.5462822569698</v>
      </c>
      <c r="CM2841" s="500">
        <v>6377.8238662619679</v>
      </c>
      <c r="CN2841" s="500">
        <v>6563.3341877239836</v>
      </c>
      <c r="CO2841" s="500">
        <v>6563.3341877239836</v>
      </c>
      <c r="CP2841" s="500">
        <v>6732.0997374545441</v>
      </c>
      <c r="CQ2841" s="500">
        <v>6563.0646530369077</v>
      </c>
      <c r="CR2841" s="500">
        <v>6445.2346619513382</v>
      </c>
      <c r="CS2841" s="500">
        <v>6771.4414302012556</v>
      </c>
      <c r="CT2841" s="500">
        <v>6678.6981858599011</v>
      </c>
      <c r="CU2841" s="500">
        <v>6459.225777094518</v>
      </c>
      <c r="CV2841" s="500">
        <v>6796.7698400313029</v>
      </c>
      <c r="CW2841" s="500">
        <v>6729.4357511925446</v>
      </c>
      <c r="CX2841" s="500">
        <v>6714.8807425483292</v>
      </c>
      <c r="CY2841" s="500">
        <v>6707.0869584338416</v>
      </c>
      <c r="CZ2841" s="500">
        <v>6634.5376627303494</v>
      </c>
      <c r="DA2841" s="500">
        <f>[2]CAMEROUN!DD1094</f>
        <v>5551.1824074046272</v>
      </c>
      <c r="DB2841" s="445">
        <v>6606.7150128051007</v>
      </c>
      <c r="DC2841" s="445">
        <v>6523.657502710571</v>
      </c>
      <c r="DD2841" s="445">
        <v>6523.657502710571</v>
      </c>
      <c r="DE2841" s="445">
        <v>6633.4132150344358</v>
      </c>
      <c r="DF2841" s="445">
        <v>6541.7048818905014</v>
      </c>
      <c r="DG2841" s="445">
        <v>6455.7035562441679</v>
      </c>
      <c r="DH2841" s="445">
        <v>5438.2941870541226</v>
      </c>
      <c r="DI2841" s="445">
        <v>5346.0842663701915</v>
      </c>
      <c r="DJ2841" s="445">
        <v>5259.4361984029665</v>
      </c>
      <c r="DK2841" s="445">
        <v>5444.7417577033102</v>
      </c>
      <c r="DL2841" s="445">
        <v>5378.3652810401618</v>
      </c>
      <c r="DM2841" s="445">
        <v>5252.9065993446611</v>
      </c>
      <c r="DN2841" s="501">
        <f>[2]CAMEROUN!DQ1094</f>
        <v>5840.2383264793307</v>
      </c>
      <c r="DO2841" s="445">
        <v>5252.9065993446611</v>
      </c>
      <c r="DP2841" s="445">
        <v>5949.2797495613659</v>
      </c>
      <c r="DQ2841" s="445">
        <v>5812.1381418664459</v>
      </c>
      <c r="DR2841" s="445">
        <v>5644.4575816434481</v>
      </c>
      <c r="DS2841" s="445">
        <v>6252.9290714340077</v>
      </c>
      <c r="DT2841" s="445">
        <v>6119.7038086755092</v>
      </c>
      <c r="DU2841" s="445">
        <v>6413.487450523392</v>
      </c>
      <c r="DV2841" s="502">
        <f>[2]CAMEROUN!EA1094</f>
        <v>6508.1580472571059</v>
      </c>
      <c r="DW2841" s="503">
        <f>[2]CAMEROUN!EB1094</f>
        <v>6412.2994356316849</v>
      </c>
      <c r="DX2841" s="504">
        <f>[2]CAMEROUN!EC1094</f>
        <v>6181.2248202060728</v>
      </c>
      <c r="DZ2841" s="445">
        <f>[2]CAMEROUN!EE1094</f>
        <v>6531.2706841679128</v>
      </c>
      <c r="EC2841" s="445">
        <f>[2]CAMEROUN!EH1094</f>
        <v>6858.6367716724353</v>
      </c>
      <c r="EF2841" s="445">
        <f>[2]CAMEROUN!EK1094</f>
        <v>7682.5264843707109</v>
      </c>
      <c r="EI2841" s="445">
        <f>[2]CAMEROUN!EN1094</f>
        <v>7771.4393411183055</v>
      </c>
      <c r="EL2841" s="445">
        <f>[2]CAMEROUN!EQ1094</f>
        <v>7905.7677052525059</v>
      </c>
      <c r="EO2841" s="445">
        <f>[2]CAMEROUN!ET1094</f>
        <v>8009.6743339707618</v>
      </c>
    </row>
    <row r="2842" spans="1:145" x14ac:dyDescent="0.35">
      <c r="A2842" s="453" t="s">
        <v>859</v>
      </c>
      <c r="B2842" s="445">
        <f>[7]RCA!D922</f>
        <v>62.949468164123097</v>
      </c>
      <c r="C2842" s="445">
        <f>[7]RCA!E922</f>
        <v>48.217721025731052</v>
      </c>
      <c r="D2842" s="445">
        <f>[7]RCA!F922</f>
        <v>53.445351185720057</v>
      </c>
      <c r="E2842" s="445">
        <f>[7]RCA!G922</f>
        <v>71.070471673795268</v>
      </c>
      <c r="F2842" s="445">
        <f>[7]RCA!H922</f>
        <v>58.597143849710022</v>
      </c>
      <c r="G2842" s="445">
        <f>[7]RCA!I922</f>
        <v>56.151847263729046</v>
      </c>
      <c r="H2842" s="445">
        <f>[7]RCA!J922</f>
        <v>47.598473693840774</v>
      </c>
      <c r="I2842" s="445">
        <f>[7]RCA!K922</f>
        <v>74.232005259158797</v>
      </c>
      <c r="J2842" s="445">
        <f>[7]RCA!L922</f>
        <v>104.51184103103036</v>
      </c>
      <c r="K2842" s="445">
        <f>[7]RCA!M922</f>
        <v>28.462085991515217</v>
      </c>
      <c r="L2842" s="445">
        <f>[7]RCA!N922</f>
        <v>50.695383726000856</v>
      </c>
      <c r="M2842" s="445">
        <f>[7]RCA!O922</f>
        <v>81.627991974999986</v>
      </c>
      <c r="N2842" s="445">
        <f>[7]RCA!P922</f>
        <v>85.047294204608136</v>
      </c>
      <c r="O2842" s="445">
        <f>[7]RCA!Q922</f>
        <v>77.974746215623668</v>
      </c>
      <c r="P2842" s="445">
        <f>[7]RCA!R922</f>
        <v>67.612178323271692</v>
      </c>
      <c r="Q2842" s="446">
        <f>[7]RCA!S922</f>
        <v>75.673259618547547</v>
      </c>
      <c r="R2842" s="446">
        <f>[7]RCA!T922</f>
        <v>49.054317532071373</v>
      </c>
      <c r="S2842" s="446">
        <f>[7]RCA!U922</f>
        <v>54.104373871662318</v>
      </c>
      <c r="T2842" s="446">
        <f>[7]RCA!V922</f>
        <v>84.339999999999989</v>
      </c>
      <c r="U2842" s="446">
        <f>[7]RCA!W922</f>
        <v>98.074999999999974</v>
      </c>
      <c r="V2842" s="446">
        <f>[7]RCA!X922</f>
        <v>103.74300000000001</v>
      </c>
      <c r="W2842" s="446">
        <f>[7]RCA!Y922</f>
        <v>118.265</v>
      </c>
      <c r="X2842" s="447">
        <f>[7]RCA!Z922</f>
        <v>128.381</v>
      </c>
      <c r="Y2842" s="447">
        <f>[7]RCA!AA922</f>
        <v>178.56799999999996</v>
      </c>
      <c r="Z2842" s="446">
        <f>[7]RCA!AB922</f>
        <v>157.49599999999998</v>
      </c>
      <c r="AA2842" s="446">
        <f>[7]RCA!AC922</f>
        <v>138.84399999999999</v>
      </c>
      <c r="AB2842" s="446">
        <v>169.52199260149115</v>
      </c>
      <c r="AC2842" s="446">
        <v>75.535412939057053</v>
      </c>
      <c r="AD2842" s="446">
        <v>72.970345532237076</v>
      </c>
      <c r="AE2842" s="446">
        <f>[7]RCA!AD922</f>
        <v>62.786999999999999</v>
      </c>
      <c r="AF2842" s="446">
        <v>54.252099999999999</v>
      </c>
      <c r="AG2842" s="446">
        <v>61.730803350000002</v>
      </c>
      <c r="AH2842" s="446">
        <v>50.012100000000004</v>
      </c>
      <c r="AI2842" s="446">
        <v>50.012100000000004</v>
      </c>
      <c r="AJ2842" s="447">
        <f>[7]RCA!AE922</f>
        <v>205.74100000000001</v>
      </c>
      <c r="AK2842" s="447">
        <v>152.68581</v>
      </c>
      <c r="AL2842" s="447">
        <v>152.68581</v>
      </c>
      <c r="AM2842" s="447">
        <v>104.35581000000001</v>
      </c>
      <c r="AN2842" s="447">
        <v>104.35581000000001</v>
      </c>
      <c r="AO2842" s="447">
        <f>[7]RCA!AF922</f>
        <v>218.61899999999997</v>
      </c>
      <c r="AP2842" s="447">
        <v>149.20293150000001</v>
      </c>
      <c r="AQ2842" s="447">
        <v>149.20293150000001</v>
      </c>
      <c r="AR2842" s="447">
        <v>105.23713455000001</v>
      </c>
      <c r="AS2842" s="447">
        <f>[7]RCA!AJ922</f>
        <v>242.94600000000003</v>
      </c>
      <c r="AT2842" s="447">
        <v>126.36386640000001</v>
      </c>
      <c r="AU2842" s="447">
        <v>92.481566400000006</v>
      </c>
      <c r="AV2842" s="447">
        <v>92.481566400000006</v>
      </c>
      <c r="AW2842" s="447">
        <v>92.481566400000006</v>
      </c>
      <c r="AX2842" s="447">
        <f>[7]RCA!AO922</f>
        <v>308.06599999999997</v>
      </c>
      <c r="AY2842" s="448"/>
      <c r="AZ2842" s="447">
        <v>109.36462968000001</v>
      </c>
      <c r="BA2842" s="447">
        <v>101.01297304000001</v>
      </c>
      <c r="BB2842" s="447">
        <v>129.93187968000001</v>
      </c>
      <c r="BC2842" s="447">
        <v>120.05672304000001</v>
      </c>
      <c r="BD2842" s="447">
        <v>127.94925968</v>
      </c>
      <c r="BE2842" s="447">
        <v>127.48022304</v>
      </c>
      <c r="BF2842" s="447">
        <f>[7]RCA!AV922</f>
        <v>319.53100000000001</v>
      </c>
      <c r="BG2842" s="447">
        <v>141.25725561600001</v>
      </c>
      <c r="BH2842" s="447">
        <v>125.140567648</v>
      </c>
      <c r="BI2842" s="447">
        <v>415.8780488135593</v>
      </c>
      <c r="BJ2842" s="447">
        <v>407.70404474576264</v>
      </c>
      <c r="BK2842" s="447">
        <v>345.63637726101695</v>
      </c>
      <c r="BL2842" s="447">
        <v>378.23184562259888</v>
      </c>
      <c r="BM2842" s="447">
        <v>362.74687726101695</v>
      </c>
      <c r="BN2842" s="447">
        <v>360.41184562259883</v>
      </c>
      <c r="BO2842" s="447">
        <f>[7]RCA!BE922</f>
        <v>295.41544293785307</v>
      </c>
      <c r="BP2842" s="447">
        <v>421.00892011299436</v>
      </c>
      <c r="BQ2842" s="447">
        <v>421.00892011299436</v>
      </c>
      <c r="BR2842" s="447">
        <v>421.00892011299436</v>
      </c>
      <c r="BS2842" s="447">
        <v>472.89961723163839</v>
      </c>
      <c r="BT2842" s="447">
        <v>439.00892011299436</v>
      </c>
      <c r="BU2842" s="447">
        <v>457.6996172316384</v>
      </c>
      <c r="BV2842" s="447">
        <v>492.6996172316384</v>
      </c>
      <c r="BW2842" s="447">
        <v>474.88129511299434</v>
      </c>
      <c r="BX2842" s="447">
        <v>466.55616223163838</v>
      </c>
      <c r="BY2842" s="447">
        <v>466.55616223163838</v>
      </c>
      <c r="BZ2842" s="446">
        <v>412.05062011299441</v>
      </c>
      <c r="CA2842" s="447">
        <f>[7]RCA!BQ922</f>
        <v>520.95062011299433</v>
      </c>
      <c r="CB2842" s="447">
        <v>443.69086815819202</v>
      </c>
      <c r="CC2842" s="447">
        <v>443.69086815819202</v>
      </c>
      <c r="CD2842" s="447">
        <v>443.69086815819202</v>
      </c>
      <c r="CE2842" s="447">
        <v>409.981657319774</v>
      </c>
      <c r="CF2842" s="447">
        <v>409.19315111864404</v>
      </c>
      <c r="CG2842" s="447">
        <v>403.67360771073447</v>
      </c>
      <c r="CH2842" s="447">
        <v>391.38165731977404</v>
      </c>
      <c r="CI2842" s="447">
        <v>390.59315111864407</v>
      </c>
      <c r="CJ2842" s="446">
        <v>391.38165731977404</v>
      </c>
      <c r="CK2842" s="446">
        <v>390.59315111864407</v>
      </c>
      <c r="CL2842" s="447">
        <f>[7]RCA!CB922</f>
        <v>401.69315111864404</v>
      </c>
      <c r="CM2842" s="447">
        <v>384.37246623050851</v>
      </c>
      <c r="CN2842" s="447">
        <v>428.31646623050847</v>
      </c>
      <c r="CO2842" s="447">
        <v>428.31646623050847</v>
      </c>
      <c r="CP2842" s="447">
        <v>428.31646623050847</v>
      </c>
      <c r="CQ2842" s="447">
        <v>428.31646623050847</v>
      </c>
      <c r="CR2842" s="447">
        <v>424.59646623050844</v>
      </c>
      <c r="CS2842" s="447">
        <v>356.91646623050849</v>
      </c>
      <c r="CT2842" s="447">
        <v>356.91646623050849</v>
      </c>
      <c r="CU2842" s="447">
        <v>428.31646623050847</v>
      </c>
      <c r="CV2842" s="447">
        <v>356.91646623050849</v>
      </c>
      <c r="CW2842" s="447">
        <v>356.91646623050849</v>
      </c>
      <c r="CX2842" s="447">
        <v>356.91646623050849</v>
      </c>
      <c r="CY2842" s="447">
        <v>356.91646623050849</v>
      </c>
      <c r="CZ2842" s="447">
        <v>428.31646623050847</v>
      </c>
      <c r="DA2842" s="447">
        <f>[7]RCA!CN922</f>
        <v>354.97246623050853</v>
      </c>
      <c r="DB2842" s="446">
        <v>367.60782941118646</v>
      </c>
      <c r="DC2842" s="446">
        <v>379.60782941118646</v>
      </c>
      <c r="DD2842" s="446">
        <v>388.60782941118646</v>
      </c>
      <c r="DE2842" s="446">
        <v>367.60782941118646</v>
      </c>
      <c r="DF2842" s="446">
        <v>379.60782941118646</v>
      </c>
      <c r="DG2842" s="446">
        <v>388.60782941118646</v>
      </c>
      <c r="DH2842" s="446">
        <v>357.10782941118646</v>
      </c>
      <c r="DI2842" s="446">
        <v>369.04782941118646</v>
      </c>
      <c r="DJ2842" s="446">
        <v>372.10782941118646</v>
      </c>
      <c r="DK2842" s="446">
        <v>341.20782941118648</v>
      </c>
      <c r="DL2842" s="446">
        <v>369.04782941118651</v>
      </c>
      <c r="DM2842" s="446">
        <v>356.20782941118648</v>
      </c>
      <c r="DN2842" s="449">
        <f>[7]RCA!DA922</f>
        <v>377.14782941118654</v>
      </c>
      <c r="DO2842" s="446">
        <v>356.20782941118648</v>
      </c>
      <c r="DP2842" s="446">
        <v>455.62827936866103</v>
      </c>
      <c r="DQ2842" s="446">
        <v>471.70729611566105</v>
      </c>
      <c r="DR2842" s="446">
        <v>487.78631286266102</v>
      </c>
      <c r="DS2842" s="446">
        <v>397.61574364366106</v>
      </c>
      <c r="DT2842" s="446">
        <v>413.69410061566106</v>
      </c>
      <c r="DU2842" s="446">
        <v>395.88152166566107</v>
      </c>
      <c r="DV2842" s="450">
        <f>[7]RCA!DN922</f>
        <v>395.82241677766103</v>
      </c>
      <c r="DW2842" s="451">
        <f>[7]RCA!DM922</f>
        <v>380.36072841566107</v>
      </c>
      <c r="DX2842" s="452">
        <f>[7]RCA!DN922</f>
        <v>395.82241677766103</v>
      </c>
      <c r="DZ2842" s="446">
        <f>[7]RCA!DP922</f>
        <v>437.05274564592548</v>
      </c>
      <c r="EC2842" s="446">
        <f>[7]RCA!DS922</f>
        <v>440.36384390429566</v>
      </c>
      <c r="EF2842" s="446">
        <f>[7]RCA!DV922</f>
        <v>458.67938146601387</v>
      </c>
      <c r="EI2842" s="446">
        <f>[7]RCA!DY922</f>
        <v>484.56113405241933</v>
      </c>
      <c r="EL2842" s="446">
        <f>[7]RCA!EB922</f>
        <v>521.03558767338711</v>
      </c>
      <c r="EO2842" s="446">
        <f>[7]RCA!EE922</f>
        <v>572.33982274274194</v>
      </c>
    </row>
    <row r="2843" spans="1:145" x14ac:dyDescent="0.35">
      <c r="A2843" s="453" t="s">
        <v>860</v>
      </c>
      <c r="B2843" s="445">
        <f>[3]CONGO!D1011</f>
        <v>144</v>
      </c>
      <c r="C2843" s="445">
        <f>[3]CONGO!E1011</f>
        <v>129.19999999999999</v>
      </c>
      <c r="D2843" s="445">
        <f>[3]CONGO!F1011</f>
        <v>107.69999999999999</v>
      </c>
      <c r="E2843" s="445">
        <f>[3]CONGO!G1011</f>
        <v>133.00000000000003</v>
      </c>
      <c r="F2843" s="445">
        <f>[3]CONGO!H1011</f>
        <v>174.79999999999998</v>
      </c>
      <c r="G2843" s="445">
        <f>[3]CONGO!I1011</f>
        <v>186.87700000000004</v>
      </c>
      <c r="H2843" s="445">
        <f>[3]CONGO!J1011</f>
        <v>232.25000000000006</v>
      </c>
      <c r="I2843" s="445">
        <f>[3]CONGO!K1011</f>
        <v>651.00000000000023</v>
      </c>
      <c r="J2843" s="445">
        <f>[3]CONGO!L1011</f>
        <v>473.76853000000017</v>
      </c>
      <c r="K2843" s="445">
        <f>[3]CONGO!M1011</f>
        <v>378.80000000000013</v>
      </c>
      <c r="L2843" s="445">
        <f>[3]CONGO!N1011</f>
        <v>337.9063354000001</v>
      </c>
      <c r="M2843" s="445">
        <f>[3]CONGO!O1011</f>
        <v>572.56226195000022</v>
      </c>
      <c r="N2843" s="445">
        <f>[3]CONGO!P1011</f>
        <v>402.50000000000006</v>
      </c>
      <c r="O2843" s="445">
        <f>[3]CONGO!Q1011</f>
        <v>452.60000000000008</v>
      </c>
      <c r="P2843" s="445">
        <f>[3]CONGO!R1011</f>
        <v>508.90000000000003</v>
      </c>
      <c r="Q2843" s="445">
        <f>[3]CONGO!S1011</f>
        <v>466.40000000000003</v>
      </c>
      <c r="R2843" s="445">
        <f>[3]CONGO!T1011</f>
        <v>503.8</v>
      </c>
      <c r="S2843" s="445">
        <f>[3]CONGO!U1011</f>
        <v>576.6</v>
      </c>
      <c r="T2843" s="445">
        <f>[3]CONGO!V1011</f>
        <v>909.45600000000002</v>
      </c>
      <c r="U2843" s="445">
        <f>[3]CONGO!W1011</f>
        <v>1192.7640000000001</v>
      </c>
      <c r="V2843" s="445">
        <f>[3]CONGO!X1011</f>
        <v>2566.5129999999999</v>
      </c>
      <c r="W2843" s="445">
        <f>[3]CONGO!Y1011</f>
        <v>2185.9619999999995</v>
      </c>
      <c r="X2843" s="500">
        <f>[3]CONGO!Z1011</f>
        <v>2482.8089999999997</v>
      </c>
      <c r="Y2843" s="500">
        <f>[3]CONGO!AA1011</f>
        <v>3070.0750000000007</v>
      </c>
      <c r="Z2843" s="445">
        <f>[3]CONGO!AB1011</f>
        <v>2718.04</v>
      </c>
      <c r="AA2843" s="445">
        <f>[3]CONGO!AC1011</f>
        <v>3958.0740000000001</v>
      </c>
      <c r="AB2843" s="445">
        <v>4742.91055080357</v>
      </c>
      <c r="AC2843" s="445">
        <v>4291.4733580317843</v>
      </c>
      <c r="AD2843" s="445">
        <v>4261.578681716439</v>
      </c>
      <c r="AE2843" s="445">
        <f>[3]CONGO!AH1011</f>
        <v>4174.5380749309898</v>
      </c>
      <c r="AF2843" s="445">
        <v>4140.5002473637651</v>
      </c>
      <c r="AG2843" s="445">
        <v>5479.2954227447244</v>
      </c>
      <c r="AH2843" s="445">
        <v>6343.789749407917</v>
      </c>
      <c r="AI2843" s="445">
        <v>6288.2500022409658</v>
      </c>
      <c r="AJ2843" s="500">
        <f>[3]CONGO!AM1011</f>
        <v>4739.4767475833887</v>
      </c>
      <c r="AK2843" s="500">
        <v>6375.5658923443279</v>
      </c>
      <c r="AL2843" s="500">
        <v>6099.9250973443286</v>
      </c>
      <c r="AM2843" s="500">
        <v>5392.0161152868059</v>
      </c>
      <c r="AN2843" s="500">
        <v>5392.0161152868059</v>
      </c>
      <c r="AO2843" s="500">
        <f>[3]CONGO!AR1011</f>
        <v>5581.6261883287425</v>
      </c>
      <c r="AP2843" s="500">
        <v>4202.3334377183974</v>
      </c>
      <c r="AQ2843" s="500">
        <v>3710.2434998310118</v>
      </c>
      <c r="AR2843" s="500">
        <v>2733.8179372539093</v>
      </c>
      <c r="AS2843" s="500">
        <f>[3]CONGO!AV1011</f>
        <v>3607.4574365549715</v>
      </c>
      <c r="AT2843" s="500">
        <v>5081.6915558620703</v>
      </c>
      <c r="AU2843" s="500">
        <v>2576.7641663086802</v>
      </c>
      <c r="AV2843" s="500">
        <v>1833.6069616682605</v>
      </c>
      <c r="AW2843" s="500">
        <v>1725.3043902396889</v>
      </c>
      <c r="AX2843" s="500">
        <f>[3]CONGO!BA1011</f>
        <v>3748.8047905798576</v>
      </c>
      <c r="AY2843" s="448"/>
      <c r="AZ2843" s="500">
        <v>1502.1492674038109</v>
      </c>
      <c r="BA2843" s="500">
        <v>1501.8675204874917</v>
      </c>
      <c r="BB2843" s="500">
        <v>2057.5074482306063</v>
      </c>
      <c r="BC2843" s="500">
        <v>2057.5645005350361</v>
      </c>
      <c r="BD2843" s="500">
        <v>2236.8727226995902</v>
      </c>
      <c r="BE2843" s="500">
        <v>2272.1806543422254</v>
      </c>
      <c r="BF2843" s="500">
        <f>[3]CONGO!BI1011</f>
        <v>1912.3956798817701</v>
      </c>
      <c r="BG2843" s="500">
        <v>1963.4299199199197</v>
      </c>
      <c r="BH2843" s="500">
        <v>1921.6266458544278</v>
      </c>
      <c r="BI2843" s="500">
        <v>3076.182918016154</v>
      </c>
      <c r="BJ2843" s="500">
        <v>3001.5291349186055</v>
      </c>
      <c r="BK2843" s="500">
        <v>3076.9146820331625</v>
      </c>
      <c r="BL2843" s="500">
        <v>2993.5105942474083</v>
      </c>
      <c r="BM2843" s="500">
        <v>3073.6373357716584</v>
      </c>
      <c r="BN2843" s="500">
        <v>2990.5481918208498</v>
      </c>
      <c r="BO2843" s="500">
        <f>[3]CONGO!BR1011</f>
        <v>1797.9611381827806</v>
      </c>
      <c r="BP2843" s="500">
        <v>3177.6958854024251</v>
      </c>
      <c r="BQ2843" s="500">
        <v>3177.6958854024251</v>
      </c>
      <c r="BR2843" s="500">
        <v>3021.1737045002719</v>
      </c>
      <c r="BS2843" s="500">
        <v>2899.5863291941223</v>
      </c>
      <c r="BT2843" s="500">
        <v>2745.1385779661377</v>
      </c>
      <c r="BU2843" s="500">
        <v>2546.0288951476678</v>
      </c>
      <c r="BV2843" s="500">
        <v>2543.8412179865745</v>
      </c>
      <c r="BW2843" s="500">
        <v>2446.0854215993086</v>
      </c>
      <c r="BX2843" s="500">
        <v>2270.3197207230533</v>
      </c>
      <c r="BY2843" s="500">
        <v>2270.3197207230533</v>
      </c>
      <c r="BZ2843" s="445">
        <v>2417.4483558393322</v>
      </c>
      <c r="CA2843" s="500">
        <f>[3]CONGO!CD1011</f>
        <v>941.1830658433903</v>
      </c>
      <c r="CB2843" s="500">
        <v>3052.8504430493958</v>
      </c>
      <c r="CC2843" s="500">
        <v>3052.8504430493958</v>
      </c>
      <c r="CD2843" s="500">
        <v>3037.5756330850145</v>
      </c>
      <c r="CE2843" s="500">
        <v>3048.9999108779029</v>
      </c>
      <c r="CF2843" s="500">
        <v>3031.5331152583258</v>
      </c>
      <c r="CG2843" s="500">
        <v>2983.293258739659</v>
      </c>
      <c r="CH2843" s="500">
        <v>3102.4163130142533</v>
      </c>
      <c r="CI2843" s="500">
        <v>3079.1456938149504</v>
      </c>
      <c r="CJ2843" s="445">
        <v>3177.0466980099836</v>
      </c>
      <c r="CK2843" s="445">
        <v>3178.7199023904077</v>
      </c>
      <c r="CL2843" s="500">
        <f>[3]CONGO!CO1011</f>
        <v>1951.2041967545144</v>
      </c>
      <c r="CM2843" s="500">
        <v>3533.5179098883746</v>
      </c>
      <c r="CN2843" s="500">
        <v>3644.038766214614</v>
      </c>
      <c r="CO2843" s="500">
        <v>3644.038766214614</v>
      </c>
      <c r="CP2843" s="500">
        <v>3901.175678921627</v>
      </c>
      <c r="CQ2843" s="500">
        <v>3599.7263922321845</v>
      </c>
      <c r="CR2843" s="500">
        <v>3441.9227976786478</v>
      </c>
      <c r="CS2843" s="500">
        <v>4154.6172121319214</v>
      </c>
      <c r="CT2843" s="500">
        <v>3984.5481248811029</v>
      </c>
      <c r="CU2843" s="500">
        <v>3618.2509698315553</v>
      </c>
      <c r="CV2843" s="500">
        <v>4076.2815715265888</v>
      </c>
      <c r="CW2843" s="500">
        <v>3957.9459832210678</v>
      </c>
      <c r="CX2843" s="500">
        <v>3988.33429016431</v>
      </c>
      <c r="CY2843" s="500">
        <v>3982.952423241195</v>
      </c>
      <c r="CZ2843" s="500">
        <v>3855.0444428895489</v>
      </c>
      <c r="DA2843" s="500">
        <f>[3]CONGO!DA1011</f>
        <v>2249.3524462235</v>
      </c>
      <c r="DB2843" s="445">
        <v>4669.3427378531769</v>
      </c>
      <c r="DC2843" s="445">
        <v>4285.9786748101733</v>
      </c>
      <c r="DD2843" s="445">
        <v>4201.7792740070499</v>
      </c>
      <c r="DE2843" s="445">
        <v>4658.7974913201842</v>
      </c>
      <c r="DF2843" s="445">
        <v>4242.0729506697662</v>
      </c>
      <c r="DG2843" s="445">
        <v>4057.9422666014952</v>
      </c>
      <c r="DH2843" s="445">
        <v>4733.1762535795415</v>
      </c>
      <c r="DI2843" s="445">
        <v>4298.8728165202419</v>
      </c>
      <c r="DJ2843" s="445">
        <v>4111.4061287022605</v>
      </c>
      <c r="DK2843" s="445">
        <v>4733.6607877005108</v>
      </c>
      <c r="DL2843" s="445">
        <v>4299.2366954242143</v>
      </c>
      <c r="DM2843" s="445">
        <v>4111.7498177698981</v>
      </c>
      <c r="DN2843" s="501">
        <f>[3]CONGO!DN1011</f>
        <v>2503.4019737901317</v>
      </c>
      <c r="DO2843" s="445">
        <v>4111.7498177698981</v>
      </c>
      <c r="DP2843" s="445">
        <v>5105.8814459515143</v>
      </c>
      <c r="DQ2843" s="445">
        <v>5018.8189033196795</v>
      </c>
      <c r="DR2843" s="445">
        <v>4706.8611172836663</v>
      </c>
      <c r="DS2843" s="445">
        <v>3197.0344390960422</v>
      </c>
      <c r="DT2843" s="445">
        <v>3101.4241665372037</v>
      </c>
      <c r="DU2843" s="445">
        <v>3076.427005078488</v>
      </c>
      <c r="DV2843" s="502">
        <f>[3]CONGO!DX1011</f>
        <v>3070.9253940343024</v>
      </c>
      <c r="DW2843" s="503">
        <f>[3]CONGO!DY1011</f>
        <v>3032.9871290930969</v>
      </c>
      <c r="DX2843" s="504">
        <f>[3]CONGO!DZ1011</f>
        <v>2778.6308503273699</v>
      </c>
      <c r="DZ2843" s="445">
        <f>[3]CONGO!EB1011</f>
        <v>2843.6020627989651</v>
      </c>
      <c r="EC2843" s="445">
        <f>[3]CONGO!EE1011</f>
        <v>2549.1686022800668</v>
      </c>
      <c r="EF2843" s="445">
        <f>[3]CONGO!EH1011</f>
        <v>2395.3203156544655</v>
      </c>
      <c r="EI2843" s="445">
        <f>[3]CONGO!EK1011</f>
        <v>2542.6960487608576</v>
      </c>
      <c r="EL2843" s="445">
        <f>[3]CONGO!EN1011</f>
        <v>2697.1481359575082</v>
      </c>
      <c r="EO2843" s="445">
        <f>[3]CONGO!EQ1011</f>
        <v>2874.7164389633567</v>
      </c>
    </row>
    <row r="2844" spans="1:145" x14ac:dyDescent="0.35">
      <c r="A2844" s="453" t="s">
        <v>861</v>
      </c>
      <c r="B2844" s="445">
        <f>[4]GABON!D1275</f>
        <v>367.22677370996519</v>
      </c>
      <c r="C2844" s="445">
        <f>[4]GABON!E1275</f>
        <v>367.22677370996519</v>
      </c>
      <c r="D2844" s="445">
        <f>[4]GABON!F1275</f>
        <v>367.22677370996519</v>
      </c>
      <c r="E2844" s="445">
        <f>[4]GABON!G1275</f>
        <v>367.22677370996519</v>
      </c>
      <c r="F2844" s="445">
        <f>[4]GABON!H1275</f>
        <v>367.22677370996519</v>
      </c>
      <c r="G2844" s="445">
        <f>[4]GABON!I1275</f>
        <v>367.22677370996519</v>
      </c>
      <c r="H2844" s="445">
        <f>[4]GABON!J1275</f>
        <v>370.97196899644263</v>
      </c>
      <c r="I2844" s="445">
        <f>[4]GABON!K1275</f>
        <v>550.87968769198176</v>
      </c>
      <c r="J2844" s="445">
        <f>[4]GABON!L1275</f>
        <v>633.53200829595903</v>
      </c>
      <c r="K2844" s="445">
        <f>[4]GABON!M1275</f>
        <v>627.92354816012585</v>
      </c>
      <c r="L2844" s="445">
        <f>[4]GABON!N1275</f>
        <v>1087.7645764624033</v>
      </c>
      <c r="M2844" s="445">
        <f>[4]GABON!O1275</f>
        <v>1131.5738089251568</v>
      </c>
      <c r="N2844" s="445">
        <f>[4]GABON!P1275</f>
        <v>785.2019866286638</v>
      </c>
      <c r="O2844" s="445">
        <f>[4]GABON!Q1275</f>
        <v>847.97479747630962</v>
      </c>
      <c r="P2844" s="445">
        <f>[4]GABON!R1275</f>
        <v>1074.0391317991907</v>
      </c>
      <c r="Q2844" s="446">
        <f>[4]GABON!S1275</f>
        <v>1133.6041148677084</v>
      </c>
      <c r="R2844" s="446">
        <f>[4]GABON!T1275</f>
        <v>1007.2579182862115</v>
      </c>
      <c r="S2844" s="446">
        <f>[4]GABON!U1275</f>
        <v>1063.3872850292275</v>
      </c>
      <c r="T2844" s="446">
        <f>[4]GABON!V1275</f>
        <v>1008.8939999999999</v>
      </c>
      <c r="U2844" s="446">
        <f>[4]GABON!W1275</f>
        <v>1115.8743173415589</v>
      </c>
      <c r="V2844" s="446">
        <f>[4]GABON!X1275</f>
        <v>1154.1035190970003</v>
      </c>
      <c r="W2844" s="446">
        <f>[4]GABON!Y1275</f>
        <v>1231.2742625436629</v>
      </c>
      <c r="X2844" s="447">
        <f>[4]GABON!Z1275</f>
        <v>1308.0356560586813</v>
      </c>
      <c r="Y2844" s="447">
        <f>[4]GABON!AA1275</f>
        <v>1995.7947999999999</v>
      </c>
      <c r="Z2844" s="446">
        <f>[4]GABON!AB1275</f>
        <v>2361.1076000000003</v>
      </c>
      <c r="AA2844" s="446">
        <f>[4]GABON!AC1275</f>
        <v>2186.6848908779998</v>
      </c>
      <c r="AB2844" s="446">
        <v>3444.9583864955503</v>
      </c>
      <c r="AC2844" s="446">
        <v>3414.3251671664793</v>
      </c>
      <c r="AD2844" s="446">
        <v>3399.7241406291168</v>
      </c>
      <c r="AE2844" s="446">
        <f>[4]GABON!AD1275</f>
        <v>2189.3543304690297</v>
      </c>
      <c r="AF2844" s="446">
        <v>2819.6057728890487</v>
      </c>
      <c r="AG2844" s="446">
        <v>2300.1163614017587</v>
      </c>
      <c r="AH2844" s="446">
        <v>2300.1163614017587</v>
      </c>
      <c r="AI2844" s="446">
        <v>2300.1163614017587</v>
      </c>
      <c r="AJ2844" s="447">
        <f>[4]GABON!AE1275</f>
        <v>1986.45150790548</v>
      </c>
      <c r="AK2844" s="447">
        <v>1762.70522084002</v>
      </c>
      <c r="AL2844" s="447">
        <v>1851.5905787067206</v>
      </c>
      <c r="AM2844" s="447">
        <v>1839.8755895858935</v>
      </c>
      <c r="AN2844" s="447">
        <v>1849.3132873687136</v>
      </c>
      <c r="AO2844" s="447">
        <f>[4]GABON!AF1275</f>
        <v>1596.2674189958416</v>
      </c>
      <c r="AP2844" s="447">
        <v>1824.1598152624999</v>
      </c>
      <c r="AQ2844" s="447">
        <v>1769.65734850432</v>
      </c>
      <c r="AR2844" s="447">
        <v>1781.2104883624511</v>
      </c>
      <c r="AS2844" s="447">
        <f>[4]GABON!AJ1275</f>
        <v>1696.3448516217177</v>
      </c>
      <c r="AT2844" s="447">
        <v>1753.9776495172789</v>
      </c>
      <c r="AU2844" s="447">
        <v>1751.5869592241575</v>
      </c>
      <c r="AV2844" s="447">
        <v>1723.1881455949858</v>
      </c>
      <c r="AW2844" s="447">
        <v>1723.1881455949858</v>
      </c>
      <c r="AX2844" s="447">
        <f>[4]GABON!AO1275</f>
        <v>1495.4793452627896</v>
      </c>
      <c r="AY2844" s="448"/>
      <c r="AZ2844" s="447">
        <v>2448.2208673603673</v>
      </c>
      <c r="BA2844" s="447">
        <v>2380.1046487420276</v>
      </c>
      <c r="BB2844" s="447">
        <v>1989.155473115391</v>
      </c>
      <c r="BC2844" s="447">
        <v>1989.1648900100549</v>
      </c>
      <c r="BD2844" s="447">
        <v>2153.9061275373906</v>
      </c>
      <c r="BE2844" s="447">
        <v>2152.6089019091182</v>
      </c>
      <c r="BF2844" s="447">
        <f>[4]GABON!AV1275</f>
        <v>1989.9353015753225</v>
      </c>
      <c r="BG2844" s="447">
        <v>2140.022939161252</v>
      </c>
      <c r="BH2844" s="447">
        <v>2021.0112153655052</v>
      </c>
      <c r="BI2844" s="447">
        <v>2135.8700560757602</v>
      </c>
      <c r="BJ2844" s="447">
        <v>2006.7981450554882</v>
      </c>
      <c r="BK2844" s="447">
        <v>2097.593737429107</v>
      </c>
      <c r="BL2844" s="447">
        <v>1960.1914539528505</v>
      </c>
      <c r="BM2844" s="447">
        <v>2097.593737429107</v>
      </c>
      <c r="BN2844" s="447">
        <v>1960.1914539528505</v>
      </c>
      <c r="BO2844" s="447">
        <f>[4]GABON!BE1275</f>
        <v>2314.5060726756965</v>
      </c>
      <c r="BP2844" s="447">
        <v>2461.0464447295908</v>
      </c>
      <c r="BQ2844" s="447">
        <v>2140.022939161252</v>
      </c>
      <c r="BR2844" s="447">
        <v>1683.275452251306</v>
      </c>
      <c r="BS2844" s="447">
        <v>1683.275452251306</v>
      </c>
      <c r="BT2844" s="447">
        <v>1962.3492159701325</v>
      </c>
      <c r="BU2844" s="447">
        <v>1753.870422348416</v>
      </c>
      <c r="BV2844" s="447">
        <v>1516.8793013264872</v>
      </c>
      <c r="BW2844" s="447">
        <v>2012.7452263678892</v>
      </c>
      <c r="BX2844" s="447">
        <v>1859.3601811652857</v>
      </c>
      <c r="BY2844" s="447">
        <v>1764.299484563463</v>
      </c>
      <c r="BZ2844" s="446">
        <v>1979.1787931859965</v>
      </c>
      <c r="CA2844" s="447">
        <f>[4]GABON!BQ1275</f>
        <v>1804.8578470646498</v>
      </c>
      <c r="CB2844" s="447">
        <v>2418.1703465526607</v>
      </c>
      <c r="CC2844" s="447">
        <v>2418.1703465526607</v>
      </c>
      <c r="CD2844" s="447">
        <v>2240.5243467935938</v>
      </c>
      <c r="CE2844" s="447">
        <v>2336.7564192311634</v>
      </c>
      <c r="CF2844" s="447">
        <v>2336.9325279607556</v>
      </c>
      <c r="CG2844" s="447">
        <v>2068.7307380867846</v>
      </c>
      <c r="CH2844" s="447">
        <v>2437.4343703851664</v>
      </c>
      <c r="CI2844" s="447">
        <v>2389.1689941265236</v>
      </c>
      <c r="CJ2844" s="446">
        <v>2440.1231630166476</v>
      </c>
      <c r="CK2844" s="446">
        <v>2390.0717080811837</v>
      </c>
      <c r="CL2844" s="447">
        <f>[4]GABON!CB1275</f>
        <v>2325.9836287083522</v>
      </c>
      <c r="CM2844" s="447">
        <v>2723.5786053934426</v>
      </c>
      <c r="CN2844" s="447">
        <v>3232.1279467302297</v>
      </c>
      <c r="CO2844" s="447">
        <v>3232.1279467302297</v>
      </c>
      <c r="CP2844" s="447">
        <v>3306.076033768451</v>
      </c>
      <c r="CQ2844" s="447">
        <v>3232.1279467302297</v>
      </c>
      <c r="CR2844" s="447">
        <v>3188.3842299153262</v>
      </c>
      <c r="CS2844" s="447">
        <v>3242.7404649898285</v>
      </c>
      <c r="CT2844" s="447">
        <v>3166.9997114768689</v>
      </c>
      <c r="CU2844" s="447">
        <v>3124.5381687660952</v>
      </c>
      <c r="CV2844" s="447">
        <v>3326.6953728469275</v>
      </c>
      <c r="CW2844" s="447">
        <v>3238.825355759629</v>
      </c>
      <c r="CX2844" s="447">
        <v>3373.6581686509548</v>
      </c>
      <c r="CY2844" s="447">
        <v>3285.7881515636568</v>
      </c>
      <c r="CZ2844" s="447">
        <v>3226.1372764003941</v>
      </c>
      <c r="DA2844" s="447">
        <f>[4]GABON!CN1275</f>
        <v>3229.1129216832633</v>
      </c>
      <c r="DB2844" s="446">
        <v>3535.1500897650958</v>
      </c>
      <c r="DC2844" s="446">
        <v>3543.8212082628888</v>
      </c>
      <c r="DD2844" s="446">
        <v>3552.4923267606814</v>
      </c>
      <c r="DE2844" s="446">
        <v>3545.1845800449196</v>
      </c>
      <c r="DF2844" s="446">
        <v>3553.8556985427122</v>
      </c>
      <c r="DG2844" s="446">
        <v>3562.5268170405047</v>
      </c>
      <c r="DH2844" s="446">
        <v>3528.4277282021544</v>
      </c>
      <c r="DI2844" s="446">
        <v>3537.0988466999474</v>
      </c>
      <c r="DJ2844" s="446">
        <v>3545.76996519774</v>
      </c>
      <c r="DK2844" s="446">
        <v>3528.7025872570389</v>
      </c>
      <c r="DL2844" s="446">
        <v>3512.5737057548313</v>
      </c>
      <c r="DM2844" s="446">
        <v>3546.044824252624</v>
      </c>
      <c r="DN2844" s="449">
        <f>[4]GABON!DA1275</f>
        <v>3416.4574877272171</v>
      </c>
      <c r="DO2844" s="446">
        <v>3546.044824252624</v>
      </c>
      <c r="DP2844" s="446">
        <v>3892.9833046398871</v>
      </c>
      <c r="DQ2844" s="446">
        <v>3770.8535433058528</v>
      </c>
      <c r="DR2844" s="446">
        <v>3574.5351892227382</v>
      </c>
      <c r="DS2844" s="446">
        <v>4018.1516604944454</v>
      </c>
      <c r="DT2844" s="446">
        <v>3941.6818987479974</v>
      </c>
      <c r="DU2844" s="446">
        <v>3776.1402883739725</v>
      </c>
      <c r="DV2844" s="450">
        <f>[4]GABON!DK1275</f>
        <v>3875.5060364078868</v>
      </c>
      <c r="DW2844" s="451">
        <f>[4]GABON!DL1275</f>
        <v>3796.609028566942</v>
      </c>
      <c r="DX2844" s="452">
        <f>[4]GABON!DM1275</f>
        <v>3609.7880191747799</v>
      </c>
      <c r="DZ2844" s="446">
        <f>[4]GABON!DO1275</f>
        <v>3820.4535944213794</v>
      </c>
      <c r="EC2844" s="446">
        <f>[4]GABON!DR1275</f>
        <v>3878.1435450613963</v>
      </c>
      <c r="EF2844" s="446">
        <f>[4]GABON!DU1275</f>
        <v>3872.4003503952499</v>
      </c>
      <c r="EI2844" s="446">
        <f>[4]GABON!DX1275</f>
        <v>4127.1982444930891</v>
      </c>
      <c r="EL2844" s="446">
        <f>[4]GABON!EA1275</f>
        <v>4354.154107035436</v>
      </c>
      <c r="EO2844" s="446">
        <f>[4]GABON!ED1275</f>
        <v>4606.3192028790827</v>
      </c>
    </row>
    <row r="2845" spans="1:145" x14ac:dyDescent="0.35">
      <c r="A2845" s="453" t="s">
        <v>862</v>
      </c>
      <c r="B2845" s="445">
        <f>[5]GUINEE!D893</f>
        <v>17.535589999999999</v>
      </c>
      <c r="C2845" s="445">
        <f>[5]GUINEE!E893</f>
        <v>12.277667999999998</v>
      </c>
      <c r="D2845" s="445">
        <f>[5]GUINEE!F893</f>
        <v>13.385375999999999</v>
      </c>
      <c r="E2845" s="445">
        <f>[5]GUINEE!G893</f>
        <v>17.760278000000003</v>
      </c>
      <c r="F2845" s="445">
        <f>[5]GUINEE!H893</f>
        <v>15.294740000000001</v>
      </c>
      <c r="G2845" s="445">
        <f>[5]GUINEE!I893</f>
        <v>13.341526</v>
      </c>
      <c r="H2845" s="445">
        <f>[5]GUINEE!J893</f>
        <v>16.31532</v>
      </c>
      <c r="I2845" s="445">
        <f>[5]GUINEE!K893</f>
        <v>34.647195999999994</v>
      </c>
      <c r="J2845" s="445">
        <f>[5]GUINEE!L893</f>
        <v>159.87585226644273</v>
      </c>
      <c r="K2845" s="445">
        <f>[5]GUINEE!M893</f>
        <v>326.11728050317538</v>
      </c>
      <c r="L2845" s="445">
        <f>[5]GUINEE!N893</f>
        <v>350.72549413333309</v>
      </c>
      <c r="M2845" s="445">
        <f>[5]GUINEE!O893</f>
        <v>276.05182499999995</v>
      </c>
      <c r="N2845" s="445">
        <f>[5]GUINEE!P893</f>
        <v>342.19798810684165</v>
      </c>
      <c r="O2845" s="445">
        <f>[5]GUINEE!Q893</f>
        <v>511.85613327564715</v>
      </c>
      <c r="P2845" s="445">
        <f>[5]GUINEE!R893</f>
        <v>891.49929600000019</v>
      </c>
      <c r="Q2845" s="446">
        <f>[5]GUINEE!S893</f>
        <v>690.94584672271833</v>
      </c>
      <c r="R2845" s="446">
        <f>[5]GUINEE!T893</f>
        <v>959.94803816449166</v>
      </c>
      <c r="S2845" s="446">
        <f>[5]GUINEE!U893</f>
        <v>945.82443007138613</v>
      </c>
      <c r="T2845" s="446">
        <f>[5]GUINEE!V893</f>
        <v>1153.7374846846512</v>
      </c>
      <c r="U2845" s="446">
        <f>[5]GUINEE!W893</f>
        <v>1431.6691020000001</v>
      </c>
      <c r="V2845" s="446">
        <f>[5]GUINEE!X893</f>
        <v>1824.0438112282648</v>
      </c>
      <c r="W2845" s="446">
        <f>[5]GUINEE!Y893</f>
        <v>1945.3237246693609</v>
      </c>
      <c r="X2845" s="447">
        <f>[5]GUINEE!Z893</f>
        <v>3021.0520301203032</v>
      </c>
      <c r="Y2845" s="447">
        <f>[5]GUINEE!AA893</f>
        <v>2652.0087522063927</v>
      </c>
      <c r="Z2845" s="446">
        <f>[5]GUINEE!AB893</f>
        <v>3117.3685291164575</v>
      </c>
      <c r="AA2845" s="446">
        <f>[5]GUINEE!AC893</f>
        <v>4102.1673352138396</v>
      </c>
      <c r="AB2845" s="446">
        <v>3114.926810524074</v>
      </c>
      <c r="AC2845" s="446">
        <v>3114.2211582991872</v>
      </c>
      <c r="AD2845" s="446">
        <v>3338.62501576256</v>
      </c>
      <c r="AE2845" s="446">
        <f>[5]GUINEE!AD893</f>
        <v>3822.8732358452148</v>
      </c>
      <c r="AF2845" s="446">
        <v>3616.4278670912004</v>
      </c>
      <c r="AG2845" s="446">
        <v>3535.2506760997499</v>
      </c>
      <c r="AH2845" s="446">
        <v>3567.2481795798749</v>
      </c>
      <c r="AI2845" s="446">
        <v>3501.3274916350501</v>
      </c>
      <c r="AJ2845" s="447">
        <f>[5]GUINEE!AE893</f>
        <v>3470.5481784010271</v>
      </c>
      <c r="AK2845" s="447">
        <v>2398.8158288268305</v>
      </c>
      <c r="AL2845" s="447">
        <v>2201.4053365635027</v>
      </c>
      <c r="AM2845" s="447">
        <v>2323.6129323583787</v>
      </c>
      <c r="AN2845" s="447">
        <v>2318.2111355174056</v>
      </c>
      <c r="AO2845" s="447">
        <f>[5]GUINEE!AF893</f>
        <v>3235.0010618540537</v>
      </c>
      <c r="AP2845" s="447">
        <v>2144.1598844986829</v>
      </c>
      <c r="AQ2845" s="447">
        <v>2058.608625079065</v>
      </c>
      <c r="AR2845" s="447">
        <v>2228.9582490962994</v>
      </c>
      <c r="AS2845" s="447">
        <f>[5]GUINEE!AJ893</f>
        <v>1667.6753893825594</v>
      </c>
      <c r="AT2845" s="447">
        <v>1361.9410412000902</v>
      </c>
      <c r="AU2845" s="447">
        <v>1223.3484740271699</v>
      </c>
      <c r="AV2845" s="447">
        <v>881.72819853628687</v>
      </c>
      <c r="AW2845" s="447">
        <v>881.72819853628687</v>
      </c>
      <c r="AX2845" s="447">
        <f>[5]GUINEE!AO893</f>
        <v>2058.6242160714974</v>
      </c>
      <c r="AY2845" s="448"/>
      <c r="AZ2845" s="447">
        <v>1078.7955380326393</v>
      </c>
      <c r="BA2845" s="447">
        <v>1217.1251108000999</v>
      </c>
      <c r="BB2845" s="447">
        <v>1658.080173389118</v>
      </c>
      <c r="BC2845" s="447">
        <v>1656.2073951360248</v>
      </c>
      <c r="BD2845" s="447">
        <v>1537.0889888771226</v>
      </c>
      <c r="BE2845" s="447">
        <v>1534.8126594916823</v>
      </c>
      <c r="BF2845" s="447">
        <f>[5]GUINEE!AV893</f>
        <v>2061.3673857725234</v>
      </c>
      <c r="BG2845" s="447">
        <v>2395.1532296811147</v>
      </c>
      <c r="BH2845" s="447">
        <v>2360.9133343559174</v>
      </c>
      <c r="BI2845" s="447">
        <v>2352.5512975764523</v>
      </c>
      <c r="BJ2845" s="447">
        <v>2319.7379432703092</v>
      </c>
      <c r="BK2845" s="447">
        <v>2325.3671244438592</v>
      </c>
      <c r="BL2845" s="447">
        <v>2298.2886575338334</v>
      </c>
      <c r="BM2845" s="447">
        <v>2324.7387136792609</v>
      </c>
      <c r="BN2845" s="447">
        <v>2299.1968227152884</v>
      </c>
      <c r="BO2845" s="447">
        <f>[5]GUINEE!BE893</f>
        <v>1767.1907998836048</v>
      </c>
      <c r="BP2845" s="447">
        <v>1727.7914969025262</v>
      </c>
      <c r="BQ2845" s="447">
        <v>1727.7914969025262</v>
      </c>
      <c r="BR2845" s="447">
        <v>1502.8365975803017</v>
      </c>
      <c r="BS2845" s="447">
        <v>1749.4928703081016</v>
      </c>
      <c r="BT2845" s="447">
        <v>1519.5251611136796</v>
      </c>
      <c r="BU2845" s="447">
        <v>1764.7830360747403</v>
      </c>
      <c r="BV2845" s="447">
        <v>1838.8147747690116</v>
      </c>
      <c r="BW2845" s="447">
        <v>1636.355994525067</v>
      </c>
      <c r="BX2845" s="447">
        <v>1572.7258984577859</v>
      </c>
      <c r="BY2845" s="447">
        <v>1552.9320434699373</v>
      </c>
      <c r="BZ2845" s="446">
        <v>1635.1771082308917</v>
      </c>
      <c r="CA2845" s="447">
        <f>[5]GUINEE!BQ893</f>
        <v>1553.4448756925499</v>
      </c>
      <c r="CB2845" s="447">
        <v>1885.3914893576646</v>
      </c>
      <c r="CC2845" s="447">
        <v>1859.8256771216168</v>
      </c>
      <c r="CD2845" s="447">
        <v>1650.7850546482537</v>
      </c>
      <c r="CE2845" s="447">
        <v>1932.5678380996101</v>
      </c>
      <c r="CF2845" s="447">
        <v>1897.5407481615694</v>
      </c>
      <c r="CG2845" s="447">
        <v>1687.8716886352308</v>
      </c>
      <c r="CH2845" s="447">
        <v>2062.8714216975263</v>
      </c>
      <c r="CI2845" s="447">
        <v>1855.1708569109526</v>
      </c>
      <c r="CJ2845" s="446">
        <v>2053.410390592463</v>
      </c>
      <c r="CK2845" s="446">
        <v>1846.1600594496738</v>
      </c>
      <c r="CL2845" s="447">
        <f>[5]GUINEE!CD893</f>
        <v>1865.4585408023161</v>
      </c>
      <c r="CM2845" s="447">
        <v>2087.3916327313136</v>
      </c>
      <c r="CN2845" s="447">
        <v>2216.3030214262321</v>
      </c>
      <c r="CO2845" s="447">
        <v>2219.865010014873</v>
      </c>
      <c r="CP2845" s="447">
        <v>2563.5088136845379</v>
      </c>
      <c r="CQ2845" s="447">
        <v>2242.2595986938368</v>
      </c>
      <c r="CR2845" s="447">
        <v>2015.4981701983809</v>
      </c>
      <c r="CS2845" s="447">
        <v>2810.8940373340997</v>
      </c>
      <c r="CT2845" s="447">
        <v>2629.450517729877</v>
      </c>
      <c r="CU2845" s="447">
        <v>2186.0635875235876</v>
      </c>
      <c r="CV2845" s="447">
        <v>2749.8192176472712</v>
      </c>
      <c r="CW2845" s="447">
        <v>2604.5730620234563</v>
      </c>
      <c r="CX2845" s="447">
        <v>2644.4729650517911</v>
      </c>
      <c r="CY2845" s="447">
        <v>2618.6488708800707</v>
      </c>
      <c r="CZ2845" s="447">
        <v>2458.8511688910444</v>
      </c>
      <c r="DA2845" s="447">
        <f>[5]GUINEE!CP893</f>
        <v>2624.5268273180059</v>
      </c>
      <c r="DB2845" s="446">
        <v>2454.4727792740478</v>
      </c>
      <c r="DC2845" s="446">
        <v>2298.43489816793</v>
      </c>
      <c r="DD2845" s="446">
        <v>2103.4916683077577</v>
      </c>
      <c r="DE2845" s="446">
        <v>2298.0542787273557</v>
      </c>
      <c r="DF2845" s="446">
        <v>2136.9600402343194</v>
      </c>
      <c r="DG2845" s="446">
        <v>1956.7175598399824</v>
      </c>
      <c r="DH2845" s="446">
        <v>2376.9730990198323</v>
      </c>
      <c r="DI2845" s="446">
        <v>2223.025818264703</v>
      </c>
      <c r="DJ2845" s="446">
        <v>2097.5374996958803</v>
      </c>
      <c r="DK2845" s="446">
        <v>2285.876405536841</v>
      </c>
      <c r="DL2845" s="446">
        <v>2163.6479484814058</v>
      </c>
      <c r="DM2845" s="446">
        <v>2097.7295314968396</v>
      </c>
      <c r="DN2845" s="449">
        <f>[5]GUINEE!DC893</f>
        <v>2317.8632097445934</v>
      </c>
      <c r="DO2845" s="446">
        <v>2097.7295314968396</v>
      </c>
      <c r="DP2845" s="446">
        <v>2537.2794453848578</v>
      </c>
      <c r="DQ2845" s="446">
        <v>2366.254074399244</v>
      </c>
      <c r="DR2845" s="446">
        <v>2108.1611135881494</v>
      </c>
      <c r="DS2845" s="446">
        <v>2536.547972892537</v>
      </c>
      <c r="DT2845" s="446">
        <v>2431.4819014046116</v>
      </c>
      <c r="DU2845" s="446">
        <v>2396.2193963722202</v>
      </c>
      <c r="DV2845" s="450">
        <f>[5]GUINEE!DN893</f>
        <v>2356.2224422792619</v>
      </c>
      <c r="DW2845" s="451">
        <f>[5]GUINEE!DO893</f>
        <v>2301.1226238465797</v>
      </c>
      <c r="DX2845" s="452">
        <f>[5]GUINEE!DP893</f>
        <v>2175.2213127152522</v>
      </c>
      <c r="DZ2845" s="446">
        <f>[5]GUINEE!DR893</f>
        <v>2357.2713153745585</v>
      </c>
      <c r="EC2845" s="446">
        <f>[5]GUINEE!DU893</f>
        <v>2298.4890036043557</v>
      </c>
      <c r="EF2845" s="446">
        <f>[5]GUINEE!DX893</f>
        <v>2242.6619641507918</v>
      </c>
      <c r="EI2845" s="446">
        <f>[5]GUINEE!EA893</f>
        <v>2239.6871081025602</v>
      </c>
      <c r="EL2845" s="446">
        <f>[5]GUINEE!ED893</f>
        <v>2248.8542177532063</v>
      </c>
      <c r="EO2845" s="446">
        <f>[5]GUINEE!EG893</f>
        <v>2251.4386749535747</v>
      </c>
    </row>
    <row r="2846" spans="1:145" x14ac:dyDescent="0.35">
      <c r="A2846" s="453" t="s">
        <v>863</v>
      </c>
      <c r="B2846" s="445">
        <f>[6]TCHAD!D1017</f>
        <v>73.695837208492492</v>
      </c>
      <c r="C2846" s="445">
        <f>[6]TCHAD!E1017</f>
        <v>71.356510060462099</v>
      </c>
      <c r="D2846" s="445">
        <f>[6]TCHAD!F1017</f>
        <v>80.425352213694083</v>
      </c>
      <c r="E2846" s="445">
        <f>[6]TCHAD!G1017</f>
        <v>76.068918175091653</v>
      </c>
      <c r="F2846" s="445">
        <f>[6]TCHAD!H1017</f>
        <v>45.822683919255027</v>
      </c>
      <c r="G2846" s="445">
        <f>[6]TCHAD!I1017</f>
        <v>64.5654292856388</v>
      </c>
      <c r="H2846" s="445">
        <f>[6]TCHAD!J1017</f>
        <v>49.671556842166751</v>
      </c>
      <c r="I2846" s="445">
        <f>[6]TCHAD!K1017</f>
        <v>87.412263947557108</v>
      </c>
      <c r="J2846" s="445">
        <f>[6]TCHAD!L1017</f>
        <v>97.154741113791232</v>
      </c>
      <c r="K2846" s="445">
        <f>[6]TCHAD!M1017</f>
        <v>149.64099138216531</v>
      </c>
      <c r="L2846" s="445">
        <f>[6]TCHAD!N1017</f>
        <v>129.78437000301196</v>
      </c>
      <c r="M2846" s="445">
        <f>[6]TCHAD!O1017</f>
        <v>166.30225127014128</v>
      </c>
      <c r="N2846" s="445">
        <f>[6]TCHAD!P1017</f>
        <v>158.06444432721742</v>
      </c>
      <c r="O2846" s="445">
        <f>[6]TCHAD!Q1017</f>
        <v>196.95353134880321</v>
      </c>
      <c r="P2846" s="445">
        <f>[6]TCHAD!R1017</f>
        <v>512.71581602933827</v>
      </c>
      <c r="Q2846" s="446">
        <f>[6]TCHAD!S1017</f>
        <v>1360.8172486950875</v>
      </c>
      <c r="R2846" s="446">
        <f>[6]TCHAD!T1017</f>
        <v>836.32326287338833</v>
      </c>
      <c r="S2846" s="446">
        <f>[6]TCHAD!U1017</f>
        <v>717.9600077058999</v>
      </c>
      <c r="T2846" s="446">
        <f>[6]TCHAD!V1017</f>
        <v>697.65500000000009</v>
      </c>
      <c r="U2846" s="446">
        <f>[6]TCHAD!W1017</f>
        <v>880.93200000000002</v>
      </c>
      <c r="V2846" s="446">
        <f>[6]TCHAD!X1017</f>
        <v>864.71900000000005</v>
      </c>
      <c r="W2846" s="446">
        <f>[6]TCHAD!Y1017</f>
        <v>949.58100000000002</v>
      </c>
      <c r="X2846" s="447">
        <f>[6]TCHAD!Z1017</f>
        <v>1196.6113588008011</v>
      </c>
      <c r="Y2846" s="447">
        <f>[6]TCHAD!AA1017</f>
        <v>1752.1356030488655</v>
      </c>
      <c r="Z2846" s="446">
        <f>[6]TCHAD!AB1017</f>
        <v>1480.9275250961869</v>
      </c>
      <c r="AA2846" s="446">
        <f>[6]TCHAD!AC1017</f>
        <v>1929.7149976612213</v>
      </c>
      <c r="AB2846" s="446">
        <v>2060.3236848283877</v>
      </c>
      <c r="AC2846" s="446">
        <v>2058.2832940016679</v>
      </c>
      <c r="AD2846" s="446">
        <v>2014.9629181202879</v>
      </c>
      <c r="AE2846" s="446">
        <f>[6]TCHAD!AH1017</f>
        <v>1862.4855527949203</v>
      </c>
      <c r="AF2846" s="446">
        <v>2493.9108762072774</v>
      </c>
      <c r="AG2846" s="446">
        <v>2400.8367295312819</v>
      </c>
      <c r="AH2846" s="446">
        <v>2231.1735086639201</v>
      </c>
      <c r="AI2846" s="446">
        <v>2168.0096169912813</v>
      </c>
      <c r="AJ2846" s="447">
        <f>[6]TCHAD!AM1017</f>
        <v>2035.3821392425323</v>
      </c>
      <c r="AK2846" s="447">
        <v>2008.3851305969997</v>
      </c>
      <c r="AL2846" s="447">
        <v>1766.3719181932017</v>
      </c>
      <c r="AM2846" s="447">
        <v>1750.3719181931999</v>
      </c>
      <c r="AN2846" s="447">
        <v>1750.3719181931999</v>
      </c>
      <c r="AO2846" s="447">
        <f>[6]TCHAD!AR1017</f>
        <v>1687.2193708488344</v>
      </c>
      <c r="AP2846" s="447">
        <v>1671.2457732405378</v>
      </c>
      <c r="AQ2846" s="447">
        <v>1445.4125809680186</v>
      </c>
      <c r="AR2846" s="447">
        <v>1311.0387133337213</v>
      </c>
      <c r="AS2846" s="447">
        <f>[6]TCHAD!AV1017</f>
        <v>1398.1103426608881</v>
      </c>
      <c r="AT2846" s="447">
        <v>1437.5642345070701</v>
      </c>
      <c r="AU2846" s="447">
        <v>1413.6572611160502</v>
      </c>
      <c r="AV2846" s="447">
        <v>1440.6952492017133</v>
      </c>
      <c r="AW2846" s="447">
        <v>1430.6952492017133</v>
      </c>
      <c r="AX2846" s="447">
        <f>[6]TCHAD!BA1017</f>
        <v>1541.8724273049406</v>
      </c>
      <c r="AY2846" s="448"/>
      <c r="AZ2846" s="447">
        <v>1395.481521202694</v>
      </c>
      <c r="BA2846" s="447">
        <v>1280.1294358945183</v>
      </c>
      <c r="BB2846" s="447">
        <v>1564.9802116365345</v>
      </c>
      <c r="BC2846" s="447">
        <v>1430.1604228060335</v>
      </c>
      <c r="BD2846" s="447">
        <v>1712.5081003333639</v>
      </c>
      <c r="BE2846" s="447">
        <v>1735.5474486030603</v>
      </c>
      <c r="BF2846" s="447">
        <f>[6]TCHAD!BH1017</f>
        <v>1699.4058633511204</v>
      </c>
      <c r="BG2846" s="447">
        <v>1737.7188770475625</v>
      </c>
      <c r="BH2846" s="447">
        <v>1716.6557991647214</v>
      </c>
      <c r="BI2846" s="447">
        <v>1751.0790578982378</v>
      </c>
      <c r="BJ2846" s="447">
        <v>1616.2935990856181</v>
      </c>
      <c r="BK2846" s="447">
        <v>1812.2759617867066</v>
      </c>
      <c r="BL2846" s="447">
        <v>1824.2467448155655</v>
      </c>
      <c r="BM2846" s="447">
        <v>1830.1732646712203</v>
      </c>
      <c r="BN2846" s="447">
        <v>1739.3397162369001</v>
      </c>
      <c r="BO2846" s="447">
        <f>[6]TCHAD!BQ1017</f>
        <v>1790.2871319882433</v>
      </c>
      <c r="BP2846" s="447">
        <v>1841.4457955002945</v>
      </c>
      <c r="BQ2846" s="447">
        <v>1841.4457955002945</v>
      </c>
      <c r="BR2846" s="447">
        <v>1492.3004861744334</v>
      </c>
      <c r="BS2846" s="447">
        <v>1115.0557587227258</v>
      </c>
      <c r="BT2846" s="447">
        <v>1565.6781188294503</v>
      </c>
      <c r="BU2846" s="447">
        <v>1474.1606879155627</v>
      </c>
      <c r="BV2846" s="447">
        <v>1162.6950101021457</v>
      </c>
      <c r="BW2846" s="447">
        <v>1717.0497082833374</v>
      </c>
      <c r="BX2846" s="447">
        <v>1681.1970045164273</v>
      </c>
      <c r="BY2846" s="447">
        <v>1530.0265031378967</v>
      </c>
      <c r="BZ2846" s="446">
        <v>1704.3481366270394</v>
      </c>
      <c r="CA2846" s="447">
        <f>[6]TCHAD!CC1017</f>
        <v>1741.7742983833164</v>
      </c>
      <c r="CB2846" s="447">
        <v>2019.6491817732501</v>
      </c>
      <c r="CC2846" s="447">
        <v>2019.6491817732501</v>
      </c>
      <c r="CD2846" s="447">
        <v>1835.6524753894428</v>
      </c>
      <c r="CE2846" s="447">
        <v>1949.8961817732502</v>
      </c>
      <c r="CF2846" s="447">
        <v>1949.8961817732502</v>
      </c>
      <c r="CG2846" s="447">
        <v>1772.8747753894427</v>
      </c>
      <c r="CH2846" s="447">
        <v>2169.7873950989538</v>
      </c>
      <c r="CI2846" s="447">
        <v>2082.4420665054722</v>
      </c>
      <c r="CJ2846" s="446">
        <v>2180.3101968803649</v>
      </c>
      <c r="CK2846" s="446">
        <v>2092.1656165844702</v>
      </c>
      <c r="CL2846" s="447">
        <f>[6]TCHAD!CN1017</f>
        <v>2033.557364349917</v>
      </c>
      <c r="CM2846" s="447">
        <v>2029.5888641969232</v>
      </c>
      <c r="CN2846" s="447">
        <v>2361.3872838144553</v>
      </c>
      <c r="CO2846" s="447">
        <v>2361.3872838144553</v>
      </c>
      <c r="CP2846" s="447">
        <v>2517.6668379572852</v>
      </c>
      <c r="CQ2846" s="447">
        <v>2360.7048292888126</v>
      </c>
      <c r="CR2846" s="447">
        <v>2145.976633245466</v>
      </c>
      <c r="CS2846" s="447">
        <v>2338.5152910406396</v>
      </c>
      <c r="CT2846" s="447">
        <v>2339.2346172768689</v>
      </c>
      <c r="CU2846" s="447">
        <v>2236.3221478814944</v>
      </c>
      <c r="CV2846" s="447">
        <v>2278.3816362885418</v>
      </c>
      <c r="CW2846" s="447">
        <v>2305.6206152610976</v>
      </c>
      <c r="CX2846" s="447">
        <v>2150.1347331419233</v>
      </c>
      <c r="CY2846" s="447">
        <v>2330.2947688086083</v>
      </c>
      <c r="CZ2846" s="447">
        <v>2550.2036190996459</v>
      </c>
      <c r="DA2846" s="447">
        <f>[6]TCHAD!CZ1017</f>
        <v>2060.7621857388663</v>
      </c>
      <c r="DB2846" s="446">
        <v>2194.9872631708822</v>
      </c>
      <c r="DC2846" s="446">
        <v>2074.8043556773655</v>
      </c>
      <c r="DD2846" s="446">
        <v>1735.7766705609665</v>
      </c>
      <c r="DE2846" s="446">
        <v>2085.8812078176306</v>
      </c>
      <c r="DF2846" s="446">
        <v>2014.7416133190623</v>
      </c>
      <c r="DG2846" s="446">
        <v>1935.9533356436332</v>
      </c>
      <c r="DH2846" s="446">
        <v>2172.6533582006491</v>
      </c>
      <c r="DI2846" s="446">
        <v>2104.4372671699466</v>
      </c>
      <c r="DJ2846" s="446">
        <v>2037.451918777735</v>
      </c>
      <c r="DK2846" s="446">
        <v>2172.9593714690695</v>
      </c>
      <c r="DL2846" s="446">
        <v>2104.7073122806596</v>
      </c>
      <c r="DM2846" s="446">
        <v>2037.6864234389132</v>
      </c>
      <c r="DN2846" s="449">
        <f>[6]TCHAD!DM1017</f>
        <v>2350.9725383548221</v>
      </c>
      <c r="DO2846" s="446">
        <v>2037.6864234389132</v>
      </c>
      <c r="DP2846" s="446">
        <v>2630.7458903196998</v>
      </c>
      <c r="DQ2846" s="446">
        <v>2543.531212586458</v>
      </c>
      <c r="DR2846" s="446">
        <v>2241.2006060265589</v>
      </c>
      <c r="DS2846" s="446">
        <v>2543.753184671682</v>
      </c>
      <c r="DT2846" s="446">
        <v>2475.5457710766086</v>
      </c>
      <c r="DU2846" s="446">
        <v>2473.1393805851303</v>
      </c>
      <c r="DV2846" s="450">
        <f>[6]TCHAD!DW1017</f>
        <v>2459.6178762580776</v>
      </c>
      <c r="DW2846" s="451">
        <f>[6]TCHAD!DX1017</f>
        <v>2447.8980288636731</v>
      </c>
      <c r="DX2846" s="452">
        <f>[6]TCHAD!DY1017</f>
        <v>2460.3519789592187</v>
      </c>
      <c r="DZ2846" s="446">
        <f>[6]TCHAD!EA1017</f>
        <v>2180.9418920190101</v>
      </c>
      <c r="EC2846" s="446">
        <f>[6]TCHAD!ED1017</f>
        <v>2240.9812650272338</v>
      </c>
      <c r="EF2846" s="446">
        <f>[6]TCHAD!EG1017</f>
        <v>2212.7318142670761</v>
      </c>
      <c r="EI2846" s="446">
        <f>[6]TCHAD!EJ1017</f>
        <v>2213.4598668683066</v>
      </c>
      <c r="EL2846" s="446">
        <f>[6]TCHAD!EM1017</f>
        <v>2220.0876497211671</v>
      </c>
      <c r="EO2846" s="446">
        <f>[6]TCHAD!EP1017</f>
        <v>2244.352064453939</v>
      </c>
    </row>
    <row r="2847" spans="1:145" x14ac:dyDescent="0.35">
      <c r="A2847" s="453"/>
      <c r="B2847" s="437"/>
      <c r="C2847" s="437"/>
      <c r="D2847" s="437"/>
      <c r="E2847" s="437"/>
      <c r="F2847" s="437"/>
      <c r="G2847" s="437"/>
      <c r="H2847" s="437"/>
      <c r="I2847" s="437"/>
      <c r="J2847" s="437"/>
      <c r="K2847" s="437"/>
      <c r="L2847" s="437"/>
      <c r="M2847" s="438"/>
      <c r="N2847" s="438"/>
      <c r="O2847" s="438"/>
      <c r="P2847" s="438"/>
      <c r="Q2847" s="438"/>
      <c r="R2847" s="438"/>
      <c r="S2847" s="438"/>
      <c r="T2847" s="438"/>
      <c r="U2847" s="438"/>
      <c r="V2847" s="438"/>
      <c r="W2847" s="438"/>
      <c r="X2847" s="439"/>
      <c r="Y2847" s="439"/>
      <c r="Z2847" s="438"/>
      <c r="AA2847" s="438"/>
      <c r="AB2847" s="438"/>
      <c r="AC2847" s="438"/>
      <c r="AD2847" s="438"/>
      <c r="AE2847" s="438"/>
      <c r="AF2847" s="438"/>
      <c r="AG2847" s="438"/>
      <c r="AH2847" s="438"/>
      <c r="AI2847" s="438"/>
      <c r="AJ2847" s="439"/>
      <c r="AK2847" s="439"/>
      <c r="AL2847" s="439"/>
      <c r="AM2847" s="439"/>
      <c r="AN2847" s="439"/>
      <c r="AO2847" s="439"/>
      <c r="AP2847" s="439"/>
      <c r="AQ2847" s="439"/>
      <c r="AR2847" s="439"/>
      <c r="AS2847" s="439"/>
      <c r="AT2847" s="439"/>
      <c r="AU2847" s="439"/>
      <c r="AV2847" s="439"/>
      <c r="AW2847" s="439"/>
      <c r="AX2847" s="439"/>
      <c r="AZ2847" s="439"/>
      <c r="BA2847" s="439"/>
      <c r="BB2847" s="439"/>
      <c r="BC2847" s="439"/>
      <c r="BD2847" s="439"/>
      <c r="BE2847" s="439"/>
      <c r="BF2847" s="439"/>
      <c r="BG2847" s="439"/>
      <c r="BH2847" s="439"/>
      <c r="BI2847" s="439"/>
      <c r="BJ2847" s="439"/>
      <c r="BK2847" s="439"/>
      <c r="BL2847" s="439"/>
      <c r="BM2847" s="439"/>
      <c r="BN2847" s="439"/>
      <c r="BO2847" s="439"/>
      <c r="BP2847" s="439"/>
      <c r="BQ2847" s="439"/>
      <c r="BR2847" s="439"/>
      <c r="BS2847" s="440"/>
      <c r="BT2847" s="439"/>
      <c r="BU2847" s="439"/>
      <c r="BV2847" s="439"/>
      <c r="BW2847" s="439"/>
      <c r="BX2847" s="439"/>
      <c r="BY2847" s="439"/>
      <c r="BZ2847" s="438"/>
      <c r="CA2847" s="439"/>
      <c r="CB2847" s="439"/>
      <c r="CC2847" s="439"/>
      <c r="CD2847" s="439"/>
      <c r="CE2847" s="439"/>
      <c r="CF2847" s="439"/>
      <c r="CG2847" s="439"/>
      <c r="CH2847" s="439"/>
      <c r="CI2847" s="439"/>
      <c r="CJ2847" s="438"/>
      <c r="CK2847" s="438"/>
      <c r="CL2847" s="439"/>
      <c r="CM2847" s="439"/>
      <c r="CN2847" s="439"/>
      <c r="CO2847" s="439"/>
      <c r="CP2847" s="439"/>
      <c r="CQ2847" s="439"/>
      <c r="CR2847" s="439"/>
      <c r="CS2847" s="439"/>
      <c r="CT2847" s="439"/>
      <c r="CU2847" s="439"/>
      <c r="CV2847" s="439"/>
      <c r="CW2847" s="439"/>
      <c r="CX2847" s="439"/>
      <c r="CY2847" s="439"/>
      <c r="CZ2847" s="439"/>
      <c r="DA2847" s="439"/>
      <c r="DB2847" s="438"/>
      <c r="DC2847" s="438"/>
      <c r="DD2847" s="438"/>
      <c r="DE2847" s="438"/>
      <c r="DF2847" s="438"/>
      <c r="DG2847" s="438"/>
      <c r="DH2847" s="438"/>
      <c r="DI2847" s="438"/>
      <c r="DJ2847" s="438"/>
      <c r="DK2847" s="438"/>
      <c r="DL2847" s="438"/>
      <c r="DM2847" s="438"/>
      <c r="DN2847" s="441"/>
      <c r="DO2847" s="438"/>
      <c r="DP2847" s="438"/>
      <c r="DQ2847" s="438"/>
      <c r="DR2847" s="438"/>
      <c r="DS2847" s="438"/>
      <c r="DT2847" s="438"/>
      <c r="DU2847" s="438"/>
      <c r="DV2847" s="442"/>
      <c r="DW2847" s="443"/>
      <c r="DX2847" s="444"/>
      <c r="DZ2847" s="438"/>
      <c r="EC2847" s="438"/>
      <c r="EF2847" s="438"/>
      <c r="EI2847" s="438"/>
      <c r="EL2847" s="438"/>
      <c r="EO2847" s="438"/>
    </row>
    <row r="2848" spans="1:145" x14ac:dyDescent="0.35">
      <c r="A2848" s="490" t="s">
        <v>872</v>
      </c>
      <c r="B2848" s="491">
        <f>SUM(B2841:B2846)</f>
        <v>1530.5951690825807</v>
      </c>
      <c r="C2848" s="491">
        <f t="shared" ref="C2848:Z2848" si="2885">SUM(C2841:C2846)</f>
        <v>1309.4511727961585</v>
      </c>
      <c r="D2848" s="491">
        <f t="shared" si="2885"/>
        <v>1207.5978531093795</v>
      </c>
      <c r="E2848" s="491">
        <f t="shared" si="2885"/>
        <v>1297.266441558852</v>
      </c>
      <c r="F2848" s="491">
        <f t="shared" si="2885"/>
        <v>1223.6813414789303</v>
      </c>
      <c r="G2848" s="491">
        <f t="shared" si="2885"/>
        <v>1154.732576259333</v>
      </c>
      <c r="H2848" s="491">
        <f t="shared" si="2885"/>
        <v>1241.47231953245</v>
      </c>
      <c r="I2848" s="491">
        <f t="shared" si="2885"/>
        <v>1968.9261528986981</v>
      </c>
      <c r="J2848" s="491">
        <f t="shared" si="2885"/>
        <v>2127.2529727072233</v>
      </c>
      <c r="K2848" s="491">
        <f t="shared" si="2885"/>
        <v>2325.348906036982</v>
      </c>
      <c r="L2848" s="491">
        <f t="shared" si="2885"/>
        <v>2925.3261597247497</v>
      </c>
      <c r="M2848" s="492">
        <f t="shared" si="2885"/>
        <v>3304.9181391202983</v>
      </c>
      <c r="N2848" s="492">
        <f t="shared" si="2885"/>
        <v>2960.4117132673309</v>
      </c>
      <c r="O2848" s="492">
        <f t="shared" si="2885"/>
        <v>3514.4362083163837</v>
      </c>
      <c r="P2848" s="492">
        <f t="shared" si="2885"/>
        <v>4784.2928265858809</v>
      </c>
      <c r="Q2848" s="493">
        <f t="shared" si="2885"/>
        <v>5569.4422985146794</v>
      </c>
      <c r="R2848" s="493">
        <f t="shared" si="2885"/>
        <v>5274.318305949585</v>
      </c>
      <c r="S2848" s="493">
        <f t="shared" si="2885"/>
        <v>5416.7899444544455</v>
      </c>
      <c r="T2848" s="493">
        <f t="shared" si="2885"/>
        <v>5932.5514846846536</v>
      </c>
      <c r="U2848" s="493">
        <f t="shared" si="2885"/>
        <v>6839.5594193415554</v>
      </c>
      <c r="V2848" s="493">
        <f t="shared" si="2885"/>
        <v>8746.982330325267</v>
      </c>
      <c r="W2848" s="493">
        <f t="shared" si="2885"/>
        <v>9281.7819872130258</v>
      </c>
      <c r="X2848" s="494">
        <f t="shared" si="2885"/>
        <v>11043.858044979785</v>
      </c>
      <c r="Y2848" s="494">
        <f t="shared" si="2885"/>
        <v>12653.350155255268</v>
      </c>
      <c r="Z2848" s="493">
        <f t="shared" si="2885"/>
        <v>13177.177654212646</v>
      </c>
      <c r="AA2848" s="493">
        <f>SUM(AA2841:AA2846)</f>
        <v>15699.042223753064</v>
      </c>
      <c r="AB2848" s="493">
        <v>18161.780668526208</v>
      </c>
      <c r="AC2848" s="493">
        <v>17471.398637711311</v>
      </c>
      <c r="AD2848" s="493">
        <v>17605.420949033771</v>
      </c>
      <c r="AE2848" s="493">
        <f>SUM(AE2841:AE2846)</f>
        <v>15795.834194040166</v>
      </c>
      <c r="AF2848" s="493">
        <v>16598.655759698777</v>
      </c>
      <c r="AG2848" s="493">
        <v>17166.216377091085</v>
      </c>
      <c r="AH2848" s="493">
        <v>18011.1250860748</v>
      </c>
      <c r="AI2848" s="493">
        <v>17714.225212816717</v>
      </c>
      <c r="AJ2848" s="494">
        <f>SUM(AJ2841:AJ2846)</f>
        <v>16593.862573132428</v>
      </c>
      <c r="AK2848" s="494">
        <v>16477.010164037543</v>
      </c>
      <c r="AL2848" s="494">
        <v>15796.661447254886</v>
      </c>
      <c r="AM2848" s="494">
        <v>15191.082672250126</v>
      </c>
      <c r="AN2848" s="494">
        <v>15189.815878418851</v>
      </c>
      <c r="AO2848" s="494">
        <f>SUM(AO2841:AO2846)</f>
        <v>16413.936040027475</v>
      </c>
      <c r="AP2848" s="494">
        <v>14254.31545548197</v>
      </c>
      <c r="AQ2848" s="494">
        <v>13381.641757801008</v>
      </c>
      <c r="AR2848" s="494">
        <v>12252.7550696407</v>
      </c>
      <c r="AS2848" s="494">
        <f>SUM(AS2841:AS2846)</f>
        <v>12986.040020220136</v>
      </c>
      <c r="AT2848" s="494">
        <v>13785.091486729996</v>
      </c>
      <c r="AU2848" s="494">
        <v>11254.393232503</v>
      </c>
      <c r="AV2848" s="494">
        <v>10325.252403083739</v>
      </c>
      <c r="AW2848" s="494">
        <v>10247.287049647204</v>
      </c>
      <c r="AX2848" s="494">
        <f>SUM(AX2841:AX2846)</f>
        <v>13814.109779219085</v>
      </c>
      <c r="AY2848" s="459"/>
      <c r="AZ2848" s="494">
        <v>11588.597587083632</v>
      </c>
      <c r="BA2848" s="494">
        <v>11485.576788677858</v>
      </c>
      <c r="BB2848" s="494">
        <v>12162.338923614621</v>
      </c>
      <c r="BC2848" s="494">
        <v>11941.571644428424</v>
      </c>
      <c r="BD2848" s="494">
        <v>12530.612728620987</v>
      </c>
      <c r="BE2848" s="494">
        <v>12584.917416879603</v>
      </c>
      <c r="BF2848" s="494">
        <f>SUM(BF2841:BF2846)</f>
        <v>12881.956230580734</v>
      </c>
      <c r="BG2848" s="494">
        <v>13564.339279174348</v>
      </c>
      <c r="BH2848" s="494">
        <v>12943.346878237353</v>
      </c>
      <c r="BI2848" s="494">
        <v>15043.536943210051</v>
      </c>
      <c r="BJ2848" s="494">
        <v>14329.059874612696</v>
      </c>
      <c r="BK2848" s="494">
        <v>14947.802361190106</v>
      </c>
      <c r="BL2848" s="494">
        <v>14403.955538567006</v>
      </c>
      <c r="BM2848" s="494">
        <v>15098.924841274815</v>
      </c>
      <c r="BN2848" s="494">
        <v>14403.188323568304</v>
      </c>
      <c r="BO2848" s="494">
        <f>SUM(BO2841:BO2846)</f>
        <v>13210.89854438365</v>
      </c>
      <c r="BP2848" s="494">
        <v>15616.363397202314</v>
      </c>
      <c r="BQ2848" s="494">
        <v>14221.453080988806</v>
      </c>
      <c r="BR2848" s="494">
        <v>12961.119533686848</v>
      </c>
      <c r="BS2848" s="494">
        <v>12760.834400775435</v>
      </c>
      <c r="BT2848" s="494">
        <v>13317.120664903907</v>
      </c>
      <c r="BU2848" s="494">
        <v>12891.500752296746</v>
      </c>
      <c r="BV2848" s="494">
        <v>12350.571896638277</v>
      </c>
      <c r="BW2848" s="494">
        <v>13265.909888071061</v>
      </c>
      <c r="BX2848" s="494">
        <v>12677.867697020869</v>
      </c>
      <c r="BY2848" s="494">
        <v>12241.832485538334</v>
      </c>
      <c r="BZ2848" s="493">
        <v>13238.989018340857</v>
      </c>
      <c r="CA2848" s="494">
        <f>SUM(CA2841:CA2846)</f>
        <v>11603.756989353869</v>
      </c>
      <c r="CB2848" s="494">
        <v>15602.091853310685</v>
      </c>
      <c r="CC2848" s="494">
        <v>15566.392941074639</v>
      </c>
      <c r="CD2848" s="494">
        <v>14922.906074633112</v>
      </c>
      <c r="CE2848" s="494">
        <v>15398.051921275593</v>
      </c>
      <c r="CF2848" s="494">
        <v>15344.945638246436</v>
      </c>
      <c r="CG2848" s="494">
        <v>14580.047842099511</v>
      </c>
      <c r="CH2848" s="494">
        <v>16000.774159779819</v>
      </c>
      <c r="CI2848" s="494">
        <v>15598.69406658275</v>
      </c>
      <c r="CJ2848" s="493">
        <v>16075.224675204514</v>
      </c>
      <c r="CK2848" s="493">
        <v>15696.250759416713</v>
      </c>
      <c r="CL2848" s="494">
        <f>SUM(CL2841:CL2846)</f>
        <v>13619.443163990714</v>
      </c>
      <c r="CM2848" s="494">
        <v>17136.273344702531</v>
      </c>
      <c r="CN2848" s="494">
        <v>18445.507672140026</v>
      </c>
      <c r="CO2848" s="494">
        <v>18449.069660728666</v>
      </c>
      <c r="CP2848" s="494">
        <v>19448.843568016953</v>
      </c>
      <c r="CQ2848" s="494">
        <v>18426.199886212482</v>
      </c>
      <c r="CR2848" s="494">
        <v>17661.61295921967</v>
      </c>
      <c r="CS2848" s="494">
        <v>19675.124901928255</v>
      </c>
      <c r="CT2848" s="494">
        <v>19155.847623455127</v>
      </c>
      <c r="CU2848" s="494">
        <v>18052.71711732776</v>
      </c>
      <c r="CV2848" s="494">
        <v>19584.864104571141</v>
      </c>
      <c r="CW2848" s="494">
        <v>19193.317233688304</v>
      </c>
      <c r="CX2848" s="494">
        <v>19228.397365787816</v>
      </c>
      <c r="CY2848" s="494">
        <v>19281.687639157881</v>
      </c>
      <c r="CZ2848" s="494">
        <v>19153.09063624149</v>
      </c>
      <c r="DA2848" s="494">
        <f t="shared" ref="DA2848" si="2886">SUM(DA2841:DA2846)</f>
        <v>16069.909254598771</v>
      </c>
      <c r="DB2848" s="493">
        <v>19828.27571227949</v>
      </c>
      <c r="DC2848" s="493">
        <v>19106.304469040115</v>
      </c>
      <c r="DD2848" s="493">
        <v>18505.80527175821</v>
      </c>
      <c r="DE2848" s="493">
        <v>19588.938602355713</v>
      </c>
      <c r="DF2848" s="493">
        <v>18868.94301406755</v>
      </c>
      <c r="DG2848" s="493">
        <v>18357.451364780969</v>
      </c>
      <c r="DH2848" s="493">
        <v>18606.632455467487</v>
      </c>
      <c r="DI2848" s="493">
        <v>17878.566844436216</v>
      </c>
      <c r="DJ2848" s="493">
        <v>17423.709540187767</v>
      </c>
      <c r="DK2848" s="493">
        <v>18507.148739077958</v>
      </c>
      <c r="DL2848" s="493">
        <v>17827.578772392459</v>
      </c>
      <c r="DM2848" s="493">
        <v>17402.325025714123</v>
      </c>
      <c r="DN2848" s="495">
        <f t="shared" ref="DN2848" si="2887">SUM(DN2841:DN2846)</f>
        <v>16806.081365507282</v>
      </c>
      <c r="DO2848" s="493">
        <v>17402.325025714123</v>
      </c>
      <c r="DP2848" s="493">
        <v>20571.798115225985</v>
      </c>
      <c r="DQ2848" s="493">
        <v>19983.303171593343</v>
      </c>
      <c r="DR2848" s="493">
        <v>18763.001920627223</v>
      </c>
      <c r="DS2848" s="493">
        <v>18946.032072232374</v>
      </c>
      <c r="DT2848" s="493">
        <v>18483.531647057593</v>
      </c>
      <c r="DU2848" s="493">
        <v>18531.295042598864</v>
      </c>
      <c r="DV2848" s="496">
        <f>SUM(DV2841:DV2846)</f>
        <v>18666.252213014297</v>
      </c>
      <c r="DW2848" s="497">
        <f>SUM(DW2841:DW2846)</f>
        <v>18371.276974417637</v>
      </c>
      <c r="DX2848" s="498">
        <f>SUM(DX2841:DX2846)</f>
        <v>17601.039398160356</v>
      </c>
      <c r="DZ2848" s="493">
        <f>SUM(DZ2841:DZ2846)</f>
        <v>18170.592294427752</v>
      </c>
      <c r="EC2848" s="493">
        <f>SUM(EC2841:EC2846)</f>
        <v>18265.783031549785</v>
      </c>
      <c r="EF2848" s="493">
        <f>SUM(EF2841:EF2846)</f>
        <v>18864.320310304309</v>
      </c>
      <c r="EI2848" s="493">
        <f>SUM(EI2841:EI2846)</f>
        <v>19379.041743395541</v>
      </c>
      <c r="EL2848" s="493">
        <f>SUM(EL2841:EL2846)</f>
        <v>19947.047403393211</v>
      </c>
      <c r="EO2848" s="493">
        <f>SUM(EO2841:EO2846)</f>
        <v>20558.840537963453</v>
      </c>
    </row>
    <row r="2849" spans="1:145" x14ac:dyDescent="0.35">
      <c r="A2849" s="499"/>
      <c r="B2849" s="437"/>
      <c r="C2849" s="437"/>
      <c r="D2849" s="437"/>
      <c r="E2849" s="437"/>
      <c r="F2849" s="437"/>
      <c r="G2849" s="437"/>
      <c r="H2849" s="437"/>
      <c r="I2849" s="437"/>
      <c r="J2849" s="437"/>
      <c r="K2849" s="437"/>
      <c r="L2849" s="437"/>
      <c r="M2849" s="438"/>
      <c r="N2849" s="438"/>
      <c r="O2849" s="438"/>
      <c r="P2849" s="438"/>
      <c r="Q2849" s="438"/>
      <c r="R2849" s="438"/>
      <c r="S2849" s="438"/>
      <c r="T2849" s="438"/>
      <c r="U2849" s="438"/>
      <c r="V2849" s="438"/>
      <c r="W2849" s="438"/>
      <c r="X2849" s="439"/>
      <c r="Y2849" s="439"/>
      <c r="Z2849" s="438"/>
      <c r="AA2849" s="438"/>
      <c r="AB2849" s="438"/>
      <c r="AC2849" s="438"/>
      <c r="AD2849" s="438"/>
      <c r="AE2849" s="438"/>
      <c r="AF2849" s="438"/>
      <c r="AG2849" s="438"/>
      <c r="AH2849" s="438"/>
      <c r="AI2849" s="438"/>
      <c r="AJ2849" s="439"/>
      <c r="AK2849" s="439"/>
      <c r="AL2849" s="439"/>
      <c r="AM2849" s="439"/>
      <c r="AN2849" s="439"/>
      <c r="AO2849" s="439"/>
      <c r="AP2849" s="439"/>
      <c r="AQ2849" s="439"/>
      <c r="AR2849" s="439"/>
      <c r="AS2849" s="439"/>
      <c r="AT2849" s="439"/>
      <c r="AU2849" s="439"/>
      <c r="AV2849" s="439"/>
      <c r="AW2849" s="439"/>
      <c r="AX2849" s="439"/>
      <c r="AZ2849" s="439"/>
      <c r="BA2849" s="439"/>
      <c r="BB2849" s="439"/>
      <c r="BC2849" s="439"/>
      <c r="BD2849" s="439"/>
      <c r="BE2849" s="439"/>
      <c r="BF2849" s="439"/>
      <c r="BG2849" s="439"/>
      <c r="BH2849" s="439"/>
      <c r="BI2849" s="439"/>
      <c r="BJ2849" s="439"/>
      <c r="BK2849" s="439"/>
      <c r="BL2849" s="439"/>
      <c r="BM2849" s="439"/>
      <c r="BN2849" s="439"/>
      <c r="BO2849" s="439"/>
      <c r="BP2849" s="439"/>
      <c r="BQ2849" s="439"/>
      <c r="BR2849" s="439"/>
      <c r="BS2849" s="440"/>
      <c r="BT2849" s="439"/>
      <c r="BU2849" s="439"/>
      <c r="BV2849" s="439"/>
      <c r="BW2849" s="439"/>
      <c r="BX2849" s="439"/>
      <c r="BY2849" s="439"/>
      <c r="BZ2849" s="438"/>
      <c r="CA2849" s="439"/>
      <c r="CB2849" s="439"/>
      <c r="CC2849" s="439"/>
      <c r="CD2849" s="439"/>
      <c r="CE2849" s="439"/>
      <c r="CF2849" s="439"/>
      <c r="CG2849" s="439"/>
      <c r="CH2849" s="439"/>
      <c r="CI2849" s="439"/>
      <c r="CJ2849" s="438"/>
      <c r="CK2849" s="438"/>
      <c r="CL2849" s="439"/>
      <c r="CM2849" s="439"/>
      <c r="CN2849" s="439"/>
      <c r="CO2849" s="439"/>
      <c r="CP2849" s="439"/>
      <c r="CQ2849" s="439"/>
      <c r="CR2849" s="439"/>
      <c r="CS2849" s="439"/>
      <c r="CT2849" s="439"/>
      <c r="CU2849" s="439"/>
      <c r="CV2849" s="439"/>
      <c r="CW2849" s="439"/>
      <c r="CX2849" s="439"/>
      <c r="CY2849" s="439"/>
      <c r="CZ2849" s="439"/>
      <c r="DA2849" s="439"/>
      <c r="DB2849" s="438"/>
      <c r="DC2849" s="438"/>
      <c r="DD2849" s="438"/>
      <c r="DE2849" s="438"/>
      <c r="DF2849" s="438"/>
      <c r="DG2849" s="438"/>
      <c r="DH2849" s="438"/>
      <c r="DI2849" s="438"/>
      <c r="DJ2849" s="438"/>
      <c r="DK2849" s="438"/>
      <c r="DL2849" s="438"/>
      <c r="DM2849" s="438"/>
      <c r="DN2849" s="441"/>
      <c r="DO2849" s="438"/>
      <c r="DP2849" s="438"/>
      <c r="DQ2849" s="438"/>
      <c r="DR2849" s="438"/>
      <c r="DS2849" s="438"/>
      <c r="DT2849" s="438"/>
      <c r="DU2849" s="438"/>
      <c r="DV2849" s="442"/>
      <c r="DW2849" s="443"/>
      <c r="DX2849" s="444"/>
      <c r="DZ2849" s="438"/>
      <c r="EC2849" s="438"/>
      <c r="EF2849" s="438"/>
      <c r="EI2849" s="438"/>
      <c r="EL2849" s="438"/>
      <c r="EO2849" s="438"/>
    </row>
    <row r="2850" spans="1:145" x14ac:dyDescent="0.35">
      <c r="A2850" s="488" t="s">
        <v>876</v>
      </c>
      <c r="B2850" s="437"/>
      <c r="C2850" s="437"/>
      <c r="D2850" s="437"/>
      <c r="E2850" s="437"/>
      <c r="F2850" s="437"/>
      <c r="G2850" s="437"/>
      <c r="H2850" s="437"/>
      <c r="I2850" s="437"/>
      <c r="J2850" s="437"/>
      <c r="K2850" s="437"/>
      <c r="L2850" s="437"/>
      <c r="M2850" s="438"/>
      <c r="N2850" s="438"/>
      <c r="O2850" s="438"/>
      <c r="P2850" s="438"/>
      <c r="Q2850" s="438"/>
      <c r="R2850" s="438"/>
      <c r="S2850" s="438"/>
      <c r="T2850" s="438"/>
      <c r="U2850" s="438"/>
      <c r="V2850" s="438"/>
      <c r="W2850" s="438"/>
      <c r="X2850" s="439"/>
      <c r="Y2850" s="439"/>
      <c r="Z2850" s="438"/>
      <c r="AA2850" s="438"/>
      <c r="AB2850" s="438"/>
      <c r="AC2850" s="438"/>
      <c r="AD2850" s="438"/>
      <c r="AE2850" s="438"/>
      <c r="AF2850" s="438"/>
      <c r="AG2850" s="438"/>
      <c r="AH2850" s="438"/>
      <c r="AI2850" s="438"/>
      <c r="AJ2850" s="439"/>
      <c r="AK2850" s="439"/>
      <c r="AL2850" s="439"/>
      <c r="AM2850" s="439"/>
      <c r="AN2850" s="439"/>
      <c r="AO2850" s="439"/>
      <c r="AP2850" s="439"/>
      <c r="AQ2850" s="439"/>
      <c r="AR2850" s="439"/>
      <c r="AS2850" s="439"/>
      <c r="AT2850" s="439"/>
      <c r="AU2850" s="439"/>
      <c r="AV2850" s="439"/>
      <c r="AW2850" s="439"/>
      <c r="AX2850" s="439"/>
      <c r="AZ2850" s="439"/>
      <c r="BA2850" s="439"/>
      <c r="BB2850" s="439"/>
      <c r="BC2850" s="439"/>
      <c r="BD2850" s="439"/>
      <c r="BE2850" s="439"/>
      <c r="BF2850" s="439"/>
      <c r="BG2850" s="439"/>
      <c r="BH2850" s="439"/>
      <c r="BI2850" s="439"/>
      <c r="BJ2850" s="439"/>
      <c r="BK2850" s="439"/>
      <c r="BL2850" s="439"/>
      <c r="BM2850" s="439"/>
      <c r="BN2850" s="439"/>
      <c r="BO2850" s="439"/>
      <c r="BP2850" s="439"/>
      <c r="BQ2850" s="439"/>
      <c r="BR2850" s="439"/>
      <c r="BS2850" s="440"/>
      <c r="BT2850" s="439"/>
      <c r="BU2850" s="439"/>
      <c r="BV2850" s="439"/>
      <c r="BW2850" s="439"/>
      <c r="BX2850" s="439"/>
      <c r="BY2850" s="439"/>
      <c r="BZ2850" s="438"/>
      <c r="CA2850" s="439"/>
      <c r="CB2850" s="439"/>
      <c r="CC2850" s="439"/>
      <c r="CD2850" s="439"/>
      <c r="CE2850" s="439"/>
      <c r="CF2850" s="439"/>
      <c r="CG2850" s="439"/>
      <c r="CH2850" s="439"/>
      <c r="CI2850" s="439"/>
      <c r="CJ2850" s="438"/>
      <c r="CK2850" s="438"/>
      <c r="CL2850" s="439"/>
      <c r="CM2850" s="439"/>
      <c r="CN2850" s="439"/>
      <c r="CO2850" s="439"/>
      <c r="CP2850" s="439"/>
      <c r="CQ2850" s="439"/>
      <c r="CR2850" s="439"/>
      <c r="CS2850" s="439"/>
      <c r="CT2850" s="439"/>
      <c r="CU2850" s="439"/>
      <c r="CV2850" s="439"/>
      <c r="CW2850" s="439"/>
      <c r="CX2850" s="439"/>
      <c r="CY2850" s="439"/>
      <c r="CZ2850" s="439"/>
      <c r="DA2850" s="439"/>
      <c r="DB2850" s="438"/>
      <c r="DC2850" s="438"/>
      <c r="DD2850" s="438"/>
      <c r="DE2850" s="438"/>
      <c r="DF2850" s="438"/>
      <c r="DG2850" s="438"/>
      <c r="DH2850" s="438"/>
      <c r="DI2850" s="438"/>
      <c r="DJ2850" s="438"/>
      <c r="DK2850" s="438"/>
      <c r="DL2850" s="438"/>
      <c r="DM2850" s="438"/>
      <c r="DN2850" s="441"/>
      <c r="DO2850" s="438"/>
      <c r="DP2850" s="438"/>
      <c r="DQ2850" s="438"/>
      <c r="DR2850" s="438"/>
      <c r="DS2850" s="438"/>
      <c r="DT2850" s="438"/>
      <c r="DU2850" s="438"/>
      <c r="DV2850" s="442"/>
      <c r="DW2850" s="443"/>
      <c r="DX2850" s="444"/>
      <c r="DZ2850" s="438"/>
      <c r="EC2850" s="438"/>
      <c r="EF2850" s="438"/>
      <c r="EI2850" s="438"/>
      <c r="EL2850" s="438"/>
      <c r="EO2850" s="438"/>
    </row>
    <row r="2851" spans="1:145" x14ac:dyDescent="0.35">
      <c r="A2851" s="436" t="s">
        <v>858</v>
      </c>
      <c r="B2851" s="445">
        <f t="shared" ref="B2851:AA2856" si="2888">B2214</f>
        <v>22.86907713535031</v>
      </c>
      <c r="C2851" s="445">
        <f t="shared" si="2888"/>
        <v>19.033996839647749</v>
      </c>
      <c r="D2851" s="445">
        <f t="shared" si="2888"/>
        <v>17.099672999770704</v>
      </c>
      <c r="E2851" s="445">
        <f t="shared" si="2888"/>
        <v>19.00197116818957</v>
      </c>
      <c r="F2851" s="445">
        <f t="shared" si="2888"/>
        <v>17.307596058559515</v>
      </c>
      <c r="G2851" s="445">
        <f t="shared" si="2888"/>
        <v>14.811981142557821</v>
      </c>
      <c r="H2851" s="445">
        <f t="shared" si="2888"/>
        <v>16.040925892521379</v>
      </c>
      <c r="I2851" s="445">
        <f t="shared" si="2888"/>
        <v>15.075409403063921</v>
      </c>
      <c r="J2851" s="445">
        <f t="shared" si="2888"/>
        <v>15.082121177413812</v>
      </c>
      <c r="K2851" s="445">
        <f t="shared" si="2888"/>
        <v>16.838726351700611</v>
      </c>
      <c r="L2851" s="445">
        <f t="shared" si="2888"/>
        <v>18.388873065603342</v>
      </c>
      <c r="M2851" s="446">
        <f t="shared" si="2888"/>
        <v>19.325197415649679</v>
      </c>
      <c r="N2851" s="446">
        <f t="shared" si="2888"/>
        <v>19.755012311625595</v>
      </c>
      <c r="O2851" s="446">
        <f t="shared" si="2888"/>
        <v>21.586257332780448</v>
      </c>
      <c r="P2851" s="446">
        <f t="shared" si="2888"/>
        <v>22.749194550960798</v>
      </c>
      <c r="Q2851" s="446">
        <f t="shared" si="2888"/>
        <v>22.823422471491931</v>
      </c>
      <c r="R2851" s="446">
        <f t="shared" si="2888"/>
        <v>22.681904001745206</v>
      </c>
      <c r="S2851" s="446">
        <f t="shared" si="2888"/>
        <v>22.358847887250445</v>
      </c>
      <c r="T2851" s="446">
        <f t="shared" si="2888"/>
        <v>21.959682330522845</v>
      </c>
      <c r="U2851" s="446">
        <f t="shared" si="2888"/>
        <v>20.948791557426876</v>
      </c>
      <c r="V2851" s="446">
        <f t="shared" si="2888"/>
        <v>20.840328357431993</v>
      </c>
      <c r="W2851" s="446">
        <f t="shared" si="2888"/>
        <v>24.110180240207551</v>
      </c>
      <c r="X2851" s="447">
        <f t="shared" si="2888"/>
        <v>23.662158083460323</v>
      </c>
      <c r="Y2851" s="447">
        <f t="shared" si="2888"/>
        <v>23.205651464208231</v>
      </c>
      <c r="Z2851" s="446">
        <f t="shared" si="2888"/>
        <v>24.143642565461484</v>
      </c>
      <c r="AA2851" s="446">
        <f t="shared" si="2888"/>
        <v>22.771766204562745</v>
      </c>
      <c r="AB2851" s="446">
        <v>30.300744189914969</v>
      </c>
      <c r="AC2851" s="446">
        <v>30.191496089851693</v>
      </c>
      <c r="AD2851" s="446">
        <v>30.482778497848233</v>
      </c>
      <c r="AE2851" s="446">
        <f t="shared" ref="AE2851:AE2856" si="2889">AE2214</f>
        <v>23.050746237276712</v>
      </c>
      <c r="AF2851" s="446">
        <v>23.012775875266176</v>
      </c>
      <c r="AG2851" s="446">
        <v>21.869804342168507</v>
      </c>
      <c r="AH2851" s="446">
        <v>22.247293942340207</v>
      </c>
      <c r="AI2851" s="446">
        <v>0</v>
      </c>
      <c r="AJ2851" s="447">
        <f t="shared" ref="AJ2851:AJ2856" si="2890">AJ2214</f>
        <v>24.057547615562264</v>
      </c>
      <c r="AK2851" s="447">
        <v>23.503229235906108</v>
      </c>
      <c r="AL2851" s="447">
        <v>22.375739454952974</v>
      </c>
      <c r="AM2851" s="447">
        <v>22.55158769044872</v>
      </c>
      <c r="AN2851" s="447">
        <v>22.534713582438059</v>
      </c>
      <c r="AO2851" s="447">
        <f t="shared" ref="AO2851:AO2856" si="2891">AO2214</f>
        <v>22.396137795647867</v>
      </c>
      <c r="AP2851" s="447">
        <v>23.890392992602287</v>
      </c>
      <c r="AQ2851" s="447">
        <v>23.867721117597206</v>
      </c>
      <c r="AR2851" s="447">
        <v>22.85139831412442</v>
      </c>
      <c r="AS2851" s="447">
        <f t="shared" ref="AS2851:AS2856" si="2892">AS2214</f>
        <v>22.655053647362802</v>
      </c>
      <c r="AT2851" s="447">
        <v>22.725917795507144</v>
      </c>
      <c r="AU2851" s="447">
        <v>22.174024025126663</v>
      </c>
      <c r="AV2851" s="447">
        <v>21.988243557412453</v>
      </c>
      <c r="AW2851" s="447">
        <v>22.019368888741489</v>
      </c>
      <c r="AX2851" s="447">
        <f t="shared" ref="AX2851:AX2856" si="2893">AX2214</f>
        <v>22.929814327683733</v>
      </c>
      <c r="AY2851" s="448"/>
      <c r="AZ2851" s="447">
        <v>23.323911255323971</v>
      </c>
      <c r="BA2851" s="447">
        <v>23.267243301999638</v>
      </c>
      <c r="BB2851" s="447">
        <v>22.480311721490519</v>
      </c>
      <c r="BC2851" s="447">
        <v>22.380736514224093</v>
      </c>
      <c r="BD2851" s="447">
        <v>22.064982638120807</v>
      </c>
      <c r="BE2851" s="447">
        <v>22.064982638120807</v>
      </c>
      <c r="BF2851" s="447">
        <f t="shared" ref="BF2851:BF2856" si="2894">BF2214</f>
        <v>22.79539220708293</v>
      </c>
      <c r="BG2851" s="447">
        <v>23.091834121761334</v>
      </c>
      <c r="BH2851" s="447">
        <v>21.474292914285137</v>
      </c>
      <c r="BI2851" s="447">
        <v>23.541741427622082</v>
      </c>
      <c r="BJ2851" s="447">
        <v>22.500803068961048</v>
      </c>
      <c r="BK2851" s="447">
        <v>23.527673536223634</v>
      </c>
      <c r="BL2851" s="447">
        <v>22.285583254560652</v>
      </c>
      <c r="BM2851" s="447">
        <v>23.816340488730976</v>
      </c>
      <c r="BN2851" s="447">
        <v>22.615783856371934</v>
      </c>
      <c r="BO2851" s="447">
        <f t="shared" ref="BO2851:BO2856" si="2895">BO2214</f>
        <v>22.95154294559196</v>
      </c>
      <c r="BP2851" s="447">
        <v>24.903278666365008</v>
      </c>
      <c r="BQ2851" s="447">
        <v>23.532200319667524</v>
      </c>
      <c r="BR2851" s="447">
        <v>23.447957952740179</v>
      </c>
      <c r="BS2851" s="447">
        <v>23.447957952740179</v>
      </c>
      <c r="BT2851" s="447">
        <v>23.381477698985265</v>
      </c>
      <c r="BU2851" s="447">
        <v>22.99224986047955</v>
      </c>
      <c r="BV2851" s="447">
        <v>24.17946425377739</v>
      </c>
      <c r="BW2851" s="447">
        <v>22.490656898898887</v>
      </c>
      <c r="BX2851" s="447">
        <v>22.049597586643223</v>
      </c>
      <c r="BY2851" s="447">
        <v>22.493458242115114</v>
      </c>
      <c r="BZ2851" s="446">
        <v>22.736619686292933</v>
      </c>
      <c r="CA2851" s="447">
        <f t="shared" ref="CA2851:CA2856" si="2896">CA2214</f>
        <v>21.838359052792423</v>
      </c>
      <c r="CB2851" s="447">
        <v>23.964599164080038</v>
      </c>
      <c r="CC2851" s="447">
        <v>24.151925855445704</v>
      </c>
      <c r="CD2851" s="447">
        <v>24.462662076885675</v>
      </c>
      <c r="CE2851" s="447">
        <v>23.698520621674245</v>
      </c>
      <c r="CF2851" s="447">
        <v>23.897291277485145</v>
      </c>
      <c r="CG2851" s="447">
        <v>24.179631766900727</v>
      </c>
      <c r="CH2851" s="447">
        <v>24.129927704862101</v>
      </c>
      <c r="CI2851" s="447">
        <v>24.269903080542246</v>
      </c>
      <c r="CJ2851" s="446">
        <v>24.042655230472192</v>
      </c>
      <c r="CK2851" s="446">
        <v>24.049342941000877</v>
      </c>
      <c r="CL2851" s="447">
        <f t="shared" ref="CL2851:CL2856" si="2897">CL2214</f>
        <v>21.46904854177167</v>
      </c>
      <c r="CM2851" s="447">
        <v>24.886720755011144</v>
      </c>
      <c r="CN2851" s="447">
        <v>25.279762849501687</v>
      </c>
      <c r="CO2851" s="447">
        <v>25.12518415864281</v>
      </c>
      <c r="CP2851" s="447">
        <v>25.499854810580675</v>
      </c>
      <c r="CQ2851" s="447">
        <v>25.128556098806882</v>
      </c>
      <c r="CR2851" s="447">
        <v>24.999491817380136</v>
      </c>
      <c r="CS2851" s="447">
        <v>24.726797100620352</v>
      </c>
      <c r="CT2851" s="447">
        <v>24.681276902444157</v>
      </c>
      <c r="CU2851" s="447">
        <v>24.308831750736466</v>
      </c>
      <c r="CV2851" s="447">
        <v>23.662622726885907</v>
      </c>
      <c r="CW2851" s="447">
        <v>23.692115182369669</v>
      </c>
      <c r="CX2851" s="447">
        <v>23.30238450154723</v>
      </c>
      <c r="CY2851" s="447">
        <v>23.437709627712415</v>
      </c>
      <c r="CZ2851" s="447">
        <v>23.553975778416302</v>
      </c>
      <c r="DA2851" s="447">
        <f t="shared" ref="DA2851:DA2856" si="2898">DA2214</f>
        <v>21.3306165411649</v>
      </c>
      <c r="DB2851" s="446">
        <v>21.669414022474857</v>
      </c>
      <c r="DC2851" s="446">
        <v>21.742496676430754</v>
      </c>
      <c r="DD2851" s="446">
        <v>21.742496676430754</v>
      </c>
      <c r="DE2851" s="446">
        <v>22.236408651451033</v>
      </c>
      <c r="DF2851" s="446">
        <v>22.16486411618024</v>
      </c>
      <c r="DG2851" s="446">
        <v>22.296846946274027</v>
      </c>
      <c r="DH2851" s="446">
        <v>20.663898295753064</v>
      </c>
      <c r="DI2851" s="446">
        <v>20.477561069031097</v>
      </c>
      <c r="DJ2851" s="446">
        <v>20.426259277700876</v>
      </c>
      <c r="DK2851" s="446">
        <v>20.454073193136573</v>
      </c>
      <c r="DL2851" s="446">
        <v>20.363720122911499</v>
      </c>
      <c r="DM2851" s="446">
        <v>20.256670836289331</v>
      </c>
      <c r="DN2851" s="449">
        <f t="shared" ref="DN2851" si="2899">DN2214</f>
        <v>20.76755396428802</v>
      </c>
      <c r="DO2851" s="446">
        <v>20.256670836289331</v>
      </c>
      <c r="DP2851" s="446">
        <v>20.954249113536555</v>
      </c>
      <c r="DQ2851" s="446">
        <v>20.666471669912667</v>
      </c>
      <c r="DR2851" s="446">
        <v>20.306904679411026</v>
      </c>
      <c r="DS2851" s="446">
        <v>22.09217029355824</v>
      </c>
      <c r="DT2851" s="446">
        <v>21.855643109100789</v>
      </c>
      <c r="DU2851" s="446">
        <v>21.212601484276338</v>
      </c>
      <c r="DV2851" s="450">
        <f t="shared" ref="DV2851:DX2856" si="2900">DV2214</f>
        <v>21.131880985264914</v>
      </c>
      <c r="DW2851" s="451">
        <f t="shared" si="2900"/>
        <v>21.12741760276694</v>
      </c>
      <c r="DX2851" s="452">
        <f t="shared" si="2900"/>
        <v>20.927631569130359</v>
      </c>
      <c r="DZ2851" s="446">
        <f t="shared" ref="DZ2851:DZ2856" si="2901">DZ2214</f>
        <v>20.363752410718408</v>
      </c>
      <c r="EC2851" s="446">
        <f t="shared" ref="EC2851:EC2856" si="2902">EC2214</f>
        <v>20.557580881144837</v>
      </c>
      <c r="EF2851" s="446">
        <f t="shared" ref="EF2851:EF2856" si="2903">EF2214</f>
        <v>21.963113547642145</v>
      </c>
      <c r="EI2851" s="446">
        <f t="shared" ref="EI2851:EI2856" si="2904">EI2214</f>
        <v>20.89273532263385</v>
      </c>
      <c r="EL2851" s="446">
        <f t="shared" ref="EL2851:EL2856" si="2905">EL2214</f>
        <v>19.96632592336228</v>
      </c>
      <c r="EO2851" s="446">
        <f t="shared" ref="EO2851:EO2856" si="2906">EO2214</f>
        <v>18.906023996326997</v>
      </c>
    </row>
    <row r="2852" spans="1:145" x14ac:dyDescent="0.35">
      <c r="A2852" s="453" t="s">
        <v>859</v>
      </c>
      <c r="B2852" s="445">
        <f t="shared" si="2888"/>
        <v>11.029983537753424</v>
      </c>
      <c r="C2852" s="445">
        <f t="shared" si="2888"/>
        <v>6.8369556972553287</v>
      </c>
      <c r="D2852" s="445">
        <f t="shared" si="2888"/>
        <v>8.6517226000141338</v>
      </c>
      <c r="E2852" s="445">
        <f t="shared" si="2888"/>
        <v>13.22964225892469</v>
      </c>
      <c r="F2852" s="445">
        <f t="shared" si="2888"/>
        <v>10.885575603097998</v>
      </c>
      <c r="G2852" s="445">
        <f t="shared" si="2888"/>
        <v>11.420398120933376</v>
      </c>
      <c r="H2852" s="445">
        <f t="shared" si="2888"/>
        <v>10.064028423791614</v>
      </c>
      <c r="I2852" s="445">
        <f t="shared" si="2888"/>
        <v>9.7600648057837294</v>
      </c>
      <c r="J2852" s="445">
        <f t="shared" si="2888"/>
        <v>10.905484102483014</v>
      </c>
      <c r="K2852" s="445">
        <f t="shared" si="2888"/>
        <v>3.7906213544594891</v>
      </c>
      <c r="L2852" s="445">
        <f t="shared" si="2888"/>
        <v>6.5994851402245427</v>
      </c>
      <c r="M2852" s="446">
        <f t="shared" si="2888"/>
        <v>9.6705739657854313</v>
      </c>
      <c r="N2852" s="446">
        <f t="shared" si="2888"/>
        <v>9.782190909024461</v>
      </c>
      <c r="O2852" s="446">
        <f t="shared" si="2888"/>
        <v>8.8318606261072716</v>
      </c>
      <c r="P2852" s="446">
        <f t="shared" si="2888"/>
        <v>6.5266321772799856</v>
      </c>
      <c r="Q2852" s="446">
        <f t="shared" si="2888"/>
        <v>9.5771322603147482</v>
      </c>
      <c r="R2852" s="446">
        <f t="shared" si="2888"/>
        <v>7.10813657470917</v>
      </c>
      <c r="S2852" s="446">
        <f t="shared" si="2888"/>
        <v>7.5111208033968424</v>
      </c>
      <c r="T2852" s="446">
        <f t="shared" si="2888"/>
        <v>11.31761516887857</v>
      </c>
      <c r="U2852" s="446">
        <f t="shared" si="2888"/>
        <v>12.199217608169709</v>
      </c>
      <c r="V2852" s="446">
        <f t="shared" si="2888"/>
        <v>12.333633323386504</v>
      </c>
      <c r="W2852" s="446">
        <f t="shared" si="2888"/>
        <v>12.989630482274286</v>
      </c>
      <c r="X2852" s="447">
        <f t="shared" si="2888"/>
        <v>13.204172477773801</v>
      </c>
      <c r="Y2852" s="447">
        <f t="shared" si="2888"/>
        <v>16.843797193014886</v>
      </c>
      <c r="Z2852" s="446">
        <f t="shared" si="2888"/>
        <v>13.711591333705947</v>
      </c>
      <c r="AA2852" s="446">
        <f t="shared" si="2888"/>
        <v>10.833975128768742</v>
      </c>
      <c r="AB2852" s="446">
        <v>12.897288070295328</v>
      </c>
      <c r="AC2852" s="446">
        <v>6.8668958868801493</v>
      </c>
      <c r="AD2852" s="446">
        <v>6.710284754492589</v>
      </c>
      <c r="AE2852" s="446">
        <f t="shared" si="2889"/>
        <v>7.5153150263210193</v>
      </c>
      <c r="AF2852" s="446">
        <v>6.4858223395491548</v>
      </c>
      <c r="AG2852" s="446">
        <v>7.8529782794723255</v>
      </c>
      <c r="AH2852" s="446">
        <v>6.1776982553839037</v>
      </c>
      <c r="AI2852" s="446">
        <v>6.1797596167296192</v>
      </c>
      <c r="AJ2852" s="447">
        <f t="shared" si="2890"/>
        <v>21.990814224804588</v>
      </c>
      <c r="AK2852" s="447">
        <v>15.860831807565759</v>
      </c>
      <c r="AL2852" s="447">
        <v>15.821420367621977</v>
      </c>
      <c r="AM2852" s="447">
        <v>10.922583011656037</v>
      </c>
      <c r="AN2852" s="447">
        <v>11.266409231277375</v>
      </c>
      <c r="AO2852" s="447">
        <f t="shared" si="2891"/>
        <v>21.805402202892303</v>
      </c>
      <c r="AP2852" s="447">
        <v>14.680925199791361</v>
      </c>
      <c r="AQ2852" s="447">
        <v>14.940393663340924</v>
      </c>
      <c r="AR2852" s="447">
        <v>10.516530558827117</v>
      </c>
      <c r="AS2852" s="447">
        <f t="shared" si="2892"/>
        <v>22.463447176512254</v>
      </c>
      <c r="AT2852" s="447">
        <v>11.647980053520115</v>
      </c>
      <c r="AU2852" s="447">
        <v>8.9602083588162103</v>
      </c>
      <c r="AV2852" s="447">
        <v>8.576488673055584</v>
      </c>
      <c r="AW2852" s="447">
        <v>8.576488673055584</v>
      </c>
      <c r="AX2852" s="447">
        <f t="shared" si="2893"/>
        <v>25.601251200840338</v>
      </c>
      <c r="AY2852" s="448"/>
      <c r="AZ2852" s="447">
        <v>9.2043353589717789</v>
      </c>
      <c r="BA2852" s="447">
        <v>8.7516893970858369</v>
      </c>
      <c r="BB2852" s="447">
        <v>10.840088804270756</v>
      </c>
      <c r="BC2852" s="447">
        <v>10.316087734957188</v>
      </c>
      <c r="BD2852" s="447">
        <v>10.65491105218414</v>
      </c>
      <c r="BE2852" s="447">
        <v>10.977553726667677</v>
      </c>
      <c r="BF2852" s="447">
        <f t="shared" si="2894"/>
        <v>25.901583531595644</v>
      </c>
      <c r="BG2852" s="447">
        <v>11.084771134331159</v>
      </c>
      <c r="BH2852" s="447">
        <v>10.015042051396682</v>
      </c>
      <c r="BI2852" s="447">
        <v>30.29588047351729</v>
      </c>
      <c r="BJ2852" s="447">
        <v>30.976824803192642</v>
      </c>
      <c r="BK2852" s="447">
        <v>26.647598159909723</v>
      </c>
      <c r="BL2852" s="447">
        <v>30.041487501545244</v>
      </c>
      <c r="BM2852" s="447">
        <v>27.915201857693372</v>
      </c>
      <c r="BN2852" s="447">
        <v>28.62684885546825</v>
      </c>
      <c r="BO2852" s="447">
        <f t="shared" si="2895"/>
        <v>22.455488040105454</v>
      </c>
      <c r="BP2852" s="447">
        <v>30.269327038147232</v>
      </c>
      <c r="BQ2852" s="447">
        <v>30.269327038147232</v>
      </c>
      <c r="BR2852" s="447">
        <v>31.464845382232191</v>
      </c>
      <c r="BS2852" s="447">
        <v>37.062147792527071</v>
      </c>
      <c r="BT2852" s="447">
        <v>32.644085460234542</v>
      </c>
      <c r="BU2852" s="447">
        <v>33.362627778700762</v>
      </c>
      <c r="BV2852" s="447">
        <v>37.83363118238227</v>
      </c>
      <c r="BW2852" s="447">
        <v>35.607580914457564</v>
      </c>
      <c r="BX2852" s="447">
        <v>34.966316661439961</v>
      </c>
      <c r="BY2852" s="447">
        <v>36.249013234271111</v>
      </c>
      <c r="BZ2852" s="446">
        <v>30.611913433307318</v>
      </c>
      <c r="CA2852" s="447">
        <f t="shared" si="2896"/>
        <v>37.944379890249692</v>
      </c>
      <c r="CB2852" s="447">
        <v>32.319275298185197</v>
      </c>
      <c r="CC2852" s="447">
        <v>32.606260468486099</v>
      </c>
      <c r="CD2852" s="447">
        <v>33.262690911757304</v>
      </c>
      <c r="CE2852" s="447">
        <v>29.473394732263973</v>
      </c>
      <c r="CF2852" s="447">
        <v>29.739382856659507</v>
      </c>
      <c r="CG2852" s="447">
        <v>30.147703500455702</v>
      </c>
      <c r="CH2852" s="447">
        <v>28.074814726064467</v>
      </c>
      <c r="CI2852" s="447">
        <v>28.193600504839083</v>
      </c>
      <c r="CJ2852" s="446">
        <v>27.200271280983589</v>
      </c>
      <c r="CK2852" s="446">
        <v>27.182346160224093</v>
      </c>
      <c r="CL2852" s="447">
        <f t="shared" si="2897"/>
        <v>28.745730849595397</v>
      </c>
      <c r="CM2852" s="447">
        <v>25.404546666991674</v>
      </c>
      <c r="CN2852" s="447">
        <v>28.93974933968795</v>
      </c>
      <c r="CO2852" s="447">
        <v>28.703871288086507</v>
      </c>
      <c r="CP2852" s="447">
        <v>28.967397645794318</v>
      </c>
      <c r="CQ2852" s="447">
        <v>29.051142538586866</v>
      </c>
      <c r="CR2852" s="447">
        <v>29.371289278957956</v>
      </c>
      <c r="CS2852" s="447">
        <v>25.77524501117739</v>
      </c>
      <c r="CT2852" s="447">
        <v>24.824520153931275</v>
      </c>
      <c r="CU2852" s="447">
        <v>29.136213264040016</v>
      </c>
      <c r="CV2852" s="447">
        <v>24.735955769218183</v>
      </c>
      <c r="CW2852" s="447">
        <v>23.969401318791189</v>
      </c>
      <c r="CX2852" s="447">
        <v>24.989382270709651</v>
      </c>
      <c r="CY2852" s="447">
        <v>24.140560759155331</v>
      </c>
      <c r="CZ2852" s="447">
        <v>28.166059033549107</v>
      </c>
      <c r="DA2852" s="447">
        <f t="shared" si="2898"/>
        <v>24.271209090282088</v>
      </c>
      <c r="DB2852" s="446">
        <v>22.760518653356222</v>
      </c>
      <c r="DC2852" s="446">
        <v>23.294272084177113</v>
      </c>
      <c r="DD2852" s="446">
        <v>23.728830203135722</v>
      </c>
      <c r="DE2852" s="446">
        <v>25.025389380817309</v>
      </c>
      <c r="DF2852" s="446">
        <v>25.495326185198774</v>
      </c>
      <c r="DG2852" s="446">
        <v>26.048279561554168</v>
      </c>
      <c r="DH2852" s="446">
        <v>25.02235833534553</v>
      </c>
      <c r="DI2852" s="446">
        <v>25.344518957718059</v>
      </c>
      <c r="DJ2852" s="446">
        <v>25.574374993078575</v>
      </c>
      <c r="DK2852" s="446">
        <v>23.38350155451851</v>
      </c>
      <c r="DL2852" s="446">
        <v>25.226493882032248</v>
      </c>
      <c r="DM2852" s="446">
        <v>24.257723356245084</v>
      </c>
      <c r="DN2852" s="449">
        <f>DN2215</f>
        <v>24.073966441911285</v>
      </c>
      <c r="DO2852" s="446">
        <v>24.257723356245084</v>
      </c>
      <c r="DP2852" s="446">
        <v>28.500300846199682</v>
      </c>
      <c r="DQ2852" s="446">
        <v>29.083675273457505</v>
      </c>
      <c r="DR2852" s="446">
        <v>29.543865682231129</v>
      </c>
      <c r="DS2852" s="446">
        <v>25.285716905761664</v>
      </c>
      <c r="DT2852" s="446">
        <v>25.791528205350485</v>
      </c>
      <c r="DU2852" s="446">
        <v>25.15547188248674</v>
      </c>
      <c r="DV2852" s="450">
        <f t="shared" si="2900"/>
        <v>24.356693414678617</v>
      </c>
      <c r="DW2852" s="451">
        <f t="shared" si="2900"/>
        <v>24.055772917864573</v>
      </c>
      <c r="DX2852" s="452">
        <f t="shared" si="2900"/>
        <v>24.356693414678617</v>
      </c>
      <c r="DZ2852" s="446">
        <f t="shared" si="2901"/>
        <v>26.687033311186049</v>
      </c>
      <c r="EC2852" s="446">
        <f t="shared" si="2902"/>
        <v>26.021896567735581</v>
      </c>
      <c r="EF2852" s="446">
        <f t="shared" si="2903"/>
        <v>26.173180559672502</v>
      </c>
      <c r="EI2852" s="446">
        <f t="shared" si="2904"/>
        <v>26.461474673998186</v>
      </c>
      <c r="EL2852" s="446">
        <f t="shared" si="2905"/>
        <v>27.130663832573187</v>
      </c>
      <c r="EO2852" s="446">
        <f t="shared" si="2906"/>
        <v>28.351408777209606</v>
      </c>
    </row>
    <row r="2853" spans="1:145" x14ac:dyDescent="0.35">
      <c r="A2853" s="453" t="s">
        <v>860</v>
      </c>
      <c r="B2853" s="445">
        <f t="shared" si="2888"/>
        <v>14.749662925663861</v>
      </c>
      <c r="C2853" s="445">
        <f t="shared" si="2888"/>
        <v>13.384700246688116</v>
      </c>
      <c r="D2853" s="445">
        <f t="shared" si="2888"/>
        <v>10.206655925250613</v>
      </c>
      <c r="E2853" s="445">
        <f t="shared" si="2888"/>
        <v>12.310214499918882</v>
      </c>
      <c r="F2853" s="445">
        <f t="shared" si="2888"/>
        <v>15.638245954761071</v>
      </c>
      <c r="G2853" s="445">
        <f t="shared" si="2888"/>
        <v>16.704248906649326</v>
      </c>
      <c r="H2853" s="445">
        <f t="shared" si="2888"/>
        <v>21.037251404914162</v>
      </c>
      <c r="I2853" s="445">
        <f t="shared" si="2888"/>
        <v>47.753916779069478</v>
      </c>
      <c r="J2853" s="445">
        <f t="shared" si="2888"/>
        <v>32.77201732501954</v>
      </c>
      <c r="K2853" s="445">
        <f t="shared" si="2888"/>
        <v>23.295210946172336</v>
      </c>
      <c r="L2853" s="445">
        <f t="shared" si="2888"/>
        <v>20.513635749235544</v>
      </c>
      <c r="M2853" s="446">
        <f t="shared" si="2888"/>
        <v>38.508490896103538</v>
      </c>
      <c r="N2853" s="446">
        <f t="shared" si="2888"/>
        <v>23.315426699861327</v>
      </c>
      <c r="O2853" s="446">
        <f t="shared" si="2888"/>
        <v>18.113375001439511</v>
      </c>
      <c r="P2853" s="446">
        <f t="shared" si="2888"/>
        <v>21.609884592021718</v>
      </c>
      <c r="Q2853" s="446">
        <f t="shared" si="2888"/>
        <v>18.881038128045667</v>
      </c>
      <c r="R2853" s="446">
        <f t="shared" si="2888"/>
        <v>20.888698492438394</v>
      </c>
      <c r="S2853" s="446">
        <f t="shared" si="2888"/>
        <v>20.549208498219631</v>
      </c>
      <c r="T2853" s="446">
        <f t="shared" si="2888"/>
        <v>25.937998482147261</v>
      </c>
      <c r="U2853" s="446">
        <f t="shared" si="2888"/>
        <v>28.283456784736909</v>
      </c>
      <c r="V2853" s="446">
        <f t="shared" si="2888"/>
        <v>61.053696055235172</v>
      </c>
      <c r="W2853" s="446">
        <f t="shared" si="2888"/>
        <v>42.071412170936071</v>
      </c>
      <c r="X2853" s="447">
        <f t="shared" si="2888"/>
        <v>54.295099040153929</v>
      </c>
      <c r="Y2853" s="447">
        <f t="shared" si="2888"/>
        <v>47.19016834476853</v>
      </c>
      <c r="Z2853" s="446">
        <f t="shared" si="2888"/>
        <v>36.841751674946657</v>
      </c>
      <c r="AA2853" s="446">
        <f t="shared" si="2888"/>
        <v>43.816828270027067</v>
      </c>
      <c r="AB2853" s="446">
        <v>67.826960406898152</v>
      </c>
      <c r="AC2853" s="446">
        <v>62.732640575819744</v>
      </c>
      <c r="AD2853" s="446">
        <v>62.870385076476502</v>
      </c>
      <c r="AE2853" s="446">
        <f t="shared" si="2889"/>
        <v>47.064971799020462</v>
      </c>
      <c r="AF2853" s="446">
        <v>55.909487665487404</v>
      </c>
      <c r="AG2853" s="446">
        <v>74.427248901620388</v>
      </c>
      <c r="AH2853" s="446">
        <v>84.72253086386155</v>
      </c>
      <c r="AI2853" s="446">
        <v>87.650553062953122</v>
      </c>
      <c r="AJ2853" s="447">
        <f t="shared" si="2890"/>
        <v>53.586391592223727</v>
      </c>
      <c r="AK2853" s="447">
        <v>115.79498281957115</v>
      </c>
      <c r="AL2853" s="447">
        <v>103.17017850623201</v>
      </c>
      <c r="AM2853" s="447">
        <v>96.312435657678833</v>
      </c>
      <c r="AN2853" s="447">
        <v>96.802655752062776</v>
      </c>
      <c r="AO2853" s="447">
        <f t="shared" si="2891"/>
        <v>79.40035403670241</v>
      </c>
      <c r="AP2853" s="447">
        <v>84.823456777035005</v>
      </c>
      <c r="AQ2853" s="447">
        <v>81.791374812247838</v>
      </c>
      <c r="AR2853" s="447">
        <v>56.488552807186565</v>
      </c>
      <c r="AS2853" s="447">
        <f t="shared" si="2892"/>
        <v>59.568263227903209</v>
      </c>
      <c r="AT2853" s="447">
        <v>81.64228899912996</v>
      </c>
      <c r="AU2853" s="447">
        <v>49.379345073971798</v>
      </c>
      <c r="AV2853" s="447">
        <v>36.092755984029964</v>
      </c>
      <c r="AW2853" s="447">
        <v>33.327257607832912</v>
      </c>
      <c r="AX2853" s="447">
        <f t="shared" si="2893"/>
        <v>58.190388924663864</v>
      </c>
      <c r="AY2853" s="448"/>
      <c r="AZ2853" s="447">
        <v>25.32845380308083</v>
      </c>
      <c r="BA2853" s="447">
        <v>27.16750557919006</v>
      </c>
      <c r="BB2853" s="447">
        <v>34.882821489577815</v>
      </c>
      <c r="BC2853" s="447">
        <v>37.790502303800316</v>
      </c>
      <c r="BD2853" s="447">
        <v>34.880230159004121</v>
      </c>
      <c r="BE2853" s="447">
        <v>38.355503101006065</v>
      </c>
      <c r="BF2853" s="447">
        <f t="shared" si="2894"/>
        <v>25.186291546872386</v>
      </c>
      <c r="BG2853" s="447">
        <v>31.462388911218071</v>
      </c>
      <c r="BH2853" s="447">
        <v>35.641843988194402</v>
      </c>
      <c r="BI2853" s="447">
        <v>38.065213068098949</v>
      </c>
      <c r="BJ2853" s="447">
        <v>42.142507039349532</v>
      </c>
      <c r="BK2853" s="447">
        <v>35.548137537098015</v>
      </c>
      <c r="BL2853" s="447">
        <v>38.713412421567774</v>
      </c>
      <c r="BM2853" s="447">
        <v>38.193086599147222</v>
      </c>
      <c r="BN2853" s="447">
        <v>41.566171345785698</v>
      </c>
      <c r="BO2853" s="447">
        <f t="shared" si="2895"/>
        <v>23.770495396305471</v>
      </c>
      <c r="BP2853" s="447">
        <v>39.233657088561991</v>
      </c>
      <c r="BQ2853" s="447">
        <v>39.233657088561991</v>
      </c>
      <c r="BR2853" s="447">
        <v>48.578882090076867</v>
      </c>
      <c r="BS2853" s="447">
        <v>61.903604908725953</v>
      </c>
      <c r="BT2853" s="447">
        <v>47.732184794513913</v>
      </c>
      <c r="BU2853" s="447">
        <v>51.821042775170447</v>
      </c>
      <c r="BV2853" s="447">
        <v>63.709853674528674</v>
      </c>
      <c r="BW2853" s="447">
        <v>40.666641537747289</v>
      </c>
      <c r="BX2853" s="447">
        <v>41.408898986199645</v>
      </c>
      <c r="BY2853" s="447">
        <v>44.794534539610531</v>
      </c>
      <c r="BZ2853" s="446">
        <v>39.881780002241932</v>
      </c>
      <c r="CA2853" s="447">
        <f t="shared" si="2896"/>
        <v>15.597921430552297</v>
      </c>
      <c r="CB2853" s="447">
        <v>42.533475527782201</v>
      </c>
      <c r="CC2853" s="447">
        <v>43.113229003098517</v>
      </c>
      <c r="CD2853" s="447">
        <v>47.369367352176418</v>
      </c>
      <c r="CE2853" s="447">
        <v>41.91041766967524</v>
      </c>
      <c r="CF2853" s="447">
        <v>42.549620039921031</v>
      </c>
      <c r="CG2853" s="447">
        <v>46.253599875775457</v>
      </c>
      <c r="CH2853" s="447">
        <v>39.080817460317299</v>
      </c>
      <c r="CI2853" s="447">
        <v>40.835679425525946</v>
      </c>
      <c r="CJ2853" s="446">
        <v>39.726446117097225</v>
      </c>
      <c r="CK2853" s="446">
        <v>41.062837675665378</v>
      </c>
      <c r="CL2853" s="447">
        <f t="shared" si="2897"/>
        <v>23.875352904254772</v>
      </c>
      <c r="CM2853" s="447">
        <v>44.136221535019644</v>
      </c>
      <c r="CN2853" s="447">
        <v>40.187272069275409</v>
      </c>
      <c r="CO2853" s="447">
        <v>40.091401092413129</v>
      </c>
      <c r="CP2853" s="447">
        <v>36.794377746384725</v>
      </c>
      <c r="CQ2853" s="447">
        <v>39.265608689083535</v>
      </c>
      <c r="CR2853" s="447">
        <v>41.889784291038254</v>
      </c>
      <c r="CS2853" s="447">
        <v>37.71141036706662</v>
      </c>
      <c r="CT2853" s="447">
        <v>38.847567448280948</v>
      </c>
      <c r="CU2853" s="447">
        <v>41.936385860288773</v>
      </c>
      <c r="CV2853" s="447">
        <v>39.094812338806015</v>
      </c>
      <c r="CW2853" s="447">
        <v>39.568666200027259</v>
      </c>
      <c r="CX2853" s="447">
        <v>37.76905255575015</v>
      </c>
      <c r="CY2853" s="447">
        <v>38.59325194179165</v>
      </c>
      <c r="CZ2853" s="447">
        <v>38.41139267680667</v>
      </c>
      <c r="DA2853" s="447">
        <f t="shared" si="2898"/>
        <v>23.19019278956393</v>
      </c>
      <c r="DB2853" s="446">
        <v>43.421897930657728</v>
      </c>
      <c r="DC2853" s="446">
        <v>42.357774269322725</v>
      </c>
      <c r="DD2853" s="446">
        <v>45.001275448003398</v>
      </c>
      <c r="DE2853" s="446">
        <v>44.754914847079405</v>
      </c>
      <c r="DF2853" s="446">
        <v>43.826764242101802</v>
      </c>
      <c r="DG2853" s="446">
        <v>45.416279311363397</v>
      </c>
      <c r="DH2853" s="446">
        <v>46.329107816565639</v>
      </c>
      <c r="DI2853" s="446">
        <v>44.843890875106226</v>
      </c>
      <c r="DJ2853" s="446">
        <v>46.406102573577421</v>
      </c>
      <c r="DK2853" s="446">
        <v>46.098736110703378</v>
      </c>
      <c r="DL2853" s="446">
        <v>43.831147641467801</v>
      </c>
      <c r="DM2853" s="446">
        <v>46.405513975316332</v>
      </c>
      <c r="DN2853" s="449">
        <f>DN2216</f>
        <v>28.152020983083581</v>
      </c>
      <c r="DO2853" s="446">
        <v>46.405513975316332</v>
      </c>
      <c r="DP2853" s="446">
        <v>47.529989367905337</v>
      </c>
      <c r="DQ2853" s="446">
        <v>48.340195235122422</v>
      </c>
      <c r="DR2853" s="446">
        <v>48.504464199078356</v>
      </c>
      <c r="DS2853" s="446">
        <v>32.827759776805763</v>
      </c>
      <c r="DT2853" s="446">
        <v>32.778849616133741</v>
      </c>
      <c r="DU2853" s="446">
        <v>31.842000433279829</v>
      </c>
      <c r="DV2853" s="450">
        <f t="shared" si="2900"/>
        <v>31.943392800146274</v>
      </c>
      <c r="DW2853" s="451">
        <f t="shared" si="2900"/>
        <v>31.988649979604457</v>
      </c>
      <c r="DX2853" s="452">
        <f t="shared" si="2900"/>
        <v>30.810913102767941</v>
      </c>
      <c r="DZ2853" s="446">
        <f t="shared" si="2901"/>
        <v>29.450946947711049</v>
      </c>
      <c r="EC2853" s="446">
        <f t="shared" si="2902"/>
        <v>24.738799434583612</v>
      </c>
      <c r="EF2853" s="446">
        <f t="shared" si="2903"/>
        <v>21.653844537354832</v>
      </c>
      <c r="EI2853" s="446">
        <f t="shared" si="2904"/>
        <v>21.453593843403173</v>
      </c>
      <c r="EL2853" s="446">
        <f t="shared" si="2905"/>
        <v>21.22513838283351</v>
      </c>
      <c r="EO2853" s="446">
        <f t="shared" si="2906"/>
        <v>21.002539171297265</v>
      </c>
    </row>
    <row r="2854" spans="1:145" x14ac:dyDescent="0.35">
      <c r="A2854" s="453" t="s">
        <v>861</v>
      </c>
      <c r="B2854" s="445">
        <f t="shared" si="2888"/>
        <v>0</v>
      </c>
      <c r="C2854" s="445">
        <f t="shared" si="2888"/>
        <v>0</v>
      </c>
      <c r="D2854" s="445">
        <f t="shared" si="2888"/>
        <v>0</v>
      </c>
      <c r="E2854" s="445">
        <f t="shared" si="2888"/>
        <v>0</v>
      </c>
      <c r="F2854" s="445">
        <f t="shared" si="2888"/>
        <v>7.7908200305074393</v>
      </c>
      <c r="G2854" s="445">
        <f t="shared" si="2888"/>
        <v>8.7162489405497183</v>
      </c>
      <c r="H2854" s="445">
        <f t="shared" si="2888"/>
        <v>3.8005874900808814</v>
      </c>
      <c r="I2854" s="445">
        <f t="shared" si="2888"/>
        <v>10.70734029854748</v>
      </c>
      <c r="J2854" s="445">
        <f t="shared" si="2888"/>
        <v>7.8812034720665789</v>
      </c>
      <c r="K2854" s="445">
        <f t="shared" si="2888"/>
        <v>3.3127456485120947</v>
      </c>
      <c r="L2854" s="445">
        <f t="shared" si="2888"/>
        <v>6.3586956521739078</v>
      </c>
      <c r="M2854" s="446">
        <f t="shared" si="2888"/>
        <v>4.7010730710270403</v>
      </c>
      <c r="N2854" s="446">
        <f t="shared" si="2888"/>
        <v>4.4899951195705636</v>
      </c>
      <c r="O2854" s="446">
        <f t="shared" si="2888"/>
        <v>1.1676786548341731</v>
      </c>
      <c r="P2854" s="446">
        <f t="shared" si="2888"/>
        <v>1.3850415512465608</v>
      </c>
      <c r="Q2854" s="446">
        <f t="shared" si="2888"/>
        <v>0.44991666666666269</v>
      </c>
      <c r="R2854" s="446">
        <f t="shared" si="2888"/>
        <v>3.8043693914706149</v>
      </c>
      <c r="S2854" s="446">
        <f t="shared" si="2888"/>
        <v>-1.170407895886119</v>
      </c>
      <c r="T2854" s="446">
        <f t="shared" si="2888"/>
        <v>0.66283694211224553</v>
      </c>
      <c r="U2854" s="446">
        <f t="shared" si="2888"/>
        <v>10.798946444249344</v>
      </c>
      <c r="V2854" s="446">
        <f t="shared" si="2888"/>
        <v>19.572107765451673</v>
      </c>
      <c r="W2854" s="446">
        <f t="shared" si="2888"/>
        <v>0.67718687872759786</v>
      </c>
      <c r="X2854" s="447">
        <f t="shared" si="2888"/>
        <v>24.965545613493809</v>
      </c>
      <c r="Y2854" s="447">
        <f t="shared" si="2888"/>
        <v>8.6120621543323654</v>
      </c>
      <c r="Z2854" s="446">
        <f t="shared" si="2888"/>
        <v>9.1416100872938699</v>
      </c>
      <c r="AA2854" s="446">
        <f t="shared" si="2888"/>
        <v>14.330148855809849</v>
      </c>
      <c r="AB2854" s="446">
        <v>36.495091778563598</v>
      </c>
      <c r="AC2854" s="446">
        <v>36.401199713764939</v>
      </c>
      <c r="AD2854" s="446">
        <v>36.902991390657711</v>
      </c>
      <c r="AE2854" s="446">
        <f t="shared" si="2889"/>
        <v>7.4211037699183784</v>
      </c>
      <c r="AF2854" s="446">
        <v>28.684425066239534</v>
      </c>
      <c r="AG2854" s="446">
        <v>23.5102937432159</v>
      </c>
      <c r="AH2854" s="446">
        <v>23.355802499026591</v>
      </c>
      <c r="AI2854" s="446">
        <v>24.035611068573171</v>
      </c>
      <c r="AJ2854" s="447">
        <f t="shared" si="2890"/>
        <v>25.056938542554221</v>
      </c>
      <c r="AK2854" s="447">
        <v>20.963650477733729</v>
      </c>
      <c r="AL2854" s="447">
        <v>20.887904372851938</v>
      </c>
      <c r="AM2854" s="447">
        <v>21.084543527500944</v>
      </c>
      <c r="AN2854" s="447">
        <v>21.317732835166506</v>
      </c>
      <c r="AO2854" s="447">
        <f t="shared" si="2891"/>
        <v>3.3847773979785907</v>
      </c>
      <c r="AP2854" s="447">
        <v>22.888402173881566</v>
      </c>
      <c r="AQ2854" s="447">
        <v>22.926801027705007</v>
      </c>
      <c r="AR2854" s="447">
        <v>21.929381864931923</v>
      </c>
      <c r="AS2854" s="447">
        <f t="shared" si="2892"/>
        <v>2.2666853225129384</v>
      </c>
      <c r="AT2854" s="447">
        <v>19.154930288741454</v>
      </c>
      <c r="AU2854" s="447">
        <v>20.129091864231242</v>
      </c>
      <c r="AV2854" s="447">
        <v>20.723845758173333</v>
      </c>
      <c r="AW2854" s="447">
        <v>20.723845758173333</v>
      </c>
      <c r="AX2854" s="447">
        <f t="shared" si="2893"/>
        <v>0.25977829224243237</v>
      </c>
      <c r="AY2854" s="448"/>
      <c r="AZ2854" s="447">
        <v>-3.9049553208773422</v>
      </c>
      <c r="BA2854" s="447">
        <v>-3.9049553208773422</v>
      </c>
      <c r="BB2854" s="447">
        <v>-3.2499999999999978</v>
      </c>
      <c r="BC2854" s="447">
        <v>-3.2499999999999978</v>
      </c>
      <c r="BD2854" s="447">
        <v>-4.7489082969432292</v>
      </c>
      <c r="BE2854" s="447">
        <v>-4.7489082969432292</v>
      </c>
      <c r="BF2854" s="447">
        <f t="shared" si="2894"/>
        <v>-4.3334845833274054</v>
      </c>
      <c r="BG2854" s="447">
        <v>-3.2143479250198101</v>
      </c>
      <c r="BH2854" s="447">
        <v>-3.2143479250198101</v>
      </c>
      <c r="BI2854" s="447">
        <v>-4.0038499778187688</v>
      </c>
      <c r="BJ2854" s="447">
        <v>-3.9753210573388453</v>
      </c>
      <c r="BK2854" s="447">
        <v>-2.6326280984190724</v>
      </c>
      <c r="BL2854" s="447">
        <v>-2.6183636381790878</v>
      </c>
      <c r="BM2854" s="447">
        <v>-2.6326280984190724</v>
      </c>
      <c r="BN2854" s="447">
        <v>-2.6183636381790878</v>
      </c>
      <c r="BO2854" s="447">
        <f t="shared" si="2895"/>
        <v>-1.7252075730019667</v>
      </c>
      <c r="BP2854" s="447">
        <v>-4.7159243883177062</v>
      </c>
      <c r="BQ2854" s="447">
        <v>-3.2143479250198101</v>
      </c>
      <c r="BR2854" s="447">
        <v>-4.716118975274763</v>
      </c>
      <c r="BS2854" s="447">
        <v>-4.716118975274763</v>
      </c>
      <c r="BT2854" s="447">
        <v>-0.85637744265154725</v>
      </c>
      <c r="BU2854" s="447">
        <v>-0.85637744265154725</v>
      </c>
      <c r="BV2854" s="447">
        <v>-0.85637744265154725</v>
      </c>
      <c r="BW2854" s="447">
        <v>-1.966555124261149</v>
      </c>
      <c r="BX2854" s="447">
        <v>-1.966555124261149</v>
      </c>
      <c r="BY2854" s="447">
        <v>-1.966555124261149</v>
      </c>
      <c r="BZ2854" s="446">
        <v>-1.966555124261149</v>
      </c>
      <c r="CA2854" s="447">
        <f t="shared" si="2896"/>
        <v>-0.83439511533199329</v>
      </c>
      <c r="CB2854" s="447">
        <v>0.30746705710102407</v>
      </c>
      <c r="CC2854" s="447">
        <v>0.30746705710102407</v>
      </c>
      <c r="CD2854" s="447">
        <v>0.30746705710102407</v>
      </c>
      <c r="CE2854" s="447">
        <v>0.27338591197957141</v>
      </c>
      <c r="CF2854" s="447">
        <v>0.27338591197957141</v>
      </c>
      <c r="CG2854" s="447">
        <v>0.27338591197957141</v>
      </c>
      <c r="CH2854" s="447">
        <v>0.48262979398867428</v>
      </c>
      <c r="CI2854" s="447">
        <v>0.48262979398867428</v>
      </c>
      <c r="CJ2854" s="446">
        <v>1.3436826482910738</v>
      </c>
      <c r="CK2854" s="446">
        <v>1.3436826482910738</v>
      </c>
      <c r="CL2854" s="447">
        <f t="shared" si="2897"/>
        <v>-0.17755863363584956</v>
      </c>
      <c r="CM2854" s="447">
        <v>-1.2097690746898857</v>
      </c>
      <c r="CN2854" s="447">
        <v>-2.69425990519842</v>
      </c>
      <c r="CO2854" s="447">
        <v>-2.69425990519842</v>
      </c>
      <c r="CP2854" s="447">
        <v>-2.69425990519842</v>
      </c>
      <c r="CQ2854" s="447">
        <v>-2.69425990519842</v>
      </c>
      <c r="CR2854" s="447">
        <v>-2.69425990519842</v>
      </c>
      <c r="CS2854" s="447">
        <v>0.16441776387278617</v>
      </c>
      <c r="CT2854" s="447">
        <v>0.16441776387278617</v>
      </c>
      <c r="CU2854" s="447">
        <v>0.16441776387278617</v>
      </c>
      <c r="CV2854" s="447">
        <v>0.23768997730100466</v>
      </c>
      <c r="CW2854" s="447">
        <v>0.23768997730100466</v>
      </c>
      <c r="CX2854" s="447">
        <v>0.23768997730100466</v>
      </c>
      <c r="CY2854" s="447">
        <v>0.23768997730100466</v>
      </c>
      <c r="CZ2854" s="447">
        <v>0.23768997730100466</v>
      </c>
      <c r="DA2854" s="447">
        <f t="shared" si="2898"/>
        <v>12.838314360941741</v>
      </c>
      <c r="DB2854" s="446">
        <v>1.1744217059058086</v>
      </c>
      <c r="DC2854" s="446">
        <v>1.1744217059058086</v>
      </c>
      <c r="DD2854" s="446">
        <v>1.1744217059058086</v>
      </c>
      <c r="DE2854" s="446">
        <v>0.44766459796506336</v>
      </c>
      <c r="DF2854" s="446">
        <v>0.44766459796506336</v>
      </c>
      <c r="DG2854" s="446">
        <v>0.44766459796506336</v>
      </c>
      <c r="DH2854" s="446">
        <v>0.44766459796506336</v>
      </c>
      <c r="DI2854" s="446">
        <v>0.44766459796506336</v>
      </c>
      <c r="DJ2854" s="446">
        <v>0.44766459796506336</v>
      </c>
      <c r="DK2854" s="446">
        <v>0.44766459796506336</v>
      </c>
      <c r="DL2854" s="446">
        <v>0.44766459796506336</v>
      </c>
      <c r="DM2854" s="446">
        <v>0.44766459796506336</v>
      </c>
      <c r="DN2854" s="449">
        <f>DN2217</f>
        <v>7.5689710541499595</v>
      </c>
      <c r="DO2854" s="446">
        <v>0.44766459796506336</v>
      </c>
      <c r="DP2854" s="446">
        <v>1.4735172429040213</v>
      </c>
      <c r="DQ2854" s="446">
        <v>1.4735172429040213</v>
      </c>
      <c r="DR2854" s="446">
        <v>1.4735172429040213</v>
      </c>
      <c r="DS2854" s="446">
        <v>10.468686036624286</v>
      </c>
      <c r="DT2854" s="446">
        <v>10.468686036624286</v>
      </c>
      <c r="DU2854" s="446">
        <v>10.468686036624286</v>
      </c>
      <c r="DV2854" s="450">
        <f t="shared" si="2900"/>
        <v>9.7703509363482279</v>
      </c>
      <c r="DW2854" s="451">
        <f t="shared" si="2900"/>
        <v>9.7703509363482279</v>
      </c>
      <c r="DX2854" s="452">
        <f t="shared" si="2900"/>
        <v>9.7703509363482279</v>
      </c>
      <c r="DZ2854" s="446">
        <f t="shared" si="2901"/>
        <v>2.6507699603102375</v>
      </c>
      <c r="EC2854" s="446">
        <f t="shared" si="2902"/>
        <v>0.99999999999999412</v>
      </c>
      <c r="EF2854" s="446">
        <f t="shared" si="2903"/>
        <v>0.999999999999994</v>
      </c>
      <c r="EI2854" s="446">
        <f t="shared" si="2904"/>
        <v>1.0000000000000071</v>
      </c>
      <c r="EL2854" s="446">
        <f t="shared" si="2905"/>
        <v>1.0000000000000056</v>
      </c>
      <c r="EO2854" s="446">
        <f t="shared" si="2906"/>
        <v>1.0000000000000047</v>
      </c>
    </row>
    <row r="2855" spans="1:145" x14ac:dyDescent="0.35">
      <c r="A2855" s="453" t="s">
        <v>862</v>
      </c>
      <c r="B2855" s="445">
        <f t="shared" si="2888"/>
        <v>17.204915491291011</v>
      </c>
      <c r="C2855" s="445">
        <f t="shared" si="2888"/>
        <v>10.475050301989658</v>
      </c>
      <c r="D2855" s="445">
        <f t="shared" si="2888"/>
        <v>12.727198800532078</v>
      </c>
      <c r="E2855" s="445">
        <f t="shared" si="2888"/>
        <v>16.523045146026298</v>
      </c>
      <c r="F2855" s="445">
        <f t="shared" si="2888"/>
        <v>12.72074370559907</v>
      </c>
      <c r="G2855" s="445">
        <f t="shared" si="2888"/>
        <v>8.4485442170073579</v>
      </c>
      <c r="H2855" s="445">
        <f t="shared" si="2888"/>
        <v>9.3841599808692351</v>
      </c>
      <c r="I2855" s="445">
        <f t="shared" si="2888"/>
        <v>17.584687360683819</v>
      </c>
      <c r="J2855" s="445">
        <f t="shared" si="2888"/>
        <v>73.234095704664597</v>
      </c>
      <c r="K2855" s="445">
        <f t="shared" si="2888"/>
        <v>96.996482241964529</v>
      </c>
      <c r="L2855" s="445">
        <f t="shared" si="2888"/>
        <v>72.232594814400812</v>
      </c>
      <c r="M2855" s="446">
        <f t="shared" si="2888"/>
        <v>56.630989574503857</v>
      </c>
      <c r="N2855" s="446">
        <f t="shared" si="2888"/>
        <v>48.495177790942599</v>
      </c>
      <c r="O2855" s="446">
        <f t="shared" si="2888"/>
        <v>45.756952469562201</v>
      </c>
      <c r="P2855" s="446">
        <f t="shared" si="2888"/>
        <v>52.401451700538246</v>
      </c>
      <c r="Q2855" s="446">
        <f t="shared" si="2888"/>
        <v>33.550611929781631</v>
      </c>
      <c r="R2855" s="446">
        <f t="shared" si="2888"/>
        <v>41.522738283981397</v>
      </c>
      <c r="S2855" s="446">
        <f t="shared" si="2888"/>
        <v>29.526720770556818</v>
      </c>
      <c r="T2855" s="446">
        <f t="shared" si="2888"/>
        <v>26.357427157614268</v>
      </c>
      <c r="U2855" s="446">
        <f t="shared" si="2888"/>
        <v>27.248796839734208</v>
      </c>
      <c r="V2855" s="446">
        <f t="shared" si="2888"/>
        <v>29.657715518411514</v>
      </c>
      <c r="W2855" s="446">
        <f t="shared" si="2888"/>
        <v>23.83732066331611</v>
      </c>
      <c r="X2855" s="447">
        <f t="shared" si="2888"/>
        <v>44.556826991047558</v>
      </c>
      <c r="Y2855" s="447">
        <f t="shared" si="2888"/>
        <v>32.845581952457209</v>
      </c>
      <c r="Z2855" s="446">
        <f t="shared" si="2888"/>
        <v>33.141594879239669</v>
      </c>
      <c r="AA2855" s="446">
        <f t="shared" si="2888"/>
        <v>39.371493126697146</v>
      </c>
      <c r="AB2855" s="446">
        <v>36.941384130864691</v>
      </c>
      <c r="AC2855" s="446">
        <v>36.897561273926918</v>
      </c>
      <c r="AD2855" s="446">
        <v>38.782291326891922</v>
      </c>
      <c r="AE2855" s="446">
        <f t="shared" si="2889"/>
        <v>39.050280925423486</v>
      </c>
      <c r="AF2855" s="446">
        <v>42.697845054586807</v>
      </c>
      <c r="AG2855" s="446">
        <v>40.939350847993403</v>
      </c>
      <c r="AH2855" s="446">
        <v>40.10330867824505</v>
      </c>
      <c r="AI2855" s="446">
        <v>41.90543344452044</v>
      </c>
      <c r="AJ2855" s="447">
        <f t="shared" si="2890"/>
        <v>35.761215808396237</v>
      </c>
      <c r="AK2855" s="447">
        <v>49.542949907654261</v>
      </c>
      <c r="AL2855" s="447">
        <v>39.574789397607837</v>
      </c>
      <c r="AM2855" s="447">
        <v>44.983223306882472</v>
      </c>
      <c r="AN2855" s="447">
        <v>45.309523385197203</v>
      </c>
      <c r="AO2855" s="447">
        <f t="shared" si="2891"/>
        <v>46.722864982858489</v>
      </c>
      <c r="AP2855" s="447">
        <v>56.256912264104251</v>
      </c>
      <c r="AQ2855" s="447">
        <v>61.240984372340989</v>
      </c>
      <c r="AR2855" s="447">
        <v>55.282744544524284</v>
      </c>
      <c r="AS2855" s="447">
        <f t="shared" si="2892"/>
        <v>28.230096244917501</v>
      </c>
      <c r="AT2855" s="447">
        <v>20.870503987849201</v>
      </c>
      <c r="AU2855" s="447">
        <v>18.79350044389092</v>
      </c>
      <c r="AV2855" s="447">
        <v>14.311811678700437</v>
      </c>
      <c r="AW2855" s="447">
        <v>14.311811678700437</v>
      </c>
      <c r="AX2855" s="447">
        <f t="shared" si="2893"/>
        <v>31.82741220439042</v>
      </c>
      <c r="AY2855" s="448"/>
      <c r="AZ2855" s="447">
        <v>16.910541399798078</v>
      </c>
      <c r="BA2855" s="447">
        <v>20.07867196981832</v>
      </c>
      <c r="BB2855" s="447">
        <v>25.357182309376746</v>
      </c>
      <c r="BC2855" s="447">
        <v>26.674270431895291</v>
      </c>
      <c r="BD2855" s="447">
        <v>22.190022854190826</v>
      </c>
      <c r="BE2855" s="447">
        <v>23.358721020369508</v>
      </c>
      <c r="BF2855" s="447">
        <f t="shared" si="2894"/>
        <v>29.374567817482948</v>
      </c>
      <c r="BG2855" s="447">
        <v>35.273524412221327</v>
      </c>
      <c r="BH2855" s="447">
        <v>38.753517278551556</v>
      </c>
      <c r="BI2855" s="447">
        <v>35.633304052953299</v>
      </c>
      <c r="BJ2855" s="447">
        <v>39.002973293582649</v>
      </c>
      <c r="BK2855" s="447">
        <v>34.273741571067532</v>
      </c>
      <c r="BL2855" s="447">
        <v>37.364274347188854</v>
      </c>
      <c r="BM2855" s="447">
        <v>34.070902877755664</v>
      </c>
      <c r="BN2855" s="447">
        <v>37.105877967975523</v>
      </c>
      <c r="BO2855" s="447">
        <f t="shared" si="2895"/>
        <v>26.309398302716165</v>
      </c>
      <c r="BP2855" s="447">
        <v>25.85828719110712</v>
      </c>
      <c r="BQ2855" s="447">
        <v>25.85828719110712</v>
      </c>
      <c r="BR2855" s="447">
        <v>26.307978973795095</v>
      </c>
      <c r="BS2855" s="447">
        <v>38.309658815180683</v>
      </c>
      <c r="BT2855" s="447">
        <v>26.277280704352307</v>
      </c>
      <c r="BU2855" s="447">
        <v>33.312779287429386</v>
      </c>
      <c r="BV2855" s="447">
        <v>39.55702375962197</v>
      </c>
      <c r="BW2855" s="447">
        <v>27.054157254724505</v>
      </c>
      <c r="BX2855" s="447">
        <v>27.148913090055611</v>
      </c>
      <c r="BY2855" s="447">
        <v>27.967488626805121</v>
      </c>
      <c r="BZ2855" s="446">
        <v>27.284371311968492</v>
      </c>
      <c r="CA2855" s="447">
        <f t="shared" si="2896"/>
        <v>26.865027440857816</v>
      </c>
      <c r="CB2855" s="447">
        <v>28.930282709276433</v>
      </c>
      <c r="CC2855" s="447">
        <v>29.033186083321787</v>
      </c>
      <c r="CD2855" s="447">
        <v>28.758667499412631</v>
      </c>
      <c r="CE2855" s="447">
        <v>29.195998764845179</v>
      </c>
      <c r="CF2855" s="447">
        <v>29.341908676416971</v>
      </c>
      <c r="CG2855" s="447">
        <v>29.128447119284122</v>
      </c>
      <c r="CH2855" s="447">
        <v>28.840988106136745</v>
      </c>
      <c r="CI2855" s="447">
        <v>27.327891688027094</v>
      </c>
      <c r="CJ2855" s="446">
        <v>28.818707014630395</v>
      </c>
      <c r="CK2855" s="446">
        <v>27.301463868101948</v>
      </c>
      <c r="CL2855" s="447">
        <f t="shared" si="2897"/>
        <v>26.88864120756881</v>
      </c>
      <c r="CM2855" s="447">
        <v>30.448419265226406</v>
      </c>
      <c r="CN2855" s="447">
        <v>29.714016223716271</v>
      </c>
      <c r="CO2855" s="447">
        <v>29.700104578712121</v>
      </c>
      <c r="CP2855" s="447">
        <v>29.877418249960723</v>
      </c>
      <c r="CQ2855" s="447">
        <v>29.606027093156722</v>
      </c>
      <c r="CR2855" s="447">
        <v>29.38741337617418</v>
      </c>
      <c r="CS2855" s="447">
        <v>30.022051540534523</v>
      </c>
      <c r="CT2855" s="447">
        <v>29.889210983486887</v>
      </c>
      <c r="CU2855" s="447">
        <v>29.553291927399655</v>
      </c>
      <c r="CV2855" s="447">
        <v>29.719697603892786</v>
      </c>
      <c r="CW2855" s="447">
        <v>29.619396570038926</v>
      </c>
      <c r="CX2855" s="447">
        <v>29.677598685717122</v>
      </c>
      <c r="CY2855" s="447">
        <v>29.646243788128956</v>
      </c>
      <c r="CZ2855" s="447">
        <v>29.562999497457724</v>
      </c>
      <c r="DA2855" s="447">
        <f t="shared" si="2898"/>
        <v>30.953514908863166</v>
      </c>
      <c r="DB2855" s="446">
        <v>29.370966650281101</v>
      </c>
      <c r="DC2855" s="446">
        <v>29.143172245961114</v>
      </c>
      <c r="DD2855" s="446">
        <v>28.793005425603603</v>
      </c>
      <c r="DE2855" s="446">
        <v>28.903235981381425</v>
      </c>
      <c r="DF2855" s="446">
        <v>28.580676872904164</v>
      </c>
      <c r="DG2855" s="446">
        <v>28.187146261530831</v>
      </c>
      <c r="DH2855" s="446">
        <v>29.645959487691805</v>
      </c>
      <c r="DI2855" s="446">
        <v>29.389850148135611</v>
      </c>
      <c r="DJ2855" s="446">
        <v>29.159387005847464</v>
      </c>
      <c r="DK2855" s="446">
        <v>29.498693119688259</v>
      </c>
      <c r="DL2855" s="446">
        <v>29.286362913531665</v>
      </c>
      <c r="DM2855" s="446">
        <v>29.159763827714556</v>
      </c>
      <c r="DN2855" s="449">
        <f>DN2218</f>
        <v>30.61314136227336</v>
      </c>
      <c r="DO2855" s="446">
        <v>29.159763827714556</v>
      </c>
      <c r="DP2855" s="446">
        <v>30.618253470961822</v>
      </c>
      <c r="DQ2855" s="446">
        <v>29.829748363280022</v>
      </c>
      <c r="DR2855" s="446">
        <v>28.706514318687276</v>
      </c>
      <c r="DS2855" s="446">
        <v>30.441577490868571</v>
      </c>
      <c r="DT2855" s="446">
        <v>30.106767917607957</v>
      </c>
      <c r="DU2855" s="446">
        <v>29.99201083727921</v>
      </c>
      <c r="DV2855" s="450">
        <f t="shared" si="2900"/>
        <v>29.821103684982873</v>
      </c>
      <c r="DW2855" s="451">
        <f t="shared" si="2900"/>
        <v>29.691971167310445</v>
      </c>
      <c r="DX2855" s="452">
        <f t="shared" si="2900"/>
        <v>28.873738425559925</v>
      </c>
      <c r="DZ2855" s="446">
        <f t="shared" si="2901"/>
        <v>29.307148769854248</v>
      </c>
      <c r="EC2855" s="446">
        <f t="shared" si="2902"/>
        <v>27.739745851400016</v>
      </c>
      <c r="EF2855" s="446">
        <f t="shared" si="2903"/>
        <v>26.238924591634021</v>
      </c>
      <c r="EI2855" s="446">
        <f t="shared" si="2904"/>
        <v>25.054940058861114</v>
      </c>
      <c r="EL2855" s="446">
        <f t="shared" si="2905"/>
        <v>24.002671908879663</v>
      </c>
      <c r="EO2855" s="446">
        <f t="shared" si="2906"/>
        <v>23.095834314429244</v>
      </c>
    </row>
    <row r="2856" spans="1:145" x14ac:dyDescent="0.35">
      <c r="A2856" s="453" t="s">
        <v>863</v>
      </c>
      <c r="B2856" s="445">
        <f t="shared" si="2888"/>
        <v>11.70077395324769</v>
      </c>
      <c r="C2856" s="445">
        <f t="shared" si="2888"/>
        <v>9.9232592064296483</v>
      </c>
      <c r="D2856" s="445">
        <f t="shared" si="2888"/>
        <v>11.101653883766982</v>
      </c>
      <c r="E2856" s="445">
        <f t="shared" si="2888"/>
        <v>10.367485690287914</v>
      </c>
      <c r="F2856" s="445">
        <f t="shared" si="2888"/>
        <v>6.0636885845663917</v>
      </c>
      <c r="G2856" s="445">
        <f t="shared" si="2888"/>
        <v>8.5168447290115719</v>
      </c>
      <c r="H2856" s="445">
        <f t="shared" si="2888"/>
        <v>7.0859052162500848</v>
      </c>
      <c r="I2856" s="445">
        <f t="shared" si="2888"/>
        <v>8.1034742220087832</v>
      </c>
      <c r="J2856" s="445">
        <f t="shared" si="2888"/>
        <v>8.459964609261295</v>
      </c>
      <c r="K2856" s="445">
        <f t="shared" si="2888"/>
        <v>11.426678441340568</v>
      </c>
      <c r="L2856" s="445">
        <f t="shared" si="2888"/>
        <v>8.8867355406290738</v>
      </c>
      <c r="M2856" s="446">
        <f t="shared" si="2888"/>
        <v>10.043200428680063</v>
      </c>
      <c r="N2856" s="446">
        <f t="shared" si="2888"/>
        <v>10.231865366052293</v>
      </c>
      <c r="O2856" s="446">
        <f t="shared" si="2888"/>
        <v>12.312924429290446</v>
      </c>
      <c r="P2856" s="446">
        <f t="shared" si="2888"/>
        <v>25.876036981217009</v>
      </c>
      <c r="Q2856" s="446">
        <f t="shared" si="2888"/>
        <v>61.345988617505867</v>
      </c>
      <c r="R2856" s="446">
        <f t="shared" si="2888"/>
        <v>35.53790663873567</v>
      </c>
      <c r="S2856" s="446">
        <f t="shared" si="2888"/>
        <v>28.647325824632681</v>
      </c>
      <c r="T2856" s="446">
        <f t="shared" si="2888"/>
        <v>19.798303655246084</v>
      </c>
      <c r="U2856" s="446">
        <f t="shared" si="2888"/>
        <v>22.604396881738065</v>
      </c>
      <c r="V2856" s="446">
        <f t="shared" si="2888"/>
        <v>21.485831763198387</v>
      </c>
      <c r="W2856" s="446">
        <f t="shared" si="2888"/>
        <v>20.452959406007988</v>
      </c>
      <c r="X2856" s="447">
        <f t="shared" si="2888"/>
        <v>26.889363404988959</v>
      </c>
      <c r="Y2856" s="447">
        <f t="shared" si="2888"/>
        <v>32.248490043568268</v>
      </c>
      <c r="Z2856" s="446">
        <f t="shared" si="2888"/>
        <v>24.224198667036806</v>
      </c>
      <c r="AA2856" s="446">
        <f t="shared" si="2888"/>
        <v>27.108755802813846</v>
      </c>
      <c r="AB2856" s="446">
        <v>34.882681592629289</v>
      </c>
      <c r="AC2856" s="446">
        <v>37.958695905688373</v>
      </c>
      <c r="AD2856" s="446">
        <v>31.656137872056089</v>
      </c>
      <c r="AE2856" s="446">
        <f t="shared" si="2889"/>
        <v>27.303467424987009</v>
      </c>
      <c r="AF2856" s="446">
        <v>29.842056347055301</v>
      </c>
      <c r="AG2856" s="446">
        <v>29.968696951508399</v>
      </c>
      <c r="AH2856" s="446">
        <v>28.867334396378443</v>
      </c>
      <c r="AI2856" s="446">
        <v>28.477770506526699</v>
      </c>
      <c r="AJ2856" s="447">
        <f t="shared" si="2890"/>
        <v>28.920178092114636</v>
      </c>
      <c r="AK2856" s="447">
        <v>25.658848134875917</v>
      </c>
      <c r="AL2856" s="447">
        <v>22.495817268532758</v>
      </c>
      <c r="AM2856" s="447">
        <v>23.370130689038429</v>
      </c>
      <c r="AN2856" s="447">
        <v>23.245850841341301</v>
      </c>
      <c r="AO2856" s="447">
        <f t="shared" si="2891"/>
        <v>24.811673518001555</v>
      </c>
      <c r="AP2856" s="447">
        <v>22.934550799699402</v>
      </c>
      <c r="AQ2856" s="447">
        <v>20.301524505441655</v>
      </c>
      <c r="AR2856" s="447">
        <v>18.889381676589728</v>
      </c>
      <c r="AS2856" s="447">
        <f t="shared" si="2892"/>
        <v>22.677479125486265</v>
      </c>
      <c r="AT2856" s="447">
        <v>19.317691163245389</v>
      </c>
      <c r="AU2856" s="447">
        <v>18.758752450970132</v>
      </c>
      <c r="AV2856" s="447">
        <v>19.557131817576948</v>
      </c>
      <c r="AW2856" s="447">
        <v>20.665289448982904</v>
      </c>
      <c r="AX2856" s="447">
        <f t="shared" si="2893"/>
        <v>25.756418828915734</v>
      </c>
      <c r="AY2856" s="448"/>
      <c r="AZ2856" s="447">
        <v>19.972031041808375</v>
      </c>
      <c r="BA2856" s="447">
        <v>18.766896733533109</v>
      </c>
      <c r="BB2856" s="447">
        <v>21.302475970895955</v>
      </c>
      <c r="BC2856" s="447">
        <v>19.989297201356194</v>
      </c>
      <c r="BD2856" s="447">
        <v>23.440059364361321</v>
      </c>
      <c r="BE2856" s="447">
        <v>24.537150369675224</v>
      </c>
      <c r="BF2856" s="447">
        <f t="shared" si="2894"/>
        <v>26.647911650661854</v>
      </c>
      <c r="BG2856" s="447">
        <v>21.372232542500079</v>
      </c>
      <c r="BH2856" s="447">
        <v>22.168416117924206</v>
      </c>
      <c r="BI2856" s="447">
        <v>22.228823108251866</v>
      </c>
      <c r="BJ2856" s="447">
        <v>21.33829679404089</v>
      </c>
      <c r="BK2856" s="447">
        <v>25.951903539595854</v>
      </c>
      <c r="BL2856" s="447">
        <v>27.096109461000527</v>
      </c>
      <c r="BM2856" s="447">
        <v>27.066776198904556</v>
      </c>
      <c r="BN2856" s="447">
        <v>26.580320811716383</v>
      </c>
      <c r="BO2856" s="447">
        <f t="shared" si="2895"/>
        <v>27.541403779652107</v>
      </c>
      <c r="BP2856" s="447">
        <v>26.880071520969608</v>
      </c>
      <c r="BQ2856" s="447">
        <v>26.880071520969608</v>
      </c>
      <c r="BR2856" s="447">
        <v>23.54676756060212</v>
      </c>
      <c r="BS2856" s="447">
        <v>20.107064662924188</v>
      </c>
      <c r="BT2856" s="447">
        <v>24.806744790370765</v>
      </c>
      <c r="BU2856" s="447">
        <v>24.658058911930265</v>
      </c>
      <c r="BV2856" s="447">
        <v>20.653168040453089</v>
      </c>
      <c r="BW2856" s="447">
        <v>26.512812230492255</v>
      </c>
      <c r="BX2856" s="447">
        <v>26.987683331810391</v>
      </c>
      <c r="BY2856" s="447">
        <v>25.453219847882984</v>
      </c>
      <c r="BZ2856" s="446">
        <v>26.53082025448975</v>
      </c>
      <c r="CA2856" s="447">
        <f t="shared" si="2896"/>
        <v>27.117810227676603</v>
      </c>
      <c r="CB2856" s="447">
        <v>28.688637002920458</v>
      </c>
      <c r="CC2856" s="447">
        <v>28.678430141499984</v>
      </c>
      <c r="CD2856" s="447">
        <v>27.154275669418521</v>
      </c>
      <c r="CE2856" s="447">
        <v>28.477718538050734</v>
      </c>
      <c r="CF2856" s="447">
        <v>28.513566710949306</v>
      </c>
      <c r="CG2856" s="447">
        <v>27.118736969899743</v>
      </c>
      <c r="CH2856" s="447">
        <v>31.191343889727591</v>
      </c>
      <c r="CI2856" s="447">
        <v>30.326646243599548</v>
      </c>
      <c r="CJ2856" s="446">
        <v>31.407063504770761</v>
      </c>
      <c r="CK2856" s="446">
        <v>30.628108252699544</v>
      </c>
      <c r="CL2856" s="447">
        <f t="shared" si="2897"/>
        <v>29.976047814541779</v>
      </c>
      <c r="CM2856" s="447">
        <v>28.217951990974722</v>
      </c>
      <c r="CN2856" s="447">
        <v>32.438429548532383</v>
      </c>
      <c r="CO2856" s="447">
        <v>32.028890956429471</v>
      </c>
      <c r="CP2856" s="447">
        <v>31.806630603000173</v>
      </c>
      <c r="CQ2856" s="447">
        <v>31.681996393798244</v>
      </c>
      <c r="CR2856" s="447">
        <v>30.519228445406426</v>
      </c>
      <c r="CS2856" s="447">
        <v>29.150904830781876</v>
      </c>
      <c r="CT2856" s="447">
        <v>30.382573562654418</v>
      </c>
      <c r="CU2856" s="447">
        <v>31.391306561312266</v>
      </c>
      <c r="CV2856" s="447">
        <v>28.629602248573583</v>
      </c>
      <c r="CW2856" s="447">
        <v>29.804330677540293</v>
      </c>
      <c r="CX2856" s="447">
        <v>27.296147807419104</v>
      </c>
      <c r="CY2856" s="447">
        <v>29.929230587776388</v>
      </c>
      <c r="CZ2856" s="447">
        <v>33.646010248093909</v>
      </c>
      <c r="DA2856" s="447">
        <f t="shared" si="2898"/>
        <v>26.500454558289334</v>
      </c>
      <c r="DB2856" s="446">
        <v>26.069712027360588</v>
      </c>
      <c r="DC2856" s="446">
        <v>25.274161347679048</v>
      </c>
      <c r="DD2856" s="446">
        <v>21.951094290913378</v>
      </c>
      <c r="DE2856" s="446">
        <v>24.650713890557778</v>
      </c>
      <c r="DF2856" s="446">
        <v>24.373501498061486</v>
      </c>
      <c r="DG2856" s="446">
        <v>24.235602369035966</v>
      </c>
      <c r="DH2856" s="446">
        <v>25.540687049977922</v>
      </c>
      <c r="DI2856" s="446">
        <v>25.477018090312043</v>
      </c>
      <c r="DJ2856" s="446">
        <v>25.572126525724876</v>
      </c>
      <c r="DK2856" s="446">
        <v>25.735914183473664</v>
      </c>
      <c r="DL2856" s="446">
        <v>25.676381283683902</v>
      </c>
      <c r="DM2856" s="446">
        <v>25.503038086555659</v>
      </c>
      <c r="DN2856" s="449">
        <f>DN2219</f>
        <v>28.548428776076022</v>
      </c>
      <c r="DO2856" s="446">
        <v>25.503038086555659</v>
      </c>
      <c r="DP2856" s="446">
        <v>28.920732657856725</v>
      </c>
      <c r="DQ2856" s="446">
        <v>28.435005109301791</v>
      </c>
      <c r="DR2856" s="446">
        <v>26.019903480142808</v>
      </c>
      <c r="DS2856" s="446">
        <v>28.254544812070716</v>
      </c>
      <c r="DT2856" s="446">
        <v>28.041055470845006</v>
      </c>
      <c r="DU2856" s="446">
        <v>27.867414723764959</v>
      </c>
      <c r="DV2856" s="450">
        <f t="shared" si="2900"/>
        <v>27.279469726417855</v>
      </c>
      <c r="DW2856" s="451">
        <f t="shared" si="2900"/>
        <v>27.411356039184653</v>
      </c>
      <c r="DX2856" s="452">
        <f t="shared" si="2900"/>
        <v>28.185381788771696</v>
      </c>
      <c r="DZ2856" s="446">
        <f t="shared" si="2901"/>
        <v>23.493436364968819</v>
      </c>
      <c r="EC2856" s="446">
        <f t="shared" si="2902"/>
        <v>22.875873130121136</v>
      </c>
      <c r="EF2856" s="446">
        <f t="shared" si="2903"/>
        <v>21.559496348625153</v>
      </c>
      <c r="EI2856" s="446">
        <f t="shared" si="2904"/>
        <v>20.52542284807987</v>
      </c>
      <c r="EL2856" s="446">
        <f t="shared" si="2905"/>
        <v>19.587061310053215</v>
      </c>
      <c r="EO2856" s="446">
        <f t="shared" si="2906"/>
        <v>18.812506646223813</v>
      </c>
    </row>
    <row r="2857" spans="1:145" x14ac:dyDescent="0.35">
      <c r="A2857" s="453"/>
      <c r="B2857" s="437"/>
      <c r="C2857" s="437"/>
      <c r="D2857" s="437"/>
      <c r="E2857" s="437"/>
      <c r="F2857" s="437"/>
      <c r="G2857" s="437"/>
      <c r="H2857" s="437"/>
      <c r="I2857" s="437"/>
      <c r="J2857" s="437"/>
      <c r="K2857" s="437"/>
      <c r="L2857" s="437"/>
      <c r="M2857" s="438"/>
      <c r="N2857" s="438"/>
      <c r="O2857" s="438"/>
      <c r="P2857" s="438"/>
      <c r="Q2857" s="438"/>
      <c r="R2857" s="438"/>
      <c r="S2857" s="438"/>
      <c r="T2857" s="438"/>
      <c r="U2857" s="438"/>
      <c r="V2857" s="438"/>
      <c r="W2857" s="438"/>
      <c r="X2857" s="439"/>
      <c r="Y2857" s="439"/>
      <c r="Z2857" s="438"/>
      <c r="AA2857" s="438"/>
      <c r="AB2857" s="438"/>
      <c r="AC2857" s="438"/>
      <c r="AD2857" s="438"/>
      <c r="AE2857" s="438"/>
      <c r="AF2857" s="438"/>
      <c r="AG2857" s="438"/>
      <c r="AH2857" s="438"/>
      <c r="AI2857" s="438"/>
      <c r="AJ2857" s="439"/>
      <c r="AK2857" s="439"/>
      <c r="AL2857" s="439"/>
      <c r="AM2857" s="439"/>
      <c r="AN2857" s="439"/>
      <c r="AO2857" s="439"/>
      <c r="AP2857" s="439"/>
      <c r="AQ2857" s="439"/>
      <c r="AR2857" s="439"/>
      <c r="AS2857" s="439"/>
      <c r="AT2857" s="439"/>
      <c r="AU2857" s="439"/>
      <c r="AV2857" s="439"/>
      <c r="AW2857" s="439"/>
      <c r="AX2857" s="439"/>
      <c r="AZ2857" s="439"/>
      <c r="BA2857" s="439"/>
      <c r="BB2857" s="439"/>
      <c r="BC2857" s="439"/>
      <c r="BD2857" s="439"/>
      <c r="BE2857" s="439"/>
      <c r="BF2857" s="439"/>
      <c r="BG2857" s="439"/>
      <c r="BH2857" s="439"/>
      <c r="BI2857" s="439"/>
      <c r="BJ2857" s="439"/>
      <c r="BK2857" s="439"/>
      <c r="BL2857" s="439"/>
      <c r="BM2857" s="439"/>
      <c r="BN2857" s="439"/>
      <c r="BO2857" s="439"/>
      <c r="BP2857" s="439"/>
      <c r="BQ2857" s="439"/>
      <c r="BR2857" s="439"/>
      <c r="BS2857" s="440"/>
      <c r="BT2857" s="439"/>
      <c r="BU2857" s="439"/>
      <c r="BV2857" s="439"/>
      <c r="BW2857" s="439"/>
      <c r="BX2857" s="439"/>
      <c r="BY2857" s="439"/>
      <c r="BZ2857" s="438"/>
      <c r="CA2857" s="439"/>
      <c r="CB2857" s="439"/>
      <c r="CC2857" s="439"/>
      <c r="CD2857" s="439"/>
      <c r="CE2857" s="439"/>
      <c r="CF2857" s="439"/>
      <c r="CG2857" s="439"/>
      <c r="CH2857" s="439"/>
      <c r="CI2857" s="439"/>
      <c r="CJ2857" s="438"/>
      <c r="CK2857" s="438"/>
      <c r="CL2857" s="439"/>
      <c r="CM2857" s="439"/>
      <c r="CN2857" s="439"/>
      <c r="CO2857" s="439"/>
      <c r="CP2857" s="439"/>
      <c r="CQ2857" s="439"/>
      <c r="CR2857" s="439"/>
      <c r="CS2857" s="439"/>
      <c r="CT2857" s="439"/>
      <c r="CU2857" s="439"/>
      <c r="CV2857" s="439"/>
      <c r="CW2857" s="439"/>
      <c r="CX2857" s="439"/>
      <c r="CY2857" s="439"/>
      <c r="CZ2857" s="439"/>
      <c r="DA2857" s="439"/>
      <c r="DB2857" s="438"/>
      <c r="DC2857" s="438"/>
      <c r="DD2857" s="438"/>
      <c r="DE2857" s="438"/>
      <c r="DF2857" s="438"/>
      <c r="DG2857" s="438"/>
      <c r="DH2857" s="438"/>
      <c r="DI2857" s="438"/>
      <c r="DJ2857" s="438"/>
      <c r="DK2857" s="438"/>
      <c r="DL2857" s="438"/>
      <c r="DM2857" s="438"/>
      <c r="DN2857" s="441"/>
      <c r="DO2857" s="438"/>
      <c r="DP2857" s="438"/>
      <c r="DQ2857" s="438"/>
      <c r="DR2857" s="438"/>
      <c r="DS2857" s="438"/>
      <c r="DT2857" s="438"/>
      <c r="DU2857" s="438"/>
      <c r="DV2857" s="442"/>
      <c r="DW2857" s="443"/>
      <c r="DX2857" s="444"/>
      <c r="DZ2857" s="438"/>
      <c r="EC2857" s="438"/>
      <c r="EF2857" s="438"/>
      <c r="EI2857" s="438"/>
      <c r="EL2857" s="438"/>
      <c r="EO2857" s="438"/>
    </row>
    <row r="2858" spans="1:145" x14ac:dyDescent="0.35">
      <c r="A2858" s="490" t="s">
        <v>872</v>
      </c>
      <c r="B2858" s="455" t="e">
        <f t="shared" ref="B2858:AA2858" si="2907">B2213</f>
        <v>#VALUE!</v>
      </c>
      <c r="C2858" s="455" t="e">
        <f t="shared" si="2907"/>
        <v>#VALUE!</v>
      </c>
      <c r="D2858" s="455" t="e">
        <f t="shared" si="2907"/>
        <v>#VALUE!</v>
      </c>
      <c r="E2858" s="455" t="e">
        <f t="shared" si="2907"/>
        <v>#VALUE!</v>
      </c>
      <c r="F2858" s="455" t="e">
        <f t="shared" si="2907"/>
        <v>#VALUE!</v>
      </c>
      <c r="G2858" s="455" t="e">
        <f t="shared" si="2907"/>
        <v>#VALUE!</v>
      </c>
      <c r="H2858" s="455" t="e">
        <f t="shared" si="2907"/>
        <v>#VALUE!</v>
      </c>
      <c r="I2858" s="455" t="e">
        <f t="shared" si="2907"/>
        <v>#VALUE!</v>
      </c>
      <c r="J2858" s="455" t="e">
        <f t="shared" si="2907"/>
        <v>#VALUE!</v>
      </c>
      <c r="K2858" s="455" t="e">
        <f t="shared" si="2907"/>
        <v>#VALUE!</v>
      </c>
      <c r="L2858" s="455" t="e">
        <f t="shared" si="2907"/>
        <v>#VALUE!</v>
      </c>
      <c r="M2858" s="456" t="e">
        <f t="shared" si="2907"/>
        <v>#VALUE!</v>
      </c>
      <c r="N2858" s="456" t="e">
        <f t="shared" si="2907"/>
        <v>#VALUE!</v>
      </c>
      <c r="O2858" s="456" t="e">
        <f t="shared" si="2907"/>
        <v>#VALUE!</v>
      </c>
      <c r="P2858" s="456" t="e">
        <f t="shared" si="2907"/>
        <v>#VALUE!</v>
      </c>
      <c r="Q2858" s="457" t="e">
        <f t="shared" si="2907"/>
        <v>#VALUE!</v>
      </c>
      <c r="R2858" s="457" t="e">
        <f t="shared" si="2907"/>
        <v>#VALUE!</v>
      </c>
      <c r="S2858" s="457" t="e">
        <f t="shared" si="2907"/>
        <v>#VALUE!</v>
      </c>
      <c r="T2858" s="457" t="e">
        <f t="shared" si="2907"/>
        <v>#VALUE!</v>
      </c>
      <c r="U2858" s="457" t="e">
        <f t="shared" si="2907"/>
        <v>#VALUE!</v>
      </c>
      <c r="V2858" s="457" t="e">
        <f t="shared" si="2907"/>
        <v>#VALUE!</v>
      </c>
      <c r="W2858" s="457" t="e">
        <f t="shared" si="2907"/>
        <v>#VALUE!</v>
      </c>
      <c r="X2858" s="458" t="e">
        <f t="shared" si="2907"/>
        <v>#VALUE!</v>
      </c>
      <c r="Y2858" s="458" t="e">
        <f t="shared" si="2907"/>
        <v>#VALUE!</v>
      </c>
      <c r="Z2858" s="457" t="e">
        <f t="shared" si="2907"/>
        <v>#VALUE!</v>
      </c>
      <c r="AA2858" s="457" t="e">
        <f t="shared" si="2907"/>
        <v>#VALUE!</v>
      </c>
      <c r="AB2858" s="457">
        <v>38.350324972957303</v>
      </c>
      <c r="AC2858" s="457">
        <v>37.860948783789183</v>
      </c>
      <c r="AD2858" s="457">
        <v>37.560455643956992</v>
      </c>
      <c r="AE2858" s="457" t="e">
        <f>AE2213</f>
        <v>#VALUE!</v>
      </c>
      <c r="AF2858" s="457">
        <v>33.965555984387549</v>
      </c>
      <c r="AG2858" s="457">
        <v>34.281588348092434</v>
      </c>
      <c r="AH2858" s="457">
        <v>35.604723638666627</v>
      </c>
      <c r="AI2858" s="457">
        <v>36.163680288737716</v>
      </c>
      <c r="AJ2858" s="458" t="e">
        <f>AJ2213</f>
        <v>#VALUE!</v>
      </c>
      <c r="AK2858" s="458">
        <v>37.770410276110979</v>
      </c>
      <c r="AL2858" s="458">
        <v>34.488504748672803</v>
      </c>
      <c r="AM2858" s="458">
        <v>33.983527888700507</v>
      </c>
      <c r="AN2858" s="458">
        <v>34.078905077609512</v>
      </c>
      <c r="AO2858" s="458" t="e">
        <f>AO2213</f>
        <v>#VALUE!</v>
      </c>
      <c r="AP2858" s="458">
        <v>33.239551391261799</v>
      </c>
      <c r="AQ2858" s="458">
        <v>32.217682405069397</v>
      </c>
      <c r="AR2858" s="458">
        <v>28.598228500141101</v>
      </c>
      <c r="AS2858" s="458" t="e">
        <f>AS2213</f>
        <v>#VALUE!</v>
      </c>
      <c r="AT2858" s="458">
        <v>27.900398037045644</v>
      </c>
      <c r="AU2858" s="458">
        <v>23.484245036326978</v>
      </c>
      <c r="AV2858" s="458">
        <v>21.600731835696291</v>
      </c>
      <c r="AW2858" s="458">
        <v>21.523910620661805</v>
      </c>
      <c r="AX2858" s="458" t="e">
        <f>AX2213</f>
        <v>#VALUE!</v>
      </c>
      <c r="AY2858" s="459"/>
      <c r="AZ2858" s="458">
        <v>4.8995595001015486</v>
      </c>
      <c r="BA2858" s="458">
        <v>5.0320592979806715</v>
      </c>
      <c r="BB2858" s="458">
        <v>4.2450219799758093</v>
      </c>
      <c r="BC2858" s="458">
        <v>4.3134089416763777</v>
      </c>
      <c r="BD2858" s="458">
        <v>4.1831997099211415</v>
      </c>
      <c r="BE2858" s="458">
        <v>4.304164158394026</v>
      </c>
      <c r="BF2858" s="458">
        <f>BF2213</f>
        <v>24.457689486728455</v>
      </c>
      <c r="BG2858" s="458">
        <v>4.3439566158601446</v>
      </c>
      <c r="BH2858" s="458">
        <v>4.4863245214064733</v>
      </c>
      <c r="BI2858" s="458">
        <v>4.577892815497604</v>
      </c>
      <c r="BJ2858" s="458">
        <v>4.8115453426509438</v>
      </c>
      <c r="BK2858" s="458">
        <v>4.0441185802815314</v>
      </c>
      <c r="BL2858" s="458">
        <v>4.2862240425182936</v>
      </c>
      <c r="BM2858" s="458">
        <v>4.1672836920507237</v>
      </c>
      <c r="BN2858" s="458">
        <v>4.3510653122370968</v>
      </c>
      <c r="BO2858" s="458" t="e">
        <f>BO2213</f>
        <v>#VALUE!</v>
      </c>
      <c r="BP2858" s="458">
        <v>4.7242071289089091</v>
      </c>
      <c r="BQ2858" s="458">
        <v>26.966753877576373</v>
      </c>
      <c r="BR2858" s="458">
        <v>27.557623528613234</v>
      </c>
      <c r="BS2858" s="458">
        <v>6.2795177518758294</v>
      </c>
      <c r="BT2858" s="458">
        <v>27.08399297162098</v>
      </c>
      <c r="BU2858" s="458">
        <v>27.754019910478746</v>
      </c>
      <c r="BV2858" s="458">
        <v>29.278419720509952</v>
      </c>
      <c r="BW2858" s="458">
        <v>26.252462069227761</v>
      </c>
      <c r="BX2858" s="458">
        <v>25.904200208211748</v>
      </c>
      <c r="BY2858" s="458">
        <v>26.352837418578744</v>
      </c>
      <c r="BZ2858" s="457">
        <v>26.115145429590342</v>
      </c>
      <c r="CA2858" s="458">
        <f>CA2213</f>
        <v>22.720559890311257</v>
      </c>
      <c r="CB2858" s="458">
        <v>27.907400614166221</v>
      </c>
      <c r="CC2858" s="458">
        <v>28.112182040488264</v>
      </c>
      <c r="CD2858" s="458">
        <v>28.429353029588917</v>
      </c>
      <c r="CE2858" s="458">
        <v>27.646990940510651</v>
      </c>
      <c r="CF2858" s="458">
        <v>27.834067034846559</v>
      </c>
      <c r="CG2858" s="458">
        <v>27.886588227645603</v>
      </c>
      <c r="CH2858" s="458">
        <v>27.787366173927524</v>
      </c>
      <c r="CI2858" s="458">
        <v>27.763811617097467</v>
      </c>
      <c r="CJ2858" s="457">
        <v>27.682029266697288</v>
      </c>
      <c r="CK2858" s="457">
        <v>27.574240901621522</v>
      </c>
      <c r="CL2858" s="458">
        <f>CL2213</f>
        <v>24.044639102180867</v>
      </c>
      <c r="CM2858" s="458">
        <v>28.704890092995711</v>
      </c>
      <c r="CN2858" s="458">
        <v>29.431404203420175</v>
      </c>
      <c r="CO2858" s="458">
        <v>29.284992722428743</v>
      </c>
      <c r="CP2858" s="458">
        <v>28.76406930799142</v>
      </c>
      <c r="CQ2858" s="458">
        <v>29.138571273982521</v>
      </c>
      <c r="CR2858" s="458">
        <v>29.480037615028788</v>
      </c>
      <c r="CS2858" s="458">
        <v>27.965600812814333</v>
      </c>
      <c r="CT2858" s="458">
        <v>28.282170723354927</v>
      </c>
      <c r="CU2858" s="458">
        <v>29.087435412148295</v>
      </c>
      <c r="CV2858" s="458">
        <v>27.718748128071667</v>
      </c>
      <c r="CW2858" s="458">
        <v>27.944112636398089</v>
      </c>
      <c r="CX2858" s="458">
        <v>27.434019300387462</v>
      </c>
      <c r="CY2858" s="458">
        <v>27.77912739933528</v>
      </c>
      <c r="CZ2858" s="458">
        <v>28.415324962568146</v>
      </c>
      <c r="DA2858" s="458">
        <f t="shared" ref="DA2858" si="2908">DA2213</f>
        <v>24.499839408985871</v>
      </c>
      <c r="DB2858" s="457">
        <v>27.473317210136301</v>
      </c>
      <c r="DC2858" s="457">
        <v>27.359360585448023</v>
      </c>
      <c r="DD2858" s="457">
        <v>27.38218398754233</v>
      </c>
      <c r="DE2858" s="457">
        <v>27.922470621228197</v>
      </c>
      <c r="DF2858" s="457">
        <v>27.816279278871114</v>
      </c>
      <c r="DG2858" s="457">
        <v>28.190227115190314</v>
      </c>
      <c r="DH2858" s="457">
        <v>27.934786643359878</v>
      </c>
      <c r="DI2858" s="457">
        <v>27.742380684101388</v>
      </c>
      <c r="DJ2858" s="457">
        <v>28.063889204103127</v>
      </c>
      <c r="DK2858" s="457">
        <v>27.806213297364746</v>
      </c>
      <c r="DL2858" s="457">
        <v>27.54146969510154</v>
      </c>
      <c r="DM2858" s="457">
        <v>27.928746509679502</v>
      </c>
      <c r="DN2858" s="460">
        <f t="shared" ref="DN2858" si="2909">DN2213</f>
        <v>25.446178594305032</v>
      </c>
      <c r="DO2858" s="457">
        <v>27.928746509679502</v>
      </c>
      <c r="DP2858" s="457">
        <v>29.171043590441968</v>
      </c>
      <c r="DQ2858" s="457">
        <v>28.932157020414273</v>
      </c>
      <c r="DR2858" s="457">
        <v>28.168960961709406</v>
      </c>
      <c r="DS2858" s="457">
        <v>27.206603833088415</v>
      </c>
      <c r="DT2858" s="457">
        <v>27.069447828384916</v>
      </c>
      <c r="DU2858" s="457">
        <v>26.183148196700905</v>
      </c>
      <c r="DV2858" s="461">
        <f>DV2213</f>
        <v>26.085527851170621</v>
      </c>
      <c r="DW2858" s="462">
        <f>DW2213</f>
        <v>26.077593748505695</v>
      </c>
      <c r="DX2858" s="463">
        <f>DX2213</f>
        <v>25.774814143559745</v>
      </c>
      <c r="DZ2858" s="457">
        <f>DZ2213</f>
        <v>24.82294024931516</v>
      </c>
      <c r="EC2858" s="457">
        <f>EC2213</f>
        <v>23.999079275005919</v>
      </c>
      <c r="EF2858" s="457" t="e">
        <f>EF2213</f>
        <v>#VALUE!</v>
      </c>
      <c r="EI2858" s="457" t="e">
        <f>EI2213</f>
        <v>#VALUE!</v>
      </c>
      <c r="EL2858" s="457" t="e">
        <f>EL2213</f>
        <v>#VALUE!</v>
      </c>
      <c r="EO2858" s="457" t="e">
        <f>EO2213</f>
        <v>#VALUE!</v>
      </c>
    </row>
    <row r="2859" spans="1:145" x14ac:dyDescent="0.35">
      <c r="A2859" s="426"/>
      <c r="B2859" s="427"/>
      <c r="C2859" s="427"/>
      <c r="D2859" s="427"/>
      <c r="E2859" s="427"/>
      <c r="F2859" s="427"/>
      <c r="G2859" s="427"/>
      <c r="H2859" s="427"/>
      <c r="I2859" s="427"/>
      <c r="J2859" s="427"/>
      <c r="K2859" s="427"/>
      <c r="L2859" s="427"/>
      <c r="M2859" s="428"/>
      <c r="N2859" s="428"/>
      <c r="O2859" s="428"/>
      <c r="P2859" s="428"/>
      <c r="Q2859" s="428"/>
      <c r="R2859" s="428"/>
      <c r="S2859" s="428"/>
      <c r="T2859" s="428"/>
      <c r="U2859" s="428"/>
      <c r="V2859" s="428"/>
      <c r="W2859" s="428"/>
      <c r="X2859" s="464"/>
      <c r="Y2859" s="464"/>
      <c r="Z2859" s="428"/>
      <c r="AA2859" s="428"/>
      <c r="AB2859" s="428"/>
      <c r="AC2859" s="428"/>
      <c r="AD2859" s="428"/>
      <c r="AE2859" s="428"/>
      <c r="AF2859" s="428"/>
      <c r="AG2859" s="428"/>
      <c r="AH2859" s="428"/>
      <c r="AI2859" s="428"/>
      <c r="AJ2859" s="464"/>
      <c r="AK2859" s="464"/>
      <c r="AL2859" s="464"/>
      <c r="AM2859" s="464"/>
      <c r="AN2859" s="464"/>
      <c r="AO2859" s="464"/>
      <c r="AP2859" s="464"/>
      <c r="AQ2859" s="464"/>
      <c r="AR2859" s="464"/>
      <c r="AS2859" s="464"/>
      <c r="AT2859" s="464"/>
      <c r="AU2859" s="464"/>
      <c r="AV2859" s="464"/>
      <c r="AW2859" s="464"/>
      <c r="AX2859" s="464"/>
      <c r="AZ2859" s="464"/>
      <c r="BA2859" s="464"/>
      <c r="BB2859" s="464"/>
      <c r="BC2859" s="464"/>
      <c r="BD2859" s="464"/>
      <c r="BE2859" s="464"/>
      <c r="BF2859" s="464"/>
      <c r="BG2859" s="464"/>
      <c r="BH2859" s="464"/>
      <c r="BI2859" s="464"/>
      <c r="BJ2859" s="464"/>
      <c r="BK2859" s="464"/>
      <c r="BL2859" s="464"/>
      <c r="BM2859" s="464"/>
      <c r="BN2859" s="464"/>
      <c r="BO2859" s="464"/>
      <c r="BP2859" s="464"/>
      <c r="BQ2859" s="464"/>
      <c r="BR2859" s="464"/>
      <c r="BS2859" s="465"/>
      <c r="BT2859" s="464"/>
      <c r="BU2859" s="464"/>
      <c r="BV2859" s="464"/>
      <c r="BW2859" s="464"/>
      <c r="BX2859" s="464"/>
      <c r="BY2859" s="464"/>
      <c r="BZ2859" s="428"/>
      <c r="CA2859" s="464"/>
      <c r="CB2859" s="464"/>
      <c r="CC2859" s="464"/>
      <c r="CD2859" s="464"/>
      <c r="CE2859" s="464"/>
      <c r="CF2859" s="464"/>
      <c r="CG2859" s="464"/>
      <c r="CH2859" s="464"/>
      <c r="CI2859" s="464"/>
      <c r="CJ2859" s="428"/>
      <c r="CK2859" s="428"/>
      <c r="CL2859" s="464"/>
      <c r="CM2859" s="464"/>
      <c r="CN2859" s="464"/>
      <c r="CO2859" s="464"/>
      <c r="CP2859" s="464"/>
      <c r="CQ2859" s="464"/>
      <c r="CR2859" s="464"/>
      <c r="CS2859" s="464"/>
      <c r="CT2859" s="464"/>
      <c r="CU2859" s="464"/>
      <c r="CV2859" s="464"/>
      <c r="CW2859" s="464"/>
      <c r="CX2859" s="464"/>
      <c r="CY2859" s="464"/>
      <c r="CZ2859" s="464"/>
      <c r="DA2859" s="464"/>
      <c r="DB2859" s="428"/>
      <c r="DC2859" s="428"/>
      <c r="DD2859" s="428"/>
      <c r="DE2859" s="428"/>
      <c r="DF2859" s="428"/>
      <c r="DG2859" s="428"/>
      <c r="DH2859" s="428"/>
      <c r="DI2859" s="428"/>
      <c r="DJ2859" s="428"/>
      <c r="DK2859" s="428"/>
      <c r="DL2859" s="428"/>
      <c r="DM2859" s="428"/>
      <c r="DN2859" s="466"/>
      <c r="DO2859" s="428"/>
      <c r="DP2859" s="428"/>
      <c r="DQ2859" s="428"/>
      <c r="DR2859" s="428"/>
      <c r="DS2859" s="428"/>
      <c r="DT2859" s="428"/>
      <c r="DU2859" s="428"/>
      <c r="DV2859" s="467"/>
      <c r="DW2859" s="468"/>
      <c r="DX2859" s="469"/>
      <c r="DZ2859" s="428"/>
      <c r="EC2859" s="428"/>
      <c r="EF2859" s="428"/>
      <c r="EI2859" s="428"/>
      <c r="EL2859" s="428"/>
      <c r="EO2859" s="428"/>
    </row>
    <row r="2860" spans="1:145" x14ac:dyDescent="0.35">
      <c r="A2860" s="488" t="s">
        <v>877</v>
      </c>
      <c r="B2860" s="437"/>
      <c r="C2860" s="437"/>
      <c r="D2860" s="437"/>
      <c r="E2860" s="437"/>
      <c r="F2860" s="437"/>
      <c r="G2860" s="437"/>
      <c r="H2860" s="437"/>
      <c r="I2860" s="437"/>
      <c r="J2860" s="437"/>
      <c r="K2860" s="437"/>
      <c r="L2860" s="437"/>
      <c r="M2860" s="438"/>
      <c r="N2860" s="438"/>
      <c r="O2860" s="438"/>
      <c r="P2860" s="438"/>
      <c r="Q2860" s="438"/>
      <c r="R2860" s="438"/>
      <c r="S2860" s="438"/>
      <c r="T2860" s="438"/>
      <c r="U2860" s="438"/>
      <c r="V2860" s="438"/>
      <c r="W2860" s="438"/>
      <c r="X2860" s="439"/>
      <c r="Y2860" s="439"/>
      <c r="Z2860" s="438"/>
      <c r="AA2860" s="438"/>
      <c r="AB2860" s="438"/>
      <c r="AC2860" s="438"/>
      <c r="AD2860" s="438"/>
      <c r="AE2860" s="438"/>
      <c r="AF2860" s="438"/>
      <c r="AG2860" s="438"/>
      <c r="AH2860" s="438"/>
      <c r="AI2860" s="438"/>
      <c r="AJ2860" s="439"/>
      <c r="AK2860" s="439"/>
      <c r="AL2860" s="439"/>
      <c r="AM2860" s="439"/>
      <c r="AN2860" s="439"/>
      <c r="AO2860" s="439"/>
      <c r="AP2860" s="439"/>
      <c r="AQ2860" s="439"/>
      <c r="AR2860" s="439"/>
      <c r="AS2860" s="439"/>
      <c r="AT2860" s="439"/>
      <c r="AU2860" s="439"/>
      <c r="AV2860" s="439"/>
      <c r="AW2860" s="439"/>
      <c r="AX2860" s="439"/>
      <c r="AZ2860" s="439"/>
      <c r="BA2860" s="439"/>
      <c r="BB2860" s="439"/>
      <c r="BC2860" s="439"/>
      <c r="BD2860" s="439"/>
      <c r="BE2860" s="439"/>
      <c r="BF2860" s="439"/>
      <c r="BG2860" s="439"/>
      <c r="BH2860" s="439"/>
      <c r="BI2860" s="439"/>
      <c r="BJ2860" s="439"/>
      <c r="BK2860" s="439"/>
      <c r="BL2860" s="439"/>
      <c r="BM2860" s="439"/>
      <c r="BN2860" s="439"/>
      <c r="BO2860" s="439"/>
      <c r="BP2860" s="439"/>
      <c r="BQ2860" s="439"/>
      <c r="BR2860" s="439"/>
      <c r="BS2860" s="440"/>
      <c r="BT2860" s="439"/>
      <c r="BU2860" s="439"/>
      <c r="BV2860" s="439"/>
      <c r="BW2860" s="439"/>
      <c r="BX2860" s="439"/>
      <c r="BY2860" s="439"/>
      <c r="BZ2860" s="438"/>
      <c r="CA2860" s="439"/>
      <c r="CB2860" s="439"/>
      <c r="CC2860" s="439"/>
      <c r="CD2860" s="439"/>
      <c r="CE2860" s="439"/>
      <c r="CF2860" s="439"/>
      <c r="CG2860" s="439"/>
      <c r="CH2860" s="439"/>
      <c r="CI2860" s="439"/>
      <c r="CJ2860" s="438"/>
      <c r="CK2860" s="438"/>
      <c r="CL2860" s="439"/>
      <c r="CM2860" s="439"/>
      <c r="CN2860" s="439"/>
      <c r="CO2860" s="439"/>
      <c r="CP2860" s="439"/>
      <c r="CQ2860" s="439"/>
      <c r="CR2860" s="439"/>
      <c r="CS2860" s="439"/>
      <c r="CT2860" s="439"/>
      <c r="CU2860" s="439"/>
      <c r="CV2860" s="439"/>
      <c r="CW2860" s="439"/>
      <c r="CX2860" s="439"/>
      <c r="CY2860" s="439"/>
      <c r="CZ2860" s="439"/>
      <c r="DA2860" s="439"/>
      <c r="DB2860" s="438"/>
      <c r="DC2860" s="438"/>
      <c r="DD2860" s="438"/>
      <c r="DE2860" s="438"/>
      <c r="DF2860" s="438"/>
      <c r="DG2860" s="438"/>
      <c r="DH2860" s="438"/>
      <c r="DI2860" s="438"/>
      <c r="DJ2860" s="438"/>
      <c r="DK2860" s="438"/>
      <c r="DL2860" s="438"/>
      <c r="DM2860" s="438"/>
      <c r="DN2860" s="441"/>
      <c r="DO2860" s="438"/>
      <c r="DP2860" s="438"/>
      <c r="DQ2860" s="438"/>
      <c r="DR2860" s="438"/>
      <c r="DS2860" s="438"/>
      <c r="DT2860" s="438"/>
      <c r="DU2860" s="438"/>
      <c r="DV2860" s="442"/>
      <c r="DW2860" s="443"/>
      <c r="DX2860" s="444"/>
      <c r="DZ2860" s="438"/>
      <c r="EC2860" s="438"/>
      <c r="EF2860" s="438"/>
      <c r="EI2860" s="438"/>
      <c r="EL2860" s="438"/>
      <c r="EO2860" s="438"/>
    </row>
    <row r="2861" spans="1:145" x14ac:dyDescent="0.35">
      <c r="A2861" s="436" t="s">
        <v>858</v>
      </c>
      <c r="B2861" s="437"/>
      <c r="C2861" s="437"/>
      <c r="D2861" s="437"/>
      <c r="E2861" s="437"/>
      <c r="F2861" s="437"/>
      <c r="G2861" s="437"/>
      <c r="H2861" s="437"/>
      <c r="I2861" s="437"/>
      <c r="J2861" s="437"/>
      <c r="K2861" s="437"/>
      <c r="L2861" s="437"/>
      <c r="M2861" s="438"/>
      <c r="N2861" s="438"/>
      <c r="O2861" s="438"/>
      <c r="P2861" s="438"/>
      <c r="Q2861" s="438"/>
      <c r="R2861" s="438"/>
      <c r="S2861" s="438"/>
      <c r="T2861" s="438"/>
      <c r="U2861" s="438"/>
      <c r="V2861" s="438"/>
      <c r="W2861" s="438"/>
      <c r="X2861" s="439"/>
      <c r="Y2861" s="439"/>
      <c r="Z2861" s="438"/>
      <c r="AA2861" s="438"/>
      <c r="AB2861" s="438"/>
      <c r="AC2861" s="438"/>
      <c r="AD2861" s="438"/>
      <c r="AE2861" s="438"/>
      <c r="AF2861" s="438"/>
      <c r="AG2861" s="438"/>
      <c r="AH2861" s="438"/>
      <c r="AI2861" s="438"/>
      <c r="AJ2861" s="439"/>
      <c r="AK2861" s="439"/>
      <c r="AL2861" s="439"/>
      <c r="AM2861" s="439"/>
      <c r="AN2861" s="439"/>
      <c r="AO2861" s="439"/>
      <c r="AP2861" s="439"/>
      <c r="AQ2861" s="439"/>
      <c r="AR2861" s="439"/>
      <c r="AS2861" s="439"/>
      <c r="AT2861" s="439"/>
      <c r="AU2861" s="439"/>
      <c r="AV2861" s="439"/>
      <c r="AW2861" s="439"/>
      <c r="AX2861" s="439"/>
      <c r="AZ2861" s="439"/>
      <c r="BA2861" s="439"/>
      <c r="BB2861" s="439"/>
      <c r="BC2861" s="439"/>
      <c r="BD2861" s="439"/>
      <c r="BE2861" s="439"/>
      <c r="BF2861" s="439"/>
      <c r="BG2861" s="439"/>
      <c r="BH2861" s="439"/>
      <c r="BI2861" s="439"/>
      <c r="BJ2861" s="439"/>
      <c r="BK2861" s="439"/>
      <c r="BL2861" s="439"/>
      <c r="BM2861" s="439"/>
      <c r="BN2861" s="439"/>
      <c r="BO2861" s="439"/>
      <c r="BP2861" s="439"/>
      <c r="BQ2861" s="439"/>
      <c r="BR2861" s="439"/>
      <c r="BS2861" s="440"/>
      <c r="BT2861" s="439"/>
      <c r="BU2861" s="439"/>
      <c r="BV2861" s="439"/>
      <c r="BW2861" s="439"/>
      <c r="BX2861" s="439"/>
      <c r="BY2861" s="439"/>
      <c r="BZ2861" s="438"/>
      <c r="CA2861" s="439"/>
      <c r="CB2861" s="439"/>
      <c r="CC2861" s="439"/>
      <c r="CD2861" s="439"/>
      <c r="CE2861" s="439"/>
      <c r="CF2861" s="439"/>
      <c r="CG2861" s="439"/>
      <c r="CH2861" s="439"/>
      <c r="CI2861" s="439"/>
      <c r="CJ2861" s="438"/>
      <c r="CK2861" s="438"/>
      <c r="CL2861" s="439"/>
      <c r="CM2861" s="439"/>
      <c r="CN2861" s="439"/>
      <c r="CO2861" s="439"/>
      <c r="CP2861" s="439"/>
      <c r="CQ2861" s="439"/>
      <c r="CR2861" s="439"/>
      <c r="CS2861" s="439"/>
      <c r="CT2861" s="439"/>
      <c r="CU2861" s="439"/>
      <c r="CV2861" s="439"/>
      <c r="CW2861" s="439"/>
      <c r="CX2861" s="439"/>
      <c r="CY2861" s="439"/>
      <c r="CZ2861" s="439"/>
      <c r="DA2861" s="439"/>
      <c r="DB2861" s="438"/>
      <c r="DC2861" s="438"/>
      <c r="DD2861" s="438"/>
      <c r="DE2861" s="438"/>
      <c r="DF2861" s="438"/>
      <c r="DG2861" s="438"/>
      <c r="DH2861" s="438"/>
      <c r="DI2861" s="438"/>
      <c r="DJ2861" s="438"/>
      <c r="DK2861" s="438"/>
      <c r="DL2861" s="438"/>
      <c r="DM2861" s="438"/>
      <c r="DN2861" s="441"/>
      <c r="DO2861" s="438"/>
      <c r="DP2861" s="438"/>
      <c r="DQ2861" s="438"/>
      <c r="DR2861" s="438"/>
      <c r="DS2861" s="438"/>
      <c r="DT2861" s="438"/>
      <c r="DU2861" s="438"/>
      <c r="DV2861" s="442"/>
      <c r="DW2861" s="443"/>
      <c r="DX2861" s="444"/>
      <c r="DZ2861" s="438"/>
      <c r="EC2861" s="438"/>
      <c r="EF2861" s="438"/>
      <c r="EI2861" s="438"/>
      <c r="EL2861" s="438"/>
      <c r="EO2861" s="438"/>
    </row>
    <row r="2862" spans="1:145" x14ac:dyDescent="0.35">
      <c r="A2862" s="453" t="s">
        <v>859</v>
      </c>
      <c r="B2862" s="437"/>
      <c r="C2862" s="437"/>
      <c r="D2862" s="437"/>
      <c r="E2862" s="437"/>
      <c r="F2862" s="437"/>
      <c r="G2862" s="437"/>
      <c r="H2862" s="437"/>
      <c r="I2862" s="437"/>
      <c r="J2862" s="437"/>
      <c r="K2862" s="437"/>
      <c r="L2862" s="437"/>
      <c r="M2862" s="438"/>
      <c r="N2862" s="438"/>
      <c r="O2862" s="438"/>
      <c r="P2862" s="438"/>
      <c r="Q2862" s="438"/>
      <c r="R2862" s="438"/>
      <c r="S2862" s="438"/>
      <c r="T2862" s="438"/>
      <c r="U2862" s="438"/>
      <c r="V2862" s="438"/>
      <c r="W2862" s="438"/>
      <c r="X2862" s="439"/>
      <c r="Y2862" s="439"/>
      <c r="Z2862" s="438"/>
      <c r="AA2862" s="438"/>
      <c r="AB2862" s="438"/>
      <c r="AC2862" s="438"/>
      <c r="AD2862" s="438"/>
      <c r="AE2862" s="438"/>
      <c r="AF2862" s="438"/>
      <c r="AG2862" s="438"/>
      <c r="AH2862" s="438"/>
      <c r="AI2862" s="438"/>
      <c r="AJ2862" s="439"/>
      <c r="AK2862" s="439"/>
      <c r="AL2862" s="439"/>
      <c r="AM2862" s="439"/>
      <c r="AN2862" s="439"/>
      <c r="AO2862" s="439"/>
      <c r="AP2862" s="439"/>
      <c r="AQ2862" s="439"/>
      <c r="AR2862" s="439"/>
      <c r="AS2862" s="439"/>
      <c r="AT2862" s="439"/>
      <c r="AU2862" s="439"/>
      <c r="AV2862" s="439"/>
      <c r="AW2862" s="439"/>
      <c r="AX2862" s="439"/>
      <c r="AZ2862" s="439"/>
      <c r="BA2862" s="439"/>
      <c r="BB2862" s="439"/>
      <c r="BC2862" s="439"/>
      <c r="BD2862" s="439"/>
      <c r="BE2862" s="439"/>
      <c r="BF2862" s="439"/>
      <c r="BG2862" s="439"/>
      <c r="BH2862" s="439"/>
      <c r="BI2862" s="439"/>
      <c r="BJ2862" s="439"/>
      <c r="BK2862" s="439"/>
      <c r="BL2862" s="439"/>
      <c r="BM2862" s="439"/>
      <c r="BN2862" s="439"/>
      <c r="BO2862" s="439"/>
      <c r="BP2862" s="439"/>
      <c r="BQ2862" s="439"/>
      <c r="BR2862" s="439"/>
      <c r="BS2862" s="440"/>
      <c r="BT2862" s="439"/>
      <c r="BU2862" s="439"/>
      <c r="BV2862" s="439"/>
      <c r="BW2862" s="439"/>
      <c r="BX2862" s="439"/>
      <c r="BY2862" s="439"/>
      <c r="BZ2862" s="438"/>
      <c r="CA2862" s="439"/>
      <c r="CB2862" s="439"/>
      <c r="CC2862" s="439"/>
      <c r="CD2862" s="439"/>
      <c r="CE2862" s="439"/>
      <c r="CF2862" s="439"/>
      <c r="CG2862" s="439"/>
      <c r="CH2862" s="439"/>
      <c r="CI2862" s="439"/>
      <c r="CJ2862" s="438"/>
      <c r="CK2862" s="438"/>
      <c r="CL2862" s="439"/>
      <c r="CM2862" s="439"/>
      <c r="CN2862" s="439"/>
      <c r="CO2862" s="439"/>
      <c r="CP2862" s="439"/>
      <c r="CQ2862" s="439"/>
      <c r="CR2862" s="439"/>
      <c r="CS2862" s="439"/>
      <c r="CT2862" s="439"/>
      <c r="CU2862" s="439"/>
      <c r="CV2862" s="439"/>
      <c r="CW2862" s="439"/>
      <c r="CX2862" s="439"/>
      <c r="CY2862" s="439"/>
      <c r="CZ2862" s="439"/>
      <c r="DA2862" s="439"/>
      <c r="DB2862" s="438"/>
      <c r="DC2862" s="438"/>
      <c r="DD2862" s="438"/>
      <c r="DE2862" s="438"/>
      <c r="DF2862" s="438"/>
      <c r="DG2862" s="438"/>
      <c r="DH2862" s="438"/>
      <c r="DI2862" s="438"/>
      <c r="DJ2862" s="438"/>
      <c r="DK2862" s="438"/>
      <c r="DL2862" s="438"/>
      <c r="DM2862" s="438"/>
      <c r="DN2862" s="441"/>
      <c r="DO2862" s="438"/>
      <c r="DP2862" s="438"/>
      <c r="DQ2862" s="438"/>
      <c r="DR2862" s="438"/>
      <c r="DS2862" s="438"/>
      <c r="DT2862" s="438"/>
      <c r="DU2862" s="438"/>
      <c r="DV2862" s="442"/>
      <c r="DW2862" s="443"/>
      <c r="DX2862" s="444"/>
      <c r="DZ2862" s="438"/>
      <c r="EC2862" s="438"/>
      <c r="EF2862" s="438"/>
      <c r="EI2862" s="438"/>
      <c r="EL2862" s="438"/>
      <c r="EO2862" s="438"/>
    </row>
    <row r="2863" spans="1:145" x14ac:dyDescent="0.35">
      <c r="A2863" s="453" t="s">
        <v>860</v>
      </c>
      <c r="B2863" s="437"/>
      <c r="C2863" s="437"/>
      <c r="D2863" s="437"/>
      <c r="E2863" s="437"/>
      <c r="F2863" s="437"/>
      <c r="G2863" s="437"/>
      <c r="H2863" s="437"/>
      <c r="I2863" s="437"/>
      <c r="J2863" s="437"/>
      <c r="K2863" s="437"/>
      <c r="L2863" s="437"/>
      <c r="M2863" s="438"/>
      <c r="N2863" s="438"/>
      <c r="O2863" s="438"/>
      <c r="P2863" s="438"/>
      <c r="Q2863" s="438"/>
      <c r="R2863" s="438"/>
      <c r="S2863" s="438"/>
      <c r="T2863" s="438"/>
      <c r="U2863" s="438"/>
      <c r="V2863" s="438"/>
      <c r="W2863" s="438"/>
      <c r="X2863" s="439"/>
      <c r="Y2863" s="439"/>
      <c r="Z2863" s="438"/>
      <c r="AA2863" s="438"/>
      <c r="AB2863" s="438"/>
      <c r="AC2863" s="438"/>
      <c r="AD2863" s="438"/>
      <c r="AE2863" s="438"/>
      <c r="AF2863" s="438"/>
      <c r="AG2863" s="438"/>
      <c r="AH2863" s="438"/>
      <c r="AI2863" s="438"/>
      <c r="AJ2863" s="439"/>
      <c r="AK2863" s="439"/>
      <c r="AL2863" s="439"/>
      <c r="AM2863" s="439"/>
      <c r="AN2863" s="439"/>
      <c r="AO2863" s="439"/>
      <c r="AP2863" s="439"/>
      <c r="AQ2863" s="439"/>
      <c r="AR2863" s="439"/>
      <c r="AS2863" s="439"/>
      <c r="AT2863" s="439"/>
      <c r="AU2863" s="439"/>
      <c r="AV2863" s="439"/>
      <c r="AW2863" s="439"/>
      <c r="AX2863" s="439"/>
      <c r="AZ2863" s="439"/>
      <c r="BA2863" s="439"/>
      <c r="BB2863" s="439"/>
      <c r="BC2863" s="439"/>
      <c r="BD2863" s="439"/>
      <c r="BE2863" s="439"/>
      <c r="BF2863" s="439"/>
      <c r="BG2863" s="439"/>
      <c r="BH2863" s="439"/>
      <c r="BI2863" s="439"/>
      <c r="BJ2863" s="439"/>
      <c r="BK2863" s="439"/>
      <c r="BL2863" s="439"/>
      <c r="BM2863" s="439"/>
      <c r="BN2863" s="439"/>
      <c r="BO2863" s="439"/>
      <c r="BP2863" s="439"/>
      <c r="BQ2863" s="439"/>
      <c r="BR2863" s="439"/>
      <c r="BS2863" s="440"/>
      <c r="BT2863" s="439"/>
      <c r="BU2863" s="439"/>
      <c r="BV2863" s="439"/>
      <c r="BW2863" s="439"/>
      <c r="BX2863" s="439"/>
      <c r="BY2863" s="439"/>
      <c r="BZ2863" s="438"/>
      <c r="CA2863" s="439"/>
      <c r="CB2863" s="439"/>
      <c r="CC2863" s="439"/>
      <c r="CD2863" s="439"/>
      <c r="CE2863" s="439"/>
      <c r="CF2863" s="439"/>
      <c r="CG2863" s="439"/>
      <c r="CH2863" s="439"/>
      <c r="CI2863" s="439"/>
      <c r="CJ2863" s="438"/>
      <c r="CK2863" s="438"/>
      <c r="CL2863" s="439"/>
      <c r="CM2863" s="439"/>
      <c r="CN2863" s="439"/>
      <c r="CO2863" s="439"/>
      <c r="CP2863" s="439"/>
      <c r="CQ2863" s="439"/>
      <c r="CR2863" s="439"/>
      <c r="CS2863" s="439"/>
      <c r="CT2863" s="439"/>
      <c r="CU2863" s="439"/>
      <c r="CV2863" s="439"/>
      <c r="CW2863" s="439"/>
      <c r="CX2863" s="439"/>
      <c r="CY2863" s="439"/>
      <c r="CZ2863" s="439"/>
      <c r="DA2863" s="439"/>
      <c r="DB2863" s="438"/>
      <c r="DC2863" s="438"/>
      <c r="DD2863" s="438"/>
      <c r="DE2863" s="438"/>
      <c r="DF2863" s="438"/>
      <c r="DG2863" s="438"/>
      <c r="DH2863" s="438"/>
      <c r="DI2863" s="438"/>
      <c r="DJ2863" s="438"/>
      <c r="DK2863" s="438"/>
      <c r="DL2863" s="438"/>
      <c r="DM2863" s="438"/>
      <c r="DN2863" s="441"/>
      <c r="DO2863" s="438"/>
      <c r="DP2863" s="438"/>
      <c r="DQ2863" s="438"/>
      <c r="DR2863" s="438"/>
      <c r="DS2863" s="438"/>
      <c r="DT2863" s="438"/>
      <c r="DU2863" s="438"/>
      <c r="DV2863" s="442"/>
      <c r="DW2863" s="443"/>
      <c r="DX2863" s="444"/>
      <c r="DZ2863" s="438"/>
      <c r="EC2863" s="438"/>
      <c r="EF2863" s="438"/>
      <c r="EI2863" s="438"/>
      <c r="EL2863" s="438"/>
      <c r="EO2863" s="438"/>
    </row>
    <row r="2864" spans="1:145" x14ac:dyDescent="0.35">
      <c r="A2864" s="453" t="s">
        <v>861</v>
      </c>
      <c r="B2864" s="437"/>
      <c r="C2864" s="437"/>
      <c r="D2864" s="437"/>
      <c r="E2864" s="437"/>
      <c r="F2864" s="437"/>
      <c r="G2864" s="437"/>
      <c r="H2864" s="437"/>
      <c r="I2864" s="437"/>
      <c r="J2864" s="437"/>
      <c r="K2864" s="437"/>
      <c r="L2864" s="437"/>
      <c r="M2864" s="438"/>
      <c r="N2864" s="438"/>
      <c r="O2864" s="438"/>
      <c r="P2864" s="438"/>
      <c r="Q2864" s="438"/>
      <c r="R2864" s="438"/>
      <c r="S2864" s="438"/>
      <c r="T2864" s="438"/>
      <c r="U2864" s="438"/>
      <c r="V2864" s="438"/>
      <c r="W2864" s="438"/>
      <c r="X2864" s="439"/>
      <c r="Y2864" s="439"/>
      <c r="Z2864" s="438"/>
      <c r="AA2864" s="438"/>
      <c r="AB2864" s="438"/>
      <c r="AC2864" s="438"/>
      <c r="AD2864" s="438"/>
      <c r="AE2864" s="438"/>
      <c r="AF2864" s="438"/>
      <c r="AG2864" s="438"/>
      <c r="AH2864" s="438"/>
      <c r="AI2864" s="438"/>
      <c r="AJ2864" s="439"/>
      <c r="AK2864" s="439"/>
      <c r="AL2864" s="439"/>
      <c r="AM2864" s="439"/>
      <c r="AN2864" s="439"/>
      <c r="AO2864" s="439"/>
      <c r="AP2864" s="439"/>
      <c r="AQ2864" s="439"/>
      <c r="AR2864" s="439"/>
      <c r="AS2864" s="439"/>
      <c r="AT2864" s="439"/>
      <c r="AU2864" s="439"/>
      <c r="AV2864" s="439"/>
      <c r="AW2864" s="439"/>
      <c r="AX2864" s="439"/>
      <c r="AZ2864" s="439"/>
      <c r="BA2864" s="439"/>
      <c r="BB2864" s="439"/>
      <c r="BC2864" s="439"/>
      <c r="BD2864" s="439"/>
      <c r="BE2864" s="439"/>
      <c r="BF2864" s="439"/>
      <c r="BG2864" s="439"/>
      <c r="BH2864" s="439"/>
      <c r="BI2864" s="439"/>
      <c r="BJ2864" s="439"/>
      <c r="BK2864" s="439"/>
      <c r="BL2864" s="439"/>
      <c r="BM2864" s="439"/>
      <c r="BN2864" s="439"/>
      <c r="BO2864" s="439"/>
      <c r="BP2864" s="439"/>
      <c r="BQ2864" s="439"/>
      <c r="BR2864" s="439"/>
      <c r="BS2864" s="440"/>
      <c r="BT2864" s="439"/>
      <c r="BU2864" s="439"/>
      <c r="BV2864" s="439"/>
      <c r="BW2864" s="439"/>
      <c r="BX2864" s="439"/>
      <c r="BY2864" s="439"/>
      <c r="BZ2864" s="438"/>
      <c r="CA2864" s="439"/>
      <c r="CB2864" s="439"/>
      <c r="CC2864" s="439"/>
      <c r="CD2864" s="439"/>
      <c r="CE2864" s="439"/>
      <c r="CF2864" s="439"/>
      <c r="CG2864" s="439"/>
      <c r="CH2864" s="439"/>
      <c r="CI2864" s="439"/>
      <c r="CJ2864" s="438"/>
      <c r="CK2864" s="438"/>
      <c r="CL2864" s="439"/>
      <c r="CM2864" s="439"/>
      <c r="CN2864" s="439"/>
      <c r="CO2864" s="439"/>
      <c r="CP2864" s="439"/>
      <c r="CQ2864" s="439"/>
      <c r="CR2864" s="439"/>
      <c r="CS2864" s="439"/>
      <c r="CT2864" s="439"/>
      <c r="CU2864" s="439"/>
      <c r="CV2864" s="439"/>
      <c r="CW2864" s="439"/>
      <c r="CX2864" s="439"/>
      <c r="CY2864" s="439"/>
      <c r="CZ2864" s="439"/>
      <c r="DA2864" s="439"/>
      <c r="DB2864" s="438"/>
      <c r="DC2864" s="438"/>
      <c r="DD2864" s="438"/>
      <c r="DE2864" s="438"/>
      <c r="DF2864" s="438"/>
      <c r="DG2864" s="438"/>
      <c r="DH2864" s="438"/>
      <c r="DI2864" s="438"/>
      <c r="DJ2864" s="438"/>
      <c r="DK2864" s="438"/>
      <c r="DL2864" s="438"/>
      <c r="DM2864" s="438"/>
      <c r="DN2864" s="441"/>
      <c r="DO2864" s="438"/>
      <c r="DP2864" s="438"/>
      <c r="DQ2864" s="438"/>
      <c r="DR2864" s="438"/>
      <c r="DS2864" s="438"/>
      <c r="DT2864" s="438"/>
      <c r="DU2864" s="438"/>
      <c r="DV2864" s="442"/>
      <c r="DW2864" s="443"/>
      <c r="DX2864" s="444"/>
      <c r="DZ2864" s="438"/>
      <c r="EC2864" s="438"/>
      <c r="EF2864" s="438"/>
      <c r="EI2864" s="438"/>
      <c r="EL2864" s="438"/>
      <c r="EO2864" s="438"/>
    </row>
    <row r="2865" spans="1:145" x14ac:dyDescent="0.35">
      <c r="A2865" s="453" t="s">
        <v>862</v>
      </c>
      <c r="B2865" s="437"/>
      <c r="C2865" s="437"/>
      <c r="D2865" s="437"/>
      <c r="E2865" s="437"/>
      <c r="F2865" s="437"/>
      <c r="G2865" s="437"/>
      <c r="H2865" s="437"/>
      <c r="I2865" s="437"/>
      <c r="J2865" s="437"/>
      <c r="K2865" s="437"/>
      <c r="L2865" s="437"/>
      <c r="M2865" s="438"/>
      <c r="N2865" s="438"/>
      <c r="O2865" s="438"/>
      <c r="P2865" s="438"/>
      <c r="Q2865" s="438"/>
      <c r="R2865" s="438"/>
      <c r="S2865" s="438"/>
      <c r="T2865" s="438"/>
      <c r="U2865" s="438"/>
      <c r="V2865" s="438"/>
      <c r="W2865" s="438"/>
      <c r="X2865" s="439"/>
      <c r="Y2865" s="439"/>
      <c r="Z2865" s="438"/>
      <c r="AA2865" s="438"/>
      <c r="AB2865" s="438"/>
      <c r="AC2865" s="438"/>
      <c r="AD2865" s="438"/>
      <c r="AE2865" s="438"/>
      <c r="AF2865" s="438"/>
      <c r="AG2865" s="438"/>
      <c r="AH2865" s="438"/>
      <c r="AI2865" s="438"/>
      <c r="AJ2865" s="439"/>
      <c r="AK2865" s="439"/>
      <c r="AL2865" s="439"/>
      <c r="AM2865" s="439"/>
      <c r="AN2865" s="439"/>
      <c r="AO2865" s="439"/>
      <c r="AP2865" s="439"/>
      <c r="AQ2865" s="439"/>
      <c r="AR2865" s="439"/>
      <c r="AS2865" s="439"/>
      <c r="AT2865" s="439"/>
      <c r="AU2865" s="439"/>
      <c r="AV2865" s="439"/>
      <c r="AW2865" s="439"/>
      <c r="AX2865" s="439"/>
      <c r="AZ2865" s="439"/>
      <c r="BA2865" s="439"/>
      <c r="BB2865" s="439"/>
      <c r="BC2865" s="439"/>
      <c r="BD2865" s="439"/>
      <c r="BE2865" s="439"/>
      <c r="BF2865" s="439"/>
      <c r="BG2865" s="439"/>
      <c r="BH2865" s="439"/>
      <c r="BI2865" s="439"/>
      <c r="BJ2865" s="439"/>
      <c r="BK2865" s="439"/>
      <c r="BL2865" s="439"/>
      <c r="BM2865" s="439"/>
      <c r="BN2865" s="439"/>
      <c r="BO2865" s="439"/>
      <c r="BP2865" s="439"/>
      <c r="BQ2865" s="439"/>
      <c r="BR2865" s="439"/>
      <c r="BS2865" s="440"/>
      <c r="BT2865" s="439"/>
      <c r="BU2865" s="439"/>
      <c r="BV2865" s="439"/>
      <c r="BW2865" s="439"/>
      <c r="BX2865" s="439"/>
      <c r="BY2865" s="439"/>
      <c r="BZ2865" s="438"/>
      <c r="CA2865" s="439"/>
      <c r="CB2865" s="439"/>
      <c r="CC2865" s="439"/>
      <c r="CD2865" s="439"/>
      <c r="CE2865" s="439"/>
      <c r="CF2865" s="439"/>
      <c r="CG2865" s="439"/>
      <c r="CH2865" s="439"/>
      <c r="CI2865" s="439"/>
      <c r="CJ2865" s="438"/>
      <c r="CK2865" s="438"/>
      <c r="CL2865" s="439"/>
      <c r="CM2865" s="439"/>
      <c r="CN2865" s="439"/>
      <c r="CO2865" s="439"/>
      <c r="CP2865" s="439"/>
      <c r="CQ2865" s="439"/>
      <c r="CR2865" s="439"/>
      <c r="CS2865" s="439"/>
      <c r="CT2865" s="439"/>
      <c r="CU2865" s="439"/>
      <c r="CV2865" s="439"/>
      <c r="CW2865" s="439"/>
      <c r="CX2865" s="439"/>
      <c r="CY2865" s="439"/>
      <c r="CZ2865" s="439"/>
      <c r="DA2865" s="439"/>
      <c r="DB2865" s="438"/>
      <c r="DC2865" s="438"/>
      <c r="DD2865" s="438"/>
      <c r="DE2865" s="438"/>
      <c r="DF2865" s="438"/>
      <c r="DG2865" s="438"/>
      <c r="DH2865" s="438"/>
      <c r="DI2865" s="438"/>
      <c r="DJ2865" s="438"/>
      <c r="DK2865" s="438"/>
      <c r="DL2865" s="438"/>
      <c r="DM2865" s="438"/>
      <c r="DN2865" s="441"/>
      <c r="DO2865" s="438"/>
      <c r="DP2865" s="438"/>
      <c r="DQ2865" s="438"/>
      <c r="DR2865" s="438"/>
      <c r="DS2865" s="438"/>
      <c r="DT2865" s="438"/>
      <c r="DU2865" s="438"/>
      <c r="DV2865" s="442"/>
      <c r="DW2865" s="443"/>
      <c r="DX2865" s="444"/>
      <c r="DZ2865" s="438"/>
      <c r="EC2865" s="438"/>
      <c r="EF2865" s="438"/>
      <c r="EI2865" s="438"/>
      <c r="EL2865" s="438"/>
      <c r="EO2865" s="438"/>
    </row>
    <row r="2866" spans="1:145" x14ac:dyDescent="0.35">
      <c r="A2866" s="453" t="s">
        <v>863</v>
      </c>
      <c r="B2866" s="437"/>
      <c r="C2866" s="437"/>
      <c r="D2866" s="437"/>
      <c r="E2866" s="437"/>
      <c r="F2866" s="437"/>
      <c r="G2866" s="437"/>
      <c r="H2866" s="437"/>
      <c r="I2866" s="437"/>
      <c r="J2866" s="437"/>
      <c r="K2866" s="437"/>
      <c r="L2866" s="437"/>
      <c r="M2866" s="438"/>
      <c r="N2866" s="438"/>
      <c r="O2866" s="438"/>
      <c r="P2866" s="438"/>
      <c r="Q2866" s="438"/>
      <c r="R2866" s="438"/>
      <c r="S2866" s="438"/>
      <c r="T2866" s="438"/>
      <c r="U2866" s="438"/>
      <c r="V2866" s="438"/>
      <c r="W2866" s="438"/>
      <c r="X2866" s="439"/>
      <c r="Y2866" s="439"/>
      <c r="Z2866" s="438"/>
      <c r="AA2866" s="438"/>
      <c r="AB2866" s="438"/>
      <c r="AC2866" s="438"/>
      <c r="AD2866" s="438"/>
      <c r="AE2866" s="438"/>
      <c r="AF2866" s="438"/>
      <c r="AG2866" s="438"/>
      <c r="AH2866" s="438"/>
      <c r="AI2866" s="438"/>
      <c r="AJ2866" s="439"/>
      <c r="AK2866" s="439"/>
      <c r="AL2866" s="439"/>
      <c r="AM2866" s="439"/>
      <c r="AN2866" s="439"/>
      <c r="AO2866" s="439"/>
      <c r="AP2866" s="439"/>
      <c r="AQ2866" s="439"/>
      <c r="AR2866" s="439"/>
      <c r="AS2866" s="439"/>
      <c r="AT2866" s="439"/>
      <c r="AU2866" s="439"/>
      <c r="AV2866" s="439"/>
      <c r="AW2866" s="439"/>
      <c r="AX2866" s="439"/>
      <c r="AZ2866" s="439"/>
      <c r="BA2866" s="439"/>
      <c r="BB2866" s="439"/>
      <c r="BC2866" s="439"/>
      <c r="BD2866" s="439"/>
      <c r="BE2866" s="439"/>
      <c r="BF2866" s="439"/>
      <c r="BG2866" s="439"/>
      <c r="BH2866" s="439"/>
      <c r="BI2866" s="439"/>
      <c r="BJ2866" s="439"/>
      <c r="BK2866" s="439"/>
      <c r="BL2866" s="439"/>
      <c r="BM2866" s="439"/>
      <c r="BN2866" s="439"/>
      <c r="BO2866" s="439"/>
      <c r="BP2866" s="439"/>
      <c r="BQ2866" s="439"/>
      <c r="BR2866" s="439"/>
      <c r="BS2866" s="440"/>
      <c r="BT2866" s="439"/>
      <c r="BU2866" s="439"/>
      <c r="BV2866" s="439"/>
      <c r="BW2866" s="439"/>
      <c r="BX2866" s="439"/>
      <c r="BY2866" s="439"/>
      <c r="BZ2866" s="438"/>
      <c r="CA2866" s="439"/>
      <c r="CB2866" s="439"/>
      <c r="CC2866" s="439"/>
      <c r="CD2866" s="439"/>
      <c r="CE2866" s="439"/>
      <c r="CF2866" s="439"/>
      <c r="CG2866" s="439"/>
      <c r="CH2866" s="439"/>
      <c r="CI2866" s="439"/>
      <c r="CJ2866" s="438"/>
      <c r="CK2866" s="438"/>
      <c r="CL2866" s="439"/>
      <c r="CM2866" s="439"/>
      <c r="CN2866" s="439"/>
      <c r="CO2866" s="439"/>
      <c r="CP2866" s="439"/>
      <c r="CQ2866" s="439"/>
      <c r="CR2866" s="439"/>
      <c r="CS2866" s="439"/>
      <c r="CT2866" s="439"/>
      <c r="CU2866" s="439"/>
      <c r="CV2866" s="439"/>
      <c r="CW2866" s="439"/>
      <c r="CX2866" s="439"/>
      <c r="CY2866" s="439"/>
      <c r="CZ2866" s="439"/>
      <c r="DA2866" s="439"/>
      <c r="DB2866" s="438"/>
      <c r="DC2866" s="438"/>
      <c r="DD2866" s="438"/>
      <c r="DE2866" s="438"/>
      <c r="DF2866" s="438"/>
      <c r="DG2866" s="438"/>
      <c r="DH2866" s="438"/>
      <c r="DI2866" s="438"/>
      <c r="DJ2866" s="438"/>
      <c r="DK2866" s="438"/>
      <c r="DL2866" s="438"/>
      <c r="DM2866" s="438"/>
      <c r="DN2866" s="441"/>
      <c r="DO2866" s="438"/>
      <c r="DP2866" s="438"/>
      <c r="DQ2866" s="438"/>
      <c r="DR2866" s="438"/>
      <c r="DS2866" s="438"/>
      <c r="DT2866" s="438"/>
      <c r="DU2866" s="438"/>
      <c r="DV2866" s="442"/>
      <c r="DW2866" s="443"/>
      <c r="DX2866" s="444"/>
      <c r="DZ2866" s="438"/>
      <c r="EC2866" s="438"/>
      <c r="EF2866" s="438"/>
      <c r="EI2866" s="438"/>
      <c r="EL2866" s="438"/>
      <c r="EO2866" s="438"/>
    </row>
    <row r="2867" spans="1:145" x14ac:dyDescent="0.35">
      <c r="A2867" s="453"/>
      <c r="B2867" s="437"/>
      <c r="C2867" s="437"/>
      <c r="D2867" s="437"/>
      <c r="E2867" s="437"/>
      <c r="F2867" s="437"/>
      <c r="G2867" s="437"/>
      <c r="H2867" s="437"/>
      <c r="I2867" s="437"/>
      <c r="J2867" s="437"/>
      <c r="K2867" s="437"/>
      <c r="L2867" s="437"/>
      <c r="M2867" s="438"/>
      <c r="N2867" s="438"/>
      <c r="O2867" s="438"/>
      <c r="P2867" s="438"/>
      <c r="Q2867" s="438"/>
      <c r="R2867" s="438"/>
      <c r="S2867" s="438"/>
      <c r="T2867" s="438"/>
      <c r="U2867" s="438"/>
      <c r="V2867" s="438"/>
      <c r="W2867" s="438"/>
      <c r="X2867" s="439"/>
      <c r="Y2867" s="439"/>
      <c r="Z2867" s="438"/>
      <c r="AA2867" s="438"/>
      <c r="AB2867" s="438"/>
      <c r="AC2867" s="438"/>
      <c r="AD2867" s="438"/>
      <c r="AE2867" s="438"/>
      <c r="AF2867" s="438"/>
      <c r="AG2867" s="438"/>
      <c r="AH2867" s="438"/>
      <c r="AI2867" s="438"/>
      <c r="AJ2867" s="439"/>
      <c r="AK2867" s="439"/>
      <c r="AL2867" s="439"/>
      <c r="AM2867" s="439"/>
      <c r="AN2867" s="439"/>
      <c r="AO2867" s="439"/>
      <c r="AP2867" s="439"/>
      <c r="AQ2867" s="439"/>
      <c r="AR2867" s="439"/>
      <c r="AS2867" s="439"/>
      <c r="AT2867" s="439"/>
      <c r="AU2867" s="439"/>
      <c r="AV2867" s="439"/>
      <c r="AW2867" s="439"/>
      <c r="AX2867" s="439"/>
      <c r="AZ2867" s="439"/>
      <c r="BA2867" s="439"/>
      <c r="BB2867" s="439"/>
      <c r="BC2867" s="439"/>
      <c r="BD2867" s="439"/>
      <c r="BE2867" s="439"/>
      <c r="BF2867" s="439"/>
      <c r="BG2867" s="439"/>
      <c r="BH2867" s="439"/>
      <c r="BI2867" s="439"/>
      <c r="BJ2867" s="439"/>
      <c r="BK2867" s="439"/>
      <c r="BL2867" s="439"/>
      <c r="BM2867" s="439"/>
      <c r="BN2867" s="439"/>
      <c r="BO2867" s="439"/>
      <c r="BP2867" s="439"/>
      <c r="BQ2867" s="439"/>
      <c r="BR2867" s="439"/>
      <c r="BS2867" s="440"/>
      <c r="BT2867" s="439"/>
      <c r="BU2867" s="439"/>
      <c r="BV2867" s="439"/>
      <c r="BW2867" s="439"/>
      <c r="BX2867" s="439"/>
      <c r="BY2867" s="439"/>
      <c r="BZ2867" s="438"/>
      <c r="CA2867" s="439"/>
      <c r="CB2867" s="439"/>
      <c r="CC2867" s="439"/>
      <c r="CD2867" s="439"/>
      <c r="CE2867" s="439"/>
      <c r="CF2867" s="439"/>
      <c r="CG2867" s="439"/>
      <c r="CH2867" s="439"/>
      <c r="CI2867" s="439"/>
      <c r="CJ2867" s="438"/>
      <c r="CK2867" s="438"/>
      <c r="CL2867" s="439"/>
      <c r="CM2867" s="439"/>
      <c r="CN2867" s="439"/>
      <c r="CO2867" s="439"/>
      <c r="CP2867" s="439"/>
      <c r="CQ2867" s="439"/>
      <c r="CR2867" s="439"/>
      <c r="CS2867" s="439"/>
      <c r="CT2867" s="439"/>
      <c r="CU2867" s="439"/>
      <c r="CV2867" s="439"/>
      <c r="CW2867" s="439"/>
      <c r="CX2867" s="439"/>
      <c r="CY2867" s="439"/>
      <c r="CZ2867" s="439"/>
      <c r="DA2867" s="439"/>
      <c r="DB2867" s="438"/>
      <c r="DC2867" s="438"/>
      <c r="DD2867" s="438"/>
      <c r="DE2867" s="438"/>
      <c r="DF2867" s="438"/>
      <c r="DG2867" s="438"/>
      <c r="DH2867" s="438"/>
      <c r="DI2867" s="438"/>
      <c r="DJ2867" s="438"/>
      <c r="DK2867" s="438"/>
      <c r="DL2867" s="438"/>
      <c r="DM2867" s="438"/>
      <c r="DN2867" s="441"/>
      <c r="DO2867" s="438"/>
      <c r="DP2867" s="438"/>
      <c r="DQ2867" s="438"/>
      <c r="DR2867" s="438"/>
      <c r="DS2867" s="438"/>
      <c r="DT2867" s="438"/>
      <c r="DU2867" s="438"/>
      <c r="DV2867" s="442"/>
      <c r="DW2867" s="443"/>
      <c r="DX2867" s="444"/>
      <c r="DZ2867" s="438"/>
      <c r="EC2867" s="438"/>
      <c r="EF2867" s="438"/>
      <c r="EI2867" s="438"/>
      <c r="EL2867" s="438"/>
      <c r="EO2867" s="438"/>
    </row>
    <row r="2868" spans="1:145" x14ac:dyDescent="0.35">
      <c r="A2868" s="470" t="s">
        <v>872</v>
      </c>
      <c r="B2868" s="454"/>
      <c r="C2868" s="454"/>
      <c r="D2868" s="454"/>
      <c r="E2868" s="454"/>
      <c r="F2868" s="454"/>
      <c r="G2868" s="454"/>
      <c r="H2868" s="454"/>
      <c r="I2868" s="454"/>
      <c r="J2868" s="454"/>
      <c r="K2868" s="454"/>
      <c r="L2868" s="454"/>
      <c r="M2868" s="480"/>
      <c r="N2868" s="480"/>
      <c r="O2868" s="480"/>
      <c r="P2868" s="480"/>
      <c r="Q2868" s="481"/>
      <c r="R2868" s="481"/>
      <c r="S2868" s="481"/>
      <c r="T2868" s="481"/>
      <c r="U2868" s="481"/>
      <c r="V2868" s="481"/>
      <c r="W2868" s="481"/>
      <c r="X2868" s="482"/>
      <c r="Y2868" s="482"/>
      <c r="Z2868" s="481"/>
      <c r="AA2868" s="481"/>
      <c r="AB2868" s="481"/>
      <c r="AC2868" s="481"/>
      <c r="AD2868" s="481"/>
      <c r="AE2868" s="481"/>
      <c r="AF2868" s="481"/>
      <c r="AG2868" s="481"/>
      <c r="AH2868" s="481"/>
      <c r="AI2868" s="481"/>
      <c r="AJ2868" s="482"/>
      <c r="AK2868" s="482"/>
      <c r="AL2868" s="482"/>
      <c r="AM2868" s="482"/>
      <c r="AN2868" s="482"/>
      <c r="AO2868" s="482"/>
      <c r="AP2868" s="482"/>
      <c r="AQ2868" s="482"/>
      <c r="AR2868" s="482"/>
      <c r="AS2868" s="482"/>
      <c r="AT2868" s="482"/>
      <c r="AU2868" s="482"/>
      <c r="AV2868" s="482"/>
      <c r="AW2868" s="482"/>
      <c r="AX2868" s="482"/>
      <c r="AY2868" s="483"/>
      <c r="AZ2868" s="482"/>
      <c r="BA2868" s="482"/>
      <c r="BB2868" s="482"/>
      <c r="BC2868" s="482"/>
      <c r="BD2868" s="482"/>
      <c r="BE2868" s="482"/>
      <c r="BF2868" s="482"/>
      <c r="BG2868" s="482"/>
      <c r="BH2868" s="482"/>
      <c r="BI2868" s="482"/>
      <c r="BJ2868" s="482"/>
      <c r="BK2868" s="482"/>
      <c r="BL2868" s="482"/>
      <c r="BM2868" s="482"/>
      <c r="BN2868" s="482"/>
      <c r="BO2868" s="482"/>
      <c r="BP2868" s="482"/>
      <c r="BQ2868" s="482"/>
      <c r="BR2868" s="482"/>
      <c r="BS2868" s="482"/>
      <c r="BT2868" s="482"/>
      <c r="BU2868" s="482"/>
      <c r="BV2868" s="482"/>
      <c r="BW2868" s="482"/>
      <c r="BX2868" s="482"/>
      <c r="BY2868" s="482"/>
      <c r="BZ2868" s="481"/>
      <c r="CA2868" s="482"/>
      <c r="CB2868" s="482"/>
      <c r="CC2868" s="482"/>
      <c r="CD2868" s="482"/>
      <c r="CE2868" s="482"/>
      <c r="CF2868" s="482"/>
      <c r="CG2868" s="482"/>
      <c r="CH2868" s="482"/>
      <c r="CI2868" s="482"/>
      <c r="CJ2868" s="481"/>
      <c r="CK2868" s="481"/>
      <c r="CL2868" s="482"/>
      <c r="CM2868" s="482"/>
      <c r="CN2868" s="482"/>
      <c r="CO2868" s="482"/>
      <c r="CP2868" s="482"/>
      <c r="CQ2868" s="482"/>
      <c r="CR2868" s="482"/>
      <c r="CS2868" s="482"/>
      <c r="CT2868" s="482"/>
      <c r="CU2868" s="482"/>
      <c r="CV2868" s="482"/>
      <c r="CW2868" s="482"/>
      <c r="CX2868" s="482"/>
      <c r="CY2868" s="482"/>
      <c r="CZ2868" s="482"/>
      <c r="DA2868" s="482"/>
      <c r="DB2868" s="481"/>
      <c r="DC2868" s="481"/>
      <c r="DD2868" s="481"/>
      <c r="DE2868" s="481"/>
      <c r="DF2868" s="481"/>
      <c r="DG2868" s="481"/>
      <c r="DH2868" s="481"/>
      <c r="DI2868" s="481"/>
      <c r="DJ2868" s="481"/>
      <c r="DK2868" s="481"/>
      <c r="DL2868" s="481"/>
      <c r="DM2868" s="481"/>
      <c r="DN2868" s="484"/>
      <c r="DO2868" s="481"/>
      <c r="DP2868" s="481"/>
      <c r="DQ2868" s="481"/>
      <c r="DR2868" s="481"/>
      <c r="DS2868" s="481"/>
      <c r="DT2868" s="481"/>
      <c r="DU2868" s="481"/>
      <c r="DV2868" s="485"/>
      <c r="DW2868" s="486"/>
      <c r="DX2868" s="487"/>
      <c r="DZ2868" s="481"/>
      <c r="EC2868" s="481"/>
      <c r="EF2868" s="481"/>
      <c r="EI2868" s="481"/>
      <c r="EL2868" s="481"/>
      <c r="EO2868" s="481"/>
    </row>
    <row r="2884" spans="24:25" x14ac:dyDescent="0.35">
      <c r="X2884"/>
      <c r="Y2884"/>
    </row>
    <row r="2885" spans="24:25" x14ac:dyDescent="0.35">
      <c r="X2885"/>
      <c r="Y2885"/>
    </row>
    <row r="2886" spans="24:25" x14ac:dyDescent="0.35">
      <c r="X2886"/>
      <c r="Y2886"/>
    </row>
    <row r="2887" spans="24:25" x14ac:dyDescent="0.35">
      <c r="X2887"/>
      <c r="Y2887"/>
    </row>
    <row r="2888" spans="24:25" x14ac:dyDescent="0.35">
      <c r="X2888"/>
      <c r="Y2888"/>
    </row>
    <row r="2889" spans="24:25" x14ac:dyDescent="0.35">
      <c r="X2889"/>
      <c r="Y2889"/>
    </row>
    <row r="2890" spans="24:25" x14ac:dyDescent="0.35">
      <c r="X2890"/>
      <c r="Y2890"/>
    </row>
    <row r="2891" spans="24:25" x14ac:dyDescent="0.35">
      <c r="X2891"/>
      <c r="Y2891"/>
    </row>
    <row r="2892" spans="24:25" x14ac:dyDescent="0.35">
      <c r="X2892"/>
      <c r="Y2892"/>
    </row>
    <row r="2893" spans="24:25" x14ac:dyDescent="0.35">
      <c r="X2893"/>
      <c r="Y2893"/>
    </row>
    <row r="2894" spans="24:25" x14ac:dyDescent="0.35">
      <c r="X2894"/>
      <c r="Y2894"/>
    </row>
    <row r="2895" spans="24:25" x14ac:dyDescent="0.35">
      <c r="X2895"/>
      <c r="Y2895"/>
    </row>
    <row r="2896" spans="24:25" x14ac:dyDescent="0.35">
      <c r="X2896"/>
      <c r="Y2896"/>
    </row>
    <row r="2897" spans="1:145" x14ac:dyDescent="0.35">
      <c r="X2897"/>
      <c r="Y2897"/>
    </row>
    <row r="2898" spans="1:145" x14ac:dyDescent="0.35">
      <c r="X2898"/>
      <c r="Y2898"/>
    </row>
    <row r="2899" spans="1:145" x14ac:dyDescent="0.35">
      <c r="X2899"/>
      <c r="Y2899"/>
    </row>
    <row r="2900" spans="1:145" ht="15.5" x14ac:dyDescent="0.35">
      <c r="C2900" s="199"/>
    </row>
    <row r="2901" spans="1:145" ht="15.5" x14ac:dyDescent="0.35">
      <c r="C2901" s="27"/>
    </row>
    <row r="2902" spans="1:145" ht="15.5" x14ac:dyDescent="0.35">
      <c r="D2902" s="27"/>
      <c r="E2902" s="199"/>
      <c r="I2902" s="199"/>
      <c r="Y2902" s="199" t="s">
        <v>855</v>
      </c>
    </row>
    <row r="2903" spans="1:145" x14ac:dyDescent="0.35">
      <c r="I2903" s="118"/>
      <c r="Y2903" s="118">
        <f ca="1">NOW()</f>
        <v>45628.398694444448</v>
      </c>
    </row>
    <row r="2904" spans="1:145" x14ac:dyDescent="0.35">
      <c r="I2904" s="151"/>
      <c r="Y2904" s="151">
        <f ca="1">NOW()</f>
        <v>45628.398694444448</v>
      </c>
    </row>
    <row r="2905" spans="1:145" ht="15" thickBot="1" x14ac:dyDescent="0.4"/>
    <row r="2906" spans="1:145" ht="25.4" customHeight="1" thickBot="1" x14ac:dyDescent="0.4">
      <c r="A2906" s="419" t="s">
        <v>856</v>
      </c>
      <c r="B2906" s="419" t="str">
        <f t="shared" ref="B2906:N2906" si="2910">B1907</f>
        <v>1987</v>
      </c>
      <c r="C2906" s="419" t="str">
        <f t="shared" si="2910"/>
        <v>1988</v>
      </c>
      <c r="D2906" s="419" t="str">
        <f t="shared" si="2910"/>
        <v>1989</v>
      </c>
      <c r="E2906" s="419" t="str">
        <f t="shared" si="2910"/>
        <v>1990</v>
      </c>
      <c r="F2906" s="419" t="str">
        <f t="shared" si="2910"/>
        <v>1991</v>
      </c>
      <c r="G2906" s="419" t="str">
        <f t="shared" si="2910"/>
        <v xml:space="preserve">   1992</v>
      </c>
      <c r="H2906" s="419" t="str">
        <f t="shared" si="2910"/>
        <v>1993</v>
      </c>
      <c r="I2906" s="419" t="str">
        <f t="shared" si="2910"/>
        <v>1994</v>
      </c>
      <c r="J2906" s="419" t="str">
        <f t="shared" si="2910"/>
        <v>1995</v>
      </c>
      <c r="K2906" s="419" t="str">
        <f t="shared" si="2910"/>
        <v>1996(1)</v>
      </c>
      <c r="L2906" s="419">
        <f t="shared" si="2910"/>
        <v>1997</v>
      </c>
      <c r="M2906" s="419">
        <f t="shared" si="2910"/>
        <v>1998</v>
      </c>
      <c r="N2906" s="419">
        <f t="shared" si="2910"/>
        <v>1999</v>
      </c>
      <c r="O2906" s="419">
        <f t="shared" ref="O2906:Z2906" si="2911">+O$5</f>
        <v>2000</v>
      </c>
      <c r="P2906" s="419">
        <f t="shared" si="2911"/>
        <v>2001</v>
      </c>
      <c r="Q2906" s="419">
        <f t="shared" si="2911"/>
        <v>2002</v>
      </c>
      <c r="R2906" s="419">
        <f t="shared" si="2911"/>
        <v>2003</v>
      </c>
      <c r="S2906" s="419">
        <f t="shared" si="2911"/>
        <v>2004</v>
      </c>
      <c r="T2906" s="419">
        <f t="shared" si="2911"/>
        <v>2005</v>
      </c>
      <c r="U2906" s="419">
        <f t="shared" si="2911"/>
        <v>2006</v>
      </c>
      <c r="V2906" s="419">
        <f t="shared" si="2911"/>
        <v>2007</v>
      </c>
      <c r="W2906" s="419">
        <f t="shared" si="2911"/>
        <v>2008</v>
      </c>
      <c r="X2906" s="420">
        <f t="shared" si="2911"/>
        <v>2009</v>
      </c>
      <c r="Y2906" s="420">
        <f t="shared" si="2911"/>
        <v>2010</v>
      </c>
      <c r="Z2906" s="419">
        <f t="shared" si="2911"/>
        <v>2011</v>
      </c>
      <c r="AA2906" s="419">
        <f>+AA$5</f>
        <v>2012</v>
      </c>
      <c r="AB2906" s="419">
        <v>2013</v>
      </c>
      <c r="AC2906" s="419">
        <v>2013</v>
      </c>
      <c r="AD2906" s="419">
        <v>2013</v>
      </c>
      <c r="AE2906" s="419">
        <f>+AE$5</f>
        <v>2013</v>
      </c>
      <c r="AF2906" s="419">
        <v>2014</v>
      </c>
      <c r="AG2906" s="419">
        <v>2014</v>
      </c>
      <c r="AH2906" s="419">
        <v>2014</v>
      </c>
      <c r="AI2906" s="419">
        <v>2014</v>
      </c>
      <c r="AJ2906" s="420">
        <f>+AJ$5</f>
        <v>2014</v>
      </c>
      <c r="AK2906" s="420">
        <v>2015</v>
      </c>
      <c r="AL2906" s="420">
        <v>2015</v>
      </c>
      <c r="AM2906" s="420">
        <v>2015</v>
      </c>
      <c r="AN2906" s="420">
        <v>2015</v>
      </c>
      <c r="AO2906" s="420">
        <f>+AO$5</f>
        <v>2015</v>
      </c>
      <c r="AP2906" s="420">
        <v>2016</v>
      </c>
      <c r="AQ2906" s="420">
        <v>2016</v>
      </c>
      <c r="AR2906" s="420">
        <v>2016</v>
      </c>
      <c r="AS2906" s="420">
        <f>+AS$5</f>
        <v>2016</v>
      </c>
      <c r="AT2906" s="420">
        <v>2017</v>
      </c>
      <c r="AU2906" s="420">
        <v>2017</v>
      </c>
      <c r="AV2906" s="420">
        <v>2017</v>
      </c>
      <c r="AW2906" s="420">
        <v>2017</v>
      </c>
      <c r="AX2906" s="420">
        <f>+AX$5</f>
        <v>2017</v>
      </c>
      <c r="AY2906" s="421"/>
      <c r="AZ2906" s="420">
        <v>2018</v>
      </c>
      <c r="BA2906" s="420">
        <v>2018</v>
      </c>
      <c r="BB2906" s="420">
        <v>2018</v>
      </c>
      <c r="BC2906" s="420">
        <v>2018</v>
      </c>
      <c r="BD2906" s="420">
        <v>2018</v>
      </c>
      <c r="BE2906" s="420">
        <v>2018</v>
      </c>
      <c r="BF2906" s="420">
        <f>+BF$5</f>
        <v>2018</v>
      </c>
      <c r="BG2906" s="420">
        <v>2019</v>
      </c>
      <c r="BH2906" s="420">
        <v>2019</v>
      </c>
      <c r="BI2906" s="420">
        <v>2019</v>
      </c>
      <c r="BJ2906" s="420">
        <v>2019</v>
      </c>
      <c r="BK2906" s="420">
        <v>2019</v>
      </c>
      <c r="BL2906" s="420">
        <v>2019</v>
      </c>
      <c r="BM2906" s="420">
        <v>2019</v>
      </c>
      <c r="BN2906" s="420">
        <v>2019</v>
      </c>
      <c r="BO2906" s="420">
        <f>+BO$5</f>
        <v>2019</v>
      </c>
      <c r="BP2906" s="420">
        <v>2020</v>
      </c>
      <c r="BQ2906" s="420">
        <v>2020</v>
      </c>
      <c r="BR2906" s="420">
        <v>2020</v>
      </c>
      <c r="BS2906" s="420">
        <v>2020</v>
      </c>
      <c r="BT2906" s="420">
        <v>2020</v>
      </c>
      <c r="BU2906" s="420">
        <v>2020</v>
      </c>
      <c r="BV2906" s="420">
        <v>2020</v>
      </c>
      <c r="BW2906" s="420">
        <v>2020</v>
      </c>
      <c r="BX2906" s="420">
        <v>2020</v>
      </c>
      <c r="BY2906" s="420">
        <v>2020</v>
      </c>
      <c r="BZ2906" s="419">
        <v>2020</v>
      </c>
      <c r="CA2906" s="420">
        <f>+CA$5</f>
        <v>2020</v>
      </c>
      <c r="CB2906" s="420">
        <v>2021</v>
      </c>
      <c r="CC2906" s="420">
        <v>2021</v>
      </c>
      <c r="CD2906" s="420">
        <v>2021</v>
      </c>
      <c r="CE2906" s="420">
        <v>2021</v>
      </c>
      <c r="CF2906" s="420">
        <v>2021</v>
      </c>
      <c r="CG2906" s="420">
        <v>2021</v>
      </c>
      <c r="CH2906" s="420">
        <v>2021</v>
      </c>
      <c r="CI2906" s="420">
        <v>2021</v>
      </c>
      <c r="CJ2906" s="419">
        <v>2021</v>
      </c>
      <c r="CK2906" s="419">
        <v>2021</v>
      </c>
      <c r="CL2906" s="420">
        <f>+CL$5</f>
        <v>2021</v>
      </c>
      <c r="CM2906" s="420">
        <v>2022</v>
      </c>
      <c r="CN2906" s="420">
        <v>2022</v>
      </c>
      <c r="CO2906" s="420">
        <v>2022</v>
      </c>
      <c r="CP2906" s="420">
        <v>2022</v>
      </c>
      <c r="CQ2906" s="420">
        <v>2022</v>
      </c>
      <c r="CR2906" s="420">
        <v>2022</v>
      </c>
      <c r="CS2906" s="420">
        <v>2022</v>
      </c>
      <c r="CT2906" s="420">
        <v>2022</v>
      </c>
      <c r="CU2906" s="420">
        <v>2022</v>
      </c>
      <c r="CV2906" s="420">
        <v>2022</v>
      </c>
      <c r="CW2906" s="420">
        <v>2022</v>
      </c>
      <c r="CX2906" s="420">
        <v>2022</v>
      </c>
      <c r="CY2906" s="420">
        <v>2022</v>
      </c>
      <c r="CZ2906" s="420">
        <v>2022</v>
      </c>
      <c r="DA2906" s="420">
        <f t="shared" ref="DA2906:DN2906" si="2912">+DA$5</f>
        <v>2022</v>
      </c>
      <c r="DB2906" s="419">
        <v>2023</v>
      </c>
      <c r="DC2906" s="419">
        <v>2023</v>
      </c>
      <c r="DD2906" s="419">
        <v>2023</v>
      </c>
      <c r="DE2906" s="419">
        <v>2023</v>
      </c>
      <c r="DF2906" s="419">
        <v>2023</v>
      </c>
      <c r="DG2906" s="419">
        <v>2023</v>
      </c>
      <c r="DH2906" s="419">
        <v>2023</v>
      </c>
      <c r="DI2906" s="419">
        <v>2023</v>
      </c>
      <c r="DJ2906" s="419">
        <v>2023</v>
      </c>
      <c r="DK2906" s="419">
        <v>2023</v>
      </c>
      <c r="DL2906" s="419">
        <v>2023</v>
      </c>
      <c r="DM2906" s="419">
        <v>2023</v>
      </c>
      <c r="DN2906" s="422">
        <f t="shared" si="2912"/>
        <v>2023</v>
      </c>
      <c r="DO2906" s="419">
        <v>2023</v>
      </c>
      <c r="DP2906" s="419">
        <v>2024</v>
      </c>
      <c r="DQ2906" s="419">
        <v>2024</v>
      </c>
      <c r="DR2906" s="419">
        <v>2024</v>
      </c>
      <c r="DS2906" s="419">
        <v>2024</v>
      </c>
      <c r="DT2906" s="419">
        <v>2024</v>
      </c>
      <c r="DU2906" s="419">
        <v>2024</v>
      </c>
      <c r="DV2906" s="423">
        <f>+DV$5</f>
        <v>2024</v>
      </c>
      <c r="DW2906" s="424">
        <f>+DW$5</f>
        <v>2024</v>
      </c>
      <c r="DX2906" s="425">
        <f>+DX$5</f>
        <v>2024</v>
      </c>
      <c r="DZ2906" s="419">
        <f>+DZ$5</f>
        <v>2025</v>
      </c>
      <c r="EC2906" s="419">
        <f>+EC$5</f>
        <v>2026</v>
      </c>
      <c r="EF2906" s="419">
        <f>+EF$5</f>
        <v>2027</v>
      </c>
      <c r="EI2906" s="419">
        <f>+EI$5</f>
        <v>2028</v>
      </c>
      <c r="EL2906" s="419">
        <f>+EL$5</f>
        <v>2029</v>
      </c>
      <c r="EO2906" s="419">
        <f>+EO$5</f>
        <v>2030</v>
      </c>
    </row>
    <row r="2907" spans="1:145" ht="15.5" x14ac:dyDescent="0.35">
      <c r="A2907" s="426"/>
      <c r="B2907" s="427"/>
      <c r="C2907" s="427"/>
      <c r="D2907" s="427"/>
      <c r="E2907" s="427"/>
      <c r="F2907" s="427"/>
      <c r="G2907" s="427"/>
      <c r="H2907" s="427"/>
      <c r="I2907" s="427"/>
      <c r="J2907" s="427"/>
      <c r="K2907" s="427"/>
      <c r="L2907" s="427"/>
      <c r="M2907" s="428"/>
      <c r="N2907" s="428"/>
      <c r="O2907" s="429"/>
      <c r="P2907" s="429"/>
      <c r="Q2907" s="429"/>
      <c r="R2907" s="429"/>
      <c r="S2907" s="429"/>
      <c r="T2907" s="429"/>
      <c r="U2907" s="429" t="str">
        <f>+U$7</f>
        <v/>
      </c>
      <c r="V2907" s="429"/>
      <c r="W2907" s="429"/>
      <c r="X2907" s="430"/>
      <c r="Y2907" s="430"/>
      <c r="Z2907" s="429"/>
      <c r="AA2907" s="429"/>
      <c r="AB2907" s="429" t="s">
        <v>12</v>
      </c>
      <c r="AC2907" s="429" t="s">
        <v>13</v>
      </c>
      <c r="AD2907" s="14" t="str">
        <f>+$AD$7</f>
        <v>Maj old</v>
      </c>
      <c r="AE2907" s="429"/>
      <c r="AF2907" s="429" t="s">
        <v>12</v>
      </c>
      <c r="AG2907" s="429" t="s">
        <v>13</v>
      </c>
      <c r="AH2907" s="429" t="s">
        <v>15</v>
      </c>
      <c r="AI2907" s="429" t="s">
        <v>16</v>
      </c>
      <c r="AJ2907" s="430"/>
      <c r="AK2907" s="430" t="s">
        <v>12</v>
      </c>
      <c r="AL2907" s="430" t="s">
        <v>13</v>
      </c>
      <c r="AM2907" s="430" t="s">
        <v>15</v>
      </c>
      <c r="AN2907" s="430" t="s">
        <v>17</v>
      </c>
      <c r="AO2907" s="430" t="str">
        <f>+AO$7</f>
        <v>Estim.</v>
      </c>
      <c r="AP2907" s="430" t="s">
        <v>12</v>
      </c>
      <c r="AQ2907" s="430" t="s">
        <v>13</v>
      </c>
      <c r="AR2907" s="430" t="s">
        <v>15</v>
      </c>
      <c r="AS2907" s="430" t="str">
        <f>+AS$7</f>
        <v>Estim.</v>
      </c>
      <c r="AT2907" s="430" t="s">
        <v>12</v>
      </c>
      <c r="AU2907" s="430" t="s">
        <v>13</v>
      </c>
      <c r="AV2907" s="430" t="s">
        <v>19</v>
      </c>
      <c r="AW2907" s="430" t="s">
        <v>20</v>
      </c>
      <c r="AX2907" s="430" t="str">
        <f>+AX$7</f>
        <v>Estim</v>
      </c>
      <c r="AY2907" s="431"/>
      <c r="AZ2907" s="430" t="s">
        <v>12</v>
      </c>
      <c r="BA2907" s="430" t="s">
        <v>22</v>
      </c>
      <c r="BB2907" s="430" t="s">
        <v>23</v>
      </c>
      <c r="BC2907" s="430" t="s">
        <v>24</v>
      </c>
      <c r="BD2907" s="430" t="s">
        <v>25</v>
      </c>
      <c r="BE2907" s="430" t="s">
        <v>26</v>
      </c>
      <c r="BF2907" s="430" t="str">
        <f>+BF$7</f>
        <v>Estim</v>
      </c>
      <c r="BG2907" s="430" t="s">
        <v>12</v>
      </c>
      <c r="BH2907" s="430" t="s">
        <v>27</v>
      </c>
      <c r="BI2907" s="430" t="s">
        <v>23</v>
      </c>
      <c r="BJ2907" s="430" t="s">
        <v>26</v>
      </c>
      <c r="BK2907" s="430" t="s">
        <v>28</v>
      </c>
      <c r="BL2907" s="430" t="s">
        <v>29</v>
      </c>
      <c r="BM2907" s="430" t="s">
        <v>30</v>
      </c>
      <c r="BN2907" s="430" t="s">
        <v>31</v>
      </c>
      <c r="BO2907" s="430" t="str">
        <f>+BO$7</f>
        <v>Estim</v>
      </c>
      <c r="BP2907" s="430" t="s">
        <v>12</v>
      </c>
      <c r="BQ2907" s="430" t="s">
        <v>12</v>
      </c>
      <c r="BR2907" s="430" t="s">
        <v>27</v>
      </c>
      <c r="BS2907" s="430" t="s">
        <v>29</v>
      </c>
      <c r="BT2907" s="430" t="s">
        <v>23</v>
      </c>
      <c r="BU2907" s="430" t="s">
        <v>29</v>
      </c>
      <c r="BV2907" s="430" t="s">
        <v>31</v>
      </c>
      <c r="BW2907" s="430" t="s">
        <v>32</v>
      </c>
      <c r="BX2907" s="430" t="s">
        <v>32</v>
      </c>
      <c r="BY2907" s="430" t="s">
        <v>32</v>
      </c>
      <c r="BZ2907" s="429" t="s">
        <v>33</v>
      </c>
      <c r="CA2907" s="430" t="str">
        <f>+CA$7</f>
        <v>Estim</v>
      </c>
      <c r="CB2907" s="430" t="s">
        <v>12</v>
      </c>
      <c r="CC2907" s="430" t="s">
        <v>12</v>
      </c>
      <c r="CD2907" s="430" t="s">
        <v>12</v>
      </c>
      <c r="CE2907" s="430" t="s">
        <v>12</v>
      </c>
      <c r="CF2907" s="430" t="s">
        <v>12</v>
      </c>
      <c r="CG2907" s="430" t="s">
        <v>12</v>
      </c>
      <c r="CH2907" s="430" t="s">
        <v>34</v>
      </c>
      <c r="CI2907" s="430" t="s">
        <v>34</v>
      </c>
      <c r="CJ2907" s="429" t="s">
        <v>25</v>
      </c>
      <c r="CK2907" s="429" t="s">
        <v>25</v>
      </c>
      <c r="CL2907" s="430" t="str">
        <f>+CL$7</f>
        <v>Estim.</v>
      </c>
      <c r="CM2907" s="430" t="s">
        <v>12</v>
      </c>
      <c r="CN2907" s="430" t="s">
        <v>36</v>
      </c>
      <c r="CO2907" s="430" t="s">
        <v>36</v>
      </c>
      <c r="CP2907" s="430" t="s">
        <v>101</v>
      </c>
      <c r="CQ2907" s="430" t="s">
        <v>36</v>
      </c>
      <c r="CR2907" s="430" t="s">
        <v>102</v>
      </c>
      <c r="CS2907" s="430" t="s">
        <v>103</v>
      </c>
      <c r="CT2907" s="430" t="s">
        <v>104</v>
      </c>
      <c r="CU2907" s="430" t="s">
        <v>105</v>
      </c>
      <c r="CV2907" s="430" t="s">
        <v>37</v>
      </c>
      <c r="CW2907" s="430" t="s">
        <v>37</v>
      </c>
      <c r="CX2907" s="430" t="s">
        <v>38</v>
      </c>
      <c r="CY2907" s="430" t="s">
        <v>38</v>
      </c>
      <c r="CZ2907" s="430" t="s">
        <v>37</v>
      </c>
      <c r="DA2907" s="430" t="str">
        <f t="shared" ref="DA2907:DN2907" si="2913">+DA$7</f>
        <v>Estim.</v>
      </c>
      <c r="DB2907" s="429" t="s">
        <v>39</v>
      </c>
      <c r="DC2907" s="429" t="s">
        <v>40</v>
      </c>
      <c r="DD2907" s="429" t="s">
        <v>41</v>
      </c>
      <c r="DE2907" s="429" t="s">
        <v>42</v>
      </c>
      <c r="DF2907" s="429" t="s">
        <v>43</v>
      </c>
      <c r="DG2907" s="429" t="s">
        <v>44</v>
      </c>
      <c r="DH2907" s="429" t="s">
        <v>45</v>
      </c>
      <c r="DI2907" s="429" t="s">
        <v>46</v>
      </c>
      <c r="DJ2907" s="429" t="s">
        <v>47</v>
      </c>
      <c r="DK2907" s="429" t="s">
        <v>45</v>
      </c>
      <c r="DL2907" s="429" t="s">
        <v>46</v>
      </c>
      <c r="DM2907" s="429" t="s">
        <v>47</v>
      </c>
      <c r="DN2907" s="432" t="str">
        <f t="shared" si="2913"/>
        <v>Estim.</v>
      </c>
      <c r="DO2907" s="429" t="s">
        <v>47</v>
      </c>
      <c r="DP2907" s="429" t="s">
        <v>12</v>
      </c>
      <c r="DQ2907" s="429" t="s">
        <v>12</v>
      </c>
      <c r="DR2907" s="429" t="s">
        <v>12</v>
      </c>
      <c r="DS2907" s="429" t="s">
        <v>23</v>
      </c>
      <c r="DT2907" s="429" t="s">
        <v>23</v>
      </c>
      <c r="DU2907" s="429" t="s">
        <v>23</v>
      </c>
      <c r="DV2907" s="433" t="str">
        <f>+DV$7</f>
        <v>MAJ nov</v>
      </c>
      <c r="DW2907" s="434" t="str">
        <f>+DW$7</f>
        <v>MAJ nov</v>
      </c>
      <c r="DX2907" s="435" t="str">
        <f>+DX$7</f>
        <v>Prév.Rév.</v>
      </c>
      <c r="DZ2907" s="429" t="str">
        <f>+DZ$7</f>
        <v>Prév.</v>
      </c>
      <c r="EC2907" s="429" t="str">
        <f>+EC$7</f>
        <v>Prév.</v>
      </c>
      <c r="EF2907" s="429" t="str">
        <f>+EF$7</f>
        <v>Prév.</v>
      </c>
      <c r="EI2907" s="429" t="str">
        <f>+EI$7</f>
        <v>Prév.</v>
      </c>
      <c r="EL2907" s="429" t="str">
        <f>+EL$7</f>
        <v>Prév.</v>
      </c>
      <c r="EO2907" s="429" t="str">
        <f>+EO$7</f>
        <v>Prév.</v>
      </c>
    </row>
    <row r="2908" spans="1:145" x14ac:dyDescent="0.35">
      <c r="A2908" s="453" t="s">
        <v>878</v>
      </c>
      <c r="B2908" s="437"/>
      <c r="C2908" s="437"/>
      <c r="D2908" s="437"/>
      <c r="E2908" s="437"/>
      <c r="F2908" s="437"/>
      <c r="G2908" s="437"/>
      <c r="H2908" s="437"/>
      <c r="I2908" s="437"/>
      <c r="J2908" s="437"/>
      <c r="K2908" s="437"/>
      <c r="L2908" s="437"/>
      <c r="M2908" s="438"/>
      <c r="N2908" s="438"/>
      <c r="O2908" s="438"/>
      <c r="P2908" s="438"/>
      <c r="Q2908" s="438"/>
      <c r="R2908" s="438"/>
      <c r="S2908" s="438"/>
      <c r="T2908" s="438"/>
      <c r="U2908" s="438"/>
      <c r="W2908" s="438"/>
      <c r="X2908" s="439"/>
      <c r="Y2908" s="439"/>
      <c r="Z2908" s="438"/>
      <c r="AA2908" s="438"/>
      <c r="AB2908" s="438"/>
      <c r="AC2908" s="438"/>
      <c r="AD2908" s="438"/>
      <c r="AE2908" s="438"/>
      <c r="AF2908" s="438"/>
      <c r="AG2908" s="438"/>
      <c r="AH2908" s="438"/>
      <c r="AI2908" s="438"/>
      <c r="AJ2908" s="439"/>
      <c r="AK2908" s="439"/>
      <c r="AL2908" s="439"/>
      <c r="AM2908" s="439"/>
      <c r="AN2908" s="439"/>
      <c r="AO2908" s="439"/>
      <c r="AP2908" s="439"/>
      <c r="AQ2908" s="439"/>
      <c r="AR2908" s="439"/>
      <c r="AS2908" s="439"/>
      <c r="AT2908" s="439"/>
      <c r="AU2908" s="439"/>
      <c r="AV2908" s="439"/>
      <c r="AW2908" s="439"/>
      <c r="AX2908" s="439"/>
      <c r="AZ2908" s="439"/>
      <c r="BA2908" s="439"/>
      <c r="BB2908" s="439"/>
      <c r="BC2908" s="439"/>
      <c r="BD2908" s="439"/>
      <c r="BE2908" s="439"/>
      <c r="BF2908" s="439"/>
      <c r="BG2908" s="439"/>
      <c r="BH2908" s="439"/>
      <c r="BI2908" s="439"/>
      <c r="BJ2908" s="439"/>
      <c r="BK2908" s="439"/>
      <c r="BL2908" s="439"/>
      <c r="BM2908" s="439"/>
      <c r="BN2908" s="439"/>
      <c r="BO2908" s="439"/>
      <c r="BP2908" s="439"/>
      <c r="BQ2908" s="439"/>
      <c r="BR2908" s="439"/>
      <c r="BS2908" s="440"/>
      <c r="BT2908" s="439"/>
      <c r="BU2908" s="439"/>
      <c r="BV2908" s="439"/>
      <c r="BW2908" s="439"/>
      <c r="BX2908" s="439"/>
      <c r="BY2908" s="439"/>
      <c r="BZ2908" s="438"/>
      <c r="CA2908" s="439"/>
      <c r="CB2908" s="439"/>
      <c r="CC2908" s="439"/>
      <c r="CD2908" s="439"/>
      <c r="CE2908" s="439"/>
      <c r="CF2908" s="439"/>
      <c r="CG2908" s="439"/>
      <c r="CH2908" s="439"/>
      <c r="CI2908" s="439"/>
      <c r="CJ2908" s="438"/>
      <c r="CK2908" s="438"/>
      <c r="CL2908" s="439"/>
      <c r="CM2908" s="439"/>
      <c r="CN2908" s="439"/>
      <c r="CO2908" s="439"/>
      <c r="CP2908" s="439"/>
      <c r="CQ2908" s="439"/>
      <c r="CR2908" s="439"/>
      <c r="CS2908" s="439"/>
      <c r="CT2908" s="439"/>
      <c r="CU2908" s="439"/>
      <c r="CV2908" s="439"/>
      <c r="CW2908" s="439"/>
      <c r="CX2908" s="439"/>
      <c r="CY2908" s="439"/>
      <c r="CZ2908" s="439"/>
      <c r="DA2908" s="439"/>
      <c r="DB2908" s="438"/>
      <c r="DC2908" s="438"/>
      <c r="DD2908" s="438"/>
      <c r="DE2908" s="438"/>
      <c r="DF2908" s="438"/>
      <c r="DG2908" s="438"/>
      <c r="DH2908" s="438"/>
      <c r="DI2908" s="438"/>
      <c r="DJ2908" s="438"/>
      <c r="DK2908" s="438"/>
      <c r="DL2908" s="438"/>
      <c r="DM2908" s="438"/>
      <c r="DN2908" s="441"/>
      <c r="DO2908" s="438"/>
      <c r="DP2908" s="438"/>
      <c r="DQ2908" s="438"/>
      <c r="DR2908" s="438"/>
      <c r="DS2908" s="438"/>
      <c r="DT2908" s="438"/>
      <c r="DU2908" s="438"/>
      <c r="DV2908" s="442"/>
      <c r="DW2908" s="443"/>
      <c r="DX2908" s="444"/>
      <c r="DZ2908" s="438"/>
      <c r="EC2908" s="438"/>
      <c r="EF2908" s="438"/>
      <c r="EI2908" s="438"/>
      <c r="EL2908" s="438"/>
      <c r="EO2908" s="438"/>
    </row>
    <row r="2909" spans="1:145" x14ac:dyDescent="0.35">
      <c r="A2909" s="505" t="s">
        <v>879</v>
      </c>
      <c r="B2909" s="437"/>
      <c r="C2909" s="437"/>
      <c r="D2909" s="437"/>
      <c r="E2909" s="437"/>
      <c r="F2909" s="437"/>
      <c r="G2909" s="437"/>
      <c r="H2909" s="437"/>
      <c r="I2909" s="437"/>
      <c r="J2909" s="437"/>
      <c r="K2909" s="437"/>
      <c r="L2909" s="437"/>
      <c r="M2909" s="438"/>
      <c r="N2909" s="438"/>
      <c r="O2909" s="438"/>
      <c r="P2909" s="438"/>
      <c r="Q2909" s="438"/>
      <c r="R2909" s="438"/>
      <c r="S2909" s="438"/>
      <c r="T2909" s="438"/>
      <c r="U2909" s="438"/>
      <c r="W2909" s="438"/>
      <c r="X2909" s="439"/>
      <c r="Y2909" s="439"/>
      <c r="Z2909" s="438"/>
      <c r="AA2909" s="438"/>
      <c r="AB2909" s="438"/>
      <c r="AC2909" s="438"/>
      <c r="AD2909" s="438"/>
      <c r="AE2909" s="438"/>
      <c r="AF2909" s="438"/>
      <c r="AG2909" s="438"/>
      <c r="AH2909" s="438"/>
      <c r="AI2909" s="438"/>
      <c r="AJ2909" s="439"/>
      <c r="AK2909" s="439"/>
      <c r="AL2909" s="439"/>
      <c r="AM2909" s="439"/>
      <c r="AN2909" s="439"/>
      <c r="AO2909" s="439"/>
      <c r="AP2909" s="439"/>
      <c r="AQ2909" s="439"/>
      <c r="AR2909" s="439"/>
      <c r="AS2909" s="439"/>
      <c r="AT2909" s="439"/>
      <c r="AU2909" s="439"/>
      <c r="AV2909" s="439"/>
      <c r="AW2909" s="439"/>
      <c r="AX2909" s="439"/>
      <c r="AZ2909" s="439"/>
      <c r="BA2909" s="439"/>
      <c r="BB2909" s="439"/>
      <c r="BC2909" s="439"/>
      <c r="BD2909" s="439"/>
      <c r="BE2909" s="439"/>
      <c r="BF2909" s="439"/>
      <c r="BG2909" s="439"/>
      <c r="BH2909" s="439"/>
      <c r="BI2909" s="439"/>
      <c r="BJ2909" s="439"/>
      <c r="BK2909" s="439"/>
      <c r="BL2909" s="439"/>
      <c r="BM2909" s="439"/>
      <c r="BN2909" s="439"/>
      <c r="BO2909" s="439"/>
      <c r="BP2909" s="439"/>
      <c r="BQ2909" s="439"/>
      <c r="BR2909" s="439"/>
      <c r="BS2909" s="440"/>
      <c r="BT2909" s="439"/>
      <c r="BU2909" s="439"/>
      <c r="BV2909" s="439"/>
      <c r="BW2909" s="439"/>
      <c r="BX2909" s="439"/>
      <c r="BY2909" s="439"/>
      <c r="BZ2909" s="438"/>
      <c r="CA2909" s="439"/>
      <c r="CB2909" s="439"/>
      <c r="CC2909" s="439"/>
      <c r="CD2909" s="439"/>
      <c r="CE2909" s="439"/>
      <c r="CF2909" s="439"/>
      <c r="CG2909" s="439"/>
      <c r="CH2909" s="439"/>
      <c r="CI2909" s="439"/>
      <c r="CJ2909" s="438"/>
      <c r="CK2909" s="438"/>
      <c r="CL2909" s="439"/>
      <c r="CM2909" s="439"/>
      <c r="CN2909" s="439"/>
      <c r="CO2909" s="439"/>
      <c r="CP2909" s="439"/>
      <c r="CQ2909" s="439"/>
      <c r="CR2909" s="439"/>
      <c r="CS2909" s="439"/>
      <c r="CT2909" s="439"/>
      <c r="CU2909" s="439"/>
      <c r="CV2909" s="439"/>
      <c r="CW2909" s="439"/>
      <c r="CX2909" s="439"/>
      <c r="CY2909" s="439"/>
      <c r="CZ2909" s="439"/>
      <c r="DA2909" s="439"/>
      <c r="DB2909" s="438"/>
      <c r="DC2909" s="438"/>
      <c r="DD2909" s="438"/>
      <c r="DE2909" s="438"/>
      <c r="DF2909" s="438"/>
      <c r="DG2909" s="438"/>
      <c r="DH2909" s="438"/>
      <c r="DI2909" s="438"/>
      <c r="DJ2909" s="438"/>
      <c r="DK2909" s="438"/>
      <c r="DL2909" s="438"/>
      <c r="DM2909" s="438"/>
      <c r="DN2909" s="441"/>
      <c r="DO2909" s="438"/>
      <c r="DP2909" s="438"/>
      <c r="DQ2909" s="438"/>
      <c r="DR2909" s="438"/>
      <c r="DS2909" s="438"/>
      <c r="DT2909" s="438"/>
      <c r="DU2909" s="438"/>
      <c r="DV2909" s="442"/>
      <c r="DW2909" s="443"/>
      <c r="DX2909" s="444"/>
      <c r="DZ2909" s="438"/>
      <c r="EC2909" s="438"/>
      <c r="EF2909" s="438"/>
      <c r="EI2909" s="438"/>
      <c r="EL2909" s="438"/>
      <c r="EO2909" s="438"/>
    </row>
    <row r="2910" spans="1:145" x14ac:dyDescent="0.35">
      <c r="A2910" s="488"/>
      <c r="B2910" s="437"/>
      <c r="C2910" s="437"/>
      <c r="D2910" s="437"/>
      <c r="E2910" s="437"/>
      <c r="F2910" s="437"/>
      <c r="G2910" s="437"/>
      <c r="H2910" s="437"/>
      <c r="I2910" s="437"/>
      <c r="J2910" s="437"/>
      <c r="K2910" s="437"/>
      <c r="L2910" s="437"/>
      <c r="M2910" s="438"/>
      <c r="N2910" s="438"/>
      <c r="O2910" s="438"/>
      <c r="P2910" s="438"/>
      <c r="Q2910" s="438"/>
      <c r="R2910" s="438"/>
      <c r="S2910" s="438"/>
      <c r="T2910" s="438"/>
      <c r="U2910" s="438"/>
      <c r="W2910" s="438"/>
      <c r="X2910" s="439"/>
      <c r="Y2910" s="439"/>
      <c r="Z2910" s="438"/>
      <c r="AA2910" s="438"/>
      <c r="AB2910" s="438"/>
      <c r="AC2910" s="438"/>
      <c r="AD2910" s="438"/>
      <c r="AE2910" s="438"/>
      <c r="AF2910" s="438"/>
      <c r="AG2910" s="438"/>
      <c r="AH2910" s="438"/>
      <c r="AI2910" s="438"/>
      <c r="AJ2910" s="439"/>
      <c r="AK2910" s="439"/>
      <c r="AL2910" s="439"/>
      <c r="AM2910" s="439"/>
      <c r="AN2910" s="439"/>
      <c r="AO2910" s="439"/>
      <c r="AP2910" s="439"/>
      <c r="AQ2910" s="439"/>
      <c r="AR2910" s="439"/>
      <c r="AS2910" s="439"/>
      <c r="AT2910" s="439"/>
      <c r="AU2910" s="439"/>
      <c r="AV2910" s="439"/>
      <c r="AW2910" s="439"/>
      <c r="AX2910" s="439"/>
      <c r="AZ2910" s="439"/>
      <c r="BA2910" s="439"/>
      <c r="BB2910" s="439"/>
      <c r="BC2910" s="439"/>
      <c r="BD2910" s="439"/>
      <c r="BE2910" s="439"/>
      <c r="BF2910" s="439"/>
      <c r="BG2910" s="439"/>
      <c r="BH2910" s="439"/>
      <c r="BI2910" s="439"/>
      <c r="BJ2910" s="439"/>
      <c r="BK2910" s="439"/>
      <c r="BL2910" s="439"/>
      <c r="BM2910" s="439"/>
      <c r="BN2910" s="439"/>
      <c r="BO2910" s="439"/>
      <c r="BP2910" s="439"/>
      <c r="BQ2910" s="439"/>
      <c r="BR2910" s="439"/>
      <c r="BS2910" s="440"/>
      <c r="BT2910" s="439"/>
      <c r="BU2910" s="439"/>
      <c r="BV2910" s="439"/>
      <c r="BW2910" s="439"/>
      <c r="BX2910" s="439"/>
      <c r="BY2910" s="439"/>
      <c r="BZ2910" s="438"/>
      <c r="CA2910" s="439"/>
      <c r="CB2910" s="439"/>
      <c r="CC2910" s="439"/>
      <c r="CD2910" s="439"/>
      <c r="CE2910" s="439"/>
      <c r="CF2910" s="439"/>
      <c r="CG2910" s="439"/>
      <c r="CH2910" s="439"/>
      <c r="CI2910" s="439"/>
      <c r="CJ2910" s="438"/>
      <c r="CK2910" s="438"/>
      <c r="CL2910" s="439"/>
      <c r="CM2910" s="439"/>
      <c r="CN2910" s="439"/>
      <c r="CO2910" s="439"/>
      <c r="CP2910" s="439"/>
      <c r="CQ2910" s="439"/>
      <c r="CR2910" s="439"/>
      <c r="CS2910" s="439"/>
      <c r="CT2910" s="439"/>
      <c r="CU2910" s="439"/>
      <c r="CV2910" s="439"/>
      <c r="CW2910" s="439"/>
      <c r="CX2910" s="439"/>
      <c r="CY2910" s="439"/>
      <c r="CZ2910" s="439"/>
      <c r="DA2910" s="439"/>
      <c r="DB2910" s="438"/>
      <c r="DC2910" s="438"/>
      <c r="DD2910" s="438"/>
      <c r="DE2910" s="438"/>
      <c r="DF2910" s="438"/>
      <c r="DG2910" s="438"/>
      <c r="DH2910" s="438"/>
      <c r="DI2910" s="438"/>
      <c r="DJ2910" s="438"/>
      <c r="DK2910" s="438"/>
      <c r="DL2910" s="438"/>
      <c r="DM2910" s="438"/>
      <c r="DN2910" s="441"/>
      <c r="DO2910" s="438"/>
      <c r="DP2910" s="438"/>
      <c r="DQ2910" s="438"/>
      <c r="DR2910" s="438"/>
      <c r="DS2910" s="438"/>
      <c r="DT2910" s="438"/>
      <c r="DU2910" s="438"/>
      <c r="DV2910" s="442"/>
      <c r="DW2910" s="443"/>
      <c r="DX2910" s="444"/>
      <c r="DZ2910" s="438"/>
      <c r="EC2910" s="438"/>
      <c r="EF2910" s="438"/>
      <c r="EI2910" s="438"/>
      <c r="EL2910" s="438"/>
      <c r="EO2910" s="438"/>
    </row>
    <row r="2911" spans="1:145" x14ac:dyDescent="0.35">
      <c r="A2911" s="436" t="s">
        <v>858</v>
      </c>
      <c r="B2911" s="445">
        <f>([2]CAMEROUN!C622+[2]CAMEROUN!D622)/2</f>
        <v>129.7225</v>
      </c>
      <c r="C2911" s="445">
        <f>([2]CAMEROUN!D622+[2]CAMEROUN!E622)/2</f>
        <v>94.13</v>
      </c>
      <c r="D2911" s="445">
        <f>([2]CAMEROUN!E622+[2]CAMEROUN!F622)/2</f>
        <v>57.809000000000005</v>
      </c>
      <c r="E2911" s="445">
        <f>([2]CAMEROUN!F622+[2]CAMEROUN!G622)/2</f>
        <v>37.578500000000012</v>
      </c>
      <c r="F2911" s="445">
        <f>([2]CAMEROUN!G622+[2]CAMEROUN!H622)/2</f>
        <v>3.0820500000000077</v>
      </c>
      <c r="G2911" s="445">
        <f>([2]CAMEROUN!H622+[2]CAMEROUN!I622)/2</f>
        <v>-27.956949999999992</v>
      </c>
      <c r="H2911" s="445">
        <f>([2]CAMEROUN!I622+[2]CAMEROUN!J622)/2</f>
        <v>-53.584499999999991</v>
      </c>
      <c r="I2911" s="445">
        <f>([2]CAMEROUN!J622+[2]CAMEROUN!K622)/2</f>
        <v>-155.13900000000001</v>
      </c>
      <c r="J2911" s="445">
        <f>([2]CAMEROUN!K622+[2]CAMEROUN!L622)/2</f>
        <v>-247.01029999999997</v>
      </c>
      <c r="K2911" s="445">
        <f>([2]CAMEROUN!L622+[2]CAMEROUN!M622)/2</f>
        <v>-217.29629999999997</v>
      </c>
      <c r="L2911" s="445">
        <f>([2]CAMEROUN!M622+[2]CAMEROUN!N622)/2</f>
        <v>-158.55000000000001</v>
      </c>
      <c r="M2911" s="445">
        <f>([2]CAMEROUN!N622+[2]CAMEROUN!O622)/2</f>
        <v>-128.94999999999999</v>
      </c>
      <c r="N2911" s="445">
        <f>([2]CAMEROUN!O622+[2]CAMEROUN!P622)/2</f>
        <v>-65.55</v>
      </c>
      <c r="O2911" s="445">
        <f>([2]CAMEROUN!P622+[2]CAMEROUN!Q622)/2</f>
        <v>-29.475500000000011</v>
      </c>
      <c r="P2911" s="445">
        <f>[2]CAMEROUN!AH622</f>
        <v>135.82229999999998</v>
      </c>
      <c r="Q2911" s="445">
        <f>[2]CAMEROUN!AI622</f>
        <v>-126.02059999999997</v>
      </c>
      <c r="R2911" s="445">
        <f>[2]CAMEROUN!AJ622</f>
        <v>-204.488</v>
      </c>
      <c r="S2911" s="445">
        <f>[2]CAMEROUN!AK622</f>
        <v>-153.935</v>
      </c>
      <c r="T2911" s="445">
        <f>[2]CAMEROUN!AL622</f>
        <v>-92.204999999999984</v>
      </c>
      <c r="U2911" s="446">
        <f>[2]CAMEROUN!AM622</f>
        <v>-2114.3520999999996</v>
      </c>
      <c r="V2911" s="446">
        <f>[2]CAMEROUN!AN622</f>
        <v>-20.607000000000006</v>
      </c>
      <c r="W2911" s="446">
        <f>[2]CAMEROUN!AO622</f>
        <v>69.904999999999987</v>
      </c>
      <c r="X2911" s="447">
        <f>[2]CAMEROUN!AP622</f>
        <v>-100.081</v>
      </c>
      <c r="Y2911" s="447">
        <f>[2]CAMEROUN!AQ622</f>
        <v>336.25099999999998</v>
      </c>
      <c r="Z2911" s="446">
        <f>[2]CAMEROUN!AR622</f>
        <v>82.638999999999982</v>
      </c>
      <c r="AA2911" s="446">
        <f>[2]CAMEROUN!AS622</f>
        <v>186.59455224082097</v>
      </c>
      <c r="AB2911" s="446">
        <v>303.37796435698306</v>
      </c>
      <c r="AC2911" s="446">
        <v>352.4532692604505</v>
      </c>
      <c r="AD2911" s="446">
        <v>350.336519084256</v>
      </c>
      <c r="AE2911" s="446">
        <f>[2]CAMEROUN!AT622</f>
        <v>497.86831849169499</v>
      </c>
      <c r="AF2911" s="446">
        <v>264.85725104936125</v>
      </c>
      <c r="AG2911" s="446">
        <v>264.50373288676809</v>
      </c>
      <c r="AH2911" s="446">
        <v>299.51859762193686</v>
      </c>
      <c r="AI2911" s="446">
        <v>299.51859762193686</v>
      </c>
      <c r="AJ2911" s="447">
        <f>[2]CAMEROUN!AU622</f>
        <v>555.41380846705306</v>
      </c>
      <c r="AK2911" s="447">
        <v>397.71222632823691</v>
      </c>
      <c r="AL2911" s="447">
        <v>397.22207450291398</v>
      </c>
      <c r="AM2911" s="447">
        <v>494.97001350389587</v>
      </c>
      <c r="AN2911" s="447">
        <v>929.55325068099569</v>
      </c>
      <c r="AO2911" s="447">
        <f>[2]CAMEROUN!AV622</f>
        <v>906.94690656410216</v>
      </c>
      <c r="AP2911" s="447">
        <v>487.01377217040965</v>
      </c>
      <c r="AQ2911" s="447">
        <v>487.28385835834814</v>
      </c>
      <c r="AR2911" s="447">
        <v>267.32575250825801</v>
      </c>
      <c r="AS2911" s="447">
        <f>[2]CAMEROUN!AZ622</f>
        <v>330.05192415673525</v>
      </c>
      <c r="AT2911" s="447">
        <v>335.13591047767147</v>
      </c>
      <c r="AU2911" s="447">
        <v>721.69335329206547</v>
      </c>
      <c r="AV2911" s="447">
        <v>722.33298949171467</v>
      </c>
      <c r="AW2911" s="447">
        <v>707.31095457020638</v>
      </c>
      <c r="AX2911" s="447">
        <f>[2]CAMEROUN!BE622</f>
        <v>900.50000000000011</v>
      </c>
      <c r="AY2911" s="448"/>
      <c r="AZ2911" s="447">
        <v>651.77351851889489</v>
      </c>
      <c r="BA2911" s="447">
        <v>651.77351851889489</v>
      </c>
      <c r="BB2911" s="447">
        <v>618.6312271293092</v>
      </c>
      <c r="BC2911" s="447">
        <v>618.6312271293092</v>
      </c>
      <c r="BD2911" s="447">
        <v>642.27178360481582</v>
      </c>
      <c r="BE2911" s="447">
        <v>642.27178360481582</v>
      </c>
      <c r="BF2911" s="447">
        <f>[2]CAMEROUN!BL622</f>
        <v>814.66923977591796</v>
      </c>
      <c r="BG2911" s="447">
        <v>713.06598250340141</v>
      </c>
      <c r="BH2911" s="447">
        <v>713.06598250340141</v>
      </c>
      <c r="BI2911" s="447">
        <v>761.05468782126036</v>
      </c>
      <c r="BJ2911" s="447">
        <v>761.05468782126036</v>
      </c>
      <c r="BK2911" s="447">
        <v>760.89818837152723</v>
      </c>
      <c r="BL2911" s="447">
        <v>760.89818837152723</v>
      </c>
      <c r="BM2911" s="447">
        <v>832.89818837152723</v>
      </c>
      <c r="BN2911" s="447">
        <v>832.89818837152723</v>
      </c>
      <c r="BO2911" s="447">
        <f>[2]CAMEROUN!BU622</f>
        <v>866.20276623345171</v>
      </c>
      <c r="BP2911" s="447">
        <v>714.73931611639466</v>
      </c>
      <c r="BQ2911" s="447">
        <v>888.8885386970594</v>
      </c>
      <c r="BR2911" s="447">
        <v>888.8885386970594</v>
      </c>
      <c r="BS2911" s="447">
        <v>888.8885386970594</v>
      </c>
      <c r="BT2911" s="447">
        <v>661.08853869705945</v>
      </c>
      <c r="BU2911" s="447">
        <v>661.08853869705945</v>
      </c>
      <c r="BV2911" s="447">
        <v>659.76430447227142</v>
      </c>
      <c r="BW2911" s="447">
        <v>687.30962265689618</v>
      </c>
      <c r="BX2911" s="447">
        <v>687.30962265689618</v>
      </c>
      <c r="BY2911" s="447">
        <v>685.76430447227142</v>
      </c>
      <c r="BZ2911" s="446">
        <v>553.77258583844605</v>
      </c>
      <c r="CA2911" s="447">
        <f>[2]CAMEROUN!CG622</f>
        <v>356.23544784339276</v>
      </c>
      <c r="CB2911" s="447">
        <v>713.34147975943677</v>
      </c>
      <c r="CC2911" s="447">
        <v>697.14147975943672</v>
      </c>
      <c r="CD2911" s="447">
        <v>683.34147975943677</v>
      </c>
      <c r="CE2911" s="447">
        <v>512.19947975943671</v>
      </c>
      <c r="CF2911" s="447">
        <v>512.19947975943671</v>
      </c>
      <c r="CG2911" s="447">
        <v>512.19947975943671</v>
      </c>
      <c r="CH2911" s="447">
        <v>483.11125182148612</v>
      </c>
      <c r="CI2911" s="447">
        <v>483.11125182148612</v>
      </c>
      <c r="CJ2911" s="446">
        <v>469.43655099115819</v>
      </c>
      <c r="CK2911" s="446">
        <v>469.43655099115819</v>
      </c>
      <c r="CL2911" s="447">
        <f>[2]CAMEROUN!CR622</f>
        <v>385.01415618175264</v>
      </c>
      <c r="CM2911" s="447">
        <v>662.38187028949392</v>
      </c>
      <c r="CN2911" s="447">
        <v>547.05840629142449</v>
      </c>
      <c r="CO2911" s="447">
        <v>547.05840629142449</v>
      </c>
      <c r="CP2911" s="447">
        <v>460.70840629142452</v>
      </c>
      <c r="CQ2911" s="447">
        <v>460.55840629142449</v>
      </c>
      <c r="CR2911" s="447">
        <v>460.40840629142451</v>
      </c>
      <c r="CS2911" s="447">
        <v>454.47588169413291</v>
      </c>
      <c r="CT2911" s="447">
        <v>454.32588169413293</v>
      </c>
      <c r="CU2911" s="447">
        <v>554.17588169413295</v>
      </c>
      <c r="CV2911" s="447">
        <v>280.21850433808629</v>
      </c>
      <c r="CW2911" s="447">
        <v>280.06059918349501</v>
      </c>
      <c r="CX2911" s="447">
        <v>296.21850433808629</v>
      </c>
      <c r="CY2911" s="447">
        <v>296.06059918349501</v>
      </c>
      <c r="CZ2911" s="447">
        <v>379.90269402890385</v>
      </c>
      <c r="DA2911" s="447">
        <f>[2]CAMEROUN!DD622</f>
        <v>446.0043055234197</v>
      </c>
      <c r="DB2911" s="446">
        <v>315.4279692526747</v>
      </c>
      <c r="DC2911" s="446">
        <v>315.35296925267471</v>
      </c>
      <c r="DD2911" s="446">
        <v>315.35296925267471</v>
      </c>
      <c r="DE2911" s="446">
        <v>143.24117690043335</v>
      </c>
      <c r="DF2911" s="446">
        <v>142.76617690043335</v>
      </c>
      <c r="DG2911" s="446">
        <v>143.09117690043334</v>
      </c>
      <c r="DH2911" s="446">
        <v>193.38611366822485</v>
      </c>
      <c r="DI2911" s="446">
        <v>192.91111366822489</v>
      </c>
      <c r="DJ2911" s="446">
        <v>193.23611366822487</v>
      </c>
      <c r="DK2911" s="446">
        <v>174.3837363014386</v>
      </c>
      <c r="DL2911" s="446">
        <v>173.90873630143864</v>
      </c>
      <c r="DM2911" s="446">
        <v>193.23373630143863</v>
      </c>
      <c r="DN2911" s="449">
        <f>[2]CAMEROUN!DQ622</f>
        <v>-125.38336938146713</v>
      </c>
      <c r="DO2911" s="446">
        <v>193.23373630143863</v>
      </c>
      <c r="DP2911" s="446">
        <v>393.50964121849506</v>
      </c>
      <c r="DQ2911" s="446">
        <v>393.47964121849509</v>
      </c>
      <c r="DR2911" s="446">
        <v>393.44964121849506</v>
      </c>
      <c r="DS2911" s="446">
        <v>383.47430851457023</v>
      </c>
      <c r="DT2911" s="446">
        <v>383.44430851457025</v>
      </c>
      <c r="DU2911" s="446">
        <v>259.47175591663972</v>
      </c>
      <c r="DV2911" s="450">
        <f>[2]CAMEROUN!EA622</f>
        <v>293.06886643909513</v>
      </c>
      <c r="DW2911" s="451">
        <f>[2]CAMEROUN!EB622</f>
        <v>293.03886643909516</v>
      </c>
      <c r="DX2911" s="452">
        <f>[2]CAMEROUN!EC622</f>
        <v>460.50886643909502</v>
      </c>
      <c r="DZ2911" s="446">
        <f>[2]CAMEROUN!EE622</f>
        <v>268.18072519652117</v>
      </c>
      <c r="EC2911" s="446">
        <f>[2]CAMEROUN!EH622</f>
        <v>608.37307196921654</v>
      </c>
      <c r="EF2911" s="446">
        <f>[2]CAMEROUN!EK622</f>
        <v>552.80138302699572</v>
      </c>
      <c r="EI2911" s="446">
        <f>[2]CAMEROUN!EN622</f>
        <v>580.46924032928359</v>
      </c>
      <c r="EL2911" s="446">
        <f>[2]CAMEROUN!EQ622</f>
        <v>700.38036791774425</v>
      </c>
      <c r="EO2911" s="446">
        <f>[2]CAMEROUN!ET622</f>
        <v>642.45357218778258</v>
      </c>
    </row>
    <row r="2912" spans="1:145" x14ac:dyDescent="0.35">
      <c r="A2912" s="453" t="s">
        <v>859</v>
      </c>
      <c r="B2912" s="446">
        <f>+[7]RCA!D455</f>
        <v>21.446000000000002</v>
      </c>
      <c r="C2912" s="446">
        <f>+[7]RCA!E455</f>
        <v>10.569999999999999</v>
      </c>
      <c r="D2912" s="446">
        <f>+[7]RCA!F455</f>
        <v>11.933</v>
      </c>
      <c r="E2912" s="446">
        <f>+[7]RCA!G455</f>
        <v>24.854999999999997</v>
      </c>
      <c r="F2912" s="446">
        <f>+[7]RCA!H455</f>
        <v>13.780000000000001</v>
      </c>
      <c r="G2912" s="446">
        <f>+[7]RCA!I455</f>
        <v>15.364999999999997</v>
      </c>
      <c r="H2912" s="446">
        <f>+[7]RCA!J455</f>
        <v>2.1050000000000004</v>
      </c>
      <c r="I2912" s="446">
        <f>+[7]RCA!K455</f>
        <v>22.017000000000003</v>
      </c>
      <c r="J2912" s="446">
        <f>+[7]RCA!L455</f>
        <v>3.6889999999999965</v>
      </c>
      <c r="K2912" s="446">
        <f>+[7]RCA!M455</f>
        <v>-6.3000000000000007</v>
      </c>
      <c r="L2912" s="446">
        <f>+[7]RCA!N455</f>
        <v>-9.3000000000000007</v>
      </c>
      <c r="M2912" s="446">
        <f>+[7]RCA!O455</f>
        <v>-10.341899</v>
      </c>
      <c r="N2912" s="446">
        <f>+[7]RCA!P455</f>
        <v>-11.890000000000002</v>
      </c>
      <c r="O2912" s="446">
        <f>+[7]RCA!Q455</f>
        <v>-3.7354099999999955</v>
      </c>
      <c r="P2912" s="446">
        <f>+[7]RCA!R455</f>
        <v>-17.378</v>
      </c>
      <c r="Q2912" s="446">
        <f>+[7]RCA!S455</f>
        <v>-20.192999999999998</v>
      </c>
      <c r="R2912" s="446">
        <f>+[7]RCA!T455</f>
        <v>-17.992000000000001</v>
      </c>
      <c r="S2912" s="446">
        <f>+[7]RCA!U455</f>
        <v>-20.283000000000005</v>
      </c>
      <c r="T2912" s="446">
        <f>+[7]RCA!V455</f>
        <v>-15.752000000000002</v>
      </c>
      <c r="U2912" s="446">
        <f>+[7]RCA!W455</f>
        <v>-76.252999999999957</v>
      </c>
      <c r="V2912" s="446">
        <f>+[7]RCA!X455</f>
        <v>-48.908999999999963</v>
      </c>
      <c r="W2912" s="446">
        <f>+[7]RCA!Y455</f>
        <v>-59.164459999999899</v>
      </c>
      <c r="X2912" s="447">
        <f>+[7]RCA!Z455</f>
        <v>-242.31200000000001</v>
      </c>
      <c r="Y2912" s="447">
        <f>+[7]RCA!AA455</f>
        <v>-46.651619999999994</v>
      </c>
      <c r="Z2912" s="446">
        <f>+[7]RCA!AB455</f>
        <v>-40.420389999999998</v>
      </c>
      <c r="AA2912" s="446">
        <f>+[7]RCA!AC455</f>
        <v>-5.9396200000000015</v>
      </c>
      <c r="AB2912" s="446">
        <v>12.398367025861125</v>
      </c>
      <c r="AC2912" s="446">
        <v>34.233299619041112</v>
      </c>
      <c r="AD2912" s="446">
        <v>31.668232212221131</v>
      </c>
      <c r="AE2912" s="446">
        <f>+[7]RCA!AD455</f>
        <v>23.781220000000001</v>
      </c>
      <c r="AF2912" s="446">
        <v>-6.3085099999999992</v>
      </c>
      <c r="AG2912" s="446">
        <v>-6.3867232249903685</v>
      </c>
      <c r="AH2912" s="446">
        <v>-6.3867232249903685</v>
      </c>
      <c r="AI2912" s="446">
        <v>-6.3867232249903685</v>
      </c>
      <c r="AJ2912" s="447">
        <f>+[7]RCA!AE455</f>
        <v>-1.7570699999999997</v>
      </c>
      <c r="AK2912" s="447">
        <v>14.84923</v>
      </c>
      <c r="AL2912" s="447">
        <v>4.7520000000000007</v>
      </c>
      <c r="AM2912" s="447">
        <v>4.7520000000000007</v>
      </c>
      <c r="AN2912" s="447">
        <v>4.7520000000000007</v>
      </c>
      <c r="AO2912" s="447">
        <f>+[7]RCA!AF455</f>
        <v>3.45486</v>
      </c>
      <c r="AP2912" s="447">
        <v>-3.2979400000000005</v>
      </c>
      <c r="AQ2912" s="447">
        <v>-3.2979400000000005</v>
      </c>
      <c r="AR2912" s="447">
        <v>9.892059999999999</v>
      </c>
      <c r="AS2912" s="447">
        <f>+[7]RCA!AJ455</f>
        <v>-3.7820000000000014</v>
      </c>
      <c r="AT2912" s="447">
        <v>24.055229999999995</v>
      </c>
      <c r="AU2912" s="447">
        <v>18.751999999999999</v>
      </c>
      <c r="AV2912" s="447">
        <v>5.3520000000000003</v>
      </c>
      <c r="AW2912" s="447">
        <v>5.3520000000000003</v>
      </c>
      <c r="AX2912" s="447">
        <f>+[7]RCA!AO455</f>
        <v>11.458</v>
      </c>
      <c r="AY2912" s="448"/>
      <c r="AZ2912" s="447">
        <v>1.1310000000000002</v>
      </c>
      <c r="BA2912" s="447">
        <v>1.1310000000000002</v>
      </c>
      <c r="BB2912" s="447">
        <v>3.5719999999999974</v>
      </c>
      <c r="BC2912" s="447">
        <v>3.5719999999999974</v>
      </c>
      <c r="BD2912" s="447">
        <v>3.5719999999999974</v>
      </c>
      <c r="BE2912" s="447">
        <v>3.5719999999999974</v>
      </c>
      <c r="BF2912" s="447">
        <f>+[7]RCA!AV455</f>
        <v>16.665999999999997</v>
      </c>
      <c r="BG2912" s="447">
        <v>1.782</v>
      </c>
      <c r="BH2912" s="447">
        <v>2.1819999999999977</v>
      </c>
      <c r="BI2912" s="447">
        <v>1.3580000000000003</v>
      </c>
      <c r="BJ2912" s="447">
        <v>1.7579999999999973</v>
      </c>
      <c r="BK2912" s="447">
        <v>5.8000000000000496E-2</v>
      </c>
      <c r="BL2912" s="447">
        <v>1.7579999999999973</v>
      </c>
      <c r="BM2912" s="447">
        <v>5.8000000000000496E-2</v>
      </c>
      <c r="BN2912" s="447">
        <v>1.7579999999999973</v>
      </c>
      <c r="BO2912" s="447">
        <f>+[7]RCA!BE455</f>
        <v>28.279</v>
      </c>
      <c r="BP2912" s="447">
        <v>9.8590000000000018</v>
      </c>
      <c r="BQ2912" s="447">
        <v>9.8590000000000018</v>
      </c>
      <c r="BR2912" s="447">
        <v>28.15900000000001</v>
      </c>
      <c r="BS2912" s="447">
        <v>28.259000000000011</v>
      </c>
      <c r="BT2912" s="447">
        <v>28.15900000000001</v>
      </c>
      <c r="BU2912" s="447">
        <v>28.259000000000011</v>
      </c>
      <c r="BV2912" s="447">
        <v>28.259000000000011</v>
      </c>
      <c r="BW2912" s="447">
        <v>0.49692500000000539</v>
      </c>
      <c r="BX2912" s="447">
        <v>0.59692500000000537</v>
      </c>
      <c r="BY2912" s="447">
        <v>0.59692500000000537</v>
      </c>
      <c r="BZ2912" s="446">
        <v>14.150000000000002</v>
      </c>
      <c r="CA2912" s="447">
        <f>+[7]RCA!BQ455</f>
        <v>17.530000000000005</v>
      </c>
      <c r="CB2912" s="447">
        <v>74.966000000000008</v>
      </c>
      <c r="CC2912" s="447">
        <v>74.966000000000008</v>
      </c>
      <c r="CD2912" s="447">
        <v>74.966000000000008</v>
      </c>
      <c r="CE2912" s="447">
        <v>30.579000000000001</v>
      </c>
      <c r="CF2912" s="447">
        <v>30.579000000000001</v>
      </c>
      <c r="CG2912" s="447">
        <v>30.579000000000001</v>
      </c>
      <c r="CH2912" s="447">
        <v>57.479000000000006</v>
      </c>
      <c r="CI2912" s="447">
        <v>57.479000000000006</v>
      </c>
      <c r="CJ2912" s="446">
        <v>57.479000000000006</v>
      </c>
      <c r="CK2912" s="446">
        <v>57.479000000000006</v>
      </c>
      <c r="CL2912" s="447">
        <f>+[7]RCA!CB455</f>
        <v>3.8939999999999975</v>
      </c>
      <c r="CM2912" s="447">
        <v>45.6305307786509</v>
      </c>
      <c r="CN2912" s="447">
        <v>43.071053770568874</v>
      </c>
      <c r="CO2912" s="447">
        <v>43.071053770568874</v>
      </c>
      <c r="CP2912" s="447">
        <v>57.900999999999989</v>
      </c>
      <c r="CQ2912" s="447">
        <v>57.900999999999989</v>
      </c>
      <c r="CR2912" s="447">
        <v>57.900999999999989</v>
      </c>
      <c r="CS2912" s="447">
        <v>9.1079999999999899</v>
      </c>
      <c r="CT2912" s="447">
        <v>9.1079999999999899</v>
      </c>
      <c r="CU2912" s="447">
        <v>9.1079999999999899</v>
      </c>
      <c r="CV2912" s="447">
        <v>9.1079999999999899</v>
      </c>
      <c r="CW2912" s="447">
        <v>9.1079999999999899</v>
      </c>
      <c r="CX2912" s="447">
        <v>9.1079999999999899</v>
      </c>
      <c r="CY2912" s="447">
        <v>9.1079999999999899</v>
      </c>
      <c r="CZ2912" s="447">
        <v>9.1079999999999899</v>
      </c>
      <c r="DA2912" s="447">
        <f>+[7]RCA!CN455</f>
        <v>7.0940000000000003</v>
      </c>
      <c r="DB2912" s="446">
        <v>52.341659999999997</v>
      </c>
      <c r="DC2912" s="446">
        <v>52.341659999999997</v>
      </c>
      <c r="DD2912" s="446">
        <v>52.341659999999997</v>
      </c>
      <c r="DE2912" s="446">
        <v>52.341659999999997</v>
      </c>
      <c r="DF2912" s="446">
        <v>52.341659999999997</v>
      </c>
      <c r="DG2912" s="446">
        <v>52.341659999999997</v>
      </c>
      <c r="DH2912" s="446">
        <v>54.63</v>
      </c>
      <c r="DI2912" s="446">
        <v>54.63</v>
      </c>
      <c r="DJ2912" s="446">
        <v>54.63</v>
      </c>
      <c r="DK2912" s="446">
        <v>54.63</v>
      </c>
      <c r="DL2912" s="446">
        <v>54.63</v>
      </c>
      <c r="DM2912" s="446">
        <v>54.63</v>
      </c>
      <c r="DN2912" s="449">
        <f>+[7]RCA!DA455</f>
        <v>17.904</v>
      </c>
      <c r="DO2912" s="446">
        <v>54.63</v>
      </c>
      <c r="DP2912" s="446">
        <v>18.806141299</v>
      </c>
      <c r="DQ2912" s="446">
        <v>19.14362242</v>
      </c>
      <c r="DR2912" s="446">
        <v>19.481103541000003</v>
      </c>
      <c r="DS2912" s="446">
        <v>29.606141298999994</v>
      </c>
      <c r="DT2912" s="446">
        <v>29.943622419999997</v>
      </c>
      <c r="DU2912" s="446">
        <v>44.026955753333333</v>
      </c>
      <c r="DV2912" s="450">
        <f>+[7]RCA!DN455</f>
        <v>40.281103541</v>
      </c>
      <c r="DW2912" s="451">
        <f>+[7]RCA!DM455</f>
        <v>44.026955753333333</v>
      </c>
      <c r="DX2912" s="452">
        <f>+[7]RCA!DN455</f>
        <v>40.281103541</v>
      </c>
      <c r="DZ2912" s="446">
        <f>+[7]RCA!DP455</f>
        <v>22.994000000000007</v>
      </c>
      <c r="EC2912" s="446">
        <f>+[7]RCA!DS455</f>
        <v>22.394000000000005</v>
      </c>
      <c r="EF2912" s="446">
        <f>+[7]RCA!DV455</f>
        <v>26.294000000000011</v>
      </c>
      <c r="EI2912" s="446">
        <f>+[7]RCA!DY455</f>
        <v>30.19400000000001</v>
      </c>
      <c r="EL2912" s="446">
        <f>+[7]RCA!EB455</f>
        <v>34.094000000000008</v>
      </c>
      <c r="EO2912" s="446">
        <f>+[7]RCA!EE455</f>
        <v>37.994000000000014</v>
      </c>
    </row>
    <row r="2913" spans="1:145" x14ac:dyDescent="0.35">
      <c r="A2913" s="453" t="s">
        <v>860</v>
      </c>
      <c r="B2913" s="446">
        <f>+[3]CONGO!D460</f>
        <v>32.94</v>
      </c>
      <c r="C2913" s="446">
        <f>+[3]CONGO!E460</f>
        <v>11.439999999999991</v>
      </c>
      <c r="D2913" s="446">
        <f>+[3]CONGO!F460</f>
        <v>-39.876999999999995</v>
      </c>
      <c r="E2913" s="446">
        <f>+[3]CONGO!G460</f>
        <v>8.8810000000000002</v>
      </c>
      <c r="F2913" s="446">
        <f>+[3]CONGO!H460</f>
        <v>1.2319999999999851</v>
      </c>
      <c r="G2913" s="446">
        <f>+[3]CONGO!I460</f>
        <v>-10.911999999999999</v>
      </c>
      <c r="H2913" s="446">
        <f>+[3]CONGO!J460</f>
        <v>-34.610000000000007</v>
      </c>
      <c r="I2913" s="446">
        <f>+[3]CONGO!K460</f>
        <v>-45.060999999999964</v>
      </c>
      <c r="J2913" s="446">
        <f>+[3]CONGO!L460</f>
        <v>-12.48399999999998</v>
      </c>
      <c r="K2913" s="446">
        <f>+[3]CONGO!M460</f>
        <v>-168.61199999999997</v>
      </c>
      <c r="L2913" s="446">
        <f>+[3]CONGO!N460</f>
        <v>-200.11</v>
      </c>
      <c r="M2913" s="446">
        <f>+[3]CONGO!O460</f>
        <v>-235.59600000000003</v>
      </c>
      <c r="N2913" s="446">
        <f>+[3]CONGO!P460</f>
        <v>285.19799999999998</v>
      </c>
      <c r="O2913" s="446">
        <f>+[3]CONGO!Q460</f>
        <v>-121.56</v>
      </c>
      <c r="P2913" s="446">
        <f>+[3]CONGO!R460</f>
        <v>-158.00800000000001</v>
      </c>
      <c r="Q2913" s="446">
        <f>+[3]CONGO!S460</f>
        <v>-10.501999999999981</v>
      </c>
      <c r="R2913" s="446">
        <f>+[3]CONGO!T460</f>
        <v>-52.692999999999984</v>
      </c>
      <c r="S2913" s="446">
        <f>+[3]CONGO!U460</f>
        <v>-152.98699999999999</v>
      </c>
      <c r="T2913" s="446">
        <f>+[3]CONGO!V460</f>
        <v>-381.78100000000006</v>
      </c>
      <c r="U2913" s="446">
        <f>+[3]CONGO!W460</f>
        <v>-533.899</v>
      </c>
      <c r="V2913" s="446">
        <f>+[3]CONGO!X460</f>
        <v>420.548</v>
      </c>
      <c r="W2913" s="446">
        <f>+[3]CONGO!Y460</f>
        <v>-186.303</v>
      </c>
      <c r="X2913" s="447">
        <f>+[3]CONGO!Z460</f>
        <v>35.715999999999994</v>
      </c>
      <c r="Y2913" s="447">
        <f>+[3]CONGO!AA460</f>
        <v>-1585.231</v>
      </c>
      <c r="Z2913" s="446">
        <f>+[3]CONGO!AB460</f>
        <v>4.0970000000000226</v>
      </c>
      <c r="AA2913" s="446">
        <f>+[3]CONGO!AC460</f>
        <v>-284.1339999999999</v>
      </c>
      <c r="AB2913" s="446">
        <v>507.36399999999998</v>
      </c>
      <c r="AC2913" s="446">
        <v>88.472000000000008</v>
      </c>
      <c r="AD2913" s="446">
        <v>88.472000000000008</v>
      </c>
      <c r="AE2913" s="446">
        <f>+[3]CONGO!AH460</f>
        <v>-951.76300000000003</v>
      </c>
      <c r="AF2913" s="446">
        <v>299.69399999999996</v>
      </c>
      <c r="AG2913" s="446">
        <v>309.51222964281408</v>
      </c>
      <c r="AH2913" s="446">
        <v>309.51222964281408</v>
      </c>
      <c r="AI2913" s="446">
        <v>309.51222964281408</v>
      </c>
      <c r="AJ2913" s="447">
        <f>+[3]CONGO!AM460</f>
        <v>-479.19100000000003</v>
      </c>
      <c r="AK2913" s="447">
        <v>299.524</v>
      </c>
      <c r="AL2913" s="447">
        <v>266.59100000000001</v>
      </c>
      <c r="AM2913" s="447">
        <v>266.59100000000001</v>
      </c>
      <c r="AN2913" s="447">
        <v>266.59100000000001</v>
      </c>
      <c r="AO2913" s="447">
        <f>+[3]CONGO!AR460</f>
        <v>-1175.6439999999998</v>
      </c>
      <c r="AP2913" s="447">
        <v>147.32799999999997</v>
      </c>
      <c r="AQ2913" s="447">
        <v>144.32299999999998</v>
      </c>
      <c r="AR2913" s="447">
        <v>144.66499999999999</v>
      </c>
      <c r="AS2913" s="447">
        <f>+[3]CONGO!AV460</f>
        <v>421.1930000000001</v>
      </c>
      <c r="AT2913" s="447">
        <v>145.50400000000008</v>
      </c>
      <c r="AU2913" s="447">
        <v>-150</v>
      </c>
      <c r="AV2913" s="447">
        <v>-280.37551020408165</v>
      </c>
      <c r="AW2913" s="447">
        <v>-234.90609034994435</v>
      </c>
      <c r="AX2913" s="447">
        <f>+[3]CONGO!BA460</f>
        <v>-36.89100000000002</v>
      </c>
      <c r="AY2913" s="448"/>
      <c r="AZ2913" s="447">
        <v>119.58491600942602</v>
      </c>
      <c r="BA2913" s="447">
        <v>149.54192804770946</v>
      </c>
      <c r="BB2913" s="447">
        <v>-135.89093919029756</v>
      </c>
      <c r="BC2913" s="447">
        <v>-150.74303274248973</v>
      </c>
      <c r="BD2913" s="447">
        <v>-292.58725787251819</v>
      </c>
      <c r="BE2913" s="447">
        <v>-309.02904011583996</v>
      </c>
      <c r="BF2913" s="447">
        <f>+[3]CONGO!BI460</f>
        <v>-310.923</v>
      </c>
      <c r="BG2913" s="447">
        <v>-359.75927831551348</v>
      </c>
      <c r="BH2913" s="447">
        <v>-329.34615369312041</v>
      </c>
      <c r="BI2913" s="447">
        <v>-169.39232581656279</v>
      </c>
      <c r="BJ2913" s="447">
        <v>-365.35729390736969</v>
      </c>
      <c r="BK2913" s="447">
        <v>-458.41323793439415</v>
      </c>
      <c r="BL2913" s="447">
        <v>-446.33132549541256</v>
      </c>
      <c r="BM2913" s="447">
        <v>-458.41323793439415</v>
      </c>
      <c r="BN2913" s="447">
        <v>-430.36947055502083</v>
      </c>
      <c r="BO2913" s="447">
        <f>+[3]CONGO!BR460</f>
        <v>-126.36699999999996</v>
      </c>
      <c r="BP2913" s="447">
        <v>-152</v>
      </c>
      <c r="BQ2913" s="447">
        <v>-152</v>
      </c>
      <c r="BR2913" s="447">
        <v>-61</v>
      </c>
      <c r="BS2913" s="447">
        <v>30.422235886534565</v>
      </c>
      <c r="BT2913" s="447">
        <v>-411</v>
      </c>
      <c r="BU2913" s="447">
        <v>-345.55280085313234</v>
      </c>
      <c r="BV2913" s="447">
        <v>-321.55287168346882</v>
      </c>
      <c r="BW2913" s="447">
        <v>-298.447</v>
      </c>
      <c r="BX2913" s="447">
        <v>-248.49052383660387</v>
      </c>
      <c r="BY2913" s="447">
        <v>-238.16633773495744</v>
      </c>
      <c r="BZ2913" s="446">
        <v>-1032.28</v>
      </c>
      <c r="CA2913" s="447">
        <f>+[3]CONGO!CD460</f>
        <v>-177.55400000000003</v>
      </c>
      <c r="CB2913" s="447">
        <v>-292</v>
      </c>
      <c r="CC2913" s="447">
        <v>-292</v>
      </c>
      <c r="CD2913" s="447">
        <v>-292</v>
      </c>
      <c r="CE2913" s="447">
        <v>-583</v>
      </c>
      <c r="CF2913" s="447">
        <v>-583</v>
      </c>
      <c r="CG2913" s="447">
        <v>-283</v>
      </c>
      <c r="CH2913" s="447">
        <v>-563.5</v>
      </c>
      <c r="CI2913" s="447">
        <v>-563.5</v>
      </c>
      <c r="CJ2913" s="446">
        <v>-441.43400000000003</v>
      </c>
      <c r="CK2913" s="446">
        <v>-441.43400000000003</v>
      </c>
      <c r="CL2913" s="447">
        <f>+[3]CONGO!CO460</f>
        <v>-937.97600000000011</v>
      </c>
      <c r="CM2913" s="447">
        <v>-228</v>
      </c>
      <c r="CN2913" s="447">
        <v>-302</v>
      </c>
      <c r="CO2913" s="447">
        <v>-302</v>
      </c>
      <c r="CP2913" s="447">
        <v>-242</v>
      </c>
      <c r="CQ2913" s="447">
        <v>-242</v>
      </c>
      <c r="CR2913" s="447">
        <v>-242</v>
      </c>
      <c r="CS2913" s="447">
        <v>-611</v>
      </c>
      <c r="CT2913" s="447">
        <v>-611</v>
      </c>
      <c r="CU2913" s="447">
        <v>-611</v>
      </c>
      <c r="CV2913" s="447">
        <v>-418.4</v>
      </c>
      <c r="CW2913" s="447">
        <v>-418.4</v>
      </c>
      <c r="CX2913" s="447">
        <v>-418.4</v>
      </c>
      <c r="CY2913" s="447">
        <v>-418.4</v>
      </c>
      <c r="CZ2913" s="447">
        <v>-418.4</v>
      </c>
      <c r="DA2913" s="447">
        <f>+[3]CONGO!DA460</f>
        <v>-1288.5059999999999</v>
      </c>
      <c r="DB2913" s="446">
        <v>-253</v>
      </c>
      <c r="DC2913" s="446">
        <v>-253</v>
      </c>
      <c r="DD2913" s="446">
        <v>-253</v>
      </c>
      <c r="DE2913" s="446">
        <v>-261</v>
      </c>
      <c r="DF2913" s="446">
        <v>-261</v>
      </c>
      <c r="DG2913" s="446">
        <v>-111</v>
      </c>
      <c r="DH2913" s="446">
        <v>-281</v>
      </c>
      <c r="DI2913" s="446">
        <v>-281</v>
      </c>
      <c r="DJ2913" s="446">
        <v>-131</v>
      </c>
      <c r="DK2913" s="446">
        <v>-279</v>
      </c>
      <c r="DL2913" s="446">
        <v>-279</v>
      </c>
      <c r="DM2913" s="446">
        <v>-131</v>
      </c>
      <c r="DN2913" s="449">
        <f>+[3]CONGO!DN460</f>
        <v>-415</v>
      </c>
      <c r="DO2913" s="446">
        <v>-131</v>
      </c>
      <c r="DP2913" s="446">
        <v>6.1807489999999916</v>
      </c>
      <c r="DQ2913" s="446">
        <v>6.1807489999999916</v>
      </c>
      <c r="DR2913" s="446">
        <v>46.180748999999992</v>
      </c>
      <c r="DS2913" s="446">
        <v>6.1807489999999916</v>
      </c>
      <c r="DT2913" s="446">
        <v>6.1807489999999916</v>
      </c>
      <c r="DU2913" s="446">
        <v>-272.074251</v>
      </c>
      <c r="DV2913" s="450">
        <f>+[3]CONGO!DX460</f>
        <v>-201.17425099999997</v>
      </c>
      <c r="DW2913" s="451">
        <f>+[3]CONGO!DY460</f>
        <v>-201.17425099999997</v>
      </c>
      <c r="DX2913" s="452">
        <f>+[3]CONGO!DZ460</f>
        <v>147.08074899999997</v>
      </c>
      <c r="DZ2913" s="446">
        <f>+[3]CONGO!EB460</f>
        <v>-197.72625100000005</v>
      </c>
      <c r="EC2913" s="446">
        <f>+[3]CONGO!EE460</f>
        <v>-43.726250999999991</v>
      </c>
      <c r="EF2913" s="446">
        <f>+[3]CONGO!EH460</f>
        <v>10.731813148000015</v>
      </c>
      <c r="EI2913" s="446">
        <f>+[3]CONGO!EK460</f>
        <v>10.731813148000015</v>
      </c>
      <c r="EL2913" s="446">
        <f>+[3]CONGO!EN460</f>
        <v>10.731813148000015</v>
      </c>
      <c r="EO2913" s="446">
        <f>+[3]CONGO!EQ460</f>
        <v>10.731813148000015</v>
      </c>
    </row>
    <row r="2914" spans="1:145" x14ac:dyDescent="0.35">
      <c r="A2914" s="453" t="s">
        <v>861</v>
      </c>
      <c r="B2914" s="446">
        <f>+[4]GABON!D478</f>
        <v>68.199999999999989</v>
      </c>
      <c r="C2914" s="446">
        <f>+[4]GABON!E478</f>
        <v>76.400000000000006</v>
      </c>
      <c r="D2914" s="446">
        <f>+[4]GABON!F478</f>
        <v>-11.000000000000023</v>
      </c>
      <c r="E2914" s="446">
        <f>+[4]GABON!G478</f>
        <v>-103.79999999999998</v>
      </c>
      <c r="F2914" s="446">
        <f>+[4]GABON!H478</f>
        <v>-99.562000000000012</v>
      </c>
      <c r="G2914" s="446">
        <f>+[4]GABON!I478</f>
        <v>-91.305000000000007</v>
      </c>
      <c r="H2914" s="446">
        <f>+[4]GABON!J478</f>
        <v>-110.303</v>
      </c>
      <c r="I2914" s="446">
        <f>+[4]GABON!K478</f>
        <v>-89.931999999999988</v>
      </c>
      <c r="J2914" s="446">
        <f>+[4]GABON!L478</f>
        <v>-179.21100000000001</v>
      </c>
      <c r="K2914" s="446">
        <f>+[4]GABON!M478</f>
        <v>-151.65199999999999</v>
      </c>
      <c r="L2914" s="446">
        <f>+[4]GABON!N478</f>
        <v>-132.36999999999995</v>
      </c>
      <c r="M2914" s="446">
        <f>+[4]GABON!O478</f>
        <v>-211.69399999999996</v>
      </c>
      <c r="N2914" s="446">
        <f>+[4]GABON!P478</f>
        <v>-184.50400000000002</v>
      </c>
      <c r="O2914" s="446">
        <f>+[4]GABON!Q478</f>
        <v>-177.36999999999992</v>
      </c>
      <c r="P2914" s="446">
        <f>+[4]GABON!R478</f>
        <v>-224.16517653200003</v>
      </c>
      <c r="Q2914" s="446">
        <f>+[4]GABON!S478</f>
        <v>-227.21100000000001</v>
      </c>
      <c r="R2914" s="446">
        <f>+[4]GABON!T478</f>
        <v>-192.92699999999999</v>
      </c>
      <c r="S2914" s="446">
        <f>+[4]GABON!U478</f>
        <v>-224.85999999999996</v>
      </c>
      <c r="T2914" s="446">
        <f>+[4]GABON!V478</f>
        <v>-366.6869999999999</v>
      </c>
      <c r="U2914" s="446">
        <f>+[4]GABON!W478</f>
        <v>-225.77500000000009</v>
      </c>
      <c r="V2914" s="446">
        <f>+[4]GABON!X478</f>
        <v>-47.550981972697173</v>
      </c>
      <c r="W2914" s="446">
        <f>+[4]GABON!Y478</f>
        <v>-1097.9898888179155</v>
      </c>
      <c r="X2914" s="447">
        <f>+[4]GABON!Z478</f>
        <v>-84.548140436530744</v>
      </c>
      <c r="Y2914" s="447">
        <f>+[4]GABON!AA478</f>
        <v>11.352349837968198</v>
      </c>
      <c r="Z2914" s="446">
        <f>+[4]GABON!AB478</f>
        <v>74.828165876096023</v>
      </c>
      <c r="AA2914" s="446">
        <f>+[4]GABON!AC478</f>
        <v>-430.67370659614187</v>
      </c>
      <c r="AB2914" s="446">
        <v>51.329379999999993</v>
      </c>
      <c r="AC2914" s="446">
        <v>51.329379999999993</v>
      </c>
      <c r="AD2914" s="446">
        <v>51.329379999999993</v>
      </c>
      <c r="AE2914" s="446">
        <f>+[4]GABON!AD478</f>
        <v>-50.552000000000021</v>
      </c>
      <c r="AF2914" s="446">
        <v>102.596</v>
      </c>
      <c r="AG2914" s="446">
        <v>-58.518513869530302</v>
      </c>
      <c r="AH2914" s="446">
        <v>-58.524520307856541</v>
      </c>
      <c r="AI2914" s="446">
        <v>-58.524520307856541</v>
      </c>
      <c r="AJ2914" s="447">
        <f>+[4]GABON!AE478</f>
        <v>-341.12199999999996</v>
      </c>
      <c r="AK2914" s="447">
        <v>439.36162373926817</v>
      </c>
      <c r="AL2914" s="447">
        <v>216.976</v>
      </c>
      <c r="AM2914" s="447">
        <v>257.57600000000002</v>
      </c>
      <c r="AN2914" s="447">
        <v>257.57600000000002</v>
      </c>
      <c r="AO2914" s="447">
        <f>+[4]GABON!AF478</f>
        <v>-226.14000000000004</v>
      </c>
      <c r="AP2914" s="447">
        <v>118.33344979583242</v>
      </c>
      <c r="AQ2914" s="447">
        <v>119.20404959081986</v>
      </c>
      <c r="AR2914" s="447">
        <v>119.34369662385123</v>
      </c>
      <c r="AS2914" s="447">
        <f>+[4]GABON!AJ478</f>
        <v>-56.661999999999978</v>
      </c>
      <c r="AT2914" s="447">
        <v>-106.05200000000005</v>
      </c>
      <c r="AU2914" s="447">
        <v>441.64099999999996</v>
      </c>
      <c r="AV2914" s="447">
        <v>441.64099999999996</v>
      </c>
      <c r="AW2914" s="447">
        <v>441.64099999999996</v>
      </c>
      <c r="AX2914" s="447">
        <f>+[4]GABON!AO478</f>
        <v>31.928301185005694</v>
      </c>
      <c r="AY2914" s="448"/>
      <c r="AZ2914" s="447">
        <v>483.47435999999999</v>
      </c>
      <c r="BA2914" s="447">
        <v>483.47435999999999</v>
      </c>
      <c r="BB2914" s="447">
        <v>-203.14200000000017</v>
      </c>
      <c r="BC2914" s="447">
        <v>-203.14200000000017</v>
      </c>
      <c r="BD2914" s="447">
        <v>-249.24200000000019</v>
      </c>
      <c r="BE2914" s="447">
        <v>-249.24200000000019</v>
      </c>
      <c r="BF2914" s="447">
        <f>+[4]GABON!AV478</f>
        <v>331.67817610435804</v>
      </c>
      <c r="BG2914" s="447">
        <v>-229.87700000000024</v>
      </c>
      <c r="BH2914" s="447">
        <v>-229.87700000000024</v>
      </c>
      <c r="BI2914" s="447">
        <v>-384.34300000000025</v>
      </c>
      <c r="BJ2914" s="447">
        <v>-384.34300000000025</v>
      </c>
      <c r="BK2914" s="447">
        <v>-384.34300000000025</v>
      </c>
      <c r="BL2914" s="447">
        <v>-384.34300000000025</v>
      </c>
      <c r="BM2914" s="447">
        <v>-384.34300000000025</v>
      </c>
      <c r="BN2914" s="447">
        <v>-384.34300000000025</v>
      </c>
      <c r="BO2914" s="447">
        <f>+[4]GABON!BE478</f>
        <v>65.426766828240446</v>
      </c>
      <c r="BP2914" s="447">
        <v>-100.83782090137288</v>
      </c>
      <c r="BQ2914" s="447">
        <v>-229.87700000000024</v>
      </c>
      <c r="BR2914" s="447">
        <v>27.37513608754989</v>
      </c>
      <c r="BS2914" s="447">
        <v>27.37513608754989</v>
      </c>
      <c r="BT2914" s="447">
        <v>-561.78000000000031</v>
      </c>
      <c r="BU2914" s="447">
        <v>-561.78000000000031</v>
      </c>
      <c r="BV2914" s="447">
        <v>-561.78000000000031</v>
      </c>
      <c r="BW2914" s="447">
        <v>-566.02200000000028</v>
      </c>
      <c r="BX2914" s="447">
        <v>-566.02200000000028</v>
      </c>
      <c r="BY2914" s="447">
        <v>-566.02200000000028</v>
      </c>
      <c r="BZ2914" s="446">
        <v>-529.57231626889575</v>
      </c>
      <c r="CA2914" s="447">
        <f>+[4]GABON!BQ478</f>
        <v>112.32331340798245</v>
      </c>
      <c r="CB2914" s="447">
        <v>-549.18100000000027</v>
      </c>
      <c r="CC2914" s="447">
        <v>-549.18100000000027</v>
      </c>
      <c r="CD2914" s="447">
        <v>-399.18100000000032</v>
      </c>
      <c r="CE2914" s="447">
        <v>-399.84200000000033</v>
      </c>
      <c r="CF2914" s="447">
        <v>-399.69997683097426</v>
      </c>
      <c r="CG2914" s="447">
        <v>-299.69997683097426</v>
      </c>
      <c r="CH2914" s="447">
        <v>-422.84200000000033</v>
      </c>
      <c r="CI2914" s="447">
        <v>-422.69997683097426</v>
      </c>
      <c r="CJ2914" s="446">
        <v>-442.91300000000012</v>
      </c>
      <c r="CK2914" s="446">
        <v>-442.75097683097408</v>
      </c>
      <c r="CL2914" s="447">
        <f>+[4]GABON!CB478</f>
        <v>-31.116363528780681</v>
      </c>
      <c r="CM2914" s="447">
        <v>-276.21800000000019</v>
      </c>
      <c r="CN2914" s="447">
        <v>-460.81700000000023</v>
      </c>
      <c r="CO2914" s="447">
        <v>-460.81700000000023</v>
      </c>
      <c r="CP2914" s="447">
        <v>-576.27900000000022</v>
      </c>
      <c r="CQ2914" s="447">
        <v>-576.27900000000022</v>
      </c>
      <c r="CR2914" s="447">
        <v>-576.27900000000022</v>
      </c>
      <c r="CS2914" s="447">
        <v>-571.2800000000002</v>
      </c>
      <c r="CT2914" s="447">
        <v>-571.2800000000002</v>
      </c>
      <c r="CU2914" s="447">
        <v>-481.2800000000002</v>
      </c>
      <c r="CV2914" s="447">
        <v>37.623000000000005</v>
      </c>
      <c r="CW2914" s="447">
        <v>37.623000000000005</v>
      </c>
      <c r="CX2914" s="447">
        <v>-52.304999999999993</v>
      </c>
      <c r="CY2914" s="447">
        <v>-52.304999999999993</v>
      </c>
      <c r="CZ2914" s="447">
        <v>-20.876999999999995</v>
      </c>
      <c r="DA2914" s="447">
        <f>+[4]GABON!CN478</f>
        <v>-148.90072554128824</v>
      </c>
      <c r="DB2914" s="446">
        <v>-195.45499999999998</v>
      </c>
      <c r="DC2914" s="446">
        <v>-195.45499999999998</v>
      </c>
      <c r="DD2914" s="446">
        <v>-195.45499999999998</v>
      </c>
      <c r="DE2914" s="446">
        <v>-196.35099999999994</v>
      </c>
      <c r="DF2914" s="446">
        <v>-196.35099999999994</v>
      </c>
      <c r="DG2914" s="446">
        <v>-171.35099999999994</v>
      </c>
      <c r="DH2914" s="446">
        <v>-208.19199999999995</v>
      </c>
      <c r="DI2914" s="446">
        <v>-208.19199999999995</v>
      </c>
      <c r="DJ2914" s="446">
        <v>-208.19199999999995</v>
      </c>
      <c r="DK2914" s="446">
        <v>-258.19199999999995</v>
      </c>
      <c r="DL2914" s="446">
        <v>-258.19199999999995</v>
      </c>
      <c r="DM2914" s="446">
        <v>-208.19199999999995</v>
      </c>
      <c r="DN2914" s="449">
        <f>+[4]GABON!DA478</f>
        <v>-192.52741710173001</v>
      </c>
      <c r="DO2914" s="446">
        <v>-208.19199999999995</v>
      </c>
      <c r="DP2914" s="446">
        <v>-312.71726807999994</v>
      </c>
      <c r="DQ2914" s="446">
        <v>-312.71726807999994</v>
      </c>
      <c r="DR2914" s="446">
        <v>-212.71726807999997</v>
      </c>
      <c r="DS2914" s="446">
        <v>-312.71726807999994</v>
      </c>
      <c r="DT2914" s="446">
        <v>-312.71726807999994</v>
      </c>
      <c r="DU2914" s="446">
        <v>-312.71726807999994</v>
      </c>
      <c r="DV2914" s="450">
        <f>+[4]GABON!DK478</f>
        <v>-236.97361909438101</v>
      </c>
      <c r="DW2914" s="451">
        <f>+[4]GABON!DL478</f>
        <v>-236.97361909438101</v>
      </c>
      <c r="DX2914" s="452">
        <f>+[4]GABON!DM478</f>
        <v>-192.71726807999997</v>
      </c>
      <c r="DZ2914" s="446">
        <f>+[4]GABON!DO478</f>
        <v>-44.654000000000039</v>
      </c>
      <c r="EC2914" s="446">
        <f>+[4]GABON!DR478</f>
        <v>94.845999999999975</v>
      </c>
      <c r="EF2914" s="446">
        <f>+[4]GABON!DU478</f>
        <v>105.54599999999998</v>
      </c>
      <c r="EI2914" s="446">
        <f>+[4]GABON!DX478</f>
        <v>100.34599999999998</v>
      </c>
      <c r="EL2914" s="446">
        <f>+[4]GABON!EA478</f>
        <v>95.145999999999987</v>
      </c>
      <c r="EO2914" s="446">
        <f>+[4]GABON!ED478</f>
        <v>89.945999999999998</v>
      </c>
    </row>
    <row r="2915" spans="1:145" x14ac:dyDescent="0.35">
      <c r="A2915" s="453" t="s">
        <v>862</v>
      </c>
      <c r="B2915" s="446">
        <f>+[5]GUINEE!D403</f>
        <v>4.5139999999999993</v>
      </c>
      <c r="C2915" s="446">
        <f>+[5]GUINEE!E403</f>
        <v>4.9659999999999993</v>
      </c>
      <c r="D2915" s="446">
        <f>+[5]GUINEE!F403</f>
        <v>7.1209999999999996</v>
      </c>
      <c r="E2915" s="446">
        <f>+[5]GUINEE!G403</f>
        <v>5.569</v>
      </c>
      <c r="F2915" s="446">
        <f>+[5]GUINEE!H403</f>
        <v>-196.06900000000002</v>
      </c>
      <c r="G2915" s="446">
        <f>+[5]GUINEE!I403</f>
        <v>146.80599999999998</v>
      </c>
      <c r="H2915" s="446">
        <f>+[5]GUINEE!J403</f>
        <v>6.0819999999999999</v>
      </c>
      <c r="I2915" s="446">
        <f>+[5]GUINEE!K403</f>
        <v>-4.9930000000000003</v>
      </c>
      <c r="J2915" s="446">
        <f>+[5]GUINEE!L403</f>
        <v>-6.5709999999999997</v>
      </c>
      <c r="K2915" s="446">
        <f>+[5]GUINEE!M403</f>
        <v>-3.4309999999999996</v>
      </c>
      <c r="L2915" s="446">
        <f>+[5]GUINEE!N403</f>
        <v>-0.58999999999999941</v>
      </c>
      <c r="M2915" s="446">
        <f>+[5]GUINEE!O403</f>
        <v>-3.605</v>
      </c>
      <c r="N2915" s="446">
        <f>+[5]GUINEE!P403</f>
        <v>-6.5339999999999998</v>
      </c>
      <c r="O2915" s="446">
        <f>+[5]GUINEE!Q403</f>
        <v>-4.4249999999999998</v>
      </c>
      <c r="P2915" s="446">
        <f>+[5]GUINEE!R403</f>
        <v>-9.157</v>
      </c>
      <c r="Q2915" s="446">
        <f>+[5]GUINEE!S403</f>
        <v>198.178</v>
      </c>
      <c r="R2915" s="446">
        <f>+[5]GUINEE!T403</f>
        <v>54.924177716999999</v>
      </c>
      <c r="S2915" s="446">
        <f>+[5]GUINEE!U403</f>
        <v>-122.262</v>
      </c>
      <c r="T2915" s="446">
        <f>+[5]GUINEE!V403</f>
        <v>-71.920999999999992</v>
      </c>
      <c r="U2915" s="446">
        <f>+[5]GUINEE!W403</f>
        <v>78.352000000000004</v>
      </c>
      <c r="V2915" s="446">
        <f>+[5]GUINEE!X403</f>
        <v>-207.358</v>
      </c>
      <c r="W2915" s="446">
        <f>+[5]GUINEE!Y403</f>
        <v>-300.60900000000004</v>
      </c>
      <c r="X2915" s="447">
        <f>+[5]GUINEE!Z403</f>
        <v>205.41499999999999</v>
      </c>
      <c r="Y2915" s="447">
        <f>+[5]GUINEE!AA403</f>
        <v>107.474</v>
      </c>
      <c r="Z2915" s="446">
        <f>+[5]GUINEE!AB403</f>
        <v>337.20299325905813</v>
      </c>
      <c r="AA2915" s="446">
        <f>+[5]GUINEE!AC403</f>
        <v>-0.5540026451635427</v>
      </c>
      <c r="AB2915" s="446">
        <v>69.718361892535057</v>
      </c>
      <c r="AC2915" s="446">
        <v>69.559425529789266</v>
      </c>
      <c r="AD2915" s="446">
        <v>70.553706995073327</v>
      </c>
      <c r="AE2915" s="446">
        <f>+[5]GUINEE!AD403</f>
        <v>39.773823867051334</v>
      </c>
      <c r="AF2915" s="446">
        <v>-12.855593133027696</v>
      </c>
      <c r="AG2915" s="446">
        <v>18.141052213172493</v>
      </c>
      <c r="AH2915" s="446">
        <v>-132.23205737790025</v>
      </c>
      <c r="AI2915" s="446">
        <v>-131.40687881067311</v>
      </c>
      <c r="AJ2915" s="447">
        <f>+[5]GUINEE!AE403</f>
        <v>660.92759611383087</v>
      </c>
      <c r="AK2915" s="447">
        <v>-89.959216219994843</v>
      </c>
      <c r="AL2915" s="447">
        <v>180.7835782289215</v>
      </c>
      <c r="AM2915" s="447">
        <v>181.25027095951739</v>
      </c>
      <c r="AN2915" s="447">
        <v>181.33129791213199</v>
      </c>
      <c r="AO2915" s="447">
        <f>+[5]GUINEE!AF403</f>
        <v>307.51980508243167</v>
      </c>
      <c r="AP2915" s="447">
        <v>184.57384957521859</v>
      </c>
      <c r="AQ2915" s="447">
        <v>185.73786665580712</v>
      </c>
      <c r="AR2915" s="447">
        <v>185.60572272739208</v>
      </c>
      <c r="AS2915" s="447">
        <f>+[5]GUINEE!AJ403</f>
        <v>305.21572748906391</v>
      </c>
      <c r="AT2915" s="447">
        <v>393.36582408804247</v>
      </c>
      <c r="AU2915" s="447">
        <v>-150.12941328430469</v>
      </c>
      <c r="AV2915" s="447">
        <v>29.533770722750599</v>
      </c>
      <c r="AW2915" s="447">
        <v>29.533770722750599</v>
      </c>
      <c r="AX2915" s="447">
        <f>+[5]GUINEE!AO403</f>
        <v>151.50915910543915</v>
      </c>
      <c r="AY2915" s="448"/>
      <c r="AZ2915" s="447">
        <v>355.10075327685325</v>
      </c>
      <c r="BA2915" s="447">
        <v>366.33679053111666</v>
      </c>
      <c r="BB2915" s="447">
        <v>173.26843587996041</v>
      </c>
      <c r="BC2915" s="447">
        <v>173.12797751097838</v>
      </c>
      <c r="BD2915" s="447">
        <v>-88.784130156085808</v>
      </c>
      <c r="BE2915" s="447">
        <v>-88.95485485999383</v>
      </c>
      <c r="BF2915" s="447">
        <f>+[5]GUINEE!AV403</f>
        <v>121.28174991794958</v>
      </c>
      <c r="BG2915" s="447">
        <v>94.720050840480582</v>
      </c>
      <c r="BH2915" s="447">
        <v>92.152058691090787</v>
      </c>
      <c r="BI2915" s="447">
        <v>-1.763740539865438</v>
      </c>
      <c r="BJ2915" s="447">
        <v>-4.2247421128261493</v>
      </c>
      <c r="BK2915" s="447">
        <v>54.664049841044957</v>
      </c>
      <c r="BL2915" s="447">
        <v>94.437344209542999</v>
      </c>
      <c r="BM2915" s="447">
        <v>16.616919033700057</v>
      </c>
      <c r="BN2915" s="447">
        <v>14.701277211402115</v>
      </c>
      <c r="BO2915" s="447">
        <f>+[5]GUINEE!BE403</f>
        <v>-59.544475955186918</v>
      </c>
      <c r="BP2915" s="447">
        <v>187.72502263219201</v>
      </c>
      <c r="BQ2915" s="447">
        <v>187.72502263219201</v>
      </c>
      <c r="BR2915" s="447">
        <v>388.96243709116743</v>
      </c>
      <c r="BS2915" s="447">
        <v>382.6138840479843</v>
      </c>
      <c r="BT2915" s="447">
        <v>52.632892803502543</v>
      </c>
      <c r="BU2915" s="447">
        <v>47.760646480482173</v>
      </c>
      <c r="BV2915" s="447">
        <v>45.77116469878402</v>
      </c>
      <c r="BW2915" s="447">
        <v>156.68919966060901</v>
      </c>
      <c r="BX2915" s="447">
        <v>154.61694245556291</v>
      </c>
      <c r="BY2915" s="447">
        <v>154.48440416599476</v>
      </c>
      <c r="BZ2915" s="446">
        <v>-78.610151233210843</v>
      </c>
      <c r="CA2915" s="447">
        <f>+[5]GUINEE!BQ403</f>
        <v>-252.26158757362577</v>
      </c>
      <c r="CB2915" s="447">
        <v>502.87147479551015</v>
      </c>
      <c r="CC2915" s="447">
        <v>500.95403887780662</v>
      </c>
      <c r="CD2915" s="447">
        <v>499.67196230871912</v>
      </c>
      <c r="CE2915" s="447">
        <v>520.68253167169576</v>
      </c>
      <c r="CF2915" s="447">
        <v>518.05549992634269</v>
      </c>
      <c r="CG2915" s="447">
        <v>556.42401744541064</v>
      </c>
      <c r="CH2915" s="447">
        <v>377.72881999883447</v>
      </c>
      <c r="CI2915" s="447">
        <v>375.65094172590068</v>
      </c>
      <c r="CJ2915" s="446">
        <v>377.60450865468931</v>
      </c>
      <c r="CK2915" s="446">
        <v>375.51422398840941</v>
      </c>
      <c r="CL2915" s="447">
        <f>+[5]GUINEE!CD403</f>
        <v>271.94570686295856</v>
      </c>
      <c r="CM2915" s="447">
        <v>653.99467105142196</v>
      </c>
      <c r="CN2915" s="447">
        <v>216.59133941337114</v>
      </c>
      <c r="CO2915" s="447">
        <v>216.85848855751919</v>
      </c>
      <c r="CP2915" s="447">
        <v>133.40679668479962</v>
      </c>
      <c r="CQ2915" s="447">
        <v>36.289838104066519</v>
      </c>
      <c r="CR2915" s="447">
        <v>-62.01205658560999</v>
      </c>
      <c r="CS2915" s="447">
        <v>137.76069404288344</v>
      </c>
      <c r="CT2915" s="447">
        <v>39.474956045419049</v>
      </c>
      <c r="CU2915" s="447">
        <v>-57.60818870483925</v>
      </c>
      <c r="CV2915" s="447">
        <v>139.9477503769501</v>
      </c>
      <c r="CW2915" s="447">
        <v>41.190042830501511</v>
      </c>
      <c r="CX2915" s="447">
        <v>140.82252588708701</v>
      </c>
      <c r="CY2915" s="447">
        <v>41.307656436398418</v>
      </c>
      <c r="CZ2915" s="447">
        <v>-57.437923508050346</v>
      </c>
      <c r="DA2915" s="447">
        <f>+[5]GUINEE!CP403</f>
        <v>247.9292057825476</v>
      </c>
      <c r="DB2915" s="446">
        <v>146.00043042674437</v>
      </c>
      <c r="DC2915" s="446">
        <v>146.88549746821678</v>
      </c>
      <c r="DD2915" s="446">
        <v>147.99417803064586</v>
      </c>
      <c r="DE2915" s="446">
        <v>115.04813989429778</v>
      </c>
      <c r="DF2915" s="446">
        <v>116.26076973262126</v>
      </c>
      <c r="DG2915" s="446">
        <v>117.07281056875233</v>
      </c>
      <c r="DH2915" s="446">
        <v>-79.478524286192936</v>
      </c>
      <c r="DI2915" s="446">
        <v>-78.424571482270011</v>
      </c>
      <c r="DJ2915" s="446">
        <v>-77.544770465317981</v>
      </c>
      <c r="DK2915" s="446">
        <v>-78.795709663209948</v>
      </c>
      <c r="DL2915" s="446">
        <v>-77.901159813154962</v>
      </c>
      <c r="DM2915" s="446">
        <v>-77.546109415925471</v>
      </c>
      <c r="DN2915" s="449">
        <f>+[5]GUINEE!DC403</f>
        <v>141.33756873812999</v>
      </c>
      <c r="DO2915" s="446">
        <v>-77.546109415925471</v>
      </c>
      <c r="DP2915" s="446">
        <v>-25.32859061195829</v>
      </c>
      <c r="DQ2915" s="446">
        <v>-25.485440455110492</v>
      </c>
      <c r="DR2915" s="446">
        <v>-27.387975892199975</v>
      </c>
      <c r="DS2915" s="446">
        <v>-26.93739670328776</v>
      </c>
      <c r="DT2915" s="446">
        <v>-28.155725536464729</v>
      </c>
      <c r="DU2915" s="446">
        <v>-24.749241642499385</v>
      </c>
      <c r="DV2915" s="450">
        <f>+[5]GUINEE!DN403</f>
        <v>-22.553806602199757</v>
      </c>
      <c r="DW2915" s="451">
        <f>+[5]GUINEE!DO403</f>
        <v>-23.997298960070054</v>
      </c>
      <c r="DX2915" s="452">
        <f>+[5]GUINEE!DP403</f>
        <v>-24.710177082218053</v>
      </c>
      <c r="DZ2915" s="446">
        <f>+[5]GUINEE!DR403</f>
        <v>-38.489845084624378</v>
      </c>
      <c r="EC2915" s="446">
        <f>+[5]GUINEE!DU403</f>
        <v>-32.183397492430274</v>
      </c>
      <c r="EF2915" s="446">
        <f>+[5]GUINEE!DX403</f>
        <v>-24.627051733418156</v>
      </c>
      <c r="EI2915" s="446">
        <f>+[5]GUINEE!EA403</f>
        <v>-16.923346156597347</v>
      </c>
      <c r="EL2915" s="446">
        <f>+[5]GUINEE!ED403</f>
        <v>-8.7883767436354532</v>
      </c>
      <c r="EO2915" s="446">
        <f>+[5]GUINEE!EG403</f>
        <v>-3.4178592852909873</v>
      </c>
    </row>
    <row r="2916" spans="1:145" x14ac:dyDescent="0.35">
      <c r="A2916" s="453" t="s">
        <v>863</v>
      </c>
      <c r="B2916" s="446" t="e">
        <f>+[6]TCHAD!D503</f>
        <v>#REF!</v>
      </c>
      <c r="C2916" s="446" t="e">
        <f>+[6]TCHAD!E503</f>
        <v>#REF!</v>
      </c>
      <c r="D2916" s="446" t="e">
        <f>+[6]TCHAD!F503</f>
        <v>#REF!</v>
      </c>
      <c r="E2916" s="446" t="e">
        <f>+[6]TCHAD!G503</f>
        <v>#REF!</v>
      </c>
      <c r="F2916" s="446" t="e">
        <f>+[6]TCHAD!H503</f>
        <v>#REF!</v>
      </c>
      <c r="G2916" s="446" t="e">
        <f>+[6]TCHAD!I503</f>
        <v>#REF!</v>
      </c>
      <c r="H2916" s="446" t="e">
        <f>+[6]TCHAD!J503</f>
        <v>#REF!</v>
      </c>
      <c r="I2916" s="446" t="e">
        <f>+[6]TCHAD!K503</f>
        <v>#REF!</v>
      </c>
      <c r="J2916" s="446" t="e">
        <f>+[6]TCHAD!L503</f>
        <v>#REF!</v>
      </c>
      <c r="K2916" s="446" t="e">
        <f>+[6]TCHAD!M503</f>
        <v>#REF!</v>
      </c>
      <c r="L2916" s="446" t="e">
        <f>+[6]TCHAD!N503</f>
        <v>#REF!</v>
      </c>
      <c r="M2916" s="446" t="e">
        <f>+[6]TCHAD!O503</f>
        <v>#REF!</v>
      </c>
      <c r="N2916" s="446" t="e">
        <f>+[6]TCHAD!P503</f>
        <v>#REF!</v>
      </c>
      <c r="O2916" s="446" t="e">
        <f>+[6]TCHAD!Q503</f>
        <v>#REF!</v>
      </c>
      <c r="P2916" s="446" t="e">
        <f>+[6]TCHAD!R503</f>
        <v>#REF!</v>
      </c>
      <c r="Q2916" s="446" t="e">
        <f>+[6]TCHAD!S503</f>
        <v>#REF!</v>
      </c>
      <c r="R2916" s="446" t="e">
        <f>+[6]TCHAD!T503</f>
        <v>#REF!</v>
      </c>
      <c r="S2916" s="446" t="e">
        <f>+[6]TCHAD!U503</f>
        <v>#REF!</v>
      </c>
      <c r="T2916" s="446" t="e">
        <f>+[6]TCHAD!V503</f>
        <v>#REF!</v>
      </c>
      <c r="U2916" s="446" t="e">
        <f>+[6]TCHAD!W503</f>
        <v>#REF!</v>
      </c>
      <c r="V2916" s="446" t="e">
        <f>+[6]TCHAD!X503</f>
        <v>#REF!</v>
      </c>
      <c r="W2916" s="446" t="e">
        <f>+[6]TCHAD!Y503</f>
        <v>#REF!</v>
      </c>
      <c r="X2916" s="447" t="e">
        <f>+[6]TCHAD!Z503</f>
        <v>#REF!</v>
      </c>
      <c r="Y2916" s="447" t="e">
        <f>+[6]TCHAD!AA503</f>
        <v>#REF!</v>
      </c>
      <c r="Z2916" s="446" t="e">
        <f>+[6]TCHAD!AB503</f>
        <v>#REF!</v>
      </c>
      <c r="AA2916" s="446" t="e">
        <f>+[6]TCHAD!AC503</f>
        <v>#REF!</v>
      </c>
      <c r="AB2916" s="446">
        <v>-23.218873321742695</v>
      </c>
      <c r="AC2916" s="446">
        <v>-26.824582839127274</v>
      </c>
      <c r="AD2916" s="446">
        <v>21.025883080825064</v>
      </c>
      <c r="AE2916" s="446" t="e">
        <f>+[6]TCHAD!AH503</f>
        <v>#REF!</v>
      </c>
      <c r="AF2916" s="446">
        <v>-126.57684543981968</v>
      </c>
      <c r="AG2916" s="446">
        <v>-162.67754136319516</v>
      </c>
      <c r="AH2916" s="446">
        <v>-162.68933458932659</v>
      </c>
      <c r="AI2916" s="446">
        <v>-162.69418711661115</v>
      </c>
      <c r="AJ2916" s="447" t="e">
        <f>+[6]TCHAD!AM503</f>
        <v>#REF!</v>
      </c>
      <c r="AK2916" s="447">
        <v>-161.17677671792904</v>
      </c>
      <c r="AL2916" s="447">
        <v>-365.78267251074067</v>
      </c>
      <c r="AM2916" s="447">
        <v>-399.55767922413833</v>
      </c>
      <c r="AN2916" s="447">
        <v>-399.50561781401302</v>
      </c>
      <c r="AO2916" s="447" t="e">
        <f>+[6]TCHAD!AR503</f>
        <v>#REF!</v>
      </c>
      <c r="AP2916" s="447">
        <v>-228.06578119583321</v>
      </c>
      <c r="AQ2916" s="447">
        <v>-224.71120858377594</v>
      </c>
      <c r="AR2916" s="447">
        <v>-92.929605030176546</v>
      </c>
      <c r="AS2916" s="447" t="e">
        <f>+[6]TCHAD!AV503</f>
        <v>#REF!</v>
      </c>
      <c r="AT2916" s="447">
        <v>87.180224901573908</v>
      </c>
      <c r="AU2916" s="447">
        <v>73.264129910528595</v>
      </c>
      <c r="AV2916" s="447">
        <v>-24.791066009176859</v>
      </c>
      <c r="AW2916" s="447">
        <v>53.489477737151759</v>
      </c>
      <c r="AX2916" s="447" t="e">
        <f>+[6]TCHAD!BA503</f>
        <v>#REF!</v>
      </c>
      <c r="AY2916" s="448"/>
      <c r="AZ2916" s="447">
        <v>0</v>
      </c>
      <c r="BA2916" s="447">
        <v>0</v>
      </c>
      <c r="BB2916" s="447">
        <v>0</v>
      </c>
      <c r="BC2916" s="447">
        <v>0</v>
      </c>
      <c r="BD2916" s="447">
        <v>0</v>
      </c>
      <c r="BE2916" s="447">
        <v>0</v>
      </c>
      <c r="BF2916" s="447" t="e">
        <f>+[6]TCHAD!BH503</f>
        <v>#REF!</v>
      </c>
      <c r="BG2916" s="447">
        <v>0</v>
      </c>
      <c r="BH2916" s="447">
        <v>0</v>
      </c>
      <c r="BI2916" s="447">
        <v>0</v>
      </c>
      <c r="BJ2916" s="447">
        <v>0</v>
      </c>
      <c r="BK2916" s="447">
        <v>0</v>
      </c>
      <c r="BL2916" s="447">
        <v>0</v>
      </c>
      <c r="BM2916" s="447">
        <v>0</v>
      </c>
      <c r="BN2916" s="447">
        <v>0</v>
      </c>
      <c r="BO2916" s="447" t="e">
        <f>+[6]TCHAD!BQ503</f>
        <v>#REF!</v>
      </c>
      <c r="BP2916" s="447">
        <v>0</v>
      </c>
      <c r="BQ2916" s="447">
        <v>0</v>
      </c>
      <c r="BR2916" s="447">
        <v>0</v>
      </c>
      <c r="BS2916" s="447">
        <v>0</v>
      </c>
      <c r="BT2916" s="447">
        <v>0</v>
      </c>
      <c r="BU2916" s="447">
        <v>0</v>
      </c>
      <c r="BV2916" s="447">
        <v>0</v>
      </c>
      <c r="BW2916" s="447">
        <v>0</v>
      </c>
      <c r="BX2916" s="447">
        <v>0</v>
      </c>
      <c r="BY2916" s="447">
        <v>0</v>
      </c>
      <c r="BZ2916" s="446">
        <v>0</v>
      </c>
      <c r="CA2916" s="447" t="e">
        <f>+[6]TCHAD!CC503</f>
        <v>#REF!</v>
      </c>
      <c r="CB2916" s="447">
        <v>0</v>
      </c>
      <c r="CC2916" s="447">
        <v>0</v>
      </c>
      <c r="CD2916" s="447">
        <v>0</v>
      </c>
      <c r="CE2916" s="447">
        <v>0</v>
      </c>
      <c r="CF2916" s="447">
        <v>0</v>
      </c>
      <c r="CG2916" s="447">
        <v>0</v>
      </c>
      <c r="CH2916" s="447">
        <v>0</v>
      </c>
      <c r="CI2916" s="447">
        <v>0</v>
      </c>
      <c r="CJ2916" s="446">
        <v>0</v>
      </c>
      <c r="CK2916" s="446">
        <v>0</v>
      </c>
      <c r="CL2916" s="447" t="e">
        <f>+[6]TCHAD!CN503</f>
        <v>#REF!</v>
      </c>
      <c r="CM2916" s="447">
        <v>0</v>
      </c>
      <c r="CN2916" s="447">
        <v>0</v>
      </c>
      <c r="CO2916" s="447">
        <v>0</v>
      </c>
      <c r="CP2916" s="447">
        <v>0</v>
      </c>
      <c r="CQ2916" s="447">
        <v>0</v>
      </c>
      <c r="CR2916" s="447">
        <v>0</v>
      </c>
      <c r="CS2916" s="447">
        <v>0</v>
      </c>
      <c r="CT2916" s="447">
        <v>0</v>
      </c>
      <c r="CU2916" s="447">
        <v>0</v>
      </c>
      <c r="CV2916" s="447">
        <v>0</v>
      </c>
      <c r="CW2916" s="447">
        <v>0</v>
      </c>
      <c r="CX2916" s="447">
        <v>0</v>
      </c>
      <c r="CY2916" s="447">
        <v>0</v>
      </c>
      <c r="CZ2916" s="447">
        <v>0</v>
      </c>
      <c r="DA2916" s="447" t="e">
        <f>+[6]TCHAD!CZ503</f>
        <v>#REF!</v>
      </c>
      <c r="DB2916" s="446">
        <v>0</v>
      </c>
      <c r="DC2916" s="446">
        <v>0</v>
      </c>
      <c r="DD2916" s="446">
        <v>0</v>
      </c>
      <c r="DE2916" s="446">
        <v>0</v>
      </c>
      <c r="DF2916" s="446">
        <v>0</v>
      </c>
      <c r="DG2916" s="446">
        <v>0</v>
      </c>
      <c r="DH2916" s="446">
        <v>0</v>
      </c>
      <c r="DI2916" s="446">
        <v>0</v>
      </c>
      <c r="DJ2916" s="446">
        <v>0</v>
      </c>
      <c r="DK2916" s="446">
        <v>0</v>
      </c>
      <c r="DL2916" s="446">
        <v>0</v>
      </c>
      <c r="DM2916" s="446">
        <v>0</v>
      </c>
      <c r="DN2916" s="449" t="e">
        <f>+[6]TCHAD!DM503</f>
        <v>#REF!</v>
      </c>
      <c r="DO2916" s="446">
        <v>0</v>
      </c>
      <c r="DP2916" s="446">
        <v>0</v>
      </c>
      <c r="DQ2916" s="446">
        <v>0</v>
      </c>
      <c r="DR2916" s="446">
        <v>0</v>
      </c>
      <c r="DS2916" s="446">
        <v>0</v>
      </c>
      <c r="DT2916" s="446">
        <v>0</v>
      </c>
      <c r="DU2916" s="446">
        <v>0</v>
      </c>
      <c r="DV2916" s="450" t="e">
        <f>+[6]TCHAD!DW503</f>
        <v>#REF!</v>
      </c>
      <c r="DW2916" s="451" t="e">
        <f>+[6]TCHAD!DX503</f>
        <v>#REF!</v>
      </c>
      <c r="DX2916" s="452" t="e">
        <f>+[6]TCHAD!DY503</f>
        <v>#REF!</v>
      </c>
      <c r="DZ2916" s="446" t="e">
        <f>+[6]TCHAD!EA503</f>
        <v>#REF!</v>
      </c>
      <c r="EC2916" s="446" t="e">
        <f>+[6]TCHAD!ED503</f>
        <v>#REF!</v>
      </c>
      <c r="EF2916" s="446" t="e">
        <f>+[6]TCHAD!EG503</f>
        <v>#REF!</v>
      </c>
      <c r="EI2916" s="446" t="e">
        <f>+[6]TCHAD!EJ503</f>
        <v>#REF!</v>
      </c>
      <c r="EL2916" s="446" t="e">
        <f>+[6]TCHAD!EM503</f>
        <v>#REF!</v>
      </c>
      <c r="EO2916" s="446" t="e">
        <f>+[6]TCHAD!EP503</f>
        <v>#REF!</v>
      </c>
    </row>
    <row r="2917" spans="1:145" x14ac:dyDescent="0.35">
      <c r="A2917" s="453"/>
      <c r="B2917" s="437"/>
      <c r="C2917" s="437"/>
      <c r="D2917" s="437"/>
      <c r="E2917" s="437"/>
      <c r="F2917" s="437"/>
      <c r="G2917" s="437"/>
      <c r="H2917" s="437"/>
      <c r="I2917" s="437"/>
      <c r="J2917" s="437"/>
      <c r="K2917" s="437"/>
      <c r="L2917" s="437"/>
      <c r="M2917" s="438"/>
      <c r="N2917" s="438"/>
      <c r="O2917" s="438"/>
      <c r="P2917" s="438"/>
      <c r="Q2917" s="438"/>
      <c r="R2917" s="438"/>
      <c r="S2917" s="438"/>
      <c r="T2917" s="438"/>
      <c r="U2917" s="438"/>
      <c r="V2917" s="438"/>
      <c r="W2917" s="438"/>
      <c r="X2917" s="439"/>
      <c r="Y2917" s="439"/>
      <c r="Z2917" s="438"/>
      <c r="AA2917" s="438"/>
      <c r="AB2917" s="438"/>
      <c r="AC2917" s="438"/>
      <c r="AD2917" s="438"/>
      <c r="AE2917" s="438"/>
      <c r="AF2917" s="438"/>
      <c r="AG2917" s="438"/>
      <c r="AH2917" s="438"/>
      <c r="AI2917" s="438"/>
      <c r="AJ2917" s="439"/>
      <c r="AK2917" s="439"/>
      <c r="AL2917" s="439"/>
      <c r="AM2917" s="439"/>
      <c r="AN2917" s="439"/>
      <c r="AO2917" s="439"/>
      <c r="AP2917" s="439"/>
      <c r="AQ2917" s="439"/>
      <c r="AR2917" s="439"/>
      <c r="AS2917" s="439"/>
      <c r="AT2917" s="439"/>
      <c r="AU2917" s="439"/>
      <c r="AV2917" s="439"/>
      <c r="AW2917" s="439"/>
      <c r="AX2917" s="439"/>
      <c r="AZ2917" s="439"/>
      <c r="BA2917" s="439"/>
      <c r="BB2917" s="439"/>
      <c r="BC2917" s="439"/>
      <c r="BD2917" s="439"/>
      <c r="BE2917" s="439"/>
      <c r="BF2917" s="439"/>
      <c r="BG2917" s="439"/>
      <c r="BH2917" s="439"/>
      <c r="BI2917" s="439"/>
      <c r="BJ2917" s="439"/>
      <c r="BK2917" s="439"/>
      <c r="BL2917" s="439"/>
      <c r="BM2917" s="439"/>
      <c r="BN2917" s="439"/>
      <c r="BO2917" s="439"/>
      <c r="BP2917" s="439"/>
      <c r="BQ2917" s="439"/>
      <c r="BR2917" s="439"/>
      <c r="BS2917" s="440"/>
      <c r="BT2917" s="439"/>
      <c r="BU2917" s="439"/>
      <c r="BV2917" s="439"/>
      <c r="BW2917" s="439"/>
      <c r="BX2917" s="439"/>
      <c r="BY2917" s="439"/>
      <c r="BZ2917" s="438"/>
      <c r="CA2917" s="439"/>
      <c r="CB2917" s="439"/>
      <c r="CC2917" s="439"/>
      <c r="CD2917" s="439"/>
      <c r="CE2917" s="439"/>
      <c r="CF2917" s="439"/>
      <c r="CG2917" s="439"/>
      <c r="CH2917" s="439"/>
      <c r="CI2917" s="439"/>
      <c r="CJ2917" s="438"/>
      <c r="CK2917" s="438"/>
      <c r="CL2917" s="439"/>
      <c r="CM2917" s="439"/>
      <c r="CN2917" s="439"/>
      <c r="CO2917" s="439"/>
      <c r="CP2917" s="439"/>
      <c r="CQ2917" s="439"/>
      <c r="CR2917" s="439"/>
      <c r="CS2917" s="439"/>
      <c r="CT2917" s="439"/>
      <c r="CU2917" s="439"/>
      <c r="CV2917" s="439"/>
      <c r="CW2917" s="439"/>
      <c r="CX2917" s="439"/>
      <c r="CY2917" s="439"/>
      <c r="CZ2917" s="439"/>
      <c r="DA2917" s="439"/>
      <c r="DB2917" s="438"/>
      <c r="DC2917" s="438"/>
      <c r="DD2917" s="438"/>
      <c r="DE2917" s="438"/>
      <c r="DF2917" s="438"/>
      <c r="DG2917" s="438"/>
      <c r="DH2917" s="438"/>
      <c r="DI2917" s="438"/>
      <c r="DJ2917" s="438"/>
      <c r="DK2917" s="438"/>
      <c r="DL2917" s="438"/>
      <c r="DM2917" s="438"/>
      <c r="DN2917" s="441"/>
      <c r="DO2917" s="438"/>
      <c r="DP2917" s="438"/>
      <c r="DQ2917" s="438"/>
      <c r="DR2917" s="438"/>
      <c r="DS2917" s="438"/>
      <c r="DT2917" s="438"/>
      <c r="DU2917" s="438"/>
      <c r="DV2917" s="442"/>
      <c r="DW2917" s="443"/>
      <c r="DX2917" s="444"/>
      <c r="DZ2917" s="438"/>
      <c r="EC2917" s="438"/>
      <c r="EF2917" s="438"/>
      <c r="EI2917" s="438"/>
      <c r="EL2917" s="438"/>
      <c r="EO2917" s="438"/>
    </row>
    <row r="2918" spans="1:145" x14ac:dyDescent="0.35">
      <c r="A2918" s="490" t="s">
        <v>872</v>
      </c>
      <c r="B2918" s="491" t="e">
        <f>SUM(B2911:B2916)</f>
        <v>#REF!</v>
      </c>
      <c r="C2918" s="491" t="e">
        <f t="shared" ref="C2918:Z2918" si="2914">SUM(C2911:C2916)</f>
        <v>#REF!</v>
      </c>
      <c r="D2918" s="491" t="e">
        <f t="shared" si="2914"/>
        <v>#REF!</v>
      </c>
      <c r="E2918" s="491" t="e">
        <f t="shared" si="2914"/>
        <v>#REF!</v>
      </c>
      <c r="F2918" s="491" t="e">
        <f t="shared" si="2914"/>
        <v>#REF!</v>
      </c>
      <c r="G2918" s="491" t="e">
        <f t="shared" si="2914"/>
        <v>#REF!</v>
      </c>
      <c r="H2918" s="491" t="e">
        <f t="shared" si="2914"/>
        <v>#REF!</v>
      </c>
      <c r="I2918" s="491" t="e">
        <f t="shared" si="2914"/>
        <v>#REF!</v>
      </c>
      <c r="J2918" s="491" t="e">
        <f t="shared" si="2914"/>
        <v>#REF!</v>
      </c>
      <c r="K2918" s="491" t="e">
        <f t="shared" si="2914"/>
        <v>#REF!</v>
      </c>
      <c r="L2918" s="491" t="e">
        <f t="shared" si="2914"/>
        <v>#REF!</v>
      </c>
      <c r="M2918" s="492" t="e">
        <f t="shared" si="2914"/>
        <v>#REF!</v>
      </c>
      <c r="N2918" s="492" t="e">
        <f t="shared" si="2914"/>
        <v>#REF!</v>
      </c>
      <c r="O2918" s="492" t="e">
        <f t="shared" si="2914"/>
        <v>#REF!</v>
      </c>
      <c r="P2918" s="492" t="e">
        <f t="shared" si="2914"/>
        <v>#REF!</v>
      </c>
      <c r="Q2918" s="493" t="e">
        <f t="shared" si="2914"/>
        <v>#REF!</v>
      </c>
      <c r="R2918" s="493" t="e">
        <f t="shared" si="2914"/>
        <v>#REF!</v>
      </c>
      <c r="S2918" s="493" t="e">
        <f t="shared" si="2914"/>
        <v>#REF!</v>
      </c>
      <c r="T2918" s="493" t="e">
        <f t="shared" si="2914"/>
        <v>#REF!</v>
      </c>
      <c r="U2918" s="493" t="e">
        <f t="shared" si="2914"/>
        <v>#REF!</v>
      </c>
      <c r="V2918" s="493" t="e">
        <f t="shared" si="2914"/>
        <v>#REF!</v>
      </c>
      <c r="W2918" s="493" t="e">
        <f t="shared" si="2914"/>
        <v>#REF!</v>
      </c>
      <c r="X2918" s="494" t="e">
        <f t="shared" si="2914"/>
        <v>#REF!</v>
      </c>
      <c r="Y2918" s="494" t="e">
        <f t="shared" si="2914"/>
        <v>#REF!</v>
      </c>
      <c r="Z2918" s="493" t="e">
        <f t="shared" si="2914"/>
        <v>#REF!</v>
      </c>
      <c r="AA2918" s="493" t="e">
        <f>SUM(AA2911:AA2916)</f>
        <v>#REF!</v>
      </c>
      <c r="AB2918" s="493">
        <v>880.96919995363669</v>
      </c>
      <c r="AC2918" s="493">
        <v>569.22279157015362</v>
      </c>
      <c r="AD2918" s="493">
        <v>609.3857213723752</v>
      </c>
      <c r="AE2918" s="493" t="e">
        <f>SUM(AE2911:AE2916)</f>
        <v>#REF!</v>
      </c>
      <c r="AF2918" s="493">
        <v>521.40630247647402</v>
      </c>
      <c r="AG2918" s="493">
        <v>364.57423628503886</v>
      </c>
      <c r="AH2918" s="493">
        <v>249.19819176507701</v>
      </c>
      <c r="AI2918" s="493">
        <v>250.01851780502</v>
      </c>
      <c r="AJ2918" s="494" t="e">
        <f>SUM(AJ2911:AJ2916)</f>
        <v>#REF!</v>
      </c>
      <c r="AK2918" s="494">
        <v>900.31108712958121</v>
      </c>
      <c r="AL2918" s="494">
        <v>700.54198018109537</v>
      </c>
      <c r="AM2918" s="494">
        <v>805.58160523927495</v>
      </c>
      <c r="AN2918" s="494">
        <v>1240.3379307791145</v>
      </c>
      <c r="AO2918" s="494" t="e">
        <f>SUM(AO2911:AO2916)</f>
        <v>#REF!</v>
      </c>
      <c r="AP2918" s="494">
        <v>705.88535034562733</v>
      </c>
      <c r="AQ2918" s="494">
        <v>708.53962602119918</v>
      </c>
      <c r="AR2918" s="494">
        <v>633.90262678932424</v>
      </c>
      <c r="AS2918" s="494" t="e">
        <f>SUM(AS2911:AS2916)</f>
        <v>#REF!</v>
      </c>
      <c r="AT2918" s="494">
        <v>879.18918950728801</v>
      </c>
      <c r="AU2918" s="494">
        <v>955.22106991828912</v>
      </c>
      <c r="AV2918" s="494">
        <v>893.69318400120278</v>
      </c>
      <c r="AW2918" s="494">
        <v>1002.4211126801603</v>
      </c>
      <c r="AX2918" s="494" t="e">
        <f>SUM(AX2911:AX2916)</f>
        <v>#REF!</v>
      </c>
      <c r="AY2918" s="459"/>
      <c r="AZ2918" s="494">
        <v>1611.0645478051742</v>
      </c>
      <c r="BA2918" s="494">
        <v>1652.2575970977209</v>
      </c>
      <c r="BB2918" s="494">
        <v>456.43872381897188</v>
      </c>
      <c r="BC2918" s="494">
        <v>441.44617189779768</v>
      </c>
      <c r="BD2918" s="494">
        <v>15.230395576211635</v>
      </c>
      <c r="BE2918" s="494">
        <v>-1.382111371018155</v>
      </c>
      <c r="BF2918" s="494" t="e">
        <f>SUM(BF2911:BF2916)</f>
        <v>#REF!</v>
      </c>
      <c r="BG2918" s="494">
        <v>219.93175502836831</v>
      </c>
      <c r="BH2918" s="494">
        <v>248.17688750137157</v>
      </c>
      <c r="BI2918" s="494">
        <v>206.91362146483183</v>
      </c>
      <c r="BJ2918" s="494">
        <v>8.8876518010643082</v>
      </c>
      <c r="BK2918" s="494">
        <v>-27.135999721822216</v>
      </c>
      <c r="BL2918" s="494">
        <v>26.419207085657462</v>
      </c>
      <c r="BM2918" s="494">
        <v>6.8168694708328843</v>
      </c>
      <c r="BN2918" s="494">
        <v>34.644995027908308</v>
      </c>
      <c r="BO2918" s="494" t="e">
        <f>SUM(BO2911:BO2916)</f>
        <v>#REF!</v>
      </c>
      <c r="BP2918" s="494">
        <v>659.48551784721383</v>
      </c>
      <c r="BQ2918" s="494">
        <v>704.59556132925115</v>
      </c>
      <c r="BR2918" s="494">
        <v>1272.3851118757766</v>
      </c>
      <c r="BS2918" s="494">
        <v>1357.5587947191282</v>
      </c>
      <c r="BT2918" s="494">
        <v>-230.89956849943832</v>
      </c>
      <c r="BU2918" s="494">
        <v>-170.22461567559102</v>
      </c>
      <c r="BV2918" s="494">
        <v>-149.53840251241368</v>
      </c>
      <c r="BW2918" s="494">
        <v>-19.973252682495058</v>
      </c>
      <c r="BX2918" s="494">
        <v>28.010966275854997</v>
      </c>
      <c r="BY2918" s="494">
        <v>36.657295903308523</v>
      </c>
      <c r="BZ2918" s="493">
        <v>-1072.5398816636605</v>
      </c>
      <c r="CA2918" s="494" t="e">
        <f>SUM(CA2911:CA2916)</f>
        <v>#REF!</v>
      </c>
      <c r="CB2918" s="494">
        <v>449.99795455494666</v>
      </c>
      <c r="CC2918" s="494">
        <v>431.88051863724309</v>
      </c>
      <c r="CD2918" s="494">
        <v>566.79844206815551</v>
      </c>
      <c r="CE2918" s="494">
        <v>80.619011431132094</v>
      </c>
      <c r="CF2918" s="494">
        <v>78.13400285480509</v>
      </c>
      <c r="CG2918" s="494">
        <v>516.50252037387304</v>
      </c>
      <c r="CH2918" s="494">
        <v>-68.022928179679695</v>
      </c>
      <c r="CI2918" s="494">
        <v>-69.958783283587422</v>
      </c>
      <c r="CJ2918" s="493">
        <v>20.173059645847331</v>
      </c>
      <c r="CK2918" s="493">
        <v>18.244798148593475</v>
      </c>
      <c r="CL2918" s="494" t="e">
        <f>SUM(CL2911:CL2916)</f>
        <v>#REF!</v>
      </c>
      <c r="CM2918" s="494">
        <v>857.78907211956664</v>
      </c>
      <c r="CN2918" s="494">
        <v>43.903799475364224</v>
      </c>
      <c r="CO2918" s="494">
        <v>44.170948619512274</v>
      </c>
      <c r="CP2918" s="494">
        <v>-166.26279702377607</v>
      </c>
      <c r="CQ2918" s="494">
        <v>-263.52975560450926</v>
      </c>
      <c r="CR2918" s="494">
        <v>-361.98165029418573</v>
      </c>
      <c r="CS2918" s="494">
        <v>-580.93542426298382</v>
      </c>
      <c r="CT2918" s="494">
        <v>-679.37116226044827</v>
      </c>
      <c r="CU2918" s="494">
        <v>-586.60430701070652</v>
      </c>
      <c r="CV2918" s="494">
        <v>48.497254715036419</v>
      </c>
      <c r="CW2918" s="494">
        <v>-50.418357986003443</v>
      </c>
      <c r="CX2918" s="494">
        <v>-24.555969774826679</v>
      </c>
      <c r="CY2918" s="494">
        <v>-124.22874438010655</v>
      </c>
      <c r="CZ2918" s="494">
        <v>-107.70422947914646</v>
      </c>
      <c r="DA2918" s="494" t="e">
        <f t="shared" ref="DA2918" si="2915">SUM(DA2911:DA2916)</f>
        <v>#REF!</v>
      </c>
      <c r="DB2918" s="493">
        <v>65.315059679419079</v>
      </c>
      <c r="DC2918" s="493">
        <v>66.125126720891501</v>
      </c>
      <c r="DD2918" s="493">
        <v>67.233807283320573</v>
      </c>
      <c r="DE2918" s="493">
        <v>-146.72002320526883</v>
      </c>
      <c r="DF2918" s="493">
        <v>-145.9823933669453</v>
      </c>
      <c r="DG2918" s="493">
        <v>30.154647469185718</v>
      </c>
      <c r="DH2918" s="493">
        <v>-320.65441061796804</v>
      </c>
      <c r="DI2918" s="493">
        <v>-320.07545781404508</v>
      </c>
      <c r="DJ2918" s="493">
        <v>-168.87065679709306</v>
      </c>
      <c r="DK2918" s="493">
        <v>-386.9739733617713</v>
      </c>
      <c r="DL2918" s="493">
        <v>-386.55442351171627</v>
      </c>
      <c r="DM2918" s="493">
        <v>-168.87437311448679</v>
      </c>
      <c r="DN2918" s="495" t="e">
        <f t="shared" ref="DN2918" si="2916">SUM(DN2911:DN2916)</f>
        <v>#REF!</v>
      </c>
      <c r="DO2918" s="493">
        <v>-168.87437311448679</v>
      </c>
      <c r="DP2918" s="493">
        <v>80.450672825536813</v>
      </c>
      <c r="DQ2918" s="493">
        <v>80.601304103384635</v>
      </c>
      <c r="DR2918" s="493">
        <v>219.00624978729508</v>
      </c>
      <c r="DS2918" s="493">
        <v>79.606534030282518</v>
      </c>
      <c r="DT2918" s="493">
        <v>78.695686318105572</v>
      </c>
      <c r="DU2918" s="493">
        <v>-306.04204905252629</v>
      </c>
      <c r="DV2918" s="496" t="e">
        <f>SUM(DV2911:DV2916)</f>
        <v>#REF!</v>
      </c>
      <c r="DW2918" s="497" t="e">
        <f>SUM(DW2911:DW2916)</f>
        <v>#REF!</v>
      </c>
      <c r="DX2918" s="498" t="e">
        <f>SUM(DX2911:DX2916)</f>
        <v>#REF!</v>
      </c>
      <c r="DZ2918" s="493" t="e">
        <f>SUM(DZ2911:DZ2916)</f>
        <v>#REF!</v>
      </c>
      <c r="EC2918" s="493" t="e">
        <f>SUM(EC2911:EC2916)</f>
        <v>#REF!</v>
      </c>
      <c r="EF2918" s="493" t="e">
        <f>SUM(EF2911:EF2916)</f>
        <v>#REF!</v>
      </c>
      <c r="EI2918" s="493" t="e">
        <f>SUM(EI2911:EI2916)</f>
        <v>#REF!</v>
      </c>
      <c r="EL2918" s="493" t="e">
        <f>SUM(EL2911:EL2916)</f>
        <v>#REF!</v>
      </c>
      <c r="EO2918" s="493" t="e">
        <f>SUM(EO2911:EO2916)</f>
        <v>#REF!</v>
      </c>
    </row>
    <row r="2919" spans="1:145" x14ac:dyDescent="0.35">
      <c r="A2919" s="426"/>
      <c r="B2919" s="427"/>
      <c r="C2919" s="427"/>
      <c r="D2919" s="427"/>
      <c r="E2919" s="427"/>
      <c r="F2919" s="427"/>
      <c r="G2919" s="427"/>
      <c r="H2919" s="427"/>
      <c r="I2919" s="427"/>
      <c r="J2919" s="427"/>
      <c r="K2919" s="427"/>
      <c r="L2919" s="427"/>
      <c r="M2919" s="428"/>
      <c r="N2919" s="428"/>
      <c r="O2919" s="428"/>
      <c r="P2919" s="428"/>
      <c r="Q2919" s="428"/>
      <c r="R2919" s="428"/>
      <c r="S2919" s="428"/>
      <c r="T2919" s="428"/>
      <c r="U2919" s="428"/>
      <c r="V2919" s="428"/>
      <c r="W2919" s="428"/>
      <c r="X2919" s="464"/>
      <c r="Y2919" s="464"/>
      <c r="Z2919" s="428"/>
      <c r="AA2919" s="428"/>
      <c r="AB2919" s="428"/>
      <c r="AC2919" s="428"/>
      <c r="AD2919" s="428"/>
      <c r="AE2919" s="428"/>
      <c r="AF2919" s="428"/>
      <c r="AG2919" s="428"/>
      <c r="AH2919" s="428"/>
      <c r="AI2919" s="428"/>
      <c r="AJ2919" s="464"/>
      <c r="AK2919" s="464"/>
      <c r="AL2919" s="464"/>
      <c r="AM2919" s="464"/>
      <c r="AN2919" s="464"/>
      <c r="AO2919" s="464"/>
      <c r="AP2919" s="464"/>
      <c r="AQ2919" s="464"/>
      <c r="AR2919" s="464"/>
      <c r="AS2919" s="464"/>
      <c r="AT2919" s="464"/>
      <c r="AU2919" s="464"/>
      <c r="AV2919" s="464"/>
      <c r="AW2919" s="464"/>
      <c r="AX2919" s="464"/>
      <c r="AZ2919" s="464"/>
      <c r="BA2919" s="464"/>
      <c r="BB2919" s="464"/>
      <c r="BC2919" s="464"/>
      <c r="BD2919" s="464"/>
      <c r="BE2919" s="464"/>
      <c r="BF2919" s="464"/>
      <c r="BG2919" s="464"/>
      <c r="BH2919" s="464"/>
      <c r="BI2919" s="464"/>
      <c r="BJ2919" s="464"/>
      <c r="BK2919" s="464"/>
      <c r="BL2919" s="464"/>
      <c r="BM2919" s="464"/>
      <c r="BN2919" s="464"/>
      <c r="BO2919" s="464"/>
      <c r="BP2919" s="464"/>
      <c r="BQ2919" s="464"/>
      <c r="BR2919" s="464"/>
      <c r="BS2919" s="465"/>
      <c r="BT2919" s="464"/>
      <c r="BU2919" s="464"/>
      <c r="BV2919" s="464"/>
      <c r="BW2919" s="464"/>
      <c r="BX2919" s="464"/>
      <c r="BY2919" s="464"/>
      <c r="BZ2919" s="428"/>
      <c r="CA2919" s="464"/>
      <c r="CB2919" s="464"/>
      <c r="CC2919" s="464"/>
      <c r="CD2919" s="464"/>
      <c r="CE2919" s="464"/>
      <c r="CF2919" s="464"/>
      <c r="CG2919" s="464"/>
      <c r="CH2919" s="464"/>
      <c r="CI2919" s="464"/>
      <c r="CJ2919" s="428"/>
      <c r="CK2919" s="428"/>
      <c r="CL2919" s="464"/>
      <c r="CM2919" s="464"/>
      <c r="CN2919" s="464"/>
      <c r="CO2919" s="464"/>
      <c r="CP2919" s="464"/>
      <c r="CQ2919" s="464"/>
      <c r="CR2919" s="464"/>
      <c r="CS2919" s="464"/>
      <c r="CT2919" s="464"/>
      <c r="CU2919" s="464"/>
      <c r="CV2919" s="464"/>
      <c r="CW2919" s="464"/>
      <c r="CX2919" s="464"/>
      <c r="CY2919" s="464"/>
      <c r="CZ2919" s="464"/>
      <c r="DA2919" s="464"/>
      <c r="DB2919" s="428"/>
      <c r="DC2919" s="428"/>
      <c r="DD2919" s="428"/>
      <c r="DE2919" s="428"/>
      <c r="DF2919" s="428"/>
      <c r="DG2919" s="428"/>
      <c r="DH2919" s="428"/>
      <c r="DI2919" s="428"/>
      <c r="DJ2919" s="428"/>
      <c r="DK2919" s="428"/>
      <c r="DL2919" s="428"/>
      <c r="DM2919" s="428"/>
      <c r="DN2919" s="466"/>
      <c r="DO2919" s="428"/>
      <c r="DP2919" s="428"/>
      <c r="DQ2919" s="428"/>
      <c r="DR2919" s="428"/>
      <c r="DS2919" s="428"/>
      <c r="DT2919" s="428"/>
      <c r="DU2919" s="428"/>
      <c r="DV2919" s="467"/>
      <c r="DW2919" s="468"/>
      <c r="DX2919" s="469"/>
      <c r="DZ2919" s="428"/>
      <c r="EC2919" s="428"/>
      <c r="EF2919" s="428"/>
      <c r="EI2919" s="428"/>
      <c r="EL2919" s="428"/>
      <c r="EO2919" s="428"/>
    </row>
    <row r="2920" spans="1:145" x14ac:dyDescent="0.35">
      <c r="A2920" s="453" t="s">
        <v>880</v>
      </c>
      <c r="B2920" s="437"/>
      <c r="C2920" s="437"/>
      <c r="D2920" s="437"/>
      <c r="E2920" s="437"/>
      <c r="F2920" s="437"/>
      <c r="G2920" s="437"/>
      <c r="H2920" s="437"/>
      <c r="I2920" s="437"/>
      <c r="J2920" s="437"/>
      <c r="K2920" s="437"/>
      <c r="L2920" s="437"/>
      <c r="M2920" s="438"/>
      <c r="N2920" s="438"/>
      <c r="O2920" s="438"/>
      <c r="P2920" s="438"/>
      <c r="Q2920" s="438"/>
      <c r="R2920" s="438"/>
      <c r="S2920" s="438"/>
      <c r="T2920" s="438"/>
      <c r="U2920" s="438"/>
      <c r="V2920" s="438"/>
      <c r="W2920" s="438"/>
      <c r="X2920" s="439"/>
      <c r="Y2920" s="439"/>
      <c r="Z2920" s="438"/>
      <c r="AA2920" s="438"/>
      <c r="AB2920" s="438"/>
      <c r="AC2920" s="438"/>
      <c r="AD2920" s="438"/>
      <c r="AE2920" s="438"/>
      <c r="AF2920" s="438"/>
      <c r="AG2920" s="438"/>
      <c r="AH2920" s="438"/>
      <c r="AI2920" s="438"/>
      <c r="AJ2920" s="439"/>
      <c r="AK2920" s="439"/>
      <c r="AL2920" s="439"/>
      <c r="AM2920" s="439"/>
      <c r="AN2920" s="439"/>
      <c r="AO2920" s="439"/>
      <c r="AP2920" s="439"/>
      <c r="AQ2920" s="439"/>
      <c r="AR2920" s="439"/>
      <c r="AS2920" s="439"/>
      <c r="AT2920" s="439"/>
      <c r="AU2920" s="439"/>
      <c r="AV2920" s="439"/>
      <c r="AW2920" s="439"/>
      <c r="AX2920" s="439"/>
      <c r="AZ2920" s="439"/>
      <c r="BA2920" s="439"/>
      <c r="BB2920" s="439"/>
      <c r="BC2920" s="439"/>
      <c r="BD2920" s="439"/>
      <c r="BE2920" s="439"/>
      <c r="BF2920" s="439"/>
      <c r="BG2920" s="439"/>
      <c r="BH2920" s="439"/>
      <c r="BI2920" s="439"/>
      <c r="BJ2920" s="439"/>
      <c r="BK2920" s="439"/>
      <c r="BL2920" s="439"/>
      <c r="BM2920" s="439"/>
      <c r="BN2920" s="439"/>
      <c r="BO2920" s="439"/>
      <c r="BP2920" s="439"/>
      <c r="BQ2920" s="439"/>
      <c r="BR2920" s="439"/>
      <c r="BS2920" s="440"/>
      <c r="BT2920" s="439"/>
      <c r="BU2920" s="439"/>
      <c r="BV2920" s="439"/>
      <c r="BW2920" s="439"/>
      <c r="BX2920" s="439"/>
      <c r="BY2920" s="439"/>
      <c r="BZ2920" s="438"/>
      <c r="CA2920" s="439"/>
      <c r="CB2920" s="439"/>
      <c r="CC2920" s="439"/>
      <c r="CD2920" s="439"/>
      <c r="CE2920" s="439"/>
      <c r="CF2920" s="439"/>
      <c r="CG2920" s="439"/>
      <c r="CH2920" s="439"/>
      <c r="CI2920" s="439"/>
      <c r="CJ2920" s="438"/>
      <c r="CK2920" s="438"/>
      <c r="CL2920" s="439"/>
      <c r="CM2920" s="439"/>
      <c r="CN2920" s="439"/>
      <c r="CO2920" s="439"/>
      <c r="CP2920" s="439"/>
      <c r="CQ2920" s="439"/>
      <c r="CR2920" s="439"/>
      <c r="CS2920" s="439"/>
      <c r="CT2920" s="439"/>
      <c r="CU2920" s="439"/>
      <c r="CV2920" s="439"/>
      <c r="CW2920" s="439"/>
      <c r="CX2920" s="439"/>
      <c r="CY2920" s="439"/>
      <c r="CZ2920" s="439"/>
      <c r="DA2920" s="439"/>
      <c r="DB2920" s="438"/>
      <c r="DC2920" s="438"/>
      <c r="DD2920" s="438"/>
      <c r="DE2920" s="438"/>
      <c r="DF2920" s="438"/>
      <c r="DG2920" s="438"/>
      <c r="DH2920" s="438"/>
      <c r="DI2920" s="438"/>
      <c r="DJ2920" s="438"/>
      <c r="DK2920" s="438"/>
      <c r="DL2920" s="438"/>
      <c r="DM2920" s="438"/>
      <c r="DN2920" s="441"/>
      <c r="DO2920" s="438"/>
      <c r="DP2920" s="438"/>
      <c r="DQ2920" s="438"/>
      <c r="DR2920" s="438"/>
      <c r="DS2920" s="438"/>
      <c r="DT2920" s="438"/>
      <c r="DU2920" s="438"/>
      <c r="DV2920" s="442"/>
      <c r="DW2920" s="443"/>
      <c r="DX2920" s="444"/>
      <c r="DZ2920" s="438"/>
      <c r="EC2920" s="438"/>
      <c r="EF2920" s="438"/>
      <c r="EI2920" s="438"/>
      <c r="EL2920" s="438"/>
      <c r="EO2920" s="438"/>
    </row>
    <row r="2921" spans="1:145" x14ac:dyDescent="0.35">
      <c r="A2921" s="437"/>
      <c r="B2921" s="437"/>
      <c r="C2921" s="437"/>
      <c r="D2921" s="437"/>
      <c r="E2921" s="437"/>
      <c r="F2921" s="437"/>
      <c r="G2921" s="437"/>
      <c r="H2921" s="437"/>
      <c r="I2921" s="437"/>
      <c r="J2921" s="437"/>
      <c r="K2921" s="437"/>
      <c r="L2921" s="437"/>
      <c r="M2921" s="438"/>
      <c r="N2921" s="438"/>
      <c r="O2921" s="438"/>
      <c r="P2921" s="438"/>
      <c r="Q2921" s="438"/>
      <c r="R2921" s="438"/>
      <c r="S2921" s="438"/>
      <c r="T2921" s="438"/>
      <c r="U2921" s="438"/>
      <c r="V2921" s="438"/>
      <c r="W2921" s="438"/>
      <c r="X2921" s="439"/>
      <c r="Y2921" s="439"/>
      <c r="Z2921" s="438"/>
      <c r="AA2921" s="438"/>
      <c r="AB2921" s="438"/>
      <c r="AC2921" s="438"/>
      <c r="AD2921" s="438"/>
      <c r="AE2921" s="438"/>
      <c r="AF2921" s="438"/>
      <c r="AG2921" s="438"/>
      <c r="AH2921" s="438"/>
      <c r="AI2921" s="438"/>
      <c r="AJ2921" s="439"/>
      <c r="AK2921" s="439"/>
      <c r="AL2921" s="439"/>
      <c r="AM2921" s="439"/>
      <c r="AN2921" s="439"/>
      <c r="AO2921" s="439"/>
      <c r="AP2921" s="439"/>
      <c r="AQ2921" s="439"/>
      <c r="AR2921" s="439"/>
      <c r="AS2921" s="439"/>
      <c r="AT2921" s="439"/>
      <c r="AU2921" s="439"/>
      <c r="AV2921" s="439"/>
      <c r="AW2921" s="439"/>
      <c r="AX2921" s="439"/>
      <c r="AZ2921" s="439"/>
      <c r="BA2921" s="439"/>
      <c r="BB2921" s="439"/>
      <c r="BC2921" s="439"/>
      <c r="BD2921" s="439"/>
      <c r="BE2921" s="439"/>
      <c r="BF2921" s="439"/>
      <c r="BG2921" s="439"/>
      <c r="BH2921" s="439"/>
      <c r="BI2921" s="439"/>
      <c r="BJ2921" s="439"/>
      <c r="BK2921" s="439"/>
      <c r="BL2921" s="439"/>
      <c r="BM2921" s="439"/>
      <c r="BN2921" s="439"/>
      <c r="BO2921" s="439"/>
      <c r="BP2921" s="439"/>
      <c r="BQ2921" s="439"/>
      <c r="BR2921" s="439"/>
      <c r="BS2921" s="440"/>
      <c r="BT2921" s="439"/>
      <c r="BU2921" s="439"/>
      <c r="BV2921" s="439"/>
      <c r="BW2921" s="439"/>
      <c r="BX2921" s="439"/>
      <c r="BY2921" s="439"/>
      <c r="BZ2921" s="438"/>
      <c r="CA2921" s="439"/>
      <c r="CB2921" s="439"/>
      <c r="CC2921" s="439"/>
      <c r="CD2921" s="439"/>
      <c r="CE2921" s="439"/>
      <c r="CF2921" s="439"/>
      <c r="CG2921" s="439"/>
      <c r="CH2921" s="439"/>
      <c r="CI2921" s="439"/>
      <c r="CJ2921" s="438"/>
      <c r="CK2921" s="438"/>
      <c r="CL2921" s="439"/>
      <c r="CM2921" s="439"/>
      <c r="CN2921" s="439"/>
      <c r="CO2921" s="439"/>
      <c r="CP2921" s="439"/>
      <c r="CQ2921" s="439"/>
      <c r="CR2921" s="439"/>
      <c r="CS2921" s="439"/>
      <c r="CT2921" s="439"/>
      <c r="CU2921" s="439"/>
      <c r="CV2921" s="439"/>
      <c r="CW2921" s="439"/>
      <c r="CX2921" s="439"/>
      <c r="CY2921" s="439"/>
      <c r="CZ2921" s="439"/>
      <c r="DA2921" s="439"/>
      <c r="DB2921" s="438"/>
      <c r="DC2921" s="438"/>
      <c r="DD2921" s="438"/>
      <c r="DE2921" s="438"/>
      <c r="DF2921" s="438"/>
      <c r="DG2921" s="438"/>
      <c r="DH2921" s="438"/>
      <c r="DI2921" s="438"/>
      <c r="DJ2921" s="438"/>
      <c r="DK2921" s="438"/>
      <c r="DL2921" s="438"/>
      <c r="DM2921" s="438"/>
      <c r="DN2921" s="441"/>
      <c r="DO2921" s="438"/>
      <c r="DP2921" s="438"/>
      <c r="DQ2921" s="438"/>
      <c r="DR2921" s="438"/>
      <c r="DS2921" s="438"/>
      <c r="DT2921" s="438"/>
      <c r="DU2921" s="438"/>
      <c r="DV2921" s="442"/>
      <c r="DW2921" s="443"/>
      <c r="DX2921" s="444"/>
      <c r="DZ2921" s="438"/>
      <c r="EC2921" s="438"/>
      <c r="EF2921" s="438"/>
      <c r="EI2921" s="438"/>
      <c r="EL2921" s="438"/>
      <c r="EO2921" s="438"/>
    </row>
    <row r="2922" spans="1:145" x14ac:dyDescent="0.35">
      <c r="A2922" s="488" t="s">
        <v>875</v>
      </c>
      <c r="B2922" s="437"/>
      <c r="C2922" s="437"/>
      <c r="D2922" s="437"/>
      <c r="E2922" s="437"/>
      <c r="F2922" s="437"/>
      <c r="G2922" s="437"/>
      <c r="H2922" s="437"/>
      <c r="I2922" s="437"/>
      <c r="J2922" s="437"/>
      <c r="K2922" s="437"/>
      <c r="L2922" s="437"/>
      <c r="M2922" s="438"/>
      <c r="N2922" s="438"/>
      <c r="O2922" s="438"/>
      <c r="P2922" s="438"/>
      <c r="Q2922" s="438"/>
      <c r="R2922" s="438"/>
      <c r="S2922" s="438"/>
      <c r="T2922" s="438"/>
      <c r="U2922" s="438"/>
      <c r="V2922" s="438"/>
      <c r="W2922" s="438"/>
      <c r="X2922" s="439"/>
      <c r="Y2922" s="439"/>
      <c r="Z2922" s="438"/>
      <c r="AA2922" s="438"/>
      <c r="AB2922" s="438"/>
      <c r="AC2922" s="438"/>
      <c r="AD2922" s="438"/>
      <c r="AE2922" s="438"/>
      <c r="AF2922" s="438"/>
      <c r="AG2922" s="438"/>
      <c r="AH2922" s="438"/>
      <c r="AI2922" s="438"/>
      <c r="AJ2922" s="439"/>
      <c r="AK2922" s="439"/>
      <c r="AL2922" s="439"/>
      <c r="AM2922" s="439"/>
      <c r="AN2922" s="439"/>
      <c r="AO2922" s="439"/>
      <c r="AP2922" s="439"/>
      <c r="AQ2922" s="439"/>
      <c r="AR2922" s="439"/>
      <c r="AS2922" s="439"/>
      <c r="AT2922" s="439"/>
      <c r="AU2922" s="439"/>
      <c r="AV2922" s="439"/>
      <c r="AW2922" s="439"/>
      <c r="AX2922" s="439"/>
      <c r="AZ2922" s="439"/>
      <c r="BA2922" s="439"/>
      <c r="BB2922" s="439"/>
      <c r="BC2922" s="439"/>
      <c r="BD2922" s="439"/>
      <c r="BE2922" s="439"/>
      <c r="BF2922" s="439"/>
      <c r="BG2922" s="439"/>
      <c r="BH2922" s="439"/>
      <c r="BI2922" s="439"/>
      <c r="BJ2922" s="439"/>
      <c r="BK2922" s="439"/>
      <c r="BL2922" s="439"/>
      <c r="BM2922" s="439"/>
      <c r="BN2922" s="439"/>
      <c r="BO2922" s="439"/>
      <c r="BP2922" s="439"/>
      <c r="BQ2922" s="439"/>
      <c r="BR2922" s="439"/>
      <c r="BS2922" s="440"/>
      <c r="BT2922" s="439"/>
      <c r="BU2922" s="439"/>
      <c r="BV2922" s="439"/>
      <c r="BW2922" s="439"/>
      <c r="BX2922" s="439"/>
      <c r="BY2922" s="439"/>
      <c r="BZ2922" s="438"/>
      <c r="CA2922" s="439"/>
      <c r="CB2922" s="439"/>
      <c r="CC2922" s="439"/>
      <c r="CD2922" s="439"/>
      <c r="CE2922" s="439"/>
      <c r="CF2922" s="439"/>
      <c r="CG2922" s="439"/>
      <c r="CH2922" s="439"/>
      <c r="CI2922" s="439"/>
      <c r="CJ2922" s="438"/>
      <c r="CK2922" s="438"/>
      <c r="CL2922" s="439"/>
      <c r="CM2922" s="439"/>
      <c r="CN2922" s="439"/>
      <c r="CO2922" s="439"/>
      <c r="CP2922" s="439"/>
      <c r="CQ2922" s="439"/>
      <c r="CR2922" s="439"/>
      <c r="CS2922" s="439"/>
      <c r="CT2922" s="439"/>
      <c r="CU2922" s="439"/>
      <c r="CV2922" s="439"/>
      <c r="CW2922" s="439"/>
      <c r="CX2922" s="439"/>
      <c r="CY2922" s="439"/>
      <c r="CZ2922" s="439"/>
      <c r="DA2922" s="439"/>
      <c r="DB2922" s="438"/>
      <c r="DC2922" s="438"/>
      <c r="DD2922" s="438"/>
      <c r="DE2922" s="438"/>
      <c r="DF2922" s="438"/>
      <c r="DG2922" s="438"/>
      <c r="DH2922" s="438"/>
      <c r="DI2922" s="438"/>
      <c r="DJ2922" s="438"/>
      <c r="DK2922" s="438"/>
      <c r="DL2922" s="438"/>
      <c r="DM2922" s="438"/>
      <c r="DN2922" s="441"/>
      <c r="DO2922" s="438"/>
      <c r="DP2922" s="438"/>
      <c r="DQ2922" s="438"/>
      <c r="DR2922" s="438"/>
      <c r="DS2922" s="438"/>
      <c r="DT2922" s="438"/>
      <c r="DU2922" s="438"/>
      <c r="DV2922" s="442"/>
      <c r="DW2922" s="443"/>
      <c r="DX2922" s="444"/>
      <c r="DZ2922" s="438"/>
      <c r="EC2922" s="438"/>
      <c r="EF2922" s="438"/>
      <c r="EI2922" s="438"/>
      <c r="EL2922" s="438"/>
      <c r="EO2922" s="438"/>
    </row>
    <row r="2923" spans="1:145" x14ac:dyDescent="0.35">
      <c r="A2923" s="436" t="s">
        <v>858</v>
      </c>
      <c r="B2923" s="446">
        <f>([2]CAMEROUN!C2110+[2]CAMEROUN!D2110)/2</f>
        <v>-172.5</v>
      </c>
      <c r="C2923" s="446">
        <f>([2]CAMEROUN!D2110+[2]CAMEROUN!E2110)/2</f>
        <v>3.1999999999999886</v>
      </c>
      <c r="D2923" s="446">
        <f>([2]CAMEROUN!E2110+[2]CAMEROUN!F2110)/2</f>
        <v>-10.250000000000028</v>
      </c>
      <c r="E2923" s="446">
        <f>([2]CAMEROUN!F2110+[2]CAMEROUN!G2110)/2</f>
        <v>-121.32499999999999</v>
      </c>
      <c r="F2923" s="446">
        <f>([2]CAMEROUN!G2110+[2]CAMEROUN!H2110)/2</f>
        <v>-98.02500000000002</v>
      </c>
      <c r="G2923" s="446">
        <f>([2]CAMEROUN!H2110+[2]CAMEROUN!I2110)/2</f>
        <v>6.1349999999999412</v>
      </c>
      <c r="H2923" s="446">
        <f>([2]CAMEROUN!I2110+[2]CAMEROUN!J2110)/2</f>
        <v>-27.445000000000029</v>
      </c>
      <c r="I2923" s="446">
        <f>([2]CAMEROUN!J2110+[2]CAMEROUN!K2110)/2</f>
        <v>50.090499999999992</v>
      </c>
      <c r="J2923" s="446">
        <f>([2]CAMEROUN!K2110+[2]CAMEROUN!L2110)/2</f>
        <v>193.95549999999997</v>
      </c>
      <c r="K2923" s="446">
        <f>([2]CAMEROUN!L2110+[2]CAMEROUN!M2110)/2</f>
        <v>258.28499999999991</v>
      </c>
      <c r="L2923" s="446">
        <f>([2]CAMEROUN!M2110+[2]CAMEROUN!N2110)/2</f>
        <v>291.94999999999993</v>
      </c>
      <c r="M2923" s="446">
        <f>([2]CAMEROUN!N2110+[2]CAMEROUN!O2110)/2</f>
        <v>258.89999999999998</v>
      </c>
      <c r="N2923" s="446">
        <f>([2]CAMEROUN!O2110+[2]CAMEROUN!P2110)/2</f>
        <v>302.45000000000005</v>
      </c>
      <c r="O2923" s="446">
        <f>([2]CAMEROUN!P2110+[2]CAMEROUN!Q1047)/2</f>
        <v>194.85000000000002</v>
      </c>
      <c r="P2923" s="446">
        <f>[2]CAMEROUN!AH2110</f>
        <v>376.4</v>
      </c>
      <c r="Q2923" s="446">
        <f>[2]CAMEROUN!AI2110</f>
        <v>473.80000000000018</v>
      </c>
      <c r="R2923" s="446">
        <f>[2]CAMEROUN!AJ2110</f>
        <v>503.59999999999957</v>
      </c>
      <c r="S2923" s="446">
        <f>[2]CAMEROUN!AK2110</f>
        <v>390.59999999999991</v>
      </c>
      <c r="T2923" s="446">
        <f>[2]CAMEROUN!AL2110</f>
        <v>559.20000000000005</v>
      </c>
      <c r="U2923" s="446">
        <f>[2]CAMEROUN!AM2110</f>
        <v>648.30000000000018</v>
      </c>
      <c r="V2923" s="446">
        <f>[2]CAMEROUN!AN2110</f>
        <v>564.07100000000014</v>
      </c>
      <c r="W2923" s="446">
        <f>[2]CAMEROUN!AO2110</f>
        <v>525.32258432187245</v>
      </c>
      <c r="X2923" s="447">
        <f>[2]CAMEROUN!AP2110</f>
        <v>398.59041733333345</v>
      </c>
      <c r="Y2923" s="447">
        <f>[2]CAMEROUN!AQ2110</f>
        <v>41</v>
      </c>
      <c r="Z2923" s="446">
        <f>[2]CAMEROUN!AR2110</f>
        <v>-7.6964500000002403</v>
      </c>
      <c r="AA2923" s="446">
        <f>[2]CAMEROUN!AS2110</f>
        <v>125.73450000000005</v>
      </c>
      <c r="AB2923" s="446">
        <v>9.0993986719197437</v>
      </c>
      <c r="AC2923" s="446">
        <v>74.816477455769842</v>
      </c>
      <c r="AD2923" s="446">
        <v>200.63857528440113</v>
      </c>
      <c r="AE2923" s="446">
        <f>[2]CAMEROUN!AT2110</f>
        <v>-8.9999999999998295</v>
      </c>
      <c r="AF2923" s="446">
        <v>206.304032503439</v>
      </c>
      <c r="AG2923" s="446">
        <v>145.32234076802689</v>
      </c>
      <c r="AH2923" s="446">
        <v>364.26057149975765</v>
      </c>
      <c r="AI2923" s="446">
        <v>271.98215477450418</v>
      </c>
      <c r="AJ2923" s="447">
        <f>[2]CAMEROUN!AU2110</f>
        <v>80.299999999999386</v>
      </c>
      <c r="AK2923" s="447">
        <v>-213.71925050338001</v>
      </c>
      <c r="AL2923" s="447">
        <v>-165.86124573503801</v>
      </c>
      <c r="AM2923" s="447">
        <v>-121.225515733474</v>
      </c>
      <c r="AN2923" s="447">
        <v>-125.05575308248365</v>
      </c>
      <c r="AO2923" s="447">
        <f>[2]CAMEROUN!AV2110</f>
        <v>220.00000000000057</v>
      </c>
      <c r="AP2923" s="447">
        <v>-45.763080037783766</v>
      </c>
      <c r="AQ2923" s="447">
        <v>30.572232827505999</v>
      </c>
      <c r="AR2923" s="447">
        <v>329.63969843084033</v>
      </c>
      <c r="AS2923" s="447">
        <f>[2]CAMEROUN!AZ2110</f>
        <v>-569</v>
      </c>
      <c r="AT2923" s="447">
        <v>215.47773662811431</v>
      </c>
      <c r="AU2923" s="447">
        <v>97.857155380172912</v>
      </c>
      <c r="AV2923" s="447">
        <v>12.958413995441333</v>
      </c>
      <c r="AW2923" s="447">
        <v>53.936078575520241</v>
      </c>
      <c r="AX2923" s="447">
        <f>[2]CAMEROUN!BE2110</f>
        <v>-107.51999999999998</v>
      </c>
      <c r="AY2923" s="448"/>
      <c r="AZ2923" s="447">
        <v>242.60893005074541</v>
      </c>
      <c r="BA2923" s="447">
        <v>204.19363495060389</v>
      </c>
      <c r="BB2923" s="447">
        <v>459.99136831969929</v>
      </c>
      <c r="BC2923" s="447">
        <v>408.45958634008286</v>
      </c>
      <c r="BD2923" s="447">
        <v>229.53102747610075</v>
      </c>
      <c r="BE2923" s="447">
        <v>229.53102747610075</v>
      </c>
      <c r="BF2923" s="447">
        <f>[2]CAMEROUN!BL2110</f>
        <v>361.09999999999962</v>
      </c>
      <c r="BG2923" s="447">
        <v>303.4922222222217</v>
      </c>
      <c r="BH2923" s="447">
        <v>258.11033636097682</v>
      </c>
      <c r="BI2923" s="447">
        <v>469.14655869035141</v>
      </c>
      <c r="BJ2923" s="447">
        <v>438.07533197291195</v>
      </c>
      <c r="BK2923" s="447">
        <v>338.24115649922169</v>
      </c>
      <c r="BL2923" s="447">
        <v>333.31599265722161</v>
      </c>
      <c r="BM2923" s="447">
        <v>354.30764085799956</v>
      </c>
      <c r="BN2923" s="447">
        <v>348.34764085799952</v>
      </c>
      <c r="BO2923" s="447">
        <f>[2]CAMEROUN!BU2110</f>
        <v>185.60483617599948</v>
      </c>
      <c r="BP2923" s="447">
        <v>620.25093941460023</v>
      </c>
      <c r="BQ2923" s="447">
        <v>-656.49310535304289</v>
      </c>
      <c r="BR2923" s="447">
        <v>-787.2440142895714</v>
      </c>
      <c r="BS2923" s="447">
        <v>-838.35476440310026</v>
      </c>
      <c r="BT2923" s="447">
        <v>93.715205795968586</v>
      </c>
      <c r="BU2923" s="447">
        <v>-2.1109094889559401</v>
      </c>
      <c r="BV2923" s="447">
        <v>-377.60193947149241</v>
      </c>
      <c r="BW2923" s="447">
        <v>196.68373696299187</v>
      </c>
      <c r="BX2923" s="447">
        <v>190.20784480878848</v>
      </c>
      <c r="BY2923" s="447">
        <v>-64.221228179998661</v>
      </c>
      <c r="BZ2923" s="446">
        <v>252.4174755480297</v>
      </c>
      <c r="CA2923" s="447">
        <f>[2]CAMEROUN!CG2110</f>
        <v>-35.090000000000032</v>
      </c>
      <c r="CB2923" s="447">
        <v>397.97995816990368</v>
      </c>
      <c r="CC2923" s="447">
        <v>427.78399557554752</v>
      </c>
      <c r="CD2923" s="447">
        <v>331.11407339408578</v>
      </c>
      <c r="CE2923" s="447">
        <v>463.72416995390989</v>
      </c>
      <c r="CF2923" s="447">
        <v>450.98875355864624</v>
      </c>
      <c r="CG2923" s="447">
        <v>211.7764035899263</v>
      </c>
      <c r="CH2923" s="447">
        <v>516.83910086959304</v>
      </c>
      <c r="CI2923" s="447">
        <v>440.47573318318877</v>
      </c>
      <c r="CJ2923" s="446">
        <v>292.87789249679275</v>
      </c>
      <c r="CK2923" s="446">
        <v>266.56047210368428</v>
      </c>
      <c r="CL2923" s="447">
        <f>[2]CAMEROUN!CR2110</f>
        <v>17.000000000000114</v>
      </c>
      <c r="CM2923" s="447">
        <v>512.84011524728919</v>
      </c>
      <c r="CN2923" s="447">
        <v>460.21531351149304</v>
      </c>
      <c r="CO2923" s="447">
        <v>519.03535915886494</v>
      </c>
      <c r="CP2923" s="447">
        <v>813.64567920874867</v>
      </c>
      <c r="CQ2923" s="447">
        <v>501.66209108131386</v>
      </c>
      <c r="CR2923" s="447">
        <v>288.53911725296382</v>
      </c>
      <c r="CS2923" s="447">
        <v>770.7204679578366</v>
      </c>
      <c r="CT2923" s="447">
        <v>515.24908950513088</v>
      </c>
      <c r="CU2923" s="447">
        <v>135.63184881182622</v>
      </c>
      <c r="CV2923" s="447">
        <v>254.49087413519067</v>
      </c>
      <c r="CW2923" s="447">
        <v>179.10217653043549</v>
      </c>
      <c r="CX2923" s="447">
        <v>148.14396005003312</v>
      </c>
      <c r="CY2923" s="447">
        <v>152.78771684854985</v>
      </c>
      <c r="CZ2923" s="447">
        <v>117.90781017523216</v>
      </c>
      <c r="DA2923" s="447">
        <f>[2]CAMEROUN!DD2110</f>
        <v>567.25211181800023</v>
      </c>
      <c r="DB2923" s="446">
        <v>1161.1018161970756</v>
      </c>
      <c r="DC2923" s="446">
        <v>1133.0026101482517</v>
      </c>
      <c r="DD2923" s="446">
        <v>1133.0026101482517</v>
      </c>
      <c r="DE2923" s="446">
        <v>1165.3714632764736</v>
      </c>
      <c r="DF2923" s="446">
        <v>1126.5174406249971</v>
      </c>
      <c r="DG2923" s="446">
        <v>1033.2610273366968</v>
      </c>
      <c r="DH2923" s="446">
        <v>1463.0536782388722</v>
      </c>
      <c r="DI2923" s="446">
        <v>1394.7640981833301</v>
      </c>
      <c r="DJ2923" s="446">
        <v>1267.8052035812848</v>
      </c>
      <c r="DK2923" s="446">
        <v>1384.9332718904502</v>
      </c>
      <c r="DL2923" s="446">
        <v>1373.1321787730722</v>
      </c>
      <c r="DM2923" s="446">
        <v>1281.1492718733266</v>
      </c>
      <c r="DN2923" s="449">
        <f>[2]CAMEROUN!DQ2110</f>
        <v>183.26206076400007</v>
      </c>
      <c r="DO2923" s="446">
        <v>1281.1492718733266</v>
      </c>
      <c r="DP2923" s="446">
        <v>912.76972022494226</v>
      </c>
      <c r="DQ2923" s="446">
        <v>831.01428571467693</v>
      </c>
      <c r="DR2923" s="446">
        <v>680.6268882962753</v>
      </c>
      <c r="DS2923" s="446">
        <v>1145.0462579374039</v>
      </c>
      <c r="DT2923" s="446">
        <v>1036.7861128666395</v>
      </c>
      <c r="DU2923" s="446">
        <v>908.0808356690535</v>
      </c>
      <c r="DV2923" s="450">
        <f>[2]CAMEROUN!EA2110</f>
        <v>1331.4723168508781</v>
      </c>
      <c r="DW2923" s="451">
        <f>[2]CAMEROUN!EB2110</f>
        <v>1315.5944228431626</v>
      </c>
      <c r="DX2923" s="452">
        <f>[2]CAMEROUN!EC2110</f>
        <v>809.21980765597232</v>
      </c>
      <c r="DZ2923" s="446">
        <f>[2]CAMEROUN!EE2110</f>
        <v>1573.1848113106826</v>
      </c>
      <c r="EC2923" s="446">
        <f>[2]CAMEROUN!EH2110</f>
        <v>1595.7360213110242</v>
      </c>
      <c r="EF2923" s="446">
        <f>[2]CAMEROUN!EK2110</f>
        <v>1678.222906427085</v>
      </c>
      <c r="EI2923" s="446">
        <f>[2]CAMEROUN!EN2110</f>
        <v>2070.850022833828</v>
      </c>
      <c r="EL2923" s="446">
        <f>[2]CAMEROUN!EQ2110</f>
        <v>2384.5457301825172</v>
      </c>
      <c r="EO2923" s="446">
        <f>[2]CAMEROUN!ET2110</f>
        <v>2703.1545042347325</v>
      </c>
    </row>
    <row r="2924" spans="1:145" x14ac:dyDescent="0.35">
      <c r="A2924" s="453" t="s">
        <v>859</v>
      </c>
      <c r="B2924" s="446">
        <f>[7]RCA!D2047</f>
        <v>-38.819999999999993</v>
      </c>
      <c r="C2924" s="446">
        <f>[7]RCA!E2047</f>
        <v>-35.559999999999995</v>
      </c>
      <c r="D2924" s="446">
        <f>[7]RCA!F2047</f>
        <v>-30.839999999999989</v>
      </c>
      <c r="E2924" s="446">
        <f>[7]RCA!G2047</f>
        <v>-30.109999999999996</v>
      </c>
      <c r="F2924" s="446">
        <f>[7]RCA!H2047</f>
        <v>-37.87299999999999</v>
      </c>
      <c r="G2924" s="446">
        <f>[7]RCA!I2047</f>
        <v>-42.995999999999995</v>
      </c>
      <c r="H2924" s="446">
        <f>[7]RCA!J2047</f>
        <v>-15.471000000000004</v>
      </c>
      <c r="I2924" s="446">
        <f>[7]RCA!K2047</f>
        <v>-16.369</v>
      </c>
      <c r="J2924" s="446">
        <f>[7]RCA!L2047</f>
        <v>-0.30000000000001137</v>
      </c>
      <c r="K2924" s="446">
        <f>[7]RCA!M2047</f>
        <v>-5.7474500000000042</v>
      </c>
      <c r="L2924" s="446">
        <f>[7]RCA!N2047</f>
        <v>-2.7186999999999983</v>
      </c>
      <c r="M2924" s="446">
        <f>[7]RCA!O2047</f>
        <v>3.8085323350000024</v>
      </c>
      <c r="N2924" s="446">
        <f>[7]RCA!P2047</f>
        <v>-2.4950000000000188</v>
      </c>
      <c r="O2924" s="446">
        <f>[7]RCA!Q2047</f>
        <v>3.3654000000000082</v>
      </c>
      <c r="P2924" s="446">
        <f>[7]RCA!R2047</f>
        <v>2.4991640000000004</v>
      </c>
      <c r="Q2924" s="446">
        <f>[7]RCA!S2047</f>
        <v>7.6380538250000072</v>
      </c>
      <c r="R2924" s="446">
        <f>[7]RCA!T2047</f>
        <v>-14.986139028000006</v>
      </c>
      <c r="S2924" s="446">
        <f>[7]RCA!U2047</f>
        <v>-18.625787770247182</v>
      </c>
      <c r="T2924" s="446">
        <f>[7]RCA!V2047</f>
        <v>-25.220003873999993</v>
      </c>
      <c r="U2924" s="446">
        <f>[7]RCA!W2047</f>
        <v>1.7621739337009608</v>
      </c>
      <c r="V2924" s="446">
        <f>[7]RCA!X2047</f>
        <v>6.2571471249999977</v>
      </c>
      <c r="W2924" s="446">
        <f>[7]RCA!Y2047</f>
        <v>0.80700000000000216</v>
      </c>
      <c r="X2924" s="447">
        <f>[7]RCA!Z2047</f>
        <v>13.5383986826577</v>
      </c>
      <c r="Y2924" s="447">
        <f>[7]RCA!AA2047</f>
        <v>-3.2936869999999985</v>
      </c>
      <c r="Z2924" s="446">
        <f>[7]RCA!AB2047</f>
        <v>-13.451011405297262</v>
      </c>
      <c r="AA2924" s="446">
        <f>[7]RCA!AC2047</f>
        <v>9.2000000000000171</v>
      </c>
      <c r="AB2924" s="446">
        <v>-3.6281140000000178</v>
      </c>
      <c r="AC2924" s="446">
        <v>-48.487656797980073</v>
      </c>
      <c r="AD2924" s="446">
        <v>-43.890036524389458</v>
      </c>
      <c r="AE2924" s="446">
        <f>[7]RCA!AD2047</f>
        <v>-51.694726266000032</v>
      </c>
      <c r="AF2924" s="446">
        <v>-59.78523428189569</v>
      </c>
      <c r="AG2924" s="446">
        <v>-62.888503428690001</v>
      </c>
      <c r="AH2924" s="446">
        <v>-51.518029639685885</v>
      </c>
      <c r="AI2924" s="446">
        <v>-51.791587764937937</v>
      </c>
      <c r="AJ2924" s="447">
        <f>[7]RCA!AE2047</f>
        <v>-42.61576429077266</v>
      </c>
      <c r="AK2924" s="447">
        <v>-39.875227088206231</v>
      </c>
      <c r="AL2924" s="447">
        <v>-38.838302075889686</v>
      </c>
      <c r="AM2924" s="447">
        <v>-27.263302075889669</v>
      </c>
      <c r="AN2924" s="447">
        <v>-27.263302075889669</v>
      </c>
      <c r="AO2924" s="447">
        <f>[7]RCA!AF2047</f>
        <v>-27.743000000000016</v>
      </c>
      <c r="AP2924" s="447">
        <v>-32.356533674455576</v>
      </c>
      <c r="AQ2924" s="447">
        <v>-25.107926017947108</v>
      </c>
      <c r="AR2924" s="447">
        <v>-45.630400563270655</v>
      </c>
      <c r="AS2924" s="447">
        <f>[7]RCA!AJ2047</f>
        <v>-33.283921794024572</v>
      </c>
      <c r="AT2924" s="447">
        <v>-61.737263607044397</v>
      </c>
      <c r="AU2924" s="447">
        <v>-20.551015693178023</v>
      </c>
      <c r="AV2924" s="447">
        <v>-17.157335584949742</v>
      </c>
      <c r="AW2924" s="447">
        <v>-17.157335584949742</v>
      </c>
      <c r="AX2924" s="447">
        <f>[7]RCA!AO2047</f>
        <v>-24.622000000000007</v>
      </c>
      <c r="AY2924" s="448"/>
      <c r="AZ2924" s="447">
        <v>-17.017763210489264</v>
      </c>
      <c r="BA2924" s="447">
        <v>-45.430469822642721</v>
      </c>
      <c r="BB2924" s="447">
        <v>-16.662486978666315</v>
      </c>
      <c r="BC2924" s="447">
        <v>-34.42487157645332</v>
      </c>
      <c r="BD2924" s="447">
        <v>-7.9081141099057675</v>
      </c>
      <c r="BE2924" s="447">
        <v>-23.032429189888603</v>
      </c>
      <c r="BF2924" s="447">
        <f>[7]RCA!AV2047</f>
        <v>-22.049866613979276</v>
      </c>
      <c r="BG2924" s="447">
        <v>-15.906339828776943</v>
      </c>
      <c r="BH2924" s="447">
        <v>-17.026127031028317</v>
      </c>
      <c r="BI2924" s="447">
        <v>-31.901503634341111</v>
      </c>
      <c r="BJ2924" s="447">
        <v>-48.078681680321779</v>
      </c>
      <c r="BK2924" s="447">
        <v>-36.385068330350123</v>
      </c>
      <c r="BL2924" s="447">
        <v>-40.810351404453115</v>
      </c>
      <c r="BM2924" s="447">
        <v>-28.341706805190654</v>
      </c>
      <c r="BN2924" s="447">
        <v>-32.134992377981405</v>
      </c>
      <c r="BO2924" s="447">
        <f>[7]RCA!BE2047</f>
        <v>-47.134535696737842</v>
      </c>
      <c r="BP2924" s="447">
        <v>-36.380562605001771</v>
      </c>
      <c r="BQ2924" s="447">
        <v>-36.380562605001771</v>
      </c>
      <c r="BR2924" s="447">
        <v>-68.583792496385215</v>
      </c>
      <c r="BS2924" s="447">
        <v>-64.129062420398483</v>
      </c>
      <c r="BT2924" s="447">
        <v>-102.6598891920611</v>
      </c>
      <c r="BU2924" s="447">
        <v>-106.39325537202923</v>
      </c>
      <c r="BV2924" s="447">
        <v>-111.28179860903971</v>
      </c>
      <c r="BW2924" s="447">
        <v>-74.711173262833086</v>
      </c>
      <c r="BX2924" s="447">
        <v>-76.462023826370711</v>
      </c>
      <c r="BY2924" s="447">
        <v>-105.21644126135607</v>
      </c>
      <c r="BZ2924" s="446">
        <v>-86.644113990587186</v>
      </c>
      <c r="CA2924" s="447">
        <f>[7]RCA!BQ2047</f>
        <v>-80.837599999999995</v>
      </c>
      <c r="CB2924" s="447">
        <v>-85.979675704531175</v>
      </c>
      <c r="CC2924" s="447">
        <v>-92.136785421326223</v>
      </c>
      <c r="CD2924" s="447">
        <v>-111.16468999799186</v>
      </c>
      <c r="CE2924" s="447">
        <v>-81.433908248359231</v>
      </c>
      <c r="CF2924" s="447">
        <v>-83.527742683993566</v>
      </c>
      <c r="CG2924" s="447">
        <v>-90.25832644698643</v>
      </c>
      <c r="CH2924" s="447">
        <v>-63.125425868375942</v>
      </c>
      <c r="CI2924" s="447">
        <v>-63.84858084607157</v>
      </c>
      <c r="CJ2924" s="446">
        <v>-40.066567011620606</v>
      </c>
      <c r="CK2924" s="446">
        <v>-40.680299081675685</v>
      </c>
      <c r="CL2924" s="447">
        <f>[7]RCA!CB2047</f>
        <v>-73.400000000000063</v>
      </c>
      <c r="CM2924" s="447">
        <v>-31.285183157294426</v>
      </c>
      <c r="CN2924" s="447">
        <v>-58.450867941690873</v>
      </c>
      <c r="CO2924" s="447">
        <v>-60.211903262838447</v>
      </c>
      <c r="CP2924" s="447">
        <v>-55.99253973442363</v>
      </c>
      <c r="CQ2924" s="447">
        <v>-59.773741426655633</v>
      </c>
      <c r="CR2924" s="447">
        <v>-68.989732191547134</v>
      </c>
      <c r="CS2924" s="447">
        <v>-3.8463370706433722</v>
      </c>
      <c r="CT2924" s="447">
        <v>-7.3471911711004765</v>
      </c>
      <c r="CU2924" s="447">
        <v>-43.837480948347277</v>
      </c>
      <c r="CV2924" s="447">
        <v>-10.115774680739733</v>
      </c>
      <c r="CW2924" s="447">
        <v>-13.296927109742555</v>
      </c>
      <c r="CX2924" s="447">
        <v>-10.315248828532674</v>
      </c>
      <c r="CY2924" s="447">
        <v>-13.17741395094076</v>
      </c>
      <c r="CZ2924" s="447">
        <v>-44.893501562771561</v>
      </c>
      <c r="DA2924" s="447">
        <f>[7]RCA!CN2047</f>
        <v>-68.399999999999977</v>
      </c>
      <c r="DB2924" s="446">
        <v>-56.771641175419006</v>
      </c>
      <c r="DC2924" s="446">
        <v>-58.112825215838029</v>
      </c>
      <c r="DD2924" s="446">
        <v>-58.524319346140175</v>
      </c>
      <c r="DE2924" s="446">
        <v>-53.402664504900201</v>
      </c>
      <c r="DF2924" s="446">
        <v>-54.658037999300774</v>
      </c>
      <c r="DG2924" s="446">
        <v>-54.47626169817508</v>
      </c>
      <c r="DH2924" s="446">
        <v>-82.311931584956298</v>
      </c>
      <c r="DI2924" s="446">
        <v>-77.637443254497086</v>
      </c>
      <c r="DJ2924" s="446">
        <v>-73.15367477462091</v>
      </c>
      <c r="DK2924" s="446">
        <v>-63.809985667315104</v>
      </c>
      <c r="DL2924" s="446">
        <v>-62.825252733322557</v>
      </c>
      <c r="DM2924" s="446">
        <v>-50.801373571553071</v>
      </c>
      <c r="DN2924" s="449">
        <f>[7]RCA!DA2047</f>
        <v>-64.919999999999987</v>
      </c>
      <c r="DO2924" s="446">
        <v>-50.801373571553071</v>
      </c>
      <c r="DP2924" s="446">
        <v>-54.912393050000006</v>
      </c>
      <c r="DQ2924" s="446">
        <v>-57.80251899999999</v>
      </c>
      <c r="DR2924" s="446">
        <v>-60.692644950000044</v>
      </c>
      <c r="DS2924" s="446">
        <v>-54.453234787499966</v>
      </c>
      <c r="DT2924" s="446">
        <v>-60.477089249999977</v>
      </c>
      <c r="DU2924" s="446">
        <v>-62.258519972377883</v>
      </c>
      <c r="DV2924" s="450">
        <f>[7]RCA!DN2047</f>
        <v>-61.731682362319319</v>
      </c>
      <c r="DW2924" s="451">
        <f>[7]RCA!DM2047</f>
        <v>-58.792078440304095</v>
      </c>
      <c r="DX2924" s="452">
        <f>[7]RCA!DN2047</f>
        <v>-61.731682362319319</v>
      </c>
      <c r="DZ2924" s="446">
        <f>[7]RCA!DP2047</f>
        <v>-33.862756162248729</v>
      </c>
      <c r="EC2924" s="446">
        <f>[7]RCA!DS2047</f>
        <v>-16.917948646120195</v>
      </c>
      <c r="EF2924" s="446">
        <f>[7]RCA!DV2047</f>
        <v>-3.594398348140956</v>
      </c>
      <c r="EI2924" s="446">
        <f>[7]RCA!DY2047</f>
        <v>10.137316985785887</v>
      </c>
      <c r="EL2924" s="446">
        <f>[7]RCA!EB2047</f>
        <v>24.874625491736523</v>
      </c>
      <c r="EO2924" s="446">
        <f>[7]RCA!EE2047</f>
        <v>41.388847328028469</v>
      </c>
    </row>
    <row r="2925" spans="1:145" x14ac:dyDescent="0.35">
      <c r="A2925" s="453" t="s">
        <v>860</v>
      </c>
      <c r="B2925" s="446">
        <f>[3]CONGO!D1997</f>
        <v>-85.400000000000034</v>
      </c>
      <c r="C2925" s="446">
        <f>[3]CONGO!E1997</f>
        <v>-105.80000000000001</v>
      </c>
      <c r="D2925" s="446">
        <f>[3]CONGO!F1997</f>
        <v>-64.600000000000023</v>
      </c>
      <c r="E2925" s="446">
        <f>[3]CONGO!G1997</f>
        <v>-53.599999999999994</v>
      </c>
      <c r="F2925" s="446">
        <f>[3]CONGO!H1997</f>
        <v>-95.937799999999925</v>
      </c>
      <c r="G2925" s="446">
        <f>[3]CONGO!I1997</f>
        <v>-140.18749999999997</v>
      </c>
      <c r="H2925" s="446">
        <f>[3]CONGO!J1997</f>
        <v>-155.3603000784</v>
      </c>
      <c r="I2925" s="446">
        <f>[3]CONGO!K1997</f>
        <v>-123.09530007799999</v>
      </c>
      <c r="J2925" s="446">
        <f>[3]CONGO!L1997</f>
        <v>-88.62579877800006</v>
      </c>
      <c r="K2925" s="446">
        <f>[3]CONGO!M1997</f>
        <v>-57.905537477999964</v>
      </c>
      <c r="L2925" s="446">
        <f>[3]CONGO!N1997</f>
        <v>-90.800237478000014</v>
      </c>
      <c r="M2925" s="446">
        <f>[3]CONGO!O1997</f>
        <v>-148.137</v>
      </c>
      <c r="N2925" s="446">
        <f>[3]CONGO!P1997</f>
        <v>-41.375999999999976</v>
      </c>
      <c r="O2925" s="446">
        <f>[3]CONGO!Q1997</f>
        <v>33.956999999999844</v>
      </c>
      <c r="P2925" s="446">
        <f>[3]CONGO!R1997</f>
        <v>-14.769133793999913</v>
      </c>
      <c r="Q2925" s="446">
        <f>[3]CONGO!S1997</f>
        <v>-151.15044150000003</v>
      </c>
      <c r="R2925" s="446">
        <f>[3]CONGO!T1997</f>
        <v>21.335462036000013</v>
      </c>
      <c r="S2925" s="446">
        <f>[3]CONGO!U1997</f>
        <v>114.0724469999999</v>
      </c>
      <c r="T2925" s="446">
        <f>[3]CONGO!V1997</f>
        <v>547.52569533939698</v>
      </c>
      <c r="U2925" s="446">
        <f>[3]CONGO!W1997</f>
        <v>692.38398051733338</v>
      </c>
      <c r="V2925" s="446">
        <f>[3]CONGO!X1997</f>
        <v>371.40159700899994</v>
      </c>
      <c r="W2925" s="446">
        <f>[3]CONGO!Y1997</f>
        <v>1274.8782704400001</v>
      </c>
      <c r="X2925" s="447">
        <f>[3]CONGO!Z1997</f>
        <v>208.16200070080001</v>
      </c>
      <c r="Y2925" s="447">
        <f>[3]CONGO!AA1997</f>
        <v>1415.5920000000001</v>
      </c>
      <c r="Z2925" s="446">
        <f>[3]CONGO!AB1997</f>
        <v>1300.0210000000002</v>
      </c>
      <c r="AA2925" s="446">
        <f>[3]CONGO!AC1997</f>
        <v>735.61540512744682</v>
      </c>
      <c r="AB2925" s="446">
        <v>835.36817593763567</v>
      </c>
      <c r="AC2925" s="446">
        <v>1262.1704258273598</v>
      </c>
      <c r="AD2925" s="446">
        <v>1222.1230345733284</v>
      </c>
      <c r="AE2925" s="446">
        <f>[3]CONGO!AH1997</f>
        <v>921.4899558940001</v>
      </c>
      <c r="AF2925" s="446">
        <v>999.04395936995274</v>
      </c>
      <c r="AG2925" s="446">
        <v>660.572441950643</v>
      </c>
      <c r="AH2925" s="446">
        <v>76.510968580128292</v>
      </c>
      <c r="AI2925" s="446">
        <v>-7.2736147803123004</v>
      </c>
      <c r="AJ2925" s="447">
        <f>[3]CONGO!AM1997</f>
        <v>-633.26998694641281</v>
      </c>
      <c r="AK2925" s="447">
        <v>-471.98803798797701</v>
      </c>
      <c r="AL2925" s="447">
        <v>27.519407615703244</v>
      </c>
      <c r="AM2925" s="447">
        <v>-112.93842127751839</v>
      </c>
      <c r="AN2925" s="447">
        <v>-125.75540369068756</v>
      </c>
      <c r="AO2925" s="447">
        <f>[3]CONGO!AR1997</f>
        <v>-1128.5920000000001</v>
      </c>
      <c r="AP2925" s="447">
        <v>-380.69032951652588</v>
      </c>
      <c r="AQ2925" s="447">
        <v>-556.25663233284058</v>
      </c>
      <c r="AR2925" s="447">
        <v>-390.87428321384317</v>
      </c>
      <c r="AS2925" s="447">
        <f>[3]CONGO!AV1997</f>
        <v>-655.09999999999991</v>
      </c>
      <c r="AT2925" s="447">
        <v>-50.892826850704097</v>
      </c>
      <c r="AU2925" s="447">
        <v>-144.48948071349423</v>
      </c>
      <c r="AV2925" s="447">
        <v>24.92315731111313</v>
      </c>
      <c r="AW2925" s="447">
        <v>-170.80658435315701</v>
      </c>
      <c r="AX2925" s="447">
        <f>[3]CONGO!BA1997</f>
        <v>-193.56800000000021</v>
      </c>
      <c r="AY2925" s="448"/>
      <c r="AZ2925" s="447">
        <v>194.5937760482133</v>
      </c>
      <c r="BA2925" s="447">
        <v>3.0585051281115341</v>
      </c>
      <c r="BB2925" s="447">
        <v>460.30709540057296</v>
      </c>
      <c r="BC2925" s="447">
        <v>405.20782318633928</v>
      </c>
      <c r="BD2925" s="447">
        <v>486.93425411110252</v>
      </c>
      <c r="BE2925" s="447">
        <v>364.74476208641386</v>
      </c>
      <c r="BF2925" s="447">
        <f>[3]CONGO!BI1997</f>
        <v>470.49999999999955</v>
      </c>
      <c r="BG2925" s="447">
        <v>760.27950598595226</v>
      </c>
      <c r="BH2925" s="447">
        <v>680.44057629576173</v>
      </c>
      <c r="BI2925" s="447">
        <v>680.49407694108777</v>
      </c>
      <c r="BJ2925" s="447">
        <v>451.11789399783174</v>
      </c>
      <c r="BK2925" s="447">
        <v>775.30971878320588</v>
      </c>
      <c r="BL2925" s="447">
        <v>558.12227297202776</v>
      </c>
      <c r="BM2925" s="447">
        <v>693.07395141725078</v>
      </c>
      <c r="BN2925" s="447">
        <v>475.48197954068564</v>
      </c>
      <c r="BO2925" s="447">
        <f>[3]CONGO!BR1997</f>
        <v>538.74261480512246</v>
      </c>
      <c r="BP2925" s="447">
        <v>532.82634940424077</v>
      </c>
      <c r="BQ2925" s="447">
        <v>532.82634940424077</v>
      </c>
      <c r="BR2925" s="447">
        <v>-507.83275629335458</v>
      </c>
      <c r="BS2925" s="447">
        <v>-962.42463957034988</v>
      </c>
      <c r="BT2925" s="447">
        <v>107.85823747425002</v>
      </c>
      <c r="BU2925" s="447">
        <v>-115.43443108258236</v>
      </c>
      <c r="BV2925" s="447">
        <v>-373.45415684405828</v>
      </c>
      <c r="BW2925" s="447">
        <v>-59.847737672432999</v>
      </c>
      <c r="BX2925" s="447">
        <v>-83.784545621482351</v>
      </c>
      <c r="BY2925" s="447">
        <v>-171.64765429434178</v>
      </c>
      <c r="BZ2925" s="446">
        <v>-97.972250714004986</v>
      </c>
      <c r="CA2925" s="447">
        <f>[3]CONGO!CD1997</f>
        <v>-69.145779792943586</v>
      </c>
      <c r="CB2925" s="447">
        <v>260.03505909677051</v>
      </c>
      <c r="CC2925" s="447">
        <v>243.29450241663744</v>
      </c>
      <c r="CD2925" s="447">
        <v>-173.56282238646122</v>
      </c>
      <c r="CE2925" s="447">
        <v>167.50638742925571</v>
      </c>
      <c r="CF2925" s="447">
        <v>152.47461466871187</v>
      </c>
      <c r="CG2925" s="447">
        <v>-163.6635218225797</v>
      </c>
      <c r="CH2925" s="447">
        <v>235.40364465698548</v>
      </c>
      <c r="CI2925" s="447">
        <v>163.56042095016522</v>
      </c>
      <c r="CJ2925" s="446">
        <v>120.29203290465394</v>
      </c>
      <c r="CK2925" s="446">
        <v>105.96903181702936</v>
      </c>
      <c r="CL2925" s="447">
        <f>[3]CONGO!CO1997</f>
        <v>191.64500204124624</v>
      </c>
      <c r="CM2925" s="447">
        <v>190.23903211957895</v>
      </c>
      <c r="CN2925" s="447">
        <v>558.41004531760336</v>
      </c>
      <c r="CO2925" s="447">
        <v>556.87497929877554</v>
      </c>
      <c r="CP2925" s="447">
        <v>1043.463508901664</v>
      </c>
      <c r="CQ2925" s="447">
        <v>600.18851678163514</v>
      </c>
      <c r="CR2925" s="447">
        <v>311.93512657269684</v>
      </c>
      <c r="CS2925" s="447">
        <v>1515.4091355953797</v>
      </c>
      <c r="CT2925" s="447">
        <v>932.12265460493063</v>
      </c>
      <c r="CU2925" s="447">
        <v>826.89396251430571</v>
      </c>
      <c r="CV2925" s="447">
        <v>684.5973711965753</v>
      </c>
      <c r="CW2925" s="447">
        <v>581.75205274354312</v>
      </c>
      <c r="CX2925" s="447">
        <v>702.86040901038677</v>
      </c>
      <c r="CY2925" s="447">
        <v>646.94299818104128</v>
      </c>
      <c r="CZ2925" s="447">
        <v>482.33698321171505</v>
      </c>
      <c r="DA2925" s="447">
        <f>[3]CONGO!DA1997</f>
        <v>936.73270061294909</v>
      </c>
      <c r="DB2925" s="446">
        <v>1237.7680373294684</v>
      </c>
      <c r="DC2925" s="446">
        <v>962.37741867767818</v>
      </c>
      <c r="DD2925" s="446">
        <v>625.91586977820089</v>
      </c>
      <c r="DE2925" s="446">
        <v>962.27266640532662</v>
      </c>
      <c r="DF2925" s="446">
        <v>759.85139686156322</v>
      </c>
      <c r="DG2925" s="446">
        <v>539.82304349132664</v>
      </c>
      <c r="DH2925" s="446">
        <v>895.74814609847363</v>
      </c>
      <c r="DI2925" s="446">
        <v>705.3026096661556</v>
      </c>
      <c r="DJ2925" s="446">
        <v>568.89996581814103</v>
      </c>
      <c r="DK2925" s="446">
        <v>930.48085443936134</v>
      </c>
      <c r="DL2925" s="446">
        <v>749.36160251281513</v>
      </c>
      <c r="DM2925" s="446">
        <v>569.22099143608239</v>
      </c>
      <c r="DN2925" s="449">
        <f>[3]CONGO!DN1997</f>
        <v>559.88300000000015</v>
      </c>
      <c r="DO2925" s="446">
        <v>569.22099143608239</v>
      </c>
      <c r="DP2925" s="446">
        <v>798.32017137308549</v>
      </c>
      <c r="DQ2925" s="446">
        <v>682.94890466320612</v>
      </c>
      <c r="DR2925" s="446">
        <v>449.99613240818553</v>
      </c>
      <c r="DS2925" s="446">
        <v>773.75388707670618</v>
      </c>
      <c r="DT2925" s="446">
        <v>644.73002475710837</v>
      </c>
      <c r="DU2925" s="446">
        <v>634.74558762563265</v>
      </c>
      <c r="DV2925" s="450">
        <f>[3]CONGO!DX1997</f>
        <v>439.26324603215244</v>
      </c>
      <c r="DW2925" s="451">
        <f>[3]CONGO!DY1997</f>
        <v>440.30590477433543</v>
      </c>
      <c r="DX2925" s="452">
        <f>[3]CONGO!DZ1997</f>
        <v>504.10238729279945</v>
      </c>
      <c r="DZ2925" s="446">
        <f>[3]CONGO!EB1997</f>
        <v>360.21403809956109</v>
      </c>
      <c r="EC2925" s="446">
        <f>[3]CONGO!EE1997</f>
        <v>269.4944178714818</v>
      </c>
      <c r="EF2925" s="446">
        <f>[3]CONGO!EH1997</f>
        <v>229.78622182576237</v>
      </c>
      <c r="EI2925" s="446">
        <f>[3]CONGO!EK1997</f>
        <v>197.82042728899341</v>
      </c>
      <c r="EL2925" s="446">
        <f>[3]CONGO!EN1997</f>
        <v>189.9651886466545</v>
      </c>
      <c r="EO2925" s="446">
        <f>[3]CONGO!EQ1997</f>
        <v>158.19064849562301</v>
      </c>
    </row>
    <row r="2926" spans="1:145" x14ac:dyDescent="0.35">
      <c r="A2926" s="453" t="s">
        <v>861</v>
      </c>
      <c r="B2926" s="446">
        <f>+[4]GABON!D$2342</f>
        <v>-80</v>
      </c>
      <c r="C2926" s="446">
        <f>+[4]GABON!E$2342</f>
        <v>-31.69999999999996</v>
      </c>
      <c r="D2926" s="446">
        <f>+[4]GABON!F$2342</f>
        <v>10.19999999999996</v>
      </c>
      <c r="E2926" s="446">
        <f>+[4]GABON!G$2342</f>
        <v>78.607000000000028</v>
      </c>
      <c r="F2926" s="446">
        <f>+[4]GABON!H$2342</f>
        <v>129.16200000000003</v>
      </c>
      <c r="G2926" s="446">
        <f>+[4]GABON!I$2342</f>
        <v>74.228416000000038</v>
      </c>
      <c r="H2926" s="446">
        <f>+[4]GABON!J$2342</f>
        <v>32.536000000000087</v>
      </c>
      <c r="I2926" s="446">
        <f>+[4]GABON!K$2342</f>
        <v>149.83800000000002</v>
      </c>
      <c r="J2926" s="446">
        <f>+[4]GABON!L$2342</f>
        <v>325.71999999999991</v>
      </c>
      <c r="K2926" s="446">
        <f>+[4]GABON!M$2342</f>
        <v>345.42391928251129</v>
      </c>
      <c r="L2926" s="446">
        <f>+[4]GABON!N$2342</f>
        <v>295.67499999999984</v>
      </c>
      <c r="M2926" s="446">
        <f>+[4]GABON!O$2342</f>
        <v>-138.89999999999984</v>
      </c>
      <c r="N2926" s="446">
        <f>+[4]GABON!P$2342</f>
        <v>220.65399999999988</v>
      </c>
      <c r="O2926" s="446">
        <f>+[4]GABON!Q$2342</f>
        <v>656.34199999999987</v>
      </c>
      <c r="P2926" s="446">
        <f>+[4]GABON!R$2342</f>
        <v>462.59000000000015</v>
      </c>
      <c r="Q2926" s="446">
        <f>+[4]GABON!S$2342</f>
        <v>241.28083600000011</v>
      </c>
      <c r="R2926" s="446">
        <f>+[4]GABON!T$2342</f>
        <v>409.7829999999999</v>
      </c>
      <c r="S2926" s="446">
        <f>+[4]GABON!U$2342</f>
        <v>453.03399999999999</v>
      </c>
      <c r="T2926" s="446">
        <f>+[4]GABON!V$2342</f>
        <v>567.45500000000004</v>
      </c>
      <c r="U2926" s="446">
        <f>+[4]GABON!W$2342</f>
        <v>625.87400000000002</v>
      </c>
      <c r="V2926" s="446">
        <f>+[4]GABON!X$2342</f>
        <v>637.70000000000016</v>
      </c>
      <c r="W2926" s="446">
        <f>+[4]GABON!Y$2342</f>
        <v>919.9092994378218</v>
      </c>
      <c r="X2926" s="447">
        <f>+[4]GABON!Z$2342</f>
        <v>520.32400000000018</v>
      </c>
      <c r="Y2926" s="447">
        <f>+[4]GABON!AA$2342</f>
        <v>321.29999999999995</v>
      </c>
      <c r="Z2926" s="446">
        <f>+[4]GABON!AB$2342</f>
        <v>459.8</v>
      </c>
      <c r="AA2926" s="446">
        <f>+[4]GABON!AC$2342</f>
        <v>451.79999999999973</v>
      </c>
      <c r="AB2926" s="446">
        <v>500.05710196300998</v>
      </c>
      <c r="AC2926" s="446">
        <v>575.24832265805253</v>
      </c>
      <c r="AD2926" s="446">
        <v>531.17095086843597</v>
      </c>
      <c r="AE2926" s="446">
        <f>+[4]GABON!AD$2342</f>
        <v>576.09100000000035</v>
      </c>
      <c r="AF2926" s="446">
        <v>530.06495583225546</v>
      </c>
      <c r="AG2926" s="446">
        <v>889.69108029641939</v>
      </c>
      <c r="AH2926" s="446">
        <v>942.88606353147952</v>
      </c>
      <c r="AI2926" s="446">
        <v>845.91772411284319</v>
      </c>
      <c r="AJ2926" s="447">
        <f>+[4]GABON!AE$2342</f>
        <v>596.21299999999974</v>
      </c>
      <c r="AK2926" s="447">
        <v>198.95223843949714</v>
      </c>
      <c r="AL2926" s="447">
        <v>274.29022984100084</v>
      </c>
      <c r="AM2926" s="447">
        <v>241.49947352387994</v>
      </c>
      <c r="AN2926" s="447">
        <v>257.88811045686998</v>
      </c>
      <c r="AO2926" s="447">
        <f>+[4]GABON!AF$2342</f>
        <v>274.59999999999997</v>
      </c>
      <c r="AP2926" s="447">
        <v>358.92221854194474</v>
      </c>
      <c r="AQ2926" s="447">
        <v>257.67618005564316</v>
      </c>
      <c r="AR2926" s="447">
        <v>355.15225852571535</v>
      </c>
      <c r="AS2926" s="447">
        <f>+[4]GABON!AJ$2342</f>
        <v>22.599999999999795</v>
      </c>
      <c r="AT2926" s="447">
        <v>651.56603675074939</v>
      </c>
      <c r="AU2926" s="447">
        <v>388.48238557699688</v>
      </c>
      <c r="AV2926" s="447">
        <v>484.02079254513296</v>
      </c>
      <c r="AW2926" s="447">
        <v>484.02079254513296</v>
      </c>
      <c r="AX2926" s="447">
        <f>+[4]GABON!AO$2342</f>
        <v>58.939158500462526</v>
      </c>
      <c r="AY2926" s="448"/>
      <c r="AZ2926" s="447">
        <v>445.82739820828169</v>
      </c>
      <c r="BA2926" s="447">
        <v>368.78275484082224</v>
      </c>
      <c r="BB2926" s="447">
        <v>384.77383248211493</v>
      </c>
      <c r="BC2926" s="447">
        <v>213.71036362129175</v>
      </c>
      <c r="BD2926" s="447">
        <v>467.65462525998691</v>
      </c>
      <c r="BE2926" s="447">
        <v>198.32500106614407</v>
      </c>
      <c r="BF2926" s="447">
        <f>+[4]GABON!AV$2342</f>
        <v>270.62639293590416</v>
      </c>
      <c r="BG2926" s="447">
        <v>468.39616459785418</v>
      </c>
      <c r="BH2926" s="447">
        <v>337.79570017782953</v>
      </c>
      <c r="BI2926" s="447">
        <v>431.1312506258119</v>
      </c>
      <c r="BJ2926" s="447">
        <v>328.60360870916139</v>
      </c>
      <c r="BK2926" s="447">
        <v>586.27163886305902</v>
      </c>
      <c r="BL2926" s="447">
        <v>462.92357514935003</v>
      </c>
      <c r="BM2926" s="447">
        <v>670.10029382687776</v>
      </c>
      <c r="BN2926" s="447">
        <v>546.75223011316871</v>
      </c>
      <c r="BO2926" s="447">
        <f>+[4]GABON!BE$2342</f>
        <v>466.74251790301469</v>
      </c>
      <c r="BP2926" s="447">
        <v>747.28373021491552</v>
      </c>
      <c r="BQ2926" s="447">
        <v>468.39616459785418</v>
      </c>
      <c r="BR2926" s="447">
        <v>-161.93045338764864</v>
      </c>
      <c r="BS2926" s="447">
        <v>-161.93045338764864</v>
      </c>
      <c r="BT2926" s="447">
        <v>234.20832008276435</v>
      </c>
      <c r="BU2926" s="447">
        <v>127.21964598708055</v>
      </c>
      <c r="BV2926" s="447">
        <v>-148.49601420367262</v>
      </c>
      <c r="BW2926" s="447">
        <v>364.5552271108387</v>
      </c>
      <c r="BX2926" s="447">
        <v>226.22454451233614</v>
      </c>
      <c r="BY2926" s="447">
        <v>87.233671389564392</v>
      </c>
      <c r="BZ2926" s="446">
        <v>68.616664658722016</v>
      </c>
      <c r="CA2926" s="447">
        <f>+[4]GABON!BQ$2342</f>
        <v>207.72151012174845</v>
      </c>
      <c r="CB2926" s="447">
        <v>679.78108558311328</v>
      </c>
      <c r="CC2926" s="447">
        <v>666.32182867401048</v>
      </c>
      <c r="CD2926" s="447">
        <v>270.25688530634812</v>
      </c>
      <c r="CE2926" s="447">
        <v>125.8559036788281</v>
      </c>
      <c r="CF2926" s="447">
        <v>64.064856552627305</v>
      </c>
      <c r="CG2926" s="447">
        <v>-303.32428300187286</v>
      </c>
      <c r="CH2926" s="447">
        <v>333.03607706389937</v>
      </c>
      <c r="CI2926" s="447">
        <v>148.85024441403544</v>
      </c>
      <c r="CJ2926" s="446">
        <v>279.77034890303219</v>
      </c>
      <c r="CK2926" s="446">
        <v>203.64557049946308</v>
      </c>
      <c r="CL2926" s="447">
        <f>+[4]GABON!CB$2342</f>
        <v>151.9280963871698</v>
      </c>
      <c r="CM2926" s="447">
        <v>404.12492312111175</v>
      </c>
      <c r="CN2926" s="447">
        <v>627.53458175168726</v>
      </c>
      <c r="CO2926" s="447">
        <v>619.92739357927485</v>
      </c>
      <c r="CP2926" s="447">
        <v>827.15444889640025</v>
      </c>
      <c r="CQ2926" s="447">
        <v>611.70835827556721</v>
      </c>
      <c r="CR2926" s="447">
        <v>511.18882721439991</v>
      </c>
      <c r="CS2926" s="447">
        <v>828.96736533668991</v>
      </c>
      <c r="CT2926" s="447">
        <v>667.1808514561169</v>
      </c>
      <c r="CU2926" s="447">
        <v>528.90881016551293</v>
      </c>
      <c r="CV2926" s="447">
        <v>829.81412857639793</v>
      </c>
      <c r="CW2926" s="447">
        <v>636.1884411280023</v>
      </c>
      <c r="CX2926" s="447">
        <v>764.10498860844086</v>
      </c>
      <c r="CY2926" s="447">
        <v>658.37262504526325</v>
      </c>
      <c r="CZ2926" s="447">
        <v>704.24595894914955</v>
      </c>
      <c r="DA2926" s="447">
        <f>+[4]GABON!CN$2342</f>
        <v>323.37818587431019</v>
      </c>
      <c r="DB2926" s="446">
        <v>682.88923105616607</v>
      </c>
      <c r="DC2926" s="446">
        <v>552.82420371910587</v>
      </c>
      <c r="DD2926" s="446">
        <v>404.38350366675161</v>
      </c>
      <c r="DE2926" s="446">
        <v>635.45276174660887</v>
      </c>
      <c r="DF2926" s="446">
        <v>489.24971452509101</v>
      </c>
      <c r="DG2926" s="446">
        <v>347.51738438229961</v>
      </c>
      <c r="DH2926" s="446">
        <v>665.17855376442526</v>
      </c>
      <c r="DI2926" s="446">
        <v>516.81060618594188</v>
      </c>
      <c r="DJ2926" s="446">
        <v>363.97284787253807</v>
      </c>
      <c r="DK2926" s="446">
        <v>651.84686828373083</v>
      </c>
      <c r="DL2926" s="446">
        <v>589.57002662663967</v>
      </c>
      <c r="DM2926" s="446">
        <v>363.22050852747975</v>
      </c>
      <c r="DN2926" s="449">
        <f>+[4]GABON!DA$2342</f>
        <v>650.35290175140233</v>
      </c>
      <c r="DO2926" s="446">
        <v>363.22050852747975</v>
      </c>
      <c r="DP2926" s="446">
        <v>750.93601961600848</v>
      </c>
      <c r="DQ2926" s="446">
        <v>656.07269599006509</v>
      </c>
      <c r="DR2926" s="446">
        <v>502.02411501685788</v>
      </c>
      <c r="DS2926" s="446">
        <v>224.42459202294847</v>
      </c>
      <c r="DT2926" s="446">
        <v>160.13509686495971</v>
      </c>
      <c r="DU2926" s="446">
        <v>183.68190333670705</v>
      </c>
      <c r="DV2926" s="450">
        <f>+[4]GABON!DK$2342</f>
        <v>527.18262552734279</v>
      </c>
      <c r="DW2926" s="451">
        <f>+[4]GABON!DL$2342</f>
        <v>479.53242756767588</v>
      </c>
      <c r="DX2926" s="452">
        <f>+[4]GABON!DM$2342</f>
        <v>337.51751772796899</v>
      </c>
      <c r="DZ2926" s="446">
        <f>+[4]GABON!DO$2342</f>
        <v>709.87820274035846</v>
      </c>
      <c r="EC2926" s="446">
        <f>+[4]GABON!DR$2342</f>
        <v>794.37983145035446</v>
      </c>
      <c r="EF2926" s="446">
        <f>+[4]GABON!DU$2342</f>
        <v>863.66804982654958</v>
      </c>
      <c r="EI2926" s="446">
        <f>+[4]GABON!DX$2342</f>
        <v>1023.2264187133169</v>
      </c>
      <c r="EL2926" s="446">
        <f>+[4]GABON!EA$2342</f>
        <v>1159.1915833890112</v>
      </c>
      <c r="EO2926" s="446">
        <f>+[4]GABON!ED$2342</f>
        <v>1256.9329413162168</v>
      </c>
    </row>
    <row r="2927" spans="1:145" x14ac:dyDescent="0.35">
      <c r="A2927" s="453" t="s">
        <v>862</v>
      </c>
      <c r="B2927" s="446">
        <f>[5]GUINEE!D1891</f>
        <v>0.66900000000000048</v>
      </c>
      <c r="C2927" s="446">
        <f>[5]GUINEE!E1891</f>
        <v>-0.31199999999999939</v>
      </c>
      <c r="D2927" s="446">
        <f>[5]GUINEE!F1891</f>
        <v>-0.17899999999999672</v>
      </c>
      <c r="E2927" s="446">
        <f>[5]GUINEE!G1891</f>
        <v>1.0080000000000009</v>
      </c>
      <c r="F2927" s="446">
        <f>[5]GUINEE!H1891</f>
        <v>-3.0079999999999991</v>
      </c>
      <c r="G2927" s="446">
        <f>[5]GUINEE!I1891</f>
        <v>1.8909999999999991</v>
      </c>
      <c r="H2927" s="446">
        <f>[5]GUINEE!J1891</f>
        <v>-0.33499999999999908</v>
      </c>
      <c r="I2927" s="446">
        <f>[5]GUINEE!K1891</f>
        <v>3.1610000000000023</v>
      </c>
      <c r="J2927" s="446">
        <f>[5]GUINEE!L1891</f>
        <v>0.63300000000000001</v>
      </c>
      <c r="K2927" s="446">
        <f>[5]GUINEE!M1891</f>
        <v>-1.8400000000000007</v>
      </c>
      <c r="L2927" s="446">
        <f>[5]GUINEE!N1891</f>
        <v>9.6729999999999965</v>
      </c>
      <c r="M2927" s="446">
        <f>[5]GUINEE!O1891</f>
        <v>3.2260000369999968</v>
      </c>
      <c r="N2927" s="446">
        <f>[5]GUINEE!P1891</f>
        <v>13.862000000000011</v>
      </c>
      <c r="O2927" s="446">
        <f>[5]GUINEE!Q1891</f>
        <v>76.52045099999998</v>
      </c>
      <c r="P2927" s="446">
        <f>[5]GUINEE!R1891</f>
        <v>202.31599999999997</v>
      </c>
      <c r="Q2927" s="446">
        <f>[5]GUINEE!S1891</f>
        <v>191.16799999999998</v>
      </c>
      <c r="R2927" s="446">
        <f>[5]GUINEE!T1891</f>
        <v>217.66117771699999</v>
      </c>
      <c r="S2927" s="446">
        <f>[5]GUINEE!U1891</f>
        <v>291.87299999999993</v>
      </c>
      <c r="T2927" s="446">
        <f>[5]GUINEE!V1891</f>
        <v>803.99599999999987</v>
      </c>
      <c r="U2927" s="446">
        <f>[5]GUINEE!W1891</f>
        <v>1151.5390000000002</v>
      </c>
      <c r="V2927" s="446">
        <f>[5]GUINEE!X1891</f>
        <v>1075.8839999999996</v>
      </c>
      <c r="W2927" s="446">
        <f>[5]GUINEE!Y1891</f>
        <v>1294.9968618816404</v>
      </c>
      <c r="X2927" s="447">
        <f>[5]GUINEE!Z1891</f>
        <v>-439.67298334700001</v>
      </c>
      <c r="Y2927" s="447">
        <f>[5]GUINEE!AA1891</f>
        <v>-346.36099999999959</v>
      </c>
      <c r="Z2927" s="446">
        <f>[5]GUINEE!AB1891</f>
        <v>109.77299999999951</v>
      </c>
      <c r="AA2927" s="446">
        <f>[5]GUINEE!AC1891</f>
        <v>-796.94400000000041</v>
      </c>
      <c r="AB2927" s="446">
        <v>329.52990787142323</v>
      </c>
      <c r="AC2927" s="446">
        <v>399.96096230054752</v>
      </c>
      <c r="AD2927" s="446">
        <v>227.50979487879832</v>
      </c>
      <c r="AE2927" s="446">
        <f>[5]GUINEE!AD1891</f>
        <v>-596.8280000000002</v>
      </c>
      <c r="AF2927" s="446">
        <v>-209.0710111228681</v>
      </c>
      <c r="AG2927" s="446">
        <v>-300.3957021058286</v>
      </c>
      <c r="AH2927" s="446">
        <v>-236.73903081597354</v>
      </c>
      <c r="AI2927" s="446">
        <v>-406.22795018864798</v>
      </c>
      <c r="AJ2927" s="447">
        <f>[5]GUINEE!AE1891</f>
        <v>-751.97235584186478</v>
      </c>
      <c r="AK2927" s="447">
        <v>-340.80724701766127</v>
      </c>
      <c r="AL2927" s="447">
        <v>-79.993561787816901</v>
      </c>
      <c r="AM2927" s="447">
        <v>28.159175111498506</v>
      </c>
      <c r="AN2927" s="447">
        <v>21.388306776620901</v>
      </c>
      <c r="AO2927" s="447">
        <f>[5]GUINEE!AF1891</f>
        <v>-1149.9471875197339</v>
      </c>
      <c r="AP2927" s="447">
        <v>-650.39307448124703</v>
      </c>
      <c r="AQ2927" s="447">
        <v>-768.18366873815762</v>
      </c>
      <c r="AR2927" s="447">
        <v>-503.21053450774798</v>
      </c>
      <c r="AS2927" s="447">
        <f>[5]GUINEE!AJ1891</f>
        <v>-696.59601184218582</v>
      </c>
      <c r="AT2927" s="447">
        <v>-36.363335801486215</v>
      </c>
      <c r="AU2927" s="447">
        <v>-216.43002102627534</v>
      </c>
      <c r="AV2927" s="447">
        <v>119.17072708443615</v>
      </c>
      <c r="AW2927" s="447">
        <v>119.17072708443615</v>
      </c>
      <c r="AX2927" s="447">
        <f>[5]GUINEE!AO1891</f>
        <v>-152.70300537519989</v>
      </c>
      <c r="AY2927" s="448"/>
      <c r="AZ2927" s="447">
        <v>-330.88554207525215</v>
      </c>
      <c r="BA2927" s="447">
        <v>-445.89159521569525</v>
      </c>
      <c r="BB2927" s="447">
        <v>166.81057867207937</v>
      </c>
      <c r="BC2927" s="447">
        <v>-26.416767563352099</v>
      </c>
      <c r="BD2927" s="447">
        <v>375.22695366903781</v>
      </c>
      <c r="BE2927" s="447">
        <v>127.10715096512308</v>
      </c>
      <c r="BF2927" s="447">
        <f>[5]GUINEE!AV1891</f>
        <v>55.157156292972701</v>
      </c>
      <c r="BG2927" s="447">
        <v>281.12448151114336</v>
      </c>
      <c r="BH2927" s="447">
        <v>-50.527683997230284</v>
      </c>
      <c r="BI2927" s="447">
        <v>121.21453706343934</v>
      </c>
      <c r="BJ2927" s="447">
        <v>-71.605268874003528</v>
      </c>
      <c r="BK2927" s="447">
        <v>248.91568387536657</v>
      </c>
      <c r="BL2927" s="447">
        <v>-117.37740173809881</v>
      </c>
      <c r="BM2927" s="447">
        <v>258.5590015185403</v>
      </c>
      <c r="BN2927" s="447">
        <v>-98.846414061338251</v>
      </c>
      <c r="BO2927" s="447">
        <f>[5]GUINEE!BE1891</f>
        <v>179.564579317273</v>
      </c>
      <c r="BP2927" s="447">
        <v>159.3766726368803</v>
      </c>
      <c r="BQ2927" s="447">
        <v>159.3766726368803</v>
      </c>
      <c r="BR2927" s="447">
        <v>-373.22111401020646</v>
      </c>
      <c r="BS2927" s="447">
        <v>-802.79293459018004</v>
      </c>
      <c r="BT2927" s="447">
        <v>-338.95016431281834</v>
      </c>
      <c r="BU2927" s="447">
        <v>-522.73149953722577</v>
      </c>
      <c r="BV2927" s="447">
        <v>-788.39173227636752</v>
      </c>
      <c r="BW2927" s="447">
        <v>-129.82199872365823</v>
      </c>
      <c r="BX2927" s="447">
        <v>-195.62329352575989</v>
      </c>
      <c r="BY2927" s="447">
        <v>-296.16533225886485</v>
      </c>
      <c r="BZ2927" s="446">
        <v>-26.289797410454412</v>
      </c>
      <c r="CA2927" s="447">
        <f>[5]GUINEE!BQ1891</f>
        <v>-47.414414270877153</v>
      </c>
      <c r="CB2927" s="447">
        <v>26.90481404406728</v>
      </c>
      <c r="CC2927" s="447">
        <v>20.760783630115498</v>
      </c>
      <c r="CD2927" s="447">
        <v>-257.52090404806256</v>
      </c>
      <c r="CE2927" s="447">
        <v>-52.837583488865789</v>
      </c>
      <c r="CF2927" s="447">
        <v>-63.060870087897911</v>
      </c>
      <c r="CG2927" s="447">
        <v>-284.67301428620397</v>
      </c>
      <c r="CH2927" s="447">
        <v>89.391712521041427</v>
      </c>
      <c r="CI2927" s="447">
        <v>43.770725923335817</v>
      </c>
      <c r="CJ2927" s="446">
        <v>143.09886989985046</v>
      </c>
      <c r="CK2927" s="446">
        <v>48.361206974826473</v>
      </c>
      <c r="CL2927" s="447">
        <f>[5]GUINEE!CD1891</f>
        <v>248.23676956938218</v>
      </c>
      <c r="CM2927" s="447">
        <v>12.259761937818212</v>
      </c>
      <c r="CN2927" s="447">
        <v>-43.778809644464445</v>
      </c>
      <c r="CO2927" s="447">
        <v>-43.778809644464445</v>
      </c>
      <c r="CP2927" s="447">
        <v>289.36825674538977</v>
      </c>
      <c r="CQ2927" s="447">
        <v>6.4908508925971091</v>
      </c>
      <c r="CR2927" s="447">
        <v>-288.70679836304873</v>
      </c>
      <c r="CS2927" s="447">
        <v>486.51542387382187</v>
      </c>
      <c r="CT2927" s="447">
        <v>459.75781973956805</v>
      </c>
      <c r="CU2927" s="447">
        <v>160.20374099255423</v>
      </c>
      <c r="CV2927" s="447">
        <v>264.31218140310398</v>
      </c>
      <c r="CW2927" s="447">
        <v>204.38910826705182</v>
      </c>
      <c r="CX2927" s="447">
        <v>202.89699722810406</v>
      </c>
      <c r="CY2927" s="447">
        <v>199.01153350864206</v>
      </c>
      <c r="CZ2927" s="447">
        <v>188.84657432023801</v>
      </c>
      <c r="DA2927" s="447">
        <f>[5]GUINEE!CP1891</f>
        <v>1122.4240228204649</v>
      </c>
      <c r="DB2927" s="446">
        <v>273.6871381478627</v>
      </c>
      <c r="DC2927" s="446">
        <v>110.82898315964121</v>
      </c>
      <c r="DD2927" s="446">
        <v>-80.474446703371086</v>
      </c>
      <c r="DE2927" s="446">
        <v>105.73759262415092</v>
      </c>
      <c r="DF2927" s="446">
        <v>-27.00125094558075</v>
      </c>
      <c r="DG2927" s="446">
        <v>-215.94993568380642</v>
      </c>
      <c r="DH2927" s="446">
        <v>306.75406284119822</v>
      </c>
      <c r="DI2927" s="446">
        <v>287.61428051225539</v>
      </c>
      <c r="DJ2927" s="446">
        <v>242.99274877827975</v>
      </c>
      <c r="DK2927" s="446">
        <v>265.0744537308949</v>
      </c>
      <c r="DL2927" s="446">
        <v>259.15541562548265</v>
      </c>
      <c r="DM2927" s="446">
        <v>242.97630627925719</v>
      </c>
      <c r="DN2927" s="449">
        <f>[5]GUINEE!DC1891</f>
        <v>358.65700854045667</v>
      </c>
      <c r="DO2927" s="446">
        <v>242.97630627925719</v>
      </c>
      <c r="DP2927" s="446">
        <v>180.13986196593032</v>
      </c>
      <c r="DQ2927" s="446">
        <v>89.142959356641995</v>
      </c>
      <c r="DR2927" s="446">
        <v>-38.798807648927095</v>
      </c>
      <c r="DS2927" s="446">
        <v>396.35196402212591</v>
      </c>
      <c r="DT2927" s="446">
        <v>322.99668710307014</v>
      </c>
      <c r="DU2927" s="446">
        <v>315.23970327359609</v>
      </c>
      <c r="DV2927" s="450">
        <f>[5]GUINEE!DN1891</f>
        <v>297.06783294399344</v>
      </c>
      <c r="DW2927" s="451">
        <f>[5]GUINEE!DO1891</f>
        <v>265.42443612059662</v>
      </c>
      <c r="DX2927" s="452">
        <f>[5]GUINEE!DP1891</f>
        <v>192.77823906747605</v>
      </c>
      <c r="DZ2927" s="446">
        <f>[5]GUINEE!DR1891</f>
        <v>248.01949286601041</v>
      </c>
      <c r="EC2927" s="446">
        <f>[5]GUINEE!DU1891</f>
        <v>307.50285452407149</v>
      </c>
      <c r="EF2927" s="446">
        <f>[5]GUINEE!DX1891</f>
        <v>351.39774035263224</v>
      </c>
      <c r="EI2927" s="446">
        <f>[5]GUINEE!EA1891</f>
        <v>437.12752683175165</v>
      </c>
      <c r="EL2927" s="446">
        <f>[5]GUINEE!ED1891</f>
        <v>529.75882757059424</v>
      </c>
      <c r="EO2927" s="446">
        <f>[5]GUINEE!EG1891</f>
        <v>635.66466605377445</v>
      </c>
    </row>
    <row r="2928" spans="1:145" x14ac:dyDescent="0.35">
      <c r="A2928" s="453" t="s">
        <v>863</v>
      </c>
      <c r="B2928" s="446">
        <f>[6]TCHAD!D2059</f>
        <v>-3.3049999999999926</v>
      </c>
      <c r="C2928" s="446">
        <f>[6]TCHAD!E2059</f>
        <v>-0.75630000000000308</v>
      </c>
      <c r="D2928" s="446">
        <f>[6]TCHAD!F2059</f>
        <v>-9.8633372749999921</v>
      </c>
      <c r="E2928" s="446">
        <f>[6]TCHAD!G2059</f>
        <v>-9.5905599999999822</v>
      </c>
      <c r="F2928" s="446">
        <f>[6]TCHAD!H2059</f>
        <v>-15.783999999999995</v>
      </c>
      <c r="G2928" s="446">
        <f>[6]TCHAD!I2059</f>
        <v>-31.038119999999992</v>
      </c>
      <c r="H2928" s="446">
        <f>[6]TCHAD!J2059</f>
        <v>-21.4663</v>
      </c>
      <c r="I2928" s="446">
        <f>[6]TCHAD!K2059</f>
        <v>-27.158999999999992</v>
      </c>
      <c r="J2928" s="446">
        <f>[6]TCHAD!L2059</f>
        <v>-12.908999999999978</v>
      </c>
      <c r="K2928" s="446">
        <f>[6]TCHAD!M2059</f>
        <v>-9.8290000000000219</v>
      </c>
      <c r="L2928" s="446">
        <f>[6]TCHAD!N2059</f>
        <v>-0.66400000000000148</v>
      </c>
      <c r="M2928" s="446">
        <f>[6]TCHAD!O2059</f>
        <v>12.394999999999996</v>
      </c>
      <c r="N2928" s="446">
        <f>[6]TCHAD!P2059</f>
        <v>-7.3980000000000103</v>
      </c>
      <c r="O2928" s="446">
        <f>[6]TCHAD!Q2059</f>
        <v>-18.508341999999985</v>
      </c>
      <c r="P2928" s="446">
        <f>[6]TCHAD!R2059</f>
        <v>-17.154300000000006</v>
      </c>
      <c r="Q2928" s="446">
        <f>[6]TCHAD!S2059</f>
        <v>-31.922007000000008</v>
      </c>
      <c r="R2928" s="446">
        <f>[6]TCHAD!T2059</f>
        <v>-19.164730721000012</v>
      </c>
      <c r="S2928" s="446">
        <f>[6]TCHAD!U2059</f>
        <v>48.081000000000017</v>
      </c>
      <c r="T2928" s="446">
        <f>[6]TCHAD!V2059</f>
        <v>44.293999999999969</v>
      </c>
      <c r="U2928" s="446">
        <f>[6]TCHAD!W2059</f>
        <v>145.32699999999991</v>
      </c>
      <c r="V2928" s="446">
        <f>[6]TCHAD!X2059</f>
        <v>143.06499999999994</v>
      </c>
      <c r="W2928" s="446">
        <f>[6]TCHAD!Y2059</f>
        <v>198.61799999999999</v>
      </c>
      <c r="X2928" s="447">
        <f>[6]TCHAD!Z2059</f>
        <v>-315.73259999999993</v>
      </c>
      <c r="Y2928" s="447">
        <f>[6]TCHAD!AA2059</f>
        <v>-82.55347177060122</v>
      </c>
      <c r="Z2928" s="446">
        <f>[6]TCHAD!AB2059</f>
        <v>214.27399999999983</v>
      </c>
      <c r="AA2928" s="446">
        <f>[6]TCHAD!AC2059</f>
        <v>15.451716154199715</v>
      </c>
      <c r="AB2928" s="446">
        <v>67.804878452533472</v>
      </c>
      <c r="AC2928" s="446">
        <v>50.7949158942452</v>
      </c>
      <c r="AD2928" s="446">
        <v>-244.30745035062699</v>
      </c>
      <c r="AE2928" s="446">
        <f>[6]TCHAD!AH2059</f>
        <v>-117.501</v>
      </c>
      <c r="AF2928" s="446">
        <v>249.97792617245</v>
      </c>
      <c r="AG2928" s="446">
        <v>302.63744454911307</v>
      </c>
      <c r="AH2928" s="446">
        <v>-123.71258285250633</v>
      </c>
      <c r="AI2928" s="446">
        <v>-180.11296414230765</v>
      </c>
      <c r="AJ2928" s="447">
        <f>[6]TCHAD!AM2059</f>
        <v>79.974738440000451</v>
      </c>
      <c r="AK2928" s="447">
        <v>-31.511915497733128</v>
      </c>
      <c r="AL2928" s="447">
        <v>137.60442195185436</v>
      </c>
      <c r="AM2928" s="447">
        <v>23.918532455848492</v>
      </c>
      <c r="AN2928" s="447">
        <v>19.007545112901482</v>
      </c>
      <c r="AO2928" s="447">
        <f>[6]TCHAD!AR2059</f>
        <v>-249.57300000000009</v>
      </c>
      <c r="AP2928" s="447">
        <v>-22.479073402647401</v>
      </c>
      <c r="AQ2928" s="447">
        <v>37.533626647526773</v>
      </c>
      <c r="AR2928" s="447">
        <v>-26.373950780059005</v>
      </c>
      <c r="AS2928" s="447">
        <f>[6]TCHAD!AV2059</f>
        <v>-43.978463787311739</v>
      </c>
      <c r="AT2928" s="447">
        <v>151.02178023588419</v>
      </c>
      <c r="AU2928" s="447">
        <v>90.520225056316903</v>
      </c>
      <c r="AV2928" s="447">
        <v>45.809503390556984</v>
      </c>
      <c r="AW2928" s="447">
        <v>-20.107080341400888</v>
      </c>
      <c r="AX2928" s="447">
        <f>[6]TCHAD!BA2059</f>
        <v>18</v>
      </c>
      <c r="AY2928" s="448"/>
      <c r="AZ2928" s="447">
        <v>34.675172999628046</v>
      </c>
      <c r="BA2928" s="447">
        <v>-21.44192503432879</v>
      </c>
      <c r="BB2928" s="447">
        <v>63.252066681840319</v>
      </c>
      <c r="BC2928" s="447">
        <v>-3.2556172374644632</v>
      </c>
      <c r="BD2928" s="447">
        <v>132.23812156905089</v>
      </c>
      <c r="BE2928" s="447">
        <v>80.072578970284184</v>
      </c>
      <c r="BF2928" s="447">
        <f>[6]TCHAD!BH2059</f>
        <v>125.5</v>
      </c>
      <c r="BG2928" s="447">
        <v>130.64517649430763</v>
      </c>
      <c r="BH2928" s="447">
        <v>5.9737560286159805</v>
      </c>
      <c r="BI2928" s="447">
        <v>101.05862327182535</v>
      </c>
      <c r="BJ2928" s="447">
        <v>67.235640240917405</v>
      </c>
      <c r="BK2928" s="447">
        <v>87.46828434169629</v>
      </c>
      <c r="BL2928" s="447">
        <v>-14.841537501613857</v>
      </c>
      <c r="BM2928" s="447">
        <v>106.99586916568069</v>
      </c>
      <c r="BN2928" s="447">
        <v>-21.245621236146803</v>
      </c>
      <c r="BO2928" s="447">
        <f>[6]TCHAD!BQ2059</f>
        <v>77.262556196447463</v>
      </c>
      <c r="BP2928" s="447">
        <v>181.76555454044342</v>
      </c>
      <c r="BQ2928" s="447">
        <v>181.76555454044342</v>
      </c>
      <c r="BR2928" s="447">
        <v>-129.38307889100213</v>
      </c>
      <c r="BS2928" s="447">
        <v>-431.51831462656583</v>
      </c>
      <c r="BT2928" s="447">
        <v>-112.24465536976129</v>
      </c>
      <c r="BU2928" s="447">
        <v>-171.76621417735601</v>
      </c>
      <c r="BV2928" s="447">
        <v>-173.79026789295676</v>
      </c>
      <c r="BW2928" s="447">
        <v>-71.065679278617552</v>
      </c>
      <c r="BX2928" s="447">
        <v>-159.26376968510868</v>
      </c>
      <c r="BY2928" s="447">
        <v>-96.785178419192505</v>
      </c>
      <c r="BZ2928" s="446">
        <v>-9.1809231949462173</v>
      </c>
      <c r="CA2928" s="447">
        <f>[6]TCHAD!CC2059</f>
        <v>103.15400000000045</v>
      </c>
      <c r="CB2928" s="447">
        <v>75.668315115675114</v>
      </c>
      <c r="CC2928" s="447">
        <v>70.88490383630733</v>
      </c>
      <c r="CD2928" s="447">
        <v>-96.743623008077634</v>
      </c>
      <c r="CE2928" s="447">
        <v>11.604908178332124</v>
      </c>
      <c r="CF2928" s="447">
        <v>-12.042988569506292</v>
      </c>
      <c r="CG2928" s="447">
        <v>-8.289149253872921</v>
      </c>
      <c r="CH2928" s="447">
        <v>33.561143516511038</v>
      </c>
      <c r="CI2928" s="447">
        <v>-21.197665474714512</v>
      </c>
      <c r="CJ2928" s="446">
        <v>13.802836690121012</v>
      </c>
      <c r="CK2928" s="446">
        <v>-40.365170683510286</v>
      </c>
      <c r="CL2928" s="447">
        <f>[6]TCHAD!CN2059</f>
        <v>74.838801511292104</v>
      </c>
      <c r="CM2928" s="447">
        <v>41.14595190942552</v>
      </c>
      <c r="CN2928" s="447">
        <v>260.13956214897689</v>
      </c>
      <c r="CO2928" s="447">
        <v>260.75438095360983</v>
      </c>
      <c r="CP2928" s="447">
        <v>332.1558005353852</v>
      </c>
      <c r="CQ2928" s="447">
        <v>260.56780737273107</v>
      </c>
      <c r="CR2928" s="447">
        <v>92.171461172649643</v>
      </c>
      <c r="CS2928" s="447">
        <v>466.07104030375717</v>
      </c>
      <c r="CT2928" s="447">
        <v>388.34097182263667</v>
      </c>
      <c r="CU2928" s="447">
        <v>255.18589529036944</v>
      </c>
      <c r="CV2928" s="447">
        <v>281.68299993981412</v>
      </c>
      <c r="CW2928" s="447">
        <v>259.55186825542683</v>
      </c>
      <c r="CX2928" s="447">
        <v>324.88793529650144</v>
      </c>
      <c r="CY2928" s="447">
        <v>325.60104684915484</v>
      </c>
      <c r="CZ2928" s="447">
        <v>169.36587177109658</v>
      </c>
      <c r="DA2928" s="447">
        <f>[6]TCHAD!CZ2059</f>
        <v>367.07938306576847</v>
      </c>
      <c r="DB2928" s="446">
        <v>729.46838606145411</v>
      </c>
      <c r="DC2928" s="446">
        <v>723.11031588776905</v>
      </c>
      <c r="DD2928" s="446">
        <v>697.02352358147346</v>
      </c>
      <c r="DE2928" s="446">
        <v>658.77692879591177</v>
      </c>
      <c r="DF2928" s="446">
        <v>656.58566193887145</v>
      </c>
      <c r="DG2928" s="446">
        <v>642.97886963257588</v>
      </c>
      <c r="DH2928" s="446">
        <v>568.45807250656435</v>
      </c>
      <c r="DI2928" s="446">
        <v>534.92323677463673</v>
      </c>
      <c r="DJ2928" s="446">
        <v>500.25756958188549</v>
      </c>
      <c r="DK2928" s="446">
        <v>474.82813783540746</v>
      </c>
      <c r="DL2928" s="446">
        <v>424.54031269213306</v>
      </c>
      <c r="DM2928" s="446">
        <v>406.6276349107286</v>
      </c>
      <c r="DN2928" s="449">
        <f>[6]TCHAD!DM2059</f>
        <v>-79.125306661983089</v>
      </c>
      <c r="DO2928" s="446">
        <v>406.6276349107286</v>
      </c>
      <c r="DP2928" s="446">
        <v>84.228204796466514</v>
      </c>
      <c r="DQ2928" s="446">
        <v>17.692180849252225</v>
      </c>
      <c r="DR2928" s="446">
        <v>52.792021495339611</v>
      </c>
      <c r="DS2928" s="446">
        <v>50.157638768274467</v>
      </c>
      <c r="DT2928" s="446">
        <v>-31.993004416987105</v>
      </c>
      <c r="DU2928" s="446">
        <v>134.9451235118415</v>
      </c>
      <c r="DV2928" s="450">
        <f>[6]TCHAD!DW2059</f>
        <v>163.62583379611934</v>
      </c>
      <c r="DW2928" s="451">
        <f>[6]TCHAD!DX2059</f>
        <v>118.8042831459131</v>
      </c>
      <c r="DX2928" s="452">
        <f>[6]TCHAD!DY2059</f>
        <v>64.123265338625316</v>
      </c>
      <c r="DZ2928" s="446">
        <f>[6]TCHAD!EA2059</f>
        <v>264.21699168587566</v>
      </c>
      <c r="EC2928" s="446">
        <f>[6]TCHAD!ED2059</f>
        <v>211.6243769405728</v>
      </c>
      <c r="EF2928" s="446">
        <f>[6]TCHAD!EG2059</f>
        <v>187.19975570663883</v>
      </c>
      <c r="EI2928" s="446">
        <f>[6]TCHAD!EJ2059</f>
        <v>157.72885500159578</v>
      </c>
      <c r="EL2928" s="446">
        <f>[6]TCHAD!EM2059</f>
        <v>194.11402182039456</v>
      </c>
      <c r="EO2928" s="446">
        <f>[6]TCHAD!EP2059</f>
        <v>194.11223527475386</v>
      </c>
    </row>
    <row r="2929" spans="1:145" x14ac:dyDescent="0.35">
      <c r="A2929" s="453"/>
      <c r="B2929" s="437"/>
      <c r="C2929" s="437"/>
      <c r="D2929" s="437"/>
      <c r="E2929" s="437"/>
      <c r="F2929" s="437"/>
      <c r="G2929" s="437"/>
      <c r="H2929" s="437"/>
      <c r="I2929" s="437"/>
      <c r="J2929" s="437"/>
      <c r="K2929" s="437"/>
      <c r="L2929" s="437"/>
      <c r="M2929" s="438"/>
      <c r="N2929" s="438"/>
      <c r="O2929" s="438"/>
      <c r="P2929" s="438"/>
      <c r="Q2929" s="438"/>
      <c r="R2929" s="438"/>
      <c r="S2929" s="438"/>
      <c r="T2929" s="438"/>
      <c r="U2929" s="438"/>
      <c r="V2929" s="438"/>
      <c r="W2929" s="438"/>
      <c r="X2929" s="439"/>
      <c r="Y2929" s="439"/>
      <c r="Z2929" s="438"/>
      <c r="AA2929" s="438"/>
      <c r="AB2929" s="438"/>
      <c r="AC2929" s="438"/>
      <c r="AD2929" s="438"/>
      <c r="AE2929" s="438"/>
      <c r="AF2929" s="438"/>
      <c r="AG2929" s="438"/>
      <c r="AH2929" s="438"/>
      <c r="AI2929" s="438"/>
      <c r="AJ2929" s="439"/>
      <c r="AK2929" s="439"/>
      <c r="AL2929" s="439"/>
      <c r="AM2929" s="439"/>
      <c r="AN2929" s="439"/>
      <c r="AO2929" s="439"/>
      <c r="AP2929" s="439"/>
      <c r="AQ2929" s="439"/>
      <c r="AR2929" s="439"/>
      <c r="AS2929" s="439"/>
      <c r="AT2929" s="439"/>
      <c r="AU2929" s="439"/>
      <c r="AV2929" s="439"/>
      <c r="AW2929" s="439"/>
      <c r="AX2929" s="439"/>
      <c r="AZ2929" s="439"/>
      <c r="BA2929" s="439"/>
      <c r="BB2929" s="439"/>
      <c r="BC2929" s="439"/>
      <c r="BD2929" s="439"/>
      <c r="BE2929" s="439"/>
      <c r="BF2929" s="439"/>
      <c r="BG2929" s="439"/>
      <c r="BH2929" s="439"/>
      <c r="BI2929" s="439"/>
      <c r="BJ2929" s="439"/>
      <c r="BK2929" s="439"/>
      <c r="BL2929" s="439"/>
      <c r="BM2929" s="439"/>
      <c r="BN2929" s="439"/>
      <c r="BO2929" s="439"/>
      <c r="BP2929" s="439"/>
      <c r="BQ2929" s="439"/>
      <c r="BR2929" s="439"/>
      <c r="BS2929" s="440"/>
      <c r="BT2929" s="439"/>
      <c r="BU2929" s="439"/>
      <c r="BV2929" s="439"/>
      <c r="BW2929" s="439"/>
      <c r="BX2929" s="439"/>
      <c r="BY2929" s="439"/>
      <c r="BZ2929" s="438"/>
      <c r="CA2929" s="439"/>
      <c r="CB2929" s="439"/>
      <c r="CC2929" s="439"/>
      <c r="CD2929" s="439"/>
      <c r="CE2929" s="439"/>
      <c r="CF2929" s="439"/>
      <c r="CG2929" s="439"/>
      <c r="CH2929" s="439"/>
      <c r="CI2929" s="439"/>
      <c r="CJ2929" s="438"/>
      <c r="CK2929" s="438"/>
      <c r="CL2929" s="439"/>
      <c r="CM2929" s="439"/>
      <c r="CN2929" s="439"/>
      <c r="CO2929" s="439"/>
      <c r="CP2929" s="439"/>
      <c r="CQ2929" s="439"/>
      <c r="CR2929" s="439"/>
      <c r="CS2929" s="439"/>
      <c r="CT2929" s="439"/>
      <c r="CU2929" s="439"/>
      <c r="CV2929" s="439"/>
      <c r="CW2929" s="439"/>
      <c r="CX2929" s="439"/>
      <c r="CY2929" s="439"/>
      <c r="CZ2929" s="439"/>
      <c r="DA2929" s="439"/>
      <c r="DB2929" s="438"/>
      <c r="DC2929" s="438"/>
      <c r="DD2929" s="438"/>
      <c r="DE2929" s="438"/>
      <c r="DF2929" s="438"/>
      <c r="DG2929" s="438"/>
      <c r="DH2929" s="438"/>
      <c r="DI2929" s="438"/>
      <c r="DJ2929" s="438"/>
      <c r="DK2929" s="438"/>
      <c r="DL2929" s="438"/>
      <c r="DM2929" s="438"/>
      <c r="DN2929" s="441"/>
      <c r="DO2929" s="438"/>
      <c r="DP2929" s="438"/>
      <c r="DQ2929" s="438"/>
      <c r="DR2929" s="438"/>
      <c r="DS2929" s="438"/>
      <c r="DT2929" s="438"/>
      <c r="DU2929" s="438"/>
      <c r="DV2929" s="442"/>
      <c r="DW2929" s="443"/>
      <c r="DX2929" s="444"/>
      <c r="DZ2929" s="438"/>
      <c r="EC2929" s="438"/>
      <c r="EF2929" s="438"/>
      <c r="EI2929" s="438"/>
      <c r="EL2929" s="438"/>
      <c r="EO2929" s="438"/>
    </row>
    <row r="2930" spans="1:145" x14ac:dyDescent="0.35">
      <c r="A2930" s="490" t="s">
        <v>872</v>
      </c>
      <c r="B2930" s="491">
        <f>SUM(B2923:B2928)</f>
        <v>-379.35600000000005</v>
      </c>
      <c r="C2930" s="491">
        <f t="shared" ref="C2930:Z2930" si="2917">SUM(C2923:C2928)</f>
        <v>-170.92830000000001</v>
      </c>
      <c r="D2930" s="491">
        <f t="shared" si="2917"/>
        <v>-105.53233727500007</v>
      </c>
      <c r="E2930" s="491">
        <f t="shared" si="2917"/>
        <v>-135.01055999999994</v>
      </c>
      <c r="F2930" s="491">
        <f t="shared" si="2917"/>
        <v>-121.4657999999999</v>
      </c>
      <c r="G2930" s="491">
        <f t="shared" si="2917"/>
        <v>-131.96720399999998</v>
      </c>
      <c r="H2930" s="491">
        <f t="shared" si="2917"/>
        <v>-187.54160007839994</v>
      </c>
      <c r="I2930" s="491">
        <f t="shared" si="2917"/>
        <v>36.46619992200003</v>
      </c>
      <c r="J2930" s="491">
        <f t="shared" si="2917"/>
        <v>418.47370122199982</v>
      </c>
      <c r="K2930" s="491">
        <f t="shared" si="2917"/>
        <v>528.38693180451116</v>
      </c>
      <c r="L2930" s="491">
        <f t="shared" si="2917"/>
        <v>503.11506252199979</v>
      </c>
      <c r="M2930" s="492">
        <f t="shared" si="2917"/>
        <v>-8.7074676279998684</v>
      </c>
      <c r="N2930" s="492">
        <f t="shared" si="2917"/>
        <v>485.69699999999995</v>
      </c>
      <c r="O2930" s="492">
        <f t="shared" si="2917"/>
        <v>946.52650899999981</v>
      </c>
      <c r="P2930" s="492">
        <f t="shared" si="2917"/>
        <v>1011.8817302060003</v>
      </c>
      <c r="Q2930" s="493">
        <f t="shared" si="2917"/>
        <v>730.8144413250003</v>
      </c>
      <c r="R2930" s="493">
        <f t="shared" si="2917"/>
        <v>1118.2287700039992</v>
      </c>
      <c r="S2930" s="493">
        <f t="shared" si="2917"/>
        <v>1279.0346592297528</v>
      </c>
      <c r="T2930" s="493">
        <f t="shared" si="2917"/>
        <v>2497.2506914653968</v>
      </c>
      <c r="U2930" s="493">
        <f t="shared" si="2917"/>
        <v>3265.1861544510343</v>
      </c>
      <c r="V2930" s="493">
        <f t="shared" si="2917"/>
        <v>2798.3787441339996</v>
      </c>
      <c r="W2930" s="493">
        <f t="shared" si="2917"/>
        <v>4214.5320160813353</v>
      </c>
      <c r="X2930" s="494">
        <f t="shared" si="2917"/>
        <v>385.20923336979126</v>
      </c>
      <c r="Y2930" s="494">
        <f t="shared" si="2917"/>
        <v>1345.6838412293991</v>
      </c>
      <c r="Z2930" s="493">
        <f t="shared" si="2917"/>
        <v>2062.7205385947018</v>
      </c>
      <c r="AA2930" s="493">
        <f>SUM(AA2923:AA2928)</f>
        <v>540.85762128164595</v>
      </c>
      <c r="AB2930" s="493">
        <v>1698.2313488965219</v>
      </c>
      <c r="AC2930" s="493">
        <v>2310.5034473379947</v>
      </c>
      <c r="AD2930" s="493">
        <v>1893.244864733947</v>
      </c>
      <c r="AE2930" s="493">
        <f>SUM(AE2923:AE2928)</f>
        <v>722.55722962800041</v>
      </c>
      <c r="AF2930" s="493">
        <v>1716.5350284333299</v>
      </c>
      <c r="AG2930" s="493">
        <v>1634.9391020256837</v>
      </c>
      <c r="AH2930" s="493">
        <v>971.68796030319959</v>
      </c>
      <c r="AI2930" s="493">
        <v>472.49376601114136</v>
      </c>
      <c r="AJ2930" s="494">
        <f>SUM(AJ2923:AJ2928)</f>
        <v>-671.37036863905064</v>
      </c>
      <c r="AK2930" s="494">
        <v>-898.94943565550102</v>
      </c>
      <c r="AL2930" s="494">
        <v>154.72094981021348</v>
      </c>
      <c r="AM2930" s="494">
        <v>32.149942004305295</v>
      </c>
      <c r="AN2930" s="494">
        <v>20.20950349733149</v>
      </c>
      <c r="AO2930" s="494">
        <f>SUM(AO2923:AO2928)</f>
        <v>-2061.2551875197337</v>
      </c>
      <c r="AP2930" s="494">
        <v>-768.75987257071915</v>
      </c>
      <c r="AQ2930" s="494">
        <v>-1023.7661875583094</v>
      </c>
      <c r="AR2930" s="494">
        <v>-281.2972121083651</v>
      </c>
      <c r="AS2930" s="494">
        <f>SUM(AS2923:AS2928)</f>
        <v>-1975.3583974235221</v>
      </c>
      <c r="AT2930" s="494">
        <v>869.07212735951316</v>
      </c>
      <c r="AU2930" s="494">
        <v>195.38924818053917</v>
      </c>
      <c r="AV2930" s="494">
        <v>669.72525874173084</v>
      </c>
      <c r="AW2930" s="494">
        <v>449.05659792558174</v>
      </c>
      <c r="AX2930" s="494">
        <f>SUM(AX2923:AX2928)</f>
        <v>-401.4738468747376</v>
      </c>
      <c r="AY2930" s="459"/>
      <c r="AZ2930" s="494">
        <v>569.80197202112709</v>
      </c>
      <c r="BA2930" s="494">
        <v>63.270904846870906</v>
      </c>
      <c r="BB2930" s="494">
        <v>1518.4724545776405</v>
      </c>
      <c r="BC2930" s="494">
        <v>963.28051677044414</v>
      </c>
      <c r="BD2930" s="494">
        <v>1683.6768679753732</v>
      </c>
      <c r="BE2930" s="494">
        <v>976.74809137417742</v>
      </c>
      <c r="BF2930" s="494">
        <f>SUM(BF2923:BF2928)</f>
        <v>1260.8336826148968</v>
      </c>
      <c r="BG2930" s="494">
        <v>1928.0312109827021</v>
      </c>
      <c r="BH2930" s="494">
        <v>1214.7665578349254</v>
      </c>
      <c r="BI2930" s="494">
        <v>1771.1435429581745</v>
      </c>
      <c r="BJ2930" s="494">
        <v>1165.3485243664973</v>
      </c>
      <c r="BK2930" s="494">
        <v>1999.8214140321993</v>
      </c>
      <c r="BL2930" s="494">
        <v>1181.3325501344336</v>
      </c>
      <c r="BM2930" s="494">
        <v>2054.6950499811583</v>
      </c>
      <c r="BN2930" s="494">
        <v>1218.3548228363875</v>
      </c>
      <c r="BO2930" s="494">
        <f>SUM(BO2923:BO2928)</f>
        <v>1400.7825687011191</v>
      </c>
      <c r="BP2930" s="494">
        <v>2205.1226836060787</v>
      </c>
      <c r="BQ2930" s="494">
        <v>649.49107322137411</v>
      </c>
      <c r="BR2930" s="494">
        <v>-2028.1952093681684</v>
      </c>
      <c r="BS2930" s="494">
        <v>-3261.1501689982429</v>
      </c>
      <c r="BT2930" s="494">
        <v>-118.0729455216578</v>
      </c>
      <c r="BU2930" s="494">
        <v>-791.21666367106877</v>
      </c>
      <c r="BV2930" s="494">
        <v>-1973.0159092975873</v>
      </c>
      <c r="BW2930" s="494">
        <v>225.79237513628874</v>
      </c>
      <c r="BX2930" s="494">
        <v>-98.70124333759702</v>
      </c>
      <c r="BY2930" s="494">
        <v>-646.80216302418944</v>
      </c>
      <c r="BZ2930" s="493">
        <v>100.94705489675891</v>
      </c>
      <c r="CA2930" s="494">
        <f>SUM(CA2923:CA2928)</f>
        <v>78.387716057928117</v>
      </c>
      <c r="CB2930" s="494">
        <v>1354.3895563049987</v>
      </c>
      <c r="CC2930" s="494">
        <v>1336.9092287112921</v>
      </c>
      <c r="CD2930" s="494">
        <v>-37.621080740159357</v>
      </c>
      <c r="CE2930" s="494">
        <v>634.41987750310079</v>
      </c>
      <c r="CF2930" s="494">
        <v>508.89662343858765</v>
      </c>
      <c r="CG2930" s="494">
        <v>-638.43189122158947</v>
      </c>
      <c r="CH2930" s="494">
        <v>1145.1062527596546</v>
      </c>
      <c r="CI2930" s="494">
        <v>711.61087814993914</v>
      </c>
      <c r="CJ2930" s="493">
        <v>809.77541388282975</v>
      </c>
      <c r="CK2930" s="493">
        <v>543.49081162981724</v>
      </c>
      <c r="CL2930" s="494">
        <f>SUM(CL2923:CL2928)</f>
        <v>610.2486695090904</v>
      </c>
      <c r="CM2930" s="494">
        <v>1129.3246011779293</v>
      </c>
      <c r="CN2930" s="494">
        <v>1804.0698251436052</v>
      </c>
      <c r="CO2930" s="494">
        <v>1852.6014000832222</v>
      </c>
      <c r="CP2930" s="494">
        <v>3249.7951545531641</v>
      </c>
      <c r="CQ2930" s="494">
        <v>1920.8438829771887</v>
      </c>
      <c r="CR2930" s="494">
        <v>846.13800165811426</v>
      </c>
      <c r="CS2930" s="494">
        <v>4063.8370959968415</v>
      </c>
      <c r="CT2930" s="494">
        <v>2955.3041959572829</v>
      </c>
      <c r="CU2930" s="494">
        <v>1862.9867768262211</v>
      </c>
      <c r="CV2930" s="494">
        <v>2304.7817805703421</v>
      </c>
      <c r="CW2930" s="494">
        <v>1847.686719814717</v>
      </c>
      <c r="CX2930" s="494">
        <v>2132.5790413649338</v>
      </c>
      <c r="CY2930" s="494">
        <v>1969.5385064817106</v>
      </c>
      <c r="CZ2930" s="494">
        <v>1617.8096968646598</v>
      </c>
      <c r="DA2930" s="494">
        <f t="shared" ref="DA2930" si="2918">SUM(DA2923:DA2928)</f>
        <v>3248.466404191493</v>
      </c>
      <c r="DB2930" s="493">
        <v>4028.1429676166076</v>
      </c>
      <c r="DC2930" s="493">
        <v>3424.0307063766081</v>
      </c>
      <c r="DD2930" s="493">
        <v>2721.3267411251663</v>
      </c>
      <c r="DE2930" s="493">
        <v>3474.2087483435716</v>
      </c>
      <c r="DF2930" s="493">
        <v>2950.5449250056408</v>
      </c>
      <c r="DG2930" s="493">
        <v>2293.1541274609172</v>
      </c>
      <c r="DH2930" s="493">
        <v>3816.8805818645769</v>
      </c>
      <c r="DI2930" s="493">
        <v>3361.7773880678228</v>
      </c>
      <c r="DJ2930" s="493">
        <v>2870.7746608575085</v>
      </c>
      <c r="DK2930" s="493">
        <v>3643.3536005125297</v>
      </c>
      <c r="DL2930" s="493">
        <v>3332.9342834968193</v>
      </c>
      <c r="DM2930" s="493">
        <v>2812.3933394553214</v>
      </c>
      <c r="DN2930" s="495">
        <f t="shared" ref="DN2930" si="2919">SUM(DN2923:DN2928)</f>
        <v>1608.1096643938761</v>
      </c>
      <c r="DO2930" s="493">
        <v>2812.3933394553214</v>
      </c>
      <c r="DP2930" s="493">
        <v>2671.4815849264332</v>
      </c>
      <c r="DQ2930" s="493">
        <v>2219.0685075738425</v>
      </c>
      <c r="DR2930" s="493">
        <v>1585.9477046177312</v>
      </c>
      <c r="DS2930" s="493">
        <v>2535.2811050399587</v>
      </c>
      <c r="DT2930" s="493">
        <v>2072.177827924791</v>
      </c>
      <c r="DU2930" s="493">
        <v>2114.4346334444526</v>
      </c>
      <c r="DV2930" s="496">
        <f>SUM(DV2923:DV2928)</f>
        <v>2696.8801727881669</v>
      </c>
      <c r="DW2930" s="497">
        <f>SUM(DW2923:DW2928)</f>
        <v>2560.8693960113792</v>
      </c>
      <c r="DX2930" s="498">
        <f>SUM(DX2923:DX2928)</f>
        <v>1846.0095347205227</v>
      </c>
      <c r="DZ2930" s="493">
        <f>SUM(DZ2923:DZ2928)</f>
        <v>3121.6507805402393</v>
      </c>
      <c r="EC2930" s="493">
        <f>SUM(EC2923:EC2928)</f>
        <v>3161.8195534513848</v>
      </c>
      <c r="EF2930" s="493">
        <f>SUM(EF2923:EF2928)</f>
        <v>3306.680275790527</v>
      </c>
      <c r="EI2930" s="493">
        <f>SUM(EI2923:EI2928)</f>
        <v>3896.8905676552713</v>
      </c>
      <c r="EL2930" s="493">
        <f>SUM(EL2923:EL2928)</f>
        <v>4482.4499771009077</v>
      </c>
      <c r="EO2930" s="493">
        <f>SUM(EO2923:EO2928)</f>
        <v>4989.4438427031291</v>
      </c>
    </row>
    <row r="2931" spans="1:145" x14ac:dyDescent="0.35">
      <c r="A2931" s="499"/>
      <c r="B2931" s="437"/>
      <c r="C2931" s="437"/>
      <c r="D2931" s="437"/>
      <c r="E2931" s="437"/>
      <c r="F2931" s="437"/>
      <c r="G2931" s="437"/>
      <c r="H2931" s="437"/>
      <c r="I2931" s="437"/>
      <c r="J2931" s="437"/>
      <c r="K2931" s="437"/>
      <c r="L2931" s="437"/>
      <c r="M2931" s="438"/>
      <c r="N2931" s="438"/>
      <c r="O2931" s="438"/>
      <c r="P2931" s="438"/>
      <c r="Q2931" s="438"/>
      <c r="R2931" s="438"/>
      <c r="S2931" s="438"/>
      <c r="T2931" s="438"/>
      <c r="U2931" s="438"/>
      <c r="V2931" s="438"/>
      <c r="W2931" s="438"/>
      <c r="X2931" s="439"/>
      <c r="Y2931" s="439"/>
      <c r="Z2931" s="438"/>
      <c r="AA2931" s="438"/>
      <c r="AB2931" s="438"/>
      <c r="AC2931" s="438"/>
      <c r="AD2931" s="438"/>
      <c r="AE2931" s="438"/>
      <c r="AF2931" s="438"/>
      <c r="AG2931" s="438"/>
      <c r="AH2931" s="438"/>
      <c r="AI2931" s="438"/>
      <c r="AJ2931" s="439"/>
      <c r="AK2931" s="439"/>
      <c r="AL2931" s="439"/>
      <c r="AM2931" s="439"/>
      <c r="AN2931" s="439"/>
      <c r="AO2931" s="439"/>
      <c r="AP2931" s="439"/>
      <c r="AQ2931" s="439"/>
      <c r="AR2931" s="439"/>
      <c r="AS2931" s="439"/>
      <c r="AT2931" s="439"/>
      <c r="AU2931" s="439"/>
      <c r="AV2931" s="439"/>
      <c r="AW2931" s="439"/>
      <c r="AX2931" s="439"/>
      <c r="AZ2931" s="439"/>
      <c r="BA2931" s="439"/>
      <c r="BB2931" s="439"/>
      <c r="BC2931" s="439"/>
      <c r="BD2931" s="439"/>
      <c r="BE2931" s="439"/>
      <c r="BF2931" s="439"/>
      <c r="BG2931" s="439"/>
      <c r="BH2931" s="439"/>
      <c r="BI2931" s="439"/>
      <c r="BJ2931" s="439"/>
      <c r="BK2931" s="439"/>
      <c r="BL2931" s="439"/>
      <c r="BM2931" s="439"/>
      <c r="BN2931" s="439"/>
      <c r="BO2931" s="439"/>
      <c r="BP2931" s="439"/>
      <c r="BQ2931" s="439"/>
      <c r="BR2931" s="439"/>
      <c r="BS2931" s="440"/>
      <c r="BT2931" s="439"/>
      <c r="BU2931" s="439"/>
      <c r="BV2931" s="439"/>
      <c r="BW2931" s="439"/>
      <c r="BX2931" s="439"/>
      <c r="BY2931" s="439"/>
      <c r="BZ2931" s="438"/>
      <c r="CA2931" s="439"/>
      <c r="CB2931" s="439"/>
      <c r="CC2931" s="439"/>
      <c r="CD2931" s="439"/>
      <c r="CE2931" s="439"/>
      <c r="CF2931" s="439"/>
      <c r="CG2931" s="439"/>
      <c r="CH2931" s="439"/>
      <c r="CI2931" s="439"/>
      <c r="CJ2931" s="438"/>
      <c r="CK2931" s="438"/>
      <c r="CL2931" s="439"/>
      <c r="CM2931" s="439"/>
      <c r="CN2931" s="439"/>
      <c r="CO2931" s="439"/>
      <c r="CP2931" s="439"/>
      <c r="CQ2931" s="439"/>
      <c r="CR2931" s="439"/>
      <c r="CS2931" s="439"/>
      <c r="CT2931" s="439"/>
      <c r="CU2931" s="439"/>
      <c r="CV2931" s="439"/>
      <c r="CW2931" s="439"/>
      <c r="CX2931" s="439"/>
      <c r="CY2931" s="439"/>
      <c r="CZ2931" s="439"/>
      <c r="DA2931" s="439"/>
      <c r="DB2931" s="438"/>
      <c r="DC2931" s="438"/>
      <c r="DD2931" s="438"/>
      <c r="DE2931" s="438"/>
      <c r="DF2931" s="438"/>
      <c r="DG2931" s="438"/>
      <c r="DH2931" s="438"/>
      <c r="DI2931" s="438"/>
      <c r="DJ2931" s="438"/>
      <c r="DK2931" s="438"/>
      <c r="DL2931" s="438"/>
      <c r="DM2931" s="438"/>
      <c r="DN2931" s="441"/>
      <c r="DO2931" s="438"/>
      <c r="DP2931" s="438"/>
      <c r="DQ2931" s="438"/>
      <c r="DR2931" s="438"/>
      <c r="DS2931" s="438"/>
      <c r="DT2931" s="438"/>
      <c r="DU2931" s="438"/>
      <c r="DV2931" s="442"/>
      <c r="DW2931" s="443"/>
      <c r="DX2931" s="444"/>
      <c r="DZ2931" s="438"/>
      <c r="EC2931" s="438"/>
      <c r="EF2931" s="438"/>
      <c r="EI2931" s="438"/>
      <c r="EL2931" s="438"/>
      <c r="EO2931" s="438"/>
    </row>
    <row r="2932" spans="1:145" x14ac:dyDescent="0.35">
      <c r="A2932" s="488" t="s">
        <v>876</v>
      </c>
      <c r="B2932" s="437"/>
      <c r="C2932" s="437"/>
      <c r="D2932" s="437"/>
      <c r="E2932" s="437"/>
      <c r="F2932" s="437"/>
      <c r="G2932" s="437"/>
      <c r="H2932" s="437"/>
      <c r="I2932" s="437"/>
      <c r="J2932" s="437"/>
      <c r="K2932" s="437"/>
      <c r="L2932" s="437"/>
      <c r="M2932" s="438"/>
      <c r="N2932" s="438"/>
      <c r="O2932" s="438"/>
      <c r="P2932" s="438"/>
      <c r="Q2932" s="438"/>
      <c r="R2932" s="438"/>
      <c r="S2932" s="438"/>
      <c r="T2932" s="438"/>
      <c r="U2932" s="438"/>
      <c r="V2932" s="438"/>
      <c r="W2932" s="438"/>
      <c r="X2932" s="439"/>
      <c r="Y2932" s="439"/>
      <c r="Z2932" s="438"/>
      <c r="AA2932" s="438"/>
      <c r="AB2932" s="438"/>
      <c r="AC2932" s="438"/>
      <c r="AD2932" s="438"/>
      <c r="AE2932" s="438"/>
      <c r="AF2932" s="438"/>
      <c r="AG2932" s="438"/>
      <c r="AH2932" s="438"/>
      <c r="AI2932" s="438"/>
      <c r="AJ2932" s="439"/>
      <c r="AK2932" s="439"/>
      <c r="AL2932" s="439"/>
      <c r="AM2932" s="439"/>
      <c r="AN2932" s="439"/>
      <c r="AO2932" s="439"/>
      <c r="AP2932" s="439"/>
      <c r="AQ2932" s="439"/>
      <c r="AR2932" s="439"/>
      <c r="AS2932" s="439"/>
      <c r="AT2932" s="439"/>
      <c r="AU2932" s="439"/>
      <c r="AV2932" s="439"/>
      <c r="AW2932" s="439"/>
      <c r="AX2932" s="439"/>
      <c r="AZ2932" s="439"/>
      <c r="BA2932" s="439"/>
      <c r="BB2932" s="439"/>
      <c r="BC2932" s="439"/>
      <c r="BD2932" s="439"/>
      <c r="BE2932" s="439"/>
      <c r="BF2932" s="439"/>
      <c r="BG2932" s="439"/>
      <c r="BH2932" s="439"/>
      <c r="BI2932" s="439"/>
      <c r="BJ2932" s="439"/>
      <c r="BK2932" s="439"/>
      <c r="BL2932" s="439"/>
      <c r="BM2932" s="439"/>
      <c r="BN2932" s="439"/>
      <c r="BO2932" s="439"/>
      <c r="BP2932" s="439"/>
      <c r="BQ2932" s="439"/>
      <c r="BR2932" s="439"/>
      <c r="BS2932" s="440"/>
      <c r="BT2932" s="439"/>
      <c r="BU2932" s="439"/>
      <c r="BV2932" s="439"/>
      <c r="BW2932" s="439"/>
      <c r="BX2932" s="439"/>
      <c r="BY2932" s="439"/>
      <c r="BZ2932" s="438"/>
      <c r="CA2932" s="439"/>
      <c r="CB2932" s="439"/>
      <c r="CC2932" s="439"/>
      <c r="CD2932" s="439"/>
      <c r="CE2932" s="439"/>
      <c r="CF2932" s="439"/>
      <c r="CG2932" s="439"/>
      <c r="CH2932" s="439"/>
      <c r="CI2932" s="439"/>
      <c r="CJ2932" s="438"/>
      <c r="CK2932" s="438"/>
      <c r="CL2932" s="439"/>
      <c r="CM2932" s="439"/>
      <c r="CN2932" s="439"/>
      <c r="CO2932" s="439"/>
      <c r="CP2932" s="439"/>
      <c r="CQ2932" s="439"/>
      <c r="CR2932" s="439"/>
      <c r="CS2932" s="439"/>
      <c r="CT2932" s="439"/>
      <c r="CU2932" s="439"/>
      <c r="CV2932" s="439"/>
      <c r="CW2932" s="439"/>
      <c r="CX2932" s="439"/>
      <c r="CY2932" s="439"/>
      <c r="CZ2932" s="439"/>
      <c r="DA2932" s="439"/>
      <c r="DB2932" s="438"/>
      <c r="DC2932" s="438"/>
      <c r="DD2932" s="438"/>
      <c r="DE2932" s="438"/>
      <c r="DF2932" s="438"/>
      <c r="DG2932" s="438"/>
      <c r="DH2932" s="438"/>
      <c r="DI2932" s="438"/>
      <c r="DJ2932" s="438"/>
      <c r="DK2932" s="438"/>
      <c r="DL2932" s="438"/>
      <c r="DM2932" s="438"/>
      <c r="DN2932" s="441"/>
      <c r="DO2932" s="438"/>
      <c r="DP2932" s="438"/>
      <c r="DQ2932" s="438"/>
      <c r="DR2932" s="438"/>
      <c r="DS2932" s="438"/>
      <c r="DT2932" s="438"/>
      <c r="DU2932" s="438"/>
      <c r="DV2932" s="442"/>
      <c r="DW2932" s="443"/>
      <c r="DX2932" s="444"/>
      <c r="DZ2932" s="438"/>
      <c r="EC2932" s="438"/>
      <c r="EF2932" s="438"/>
      <c r="EI2932" s="438"/>
      <c r="EL2932" s="438"/>
      <c r="EO2932" s="438"/>
    </row>
    <row r="2933" spans="1:145" x14ac:dyDescent="0.35">
      <c r="A2933" s="436" t="s">
        <v>858</v>
      </c>
      <c r="B2933" s="446">
        <f t="shared" ref="B2933:AA2938" si="2920">B2274</f>
        <v>-4.55960795301357</v>
      </c>
      <c r="C2933" s="446">
        <f t="shared" si="2920"/>
        <v>8.9417570273128438E-2</v>
      </c>
      <c r="D2933" s="446">
        <f t="shared" si="2920"/>
        <v>-0.29939726219459734</v>
      </c>
      <c r="E2933" s="446">
        <f t="shared" si="2920"/>
        <v>-3.6469993229041022</v>
      </c>
      <c r="F2933" s="446">
        <f t="shared" si="2920"/>
        <v>-3.0191427975233944</v>
      </c>
      <c r="G2933" s="446">
        <f t="shared" si="2920"/>
        <v>0.19476499626978019</v>
      </c>
      <c r="H2933" s="446">
        <f t="shared" si="2920"/>
        <v>-0.83909391920606424</v>
      </c>
      <c r="I2933" s="446">
        <f t="shared" si="2920"/>
        <v>1.3230454305335444</v>
      </c>
      <c r="J2933" s="446">
        <f t="shared" si="2920"/>
        <v>4.442916046271904</v>
      </c>
      <c r="K2933" s="446">
        <f t="shared" si="2920"/>
        <v>5.340328750129224</v>
      </c>
      <c r="L2933" s="446">
        <f t="shared" si="2920"/>
        <v>5.5435298585398263</v>
      </c>
      <c r="M2933" s="446">
        <f t="shared" si="2920"/>
        <v>4.6464465183058143</v>
      </c>
      <c r="N2933" s="446">
        <f t="shared" si="2920"/>
        <v>5.0319214027717374</v>
      </c>
      <c r="O2933" s="446">
        <f t="shared" si="2920"/>
        <v>6.8120858158443287</v>
      </c>
      <c r="P2933" s="446">
        <f t="shared" si="2920"/>
        <v>4.9509488881052883</v>
      </c>
      <c r="Q2933" s="446">
        <f t="shared" si="2920"/>
        <v>5.8706443169763061</v>
      </c>
      <c r="R2933" s="446">
        <f t="shared" si="2920"/>
        <v>5.9556805785830589</v>
      </c>
      <c r="S2933" s="446">
        <f t="shared" si="2920"/>
        <v>4.2417345408563323</v>
      </c>
      <c r="T2933" s="446">
        <f t="shared" si="2920"/>
        <v>5.9081248549910343</v>
      </c>
      <c r="U2933" s="446">
        <f t="shared" si="2920"/>
        <v>6.4054397329930586</v>
      </c>
      <c r="V2933" s="446">
        <f t="shared" si="2920"/>
        <v>5.2623820905987921</v>
      </c>
      <c r="W2933" s="446">
        <f t="shared" si="2920"/>
        <v>4.441933365593302</v>
      </c>
      <c r="X2933" s="447">
        <f t="shared" si="2920"/>
        <v>3.2444478993390597</v>
      </c>
      <c r="Y2933" s="447">
        <f t="shared" si="2920"/>
        <v>0.31664065579523443</v>
      </c>
      <c r="Z2933" s="446">
        <f t="shared" si="2920"/>
        <v>-5.5597577977077609E-2</v>
      </c>
      <c r="AA2933" s="446">
        <f t="shared" si="2920"/>
        <v>0.84620907460627792</v>
      </c>
      <c r="AB2933" s="446">
        <v>5.9561516020998587E-2</v>
      </c>
      <c r="AC2933" s="446">
        <v>0.50000913389606938</v>
      </c>
      <c r="AD2933" s="446">
        <v>1.3538328021657193</v>
      </c>
      <c r="AE2933" s="446">
        <f t="shared" ref="AE2933:AE2938" si="2921">AE2274</f>
        <v>-5.6316016450282752E-2</v>
      </c>
      <c r="AF2933" s="446">
        <v>1.3666334585909254</v>
      </c>
      <c r="AG2933" s="446">
        <v>0.93779291147639066</v>
      </c>
      <c r="AH2933" s="446">
        <v>2.3030143655075261</v>
      </c>
      <c r="AI2933" s="446">
        <v>0</v>
      </c>
      <c r="AJ2933" s="447">
        <f t="shared" ref="AJ2933:AJ2938" si="2922">AJ2274</f>
        <v>0.46479760148230131</v>
      </c>
      <c r="AK2933" s="447">
        <v>-1.3292640380200482</v>
      </c>
      <c r="AL2933" s="447">
        <v>-0.9963984351763131</v>
      </c>
      <c r="AM2933" s="447">
        <v>-0.72230805098258155</v>
      </c>
      <c r="AN2933" s="447">
        <v>-0.74561716554731217</v>
      </c>
      <c r="AO2933" s="447">
        <f t="shared" ref="AO2933:AO2938" si="2923">AO2274</f>
        <v>1.2031516667287414</v>
      </c>
      <c r="AP2933" s="447">
        <v>-0.25644925772744886</v>
      </c>
      <c r="AQ2933" s="447">
        <v>0.17175159385067301</v>
      </c>
      <c r="AR2933" s="447">
        <v>1.8406212592078794</v>
      </c>
      <c r="AS2933" s="447">
        <f t="shared" ref="AS2933:AS2938" si="2924">AS2274</f>
        <v>-2.9474580634734315</v>
      </c>
      <c r="AT2933" s="447">
        <v>1.1070126604527795</v>
      </c>
      <c r="AU2933" s="447">
        <v>0.51706388591129038</v>
      </c>
      <c r="AV2933" s="447">
        <v>6.5448338417433652E-2</v>
      </c>
      <c r="AW2933" s="447">
        <v>0.27029319027128451</v>
      </c>
      <c r="AX2933" s="447">
        <f t="shared" ref="AX2933:AX2938" si="2925">AX2274</f>
        <v>-0.52891536832668617</v>
      </c>
      <c r="AY2933" s="448"/>
      <c r="AZ2933" s="447">
        <v>1.1194961207744523</v>
      </c>
      <c r="BA2933" s="447">
        <v>0.94919141118130335</v>
      </c>
      <c r="BB2933" s="447">
        <v>2.1712021874274359</v>
      </c>
      <c r="BC2933" s="447">
        <v>1.9498318917768456</v>
      </c>
      <c r="BD2933" s="447">
        <v>1.0634801247938985</v>
      </c>
      <c r="BE2933" s="447">
        <v>1.0634801247938985</v>
      </c>
      <c r="BF2933" s="447">
        <f>BF2274</f>
        <v>1.6801136577859743</v>
      </c>
      <c r="BG2933" s="447">
        <v>1.3511702928770746</v>
      </c>
      <c r="BH2933" s="447">
        <v>1.155218373814993</v>
      </c>
      <c r="BI2933" s="447">
        <v>2.0791750341382969</v>
      </c>
      <c r="BJ2933" s="447">
        <v>1.9805209364532907</v>
      </c>
      <c r="BK2933" s="447">
        <v>1.504348908565124</v>
      </c>
      <c r="BL2933" s="447">
        <v>1.5007903731125474</v>
      </c>
      <c r="BM2933" s="447">
        <v>1.5597517481808933</v>
      </c>
      <c r="BN2933" s="447">
        <v>1.5589501326618229</v>
      </c>
      <c r="BO2933" s="447">
        <f>BO2274</f>
        <v>0.812103048711172</v>
      </c>
      <c r="BP2933" s="447">
        <v>2.5798087413161994</v>
      </c>
      <c r="BQ2933" s="447">
        <v>-3.1441467091384108</v>
      </c>
      <c r="BR2933" s="447">
        <v>-3.813484474598408</v>
      </c>
      <c r="BS2933" s="447">
        <v>-4.0610697829718383</v>
      </c>
      <c r="BT2933" s="447">
        <v>0.43087880751102209</v>
      </c>
      <c r="BU2933" s="447">
        <v>-9.9152142827536212E-3</v>
      </c>
      <c r="BV2933" s="447">
        <v>-1.903856177083467</v>
      </c>
      <c r="BW2933" s="447">
        <v>0.88847781358493794</v>
      </c>
      <c r="BX2933" s="447">
        <v>0.86873642766765835</v>
      </c>
      <c r="BY2933" s="447">
        <v>-0.31014405337228934</v>
      </c>
      <c r="BZ2933" s="446">
        <v>1.1273544279433059</v>
      </c>
      <c r="CA2933" s="447">
        <f>CA2274</f>
        <v>-0.15199860841492274</v>
      </c>
      <c r="CB2933" s="447">
        <v>1.6494068071584786</v>
      </c>
      <c r="CC2933" s="447">
        <v>1.7899233990624208</v>
      </c>
      <c r="CD2933" s="447">
        <v>1.41739081649669</v>
      </c>
      <c r="CE2933" s="447">
        <v>1.9213050988581701</v>
      </c>
      <c r="CF2933" s="447">
        <v>1.8842119581374259</v>
      </c>
      <c r="CG2933" s="447">
        <v>0.90413730558775318</v>
      </c>
      <c r="CH2933" s="447">
        <v>2.1366352784853757</v>
      </c>
      <c r="CI2933" s="447">
        <v>1.8424653648523792</v>
      </c>
      <c r="CJ2933" s="446">
        <v>1.2072037463300989</v>
      </c>
      <c r="CK2933" s="446">
        <v>1.1055548211062673</v>
      </c>
      <c r="CL2933" s="447">
        <f>CL2274</f>
        <v>7.2393231119308801E-2</v>
      </c>
      <c r="CM2933" s="447">
        <v>2.0011384772855667</v>
      </c>
      <c r="CN2933" s="447">
        <v>1.7725950945847033</v>
      </c>
      <c r="CO2933" s="447">
        <v>1.9869259450639176</v>
      </c>
      <c r="CP2933" s="447">
        <v>3.0819280011030115</v>
      </c>
      <c r="CQ2933" s="447">
        <v>1.9207557238596462</v>
      </c>
      <c r="CR2933" s="447">
        <v>1.1191727965069425</v>
      </c>
      <c r="CS2933" s="447">
        <v>2.8143858038098961</v>
      </c>
      <c r="CT2933" s="447">
        <v>1.9041144094118125</v>
      </c>
      <c r="CU2933" s="447">
        <v>0.51044071016992465</v>
      </c>
      <c r="CV2933" s="447">
        <v>0.88599756705439492</v>
      </c>
      <c r="CW2933" s="447">
        <v>0.6305594633279934</v>
      </c>
      <c r="CX2933" s="447">
        <v>0.51409811298564223</v>
      </c>
      <c r="CY2933" s="447">
        <v>0.53391198956717367</v>
      </c>
      <c r="CZ2933" s="447">
        <v>0.418597021545976</v>
      </c>
      <c r="DA2933" s="447">
        <f t="shared" ref="DA2933:DA2936" si="2926">DA2274</f>
        <v>2.1796864868313444</v>
      </c>
      <c r="DB2933" s="446">
        <v>3.8083065379172831</v>
      </c>
      <c r="DC2933" s="446">
        <v>3.7761494185279063</v>
      </c>
      <c r="DD2933" s="446">
        <v>3.7761494185279063</v>
      </c>
      <c r="DE2933" s="446">
        <v>3.9065372905493874</v>
      </c>
      <c r="DF2933" s="446">
        <v>3.8169111029576626</v>
      </c>
      <c r="DG2933" s="446">
        <v>3.5686990242593515</v>
      </c>
      <c r="DH2933" s="446">
        <v>5.559168255429026</v>
      </c>
      <c r="DI2933" s="446">
        <v>5.3424835027588182</v>
      </c>
      <c r="DJ2933" s="446">
        <v>4.9238201254030178</v>
      </c>
      <c r="DK2933" s="446">
        <v>5.2027309597887053</v>
      </c>
      <c r="DL2933" s="446">
        <v>5.1989922437716478</v>
      </c>
      <c r="DM2933" s="446">
        <v>4.9404684057636601</v>
      </c>
      <c r="DN2933" s="449">
        <f t="shared" ref="DN2933:DN2936" si="2927">DN2274</f>
        <v>0.65166942233628222</v>
      </c>
      <c r="DO2933" s="446">
        <v>4.9404684057636601</v>
      </c>
      <c r="DP2933" s="446">
        <v>3.214910864175899</v>
      </c>
      <c r="DQ2933" s="446">
        <v>2.9548735377270248</v>
      </c>
      <c r="DR2933" s="446">
        <v>2.4486720190485216</v>
      </c>
      <c r="DS2933" s="446">
        <v>4.0455531536284308</v>
      </c>
      <c r="DT2933" s="446">
        <v>3.702732676565502</v>
      </c>
      <c r="DU2933" s="446">
        <v>3.0034761946847288</v>
      </c>
      <c r="DV2933" s="450">
        <f t="shared" ref="DV2933:DX2938" si="2928">DV2274</f>
        <v>4.3232684778953638</v>
      </c>
      <c r="DW2933" s="451">
        <f t="shared" si="2928"/>
        <v>4.3346560849650198</v>
      </c>
      <c r="DX2933" s="452">
        <f t="shared" si="2928"/>
        <v>2.7397570037748817</v>
      </c>
      <c r="DZ2933" s="446">
        <f t="shared" ref="DZ2933:DZ2938" si="2929">DZ2274</f>
        <v>4.9050096899964712</v>
      </c>
      <c r="EC2933" s="446">
        <f t="shared" ref="EC2933:EC2938" si="2930">EC2274</f>
        <v>4.7829435229092141</v>
      </c>
      <c r="EF2933" s="446">
        <f t="shared" ref="EF2933:EF2938" si="2931">EF2274</f>
        <v>4.7977706718093112</v>
      </c>
      <c r="EI2933" s="446">
        <f t="shared" ref="EI2933:EI2938" si="2932">EI2274</f>
        <v>5.5672726146134375</v>
      </c>
      <c r="EL2933" s="446">
        <f t="shared" ref="EL2933:EL2938" si="2933">EL2274</f>
        <v>6.022263618541948</v>
      </c>
      <c r="EO2933" s="446">
        <f t="shared" ref="EO2933:EO2938" si="2934">EO2274</f>
        <v>6.3805220776692577</v>
      </c>
    </row>
    <row r="2934" spans="1:145" x14ac:dyDescent="0.35">
      <c r="A2934" s="453" t="s">
        <v>859</v>
      </c>
      <c r="B2934" s="446">
        <f t="shared" si="2920"/>
        <v>-6.8020266639778137</v>
      </c>
      <c r="C2934" s="446">
        <f t="shared" si="2920"/>
        <v>-5.0421741099016071</v>
      </c>
      <c r="D2934" s="446">
        <f t="shared" si="2920"/>
        <v>-4.9923729391776659</v>
      </c>
      <c r="E2934" s="446">
        <f t="shared" si="2920"/>
        <v>-5.6049231000544752</v>
      </c>
      <c r="F2934" s="446">
        <f t="shared" si="2920"/>
        <v>-7.0356569916363005</v>
      </c>
      <c r="G2934" s="446">
        <f t="shared" si="2920"/>
        <v>-8.744706746715174</v>
      </c>
      <c r="H2934" s="446">
        <f t="shared" si="2920"/>
        <v>-3.2711255563774033</v>
      </c>
      <c r="I2934" s="446">
        <f t="shared" si="2920"/>
        <v>-2.1522051067879815</v>
      </c>
      <c r="J2934" s="446">
        <f t="shared" si="2920"/>
        <v>-3.1304062759488202E-2</v>
      </c>
      <c r="K2934" s="446">
        <f t="shared" si="2920"/>
        <v>-0.76545361819871238</v>
      </c>
      <c r="L2934" s="446">
        <f t="shared" si="2920"/>
        <v>-0.35391822552723429</v>
      </c>
      <c r="M2934" s="446">
        <f t="shared" si="2920"/>
        <v>0.45120176002838674</v>
      </c>
      <c r="N2934" s="446">
        <f t="shared" si="2920"/>
        <v>-0.28697639996986279</v>
      </c>
      <c r="O2934" s="446">
        <f t="shared" si="2920"/>
        <v>0.38118423199363982</v>
      </c>
      <c r="P2934" s="446">
        <f t="shared" si="2920"/>
        <v>0.24124535820620902</v>
      </c>
      <c r="Q2934" s="446">
        <f t="shared" si="2920"/>
        <v>0.96666447384670051</v>
      </c>
      <c r="R2934" s="446">
        <f t="shared" si="2920"/>
        <v>-2.1715422474068466</v>
      </c>
      <c r="S2934" s="446">
        <f t="shared" si="2920"/>
        <v>-2.5857529066431417</v>
      </c>
      <c r="T2934" s="446">
        <f t="shared" si="2920"/>
        <v>-3.3842814607962848</v>
      </c>
      <c r="U2934" s="446">
        <f t="shared" si="2920"/>
        <v>0.21919085680002498</v>
      </c>
      <c r="V2934" s="446">
        <f t="shared" si="2920"/>
        <v>0.74388978813252005</v>
      </c>
      <c r="W2934" s="446">
        <f t="shared" si="2920"/>
        <v>8.8636805472416841E-2</v>
      </c>
      <c r="X2934" s="447">
        <f t="shared" si="2920"/>
        <v>1.3924439853146329</v>
      </c>
      <c r="Y2934" s="447">
        <f t="shared" si="2920"/>
        <v>-0.3106838618636576</v>
      </c>
      <c r="Z2934" s="446">
        <f t="shared" si="2920"/>
        <v>-1.1710441624831984</v>
      </c>
      <c r="AA2934" s="446">
        <f t="shared" si="2920"/>
        <v>0.71787452957760234</v>
      </c>
      <c r="AB2934" s="446">
        <v>-0.27602808751706531</v>
      </c>
      <c r="AC2934" s="446">
        <v>-4.4079945826091107</v>
      </c>
      <c r="AD2934" s="446">
        <v>-4.036086725581173</v>
      </c>
      <c r="AE2934" s="446">
        <f t="shared" si="2921"/>
        <v>-6.1876208942682709</v>
      </c>
      <c r="AF2934" s="446">
        <v>-7.1473068891471314</v>
      </c>
      <c r="AG2934" s="446">
        <v>-8.0002531095202958</v>
      </c>
      <c r="AH2934" s="446">
        <v>-6.3637168170483482</v>
      </c>
      <c r="AI2934" s="446">
        <v>-6.3996425376273196</v>
      </c>
      <c r="AJ2934" s="447">
        <f t="shared" si="2922"/>
        <v>-4.5550247912007951</v>
      </c>
      <c r="AK2934" s="447">
        <v>-4.1421941576268884</v>
      </c>
      <c r="AL2934" s="447">
        <v>-4.0244545547967814</v>
      </c>
      <c r="AM2934" s="447">
        <v>-2.8535611011572741</v>
      </c>
      <c r="AN2934" s="447">
        <v>-2.9433868433670054</v>
      </c>
      <c r="AO2934" s="447">
        <f t="shared" si="2923"/>
        <v>-2.7671303652237067</v>
      </c>
      <c r="AP2934" s="447">
        <v>-3.1837434145803805</v>
      </c>
      <c r="AQ2934" s="447">
        <v>-2.4741751238190002</v>
      </c>
      <c r="AR2934" s="447">
        <v>-4.559925581280071</v>
      </c>
      <c r="AS2934" s="447">
        <f t="shared" si="2924"/>
        <v>-3.0775218322064815</v>
      </c>
      <c r="AT2934" s="447">
        <v>-5.6908231406709033</v>
      </c>
      <c r="AU2934" s="447">
        <v>-1.9911144432797672</v>
      </c>
      <c r="AV2934" s="447">
        <v>-1.5911245887389613</v>
      </c>
      <c r="AW2934" s="447">
        <v>-1.5911245887389613</v>
      </c>
      <c r="AX2934" s="447">
        <f t="shared" si="2925"/>
        <v>-2.0461654550229205</v>
      </c>
      <c r="AY2934" s="448"/>
      <c r="AZ2934" s="447">
        <v>-1.4322473372536859</v>
      </c>
      <c r="BA2934" s="447">
        <v>-3.936062359970415</v>
      </c>
      <c r="BB2934" s="447">
        <v>-1.3901348844763204</v>
      </c>
      <c r="BC2934" s="447">
        <v>-2.95801839709556</v>
      </c>
      <c r="BD2934" s="447">
        <v>-0.65854427483443423</v>
      </c>
      <c r="BE2934" s="447">
        <v>-1.9833643435683075</v>
      </c>
      <c r="BF2934" s="447">
        <f>BF2275</f>
        <v>-1.787389836862546</v>
      </c>
      <c r="BG2934" s="447">
        <v>-1.2482058767034221</v>
      </c>
      <c r="BH2934" s="447">
        <v>-1.3626067181332266</v>
      </c>
      <c r="BI2934" s="447">
        <v>-2.3239604585736537</v>
      </c>
      <c r="BJ2934" s="447">
        <v>-3.6529559085157302</v>
      </c>
      <c r="BK2934" s="447">
        <v>-2.8051870221861117</v>
      </c>
      <c r="BL2934" s="447">
        <v>-3.2414078186157242</v>
      </c>
      <c r="BM2934" s="447">
        <v>-2.1810372908852673</v>
      </c>
      <c r="BN2934" s="447">
        <v>-2.5524232373299558</v>
      </c>
      <c r="BO2934" s="447">
        <f>BO2275</f>
        <v>-3.5828492650490289</v>
      </c>
      <c r="BP2934" s="447">
        <v>-2.6156575186745061</v>
      </c>
      <c r="BQ2934" s="447">
        <v>-2.6156575186745061</v>
      </c>
      <c r="BR2934" s="447">
        <v>-5.1257308896131661</v>
      </c>
      <c r="BS2934" s="447">
        <v>-5.0259308796539033</v>
      </c>
      <c r="BT2934" s="447">
        <v>-7.6336448818882587</v>
      </c>
      <c r="BU2934" s="447">
        <v>-7.7552142136593956</v>
      </c>
      <c r="BV2934" s="447">
        <v>-8.5451548542753635</v>
      </c>
      <c r="BW2934" s="447">
        <v>-5.6019981720640182</v>
      </c>
      <c r="BX2934" s="447">
        <v>-5.7304898190585769</v>
      </c>
      <c r="BY2934" s="447">
        <v>-8.1747761159185224</v>
      </c>
      <c r="BZ2934" s="446">
        <v>-6.4369327153497045</v>
      </c>
      <c r="CA2934" s="447">
        <f>CA2275</f>
        <v>-5.887952687628518</v>
      </c>
      <c r="CB2934" s="447">
        <v>-6.2629208950784276</v>
      </c>
      <c r="CC2934" s="447">
        <v>-6.7710116204277062</v>
      </c>
      <c r="CD2934" s="447">
        <v>-8.3338129969945189</v>
      </c>
      <c r="CE2934" s="447">
        <v>-5.8542465974833178</v>
      </c>
      <c r="CF2934" s="447">
        <v>-6.0706380643002991</v>
      </c>
      <c r="CG2934" s="447">
        <v>-6.7407955640264845</v>
      </c>
      <c r="CH2934" s="447">
        <v>-4.5281494485332692</v>
      </c>
      <c r="CI2934" s="447">
        <v>-4.6086864964723073</v>
      </c>
      <c r="CJ2934" s="446">
        <v>-2.7845492286915272</v>
      </c>
      <c r="CK2934" s="446">
        <v>-2.8310429109487076</v>
      </c>
      <c r="CL2934" s="447">
        <f>CL2275</f>
        <v>-5.2526079632786997</v>
      </c>
      <c r="CM2934" s="447">
        <v>-2.067749293541318</v>
      </c>
      <c r="CN2934" s="447">
        <v>-3.9493075804594144</v>
      </c>
      <c r="CO2934" s="447">
        <v>-4.0351349003171366</v>
      </c>
      <c r="CP2934" s="447">
        <v>-3.7868218748613161</v>
      </c>
      <c r="CQ2934" s="447">
        <v>-4.0542347053168672</v>
      </c>
      <c r="CR2934" s="447">
        <v>-4.7723368954646581</v>
      </c>
      <c r="CS2934" s="447">
        <v>-0.27776886126452671</v>
      </c>
      <c r="CT2934" s="447">
        <v>-0.51101731794009153</v>
      </c>
      <c r="CU2934" s="447">
        <v>-2.9820431726805272</v>
      </c>
      <c r="CV2934" s="447">
        <v>-0.70106979853530393</v>
      </c>
      <c r="CW2934" s="447">
        <v>-0.89298032552606854</v>
      </c>
      <c r="CX2934" s="447">
        <v>-0.72221855975458249</v>
      </c>
      <c r="CY2934" s="447">
        <v>-0.89127342733966342</v>
      </c>
      <c r="CZ2934" s="447">
        <v>-2.9521933311787443</v>
      </c>
      <c r="DA2934" s="447">
        <f t="shared" si="2926"/>
        <v>-4.6768435856578296</v>
      </c>
      <c r="DB2934" s="446">
        <v>-3.5150285020437861</v>
      </c>
      <c r="DC2934" s="446">
        <v>-3.5660380457844902</v>
      </c>
      <c r="DD2934" s="446">
        <v>-3.5735606218300129</v>
      </c>
      <c r="DE2934" s="446">
        <v>-3.6354570449407597</v>
      </c>
      <c r="DF2934" s="446">
        <v>-3.6709582876535309</v>
      </c>
      <c r="DG2934" s="446">
        <v>-3.6515293485787965</v>
      </c>
      <c r="DH2934" s="446">
        <v>-5.7675538808242761</v>
      </c>
      <c r="DI2934" s="446">
        <v>-5.3317849221110132</v>
      </c>
      <c r="DJ2934" s="446">
        <v>-5.0277348739699095</v>
      </c>
      <c r="DK2934" s="446">
        <v>-4.3729972481005097</v>
      </c>
      <c r="DL2934" s="446">
        <v>-4.2944592202125307</v>
      </c>
      <c r="DM2934" s="446">
        <v>-3.4595692864276333</v>
      </c>
      <c r="DN2934" s="449">
        <f t="shared" si="2927"/>
        <v>-4.1439504075865798</v>
      </c>
      <c r="DO2934" s="446">
        <v>-3.4595692864276333</v>
      </c>
      <c r="DP2934" s="446">
        <v>-3.4348608130257552</v>
      </c>
      <c r="DQ2934" s="446">
        <v>-3.5638831674370688</v>
      </c>
      <c r="DR2934" s="446">
        <v>-3.6759853710922004</v>
      </c>
      <c r="DS2934" s="446">
        <v>-3.4628635848827209</v>
      </c>
      <c r="DT2934" s="446">
        <v>-3.7704104333312425</v>
      </c>
      <c r="DU2934" s="446">
        <v>-3.956088786414905</v>
      </c>
      <c r="DV2934" s="450">
        <f t="shared" si="2928"/>
        <v>-3.7986217999268006</v>
      </c>
      <c r="DW2934" s="451">
        <f t="shared" si="2928"/>
        <v>-3.7182831524701765</v>
      </c>
      <c r="DX2934" s="452">
        <f t="shared" si="2928"/>
        <v>-3.7986217999268006</v>
      </c>
      <c r="DZ2934" s="446">
        <f t="shared" si="2929"/>
        <v>-2.0677058105994015</v>
      </c>
      <c r="EC2934" s="446">
        <f t="shared" si="2930"/>
        <v>-0.99971220594413435</v>
      </c>
      <c r="EF2934" s="446">
        <f t="shared" si="2931"/>
        <v>-0.20510369720260144</v>
      </c>
      <c r="EI2934" s="446">
        <f t="shared" si="2932"/>
        <v>0.55359032706210831</v>
      </c>
      <c r="EL2934" s="446">
        <f t="shared" si="2933"/>
        <v>1.295238018560261</v>
      </c>
      <c r="EO2934" s="446">
        <f t="shared" si="2934"/>
        <v>2.0502367348670312</v>
      </c>
    </row>
    <row r="2935" spans="1:145" x14ac:dyDescent="0.35">
      <c r="A2935" s="453" t="s">
        <v>860</v>
      </c>
      <c r="B2935" s="446">
        <f t="shared" si="2920"/>
        <v>-4.0561573045575656</v>
      </c>
      <c r="C2935" s="446">
        <f t="shared" si="2920"/>
        <v>-5.3559520336979549</v>
      </c>
      <c r="D2935" s="446">
        <f t="shared" si="2920"/>
        <v>-0.80553923272637362</v>
      </c>
      <c r="E2935" s="446">
        <f t="shared" si="2920"/>
        <v>2.2676710920903198</v>
      </c>
      <c r="F2935" s="446">
        <f t="shared" si="2920"/>
        <v>-2.5239305905407741</v>
      </c>
      <c r="G2935" s="446">
        <f t="shared" si="2920"/>
        <v>-5.9660904941448578</v>
      </c>
      <c r="H2935" s="446">
        <f t="shared" si="2920"/>
        <v>-8.2783962008582108</v>
      </c>
      <c r="I2935" s="446">
        <f t="shared" si="2920"/>
        <v>-0.3005342504513786</v>
      </c>
      <c r="J2935" s="446">
        <f t="shared" si="2920"/>
        <v>4.2086596189429857</v>
      </c>
      <c r="K2935" s="446">
        <f t="shared" si="2920"/>
        <v>6.0599527102318413</v>
      </c>
      <c r="L2935" s="446">
        <f t="shared" si="2920"/>
        <v>5.2779581357282144</v>
      </c>
      <c r="M2935" s="446">
        <f t="shared" si="2920"/>
        <v>1.3291887296025695</v>
      </c>
      <c r="N2935" s="446">
        <f t="shared" si="2920"/>
        <v>6.8378788307041747</v>
      </c>
      <c r="O2935" s="446">
        <f t="shared" si="2920"/>
        <v>7.7134722882289966</v>
      </c>
      <c r="P2935" s="446">
        <f t="shared" si="2920"/>
        <v>5.9097578171183303</v>
      </c>
      <c r="Q2935" s="446">
        <f t="shared" si="2920"/>
        <v>1.0357852520243915</v>
      </c>
      <c r="R2935" s="446">
        <f t="shared" si="2920"/>
        <v>5.7687802006513103</v>
      </c>
      <c r="S2935" s="446">
        <f t="shared" si="2920"/>
        <v>9.3036309824882473</v>
      </c>
      <c r="T2935" s="446">
        <f t="shared" si="2920"/>
        <v>19.894129496036872</v>
      </c>
      <c r="U2935" s="446">
        <f t="shared" si="2920"/>
        <v>20.653616564943846</v>
      </c>
      <c r="V2935" s="446">
        <f t="shared" si="2920"/>
        <v>11.22987776200859</v>
      </c>
      <c r="W2935" s="446">
        <f t="shared" si="2920"/>
        <v>27.427424175161775</v>
      </c>
      <c r="X2935" s="447">
        <f t="shared" si="2920"/>
        <v>6.1572711085692644</v>
      </c>
      <c r="Y2935" s="447">
        <f t="shared" si="2920"/>
        <v>22.764472958674354</v>
      </c>
      <c r="Z2935" s="446">
        <f t="shared" si="2920"/>
        <v>17.768631907803996</v>
      </c>
      <c r="AA2935" s="446">
        <f t="shared" si="2920"/>
        <v>8.2861453859843568</v>
      </c>
      <c r="AB2935" s="446">
        <v>12.292125551763974</v>
      </c>
      <c r="AC2935" s="446">
        <v>18.760493173747172</v>
      </c>
      <c r="AD2935" s="446">
        <v>18.342765992304788</v>
      </c>
      <c r="AE2935" s="446">
        <f t="shared" si="2921"/>
        <v>10.567858015272094</v>
      </c>
      <c r="AF2935" s="446">
        <v>13.696885047320899</v>
      </c>
      <c r="AG2935" s="446">
        <v>9.1807417608722925</v>
      </c>
      <c r="AH2935" s="446">
        <v>1.2199296045024901</v>
      </c>
      <c r="AI2935" s="446">
        <v>0.10538256997391003</v>
      </c>
      <c r="AJ2935" s="447">
        <f t="shared" si="2922"/>
        <v>-6.9682009629026105</v>
      </c>
      <c r="AK2935" s="447">
        <v>-8.0604895064303097</v>
      </c>
      <c r="AL2935" s="447">
        <v>0.94215031713340103</v>
      </c>
      <c r="AM2935" s="447">
        <v>-1.4970076724017614</v>
      </c>
      <c r="AN2935" s="447">
        <v>-1.7219744910988197</v>
      </c>
      <c r="AO2935" s="447">
        <f t="shared" si="2923"/>
        <v>-15.398782566561199</v>
      </c>
      <c r="AP2935" s="447">
        <v>-6.9447243128503997</v>
      </c>
      <c r="AQ2935" s="447">
        <v>-11.454805132338494</v>
      </c>
      <c r="AR2935" s="447">
        <v>-7.3229612330597522</v>
      </c>
      <c r="AS2935" s="447">
        <f t="shared" si="2924"/>
        <v>-8.7896217970331385</v>
      </c>
      <c r="AT2935" s="447">
        <v>-0.40619499989147423</v>
      </c>
      <c r="AU2935" s="447">
        <v>-1.5309473236068289</v>
      </c>
      <c r="AV2935" s="447">
        <v>2.6718332262343703</v>
      </c>
      <c r="AW2935" s="447">
        <v>-1.158880515151965</v>
      </c>
      <c r="AX2935" s="447">
        <f t="shared" si="2925"/>
        <v>-0.9235818706052088</v>
      </c>
      <c r="AY2935" s="448"/>
      <c r="AZ2935" s="447">
        <v>5.7429141156987571</v>
      </c>
      <c r="BA2935" s="447">
        <v>2.6963418949043709</v>
      </c>
      <c r="BB2935" s="447">
        <v>10.092790263381731</v>
      </c>
      <c r="BC2935" s="447">
        <v>9.9217910210570768</v>
      </c>
      <c r="BD2935" s="447">
        <v>9.6668215618228572</v>
      </c>
      <c r="BE2935" s="447">
        <v>8.402171160656108</v>
      </c>
      <c r="BF2935" s="447">
        <f>BF2276</f>
        <v>8.1338050608386823</v>
      </c>
      <c r="BG2935" s="447">
        <v>13.849401566022497</v>
      </c>
      <c r="BH2935" s="447">
        <v>14.549363870805204</v>
      </c>
      <c r="BI2935" s="447">
        <v>9.7940829540561811</v>
      </c>
      <c r="BJ2935" s="447">
        <v>7.8923296226442758</v>
      </c>
      <c r="BK2935" s="447">
        <v>10.355224129285636</v>
      </c>
      <c r="BL2935" s="447">
        <v>8.7827117394413072</v>
      </c>
      <c r="BM2935" s="447">
        <v>10.115701212610096</v>
      </c>
      <c r="BN2935" s="447">
        <v>8.2906111441613728</v>
      </c>
      <c r="BO2935" s="447">
        <f>BO2276</f>
        <v>10.3207245625676</v>
      </c>
      <c r="BP2935" s="447">
        <v>7.874970159835236</v>
      </c>
      <c r="BQ2935" s="447">
        <v>7.874970159835236</v>
      </c>
      <c r="BR2935" s="447">
        <v>-6.552301077164925</v>
      </c>
      <c r="BS2935" s="447">
        <v>-18.404787674621911</v>
      </c>
      <c r="BT2935" s="447">
        <v>3.5620537798292293</v>
      </c>
      <c r="BU2935" s="447">
        <v>-0.37520840532763317</v>
      </c>
      <c r="BV2935" s="447">
        <v>-6.9237237590601479</v>
      </c>
      <c r="BW2935" s="447">
        <v>0.67260978302142227</v>
      </c>
      <c r="BX2935" s="447">
        <v>0.30132047936767536</v>
      </c>
      <c r="BY2935" s="447">
        <v>-1.4076259668473468</v>
      </c>
      <c r="BZ2935" s="446">
        <v>0.14068628192896654</v>
      </c>
      <c r="CA2935" s="447">
        <f>CA2276</f>
        <v>0.17988346807734695</v>
      </c>
      <c r="CB2935" s="447">
        <v>5.0858075239894092</v>
      </c>
      <c r="CC2935" s="447">
        <v>4.9187147956745729</v>
      </c>
      <c r="CD2935" s="447">
        <v>-1.0692005443261368</v>
      </c>
      <c r="CE2935" s="447">
        <v>3.7595169785307174</v>
      </c>
      <c r="CF2935" s="447">
        <v>3.6278662399442463</v>
      </c>
      <c r="CG2935" s="447">
        <v>-0.89402724924750665</v>
      </c>
      <c r="CH2935" s="447">
        <v>4.5966534754288535</v>
      </c>
      <c r="CI2935" s="447">
        <v>3.8865719885451586</v>
      </c>
      <c r="CJ2935" s="446">
        <v>3.1234510156500472</v>
      </c>
      <c r="CK2935" s="446">
        <v>3.0417988775537044</v>
      </c>
      <c r="CL2935" s="447">
        <f>CL2276</f>
        <v>4.2049139250341367</v>
      </c>
      <c r="CM2935" s="447">
        <v>4.3622507889856745</v>
      </c>
      <c r="CN2935" s="447">
        <v>8.0561394446514836</v>
      </c>
      <c r="CO2935" s="447">
        <v>8.0200320098545355</v>
      </c>
      <c r="CP2935" s="447">
        <v>11.464648671907522</v>
      </c>
      <c r="CQ2935" s="447">
        <v>8.4239915110178671</v>
      </c>
      <c r="CR2935" s="447">
        <v>5.8908328614505931</v>
      </c>
      <c r="CS2935" s="447">
        <v>15.508044218585125</v>
      </c>
      <c r="CT2935" s="447">
        <v>10.970341132437328</v>
      </c>
      <c r="CU2935" s="447">
        <v>11.821878927892417</v>
      </c>
      <c r="CV2935" s="447">
        <v>9.2300865883759577</v>
      </c>
      <c r="CW2935" s="447">
        <v>8.5930964827238334</v>
      </c>
      <c r="CX2935" s="447">
        <v>9.2866619696791766</v>
      </c>
      <c r="CY2935" s="447">
        <v>8.9603206294769198</v>
      </c>
      <c r="CZ2935" s="447">
        <v>7.5738719207298946</v>
      </c>
      <c r="DA2935" s="447">
        <f t="shared" si="2926"/>
        <v>12.059616039724986</v>
      </c>
      <c r="DB2935" s="446">
        <v>13.593506854971393</v>
      </c>
      <c r="DC2935" s="446">
        <v>11.724814963246766</v>
      </c>
      <c r="DD2935" s="446">
        <v>9.1026433492408216</v>
      </c>
      <c r="DE2935" s="446">
        <v>11.395973374954197</v>
      </c>
      <c r="DF2935" s="446">
        <v>10.164611434300383</v>
      </c>
      <c r="DG2935" s="446">
        <v>8.5486678736586494</v>
      </c>
      <c r="DH2935" s="446">
        <v>10.970067226324909</v>
      </c>
      <c r="DI2935" s="446">
        <v>9.7044947569453619</v>
      </c>
      <c r="DJ2935" s="446">
        <v>8.9608766669190985</v>
      </c>
      <c r="DK2935" s="446">
        <v>11.252645548276709</v>
      </c>
      <c r="DL2935" s="446">
        <v>9.9337138849254121</v>
      </c>
      <c r="DM2935" s="446">
        <v>8.9636371255599734</v>
      </c>
      <c r="DN2935" s="449">
        <f t="shared" si="2927"/>
        <v>9.3476916064372393</v>
      </c>
      <c r="DO2935" s="446">
        <v>8.9636371255599734</v>
      </c>
      <c r="DP2935" s="446">
        <v>9.5259549952714853</v>
      </c>
      <c r="DQ2935" s="446">
        <v>8.7451705591336992</v>
      </c>
      <c r="DR2935" s="446">
        <v>6.9558724855267577</v>
      </c>
      <c r="DS2935" s="446">
        <v>10.255395525353036</v>
      </c>
      <c r="DT2935" s="446">
        <v>9.1921479157041794</v>
      </c>
      <c r="DU2935" s="446">
        <v>10.240839263166091</v>
      </c>
      <c r="DV2935" s="450">
        <f t="shared" si="2928"/>
        <v>8.7133337119125489</v>
      </c>
      <c r="DW2935" s="451">
        <f t="shared" si="2928"/>
        <v>8.3846151659072383</v>
      </c>
      <c r="DX2935" s="452">
        <f t="shared" si="2928"/>
        <v>8.7256520375353883</v>
      </c>
      <c r="DZ2935" s="446">
        <f t="shared" si="2929"/>
        <v>6.3717199514629117</v>
      </c>
      <c r="EC2935" s="446">
        <f t="shared" si="2930"/>
        <v>5.3326532352497438</v>
      </c>
      <c r="EF2935" s="446">
        <f t="shared" si="2931"/>
        <v>4.208276700861008</v>
      </c>
      <c r="EI2935" s="446">
        <f t="shared" si="2932"/>
        <v>3.6579952129398881</v>
      </c>
      <c r="EL2935" s="446">
        <f t="shared" si="2933"/>
        <v>3.3499809822137943</v>
      </c>
      <c r="EO2935" s="446">
        <f t="shared" si="2934"/>
        <v>2.8779499351274396</v>
      </c>
    </row>
    <row r="2936" spans="1:145" x14ac:dyDescent="0.35">
      <c r="A2936" s="453" t="s">
        <v>861</v>
      </c>
      <c r="B2936" s="446">
        <f t="shared" si="2920"/>
        <v>-6.0434013521660042</v>
      </c>
      <c r="C2936" s="446">
        <f t="shared" si="2920"/>
        <v>-2.4334601625801771</v>
      </c>
      <c r="D2936" s="446">
        <f t="shared" si="2920"/>
        <v>0.66907775623402777</v>
      </c>
      <c r="E2936" s="446">
        <f t="shared" si="2920"/>
        <v>4.6760506396876256</v>
      </c>
      <c r="F2936" s="446">
        <f t="shared" si="2920"/>
        <v>7.496148436826795</v>
      </c>
      <c r="G2936" s="446">
        <f t="shared" si="2920"/>
        <v>4.433280479925604</v>
      </c>
      <c r="H2936" s="446">
        <f t="shared" si="2920"/>
        <v>1.9357664436113358</v>
      </c>
      <c r="I2936" s="446">
        <f t="shared" si="2920"/>
        <v>5.8652810729621114</v>
      </c>
      <c r="J2936" s="446">
        <f t="shared" si="2920"/>
        <v>11.985092246345447</v>
      </c>
      <c r="K2936" s="446">
        <f t="shared" si="2920"/>
        <v>10.801369267506292</v>
      </c>
      <c r="L2936" s="446">
        <f t="shared" si="2920"/>
        <v>8.661660050708063</v>
      </c>
      <c r="M2936" s="446">
        <f t="shared" si="2920"/>
        <v>-4.7824559989096462</v>
      </c>
      <c r="N2936" s="446">
        <f t="shared" si="2920"/>
        <v>6.9998037404288285</v>
      </c>
      <c r="O2936" s="446">
        <f t="shared" si="2920"/>
        <v>16.567113409359695</v>
      </c>
      <c r="P2936" s="446">
        <f t="shared" si="2920"/>
        <v>12.633353046245604</v>
      </c>
      <c r="Q2936" s="446">
        <f t="shared" si="2920"/>
        <v>6.3931168479245102</v>
      </c>
      <c r="R2936" s="446">
        <f t="shared" si="2920"/>
        <v>10.421384895915843</v>
      </c>
      <c r="S2936" s="446">
        <f t="shared" si="2920"/>
        <v>10.68414957610789</v>
      </c>
      <c r="T2936" s="446">
        <f t="shared" si="2920"/>
        <v>11.306728352088943</v>
      </c>
      <c r="U2936" s="446">
        <f t="shared" si="2920"/>
        <v>11.606175191839382</v>
      </c>
      <c r="V2936" s="446">
        <f t="shared" si="2920"/>
        <v>10.875713502409559</v>
      </c>
      <c r="W2936" s="446">
        <f t="shared" si="2920"/>
        <v>13.313639264092336</v>
      </c>
      <c r="X2936" s="447">
        <f t="shared" si="2920"/>
        <v>9.4336517565512121</v>
      </c>
      <c r="Y2936" s="447">
        <f t="shared" si="2920"/>
        <v>4.3592589420536498</v>
      </c>
      <c r="Z2936" s="446">
        <f t="shared" si="2920"/>
        <v>5.1859209119991734</v>
      </c>
      <c r="AA2936" s="446">
        <f t="shared" si="2920"/>
        <v>4.9678658698202076</v>
      </c>
      <c r="AB2936" s="446">
        <v>4.8736850356438781</v>
      </c>
      <c r="AC2936" s="446">
        <v>6.1329041766287808</v>
      </c>
      <c r="AD2936" s="446">
        <v>5.7657021771260784</v>
      </c>
      <c r="AE2936" s="446">
        <f t="shared" si="2921"/>
        <v>5.9943234231430251</v>
      </c>
      <c r="AF2936" s="446">
        <v>5.3924589926735829</v>
      </c>
      <c r="AG2936" s="446">
        <v>9.0938436809086163</v>
      </c>
      <c r="AH2936" s="446">
        <v>9.5742376553093607</v>
      </c>
      <c r="AI2936" s="446">
        <v>8.8396177489028709</v>
      </c>
      <c r="AJ2936" s="447">
        <f t="shared" si="2922"/>
        <v>6.3333496932324733</v>
      </c>
      <c r="AK2936" s="447">
        <v>2.3661160919582311</v>
      </c>
      <c r="AL2936" s="447">
        <v>3.0942845341804341</v>
      </c>
      <c r="AM2936" s="447">
        <v>2.767527429682819</v>
      </c>
      <c r="AN2936" s="447">
        <v>2.9727736655738211</v>
      </c>
      <c r="AO2936" s="447">
        <f t="shared" si="2923"/>
        <v>3.3863549689571317</v>
      </c>
      <c r="AP2936" s="447">
        <v>4.5035287031294668</v>
      </c>
      <c r="AQ2936" s="447">
        <v>3.3383245151053731</v>
      </c>
      <c r="AR2936" s="447">
        <v>4.3724588128624546</v>
      </c>
      <c r="AS2936" s="447">
        <f t="shared" si="2924"/>
        <v>0.28598031103385901</v>
      </c>
      <c r="AT2936" s="447">
        <v>7.1156562433432571</v>
      </c>
      <c r="AU2936" s="447">
        <v>4.5044073111726899</v>
      </c>
      <c r="AV2936" s="447">
        <v>5.8210545807757414</v>
      </c>
      <c r="AW2936" s="447">
        <v>5.8210545807757414</v>
      </c>
      <c r="AX2936" s="447">
        <f t="shared" si="2925"/>
        <v>0.69927943895887257</v>
      </c>
      <c r="AY2936" s="448"/>
      <c r="AZ2936" s="447">
        <v>4.8587376454088291</v>
      </c>
      <c r="BA2936" s="447">
        <v>4.1765767401671692</v>
      </c>
      <c r="BB2936" s="447">
        <v>4.2792505411173059</v>
      </c>
      <c r="BC2936" s="447">
        <v>2.4705781242398004</v>
      </c>
      <c r="BD2936" s="447">
        <v>5.1878535564338701</v>
      </c>
      <c r="BE2936" s="447">
        <v>2.2795185599572449</v>
      </c>
      <c r="BF2936" s="447">
        <f>BF2277</f>
        <v>3.0216111555350142</v>
      </c>
      <c r="BG2936" s="447">
        <v>5.3019115555702889</v>
      </c>
      <c r="BH2936" s="447">
        <v>4.0650964989347802</v>
      </c>
      <c r="BI2936" s="447">
        <v>4.7537920900903714</v>
      </c>
      <c r="BJ2936" s="447">
        <v>3.8628409761516358</v>
      </c>
      <c r="BK2936" s="447">
        <v>6.3097796184820885</v>
      </c>
      <c r="BL2936" s="447">
        <v>5.3233413154397926</v>
      </c>
      <c r="BM2936" s="447">
        <v>7.1954599923226539</v>
      </c>
      <c r="BN2936" s="447">
        <v>6.2719253759444014</v>
      </c>
      <c r="BO2936" s="447">
        <f>BO2277</f>
        <v>4.9209022460450784</v>
      </c>
      <c r="BP2936" s="447">
        <v>7.8803205608528133</v>
      </c>
      <c r="BQ2936" s="447">
        <v>5.3019115555702889</v>
      </c>
      <c r="BR2936" s="447">
        <v>-2.3876916306766627</v>
      </c>
      <c r="BS2936" s="447">
        <v>-2.3876916306766627</v>
      </c>
      <c r="BT2936" s="447">
        <v>2.8458548005881212</v>
      </c>
      <c r="BU2936" s="447">
        <v>1.6742754801741837</v>
      </c>
      <c r="BV2936" s="447">
        <v>-2.1913739597286241</v>
      </c>
      <c r="BW2936" s="447">
        <v>4.2780466520663989</v>
      </c>
      <c r="BX2936" s="447">
        <v>2.7564345576474545</v>
      </c>
      <c r="BY2936" s="447">
        <v>1.114449146288228</v>
      </c>
      <c r="BZ2936" s="446">
        <v>0.80918508395017108</v>
      </c>
      <c r="CA2936" s="447">
        <f>CA2277</f>
        <v>2.4806949383081123</v>
      </c>
      <c r="CB2936" s="447">
        <v>7.0292820641807952</v>
      </c>
      <c r="CC2936" s="447">
        <v>6.9532947459224062</v>
      </c>
      <c r="CD2936" s="447">
        <v>3.04215676823353</v>
      </c>
      <c r="CE2936" s="447">
        <v>1.3350753911517492</v>
      </c>
      <c r="CF2936" s="447">
        <v>0.68235158849667132</v>
      </c>
      <c r="CG2936" s="447">
        <v>-3.4707478690588829</v>
      </c>
      <c r="CH2936" s="447">
        <v>3.3464093564691031</v>
      </c>
      <c r="CI2936" s="447">
        <v>1.5352218992218944</v>
      </c>
      <c r="CJ2936" s="446">
        <v>2.7144887011261454</v>
      </c>
      <c r="CK2936" s="446">
        <v>2.0280307106014881</v>
      </c>
      <c r="CL2936" s="447">
        <f>CL2277</f>
        <v>1.5396123207218368</v>
      </c>
      <c r="CM2936" s="447">
        <v>3.8474562458997443</v>
      </c>
      <c r="CN2936" s="447">
        <v>5.4931118590292423</v>
      </c>
      <c r="CO2936" s="447">
        <v>5.4154521733586769</v>
      </c>
      <c r="CP2936" s="447">
        <v>6.5451674389783507</v>
      </c>
      <c r="CQ2936" s="447">
        <v>5.3416808360313768</v>
      </c>
      <c r="CR2936" s="447">
        <v>4.8331184173065971</v>
      </c>
      <c r="CS2936" s="447">
        <v>6.2880389039283999</v>
      </c>
      <c r="CT2936" s="447">
        <v>5.3459239877725979</v>
      </c>
      <c r="CU2936" s="447">
        <v>4.8643936045286331</v>
      </c>
      <c r="CV2936" s="447">
        <v>6.4567945129858186</v>
      </c>
      <c r="CW2936" s="447">
        <v>5.1892007137067253</v>
      </c>
      <c r="CX2936" s="447">
        <v>6.1140484407509081</v>
      </c>
      <c r="CY2936" s="447">
        <v>5.3196563644596999</v>
      </c>
      <c r="CZ2936" s="447">
        <v>5.9768037994078638</v>
      </c>
      <c r="DA2936" s="447">
        <f t="shared" si="2926"/>
        <v>2.6615385224151424</v>
      </c>
      <c r="DB2936" s="446">
        <v>5.4460521483228987</v>
      </c>
      <c r="DC2936" s="446">
        <v>4.6120919525716637</v>
      </c>
      <c r="DD2936" s="446">
        <v>3.5498898692016176</v>
      </c>
      <c r="DE2936" s="446">
        <v>5.2812189969455163</v>
      </c>
      <c r="DF2936" s="446">
        <v>4.2882211347031474</v>
      </c>
      <c r="DG2936" s="446">
        <v>3.2148746330323434</v>
      </c>
      <c r="DH2936" s="446">
        <v>5.4876099780051053</v>
      </c>
      <c r="DI2936" s="446">
        <v>4.5051970087029867</v>
      </c>
      <c r="DJ2936" s="446">
        <v>3.3508785741695188</v>
      </c>
      <c r="DK2936" s="446">
        <v>5.4238451007552921</v>
      </c>
      <c r="DL2936" s="446">
        <v>5.1437323470012046</v>
      </c>
      <c r="DM2936" s="446">
        <v>3.3429752632023155</v>
      </c>
      <c r="DN2936" s="449">
        <f t="shared" si="2927"/>
        <v>5.5785480513662673</v>
      </c>
      <c r="DO2936" s="446">
        <v>3.3429752632023155</v>
      </c>
      <c r="DP2936" s="446">
        <v>6.0533987748150739</v>
      </c>
      <c r="DQ2936" s="446">
        <v>5.4381683854668701</v>
      </c>
      <c r="DR2936" s="446">
        <v>4.3651449996042047</v>
      </c>
      <c r="DS2936" s="446">
        <v>1.7689343962503594</v>
      </c>
      <c r="DT2936" s="446">
        <v>1.3007284767897709</v>
      </c>
      <c r="DU2936" s="446">
        <v>1.4763216532034749</v>
      </c>
      <c r="DV2936" s="450">
        <f t="shared" si="2928"/>
        <v>4.1827435435882618</v>
      </c>
      <c r="DW2936" s="451">
        <f t="shared" si="2928"/>
        <v>3.8812570240744733</v>
      </c>
      <c r="DX2936" s="452">
        <f t="shared" si="2928"/>
        <v>2.8493612140164912</v>
      </c>
      <c r="DZ2936" s="446">
        <f t="shared" si="2929"/>
        <v>5.6753142199947861</v>
      </c>
      <c r="EC2936" s="446">
        <f t="shared" si="2930"/>
        <v>6.2705078989455032</v>
      </c>
      <c r="EF2936" s="446">
        <f t="shared" si="2931"/>
        <v>6.8910018820738985</v>
      </c>
      <c r="EI2936" s="446">
        <f t="shared" si="2932"/>
        <v>7.8797122888923985</v>
      </c>
      <c r="EL2936" s="446">
        <f t="shared" si="2933"/>
        <v>8.6122775471912441</v>
      </c>
      <c r="EO2936" s="446">
        <f t="shared" si="2934"/>
        <v>8.9567196316868252</v>
      </c>
    </row>
    <row r="2937" spans="1:145" x14ac:dyDescent="0.35">
      <c r="A2937" s="453" t="s">
        <v>862</v>
      </c>
      <c r="B2937" s="446">
        <f t="shared" ref="B2937:AA2937" si="2935">B2282</f>
        <v>-2.3355809019166625</v>
      </c>
      <c r="C2937" s="446">
        <f t="shared" si="2935"/>
        <v>4.3312241532525754E-2</v>
      </c>
      <c r="D2937" s="446">
        <f t="shared" si="2935"/>
        <v>-0.13757311205266692</v>
      </c>
      <c r="E2937" s="446">
        <f t="shared" si="2935"/>
        <v>-1.6249058415193491</v>
      </c>
      <c r="F2937" s="446">
        <f t="shared" si="2935"/>
        <v>-1.306682011213133</v>
      </c>
      <c r="G2937" s="446">
        <f t="shared" si="2935"/>
        <v>8.346120304088564E-2</v>
      </c>
      <c r="H2937" s="446">
        <f t="shared" si="2935"/>
        <v>-0.37070940622295595</v>
      </c>
      <c r="I2937" s="446">
        <f t="shared" si="2935"/>
        <v>0.5142656478071711</v>
      </c>
      <c r="J2937" s="446">
        <f t="shared" si="2935"/>
        <v>1.78696347866126</v>
      </c>
      <c r="K2937" s="446">
        <f t="shared" si="2935"/>
        <v>2.1421647191878646</v>
      </c>
      <c r="L2937" s="446">
        <f t="shared" si="2935"/>
        <v>2.2386255249597187</v>
      </c>
      <c r="M2937" s="446">
        <f t="shared" si="2935"/>
        <v>1.999131341097234</v>
      </c>
      <c r="N2937" s="446">
        <f t="shared" si="2935"/>
        <v>2.1589526715805412</v>
      </c>
      <c r="O2937" s="446">
        <f t="shared" si="2935"/>
        <v>2.7011456601716679</v>
      </c>
      <c r="P2937" s="446">
        <f t="shared" si="2935"/>
        <v>2.0525861599512059</v>
      </c>
      <c r="Q2937" s="446">
        <f t="shared" si="2935"/>
        <v>2.4444397503243525</v>
      </c>
      <c r="R2937" s="446">
        <f t="shared" si="2935"/>
        <v>2.4986278502723294</v>
      </c>
      <c r="S2937" s="446">
        <f t="shared" si="2935"/>
        <v>1.7218807645953347</v>
      </c>
      <c r="T2937" s="446">
        <f t="shared" si="2935"/>
        <v>2.0993956517553505</v>
      </c>
      <c r="U2937" s="446">
        <f t="shared" si="2935"/>
        <v>2.1838548895561218</v>
      </c>
      <c r="V2937" s="446">
        <f t="shared" si="2935"/>
        <v>1.7736850038385805</v>
      </c>
      <c r="W2937" s="446">
        <f t="shared" si="2935"/>
        <v>1.3954330089080698</v>
      </c>
      <c r="X2937" s="447">
        <f t="shared" si="2935"/>
        <v>1.1527831671785536</v>
      </c>
      <c r="Y2937" s="447">
        <f t="shared" si="2935"/>
        <v>9.9052363538282728E-2</v>
      </c>
      <c r="Z2937" s="446">
        <f t="shared" si="2935"/>
        <v>-1.6461118599657716E-2</v>
      </c>
      <c r="AA2937" s="446">
        <f t="shared" si="2935"/>
        <v>0.24270562883334737</v>
      </c>
      <c r="AB2937" s="446">
        <v>3.9080503812025649</v>
      </c>
      <c r="AC2937" s="446">
        <v>4.7387720279066476</v>
      </c>
      <c r="AD2937" s="446">
        <v>2.6428101868816092</v>
      </c>
      <c r="AE2937" s="446">
        <f>AE2282</f>
        <v>-1.7338339638037215E-2</v>
      </c>
      <c r="AF2937" s="446">
        <v>-2.5084251881706101</v>
      </c>
      <c r="AG2937" s="446">
        <v>-3.4786833754200019</v>
      </c>
      <c r="AH2937" s="446">
        <v>-2.6614404019738518</v>
      </c>
      <c r="AI2937" s="446">
        <v>-4.861915431499698</v>
      </c>
      <c r="AJ2937" s="447">
        <f>AJ2282</f>
        <v>0.15090284633885526</v>
      </c>
      <c r="AK2937" s="447">
        <v>-7.0387214242367069</v>
      </c>
      <c r="AL2937" s="447">
        <v>-1.4380488265097218</v>
      </c>
      <c r="AM2937" s="447">
        <v>0.54513832512220606</v>
      </c>
      <c r="AN2937" s="447">
        <v>0.41803525624458826</v>
      </c>
      <c r="AO2937" s="447">
        <f>AO2282</f>
        <v>0.456900295951297</v>
      </c>
      <c r="AP2937" s="447">
        <v>-16.959592772027939</v>
      </c>
      <c r="AQ2937" s="447">
        <v>-22.852485644508675</v>
      </c>
      <c r="AR2937" s="447">
        <v>-12.480655231018405</v>
      </c>
      <c r="AS2937" s="447">
        <f>AS2282</f>
        <v>-1.2258290462585675</v>
      </c>
      <c r="AT2937" s="447">
        <v>-0.55723387970910576</v>
      </c>
      <c r="AU2937" s="447">
        <v>-3.3248723888491956</v>
      </c>
      <c r="AV2937" s="447">
        <v>1.9343251202326892</v>
      </c>
      <c r="AW2937" s="447">
        <v>1.9343251202326892</v>
      </c>
      <c r="AX2937" s="447">
        <f>AX2282</f>
        <v>-0.22007068192618529</v>
      </c>
      <c r="AY2937" s="448"/>
      <c r="AZ2937" s="447">
        <v>0.47262230455210485</v>
      </c>
      <c r="BA2937" s="447">
        <v>0.4091438565160786</v>
      </c>
      <c r="BB2937" s="447">
        <v>0.8991235826412165</v>
      </c>
      <c r="BC2937" s="447">
        <v>0.82399318364337415</v>
      </c>
      <c r="BD2937" s="447">
        <v>0.43766777015512348</v>
      </c>
      <c r="BE2937" s="447">
        <v>0.44995182290190933</v>
      </c>
      <c r="BF2937" s="447">
        <f>BF2282</f>
        <v>0.68558466707812216</v>
      </c>
      <c r="BG2937" s="447">
        <v>0.56482825640029899</v>
      </c>
      <c r="BH2937" s="447">
        <v>0.50481690950311131</v>
      </c>
      <c r="BI2937" s="447">
        <v>0.84429018437479553</v>
      </c>
      <c r="BJ2937" s="447">
        <v>0.83305379992660844</v>
      </c>
      <c r="BK2937" s="447">
        <v>0.60948425976878307</v>
      </c>
      <c r="BL2937" s="447">
        <v>0.63151314672956338</v>
      </c>
      <c r="BM2937" s="447">
        <v>0.64465886076749668</v>
      </c>
      <c r="BN2937" s="447">
        <v>0.66661541240516498</v>
      </c>
      <c r="BO2937" s="447">
        <f>BO2282</f>
        <v>0.34095699995529499</v>
      </c>
      <c r="BP2937" s="447">
        <v>1.0968557733390703</v>
      </c>
      <c r="BQ2937" s="447">
        <v>-1.2448438210612447</v>
      </c>
      <c r="BR2937" s="447">
        <v>-1.6738194655608665</v>
      </c>
      <c r="BS2937" s="447">
        <v>-1.927346217166592</v>
      </c>
      <c r="BT2937" s="447">
        <v>0.1905954026384383</v>
      </c>
      <c r="BU2937" s="447">
        <v>-4.5445619646156373E-3</v>
      </c>
      <c r="BV2937" s="447">
        <v>-0.89514786551173298</v>
      </c>
      <c r="BW2937" s="447">
        <v>0.38922564587129926</v>
      </c>
      <c r="BX2937" s="447">
        <v>0.38864438491160058</v>
      </c>
      <c r="BY2937" s="447">
        <v>-0.13824822280881982</v>
      </c>
      <c r="BZ2937" s="446">
        <v>0.49791710483139107</v>
      </c>
      <c r="CA2937" s="447">
        <f>CA2282</f>
        <v>-6.870744081270326E-2</v>
      </c>
      <c r="CB2937" s="447">
        <v>0.71186519304460139</v>
      </c>
      <c r="CC2937" s="447">
        <v>0.77255801026933324</v>
      </c>
      <c r="CD2937" s="447">
        <v>0.63079931204466222</v>
      </c>
      <c r="CE2937" s="447">
        <v>0.83261038416796662</v>
      </c>
      <c r="CF2937" s="447">
        <v>0.81804468353579318</v>
      </c>
      <c r="CG2937" s="447">
        <v>0.40505500579986747</v>
      </c>
      <c r="CH2937" s="447">
        <v>0.89755640604982234</v>
      </c>
      <c r="CI2937" s="447">
        <v>0.7839941744995097</v>
      </c>
      <c r="CJ2937" s="446">
        <v>0.50434470158108025</v>
      </c>
      <c r="CK2937" s="446">
        <v>0.4682776024221782</v>
      </c>
      <c r="CL2937" s="447">
        <f>CL2282</f>
        <v>3.0012891115682335E-2</v>
      </c>
      <c r="CM2937" s="447">
        <v>0.85905604137690261</v>
      </c>
      <c r="CN2937" s="447">
        <v>0.73431337067607194</v>
      </c>
      <c r="CO2937" s="447">
        <v>0.82388689485007915</v>
      </c>
      <c r="CP2937" s="447">
        <v>1.20334973270056</v>
      </c>
      <c r="CQ2937" s="447">
        <v>0.79331151765946994</v>
      </c>
      <c r="CR2937" s="447">
        <v>0.48161762176903672</v>
      </c>
      <c r="CS2937" s="447">
        <v>1.0954777188256608</v>
      </c>
      <c r="CT2937" s="447">
        <v>0.76072659382581198</v>
      </c>
      <c r="CU2937" s="447">
        <v>0.21853677850839998</v>
      </c>
      <c r="CV2937" s="447">
        <v>0.36018470199135488</v>
      </c>
      <c r="CW2937" s="447">
        <v>0.26076010381394499</v>
      </c>
      <c r="CX2937" s="447">
        <v>0.21136365043504088</v>
      </c>
      <c r="CY2937" s="447">
        <v>0.22012126380317198</v>
      </c>
      <c r="CZ2937" s="447">
        <v>0.17492679408170358</v>
      </c>
      <c r="DA2937" s="447">
        <f t="shared" ref="DA2937" si="2936">DA2282</f>
        <v>0.86482041832140344</v>
      </c>
      <c r="DB2937" s="446">
        <v>1.6087792490142063</v>
      </c>
      <c r="DC2937" s="446">
        <v>1.6224083001257199</v>
      </c>
      <c r="DD2937" s="446">
        <v>1.6764515498707377</v>
      </c>
      <c r="DE2937" s="446">
        <v>1.6611441337736323</v>
      </c>
      <c r="DF2937" s="446">
        <v>1.6606931144782275</v>
      </c>
      <c r="DG2937" s="446">
        <v>1.5867051722538437</v>
      </c>
      <c r="DH2937" s="446">
        <v>2.1965335450787746</v>
      </c>
      <c r="DI2937" s="446">
        <v>2.1642717178061091</v>
      </c>
      <c r="DJ2937" s="446">
        <v>2.042018933088066</v>
      </c>
      <c r="DK2937" s="446">
        <v>2.0808040451682071</v>
      </c>
      <c r="DL2937" s="446">
        <v>2.1213244250313932</v>
      </c>
      <c r="DM2937" s="446">
        <v>2.0560984352573488</v>
      </c>
      <c r="DN2937" s="449">
        <f t="shared" ref="DN2937" si="2937">DN2282</f>
        <v>0.27747807631897464</v>
      </c>
      <c r="DO2937" s="446">
        <v>2.0560984352573488</v>
      </c>
      <c r="DP2937" s="446">
        <v>1.2943178397716264</v>
      </c>
      <c r="DQ2937" s="446">
        <v>1.2031562346850688</v>
      </c>
      <c r="DR2937" s="446">
        <v>1.0218275480124563</v>
      </c>
      <c r="DS2937" s="446">
        <v>1.6442925775430002</v>
      </c>
      <c r="DT2937" s="446">
        <v>1.5183909724257281</v>
      </c>
      <c r="DU2937" s="446">
        <v>1.2830412035559702</v>
      </c>
      <c r="DV2937" s="450">
        <f>DV2282</f>
        <v>1.8606926450967296</v>
      </c>
      <c r="DW2937" s="451">
        <f>DW2282</f>
        <v>1.8674552098081008</v>
      </c>
      <c r="DX2937" s="452">
        <f>DX2282</f>
        <v>1.1850146841782454</v>
      </c>
      <c r="DZ2937" s="446">
        <f>DZ2282</f>
        <v>2.1491359191560711</v>
      </c>
      <c r="EC2937" s="446">
        <f>EC2282</f>
        <v>2.0966084624611088</v>
      </c>
      <c r="EF2937" s="446">
        <f>EF2282</f>
        <v>2.1206471683329919</v>
      </c>
      <c r="EI2937" s="446">
        <f>EI2282</f>
        <v>2.4774253569813873</v>
      </c>
      <c r="EL2937" s="446">
        <f>EL2282</f>
        <v>2.6978557768016844</v>
      </c>
      <c r="EO2937" s="446">
        <f>EO2282</f>
        <v>2.882328968810695</v>
      </c>
    </row>
    <row r="2938" spans="1:145" x14ac:dyDescent="0.35">
      <c r="A2938" s="453" t="s">
        <v>863</v>
      </c>
      <c r="B2938" s="446">
        <f t="shared" ref="B2938:Z2938" si="2938">B2279</f>
        <v>-0.52473870140153855</v>
      </c>
      <c r="C2938" s="446">
        <f t="shared" si="2938"/>
        <v>-0.10517556045641299</v>
      </c>
      <c r="D2938" s="446">
        <f t="shared" si="2938"/>
        <v>-1.3615029782519592</v>
      </c>
      <c r="E2938" s="446">
        <f t="shared" si="2938"/>
        <v>-1.3071040833390644</v>
      </c>
      <c r="F2938" s="446">
        <f t="shared" si="2938"/>
        <v>-2.0886873581531562</v>
      </c>
      <c r="G2938" s="446">
        <f t="shared" si="2938"/>
        <v>-4.0942475198445996</v>
      </c>
      <c r="H2938" s="446">
        <f t="shared" si="2938"/>
        <v>-3.0622790347989017</v>
      </c>
      <c r="I2938" s="446">
        <f t="shared" si="2938"/>
        <v>-2.5177503299488344</v>
      </c>
      <c r="J2938" s="446">
        <f t="shared" si="2938"/>
        <v>-1.1240798121528979</v>
      </c>
      <c r="K2938" s="446">
        <f t="shared" si="2938"/>
        <v>-0.75054850520939875</v>
      </c>
      <c r="L2938" s="446">
        <f t="shared" si="2938"/>
        <v>-4.546612507223155E-2</v>
      </c>
      <c r="M2938" s="446">
        <f t="shared" si="2938"/>
        <v>0.74854951368803313</v>
      </c>
      <c r="N2938" s="446">
        <f t="shared" si="2938"/>
        <v>-0.47888910311388011</v>
      </c>
      <c r="O2938" s="446">
        <f t="shared" si="2938"/>
        <v>-1.1570841852734668</v>
      </c>
      <c r="P2938" s="446">
        <f t="shared" si="2938"/>
        <v>-0.86575308837652754</v>
      </c>
      <c r="Q2938" s="446">
        <f t="shared" si="2938"/>
        <v>-1.439052216561614</v>
      </c>
      <c r="R2938" s="446">
        <f t="shared" si="2938"/>
        <v>-0.81436741192563988</v>
      </c>
      <c r="S2938" s="446">
        <f t="shared" si="2938"/>
        <v>1.9184802192191042</v>
      </c>
      <c r="T2938" s="446">
        <f t="shared" si="2938"/>
        <v>1.256991008600912</v>
      </c>
      <c r="U2938" s="446">
        <f t="shared" si="2938"/>
        <v>3.7290383203611008</v>
      </c>
      <c r="V2938" s="446">
        <f t="shared" si="2938"/>
        <v>3.5547623230228278</v>
      </c>
      <c r="W2938" s="446">
        <f t="shared" si="2938"/>
        <v>4.2780193488522773</v>
      </c>
      <c r="X2938" s="447">
        <f t="shared" si="2938"/>
        <v>-7.0949089341005607</v>
      </c>
      <c r="Y2938" s="447">
        <f t="shared" si="2938"/>
        <v>-1.5194171089405004</v>
      </c>
      <c r="Z2938" s="446">
        <f t="shared" si="2938"/>
        <v>3.5049763457151677</v>
      </c>
      <c r="AA2938" s="446">
        <f t="shared" si="2920"/>
        <v>0.21706666552639375</v>
      </c>
      <c r="AB2938" s="446">
        <v>1.1479827188821856</v>
      </c>
      <c r="AC2938" s="446">
        <v>0.8629880967009762</v>
      </c>
      <c r="AD2938" s="446">
        <v>-3.8381998307730854</v>
      </c>
      <c r="AE2938" s="446">
        <f t="shared" si="2921"/>
        <v>-1.7225286505385606</v>
      </c>
      <c r="AF2938" s="446">
        <v>2.9912277257088911</v>
      </c>
      <c r="AG2938" s="446">
        <v>3.77770372732921</v>
      </c>
      <c r="AH2938" s="446">
        <v>-1.6006162445009362</v>
      </c>
      <c r="AI2938" s="446">
        <v>-2.3658638830249377</v>
      </c>
      <c r="AJ2938" s="447">
        <f t="shared" si="2922"/>
        <v>1.1363387906193572</v>
      </c>
      <c r="AK2938" s="447">
        <v>-0.40259183454272535</v>
      </c>
      <c r="AL2938" s="447">
        <v>1.7524757383696203</v>
      </c>
      <c r="AM2938" s="447">
        <v>0.32008028963355473</v>
      </c>
      <c r="AN2938" s="447">
        <v>0.25300823834909558</v>
      </c>
      <c r="AO2938" s="447">
        <f t="shared" si="2923"/>
        <v>-3.6701355507748037</v>
      </c>
      <c r="AP2938" s="447">
        <v>-0.30848087649451011</v>
      </c>
      <c r="AQ2938" s="447">
        <v>0.527178088250986</v>
      </c>
      <c r="AR2938" s="447">
        <v>-0.379994593250854</v>
      </c>
      <c r="AS2938" s="447">
        <f t="shared" si="2924"/>
        <v>-0.71333475196929852</v>
      </c>
      <c r="AT2938" s="447">
        <v>2.0293994797400217</v>
      </c>
      <c r="AU2938" s="447">
        <v>1.2011726836768646</v>
      </c>
      <c r="AV2938" s="447">
        <v>0.62185427265292859</v>
      </c>
      <c r="AW2938" s="447">
        <v>-0.29043126791736451</v>
      </c>
      <c r="AX2938" s="447">
        <f t="shared" si="2925"/>
        <v>0.30068346168615456</v>
      </c>
      <c r="AY2938" s="448"/>
      <c r="AZ2938" s="447">
        <v>0.4962685789861177</v>
      </c>
      <c r="BA2938" s="447">
        <v>-0.31434195762104489</v>
      </c>
      <c r="BB2938" s="447">
        <v>0.86098573041404736</v>
      </c>
      <c r="BC2938" s="447">
        <v>-4.550363686183586E-2</v>
      </c>
      <c r="BD2938" s="447">
        <v>1.8100173769728667</v>
      </c>
      <c r="BE2938" s="447">
        <v>1.1320652237211861</v>
      </c>
      <c r="BF2938" s="447">
        <f>BF2279</f>
        <v>1.9679306658171052</v>
      </c>
      <c r="BG2938" s="447">
        <v>1.6068071363397427</v>
      </c>
      <c r="BH2938" s="447">
        <v>7.7143425894552448E-2</v>
      </c>
      <c r="BI2938" s="447">
        <v>1.2828742655224077</v>
      </c>
      <c r="BJ2938" s="447">
        <v>0.88764445235055089</v>
      </c>
      <c r="BK2938" s="447">
        <v>1.2525512261232574</v>
      </c>
      <c r="BL2938" s="447">
        <v>-0.22044601469409839</v>
      </c>
      <c r="BM2938" s="447">
        <v>1.5823820076592623</v>
      </c>
      <c r="BN2938" s="447">
        <v>-0.32467230123553475</v>
      </c>
      <c r="BO2938" s="447">
        <f>BO2279</f>
        <v>1.1885910473428993</v>
      </c>
      <c r="BP2938" s="447">
        <v>2.6532798945452529</v>
      </c>
      <c r="BQ2938" s="447">
        <v>2.6532798945452529</v>
      </c>
      <c r="BR2938" s="447">
        <v>-2.0415146367280386</v>
      </c>
      <c r="BS2938" s="447">
        <v>-7.7812850053088427</v>
      </c>
      <c r="BT2938" s="447">
        <v>-1.7784144048219253</v>
      </c>
      <c r="BU2938" s="447">
        <v>-2.8731070248883706</v>
      </c>
      <c r="BV2938" s="447">
        <v>-3.0870689006167353</v>
      </c>
      <c r="BW2938" s="447">
        <v>-1.0973188496855444</v>
      </c>
      <c r="BX2938" s="447">
        <v>-2.5566070906296923</v>
      </c>
      <c r="BY2938" s="447">
        <v>-1.6100991840781593</v>
      </c>
      <c r="BZ2938" s="446">
        <v>-0.14291529871205866</v>
      </c>
      <c r="CA2938" s="447">
        <f>CA2279</f>
        <v>1.6060120985951958</v>
      </c>
      <c r="CB2938" s="447">
        <v>1.0748504465860864</v>
      </c>
      <c r="CC2938" s="447">
        <v>1.0065449886557167</v>
      </c>
      <c r="CD2938" s="447">
        <v>-1.4311004090588053</v>
      </c>
      <c r="CE2938" s="447">
        <v>0.1694866177243976</v>
      </c>
      <c r="CF2938" s="447">
        <v>-0.1761060723056227</v>
      </c>
      <c r="CG2938" s="447">
        <v>-0.12679477504024</v>
      </c>
      <c r="CH2938" s="447">
        <v>0.48245149322948155</v>
      </c>
      <c r="CI2938" s="447">
        <v>-0.3087020342038127</v>
      </c>
      <c r="CJ2938" s="446">
        <v>0.19882793241662636</v>
      </c>
      <c r="CK2938" s="446">
        <v>-0.59092301657818203</v>
      </c>
      <c r="CL2938" s="447">
        <f>CL2279</f>
        <v>1.1031759082944037</v>
      </c>
      <c r="CM2938" s="447">
        <v>0.5720638874625158</v>
      </c>
      <c r="CN2938" s="447">
        <v>3.5735429412173887</v>
      </c>
      <c r="CO2938" s="447">
        <v>3.5367657356414681</v>
      </c>
      <c r="CP2938" s="447">
        <v>4.1962489599475941</v>
      </c>
      <c r="CQ2938" s="447">
        <v>3.4969676136977195</v>
      </c>
      <c r="CR2938" s="447">
        <v>1.3108259596567753</v>
      </c>
      <c r="CS2938" s="447">
        <v>5.8098369475413536</v>
      </c>
      <c r="CT2938" s="447">
        <v>5.0438712118278621</v>
      </c>
      <c r="CU2938" s="447">
        <v>3.5820504111053553</v>
      </c>
      <c r="CV2938" s="447">
        <v>3.5395616432367265</v>
      </c>
      <c r="CW2938" s="447">
        <v>3.3551789302430768</v>
      </c>
      <c r="CX2938" s="447">
        <v>4.1244806504482234</v>
      </c>
      <c r="CY2938" s="447">
        <v>4.1818695819979812</v>
      </c>
      <c r="CZ2938" s="447">
        <v>2.2345219082151311</v>
      </c>
      <c r="DA2938" s="447">
        <f t="shared" ref="DA2938" si="2939">DA2279</f>
        <v>4.7204721522641302</v>
      </c>
      <c r="DB2938" s="446">
        <v>8.6638456071100709</v>
      </c>
      <c r="DC2938" s="446">
        <v>8.8085446446597793</v>
      </c>
      <c r="DD2938" s="446">
        <v>8.8147452080784277</v>
      </c>
      <c r="DE2938" s="446">
        <v>7.7853530338090975</v>
      </c>
      <c r="DF2938" s="446">
        <v>7.9430987621827782</v>
      </c>
      <c r="DG2938" s="446">
        <v>8.0492540440942797</v>
      </c>
      <c r="DH2938" s="446">
        <v>6.6825247000966703</v>
      </c>
      <c r="DI2938" s="446">
        <v>6.4759587718967744</v>
      </c>
      <c r="DJ2938" s="446">
        <v>6.2787493274805168</v>
      </c>
      <c r="DK2938" s="446">
        <v>5.6237297243937885</v>
      </c>
      <c r="DL2938" s="446">
        <v>5.1791804377615103</v>
      </c>
      <c r="DM2938" s="446">
        <v>5.0892227287223921</v>
      </c>
      <c r="DN2938" s="449">
        <f t="shared" ref="DN2938" si="2940">DN2279</f>
        <v>-0.96083775746931821</v>
      </c>
      <c r="DO2938" s="446">
        <v>5.0892227287223921</v>
      </c>
      <c r="DP2938" s="446">
        <v>0.92595084995981369</v>
      </c>
      <c r="DQ2938" s="446">
        <v>0.19778693902152306</v>
      </c>
      <c r="DR2938" s="446">
        <v>0.61290510993824132</v>
      </c>
      <c r="DS2938" s="446">
        <v>0.5571221535114379</v>
      </c>
      <c r="DT2938" s="446">
        <v>-0.36239184991743079</v>
      </c>
      <c r="DU2938" s="446">
        <v>1.5205660268789398</v>
      </c>
      <c r="DV2938" s="450">
        <f t="shared" ref="DV2938" si="2941">DV2279</f>
        <v>1.8147640015902891</v>
      </c>
      <c r="DW2938" s="451">
        <f t="shared" si="2928"/>
        <v>1.3303603605598116</v>
      </c>
      <c r="DX2938" s="452">
        <f t="shared" si="2928"/>
        <v>0.73458542947030192</v>
      </c>
      <c r="DZ2938" s="446">
        <f t="shared" si="2929"/>
        <v>2.8461854501630661</v>
      </c>
      <c r="EC2938" s="446">
        <f t="shared" si="2930"/>
        <v>2.160255631621554</v>
      </c>
      <c r="EF2938" s="446">
        <f t="shared" si="2931"/>
        <v>1.8239591547417706</v>
      </c>
      <c r="EI2938" s="446">
        <f t="shared" si="2932"/>
        <v>1.4626203495759378</v>
      </c>
      <c r="EL2938" s="446">
        <f t="shared" si="2933"/>
        <v>1.7126005124232841</v>
      </c>
      <c r="EO2938" s="446">
        <f t="shared" si="2934"/>
        <v>1.6270788233521425</v>
      </c>
    </row>
    <row r="2939" spans="1:145" x14ac:dyDescent="0.35">
      <c r="A2939" s="453"/>
      <c r="B2939" s="437"/>
      <c r="C2939" s="437"/>
      <c r="D2939" s="437"/>
      <c r="E2939" s="437"/>
      <c r="F2939" s="437"/>
      <c r="G2939" s="437"/>
      <c r="H2939" s="437"/>
      <c r="I2939" s="437"/>
      <c r="J2939" s="437"/>
      <c r="K2939" s="437"/>
      <c r="L2939" s="437"/>
      <c r="M2939" s="438"/>
      <c r="N2939" s="438"/>
      <c r="O2939" s="438"/>
      <c r="P2939" s="438"/>
      <c r="Q2939" s="438"/>
      <c r="R2939" s="438"/>
      <c r="S2939" s="438"/>
      <c r="T2939" s="438"/>
      <c r="U2939" s="438"/>
      <c r="V2939" s="438"/>
      <c r="W2939" s="438"/>
      <c r="X2939" s="439"/>
      <c r="Y2939" s="439"/>
      <c r="Z2939" s="438"/>
      <c r="AA2939" s="438"/>
      <c r="AB2939" s="438"/>
      <c r="AC2939" s="438"/>
      <c r="AD2939" s="438"/>
      <c r="AE2939" s="438"/>
      <c r="AF2939" s="438"/>
      <c r="AG2939" s="438"/>
      <c r="AH2939" s="438"/>
      <c r="AI2939" s="438"/>
      <c r="AJ2939" s="439"/>
      <c r="AK2939" s="439"/>
      <c r="AL2939" s="439"/>
      <c r="AM2939" s="439"/>
      <c r="AN2939" s="439"/>
      <c r="AO2939" s="439"/>
      <c r="AP2939" s="439"/>
      <c r="AQ2939" s="439"/>
      <c r="AR2939" s="439"/>
      <c r="AS2939" s="439"/>
      <c r="AT2939" s="439"/>
      <c r="AU2939" s="439"/>
      <c r="AV2939" s="439"/>
      <c r="AW2939" s="439"/>
      <c r="AX2939" s="439"/>
      <c r="AZ2939" s="439"/>
      <c r="BA2939" s="439"/>
      <c r="BB2939" s="439"/>
      <c r="BC2939" s="439"/>
      <c r="BD2939" s="439"/>
      <c r="BE2939" s="439"/>
      <c r="BF2939" s="439"/>
      <c r="BG2939" s="439"/>
      <c r="BH2939" s="439"/>
      <c r="BI2939" s="439"/>
      <c r="BJ2939" s="439"/>
      <c r="BK2939" s="439"/>
      <c r="BL2939" s="439"/>
      <c r="BM2939" s="439"/>
      <c r="BN2939" s="439"/>
      <c r="BO2939" s="439"/>
      <c r="BP2939" s="439"/>
      <c r="BQ2939" s="439"/>
      <c r="BR2939" s="439"/>
      <c r="BS2939" s="440"/>
      <c r="BT2939" s="439"/>
      <c r="BU2939" s="439"/>
      <c r="BV2939" s="439"/>
      <c r="BW2939" s="439"/>
      <c r="BX2939" s="439"/>
      <c r="BY2939" s="439"/>
      <c r="BZ2939" s="438"/>
      <c r="CA2939" s="439"/>
      <c r="CB2939" s="439"/>
      <c r="CC2939" s="439"/>
      <c r="CD2939" s="439"/>
      <c r="CE2939" s="439"/>
      <c r="CF2939" s="439"/>
      <c r="CG2939" s="439"/>
      <c r="CH2939" s="439"/>
      <c r="CI2939" s="439"/>
      <c r="CJ2939" s="438"/>
      <c r="CK2939" s="438"/>
      <c r="CL2939" s="439"/>
      <c r="CM2939" s="439"/>
      <c r="CN2939" s="439"/>
      <c r="CO2939" s="439"/>
      <c r="CP2939" s="439"/>
      <c r="CQ2939" s="439"/>
      <c r="CR2939" s="439"/>
      <c r="CS2939" s="439"/>
      <c r="CT2939" s="439"/>
      <c r="CU2939" s="439"/>
      <c r="CV2939" s="439"/>
      <c r="CW2939" s="439"/>
      <c r="CX2939" s="439"/>
      <c r="CY2939" s="439"/>
      <c r="CZ2939" s="439"/>
      <c r="DA2939" s="439"/>
      <c r="DB2939" s="438"/>
      <c r="DC2939" s="438"/>
      <c r="DD2939" s="438"/>
      <c r="DE2939" s="438"/>
      <c r="DF2939" s="438"/>
      <c r="DG2939" s="438"/>
      <c r="DH2939" s="438"/>
      <c r="DI2939" s="438"/>
      <c r="DJ2939" s="438"/>
      <c r="DK2939" s="438"/>
      <c r="DL2939" s="438"/>
      <c r="DM2939" s="438"/>
      <c r="DN2939" s="441"/>
      <c r="DO2939" s="438"/>
      <c r="DP2939" s="438"/>
      <c r="DQ2939" s="438"/>
      <c r="DR2939" s="438"/>
      <c r="DS2939" s="438"/>
      <c r="DT2939" s="438"/>
      <c r="DU2939" s="438"/>
      <c r="DV2939" s="442"/>
      <c r="DW2939" s="443"/>
      <c r="DX2939" s="444"/>
      <c r="DZ2939" s="438"/>
      <c r="EC2939" s="438"/>
      <c r="EF2939" s="438"/>
      <c r="EI2939" s="438"/>
      <c r="EL2939" s="438"/>
      <c r="EO2939" s="438"/>
    </row>
    <row r="2940" spans="1:145" x14ac:dyDescent="0.35">
      <c r="A2940" s="490" t="s">
        <v>872</v>
      </c>
      <c r="B2940" s="455" t="e">
        <f t="shared" ref="B2940:Z2940" si="2942">B2280</f>
        <v>#VALUE!</v>
      </c>
      <c r="C2940" s="455" t="e">
        <f t="shared" si="2942"/>
        <v>#VALUE!</v>
      </c>
      <c r="D2940" s="455" t="e">
        <f t="shared" si="2942"/>
        <v>#VALUE!</v>
      </c>
      <c r="E2940" s="455" t="e">
        <f t="shared" si="2942"/>
        <v>#VALUE!</v>
      </c>
      <c r="F2940" s="455">
        <f t="shared" si="2942"/>
        <v>-0.41272356128312665</v>
      </c>
      <c r="G2940" s="455">
        <f t="shared" si="2942"/>
        <v>-0.46156578366533491</v>
      </c>
      <c r="H2940" s="455" t="e">
        <f t="shared" si="2942"/>
        <v>#VALUE!</v>
      </c>
      <c r="I2940" s="455" t="e">
        <f t="shared" si="2942"/>
        <v>#VALUE!</v>
      </c>
      <c r="J2940" s="455" t="e">
        <f t="shared" si="2942"/>
        <v>#VALUE!</v>
      </c>
      <c r="K2940" s="455" t="e">
        <f t="shared" si="2942"/>
        <v>#VALUE!</v>
      </c>
      <c r="L2940" s="455" t="e">
        <f t="shared" si="2942"/>
        <v>#VALUE!</v>
      </c>
      <c r="M2940" s="456" t="e">
        <f t="shared" si="2942"/>
        <v>#VALUE!</v>
      </c>
      <c r="N2940" s="456" t="e">
        <f t="shared" si="2942"/>
        <v>#VALUE!</v>
      </c>
      <c r="O2940" s="456" t="e">
        <f t="shared" si="2942"/>
        <v>#VALUE!</v>
      </c>
      <c r="P2940" s="456" t="e">
        <f t="shared" si="2942"/>
        <v>#VALUE!</v>
      </c>
      <c r="Q2940" s="457" t="e">
        <f t="shared" si="2942"/>
        <v>#VALUE!</v>
      </c>
      <c r="R2940" s="457" t="e">
        <f t="shared" si="2942"/>
        <v>#VALUE!</v>
      </c>
      <c r="S2940" s="457" t="e">
        <f t="shared" si="2942"/>
        <v>#VALUE!</v>
      </c>
      <c r="T2940" s="457" t="e">
        <f t="shared" si="2942"/>
        <v>#VALUE!</v>
      </c>
      <c r="U2940" s="457" t="e">
        <f t="shared" si="2942"/>
        <v>#VALUE!</v>
      </c>
      <c r="V2940" s="457" t="e">
        <f t="shared" si="2942"/>
        <v>#VALUE!</v>
      </c>
      <c r="W2940" s="457" t="e">
        <f t="shared" si="2942"/>
        <v>#VALUE!</v>
      </c>
      <c r="X2940" s="458" t="e">
        <f t="shared" si="2942"/>
        <v>#VALUE!</v>
      </c>
      <c r="Y2940" s="458" t="e">
        <f t="shared" si="2942"/>
        <v>#VALUE!</v>
      </c>
      <c r="Z2940" s="457" t="e">
        <f t="shared" si="2942"/>
        <v>#VALUE!</v>
      </c>
      <c r="AA2940" s="457" t="e">
        <f>AA2280</f>
        <v>#VALUE!</v>
      </c>
      <c r="AB2940" s="457">
        <v>3.6366530725774373</v>
      </c>
      <c r="AC2940" s="457">
        <v>5.0528909873494099</v>
      </c>
      <c r="AD2940" s="457">
        <v>4.0844229194884356</v>
      </c>
      <c r="AE2940" s="457" t="e">
        <f>AE2280</f>
        <v>#VALUE!</v>
      </c>
      <c r="AF2940" s="457">
        <v>3.5040635342889201</v>
      </c>
      <c r="AG2940" s="457">
        <v>3.2956083544049988</v>
      </c>
      <c r="AH2940" s="457">
        <v>1.9501748154143674</v>
      </c>
      <c r="AI2940" s="457">
        <v>0.9948820969658051</v>
      </c>
      <c r="AJ2940" s="458" t="e">
        <f>AJ2280</f>
        <v>#VALUE!</v>
      </c>
      <c r="AK2940" s="458">
        <v>-1.9960620927153998</v>
      </c>
      <c r="AL2940" s="458">
        <v>0.39933430860502112</v>
      </c>
      <c r="AM2940" s="458">
        <v>0.13708533351592403</v>
      </c>
      <c r="AN2940" s="458">
        <v>0.11228676193750274</v>
      </c>
      <c r="AO2940" s="458" t="e">
        <f>AO2280</f>
        <v>#VALUE!</v>
      </c>
      <c r="AP2940" s="458">
        <v>-1.7072398630569001</v>
      </c>
      <c r="AQ2940" s="458">
        <v>-2.3766068363449198</v>
      </c>
      <c r="AR2940" s="458">
        <v>-0.57142680931538459</v>
      </c>
      <c r="AS2940" s="458" t="e">
        <f>AS2280</f>
        <v>#VALUE!</v>
      </c>
      <c r="AT2940" s="458">
        <v>1.8148235930198655</v>
      </c>
      <c r="AU2940" s="458">
        <v>0.54251269570630267</v>
      </c>
      <c r="AV2940" s="458">
        <v>1.6329090037107474</v>
      </c>
      <c r="AW2940" s="458">
        <v>1.1759779077713031</v>
      </c>
      <c r="AX2940" s="458" t="e">
        <f>AX2280</f>
        <v>#VALUE!</v>
      </c>
      <c r="AY2940" s="459"/>
      <c r="AZ2940" s="458">
        <v>1.3944416104311708</v>
      </c>
      <c r="BA2940" s="458">
        <v>0.41931724911538504</v>
      </c>
      <c r="BB2940" s="458">
        <v>3.2319651618444203</v>
      </c>
      <c r="BC2940" s="458">
        <v>2.2155818832800938</v>
      </c>
      <c r="BD2940" s="458">
        <v>3.4640236775046112</v>
      </c>
      <c r="BE2940" s="458">
        <v>2.1754495771937279</v>
      </c>
      <c r="BF2940" s="458" t="e">
        <f>BF2280</f>
        <v>#VALUE!</v>
      </c>
      <c r="BG2940" s="458">
        <v>3.7818076597633716</v>
      </c>
      <c r="BH2940" s="458">
        <v>2.5792422916818558</v>
      </c>
      <c r="BI2940" s="458">
        <v>3.3871618356105619</v>
      </c>
      <c r="BJ2940" s="458">
        <v>2.4271327569751788</v>
      </c>
      <c r="BK2940" s="458">
        <v>3.8215552566447473</v>
      </c>
      <c r="BL2940" s="458">
        <v>2.4674487421595832</v>
      </c>
      <c r="BM2940" s="458">
        <v>3.9586532452470187</v>
      </c>
      <c r="BN2940" s="458">
        <v>2.5630561624669661</v>
      </c>
      <c r="BO2940" s="458" t="e">
        <f>BO2280</f>
        <v>#VALUE!</v>
      </c>
      <c r="BP2940" s="458">
        <v>3.8850169163011894</v>
      </c>
      <c r="BQ2940" s="458">
        <v>1.2159797667572592</v>
      </c>
      <c r="BR2940" s="458">
        <v>-4.339689729919554</v>
      </c>
      <c r="BS2940" s="458">
        <v>-7.5268773838164886</v>
      </c>
      <c r="BT2940" s="458">
        <v>-0.27312129131880131</v>
      </c>
      <c r="BU2940" s="458">
        <v>-1.7383246272537261</v>
      </c>
      <c r="BV2940" s="458">
        <v>-4.7157074476347098</v>
      </c>
      <c r="BW2940" s="458">
        <v>0.6453276890820886</v>
      </c>
      <c r="BX2940" s="458">
        <v>3.2768944006125295E-3</v>
      </c>
      <c r="BY2940" s="458">
        <v>-1.1764375067134969</v>
      </c>
      <c r="BZ2940" s="457">
        <v>0.40920873943348907</v>
      </c>
      <c r="CA2940" s="458" t="e">
        <f>CA2280</f>
        <v>#VALUE!</v>
      </c>
      <c r="CB2940" s="458">
        <v>2.6104043856972741</v>
      </c>
      <c r="CC2940" s="458">
        <v>2.604021039224357</v>
      </c>
      <c r="CD2940" s="458">
        <v>0.12836233591567858</v>
      </c>
      <c r="CE2940" s="458">
        <v>1.3294137303965179</v>
      </c>
      <c r="CF2940" s="458">
        <v>1.1153557816218009</v>
      </c>
      <c r="CG2940" s="458">
        <v>-1.0183580376801402</v>
      </c>
      <c r="CH2940" s="458">
        <v>2.213514816179218</v>
      </c>
      <c r="CI2940" s="458">
        <v>1.4970768623557125</v>
      </c>
      <c r="CJ2940" s="457">
        <v>1.6174610322367338</v>
      </c>
      <c r="CK2940" s="457">
        <v>1.1822702789916397</v>
      </c>
      <c r="CL2940" s="458" t="e">
        <f>CL2280</f>
        <v>#VALUE!</v>
      </c>
      <c r="CM2940" s="458">
        <v>2.1580664206869256</v>
      </c>
      <c r="CN2940" s="458">
        <v>3.1531372560168847</v>
      </c>
      <c r="CO2940" s="458">
        <v>3.2138819234229499</v>
      </c>
      <c r="CP2940" s="458">
        <v>5.0608355675991854</v>
      </c>
      <c r="CQ2940" s="458">
        <v>3.3096982435124263</v>
      </c>
      <c r="CR2940" s="458">
        <v>1.6995876208442426</v>
      </c>
      <c r="CS2940" s="458">
        <v>6.0506645005051594</v>
      </c>
      <c r="CT2940" s="458">
        <v>4.6483705899704972</v>
      </c>
      <c r="CU2940" s="458">
        <v>3.3128563547820269</v>
      </c>
      <c r="CV2940" s="458">
        <v>3.6551549075636878</v>
      </c>
      <c r="CW2940" s="458">
        <v>3.0945467127756134</v>
      </c>
      <c r="CX2940" s="458">
        <v>3.438984768827162</v>
      </c>
      <c r="CY2940" s="458">
        <v>3.2377290627395903</v>
      </c>
      <c r="CZ2940" s="458">
        <v>2.8122948530344849</v>
      </c>
      <c r="DA2940" s="458" t="e">
        <f t="shared" ref="DA2940" si="2943">DA2280</f>
        <v>#VALUE!</v>
      </c>
      <c r="DB2940" s="457">
        <v>5.8916102573576516</v>
      </c>
      <c r="DC2940" s="457">
        <v>4.7837587938497066</v>
      </c>
      <c r="DD2940" s="457">
        <v>4.3580637288990225</v>
      </c>
      <c r="DE2940" s="457">
        <v>5.2715018012448258</v>
      </c>
      <c r="DF2940" s="457">
        <v>4.6798608778162984</v>
      </c>
      <c r="DG2940" s="457">
        <v>3.8654138380667642</v>
      </c>
      <c r="DH2940" s="457">
        <v>6.0682163719071189</v>
      </c>
      <c r="DI2940" s="457">
        <v>5.5656443044186457</v>
      </c>
      <c r="DJ2940" s="457">
        <v>4.9862790057873498</v>
      </c>
      <c r="DK2940" s="457">
        <v>5.8120387338951707</v>
      </c>
      <c r="DL2940" s="457">
        <v>5.4965814762146827</v>
      </c>
      <c r="DM2940" s="457">
        <v>4.874669821560552</v>
      </c>
      <c r="DN2940" s="460" t="e">
        <f t="shared" ref="DN2940" si="2944">DN2280</f>
        <v>#VALUE!</v>
      </c>
      <c r="DO2940" s="457">
        <v>4.874669821560552</v>
      </c>
      <c r="DP2940" s="457">
        <v>4.1072438150296877</v>
      </c>
      <c r="DQ2940" s="457">
        <v>3.5385628303079915</v>
      </c>
      <c r="DR2940" s="457">
        <v>2.7187821762674926</v>
      </c>
      <c r="DS2940" s="457">
        <v>3.9637784949623476</v>
      </c>
      <c r="DT2940" s="457">
        <v>3.364256168838367</v>
      </c>
      <c r="DU2940" s="457">
        <v>3.4886453247904168</v>
      </c>
      <c r="DV2940" s="461" t="e">
        <f>DV2280</f>
        <v>#VALUE!</v>
      </c>
      <c r="DW2940" s="462" t="e">
        <f>DW2280</f>
        <v>#VALUE!</v>
      </c>
      <c r="DX2940" s="463" t="e">
        <f>DX2280</f>
        <v>#VALUE!</v>
      </c>
      <c r="DZ2940" s="457" t="e">
        <f>DZ2280</f>
        <v>#VALUE!</v>
      </c>
      <c r="EC2940" s="457" t="e">
        <f>EC2280</f>
        <v>#VALUE!</v>
      </c>
      <c r="EF2940" s="457" t="e">
        <f>EF2280</f>
        <v>#VALUE!</v>
      </c>
      <c r="EI2940" s="457" t="e">
        <f>EI2280</f>
        <v>#VALUE!</v>
      </c>
      <c r="EL2940" s="457" t="e">
        <f>EL2280</f>
        <v>#VALUE!</v>
      </c>
      <c r="EO2940" s="457" t="e">
        <f>EO2280</f>
        <v>#VALUE!</v>
      </c>
    </row>
    <row r="2941" spans="1:145" x14ac:dyDescent="0.35">
      <c r="A2941" s="426"/>
      <c r="B2941" s="427"/>
      <c r="C2941" s="427"/>
      <c r="D2941" s="427"/>
      <c r="E2941" s="427"/>
      <c r="F2941" s="427"/>
      <c r="G2941" s="427"/>
      <c r="H2941" s="427"/>
      <c r="I2941" s="427"/>
      <c r="J2941" s="427"/>
      <c r="K2941" s="427"/>
      <c r="L2941" s="427"/>
      <c r="M2941" s="428"/>
      <c r="N2941" s="428"/>
      <c r="O2941" s="428"/>
      <c r="P2941" s="428"/>
      <c r="Q2941" s="428"/>
      <c r="R2941" s="428"/>
      <c r="S2941" s="428"/>
      <c r="T2941" s="428"/>
      <c r="U2941" s="428"/>
      <c r="V2941" s="428"/>
      <c r="W2941" s="428"/>
      <c r="X2941" s="464"/>
      <c r="Y2941" s="464"/>
      <c r="Z2941" s="428"/>
      <c r="AA2941" s="428"/>
      <c r="AB2941" s="428"/>
      <c r="AC2941" s="428"/>
      <c r="AD2941" s="428"/>
      <c r="AE2941" s="428"/>
      <c r="AF2941" s="428"/>
      <c r="AG2941" s="428"/>
      <c r="AH2941" s="428"/>
      <c r="AI2941" s="428"/>
      <c r="AJ2941" s="464"/>
      <c r="AK2941" s="464"/>
      <c r="AL2941" s="464"/>
      <c r="AM2941" s="464"/>
      <c r="AN2941" s="464"/>
      <c r="AO2941" s="464"/>
      <c r="AP2941" s="464"/>
      <c r="AQ2941" s="464"/>
      <c r="AR2941" s="464"/>
      <c r="AS2941" s="464"/>
      <c r="AT2941" s="464"/>
      <c r="AU2941" s="464"/>
      <c r="AV2941" s="464"/>
      <c r="AW2941" s="464"/>
      <c r="AX2941" s="464"/>
      <c r="AZ2941" s="464"/>
      <c r="BA2941" s="464"/>
      <c r="BB2941" s="464"/>
      <c r="BC2941" s="464"/>
      <c r="BD2941" s="464"/>
      <c r="BE2941" s="464"/>
      <c r="BF2941" s="464"/>
      <c r="BG2941" s="464"/>
      <c r="BH2941" s="464"/>
      <c r="BI2941" s="464"/>
      <c r="BJ2941" s="464"/>
      <c r="BK2941" s="464"/>
      <c r="BL2941" s="464"/>
      <c r="BM2941" s="464"/>
      <c r="BN2941" s="464"/>
      <c r="BO2941" s="464"/>
      <c r="BP2941" s="464"/>
      <c r="BQ2941" s="464"/>
      <c r="BR2941" s="464"/>
      <c r="BS2941" s="465"/>
      <c r="BT2941" s="464"/>
      <c r="BU2941" s="464"/>
      <c r="BV2941" s="464"/>
      <c r="BW2941" s="464"/>
      <c r="BX2941" s="464"/>
      <c r="BY2941" s="464"/>
      <c r="BZ2941" s="428"/>
      <c r="CA2941" s="464"/>
      <c r="CB2941" s="464"/>
      <c r="CC2941" s="464"/>
      <c r="CD2941" s="464"/>
      <c r="CE2941" s="464"/>
      <c r="CF2941" s="464"/>
      <c r="CG2941" s="464"/>
      <c r="CH2941" s="464"/>
      <c r="CI2941" s="464"/>
      <c r="CJ2941" s="428"/>
      <c r="CK2941" s="428"/>
      <c r="CL2941" s="464"/>
      <c r="CM2941" s="464"/>
      <c r="CN2941" s="464"/>
      <c r="CO2941" s="464"/>
      <c r="CP2941" s="464"/>
      <c r="CQ2941" s="464"/>
      <c r="CR2941" s="464"/>
      <c r="CS2941" s="464"/>
      <c r="CT2941" s="464"/>
      <c r="CU2941" s="464"/>
      <c r="CV2941" s="464"/>
      <c r="CW2941" s="464"/>
      <c r="CX2941" s="464"/>
      <c r="CY2941" s="464"/>
      <c r="CZ2941" s="464"/>
      <c r="DA2941" s="464"/>
      <c r="DB2941" s="428"/>
      <c r="DC2941" s="428"/>
      <c r="DD2941" s="428"/>
      <c r="DE2941" s="428"/>
      <c r="DF2941" s="428"/>
      <c r="DG2941" s="428"/>
      <c r="DH2941" s="428"/>
      <c r="DI2941" s="428"/>
      <c r="DJ2941" s="428"/>
      <c r="DK2941" s="428"/>
      <c r="DL2941" s="428"/>
      <c r="DM2941" s="428"/>
      <c r="DN2941" s="466"/>
      <c r="DO2941" s="428"/>
      <c r="DP2941" s="428"/>
      <c r="DQ2941" s="428"/>
      <c r="DR2941" s="428"/>
      <c r="DS2941" s="428"/>
      <c r="DT2941" s="428"/>
      <c r="DU2941" s="428"/>
      <c r="DV2941" s="467"/>
      <c r="DW2941" s="468"/>
      <c r="DX2941" s="469"/>
      <c r="DZ2941" s="428"/>
      <c r="EC2941" s="428"/>
      <c r="EF2941" s="428"/>
      <c r="EI2941" s="428"/>
      <c r="EL2941" s="428"/>
      <c r="EO2941" s="428"/>
    </row>
    <row r="2942" spans="1:145" x14ac:dyDescent="0.35">
      <c r="A2942" s="453" t="s">
        <v>881</v>
      </c>
      <c r="B2942" s="437"/>
      <c r="C2942" s="437"/>
      <c r="D2942" s="437"/>
      <c r="E2942" s="437"/>
      <c r="F2942" s="437"/>
      <c r="G2942" s="437"/>
      <c r="H2942" s="437"/>
      <c r="I2942" s="437"/>
      <c r="J2942" s="437"/>
      <c r="K2942" s="437"/>
      <c r="L2942" s="437"/>
      <c r="M2942" s="438"/>
      <c r="N2942" s="438"/>
      <c r="O2942" s="438"/>
      <c r="P2942" s="438"/>
      <c r="Q2942" s="438"/>
      <c r="R2942" s="438"/>
      <c r="S2942" s="438"/>
      <c r="T2942" s="438"/>
      <c r="U2942" s="438"/>
      <c r="V2942" s="438"/>
      <c r="W2942" s="438"/>
      <c r="X2942" s="439"/>
      <c r="Y2942" s="439"/>
      <c r="Z2942" s="438"/>
      <c r="AA2942" s="438"/>
      <c r="AB2942" s="438"/>
      <c r="AC2942" s="438"/>
      <c r="AD2942" s="438"/>
      <c r="AE2942" s="438"/>
      <c r="AF2942" s="438"/>
      <c r="AG2942" s="438"/>
      <c r="AH2942" s="438"/>
      <c r="AI2942" s="438"/>
      <c r="AJ2942" s="439"/>
      <c r="AK2942" s="439"/>
      <c r="AL2942" s="439"/>
      <c r="AM2942" s="439"/>
      <c r="AN2942" s="439"/>
      <c r="AO2942" s="439"/>
      <c r="AP2942" s="439"/>
      <c r="AQ2942" s="439"/>
      <c r="AR2942" s="439"/>
      <c r="AS2942" s="439"/>
      <c r="AT2942" s="439"/>
      <c r="AU2942" s="439"/>
      <c r="AV2942" s="439"/>
      <c r="AW2942" s="439"/>
      <c r="AX2942" s="439"/>
      <c r="AZ2942" s="439"/>
      <c r="BA2942" s="439"/>
      <c r="BB2942" s="439"/>
      <c r="BC2942" s="439"/>
      <c r="BD2942" s="439"/>
      <c r="BE2942" s="439"/>
      <c r="BF2942" s="439"/>
      <c r="BG2942" s="439"/>
      <c r="BH2942" s="439"/>
      <c r="BI2942" s="439"/>
      <c r="BJ2942" s="439"/>
      <c r="BK2942" s="439"/>
      <c r="BL2942" s="439"/>
      <c r="BM2942" s="439"/>
      <c r="BN2942" s="439"/>
      <c r="BO2942" s="439"/>
      <c r="BP2942" s="439"/>
      <c r="BQ2942" s="439"/>
      <c r="BR2942" s="439"/>
      <c r="BS2942" s="440"/>
      <c r="BT2942" s="439"/>
      <c r="BU2942" s="439"/>
      <c r="BV2942" s="439"/>
      <c r="BW2942" s="439"/>
      <c r="BX2942" s="439"/>
      <c r="BY2942" s="439"/>
      <c r="BZ2942" s="438"/>
      <c r="CA2942" s="439"/>
      <c r="CB2942" s="439"/>
      <c r="CC2942" s="439"/>
      <c r="CD2942" s="439"/>
      <c r="CE2942" s="439"/>
      <c r="CF2942" s="439"/>
      <c r="CG2942" s="439"/>
      <c r="CH2942" s="439"/>
      <c r="CI2942" s="439"/>
      <c r="CJ2942" s="438"/>
      <c r="CK2942" s="438"/>
      <c r="CL2942" s="439"/>
      <c r="CM2942" s="439"/>
      <c r="CN2942" s="439"/>
      <c r="CO2942" s="439"/>
      <c r="CP2942" s="439"/>
      <c r="CQ2942" s="439"/>
      <c r="CR2942" s="439"/>
      <c r="CS2942" s="439"/>
      <c r="CT2942" s="439"/>
      <c r="CU2942" s="439"/>
      <c r="CV2942" s="439"/>
      <c r="CW2942" s="439"/>
      <c r="CX2942" s="439"/>
      <c r="CY2942" s="439"/>
      <c r="CZ2942" s="439"/>
      <c r="DA2942" s="439"/>
      <c r="DB2942" s="438"/>
      <c r="DC2942" s="438"/>
      <c r="DD2942" s="438"/>
      <c r="DE2942" s="438"/>
      <c r="DF2942" s="438"/>
      <c r="DG2942" s="438"/>
      <c r="DH2942" s="438"/>
      <c r="DI2942" s="438"/>
      <c r="DJ2942" s="438"/>
      <c r="DK2942" s="438"/>
      <c r="DL2942" s="438"/>
      <c r="DM2942" s="438"/>
      <c r="DN2942" s="441"/>
      <c r="DO2942" s="438"/>
      <c r="DP2942" s="438"/>
      <c r="DQ2942" s="438"/>
      <c r="DR2942" s="438"/>
      <c r="DS2942" s="438"/>
      <c r="DT2942" s="438"/>
      <c r="DU2942" s="438"/>
      <c r="DV2942" s="442"/>
      <c r="DW2942" s="443"/>
      <c r="DX2942" s="444"/>
      <c r="DZ2942" s="438"/>
      <c r="EC2942" s="438"/>
      <c r="EF2942" s="438"/>
      <c r="EI2942" s="438"/>
      <c r="EL2942" s="438"/>
      <c r="EO2942" s="438"/>
    </row>
    <row r="2943" spans="1:145" x14ac:dyDescent="0.35">
      <c r="A2943" s="505" t="s">
        <v>882</v>
      </c>
      <c r="B2943" s="437"/>
      <c r="C2943" s="437"/>
      <c r="D2943" s="437"/>
      <c r="E2943" s="437"/>
      <c r="F2943" s="437"/>
      <c r="G2943" s="437"/>
      <c r="H2943" s="437"/>
      <c r="I2943" s="437"/>
      <c r="J2943" s="437"/>
      <c r="K2943" s="437"/>
      <c r="L2943" s="437"/>
      <c r="M2943" s="438"/>
      <c r="N2943" s="438"/>
      <c r="O2943" s="438"/>
      <c r="P2943" s="438"/>
      <c r="Q2943" s="438"/>
      <c r="R2943" s="438"/>
      <c r="S2943" s="438"/>
      <c r="T2943" s="438"/>
      <c r="U2943" s="438"/>
      <c r="V2943" s="438"/>
      <c r="W2943" s="438"/>
      <c r="X2943" s="439"/>
      <c r="Y2943" s="439"/>
      <c r="Z2943" s="438"/>
      <c r="AA2943" s="438"/>
      <c r="AB2943" s="438"/>
      <c r="AC2943" s="438"/>
      <c r="AD2943" s="438"/>
      <c r="AE2943" s="438"/>
      <c r="AF2943" s="438"/>
      <c r="AG2943" s="438"/>
      <c r="AH2943" s="438"/>
      <c r="AI2943" s="438"/>
      <c r="AJ2943" s="439"/>
      <c r="AK2943" s="439"/>
      <c r="AL2943" s="439"/>
      <c r="AM2943" s="439"/>
      <c r="AN2943" s="439"/>
      <c r="AO2943" s="439"/>
      <c r="AP2943" s="439"/>
      <c r="AQ2943" s="439"/>
      <c r="AR2943" s="439"/>
      <c r="AS2943" s="439"/>
      <c r="AT2943" s="439"/>
      <c r="AU2943" s="439"/>
      <c r="AV2943" s="439"/>
      <c r="AW2943" s="439"/>
      <c r="AX2943" s="439"/>
      <c r="AZ2943" s="439"/>
      <c r="BA2943" s="439"/>
      <c r="BB2943" s="439"/>
      <c r="BC2943" s="439"/>
      <c r="BD2943" s="439"/>
      <c r="BE2943" s="439"/>
      <c r="BF2943" s="439"/>
      <c r="BG2943" s="439"/>
      <c r="BH2943" s="439"/>
      <c r="BI2943" s="439"/>
      <c r="BJ2943" s="439"/>
      <c r="BK2943" s="439"/>
      <c r="BL2943" s="439"/>
      <c r="BM2943" s="439"/>
      <c r="BN2943" s="439"/>
      <c r="BO2943" s="439"/>
      <c r="BP2943" s="439"/>
      <c r="BQ2943" s="439"/>
      <c r="BR2943" s="439"/>
      <c r="BS2943" s="440"/>
      <c r="BT2943" s="439"/>
      <c r="BU2943" s="439"/>
      <c r="BV2943" s="439"/>
      <c r="BW2943" s="439"/>
      <c r="BX2943" s="439"/>
      <c r="BY2943" s="439"/>
      <c r="BZ2943" s="438"/>
      <c r="CA2943" s="439"/>
      <c r="CB2943" s="439"/>
      <c r="CC2943" s="439"/>
      <c r="CD2943" s="439"/>
      <c r="CE2943" s="439"/>
      <c r="CF2943" s="439"/>
      <c r="CG2943" s="439"/>
      <c r="CH2943" s="439"/>
      <c r="CI2943" s="439"/>
      <c r="CJ2943" s="438"/>
      <c r="CK2943" s="438"/>
      <c r="CL2943" s="439"/>
      <c r="CM2943" s="439"/>
      <c r="CN2943" s="439"/>
      <c r="CO2943" s="439"/>
      <c r="CP2943" s="439"/>
      <c r="CQ2943" s="439"/>
      <c r="CR2943" s="439"/>
      <c r="CS2943" s="439"/>
      <c r="CT2943" s="439"/>
      <c r="CU2943" s="439"/>
      <c r="CV2943" s="439"/>
      <c r="CW2943" s="439"/>
      <c r="CX2943" s="439"/>
      <c r="CY2943" s="439"/>
      <c r="CZ2943" s="439"/>
      <c r="DA2943" s="439"/>
      <c r="DB2943" s="438"/>
      <c r="DC2943" s="438"/>
      <c r="DD2943" s="438"/>
      <c r="DE2943" s="438"/>
      <c r="DF2943" s="438"/>
      <c r="DG2943" s="438"/>
      <c r="DH2943" s="438"/>
      <c r="DI2943" s="438"/>
      <c r="DJ2943" s="438"/>
      <c r="DK2943" s="438"/>
      <c r="DL2943" s="438"/>
      <c r="DM2943" s="438"/>
      <c r="DN2943" s="441"/>
      <c r="DO2943" s="438"/>
      <c r="DP2943" s="438"/>
      <c r="DQ2943" s="438"/>
      <c r="DR2943" s="438"/>
      <c r="DS2943" s="438"/>
      <c r="DT2943" s="438"/>
      <c r="DU2943" s="438"/>
      <c r="DV2943" s="442"/>
      <c r="DW2943" s="443"/>
      <c r="DX2943" s="444"/>
      <c r="DZ2943" s="438"/>
      <c r="EC2943" s="438"/>
      <c r="EF2943" s="438"/>
      <c r="EI2943" s="438"/>
      <c r="EL2943" s="438"/>
      <c r="EO2943" s="438"/>
    </row>
    <row r="2944" spans="1:145" x14ac:dyDescent="0.35">
      <c r="A2944" s="488"/>
      <c r="B2944" s="437"/>
      <c r="C2944" s="437"/>
      <c r="D2944" s="437"/>
      <c r="E2944" s="437"/>
      <c r="F2944" s="437"/>
      <c r="G2944" s="437"/>
      <c r="H2944" s="437"/>
      <c r="I2944" s="437"/>
      <c r="J2944" s="437"/>
      <c r="K2944" s="437"/>
      <c r="L2944" s="437"/>
      <c r="M2944" s="438"/>
      <c r="N2944" s="438"/>
      <c r="O2944" s="438"/>
      <c r="P2944" s="438"/>
      <c r="Q2944" s="438"/>
      <c r="R2944" s="438"/>
      <c r="S2944" s="438"/>
      <c r="T2944" s="438"/>
      <c r="U2944" s="438"/>
      <c r="V2944" s="438"/>
      <c r="W2944" s="438"/>
      <c r="X2944" s="439"/>
      <c r="Y2944" s="439"/>
      <c r="Z2944" s="438"/>
      <c r="AA2944" s="438"/>
      <c r="AB2944" s="438"/>
      <c r="AC2944" s="438"/>
      <c r="AD2944" s="438"/>
      <c r="AE2944" s="438"/>
      <c r="AF2944" s="438"/>
      <c r="AG2944" s="438"/>
      <c r="AH2944" s="438"/>
      <c r="AI2944" s="438"/>
      <c r="AJ2944" s="439"/>
      <c r="AK2944" s="439"/>
      <c r="AL2944" s="439"/>
      <c r="AM2944" s="439"/>
      <c r="AN2944" s="439"/>
      <c r="AO2944" s="439"/>
      <c r="AP2944" s="439"/>
      <c r="AQ2944" s="439"/>
      <c r="AR2944" s="439"/>
      <c r="AS2944" s="439"/>
      <c r="AT2944" s="439"/>
      <c r="AU2944" s="439"/>
      <c r="AV2944" s="439"/>
      <c r="AW2944" s="439"/>
      <c r="AX2944" s="439"/>
      <c r="AZ2944" s="439"/>
      <c r="BA2944" s="439"/>
      <c r="BB2944" s="439"/>
      <c r="BC2944" s="439"/>
      <c r="BD2944" s="439"/>
      <c r="BE2944" s="439"/>
      <c r="BF2944" s="439"/>
      <c r="BG2944" s="439"/>
      <c r="BH2944" s="439"/>
      <c r="BI2944" s="439"/>
      <c r="BJ2944" s="439"/>
      <c r="BK2944" s="439"/>
      <c r="BL2944" s="439"/>
      <c r="BM2944" s="439"/>
      <c r="BN2944" s="439"/>
      <c r="BO2944" s="439"/>
      <c r="BP2944" s="439"/>
      <c r="BQ2944" s="439"/>
      <c r="BR2944" s="439"/>
      <c r="BS2944" s="440"/>
      <c r="BT2944" s="439"/>
      <c r="BU2944" s="439"/>
      <c r="BV2944" s="439"/>
      <c r="BW2944" s="439"/>
      <c r="BX2944" s="439"/>
      <c r="BY2944" s="439"/>
      <c r="BZ2944" s="438"/>
      <c r="CA2944" s="439"/>
      <c r="CB2944" s="439"/>
      <c r="CC2944" s="439"/>
      <c r="CD2944" s="439"/>
      <c r="CE2944" s="439"/>
      <c r="CF2944" s="439"/>
      <c r="CG2944" s="439"/>
      <c r="CH2944" s="439"/>
      <c r="CI2944" s="439"/>
      <c r="CJ2944" s="438"/>
      <c r="CK2944" s="438"/>
      <c r="CL2944" s="439"/>
      <c r="CM2944" s="439"/>
      <c r="CN2944" s="439"/>
      <c r="CO2944" s="439"/>
      <c r="CP2944" s="439"/>
      <c r="CQ2944" s="439"/>
      <c r="CR2944" s="439"/>
      <c r="CS2944" s="439"/>
      <c r="CT2944" s="439"/>
      <c r="CU2944" s="439"/>
      <c r="CV2944" s="439"/>
      <c r="CW2944" s="439"/>
      <c r="CX2944" s="439"/>
      <c r="CY2944" s="439"/>
      <c r="CZ2944" s="439"/>
      <c r="DA2944" s="439"/>
      <c r="DB2944" s="438"/>
      <c r="DC2944" s="438"/>
      <c r="DD2944" s="438"/>
      <c r="DE2944" s="438"/>
      <c r="DF2944" s="438"/>
      <c r="DG2944" s="438"/>
      <c r="DH2944" s="438"/>
      <c r="DI2944" s="438"/>
      <c r="DJ2944" s="438"/>
      <c r="DK2944" s="438"/>
      <c r="DL2944" s="438"/>
      <c r="DM2944" s="438"/>
      <c r="DN2944" s="441"/>
      <c r="DO2944" s="438"/>
      <c r="DP2944" s="438"/>
      <c r="DQ2944" s="438"/>
      <c r="DR2944" s="438"/>
      <c r="DS2944" s="438"/>
      <c r="DT2944" s="438"/>
      <c r="DU2944" s="438"/>
      <c r="DV2944" s="442"/>
      <c r="DW2944" s="443"/>
      <c r="DX2944" s="444"/>
      <c r="DZ2944" s="438"/>
      <c r="EC2944" s="438"/>
      <c r="EF2944" s="438"/>
      <c r="EI2944" s="438"/>
      <c r="EL2944" s="438"/>
      <c r="EO2944" s="438"/>
    </row>
    <row r="2945" spans="1:145" x14ac:dyDescent="0.35">
      <c r="A2945" s="436" t="s">
        <v>858</v>
      </c>
      <c r="B2945" s="446">
        <f t="shared" ref="B2945:AA2950" si="2945">B2306</f>
        <v>-9.5421360639878188</v>
      </c>
      <c r="C2945" s="446">
        <f t="shared" si="2945"/>
        <v>-5.3315226275353025</v>
      </c>
      <c r="D2945" s="446">
        <f t="shared" si="2945"/>
        <v>-6.5400045858897728</v>
      </c>
      <c r="E2945" s="446">
        <f t="shared" si="2945"/>
        <v>-8.0567648342993774</v>
      </c>
      <c r="F2945" s="446">
        <f t="shared" si="2945"/>
        <v>-7.1832652787798388</v>
      </c>
      <c r="G2945" s="446">
        <f t="shared" si="2945"/>
        <v>-6.5212146224543277</v>
      </c>
      <c r="H2945" s="446">
        <f t="shared" si="2945"/>
        <v>-7.8465752922076941</v>
      </c>
      <c r="I2945" s="446">
        <f t="shared" si="2945"/>
        <v>-5.9129556259904916</v>
      </c>
      <c r="J2945" s="446">
        <f t="shared" si="2945"/>
        <v>-2.3834497766578862</v>
      </c>
      <c r="K2945" s="446">
        <f t="shared" si="2945"/>
        <v>-1.2036596712498726</v>
      </c>
      <c r="L2945" s="446">
        <f t="shared" si="2945"/>
        <v>-0.76426469192063251</v>
      </c>
      <c r="M2945" s="446">
        <f t="shared" si="2945"/>
        <v>-1.3217875089734394</v>
      </c>
      <c r="N2945" s="446">
        <f t="shared" si="2945"/>
        <v>0.87345304561255221</v>
      </c>
      <c r="O2945" s="446">
        <f t="shared" si="2945"/>
        <v>3.1014994866424899</v>
      </c>
      <c r="P2945" s="446">
        <f t="shared" si="2945"/>
        <v>0.94402125849977814</v>
      </c>
      <c r="Q2945" s="446">
        <f t="shared" si="2945"/>
        <v>3.0801553400439499</v>
      </c>
      <c r="R2945" s="446">
        <f t="shared" si="2945"/>
        <v>3.1638547845666118</v>
      </c>
      <c r="S2945" s="446">
        <f t="shared" si="2945"/>
        <v>1.868926048339413</v>
      </c>
      <c r="T2945" s="446">
        <f t="shared" si="2945"/>
        <v>4.2462006066181992</v>
      </c>
      <c r="U2945" s="446">
        <f t="shared" si="2945"/>
        <v>4.7652796118202785</v>
      </c>
      <c r="V2945" s="446">
        <f t="shared" si="2945"/>
        <v>3.7477998035064908</v>
      </c>
      <c r="W2945" s="446">
        <f t="shared" si="2945"/>
        <v>3.7714019123410978</v>
      </c>
      <c r="X2945" s="447">
        <f t="shared" si="2945"/>
        <v>1.8457582341443945</v>
      </c>
      <c r="Y2945" s="447">
        <f t="shared" si="2945"/>
        <v>-0.81863193937304501</v>
      </c>
      <c r="Z2945" s="446">
        <f t="shared" si="2945"/>
        <v>-1.0983343445442557</v>
      </c>
      <c r="AA2945" s="446">
        <f t="shared" si="2945"/>
        <v>-0.77117829100824131</v>
      </c>
      <c r="AB2945" s="446">
        <v>-1.9145881168354819</v>
      </c>
      <c r="AC2945" s="446">
        <v>-1.7047593727447401</v>
      </c>
      <c r="AD2945" s="446">
        <v>-0.87220693521470516</v>
      </c>
      <c r="AE2945" s="446">
        <f t="shared" ref="AE2945:AE2950" si="2946">AE2306</f>
        <v>-3.5022304896915379</v>
      </c>
      <c r="AF2945" s="446">
        <v>-0.81808251259671061</v>
      </c>
      <c r="AG2945" s="446">
        <v>-1.1936962802308917</v>
      </c>
      <c r="AH2945" s="446">
        <v>-8.0965725056992094E-2</v>
      </c>
      <c r="AI2945" s="446">
        <v>0</v>
      </c>
      <c r="AJ2945" s="447">
        <f t="shared" ref="AJ2945:AJ2950" si="2947">AJ2306</f>
        <v>-3.4689587266097006</v>
      </c>
      <c r="AK2945" s="447">
        <v>-4.2531327793565525</v>
      </c>
      <c r="AL2945" s="447">
        <v>-3.8204873433579727</v>
      </c>
      <c r="AM2945" s="447">
        <v>-4.1352698280422127</v>
      </c>
      <c r="AN2945" s="447">
        <v>-4.1608100047268328</v>
      </c>
      <c r="AO2945" s="447">
        <f t="shared" ref="AO2945:AO2950" si="2948">AO2306</f>
        <v>-1.8488667596484119</v>
      </c>
      <c r="AP2945" s="447">
        <v>-4.5574011417201969</v>
      </c>
      <c r="AQ2945" s="447">
        <v>-4.1399828163039398</v>
      </c>
      <c r="AR2945" s="447">
        <v>-1.8586042589256939</v>
      </c>
      <c r="AS2945" s="447">
        <f t="shared" ref="AS2945:AS2950" si="2949">AS2306</f>
        <v>-6.2316204751468156</v>
      </c>
      <c r="AT2945" s="447">
        <v>-3.1221612502491749</v>
      </c>
      <c r="AU2945" s="447">
        <v>-3.5034281185968998</v>
      </c>
      <c r="AV2945" s="447">
        <v>-3.6922309423726882</v>
      </c>
      <c r="AW2945" s="447">
        <v>-3.4581598021030495</v>
      </c>
      <c r="AX2945" s="447">
        <f t="shared" ref="AX2945:AX2950" si="2950">AX2306</f>
        <v>-5.1898836671504887</v>
      </c>
      <c r="AY2945" s="448"/>
      <c r="AZ2945" s="447">
        <v>-2.3999113929394125</v>
      </c>
      <c r="BA2945" s="447">
        <v>-2.5962094505209192</v>
      </c>
      <c r="BB2945" s="447">
        <v>-1.4679897665900714</v>
      </c>
      <c r="BC2945" s="447">
        <v>-1.7306310936316687</v>
      </c>
      <c r="BD2945" s="447">
        <v>-2.5259171856138076</v>
      </c>
      <c r="BE2945" s="447">
        <v>-2.5259171856138076</v>
      </c>
      <c r="BF2945" s="447">
        <f t="shared" ref="BF2945:BF2950" si="2951">BF2306</f>
        <v>-2.7400415778236185</v>
      </c>
      <c r="BG2945" s="447">
        <v>-2.2772712554157097</v>
      </c>
      <c r="BH2945" s="447">
        <v>-2.4924579956524147</v>
      </c>
      <c r="BI2945" s="447">
        <v>-2.2773080748147088</v>
      </c>
      <c r="BJ2945" s="447">
        <v>-2.4635824823942394</v>
      </c>
      <c r="BK2945" s="447">
        <v>-2.8676056827234131</v>
      </c>
      <c r="BL2945" s="447">
        <v>-2.9252706898703864</v>
      </c>
      <c r="BM2945" s="447">
        <v>-2.7236400728502903</v>
      </c>
      <c r="BN2945" s="447">
        <v>-2.7954886553944056</v>
      </c>
      <c r="BO2945" s="447">
        <f t="shared" ref="BO2945:BO2950" si="2952">BO2306</f>
        <v>-3.7230417639538742</v>
      </c>
      <c r="BP2945" s="447">
        <v>-1.6099357252626167</v>
      </c>
      <c r="BQ2945" s="447">
        <v>-7.4895802999471659</v>
      </c>
      <c r="BR2945" s="447">
        <v>-8.2086283825709092</v>
      </c>
      <c r="BS2945" s="447">
        <v>-8.4562136909443399</v>
      </c>
      <c r="BT2945" s="447">
        <v>-3.6418974514494273</v>
      </c>
      <c r="BU2945" s="447">
        <v>-4.1707260694620283</v>
      </c>
      <c r="BV2945" s="447">
        <v>-6.3701305853784458</v>
      </c>
      <c r="BW2945" s="447">
        <v>-3.1130295249597739</v>
      </c>
      <c r="BX2945" s="447">
        <v>-3.1770699013518935</v>
      </c>
      <c r="BY2945" s="447">
        <v>-4.5880411466546782</v>
      </c>
      <c r="BZ2945" s="446">
        <v>-2.8467860902381923</v>
      </c>
      <c r="CA2945" s="447">
        <f t="shared" ref="CA2945:CA2950" si="2953">CA2306</f>
        <v>-3.3972923509187702</v>
      </c>
      <c r="CB2945" s="447">
        <v>-2.4067633818861789</v>
      </c>
      <c r="CC2945" s="447">
        <v>-2.2373457120217726</v>
      </c>
      <c r="CD2945" s="447">
        <v>-2.6436829211030961</v>
      </c>
      <c r="CE2945" s="447">
        <v>-2.1431806970131069</v>
      </c>
      <c r="CF2945" s="447">
        <v>-2.2143645947088051</v>
      </c>
      <c r="CG2945" s="447">
        <v>-3.284047410680496</v>
      </c>
      <c r="CH2945" s="447">
        <v>-1.9519336530576237</v>
      </c>
      <c r="CI2945" s="447">
        <v>-2.2944214340423326</v>
      </c>
      <c r="CJ2945" s="446">
        <v>-2.869322805203804</v>
      </c>
      <c r="CK2945" s="446">
        <v>-2.9963051037546102</v>
      </c>
      <c r="CL2945" s="447">
        <f t="shared" ref="CL2945:CL2950" si="2954">CL2306</f>
        <v>-3.6711885028209235</v>
      </c>
      <c r="CM2945" s="447">
        <v>-1.9766325727838041</v>
      </c>
      <c r="CN2945" s="447">
        <v>-2.1537919385458673</v>
      </c>
      <c r="CO2945" s="447">
        <v>-1.9154523277392779</v>
      </c>
      <c r="CP2945" s="447">
        <v>-0.77935644322619124</v>
      </c>
      <c r="CQ2945" s="447">
        <v>-1.982306555935281</v>
      </c>
      <c r="CR2945" s="447">
        <v>-2.8348309435092065</v>
      </c>
      <c r="CS2945" s="447">
        <v>-0.9080855819646414</v>
      </c>
      <c r="CT2945" s="447">
        <v>-1.8631008433481298</v>
      </c>
      <c r="CU2945" s="447">
        <v>-3.3259978881797769</v>
      </c>
      <c r="CV2945" s="447">
        <v>-2.0370288865531481</v>
      </c>
      <c r="CW2945" s="447">
        <v>-2.3253941474323843</v>
      </c>
      <c r="CX2945" s="447">
        <v>-2.3995324900910351</v>
      </c>
      <c r="CY2945" s="447">
        <v>-2.4000444546209878</v>
      </c>
      <c r="CZ2945" s="447">
        <v>-2.5621559817341093</v>
      </c>
      <c r="DA2945" s="447">
        <f t="shared" ref="DA2945:DA2950" si="2955">DA2306</f>
        <v>-1.2745038537665796</v>
      </c>
      <c r="DB2945" s="446">
        <v>0.40409055912368808</v>
      </c>
      <c r="DC2945" s="446">
        <v>0.31829770077231323</v>
      </c>
      <c r="DD2945" s="446">
        <v>0.31829770077231323</v>
      </c>
      <c r="DE2945" s="446">
        <v>0.42730754996383624</v>
      </c>
      <c r="DF2945" s="446">
        <v>0.30161242536104815</v>
      </c>
      <c r="DG2945" s="446">
        <v>-1.6022182951938389E-2</v>
      </c>
      <c r="DH2945" s="446">
        <v>1.6154573594247417</v>
      </c>
      <c r="DI2945" s="446">
        <v>1.3684590484932084</v>
      </c>
      <c r="DJ2945" s="446">
        <v>0.89289100969984236</v>
      </c>
      <c r="DK2945" s="446">
        <v>1.3036878991842396</v>
      </c>
      <c r="DL2945" s="446">
        <v>1.270780134044005</v>
      </c>
      <c r="DM2945" s="446">
        <v>0.93803693980010228</v>
      </c>
      <c r="DN2945" s="449">
        <f t="shared" ref="DN2945:DN2950" si="2956">DN2306</f>
        <v>-2.2205012109137203</v>
      </c>
      <c r="DO2945" s="446">
        <v>0.93803693980010228</v>
      </c>
      <c r="DP2945" s="446">
        <v>-0.84049137692813169</v>
      </c>
      <c r="DQ2945" s="446">
        <v>-1.1392093797681297</v>
      </c>
      <c r="DR2945" s="446">
        <v>-1.6936870490598621</v>
      </c>
      <c r="DS2945" s="446">
        <v>-2.2448351811550037E-2</v>
      </c>
      <c r="DT2945" s="446">
        <v>-0.40932703458333503</v>
      </c>
      <c r="DU2945" s="446">
        <v>-0.39464798238323395</v>
      </c>
      <c r="DV2945" s="450">
        <f t="shared" ref="DV2945:DX2950" si="2957">DV2306</f>
        <v>0.98861655114726288</v>
      </c>
      <c r="DW2945" s="451">
        <f t="shared" si="2957"/>
        <v>0.95086870949225266</v>
      </c>
      <c r="DX2945" s="452">
        <f t="shared" si="2957"/>
        <v>-1.0408695313047853</v>
      </c>
      <c r="DZ2945" s="446">
        <f t="shared" ref="DZ2945:DZ2950" si="2958">DZ2306</f>
        <v>1.3630920667302884</v>
      </c>
      <c r="EC2945" s="446">
        <f t="shared" ref="EC2945:EC2950" si="2959">EC2306</f>
        <v>0.68559677601734725</v>
      </c>
      <c r="EF2945" s="446">
        <f t="shared" ref="EF2945:EF2950" si="2960">EF2306</f>
        <v>0.63244088036430246</v>
      </c>
      <c r="EI2945" s="446">
        <f t="shared" ref="EI2945:EI2950" si="2961">EI2306</f>
        <v>1.5588686370866112</v>
      </c>
      <c r="EL2945" s="446">
        <f t="shared" ref="EL2945:EL2950" si="2962">EL2306</f>
        <v>1.9889775812574599</v>
      </c>
      <c r="EO2945" s="446">
        <f t="shared" ref="EO2945:EO2950" si="2963">EO2306</f>
        <v>2.6109655310217241</v>
      </c>
    </row>
    <row r="2946" spans="1:145" x14ac:dyDescent="0.35">
      <c r="A2946" s="453" t="s">
        <v>859</v>
      </c>
      <c r="B2946" s="446">
        <f t="shared" si="2945"/>
        <v>-8.2633585129622293</v>
      </c>
      <c r="C2946" s="446">
        <f t="shared" si="2945"/>
        <v>-6.3438377299493238</v>
      </c>
      <c r="D2946" s="446">
        <f t="shared" si="2945"/>
        <v>-6.5140430308855146</v>
      </c>
      <c r="E2946" s="446">
        <f t="shared" si="2945"/>
        <v>-8.1253700869271945</v>
      </c>
      <c r="F2946" s="446">
        <f t="shared" si="2945"/>
        <v>-9.599279268313115</v>
      </c>
      <c r="G2946" s="446">
        <f t="shared" si="2945"/>
        <v>-11.384633567172028</v>
      </c>
      <c r="H2946" s="446">
        <f t="shared" si="2945"/>
        <v>-10.565166889904583</v>
      </c>
      <c r="I2946" s="446">
        <f t="shared" si="2945"/>
        <v>-9.213148857263711</v>
      </c>
      <c r="J2946" s="446">
        <f t="shared" si="2945"/>
        <v>-6.6677653677707349</v>
      </c>
      <c r="K2946" s="446">
        <f t="shared" si="2945"/>
        <v>-3.6688088238519878</v>
      </c>
      <c r="L2946" s="446">
        <f t="shared" si="2945"/>
        <v>-6.0562025841001725</v>
      </c>
      <c r="M2946" s="446">
        <f t="shared" si="2945"/>
        <v>-7.8383440310776944</v>
      </c>
      <c r="N2946" s="446">
        <f t="shared" si="2945"/>
        <v>-8.1119429195488557</v>
      </c>
      <c r="O2946" s="446">
        <f t="shared" si="2945"/>
        <v>-5.4106205252355899</v>
      </c>
      <c r="P2946" s="446">
        <f t="shared" si="2945"/>
        <v>-2.9421997419284569</v>
      </c>
      <c r="Q2946" s="446">
        <f t="shared" si="2945"/>
        <v>-4.5684151808422353</v>
      </c>
      <c r="R2946" s="446">
        <f t="shared" si="2945"/>
        <v>-4.6057831934483113</v>
      </c>
      <c r="S2946" s="446">
        <f t="shared" si="2945"/>
        <v>-5.3130454240322118</v>
      </c>
      <c r="T2946" s="446">
        <f t="shared" si="2945"/>
        <v>-8.6126521852900506</v>
      </c>
      <c r="U2946" s="446">
        <f t="shared" si="2945"/>
        <v>-4.5557079497103707</v>
      </c>
      <c r="V2946" s="446">
        <f t="shared" si="2945"/>
        <v>-3.0947421477306367</v>
      </c>
      <c r="W2946" s="446">
        <f t="shared" si="2945"/>
        <v>-5.0186884169159001</v>
      </c>
      <c r="X2946" s="447">
        <f t="shared" si="2945"/>
        <v>-3.6987029729564753</v>
      </c>
      <c r="Y2946" s="447">
        <f t="shared" si="2945"/>
        <v>-5.0829830182966225</v>
      </c>
      <c r="Z2946" s="446">
        <f t="shared" si="2945"/>
        <v>-4.5655963000657529</v>
      </c>
      <c r="AA2946" s="446">
        <f t="shared" si="2945"/>
        <v>-2.742233885082332</v>
      </c>
      <c r="AB2946" s="446">
        <v>-3.9362197276707236</v>
      </c>
      <c r="AC2946" s="446">
        <v>-7.234374566662634</v>
      </c>
      <c r="AD2946" s="446">
        <v>-6.6262844301839179</v>
      </c>
      <c r="AE2946" s="446">
        <f t="shared" si="2946"/>
        <v>-8.2224426797884789</v>
      </c>
      <c r="AF2946" s="446">
        <v>-10.327328938653189</v>
      </c>
      <c r="AG2946" s="446">
        <v>-12.606723886470286</v>
      </c>
      <c r="AH2946" s="446">
        <v>-9.9212100987752994</v>
      </c>
      <c r="AI2946" s="446">
        <v>-9.95832287622164</v>
      </c>
      <c r="AJ2946" s="447">
        <f t="shared" si="2947"/>
        <v>-6.989263768858434</v>
      </c>
      <c r="AK2946" s="447">
        <v>-14.628770787103573</v>
      </c>
      <c r="AL2946" s="447">
        <v>-14.475160957999778</v>
      </c>
      <c r="AM2946" s="447">
        <v>-10.211633313134923</v>
      </c>
      <c r="AN2946" s="447">
        <v>-10.533079922830424</v>
      </c>
      <c r="AO2946" s="447">
        <f t="shared" si="2948"/>
        <v>-7.5070193129601215</v>
      </c>
      <c r="AP2946" s="447">
        <v>-12.505284565685622</v>
      </c>
      <c r="AQ2946" s="447">
        <v>-12.003608021187931</v>
      </c>
      <c r="AR2946" s="447">
        <v>-10.435378587766841</v>
      </c>
      <c r="AS2946" s="447">
        <f t="shared" si="2949"/>
        <v>-6.2859781024269212</v>
      </c>
      <c r="AT2946" s="447">
        <v>-11.269713170425449</v>
      </c>
      <c r="AU2946" s="447">
        <v>-6.1475420813092132</v>
      </c>
      <c r="AV2946" s="447">
        <v>-5.5695537870800971</v>
      </c>
      <c r="AW2946" s="447">
        <v>-5.5695537870800971</v>
      </c>
      <c r="AX2946" s="447">
        <f t="shared" si="2950"/>
        <v>-6.0932882581914765</v>
      </c>
      <c r="AY2946" s="448"/>
      <c r="AZ2946" s="447">
        <v>-5.762461410488565</v>
      </c>
      <c r="BA2946" s="447">
        <v>-8.3937390090000044</v>
      </c>
      <c r="BB2946" s="447">
        <v>-6.6064506498408004</v>
      </c>
      <c r="BC2946" s="447">
        <v>-8.3305044454242623</v>
      </c>
      <c r="BD2946" s="447">
        <v>-6.3597499418922832</v>
      </c>
      <c r="BE2946" s="447">
        <v>-7.8788204963417892</v>
      </c>
      <c r="BF2946" s="447">
        <f t="shared" si="2951"/>
        <v>-7.5829452483092057</v>
      </c>
      <c r="BG2946" s="447">
        <v>-6.1742213238539314</v>
      </c>
      <c r="BH2946" s="447">
        <v>-6.3742666069285789</v>
      </c>
      <c r="BI2946" s="447">
        <v>-7.998818979286348</v>
      </c>
      <c r="BJ2946" s="447">
        <v>-9.5716969248661368</v>
      </c>
      <c r="BK2946" s="447">
        <v>-8.2573470685500681</v>
      </c>
      <c r="BL2946" s="447">
        <v>-9.8022435092365754</v>
      </c>
      <c r="BM2946" s="447">
        <v>-7.8680150337677865</v>
      </c>
      <c r="BN2946" s="447">
        <v>-8.5254206847707614</v>
      </c>
      <c r="BO2946" s="447">
        <f t="shared" si="2952"/>
        <v>-8.34888006598724</v>
      </c>
      <c r="BP2946" s="447">
        <v>-9.8230557786726855</v>
      </c>
      <c r="BQ2946" s="447">
        <v>-9.8230557786726855</v>
      </c>
      <c r="BR2946" s="447">
        <v>-12.617792790203508</v>
      </c>
      <c r="BS2946" s="447">
        <v>-12.8824228966263</v>
      </c>
      <c r="BT2946" s="447">
        <v>-14.937368927712516</v>
      </c>
      <c r="BU2946" s="447">
        <v>-14.914882399811431</v>
      </c>
      <c r="BV2946" s="447">
        <v>-16.087545036161842</v>
      </c>
      <c r="BW2946" s="447">
        <v>-14.243156477422056</v>
      </c>
      <c r="BX2946" s="447">
        <v>-14.367441931618341</v>
      </c>
      <c r="BY2946" s="447">
        <v>-17.128564256183328</v>
      </c>
      <c r="BZ2946" s="446">
        <v>-13.905024827736121</v>
      </c>
      <c r="CA2946" s="447">
        <f t="shared" si="2953"/>
        <v>-15.285648902862297</v>
      </c>
      <c r="CB2946" s="447">
        <v>-12.381638497532272</v>
      </c>
      <c r="CC2946" s="447">
        <v>-12.94406154305155</v>
      </c>
      <c r="CD2946" s="447">
        <v>-14.631138989269454</v>
      </c>
      <c r="CE2946" s="447">
        <v>-11.770756136770776</v>
      </c>
      <c r="CF2946" s="447">
        <v>-12.052046116737177</v>
      </c>
      <c r="CG2946" s="447">
        <v>-12.887236526957748</v>
      </c>
      <c r="CH2946" s="447">
        <v>-10.474780051329164</v>
      </c>
      <c r="CI2946" s="447">
        <v>-10.592533051787898</v>
      </c>
      <c r="CJ2946" s="446">
        <v>-8.5459395417567023</v>
      </c>
      <c r="CK2946" s="446">
        <v>-8.6002595247804603</v>
      </c>
      <c r="CL2946" s="447">
        <f t="shared" si="2954"/>
        <v>-11.163580957377068</v>
      </c>
      <c r="CM2946" s="447">
        <v>-7.6196087723301806</v>
      </c>
      <c r="CN2946" s="447">
        <v>-10.487472637891939</v>
      </c>
      <c r="CO2946" s="447">
        <v>-10.520009598642064</v>
      </c>
      <c r="CP2946" s="447">
        <v>-10.331233330172413</v>
      </c>
      <c r="CQ2946" s="447">
        <v>-10.617566087174938</v>
      </c>
      <c r="CR2946" s="447">
        <v>-11.466133642737329</v>
      </c>
      <c r="CS2946" s="447">
        <v>-7.4509832553505255</v>
      </c>
      <c r="CT2946" s="447">
        <v>-7.4196463229112313</v>
      </c>
      <c r="CU2946" s="447">
        <v>-9.7389188782737737</v>
      </c>
      <c r="CV2946" s="447">
        <v>-7.58505145994281</v>
      </c>
      <c r="CW2946" s="447">
        <v>-7.5636309627175446</v>
      </c>
      <c r="CX2946" s="447">
        <v>-7.6767284596930176</v>
      </c>
      <c r="CY2946" s="447">
        <v>-7.6095574957854826</v>
      </c>
      <c r="CZ2946" s="447">
        <v>-9.4840840158539503</v>
      </c>
      <c r="DA2946" s="447">
        <f t="shared" si="2955"/>
        <v>-10.365635783417064</v>
      </c>
      <c r="DB2946" s="446">
        <v>-9.2308302358501084</v>
      </c>
      <c r="DC2946" s="446">
        <v>-9.2309574671752568</v>
      </c>
      <c r="DD2946" s="446">
        <v>-9.2105152152606493</v>
      </c>
      <c r="DE2946" s="446">
        <v>-9.9200310562171445</v>
      </c>
      <c r="DF2946" s="446">
        <v>-9.8711506756925669</v>
      </c>
      <c r="DG2946" s="446">
        <v>-9.8394858499517301</v>
      </c>
      <c r="DH2946" s="446">
        <v>-11.96285797543684</v>
      </c>
      <c r="DI2946" s="446">
        <v>-11.403832399011469</v>
      </c>
      <c r="DJ2946" s="446">
        <v>-11.104465459959844</v>
      </c>
      <c r="DK2946" s="446">
        <v>-10.432323240936134</v>
      </c>
      <c r="DL2946" s="446">
        <v>-10.338230213971816</v>
      </c>
      <c r="DM2946" s="446">
        <v>-9.4807316619652156</v>
      </c>
      <c r="DN2946" s="449">
        <f t="shared" si="2956"/>
        <v>-9.8419837103340271</v>
      </c>
      <c r="DO2946" s="446">
        <v>-9.4807316619652156</v>
      </c>
      <c r="DP2946" s="446">
        <v>-9.5130083379416206</v>
      </c>
      <c r="DQ2946" s="446">
        <v>-9.8352951308007981</v>
      </c>
      <c r="DR2946" s="446">
        <v>-10.111958748799111</v>
      </c>
      <c r="DS2946" s="446">
        <v>-9.6422330602637949</v>
      </c>
      <c r="DT2946" s="446">
        <v>-10.111828489759247</v>
      </c>
      <c r="DU2946" s="446">
        <v>-10.237620217210443</v>
      </c>
      <c r="DV2946" s="450">
        <f t="shared" si="2957"/>
        <v>-9.1525200851011448</v>
      </c>
      <c r="DW2946" s="451">
        <f t="shared" si="2957"/>
        <v>-9.9703259837414873</v>
      </c>
      <c r="DX2946" s="452">
        <f t="shared" si="2957"/>
        <v>-9.1525200851011448</v>
      </c>
      <c r="DZ2946" s="446">
        <f t="shared" si="2958"/>
        <v>-8.8333040600952195</v>
      </c>
      <c r="EC2946" s="446">
        <f t="shared" si="2959"/>
        <v>-7.5175388421495777</v>
      </c>
      <c r="EF2946" s="446">
        <f t="shared" si="2960"/>
        <v>-6.4990465522419312</v>
      </c>
      <c r="EI2946" s="446">
        <f t="shared" si="2961"/>
        <v>-5.4697996054582703</v>
      </c>
      <c r="EL2946" s="446">
        <f t="shared" si="2962"/>
        <v>-4.4481551229629019</v>
      </c>
      <c r="EO2946" s="446">
        <f t="shared" si="2963"/>
        <v>-3.4135808501830152</v>
      </c>
    </row>
    <row r="2947" spans="1:145" x14ac:dyDescent="0.35">
      <c r="A2947" s="453" t="s">
        <v>860</v>
      </c>
      <c r="B2947" s="446">
        <f t="shared" si="2945"/>
        <v>-8.7473695406367646</v>
      </c>
      <c r="C2947" s="446">
        <f t="shared" si="2945"/>
        <v>-10.960536270120766</v>
      </c>
      <c r="D2947" s="446">
        <f t="shared" si="2945"/>
        <v>-6.1220981687204263</v>
      </c>
      <c r="E2947" s="446">
        <f t="shared" si="2945"/>
        <v>-4.9611090014710664</v>
      </c>
      <c r="F2947" s="446">
        <f t="shared" si="2945"/>
        <v>-7.9567001777765922</v>
      </c>
      <c r="G2947" s="446">
        <f t="shared" si="2945"/>
        <v>-10.897131997699406</v>
      </c>
      <c r="H2947" s="446">
        <f t="shared" si="2945"/>
        <v>-14.072567023001961</v>
      </c>
      <c r="I2947" s="446">
        <f t="shared" si="2945"/>
        <v>-10.291321174223333</v>
      </c>
      <c r="J2947" s="446">
        <f t="shared" si="2945"/>
        <v>-6.8084133464531806</v>
      </c>
      <c r="K2947" s="446">
        <f t="shared" si="2945"/>
        <v>-4.323606985834302</v>
      </c>
      <c r="L2947" s="446">
        <f t="shared" si="2945"/>
        <v>-6.3682891860689219</v>
      </c>
      <c r="M2947" s="446">
        <f t="shared" si="2945"/>
        <v>-9.9967932602305876</v>
      </c>
      <c r="N2947" s="446">
        <f t="shared" si="2945"/>
        <v>-2.3967679382197802</v>
      </c>
      <c r="O2947" s="446">
        <f t="shared" si="2945"/>
        <v>0.7669249399637269</v>
      </c>
      <c r="P2947" s="446">
        <f t="shared" si="2945"/>
        <v>-0.83947474901272245</v>
      </c>
      <c r="Q2947" s="446">
        <f t="shared" si="2945"/>
        <v>-7.0767637460162884</v>
      </c>
      <c r="R2947" s="446">
        <f t="shared" si="2945"/>
        <v>-0.10218537207853061</v>
      </c>
      <c r="S2947" s="446">
        <f t="shared" si="2945"/>
        <v>3.6020790614433764</v>
      </c>
      <c r="T2947" s="446">
        <f t="shared" si="2945"/>
        <v>15.150739870198123</v>
      </c>
      <c r="U2947" s="446">
        <f t="shared" si="2945"/>
        <v>16.109915669155455</v>
      </c>
      <c r="V2947" s="446">
        <f t="shared" si="2945"/>
        <v>7.7170528665237121</v>
      </c>
      <c r="W2947" s="446">
        <f t="shared" si="2945"/>
        <v>23.296309534729438</v>
      </c>
      <c r="X2947" s="447">
        <f t="shared" si="2945"/>
        <v>4.2107197001596033</v>
      </c>
      <c r="Y2947" s="447">
        <f t="shared" si="2945"/>
        <v>19.607143545105565</v>
      </c>
      <c r="Z2947" s="446">
        <f t="shared" si="2945"/>
        <v>14.693393950209474</v>
      </c>
      <c r="AA2947" s="446">
        <f t="shared" si="2945"/>
        <v>4.7659087662510755</v>
      </c>
      <c r="AB2947" s="446">
        <v>1.282318053242566</v>
      </c>
      <c r="AC2947" s="446">
        <v>13.699531740504799</v>
      </c>
      <c r="AD2947" s="446">
        <v>13.235111797357638</v>
      </c>
      <c r="AE2947" s="446">
        <f t="shared" si="2946"/>
        <v>4.3944940260912144</v>
      </c>
      <c r="AF2947" s="446">
        <v>4.729370645195246</v>
      </c>
      <c r="AG2947" s="446">
        <v>0.15990933128109641</v>
      </c>
      <c r="AH2947" s="446">
        <v>-7.6430299620262181</v>
      </c>
      <c r="AI2947" s="446">
        <v>-9.1448678352501709</v>
      </c>
      <c r="AJ2947" s="447">
        <f t="shared" si="2947"/>
        <v>-11.183945632566413</v>
      </c>
      <c r="AK2947" s="447">
        <v>-19.196360109335362</v>
      </c>
      <c r="AL2947" s="447">
        <v>-9.4448653511598017</v>
      </c>
      <c r="AM2947" s="447">
        <v>-12.483505133749913</v>
      </c>
      <c r="AN2947" s="447">
        <v>-12.777147639527211</v>
      </c>
      <c r="AO2947" s="447">
        <f t="shared" si="2948"/>
        <v>-18.401745174877075</v>
      </c>
      <c r="AP2947" s="447">
        <v>-17.801325845020326</v>
      </c>
      <c r="AQ2947" s="447">
        <v>-23.311913773622258</v>
      </c>
      <c r="AR2947" s="447">
        <v>-18.309363425504401</v>
      </c>
      <c r="AS2947" s="447">
        <f t="shared" si="2949"/>
        <v>-15.969271538438379</v>
      </c>
      <c r="AT2947" s="447">
        <v>-12.848361380764949</v>
      </c>
      <c r="AU2947" s="447">
        <v>-5.5667415667547662</v>
      </c>
      <c r="AV2947" s="447">
        <v>-7.3876598528520434</v>
      </c>
      <c r="AW2947" s="447">
        <v>-8.0117454111168271</v>
      </c>
      <c r="AX2947" s="447">
        <f t="shared" si="2950"/>
        <v>-6.869710610252179</v>
      </c>
      <c r="AY2947" s="448"/>
      <c r="AZ2947" s="447">
        <v>1.0318173854666506</v>
      </c>
      <c r="BA2947" s="447">
        <v>-2.3577667409590237</v>
      </c>
      <c r="BB2947" s="447">
        <v>5.5491390764825734</v>
      </c>
      <c r="BC2947" s="447">
        <v>4.9995372522032193</v>
      </c>
      <c r="BD2947" s="447">
        <v>6.5169747150985904</v>
      </c>
      <c r="BE2947" s="447">
        <v>4.9923139331522757</v>
      </c>
      <c r="BF2947" s="447">
        <f t="shared" si="2951"/>
        <v>5.5379938926208947</v>
      </c>
      <c r="BG2947" s="447">
        <v>9.8914087471208028</v>
      </c>
      <c r="BH2947" s="447">
        <v>9.9683115940253977</v>
      </c>
      <c r="BI2947" s="447">
        <v>6.6510435519869295</v>
      </c>
      <c r="BJ2947" s="447">
        <v>4.326081784678494</v>
      </c>
      <c r="BK2947" s="447">
        <v>7.3051856070628975</v>
      </c>
      <c r="BL2947" s="447">
        <v>5.3685461443924067</v>
      </c>
      <c r="BM2947" s="447">
        <v>6.8352312805114019</v>
      </c>
      <c r="BN2947" s="447">
        <v>4.6212272949728304</v>
      </c>
      <c r="BO2947" s="447">
        <f t="shared" si="2952"/>
        <v>5.1831193525125832</v>
      </c>
      <c r="BP2947" s="447">
        <v>4.9735252927646876</v>
      </c>
      <c r="BQ2947" s="447">
        <v>4.9735252927646876</v>
      </c>
      <c r="BR2947" s="447">
        <v>-10.256014811398877</v>
      </c>
      <c r="BS2947" s="447">
        <v>-23.322300357001343</v>
      </c>
      <c r="BT2947" s="447">
        <v>-0.38499866966219809</v>
      </c>
      <c r="BU2947" s="447">
        <v>-4.9954924611695928</v>
      </c>
      <c r="BV2947" s="447">
        <v>-12.608880789248001</v>
      </c>
      <c r="BW2947" s="447">
        <v>-2.6142739432073974</v>
      </c>
      <c r="BX2947" s="447">
        <v>-3.3046678311506685</v>
      </c>
      <c r="BY2947" s="447">
        <v>-5.308443710849148</v>
      </c>
      <c r="BZ2947" s="446">
        <v>-2.0782233371098804</v>
      </c>
      <c r="CA2947" s="447">
        <f t="shared" si="2953"/>
        <v>-2.7203347247570475</v>
      </c>
      <c r="CB2947" s="447">
        <v>1.6305770344297501</v>
      </c>
      <c r="CC2947" s="447">
        <v>1.4163877107982992</v>
      </c>
      <c r="CD2947" s="447">
        <v>-4.9366279016521109</v>
      </c>
      <c r="CE2947" s="447">
        <v>0.43307507216112529</v>
      </c>
      <c r="CF2947" s="447">
        <v>0.23123237246843206</v>
      </c>
      <c r="CG2947" s="447">
        <v>-4.646045639376033</v>
      </c>
      <c r="CH2947" s="447">
        <v>1.397671587532243</v>
      </c>
      <c r="CI2947" s="447">
        <v>0.51868302799909782</v>
      </c>
      <c r="CJ2947" s="446">
        <v>-5.1992076752725679E-2</v>
      </c>
      <c r="CK2947" s="446">
        <v>-0.52293485317818356</v>
      </c>
      <c r="CL2947" s="447">
        <f t="shared" si="2954"/>
        <v>1.2804586816474284</v>
      </c>
      <c r="CM2947" s="447">
        <v>0.27778176689223616</v>
      </c>
      <c r="CN2947" s="447">
        <v>4.3055290342190178</v>
      </c>
      <c r="CO2947" s="447">
        <v>4.2783690762067117</v>
      </c>
      <c r="CP2947" s="447">
        <v>8.2570326744699276</v>
      </c>
      <c r="CQ2947" s="447">
        <v>4.714287512651743</v>
      </c>
      <c r="CR2947" s="447">
        <v>1.7517567239160634</v>
      </c>
      <c r="CS2947" s="447">
        <v>12.103338654833514</v>
      </c>
      <c r="CT2947" s="447">
        <v>7.313361391542518</v>
      </c>
      <c r="CU2947" s="447">
        <v>7.4744737931292713</v>
      </c>
      <c r="CV2947" s="447">
        <v>4.9545834671295816</v>
      </c>
      <c r="CW2947" s="447">
        <v>4.1363921928165706</v>
      </c>
      <c r="CX2947" s="447">
        <v>5.065064618009008</v>
      </c>
      <c r="CY2947" s="447">
        <v>4.6407704211330607</v>
      </c>
      <c r="CZ2947" s="447">
        <v>3.1320316727497479</v>
      </c>
      <c r="DA2947" s="447">
        <f t="shared" si="2955"/>
        <v>8.063568759395018</v>
      </c>
      <c r="DB2947" s="446">
        <v>9.0833173746310454</v>
      </c>
      <c r="DC2947" s="446">
        <v>6.9316225375911724</v>
      </c>
      <c r="DD2947" s="446">
        <v>3.9082680217935222</v>
      </c>
      <c r="DE2947" s="446">
        <v>6.7368024748937714</v>
      </c>
      <c r="DF2947" s="446">
        <v>5.1538582236411123</v>
      </c>
      <c r="DG2947" s="446">
        <v>3.1205730367011348</v>
      </c>
      <c r="DH2947" s="446">
        <v>6.4381470590064636</v>
      </c>
      <c r="DI2947" s="446">
        <v>4.8746888144702503</v>
      </c>
      <c r="DJ2947" s="446">
        <v>3.7349211619229821</v>
      </c>
      <c r="DK2947" s="446">
        <v>6.7437219526711445</v>
      </c>
      <c r="DL2947" s="446">
        <v>5.213382627146836</v>
      </c>
      <c r="DM2947" s="446">
        <v>3.738184721399656</v>
      </c>
      <c r="DN2947" s="449">
        <f t="shared" si="2956"/>
        <v>4.7791487179105365</v>
      </c>
      <c r="DO2947" s="446">
        <v>3.738184721399656</v>
      </c>
      <c r="DP2947" s="446">
        <v>5.1228592303188751</v>
      </c>
      <c r="DQ2947" s="446">
        <v>4.1893352547179541</v>
      </c>
      <c r="DR2947" s="446">
        <v>2.0815813189745005</v>
      </c>
      <c r="DS2947" s="446">
        <v>5.398541252985698</v>
      </c>
      <c r="DT2947" s="446">
        <v>4.1930265327873117</v>
      </c>
      <c r="DU2947" s="446">
        <v>4.0029401472603032</v>
      </c>
      <c r="DV2947" s="450">
        <f t="shared" si="2957"/>
        <v>1.989497044801154</v>
      </c>
      <c r="DW2947" s="451">
        <f t="shared" si="2957"/>
        <v>2.0282335582072757</v>
      </c>
      <c r="DX2947" s="452">
        <f t="shared" si="2957"/>
        <v>2.839797304978529</v>
      </c>
      <c r="DZ2947" s="446">
        <f t="shared" si="2958"/>
        <v>1.2761174099415351</v>
      </c>
      <c r="EC2947" s="446">
        <f t="shared" si="2959"/>
        <v>0.18918658161142915</v>
      </c>
      <c r="EF2947" s="446">
        <f t="shared" si="2960"/>
        <v>0.40487022904307174</v>
      </c>
      <c r="EI2947" s="446">
        <f t="shared" si="2961"/>
        <v>0.1081703179154998</v>
      </c>
      <c r="EL2947" s="446">
        <f t="shared" si="2962"/>
        <v>3.9073425266166327E-2</v>
      </c>
      <c r="EO2947" s="446">
        <f t="shared" si="2963"/>
        <v>-0.19586782456039389</v>
      </c>
    </row>
    <row r="2948" spans="1:145" x14ac:dyDescent="0.35">
      <c r="A2948" s="453" t="s">
        <v>861</v>
      </c>
      <c r="B2948" s="446">
        <f t="shared" si="2945"/>
        <v>-10.024491992905359</v>
      </c>
      <c r="C2948" s="446">
        <f t="shared" si="2945"/>
        <v>-7.6995600727694651</v>
      </c>
      <c r="D2948" s="446">
        <f t="shared" si="2945"/>
        <v>-6.2053682097783591</v>
      </c>
      <c r="E2948" s="446">
        <f t="shared" si="2945"/>
        <v>-1.3796690178517816</v>
      </c>
      <c r="F2948" s="446">
        <f t="shared" si="2945"/>
        <v>0.66103908808672429</v>
      </c>
      <c r="G2948" s="446">
        <f t="shared" si="2945"/>
        <v>-2.9263077844532055</v>
      </c>
      <c r="H2948" s="446">
        <f t="shared" si="2945"/>
        <v>-5.5419465419691445</v>
      </c>
      <c r="I2948" s="446">
        <f t="shared" si="2945"/>
        <v>-1.8187154741251585</v>
      </c>
      <c r="J2948" s="446">
        <f t="shared" si="2945"/>
        <v>2.929672862133192</v>
      </c>
      <c r="K2948" s="446">
        <f t="shared" si="2945"/>
        <v>3.356007556785126</v>
      </c>
      <c r="L2948" s="446">
        <f t="shared" si="2945"/>
        <v>1.4620020906423807</v>
      </c>
      <c r="M2948" s="446">
        <f t="shared" si="2945"/>
        <v>-12.718785068374549</v>
      </c>
      <c r="N2948" s="446">
        <f t="shared" si="2945"/>
        <v>-0.14285368138239127</v>
      </c>
      <c r="O2948" s="446">
        <f t="shared" si="2945"/>
        <v>10.642471365231547</v>
      </c>
      <c r="P2948" s="446">
        <f t="shared" si="2945"/>
        <v>3.6839957258305995</v>
      </c>
      <c r="Q2948" s="446">
        <f t="shared" si="2945"/>
        <v>1.8362947793582558</v>
      </c>
      <c r="R2948" s="446">
        <f t="shared" si="2945"/>
        <v>6.5208973192673074</v>
      </c>
      <c r="S2948" s="446">
        <f t="shared" si="2945"/>
        <v>6.8317116245837184</v>
      </c>
      <c r="T2948" s="446">
        <f t="shared" si="2945"/>
        <v>8.5459048608194159</v>
      </c>
      <c r="U2948" s="446">
        <f t="shared" si="2945"/>
        <v>8.5395767712290773</v>
      </c>
      <c r="V2948" s="446">
        <f t="shared" si="2945"/>
        <v>8.0237174038232109</v>
      </c>
      <c r="W2948" s="446">
        <f t="shared" si="2945"/>
        <v>10.870281075597156</v>
      </c>
      <c r="X2948" s="447">
        <f t="shared" si="2945"/>
        <v>6.1230514176349784</v>
      </c>
      <c r="Y2948" s="447">
        <f t="shared" si="2945"/>
        <v>6.8244856764798467E-2</v>
      </c>
      <c r="Z2948" s="446">
        <f t="shared" si="2945"/>
        <v>1.4772266363726556</v>
      </c>
      <c r="AA2948" s="446">
        <f t="shared" si="2945"/>
        <v>1.9770302863959106</v>
      </c>
      <c r="AB2948" s="446">
        <v>0.51163448024740998</v>
      </c>
      <c r="AC2948" s="446">
        <v>1.7432531387433663</v>
      </c>
      <c r="AD2948" s="446">
        <v>1.2964272506696899</v>
      </c>
      <c r="AE2948" s="446">
        <f t="shared" si="2946"/>
        <v>1.5999506000954515</v>
      </c>
      <c r="AF2948" s="446">
        <v>0.31497212343962283</v>
      </c>
      <c r="AG2948" s="446">
        <v>3.8802254134362362</v>
      </c>
      <c r="AH2948" s="446">
        <v>4.394879205330855</v>
      </c>
      <c r="AI2948" s="446">
        <v>3.5095056581879516</v>
      </c>
      <c r="AJ2948" s="447">
        <f t="shared" si="2947"/>
        <v>2.4342073759768743</v>
      </c>
      <c r="AK2948" s="447">
        <v>-2.6158134339200312</v>
      </c>
      <c r="AL2948" s="447">
        <v>-1.4592476395274481</v>
      </c>
      <c r="AM2948" s="447">
        <v>-1.8581383141244079</v>
      </c>
      <c r="AN2948" s="447">
        <v>-1.6801831975443862</v>
      </c>
      <c r="AO2948" s="447">
        <f t="shared" si="2948"/>
        <v>-0.98902282778718931</v>
      </c>
      <c r="AP2948" s="447">
        <v>-2.5522696715285473</v>
      </c>
      <c r="AQ2948" s="447">
        <v>-3.9509823345513202</v>
      </c>
      <c r="AR2948" s="447">
        <v>-2.9126649857356033</v>
      </c>
      <c r="AS2948" s="447">
        <f t="shared" si="2949"/>
        <v>-5.185607586799847</v>
      </c>
      <c r="AT2948" s="447">
        <v>1.9396966047414099</v>
      </c>
      <c r="AU2948" s="447">
        <v>-1.90211507853402</v>
      </c>
      <c r="AV2948" s="447">
        <v>-0.84160183278949885</v>
      </c>
      <c r="AW2948" s="447">
        <v>-0.84160183278949885</v>
      </c>
      <c r="AX2948" s="447">
        <f t="shared" si="2950"/>
        <v>-2.6737519231789899</v>
      </c>
      <c r="AY2948" s="448"/>
      <c r="AZ2948" s="447">
        <v>-0.52974337640797742</v>
      </c>
      <c r="BA2948" s="447">
        <v>-1.4230557405755819</v>
      </c>
      <c r="BB2948" s="447">
        <v>-0.43736478269686357</v>
      </c>
      <c r="BC2948" s="447">
        <v>-2.4321891760246723</v>
      </c>
      <c r="BD2948" s="447">
        <v>0.66176926966284477</v>
      </c>
      <c r="BE2948" s="447">
        <v>-2.409973775668024</v>
      </c>
      <c r="BF2948" s="447">
        <f t="shared" si="2951"/>
        <v>-1.3414587541944436</v>
      </c>
      <c r="BG2948" s="447">
        <v>0.37556455300304076</v>
      </c>
      <c r="BH2948" s="447">
        <v>-1.1704847023624103</v>
      </c>
      <c r="BI2948" s="447">
        <v>-1.6183877543375393E-2</v>
      </c>
      <c r="BJ2948" s="447">
        <v>-1.2224992305690843</v>
      </c>
      <c r="BK2948" s="447">
        <v>1.6539099290166699</v>
      </c>
      <c r="BL2948" s="447">
        <v>0.34871428553538975</v>
      </c>
      <c r="BM2948" s="447">
        <v>2.5502616154615114</v>
      </c>
      <c r="BN2948" s="447">
        <v>1.3094789582195427</v>
      </c>
      <c r="BO2948" s="447">
        <f t="shared" si="2952"/>
        <v>1.429758873191282</v>
      </c>
      <c r="BP2948" s="447">
        <v>2.249348812178448</v>
      </c>
      <c r="BQ2948" s="447">
        <v>0.37556455300304076</v>
      </c>
      <c r="BR2948" s="447">
        <v>-10.261316080405859</v>
      </c>
      <c r="BS2948" s="447">
        <v>-10.261316080405859</v>
      </c>
      <c r="BT2948" s="447">
        <v>-3.383931839172452</v>
      </c>
      <c r="BU2948" s="447">
        <v>-5.0731094728265136</v>
      </c>
      <c r="BV2948" s="447">
        <v>-9.7573411515718558</v>
      </c>
      <c r="BW2948" s="447">
        <v>-1.7056173463253597</v>
      </c>
      <c r="BX2948" s="447">
        <v>-3.4564455874943301</v>
      </c>
      <c r="BY2948" s="447">
        <v>-5.3997512838950543</v>
      </c>
      <c r="BZ2948" s="446">
        <v>-5.2594084023674075</v>
      </c>
      <c r="CA2948" s="447">
        <f t="shared" si="2953"/>
        <v>-2.2339476599458061</v>
      </c>
      <c r="CB2948" s="447">
        <v>1.9988004886372142</v>
      </c>
      <c r="CC2948" s="447">
        <v>1.8766792992813912</v>
      </c>
      <c r="CD2948" s="447">
        <v>-2.4339573718482486</v>
      </c>
      <c r="CE2948" s="447">
        <v>-3.9249453354257384</v>
      </c>
      <c r="CF2948" s="447">
        <v>-4.600494752721044</v>
      </c>
      <c r="CG2948" s="447">
        <v>-9.1461353252375694</v>
      </c>
      <c r="CH2948" s="447">
        <v>-1.434348022388239</v>
      </c>
      <c r="CI2948" s="447">
        <v>-3.3734063723208121</v>
      </c>
      <c r="CJ2948" s="446">
        <v>-1.909868003913916</v>
      </c>
      <c r="CK2948" s="446">
        <v>-2.7197857924446573</v>
      </c>
      <c r="CL2948" s="447">
        <f t="shared" si="2954"/>
        <v>-2.2196189517456237</v>
      </c>
      <c r="CM2948" s="447">
        <v>-1.787810335479268</v>
      </c>
      <c r="CN2948" s="447">
        <v>1.5810762859619953</v>
      </c>
      <c r="CO2948" s="447">
        <v>1.5113973005349617</v>
      </c>
      <c r="CP2948" s="447">
        <v>3.0088099009255527</v>
      </c>
      <c r="CQ2948" s="447">
        <v>1.4390673871613147</v>
      </c>
      <c r="CR2948" s="447">
        <v>0.60771578109170155</v>
      </c>
      <c r="CS2948" s="447">
        <v>2.8601187373015247</v>
      </c>
      <c r="CT2948" s="447">
        <v>1.7248940227104115</v>
      </c>
      <c r="CU2948" s="447">
        <v>-0.11958161380589234</v>
      </c>
      <c r="CV2948" s="447">
        <v>2.8374796641481899</v>
      </c>
      <c r="CW2948" s="447">
        <v>1.3951343831414822</v>
      </c>
      <c r="CX2948" s="447">
        <v>2.3921367499906863</v>
      </c>
      <c r="CY2948" s="447">
        <v>1.5612646804354458</v>
      </c>
      <c r="CZ2948" s="447">
        <v>2.0291881666088871</v>
      </c>
      <c r="DA2948" s="447">
        <f t="shared" si="2955"/>
        <v>-0.74046399339336721</v>
      </c>
      <c r="DB2948" s="446">
        <v>1.7699289150606239</v>
      </c>
      <c r="DC2948" s="446">
        <v>0.76644476184574684</v>
      </c>
      <c r="DD2948" s="446">
        <v>-0.49661417910971689</v>
      </c>
      <c r="DE2948" s="446">
        <v>1.4502429601968461</v>
      </c>
      <c r="DF2948" s="446">
        <v>0.24800013004537916</v>
      </c>
      <c r="DG2948" s="446">
        <v>-1.0494085455012236</v>
      </c>
      <c r="DH2948" s="446">
        <v>1.6293701624365171</v>
      </c>
      <c r="DI2948" s="446">
        <v>0.42832958146814476</v>
      </c>
      <c r="DJ2948" s="446">
        <v>-0.95472383792312809</v>
      </c>
      <c r="DK2948" s="446">
        <v>1.5324447418894458</v>
      </c>
      <c r="DL2948" s="446">
        <v>1.0634784724797686</v>
      </c>
      <c r="DM2948" s="446">
        <v>-0.96136921493479666</v>
      </c>
      <c r="DN2948" s="449">
        <f t="shared" si="2956"/>
        <v>1.6403803043986678</v>
      </c>
      <c r="DO2948" s="446">
        <v>-0.96136921493479666</v>
      </c>
      <c r="DP2948" s="446">
        <v>2.0465493904949743</v>
      </c>
      <c r="DQ2948" s="446">
        <v>1.3180721856708331</v>
      </c>
      <c r="DR2948" s="446">
        <v>4.3184783341908374E-2</v>
      </c>
      <c r="DS2948" s="446">
        <v>-2.1489169344425703</v>
      </c>
      <c r="DT2948" s="446">
        <v>-2.7367181213735448</v>
      </c>
      <c r="DU2948" s="446">
        <v>-2.4154978581859643</v>
      </c>
      <c r="DV2948" s="450">
        <f t="shared" si="2957"/>
        <v>0.31487570095204398</v>
      </c>
      <c r="DW2948" s="451">
        <f t="shared" si="2957"/>
        <v>-6.4459679978755111E-2</v>
      </c>
      <c r="DX2948" s="452">
        <f t="shared" si="2957"/>
        <v>-1.2384352377949539</v>
      </c>
      <c r="DZ2948" s="446">
        <f t="shared" si="2958"/>
        <v>0.91922449017704089</v>
      </c>
      <c r="EC2948" s="446">
        <f t="shared" si="2959"/>
        <v>0.83024636050370582</v>
      </c>
      <c r="EF2948" s="446">
        <f t="shared" si="2960"/>
        <v>0.55985417489197975</v>
      </c>
      <c r="EI2948" s="446">
        <f t="shared" si="2961"/>
        <v>1.7690884945042955</v>
      </c>
      <c r="EL2948" s="446">
        <f t="shared" si="2962"/>
        <v>2.7169257074920292</v>
      </c>
      <c r="EO2948" s="446">
        <f t="shared" si="2963"/>
        <v>3.3023551114116811</v>
      </c>
    </row>
    <row r="2949" spans="1:145" x14ac:dyDescent="0.35">
      <c r="A2949" s="453" t="s">
        <v>862</v>
      </c>
      <c r="B2949" s="446">
        <f t="shared" si="2945"/>
        <v>-12.072960483242131</v>
      </c>
      <c r="C2949" s="446">
        <f t="shared" si="2945"/>
        <v>-10.474480378319974</v>
      </c>
      <c r="D2949" s="446">
        <f t="shared" si="2945"/>
        <v>-12.963597619256593</v>
      </c>
      <c r="E2949" s="446">
        <f t="shared" si="2945"/>
        <v>-11.924130333805531</v>
      </c>
      <c r="F2949" s="446">
        <f t="shared" si="2945"/>
        <v>-10.295702073497875</v>
      </c>
      <c r="G2949" s="446">
        <f t="shared" si="2945"/>
        <v>-6.7074021627317544</v>
      </c>
      <c r="H2949" s="446">
        <f t="shared" si="2945"/>
        <v>-8.5273549518301479</v>
      </c>
      <c r="I2949" s="446">
        <f t="shared" si="2945"/>
        <v>-3.4929476827634782</v>
      </c>
      <c r="J2949" s="446">
        <f t="shared" si="2945"/>
        <v>-9.4893942705444569</v>
      </c>
      <c r="K2949" s="446">
        <f t="shared" si="2945"/>
        <v>-2.784116759283743</v>
      </c>
      <c r="L2949" s="446">
        <f t="shared" si="2945"/>
        <v>-0.70971884390310591</v>
      </c>
      <c r="M2949" s="446">
        <f t="shared" si="2945"/>
        <v>-1.1387976096066663</v>
      </c>
      <c r="N2949" s="446">
        <f t="shared" si="2945"/>
        <v>1.2626960097216893</v>
      </c>
      <c r="O2949" s="446">
        <f t="shared" si="2945"/>
        <v>6.1997709786500739</v>
      </c>
      <c r="P2949" s="446">
        <f t="shared" si="2945"/>
        <v>11.329787208303111</v>
      </c>
      <c r="Q2949" s="446">
        <f t="shared" si="2945"/>
        <v>9.0922000779100003</v>
      </c>
      <c r="R2949" s="446">
        <f t="shared" si="2945"/>
        <v>9.2888995647624029</v>
      </c>
      <c r="S2949" s="446">
        <f t="shared" si="2945"/>
        <v>8.9492860983559037</v>
      </c>
      <c r="T2949" s="446">
        <f t="shared" si="2945"/>
        <v>18.155929478597081</v>
      </c>
      <c r="U2949" s="446">
        <f t="shared" si="2945"/>
        <v>21.816742975185218</v>
      </c>
      <c r="V2949" s="446">
        <f t="shared" si="2945"/>
        <v>17.429732946425506</v>
      </c>
      <c r="W2949" s="446">
        <f t="shared" si="2945"/>
        <v>15.838597438793425</v>
      </c>
      <c r="X2949" s="447">
        <f t="shared" si="2945"/>
        <v>-6.5347852557883348</v>
      </c>
      <c r="Y2949" s="447">
        <f t="shared" si="2945"/>
        <v>-4.531870314457473</v>
      </c>
      <c r="Z2949" s="446">
        <f t="shared" si="2945"/>
        <v>0.87188130381609141</v>
      </c>
      <c r="AA2949" s="446">
        <f t="shared" si="2945"/>
        <v>-7.9545023696051524</v>
      </c>
      <c r="AB2949" s="446">
        <v>3.0108814011616731</v>
      </c>
      <c r="AC2949" s="446">
        <v>3.8425042936489402</v>
      </c>
      <c r="AD2949" s="446">
        <v>1.7640410299576095</v>
      </c>
      <c r="AE2949" s="446">
        <f t="shared" si="2946"/>
        <v>-6.4827760972698076</v>
      </c>
      <c r="AF2949" s="446">
        <v>-2.9172308172914465</v>
      </c>
      <c r="AG2949" s="446">
        <v>-3.7527088828940194</v>
      </c>
      <c r="AH2949" s="446">
        <v>-3.319845490357177</v>
      </c>
      <c r="AI2949" s="446">
        <v>-5.5628603664129814</v>
      </c>
      <c r="AJ2949" s="447">
        <f t="shared" si="2947"/>
        <v>-8.2638850259752559</v>
      </c>
      <c r="AK2949" s="447">
        <v>-8.2923637519452704</v>
      </c>
      <c r="AL2949" s="447">
        <v>-2.5643114527421673</v>
      </c>
      <c r="AM2949" s="447">
        <v>-0.66771382501850896</v>
      </c>
      <c r="AN2949" s="447">
        <v>-0.80650133795757994</v>
      </c>
      <c r="AO2949" s="447">
        <f t="shared" si="2948"/>
        <v>-17.048224533041509</v>
      </c>
      <c r="AP2949" s="447">
        <v>-18.842379617009879</v>
      </c>
      <c r="AQ2949" s="447">
        <v>-24.987254237732852</v>
      </c>
      <c r="AR2949" s="447">
        <v>-14.260450680360476</v>
      </c>
      <c r="AS2949" s="447">
        <f t="shared" si="2949"/>
        <v>-12.67337941468692</v>
      </c>
      <c r="AT2949" s="447">
        <v>-1.89579037678936</v>
      </c>
      <c r="AU2949" s="447">
        <v>-4.6667731186500676</v>
      </c>
      <c r="AV2949" s="447">
        <v>0.51649959054023664</v>
      </c>
      <c r="AW2949" s="447">
        <v>0.51649959054023664</v>
      </c>
      <c r="AX2949" s="447">
        <f t="shared" si="2950"/>
        <v>-2.8241405273607931</v>
      </c>
      <c r="AY2949" s="448"/>
      <c r="AZ2949" s="447">
        <v>-6.4619531273226674</v>
      </c>
      <c r="BA2949" s="447">
        <v>-8.6978002057821051</v>
      </c>
      <c r="BB2949" s="447">
        <v>2.1271545785377732</v>
      </c>
      <c r="BC2949" s="447">
        <v>-0.87187669545848268</v>
      </c>
      <c r="BD2949" s="447">
        <v>5.0167745764559601</v>
      </c>
      <c r="BE2949" s="447">
        <v>1.5126280282103433</v>
      </c>
      <c r="BF2949" s="447">
        <f t="shared" si="2951"/>
        <v>0.10796690034237083</v>
      </c>
      <c r="BG2949" s="447">
        <v>3.3305269638508745</v>
      </c>
      <c r="BH2949" s="447">
        <v>-1.7317720220464554</v>
      </c>
      <c r="BI2949" s="447">
        <v>1.0031859294668752</v>
      </c>
      <c r="BJ2949" s="447">
        <v>-2.1282447864056384</v>
      </c>
      <c r="BK2949" s="447">
        <v>2.8581082297711018</v>
      </c>
      <c r="BL2949" s="447">
        <v>-2.8019923778554112</v>
      </c>
      <c r="BM2949" s="447">
        <v>3.2767180195144361</v>
      </c>
      <c r="BN2949" s="447">
        <v>-2.1596786021444219</v>
      </c>
      <c r="BO2949" s="447">
        <f t="shared" si="2952"/>
        <v>1.8188538614054033</v>
      </c>
      <c r="BP2949" s="447">
        <v>1.2356648629169646</v>
      </c>
      <c r="BQ2949" s="447">
        <v>1.2356648629169646</v>
      </c>
      <c r="BR2949" s="447">
        <v>-7.8780831286918875</v>
      </c>
      <c r="BS2949" s="447">
        <v>-19.261227060818324</v>
      </c>
      <c r="BT2949" s="447">
        <v>-7.1898177862173602</v>
      </c>
      <c r="BU2949" s="447">
        <v>-11.317239828543418</v>
      </c>
      <c r="BV2949" s="447">
        <v>-18.612478002482057</v>
      </c>
      <c r="BW2949" s="447">
        <v>-3.4524902958878645</v>
      </c>
      <c r="BX2949" s="447">
        <v>-4.7406378541529488</v>
      </c>
      <c r="BY2949" s="447">
        <v>-6.7565301438926015</v>
      </c>
      <c r="BZ2949" s="446">
        <v>-1.7568530732532333</v>
      </c>
      <c r="CA2949" s="447">
        <f t="shared" si="2953"/>
        <v>-1.8399121148514295</v>
      </c>
      <c r="CB2949" s="447">
        <v>-0.96816050014174282</v>
      </c>
      <c r="CC2949" s="447">
        <v>-1.0808728354806905</v>
      </c>
      <c r="CD2949" s="447">
        <v>-6.0542334693859141</v>
      </c>
      <c r="CE2949" s="447">
        <v>-2.1578988477916741</v>
      </c>
      <c r="CF2949" s="447">
        <v>-2.3667992776456681</v>
      </c>
      <c r="CG2949" s="447">
        <v>-6.4659198665053541</v>
      </c>
      <c r="CH2949" s="447">
        <v>-2.2485453801925865E-2</v>
      </c>
      <c r="CI2949" s="447">
        <v>-0.69571839254759094</v>
      </c>
      <c r="CJ2949" s="446">
        <v>0.73118460601727886</v>
      </c>
      <c r="CK2949" s="446">
        <v>-0.63055283922850236</v>
      </c>
      <c r="CL2949" s="447">
        <f t="shared" si="2954"/>
        <v>2.5467178316111601</v>
      </c>
      <c r="CM2949" s="447">
        <v>-1.2652647899268552</v>
      </c>
      <c r="CN2949" s="447">
        <v>-1.7667609753100566</v>
      </c>
      <c r="CO2949" s="447">
        <v>-1.7631001930484815</v>
      </c>
      <c r="CP2949" s="447">
        <v>2.346925275595269</v>
      </c>
      <c r="CQ2949" s="447">
        <v>-1.076218863426714</v>
      </c>
      <c r="CR2949" s="447">
        <v>-5.4926561426847487</v>
      </c>
      <c r="CS2949" s="447">
        <v>4.2777474136744615</v>
      </c>
      <c r="CT2949" s="447">
        <v>4.2485402389578786</v>
      </c>
      <c r="CU2949" s="447">
        <v>1.0031569219550187</v>
      </c>
      <c r="CV2949" s="447">
        <v>1.9271754580742386</v>
      </c>
      <c r="CW2949" s="447">
        <v>1.3463296532026798</v>
      </c>
      <c r="CX2949" s="447">
        <v>1.3118765883216792</v>
      </c>
      <c r="CY2949" s="447">
        <v>1.2794260087804448</v>
      </c>
      <c r="CZ2949" s="447">
        <v>1.2365340624970427</v>
      </c>
      <c r="DA2949" s="447">
        <f t="shared" si="2955"/>
        <v>11.851808122622835</v>
      </c>
      <c r="DB2949" s="446">
        <v>2.2219886844864796</v>
      </c>
      <c r="DC2949" s="446">
        <v>0.28946175023355392</v>
      </c>
      <c r="DD2949" s="446">
        <v>-2.3061111822269433</v>
      </c>
      <c r="DE2949" s="446">
        <v>0.22309039003263204</v>
      </c>
      <c r="DF2949" s="446">
        <v>-1.5380791083463619</v>
      </c>
      <c r="DG2949" s="446">
        <v>-4.3784966564121683</v>
      </c>
      <c r="DH2949" s="446">
        <v>2.7283329741646525</v>
      </c>
      <c r="DI2949" s="446">
        <v>2.6390308846087063</v>
      </c>
      <c r="DJ2949" s="446">
        <v>2.1546663863607813</v>
      </c>
      <c r="DK2949" s="446">
        <v>2.2851038478247769</v>
      </c>
      <c r="DL2949" s="446">
        <v>2.3166983427883254</v>
      </c>
      <c r="DM2949" s="446">
        <v>2.1542684231413296</v>
      </c>
      <c r="DN2949" s="449">
        <f t="shared" si="2956"/>
        <v>2.5173404373208519</v>
      </c>
      <c r="DO2949" s="446">
        <v>2.1542684231413296</v>
      </c>
      <c r="DP2949" s="446">
        <v>1.0877497732977284</v>
      </c>
      <c r="DQ2949" s="446">
        <v>-1.0804125814326822E-2</v>
      </c>
      <c r="DR2949" s="446">
        <v>-1.7538340842037234</v>
      </c>
      <c r="DS2949" s="446">
        <v>3.6765861130647828</v>
      </c>
      <c r="DT2949" s="446">
        <v>2.8849802172623109</v>
      </c>
      <c r="DU2949" s="446">
        <v>2.7988003620703616</v>
      </c>
      <c r="DV2949" s="450">
        <f t="shared" si="2957"/>
        <v>2.5998954692275253</v>
      </c>
      <c r="DW2949" s="451">
        <f t="shared" si="2957"/>
        <v>2.2425289518588669</v>
      </c>
      <c r="DX2949" s="452">
        <f t="shared" si="2957"/>
        <v>1.3428665152004942</v>
      </c>
      <c r="DZ2949" s="446">
        <f t="shared" si="2958"/>
        <v>2.0065149547730368</v>
      </c>
      <c r="EC2949" s="446">
        <f t="shared" si="2959"/>
        <v>2.6656596037693343</v>
      </c>
      <c r="EF2949" s="446">
        <f t="shared" si="2960"/>
        <v>3.0977702240316263</v>
      </c>
      <c r="EI2949" s="446">
        <f t="shared" si="2961"/>
        <v>3.9209601158243528</v>
      </c>
      <c r="EL2949" s="446">
        <f t="shared" si="2962"/>
        <v>4.7296547034423408</v>
      </c>
      <c r="EO2949" s="446">
        <f t="shared" si="2963"/>
        <v>5.6321501569404449</v>
      </c>
    </row>
    <row r="2950" spans="1:145" x14ac:dyDescent="0.35">
      <c r="A2950" s="453" t="s">
        <v>863</v>
      </c>
      <c r="B2950" s="446">
        <f t="shared" si="2945"/>
        <v>-9.5346847913061001</v>
      </c>
      <c r="C2950" s="446">
        <f t="shared" si="2945"/>
        <v>-7.5835570281173297</v>
      </c>
      <c r="D2950" s="446">
        <f t="shared" si="2945"/>
        <v>-9.9845204394916909</v>
      </c>
      <c r="E2950" s="446">
        <f t="shared" si="2945"/>
        <v>-9.4108124894443996</v>
      </c>
      <c r="F2950" s="446">
        <f t="shared" si="2945"/>
        <v>-5.9315333338733591</v>
      </c>
      <c r="G2950" s="446">
        <f t="shared" si="2945"/>
        <v>-6.3937077566737344</v>
      </c>
      <c r="H2950" s="446">
        <f t="shared" si="2945"/>
        <v>-6.6582917038016012</v>
      </c>
      <c r="I2950" s="446">
        <f t="shared" si="2945"/>
        <v>-8.6412954436791036</v>
      </c>
      <c r="J2950" s="446">
        <f t="shared" si="2945"/>
        <v>-7.4585991409060819</v>
      </c>
      <c r="K2950" s="446">
        <f t="shared" si="2945"/>
        <v>-7.0435796794200849</v>
      </c>
      <c r="L2950" s="446">
        <f t="shared" si="2945"/>
        <v>-6.200368924272321</v>
      </c>
      <c r="M2950" s="446">
        <f t="shared" si="2945"/>
        <v>-4.216405061072944</v>
      </c>
      <c r="N2950" s="446">
        <f t="shared" si="2945"/>
        <v>-5.2026595019557602</v>
      </c>
      <c r="O2950" s="446">
        <f t="shared" si="2945"/>
        <v>-7.5101141861063381</v>
      </c>
      <c r="P2950" s="446">
        <f t="shared" si="2945"/>
        <v>-6.3818659122767682</v>
      </c>
      <c r="Q2950" s="446">
        <f t="shared" si="2945"/>
        <v>-8.0005595214998291</v>
      </c>
      <c r="R2950" s="446">
        <f t="shared" si="2945"/>
        <v>-8.3358030886886691</v>
      </c>
      <c r="S2950" s="446">
        <f t="shared" si="2945"/>
        <v>-7.4136466215579651</v>
      </c>
      <c r="T2950" s="446">
        <f t="shared" si="2945"/>
        <v>-3.2725931746642569</v>
      </c>
      <c r="U2950" s="446">
        <f t="shared" si="2945"/>
        <v>-0.10013160828714167</v>
      </c>
      <c r="V2950" s="446">
        <f t="shared" si="2945"/>
        <v>1.018728539798105</v>
      </c>
      <c r="W2950" s="446">
        <f t="shared" si="2945"/>
        <v>2.2145897824481837</v>
      </c>
      <c r="X2950" s="447">
        <f t="shared" si="2945"/>
        <v>-10.00268980966619</v>
      </c>
      <c r="Y2950" s="447">
        <f t="shared" si="2945"/>
        <v>-4.2389213157359755</v>
      </c>
      <c r="Z2950" s="446">
        <f t="shared" si="2945"/>
        <v>-0.88357222424710469</v>
      </c>
      <c r="AA2950" s="446">
        <f t="shared" si="2945"/>
        <v>-3.588932610164751</v>
      </c>
      <c r="AB2950" s="446">
        <v>-2.6182132492836256</v>
      </c>
      <c r="AC2950" s="446">
        <v>-3.1199133720338108</v>
      </c>
      <c r="AD2950" s="446">
        <v>-7.2316902890891974</v>
      </c>
      <c r="AE2950" s="446">
        <f t="shared" si="2946"/>
        <v>-4.5274264541499774</v>
      </c>
      <c r="AF2950" s="446">
        <v>7.7849700757220114E-2</v>
      </c>
      <c r="AG2950" s="446">
        <v>0.76027109908475021</v>
      </c>
      <c r="AH2950" s="446">
        <v>-4.7281765659983153</v>
      </c>
      <c r="AI2950" s="446">
        <v>-5.5411080695324655</v>
      </c>
      <c r="AJ2950" s="447">
        <f t="shared" si="2947"/>
        <v>-2.2983496816822759</v>
      </c>
      <c r="AK2950" s="447">
        <v>-3.3888893851974999</v>
      </c>
      <c r="AL2950" s="447">
        <v>-1.0294008862396971</v>
      </c>
      <c r="AM2950" s="447">
        <v>-2.6078965281499626</v>
      </c>
      <c r="AN2950" s="447">
        <v>-2.6593974117022334</v>
      </c>
      <c r="AO2950" s="447">
        <f t="shared" si="2948"/>
        <v>-7.420078715490436</v>
      </c>
      <c r="AP2950" s="447">
        <v>-4.2128205291906031</v>
      </c>
      <c r="AQ2950" s="447">
        <v>-3.0325900073163607</v>
      </c>
      <c r="AR2950" s="447">
        <v>-3.7403260811341177</v>
      </c>
      <c r="AS2950" s="447">
        <f t="shared" si="2949"/>
        <v>-4.7683578845366492</v>
      </c>
      <c r="AT2950" s="447">
        <v>-2.2882342606383608</v>
      </c>
      <c r="AU2950" s="447">
        <v>-2.7663232218636584</v>
      </c>
      <c r="AV2950" s="447">
        <v>-3.4911705830138149</v>
      </c>
      <c r="AW2950" s="447">
        <v>-3.9591209277703863</v>
      </c>
      <c r="AX2950" s="447">
        <f t="shared" si="2950"/>
        <v>-4.1594545533251379</v>
      </c>
      <c r="AY2950" s="448"/>
      <c r="AZ2950" s="447">
        <v>-4.046766722647507</v>
      </c>
      <c r="BA2950" s="447">
        <v>-4.9679151534929984</v>
      </c>
      <c r="BB2950" s="447">
        <v>-2.669953962612861</v>
      </c>
      <c r="BC2950" s="447">
        <v>-3.6711198982498185</v>
      </c>
      <c r="BD2950" s="447">
        <v>-2.0553424940729785</v>
      </c>
      <c r="BE2950" s="447">
        <v>-2.8604951652920994</v>
      </c>
      <c r="BF2950" s="447">
        <f t="shared" si="2951"/>
        <v>-1.2466174337247797</v>
      </c>
      <c r="BG2950" s="447">
        <v>-1.8615154195071655</v>
      </c>
      <c r="BH2950" s="447">
        <v>-3.745318347804278</v>
      </c>
      <c r="BI2950" s="447">
        <v>-2.2207683314265498</v>
      </c>
      <c r="BJ2950" s="447">
        <v>-2.7561056178638363</v>
      </c>
      <c r="BK2950" s="447">
        <v>-2.6997857953680997</v>
      </c>
      <c r="BL2950" s="447">
        <v>-4.3199606403826518</v>
      </c>
      <c r="BM2950" s="447">
        <v>-2.4106987103114892</v>
      </c>
      <c r="BN2950" s="447">
        <v>-4.4507705856410347</v>
      </c>
      <c r="BO2950" s="447">
        <f t="shared" si="2952"/>
        <v>-1.8266320665141591</v>
      </c>
      <c r="BP2950" s="447">
        <v>-1.1712034302982399</v>
      </c>
      <c r="BQ2950" s="447">
        <v>-1.1712034302982399</v>
      </c>
      <c r="BR2950" s="447">
        <v>-6.175570182533602</v>
      </c>
      <c r="BS2950" s="447">
        <v>-12.505758109434669</v>
      </c>
      <c r="BT2950" s="447">
        <v>-6.262291832273954</v>
      </c>
      <c r="BU2950" s="447">
        <v>-7.6068044632207954</v>
      </c>
      <c r="BV2950" s="447">
        <v>-8.1140506152236807</v>
      </c>
      <c r="BW2950" s="447">
        <v>-5.9740218632098427</v>
      </c>
      <c r="BX2950" s="447">
        <v>-7.6265185904645056</v>
      </c>
      <c r="BY2950" s="447">
        <v>-6.8641849192403308</v>
      </c>
      <c r="BZ2950" s="446">
        <v>-4.9996788562927748</v>
      </c>
      <c r="CA2950" s="447">
        <f t="shared" si="2953"/>
        <v>-3.1581240683990828</v>
      </c>
      <c r="CB2950" s="447">
        <v>-3.2433973598128865</v>
      </c>
      <c r="CC2950" s="447">
        <v>-3.3101664688071013</v>
      </c>
      <c r="CD2950" s="447">
        <v>-5.9280844047641539</v>
      </c>
      <c r="CE2950" s="447">
        <v>-4.1841851190307224</v>
      </c>
      <c r="CF2950" s="447">
        <v>-4.5352582753752868</v>
      </c>
      <c r="CG2950" s="447">
        <v>-4.6866743575963747</v>
      </c>
      <c r="CH2950" s="447">
        <v>-3.8660766381233573</v>
      </c>
      <c r="CI2950" s="447">
        <v>-4.5683854937962574</v>
      </c>
      <c r="CJ2950" s="446">
        <v>-4.1586422678268402</v>
      </c>
      <c r="CK2950" s="446">
        <v>-4.8729557547607492</v>
      </c>
      <c r="CL2950" s="447">
        <f t="shared" si="2954"/>
        <v>-1.4911863201081883</v>
      </c>
      <c r="CM2950" s="447">
        <v>-2.8131774102823295</v>
      </c>
      <c r="CN2950" s="447">
        <v>-0.18512612598194075</v>
      </c>
      <c r="CO2950" s="447">
        <v>-0.17444973841585873</v>
      </c>
      <c r="CP2950" s="447">
        <v>0.73955528314183538</v>
      </c>
      <c r="CQ2950" s="447">
        <v>-0.17511413821577076</v>
      </c>
      <c r="CR2950" s="447">
        <v>-2.5804322586069439</v>
      </c>
      <c r="CS2950" s="447">
        <v>1.9205819394389121</v>
      </c>
      <c r="CT2950" s="447">
        <v>0.99153593877037838</v>
      </c>
      <c r="CU2950" s="447">
        <v>-0.76942687638000551</v>
      </c>
      <c r="CV2950" s="447">
        <v>-0.39067716099408667</v>
      </c>
      <c r="CW2950" s="447">
        <v>-0.68990927341355479</v>
      </c>
      <c r="CX2950" s="447">
        <v>0.14648560729800317</v>
      </c>
      <c r="CY2950" s="447">
        <v>0.15544807442031178</v>
      </c>
      <c r="CZ2950" s="447">
        <v>-1.8771737833538527</v>
      </c>
      <c r="DA2950" s="447">
        <f t="shared" si="2955"/>
        <v>3.0902039195313074</v>
      </c>
      <c r="DB2950" s="446">
        <v>4.6019352430027727</v>
      </c>
      <c r="DC2950" s="446">
        <v>4.6424828387579451</v>
      </c>
      <c r="DD2950" s="446">
        <v>4.4897220787687218</v>
      </c>
      <c r="DE2950" s="446">
        <v>3.7436347811233257</v>
      </c>
      <c r="DF2950" s="446">
        <v>3.8057257823271478</v>
      </c>
      <c r="DG2950" s="446">
        <v>3.7678615861223239</v>
      </c>
      <c r="DH2950" s="446">
        <v>2.6621341770881859</v>
      </c>
      <c r="DI2950" s="446">
        <v>2.3355929254944368</v>
      </c>
      <c r="DJ2950" s="446">
        <v>1.986295998302362</v>
      </c>
      <c r="DK2950" s="446">
        <v>1.5731787723999406</v>
      </c>
      <c r="DL2950" s="446">
        <v>1.0069507183215847</v>
      </c>
      <c r="DM2950" s="446">
        <v>0.80885901560394624</v>
      </c>
      <c r="DN2950" s="449">
        <f t="shared" si="2956"/>
        <v>-2.4952214033893054</v>
      </c>
      <c r="DO2950" s="446">
        <v>0.80885901560394624</v>
      </c>
      <c r="DP2950" s="446">
        <v>-2.3753107299521585</v>
      </c>
      <c r="DQ2950" s="446">
        <v>-3.1593247221402296</v>
      </c>
      <c r="DR2950" s="446">
        <v>-2.8734730904165602</v>
      </c>
      <c r="DS2950" s="446">
        <v>-2.5443771525170411</v>
      </c>
      <c r="DT2950" s="446">
        <v>-3.1672950927074894</v>
      </c>
      <c r="DU2950" s="446">
        <v>-2.7197015871310848</v>
      </c>
      <c r="DV2950" s="450">
        <f t="shared" si="2957"/>
        <v>-2.4224562384351009</v>
      </c>
      <c r="DW2950" s="451">
        <f t="shared" si="2957"/>
        <v>-2.8835217066477332</v>
      </c>
      <c r="DX2950" s="452">
        <f t="shared" si="2957"/>
        <v>-3.5106662124911772</v>
      </c>
      <c r="DZ2950" s="446">
        <f t="shared" si="2958"/>
        <v>-1.3118650096237459</v>
      </c>
      <c r="EC2950" s="446">
        <f t="shared" si="2959"/>
        <v>-1.5962779205597817</v>
      </c>
      <c r="EF2950" s="446">
        <f t="shared" si="2960"/>
        <v>-1.6836591817695039</v>
      </c>
      <c r="EI2950" s="446">
        <f t="shared" si="2961"/>
        <v>-1.8756611959409586</v>
      </c>
      <c r="EL2950" s="446">
        <f t="shared" si="2962"/>
        <v>-1.4635542995296462</v>
      </c>
      <c r="EO2950" s="446">
        <f t="shared" si="2963"/>
        <v>-1.3904969393383482</v>
      </c>
    </row>
    <row r="2951" spans="1:145" x14ac:dyDescent="0.35">
      <c r="A2951" s="453"/>
      <c r="B2951" s="437"/>
      <c r="C2951" s="437"/>
      <c r="D2951" s="437"/>
      <c r="E2951" s="437"/>
      <c r="F2951" s="437"/>
      <c r="G2951" s="437"/>
      <c r="H2951" s="437"/>
      <c r="I2951" s="437"/>
      <c r="J2951" s="437"/>
      <c r="K2951" s="437"/>
      <c r="L2951" s="437"/>
      <c r="M2951" s="438"/>
      <c r="N2951" s="438"/>
      <c r="O2951" s="438"/>
      <c r="P2951" s="438"/>
      <c r="Q2951" s="438"/>
      <c r="R2951" s="438"/>
      <c r="S2951" s="438"/>
      <c r="T2951" s="438"/>
      <c r="U2951" s="438"/>
      <c r="V2951" s="438"/>
      <c r="W2951" s="438"/>
      <c r="X2951" s="439"/>
      <c r="Y2951" s="439"/>
      <c r="Z2951" s="438"/>
      <c r="AA2951" s="438"/>
      <c r="AB2951" s="438"/>
      <c r="AC2951" s="438"/>
      <c r="AD2951" s="438"/>
      <c r="AE2951" s="438"/>
      <c r="AF2951" s="438"/>
      <c r="AG2951" s="438"/>
      <c r="AH2951" s="438"/>
      <c r="AI2951" s="438"/>
      <c r="AJ2951" s="439"/>
      <c r="AK2951" s="439"/>
      <c r="AL2951" s="439"/>
      <c r="AM2951" s="439"/>
      <c r="AN2951" s="439"/>
      <c r="AO2951" s="439"/>
      <c r="AP2951" s="439"/>
      <c r="AQ2951" s="439"/>
      <c r="AR2951" s="439"/>
      <c r="AS2951" s="439"/>
      <c r="AT2951" s="439"/>
      <c r="AU2951" s="439"/>
      <c r="AV2951" s="439"/>
      <c r="AW2951" s="439"/>
      <c r="AX2951" s="439"/>
      <c r="AZ2951" s="439"/>
      <c r="BA2951" s="439"/>
      <c r="BB2951" s="439"/>
      <c r="BC2951" s="439"/>
      <c r="BD2951" s="439"/>
      <c r="BE2951" s="439"/>
      <c r="BF2951" s="439"/>
      <c r="BG2951" s="439"/>
      <c r="BH2951" s="439"/>
      <c r="BI2951" s="439"/>
      <c r="BJ2951" s="439"/>
      <c r="BK2951" s="439"/>
      <c r="BL2951" s="439"/>
      <c r="BM2951" s="439"/>
      <c r="BN2951" s="439"/>
      <c r="BO2951" s="439"/>
      <c r="BP2951" s="439"/>
      <c r="BQ2951" s="439"/>
      <c r="BR2951" s="439"/>
      <c r="BS2951" s="440"/>
      <c r="BT2951" s="439"/>
      <c r="BU2951" s="439"/>
      <c r="BV2951" s="439"/>
      <c r="BW2951" s="439"/>
      <c r="BX2951" s="439"/>
      <c r="BY2951" s="439"/>
      <c r="BZ2951" s="438"/>
      <c r="CA2951" s="439"/>
      <c r="CB2951" s="439"/>
      <c r="CC2951" s="439"/>
      <c r="CD2951" s="439"/>
      <c r="CE2951" s="439"/>
      <c r="CF2951" s="439"/>
      <c r="CG2951" s="439"/>
      <c r="CH2951" s="439"/>
      <c r="CI2951" s="439"/>
      <c r="CJ2951" s="438"/>
      <c r="CK2951" s="438"/>
      <c r="CL2951" s="439"/>
      <c r="CM2951" s="439"/>
      <c r="CN2951" s="439"/>
      <c r="CO2951" s="439"/>
      <c r="CP2951" s="439"/>
      <c r="CQ2951" s="439"/>
      <c r="CR2951" s="439"/>
      <c r="CS2951" s="439"/>
      <c r="CT2951" s="439"/>
      <c r="CU2951" s="439"/>
      <c r="CV2951" s="439"/>
      <c r="CW2951" s="439"/>
      <c r="CX2951" s="439"/>
      <c r="CY2951" s="439"/>
      <c r="CZ2951" s="439"/>
      <c r="DA2951" s="439"/>
      <c r="DB2951" s="438"/>
      <c r="DC2951" s="438"/>
      <c r="DD2951" s="438"/>
      <c r="DE2951" s="438"/>
      <c r="DF2951" s="438"/>
      <c r="DG2951" s="438"/>
      <c r="DH2951" s="438"/>
      <c r="DI2951" s="438"/>
      <c r="DJ2951" s="438"/>
      <c r="DK2951" s="438"/>
      <c r="DL2951" s="438"/>
      <c r="DM2951" s="438"/>
      <c r="DN2951" s="441"/>
      <c r="DO2951" s="438"/>
      <c r="DP2951" s="438"/>
      <c r="DQ2951" s="438"/>
      <c r="DR2951" s="438"/>
      <c r="DS2951" s="438"/>
      <c r="DT2951" s="438"/>
      <c r="DU2951" s="438"/>
      <c r="DV2951" s="442"/>
      <c r="DW2951" s="443"/>
      <c r="DX2951" s="444"/>
      <c r="DZ2951" s="438"/>
      <c r="EC2951" s="438"/>
      <c r="EF2951" s="438"/>
      <c r="EI2951" s="438"/>
      <c r="EL2951" s="438"/>
      <c r="EO2951" s="438"/>
    </row>
    <row r="2952" spans="1:145" x14ac:dyDescent="0.35">
      <c r="A2952" s="470" t="s">
        <v>872</v>
      </c>
      <c r="B2952" s="455" t="e">
        <f t="shared" ref="B2952:Z2952" si="2964">B2312</f>
        <v>#VALUE!</v>
      </c>
      <c r="C2952" s="455" t="e">
        <f t="shared" si="2964"/>
        <v>#VALUE!</v>
      </c>
      <c r="D2952" s="455" t="e">
        <f t="shared" si="2964"/>
        <v>#VALUE!</v>
      </c>
      <c r="E2952" s="455" t="e">
        <f t="shared" si="2964"/>
        <v>#VALUE!</v>
      </c>
      <c r="F2952" s="455">
        <f t="shared" si="2964"/>
        <v>-7.1043351180789855</v>
      </c>
      <c r="G2952" s="455">
        <f t="shared" si="2964"/>
        <v>-7.2534235422250877</v>
      </c>
      <c r="H2952" s="455" t="e">
        <f t="shared" si="2964"/>
        <v>#VALUE!</v>
      </c>
      <c r="I2952" s="455" t="e">
        <f t="shared" si="2964"/>
        <v>#VALUE!</v>
      </c>
      <c r="J2952" s="455" t="e">
        <f t="shared" si="2964"/>
        <v>#VALUE!</v>
      </c>
      <c r="K2952" s="455" t="e">
        <f t="shared" si="2964"/>
        <v>#VALUE!</v>
      </c>
      <c r="L2952" s="455" t="e">
        <f t="shared" si="2964"/>
        <v>#VALUE!</v>
      </c>
      <c r="M2952" s="456" t="e">
        <f t="shared" si="2964"/>
        <v>#VALUE!</v>
      </c>
      <c r="N2952" s="456" t="e">
        <f t="shared" si="2964"/>
        <v>#VALUE!</v>
      </c>
      <c r="O2952" s="456" t="e">
        <f t="shared" si="2964"/>
        <v>#VALUE!</v>
      </c>
      <c r="P2952" s="456" t="e">
        <f t="shared" si="2964"/>
        <v>#VALUE!</v>
      </c>
      <c r="Q2952" s="457" t="e">
        <f t="shared" si="2964"/>
        <v>#VALUE!</v>
      </c>
      <c r="R2952" s="457" t="e">
        <f t="shared" si="2964"/>
        <v>#VALUE!</v>
      </c>
      <c r="S2952" s="457" t="e">
        <f t="shared" si="2964"/>
        <v>#VALUE!</v>
      </c>
      <c r="T2952" s="457" t="e">
        <f t="shared" si="2964"/>
        <v>#VALUE!</v>
      </c>
      <c r="U2952" s="457" t="e">
        <f t="shared" si="2964"/>
        <v>#VALUE!</v>
      </c>
      <c r="V2952" s="457" t="e">
        <f t="shared" si="2964"/>
        <v>#VALUE!</v>
      </c>
      <c r="W2952" s="457" t="e">
        <f t="shared" si="2964"/>
        <v>#VALUE!</v>
      </c>
      <c r="X2952" s="458" t="e">
        <f t="shared" si="2964"/>
        <v>#VALUE!</v>
      </c>
      <c r="Y2952" s="458" t="e">
        <f t="shared" si="2964"/>
        <v>#VALUE!</v>
      </c>
      <c r="Z2952" s="457" t="e">
        <f t="shared" si="2964"/>
        <v>#VALUE!</v>
      </c>
      <c r="AA2952" s="457" t="e">
        <f>AA2312</f>
        <v>#VALUE!</v>
      </c>
      <c r="AB2952" s="457">
        <v>-0.22598887962393838</v>
      </c>
      <c r="AC2952" s="457">
        <v>1.9961700617003535</v>
      </c>
      <c r="AD2952" s="457">
        <v>1.0812174986490763</v>
      </c>
      <c r="AE2952" s="457" t="e">
        <f>AE2312</f>
        <v>#VALUE!</v>
      </c>
      <c r="AF2952" s="457">
        <v>-0.13852379002094259</v>
      </c>
      <c r="AG2952" s="457">
        <v>-0.31121226648652217</v>
      </c>
      <c r="AH2952" s="457">
        <v>-1.7659852605936692</v>
      </c>
      <c r="AI2952" s="457">
        <v>-2.8428803251977111</v>
      </c>
      <c r="AJ2952" s="458" t="e">
        <f>AJ2312</f>
        <v>#VALUE!</v>
      </c>
      <c r="AK2952" s="458">
        <v>-6.3457798223756061</v>
      </c>
      <c r="AL2952" s="458">
        <v>-3.68298795066756</v>
      </c>
      <c r="AM2952" s="458">
        <v>-4.2101404523509798</v>
      </c>
      <c r="AN2952" s="458">
        <v>-4.2490974206291874</v>
      </c>
      <c r="AO2952" s="458" t="e">
        <f>AO2312</f>
        <v>#VALUE!</v>
      </c>
      <c r="AP2952" s="458">
        <v>-7.1141962096659528</v>
      </c>
      <c r="AQ2952" s="458">
        <v>-7.8844103158141845</v>
      </c>
      <c r="AR2952" s="458">
        <v>-5.5889088452203302</v>
      </c>
      <c r="AS2952" s="458" t="e">
        <f>AS2312</f>
        <v>#VALUE!</v>
      </c>
      <c r="AT2952" s="458">
        <v>-3.2042055350109009</v>
      </c>
      <c r="AU2952" s="458">
        <v>-3.5363916214004076</v>
      </c>
      <c r="AV2952" s="458">
        <v>-3.0580249632911931</v>
      </c>
      <c r="AW2952" s="458">
        <v>-3.1026443552333647</v>
      </c>
      <c r="AX2952" s="458" t="e">
        <f>AX2312</f>
        <v>#VALUE!</v>
      </c>
      <c r="AY2952" s="459"/>
      <c r="AZ2952" s="458">
        <v>-2.4759442842609207</v>
      </c>
      <c r="BA2952" s="458">
        <v>-3.5615772798211833</v>
      </c>
      <c r="BB2952" s="458">
        <v>-0.31131589822027772</v>
      </c>
      <c r="BC2952" s="458">
        <v>-1.4412957001630906</v>
      </c>
      <c r="BD2952" s="458">
        <v>0.10181596100787753</v>
      </c>
      <c r="BE2952" s="458">
        <v>-1.2811254648213037</v>
      </c>
      <c r="BF2952" s="458" t="e">
        <f>BF2312</f>
        <v>#VALUE!</v>
      </c>
      <c r="BG2952" s="458">
        <v>0.25137111587129962</v>
      </c>
      <c r="BH2952" s="458">
        <v>-1.1576263416879264</v>
      </c>
      <c r="BI2952" s="458">
        <v>-0.3533366699222148</v>
      </c>
      <c r="BJ2952" s="458">
        <v>-1.5253378669246174</v>
      </c>
      <c r="BK2952" s="458">
        <v>7.1180458265659066E-2</v>
      </c>
      <c r="BL2952" s="458">
        <v>-1.4983621682967412</v>
      </c>
      <c r="BM2952" s="458">
        <v>0.23146685915674614</v>
      </c>
      <c r="BN2952" s="458">
        <v>-1.3594917565123408</v>
      </c>
      <c r="BO2952" s="458" t="e">
        <f>BO2312</f>
        <v>#VALUE!</v>
      </c>
      <c r="BP2952" s="458">
        <v>-3.2637169297353705E-2</v>
      </c>
      <c r="BQ2952" s="458">
        <v>-2.6078932874760095</v>
      </c>
      <c r="BR2952" s="458">
        <v>-8.8274020773128452</v>
      </c>
      <c r="BS2952" s="458">
        <v>-12.379289336849823</v>
      </c>
      <c r="BT2952" s="458">
        <v>-4.5105974408802521</v>
      </c>
      <c r="BU2952" s="458">
        <v>-6.2239946896971592</v>
      </c>
      <c r="BV2952" s="458">
        <v>-9.6550082268627264</v>
      </c>
      <c r="BW2952" s="458">
        <v>-3.5173721877920228</v>
      </c>
      <c r="BX2952" s="458">
        <v>-4.2947197901977985</v>
      </c>
      <c r="BY2952" s="458">
        <v>-5.7046109537681327</v>
      </c>
      <c r="BZ2952" s="457">
        <v>-3.5960321647760076</v>
      </c>
      <c r="CA2952" s="458" t="e">
        <f>CA2312</f>
        <v>#VALUE!</v>
      </c>
      <c r="CB2952" s="458">
        <v>-1.3089560676880077</v>
      </c>
      <c r="CC2952" s="458">
        <v>-1.3238971536685809</v>
      </c>
      <c r="CD2952" s="458">
        <v>-3.9888675227502124</v>
      </c>
      <c r="CE2952" s="458">
        <v>-2.601364730557763</v>
      </c>
      <c r="CF2952" s="458">
        <v>-2.8559741107351733</v>
      </c>
      <c r="CG2952" s="458">
        <v>-5.2059184454192335</v>
      </c>
      <c r="CH2952" s="458">
        <v>-1.5986110136319689</v>
      </c>
      <c r="CI2952" s="458">
        <v>-2.410250374836294</v>
      </c>
      <c r="CJ2952" s="457">
        <v>-2.1640527929678104</v>
      </c>
      <c r="CK2952" s="457">
        <v>-2.7143631029021305</v>
      </c>
      <c r="CL2952" s="458" t="e">
        <f>CL2312</f>
        <v>#VALUE!</v>
      </c>
      <c r="CM2952" s="458">
        <v>-1.8031921275925074</v>
      </c>
      <c r="CN2952" s="458">
        <v>-0.46052595633224563</v>
      </c>
      <c r="CO2952" s="458">
        <v>-0.38111028779318529</v>
      </c>
      <c r="CP2952" s="458">
        <v>1.7113057566800078</v>
      </c>
      <c r="CQ2952" s="458">
        <v>-0.27175907239954161</v>
      </c>
      <c r="CR2952" s="458">
        <v>-2.08070113111618</v>
      </c>
      <c r="CS2952" s="458">
        <v>2.719357398827972</v>
      </c>
      <c r="CT2952" s="458">
        <v>1.1880257513851766</v>
      </c>
      <c r="CU2952" s="458">
        <v>-0.60527171483494069</v>
      </c>
      <c r="CV2952" s="458">
        <v>0.4726186560769739</v>
      </c>
      <c r="CW2952" s="458">
        <v>-0.17953340380606103</v>
      </c>
      <c r="CX2952" s="458">
        <v>0.22992497399542072</v>
      </c>
      <c r="CY2952" s="458">
        <v>-2.932801255781227E-3</v>
      </c>
      <c r="CZ2952" s="458">
        <v>-0.52209466925321124</v>
      </c>
      <c r="DA2952" s="458" t="e">
        <f t="shared" ref="DA2952" si="2965">DA2312</f>
        <v>#VALUE!</v>
      </c>
      <c r="DB2952" s="457">
        <v>2.4191526380366914</v>
      </c>
      <c r="DC2952" s="457">
        <v>1.195607637425387</v>
      </c>
      <c r="DD2952" s="457">
        <v>0.65038942342862838</v>
      </c>
      <c r="DE2952" s="457">
        <v>1.6991539566752207</v>
      </c>
      <c r="DF2952" s="457">
        <v>0.98589443229065954</v>
      </c>
      <c r="DG2952" s="457">
        <v>1.6865098491739144E-2</v>
      </c>
      <c r="DH2952" s="457">
        <v>2.3344090012186705</v>
      </c>
      <c r="DI2952" s="457">
        <v>1.7071710253314394</v>
      </c>
      <c r="DJ2952" s="457">
        <v>0.98055001697545463</v>
      </c>
      <c r="DK2952" s="457">
        <v>2.0754382698426763</v>
      </c>
      <c r="DL2952" s="457">
        <v>1.6550957802414197</v>
      </c>
      <c r="DM2952" s="457">
        <v>0.88333190888547508</v>
      </c>
      <c r="DN2952" s="460" t="e">
        <f t="shared" ref="DN2952" si="2966">DN2312</f>
        <v>#VALUE!</v>
      </c>
      <c r="DO2952" s="457">
        <v>0.88333190888547508</v>
      </c>
      <c r="DP2952" s="457">
        <v>0.40776048817750943</v>
      </c>
      <c r="DQ2952" s="457">
        <v>-0.2452614080738911</v>
      </c>
      <c r="DR2952" s="457">
        <v>-1.2116532586717725</v>
      </c>
      <c r="DS2952" s="457">
        <v>0.24760452241184366</v>
      </c>
      <c r="DT2952" s="457">
        <v>-0.38607682355586237</v>
      </c>
      <c r="DU2952" s="457">
        <v>-0.29950048007468894</v>
      </c>
      <c r="DV2952" s="461" t="e">
        <f>DV2312</f>
        <v>#VALUE!</v>
      </c>
      <c r="DW2952" s="462" t="e">
        <f>DW2312</f>
        <v>#VALUE!</v>
      </c>
      <c r="DX2952" s="463" t="e">
        <f>DX2312</f>
        <v>#VALUE!</v>
      </c>
      <c r="DZ2952" s="457" t="e">
        <f>DZ2312</f>
        <v>#VALUE!</v>
      </c>
      <c r="EC2952" s="457" t="e">
        <f>EC2312</f>
        <v>#VALUE!</v>
      </c>
      <c r="EF2952" s="457" t="e">
        <f>EF2312</f>
        <v>#VALUE!</v>
      </c>
      <c r="EI2952" s="457" t="e">
        <f>EI2312</f>
        <v>#VALUE!</v>
      </c>
      <c r="EL2952" s="457" t="e">
        <f>EL2312</f>
        <v>#VALUE!</v>
      </c>
      <c r="EO2952" s="457" t="e">
        <f>EO2312</f>
        <v>#VALUE!</v>
      </c>
    </row>
    <row r="2963" spans="1:154" ht="15.5" x14ac:dyDescent="0.35">
      <c r="I2963" s="199"/>
      <c r="Y2963" s="199" t="s">
        <v>883</v>
      </c>
    </row>
    <row r="2964" spans="1:154" ht="15.5" x14ac:dyDescent="0.35">
      <c r="C2964" s="27"/>
      <c r="I2964" s="118"/>
      <c r="Y2964" s="118">
        <f ca="1">NOW()</f>
        <v>45628.398694444448</v>
      </c>
    </row>
    <row r="2965" spans="1:154" ht="15.5" x14ac:dyDescent="0.35">
      <c r="C2965" s="27"/>
      <c r="D2965" s="27"/>
      <c r="I2965" s="151"/>
      <c r="AA2965" s="199" t="s">
        <v>884</v>
      </c>
      <c r="AE2965" s="151">
        <f ca="1">NOW()</f>
        <v>45628.398694444448</v>
      </c>
    </row>
    <row r="2966" spans="1:154" x14ac:dyDescent="0.35">
      <c r="X2966"/>
      <c r="Y2966"/>
      <c r="Z2966" s="38"/>
    </row>
    <row r="2967" spans="1:154" ht="25.4" customHeight="1" x14ac:dyDescent="0.35">
      <c r="A2967" s="549" t="s">
        <v>856</v>
      </c>
      <c r="B2967" s="549" t="str">
        <f t="shared" ref="B2967:N2967" si="2967">B1907</f>
        <v>1987</v>
      </c>
      <c r="C2967" s="549" t="str">
        <f t="shared" si="2967"/>
        <v>1988</v>
      </c>
      <c r="D2967" s="549" t="str">
        <f t="shared" si="2967"/>
        <v>1989</v>
      </c>
      <c r="E2967" s="549" t="str">
        <f t="shared" si="2967"/>
        <v>1990</v>
      </c>
      <c r="F2967" s="549" t="str">
        <f t="shared" si="2967"/>
        <v>1991</v>
      </c>
      <c r="G2967" s="549" t="str">
        <f t="shared" si="2967"/>
        <v xml:space="preserve">   1992</v>
      </c>
      <c r="H2967" s="549" t="str">
        <f t="shared" si="2967"/>
        <v>1993</v>
      </c>
      <c r="I2967" s="549" t="str">
        <f t="shared" si="2967"/>
        <v>1994</v>
      </c>
      <c r="J2967" s="549" t="str">
        <f t="shared" si="2967"/>
        <v>1995</v>
      </c>
      <c r="K2967" s="549" t="str">
        <f t="shared" si="2967"/>
        <v>1996(1)</v>
      </c>
      <c r="L2967" s="549">
        <f t="shared" si="2967"/>
        <v>1997</v>
      </c>
      <c r="M2967" s="549">
        <f t="shared" si="2967"/>
        <v>1998</v>
      </c>
      <c r="N2967" s="549">
        <f t="shared" si="2967"/>
        <v>1999</v>
      </c>
      <c r="O2967" s="549">
        <f t="shared" ref="O2967:Z2967" si="2968">+O$5</f>
        <v>2000</v>
      </c>
      <c r="P2967" s="549">
        <f t="shared" si="2968"/>
        <v>2001</v>
      </c>
      <c r="Q2967" s="549">
        <f t="shared" si="2968"/>
        <v>2002</v>
      </c>
      <c r="R2967" s="549">
        <f t="shared" si="2968"/>
        <v>2003</v>
      </c>
      <c r="S2967" s="549">
        <f t="shared" si="2968"/>
        <v>2004</v>
      </c>
      <c r="T2967" s="549">
        <f t="shared" si="2968"/>
        <v>2005</v>
      </c>
      <c r="U2967" s="549">
        <f t="shared" si="2968"/>
        <v>2006</v>
      </c>
      <c r="V2967" s="549">
        <f t="shared" si="2968"/>
        <v>2007</v>
      </c>
      <c r="W2967" s="549">
        <f t="shared" si="2968"/>
        <v>2008</v>
      </c>
      <c r="X2967" s="541">
        <f t="shared" si="2968"/>
        <v>2009</v>
      </c>
      <c r="Y2967" s="541">
        <f t="shared" si="2968"/>
        <v>2010</v>
      </c>
      <c r="Z2967" s="549">
        <f t="shared" si="2968"/>
        <v>2011</v>
      </c>
      <c r="AA2967" s="549">
        <f>+AA$5</f>
        <v>2012</v>
      </c>
      <c r="AB2967" s="549">
        <v>2013</v>
      </c>
      <c r="AC2967" s="549">
        <v>2013</v>
      </c>
      <c r="AD2967" s="549">
        <v>2013</v>
      </c>
      <c r="AE2967" s="549">
        <f>+AE$5</f>
        <v>2013</v>
      </c>
      <c r="AF2967" s="549">
        <v>2014</v>
      </c>
      <c r="AG2967" s="549">
        <v>2014</v>
      </c>
      <c r="AH2967" s="549">
        <v>2014</v>
      </c>
      <c r="AI2967" s="549">
        <v>2014</v>
      </c>
      <c r="AJ2967" s="541">
        <f>+AJ$5</f>
        <v>2014</v>
      </c>
      <c r="AK2967" s="541">
        <v>2015</v>
      </c>
      <c r="AL2967" s="541">
        <v>2015</v>
      </c>
      <c r="AM2967" s="541">
        <v>2015</v>
      </c>
      <c r="AN2967" s="541">
        <v>2015</v>
      </c>
      <c r="AO2967" s="541">
        <f>+AO$5</f>
        <v>2015</v>
      </c>
      <c r="AP2967" s="541">
        <v>2016</v>
      </c>
      <c r="AQ2967" s="541">
        <v>2016</v>
      </c>
      <c r="AR2967" s="541">
        <v>2016</v>
      </c>
      <c r="AS2967" s="541">
        <f>+AS$5</f>
        <v>2016</v>
      </c>
      <c r="AT2967" s="541">
        <v>2017</v>
      </c>
      <c r="AU2967" s="541">
        <v>2017</v>
      </c>
      <c r="AV2967" s="541">
        <v>2017</v>
      </c>
      <c r="AW2967" s="541">
        <v>2017</v>
      </c>
      <c r="AX2967" s="541">
        <f>+AX$5</f>
        <v>2017</v>
      </c>
      <c r="AY2967" s="541"/>
      <c r="AZ2967" s="541">
        <v>2018</v>
      </c>
      <c r="BA2967" s="541">
        <v>2018</v>
      </c>
      <c r="BB2967" s="541">
        <v>2018</v>
      </c>
      <c r="BC2967" s="541">
        <v>2018</v>
      </c>
      <c r="BD2967" s="541">
        <v>2018</v>
      </c>
      <c r="BE2967" s="541">
        <v>2018</v>
      </c>
      <c r="BF2967" s="541">
        <f>+BF$5</f>
        <v>2018</v>
      </c>
      <c r="BG2967" s="541">
        <v>2019</v>
      </c>
      <c r="BH2967" s="541">
        <v>2019</v>
      </c>
      <c r="BI2967" s="541">
        <v>2019</v>
      </c>
      <c r="BJ2967" s="541">
        <v>2019</v>
      </c>
      <c r="BK2967" s="541">
        <v>2019</v>
      </c>
      <c r="BL2967" s="541">
        <v>2019</v>
      </c>
      <c r="BM2967" s="541">
        <v>2019</v>
      </c>
      <c r="BN2967" s="541">
        <v>2019</v>
      </c>
      <c r="BO2967" s="541">
        <f>+BO$5</f>
        <v>2019</v>
      </c>
      <c r="BP2967" s="541">
        <v>2020</v>
      </c>
      <c r="BQ2967" s="541">
        <v>2020</v>
      </c>
      <c r="BR2967" s="541">
        <v>2020</v>
      </c>
      <c r="BS2967" s="541">
        <v>2020</v>
      </c>
      <c r="BT2967" s="541">
        <v>2020</v>
      </c>
      <c r="BU2967" s="541">
        <v>2020</v>
      </c>
      <c r="BV2967" s="541">
        <v>2020</v>
      </c>
      <c r="BW2967" s="541">
        <v>2020</v>
      </c>
      <c r="BX2967" s="541">
        <v>2020</v>
      </c>
      <c r="BY2967" s="541">
        <v>2020</v>
      </c>
      <c r="BZ2967" s="549">
        <v>2020</v>
      </c>
      <c r="CA2967" s="541">
        <f>+CA$5</f>
        <v>2020</v>
      </c>
      <c r="CB2967" s="541">
        <v>2021</v>
      </c>
      <c r="CC2967" s="541">
        <v>2021</v>
      </c>
      <c r="CD2967" s="541">
        <v>2021</v>
      </c>
      <c r="CE2967" s="541">
        <v>2021</v>
      </c>
      <c r="CF2967" s="541">
        <v>2021</v>
      </c>
      <c r="CG2967" s="541">
        <v>2021</v>
      </c>
      <c r="CH2967" s="541">
        <v>2021</v>
      </c>
      <c r="CI2967" s="541">
        <v>2021</v>
      </c>
      <c r="CJ2967" s="549">
        <v>2021</v>
      </c>
      <c r="CK2967" s="549">
        <v>2021</v>
      </c>
      <c r="CL2967" s="541">
        <f>+CL$5</f>
        <v>2021</v>
      </c>
      <c r="CM2967" s="541">
        <v>2022</v>
      </c>
      <c r="CN2967" s="541">
        <v>2022</v>
      </c>
      <c r="CO2967" s="541">
        <v>2022</v>
      </c>
      <c r="CP2967" s="541">
        <v>2022</v>
      </c>
      <c r="CQ2967" s="541">
        <v>2022</v>
      </c>
      <c r="CR2967" s="541">
        <v>2022</v>
      </c>
      <c r="CS2967" s="541">
        <v>2022</v>
      </c>
      <c r="CT2967" s="541">
        <v>2022</v>
      </c>
      <c r="CU2967" s="541">
        <v>2022</v>
      </c>
      <c r="CV2967" s="541">
        <v>2022</v>
      </c>
      <c r="CW2967" s="541">
        <v>2022</v>
      </c>
      <c r="CX2967" s="541">
        <v>2022</v>
      </c>
      <c r="CY2967" s="541">
        <v>2022</v>
      </c>
      <c r="CZ2967" s="541">
        <v>2022</v>
      </c>
      <c r="DA2967" s="541">
        <f t="shared" ref="DA2967:DN2967" si="2969">+DA$5</f>
        <v>2022</v>
      </c>
      <c r="DB2967" s="549">
        <v>2023</v>
      </c>
      <c r="DC2967" s="549">
        <v>2023</v>
      </c>
      <c r="DD2967" s="549">
        <v>2023</v>
      </c>
      <c r="DE2967" s="549">
        <v>2023</v>
      </c>
      <c r="DF2967" s="549">
        <v>2023</v>
      </c>
      <c r="DG2967" s="549">
        <v>2023</v>
      </c>
      <c r="DH2967" s="549">
        <v>2023</v>
      </c>
      <c r="DI2967" s="549">
        <v>2023</v>
      </c>
      <c r="DJ2967" s="549">
        <v>2023</v>
      </c>
      <c r="DK2967" s="549">
        <v>2023</v>
      </c>
      <c r="DL2967" s="549">
        <v>2023</v>
      </c>
      <c r="DM2967" s="549">
        <v>2023</v>
      </c>
      <c r="DN2967" s="550">
        <f t="shared" si="2969"/>
        <v>2023</v>
      </c>
      <c r="DO2967" s="549">
        <v>2023</v>
      </c>
      <c r="DP2967" s="549">
        <v>2024</v>
      </c>
      <c r="DQ2967" s="549">
        <v>2024</v>
      </c>
      <c r="DR2967" s="549">
        <v>2024</v>
      </c>
      <c r="DS2967" s="549">
        <v>2024</v>
      </c>
      <c r="DT2967" s="549">
        <v>2024</v>
      </c>
      <c r="DU2967" s="549">
        <v>2024</v>
      </c>
      <c r="DV2967" s="551">
        <f>+DV$5</f>
        <v>2024</v>
      </c>
      <c r="DW2967" s="552">
        <f>+DW$5</f>
        <v>2024</v>
      </c>
      <c r="DX2967" s="553">
        <f>+DX$5</f>
        <v>2024</v>
      </c>
      <c r="DY2967" s="542"/>
      <c r="DZ2967" s="549">
        <f>+DZ$5</f>
        <v>2025</v>
      </c>
      <c r="EA2967" s="542"/>
      <c r="EB2967" s="542"/>
      <c r="EC2967" s="549">
        <f>+EC$5</f>
        <v>2026</v>
      </c>
      <c r="ED2967" s="542"/>
      <c r="EE2967" s="542"/>
      <c r="EF2967" s="549">
        <f>+EF$5</f>
        <v>2027</v>
      </c>
      <c r="EG2967" s="542"/>
      <c r="EH2967" s="542"/>
      <c r="EI2967" s="549">
        <f>+EI$5</f>
        <v>2028</v>
      </c>
      <c r="EJ2967" s="542"/>
      <c r="EK2967" s="542"/>
      <c r="EL2967" s="549">
        <f>+EL$5</f>
        <v>2029</v>
      </c>
      <c r="EM2967" s="542"/>
      <c r="EN2967" s="542"/>
      <c r="EO2967" s="549">
        <f>+EO$5</f>
        <v>2030</v>
      </c>
      <c r="EP2967" s="542"/>
      <c r="EQ2967" s="542"/>
      <c r="ER2967" s="542"/>
      <c r="ES2967" s="542"/>
      <c r="ET2967" s="542"/>
      <c r="EU2967" s="542"/>
      <c r="EV2967" s="542"/>
      <c r="EW2967" s="542"/>
      <c r="EX2967" s="542"/>
    </row>
    <row r="2968" spans="1:154" ht="15.5" x14ac:dyDescent="0.35">
      <c r="A2968" s="554"/>
      <c r="B2968" s="542"/>
      <c r="C2968" s="542"/>
      <c r="D2968" s="542"/>
      <c r="E2968" s="542"/>
      <c r="F2968" s="542"/>
      <c r="G2968" s="542"/>
      <c r="H2968" s="542"/>
      <c r="I2968" s="542"/>
      <c r="J2968" s="542"/>
      <c r="K2968" s="542"/>
      <c r="L2968" s="542"/>
      <c r="M2968" s="542"/>
      <c r="N2968" s="542"/>
      <c r="O2968" s="555"/>
      <c r="P2968" s="555"/>
      <c r="Q2968" s="555"/>
      <c r="R2968" s="555"/>
      <c r="S2968" s="555"/>
      <c r="T2968" s="555"/>
      <c r="U2968" s="555" t="str">
        <f>+U$7</f>
        <v/>
      </c>
      <c r="V2968" s="555"/>
      <c r="W2968" s="555"/>
      <c r="X2968" s="544"/>
      <c r="Y2968" s="544"/>
      <c r="Z2968" s="555"/>
      <c r="AA2968" s="555"/>
      <c r="AB2968" s="555" t="s">
        <v>12</v>
      </c>
      <c r="AC2968" s="555" t="s">
        <v>13</v>
      </c>
      <c r="AD2968" s="543" t="str">
        <f>+$AD$7</f>
        <v>Maj old</v>
      </c>
      <c r="AE2968" s="555"/>
      <c r="AF2968" s="555" t="s">
        <v>12</v>
      </c>
      <c r="AG2968" s="555" t="s">
        <v>13</v>
      </c>
      <c r="AH2968" s="555" t="s">
        <v>15</v>
      </c>
      <c r="AI2968" s="555" t="s">
        <v>16</v>
      </c>
      <c r="AJ2968" s="544"/>
      <c r="AK2968" s="544" t="s">
        <v>12</v>
      </c>
      <c r="AL2968" s="544" t="s">
        <v>13</v>
      </c>
      <c r="AM2968" s="544" t="s">
        <v>15</v>
      </c>
      <c r="AN2968" s="544" t="s">
        <v>17</v>
      </c>
      <c r="AO2968" s="544" t="str">
        <f>+AO$7</f>
        <v>Estim.</v>
      </c>
      <c r="AP2968" s="544" t="s">
        <v>12</v>
      </c>
      <c r="AQ2968" s="544" t="s">
        <v>13</v>
      </c>
      <c r="AR2968" s="544" t="s">
        <v>15</v>
      </c>
      <c r="AS2968" s="544" t="str">
        <f>+AS$7</f>
        <v>Estim.</v>
      </c>
      <c r="AT2968" s="544" t="s">
        <v>12</v>
      </c>
      <c r="AU2968" s="544" t="s">
        <v>13</v>
      </c>
      <c r="AV2968" s="544" t="s">
        <v>19</v>
      </c>
      <c r="AW2968" s="544" t="s">
        <v>20</v>
      </c>
      <c r="AX2968" s="544" t="str">
        <f>+AX$7</f>
        <v>Estim</v>
      </c>
      <c r="AY2968" s="544"/>
      <c r="AZ2968" s="544" t="s">
        <v>12</v>
      </c>
      <c r="BA2968" s="544" t="s">
        <v>22</v>
      </c>
      <c r="BB2968" s="544" t="s">
        <v>23</v>
      </c>
      <c r="BC2968" s="544" t="s">
        <v>24</v>
      </c>
      <c r="BD2968" s="544" t="s">
        <v>25</v>
      </c>
      <c r="BE2968" s="544" t="s">
        <v>26</v>
      </c>
      <c r="BF2968" s="544" t="str">
        <f>+BF$7</f>
        <v>Estim</v>
      </c>
      <c r="BG2968" s="544" t="s">
        <v>12</v>
      </c>
      <c r="BH2968" s="544" t="s">
        <v>27</v>
      </c>
      <c r="BI2968" s="544" t="s">
        <v>23</v>
      </c>
      <c r="BJ2968" s="544" t="s">
        <v>26</v>
      </c>
      <c r="BK2968" s="544" t="s">
        <v>28</v>
      </c>
      <c r="BL2968" s="544" t="s">
        <v>29</v>
      </c>
      <c r="BM2968" s="544" t="s">
        <v>30</v>
      </c>
      <c r="BN2968" s="544" t="s">
        <v>31</v>
      </c>
      <c r="BO2968" s="544" t="str">
        <f>+BO$7</f>
        <v>Estim</v>
      </c>
      <c r="BP2968" s="544" t="s">
        <v>12</v>
      </c>
      <c r="BQ2968" s="544" t="s">
        <v>12</v>
      </c>
      <c r="BR2968" s="544" t="s">
        <v>27</v>
      </c>
      <c r="BS2968" s="544" t="s">
        <v>29</v>
      </c>
      <c r="BT2968" s="544" t="s">
        <v>23</v>
      </c>
      <c r="BU2968" s="544" t="s">
        <v>29</v>
      </c>
      <c r="BV2968" s="544" t="s">
        <v>31</v>
      </c>
      <c r="BW2968" s="544" t="s">
        <v>32</v>
      </c>
      <c r="BX2968" s="544" t="s">
        <v>32</v>
      </c>
      <c r="BY2968" s="544" t="s">
        <v>32</v>
      </c>
      <c r="BZ2968" s="555" t="s">
        <v>33</v>
      </c>
      <c r="CA2968" s="544" t="str">
        <f>+CA$7</f>
        <v>Estim</v>
      </c>
      <c r="CB2968" s="544" t="s">
        <v>12</v>
      </c>
      <c r="CC2968" s="544" t="s">
        <v>12</v>
      </c>
      <c r="CD2968" s="544" t="s">
        <v>12</v>
      </c>
      <c r="CE2968" s="544" t="s">
        <v>12</v>
      </c>
      <c r="CF2968" s="544" t="s">
        <v>12</v>
      </c>
      <c r="CG2968" s="544" t="s">
        <v>12</v>
      </c>
      <c r="CH2968" s="544" t="s">
        <v>34</v>
      </c>
      <c r="CI2968" s="544" t="s">
        <v>34</v>
      </c>
      <c r="CJ2968" s="555" t="s">
        <v>25</v>
      </c>
      <c r="CK2968" s="555" t="s">
        <v>25</v>
      </c>
      <c r="CL2968" s="544" t="str">
        <f>+CL$7</f>
        <v>Estim.</v>
      </c>
      <c r="CM2968" s="544" t="s">
        <v>12</v>
      </c>
      <c r="CN2968" s="544" t="s">
        <v>36</v>
      </c>
      <c r="CO2968" s="544" t="s">
        <v>36</v>
      </c>
      <c r="CP2968" s="544" t="s">
        <v>101</v>
      </c>
      <c r="CQ2968" s="544" t="s">
        <v>36</v>
      </c>
      <c r="CR2968" s="544" t="s">
        <v>102</v>
      </c>
      <c r="CS2968" s="544" t="s">
        <v>103</v>
      </c>
      <c r="CT2968" s="544" t="s">
        <v>104</v>
      </c>
      <c r="CU2968" s="544" t="s">
        <v>105</v>
      </c>
      <c r="CV2968" s="544" t="s">
        <v>37</v>
      </c>
      <c r="CW2968" s="544" t="s">
        <v>37</v>
      </c>
      <c r="CX2968" s="544" t="s">
        <v>38</v>
      </c>
      <c r="CY2968" s="544" t="s">
        <v>38</v>
      </c>
      <c r="CZ2968" s="544" t="s">
        <v>37</v>
      </c>
      <c r="DA2968" s="544" t="str">
        <f t="shared" ref="DA2968:DN2968" si="2970">+DA$7</f>
        <v>Estim.</v>
      </c>
      <c r="DB2968" s="555" t="s">
        <v>39</v>
      </c>
      <c r="DC2968" s="555" t="s">
        <v>40</v>
      </c>
      <c r="DD2968" s="555" t="s">
        <v>41</v>
      </c>
      <c r="DE2968" s="555" t="s">
        <v>42</v>
      </c>
      <c r="DF2968" s="555" t="s">
        <v>43</v>
      </c>
      <c r="DG2968" s="555" t="s">
        <v>44</v>
      </c>
      <c r="DH2968" s="555" t="s">
        <v>45</v>
      </c>
      <c r="DI2968" s="555" t="s">
        <v>46</v>
      </c>
      <c r="DJ2968" s="555" t="s">
        <v>47</v>
      </c>
      <c r="DK2968" s="555" t="s">
        <v>45</v>
      </c>
      <c r="DL2968" s="555" t="s">
        <v>46</v>
      </c>
      <c r="DM2968" s="555" t="s">
        <v>47</v>
      </c>
      <c r="DN2968" s="556" t="str">
        <f t="shared" si="2970"/>
        <v>Estim.</v>
      </c>
      <c r="DO2968" s="555" t="s">
        <v>47</v>
      </c>
      <c r="DP2968" s="555" t="s">
        <v>12</v>
      </c>
      <c r="DQ2968" s="555" t="s">
        <v>12</v>
      </c>
      <c r="DR2968" s="555" t="s">
        <v>12</v>
      </c>
      <c r="DS2968" s="555" t="s">
        <v>23</v>
      </c>
      <c r="DT2968" s="555" t="s">
        <v>23</v>
      </c>
      <c r="DU2968" s="555" t="s">
        <v>23</v>
      </c>
      <c r="DV2968" s="557" t="str">
        <f>+DV$7</f>
        <v>MAJ nov</v>
      </c>
      <c r="DW2968" s="558" t="str">
        <f>+DW$7</f>
        <v>MAJ nov</v>
      </c>
      <c r="DX2968" s="559" t="str">
        <f>+DX$7</f>
        <v>Prév.Rév.</v>
      </c>
      <c r="DY2968" s="542"/>
      <c r="DZ2968" s="555" t="str">
        <f>+DZ$7</f>
        <v>Prév.</v>
      </c>
      <c r="EA2968" s="542"/>
      <c r="EB2968" s="542"/>
      <c r="EC2968" s="555" t="str">
        <f>+EC$7</f>
        <v>Prév.</v>
      </c>
      <c r="ED2968" s="542"/>
      <c r="EE2968" s="542"/>
      <c r="EF2968" s="555" t="str">
        <f>+EF$7</f>
        <v>Prév.</v>
      </c>
      <c r="EG2968" s="542"/>
      <c r="EH2968" s="542"/>
      <c r="EI2968" s="555" t="str">
        <f>+EI$7</f>
        <v>Prév.</v>
      </c>
      <c r="EJ2968" s="542"/>
      <c r="EK2968" s="542"/>
      <c r="EL2968" s="555" t="str">
        <f>+EL$7</f>
        <v>Prév.</v>
      </c>
      <c r="EM2968" s="542"/>
      <c r="EN2968" s="542"/>
      <c r="EO2968" s="555" t="str">
        <f>+EO$7</f>
        <v>Prév.</v>
      </c>
      <c r="EP2968" s="542"/>
      <c r="EQ2968" s="542"/>
      <c r="ER2968" s="542"/>
      <c r="ES2968" s="542"/>
      <c r="ET2968" s="542"/>
      <c r="EU2968" s="542"/>
      <c r="EV2968" s="542"/>
      <c r="EW2968" s="542"/>
      <c r="EX2968" s="542"/>
    </row>
    <row r="2969" spans="1:154" x14ac:dyDescent="0.35">
      <c r="A2969" s="560" t="s">
        <v>885</v>
      </c>
      <c r="B2969" s="542"/>
      <c r="C2969" s="542"/>
      <c r="D2969" s="542"/>
      <c r="E2969" s="542"/>
      <c r="F2969" s="542"/>
      <c r="G2969" s="542"/>
      <c r="H2969" s="542"/>
      <c r="I2969" s="542"/>
      <c r="J2969" s="542"/>
      <c r="K2969" s="542"/>
      <c r="L2969" s="542"/>
      <c r="M2969" s="542"/>
      <c r="N2969" s="542"/>
      <c r="O2969" s="542"/>
      <c r="P2969" s="542"/>
      <c r="Q2969" s="542"/>
      <c r="R2969" s="542"/>
      <c r="S2969" s="542"/>
      <c r="T2969" s="542"/>
      <c r="U2969" s="542"/>
      <c r="V2969" s="542"/>
      <c r="W2969" s="542"/>
      <c r="X2969" s="545"/>
      <c r="Y2969" s="545"/>
      <c r="Z2969" s="542"/>
      <c r="AA2969" s="542"/>
      <c r="AB2969" s="542"/>
      <c r="AC2969" s="542"/>
      <c r="AD2969" s="542"/>
      <c r="AE2969" s="542"/>
      <c r="AF2969" s="542"/>
      <c r="AG2969" s="542"/>
      <c r="AH2969" s="542"/>
      <c r="AI2969" s="542"/>
      <c r="AJ2969" s="545"/>
      <c r="AK2969" s="545"/>
      <c r="AL2969" s="545"/>
      <c r="AM2969" s="545"/>
      <c r="AN2969" s="545"/>
      <c r="AO2969" s="545"/>
      <c r="AP2969" s="545"/>
      <c r="AQ2969" s="545"/>
      <c r="AR2969" s="545"/>
      <c r="AS2969" s="545"/>
      <c r="AT2969" s="545"/>
      <c r="AU2969" s="545"/>
      <c r="AV2969" s="545"/>
      <c r="AW2969" s="545"/>
      <c r="AX2969" s="545"/>
      <c r="AY2969" s="545"/>
      <c r="AZ2969" s="545"/>
      <c r="BA2969" s="545"/>
      <c r="BB2969" s="545"/>
      <c r="BC2969" s="545"/>
      <c r="BD2969" s="545"/>
      <c r="BE2969" s="545"/>
      <c r="BF2969" s="545"/>
      <c r="BG2969" s="545"/>
      <c r="BH2969" s="545"/>
      <c r="BI2969" s="545"/>
      <c r="BJ2969" s="545"/>
      <c r="BK2969" s="545"/>
      <c r="BL2969" s="545"/>
      <c r="BM2969" s="545"/>
      <c r="BN2969" s="545"/>
      <c r="BO2969" s="545"/>
      <c r="BP2969" s="545"/>
      <c r="BQ2969" s="545"/>
      <c r="BR2969" s="545"/>
      <c r="BS2969" s="561"/>
      <c r="BT2969" s="545"/>
      <c r="BU2969" s="545"/>
      <c r="BV2969" s="545"/>
      <c r="BW2969" s="545"/>
      <c r="BX2969" s="545"/>
      <c r="BY2969" s="545"/>
      <c r="BZ2969" s="542"/>
      <c r="CA2969" s="545"/>
      <c r="CB2969" s="545"/>
      <c r="CC2969" s="545"/>
      <c r="CD2969" s="545"/>
      <c r="CE2969" s="545"/>
      <c r="CF2969" s="545"/>
      <c r="CG2969" s="545"/>
      <c r="CH2969" s="545"/>
      <c r="CI2969" s="545"/>
      <c r="CJ2969" s="542"/>
      <c r="CK2969" s="542"/>
      <c r="CL2969" s="545"/>
      <c r="CM2969" s="545"/>
      <c r="CN2969" s="545"/>
      <c r="CO2969" s="545"/>
      <c r="CP2969" s="545"/>
      <c r="CQ2969" s="545"/>
      <c r="CR2969" s="545"/>
      <c r="CS2969" s="545"/>
      <c r="CT2969" s="545"/>
      <c r="CU2969" s="545"/>
      <c r="CV2969" s="545"/>
      <c r="CW2969" s="545"/>
      <c r="CX2969" s="545"/>
      <c r="CY2969" s="545"/>
      <c r="CZ2969" s="545"/>
      <c r="DA2969" s="545"/>
      <c r="DB2969" s="542"/>
      <c r="DC2969" s="542"/>
      <c r="DD2969" s="542"/>
      <c r="DE2969" s="542"/>
      <c r="DF2969" s="542"/>
      <c r="DG2969" s="542"/>
      <c r="DH2969" s="542"/>
      <c r="DI2969" s="542"/>
      <c r="DJ2969" s="542"/>
      <c r="DK2969" s="542"/>
      <c r="DL2969" s="542"/>
      <c r="DM2969" s="542"/>
      <c r="DN2969" s="562"/>
      <c r="DO2969" s="542"/>
      <c r="DP2969" s="542"/>
      <c r="DQ2969" s="542"/>
      <c r="DR2969" s="542"/>
      <c r="DS2969" s="542"/>
      <c r="DT2969" s="542"/>
      <c r="DU2969" s="542"/>
      <c r="DV2969" s="563"/>
      <c r="DW2969" s="564"/>
      <c r="DX2969" s="565"/>
      <c r="DY2969" s="542"/>
      <c r="DZ2969" s="542"/>
      <c r="EA2969" s="542"/>
      <c r="EB2969" s="542"/>
      <c r="EC2969" s="542"/>
      <c r="ED2969" s="542"/>
      <c r="EE2969" s="542"/>
      <c r="EF2969" s="542"/>
      <c r="EG2969" s="542"/>
      <c r="EH2969" s="542"/>
      <c r="EI2969" s="542"/>
      <c r="EJ2969" s="542"/>
      <c r="EK2969" s="542"/>
      <c r="EL2969" s="542"/>
      <c r="EM2969" s="542"/>
      <c r="EN2969" s="542"/>
      <c r="EO2969" s="542"/>
      <c r="EP2969" s="542"/>
      <c r="EQ2969" s="542"/>
      <c r="ER2969" s="542"/>
      <c r="ES2969" s="542"/>
      <c r="ET2969" s="542"/>
      <c r="EU2969" s="542"/>
      <c r="EV2969" s="542"/>
      <c r="EW2969" s="542"/>
      <c r="EX2969" s="542"/>
    </row>
    <row r="2970" spans="1:154" x14ac:dyDescent="0.35">
      <c r="A2970" s="566" t="s">
        <v>879</v>
      </c>
      <c r="B2970" s="542"/>
      <c r="C2970" s="542"/>
      <c r="D2970" s="542"/>
      <c r="E2970" s="542"/>
      <c r="F2970" s="542"/>
      <c r="G2970" s="542"/>
      <c r="H2970" s="542"/>
      <c r="I2970" s="542"/>
      <c r="J2970" s="542"/>
      <c r="K2970" s="542"/>
      <c r="L2970" s="542"/>
      <c r="M2970" s="542"/>
      <c r="N2970" s="542"/>
      <c r="O2970" s="542"/>
      <c r="P2970" s="542"/>
      <c r="Q2970" s="542"/>
      <c r="R2970" s="542"/>
      <c r="S2970" s="542"/>
      <c r="T2970" s="542"/>
      <c r="U2970" s="542"/>
      <c r="V2970" s="542"/>
      <c r="W2970" s="542"/>
      <c r="X2970" s="545"/>
      <c r="Y2970" s="545"/>
      <c r="Z2970" s="542"/>
      <c r="AA2970" s="542"/>
      <c r="AB2970" s="542"/>
      <c r="AC2970" s="542"/>
      <c r="AD2970" s="542"/>
      <c r="AE2970" s="542"/>
      <c r="AF2970" s="542"/>
      <c r="AG2970" s="542"/>
      <c r="AH2970" s="542"/>
      <c r="AI2970" s="542"/>
      <c r="AJ2970" s="545"/>
      <c r="AK2970" s="545"/>
      <c r="AL2970" s="545"/>
      <c r="AM2970" s="545"/>
      <c r="AN2970" s="545"/>
      <c r="AO2970" s="545"/>
      <c r="AP2970" s="545"/>
      <c r="AQ2970" s="545"/>
      <c r="AR2970" s="545"/>
      <c r="AS2970" s="545"/>
      <c r="AT2970" s="545"/>
      <c r="AU2970" s="545"/>
      <c r="AV2970" s="545"/>
      <c r="AW2970" s="545"/>
      <c r="AX2970" s="545"/>
      <c r="AY2970" s="545"/>
      <c r="AZ2970" s="545"/>
      <c r="BA2970" s="545"/>
      <c r="BB2970" s="545"/>
      <c r="BC2970" s="545"/>
      <c r="BD2970" s="545"/>
      <c r="BE2970" s="545"/>
      <c r="BF2970" s="545"/>
      <c r="BG2970" s="545"/>
      <c r="BH2970" s="545"/>
      <c r="BI2970" s="545"/>
      <c r="BJ2970" s="545"/>
      <c r="BK2970" s="545"/>
      <c r="BL2970" s="545"/>
      <c r="BM2970" s="545"/>
      <c r="BN2970" s="545"/>
      <c r="BO2970" s="545"/>
      <c r="BP2970" s="545"/>
      <c r="BQ2970" s="545"/>
      <c r="BR2970" s="545"/>
      <c r="BS2970" s="561"/>
      <c r="BT2970" s="545"/>
      <c r="BU2970" s="545"/>
      <c r="BV2970" s="545"/>
      <c r="BW2970" s="545"/>
      <c r="BX2970" s="545"/>
      <c r="BY2970" s="545"/>
      <c r="BZ2970" s="542"/>
      <c r="CA2970" s="545"/>
      <c r="CB2970" s="545"/>
      <c r="CC2970" s="545"/>
      <c r="CD2970" s="545"/>
      <c r="CE2970" s="545"/>
      <c r="CF2970" s="545"/>
      <c r="CG2970" s="545"/>
      <c r="CH2970" s="545"/>
      <c r="CI2970" s="545"/>
      <c r="CJ2970" s="542"/>
      <c r="CK2970" s="542"/>
      <c r="CL2970" s="545"/>
      <c r="CM2970" s="545"/>
      <c r="CN2970" s="545"/>
      <c r="CO2970" s="545"/>
      <c r="CP2970" s="545"/>
      <c r="CQ2970" s="545"/>
      <c r="CR2970" s="545"/>
      <c r="CS2970" s="545"/>
      <c r="CT2970" s="545"/>
      <c r="CU2970" s="545"/>
      <c r="CV2970" s="545"/>
      <c r="CW2970" s="545"/>
      <c r="CX2970" s="545"/>
      <c r="CY2970" s="545"/>
      <c r="CZ2970" s="545"/>
      <c r="DA2970" s="545"/>
      <c r="DB2970" s="542"/>
      <c r="DC2970" s="542"/>
      <c r="DD2970" s="542"/>
      <c r="DE2970" s="542"/>
      <c r="DF2970" s="542"/>
      <c r="DG2970" s="542"/>
      <c r="DH2970" s="542"/>
      <c r="DI2970" s="542"/>
      <c r="DJ2970" s="542"/>
      <c r="DK2970" s="542"/>
      <c r="DL2970" s="542"/>
      <c r="DM2970" s="542"/>
      <c r="DN2970" s="562"/>
      <c r="DO2970" s="542"/>
      <c r="DP2970" s="542"/>
      <c r="DQ2970" s="542"/>
      <c r="DR2970" s="542"/>
      <c r="DS2970" s="542"/>
      <c r="DT2970" s="542"/>
      <c r="DU2970" s="542"/>
      <c r="DV2970" s="563"/>
      <c r="DW2970" s="564"/>
      <c r="DX2970" s="565"/>
      <c r="DY2970" s="542"/>
      <c r="DZ2970" s="542"/>
      <c r="EA2970" s="542"/>
      <c r="EB2970" s="542"/>
      <c r="EC2970" s="542"/>
      <c r="ED2970" s="542"/>
      <c r="EE2970" s="542"/>
      <c r="EF2970" s="542"/>
      <c r="EG2970" s="542"/>
      <c r="EH2970" s="542"/>
      <c r="EI2970" s="542"/>
      <c r="EJ2970" s="542"/>
      <c r="EK2970" s="542"/>
      <c r="EL2970" s="542"/>
      <c r="EM2970" s="542"/>
      <c r="EN2970" s="542"/>
      <c r="EO2970" s="542"/>
      <c r="EP2970" s="542"/>
      <c r="EQ2970" s="542"/>
      <c r="ER2970" s="542"/>
      <c r="ES2970" s="542"/>
      <c r="ET2970" s="542"/>
      <c r="EU2970" s="542"/>
      <c r="EV2970" s="542"/>
      <c r="EW2970" s="542"/>
      <c r="EX2970" s="542"/>
    </row>
    <row r="2971" spans="1:154" x14ac:dyDescent="0.35">
      <c r="A2971" s="567"/>
      <c r="B2971" s="542"/>
      <c r="C2971" s="542"/>
      <c r="D2971" s="542"/>
      <c r="E2971" s="542"/>
      <c r="F2971" s="542"/>
      <c r="G2971" s="542"/>
      <c r="H2971" s="542"/>
      <c r="I2971" s="542"/>
      <c r="J2971" s="542"/>
      <c r="K2971" s="542"/>
      <c r="L2971" s="542"/>
      <c r="M2971" s="542"/>
      <c r="N2971" s="542"/>
      <c r="O2971" s="542"/>
      <c r="P2971" s="542"/>
      <c r="Q2971" s="542"/>
      <c r="R2971" s="542"/>
      <c r="S2971" s="542"/>
      <c r="T2971" s="542"/>
      <c r="U2971" s="542"/>
      <c r="V2971" s="542"/>
      <c r="W2971" s="542"/>
      <c r="X2971" s="545"/>
      <c r="Y2971" s="545"/>
      <c r="Z2971" s="542"/>
      <c r="AA2971" s="542"/>
      <c r="AB2971" s="542"/>
      <c r="AC2971" s="542"/>
      <c r="AD2971" s="542"/>
      <c r="AE2971" s="542"/>
      <c r="AF2971" s="542"/>
      <c r="AG2971" s="542"/>
      <c r="AH2971" s="542"/>
      <c r="AI2971" s="542"/>
      <c r="AJ2971" s="545"/>
      <c r="AK2971" s="545"/>
      <c r="AL2971" s="545"/>
      <c r="AM2971" s="545"/>
      <c r="AN2971" s="545"/>
      <c r="AO2971" s="545"/>
      <c r="AP2971" s="545"/>
      <c r="AQ2971" s="545"/>
      <c r="AR2971" s="545"/>
      <c r="AS2971" s="545"/>
      <c r="AT2971" s="545"/>
      <c r="AU2971" s="545"/>
      <c r="AV2971" s="545"/>
      <c r="AW2971" s="545"/>
      <c r="AX2971" s="545"/>
      <c r="AY2971" s="545"/>
      <c r="AZ2971" s="545"/>
      <c r="BA2971" s="545"/>
      <c r="BB2971" s="545"/>
      <c r="BC2971" s="545"/>
      <c r="BD2971" s="545"/>
      <c r="BE2971" s="545"/>
      <c r="BF2971" s="545"/>
      <c r="BG2971" s="545"/>
      <c r="BH2971" s="545"/>
      <c r="BI2971" s="545"/>
      <c r="BJ2971" s="545"/>
      <c r="BK2971" s="545"/>
      <c r="BL2971" s="545"/>
      <c r="BM2971" s="545"/>
      <c r="BN2971" s="545"/>
      <c r="BO2971" s="545"/>
      <c r="BP2971" s="545"/>
      <c r="BQ2971" s="545"/>
      <c r="BR2971" s="545"/>
      <c r="BS2971" s="561"/>
      <c r="BT2971" s="545"/>
      <c r="BU2971" s="545"/>
      <c r="BV2971" s="545"/>
      <c r="BW2971" s="545"/>
      <c r="BX2971" s="545"/>
      <c r="BY2971" s="545"/>
      <c r="BZ2971" s="542"/>
      <c r="CA2971" s="545"/>
      <c r="CB2971" s="545"/>
      <c r="CC2971" s="545"/>
      <c r="CD2971" s="545"/>
      <c r="CE2971" s="545"/>
      <c r="CF2971" s="545"/>
      <c r="CG2971" s="545"/>
      <c r="CH2971" s="545"/>
      <c r="CI2971" s="545"/>
      <c r="CJ2971" s="542"/>
      <c r="CK2971" s="542"/>
      <c r="CL2971" s="545"/>
      <c r="CM2971" s="545"/>
      <c r="CN2971" s="545"/>
      <c r="CO2971" s="545"/>
      <c r="CP2971" s="545"/>
      <c r="CQ2971" s="545"/>
      <c r="CR2971" s="545"/>
      <c r="CS2971" s="545"/>
      <c r="CT2971" s="545"/>
      <c r="CU2971" s="545"/>
      <c r="CV2971" s="545"/>
      <c r="CW2971" s="545"/>
      <c r="CX2971" s="545"/>
      <c r="CY2971" s="545"/>
      <c r="CZ2971" s="545"/>
      <c r="DA2971" s="545"/>
      <c r="DB2971" s="542"/>
      <c r="DC2971" s="542"/>
      <c r="DD2971" s="542"/>
      <c r="DE2971" s="542"/>
      <c r="DF2971" s="542"/>
      <c r="DG2971" s="542"/>
      <c r="DH2971" s="542"/>
      <c r="DI2971" s="542"/>
      <c r="DJ2971" s="542"/>
      <c r="DK2971" s="542"/>
      <c r="DL2971" s="542"/>
      <c r="DM2971" s="542"/>
      <c r="DN2971" s="562"/>
      <c r="DO2971" s="542"/>
      <c r="DP2971" s="542"/>
      <c r="DQ2971" s="542"/>
      <c r="DR2971" s="542"/>
      <c r="DS2971" s="542"/>
      <c r="DT2971" s="542"/>
      <c r="DU2971" s="542"/>
      <c r="DV2971" s="563"/>
      <c r="DW2971" s="564"/>
      <c r="DX2971" s="565"/>
      <c r="DY2971" s="542"/>
      <c r="DZ2971" s="542"/>
      <c r="EA2971" s="542"/>
      <c r="EB2971" s="542"/>
      <c r="EC2971" s="542"/>
      <c r="ED2971" s="542"/>
      <c r="EE2971" s="542"/>
      <c r="EF2971" s="542"/>
      <c r="EG2971" s="542"/>
      <c r="EH2971" s="542"/>
      <c r="EI2971" s="542"/>
      <c r="EJ2971" s="542"/>
      <c r="EK2971" s="542"/>
      <c r="EL2971" s="542"/>
      <c r="EM2971" s="542"/>
      <c r="EN2971" s="542"/>
      <c r="EO2971" s="542"/>
      <c r="EP2971" s="542"/>
      <c r="EQ2971" s="542"/>
      <c r="ER2971" s="542"/>
      <c r="ES2971" s="542"/>
      <c r="ET2971" s="542"/>
      <c r="EU2971" s="542"/>
      <c r="EV2971" s="542"/>
      <c r="EW2971" s="542"/>
      <c r="EX2971" s="542"/>
    </row>
    <row r="2972" spans="1:154" x14ac:dyDescent="0.35">
      <c r="A2972" s="568" t="s">
        <v>858</v>
      </c>
      <c r="B2972" s="569">
        <f t="shared" ref="B2972:AA2977" si="2971">B2245</f>
        <v>-6.3878521471127758</v>
      </c>
      <c r="C2972" s="569">
        <f t="shared" si="2971"/>
        <v>-4.1161003321024454</v>
      </c>
      <c r="D2972" s="569">
        <f t="shared" si="2971"/>
        <v>-4.3571064496012175</v>
      </c>
      <c r="E2972" s="569">
        <f t="shared" si="2971"/>
        <v>-2.826067515704342</v>
      </c>
      <c r="F2972" s="569">
        <f t="shared" si="2971"/>
        <v>-2.3540381901159058</v>
      </c>
      <c r="G2972" s="569">
        <f t="shared" si="2971"/>
        <v>-4.6521262242257793</v>
      </c>
      <c r="H2972" s="569">
        <f t="shared" si="2971"/>
        <v>-4.0392299719639579</v>
      </c>
      <c r="I2972" s="569">
        <f t="shared" si="2971"/>
        <v>-1.0381021306568035</v>
      </c>
      <c r="J2972" s="569">
        <f t="shared" si="2971"/>
        <v>-0.41792603685463026</v>
      </c>
      <c r="K2972" s="569">
        <f t="shared" si="2971"/>
        <v>-0.66009676877650414</v>
      </c>
      <c r="L2972" s="569">
        <f t="shared" si="2971"/>
        <v>-1.3805436366767283</v>
      </c>
      <c r="M2972" s="569">
        <f t="shared" si="2971"/>
        <v>-2.9350505923533876</v>
      </c>
      <c r="N2972" s="569">
        <f t="shared" si="2971"/>
        <v>0.145824433473311</v>
      </c>
      <c r="O2972" s="569">
        <f t="shared" si="2971"/>
        <v>1.2778844230602189</v>
      </c>
      <c r="P2972" s="569">
        <f t="shared" si="2971"/>
        <v>-4.2950018208317138</v>
      </c>
      <c r="Q2972" s="569">
        <f t="shared" si="2971"/>
        <v>-4.6138263882860011</v>
      </c>
      <c r="R2972" s="569">
        <f t="shared" si="2971"/>
        <v>-4.6727607902919965</v>
      </c>
      <c r="S2972" s="569">
        <f t="shared" si="2971"/>
        <v>-1.6056039915047884</v>
      </c>
      <c r="T2972" s="569">
        <f t="shared" si="2971"/>
        <v>-1.7397113893686749</v>
      </c>
      <c r="U2972" s="569">
        <f t="shared" si="2971"/>
        <v>1.502497014895144</v>
      </c>
      <c r="V2972" s="569">
        <f t="shared" si="2971"/>
        <v>1.7186919581155742</v>
      </c>
      <c r="W2972" s="569">
        <f t="shared" si="2971"/>
        <v>-1.0673160081014221</v>
      </c>
      <c r="X2972" s="546">
        <f t="shared" si="2971"/>
        <v>-4.1111735232308044</v>
      </c>
      <c r="Y2972" s="546">
        <f t="shared" si="2971"/>
        <v>-2.7923837415328094</v>
      </c>
      <c r="Z2972" s="569">
        <f t="shared" si="2971"/>
        <v>-2.5517622845512133</v>
      </c>
      <c r="AA2972" s="569">
        <f t="shared" si="2971"/>
        <v>-3.2832113901735624</v>
      </c>
      <c r="AB2972" s="569">
        <v>-1.5183027000682308</v>
      </c>
      <c r="AC2972" s="569">
        <v>-2.8355727660583621</v>
      </c>
      <c r="AD2972" s="569">
        <v>-3.5097240093186768</v>
      </c>
      <c r="AE2972" s="569">
        <f t="shared" ref="AE2972:AE2977" si="2972">AE2245</f>
        <v>-3.4853356847564512</v>
      </c>
      <c r="AF2972" s="569">
        <v>-0.94964898790658192</v>
      </c>
      <c r="AG2972" s="569">
        <v>-0.93488990329262522</v>
      </c>
      <c r="AH2972" s="569">
        <v>-1.2681181347355246</v>
      </c>
      <c r="AI2972" s="569">
        <v>0</v>
      </c>
      <c r="AJ2972" s="546">
        <f t="shared" ref="AJ2972:AJ2977" si="2973">AJ2245</f>
        <v>-4.0070106516213473</v>
      </c>
      <c r="AK2972" s="546">
        <v>-3.2635077090049247</v>
      </c>
      <c r="AL2972" s="546">
        <v>-3.7632375016663802</v>
      </c>
      <c r="AM2972" s="546">
        <v>-2.8247431287119902</v>
      </c>
      <c r="AN2972" s="546">
        <v>-2.8503755873166901</v>
      </c>
      <c r="AO2972" s="546">
        <f t="shared" ref="AO2972:AO2977" si="2974">AO2245</f>
        <v>-3.7948497342866934</v>
      </c>
      <c r="AP2972" s="546">
        <v>-5.0977471728150974</v>
      </c>
      <c r="AQ2972" s="546">
        <v>-5.1908585102603322</v>
      </c>
      <c r="AR2972" s="546">
        <v>-5.2082512654087072</v>
      </c>
      <c r="AS2972" s="546">
        <f t="shared" ref="AS2972:AS2977" si="2975">AS2245</f>
        <v>-3.0831790700328643</v>
      </c>
      <c r="AT2972" s="546">
        <v>-8.0161010644303161</v>
      </c>
      <c r="AU2972" s="546">
        <v>-4.4434487742199922</v>
      </c>
      <c r="AV2972" s="546">
        <v>-2.8017000593848023</v>
      </c>
      <c r="AW2972" s="546">
        <v>-2.7136027924474706</v>
      </c>
      <c r="AX2972" s="546">
        <f t="shared" ref="AX2972:AX2977" si="2976">AX2245</f>
        <v>-2.4739386472451184</v>
      </c>
      <c r="AY2972" s="546"/>
      <c r="AZ2972" s="546">
        <v>-2.6509943774754885</v>
      </c>
      <c r="BA2972" s="546">
        <v>-2.9617508754976507</v>
      </c>
      <c r="BB2972" s="546">
        <v>-2.6301629523508785</v>
      </c>
      <c r="BC2972" s="546">
        <v>-3.1634330937722042</v>
      </c>
      <c r="BD2972" s="546">
        <v>-3.4278493395596676</v>
      </c>
      <c r="BE2972" s="546">
        <v>-3.4278493395596676</v>
      </c>
      <c r="BF2972" s="546">
        <f t="shared" ref="BF2972:BF2977" si="2977">BF2245</f>
        <v>-3.5156296865773573</v>
      </c>
      <c r="BG2972" s="546">
        <v>-4.0784939201016011</v>
      </c>
      <c r="BH2972" s="546">
        <v>-4.450112740716353</v>
      </c>
      <c r="BI2972" s="546">
        <v>-2.965972470910216</v>
      </c>
      <c r="BJ2972" s="546">
        <v>-3.2893294713626839</v>
      </c>
      <c r="BK2972" s="546">
        <v>-3.7515949049697253</v>
      </c>
      <c r="BL2972" s="546">
        <v>-3.3189457377851852</v>
      </c>
      <c r="BM2972" s="546">
        <v>-2.984491910694385</v>
      </c>
      <c r="BN2972" s="546">
        <v>-2.7045056650986679</v>
      </c>
      <c r="BO2972" s="546">
        <f t="shared" ref="BO2972:BO2977" si="2978">BO2245</f>
        <v>-4.8068112652761608</v>
      </c>
      <c r="BP2972" s="546">
        <v>-2.9616364958131745</v>
      </c>
      <c r="BQ2972" s="546">
        <v>-9.2996029477388458</v>
      </c>
      <c r="BR2972" s="546">
        <v>-10.083269715417799</v>
      </c>
      <c r="BS2972" s="546">
        <v>-8.4636642186214459</v>
      </c>
      <c r="BT2972" s="546">
        <v>-4.5896933993736466</v>
      </c>
      <c r="BU2972" s="546">
        <v>-5.8491162962422729</v>
      </c>
      <c r="BV2972" s="546">
        <v>-5.9831004367650262</v>
      </c>
      <c r="BW2972" s="546">
        <v>-5.2557776254752033</v>
      </c>
      <c r="BX2972" s="546">
        <v>-6.1552218138323935</v>
      </c>
      <c r="BY2972" s="546">
        <v>-9.4010905941098422</v>
      </c>
      <c r="BZ2972" s="569">
        <v>-5.2245895556142914</v>
      </c>
      <c r="CA2972" s="546">
        <f t="shared" ref="CA2972:CA2977" si="2979">CA2245</f>
        <v>-3.7770165185342521</v>
      </c>
      <c r="CB2972" s="546">
        <v>-3.6297318165946959</v>
      </c>
      <c r="CC2972" s="546">
        <v>-3.8668736458185631</v>
      </c>
      <c r="CD2972" s="546">
        <v>-4.1502589596319241</v>
      </c>
      <c r="CE2972" s="546">
        <v>-3.9190164855467442</v>
      </c>
      <c r="CF2972" s="546">
        <v>-4.0303117072934231</v>
      </c>
      <c r="CG2972" s="546">
        <v>-4.2713086988590181</v>
      </c>
      <c r="CH2972" s="546">
        <v>-3.0677693208898771</v>
      </c>
      <c r="CI2972" s="546">
        <v>-3.5006958422468424</v>
      </c>
      <c r="CJ2972" s="569">
        <v>-2.6115106752312309</v>
      </c>
      <c r="CK2972" s="569">
        <v>-3.1470810678964449</v>
      </c>
      <c r="CL2972" s="546">
        <f t="shared" ref="CL2972:CL2977" si="2980">CL2245</f>
        <v>-3.3613360522960165</v>
      </c>
      <c r="CM2972" s="546">
        <v>-2.627148093451404</v>
      </c>
      <c r="CN2972" s="546">
        <v>0.96971260137553683</v>
      </c>
      <c r="CO2972" s="546">
        <v>0.9607857856267964</v>
      </c>
      <c r="CP2972" s="546">
        <v>0.54531002814223573</v>
      </c>
      <c r="CQ2972" s="546">
        <v>0.68195126295454922</v>
      </c>
      <c r="CR2972" s="546">
        <v>0.13936030692155332</v>
      </c>
      <c r="CS2972" s="546">
        <v>-1.5542107801592826</v>
      </c>
      <c r="CT2972" s="546">
        <v>-1.5468883052980404</v>
      </c>
      <c r="CU2972" s="546">
        <v>-1.8836502534106809</v>
      </c>
      <c r="CV2972" s="546">
        <v>-0.38030673242388774</v>
      </c>
      <c r="CW2972" s="546">
        <v>-0.69119945471170219</v>
      </c>
      <c r="CX2972" s="546">
        <v>-0.32457238130579946</v>
      </c>
      <c r="CY2972" s="546">
        <v>-0.694430530309325</v>
      </c>
      <c r="CZ2972" s="546">
        <v>-0.81907378211475823</v>
      </c>
      <c r="DA2972" s="546">
        <f t="shared" ref="DA2972:DA2977" si="2981">DA2245</f>
        <v>-3.3975241036613499</v>
      </c>
      <c r="DB2972" s="569">
        <v>-3.1226827026400295</v>
      </c>
      <c r="DC2972" s="569">
        <v>-3.48716996104615</v>
      </c>
      <c r="DD2972" s="569">
        <v>-3.48716996104615</v>
      </c>
      <c r="DE2972" s="569">
        <v>-2.7285038090261935</v>
      </c>
      <c r="DF2972" s="569">
        <v>-3.3259320111754063</v>
      </c>
      <c r="DG2972" s="569">
        <v>-3.6114288218512089</v>
      </c>
      <c r="DH2972" s="569">
        <v>-3.6886742813773981</v>
      </c>
      <c r="DI2972" s="569">
        <v>-4.1565676634291453</v>
      </c>
      <c r="DJ2972" s="569">
        <v>-4.0582865493759588</v>
      </c>
      <c r="DK2972" s="569">
        <v>-6.3318043525765075</v>
      </c>
      <c r="DL2972" s="569">
        <v>-6.3224405271402011</v>
      </c>
      <c r="DM2972" s="569">
        <v>-3.364052899340142</v>
      </c>
      <c r="DN2972" s="570">
        <f t="shared" ref="DN2972:DN2977" si="2982">DN2245</f>
        <v>-5.0750690161466609</v>
      </c>
      <c r="DO2972" s="569">
        <v>-3.364052899340142</v>
      </c>
      <c r="DP2972" s="569">
        <v>-4.6346588861029421</v>
      </c>
      <c r="DQ2972" s="569">
        <v>-5.3395437101304823</v>
      </c>
      <c r="DR2972" s="569">
        <v>-5.9175014026202319</v>
      </c>
      <c r="DS2972" s="569">
        <v>-5.0216212557456652</v>
      </c>
      <c r="DT2972" s="569">
        <v>-5.1700273333177913</v>
      </c>
      <c r="DU2972" s="569">
        <v>-4.4041735854616375</v>
      </c>
      <c r="DV2972" s="571">
        <f t="shared" ref="DV2972:DX2977" si="2983">DV2245</f>
        <v>-4.9866326658707685</v>
      </c>
      <c r="DW2972" s="572">
        <f t="shared" si="2983"/>
        <v>-5.6267672242921645</v>
      </c>
      <c r="DX2972" s="573">
        <f t="shared" si="2983"/>
        <v>-3.202034273044716</v>
      </c>
      <c r="DY2972" s="542"/>
      <c r="DZ2972" s="569">
        <f t="shared" ref="DZ2972:DZ2977" si="2984">DZ2245</f>
        <v>-5.2758878549480608</v>
      </c>
      <c r="EA2972" s="542"/>
      <c r="EB2972" s="542"/>
      <c r="EC2972" s="569">
        <f t="shared" ref="EC2972:EC2977" si="2985">EC2245</f>
        <v>-5.9997319420091904</v>
      </c>
      <c r="ED2972" s="542"/>
      <c r="EE2972" s="542"/>
      <c r="EF2972" s="569">
        <f t="shared" ref="EF2972:EF2977" si="2986">EF2245</f>
        <v>-6.8728160692164151</v>
      </c>
      <c r="EG2972" s="542"/>
      <c r="EH2972" s="542"/>
      <c r="EI2972" s="569">
        <f t="shared" ref="EI2972:EI2977" si="2987">EI2245</f>
        <v>-6.66934355203548</v>
      </c>
      <c r="EJ2972" s="542"/>
      <c r="EK2972" s="542"/>
      <c r="EL2972" s="569">
        <f t="shared" ref="EL2972:EL2977" si="2988">EL2245</f>
        <v>-6.6762178366218601</v>
      </c>
      <c r="EM2972" s="542"/>
      <c r="EN2972" s="542"/>
      <c r="EO2972" s="569">
        <f t="shared" ref="EO2972:EO2977" si="2989">EO2245</f>
        <v>-6.964295364167346</v>
      </c>
      <c r="EP2972" s="542"/>
      <c r="EQ2972" s="542"/>
      <c r="ER2972" s="542"/>
      <c r="ES2972" s="542"/>
      <c r="ET2972" s="542"/>
      <c r="EU2972" s="542"/>
      <c r="EV2972" s="542"/>
      <c r="EW2972" s="542"/>
      <c r="EX2972" s="542"/>
    </row>
    <row r="2973" spans="1:154" x14ac:dyDescent="0.35">
      <c r="A2973" s="560" t="s">
        <v>859</v>
      </c>
      <c r="B2973" s="569">
        <f t="shared" si="2971"/>
        <v>-3.9286088722950105</v>
      </c>
      <c r="C2973" s="569">
        <f t="shared" si="2971"/>
        <v>-1.466017850682505</v>
      </c>
      <c r="D2973" s="569">
        <f t="shared" si="2971"/>
        <v>-1.7648519738133324</v>
      </c>
      <c r="E2973" s="569">
        <f t="shared" si="2971"/>
        <v>-4.5322170277879801</v>
      </c>
      <c r="F2973" s="569">
        <f t="shared" si="2971"/>
        <v>-3.5066226413298476</v>
      </c>
      <c r="G2973" s="569">
        <f t="shared" si="2971"/>
        <v>-8.9049510596790302</v>
      </c>
      <c r="H2973" s="569">
        <f t="shared" si="2971"/>
        <v>-5.2085945586999687</v>
      </c>
      <c r="I2973" s="569">
        <f t="shared" si="2971"/>
        <v>-1.923141386452816</v>
      </c>
      <c r="J2973" s="569">
        <f t="shared" si="2971"/>
        <v>-3.8973391180559918</v>
      </c>
      <c r="K2973" s="569">
        <f t="shared" si="2971"/>
        <v>-1.7997492716478678</v>
      </c>
      <c r="L2973" s="569">
        <f t="shared" si="2971"/>
        <v>-1.9003353181044194</v>
      </c>
      <c r="M2973" s="569">
        <f t="shared" si="2971"/>
        <v>-4.2228826753064217</v>
      </c>
      <c r="N2973" s="569">
        <f t="shared" si="2971"/>
        <v>-1.1839638584200456</v>
      </c>
      <c r="O2973" s="569">
        <f t="shared" si="2971"/>
        <v>-1.2944057271694831</v>
      </c>
      <c r="P2973" s="569">
        <f t="shared" si="2971"/>
        <v>-1.1622952399768405</v>
      </c>
      <c r="Q2973" s="569">
        <f t="shared" si="2971"/>
        <v>-1.4733620344831677</v>
      </c>
      <c r="R2973" s="569">
        <f t="shared" si="2971"/>
        <v>-2.1129989553601782</v>
      </c>
      <c r="S2973" s="569">
        <f t="shared" si="2971"/>
        <v>-1.7019032813901314</v>
      </c>
      <c r="T2973" s="569">
        <f t="shared" si="2971"/>
        <v>-4.0141991205712033</v>
      </c>
      <c r="U2973" s="569">
        <f t="shared" si="2971"/>
        <v>-3.5914656093894708</v>
      </c>
      <c r="V2973" s="569">
        <f t="shared" si="2971"/>
        <v>-5.6478180181872419</v>
      </c>
      <c r="W2973" s="569">
        <f t="shared" si="2971"/>
        <v>-7.9288752791180679</v>
      </c>
      <c r="X2973" s="546">
        <f t="shared" si="2971"/>
        <v>-8.2114543606959334</v>
      </c>
      <c r="Y2973" s="546">
        <f t="shared" si="2971"/>
        <v>-6.9751099146245634</v>
      </c>
      <c r="Z2973" s="569">
        <f t="shared" si="2971"/>
        <v>-5.7714641913786293</v>
      </c>
      <c r="AA2973" s="569">
        <f t="shared" si="2971"/>
        <v>-5.6114379260916936</v>
      </c>
      <c r="AB2973" s="569">
        <v>-5.9266109786375036</v>
      </c>
      <c r="AC2973" s="569">
        <v>-6.1803552357386451</v>
      </c>
      <c r="AD2973" s="569">
        <v>-2.5027352810013199</v>
      </c>
      <c r="AE2973" s="569">
        <f t="shared" si="2972"/>
        <v>-2.9288267217584667</v>
      </c>
      <c r="AF2973" s="569">
        <v>-10.218991270391308</v>
      </c>
      <c r="AG2973" s="569">
        <v>44.491031250860999</v>
      </c>
      <c r="AH2973" s="569">
        <v>26.513796325233479</v>
      </c>
      <c r="AI2973" s="569">
        <v>26.816156039131545</v>
      </c>
      <c r="AJ2973" s="546">
        <f t="shared" si="2973"/>
        <v>-13.737084173723806</v>
      </c>
      <c r="AK2973" s="546">
        <v>-9.9656649942841984</v>
      </c>
      <c r="AL2973" s="546">
        <v>-9.6355244534418176</v>
      </c>
      <c r="AM2973" s="546">
        <v>-6.773884587921029</v>
      </c>
      <c r="AN2973" s="546">
        <v>-6.3557698408590868</v>
      </c>
      <c r="AO2973" s="546">
        <f t="shared" si="2974"/>
        <v>-8.0390707676410411</v>
      </c>
      <c r="AP2973" s="546">
        <v>-6.536066999626736</v>
      </c>
      <c r="AQ2973" s="546">
        <v>-11.504049633829</v>
      </c>
      <c r="AR2973" s="546">
        <v>-9.1976285877412458</v>
      </c>
      <c r="AS2973" s="546">
        <f t="shared" si="2975"/>
        <v>-13.362341969659287</v>
      </c>
      <c r="AT2973" s="546">
        <v>-12.257340552450495</v>
      </c>
      <c r="AU2973" s="546">
        <v>-4.8835795721788786</v>
      </c>
      <c r="AV2973" s="546">
        <v>-4.4566029289918756</v>
      </c>
      <c r="AW2973" s="546">
        <v>-4.4566029289918756</v>
      </c>
      <c r="AX2973" s="546">
        <f t="shared" si="2976"/>
        <v>-11.21928711846912</v>
      </c>
      <c r="AY2973" s="546"/>
      <c r="AZ2973" s="546">
        <v>-7.3145879276224433</v>
      </c>
      <c r="BA2973" s="546">
        <v>-8.1963091610259884</v>
      </c>
      <c r="BB2973" s="546">
        <v>-7.791859638946387</v>
      </c>
      <c r="BC2973" s="546">
        <v>-8.8901091034300137</v>
      </c>
      <c r="BD2973" s="546">
        <v>-7.9890470806491702</v>
      </c>
      <c r="BE2973" s="546">
        <v>-9.3916800665264955</v>
      </c>
      <c r="BF2973" s="546">
        <f t="shared" si="2977"/>
        <v>-11.610403401330204</v>
      </c>
      <c r="BG2973" s="546">
        <v>-4.9684014271840793</v>
      </c>
      <c r="BH2973" s="546">
        <v>-6.0887212980286307</v>
      </c>
      <c r="BI2973" s="546">
        <v>-7.2826707716305172</v>
      </c>
      <c r="BJ2973" s="546">
        <v>-8.8736311105477252</v>
      </c>
      <c r="BK2973" s="546">
        <v>-6.8215596450093399</v>
      </c>
      <c r="BL2973" s="546">
        <v>-8.920634976114302</v>
      </c>
      <c r="BM2973" s="546">
        <v>-7.2922300944312983</v>
      </c>
      <c r="BN2973" s="546">
        <v>-8.7295672741111989</v>
      </c>
      <c r="BO2973" s="546">
        <f t="shared" si="2978"/>
        <v>-6.7837984316112303</v>
      </c>
      <c r="BP2973" s="546">
        <v>-4.9896767899119094</v>
      </c>
      <c r="BQ2973" s="546">
        <v>-4.9896767899119094</v>
      </c>
      <c r="BR2973" s="546">
        <v>-6.5240900808237301</v>
      </c>
      <c r="BS2973" s="546">
        <v>-5.1564950673008392</v>
      </c>
      <c r="BT2973" s="546">
        <v>-6.2416826342001475</v>
      </c>
      <c r="BU2973" s="546">
        <v>-4.9779291789958338</v>
      </c>
      <c r="BV2973" s="546">
        <v>-5.1384776049248302</v>
      </c>
      <c r="BW2973" s="546">
        <v>-6.8401359670425226</v>
      </c>
      <c r="BX2973" s="546">
        <v>-7.2463387533863308</v>
      </c>
      <c r="BY2973" s="546">
        <v>-8.4192144401871101</v>
      </c>
      <c r="BZ2973" s="569">
        <v>-4.5732793353782357</v>
      </c>
      <c r="CA2973" s="546">
        <f t="shared" si="2979"/>
        <v>-6.7139426492124956</v>
      </c>
      <c r="CB2973" s="546">
        <v>-9.0129238374633829</v>
      </c>
      <c r="CC2973" s="546">
        <v>-9.1671557318584522</v>
      </c>
      <c r="CD2973" s="546">
        <v>-7.5709173382777815</v>
      </c>
      <c r="CE2973" s="546">
        <v>-10.797169377103042</v>
      </c>
      <c r="CF2973" s="546">
        <v>-10.66055857878551</v>
      </c>
      <c r="CG2973" s="546">
        <v>-9.6822889533128844</v>
      </c>
      <c r="CH2973" s="546">
        <v>-15.106363860162404</v>
      </c>
      <c r="CI2973" s="546">
        <v>-14.557412580768078</v>
      </c>
      <c r="CJ2973" s="569">
        <v>-14.898812572959155</v>
      </c>
      <c r="CK2973" s="569">
        <v>-14.359538591245059</v>
      </c>
      <c r="CL2973" s="546">
        <f t="shared" si="2980"/>
        <v>-6.3168532725101851</v>
      </c>
      <c r="CM2973" s="546">
        <v>-10.376812238768647</v>
      </c>
      <c r="CN2973" s="546">
        <v>-8.5383080113386907</v>
      </c>
      <c r="CO2973" s="546">
        <v>-8.5530905340343253</v>
      </c>
      <c r="CP2973" s="546">
        <v>-8.9546447399569136</v>
      </c>
      <c r="CQ2973" s="546">
        <v>-7.3659629192134428</v>
      </c>
      <c r="CR2973" s="546">
        <v>-6.4110391061838508</v>
      </c>
      <c r="CS2973" s="546">
        <v>-10.010103201377998</v>
      </c>
      <c r="CT2973" s="546">
        <v>-9.5041337049858736</v>
      </c>
      <c r="CU2973" s="546">
        <v>-6.1542106138674013</v>
      </c>
      <c r="CV2973" s="546">
        <v>-11.31737376365589</v>
      </c>
      <c r="CW2973" s="546">
        <v>-10.561491828128203</v>
      </c>
      <c r="CX2973" s="546">
        <v>-10.732233821202842</v>
      </c>
      <c r="CY2973" s="546">
        <v>-10.572750032018616</v>
      </c>
      <c r="CZ2973" s="546">
        <v>-8.4214083857502757</v>
      </c>
      <c r="DA2973" s="546">
        <f t="shared" si="2981"/>
        <v>-6.7780809622717513</v>
      </c>
      <c r="DB2973" s="569">
        <v>-8.5585261543177822</v>
      </c>
      <c r="DC2973" s="569">
        <v>-8.553750902827252</v>
      </c>
      <c r="DD2973" s="569">
        <v>-8.777505409346805</v>
      </c>
      <c r="DE2973" s="569">
        <v>-9.6551230855631758</v>
      </c>
      <c r="DF2973" s="569">
        <v>-9.6789989617725585</v>
      </c>
      <c r="DG2973" s="569">
        <v>-9.9458852314649988</v>
      </c>
      <c r="DH2973" s="569">
        <v>-10.54004390539423</v>
      </c>
      <c r="DI2973" s="569">
        <v>-9.9461577125861851</v>
      </c>
      <c r="DJ2973" s="569">
        <v>-9.9000650369018004</v>
      </c>
      <c r="DK2973" s="569">
        <v>-9.8239023472296534</v>
      </c>
      <c r="DL2973" s="569">
        <v>-9.8006866895488152</v>
      </c>
      <c r="DM2973" s="569">
        <v>-9.6361379105602971</v>
      </c>
      <c r="DN2973" s="570">
        <f t="shared" si="2982"/>
        <v>-3.6677823140697687</v>
      </c>
      <c r="DO2973" s="569">
        <v>-9.6361379105602971</v>
      </c>
      <c r="DP2973" s="569">
        <v>-5.000505659757291</v>
      </c>
      <c r="DQ2973" s="569">
        <v>-6.3468763362977505</v>
      </c>
      <c r="DR2973" s="569">
        <v>-7.1357181092301252</v>
      </c>
      <c r="DS2973" s="569">
        <v>-2.350885478009284</v>
      </c>
      <c r="DT2973" s="569">
        <v>-2.6402101489462959</v>
      </c>
      <c r="DU2973" s="569">
        <v>-2.0144918804754264</v>
      </c>
      <c r="DV2973" s="571">
        <f t="shared" si="2983"/>
        <v>-1.7096918678391804</v>
      </c>
      <c r="DW2973" s="572">
        <f t="shared" si="2983"/>
        <v>-1.3635180099419149</v>
      </c>
      <c r="DX2973" s="573">
        <f t="shared" si="2983"/>
        <v>-1.7096918678391804</v>
      </c>
      <c r="DY2973" s="542"/>
      <c r="DZ2973" s="569">
        <f t="shared" si="2984"/>
        <v>-2.7894288703207191</v>
      </c>
      <c r="EA2973" s="542"/>
      <c r="EB2973" s="542"/>
      <c r="EC2973" s="569">
        <f t="shared" si="2985"/>
        <v>-2.7184650242477537</v>
      </c>
      <c r="ED2973" s="542"/>
      <c r="EE2973" s="542"/>
      <c r="EF2973" s="569">
        <f t="shared" si="2986"/>
        <v>-2.6380817807459152</v>
      </c>
      <c r="EG2973" s="542"/>
      <c r="EH2973" s="542"/>
      <c r="EI2973" s="569">
        <f t="shared" si="2987"/>
        <v>-2.7545679393627407</v>
      </c>
      <c r="EJ2973" s="542"/>
      <c r="EK2973" s="542"/>
      <c r="EL2973" s="569">
        <f t="shared" si="2988"/>
        <v>-2.949224499112304</v>
      </c>
      <c r="EM2973" s="542"/>
      <c r="EN2973" s="542"/>
      <c r="EO2973" s="569">
        <f t="shared" si="2989"/>
        <v>-3.4466870731749357</v>
      </c>
      <c r="EP2973" s="542"/>
      <c r="EQ2973" s="542"/>
      <c r="ER2973" s="542"/>
      <c r="ES2973" s="542"/>
      <c r="ET2973" s="542"/>
      <c r="EU2973" s="542"/>
      <c r="EV2973" s="542"/>
      <c r="EW2973" s="542"/>
      <c r="EX2973" s="542"/>
    </row>
    <row r="2974" spans="1:154" x14ac:dyDescent="0.35">
      <c r="A2974" s="560" t="s">
        <v>860</v>
      </c>
      <c r="B2974" s="569">
        <f t="shared" si="2971"/>
        <v>-11.430988767389497</v>
      </c>
      <c r="C2974" s="569">
        <f t="shared" si="2971"/>
        <v>-18.806954201112696</v>
      </c>
      <c r="D2974" s="569">
        <f t="shared" si="2971"/>
        <v>-6.0014568224544682</v>
      </c>
      <c r="E2974" s="569">
        <f t="shared" si="2971"/>
        <v>-12.991328894074192</v>
      </c>
      <c r="F2974" s="569">
        <f t="shared" si="2971"/>
        <v>-22.912779953210801</v>
      </c>
      <c r="G2974" s="569">
        <f t="shared" si="2971"/>
        <v>-17.404177887993324</v>
      </c>
      <c r="H2974" s="569">
        <f t="shared" si="2971"/>
        <v>-24.76797882801829</v>
      </c>
      <c r="I2974" s="569">
        <f t="shared" si="2971"/>
        <v>-31.257574140956439</v>
      </c>
      <c r="J2974" s="569">
        <f t="shared" si="2971"/>
        <v>-21.586766589586521</v>
      </c>
      <c r="K2974" s="569">
        <f t="shared" si="2971"/>
        <v>-20.475186677039066</v>
      </c>
      <c r="L2974" s="569">
        <f t="shared" si="2971"/>
        <v>-5.5222473413662394</v>
      </c>
      <c r="M2974" s="569">
        <f t="shared" si="2971"/>
        <v>-9.5469150326177985</v>
      </c>
      <c r="N2974" s="569">
        <f t="shared" si="2971"/>
        <v>-8.2260880253928104</v>
      </c>
      <c r="O2974" s="569">
        <f t="shared" si="2971"/>
        <v>18.467798441591412</v>
      </c>
      <c r="P2974" s="569">
        <f t="shared" si="2971"/>
        <v>0.36647537657796281</v>
      </c>
      <c r="Q2974" s="569">
        <f t="shared" si="2971"/>
        <v>6.040030543937374</v>
      </c>
      <c r="R2974" s="569">
        <f t="shared" si="2971"/>
        <v>13.889309987733805</v>
      </c>
      <c r="S2974" s="569">
        <f t="shared" si="2971"/>
        <v>14.099491617839915</v>
      </c>
      <c r="T2974" s="569">
        <f t="shared" si="2971"/>
        <v>6.0666711538675404</v>
      </c>
      <c r="U2974" s="569">
        <f t="shared" si="2971"/>
        <v>13.869579640797799</v>
      </c>
      <c r="V2974" s="569">
        <f t="shared" si="2971"/>
        <v>-24.000225515724495</v>
      </c>
      <c r="W2974" s="569">
        <f t="shared" si="2971"/>
        <v>7.4617044376103436</v>
      </c>
      <c r="X2974" s="546">
        <f t="shared" si="2971"/>
        <v>-14.103159897513528</v>
      </c>
      <c r="Y2974" s="546">
        <f t="shared" si="2971"/>
        <v>6.8541353345181273</v>
      </c>
      <c r="Z2974" s="569">
        <f t="shared" si="2971"/>
        <v>13.174561548438838</v>
      </c>
      <c r="AA2974" s="569">
        <f t="shared" si="2971"/>
        <v>13.643528094275927</v>
      </c>
      <c r="AB2974" s="569">
        <v>-20.49774974828097</v>
      </c>
      <c r="AC2974" s="569">
        <v>-16.030722062330476</v>
      </c>
      <c r="AD2974" s="569">
        <v>-16.595350262161599</v>
      </c>
      <c r="AE2974" s="569">
        <f t="shared" si="2972"/>
        <v>10.770446311012629</v>
      </c>
      <c r="AF2974" s="569">
        <v>-31.835079165699021</v>
      </c>
      <c r="AG2974" s="569">
        <v>-41.933337502147317</v>
      </c>
      <c r="AH2974" s="569">
        <v>-47.708064426361972</v>
      </c>
      <c r="AI2974" s="569">
        <v>-52.403733962964253</v>
      </c>
      <c r="AJ2974" s="546">
        <f t="shared" si="2973"/>
        <v>3.7652553390290397</v>
      </c>
      <c r="AK2974" s="546">
        <v>-102.77159045813831</v>
      </c>
      <c r="AL2974" s="546">
        <v>-54.156386976810737</v>
      </c>
      <c r="AM2974" s="546">
        <v>-50.028580264938597</v>
      </c>
      <c r="AN2974" s="546">
        <v>-50.689040509753802</v>
      </c>
      <c r="AO2974" s="546">
        <f t="shared" si="2974"/>
        <v>-38.985624211385776</v>
      </c>
      <c r="AP2974" s="546">
        <v>-39.032080085091899</v>
      </c>
      <c r="AQ2974" s="546">
        <v>-33.953135083890572</v>
      </c>
      <c r="AR2974" s="546">
        <v>-26.520453296554962</v>
      </c>
      <c r="AS2974" s="546">
        <f t="shared" si="2975"/>
        <v>-50.054691710827562</v>
      </c>
      <c r="AT2974" s="546">
        <v>-25.229391210266535</v>
      </c>
      <c r="AU2974" s="546">
        <v>-16.675183021308623</v>
      </c>
      <c r="AV2974" s="546">
        <v>-22.949360376974816</v>
      </c>
      <c r="AW2974" s="546">
        <v>-20.042610115352051</v>
      </c>
      <c r="AX2974" s="546">
        <f t="shared" si="2976"/>
        <v>7.2730287235956208</v>
      </c>
      <c r="AY2974" s="546"/>
      <c r="AZ2974" s="546">
        <v>-5.31064022860114</v>
      </c>
      <c r="BA2974" s="546">
        <v>-11.852780069031329</v>
      </c>
      <c r="BB2974" s="546">
        <v>-1.1332761090785566</v>
      </c>
      <c r="BC2974" s="546">
        <v>-6.8795978770912996</v>
      </c>
      <c r="BD2974" s="546">
        <v>2.6431150449305068</v>
      </c>
      <c r="BE2974" s="546">
        <v>-4.1090614555588685</v>
      </c>
      <c r="BF2974" s="546">
        <f t="shared" si="2977"/>
        <v>19.981766805675896</v>
      </c>
      <c r="BG2974" s="546">
        <v>13.923583459300851</v>
      </c>
      <c r="BH2974" s="546">
        <v>1.3021523863876916</v>
      </c>
      <c r="BI2974" s="546">
        <v>2.8654293122105146</v>
      </c>
      <c r="BJ2974" s="546">
        <v>-10.430040138438363</v>
      </c>
      <c r="BK2974" s="546">
        <v>3.1051174806392829</v>
      </c>
      <c r="BL2974" s="546">
        <v>-4.8173531232623574</v>
      </c>
      <c r="BM2974" s="546">
        <v>-2.4889575134081121</v>
      </c>
      <c r="BN2974" s="546">
        <v>-11.032660031749405</v>
      </c>
      <c r="BO2974" s="546">
        <f t="shared" si="2978"/>
        <v>12.644722595553473</v>
      </c>
      <c r="BP2974" s="546">
        <v>-2.3249563388772252</v>
      </c>
      <c r="BQ2974" s="546">
        <v>-2.3249563388772252</v>
      </c>
      <c r="BR2974" s="546">
        <v>-3.5391504523498636</v>
      </c>
      <c r="BS2974" s="546">
        <v>-27.52411921716163</v>
      </c>
      <c r="BT2974" s="546">
        <v>-1.9868578452032073</v>
      </c>
      <c r="BU2974" s="546">
        <v>-7.551249925450362</v>
      </c>
      <c r="BV2974" s="546">
        <v>-23.742993343734447</v>
      </c>
      <c r="BW2974" s="546">
        <v>2.2762890389949564</v>
      </c>
      <c r="BX2974" s="546">
        <v>-2.822862630809337</v>
      </c>
      <c r="BY2974" s="546">
        <v>-3.7814174544923205</v>
      </c>
      <c r="BZ2974" s="569">
        <v>-3.4994379479544238</v>
      </c>
      <c r="CA2974" s="546">
        <f t="shared" si="2979"/>
        <v>13.742178440146455</v>
      </c>
      <c r="CB2974" s="546">
        <v>0.10179717899747229</v>
      </c>
      <c r="CC2974" s="546">
        <v>-0.6865034333795923</v>
      </c>
      <c r="CD2974" s="546">
        <v>-7.2930958755038606</v>
      </c>
      <c r="CE2974" s="546">
        <v>1.5363901537723703</v>
      </c>
      <c r="CF2974" s="546">
        <v>0.83346885759186828</v>
      </c>
      <c r="CG2974" s="546">
        <v>-5.5880780186842749</v>
      </c>
      <c r="CH2974" s="546">
        <v>7.2734088841449207</v>
      </c>
      <c r="CI2974" s="546">
        <v>3.0334037565350425</v>
      </c>
      <c r="CJ2974" s="569">
        <v>6.5857481092580272</v>
      </c>
      <c r="CK2974" s="569">
        <v>3.2473093240564146</v>
      </c>
      <c r="CL2974" s="546">
        <f t="shared" si="2980"/>
        <v>11.643039441644563</v>
      </c>
      <c r="CM2974" s="546">
        <v>2.6452572407487147</v>
      </c>
      <c r="CN2974" s="546">
        <v>12.190237614902475</v>
      </c>
      <c r="CO2974" s="546">
        <v>12.119463131857314</v>
      </c>
      <c r="CP2974" s="546">
        <v>22.911006866035578</v>
      </c>
      <c r="CQ2974" s="546">
        <v>13.177755748138809</v>
      </c>
      <c r="CR2974" s="546">
        <v>5.8822087026994456</v>
      </c>
      <c r="CS2974" s="546">
        <v>24.002668810333745</v>
      </c>
      <c r="CT2974" s="546">
        <v>20.804171042261714</v>
      </c>
      <c r="CU2974" s="546">
        <v>10.671574340847407</v>
      </c>
      <c r="CV2974" s="546">
        <v>18.015008858424398</v>
      </c>
      <c r="CW2974" s="546">
        <v>16.27023610927472</v>
      </c>
      <c r="CX2974" s="546">
        <v>20.442532420698505</v>
      </c>
      <c r="CY2974" s="546">
        <v>19.093523589855398</v>
      </c>
      <c r="CZ2974" s="546">
        <v>17.784278046388781</v>
      </c>
      <c r="DA2974" s="546">
        <f t="shared" si="2981"/>
        <v>15.711991906935783</v>
      </c>
      <c r="DB2974" s="569">
        <v>6.8279005933184642</v>
      </c>
      <c r="DC2974" s="569">
        <v>6.8037190304612709</v>
      </c>
      <c r="DD2974" s="569">
        <v>-0.99960113460308175</v>
      </c>
      <c r="DE2974" s="569">
        <v>4.3726493964310036</v>
      </c>
      <c r="DF2974" s="569">
        <v>4.2870153586282784</v>
      </c>
      <c r="DG2974" s="569">
        <v>-2.1733189904560186</v>
      </c>
      <c r="DH2974" s="569">
        <v>3.7420815976862256</v>
      </c>
      <c r="DI2974" s="569">
        <v>4.2922365380768213</v>
      </c>
      <c r="DJ2974" s="569">
        <v>-1.6417532771910031</v>
      </c>
      <c r="DK2974" s="569">
        <v>3.1242390804568472</v>
      </c>
      <c r="DL2974" s="569">
        <v>4.2050135959331483</v>
      </c>
      <c r="DM2974" s="569">
        <v>-1.6359818979479992</v>
      </c>
      <c r="DN2974" s="570">
        <f t="shared" si="2982"/>
        <v>8.9471227204711017</v>
      </c>
      <c r="DO2974" s="569">
        <v>-1.6359818979479992</v>
      </c>
      <c r="DP2974" s="569">
        <v>8.5218509931581714</v>
      </c>
      <c r="DQ2974" s="569">
        <v>6.1880512483597991</v>
      </c>
      <c r="DR2974" s="569">
        <v>5.7209783864397217</v>
      </c>
      <c r="DS2974" s="569">
        <v>7.9619897431320057</v>
      </c>
      <c r="DT2974" s="569">
        <v>6.0611827832447469</v>
      </c>
      <c r="DU2974" s="569">
        <v>10.274568842633698</v>
      </c>
      <c r="DV2974" s="571">
        <f t="shared" si="2983"/>
        <v>10.07554889896331</v>
      </c>
      <c r="DW2974" s="572">
        <f t="shared" si="2983"/>
        <v>9.4126474839824041</v>
      </c>
      <c r="DX2974" s="573">
        <f t="shared" si="2983"/>
        <v>9.9549959959715846</v>
      </c>
      <c r="DY2974" s="542"/>
      <c r="DZ2974" s="569">
        <f t="shared" si="2984"/>
        <v>3.5522741867672791</v>
      </c>
      <c r="EA2974" s="542"/>
      <c r="EB2974" s="542"/>
      <c r="EC2974" s="569">
        <f t="shared" si="2985"/>
        <v>2.2715819533989086</v>
      </c>
      <c r="ED2974" s="542"/>
      <c r="EE2974" s="542"/>
      <c r="EF2974" s="569">
        <f t="shared" si="2986"/>
        <v>0.13777089979101675</v>
      </c>
      <c r="EG2974" s="542"/>
      <c r="EH2974" s="542"/>
      <c r="EI2974" s="569">
        <f t="shared" si="2987"/>
        <v>0.12417179068040317</v>
      </c>
      <c r="EJ2974" s="542"/>
      <c r="EK2974" s="542"/>
      <c r="EL2974" s="569">
        <f t="shared" si="2988"/>
        <v>-1.7476923857695119</v>
      </c>
      <c r="EM2974" s="542"/>
      <c r="EN2974" s="542"/>
      <c r="EO2974" s="569">
        <f t="shared" si="2989"/>
        <v>0.8324770015364783</v>
      </c>
      <c r="EP2974" s="542"/>
      <c r="EQ2974" s="542"/>
      <c r="ER2974" s="542"/>
      <c r="ES2974" s="542"/>
      <c r="ET2974" s="542"/>
      <c r="EU2974" s="542"/>
      <c r="EV2974" s="542"/>
      <c r="EW2974" s="542"/>
      <c r="EX2974" s="542"/>
    </row>
    <row r="2975" spans="1:154" x14ac:dyDescent="0.35">
      <c r="A2975" s="560" t="s">
        <v>861</v>
      </c>
      <c r="B2975" s="569">
        <f t="shared" si="2971"/>
        <v>-10.190685530089928</v>
      </c>
      <c r="C2975" s="569">
        <f t="shared" si="2971"/>
        <v>-14.071080372269618</v>
      </c>
      <c r="D2975" s="569">
        <f t="shared" si="2971"/>
        <v>-4.0210261232496212</v>
      </c>
      <c r="E2975" s="569">
        <f t="shared" si="2971"/>
        <v>3.4680594895338679</v>
      </c>
      <c r="F2975" s="569">
        <f t="shared" si="2971"/>
        <v>3.3942238830258042</v>
      </c>
      <c r="G2975" s="569">
        <f t="shared" si="2971"/>
        <v>-5.4380663903455222</v>
      </c>
      <c r="H2975" s="569">
        <f t="shared" si="2971"/>
        <v>2.0901583940438817</v>
      </c>
      <c r="I2975" s="569">
        <f t="shared" si="2971"/>
        <v>8.1012655965911868</v>
      </c>
      <c r="J2975" s="569">
        <f t="shared" si="2971"/>
        <v>8.5380062204589429</v>
      </c>
      <c r="K2975" s="569">
        <f t="shared" si="2971"/>
        <v>14.21547648092116</v>
      </c>
      <c r="L2975" s="569">
        <f t="shared" si="2971"/>
        <v>9.0862266012624495</v>
      </c>
      <c r="M2975" s="569">
        <f t="shared" si="2971"/>
        <v>-11.901882963598215</v>
      </c>
      <c r="N2975" s="569">
        <f t="shared" si="2971"/>
        <v>7.6233290590437912</v>
      </c>
      <c r="O2975" s="569">
        <f t="shared" si="2971"/>
        <v>17.99019550971277</v>
      </c>
      <c r="P2975" s="569">
        <f t="shared" si="2971"/>
        <v>10.358191089205219</v>
      </c>
      <c r="Q2975" s="569">
        <f t="shared" si="2971"/>
        <v>6.2422237031600787</v>
      </c>
      <c r="R2975" s="569">
        <f t="shared" si="2971"/>
        <v>11.311742274095756</v>
      </c>
      <c r="S2975" s="569">
        <f t="shared" si="2971"/>
        <v>11.517944421756145</v>
      </c>
      <c r="T2975" s="569">
        <f t="shared" si="2971"/>
        <v>20.840845024369965</v>
      </c>
      <c r="U2975" s="569">
        <f t="shared" si="2971"/>
        <v>14.381520232245004</v>
      </c>
      <c r="V2975" s="569">
        <f t="shared" si="2971"/>
        <v>22.451508862219999</v>
      </c>
      <c r="W2975" s="569">
        <f t="shared" si="2971"/>
        <v>24.819649351006998</v>
      </c>
      <c r="X2975" s="546">
        <f t="shared" si="2971"/>
        <v>6.8836736302228934</v>
      </c>
      <c r="Y2975" s="546">
        <f t="shared" si="2971"/>
        <v>10.511725944204775</v>
      </c>
      <c r="Z2975" s="569">
        <f t="shared" si="2971"/>
        <v>13.606641115844811</v>
      </c>
      <c r="AA2975" s="569">
        <f t="shared" si="2971"/>
        <v>11.101673805537407</v>
      </c>
      <c r="AB2975" s="569">
        <v>6.2520179060376284</v>
      </c>
      <c r="AC2975" s="569">
        <v>6.9521072258839665</v>
      </c>
      <c r="AD2975" s="569">
        <v>6.1932576196176221</v>
      </c>
      <c r="AE2975" s="569">
        <f t="shared" si="2972"/>
        <v>7.5092638037296124</v>
      </c>
      <c r="AF2975" s="569">
        <v>3.016303735009326</v>
      </c>
      <c r="AG2975" s="569">
        <v>2.0320081005900672</v>
      </c>
      <c r="AH2975" s="569">
        <v>2.1250803800595501</v>
      </c>
      <c r="AI2975" s="569">
        <v>0.57918280916820164</v>
      </c>
      <c r="AJ2975" s="546">
        <f t="shared" si="2973"/>
        <v>5.8288704043184394</v>
      </c>
      <c r="AK2975" s="546">
        <v>-8.0834363958877518</v>
      </c>
      <c r="AL2975" s="546">
        <v>-1.7083868340365751</v>
      </c>
      <c r="AM2975" s="546">
        <v>-2.2260595907409093</v>
      </c>
      <c r="AN2975" s="546">
        <v>-1.3707547106249451</v>
      </c>
      <c r="AO2975" s="546">
        <f t="shared" si="2974"/>
        <v>1.2723865003170376</v>
      </c>
      <c r="AP2975" s="546">
        <v>-10.909842455086499</v>
      </c>
      <c r="AQ2975" s="546">
        <v>-10.736696971878553</v>
      </c>
      <c r="AR2975" s="546">
        <v>-5.813011299404236</v>
      </c>
      <c r="AS2975" s="546">
        <f t="shared" si="2975"/>
        <v>-5.6919066232943498</v>
      </c>
      <c r="AT2975" s="546">
        <v>2.2410668092047401</v>
      </c>
      <c r="AU2975" s="546">
        <v>-3.3068255250135201</v>
      </c>
      <c r="AV2975" s="546">
        <v>-6.5285497347746997</v>
      </c>
      <c r="AW2975" s="546">
        <v>-6.5285497347746997</v>
      </c>
      <c r="AX2975" s="546">
        <f t="shared" si="2976"/>
        <v>-0.72565218326398351</v>
      </c>
      <c r="AY2975" s="546"/>
      <c r="AZ2975" s="546">
        <v>-5.5070271299322116</v>
      </c>
      <c r="BA2975" s="546">
        <v>-7.5566062177333011</v>
      </c>
      <c r="BB2975" s="546">
        <v>-4.0744487635023026</v>
      </c>
      <c r="BC2975" s="546">
        <v>-7.3975850797249514</v>
      </c>
      <c r="BD2975" s="546">
        <v>-2.6535365102113029</v>
      </c>
      <c r="BE2975" s="546">
        <v>-5.9835525553978197</v>
      </c>
      <c r="BF2975" s="546">
        <f t="shared" si="2977"/>
        <v>7.4565219635187168</v>
      </c>
      <c r="BG2975" s="546">
        <v>-4.1602341121970872</v>
      </c>
      <c r="BH2975" s="546">
        <v>-7.3955901168607907</v>
      </c>
      <c r="BI2975" s="546">
        <v>-4.1500092367682981</v>
      </c>
      <c r="BJ2975" s="546">
        <v>-5.6423100660158525</v>
      </c>
      <c r="BK2975" s="546">
        <v>-2.208144643989316</v>
      </c>
      <c r="BL2975" s="546">
        <v>-11.7223736948102</v>
      </c>
      <c r="BM2975" s="546">
        <v>-2.2107338825787815</v>
      </c>
      <c r="BN2975" s="546">
        <v>-11.701006964911741</v>
      </c>
      <c r="BO2975" s="546">
        <f t="shared" si="2978"/>
        <v>4.7945721866283026</v>
      </c>
      <c r="BP2975" s="546">
        <v>-2.181617794478488</v>
      </c>
      <c r="BQ2975" s="546">
        <v>-4.1602341121970872</v>
      </c>
      <c r="BR2975" s="546">
        <v>-32.78427620283113</v>
      </c>
      <c r="BS2975" s="546">
        <v>-32.78427620283113</v>
      </c>
      <c r="BT2975" s="546">
        <v>-11.33788287411334</v>
      </c>
      <c r="BU2975" s="546">
        <v>-13.747643109946559</v>
      </c>
      <c r="BV2975" s="546">
        <v>-19.867455829246467</v>
      </c>
      <c r="BW2975" s="546">
        <v>-10.135500725815069</v>
      </c>
      <c r="BX2975" s="546">
        <v>-9.9803094478651371</v>
      </c>
      <c r="BY2975" s="546">
        <v>-12.930488128467641</v>
      </c>
      <c r="BZ2975" s="569">
        <v>-9.5797855864662314</v>
      </c>
      <c r="CA2975" s="546">
        <f t="shared" si="2979"/>
        <v>-0.5236865150652491</v>
      </c>
      <c r="CB2975" s="546">
        <v>0.1383492693085113</v>
      </c>
      <c r="CC2975" s="546">
        <v>0.30749783808373765</v>
      </c>
      <c r="CD2975" s="546">
        <v>-3.8382558435306176</v>
      </c>
      <c r="CE2975" s="546">
        <v>-3.9718206651053807</v>
      </c>
      <c r="CF2975" s="546">
        <v>-3.6624509521083599</v>
      </c>
      <c r="CG2975" s="546">
        <v>-6.8198985426190264</v>
      </c>
      <c r="CH2975" s="546">
        <v>-1.8396946308770508</v>
      </c>
      <c r="CI2975" s="546">
        <v>-2.3906185640743671</v>
      </c>
      <c r="CJ2975" s="569">
        <v>1.8115780669493702</v>
      </c>
      <c r="CK2975" s="569">
        <v>1.3209729870464941</v>
      </c>
      <c r="CL2975" s="546">
        <f t="shared" si="2980"/>
        <v>3.78630000026696</v>
      </c>
      <c r="CM2975" s="546">
        <v>0.84290727662883347</v>
      </c>
      <c r="CN2975" s="546">
        <v>9.6797840270078499</v>
      </c>
      <c r="CO2975" s="546">
        <v>9.6218155171526227</v>
      </c>
      <c r="CP2975" s="546">
        <v>8.5060813296236724</v>
      </c>
      <c r="CQ2975" s="546">
        <v>2.8028234918206114</v>
      </c>
      <c r="CR2975" s="546">
        <v>-1.2300173848577762</v>
      </c>
      <c r="CS2975" s="546">
        <v>9.3657425503414089</v>
      </c>
      <c r="CT2975" s="546">
        <v>7.7335503168860242</v>
      </c>
      <c r="CU2975" s="546">
        <v>-1.1572342905966042</v>
      </c>
      <c r="CV2975" s="546">
        <v>5.4300859977554712</v>
      </c>
      <c r="CW2975" s="546">
        <v>4.1651820448163432</v>
      </c>
      <c r="CX2975" s="546">
        <v>3.1509904025103523</v>
      </c>
      <c r="CY2975" s="546">
        <v>4.4402051697295857</v>
      </c>
      <c r="CZ2975" s="546">
        <v>1.9696894278411117</v>
      </c>
      <c r="DA2975" s="546">
        <f t="shared" si="2981"/>
        <v>13.173910944875816</v>
      </c>
      <c r="DB2975" s="569">
        <v>5.1553447359879065</v>
      </c>
      <c r="DC2975" s="569">
        <v>1.2385123504143452</v>
      </c>
      <c r="DD2975" s="569">
        <v>-2.1271026428394189</v>
      </c>
      <c r="DE2975" s="569">
        <v>1.5630176286345436</v>
      </c>
      <c r="DF2975" s="569">
        <v>-2.5471766871394799</v>
      </c>
      <c r="DG2975" s="569">
        <v>-6.1795685258612396</v>
      </c>
      <c r="DH2975" s="569">
        <v>2.4688362251124434</v>
      </c>
      <c r="DI2975" s="569">
        <v>-2.0528830711431101</v>
      </c>
      <c r="DJ2975" s="569">
        <v>-5.893715985111518</v>
      </c>
      <c r="DK2975" s="569">
        <v>1.2978498744678693</v>
      </c>
      <c r="DL2975" s="569">
        <v>-3.011819721454235</v>
      </c>
      <c r="DM2975" s="569">
        <v>-5.8919824664088845</v>
      </c>
      <c r="DN2975" s="570">
        <f t="shared" si="2982"/>
        <v>9.3745040215632063</v>
      </c>
      <c r="DO2975" s="569">
        <v>-5.8919824664088845</v>
      </c>
      <c r="DP2975" s="569">
        <v>8.8249737813886213</v>
      </c>
      <c r="DQ2975" s="569">
        <v>8.0751535520470288</v>
      </c>
      <c r="DR2975" s="569">
        <v>7.1384494162578287</v>
      </c>
      <c r="DS2975" s="569">
        <v>8.5188560424181379</v>
      </c>
      <c r="DT2975" s="569">
        <v>7.3729315908844839</v>
      </c>
      <c r="DU2975" s="569">
        <v>9.8051169837723293</v>
      </c>
      <c r="DV2975" s="571">
        <f t="shared" si="2983"/>
        <v>9.4448430453932062</v>
      </c>
      <c r="DW2975" s="572">
        <f t="shared" si="2983"/>
        <v>8.1290535226052771</v>
      </c>
      <c r="DX2975" s="573">
        <f t="shared" si="2983"/>
        <v>8.2263327695960751</v>
      </c>
      <c r="DY2975" s="542"/>
      <c r="DZ2975" s="569">
        <f t="shared" si="2984"/>
        <v>5.2178399522229837</v>
      </c>
      <c r="EA2975" s="542"/>
      <c r="EB2975" s="542"/>
      <c r="EC2975" s="569">
        <f t="shared" si="2985"/>
        <v>4.3973944875968272</v>
      </c>
      <c r="ED2975" s="542"/>
      <c r="EE2975" s="542"/>
      <c r="EF2975" s="569">
        <f t="shared" si="2986"/>
        <v>1.5268256318003777</v>
      </c>
      <c r="EG2975" s="542"/>
      <c r="EH2975" s="542"/>
      <c r="EI2975" s="569">
        <f t="shared" si="2987"/>
        <v>0.34395129895291643</v>
      </c>
      <c r="EJ2975" s="542"/>
      <c r="EK2975" s="542"/>
      <c r="EL2975" s="569">
        <f t="shared" si="2988"/>
        <v>-4.4386543540965398E-2</v>
      </c>
      <c r="EM2975" s="542"/>
      <c r="EN2975" s="542"/>
      <c r="EO2975" s="569">
        <f t="shared" si="2989"/>
        <v>-0.76263035931521672</v>
      </c>
      <c r="EP2975" s="542"/>
      <c r="EQ2975" s="542"/>
      <c r="ER2975" s="542"/>
      <c r="ES2975" s="542"/>
      <c r="ET2975" s="542"/>
      <c r="EU2975" s="542"/>
      <c r="EV2975" s="542"/>
      <c r="EW2975" s="542"/>
      <c r="EX2975" s="542"/>
    </row>
    <row r="2976" spans="1:154" x14ac:dyDescent="0.35">
      <c r="A2976" s="560" t="s">
        <v>862</v>
      </c>
      <c r="B2976" s="569">
        <f t="shared" si="2971"/>
        <v>-14.301037359422105</v>
      </c>
      <c r="C2976" s="569">
        <f t="shared" si="2971"/>
        <v>-11.24532773694277</v>
      </c>
      <c r="D2976" s="569">
        <f t="shared" si="2971"/>
        <v>-15.187395632452819</v>
      </c>
      <c r="E2976" s="569">
        <f t="shared" si="2971"/>
        <v>-15.639152355257686</v>
      </c>
      <c r="F2976" s="569">
        <f t="shared" si="2971"/>
        <v>-18.137951400682525</v>
      </c>
      <c r="G2976" s="569">
        <f t="shared" si="2971"/>
        <v>-6.738433713135966</v>
      </c>
      <c r="H2976" s="569">
        <f t="shared" si="2971"/>
        <v>0.79555694264354915</v>
      </c>
      <c r="I2976" s="569">
        <f t="shared" si="2971"/>
        <v>-4.6878975090297832</v>
      </c>
      <c r="J2976" s="569">
        <f t="shared" si="2971"/>
        <v>-15.56784028155519</v>
      </c>
      <c r="K2976" s="569">
        <f t="shared" si="2971"/>
        <v>-36.577829693932166</v>
      </c>
      <c r="L2976" s="569">
        <f t="shared" si="2971"/>
        <v>-16.166182077035224</v>
      </c>
      <c r="M2976" s="569">
        <f t="shared" si="2971"/>
        <v>-47.245527013480192</v>
      </c>
      <c r="N2976" s="569">
        <f t="shared" si="2971"/>
        <v>-18.569380611510727</v>
      </c>
      <c r="O2976" s="569">
        <f t="shared" si="2971"/>
        <v>-22.410795993403852</v>
      </c>
      <c r="P2976" s="569">
        <f t="shared" si="2971"/>
        <v>-35.162705098519794</v>
      </c>
      <c r="Q2976" s="569">
        <f t="shared" si="2971"/>
        <v>-37.621812985498607</v>
      </c>
      <c r="R2976" s="569">
        <f t="shared" si="2971"/>
        <v>-4.7241376367276295</v>
      </c>
      <c r="S2976" s="569">
        <f t="shared" si="2971"/>
        <v>7.4820166835195057</v>
      </c>
      <c r="T2976" s="569">
        <f t="shared" si="2971"/>
        <v>16.572517109987544</v>
      </c>
      <c r="U2976" s="569">
        <f t="shared" si="2971"/>
        <v>19.283745263138435</v>
      </c>
      <c r="V2976" s="569">
        <f t="shared" si="2971"/>
        <v>16.974730635150646</v>
      </c>
      <c r="W2976" s="569">
        <f t="shared" si="2971"/>
        <v>8.5058558049251776</v>
      </c>
      <c r="X2976" s="546">
        <f t="shared" si="2971"/>
        <v>-10.186137021017002</v>
      </c>
      <c r="Y2976" s="546">
        <f t="shared" si="2971"/>
        <v>-20.239915434471882</v>
      </c>
      <c r="Z2976" s="569">
        <f t="shared" si="2971"/>
        <v>-6.0691703017957348</v>
      </c>
      <c r="AA2976" s="569">
        <f t="shared" si="2971"/>
        <v>-1.2360731812126702</v>
      </c>
      <c r="AB2976" s="569">
        <v>-8.0213267827540609</v>
      </c>
      <c r="AC2976" s="569">
        <v>-8.0626602144743593</v>
      </c>
      <c r="AD2976" s="569">
        <v>-9.9347205710659363</v>
      </c>
      <c r="AE2976" s="569">
        <f t="shared" si="2972"/>
        <v>-2.6521653633439621</v>
      </c>
      <c r="AF2976" s="569">
        <v>1.074113389622088</v>
      </c>
      <c r="AG2976" s="569">
        <v>-0.35582585233285652</v>
      </c>
      <c r="AH2976" s="569">
        <v>-1.7016749835592284</v>
      </c>
      <c r="AI2976" s="569">
        <v>-4.1874195377392223</v>
      </c>
      <c r="AJ2976" s="546">
        <f t="shared" si="2973"/>
        <v>-4.7074610411639926</v>
      </c>
      <c r="AK2976" s="546">
        <v>-14.545756285618253</v>
      </c>
      <c r="AL2976" s="546">
        <v>-3.6220847566457612</v>
      </c>
      <c r="AM2976" s="546">
        <v>-10.3215094558432</v>
      </c>
      <c r="AN2976" s="546">
        <v>-10.790373675732532</v>
      </c>
      <c r="AO2976" s="546">
        <f t="shared" si="2974"/>
        <v>-18.732988216200251</v>
      </c>
      <c r="AP2976" s="546">
        <v>-26.641336304850842</v>
      </c>
      <c r="AQ2976" s="546">
        <v>-35.697094056174457</v>
      </c>
      <c r="AR2976" s="546">
        <v>-30.402375392153719</v>
      </c>
      <c r="AS2976" s="546">
        <f t="shared" si="2975"/>
        <v>-28.539863849504162</v>
      </c>
      <c r="AT2976" s="546">
        <v>-6.6450272151841103</v>
      </c>
      <c r="AU2976" s="546">
        <v>-7.3860155588655845</v>
      </c>
      <c r="AV2976" s="546">
        <v>-2.3858850950574295</v>
      </c>
      <c r="AW2976" s="546">
        <v>-2.3858850950574295</v>
      </c>
      <c r="AX2976" s="546">
        <f t="shared" si="2976"/>
        <v>-8.5832273059705564</v>
      </c>
      <c r="AY2976" s="546"/>
      <c r="AZ2976" s="546">
        <v>-1.1487710613640909</v>
      </c>
      <c r="BA2976" s="546">
        <v>-7.434921732628796</v>
      </c>
      <c r="BB2976" s="546">
        <v>-10.868019784658509</v>
      </c>
      <c r="BC2976" s="546">
        <v>-15.702933564838986</v>
      </c>
      <c r="BD2976" s="546">
        <v>-8.511058398285023</v>
      </c>
      <c r="BE2976" s="546">
        <v>-13.408111146444904</v>
      </c>
      <c r="BF2976" s="546">
        <f t="shared" si="2977"/>
        <v>-2.7225483563506163</v>
      </c>
      <c r="BG2976" s="546">
        <v>-29.336759903755237</v>
      </c>
      <c r="BH2976" s="546">
        <v>-37.794481620858271</v>
      </c>
      <c r="BI2976" s="546">
        <v>-31.572187330376515</v>
      </c>
      <c r="BJ2976" s="546">
        <v>-39.513325851241532</v>
      </c>
      <c r="BK2976" s="546">
        <v>-12.064336446631845</v>
      </c>
      <c r="BL2976" s="546">
        <v>-33.787356738442192</v>
      </c>
      <c r="BM2976" s="546">
        <v>-11.20737837181151</v>
      </c>
      <c r="BN2976" s="546">
        <v>-17.944581179526047</v>
      </c>
      <c r="BO2976" s="546">
        <f t="shared" si="2978"/>
        <v>-7.448944189666566</v>
      </c>
      <c r="BP2976" s="546">
        <v>-6.5232678341416497</v>
      </c>
      <c r="BQ2976" s="546">
        <v>-6.5232678341416497</v>
      </c>
      <c r="BR2976" s="546">
        <v>-12.607728740538255</v>
      </c>
      <c r="BS2976" s="546">
        <v>-35.49091437206139</v>
      </c>
      <c r="BT2976" s="546">
        <v>-18.787919430039068</v>
      </c>
      <c r="BU2976" s="546">
        <v>-19.855041448588857</v>
      </c>
      <c r="BV2976" s="546">
        <v>-34.606841578871531</v>
      </c>
      <c r="BW2976" s="546">
        <v>-12.43813382780767</v>
      </c>
      <c r="BX2976" s="546">
        <v>-15.531142625142271</v>
      </c>
      <c r="BY2976" s="546">
        <v>-20.767570289438282</v>
      </c>
      <c r="BZ2976" s="569">
        <v>-7.9316720355310313</v>
      </c>
      <c r="CA2976" s="546">
        <f t="shared" si="2979"/>
        <v>-0.87070883419132894</v>
      </c>
      <c r="CB2976" s="546">
        <v>-6.4148852442311357</v>
      </c>
      <c r="CC2976" s="546">
        <v>-6.570030172524878</v>
      </c>
      <c r="CD2976" s="546">
        <v>-6.9536944903669298</v>
      </c>
      <c r="CE2976" s="546">
        <v>-6.8069777710927104</v>
      </c>
      <c r="CF2976" s="546">
        <v>-6.8484686670820265</v>
      </c>
      <c r="CG2976" s="546">
        <v>-10.346944685612911</v>
      </c>
      <c r="CH2976" s="546">
        <v>-4.5474693520962628</v>
      </c>
      <c r="CI2976" s="546">
        <v>-3.6988612223931865</v>
      </c>
      <c r="CJ2976" s="569">
        <v>-4.5043590903781485</v>
      </c>
      <c r="CK2976" s="569">
        <v>-3.6466374146728091</v>
      </c>
      <c r="CL2976" s="546">
        <f t="shared" si="2980"/>
        <v>3.8274361366335907</v>
      </c>
      <c r="CM2976" s="546">
        <v>-12.201567238739996</v>
      </c>
      <c r="CN2976" s="546">
        <v>-5.6214271536061631</v>
      </c>
      <c r="CO2976" s="546">
        <v>-5.6797410095086649</v>
      </c>
      <c r="CP2976" s="546">
        <v>-2.4219898922242002</v>
      </c>
      <c r="CQ2976" s="546">
        <v>-5.4715073250071828</v>
      </c>
      <c r="CR2976" s="546">
        <v>-10.585280128788407</v>
      </c>
      <c r="CS2976" s="546">
        <v>-1.0293842615085194</v>
      </c>
      <c r="CT2976" s="546">
        <v>-4.6946784586052202</v>
      </c>
      <c r="CU2976" s="546">
        <v>-11.489877006179245</v>
      </c>
      <c r="CV2976" s="546">
        <v>4.2151241039625651</v>
      </c>
      <c r="CW2976" s="546">
        <v>0.79775025622049522</v>
      </c>
      <c r="CX2976" s="546">
        <v>4.2674103124252047</v>
      </c>
      <c r="CY2976" s="546">
        <v>0.75967487361543762</v>
      </c>
      <c r="CZ2976" s="546">
        <v>-4.3973407109083391</v>
      </c>
      <c r="DA2976" s="546">
        <f t="shared" si="2981"/>
        <v>2.1142901200639388</v>
      </c>
      <c r="DB2976" s="569">
        <v>0.11819362825798135</v>
      </c>
      <c r="DC2976" s="569">
        <v>-2.4416113320222679</v>
      </c>
      <c r="DD2976" s="569">
        <v>-8.2304826137033071</v>
      </c>
      <c r="DE2976" s="569">
        <v>-0.32783862698655308</v>
      </c>
      <c r="DF2976" s="569">
        <v>-3.5984497002449634</v>
      </c>
      <c r="DG2976" s="569">
        <v>-9.5703086240282875</v>
      </c>
      <c r="DH2976" s="569">
        <v>4.4338672843201392</v>
      </c>
      <c r="DI2976" s="569">
        <v>1.2875310116410144</v>
      </c>
      <c r="DJ2976" s="569">
        <v>-3.743026833390517</v>
      </c>
      <c r="DK2976" s="569">
        <v>6.3357799343553038</v>
      </c>
      <c r="DL2976" s="569">
        <v>3.1639517981057406</v>
      </c>
      <c r="DM2976" s="569">
        <v>-1.752842858900006</v>
      </c>
      <c r="DN2976" s="570">
        <f t="shared" si="2982"/>
        <v>-3.4539053560186042</v>
      </c>
      <c r="DO2976" s="569">
        <v>-1.752842858900006</v>
      </c>
      <c r="DP2976" s="569">
        <v>-5.1806140250745623</v>
      </c>
      <c r="DQ2976" s="569">
        <v>-4.8373118332029055</v>
      </c>
      <c r="DR2976" s="569">
        <v>-3.7633146976714436</v>
      </c>
      <c r="DS2976" s="569">
        <v>6.9454192833097093</v>
      </c>
      <c r="DT2976" s="569">
        <v>6.832313374478499</v>
      </c>
      <c r="DU2976" s="569">
        <v>-4.0583495186504557</v>
      </c>
      <c r="DV2976" s="571">
        <f t="shared" si="2983"/>
        <v>-2.5394028907369184</v>
      </c>
      <c r="DW2976" s="572">
        <f t="shared" si="2983"/>
        <v>-2.8519481494747123</v>
      </c>
      <c r="DX2976" s="573">
        <f t="shared" si="2983"/>
        <v>1.1374907110170451</v>
      </c>
      <c r="DY2976" s="542"/>
      <c r="DZ2976" s="569">
        <f t="shared" si="2984"/>
        <v>-3.3368652291371879</v>
      </c>
      <c r="EA2976" s="542"/>
      <c r="EB2976" s="542"/>
      <c r="EC2976" s="569">
        <f t="shared" si="2985"/>
        <v>-3.5287186615417894</v>
      </c>
      <c r="ED2976" s="542"/>
      <c r="EE2976" s="542"/>
      <c r="EF2976" s="569">
        <f t="shared" si="2986"/>
        <v>-4.017654330841161</v>
      </c>
      <c r="EG2976" s="542"/>
      <c r="EH2976" s="542"/>
      <c r="EI2976" s="569">
        <f t="shared" si="2987"/>
        <v>-3.9208116447963404</v>
      </c>
      <c r="EJ2976" s="542"/>
      <c r="EK2976" s="542"/>
      <c r="EL2976" s="569">
        <f t="shared" si="2988"/>
        <v>-3.7835352729888747</v>
      </c>
      <c r="EM2976" s="542"/>
      <c r="EN2976" s="542"/>
      <c r="EO2976" s="569">
        <f t="shared" si="2989"/>
        <v>-3.3311652118658213</v>
      </c>
      <c r="EP2976" s="542"/>
      <c r="EQ2976" s="542"/>
      <c r="ER2976" s="542"/>
      <c r="ES2976" s="542"/>
      <c r="ET2976" s="542"/>
      <c r="EU2976" s="542"/>
      <c r="EV2976" s="542"/>
      <c r="EW2976" s="542"/>
      <c r="EX2976" s="542"/>
    </row>
    <row r="2977" spans="1:154" x14ac:dyDescent="0.35">
      <c r="A2977" s="560" t="s">
        <v>863</v>
      </c>
      <c r="B2977" s="569">
        <f t="shared" si="2971"/>
        <v>-8.3840701561905302</v>
      </c>
      <c r="C2977" s="569">
        <f t="shared" si="2971"/>
        <v>-6.3478032957733799</v>
      </c>
      <c r="D2977" s="569">
        <f t="shared" si="2971"/>
        <v>-9.5383391213508411</v>
      </c>
      <c r="E2977" s="569">
        <f t="shared" si="2971"/>
        <v>-6.6728278398073089</v>
      </c>
      <c r="F2977" s="569">
        <f t="shared" si="2971"/>
        <v>-2.436755514333337</v>
      </c>
      <c r="G2977" s="569">
        <f t="shared" si="2971"/>
        <v>-3.2271590810829318</v>
      </c>
      <c r="H2977" s="569">
        <f t="shared" si="2971"/>
        <v>-5.337329687173523</v>
      </c>
      <c r="I2977" s="569">
        <f t="shared" si="2971"/>
        <v>-6.182769002337138</v>
      </c>
      <c r="J2977" s="569">
        <f t="shared" si="2971"/>
        <v>-5.7134344507420076</v>
      </c>
      <c r="K2977" s="569">
        <f t="shared" si="2971"/>
        <v>-6.5255258715766775</v>
      </c>
      <c r="L2977" s="569">
        <f t="shared" si="2971"/>
        <v>-7.0831483292890134</v>
      </c>
      <c r="M2977" s="569">
        <f t="shared" si="2971"/>
        <v>-5.5952743313346511</v>
      </c>
      <c r="N2977" s="569">
        <f t="shared" si="2971"/>
        <v>-6.8589192798396077</v>
      </c>
      <c r="O2977" s="569">
        <f t="shared" si="2971"/>
        <v>-9.287385785061451</v>
      </c>
      <c r="P2977" s="569">
        <f t="shared" si="2971"/>
        <v>-1.80849094214771</v>
      </c>
      <c r="Q2977" s="569">
        <f t="shared" si="2971"/>
        <v>-60.751422162903715</v>
      </c>
      <c r="R2977" s="569">
        <f t="shared" si="2971"/>
        <v>-18.298535572227777</v>
      </c>
      <c r="S2977" s="569">
        <f t="shared" si="2971"/>
        <v>-13.982412203319328</v>
      </c>
      <c r="T2977" s="569">
        <f t="shared" si="2971"/>
        <v>0.45128529979133064</v>
      </c>
      <c r="U2977" s="569">
        <f t="shared" si="2971"/>
        <v>4.6726173684980106</v>
      </c>
      <c r="V2977" s="569">
        <f t="shared" si="2971"/>
        <v>9.6629951639926563</v>
      </c>
      <c r="W2977" s="569">
        <f t="shared" si="2971"/>
        <v>7.1684146226939376</v>
      </c>
      <c r="X2977" s="546">
        <f t="shared" si="2971"/>
        <v>-15.925043970635455</v>
      </c>
      <c r="Y2977" s="546">
        <f t="shared" si="2971"/>
        <v>-10.989129308461456</v>
      </c>
      <c r="Z2977" s="569">
        <f t="shared" si="2971"/>
        <v>-7.4569690983472086</v>
      </c>
      <c r="AA2977" s="569">
        <f t="shared" si="2971"/>
        <v>8.4776963200254709</v>
      </c>
      <c r="AB2977" s="569">
        <v>-9.2062008350373503</v>
      </c>
      <c r="AC2977" s="569">
        <v>-8.3887920590941913</v>
      </c>
      <c r="AD2977" s="569">
        <v>-19.1250081500494</v>
      </c>
      <c r="AE2977" s="569">
        <f t="shared" si="2972"/>
        <v>-12.746163741446981</v>
      </c>
      <c r="AF2977" s="569">
        <v>-14.443606856795107</v>
      </c>
      <c r="AG2977" s="569">
        <v>-16.61900221328785</v>
      </c>
      <c r="AH2977" s="569">
        <v>-17.017362683705056</v>
      </c>
      <c r="AI2977" s="569">
        <v>-17.892429739970979</v>
      </c>
      <c r="AJ2977" s="546">
        <f t="shared" si="2973"/>
        <v>-14.308267866920573</v>
      </c>
      <c r="AK2977" s="546">
        <v>-13.435432365456828</v>
      </c>
      <c r="AL2977" s="546">
        <v>-12.266243767035609</v>
      </c>
      <c r="AM2977" s="546">
        <v>-16.733482430244869</v>
      </c>
      <c r="AN2977" s="546">
        <v>-16.919957445439252</v>
      </c>
      <c r="AO2977" s="546">
        <f t="shared" si="2974"/>
        <v>-4.8440883462228381</v>
      </c>
      <c r="AP2977" s="546">
        <v>-19.00889758190867</v>
      </c>
      <c r="AQ2977" s="546">
        <v>-20.263889265213905</v>
      </c>
      <c r="AR2977" s="546">
        <v>-17.837376040280738</v>
      </c>
      <c r="AS2977" s="546">
        <f t="shared" si="2975"/>
        <v>-3.5219984518376379</v>
      </c>
      <c r="AT2977" s="546">
        <v>-8.5950150183974401</v>
      </c>
      <c r="AU2977" s="546">
        <v>-16.520652683860913</v>
      </c>
      <c r="AV2977" s="546">
        <v>-8.0067804918851966</v>
      </c>
      <c r="AW2977" s="546">
        <v>-9.0899811433789761</v>
      </c>
      <c r="AX2977" s="546">
        <f t="shared" si="2976"/>
        <v>-0.69504652632430475</v>
      </c>
      <c r="AY2977" s="546"/>
      <c r="AZ2977" s="546">
        <v>-8.0259124568786131</v>
      </c>
      <c r="BA2977" s="546">
        <v>-8.8870824063379494</v>
      </c>
      <c r="BB2977" s="546">
        <v>-6.2265226837401784</v>
      </c>
      <c r="BC2977" s="546">
        <v>-7.3491866536504329</v>
      </c>
      <c r="BD2977" s="546">
        <v>-4.1679431720018583</v>
      </c>
      <c r="BE2977" s="546">
        <v>-7.0012755225835237</v>
      </c>
      <c r="BF2977" s="546">
        <f t="shared" si="2977"/>
        <v>7.2538237956467233</v>
      </c>
      <c r="BG2977" s="546">
        <v>-3.4908512985261479</v>
      </c>
      <c r="BH2977" s="546">
        <v>-7.4968350547381792</v>
      </c>
      <c r="BI2977" s="546">
        <v>-6.0422374620318031</v>
      </c>
      <c r="BJ2977" s="546">
        <v>-8.5027075159360219</v>
      </c>
      <c r="BK2977" s="546">
        <v>-4.8709625744117595</v>
      </c>
      <c r="BL2977" s="546">
        <v>-8.5508253461014849</v>
      </c>
      <c r="BM2977" s="546">
        <v>-7.1022888786928693</v>
      </c>
      <c r="BN2977" s="546">
        <v>-9.2965329537187067</v>
      </c>
      <c r="BO2977" s="546">
        <f t="shared" si="2978"/>
        <v>3.5283494759116594</v>
      </c>
      <c r="BP2977" s="546">
        <v>7.9493439532873644</v>
      </c>
      <c r="BQ2977" s="546">
        <v>7.9493439532873644</v>
      </c>
      <c r="BR2977" s="546">
        <v>-0.60668720891566741</v>
      </c>
      <c r="BS2977" s="546">
        <v>-3.8738823597402257</v>
      </c>
      <c r="BT2977" s="546">
        <v>2.911676658997127</v>
      </c>
      <c r="BU2977" s="546">
        <v>3.5247619116399274</v>
      </c>
      <c r="BV2977" s="546">
        <v>2.4537913821444599</v>
      </c>
      <c r="BW2977" s="546">
        <v>2.9995962951081525</v>
      </c>
      <c r="BX2977" s="546">
        <v>3.2491492164494487</v>
      </c>
      <c r="BY2977" s="546">
        <v>2.0042956369499021</v>
      </c>
      <c r="BZ2977" s="569">
        <v>1.7315823303781501</v>
      </c>
      <c r="CA2977" s="546">
        <f t="shared" si="2979"/>
        <v>1.2792951134174917</v>
      </c>
      <c r="CB2977" s="546">
        <v>-10.856574567619562</v>
      </c>
      <c r="CC2977" s="546">
        <v>-10.932208208253304</v>
      </c>
      <c r="CD2977" s="546">
        <v>-12.943536523043701</v>
      </c>
      <c r="CE2977" s="546">
        <v>-11.582395734752929</v>
      </c>
      <c r="CF2977" s="546">
        <v>-11.649248284305298</v>
      </c>
      <c r="CG2977" s="546">
        <v>-13.900328826113807</v>
      </c>
      <c r="CH2977" s="546">
        <v>-10.591466565091551</v>
      </c>
      <c r="CI2977" s="546">
        <v>-10.248098978735371</v>
      </c>
      <c r="CJ2977" s="569">
        <v>-10.784079304856464</v>
      </c>
      <c r="CK2977" s="569">
        <v>-10.423556725224637</v>
      </c>
      <c r="CL2977" s="546">
        <f t="shared" si="2980"/>
        <v>6.2905618877633529</v>
      </c>
      <c r="CM2977" s="546">
        <v>-8.8762761603296241</v>
      </c>
      <c r="CN2977" s="546">
        <v>3.0798897349073187</v>
      </c>
      <c r="CO2977" s="546">
        <v>3.0147133106991659</v>
      </c>
      <c r="CP2977" s="546">
        <v>1.5501272491952593</v>
      </c>
      <c r="CQ2977" s="546">
        <v>-3.6762355964166811</v>
      </c>
      <c r="CR2977" s="546">
        <v>-7.084824718788675</v>
      </c>
      <c r="CS2977" s="546">
        <v>7.9824187783874647</v>
      </c>
      <c r="CT2977" s="546">
        <v>4.2144816356570001</v>
      </c>
      <c r="CU2977" s="546">
        <v>-2.92053963801186</v>
      </c>
      <c r="CV2977" s="546">
        <v>8.9079767159972914</v>
      </c>
      <c r="CW2977" s="546">
        <v>6.1132524621716593</v>
      </c>
      <c r="CX2977" s="546">
        <v>6.5643248900699485</v>
      </c>
      <c r="CY2977" s="546">
        <v>4.5310440990260519</v>
      </c>
      <c r="CZ2977" s="546">
        <v>-1.001221854318171</v>
      </c>
      <c r="DA2977" s="546">
        <f t="shared" si="2981"/>
        <v>13.486494420441556</v>
      </c>
      <c r="DB2977" s="569">
        <v>16.665484755967242</v>
      </c>
      <c r="DC2977" s="569">
        <v>14.214817731353477</v>
      </c>
      <c r="DD2977" s="569">
        <v>11.846854928012014</v>
      </c>
      <c r="DE2977" s="569">
        <v>12.101792005542952</v>
      </c>
      <c r="DF2977" s="569">
        <v>12.666168254495275</v>
      </c>
      <c r="DG2977" s="569">
        <v>11.684136463069402</v>
      </c>
      <c r="DH2977" s="569">
        <v>15.484523544812973</v>
      </c>
      <c r="DI2977" s="569">
        <v>13.100382421659546</v>
      </c>
      <c r="DJ2977" s="569">
        <v>10.611752304049702</v>
      </c>
      <c r="DK2977" s="569">
        <v>16.635134355769782</v>
      </c>
      <c r="DL2977" s="569">
        <v>14.268156487461628</v>
      </c>
      <c r="DM2977" s="569">
        <v>9.2876760048329103</v>
      </c>
      <c r="DN2977" s="570">
        <f t="shared" si="2982"/>
        <v>7.3726188683426788</v>
      </c>
      <c r="DO2977" s="569">
        <v>9.2876760048329103</v>
      </c>
      <c r="DP2977" s="569">
        <v>16.923176720901964</v>
      </c>
      <c r="DQ2977" s="569">
        <v>15.527701008438004</v>
      </c>
      <c r="DR2977" s="569">
        <v>13.102008416655551</v>
      </c>
      <c r="DS2977" s="569">
        <v>18.651210190893618</v>
      </c>
      <c r="DT2977" s="569">
        <v>17.059909362262928</v>
      </c>
      <c r="DU2977" s="569">
        <v>16.300875697666811</v>
      </c>
      <c r="DV2977" s="571">
        <f t="shared" si="2983"/>
        <v>7.2196188064642328</v>
      </c>
      <c r="DW2977" s="572">
        <f t="shared" si="2983"/>
        <v>6.2108969681426505</v>
      </c>
      <c r="DX2977" s="573">
        <f t="shared" si="2983"/>
        <v>9.067932605055482</v>
      </c>
      <c r="DY2977" s="542"/>
      <c r="DZ2977" s="569">
        <f t="shared" si="2984"/>
        <v>3.162601734046274</v>
      </c>
      <c r="EA2977" s="542"/>
      <c r="EB2977" s="542"/>
      <c r="EC2977" s="569">
        <f t="shared" si="2985"/>
        <v>1.5427189979050868</v>
      </c>
      <c r="ED2977" s="542"/>
      <c r="EE2977" s="542"/>
      <c r="EF2977" s="569">
        <f t="shared" si="2986"/>
        <v>0.12552359833725626</v>
      </c>
      <c r="EG2977" s="542"/>
      <c r="EH2977" s="542"/>
      <c r="EI2977" s="569">
        <f t="shared" si="2987"/>
        <v>-0.62326531863404022</v>
      </c>
      <c r="EJ2977" s="542"/>
      <c r="EK2977" s="542"/>
      <c r="EL2977" s="569">
        <f t="shared" si="2988"/>
        <v>-1.5431357809448116</v>
      </c>
      <c r="EM2977" s="542"/>
      <c r="EN2977" s="542"/>
      <c r="EO2977" s="569">
        <f t="shared" si="2989"/>
        <v>-2.1286773818897426</v>
      </c>
      <c r="EP2977" s="542"/>
      <c r="EQ2977" s="542"/>
      <c r="ER2977" s="542"/>
      <c r="ES2977" s="542"/>
      <c r="ET2977" s="542"/>
      <c r="EU2977" s="542"/>
      <c r="EV2977" s="542"/>
      <c r="EW2977" s="542"/>
      <c r="EX2977" s="542"/>
    </row>
    <row r="2978" spans="1:154" x14ac:dyDescent="0.35">
      <c r="A2978" s="560"/>
      <c r="B2978" s="542"/>
      <c r="C2978" s="542"/>
      <c r="D2978" s="542"/>
      <c r="E2978" s="542"/>
      <c r="F2978" s="542"/>
      <c r="G2978" s="542"/>
      <c r="H2978" s="542"/>
      <c r="I2978" s="542"/>
      <c r="J2978" s="542"/>
      <c r="K2978" s="542"/>
      <c r="L2978" s="542"/>
      <c r="M2978" s="542"/>
      <c r="N2978" s="542"/>
      <c r="O2978" s="542"/>
      <c r="P2978" s="542"/>
      <c r="Q2978" s="542"/>
      <c r="R2978" s="542"/>
      <c r="S2978" s="542"/>
      <c r="T2978" s="542"/>
      <c r="U2978" s="542"/>
      <c r="V2978" s="542"/>
      <c r="W2978" s="542"/>
      <c r="X2978" s="545"/>
      <c r="Y2978" s="545"/>
      <c r="Z2978" s="542"/>
      <c r="AA2978" s="542"/>
      <c r="AB2978" s="542"/>
      <c r="AC2978" s="542"/>
      <c r="AD2978" s="542"/>
      <c r="AE2978" s="542"/>
      <c r="AF2978" s="542"/>
      <c r="AG2978" s="542"/>
      <c r="AH2978" s="542"/>
      <c r="AI2978" s="542"/>
      <c r="AJ2978" s="545"/>
      <c r="AK2978" s="545"/>
      <c r="AL2978" s="545"/>
      <c r="AM2978" s="545"/>
      <c r="AN2978" s="545"/>
      <c r="AO2978" s="545"/>
      <c r="AP2978" s="545"/>
      <c r="AQ2978" s="545"/>
      <c r="AR2978" s="545"/>
      <c r="AS2978" s="545"/>
      <c r="AT2978" s="545"/>
      <c r="AU2978" s="545"/>
      <c r="AV2978" s="545"/>
      <c r="AW2978" s="545"/>
      <c r="AX2978" s="545"/>
      <c r="AY2978" s="545"/>
      <c r="AZ2978" s="545"/>
      <c r="BA2978" s="545"/>
      <c r="BB2978" s="545"/>
      <c r="BC2978" s="545"/>
      <c r="BD2978" s="545"/>
      <c r="BE2978" s="545"/>
      <c r="BF2978" s="545"/>
      <c r="BG2978" s="545"/>
      <c r="BH2978" s="545"/>
      <c r="BI2978" s="545"/>
      <c r="BJ2978" s="545"/>
      <c r="BK2978" s="545"/>
      <c r="BL2978" s="545"/>
      <c r="BM2978" s="545"/>
      <c r="BN2978" s="545"/>
      <c r="BO2978" s="545"/>
      <c r="BP2978" s="545"/>
      <c r="BQ2978" s="545"/>
      <c r="BR2978" s="545"/>
      <c r="BS2978" s="561"/>
      <c r="BT2978" s="545"/>
      <c r="BU2978" s="545"/>
      <c r="BV2978" s="545"/>
      <c r="BW2978" s="545"/>
      <c r="BX2978" s="545"/>
      <c r="BY2978" s="545"/>
      <c r="BZ2978" s="542"/>
      <c r="CA2978" s="545"/>
      <c r="CB2978" s="545"/>
      <c r="CC2978" s="545"/>
      <c r="CD2978" s="545"/>
      <c r="CE2978" s="545"/>
      <c r="CF2978" s="545"/>
      <c r="CG2978" s="545"/>
      <c r="CH2978" s="545"/>
      <c r="CI2978" s="545"/>
      <c r="CJ2978" s="542"/>
      <c r="CK2978" s="542"/>
      <c r="CL2978" s="545"/>
      <c r="CM2978" s="545"/>
      <c r="CN2978" s="545"/>
      <c r="CO2978" s="545"/>
      <c r="CP2978" s="545"/>
      <c r="CQ2978" s="545"/>
      <c r="CR2978" s="545"/>
      <c r="CS2978" s="545"/>
      <c r="CT2978" s="545"/>
      <c r="CU2978" s="545"/>
      <c r="CV2978" s="545"/>
      <c r="CW2978" s="545"/>
      <c r="CX2978" s="545"/>
      <c r="CY2978" s="545"/>
      <c r="CZ2978" s="545"/>
      <c r="DA2978" s="545"/>
      <c r="DB2978" s="542"/>
      <c r="DC2978" s="542"/>
      <c r="DD2978" s="542"/>
      <c r="DE2978" s="542"/>
      <c r="DF2978" s="542"/>
      <c r="DG2978" s="542"/>
      <c r="DH2978" s="542"/>
      <c r="DI2978" s="542"/>
      <c r="DJ2978" s="542"/>
      <c r="DK2978" s="542"/>
      <c r="DL2978" s="542"/>
      <c r="DM2978" s="542"/>
      <c r="DN2978" s="562"/>
      <c r="DO2978" s="542"/>
      <c r="DP2978" s="542"/>
      <c r="DQ2978" s="542"/>
      <c r="DR2978" s="542"/>
      <c r="DS2978" s="542"/>
      <c r="DT2978" s="542"/>
      <c r="DU2978" s="542"/>
      <c r="DV2978" s="563"/>
      <c r="DW2978" s="564"/>
      <c r="DX2978" s="565"/>
      <c r="DY2978" s="542"/>
      <c r="DZ2978" s="542"/>
      <c r="EA2978" s="542"/>
      <c r="EB2978" s="542"/>
      <c r="EC2978" s="542"/>
      <c r="ED2978" s="542"/>
      <c r="EE2978" s="542"/>
      <c r="EF2978" s="542"/>
      <c r="EG2978" s="542"/>
      <c r="EH2978" s="542"/>
      <c r="EI2978" s="542"/>
      <c r="EJ2978" s="542"/>
      <c r="EK2978" s="542"/>
      <c r="EL2978" s="542"/>
      <c r="EM2978" s="542"/>
      <c r="EN2978" s="542"/>
      <c r="EO2978" s="542"/>
      <c r="EP2978" s="542"/>
      <c r="EQ2978" s="542"/>
      <c r="ER2978" s="542"/>
      <c r="ES2978" s="542"/>
      <c r="ET2978" s="542"/>
      <c r="EU2978" s="542"/>
      <c r="EV2978" s="542"/>
      <c r="EW2978" s="542"/>
      <c r="EX2978" s="542"/>
    </row>
    <row r="2979" spans="1:154" x14ac:dyDescent="0.35">
      <c r="A2979" s="574" t="s">
        <v>872</v>
      </c>
      <c r="B2979" s="575" t="e">
        <f t="shared" ref="B2979:Z2979" si="2990">B2251</f>
        <v>#VALUE!</v>
      </c>
      <c r="C2979" s="575" t="e">
        <f t="shared" si="2990"/>
        <v>#VALUE!</v>
      </c>
      <c r="D2979" s="575" t="e">
        <f t="shared" si="2990"/>
        <v>#VALUE!</v>
      </c>
      <c r="E2979" s="575" t="e">
        <f t="shared" si="2990"/>
        <v>#VALUE!</v>
      </c>
      <c r="F2979" s="575" t="e">
        <f t="shared" si="2990"/>
        <v>#VALUE!</v>
      </c>
      <c r="G2979" s="575" t="e">
        <f t="shared" si="2990"/>
        <v>#VALUE!</v>
      </c>
      <c r="H2979" s="575" t="e">
        <f t="shared" si="2990"/>
        <v>#VALUE!</v>
      </c>
      <c r="I2979" s="575" t="e">
        <f t="shared" si="2990"/>
        <v>#VALUE!</v>
      </c>
      <c r="J2979" s="575" t="e">
        <f t="shared" si="2990"/>
        <v>#VALUE!</v>
      </c>
      <c r="K2979" s="575" t="e">
        <f t="shared" si="2990"/>
        <v>#VALUE!</v>
      </c>
      <c r="L2979" s="575" t="e">
        <f t="shared" si="2990"/>
        <v>#VALUE!</v>
      </c>
      <c r="M2979" s="575" t="e">
        <f t="shared" si="2990"/>
        <v>#VALUE!</v>
      </c>
      <c r="N2979" s="575" t="e">
        <f t="shared" si="2990"/>
        <v>#VALUE!</v>
      </c>
      <c r="O2979" s="575" t="e">
        <f t="shared" si="2990"/>
        <v>#VALUE!</v>
      </c>
      <c r="P2979" s="575" t="e">
        <f t="shared" si="2990"/>
        <v>#VALUE!</v>
      </c>
      <c r="Q2979" s="576" t="e">
        <f t="shared" si="2990"/>
        <v>#VALUE!</v>
      </c>
      <c r="R2979" s="576" t="e">
        <f t="shared" si="2990"/>
        <v>#VALUE!</v>
      </c>
      <c r="S2979" s="576" t="e">
        <f t="shared" si="2990"/>
        <v>#VALUE!</v>
      </c>
      <c r="T2979" s="576" t="e">
        <f t="shared" si="2990"/>
        <v>#VALUE!</v>
      </c>
      <c r="U2979" s="576" t="e">
        <f t="shared" si="2990"/>
        <v>#VALUE!</v>
      </c>
      <c r="V2979" s="576" t="e">
        <f t="shared" si="2990"/>
        <v>#VALUE!</v>
      </c>
      <c r="W2979" s="576" t="e">
        <f t="shared" si="2990"/>
        <v>#VALUE!</v>
      </c>
      <c r="X2979" s="547" t="e">
        <f t="shared" si="2990"/>
        <v>#VALUE!</v>
      </c>
      <c r="Y2979" s="547" t="e">
        <f t="shared" si="2990"/>
        <v>#VALUE!</v>
      </c>
      <c r="Z2979" s="576" t="e">
        <f t="shared" si="2990"/>
        <v>#VALUE!</v>
      </c>
      <c r="AA2979" s="576" t="e">
        <f>AA2251</f>
        <v>#VALUE!</v>
      </c>
      <c r="AB2979" s="576">
        <v>-5.0106098573826072</v>
      </c>
      <c r="AC2979" s="576">
        <v>-4.4905251970903439</v>
      </c>
      <c r="AD2979" s="576">
        <v>-6.7712498897326618</v>
      </c>
      <c r="AE2979" s="576" t="e">
        <f>AE2251</f>
        <v>#VALUE!</v>
      </c>
      <c r="AF2979" s="576">
        <v>-6.6989904822850121</v>
      </c>
      <c r="AG2979" s="576">
        <v>-8.0791106371459431</v>
      </c>
      <c r="AH2979" s="576">
        <v>-9.5195366192088429</v>
      </c>
      <c r="AI2979" s="576">
        <v>-11.076113683949488</v>
      </c>
      <c r="AJ2979" s="547" t="e">
        <f>AJ2251</f>
        <v>#VALUE!</v>
      </c>
      <c r="AK2979" s="547">
        <v>-19.976918207880654</v>
      </c>
      <c r="AL2979" s="547">
        <v>-11.434870792827688</v>
      </c>
      <c r="AM2979" s="547">
        <v>-11.394747263481356</v>
      </c>
      <c r="AN2979" s="547">
        <v>-11.394971041198247</v>
      </c>
      <c r="AO2979" s="547" t="e">
        <f>AO2251</f>
        <v>#VALUE!</v>
      </c>
      <c r="AP2979" s="547">
        <v>-14.41092021526871</v>
      </c>
      <c r="AQ2979" s="547">
        <v>-14.795254905368466</v>
      </c>
      <c r="AR2979" s="547">
        <v>-12.45861025136147</v>
      </c>
      <c r="AS2979" s="547" t="e">
        <f>AS2251</f>
        <v>#VALUE!</v>
      </c>
      <c r="AT2979" s="547">
        <v>-8.1951787916912817</v>
      </c>
      <c r="AU2979" s="547">
        <v>-7.9307450568427402</v>
      </c>
      <c r="AV2979" s="547">
        <v>-6.3772716934829337</v>
      </c>
      <c r="AW2979" s="547">
        <v>-6.1885816216776002</v>
      </c>
      <c r="AX2979" s="547" t="e">
        <f>AX2251</f>
        <v>#VALUE!</v>
      </c>
      <c r="AY2979" s="547"/>
      <c r="AZ2979" s="547">
        <v>-4.0243247790937193</v>
      </c>
      <c r="BA2979" s="547">
        <v>-6.1335403032745734</v>
      </c>
      <c r="BB2979" s="547">
        <v>-4.3040259703798744</v>
      </c>
      <c r="BC2979" s="547">
        <v>-6.5188018986861662</v>
      </c>
      <c r="BD2979" s="547">
        <v>-3.0938287029202258</v>
      </c>
      <c r="BE2979" s="547">
        <v>-5.6113020774972906</v>
      </c>
      <c r="BF2979" s="547" t="e">
        <f>BF2251</f>
        <v>#VALUE!</v>
      </c>
      <c r="BG2979" s="547">
        <v>-4.9561039659599588</v>
      </c>
      <c r="BH2979" s="547">
        <v>-8.7725248950752945</v>
      </c>
      <c r="BI2979" s="547">
        <v>-6.1304872067037017</v>
      </c>
      <c r="BJ2979" s="547">
        <v>-9.4956339723643097</v>
      </c>
      <c r="BK2979" s="547">
        <v>-3.6351467313286241</v>
      </c>
      <c r="BL2979" s="547">
        <v>-9.1997648665093088</v>
      </c>
      <c r="BM2979" s="547">
        <v>-4.385234412716966</v>
      </c>
      <c r="BN2979" s="547">
        <v>-8.0407510910328028</v>
      </c>
      <c r="BO2979" s="547" t="e">
        <f>BO2251</f>
        <v>#VALUE!</v>
      </c>
      <c r="BP2979" s="547">
        <v>-1.6830013022814181</v>
      </c>
      <c r="BQ2979" s="547">
        <v>-4.4392819475779799</v>
      </c>
      <c r="BR2979" s="547">
        <v>-11.18682521690419</v>
      </c>
      <c r="BS2979" s="547">
        <v>-16.20356852009656</v>
      </c>
      <c r="BT2979" s="547">
        <v>-5.7590437312182585</v>
      </c>
      <c r="BU2979" s="547">
        <v>-7.2616490091225492</v>
      </c>
      <c r="BV2979" s="547">
        <v>-11.429091444452981</v>
      </c>
      <c r="BW2979" s="547">
        <v>-4.4900712703386949</v>
      </c>
      <c r="BX2979" s="547">
        <v>-5.8194606359368635</v>
      </c>
      <c r="BY2979" s="547">
        <v>-8.3937715951928578</v>
      </c>
      <c r="BZ2979" s="576">
        <v>-4.9648011712389462</v>
      </c>
      <c r="CA2979" s="547" t="e">
        <f>CA2251</f>
        <v>#VALUE!</v>
      </c>
      <c r="CB2979" s="547">
        <v>-3.9183056332906485</v>
      </c>
      <c r="CC2979" s="547">
        <v>-4.1323821056508505</v>
      </c>
      <c r="CD2979" s="547">
        <v>-6.0633229223264404</v>
      </c>
      <c r="CE2979" s="547">
        <v>-4.7252665552670141</v>
      </c>
      <c r="CF2979" s="547">
        <v>-4.8335391110359858</v>
      </c>
      <c r="CG2979" s="547">
        <v>-6.9319161594442233</v>
      </c>
      <c r="CH2979" s="547">
        <v>-2.8650706181201513</v>
      </c>
      <c r="CI2979" s="547">
        <v>-3.6057515455826548</v>
      </c>
      <c r="CJ2979" s="576">
        <v>-1.9599580636897236</v>
      </c>
      <c r="CK2979" s="576">
        <v>-3.0150041157015619</v>
      </c>
      <c r="CL2979" s="547" t="e">
        <f>CL2251</f>
        <v>#VALUE!</v>
      </c>
      <c r="CM2979" s="547">
        <v>-3.2373990763063438</v>
      </c>
      <c r="CN2979" s="547">
        <v>2.7783112163011521</v>
      </c>
      <c r="CO2979" s="547">
        <v>2.763288020866574</v>
      </c>
      <c r="CP2979" s="547">
        <v>4.7545418569595688</v>
      </c>
      <c r="CQ2979" s="547">
        <v>1.0981704031244863</v>
      </c>
      <c r="CR2979" s="547">
        <v>-1.9086566807917635</v>
      </c>
      <c r="CS2979" s="547">
        <v>6.4607519641662732</v>
      </c>
      <c r="CT2979" s="547">
        <v>4.6388016415436599</v>
      </c>
      <c r="CU2979" s="547">
        <v>-0.26971220787877942</v>
      </c>
      <c r="CV2979" s="547">
        <v>6.5936262578627831</v>
      </c>
      <c r="CW2979" s="547">
        <v>5.2904827556677017</v>
      </c>
      <c r="CX2979" s="547">
        <v>6.3620953389549619</v>
      </c>
      <c r="CY2979" s="547">
        <v>5.6058524786676749</v>
      </c>
      <c r="CZ2979" s="547">
        <v>3.5760108548654257</v>
      </c>
      <c r="DA2979" s="547" t="e">
        <f t="shared" ref="DA2979" si="2991">DA2251</f>
        <v>#VALUE!</v>
      </c>
      <c r="DB2979" s="576">
        <v>2.4061602464069893</v>
      </c>
      <c r="DC2979" s="576">
        <v>0.94341387121539122</v>
      </c>
      <c r="DD2979" s="576">
        <v>-2.1916964418106377</v>
      </c>
      <c r="DE2979" s="576">
        <v>1.3531617548136701</v>
      </c>
      <c r="DF2979" s="576">
        <v>7.1600533137452529E-2</v>
      </c>
      <c r="DG2979" s="576">
        <v>-2.3392672921326274</v>
      </c>
      <c r="DH2979" s="576">
        <v>2.1908888303801395</v>
      </c>
      <c r="DI2979" s="576">
        <v>0.54573943200455421</v>
      </c>
      <c r="DJ2979" s="576">
        <v>-1.8909558030365636</v>
      </c>
      <c r="DK2979" s="576">
        <v>1.0979492650944764</v>
      </c>
      <c r="DL2979" s="576">
        <v>-0.24003659874237646</v>
      </c>
      <c r="DM2979" s="576">
        <v>-1.5385413944104296</v>
      </c>
      <c r="DN2979" s="577" t="e">
        <f t="shared" ref="DN2979" si="2992">DN2251</f>
        <v>#VALUE!</v>
      </c>
      <c r="DO2979" s="576">
        <v>-1.5385413944104296</v>
      </c>
      <c r="DP2979" s="576">
        <v>2.472979618029878</v>
      </c>
      <c r="DQ2979" s="576">
        <v>1.5010664955034132</v>
      </c>
      <c r="DR2979" s="576">
        <v>0.72834828925223472</v>
      </c>
      <c r="DS2979" s="576">
        <v>4.3931251012130232</v>
      </c>
      <c r="DT2979" s="576">
        <v>3.5918010565526579</v>
      </c>
      <c r="DU2979" s="576">
        <v>3.7347632657281684</v>
      </c>
      <c r="DV2979" s="578" t="e">
        <f>DV2251</f>
        <v>#VALUE!</v>
      </c>
      <c r="DW2979" s="579" t="e">
        <f>DW2251</f>
        <v>#VALUE!</v>
      </c>
      <c r="DX2979" s="580" t="e">
        <f>DX2251</f>
        <v>#VALUE!</v>
      </c>
      <c r="DY2979" s="542"/>
      <c r="DZ2979" s="576" t="e">
        <f>DZ2251</f>
        <v>#VALUE!</v>
      </c>
      <c r="EA2979" s="542"/>
      <c r="EB2979" s="542"/>
      <c r="EC2979" s="576" t="e">
        <f>EC2251</f>
        <v>#VALUE!</v>
      </c>
      <c r="ED2979" s="542"/>
      <c r="EE2979" s="542"/>
      <c r="EF2979" s="576" t="e">
        <f>EF2251</f>
        <v>#VALUE!</v>
      </c>
      <c r="EG2979" s="542"/>
      <c r="EH2979" s="542"/>
      <c r="EI2979" s="576" t="e">
        <f>EI2251</f>
        <v>#VALUE!</v>
      </c>
      <c r="EJ2979" s="542"/>
      <c r="EK2979" s="542"/>
      <c r="EL2979" s="576" t="e">
        <f>EL2251</f>
        <v>#VALUE!</v>
      </c>
      <c r="EM2979" s="542"/>
      <c r="EN2979" s="542"/>
      <c r="EO2979" s="576" t="e">
        <f>EO2251</f>
        <v>#VALUE!</v>
      </c>
      <c r="EP2979" s="542"/>
      <c r="EQ2979" s="542"/>
      <c r="ER2979" s="542"/>
      <c r="ES2979" s="542"/>
      <c r="ET2979" s="542"/>
      <c r="EU2979" s="542"/>
      <c r="EV2979" s="542"/>
      <c r="EW2979" s="542"/>
      <c r="EX2979" s="542"/>
    </row>
    <row r="2980" spans="1:154" x14ac:dyDescent="0.35">
      <c r="A2980" s="554"/>
      <c r="B2980" s="542"/>
      <c r="C2980" s="542"/>
      <c r="D2980" s="542"/>
      <c r="E2980" s="542"/>
      <c r="F2980" s="542"/>
      <c r="G2980" s="542"/>
      <c r="H2980" s="542"/>
      <c r="I2980" s="542"/>
      <c r="J2980" s="542"/>
      <c r="K2980" s="542"/>
      <c r="L2980" s="542"/>
      <c r="M2980" s="542"/>
      <c r="N2980" s="542"/>
      <c r="O2980" s="542"/>
      <c r="P2980" s="542"/>
      <c r="Q2980" s="542"/>
      <c r="R2980" s="542"/>
      <c r="S2980" s="542"/>
      <c r="T2980" s="542"/>
      <c r="U2980" s="542"/>
      <c r="V2980" s="542"/>
      <c r="W2980" s="542"/>
      <c r="X2980" s="545"/>
      <c r="Y2980" s="545"/>
      <c r="Z2980" s="542"/>
      <c r="AA2980" s="542"/>
      <c r="AB2980" s="542"/>
      <c r="AC2980" s="542"/>
      <c r="AD2980" s="542"/>
      <c r="AE2980" s="542"/>
      <c r="AF2980" s="542"/>
      <c r="AG2980" s="542"/>
      <c r="AH2980" s="542"/>
      <c r="AI2980" s="542"/>
      <c r="AJ2980" s="545"/>
      <c r="AK2980" s="545"/>
      <c r="AL2980" s="545"/>
      <c r="AM2980" s="545"/>
      <c r="AN2980" s="545"/>
      <c r="AO2980" s="545"/>
      <c r="AP2980" s="545"/>
      <c r="AQ2980" s="545"/>
      <c r="AR2980" s="545"/>
      <c r="AS2980" s="545"/>
      <c r="AT2980" s="545"/>
      <c r="AU2980" s="545"/>
      <c r="AV2980" s="545"/>
      <c r="AW2980" s="545"/>
      <c r="AX2980" s="545"/>
      <c r="AY2980" s="545"/>
      <c r="AZ2980" s="545"/>
      <c r="BA2980" s="545"/>
      <c r="BB2980" s="545"/>
      <c r="BC2980" s="545"/>
      <c r="BD2980" s="545"/>
      <c r="BE2980" s="545"/>
      <c r="BF2980" s="545"/>
      <c r="BG2980" s="545"/>
      <c r="BH2980" s="545"/>
      <c r="BI2980" s="545"/>
      <c r="BJ2980" s="545"/>
      <c r="BK2980" s="545"/>
      <c r="BL2980" s="545"/>
      <c r="BM2980" s="545"/>
      <c r="BN2980" s="545"/>
      <c r="BO2980" s="545"/>
      <c r="BP2980" s="545"/>
      <c r="BQ2980" s="545"/>
      <c r="BR2980" s="545"/>
      <c r="BS2980" s="561"/>
      <c r="BT2980" s="545"/>
      <c r="BU2980" s="545"/>
      <c r="BV2980" s="545"/>
      <c r="BW2980" s="545"/>
      <c r="BX2980" s="545"/>
      <c r="BY2980" s="545"/>
      <c r="BZ2980" s="542"/>
      <c r="CA2980" s="545"/>
      <c r="CB2980" s="545"/>
      <c r="CC2980" s="545"/>
      <c r="CD2980" s="545"/>
      <c r="CE2980" s="545"/>
      <c r="CF2980" s="545"/>
      <c r="CG2980" s="545"/>
      <c r="CH2980" s="545"/>
      <c r="CI2980" s="545"/>
      <c r="CJ2980" s="542"/>
      <c r="CK2980" s="542"/>
      <c r="CL2980" s="545"/>
      <c r="CM2980" s="545"/>
      <c r="CN2980" s="545"/>
      <c r="CO2980" s="545"/>
      <c r="CP2980" s="545"/>
      <c r="CQ2980" s="545"/>
      <c r="CR2980" s="545"/>
      <c r="CS2980" s="545"/>
      <c r="CT2980" s="545"/>
      <c r="CU2980" s="545"/>
      <c r="CV2980" s="545"/>
      <c r="CW2980" s="545"/>
      <c r="CX2980" s="545"/>
      <c r="CY2980" s="545"/>
      <c r="CZ2980" s="545"/>
      <c r="DA2980" s="545"/>
      <c r="DB2980" s="542"/>
      <c r="DC2980" s="542"/>
      <c r="DD2980" s="542"/>
      <c r="DE2980" s="542"/>
      <c r="DF2980" s="542"/>
      <c r="DG2980" s="542"/>
      <c r="DH2980" s="542"/>
      <c r="DI2980" s="542"/>
      <c r="DJ2980" s="542"/>
      <c r="DK2980" s="542"/>
      <c r="DL2980" s="542"/>
      <c r="DM2980" s="542"/>
      <c r="DN2980" s="562"/>
      <c r="DO2980" s="542"/>
      <c r="DP2980" s="542"/>
      <c r="DQ2980" s="542"/>
      <c r="DR2980" s="542"/>
      <c r="DS2980" s="542"/>
      <c r="DT2980" s="542"/>
      <c r="DU2980" s="542"/>
      <c r="DV2980" s="563"/>
      <c r="DW2980" s="564"/>
      <c r="DX2980" s="565"/>
      <c r="DY2980" s="542"/>
      <c r="DZ2980" s="542"/>
      <c r="EA2980" s="542"/>
      <c r="EB2980" s="542"/>
      <c r="EC2980" s="542"/>
      <c r="ED2980" s="542"/>
      <c r="EE2980" s="542"/>
      <c r="EF2980" s="542"/>
      <c r="EG2980" s="542"/>
      <c r="EH2980" s="542"/>
      <c r="EI2980" s="542"/>
      <c r="EJ2980" s="542"/>
      <c r="EK2980" s="542"/>
      <c r="EL2980" s="542"/>
      <c r="EM2980" s="542"/>
      <c r="EN2980" s="542"/>
      <c r="EO2980" s="542"/>
      <c r="EP2980" s="542"/>
      <c r="EQ2980" s="542"/>
      <c r="ER2980" s="542"/>
      <c r="ES2980" s="542"/>
      <c r="ET2980" s="542"/>
      <c r="EU2980" s="542"/>
      <c r="EV2980" s="542"/>
      <c r="EW2980" s="542"/>
      <c r="EX2980" s="542"/>
    </row>
    <row r="2981" spans="1:154" x14ac:dyDescent="0.35">
      <c r="A2981" s="567" t="s">
        <v>886</v>
      </c>
      <c r="B2981" s="542"/>
      <c r="C2981" s="542"/>
      <c r="D2981" s="542"/>
      <c r="E2981" s="542"/>
      <c r="F2981" s="542"/>
      <c r="G2981" s="542"/>
      <c r="H2981" s="542"/>
      <c r="I2981" s="542"/>
      <c r="J2981" s="542"/>
      <c r="K2981" s="542"/>
      <c r="L2981" s="542"/>
      <c r="M2981" s="542"/>
      <c r="N2981" s="542"/>
      <c r="O2981" s="542"/>
      <c r="P2981" s="542"/>
      <c r="Q2981" s="542"/>
      <c r="R2981" s="542"/>
      <c r="S2981" s="542"/>
      <c r="T2981" s="542"/>
      <c r="U2981" s="542"/>
      <c r="V2981" s="542"/>
      <c r="W2981" s="542"/>
      <c r="X2981" s="545"/>
      <c r="Y2981" s="545"/>
      <c r="Z2981" s="542"/>
      <c r="AA2981" s="581">
        <f>SUM(AA2983:AA2988)</f>
        <v>989.53270689641067</v>
      </c>
      <c r="AB2981" s="581" t="e">
        <f>SUM(AB2983:AB2988)</f>
        <v>#REF!</v>
      </c>
      <c r="AC2981" s="581">
        <v>1044.0453566421857</v>
      </c>
      <c r="AD2981" s="581">
        <v>1092.3742167716309</v>
      </c>
      <c r="AE2981" s="581">
        <f>SUM(AE2983:AE2988)</f>
        <v>1087.84375</v>
      </c>
      <c r="AF2981" s="542"/>
      <c r="AG2981" s="542"/>
      <c r="AH2981" s="542"/>
      <c r="AI2981" s="542"/>
      <c r="AJ2981" s="545"/>
      <c r="AK2981" s="545"/>
      <c r="AL2981" s="545"/>
      <c r="AM2981" s="545"/>
      <c r="AN2981" s="545"/>
      <c r="AO2981" s="545"/>
      <c r="AP2981" s="545"/>
      <c r="AQ2981" s="545"/>
      <c r="AR2981" s="545"/>
      <c r="AS2981" s="545"/>
      <c r="AT2981" s="545"/>
      <c r="AU2981" s="545"/>
      <c r="AV2981" s="545"/>
      <c r="AW2981" s="545"/>
      <c r="AX2981" s="545"/>
      <c r="AY2981" s="545"/>
      <c r="AZ2981" s="545"/>
      <c r="BA2981" s="545"/>
      <c r="BB2981" s="545"/>
      <c r="BC2981" s="545"/>
      <c r="BD2981" s="545"/>
      <c r="BE2981" s="545"/>
      <c r="BF2981" s="545"/>
      <c r="BG2981" s="545"/>
      <c r="BH2981" s="545"/>
      <c r="BI2981" s="545"/>
      <c r="BJ2981" s="545"/>
      <c r="BK2981" s="545"/>
      <c r="BL2981" s="545"/>
      <c r="BM2981" s="545"/>
      <c r="BN2981" s="545"/>
      <c r="BO2981" s="545"/>
      <c r="BP2981" s="545"/>
      <c r="BQ2981" s="545"/>
      <c r="BR2981" s="545"/>
      <c r="BS2981" s="561"/>
      <c r="BT2981" s="545"/>
      <c r="BU2981" s="545"/>
      <c r="BV2981" s="545"/>
      <c r="BW2981" s="545"/>
      <c r="BX2981" s="545"/>
      <c r="BY2981" s="545"/>
      <c r="BZ2981" s="542"/>
      <c r="CA2981" s="545"/>
      <c r="CB2981" s="545"/>
      <c r="CC2981" s="545"/>
      <c r="CD2981" s="545"/>
      <c r="CE2981" s="545"/>
      <c r="CF2981" s="545"/>
      <c r="CG2981" s="545"/>
      <c r="CH2981" s="545"/>
      <c r="CI2981" s="545"/>
      <c r="CJ2981" s="542"/>
      <c r="CK2981" s="542"/>
      <c r="CL2981" s="545"/>
      <c r="CM2981" s="545"/>
      <c r="CN2981" s="545"/>
      <c r="CO2981" s="545"/>
      <c r="CP2981" s="545"/>
      <c r="CQ2981" s="545"/>
      <c r="CR2981" s="545"/>
      <c r="CS2981" s="545"/>
      <c r="CT2981" s="545"/>
      <c r="CU2981" s="545"/>
      <c r="CV2981" s="545"/>
      <c r="CW2981" s="545"/>
      <c r="CX2981" s="545"/>
      <c r="CY2981" s="545"/>
      <c r="CZ2981" s="545"/>
      <c r="DA2981" s="545"/>
      <c r="DB2981" s="542"/>
      <c r="DC2981" s="542"/>
      <c r="DD2981" s="542"/>
      <c r="DE2981" s="542"/>
      <c r="DF2981" s="542"/>
      <c r="DG2981" s="542"/>
      <c r="DH2981" s="542"/>
      <c r="DI2981" s="542"/>
      <c r="DJ2981" s="542"/>
      <c r="DK2981" s="542"/>
      <c r="DL2981" s="542"/>
      <c r="DM2981" s="542"/>
      <c r="DN2981" s="562"/>
      <c r="DO2981" s="542"/>
      <c r="DP2981" s="542"/>
      <c r="DQ2981" s="542"/>
      <c r="DR2981" s="542"/>
      <c r="DS2981" s="542"/>
      <c r="DT2981" s="542"/>
      <c r="DU2981" s="542"/>
      <c r="DV2981" s="563"/>
      <c r="DW2981" s="564"/>
      <c r="DX2981" s="565"/>
      <c r="DY2981" s="542"/>
      <c r="DZ2981" s="542"/>
      <c r="EA2981" s="542"/>
      <c r="EB2981" s="542"/>
      <c r="EC2981" s="542"/>
      <c r="ED2981" s="542"/>
      <c r="EE2981" s="542"/>
      <c r="EF2981" s="542"/>
      <c r="EG2981" s="542"/>
      <c r="EH2981" s="542"/>
      <c r="EI2981" s="542"/>
      <c r="EJ2981" s="542"/>
      <c r="EK2981" s="542"/>
      <c r="EL2981" s="542"/>
      <c r="EM2981" s="542"/>
      <c r="EN2981" s="542"/>
      <c r="EO2981" s="542"/>
      <c r="EP2981" s="542"/>
      <c r="EQ2981" s="542"/>
      <c r="ER2981" s="542"/>
      <c r="ES2981" s="542"/>
      <c r="ET2981" s="542"/>
      <c r="EU2981" s="542"/>
      <c r="EV2981" s="542"/>
      <c r="EW2981" s="542"/>
      <c r="EX2981" s="542"/>
    </row>
    <row r="2982" spans="1:154" x14ac:dyDescent="0.35">
      <c r="A2982" s="542"/>
      <c r="B2982" s="542"/>
      <c r="C2982" s="542"/>
      <c r="D2982" s="542"/>
      <c r="E2982" s="542"/>
      <c r="F2982" s="542"/>
      <c r="G2982" s="542"/>
      <c r="H2982" s="542"/>
      <c r="I2982" s="542"/>
      <c r="J2982" s="542"/>
      <c r="K2982" s="542"/>
      <c r="L2982" s="542"/>
      <c r="M2982" s="542"/>
      <c r="N2982" s="542"/>
      <c r="O2982" s="542"/>
      <c r="P2982" s="542"/>
      <c r="Q2982" s="542"/>
      <c r="R2982" s="542"/>
      <c r="S2982" s="542"/>
      <c r="T2982" s="542"/>
      <c r="U2982" s="542"/>
      <c r="V2982" s="542"/>
      <c r="W2982" s="542"/>
      <c r="X2982" s="545"/>
      <c r="Y2982" s="545"/>
      <c r="Z2982" s="542"/>
      <c r="AA2982" s="542"/>
      <c r="AB2982" s="542"/>
      <c r="AC2982" s="542"/>
      <c r="AD2982" s="542"/>
      <c r="AE2982" s="542"/>
      <c r="AF2982" s="542"/>
      <c r="AG2982" s="542"/>
      <c r="AH2982" s="542"/>
      <c r="AI2982" s="542"/>
      <c r="AJ2982" s="545"/>
      <c r="AK2982" s="545"/>
      <c r="AL2982" s="545"/>
      <c r="AM2982" s="545"/>
      <c r="AN2982" s="545"/>
      <c r="AO2982" s="545"/>
      <c r="AP2982" s="545"/>
      <c r="AQ2982" s="545"/>
      <c r="AR2982" s="545"/>
      <c r="AS2982" s="545"/>
      <c r="AT2982" s="545"/>
      <c r="AU2982" s="545"/>
      <c r="AV2982" s="545"/>
      <c r="AW2982" s="545"/>
      <c r="AX2982" s="545"/>
      <c r="AY2982" s="545"/>
      <c r="AZ2982" s="545"/>
      <c r="BA2982" s="545"/>
      <c r="BB2982" s="545"/>
      <c r="BC2982" s="545"/>
      <c r="BD2982" s="545"/>
      <c r="BE2982" s="545"/>
      <c r="BF2982" s="545"/>
      <c r="BG2982" s="545"/>
      <c r="BH2982" s="545"/>
      <c r="BI2982" s="545"/>
      <c r="BJ2982" s="545"/>
      <c r="BK2982" s="545"/>
      <c r="BL2982" s="545"/>
      <c r="BM2982" s="545"/>
      <c r="BN2982" s="545"/>
      <c r="BO2982" s="545"/>
      <c r="BP2982" s="545"/>
      <c r="BQ2982" s="545"/>
      <c r="BR2982" s="545"/>
      <c r="BS2982" s="561"/>
      <c r="BT2982" s="545"/>
      <c r="BU2982" s="545"/>
      <c r="BV2982" s="545"/>
      <c r="BW2982" s="545"/>
      <c r="BX2982" s="545"/>
      <c r="BY2982" s="545"/>
      <c r="BZ2982" s="542"/>
      <c r="CA2982" s="545"/>
      <c r="CB2982" s="545"/>
      <c r="CC2982" s="545"/>
      <c r="CD2982" s="545"/>
      <c r="CE2982" s="545"/>
      <c r="CF2982" s="545"/>
      <c r="CG2982" s="545"/>
      <c r="CH2982" s="545"/>
      <c r="CI2982" s="545"/>
      <c r="CJ2982" s="542"/>
      <c r="CK2982" s="542"/>
      <c r="CL2982" s="545"/>
      <c r="CM2982" s="545"/>
      <c r="CN2982" s="545"/>
      <c r="CO2982" s="545"/>
      <c r="CP2982" s="545"/>
      <c r="CQ2982" s="545"/>
      <c r="CR2982" s="545"/>
      <c r="CS2982" s="545"/>
      <c r="CT2982" s="545"/>
      <c r="CU2982" s="545"/>
      <c r="CV2982" s="545"/>
      <c r="CW2982" s="545"/>
      <c r="CX2982" s="545"/>
      <c r="CY2982" s="545"/>
      <c r="CZ2982" s="545"/>
      <c r="DA2982" s="545"/>
      <c r="DB2982" s="542"/>
      <c r="DC2982" s="542"/>
      <c r="DD2982" s="542"/>
      <c r="DE2982" s="542"/>
      <c r="DF2982" s="542"/>
      <c r="DG2982" s="542"/>
      <c r="DH2982" s="542"/>
      <c r="DI2982" s="542"/>
      <c r="DJ2982" s="542"/>
      <c r="DK2982" s="542"/>
      <c r="DL2982" s="542"/>
      <c r="DM2982" s="542"/>
      <c r="DN2982" s="562"/>
      <c r="DO2982" s="542"/>
      <c r="DP2982" s="542"/>
      <c r="DQ2982" s="542"/>
      <c r="DR2982" s="542"/>
      <c r="DS2982" s="542"/>
      <c r="DT2982" s="542"/>
      <c r="DU2982" s="542"/>
      <c r="DV2982" s="563"/>
      <c r="DW2982" s="564"/>
      <c r="DX2982" s="565"/>
      <c r="DY2982" s="542"/>
      <c r="DZ2982" s="542"/>
      <c r="EA2982" s="542"/>
      <c r="EB2982" s="542"/>
      <c r="EC2982" s="542"/>
      <c r="ED2982" s="542"/>
      <c r="EE2982" s="542"/>
      <c r="EF2982" s="542"/>
      <c r="EG2982" s="542"/>
      <c r="EH2982" s="542"/>
      <c r="EI2982" s="542"/>
      <c r="EJ2982" s="542"/>
      <c r="EK2982" s="542"/>
      <c r="EL2982" s="542"/>
      <c r="EM2982" s="542"/>
      <c r="EN2982" s="542"/>
      <c r="EO2982" s="542"/>
      <c r="EP2982" s="542"/>
      <c r="EQ2982" s="542"/>
      <c r="ER2982" s="542"/>
      <c r="ES2982" s="542"/>
      <c r="ET2982" s="542"/>
      <c r="EU2982" s="542"/>
      <c r="EV2982" s="542"/>
      <c r="EW2982" s="542"/>
      <c r="EX2982" s="542"/>
    </row>
    <row r="2983" spans="1:154" x14ac:dyDescent="0.35">
      <c r="A2983" s="568" t="s">
        <v>858</v>
      </c>
      <c r="B2983" s="542"/>
      <c r="C2983" s="542"/>
      <c r="D2983" s="542"/>
      <c r="E2983" s="542"/>
      <c r="F2983" s="542"/>
      <c r="G2983" s="542"/>
      <c r="H2983" s="542"/>
      <c r="I2983" s="542"/>
      <c r="J2983" s="542"/>
      <c r="K2983" s="542"/>
      <c r="L2983" s="542"/>
      <c r="M2983" s="542"/>
      <c r="N2983" s="542"/>
      <c r="O2983" s="542"/>
      <c r="P2983" s="542"/>
      <c r="Q2983" s="542"/>
      <c r="R2983" s="542"/>
      <c r="S2983" s="542"/>
      <c r="T2983" s="542"/>
      <c r="U2983" s="542"/>
      <c r="V2983" s="542"/>
      <c r="W2983" s="542"/>
      <c r="X2983" s="545"/>
      <c r="Y2983" s="545"/>
      <c r="Z2983" s="542"/>
      <c r="AA2983" s="569">
        <f>+[2]MONCAM!BQ154</f>
        <v>332.54770689641077</v>
      </c>
      <c r="AB2983" s="569" t="e">
        <f>+[2]MONCAM!#REF!</f>
        <v>#REF!</v>
      </c>
      <c r="AC2983" s="569">
        <v>295.73627749999997</v>
      </c>
      <c r="AD2983" s="569">
        <v>350.50196249999999</v>
      </c>
      <c r="AE2983" s="569">
        <f>+[2]MONCAM!BY154</f>
        <v>343.81175000000002</v>
      </c>
      <c r="AF2983" s="542"/>
      <c r="AG2983" s="542"/>
      <c r="AH2983" s="542"/>
      <c r="AI2983" s="542"/>
      <c r="AJ2983" s="545"/>
      <c r="AK2983" s="545"/>
      <c r="AL2983" s="545"/>
      <c r="AM2983" s="545"/>
      <c r="AN2983" s="545"/>
      <c r="AO2983" s="545"/>
      <c r="AP2983" s="545"/>
      <c r="AQ2983" s="545"/>
      <c r="AR2983" s="545"/>
      <c r="AS2983" s="545"/>
      <c r="AT2983" s="545"/>
      <c r="AU2983" s="545"/>
      <c r="AV2983" s="545"/>
      <c r="AW2983" s="545"/>
      <c r="AX2983" s="545"/>
      <c r="AY2983" s="545"/>
      <c r="AZ2983" s="545"/>
      <c r="BA2983" s="545"/>
      <c r="BB2983" s="545"/>
      <c r="BC2983" s="545"/>
      <c r="BD2983" s="545"/>
      <c r="BE2983" s="545"/>
      <c r="BF2983" s="545"/>
      <c r="BG2983" s="545"/>
      <c r="BH2983" s="545"/>
      <c r="BI2983" s="545"/>
      <c r="BJ2983" s="545"/>
      <c r="BK2983" s="545"/>
      <c r="BL2983" s="545"/>
      <c r="BM2983" s="545"/>
      <c r="BN2983" s="545"/>
      <c r="BO2983" s="545"/>
      <c r="BP2983" s="545"/>
      <c r="BQ2983" s="545"/>
      <c r="BR2983" s="545"/>
      <c r="BS2983" s="561"/>
      <c r="BT2983" s="545"/>
      <c r="BU2983" s="545"/>
      <c r="BV2983" s="545"/>
      <c r="BW2983" s="545"/>
      <c r="BX2983" s="545"/>
      <c r="BY2983" s="545"/>
      <c r="BZ2983" s="542"/>
      <c r="CA2983" s="545"/>
      <c r="CB2983" s="545"/>
      <c r="CC2983" s="545"/>
      <c r="CD2983" s="545"/>
      <c r="CE2983" s="545"/>
      <c r="CF2983" s="545"/>
      <c r="CG2983" s="545"/>
      <c r="CH2983" s="545"/>
      <c r="CI2983" s="545"/>
      <c r="CJ2983" s="542"/>
      <c r="CK2983" s="542"/>
      <c r="CL2983" s="545"/>
      <c r="CM2983" s="545"/>
      <c r="CN2983" s="545"/>
      <c r="CO2983" s="545"/>
      <c r="CP2983" s="545"/>
      <c r="CQ2983" s="545"/>
      <c r="CR2983" s="545"/>
      <c r="CS2983" s="545"/>
      <c r="CT2983" s="545"/>
      <c r="CU2983" s="545"/>
      <c r="CV2983" s="545"/>
      <c r="CW2983" s="545"/>
      <c r="CX2983" s="545"/>
      <c r="CY2983" s="545"/>
      <c r="CZ2983" s="545"/>
      <c r="DA2983" s="545"/>
      <c r="DB2983" s="542"/>
      <c r="DC2983" s="542"/>
      <c r="DD2983" s="542"/>
      <c r="DE2983" s="542"/>
      <c r="DF2983" s="542"/>
      <c r="DG2983" s="542"/>
      <c r="DH2983" s="542"/>
      <c r="DI2983" s="542"/>
      <c r="DJ2983" s="542"/>
      <c r="DK2983" s="542"/>
      <c r="DL2983" s="542"/>
      <c r="DM2983" s="542"/>
      <c r="DN2983" s="562"/>
      <c r="DO2983" s="542"/>
      <c r="DP2983" s="542"/>
      <c r="DQ2983" s="542"/>
      <c r="DR2983" s="542"/>
      <c r="DS2983" s="542"/>
      <c r="DT2983" s="542"/>
      <c r="DU2983" s="542"/>
      <c r="DV2983" s="563"/>
      <c r="DW2983" s="564"/>
      <c r="DX2983" s="565"/>
      <c r="DY2983" s="542"/>
      <c r="DZ2983" s="542"/>
      <c r="EA2983" s="542"/>
      <c r="EB2983" s="542"/>
      <c r="EC2983" s="542"/>
      <c r="ED2983" s="542"/>
      <c r="EE2983" s="542"/>
      <c r="EF2983" s="542"/>
      <c r="EG2983" s="542"/>
      <c r="EH2983" s="542"/>
      <c r="EI2983" s="542"/>
      <c r="EJ2983" s="542"/>
      <c r="EK2983" s="542"/>
      <c r="EL2983" s="542"/>
      <c r="EM2983" s="542"/>
      <c r="EN2983" s="542"/>
      <c r="EO2983" s="542"/>
      <c r="EP2983" s="542"/>
      <c r="EQ2983" s="542"/>
      <c r="ER2983" s="542"/>
      <c r="ES2983" s="542"/>
      <c r="ET2983" s="542"/>
      <c r="EU2983" s="542"/>
      <c r="EV2983" s="542"/>
      <c r="EW2983" s="542"/>
      <c r="EX2983" s="542"/>
    </row>
    <row r="2984" spans="1:154" x14ac:dyDescent="0.35">
      <c r="A2984" s="560" t="s">
        <v>859</v>
      </c>
      <c r="B2984" s="542"/>
      <c r="C2984" s="542"/>
      <c r="D2984" s="542"/>
      <c r="E2984" s="542"/>
      <c r="F2984" s="542"/>
      <c r="G2984" s="542"/>
      <c r="H2984" s="542"/>
      <c r="I2984" s="542"/>
      <c r="J2984" s="542"/>
      <c r="K2984" s="542"/>
      <c r="L2984" s="542"/>
      <c r="M2984" s="542"/>
      <c r="N2984" s="542"/>
      <c r="O2984" s="542"/>
      <c r="P2984" s="542"/>
      <c r="Q2984" s="542"/>
      <c r="R2984" s="542"/>
      <c r="S2984" s="542"/>
      <c r="T2984" s="542"/>
      <c r="U2984" s="542"/>
      <c r="V2984" s="542"/>
      <c r="W2984" s="542"/>
      <c r="X2984" s="545"/>
      <c r="Y2984" s="545"/>
      <c r="Z2984" s="542"/>
      <c r="AA2984" s="569">
        <v>0</v>
      </c>
      <c r="AB2984" s="569">
        <v>0</v>
      </c>
      <c r="AC2984" s="569">
        <v>0</v>
      </c>
      <c r="AD2984" s="569">
        <v>0</v>
      </c>
      <c r="AE2984" s="569">
        <v>0</v>
      </c>
      <c r="AF2984" s="542"/>
      <c r="AG2984" s="542"/>
      <c r="AH2984" s="542"/>
      <c r="AI2984" s="542"/>
      <c r="AJ2984" s="545"/>
      <c r="AK2984" s="545"/>
      <c r="AL2984" s="545"/>
      <c r="AM2984" s="545"/>
      <c r="AN2984" s="545"/>
      <c r="AO2984" s="545"/>
      <c r="AP2984" s="545"/>
      <c r="AQ2984" s="545"/>
      <c r="AR2984" s="545"/>
      <c r="AS2984" s="545"/>
      <c r="AT2984" s="545"/>
      <c r="AU2984" s="545"/>
      <c r="AV2984" s="545"/>
      <c r="AW2984" s="545"/>
      <c r="AX2984" s="545"/>
      <c r="AY2984" s="545"/>
      <c r="AZ2984" s="545"/>
      <c r="BA2984" s="545"/>
      <c r="BB2984" s="545"/>
      <c r="BC2984" s="545"/>
      <c r="BD2984" s="545"/>
      <c r="BE2984" s="545"/>
      <c r="BF2984" s="545"/>
      <c r="BG2984" s="545"/>
      <c r="BH2984" s="545"/>
      <c r="BI2984" s="545"/>
      <c r="BJ2984" s="545"/>
      <c r="BK2984" s="545"/>
      <c r="BL2984" s="545"/>
      <c r="BM2984" s="545"/>
      <c r="BN2984" s="545"/>
      <c r="BO2984" s="545"/>
      <c r="BP2984" s="545"/>
      <c r="BQ2984" s="545"/>
      <c r="BR2984" s="545"/>
      <c r="BS2984" s="561"/>
      <c r="BT2984" s="545"/>
      <c r="BU2984" s="545"/>
      <c r="BV2984" s="545"/>
      <c r="BW2984" s="545"/>
      <c r="BX2984" s="545"/>
      <c r="BY2984" s="545"/>
      <c r="BZ2984" s="542"/>
      <c r="CA2984" s="545"/>
      <c r="CB2984" s="545"/>
      <c r="CC2984" s="545"/>
      <c r="CD2984" s="545"/>
      <c r="CE2984" s="545"/>
      <c r="CF2984" s="545"/>
      <c r="CG2984" s="545"/>
      <c r="CH2984" s="545"/>
      <c r="CI2984" s="545"/>
      <c r="CJ2984" s="542"/>
      <c r="CK2984" s="542"/>
      <c r="CL2984" s="545"/>
      <c r="CM2984" s="545"/>
      <c r="CN2984" s="545"/>
      <c r="CO2984" s="545"/>
      <c r="CP2984" s="545"/>
      <c r="CQ2984" s="545"/>
      <c r="CR2984" s="545"/>
      <c r="CS2984" s="545"/>
      <c r="CT2984" s="545"/>
      <c r="CU2984" s="545"/>
      <c r="CV2984" s="545"/>
      <c r="CW2984" s="545"/>
      <c r="CX2984" s="545"/>
      <c r="CY2984" s="545"/>
      <c r="CZ2984" s="545"/>
      <c r="DA2984" s="545"/>
      <c r="DB2984" s="542"/>
      <c r="DC2984" s="542"/>
      <c r="DD2984" s="542"/>
      <c r="DE2984" s="542"/>
      <c r="DF2984" s="542"/>
      <c r="DG2984" s="542"/>
      <c r="DH2984" s="542"/>
      <c r="DI2984" s="542"/>
      <c r="DJ2984" s="542"/>
      <c r="DK2984" s="542"/>
      <c r="DL2984" s="542"/>
      <c r="DM2984" s="542"/>
      <c r="DN2984" s="562"/>
      <c r="DO2984" s="542"/>
      <c r="DP2984" s="542"/>
      <c r="DQ2984" s="542"/>
      <c r="DR2984" s="542"/>
      <c r="DS2984" s="542"/>
      <c r="DT2984" s="542"/>
      <c r="DU2984" s="542"/>
      <c r="DV2984" s="563"/>
      <c r="DW2984" s="564"/>
      <c r="DX2984" s="565"/>
      <c r="DY2984" s="542"/>
      <c r="DZ2984" s="542"/>
      <c r="EA2984" s="542"/>
      <c r="EB2984" s="542"/>
      <c r="EC2984" s="542"/>
      <c r="ED2984" s="542"/>
      <c r="EE2984" s="542"/>
      <c r="EF2984" s="542"/>
      <c r="EG2984" s="542"/>
      <c r="EH2984" s="542"/>
      <c r="EI2984" s="542"/>
      <c r="EJ2984" s="542"/>
      <c r="EK2984" s="542"/>
      <c r="EL2984" s="542"/>
      <c r="EM2984" s="542"/>
      <c r="EN2984" s="542"/>
      <c r="EO2984" s="542"/>
      <c r="EP2984" s="542"/>
      <c r="EQ2984" s="542"/>
      <c r="ER2984" s="542"/>
      <c r="ES2984" s="542"/>
      <c r="ET2984" s="542"/>
      <c r="EU2984" s="542"/>
      <c r="EV2984" s="542"/>
      <c r="EW2984" s="542"/>
      <c r="EX2984" s="542"/>
    </row>
    <row r="2985" spans="1:154" x14ac:dyDescent="0.35">
      <c r="A2985" s="560" t="s">
        <v>860</v>
      </c>
      <c r="B2985" s="542"/>
      <c r="C2985" s="542"/>
      <c r="D2985" s="542"/>
      <c r="E2985" s="542"/>
      <c r="F2985" s="542"/>
      <c r="G2985" s="542"/>
      <c r="H2985" s="542"/>
      <c r="I2985" s="542"/>
      <c r="J2985" s="542"/>
      <c r="K2985" s="542"/>
      <c r="L2985" s="542"/>
      <c r="M2985" s="542"/>
      <c r="N2985" s="542"/>
      <c r="O2985" s="542"/>
      <c r="P2985" s="542"/>
      <c r="Q2985" s="542"/>
      <c r="R2985" s="542"/>
      <c r="S2985" s="542"/>
      <c r="T2985" s="542"/>
      <c r="U2985" s="542"/>
      <c r="V2985" s="542"/>
      <c r="W2985" s="542"/>
      <c r="X2985" s="545"/>
      <c r="Y2985" s="545"/>
      <c r="Z2985" s="542"/>
      <c r="AA2985" s="569">
        <f>+[3]MCONGO!BI163</f>
        <v>236.12199999999999</v>
      </c>
      <c r="AB2985" s="569">
        <f>+[3]MCONGO!BQ163</f>
        <v>224.80612059251595</v>
      </c>
      <c r="AC2985" s="569">
        <v>274.81884231661309</v>
      </c>
      <c r="AD2985" s="569">
        <v>251.84554177075395</v>
      </c>
      <c r="AE2985" s="569">
        <f>+[3]MCONGO!BT163</f>
        <v>255.49299999999999</v>
      </c>
      <c r="AF2985" s="542"/>
      <c r="AG2985" s="542"/>
      <c r="AH2985" s="542"/>
      <c r="AI2985" s="542"/>
      <c r="AJ2985" s="545"/>
      <c r="AK2985" s="545"/>
      <c r="AL2985" s="545"/>
      <c r="AM2985" s="545"/>
      <c r="AN2985" s="545"/>
      <c r="AO2985" s="545"/>
      <c r="AP2985" s="545"/>
      <c r="AQ2985" s="545"/>
      <c r="AR2985" s="545"/>
      <c r="AS2985" s="545"/>
      <c r="AT2985" s="545"/>
      <c r="AU2985" s="545"/>
      <c r="AV2985" s="545"/>
      <c r="AW2985" s="545"/>
      <c r="AX2985" s="545"/>
      <c r="AY2985" s="545"/>
      <c r="AZ2985" s="545"/>
      <c r="BA2985" s="545"/>
      <c r="BB2985" s="545"/>
      <c r="BC2985" s="545"/>
      <c r="BD2985" s="545"/>
      <c r="BE2985" s="545"/>
      <c r="BF2985" s="545"/>
      <c r="BG2985" s="545"/>
      <c r="BH2985" s="545"/>
      <c r="BI2985" s="545"/>
      <c r="BJ2985" s="545"/>
      <c r="BK2985" s="545"/>
      <c r="BL2985" s="545"/>
      <c r="BM2985" s="545"/>
      <c r="BN2985" s="545"/>
      <c r="BO2985" s="545"/>
      <c r="BP2985" s="545"/>
      <c r="BQ2985" s="545"/>
      <c r="BR2985" s="545"/>
      <c r="BS2985" s="561"/>
      <c r="BT2985" s="545"/>
      <c r="BU2985" s="545"/>
      <c r="BV2985" s="545"/>
      <c r="BW2985" s="545"/>
      <c r="BX2985" s="545"/>
      <c r="BY2985" s="545"/>
      <c r="BZ2985" s="542"/>
      <c r="CA2985" s="545"/>
      <c r="CB2985" s="545"/>
      <c r="CC2985" s="545"/>
      <c r="CD2985" s="545"/>
      <c r="CE2985" s="545"/>
      <c r="CF2985" s="545"/>
      <c r="CG2985" s="545"/>
      <c r="CH2985" s="545"/>
      <c r="CI2985" s="545"/>
      <c r="CJ2985" s="542"/>
      <c r="CK2985" s="542"/>
      <c r="CL2985" s="545"/>
      <c r="CM2985" s="545"/>
      <c r="CN2985" s="545"/>
      <c r="CO2985" s="545"/>
      <c r="CP2985" s="545"/>
      <c r="CQ2985" s="545"/>
      <c r="CR2985" s="545"/>
      <c r="CS2985" s="545"/>
      <c r="CT2985" s="545"/>
      <c r="CU2985" s="545"/>
      <c r="CV2985" s="545"/>
      <c r="CW2985" s="545"/>
      <c r="CX2985" s="545"/>
      <c r="CY2985" s="545"/>
      <c r="CZ2985" s="545"/>
      <c r="DA2985" s="545"/>
      <c r="DB2985" s="542"/>
      <c r="DC2985" s="542"/>
      <c r="DD2985" s="542"/>
      <c r="DE2985" s="542"/>
      <c r="DF2985" s="542"/>
      <c r="DG2985" s="542"/>
      <c r="DH2985" s="542"/>
      <c r="DI2985" s="542"/>
      <c r="DJ2985" s="542"/>
      <c r="DK2985" s="542"/>
      <c r="DL2985" s="542"/>
      <c r="DM2985" s="542"/>
      <c r="DN2985" s="562"/>
      <c r="DO2985" s="542"/>
      <c r="DP2985" s="542"/>
      <c r="DQ2985" s="542"/>
      <c r="DR2985" s="542"/>
      <c r="DS2985" s="542"/>
      <c r="DT2985" s="542"/>
      <c r="DU2985" s="542"/>
      <c r="DV2985" s="563"/>
      <c r="DW2985" s="564"/>
      <c r="DX2985" s="565"/>
      <c r="DY2985" s="542"/>
      <c r="DZ2985" s="542"/>
      <c r="EA2985" s="542"/>
      <c r="EB2985" s="542"/>
      <c r="EC2985" s="542"/>
      <c r="ED2985" s="542"/>
      <c r="EE2985" s="542"/>
      <c r="EF2985" s="542"/>
      <c r="EG2985" s="542"/>
      <c r="EH2985" s="542"/>
      <c r="EI2985" s="542"/>
      <c r="EJ2985" s="542"/>
      <c r="EK2985" s="542"/>
      <c r="EL2985" s="542"/>
      <c r="EM2985" s="542"/>
      <c r="EN2985" s="542"/>
      <c r="EO2985" s="542"/>
      <c r="EP2985" s="542"/>
      <c r="EQ2985" s="542"/>
      <c r="ER2985" s="542"/>
      <c r="ES2985" s="542"/>
      <c r="ET2985" s="542"/>
      <c r="EU2985" s="542"/>
      <c r="EV2985" s="542"/>
      <c r="EW2985" s="542"/>
      <c r="EX2985" s="542"/>
    </row>
    <row r="2986" spans="1:154" x14ac:dyDescent="0.35">
      <c r="A2986" s="560" t="s">
        <v>861</v>
      </c>
      <c r="B2986" s="542"/>
      <c r="C2986" s="542"/>
      <c r="D2986" s="542"/>
      <c r="E2986" s="542"/>
      <c r="F2986" s="542"/>
      <c r="G2986" s="542"/>
      <c r="H2986" s="542"/>
      <c r="I2986" s="542"/>
      <c r="J2986" s="542"/>
      <c r="K2986" s="542"/>
      <c r="L2986" s="542"/>
      <c r="M2986" s="542"/>
      <c r="N2986" s="542"/>
      <c r="O2986" s="542"/>
      <c r="P2986" s="542"/>
      <c r="Q2986" s="542"/>
      <c r="R2986" s="542"/>
      <c r="S2986" s="542"/>
      <c r="T2986" s="542"/>
      <c r="U2986" s="542"/>
      <c r="V2986" s="542"/>
      <c r="W2986" s="542"/>
      <c r="X2986" s="545"/>
      <c r="Y2986" s="545"/>
      <c r="Z2986" s="542"/>
      <c r="AA2986" s="569">
        <f>+[4]MGABON!BI160</f>
        <v>199.53699999999998</v>
      </c>
      <c r="AB2986" s="569">
        <f>+[4]MGABON!BQ160</f>
        <v>249.76580124727963</v>
      </c>
      <c r="AC2986" s="569">
        <v>252.18942499999997</v>
      </c>
      <c r="AD2986" s="569">
        <v>226.2400725</v>
      </c>
      <c r="AE2986" s="569">
        <f>+[4]MGABON!BT160</f>
        <v>220.029</v>
      </c>
      <c r="AF2986" s="542"/>
      <c r="AG2986" s="542"/>
      <c r="AH2986" s="542"/>
      <c r="AI2986" s="542"/>
      <c r="AJ2986" s="545"/>
      <c r="AK2986" s="545"/>
      <c r="AL2986" s="545"/>
      <c r="AM2986" s="545"/>
      <c r="AN2986" s="545"/>
      <c r="AO2986" s="545"/>
      <c r="AP2986" s="545"/>
      <c r="AQ2986" s="545"/>
      <c r="AR2986" s="545"/>
      <c r="AS2986" s="545"/>
      <c r="AT2986" s="545"/>
      <c r="AU2986" s="545"/>
      <c r="AV2986" s="545"/>
      <c r="AW2986" s="545"/>
      <c r="AX2986" s="545"/>
      <c r="AY2986" s="545"/>
      <c r="AZ2986" s="545"/>
      <c r="BA2986" s="545"/>
      <c r="BB2986" s="545"/>
      <c r="BC2986" s="545"/>
      <c r="BD2986" s="545"/>
      <c r="BE2986" s="545"/>
      <c r="BF2986" s="545"/>
      <c r="BG2986" s="545"/>
      <c r="BH2986" s="545"/>
      <c r="BI2986" s="545"/>
      <c r="BJ2986" s="545"/>
      <c r="BK2986" s="545"/>
      <c r="BL2986" s="545"/>
      <c r="BM2986" s="545"/>
      <c r="BN2986" s="545"/>
      <c r="BO2986" s="545"/>
      <c r="BP2986" s="545"/>
      <c r="BQ2986" s="545"/>
      <c r="BR2986" s="545"/>
      <c r="BS2986" s="561"/>
      <c r="BT2986" s="545"/>
      <c r="BU2986" s="545"/>
      <c r="BV2986" s="545"/>
      <c r="BW2986" s="545"/>
      <c r="BX2986" s="545"/>
      <c r="BY2986" s="545"/>
      <c r="BZ2986" s="542"/>
      <c r="CA2986" s="545"/>
      <c r="CB2986" s="545"/>
      <c r="CC2986" s="545"/>
      <c r="CD2986" s="545"/>
      <c r="CE2986" s="545"/>
      <c r="CF2986" s="545"/>
      <c r="CG2986" s="545"/>
      <c r="CH2986" s="545"/>
      <c r="CI2986" s="545"/>
      <c r="CJ2986" s="542"/>
      <c r="CK2986" s="542"/>
      <c r="CL2986" s="545"/>
      <c r="CM2986" s="545"/>
      <c r="CN2986" s="545"/>
      <c r="CO2986" s="545"/>
      <c r="CP2986" s="545"/>
      <c r="CQ2986" s="545"/>
      <c r="CR2986" s="545"/>
      <c r="CS2986" s="545"/>
      <c r="CT2986" s="545"/>
      <c r="CU2986" s="545"/>
      <c r="CV2986" s="545"/>
      <c r="CW2986" s="545"/>
      <c r="CX2986" s="545"/>
      <c r="CY2986" s="545"/>
      <c r="CZ2986" s="545"/>
      <c r="DA2986" s="545"/>
      <c r="DB2986" s="542"/>
      <c r="DC2986" s="542"/>
      <c r="DD2986" s="542"/>
      <c r="DE2986" s="542"/>
      <c r="DF2986" s="542"/>
      <c r="DG2986" s="542"/>
      <c r="DH2986" s="542"/>
      <c r="DI2986" s="542"/>
      <c r="DJ2986" s="542"/>
      <c r="DK2986" s="542"/>
      <c r="DL2986" s="542"/>
      <c r="DM2986" s="542"/>
      <c r="DN2986" s="562"/>
      <c r="DO2986" s="542"/>
      <c r="DP2986" s="542"/>
      <c r="DQ2986" s="542"/>
      <c r="DR2986" s="542"/>
      <c r="DS2986" s="542"/>
      <c r="DT2986" s="542"/>
      <c r="DU2986" s="542"/>
      <c r="DV2986" s="563"/>
      <c r="DW2986" s="564"/>
      <c r="DX2986" s="565"/>
      <c r="DY2986" s="542"/>
      <c r="DZ2986" s="542"/>
      <c r="EA2986" s="542"/>
      <c r="EB2986" s="542"/>
      <c r="EC2986" s="542"/>
      <c r="ED2986" s="542"/>
      <c r="EE2986" s="542"/>
      <c r="EF2986" s="542"/>
      <c r="EG2986" s="542"/>
      <c r="EH2986" s="542"/>
      <c r="EI2986" s="542"/>
      <c r="EJ2986" s="542"/>
      <c r="EK2986" s="542"/>
      <c r="EL2986" s="542"/>
      <c r="EM2986" s="542"/>
      <c r="EN2986" s="542"/>
      <c r="EO2986" s="542"/>
      <c r="EP2986" s="542"/>
      <c r="EQ2986" s="542"/>
      <c r="ER2986" s="542"/>
      <c r="ES2986" s="542"/>
      <c r="ET2986" s="542"/>
      <c r="EU2986" s="542"/>
      <c r="EV2986" s="542"/>
      <c r="EW2986" s="542"/>
      <c r="EX2986" s="542"/>
    </row>
    <row r="2987" spans="1:154" x14ac:dyDescent="0.35">
      <c r="A2987" s="560" t="s">
        <v>862</v>
      </c>
      <c r="B2987" s="542"/>
      <c r="C2987" s="542"/>
      <c r="D2987" s="542"/>
      <c r="E2987" s="542"/>
      <c r="F2987" s="542"/>
      <c r="G2987" s="542"/>
      <c r="H2987" s="542"/>
      <c r="I2987" s="542"/>
      <c r="J2987" s="542"/>
      <c r="K2987" s="542"/>
      <c r="L2987" s="542"/>
      <c r="M2987" s="542"/>
      <c r="N2987" s="542"/>
      <c r="O2987" s="542"/>
      <c r="P2987" s="542"/>
      <c r="Q2987" s="542"/>
      <c r="R2987" s="542"/>
      <c r="S2987" s="542"/>
      <c r="T2987" s="542"/>
      <c r="U2987" s="542"/>
      <c r="V2987" s="542"/>
      <c r="W2987" s="542"/>
      <c r="X2987" s="545"/>
      <c r="Y2987" s="545"/>
      <c r="Z2987" s="542"/>
      <c r="AA2987" s="569">
        <f>+[5]MGUINEE!BF160</f>
        <v>181.86500000000001</v>
      </c>
      <c r="AB2987" s="569">
        <f>+[5]MGUINEE!BN160</f>
        <v>179.48018539457792</v>
      </c>
      <c r="AC2987" s="569">
        <v>178.26661182557254</v>
      </c>
      <c r="AD2987" s="569">
        <v>220.31091500087695</v>
      </c>
      <c r="AE2987" s="569">
        <f>+[5]MGUINEE!BQ160</f>
        <v>220.715</v>
      </c>
      <c r="AF2987" s="542"/>
      <c r="AG2987" s="542"/>
      <c r="AH2987" s="542"/>
      <c r="AI2987" s="542"/>
      <c r="AJ2987" s="545"/>
      <c r="AK2987" s="545"/>
      <c r="AL2987" s="545"/>
      <c r="AM2987" s="545"/>
      <c r="AN2987" s="545"/>
      <c r="AO2987" s="545"/>
      <c r="AP2987" s="545"/>
      <c r="AQ2987" s="545"/>
      <c r="AR2987" s="545"/>
      <c r="AS2987" s="545"/>
      <c r="AT2987" s="545"/>
      <c r="AU2987" s="545"/>
      <c r="AV2987" s="545"/>
      <c r="AW2987" s="545"/>
      <c r="AX2987" s="545"/>
      <c r="AY2987" s="545"/>
      <c r="AZ2987" s="545"/>
      <c r="BA2987" s="545"/>
      <c r="BB2987" s="545"/>
      <c r="BC2987" s="545"/>
      <c r="BD2987" s="545"/>
      <c r="BE2987" s="545"/>
      <c r="BF2987" s="545"/>
      <c r="BG2987" s="545"/>
      <c r="BH2987" s="545"/>
      <c r="BI2987" s="545"/>
      <c r="BJ2987" s="545"/>
      <c r="BK2987" s="545"/>
      <c r="BL2987" s="545"/>
      <c r="BM2987" s="545"/>
      <c r="BN2987" s="545"/>
      <c r="BO2987" s="545"/>
      <c r="BP2987" s="545"/>
      <c r="BQ2987" s="545"/>
      <c r="BR2987" s="545"/>
      <c r="BS2987" s="561"/>
      <c r="BT2987" s="545"/>
      <c r="BU2987" s="545"/>
      <c r="BV2987" s="545"/>
      <c r="BW2987" s="545"/>
      <c r="BX2987" s="545"/>
      <c r="BY2987" s="545"/>
      <c r="BZ2987" s="542"/>
      <c r="CA2987" s="545"/>
      <c r="CB2987" s="545"/>
      <c r="CC2987" s="545"/>
      <c r="CD2987" s="545"/>
      <c r="CE2987" s="545"/>
      <c r="CF2987" s="545"/>
      <c r="CG2987" s="545"/>
      <c r="CH2987" s="545"/>
      <c r="CI2987" s="545"/>
      <c r="CJ2987" s="542"/>
      <c r="CK2987" s="542"/>
      <c r="CL2987" s="545"/>
      <c r="CM2987" s="545"/>
      <c r="CN2987" s="545"/>
      <c r="CO2987" s="545"/>
      <c r="CP2987" s="545"/>
      <c r="CQ2987" s="545"/>
      <c r="CR2987" s="545"/>
      <c r="CS2987" s="545"/>
      <c r="CT2987" s="545"/>
      <c r="CU2987" s="545"/>
      <c r="CV2987" s="545"/>
      <c r="CW2987" s="545"/>
      <c r="CX2987" s="545"/>
      <c r="CY2987" s="545"/>
      <c r="CZ2987" s="545"/>
      <c r="DA2987" s="545"/>
      <c r="DB2987" s="542"/>
      <c r="DC2987" s="542"/>
      <c r="DD2987" s="542"/>
      <c r="DE2987" s="542"/>
      <c r="DF2987" s="542"/>
      <c r="DG2987" s="542"/>
      <c r="DH2987" s="542"/>
      <c r="DI2987" s="542"/>
      <c r="DJ2987" s="542"/>
      <c r="DK2987" s="542"/>
      <c r="DL2987" s="542"/>
      <c r="DM2987" s="542"/>
      <c r="DN2987" s="562"/>
      <c r="DO2987" s="542"/>
      <c r="DP2987" s="542"/>
      <c r="DQ2987" s="542"/>
      <c r="DR2987" s="542"/>
      <c r="DS2987" s="542"/>
      <c r="DT2987" s="542"/>
      <c r="DU2987" s="542"/>
      <c r="DV2987" s="563"/>
      <c r="DW2987" s="564"/>
      <c r="DX2987" s="565"/>
      <c r="DY2987" s="542"/>
      <c r="DZ2987" s="542"/>
      <c r="EA2987" s="542"/>
      <c r="EB2987" s="542"/>
      <c r="EC2987" s="542"/>
      <c r="ED2987" s="542"/>
      <c r="EE2987" s="542"/>
      <c r="EF2987" s="542"/>
      <c r="EG2987" s="542"/>
      <c r="EH2987" s="542"/>
      <c r="EI2987" s="542"/>
      <c r="EJ2987" s="542"/>
      <c r="EK2987" s="542"/>
      <c r="EL2987" s="542"/>
      <c r="EM2987" s="542"/>
      <c r="EN2987" s="542"/>
      <c r="EO2987" s="542"/>
      <c r="EP2987" s="542"/>
      <c r="EQ2987" s="542"/>
      <c r="ER2987" s="542"/>
      <c r="ES2987" s="542"/>
      <c r="ET2987" s="542"/>
      <c r="EU2987" s="542"/>
      <c r="EV2987" s="542"/>
      <c r="EW2987" s="542"/>
      <c r="EX2987" s="542"/>
    </row>
    <row r="2988" spans="1:154" x14ac:dyDescent="0.35">
      <c r="A2988" s="560" t="s">
        <v>863</v>
      </c>
      <c r="B2988" s="542"/>
      <c r="C2988" s="542"/>
      <c r="D2988" s="542"/>
      <c r="E2988" s="542"/>
      <c r="F2988" s="542"/>
      <c r="G2988" s="542"/>
      <c r="H2988" s="542"/>
      <c r="I2988" s="542"/>
      <c r="J2988" s="542"/>
      <c r="K2988" s="542"/>
      <c r="L2988" s="542"/>
      <c r="M2988" s="542"/>
      <c r="N2988" s="542"/>
      <c r="O2988" s="542"/>
      <c r="P2988" s="542"/>
      <c r="Q2988" s="542"/>
      <c r="R2988" s="542"/>
      <c r="S2988" s="542"/>
      <c r="T2988" s="542"/>
      <c r="U2988" s="542"/>
      <c r="V2988" s="542"/>
      <c r="W2988" s="542"/>
      <c r="X2988" s="545"/>
      <c r="Y2988" s="545"/>
      <c r="Z2988" s="542"/>
      <c r="AA2988" s="569">
        <f>+[6]MTCHAD!BH167</f>
        <v>39.460999999999999</v>
      </c>
      <c r="AB2988" s="569" t="e">
        <f>+[6]MTCHAD!#REF!</f>
        <v>#REF!</v>
      </c>
      <c r="AC2988" s="569">
        <v>43.034199999999998</v>
      </c>
      <c r="AD2988" s="569">
        <v>47.475724999999997</v>
      </c>
      <c r="AE2988" s="569">
        <f>+[6]MTCHAD!BS167</f>
        <v>47.795000000000002</v>
      </c>
      <c r="AF2988" s="542"/>
      <c r="AG2988" s="542"/>
      <c r="AH2988" s="542"/>
      <c r="AI2988" s="542"/>
      <c r="AJ2988" s="545"/>
      <c r="AK2988" s="545"/>
      <c r="AL2988" s="545"/>
      <c r="AM2988" s="545"/>
      <c r="AN2988" s="545"/>
      <c r="AO2988" s="545"/>
      <c r="AP2988" s="545"/>
      <c r="AQ2988" s="545"/>
      <c r="AR2988" s="545"/>
      <c r="AS2988" s="545"/>
      <c r="AT2988" s="545"/>
      <c r="AU2988" s="545"/>
      <c r="AV2988" s="545"/>
      <c r="AW2988" s="545"/>
      <c r="AX2988" s="545"/>
      <c r="AY2988" s="545"/>
      <c r="AZ2988" s="545"/>
      <c r="BA2988" s="545"/>
      <c r="BB2988" s="545"/>
      <c r="BC2988" s="545"/>
      <c r="BD2988" s="545"/>
      <c r="BE2988" s="545"/>
      <c r="BF2988" s="545"/>
      <c r="BG2988" s="545"/>
      <c r="BH2988" s="545"/>
      <c r="BI2988" s="545"/>
      <c r="BJ2988" s="545"/>
      <c r="BK2988" s="545"/>
      <c r="BL2988" s="545"/>
      <c r="BM2988" s="545"/>
      <c r="BN2988" s="545"/>
      <c r="BO2988" s="545"/>
      <c r="BP2988" s="545"/>
      <c r="BQ2988" s="545"/>
      <c r="BR2988" s="545"/>
      <c r="BS2988" s="561"/>
      <c r="BT2988" s="545"/>
      <c r="BU2988" s="545"/>
      <c r="BV2988" s="545"/>
      <c r="BW2988" s="545"/>
      <c r="BX2988" s="545"/>
      <c r="BY2988" s="545"/>
      <c r="BZ2988" s="542"/>
      <c r="CA2988" s="545"/>
      <c r="CB2988" s="545"/>
      <c r="CC2988" s="545"/>
      <c r="CD2988" s="545"/>
      <c r="CE2988" s="545"/>
      <c r="CF2988" s="545"/>
      <c r="CG2988" s="545"/>
      <c r="CH2988" s="545"/>
      <c r="CI2988" s="545"/>
      <c r="CJ2988" s="542"/>
      <c r="CK2988" s="542"/>
      <c r="CL2988" s="545"/>
      <c r="CM2988" s="545"/>
      <c r="CN2988" s="545"/>
      <c r="CO2988" s="545"/>
      <c r="CP2988" s="545"/>
      <c r="CQ2988" s="545"/>
      <c r="CR2988" s="545"/>
      <c r="CS2988" s="545"/>
      <c r="CT2988" s="545"/>
      <c r="CU2988" s="545"/>
      <c r="CV2988" s="545"/>
      <c r="CW2988" s="545"/>
      <c r="CX2988" s="545"/>
      <c r="CY2988" s="545"/>
      <c r="CZ2988" s="545"/>
      <c r="DA2988" s="545"/>
      <c r="DB2988" s="542"/>
      <c r="DC2988" s="542"/>
      <c r="DD2988" s="542"/>
      <c r="DE2988" s="542"/>
      <c r="DF2988" s="542"/>
      <c r="DG2988" s="542"/>
      <c r="DH2988" s="542"/>
      <c r="DI2988" s="542"/>
      <c r="DJ2988" s="542"/>
      <c r="DK2988" s="542"/>
      <c r="DL2988" s="542"/>
      <c r="DM2988" s="542"/>
      <c r="DN2988" s="562"/>
      <c r="DO2988" s="542"/>
      <c r="DP2988" s="542"/>
      <c r="DQ2988" s="542"/>
      <c r="DR2988" s="542"/>
      <c r="DS2988" s="542"/>
      <c r="DT2988" s="542"/>
      <c r="DU2988" s="542"/>
      <c r="DV2988" s="563"/>
      <c r="DW2988" s="564"/>
      <c r="DX2988" s="565"/>
      <c r="DY2988" s="542"/>
      <c r="DZ2988" s="542"/>
      <c r="EA2988" s="542"/>
      <c r="EB2988" s="542"/>
      <c r="EC2988" s="542"/>
      <c r="ED2988" s="542"/>
      <c r="EE2988" s="542"/>
      <c r="EF2988" s="542"/>
      <c r="EG2988" s="542"/>
      <c r="EH2988" s="542"/>
      <c r="EI2988" s="542"/>
      <c r="EJ2988" s="542"/>
      <c r="EK2988" s="542"/>
      <c r="EL2988" s="542"/>
      <c r="EM2988" s="542"/>
      <c r="EN2988" s="542"/>
      <c r="EO2988" s="542"/>
      <c r="EP2988" s="542"/>
      <c r="EQ2988" s="542"/>
      <c r="ER2988" s="542"/>
      <c r="ES2988" s="542"/>
      <c r="ET2988" s="542"/>
      <c r="EU2988" s="542"/>
      <c r="EV2988" s="542"/>
      <c r="EW2988" s="542"/>
      <c r="EX2988" s="542"/>
    </row>
    <row r="2989" spans="1:154" x14ac:dyDescent="0.35">
      <c r="A2989" s="560"/>
      <c r="B2989" s="542"/>
      <c r="C2989" s="542"/>
      <c r="D2989" s="542"/>
      <c r="E2989" s="542"/>
      <c r="F2989" s="542"/>
      <c r="G2989" s="542"/>
      <c r="H2989" s="542"/>
      <c r="I2989" s="542"/>
      <c r="J2989" s="542"/>
      <c r="K2989" s="542"/>
      <c r="L2989" s="542"/>
      <c r="M2989" s="542"/>
      <c r="N2989" s="542"/>
      <c r="O2989" s="542"/>
      <c r="P2989" s="542"/>
      <c r="Q2989" s="542"/>
      <c r="R2989" s="542"/>
      <c r="S2989" s="542"/>
      <c r="T2989" s="542"/>
      <c r="U2989" s="542"/>
      <c r="V2989" s="542"/>
      <c r="W2989" s="542"/>
      <c r="X2989" s="545"/>
      <c r="Y2989" s="545"/>
      <c r="Z2989" s="542"/>
      <c r="AA2989" s="542"/>
      <c r="AB2989" s="542"/>
      <c r="AC2989" s="542"/>
      <c r="AD2989" s="542"/>
      <c r="AE2989" s="542"/>
      <c r="AF2989" s="542"/>
      <c r="AG2989" s="542"/>
      <c r="AH2989" s="542"/>
      <c r="AI2989" s="542"/>
      <c r="AJ2989" s="545"/>
      <c r="AK2989" s="545"/>
      <c r="AL2989" s="545"/>
      <c r="AM2989" s="545"/>
      <c r="AN2989" s="545"/>
      <c r="AO2989" s="545"/>
      <c r="AP2989" s="545"/>
      <c r="AQ2989" s="545"/>
      <c r="AR2989" s="545"/>
      <c r="AS2989" s="545"/>
      <c r="AT2989" s="545"/>
      <c r="AU2989" s="545"/>
      <c r="AV2989" s="545"/>
      <c r="AW2989" s="545"/>
      <c r="AX2989" s="545"/>
      <c r="AY2989" s="545"/>
      <c r="AZ2989" s="545"/>
      <c r="BA2989" s="545"/>
      <c r="BB2989" s="545"/>
      <c r="BC2989" s="545"/>
      <c r="BD2989" s="545"/>
      <c r="BE2989" s="545"/>
      <c r="BF2989" s="545"/>
      <c r="BG2989" s="545"/>
      <c r="BH2989" s="545"/>
      <c r="BI2989" s="545"/>
      <c r="BJ2989" s="545"/>
      <c r="BK2989" s="545"/>
      <c r="BL2989" s="545"/>
      <c r="BM2989" s="545"/>
      <c r="BN2989" s="545"/>
      <c r="BO2989" s="545"/>
      <c r="BP2989" s="545"/>
      <c r="BQ2989" s="545"/>
      <c r="BR2989" s="545"/>
      <c r="BS2989" s="561"/>
      <c r="BT2989" s="545"/>
      <c r="BU2989" s="545"/>
      <c r="BV2989" s="545"/>
      <c r="BW2989" s="545"/>
      <c r="BX2989" s="545"/>
      <c r="BY2989" s="545"/>
      <c r="BZ2989" s="542"/>
      <c r="CA2989" s="545"/>
      <c r="CB2989" s="545"/>
      <c r="CC2989" s="545"/>
      <c r="CD2989" s="545"/>
      <c r="CE2989" s="545"/>
      <c r="CF2989" s="545"/>
      <c r="CG2989" s="545"/>
      <c r="CH2989" s="545"/>
      <c r="CI2989" s="545"/>
      <c r="CJ2989" s="542"/>
      <c r="CK2989" s="542"/>
      <c r="CL2989" s="545"/>
      <c r="CM2989" s="545"/>
      <c r="CN2989" s="545"/>
      <c r="CO2989" s="545"/>
      <c r="CP2989" s="545"/>
      <c r="CQ2989" s="545"/>
      <c r="CR2989" s="545"/>
      <c r="CS2989" s="545"/>
      <c r="CT2989" s="545"/>
      <c r="CU2989" s="545"/>
      <c r="CV2989" s="545"/>
      <c r="CW2989" s="545"/>
      <c r="CX2989" s="545"/>
      <c r="CY2989" s="545"/>
      <c r="CZ2989" s="545"/>
      <c r="DA2989" s="545"/>
      <c r="DB2989" s="542"/>
      <c r="DC2989" s="542"/>
      <c r="DD2989" s="542"/>
      <c r="DE2989" s="542"/>
      <c r="DF2989" s="542"/>
      <c r="DG2989" s="542"/>
      <c r="DH2989" s="542"/>
      <c r="DI2989" s="542"/>
      <c r="DJ2989" s="542"/>
      <c r="DK2989" s="542"/>
      <c r="DL2989" s="542"/>
      <c r="DM2989" s="542"/>
      <c r="DN2989" s="562"/>
      <c r="DO2989" s="542"/>
      <c r="DP2989" s="542"/>
      <c r="DQ2989" s="542"/>
      <c r="DR2989" s="542"/>
      <c r="DS2989" s="542"/>
      <c r="DT2989" s="542"/>
      <c r="DU2989" s="542"/>
      <c r="DV2989" s="563"/>
      <c r="DW2989" s="564"/>
      <c r="DX2989" s="565"/>
      <c r="DY2989" s="542"/>
      <c r="DZ2989" s="542"/>
      <c r="EA2989" s="542"/>
      <c r="EB2989" s="542"/>
      <c r="EC2989" s="542"/>
      <c r="ED2989" s="542"/>
      <c r="EE2989" s="542"/>
      <c r="EF2989" s="542"/>
      <c r="EG2989" s="542"/>
      <c r="EH2989" s="542"/>
      <c r="EI2989" s="542"/>
      <c r="EJ2989" s="542"/>
      <c r="EK2989" s="542"/>
      <c r="EL2989" s="542"/>
      <c r="EM2989" s="542"/>
      <c r="EN2989" s="542"/>
      <c r="EO2989" s="542"/>
      <c r="EP2989" s="542"/>
      <c r="EQ2989" s="542"/>
      <c r="ER2989" s="542"/>
      <c r="ES2989" s="542"/>
      <c r="ET2989" s="542"/>
      <c r="EU2989" s="542"/>
      <c r="EV2989" s="542"/>
      <c r="EW2989" s="542"/>
      <c r="EX2989" s="542"/>
    </row>
    <row r="2990" spans="1:154" x14ac:dyDescent="0.35">
      <c r="A2990" s="560"/>
      <c r="B2990" s="542"/>
      <c r="C2990" s="542"/>
      <c r="D2990" s="542"/>
      <c r="E2990" s="542"/>
      <c r="F2990" s="542"/>
      <c r="G2990" s="542"/>
      <c r="H2990" s="542"/>
      <c r="I2990" s="542"/>
      <c r="J2990" s="542"/>
      <c r="K2990" s="542"/>
      <c r="L2990" s="542"/>
      <c r="M2990" s="542"/>
      <c r="N2990" s="542"/>
      <c r="O2990" s="542"/>
      <c r="P2990" s="542"/>
      <c r="Q2990" s="542"/>
      <c r="R2990" s="542"/>
      <c r="S2990" s="542"/>
      <c r="T2990" s="542"/>
      <c r="U2990" s="542"/>
      <c r="V2990" s="542"/>
      <c r="W2990" s="542"/>
      <c r="X2990" s="545"/>
      <c r="Y2990" s="545"/>
      <c r="Z2990" s="542"/>
      <c r="AA2990" s="542"/>
      <c r="AB2990" s="542"/>
      <c r="AC2990" s="542"/>
      <c r="AD2990" s="542"/>
      <c r="AE2990" s="542"/>
      <c r="AF2990" s="542"/>
      <c r="AG2990" s="542"/>
      <c r="AH2990" s="542"/>
      <c r="AI2990" s="542"/>
      <c r="AJ2990" s="545"/>
      <c r="AK2990" s="545"/>
      <c r="AL2990" s="545"/>
      <c r="AM2990" s="545"/>
      <c r="AN2990" s="545"/>
      <c r="AO2990" s="545"/>
      <c r="AP2990" s="545"/>
      <c r="AQ2990" s="545"/>
      <c r="AR2990" s="545"/>
      <c r="AS2990" s="545"/>
      <c r="AT2990" s="545"/>
      <c r="AU2990" s="545"/>
      <c r="AV2990" s="545"/>
      <c r="AW2990" s="545"/>
      <c r="AX2990" s="545"/>
      <c r="AY2990" s="545"/>
      <c r="AZ2990" s="545"/>
      <c r="BA2990" s="545"/>
      <c r="BB2990" s="545"/>
      <c r="BC2990" s="545"/>
      <c r="BD2990" s="545"/>
      <c r="BE2990" s="545"/>
      <c r="BF2990" s="545"/>
      <c r="BG2990" s="545"/>
      <c r="BH2990" s="545"/>
      <c r="BI2990" s="545"/>
      <c r="BJ2990" s="545"/>
      <c r="BK2990" s="545"/>
      <c r="BL2990" s="545"/>
      <c r="BM2990" s="545"/>
      <c r="BN2990" s="545"/>
      <c r="BO2990" s="545"/>
      <c r="BP2990" s="545"/>
      <c r="BQ2990" s="545"/>
      <c r="BR2990" s="545"/>
      <c r="BS2990" s="561"/>
      <c r="BT2990" s="545"/>
      <c r="BU2990" s="545"/>
      <c r="BV2990" s="545"/>
      <c r="BW2990" s="545"/>
      <c r="BX2990" s="545"/>
      <c r="BY2990" s="545"/>
      <c r="BZ2990" s="542"/>
      <c r="CA2990" s="545"/>
      <c r="CB2990" s="545"/>
      <c r="CC2990" s="545"/>
      <c r="CD2990" s="545"/>
      <c r="CE2990" s="545"/>
      <c r="CF2990" s="545"/>
      <c r="CG2990" s="545"/>
      <c r="CH2990" s="545"/>
      <c r="CI2990" s="545"/>
      <c r="CJ2990" s="542"/>
      <c r="CK2990" s="542"/>
      <c r="CL2990" s="545"/>
      <c r="CM2990" s="545"/>
      <c r="CN2990" s="545"/>
      <c r="CO2990" s="545"/>
      <c r="CP2990" s="545"/>
      <c r="CQ2990" s="545"/>
      <c r="CR2990" s="545"/>
      <c r="CS2990" s="545"/>
      <c r="CT2990" s="545"/>
      <c r="CU2990" s="545"/>
      <c r="CV2990" s="545"/>
      <c r="CW2990" s="545"/>
      <c r="CX2990" s="545"/>
      <c r="CY2990" s="545"/>
      <c r="CZ2990" s="545"/>
      <c r="DA2990" s="545"/>
      <c r="DB2990" s="542"/>
      <c r="DC2990" s="542"/>
      <c r="DD2990" s="542"/>
      <c r="DE2990" s="542"/>
      <c r="DF2990" s="542"/>
      <c r="DG2990" s="542"/>
      <c r="DH2990" s="542"/>
      <c r="DI2990" s="542"/>
      <c r="DJ2990" s="542"/>
      <c r="DK2990" s="542"/>
      <c r="DL2990" s="542"/>
      <c r="DM2990" s="542"/>
      <c r="DN2990" s="562"/>
      <c r="DO2990" s="542"/>
      <c r="DP2990" s="542"/>
      <c r="DQ2990" s="542"/>
      <c r="DR2990" s="542"/>
      <c r="DS2990" s="542"/>
      <c r="DT2990" s="542"/>
      <c r="DU2990" s="542"/>
      <c r="DV2990" s="563"/>
      <c r="DW2990" s="564"/>
      <c r="DX2990" s="565"/>
      <c r="DY2990" s="542"/>
      <c r="DZ2990" s="542"/>
      <c r="EA2990" s="542"/>
      <c r="EB2990" s="542"/>
      <c r="EC2990" s="542"/>
      <c r="ED2990" s="542"/>
      <c r="EE2990" s="542"/>
      <c r="EF2990" s="542"/>
      <c r="EG2990" s="542"/>
      <c r="EH2990" s="542"/>
      <c r="EI2990" s="542"/>
      <c r="EJ2990" s="542"/>
      <c r="EK2990" s="542"/>
      <c r="EL2990" s="542"/>
      <c r="EM2990" s="542"/>
      <c r="EN2990" s="542"/>
      <c r="EO2990" s="542"/>
      <c r="EP2990" s="542"/>
      <c r="EQ2990" s="542"/>
      <c r="ER2990" s="542"/>
      <c r="ES2990" s="542"/>
      <c r="ET2990" s="542"/>
      <c r="EU2990" s="542"/>
      <c r="EV2990" s="542"/>
      <c r="EW2990" s="542"/>
      <c r="EX2990" s="542"/>
    </row>
    <row r="2991" spans="1:154" x14ac:dyDescent="0.35">
      <c r="A2991" s="574"/>
      <c r="B2991" s="582"/>
      <c r="C2991" s="582"/>
      <c r="D2991" s="582"/>
      <c r="E2991" s="582"/>
      <c r="F2991" s="582"/>
      <c r="G2991" s="582"/>
      <c r="H2991" s="582"/>
      <c r="I2991" s="582"/>
      <c r="J2991" s="582"/>
      <c r="K2991" s="582"/>
      <c r="L2991" s="582"/>
      <c r="M2991" s="582"/>
      <c r="N2991" s="582"/>
      <c r="O2991" s="582"/>
      <c r="P2991" s="582"/>
      <c r="Q2991" s="583"/>
      <c r="R2991" s="583"/>
      <c r="S2991" s="583"/>
      <c r="T2991" s="583"/>
      <c r="U2991" s="583"/>
      <c r="V2991" s="583"/>
      <c r="W2991" s="583"/>
      <c r="X2991" s="548"/>
      <c r="Y2991" s="548"/>
      <c r="Z2991" s="583"/>
      <c r="AA2991" s="583"/>
      <c r="AB2991" s="583"/>
      <c r="AC2991" s="583"/>
      <c r="AD2991" s="583"/>
      <c r="AE2991" s="583"/>
      <c r="AF2991" s="583"/>
      <c r="AG2991" s="583"/>
      <c r="AH2991" s="583"/>
      <c r="AI2991" s="583"/>
      <c r="AJ2991" s="548"/>
      <c r="AK2991" s="548"/>
      <c r="AL2991" s="548"/>
      <c r="AM2991" s="548"/>
      <c r="AN2991" s="548"/>
      <c r="AO2991" s="548"/>
      <c r="AP2991" s="548"/>
      <c r="AQ2991" s="548"/>
      <c r="AR2991" s="548"/>
      <c r="AS2991" s="548"/>
      <c r="AT2991" s="548"/>
      <c r="AU2991" s="548"/>
      <c r="AV2991" s="548"/>
      <c r="AW2991" s="548"/>
      <c r="AX2991" s="548"/>
      <c r="AY2991" s="548"/>
      <c r="AZ2991" s="548"/>
      <c r="BA2991" s="548"/>
      <c r="BB2991" s="548"/>
      <c r="BC2991" s="548"/>
      <c r="BD2991" s="548"/>
      <c r="BE2991" s="548"/>
      <c r="BF2991" s="548"/>
      <c r="BG2991" s="548"/>
      <c r="BH2991" s="548"/>
      <c r="BI2991" s="548"/>
      <c r="BJ2991" s="548"/>
      <c r="BK2991" s="548"/>
      <c r="BL2991" s="548"/>
      <c r="BM2991" s="548"/>
      <c r="BN2991" s="548"/>
      <c r="BO2991" s="548"/>
      <c r="BP2991" s="548"/>
      <c r="BQ2991" s="548"/>
      <c r="BR2991" s="548"/>
      <c r="BS2991" s="548"/>
      <c r="BT2991" s="548"/>
      <c r="BU2991" s="548"/>
      <c r="BV2991" s="548"/>
      <c r="BW2991" s="548"/>
      <c r="BX2991" s="548"/>
      <c r="BY2991" s="548"/>
      <c r="BZ2991" s="583"/>
      <c r="CA2991" s="548"/>
      <c r="CB2991" s="548"/>
      <c r="CC2991" s="548"/>
      <c r="CD2991" s="548"/>
      <c r="CE2991" s="548"/>
      <c r="CF2991" s="548"/>
      <c r="CG2991" s="548"/>
      <c r="CH2991" s="548"/>
      <c r="CI2991" s="548"/>
      <c r="CJ2991" s="583"/>
      <c r="CK2991" s="583"/>
      <c r="CL2991" s="548"/>
      <c r="CM2991" s="548"/>
      <c r="CN2991" s="548"/>
      <c r="CO2991" s="548"/>
      <c r="CP2991" s="548"/>
      <c r="CQ2991" s="548"/>
      <c r="CR2991" s="548"/>
      <c r="CS2991" s="548"/>
      <c r="CT2991" s="548"/>
      <c r="CU2991" s="548"/>
      <c r="CV2991" s="548"/>
      <c r="CW2991" s="548"/>
      <c r="CX2991" s="548"/>
      <c r="CY2991" s="548"/>
      <c r="CZ2991" s="548"/>
      <c r="DA2991" s="548"/>
      <c r="DB2991" s="583"/>
      <c r="DC2991" s="583"/>
      <c r="DD2991" s="583"/>
      <c r="DE2991" s="583"/>
      <c r="DF2991" s="583"/>
      <c r="DG2991" s="583"/>
      <c r="DH2991" s="583"/>
      <c r="DI2991" s="583"/>
      <c r="DJ2991" s="583"/>
      <c r="DK2991" s="583"/>
      <c r="DL2991" s="583"/>
      <c r="DM2991" s="583"/>
      <c r="DN2991" s="584"/>
      <c r="DO2991" s="583"/>
      <c r="DP2991" s="583"/>
      <c r="DQ2991" s="583"/>
      <c r="DR2991" s="583"/>
      <c r="DS2991" s="583"/>
      <c r="DT2991" s="583"/>
      <c r="DU2991" s="583"/>
      <c r="DV2991" s="585"/>
      <c r="DW2991" s="586"/>
      <c r="DX2991" s="587"/>
      <c r="DY2991" s="542"/>
      <c r="DZ2991" s="583"/>
      <c r="EA2991" s="542"/>
      <c r="EB2991" s="542"/>
      <c r="EC2991" s="583"/>
      <c r="ED2991" s="542"/>
      <c r="EE2991" s="542"/>
      <c r="EF2991" s="583"/>
      <c r="EG2991" s="542"/>
      <c r="EH2991" s="542"/>
      <c r="EI2991" s="583"/>
      <c r="EJ2991" s="542"/>
      <c r="EK2991" s="542"/>
      <c r="EL2991" s="583"/>
      <c r="EM2991" s="542"/>
      <c r="EN2991" s="542"/>
      <c r="EO2991" s="583"/>
      <c r="EP2991" s="542"/>
      <c r="EQ2991" s="542"/>
      <c r="ER2991" s="542"/>
      <c r="ES2991" s="542"/>
      <c r="ET2991" s="542"/>
      <c r="EU2991" s="542"/>
      <c r="EV2991" s="542"/>
      <c r="EW2991" s="542"/>
      <c r="EX2991" s="542"/>
    </row>
    <row r="2992" spans="1:154" x14ac:dyDescent="0.35">
      <c r="A2992" s="554"/>
      <c r="B2992" s="542"/>
      <c r="C2992" s="542"/>
      <c r="D2992" s="542"/>
      <c r="E2992" s="542"/>
      <c r="F2992" s="542"/>
      <c r="G2992" s="542"/>
      <c r="H2992" s="542"/>
      <c r="I2992" s="542"/>
      <c r="J2992" s="542"/>
      <c r="K2992" s="542"/>
      <c r="L2992" s="542"/>
      <c r="M2992" s="542"/>
      <c r="N2992" s="542"/>
      <c r="O2992" s="542"/>
      <c r="P2992" s="542"/>
      <c r="Q2992" s="542"/>
      <c r="R2992" s="542"/>
      <c r="S2992" s="542"/>
      <c r="T2992" s="542"/>
      <c r="U2992" s="542"/>
      <c r="V2992" s="542"/>
      <c r="W2992" s="542"/>
      <c r="X2992" s="545"/>
      <c r="Y2992" s="545"/>
      <c r="Z2992" s="542"/>
      <c r="AA2992" s="542"/>
      <c r="AB2992" s="542"/>
      <c r="AC2992" s="542"/>
      <c r="AD2992" s="542"/>
      <c r="AE2992" s="542"/>
      <c r="AF2992" s="542"/>
      <c r="AG2992" s="542"/>
      <c r="AH2992" s="542"/>
      <c r="AI2992" s="542"/>
      <c r="AJ2992" s="545"/>
      <c r="AK2992" s="545"/>
      <c r="AL2992" s="545"/>
      <c r="AM2992" s="545"/>
      <c r="AN2992" s="545"/>
      <c r="AO2992" s="545"/>
      <c r="AP2992" s="545"/>
      <c r="AQ2992" s="545"/>
      <c r="AR2992" s="545"/>
      <c r="AS2992" s="545"/>
      <c r="AT2992" s="545"/>
      <c r="AU2992" s="545"/>
      <c r="AV2992" s="545"/>
      <c r="AW2992" s="545"/>
      <c r="AX2992" s="545"/>
      <c r="AY2992" s="545"/>
      <c r="AZ2992" s="545"/>
      <c r="BA2992" s="545"/>
      <c r="BB2992" s="545"/>
      <c r="BC2992" s="545"/>
      <c r="BD2992" s="545"/>
      <c r="BE2992" s="545"/>
      <c r="BF2992" s="545"/>
      <c r="BG2992" s="545"/>
      <c r="BH2992" s="545"/>
      <c r="BI2992" s="545"/>
      <c r="BJ2992" s="545"/>
      <c r="BK2992" s="545"/>
      <c r="BL2992" s="545"/>
      <c r="BM2992" s="545"/>
      <c r="BN2992" s="545"/>
      <c r="BO2992" s="545"/>
      <c r="BP2992" s="545"/>
      <c r="BQ2992" s="545"/>
      <c r="BR2992" s="545"/>
      <c r="BS2992" s="561"/>
      <c r="BT2992" s="545"/>
      <c r="BU2992" s="545"/>
      <c r="BV2992" s="545"/>
      <c r="BW2992" s="545"/>
      <c r="BX2992" s="545"/>
      <c r="BY2992" s="545"/>
      <c r="BZ2992" s="542"/>
      <c r="CA2992" s="545"/>
      <c r="CB2992" s="545"/>
      <c r="CC2992" s="545"/>
      <c r="CD2992" s="545"/>
      <c r="CE2992" s="545"/>
      <c r="CF2992" s="545"/>
      <c r="CG2992" s="545"/>
      <c r="CH2992" s="545"/>
      <c r="CI2992" s="545"/>
      <c r="CJ2992" s="542"/>
      <c r="CK2992" s="542"/>
      <c r="CL2992" s="545"/>
      <c r="CM2992" s="545"/>
      <c r="CN2992" s="545"/>
      <c r="CO2992" s="545"/>
      <c r="CP2992" s="545"/>
      <c r="CQ2992" s="545"/>
      <c r="CR2992" s="545"/>
      <c r="CS2992" s="545"/>
      <c r="CT2992" s="545"/>
      <c r="CU2992" s="545"/>
      <c r="CV2992" s="545"/>
      <c r="CW2992" s="545"/>
      <c r="CX2992" s="545"/>
      <c r="CY2992" s="545"/>
      <c r="CZ2992" s="545"/>
      <c r="DA2992" s="545"/>
      <c r="DB2992" s="542"/>
      <c r="DC2992" s="542"/>
      <c r="DD2992" s="542"/>
      <c r="DE2992" s="542"/>
      <c r="DF2992" s="542"/>
      <c r="DG2992" s="542"/>
      <c r="DH2992" s="542"/>
      <c r="DI2992" s="542"/>
      <c r="DJ2992" s="542"/>
      <c r="DK2992" s="542"/>
      <c r="DL2992" s="542"/>
      <c r="DM2992" s="542"/>
      <c r="DN2992" s="562"/>
      <c r="DO2992" s="542"/>
      <c r="DP2992" s="542"/>
      <c r="DQ2992" s="542"/>
      <c r="DR2992" s="542"/>
      <c r="DS2992" s="542"/>
      <c r="DT2992" s="542"/>
      <c r="DU2992" s="542"/>
      <c r="DV2992" s="563"/>
      <c r="DW2992" s="564"/>
      <c r="DX2992" s="565"/>
      <c r="DY2992" s="542"/>
      <c r="DZ2992" s="542"/>
      <c r="EA2992" s="542"/>
      <c r="EB2992" s="542"/>
      <c r="EC2992" s="542"/>
      <c r="ED2992" s="542"/>
      <c r="EE2992" s="542"/>
      <c r="EF2992" s="542"/>
      <c r="EG2992" s="542"/>
      <c r="EH2992" s="542"/>
      <c r="EI2992" s="542"/>
      <c r="EJ2992" s="542"/>
      <c r="EK2992" s="542"/>
      <c r="EL2992" s="542"/>
      <c r="EM2992" s="542"/>
      <c r="EN2992" s="542"/>
      <c r="EO2992" s="542"/>
      <c r="EP2992" s="542"/>
      <c r="EQ2992" s="542"/>
      <c r="ER2992" s="542"/>
      <c r="ES2992" s="542"/>
      <c r="ET2992" s="542"/>
      <c r="EU2992" s="542"/>
      <c r="EV2992" s="542"/>
      <c r="EW2992" s="542"/>
      <c r="EX2992" s="542"/>
    </row>
    <row r="2993" spans="1:154" x14ac:dyDescent="0.35">
      <c r="A2993" s="567" t="s">
        <v>887</v>
      </c>
      <c r="B2993" s="542"/>
      <c r="C2993" s="542"/>
      <c r="D2993" s="542"/>
      <c r="E2993" s="542"/>
      <c r="F2993" s="542"/>
      <c r="G2993" s="542"/>
      <c r="H2993" s="542"/>
      <c r="I2993" s="542"/>
      <c r="J2993" s="542"/>
      <c r="K2993" s="542"/>
      <c r="L2993" s="542"/>
      <c r="M2993" s="542"/>
      <c r="N2993" s="542"/>
      <c r="O2993" s="542"/>
      <c r="P2993" s="542"/>
      <c r="Q2993" s="542"/>
      <c r="R2993" s="542"/>
      <c r="S2993" s="542"/>
      <c r="T2993" s="542"/>
      <c r="U2993" s="542"/>
      <c r="V2993" s="542"/>
      <c r="W2993" s="542"/>
      <c r="X2993" s="545"/>
      <c r="Y2993" s="545"/>
      <c r="Z2993" s="542"/>
      <c r="AA2993" s="581">
        <f>SUM(AA2994:AA2999)</f>
        <v>2295.4332931035888</v>
      </c>
      <c r="AB2993" s="581" t="e">
        <f>SUM(AB2994:AB2999)</f>
        <v>#REF!</v>
      </c>
      <c r="AC2993" s="581">
        <v>2402.1941124340642</v>
      </c>
      <c r="AD2993" s="581">
        <v>2121.4774177266945</v>
      </c>
      <c r="AE2993" s="581">
        <f>SUM(AE2994:AE2999)</f>
        <v>1543.37625</v>
      </c>
      <c r="AF2993" s="542"/>
      <c r="AG2993" s="542"/>
      <c r="AH2993" s="542"/>
      <c r="AI2993" s="542"/>
      <c r="AJ2993" s="545"/>
      <c r="AK2993" s="545"/>
      <c r="AL2993" s="545"/>
      <c r="AM2993" s="545"/>
      <c r="AN2993" s="545"/>
      <c r="AO2993" s="545"/>
      <c r="AP2993" s="545"/>
      <c r="AQ2993" s="545"/>
      <c r="AR2993" s="545"/>
      <c r="AS2993" s="545"/>
      <c r="AT2993" s="545"/>
      <c r="AU2993" s="545"/>
      <c r="AV2993" s="545"/>
      <c r="AW2993" s="545"/>
      <c r="AX2993" s="545"/>
      <c r="AY2993" s="545"/>
      <c r="AZ2993" s="545"/>
      <c r="BA2993" s="545"/>
      <c r="BB2993" s="545"/>
      <c r="BC2993" s="545"/>
      <c r="BD2993" s="545"/>
      <c r="BE2993" s="545"/>
      <c r="BF2993" s="545"/>
      <c r="BG2993" s="545"/>
      <c r="BH2993" s="545"/>
      <c r="BI2993" s="545"/>
      <c r="BJ2993" s="545"/>
      <c r="BK2993" s="545"/>
      <c r="BL2993" s="545"/>
      <c r="BM2993" s="545"/>
      <c r="BN2993" s="545"/>
      <c r="BO2993" s="545"/>
      <c r="BP2993" s="545"/>
      <c r="BQ2993" s="545"/>
      <c r="BR2993" s="545"/>
      <c r="BS2993" s="561"/>
      <c r="BT2993" s="545"/>
      <c r="BU2993" s="545"/>
      <c r="BV2993" s="545"/>
      <c r="BW2993" s="545"/>
      <c r="BX2993" s="545"/>
      <c r="BY2993" s="545"/>
      <c r="BZ2993" s="542"/>
      <c r="CA2993" s="545"/>
      <c r="CB2993" s="545"/>
      <c r="CC2993" s="545"/>
      <c r="CD2993" s="545"/>
      <c r="CE2993" s="545"/>
      <c r="CF2993" s="545"/>
      <c r="CG2993" s="545"/>
      <c r="CH2993" s="545"/>
      <c r="CI2993" s="545"/>
      <c r="CJ2993" s="542"/>
      <c r="CK2993" s="542"/>
      <c r="CL2993" s="545"/>
      <c r="CM2993" s="545"/>
      <c r="CN2993" s="545"/>
      <c r="CO2993" s="545"/>
      <c r="CP2993" s="545"/>
      <c r="CQ2993" s="545"/>
      <c r="CR2993" s="545"/>
      <c r="CS2993" s="545"/>
      <c r="CT2993" s="545"/>
      <c r="CU2993" s="545"/>
      <c r="CV2993" s="545"/>
      <c r="CW2993" s="545"/>
      <c r="CX2993" s="545"/>
      <c r="CY2993" s="545"/>
      <c r="CZ2993" s="545"/>
      <c r="DA2993" s="545"/>
      <c r="DB2993" s="542"/>
      <c r="DC2993" s="542"/>
      <c r="DD2993" s="542"/>
      <c r="DE2993" s="542"/>
      <c r="DF2993" s="542"/>
      <c r="DG2993" s="542"/>
      <c r="DH2993" s="542"/>
      <c r="DI2993" s="542"/>
      <c r="DJ2993" s="542"/>
      <c r="DK2993" s="542"/>
      <c r="DL2993" s="542"/>
      <c r="DM2993" s="542"/>
      <c r="DN2993" s="562"/>
      <c r="DO2993" s="542"/>
      <c r="DP2993" s="542"/>
      <c r="DQ2993" s="542"/>
      <c r="DR2993" s="542"/>
      <c r="DS2993" s="542"/>
      <c r="DT2993" s="542"/>
      <c r="DU2993" s="542"/>
      <c r="DV2993" s="563"/>
      <c r="DW2993" s="564"/>
      <c r="DX2993" s="565"/>
      <c r="DY2993" s="542"/>
      <c r="DZ2993" s="542"/>
      <c r="EA2993" s="542"/>
      <c r="EB2993" s="542"/>
      <c r="EC2993" s="542"/>
      <c r="ED2993" s="542"/>
      <c r="EE2993" s="542"/>
      <c r="EF2993" s="542"/>
      <c r="EG2993" s="542"/>
      <c r="EH2993" s="542"/>
      <c r="EI2993" s="542"/>
      <c r="EJ2993" s="542"/>
      <c r="EK2993" s="542"/>
      <c r="EL2993" s="542"/>
      <c r="EM2993" s="542"/>
      <c r="EN2993" s="542"/>
      <c r="EO2993" s="542"/>
      <c r="EP2993" s="542"/>
      <c r="EQ2993" s="542"/>
      <c r="ER2993" s="542"/>
      <c r="ES2993" s="542"/>
      <c r="ET2993" s="542"/>
      <c r="EU2993" s="542"/>
      <c r="EV2993" s="542"/>
      <c r="EW2993" s="542"/>
      <c r="EX2993" s="542"/>
    </row>
    <row r="2994" spans="1:154" x14ac:dyDescent="0.35">
      <c r="A2994" s="568" t="s">
        <v>858</v>
      </c>
      <c r="B2994" s="542"/>
      <c r="C2994" s="542"/>
      <c r="D2994" s="542"/>
      <c r="E2994" s="542"/>
      <c r="F2994" s="542"/>
      <c r="G2994" s="542"/>
      <c r="H2994" s="542"/>
      <c r="I2994" s="542"/>
      <c r="J2994" s="542"/>
      <c r="K2994" s="542"/>
      <c r="L2994" s="542"/>
      <c r="M2994" s="542"/>
      <c r="N2994" s="542"/>
      <c r="O2994" s="542"/>
      <c r="P2994" s="542"/>
      <c r="Q2994" s="542"/>
      <c r="R2994" s="542"/>
      <c r="S2994" s="542"/>
      <c r="T2994" s="542"/>
      <c r="U2994" s="542"/>
      <c r="V2994" s="542"/>
      <c r="W2994" s="542"/>
      <c r="X2994" s="545"/>
      <c r="Y2994" s="545"/>
      <c r="Z2994" s="542"/>
      <c r="AA2994" s="569">
        <f>+[2]MONCAM!BQ157</f>
        <v>435.5112931035892</v>
      </c>
      <c r="AB2994" s="569" t="e">
        <f>+[2]MONCAM!#REF!</f>
        <v>#REF!</v>
      </c>
      <c r="AC2994" s="569">
        <v>471.49229310358919</v>
      </c>
      <c r="AD2994" s="569">
        <v>530.41229310358926</v>
      </c>
      <c r="AE2994" s="569">
        <f>+[2]MONCAM!BY157</f>
        <v>338.14624999999995</v>
      </c>
      <c r="AF2994" s="542"/>
      <c r="AG2994" s="542"/>
      <c r="AH2994" s="542"/>
      <c r="AI2994" s="542"/>
      <c r="AJ2994" s="545"/>
      <c r="AK2994" s="545"/>
      <c r="AL2994" s="545"/>
      <c r="AM2994" s="545"/>
      <c r="AN2994" s="545"/>
      <c r="AO2994" s="545"/>
      <c r="AP2994" s="545"/>
      <c r="AQ2994" s="545"/>
      <c r="AR2994" s="545"/>
      <c r="AS2994" s="545"/>
      <c r="AT2994" s="545"/>
      <c r="AU2994" s="545"/>
      <c r="AV2994" s="545"/>
      <c r="AW2994" s="545"/>
      <c r="AX2994" s="545"/>
      <c r="AY2994" s="545"/>
      <c r="AZ2994" s="545"/>
      <c r="BA2994" s="545"/>
      <c r="BB2994" s="545"/>
      <c r="BC2994" s="545"/>
      <c r="BD2994" s="545"/>
      <c r="BE2994" s="545"/>
      <c r="BF2994" s="545"/>
      <c r="BG2994" s="545"/>
      <c r="BH2994" s="545"/>
      <c r="BI2994" s="545"/>
      <c r="BJ2994" s="545"/>
      <c r="BK2994" s="545"/>
      <c r="BL2994" s="545"/>
      <c r="BM2994" s="545"/>
      <c r="BN2994" s="545"/>
      <c r="BO2994" s="545"/>
      <c r="BP2994" s="545"/>
      <c r="BQ2994" s="545"/>
      <c r="BR2994" s="545"/>
      <c r="BS2994" s="561"/>
      <c r="BT2994" s="545"/>
      <c r="BU2994" s="545"/>
      <c r="BV2994" s="545"/>
      <c r="BW2994" s="545"/>
      <c r="BX2994" s="545"/>
      <c r="BY2994" s="545"/>
      <c r="BZ2994" s="542"/>
      <c r="CA2994" s="545"/>
      <c r="CB2994" s="545"/>
      <c r="CC2994" s="545"/>
      <c r="CD2994" s="545"/>
      <c r="CE2994" s="545"/>
      <c r="CF2994" s="545"/>
      <c r="CG2994" s="545"/>
      <c r="CH2994" s="545"/>
      <c r="CI2994" s="545"/>
      <c r="CJ2994" s="542"/>
      <c r="CK2994" s="542"/>
      <c r="CL2994" s="545"/>
      <c r="CM2994" s="545"/>
      <c r="CN2994" s="545"/>
      <c r="CO2994" s="545"/>
      <c r="CP2994" s="545"/>
      <c r="CQ2994" s="545"/>
      <c r="CR2994" s="545"/>
      <c r="CS2994" s="545"/>
      <c r="CT2994" s="545"/>
      <c r="CU2994" s="545"/>
      <c r="CV2994" s="545"/>
      <c r="CW2994" s="545"/>
      <c r="CX2994" s="545"/>
      <c r="CY2994" s="545"/>
      <c r="CZ2994" s="545"/>
      <c r="DA2994" s="545"/>
      <c r="DB2994" s="542"/>
      <c r="DC2994" s="542"/>
      <c r="DD2994" s="542"/>
      <c r="DE2994" s="542"/>
      <c r="DF2994" s="542"/>
      <c r="DG2994" s="542"/>
      <c r="DH2994" s="542"/>
      <c r="DI2994" s="542"/>
      <c r="DJ2994" s="542"/>
      <c r="DK2994" s="542"/>
      <c r="DL2994" s="542"/>
      <c r="DM2994" s="542"/>
      <c r="DN2994" s="562"/>
      <c r="DO2994" s="542"/>
      <c r="DP2994" s="542"/>
      <c r="DQ2994" s="542"/>
      <c r="DR2994" s="542"/>
      <c r="DS2994" s="542"/>
      <c r="DT2994" s="542"/>
      <c r="DU2994" s="542"/>
      <c r="DV2994" s="563"/>
      <c r="DW2994" s="564"/>
      <c r="DX2994" s="565"/>
      <c r="DY2994" s="542"/>
      <c r="DZ2994" s="542"/>
      <c r="EA2994" s="542"/>
      <c r="EB2994" s="542"/>
      <c r="EC2994" s="542"/>
      <c r="ED2994" s="542"/>
      <c r="EE2994" s="542"/>
      <c r="EF2994" s="542"/>
      <c r="EG2994" s="542"/>
      <c r="EH2994" s="542"/>
      <c r="EI2994" s="542"/>
      <c r="EJ2994" s="542"/>
      <c r="EK2994" s="542"/>
      <c r="EL2994" s="542"/>
      <c r="EM2994" s="542"/>
      <c r="EN2994" s="542"/>
      <c r="EO2994" s="542"/>
      <c r="EP2994" s="542"/>
      <c r="EQ2994" s="542"/>
      <c r="ER2994" s="542"/>
      <c r="ES2994" s="542"/>
      <c r="ET2994" s="542"/>
      <c r="EU2994" s="542"/>
      <c r="EV2994" s="542"/>
      <c r="EW2994" s="542"/>
      <c r="EX2994" s="542"/>
    </row>
    <row r="2995" spans="1:154" x14ac:dyDescent="0.35">
      <c r="A2995" s="560" t="s">
        <v>859</v>
      </c>
      <c r="B2995" s="542"/>
      <c r="C2995" s="542"/>
      <c r="D2995" s="542"/>
      <c r="E2995" s="542"/>
      <c r="F2995" s="542"/>
      <c r="G2995" s="542"/>
      <c r="H2995" s="542"/>
      <c r="I2995" s="542"/>
      <c r="J2995" s="542"/>
      <c r="K2995" s="542"/>
      <c r="L2995" s="542"/>
      <c r="M2995" s="542"/>
      <c r="N2995" s="542"/>
      <c r="O2995" s="542"/>
      <c r="P2995" s="542"/>
      <c r="Q2995" s="542"/>
      <c r="R2995" s="542"/>
      <c r="S2995" s="542"/>
      <c r="T2995" s="542"/>
      <c r="U2995" s="542"/>
      <c r="V2995" s="542"/>
      <c r="W2995" s="542"/>
      <c r="X2995" s="545"/>
      <c r="Y2995" s="545"/>
      <c r="Z2995" s="542"/>
      <c r="AA2995" s="569">
        <f>+[7]MRCA!BI160</f>
        <v>3.6349999999999998</v>
      </c>
      <c r="AB2995" s="569">
        <f>+[7]MRCA!BQ160</f>
        <v>3.4944653780000001</v>
      </c>
      <c r="AC2995" s="569">
        <v>5.0010000000000003</v>
      </c>
      <c r="AD2995" s="569">
        <v>2.7490000000000001</v>
      </c>
      <c r="AE2995" s="569">
        <f>+[7]MRCA!BT160</f>
        <v>8.9450000000000003</v>
      </c>
      <c r="AF2995" s="542"/>
      <c r="AG2995" s="542"/>
      <c r="AH2995" s="542"/>
      <c r="AI2995" s="542"/>
      <c r="AJ2995" s="545"/>
      <c r="AK2995" s="545"/>
      <c r="AL2995" s="545"/>
      <c r="AM2995" s="545"/>
      <c r="AN2995" s="545"/>
      <c r="AO2995" s="545"/>
      <c r="AP2995" s="545"/>
      <c r="AQ2995" s="545"/>
      <c r="AR2995" s="545"/>
      <c r="AS2995" s="545"/>
      <c r="AT2995" s="545"/>
      <c r="AU2995" s="545"/>
      <c r="AV2995" s="545"/>
      <c r="AW2995" s="545"/>
      <c r="AX2995" s="545"/>
      <c r="AY2995" s="545"/>
      <c r="AZ2995" s="545"/>
      <c r="BA2995" s="545"/>
      <c r="BB2995" s="545"/>
      <c r="BC2995" s="545"/>
      <c r="BD2995" s="545"/>
      <c r="BE2995" s="545"/>
      <c r="BF2995" s="545"/>
      <c r="BG2995" s="545"/>
      <c r="BH2995" s="545"/>
      <c r="BI2995" s="545"/>
      <c r="BJ2995" s="545"/>
      <c r="BK2995" s="545"/>
      <c r="BL2995" s="545"/>
      <c r="BM2995" s="545"/>
      <c r="BN2995" s="545"/>
      <c r="BO2995" s="545"/>
      <c r="BP2995" s="545"/>
      <c r="BQ2995" s="545"/>
      <c r="BR2995" s="545"/>
      <c r="BS2995" s="561"/>
      <c r="BT2995" s="545"/>
      <c r="BU2995" s="545"/>
      <c r="BV2995" s="545"/>
      <c r="BW2995" s="545"/>
      <c r="BX2995" s="545"/>
      <c r="BY2995" s="545"/>
      <c r="BZ2995" s="542"/>
      <c r="CA2995" s="545"/>
      <c r="CB2995" s="545"/>
      <c r="CC2995" s="545"/>
      <c r="CD2995" s="545"/>
      <c r="CE2995" s="545"/>
      <c r="CF2995" s="545"/>
      <c r="CG2995" s="545"/>
      <c r="CH2995" s="545"/>
      <c r="CI2995" s="545"/>
      <c r="CJ2995" s="542"/>
      <c r="CK2995" s="542"/>
      <c r="CL2995" s="545"/>
      <c r="CM2995" s="545"/>
      <c r="CN2995" s="545"/>
      <c r="CO2995" s="545"/>
      <c r="CP2995" s="545"/>
      <c r="CQ2995" s="545"/>
      <c r="CR2995" s="545"/>
      <c r="CS2995" s="545"/>
      <c r="CT2995" s="545"/>
      <c r="CU2995" s="545"/>
      <c r="CV2995" s="545"/>
      <c r="CW2995" s="545"/>
      <c r="CX2995" s="545"/>
      <c r="CY2995" s="545"/>
      <c r="CZ2995" s="545"/>
      <c r="DA2995" s="545"/>
      <c r="DB2995" s="542"/>
      <c r="DC2995" s="542"/>
      <c r="DD2995" s="542"/>
      <c r="DE2995" s="542"/>
      <c r="DF2995" s="542"/>
      <c r="DG2995" s="542"/>
      <c r="DH2995" s="542"/>
      <c r="DI2995" s="542"/>
      <c r="DJ2995" s="542"/>
      <c r="DK2995" s="542"/>
      <c r="DL2995" s="542"/>
      <c r="DM2995" s="542"/>
      <c r="DN2995" s="562"/>
      <c r="DO2995" s="542"/>
      <c r="DP2995" s="542"/>
      <c r="DQ2995" s="542"/>
      <c r="DR2995" s="542"/>
      <c r="DS2995" s="542"/>
      <c r="DT2995" s="542"/>
      <c r="DU2995" s="542"/>
      <c r="DV2995" s="563"/>
      <c r="DW2995" s="564"/>
      <c r="DX2995" s="565"/>
      <c r="DY2995" s="542"/>
      <c r="DZ2995" s="542"/>
      <c r="EA2995" s="542"/>
      <c r="EB2995" s="542"/>
      <c r="EC2995" s="542"/>
      <c r="ED2995" s="542"/>
      <c r="EE2995" s="542"/>
      <c r="EF2995" s="542"/>
      <c r="EG2995" s="542"/>
      <c r="EH2995" s="542"/>
      <c r="EI2995" s="542"/>
      <c r="EJ2995" s="542"/>
      <c r="EK2995" s="542"/>
      <c r="EL2995" s="542"/>
      <c r="EM2995" s="542"/>
      <c r="EN2995" s="542"/>
      <c r="EO2995" s="542"/>
      <c r="EP2995" s="542"/>
      <c r="EQ2995" s="542"/>
      <c r="ER2995" s="542"/>
      <c r="ES2995" s="542"/>
      <c r="ET2995" s="542"/>
      <c r="EU2995" s="542"/>
      <c r="EV2995" s="542"/>
      <c r="EW2995" s="542"/>
      <c r="EX2995" s="542"/>
    </row>
    <row r="2996" spans="1:154" x14ac:dyDescent="0.35">
      <c r="A2996" s="560" t="s">
        <v>860</v>
      </c>
      <c r="B2996" s="542"/>
      <c r="C2996" s="542"/>
      <c r="D2996" s="542"/>
      <c r="E2996" s="542"/>
      <c r="F2996" s="542"/>
      <c r="G2996" s="542"/>
      <c r="H2996" s="542"/>
      <c r="I2996" s="542"/>
      <c r="J2996" s="542"/>
      <c r="K2996" s="542"/>
      <c r="L2996" s="542"/>
      <c r="M2996" s="542"/>
      <c r="N2996" s="542"/>
      <c r="O2996" s="542"/>
      <c r="P2996" s="542"/>
      <c r="Q2996" s="542"/>
      <c r="R2996" s="542"/>
      <c r="S2996" s="542"/>
      <c r="T2996" s="542"/>
      <c r="U2996" s="542"/>
      <c r="V2996" s="542"/>
      <c r="W2996" s="542"/>
      <c r="X2996" s="545"/>
      <c r="Y2996" s="545"/>
      <c r="Z2996" s="542"/>
      <c r="AA2996" s="569">
        <f>+[3]MCONGO!BI162</f>
        <v>435.75600000000009</v>
      </c>
      <c r="AB2996" s="569">
        <f>+[3]MCONGO!BQ162</f>
        <v>595.35618072545708</v>
      </c>
      <c r="AC2996" s="569">
        <v>569.70299999999997</v>
      </c>
      <c r="AD2996" s="569">
        <v>290.96400000000006</v>
      </c>
      <c r="AE2996" s="569">
        <f>+[3]MCONGO!BT162</f>
        <v>168.79000000000002</v>
      </c>
      <c r="AF2996" s="542"/>
      <c r="AG2996" s="542"/>
      <c r="AH2996" s="542"/>
      <c r="AI2996" s="542"/>
      <c r="AJ2996" s="545"/>
      <c r="AK2996" s="545"/>
      <c r="AL2996" s="545"/>
      <c r="AM2996" s="545"/>
      <c r="AN2996" s="545"/>
      <c r="AO2996" s="545"/>
      <c r="AP2996" s="545"/>
      <c r="AQ2996" s="545"/>
      <c r="AR2996" s="545"/>
      <c r="AS2996" s="545"/>
      <c r="AT2996" s="545"/>
      <c r="AU2996" s="545"/>
      <c r="AV2996" s="545"/>
      <c r="AW2996" s="545"/>
      <c r="AX2996" s="545"/>
      <c r="AY2996" s="545"/>
      <c r="AZ2996" s="545"/>
      <c r="BA2996" s="545"/>
      <c r="BB2996" s="545"/>
      <c r="BC2996" s="545"/>
      <c r="BD2996" s="545"/>
      <c r="BE2996" s="545"/>
      <c r="BF2996" s="545"/>
      <c r="BG2996" s="545"/>
      <c r="BH2996" s="545"/>
      <c r="BI2996" s="545"/>
      <c r="BJ2996" s="545"/>
      <c r="BK2996" s="545"/>
      <c r="BL2996" s="545"/>
      <c r="BM2996" s="545"/>
      <c r="BN2996" s="545"/>
      <c r="BO2996" s="545"/>
      <c r="BP2996" s="545"/>
      <c r="BQ2996" s="545"/>
      <c r="BR2996" s="545"/>
      <c r="BS2996" s="561"/>
      <c r="BT2996" s="545"/>
      <c r="BU2996" s="545"/>
      <c r="BV2996" s="545"/>
      <c r="BW2996" s="545"/>
      <c r="BX2996" s="545"/>
      <c r="BY2996" s="545"/>
      <c r="BZ2996" s="542"/>
      <c r="CA2996" s="545"/>
      <c r="CB2996" s="545"/>
      <c r="CC2996" s="545"/>
      <c r="CD2996" s="545"/>
      <c r="CE2996" s="545"/>
      <c r="CF2996" s="545"/>
      <c r="CG2996" s="545"/>
      <c r="CH2996" s="545"/>
      <c r="CI2996" s="545"/>
      <c r="CJ2996" s="542"/>
      <c r="CK2996" s="542"/>
      <c r="CL2996" s="545"/>
      <c r="CM2996" s="545"/>
      <c r="CN2996" s="545"/>
      <c r="CO2996" s="545"/>
      <c r="CP2996" s="545"/>
      <c r="CQ2996" s="545"/>
      <c r="CR2996" s="545"/>
      <c r="CS2996" s="545"/>
      <c r="CT2996" s="545"/>
      <c r="CU2996" s="545"/>
      <c r="CV2996" s="545"/>
      <c r="CW2996" s="545"/>
      <c r="CX2996" s="545"/>
      <c r="CY2996" s="545"/>
      <c r="CZ2996" s="545"/>
      <c r="DA2996" s="545"/>
      <c r="DB2996" s="542"/>
      <c r="DC2996" s="542"/>
      <c r="DD2996" s="542"/>
      <c r="DE2996" s="542"/>
      <c r="DF2996" s="542"/>
      <c r="DG2996" s="542"/>
      <c r="DH2996" s="542"/>
      <c r="DI2996" s="542"/>
      <c r="DJ2996" s="542"/>
      <c r="DK2996" s="542"/>
      <c r="DL2996" s="542"/>
      <c r="DM2996" s="542"/>
      <c r="DN2996" s="562"/>
      <c r="DO2996" s="542"/>
      <c r="DP2996" s="542"/>
      <c r="DQ2996" s="542"/>
      <c r="DR2996" s="542"/>
      <c r="DS2996" s="542"/>
      <c r="DT2996" s="542"/>
      <c r="DU2996" s="542"/>
      <c r="DV2996" s="563"/>
      <c r="DW2996" s="564"/>
      <c r="DX2996" s="565"/>
      <c r="DY2996" s="542"/>
      <c r="DZ2996" s="542"/>
      <c r="EA2996" s="542"/>
      <c r="EB2996" s="542"/>
      <c r="EC2996" s="542"/>
      <c r="ED2996" s="542"/>
      <c r="EE2996" s="542"/>
      <c r="EF2996" s="542"/>
      <c r="EG2996" s="542"/>
      <c r="EH2996" s="542"/>
      <c r="EI2996" s="542"/>
      <c r="EJ2996" s="542"/>
      <c r="EK2996" s="542"/>
      <c r="EL2996" s="542"/>
      <c r="EM2996" s="542"/>
      <c r="EN2996" s="542"/>
      <c r="EO2996" s="542"/>
      <c r="EP2996" s="542"/>
      <c r="EQ2996" s="542"/>
      <c r="ER2996" s="542"/>
      <c r="ES2996" s="542"/>
      <c r="ET2996" s="542"/>
      <c r="EU2996" s="542"/>
      <c r="EV2996" s="542"/>
      <c r="EW2996" s="542"/>
      <c r="EX2996" s="542"/>
    </row>
    <row r="2997" spans="1:154" x14ac:dyDescent="0.35">
      <c r="A2997" s="560" t="s">
        <v>861</v>
      </c>
      <c r="B2997" s="542"/>
      <c r="C2997" s="542"/>
      <c r="D2997" s="542"/>
      <c r="E2997" s="542"/>
      <c r="F2997" s="542"/>
      <c r="G2997" s="542"/>
      <c r="H2997" s="542"/>
      <c r="I2997" s="542"/>
      <c r="J2997" s="542"/>
      <c r="K2997" s="542"/>
      <c r="L2997" s="542"/>
      <c r="M2997" s="542"/>
      <c r="N2997" s="542"/>
      <c r="O2997" s="542"/>
      <c r="P2997" s="542"/>
      <c r="Q2997" s="542"/>
      <c r="R2997" s="542"/>
      <c r="S2997" s="542"/>
      <c r="T2997" s="542"/>
      <c r="U2997" s="542"/>
      <c r="V2997" s="542"/>
      <c r="W2997" s="542"/>
      <c r="X2997" s="545"/>
      <c r="Y2997" s="545"/>
      <c r="Z2997" s="542"/>
      <c r="AA2997" s="569">
        <f>+[4]MGABON!BI159</f>
        <v>362.89699999999999</v>
      </c>
      <c r="AB2997" s="569">
        <f>+[4]MGABON!BQ159</f>
        <v>373.22800000000001</v>
      </c>
      <c r="AC2997" s="569">
        <v>423.89699999999999</v>
      </c>
      <c r="AD2997" s="569">
        <v>371.22800000000007</v>
      </c>
      <c r="AE2997" s="569">
        <f>+[4]MGABON!BT159</f>
        <v>217.50400000000002</v>
      </c>
      <c r="AF2997" s="542"/>
      <c r="AG2997" s="542"/>
      <c r="AH2997" s="542"/>
      <c r="AI2997" s="542"/>
      <c r="AJ2997" s="545"/>
      <c r="AK2997" s="545"/>
      <c r="AL2997" s="545"/>
      <c r="AM2997" s="545"/>
      <c r="AN2997" s="545"/>
      <c r="AO2997" s="545"/>
      <c r="AP2997" s="545"/>
      <c r="AQ2997" s="545"/>
      <c r="AR2997" s="545"/>
      <c r="AS2997" s="545"/>
      <c r="AT2997" s="545"/>
      <c r="AU2997" s="545"/>
      <c r="AV2997" s="545"/>
      <c r="AW2997" s="545"/>
      <c r="AX2997" s="545"/>
      <c r="AY2997" s="545"/>
      <c r="AZ2997" s="545"/>
      <c r="BA2997" s="545"/>
      <c r="BB2997" s="545"/>
      <c r="BC2997" s="545"/>
      <c r="BD2997" s="545"/>
      <c r="BE2997" s="545"/>
      <c r="BF2997" s="545"/>
      <c r="BG2997" s="545"/>
      <c r="BH2997" s="545"/>
      <c r="BI2997" s="545"/>
      <c r="BJ2997" s="545"/>
      <c r="BK2997" s="545"/>
      <c r="BL2997" s="545"/>
      <c r="BM2997" s="545"/>
      <c r="BN2997" s="545"/>
      <c r="BO2997" s="545"/>
      <c r="BP2997" s="545"/>
      <c r="BQ2997" s="545"/>
      <c r="BR2997" s="545"/>
      <c r="BS2997" s="561"/>
      <c r="BT2997" s="545"/>
      <c r="BU2997" s="545"/>
      <c r="BV2997" s="545"/>
      <c r="BW2997" s="545"/>
      <c r="BX2997" s="545"/>
      <c r="BY2997" s="545"/>
      <c r="BZ2997" s="542"/>
      <c r="CA2997" s="545"/>
      <c r="CB2997" s="545"/>
      <c r="CC2997" s="545"/>
      <c r="CD2997" s="545"/>
      <c r="CE2997" s="545"/>
      <c r="CF2997" s="545"/>
      <c r="CG2997" s="545"/>
      <c r="CH2997" s="545"/>
      <c r="CI2997" s="545"/>
      <c r="CJ2997" s="542"/>
      <c r="CK2997" s="542"/>
      <c r="CL2997" s="545"/>
      <c r="CM2997" s="545"/>
      <c r="CN2997" s="545"/>
      <c r="CO2997" s="545"/>
      <c r="CP2997" s="545"/>
      <c r="CQ2997" s="545"/>
      <c r="CR2997" s="545"/>
      <c r="CS2997" s="545"/>
      <c r="CT2997" s="545"/>
      <c r="CU2997" s="545"/>
      <c r="CV2997" s="545"/>
      <c r="CW2997" s="545"/>
      <c r="CX2997" s="545"/>
      <c r="CY2997" s="545"/>
      <c r="CZ2997" s="545"/>
      <c r="DA2997" s="545"/>
      <c r="DB2997" s="542"/>
      <c r="DC2997" s="542"/>
      <c r="DD2997" s="542"/>
      <c r="DE2997" s="542"/>
      <c r="DF2997" s="542"/>
      <c r="DG2997" s="542"/>
      <c r="DH2997" s="542"/>
      <c r="DI2997" s="542"/>
      <c r="DJ2997" s="542"/>
      <c r="DK2997" s="542"/>
      <c r="DL2997" s="542"/>
      <c r="DM2997" s="542"/>
      <c r="DN2997" s="562"/>
      <c r="DO2997" s="542"/>
      <c r="DP2997" s="542"/>
      <c r="DQ2997" s="542"/>
      <c r="DR2997" s="542"/>
      <c r="DS2997" s="542"/>
      <c r="DT2997" s="542"/>
      <c r="DU2997" s="542"/>
      <c r="DV2997" s="563"/>
      <c r="DW2997" s="564"/>
      <c r="DX2997" s="565"/>
      <c r="DY2997" s="542"/>
      <c r="DZ2997" s="542"/>
      <c r="EA2997" s="542"/>
      <c r="EB2997" s="542"/>
      <c r="EC2997" s="542"/>
      <c r="ED2997" s="542"/>
      <c r="EE2997" s="542"/>
      <c r="EF2997" s="542"/>
      <c r="EG2997" s="542"/>
      <c r="EH2997" s="542"/>
      <c r="EI2997" s="542"/>
      <c r="EJ2997" s="542"/>
      <c r="EK2997" s="542"/>
      <c r="EL2997" s="542"/>
      <c r="EM2997" s="542"/>
      <c r="EN2997" s="542"/>
      <c r="EO2997" s="542"/>
      <c r="EP2997" s="542"/>
      <c r="EQ2997" s="542"/>
      <c r="ER2997" s="542"/>
      <c r="ES2997" s="542"/>
      <c r="ET2997" s="542"/>
      <c r="EU2997" s="542"/>
      <c r="EV2997" s="542"/>
      <c r="EW2997" s="542"/>
      <c r="EX2997" s="542"/>
    </row>
    <row r="2998" spans="1:154" x14ac:dyDescent="0.35">
      <c r="A2998" s="560" t="s">
        <v>862</v>
      </c>
      <c r="B2998" s="542"/>
      <c r="C2998" s="542"/>
      <c r="D2998" s="542"/>
      <c r="E2998" s="542"/>
      <c r="F2998" s="542"/>
      <c r="G2998" s="542"/>
      <c r="H2998" s="542"/>
      <c r="I2998" s="542"/>
      <c r="J2998" s="542"/>
      <c r="K2998" s="542"/>
      <c r="L2998" s="542"/>
      <c r="M2998" s="542"/>
      <c r="N2998" s="542"/>
      <c r="O2998" s="542"/>
      <c r="P2998" s="542"/>
      <c r="Q2998" s="542"/>
      <c r="R2998" s="542"/>
      <c r="S2998" s="542"/>
      <c r="T2998" s="542"/>
      <c r="U2998" s="542"/>
      <c r="V2998" s="542"/>
      <c r="W2998" s="542"/>
      <c r="X2998" s="545"/>
      <c r="Y2998" s="545"/>
      <c r="Z2998" s="542"/>
      <c r="AA2998" s="569">
        <f>+[5]MGUINEE!BF159</f>
        <v>969.71100000000001</v>
      </c>
      <c r="AB2998" s="569">
        <f>+[5]MGUINEE!BN159</f>
        <v>849.02997388897268</v>
      </c>
      <c r="AC2998" s="569">
        <v>831.07081933047493</v>
      </c>
      <c r="AD2998" s="569">
        <v>824.94512502310499</v>
      </c>
      <c r="AE2998" s="569">
        <f>+[5]MGUINEE!BQ159</f>
        <v>722.81799999999998</v>
      </c>
      <c r="AF2998" s="542"/>
      <c r="AG2998" s="542"/>
      <c r="AH2998" s="542"/>
      <c r="AI2998" s="542"/>
      <c r="AJ2998" s="545"/>
      <c r="AK2998" s="545"/>
      <c r="AL2998" s="545"/>
      <c r="AM2998" s="545"/>
      <c r="AN2998" s="545"/>
      <c r="AO2998" s="545"/>
      <c r="AP2998" s="545"/>
      <c r="AQ2998" s="545"/>
      <c r="AR2998" s="545"/>
      <c r="AS2998" s="545"/>
      <c r="AT2998" s="545"/>
      <c r="AU2998" s="545"/>
      <c r="AV2998" s="545"/>
      <c r="AW2998" s="545"/>
      <c r="AX2998" s="545"/>
      <c r="AY2998" s="545"/>
      <c r="AZ2998" s="545"/>
      <c r="BA2998" s="545"/>
      <c r="BB2998" s="545"/>
      <c r="BC2998" s="545"/>
      <c r="BD2998" s="545"/>
      <c r="BE2998" s="545"/>
      <c r="BF2998" s="545"/>
      <c r="BG2998" s="545"/>
      <c r="BH2998" s="545"/>
      <c r="BI2998" s="545"/>
      <c r="BJ2998" s="545"/>
      <c r="BK2998" s="545"/>
      <c r="BL2998" s="545"/>
      <c r="BM2998" s="545"/>
      <c r="BN2998" s="545"/>
      <c r="BO2998" s="545"/>
      <c r="BP2998" s="545"/>
      <c r="BQ2998" s="545"/>
      <c r="BR2998" s="545"/>
      <c r="BS2998" s="561"/>
      <c r="BT2998" s="545"/>
      <c r="BU2998" s="545"/>
      <c r="BV2998" s="545"/>
      <c r="BW2998" s="545"/>
      <c r="BX2998" s="545"/>
      <c r="BY2998" s="545"/>
      <c r="BZ2998" s="542"/>
      <c r="CA2998" s="545"/>
      <c r="CB2998" s="545"/>
      <c r="CC2998" s="545"/>
      <c r="CD2998" s="545"/>
      <c r="CE2998" s="545"/>
      <c r="CF2998" s="545"/>
      <c r="CG2998" s="545"/>
      <c r="CH2998" s="545"/>
      <c r="CI2998" s="545"/>
      <c r="CJ2998" s="542"/>
      <c r="CK2998" s="542"/>
      <c r="CL2998" s="545"/>
      <c r="CM2998" s="545"/>
      <c r="CN2998" s="545"/>
      <c r="CO2998" s="545"/>
      <c r="CP2998" s="545"/>
      <c r="CQ2998" s="545"/>
      <c r="CR2998" s="545"/>
      <c r="CS2998" s="545"/>
      <c r="CT2998" s="545"/>
      <c r="CU2998" s="545"/>
      <c r="CV2998" s="545"/>
      <c r="CW2998" s="545"/>
      <c r="CX2998" s="545"/>
      <c r="CY2998" s="545"/>
      <c r="CZ2998" s="545"/>
      <c r="DA2998" s="545"/>
      <c r="DB2998" s="542"/>
      <c r="DC2998" s="542"/>
      <c r="DD2998" s="542"/>
      <c r="DE2998" s="542"/>
      <c r="DF2998" s="542"/>
      <c r="DG2998" s="542"/>
      <c r="DH2998" s="542"/>
      <c r="DI2998" s="542"/>
      <c r="DJ2998" s="542"/>
      <c r="DK2998" s="542"/>
      <c r="DL2998" s="542"/>
      <c r="DM2998" s="542"/>
      <c r="DN2998" s="562"/>
      <c r="DO2998" s="542"/>
      <c r="DP2998" s="542"/>
      <c r="DQ2998" s="542"/>
      <c r="DR2998" s="542"/>
      <c r="DS2998" s="542"/>
      <c r="DT2998" s="542"/>
      <c r="DU2998" s="542"/>
      <c r="DV2998" s="563"/>
      <c r="DW2998" s="564"/>
      <c r="DX2998" s="565"/>
      <c r="DY2998" s="542"/>
      <c r="DZ2998" s="542"/>
      <c r="EA2998" s="542"/>
      <c r="EB2998" s="542"/>
      <c r="EC2998" s="542"/>
      <c r="ED2998" s="542"/>
      <c r="EE2998" s="542"/>
      <c r="EF2998" s="542"/>
      <c r="EG2998" s="542"/>
      <c r="EH2998" s="542"/>
      <c r="EI2998" s="542"/>
      <c r="EJ2998" s="542"/>
      <c r="EK2998" s="542"/>
      <c r="EL2998" s="542"/>
      <c r="EM2998" s="542"/>
      <c r="EN2998" s="542"/>
      <c r="EO2998" s="542"/>
      <c r="EP2998" s="542"/>
      <c r="EQ2998" s="542"/>
      <c r="ER2998" s="542"/>
      <c r="ES2998" s="542"/>
      <c r="ET2998" s="542"/>
      <c r="EU2998" s="542"/>
      <c r="EV2998" s="542"/>
      <c r="EW2998" s="542"/>
      <c r="EX2998" s="542"/>
    </row>
    <row r="2999" spans="1:154" x14ac:dyDescent="0.35">
      <c r="A2999" s="560" t="s">
        <v>863</v>
      </c>
      <c r="B2999" s="542"/>
      <c r="C2999" s="542"/>
      <c r="D2999" s="542"/>
      <c r="E2999" s="542"/>
      <c r="F2999" s="542"/>
      <c r="G2999" s="542"/>
      <c r="H2999" s="542"/>
      <c r="I2999" s="542"/>
      <c r="J2999" s="542"/>
      <c r="K2999" s="542"/>
      <c r="L2999" s="542"/>
      <c r="M2999" s="542"/>
      <c r="N2999" s="542"/>
      <c r="O2999" s="542"/>
      <c r="P2999" s="542"/>
      <c r="Q2999" s="542"/>
      <c r="R2999" s="542"/>
      <c r="S2999" s="542"/>
      <c r="T2999" s="542"/>
      <c r="U2999" s="542"/>
      <c r="V2999" s="542"/>
      <c r="W2999" s="542"/>
      <c r="X2999" s="545"/>
      <c r="Y2999" s="545"/>
      <c r="Z2999" s="542"/>
      <c r="AA2999" s="569">
        <f>+[6]MTCHAD!BH166</f>
        <v>87.923000000000002</v>
      </c>
      <c r="AB2999" s="569" t="e">
        <f>+[6]MTCHAD!#REF!</f>
        <v>#REF!</v>
      </c>
      <c r="AC2999" s="569">
        <v>101.03000000000002</v>
      </c>
      <c r="AD2999" s="569">
        <v>101.179</v>
      </c>
      <c r="AE2999" s="569">
        <f>+[6]MTCHAD!BS166</f>
        <v>87.172999999999988</v>
      </c>
      <c r="AF2999" s="542"/>
      <c r="AG2999" s="542"/>
      <c r="AH2999" s="542"/>
      <c r="AI2999" s="542"/>
      <c r="AJ2999" s="545"/>
      <c r="AK2999" s="545"/>
      <c r="AL2999" s="545"/>
      <c r="AM2999" s="545"/>
      <c r="AN2999" s="545"/>
      <c r="AO2999" s="545"/>
      <c r="AP2999" s="545"/>
      <c r="AQ2999" s="545"/>
      <c r="AR2999" s="545"/>
      <c r="AS2999" s="545"/>
      <c r="AT2999" s="545"/>
      <c r="AU2999" s="545"/>
      <c r="AV2999" s="545"/>
      <c r="AW2999" s="545"/>
      <c r="AX2999" s="545"/>
      <c r="AY2999" s="545"/>
      <c r="AZ2999" s="545"/>
      <c r="BA2999" s="545"/>
      <c r="BB2999" s="545"/>
      <c r="BC2999" s="545"/>
      <c r="BD2999" s="545"/>
      <c r="BE2999" s="545"/>
      <c r="BF2999" s="545"/>
      <c r="BG2999" s="545"/>
      <c r="BH2999" s="545"/>
      <c r="BI2999" s="545"/>
      <c r="BJ2999" s="545"/>
      <c r="BK2999" s="545"/>
      <c r="BL2999" s="545"/>
      <c r="BM2999" s="545"/>
      <c r="BN2999" s="545"/>
      <c r="BO2999" s="545"/>
      <c r="BP2999" s="545"/>
      <c r="BQ2999" s="545"/>
      <c r="BR2999" s="545"/>
      <c r="BS2999" s="561"/>
      <c r="BT2999" s="545"/>
      <c r="BU2999" s="545"/>
      <c r="BV2999" s="545"/>
      <c r="BW2999" s="545"/>
      <c r="BX2999" s="545"/>
      <c r="BY2999" s="545"/>
      <c r="BZ2999" s="542"/>
      <c r="CA2999" s="545"/>
      <c r="CB2999" s="545"/>
      <c r="CC2999" s="545"/>
      <c r="CD2999" s="545"/>
      <c r="CE2999" s="545"/>
      <c r="CF2999" s="545"/>
      <c r="CG2999" s="545"/>
      <c r="CH2999" s="545"/>
      <c r="CI2999" s="545"/>
      <c r="CJ2999" s="542"/>
      <c r="CK2999" s="542"/>
      <c r="CL2999" s="545"/>
      <c r="CM2999" s="545"/>
      <c r="CN2999" s="545"/>
      <c r="CO2999" s="545"/>
      <c r="CP2999" s="545"/>
      <c r="CQ2999" s="545"/>
      <c r="CR2999" s="545"/>
      <c r="CS2999" s="545"/>
      <c r="CT2999" s="545"/>
      <c r="CU2999" s="545"/>
      <c r="CV2999" s="545"/>
      <c r="CW2999" s="545"/>
      <c r="CX2999" s="545"/>
      <c r="CY2999" s="545"/>
      <c r="CZ2999" s="545"/>
      <c r="DA2999" s="545"/>
      <c r="DB2999" s="542"/>
      <c r="DC2999" s="542"/>
      <c r="DD2999" s="542"/>
      <c r="DE2999" s="542"/>
      <c r="DF2999" s="542"/>
      <c r="DG2999" s="542"/>
      <c r="DH2999" s="542"/>
      <c r="DI2999" s="542"/>
      <c r="DJ2999" s="542"/>
      <c r="DK2999" s="542"/>
      <c r="DL2999" s="542"/>
      <c r="DM2999" s="542"/>
      <c r="DN2999" s="562"/>
      <c r="DO2999" s="542"/>
      <c r="DP2999" s="542"/>
      <c r="DQ2999" s="542"/>
      <c r="DR2999" s="542"/>
      <c r="DS2999" s="542"/>
      <c r="DT2999" s="542"/>
      <c r="DU2999" s="542"/>
      <c r="DV2999" s="563"/>
      <c r="DW2999" s="564"/>
      <c r="DX2999" s="565"/>
      <c r="DY2999" s="542"/>
      <c r="DZ2999" s="542"/>
      <c r="EA2999" s="542"/>
      <c r="EB2999" s="542"/>
      <c r="EC2999" s="542"/>
      <c r="ED2999" s="542"/>
      <c r="EE2999" s="542"/>
      <c r="EF2999" s="542"/>
      <c r="EG2999" s="542"/>
      <c r="EH2999" s="542"/>
      <c r="EI2999" s="542"/>
      <c r="EJ2999" s="542"/>
      <c r="EK2999" s="542"/>
      <c r="EL2999" s="542"/>
      <c r="EM2999" s="542"/>
      <c r="EN2999" s="542"/>
      <c r="EO2999" s="542"/>
      <c r="EP2999" s="542"/>
      <c r="EQ2999" s="542"/>
      <c r="ER2999" s="542"/>
      <c r="ES2999" s="542"/>
      <c r="ET2999" s="542"/>
      <c r="EU2999" s="542"/>
      <c r="EV2999" s="542"/>
      <c r="EW2999" s="542"/>
      <c r="EX2999" s="542"/>
    </row>
    <row r="3000" spans="1:154" x14ac:dyDescent="0.35">
      <c r="A3000" s="560"/>
      <c r="B3000" s="542"/>
      <c r="C3000" s="542"/>
      <c r="D3000" s="542"/>
      <c r="E3000" s="542"/>
      <c r="F3000" s="542"/>
      <c r="G3000" s="542"/>
      <c r="H3000" s="542"/>
      <c r="I3000" s="542"/>
      <c r="J3000" s="542"/>
      <c r="K3000" s="542"/>
      <c r="L3000" s="542"/>
      <c r="M3000" s="542"/>
      <c r="N3000" s="542"/>
      <c r="O3000" s="542"/>
      <c r="P3000" s="542"/>
      <c r="Q3000" s="542"/>
      <c r="R3000" s="542"/>
      <c r="S3000" s="542"/>
      <c r="T3000" s="542"/>
      <c r="U3000" s="542"/>
      <c r="V3000" s="542"/>
      <c r="W3000" s="542"/>
      <c r="X3000" s="545"/>
      <c r="Y3000" s="545"/>
      <c r="Z3000" s="542"/>
      <c r="AA3000" s="542"/>
      <c r="AB3000" s="542"/>
      <c r="AC3000" s="542"/>
      <c r="AD3000" s="542"/>
      <c r="AE3000" s="542"/>
      <c r="AF3000" s="542"/>
      <c r="AG3000" s="542"/>
      <c r="AH3000" s="542"/>
      <c r="AI3000" s="542"/>
      <c r="AJ3000" s="545"/>
      <c r="AK3000" s="545"/>
      <c r="AL3000" s="545"/>
      <c r="AM3000" s="545"/>
      <c r="AN3000" s="545"/>
      <c r="AO3000" s="545"/>
      <c r="AP3000" s="545"/>
      <c r="AQ3000" s="545"/>
      <c r="AR3000" s="545"/>
      <c r="AS3000" s="545"/>
      <c r="AT3000" s="545"/>
      <c r="AU3000" s="545"/>
      <c r="AV3000" s="545"/>
      <c r="AW3000" s="545"/>
      <c r="AX3000" s="545"/>
      <c r="AY3000" s="545"/>
      <c r="AZ3000" s="545"/>
      <c r="BA3000" s="545"/>
      <c r="BB3000" s="545"/>
      <c r="BC3000" s="545"/>
      <c r="BD3000" s="545"/>
      <c r="BE3000" s="545"/>
      <c r="BF3000" s="545"/>
      <c r="BG3000" s="545"/>
      <c r="BH3000" s="545"/>
      <c r="BI3000" s="545"/>
      <c r="BJ3000" s="545"/>
      <c r="BK3000" s="545"/>
      <c r="BL3000" s="545"/>
      <c r="BM3000" s="545"/>
      <c r="BN3000" s="545"/>
      <c r="BO3000" s="545"/>
      <c r="BP3000" s="545"/>
      <c r="BQ3000" s="545"/>
      <c r="BR3000" s="545"/>
      <c r="BS3000" s="561"/>
      <c r="BT3000" s="545"/>
      <c r="BU3000" s="545"/>
      <c r="BV3000" s="545"/>
      <c r="BW3000" s="545"/>
      <c r="BX3000" s="545"/>
      <c r="BY3000" s="545"/>
      <c r="BZ3000" s="542"/>
      <c r="CA3000" s="545"/>
      <c r="CB3000" s="545"/>
      <c r="CC3000" s="545"/>
      <c r="CD3000" s="545"/>
      <c r="CE3000" s="545"/>
      <c r="CF3000" s="545"/>
      <c r="CG3000" s="545"/>
      <c r="CH3000" s="545"/>
      <c r="CI3000" s="545"/>
      <c r="CJ3000" s="542"/>
      <c r="CK3000" s="542"/>
      <c r="CL3000" s="545"/>
      <c r="CM3000" s="545"/>
      <c r="CN3000" s="545"/>
      <c r="CO3000" s="545"/>
      <c r="CP3000" s="545"/>
      <c r="CQ3000" s="545"/>
      <c r="CR3000" s="545"/>
      <c r="CS3000" s="545"/>
      <c r="CT3000" s="545"/>
      <c r="CU3000" s="545"/>
      <c r="CV3000" s="545"/>
      <c r="CW3000" s="545"/>
      <c r="CX3000" s="545"/>
      <c r="CY3000" s="545"/>
      <c r="CZ3000" s="545"/>
      <c r="DA3000" s="545"/>
      <c r="DB3000" s="542"/>
      <c r="DC3000" s="542"/>
      <c r="DD3000" s="542"/>
      <c r="DE3000" s="542"/>
      <c r="DF3000" s="542"/>
      <c r="DG3000" s="542"/>
      <c r="DH3000" s="542"/>
      <c r="DI3000" s="542"/>
      <c r="DJ3000" s="542"/>
      <c r="DK3000" s="542"/>
      <c r="DL3000" s="542"/>
      <c r="DM3000" s="542"/>
      <c r="DN3000" s="562"/>
      <c r="DO3000" s="542"/>
      <c r="DP3000" s="542"/>
      <c r="DQ3000" s="542"/>
      <c r="DR3000" s="542"/>
      <c r="DS3000" s="542"/>
      <c r="DT3000" s="542"/>
      <c r="DU3000" s="542"/>
      <c r="DV3000" s="563"/>
      <c r="DW3000" s="564"/>
      <c r="DX3000" s="565"/>
      <c r="DY3000" s="542"/>
      <c r="DZ3000" s="542"/>
      <c r="EA3000" s="542"/>
      <c r="EB3000" s="542"/>
      <c r="EC3000" s="542"/>
      <c r="ED3000" s="542"/>
      <c r="EE3000" s="542"/>
      <c r="EF3000" s="542"/>
      <c r="EG3000" s="542"/>
      <c r="EH3000" s="542"/>
      <c r="EI3000" s="542"/>
      <c r="EJ3000" s="542"/>
      <c r="EK3000" s="542"/>
      <c r="EL3000" s="542"/>
      <c r="EM3000" s="542"/>
      <c r="EN3000" s="542"/>
      <c r="EO3000" s="542"/>
      <c r="EP3000" s="542"/>
      <c r="EQ3000" s="542"/>
      <c r="ER3000" s="542"/>
      <c r="ES3000" s="542"/>
      <c r="ET3000" s="542"/>
      <c r="EU3000" s="542"/>
      <c r="EV3000" s="542"/>
      <c r="EW3000" s="542"/>
      <c r="EX3000" s="542"/>
    </row>
    <row r="3001" spans="1:154" x14ac:dyDescent="0.35">
      <c r="A3001" s="574"/>
      <c r="B3001" s="582"/>
      <c r="C3001" s="582"/>
      <c r="D3001" s="582"/>
      <c r="E3001" s="582"/>
      <c r="F3001" s="582"/>
      <c r="G3001" s="582"/>
      <c r="H3001" s="582"/>
      <c r="I3001" s="582"/>
      <c r="J3001" s="582"/>
      <c r="K3001" s="582"/>
      <c r="L3001" s="582"/>
      <c r="M3001" s="582"/>
      <c r="N3001" s="582"/>
      <c r="O3001" s="582"/>
      <c r="P3001" s="582"/>
      <c r="Q3001" s="583"/>
      <c r="R3001" s="583"/>
      <c r="S3001" s="583"/>
      <c r="T3001" s="583"/>
      <c r="U3001" s="583"/>
      <c r="V3001" s="583"/>
      <c r="W3001" s="583"/>
      <c r="X3001" s="548"/>
      <c r="Y3001" s="548"/>
      <c r="Z3001" s="583"/>
      <c r="AA3001" s="583"/>
      <c r="AB3001" s="583"/>
      <c r="AC3001" s="583"/>
      <c r="AD3001" s="583"/>
      <c r="AE3001" s="583"/>
      <c r="AF3001" s="583"/>
      <c r="AG3001" s="583"/>
      <c r="AH3001" s="583"/>
      <c r="AI3001" s="583"/>
      <c r="AJ3001" s="548"/>
      <c r="AK3001" s="548"/>
      <c r="AL3001" s="548"/>
      <c r="AM3001" s="548"/>
      <c r="AN3001" s="548"/>
      <c r="AO3001" s="548"/>
      <c r="AP3001" s="548"/>
      <c r="AQ3001" s="548"/>
      <c r="AR3001" s="548"/>
      <c r="AS3001" s="548"/>
      <c r="AT3001" s="548"/>
      <c r="AU3001" s="548"/>
      <c r="AV3001" s="548"/>
      <c r="AW3001" s="548"/>
      <c r="AX3001" s="548"/>
      <c r="AY3001" s="548"/>
      <c r="AZ3001" s="548"/>
      <c r="BA3001" s="548"/>
      <c r="BB3001" s="548"/>
      <c r="BC3001" s="548"/>
      <c r="BD3001" s="548"/>
      <c r="BE3001" s="548"/>
      <c r="BF3001" s="548"/>
      <c r="BG3001" s="548"/>
      <c r="BH3001" s="548"/>
      <c r="BI3001" s="548"/>
      <c r="BJ3001" s="548"/>
      <c r="BK3001" s="548"/>
      <c r="BL3001" s="548"/>
      <c r="BM3001" s="548"/>
      <c r="BN3001" s="548"/>
      <c r="BO3001" s="548"/>
      <c r="BP3001" s="548"/>
      <c r="BQ3001" s="548"/>
      <c r="BR3001" s="548"/>
      <c r="BS3001" s="548"/>
      <c r="BT3001" s="548"/>
      <c r="BU3001" s="548"/>
      <c r="BV3001" s="548"/>
      <c r="BW3001" s="548"/>
      <c r="BX3001" s="548"/>
      <c r="BY3001" s="548"/>
      <c r="BZ3001" s="583"/>
      <c r="CA3001" s="548"/>
      <c r="CB3001" s="548"/>
      <c r="CC3001" s="548"/>
      <c r="CD3001" s="548"/>
      <c r="CE3001" s="548"/>
      <c r="CF3001" s="548"/>
      <c r="CG3001" s="548"/>
      <c r="CH3001" s="548"/>
      <c r="CI3001" s="548"/>
      <c r="CJ3001" s="583"/>
      <c r="CK3001" s="583"/>
      <c r="CL3001" s="548"/>
      <c r="CM3001" s="548"/>
      <c r="CN3001" s="548"/>
      <c r="CO3001" s="548"/>
      <c r="CP3001" s="548"/>
      <c r="CQ3001" s="548"/>
      <c r="CR3001" s="548"/>
      <c r="CS3001" s="548"/>
      <c r="CT3001" s="548"/>
      <c r="CU3001" s="548"/>
      <c r="CV3001" s="548"/>
      <c r="CW3001" s="548"/>
      <c r="CX3001" s="548"/>
      <c r="CY3001" s="548"/>
      <c r="CZ3001" s="548"/>
      <c r="DA3001" s="548"/>
      <c r="DB3001" s="583"/>
      <c r="DC3001" s="583"/>
      <c r="DD3001" s="583"/>
      <c r="DE3001" s="583"/>
      <c r="DF3001" s="583"/>
      <c r="DG3001" s="583"/>
      <c r="DH3001" s="583"/>
      <c r="DI3001" s="583"/>
      <c r="DJ3001" s="583"/>
      <c r="DK3001" s="583"/>
      <c r="DL3001" s="583"/>
      <c r="DM3001" s="583"/>
      <c r="DN3001" s="584"/>
      <c r="DO3001" s="583"/>
      <c r="DP3001" s="583"/>
      <c r="DQ3001" s="583"/>
      <c r="DR3001" s="583"/>
      <c r="DS3001" s="583"/>
      <c r="DT3001" s="583"/>
      <c r="DU3001" s="583"/>
      <c r="DV3001" s="585"/>
      <c r="DW3001" s="586"/>
      <c r="DX3001" s="587"/>
      <c r="DY3001" s="542"/>
      <c r="DZ3001" s="583"/>
      <c r="EA3001" s="542"/>
      <c r="EB3001" s="542"/>
      <c r="EC3001" s="583"/>
      <c r="ED3001" s="542"/>
      <c r="EE3001" s="542"/>
      <c r="EF3001" s="583"/>
      <c r="EG3001" s="542"/>
      <c r="EH3001" s="542"/>
      <c r="EI3001" s="583"/>
      <c r="EJ3001" s="542"/>
      <c r="EK3001" s="542"/>
      <c r="EL3001" s="583"/>
      <c r="EM3001" s="542"/>
      <c r="EN3001" s="542"/>
      <c r="EO3001" s="583"/>
      <c r="EP3001" s="542"/>
      <c r="EQ3001" s="542"/>
      <c r="ER3001" s="542"/>
      <c r="ES3001" s="542"/>
      <c r="ET3001" s="542"/>
      <c r="EU3001" s="542"/>
      <c r="EV3001" s="542"/>
      <c r="EW3001" s="542"/>
      <c r="EX3001" s="542"/>
    </row>
    <row r="3002" spans="1:154" x14ac:dyDescent="0.35">
      <c r="A3002" s="554"/>
      <c r="B3002" s="542"/>
      <c r="C3002" s="542"/>
      <c r="D3002" s="542"/>
      <c r="E3002" s="542"/>
      <c r="F3002" s="542"/>
      <c r="G3002" s="542"/>
      <c r="H3002" s="542"/>
      <c r="I3002" s="542"/>
      <c r="J3002" s="542"/>
      <c r="K3002" s="542"/>
      <c r="L3002" s="542"/>
      <c r="M3002" s="542"/>
      <c r="N3002" s="542"/>
      <c r="O3002" s="542"/>
      <c r="P3002" s="542"/>
      <c r="Q3002" s="542"/>
      <c r="R3002" s="542"/>
      <c r="S3002" s="542"/>
      <c r="T3002" s="542"/>
      <c r="U3002" s="542"/>
      <c r="V3002" s="542"/>
      <c r="W3002" s="542"/>
      <c r="X3002" s="545"/>
      <c r="Y3002" s="545"/>
      <c r="Z3002" s="542"/>
      <c r="AA3002" s="542"/>
      <c r="AB3002" s="542"/>
      <c r="AC3002" s="542"/>
      <c r="AD3002" s="542"/>
      <c r="AE3002" s="542"/>
      <c r="AF3002" s="542"/>
      <c r="AG3002" s="542"/>
      <c r="AH3002" s="542"/>
      <c r="AI3002" s="542"/>
      <c r="AJ3002" s="545"/>
      <c r="AK3002" s="545"/>
      <c r="AL3002" s="545"/>
      <c r="AM3002" s="545"/>
      <c r="AN3002" s="545"/>
      <c r="AO3002" s="545"/>
      <c r="AP3002" s="545"/>
      <c r="AQ3002" s="545"/>
      <c r="AR3002" s="545"/>
      <c r="AS3002" s="545"/>
      <c r="AT3002" s="545"/>
      <c r="AU3002" s="545"/>
      <c r="AV3002" s="545"/>
      <c r="AW3002" s="545"/>
      <c r="AX3002" s="545"/>
      <c r="AY3002" s="545"/>
      <c r="AZ3002" s="545"/>
      <c r="BA3002" s="545"/>
      <c r="BB3002" s="545"/>
      <c r="BC3002" s="545"/>
      <c r="BD3002" s="545"/>
      <c r="BE3002" s="545"/>
      <c r="BF3002" s="545"/>
      <c r="BG3002" s="545"/>
      <c r="BH3002" s="545"/>
      <c r="BI3002" s="545"/>
      <c r="BJ3002" s="545"/>
      <c r="BK3002" s="545"/>
      <c r="BL3002" s="545"/>
      <c r="BM3002" s="545"/>
      <c r="BN3002" s="545"/>
      <c r="BO3002" s="545"/>
      <c r="BP3002" s="545"/>
      <c r="BQ3002" s="545"/>
      <c r="BR3002" s="545"/>
      <c r="BS3002" s="561"/>
      <c r="BT3002" s="545"/>
      <c r="BU3002" s="545"/>
      <c r="BV3002" s="545"/>
      <c r="BW3002" s="545"/>
      <c r="BX3002" s="545"/>
      <c r="BY3002" s="545"/>
      <c r="BZ3002" s="542"/>
      <c r="CA3002" s="545"/>
      <c r="CB3002" s="545"/>
      <c r="CC3002" s="545"/>
      <c r="CD3002" s="545"/>
      <c r="CE3002" s="545"/>
      <c r="CF3002" s="545"/>
      <c r="CG3002" s="545"/>
      <c r="CH3002" s="545"/>
      <c r="CI3002" s="545"/>
      <c r="CJ3002" s="542"/>
      <c r="CK3002" s="542"/>
      <c r="CL3002" s="545"/>
      <c r="CM3002" s="545"/>
      <c r="CN3002" s="545"/>
      <c r="CO3002" s="545"/>
      <c r="CP3002" s="545"/>
      <c r="CQ3002" s="545"/>
      <c r="CR3002" s="545"/>
      <c r="CS3002" s="545"/>
      <c r="CT3002" s="545"/>
      <c r="CU3002" s="545"/>
      <c r="CV3002" s="545"/>
      <c r="CW3002" s="545"/>
      <c r="CX3002" s="545"/>
      <c r="CY3002" s="545"/>
      <c r="CZ3002" s="545"/>
      <c r="DA3002" s="545"/>
      <c r="DB3002" s="542"/>
      <c r="DC3002" s="542"/>
      <c r="DD3002" s="542"/>
      <c r="DE3002" s="542"/>
      <c r="DF3002" s="542"/>
      <c r="DG3002" s="542"/>
      <c r="DH3002" s="542"/>
      <c r="DI3002" s="542"/>
      <c r="DJ3002" s="542"/>
      <c r="DK3002" s="542"/>
      <c r="DL3002" s="542"/>
      <c r="DM3002" s="542"/>
      <c r="DN3002" s="562"/>
      <c r="DO3002" s="542"/>
      <c r="DP3002" s="542"/>
      <c r="DQ3002" s="542"/>
      <c r="DR3002" s="542"/>
      <c r="DS3002" s="542"/>
      <c r="DT3002" s="542"/>
      <c r="DU3002" s="542"/>
      <c r="DV3002" s="563"/>
      <c r="DW3002" s="564"/>
      <c r="DX3002" s="565"/>
      <c r="DY3002" s="542"/>
      <c r="DZ3002" s="542"/>
      <c r="EA3002" s="542"/>
      <c r="EB3002" s="542"/>
      <c r="EC3002" s="542"/>
      <c r="ED3002" s="542"/>
      <c r="EE3002" s="542"/>
      <c r="EF3002" s="542"/>
      <c r="EG3002" s="542"/>
      <c r="EH3002" s="542"/>
      <c r="EI3002" s="542"/>
      <c r="EJ3002" s="542"/>
      <c r="EK3002" s="542"/>
      <c r="EL3002" s="542"/>
      <c r="EM3002" s="542"/>
      <c r="EN3002" s="542"/>
      <c r="EO3002" s="542"/>
      <c r="EP3002" s="542"/>
      <c r="EQ3002" s="542"/>
      <c r="ER3002" s="542"/>
      <c r="ES3002" s="542"/>
      <c r="ET3002" s="542"/>
      <c r="EU3002" s="542"/>
      <c r="EV3002" s="542"/>
      <c r="EW3002" s="542"/>
      <c r="EX3002" s="542"/>
    </row>
    <row r="3003" spans="1:154" x14ac:dyDescent="0.35">
      <c r="A3003" s="560"/>
      <c r="B3003" s="542"/>
      <c r="C3003" s="542"/>
      <c r="D3003" s="542"/>
      <c r="E3003" s="542"/>
      <c r="F3003" s="542"/>
      <c r="G3003" s="542"/>
      <c r="H3003" s="542"/>
      <c r="I3003" s="542"/>
      <c r="J3003" s="542"/>
      <c r="K3003" s="542"/>
      <c r="L3003" s="542"/>
      <c r="M3003" s="542"/>
      <c r="N3003" s="542"/>
      <c r="O3003" s="542"/>
      <c r="P3003" s="542"/>
      <c r="Q3003" s="542"/>
      <c r="R3003" s="542"/>
      <c r="S3003" s="542"/>
      <c r="T3003" s="542"/>
      <c r="U3003" s="542"/>
      <c r="V3003" s="542"/>
      <c r="W3003" s="542"/>
      <c r="X3003" s="545"/>
      <c r="Y3003" s="545"/>
      <c r="Z3003" s="542"/>
      <c r="AA3003" s="542"/>
      <c r="AB3003" s="542"/>
      <c r="AC3003" s="542"/>
      <c r="AD3003" s="542"/>
      <c r="AE3003" s="542"/>
      <c r="AF3003" s="542"/>
      <c r="AG3003" s="542"/>
      <c r="AH3003" s="542"/>
      <c r="AI3003" s="542"/>
      <c r="AJ3003" s="545"/>
      <c r="AK3003" s="545"/>
      <c r="AL3003" s="545"/>
      <c r="AM3003" s="545"/>
      <c r="AN3003" s="545"/>
      <c r="AO3003" s="545"/>
      <c r="AP3003" s="545"/>
      <c r="AQ3003" s="545"/>
      <c r="AR3003" s="545"/>
      <c r="AS3003" s="545"/>
      <c r="AT3003" s="545"/>
      <c r="AU3003" s="545"/>
      <c r="AV3003" s="545"/>
      <c r="AW3003" s="545"/>
      <c r="AX3003" s="545"/>
      <c r="AY3003" s="545"/>
      <c r="AZ3003" s="545"/>
      <c r="BA3003" s="545"/>
      <c r="BB3003" s="545"/>
      <c r="BC3003" s="545"/>
      <c r="BD3003" s="545"/>
      <c r="BE3003" s="545"/>
      <c r="BF3003" s="545"/>
      <c r="BG3003" s="545"/>
      <c r="BH3003" s="545"/>
      <c r="BI3003" s="545"/>
      <c r="BJ3003" s="545"/>
      <c r="BK3003" s="545"/>
      <c r="BL3003" s="545"/>
      <c r="BM3003" s="545"/>
      <c r="BN3003" s="545"/>
      <c r="BO3003" s="545"/>
      <c r="BP3003" s="545"/>
      <c r="BQ3003" s="545"/>
      <c r="BR3003" s="545"/>
      <c r="BS3003" s="561"/>
      <c r="BT3003" s="545"/>
      <c r="BU3003" s="545"/>
      <c r="BV3003" s="545"/>
      <c r="BW3003" s="545"/>
      <c r="BX3003" s="545"/>
      <c r="BY3003" s="545"/>
      <c r="BZ3003" s="542"/>
      <c r="CA3003" s="545"/>
      <c r="CB3003" s="545"/>
      <c r="CC3003" s="545"/>
      <c r="CD3003" s="545"/>
      <c r="CE3003" s="545"/>
      <c r="CF3003" s="545"/>
      <c r="CG3003" s="545"/>
      <c r="CH3003" s="545"/>
      <c r="CI3003" s="545"/>
      <c r="CJ3003" s="542"/>
      <c r="CK3003" s="542"/>
      <c r="CL3003" s="545"/>
      <c r="CM3003" s="545"/>
      <c r="CN3003" s="545"/>
      <c r="CO3003" s="545"/>
      <c r="CP3003" s="545"/>
      <c r="CQ3003" s="545"/>
      <c r="CR3003" s="545"/>
      <c r="CS3003" s="545"/>
      <c r="CT3003" s="545"/>
      <c r="CU3003" s="545"/>
      <c r="CV3003" s="545"/>
      <c r="CW3003" s="545"/>
      <c r="CX3003" s="545"/>
      <c r="CY3003" s="545"/>
      <c r="CZ3003" s="545"/>
      <c r="DA3003" s="545"/>
      <c r="DB3003" s="542"/>
      <c r="DC3003" s="542"/>
      <c r="DD3003" s="542"/>
      <c r="DE3003" s="542"/>
      <c r="DF3003" s="542"/>
      <c r="DG3003" s="542"/>
      <c r="DH3003" s="542"/>
      <c r="DI3003" s="542"/>
      <c r="DJ3003" s="542"/>
      <c r="DK3003" s="542"/>
      <c r="DL3003" s="542"/>
      <c r="DM3003" s="542"/>
      <c r="DN3003" s="562"/>
      <c r="DO3003" s="542"/>
      <c r="DP3003" s="542"/>
      <c r="DQ3003" s="542"/>
      <c r="DR3003" s="542"/>
      <c r="DS3003" s="542"/>
      <c r="DT3003" s="542"/>
      <c r="DU3003" s="542"/>
      <c r="DV3003" s="563"/>
      <c r="DW3003" s="564"/>
      <c r="DX3003" s="565"/>
      <c r="DY3003" s="542"/>
      <c r="DZ3003" s="542"/>
      <c r="EA3003" s="542"/>
      <c r="EB3003" s="542"/>
      <c r="EC3003" s="542"/>
      <c r="ED3003" s="542"/>
      <c r="EE3003" s="542"/>
      <c r="EF3003" s="542"/>
      <c r="EG3003" s="542"/>
      <c r="EH3003" s="542"/>
      <c r="EI3003" s="542"/>
      <c r="EJ3003" s="542"/>
      <c r="EK3003" s="542"/>
      <c r="EL3003" s="542"/>
      <c r="EM3003" s="542"/>
      <c r="EN3003" s="542"/>
      <c r="EO3003" s="542"/>
      <c r="EP3003" s="542"/>
      <c r="EQ3003" s="542"/>
      <c r="ER3003" s="542"/>
      <c r="ES3003" s="542"/>
      <c r="ET3003" s="542"/>
      <c r="EU3003" s="542"/>
      <c r="EV3003" s="542"/>
      <c r="EW3003" s="542"/>
      <c r="EX3003" s="542"/>
    </row>
    <row r="3004" spans="1:154" x14ac:dyDescent="0.35">
      <c r="A3004" s="566"/>
      <c r="B3004" s="542"/>
      <c r="C3004" s="542"/>
      <c r="D3004" s="542"/>
      <c r="E3004" s="542"/>
      <c r="F3004" s="542"/>
      <c r="G3004" s="542"/>
      <c r="H3004" s="542"/>
      <c r="I3004" s="542"/>
      <c r="J3004" s="542"/>
      <c r="K3004" s="542"/>
      <c r="L3004" s="542"/>
      <c r="M3004" s="542"/>
      <c r="N3004" s="542"/>
      <c r="O3004" s="542"/>
      <c r="P3004" s="542"/>
      <c r="Q3004" s="542"/>
      <c r="R3004" s="542"/>
      <c r="S3004" s="542"/>
      <c r="T3004" s="542"/>
      <c r="U3004" s="542"/>
      <c r="V3004" s="542"/>
      <c r="W3004" s="542"/>
      <c r="X3004" s="545"/>
      <c r="Y3004" s="545"/>
      <c r="Z3004" s="542"/>
      <c r="AA3004" s="542"/>
      <c r="AB3004" s="542"/>
      <c r="AC3004" s="542"/>
      <c r="AD3004" s="542"/>
      <c r="AE3004" s="542"/>
      <c r="AF3004" s="542"/>
      <c r="AG3004" s="542"/>
      <c r="AH3004" s="542"/>
      <c r="AI3004" s="542"/>
      <c r="AJ3004" s="545"/>
      <c r="AK3004" s="545"/>
      <c r="AL3004" s="545"/>
      <c r="AM3004" s="545"/>
      <c r="AN3004" s="545"/>
      <c r="AO3004" s="545"/>
      <c r="AP3004" s="545"/>
      <c r="AQ3004" s="545"/>
      <c r="AR3004" s="545"/>
      <c r="AS3004" s="545"/>
      <c r="AT3004" s="545"/>
      <c r="AU3004" s="545"/>
      <c r="AV3004" s="545"/>
      <c r="AW3004" s="545"/>
      <c r="AX3004" s="545"/>
      <c r="AY3004" s="545"/>
      <c r="AZ3004" s="545"/>
      <c r="BA3004" s="545"/>
      <c r="BB3004" s="545"/>
      <c r="BC3004" s="545"/>
      <c r="BD3004" s="545"/>
      <c r="BE3004" s="545"/>
      <c r="BF3004" s="545"/>
      <c r="BG3004" s="545"/>
      <c r="BH3004" s="545"/>
      <c r="BI3004" s="545"/>
      <c r="BJ3004" s="545"/>
      <c r="BK3004" s="545"/>
      <c r="BL3004" s="545"/>
      <c r="BM3004" s="545"/>
      <c r="BN3004" s="545"/>
      <c r="BO3004" s="545"/>
      <c r="BP3004" s="545"/>
      <c r="BQ3004" s="545"/>
      <c r="BR3004" s="545"/>
      <c r="BS3004" s="561"/>
      <c r="BT3004" s="545"/>
      <c r="BU3004" s="545"/>
      <c r="BV3004" s="545"/>
      <c r="BW3004" s="545"/>
      <c r="BX3004" s="545"/>
      <c r="BY3004" s="545"/>
      <c r="BZ3004" s="542"/>
      <c r="CA3004" s="545"/>
      <c r="CB3004" s="545"/>
      <c r="CC3004" s="545"/>
      <c r="CD3004" s="545"/>
      <c r="CE3004" s="545"/>
      <c r="CF3004" s="545"/>
      <c r="CG3004" s="545"/>
      <c r="CH3004" s="545"/>
      <c r="CI3004" s="545"/>
      <c r="CJ3004" s="542"/>
      <c r="CK3004" s="542"/>
      <c r="CL3004" s="545"/>
      <c r="CM3004" s="545"/>
      <c r="CN3004" s="545"/>
      <c r="CO3004" s="545"/>
      <c r="CP3004" s="545"/>
      <c r="CQ3004" s="545"/>
      <c r="CR3004" s="545"/>
      <c r="CS3004" s="545"/>
      <c r="CT3004" s="545"/>
      <c r="CU3004" s="545"/>
      <c r="CV3004" s="545"/>
      <c r="CW3004" s="545"/>
      <c r="CX3004" s="545"/>
      <c r="CY3004" s="545"/>
      <c r="CZ3004" s="545"/>
      <c r="DA3004" s="545"/>
      <c r="DB3004" s="542"/>
      <c r="DC3004" s="542"/>
      <c r="DD3004" s="542"/>
      <c r="DE3004" s="542"/>
      <c r="DF3004" s="542"/>
      <c r="DG3004" s="542"/>
      <c r="DH3004" s="542"/>
      <c r="DI3004" s="542"/>
      <c r="DJ3004" s="542"/>
      <c r="DK3004" s="542"/>
      <c r="DL3004" s="542"/>
      <c r="DM3004" s="542"/>
      <c r="DN3004" s="562"/>
      <c r="DO3004" s="542"/>
      <c r="DP3004" s="542"/>
      <c r="DQ3004" s="542"/>
      <c r="DR3004" s="542"/>
      <c r="DS3004" s="542"/>
      <c r="DT3004" s="542"/>
      <c r="DU3004" s="542"/>
      <c r="DV3004" s="563"/>
      <c r="DW3004" s="564"/>
      <c r="DX3004" s="565"/>
      <c r="DY3004" s="542"/>
      <c r="DZ3004" s="542"/>
      <c r="EA3004" s="542"/>
      <c r="EB3004" s="542"/>
      <c r="EC3004" s="542"/>
      <c r="ED3004" s="542"/>
      <c r="EE3004" s="542"/>
      <c r="EF3004" s="542"/>
      <c r="EG3004" s="542"/>
      <c r="EH3004" s="542"/>
      <c r="EI3004" s="542"/>
      <c r="EJ3004" s="542"/>
      <c r="EK3004" s="542"/>
      <c r="EL3004" s="542"/>
      <c r="EM3004" s="542"/>
      <c r="EN3004" s="542"/>
      <c r="EO3004" s="542"/>
      <c r="EP3004" s="542"/>
      <c r="EQ3004" s="542"/>
      <c r="ER3004" s="542"/>
      <c r="ES3004" s="542"/>
      <c r="ET3004" s="542"/>
      <c r="EU3004" s="542"/>
      <c r="EV3004" s="542"/>
      <c r="EW3004" s="542"/>
      <c r="EX3004" s="542"/>
    </row>
    <row r="3005" spans="1:154" x14ac:dyDescent="0.35">
      <c r="A3005" s="567"/>
      <c r="B3005" s="542"/>
      <c r="C3005" s="542"/>
      <c r="D3005" s="542"/>
      <c r="E3005" s="542"/>
      <c r="F3005" s="542"/>
      <c r="G3005" s="542"/>
      <c r="H3005" s="542"/>
      <c r="I3005" s="542"/>
      <c r="J3005" s="542"/>
      <c r="K3005" s="542"/>
      <c r="L3005" s="542"/>
      <c r="M3005" s="542"/>
      <c r="N3005" s="542"/>
      <c r="O3005" s="542"/>
      <c r="P3005" s="542"/>
      <c r="Q3005" s="542"/>
      <c r="R3005" s="542"/>
      <c r="S3005" s="542"/>
      <c r="T3005" s="542"/>
      <c r="U3005" s="542"/>
      <c r="V3005" s="542"/>
      <c r="W3005" s="542"/>
      <c r="X3005" s="545"/>
      <c r="Y3005" s="545"/>
      <c r="Z3005" s="542"/>
      <c r="AA3005" s="542"/>
      <c r="AB3005" s="542"/>
      <c r="AC3005" s="542"/>
      <c r="AD3005" s="542"/>
      <c r="AE3005" s="542"/>
      <c r="AF3005" s="542"/>
      <c r="AG3005" s="542"/>
      <c r="AH3005" s="542"/>
      <c r="AI3005" s="542"/>
      <c r="AJ3005" s="545"/>
      <c r="AK3005" s="545"/>
      <c r="AL3005" s="545"/>
      <c r="AM3005" s="545"/>
      <c r="AN3005" s="545"/>
      <c r="AO3005" s="545"/>
      <c r="AP3005" s="545"/>
      <c r="AQ3005" s="545"/>
      <c r="AR3005" s="545"/>
      <c r="AS3005" s="545"/>
      <c r="AT3005" s="545"/>
      <c r="AU3005" s="545"/>
      <c r="AV3005" s="545"/>
      <c r="AW3005" s="545"/>
      <c r="AX3005" s="545"/>
      <c r="AY3005" s="545"/>
      <c r="AZ3005" s="545"/>
      <c r="BA3005" s="545"/>
      <c r="BB3005" s="545"/>
      <c r="BC3005" s="545"/>
      <c r="BD3005" s="545"/>
      <c r="BE3005" s="545"/>
      <c r="BF3005" s="545"/>
      <c r="BG3005" s="545"/>
      <c r="BH3005" s="545"/>
      <c r="BI3005" s="545"/>
      <c r="BJ3005" s="545"/>
      <c r="BK3005" s="545"/>
      <c r="BL3005" s="545"/>
      <c r="BM3005" s="545"/>
      <c r="BN3005" s="545"/>
      <c r="BO3005" s="545"/>
      <c r="BP3005" s="545"/>
      <c r="BQ3005" s="545"/>
      <c r="BR3005" s="545"/>
      <c r="BS3005" s="561"/>
      <c r="BT3005" s="545"/>
      <c r="BU3005" s="545"/>
      <c r="BV3005" s="545"/>
      <c r="BW3005" s="545"/>
      <c r="BX3005" s="545"/>
      <c r="BY3005" s="545"/>
      <c r="BZ3005" s="542"/>
      <c r="CA3005" s="545"/>
      <c r="CB3005" s="545"/>
      <c r="CC3005" s="545"/>
      <c r="CD3005" s="545"/>
      <c r="CE3005" s="545"/>
      <c r="CF3005" s="545"/>
      <c r="CG3005" s="545"/>
      <c r="CH3005" s="545"/>
      <c r="CI3005" s="545"/>
      <c r="CJ3005" s="542"/>
      <c r="CK3005" s="542"/>
      <c r="CL3005" s="545"/>
      <c r="CM3005" s="545"/>
      <c r="CN3005" s="545"/>
      <c r="CO3005" s="545"/>
      <c r="CP3005" s="545"/>
      <c r="CQ3005" s="545"/>
      <c r="CR3005" s="545"/>
      <c r="CS3005" s="545"/>
      <c r="CT3005" s="545"/>
      <c r="CU3005" s="545"/>
      <c r="CV3005" s="545"/>
      <c r="CW3005" s="545"/>
      <c r="CX3005" s="545"/>
      <c r="CY3005" s="545"/>
      <c r="CZ3005" s="545"/>
      <c r="DA3005" s="545"/>
      <c r="DB3005" s="542"/>
      <c r="DC3005" s="542"/>
      <c r="DD3005" s="542"/>
      <c r="DE3005" s="542"/>
      <c r="DF3005" s="542"/>
      <c r="DG3005" s="542"/>
      <c r="DH3005" s="542"/>
      <c r="DI3005" s="542"/>
      <c r="DJ3005" s="542"/>
      <c r="DK3005" s="542"/>
      <c r="DL3005" s="542"/>
      <c r="DM3005" s="542"/>
      <c r="DN3005" s="562"/>
      <c r="DO3005" s="542"/>
      <c r="DP3005" s="542"/>
      <c r="DQ3005" s="542"/>
      <c r="DR3005" s="542"/>
      <c r="DS3005" s="542"/>
      <c r="DT3005" s="542"/>
      <c r="DU3005" s="542"/>
      <c r="DV3005" s="563"/>
      <c r="DW3005" s="564"/>
      <c r="DX3005" s="565"/>
      <c r="DY3005" s="542"/>
      <c r="DZ3005" s="542"/>
      <c r="EA3005" s="542"/>
      <c r="EB3005" s="542"/>
      <c r="EC3005" s="542"/>
      <c r="ED3005" s="542"/>
      <c r="EE3005" s="542"/>
      <c r="EF3005" s="542"/>
      <c r="EG3005" s="542"/>
      <c r="EH3005" s="542"/>
      <c r="EI3005" s="542"/>
      <c r="EJ3005" s="542"/>
      <c r="EK3005" s="542"/>
      <c r="EL3005" s="542"/>
      <c r="EM3005" s="542"/>
      <c r="EN3005" s="542"/>
      <c r="EO3005" s="542"/>
      <c r="EP3005" s="542"/>
      <c r="EQ3005" s="542"/>
      <c r="ER3005" s="542"/>
      <c r="ES3005" s="542"/>
      <c r="ET3005" s="542"/>
      <c r="EU3005" s="542"/>
      <c r="EV3005" s="542"/>
      <c r="EW3005" s="542"/>
      <c r="EX3005" s="542"/>
    </row>
    <row r="3006" spans="1:154" x14ac:dyDescent="0.35">
      <c r="A3006" s="568"/>
      <c r="B3006" s="542"/>
      <c r="C3006" s="542"/>
      <c r="D3006" s="542"/>
      <c r="E3006" s="542"/>
      <c r="F3006" s="542"/>
      <c r="G3006" s="542"/>
      <c r="H3006" s="542"/>
      <c r="I3006" s="542"/>
      <c r="J3006" s="542"/>
      <c r="K3006" s="542"/>
      <c r="L3006" s="542"/>
      <c r="M3006" s="542"/>
      <c r="N3006" s="542"/>
      <c r="O3006" s="542"/>
      <c r="P3006" s="542"/>
      <c r="Q3006" s="542"/>
      <c r="R3006" s="542"/>
      <c r="S3006" s="542"/>
      <c r="T3006" s="542"/>
      <c r="U3006" s="542"/>
      <c r="V3006" s="542"/>
      <c r="W3006" s="542"/>
      <c r="X3006" s="545"/>
      <c r="Y3006" s="545"/>
      <c r="Z3006" s="542"/>
      <c r="AA3006" s="542"/>
      <c r="AB3006" s="542"/>
      <c r="AC3006" s="542"/>
      <c r="AD3006" s="542"/>
      <c r="AE3006" s="542"/>
      <c r="AF3006" s="542"/>
      <c r="AG3006" s="542"/>
      <c r="AH3006" s="542"/>
      <c r="AI3006" s="542"/>
      <c r="AJ3006" s="545"/>
      <c r="AK3006" s="545"/>
      <c r="AL3006" s="545"/>
      <c r="AM3006" s="545"/>
      <c r="AN3006" s="545"/>
      <c r="AO3006" s="545"/>
      <c r="AP3006" s="545"/>
      <c r="AQ3006" s="545"/>
      <c r="AR3006" s="545"/>
      <c r="AS3006" s="545"/>
      <c r="AT3006" s="545"/>
      <c r="AU3006" s="545"/>
      <c r="AV3006" s="545"/>
      <c r="AW3006" s="545"/>
      <c r="AX3006" s="545"/>
      <c r="AY3006" s="545"/>
      <c r="AZ3006" s="545"/>
      <c r="BA3006" s="545"/>
      <c r="BB3006" s="545"/>
      <c r="BC3006" s="545"/>
      <c r="BD3006" s="545"/>
      <c r="BE3006" s="545"/>
      <c r="BF3006" s="545"/>
      <c r="BG3006" s="545"/>
      <c r="BH3006" s="545"/>
      <c r="BI3006" s="545"/>
      <c r="BJ3006" s="545"/>
      <c r="BK3006" s="545"/>
      <c r="BL3006" s="545"/>
      <c r="BM3006" s="545"/>
      <c r="BN3006" s="545"/>
      <c r="BO3006" s="545"/>
      <c r="BP3006" s="545"/>
      <c r="BQ3006" s="545"/>
      <c r="BR3006" s="545"/>
      <c r="BS3006" s="561"/>
      <c r="BT3006" s="545"/>
      <c r="BU3006" s="545"/>
      <c r="BV3006" s="545"/>
      <c r="BW3006" s="545"/>
      <c r="BX3006" s="545"/>
      <c r="BY3006" s="545"/>
      <c r="BZ3006" s="542"/>
      <c r="CA3006" s="545"/>
      <c r="CB3006" s="545"/>
      <c r="CC3006" s="545"/>
      <c r="CD3006" s="545"/>
      <c r="CE3006" s="545"/>
      <c r="CF3006" s="545"/>
      <c r="CG3006" s="545"/>
      <c r="CH3006" s="545"/>
      <c r="CI3006" s="545"/>
      <c r="CJ3006" s="542"/>
      <c r="CK3006" s="542"/>
      <c r="CL3006" s="545"/>
      <c r="CM3006" s="545"/>
      <c r="CN3006" s="545"/>
      <c r="CO3006" s="545"/>
      <c r="CP3006" s="545"/>
      <c r="CQ3006" s="545"/>
      <c r="CR3006" s="545"/>
      <c r="CS3006" s="545"/>
      <c r="CT3006" s="545"/>
      <c r="CU3006" s="545"/>
      <c r="CV3006" s="545"/>
      <c r="CW3006" s="545"/>
      <c r="CX3006" s="545"/>
      <c r="CY3006" s="545"/>
      <c r="CZ3006" s="545"/>
      <c r="DA3006" s="545"/>
      <c r="DB3006" s="542"/>
      <c r="DC3006" s="542"/>
      <c r="DD3006" s="542"/>
      <c r="DE3006" s="542"/>
      <c r="DF3006" s="542"/>
      <c r="DG3006" s="542"/>
      <c r="DH3006" s="542"/>
      <c r="DI3006" s="542"/>
      <c r="DJ3006" s="542"/>
      <c r="DK3006" s="542"/>
      <c r="DL3006" s="542"/>
      <c r="DM3006" s="542"/>
      <c r="DN3006" s="562"/>
      <c r="DO3006" s="542"/>
      <c r="DP3006" s="542"/>
      <c r="DQ3006" s="542"/>
      <c r="DR3006" s="542"/>
      <c r="DS3006" s="542"/>
      <c r="DT3006" s="542"/>
      <c r="DU3006" s="542"/>
      <c r="DV3006" s="563"/>
      <c r="DW3006" s="564"/>
      <c r="DX3006" s="565"/>
      <c r="DY3006" s="542"/>
      <c r="DZ3006" s="542"/>
      <c r="EA3006" s="542"/>
      <c r="EB3006" s="542"/>
      <c r="EC3006" s="542"/>
      <c r="ED3006" s="542"/>
      <c r="EE3006" s="542"/>
      <c r="EF3006" s="542"/>
      <c r="EG3006" s="542"/>
      <c r="EH3006" s="542"/>
      <c r="EI3006" s="542"/>
      <c r="EJ3006" s="542"/>
      <c r="EK3006" s="542"/>
      <c r="EL3006" s="542"/>
      <c r="EM3006" s="542"/>
      <c r="EN3006" s="542"/>
      <c r="EO3006" s="542"/>
      <c r="EP3006" s="542"/>
      <c r="EQ3006" s="542"/>
      <c r="ER3006" s="542"/>
      <c r="ES3006" s="542"/>
      <c r="ET3006" s="542"/>
      <c r="EU3006" s="542"/>
      <c r="EV3006" s="542"/>
      <c r="EW3006" s="542"/>
      <c r="EX3006" s="542"/>
    </row>
    <row r="3007" spans="1:154" x14ac:dyDescent="0.35">
      <c r="A3007" s="560"/>
      <c r="B3007" s="542"/>
      <c r="C3007" s="542"/>
      <c r="D3007" s="542"/>
      <c r="E3007" s="542"/>
      <c r="F3007" s="542"/>
      <c r="G3007" s="542"/>
      <c r="H3007" s="542"/>
      <c r="I3007" s="542"/>
      <c r="J3007" s="542"/>
      <c r="K3007" s="542"/>
      <c r="L3007" s="542"/>
      <c r="M3007" s="542"/>
      <c r="N3007" s="542"/>
      <c r="O3007" s="542"/>
      <c r="P3007" s="542"/>
      <c r="Q3007" s="542"/>
      <c r="R3007" s="542"/>
      <c r="S3007" s="542"/>
      <c r="T3007" s="542"/>
      <c r="U3007" s="542"/>
      <c r="V3007" s="542"/>
      <c r="W3007" s="542"/>
      <c r="X3007" s="545"/>
      <c r="Y3007" s="545"/>
      <c r="Z3007" s="542"/>
      <c r="AA3007" s="542"/>
      <c r="AB3007" s="542"/>
      <c r="AC3007" s="542"/>
      <c r="AD3007" s="542"/>
      <c r="AE3007" s="542"/>
      <c r="AF3007" s="542"/>
      <c r="AG3007" s="542"/>
      <c r="AH3007" s="542"/>
      <c r="AI3007" s="542"/>
      <c r="AJ3007" s="545"/>
      <c r="AK3007" s="545"/>
      <c r="AL3007" s="545"/>
      <c r="AM3007" s="545"/>
      <c r="AN3007" s="545"/>
      <c r="AO3007" s="545"/>
      <c r="AP3007" s="545"/>
      <c r="AQ3007" s="545"/>
      <c r="AR3007" s="545"/>
      <c r="AS3007" s="545"/>
      <c r="AT3007" s="545"/>
      <c r="AU3007" s="545"/>
      <c r="AV3007" s="545"/>
      <c r="AW3007" s="545"/>
      <c r="AX3007" s="545"/>
      <c r="AY3007" s="545"/>
      <c r="AZ3007" s="545"/>
      <c r="BA3007" s="545"/>
      <c r="BB3007" s="545"/>
      <c r="BC3007" s="545"/>
      <c r="BD3007" s="545"/>
      <c r="BE3007" s="545"/>
      <c r="BF3007" s="545"/>
      <c r="BG3007" s="545"/>
      <c r="BH3007" s="545"/>
      <c r="BI3007" s="545"/>
      <c r="BJ3007" s="545"/>
      <c r="BK3007" s="545"/>
      <c r="BL3007" s="545"/>
      <c r="BM3007" s="545"/>
      <c r="BN3007" s="545"/>
      <c r="BO3007" s="545"/>
      <c r="BP3007" s="545"/>
      <c r="BQ3007" s="545"/>
      <c r="BR3007" s="545"/>
      <c r="BS3007" s="561"/>
      <c r="BT3007" s="545"/>
      <c r="BU3007" s="545"/>
      <c r="BV3007" s="545"/>
      <c r="BW3007" s="545"/>
      <c r="BX3007" s="545"/>
      <c r="BY3007" s="545"/>
      <c r="BZ3007" s="542"/>
      <c r="CA3007" s="545"/>
      <c r="CB3007" s="545"/>
      <c r="CC3007" s="545"/>
      <c r="CD3007" s="545"/>
      <c r="CE3007" s="545"/>
      <c r="CF3007" s="545"/>
      <c r="CG3007" s="545"/>
      <c r="CH3007" s="545"/>
      <c r="CI3007" s="545"/>
      <c r="CJ3007" s="542"/>
      <c r="CK3007" s="542"/>
      <c r="CL3007" s="545"/>
      <c r="CM3007" s="545"/>
      <c r="CN3007" s="545"/>
      <c r="CO3007" s="545"/>
      <c r="CP3007" s="545"/>
      <c r="CQ3007" s="545"/>
      <c r="CR3007" s="545"/>
      <c r="CS3007" s="545"/>
      <c r="CT3007" s="545"/>
      <c r="CU3007" s="545"/>
      <c r="CV3007" s="545"/>
      <c r="CW3007" s="545"/>
      <c r="CX3007" s="545"/>
      <c r="CY3007" s="545"/>
      <c r="CZ3007" s="545"/>
      <c r="DA3007" s="545"/>
      <c r="DB3007" s="542"/>
      <c r="DC3007" s="542"/>
      <c r="DD3007" s="542"/>
      <c r="DE3007" s="542"/>
      <c r="DF3007" s="542"/>
      <c r="DG3007" s="542"/>
      <c r="DH3007" s="542"/>
      <c r="DI3007" s="542"/>
      <c r="DJ3007" s="542"/>
      <c r="DK3007" s="542"/>
      <c r="DL3007" s="542"/>
      <c r="DM3007" s="542"/>
      <c r="DN3007" s="562"/>
      <c r="DO3007" s="542"/>
      <c r="DP3007" s="542"/>
      <c r="DQ3007" s="542"/>
      <c r="DR3007" s="542"/>
      <c r="DS3007" s="542"/>
      <c r="DT3007" s="542"/>
      <c r="DU3007" s="542"/>
      <c r="DV3007" s="563"/>
      <c r="DW3007" s="564"/>
      <c r="DX3007" s="565"/>
      <c r="DY3007" s="542"/>
      <c r="DZ3007" s="542"/>
      <c r="EA3007" s="542"/>
      <c r="EB3007" s="542"/>
      <c r="EC3007" s="542"/>
      <c r="ED3007" s="542"/>
      <c r="EE3007" s="542"/>
      <c r="EF3007" s="542"/>
      <c r="EG3007" s="542"/>
      <c r="EH3007" s="542"/>
      <c r="EI3007" s="542"/>
      <c r="EJ3007" s="542"/>
      <c r="EK3007" s="542"/>
      <c r="EL3007" s="542"/>
      <c r="EM3007" s="542"/>
      <c r="EN3007" s="542"/>
      <c r="EO3007" s="542"/>
      <c r="EP3007" s="542"/>
      <c r="EQ3007" s="542"/>
      <c r="ER3007" s="542"/>
      <c r="ES3007" s="542"/>
      <c r="ET3007" s="542"/>
      <c r="EU3007" s="542"/>
      <c r="EV3007" s="542"/>
      <c r="EW3007" s="542"/>
      <c r="EX3007" s="542"/>
    </row>
    <row r="3008" spans="1:154" x14ac:dyDescent="0.35">
      <c r="A3008" s="560"/>
      <c r="B3008" s="542"/>
      <c r="C3008" s="542"/>
      <c r="D3008" s="542"/>
      <c r="E3008" s="542"/>
      <c r="F3008" s="542"/>
      <c r="G3008" s="542"/>
      <c r="H3008" s="542"/>
      <c r="I3008" s="542"/>
      <c r="J3008" s="542"/>
      <c r="K3008" s="542"/>
      <c r="L3008" s="542"/>
      <c r="M3008" s="542"/>
      <c r="N3008" s="542"/>
      <c r="O3008" s="542"/>
      <c r="P3008" s="542"/>
      <c r="Q3008" s="542"/>
      <c r="R3008" s="542"/>
      <c r="S3008" s="542"/>
      <c r="T3008" s="542"/>
      <c r="U3008" s="542"/>
      <c r="V3008" s="542"/>
      <c r="W3008" s="542"/>
      <c r="X3008" s="545"/>
      <c r="Y3008" s="545"/>
      <c r="Z3008" s="542"/>
      <c r="AA3008" s="542"/>
      <c r="AB3008" s="542"/>
      <c r="AC3008" s="542"/>
      <c r="AD3008" s="542"/>
      <c r="AE3008" s="542"/>
      <c r="AF3008" s="542"/>
      <c r="AG3008" s="542"/>
      <c r="AH3008" s="542"/>
      <c r="AI3008" s="542"/>
      <c r="AJ3008" s="545"/>
      <c r="AK3008" s="545"/>
      <c r="AL3008" s="545"/>
      <c r="AM3008" s="545"/>
      <c r="AN3008" s="545"/>
      <c r="AO3008" s="545"/>
      <c r="AP3008" s="545"/>
      <c r="AQ3008" s="545"/>
      <c r="AR3008" s="545"/>
      <c r="AS3008" s="545"/>
      <c r="AT3008" s="545"/>
      <c r="AU3008" s="545"/>
      <c r="AV3008" s="545"/>
      <c r="AW3008" s="545"/>
      <c r="AX3008" s="545"/>
      <c r="AY3008" s="545"/>
      <c r="AZ3008" s="545"/>
      <c r="BA3008" s="545"/>
      <c r="BB3008" s="545"/>
      <c r="BC3008" s="545"/>
      <c r="BD3008" s="545"/>
      <c r="BE3008" s="545"/>
      <c r="BF3008" s="545"/>
      <c r="BG3008" s="545"/>
      <c r="BH3008" s="545"/>
      <c r="BI3008" s="545"/>
      <c r="BJ3008" s="545"/>
      <c r="BK3008" s="545"/>
      <c r="BL3008" s="545"/>
      <c r="BM3008" s="545"/>
      <c r="BN3008" s="545"/>
      <c r="BO3008" s="545"/>
      <c r="BP3008" s="545"/>
      <c r="BQ3008" s="545"/>
      <c r="BR3008" s="545"/>
      <c r="BS3008" s="561"/>
      <c r="BT3008" s="545"/>
      <c r="BU3008" s="545"/>
      <c r="BV3008" s="545"/>
      <c r="BW3008" s="545"/>
      <c r="BX3008" s="545"/>
      <c r="BY3008" s="545"/>
      <c r="BZ3008" s="542"/>
      <c r="CA3008" s="545"/>
      <c r="CB3008" s="545"/>
      <c r="CC3008" s="545"/>
      <c r="CD3008" s="545"/>
      <c r="CE3008" s="545"/>
      <c r="CF3008" s="545"/>
      <c r="CG3008" s="545"/>
      <c r="CH3008" s="545"/>
      <c r="CI3008" s="545"/>
      <c r="CJ3008" s="542"/>
      <c r="CK3008" s="542"/>
      <c r="CL3008" s="545"/>
      <c r="CM3008" s="545"/>
      <c r="CN3008" s="545"/>
      <c r="CO3008" s="545"/>
      <c r="CP3008" s="545"/>
      <c r="CQ3008" s="545"/>
      <c r="CR3008" s="545"/>
      <c r="CS3008" s="545"/>
      <c r="CT3008" s="545"/>
      <c r="CU3008" s="545"/>
      <c r="CV3008" s="545"/>
      <c r="CW3008" s="545"/>
      <c r="CX3008" s="545"/>
      <c r="CY3008" s="545"/>
      <c r="CZ3008" s="545"/>
      <c r="DA3008" s="545"/>
      <c r="DB3008" s="542"/>
      <c r="DC3008" s="542"/>
      <c r="DD3008" s="542"/>
      <c r="DE3008" s="542"/>
      <c r="DF3008" s="542"/>
      <c r="DG3008" s="542"/>
      <c r="DH3008" s="542"/>
      <c r="DI3008" s="542"/>
      <c r="DJ3008" s="542"/>
      <c r="DK3008" s="542"/>
      <c r="DL3008" s="542"/>
      <c r="DM3008" s="542"/>
      <c r="DN3008" s="562"/>
      <c r="DO3008" s="542"/>
      <c r="DP3008" s="542"/>
      <c r="DQ3008" s="542"/>
      <c r="DR3008" s="542"/>
      <c r="DS3008" s="542"/>
      <c r="DT3008" s="542"/>
      <c r="DU3008" s="542"/>
      <c r="DV3008" s="563"/>
      <c r="DW3008" s="564"/>
      <c r="DX3008" s="565"/>
      <c r="DY3008" s="542"/>
      <c r="DZ3008" s="542"/>
      <c r="EA3008" s="542"/>
      <c r="EB3008" s="542"/>
      <c r="EC3008" s="542"/>
      <c r="ED3008" s="542"/>
      <c r="EE3008" s="542"/>
      <c r="EF3008" s="542"/>
      <c r="EG3008" s="542"/>
      <c r="EH3008" s="542"/>
      <c r="EI3008" s="542"/>
      <c r="EJ3008" s="542"/>
      <c r="EK3008" s="542"/>
      <c r="EL3008" s="542"/>
      <c r="EM3008" s="542"/>
      <c r="EN3008" s="542"/>
      <c r="EO3008" s="542"/>
      <c r="EP3008" s="542"/>
      <c r="EQ3008" s="542"/>
      <c r="ER3008" s="542"/>
      <c r="ES3008" s="542"/>
      <c r="ET3008" s="542"/>
      <c r="EU3008" s="542"/>
      <c r="EV3008" s="542"/>
      <c r="EW3008" s="542"/>
      <c r="EX3008" s="542"/>
    </row>
    <row r="3009" spans="1:154" x14ac:dyDescent="0.35">
      <c r="A3009" s="560"/>
      <c r="B3009" s="542"/>
      <c r="C3009" s="542"/>
      <c r="D3009" s="542"/>
      <c r="E3009" s="542"/>
      <c r="F3009" s="542"/>
      <c r="G3009" s="542"/>
      <c r="H3009" s="542"/>
      <c r="I3009" s="542"/>
      <c r="J3009" s="542"/>
      <c r="K3009" s="542"/>
      <c r="L3009" s="542"/>
      <c r="M3009" s="542"/>
      <c r="N3009" s="542"/>
      <c r="O3009" s="542"/>
      <c r="P3009" s="542"/>
      <c r="Q3009" s="542"/>
      <c r="R3009" s="542"/>
      <c r="S3009" s="542"/>
      <c r="T3009" s="542"/>
      <c r="U3009" s="542"/>
      <c r="V3009" s="542"/>
      <c r="W3009" s="542"/>
      <c r="X3009" s="545"/>
      <c r="Y3009" s="545"/>
      <c r="Z3009" s="542"/>
      <c r="AA3009" s="542"/>
      <c r="AB3009" s="542"/>
      <c r="AC3009" s="542"/>
      <c r="AD3009" s="542"/>
      <c r="AE3009" s="542"/>
      <c r="AF3009" s="542"/>
      <c r="AG3009" s="542"/>
      <c r="AH3009" s="542"/>
      <c r="AI3009" s="542"/>
      <c r="AJ3009" s="545"/>
      <c r="AK3009" s="545"/>
      <c r="AL3009" s="545"/>
      <c r="AM3009" s="545"/>
      <c r="AN3009" s="545"/>
      <c r="AO3009" s="545"/>
      <c r="AP3009" s="545"/>
      <c r="AQ3009" s="545"/>
      <c r="AR3009" s="545"/>
      <c r="AS3009" s="545"/>
      <c r="AT3009" s="545"/>
      <c r="AU3009" s="545"/>
      <c r="AV3009" s="545"/>
      <c r="AW3009" s="545"/>
      <c r="AX3009" s="545"/>
      <c r="AY3009" s="545"/>
      <c r="AZ3009" s="545"/>
      <c r="BA3009" s="545"/>
      <c r="BB3009" s="545"/>
      <c r="BC3009" s="545"/>
      <c r="BD3009" s="545"/>
      <c r="BE3009" s="545"/>
      <c r="BF3009" s="545"/>
      <c r="BG3009" s="545"/>
      <c r="BH3009" s="545"/>
      <c r="BI3009" s="545"/>
      <c r="BJ3009" s="545"/>
      <c r="BK3009" s="545"/>
      <c r="BL3009" s="545"/>
      <c r="BM3009" s="545"/>
      <c r="BN3009" s="545"/>
      <c r="BO3009" s="545"/>
      <c r="BP3009" s="545"/>
      <c r="BQ3009" s="545"/>
      <c r="BR3009" s="545"/>
      <c r="BS3009" s="561"/>
      <c r="BT3009" s="545"/>
      <c r="BU3009" s="545"/>
      <c r="BV3009" s="545"/>
      <c r="BW3009" s="545"/>
      <c r="BX3009" s="545"/>
      <c r="BY3009" s="545"/>
      <c r="BZ3009" s="542"/>
      <c r="CA3009" s="545"/>
      <c r="CB3009" s="545"/>
      <c r="CC3009" s="545"/>
      <c r="CD3009" s="545"/>
      <c r="CE3009" s="545"/>
      <c r="CF3009" s="545"/>
      <c r="CG3009" s="545"/>
      <c r="CH3009" s="545"/>
      <c r="CI3009" s="545"/>
      <c r="CJ3009" s="542"/>
      <c r="CK3009" s="542"/>
      <c r="CL3009" s="545"/>
      <c r="CM3009" s="545"/>
      <c r="CN3009" s="545"/>
      <c r="CO3009" s="545"/>
      <c r="CP3009" s="545"/>
      <c r="CQ3009" s="545"/>
      <c r="CR3009" s="545"/>
      <c r="CS3009" s="545"/>
      <c r="CT3009" s="545"/>
      <c r="CU3009" s="545"/>
      <c r="CV3009" s="545"/>
      <c r="CW3009" s="545"/>
      <c r="CX3009" s="545"/>
      <c r="CY3009" s="545"/>
      <c r="CZ3009" s="545"/>
      <c r="DA3009" s="545"/>
      <c r="DB3009" s="542"/>
      <c r="DC3009" s="542"/>
      <c r="DD3009" s="542"/>
      <c r="DE3009" s="542"/>
      <c r="DF3009" s="542"/>
      <c r="DG3009" s="542"/>
      <c r="DH3009" s="542"/>
      <c r="DI3009" s="542"/>
      <c r="DJ3009" s="542"/>
      <c r="DK3009" s="542"/>
      <c r="DL3009" s="542"/>
      <c r="DM3009" s="542"/>
      <c r="DN3009" s="562"/>
      <c r="DO3009" s="542"/>
      <c r="DP3009" s="542"/>
      <c r="DQ3009" s="542"/>
      <c r="DR3009" s="542"/>
      <c r="DS3009" s="542"/>
      <c r="DT3009" s="542"/>
      <c r="DU3009" s="542"/>
      <c r="DV3009" s="563"/>
      <c r="DW3009" s="564"/>
      <c r="DX3009" s="565"/>
      <c r="DY3009" s="542"/>
      <c r="DZ3009" s="542"/>
      <c r="EA3009" s="542"/>
      <c r="EB3009" s="542"/>
      <c r="EC3009" s="542"/>
      <c r="ED3009" s="542"/>
      <c r="EE3009" s="542"/>
      <c r="EF3009" s="542"/>
      <c r="EG3009" s="542"/>
      <c r="EH3009" s="542"/>
      <c r="EI3009" s="542"/>
      <c r="EJ3009" s="542"/>
      <c r="EK3009" s="542"/>
      <c r="EL3009" s="542"/>
      <c r="EM3009" s="542"/>
      <c r="EN3009" s="542"/>
      <c r="EO3009" s="542"/>
      <c r="EP3009" s="542"/>
      <c r="EQ3009" s="542"/>
      <c r="ER3009" s="542"/>
      <c r="ES3009" s="542"/>
      <c r="ET3009" s="542"/>
      <c r="EU3009" s="542"/>
      <c r="EV3009" s="542"/>
      <c r="EW3009" s="542"/>
      <c r="EX3009" s="542"/>
    </row>
    <row r="3010" spans="1:154" x14ac:dyDescent="0.35">
      <c r="A3010" s="560"/>
      <c r="B3010" s="542"/>
      <c r="C3010" s="542"/>
      <c r="D3010" s="542"/>
      <c r="E3010" s="542"/>
      <c r="F3010" s="542"/>
      <c r="G3010" s="542"/>
      <c r="H3010" s="542"/>
      <c r="I3010" s="542"/>
      <c r="J3010" s="542"/>
      <c r="K3010" s="542"/>
      <c r="L3010" s="542"/>
      <c r="M3010" s="542"/>
      <c r="N3010" s="542"/>
      <c r="O3010" s="542"/>
      <c r="P3010" s="542"/>
      <c r="Q3010" s="542"/>
      <c r="R3010" s="542"/>
      <c r="S3010" s="542"/>
      <c r="T3010" s="542"/>
      <c r="U3010" s="542"/>
      <c r="V3010" s="542"/>
      <c r="W3010" s="542"/>
      <c r="X3010" s="545"/>
      <c r="Y3010" s="545"/>
      <c r="Z3010" s="542"/>
      <c r="AA3010" s="542"/>
      <c r="AB3010" s="542"/>
      <c r="AC3010" s="542"/>
      <c r="AD3010" s="542"/>
      <c r="AE3010" s="542"/>
      <c r="AF3010" s="542"/>
      <c r="AG3010" s="542"/>
      <c r="AH3010" s="542"/>
      <c r="AI3010" s="542"/>
      <c r="AJ3010" s="545"/>
      <c r="AK3010" s="545"/>
      <c r="AL3010" s="545"/>
      <c r="AM3010" s="545"/>
      <c r="AN3010" s="545"/>
      <c r="AO3010" s="545"/>
      <c r="AP3010" s="545"/>
      <c r="AQ3010" s="545"/>
      <c r="AR3010" s="545"/>
      <c r="AS3010" s="545"/>
      <c r="AT3010" s="545"/>
      <c r="AU3010" s="545"/>
      <c r="AV3010" s="545"/>
      <c r="AW3010" s="545"/>
      <c r="AX3010" s="545"/>
      <c r="AY3010" s="545"/>
      <c r="AZ3010" s="545"/>
      <c r="BA3010" s="545"/>
      <c r="BB3010" s="545"/>
      <c r="BC3010" s="545"/>
      <c r="BD3010" s="545"/>
      <c r="BE3010" s="545"/>
      <c r="BF3010" s="545"/>
      <c r="BG3010" s="545"/>
      <c r="BH3010" s="545"/>
      <c r="BI3010" s="545"/>
      <c r="BJ3010" s="545"/>
      <c r="BK3010" s="545"/>
      <c r="BL3010" s="545"/>
      <c r="BM3010" s="545"/>
      <c r="BN3010" s="545"/>
      <c r="BO3010" s="545"/>
      <c r="BP3010" s="545"/>
      <c r="BQ3010" s="545"/>
      <c r="BR3010" s="545"/>
      <c r="BS3010" s="561"/>
      <c r="BT3010" s="545"/>
      <c r="BU3010" s="545"/>
      <c r="BV3010" s="545"/>
      <c r="BW3010" s="545"/>
      <c r="BX3010" s="545"/>
      <c r="BY3010" s="545"/>
      <c r="BZ3010" s="542"/>
      <c r="CA3010" s="545"/>
      <c r="CB3010" s="545"/>
      <c r="CC3010" s="545"/>
      <c r="CD3010" s="545"/>
      <c r="CE3010" s="545"/>
      <c r="CF3010" s="545"/>
      <c r="CG3010" s="545"/>
      <c r="CH3010" s="545"/>
      <c r="CI3010" s="545"/>
      <c r="CJ3010" s="542"/>
      <c r="CK3010" s="542"/>
      <c r="CL3010" s="545"/>
      <c r="CM3010" s="545"/>
      <c r="CN3010" s="545"/>
      <c r="CO3010" s="545"/>
      <c r="CP3010" s="545"/>
      <c r="CQ3010" s="545"/>
      <c r="CR3010" s="545"/>
      <c r="CS3010" s="545"/>
      <c r="CT3010" s="545"/>
      <c r="CU3010" s="545"/>
      <c r="CV3010" s="545"/>
      <c r="CW3010" s="545"/>
      <c r="CX3010" s="545"/>
      <c r="CY3010" s="545"/>
      <c r="CZ3010" s="545"/>
      <c r="DA3010" s="545"/>
      <c r="DB3010" s="542"/>
      <c r="DC3010" s="542"/>
      <c r="DD3010" s="542"/>
      <c r="DE3010" s="542"/>
      <c r="DF3010" s="542"/>
      <c r="DG3010" s="542"/>
      <c r="DH3010" s="542"/>
      <c r="DI3010" s="542"/>
      <c r="DJ3010" s="542"/>
      <c r="DK3010" s="542"/>
      <c r="DL3010" s="542"/>
      <c r="DM3010" s="542"/>
      <c r="DN3010" s="562"/>
      <c r="DO3010" s="542"/>
      <c r="DP3010" s="542"/>
      <c r="DQ3010" s="542"/>
      <c r="DR3010" s="542"/>
      <c r="DS3010" s="542"/>
      <c r="DT3010" s="542"/>
      <c r="DU3010" s="542"/>
      <c r="DV3010" s="563"/>
      <c r="DW3010" s="564"/>
      <c r="DX3010" s="565"/>
      <c r="DY3010" s="542"/>
      <c r="DZ3010" s="542"/>
      <c r="EA3010" s="542"/>
      <c r="EB3010" s="542"/>
      <c r="EC3010" s="542"/>
      <c r="ED3010" s="542"/>
      <c r="EE3010" s="542"/>
      <c r="EF3010" s="542"/>
      <c r="EG3010" s="542"/>
      <c r="EH3010" s="542"/>
      <c r="EI3010" s="542"/>
      <c r="EJ3010" s="542"/>
      <c r="EK3010" s="542"/>
      <c r="EL3010" s="542"/>
      <c r="EM3010" s="542"/>
      <c r="EN3010" s="542"/>
      <c r="EO3010" s="542"/>
      <c r="EP3010" s="542"/>
      <c r="EQ3010" s="542"/>
      <c r="ER3010" s="542"/>
      <c r="ES3010" s="542"/>
      <c r="ET3010" s="542"/>
      <c r="EU3010" s="542"/>
      <c r="EV3010" s="542"/>
      <c r="EW3010" s="542"/>
      <c r="EX3010" s="542"/>
    </row>
    <row r="3011" spans="1:154" x14ac:dyDescent="0.35">
      <c r="A3011" s="560"/>
      <c r="B3011" s="542"/>
      <c r="C3011" s="542"/>
      <c r="D3011" s="542"/>
      <c r="E3011" s="542"/>
      <c r="F3011" s="542"/>
      <c r="G3011" s="542"/>
      <c r="H3011" s="542"/>
      <c r="I3011" s="542"/>
      <c r="J3011" s="542"/>
      <c r="K3011" s="542"/>
      <c r="L3011" s="542"/>
      <c r="M3011" s="542"/>
      <c r="N3011" s="542"/>
      <c r="O3011" s="542"/>
      <c r="P3011" s="542"/>
      <c r="Q3011" s="542"/>
      <c r="R3011" s="542"/>
      <c r="S3011" s="542"/>
      <c r="T3011" s="542"/>
      <c r="U3011" s="542"/>
      <c r="V3011" s="542"/>
      <c r="W3011" s="542"/>
      <c r="X3011" s="545"/>
      <c r="Y3011" s="545"/>
      <c r="Z3011" s="542"/>
      <c r="AA3011" s="542"/>
      <c r="AB3011" s="542"/>
      <c r="AC3011" s="542"/>
      <c r="AD3011" s="542"/>
      <c r="AE3011" s="542"/>
      <c r="AF3011" s="542"/>
      <c r="AG3011" s="542"/>
      <c r="AH3011" s="542"/>
      <c r="AI3011" s="542"/>
      <c r="AJ3011" s="545"/>
      <c r="AK3011" s="545"/>
      <c r="AL3011" s="545"/>
      <c r="AM3011" s="545"/>
      <c r="AN3011" s="545"/>
      <c r="AO3011" s="545"/>
      <c r="AP3011" s="545"/>
      <c r="AQ3011" s="545"/>
      <c r="AR3011" s="545"/>
      <c r="AS3011" s="545"/>
      <c r="AT3011" s="545"/>
      <c r="AU3011" s="545"/>
      <c r="AV3011" s="545"/>
      <c r="AW3011" s="545"/>
      <c r="AX3011" s="545"/>
      <c r="AY3011" s="545"/>
      <c r="AZ3011" s="545"/>
      <c r="BA3011" s="545"/>
      <c r="BB3011" s="545"/>
      <c r="BC3011" s="545"/>
      <c r="BD3011" s="545"/>
      <c r="BE3011" s="545"/>
      <c r="BF3011" s="545"/>
      <c r="BG3011" s="545"/>
      <c r="BH3011" s="545"/>
      <c r="BI3011" s="545"/>
      <c r="BJ3011" s="545"/>
      <c r="BK3011" s="545"/>
      <c r="BL3011" s="545"/>
      <c r="BM3011" s="545"/>
      <c r="BN3011" s="545"/>
      <c r="BO3011" s="545"/>
      <c r="BP3011" s="545"/>
      <c r="BQ3011" s="545"/>
      <c r="BR3011" s="545"/>
      <c r="BS3011" s="561"/>
      <c r="BT3011" s="545"/>
      <c r="BU3011" s="545"/>
      <c r="BV3011" s="545"/>
      <c r="BW3011" s="545"/>
      <c r="BX3011" s="545"/>
      <c r="BY3011" s="545"/>
      <c r="BZ3011" s="542"/>
      <c r="CA3011" s="545"/>
      <c r="CB3011" s="545"/>
      <c r="CC3011" s="545"/>
      <c r="CD3011" s="545"/>
      <c r="CE3011" s="545"/>
      <c r="CF3011" s="545"/>
      <c r="CG3011" s="545"/>
      <c r="CH3011" s="545"/>
      <c r="CI3011" s="545"/>
      <c r="CJ3011" s="542"/>
      <c r="CK3011" s="542"/>
      <c r="CL3011" s="545"/>
      <c r="CM3011" s="545"/>
      <c r="CN3011" s="545"/>
      <c r="CO3011" s="545"/>
      <c r="CP3011" s="545"/>
      <c r="CQ3011" s="545"/>
      <c r="CR3011" s="545"/>
      <c r="CS3011" s="545"/>
      <c r="CT3011" s="545"/>
      <c r="CU3011" s="545"/>
      <c r="CV3011" s="545"/>
      <c r="CW3011" s="545"/>
      <c r="CX3011" s="545"/>
      <c r="CY3011" s="545"/>
      <c r="CZ3011" s="545"/>
      <c r="DA3011" s="545"/>
      <c r="DB3011" s="542"/>
      <c r="DC3011" s="542"/>
      <c r="DD3011" s="542"/>
      <c r="DE3011" s="542"/>
      <c r="DF3011" s="542"/>
      <c r="DG3011" s="542"/>
      <c r="DH3011" s="542"/>
      <c r="DI3011" s="542"/>
      <c r="DJ3011" s="542"/>
      <c r="DK3011" s="542"/>
      <c r="DL3011" s="542"/>
      <c r="DM3011" s="542"/>
      <c r="DN3011" s="562"/>
      <c r="DO3011" s="542"/>
      <c r="DP3011" s="542"/>
      <c r="DQ3011" s="542"/>
      <c r="DR3011" s="542"/>
      <c r="DS3011" s="542"/>
      <c r="DT3011" s="542"/>
      <c r="DU3011" s="542"/>
      <c r="DV3011" s="563"/>
      <c r="DW3011" s="564"/>
      <c r="DX3011" s="565"/>
      <c r="DY3011" s="542"/>
      <c r="DZ3011" s="542"/>
      <c r="EA3011" s="542"/>
      <c r="EB3011" s="542"/>
      <c r="EC3011" s="542"/>
      <c r="ED3011" s="542"/>
      <c r="EE3011" s="542"/>
      <c r="EF3011" s="542"/>
      <c r="EG3011" s="542"/>
      <c r="EH3011" s="542"/>
      <c r="EI3011" s="542"/>
      <c r="EJ3011" s="542"/>
      <c r="EK3011" s="542"/>
      <c r="EL3011" s="542"/>
      <c r="EM3011" s="542"/>
      <c r="EN3011" s="542"/>
      <c r="EO3011" s="542"/>
      <c r="EP3011" s="542"/>
      <c r="EQ3011" s="542"/>
      <c r="ER3011" s="542"/>
      <c r="ES3011" s="542"/>
      <c r="ET3011" s="542"/>
      <c r="EU3011" s="542"/>
      <c r="EV3011" s="542"/>
      <c r="EW3011" s="542"/>
      <c r="EX3011" s="542"/>
    </row>
    <row r="3012" spans="1:154" x14ac:dyDescent="0.35">
      <c r="A3012" s="560"/>
      <c r="B3012" s="542"/>
      <c r="C3012" s="542"/>
      <c r="D3012" s="542"/>
      <c r="E3012" s="542"/>
      <c r="F3012" s="542"/>
      <c r="G3012" s="542"/>
      <c r="H3012" s="542"/>
      <c r="I3012" s="542"/>
      <c r="J3012" s="542"/>
      <c r="K3012" s="542"/>
      <c r="L3012" s="542"/>
      <c r="M3012" s="542"/>
      <c r="N3012" s="542"/>
      <c r="O3012" s="542"/>
      <c r="P3012" s="542"/>
      <c r="Q3012" s="542"/>
      <c r="R3012" s="542"/>
      <c r="S3012" s="542"/>
      <c r="T3012" s="542"/>
      <c r="U3012" s="542"/>
      <c r="V3012" s="542"/>
      <c r="W3012" s="542"/>
      <c r="X3012" s="545"/>
      <c r="Y3012" s="545"/>
      <c r="Z3012" s="542"/>
      <c r="AA3012" s="542"/>
      <c r="AB3012" s="542"/>
      <c r="AC3012" s="542"/>
      <c r="AD3012" s="542"/>
      <c r="AE3012" s="542"/>
      <c r="AF3012" s="542"/>
      <c r="AG3012" s="542"/>
      <c r="AH3012" s="542"/>
      <c r="AI3012" s="542"/>
      <c r="AJ3012" s="545"/>
      <c r="AK3012" s="545"/>
      <c r="AL3012" s="545"/>
      <c r="AM3012" s="545"/>
      <c r="AN3012" s="545"/>
      <c r="AO3012" s="545"/>
      <c r="AP3012" s="545"/>
      <c r="AQ3012" s="545"/>
      <c r="AR3012" s="545"/>
      <c r="AS3012" s="545"/>
      <c r="AT3012" s="545"/>
      <c r="AU3012" s="545"/>
      <c r="AV3012" s="545"/>
      <c r="AW3012" s="545"/>
      <c r="AX3012" s="545"/>
      <c r="AY3012" s="545"/>
      <c r="AZ3012" s="545"/>
      <c r="BA3012" s="545"/>
      <c r="BB3012" s="545"/>
      <c r="BC3012" s="545"/>
      <c r="BD3012" s="545"/>
      <c r="BE3012" s="545"/>
      <c r="BF3012" s="545"/>
      <c r="BG3012" s="545"/>
      <c r="BH3012" s="545"/>
      <c r="BI3012" s="545"/>
      <c r="BJ3012" s="545"/>
      <c r="BK3012" s="545"/>
      <c r="BL3012" s="545"/>
      <c r="BM3012" s="545"/>
      <c r="BN3012" s="545"/>
      <c r="BO3012" s="545"/>
      <c r="BP3012" s="545"/>
      <c r="BQ3012" s="545"/>
      <c r="BR3012" s="545"/>
      <c r="BS3012" s="561"/>
      <c r="BT3012" s="545"/>
      <c r="BU3012" s="545"/>
      <c r="BV3012" s="545"/>
      <c r="BW3012" s="545"/>
      <c r="BX3012" s="545"/>
      <c r="BY3012" s="545"/>
      <c r="BZ3012" s="542"/>
      <c r="CA3012" s="545"/>
      <c r="CB3012" s="545"/>
      <c r="CC3012" s="545"/>
      <c r="CD3012" s="545"/>
      <c r="CE3012" s="545"/>
      <c r="CF3012" s="545"/>
      <c r="CG3012" s="545"/>
      <c r="CH3012" s="545"/>
      <c r="CI3012" s="545"/>
      <c r="CJ3012" s="542"/>
      <c r="CK3012" s="542"/>
      <c r="CL3012" s="545"/>
      <c r="CM3012" s="545"/>
      <c r="CN3012" s="545"/>
      <c r="CO3012" s="545"/>
      <c r="CP3012" s="545"/>
      <c r="CQ3012" s="545"/>
      <c r="CR3012" s="545"/>
      <c r="CS3012" s="545"/>
      <c r="CT3012" s="545"/>
      <c r="CU3012" s="545"/>
      <c r="CV3012" s="545"/>
      <c r="CW3012" s="545"/>
      <c r="CX3012" s="545"/>
      <c r="CY3012" s="545"/>
      <c r="CZ3012" s="545"/>
      <c r="DA3012" s="545"/>
      <c r="DB3012" s="542"/>
      <c r="DC3012" s="542"/>
      <c r="DD3012" s="542"/>
      <c r="DE3012" s="542"/>
      <c r="DF3012" s="542"/>
      <c r="DG3012" s="542"/>
      <c r="DH3012" s="542"/>
      <c r="DI3012" s="542"/>
      <c r="DJ3012" s="542"/>
      <c r="DK3012" s="542"/>
      <c r="DL3012" s="542"/>
      <c r="DM3012" s="542"/>
      <c r="DN3012" s="562"/>
      <c r="DO3012" s="542"/>
      <c r="DP3012" s="542"/>
      <c r="DQ3012" s="542"/>
      <c r="DR3012" s="542"/>
      <c r="DS3012" s="542"/>
      <c r="DT3012" s="542"/>
      <c r="DU3012" s="542"/>
      <c r="DV3012" s="563"/>
      <c r="DW3012" s="564"/>
      <c r="DX3012" s="565"/>
      <c r="DY3012" s="542"/>
      <c r="DZ3012" s="542"/>
      <c r="EA3012" s="542"/>
      <c r="EB3012" s="542"/>
      <c r="EC3012" s="542"/>
      <c r="ED3012" s="542"/>
      <c r="EE3012" s="542"/>
      <c r="EF3012" s="542"/>
      <c r="EG3012" s="542"/>
      <c r="EH3012" s="542"/>
      <c r="EI3012" s="542"/>
      <c r="EJ3012" s="542"/>
      <c r="EK3012" s="542"/>
      <c r="EL3012" s="542"/>
      <c r="EM3012" s="542"/>
      <c r="EN3012" s="542"/>
      <c r="EO3012" s="542"/>
      <c r="EP3012" s="542"/>
      <c r="EQ3012" s="542"/>
      <c r="ER3012" s="542"/>
      <c r="ES3012" s="542"/>
      <c r="ET3012" s="542"/>
      <c r="EU3012" s="542"/>
      <c r="EV3012" s="542"/>
      <c r="EW3012" s="542"/>
      <c r="EX3012" s="542"/>
    </row>
    <row r="3013" spans="1:154" x14ac:dyDescent="0.35">
      <c r="A3013" s="574"/>
      <c r="B3013" s="582"/>
      <c r="C3013" s="582"/>
      <c r="D3013" s="582"/>
      <c r="E3013" s="582"/>
      <c r="F3013" s="582"/>
      <c r="G3013" s="582"/>
      <c r="H3013" s="582"/>
      <c r="I3013" s="582"/>
      <c r="J3013" s="582"/>
      <c r="K3013" s="582"/>
      <c r="L3013" s="582"/>
      <c r="M3013" s="582"/>
      <c r="N3013" s="582"/>
      <c r="O3013" s="582"/>
      <c r="P3013" s="582"/>
      <c r="Q3013" s="583"/>
      <c r="R3013" s="583"/>
      <c r="S3013" s="583"/>
      <c r="T3013" s="583"/>
      <c r="U3013" s="583"/>
      <c r="V3013" s="583"/>
      <c r="W3013" s="583"/>
      <c r="X3013" s="548"/>
      <c r="Y3013" s="548"/>
      <c r="Z3013" s="583"/>
      <c r="AA3013" s="583"/>
      <c r="AB3013" s="583"/>
      <c r="AC3013" s="583"/>
      <c r="AD3013" s="583"/>
      <c r="AE3013" s="583"/>
      <c r="AF3013" s="583"/>
      <c r="AG3013" s="583"/>
      <c r="AH3013" s="583"/>
      <c r="AI3013" s="583"/>
      <c r="AJ3013" s="548"/>
      <c r="AK3013" s="548"/>
      <c r="AL3013" s="548"/>
      <c r="AM3013" s="548"/>
      <c r="AN3013" s="548"/>
      <c r="AO3013" s="548"/>
      <c r="AP3013" s="548"/>
      <c r="AQ3013" s="548"/>
      <c r="AR3013" s="548"/>
      <c r="AS3013" s="548"/>
      <c r="AT3013" s="548"/>
      <c r="AU3013" s="548"/>
      <c r="AV3013" s="548"/>
      <c r="AW3013" s="548"/>
      <c r="AX3013" s="548"/>
      <c r="AY3013" s="548"/>
      <c r="AZ3013" s="548"/>
      <c r="BA3013" s="548"/>
      <c r="BB3013" s="548"/>
      <c r="BC3013" s="548"/>
      <c r="BD3013" s="548"/>
      <c r="BE3013" s="548"/>
      <c r="BF3013" s="548"/>
      <c r="BG3013" s="548"/>
      <c r="BH3013" s="548"/>
      <c r="BI3013" s="548"/>
      <c r="BJ3013" s="548"/>
      <c r="BK3013" s="548"/>
      <c r="BL3013" s="548"/>
      <c r="BM3013" s="548"/>
      <c r="BN3013" s="548"/>
      <c r="BO3013" s="548"/>
      <c r="BP3013" s="548"/>
      <c r="BQ3013" s="548"/>
      <c r="BR3013" s="548"/>
      <c r="BS3013" s="548"/>
      <c r="BT3013" s="548"/>
      <c r="BU3013" s="548"/>
      <c r="BV3013" s="548"/>
      <c r="BW3013" s="548"/>
      <c r="BX3013" s="548"/>
      <c r="BY3013" s="548"/>
      <c r="BZ3013" s="583"/>
      <c r="CA3013" s="548"/>
      <c r="CB3013" s="548"/>
      <c r="CC3013" s="548"/>
      <c r="CD3013" s="548"/>
      <c r="CE3013" s="548"/>
      <c r="CF3013" s="548"/>
      <c r="CG3013" s="548"/>
      <c r="CH3013" s="548"/>
      <c r="CI3013" s="548"/>
      <c r="CJ3013" s="583"/>
      <c r="CK3013" s="583"/>
      <c r="CL3013" s="548"/>
      <c r="CM3013" s="548"/>
      <c r="CN3013" s="548"/>
      <c r="CO3013" s="548"/>
      <c r="CP3013" s="548"/>
      <c r="CQ3013" s="548"/>
      <c r="CR3013" s="548"/>
      <c r="CS3013" s="548"/>
      <c r="CT3013" s="548"/>
      <c r="CU3013" s="548"/>
      <c r="CV3013" s="548"/>
      <c r="CW3013" s="548"/>
      <c r="CX3013" s="548"/>
      <c r="CY3013" s="548"/>
      <c r="CZ3013" s="548"/>
      <c r="DA3013" s="548"/>
      <c r="DB3013" s="583"/>
      <c r="DC3013" s="583"/>
      <c r="DD3013" s="583"/>
      <c r="DE3013" s="583"/>
      <c r="DF3013" s="583"/>
      <c r="DG3013" s="583"/>
      <c r="DH3013" s="583"/>
      <c r="DI3013" s="583"/>
      <c r="DJ3013" s="583"/>
      <c r="DK3013" s="583"/>
      <c r="DL3013" s="583"/>
      <c r="DM3013" s="583"/>
      <c r="DN3013" s="584"/>
      <c r="DO3013" s="583"/>
      <c r="DP3013" s="583"/>
      <c r="DQ3013" s="583"/>
      <c r="DR3013" s="583"/>
      <c r="DS3013" s="583"/>
      <c r="DT3013" s="583"/>
      <c r="DU3013" s="583"/>
      <c r="DV3013" s="585"/>
      <c r="DW3013" s="586"/>
      <c r="DX3013" s="587"/>
      <c r="DY3013" s="542"/>
      <c r="DZ3013" s="583"/>
      <c r="EA3013" s="542"/>
      <c r="EB3013" s="542"/>
      <c r="EC3013" s="583"/>
      <c r="ED3013" s="542"/>
      <c r="EE3013" s="542"/>
      <c r="EF3013" s="583"/>
      <c r="EG3013" s="542"/>
      <c r="EH3013" s="542"/>
      <c r="EI3013" s="583"/>
      <c r="EJ3013" s="542"/>
      <c r="EK3013" s="542"/>
      <c r="EL3013" s="583"/>
      <c r="EM3013" s="542"/>
      <c r="EN3013" s="542"/>
      <c r="EO3013" s="583"/>
      <c r="EP3013" s="542"/>
      <c r="EQ3013" s="542"/>
      <c r="ER3013" s="542"/>
      <c r="ES3013" s="542"/>
      <c r="ET3013" s="542"/>
      <c r="EU3013" s="542"/>
      <c r="EV3013" s="542"/>
      <c r="EW3013" s="542"/>
      <c r="EX3013" s="542"/>
    </row>
    <row r="3014" spans="1:154" x14ac:dyDescent="0.35">
      <c r="A3014" s="542"/>
      <c r="B3014" s="542"/>
      <c r="C3014" s="542"/>
      <c r="D3014" s="542"/>
      <c r="E3014" s="542"/>
      <c r="F3014" s="542"/>
      <c r="G3014" s="542"/>
      <c r="H3014" s="542"/>
      <c r="I3014" s="542"/>
      <c r="J3014" s="542"/>
      <c r="K3014" s="542"/>
      <c r="L3014" s="542"/>
      <c r="M3014" s="542"/>
      <c r="N3014" s="542"/>
      <c r="O3014" s="542"/>
      <c r="P3014" s="542"/>
      <c r="Q3014" s="542"/>
      <c r="R3014" s="542"/>
      <c r="S3014" s="542"/>
      <c r="T3014" s="542"/>
      <c r="U3014" s="542"/>
      <c r="V3014" s="542"/>
      <c r="W3014" s="542"/>
      <c r="X3014" s="545"/>
      <c r="Y3014" s="545"/>
      <c r="Z3014" s="542"/>
      <c r="AA3014" s="542"/>
      <c r="AB3014" s="542"/>
      <c r="AC3014" s="542"/>
      <c r="AD3014" s="542"/>
      <c r="AE3014" s="542"/>
      <c r="AF3014" s="542"/>
      <c r="AG3014" s="542"/>
      <c r="AH3014" s="542"/>
      <c r="AI3014" s="542"/>
      <c r="AJ3014" s="545"/>
      <c r="AK3014" s="545"/>
      <c r="AL3014" s="545"/>
      <c r="AM3014" s="545"/>
      <c r="AN3014" s="545"/>
      <c r="AO3014" s="545"/>
      <c r="AP3014" s="545"/>
      <c r="AQ3014" s="545"/>
      <c r="AR3014" s="545"/>
      <c r="AS3014" s="545"/>
      <c r="AT3014" s="545"/>
      <c r="AU3014" s="545"/>
      <c r="AV3014" s="545"/>
      <c r="AW3014" s="545"/>
      <c r="AX3014" s="545"/>
      <c r="AY3014" s="545"/>
      <c r="AZ3014" s="545"/>
      <c r="BA3014" s="545"/>
      <c r="BB3014" s="545"/>
      <c r="BC3014" s="545"/>
      <c r="BD3014" s="545"/>
      <c r="BE3014" s="545"/>
      <c r="BF3014" s="545"/>
      <c r="BG3014" s="545"/>
      <c r="BH3014" s="545"/>
      <c r="BI3014" s="545"/>
      <c r="BJ3014" s="545"/>
      <c r="BK3014" s="545"/>
      <c r="BL3014" s="545"/>
      <c r="BM3014" s="545"/>
      <c r="BN3014" s="545"/>
      <c r="BO3014" s="545"/>
      <c r="BP3014" s="545"/>
      <c r="BQ3014" s="545"/>
      <c r="BR3014" s="545"/>
      <c r="BS3014" s="561"/>
      <c r="BT3014" s="545"/>
      <c r="BU3014" s="545"/>
      <c r="BV3014" s="545"/>
      <c r="BW3014" s="545"/>
      <c r="BX3014" s="545"/>
      <c r="BY3014" s="545"/>
      <c r="BZ3014" s="542"/>
      <c r="CA3014" s="545"/>
      <c r="CB3014" s="545"/>
      <c r="CC3014" s="545"/>
      <c r="CD3014" s="545"/>
      <c r="CE3014" s="545"/>
      <c r="CF3014" s="545"/>
      <c r="CG3014" s="545"/>
      <c r="CH3014" s="545"/>
      <c r="CI3014" s="545"/>
      <c r="CJ3014" s="542"/>
      <c r="CK3014" s="542"/>
      <c r="CL3014" s="545"/>
      <c r="CM3014" s="545"/>
      <c r="CN3014" s="545"/>
      <c r="CO3014" s="545"/>
      <c r="CP3014" s="545"/>
      <c r="CQ3014" s="545"/>
      <c r="CR3014" s="545"/>
      <c r="CS3014" s="545"/>
      <c r="CT3014" s="545"/>
      <c r="CU3014" s="545"/>
      <c r="CV3014" s="545"/>
      <c r="CW3014" s="545"/>
      <c r="CX3014" s="545"/>
      <c r="CY3014" s="545"/>
      <c r="CZ3014" s="545"/>
      <c r="DA3014" s="545"/>
      <c r="DB3014" s="542"/>
      <c r="DC3014" s="542"/>
      <c r="DD3014" s="542"/>
      <c r="DE3014" s="542"/>
      <c r="DF3014" s="542"/>
      <c r="DG3014" s="542"/>
      <c r="DH3014" s="542"/>
      <c r="DI3014" s="542"/>
      <c r="DJ3014" s="542"/>
      <c r="DK3014" s="542"/>
      <c r="DL3014" s="542"/>
      <c r="DM3014" s="542"/>
      <c r="DN3014" s="562"/>
      <c r="DO3014" s="542"/>
      <c r="DP3014" s="542"/>
      <c r="DQ3014" s="542"/>
      <c r="DR3014" s="542"/>
      <c r="DS3014" s="542"/>
      <c r="DT3014" s="542"/>
      <c r="DU3014" s="542"/>
      <c r="DV3014" s="563"/>
      <c r="DW3014" s="564"/>
      <c r="DX3014" s="565"/>
      <c r="DY3014" s="542"/>
      <c r="DZ3014" s="542"/>
      <c r="EA3014" s="542"/>
      <c r="EB3014" s="542"/>
      <c r="EC3014" s="542"/>
      <c r="ED3014" s="542"/>
      <c r="EE3014" s="542"/>
      <c r="EF3014" s="542"/>
      <c r="EG3014" s="542"/>
      <c r="EH3014" s="542"/>
      <c r="EI3014" s="542"/>
      <c r="EJ3014" s="542"/>
      <c r="EK3014" s="542"/>
      <c r="EL3014" s="542"/>
      <c r="EM3014" s="542"/>
      <c r="EN3014" s="542"/>
      <c r="EO3014" s="542"/>
      <c r="EP3014" s="542"/>
      <c r="EQ3014" s="542"/>
      <c r="ER3014" s="542"/>
      <c r="ES3014" s="542"/>
      <c r="ET3014" s="542"/>
      <c r="EU3014" s="542"/>
      <c r="EV3014" s="542"/>
      <c r="EW3014" s="542"/>
      <c r="EX3014" s="542"/>
    </row>
    <row r="3019" spans="1:154" x14ac:dyDescent="0.35">
      <c r="X3019"/>
      <c r="Y3019"/>
    </row>
    <row r="3020" spans="1:154" x14ac:dyDescent="0.35">
      <c r="X3020"/>
      <c r="Y3020"/>
    </row>
    <row r="3021" spans="1:154" x14ac:dyDescent="0.35">
      <c r="X3021"/>
      <c r="Y3021"/>
    </row>
    <row r="3022" spans="1:154" x14ac:dyDescent="0.35">
      <c r="X3022"/>
      <c r="Y3022"/>
    </row>
    <row r="3023" spans="1:154" x14ac:dyDescent="0.35">
      <c r="X3023"/>
      <c r="Y3023"/>
    </row>
    <row r="3027" spans="16:25" ht="15.5" x14ac:dyDescent="0.35">
      <c r="P3027" s="27"/>
      <c r="Q3027" s="27"/>
      <c r="R3027" s="27"/>
      <c r="X3027"/>
      <c r="Y3027"/>
    </row>
    <row r="3028" spans="16:25" ht="15.5" x14ac:dyDescent="0.35">
      <c r="P3028" s="27"/>
      <c r="Q3028" s="27"/>
      <c r="R3028" s="27"/>
      <c r="X3028"/>
      <c r="Y3028"/>
    </row>
    <row r="3029" spans="16:25" ht="15.5" x14ac:dyDescent="0.35">
      <c r="P3029" s="27"/>
      <c r="Q3029" s="27"/>
      <c r="R3029" s="27"/>
      <c r="X3029"/>
      <c r="Y3029"/>
    </row>
    <row r="3030" spans="16:25" ht="15.5" x14ac:dyDescent="0.35">
      <c r="P3030" s="27"/>
      <c r="Q3030" s="27"/>
      <c r="R3030" s="27"/>
      <c r="X3030"/>
      <c r="Y3030"/>
    </row>
    <row r="3031" spans="16:25" ht="15.5" x14ac:dyDescent="0.35">
      <c r="P3031" s="27"/>
      <c r="Q3031" s="27"/>
      <c r="R3031" s="27"/>
      <c r="X3031"/>
      <c r="Y3031"/>
    </row>
    <row r="3032" spans="16:25" ht="15.5" x14ac:dyDescent="0.35">
      <c r="P3032" s="27"/>
      <c r="Q3032" s="27"/>
      <c r="R3032" s="27"/>
      <c r="X3032"/>
      <c r="Y3032"/>
    </row>
    <row r="3033" spans="16:25" ht="15.5" x14ac:dyDescent="0.35">
      <c r="P3033" s="12"/>
      <c r="Q3033" s="12"/>
      <c r="R3033" s="12"/>
      <c r="X3033"/>
      <c r="Y3033"/>
    </row>
    <row r="3034" spans="16:25" ht="15.5" x14ac:dyDescent="0.35">
      <c r="P3034" s="12"/>
      <c r="Q3034" s="12"/>
      <c r="R3034" s="12"/>
      <c r="X3034"/>
      <c r="Y3034"/>
    </row>
    <row r="3035" spans="16:25" ht="15.5" x14ac:dyDescent="0.35">
      <c r="P3035" s="12"/>
      <c r="Q3035" s="12"/>
      <c r="R3035" s="12"/>
      <c r="X3035"/>
      <c r="Y3035"/>
    </row>
    <row r="3036" spans="16:25" ht="15.5" x14ac:dyDescent="0.35">
      <c r="P3036" s="29"/>
      <c r="Q3036" s="29"/>
      <c r="R3036" s="29"/>
      <c r="X3036"/>
      <c r="Y3036"/>
    </row>
    <row r="3037" spans="16:25" ht="15.5" x14ac:dyDescent="0.35">
      <c r="P3037" s="29"/>
      <c r="Q3037" s="29"/>
      <c r="R3037" s="29"/>
      <c r="X3037"/>
      <c r="Y3037"/>
    </row>
    <row r="3038" spans="16:25" ht="15.5" x14ac:dyDescent="0.35">
      <c r="P3038" s="29"/>
      <c r="Q3038" s="29"/>
      <c r="R3038" s="29"/>
      <c r="X3038"/>
      <c r="Y3038"/>
    </row>
    <row r="3039" spans="16:25" ht="15.5" x14ac:dyDescent="0.35">
      <c r="P3039" s="12"/>
      <c r="Q3039" s="12"/>
      <c r="R3039" s="12"/>
      <c r="X3039"/>
      <c r="Y3039"/>
    </row>
    <row r="3040" spans="16:25" ht="15.5" x14ac:dyDescent="0.35">
      <c r="P3040" s="28"/>
      <c r="Q3040" s="28"/>
      <c r="R3040" s="28"/>
      <c r="X3040"/>
      <c r="Y3040"/>
    </row>
    <row r="3041" spans="16:25" ht="15.5" x14ac:dyDescent="0.35">
      <c r="P3041" s="27"/>
      <c r="Q3041" s="27"/>
      <c r="R3041" s="27"/>
      <c r="X3041"/>
      <c r="Y3041"/>
    </row>
    <row r="3042" spans="16:25" ht="15.5" x14ac:dyDescent="0.35">
      <c r="P3042" s="63"/>
      <c r="Q3042" s="63"/>
      <c r="R3042" s="63"/>
      <c r="X3042"/>
      <c r="Y3042"/>
    </row>
    <row r="3043" spans="16:25" ht="15.5" x14ac:dyDescent="0.35">
      <c r="P3043" s="90"/>
      <c r="Q3043" s="90"/>
      <c r="R3043" s="90"/>
      <c r="X3043"/>
      <c r="Y3043"/>
    </row>
    <row r="3044" spans="16:25" ht="15.5" x14ac:dyDescent="0.35">
      <c r="P3044" s="90"/>
      <c r="Q3044" s="90"/>
      <c r="R3044" s="90"/>
      <c r="X3044"/>
      <c r="Y3044"/>
    </row>
    <row r="3045" spans="16:25" ht="15.5" x14ac:dyDescent="0.35">
      <c r="P3045" s="90"/>
      <c r="Q3045" s="90"/>
      <c r="R3045" s="90"/>
      <c r="X3045"/>
      <c r="Y3045"/>
    </row>
    <row r="3046" spans="16:25" ht="15.5" x14ac:dyDescent="0.35">
      <c r="P3046" s="90"/>
      <c r="Q3046" s="90"/>
      <c r="R3046" s="90"/>
      <c r="X3046"/>
      <c r="Y3046"/>
    </row>
    <row r="3047" spans="16:25" ht="15.5" x14ac:dyDescent="0.35">
      <c r="P3047" s="90"/>
      <c r="Q3047" s="90"/>
      <c r="R3047" s="90"/>
      <c r="X3047"/>
      <c r="Y3047"/>
    </row>
    <row r="3048" spans="16:25" ht="15.5" x14ac:dyDescent="0.35">
      <c r="P3048" s="63"/>
      <c r="Q3048" s="63"/>
      <c r="R3048" s="63"/>
      <c r="X3048"/>
      <c r="Y3048"/>
    </row>
    <row r="3049" spans="16:25" ht="15.5" x14ac:dyDescent="0.35">
      <c r="P3049" s="63"/>
      <c r="Q3049" s="63"/>
      <c r="R3049" s="63"/>
      <c r="X3049"/>
      <c r="Y3049"/>
    </row>
    <row r="3050" spans="16:25" ht="15.5" x14ac:dyDescent="0.35">
      <c r="P3050" s="63"/>
      <c r="Q3050" s="63"/>
      <c r="R3050" s="63"/>
      <c r="X3050"/>
      <c r="Y3050"/>
    </row>
    <row r="3051" spans="16:25" ht="15.5" x14ac:dyDescent="0.35">
      <c r="P3051" s="63"/>
      <c r="Q3051" s="63"/>
      <c r="R3051" s="63"/>
      <c r="X3051"/>
      <c r="Y3051"/>
    </row>
    <row r="3052" spans="16:25" ht="15.5" x14ac:dyDescent="0.35">
      <c r="P3052" s="63"/>
      <c r="Q3052" s="63"/>
      <c r="R3052" s="63"/>
      <c r="X3052"/>
      <c r="Y3052"/>
    </row>
    <row r="3053" spans="16:25" ht="15.5" x14ac:dyDescent="0.35">
      <c r="P3053" s="90"/>
      <c r="Q3053" s="90"/>
      <c r="R3053" s="90"/>
      <c r="X3053"/>
      <c r="Y3053"/>
    </row>
    <row r="3054" spans="16:25" ht="15.5" x14ac:dyDescent="0.35">
      <c r="P3054" s="90"/>
      <c r="Q3054" s="90"/>
      <c r="R3054" s="90"/>
      <c r="X3054"/>
      <c r="Y3054"/>
    </row>
    <row r="3055" spans="16:25" ht="15.5" x14ac:dyDescent="0.35">
      <c r="P3055" s="90"/>
      <c r="Q3055" s="90"/>
      <c r="R3055" s="90"/>
      <c r="X3055"/>
      <c r="Y3055"/>
    </row>
    <row r="3056" spans="16:25" ht="15.5" x14ac:dyDescent="0.35">
      <c r="P3056" s="90"/>
      <c r="Q3056" s="90"/>
      <c r="R3056" s="90"/>
      <c r="X3056"/>
      <c r="Y3056"/>
    </row>
    <row r="3057" spans="1:25" ht="15.5" x14ac:dyDescent="0.35">
      <c r="P3057" s="63"/>
      <c r="Q3057" s="63"/>
      <c r="R3057" s="63"/>
      <c r="X3057"/>
      <c r="Y3057"/>
    </row>
    <row r="3058" spans="1:25" ht="15.5" x14ac:dyDescent="0.35">
      <c r="P3058" s="90"/>
      <c r="Q3058" s="90"/>
      <c r="R3058" s="90"/>
      <c r="X3058"/>
      <c r="Y3058"/>
    </row>
    <row r="3059" spans="1:25" ht="15.5" x14ac:dyDescent="0.35">
      <c r="P3059" s="90"/>
      <c r="Q3059" s="90"/>
      <c r="R3059" s="90"/>
      <c r="X3059"/>
      <c r="Y3059"/>
    </row>
    <row r="3060" spans="1:25" ht="15.5" x14ac:dyDescent="0.35">
      <c r="P3060" s="90"/>
      <c r="Q3060" s="90"/>
      <c r="R3060" s="90"/>
      <c r="X3060"/>
      <c r="Y3060"/>
    </row>
    <row r="3061" spans="1:25" ht="15.5" x14ac:dyDescent="0.35">
      <c r="P3061" s="90"/>
      <c r="Q3061" s="90"/>
      <c r="R3061" s="90"/>
      <c r="X3061"/>
      <c r="Y3061"/>
    </row>
    <row r="3062" spans="1:25" ht="15.5" x14ac:dyDescent="0.35">
      <c r="A3062" s="116"/>
      <c r="B3062" s="102"/>
      <c r="P3062" s="63"/>
      <c r="Q3062" s="63"/>
      <c r="R3062" s="63"/>
      <c r="X3062"/>
      <c r="Y3062"/>
    </row>
    <row r="3063" spans="1:25" ht="15.5" x14ac:dyDescent="0.35">
      <c r="A3063" s="116"/>
      <c r="B3063" s="102"/>
      <c r="P3063" s="63"/>
      <c r="Q3063" s="63"/>
      <c r="R3063" s="63"/>
      <c r="X3063"/>
      <c r="Y3063"/>
    </row>
    <row r="3064" spans="1:25" ht="15.5" x14ac:dyDescent="0.35">
      <c r="P3064" s="63"/>
      <c r="Q3064" s="63"/>
      <c r="R3064" s="63"/>
      <c r="X3064"/>
      <c r="Y3064"/>
    </row>
    <row r="3065" spans="1:25" ht="15.5" x14ac:dyDescent="0.35">
      <c r="A3065" s="589"/>
      <c r="B3065" s="589"/>
      <c r="C3065" s="589"/>
      <c r="D3065" s="589"/>
      <c r="E3065" s="589"/>
      <c r="F3065" s="589"/>
      <c r="G3065" s="589"/>
      <c r="H3065" s="589"/>
      <c r="I3065" s="589"/>
      <c r="J3065" s="589"/>
      <c r="K3065" s="589"/>
      <c r="L3065" s="589"/>
      <c r="M3065" s="589"/>
      <c r="N3065" s="589"/>
      <c r="O3065" s="506"/>
      <c r="P3065" s="90"/>
      <c r="Q3065" s="90"/>
      <c r="R3065" s="90"/>
      <c r="X3065"/>
      <c r="Y3065"/>
    </row>
    <row r="3066" spans="1:25" ht="15.5" x14ac:dyDescent="0.35">
      <c r="P3066" s="109"/>
      <c r="Q3066" s="109"/>
      <c r="R3066" s="109"/>
      <c r="X3066"/>
      <c r="Y3066"/>
    </row>
    <row r="3067" spans="1:25" ht="15.5" x14ac:dyDescent="0.35">
      <c r="A3067" s="507"/>
      <c r="B3067" s="508"/>
      <c r="C3067" s="508"/>
      <c r="D3067" s="508"/>
      <c r="E3067" s="508"/>
      <c r="F3067" s="508"/>
      <c r="G3067" s="508"/>
      <c r="H3067" s="590"/>
      <c r="I3067" s="590"/>
      <c r="J3067" s="590"/>
      <c r="K3067" s="590"/>
      <c r="L3067" s="590"/>
      <c r="M3067" s="590"/>
      <c r="N3067" s="509"/>
      <c r="O3067" s="510"/>
      <c r="P3067" s="109"/>
      <c r="Q3067" s="109"/>
      <c r="R3067" s="109"/>
      <c r="X3067"/>
      <c r="Y3067"/>
    </row>
    <row r="3068" spans="1:25" ht="15.5" x14ac:dyDescent="0.35">
      <c r="A3068" s="511"/>
      <c r="B3068" s="512"/>
      <c r="C3068" s="512"/>
      <c r="D3068" s="512"/>
      <c r="E3068" s="512"/>
      <c r="F3068" s="512"/>
      <c r="G3068" s="512"/>
      <c r="H3068" s="591"/>
      <c r="I3068" s="591"/>
      <c r="J3068" s="591"/>
      <c r="K3068" s="591"/>
      <c r="L3068" s="591"/>
      <c r="M3068" s="591"/>
      <c r="N3068" s="512"/>
      <c r="O3068" s="513"/>
      <c r="X3068"/>
      <c r="Y3068"/>
    </row>
    <row r="3069" spans="1:25" ht="15.5" x14ac:dyDescent="0.35">
      <c r="A3069" s="27"/>
      <c r="B3069" s="27"/>
      <c r="C3069" s="27"/>
      <c r="D3069" s="27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  <c r="O3069" s="27"/>
      <c r="X3069"/>
      <c r="Y3069"/>
    </row>
    <row r="3070" spans="1:25" ht="15.5" x14ac:dyDescent="0.35">
      <c r="A3070" s="12"/>
      <c r="B3070" s="12"/>
      <c r="C3070" s="12"/>
      <c r="D3070" s="12"/>
      <c r="E3070" s="12"/>
      <c r="F3070" s="12"/>
      <c r="G3070" s="12"/>
      <c r="H3070" s="588"/>
      <c r="I3070" s="588"/>
      <c r="J3070" s="588"/>
      <c r="K3070" s="588"/>
      <c r="L3070" s="588"/>
      <c r="M3070" s="588"/>
      <c r="N3070" s="588"/>
      <c r="O3070" s="514"/>
      <c r="X3070"/>
      <c r="Y3070"/>
    </row>
    <row r="3071" spans="1:25" ht="15.5" x14ac:dyDescent="0.35">
      <c r="A3071" s="12"/>
      <c r="B3071" s="12"/>
      <c r="C3071" s="12"/>
      <c r="D3071" s="12"/>
      <c r="E3071" s="12"/>
      <c r="F3071" s="12"/>
      <c r="G3071" s="12"/>
      <c r="H3071" s="12"/>
      <c r="I3071" s="307"/>
      <c r="J3071" s="12"/>
      <c r="K3071" s="12"/>
      <c r="L3071" s="12"/>
      <c r="M3071" s="307"/>
      <c r="N3071" s="307"/>
      <c r="O3071" s="307"/>
      <c r="X3071"/>
      <c r="Y3071"/>
    </row>
    <row r="3072" spans="1:25" ht="15.5" x14ac:dyDescent="0.35">
      <c r="A3072" s="116"/>
      <c r="B3072" s="90"/>
      <c r="C3072" s="90"/>
      <c r="D3072" s="90"/>
      <c r="E3072" s="90"/>
      <c r="F3072" s="90"/>
      <c r="G3072" s="90"/>
      <c r="H3072" s="90"/>
      <c r="I3072" s="90"/>
      <c r="J3072" s="90"/>
      <c r="K3072" s="90"/>
      <c r="L3072" s="90"/>
      <c r="M3072" s="90"/>
      <c r="N3072" s="90"/>
      <c r="O3072" s="90"/>
      <c r="X3072"/>
      <c r="Y3072"/>
    </row>
    <row r="3073" spans="1:25" ht="15.5" x14ac:dyDescent="0.35">
      <c r="A3073" s="116"/>
      <c r="B3073" s="90"/>
      <c r="C3073" s="90"/>
      <c r="D3073" s="90"/>
      <c r="E3073" s="90"/>
      <c r="F3073" s="90"/>
      <c r="G3073" s="90"/>
      <c r="H3073" s="90"/>
      <c r="I3073" s="90"/>
      <c r="J3073" s="90"/>
      <c r="K3073" s="90"/>
      <c r="L3073" s="90"/>
      <c r="M3073" s="90"/>
      <c r="N3073" s="90"/>
      <c r="O3073" s="90"/>
      <c r="X3073"/>
      <c r="Y3073"/>
    </row>
    <row r="3074" spans="1:25" ht="15.5" x14ac:dyDescent="0.35">
      <c r="A3074" s="116"/>
      <c r="B3074" s="90"/>
      <c r="C3074" s="90"/>
      <c r="D3074" s="90"/>
      <c r="E3074" s="90"/>
      <c r="F3074" s="90"/>
      <c r="G3074" s="90"/>
      <c r="H3074" s="90"/>
      <c r="I3074" s="90"/>
      <c r="J3074" s="90"/>
      <c r="K3074" s="90"/>
      <c r="L3074" s="90"/>
      <c r="M3074" s="90"/>
      <c r="N3074" s="90"/>
      <c r="O3074" s="90"/>
      <c r="X3074"/>
      <c r="Y3074"/>
    </row>
    <row r="3075" spans="1:25" ht="15.5" x14ac:dyDescent="0.35">
      <c r="A3075" s="56"/>
      <c r="B3075" s="90"/>
      <c r="C3075" s="90"/>
      <c r="D3075" s="90"/>
      <c r="E3075" s="90"/>
      <c r="F3075" s="90"/>
      <c r="G3075" s="90"/>
      <c r="H3075" s="90"/>
      <c r="I3075" s="90"/>
      <c r="J3075" s="90"/>
      <c r="K3075" s="90"/>
      <c r="L3075" s="90"/>
      <c r="M3075" s="90"/>
      <c r="N3075" s="90"/>
      <c r="O3075" s="90"/>
      <c r="X3075"/>
      <c r="Y3075"/>
    </row>
    <row r="3076" spans="1:25" ht="15.5" x14ac:dyDescent="0.35">
      <c r="A3076" s="56"/>
      <c r="B3076" s="90"/>
      <c r="C3076" s="90"/>
      <c r="D3076" s="90"/>
      <c r="E3076" s="90"/>
      <c r="F3076" s="90"/>
      <c r="G3076" s="90"/>
      <c r="H3076" s="90"/>
      <c r="I3076" s="90"/>
      <c r="J3076" s="90"/>
      <c r="K3076" s="90"/>
      <c r="L3076" s="90"/>
      <c r="M3076" s="90"/>
      <c r="N3076" s="90"/>
      <c r="O3076" s="90"/>
      <c r="X3076"/>
      <c r="Y3076"/>
    </row>
    <row r="3077" spans="1:25" ht="15.5" x14ac:dyDescent="0.35">
      <c r="A3077" s="56"/>
      <c r="B3077" s="90"/>
      <c r="C3077" s="90"/>
      <c r="D3077" s="90"/>
      <c r="E3077" s="90"/>
      <c r="F3077" s="90"/>
      <c r="G3077" s="90"/>
      <c r="H3077" s="90"/>
      <c r="I3077" s="90"/>
      <c r="J3077" s="90"/>
      <c r="K3077" s="90"/>
      <c r="L3077" s="90"/>
      <c r="M3077" s="90"/>
      <c r="N3077" s="90"/>
      <c r="O3077" s="90"/>
      <c r="X3077"/>
      <c r="Y3077"/>
    </row>
    <row r="3078" spans="1:25" ht="15.5" x14ac:dyDescent="0.35">
      <c r="A3078" s="116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X3078"/>
      <c r="Y3078"/>
    </row>
    <row r="3079" spans="1:25" ht="15.5" x14ac:dyDescent="0.35">
      <c r="A3079" s="116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X3079"/>
      <c r="Y3079"/>
    </row>
    <row r="3080" spans="1:25" ht="15.5" x14ac:dyDescent="0.35">
      <c r="A3080" s="116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X3080"/>
      <c r="Y3080"/>
    </row>
    <row r="3081" spans="1:25" ht="15.5" x14ac:dyDescent="0.35">
      <c r="A3081" s="56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X3081"/>
      <c r="Y3081"/>
    </row>
    <row r="3082" spans="1:25" ht="15.5" x14ac:dyDescent="0.35">
      <c r="A3082" s="56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X3082"/>
      <c r="Y3082"/>
    </row>
    <row r="3083" spans="1:25" ht="15.5" x14ac:dyDescent="0.35">
      <c r="A3083" s="56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X3083"/>
      <c r="Y3083"/>
    </row>
    <row r="3084" spans="1:25" ht="15.5" x14ac:dyDescent="0.35">
      <c r="A3084" s="56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X3084"/>
      <c r="Y3084"/>
    </row>
    <row r="3085" spans="1:25" ht="15.5" x14ac:dyDescent="0.35">
      <c r="A3085" s="12"/>
      <c r="B3085" s="12"/>
      <c r="C3085" s="12"/>
      <c r="D3085" s="12"/>
      <c r="E3085" s="12"/>
      <c r="F3085" s="12"/>
      <c r="G3085" s="12"/>
      <c r="H3085" s="12"/>
      <c r="I3085" s="12"/>
      <c r="J3085" s="12"/>
      <c r="K3085" s="12"/>
      <c r="L3085" s="12"/>
      <c r="M3085" s="12"/>
      <c r="N3085" s="12"/>
      <c r="O3085" s="12"/>
      <c r="X3085"/>
      <c r="Y3085"/>
    </row>
    <row r="3086" spans="1:25" ht="15.5" x14ac:dyDescent="0.35">
      <c r="A3086" s="12"/>
      <c r="B3086" s="12"/>
      <c r="C3086" s="12"/>
      <c r="D3086" s="12"/>
      <c r="E3086" s="12"/>
      <c r="F3086" s="12"/>
      <c r="G3086" s="12"/>
      <c r="H3086" s="588"/>
      <c r="I3086" s="588"/>
      <c r="J3086" s="588"/>
      <c r="K3086" s="588"/>
      <c r="L3086" s="588"/>
      <c r="M3086" s="588"/>
      <c r="N3086" s="588"/>
      <c r="O3086" s="514"/>
      <c r="X3086"/>
      <c r="Y3086"/>
    </row>
    <row r="3087" spans="1:25" ht="15.5" hidden="1" x14ac:dyDescent="0.35">
      <c r="A3087" s="27"/>
      <c r="B3087" s="27"/>
      <c r="C3087" s="27"/>
      <c r="D3087" s="27"/>
      <c r="E3087" s="27"/>
      <c r="F3087" s="27"/>
      <c r="G3087" s="27"/>
      <c r="H3087" s="307"/>
      <c r="I3087" s="307"/>
      <c r="J3087" s="307"/>
      <c r="K3087" s="14"/>
      <c r="L3087" s="14"/>
      <c r="M3087" s="307"/>
      <c r="N3087" s="307"/>
      <c r="O3087" s="307"/>
      <c r="X3087"/>
      <c r="Y3087"/>
    </row>
    <row r="3088" spans="1:25" ht="15.5" hidden="1" x14ac:dyDescent="0.35">
      <c r="A3088" s="116"/>
      <c r="B3088" s="90"/>
      <c r="C3088" s="90"/>
      <c r="D3088" s="90"/>
      <c r="E3088" s="90"/>
      <c r="F3088" s="90"/>
      <c r="G3088" s="90"/>
      <c r="H3088" s="90"/>
      <c r="I3088" s="90"/>
      <c r="J3088" s="90"/>
      <c r="K3088" s="90"/>
      <c r="L3088" s="90"/>
      <c r="M3088" s="90"/>
      <c r="N3088" s="90"/>
      <c r="O3088" s="90"/>
      <c r="X3088"/>
      <c r="Y3088"/>
    </row>
    <row r="3089" spans="1:25" ht="15.5" x14ac:dyDescent="0.35">
      <c r="A3089" s="116"/>
      <c r="B3089" s="90"/>
      <c r="C3089" s="90"/>
      <c r="D3089" s="90"/>
      <c r="E3089" s="90"/>
      <c r="F3089" s="90"/>
      <c r="G3089" s="90"/>
      <c r="H3089" s="90"/>
      <c r="I3089" s="90"/>
      <c r="J3089" s="90"/>
      <c r="K3089" s="90"/>
      <c r="L3089" s="90"/>
      <c r="M3089" s="90"/>
      <c r="N3089" s="90"/>
      <c r="O3089" s="90"/>
      <c r="X3089"/>
      <c r="Y3089"/>
    </row>
    <row r="3090" spans="1:25" ht="15.5" x14ac:dyDescent="0.35">
      <c r="A3090" s="116"/>
      <c r="B3090" s="90"/>
      <c r="C3090" s="90"/>
      <c r="D3090" s="90"/>
      <c r="E3090" s="90"/>
      <c r="F3090" s="90"/>
      <c r="G3090" s="90"/>
      <c r="H3090" s="90"/>
      <c r="I3090" s="90"/>
      <c r="J3090" s="90"/>
      <c r="K3090" s="90"/>
      <c r="L3090" s="90"/>
      <c r="M3090" s="90"/>
      <c r="N3090" s="90"/>
      <c r="O3090" s="90"/>
      <c r="X3090"/>
      <c r="Y3090"/>
    </row>
    <row r="3091" spans="1:25" ht="15.5" x14ac:dyDescent="0.35">
      <c r="A3091" s="56"/>
      <c r="B3091" s="90"/>
      <c r="C3091" s="90"/>
      <c r="D3091" s="90"/>
      <c r="E3091" s="90"/>
      <c r="F3091" s="90"/>
      <c r="G3091" s="90"/>
      <c r="H3091" s="90"/>
      <c r="I3091" s="90"/>
      <c r="J3091" s="90"/>
      <c r="K3091" s="90"/>
      <c r="L3091" s="90"/>
      <c r="M3091" s="90"/>
      <c r="N3091" s="90"/>
      <c r="O3091" s="90"/>
      <c r="X3091"/>
      <c r="Y3091"/>
    </row>
    <row r="3092" spans="1:25" ht="15.5" x14ac:dyDescent="0.35">
      <c r="A3092" s="56"/>
      <c r="B3092" s="90"/>
      <c r="C3092" s="90"/>
      <c r="D3092" s="90"/>
      <c r="E3092" s="90"/>
      <c r="F3092" s="90"/>
      <c r="G3092" s="90"/>
      <c r="H3092" s="90"/>
      <c r="I3092" s="90"/>
      <c r="J3092" s="90"/>
      <c r="K3092" s="90"/>
      <c r="L3092" s="90"/>
      <c r="M3092" s="90"/>
      <c r="N3092" s="90"/>
      <c r="O3092" s="90"/>
      <c r="X3092"/>
      <c r="Y3092"/>
    </row>
    <row r="3093" spans="1:25" ht="15.5" x14ac:dyDescent="0.35">
      <c r="A3093" s="56"/>
      <c r="B3093" s="90"/>
      <c r="C3093" s="90"/>
      <c r="D3093" s="90"/>
      <c r="E3093" s="90"/>
      <c r="F3093" s="90"/>
      <c r="G3093" s="90"/>
      <c r="H3093" s="90"/>
      <c r="I3093" s="90"/>
      <c r="J3093" s="90"/>
      <c r="K3093" s="90"/>
      <c r="L3093" s="90"/>
      <c r="M3093" s="90"/>
      <c r="N3093" s="90"/>
      <c r="O3093" s="90"/>
      <c r="X3093"/>
      <c r="Y3093"/>
    </row>
    <row r="3094" spans="1:25" ht="15.5" x14ac:dyDescent="0.35">
      <c r="A3094" s="116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X3094"/>
      <c r="Y3094"/>
    </row>
    <row r="3095" spans="1:25" ht="15.5" x14ac:dyDescent="0.35">
      <c r="A3095" s="116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X3095"/>
      <c r="Y3095"/>
    </row>
    <row r="3096" spans="1:25" ht="15.5" x14ac:dyDescent="0.35">
      <c r="A3096" s="116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X3096"/>
      <c r="Y3096"/>
    </row>
    <row r="3097" spans="1:25" ht="15.5" x14ac:dyDescent="0.35">
      <c r="A3097" s="56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X3097"/>
      <c r="Y3097"/>
    </row>
    <row r="3098" spans="1:25" ht="15.5" x14ac:dyDescent="0.35">
      <c r="A3098" s="56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X3098"/>
      <c r="Y3098"/>
    </row>
    <row r="3099" spans="1:25" ht="15.5" x14ac:dyDescent="0.35">
      <c r="A3099" s="56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X3099"/>
      <c r="Y3099"/>
    </row>
    <row r="3100" spans="1:25" ht="15.5" x14ac:dyDescent="0.35">
      <c r="A3100" s="56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X3100"/>
      <c r="Y3100"/>
    </row>
    <row r="3101" spans="1:25" ht="15.5" x14ac:dyDescent="0.35">
      <c r="A3101" s="515"/>
      <c r="B3101" s="515"/>
      <c r="C3101" s="515"/>
      <c r="D3101" s="515"/>
      <c r="E3101" s="515"/>
      <c r="F3101" s="515"/>
      <c r="G3101" s="515"/>
      <c r="H3101" s="515"/>
      <c r="I3101" s="515"/>
      <c r="J3101" s="515"/>
      <c r="K3101" s="515"/>
      <c r="L3101" s="515"/>
      <c r="M3101" s="515"/>
      <c r="N3101" s="515"/>
      <c r="O3101" s="109"/>
      <c r="X3101"/>
      <c r="Y3101"/>
    </row>
    <row r="3102" spans="1:25" ht="15.5" x14ac:dyDescent="0.35">
      <c r="A3102" s="56"/>
      <c r="B3102" s="102"/>
      <c r="C3102" s="109"/>
      <c r="D3102" s="109"/>
      <c r="E3102" s="109"/>
      <c r="F3102" s="109"/>
      <c r="G3102" s="109"/>
      <c r="H3102" s="109"/>
      <c r="I3102" s="109"/>
      <c r="J3102" s="109"/>
      <c r="K3102" s="109"/>
      <c r="L3102" s="109"/>
      <c r="M3102" s="109"/>
      <c r="N3102" s="109"/>
      <c r="O3102" s="109"/>
      <c r="X3102"/>
      <c r="Y3102"/>
    </row>
    <row r="3103" spans="1:25" ht="15.5" x14ac:dyDescent="0.35">
      <c r="A3103" s="516"/>
      <c r="B3103" s="102"/>
      <c r="X3103"/>
      <c r="Y3103"/>
    </row>
  </sheetData>
  <autoFilter ref="A1:EF59" xr:uid="{00000000-0009-0000-0000-000000000000}"/>
  <mergeCells count="9">
    <mergeCell ref="H3070:N3070"/>
    <mergeCell ref="H3086:N3086"/>
    <mergeCell ref="A3065:N3065"/>
    <mergeCell ref="H3067:H3068"/>
    <mergeCell ref="I3067:I3068"/>
    <mergeCell ref="J3067:J3068"/>
    <mergeCell ref="K3067:K3068"/>
    <mergeCell ref="L3067:L3068"/>
    <mergeCell ref="M3067:M3068"/>
  </mergeCells>
  <hyperlinks>
    <hyperlink ref="A75" r:id="rId1" xr:uid="{00000000-0004-0000-0000-000000000000}"/>
  </hyperlinks>
  <pageMargins left="0.7" right="0.7" top="0.75" bottom="0.75" header="0.3" footer="0.3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29"/>
  <sheetViews>
    <sheetView workbookViewId="0">
      <selection activeCell="E1" sqref="E1"/>
    </sheetView>
  </sheetViews>
  <sheetFormatPr defaultColWidth="10.90625" defaultRowHeight="14.5" x14ac:dyDescent="0.35"/>
  <cols>
    <col min="3" max="3" width="11.54296875" customWidth="1"/>
  </cols>
  <sheetData>
    <row r="1" spans="1:5" x14ac:dyDescent="0.35">
      <c r="A1" t="s">
        <v>891</v>
      </c>
      <c r="B1" t="s">
        <v>892</v>
      </c>
      <c r="C1" s="560" t="s">
        <v>885</v>
      </c>
      <c r="D1" t="s">
        <v>905</v>
      </c>
      <c r="E1" t="s">
        <v>906</v>
      </c>
    </row>
    <row r="2" spans="1:5" x14ac:dyDescent="0.35">
      <c r="A2" t="s">
        <v>890</v>
      </c>
      <c r="B2">
        <v>1987</v>
      </c>
      <c r="C2">
        <v>-6.3878521471127758</v>
      </c>
      <c r="D2">
        <v>0</v>
      </c>
    </row>
    <row r="3" spans="1:5" x14ac:dyDescent="0.35">
      <c r="A3" t="s">
        <v>890</v>
      </c>
      <c r="B3">
        <v>1988</v>
      </c>
      <c r="C3">
        <v>-4.1161003321024454</v>
      </c>
      <c r="D3">
        <v>0</v>
      </c>
    </row>
    <row r="4" spans="1:5" x14ac:dyDescent="0.35">
      <c r="A4" t="s">
        <v>890</v>
      </c>
      <c r="B4">
        <v>1989</v>
      </c>
      <c r="C4">
        <v>-4.3571064496012175</v>
      </c>
      <c r="D4">
        <v>0</v>
      </c>
    </row>
    <row r="5" spans="1:5" x14ac:dyDescent="0.35">
      <c r="A5" t="s">
        <v>890</v>
      </c>
      <c r="B5">
        <v>1990</v>
      </c>
      <c r="C5">
        <v>-2.826067515704342</v>
      </c>
      <c r="D5">
        <v>0</v>
      </c>
    </row>
    <row r="6" spans="1:5" x14ac:dyDescent="0.35">
      <c r="A6" t="s">
        <v>890</v>
      </c>
      <c r="B6">
        <v>1991</v>
      </c>
      <c r="C6">
        <v>-2.3540381901159058</v>
      </c>
      <c r="D6">
        <v>0</v>
      </c>
    </row>
    <row r="7" spans="1:5" x14ac:dyDescent="0.35">
      <c r="A7" t="s">
        <v>890</v>
      </c>
      <c r="B7">
        <v>1992</v>
      </c>
      <c r="C7">
        <v>-4.6521262242257793</v>
      </c>
      <c r="D7">
        <v>0</v>
      </c>
    </row>
    <row r="8" spans="1:5" x14ac:dyDescent="0.35">
      <c r="A8" t="s">
        <v>890</v>
      </c>
      <c r="B8">
        <v>1993</v>
      </c>
      <c r="C8">
        <v>-4.0392299719639579</v>
      </c>
      <c r="D8">
        <v>0</v>
      </c>
    </row>
    <row r="9" spans="1:5" x14ac:dyDescent="0.35">
      <c r="A9" t="s">
        <v>890</v>
      </c>
      <c r="B9">
        <v>1994</v>
      </c>
      <c r="C9">
        <v>-1.0381021306568035</v>
      </c>
      <c r="D9">
        <v>0</v>
      </c>
    </row>
    <row r="10" spans="1:5" x14ac:dyDescent="0.35">
      <c r="A10" t="s">
        <v>890</v>
      </c>
      <c r="B10">
        <v>1995</v>
      </c>
      <c r="C10">
        <v>-0.41792603685463026</v>
      </c>
      <c r="D10">
        <v>0</v>
      </c>
    </row>
    <row r="11" spans="1:5" x14ac:dyDescent="0.35">
      <c r="A11" t="s">
        <v>890</v>
      </c>
      <c r="B11">
        <v>1996</v>
      </c>
      <c r="C11">
        <v>-0.66009676877650414</v>
      </c>
      <c r="D11">
        <v>0</v>
      </c>
    </row>
    <row r="12" spans="1:5" x14ac:dyDescent="0.35">
      <c r="A12" t="s">
        <v>890</v>
      </c>
      <c r="B12">
        <v>1997</v>
      </c>
      <c r="C12">
        <v>-1.3805436366767283</v>
      </c>
      <c r="D12">
        <v>0</v>
      </c>
    </row>
    <row r="13" spans="1:5" x14ac:dyDescent="0.35">
      <c r="A13" t="s">
        <v>890</v>
      </c>
      <c r="B13">
        <v>1998</v>
      </c>
      <c r="C13">
        <v>-2.9350505923533876</v>
      </c>
      <c r="D13">
        <v>0</v>
      </c>
    </row>
    <row r="14" spans="1:5" x14ac:dyDescent="0.35">
      <c r="A14" t="s">
        <v>890</v>
      </c>
      <c r="B14">
        <v>1999</v>
      </c>
      <c r="C14">
        <v>0.145824433473311</v>
      </c>
      <c r="D14">
        <v>0</v>
      </c>
    </row>
    <row r="15" spans="1:5" x14ac:dyDescent="0.35">
      <c r="A15" t="s">
        <v>890</v>
      </c>
      <c r="B15">
        <v>2000</v>
      </c>
      <c r="C15">
        <v>1.2778844230602189</v>
      </c>
      <c r="D15">
        <v>0</v>
      </c>
    </row>
    <row r="16" spans="1:5" x14ac:dyDescent="0.35">
      <c r="A16" t="s">
        <v>890</v>
      </c>
      <c r="B16">
        <v>2001</v>
      </c>
      <c r="C16">
        <v>-4.2950018208317138</v>
      </c>
      <c r="D16">
        <v>3.65</v>
      </c>
    </row>
    <row r="17" spans="1:4" x14ac:dyDescent="0.35">
      <c r="A17" t="s">
        <v>890</v>
      </c>
      <c r="B17">
        <v>2002</v>
      </c>
      <c r="C17">
        <v>-4.6138263882860011</v>
      </c>
      <c r="D17">
        <v>2.83</v>
      </c>
    </row>
    <row r="18" spans="1:4" x14ac:dyDescent="0.35">
      <c r="A18" t="s">
        <v>890</v>
      </c>
      <c r="B18">
        <v>2003</v>
      </c>
      <c r="C18">
        <v>-4.6727607902919965</v>
      </c>
      <c r="D18">
        <v>0.6</v>
      </c>
    </row>
    <row r="19" spans="1:4" x14ac:dyDescent="0.35">
      <c r="A19" t="s">
        <v>890</v>
      </c>
      <c r="B19">
        <v>2004</v>
      </c>
      <c r="C19">
        <v>-1.6056039915047884</v>
      </c>
      <c r="D19">
        <v>0.3</v>
      </c>
    </row>
    <row r="20" spans="1:4" x14ac:dyDescent="0.35">
      <c r="A20" t="s">
        <v>890</v>
      </c>
      <c r="B20">
        <v>2005</v>
      </c>
      <c r="C20">
        <v>-1.7397113893686749</v>
      </c>
      <c r="D20">
        <v>1.9</v>
      </c>
    </row>
    <row r="21" spans="1:4" x14ac:dyDescent="0.35">
      <c r="A21" t="s">
        <v>890</v>
      </c>
      <c r="B21">
        <v>2006</v>
      </c>
      <c r="C21">
        <v>1.502497014895144</v>
      </c>
      <c r="D21">
        <v>5.0999999999999996</v>
      </c>
    </row>
    <row r="22" spans="1:4" x14ac:dyDescent="0.35">
      <c r="A22" t="s">
        <v>890</v>
      </c>
      <c r="B22">
        <v>2007</v>
      </c>
      <c r="C22">
        <v>1.7186919581155742</v>
      </c>
      <c r="D22">
        <v>1.1000000000000001</v>
      </c>
    </row>
    <row r="23" spans="1:4" x14ac:dyDescent="0.35">
      <c r="A23" t="s">
        <v>890</v>
      </c>
      <c r="B23">
        <v>2008</v>
      </c>
      <c r="C23">
        <v>-1.0673160081014221</v>
      </c>
      <c r="D23">
        <v>5.3</v>
      </c>
    </row>
    <row r="24" spans="1:4" x14ac:dyDescent="0.35">
      <c r="A24" t="s">
        <v>890</v>
      </c>
      <c r="B24">
        <v>2009</v>
      </c>
      <c r="C24">
        <v>-4.1111735232308044</v>
      </c>
      <c r="D24">
        <v>3</v>
      </c>
    </row>
    <row r="25" spans="1:4" x14ac:dyDescent="0.35">
      <c r="A25" t="s">
        <v>890</v>
      </c>
      <c r="B25">
        <v>2010</v>
      </c>
      <c r="C25">
        <v>-2.7923837415328094</v>
      </c>
      <c r="D25">
        <v>0</v>
      </c>
    </row>
    <row r="26" spans="1:4" x14ac:dyDescent="0.35">
      <c r="A26" t="s">
        <v>890</v>
      </c>
      <c r="B26">
        <v>2011</v>
      </c>
      <c r="C26">
        <v>-2.5517622845512133</v>
      </c>
      <c r="D26">
        <v>2.9</v>
      </c>
    </row>
    <row r="27" spans="1:4" x14ac:dyDescent="0.35">
      <c r="A27" t="s">
        <v>890</v>
      </c>
      <c r="B27">
        <v>2012</v>
      </c>
      <c r="C27">
        <v>-3.2832113901735624</v>
      </c>
      <c r="D27">
        <v>2.4</v>
      </c>
    </row>
    <row r="28" spans="1:4" x14ac:dyDescent="0.35">
      <c r="A28" t="s">
        <v>890</v>
      </c>
      <c r="B28">
        <v>2013</v>
      </c>
      <c r="C28">
        <v>-3.4853356847564512</v>
      </c>
      <c r="D28">
        <v>2.1</v>
      </c>
    </row>
    <row r="29" spans="1:4" x14ac:dyDescent="0.35">
      <c r="A29" t="s">
        <v>890</v>
      </c>
      <c r="B29">
        <v>2014</v>
      </c>
      <c r="C29">
        <v>-4.0070106516213473</v>
      </c>
      <c r="D29">
        <v>1.8440000000000001</v>
      </c>
    </row>
    <row r="30" spans="1:4" x14ac:dyDescent="0.35">
      <c r="A30" t="s">
        <v>890</v>
      </c>
      <c r="B30">
        <v>2015</v>
      </c>
      <c r="C30">
        <v>-3.7948497342866934</v>
      </c>
      <c r="D30">
        <v>2.6789999999999998</v>
      </c>
    </row>
    <row r="31" spans="1:4" x14ac:dyDescent="0.35">
      <c r="A31" t="s">
        <v>890</v>
      </c>
      <c r="B31">
        <v>2016</v>
      </c>
      <c r="C31">
        <v>-3.0831790700328643</v>
      </c>
      <c r="D31">
        <v>0.9</v>
      </c>
    </row>
    <row r="32" spans="1:4" x14ac:dyDescent="0.35">
      <c r="A32" t="s">
        <v>890</v>
      </c>
      <c r="B32">
        <v>2017</v>
      </c>
      <c r="C32">
        <v>-2.4739386472451184</v>
      </c>
      <c r="D32">
        <v>0.64200000000000002</v>
      </c>
    </row>
    <row r="33" spans="1:4" x14ac:dyDescent="0.35">
      <c r="A33" t="s">
        <v>890</v>
      </c>
      <c r="B33">
        <v>2018</v>
      </c>
      <c r="C33">
        <v>-3.5156296865773573</v>
      </c>
      <c r="D33">
        <v>1.1000000000000001</v>
      </c>
    </row>
    <row r="34" spans="1:4" x14ac:dyDescent="0.35">
      <c r="A34" t="s">
        <v>890</v>
      </c>
      <c r="B34">
        <v>2019</v>
      </c>
      <c r="C34">
        <v>-4.8068112652761608</v>
      </c>
      <c r="D34">
        <v>2.5</v>
      </c>
    </row>
    <row r="35" spans="1:4" x14ac:dyDescent="0.35">
      <c r="A35" t="s">
        <v>890</v>
      </c>
      <c r="B35">
        <v>2020</v>
      </c>
      <c r="C35">
        <v>-3.7770165185342521</v>
      </c>
      <c r="D35">
        <v>2.5</v>
      </c>
    </row>
    <row r="36" spans="1:4" x14ac:dyDescent="0.35">
      <c r="A36" t="s">
        <v>890</v>
      </c>
      <c r="B36">
        <v>2021</v>
      </c>
      <c r="C36">
        <v>-3.3613360522960165</v>
      </c>
      <c r="D36">
        <v>2.2619560000000001</v>
      </c>
    </row>
    <row r="37" spans="1:4" x14ac:dyDescent="0.35">
      <c r="A37" t="s">
        <v>890</v>
      </c>
      <c r="B37">
        <v>2022</v>
      </c>
      <c r="C37">
        <v>-3.3975241036613499</v>
      </c>
      <c r="D37">
        <v>6.2512999999999996</v>
      </c>
    </row>
    <row r="38" spans="1:4" x14ac:dyDescent="0.35">
      <c r="A38" t="s">
        <v>890</v>
      </c>
      <c r="B38">
        <v>2023</v>
      </c>
      <c r="C38">
        <v>-5.0750690161466609</v>
      </c>
      <c r="D38">
        <v>7.3633199999999999</v>
      </c>
    </row>
    <row r="39" spans="1:4" x14ac:dyDescent="0.35">
      <c r="A39" t="s">
        <v>890</v>
      </c>
      <c r="B39">
        <v>2024</v>
      </c>
      <c r="C39">
        <v>-5.6267672242921645</v>
      </c>
      <c r="D39">
        <v>4.5</v>
      </c>
    </row>
    <row r="40" spans="1:4" x14ac:dyDescent="0.35">
      <c r="A40" s="453" t="s">
        <v>893</v>
      </c>
      <c r="B40">
        <v>1987</v>
      </c>
      <c r="C40">
        <v>-3.9286088722950105</v>
      </c>
      <c r="D40">
        <v>-6.9</v>
      </c>
    </row>
    <row r="41" spans="1:4" x14ac:dyDescent="0.35">
      <c r="A41" s="453" t="s">
        <v>893</v>
      </c>
      <c r="B41">
        <v>1988</v>
      </c>
      <c r="C41">
        <v>-1.466017850682505</v>
      </c>
      <c r="D41">
        <v>-4</v>
      </c>
    </row>
    <row r="42" spans="1:4" x14ac:dyDescent="0.35">
      <c r="A42" s="453" t="s">
        <v>893</v>
      </c>
      <c r="B42">
        <v>1989</v>
      </c>
      <c r="C42">
        <v>-1.7648519738133324</v>
      </c>
      <c r="D42">
        <v>0.7</v>
      </c>
    </row>
    <row r="43" spans="1:4" x14ac:dyDescent="0.35">
      <c r="A43" s="453" t="s">
        <v>893</v>
      </c>
      <c r="B43">
        <v>1990</v>
      </c>
      <c r="C43">
        <v>-4.5322170277879801</v>
      </c>
      <c r="D43">
        <v>-0.2</v>
      </c>
    </row>
    <row r="44" spans="1:4" x14ac:dyDescent="0.35">
      <c r="A44" s="453" t="s">
        <v>893</v>
      </c>
      <c r="B44">
        <v>1991</v>
      </c>
      <c r="C44">
        <v>-3.5066226413298476</v>
      </c>
      <c r="D44">
        <v>-2.2000000000000002</v>
      </c>
    </row>
    <row r="45" spans="1:4" x14ac:dyDescent="0.35">
      <c r="A45" s="453" t="s">
        <v>893</v>
      </c>
      <c r="B45">
        <v>1992</v>
      </c>
      <c r="C45">
        <v>-8.9049510596790302</v>
      </c>
      <c r="D45">
        <v>-1.4</v>
      </c>
    </row>
    <row r="46" spans="1:4" x14ac:dyDescent="0.35">
      <c r="A46" s="453" t="s">
        <v>893</v>
      </c>
      <c r="B46">
        <v>1993</v>
      </c>
      <c r="C46">
        <v>-5.2085945586999687</v>
      </c>
      <c r="D46">
        <v>-2.91</v>
      </c>
    </row>
    <row r="47" spans="1:4" x14ac:dyDescent="0.35">
      <c r="A47" s="453" t="s">
        <v>893</v>
      </c>
      <c r="B47">
        <v>1994</v>
      </c>
      <c r="C47">
        <v>-1.923141386452816</v>
      </c>
      <c r="D47">
        <v>24.63</v>
      </c>
    </row>
    <row r="48" spans="1:4" x14ac:dyDescent="0.35">
      <c r="A48" s="453" t="s">
        <v>893</v>
      </c>
      <c r="B48">
        <v>1995</v>
      </c>
      <c r="C48">
        <v>-3.8973391180559918</v>
      </c>
      <c r="D48">
        <v>19.2</v>
      </c>
    </row>
    <row r="49" spans="1:4" x14ac:dyDescent="0.35">
      <c r="A49" s="453" t="s">
        <v>893</v>
      </c>
      <c r="B49">
        <v>1996</v>
      </c>
      <c r="C49">
        <v>-1.7997492716478678</v>
      </c>
      <c r="D49">
        <v>3.72</v>
      </c>
    </row>
    <row r="50" spans="1:4" x14ac:dyDescent="0.35">
      <c r="A50" s="453" t="s">
        <v>893</v>
      </c>
      <c r="B50">
        <v>1997</v>
      </c>
      <c r="C50">
        <v>-1.9003353181044194</v>
      </c>
      <c r="D50">
        <v>1.61</v>
      </c>
    </row>
    <row r="51" spans="1:4" x14ac:dyDescent="0.35">
      <c r="A51" s="453" t="s">
        <v>893</v>
      </c>
      <c r="B51">
        <v>1998</v>
      </c>
      <c r="C51">
        <v>-4.2228826753064217</v>
      </c>
      <c r="D51">
        <v>-1.89</v>
      </c>
    </row>
    <row r="52" spans="1:4" x14ac:dyDescent="0.35">
      <c r="A52" s="453" t="s">
        <v>893</v>
      </c>
      <c r="B52">
        <v>1999</v>
      </c>
      <c r="C52">
        <v>-1.1839638584200456</v>
      </c>
      <c r="D52">
        <v>-1.5</v>
      </c>
    </row>
    <row r="53" spans="1:4" x14ac:dyDescent="0.35">
      <c r="A53" s="453" t="s">
        <v>893</v>
      </c>
      <c r="B53">
        <v>2000</v>
      </c>
      <c r="C53">
        <v>-1.2944057271694831</v>
      </c>
      <c r="D53">
        <v>3.1</v>
      </c>
    </row>
    <row r="54" spans="1:4" x14ac:dyDescent="0.35">
      <c r="A54" s="453" t="s">
        <v>893</v>
      </c>
      <c r="B54">
        <v>2001</v>
      </c>
      <c r="C54">
        <v>-1.1622952399768405</v>
      </c>
      <c r="D54">
        <v>3.8</v>
      </c>
    </row>
    <row r="55" spans="1:4" x14ac:dyDescent="0.35">
      <c r="A55" s="453" t="s">
        <v>893</v>
      </c>
      <c r="B55">
        <v>2002</v>
      </c>
      <c r="C55">
        <v>-1.4733620344831677</v>
      </c>
      <c r="D55">
        <v>2.3199999999999998</v>
      </c>
    </row>
    <row r="56" spans="1:4" x14ac:dyDescent="0.35">
      <c r="A56" s="453" t="s">
        <v>893</v>
      </c>
      <c r="B56">
        <v>2003</v>
      </c>
      <c r="C56">
        <v>-2.1129989553601782</v>
      </c>
      <c r="D56">
        <v>4.2</v>
      </c>
    </row>
    <row r="57" spans="1:4" x14ac:dyDescent="0.35">
      <c r="A57" s="453" t="s">
        <v>893</v>
      </c>
      <c r="B57">
        <v>2004</v>
      </c>
      <c r="C57">
        <v>-1.7019032813901314</v>
      </c>
      <c r="D57">
        <v>-2.0499999999999998</v>
      </c>
    </row>
    <row r="58" spans="1:4" x14ac:dyDescent="0.35">
      <c r="A58" s="453" t="s">
        <v>893</v>
      </c>
      <c r="B58">
        <v>2005</v>
      </c>
      <c r="C58">
        <v>-4.0141991205712033</v>
      </c>
      <c r="D58">
        <v>2.9</v>
      </c>
    </row>
    <row r="59" spans="1:4" x14ac:dyDescent="0.35">
      <c r="A59" s="453" t="s">
        <v>893</v>
      </c>
      <c r="B59">
        <v>2006</v>
      </c>
      <c r="C59">
        <v>-3.5914656093894708</v>
      </c>
      <c r="D59">
        <v>6.6</v>
      </c>
    </row>
    <row r="60" spans="1:4" x14ac:dyDescent="0.35">
      <c r="A60" s="453" t="s">
        <v>893</v>
      </c>
      <c r="B60">
        <v>2007</v>
      </c>
      <c r="C60">
        <v>-5.6478180181872419</v>
      </c>
      <c r="D60">
        <v>0.96</v>
      </c>
    </row>
    <row r="61" spans="1:4" x14ac:dyDescent="0.35">
      <c r="A61" s="453" t="s">
        <v>893</v>
      </c>
      <c r="B61">
        <v>2008</v>
      </c>
      <c r="C61">
        <v>-7.9288752791180679</v>
      </c>
      <c r="D61">
        <v>9.3000000000000007</v>
      </c>
    </row>
    <row r="62" spans="1:4" x14ac:dyDescent="0.35">
      <c r="A62" s="453" t="s">
        <v>893</v>
      </c>
      <c r="B62">
        <v>2009</v>
      </c>
      <c r="C62">
        <v>-8.2114543606959334</v>
      </c>
      <c r="D62">
        <v>3.5</v>
      </c>
    </row>
    <row r="63" spans="1:4" x14ac:dyDescent="0.35">
      <c r="A63" s="453" t="s">
        <v>893</v>
      </c>
      <c r="B63">
        <v>2010</v>
      </c>
      <c r="C63">
        <v>-6.9751099146245634</v>
      </c>
      <c r="D63">
        <v>1.5</v>
      </c>
    </row>
    <row r="64" spans="1:4" x14ac:dyDescent="0.35">
      <c r="A64" s="453" t="s">
        <v>893</v>
      </c>
      <c r="B64">
        <v>2011</v>
      </c>
      <c r="C64">
        <v>-5.7714641913786293</v>
      </c>
      <c r="D64">
        <v>1.2</v>
      </c>
    </row>
    <row r="65" spans="1:4" x14ac:dyDescent="0.35">
      <c r="A65" s="453" t="s">
        <v>893</v>
      </c>
      <c r="B65">
        <v>2012</v>
      </c>
      <c r="C65">
        <v>-5.6114379260916936</v>
      </c>
      <c r="D65">
        <v>5.9</v>
      </c>
    </row>
    <row r="66" spans="1:4" x14ac:dyDescent="0.35">
      <c r="A66" s="453" t="s">
        <v>893</v>
      </c>
      <c r="B66">
        <v>2013</v>
      </c>
      <c r="C66">
        <v>-2.9288267217584667</v>
      </c>
      <c r="D66">
        <v>4</v>
      </c>
    </row>
    <row r="67" spans="1:4" x14ac:dyDescent="0.35">
      <c r="A67" s="453" t="s">
        <v>893</v>
      </c>
      <c r="B67">
        <v>2014</v>
      </c>
      <c r="C67">
        <v>-13.737084173723806</v>
      </c>
      <c r="D67">
        <v>17.838999999999999</v>
      </c>
    </row>
    <row r="68" spans="1:4" x14ac:dyDescent="0.35">
      <c r="A68" s="453" t="s">
        <v>893</v>
      </c>
      <c r="B68">
        <v>2015</v>
      </c>
      <c r="C68">
        <v>-8.0390707676410411</v>
      </c>
      <c r="D68">
        <v>2.028</v>
      </c>
    </row>
    <row r="69" spans="1:4" x14ac:dyDescent="0.35">
      <c r="A69" s="453" t="s">
        <v>893</v>
      </c>
      <c r="B69">
        <v>2016</v>
      </c>
      <c r="C69">
        <v>-13.362341969659287</v>
      </c>
      <c r="D69">
        <v>2.7</v>
      </c>
    </row>
    <row r="70" spans="1:4" x14ac:dyDescent="0.35">
      <c r="A70" s="453" t="s">
        <v>893</v>
      </c>
      <c r="B70">
        <v>2017</v>
      </c>
      <c r="C70">
        <v>-11.21928711846912</v>
      </c>
      <c r="D70">
        <v>4.2</v>
      </c>
    </row>
    <row r="71" spans="1:4" x14ac:dyDescent="0.35">
      <c r="A71" s="453" t="s">
        <v>893</v>
      </c>
      <c r="B71">
        <v>2018</v>
      </c>
      <c r="C71">
        <v>-11.610403401330204</v>
      </c>
      <c r="D71">
        <v>1.7</v>
      </c>
    </row>
    <row r="72" spans="1:4" x14ac:dyDescent="0.35">
      <c r="A72" s="453" t="s">
        <v>893</v>
      </c>
      <c r="B72">
        <v>2019</v>
      </c>
      <c r="C72">
        <v>-6.7837984316112303</v>
      </c>
      <c r="D72">
        <v>2.8</v>
      </c>
    </row>
    <row r="73" spans="1:4" x14ac:dyDescent="0.35">
      <c r="A73" s="453" t="s">
        <v>893</v>
      </c>
      <c r="B73">
        <v>2020</v>
      </c>
      <c r="C73">
        <v>-6.7139426492124956</v>
      </c>
      <c r="D73">
        <v>1.6</v>
      </c>
    </row>
    <row r="74" spans="1:4" x14ac:dyDescent="0.35">
      <c r="A74" s="453" t="s">
        <v>893</v>
      </c>
      <c r="B74">
        <v>2021</v>
      </c>
      <c r="C74">
        <v>-6.3168532725101851</v>
      </c>
      <c r="D74">
        <v>4.3</v>
      </c>
    </row>
    <row r="75" spans="1:4" x14ac:dyDescent="0.35">
      <c r="A75" s="453" t="s">
        <v>893</v>
      </c>
      <c r="B75">
        <v>2022</v>
      </c>
      <c r="C75">
        <v>-6.7780809622717513</v>
      </c>
      <c r="D75">
        <v>5.6</v>
      </c>
    </row>
    <row r="76" spans="1:4" x14ac:dyDescent="0.35">
      <c r="A76" s="453" t="s">
        <v>893</v>
      </c>
      <c r="B76">
        <v>2023</v>
      </c>
      <c r="C76">
        <v>-3.6677823140697687</v>
      </c>
      <c r="D76">
        <v>3</v>
      </c>
    </row>
    <row r="77" spans="1:4" x14ac:dyDescent="0.35">
      <c r="A77" s="453" t="s">
        <v>893</v>
      </c>
      <c r="B77">
        <v>2024</v>
      </c>
      <c r="C77">
        <v>-1.3635180099419149</v>
      </c>
      <c r="D77">
        <v>0.8</v>
      </c>
    </row>
    <row r="78" spans="1:4" x14ac:dyDescent="0.35">
      <c r="A78" s="453" t="s">
        <v>894</v>
      </c>
      <c r="B78">
        <v>1987</v>
      </c>
      <c r="C78">
        <v>-11.430988767389497</v>
      </c>
      <c r="D78">
        <v>1</v>
      </c>
    </row>
    <row r="79" spans="1:4" x14ac:dyDescent="0.35">
      <c r="A79" s="453" t="s">
        <v>894</v>
      </c>
      <c r="B79">
        <v>1988</v>
      </c>
      <c r="C79">
        <v>-18.806954201112696</v>
      </c>
      <c r="D79">
        <v>-1.8</v>
      </c>
    </row>
    <row r="80" spans="1:4" x14ac:dyDescent="0.35">
      <c r="A80" s="453" t="s">
        <v>894</v>
      </c>
      <c r="B80">
        <v>1989</v>
      </c>
      <c r="C80">
        <v>-6.0014568224544682</v>
      </c>
      <c r="D80">
        <v>0.1</v>
      </c>
    </row>
    <row r="81" spans="1:4" x14ac:dyDescent="0.35">
      <c r="A81" s="453" t="s">
        <v>894</v>
      </c>
      <c r="B81">
        <v>1990</v>
      </c>
      <c r="C81">
        <v>-12.991328894074192</v>
      </c>
      <c r="D81">
        <v>2.9</v>
      </c>
    </row>
    <row r="82" spans="1:4" x14ac:dyDescent="0.35">
      <c r="A82" s="453" t="s">
        <v>894</v>
      </c>
      <c r="B82">
        <v>1991</v>
      </c>
      <c r="C82">
        <v>-22.912779953210801</v>
      </c>
      <c r="D82">
        <v>-1.7</v>
      </c>
    </row>
    <row r="83" spans="1:4" x14ac:dyDescent="0.35">
      <c r="A83" s="453" t="s">
        <v>894</v>
      </c>
      <c r="B83">
        <v>1992</v>
      </c>
      <c r="C83">
        <v>-17.404177887993324</v>
      </c>
      <c r="D83">
        <v>-3.9</v>
      </c>
    </row>
    <row r="84" spans="1:4" x14ac:dyDescent="0.35">
      <c r="A84" s="453" t="s">
        <v>894</v>
      </c>
      <c r="B84">
        <v>1993</v>
      </c>
      <c r="C84">
        <v>-24.76797882801829</v>
      </c>
      <c r="D84">
        <v>4.9000000000000004</v>
      </c>
    </row>
    <row r="85" spans="1:4" x14ac:dyDescent="0.35">
      <c r="A85" s="453" t="s">
        <v>894</v>
      </c>
      <c r="B85">
        <v>1994</v>
      </c>
      <c r="C85">
        <v>-31.257574140956439</v>
      </c>
      <c r="D85">
        <v>42.39</v>
      </c>
    </row>
    <row r="86" spans="1:4" x14ac:dyDescent="0.35">
      <c r="A86" s="453" t="s">
        <v>894</v>
      </c>
      <c r="B86">
        <v>1995</v>
      </c>
      <c r="C86">
        <v>-21.586766589586521</v>
      </c>
      <c r="D86">
        <v>9.4</v>
      </c>
    </row>
    <row r="87" spans="1:4" x14ac:dyDescent="0.35">
      <c r="A87" s="453" t="s">
        <v>894</v>
      </c>
      <c r="B87">
        <v>1996</v>
      </c>
      <c r="C87">
        <v>-20.475186677039066</v>
      </c>
      <c r="D87">
        <v>7.5</v>
      </c>
    </row>
    <row r="88" spans="1:4" x14ac:dyDescent="0.35">
      <c r="A88" s="453" t="s">
        <v>894</v>
      </c>
      <c r="B88">
        <v>1997</v>
      </c>
      <c r="C88">
        <v>-5.5222473413662394</v>
      </c>
      <c r="D88">
        <v>16.600000000000001</v>
      </c>
    </row>
    <row r="89" spans="1:4" x14ac:dyDescent="0.35">
      <c r="A89" s="453" t="s">
        <v>894</v>
      </c>
      <c r="B89">
        <v>1998</v>
      </c>
      <c r="C89">
        <v>-9.5469150326177985</v>
      </c>
      <c r="D89">
        <v>-1.6</v>
      </c>
    </row>
    <row r="90" spans="1:4" x14ac:dyDescent="0.35">
      <c r="A90" s="453" t="s">
        <v>894</v>
      </c>
      <c r="B90">
        <v>1999</v>
      </c>
      <c r="C90">
        <v>-8.2260880253928104</v>
      </c>
      <c r="D90">
        <v>3.6</v>
      </c>
    </row>
    <row r="91" spans="1:4" x14ac:dyDescent="0.35">
      <c r="A91" s="453" t="s">
        <v>894</v>
      </c>
      <c r="B91">
        <v>2000</v>
      </c>
      <c r="C91">
        <v>18.467798441591412</v>
      </c>
      <c r="D91">
        <v>0.5</v>
      </c>
    </row>
    <row r="92" spans="1:4" x14ac:dyDescent="0.35">
      <c r="A92" s="453" t="s">
        <v>894</v>
      </c>
      <c r="B92">
        <v>2001</v>
      </c>
      <c r="C92">
        <v>0.36647537657796281</v>
      </c>
      <c r="D92">
        <v>0.8</v>
      </c>
    </row>
    <row r="93" spans="1:4" x14ac:dyDescent="0.35">
      <c r="A93" s="453" t="s">
        <v>894</v>
      </c>
      <c r="B93">
        <v>2002</v>
      </c>
      <c r="C93">
        <v>6.040030543937374</v>
      </c>
      <c r="D93">
        <v>3</v>
      </c>
    </row>
    <row r="94" spans="1:4" x14ac:dyDescent="0.35">
      <c r="A94" s="453" t="s">
        <v>894</v>
      </c>
      <c r="B94">
        <v>2003</v>
      </c>
      <c r="C94">
        <v>13.889309987733805</v>
      </c>
      <c r="D94">
        <v>1.7</v>
      </c>
    </row>
    <row r="95" spans="1:4" x14ac:dyDescent="0.35">
      <c r="A95" s="453" t="s">
        <v>894</v>
      </c>
      <c r="B95">
        <v>2004</v>
      </c>
      <c r="C95">
        <v>14.099491617839915</v>
      </c>
      <c r="D95">
        <v>3.6</v>
      </c>
    </row>
    <row r="96" spans="1:4" x14ac:dyDescent="0.35">
      <c r="A96" s="453" t="s">
        <v>894</v>
      </c>
      <c r="B96">
        <v>2005</v>
      </c>
      <c r="C96">
        <v>6.0666711538675404</v>
      </c>
      <c r="D96">
        <v>2.5</v>
      </c>
    </row>
    <row r="97" spans="1:4" x14ac:dyDescent="0.35">
      <c r="A97" s="453" t="s">
        <v>894</v>
      </c>
      <c r="B97">
        <v>2006</v>
      </c>
      <c r="C97">
        <v>13.869579640797799</v>
      </c>
      <c r="D97">
        <v>4.7</v>
      </c>
    </row>
    <row r="98" spans="1:4" x14ac:dyDescent="0.35">
      <c r="A98" s="453" t="s">
        <v>894</v>
      </c>
      <c r="B98">
        <v>2007</v>
      </c>
      <c r="C98">
        <v>-24.000225515724495</v>
      </c>
      <c r="D98">
        <v>2.5</v>
      </c>
    </row>
    <row r="99" spans="1:4" x14ac:dyDescent="0.35">
      <c r="A99" s="453" t="s">
        <v>894</v>
      </c>
      <c r="B99">
        <v>2008</v>
      </c>
      <c r="C99">
        <v>7.4617044376103436</v>
      </c>
      <c r="D99">
        <v>5.3</v>
      </c>
    </row>
    <row r="100" spans="1:4" x14ac:dyDescent="0.35">
      <c r="A100" s="453" t="s">
        <v>894</v>
      </c>
      <c r="B100">
        <v>2009</v>
      </c>
      <c r="C100">
        <v>-14.103159897513528</v>
      </c>
      <c r="D100">
        <v>3.9</v>
      </c>
    </row>
    <row r="101" spans="1:4" x14ac:dyDescent="0.35">
      <c r="A101" s="453" t="s">
        <v>894</v>
      </c>
      <c r="B101">
        <v>2010</v>
      </c>
      <c r="C101">
        <v>6.8541353345181273</v>
      </c>
      <c r="D101">
        <v>0.35499999999999998</v>
      </c>
    </row>
    <row r="102" spans="1:4" x14ac:dyDescent="0.35">
      <c r="A102" s="453" t="s">
        <v>894</v>
      </c>
      <c r="B102">
        <v>2011</v>
      </c>
      <c r="C102">
        <v>13.174561548438838</v>
      </c>
      <c r="D102">
        <v>2.2000000000000002</v>
      </c>
    </row>
    <row r="103" spans="1:4" x14ac:dyDescent="0.35">
      <c r="A103" s="453" t="s">
        <v>894</v>
      </c>
      <c r="B103">
        <v>2012</v>
      </c>
      <c r="C103">
        <v>13.643528094275927</v>
      </c>
      <c r="D103">
        <v>5</v>
      </c>
    </row>
    <row r="104" spans="1:4" x14ac:dyDescent="0.35">
      <c r="A104" s="453" t="s">
        <v>894</v>
      </c>
      <c r="B104">
        <v>2013</v>
      </c>
      <c r="C104">
        <v>10.770446311012629</v>
      </c>
      <c r="D104">
        <v>4.7</v>
      </c>
    </row>
    <row r="105" spans="1:4" x14ac:dyDescent="0.35">
      <c r="A105" s="453" t="s">
        <v>894</v>
      </c>
      <c r="B105">
        <v>2014</v>
      </c>
      <c r="C105">
        <v>3.7652553390290397</v>
      </c>
      <c r="D105">
        <v>0.9</v>
      </c>
    </row>
    <row r="106" spans="1:4" x14ac:dyDescent="0.35">
      <c r="A106" s="453" t="s">
        <v>894</v>
      </c>
      <c r="B106">
        <v>2015</v>
      </c>
      <c r="C106">
        <v>-38.985624211385776</v>
      </c>
      <c r="D106">
        <v>1.7</v>
      </c>
    </row>
    <row r="107" spans="1:4" x14ac:dyDescent="0.35">
      <c r="A107" s="453" t="s">
        <v>894</v>
      </c>
      <c r="B107">
        <v>2016</v>
      </c>
      <c r="C107">
        <v>-50.054691710827562</v>
      </c>
      <c r="D107">
        <v>4.5999999999999996</v>
      </c>
    </row>
    <row r="108" spans="1:4" x14ac:dyDescent="0.35">
      <c r="A108" s="453" t="s">
        <v>894</v>
      </c>
      <c r="B108">
        <v>2017</v>
      </c>
      <c r="C108">
        <v>7.2730287235956208</v>
      </c>
      <c r="D108">
        <v>0.7</v>
      </c>
    </row>
    <row r="109" spans="1:4" x14ac:dyDescent="0.35">
      <c r="A109" s="453" t="s">
        <v>894</v>
      </c>
      <c r="B109">
        <v>2018</v>
      </c>
      <c r="C109">
        <v>19.981766805675896</v>
      </c>
      <c r="D109">
        <v>1.2</v>
      </c>
    </row>
    <row r="110" spans="1:4" x14ac:dyDescent="0.35">
      <c r="A110" s="453" t="s">
        <v>894</v>
      </c>
      <c r="B110">
        <v>2019</v>
      </c>
      <c r="C110">
        <v>12.644722595553473</v>
      </c>
      <c r="D110">
        <v>2.3200000000000003</v>
      </c>
    </row>
    <row r="111" spans="1:4" x14ac:dyDescent="0.35">
      <c r="A111" s="453" t="s">
        <v>894</v>
      </c>
      <c r="B111">
        <v>2020</v>
      </c>
      <c r="C111">
        <v>13.742178440146455</v>
      </c>
      <c r="D111">
        <v>1.1000000000000001</v>
      </c>
    </row>
    <row r="112" spans="1:4" x14ac:dyDescent="0.35">
      <c r="A112" s="453" t="s">
        <v>894</v>
      </c>
      <c r="B112">
        <v>2021</v>
      </c>
      <c r="C112">
        <v>11.643039441644563</v>
      </c>
      <c r="D112">
        <v>2.2999999999999998</v>
      </c>
    </row>
    <row r="113" spans="1:4" x14ac:dyDescent="0.35">
      <c r="A113" s="453" t="s">
        <v>894</v>
      </c>
      <c r="B113">
        <v>2022</v>
      </c>
      <c r="C113">
        <v>15.711991906935783</v>
      </c>
      <c r="D113">
        <v>3</v>
      </c>
    </row>
    <row r="114" spans="1:4" x14ac:dyDescent="0.35">
      <c r="A114" s="453" t="s">
        <v>894</v>
      </c>
      <c r="B114">
        <v>2023</v>
      </c>
      <c r="C114">
        <v>8.9471227204711017</v>
      </c>
      <c r="D114">
        <v>4.3</v>
      </c>
    </row>
    <row r="115" spans="1:4" x14ac:dyDescent="0.35">
      <c r="A115" s="453" t="s">
        <v>894</v>
      </c>
      <c r="B115">
        <v>2024</v>
      </c>
      <c r="C115">
        <v>9.4126474839824041</v>
      </c>
      <c r="D115">
        <v>3.4870000000000005</v>
      </c>
    </row>
    <row r="116" spans="1:4" x14ac:dyDescent="0.35">
      <c r="A116" s="453" t="s">
        <v>895</v>
      </c>
      <c r="B116">
        <v>1987</v>
      </c>
      <c r="C116">
        <v>-10.190685530089928</v>
      </c>
      <c r="D116">
        <v>-1</v>
      </c>
    </row>
    <row r="117" spans="1:4" x14ac:dyDescent="0.35">
      <c r="A117" s="453" t="s">
        <v>895</v>
      </c>
      <c r="B117">
        <v>1988</v>
      </c>
      <c r="C117">
        <v>-14.071080372269618</v>
      </c>
      <c r="D117">
        <v>-8.6</v>
      </c>
    </row>
    <row r="118" spans="1:4" x14ac:dyDescent="0.35">
      <c r="A118" s="453" t="s">
        <v>895</v>
      </c>
      <c r="B118">
        <v>1989</v>
      </c>
      <c r="C118">
        <v>-4.0210261232496212</v>
      </c>
      <c r="D118">
        <v>7</v>
      </c>
    </row>
    <row r="119" spans="1:4" x14ac:dyDescent="0.35">
      <c r="A119" s="453" t="s">
        <v>895</v>
      </c>
      <c r="B119">
        <v>1990</v>
      </c>
      <c r="C119">
        <v>3.4680594895338679</v>
      </c>
      <c r="D119">
        <v>7.6</v>
      </c>
    </row>
    <row r="120" spans="1:4" x14ac:dyDescent="0.35">
      <c r="A120" s="453" t="s">
        <v>895</v>
      </c>
      <c r="B120">
        <v>1991</v>
      </c>
      <c r="C120">
        <v>3.3942238830258042</v>
      </c>
      <c r="D120">
        <v>6.9</v>
      </c>
    </row>
    <row r="121" spans="1:4" x14ac:dyDescent="0.35">
      <c r="A121" s="453" t="s">
        <v>895</v>
      </c>
      <c r="B121">
        <v>1992</v>
      </c>
      <c r="C121">
        <v>-5.4380663903455222</v>
      </c>
      <c r="D121">
        <v>-6.2</v>
      </c>
    </row>
    <row r="122" spans="1:4" x14ac:dyDescent="0.35">
      <c r="A122" s="453" t="s">
        <v>895</v>
      </c>
      <c r="B122">
        <v>1993</v>
      </c>
      <c r="C122">
        <v>2.0901583940438817</v>
      </c>
      <c r="D122">
        <v>0.5</v>
      </c>
    </row>
    <row r="123" spans="1:4" x14ac:dyDescent="0.35">
      <c r="A123" s="453" t="s">
        <v>895</v>
      </c>
      <c r="B123">
        <v>1994</v>
      </c>
      <c r="C123">
        <v>8.1012655965911868</v>
      </c>
      <c r="D123">
        <v>36.1</v>
      </c>
    </row>
    <row r="124" spans="1:4" x14ac:dyDescent="0.35">
      <c r="A124" s="453" t="s">
        <v>895</v>
      </c>
      <c r="B124">
        <v>1995</v>
      </c>
      <c r="C124">
        <v>8.5380062204589429</v>
      </c>
      <c r="D124">
        <v>9.6</v>
      </c>
    </row>
    <row r="125" spans="1:4" x14ac:dyDescent="0.35">
      <c r="A125" s="453" t="s">
        <v>895</v>
      </c>
      <c r="B125">
        <v>1996</v>
      </c>
      <c r="C125">
        <v>14.21547648092116</v>
      </c>
      <c r="D125">
        <v>1.8</v>
      </c>
    </row>
    <row r="126" spans="1:4" x14ac:dyDescent="0.35">
      <c r="A126" s="453" t="s">
        <v>895</v>
      </c>
      <c r="B126">
        <v>1997</v>
      </c>
      <c r="C126">
        <v>9.0862266012624495</v>
      </c>
      <c r="D126">
        <v>4.13</v>
      </c>
    </row>
    <row r="127" spans="1:4" x14ac:dyDescent="0.35">
      <c r="A127" s="453" t="s">
        <v>895</v>
      </c>
      <c r="B127">
        <v>1998</v>
      </c>
      <c r="C127">
        <v>-11.901882963598215</v>
      </c>
      <c r="D127">
        <v>2.2999999999999998</v>
      </c>
    </row>
    <row r="128" spans="1:4" x14ac:dyDescent="0.35">
      <c r="A128" s="453" t="s">
        <v>895</v>
      </c>
      <c r="B128">
        <v>1999</v>
      </c>
      <c r="C128">
        <v>7.6233290590437912</v>
      </c>
      <c r="D128">
        <v>-0.7</v>
      </c>
    </row>
    <row r="129" spans="1:4" x14ac:dyDescent="0.35">
      <c r="A129" s="453" t="s">
        <v>895</v>
      </c>
      <c r="B129">
        <v>2000</v>
      </c>
      <c r="C129">
        <v>17.99019550971277</v>
      </c>
      <c r="D129">
        <v>0.5</v>
      </c>
    </row>
    <row r="130" spans="1:4" x14ac:dyDescent="0.35">
      <c r="A130" s="453" t="s">
        <v>895</v>
      </c>
      <c r="B130">
        <v>2001</v>
      </c>
      <c r="C130">
        <v>10.358191089205219</v>
      </c>
      <c r="D130">
        <v>2.1</v>
      </c>
    </row>
    <row r="131" spans="1:4" x14ac:dyDescent="0.35">
      <c r="A131" s="453" t="s">
        <v>895</v>
      </c>
      <c r="B131">
        <v>2002</v>
      </c>
      <c r="C131">
        <v>6.2422237031600787</v>
      </c>
      <c r="D131">
        <v>0.2</v>
      </c>
    </row>
    <row r="132" spans="1:4" x14ac:dyDescent="0.35">
      <c r="A132" s="453" t="s">
        <v>895</v>
      </c>
      <c r="B132">
        <v>2003</v>
      </c>
      <c r="C132">
        <v>11.311742274095756</v>
      </c>
      <c r="D132">
        <v>2.3000000000000003</v>
      </c>
    </row>
    <row r="133" spans="1:4" x14ac:dyDescent="0.35">
      <c r="A133" s="453" t="s">
        <v>895</v>
      </c>
      <c r="B133">
        <v>2004</v>
      </c>
      <c r="C133">
        <v>11.517944421756145</v>
      </c>
      <c r="D133">
        <v>0.4</v>
      </c>
    </row>
    <row r="134" spans="1:4" x14ac:dyDescent="0.35">
      <c r="A134" s="453" t="s">
        <v>895</v>
      </c>
      <c r="B134">
        <v>2005</v>
      </c>
      <c r="C134">
        <v>20.840845024369965</v>
      </c>
      <c r="D134">
        <v>-0.2</v>
      </c>
    </row>
    <row r="135" spans="1:4" x14ac:dyDescent="0.35">
      <c r="A135" s="453" t="s">
        <v>895</v>
      </c>
      <c r="B135">
        <v>2006</v>
      </c>
      <c r="C135">
        <v>14.381520232245004</v>
      </c>
      <c r="D135">
        <v>4</v>
      </c>
    </row>
    <row r="136" spans="1:4" x14ac:dyDescent="0.35">
      <c r="A136" s="453" t="s">
        <v>895</v>
      </c>
      <c r="B136">
        <v>2007</v>
      </c>
      <c r="C136">
        <v>22.451508862219999</v>
      </c>
      <c r="D136">
        <v>4.8</v>
      </c>
    </row>
    <row r="137" spans="1:4" x14ac:dyDescent="0.35">
      <c r="A137" s="453" t="s">
        <v>895</v>
      </c>
      <c r="B137">
        <v>2008</v>
      </c>
      <c r="C137">
        <v>24.819649351006998</v>
      </c>
      <c r="D137">
        <v>5.3</v>
      </c>
    </row>
    <row r="138" spans="1:4" x14ac:dyDescent="0.35">
      <c r="A138" s="453" t="s">
        <v>895</v>
      </c>
      <c r="B138">
        <v>2009</v>
      </c>
      <c r="C138">
        <v>6.8836736302228934</v>
      </c>
      <c r="D138">
        <v>1.9</v>
      </c>
    </row>
    <row r="139" spans="1:4" x14ac:dyDescent="0.35">
      <c r="A139" s="453" t="s">
        <v>895</v>
      </c>
      <c r="B139">
        <v>2010</v>
      </c>
      <c r="C139">
        <v>10.511725944204775</v>
      </c>
      <c r="D139">
        <v>1.5</v>
      </c>
    </row>
    <row r="140" spans="1:4" x14ac:dyDescent="0.35">
      <c r="A140" s="453" t="s">
        <v>895</v>
      </c>
      <c r="B140">
        <v>2011</v>
      </c>
      <c r="C140">
        <v>13.606641115844811</v>
      </c>
      <c r="D140">
        <v>1.3</v>
      </c>
    </row>
    <row r="141" spans="1:4" x14ac:dyDescent="0.35">
      <c r="A141" s="453" t="s">
        <v>895</v>
      </c>
      <c r="B141">
        <v>2012</v>
      </c>
      <c r="C141">
        <v>11.101673805537407</v>
      </c>
      <c r="D141">
        <v>2.7</v>
      </c>
    </row>
    <row r="142" spans="1:4" x14ac:dyDescent="0.35">
      <c r="A142" s="453" t="s">
        <v>895</v>
      </c>
      <c r="B142">
        <v>2013</v>
      </c>
      <c r="C142">
        <v>7.5092638037296124</v>
      </c>
      <c r="D142">
        <v>0.5</v>
      </c>
    </row>
    <row r="143" spans="1:4" x14ac:dyDescent="0.35">
      <c r="A143" s="453" t="s">
        <v>895</v>
      </c>
      <c r="B143">
        <v>2014</v>
      </c>
      <c r="C143">
        <v>5.8288704043184394</v>
      </c>
      <c r="D143">
        <v>4.6559999999999997</v>
      </c>
    </row>
    <row r="144" spans="1:4" x14ac:dyDescent="0.35">
      <c r="A144" s="453" t="s">
        <v>895</v>
      </c>
      <c r="B144">
        <v>2015</v>
      </c>
      <c r="C144">
        <v>1.2723865003170376</v>
      </c>
      <c r="D144">
        <v>-0.28100000000000003</v>
      </c>
    </row>
    <row r="145" spans="1:4" x14ac:dyDescent="0.35">
      <c r="A145" s="453" t="s">
        <v>895</v>
      </c>
      <c r="B145">
        <v>2016</v>
      </c>
      <c r="C145">
        <v>-5.6919066232943498</v>
      </c>
      <c r="D145">
        <v>2.08</v>
      </c>
    </row>
    <row r="146" spans="1:4" x14ac:dyDescent="0.35">
      <c r="A146" s="453" t="s">
        <v>895</v>
      </c>
      <c r="B146">
        <v>2017</v>
      </c>
      <c r="C146">
        <v>-0.72565218326398351</v>
      </c>
      <c r="D146">
        <v>2.65</v>
      </c>
    </row>
    <row r="147" spans="1:4" x14ac:dyDescent="0.35">
      <c r="A147" s="453" t="s">
        <v>895</v>
      </c>
      <c r="B147">
        <v>2018</v>
      </c>
      <c r="C147">
        <v>7.4565219635187168</v>
      </c>
      <c r="D147">
        <v>4.8</v>
      </c>
    </row>
    <row r="148" spans="1:4" x14ac:dyDescent="0.35">
      <c r="A148" s="453" t="s">
        <v>895</v>
      </c>
      <c r="B148">
        <v>2019</v>
      </c>
      <c r="C148">
        <v>4.7945721866283026</v>
      </c>
      <c r="D148">
        <v>2</v>
      </c>
    </row>
    <row r="149" spans="1:4" x14ac:dyDescent="0.35">
      <c r="A149" s="453" t="s">
        <v>895</v>
      </c>
      <c r="B149">
        <v>2020</v>
      </c>
      <c r="C149">
        <v>-0.5236865150652491</v>
      </c>
      <c r="D149">
        <v>1.3</v>
      </c>
    </row>
    <row r="150" spans="1:4" x14ac:dyDescent="0.35">
      <c r="A150" s="453" t="s">
        <v>895</v>
      </c>
      <c r="B150">
        <v>2021</v>
      </c>
      <c r="C150">
        <v>3.78630000026696</v>
      </c>
      <c r="D150">
        <v>1.1000000000000001</v>
      </c>
    </row>
    <row r="151" spans="1:4" x14ac:dyDescent="0.35">
      <c r="A151" s="453" t="s">
        <v>895</v>
      </c>
      <c r="B151">
        <v>2022</v>
      </c>
      <c r="C151">
        <v>13.173910944875816</v>
      </c>
      <c r="D151">
        <v>4.26</v>
      </c>
    </row>
    <row r="152" spans="1:4" x14ac:dyDescent="0.35">
      <c r="A152" s="453" t="s">
        <v>895</v>
      </c>
      <c r="B152">
        <v>2023</v>
      </c>
      <c r="C152">
        <v>9.3745040215632063</v>
      </c>
      <c r="D152">
        <v>3.6</v>
      </c>
    </row>
    <row r="153" spans="1:4" x14ac:dyDescent="0.35">
      <c r="A153" s="453" t="s">
        <v>895</v>
      </c>
      <c r="B153">
        <v>2024</v>
      </c>
      <c r="C153">
        <v>8.1290535226052771</v>
      </c>
      <c r="D153">
        <v>1.1000000000000001</v>
      </c>
    </row>
    <row r="154" spans="1:4" x14ac:dyDescent="0.35">
      <c r="A154" s="453" t="s">
        <v>896</v>
      </c>
      <c r="B154">
        <v>1987</v>
      </c>
      <c r="C154">
        <v>-14.301037359422105</v>
      </c>
      <c r="D154" t="s">
        <v>136</v>
      </c>
    </row>
    <row r="155" spans="1:4" x14ac:dyDescent="0.35">
      <c r="A155" s="453" t="s">
        <v>896</v>
      </c>
      <c r="B155">
        <v>1988</v>
      </c>
      <c r="C155">
        <v>-11.24532773694277</v>
      </c>
      <c r="D155">
        <v>-4.9000000000000004</v>
      </c>
    </row>
    <row r="156" spans="1:4" x14ac:dyDescent="0.35">
      <c r="A156" s="453" t="s">
        <v>896</v>
      </c>
      <c r="B156">
        <v>1989</v>
      </c>
      <c r="C156">
        <v>-15.187395632452819</v>
      </c>
      <c r="D156">
        <v>5.2</v>
      </c>
    </row>
    <row r="157" spans="1:4" x14ac:dyDescent="0.35">
      <c r="A157" s="453" t="s">
        <v>896</v>
      </c>
      <c r="B157">
        <v>1990</v>
      </c>
      <c r="C157">
        <v>-15.639152355257686</v>
      </c>
      <c r="D157">
        <v>2.7</v>
      </c>
    </row>
    <row r="158" spans="1:4" x14ac:dyDescent="0.35">
      <c r="A158" s="453" t="s">
        <v>896</v>
      </c>
      <c r="B158">
        <v>1991</v>
      </c>
      <c r="C158">
        <v>-18.137951400682525</v>
      </c>
      <c r="D158">
        <v>-5.8</v>
      </c>
    </row>
    <row r="159" spans="1:4" x14ac:dyDescent="0.35">
      <c r="A159" s="453" t="s">
        <v>896</v>
      </c>
      <c r="B159">
        <v>1992</v>
      </c>
      <c r="C159">
        <v>-6.738433713135966</v>
      </c>
      <c r="D159">
        <v>-6.8</v>
      </c>
    </row>
    <row r="160" spans="1:4" x14ac:dyDescent="0.35">
      <c r="A160" s="453" t="s">
        <v>896</v>
      </c>
      <c r="B160">
        <v>1993</v>
      </c>
      <c r="C160">
        <v>0.79555694264354915</v>
      </c>
      <c r="D160">
        <v>3.87</v>
      </c>
    </row>
    <row r="161" spans="1:4" x14ac:dyDescent="0.35">
      <c r="A161" s="453" t="s">
        <v>896</v>
      </c>
      <c r="B161">
        <v>1994</v>
      </c>
      <c r="C161">
        <v>-4.6878975090297832</v>
      </c>
      <c r="D161">
        <v>38.770000000000003</v>
      </c>
    </row>
    <row r="162" spans="1:4" x14ac:dyDescent="0.35">
      <c r="A162" s="453" t="s">
        <v>896</v>
      </c>
      <c r="B162">
        <v>1995</v>
      </c>
      <c r="C162">
        <v>-15.56784028155519</v>
      </c>
      <c r="D162">
        <v>11.67</v>
      </c>
    </row>
    <row r="163" spans="1:4" x14ac:dyDescent="0.35">
      <c r="A163" s="453" t="s">
        <v>896</v>
      </c>
      <c r="B163">
        <v>1996</v>
      </c>
      <c r="C163">
        <v>-36.577829693932166</v>
      </c>
      <c r="D163">
        <v>6.74</v>
      </c>
    </row>
    <row r="164" spans="1:4" x14ac:dyDescent="0.35">
      <c r="A164" s="453" t="s">
        <v>896</v>
      </c>
      <c r="B164">
        <v>1997</v>
      </c>
      <c r="C164">
        <v>-16.166182077035224</v>
      </c>
      <c r="D164">
        <v>3.1</v>
      </c>
    </row>
    <row r="165" spans="1:4" x14ac:dyDescent="0.35">
      <c r="A165" s="453" t="s">
        <v>896</v>
      </c>
      <c r="B165">
        <v>1998</v>
      </c>
      <c r="C165">
        <v>-47.245527013480192</v>
      </c>
      <c r="D165">
        <v>7.8</v>
      </c>
    </row>
    <row r="166" spans="1:4" x14ac:dyDescent="0.35">
      <c r="A166" s="453" t="s">
        <v>896</v>
      </c>
      <c r="B166">
        <v>1999</v>
      </c>
      <c r="C166">
        <v>-18.569380611510727</v>
      </c>
      <c r="D166">
        <v>0.6</v>
      </c>
    </row>
    <row r="167" spans="1:4" x14ac:dyDescent="0.35">
      <c r="A167" s="453" t="s">
        <v>896</v>
      </c>
      <c r="B167">
        <v>2000</v>
      </c>
      <c r="C167">
        <v>-22.410795993403852</v>
      </c>
      <c r="D167">
        <v>4.5999999999999996</v>
      </c>
    </row>
    <row r="168" spans="1:4" x14ac:dyDescent="0.35">
      <c r="A168" s="453" t="s">
        <v>896</v>
      </c>
      <c r="B168">
        <v>2001</v>
      </c>
      <c r="C168">
        <v>-35.162705098519794</v>
      </c>
      <c r="D168">
        <v>8.8000000000000007</v>
      </c>
    </row>
    <row r="169" spans="1:4" x14ac:dyDescent="0.35">
      <c r="A169" s="453" t="s">
        <v>896</v>
      </c>
      <c r="B169">
        <v>2002</v>
      </c>
      <c r="C169">
        <v>-37.621812985498607</v>
      </c>
      <c r="D169">
        <v>7.6</v>
      </c>
    </row>
    <row r="170" spans="1:4" x14ac:dyDescent="0.35">
      <c r="A170" s="453" t="s">
        <v>896</v>
      </c>
      <c r="B170">
        <v>2003</v>
      </c>
      <c r="C170">
        <v>-4.7241376367276295</v>
      </c>
      <c r="D170">
        <v>7.3</v>
      </c>
    </row>
    <row r="171" spans="1:4" x14ac:dyDescent="0.35">
      <c r="A171" s="453" t="s">
        <v>896</v>
      </c>
      <c r="B171">
        <v>2004</v>
      </c>
      <c r="C171">
        <v>7.4820166835195057</v>
      </c>
      <c r="D171">
        <v>4.2</v>
      </c>
    </row>
    <row r="172" spans="1:4" x14ac:dyDescent="0.35">
      <c r="A172" s="453" t="s">
        <v>896</v>
      </c>
      <c r="B172">
        <v>2005</v>
      </c>
      <c r="C172">
        <v>16.572517109987544</v>
      </c>
      <c r="D172">
        <v>5</v>
      </c>
    </row>
    <row r="173" spans="1:4" x14ac:dyDescent="0.35">
      <c r="A173" s="453" t="s">
        <v>896</v>
      </c>
      <c r="B173">
        <v>2006</v>
      </c>
      <c r="C173">
        <v>19.283745263138435</v>
      </c>
      <c r="D173">
        <v>5</v>
      </c>
    </row>
    <row r="174" spans="1:4" x14ac:dyDescent="0.35">
      <c r="A174" s="453" t="s">
        <v>896</v>
      </c>
      <c r="B174">
        <v>2007</v>
      </c>
      <c r="C174">
        <v>16.974730635150646</v>
      </c>
      <c r="D174">
        <v>5.5</v>
      </c>
    </row>
    <row r="175" spans="1:4" x14ac:dyDescent="0.35">
      <c r="A175" s="453" t="s">
        <v>896</v>
      </c>
      <c r="B175">
        <v>2008</v>
      </c>
      <c r="C175">
        <v>8.5058558049251776</v>
      </c>
      <c r="D175">
        <v>6</v>
      </c>
    </row>
    <row r="176" spans="1:4" x14ac:dyDescent="0.35">
      <c r="A176" s="453" t="s">
        <v>896</v>
      </c>
      <c r="B176">
        <v>2009</v>
      </c>
      <c r="C176">
        <v>-10.186137021017002</v>
      </c>
      <c r="D176">
        <v>6</v>
      </c>
    </row>
    <row r="177" spans="1:4" x14ac:dyDescent="0.35">
      <c r="A177" s="453" t="s">
        <v>896</v>
      </c>
      <c r="B177">
        <v>2010</v>
      </c>
      <c r="C177">
        <v>-20.239915434471882</v>
      </c>
      <c r="D177">
        <v>5.6</v>
      </c>
    </row>
    <row r="178" spans="1:4" x14ac:dyDescent="0.35">
      <c r="A178" s="453" t="s">
        <v>896</v>
      </c>
      <c r="B178">
        <v>2011</v>
      </c>
      <c r="C178">
        <v>-6.0691703017957348</v>
      </c>
      <c r="D178">
        <v>4.82</v>
      </c>
    </row>
    <row r="179" spans="1:4" x14ac:dyDescent="0.35">
      <c r="A179" s="453" t="s">
        <v>896</v>
      </c>
      <c r="B179">
        <v>2012</v>
      </c>
      <c r="C179">
        <v>-1.2360731812126702</v>
      </c>
      <c r="D179">
        <v>3.64</v>
      </c>
    </row>
    <row r="180" spans="1:4" x14ac:dyDescent="0.35">
      <c r="A180" s="453" t="s">
        <v>896</v>
      </c>
      <c r="B180">
        <v>2013</v>
      </c>
      <c r="C180">
        <v>-2.6521653633439621</v>
      </c>
      <c r="D180">
        <v>2.96</v>
      </c>
    </row>
    <row r="181" spans="1:4" x14ac:dyDescent="0.35">
      <c r="A181" s="453" t="s">
        <v>896</v>
      </c>
      <c r="B181">
        <v>2014</v>
      </c>
      <c r="C181">
        <v>-4.7074610411639926</v>
      </c>
      <c r="D181">
        <v>4.2930000000000001</v>
      </c>
    </row>
    <row r="182" spans="1:4" x14ac:dyDescent="0.35">
      <c r="A182" s="453" t="s">
        <v>896</v>
      </c>
      <c r="B182">
        <v>2015</v>
      </c>
      <c r="C182">
        <v>-18.732988216200251</v>
      </c>
      <c r="D182">
        <v>1.74929441314703</v>
      </c>
    </row>
    <row r="183" spans="1:4" x14ac:dyDescent="0.35">
      <c r="A183" s="453" t="s">
        <v>896</v>
      </c>
      <c r="B183">
        <v>2016</v>
      </c>
      <c r="C183">
        <v>-28.539863849504162</v>
      </c>
      <c r="D183">
        <v>1.4</v>
      </c>
    </row>
    <row r="184" spans="1:4" x14ac:dyDescent="0.35">
      <c r="A184" s="453" t="s">
        <v>896</v>
      </c>
      <c r="B184">
        <v>2017</v>
      </c>
      <c r="C184">
        <v>-8.5832273059705564</v>
      </c>
      <c r="D184">
        <v>0.8</v>
      </c>
    </row>
    <row r="185" spans="1:4" x14ac:dyDescent="0.35">
      <c r="A185" s="453" t="s">
        <v>896</v>
      </c>
      <c r="B185">
        <v>2018</v>
      </c>
      <c r="C185">
        <v>-2.7225483563506163</v>
      </c>
      <c r="D185">
        <v>1.3</v>
      </c>
    </row>
    <row r="186" spans="1:4" x14ac:dyDescent="0.35">
      <c r="A186" s="453" t="s">
        <v>896</v>
      </c>
      <c r="B186">
        <v>2019</v>
      </c>
      <c r="C186">
        <v>-7.448944189666566</v>
      </c>
      <c r="D186">
        <v>1.2</v>
      </c>
    </row>
    <row r="187" spans="1:4" x14ac:dyDescent="0.35">
      <c r="A187" s="453" t="s">
        <v>896</v>
      </c>
      <c r="B187">
        <v>2020</v>
      </c>
      <c r="C187">
        <v>-0.87070883419132894</v>
      </c>
      <c r="D187">
        <v>4.7</v>
      </c>
    </row>
    <row r="188" spans="1:4" x14ac:dyDescent="0.35">
      <c r="A188" s="453" t="s">
        <v>896</v>
      </c>
      <c r="B188">
        <v>2021</v>
      </c>
      <c r="C188">
        <v>3.8274361366335907</v>
      </c>
      <c r="D188">
        <v>-0.1</v>
      </c>
    </row>
    <row r="189" spans="1:4" x14ac:dyDescent="0.35">
      <c r="A189" s="453" t="s">
        <v>896</v>
      </c>
      <c r="B189">
        <v>2022</v>
      </c>
      <c r="C189">
        <v>2.1142901200639388</v>
      </c>
      <c r="D189">
        <v>4.8575933647581397</v>
      </c>
    </row>
    <row r="190" spans="1:4" x14ac:dyDescent="0.35">
      <c r="A190" s="453" t="s">
        <v>896</v>
      </c>
      <c r="B190">
        <v>2023</v>
      </c>
      <c r="C190">
        <v>-3.4539053560186042</v>
      </c>
      <c r="D190">
        <v>2.4</v>
      </c>
    </row>
    <row r="191" spans="1:4" x14ac:dyDescent="0.35">
      <c r="A191" s="453" t="s">
        <v>896</v>
      </c>
      <c r="B191">
        <v>2024</v>
      </c>
      <c r="C191">
        <v>-2.8519481494747123</v>
      </c>
      <c r="D191">
        <v>3.2</v>
      </c>
    </row>
    <row r="192" spans="1:4" x14ac:dyDescent="0.35">
      <c r="A192" s="453" t="s">
        <v>897</v>
      </c>
      <c r="B192">
        <v>1987</v>
      </c>
      <c r="C192">
        <v>-8.3840701561905302</v>
      </c>
      <c r="D192" t="s">
        <v>136</v>
      </c>
    </row>
    <row r="193" spans="1:4" x14ac:dyDescent="0.35">
      <c r="A193" s="453" t="s">
        <v>897</v>
      </c>
      <c r="B193">
        <v>1988</v>
      </c>
      <c r="C193">
        <v>-6.3478032957733799</v>
      </c>
      <c r="D193">
        <v>-15.5</v>
      </c>
    </row>
    <row r="194" spans="1:4" x14ac:dyDescent="0.35">
      <c r="A194" s="453" t="s">
        <v>897</v>
      </c>
      <c r="B194">
        <v>1989</v>
      </c>
      <c r="C194">
        <v>-9.5383391213508411</v>
      </c>
      <c r="D194">
        <v>-3.9</v>
      </c>
    </row>
    <row r="195" spans="1:4" x14ac:dyDescent="0.35">
      <c r="A195" s="453" t="s">
        <v>897</v>
      </c>
      <c r="B195">
        <v>1990</v>
      </c>
      <c r="C195">
        <v>-6.6728278398073089</v>
      </c>
      <c r="D195">
        <v>-3.3</v>
      </c>
    </row>
    <row r="196" spans="1:4" x14ac:dyDescent="0.35">
      <c r="A196" s="453" t="s">
        <v>897</v>
      </c>
      <c r="B196">
        <v>1991</v>
      </c>
      <c r="C196">
        <v>-2.436755514333337</v>
      </c>
      <c r="D196">
        <v>7.5</v>
      </c>
    </row>
    <row r="197" spans="1:4" x14ac:dyDescent="0.35">
      <c r="A197" s="453" t="s">
        <v>897</v>
      </c>
      <c r="B197">
        <v>1992</v>
      </c>
      <c r="C197">
        <v>-3.2271590810829318</v>
      </c>
      <c r="D197">
        <v>-3.2</v>
      </c>
    </row>
    <row r="198" spans="1:4" x14ac:dyDescent="0.35">
      <c r="A198" s="453" t="s">
        <v>897</v>
      </c>
      <c r="B198">
        <v>1993</v>
      </c>
      <c r="C198">
        <v>-5.337329687173523</v>
      </c>
      <c r="D198">
        <v>-6.9</v>
      </c>
    </row>
    <row r="199" spans="1:4" x14ac:dyDescent="0.35">
      <c r="A199" s="453" t="s">
        <v>897</v>
      </c>
      <c r="B199">
        <v>1994</v>
      </c>
      <c r="C199">
        <v>-6.182769002337138</v>
      </c>
      <c r="D199">
        <v>43.72</v>
      </c>
    </row>
    <row r="200" spans="1:4" x14ac:dyDescent="0.35">
      <c r="A200" s="453" t="s">
        <v>897</v>
      </c>
      <c r="B200">
        <v>1995</v>
      </c>
      <c r="C200">
        <v>-5.7134344507420076</v>
      </c>
      <c r="D200">
        <v>9.27</v>
      </c>
    </row>
    <row r="201" spans="1:4" x14ac:dyDescent="0.35">
      <c r="A201" s="453" t="s">
        <v>897</v>
      </c>
      <c r="B201">
        <v>1996</v>
      </c>
      <c r="C201">
        <v>-6.5255258715766775</v>
      </c>
      <c r="D201">
        <v>11.32</v>
      </c>
    </row>
    <row r="202" spans="1:4" x14ac:dyDescent="0.35">
      <c r="A202" s="453" t="s">
        <v>897</v>
      </c>
      <c r="B202">
        <v>1997</v>
      </c>
      <c r="C202">
        <v>-7.0831483292890134</v>
      </c>
      <c r="D202">
        <v>5.56</v>
      </c>
    </row>
    <row r="203" spans="1:4" x14ac:dyDescent="0.35">
      <c r="A203" s="453" t="s">
        <v>897</v>
      </c>
      <c r="B203">
        <v>1998</v>
      </c>
      <c r="C203">
        <v>-5.5952743313346511</v>
      </c>
      <c r="D203">
        <v>4.26</v>
      </c>
    </row>
    <row r="204" spans="1:4" x14ac:dyDescent="0.35">
      <c r="A204" s="453" t="s">
        <v>897</v>
      </c>
      <c r="B204">
        <v>1999</v>
      </c>
      <c r="C204">
        <v>-6.8589192798396077</v>
      </c>
      <c r="D204">
        <v>-8</v>
      </c>
    </row>
    <row r="205" spans="1:4" x14ac:dyDescent="0.35">
      <c r="A205" s="453" t="s">
        <v>897</v>
      </c>
      <c r="B205">
        <v>2000</v>
      </c>
      <c r="C205">
        <v>-9.287385785061451</v>
      </c>
      <c r="D205">
        <v>3.8</v>
      </c>
    </row>
    <row r="206" spans="1:4" x14ac:dyDescent="0.35">
      <c r="A206" s="453" t="s">
        <v>897</v>
      </c>
      <c r="B206">
        <v>2001</v>
      </c>
      <c r="C206">
        <v>-1.80849094214771</v>
      </c>
      <c r="D206">
        <v>12.4</v>
      </c>
    </row>
    <row r="207" spans="1:4" x14ac:dyDescent="0.35">
      <c r="A207" s="453" t="s">
        <v>897</v>
      </c>
      <c r="B207">
        <v>2002</v>
      </c>
      <c r="C207">
        <v>-60.751422162903715</v>
      </c>
      <c r="D207">
        <v>5.2</v>
      </c>
    </row>
    <row r="208" spans="1:4" x14ac:dyDescent="0.35">
      <c r="A208" s="453" t="s">
        <v>897</v>
      </c>
      <c r="B208">
        <v>2003</v>
      </c>
      <c r="C208">
        <v>-18.298535572227777</v>
      </c>
      <c r="D208">
        <v>-1.8</v>
      </c>
    </row>
    <row r="209" spans="1:4" x14ac:dyDescent="0.35">
      <c r="A209" s="453" t="s">
        <v>897</v>
      </c>
      <c r="B209">
        <v>2004</v>
      </c>
      <c r="C209">
        <v>-13.982412203319328</v>
      </c>
      <c r="D209">
        <v>-5.3</v>
      </c>
    </row>
    <row r="210" spans="1:4" x14ac:dyDescent="0.35">
      <c r="A210" s="453" t="s">
        <v>897</v>
      </c>
      <c r="B210">
        <v>2005</v>
      </c>
      <c r="C210">
        <v>0.45128529979133064</v>
      </c>
      <c r="D210">
        <v>7.8999999999999995</v>
      </c>
    </row>
    <row r="211" spans="1:4" x14ac:dyDescent="0.35">
      <c r="A211" s="453" t="s">
        <v>897</v>
      </c>
      <c r="B211">
        <v>2006</v>
      </c>
      <c r="C211">
        <v>4.6726173684980106</v>
      </c>
      <c r="D211">
        <v>8.1</v>
      </c>
    </row>
    <row r="212" spans="1:4" x14ac:dyDescent="0.35">
      <c r="A212" s="453" t="s">
        <v>897</v>
      </c>
      <c r="B212">
        <v>2007</v>
      </c>
      <c r="C212">
        <v>9.6629951639926563</v>
      </c>
      <c r="D212">
        <v>-7.4</v>
      </c>
    </row>
    <row r="213" spans="1:4" x14ac:dyDescent="0.35">
      <c r="A213" s="453" t="s">
        <v>897</v>
      </c>
      <c r="B213">
        <v>2008</v>
      </c>
      <c r="C213">
        <v>7.1684146226939376</v>
      </c>
      <c r="D213">
        <v>8.3000000000000007</v>
      </c>
    </row>
    <row r="214" spans="1:4" x14ac:dyDescent="0.35">
      <c r="A214" s="453" t="s">
        <v>897</v>
      </c>
      <c r="B214">
        <v>2009</v>
      </c>
      <c r="C214">
        <v>-15.925043970635455</v>
      </c>
      <c r="D214">
        <v>10</v>
      </c>
    </row>
    <row r="215" spans="1:4" x14ac:dyDescent="0.35">
      <c r="A215" s="453" t="s">
        <v>897</v>
      </c>
      <c r="B215">
        <v>2010</v>
      </c>
      <c r="C215">
        <v>-10.989129308461456</v>
      </c>
      <c r="D215">
        <v>-2.1</v>
      </c>
    </row>
    <row r="216" spans="1:4" x14ac:dyDescent="0.35">
      <c r="A216" s="453" t="s">
        <v>897</v>
      </c>
      <c r="B216">
        <v>2011</v>
      </c>
      <c r="C216">
        <v>-7.4569690983472086</v>
      </c>
      <c r="D216">
        <v>2</v>
      </c>
    </row>
    <row r="217" spans="1:4" x14ac:dyDescent="0.35">
      <c r="A217" s="453" t="s">
        <v>897</v>
      </c>
      <c r="B217">
        <v>2012</v>
      </c>
      <c r="C217">
        <v>8.4776963200254709</v>
      </c>
      <c r="D217">
        <v>7.5</v>
      </c>
    </row>
    <row r="218" spans="1:4" x14ac:dyDescent="0.35">
      <c r="A218" s="453" t="s">
        <v>897</v>
      </c>
      <c r="B218">
        <v>2013</v>
      </c>
      <c r="C218">
        <v>-12.746163741446981</v>
      </c>
      <c r="D218">
        <v>0.2</v>
      </c>
    </row>
    <row r="219" spans="1:4" x14ac:dyDescent="0.35">
      <c r="A219" s="453" t="s">
        <v>897</v>
      </c>
      <c r="B219">
        <v>2014</v>
      </c>
      <c r="C219">
        <v>-14.308267866920573</v>
      </c>
      <c r="D219">
        <v>1.681</v>
      </c>
    </row>
    <row r="220" spans="1:4" x14ac:dyDescent="0.35">
      <c r="A220" s="453" t="s">
        <v>897</v>
      </c>
      <c r="B220">
        <v>2015</v>
      </c>
      <c r="C220">
        <v>-4.8440883462228381</v>
      </c>
      <c r="D220">
        <v>3.657</v>
      </c>
    </row>
    <row r="221" spans="1:4" x14ac:dyDescent="0.35">
      <c r="A221" s="453" t="s">
        <v>897</v>
      </c>
      <c r="B221">
        <v>2016</v>
      </c>
      <c r="C221">
        <v>-3.5219984518376379</v>
      </c>
      <c r="D221">
        <v>-1.6</v>
      </c>
    </row>
    <row r="222" spans="1:4" x14ac:dyDescent="0.35">
      <c r="A222" s="453" t="s">
        <v>897</v>
      </c>
      <c r="B222">
        <v>2017</v>
      </c>
      <c r="C222">
        <v>-0.69504652632430475</v>
      </c>
      <c r="D222">
        <v>-1.1000000000000001</v>
      </c>
    </row>
    <row r="223" spans="1:4" x14ac:dyDescent="0.35">
      <c r="A223" s="453" t="s">
        <v>897</v>
      </c>
      <c r="B223">
        <v>2018</v>
      </c>
      <c r="C223">
        <v>7.2538237956467233</v>
      </c>
      <c r="D223">
        <v>4</v>
      </c>
    </row>
    <row r="224" spans="1:4" x14ac:dyDescent="0.35">
      <c r="A224" s="453" t="s">
        <v>897</v>
      </c>
      <c r="B224">
        <v>2019</v>
      </c>
      <c r="C224">
        <v>3.5283494759116594</v>
      </c>
      <c r="D224">
        <v>1.1882869235947287</v>
      </c>
    </row>
    <row r="225" spans="1:4" x14ac:dyDescent="0.35">
      <c r="A225" s="453" t="s">
        <v>897</v>
      </c>
      <c r="B225">
        <v>2020</v>
      </c>
      <c r="C225">
        <v>1.2792951134174917</v>
      </c>
      <c r="D225">
        <v>4.5</v>
      </c>
    </row>
    <row r="226" spans="1:4" x14ac:dyDescent="0.35">
      <c r="A226" s="453" t="s">
        <v>897</v>
      </c>
      <c r="B226">
        <v>2021</v>
      </c>
      <c r="C226">
        <v>6.2905618877633529</v>
      </c>
      <c r="D226">
        <v>-0.8</v>
      </c>
    </row>
    <row r="227" spans="1:4" x14ac:dyDescent="0.35">
      <c r="A227" s="453" t="s">
        <v>897</v>
      </c>
      <c r="B227">
        <v>2022</v>
      </c>
      <c r="C227">
        <v>13.486494420441556</v>
      </c>
      <c r="D227">
        <v>5.8000000000000007</v>
      </c>
    </row>
    <row r="228" spans="1:4" x14ac:dyDescent="0.35">
      <c r="A228" s="453" t="s">
        <v>897</v>
      </c>
      <c r="B228">
        <v>2023</v>
      </c>
      <c r="C228">
        <v>7.3726188683426788</v>
      </c>
      <c r="D228">
        <v>4.0999999999999996</v>
      </c>
    </row>
    <row r="229" spans="1:4" x14ac:dyDescent="0.35">
      <c r="A229" s="453" t="s">
        <v>897</v>
      </c>
      <c r="B229">
        <v>2024</v>
      </c>
      <c r="C229">
        <v>6.2108969681426505</v>
      </c>
      <c r="D229">
        <v>8.1999999999999993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X20"/>
  <sheetViews>
    <sheetView workbookViewId="0">
      <selection activeCell="AM20" sqref="B20:AM20"/>
    </sheetView>
  </sheetViews>
  <sheetFormatPr defaultColWidth="10.90625" defaultRowHeight="14.5" x14ac:dyDescent="0.35"/>
  <sheetData>
    <row r="1" spans="1:128" x14ac:dyDescent="0.35">
      <c r="A1" t="s">
        <v>898</v>
      </c>
      <c r="B1">
        <v>-6.3878521471127758</v>
      </c>
      <c r="C1">
        <v>-4.1161003321024454</v>
      </c>
      <c r="D1">
        <v>-4.3571064496012175</v>
      </c>
      <c r="E1">
        <v>-2.826067515704342</v>
      </c>
      <c r="F1">
        <v>-2.3540381901159058</v>
      </c>
      <c r="G1">
        <v>-4.6521262242257793</v>
      </c>
      <c r="H1">
        <v>-4.0392299719639579</v>
      </c>
      <c r="I1">
        <v>-1.0381021306568035</v>
      </c>
      <c r="J1">
        <v>-0.41792603685463026</v>
      </c>
      <c r="K1">
        <v>-0.66009676877650414</v>
      </c>
      <c r="L1">
        <v>-1.3805436366767283</v>
      </c>
      <c r="M1">
        <v>-2.9350505923533876</v>
      </c>
      <c r="N1">
        <v>0.145824433473311</v>
      </c>
      <c r="O1">
        <v>1.2778844230602189</v>
      </c>
      <c r="P1">
        <v>-4.2950018208317138</v>
      </c>
      <c r="Q1">
        <v>-4.6138263882860011</v>
      </c>
      <c r="R1">
        <v>-4.6727607902919965</v>
      </c>
      <c r="S1">
        <v>-1.6056039915047884</v>
      </c>
      <c r="T1">
        <v>-1.7397113893686749</v>
      </c>
      <c r="U1">
        <v>1.502497014895144</v>
      </c>
      <c r="V1">
        <v>1.7186919581155742</v>
      </c>
      <c r="W1">
        <v>-1.0673160081014221</v>
      </c>
      <c r="X1">
        <v>-4.1111735232308044</v>
      </c>
      <c r="Y1">
        <v>-2.7923837415328094</v>
      </c>
      <c r="Z1">
        <v>-2.5517622845512133</v>
      </c>
      <c r="AA1">
        <v>-3.2832113901735624</v>
      </c>
      <c r="AB1">
        <v>-1.5183027000682308</v>
      </c>
      <c r="AC1">
        <v>-2.8355727660583621</v>
      </c>
      <c r="AD1">
        <v>-3.5097240093186768</v>
      </c>
      <c r="AE1">
        <v>-3.4853356847564512</v>
      </c>
      <c r="AF1">
        <v>-0.94964898790658192</v>
      </c>
      <c r="AG1">
        <v>-0.93488990329262522</v>
      </c>
      <c r="AH1">
        <v>-1.2681181347355246</v>
      </c>
      <c r="AI1">
        <v>0</v>
      </c>
      <c r="AJ1">
        <v>-4.0070106516213473</v>
      </c>
      <c r="AK1">
        <v>-3.2635077090049247</v>
      </c>
      <c r="AL1">
        <v>-3.7632375016663802</v>
      </c>
      <c r="AM1">
        <v>-2.8247431287119902</v>
      </c>
      <c r="AN1">
        <v>-2.8503755873166901</v>
      </c>
      <c r="AO1">
        <v>-3.7948497342866934</v>
      </c>
      <c r="AP1">
        <v>-5.0977471728150974</v>
      </c>
      <c r="AQ1">
        <v>-5.1908585102603322</v>
      </c>
      <c r="AR1">
        <v>-5.2082512654087072</v>
      </c>
      <c r="AS1">
        <v>-3.0831790700328643</v>
      </c>
      <c r="AT1">
        <v>-8.0161010644303161</v>
      </c>
      <c r="AU1">
        <v>-4.4434487742199922</v>
      </c>
      <c r="AV1">
        <v>-2.8017000593848023</v>
      </c>
      <c r="AW1">
        <v>-2.7136027924474706</v>
      </c>
      <c r="AX1">
        <v>-2.4739386472451184</v>
      </c>
      <c r="AZ1">
        <v>-2.6509943774754885</v>
      </c>
      <c r="BA1">
        <v>-2.9617508754976507</v>
      </c>
      <c r="BB1">
        <v>-2.6301629523508785</v>
      </c>
      <c r="BC1">
        <v>-3.1634330937722042</v>
      </c>
      <c r="BD1">
        <v>-3.4278493395596676</v>
      </c>
      <c r="BE1">
        <v>-3.4278493395596676</v>
      </c>
      <c r="BF1">
        <v>-3.5156296865773573</v>
      </c>
      <c r="BG1">
        <v>-4.0784939201016011</v>
      </c>
      <c r="BH1">
        <v>-4.450112740716353</v>
      </c>
      <c r="BI1">
        <v>-2.965972470910216</v>
      </c>
      <c r="BJ1">
        <v>-3.2893294713626839</v>
      </c>
      <c r="BK1">
        <v>-3.7515949049697253</v>
      </c>
      <c r="BL1">
        <v>-3.3189457377851852</v>
      </c>
      <c r="BM1">
        <v>-2.984491910694385</v>
      </c>
      <c r="BN1">
        <v>-2.7045056650986679</v>
      </c>
      <c r="BO1">
        <v>-4.8068112652761608</v>
      </c>
      <c r="BP1">
        <v>-2.9616364958131745</v>
      </c>
      <c r="BQ1">
        <v>-9.2996029477388458</v>
      </c>
      <c r="BR1">
        <v>-10.083269715417799</v>
      </c>
      <c r="BS1">
        <v>-8.4636642186214459</v>
      </c>
      <c r="BT1">
        <v>-4.5896933993736466</v>
      </c>
      <c r="BU1">
        <v>-5.8491162962422729</v>
      </c>
      <c r="BV1">
        <v>-5.9831004367650262</v>
      </c>
      <c r="BW1">
        <v>-5.2557776254752033</v>
      </c>
      <c r="BX1">
        <v>-6.1552218138323935</v>
      </c>
      <c r="BY1">
        <v>-9.4010905941098422</v>
      </c>
      <c r="BZ1">
        <v>-5.2245895556142914</v>
      </c>
      <c r="CA1">
        <v>-3.7770165185342521</v>
      </c>
      <c r="CB1">
        <v>-3.6297318165946959</v>
      </c>
      <c r="CC1">
        <v>-3.8668736458185631</v>
      </c>
      <c r="CD1">
        <v>-4.1502589596319241</v>
      </c>
      <c r="CE1">
        <v>-3.9190164855467442</v>
      </c>
      <c r="CF1">
        <v>-4.0303117072934231</v>
      </c>
      <c r="CG1">
        <v>-4.2713086988590181</v>
      </c>
      <c r="CH1">
        <v>-3.0677693208898771</v>
      </c>
      <c r="CI1">
        <v>-3.5006958422468424</v>
      </c>
      <c r="CJ1">
        <v>-2.6115106752312309</v>
      </c>
      <c r="CK1">
        <v>-3.1470810678964449</v>
      </c>
      <c r="CL1">
        <v>-3.3613360522960165</v>
      </c>
      <c r="CM1">
        <v>-2.627148093451404</v>
      </c>
      <c r="CN1">
        <v>0.96971260137553683</v>
      </c>
      <c r="CO1">
        <v>0.9607857856267964</v>
      </c>
      <c r="CP1">
        <v>0.54531002814223573</v>
      </c>
      <c r="CQ1">
        <v>0.68195126295454922</v>
      </c>
      <c r="CR1">
        <v>0.13936030692155332</v>
      </c>
      <c r="CS1">
        <v>-1.5542107801592826</v>
      </c>
      <c r="CT1">
        <v>-1.5468883052980404</v>
      </c>
      <c r="CU1">
        <v>-1.8836502534106809</v>
      </c>
      <c r="CV1">
        <v>-0.38030673242388774</v>
      </c>
      <c r="CW1">
        <v>-0.69119945471170219</v>
      </c>
      <c r="CX1">
        <v>-0.32457238130579946</v>
      </c>
      <c r="CY1">
        <v>-0.694430530309325</v>
      </c>
      <c r="CZ1">
        <v>-0.81907378211475823</v>
      </c>
      <c r="DA1">
        <v>-3.3975241036613499</v>
      </c>
      <c r="DB1">
        <v>-3.1226827026400295</v>
      </c>
      <c r="DC1">
        <v>-3.48716996104615</v>
      </c>
      <c r="DD1">
        <v>-3.48716996104615</v>
      </c>
      <c r="DE1">
        <v>-2.7285038090261935</v>
      </c>
      <c r="DF1">
        <v>-3.3259320111754063</v>
      </c>
      <c r="DG1">
        <v>-3.6114288218512089</v>
      </c>
      <c r="DH1">
        <v>-3.6886742813773981</v>
      </c>
      <c r="DI1">
        <v>-4.1565676634291453</v>
      </c>
      <c r="DJ1">
        <v>-4.0582865493759588</v>
      </c>
      <c r="DK1">
        <v>-6.3318043525765075</v>
      </c>
      <c r="DL1">
        <v>-6.3224405271402011</v>
      </c>
      <c r="DM1">
        <v>-3.364052899340142</v>
      </c>
      <c r="DN1">
        <v>-5.0750690161466609</v>
      </c>
      <c r="DO1">
        <v>-3.364052899340142</v>
      </c>
      <c r="DP1">
        <v>-4.6346588861029421</v>
      </c>
      <c r="DQ1">
        <v>-5.3395437101304823</v>
      </c>
      <c r="DR1">
        <v>-5.9175014026202319</v>
      </c>
      <c r="DS1">
        <v>-5.0216212557456652</v>
      </c>
      <c r="DT1">
        <v>-5.1700273333177913</v>
      </c>
      <c r="DU1">
        <v>-4.4041735854616375</v>
      </c>
      <c r="DV1">
        <v>-4.9866326658707685</v>
      </c>
      <c r="DW1">
        <v>-5.6267672242921645</v>
      </c>
      <c r="DX1">
        <v>-3.202034273044716</v>
      </c>
    </row>
    <row r="2" spans="1:128" x14ac:dyDescent="0.35">
      <c r="A2" t="s">
        <v>899</v>
      </c>
      <c r="B2">
        <v>-3.9286088722950105</v>
      </c>
      <c r="C2">
        <v>-1.466017850682505</v>
      </c>
      <c r="D2">
        <v>-1.7648519738133324</v>
      </c>
      <c r="E2">
        <v>-4.5322170277879801</v>
      </c>
      <c r="F2">
        <v>-3.5066226413298476</v>
      </c>
      <c r="G2">
        <v>-8.9049510596790302</v>
      </c>
      <c r="H2">
        <v>-5.2085945586999687</v>
      </c>
      <c r="I2">
        <v>-1.923141386452816</v>
      </c>
      <c r="J2">
        <v>-3.8973391180559918</v>
      </c>
      <c r="K2">
        <v>-1.7997492716478678</v>
      </c>
      <c r="L2">
        <v>-1.9003353181044194</v>
      </c>
      <c r="M2">
        <v>-4.2228826753064217</v>
      </c>
      <c r="N2">
        <v>-1.1839638584200456</v>
      </c>
      <c r="O2">
        <v>-1.2944057271694831</v>
      </c>
      <c r="P2">
        <v>-1.1622952399768405</v>
      </c>
      <c r="Q2">
        <v>-1.4733620344831677</v>
      </c>
      <c r="R2">
        <v>-2.1129989553601782</v>
      </c>
      <c r="S2">
        <v>-1.7019032813901314</v>
      </c>
      <c r="T2">
        <v>-4.0141991205712033</v>
      </c>
      <c r="U2">
        <v>-3.5914656093894708</v>
      </c>
      <c r="V2">
        <v>-5.6478180181872419</v>
      </c>
      <c r="W2">
        <v>-7.9288752791180679</v>
      </c>
      <c r="X2">
        <v>-8.2114543606959334</v>
      </c>
      <c r="Y2">
        <v>-6.9751099146245634</v>
      </c>
      <c r="Z2">
        <v>-5.7714641913786293</v>
      </c>
      <c r="AA2">
        <v>-5.6114379260916936</v>
      </c>
      <c r="AB2">
        <v>-5.9266109786375036</v>
      </c>
      <c r="AC2">
        <v>-6.1803552357386451</v>
      </c>
      <c r="AD2">
        <v>-2.5027352810013199</v>
      </c>
      <c r="AE2">
        <v>-2.9288267217584667</v>
      </c>
      <c r="AF2">
        <v>-10.218991270391308</v>
      </c>
      <c r="AG2">
        <v>44.491031250860999</v>
      </c>
      <c r="AH2">
        <v>26.513796325233479</v>
      </c>
      <c r="AI2">
        <v>26.816156039131545</v>
      </c>
      <c r="AJ2">
        <v>-13.737084173723806</v>
      </c>
      <c r="AK2">
        <v>-9.9656649942841984</v>
      </c>
      <c r="AL2">
        <v>-9.6355244534418176</v>
      </c>
      <c r="AM2">
        <v>-6.773884587921029</v>
      </c>
      <c r="AN2">
        <v>-6.3557698408590868</v>
      </c>
      <c r="AO2">
        <v>-8.0390707676410411</v>
      </c>
      <c r="AP2">
        <v>-6.536066999626736</v>
      </c>
      <c r="AQ2">
        <v>-11.504049633829</v>
      </c>
      <c r="AR2">
        <v>-9.1976285877412458</v>
      </c>
      <c r="AS2">
        <v>-13.362341969659287</v>
      </c>
      <c r="AT2">
        <v>-12.257340552450495</v>
      </c>
      <c r="AU2">
        <v>-4.8835795721788786</v>
      </c>
      <c r="AV2">
        <v>-4.4566029289918756</v>
      </c>
      <c r="AW2">
        <v>-4.4566029289918756</v>
      </c>
      <c r="AX2">
        <v>-11.21928711846912</v>
      </c>
      <c r="AZ2">
        <v>-7.3145879276224433</v>
      </c>
      <c r="BA2">
        <v>-8.1963091610259884</v>
      </c>
      <c r="BB2">
        <v>-7.791859638946387</v>
      </c>
      <c r="BC2">
        <v>-8.8901091034300137</v>
      </c>
      <c r="BD2">
        <v>-7.9890470806491702</v>
      </c>
      <c r="BE2">
        <v>-9.3916800665264955</v>
      </c>
      <c r="BF2">
        <v>-11.610403401330204</v>
      </c>
      <c r="BG2">
        <v>-4.9684014271840793</v>
      </c>
      <c r="BH2">
        <v>-6.0887212980286307</v>
      </c>
      <c r="BI2">
        <v>-7.2826707716305172</v>
      </c>
      <c r="BJ2">
        <v>-8.8736311105477252</v>
      </c>
      <c r="BK2">
        <v>-6.8215596450093399</v>
      </c>
      <c r="BL2">
        <v>-8.920634976114302</v>
      </c>
      <c r="BM2">
        <v>-7.2922300944312983</v>
      </c>
      <c r="BN2">
        <v>-8.7295672741111989</v>
      </c>
      <c r="BO2">
        <v>-6.7837984316112303</v>
      </c>
      <c r="BP2">
        <v>-4.9896767899119094</v>
      </c>
      <c r="BQ2">
        <v>-4.9896767899119094</v>
      </c>
      <c r="BR2">
        <v>-6.5240900808237301</v>
      </c>
      <c r="BS2">
        <v>-5.1564950673008392</v>
      </c>
      <c r="BT2">
        <v>-6.2416826342001475</v>
      </c>
      <c r="BU2">
        <v>-4.9779291789958338</v>
      </c>
      <c r="BV2">
        <v>-5.1384776049248302</v>
      </c>
      <c r="BW2">
        <v>-6.8401359670425226</v>
      </c>
      <c r="BX2">
        <v>-7.2463387533863308</v>
      </c>
      <c r="BY2">
        <v>-8.4192144401871101</v>
      </c>
      <c r="BZ2">
        <v>-4.5732793353782357</v>
      </c>
      <c r="CA2">
        <v>-6.7139426492124956</v>
      </c>
      <c r="CB2">
        <v>-9.0129238374633829</v>
      </c>
      <c r="CC2">
        <v>-9.1671557318584522</v>
      </c>
      <c r="CD2">
        <v>-7.5709173382777815</v>
      </c>
      <c r="CE2">
        <v>-10.797169377103042</v>
      </c>
      <c r="CF2">
        <v>-10.66055857878551</v>
      </c>
      <c r="CG2">
        <v>-9.6822889533128844</v>
      </c>
      <c r="CH2">
        <v>-15.106363860162404</v>
      </c>
      <c r="CI2">
        <v>-14.557412580768078</v>
      </c>
      <c r="CJ2">
        <v>-14.898812572959155</v>
      </c>
      <c r="CK2">
        <v>-14.359538591245059</v>
      </c>
      <c r="CL2">
        <v>-6.3168532725101851</v>
      </c>
      <c r="CM2">
        <v>-10.376812238768647</v>
      </c>
      <c r="CN2">
        <v>-8.5383080113386907</v>
      </c>
      <c r="CO2">
        <v>-8.5530905340343253</v>
      </c>
      <c r="CP2">
        <v>-8.9546447399569136</v>
      </c>
      <c r="CQ2">
        <v>-7.3659629192134428</v>
      </c>
      <c r="CR2">
        <v>-6.4110391061838508</v>
      </c>
      <c r="CS2">
        <v>-10.010103201377998</v>
      </c>
      <c r="CT2">
        <v>-9.5041337049858736</v>
      </c>
      <c r="CU2">
        <v>-6.1542106138674013</v>
      </c>
      <c r="CV2">
        <v>-11.31737376365589</v>
      </c>
      <c r="CW2">
        <v>-10.561491828128203</v>
      </c>
      <c r="CX2">
        <v>-10.732233821202842</v>
      </c>
      <c r="CY2">
        <v>-10.572750032018616</v>
      </c>
      <c r="CZ2">
        <v>-8.4214083857502757</v>
      </c>
      <c r="DA2">
        <v>-6.7780809622717513</v>
      </c>
      <c r="DB2">
        <v>-8.5585261543177822</v>
      </c>
      <c r="DC2">
        <v>-8.553750902827252</v>
      </c>
      <c r="DD2">
        <v>-8.777505409346805</v>
      </c>
      <c r="DE2">
        <v>-9.6551230855631758</v>
      </c>
      <c r="DF2">
        <v>-9.6789989617725585</v>
      </c>
      <c r="DG2">
        <v>-9.9458852314649988</v>
      </c>
      <c r="DH2">
        <v>-10.54004390539423</v>
      </c>
      <c r="DI2">
        <v>-9.9461577125861851</v>
      </c>
      <c r="DJ2">
        <v>-9.9000650369018004</v>
      </c>
      <c r="DK2">
        <v>-9.8239023472296534</v>
      </c>
      <c r="DL2">
        <v>-9.8006866895488152</v>
      </c>
      <c r="DM2">
        <v>-9.6361379105602971</v>
      </c>
      <c r="DN2">
        <v>-3.6677823140697687</v>
      </c>
      <c r="DO2">
        <v>-9.6361379105602971</v>
      </c>
      <c r="DP2">
        <v>-5.000505659757291</v>
      </c>
      <c r="DQ2">
        <v>-6.3468763362977505</v>
      </c>
      <c r="DR2">
        <v>-7.1357181092301252</v>
      </c>
      <c r="DS2">
        <v>-2.350885478009284</v>
      </c>
      <c r="DT2">
        <v>-2.6402101489462959</v>
      </c>
      <c r="DU2">
        <v>-2.0144918804754264</v>
      </c>
      <c r="DV2">
        <v>-1.7096918678391804</v>
      </c>
      <c r="DW2">
        <v>-1.3635180099419149</v>
      </c>
      <c r="DX2">
        <v>-1.7096918678391804</v>
      </c>
    </row>
    <row r="3" spans="1:128" x14ac:dyDescent="0.35">
      <c r="A3" t="s">
        <v>900</v>
      </c>
      <c r="B3">
        <v>-11.430988767389497</v>
      </c>
      <c r="C3">
        <v>-18.806954201112696</v>
      </c>
      <c r="D3">
        <v>-6.0014568224544682</v>
      </c>
      <c r="E3">
        <v>-12.991328894074192</v>
      </c>
      <c r="F3">
        <v>-22.912779953210801</v>
      </c>
      <c r="G3">
        <v>-17.404177887993324</v>
      </c>
      <c r="H3">
        <v>-24.76797882801829</v>
      </c>
      <c r="I3">
        <v>-31.257574140956439</v>
      </c>
      <c r="J3">
        <v>-21.586766589586521</v>
      </c>
      <c r="K3">
        <v>-20.475186677039066</v>
      </c>
      <c r="L3">
        <v>-5.5222473413662394</v>
      </c>
      <c r="M3">
        <v>-9.5469150326177985</v>
      </c>
      <c r="N3">
        <v>-8.2260880253928104</v>
      </c>
      <c r="O3">
        <v>18.467798441591412</v>
      </c>
      <c r="P3">
        <v>0.36647537657796281</v>
      </c>
      <c r="Q3">
        <v>6.040030543937374</v>
      </c>
      <c r="R3">
        <v>13.889309987733805</v>
      </c>
      <c r="S3">
        <v>14.099491617839915</v>
      </c>
      <c r="T3">
        <v>6.0666711538675404</v>
      </c>
      <c r="U3">
        <v>13.869579640797799</v>
      </c>
      <c r="V3">
        <v>-24.000225515724495</v>
      </c>
      <c r="W3">
        <v>7.4617044376103436</v>
      </c>
      <c r="X3">
        <v>-14.103159897513528</v>
      </c>
      <c r="Y3">
        <v>6.8541353345181273</v>
      </c>
      <c r="Z3">
        <v>13.174561548438838</v>
      </c>
      <c r="AA3">
        <v>13.643528094275927</v>
      </c>
      <c r="AB3">
        <v>-20.49774974828097</v>
      </c>
      <c r="AC3">
        <v>-16.030722062330476</v>
      </c>
      <c r="AD3">
        <v>-16.595350262161599</v>
      </c>
      <c r="AE3">
        <v>10.770446311012629</v>
      </c>
      <c r="AF3">
        <v>-31.835079165699021</v>
      </c>
      <c r="AG3">
        <v>-41.933337502147317</v>
      </c>
      <c r="AH3">
        <v>-47.708064426361972</v>
      </c>
      <c r="AI3">
        <v>-52.403733962964253</v>
      </c>
      <c r="AJ3">
        <v>3.7652553390290397</v>
      </c>
      <c r="AK3">
        <v>-102.77159045813831</v>
      </c>
      <c r="AL3">
        <v>-54.156386976810737</v>
      </c>
      <c r="AM3">
        <v>-50.028580264938597</v>
      </c>
      <c r="AN3">
        <v>-50.689040509753802</v>
      </c>
      <c r="AO3">
        <v>-38.985624211385776</v>
      </c>
      <c r="AP3">
        <v>-39.032080085091899</v>
      </c>
      <c r="AQ3">
        <v>-33.953135083890572</v>
      </c>
      <c r="AR3">
        <v>-26.520453296554962</v>
      </c>
      <c r="AS3">
        <v>-50.054691710827562</v>
      </c>
      <c r="AT3">
        <v>-25.229391210266535</v>
      </c>
      <c r="AU3">
        <v>-16.675183021308623</v>
      </c>
      <c r="AV3">
        <v>-22.949360376974816</v>
      </c>
      <c r="AW3">
        <v>-20.042610115352051</v>
      </c>
      <c r="AX3">
        <v>7.2730287235956208</v>
      </c>
      <c r="AZ3">
        <v>-5.31064022860114</v>
      </c>
      <c r="BA3">
        <v>-11.852780069031329</v>
      </c>
      <c r="BB3">
        <v>-1.1332761090785566</v>
      </c>
      <c r="BC3">
        <v>-6.8795978770912996</v>
      </c>
      <c r="BD3">
        <v>2.6431150449305068</v>
      </c>
      <c r="BE3">
        <v>-4.1090614555588685</v>
      </c>
      <c r="BF3">
        <v>19.981766805675896</v>
      </c>
      <c r="BG3">
        <v>13.923583459300851</v>
      </c>
      <c r="BH3">
        <v>1.3021523863876916</v>
      </c>
      <c r="BI3">
        <v>2.8654293122105146</v>
      </c>
      <c r="BJ3">
        <v>-10.430040138438363</v>
      </c>
      <c r="BK3">
        <v>3.1051174806392829</v>
      </c>
      <c r="BL3">
        <v>-4.8173531232623574</v>
      </c>
      <c r="BM3">
        <v>-2.4889575134081121</v>
      </c>
      <c r="BN3">
        <v>-11.032660031749405</v>
      </c>
      <c r="BO3">
        <v>12.644722595553473</v>
      </c>
      <c r="BP3">
        <v>-2.3249563388772252</v>
      </c>
      <c r="BQ3">
        <v>-2.3249563388772252</v>
      </c>
      <c r="BR3">
        <v>-3.5391504523498636</v>
      </c>
      <c r="BS3">
        <v>-27.52411921716163</v>
      </c>
      <c r="BT3">
        <v>-1.9868578452032073</v>
      </c>
      <c r="BU3">
        <v>-7.551249925450362</v>
      </c>
      <c r="BV3">
        <v>-23.742993343734447</v>
      </c>
      <c r="BW3">
        <v>2.2762890389949564</v>
      </c>
      <c r="BX3">
        <v>-2.822862630809337</v>
      </c>
      <c r="BY3">
        <v>-3.7814174544923205</v>
      </c>
      <c r="BZ3">
        <v>-3.4994379479544238</v>
      </c>
      <c r="CA3">
        <v>13.742178440146455</v>
      </c>
      <c r="CB3">
        <v>0.10179717899747229</v>
      </c>
      <c r="CC3">
        <v>-0.6865034333795923</v>
      </c>
      <c r="CD3">
        <v>-7.2930958755038606</v>
      </c>
      <c r="CE3">
        <v>1.5363901537723703</v>
      </c>
      <c r="CF3">
        <v>0.83346885759186828</v>
      </c>
      <c r="CG3">
        <v>-5.5880780186842749</v>
      </c>
      <c r="CH3">
        <v>7.2734088841449207</v>
      </c>
      <c r="CI3">
        <v>3.0334037565350425</v>
      </c>
      <c r="CJ3">
        <v>6.5857481092580272</v>
      </c>
      <c r="CK3">
        <v>3.2473093240564146</v>
      </c>
      <c r="CL3">
        <v>11.643039441644563</v>
      </c>
      <c r="CM3">
        <v>2.6452572407487147</v>
      </c>
      <c r="CN3">
        <v>12.190237614902475</v>
      </c>
      <c r="CO3">
        <v>12.119463131857314</v>
      </c>
      <c r="CP3">
        <v>22.911006866035578</v>
      </c>
      <c r="CQ3">
        <v>13.177755748138809</v>
      </c>
      <c r="CR3">
        <v>5.8822087026994456</v>
      </c>
      <c r="CS3">
        <v>24.002668810333745</v>
      </c>
      <c r="CT3">
        <v>20.804171042261714</v>
      </c>
      <c r="CU3">
        <v>10.671574340847407</v>
      </c>
      <c r="CV3">
        <v>18.015008858424398</v>
      </c>
      <c r="CW3">
        <v>16.27023610927472</v>
      </c>
      <c r="CX3">
        <v>20.442532420698505</v>
      </c>
      <c r="CY3">
        <v>19.093523589855398</v>
      </c>
      <c r="CZ3">
        <v>17.784278046388781</v>
      </c>
      <c r="DA3">
        <v>15.711991906935783</v>
      </c>
      <c r="DB3">
        <v>6.8279005933184642</v>
      </c>
      <c r="DC3">
        <v>6.8037190304612709</v>
      </c>
      <c r="DD3">
        <v>-0.99960113460308175</v>
      </c>
      <c r="DE3">
        <v>4.3726493964310036</v>
      </c>
      <c r="DF3">
        <v>4.2870153586282784</v>
      </c>
      <c r="DG3">
        <v>-2.1733189904560186</v>
      </c>
      <c r="DH3">
        <v>3.7420815976862256</v>
      </c>
      <c r="DI3">
        <v>4.2922365380768213</v>
      </c>
      <c r="DJ3">
        <v>-1.6417532771910031</v>
      </c>
      <c r="DK3">
        <v>3.1242390804568472</v>
      </c>
      <c r="DL3">
        <v>4.2050135959331483</v>
      </c>
      <c r="DM3">
        <v>-1.6359818979479992</v>
      </c>
      <c r="DN3">
        <v>8.9471227204711017</v>
      </c>
      <c r="DO3">
        <v>-1.6359818979479992</v>
      </c>
      <c r="DP3">
        <v>8.5218509931581714</v>
      </c>
      <c r="DQ3">
        <v>6.1880512483597991</v>
      </c>
      <c r="DR3">
        <v>5.7209783864397217</v>
      </c>
      <c r="DS3">
        <v>7.9619897431320057</v>
      </c>
      <c r="DT3">
        <v>6.0611827832447469</v>
      </c>
      <c r="DU3">
        <v>10.274568842633698</v>
      </c>
      <c r="DV3">
        <v>10.07554889896331</v>
      </c>
      <c r="DW3">
        <v>9.4126474839824041</v>
      </c>
      <c r="DX3">
        <v>9.9549959959715846</v>
      </c>
    </row>
    <row r="4" spans="1:128" x14ac:dyDescent="0.35">
      <c r="A4" t="s">
        <v>901</v>
      </c>
      <c r="B4">
        <v>-10.190685530089928</v>
      </c>
      <c r="C4">
        <v>-14.071080372269618</v>
      </c>
      <c r="D4">
        <v>-4.0210261232496212</v>
      </c>
      <c r="E4">
        <v>3.4680594895338679</v>
      </c>
      <c r="F4">
        <v>3.3942238830258042</v>
      </c>
      <c r="G4">
        <v>-5.4380663903455222</v>
      </c>
      <c r="H4">
        <v>2.0901583940438817</v>
      </c>
      <c r="I4">
        <v>8.1012655965911868</v>
      </c>
      <c r="J4">
        <v>8.5380062204589429</v>
      </c>
      <c r="K4">
        <v>14.21547648092116</v>
      </c>
      <c r="L4">
        <v>9.0862266012624495</v>
      </c>
      <c r="M4">
        <v>-11.901882963598215</v>
      </c>
      <c r="N4">
        <v>7.6233290590437912</v>
      </c>
      <c r="O4">
        <v>17.99019550971277</v>
      </c>
      <c r="P4">
        <v>10.358191089205219</v>
      </c>
      <c r="Q4">
        <v>6.2422237031600787</v>
      </c>
      <c r="R4">
        <v>11.311742274095756</v>
      </c>
      <c r="S4">
        <v>11.517944421756145</v>
      </c>
      <c r="T4">
        <v>20.840845024369965</v>
      </c>
      <c r="U4">
        <v>14.381520232245004</v>
      </c>
      <c r="V4">
        <v>22.451508862219999</v>
      </c>
      <c r="W4">
        <v>24.819649351006998</v>
      </c>
      <c r="X4">
        <v>6.8836736302228934</v>
      </c>
      <c r="Y4">
        <v>10.511725944204775</v>
      </c>
      <c r="Z4">
        <v>13.606641115844811</v>
      </c>
      <c r="AA4">
        <v>11.101673805537407</v>
      </c>
      <c r="AB4">
        <v>6.2520179060376284</v>
      </c>
      <c r="AC4">
        <v>6.9521072258839665</v>
      </c>
      <c r="AD4">
        <v>6.1932576196176221</v>
      </c>
      <c r="AE4">
        <v>7.5092638037296124</v>
      </c>
      <c r="AF4">
        <v>3.016303735009326</v>
      </c>
      <c r="AG4">
        <v>2.0320081005900672</v>
      </c>
      <c r="AH4">
        <v>2.1250803800595501</v>
      </c>
      <c r="AI4">
        <v>0.57918280916820164</v>
      </c>
      <c r="AJ4">
        <v>5.8288704043184394</v>
      </c>
      <c r="AK4">
        <v>-8.0834363958877518</v>
      </c>
      <c r="AL4">
        <v>-1.7083868340365751</v>
      </c>
      <c r="AM4">
        <v>-2.2260595907409093</v>
      </c>
      <c r="AN4">
        <v>-1.3707547106249451</v>
      </c>
      <c r="AO4">
        <v>1.2723865003170376</v>
      </c>
      <c r="AP4">
        <v>-10.909842455086499</v>
      </c>
      <c r="AQ4">
        <v>-10.736696971878553</v>
      </c>
      <c r="AR4">
        <v>-5.813011299404236</v>
      </c>
      <c r="AS4">
        <v>-5.6919066232943498</v>
      </c>
      <c r="AT4">
        <v>2.2410668092047401</v>
      </c>
      <c r="AU4">
        <v>-3.3068255250135201</v>
      </c>
      <c r="AV4">
        <v>-6.5285497347746997</v>
      </c>
      <c r="AW4">
        <v>-6.5285497347746997</v>
      </c>
      <c r="AX4">
        <v>-0.72565218326398351</v>
      </c>
      <c r="AZ4">
        <v>-5.5070271299322116</v>
      </c>
      <c r="BA4">
        <v>-7.5566062177333011</v>
      </c>
      <c r="BB4">
        <v>-4.0744487635023026</v>
      </c>
      <c r="BC4">
        <v>-7.3975850797249514</v>
      </c>
      <c r="BD4">
        <v>-2.6535365102113029</v>
      </c>
      <c r="BE4">
        <v>-5.9835525553978197</v>
      </c>
      <c r="BF4">
        <v>7.4565219635187168</v>
      </c>
      <c r="BG4">
        <v>-4.1602341121970872</v>
      </c>
      <c r="BH4">
        <v>-7.3955901168607907</v>
      </c>
      <c r="BI4">
        <v>-4.1500092367682981</v>
      </c>
      <c r="BJ4">
        <v>-5.6423100660158525</v>
      </c>
      <c r="BK4">
        <v>-2.208144643989316</v>
      </c>
      <c r="BL4">
        <v>-11.7223736948102</v>
      </c>
      <c r="BM4">
        <v>-2.2107338825787815</v>
      </c>
      <c r="BN4">
        <v>-11.701006964911741</v>
      </c>
      <c r="BO4">
        <v>4.7945721866283026</v>
      </c>
      <c r="BP4">
        <v>-2.181617794478488</v>
      </c>
      <c r="BQ4">
        <v>-4.1602341121970872</v>
      </c>
      <c r="BR4">
        <v>-32.78427620283113</v>
      </c>
      <c r="BS4">
        <v>-32.78427620283113</v>
      </c>
      <c r="BT4">
        <v>-11.33788287411334</v>
      </c>
      <c r="BU4">
        <v>-13.747643109946559</v>
      </c>
      <c r="BV4">
        <v>-19.867455829246467</v>
      </c>
      <c r="BW4">
        <v>-10.135500725815069</v>
      </c>
      <c r="BX4">
        <v>-9.9803094478651371</v>
      </c>
      <c r="BY4">
        <v>-12.930488128467641</v>
      </c>
      <c r="BZ4">
        <v>-9.5797855864662314</v>
      </c>
      <c r="CA4">
        <v>-0.5236865150652491</v>
      </c>
      <c r="CB4">
        <v>0.1383492693085113</v>
      </c>
      <c r="CC4">
        <v>0.30749783808373765</v>
      </c>
      <c r="CD4">
        <v>-3.8382558435306176</v>
      </c>
      <c r="CE4">
        <v>-3.9718206651053807</v>
      </c>
      <c r="CF4">
        <v>-3.6624509521083599</v>
      </c>
      <c r="CG4">
        <v>-6.8198985426190264</v>
      </c>
      <c r="CH4">
        <v>-1.8396946308770508</v>
      </c>
      <c r="CI4">
        <v>-2.3906185640743671</v>
      </c>
      <c r="CJ4">
        <v>1.8115780669493702</v>
      </c>
      <c r="CK4">
        <v>1.3209729870464941</v>
      </c>
      <c r="CL4">
        <v>3.78630000026696</v>
      </c>
      <c r="CM4">
        <v>0.84290727662883347</v>
      </c>
      <c r="CN4">
        <v>9.6797840270078499</v>
      </c>
      <c r="CO4">
        <v>9.6218155171526227</v>
      </c>
      <c r="CP4">
        <v>8.5060813296236724</v>
      </c>
      <c r="CQ4">
        <v>2.8028234918206114</v>
      </c>
      <c r="CR4">
        <v>-1.2300173848577762</v>
      </c>
      <c r="CS4">
        <v>9.3657425503414089</v>
      </c>
      <c r="CT4">
        <v>7.7335503168860242</v>
      </c>
      <c r="CU4">
        <v>-1.1572342905966042</v>
      </c>
      <c r="CV4">
        <v>5.4300859977554712</v>
      </c>
      <c r="CW4">
        <v>4.1651820448163432</v>
      </c>
      <c r="CX4">
        <v>3.1509904025103523</v>
      </c>
      <c r="CY4">
        <v>4.4402051697295857</v>
      </c>
      <c r="CZ4">
        <v>1.9696894278411117</v>
      </c>
      <c r="DA4">
        <v>13.173910944875816</v>
      </c>
      <c r="DB4">
        <v>5.1553447359879065</v>
      </c>
      <c r="DC4">
        <v>1.2385123504143452</v>
      </c>
      <c r="DD4">
        <v>-2.1271026428394189</v>
      </c>
      <c r="DE4">
        <v>1.5630176286345436</v>
      </c>
      <c r="DF4">
        <v>-2.5471766871394799</v>
      </c>
      <c r="DG4">
        <v>-6.1795685258612396</v>
      </c>
      <c r="DH4">
        <v>2.4688362251124434</v>
      </c>
      <c r="DI4">
        <v>-2.0528830711431101</v>
      </c>
      <c r="DJ4">
        <v>-5.893715985111518</v>
      </c>
      <c r="DK4">
        <v>1.2978498744678693</v>
      </c>
      <c r="DL4">
        <v>-3.011819721454235</v>
      </c>
      <c r="DM4">
        <v>-5.8919824664088845</v>
      </c>
      <c r="DN4">
        <v>9.3745040215632063</v>
      </c>
      <c r="DO4">
        <v>-5.8919824664088845</v>
      </c>
      <c r="DP4">
        <v>8.8249737813886213</v>
      </c>
      <c r="DQ4">
        <v>8.0751535520470288</v>
      </c>
      <c r="DR4">
        <v>7.1384494162578287</v>
      </c>
      <c r="DS4">
        <v>8.5188560424181379</v>
      </c>
      <c r="DT4">
        <v>7.3729315908844839</v>
      </c>
      <c r="DU4">
        <v>9.8051169837723293</v>
      </c>
      <c r="DV4">
        <v>9.4448430453932062</v>
      </c>
      <c r="DW4">
        <v>8.1290535226052771</v>
      </c>
      <c r="DX4">
        <v>8.2263327695960751</v>
      </c>
    </row>
    <row r="5" spans="1:128" x14ac:dyDescent="0.35">
      <c r="A5" t="s">
        <v>902</v>
      </c>
      <c r="B5">
        <v>-14.301037359422105</v>
      </c>
      <c r="C5">
        <v>-11.24532773694277</v>
      </c>
      <c r="D5">
        <v>-15.187395632452819</v>
      </c>
      <c r="E5">
        <v>-15.639152355257686</v>
      </c>
      <c r="F5">
        <v>-18.137951400682525</v>
      </c>
      <c r="G5">
        <v>-6.738433713135966</v>
      </c>
      <c r="H5">
        <v>0.79555694264354915</v>
      </c>
      <c r="I5">
        <v>-4.6878975090297832</v>
      </c>
      <c r="J5">
        <v>-15.56784028155519</v>
      </c>
      <c r="K5">
        <v>-36.577829693932166</v>
      </c>
      <c r="L5">
        <v>-16.166182077035224</v>
      </c>
      <c r="M5">
        <v>-47.245527013480192</v>
      </c>
      <c r="N5">
        <v>-18.569380611510727</v>
      </c>
      <c r="O5">
        <v>-22.410795993403852</v>
      </c>
      <c r="P5">
        <v>-35.162705098519794</v>
      </c>
      <c r="Q5">
        <v>-37.621812985498607</v>
      </c>
      <c r="R5">
        <v>-4.7241376367276295</v>
      </c>
      <c r="S5">
        <v>7.4820166835195057</v>
      </c>
      <c r="T5">
        <v>16.572517109987544</v>
      </c>
      <c r="U5">
        <v>19.283745263138435</v>
      </c>
      <c r="V5">
        <v>16.974730635150646</v>
      </c>
      <c r="W5">
        <v>8.5058558049251776</v>
      </c>
      <c r="X5">
        <v>-10.186137021017002</v>
      </c>
      <c r="Y5">
        <v>-20.239915434471882</v>
      </c>
      <c r="Z5">
        <v>-6.0691703017957348</v>
      </c>
      <c r="AA5">
        <v>-1.2360731812126702</v>
      </c>
      <c r="AB5">
        <v>-8.0213267827540609</v>
      </c>
      <c r="AC5">
        <v>-8.0626602144743593</v>
      </c>
      <c r="AD5">
        <v>-9.9347205710659363</v>
      </c>
      <c r="AE5">
        <v>-2.6521653633439621</v>
      </c>
      <c r="AF5">
        <v>1.074113389622088</v>
      </c>
      <c r="AG5">
        <v>-0.35582585233285652</v>
      </c>
      <c r="AH5">
        <v>-1.7016749835592284</v>
      </c>
      <c r="AI5">
        <v>-4.1874195377392223</v>
      </c>
      <c r="AJ5">
        <v>-4.7074610411639926</v>
      </c>
      <c r="AK5">
        <v>-14.545756285618253</v>
      </c>
      <c r="AL5">
        <v>-3.6220847566457612</v>
      </c>
      <c r="AM5">
        <v>-10.3215094558432</v>
      </c>
      <c r="AN5">
        <v>-10.790373675732532</v>
      </c>
      <c r="AO5">
        <v>-18.732988216200251</v>
      </c>
      <c r="AP5">
        <v>-26.641336304850842</v>
      </c>
      <c r="AQ5">
        <v>-35.697094056174457</v>
      </c>
      <c r="AR5">
        <v>-30.402375392153719</v>
      </c>
      <c r="AS5">
        <v>-28.539863849504162</v>
      </c>
      <c r="AT5">
        <v>-6.6450272151841103</v>
      </c>
      <c r="AU5">
        <v>-7.3860155588655845</v>
      </c>
      <c r="AV5">
        <v>-2.3858850950574295</v>
      </c>
      <c r="AW5">
        <v>-2.3858850950574295</v>
      </c>
      <c r="AX5">
        <v>-8.5832273059705564</v>
      </c>
      <c r="AZ5">
        <v>-1.1487710613640909</v>
      </c>
      <c r="BA5">
        <v>-7.434921732628796</v>
      </c>
      <c r="BB5">
        <v>-10.868019784658509</v>
      </c>
      <c r="BC5">
        <v>-15.702933564838986</v>
      </c>
      <c r="BD5">
        <v>-8.511058398285023</v>
      </c>
      <c r="BE5">
        <v>-13.408111146444904</v>
      </c>
      <c r="BF5">
        <v>-2.7225483563506163</v>
      </c>
      <c r="BG5">
        <v>-29.336759903755237</v>
      </c>
      <c r="BH5">
        <v>-37.794481620858271</v>
      </c>
      <c r="BI5">
        <v>-31.572187330376515</v>
      </c>
      <c r="BJ5">
        <v>-39.513325851241532</v>
      </c>
      <c r="BK5">
        <v>-12.064336446631845</v>
      </c>
      <c r="BL5">
        <v>-33.787356738442192</v>
      </c>
      <c r="BM5">
        <v>-11.20737837181151</v>
      </c>
      <c r="BN5">
        <v>-17.944581179526047</v>
      </c>
      <c r="BO5">
        <v>-7.448944189666566</v>
      </c>
      <c r="BP5">
        <v>-6.5232678341416497</v>
      </c>
      <c r="BQ5">
        <v>-6.5232678341416497</v>
      </c>
      <c r="BR5">
        <v>-12.607728740538255</v>
      </c>
      <c r="BS5">
        <v>-35.49091437206139</v>
      </c>
      <c r="BT5">
        <v>-18.787919430039068</v>
      </c>
      <c r="BU5">
        <v>-19.855041448588857</v>
      </c>
      <c r="BV5">
        <v>-34.606841578871531</v>
      </c>
      <c r="BW5">
        <v>-12.43813382780767</v>
      </c>
      <c r="BX5">
        <v>-15.531142625142271</v>
      </c>
      <c r="BY5">
        <v>-20.767570289438282</v>
      </c>
      <c r="BZ5">
        <v>-7.9316720355310313</v>
      </c>
      <c r="CA5">
        <v>-0.87070883419132894</v>
      </c>
      <c r="CB5">
        <v>-6.4148852442311357</v>
      </c>
      <c r="CC5">
        <v>-6.570030172524878</v>
      </c>
      <c r="CD5">
        <v>-6.9536944903669298</v>
      </c>
      <c r="CE5">
        <v>-6.8069777710927104</v>
      </c>
      <c r="CF5">
        <v>-6.8484686670820265</v>
      </c>
      <c r="CG5">
        <v>-10.346944685612911</v>
      </c>
      <c r="CH5">
        <v>-4.5474693520962628</v>
      </c>
      <c r="CI5">
        <v>-3.6988612223931865</v>
      </c>
      <c r="CJ5">
        <v>-4.5043590903781485</v>
      </c>
      <c r="CK5">
        <v>-3.6466374146728091</v>
      </c>
      <c r="CL5">
        <v>3.8274361366335907</v>
      </c>
      <c r="CM5">
        <v>-12.201567238739996</v>
      </c>
      <c r="CN5">
        <v>-5.6214271536061631</v>
      </c>
      <c r="CO5">
        <v>-5.6797410095086649</v>
      </c>
      <c r="CP5">
        <v>-2.4219898922242002</v>
      </c>
      <c r="CQ5">
        <v>-5.4715073250071828</v>
      </c>
      <c r="CR5">
        <v>-10.585280128788407</v>
      </c>
      <c r="CS5">
        <v>-1.0293842615085194</v>
      </c>
      <c r="CT5">
        <v>-4.6946784586052202</v>
      </c>
      <c r="CU5">
        <v>-11.489877006179245</v>
      </c>
      <c r="CV5">
        <v>4.2151241039625651</v>
      </c>
      <c r="CW5">
        <v>0.79775025622049522</v>
      </c>
      <c r="CX5">
        <v>4.2674103124252047</v>
      </c>
      <c r="CY5">
        <v>0.75967487361543762</v>
      </c>
      <c r="CZ5">
        <v>-4.3973407109083391</v>
      </c>
      <c r="DA5">
        <v>2.1142901200639388</v>
      </c>
      <c r="DB5">
        <v>0.11819362825798135</v>
      </c>
      <c r="DC5">
        <v>-2.4416113320222679</v>
      </c>
      <c r="DD5">
        <v>-8.2304826137033071</v>
      </c>
      <c r="DE5">
        <v>-0.32783862698655308</v>
      </c>
      <c r="DF5">
        <v>-3.5984497002449634</v>
      </c>
      <c r="DG5">
        <v>-9.5703086240282875</v>
      </c>
      <c r="DH5">
        <v>4.4338672843201392</v>
      </c>
      <c r="DI5">
        <v>1.2875310116410144</v>
      </c>
      <c r="DJ5">
        <v>-3.743026833390517</v>
      </c>
      <c r="DK5">
        <v>6.3357799343553038</v>
      </c>
      <c r="DL5">
        <v>3.1639517981057406</v>
      </c>
      <c r="DM5">
        <v>-1.752842858900006</v>
      </c>
      <c r="DN5">
        <v>-3.4539053560186042</v>
      </c>
      <c r="DO5">
        <v>-1.752842858900006</v>
      </c>
      <c r="DP5">
        <v>-5.1806140250745623</v>
      </c>
      <c r="DQ5">
        <v>-4.8373118332029055</v>
      </c>
      <c r="DR5">
        <v>-3.7633146976714436</v>
      </c>
      <c r="DS5">
        <v>6.9454192833097093</v>
      </c>
      <c r="DT5">
        <v>6.832313374478499</v>
      </c>
      <c r="DU5">
        <v>-4.0583495186504557</v>
      </c>
      <c r="DV5">
        <v>-2.5394028907369184</v>
      </c>
      <c r="DW5">
        <v>-2.8519481494747123</v>
      </c>
      <c r="DX5">
        <v>1.1374907110170451</v>
      </c>
    </row>
    <row r="6" spans="1:128" x14ac:dyDescent="0.35">
      <c r="A6" t="s">
        <v>903</v>
      </c>
      <c r="B6">
        <v>-8.3840701561905302</v>
      </c>
      <c r="C6">
        <v>-6.3478032957733799</v>
      </c>
      <c r="D6">
        <v>-9.5383391213508411</v>
      </c>
      <c r="E6">
        <v>-6.6728278398073089</v>
      </c>
      <c r="F6">
        <v>-2.436755514333337</v>
      </c>
      <c r="G6">
        <v>-3.2271590810829318</v>
      </c>
      <c r="H6">
        <v>-5.337329687173523</v>
      </c>
      <c r="I6">
        <v>-6.182769002337138</v>
      </c>
      <c r="J6">
        <v>-5.7134344507420076</v>
      </c>
      <c r="K6">
        <v>-6.5255258715766775</v>
      </c>
      <c r="L6">
        <v>-7.0831483292890134</v>
      </c>
      <c r="M6">
        <v>-5.5952743313346511</v>
      </c>
      <c r="N6">
        <v>-6.8589192798396077</v>
      </c>
      <c r="O6">
        <v>-9.287385785061451</v>
      </c>
      <c r="P6">
        <v>-1.80849094214771</v>
      </c>
      <c r="Q6">
        <v>-60.751422162903715</v>
      </c>
      <c r="R6">
        <v>-18.298535572227777</v>
      </c>
      <c r="S6">
        <v>-13.982412203319328</v>
      </c>
      <c r="T6">
        <v>0.45128529979133064</v>
      </c>
      <c r="U6">
        <v>4.6726173684980106</v>
      </c>
      <c r="V6">
        <v>9.6629951639926563</v>
      </c>
      <c r="W6">
        <v>7.1684146226939376</v>
      </c>
      <c r="X6">
        <v>-15.925043970635455</v>
      </c>
      <c r="Y6">
        <v>-10.989129308461456</v>
      </c>
      <c r="Z6">
        <v>-7.4569690983472086</v>
      </c>
      <c r="AA6">
        <v>8.4776963200254709</v>
      </c>
      <c r="AB6">
        <v>-9.2062008350373503</v>
      </c>
      <c r="AC6">
        <v>-8.3887920590941913</v>
      </c>
      <c r="AD6">
        <v>-19.1250081500494</v>
      </c>
      <c r="AE6">
        <v>-12.746163741446981</v>
      </c>
      <c r="AF6">
        <v>-14.443606856795107</v>
      </c>
      <c r="AG6">
        <v>-16.61900221328785</v>
      </c>
      <c r="AH6">
        <v>-17.017362683705056</v>
      </c>
      <c r="AI6">
        <v>-17.892429739970979</v>
      </c>
      <c r="AJ6">
        <v>-14.308267866920573</v>
      </c>
      <c r="AK6">
        <v>-13.435432365456828</v>
      </c>
      <c r="AL6">
        <v>-12.266243767035609</v>
      </c>
      <c r="AM6">
        <v>-16.733482430244869</v>
      </c>
      <c r="AN6">
        <v>-16.919957445439252</v>
      </c>
      <c r="AO6">
        <v>-4.8440883462228381</v>
      </c>
      <c r="AP6">
        <v>-19.00889758190867</v>
      </c>
      <c r="AQ6">
        <v>-20.263889265213905</v>
      </c>
      <c r="AR6">
        <v>-17.837376040280738</v>
      </c>
      <c r="AS6">
        <v>-3.5219984518376379</v>
      </c>
      <c r="AT6">
        <v>-8.5950150183974401</v>
      </c>
      <c r="AU6">
        <v>-16.520652683860913</v>
      </c>
      <c r="AV6">
        <v>-8.0067804918851966</v>
      </c>
      <c r="AW6">
        <v>-9.0899811433789761</v>
      </c>
      <c r="AX6">
        <v>-0.69504652632430475</v>
      </c>
      <c r="AZ6">
        <v>-8.0259124568786131</v>
      </c>
      <c r="BA6">
        <v>-8.8870824063379494</v>
      </c>
      <c r="BB6">
        <v>-6.2265226837401784</v>
      </c>
      <c r="BC6">
        <v>-7.3491866536504329</v>
      </c>
      <c r="BD6">
        <v>-4.1679431720018583</v>
      </c>
      <c r="BE6">
        <v>-7.0012755225835237</v>
      </c>
      <c r="BF6">
        <v>7.2538237956467233</v>
      </c>
      <c r="BG6">
        <v>-3.4908512985261479</v>
      </c>
      <c r="BH6">
        <v>-7.4968350547381792</v>
      </c>
      <c r="BI6">
        <v>-6.0422374620318031</v>
      </c>
      <c r="BJ6">
        <v>-8.5027075159360219</v>
      </c>
      <c r="BK6">
        <v>-4.8709625744117595</v>
      </c>
      <c r="BL6">
        <v>-8.5508253461014849</v>
      </c>
      <c r="BM6">
        <v>-7.1022888786928693</v>
      </c>
      <c r="BN6">
        <v>-9.2965329537187067</v>
      </c>
      <c r="BO6">
        <v>3.5283494759116594</v>
      </c>
      <c r="BP6">
        <v>7.9493439532873644</v>
      </c>
      <c r="BQ6">
        <v>7.9493439532873644</v>
      </c>
      <c r="BR6">
        <v>-0.60668720891566741</v>
      </c>
      <c r="BS6">
        <v>-3.8738823597402257</v>
      </c>
      <c r="BT6">
        <v>2.911676658997127</v>
      </c>
      <c r="BU6">
        <v>3.5247619116399274</v>
      </c>
      <c r="BV6">
        <v>2.4537913821444599</v>
      </c>
      <c r="BW6">
        <v>2.9995962951081525</v>
      </c>
      <c r="BX6">
        <v>3.2491492164494487</v>
      </c>
      <c r="BY6">
        <v>2.0042956369499021</v>
      </c>
      <c r="BZ6">
        <v>1.7315823303781501</v>
      </c>
      <c r="CA6">
        <v>1.2792951134174917</v>
      </c>
      <c r="CB6">
        <v>-10.856574567619562</v>
      </c>
      <c r="CC6">
        <v>-10.932208208253304</v>
      </c>
      <c r="CD6">
        <v>-12.943536523043701</v>
      </c>
      <c r="CE6">
        <v>-11.582395734752929</v>
      </c>
      <c r="CF6">
        <v>-11.649248284305298</v>
      </c>
      <c r="CG6">
        <v>-13.900328826113807</v>
      </c>
      <c r="CH6">
        <v>-10.591466565091551</v>
      </c>
      <c r="CI6">
        <v>-10.248098978735371</v>
      </c>
      <c r="CJ6">
        <v>-10.784079304856464</v>
      </c>
      <c r="CK6">
        <v>-10.423556725224637</v>
      </c>
      <c r="CL6">
        <v>6.2905618877633529</v>
      </c>
      <c r="CM6">
        <v>-8.8762761603296241</v>
      </c>
      <c r="CN6">
        <v>3.0798897349073187</v>
      </c>
      <c r="CO6">
        <v>3.0147133106991659</v>
      </c>
      <c r="CP6">
        <v>1.5501272491952593</v>
      </c>
      <c r="CQ6">
        <v>-3.6762355964166811</v>
      </c>
      <c r="CR6">
        <v>-7.084824718788675</v>
      </c>
      <c r="CS6">
        <v>7.9824187783874647</v>
      </c>
      <c r="CT6">
        <v>4.2144816356570001</v>
      </c>
      <c r="CU6">
        <v>-2.92053963801186</v>
      </c>
      <c r="CV6">
        <v>8.9079767159972914</v>
      </c>
      <c r="CW6">
        <v>6.1132524621716593</v>
      </c>
      <c r="CX6">
        <v>6.5643248900699485</v>
      </c>
      <c r="CY6">
        <v>4.5310440990260519</v>
      </c>
      <c r="CZ6">
        <v>-1.001221854318171</v>
      </c>
      <c r="DA6">
        <v>13.486494420441556</v>
      </c>
      <c r="DB6">
        <v>16.665484755967242</v>
      </c>
      <c r="DC6">
        <v>14.214817731353477</v>
      </c>
      <c r="DD6">
        <v>11.846854928012014</v>
      </c>
      <c r="DE6">
        <v>12.101792005542952</v>
      </c>
      <c r="DF6">
        <v>12.666168254495275</v>
      </c>
      <c r="DG6">
        <v>11.684136463069402</v>
      </c>
      <c r="DH6">
        <v>15.484523544812973</v>
      </c>
      <c r="DI6">
        <v>13.100382421659546</v>
      </c>
      <c r="DJ6">
        <v>10.611752304049702</v>
      </c>
      <c r="DK6">
        <v>16.635134355769782</v>
      </c>
      <c r="DL6">
        <v>14.268156487461628</v>
      </c>
      <c r="DM6">
        <v>9.2876760048329103</v>
      </c>
      <c r="DN6">
        <v>7.3726188683426788</v>
      </c>
      <c r="DO6">
        <v>9.2876760048329103</v>
      </c>
      <c r="DP6">
        <v>16.923176720901964</v>
      </c>
      <c r="DQ6">
        <v>15.527701008438004</v>
      </c>
      <c r="DR6">
        <v>13.102008416655551</v>
      </c>
      <c r="DS6">
        <v>18.651210190893618</v>
      </c>
      <c r="DT6">
        <v>17.059909362262928</v>
      </c>
      <c r="DU6">
        <v>16.300875697666811</v>
      </c>
      <c r="DV6">
        <v>7.2196188064642328</v>
      </c>
      <c r="DW6">
        <v>6.2108969681426505</v>
      </c>
      <c r="DX6">
        <v>9.067932605055482</v>
      </c>
    </row>
    <row r="7" spans="1:128" x14ac:dyDescent="0.35">
      <c r="B7">
        <v>1987</v>
      </c>
      <c r="C7">
        <v>1988</v>
      </c>
      <c r="D7">
        <v>1989</v>
      </c>
      <c r="E7">
        <v>1990</v>
      </c>
      <c r="F7">
        <v>1991</v>
      </c>
      <c r="G7">
        <v>1992</v>
      </c>
      <c r="H7">
        <v>1993</v>
      </c>
      <c r="I7">
        <v>1994</v>
      </c>
      <c r="J7">
        <v>1995</v>
      </c>
      <c r="K7">
        <v>1996</v>
      </c>
      <c r="L7">
        <v>1997</v>
      </c>
      <c r="M7">
        <v>1998</v>
      </c>
      <c r="N7">
        <v>1999</v>
      </c>
      <c r="O7">
        <v>2000</v>
      </c>
      <c r="P7">
        <v>2001</v>
      </c>
      <c r="Q7">
        <v>2002</v>
      </c>
      <c r="R7">
        <v>2003</v>
      </c>
      <c r="S7">
        <v>2004</v>
      </c>
      <c r="T7">
        <v>2005</v>
      </c>
      <c r="U7">
        <v>2006</v>
      </c>
      <c r="V7">
        <v>2007</v>
      </c>
      <c r="W7">
        <v>2008</v>
      </c>
      <c r="X7">
        <v>2009</v>
      </c>
      <c r="Y7">
        <v>2010</v>
      </c>
      <c r="Z7">
        <v>2011</v>
      </c>
      <c r="AA7">
        <v>2012</v>
      </c>
      <c r="AB7">
        <v>2013</v>
      </c>
      <c r="AC7">
        <v>2014</v>
      </c>
      <c r="AD7">
        <v>2015</v>
      </c>
      <c r="AE7">
        <v>2016</v>
      </c>
      <c r="AF7">
        <v>2017</v>
      </c>
      <c r="AG7">
        <v>2018</v>
      </c>
      <c r="AH7">
        <v>2019</v>
      </c>
      <c r="AI7">
        <v>2020</v>
      </c>
      <c r="AJ7">
        <v>2021</v>
      </c>
      <c r="AK7">
        <v>2022</v>
      </c>
      <c r="AL7">
        <v>2023</v>
      </c>
      <c r="AM7">
        <v>2024</v>
      </c>
    </row>
    <row r="8" spans="1:128" x14ac:dyDescent="0.35">
      <c r="A8" t="s">
        <v>904</v>
      </c>
      <c r="B8">
        <v>-6.3878521471127758</v>
      </c>
      <c r="C8">
        <v>-4.1161003321024454</v>
      </c>
      <c r="D8">
        <v>-4.3571064496012175</v>
      </c>
      <c r="E8">
        <v>-2.826067515704342</v>
      </c>
      <c r="F8">
        <v>-2.3540381901159058</v>
      </c>
      <c r="G8">
        <v>-4.6521262242257793</v>
      </c>
      <c r="H8">
        <v>-4.0392299719639579</v>
      </c>
      <c r="I8">
        <v>-1.0381021306568035</v>
      </c>
      <c r="J8">
        <v>-0.41792603685463026</v>
      </c>
      <c r="K8">
        <v>-0.66009676877650414</v>
      </c>
      <c r="L8">
        <v>-1.3805436366767283</v>
      </c>
      <c r="M8">
        <v>-2.9350505923533876</v>
      </c>
      <c r="N8">
        <v>0.145824433473311</v>
      </c>
      <c r="O8">
        <v>1.2778844230602189</v>
      </c>
      <c r="P8">
        <v>-4.2950018208317138</v>
      </c>
      <c r="Q8">
        <v>-4.6138263882860011</v>
      </c>
      <c r="R8">
        <v>-4.6727607902919965</v>
      </c>
      <c r="S8">
        <v>-1.6056039915047884</v>
      </c>
      <c r="T8">
        <v>-1.7397113893686749</v>
      </c>
      <c r="U8">
        <v>1.502497014895144</v>
      </c>
      <c r="V8">
        <v>1.7186919581155742</v>
      </c>
      <c r="W8">
        <v>-1.0673160081014221</v>
      </c>
      <c r="X8">
        <v>-4.1111735232308044</v>
      </c>
      <c r="Y8">
        <v>-2.7923837415328094</v>
      </c>
      <c r="Z8">
        <v>-2.5517622845512133</v>
      </c>
      <c r="AA8">
        <v>-3.2832113901735624</v>
      </c>
      <c r="AB8">
        <v>-3.4853356847564512</v>
      </c>
      <c r="AC8">
        <v>-4.0070106516213473</v>
      </c>
      <c r="AD8">
        <v>-3.7948497342866934</v>
      </c>
      <c r="AE8">
        <v>-3.0831790700328643</v>
      </c>
      <c r="AF8">
        <v>-2.4739386472451184</v>
      </c>
      <c r="AG8">
        <v>-3.5156296865773573</v>
      </c>
      <c r="AH8">
        <v>-4.8068112652761608</v>
      </c>
      <c r="AI8">
        <v>-3.7770165185342521</v>
      </c>
      <c r="AJ8">
        <v>-3.3613360522960165</v>
      </c>
      <c r="AK8">
        <v>-3.3975241036613499</v>
      </c>
      <c r="AL8">
        <v>-5.0750690161466609</v>
      </c>
      <c r="AM8">
        <v>-5.6267672242921645</v>
      </c>
    </row>
    <row r="9" spans="1:128" x14ac:dyDescent="0.35">
      <c r="A9" t="s">
        <v>893</v>
      </c>
      <c r="B9">
        <v>-3.9286088722950105</v>
      </c>
      <c r="C9">
        <v>-1.466017850682505</v>
      </c>
      <c r="D9">
        <v>-1.7648519738133324</v>
      </c>
      <c r="E9">
        <v>-4.5322170277879801</v>
      </c>
      <c r="F9">
        <v>-3.5066226413298476</v>
      </c>
      <c r="G9">
        <v>-8.9049510596790302</v>
      </c>
      <c r="H9">
        <v>-5.2085945586999687</v>
      </c>
      <c r="I9">
        <v>-1.923141386452816</v>
      </c>
      <c r="J9">
        <v>-3.8973391180559918</v>
      </c>
      <c r="K9">
        <v>-1.7997492716478678</v>
      </c>
      <c r="L9">
        <v>-1.9003353181044194</v>
      </c>
      <c r="M9">
        <v>-4.2228826753064217</v>
      </c>
      <c r="N9">
        <v>-1.1839638584200456</v>
      </c>
      <c r="O9">
        <v>-1.2944057271694831</v>
      </c>
      <c r="P9">
        <v>-1.1622952399768405</v>
      </c>
      <c r="Q9">
        <v>-1.4733620344831677</v>
      </c>
      <c r="R9">
        <v>-2.1129989553601782</v>
      </c>
      <c r="S9">
        <v>-1.7019032813901314</v>
      </c>
      <c r="T9">
        <v>-4.0141991205712033</v>
      </c>
      <c r="U9">
        <v>-3.5914656093894708</v>
      </c>
      <c r="V9">
        <v>-5.6478180181872419</v>
      </c>
      <c r="W9">
        <v>-7.9288752791180679</v>
      </c>
      <c r="X9">
        <v>-8.2114543606959334</v>
      </c>
      <c r="Y9">
        <v>-6.9751099146245634</v>
      </c>
      <c r="Z9">
        <v>-5.7714641913786293</v>
      </c>
      <c r="AA9">
        <v>-5.6114379260916936</v>
      </c>
      <c r="AB9">
        <v>-2.9288267217584667</v>
      </c>
      <c r="AC9">
        <v>-13.737084173723806</v>
      </c>
      <c r="AD9">
        <v>-8.0390707676410411</v>
      </c>
      <c r="AE9">
        <v>-13.362341969659287</v>
      </c>
      <c r="AF9">
        <v>-11.21928711846912</v>
      </c>
      <c r="AG9">
        <v>-11.610403401330204</v>
      </c>
      <c r="AH9">
        <v>-6.7837984316112303</v>
      </c>
      <c r="AI9">
        <v>-6.7139426492124956</v>
      </c>
      <c r="AJ9">
        <v>-6.3168532725101851</v>
      </c>
      <c r="AK9">
        <v>-6.7780809622717513</v>
      </c>
      <c r="AL9">
        <v>-3.6677823140697687</v>
      </c>
      <c r="AM9">
        <v>-1.3635180099419149</v>
      </c>
    </row>
    <row r="10" spans="1:128" x14ac:dyDescent="0.35">
      <c r="A10" t="s">
        <v>894</v>
      </c>
      <c r="B10">
        <v>-11.430988767389497</v>
      </c>
      <c r="C10">
        <v>-18.806954201112696</v>
      </c>
      <c r="D10">
        <v>-6.0014568224544682</v>
      </c>
      <c r="E10">
        <v>-12.991328894074192</v>
      </c>
      <c r="F10">
        <v>-22.912779953210801</v>
      </c>
      <c r="G10">
        <v>-17.404177887993324</v>
      </c>
      <c r="H10">
        <v>-24.76797882801829</v>
      </c>
      <c r="I10">
        <v>-31.257574140956439</v>
      </c>
      <c r="J10">
        <v>-21.586766589586521</v>
      </c>
      <c r="K10">
        <v>-20.475186677039066</v>
      </c>
      <c r="L10">
        <v>-5.5222473413662394</v>
      </c>
      <c r="M10">
        <v>-9.5469150326177985</v>
      </c>
      <c r="N10">
        <v>-8.2260880253928104</v>
      </c>
      <c r="O10">
        <v>18.467798441591412</v>
      </c>
      <c r="P10">
        <v>0.36647537657796281</v>
      </c>
      <c r="Q10">
        <v>6.040030543937374</v>
      </c>
      <c r="R10">
        <v>13.889309987733805</v>
      </c>
      <c r="S10">
        <v>14.099491617839915</v>
      </c>
      <c r="T10">
        <v>6.0666711538675404</v>
      </c>
      <c r="U10">
        <v>13.869579640797799</v>
      </c>
      <c r="V10">
        <v>-24.000225515724495</v>
      </c>
      <c r="W10">
        <v>7.4617044376103436</v>
      </c>
      <c r="X10">
        <v>-14.103159897513528</v>
      </c>
      <c r="Y10">
        <v>6.8541353345181273</v>
      </c>
      <c r="Z10">
        <v>13.174561548438838</v>
      </c>
      <c r="AA10">
        <v>13.643528094275927</v>
      </c>
      <c r="AB10">
        <v>10.770446311012629</v>
      </c>
      <c r="AC10">
        <v>3.7652553390290397</v>
      </c>
      <c r="AD10">
        <v>-38.985624211385776</v>
      </c>
      <c r="AE10">
        <v>-50.054691710827562</v>
      </c>
      <c r="AF10">
        <v>7.2730287235956208</v>
      </c>
      <c r="AG10">
        <v>19.981766805675896</v>
      </c>
      <c r="AH10">
        <v>12.644722595553473</v>
      </c>
      <c r="AI10">
        <v>13.742178440146455</v>
      </c>
      <c r="AJ10">
        <v>11.643039441644563</v>
      </c>
      <c r="AK10">
        <v>15.711991906935783</v>
      </c>
      <c r="AL10">
        <v>8.9471227204711017</v>
      </c>
      <c r="AM10">
        <v>9.4126474839824041</v>
      </c>
    </row>
    <row r="11" spans="1:128" x14ac:dyDescent="0.35">
      <c r="A11" t="s">
        <v>895</v>
      </c>
      <c r="B11">
        <v>-10.190685530089928</v>
      </c>
      <c r="C11">
        <v>-14.071080372269618</v>
      </c>
      <c r="D11">
        <v>-4.0210261232496212</v>
      </c>
      <c r="E11">
        <v>3.4680594895338679</v>
      </c>
      <c r="F11">
        <v>3.3942238830258042</v>
      </c>
      <c r="G11">
        <v>-5.4380663903455222</v>
      </c>
      <c r="H11">
        <v>2.0901583940438817</v>
      </c>
      <c r="I11">
        <v>8.1012655965911868</v>
      </c>
      <c r="J11">
        <v>8.5380062204589429</v>
      </c>
      <c r="K11">
        <v>14.21547648092116</v>
      </c>
      <c r="L11">
        <v>9.0862266012624495</v>
      </c>
      <c r="M11">
        <v>-11.901882963598215</v>
      </c>
      <c r="N11">
        <v>7.6233290590437912</v>
      </c>
      <c r="O11">
        <v>17.99019550971277</v>
      </c>
      <c r="P11">
        <v>10.358191089205219</v>
      </c>
      <c r="Q11">
        <v>6.2422237031600787</v>
      </c>
      <c r="R11">
        <v>11.311742274095756</v>
      </c>
      <c r="S11">
        <v>11.517944421756145</v>
      </c>
      <c r="T11">
        <v>20.840845024369965</v>
      </c>
      <c r="U11">
        <v>14.381520232245004</v>
      </c>
      <c r="V11">
        <v>22.451508862219999</v>
      </c>
      <c r="W11">
        <v>24.819649351006998</v>
      </c>
      <c r="X11">
        <v>6.8836736302228934</v>
      </c>
      <c r="Y11">
        <v>10.511725944204775</v>
      </c>
      <c r="Z11">
        <v>13.606641115844811</v>
      </c>
      <c r="AA11">
        <v>11.101673805537407</v>
      </c>
      <c r="AB11">
        <v>7.5092638037296124</v>
      </c>
      <c r="AC11">
        <v>5.8288704043184394</v>
      </c>
      <c r="AD11">
        <v>1.2723865003170376</v>
      </c>
      <c r="AE11">
        <v>-5.6919066232943498</v>
      </c>
      <c r="AF11">
        <v>-0.72565218326398351</v>
      </c>
      <c r="AG11">
        <v>7.4565219635187168</v>
      </c>
      <c r="AH11">
        <v>4.7945721866283026</v>
      </c>
      <c r="AI11">
        <v>-0.5236865150652491</v>
      </c>
      <c r="AJ11">
        <v>3.78630000026696</v>
      </c>
      <c r="AK11">
        <v>13.173910944875816</v>
      </c>
      <c r="AL11">
        <v>9.3745040215632063</v>
      </c>
      <c r="AM11">
        <v>8.1290535226052771</v>
      </c>
    </row>
    <row r="12" spans="1:128" x14ac:dyDescent="0.35">
      <c r="A12" t="s">
        <v>902</v>
      </c>
      <c r="B12">
        <v>-14.301037359422105</v>
      </c>
      <c r="C12">
        <v>-11.24532773694277</v>
      </c>
      <c r="D12">
        <v>-15.187395632452819</v>
      </c>
      <c r="E12">
        <v>-15.639152355257686</v>
      </c>
      <c r="F12">
        <v>-18.137951400682525</v>
      </c>
      <c r="G12">
        <v>-6.738433713135966</v>
      </c>
      <c r="H12">
        <v>0.79555694264354915</v>
      </c>
      <c r="I12">
        <v>-4.6878975090297832</v>
      </c>
      <c r="J12">
        <v>-15.56784028155519</v>
      </c>
      <c r="K12">
        <v>-36.577829693932166</v>
      </c>
      <c r="L12">
        <v>-16.166182077035224</v>
      </c>
      <c r="M12">
        <v>-47.245527013480192</v>
      </c>
      <c r="N12">
        <v>-18.569380611510727</v>
      </c>
      <c r="O12">
        <v>-22.410795993403852</v>
      </c>
      <c r="P12">
        <v>-35.162705098519794</v>
      </c>
      <c r="Q12">
        <v>-37.621812985498607</v>
      </c>
      <c r="R12">
        <v>-4.7241376367276295</v>
      </c>
      <c r="S12">
        <v>7.4820166835195057</v>
      </c>
      <c r="T12">
        <v>16.572517109987544</v>
      </c>
      <c r="U12">
        <v>19.283745263138435</v>
      </c>
      <c r="V12">
        <v>16.974730635150646</v>
      </c>
      <c r="W12">
        <v>8.5058558049251776</v>
      </c>
      <c r="X12">
        <v>-10.186137021017002</v>
      </c>
      <c r="Y12">
        <v>-20.239915434471882</v>
      </c>
      <c r="Z12">
        <v>-6.0691703017957348</v>
      </c>
      <c r="AA12">
        <v>-1.2360731812126702</v>
      </c>
      <c r="AB12">
        <v>-2.6521653633439621</v>
      </c>
      <c r="AC12">
        <v>-4.7074610411639926</v>
      </c>
      <c r="AD12">
        <v>-18.732988216200251</v>
      </c>
      <c r="AE12">
        <v>-28.539863849504162</v>
      </c>
      <c r="AF12">
        <v>-8.5832273059705564</v>
      </c>
      <c r="AG12">
        <v>-2.7225483563506163</v>
      </c>
      <c r="AH12">
        <v>-7.448944189666566</v>
      </c>
      <c r="AI12">
        <v>-0.87070883419132894</v>
      </c>
      <c r="AJ12">
        <v>3.8274361366335907</v>
      </c>
      <c r="AK12">
        <v>2.1142901200639388</v>
      </c>
      <c r="AL12">
        <v>-3.4539053560186042</v>
      </c>
      <c r="AM12">
        <v>-2.8519481494747123</v>
      </c>
    </row>
    <row r="13" spans="1:128" x14ac:dyDescent="0.35">
      <c r="A13" t="s">
        <v>897</v>
      </c>
      <c r="B13">
        <v>-8.3840701561905302</v>
      </c>
      <c r="C13">
        <v>-6.3478032957733799</v>
      </c>
      <c r="D13">
        <v>-9.5383391213508411</v>
      </c>
      <c r="E13">
        <v>-6.6728278398073089</v>
      </c>
      <c r="F13">
        <v>-2.436755514333337</v>
      </c>
      <c r="G13">
        <v>-3.2271590810829318</v>
      </c>
      <c r="H13">
        <v>-5.337329687173523</v>
      </c>
      <c r="I13">
        <v>-6.182769002337138</v>
      </c>
      <c r="J13">
        <v>-5.7134344507420076</v>
      </c>
      <c r="K13">
        <v>-6.5255258715766775</v>
      </c>
      <c r="L13">
        <v>-7.0831483292890134</v>
      </c>
      <c r="M13">
        <v>-5.5952743313346511</v>
      </c>
      <c r="N13">
        <v>-6.8589192798396077</v>
      </c>
      <c r="O13">
        <v>-9.287385785061451</v>
      </c>
      <c r="P13">
        <v>-1.80849094214771</v>
      </c>
      <c r="Q13">
        <v>-60.751422162903715</v>
      </c>
      <c r="R13">
        <v>-18.298535572227777</v>
      </c>
      <c r="S13">
        <v>-13.982412203319328</v>
      </c>
      <c r="T13">
        <v>0.45128529979133064</v>
      </c>
      <c r="U13">
        <v>4.6726173684980106</v>
      </c>
      <c r="V13">
        <v>9.6629951639926563</v>
      </c>
      <c r="W13">
        <v>7.1684146226939376</v>
      </c>
      <c r="X13">
        <v>-15.925043970635455</v>
      </c>
      <c r="Y13">
        <v>-10.989129308461456</v>
      </c>
      <c r="Z13">
        <v>-7.4569690983472086</v>
      </c>
      <c r="AA13">
        <v>8.4776963200254709</v>
      </c>
      <c r="AB13">
        <v>-12.746163741446981</v>
      </c>
      <c r="AC13">
        <v>-14.308267866920573</v>
      </c>
      <c r="AD13">
        <v>-4.8440883462228381</v>
      </c>
      <c r="AE13">
        <v>-3.5219984518376379</v>
      </c>
      <c r="AF13">
        <v>-0.69504652632430475</v>
      </c>
      <c r="AG13">
        <v>7.2538237956467233</v>
      </c>
      <c r="AH13">
        <v>3.5283494759116594</v>
      </c>
      <c r="AI13">
        <v>1.2792951134174917</v>
      </c>
      <c r="AJ13">
        <v>6.2905618877633529</v>
      </c>
      <c r="AK13">
        <v>13.486494420441556</v>
      </c>
      <c r="AL13">
        <v>7.3726188683426788</v>
      </c>
      <c r="AM13">
        <v>6.2108969681426505</v>
      </c>
    </row>
    <row r="15" spans="1:128" x14ac:dyDescent="0.35">
      <c r="A15" t="s">
        <v>858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3.65</v>
      </c>
      <c r="Q15">
        <v>2.83</v>
      </c>
      <c r="R15">
        <v>0.6</v>
      </c>
      <c r="S15">
        <v>0.3</v>
      </c>
      <c r="T15">
        <v>1.9</v>
      </c>
      <c r="U15">
        <v>5.0999999999999996</v>
      </c>
      <c r="V15">
        <v>1.1000000000000001</v>
      </c>
      <c r="W15">
        <v>5.3</v>
      </c>
      <c r="X15">
        <v>3</v>
      </c>
      <c r="Y15">
        <v>0</v>
      </c>
      <c r="Z15">
        <v>2.9</v>
      </c>
      <c r="AA15">
        <v>2.4</v>
      </c>
      <c r="AB15">
        <v>2.1</v>
      </c>
      <c r="AC15">
        <v>1.8440000000000001</v>
      </c>
      <c r="AD15">
        <v>2.6789999999999998</v>
      </c>
      <c r="AE15">
        <v>0.9</v>
      </c>
      <c r="AF15">
        <v>0.64200000000000002</v>
      </c>
      <c r="AG15">
        <v>1.1000000000000001</v>
      </c>
      <c r="AH15">
        <v>2.5</v>
      </c>
      <c r="AI15">
        <v>2.5</v>
      </c>
      <c r="AJ15">
        <v>2.2619560000000001</v>
      </c>
      <c r="AK15">
        <v>6.2512999999999996</v>
      </c>
      <c r="AL15">
        <v>7.3633199999999999</v>
      </c>
      <c r="AM15">
        <v>4.5</v>
      </c>
      <c r="AN15">
        <v>4</v>
      </c>
    </row>
    <row r="16" spans="1:128" x14ac:dyDescent="0.35">
      <c r="A16" t="s">
        <v>859</v>
      </c>
      <c r="B16">
        <v>-6.9</v>
      </c>
      <c r="C16">
        <v>-4</v>
      </c>
      <c r="D16">
        <v>0.7</v>
      </c>
      <c r="E16">
        <v>-0.2</v>
      </c>
      <c r="F16">
        <v>-2.2000000000000002</v>
      </c>
      <c r="G16">
        <v>-1.4</v>
      </c>
      <c r="H16">
        <v>-2.91</v>
      </c>
      <c r="I16">
        <v>24.63</v>
      </c>
      <c r="J16">
        <v>19.2</v>
      </c>
      <c r="K16">
        <v>3.72</v>
      </c>
      <c r="L16">
        <v>1.61</v>
      </c>
      <c r="M16">
        <v>-1.89</v>
      </c>
      <c r="N16">
        <v>-1.5</v>
      </c>
      <c r="O16">
        <v>3.1</v>
      </c>
      <c r="P16">
        <v>3.8</v>
      </c>
      <c r="Q16">
        <v>2.3199999999999998</v>
      </c>
      <c r="R16">
        <v>4.2</v>
      </c>
      <c r="S16">
        <v>-2.0499999999999998</v>
      </c>
      <c r="T16">
        <v>2.9</v>
      </c>
      <c r="U16">
        <v>6.6</v>
      </c>
      <c r="V16">
        <v>0.96</v>
      </c>
      <c r="W16">
        <v>9.3000000000000007</v>
      </c>
      <c r="X16">
        <v>3.5</v>
      </c>
      <c r="Y16">
        <v>1.5</v>
      </c>
      <c r="Z16">
        <v>1.2</v>
      </c>
      <c r="AA16">
        <v>5.9</v>
      </c>
      <c r="AB16">
        <v>4</v>
      </c>
      <c r="AC16">
        <v>17.838999999999999</v>
      </c>
      <c r="AD16">
        <v>2.028</v>
      </c>
      <c r="AE16">
        <v>2.7</v>
      </c>
      <c r="AF16">
        <v>4.2</v>
      </c>
      <c r="AG16">
        <v>1.7</v>
      </c>
      <c r="AH16">
        <v>2.8</v>
      </c>
      <c r="AI16">
        <v>1.6</v>
      </c>
      <c r="AJ16">
        <v>4.3</v>
      </c>
      <c r="AK16">
        <v>5.6</v>
      </c>
      <c r="AL16">
        <v>3</v>
      </c>
      <c r="AM16">
        <v>0.8</v>
      </c>
      <c r="AN16">
        <v>0.9</v>
      </c>
    </row>
    <row r="17" spans="1:40" x14ac:dyDescent="0.35">
      <c r="A17" t="s">
        <v>860</v>
      </c>
      <c r="B17">
        <v>1</v>
      </c>
      <c r="C17">
        <v>-1.8</v>
      </c>
      <c r="D17">
        <v>0.1</v>
      </c>
      <c r="E17">
        <v>2.9</v>
      </c>
      <c r="F17">
        <v>-1.7</v>
      </c>
      <c r="G17">
        <v>-3.9</v>
      </c>
      <c r="H17">
        <v>4.9000000000000004</v>
      </c>
      <c r="I17">
        <v>42.39</v>
      </c>
      <c r="J17">
        <v>9.4</v>
      </c>
      <c r="K17">
        <v>7.5</v>
      </c>
      <c r="L17">
        <v>16.600000000000001</v>
      </c>
      <c r="M17">
        <v>-1.6</v>
      </c>
      <c r="N17">
        <v>3.6</v>
      </c>
      <c r="O17">
        <v>0.5</v>
      </c>
      <c r="P17">
        <v>0.8</v>
      </c>
      <c r="Q17">
        <v>3</v>
      </c>
      <c r="R17">
        <v>1.7</v>
      </c>
      <c r="S17">
        <v>3.6</v>
      </c>
      <c r="T17">
        <v>2.5</v>
      </c>
      <c r="U17">
        <v>4.7</v>
      </c>
      <c r="V17">
        <v>2.5</v>
      </c>
      <c r="W17">
        <v>5.3</v>
      </c>
      <c r="X17">
        <v>3.9</v>
      </c>
      <c r="Y17">
        <v>0.35499999999999998</v>
      </c>
      <c r="Z17">
        <v>2.2000000000000002</v>
      </c>
      <c r="AA17">
        <v>5</v>
      </c>
      <c r="AB17">
        <v>4.7</v>
      </c>
      <c r="AC17">
        <v>0.9</v>
      </c>
      <c r="AD17">
        <v>1.7</v>
      </c>
      <c r="AE17">
        <v>4.5999999999999996</v>
      </c>
      <c r="AF17">
        <v>0.7</v>
      </c>
      <c r="AG17">
        <v>1.2</v>
      </c>
      <c r="AH17">
        <v>2.3200000000000003</v>
      </c>
      <c r="AI17">
        <v>1.1000000000000001</v>
      </c>
      <c r="AJ17">
        <v>2.2999999999999998</v>
      </c>
      <c r="AK17">
        <v>3</v>
      </c>
      <c r="AL17">
        <v>4.3</v>
      </c>
      <c r="AM17">
        <v>3.4870000000000005</v>
      </c>
      <c r="AN17">
        <v>2.9870000000000005</v>
      </c>
    </row>
    <row r="18" spans="1:40" x14ac:dyDescent="0.35">
      <c r="A18" t="s">
        <v>861</v>
      </c>
      <c r="B18">
        <v>-1</v>
      </c>
      <c r="C18">
        <v>-8.6</v>
      </c>
      <c r="D18">
        <v>7</v>
      </c>
      <c r="E18">
        <v>7.6</v>
      </c>
      <c r="F18">
        <v>6.9</v>
      </c>
      <c r="G18">
        <v>-6.2</v>
      </c>
      <c r="H18">
        <v>0.5</v>
      </c>
      <c r="I18">
        <v>36.1</v>
      </c>
      <c r="J18">
        <v>9.6</v>
      </c>
      <c r="K18">
        <v>1.8</v>
      </c>
      <c r="L18">
        <v>4.13</v>
      </c>
      <c r="M18">
        <v>2.2999999999999998</v>
      </c>
      <c r="N18">
        <v>-0.7</v>
      </c>
      <c r="O18">
        <v>0.5</v>
      </c>
      <c r="P18">
        <v>2.1</v>
      </c>
      <c r="Q18">
        <v>0.2</v>
      </c>
      <c r="R18">
        <v>2.3000000000000003</v>
      </c>
      <c r="S18">
        <v>0.4</v>
      </c>
      <c r="T18">
        <v>-0.2</v>
      </c>
      <c r="U18">
        <v>4</v>
      </c>
      <c r="V18">
        <v>4.8</v>
      </c>
      <c r="W18">
        <v>5.3</v>
      </c>
      <c r="X18">
        <v>1.9</v>
      </c>
      <c r="Y18">
        <v>1.5</v>
      </c>
      <c r="Z18">
        <v>1.3</v>
      </c>
      <c r="AA18">
        <v>2.7</v>
      </c>
      <c r="AB18">
        <v>0.5</v>
      </c>
      <c r="AC18">
        <v>4.6559999999999997</v>
      </c>
      <c r="AD18">
        <v>-0.28100000000000003</v>
      </c>
      <c r="AE18">
        <v>2.08</v>
      </c>
      <c r="AF18">
        <v>2.65</v>
      </c>
      <c r="AG18">
        <v>4.8</v>
      </c>
      <c r="AH18">
        <v>2</v>
      </c>
      <c r="AI18">
        <v>1.3</v>
      </c>
      <c r="AJ18">
        <v>1.1000000000000001</v>
      </c>
      <c r="AK18">
        <v>4.26</v>
      </c>
      <c r="AL18">
        <v>3.6</v>
      </c>
      <c r="AM18">
        <v>1.1000000000000001</v>
      </c>
      <c r="AN18">
        <v>1.7</v>
      </c>
    </row>
    <row r="19" spans="1:40" x14ac:dyDescent="0.35">
      <c r="A19" t="s">
        <v>862</v>
      </c>
      <c r="B19" t="s">
        <v>136</v>
      </c>
      <c r="C19">
        <v>-4.9000000000000004</v>
      </c>
      <c r="D19">
        <v>5.2</v>
      </c>
      <c r="E19">
        <v>2.7</v>
      </c>
      <c r="F19">
        <v>-5.8</v>
      </c>
      <c r="G19">
        <v>-6.8</v>
      </c>
      <c r="H19">
        <v>3.87</v>
      </c>
      <c r="I19">
        <v>38.770000000000003</v>
      </c>
      <c r="J19">
        <v>11.67</v>
      </c>
      <c r="K19">
        <v>6.74</v>
      </c>
      <c r="L19">
        <v>3.1</v>
      </c>
      <c r="M19">
        <v>7.8</v>
      </c>
      <c r="N19">
        <v>0.6</v>
      </c>
      <c r="O19">
        <v>4.5999999999999996</v>
      </c>
      <c r="P19">
        <v>8.8000000000000007</v>
      </c>
      <c r="Q19">
        <v>7.6</v>
      </c>
      <c r="R19">
        <v>7.3</v>
      </c>
      <c r="S19">
        <v>4.2</v>
      </c>
      <c r="T19">
        <v>5</v>
      </c>
      <c r="U19">
        <v>5</v>
      </c>
      <c r="V19">
        <v>5.5</v>
      </c>
      <c r="W19">
        <v>6</v>
      </c>
      <c r="X19">
        <v>6</v>
      </c>
      <c r="Y19">
        <v>5.6</v>
      </c>
      <c r="Z19">
        <v>4.82</v>
      </c>
      <c r="AA19">
        <v>3.64</v>
      </c>
      <c r="AB19">
        <v>2.96</v>
      </c>
      <c r="AC19">
        <v>4.2930000000000001</v>
      </c>
      <c r="AD19">
        <v>1.74929441314703</v>
      </c>
      <c r="AE19">
        <v>1.4</v>
      </c>
      <c r="AF19">
        <v>0.8</v>
      </c>
      <c r="AG19">
        <v>1.3</v>
      </c>
      <c r="AH19">
        <v>1.2</v>
      </c>
      <c r="AI19">
        <v>4.7</v>
      </c>
      <c r="AJ19">
        <v>-0.1</v>
      </c>
      <c r="AK19">
        <v>4.8575933647581397</v>
      </c>
      <c r="AL19">
        <v>2.4</v>
      </c>
      <c r="AM19">
        <v>3.2</v>
      </c>
      <c r="AN19">
        <v>2.9000000000000004</v>
      </c>
    </row>
    <row r="20" spans="1:40" x14ac:dyDescent="0.35">
      <c r="A20" t="s">
        <v>863</v>
      </c>
      <c r="B20" t="s">
        <v>136</v>
      </c>
      <c r="C20">
        <v>-15.5</v>
      </c>
      <c r="D20">
        <v>-3.9</v>
      </c>
      <c r="E20">
        <v>-3.3</v>
      </c>
      <c r="F20">
        <v>7.5</v>
      </c>
      <c r="G20">
        <v>-3.2</v>
      </c>
      <c r="H20">
        <v>-6.9</v>
      </c>
      <c r="I20">
        <v>43.72</v>
      </c>
      <c r="J20">
        <v>9.27</v>
      </c>
      <c r="K20">
        <v>11.32</v>
      </c>
      <c r="L20">
        <v>5.56</v>
      </c>
      <c r="M20">
        <v>4.26</v>
      </c>
      <c r="N20">
        <v>-8</v>
      </c>
      <c r="O20">
        <v>3.8</v>
      </c>
      <c r="P20">
        <v>12.4</v>
      </c>
      <c r="Q20">
        <v>5.2</v>
      </c>
      <c r="R20">
        <v>-1.8</v>
      </c>
      <c r="S20">
        <v>-5.3</v>
      </c>
      <c r="T20">
        <v>7.8999999999999995</v>
      </c>
      <c r="U20">
        <v>8.1</v>
      </c>
      <c r="V20">
        <v>-7.4</v>
      </c>
      <c r="W20">
        <v>8.3000000000000007</v>
      </c>
      <c r="X20">
        <v>10</v>
      </c>
      <c r="Y20">
        <v>-2.1</v>
      </c>
      <c r="Z20">
        <v>2</v>
      </c>
      <c r="AA20">
        <v>7.5</v>
      </c>
      <c r="AB20">
        <v>0.2</v>
      </c>
      <c r="AC20">
        <v>1.681</v>
      </c>
      <c r="AD20">
        <v>3.657</v>
      </c>
      <c r="AE20">
        <v>-1.6</v>
      </c>
      <c r="AF20">
        <v>-1.1000000000000001</v>
      </c>
      <c r="AG20">
        <v>4</v>
      </c>
      <c r="AH20">
        <v>1.1882869235947287</v>
      </c>
      <c r="AI20">
        <v>4.5</v>
      </c>
      <c r="AJ20">
        <v>-0.8</v>
      </c>
      <c r="AK20">
        <v>5.8000000000000007</v>
      </c>
      <c r="AL20">
        <v>4.0999999999999996</v>
      </c>
      <c r="AM20">
        <v>8.1999999999999993</v>
      </c>
      <c r="AN20">
        <v>7.4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Rita</cp:lastModifiedBy>
  <dcterms:created xsi:type="dcterms:W3CDTF">2024-11-26T11:19:40Z</dcterms:created>
  <dcterms:modified xsi:type="dcterms:W3CDTF">2024-12-02T08:43:29Z</dcterms:modified>
</cp:coreProperties>
</file>